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0" documentId="8_{BDAAE17C-EBC7-4B1B-82F6-B5B3B8F8B9BC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Dashboard" sheetId="4" r:id="rId1"/>
    <sheet name="Risk_Analysis" sheetId="2" r:id="rId2"/>
    <sheet name="Risk_Model" sheetId="3" r:id="rId3"/>
    <sheet name="Raw_Data" sheetId="1" r:id="rId4"/>
    <sheet name="Dashboard_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1" l="1"/>
  <c r="M6" i="4"/>
  <c r="E6" i="4"/>
  <c r="A6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M2" i="1"/>
  <c r="M3" i="1"/>
  <c r="M4" i="1"/>
  <c r="M5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Q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C67" i="2"/>
  <c r="C68" i="2"/>
  <c r="C69" i="2"/>
  <c r="C70" i="2"/>
  <c r="C66" i="2"/>
  <c r="B67" i="2"/>
  <c r="B68" i="2"/>
  <c r="B69" i="2"/>
  <c r="B70" i="2"/>
  <c r="B66" i="2"/>
  <c r="B58" i="2"/>
  <c r="B61" i="2"/>
  <c r="C61" i="2"/>
  <c r="D61" i="2" s="1"/>
  <c r="C60" i="2"/>
  <c r="B60" i="2"/>
  <c r="C59" i="2"/>
  <c r="B59" i="2"/>
  <c r="C58" i="2"/>
  <c r="D58" i="2" s="1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31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C26" i="2"/>
  <c r="B26" i="2"/>
  <c r="C25" i="2"/>
  <c r="B25" i="2"/>
  <c r="C24" i="2"/>
  <c r="B24" i="2"/>
  <c r="C23" i="2"/>
  <c r="B23" i="2"/>
  <c r="C18" i="2"/>
  <c r="B18" i="2"/>
  <c r="C17" i="2"/>
  <c r="B17" i="2"/>
  <c r="C16" i="2"/>
  <c r="B16" i="2"/>
  <c r="C15" i="2"/>
  <c r="B15" i="2"/>
  <c r="C10" i="2"/>
  <c r="C9" i="2"/>
  <c r="B10" i="2"/>
  <c r="B9" i="2"/>
  <c r="B3" i="2"/>
  <c r="C4" i="2"/>
  <c r="C3" i="2"/>
  <c r="B4" i="2"/>
  <c r="I6" i="4" l="1"/>
  <c r="D3" i="2"/>
  <c r="R10001" i="1"/>
  <c r="S10001" i="1" s="1" a="1"/>
  <c r="S10001" i="1" s="1"/>
  <c r="R10000" i="1"/>
  <c r="S10000" i="1" s="1" a="1"/>
  <c r="S10000" i="1" s="1"/>
  <c r="R9999" i="1"/>
  <c r="S9999" i="1" s="1" a="1"/>
  <c r="S9999" i="1" s="1"/>
  <c r="R9998" i="1"/>
  <c r="S9998" i="1" s="1" a="1"/>
  <c r="S9998" i="1" s="1"/>
  <c r="R9997" i="1"/>
  <c r="S9997" i="1" s="1" a="1"/>
  <c r="S9997" i="1" s="1"/>
  <c r="R9996" i="1"/>
  <c r="S9996" i="1" s="1" a="1"/>
  <c r="S9996" i="1" s="1"/>
  <c r="R9995" i="1"/>
  <c r="S9995" i="1" s="1" a="1"/>
  <c r="S9995" i="1" s="1"/>
  <c r="R9994" i="1"/>
  <c r="S9994" i="1" s="1" a="1"/>
  <c r="S9994" i="1" s="1"/>
  <c r="R9993" i="1"/>
  <c r="S9993" i="1" s="1" a="1"/>
  <c r="S9993" i="1" s="1"/>
  <c r="R9992" i="1"/>
  <c r="S9992" i="1" s="1" a="1"/>
  <c r="S9992" i="1" s="1"/>
  <c r="R9991" i="1"/>
  <c r="S9991" i="1" s="1" a="1"/>
  <c r="S9991" i="1" s="1"/>
  <c r="R9990" i="1"/>
  <c r="S9990" i="1" s="1" a="1"/>
  <c r="S9990" i="1" s="1"/>
  <c r="R9989" i="1"/>
  <c r="S9989" i="1" s="1" a="1"/>
  <c r="S9989" i="1" s="1"/>
  <c r="R9988" i="1"/>
  <c r="S9988" i="1" s="1" a="1"/>
  <c r="S9988" i="1" s="1"/>
  <c r="R9987" i="1"/>
  <c r="S9987" i="1" s="1" a="1"/>
  <c r="S9987" i="1" s="1"/>
  <c r="R9986" i="1"/>
  <c r="S9986" i="1" s="1" a="1"/>
  <c r="S9986" i="1" s="1"/>
  <c r="R9985" i="1"/>
  <c r="S9985" i="1" s="1" a="1"/>
  <c r="S9985" i="1" s="1"/>
  <c r="R9984" i="1"/>
  <c r="S9984" i="1" s="1" a="1"/>
  <c r="S9984" i="1" s="1"/>
  <c r="R9983" i="1"/>
  <c r="S9983" i="1" s="1" a="1"/>
  <c r="S9983" i="1" s="1"/>
  <c r="R9982" i="1"/>
  <c r="S9982" i="1" s="1" a="1"/>
  <c r="S9982" i="1" s="1"/>
  <c r="R9981" i="1"/>
  <c r="S9981" i="1" s="1" a="1"/>
  <c r="S9981" i="1" s="1"/>
  <c r="R9980" i="1"/>
  <c r="S9980" i="1" s="1" a="1"/>
  <c r="S9980" i="1" s="1"/>
  <c r="R9979" i="1"/>
  <c r="S9979" i="1" s="1" a="1"/>
  <c r="S9979" i="1" s="1"/>
  <c r="R9978" i="1"/>
  <c r="S9978" i="1" s="1" a="1"/>
  <c r="S9978" i="1" s="1"/>
  <c r="R9977" i="1"/>
  <c r="S9977" i="1" s="1" a="1"/>
  <c r="S9977" i="1" s="1"/>
  <c r="R9976" i="1"/>
  <c r="S9976" i="1" s="1" a="1"/>
  <c r="S9976" i="1" s="1"/>
  <c r="R9975" i="1"/>
  <c r="S9975" i="1" s="1" a="1"/>
  <c r="S9975" i="1" s="1"/>
  <c r="R9974" i="1"/>
  <c r="S9974" i="1" s="1" a="1"/>
  <c r="S9974" i="1" s="1"/>
  <c r="R9973" i="1"/>
  <c r="S9973" i="1" s="1" a="1"/>
  <c r="S9973" i="1" s="1"/>
  <c r="R9972" i="1"/>
  <c r="S9972" i="1" s="1" a="1"/>
  <c r="S9972" i="1" s="1"/>
  <c r="R9971" i="1"/>
  <c r="S9971" i="1" s="1" a="1"/>
  <c r="S9971" i="1" s="1"/>
  <c r="R9970" i="1"/>
  <c r="S9970" i="1" s="1" a="1"/>
  <c r="S9970" i="1" s="1"/>
  <c r="R9969" i="1"/>
  <c r="S9969" i="1" s="1" a="1"/>
  <c r="S9969" i="1" s="1"/>
  <c r="R9968" i="1"/>
  <c r="S9968" i="1" s="1" a="1"/>
  <c r="S9968" i="1" s="1"/>
  <c r="R9967" i="1"/>
  <c r="S9967" i="1" s="1" a="1"/>
  <c r="S9967" i="1" s="1"/>
  <c r="R9966" i="1"/>
  <c r="S9966" i="1" s="1" a="1"/>
  <c r="S9966" i="1" s="1"/>
  <c r="R9965" i="1"/>
  <c r="S9965" i="1" s="1" a="1"/>
  <c r="S9965" i="1" s="1"/>
  <c r="R9964" i="1"/>
  <c r="S9964" i="1" s="1" a="1"/>
  <c r="S9964" i="1" s="1"/>
  <c r="R9963" i="1"/>
  <c r="S9963" i="1" s="1" a="1"/>
  <c r="S9963" i="1" s="1"/>
  <c r="R9962" i="1"/>
  <c r="S9962" i="1" s="1" a="1"/>
  <c r="S9962" i="1" s="1"/>
  <c r="R9961" i="1"/>
  <c r="S9961" i="1" s="1" a="1"/>
  <c r="S9961" i="1" s="1"/>
  <c r="R9960" i="1"/>
  <c r="S9960" i="1" s="1" a="1"/>
  <c r="S9960" i="1" s="1"/>
  <c r="R9959" i="1"/>
  <c r="S9959" i="1" s="1" a="1"/>
  <c r="S9959" i="1" s="1"/>
  <c r="R9958" i="1"/>
  <c r="S9958" i="1" s="1" a="1"/>
  <c r="S9958" i="1" s="1"/>
  <c r="R9957" i="1"/>
  <c r="S9957" i="1" s="1" a="1"/>
  <c r="S9957" i="1" s="1"/>
  <c r="R9956" i="1"/>
  <c r="S9956" i="1" s="1" a="1"/>
  <c r="S9956" i="1" s="1"/>
  <c r="R9955" i="1"/>
  <c r="S9955" i="1" s="1" a="1"/>
  <c r="S9955" i="1" s="1"/>
  <c r="R9954" i="1"/>
  <c r="S9954" i="1" s="1" a="1"/>
  <c r="S9954" i="1" s="1"/>
  <c r="R9953" i="1"/>
  <c r="S9953" i="1" s="1" a="1"/>
  <c r="S9953" i="1" s="1"/>
  <c r="R9952" i="1"/>
  <c r="S9952" i="1" s="1" a="1"/>
  <c r="S9952" i="1" s="1"/>
  <c r="R9951" i="1"/>
  <c r="S9951" i="1" s="1" a="1"/>
  <c r="S9951" i="1" s="1"/>
  <c r="R9950" i="1"/>
  <c r="S9950" i="1" s="1" a="1"/>
  <c r="S9950" i="1" s="1"/>
  <c r="R9949" i="1"/>
  <c r="S9949" i="1" s="1" a="1"/>
  <c r="S9949" i="1" s="1"/>
  <c r="R9948" i="1"/>
  <c r="S9948" i="1" s="1" a="1"/>
  <c r="S9948" i="1" s="1"/>
  <c r="R9947" i="1"/>
  <c r="S9947" i="1" s="1" a="1"/>
  <c r="S9947" i="1" s="1"/>
  <c r="R9946" i="1"/>
  <c r="S9946" i="1" s="1" a="1"/>
  <c r="S9946" i="1" s="1"/>
  <c r="R9945" i="1"/>
  <c r="S9945" i="1" s="1" a="1"/>
  <c r="S9945" i="1" s="1"/>
  <c r="R9944" i="1"/>
  <c r="S9944" i="1" s="1" a="1"/>
  <c r="S9944" i="1" s="1"/>
  <c r="R9943" i="1"/>
  <c r="S9943" i="1" s="1" a="1"/>
  <c r="S9943" i="1" s="1"/>
  <c r="R9942" i="1"/>
  <c r="S9942" i="1" s="1" a="1"/>
  <c r="S9942" i="1" s="1"/>
  <c r="R9941" i="1"/>
  <c r="S9941" i="1" s="1" a="1"/>
  <c r="S9941" i="1" s="1"/>
  <c r="R9940" i="1"/>
  <c r="S9940" i="1" s="1" a="1"/>
  <c r="S9940" i="1" s="1"/>
  <c r="R9939" i="1"/>
  <c r="S9939" i="1" s="1" a="1"/>
  <c r="S9939" i="1" s="1"/>
  <c r="R9938" i="1"/>
  <c r="S9938" i="1" s="1" a="1"/>
  <c r="S9938" i="1" s="1"/>
  <c r="R9937" i="1"/>
  <c r="S9937" i="1" s="1" a="1"/>
  <c r="S9937" i="1" s="1"/>
  <c r="R9936" i="1"/>
  <c r="S9936" i="1" s="1" a="1"/>
  <c r="S9936" i="1" s="1"/>
  <c r="R9935" i="1"/>
  <c r="S9935" i="1" s="1" a="1"/>
  <c r="S9935" i="1" s="1"/>
  <c r="R9934" i="1"/>
  <c r="S9934" i="1" s="1" a="1"/>
  <c r="S9934" i="1" s="1"/>
  <c r="R9933" i="1"/>
  <c r="S9933" i="1" s="1" a="1"/>
  <c r="S9933" i="1" s="1"/>
  <c r="R9932" i="1"/>
  <c r="S9932" i="1" s="1" a="1"/>
  <c r="S9932" i="1" s="1"/>
  <c r="R9931" i="1"/>
  <c r="S9931" i="1" s="1" a="1"/>
  <c r="S9931" i="1" s="1"/>
  <c r="R9930" i="1"/>
  <c r="S9930" i="1" s="1" a="1"/>
  <c r="S9930" i="1" s="1"/>
  <c r="R9929" i="1"/>
  <c r="S9929" i="1" s="1" a="1"/>
  <c r="S9929" i="1" s="1"/>
  <c r="R9928" i="1"/>
  <c r="S9928" i="1" s="1" a="1"/>
  <c r="S9928" i="1" s="1"/>
  <c r="R9927" i="1"/>
  <c r="S9927" i="1" s="1" a="1"/>
  <c r="S9927" i="1" s="1"/>
  <c r="R9926" i="1"/>
  <c r="S9926" i="1" s="1" a="1"/>
  <c r="S9926" i="1" s="1"/>
  <c r="R9925" i="1"/>
  <c r="S9925" i="1" s="1" a="1"/>
  <c r="S9925" i="1" s="1"/>
  <c r="R9924" i="1"/>
  <c r="S9924" i="1" s="1" a="1"/>
  <c r="S9924" i="1" s="1"/>
  <c r="R9923" i="1"/>
  <c r="S9923" i="1" s="1" a="1"/>
  <c r="S9923" i="1" s="1"/>
  <c r="R9922" i="1"/>
  <c r="S9922" i="1" s="1" a="1"/>
  <c r="S9922" i="1" s="1"/>
  <c r="R9921" i="1"/>
  <c r="S9921" i="1" s="1" a="1"/>
  <c r="S9921" i="1" s="1"/>
  <c r="R9920" i="1"/>
  <c r="S9920" i="1" s="1" a="1"/>
  <c r="S9920" i="1" s="1"/>
  <c r="R9919" i="1"/>
  <c r="S9919" i="1" s="1" a="1"/>
  <c r="S9919" i="1" s="1"/>
  <c r="R9918" i="1"/>
  <c r="S9918" i="1" s="1" a="1"/>
  <c r="S9918" i="1" s="1"/>
  <c r="R9917" i="1"/>
  <c r="S9917" i="1" s="1" a="1"/>
  <c r="S9917" i="1" s="1"/>
  <c r="R9916" i="1"/>
  <c r="S9916" i="1" s="1" a="1"/>
  <c r="S9916" i="1" s="1"/>
  <c r="R9915" i="1"/>
  <c r="S9915" i="1" s="1" a="1"/>
  <c r="S9915" i="1" s="1"/>
  <c r="R9914" i="1"/>
  <c r="S9914" i="1" s="1" a="1"/>
  <c r="S9914" i="1" s="1"/>
  <c r="R9913" i="1"/>
  <c r="S9913" i="1" s="1" a="1"/>
  <c r="S9913" i="1" s="1"/>
  <c r="R9912" i="1"/>
  <c r="S9912" i="1" s="1" a="1"/>
  <c r="S9912" i="1" s="1"/>
  <c r="R9911" i="1"/>
  <c r="S9911" i="1" s="1" a="1"/>
  <c r="S9911" i="1" s="1"/>
  <c r="R9910" i="1"/>
  <c r="S9910" i="1" s="1" a="1"/>
  <c r="S9910" i="1" s="1"/>
  <c r="R9909" i="1"/>
  <c r="S9909" i="1" s="1" a="1"/>
  <c r="S9909" i="1" s="1"/>
  <c r="R9908" i="1"/>
  <c r="S9908" i="1" s="1" a="1"/>
  <c r="S9908" i="1" s="1"/>
  <c r="R9907" i="1"/>
  <c r="S9907" i="1" s="1" a="1"/>
  <c r="S9907" i="1" s="1"/>
  <c r="R9906" i="1"/>
  <c r="S9906" i="1" s="1" a="1"/>
  <c r="S9906" i="1" s="1"/>
  <c r="R9905" i="1"/>
  <c r="S9905" i="1" s="1" a="1"/>
  <c r="S9905" i="1" s="1"/>
  <c r="R9904" i="1"/>
  <c r="S9904" i="1" s="1" a="1"/>
  <c r="S9904" i="1" s="1"/>
  <c r="R9903" i="1"/>
  <c r="S9903" i="1" s="1" a="1"/>
  <c r="S9903" i="1" s="1"/>
  <c r="R9902" i="1"/>
  <c r="S9902" i="1" s="1" a="1"/>
  <c r="S9902" i="1" s="1"/>
  <c r="R9901" i="1"/>
  <c r="S9901" i="1" s="1" a="1"/>
  <c r="S9901" i="1" s="1"/>
  <c r="R9900" i="1"/>
  <c r="S9900" i="1" s="1" a="1"/>
  <c r="S9900" i="1" s="1"/>
  <c r="R9899" i="1"/>
  <c r="S9899" i="1" s="1" a="1"/>
  <c r="S9899" i="1" s="1"/>
  <c r="R9898" i="1"/>
  <c r="S9898" i="1" s="1" a="1"/>
  <c r="S9898" i="1" s="1"/>
  <c r="R9897" i="1"/>
  <c r="S9897" i="1" s="1" a="1"/>
  <c r="S9897" i="1" s="1"/>
  <c r="R9896" i="1"/>
  <c r="S9896" i="1" s="1" a="1"/>
  <c r="S9896" i="1" s="1"/>
  <c r="R9895" i="1"/>
  <c r="S9895" i="1" s="1" a="1"/>
  <c r="S9895" i="1" s="1"/>
  <c r="R9894" i="1"/>
  <c r="S9894" i="1" s="1" a="1"/>
  <c r="S9894" i="1" s="1"/>
  <c r="R9893" i="1"/>
  <c r="S9893" i="1" s="1" a="1"/>
  <c r="S9893" i="1" s="1"/>
  <c r="R9892" i="1"/>
  <c r="S9892" i="1" s="1" a="1"/>
  <c r="S9892" i="1" s="1"/>
  <c r="R9891" i="1"/>
  <c r="S9891" i="1" s="1" a="1"/>
  <c r="S9891" i="1" s="1"/>
  <c r="R9890" i="1"/>
  <c r="S9890" i="1" s="1" a="1"/>
  <c r="S9890" i="1" s="1"/>
  <c r="R9889" i="1"/>
  <c r="S9889" i="1" s="1" a="1"/>
  <c r="S9889" i="1" s="1"/>
  <c r="R9888" i="1"/>
  <c r="S9888" i="1" s="1" a="1"/>
  <c r="S9888" i="1" s="1"/>
  <c r="R9887" i="1"/>
  <c r="S9887" i="1" s="1" a="1"/>
  <c r="S9887" i="1" s="1"/>
  <c r="R9886" i="1"/>
  <c r="S9886" i="1" s="1" a="1"/>
  <c r="S9886" i="1" s="1"/>
  <c r="R9885" i="1"/>
  <c r="S9885" i="1" s="1" a="1"/>
  <c r="S9885" i="1" s="1"/>
  <c r="R9884" i="1"/>
  <c r="S9884" i="1" s="1" a="1"/>
  <c r="S9884" i="1" s="1"/>
  <c r="R9883" i="1"/>
  <c r="S9883" i="1" s="1" a="1"/>
  <c r="S9883" i="1" s="1"/>
  <c r="R9882" i="1"/>
  <c r="S9882" i="1" s="1" a="1"/>
  <c r="S9882" i="1" s="1"/>
  <c r="R9881" i="1"/>
  <c r="S9881" i="1" s="1" a="1"/>
  <c r="S9881" i="1" s="1"/>
  <c r="R9880" i="1"/>
  <c r="S9880" i="1" s="1" a="1"/>
  <c r="S9880" i="1" s="1"/>
  <c r="R9879" i="1"/>
  <c r="S9879" i="1" s="1" a="1"/>
  <c r="S9879" i="1" s="1"/>
  <c r="R9878" i="1"/>
  <c r="S9878" i="1" s="1" a="1"/>
  <c r="S9878" i="1" s="1"/>
  <c r="R9877" i="1"/>
  <c r="S9877" i="1" s="1" a="1"/>
  <c r="S9877" i="1" s="1"/>
  <c r="R9876" i="1"/>
  <c r="S9876" i="1" s="1" a="1"/>
  <c r="S9876" i="1" s="1"/>
  <c r="R9875" i="1"/>
  <c r="S9875" i="1" s="1" a="1"/>
  <c r="S9875" i="1" s="1"/>
  <c r="R9874" i="1"/>
  <c r="S9874" i="1" s="1" a="1"/>
  <c r="S9874" i="1" s="1"/>
  <c r="R9873" i="1"/>
  <c r="S9873" i="1" s="1" a="1"/>
  <c r="S9873" i="1" s="1"/>
  <c r="R9872" i="1"/>
  <c r="S9872" i="1" s="1" a="1"/>
  <c r="S9872" i="1" s="1"/>
  <c r="R9871" i="1"/>
  <c r="S9871" i="1" s="1" a="1"/>
  <c r="S9871" i="1" s="1"/>
  <c r="R9870" i="1"/>
  <c r="S9870" i="1" s="1" a="1"/>
  <c r="S9870" i="1" s="1"/>
  <c r="R9869" i="1"/>
  <c r="S9869" i="1" s="1" a="1"/>
  <c r="S9869" i="1" s="1"/>
  <c r="R9868" i="1"/>
  <c r="S9868" i="1" s="1" a="1"/>
  <c r="S9868" i="1" s="1"/>
  <c r="R9867" i="1"/>
  <c r="S9867" i="1" s="1" a="1"/>
  <c r="S9867" i="1" s="1"/>
  <c r="R9866" i="1"/>
  <c r="S9866" i="1" s="1" a="1"/>
  <c r="S9866" i="1" s="1"/>
  <c r="R9865" i="1"/>
  <c r="S9865" i="1" s="1" a="1"/>
  <c r="S9865" i="1" s="1"/>
  <c r="R9864" i="1"/>
  <c r="S9864" i="1" s="1" a="1"/>
  <c r="S9864" i="1" s="1"/>
  <c r="R9863" i="1"/>
  <c r="S9863" i="1" s="1" a="1"/>
  <c r="S9863" i="1" s="1"/>
  <c r="R9862" i="1"/>
  <c r="S9862" i="1" s="1" a="1"/>
  <c r="S9862" i="1" s="1"/>
  <c r="R9861" i="1"/>
  <c r="S9861" i="1" s="1" a="1"/>
  <c r="S9861" i="1" s="1"/>
  <c r="R9860" i="1"/>
  <c r="S9860" i="1" s="1" a="1"/>
  <c r="S9860" i="1" s="1"/>
  <c r="R9859" i="1"/>
  <c r="S9859" i="1" s="1" a="1"/>
  <c r="S9859" i="1" s="1"/>
  <c r="R9858" i="1"/>
  <c r="S9858" i="1" s="1" a="1"/>
  <c r="S9858" i="1" s="1"/>
  <c r="R9857" i="1"/>
  <c r="S9857" i="1" s="1" a="1"/>
  <c r="S9857" i="1" s="1"/>
  <c r="R9856" i="1"/>
  <c r="S9856" i="1" s="1" a="1"/>
  <c r="S9856" i="1" s="1"/>
  <c r="R9855" i="1"/>
  <c r="S9855" i="1" s="1" a="1"/>
  <c r="S9855" i="1" s="1"/>
  <c r="R9854" i="1"/>
  <c r="S9854" i="1" s="1" a="1"/>
  <c r="S9854" i="1" s="1"/>
  <c r="R9853" i="1"/>
  <c r="S9853" i="1" s="1" a="1"/>
  <c r="S9853" i="1" s="1"/>
  <c r="R9852" i="1"/>
  <c r="S9852" i="1" s="1" a="1"/>
  <c r="S9852" i="1" s="1"/>
  <c r="R9851" i="1"/>
  <c r="S9851" i="1" s="1" a="1"/>
  <c r="S9851" i="1" s="1"/>
  <c r="R9850" i="1"/>
  <c r="S9850" i="1" s="1" a="1"/>
  <c r="S9850" i="1" s="1"/>
  <c r="R9849" i="1"/>
  <c r="S9849" i="1" s="1" a="1"/>
  <c r="S9849" i="1" s="1"/>
  <c r="R9848" i="1"/>
  <c r="S9848" i="1" s="1" a="1"/>
  <c r="S9848" i="1" s="1"/>
  <c r="R9847" i="1"/>
  <c r="S9847" i="1" s="1" a="1"/>
  <c r="S9847" i="1" s="1"/>
  <c r="R9846" i="1"/>
  <c r="S9846" i="1" s="1" a="1"/>
  <c r="S9846" i="1" s="1"/>
  <c r="R9845" i="1"/>
  <c r="S9845" i="1" s="1" a="1"/>
  <c r="S9845" i="1" s="1"/>
  <c r="R9844" i="1"/>
  <c r="S9844" i="1" s="1" a="1"/>
  <c r="S9844" i="1" s="1"/>
  <c r="R9843" i="1"/>
  <c r="S9843" i="1" s="1" a="1"/>
  <c r="S9843" i="1" s="1"/>
  <c r="R9842" i="1"/>
  <c r="S9842" i="1" s="1" a="1"/>
  <c r="S9842" i="1" s="1"/>
  <c r="R9841" i="1"/>
  <c r="S9841" i="1" s="1" a="1"/>
  <c r="S9841" i="1" s="1"/>
  <c r="R9840" i="1"/>
  <c r="S9840" i="1" s="1" a="1"/>
  <c r="S9840" i="1" s="1"/>
  <c r="R9839" i="1"/>
  <c r="S9839" i="1" s="1" a="1"/>
  <c r="S9839" i="1" s="1"/>
  <c r="R9838" i="1"/>
  <c r="S9838" i="1" s="1" a="1"/>
  <c r="S9838" i="1" s="1"/>
  <c r="R9837" i="1"/>
  <c r="S9837" i="1" s="1" a="1"/>
  <c r="S9837" i="1" s="1"/>
  <c r="R9836" i="1"/>
  <c r="S9836" i="1" s="1" a="1"/>
  <c r="S9836" i="1" s="1"/>
  <c r="R9835" i="1"/>
  <c r="S9835" i="1" s="1" a="1"/>
  <c r="S9835" i="1" s="1"/>
  <c r="R9834" i="1"/>
  <c r="S9834" i="1" s="1" a="1"/>
  <c r="S9834" i="1" s="1"/>
  <c r="R9833" i="1"/>
  <c r="S9833" i="1" s="1" a="1"/>
  <c r="S9833" i="1" s="1"/>
  <c r="R9832" i="1"/>
  <c r="S9832" i="1" s="1" a="1"/>
  <c r="S9832" i="1" s="1"/>
  <c r="R9831" i="1"/>
  <c r="S9831" i="1" s="1" a="1"/>
  <c r="S9831" i="1" s="1"/>
  <c r="R9830" i="1"/>
  <c r="S9830" i="1" s="1" a="1"/>
  <c r="S9830" i="1" s="1"/>
  <c r="R9829" i="1"/>
  <c r="S9829" i="1" s="1" a="1"/>
  <c r="S9829" i="1" s="1"/>
  <c r="R9828" i="1"/>
  <c r="S9828" i="1" s="1" a="1"/>
  <c r="S9828" i="1" s="1"/>
  <c r="R9827" i="1"/>
  <c r="S9827" i="1" s="1" a="1"/>
  <c r="S9827" i="1" s="1"/>
  <c r="R9826" i="1"/>
  <c r="S9826" i="1" s="1" a="1"/>
  <c r="S9826" i="1" s="1"/>
  <c r="R9825" i="1"/>
  <c r="S9825" i="1" s="1" a="1"/>
  <c r="S9825" i="1" s="1"/>
  <c r="R9824" i="1"/>
  <c r="S9824" i="1" s="1" a="1"/>
  <c r="S9824" i="1" s="1"/>
  <c r="R9823" i="1"/>
  <c r="S9823" i="1" s="1" a="1"/>
  <c r="S9823" i="1" s="1"/>
  <c r="R9822" i="1"/>
  <c r="S9822" i="1" s="1" a="1"/>
  <c r="S9822" i="1" s="1"/>
  <c r="R9821" i="1"/>
  <c r="S9821" i="1" s="1" a="1"/>
  <c r="S9821" i="1" s="1"/>
  <c r="R9820" i="1"/>
  <c r="S9820" i="1" s="1" a="1"/>
  <c r="S9820" i="1" s="1"/>
  <c r="R9819" i="1"/>
  <c r="S9819" i="1" s="1" a="1"/>
  <c r="S9819" i="1" s="1"/>
  <c r="R9818" i="1"/>
  <c r="S9818" i="1" s="1" a="1"/>
  <c r="S9818" i="1" s="1"/>
  <c r="R9817" i="1"/>
  <c r="S9817" i="1" s="1" a="1"/>
  <c r="S9817" i="1" s="1"/>
  <c r="R9816" i="1"/>
  <c r="S9816" i="1" s="1" a="1"/>
  <c r="S9816" i="1" s="1"/>
  <c r="R9815" i="1"/>
  <c r="S9815" i="1" s="1" a="1"/>
  <c r="S9815" i="1" s="1"/>
  <c r="R9814" i="1"/>
  <c r="S9814" i="1" s="1" a="1"/>
  <c r="S9814" i="1" s="1"/>
  <c r="R9813" i="1"/>
  <c r="S9813" i="1" s="1" a="1"/>
  <c r="S9813" i="1" s="1"/>
  <c r="R9812" i="1"/>
  <c r="S9812" i="1" s="1" a="1"/>
  <c r="S9812" i="1" s="1"/>
  <c r="R9811" i="1"/>
  <c r="S9811" i="1" s="1" a="1"/>
  <c r="S9811" i="1" s="1"/>
  <c r="R9810" i="1"/>
  <c r="S9810" i="1" s="1" a="1"/>
  <c r="S9810" i="1" s="1"/>
  <c r="R9809" i="1"/>
  <c r="S9809" i="1" s="1" a="1"/>
  <c r="S9809" i="1" s="1"/>
  <c r="R9808" i="1"/>
  <c r="S9808" i="1" s="1" a="1"/>
  <c r="S9808" i="1" s="1"/>
  <c r="R9807" i="1"/>
  <c r="S9807" i="1" s="1" a="1"/>
  <c r="S9807" i="1" s="1"/>
  <c r="R9806" i="1"/>
  <c r="S9806" i="1" s="1" a="1"/>
  <c r="S9806" i="1" s="1"/>
  <c r="R9805" i="1"/>
  <c r="S9805" i="1" s="1" a="1"/>
  <c r="S9805" i="1" s="1"/>
  <c r="R9804" i="1"/>
  <c r="S9804" i="1" s="1" a="1"/>
  <c r="S9804" i="1" s="1"/>
  <c r="R9803" i="1"/>
  <c r="S9803" i="1" s="1" a="1"/>
  <c r="S9803" i="1" s="1"/>
  <c r="R9802" i="1"/>
  <c r="S9802" i="1" s="1" a="1"/>
  <c r="S9802" i="1" s="1"/>
  <c r="R9801" i="1"/>
  <c r="S9801" i="1" s="1" a="1"/>
  <c r="S9801" i="1" s="1"/>
  <c r="R9800" i="1"/>
  <c r="S9800" i="1" s="1" a="1"/>
  <c r="S9800" i="1" s="1"/>
  <c r="R9799" i="1"/>
  <c r="S9799" i="1" s="1" a="1"/>
  <c r="S9799" i="1" s="1"/>
  <c r="R9798" i="1"/>
  <c r="S9798" i="1" s="1" a="1"/>
  <c r="S9798" i="1" s="1"/>
  <c r="R9797" i="1"/>
  <c r="S9797" i="1" s="1" a="1"/>
  <c r="S9797" i="1" s="1"/>
  <c r="R9796" i="1"/>
  <c r="S9796" i="1" s="1" a="1"/>
  <c r="S9796" i="1" s="1"/>
  <c r="R9795" i="1"/>
  <c r="S9795" i="1" s="1" a="1"/>
  <c r="S9795" i="1" s="1"/>
  <c r="R9794" i="1"/>
  <c r="S9794" i="1" s="1" a="1"/>
  <c r="S9794" i="1" s="1"/>
  <c r="R9793" i="1"/>
  <c r="S9793" i="1" s="1" a="1"/>
  <c r="S9793" i="1" s="1"/>
  <c r="R9792" i="1"/>
  <c r="S9792" i="1" s="1" a="1"/>
  <c r="S9792" i="1" s="1"/>
  <c r="R9791" i="1"/>
  <c r="S9791" i="1" s="1" a="1"/>
  <c r="S9791" i="1" s="1"/>
  <c r="R9790" i="1"/>
  <c r="S9790" i="1" s="1" a="1"/>
  <c r="S9790" i="1" s="1"/>
  <c r="R9789" i="1"/>
  <c r="S9789" i="1" s="1" a="1"/>
  <c r="S9789" i="1" s="1"/>
  <c r="R9788" i="1"/>
  <c r="S9788" i="1" s="1" a="1"/>
  <c r="S9788" i="1" s="1"/>
  <c r="R9787" i="1"/>
  <c r="S9787" i="1" s="1" a="1"/>
  <c r="S9787" i="1" s="1"/>
  <c r="R9786" i="1"/>
  <c r="S9786" i="1" s="1" a="1"/>
  <c r="S9786" i="1" s="1"/>
  <c r="R9785" i="1"/>
  <c r="S9785" i="1" s="1" a="1"/>
  <c r="S9785" i="1" s="1"/>
  <c r="R9784" i="1"/>
  <c r="S9784" i="1" s="1" a="1"/>
  <c r="S9784" i="1" s="1"/>
  <c r="R9783" i="1"/>
  <c r="S9783" i="1" s="1" a="1"/>
  <c r="S9783" i="1" s="1"/>
  <c r="R9782" i="1"/>
  <c r="S9782" i="1" s="1" a="1"/>
  <c r="S9782" i="1" s="1"/>
  <c r="R9781" i="1"/>
  <c r="S9781" i="1" s="1" a="1"/>
  <c r="S9781" i="1" s="1"/>
  <c r="R9780" i="1"/>
  <c r="S9780" i="1" s="1" a="1"/>
  <c r="S9780" i="1" s="1"/>
  <c r="R9779" i="1"/>
  <c r="S9779" i="1" s="1" a="1"/>
  <c r="S9779" i="1" s="1"/>
  <c r="R9778" i="1"/>
  <c r="S9778" i="1" s="1" a="1"/>
  <c r="S9778" i="1" s="1"/>
  <c r="R9777" i="1"/>
  <c r="S9777" i="1" s="1" a="1"/>
  <c r="S9777" i="1" s="1"/>
  <c r="R9776" i="1"/>
  <c r="S9776" i="1" s="1" a="1"/>
  <c r="S9776" i="1" s="1"/>
  <c r="R9775" i="1"/>
  <c r="S9775" i="1" s="1" a="1"/>
  <c r="S9775" i="1" s="1"/>
  <c r="R9774" i="1"/>
  <c r="S9774" i="1" s="1" a="1"/>
  <c r="S9774" i="1" s="1"/>
  <c r="R9773" i="1"/>
  <c r="S9773" i="1" s="1" a="1"/>
  <c r="S9773" i="1" s="1"/>
  <c r="R9772" i="1"/>
  <c r="S9772" i="1" s="1" a="1"/>
  <c r="S9772" i="1" s="1"/>
  <c r="R9771" i="1"/>
  <c r="S9771" i="1" s="1" a="1"/>
  <c r="S9771" i="1" s="1"/>
  <c r="R9770" i="1"/>
  <c r="S9770" i="1" s="1" a="1"/>
  <c r="S9770" i="1" s="1"/>
  <c r="R9769" i="1"/>
  <c r="S9769" i="1" s="1" a="1"/>
  <c r="S9769" i="1" s="1"/>
  <c r="R9768" i="1"/>
  <c r="S9768" i="1" s="1" a="1"/>
  <c r="S9768" i="1" s="1"/>
  <c r="R9767" i="1"/>
  <c r="S9767" i="1" s="1" a="1"/>
  <c r="S9767" i="1" s="1"/>
  <c r="R9766" i="1"/>
  <c r="S9766" i="1" s="1" a="1"/>
  <c r="S9766" i="1" s="1"/>
  <c r="R9765" i="1"/>
  <c r="S9765" i="1" s="1" a="1"/>
  <c r="S9765" i="1" s="1"/>
  <c r="R9764" i="1"/>
  <c r="S9764" i="1" s="1" a="1"/>
  <c r="S9764" i="1" s="1"/>
  <c r="R9763" i="1"/>
  <c r="S9763" i="1" s="1" a="1"/>
  <c r="S9763" i="1" s="1"/>
  <c r="R9762" i="1"/>
  <c r="S9762" i="1" s="1" a="1"/>
  <c r="S9762" i="1" s="1"/>
  <c r="R9761" i="1"/>
  <c r="S9761" i="1" s="1" a="1"/>
  <c r="S9761" i="1" s="1"/>
  <c r="R9760" i="1"/>
  <c r="S9760" i="1" s="1" a="1"/>
  <c r="S9760" i="1" s="1"/>
  <c r="R9759" i="1"/>
  <c r="S9759" i="1" s="1" a="1"/>
  <c r="S9759" i="1" s="1"/>
  <c r="R9758" i="1"/>
  <c r="S9758" i="1" s="1" a="1"/>
  <c r="S9758" i="1" s="1"/>
  <c r="R9757" i="1"/>
  <c r="S9757" i="1" s="1" a="1"/>
  <c r="S9757" i="1" s="1"/>
  <c r="R9756" i="1"/>
  <c r="S9756" i="1" s="1" a="1"/>
  <c r="S9756" i="1" s="1"/>
  <c r="R9755" i="1"/>
  <c r="S9755" i="1" s="1" a="1"/>
  <c r="S9755" i="1" s="1"/>
  <c r="R9754" i="1"/>
  <c r="S9754" i="1" s="1" a="1"/>
  <c r="S9754" i="1" s="1"/>
  <c r="R9753" i="1"/>
  <c r="S9753" i="1" s="1" a="1"/>
  <c r="S9753" i="1" s="1"/>
  <c r="R9752" i="1"/>
  <c r="S9752" i="1" s="1" a="1"/>
  <c r="S9752" i="1" s="1"/>
  <c r="R9751" i="1"/>
  <c r="S9751" i="1" s="1" a="1"/>
  <c r="S9751" i="1" s="1"/>
  <c r="R9750" i="1"/>
  <c r="S9750" i="1" s="1" a="1"/>
  <c r="S9750" i="1" s="1"/>
  <c r="R9749" i="1"/>
  <c r="S9749" i="1" s="1" a="1"/>
  <c r="S9749" i="1" s="1"/>
  <c r="R9748" i="1"/>
  <c r="S9748" i="1" s="1" a="1"/>
  <c r="S9748" i="1" s="1"/>
  <c r="R9747" i="1"/>
  <c r="S9747" i="1" s="1" a="1"/>
  <c r="S9747" i="1" s="1"/>
  <c r="R9746" i="1"/>
  <c r="S9746" i="1" s="1" a="1"/>
  <c r="S9746" i="1" s="1"/>
  <c r="R9745" i="1"/>
  <c r="S9745" i="1" s="1" a="1"/>
  <c r="S9745" i="1" s="1"/>
  <c r="R9744" i="1"/>
  <c r="S9744" i="1" s="1" a="1"/>
  <c r="S9744" i="1" s="1"/>
  <c r="R9743" i="1"/>
  <c r="S9743" i="1" s="1" a="1"/>
  <c r="S9743" i="1" s="1"/>
  <c r="R9742" i="1"/>
  <c r="S9742" i="1" s="1" a="1"/>
  <c r="S9742" i="1" s="1"/>
  <c r="R9741" i="1"/>
  <c r="S9741" i="1" s="1" a="1"/>
  <c r="S9741" i="1" s="1"/>
  <c r="R9740" i="1"/>
  <c r="S9740" i="1" s="1" a="1"/>
  <c r="S9740" i="1" s="1"/>
  <c r="R9739" i="1"/>
  <c r="S9739" i="1" s="1" a="1"/>
  <c r="S9739" i="1" s="1"/>
  <c r="R9738" i="1"/>
  <c r="S9738" i="1" s="1" a="1"/>
  <c r="S9738" i="1" s="1"/>
  <c r="R9737" i="1"/>
  <c r="S9737" i="1" s="1" a="1"/>
  <c r="S9737" i="1" s="1"/>
  <c r="R9736" i="1"/>
  <c r="S9736" i="1" s="1" a="1"/>
  <c r="S9736" i="1" s="1"/>
  <c r="R9735" i="1"/>
  <c r="S9735" i="1" s="1" a="1"/>
  <c r="S9735" i="1" s="1"/>
  <c r="R9734" i="1"/>
  <c r="S9734" i="1" s="1" a="1"/>
  <c r="S9734" i="1" s="1"/>
  <c r="R9733" i="1"/>
  <c r="S9733" i="1" s="1" a="1"/>
  <c r="S9733" i="1" s="1"/>
  <c r="R9732" i="1"/>
  <c r="S9732" i="1" s="1" a="1"/>
  <c r="S9732" i="1" s="1"/>
  <c r="R9731" i="1"/>
  <c r="S9731" i="1" s="1" a="1"/>
  <c r="S9731" i="1" s="1"/>
  <c r="R9730" i="1"/>
  <c r="S9730" i="1" s="1" a="1"/>
  <c r="S9730" i="1" s="1"/>
  <c r="R9729" i="1"/>
  <c r="S9729" i="1" s="1" a="1"/>
  <c r="S9729" i="1" s="1"/>
  <c r="R9728" i="1"/>
  <c r="S9728" i="1" s="1" a="1"/>
  <c r="S9728" i="1" s="1"/>
  <c r="R9727" i="1"/>
  <c r="S9727" i="1" s="1" a="1"/>
  <c r="S9727" i="1" s="1"/>
  <c r="R9726" i="1"/>
  <c r="S9726" i="1" s="1" a="1"/>
  <c r="S9726" i="1" s="1"/>
  <c r="R9725" i="1"/>
  <c r="S9725" i="1" s="1" a="1"/>
  <c r="S9725" i="1" s="1"/>
  <c r="R9724" i="1"/>
  <c r="S9724" i="1" s="1" a="1"/>
  <c r="S9724" i="1" s="1"/>
  <c r="R9723" i="1"/>
  <c r="S9723" i="1" s="1" a="1"/>
  <c r="S9723" i="1" s="1"/>
  <c r="R9722" i="1"/>
  <c r="S9722" i="1" s="1" a="1"/>
  <c r="S9722" i="1" s="1"/>
  <c r="R9721" i="1"/>
  <c r="S9721" i="1" s="1" a="1"/>
  <c r="S9721" i="1" s="1"/>
  <c r="R9720" i="1"/>
  <c r="S9720" i="1" s="1" a="1"/>
  <c r="S9720" i="1" s="1"/>
  <c r="R9719" i="1"/>
  <c r="S9719" i="1" s="1" a="1"/>
  <c r="S9719" i="1" s="1"/>
  <c r="R9718" i="1"/>
  <c r="S9718" i="1" s="1" a="1"/>
  <c r="S9718" i="1" s="1"/>
  <c r="R9717" i="1"/>
  <c r="S9717" i="1" s="1" a="1"/>
  <c r="S9717" i="1" s="1"/>
  <c r="R9716" i="1"/>
  <c r="S9716" i="1" s="1" a="1"/>
  <c r="S9716" i="1" s="1"/>
  <c r="R9715" i="1"/>
  <c r="S9715" i="1" s="1" a="1"/>
  <c r="S9715" i="1" s="1"/>
  <c r="R9714" i="1"/>
  <c r="S9714" i="1" s="1" a="1"/>
  <c r="S9714" i="1" s="1"/>
  <c r="R9713" i="1"/>
  <c r="S9713" i="1" s="1" a="1"/>
  <c r="S9713" i="1" s="1"/>
  <c r="R9712" i="1"/>
  <c r="S9712" i="1" s="1" a="1"/>
  <c r="S9712" i="1" s="1"/>
  <c r="R9711" i="1"/>
  <c r="S9711" i="1" s="1" a="1"/>
  <c r="S9711" i="1" s="1"/>
  <c r="R9710" i="1"/>
  <c r="S9710" i="1" s="1" a="1"/>
  <c r="S9710" i="1" s="1"/>
  <c r="R9709" i="1"/>
  <c r="S9709" i="1" s="1" a="1"/>
  <c r="S9709" i="1" s="1"/>
  <c r="R9708" i="1"/>
  <c r="S9708" i="1" s="1" a="1"/>
  <c r="S9708" i="1" s="1"/>
  <c r="R9707" i="1"/>
  <c r="S9707" i="1" s="1" a="1"/>
  <c r="S9707" i="1" s="1"/>
  <c r="R9706" i="1"/>
  <c r="S9706" i="1" s="1" a="1"/>
  <c r="S9706" i="1" s="1"/>
  <c r="R9705" i="1"/>
  <c r="S9705" i="1" s="1" a="1"/>
  <c r="S9705" i="1" s="1"/>
  <c r="R9704" i="1"/>
  <c r="S9704" i="1" s="1" a="1"/>
  <c r="S9704" i="1" s="1"/>
  <c r="R9703" i="1"/>
  <c r="S9703" i="1" s="1" a="1"/>
  <c r="S9703" i="1" s="1"/>
  <c r="R9702" i="1"/>
  <c r="S9702" i="1" s="1" a="1"/>
  <c r="S9702" i="1" s="1"/>
  <c r="R9701" i="1"/>
  <c r="S9701" i="1" s="1" a="1"/>
  <c r="S9701" i="1" s="1"/>
  <c r="R9700" i="1"/>
  <c r="S9700" i="1" s="1" a="1"/>
  <c r="S9700" i="1" s="1"/>
  <c r="R9699" i="1"/>
  <c r="S9699" i="1" s="1" a="1"/>
  <c r="S9699" i="1" s="1"/>
  <c r="R9698" i="1"/>
  <c r="S9698" i="1" s="1" a="1"/>
  <c r="S9698" i="1" s="1"/>
  <c r="R9697" i="1"/>
  <c r="S9697" i="1" s="1" a="1"/>
  <c r="S9697" i="1" s="1"/>
  <c r="R9696" i="1"/>
  <c r="S9696" i="1" s="1" a="1"/>
  <c r="S9696" i="1" s="1"/>
  <c r="R9695" i="1"/>
  <c r="S9695" i="1" s="1" a="1"/>
  <c r="S9695" i="1" s="1"/>
  <c r="R9694" i="1"/>
  <c r="S9694" i="1" s="1" a="1"/>
  <c r="S9694" i="1" s="1"/>
  <c r="R9693" i="1"/>
  <c r="S9693" i="1" s="1" a="1"/>
  <c r="S9693" i="1" s="1"/>
  <c r="R9692" i="1"/>
  <c r="S9692" i="1" s="1" a="1"/>
  <c r="S9692" i="1" s="1"/>
  <c r="R9691" i="1"/>
  <c r="S9691" i="1" s="1" a="1"/>
  <c r="S9691" i="1" s="1"/>
  <c r="R9690" i="1"/>
  <c r="S9690" i="1" s="1" a="1"/>
  <c r="S9690" i="1" s="1"/>
  <c r="R9689" i="1"/>
  <c r="S9689" i="1" s="1" a="1"/>
  <c r="S9689" i="1" s="1"/>
  <c r="R9688" i="1"/>
  <c r="S9688" i="1" s="1" a="1"/>
  <c r="S9688" i="1" s="1"/>
  <c r="R9687" i="1"/>
  <c r="S9687" i="1" s="1" a="1"/>
  <c r="S9687" i="1" s="1"/>
  <c r="R9686" i="1"/>
  <c r="S9686" i="1" s="1" a="1"/>
  <c r="S9686" i="1" s="1"/>
  <c r="R9685" i="1"/>
  <c r="S9685" i="1" s="1" a="1"/>
  <c r="S9685" i="1" s="1"/>
  <c r="R9684" i="1"/>
  <c r="S9684" i="1" s="1" a="1"/>
  <c r="S9684" i="1" s="1"/>
  <c r="R9683" i="1"/>
  <c r="S9683" i="1" s="1" a="1"/>
  <c r="S9683" i="1" s="1"/>
  <c r="R9682" i="1"/>
  <c r="S9682" i="1" s="1" a="1"/>
  <c r="S9682" i="1" s="1"/>
  <c r="R9681" i="1"/>
  <c r="S9681" i="1" s="1" a="1"/>
  <c r="S9681" i="1" s="1"/>
  <c r="R9680" i="1"/>
  <c r="S9680" i="1" s="1" a="1"/>
  <c r="S9680" i="1" s="1"/>
  <c r="R9679" i="1"/>
  <c r="S9679" i="1" s="1" a="1"/>
  <c r="S9679" i="1" s="1"/>
  <c r="R9678" i="1"/>
  <c r="S9678" i="1" s="1" a="1"/>
  <c r="S9678" i="1" s="1"/>
  <c r="R9677" i="1"/>
  <c r="S9677" i="1" s="1" a="1"/>
  <c r="S9677" i="1" s="1"/>
  <c r="R9676" i="1"/>
  <c r="S9676" i="1" s="1" a="1"/>
  <c r="S9676" i="1" s="1"/>
  <c r="R9675" i="1"/>
  <c r="S9675" i="1" s="1" a="1"/>
  <c r="S9675" i="1" s="1"/>
  <c r="R9674" i="1"/>
  <c r="S9674" i="1" s="1" a="1"/>
  <c r="S9674" i="1" s="1"/>
  <c r="R9673" i="1"/>
  <c r="S9673" i="1" s="1" a="1"/>
  <c r="S9673" i="1" s="1"/>
  <c r="R9672" i="1"/>
  <c r="S9672" i="1" s="1" a="1"/>
  <c r="S9672" i="1" s="1"/>
  <c r="R9671" i="1"/>
  <c r="S9671" i="1" s="1" a="1"/>
  <c r="S9671" i="1" s="1"/>
  <c r="R9670" i="1"/>
  <c r="S9670" i="1" s="1" a="1"/>
  <c r="S9670" i="1" s="1"/>
  <c r="R9669" i="1"/>
  <c r="S9669" i="1" s="1" a="1"/>
  <c r="S9669" i="1" s="1"/>
  <c r="R9668" i="1"/>
  <c r="S9668" i="1" s="1" a="1"/>
  <c r="S9668" i="1" s="1"/>
  <c r="R9667" i="1"/>
  <c r="S9667" i="1" s="1" a="1"/>
  <c r="S9667" i="1" s="1"/>
  <c r="R9666" i="1"/>
  <c r="S9666" i="1" s="1" a="1"/>
  <c r="S9666" i="1" s="1"/>
  <c r="R9665" i="1"/>
  <c r="S9665" i="1" s="1" a="1"/>
  <c r="S9665" i="1" s="1"/>
  <c r="R9664" i="1"/>
  <c r="S9664" i="1" s="1" a="1"/>
  <c r="S9664" i="1" s="1"/>
  <c r="R9663" i="1"/>
  <c r="S9663" i="1" s="1" a="1"/>
  <c r="S9663" i="1" s="1"/>
  <c r="R9662" i="1"/>
  <c r="S9662" i="1" s="1" a="1"/>
  <c r="S9662" i="1" s="1"/>
  <c r="R9661" i="1"/>
  <c r="S9661" i="1" s="1" a="1"/>
  <c r="S9661" i="1" s="1"/>
  <c r="R9660" i="1"/>
  <c r="S9660" i="1" s="1" a="1"/>
  <c r="S9660" i="1" s="1"/>
  <c r="R9659" i="1"/>
  <c r="S9659" i="1" s="1" a="1"/>
  <c r="S9659" i="1" s="1"/>
  <c r="R9658" i="1"/>
  <c r="S9658" i="1" s="1" a="1"/>
  <c r="S9658" i="1" s="1"/>
  <c r="R9657" i="1"/>
  <c r="S9657" i="1" s="1" a="1"/>
  <c r="S9657" i="1" s="1"/>
  <c r="R9656" i="1"/>
  <c r="S9656" i="1" s="1" a="1"/>
  <c r="S9656" i="1" s="1"/>
  <c r="R9655" i="1"/>
  <c r="S9655" i="1" s="1" a="1"/>
  <c r="S9655" i="1" s="1"/>
  <c r="R9654" i="1"/>
  <c r="S9654" i="1" s="1" a="1"/>
  <c r="S9654" i="1" s="1"/>
  <c r="R9653" i="1"/>
  <c r="S9653" i="1" s="1" a="1"/>
  <c r="S9653" i="1" s="1"/>
  <c r="R9652" i="1"/>
  <c r="S9652" i="1" s="1" a="1"/>
  <c r="S9652" i="1" s="1"/>
  <c r="R9651" i="1"/>
  <c r="S9651" i="1" s="1" a="1"/>
  <c r="S9651" i="1" s="1"/>
  <c r="R9650" i="1"/>
  <c r="S9650" i="1" s="1" a="1"/>
  <c r="S9650" i="1" s="1"/>
  <c r="R9649" i="1"/>
  <c r="S9649" i="1" s="1" a="1"/>
  <c r="S9649" i="1" s="1"/>
  <c r="R9648" i="1"/>
  <c r="S9648" i="1" s="1" a="1"/>
  <c r="S9648" i="1" s="1"/>
  <c r="R9647" i="1"/>
  <c r="S9647" i="1" s="1" a="1"/>
  <c r="S9647" i="1" s="1"/>
  <c r="R9646" i="1"/>
  <c r="S9646" i="1" s="1" a="1"/>
  <c r="S9646" i="1" s="1"/>
  <c r="R9645" i="1"/>
  <c r="S9645" i="1" s="1" a="1"/>
  <c r="S9645" i="1" s="1"/>
  <c r="R9644" i="1"/>
  <c r="S9644" i="1" s="1" a="1"/>
  <c r="S9644" i="1" s="1"/>
  <c r="R9643" i="1"/>
  <c r="S9643" i="1" s="1" a="1"/>
  <c r="S9643" i="1" s="1"/>
  <c r="R9642" i="1"/>
  <c r="S9642" i="1" s="1" a="1"/>
  <c r="S9642" i="1" s="1"/>
  <c r="R9641" i="1"/>
  <c r="S9641" i="1" s="1" a="1"/>
  <c r="S9641" i="1" s="1"/>
  <c r="R9640" i="1"/>
  <c r="S9640" i="1" s="1" a="1"/>
  <c r="S9640" i="1" s="1"/>
  <c r="R9639" i="1"/>
  <c r="S9639" i="1" s="1" a="1"/>
  <c r="S9639" i="1" s="1"/>
  <c r="R9638" i="1"/>
  <c r="S9638" i="1" s="1" a="1"/>
  <c r="S9638" i="1" s="1"/>
  <c r="R9637" i="1"/>
  <c r="S9637" i="1" s="1" a="1"/>
  <c r="S9637" i="1" s="1"/>
  <c r="R9636" i="1"/>
  <c r="S9636" i="1" s="1" a="1"/>
  <c r="S9636" i="1" s="1"/>
  <c r="R9635" i="1"/>
  <c r="S9635" i="1" s="1" a="1"/>
  <c r="S9635" i="1" s="1"/>
  <c r="R9634" i="1"/>
  <c r="S9634" i="1" s="1" a="1"/>
  <c r="S9634" i="1" s="1"/>
  <c r="R9633" i="1"/>
  <c r="S9633" i="1" s="1" a="1"/>
  <c r="S9633" i="1" s="1"/>
  <c r="R9632" i="1"/>
  <c r="S9632" i="1" s="1" a="1"/>
  <c r="S9632" i="1" s="1"/>
  <c r="R9631" i="1"/>
  <c r="S9631" i="1" s="1" a="1"/>
  <c r="S9631" i="1" s="1"/>
  <c r="R9630" i="1"/>
  <c r="S9630" i="1" s="1" a="1"/>
  <c r="S9630" i="1" s="1"/>
  <c r="R9629" i="1"/>
  <c r="S9629" i="1" s="1" a="1"/>
  <c r="S9629" i="1" s="1"/>
  <c r="R9628" i="1"/>
  <c r="S9628" i="1" s="1" a="1"/>
  <c r="S9628" i="1" s="1"/>
  <c r="R9627" i="1"/>
  <c r="S9627" i="1" s="1" a="1"/>
  <c r="S9627" i="1" s="1"/>
  <c r="R9626" i="1"/>
  <c r="S9626" i="1" s="1" a="1"/>
  <c r="S9626" i="1" s="1"/>
  <c r="R9625" i="1"/>
  <c r="S9625" i="1" s="1" a="1"/>
  <c r="S9625" i="1" s="1"/>
  <c r="R9624" i="1"/>
  <c r="S9624" i="1" s="1" a="1"/>
  <c r="S9624" i="1" s="1"/>
  <c r="R9623" i="1"/>
  <c r="S9623" i="1" s="1" a="1"/>
  <c r="S9623" i="1" s="1"/>
  <c r="R9622" i="1"/>
  <c r="S9622" i="1" s="1" a="1"/>
  <c r="S9622" i="1" s="1"/>
  <c r="R9621" i="1"/>
  <c r="S9621" i="1" s="1" a="1"/>
  <c r="S9621" i="1" s="1"/>
  <c r="R9620" i="1"/>
  <c r="S9620" i="1" s="1" a="1"/>
  <c r="S9620" i="1" s="1"/>
  <c r="R9619" i="1"/>
  <c r="S9619" i="1" s="1" a="1"/>
  <c r="S9619" i="1" s="1"/>
  <c r="R9618" i="1"/>
  <c r="S9618" i="1" s="1" a="1"/>
  <c r="S9618" i="1" s="1"/>
  <c r="R9617" i="1"/>
  <c r="S9617" i="1" s="1" a="1"/>
  <c r="S9617" i="1" s="1"/>
  <c r="R9616" i="1"/>
  <c r="S9616" i="1" s="1" a="1"/>
  <c r="S9616" i="1" s="1"/>
  <c r="R9615" i="1"/>
  <c r="S9615" i="1" s="1" a="1"/>
  <c r="S9615" i="1" s="1"/>
  <c r="R9614" i="1"/>
  <c r="S9614" i="1" s="1" a="1"/>
  <c r="S9614" i="1" s="1"/>
  <c r="R9613" i="1"/>
  <c r="S9613" i="1" s="1" a="1"/>
  <c r="S9613" i="1" s="1"/>
  <c r="R9612" i="1"/>
  <c r="S9612" i="1" s="1" a="1"/>
  <c r="S9612" i="1" s="1"/>
  <c r="R9611" i="1"/>
  <c r="S9611" i="1" s="1" a="1"/>
  <c r="S9611" i="1" s="1"/>
  <c r="R9610" i="1"/>
  <c r="S9610" i="1" s="1" a="1"/>
  <c r="S9610" i="1" s="1"/>
  <c r="R9609" i="1"/>
  <c r="S9609" i="1" s="1" a="1"/>
  <c r="S9609" i="1" s="1"/>
  <c r="R9608" i="1"/>
  <c r="S9608" i="1" s="1" a="1"/>
  <c r="S9608" i="1" s="1"/>
  <c r="R9607" i="1"/>
  <c r="S9607" i="1" s="1" a="1"/>
  <c r="S9607" i="1" s="1"/>
  <c r="R9606" i="1"/>
  <c r="S9606" i="1" s="1" a="1"/>
  <c r="S9606" i="1" s="1"/>
  <c r="R9605" i="1"/>
  <c r="S9605" i="1" s="1" a="1"/>
  <c r="S9605" i="1" s="1"/>
  <c r="R9604" i="1"/>
  <c r="S9604" i="1" s="1" a="1"/>
  <c r="S9604" i="1" s="1"/>
  <c r="R9603" i="1"/>
  <c r="S9603" i="1" s="1" a="1"/>
  <c r="S9603" i="1" s="1"/>
  <c r="R9602" i="1"/>
  <c r="S9602" i="1" s="1" a="1"/>
  <c r="S9602" i="1" s="1"/>
  <c r="R9601" i="1"/>
  <c r="S9601" i="1" s="1" a="1"/>
  <c r="S9601" i="1" s="1"/>
  <c r="R9600" i="1"/>
  <c r="S9600" i="1" s="1" a="1"/>
  <c r="S9600" i="1" s="1"/>
  <c r="R9599" i="1"/>
  <c r="S9599" i="1" s="1" a="1"/>
  <c r="S9599" i="1" s="1"/>
  <c r="R9598" i="1"/>
  <c r="S9598" i="1" s="1" a="1"/>
  <c r="S9598" i="1" s="1"/>
  <c r="R9597" i="1"/>
  <c r="S9597" i="1" s="1" a="1"/>
  <c r="S9597" i="1" s="1"/>
  <c r="R9596" i="1"/>
  <c r="S9596" i="1" s="1" a="1"/>
  <c r="S9596" i="1" s="1"/>
  <c r="R9595" i="1"/>
  <c r="S9595" i="1" s="1" a="1"/>
  <c r="S9595" i="1" s="1"/>
  <c r="R9594" i="1"/>
  <c r="S9594" i="1" s="1" a="1"/>
  <c r="S9594" i="1" s="1"/>
  <c r="R9593" i="1"/>
  <c r="S9593" i="1" s="1" a="1"/>
  <c r="S9593" i="1" s="1"/>
  <c r="R9592" i="1"/>
  <c r="S9592" i="1" s="1" a="1"/>
  <c r="S9592" i="1" s="1"/>
  <c r="R9591" i="1"/>
  <c r="S9591" i="1" s="1" a="1"/>
  <c r="S9591" i="1" s="1"/>
  <c r="R9590" i="1"/>
  <c r="S9590" i="1" s="1" a="1"/>
  <c r="S9590" i="1" s="1"/>
  <c r="R9589" i="1"/>
  <c r="S9589" i="1" s="1" a="1"/>
  <c r="S9589" i="1" s="1"/>
  <c r="R9588" i="1"/>
  <c r="S9588" i="1" s="1" a="1"/>
  <c r="S9588" i="1" s="1"/>
  <c r="R9587" i="1"/>
  <c r="S9587" i="1" s="1" a="1"/>
  <c r="S9587" i="1" s="1"/>
  <c r="R9586" i="1"/>
  <c r="S9586" i="1" s="1" a="1"/>
  <c r="S9586" i="1" s="1"/>
  <c r="R9585" i="1"/>
  <c r="S9585" i="1" s="1" a="1"/>
  <c r="S9585" i="1" s="1"/>
  <c r="R9584" i="1"/>
  <c r="S9584" i="1" s="1" a="1"/>
  <c r="S9584" i="1" s="1"/>
  <c r="R9583" i="1"/>
  <c r="S9583" i="1" s="1" a="1"/>
  <c r="S9583" i="1" s="1"/>
  <c r="R9582" i="1"/>
  <c r="S9582" i="1" s="1" a="1"/>
  <c r="S9582" i="1" s="1"/>
  <c r="R9581" i="1"/>
  <c r="S9581" i="1" s="1" a="1"/>
  <c r="S9581" i="1" s="1"/>
  <c r="R9580" i="1"/>
  <c r="S9580" i="1" s="1" a="1"/>
  <c r="S9580" i="1" s="1"/>
  <c r="R9579" i="1"/>
  <c r="S9579" i="1" s="1" a="1"/>
  <c r="S9579" i="1" s="1"/>
  <c r="R9578" i="1"/>
  <c r="S9578" i="1" s="1" a="1"/>
  <c r="S9578" i="1" s="1"/>
  <c r="R9577" i="1"/>
  <c r="S9577" i="1" s="1" a="1"/>
  <c r="S9577" i="1" s="1"/>
  <c r="R9576" i="1"/>
  <c r="S9576" i="1" s="1" a="1"/>
  <c r="S9576" i="1" s="1"/>
  <c r="R9575" i="1"/>
  <c r="S9575" i="1" s="1" a="1"/>
  <c r="S9575" i="1" s="1"/>
  <c r="R9574" i="1"/>
  <c r="S9574" i="1" s="1" a="1"/>
  <c r="S9574" i="1" s="1"/>
  <c r="R9573" i="1"/>
  <c r="S9573" i="1" s="1" a="1"/>
  <c r="S9573" i="1" s="1"/>
  <c r="R9572" i="1"/>
  <c r="S9572" i="1" s="1" a="1"/>
  <c r="S9572" i="1" s="1"/>
  <c r="R9571" i="1"/>
  <c r="S9571" i="1" s="1" a="1"/>
  <c r="S9571" i="1" s="1"/>
  <c r="R9570" i="1"/>
  <c r="S9570" i="1" s="1" a="1"/>
  <c r="S9570" i="1" s="1"/>
  <c r="R9569" i="1"/>
  <c r="S9569" i="1" s="1" a="1"/>
  <c r="S9569" i="1" s="1"/>
  <c r="R9568" i="1"/>
  <c r="S9568" i="1" s="1" a="1"/>
  <c r="S9568" i="1" s="1"/>
  <c r="R9567" i="1"/>
  <c r="S9567" i="1" s="1" a="1"/>
  <c r="S9567" i="1" s="1"/>
  <c r="R9566" i="1"/>
  <c r="S9566" i="1" s="1" a="1"/>
  <c r="S9566" i="1" s="1"/>
  <c r="R9565" i="1"/>
  <c r="S9565" i="1" s="1" a="1"/>
  <c r="S9565" i="1" s="1"/>
  <c r="R9564" i="1"/>
  <c r="S9564" i="1" s="1" a="1"/>
  <c r="S9564" i="1" s="1"/>
  <c r="R9563" i="1"/>
  <c r="S9563" i="1" s="1" a="1"/>
  <c r="S9563" i="1" s="1"/>
  <c r="R9562" i="1"/>
  <c r="S9562" i="1" s="1" a="1"/>
  <c r="S9562" i="1" s="1"/>
  <c r="R9561" i="1"/>
  <c r="S9561" i="1" s="1" a="1"/>
  <c r="S9561" i="1" s="1"/>
  <c r="R9560" i="1"/>
  <c r="S9560" i="1" s="1" a="1"/>
  <c r="S9560" i="1" s="1"/>
  <c r="R9559" i="1"/>
  <c r="S9559" i="1" s="1" a="1"/>
  <c r="S9559" i="1" s="1"/>
  <c r="R9558" i="1"/>
  <c r="S9558" i="1" s="1" a="1"/>
  <c r="S9558" i="1" s="1"/>
  <c r="R9557" i="1"/>
  <c r="S9557" i="1" s="1" a="1"/>
  <c r="S9557" i="1" s="1"/>
  <c r="R9556" i="1"/>
  <c r="S9556" i="1" s="1" a="1"/>
  <c r="S9556" i="1" s="1"/>
  <c r="R9555" i="1"/>
  <c r="S9555" i="1" s="1" a="1"/>
  <c r="S9555" i="1" s="1"/>
  <c r="R9554" i="1"/>
  <c r="S9554" i="1" s="1" a="1"/>
  <c r="S9554" i="1" s="1"/>
  <c r="R9553" i="1"/>
  <c r="S9553" i="1" s="1" a="1"/>
  <c r="S9553" i="1" s="1"/>
  <c r="R9552" i="1"/>
  <c r="S9552" i="1" s="1" a="1"/>
  <c r="S9552" i="1" s="1"/>
  <c r="R9551" i="1"/>
  <c r="S9551" i="1" s="1" a="1"/>
  <c r="S9551" i="1" s="1"/>
  <c r="R9550" i="1"/>
  <c r="S9550" i="1" s="1" a="1"/>
  <c r="S9550" i="1" s="1"/>
  <c r="R9549" i="1"/>
  <c r="S9549" i="1" s="1" a="1"/>
  <c r="S9549" i="1" s="1"/>
  <c r="R9548" i="1"/>
  <c r="S9548" i="1" s="1" a="1"/>
  <c r="S9548" i="1" s="1"/>
  <c r="R9547" i="1"/>
  <c r="S9547" i="1" s="1" a="1"/>
  <c r="S9547" i="1" s="1"/>
  <c r="R9546" i="1"/>
  <c r="S9546" i="1" s="1" a="1"/>
  <c r="S9546" i="1" s="1"/>
  <c r="R9545" i="1"/>
  <c r="S9545" i="1" s="1" a="1"/>
  <c r="S9545" i="1" s="1"/>
  <c r="R9544" i="1"/>
  <c r="S9544" i="1" s="1" a="1"/>
  <c r="S9544" i="1" s="1"/>
  <c r="R9543" i="1"/>
  <c r="S9543" i="1" s="1" a="1"/>
  <c r="S9543" i="1" s="1"/>
  <c r="R9542" i="1"/>
  <c r="S9542" i="1" s="1" a="1"/>
  <c r="S9542" i="1" s="1"/>
  <c r="R9541" i="1"/>
  <c r="S9541" i="1" s="1" a="1"/>
  <c r="S9541" i="1" s="1"/>
  <c r="R9540" i="1"/>
  <c r="S9540" i="1" s="1" a="1"/>
  <c r="S9540" i="1" s="1"/>
  <c r="R9539" i="1"/>
  <c r="S9539" i="1" s="1" a="1"/>
  <c r="S9539" i="1" s="1"/>
  <c r="R9538" i="1"/>
  <c r="S9538" i="1" s="1" a="1"/>
  <c r="S9538" i="1" s="1"/>
  <c r="R9537" i="1"/>
  <c r="S9537" i="1" s="1" a="1"/>
  <c r="S9537" i="1" s="1"/>
  <c r="R9536" i="1"/>
  <c r="S9536" i="1" s="1" a="1"/>
  <c r="S9536" i="1" s="1"/>
  <c r="R9535" i="1"/>
  <c r="S9535" i="1" s="1" a="1"/>
  <c r="S9535" i="1" s="1"/>
  <c r="R9534" i="1"/>
  <c r="S9534" i="1" s="1" a="1"/>
  <c r="S9534" i="1" s="1"/>
  <c r="R9533" i="1"/>
  <c r="S9533" i="1" s="1" a="1"/>
  <c r="S9533" i="1" s="1"/>
  <c r="R9532" i="1"/>
  <c r="S9532" i="1" s="1" a="1"/>
  <c r="S9532" i="1" s="1"/>
  <c r="R9531" i="1"/>
  <c r="S9531" i="1" s="1" a="1"/>
  <c r="S9531" i="1" s="1"/>
  <c r="R9530" i="1"/>
  <c r="S9530" i="1" s="1" a="1"/>
  <c r="S9530" i="1" s="1"/>
  <c r="R9529" i="1"/>
  <c r="S9529" i="1" s="1" a="1"/>
  <c r="S9529" i="1" s="1"/>
  <c r="R9528" i="1"/>
  <c r="S9528" i="1" s="1" a="1"/>
  <c r="S9528" i="1" s="1"/>
  <c r="R9527" i="1"/>
  <c r="S9527" i="1" s="1" a="1"/>
  <c r="S9527" i="1" s="1"/>
  <c r="R9526" i="1"/>
  <c r="S9526" i="1" s="1" a="1"/>
  <c r="S9526" i="1" s="1"/>
  <c r="R9525" i="1"/>
  <c r="S9525" i="1" s="1" a="1"/>
  <c r="S9525" i="1" s="1"/>
  <c r="R9524" i="1"/>
  <c r="S9524" i="1" s="1" a="1"/>
  <c r="S9524" i="1" s="1"/>
  <c r="R9523" i="1"/>
  <c r="S9523" i="1" s="1" a="1"/>
  <c r="S9523" i="1" s="1"/>
  <c r="R9522" i="1"/>
  <c r="S9522" i="1" s="1" a="1"/>
  <c r="S9522" i="1" s="1"/>
  <c r="R9521" i="1"/>
  <c r="S9521" i="1" s="1" a="1"/>
  <c r="S9521" i="1" s="1"/>
  <c r="R9520" i="1"/>
  <c r="S9520" i="1" s="1" a="1"/>
  <c r="S9520" i="1" s="1"/>
  <c r="R9519" i="1"/>
  <c r="S9519" i="1" s="1" a="1"/>
  <c r="S9519" i="1" s="1"/>
  <c r="R9518" i="1"/>
  <c r="S9518" i="1" s="1" a="1"/>
  <c r="S9518" i="1" s="1"/>
  <c r="R9517" i="1"/>
  <c r="S9517" i="1" s="1" a="1"/>
  <c r="S9517" i="1" s="1"/>
  <c r="R9516" i="1"/>
  <c r="S9516" i="1" s="1" a="1"/>
  <c r="S9516" i="1" s="1"/>
  <c r="R9515" i="1"/>
  <c r="S9515" i="1" s="1" a="1"/>
  <c r="S9515" i="1" s="1"/>
  <c r="R9514" i="1"/>
  <c r="S9514" i="1" s="1" a="1"/>
  <c r="S9514" i="1" s="1"/>
  <c r="R9513" i="1"/>
  <c r="S9513" i="1" s="1" a="1"/>
  <c r="S9513" i="1" s="1"/>
  <c r="R9512" i="1"/>
  <c r="S9512" i="1" s="1" a="1"/>
  <c r="S9512" i="1" s="1"/>
  <c r="R9511" i="1"/>
  <c r="S9511" i="1" s="1" a="1"/>
  <c r="S9511" i="1" s="1"/>
  <c r="R9510" i="1"/>
  <c r="S9510" i="1" s="1" a="1"/>
  <c r="S9510" i="1" s="1"/>
  <c r="R9509" i="1"/>
  <c r="S9509" i="1" s="1" a="1"/>
  <c r="S9509" i="1" s="1"/>
  <c r="R9508" i="1"/>
  <c r="S9508" i="1" s="1" a="1"/>
  <c r="S9508" i="1" s="1"/>
  <c r="R9507" i="1"/>
  <c r="S9507" i="1" s="1" a="1"/>
  <c r="S9507" i="1" s="1"/>
  <c r="R9506" i="1"/>
  <c r="S9506" i="1" s="1" a="1"/>
  <c r="S9506" i="1" s="1"/>
  <c r="R9505" i="1"/>
  <c r="S9505" i="1" s="1" a="1"/>
  <c r="S9505" i="1" s="1"/>
  <c r="R9504" i="1"/>
  <c r="S9504" i="1" s="1" a="1"/>
  <c r="S9504" i="1" s="1"/>
  <c r="R9503" i="1"/>
  <c r="S9503" i="1" s="1" a="1"/>
  <c r="S9503" i="1" s="1"/>
  <c r="R9502" i="1"/>
  <c r="S9502" i="1" s="1" a="1"/>
  <c r="S9502" i="1" s="1"/>
  <c r="R9501" i="1"/>
  <c r="S9501" i="1" s="1" a="1"/>
  <c r="S9501" i="1" s="1"/>
  <c r="R9500" i="1"/>
  <c r="S9500" i="1" s="1" a="1"/>
  <c r="S9500" i="1" s="1"/>
  <c r="R9499" i="1"/>
  <c r="S9499" i="1" s="1" a="1"/>
  <c r="S9499" i="1" s="1"/>
  <c r="R9498" i="1"/>
  <c r="S9498" i="1" s="1" a="1"/>
  <c r="S9498" i="1" s="1"/>
  <c r="R9497" i="1"/>
  <c r="S9497" i="1" s="1" a="1"/>
  <c r="S9497" i="1" s="1"/>
  <c r="R9496" i="1"/>
  <c r="S9496" i="1" s="1" a="1"/>
  <c r="S9496" i="1" s="1"/>
  <c r="R9495" i="1"/>
  <c r="S9495" i="1" s="1" a="1"/>
  <c r="S9495" i="1" s="1"/>
  <c r="R9494" i="1"/>
  <c r="S9494" i="1" s="1" a="1"/>
  <c r="S9494" i="1" s="1"/>
  <c r="R9493" i="1"/>
  <c r="S9493" i="1" s="1" a="1"/>
  <c r="S9493" i="1" s="1"/>
  <c r="R9492" i="1"/>
  <c r="S9492" i="1" s="1" a="1"/>
  <c r="S9492" i="1" s="1"/>
  <c r="R9491" i="1"/>
  <c r="S9491" i="1" s="1" a="1"/>
  <c r="S9491" i="1" s="1"/>
  <c r="R9490" i="1"/>
  <c r="S9490" i="1" s="1" a="1"/>
  <c r="S9490" i="1" s="1"/>
  <c r="R9489" i="1"/>
  <c r="S9489" i="1" s="1" a="1"/>
  <c r="S9489" i="1" s="1"/>
  <c r="R9488" i="1"/>
  <c r="S9488" i="1" s="1" a="1"/>
  <c r="S9488" i="1" s="1"/>
  <c r="R9487" i="1"/>
  <c r="S9487" i="1" s="1" a="1"/>
  <c r="S9487" i="1" s="1"/>
  <c r="R9486" i="1"/>
  <c r="S9486" i="1" s="1" a="1"/>
  <c r="S9486" i="1" s="1"/>
  <c r="R9485" i="1"/>
  <c r="S9485" i="1" s="1" a="1"/>
  <c r="S9485" i="1" s="1"/>
  <c r="R9484" i="1"/>
  <c r="S9484" i="1" s="1" a="1"/>
  <c r="S9484" i="1" s="1"/>
  <c r="R9483" i="1"/>
  <c r="S9483" i="1" s="1" a="1"/>
  <c r="S9483" i="1" s="1"/>
  <c r="R9482" i="1"/>
  <c r="S9482" i="1" s="1" a="1"/>
  <c r="S9482" i="1" s="1"/>
  <c r="R9481" i="1"/>
  <c r="S9481" i="1" s="1" a="1"/>
  <c r="S9481" i="1" s="1"/>
  <c r="R9480" i="1"/>
  <c r="S9480" i="1" s="1" a="1"/>
  <c r="S9480" i="1" s="1"/>
  <c r="R9479" i="1"/>
  <c r="S9479" i="1" s="1" a="1"/>
  <c r="S9479" i="1" s="1"/>
  <c r="R9478" i="1"/>
  <c r="S9478" i="1" s="1" a="1"/>
  <c r="S9478" i="1" s="1"/>
  <c r="R9477" i="1"/>
  <c r="S9477" i="1" s="1" a="1"/>
  <c r="S9477" i="1" s="1"/>
  <c r="R9476" i="1"/>
  <c r="S9476" i="1" s="1" a="1"/>
  <c r="S9476" i="1" s="1"/>
  <c r="R9475" i="1"/>
  <c r="S9475" i="1" s="1" a="1"/>
  <c r="S9475" i="1" s="1"/>
  <c r="R9474" i="1"/>
  <c r="S9474" i="1" s="1" a="1"/>
  <c r="S9474" i="1" s="1"/>
  <c r="R9473" i="1"/>
  <c r="S9473" i="1" s="1" a="1"/>
  <c r="S9473" i="1" s="1"/>
  <c r="R9472" i="1"/>
  <c r="S9472" i="1" s="1" a="1"/>
  <c r="S9472" i="1" s="1"/>
  <c r="R9471" i="1"/>
  <c r="S9471" i="1" s="1" a="1"/>
  <c r="S9471" i="1" s="1"/>
  <c r="R9470" i="1"/>
  <c r="S9470" i="1" s="1" a="1"/>
  <c r="S9470" i="1" s="1"/>
  <c r="R9469" i="1"/>
  <c r="S9469" i="1" s="1" a="1"/>
  <c r="S9469" i="1" s="1"/>
  <c r="R9468" i="1"/>
  <c r="S9468" i="1" s="1" a="1"/>
  <c r="S9468" i="1" s="1"/>
  <c r="R9467" i="1"/>
  <c r="S9467" i="1" s="1" a="1"/>
  <c r="S9467" i="1" s="1"/>
  <c r="R9466" i="1"/>
  <c r="S9466" i="1" s="1" a="1"/>
  <c r="S9466" i="1" s="1"/>
  <c r="R9465" i="1"/>
  <c r="S9465" i="1" s="1" a="1"/>
  <c r="S9465" i="1" s="1"/>
  <c r="R9464" i="1"/>
  <c r="S9464" i="1" s="1" a="1"/>
  <c r="S9464" i="1" s="1"/>
  <c r="R9463" i="1"/>
  <c r="S9463" i="1" s="1" a="1"/>
  <c r="S9463" i="1" s="1"/>
  <c r="R9462" i="1"/>
  <c r="S9462" i="1" s="1" a="1"/>
  <c r="S9462" i="1" s="1"/>
  <c r="R9461" i="1"/>
  <c r="S9461" i="1" s="1" a="1"/>
  <c r="S9461" i="1" s="1"/>
  <c r="R9460" i="1"/>
  <c r="S9460" i="1" s="1" a="1"/>
  <c r="S9460" i="1" s="1"/>
  <c r="R9459" i="1"/>
  <c r="S9459" i="1" s="1" a="1"/>
  <c r="S9459" i="1" s="1"/>
  <c r="R9458" i="1"/>
  <c r="S9458" i="1" s="1" a="1"/>
  <c r="S9458" i="1" s="1"/>
  <c r="R9457" i="1"/>
  <c r="S9457" i="1" s="1" a="1"/>
  <c r="S9457" i="1" s="1"/>
  <c r="R9456" i="1"/>
  <c r="S9456" i="1" s="1" a="1"/>
  <c r="S9456" i="1" s="1"/>
  <c r="R9455" i="1"/>
  <c r="S9455" i="1" s="1" a="1"/>
  <c r="S9455" i="1" s="1"/>
  <c r="R9454" i="1"/>
  <c r="S9454" i="1" s="1" a="1"/>
  <c r="S9454" i="1" s="1"/>
  <c r="R9453" i="1"/>
  <c r="S9453" i="1" s="1" a="1"/>
  <c r="S9453" i="1" s="1"/>
  <c r="R9452" i="1"/>
  <c r="S9452" i="1" s="1" a="1"/>
  <c r="S9452" i="1" s="1"/>
  <c r="R9451" i="1"/>
  <c r="S9451" i="1" s="1" a="1"/>
  <c r="S9451" i="1" s="1"/>
  <c r="R9450" i="1"/>
  <c r="S9450" i="1" s="1" a="1"/>
  <c r="S9450" i="1" s="1"/>
  <c r="R9449" i="1"/>
  <c r="S9449" i="1" s="1" a="1"/>
  <c r="S9449" i="1" s="1"/>
  <c r="R9448" i="1"/>
  <c r="S9448" i="1" s="1" a="1"/>
  <c r="S9448" i="1" s="1"/>
  <c r="R9447" i="1"/>
  <c r="S9447" i="1" s="1" a="1"/>
  <c r="S9447" i="1" s="1"/>
  <c r="R9446" i="1"/>
  <c r="S9446" i="1" s="1" a="1"/>
  <c r="S9446" i="1" s="1"/>
  <c r="R9445" i="1"/>
  <c r="S9445" i="1" s="1" a="1"/>
  <c r="S9445" i="1" s="1"/>
  <c r="R9444" i="1"/>
  <c r="S9444" i="1" s="1" a="1"/>
  <c r="S9444" i="1" s="1"/>
  <c r="R9443" i="1"/>
  <c r="S9443" i="1" s="1" a="1"/>
  <c r="S9443" i="1" s="1"/>
  <c r="R9442" i="1"/>
  <c r="S9442" i="1" s="1" a="1"/>
  <c r="S9442" i="1" s="1"/>
  <c r="R9441" i="1"/>
  <c r="S9441" i="1" s="1" a="1"/>
  <c r="S9441" i="1" s="1"/>
  <c r="R9440" i="1"/>
  <c r="S9440" i="1" s="1" a="1"/>
  <c r="S9440" i="1" s="1"/>
  <c r="R9439" i="1"/>
  <c r="S9439" i="1" s="1" a="1"/>
  <c r="S9439" i="1" s="1"/>
  <c r="R9438" i="1"/>
  <c r="S9438" i="1" s="1" a="1"/>
  <c r="S9438" i="1" s="1"/>
  <c r="R9437" i="1"/>
  <c r="S9437" i="1" s="1" a="1"/>
  <c r="S9437" i="1" s="1"/>
  <c r="R9436" i="1"/>
  <c r="S9436" i="1" s="1" a="1"/>
  <c r="S9436" i="1" s="1"/>
  <c r="R9435" i="1"/>
  <c r="S9435" i="1" s="1" a="1"/>
  <c r="S9435" i="1" s="1"/>
  <c r="R9434" i="1"/>
  <c r="S9434" i="1" s="1" a="1"/>
  <c r="S9434" i="1" s="1"/>
  <c r="R9433" i="1"/>
  <c r="S9433" i="1" s="1" a="1"/>
  <c r="S9433" i="1" s="1"/>
  <c r="R9432" i="1"/>
  <c r="S9432" i="1" s="1" a="1"/>
  <c r="S9432" i="1" s="1"/>
  <c r="R9431" i="1"/>
  <c r="S9431" i="1" s="1" a="1"/>
  <c r="S9431" i="1" s="1"/>
  <c r="R9430" i="1"/>
  <c r="S9430" i="1" s="1" a="1"/>
  <c r="S9430" i="1" s="1"/>
  <c r="R9429" i="1"/>
  <c r="S9429" i="1" s="1" a="1"/>
  <c r="S9429" i="1" s="1"/>
  <c r="R9428" i="1"/>
  <c r="S9428" i="1" s="1" a="1"/>
  <c r="S9428" i="1" s="1"/>
  <c r="R9427" i="1"/>
  <c r="S9427" i="1" s="1" a="1"/>
  <c r="S9427" i="1" s="1"/>
  <c r="R9426" i="1"/>
  <c r="S9426" i="1" s="1" a="1"/>
  <c r="S9426" i="1" s="1"/>
  <c r="R9425" i="1"/>
  <c r="S9425" i="1" s="1" a="1"/>
  <c r="S9425" i="1" s="1"/>
  <c r="R9424" i="1"/>
  <c r="S9424" i="1" s="1" a="1"/>
  <c r="S9424" i="1" s="1"/>
  <c r="R9423" i="1"/>
  <c r="S9423" i="1" s="1" a="1"/>
  <c r="S9423" i="1" s="1"/>
  <c r="R9422" i="1"/>
  <c r="S9422" i="1" s="1" a="1"/>
  <c r="S9422" i="1" s="1"/>
  <c r="R9421" i="1"/>
  <c r="S9421" i="1" s="1" a="1"/>
  <c r="S9421" i="1" s="1"/>
  <c r="R9420" i="1"/>
  <c r="S9420" i="1" s="1" a="1"/>
  <c r="S9420" i="1" s="1"/>
  <c r="R9419" i="1"/>
  <c r="S9419" i="1" s="1" a="1"/>
  <c r="S9419" i="1" s="1"/>
  <c r="R9418" i="1"/>
  <c r="S9418" i="1" s="1" a="1"/>
  <c r="S9418" i="1" s="1"/>
  <c r="R9417" i="1"/>
  <c r="S9417" i="1" s="1" a="1"/>
  <c r="S9417" i="1" s="1"/>
  <c r="R9416" i="1"/>
  <c r="S9416" i="1" s="1" a="1"/>
  <c r="S9416" i="1" s="1"/>
  <c r="R9415" i="1"/>
  <c r="S9415" i="1" s="1" a="1"/>
  <c r="S9415" i="1" s="1"/>
  <c r="R9414" i="1"/>
  <c r="S9414" i="1" s="1" a="1"/>
  <c r="S9414" i="1" s="1"/>
  <c r="R9413" i="1"/>
  <c r="S9413" i="1" s="1" a="1"/>
  <c r="S9413" i="1" s="1"/>
  <c r="R9412" i="1"/>
  <c r="S9412" i="1" s="1" a="1"/>
  <c r="S9412" i="1" s="1"/>
  <c r="R9411" i="1"/>
  <c r="S9411" i="1" s="1" a="1"/>
  <c r="S9411" i="1" s="1"/>
  <c r="R9410" i="1"/>
  <c r="S9410" i="1" s="1" a="1"/>
  <c r="S9410" i="1" s="1"/>
  <c r="R9409" i="1"/>
  <c r="S9409" i="1" s="1" a="1"/>
  <c r="S9409" i="1" s="1"/>
  <c r="R9408" i="1"/>
  <c r="S9408" i="1" s="1" a="1"/>
  <c r="S9408" i="1" s="1"/>
  <c r="R9407" i="1"/>
  <c r="S9407" i="1" s="1" a="1"/>
  <c r="S9407" i="1" s="1"/>
  <c r="R9406" i="1"/>
  <c r="S9406" i="1" s="1" a="1"/>
  <c r="S9406" i="1" s="1"/>
  <c r="R9405" i="1"/>
  <c r="S9405" i="1" s="1" a="1"/>
  <c r="S9405" i="1" s="1"/>
  <c r="R9404" i="1"/>
  <c r="S9404" i="1" s="1" a="1"/>
  <c r="S9404" i="1" s="1"/>
  <c r="R9403" i="1"/>
  <c r="S9403" i="1" s="1" a="1"/>
  <c r="S9403" i="1" s="1"/>
  <c r="R9402" i="1"/>
  <c r="S9402" i="1" s="1" a="1"/>
  <c r="S9402" i="1" s="1"/>
  <c r="R9401" i="1"/>
  <c r="S9401" i="1" s="1" a="1"/>
  <c r="S9401" i="1" s="1"/>
  <c r="R9400" i="1"/>
  <c r="S9400" i="1" s="1" a="1"/>
  <c r="S9400" i="1" s="1"/>
  <c r="R9399" i="1"/>
  <c r="S9399" i="1" s="1" a="1"/>
  <c r="S9399" i="1" s="1"/>
  <c r="R9398" i="1"/>
  <c r="S9398" i="1" s="1" a="1"/>
  <c r="S9398" i="1" s="1"/>
  <c r="R9397" i="1"/>
  <c r="S9397" i="1" s="1" a="1"/>
  <c r="S9397" i="1" s="1"/>
  <c r="R9396" i="1"/>
  <c r="S9396" i="1" s="1" a="1"/>
  <c r="S9396" i="1" s="1"/>
  <c r="R9395" i="1"/>
  <c r="S9395" i="1" s="1" a="1"/>
  <c r="S9395" i="1" s="1"/>
  <c r="R9394" i="1"/>
  <c r="S9394" i="1" s="1" a="1"/>
  <c r="S9394" i="1" s="1"/>
  <c r="R9393" i="1"/>
  <c r="S9393" i="1" s="1" a="1"/>
  <c r="S9393" i="1" s="1"/>
  <c r="R9392" i="1"/>
  <c r="S9392" i="1" s="1" a="1"/>
  <c r="S9392" i="1" s="1"/>
  <c r="R9391" i="1"/>
  <c r="S9391" i="1" s="1" a="1"/>
  <c r="S9391" i="1" s="1"/>
  <c r="R9390" i="1"/>
  <c r="S9390" i="1" s="1" a="1"/>
  <c r="S9390" i="1" s="1"/>
  <c r="R9389" i="1"/>
  <c r="S9389" i="1" s="1" a="1"/>
  <c r="S9389" i="1" s="1"/>
  <c r="R9388" i="1"/>
  <c r="S9388" i="1" s="1" a="1"/>
  <c r="S9388" i="1" s="1"/>
  <c r="R9387" i="1"/>
  <c r="S9387" i="1" s="1" a="1"/>
  <c r="S9387" i="1" s="1"/>
  <c r="R9386" i="1"/>
  <c r="S9386" i="1" s="1" a="1"/>
  <c r="S9386" i="1" s="1"/>
  <c r="R9385" i="1"/>
  <c r="S9385" i="1" s="1" a="1"/>
  <c r="S9385" i="1" s="1"/>
  <c r="R9384" i="1"/>
  <c r="S9384" i="1" s="1" a="1"/>
  <c r="S9384" i="1" s="1"/>
  <c r="R9383" i="1"/>
  <c r="S9383" i="1" s="1" a="1"/>
  <c r="S9383" i="1" s="1"/>
  <c r="R9382" i="1"/>
  <c r="S9382" i="1" s="1" a="1"/>
  <c r="S9382" i="1" s="1"/>
  <c r="R9381" i="1"/>
  <c r="S9381" i="1" s="1" a="1"/>
  <c r="S9381" i="1" s="1"/>
  <c r="R9380" i="1"/>
  <c r="S9380" i="1" s="1" a="1"/>
  <c r="S9380" i="1" s="1"/>
  <c r="R9379" i="1"/>
  <c r="S9379" i="1" s="1" a="1"/>
  <c r="S9379" i="1" s="1"/>
  <c r="R9378" i="1"/>
  <c r="S9378" i="1" s="1" a="1"/>
  <c r="S9378" i="1" s="1"/>
  <c r="R9377" i="1"/>
  <c r="S9377" i="1" s="1" a="1"/>
  <c r="S9377" i="1" s="1"/>
  <c r="R9376" i="1"/>
  <c r="S9376" i="1" s="1" a="1"/>
  <c r="S9376" i="1" s="1"/>
  <c r="R9375" i="1"/>
  <c r="S9375" i="1" s="1" a="1"/>
  <c r="S9375" i="1" s="1"/>
  <c r="R9374" i="1"/>
  <c r="S9374" i="1" s="1" a="1"/>
  <c r="S9374" i="1" s="1"/>
  <c r="R9373" i="1"/>
  <c r="S9373" i="1" s="1" a="1"/>
  <c r="S9373" i="1" s="1"/>
  <c r="R9372" i="1"/>
  <c r="S9372" i="1" s="1" a="1"/>
  <c r="S9372" i="1" s="1"/>
  <c r="R9371" i="1"/>
  <c r="S9371" i="1" s="1" a="1"/>
  <c r="S9371" i="1" s="1"/>
  <c r="R9370" i="1"/>
  <c r="S9370" i="1" s="1" a="1"/>
  <c r="S9370" i="1" s="1"/>
  <c r="R9369" i="1"/>
  <c r="S9369" i="1" s="1" a="1"/>
  <c r="S9369" i="1" s="1"/>
  <c r="R9368" i="1"/>
  <c r="S9368" i="1" s="1" a="1"/>
  <c r="S9368" i="1" s="1"/>
  <c r="R9367" i="1"/>
  <c r="S9367" i="1" s="1" a="1"/>
  <c r="S9367" i="1" s="1"/>
  <c r="R9366" i="1"/>
  <c r="S9366" i="1" s="1" a="1"/>
  <c r="S9366" i="1" s="1"/>
  <c r="R9365" i="1"/>
  <c r="S9365" i="1" s="1" a="1"/>
  <c r="S9365" i="1" s="1"/>
  <c r="R9364" i="1"/>
  <c r="S9364" i="1" s="1" a="1"/>
  <c r="S9364" i="1" s="1"/>
  <c r="R9363" i="1"/>
  <c r="S9363" i="1" s="1" a="1"/>
  <c r="S9363" i="1" s="1"/>
  <c r="R9362" i="1"/>
  <c r="S9362" i="1" s="1" a="1"/>
  <c r="S9362" i="1" s="1"/>
  <c r="R9361" i="1"/>
  <c r="S9361" i="1" s="1" a="1"/>
  <c r="S9361" i="1" s="1"/>
  <c r="R9360" i="1"/>
  <c r="S9360" i="1" s="1" a="1"/>
  <c r="S9360" i="1" s="1"/>
  <c r="R9359" i="1"/>
  <c r="S9359" i="1" s="1" a="1"/>
  <c r="S9359" i="1" s="1"/>
  <c r="R9358" i="1"/>
  <c r="S9358" i="1" s="1" a="1"/>
  <c r="S9358" i="1" s="1"/>
  <c r="R9357" i="1"/>
  <c r="S9357" i="1" s="1" a="1"/>
  <c r="S9357" i="1" s="1"/>
  <c r="R9356" i="1"/>
  <c r="S9356" i="1" s="1" a="1"/>
  <c r="S9356" i="1" s="1"/>
  <c r="R9355" i="1"/>
  <c r="S9355" i="1" s="1" a="1"/>
  <c r="S9355" i="1" s="1"/>
  <c r="R9354" i="1"/>
  <c r="S9354" i="1" s="1" a="1"/>
  <c r="S9354" i="1" s="1"/>
  <c r="R9353" i="1"/>
  <c r="S9353" i="1" s="1" a="1"/>
  <c r="S9353" i="1" s="1"/>
  <c r="R9352" i="1"/>
  <c r="S9352" i="1" s="1" a="1"/>
  <c r="S9352" i="1" s="1"/>
  <c r="R9351" i="1"/>
  <c r="S9351" i="1" s="1" a="1"/>
  <c r="S9351" i="1" s="1"/>
  <c r="R9350" i="1"/>
  <c r="S9350" i="1" s="1" a="1"/>
  <c r="S9350" i="1" s="1"/>
  <c r="R9349" i="1"/>
  <c r="S9349" i="1" s="1" a="1"/>
  <c r="S9349" i="1" s="1"/>
  <c r="R9348" i="1"/>
  <c r="S9348" i="1" s="1" a="1"/>
  <c r="S9348" i="1" s="1"/>
  <c r="R9347" i="1"/>
  <c r="S9347" i="1" s="1" a="1"/>
  <c r="S9347" i="1" s="1"/>
  <c r="R9346" i="1"/>
  <c r="S9346" i="1" s="1" a="1"/>
  <c r="S9346" i="1" s="1"/>
  <c r="R9345" i="1"/>
  <c r="S9345" i="1" s="1" a="1"/>
  <c r="S9345" i="1" s="1"/>
  <c r="R9344" i="1"/>
  <c r="S9344" i="1" s="1" a="1"/>
  <c r="S9344" i="1" s="1"/>
  <c r="R9343" i="1"/>
  <c r="S9343" i="1" s="1" a="1"/>
  <c r="S9343" i="1" s="1"/>
  <c r="R9342" i="1"/>
  <c r="S9342" i="1" s="1" a="1"/>
  <c r="S9342" i="1" s="1"/>
  <c r="R9341" i="1"/>
  <c r="S9341" i="1" s="1" a="1"/>
  <c r="S9341" i="1" s="1"/>
  <c r="R9340" i="1"/>
  <c r="S9340" i="1" s="1" a="1"/>
  <c r="S9340" i="1" s="1"/>
  <c r="R9339" i="1"/>
  <c r="S9339" i="1" s="1" a="1"/>
  <c r="S9339" i="1" s="1"/>
  <c r="R9338" i="1"/>
  <c r="S9338" i="1" s="1" a="1"/>
  <c r="S9338" i="1" s="1"/>
  <c r="R9337" i="1"/>
  <c r="S9337" i="1" s="1" a="1"/>
  <c r="S9337" i="1" s="1"/>
  <c r="R9336" i="1"/>
  <c r="S9336" i="1" s="1" a="1"/>
  <c r="S9336" i="1" s="1"/>
  <c r="R9335" i="1"/>
  <c r="S9335" i="1" s="1" a="1"/>
  <c r="S9335" i="1" s="1"/>
  <c r="R9334" i="1"/>
  <c r="S9334" i="1" s="1" a="1"/>
  <c r="S9334" i="1" s="1"/>
  <c r="R9333" i="1"/>
  <c r="S9333" i="1" s="1" a="1"/>
  <c r="S9333" i="1" s="1"/>
  <c r="R9332" i="1"/>
  <c r="S9332" i="1" s="1" a="1"/>
  <c r="S9332" i="1" s="1"/>
  <c r="R9331" i="1"/>
  <c r="S9331" i="1" s="1" a="1"/>
  <c r="S9331" i="1" s="1"/>
  <c r="R9330" i="1"/>
  <c r="S9330" i="1" s="1" a="1"/>
  <c r="S9330" i="1" s="1"/>
  <c r="R9329" i="1"/>
  <c r="S9329" i="1" s="1" a="1"/>
  <c r="S9329" i="1" s="1"/>
  <c r="R9328" i="1"/>
  <c r="S9328" i="1" s="1" a="1"/>
  <c r="S9328" i="1" s="1"/>
  <c r="R9327" i="1"/>
  <c r="S9327" i="1" s="1" a="1"/>
  <c r="S9327" i="1" s="1"/>
  <c r="R9326" i="1"/>
  <c r="S9326" i="1" s="1" a="1"/>
  <c r="S9326" i="1" s="1"/>
  <c r="R9325" i="1"/>
  <c r="S9325" i="1" s="1" a="1"/>
  <c r="S9325" i="1" s="1"/>
  <c r="R9324" i="1"/>
  <c r="S9324" i="1" s="1" a="1"/>
  <c r="S9324" i="1" s="1"/>
  <c r="R9323" i="1"/>
  <c r="S9323" i="1" s="1" a="1"/>
  <c r="S9323" i="1" s="1"/>
  <c r="R9322" i="1"/>
  <c r="S9322" i="1" s="1" a="1"/>
  <c r="S9322" i="1" s="1"/>
  <c r="R9321" i="1"/>
  <c r="S9321" i="1" s="1" a="1"/>
  <c r="S9321" i="1" s="1"/>
  <c r="R9320" i="1"/>
  <c r="S9320" i="1" s="1" a="1"/>
  <c r="S9320" i="1" s="1"/>
  <c r="R9319" i="1"/>
  <c r="S9319" i="1" s="1" a="1"/>
  <c r="S9319" i="1" s="1"/>
  <c r="R9318" i="1"/>
  <c r="S9318" i="1" s="1" a="1"/>
  <c r="S9318" i="1" s="1"/>
  <c r="R9317" i="1"/>
  <c r="S9317" i="1" s="1" a="1"/>
  <c r="S9317" i="1" s="1"/>
  <c r="R9316" i="1"/>
  <c r="S9316" i="1" s="1" a="1"/>
  <c r="S9316" i="1" s="1"/>
  <c r="R9315" i="1"/>
  <c r="S9315" i="1" s="1" a="1"/>
  <c r="S9315" i="1" s="1"/>
  <c r="R9314" i="1"/>
  <c r="S9314" i="1" s="1" a="1"/>
  <c r="S9314" i="1" s="1"/>
  <c r="R9313" i="1"/>
  <c r="S9313" i="1" s="1" a="1"/>
  <c r="S9313" i="1" s="1"/>
  <c r="R9312" i="1"/>
  <c r="S9312" i="1" s="1" a="1"/>
  <c r="S9312" i="1" s="1"/>
  <c r="R9311" i="1"/>
  <c r="S9311" i="1" s="1" a="1"/>
  <c r="S9311" i="1" s="1"/>
  <c r="R9310" i="1"/>
  <c r="S9310" i="1" s="1" a="1"/>
  <c r="S9310" i="1" s="1"/>
  <c r="R9309" i="1"/>
  <c r="S9309" i="1" s="1" a="1"/>
  <c r="S9309" i="1" s="1"/>
  <c r="R9308" i="1"/>
  <c r="S9308" i="1" s="1" a="1"/>
  <c r="S9308" i="1" s="1"/>
  <c r="R9307" i="1"/>
  <c r="S9307" i="1" s="1" a="1"/>
  <c r="S9307" i="1" s="1"/>
  <c r="R9306" i="1"/>
  <c r="S9306" i="1" s="1" a="1"/>
  <c r="S9306" i="1" s="1"/>
  <c r="R9305" i="1"/>
  <c r="S9305" i="1" s="1" a="1"/>
  <c r="S9305" i="1" s="1"/>
  <c r="R9304" i="1"/>
  <c r="S9304" i="1" s="1" a="1"/>
  <c r="S9304" i="1" s="1"/>
  <c r="R9303" i="1"/>
  <c r="S9303" i="1" s="1" a="1"/>
  <c r="S9303" i="1" s="1"/>
  <c r="R9302" i="1"/>
  <c r="S9302" i="1" s="1" a="1"/>
  <c r="S9302" i="1" s="1"/>
  <c r="R9301" i="1"/>
  <c r="S9301" i="1" s="1" a="1"/>
  <c r="S9301" i="1" s="1"/>
  <c r="R9300" i="1"/>
  <c r="S9300" i="1" s="1" a="1"/>
  <c r="S9300" i="1" s="1"/>
  <c r="R9299" i="1"/>
  <c r="S9299" i="1" s="1" a="1"/>
  <c r="S9299" i="1" s="1"/>
  <c r="R9298" i="1"/>
  <c r="S9298" i="1" s="1" a="1"/>
  <c r="S9298" i="1" s="1"/>
  <c r="R9297" i="1"/>
  <c r="S9297" i="1" s="1" a="1"/>
  <c r="S9297" i="1" s="1"/>
  <c r="R9296" i="1"/>
  <c r="S9296" i="1" s="1" a="1"/>
  <c r="S9296" i="1" s="1"/>
  <c r="R9295" i="1"/>
  <c r="S9295" i="1" s="1" a="1"/>
  <c r="S9295" i="1" s="1"/>
  <c r="R9294" i="1"/>
  <c r="S9294" i="1" s="1" a="1"/>
  <c r="S9294" i="1" s="1"/>
  <c r="R9293" i="1"/>
  <c r="S9293" i="1" s="1" a="1"/>
  <c r="S9293" i="1" s="1"/>
  <c r="R9292" i="1"/>
  <c r="S9292" i="1" s="1" a="1"/>
  <c r="S9292" i="1" s="1"/>
  <c r="R9291" i="1"/>
  <c r="S9291" i="1" s="1" a="1"/>
  <c r="S9291" i="1" s="1"/>
  <c r="R9290" i="1"/>
  <c r="S9290" i="1" s="1" a="1"/>
  <c r="S9290" i="1" s="1"/>
  <c r="R9289" i="1"/>
  <c r="S9289" i="1" s="1" a="1"/>
  <c r="S9289" i="1" s="1"/>
  <c r="R9288" i="1"/>
  <c r="S9288" i="1" s="1" a="1"/>
  <c r="S9288" i="1" s="1"/>
  <c r="R9287" i="1"/>
  <c r="S9287" i="1" s="1" a="1"/>
  <c r="S9287" i="1" s="1"/>
  <c r="R9286" i="1"/>
  <c r="S9286" i="1" s="1" a="1"/>
  <c r="S9286" i="1" s="1"/>
  <c r="R9285" i="1"/>
  <c r="S9285" i="1" s="1" a="1"/>
  <c r="S9285" i="1" s="1"/>
  <c r="R9284" i="1"/>
  <c r="S9284" i="1" s="1" a="1"/>
  <c r="S9284" i="1" s="1"/>
  <c r="R9283" i="1"/>
  <c r="S9283" i="1" s="1" a="1"/>
  <c r="S9283" i="1" s="1"/>
  <c r="R9282" i="1"/>
  <c r="S9282" i="1" s="1" a="1"/>
  <c r="S9282" i="1" s="1"/>
  <c r="R9281" i="1"/>
  <c r="S9281" i="1" s="1" a="1"/>
  <c r="S9281" i="1" s="1"/>
  <c r="R9280" i="1"/>
  <c r="S9280" i="1" s="1" a="1"/>
  <c r="S9280" i="1" s="1"/>
  <c r="R9279" i="1"/>
  <c r="S9279" i="1" s="1" a="1"/>
  <c r="S9279" i="1" s="1"/>
  <c r="R9278" i="1"/>
  <c r="S9278" i="1" s="1" a="1"/>
  <c r="S9278" i="1" s="1"/>
  <c r="R9277" i="1"/>
  <c r="S9277" i="1" s="1" a="1"/>
  <c r="S9277" i="1" s="1"/>
  <c r="R9276" i="1"/>
  <c r="S9276" i="1" s="1" a="1"/>
  <c r="S9276" i="1" s="1"/>
  <c r="R9275" i="1"/>
  <c r="S9275" i="1" s="1" a="1"/>
  <c r="S9275" i="1" s="1"/>
  <c r="R9274" i="1"/>
  <c r="S9274" i="1" s="1" a="1"/>
  <c r="S9274" i="1" s="1"/>
  <c r="R9273" i="1"/>
  <c r="S9273" i="1" s="1" a="1"/>
  <c r="S9273" i="1" s="1"/>
  <c r="R9272" i="1"/>
  <c r="S9272" i="1" s="1" a="1"/>
  <c r="S9272" i="1" s="1"/>
  <c r="R9271" i="1"/>
  <c r="S9271" i="1" s="1" a="1"/>
  <c r="S9271" i="1" s="1"/>
  <c r="R9270" i="1"/>
  <c r="S9270" i="1" s="1" a="1"/>
  <c r="S9270" i="1" s="1"/>
  <c r="R9269" i="1"/>
  <c r="S9269" i="1" s="1" a="1"/>
  <c r="S9269" i="1" s="1"/>
  <c r="R9268" i="1"/>
  <c r="S9268" i="1" s="1" a="1"/>
  <c r="S9268" i="1" s="1"/>
  <c r="R9267" i="1"/>
  <c r="S9267" i="1" s="1" a="1"/>
  <c r="S9267" i="1" s="1"/>
  <c r="R9266" i="1"/>
  <c r="S9266" i="1" s="1" a="1"/>
  <c r="S9266" i="1" s="1"/>
  <c r="R9265" i="1"/>
  <c r="S9265" i="1" s="1" a="1"/>
  <c r="S9265" i="1" s="1"/>
  <c r="R9264" i="1"/>
  <c r="S9264" i="1" s="1" a="1"/>
  <c r="S9264" i="1" s="1"/>
  <c r="R9263" i="1"/>
  <c r="S9263" i="1" s="1" a="1"/>
  <c r="S9263" i="1" s="1"/>
  <c r="R9262" i="1"/>
  <c r="S9262" i="1" s="1" a="1"/>
  <c r="S9262" i="1" s="1"/>
  <c r="R9261" i="1"/>
  <c r="S9261" i="1" s="1" a="1"/>
  <c r="S9261" i="1" s="1"/>
  <c r="R9260" i="1"/>
  <c r="S9260" i="1" s="1" a="1"/>
  <c r="S9260" i="1" s="1"/>
  <c r="R9259" i="1"/>
  <c r="S9259" i="1" s="1" a="1"/>
  <c r="S9259" i="1" s="1"/>
  <c r="R9258" i="1"/>
  <c r="S9258" i="1" s="1" a="1"/>
  <c r="S9258" i="1" s="1"/>
  <c r="R9257" i="1"/>
  <c r="S9257" i="1" s="1" a="1"/>
  <c r="S9257" i="1" s="1"/>
  <c r="R9256" i="1"/>
  <c r="S9256" i="1" s="1" a="1"/>
  <c r="S9256" i="1" s="1"/>
  <c r="R9255" i="1"/>
  <c r="S9255" i="1" s="1" a="1"/>
  <c r="S9255" i="1" s="1"/>
  <c r="R9254" i="1"/>
  <c r="S9254" i="1" s="1" a="1"/>
  <c r="S9254" i="1" s="1"/>
  <c r="R9253" i="1"/>
  <c r="S9253" i="1" s="1" a="1"/>
  <c r="S9253" i="1" s="1"/>
  <c r="R9252" i="1"/>
  <c r="S9252" i="1" s="1" a="1"/>
  <c r="S9252" i="1" s="1"/>
  <c r="R9251" i="1"/>
  <c r="S9251" i="1" s="1" a="1"/>
  <c r="S9251" i="1" s="1"/>
  <c r="R9250" i="1"/>
  <c r="S9250" i="1" s="1" a="1"/>
  <c r="S9250" i="1" s="1"/>
  <c r="R9249" i="1"/>
  <c r="S9249" i="1" s="1" a="1"/>
  <c r="S9249" i="1" s="1"/>
  <c r="R9248" i="1"/>
  <c r="S9248" i="1" s="1" a="1"/>
  <c r="S9248" i="1" s="1"/>
  <c r="R9247" i="1"/>
  <c r="S9247" i="1" s="1" a="1"/>
  <c r="S9247" i="1" s="1"/>
  <c r="R9246" i="1"/>
  <c r="S9246" i="1" s="1" a="1"/>
  <c r="S9246" i="1" s="1"/>
  <c r="R9245" i="1"/>
  <c r="S9245" i="1" s="1" a="1"/>
  <c r="S9245" i="1" s="1"/>
  <c r="R9244" i="1"/>
  <c r="S9244" i="1" s="1" a="1"/>
  <c r="S9244" i="1" s="1"/>
  <c r="R9243" i="1"/>
  <c r="S9243" i="1" s="1" a="1"/>
  <c r="S9243" i="1" s="1"/>
  <c r="R9242" i="1"/>
  <c r="S9242" i="1" s="1" a="1"/>
  <c r="S9242" i="1" s="1"/>
  <c r="R9241" i="1"/>
  <c r="S9241" i="1" s="1" a="1"/>
  <c r="S9241" i="1" s="1"/>
  <c r="R9240" i="1"/>
  <c r="S9240" i="1" s="1" a="1"/>
  <c r="S9240" i="1" s="1"/>
  <c r="R9239" i="1"/>
  <c r="S9239" i="1" s="1" a="1"/>
  <c r="S9239" i="1" s="1"/>
  <c r="R9238" i="1"/>
  <c r="S9238" i="1" s="1" a="1"/>
  <c r="S9238" i="1" s="1"/>
  <c r="R9237" i="1"/>
  <c r="S9237" i="1" s="1" a="1"/>
  <c r="S9237" i="1" s="1"/>
  <c r="R9236" i="1"/>
  <c r="S9236" i="1" s="1" a="1"/>
  <c r="S9236" i="1" s="1"/>
  <c r="R9235" i="1"/>
  <c r="S9235" i="1" s="1" a="1"/>
  <c r="S9235" i="1" s="1"/>
  <c r="R9234" i="1"/>
  <c r="S9234" i="1" s="1" a="1"/>
  <c r="S9234" i="1" s="1"/>
  <c r="R9233" i="1"/>
  <c r="S9233" i="1" s="1" a="1"/>
  <c r="S9233" i="1" s="1"/>
  <c r="R9232" i="1"/>
  <c r="S9232" i="1" s="1" a="1"/>
  <c r="S9232" i="1" s="1"/>
  <c r="R9231" i="1"/>
  <c r="S9231" i="1" s="1" a="1"/>
  <c r="S9231" i="1" s="1"/>
  <c r="R9230" i="1"/>
  <c r="S9230" i="1" s="1" a="1"/>
  <c r="S9230" i="1" s="1"/>
  <c r="R9229" i="1"/>
  <c r="S9229" i="1" s="1" a="1"/>
  <c r="S9229" i="1" s="1"/>
  <c r="R9228" i="1"/>
  <c r="S9228" i="1" s="1" a="1"/>
  <c r="S9228" i="1" s="1"/>
  <c r="R9227" i="1"/>
  <c r="S9227" i="1" s="1" a="1"/>
  <c r="S9227" i="1" s="1"/>
  <c r="R9226" i="1"/>
  <c r="S9226" i="1" s="1" a="1"/>
  <c r="S9226" i="1" s="1"/>
  <c r="R9225" i="1"/>
  <c r="S9225" i="1" s="1" a="1"/>
  <c r="S9225" i="1" s="1"/>
  <c r="R9224" i="1"/>
  <c r="S9224" i="1" s="1" a="1"/>
  <c r="S9224" i="1" s="1"/>
  <c r="R9223" i="1"/>
  <c r="S9223" i="1" s="1" a="1"/>
  <c r="S9223" i="1" s="1"/>
  <c r="R9222" i="1"/>
  <c r="S9222" i="1" s="1" a="1"/>
  <c r="S9222" i="1" s="1"/>
  <c r="R9221" i="1"/>
  <c r="S9221" i="1" s="1" a="1"/>
  <c r="S9221" i="1" s="1"/>
  <c r="R9220" i="1"/>
  <c r="S9220" i="1" s="1" a="1"/>
  <c r="S9220" i="1" s="1"/>
  <c r="R9219" i="1"/>
  <c r="S9219" i="1" s="1" a="1"/>
  <c r="S9219" i="1" s="1"/>
  <c r="R9218" i="1"/>
  <c r="S9218" i="1" s="1" a="1"/>
  <c r="S9218" i="1" s="1"/>
  <c r="R9217" i="1"/>
  <c r="S9217" i="1" s="1" a="1"/>
  <c r="S9217" i="1" s="1"/>
  <c r="R9216" i="1"/>
  <c r="S9216" i="1" s="1" a="1"/>
  <c r="S9216" i="1" s="1"/>
  <c r="R9215" i="1"/>
  <c r="S9215" i="1" s="1" a="1"/>
  <c r="S9215" i="1" s="1"/>
  <c r="R9214" i="1"/>
  <c r="S9214" i="1" s="1" a="1"/>
  <c r="S9214" i="1" s="1"/>
  <c r="R9213" i="1"/>
  <c r="S9213" i="1" s="1" a="1"/>
  <c r="S9213" i="1" s="1"/>
  <c r="R9212" i="1"/>
  <c r="S9212" i="1" s="1" a="1"/>
  <c r="S9212" i="1" s="1"/>
  <c r="R9211" i="1"/>
  <c r="S9211" i="1" s="1" a="1"/>
  <c r="S9211" i="1" s="1"/>
  <c r="R9210" i="1"/>
  <c r="S9210" i="1" s="1" a="1"/>
  <c r="S9210" i="1" s="1"/>
  <c r="R9209" i="1"/>
  <c r="S9209" i="1" s="1" a="1"/>
  <c r="S9209" i="1" s="1"/>
  <c r="R9208" i="1"/>
  <c r="S9208" i="1" s="1" a="1"/>
  <c r="S9208" i="1" s="1"/>
  <c r="R9207" i="1"/>
  <c r="S9207" i="1" s="1" a="1"/>
  <c r="S9207" i="1" s="1"/>
  <c r="R9206" i="1"/>
  <c r="S9206" i="1" s="1" a="1"/>
  <c r="S9206" i="1" s="1"/>
  <c r="R9205" i="1"/>
  <c r="S9205" i="1" s="1" a="1"/>
  <c r="S9205" i="1" s="1"/>
  <c r="R9204" i="1"/>
  <c r="S9204" i="1" s="1" a="1"/>
  <c r="S9204" i="1" s="1"/>
  <c r="R9203" i="1"/>
  <c r="S9203" i="1" s="1" a="1"/>
  <c r="S9203" i="1" s="1"/>
  <c r="R9202" i="1"/>
  <c r="S9202" i="1" s="1" a="1"/>
  <c r="S9202" i="1" s="1"/>
  <c r="R9201" i="1"/>
  <c r="S9201" i="1" s="1" a="1"/>
  <c r="S9201" i="1" s="1"/>
  <c r="R9200" i="1"/>
  <c r="S9200" i="1" s="1" a="1"/>
  <c r="S9200" i="1" s="1"/>
  <c r="R9199" i="1"/>
  <c r="S9199" i="1" s="1" a="1"/>
  <c r="S9199" i="1" s="1"/>
  <c r="R9198" i="1"/>
  <c r="S9198" i="1" s="1" a="1"/>
  <c r="S9198" i="1" s="1"/>
  <c r="R9197" i="1"/>
  <c r="S9197" i="1" s="1" a="1"/>
  <c r="S9197" i="1" s="1"/>
  <c r="R9196" i="1"/>
  <c r="S9196" i="1" s="1" a="1"/>
  <c r="S9196" i="1" s="1"/>
  <c r="R9195" i="1"/>
  <c r="S9195" i="1" s="1" a="1"/>
  <c r="S9195" i="1" s="1"/>
  <c r="R9194" i="1"/>
  <c r="S9194" i="1" s="1" a="1"/>
  <c r="S9194" i="1" s="1"/>
  <c r="R9193" i="1"/>
  <c r="S9193" i="1" s="1" a="1"/>
  <c r="S9193" i="1" s="1"/>
  <c r="R9192" i="1"/>
  <c r="S9192" i="1" s="1" a="1"/>
  <c r="S9192" i="1" s="1"/>
  <c r="R9191" i="1"/>
  <c r="S9191" i="1" s="1" a="1"/>
  <c r="S9191" i="1" s="1"/>
  <c r="R9190" i="1"/>
  <c r="S9190" i="1" s="1" a="1"/>
  <c r="S9190" i="1" s="1"/>
  <c r="R9189" i="1"/>
  <c r="S9189" i="1" s="1" a="1"/>
  <c r="S9189" i="1" s="1"/>
  <c r="R9188" i="1"/>
  <c r="S9188" i="1" s="1" a="1"/>
  <c r="S9188" i="1" s="1"/>
  <c r="R9187" i="1"/>
  <c r="S9187" i="1" s="1" a="1"/>
  <c r="S9187" i="1" s="1"/>
  <c r="R9186" i="1"/>
  <c r="S9186" i="1" s="1" a="1"/>
  <c r="S9186" i="1" s="1"/>
  <c r="R9185" i="1"/>
  <c r="S9185" i="1" s="1" a="1"/>
  <c r="S9185" i="1" s="1"/>
  <c r="R9184" i="1"/>
  <c r="S9184" i="1" s="1" a="1"/>
  <c r="S9184" i="1" s="1"/>
  <c r="R9183" i="1"/>
  <c r="S9183" i="1" s="1" a="1"/>
  <c r="S9183" i="1" s="1"/>
  <c r="R9182" i="1"/>
  <c r="S9182" i="1" s="1" a="1"/>
  <c r="S9182" i="1" s="1"/>
  <c r="R9181" i="1"/>
  <c r="S9181" i="1" s="1" a="1"/>
  <c r="S9181" i="1" s="1"/>
  <c r="R9180" i="1"/>
  <c r="S9180" i="1" s="1" a="1"/>
  <c r="S9180" i="1" s="1"/>
  <c r="R9179" i="1"/>
  <c r="S9179" i="1" s="1" a="1"/>
  <c r="S9179" i="1" s="1"/>
  <c r="R9178" i="1"/>
  <c r="S9178" i="1" s="1" a="1"/>
  <c r="S9178" i="1" s="1"/>
  <c r="R9177" i="1"/>
  <c r="S9177" i="1" s="1" a="1"/>
  <c r="S9177" i="1" s="1"/>
  <c r="R9176" i="1"/>
  <c r="S9176" i="1" s="1" a="1"/>
  <c r="S9176" i="1" s="1"/>
  <c r="R9175" i="1"/>
  <c r="S9175" i="1" s="1" a="1"/>
  <c r="S9175" i="1" s="1"/>
  <c r="R9174" i="1"/>
  <c r="S9174" i="1" s="1" a="1"/>
  <c r="S9174" i="1" s="1"/>
  <c r="R9173" i="1"/>
  <c r="S9173" i="1" s="1" a="1"/>
  <c r="S9173" i="1" s="1"/>
  <c r="R9172" i="1"/>
  <c r="S9172" i="1" s="1" a="1"/>
  <c r="S9172" i="1" s="1"/>
  <c r="R9171" i="1"/>
  <c r="S9171" i="1" s="1" a="1"/>
  <c r="S9171" i="1" s="1"/>
  <c r="R9170" i="1"/>
  <c r="S9170" i="1" s="1" a="1"/>
  <c r="S9170" i="1" s="1"/>
  <c r="R9169" i="1"/>
  <c r="S9169" i="1" s="1" a="1"/>
  <c r="S9169" i="1" s="1"/>
  <c r="R9168" i="1"/>
  <c r="S9168" i="1" s="1" a="1"/>
  <c r="S9168" i="1" s="1"/>
  <c r="R9167" i="1"/>
  <c r="S9167" i="1" s="1" a="1"/>
  <c r="S9167" i="1" s="1"/>
  <c r="R9166" i="1"/>
  <c r="S9166" i="1" s="1" a="1"/>
  <c r="S9166" i="1" s="1"/>
  <c r="R9165" i="1"/>
  <c r="S9165" i="1" s="1" a="1"/>
  <c r="S9165" i="1" s="1"/>
  <c r="R9164" i="1"/>
  <c r="S9164" i="1" s="1" a="1"/>
  <c r="S9164" i="1" s="1"/>
  <c r="R9163" i="1"/>
  <c r="S9163" i="1" s="1" a="1"/>
  <c r="S9163" i="1" s="1"/>
  <c r="R9162" i="1"/>
  <c r="S9162" i="1" s="1" a="1"/>
  <c r="S9162" i="1" s="1"/>
  <c r="R9161" i="1"/>
  <c r="S9161" i="1" s="1" a="1"/>
  <c r="S9161" i="1" s="1"/>
  <c r="R9160" i="1"/>
  <c r="S9160" i="1" s="1" a="1"/>
  <c r="S9160" i="1" s="1"/>
  <c r="R9159" i="1"/>
  <c r="S9159" i="1" s="1" a="1"/>
  <c r="S9159" i="1" s="1"/>
  <c r="R9158" i="1"/>
  <c r="S9158" i="1" s="1" a="1"/>
  <c r="S9158" i="1" s="1"/>
  <c r="R9157" i="1"/>
  <c r="S9157" i="1" s="1" a="1"/>
  <c r="S9157" i="1" s="1"/>
  <c r="R9156" i="1"/>
  <c r="S9156" i="1" s="1" a="1"/>
  <c r="S9156" i="1" s="1"/>
  <c r="R9155" i="1"/>
  <c r="S9155" i="1" s="1" a="1"/>
  <c r="S9155" i="1" s="1"/>
  <c r="R9154" i="1"/>
  <c r="S9154" i="1" s="1" a="1"/>
  <c r="S9154" i="1" s="1"/>
  <c r="R9153" i="1"/>
  <c r="S9153" i="1" s="1" a="1"/>
  <c r="S9153" i="1" s="1"/>
  <c r="R9152" i="1"/>
  <c r="S9152" i="1" s="1" a="1"/>
  <c r="S9152" i="1" s="1"/>
  <c r="R9151" i="1"/>
  <c r="S9151" i="1" s="1" a="1"/>
  <c r="S9151" i="1" s="1"/>
  <c r="R9150" i="1"/>
  <c r="S9150" i="1" s="1" a="1"/>
  <c r="S9150" i="1" s="1"/>
  <c r="R9149" i="1"/>
  <c r="S9149" i="1" s="1" a="1"/>
  <c r="S9149" i="1" s="1"/>
  <c r="R9148" i="1"/>
  <c r="S9148" i="1" s="1" a="1"/>
  <c r="S9148" i="1" s="1"/>
  <c r="R9147" i="1"/>
  <c r="S9147" i="1" s="1" a="1"/>
  <c r="S9147" i="1" s="1"/>
  <c r="R9146" i="1"/>
  <c r="S9146" i="1" s="1" a="1"/>
  <c r="S9146" i="1" s="1"/>
  <c r="R9145" i="1"/>
  <c r="S9145" i="1" s="1" a="1"/>
  <c r="S9145" i="1" s="1"/>
  <c r="R9144" i="1"/>
  <c r="S9144" i="1" s="1" a="1"/>
  <c r="S9144" i="1" s="1"/>
  <c r="R9143" i="1"/>
  <c r="S9143" i="1" s="1" a="1"/>
  <c r="S9143" i="1" s="1"/>
  <c r="R9142" i="1"/>
  <c r="S9142" i="1" s="1" a="1"/>
  <c r="S9142" i="1" s="1"/>
  <c r="R9141" i="1"/>
  <c r="S9141" i="1" s="1" a="1"/>
  <c r="S9141" i="1" s="1"/>
  <c r="R9140" i="1"/>
  <c r="S9140" i="1" s="1" a="1"/>
  <c r="S9140" i="1" s="1"/>
  <c r="R9139" i="1"/>
  <c r="S9139" i="1" s="1" a="1"/>
  <c r="S9139" i="1" s="1"/>
  <c r="R9138" i="1"/>
  <c r="S9138" i="1" s="1" a="1"/>
  <c r="S9138" i="1" s="1"/>
  <c r="R9137" i="1"/>
  <c r="S9137" i="1" s="1" a="1"/>
  <c r="S9137" i="1" s="1"/>
  <c r="R9136" i="1"/>
  <c r="S9136" i="1" s="1" a="1"/>
  <c r="S9136" i="1" s="1"/>
  <c r="R9135" i="1"/>
  <c r="S9135" i="1" s="1" a="1"/>
  <c r="S9135" i="1" s="1"/>
  <c r="R9134" i="1"/>
  <c r="S9134" i="1" s="1" a="1"/>
  <c r="S9134" i="1" s="1"/>
  <c r="R9133" i="1"/>
  <c r="S9133" i="1" s="1" a="1"/>
  <c r="S9133" i="1" s="1"/>
  <c r="R9132" i="1"/>
  <c r="S9132" i="1" s="1" a="1"/>
  <c r="S9132" i="1" s="1"/>
  <c r="R9131" i="1"/>
  <c r="S9131" i="1" s="1" a="1"/>
  <c r="S9131" i="1" s="1"/>
  <c r="R9130" i="1"/>
  <c r="S9130" i="1" s="1" a="1"/>
  <c r="S9130" i="1" s="1"/>
  <c r="R9129" i="1"/>
  <c r="S9129" i="1" s="1" a="1"/>
  <c r="S9129" i="1" s="1"/>
  <c r="R9128" i="1"/>
  <c r="S9128" i="1" s="1" a="1"/>
  <c r="S9128" i="1" s="1"/>
  <c r="R9127" i="1"/>
  <c r="S9127" i="1" s="1" a="1"/>
  <c r="S9127" i="1" s="1"/>
  <c r="R9126" i="1"/>
  <c r="S9126" i="1" s="1" a="1"/>
  <c r="S9126" i="1" s="1"/>
  <c r="R9125" i="1"/>
  <c r="S9125" i="1" s="1" a="1"/>
  <c r="S9125" i="1" s="1"/>
  <c r="R9124" i="1"/>
  <c r="S9124" i="1" s="1" a="1"/>
  <c r="S9124" i="1" s="1"/>
  <c r="R9123" i="1"/>
  <c r="S9123" i="1" s="1" a="1"/>
  <c r="S9123" i="1" s="1"/>
  <c r="R9122" i="1"/>
  <c r="S9122" i="1" s="1" a="1"/>
  <c r="S9122" i="1" s="1"/>
  <c r="R9121" i="1"/>
  <c r="S9121" i="1" s="1" a="1"/>
  <c r="S9121" i="1" s="1"/>
  <c r="R9120" i="1"/>
  <c r="S9120" i="1" s="1" a="1"/>
  <c r="S9120" i="1" s="1"/>
  <c r="R9119" i="1"/>
  <c r="S9119" i="1" s="1" a="1"/>
  <c r="S9119" i="1" s="1"/>
  <c r="R9118" i="1"/>
  <c r="S9118" i="1" s="1" a="1"/>
  <c r="S9118" i="1" s="1"/>
  <c r="R9117" i="1"/>
  <c r="S9117" i="1" s="1" a="1"/>
  <c r="S9117" i="1" s="1"/>
  <c r="R9116" i="1"/>
  <c r="S9116" i="1" s="1" a="1"/>
  <c r="S9116" i="1" s="1"/>
  <c r="R9115" i="1"/>
  <c r="S9115" i="1" s="1" a="1"/>
  <c r="S9115" i="1" s="1"/>
  <c r="R9114" i="1"/>
  <c r="S9114" i="1" s="1" a="1"/>
  <c r="S9114" i="1" s="1"/>
  <c r="R9113" i="1"/>
  <c r="S9113" i="1" s="1" a="1"/>
  <c r="S9113" i="1" s="1"/>
  <c r="R9112" i="1"/>
  <c r="S9112" i="1" s="1" a="1"/>
  <c r="S9112" i="1" s="1"/>
  <c r="R9111" i="1"/>
  <c r="S9111" i="1" s="1" a="1"/>
  <c r="S9111" i="1" s="1"/>
  <c r="R9110" i="1"/>
  <c r="S9110" i="1" s="1" a="1"/>
  <c r="S9110" i="1" s="1"/>
  <c r="R9109" i="1"/>
  <c r="S9109" i="1" s="1" a="1"/>
  <c r="S9109" i="1" s="1"/>
  <c r="R9108" i="1"/>
  <c r="S9108" i="1" s="1" a="1"/>
  <c r="S9108" i="1" s="1"/>
  <c r="R9107" i="1"/>
  <c r="S9107" i="1" s="1" a="1"/>
  <c r="S9107" i="1" s="1"/>
  <c r="R9106" i="1"/>
  <c r="S9106" i="1" s="1" a="1"/>
  <c r="S9106" i="1" s="1"/>
  <c r="R9105" i="1"/>
  <c r="S9105" i="1" s="1" a="1"/>
  <c r="S9105" i="1" s="1"/>
  <c r="R9104" i="1"/>
  <c r="S9104" i="1" s="1" a="1"/>
  <c r="S9104" i="1" s="1"/>
  <c r="R9103" i="1"/>
  <c r="S9103" i="1" s="1" a="1"/>
  <c r="S9103" i="1" s="1"/>
  <c r="R9102" i="1"/>
  <c r="S9102" i="1" s="1" a="1"/>
  <c r="S9102" i="1" s="1"/>
  <c r="R9101" i="1"/>
  <c r="S9101" i="1" s="1" a="1"/>
  <c r="S9101" i="1" s="1"/>
  <c r="R9100" i="1"/>
  <c r="S9100" i="1" s="1" a="1"/>
  <c r="S9100" i="1" s="1"/>
  <c r="R9099" i="1"/>
  <c r="S9099" i="1" s="1" a="1"/>
  <c r="S9099" i="1" s="1"/>
  <c r="R9098" i="1"/>
  <c r="S9098" i="1" s="1" a="1"/>
  <c r="S9098" i="1" s="1"/>
  <c r="R9097" i="1"/>
  <c r="S9097" i="1" s="1" a="1"/>
  <c r="S9097" i="1" s="1"/>
  <c r="R9096" i="1"/>
  <c r="S9096" i="1" s="1" a="1"/>
  <c r="S9096" i="1" s="1"/>
  <c r="R9095" i="1"/>
  <c r="S9095" i="1" s="1" a="1"/>
  <c r="S9095" i="1" s="1"/>
  <c r="R9094" i="1"/>
  <c r="S9094" i="1" s="1" a="1"/>
  <c r="S9094" i="1" s="1"/>
  <c r="R9093" i="1"/>
  <c r="S9093" i="1" s="1" a="1"/>
  <c r="S9093" i="1" s="1"/>
  <c r="R9092" i="1"/>
  <c r="S9092" i="1" s="1" a="1"/>
  <c r="S9092" i="1" s="1"/>
  <c r="R9091" i="1"/>
  <c r="S9091" i="1" s="1" a="1"/>
  <c r="S9091" i="1" s="1"/>
  <c r="R9090" i="1"/>
  <c r="S9090" i="1" s="1" a="1"/>
  <c r="S9090" i="1" s="1"/>
  <c r="R9089" i="1"/>
  <c r="S9089" i="1" s="1" a="1"/>
  <c r="S9089" i="1" s="1"/>
  <c r="R9088" i="1"/>
  <c r="S9088" i="1" s="1" a="1"/>
  <c r="S9088" i="1" s="1"/>
  <c r="R9087" i="1"/>
  <c r="S9087" i="1" s="1" a="1"/>
  <c r="S9087" i="1" s="1"/>
  <c r="R9086" i="1"/>
  <c r="S9086" i="1" s="1" a="1"/>
  <c r="S9086" i="1" s="1"/>
  <c r="R9085" i="1"/>
  <c r="S9085" i="1" s="1" a="1"/>
  <c r="S9085" i="1" s="1"/>
  <c r="R9084" i="1"/>
  <c r="S9084" i="1" s="1" a="1"/>
  <c r="S9084" i="1" s="1"/>
  <c r="R9083" i="1"/>
  <c r="S9083" i="1" s="1" a="1"/>
  <c r="S9083" i="1" s="1"/>
  <c r="R9082" i="1"/>
  <c r="S9082" i="1" s="1" a="1"/>
  <c r="S9082" i="1" s="1"/>
  <c r="R9081" i="1"/>
  <c r="S9081" i="1" s="1" a="1"/>
  <c r="S9081" i="1" s="1"/>
  <c r="R9080" i="1"/>
  <c r="S9080" i="1" s="1" a="1"/>
  <c r="S9080" i="1" s="1"/>
  <c r="R9079" i="1"/>
  <c r="S9079" i="1" s="1" a="1"/>
  <c r="S9079" i="1" s="1"/>
  <c r="R9078" i="1"/>
  <c r="S9078" i="1" s="1" a="1"/>
  <c r="S9078" i="1" s="1"/>
  <c r="R9077" i="1"/>
  <c r="S9077" i="1" s="1" a="1"/>
  <c r="S9077" i="1" s="1"/>
  <c r="R9076" i="1"/>
  <c r="S9076" i="1" s="1" a="1"/>
  <c r="S9076" i="1" s="1"/>
  <c r="R9075" i="1"/>
  <c r="S9075" i="1" s="1" a="1"/>
  <c r="S9075" i="1" s="1"/>
  <c r="R9074" i="1"/>
  <c r="S9074" i="1" s="1" a="1"/>
  <c r="S9074" i="1" s="1"/>
  <c r="R9073" i="1"/>
  <c r="S9073" i="1" s="1" a="1"/>
  <c r="S9073" i="1" s="1"/>
  <c r="R9072" i="1"/>
  <c r="S9072" i="1" s="1" a="1"/>
  <c r="S9072" i="1" s="1"/>
  <c r="R9071" i="1"/>
  <c r="S9071" i="1" s="1" a="1"/>
  <c r="S9071" i="1" s="1"/>
  <c r="R9070" i="1"/>
  <c r="S9070" i="1" s="1" a="1"/>
  <c r="S9070" i="1" s="1"/>
  <c r="R9069" i="1"/>
  <c r="S9069" i="1" s="1" a="1"/>
  <c r="S9069" i="1" s="1"/>
  <c r="R9068" i="1"/>
  <c r="S9068" i="1" s="1" a="1"/>
  <c r="S9068" i="1" s="1"/>
  <c r="R9067" i="1"/>
  <c r="S9067" i="1" s="1" a="1"/>
  <c r="S9067" i="1" s="1"/>
  <c r="R9066" i="1"/>
  <c r="S9066" i="1" s="1" a="1"/>
  <c r="S9066" i="1" s="1"/>
  <c r="R9065" i="1"/>
  <c r="S9065" i="1" s="1" a="1"/>
  <c r="S9065" i="1" s="1"/>
  <c r="R9064" i="1"/>
  <c r="S9064" i="1" s="1" a="1"/>
  <c r="S9064" i="1" s="1"/>
  <c r="R9063" i="1"/>
  <c r="S9063" i="1" s="1" a="1"/>
  <c r="S9063" i="1" s="1"/>
  <c r="R9062" i="1"/>
  <c r="S9062" i="1" s="1" a="1"/>
  <c r="S9062" i="1" s="1"/>
  <c r="R9061" i="1"/>
  <c r="S9061" i="1" s="1" a="1"/>
  <c r="S9061" i="1" s="1"/>
  <c r="R9060" i="1"/>
  <c r="S9060" i="1" s="1" a="1"/>
  <c r="S9060" i="1" s="1"/>
  <c r="R9059" i="1"/>
  <c r="S9059" i="1" s="1" a="1"/>
  <c r="S9059" i="1" s="1"/>
  <c r="R9058" i="1"/>
  <c r="S9058" i="1" s="1" a="1"/>
  <c r="S9058" i="1" s="1"/>
  <c r="R9057" i="1"/>
  <c r="S9057" i="1" s="1" a="1"/>
  <c r="S9057" i="1" s="1"/>
  <c r="R9056" i="1"/>
  <c r="S9056" i="1" s="1" a="1"/>
  <c r="S9056" i="1" s="1"/>
  <c r="R9055" i="1"/>
  <c r="S9055" i="1" s="1" a="1"/>
  <c r="S9055" i="1" s="1"/>
  <c r="R9054" i="1"/>
  <c r="S9054" i="1" s="1" a="1"/>
  <c r="S9054" i="1" s="1"/>
  <c r="R9053" i="1"/>
  <c r="S9053" i="1" s="1" a="1"/>
  <c r="S9053" i="1" s="1"/>
  <c r="R9052" i="1"/>
  <c r="S9052" i="1" s="1" a="1"/>
  <c r="S9052" i="1" s="1"/>
  <c r="R9051" i="1"/>
  <c r="S9051" i="1" s="1" a="1"/>
  <c r="S9051" i="1" s="1"/>
  <c r="R9050" i="1"/>
  <c r="S9050" i="1" s="1" a="1"/>
  <c r="S9050" i="1" s="1"/>
  <c r="R9049" i="1"/>
  <c r="S9049" i="1" s="1" a="1"/>
  <c r="S9049" i="1" s="1"/>
  <c r="R9048" i="1"/>
  <c r="S9048" i="1" s="1" a="1"/>
  <c r="S9048" i="1" s="1"/>
  <c r="R9047" i="1"/>
  <c r="S9047" i="1" s="1" a="1"/>
  <c r="S9047" i="1" s="1"/>
  <c r="R9046" i="1"/>
  <c r="S9046" i="1" s="1" a="1"/>
  <c r="S9046" i="1" s="1"/>
  <c r="R9045" i="1"/>
  <c r="S9045" i="1" s="1" a="1"/>
  <c r="S9045" i="1" s="1"/>
  <c r="R9044" i="1"/>
  <c r="S9044" i="1" s="1" a="1"/>
  <c r="S9044" i="1" s="1"/>
  <c r="R9043" i="1"/>
  <c r="S9043" i="1" s="1" a="1"/>
  <c r="S9043" i="1" s="1"/>
  <c r="R9042" i="1"/>
  <c r="S9042" i="1" s="1" a="1"/>
  <c r="S9042" i="1" s="1"/>
  <c r="R9041" i="1"/>
  <c r="S9041" i="1" s="1" a="1"/>
  <c r="S9041" i="1" s="1"/>
  <c r="R9040" i="1"/>
  <c r="S9040" i="1" s="1" a="1"/>
  <c r="S9040" i="1" s="1"/>
  <c r="R9039" i="1"/>
  <c r="S9039" i="1" s="1" a="1"/>
  <c r="S9039" i="1" s="1"/>
  <c r="R9038" i="1"/>
  <c r="S9038" i="1" s="1" a="1"/>
  <c r="S9038" i="1" s="1"/>
  <c r="R9037" i="1"/>
  <c r="S9037" i="1" s="1" a="1"/>
  <c r="S9037" i="1" s="1"/>
  <c r="R9036" i="1"/>
  <c r="S9036" i="1" s="1" a="1"/>
  <c r="S9036" i="1" s="1"/>
  <c r="R9035" i="1"/>
  <c r="S9035" i="1" s="1" a="1"/>
  <c r="S9035" i="1" s="1"/>
  <c r="R9034" i="1"/>
  <c r="S9034" i="1" s="1" a="1"/>
  <c r="S9034" i="1" s="1"/>
  <c r="R9033" i="1"/>
  <c r="S9033" i="1" s="1" a="1"/>
  <c r="S9033" i="1" s="1"/>
  <c r="R9032" i="1"/>
  <c r="S9032" i="1" s="1" a="1"/>
  <c r="S9032" i="1" s="1"/>
  <c r="R9031" i="1"/>
  <c r="S9031" i="1" s="1" a="1"/>
  <c r="S9031" i="1" s="1"/>
  <c r="R9030" i="1"/>
  <c r="S9030" i="1" s="1" a="1"/>
  <c r="S9030" i="1" s="1"/>
  <c r="R9029" i="1"/>
  <c r="S9029" i="1" s="1" a="1"/>
  <c r="S9029" i="1" s="1"/>
  <c r="R9028" i="1"/>
  <c r="S9028" i="1" s="1" a="1"/>
  <c r="S9028" i="1" s="1"/>
  <c r="R9027" i="1"/>
  <c r="S9027" i="1" s="1" a="1"/>
  <c r="S9027" i="1" s="1"/>
  <c r="R9026" i="1"/>
  <c r="S9026" i="1" s="1" a="1"/>
  <c r="S9026" i="1" s="1"/>
  <c r="R9025" i="1"/>
  <c r="S9025" i="1" s="1" a="1"/>
  <c r="S9025" i="1" s="1"/>
  <c r="R9024" i="1"/>
  <c r="S9024" i="1" s="1" a="1"/>
  <c r="S9024" i="1" s="1"/>
  <c r="R9023" i="1"/>
  <c r="S9023" i="1" s="1" a="1"/>
  <c r="S9023" i="1" s="1"/>
  <c r="R9022" i="1"/>
  <c r="S9022" i="1" s="1" a="1"/>
  <c r="S9022" i="1" s="1"/>
  <c r="R9021" i="1"/>
  <c r="S9021" i="1" s="1" a="1"/>
  <c r="S9021" i="1" s="1"/>
  <c r="R9020" i="1"/>
  <c r="S9020" i="1" s="1" a="1"/>
  <c r="S9020" i="1" s="1"/>
  <c r="R9019" i="1"/>
  <c r="S9019" i="1" s="1" a="1"/>
  <c r="S9019" i="1" s="1"/>
  <c r="R9018" i="1"/>
  <c r="S9018" i="1" s="1" a="1"/>
  <c r="S9018" i="1" s="1"/>
  <c r="R9017" i="1"/>
  <c r="S9017" i="1" s="1" a="1"/>
  <c r="S9017" i="1" s="1"/>
  <c r="R9016" i="1"/>
  <c r="S9016" i="1" s="1" a="1"/>
  <c r="S9016" i="1" s="1"/>
  <c r="R9015" i="1"/>
  <c r="S9015" i="1" s="1" a="1"/>
  <c r="S9015" i="1" s="1"/>
  <c r="R9014" i="1"/>
  <c r="S9014" i="1" s="1" a="1"/>
  <c r="S9014" i="1" s="1"/>
  <c r="R9013" i="1"/>
  <c r="S9013" i="1" s="1" a="1"/>
  <c r="S9013" i="1" s="1"/>
  <c r="R9012" i="1"/>
  <c r="S9012" i="1" s="1" a="1"/>
  <c r="S9012" i="1" s="1"/>
  <c r="R9011" i="1"/>
  <c r="S9011" i="1" s="1" a="1"/>
  <c r="S9011" i="1" s="1"/>
  <c r="R9010" i="1"/>
  <c r="S9010" i="1" s="1" a="1"/>
  <c r="S9010" i="1" s="1"/>
  <c r="R9009" i="1"/>
  <c r="S9009" i="1" s="1" a="1"/>
  <c r="S9009" i="1" s="1"/>
  <c r="R9008" i="1"/>
  <c r="S9008" i="1" s="1" a="1"/>
  <c r="S9008" i="1" s="1"/>
  <c r="R9007" i="1"/>
  <c r="S9007" i="1" s="1" a="1"/>
  <c r="S9007" i="1" s="1"/>
  <c r="R9006" i="1"/>
  <c r="S9006" i="1" s="1" a="1"/>
  <c r="S9006" i="1" s="1"/>
  <c r="R9005" i="1"/>
  <c r="S9005" i="1" s="1" a="1"/>
  <c r="S9005" i="1" s="1"/>
  <c r="R9004" i="1"/>
  <c r="S9004" i="1" s="1" a="1"/>
  <c r="S9004" i="1" s="1"/>
  <c r="R9003" i="1"/>
  <c r="S9003" i="1" s="1" a="1"/>
  <c r="S9003" i="1" s="1"/>
  <c r="R9002" i="1"/>
  <c r="S9002" i="1" s="1" a="1"/>
  <c r="S9002" i="1" s="1"/>
  <c r="R9001" i="1"/>
  <c r="S9001" i="1" s="1" a="1"/>
  <c r="S9001" i="1" s="1"/>
  <c r="R9000" i="1"/>
  <c r="S9000" i="1" s="1" a="1"/>
  <c r="S9000" i="1" s="1"/>
  <c r="R8999" i="1"/>
  <c r="S8999" i="1" s="1" a="1"/>
  <c r="S8999" i="1" s="1"/>
  <c r="R8998" i="1"/>
  <c r="S8998" i="1" s="1" a="1"/>
  <c r="S8998" i="1" s="1"/>
  <c r="R8997" i="1"/>
  <c r="S8997" i="1" s="1" a="1"/>
  <c r="S8997" i="1" s="1"/>
  <c r="R8996" i="1"/>
  <c r="S8996" i="1" s="1" a="1"/>
  <c r="S8996" i="1" s="1"/>
  <c r="R8995" i="1"/>
  <c r="S8995" i="1" s="1" a="1"/>
  <c r="S8995" i="1" s="1"/>
  <c r="R8994" i="1"/>
  <c r="S8994" i="1" s="1" a="1"/>
  <c r="S8994" i="1" s="1"/>
  <c r="R8993" i="1"/>
  <c r="S8993" i="1" s="1" a="1"/>
  <c r="S8993" i="1" s="1"/>
  <c r="R8992" i="1"/>
  <c r="S8992" i="1" s="1" a="1"/>
  <c r="S8992" i="1" s="1"/>
  <c r="R8991" i="1"/>
  <c r="S8991" i="1" s="1" a="1"/>
  <c r="S8991" i="1" s="1"/>
  <c r="R8990" i="1"/>
  <c r="S8990" i="1" s="1" a="1"/>
  <c r="S8990" i="1" s="1"/>
  <c r="R8989" i="1"/>
  <c r="S8989" i="1" s="1" a="1"/>
  <c r="S8989" i="1" s="1"/>
  <c r="R8988" i="1"/>
  <c r="S8988" i="1" s="1" a="1"/>
  <c r="S8988" i="1" s="1"/>
  <c r="R8987" i="1"/>
  <c r="S8987" i="1" s="1" a="1"/>
  <c r="S8987" i="1" s="1"/>
  <c r="R8986" i="1"/>
  <c r="S8986" i="1" s="1" a="1"/>
  <c r="S8986" i="1" s="1"/>
  <c r="R8985" i="1"/>
  <c r="S8985" i="1" s="1" a="1"/>
  <c r="S8985" i="1" s="1"/>
  <c r="R8984" i="1"/>
  <c r="S8984" i="1" s="1" a="1"/>
  <c r="S8984" i="1" s="1"/>
  <c r="R8983" i="1"/>
  <c r="S8983" i="1" s="1" a="1"/>
  <c r="S8983" i="1" s="1"/>
  <c r="R8982" i="1"/>
  <c r="S8982" i="1" s="1" a="1"/>
  <c r="S8982" i="1" s="1"/>
  <c r="R8981" i="1"/>
  <c r="S8981" i="1" s="1" a="1"/>
  <c r="S8981" i="1" s="1"/>
  <c r="R8980" i="1"/>
  <c r="S8980" i="1" s="1" a="1"/>
  <c r="S8980" i="1" s="1"/>
  <c r="R8979" i="1"/>
  <c r="S8979" i="1" s="1" a="1"/>
  <c r="S8979" i="1" s="1"/>
  <c r="R8978" i="1"/>
  <c r="S8978" i="1" s="1" a="1"/>
  <c r="S8978" i="1" s="1"/>
  <c r="R8977" i="1"/>
  <c r="S8977" i="1" s="1" a="1"/>
  <c r="S8977" i="1" s="1"/>
  <c r="R8976" i="1"/>
  <c r="S8976" i="1" s="1" a="1"/>
  <c r="S8976" i="1" s="1"/>
  <c r="R8975" i="1"/>
  <c r="S8975" i="1" s="1" a="1"/>
  <c r="S8975" i="1" s="1"/>
  <c r="R8974" i="1"/>
  <c r="S8974" i="1" s="1" a="1"/>
  <c r="S8974" i="1" s="1"/>
  <c r="R8973" i="1"/>
  <c r="S8973" i="1" s="1" a="1"/>
  <c r="S8973" i="1" s="1"/>
  <c r="R8972" i="1"/>
  <c r="S8972" i="1" s="1" a="1"/>
  <c r="S8972" i="1" s="1"/>
  <c r="R8971" i="1"/>
  <c r="S8971" i="1" s="1" a="1"/>
  <c r="S8971" i="1" s="1"/>
  <c r="R8970" i="1"/>
  <c r="S8970" i="1" s="1" a="1"/>
  <c r="S8970" i="1" s="1"/>
  <c r="R8969" i="1"/>
  <c r="S8969" i="1" s="1" a="1"/>
  <c r="S8969" i="1" s="1"/>
  <c r="R8968" i="1"/>
  <c r="S8968" i="1" s="1" a="1"/>
  <c r="S8968" i="1" s="1"/>
  <c r="R8967" i="1"/>
  <c r="S8967" i="1" s="1" a="1"/>
  <c r="S8967" i="1" s="1"/>
  <c r="R8966" i="1"/>
  <c r="S8966" i="1" s="1" a="1"/>
  <c r="S8966" i="1" s="1"/>
  <c r="R8965" i="1"/>
  <c r="S8965" i="1" s="1" a="1"/>
  <c r="S8965" i="1" s="1"/>
  <c r="R8964" i="1"/>
  <c r="S8964" i="1" s="1" a="1"/>
  <c r="S8964" i="1" s="1"/>
  <c r="R8963" i="1"/>
  <c r="S8963" i="1" s="1" a="1"/>
  <c r="S8963" i="1" s="1"/>
  <c r="R8962" i="1"/>
  <c r="S8962" i="1" s="1" a="1"/>
  <c r="S8962" i="1" s="1"/>
  <c r="R8961" i="1"/>
  <c r="S8961" i="1" s="1" a="1"/>
  <c r="S8961" i="1" s="1"/>
  <c r="R8960" i="1"/>
  <c r="S8960" i="1" s="1" a="1"/>
  <c r="S8960" i="1" s="1"/>
  <c r="R8959" i="1"/>
  <c r="S8959" i="1" s="1" a="1"/>
  <c r="S8959" i="1" s="1"/>
  <c r="R8958" i="1"/>
  <c r="S8958" i="1" s="1" a="1"/>
  <c r="S8958" i="1" s="1"/>
  <c r="R8957" i="1"/>
  <c r="S8957" i="1" s="1" a="1"/>
  <c r="S8957" i="1" s="1"/>
  <c r="R8956" i="1"/>
  <c r="S8956" i="1" s="1" a="1"/>
  <c r="S8956" i="1" s="1"/>
  <c r="R8955" i="1"/>
  <c r="S8955" i="1" s="1" a="1"/>
  <c r="S8955" i="1" s="1"/>
  <c r="R8954" i="1"/>
  <c r="S8954" i="1" s="1" a="1"/>
  <c r="S8954" i="1" s="1"/>
  <c r="R8953" i="1"/>
  <c r="S8953" i="1" s="1" a="1"/>
  <c r="S8953" i="1" s="1"/>
  <c r="R8952" i="1"/>
  <c r="S8952" i="1" s="1" a="1"/>
  <c r="S8952" i="1" s="1"/>
  <c r="R8951" i="1"/>
  <c r="S8951" i="1" s="1" a="1"/>
  <c r="S8951" i="1" s="1"/>
  <c r="R8950" i="1"/>
  <c r="S8950" i="1" s="1" a="1"/>
  <c r="S8950" i="1" s="1"/>
  <c r="R8949" i="1"/>
  <c r="S8949" i="1" s="1" a="1"/>
  <c r="S8949" i="1" s="1"/>
  <c r="R8948" i="1"/>
  <c r="S8948" i="1" s="1" a="1"/>
  <c r="S8948" i="1" s="1"/>
  <c r="R8947" i="1"/>
  <c r="S8947" i="1" s="1" a="1"/>
  <c r="S8947" i="1" s="1"/>
  <c r="R8946" i="1"/>
  <c r="S8946" i="1" s="1" a="1"/>
  <c r="S8946" i="1" s="1"/>
  <c r="R8945" i="1"/>
  <c r="S8945" i="1" s="1" a="1"/>
  <c r="S8945" i="1" s="1"/>
  <c r="R8944" i="1"/>
  <c r="S8944" i="1" s="1" a="1"/>
  <c r="S8944" i="1" s="1"/>
  <c r="R8943" i="1"/>
  <c r="S8943" i="1" s="1" a="1"/>
  <c r="S8943" i="1" s="1"/>
  <c r="R8942" i="1"/>
  <c r="S8942" i="1" s="1" a="1"/>
  <c r="S8942" i="1" s="1"/>
  <c r="R8941" i="1"/>
  <c r="S8941" i="1" s="1" a="1"/>
  <c r="S8941" i="1" s="1"/>
  <c r="R8940" i="1"/>
  <c r="S8940" i="1" s="1" a="1"/>
  <c r="S8940" i="1" s="1"/>
  <c r="R8939" i="1"/>
  <c r="S8939" i="1" s="1" a="1"/>
  <c r="S8939" i="1" s="1"/>
  <c r="R8938" i="1"/>
  <c r="S8938" i="1" s="1" a="1"/>
  <c r="S8938" i="1" s="1"/>
  <c r="R8937" i="1"/>
  <c r="S8937" i="1" s="1" a="1"/>
  <c r="S8937" i="1" s="1"/>
  <c r="R8936" i="1"/>
  <c r="S8936" i="1" s="1" a="1"/>
  <c r="S8936" i="1" s="1"/>
  <c r="R8935" i="1"/>
  <c r="S8935" i="1" s="1" a="1"/>
  <c r="S8935" i="1" s="1"/>
  <c r="R8934" i="1"/>
  <c r="S8934" i="1" s="1" a="1"/>
  <c r="S8934" i="1" s="1"/>
  <c r="R8933" i="1"/>
  <c r="S8933" i="1" s="1" a="1"/>
  <c r="S8933" i="1" s="1"/>
  <c r="R8932" i="1"/>
  <c r="S8932" i="1" s="1" a="1"/>
  <c r="S8932" i="1" s="1"/>
  <c r="R8931" i="1"/>
  <c r="S8931" i="1" s="1" a="1"/>
  <c r="S8931" i="1" s="1"/>
  <c r="R8930" i="1"/>
  <c r="S8930" i="1" s="1" a="1"/>
  <c r="S8930" i="1" s="1"/>
  <c r="R8929" i="1"/>
  <c r="S8929" i="1" s="1" a="1"/>
  <c r="S8929" i="1" s="1"/>
  <c r="R8928" i="1"/>
  <c r="S8928" i="1" s="1" a="1"/>
  <c r="S8928" i="1" s="1"/>
  <c r="R8927" i="1"/>
  <c r="S8927" i="1" s="1" a="1"/>
  <c r="S8927" i="1" s="1"/>
  <c r="R8926" i="1"/>
  <c r="S8926" i="1" s="1" a="1"/>
  <c r="S8926" i="1" s="1"/>
  <c r="R8925" i="1"/>
  <c r="S8925" i="1" s="1" a="1"/>
  <c r="S8925" i="1" s="1"/>
  <c r="R8924" i="1"/>
  <c r="S8924" i="1" s="1" a="1"/>
  <c r="S8924" i="1" s="1"/>
  <c r="R8923" i="1"/>
  <c r="S8923" i="1" s="1" a="1"/>
  <c r="S8923" i="1" s="1"/>
  <c r="R8922" i="1"/>
  <c r="S8922" i="1" s="1" a="1"/>
  <c r="S8922" i="1" s="1"/>
  <c r="R8921" i="1"/>
  <c r="S8921" i="1" s="1" a="1"/>
  <c r="S8921" i="1" s="1"/>
  <c r="R8920" i="1"/>
  <c r="S8920" i="1" s="1" a="1"/>
  <c r="S8920" i="1" s="1"/>
  <c r="R8919" i="1"/>
  <c r="S8919" i="1" s="1" a="1"/>
  <c r="S8919" i="1" s="1"/>
  <c r="R8918" i="1"/>
  <c r="S8918" i="1" s="1" a="1"/>
  <c r="S8918" i="1" s="1"/>
  <c r="R8917" i="1"/>
  <c r="S8917" i="1" s="1" a="1"/>
  <c r="S8917" i="1" s="1"/>
  <c r="R8916" i="1"/>
  <c r="S8916" i="1" s="1" a="1"/>
  <c r="S8916" i="1" s="1"/>
  <c r="R8915" i="1"/>
  <c r="S8915" i="1" s="1" a="1"/>
  <c r="S8915" i="1" s="1"/>
  <c r="R8914" i="1"/>
  <c r="S8914" i="1" s="1" a="1"/>
  <c r="S8914" i="1" s="1"/>
  <c r="R8913" i="1"/>
  <c r="S8913" i="1" s="1" a="1"/>
  <c r="S8913" i="1" s="1"/>
  <c r="R8912" i="1"/>
  <c r="S8912" i="1" s="1" a="1"/>
  <c r="S8912" i="1" s="1"/>
  <c r="R8911" i="1"/>
  <c r="S8911" i="1" s="1" a="1"/>
  <c r="S8911" i="1" s="1"/>
  <c r="R8910" i="1"/>
  <c r="S8910" i="1" s="1" a="1"/>
  <c r="S8910" i="1" s="1"/>
  <c r="R8909" i="1"/>
  <c r="S8909" i="1" s="1" a="1"/>
  <c r="S8909" i="1" s="1"/>
  <c r="R8908" i="1"/>
  <c r="S8908" i="1" s="1" a="1"/>
  <c r="S8908" i="1" s="1"/>
  <c r="R8907" i="1"/>
  <c r="S8907" i="1" s="1" a="1"/>
  <c r="S8907" i="1" s="1"/>
  <c r="R8906" i="1"/>
  <c r="S8906" i="1" s="1" a="1"/>
  <c r="S8906" i="1" s="1"/>
  <c r="R8905" i="1"/>
  <c r="S8905" i="1" s="1" a="1"/>
  <c r="S8905" i="1" s="1"/>
  <c r="R8904" i="1"/>
  <c r="S8904" i="1" s="1" a="1"/>
  <c r="S8904" i="1" s="1"/>
  <c r="R8903" i="1"/>
  <c r="S8903" i="1" s="1" a="1"/>
  <c r="S8903" i="1" s="1"/>
  <c r="R8902" i="1"/>
  <c r="S8902" i="1" s="1" a="1"/>
  <c r="S8902" i="1" s="1"/>
  <c r="R8901" i="1"/>
  <c r="S8901" i="1" s="1" a="1"/>
  <c r="S8901" i="1" s="1"/>
  <c r="R8900" i="1"/>
  <c r="S8900" i="1" s="1" a="1"/>
  <c r="S8900" i="1" s="1"/>
  <c r="R8899" i="1"/>
  <c r="S8899" i="1" s="1" a="1"/>
  <c r="S8899" i="1" s="1"/>
  <c r="R8898" i="1"/>
  <c r="S8898" i="1" s="1" a="1"/>
  <c r="S8898" i="1" s="1"/>
  <c r="R8897" i="1"/>
  <c r="S8897" i="1" s="1" a="1"/>
  <c r="S8897" i="1" s="1"/>
  <c r="R8896" i="1"/>
  <c r="S8896" i="1" s="1" a="1"/>
  <c r="S8896" i="1" s="1"/>
  <c r="R8895" i="1"/>
  <c r="S8895" i="1" s="1" a="1"/>
  <c r="S8895" i="1" s="1"/>
  <c r="R8894" i="1"/>
  <c r="S8894" i="1" s="1" a="1"/>
  <c r="S8894" i="1" s="1"/>
  <c r="R8893" i="1"/>
  <c r="S8893" i="1" s="1" a="1"/>
  <c r="S8893" i="1" s="1"/>
  <c r="R8892" i="1"/>
  <c r="S8892" i="1" s="1" a="1"/>
  <c r="S8892" i="1" s="1"/>
  <c r="R8891" i="1"/>
  <c r="S8891" i="1" s="1" a="1"/>
  <c r="S8891" i="1" s="1"/>
  <c r="R8890" i="1"/>
  <c r="S8890" i="1" s="1" a="1"/>
  <c r="S8890" i="1" s="1"/>
  <c r="R8889" i="1"/>
  <c r="S8889" i="1" s="1" a="1"/>
  <c r="S8889" i="1" s="1"/>
  <c r="R8888" i="1"/>
  <c r="S8888" i="1" s="1" a="1"/>
  <c r="S8888" i="1" s="1"/>
  <c r="R8887" i="1"/>
  <c r="S8887" i="1" s="1" a="1"/>
  <c r="S8887" i="1" s="1"/>
  <c r="R8886" i="1"/>
  <c r="S8886" i="1" s="1" a="1"/>
  <c r="S8886" i="1" s="1"/>
  <c r="R8885" i="1"/>
  <c r="S8885" i="1" s="1" a="1"/>
  <c r="S8885" i="1" s="1"/>
  <c r="R8884" i="1"/>
  <c r="S8884" i="1" s="1" a="1"/>
  <c r="S8884" i="1" s="1"/>
  <c r="R8883" i="1"/>
  <c r="S8883" i="1" s="1" a="1"/>
  <c r="S8883" i="1" s="1"/>
  <c r="R8882" i="1"/>
  <c r="S8882" i="1" s="1" a="1"/>
  <c r="S8882" i="1" s="1"/>
  <c r="R8881" i="1"/>
  <c r="S8881" i="1" s="1" a="1"/>
  <c r="S8881" i="1" s="1"/>
  <c r="R8880" i="1"/>
  <c r="S8880" i="1" s="1" a="1"/>
  <c r="S8880" i="1" s="1"/>
  <c r="R8879" i="1"/>
  <c r="S8879" i="1" s="1" a="1"/>
  <c r="S8879" i="1" s="1"/>
  <c r="R8878" i="1"/>
  <c r="S8878" i="1" s="1" a="1"/>
  <c r="S8878" i="1" s="1"/>
  <c r="R8877" i="1"/>
  <c r="S8877" i="1" s="1" a="1"/>
  <c r="S8877" i="1" s="1"/>
  <c r="R8876" i="1"/>
  <c r="S8876" i="1" s="1" a="1"/>
  <c r="S8876" i="1" s="1"/>
  <c r="R8875" i="1"/>
  <c r="S8875" i="1" s="1" a="1"/>
  <c r="S8875" i="1" s="1"/>
  <c r="R8874" i="1"/>
  <c r="S8874" i="1" s="1" a="1"/>
  <c r="S8874" i="1" s="1"/>
  <c r="R8873" i="1"/>
  <c r="S8873" i="1" s="1" a="1"/>
  <c r="S8873" i="1" s="1"/>
  <c r="R8872" i="1"/>
  <c r="S8872" i="1" s="1" a="1"/>
  <c r="S8872" i="1" s="1"/>
  <c r="R8871" i="1"/>
  <c r="S8871" i="1" s="1" a="1"/>
  <c r="S8871" i="1" s="1"/>
  <c r="R8870" i="1"/>
  <c r="S8870" i="1" s="1" a="1"/>
  <c r="S8870" i="1" s="1"/>
  <c r="R8869" i="1"/>
  <c r="S8869" i="1" s="1" a="1"/>
  <c r="S8869" i="1" s="1"/>
  <c r="R8868" i="1"/>
  <c r="S8868" i="1" s="1" a="1"/>
  <c r="S8868" i="1" s="1"/>
  <c r="R8867" i="1"/>
  <c r="S8867" i="1" s="1" a="1"/>
  <c r="S8867" i="1" s="1"/>
  <c r="R8866" i="1"/>
  <c r="S8866" i="1" s="1" a="1"/>
  <c r="S8866" i="1" s="1"/>
  <c r="R8865" i="1"/>
  <c r="S8865" i="1" s="1" a="1"/>
  <c r="S8865" i="1" s="1"/>
  <c r="R8864" i="1"/>
  <c r="S8864" i="1" s="1" a="1"/>
  <c r="S8864" i="1" s="1"/>
  <c r="R8863" i="1"/>
  <c r="S8863" i="1" s="1" a="1"/>
  <c r="S8863" i="1" s="1"/>
  <c r="R8862" i="1"/>
  <c r="S8862" i="1" s="1" a="1"/>
  <c r="S8862" i="1" s="1"/>
  <c r="R8861" i="1"/>
  <c r="S8861" i="1" s="1" a="1"/>
  <c r="S8861" i="1" s="1"/>
  <c r="R8860" i="1"/>
  <c r="S8860" i="1" s="1" a="1"/>
  <c r="S8860" i="1" s="1"/>
  <c r="R8859" i="1"/>
  <c r="S8859" i="1" s="1" a="1"/>
  <c r="S8859" i="1" s="1"/>
  <c r="R8858" i="1"/>
  <c r="S8858" i="1" s="1" a="1"/>
  <c r="S8858" i="1" s="1"/>
  <c r="R8857" i="1"/>
  <c r="S8857" i="1" s="1" a="1"/>
  <c r="S8857" i="1" s="1"/>
  <c r="R8856" i="1"/>
  <c r="S8856" i="1" s="1" a="1"/>
  <c r="S8856" i="1" s="1"/>
  <c r="R8855" i="1"/>
  <c r="S8855" i="1" s="1" a="1"/>
  <c r="S8855" i="1" s="1"/>
  <c r="R8854" i="1"/>
  <c r="S8854" i="1" s="1" a="1"/>
  <c r="S8854" i="1" s="1"/>
  <c r="R8853" i="1"/>
  <c r="S8853" i="1" s="1" a="1"/>
  <c r="S8853" i="1" s="1"/>
  <c r="R8852" i="1"/>
  <c r="S8852" i="1" s="1" a="1"/>
  <c r="S8852" i="1" s="1"/>
  <c r="R8851" i="1"/>
  <c r="S8851" i="1" s="1" a="1"/>
  <c r="S8851" i="1" s="1"/>
  <c r="R8850" i="1"/>
  <c r="S8850" i="1" s="1" a="1"/>
  <c r="S8850" i="1" s="1"/>
  <c r="R8849" i="1"/>
  <c r="S8849" i="1" s="1" a="1"/>
  <c r="S8849" i="1" s="1"/>
  <c r="R8848" i="1"/>
  <c r="S8848" i="1" s="1" a="1"/>
  <c r="S8848" i="1" s="1"/>
  <c r="R8847" i="1"/>
  <c r="S8847" i="1" s="1" a="1"/>
  <c r="S8847" i="1" s="1"/>
  <c r="R8846" i="1"/>
  <c r="S8846" i="1" s="1" a="1"/>
  <c r="S8846" i="1" s="1"/>
  <c r="R8845" i="1"/>
  <c r="S8845" i="1" s="1" a="1"/>
  <c r="S8845" i="1" s="1"/>
  <c r="R8844" i="1"/>
  <c r="S8844" i="1" s="1" a="1"/>
  <c r="S8844" i="1" s="1"/>
  <c r="R8843" i="1"/>
  <c r="S8843" i="1" s="1" a="1"/>
  <c r="S8843" i="1" s="1"/>
  <c r="R8842" i="1"/>
  <c r="S8842" i="1" s="1" a="1"/>
  <c r="S8842" i="1" s="1"/>
  <c r="R8841" i="1"/>
  <c r="S8841" i="1" s="1" a="1"/>
  <c r="S8841" i="1" s="1"/>
  <c r="R8840" i="1"/>
  <c r="S8840" i="1" s="1" a="1"/>
  <c r="S8840" i="1" s="1"/>
  <c r="R8839" i="1"/>
  <c r="S8839" i="1" s="1" a="1"/>
  <c r="S8839" i="1" s="1"/>
  <c r="R8838" i="1"/>
  <c r="S8838" i="1" s="1" a="1"/>
  <c r="S8838" i="1" s="1"/>
  <c r="R8837" i="1"/>
  <c r="S8837" i="1" s="1" a="1"/>
  <c r="S8837" i="1" s="1"/>
  <c r="R8836" i="1"/>
  <c r="S8836" i="1" s="1" a="1"/>
  <c r="S8836" i="1" s="1"/>
  <c r="R8835" i="1"/>
  <c r="S8835" i="1" s="1" a="1"/>
  <c r="S8835" i="1" s="1"/>
  <c r="R8834" i="1"/>
  <c r="S8834" i="1" s="1" a="1"/>
  <c r="S8834" i="1" s="1"/>
  <c r="R8833" i="1"/>
  <c r="S8833" i="1" s="1" a="1"/>
  <c r="S8833" i="1" s="1"/>
  <c r="R8832" i="1"/>
  <c r="S8832" i="1" s="1" a="1"/>
  <c r="S8832" i="1" s="1"/>
  <c r="R8831" i="1"/>
  <c r="S8831" i="1" s="1" a="1"/>
  <c r="S8831" i="1" s="1"/>
  <c r="R8830" i="1"/>
  <c r="S8830" i="1" s="1" a="1"/>
  <c r="S8830" i="1" s="1"/>
  <c r="R8829" i="1"/>
  <c r="S8829" i="1" s="1" a="1"/>
  <c r="S8829" i="1" s="1"/>
  <c r="R8828" i="1"/>
  <c r="S8828" i="1" s="1" a="1"/>
  <c r="S8828" i="1" s="1"/>
  <c r="R8827" i="1"/>
  <c r="S8827" i="1" s="1" a="1"/>
  <c r="S8827" i="1" s="1"/>
  <c r="R8826" i="1"/>
  <c r="S8826" i="1" s="1" a="1"/>
  <c r="S8826" i="1" s="1"/>
  <c r="R8825" i="1"/>
  <c r="S8825" i="1" s="1" a="1"/>
  <c r="S8825" i="1" s="1"/>
  <c r="R8824" i="1"/>
  <c r="S8824" i="1" s="1" a="1"/>
  <c r="S8824" i="1" s="1"/>
  <c r="R8823" i="1"/>
  <c r="S8823" i="1" s="1" a="1"/>
  <c r="S8823" i="1" s="1"/>
  <c r="R8822" i="1"/>
  <c r="S8822" i="1" s="1" a="1"/>
  <c r="S8822" i="1" s="1"/>
  <c r="R8821" i="1"/>
  <c r="S8821" i="1" s="1" a="1"/>
  <c r="S8821" i="1" s="1"/>
  <c r="R8820" i="1"/>
  <c r="S8820" i="1" s="1" a="1"/>
  <c r="S8820" i="1" s="1"/>
  <c r="R8819" i="1"/>
  <c r="S8819" i="1" s="1" a="1"/>
  <c r="S8819" i="1" s="1"/>
  <c r="R8818" i="1"/>
  <c r="S8818" i="1" s="1" a="1"/>
  <c r="S8818" i="1" s="1"/>
  <c r="R8817" i="1"/>
  <c r="S8817" i="1" s="1" a="1"/>
  <c r="S8817" i="1" s="1"/>
  <c r="R8816" i="1"/>
  <c r="S8816" i="1" s="1" a="1"/>
  <c r="S8816" i="1" s="1"/>
  <c r="R8815" i="1"/>
  <c r="S8815" i="1" s="1" a="1"/>
  <c r="S8815" i="1" s="1"/>
  <c r="R8814" i="1"/>
  <c r="S8814" i="1" s="1" a="1"/>
  <c r="S8814" i="1" s="1"/>
  <c r="R8813" i="1"/>
  <c r="S8813" i="1" s="1" a="1"/>
  <c r="S8813" i="1" s="1"/>
  <c r="R8812" i="1"/>
  <c r="S8812" i="1" s="1" a="1"/>
  <c r="S8812" i="1" s="1"/>
  <c r="R8811" i="1"/>
  <c r="S8811" i="1" s="1" a="1"/>
  <c r="S8811" i="1" s="1"/>
  <c r="R8810" i="1"/>
  <c r="S8810" i="1" s="1" a="1"/>
  <c r="S8810" i="1" s="1"/>
  <c r="R8809" i="1"/>
  <c r="S8809" i="1" s="1" a="1"/>
  <c r="S8809" i="1" s="1"/>
  <c r="R8808" i="1"/>
  <c r="S8808" i="1" s="1" a="1"/>
  <c r="S8808" i="1" s="1"/>
  <c r="R8807" i="1"/>
  <c r="S8807" i="1" s="1" a="1"/>
  <c r="S8807" i="1" s="1"/>
  <c r="R8806" i="1"/>
  <c r="S8806" i="1" s="1" a="1"/>
  <c r="S8806" i="1" s="1"/>
  <c r="R8805" i="1"/>
  <c r="S8805" i="1" s="1" a="1"/>
  <c r="S8805" i="1" s="1"/>
  <c r="R8804" i="1"/>
  <c r="S8804" i="1" s="1" a="1"/>
  <c r="S8804" i="1" s="1"/>
  <c r="R8803" i="1"/>
  <c r="S8803" i="1" s="1" a="1"/>
  <c r="S8803" i="1" s="1"/>
  <c r="R8802" i="1"/>
  <c r="S8802" i="1" s="1" a="1"/>
  <c r="S8802" i="1" s="1"/>
  <c r="R8801" i="1"/>
  <c r="S8801" i="1" s="1" a="1"/>
  <c r="S8801" i="1" s="1"/>
  <c r="R8800" i="1"/>
  <c r="S8800" i="1" s="1" a="1"/>
  <c r="S8800" i="1" s="1"/>
  <c r="R8799" i="1"/>
  <c r="S8799" i="1" s="1" a="1"/>
  <c r="S8799" i="1" s="1"/>
  <c r="R8798" i="1"/>
  <c r="S8798" i="1" s="1" a="1"/>
  <c r="S8798" i="1" s="1"/>
  <c r="R8797" i="1"/>
  <c r="S8797" i="1" s="1" a="1"/>
  <c r="S8797" i="1" s="1"/>
  <c r="R8796" i="1"/>
  <c r="S8796" i="1" s="1" a="1"/>
  <c r="S8796" i="1" s="1"/>
  <c r="R8795" i="1"/>
  <c r="S8795" i="1" s="1" a="1"/>
  <c r="S8795" i="1" s="1"/>
  <c r="R8794" i="1"/>
  <c r="S8794" i="1" s="1" a="1"/>
  <c r="S8794" i="1" s="1"/>
  <c r="R8793" i="1"/>
  <c r="S8793" i="1" s="1" a="1"/>
  <c r="S8793" i="1" s="1"/>
  <c r="R8792" i="1"/>
  <c r="S8792" i="1" s="1" a="1"/>
  <c r="S8792" i="1" s="1"/>
  <c r="R8791" i="1"/>
  <c r="S8791" i="1" s="1" a="1"/>
  <c r="S8791" i="1" s="1"/>
  <c r="R8790" i="1"/>
  <c r="S8790" i="1" s="1" a="1"/>
  <c r="S8790" i="1" s="1"/>
  <c r="R8789" i="1"/>
  <c r="S8789" i="1" s="1" a="1"/>
  <c r="S8789" i="1" s="1"/>
  <c r="R8788" i="1"/>
  <c r="S8788" i="1" s="1" a="1"/>
  <c r="S8788" i="1" s="1"/>
  <c r="R8787" i="1"/>
  <c r="S8787" i="1" s="1" a="1"/>
  <c r="S8787" i="1" s="1"/>
  <c r="R8786" i="1"/>
  <c r="S8786" i="1" s="1" a="1"/>
  <c r="S8786" i="1" s="1"/>
  <c r="R8785" i="1"/>
  <c r="S8785" i="1" s="1" a="1"/>
  <c r="S8785" i="1" s="1"/>
  <c r="R8784" i="1"/>
  <c r="S8784" i="1" s="1" a="1"/>
  <c r="S8784" i="1" s="1"/>
  <c r="R8783" i="1"/>
  <c r="S8783" i="1" s="1" a="1"/>
  <c r="S8783" i="1" s="1"/>
  <c r="R8782" i="1"/>
  <c r="S8782" i="1" s="1" a="1"/>
  <c r="S8782" i="1" s="1"/>
  <c r="R8781" i="1"/>
  <c r="S8781" i="1" s="1" a="1"/>
  <c r="S8781" i="1" s="1"/>
  <c r="R8780" i="1"/>
  <c r="S8780" i="1" s="1" a="1"/>
  <c r="S8780" i="1" s="1"/>
  <c r="R8779" i="1"/>
  <c r="S8779" i="1" s="1" a="1"/>
  <c r="S8779" i="1" s="1"/>
  <c r="R8778" i="1"/>
  <c r="S8778" i="1" s="1" a="1"/>
  <c r="S8778" i="1" s="1"/>
  <c r="R8777" i="1"/>
  <c r="S8777" i="1" s="1" a="1"/>
  <c r="S8777" i="1" s="1"/>
  <c r="R8776" i="1"/>
  <c r="S8776" i="1" s="1" a="1"/>
  <c r="S8776" i="1" s="1"/>
  <c r="R8775" i="1"/>
  <c r="S8775" i="1" s="1" a="1"/>
  <c r="S8775" i="1" s="1"/>
  <c r="R8774" i="1"/>
  <c r="S8774" i="1" s="1" a="1"/>
  <c r="S8774" i="1" s="1"/>
  <c r="R8773" i="1"/>
  <c r="S8773" i="1" s="1" a="1"/>
  <c r="S8773" i="1" s="1"/>
  <c r="R8772" i="1"/>
  <c r="S8772" i="1" s="1" a="1"/>
  <c r="S8772" i="1" s="1"/>
  <c r="R8771" i="1"/>
  <c r="S8771" i="1" s="1" a="1"/>
  <c r="S8771" i="1" s="1"/>
  <c r="R8770" i="1"/>
  <c r="S8770" i="1" s="1" a="1"/>
  <c r="S8770" i="1" s="1"/>
  <c r="R8769" i="1"/>
  <c r="S8769" i="1" s="1" a="1"/>
  <c r="S8769" i="1" s="1"/>
  <c r="R8768" i="1"/>
  <c r="S8768" i="1" s="1" a="1"/>
  <c r="S8768" i="1" s="1"/>
  <c r="R8767" i="1"/>
  <c r="S8767" i="1" s="1" a="1"/>
  <c r="S8767" i="1" s="1"/>
  <c r="R8766" i="1"/>
  <c r="S8766" i="1" s="1" a="1"/>
  <c r="S8766" i="1" s="1"/>
  <c r="R8765" i="1"/>
  <c r="S8765" i="1" s="1" a="1"/>
  <c r="S8765" i="1" s="1"/>
  <c r="R8764" i="1"/>
  <c r="S8764" i="1" s="1" a="1"/>
  <c r="S8764" i="1" s="1"/>
  <c r="R8763" i="1"/>
  <c r="S8763" i="1" s="1" a="1"/>
  <c r="S8763" i="1" s="1"/>
  <c r="R8762" i="1"/>
  <c r="S8762" i="1" s="1" a="1"/>
  <c r="S8762" i="1" s="1"/>
  <c r="R8761" i="1"/>
  <c r="S8761" i="1" s="1" a="1"/>
  <c r="S8761" i="1" s="1"/>
  <c r="R8760" i="1"/>
  <c r="S8760" i="1" s="1" a="1"/>
  <c r="S8760" i="1" s="1"/>
  <c r="R8759" i="1"/>
  <c r="S8759" i="1" s="1" a="1"/>
  <c r="S8759" i="1" s="1"/>
  <c r="R8758" i="1"/>
  <c r="S8758" i="1" s="1" a="1"/>
  <c r="S8758" i="1" s="1"/>
  <c r="R8757" i="1"/>
  <c r="S8757" i="1" s="1" a="1"/>
  <c r="S8757" i="1" s="1"/>
  <c r="R8756" i="1"/>
  <c r="S8756" i="1" s="1" a="1"/>
  <c r="S8756" i="1" s="1"/>
  <c r="R8755" i="1"/>
  <c r="S8755" i="1" s="1" a="1"/>
  <c r="S8755" i="1" s="1"/>
  <c r="R8754" i="1"/>
  <c r="S8754" i="1" s="1" a="1"/>
  <c r="S8754" i="1" s="1"/>
  <c r="R8753" i="1"/>
  <c r="S8753" i="1" s="1" a="1"/>
  <c r="S8753" i="1" s="1"/>
  <c r="R8752" i="1"/>
  <c r="S8752" i="1" s="1" a="1"/>
  <c r="S8752" i="1" s="1"/>
  <c r="R8751" i="1"/>
  <c r="S8751" i="1" s="1" a="1"/>
  <c r="S8751" i="1" s="1"/>
  <c r="R8750" i="1"/>
  <c r="S8750" i="1" s="1" a="1"/>
  <c r="S8750" i="1" s="1"/>
  <c r="R8749" i="1"/>
  <c r="S8749" i="1" s="1" a="1"/>
  <c r="S8749" i="1" s="1"/>
  <c r="R8748" i="1"/>
  <c r="S8748" i="1" s="1" a="1"/>
  <c r="S8748" i="1" s="1"/>
  <c r="R8747" i="1"/>
  <c r="S8747" i="1" s="1" a="1"/>
  <c r="S8747" i="1" s="1"/>
  <c r="R8746" i="1"/>
  <c r="S8746" i="1" s="1" a="1"/>
  <c r="S8746" i="1" s="1"/>
  <c r="R8745" i="1"/>
  <c r="S8745" i="1" s="1" a="1"/>
  <c r="S8745" i="1" s="1"/>
  <c r="R8744" i="1"/>
  <c r="S8744" i="1" s="1" a="1"/>
  <c r="S8744" i="1" s="1"/>
  <c r="R8743" i="1"/>
  <c r="S8743" i="1" s="1" a="1"/>
  <c r="S8743" i="1" s="1"/>
  <c r="R8742" i="1"/>
  <c r="S8742" i="1" s="1" a="1"/>
  <c r="S8742" i="1" s="1"/>
  <c r="R8741" i="1"/>
  <c r="S8741" i="1" s="1" a="1"/>
  <c r="S8741" i="1" s="1"/>
  <c r="R8740" i="1"/>
  <c r="S8740" i="1" s="1" a="1"/>
  <c r="S8740" i="1" s="1"/>
  <c r="R8739" i="1"/>
  <c r="S8739" i="1" s="1" a="1"/>
  <c r="S8739" i="1" s="1"/>
  <c r="R8738" i="1"/>
  <c r="S8738" i="1" s="1" a="1"/>
  <c r="S8738" i="1" s="1"/>
  <c r="R8737" i="1"/>
  <c r="S8737" i="1" s="1" a="1"/>
  <c r="S8737" i="1" s="1"/>
  <c r="R8736" i="1"/>
  <c r="S8736" i="1" s="1" a="1"/>
  <c r="S8736" i="1" s="1"/>
  <c r="R8735" i="1"/>
  <c r="S8735" i="1" s="1" a="1"/>
  <c r="S8735" i="1" s="1"/>
  <c r="R8734" i="1"/>
  <c r="S8734" i="1" s="1" a="1"/>
  <c r="S8734" i="1" s="1"/>
  <c r="R8733" i="1"/>
  <c r="S8733" i="1" s="1" a="1"/>
  <c r="S8733" i="1" s="1"/>
  <c r="R8732" i="1"/>
  <c r="S8732" i="1" s="1" a="1"/>
  <c r="S8732" i="1" s="1"/>
  <c r="R8731" i="1"/>
  <c r="S8731" i="1" s="1" a="1"/>
  <c r="S8731" i="1" s="1"/>
  <c r="R8730" i="1"/>
  <c r="S8730" i="1" s="1" a="1"/>
  <c r="S8730" i="1" s="1"/>
  <c r="R8729" i="1"/>
  <c r="S8729" i="1" s="1" a="1"/>
  <c r="S8729" i="1" s="1"/>
  <c r="R8728" i="1"/>
  <c r="S8728" i="1" s="1" a="1"/>
  <c r="S8728" i="1" s="1"/>
  <c r="R8727" i="1"/>
  <c r="S8727" i="1" s="1" a="1"/>
  <c r="S8727" i="1" s="1"/>
  <c r="R8726" i="1"/>
  <c r="S8726" i="1" s="1" a="1"/>
  <c r="S8726" i="1" s="1"/>
  <c r="R8725" i="1"/>
  <c r="S8725" i="1" s="1" a="1"/>
  <c r="S8725" i="1" s="1"/>
  <c r="R8724" i="1"/>
  <c r="S8724" i="1" s="1" a="1"/>
  <c r="S8724" i="1" s="1"/>
  <c r="R8723" i="1"/>
  <c r="S8723" i="1" s="1" a="1"/>
  <c r="S8723" i="1" s="1"/>
  <c r="R8722" i="1"/>
  <c r="S8722" i="1" s="1" a="1"/>
  <c r="S8722" i="1" s="1"/>
  <c r="R8721" i="1"/>
  <c r="S8721" i="1" s="1" a="1"/>
  <c r="S8721" i="1" s="1"/>
  <c r="R8720" i="1"/>
  <c r="S8720" i="1" s="1" a="1"/>
  <c r="S8720" i="1" s="1"/>
  <c r="R8719" i="1"/>
  <c r="S8719" i="1" s="1" a="1"/>
  <c r="S8719" i="1" s="1"/>
  <c r="R8718" i="1"/>
  <c r="S8718" i="1" s="1" a="1"/>
  <c r="S8718" i="1" s="1"/>
  <c r="R8717" i="1"/>
  <c r="S8717" i="1" s="1" a="1"/>
  <c r="S8717" i="1" s="1"/>
  <c r="R8716" i="1"/>
  <c r="S8716" i="1" s="1" a="1"/>
  <c r="S8716" i="1" s="1"/>
  <c r="R8715" i="1"/>
  <c r="S8715" i="1" s="1" a="1"/>
  <c r="S8715" i="1" s="1"/>
  <c r="R8714" i="1"/>
  <c r="S8714" i="1" s="1" a="1"/>
  <c r="S8714" i="1" s="1"/>
  <c r="R8713" i="1"/>
  <c r="S8713" i="1" s="1" a="1"/>
  <c r="S8713" i="1" s="1"/>
  <c r="R8712" i="1"/>
  <c r="S8712" i="1" s="1" a="1"/>
  <c r="S8712" i="1" s="1"/>
  <c r="R8711" i="1"/>
  <c r="S8711" i="1" s="1" a="1"/>
  <c r="S8711" i="1" s="1"/>
  <c r="R8710" i="1"/>
  <c r="S8710" i="1" s="1" a="1"/>
  <c r="S8710" i="1" s="1"/>
  <c r="R8709" i="1"/>
  <c r="S8709" i="1" s="1" a="1"/>
  <c r="S8709" i="1" s="1"/>
  <c r="R8708" i="1"/>
  <c r="S8708" i="1" s="1" a="1"/>
  <c r="S8708" i="1" s="1"/>
  <c r="R8707" i="1"/>
  <c r="S8707" i="1" s="1" a="1"/>
  <c r="S8707" i="1" s="1"/>
  <c r="R8706" i="1"/>
  <c r="S8706" i="1" s="1" a="1"/>
  <c r="S8706" i="1" s="1"/>
  <c r="R8705" i="1"/>
  <c r="S8705" i="1" s="1" a="1"/>
  <c r="S8705" i="1" s="1"/>
  <c r="R8704" i="1"/>
  <c r="S8704" i="1" s="1" a="1"/>
  <c r="S8704" i="1" s="1"/>
  <c r="R8703" i="1"/>
  <c r="S8703" i="1" s="1" a="1"/>
  <c r="S8703" i="1" s="1"/>
  <c r="R8702" i="1"/>
  <c r="S8702" i="1" s="1" a="1"/>
  <c r="S8702" i="1" s="1"/>
  <c r="R8701" i="1"/>
  <c r="S8701" i="1" s="1" a="1"/>
  <c r="S8701" i="1" s="1"/>
  <c r="R8700" i="1"/>
  <c r="S8700" i="1" s="1" a="1"/>
  <c r="S8700" i="1" s="1"/>
  <c r="R8699" i="1"/>
  <c r="S8699" i="1" s="1" a="1"/>
  <c r="S8699" i="1" s="1"/>
  <c r="R8698" i="1"/>
  <c r="S8698" i="1" s="1" a="1"/>
  <c r="S8698" i="1" s="1"/>
  <c r="R8697" i="1"/>
  <c r="S8697" i="1" s="1" a="1"/>
  <c r="S8697" i="1" s="1"/>
  <c r="R8696" i="1"/>
  <c r="S8696" i="1" s="1" a="1"/>
  <c r="S8696" i="1" s="1"/>
  <c r="R8695" i="1"/>
  <c r="S8695" i="1" s="1" a="1"/>
  <c r="S8695" i="1" s="1"/>
  <c r="R8694" i="1"/>
  <c r="S8694" i="1" s="1" a="1"/>
  <c r="S8694" i="1" s="1"/>
  <c r="R8693" i="1"/>
  <c r="S8693" i="1" s="1" a="1"/>
  <c r="S8693" i="1" s="1"/>
  <c r="R8692" i="1"/>
  <c r="S8692" i="1" s="1" a="1"/>
  <c r="S8692" i="1" s="1"/>
  <c r="R8691" i="1"/>
  <c r="S8691" i="1" s="1" a="1"/>
  <c r="S8691" i="1" s="1"/>
  <c r="R8690" i="1"/>
  <c r="S8690" i="1" s="1" a="1"/>
  <c r="S8690" i="1" s="1"/>
  <c r="R8689" i="1"/>
  <c r="S8689" i="1" s="1" a="1"/>
  <c r="S8689" i="1" s="1"/>
  <c r="R8688" i="1"/>
  <c r="S8688" i="1" s="1" a="1"/>
  <c r="S8688" i="1" s="1"/>
  <c r="R8687" i="1"/>
  <c r="S8687" i="1" s="1" a="1"/>
  <c r="S8687" i="1" s="1"/>
  <c r="R8686" i="1"/>
  <c r="S8686" i="1" s="1" a="1"/>
  <c r="S8686" i="1" s="1"/>
  <c r="R8685" i="1"/>
  <c r="S8685" i="1" s="1" a="1"/>
  <c r="S8685" i="1" s="1"/>
  <c r="R8684" i="1"/>
  <c r="S8684" i="1" s="1" a="1"/>
  <c r="S8684" i="1" s="1"/>
  <c r="R8683" i="1"/>
  <c r="S8683" i="1" s="1" a="1"/>
  <c r="S8683" i="1" s="1"/>
  <c r="R8682" i="1"/>
  <c r="S8682" i="1" s="1" a="1"/>
  <c r="S8682" i="1" s="1"/>
  <c r="R8681" i="1"/>
  <c r="S8681" i="1" s="1" a="1"/>
  <c r="S8681" i="1" s="1"/>
  <c r="R8680" i="1"/>
  <c r="S8680" i="1" s="1" a="1"/>
  <c r="S8680" i="1" s="1"/>
  <c r="R8679" i="1"/>
  <c r="S8679" i="1" s="1" a="1"/>
  <c r="S8679" i="1" s="1"/>
  <c r="R8678" i="1"/>
  <c r="S8678" i="1" s="1" a="1"/>
  <c r="S8678" i="1" s="1"/>
  <c r="R8677" i="1"/>
  <c r="S8677" i="1" s="1" a="1"/>
  <c r="S8677" i="1" s="1"/>
  <c r="R8676" i="1"/>
  <c r="S8676" i="1" s="1" a="1"/>
  <c r="S8676" i="1" s="1"/>
  <c r="R8675" i="1"/>
  <c r="S8675" i="1" s="1" a="1"/>
  <c r="S8675" i="1" s="1"/>
  <c r="R8674" i="1"/>
  <c r="S8674" i="1" s="1" a="1"/>
  <c r="S8674" i="1" s="1"/>
  <c r="R8673" i="1"/>
  <c r="S8673" i="1" s="1" a="1"/>
  <c r="S8673" i="1" s="1"/>
  <c r="R8672" i="1"/>
  <c r="S8672" i="1" s="1" a="1"/>
  <c r="S8672" i="1" s="1"/>
  <c r="R8671" i="1"/>
  <c r="S8671" i="1" s="1" a="1"/>
  <c r="S8671" i="1" s="1"/>
  <c r="R8670" i="1"/>
  <c r="S8670" i="1" s="1" a="1"/>
  <c r="S8670" i="1" s="1"/>
  <c r="R8669" i="1"/>
  <c r="S8669" i="1" s="1" a="1"/>
  <c r="S8669" i="1" s="1"/>
  <c r="R8668" i="1"/>
  <c r="S8668" i="1" s="1" a="1"/>
  <c r="S8668" i="1" s="1"/>
  <c r="R8667" i="1"/>
  <c r="S8667" i="1" s="1" a="1"/>
  <c r="S8667" i="1" s="1"/>
  <c r="R8666" i="1"/>
  <c r="S8666" i="1" s="1" a="1"/>
  <c r="S8666" i="1" s="1"/>
  <c r="R8665" i="1"/>
  <c r="S8665" i="1" s="1" a="1"/>
  <c r="S8665" i="1" s="1"/>
  <c r="R8664" i="1"/>
  <c r="S8664" i="1" s="1" a="1"/>
  <c r="S8664" i="1" s="1"/>
  <c r="R8663" i="1"/>
  <c r="S8663" i="1" s="1" a="1"/>
  <c r="S8663" i="1" s="1"/>
  <c r="R8662" i="1"/>
  <c r="S8662" i="1" s="1" a="1"/>
  <c r="S8662" i="1" s="1"/>
  <c r="R8661" i="1"/>
  <c r="S8661" i="1" s="1" a="1"/>
  <c r="S8661" i="1" s="1"/>
  <c r="R8660" i="1"/>
  <c r="S8660" i="1" s="1" a="1"/>
  <c r="S8660" i="1" s="1"/>
  <c r="R8659" i="1"/>
  <c r="S8659" i="1" s="1" a="1"/>
  <c r="S8659" i="1" s="1"/>
  <c r="R8658" i="1"/>
  <c r="S8658" i="1" s="1" a="1"/>
  <c r="S8658" i="1" s="1"/>
  <c r="R8657" i="1"/>
  <c r="S8657" i="1" s="1" a="1"/>
  <c r="S8657" i="1" s="1"/>
  <c r="R8656" i="1"/>
  <c r="S8656" i="1" s="1" a="1"/>
  <c r="S8656" i="1" s="1"/>
  <c r="R8655" i="1"/>
  <c r="S8655" i="1" s="1" a="1"/>
  <c r="S8655" i="1" s="1"/>
  <c r="R8654" i="1"/>
  <c r="S8654" i="1" s="1" a="1"/>
  <c r="S8654" i="1" s="1"/>
  <c r="R8653" i="1"/>
  <c r="S8653" i="1" s="1" a="1"/>
  <c r="S8653" i="1" s="1"/>
  <c r="R8652" i="1"/>
  <c r="S8652" i="1" s="1" a="1"/>
  <c r="S8652" i="1" s="1"/>
  <c r="R8651" i="1"/>
  <c r="S8651" i="1" s="1" a="1"/>
  <c r="S8651" i="1" s="1"/>
  <c r="R8650" i="1"/>
  <c r="S8650" i="1" s="1" a="1"/>
  <c r="S8650" i="1" s="1"/>
  <c r="R8649" i="1"/>
  <c r="S8649" i="1" s="1" a="1"/>
  <c r="S8649" i="1" s="1"/>
  <c r="R8648" i="1"/>
  <c r="S8648" i="1" s="1" a="1"/>
  <c r="S8648" i="1" s="1"/>
  <c r="R8647" i="1"/>
  <c r="S8647" i="1" s="1" a="1"/>
  <c r="S8647" i="1" s="1"/>
  <c r="R8646" i="1"/>
  <c r="S8646" i="1" s="1" a="1"/>
  <c r="S8646" i="1" s="1"/>
  <c r="R8645" i="1"/>
  <c r="S8645" i="1" s="1" a="1"/>
  <c r="S8645" i="1" s="1"/>
  <c r="R8644" i="1"/>
  <c r="S8644" i="1" s="1" a="1"/>
  <c r="S8644" i="1" s="1"/>
  <c r="R8643" i="1"/>
  <c r="S8643" i="1" s="1" a="1"/>
  <c r="S8643" i="1" s="1"/>
  <c r="R8642" i="1"/>
  <c r="S8642" i="1" s="1" a="1"/>
  <c r="S8642" i="1" s="1"/>
  <c r="R8641" i="1"/>
  <c r="S8641" i="1" s="1" a="1"/>
  <c r="S8641" i="1" s="1"/>
  <c r="R8640" i="1"/>
  <c r="S8640" i="1" s="1" a="1"/>
  <c r="S8640" i="1" s="1"/>
  <c r="R8639" i="1"/>
  <c r="S8639" i="1" s="1" a="1"/>
  <c r="S8639" i="1" s="1"/>
  <c r="R8638" i="1"/>
  <c r="S8638" i="1" s="1" a="1"/>
  <c r="S8638" i="1" s="1"/>
  <c r="R8637" i="1"/>
  <c r="S8637" i="1" s="1" a="1"/>
  <c r="S8637" i="1" s="1"/>
  <c r="R8636" i="1"/>
  <c r="S8636" i="1" s="1" a="1"/>
  <c r="S8636" i="1" s="1"/>
  <c r="R8635" i="1"/>
  <c r="S8635" i="1" s="1" a="1"/>
  <c r="S8635" i="1" s="1"/>
  <c r="R8634" i="1"/>
  <c r="S8634" i="1" s="1" a="1"/>
  <c r="S8634" i="1" s="1"/>
  <c r="R8633" i="1"/>
  <c r="S8633" i="1" s="1" a="1"/>
  <c r="S8633" i="1" s="1"/>
  <c r="R8632" i="1"/>
  <c r="S8632" i="1" s="1" a="1"/>
  <c r="S8632" i="1" s="1"/>
  <c r="R8631" i="1"/>
  <c r="S8631" i="1" s="1" a="1"/>
  <c r="S8631" i="1" s="1"/>
  <c r="R8630" i="1"/>
  <c r="S8630" i="1" s="1" a="1"/>
  <c r="S8630" i="1" s="1"/>
  <c r="R8629" i="1"/>
  <c r="S8629" i="1" s="1" a="1"/>
  <c r="S8629" i="1" s="1"/>
  <c r="R8628" i="1"/>
  <c r="S8628" i="1" s="1" a="1"/>
  <c r="S8628" i="1" s="1"/>
  <c r="R8627" i="1"/>
  <c r="S8627" i="1" s="1" a="1"/>
  <c r="S8627" i="1" s="1"/>
  <c r="R8626" i="1"/>
  <c r="S8626" i="1" s="1" a="1"/>
  <c r="S8626" i="1" s="1"/>
  <c r="R8625" i="1"/>
  <c r="S8625" i="1" s="1" a="1"/>
  <c r="S8625" i="1" s="1"/>
  <c r="R8624" i="1"/>
  <c r="S8624" i="1" s="1" a="1"/>
  <c r="S8624" i="1" s="1"/>
  <c r="R8623" i="1"/>
  <c r="S8623" i="1" s="1" a="1"/>
  <c r="S8623" i="1" s="1"/>
  <c r="R8622" i="1"/>
  <c r="S8622" i="1" s="1" a="1"/>
  <c r="S8622" i="1" s="1"/>
  <c r="R8621" i="1"/>
  <c r="S8621" i="1" s="1" a="1"/>
  <c r="S8621" i="1" s="1"/>
  <c r="R8620" i="1"/>
  <c r="S8620" i="1" s="1" a="1"/>
  <c r="S8620" i="1" s="1"/>
  <c r="R8619" i="1"/>
  <c r="S8619" i="1" s="1" a="1"/>
  <c r="S8619" i="1" s="1"/>
  <c r="R8618" i="1"/>
  <c r="S8618" i="1" s="1" a="1"/>
  <c r="S8618" i="1" s="1"/>
  <c r="R8617" i="1"/>
  <c r="S8617" i="1" s="1" a="1"/>
  <c r="S8617" i="1" s="1"/>
  <c r="R8616" i="1"/>
  <c r="S8616" i="1" s="1" a="1"/>
  <c r="S8616" i="1" s="1"/>
  <c r="R8615" i="1"/>
  <c r="S8615" i="1" s="1" a="1"/>
  <c r="S8615" i="1" s="1"/>
  <c r="R8614" i="1"/>
  <c r="S8614" i="1" s="1" a="1"/>
  <c r="S8614" i="1" s="1"/>
  <c r="R8613" i="1"/>
  <c r="S8613" i="1" s="1" a="1"/>
  <c r="S8613" i="1" s="1"/>
  <c r="R8612" i="1"/>
  <c r="S8612" i="1" s="1" a="1"/>
  <c r="S8612" i="1" s="1"/>
  <c r="R8611" i="1"/>
  <c r="S8611" i="1" s="1" a="1"/>
  <c r="S8611" i="1" s="1"/>
  <c r="R8610" i="1"/>
  <c r="S8610" i="1" s="1" a="1"/>
  <c r="S8610" i="1" s="1"/>
  <c r="R8609" i="1"/>
  <c r="S8609" i="1" s="1" a="1"/>
  <c r="S8609" i="1" s="1"/>
  <c r="R8608" i="1"/>
  <c r="S8608" i="1" s="1" a="1"/>
  <c r="S8608" i="1" s="1"/>
  <c r="R8607" i="1"/>
  <c r="S8607" i="1" s="1" a="1"/>
  <c r="S8607" i="1" s="1"/>
  <c r="R8606" i="1"/>
  <c r="S8606" i="1" s="1" a="1"/>
  <c r="S8606" i="1" s="1"/>
  <c r="R8605" i="1"/>
  <c r="S8605" i="1" s="1" a="1"/>
  <c r="S8605" i="1" s="1"/>
  <c r="R8604" i="1"/>
  <c r="S8604" i="1" s="1" a="1"/>
  <c r="S8604" i="1" s="1"/>
  <c r="R8603" i="1"/>
  <c r="S8603" i="1" s="1" a="1"/>
  <c r="S8603" i="1" s="1"/>
  <c r="R8602" i="1"/>
  <c r="S8602" i="1" s="1" a="1"/>
  <c r="S8602" i="1" s="1"/>
  <c r="R8601" i="1"/>
  <c r="S8601" i="1" s="1" a="1"/>
  <c r="S8601" i="1" s="1"/>
  <c r="R8600" i="1"/>
  <c r="S8600" i="1" s="1" a="1"/>
  <c r="S8600" i="1" s="1"/>
  <c r="R8599" i="1"/>
  <c r="S8599" i="1" s="1" a="1"/>
  <c r="S8599" i="1" s="1"/>
  <c r="R8598" i="1"/>
  <c r="S8598" i="1" s="1" a="1"/>
  <c r="S8598" i="1" s="1"/>
  <c r="R8597" i="1"/>
  <c r="S8597" i="1" s="1" a="1"/>
  <c r="S8597" i="1" s="1"/>
  <c r="R8596" i="1"/>
  <c r="S8596" i="1" s="1" a="1"/>
  <c r="S8596" i="1" s="1"/>
  <c r="R8595" i="1"/>
  <c r="S8595" i="1" s="1" a="1"/>
  <c r="S8595" i="1" s="1"/>
  <c r="R8594" i="1"/>
  <c r="S8594" i="1" s="1" a="1"/>
  <c r="S8594" i="1" s="1"/>
  <c r="R8593" i="1"/>
  <c r="S8593" i="1" s="1" a="1"/>
  <c r="S8593" i="1" s="1"/>
  <c r="R8592" i="1"/>
  <c r="S8592" i="1" s="1" a="1"/>
  <c r="S8592" i="1" s="1"/>
  <c r="R8591" i="1"/>
  <c r="S8591" i="1" s="1" a="1"/>
  <c r="S8591" i="1" s="1"/>
  <c r="R8590" i="1"/>
  <c r="S8590" i="1" s="1" a="1"/>
  <c r="S8590" i="1" s="1"/>
  <c r="R8589" i="1"/>
  <c r="S8589" i="1" s="1" a="1"/>
  <c r="S8589" i="1" s="1"/>
  <c r="R8588" i="1"/>
  <c r="S8588" i="1" s="1" a="1"/>
  <c r="S8588" i="1" s="1"/>
  <c r="R8587" i="1"/>
  <c r="S8587" i="1" s="1" a="1"/>
  <c r="S8587" i="1" s="1"/>
  <c r="R8586" i="1"/>
  <c r="S8586" i="1" s="1" a="1"/>
  <c r="S8586" i="1" s="1"/>
  <c r="R8585" i="1"/>
  <c r="S8585" i="1" s="1" a="1"/>
  <c r="S8585" i="1" s="1"/>
  <c r="R8584" i="1"/>
  <c r="S8584" i="1" s="1" a="1"/>
  <c r="S8584" i="1" s="1"/>
  <c r="R8583" i="1"/>
  <c r="S8583" i="1" s="1" a="1"/>
  <c r="S8583" i="1" s="1"/>
  <c r="R8582" i="1"/>
  <c r="S8582" i="1" s="1" a="1"/>
  <c r="S8582" i="1" s="1"/>
  <c r="R8581" i="1"/>
  <c r="S8581" i="1" s="1" a="1"/>
  <c r="S8581" i="1" s="1"/>
  <c r="R8580" i="1"/>
  <c r="S8580" i="1" s="1" a="1"/>
  <c r="S8580" i="1" s="1"/>
  <c r="R8579" i="1"/>
  <c r="S8579" i="1" s="1" a="1"/>
  <c r="S8579" i="1" s="1"/>
  <c r="R8578" i="1"/>
  <c r="S8578" i="1" s="1" a="1"/>
  <c r="S8578" i="1" s="1"/>
  <c r="R8577" i="1"/>
  <c r="S8577" i="1" s="1" a="1"/>
  <c r="S8577" i="1" s="1"/>
  <c r="R8576" i="1"/>
  <c r="S8576" i="1" s="1" a="1"/>
  <c r="S8576" i="1" s="1"/>
  <c r="R8575" i="1"/>
  <c r="S8575" i="1" s="1" a="1"/>
  <c r="S8575" i="1" s="1"/>
  <c r="R8574" i="1"/>
  <c r="S8574" i="1" s="1" a="1"/>
  <c r="S8574" i="1" s="1"/>
  <c r="R8573" i="1"/>
  <c r="S8573" i="1" s="1" a="1"/>
  <c r="S8573" i="1" s="1"/>
  <c r="R8572" i="1"/>
  <c r="S8572" i="1" s="1" a="1"/>
  <c r="S8572" i="1" s="1"/>
  <c r="R8571" i="1"/>
  <c r="S8571" i="1" s="1" a="1"/>
  <c r="S8571" i="1" s="1"/>
  <c r="R8570" i="1"/>
  <c r="S8570" i="1" s="1" a="1"/>
  <c r="S8570" i="1" s="1"/>
  <c r="R8569" i="1"/>
  <c r="S8569" i="1" s="1" a="1"/>
  <c r="S8569" i="1" s="1"/>
  <c r="R8568" i="1"/>
  <c r="S8568" i="1" s="1" a="1"/>
  <c r="S8568" i="1" s="1"/>
  <c r="R8567" i="1"/>
  <c r="S8567" i="1" s="1" a="1"/>
  <c r="S8567" i="1" s="1"/>
  <c r="R8566" i="1"/>
  <c r="S8566" i="1" s="1" a="1"/>
  <c r="S8566" i="1" s="1"/>
  <c r="R8565" i="1"/>
  <c r="S8565" i="1" s="1" a="1"/>
  <c r="S8565" i="1" s="1"/>
  <c r="R8564" i="1"/>
  <c r="S8564" i="1" s="1" a="1"/>
  <c r="S8564" i="1" s="1"/>
  <c r="R8563" i="1"/>
  <c r="S8563" i="1" s="1" a="1"/>
  <c r="S8563" i="1" s="1"/>
  <c r="R8562" i="1"/>
  <c r="S8562" i="1" s="1" a="1"/>
  <c r="S8562" i="1" s="1"/>
  <c r="R8561" i="1"/>
  <c r="S8561" i="1" s="1" a="1"/>
  <c r="S8561" i="1" s="1"/>
  <c r="R8560" i="1"/>
  <c r="S8560" i="1" s="1" a="1"/>
  <c r="S8560" i="1" s="1"/>
  <c r="R8559" i="1"/>
  <c r="S8559" i="1" s="1" a="1"/>
  <c r="S8559" i="1" s="1"/>
  <c r="R8558" i="1"/>
  <c r="S8558" i="1" s="1" a="1"/>
  <c r="S8558" i="1" s="1"/>
  <c r="R8557" i="1"/>
  <c r="S8557" i="1" s="1" a="1"/>
  <c r="S8557" i="1" s="1"/>
  <c r="R8556" i="1"/>
  <c r="S8556" i="1" s="1" a="1"/>
  <c r="S8556" i="1" s="1"/>
  <c r="R8555" i="1"/>
  <c r="S8555" i="1" s="1" a="1"/>
  <c r="S8555" i="1" s="1"/>
  <c r="R8554" i="1"/>
  <c r="S8554" i="1" s="1" a="1"/>
  <c r="S8554" i="1" s="1"/>
  <c r="R8553" i="1"/>
  <c r="S8553" i="1" s="1" a="1"/>
  <c r="S8553" i="1" s="1"/>
  <c r="R8552" i="1"/>
  <c r="S8552" i="1" s="1" a="1"/>
  <c r="S8552" i="1" s="1"/>
  <c r="R8551" i="1"/>
  <c r="S8551" i="1" s="1" a="1"/>
  <c r="S8551" i="1" s="1"/>
  <c r="R8550" i="1"/>
  <c r="S8550" i="1" s="1" a="1"/>
  <c r="S8550" i="1" s="1"/>
  <c r="R8549" i="1"/>
  <c r="S8549" i="1" s="1" a="1"/>
  <c r="S8549" i="1" s="1"/>
  <c r="R8548" i="1"/>
  <c r="S8548" i="1" s="1" a="1"/>
  <c r="S8548" i="1" s="1"/>
  <c r="R8547" i="1"/>
  <c r="S8547" i="1" s="1" a="1"/>
  <c r="S8547" i="1" s="1"/>
  <c r="R8546" i="1"/>
  <c r="S8546" i="1" s="1" a="1"/>
  <c r="S8546" i="1" s="1"/>
  <c r="R8545" i="1"/>
  <c r="S8545" i="1" s="1" a="1"/>
  <c r="S8545" i="1" s="1"/>
  <c r="R8544" i="1"/>
  <c r="S8544" i="1" s="1" a="1"/>
  <c r="S8544" i="1" s="1"/>
  <c r="R8543" i="1"/>
  <c r="S8543" i="1" s="1" a="1"/>
  <c r="S8543" i="1" s="1"/>
  <c r="R8542" i="1"/>
  <c r="S8542" i="1" s="1" a="1"/>
  <c r="S8542" i="1" s="1"/>
  <c r="R8541" i="1"/>
  <c r="S8541" i="1" s="1" a="1"/>
  <c r="S8541" i="1" s="1"/>
  <c r="R8540" i="1"/>
  <c r="S8540" i="1" s="1" a="1"/>
  <c r="S8540" i="1" s="1"/>
  <c r="R8539" i="1"/>
  <c r="S8539" i="1" s="1" a="1"/>
  <c r="S8539" i="1" s="1"/>
  <c r="R8538" i="1"/>
  <c r="S8538" i="1" s="1" a="1"/>
  <c r="S8538" i="1" s="1"/>
  <c r="R8537" i="1"/>
  <c r="S8537" i="1" s="1" a="1"/>
  <c r="S8537" i="1" s="1"/>
  <c r="R8536" i="1"/>
  <c r="S8536" i="1" s="1" a="1"/>
  <c r="S8536" i="1" s="1"/>
  <c r="R8535" i="1"/>
  <c r="S8535" i="1" s="1" a="1"/>
  <c r="S8535" i="1" s="1"/>
  <c r="R8534" i="1"/>
  <c r="S8534" i="1" s="1" a="1"/>
  <c r="S8534" i="1" s="1"/>
  <c r="R8533" i="1"/>
  <c r="S8533" i="1" s="1" a="1"/>
  <c r="S8533" i="1" s="1"/>
  <c r="R8532" i="1"/>
  <c r="S8532" i="1" s="1" a="1"/>
  <c r="S8532" i="1" s="1"/>
  <c r="R8531" i="1"/>
  <c r="S8531" i="1" s="1" a="1"/>
  <c r="S8531" i="1" s="1"/>
  <c r="R8530" i="1"/>
  <c r="S8530" i="1" s="1" a="1"/>
  <c r="S8530" i="1" s="1"/>
  <c r="R8529" i="1"/>
  <c r="S8529" i="1" s="1" a="1"/>
  <c r="S8529" i="1" s="1"/>
  <c r="R8528" i="1"/>
  <c r="S8528" i="1" s="1" a="1"/>
  <c r="S8528" i="1" s="1"/>
  <c r="R8527" i="1"/>
  <c r="S8527" i="1" s="1" a="1"/>
  <c r="S8527" i="1" s="1"/>
  <c r="R8526" i="1"/>
  <c r="S8526" i="1" s="1" a="1"/>
  <c r="S8526" i="1" s="1"/>
  <c r="R8525" i="1"/>
  <c r="S8525" i="1" s="1" a="1"/>
  <c r="S8525" i="1" s="1"/>
  <c r="R8524" i="1"/>
  <c r="S8524" i="1" s="1" a="1"/>
  <c r="S8524" i="1" s="1"/>
  <c r="R8523" i="1"/>
  <c r="S8523" i="1" s="1" a="1"/>
  <c r="S8523" i="1" s="1"/>
  <c r="R8522" i="1"/>
  <c r="S8522" i="1" s="1" a="1"/>
  <c r="S8522" i="1" s="1"/>
  <c r="R8521" i="1"/>
  <c r="S8521" i="1" s="1" a="1"/>
  <c r="S8521" i="1" s="1"/>
  <c r="R8520" i="1"/>
  <c r="S8520" i="1" s="1" a="1"/>
  <c r="S8520" i="1" s="1"/>
  <c r="R8519" i="1"/>
  <c r="S8519" i="1" s="1" a="1"/>
  <c r="S8519" i="1" s="1"/>
  <c r="R8518" i="1"/>
  <c r="S8518" i="1" s="1" a="1"/>
  <c r="S8518" i="1" s="1"/>
  <c r="R8517" i="1"/>
  <c r="S8517" i="1" s="1" a="1"/>
  <c r="S8517" i="1" s="1"/>
  <c r="R8516" i="1"/>
  <c r="S8516" i="1" s="1" a="1"/>
  <c r="S8516" i="1" s="1"/>
  <c r="R8515" i="1"/>
  <c r="S8515" i="1" s="1" a="1"/>
  <c r="S8515" i="1" s="1"/>
  <c r="R8514" i="1"/>
  <c r="S8514" i="1" s="1" a="1"/>
  <c r="S8514" i="1" s="1"/>
  <c r="R8513" i="1"/>
  <c r="S8513" i="1" s="1" a="1"/>
  <c r="S8513" i="1" s="1"/>
  <c r="R8512" i="1"/>
  <c r="S8512" i="1" s="1" a="1"/>
  <c r="S8512" i="1" s="1"/>
  <c r="R8511" i="1"/>
  <c r="S8511" i="1" s="1" a="1"/>
  <c r="S8511" i="1" s="1"/>
  <c r="R8510" i="1"/>
  <c r="S8510" i="1" s="1" a="1"/>
  <c r="S8510" i="1" s="1"/>
  <c r="R8509" i="1"/>
  <c r="S8509" i="1" s="1" a="1"/>
  <c r="S8509" i="1" s="1"/>
  <c r="R8508" i="1"/>
  <c r="S8508" i="1" s="1" a="1"/>
  <c r="S8508" i="1" s="1"/>
  <c r="R8507" i="1"/>
  <c r="S8507" i="1" s="1" a="1"/>
  <c r="S8507" i="1" s="1"/>
  <c r="R8506" i="1"/>
  <c r="S8506" i="1" s="1" a="1"/>
  <c r="S8506" i="1" s="1"/>
  <c r="R8505" i="1"/>
  <c r="S8505" i="1" s="1" a="1"/>
  <c r="S8505" i="1" s="1"/>
  <c r="R8504" i="1"/>
  <c r="S8504" i="1" s="1" a="1"/>
  <c r="S8504" i="1" s="1"/>
  <c r="R8503" i="1"/>
  <c r="S8503" i="1" s="1" a="1"/>
  <c r="S8503" i="1" s="1"/>
  <c r="R8502" i="1"/>
  <c r="S8502" i="1" s="1" a="1"/>
  <c r="S8502" i="1" s="1"/>
  <c r="R8501" i="1"/>
  <c r="S8501" i="1" s="1" a="1"/>
  <c r="S8501" i="1" s="1"/>
  <c r="R8500" i="1"/>
  <c r="S8500" i="1" s="1" a="1"/>
  <c r="S8500" i="1" s="1"/>
  <c r="R8499" i="1"/>
  <c r="S8499" i="1" s="1" a="1"/>
  <c r="S8499" i="1" s="1"/>
  <c r="R8498" i="1"/>
  <c r="S8498" i="1" s="1" a="1"/>
  <c r="S8498" i="1" s="1"/>
  <c r="R8497" i="1"/>
  <c r="S8497" i="1" s="1" a="1"/>
  <c r="S8497" i="1" s="1"/>
  <c r="R8496" i="1"/>
  <c r="S8496" i="1" s="1" a="1"/>
  <c r="S8496" i="1" s="1"/>
  <c r="R8495" i="1"/>
  <c r="S8495" i="1" s="1" a="1"/>
  <c r="S8495" i="1" s="1"/>
  <c r="R8494" i="1"/>
  <c r="S8494" i="1" s="1" a="1"/>
  <c r="S8494" i="1" s="1"/>
  <c r="R8493" i="1"/>
  <c r="S8493" i="1" s="1" a="1"/>
  <c r="S8493" i="1" s="1"/>
  <c r="R8492" i="1"/>
  <c r="S8492" i="1" s="1" a="1"/>
  <c r="S8492" i="1" s="1"/>
  <c r="R8491" i="1"/>
  <c r="S8491" i="1" s="1" a="1"/>
  <c r="S8491" i="1" s="1"/>
  <c r="R8490" i="1"/>
  <c r="S8490" i="1" s="1" a="1"/>
  <c r="S8490" i="1" s="1"/>
  <c r="R8489" i="1"/>
  <c r="S8489" i="1" s="1" a="1"/>
  <c r="S8489" i="1" s="1"/>
  <c r="R8488" i="1"/>
  <c r="S8488" i="1" s="1" a="1"/>
  <c r="S8488" i="1" s="1"/>
  <c r="R8487" i="1"/>
  <c r="S8487" i="1" s="1" a="1"/>
  <c r="S8487" i="1" s="1"/>
  <c r="R8486" i="1"/>
  <c r="S8486" i="1" s="1" a="1"/>
  <c r="S8486" i="1" s="1"/>
  <c r="R8485" i="1"/>
  <c r="S8485" i="1" s="1" a="1"/>
  <c r="S8485" i="1" s="1"/>
  <c r="R8484" i="1"/>
  <c r="S8484" i="1" s="1" a="1"/>
  <c r="S8484" i="1" s="1"/>
  <c r="R8483" i="1"/>
  <c r="S8483" i="1" s="1" a="1"/>
  <c r="S8483" i="1" s="1"/>
  <c r="R8482" i="1"/>
  <c r="S8482" i="1" s="1" a="1"/>
  <c r="S8482" i="1" s="1"/>
  <c r="R8481" i="1"/>
  <c r="S8481" i="1" s="1" a="1"/>
  <c r="S8481" i="1" s="1"/>
  <c r="R8480" i="1"/>
  <c r="S8480" i="1" s="1" a="1"/>
  <c r="S8480" i="1" s="1"/>
  <c r="R8479" i="1"/>
  <c r="S8479" i="1" s="1" a="1"/>
  <c r="S8479" i="1" s="1"/>
  <c r="R8478" i="1"/>
  <c r="S8478" i="1" s="1" a="1"/>
  <c r="S8478" i="1" s="1"/>
  <c r="R8477" i="1"/>
  <c r="S8477" i="1" s="1" a="1"/>
  <c r="S8477" i="1" s="1"/>
  <c r="R8476" i="1"/>
  <c r="S8476" i="1" s="1" a="1"/>
  <c r="S8476" i="1" s="1"/>
  <c r="R8475" i="1"/>
  <c r="S8475" i="1" s="1" a="1"/>
  <c r="S8475" i="1" s="1"/>
  <c r="R8474" i="1"/>
  <c r="S8474" i="1" s="1" a="1"/>
  <c r="S8474" i="1" s="1"/>
  <c r="R8473" i="1"/>
  <c r="S8473" i="1" s="1" a="1"/>
  <c r="S8473" i="1" s="1"/>
  <c r="R8472" i="1"/>
  <c r="S8472" i="1" s="1" a="1"/>
  <c r="S8472" i="1" s="1"/>
  <c r="R8471" i="1"/>
  <c r="S8471" i="1" s="1" a="1"/>
  <c r="S8471" i="1" s="1"/>
  <c r="R8470" i="1"/>
  <c r="S8470" i="1" s="1" a="1"/>
  <c r="S8470" i="1" s="1"/>
  <c r="R8469" i="1"/>
  <c r="S8469" i="1" s="1" a="1"/>
  <c r="S8469" i="1" s="1"/>
  <c r="R8468" i="1"/>
  <c r="S8468" i="1" s="1" a="1"/>
  <c r="S8468" i="1" s="1"/>
  <c r="R8467" i="1"/>
  <c r="S8467" i="1" s="1" a="1"/>
  <c r="S8467" i="1" s="1"/>
  <c r="R8466" i="1"/>
  <c r="S8466" i="1" s="1" a="1"/>
  <c r="S8466" i="1" s="1"/>
  <c r="R8465" i="1"/>
  <c r="S8465" i="1" s="1" a="1"/>
  <c r="S8465" i="1" s="1"/>
  <c r="R8464" i="1"/>
  <c r="S8464" i="1" s="1" a="1"/>
  <c r="S8464" i="1" s="1"/>
  <c r="R8463" i="1"/>
  <c r="S8463" i="1" s="1" a="1"/>
  <c r="S8463" i="1" s="1"/>
  <c r="R8462" i="1"/>
  <c r="S8462" i="1" s="1" a="1"/>
  <c r="S8462" i="1" s="1"/>
  <c r="R8461" i="1"/>
  <c r="S8461" i="1" s="1" a="1"/>
  <c r="S8461" i="1" s="1"/>
  <c r="R8460" i="1"/>
  <c r="S8460" i="1" s="1" a="1"/>
  <c r="S8460" i="1" s="1"/>
  <c r="R8459" i="1"/>
  <c r="S8459" i="1" s="1" a="1"/>
  <c r="S8459" i="1" s="1"/>
  <c r="R8458" i="1"/>
  <c r="S8458" i="1" s="1" a="1"/>
  <c r="S8458" i="1" s="1"/>
  <c r="R8457" i="1"/>
  <c r="S8457" i="1" s="1" a="1"/>
  <c r="S8457" i="1" s="1"/>
  <c r="R8456" i="1"/>
  <c r="S8456" i="1" s="1" a="1"/>
  <c r="S8456" i="1" s="1"/>
  <c r="R8455" i="1"/>
  <c r="S8455" i="1" s="1" a="1"/>
  <c r="S8455" i="1" s="1"/>
  <c r="R8454" i="1"/>
  <c r="S8454" i="1" s="1" a="1"/>
  <c r="S8454" i="1" s="1"/>
  <c r="R8453" i="1"/>
  <c r="S8453" i="1" s="1" a="1"/>
  <c r="S8453" i="1" s="1"/>
  <c r="R8452" i="1"/>
  <c r="S8452" i="1" s="1" a="1"/>
  <c r="S8452" i="1" s="1"/>
  <c r="R8451" i="1"/>
  <c r="S8451" i="1" s="1" a="1"/>
  <c r="S8451" i="1" s="1"/>
  <c r="R8450" i="1"/>
  <c r="S8450" i="1" s="1" a="1"/>
  <c r="S8450" i="1" s="1"/>
  <c r="R8449" i="1"/>
  <c r="S8449" i="1" s="1" a="1"/>
  <c r="S8449" i="1" s="1"/>
  <c r="R8448" i="1"/>
  <c r="S8448" i="1" s="1" a="1"/>
  <c r="S8448" i="1" s="1"/>
  <c r="R8447" i="1"/>
  <c r="S8447" i="1" s="1" a="1"/>
  <c r="S8447" i="1" s="1"/>
  <c r="R8446" i="1"/>
  <c r="S8446" i="1" s="1" a="1"/>
  <c r="S8446" i="1" s="1"/>
  <c r="R8445" i="1"/>
  <c r="S8445" i="1" s="1" a="1"/>
  <c r="S8445" i="1" s="1"/>
  <c r="R8444" i="1"/>
  <c r="S8444" i="1" s="1" a="1"/>
  <c r="S8444" i="1" s="1"/>
  <c r="R8443" i="1"/>
  <c r="S8443" i="1" s="1" a="1"/>
  <c r="S8443" i="1" s="1"/>
  <c r="R8442" i="1"/>
  <c r="S8442" i="1" s="1" a="1"/>
  <c r="S8442" i="1" s="1"/>
  <c r="R8441" i="1"/>
  <c r="S8441" i="1" s="1" a="1"/>
  <c r="S8441" i="1" s="1"/>
  <c r="R8440" i="1"/>
  <c r="S8440" i="1" s="1" a="1"/>
  <c r="S8440" i="1" s="1"/>
  <c r="R8439" i="1"/>
  <c r="S8439" i="1" s="1" a="1"/>
  <c r="S8439" i="1" s="1"/>
  <c r="R8438" i="1"/>
  <c r="S8438" i="1" s="1" a="1"/>
  <c r="S8438" i="1" s="1"/>
  <c r="R8437" i="1"/>
  <c r="S8437" i="1" s="1" a="1"/>
  <c r="S8437" i="1" s="1"/>
  <c r="R8436" i="1"/>
  <c r="S8436" i="1" s="1" a="1"/>
  <c r="S8436" i="1" s="1"/>
  <c r="R8435" i="1"/>
  <c r="S8435" i="1" s="1" a="1"/>
  <c r="S8435" i="1" s="1"/>
  <c r="R8434" i="1"/>
  <c r="S8434" i="1" s="1" a="1"/>
  <c r="S8434" i="1" s="1"/>
  <c r="R8433" i="1"/>
  <c r="S8433" i="1" s="1" a="1"/>
  <c r="S8433" i="1" s="1"/>
  <c r="R8432" i="1"/>
  <c r="S8432" i="1" s="1" a="1"/>
  <c r="S8432" i="1" s="1"/>
  <c r="R8431" i="1"/>
  <c r="S8431" i="1" s="1" a="1"/>
  <c r="S8431" i="1" s="1"/>
  <c r="R8430" i="1"/>
  <c r="S8430" i="1" s="1" a="1"/>
  <c r="S8430" i="1" s="1"/>
  <c r="R8429" i="1"/>
  <c r="S8429" i="1" s="1" a="1"/>
  <c r="S8429" i="1" s="1"/>
  <c r="R8428" i="1"/>
  <c r="S8428" i="1" s="1" a="1"/>
  <c r="S8428" i="1" s="1"/>
  <c r="R8427" i="1"/>
  <c r="S8427" i="1" s="1" a="1"/>
  <c r="S8427" i="1" s="1"/>
  <c r="R8426" i="1"/>
  <c r="S8426" i="1" s="1" a="1"/>
  <c r="S8426" i="1" s="1"/>
  <c r="R8425" i="1"/>
  <c r="S8425" i="1" s="1" a="1"/>
  <c r="S8425" i="1" s="1"/>
  <c r="R8424" i="1"/>
  <c r="S8424" i="1" s="1" a="1"/>
  <c r="S8424" i="1" s="1"/>
  <c r="R8423" i="1"/>
  <c r="S8423" i="1" s="1" a="1"/>
  <c r="S8423" i="1" s="1"/>
  <c r="R8422" i="1"/>
  <c r="S8422" i="1" s="1" a="1"/>
  <c r="S8422" i="1" s="1"/>
  <c r="R8421" i="1"/>
  <c r="S8421" i="1" s="1" a="1"/>
  <c r="S8421" i="1" s="1"/>
  <c r="R8420" i="1"/>
  <c r="S8420" i="1" s="1" a="1"/>
  <c r="S8420" i="1" s="1"/>
  <c r="R8419" i="1"/>
  <c r="S8419" i="1" s="1" a="1"/>
  <c r="S8419" i="1" s="1"/>
  <c r="R8418" i="1"/>
  <c r="S8418" i="1" s="1" a="1"/>
  <c r="S8418" i="1" s="1"/>
  <c r="R8417" i="1"/>
  <c r="S8417" i="1" s="1" a="1"/>
  <c r="S8417" i="1" s="1"/>
  <c r="R8416" i="1"/>
  <c r="S8416" i="1" s="1" a="1"/>
  <c r="S8416" i="1" s="1"/>
  <c r="R8415" i="1"/>
  <c r="S8415" i="1" s="1" a="1"/>
  <c r="S8415" i="1" s="1"/>
  <c r="R8414" i="1"/>
  <c r="S8414" i="1" s="1" a="1"/>
  <c r="S8414" i="1" s="1"/>
  <c r="R8413" i="1"/>
  <c r="S8413" i="1" s="1" a="1"/>
  <c r="S8413" i="1" s="1"/>
  <c r="R8412" i="1"/>
  <c r="S8412" i="1" s="1" a="1"/>
  <c r="S8412" i="1" s="1"/>
  <c r="R8411" i="1"/>
  <c r="S8411" i="1" s="1" a="1"/>
  <c r="S8411" i="1" s="1"/>
  <c r="R8410" i="1"/>
  <c r="S8410" i="1" s="1" a="1"/>
  <c r="S8410" i="1" s="1"/>
  <c r="R8409" i="1"/>
  <c r="S8409" i="1" s="1" a="1"/>
  <c r="S8409" i="1" s="1"/>
  <c r="R8408" i="1"/>
  <c r="S8408" i="1" s="1" a="1"/>
  <c r="S8408" i="1" s="1"/>
  <c r="R8407" i="1"/>
  <c r="S8407" i="1" s="1" a="1"/>
  <c r="S8407" i="1" s="1"/>
  <c r="R8406" i="1"/>
  <c r="S8406" i="1" s="1" a="1"/>
  <c r="S8406" i="1" s="1"/>
  <c r="R8405" i="1"/>
  <c r="S8405" i="1" s="1" a="1"/>
  <c r="S8405" i="1" s="1"/>
  <c r="R8404" i="1"/>
  <c r="S8404" i="1" s="1" a="1"/>
  <c r="S8404" i="1" s="1"/>
  <c r="R8403" i="1"/>
  <c r="S8403" i="1" s="1" a="1"/>
  <c r="S8403" i="1" s="1"/>
  <c r="R8402" i="1"/>
  <c r="S8402" i="1" s="1" a="1"/>
  <c r="S8402" i="1" s="1"/>
  <c r="R8401" i="1"/>
  <c r="S8401" i="1" s="1" a="1"/>
  <c r="S8401" i="1" s="1"/>
  <c r="R8400" i="1"/>
  <c r="S8400" i="1" s="1" a="1"/>
  <c r="S8400" i="1" s="1"/>
  <c r="R8399" i="1"/>
  <c r="S8399" i="1" s="1" a="1"/>
  <c r="S8399" i="1" s="1"/>
  <c r="R8398" i="1"/>
  <c r="S8398" i="1" s="1" a="1"/>
  <c r="S8398" i="1" s="1"/>
  <c r="R8397" i="1"/>
  <c r="S8397" i="1" s="1" a="1"/>
  <c r="S8397" i="1" s="1"/>
  <c r="R8396" i="1"/>
  <c r="S8396" i="1" s="1" a="1"/>
  <c r="S8396" i="1" s="1"/>
  <c r="R8395" i="1"/>
  <c r="S8395" i="1" s="1" a="1"/>
  <c r="S8395" i="1" s="1"/>
  <c r="R8394" i="1"/>
  <c r="S8394" i="1" s="1" a="1"/>
  <c r="S8394" i="1" s="1"/>
  <c r="R8393" i="1"/>
  <c r="S8393" i="1" s="1" a="1"/>
  <c r="S8393" i="1" s="1"/>
  <c r="R8392" i="1"/>
  <c r="S8392" i="1" s="1" a="1"/>
  <c r="S8392" i="1" s="1"/>
  <c r="R8391" i="1"/>
  <c r="S8391" i="1" s="1" a="1"/>
  <c r="S8391" i="1" s="1"/>
  <c r="R8390" i="1"/>
  <c r="S8390" i="1" s="1" a="1"/>
  <c r="S8390" i="1" s="1"/>
  <c r="R8389" i="1"/>
  <c r="S8389" i="1" s="1" a="1"/>
  <c r="S8389" i="1" s="1"/>
  <c r="R8388" i="1"/>
  <c r="S8388" i="1" s="1" a="1"/>
  <c r="S8388" i="1" s="1"/>
  <c r="R8387" i="1"/>
  <c r="S8387" i="1" s="1" a="1"/>
  <c r="S8387" i="1" s="1"/>
  <c r="R8386" i="1"/>
  <c r="S8386" i="1" s="1" a="1"/>
  <c r="S8386" i="1" s="1"/>
  <c r="R8385" i="1"/>
  <c r="S8385" i="1" s="1" a="1"/>
  <c r="S8385" i="1" s="1"/>
  <c r="R8384" i="1"/>
  <c r="S8384" i="1" s="1" a="1"/>
  <c r="S8384" i="1" s="1"/>
  <c r="R8383" i="1"/>
  <c r="S8383" i="1" s="1" a="1"/>
  <c r="S8383" i="1" s="1"/>
  <c r="R8382" i="1"/>
  <c r="S8382" i="1" s="1" a="1"/>
  <c r="S8382" i="1" s="1"/>
  <c r="R8381" i="1"/>
  <c r="S8381" i="1" s="1" a="1"/>
  <c r="S8381" i="1" s="1"/>
  <c r="R8380" i="1"/>
  <c r="S8380" i="1" s="1" a="1"/>
  <c r="S8380" i="1" s="1"/>
  <c r="R8379" i="1"/>
  <c r="S8379" i="1" s="1" a="1"/>
  <c r="S8379" i="1" s="1"/>
  <c r="R8378" i="1"/>
  <c r="S8378" i="1" s="1" a="1"/>
  <c r="S8378" i="1" s="1"/>
  <c r="R8377" i="1"/>
  <c r="S8377" i="1" s="1" a="1"/>
  <c r="S8377" i="1" s="1"/>
  <c r="R8376" i="1"/>
  <c r="S8376" i="1" s="1" a="1"/>
  <c r="S8376" i="1" s="1"/>
  <c r="R8375" i="1"/>
  <c r="S8375" i="1" s="1" a="1"/>
  <c r="S8375" i="1" s="1"/>
  <c r="R8374" i="1"/>
  <c r="S8374" i="1" s="1" a="1"/>
  <c r="S8374" i="1" s="1"/>
  <c r="R8373" i="1"/>
  <c r="S8373" i="1" s="1" a="1"/>
  <c r="S8373" i="1" s="1"/>
  <c r="R8372" i="1"/>
  <c r="S8372" i="1" s="1" a="1"/>
  <c r="S8372" i="1" s="1"/>
  <c r="R8371" i="1"/>
  <c r="S8371" i="1" s="1" a="1"/>
  <c r="S8371" i="1" s="1"/>
  <c r="R8370" i="1"/>
  <c r="S8370" i="1" s="1" a="1"/>
  <c r="S8370" i="1" s="1"/>
  <c r="R8369" i="1"/>
  <c r="S8369" i="1" s="1" a="1"/>
  <c r="S8369" i="1" s="1"/>
  <c r="R8368" i="1"/>
  <c r="S8368" i="1" s="1" a="1"/>
  <c r="S8368" i="1" s="1"/>
  <c r="R8367" i="1"/>
  <c r="S8367" i="1" s="1" a="1"/>
  <c r="S8367" i="1" s="1"/>
  <c r="R8366" i="1"/>
  <c r="S8366" i="1" s="1" a="1"/>
  <c r="S8366" i="1" s="1"/>
  <c r="R8365" i="1"/>
  <c r="S8365" i="1" s="1" a="1"/>
  <c r="S8365" i="1" s="1"/>
  <c r="R8364" i="1"/>
  <c r="S8364" i="1" s="1" a="1"/>
  <c r="S8364" i="1" s="1"/>
  <c r="R8363" i="1"/>
  <c r="S8363" i="1" s="1" a="1"/>
  <c r="S8363" i="1" s="1"/>
  <c r="R8362" i="1"/>
  <c r="S8362" i="1" s="1" a="1"/>
  <c r="S8362" i="1" s="1"/>
  <c r="R8361" i="1"/>
  <c r="S8361" i="1" s="1" a="1"/>
  <c r="S8361" i="1" s="1"/>
  <c r="R8360" i="1"/>
  <c r="S8360" i="1" s="1" a="1"/>
  <c r="S8360" i="1" s="1"/>
  <c r="R8359" i="1"/>
  <c r="S8359" i="1" s="1" a="1"/>
  <c r="S8359" i="1" s="1"/>
  <c r="R8358" i="1"/>
  <c r="S8358" i="1" s="1" a="1"/>
  <c r="S8358" i="1" s="1"/>
  <c r="R8357" i="1"/>
  <c r="S8357" i="1" s="1" a="1"/>
  <c r="S8357" i="1" s="1"/>
  <c r="R8356" i="1"/>
  <c r="S8356" i="1" s="1" a="1"/>
  <c r="S8356" i="1" s="1"/>
  <c r="R8355" i="1"/>
  <c r="S8355" i="1" s="1" a="1"/>
  <c r="S8355" i="1" s="1"/>
  <c r="R8354" i="1"/>
  <c r="S8354" i="1" s="1" a="1"/>
  <c r="S8354" i="1" s="1"/>
  <c r="R8353" i="1"/>
  <c r="S8353" i="1" s="1" a="1"/>
  <c r="S8353" i="1" s="1"/>
  <c r="R8352" i="1"/>
  <c r="S8352" i="1" s="1" a="1"/>
  <c r="S8352" i="1" s="1"/>
  <c r="R8351" i="1"/>
  <c r="S8351" i="1" s="1" a="1"/>
  <c r="S8351" i="1" s="1"/>
  <c r="R8350" i="1"/>
  <c r="S8350" i="1" s="1" a="1"/>
  <c r="S8350" i="1" s="1"/>
  <c r="R8349" i="1"/>
  <c r="S8349" i="1" s="1" a="1"/>
  <c r="S8349" i="1" s="1"/>
  <c r="R8348" i="1"/>
  <c r="S8348" i="1" s="1" a="1"/>
  <c r="S8348" i="1" s="1"/>
  <c r="R8347" i="1"/>
  <c r="S8347" i="1" s="1" a="1"/>
  <c r="S8347" i="1" s="1"/>
  <c r="R8346" i="1"/>
  <c r="S8346" i="1" s="1" a="1"/>
  <c r="S8346" i="1" s="1"/>
  <c r="R8345" i="1"/>
  <c r="S8345" i="1" s="1" a="1"/>
  <c r="S8345" i="1" s="1"/>
  <c r="R8344" i="1"/>
  <c r="S8344" i="1" s="1" a="1"/>
  <c r="S8344" i="1" s="1"/>
  <c r="R8343" i="1"/>
  <c r="S8343" i="1" s="1" a="1"/>
  <c r="S8343" i="1" s="1"/>
  <c r="R8342" i="1"/>
  <c r="S8342" i="1" s="1" a="1"/>
  <c r="S8342" i="1" s="1"/>
  <c r="R8341" i="1"/>
  <c r="S8341" i="1" s="1" a="1"/>
  <c r="S8341" i="1" s="1"/>
  <c r="R8340" i="1"/>
  <c r="S8340" i="1" s="1" a="1"/>
  <c r="S8340" i="1" s="1"/>
  <c r="R8339" i="1"/>
  <c r="S8339" i="1" s="1" a="1"/>
  <c r="S8339" i="1" s="1"/>
  <c r="R8338" i="1"/>
  <c r="S8338" i="1" s="1" a="1"/>
  <c r="S8338" i="1" s="1"/>
  <c r="R8337" i="1"/>
  <c r="S8337" i="1" s="1" a="1"/>
  <c r="S8337" i="1" s="1"/>
  <c r="R8336" i="1"/>
  <c r="S8336" i="1" s="1" a="1"/>
  <c r="S8336" i="1" s="1"/>
  <c r="R8335" i="1"/>
  <c r="S8335" i="1" s="1" a="1"/>
  <c r="S8335" i="1" s="1"/>
  <c r="R8334" i="1"/>
  <c r="S8334" i="1" s="1" a="1"/>
  <c r="S8334" i="1" s="1"/>
  <c r="R8333" i="1"/>
  <c r="S8333" i="1" s="1" a="1"/>
  <c r="S8333" i="1" s="1"/>
  <c r="R8332" i="1"/>
  <c r="S8332" i="1" s="1" a="1"/>
  <c r="S8332" i="1" s="1"/>
  <c r="R8331" i="1"/>
  <c r="S8331" i="1" s="1" a="1"/>
  <c r="S8331" i="1" s="1"/>
  <c r="R8330" i="1"/>
  <c r="S8330" i="1" s="1" a="1"/>
  <c r="S8330" i="1" s="1"/>
  <c r="R8329" i="1"/>
  <c r="S8329" i="1" s="1" a="1"/>
  <c r="S8329" i="1" s="1"/>
  <c r="R8328" i="1"/>
  <c r="S8328" i="1" s="1" a="1"/>
  <c r="S8328" i="1" s="1"/>
  <c r="R8327" i="1"/>
  <c r="S8327" i="1" s="1" a="1"/>
  <c r="S8327" i="1" s="1"/>
  <c r="R8326" i="1"/>
  <c r="S8326" i="1" s="1" a="1"/>
  <c r="S8326" i="1" s="1"/>
  <c r="R8325" i="1"/>
  <c r="S8325" i="1" s="1" a="1"/>
  <c r="S8325" i="1" s="1"/>
  <c r="R8324" i="1"/>
  <c r="S8324" i="1" s="1" a="1"/>
  <c r="S8324" i="1" s="1"/>
  <c r="R8323" i="1"/>
  <c r="S8323" i="1" s="1" a="1"/>
  <c r="S8323" i="1" s="1"/>
  <c r="R8322" i="1"/>
  <c r="S8322" i="1" s="1" a="1"/>
  <c r="S8322" i="1" s="1"/>
  <c r="R8321" i="1"/>
  <c r="S8321" i="1" s="1" a="1"/>
  <c r="S8321" i="1" s="1"/>
  <c r="R8320" i="1"/>
  <c r="S8320" i="1" s="1" a="1"/>
  <c r="S8320" i="1" s="1"/>
  <c r="R8319" i="1"/>
  <c r="S8319" i="1" s="1" a="1"/>
  <c r="S8319" i="1" s="1"/>
  <c r="R8318" i="1"/>
  <c r="S8318" i="1" s="1" a="1"/>
  <c r="S8318" i="1" s="1"/>
  <c r="R8317" i="1"/>
  <c r="S8317" i="1" s="1" a="1"/>
  <c r="S8317" i="1" s="1"/>
  <c r="R8316" i="1"/>
  <c r="S8316" i="1" s="1" a="1"/>
  <c r="S8316" i="1" s="1"/>
  <c r="R8315" i="1"/>
  <c r="S8315" i="1" s="1" a="1"/>
  <c r="S8315" i="1" s="1"/>
  <c r="R8314" i="1"/>
  <c r="S8314" i="1" s="1" a="1"/>
  <c r="S8314" i="1" s="1"/>
  <c r="R8313" i="1"/>
  <c r="S8313" i="1" s="1" a="1"/>
  <c r="S8313" i="1" s="1"/>
  <c r="R8312" i="1"/>
  <c r="S8312" i="1" s="1" a="1"/>
  <c r="S8312" i="1" s="1"/>
  <c r="R8311" i="1"/>
  <c r="S8311" i="1" s="1" a="1"/>
  <c r="S8311" i="1" s="1"/>
  <c r="R8310" i="1"/>
  <c r="S8310" i="1" s="1" a="1"/>
  <c r="S8310" i="1" s="1"/>
  <c r="R8309" i="1"/>
  <c r="S8309" i="1" s="1" a="1"/>
  <c r="S8309" i="1" s="1"/>
  <c r="R8308" i="1"/>
  <c r="S8308" i="1" s="1" a="1"/>
  <c r="S8308" i="1" s="1"/>
  <c r="R8307" i="1"/>
  <c r="S8307" i="1" s="1" a="1"/>
  <c r="S8307" i="1" s="1"/>
  <c r="R8306" i="1"/>
  <c r="S8306" i="1" s="1" a="1"/>
  <c r="S8306" i="1" s="1"/>
  <c r="R8305" i="1"/>
  <c r="S8305" i="1" s="1" a="1"/>
  <c r="S8305" i="1" s="1"/>
  <c r="R8304" i="1"/>
  <c r="S8304" i="1" s="1" a="1"/>
  <c r="S8304" i="1" s="1"/>
  <c r="R8303" i="1"/>
  <c r="S8303" i="1" s="1" a="1"/>
  <c r="S8303" i="1" s="1"/>
  <c r="R8302" i="1"/>
  <c r="S8302" i="1" s="1" a="1"/>
  <c r="S8302" i="1" s="1"/>
  <c r="R8301" i="1"/>
  <c r="S8301" i="1" s="1" a="1"/>
  <c r="S8301" i="1" s="1"/>
  <c r="R8300" i="1"/>
  <c r="S8300" i="1" s="1" a="1"/>
  <c r="S8300" i="1" s="1"/>
  <c r="R8299" i="1"/>
  <c r="S8299" i="1" s="1" a="1"/>
  <c r="S8299" i="1" s="1"/>
  <c r="R8298" i="1"/>
  <c r="S8298" i="1" s="1" a="1"/>
  <c r="S8298" i="1" s="1"/>
  <c r="R8297" i="1"/>
  <c r="S8297" i="1" s="1" a="1"/>
  <c r="S8297" i="1" s="1"/>
  <c r="R8296" i="1"/>
  <c r="S8296" i="1" s="1" a="1"/>
  <c r="S8296" i="1" s="1"/>
  <c r="R8295" i="1"/>
  <c r="S8295" i="1" s="1" a="1"/>
  <c r="S8295" i="1" s="1"/>
  <c r="R8294" i="1"/>
  <c r="S8294" i="1" s="1" a="1"/>
  <c r="S8294" i="1" s="1"/>
  <c r="R8293" i="1"/>
  <c r="S8293" i="1" s="1" a="1"/>
  <c r="S8293" i="1" s="1"/>
  <c r="R8292" i="1"/>
  <c r="S8292" i="1" s="1" a="1"/>
  <c r="S8292" i="1" s="1"/>
  <c r="R8291" i="1"/>
  <c r="S8291" i="1" s="1" a="1"/>
  <c r="S8291" i="1" s="1"/>
  <c r="R8290" i="1"/>
  <c r="S8290" i="1" s="1" a="1"/>
  <c r="S8290" i="1" s="1"/>
  <c r="R8289" i="1"/>
  <c r="S8289" i="1" s="1" a="1"/>
  <c r="S8289" i="1" s="1"/>
  <c r="R8288" i="1"/>
  <c r="S8288" i="1" s="1" a="1"/>
  <c r="S8288" i="1" s="1"/>
  <c r="R8287" i="1"/>
  <c r="S8287" i="1" s="1" a="1"/>
  <c r="S8287" i="1" s="1"/>
  <c r="R8286" i="1"/>
  <c r="S8286" i="1" s="1" a="1"/>
  <c r="S8286" i="1" s="1"/>
  <c r="R8285" i="1"/>
  <c r="S8285" i="1" s="1" a="1"/>
  <c r="S8285" i="1" s="1"/>
  <c r="R8284" i="1"/>
  <c r="S8284" i="1" s="1" a="1"/>
  <c r="S8284" i="1" s="1"/>
  <c r="R8283" i="1"/>
  <c r="S8283" i="1" s="1" a="1"/>
  <c r="S8283" i="1" s="1"/>
  <c r="R8282" i="1"/>
  <c r="S8282" i="1" s="1" a="1"/>
  <c r="S8282" i="1" s="1"/>
  <c r="R8281" i="1"/>
  <c r="S8281" i="1" s="1" a="1"/>
  <c r="S8281" i="1" s="1"/>
  <c r="R8280" i="1"/>
  <c r="S8280" i="1" s="1" a="1"/>
  <c r="S8280" i="1" s="1"/>
  <c r="R8279" i="1"/>
  <c r="S8279" i="1" s="1" a="1"/>
  <c r="S8279" i="1" s="1"/>
  <c r="R8278" i="1"/>
  <c r="S8278" i="1" s="1" a="1"/>
  <c r="S8278" i="1" s="1"/>
  <c r="R8277" i="1"/>
  <c r="S8277" i="1" s="1" a="1"/>
  <c r="S8277" i="1" s="1"/>
  <c r="R8276" i="1"/>
  <c r="S8276" i="1" s="1" a="1"/>
  <c r="S8276" i="1" s="1"/>
  <c r="R8275" i="1"/>
  <c r="S8275" i="1" s="1" a="1"/>
  <c r="S8275" i="1" s="1"/>
  <c r="R8274" i="1"/>
  <c r="S8274" i="1" s="1" a="1"/>
  <c r="S8274" i="1" s="1"/>
  <c r="R8273" i="1"/>
  <c r="S8273" i="1" s="1" a="1"/>
  <c r="S8273" i="1" s="1"/>
  <c r="R8272" i="1"/>
  <c r="S8272" i="1" s="1" a="1"/>
  <c r="S8272" i="1" s="1"/>
  <c r="R8271" i="1"/>
  <c r="S8271" i="1" s="1" a="1"/>
  <c r="S8271" i="1" s="1"/>
  <c r="R8270" i="1"/>
  <c r="S8270" i="1" s="1" a="1"/>
  <c r="S8270" i="1" s="1"/>
  <c r="R8269" i="1"/>
  <c r="S8269" i="1" s="1" a="1"/>
  <c r="S8269" i="1" s="1"/>
  <c r="R8268" i="1"/>
  <c r="S8268" i="1" s="1" a="1"/>
  <c r="S8268" i="1" s="1"/>
  <c r="R8267" i="1"/>
  <c r="S8267" i="1" s="1" a="1"/>
  <c r="S8267" i="1" s="1"/>
  <c r="R8266" i="1"/>
  <c r="S8266" i="1" s="1" a="1"/>
  <c r="S8266" i="1" s="1"/>
  <c r="R8265" i="1"/>
  <c r="S8265" i="1" s="1" a="1"/>
  <c r="S8265" i="1" s="1"/>
  <c r="R8264" i="1"/>
  <c r="S8264" i="1" s="1" a="1"/>
  <c r="S8264" i="1" s="1"/>
  <c r="R8263" i="1"/>
  <c r="S8263" i="1" s="1" a="1"/>
  <c r="S8263" i="1" s="1"/>
  <c r="R8262" i="1"/>
  <c r="S8262" i="1" s="1" a="1"/>
  <c r="S8262" i="1" s="1"/>
  <c r="R8261" i="1"/>
  <c r="S8261" i="1" s="1" a="1"/>
  <c r="S8261" i="1" s="1"/>
  <c r="R8260" i="1"/>
  <c r="S8260" i="1" s="1" a="1"/>
  <c r="S8260" i="1" s="1"/>
  <c r="R8259" i="1"/>
  <c r="S8259" i="1" s="1" a="1"/>
  <c r="S8259" i="1" s="1"/>
  <c r="R8258" i="1"/>
  <c r="S8258" i="1" s="1" a="1"/>
  <c r="S8258" i="1" s="1"/>
  <c r="R8257" i="1"/>
  <c r="S8257" i="1" s="1" a="1"/>
  <c r="S8257" i="1" s="1"/>
  <c r="R8256" i="1"/>
  <c r="S8256" i="1" s="1" a="1"/>
  <c r="S8256" i="1" s="1"/>
  <c r="R8255" i="1"/>
  <c r="S8255" i="1" s="1" a="1"/>
  <c r="S8255" i="1" s="1"/>
  <c r="R8254" i="1"/>
  <c r="S8254" i="1" s="1" a="1"/>
  <c r="S8254" i="1" s="1"/>
  <c r="R8253" i="1"/>
  <c r="S8253" i="1" s="1" a="1"/>
  <c r="S8253" i="1" s="1"/>
  <c r="R8252" i="1"/>
  <c r="S8252" i="1" s="1" a="1"/>
  <c r="S8252" i="1" s="1"/>
  <c r="R8251" i="1"/>
  <c r="S8251" i="1" s="1" a="1"/>
  <c r="S8251" i="1" s="1"/>
  <c r="R8250" i="1"/>
  <c r="S8250" i="1" s="1" a="1"/>
  <c r="S8250" i="1" s="1"/>
  <c r="R8249" i="1"/>
  <c r="S8249" i="1" s="1" a="1"/>
  <c r="S8249" i="1" s="1"/>
  <c r="R8248" i="1"/>
  <c r="S8248" i="1" s="1" a="1"/>
  <c r="S8248" i="1" s="1"/>
  <c r="R8247" i="1"/>
  <c r="S8247" i="1" s="1" a="1"/>
  <c r="S8247" i="1" s="1"/>
  <c r="R8246" i="1"/>
  <c r="S8246" i="1" s="1" a="1"/>
  <c r="S8246" i="1" s="1"/>
  <c r="R8245" i="1"/>
  <c r="S8245" i="1" s="1" a="1"/>
  <c r="S8245" i="1" s="1"/>
  <c r="R8244" i="1"/>
  <c r="S8244" i="1" s="1" a="1"/>
  <c r="S8244" i="1" s="1"/>
  <c r="R8243" i="1"/>
  <c r="S8243" i="1" s="1" a="1"/>
  <c r="S8243" i="1" s="1"/>
  <c r="R8242" i="1"/>
  <c r="S8242" i="1" s="1" a="1"/>
  <c r="S8242" i="1" s="1"/>
  <c r="R8241" i="1"/>
  <c r="S8241" i="1" s="1" a="1"/>
  <c r="S8241" i="1" s="1"/>
  <c r="R8240" i="1"/>
  <c r="S8240" i="1" s="1" a="1"/>
  <c r="S8240" i="1" s="1"/>
  <c r="R8239" i="1"/>
  <c r="S8239" i="1" s="1" a="1"/>
  <c r="S8239" i="1" s="1"/>
  <c r="R8238" i="1"/>
  <c r="S8238" i="1" s="1" a="1"/>
  <c r="S8238" i="1" s="1"/>
  <c r="R8237" i="1"/>
  <c r="S8237" i="1" s="1" a="1"/>
  <c r="S8237" i="1" s="1"/>
  <c r="R8236" i="1"/>
  <c r="S8236" i="1" s="1" a="1"/>
  <c r="S8236" i="1" s="1"/>
  <c r="R8235" i="1"/>
  <c r="S8235" i="1" s="1" a="1"/>
  <c r="S8235" i="1" s="1"/>
  <c r="R8234" i="1"/>
  <c r="S8234" i="1" s="1" a="1"/>
  <c r="S8234" i="1" s="1"/>
  <c r="R8233" i="1"/>
  <c r="S8233" i="1" s="1" a="1"/>
  <c r="S8233" i="1" s="1"/>
  <c r="R8232" i="1"/>
  <c r="S8232" i="1" s="1" a="1"/>
  <c r="S8232" i="1" s="1"/>
  <c r="R8231" i="1"/>
  <c r="S8231" i="1" s="1" a="1"/>
  <c r="S8231" i="1" s="1"/>
  <c r="R8230" i="1"/>
  <c r="S8230" i="1" s="1" a="1"/>
  <c r="S8230" i="1" s="1"/>
  <c r="R8229" i="1"/>
  <c r="S8229" i="1" s="1" a="1"/>
  <c r="S8229" i="1" s="1"/>
  <c r="R8228" i="1"/>
  <c r="S8228" i="1" s="1" a="1"/>
  <c r="S8228" i="1" s="1"/>
  <c r="R8227" i="1"/>
  <c r="S8227" i="1" s="1" a="1"/>
  <c r="S8227" i="1" s="1"/>
  <c r="R8226" i="1"/>
  <c r="S8226" i="1" s="1" a="1"/>
  <c r="S8226" i="1" s="1"/>
  <c r="R8225" i="1"/>
  <c r="S8225" i="1" s="1" a="1"/>
  <c r="S8225" i="1" s="1"/>
  <c r="R8224" i="1"/>
  <c r="S8224" i="1" s="1" a="1"/>
  <c r="S8224" i="1" s="1"/>
  <c r="R8223" i="1"/>
  <c r="S8223" i="1" s="1" a="1"/>
  <c r="S8223" i="1" s="1"/>
  <c r="R8222" i="1"/>
  <c r="S8222" i="1" s="1" a="1"/>
  <c r="S8222" i="1" s="1"/>
  <c r="R8221" i="1"/>
  <c r="S8221" i="1" s="1" a="1"/>
  <c r="S8221" i="1" s="1"/>
  <c r="R8220" i="1"/>
  <c r="S8220" i="1" s="1" a="1"/>
  <c r="S8220" i="1" s="1"/>
  <c r="R8219" i="1"/>
  <c r="S8219" i="1" s="1" a="1"/>
  <c r="S8219" i="1" s="1"/>
  <c r="R8218" i="1"/>
  <c r="S8218" i="1" s="1" a="1"/>
  <c r="S8218" i="1" s="1"/>
  <c r="R8217" i="1"/>
  <c r="S8217" i="1" s="1" a="1"/>
  <c r="S8217" i="1" s="1"/>
  <c r="R8216" i="1"/>
  <c r="S8216" i="1" s="1" a="1"/>
  <c r="S8216" i="1" s="1"/>
  <c r="R8215" i="1"/>
  <c r="S8215" i="1" s="1" a="1"/>
  <c r="S8215" i="1" s="1"/>
  <c r="R8214" i="1"/>
  <c r="S8214" i="1" s="1" a="1"/>
  <c r="S8214" i="1" s="1"/>
  <c r="R8213" i="1"/>
  <c r="S8213" i="1" s="1" a="1"/>
  <c r="S8213" i="1" s="1"/>
  <c r="R8212" i="1"/>
  <c r="S8212" i="1" s="1" a="1"/>
  <c r="S8212" i="1" s="1"/>
  <c r="R8211" i="1"/>
  <c r="S8211" i="1" s="1" a="1"/>
  <c r="S8211" i="1" s="1"/>
  <c r="R8210" i="1"/>
  <c r="S8210" i="1" s="1" a="1"/>
  <c r="S8210" i="1" s="1"/>
  <c r="R8209" i="1"/>
  <c r="S8209" i="1" s="1" a="1"/>
  <c r="S8209" i="1" s="1"/>
  <c r="R8208" i="1"/>
  <c r="S8208" i="1" s="1" a="1"/>
  <c r="S8208" i="1" s="1"/>
  <c r="R8207" i="1"/>
  <c r="S8207" i="1" s="1" a="1"/>
  <c r="S8207" i="1" s="1"/>
  <c r="R8206" i="1"/>
  <c r="S8206" i="1" s="1" a="1"/>
  <c r="S8206" i="1" s="1"/>
  <c r="R8205" i="1"/>
  <c r="S8205" i="1" s="1" a="1"/>
  <c r="S8205" i="1" s="1"/>
  <c r="R8204" i="1"/>
  <c r="S8204" i="1" s="1" a="1"/>
  <c r="S8204" i="1" s="1"/>
  <c r="R8203" i="1"/>
  <c r="S8203" i="1" s="1" a="1"/>
  <c r="S8203" i="1" s="1"/>
  <c r="R8202" i="1"/>
  <c r="S8202" i="1" s="1" a="1"/>
  <c r="S8202" i="1" s="1"/>
  <c r="R8201" i="1"/>
  <c r="S8201" i="1" s="1" a="1"/>
  <c r="S8201" i="1" s="1"/>
  <c r="R8200" i="1"/>
  <c r="S8200" i="1" s="1" a="1"/>
  <c r="S8200" i="1" s="1"/>
  <c r="R8199" i="1"/>
  <c r="S8199" i="1" s="1" a="1"/>
  <c r="S8199" i="1" s="1"/>
  <c r="R8198" i="1"/>
  <c r="S8198" i="1" s="1" a="1"/>
  <c r="S8198" i="1" s="1"/>
  <c r="R8197" i="1"/>
  <c r="S8197" i="1" s="1" a="1"/>
  <c r="S8197" i="1" s="1"/>
  <c r="R8196" i="1"/>
  <c r="S8196" i="1" s="1" a="1"/>
  <c r="S8196" i="1" s="1"/>
  <c r="R8195" i="1"/>
  <c r="S8195" i="1" s="1" a="1"/>
  <c r="S8195" i="1" s="1"/>
  <c r="R8194" i="1"/>
  <c r="S8194" i="1" s="1" a="1"/>
  <c r="S8194" i="1" s="1"/>
  <c r="R8193" i="1"/>
  <c r="S8193" i="1" s="1" a="1"/>
  <c r="S8193" i="1" s="1"/>
  <c r="R8192" i="1"/>
  <c r="S8192" i="1" s="1" a="1"/>
  <c r="S8192" i="1" s="1"/>
  <c r="R8191" i="1"/>
  <c r="S8191" i="1" s="1" a="1"/>
  <c r="S8191" i="1" s="1"/>
  <c r="R8190" i="1"/>
  <c r="S8190" i="1" s="1" a="1"/>
  <c r="S8190" i="1" s="1"/>
  <c r="R8189" i="1"/>
  <c r="S8189" i="1" s="1" a="1"/>
  <c r="S8189" i="1" s="1"/>
  <c r="R8188" i="1"/>
  <c r="S8188" i="1" s="1" a="1"/>
  <c r="S8188" i="1" s="1"/>
  <c r="R8187" i="1"/>
  <c r="S8187" i="1" s="1" a="1"/>
  <c r="S8187" i="1" s="1"/>
  <c r="R8186" i="1"/>
  <c r="S8186" i="1" s="1" a="1"/>
  <c r="S8186" i="1" s="1"/>
  <c r="R8185" i="1"/>
  <c r="S8185" i="1" s="1" a="1"/>
  <c r="S8185" i="1" s="1"/>
  <c r="R8184" i="1"/>
  <c r="S8184" i="1" s="1" a="1"/>
  <c r="S8184" i="1" s="1"/>
  <c r="R8183" i="1"/>
  <c r="S8183" i="1" s="1" a="1"/>
  <c r="S8183" i="1" s="1"/>
  <c r="R8182" i="1"/>
  <c r="S8182" i="1" s="1" a="1"/>
  <c r="S8182" i="1" s="1"/>
  <c r="R8181" i="1"/>
  <c r="S8181" i="1" s="1" a="1"/>
  <c r="S8181" i="1" s="1"/>
  <c r="R8180" i="1"/>
  <c r="S8180" i="1" s="1" a="1"/>
  <c r="S8180" i="1" s="1"/>
  <c r="R8179" i="1"/>
  <c r="S8179" i="1" s="1" a="1"/>
  <c r="S8179" i="1" s="1"/>
  <c r="R8178" i="1"/>
  <c r="S8178" i="1" s="1" a="1"/>
  <c r="S8178" i="1" s="1"/>
  <c r="R8177" i="1"/>
  <c r="S8177" i="1" s="1" a="1"/>
  <c r="S8177" i="1" s="1"/>
  <c r="R8176" i="1"/>
  <c r="S8176" i="1" s="1" a="1"/>
  <c r="S8176" i="1" s="1"/>
  <c r="R8175" i="1"/>
  <c r="S8175" i="1" s="1" a="1"/>
  <c r="S8175" i="1" s="1"/>
  <c r="R8174" i="1"/>
  <c r="S8174" i="1" s="1" a="1"/>
  <c r="S8174" i="1" s="1"/>
  <c r="R8173" i="1"/>
  <c r="S8173" i="1" s="1" a="1"/>
  <c r="S8173" i="1" s="1"/>
  <c r="R8172" i="1"/>
  <c r="S8172" i="1" s="1" a="1"/>
  <c r="S8172" i="1" s="1"/>
  <c r="R8171" i="1"/>
  <c r="S8171" i="1" s="1" a="1"/>
  <c r="S8171" i="1" s="1"/>
  <c r="R8170" i="1"/>
  <c r="S8170" i="1" s="1" a="1"/>
  <c r="S8170" i="1" s="1"/>
  <c r="R8169" i="1"/>
  <c r="S8169" i="1" s="1" a="1"/>
  <c r="S8169" i="1" s="1"/>
  <c r="R8168" i="1"/>
  <c r="S8168" i="1" s="1" a="1"/>
  <c r="S8168" i="1" s="1"/>
  <c r="R8167" i="1"/>
  <c r="S8167" i="1" s="1" a="1"/>
  <c r="S8167" i="1" s="1"/>
  <c r="R8166" i="1"/>
  <c r="S8166" i="1" s="1" a="1"/>
  <c r="S8166" i="1" s="1"/>
  <c r="R8165" i="1"/>
  <c r="S8165" i="1" s="1" a="1"/>
  <c r="S8165" i="1" s="1"/>
  <c r="R8164" i="1"/>
  <c r="S8164" i="1" s="1" a="1"/>
  <c r="S8164" i="1" s="1"/>
  <c r="R8163" i="1"/>
  <c r="S8163" i="1" s="1" a="1"/>
  <c r="S8163" i="1" s="1"/>
  <c r="R8162" i="1"/>
  <c r="S8162" i="1" s="1" a="1"/>
  <c r="S8162" i="1" s="1"/>
  <c r="R8161" i="1"/>
  <c r="S8161" i="1" s="1" a="1"/>
  <c r="S8161" i="1" s="1"/>
  <c r="R8160" i="1"/>
  <c r="S8160" i="1" s="1" a="1"/>
  <c r="S8160" i="1" s="1"/>
  <c r="R8159" i="1"/>
  <c r="S8159" i="1" s="1" a="1"/>
  <c r="S8159" i="1" s="1"/>
  <c r="R8158" i="1"/>
  <c r="S8158" i="1" s="1" a="1"/>
  <c r="S8158" i="1" s="1"/>
  <c r="R8157" i="1"/>
  <c r="S8157" i="1" s="1" a="1"/>
  <c r="S8157" i="1" s="1"/>
  <c r="R8156" i="1"/>
  <c r="S8156" i="1" s="1" a="1"/>
  <c r="S8156" i="1" s="1"/>
  <c r="R8155" i="1"/>
  <c r="S8155" i="1" s="1" a="1"/>
  <c r="S8155" i="1" s="1"/>
  <c r="R8154" i="1"/>
  <c r="S8154" i="1" s="1" a="1"/>
  <c r="S8154" i="1" s="1"/>
  <c r="R8153" i="1"/>
  <c r="S8153" i="1" s="1" a="1"/>
  <c r="S8153" i="1" s="1"/>
  <c r="R8152" i="1"/>
  <c r="S8152" i="1" s="1" a="1"/>
  <c r="S8152" i="1" s="1"/>
  <c r="R8151" i="1"/>
  <c r="S8151" i="1" s="1" a="1"/>
  <c r="S8151" i="1" s="1"/>
  <c r="R8150" i="1"/>
  <c r="S8150" i="1" s="1" a="1"/>
  <c r="S8150" i="1" s="1"/>
  <c r="R8149" i="1"/>
  <c r="S8149" i="1" s="1" a="1"/>
  <c r="S8149" i="1" s="1"/>
  <c r="R8148" i="1"/>
  <c r="S8148" i="1" s="1" a="1"/>
  <c r="S8148" i="1" s="1"/>
  <c r="R8147" i="1"/>
  <c r="S8147" i="1" s="1" a="1"/>
  <c r="S8147" i="1" s="1"/>
  <c r="R8146" i="1"/>
  <c r="S8146" i="1" s="1" a="1"/>
  <c r="S8146" i="1" s="1"/>
  <c r="R8145" i="1"/>
  <c r="S8145" i="1" s="1" a="1"/>
  <c r="S8145" i="1" s="1"/>
  <c r="R8144" i="1"/>
  <c r="S8144" i="1" s="1" a="1"/>
  <c r="S8144" i="1" s="1"/>
  <c r="R8143" i="1"/>
  <c r="S8143" i="1" s="1" a="1"/>
  <c r="S8143" i="1" s="1"/>
  <c r="R8142" i="1"/>
  <c r="S8142" i="1" s="1" a="1"/>
  <c r="S8142" i="1" s="1"/>
  <c r="R8141" i="1"/>
  <c r="S8141" i="1" s="1" a="1"/>
  <c r="S8141" i="1" s="1"/>
  <c r="R8140" i="1"/>
  <c r="S8140" i="1" s="1" a="1"/>
  <c r="S8140" i="1" s="1"/>
  <c r="R8139" i="1"/>
  <c r="S8139" i="1" s="1" a="1"/>
  <c r="S8139" i="1" s="1"/>
  <c r="R8138" i="1"/>
  <c r="S8138" i="1" s="1" a="1"/>
  <c r="S8138" i="1" s="1"/>
  <c r="R8137" i="1"/>
  <c r="S8137" i="1" s="1" a="1"/>
  <c r="S8137" i="1" s="1"/>
  <c r="R8136" i="1"/>
  <c r="S8136" i="1" s="1" a="1"/>
  <c r="S8136" i="1" s="1"/>
  <c r="R8135" i="1"/>
  <c r="S8135" i="1" s="1" a="1"/>
  <c r="S8135" i="1" s="1"/>
  <c r="R8134" i="1"/>
  <c r="S8134" i="1" s="1" a="1"/>
  <c r="S8134" i="1" s="1"/>
  <c r="R8133" i="1"/>
  <c r="S8133" i="1" s="1" a="1"/>
  <c r="S8133" i="1" s="1"/>
  <c r="R8132" i="1"/>
  <c r="S8132" i="1" s="1" a="1"/>
  <c r="S8132" i="1" s="1"/>
  <c r="R8131" i="1"/>
  <c r="S8131" i="1" s="1" a="1"/>
  <c r="S8131" i="1" s="1"/>
  <c r="R8130" i="1"/>
  <c r="S8130" i="1" s="1" a="1"/>
  <c r="S8130" i="1" s="1"/>
  <c r="R8129" i="1"/>
  <c r="S8129" i="1" s="1" a="1"/>
  <c r="S8129" i="1" s="1"/>
  <c r="R8128" i="1"/>
  <c r="S8128" i="1" s="1" a="1"/>
  <c r="S8128" i="1" s="1"/>
  <c r="R8127" i="1"/>
  <c r="S8127" i="1" s="1" a="1"/>
  <c r="S8127" i="1" s="1"/>
  <c r="R8126" i="1"/>
  <c r="S8126" i="1" s="1" a="1"/>
  <c r="S8126" i="1" s="1"/>
  <c r="R8125" i="1"/>
  <c r="S8125" i="1" s="1" a="1"/>
  <c r="S8125" i="1" s="1"/>
  <c r="R8124" i="1"/>
  <c r="S8124" i="1" s="1" a="1"/>
  <c r="S8124" i="1" s="1"/>
  <c r="R8123" i="1"/>
  <c r="S8123" i="1" s="1" a="1"/>
  <c r="S8123" i="1" s="1"/>
  <c r="R8122" i="1"/>
  <c r="S8122" i="1" s="1" a="1"/>
  <c r="S8122" i="1" s="1"/>
  <c r="R8121" i="1"/>
  <c r="S8121" i="1" s="1" a="1"/>
  <c r="S8121" i="1" s="1"/>
  <c r="R8120" i="1"/>
  <c r="S8120" i="1" s="1" a="1"/>
  <c r="S8120" i="1" s="1"/>
  <c r="R8119" i="1"/>
  <c r="S8119" i="1" s="1" a="1"/>
  <c r="S8119" i="1" s="1"/>
  <c r="R8118" i="1"/>
  <c r="S8118" i="1" s="1" a="1"/>
  <c r="S8118" i="1" s="1"/>
  <c r="R8117" i="1"/>
  <c r="S8117" i="1" s="1" a="1"/>
  <c r="S8117" i="1" s="1"/>
  <c r="R8116" i="1"/>
  <c r="S8116" i="1" s="1" a="1"/>
  <c r="S8116" i="1" s="1"/>
  <c r="R8115" i="1"/>
  <c r="S8115" i="1" s="1" a="1"/>
  <c r="S8115" i="1" s="1"/>
  <c r="R8114" i="1"/>
  <c r="S8114" i="1" s="1" a="1"/>
  <c r="S8114" i="1" s="1"/>
  <c r="R8113" i="1"/>
  <c r="S8113" i="1" s="1" a="1"/>
  <c r="S8113" i="1" s="1"/>
  <c r="R8112" i="1"/>
  <c r="S8112" i="1" s="1" a="1"/>
  <c r="S8112" i="1" s="1"/>
  <c r="R8111" i="1"/>
  <c r="S8111" i="1" s="1" a="1"/>
  <c r="S8111" i="1" s="1"/>
  <c r="R8110" i="1"/>
  <c r="S8110" i="1" s="1" a="1"/>
  <c r="S8110" i="1" s="1"/>
  <c r="R8109" i="1"/>
  <c r="S8109" i="1" s="1" a="1"/>
  <c r="S8109" i="1" s="1"/>
  <c r="R8108" i="1"/>
  <c r="S8108" i="1" s="1" a="1"/>
  <c r="S8108" i="1" s="1"/>
  <c r="R8107" i="1"/>
  <c r="S8107" i="1" s="1" a="1"/>
  <c r="S8107" i="1" s="1"/>
  <c r="R8106" i="1"/>
  <c r="S8106" i="1" s="1" a="1"/>
  <c r="S8106" i="1" s="1"/>
  <c r="R8105" i="1"/>
  <c r="S8105" i="1" s="1" a="1"/>
  <c r="S8105" i="1" s="1"/>
  <c r="R8104" i="1"/>
  <c r="S8104" i="1" s="1" a="1"/>
  <c r="S8104" i="1" s="1"/>
  <c r="R8103" i="1"/>
  <c r="S8103" i="1" s="1" a="1"/>
  <c r="S8103" i="1" s="1"/>
  <c r="R8102" i="1"/>
  <c r="S8102" i="1" s="1" a="1"/>
  <c r="S8102" i="1" s="1"/>
  <c r="R8101" i="1"/>
  <c r="S8101" i="1" s="1" a="1"/>
  <c r="S8101" i="1" s="1"/>
  <c r="R8100" i="1"/>
  <c r="S8100" i="1" s="1" a="1"/>
  <c r="S8100" i="1" s="1"/>
  <c r="R8099" i="1"/>
  <c r="S8099" i="1" s="1" a="1"/>
  <c r="S8099" i="1" s="1"/>
  <c r="R8098" i="1"/>
  <c r="S8098" i="1" s="1" a="1"/>
  <c r="S8098" i="1" s="1"/>
  <c r="R8097" i="1"/>
  <c r="S8097" i="1" s="1" a="1"/>
  <c r="S8097" i="1" s="1"/>
  <c r="R8096" i="1"/>
  <c r="S8096" i="1" s="1" a="1"/>
  <c r="S8096" i="1" s="1"/>
  <c r="R8095" i="1"/>
  <c r="S8095" i="1" s="1" a="1"/>
  <c r="S8095" i="1" s="1"/>
  <c r="R8094" i="1"/>
  <c r="S8094" i="1" s="1" a="1"/>
  <c r="S8094" i="1" s="1"/>
  <c r="R8093" i="1"/>
  <c r="S8093" i="1" s="1" a="1"/>
  <c r="S8093" i="1" s="1"/>
  <c r="R8092" i="1"/>
  <c r="S8092" i="1" s="1" a="1"/>
  <c r="S8092" i="1" s="1"/>
  <c r="R8091" i="1"/>
  <c r="S8091" i="1" s="1" a="1"/>
  <c r="S8091" i="1" s="1"/>
  <c r="R8090" i="1"/>
  <c r="S8090" i="1" s="1" a="1"/>
  <c r="S8090" i="1" s="1"/>
  <c r="R8089" i="1"/>
  <c r="S8089" i="1" s="1" a="1"/>
  <c r="S8089" i="1" s="1"/>
  <c r="R8088" i="1"/>
  <c r="S8088" i="1" s="1" a="1"/>
  <c r="S8088" i="1" s="1"/>
  <c r="R8087" i="1"/>
  <c r="S8087" i="1" s="1" a="1"/>
  <c r="S8087" i="1" s="1"/>
  <c r="R8086" i="1"/>
  <c r="S8086" i="1" s="1" a="1"/>
  <c r="S8086" i="1" s="1"/>
  <c r="R8085" i="1"/>
  <c r="S8085" i="1" s="1" a="1"/>
  <c r="S8085" i="1" s="1"/>
  <c r="R8084" i="1"/>
  <c r="S8084" i="1" s="1" a="1"/>
  <c r="S8084" i="1" s="1"/>
  <c r="R8083" i="1"/>
  <c r="S8083" i="1" s="1" a="1"/>
  <c r="S8083" i="1" s="1"/>
  <c r="R8082" i="1"/>
  <c r="S8082" i="1" s="1" a="1"/>
  <c r="S8082" i="1" s="1"/>
  <c r="R8081" i="1"/>
  <c r="S8081" i="1" s="1" a="1"/>
  <c r="S8081" i="1" s="1"/>
  <c r="R8080" i="1"/>
  <c r="S8080" i="1" s="1" a="1"/>
  <c r="S8080" i="1" s="1"/>
  <c r="R8079" i="1"/>
  <c r="S8079" i="1" s="1" a="1"/>
  <c r="S8079" i="1" s="1"/>
  <c r="R8078" i="1"/>
  <c r="S8078" i="1" s="1" a="1"/>
  <c r="S8078" i="1" s="1"/>
  <c r="R8077" i="1"/>
  <c r="S8077" i="1" s="1" a="1"/>
  <c r="S8077" i="1" s="1"/>
  <c r="R8076" i="1"/>
  <c r="S8076" i="1" s="1" a="1"/>
  <c r="S8076" i="1" s="1"/>
  <c r="R8075" i="1"/>
  <c r="S8075" i="1" s="1" a="1"/>
  <c r="S8075" i="1" s="1"/>
  <c r="R8074" i="1"/>
  <c r="S8074" i="1" s="1" a="1"/>
  <c r="S8074" i="1" s="1"/>
  <c r="R8073" i="1"/>
  <c r="S8073" i="1" s="1" a="1"/>
  <c r="S8073" i="1" s="1"/>
  <c r="R8072" i="1"/>
  <c r="S8072" i="1" s="1" a="1"/>
  <c r="S8072" i="1" s="1"/>
  <c r="R8071" i="1"/>
  <c r="S8071" i="1" s="1" a="1"/>
  <c r="S8071" i="1" s="1"/>
  <c r="R8070" i="1"/>
  <c r="S8070" i="1" s="1" a="1"/>
  <c r="S8070" i="1" s="1"/>
  <c r="R8069" i="1"/>
  <c r="S8069" i="1" s="1" a="1"/>
  <c r="S8069" i="1" s="1"/>
  <c r="R8068" i="1"/>
  <c r="S8068" i="1" s="1" a="1"/>
  <c r="S8068" i="1" s="1"/>
  <c r="R8067" i="1"/>
  <c r="S8067" i="1" s="1" a="1"/>
  <c r="S8067" i="1" s="1"/>
  <c r="R8066" i="1"/>
  <c r="S8066" i="1" s="1" a="1"/>
  <c r="S8066" i="1" s="1"/>
  <c r="R8065" i="1"/>
  <c r="S8065" i="1" s="1" a="1"/>
  <c r="S8065" i="1" s="1"/>
  <c r="R8064" i="1"/>
  <c r="S8064" i="1" s="1" a="1"/>
  <c r="S8064" i="1" s="1"/>
  <c r="R8063" i="1"/>
  <c r="S8063" i="1" s="1" a="1"/>
  <c r="S8063" i="1" s="1"/>
  <c r="R8062" i="1"/>
  <c r="S8062" i="1" s="1" a="1"/>
  <c r="S8062" i="1" s="1"/>
  <c r="R8061" i="1"/>
  <c r="S8061" i="1" s="1" a="1"/>
  <c r="S8061" i="1" s="1"/>
  <c r="R8060" i="1"/>
  <c r="S8060" i="1" s="1" a="1"/>
  <c r="S8060" i="1" s="1"/>
  <c r="R8059" i="1"/>
  <c r="S8059" i="1" s="1" a="1"/>
  <c r="S8059" i="1" s="1"/>
  <c r="R8058" i="1"/>
  <c r="S8058" i="1" s="1" a="1"/>
  <c r="S8058" i="1" s="1"/>
  <c r="R8057" i="1"/>
  <c r="S8057" i="1" s="1" a="1"/>
  <c r="S8057" i="1" s="1"/>
  <c r="R8056" i="1"/>
  <c r="S8056" i="1" s="1" a="1"/>
  <c r="S8056" i="1" s="1"/>
  <c r="R8055" i="1"/>
  <c r="S8055" i="1" s="1" a="1"/>
  <c r="S8055" i="1" s="1"/>
  <c r="R8054" i="1"/>
  <c r="S8054" i="1" s="1" a="1"/>
  <c r="S8054" i="1" s="1"/>
  <c r="R8053" i="1"/>
  <c r="S8053" i="1" s="1" a="1"/>
  <c r="S8053" i="1" s="1"/>
  <c r="R8052" i="1"/>
  <c r="S8052" i="1" s="1" a="1"/>
  <c r="S8052" i="1" s="1"/>
  <c r="R8051" i="1"/>
  <c r="S8051" i="1" s="1" a="1"/>
  <c r="S8051" i="1" s="1"/>
  <c r="R8050" i="1"/>
  <c r="S8050" i="1" s="1" a="1"/>
  <c r="S8050" i="1" s="1"/>
  <c r="R8049" i="1"/>
  <c r="S8049" i="1" s="1" a="1"/>
  <c r="S8049" i="1" s="1"/>
  <c r="R8048" i="1"/>
  <c r="S8048" i="1" s="1" a="1"/>
  <c r="S8048" i="1" s="1"/>
  <c r="R8047" i="1"/>
  <c r="S8047" i="1" s="1" a="1"/>
  <c r="S8047" i="1" s="1"/>
  <c r="R8046" i="1"/>
  <c r="S8046" i="1" s="1" a="1"/>
  <c r="S8046" i="1" s="1"/>
  <c r="R8045" i="1"/>
  <c r="S8045" i="1" s="1" a="1"/>
  <c r="S8045" i="1" s="1"/>
  <c r="R8044" i="1"/>
  <c r="S8044" i="1" s="1" a="1"/>
  <c r="S8044" i="1" s="1"/>
  <c r="R8043" i="1"/>
  <c r="S8043" i="1" s="1" a="1"/>
  <c r="S8043" i="1" s="1"/>
  <c r="R8042" i="1"/>
  <c r="S8042" i="1" s="1" a="1"/>
  <c r="S8042" i="1" s="1"/>
  <c r="R8041" i="1"/>
  <c r="S8041" i="1" s="1" a="1"/>
  <c r="S8041" i="1" s="1"/>
  <c r="R8040" i="1"/>
  <c r="S8040" i="1" s="1" a="1"/>
  <c r="S8040" i="1" s="1"/>
  <c r="R8039" i="1"/>
  <c r="S8039" i="1" s="1" a="1"/>
  <c r="S8039" i="1" s="1"/>
  <c r="R8038" i="1"/>
  <c r="S8038" i="1" s="1" a="1"/>
  <c r="S8038" i="1" s="1"/>
  <c r="R8037" i="1"/>
  <c r="S8037" i="1" s="1" a="1"/>
  <c r="S8037" i="1" s="1"/>
  <c r="R8036" i="1"/>
  <c r="S8036" i="1" s="1" a="1"/>
  <c r="S8036" i="1" s="1"/>
  <c r="R8035" i="1"/>
  <c r="S8035" i="1" s="1" a="1"/>
  <c r="S8035" i="1" s="1"/>
  <c r="R8034" i="1"/>
  <c r="S8034" i="1" s="1" a="1"/>
  <c r="S8034" i="1" s="1"/>
  <c r="R8033" i="1"/>
  <c r="S8033" i="1" s="1" a="1"/>
  <c r="S8033" i="1" s="1"/>
  <c r="R8032" i="1"/>
  <c r="S8032" i="1" s="1" a="1"/>
  <c r="S8032" i="1" s="1"/>
  <c r="R8031" i="1"/>
  <c r="S8031" i="1" s="1" a="1"/>
  <c r="S8031" i="1" s="1"/>
  <c r="R8030" i="1"/>
  <c r="S8030" i="1" s="1" a="1"/>
  <c r="S8030" i="1" s="1"/>
  <c r="R8029" i="1"/>
  <c r="S8029" i="1" s="1" a="1"/>
  <c r="S8029" i="1" s="1"/>
  <c r="R8028" i="1"/>
  <c r="S8028" i="1" s="1" a="1"/>
  <c r="S8028" i="1" s="1"/>
  <c r="R8027" i="1"/>
  <c r="S8027" i="1" s="1" a="1"/>
  <c r="S8027" i="1" s="1"/>
  <c r="R8026" i="1"/>
  <c r="S8026" i="1" s="1" a="1"/>
  <c r="S8026" i="1" s="1"/>
  <c r="R8025" i="1"/>
  <c r="S8025" i="1" s="1" a="1"/>
  <c r="S8025" i="1" s="1"/>
  <c r="R8024" i="1"/>
  <c r="S8024" i="1" s="1" a="1"/>
  <c r="S8024" i="1" s="1"/>
  <c r="R8023" i="1"/>
  <c r="S8023" i="1" s="1" a="1"/>
  <c r="S8023" i="1" s="1"/>
  <c r="R8022" i="1"/>
  <c r="S8022" i="1" s="1" a="1"/>
  <c r="S8022" i="1" s="1"/>
  <c r="R8021" i="1"/>
  <c r="S8021" i="1" s="1" a="1"/>
  <c r="S8021" i="1" s="1"/>
  <c r="R8020" i="1"/>
  <c r="S8020" i="1" s="1" a="1"/>
  <c r="S8020" i="1" s="1"/>
  <c r="R8019" i="1"/>
  <c r="S8019" i="1" s="1" a="1"/>
  <c r="S8019" i="1" s="1"/>
  <c r="R8018" i="1"/>
  <c r="S8018" i="1" s="1" a="1"/>
  <c r="S8018" i="1" s="1"/>
  <c r="R8017" i="1"/>
  <c r="S8017" i="1" s="1" a="1"/>
  <c r="S8017" i="1" s="1"/>
  <c r="R8016" i="1"/>
  <c r="S8016" i="1" s="1" a="1"/>
  <c r="S8016" i="1" s="1"/>
  <c r="R8015" i="1"/>
  <c r="S8015" i="1" s="1" a="1"/>
  <c r="S8015" i="1" s="1"/>
  <c r="R8014" i="1"/>
  <c r="S8014" i="1" s="1" a="1"/>
  <c r="S8014" i="1" s="1"/>
  <c r="R8013" i="1"/>
  <c r="S8013" i="1" s="1" a="1"/>
  <c r="S8013" i="1" s="1"/>
  <c r="R8012" i="1"/>
  <c r="S8012" i="1" s="1" a="1"/>
  <c r="S8012" i="1" s="1"/>
  <c r="R8011" i="1"/>
  <c r="S8011" i="1" s="1" a="1"/>
  <c r="S8011" i="1" s="1"/>
  <c r="R8010" i="1"/>
  <c r="S8010" i="1" s="1" a="1"/>
  <c r="S8010" i="1" s="1"/>
  <c r="R8009" i="1"/>
  <c r="S8009" i="1" s="1" a="1"/>
  <c r="S8009" i="1" s="1"/>
  <c r="R8008" i="1"/>
  <c r="S8008" i="1" s="1" a="1"/>
  <c r="S8008" i="1" s="1"/>
  <c r="R8007" i="1"/>
  <c r="S8007" i="1" s="1" a="1"/>
  <c r="S8007" i="1" s="1"/>
  <c r="R8006" i="1"/>
  <c r="S8006" i="1" s="1" a="1"/>
  <c r="S8006" i="1" s="1"/>
  <c r="R8005" i="1"/>
  <c r="S8005" i="1" s="1" a="1"/>
  <c r="S8005" i="1" s="1"/>
  <c r="R8004" i="1"/>
  <c r="S8004" i="1" s="1" a="1"/>
  <c r="S8004" i="1" s="1"/>
  <c r="R8003" i="1"/>
  <c r="S8003" i="1" s="1" a="1"/>
  <c r="S8003" i="1" s="1"/>
  <c r="R8002" i="1"/>
  <c r="S8002" i="1" s="1" a="1"/>
  <c r="S8002" i="1" s="1"/>
  <c r="R8001" i="1"/>
  <c r="S8001" i="1" s="1" a="1"/>
  <c r="S8001" i="1" s="1"/>
  <c r="R8000" i="1"/>
  <c r="S8000" i="1" s="1" a="1"/>
  <c r="S8000" i="1" s="1"/>
  <c r="R7999" i="1"/>
  <c r="S7999" i="1" s="1" a="1"/>
  <c r="S7999" i="1" s="1"/>
  <c r="R7998" i="1"/>
  <c r="S7998" i="1" s="1" a="1"/>
  <c r="S7998" i="1" s="1"/>
  <c r="R7997" i="1"/>
  <c r="S7997" i="1" s="1" a="1"/>
  <c r="S7997" i="1" s="1"/>
  <c r="R7996" i="1"/>
  <c r="S7996" i="1" s="1" a="1"/>
  <c r="S7996" i="1" s="1"/>
  <c r="R7995" i="1"/>
  <c r="S7995" i="1" s="1" a="1"/>
  <c r="S7995" i="1" s="1"/>
  <c r="R7994" i="1"/>
  <c r="S7994" i="1" s="1" a="1"/>
  <c r="S7994" i="1" s="1"/>
  <c r="R7993" i="1"/>
  <c r="S7993" i="1" s="1" a="1"/>
  <c r="S7993" i="1" s="1"/>
  <c r="R7992" i="1"/>
  <c r="S7992" i="1" s="1" a="1"/>
  <c r="S7992" i="1" s="1"/>
  <c r="R7991" i="1"/>
  <c r="S7991" i="1" s="1" a="1"/>
  <c r="S7991" i="1" s="1"/>
  <c r="R7990" i="1"/>
  <c r="S7990" i="1" s="1" a="1"/>
  <c r="S7990" i="1" s="1"/>
  <c r="R7989" i="1"/>
  <c r="S7989" i="1" s="1" a="1"/>
  <c r="S7989" i="1" s="1"/>
  <c r="R7988" i="1"/>
  <c r="S7988" i="1" s="1" a="1"/>
  <c r="S7988" i="1" s="1"/>
  <c r="R7987" i="1"/>
  <c r="S7987" i="1" s="1" a="1"/>
  <c r="S7987" i="1" s="1"/>
  <c r="R7986" i="1"/>
  <c r="S7986" i="1" s="1" a="1"/>
  <c r="S7986" i="1" s="1"/>
  <c r="R7985" i="1"/>
  <c r="S7985" i="1" s="1" a="1"/>
  <c r="S7985" i="1" s="1"/>
  <c r="R7984" i="1"/>
  <c r="S7984" i="1" s="1" a="1"/>
  <c r="S7984" i="1" s="1"/>
  <c r="R7983" i="1"/>
  <c r="S7983" i="1" s="1" a="1"/>
  <c r="S7983" i="1" s="1"/>
  <c r="R7982" i="1"/>
  <c r="S7982" i="1" s="1" a="1"/>
  <c r="S7982" i="1" s="1"/>
  <c r="R7981" i="1"/>
  <c r="S7981" i="1" s="1" a="1"/>
  <c r="S7981" i="1" s="1"/>
  <c r="R7980" i="1"/>
  <c r="S7980" i="1" s="1" a="1"/>
  <c r="S7980" i="1" s="1"/>
  <c r="R7979" i="1"/>
  <c r="S7979" i="1" s="1" a="1"/>
  <c r="S7979" i="1" s="1"/>
  <c r="R7978" i="1"/>
  <c r="S7978" i="1" s="1" a="1"/>
  <c r="S7978" i="1" s="1"/>
  <c r="R7977" i="1"/>
  <c r="S7977" i="1" s="1" a="1"/>
  <c r="S7977" i="1" s="1"/>
  <c r="R7976" i="1"/>
  <c r="S7976" i="1" s="1" a="1"/>
  <c r="S7976" i="1" s="1"/>
  <c r="R7975" i="1"/>
  <c r="S7975" i="1" s="1" a="1"/>
  <c r="S7975" i="1" s="1"/>
  <c r="R7974" i="1"/>
  <c r="S7974" i="1" s="1" a="1"/>
  <c r="S7974" i="1" s="1"/>
  <c r="R7973" i="1"/>
  <c r="S7973" i="1" s="1" a="1"/>
  <c r="S7973" i="1" s="1"/>
  <c r="R7972" i="1"/>
  <c r="S7972" i="1" s="1" a="1"/>
  <c r="S7972" i="1" s="1"/>
  <c r="R7971" i="1"/>
  <c r="S7971" i="1" s="1" a="1"/>
  <c r="S7971" i="1" s="1"/>
  <c r="R7970" i="1"/>
  <c r="S7970" i="1" s="1" a="1"/>
  <c r="S7970" i="1" s="1"/>
  <c r="R7969" i="1"/>
  <c r="S7969" i="1" s="1" a="1"/>
  <c r="S7969" i="1" s="1"/>
  <c r="R7968" i="1"/>
  <c r="S7968" i="1" s="1" a="1"/>
  <c r="S7968" i="1" s="1"/>
  <c r="R7967" i="1"/>
  <c r="S7967" i="1" s="1" a="1"/>
  <c r="S7967" i="1" s="1"/>
  <c r="R7966" i="1"/>
  <c r="S7966" i="1" s="1" a="1"/>
  <c r="S7966" i="1" s="1"/>
  <c r="R7965" i="1"/>
  <c r="S7965" i="1" s="1" a="1"/>
  <c r="S7965" i="1" s="1"/>
  <c r="R7964" i="1"/>
  <c r="S7964" i="1" s="1" a="1"/>
  <c r="S7964" i="1" s="1"/>
  <c r="R7963" i="1"/>
  <c r="S7963" i="1" s="1" a="1"/>
  <c r="S7963" i="1" s="1"/>
  <c r="R7962" i="1"/>
  <c r="S7962" i="1" s="1" a="1"/>
  <c r="S7962" i="1" s="1"/>
  <c r="R7961" i="1"/>
  <c r="S7961" i="1" s="1" a="1"/>
  <c r="S7961" i="1" s="1"/>
  <c r="R7960" i="1"/>
  <c r="S7960" i="1" s="1" a="1"/>
  <c r="S7960" i="1" s="1"/>
  <c r="R7959" i="1"/>
  <c r="S7959" i="1" s="1" a="1"/>
  <c r="S7959" i="1" s="1"/>
  <c r="R7958" i="1"/>
  <c r="S7958" i="1" s="1" a="1"/>
  <c r="S7958" i="1" s="1"/>
  <c r="R7957" i="1"/>
  <c r="S7957" i="1" s="1" a="1"/>
  <c r="S7957" i="1" s="1"/>
  <c r="R7956" i="1"/>
  <c r="S7956" i="1" s="1" a="1"/>
  <c r="S7956" i="1" s="1"/>
  <c r="R7955" i="1"/>
  <c r="S7955" i="1" s="1" a="1"/>
  <c r="S7955" i="1" s="1"/>
  <c r="R7954" i="1"/>
  <c r="S7954" i="1" s="1" a="1"/>
  <c r="S7954" i="1" s="1"/>
  <c r="R7953" i="1"/>
  <c r="S7953" i="1" s="1" a="1"/>
  <c r="S7953" i="1" s="1"/>
  <c r="R7952" i="1"/>
  <c r="S7952" i="1" s="1" a="1"/>
  <c r="S7952" i="1" s="1"/>
  <c r="R7951" i="1"/>
  <c r="S7951" i="1" s="1" a="1"/>
  <c r="S7951" i="1" s="1"/>
  <c r="R7950" i="1"/>
  <c r="S7950" i="1" s="1" a="1"/>
  <c r="S7950" i="1" s="1"/>
  <c r="R7949" i="1"/>
  <c r="S7949" i="1" s="1" a="1"/>
  <c r="S7949" i="1" s="1"/>
  <c r="R7948" i="1"/>
  <c r="S7948" i="1" s="1" a="1"/>
  <c r="S7948" i="1" s="1"/>
  <c r="R7947" i="1"/>
  <c r="S7947" i="1" s="1" a="1"/>
  <c r="S7947" i="1" s="1"/>
  <c r="R7946" i="1"/>
  <c r="S7946" i="1" s="1" a="1"/>
  <c r="S7946" i="1" s="1"/>
  <c r="R7945" i="1"/>
  <c r="S7945" i="1" s="1" a="1"/>
  <c r="S7945" i="1" s="1"/>
  <c r="R7944" i="1"/>
  <c r="S7944" i="1" s="1" a="1"/>
  <c r="S7944" i="1" s="1"/>
  <c r="R7943" i="1"/>
  <c r="S7943" i="1" s="1" a="1"/>
  <c r="S7943" i="1" s="1"/>
  <c r="R7942" i="1"/>
  <c r="S7942" i="1" s="1" a="1"/>
  <c r="S7942" i="1" s="1"/>
  <c r="R7941" i="1"/>
  <c r="S7941" i="1" s="1" a="1"/>
  <c r="S7941" i="1" s="1"/>
  <c r="R7940" i="1"/>
  <c r="S7940" i="1" s="1" a="1"/>
  <c r="S7940" i="1" s="1"/>
  <c r="R7939" i="1"/>
  <c r="S7939" i="1" s="1" a="1"/>
  <c r="S7939" i="1" s="1"/>
  <c r="R7938" i="1"/>
  <c r="S7938" i="1" s="1" a="1"/>
  <c r="S7938" i="1" s="1"/>
  <c r="R7937" i="1"/>
  <c r="S7937" i="1" s="1" a="1"/>
  <c r="S7937" i="1" s="1"/>
  <c r="R7936" i="1"/>
  <c r="S7936" i="1" s="1" a="1"/>
  <c r="S7936" i="1" s="1"/>
  <c r="R7935" i="1"/>
  <c r="S7935" i="1" s="1" a="1"/>
  <c r="S7935" i="1" s="1"/>
  <c r="R7934" i="1"/>
  <c r="S7934" i="1" s="1" a="1"/>
  <c r="S7934" i="1" s="1"/>
  <c r="R7933" i="1"/>
  <c r="S7933" i="1" s="1" a="1"/>
  <c r="S7933" i="1" s="1"/>
  <c r="R7932" i="1"/>
  <c r="S7932" i="1" s="1" a="1"/>
  <c r="S7932" i="1" s="1"/>
  <c r="R7931" i="1"/>
  <c r="S7931" i="1" s="1" a="1"/>
  <c r="S7931" i="1" s="1"/>
  <c r="R7930" i="1"/>
  <c r="S7930" i="1" s="1" a="1"/>
  <c r="S7930" i="1" s="1"/>
  <c r="R7929" i="1"/>
  <c r="S7929" i="1" s="1" a="1"/>
  <c r="S7929" i="1" s="1"/>
  <c r="R7928" i="1"/>
  <c r="S7928" i="1" s="1" a="1"/>
  <c r="S7928" i="1" s="1"/>
  <c r="R7927" i="1"/>
  <c r="S7927" i="1" s="1" a="1"/>
  <c r="S7927" i="1" s="1"/>
  <c r="R7926" i="1"/>
  <c r="S7926" i="1" s="1" a="1"/>
  <c r="S7926" i="1" s="1"/>
  <c r="R7925" i="1"/>
  <c r="S7925" i="1" s="1" a="1"/>
  <c r="S7925" i="1" s="1"/>
  <c r="R7924" i="1"/>
  <c r="S7924" i="1" s="1" a="1"/>
  <c r="S7924" i="1" s="1"/>
  <c r="R7923" i="1"/>
  <c r="S7923" i="1" s="1" a="1"/>
  <c r="S7923" i="1" s="1"/>
  <c r="R7922" i="1"/>
  <c r="S7922" i="1" s="1" a="1"/>
  <c r="S7922" i="1" s="1"/>
  <c r="R7921" i="1"/>
  <c r="S7921" i="1" s="1" a="1"/>
  <c r="S7921" i="1" s="1"/>
  <c r="R7920" i="1"/>
  <c r="S7920" i="1" s="1" a="1"/>
  <c r="S7920" i="1" s="1"/>
  <c r="R7919" i="1"/>
  <c r="S7919" i="1" s="1" a="1"/>
  <c r="S7919" i="1" s="1"/>
  <c r="R7918" i="1"/>
  <c r="S7918" i="1" s="1" a="1"/>
  <c r="S7918" i="1" s="1"/>
  <c r="R7917" i="1"/>
  <c r="S7917" i="1" s="1" a="1"/>
  <c r="S7917" i="1" s="1"/>
  <c r="R7916" i="1"/>
  <c r="S7916" i="1" s="1" a="1"/>
  <c r="S7916" i="1" s="1"/>
  <c r="R7915" i="1"/>
  <c r="S7915" i="1" s="1" a="1"/>
  <c r="S7915" i="1" s="1"/>
  <c r="R7914" i="1"/>
  <c r="S7914" i="1" s="1" a="1"/>
  <c r="S7914" i="1" s="1"/>
  <c r="R7913" i="1"/>
  <c r="S7913" i="1" s="1" a="1"/>
  <c r="S7913" i="1" s="1"/>
  <c r="R7912" i="1"/>
  <c r="S7912" i="1" s="1" a="1"/>
  <c r="S7912" i="1" s="1"/>
  <c r="R7911" i="1"/>
  <c r="S7911" i="1" s="1" a="1"/>
  <c r="S7911" i="1" s="1"/>
  <c r="R7910" i="1"/>
  <c r="S7910" i="1" s="1" a="1"/>
  <c r="S7910" i="1" s="1"/>
  <c r="R7909" i="1"/>
  <c r="S7909" i="1" s="1" a="1"/>
  <c r="S7909" i="1" s="1"/>
  <c r="R7908" i="1"/>
  <c r="S7908" i="1" s="1" a="1"/>
  <c r="S7908" i="1" s="1"/>
  <c r="R7907" i="1"/>
  <c r="S7907" i="1" s="1" a="1"/>
  <c r="S7907" i="1" s="1"/>
  <c r="R7906" i="1"/>
  <c r="S7906" i="1" s="1" a="1"/>
  <c r="S7906" i="1" s="1"/>
  <c r="R7905" i="1"/>
  <c r="S7905" i="1" s="1" a="1"/>
  <c r="S7905" i="1" s="1"/>
  <c r="R7904" i="1"/>
  <c r="S7904" i="1" s="1" a="1"/>
  <c r="S7904" i="1" s="1"/>
  <c r="R7903" i="1"/>
  <c r="S7903" i="1" s="1" a="1"/>
  <c r="S7903" i="1" s="1"/>
  <c r="R7902" i="1"/>
  <c r="S7902" i="1" s="1" a="1"/>
  <c r="S7902" i="1" s="1"/>
  <c r="R7901" i="1"/>
  <c r="S7901" i="1" s="1" a="1"/>
  <c r="S7901" i="1" s="1"/>
  <c r="R7900" i="1"/>
  <c r="S7900" i="1" s="1" a="1"/>
  <c r="S7900" i="1" s="1"/>
  <c r="R7899" i="1"/>
  <c r="S7899" i="1" s="1" a="1"/>
  <c r="S7899" i="1" s="1"/>
  <c r="R7898" i="1"/>
  <c r="S7898" i="1" s="1" a="1"/>
  <c r="S7898" i="1" s="1"/>
  <c r="R7897" i="1"/>
  <c r="S7897" i="1" s="1" a="1"/>
  <c r="S7897" i="1" s="1"/>
  <c r="R7896" i="1"/>
  <c r="S7896" i="1" s="1" a="1"/>
  <c r="S7896" i="1" s="1"/>
  <c r="R7895" i="1"/>
  <c r="S7895" i="1" s="1" a="1"/>
  <c r="S7895" i="1" s="1"/>
  <c r="R7894" i="1"/>
  <c r="S7894" i="1" s="1" a="1"/>
  <c r="S7894" i="1" s="1"/>
  <c r="R7893" i="1"/>
  <c r="S7893" i="1" s="1" a="1"/>
  <c r="S7893" i="1" s="1"/>
  <c r="R7892" i="1"/>
  <c r="S7892" i="1" s="1" a="1"/>
  <c r="S7892" i="1" s="1"/>
  <c r="R7891" i="1"/>
  <c r="S7891" i="1" s="1" a="1"/>
  <c r="S7891" i="1" s="1"/>
  <c r="R7890" i="1"/>
  <c r="S7890" i="1" s="1" a="1"/>
  <c r="S7890" i="1" s="1"/>
  <c r="R7889" i="1"/>
  <c r="S7889" i="1" s="1" a="1"/>
  <c r="S7889" i="1" s="1"/>
  <c r="R7888" i="1"/>
  <c r="S7888" i="1" s="1" a="1"/>
  <c r="S7888" i="1" s="1"/>
  <c r="R7887" i="1"/>
  <c r="S7887" i="1" s="1" a="1"/>
  <c r="S7887" i="1" s="1"/>
  <c r="R7886" i="1"/>
  <c r="S7886" i="1" s="1" a="1"/>
  <c r="S7886" i="1" s="1"/>
  <c r="R7885" i="1"/>
  <c r="S7885" i="1" s="1" a="1"/>
  <c r="S7885" i="1" s="1"/>
  <c r="R7884" i="1"/>
  <c r="S7884" i="1" s="1" a="1"/>
  <c r="S7884" i="1" s="1"/>
  <c r="R7883" i="1"/>
  <c r="S7883" i="1" s="1" a="1"/>
  <c r="S7883" i="1" s="1"/>
  <c r="R7882" i="1"/>
  <c r="S7882" i="1" s="1" a="1"/>
  <c r="S7882" i="1" s="1"/>
  <c r="R7881" i="1"/>
  <c r="S7881" i="1" s="1" a="1"/>
  <c r="S7881" i="1" s="1"/>
  <c r="R7880" i="1"/>
  <c r="S7880" i="1" s="1" a="1"/>
  <c r="S7880" i="1" s="1"/>
  <c r="R7879" i="1"/>
  <c r="S7879" i="1" s="1" a="1"/>
  <c r="S7879" i="1" s="1"/>
  <c r="R7878" i="1"/>
  <c r="S7878" i="1" s="1" a="1"/>
  <c r="S7878" i="1" s="1"/>
  <c r="R7877" i="1"/>
  <c r="S7877" i="1" s="1" a="1"/>
  <c r="S7877" i="1" s="1"/>
  <c r="R7876" i="1"/>
  <c r="S7876" i="1" s="1" a="1"/>
  <c r="S7876" i="1" s="1"/>
  <c r="R7875" i="1"/>
  <c r="S7875" i="1" s="1" a="1"/>
  <c r="S7875" i="1" s="1"/>
  <c r="R7874" i="1"/>
  <c r="S7874" i="1" s="1" a="1"/>
  <c r="S7874" i="1" s="1"/>
  <c r="R7873" i="1"/>
  <c r="S7873" i="1" s="1" a="1"/>
  <c r="S7873" i="1" s="1"/>
  <c r="R7872" i="1"/>
  <c r="S7872" i="1" s="1" a="1"/>
  <c r="S7872" i="1" s="1"/>
  <c r="R7871" i="1"/>
  <c r="S7871" i="1" s="1" a="1"/>
  <c r="S7871" i="1" s="1"/>
  <c r="R7870" i="1"/>
  <c r="S7870" i="1" s="1" a="1"/>
  <c r="S7870" i="1" s="1"/>
  <c r="R7869" i="1"/>
  <c r="S7869" i="1" s="1" a="1"/>
  <c r="S7869" i="1" s="1"/>
  <c r="R7868" i="1"/>
  <c r="S7868" i="1" s="1" a="1"/>
  <c r="S7868" i="1" s="1"/>
  <c r="R7867" i="1"/>
  <c r="S7867" i="1" s="1" a="1"/>
  <c r="S7867" i="1" s="1"/>
  <c r="R7866" i="1"/>
  <c r="S7866" i="1" s="1" a="1"/>
  <c r="S7866" i="1" s="1"/>
  <c r="R7865" i="1"/>
  <c r="S7865" i="1" s="1" a="1"/>
  <c r="S7865" i="1" s="1"/>
  <c r="R7864" i="1"/>
  <c r="S7864" i="1" s="1" a="1"/>
  <c r="S7864" i="1" s="1"/>
  <c r="R7863" i="1"/>
  <c r="S7863" i="1" s="1" a="1"/>
  <c r="S7863" i="1" s="1"/>
  <c r="R7862" i="1"/>
  <c r="S7862" i="1" s="1" a="1"/>
  <c r="S7862" i="1" s="1"/>
  <c r="R7861" i="1"/>
  <c r="S7861" i="1" s="1" a="1"/>
  <c r="S7861" i="1" s="1"/>
  <c r="R7860" i="1"/>
  <c r="S7860" i="1" s="1" a="1"/>
  <c r="S7860" i="1" s="1"/>
  <c r="R7859" i="1"/>
  <c r="S7859" i="1" s="1" a="1"/>
  <c r="S7859" i="1" s="1"/>
  <c r="R7858" i="1"/>
  <c r="S7858" i="1" s="1" a="1"/>
  <c r="S7858" i="1" s="1"/>
  <c r="R7857" i="1"/>
  <c r="S7857" i="1" s="1" a="1"/>
  <c r="S7857" i="1" s="1"/>
  <c r="R7856" i="1"/>
  <c r="S7856" i="1" s="1" a="1"/>
  <c r="S7856" i="1" s="1"/>
  <c r="R7855" i="1"/>
  <c r="S7855" i="1" s="1" a="1"/>
  <c r="S7855" i="1" s="1"/>
  <c r="R7854" i="1"/>
  <c r="S7854" i="1" s="1" a="1"/>
  <c r="S7854" i="1" s="1"/>
  <c r="R7853" i="1"/>
  <c r="S7853" i="1" s="1" a="1"/>
  <c r="S7853" i="1" s="1"/>
  <c r="R7852" i="1"/>
  <c r="S7852" i="1" s="1" a="1"/>
  <c r="S7852" i="1" s="1"/>
  <c r="R7851" i="1"/>
  <c r="S7851" i="1" s="1" a="1"/>
  <c r="S7851" i="1" s="1"/>
  <c r="R7850" i="1"/>
  <c r="S7850" i="1" s="1" a="1"/>
  <c r="S7850" i="1" s="1"/>
  <c r="R7849" i="1"/>
  <c r="S7849" i="1" s="1" a="1"/>
  <c r="S7849" i="1" s="1"/>
  <c r="R7848" i="1"/>
  <c r="S7848" i="1" s="1" a="1"/>
  <c r="S7848" i="1" s="1"/>
  <c r="R7847" i="1"/>
  <c r="S7847" i="1" s="1" a="1"/>
  <c r="S7847" i="1" s="1"/>
  <c r="R7846" i="1"/>
  <c r="S7846" i="1" s="1" a="1"/>
  <c r="S7846" i="1" s="1"/>
  <c r="R7845" i="1"/>
  <c r="S7845" i="1" s="1" a="1"/>
  <c r="S7845" i="1" s="1"/>
  <c r="R7844" i="1"/>
  <c r="S7844" i="1" s="1" a="1"/>
  <c r="S7844" i="1" s="1"/>
  <c r="R7843" i="1"/>
  <c r="S7843" i="1" s="1" a="1"/>
  <c r="S7843" i="1" s="1"/>
  <c r="R7842" i="1"/>
  <c r="S7842" i="1" s="1" a="1"/>
  <c r="S7842" i="1" s="1"/>
  <c r="R7841" i="1"/>
  <c r="S7841" i="1" s="1" a="1"/>
  <c r="S7841" i="1" s="1"/>
  <c r="R7840" i="1"/>
  <c r="S7840" i="1" s="1" a="1"/>
  <c r="S7840" i="1" s="1"/>
  <c r="R7839" i="1"/>
  <c r="S7839" i="1" s="1" a="1"/>
  <c r="S7839" i="1" s="1"/>
  <c r="R7838" i="1"/>
  <c r="S7838" i="1" s="1" a="1"/>
  <c r="S7838" i="1" s="1"/>
  <c r="R7837" i="1"/>
  <c r="S7837" i="1" s="1" a="1"/>
  <c r="S7837" i="1" s="1"/>
  <c r="R7836" i="1"/>
  <c r="S7836" i="1" s="1" a="1"/>
  <c r="S7836" i="1" s="1"/>
  <c r="R7835" i="1"/>
  <c r="S7835" i="1" s="1" a="1"/>
  <c r="S7835" i="1" s="1"/>
  <c r="R7834" i="1"/>
  <c r="S7834" i="1" s="1" a="1"/>
  <c r="S7834" i="1" s="1"/>
  <c r="R7833" i="1"/>
  <c r="S7833" i="1" s="1" a="1"/>
  <c r="S7833" i="1" s="1"/>
  <c r="R7832" i="1"/>
  <c r="S7832" i="1" s="1" a="1"/>
  <c r="S7832" i="1" s="1"/>
  <c r="R7831" i="1"/>
  <c r="S7831" i="1" s="1" a="1"/>
  <c r="S7831" i="1" s="1"/>
  <c r="R7830" i="1"/>
  <c r="S7830" i="1" s="1" a="1"/>
  <c r="S7830" i="1" s="1"/>
  <c r="R7829" i="1"/>
  <c r="S7829" i="1" s="1" a="1"/>
  <c r="S7829" i="1" s="1"/>
  <c r="R7828" i="1"/>
  <c r="S7828" i="1" s="1" a="1"/>
  <c r="S7828" i="1" s="1"/>
  <c r="R7827" i="1"/>
  <c r="S7827" i="1" s="1" a="1"/>
  <c r="S7827" i="1" s="1"/>
  <c r="R7826" i="1"/>
  <c r="S7826" i="1" s="1" a="1"/>
  <c r="S7826" i="1" s="1"/>
  <c r="R7825" i="1"/>
  <c r="S7825" i="1" s="1" a="1"/>
  <c r="S7825" i="1" s="1"/>
  <c r="R7824" i="1"/>
  <c r="S7824" i="1" s="1" a="1"/>
  <c r="S7824" i="1" s="1"/>
  <c r="R7823" i="1"/>
  <c r="S7823" i="1" s="1" a="1"/>
  <c r="S7823" i="1" s="1"/>
  <c r="R7822" i="1"/>
  <c r="S7822" i="1" s="1" a="1"/>
  <c r="S7822" i="1" s="1"/>
  <c r="R7821" i="1"/>
  <c r="S7821" i="1" s="1" a="1"/>
  <c r="S7821" i="1" s="1"/>
  <c r="R7820" i="1"/>
  <c r="S7820" i="1" s="1" a="1"/>
  <c r="S7820" i="1" s="1"/>
  <c r="R7819" i="1"/>
  <c r="S7819" i="1" s="1" a="1"/>
  <c r="S7819" i="1" s="1"/>
  <c r="R7818" i="1"/>
  <c r="S7818" i="1" s="1" a="1"/>
  <c r="S7818" i="1" s="1"/>
  <c r="R7817" i="1"/>
  <c r="S7817" i="1" s="1" a="1"/>
  <c r="S7817" i="1" s="1"/>
  <c r="R7816" i="1"/>
  <c r="S7816" i="1" s="1" a="1"/>
  <c r="S7816" i="1" s="1"/>
  <c r="R7815" i="1"/>
  <c r="S7815" i="1" s="1" a="1"/>
  <c r="S7815" i="1" s="1"/>
  <c r="R7814" i="1"/>
  <c r="S7814" i="1" s="1" a="1"/>
  <c r="S7814" i="1" s="1"/>
  <c r="R7813" i="1"/>
  <c r="S7813" i="1" s="1" a="1"/>
  <c r="S7813" i="1" s="1"/>
  <c r="R7812" i="1"/>
  <c r="S7812" i="1" s="1" a="1"/>
  <c r="S7812" i="1" s="1"/>
  <c r="R7811" i="1"/>
  <c r="S7811" i="1" s="1" a="1"/>
  <c r="S7811" i="1" s="1"/>
  <c r="R7810" i="1"/>
  <c r="S7810" i="1" s="1" a="1"/>
  <c r="S7810" i="1" s="1"/>
  <c r="R7809" i="1"/>
  <c r="S7809" i="1" s="1" a="1"/>
  <c r="S7809" i="1" s="1"/>
  <c r="R7808" i="1"/>
  <c r="S7808" i="1" s="1" a="1"/>
  <c r="S7808" i="1" s="1"/>
  <c r="R7807" i="1"/>
  <c r="S7807" i="1" s="1" a="1"/>
  <c r="S7807" i="1" s="1"/>
  <c r="R7806" i="1"/>
  <c r="S7806" i="1" s="1" a="1"/>
  <c r="S7806" i="1" s="1"/>
  <c r="R7805" i="1"/>
  <c r="S7805" i="1" s="1" a="1"/>
  <c r="S7805" i="1" s="1"/>
  <c r="R7804" i="1"/>
  <c r="S7804" i="1" s="1" a="1"/>
  <c r="S7804" i="1" s="1"/>
  <c r="R7803" i="1"/>
  <c r="S7803" i="1" s="1" a="1"/>
  <c r="S7803" i="1" s="1"/>
  <c r="R7802" i="1"/>
  <c r="S7802" i="1" s="1" a="1"/>
  <c r="S7802" i="1" s="1"/>
  <c r="R7801" i="1"/>
  <c r="S7801" i="1" s="1" a="1"/>
  <c r="S7801" i="1" s="1"/>
  <c r="R7800" i="1"/>
  <c r="S7800" i="1" s="1" a="1"/>
  <c r="S7800" i="1" s="1"/>
  <c r="R7799" i="1"/>
  <c r="S7799" i="1" s="1" a="1"/>
  <c r="S7799" i="1" s="1"/>
  <c r="R7798" i="1"/>
  <c r="S7798" i="1" s="1" a="1"/>
  <c r="S7798" i="1" s="1"/>
  <c r="R7797" i="1"/>
  <c r="S7797" i="1" s="1" a="1"/>
  <c r="S7797" i="1" s="1"/>
  <c r="R7796" i="1"/>
  <c r="S7796" i="1" s="1" a="1"/>
  <c r="S7796" i="1" s="1"/>
  <c r="R7795" i="1"/>
  <c r="S7795" i="1" s="1" a="1"/>
  <c r="S7795" i="1" s="1"/>
  <c r="R7794" i="1"/>
  <c r="S7794" i="1" s="1" a="1"/>
  <c r="S7794" i="1" s="1"/>
  <c r="R7793" i="1"/>
  <c r="S7793" i="1" s="1" a="1"/>
  <c r="S7793" i="1" s="1"/>
  <c r="R7792" i="1"/>
  <c r="S7792" i="1" s="1" a="1"/>
  <c r="S7792" i="1" s="1"/>
  <c r="R7791" i="1"/>
  <c r="S7791" i="1" s="1" a="1"/>
  <c r="S7791" i="1" s="1"/>
  <c r="R7790" i="1"/>
  <c r="S7790" i="1" s="1" a="1"/>
  <c r="S7790" i="1" s="1"/>
  <c r="R7789" i="1"/>
  <c r="S7789" i="1" s="1" a="1"/>
  <c r="S7789" i="1" s="1"/>
  <c r="R7788" i="1"/>
  <c r="S7788" i="1" s="1" a="1"/>
  <c r="S7788" i="1" s="1"/>
  <c r="R7787" i="1"/>
  <c r="S7787" i="1" s="1" a="1"/>
  <c r="S7787" i="1" s="1"/>
  <c r="R7786" i="1"/>
  <c r="S7786" i="1" s="1" a="1"/>
  <c r="S7786" i="1" s="1"/>
  <c r="R7785" i="1"/>
  <c r="S7785" i="1" s="1" a="1"/>
  <c r="S7785" i="1" s="1"/>
  <c r="R7784" i="1"/>
  <c r="S7784" i="1" s="1" a="1"/>
  <c r="S7784" i="1" s="1"/>
  <c r="R7783" i="1"/>
  <c r="S7783" i="1" s="1" a="1"/>
  <c r="S7783" i="1" s="1"/>
  <c r="R7782" i="1"/>
  <c r="S7782" i="1" s="1" a="1"/>
  <c r="S7782" i="1" s="1"/>
  <c r="R7781" i="1"/>
  <c r="S7781" i="1" s="1" a="1"/>
  <c r="S7781" i="1" s="1"/>
  <c r="R7780" i="1"/>
  <c r="S7780" i="1" s="1" a="1"/>
  <c r="S7780" i="1" s="1"/>
  <c r="R7779" i="1"/>
  <c r="S7779" i="1" s="1" a="1"/>
  <c r="S7779" i="1" s="1"/>
  <c r="R7778" i="1"/>
  <c r="S7778" i="1" s="1" a="1"/>
  <c r="S7778" i="1" s="1"/>
  <c r="R7777" i="1"/>
  <c r="S7777" i="1" s="1" a="1"/>
  <c r="S7777" i="1" s="1"/>
  <c r="R7776" i="1"/>
  <c r="S7776" i="1" s="1" a="1"/>
  <c r="S7776" i="1" s="1"/>
  <c r="R7775" i="1"/>
  <c r="S7775" i="1" s="1" a="1"/>
  <c r="S7775" i="1" s="1"/>
  <c r="R7774" i="1"/>
  <c r="S7774" i="1" s="1" a="1"/>
  <c r="S7774" i="1" s="1"/>
  <c r="R7773" i="1"/>
  <c r="S7773" i="1" s="1" a="1"/>
  <c r="S7773" i="1" s="1"/>
  <c r="R7772" i="1"/>
  <c r="S7772" i="1" s="1" a="1"/>
  <c r="S7772" i="1" s="1"/>
  <c r="R7771" i="1"/>
  <c r="S7771" i="1" s="1" a="1"/>
  <c r="S7771" i="1" s="1"/>
  <c r="R7770" i="1"/>
  <c r="S7770" i="1" s="1" a="1"/>
  <c r="S7770" i="1" s="1"/>
  <c r="R7769" i="1"/>
  <c r="S7769" i="1" s="1" a="1"/>
  <c r="S7769" i="1" s="1"/>
  <c r="R7768" i="1"/>
  <c r="S7768" i="1" s="1" a="1"/>
  <c r="S7768" i="1" s="1"/>
  <c r="R7767" i="1"/>
  <c r="S7767" i="1" s="1" a="1"/>
  <c r="S7767" i="1" s="1"/>
  <c r="R7766" i="1"/>
  <c r="S7766" i="1" s="1" a="1"/>
  <c r="S7766" i="1" s="1"/>
  <c r="R7765" i="1"/>
  <c r="S7765" i="1" s="1" a="1"/>
  <c r="S7765" i="1" s="1"/>
  <c r="R7764" i="1"/>
  <c r="S7764" i="1" s="1" a="1"/>
  <c r="S7764" i="1" s="1"/>
  <c r="R7763" i="1"/>
  <c r="S7763" i="1" s="1" a="1"/>
  <c r="S7763" i="1" s="1"/>
  <c r="R7762" i="1"/>
  <c r="S7762" i="1" s="1" a="1"/>
  <c r="S7762" i="1" s="1"/>
  <c r="R7761" i="1"/>
  <c r="S7761" i="1" s="1" a="1"/>
  <c r="S7761" i="1" s="1"/>
  <c r="R7760" i="1"/>
  <c r="S7760" i="1" s="1" a="1"/>
  <c r="S7760" i="1" s="1"/>
  <c r="R7759" i="1"/>
  <c r="S7759" i="1" s="1" a="1"/>
  <c r="S7759" i="1" s="1"/>
  <c r="R7758" i="1"/>
  <c r="S7758" i="1" s="1" a="1"/>
  <c r="S7758" i="1" s="1"/>
  <c r="R7757" i="1"/>
  <c r="S7757" i="1" s="1" a="1"/>
  <c r="S7757" i="1" s="1"/>
  <c r="R7756" i="1"/>
  <c r="S7756" i="1" s="1" a="1"/>
  <c r="S7756" i="1" s="1"/>
  <c r="R7755" i="1"/>
  <c r="S7755" i="1" s="1" a="1"/>
  <c r="S7755" i="1" s="1"/>
  <c r="R7754" i="1"/>
  <c r="S7754" i="1" s="1" a="1"/>
  <c r="S7754" i="1" s="1"/>
  <c r="R7753" i="1"/>
  <c r="S7753" i="1" s="1" a="1"/>
  <c r="S7753" i="1" s="1"/>
  <c r="R7752" i="1"/>
  <c r="S7752" i="1" s="1" a="1"/>
  <c r="S7752" i="1" s="1"/>
  <c r="R7751" i="1"/>
  <c r="S7751" i="1" s="1" a="1"/>
  <c r="S7751" i="1" s="1"/>
  <c r="R7750" i="1"/>
  <c r="S7750" i="1" s="1" a="1"/>
  <c r="S7750" i="1" s="1"/>
  <c r="R7749" i="1"/>
  <c r="S7749" i="1" s="1" a="1"/>
  <c r="S7749" i="1" s="1"/>
  <c r="R7748" i="1"/>
  <c r="S7748" i="1" s="1" a="1"/>
  <c r="S7748" i="1" s="1"/>
  <c r="R7747" i="1"/>
  <c r="S7747" i="1" s="1" a="1"/>
  <c r="S7747" i="1" s="1"/>
  <c r="R7746" i="1"/>
  <c r="S7746" i="1" s="1" a="1"/>
  <c r="S7746" i="1" s="1"/>
  <c r="R7745" i="1"/>
  <c r="S7745" i="1" s="1" a="1"/>
  <c r="S7745" i="1" s="1"/>
  <c r="R7744" i="1"/>
  <c r="S7744" i="1" s="1" a="1"/>
  <c r="S7744" i="1" s="1"/>
  <c r="R7743" i="1"/>
  <c r="S7743" i="1" s="1" a="1"/>
  <c r="S7743" i="1" s="1"/>
  <c r="R7742" i="1"/>
  <c r="S7742" i="1" s="1" a="1"/>
  <c r="S7742" i="1" s="1"/>
  <c r="R7741" i="1"/>
  <c r="S7741" i="1" s="1" a="1"/>
  <c r="S7741" i="1" s="1"/>
  <c r="R7740" i="1"/>
  <c r="S7740" i="1" s="1" a="1"/>
  <c r="S7740" i="1" s="1"/>
  <c r="R7739" i="1"/>
  <c r="S7739" i="1" s="1" a="1"/>
  <c r="S7739" i="1" s="1"/>
  <c r="R7738" i="1"/>
  <c r="S7738" i="1" s="1" a="1"/>
  <c r="S7738" i="1" s="1"/>
  <c r="R7737" i="1"/>
  <c r="S7737" i="1" s="1" a="1"/>
  <c r="S7737" i="1" s="1"/>
  <c r="R7736" i="1"/>
  <c r="S7736" i="1" s="1" a="1"/>
  <c r="S7736" i="1" s="1"/>
  <c r="R7735" i="1"/>
  <c r="S7735" i="1" s="1" a="1"/>
  <c r="S7735" i="1" s="1"/>
  <c r="R7734" i="1"/>
  <c r="S7734" i="1" s="1" a="1"/>
  <c r="S7734" i="1" s="1"/>
  <c r="R7733" i="1"/>
  <c r="S7733" i="1" s="1" a="1"/>
  <c r="S7733" i="1" s="1"/>
  <c r="R7732" i="1"/>
  <c r="S7732" i="1" s="1" a="1"/>
  <c r="S7732" i="1" s="1"/>
  <c r="R7731" i="1"/>
  <c r="S7731" i="1" s="1" a="1"/>
  <c r="S7731" i="1" s="1"/>
  <c r="R7730" i="1"/>
  <c r="S7730" i="1" s="1" a="1"/>
  <c r="S7730" i="1" s="1"/>
  <c r="R7729" i="1"/>
  <c r="S7729" i="1" s="1" a="1"/>
  <c r="S7729" i="1" s="1"/>
  <c r="R7728" i="1"/>
  <c r="S7728" i="1" s="1" a="1"/>
  <c r="S7728" i="1" s="1"/>
  <c r="R7727" i="1"/>
  <c r="S7727" i="1" s="1" a="1"/>
  <c r="S7727" i="1" s="1"/>
  <c r="R7726" i="1"/>
  <c r="S7726" i="1" s="1" a="1"/>
  <c r="S7726" i="1" s="1"/>
  <c r="R7725" i="1"/>
  <c r="S7725" i="1" s="1" a="1"/>
  <c r="S7725" i="1" s="1"/>
  <c r="R7724" i="1"/>
  <c r="S7724" i="1" s="1" a="1"/>
  <c r="S7724" i="1" s="1"/>
  <c r="R7723" i="1"/>
  <c r="S7723" i="1" s="1" a="1"/>
  <c r="S7723" i="1" s="1"/>
  <c r="R7722" i="1"/>
  <c r="S7722" i="1" s="1" a="1"/>
  <c r="S7722" i="1" s="1"/>
  <c r="R7721" i="1"/>
  <c r="S7721" i="1" s="1" a="1"/>
  <c r="S7721" i="1" s="1"/>
  <c r="R7720" i="1"/>
  <c r="S7720" i="1" s="1" a="1"/>
  <c r="S7720" i="1" s="1"/>
  <c r="R7719" i="1"/>
  <c r="S7719" i="1" s="1" a="1"/>
  <c r="S7719" i="1" s="1"/>
  <c r="R7718" i="1"/>
  <c r="S7718" i="1" s="1" a="1"/>
  <c r="S7718" i="1" s="1"/>
  <c r="R7717" i="1"/>
  <c r="S7717" i="1" s="1" a="1"/>
  <c r="S7717" i="1" s="1"/>
  <c r="R7716" i="1"/>
  <c r="S7716" i="1" s="1" a="1"/>
  <c r="S7716" i="1" s="1"/>
  <c r="R7715" i="1"/>
  <c r="S7715" i="1" s="1" a="1"/>
  <c r="S7715" i="1" s="1"/>
  <c r="R7714" i="1"/>
  <c r="S7714" i="1" s="1" a="1"/>
  <c r="S7714" i="1" s="1"/>
  <c r="R7713" i="1"/>
  <c r="S7713" i="1" s="1" a="1"/>
  <c r="S7713" i="1" s="1"/>
  <c r="R7712" i="1"/>
  <c r="S7712" i="1" s="1" a="1"/>
  <c r="S7712" i="1" s="1"/>
  <c r="R7711" i="1"/>
  <c r="S7711" i="1" s="1" a="1"/>
  <c r="S7711" i="1" s="1"/>
  <c r="R7710" i="1"/>
  <c r="S7710" i="1" s="1" a="1"/>
  <c r="S7710" i="1" s="1"/>
  <c r="R7709" i="1"/>
  <c r="S7709" i="1" s="1" a="1"/>
  <c r="S7709" i="1" s="1"/>
  <c r="R7708" i="1"/>
  <c r="S7708" i="1" s="1" a="1"/>
  <c r="S7708" i="1" s="1"/>
  <c r="R7707" i="1"/>
  <c r="S7707" i="1" s="1" a="1"/>
  <c r="S7707" i="1" s="1"/>
  <c r="R7706" i="1"/>
  <c r="S7706" i="1" s="1" a="1"/>
  <c r="S7706" i="1" s="1"/>
  <c r="R7705" i="1"/>
  <c r="S7705" i="1" s="1" a="1"/>
  <c r="S7705" i="1" s="1"/>
  <c r="R7704" i="1"/>
  <c r="S7704" i="1" s="1" a="1"/>
  <c r="S7704" i="1" s="1"/>
  <c r="R7703" i="1"/>
  <c r="S7703" i="1" s="1" a="1"/>
  <c r="S7703" i="1" s="1"/>
  <c r="R7702" i="1"/>
  <c r="S7702" i="1" s="1" a="1"/>
  <c r="S7702" i="1" s="1"/>
  <c r="R7701" i="1"/>
  <c r="S7701" i="1" s="1" a="1"/>
  <c r="S7701" i="1" s="1"/>
  <c r="R7700" i="1"/>
  <c r="S7700" i="1" s="1" a="1"/>
  <c r="S7700" i="1" s="1"/>
  <c r="R7699" i="1"/>
  <c r="S7699" i="1" s="1" a="1"/>
  <c r="S7699" i="1" s="1"/>
  <c r="R7698" i="1"/>
  <c r="S7698" i="1" s="1" a="1"/>
  <c r="S7698" i="1" s="1"/>
  <c r="R7697" i="1"/>
  <c r="S7697" i="1" s="1" a="1"/>
  <c r="S7697" i="1" s="1"/>
  <c r="R7696" i="1"/>
  <c r="S7696" i="1" s="1" a="1"/>
  <c r="S7696" i="1" s="1"/>
  <c r="R7695" i="1"/>
  <c r="S7695" i="1" s="1" a="1"/>
  <c r="S7695" i="1" s="1"/>
  <c r="R7694" i="1"/>
  <c r="S7694" i="1" s="1" a="1"/>
  <c r="S7694" i="1" s="1"/>
  <c r="R7693" i="1"/>
  <c r="S7693" i="1" s="1" a="1"/>
  <c r="S7693" i="1" s="1"/>
  <c r="R7692" i="1"/>
  <c r="S7692" i="1" s="1" a="1"/>
  <c r="S7692" i="1" s="1"/>
  <c r="R7691" i="1"/>
  <c r="S7691" i="1" s="1" a="1"/>
  <c r="S7691" i="1" s="1"/>
  <c r="R7690" i="1"/>
  <c r="S7690" i="1" s="1" a="1"/>
  <c r="S7690" i="1" s="1"/>
  <c r="R7689" i="1"/>
  <c r="S7689" i="1" s="1" a="1"/>
  <c r="S7689" i="1" s="1"/>
  <c r="R7688" i="1"/>
  <c r="S7688" i="1" s="1" a="1"/>
  <c r="S7688" i="1" s="1"/>
  <c r="R7687" i="1"/>
  <c r="S7687" i="1" s="1" a="1"/>
  <c r="S7687" i="1" s="1"/>
  <c r="R7686" i="1"/>
  <c r="S7686" i="1" s="1" a="1"/>
  <c r="S7686" i="1" s="1"/>
  <c r="R7685" i="1"/>
  <c r="S7685" i="1" s="1" a="1"/>
  <c r="S7685" i="1" s="1"/>
  <c r="R7684" i="1"/>
  <c r="S7684" i="1" s="1" a="1"/>
  <c r="S7684" i="1" s="1"/>
  <c r="R7683" i="1"/>
  <c r="S7683" i="1" s="1" a="1"/>
  <c r="S7683" i="1" s="1"/>
  <c r="R7682" i="1"/>
  <c r="S7682" i="1" s="1" a="1"/>
  <c r="S7682" i="1" s="1"/>
  <c r="R7681" i="1"/>
  <c r="S7681" i="1" s="1" a="1"/>
  <c r="S7681" i="1" s="1"/>
  <c r="R7680" i="1"/>
  <c r="S7680" i="1" s="1" a="1"/>
  <c r="S7680" i="1" s="1"/>
  <c r="R7679" i="1"/>
  <c r="S7679" i="1" s="1" a="1"/>
  <c r="S7679" i="1" s="1"/>
  <c r="R7678" i="1"/>
  <c r="S7678" i="1" s="1" a="1"/>
  <c r="S7678" i="1" s="1"/>
  <c r="R7677" i="1"/>
  <c r="S7677" i="1" s="1" a="1"/>
  <c r="S7677" i="1" s="1"/>
  <c r="R7676" i="1"/>
  <c r="S7676" i="1" s="1" a="1"/>
  <c r="S7676" i="1" s="1"/>
  <c r="R7675" i="1"/>
  <c r="S7675" i="1" s="1" a="1"/>
  <c r="S7675" i="1" s="1"/>
  <c r="R7674" i="1"/>
  <c r="S7674" i="1" s="1" a="1"/>
  <c r="S7674" i="1" s="1"/>
  <c r="R7673" i="1"/>
  <c r="S7673" i="1" s="1" a="1"/>
  <c r="S7673" i="1" s="1"/>
  <c r="R7672" i="1"/>
  <c r="S7672" i="1" s="1" a="1"/>
  <c r="S7672" i="1" s="1"/>
  <c r="R7671" i="1"/>
  <c r="S7671" i="1" s="1" a="1"/>
  <c r="S7671" i="1" s="1"/>
  <c r="R7670" i="1"/>
  <c r="S7670" i="1" s="1" a="1"/>
  <c r="S7670" i="1" s="1"/>
  <c r="R7669" i="1"/>
  <c r="S7669" i="1" s="1" a="1"/>
  <c r="S7669" i="1" s="1"/>
  <c r="R7668" i="1"/>
  <c r="S7668" i="1" s="1" a="1"/>
  <c r="S7668" i="1" s="1"/>
  <c r="R7667" i="1"/>
  <c r="S7667" i="1" s="1" a="1"/>
  <c r="S7667" i="1" s="1"/>
  <c r="R7666" i="1"/>
  <c r="S7666" i="1" s="1" a="1"/>
  <c r="S7666" i="1" s="1"/>
  <c r="R7665" i="1"/>
  <c r="S7665" i="1" s="1" a="1"/>
  <c r="S7665" i="1" s="1"/>
  <c r="R7664" i="1"/>
  <c r="S7664" i="1" s="1" a="1"/>
  <c r="S7664" i="1" s="1"/>
  <c r="R7663" i="1"/>
  <c r="S7663" i="1" s="1" a="1"/>
  <c r="S7663" i="1" s="1"/>
  <c r="R7662" i="1"/>
  <c r="S7662" i="1" s="1" a="1"/>
  <c r="S7662" i="1" s="1"/>
  <c r="R7661" i="1"/>
  <c r="S7661" i="1" s="1" a="1"/>
  <c r="S7661" i="1" s="1"/>
  <c r="R7660" i="1"/>
  <c r="S7660" i="1" s="1" a="1"/>
  <c r="S7660" i="1" s="1"/>
  <c r="R7659" i="1"/>
  <c r="S7659" i="1" s="1" a="1"/>
  <c r="S7659" i="1" s="1"/>
  <c r="R7658" i="1"/>
  <c r="S7658" i="1" s="1" a="1"/>
  <c r="S7658" i="1" s="1"/>
  <c r="R7657" i="1"/>
  <c r="S7657" i="1" s="1" a="1"/>
  <c r="S7657" i="1" s="1"/>
  <c r="R7656" i="1"/>
  <c r="S7656" i="1" s="1" a="1"/>
  <c r="S7656" i="1" s="1"/>
  <c r="R7655" i="1"/>
  <c r="S7655" i="1" s="1" a="1"/>
  <c r="S7655" i="1" s="1"/>
  <c r="R7654" i="1"/>
  <c r="S7654" i="1" s="1" a="1"/>
  <c r="S7654" i="1" s="1"/>
  <c r="R7653" i="1"/>
  <c r="S7653" i="1" s="1" a="1"/>
  <c r="S7653" i="1" s="1"/>
  <c r="R7652" i="1"/>
  <c r="S7652" i="1" s="1" a="1"/>
  <c r="S7652" i="1" s="1"/>
  <c r="R7651" i="1"/>
  <c r="S7651" i="1" s="1" a="1"/>
  <c r="S7651" i="1" s="1"/>
  <c r="R7650" i="1"/>
  <c r="S7650" i="1" s="1" a="1"/>
  <c r="S7650" i="1" s="1"/>
  <c r="R7649" i="1"/>
  <c r="S7649" i="1" s="1" a="1"/>
  <c r="S7649" i="1" s="1"/>
  <c r="R7648" i="1"/>
  <c r="S7648" i="1" s="1" a="1"/>
  <c r="S7648" i="1" s="1"/>
  <c r="R7647" i="1"/>
  <c r="S7647" i="1" s="1" a="1"/>
  <c r="S7647" i="1" s="1"/>
  <c r="R7646" i="1"/>
  <c r="S7646" i="1" s="1" a="1"/>
  <c r="S7646" i="1" s="1"/>
  <c r="R7645" i="1"/>
  <c r="S7645" i="1" s="1" a="1"/>
  <c r="S7645" i="1" s="1"/>
  <c r="R7644" i="1"/>
  <c r="S7644" i="1" s="1" a="1"/>
  <c r="S7644" i="1" s="1"/>
  <c r="R7643" i="1"/>
  <c r="S7643" i="1" s="1" a="1"/>
  <c r="S7643" i="1" s="1"/>
  <c r="R7642" i="1"/>
  <c r="S7642" i="1" s="1" a="1"/>
  <c r="S7642" i="1" s="1"/>
  <c r="R7641" i="1"/>
  <c r="S7641" i="1" s="1" a="1"/>
  <c r="S7641" i="1" s="1"/>
  <c r="R7640" i="1"/>
  <c r="S7640" i="1" s="1" a="1"/>
  <c r="S7640" i="1" s="1"/>
  <c r="R7639" i="1"/>
  <c r="S7639" i="1" s="1" a="1"/>
  <c r="S7639" i="1" s="1"/>
  <c r="R7638" i="1"/>
  <c r="S7638" i="1" s="1" a="1"/>
  <c r="S7638" i="1" s="1"/>
  <c r="R7637" i="1"/>
  <c r="S7637" i="1" s="1" a="1"/>
  <c r="S7637" i="1" s="1"/>
  <c r="R7636" i="1"/>
  <c r="S7636" i="1" s="1" a="1"/>
  <c r="S7636" i="1" s="1"/>
  <c r="R7635" i="1"/>
  <c r="S7635" i="1" s="1" a="1"/>
  <c r="S7635" i="1" s="1"/>
  <c r="R7634" i="1"/>
  <c r="S7634" i="1" s="1" a="1"/>
  <c r="S7634" i="1" s="1"/>
  <c r="R7633" i="1"/>
  <c r="S7633" i="1" s="1" a="1"/>
  <c r="S7633" i="1" s="1"/>
  <c r="R7632" i="1"/>
  <c r="S7632" i="1" s="1" a="1"/>
  <c r="S7632" i="1" s="1"/>
  <c r="R7631" i="1"/>
  <c r="S7631" i="1" s="1" a="1"/>
  <c r="S7631" i="1" s="1"/>
  <c r="R7630" i="1"/>
  <c r="S7630" i="1" s="1" a="1"/>
  <c r="S7630" i="1" s="1"/>
  <c r="R7629" i="1"/>
  <c r="S7629" i="1" s="1" a="1"/>
  <c r="S7629" i="1" s="1"/>
  <c r="R7628" i="1"/>
  <c r="S7628" i="1" s="1" a="1"/>
  <c r="S7628" i="1" s="1"/>
  <c r="R7627" i="1"/>
  <c r="S7627" i="1" s="1" a="1"/>
  <c r="S7627" i="1" s="1"/>
  <c r="R7626" i="1"/>
  <c r="S7626" i="1" s="1" a="1"/>
  <c r="S7626" i="1" s="1"/>
  <c r="R7625" i="1"/>
  <c r="S7625" i="1" s="1" a="1"/>
  <c r="S7625" i="1" s="1"/>
  <c r="R7624" i="1"/>
  <c r="S7624" i="1" s="1" a="1"/>
  <c r="S7624" i="1" s="1"/>
  <c r="R7623" i="1"/>
  <c r="S7623" i="1" s="1" a="1"/>
  <c r="S7623" i="1" s="1"/>
  <c r="R7622" i="1"/>
  <c r="S7622" i="1" s="1" a="1"/>
  <c r="S7622" i="1" s="1"/>
  <c r="R7621" i="1"/>
  <c r="S7621" i="1" s="1" a="1"/>
  <c r="S7621" i="1" s="1"/>
  <c r="R7620" i="1"/>
  <c r="S7620" i="1" s="1" a="1"/>
  <c r="S7620" i="1" s="1"/>
  <c r="R7619" i="1"/>
  <c r="S7619" i="1" s="1" a="1"/>
  <c r="S7619" i="1" s="1"/>
  <c r="R7618" i="1"/>
  <c r="S7618" i="1" s="1" a="1"/>
  <c r="S7618" i="1" s="1"/>
  <c r="R7617" i="1"/>
  <c r="S7617" i="1" s="1" a="1"/>
  <c r="S7617" i="1" s="1"/>
  <c r="R7616" i="1"/>
  <c r="S7616" i="1" s="1" a="1"/>
  <c r="S7616" i="1" s="1"/>
  <c r="R7615" i="1"/>
  <c r="S7615" i="1" s="1" a="1"/>
  <c r="S7615" i="1" s="1"/>
  <c r="R7614" i="1"/>
  <c r="S7614" i="1" s="1" a="1"/>
  <c r="S7614" i="1" s="1"/>
  <c r="R7613" i="1"/>
  <c r="S7613" i="1" s="1" a="1"/>
  <c r="S7613" i="1" s="1"/>
  <c r="R7612" i="1"/>
  <c r="S7612" i="1" s="1" a="1"/>
  <c r="S7612" i="1" s="1"/>
  <c r="R7611" i="1"/>
  <c r="S7611" i="1" s="1" a="1"/>
  <c r="S7611" i="1" s="1"/>
  <c r="R7610" i="1"/>
  <c r="S7610" i="1" s="1" a="1"/>
  <c r="S7610" i="1" s="1"/>
  <c r="R7609" i="1"/>
  <c r="S7609" i="1" s="1" a="1"/>
  <c r="S7609" i="1" s="1"/>
  <c r="R7608" i="1"/>
  <c r="S7608" i="1" s="1" a="1"/>
  <c r="S7608" i="1" s="1"/>
  <c r="R7607" i="1"/>
  <c r="S7607" i="1" s="1" a="1"/>
  <c r="S7607" i="1" s="1"/>
  <c r="R7606" i="1"/>
  <c r="S7606" i="1" s="1" a="1"/>
  <c r="S7606" i="1" s="1"/>
  <c r="R7605" i="1"/>
  <c r="S7605" i="1" s="1" a="1"/>
  <c r="S7605" i="1" s="1"/>
  <c r="R7604" i="1"/>
  <c r="S7604" i="1" s="1" a="1"/>
  <c r="S7604" i="1" s="1"/>
  <c r="R7603" i="1"/>
  <c r="S7603" i="1" s="1" a="1"/>
  <c r="S7603" i="1" s="1"/>
  <c r="R7602" i="1"/>
  <c r="S7602" i="1" s="1" a="1"/>
  <c r="S7602" i="1" s="1"/>
  <c r="R7601" i="1"/>
  <c r="S7601" i="1" s="1" a="1"/>
  <c r="S7601" i="1" s="1"/>
  <c r="R7600" i="1"/>
  <c r="S7600" i="1" s="1" a="1"/>
  <c r="S7600" i="1" s="1"/>
  <c r="R7599" i="1"/>
  <c r="S7599" i="1" s="1" a="1"/>
  <c r="S7599" i="1" s="1"/>
  <c r="R7598" i="1"/>
  <c r="S7598" i="1" s="1" a="1"/>
  <c r="S7598" i="1" s="1"/>
  <c r="R7597" i="1"/>
  <c r="S7597" i="1" s="1" a="1"/>
  <c r="S7597" i="1" s="1"/>
  <c r="R7596" i="1"/>
  <c r="S7596" i="1" s="1" a="1"/>
  <c r="S7596" i="1" s="1"/>
  <c r="R7595" i="1"/>
  <c r="S7595" i="1" s="1" a="1"/>
  <c r="S7595" i="1" s="1"/>
  <c r="R7594" i="1"/>
  <c r="S7594" i="1" s="1" a="1"/>
  <c r="S7594" i="1" s="1"/>
  <c r="R7593" i="1"/>
  <c r="S7593" i="1" s="1" a="1"/>
  <c r="S7593" i="1" s="1"/>
  <c r="R7592" i="1"/>
  <c r="S7592" i="1" s="1" a="1"/>
  <c r="S7592" i="1" s="1"/>
  <c r="R7591" i="1"/>
  <c r="S7591" i="1" s="1" a="1"/>
  <c r="S7591" i="1" s="1"/>
  <c r="R7590" i="1"/>
  <c r="S7590" i="1" s="1" a="1"/>
  <c r="S7590" i="1" s="1"/>
  <c r="R7589" i="1"/>
  <c r="S7589" i="1" s="1" a="1"/>
  <c r="S7589" i="1" s="1"/>
  <c r="R7588" i="1"/>
  <c r="S7588" i="1" s="1" a="1"/>
  <c r="S7588" i="1" s="1"/>
  <c r="R7587" i="1"/>
  <c r="S7587" i="1" s="1" a="1"/>
  <c r="S7587" i="1" s="1"/>
  <c r="R7586" i="1"/>
  <c r="S7586" i="1" s="1" a="1"/>
  <c r="S7586" i="1" s="1"/>
  <c r="R7585" i="1"/>
  <c r="S7585" i="1" s="1" a="1"/>
  <c r="S7585" i="1" s="1"/>
  <c r="R7584" i="1"/>
  <c r="S7584" i="1" s="1" a="1"/>
  <c r="S7584" i="1" s="1"/>
  <c r="R7583" i="1"/>
  <c r="S7583" i="1" s="1" a="1"/>
  <c r="S7583" i="1" s="1"/>
  <c r="R7582" i="1"/>
  <c r="S7582" i="1" s="1" a="1"/>
  <c r="S7582" i="1" s="1"/>
  <c r="R7581" i="1"/>
  <c r="S7581" i="1" s="1" a="1"/>
  <c r="S7581" i="1" s="1"/>
  <c r="R7580" i="1"/>
  <c r="S7580" i="1" s="1" a="1"/>
  <c r="S7580" i="1" s="1"/>
  <c r="R7579" i="1"/>
  <c r="S7579" i="1" s="1" a="1"/>
  <c r="S7579" i="1" s="1"/>
  <c r="R7578" i="1"/>
  <c r="S7578" i="1" s="1" a="1"/>
  <c r="S7578" i="1" s="1"/>
  <c r="R7577" i="1"/>
  <c r="S7577" i="1" s="1" a="1"/>
  <c r="S7577" i="1" s="1"/>
  <c r="R7576" i="1"/>
  <c r="S7576" i="1" s="1" a="1"/>
  <c r="S7576" i="1" s="1"/>
  <c r="R7575" i="1"/>
  <c r="S7575" i="1" s="1" a="1"/>
  <c r="S7575" i="1" s="1"/>
  <c r="R7574" i="1"/>
  <c r="S7574" i="1" s="1" a="1"/>
  <c r="S7574" i="1" s="1"/>
  <c r="R7573" i="1"/>
  <c r="S7573" i="1" s="1" a="1"/>
  <c r="S7573" i="1" s="1"/>
  <c r="R7572" i="1"/>
  <c r="S7572" i="1" s="1" a="1"/>
  <c r="S7572" i="1" s="1"/>
  <c r="R7571" i="1"/>
  <c r="S7571" i="1" s="1" a="1"/>
  <c r="S7571" i="1" s="1"/>
  <c r="R7570" i="1"/>
  <c r="S7570" i="1" s="1" a="1"/>
  <c r="S7570" i="1" s="1"/>
  <c r="R7569" i="1"/>
  <c r="S7569" i="1" s="1" a="1"/>
  <c r="S7569" i="1" s="1"/>
  <c r="R7568" i="1"/>
  <c r="S7568" i="1" s="1" a="1"/>
  <c r="S7568" i="1" s="1"/>
  <c r="R7567" i="1"/>
  <c r="S7567" i="1" s="1" a="1"/>
  <c r="S7567" i="1" s="1"/>
  <c r="R7566" i="1"/>
  <c r="S7566" i="1" s="1" a="1"/>
  <c r="S7566" i="1" s="1"/>
  <c r="R7565" i="1"/>
  <c r="S7565" i="1" s="1" a="1"/>
  <c r="S7565" i="1" s="1"/>
  <c r="R7564" i="1"/>
  <c r="S7564" i="1" s="1" a="1"/>
  <c r="S7564" i="1" s="1"/>
  <c r="R7563" i="1"/>
  <c r="S7563" i="1" s="1" a="1"/>
  <c r="S7563" i="1" s="1"/>
  <c r="R7562" i="1"/>
  <c r="S7562" i="1" s="1" a="1"/>
  <c r="S7562" i="1" s="1"/>
  <c r="R7561" i="1"/>
  <c r="S7561" i="1" s="1" a="1"/>
  <c r="S7561" i="1" s="1"/>
  <c r="R7560" i="1"/>
  <c r="S7560" i="1" s="1" a="1"/>
  <c r="S7560" i="1" s="1"/>
  <c r="R7559" i="1"/>
  <c r="S7559" i="1" s="1" a="1"/>
  <c r="S7559" i="1" s="1"/>
  <c r="R7558" i="1"/>
  <c r="S7558" i="1" s="1" a="1"/>
  <c r="S7558" i="1" s="1"/>
  <c r="R7557" i="1"/>
  <c r="S7557" i="1" s="1" a="1"/>
  <c r="S7557" i="1" s="1"/>
  <c r="R7556" i="1"/>
  <c r="S7556" i="1" s="1" a="1"/>
  <c r="S7556" i="1" s="1"/>
  <c r="R7555" i="1"/>
  <c r="S7555" i="1" s="1" a="1"/>
  <c r="S7555" i="1" s="1"/>
  <c r="R7554" i="1"/>
  <c r="S7554" i="1" s="1" a="1"/>
  <c r="S7554" i="1" s="1"/>
  <c r="R7553" i="1"/>
  <c r="S7553" i="1" s="1" a="1"/>
  <c r="S7553" i="1" s="1"/>
  <c r="R7552" i="1"/>
  <c r="S7552" i="1" s="1" a="1"/>
  <c r="S7552" i="1" s="1"/>
  <c r="R7551" i="1"/>
  <c r="S7551" i="1" s="1" a="1"/>
  <c r="S7551" i="1" s="1"/>
  <c r="R7550" i="1"/>
  <c r="S7550" i="1" s="1" a="1"/>
  <c r="S7550" i="1" s="1"/>
  <c r="R7549" i="1"/>
  <c r="S7549" i="1" s="1" a="1"/>
  <c r="S7549" i="1" s="1"/>
  <c r="R7548" i="1"/>
  <c r="S7548" i="1" s="1" a="1"/>
  <c r="S7548" i="1" s="1"/>
  <c r="R7547" i="1"/>
  <c r="S7547" i="1" s="1" a="1"/>
  <c r="S7547" i="1" s="1"/>
  <c r="R7546" i="1"/>
  <c r="S7546" i="1" s="1" a="1"/>
  <c r="S7546" i="1" s="1"/>
  <c r="R7545" i="1"/>
  <c r="S7545" i="1" s="1" a="1"/>
  <c r="S7545" i="1" s="1"/>
  <c r="R7544" i="1"/>
  <c r="S7544" i="1" s="1" a="1"/>
  <c r="S7544" i="1" s="1"/>
  <c r="R7543" i="1"/>
  <c r="S7543" i="1" s="1" a="1"/>
  <c r="S7543" i="1" s="1"/>
  <c r="R7542" i="1"/>
  <c r="S7542" i="1" s="1" a="1"/>
  <c r="S7542" i="1" s="1"/>
  <c r="R7541" i="1"/>
  <c r="S7541" i="1" s="1" a="1"/>
  <c r="S7541" i="1" s="1"/>
  <c r="R7540" i="1"/>
  <c r="S7540" i="1" s="1" a="1"/>
  <c r="S7540" i="1" s="1"/>
  <c r="R7539" i="1"/>
  <c r="S7539" i="1" s="1" a="1"/>
  <c r="S7539" i="1" s="1"/>
  <c r="R7538" i="1"/>
  <c r="S7538" i="1" s="1" a="1"/>
  <c r="S7538" i="1" s="1"/>
  <c r="R7537" i="1"/>
  <c r="S7537" i="1" s="1" a="1"/>
  <c r="S7537" i="1" s="1"/>
  <c r="R7536" i="1"/>
  <c r="S7536" i="1" s="1" a="1"/>
  <c r="S7536" i="1" s="1"/>
  <c r="R7535" i="1"/>
  <c r="S7535" i="1" s="1" a="1"/>
  <c r="S7535" i="1" s="1"/>
  <c r="R7534" i="1"/>
  <c r="S7534" i="1" s="1" a="1"/>
  <c r="S7534" i="1" s="1"/>
  <c r="R7533" i="1"/>
  <c r="S7533" i="1" s="1" a="1"/>
  <c r="S7533" i="1" s="1"/>
  <c r="R7532" i="1"/>
  <c r="S7532" i="1" s="1" a="1"/>
  <c r="S7532" i="1" s="1"/>
  <c r="R7531" i="1"/>
  <c r="S7531" i="1" s="1" a="1"/>
  <c r="S7531" i="1" s="1"/>
  <c r="R7530" i="1"/>
  <c r="S7530" i="1" s="1" a="1"/>
  <c r="S7530" i="1" s="1"/>
  <c r="R7529" i="1"/>
  <c r="S7529" i="1" s="1" a="1"/>
  <c r="S7529" i="1" s="1"/>
  <c r="R7528" i="1"/>
  <c r="S7528" i="1" s="1" a="1"/>
  <c r="S7528" i="1" s="1"/>
  <c r="R7527" i="1"/>
  <c r="S7527" i="1" s="1" a="1"/>
  <c r="S7527" i="1" s="1"/>
  <c r="R7526" i="1"/>
  <c r="S7526" i="1" s="1" a="1"/>
  <c r="S7526" i="1" s="1"/>
  <c r="R7525" i="1"/>
  <c r="S7525" i="1" s="1" a="1"/>
  <c r="S7525" i="1" s="1"/>
  <c r="R7524" i="1"/>
  <c r="S7524" i="1" s="1" a="1"/>
  <c r="S7524" i="1" s="1"/>
  <c r="R7523" i="1"/>
  <c r="S7523" i="1" s="1" a="1"/>
  <c r="S7523" i="1" s="1"/>
  <c r="R7522" i="1"/>
  <c r="S7522" i="1" s="1" a="1"/>
  <c r="S7522" i="1" s="1"/>
  <c r="R7521" i="1"/>
  <c r="S7521" i="1" s="1" a="1"/>
  <c r="S7521" i="1" s="1"/>
  <c r="R7520" i="1"/>
  <c r="S7520" i="1" s="1" a="1"/>
  <c r="S7520" i="1" s="1"/>
  <c r="R7519" i="1"/>
  <c r="S7519" i="1" s="1" a="1"/>
  <c r="S7519" i="1" s="1"/>
  <c r="R7518" i="1"/>
  <c r="S7518" i="1" s="1" a="1"/>
  <c r="S7518" i="1" s="1"/>
  <c r="R7517" i="1"/>
  <c r="S7517" i="1" s="1" a="1"/>
  <c r="S7517" i="1" s="1"/>
  <c r="R7516" i="1"/>
  <c r="S7516" i="1" s="1" a="1"/>
  <c r="S7516" i="1" s="1"/>
  <c r="R7515" i="1"/>
  <c r="S7515" i="1" s="1" a="1"/>
  <c r="S7515" i="1" s="1"/>
  <c r="R7514" i="1"/>
  <c r="S7514" i="1" s="1" a="1"/>
  <c r="S7514" i="1" s="1"/>
  <c r="R7513" i="1"/>
  <c r="S7513" i="1" s="1" a="1"/>
  <c r="S7513" i="1" s="1"/>
  <c r="R7512" i="1"/>
  <c r="S7512" i="1" s="1" a="1"/>
  <c r="S7512" i="1" s="1"/>
  <c r="R7511" i="1"/>
  <c r="S7511" i="1" s="1" a="1"/>
  <c r="S7511" i="1" s="1"/>
  <c r="R7510" i="1"/>
  <c r="S7510" i="1" s="1" a="1"/>
  <c r="S7510" i="1" s="1"/>
  <c r="R7509" i="1"/>
  <c r="S7509" i="1" s="1" a="1"/>
  <c r="S7509" i="1" s="1"/>
  <c r="R7508" i="1"/>
  <c r="S7508" i="1" s="1" a="1"/>
  <c r="S7508" i="1" s="1"/>
  <c r="R7507" i="1"/>
  <c r="S7507" i="1" s="1" a="1"/>
  <c r="S7507" i="1" s="1"/>
  <c r="R7506" i="1"/>
  <c r="S7506" i="1" s="1" a="1"/>
  <c r="S7506" i="1" s="1"/>
  <c r="R7505" i="1"/>
  <c r="S7505" i="1" s="1" a="1"/>
  <c r="S7505" i="1" s="1"/>
  <c r="R7504" i="1"/>
  <c r="S7504" i="1" s="1" a="1"/>
  <c r="S7504" i="1" s="1"/>
  <c r="R7503" i="1"/>
  <c r="S7503" i="1" s="1" a="1"/>
  <c r="S7503" i="1" s="1"/>
  <c r="R7502" i="1"/>
  <c r="S7502" i="1" s="1" a="1"/>
  <c r="S7502" i="1" s="1"/>
  <c r="R7501" i="1"/>
  <c r="S7501" i="1" s="1" a="1"/>
  <c r="S7501" i="1" s="1"/>
  <c r="R7500" i="1"/>
  <c r="S7500" i="1" s="1" a="1"/>
  <c r="S7500" i="1" s="1"/>
  <c r="R7499" i="1"/>
  <c r="S7499" i="1" s="1" a="1"/>
  <c r="S7499" i="1" s="1"/>
  <c r="R7498" i="1"/>
  <c r="S7498" i="1" s="1" a="1"/>
  <c r="S7498" i="1" s="1"/>
  <c r="R7497" i="1"/>
  <c r="S7497" i="1" s="1" a="1"/>
  <c r="S7497" i="1" s="1"/>
  <c r="R7496" i="1"/>
  <c r="S7496" i="1" s="1" a="1"/>
  <c r="S7496" i="1" s="1"/>
  <c r="R7495" i="1"/>
  <c r="S7495" i="1" s="1" a="1"/>
  <c r="S7495" i="1" s="1"/>
  <c r="R7494" i="1"/>
  <c r="S7494" i="1" s="1" a="1"/>
  <c r="S7494" i="1" s="1"/>
  <c r="R7493" i="1"/>
  <c r="S7493" i="1" s="1" a="1"/>
  <c r="S7493" i="1" s="1"/>
  <c r="R7492" i="1"/>
  <c r="S7492" i="1" s="1" a="1"/>
  <c r="S7492" i="1" s="1"/>
  <c r="R7491" i="1"/>
  <c r="S7491" i="1" s="1" a="1"/>
  <c r="S7491" i="1" s="1"/>
  <c r="R7490" i="1"/>
  <c r="S7490" i="1" s="1" a="1"/>
  <c r="S7490" i="1" s="1"/>
  <c r="R7489" i="1"/>
  <c r="S7489" i="1" s="1" a="1"/>
  <c r="S7489" i="1" s="1"/>
  <c r="R7488" i="1"/>
  <c r="S7488" i="1" s="1" a="1"/>
  <c r="S7488" i="1" s="1"/>
  <c r="R7487" i="1"/>
  <c r="S7487" i="1" s="1" a="1"/>
  <c r="S7487" i="1" s="1"/>
  <c r="R7486" i="1"/>
  <c r="S7486" i="1" s="1" a="1"/>
  <c r="S7486" i="1" s="1"/>
  <c r="R7485" i="1"/>
  <c r="S7485" i="1" s="1" a="1"/>
  <c r="S7485" i="1" s="1"/>
  <c r="R7484" i="1"/>
  <c r="S7484" i="1" s="1" a="1"/>
  <c r="S7484" i="1" s="1"/>
  <c r="R7483" i="1"/>
  <c r="S7483" i="1" s="1" a="1"/>
  <c r="S7483" i="1" s="1"/>
  <c r="R7482" i="1"/>
  <c r="S7482" i="1" s="1" a="1"/>
  <c r="S7482" i="1" s="1"/>
  <c r="R7481" i="1"/>
  <c r="S7481" i="1" s="1" a="1"/>
  <c r="S7481" i="1" s="1"/>
  <c r="R7480" i="1"/>
  <c r="S7480" i="1" s="1" a="1"/>
  <c r="S7480" i="1" s="1"/>
  <c r="R7479" i="1"/>
  <c r="S7479" i="1" s="1" a="1"/>
  <c r="S7479" i="1" s="1"/>
  <c r="R7478" i="1"/>
  <c r="S7478" i="1" s="1" a="1"/>
  <c r="S7478" i="1" s="1"/>
  <c r="R7477" i="1"/>
  <c r="S7477" i="1" s="1" a="1"/>
  <c r="S7477" i="1" s="1"/>
  <c r="R7476" i="1"/>
  <c r="S7476" i="1" s="1" a="1"/>
  <c r="S7476" i="1" s="1"/>
  <c r="R7475" i="1"/>
  <c r="S7475" i="1" s="1" a="1"/>
  <c r="S7475" i="1" s="1"/>
  <c r="R7474" i="1"/>
  <c r="S7474" i="1" s="1" a="1"/>
  <c r="S7474" i="1" s="1"/>
  <c r="R7473" i="1"/>
  <c r="S7473" i="1" s="1" a="1"/>
  <c r="S7473" i="1" s="1"/>
  <c r="R7472" i="1"/>
  <c r="S7472" i="1" s="1" a="1"/>
  <c r="S7472" i="1" s="1"/>
  <c r="R7471" i="1"/>
  <c r="S7471" i="1" s="1" a="1"/>
  <c r="S7471" i="1" s="1"/>
  <c r="R7470" i="1"/>
  <c r="S7470" i="1" s="1" a="1"/>
  <c r="S7470" i="1" s="1"/>
  <c r="R7469" i="1"/>
  <c r="S7469" i="1" s="1" a="1"/>
  <c r="S7469" i="1" s="1"/>
  <c r="R7468" i="1"/>
  <c r="S7468" i="1" s="1" a="1"/>
  <c r="S7468" i="1" s="1"/>
  <c r="R7467" i="1"/>
  <c r="S7467" i="1" s="1" a="1"/>
  <c r="S7467" i="1" s="1"/>
  <c r="R7466" i="1"/>
  <c r="S7466" i="1" s="1" a="1"/>
  <c r="S7466" i="1" s="1"/>
  <c r="R7465" i="1"/>
  <c r="S7465" i="1" s="1" a="1"/>
  <c r="S7465" i="1" s="1"/>
  <c r="R7464" i="1"/>
  <c r="S7464" i="1" s="1" a="1"/>
  <c r="S7464" i="1" s="1"/>
  <c r="R7463" i="1"/>
  <c r="S7463" i="1" s="1" a="1"/>
  <c r="S7463" i="1" s="1"/>
  <c r="R7462" i="1"/>
  <c r="S7462" i="1" s="1" a="1"/>
  <c r="S7462" i="1" s="1"/>
  <c r="R7461" i="1"/>
  <c r="S7461" i="1" s="1" a="1"/>
  <c r="S7461" i="1" s="1"/>
  <c r="R7460" i="1"/>
  <c r="S7460" i="1" s="1" a="1"/>
  <c r="S7460" i="1" s="1"/>
  <c r="R7459" i="1"/>
  <c r="S7459" i="1" s="1" a="1"/>
  <c r="S7459" i="1" s="1"/>
  <c r="R7458" i="1"/>
  <c r="S7458" i="1" s="1" a="1"/>
  <c r="S7458" i="1" s="1"/>
  <c r="R7457" i="1"/>
  <c r="S7457" i="1" s="1" a="1"/>
  <c r="S7457" i="1" s="1"/>
  <c r="R7456" i="1"/>
  <c r="S7456" i="1" s="1" a="1"/>
  <c r="S7456" i="1" s="1"/>
  <c r="R7455" i="1"/>
  <c r="S7455" i="1" s="1" a="1"/>
  <c r="S7455" i="1" s="1"/>
  <c r="R7454" i="1"/>
  <c r="S7454" i="1" s="1" a="1"/>
  <c r="S7454" i="1" s="1"/>
  <c r="R7453" i="1"/>
  <c r="S7453" i="1" s="1" a="1"/>
  <c r="S7453" i="1" s="1"/>
  <c r="R7452" i="1"/>
  <c r="S7452" i="1" s="1" a="1"/>
  <c r="S7452" i="1" s="1"/>
  <c r="R7451" i="1"/>
  <c r="S7451" i="1" s="1" a="1"/>
  <c r="S7451" i="1" s="1"/>
  <c r="R7450" i="1"/>
  <c r="S7450" i="1" s="1" a="1"/>
  <c r="S7450" i="1" s="1"/>
  <c r="R7449" i="1"/>
  <c r="S7449" i="1" s="1" a="1"/>
  <c r="S7449" i="1" s="1"/>
  <c r="R7448" i="1"/>
  <c r="S7448" i="1" s="1" a="1"/>
  <c r="S7448" i="1" s="1"/>
  <c r="R7447" i="1"/>
  <c r="S7447" i="1" s="1" a="1"/>
  <c r="S7447" i="1" s="1"/>
  <c r="R7446" i="1"/>
  <c r="S7446" i="1" s="1" a="1"/>
  <c r="S7446" i="1" s="1"/>
  <c r="R7445" i="1"/>
  <c r="S7445" i="1" s="1" a="1"/>
  <c r="S7445" i="1" s="1"/>
  <c r="R7444" i="1"/>
  <c r="S7444" i="1" s="1" a="1"/>
  <c r="S7444" i="1" s="1"/>
  <c r="R7443" i="1"/>
  <c r="S7443" i="1" s="1" a="1"/>
  <c r="S7443" i="1" s="1"/>
  <c r="R7442" i="1"/>
  <c r="S7442" i="1" s="1" a="1"/>
  <c r="S7442" i="1" s="1"/>
  <c r="R7441" i="1"/>
  <c r="S7441" i="1" s="1" a="1"/>
  <c r="S7441" i="1" s="1"/>
  <c r="R7440" i="1"/>
  <c r="S7440" i="1" s="1" a="1"/>
  <c r="S7440" i="1" s="1"/>
  <c r="R7439" i="1"/>
  <c r="S7439" i="1" s="1" a="1"/>
  <c r="S7439" i="1" s="1"/>
  <c r="R7438" i="1"/>
  <c r="S7438" i="1" s="1" a="1"/>
  <c r="S7438" i="1" s="1"/>
  <c r="R7437" i="1"/>
  <c r="S7437" i="1" s="1" a="1"/>
  <c r="S7437" i="1" s="1"/>
  <c r="R7436" i="1"/>
  <c r="S7436" i="1" s="1" a="1"/>
  <c r="S7436" i="1" s="1"/>
  <c r="R7435" i="1"/>
  <c r="S7435" i="1" s="1" a="1"/>
  <c r="S7435" i="1" s="1"/>
  <c r="R7434" i="1"/>
  <c r="S7434" i="1" s="1" a="1"/>
  <c r="S7434" i="1" s="1"/>
  <c r="R7433" i="1"/>
  <c r="S7433" i="1" s="1" a="1"/>
  <c r="S7433" i="1" s="1"/>
  <c r="R7432" i="1"/>
  <c r="S7432" i="1" s="1" a="1"/>
  <c r="S7432" i="1" s="1"/>
  <c r="R7431" i="1"/>
  <c r="S7431" i="1" s="1" a="1"/>
  <c r="S7431" i="1" s="1"/>
  <c r="R7430" i="1"/>
  <c r="S7430" i="1" s="1" a="1"/>
  <c r="S7430" i="1" s="1"/>
  <c r="R7429" i="1"/>
  <c r="S7429" i="1" s="1" a="1"/>
  <c r="S7429" i="1" s="1"/>
  <c r="R7428" i="1"/>
  <c r="S7428" i="1" s="1" a="1"/>
  <c r="S7428" i="1" s="1"/>
  <c r="R7427" i="1"/>
  <c r="S7427" i="1" s="1" a="1"/>
  <c r="S7427" i="1" s="1"/>
  <c r="R7426" i="1"/>
  <c r="S7426" i="1" s="1" a="1"/>
  <c r="S7426" i="1" s="1"/>
  <c r="R7425" i="1"/>
  <c r="S7425" i="1" s="1" a="1"/>
  <c r="S7425" i="1" s="1"/>
  <c r="R7424" i="1"/>
  <c r="S7424" i="1" s="1" a="1"/>
  <c r="S7424" i="1" s="1"/>
  <c r="R7423" i="1"/>
  <c r="S7423" i="1" s="1" a="1"/>
  <c r="S7423" i="1" s="1"/>
  <c r="R7422" i="1"/>
  <c r="S7422" i="1" s="1" a="1"/>
  <c r="S7422" i="1" s="1"/>
  <c r="R7421" i="1"/>
  <c r="S7421" i="1" s="1" a="1"/>
  <c r="S7421" i="1" s="1"/>
  <c r="R7420" i="1"/>
  <c r="S7420" i="1" s="1" a="1"/>
  <c r="S7420" i="1" s="1"/>
  <c r="R7419" i="1"/>
  <c r="S7419" i="1" s="1" a="1"/>
  <c r="S7419" i="1" s="1"/>
  <c r="R7418" i="1"/>
  <c r="S7418" i="1" s="1" a="1"/>
  <c r="S7418" i="1" s="1"/>
  <c r="R7417" i="1"/>
  <c r="S7417" i="1" s="1" a="1"/>
  <c r="S7417" i="1" s="1"/>
  <c r="R7416" i="1"/>
  <c r="S7416" i="1" s="1" a="1"/>
  <c r="S7416" i="1" s="1"/>
  <c r="R7415" i="1"/>
  <c r="S7415" i="1" s="1" a="1"/>
  <c r="S7415" i="1" s="1"/>
  <c r="R7414" i="1"/>
  <c r="S7414" i="1" s="1" a="1"/>
  <c r="S7414" i="1" s="1"/>
  <c r="R7413" i="1"/>
  <c r="S7413" i="1" s="1" a="1"/>
  <c r="S7413" i="1" s="1"/>
  <c r="R7412" i="1"/>
  <c r="S7412" i="1" s="1" a="1"/>
  <c r="S7412" i="1" s="1"/>
  <c r="R7411" i="1"/>
  <c r="S7411" i="1" s="1" a="1"/>
  <c r="S7411" i="1" s="1"/>
  <c r="R7410" i="1"/>
  <c r="S7410" i="1" s="1" a="1"/>
  <c r="S7410" i="1" s="1"/>
  <c r="R7409" i="1"/>
  <c r="S7409" i="1" s="1" a="1"/>
  <c r="S7409" i="1" s="1"/>
  <c r="R7408" i="1"/>
  <c r="S7408" i="1" s="1" a="1"/>
  <c r="S7408" i="1" s="1"/>
  <c r="R7407" i="1"/>
  <c r="S7407" i="1" s="1" a="1"/>
  <c r="S7407" i="1" s="1"/>
  <c r="R7406" i="1"/>
  <c r="S7406" i="1" s="1" a="1"/>
  <c r="S7406" i="1" s="1"/>
  <c r="R7405" i="1"/>
  <c r="S7405" i="1" s="1" a="1"/>
  <c r="S7405" i="1" s="1"/>
  <c r="R7404" i="1"/>
  <c r="S7404" i="1" s="1" a="1"/>
  <c r="S7404" i="1" s="1"/>
  <c r="R7403" i="1"/>
  <c r="S7403" i="1" s="1" a="1"/>
  <c r="S7403" i="1" s="1"/>
  <c r="R7402" i="1"/>
  <c r="S7402" i="1" s="1" a="1"/>
  <c r="S7402" i="1" s="1"/>
  <c r="R7401" i="1"/>
  <c r="S7401" i="1" s="1" a="1"/>
  <c r="S7401" i="1" s="1"/>
  <c r="R7400" i="1"/>
  <c r="S7400" i="1" s="1" a="1"/>
  <c r="S7400" i="1" s="1"/>
  <c r="R7399" i="1"/>
  <c r="S7399" i="1" s="1" a="1"/>
  <c r="S7399" i="1" s="1"/>
  <c r="R7398" i="1"/>
  <c r="S7398" i="1" s="1" a="1"/>
  <c r="S7398" i="1" s="1"/>
  <c r="R7397" i="1"/>
  <c r="S7397" i="1" s="1" a="1"/>
  <c r="S7397" i="1" s="1"/>
  <c r="R7396" i="1"/>
  <c r="S7396" i="1" s="1" a="1"/>
  <c r="S7396" i="1" s="1"/>
  <c r="R7395" i="1"/>
  <c r="S7395" i="1" s="1" a="1"/>
  <c r="S7395" i="1" s="1"/>
  <c r="R7394" i="1"/>
  <c r="S7394" i="1" s="1" a="1"/>
  <c r="S7394" i="1" s="1"/>
  <c r="R7393" i="1"/>
  <c r="S7393" i="1" s="1" a="1"/>
  <c r="S7393" i="1" s="1"/>
  <c r="R7392" i="1"/>
  <c r="S7392" i="1" s="1" a="1"/>
  <c r="S7392" i="1" s="1"/>
  <c r="R7391" i="1"/>
  <c r="S7391" i="1" s="1" a="1"/>
  <c r="S7391" i="1" s="1"/>
  <c r="R7390" i="1"/>
  <c r="S7390" i="1" s="1" a="1"/>
  <c r="S7390" i="1" s="1"/>
  <c r="R7389" i="1"/>
  <c r="S7389" i="1" s="1" a="1"/>
  <c r="S7389" i="1" s="1"/>
  <c r="R7388" i="1"/>
  <c r="S7388" i="1" s="1" a="1"/>
  <c r="S7388" i="1" s="1"/>
  <c r="R7387" i="1"/>
  <c r="S7387" i="1" s="1" a="1"/>
  <c r="S7387" i="1" s="1"/>
  <c r="R7386" i="1"/>
  <c r="S7386" i="1" s="1" a="1"/>
  <c r="S7386" i="1" s="1"/>
  <c r="R7385" i="1"/>
  <c r="S7385" i="1" s="1" a="1"/>
  <c r="S7385" i="1" s="1"/>
  <c r="R7384" i="1"/>
  <c r="S7384" i="1" s="1" a="1"/>
  <c r="S7384" i="1" s="1"/>
  <c r="R7383" i="1"/>
  <c r="S7383" i="1" s="1" a="1"/>
  <c r="S7383" i="1" s="1"/>
  <c r="R7382" i="1"/>
  <c r="S7382" i="1" s="1" a="1"/>
  <c r="S7382" i="1" s="1"/>
  <c r="R7381" i="1"/>
  <c r="S7381" i="1" s="1" a="1"/>
  <c r="S7381" i="1" s="1"/>
  <c r="R7380" i="1"/>
  <c r="S7380" i="1" s="1" a="1"/>
  <c r="S7380" i="1" s="1"/>
  <c r="R7379" i="1"/>
  <c r="S7379" i="1" s="1" a="1"/>
  <c r="S7379" i="1" s="1"/>
  <c r="R7378" i="1"/>
  <c r="S7378" i="1" s="1" a="1"/>
  <c r="S7378" i="1" s="1"/>
  <c r="R7377" i="1"/>
  <c r="S7377" i="1" s="1" a="1"/>
  <c r="S7377" i="1" s="1"/>
  <c r="R7376" i="1"/>
  <c r="S7376" i="1" s="1" a="1"/>
  <c r="S7376" i="1" s="1"/>
  <c r="R7375" i="1"/>
  <c r="S7375" i="1" s="1" a="1"/>
  <c r="S7375" i="1" s="1"/>
  <c r="R7374" i="1"/>
  <c r="S7374" i="1" s="1" a="1"/>
  <c r="S7374" i="1" s="1"/>
  <c r="R7373" i="1"/>
  <c r="S7373" i="1" s="1" a="1"/>
  <c r="S7373" i="1" s="1"/>
  <c r="R7372" i="1"/>
  <c r="S7372" i="1" s="1" a="1"/>
  <c r="S7372" i="1" s="1"/>
  <c r="R7371" i="1"/>
  <c r="S7371" i="1" s="1" a="1"/>
  <c r="S7371" i="1" s="1"/>
  <c r="R7370" i="1"/>
  <c r="S7370" i="1" s="1" a="1"/>
  <c r="S7370" i="1" s="1"/>
  <c r="R7369" i="1"/>
  <c r="S7369" i="1" s="1" a="1"/>
  <c r="S7369" i="1" s="1"/>
  <c r="R7368" i="1"/>
  <c r="S7368" i="1" s="1" a="1"/>
  <c r="S7368" i="1" s="1"/>
  <c r="R7367" i="1"/>
  <c r="S7367" i="1" s="1" a="1"/>
  <c r="S7367" i="1" s="1"/>
  <c r="R7366" i="1"/>
  <c r="S7366" i="1" s="1" a="1"/>
  <c r="S7366" i="1" s="1"/>
  <c r="R7365" i="1"/>
  <c r="S7365" i="1" s="1" a="1"/>
  <c r="S7365" i="1" s="1"/>
  <c r="R7364" i="1"/>
  <c r="S7364" i="1" s="1" a="1"/>
  <c r="S7364" i="1" s="1"/>
  <c r="R7363" i="1"/>
  <c r="S7363" i="1" s="1" a="1"/>
  <c r="S7363" i="1" s="1"/>
  <c r="R7362" i="1"/>
  <c r="S7362" i="1" s="1" a="1"/>
  <c r="S7362" i="1" s="1"/>
  <c r="R7361" i="1"/>
  <c r="S7361" i="1" s="1" a="1"/>
  <c r="S7361" i="1" s="1"/>
  <c r="R7360" i="1"/>
  <c r="S7360" i="1" s="1" a="1"/>
  <c r="S7360" i="1" s="1"/>
  <c r="R7359" i="1"/>
  <c r="S7359" i="1" s="1" a="1"/>
  <c r="S7359" i="1" s="1"/>
  <c r="R7358" i="1"/>
  <c r="S7358" i="1" s="1" a="1"/>
  <c r="S7358" i="1" s="1"/>
  <c r="R7357" i="1"/>
  <c r="S7357" i="1" s="1" a="1"/>
  <c r="S7357" i="1" s="1"/>
  <c r="R7356" i="1"/>
  <c r="S7356" i="1" s="1" a="1"/>
  <c r="S7356" i="1" s="1"/>
  <c r="R7355" i="1"/>
  <c r="S7355" i="1" s="1" a="1"/>
  <c r="S7355" i="1" s="1"/>
  <c r="R7354" i="1"/>
  <c r="S7354" i="1" s="1" a="1"/>
  <c r="S7354" i="1" s="1"/>
  <c r="R7353" i="1"/>
  <c r="S7353" i="1" s="1" a="1"/>
  <c r="S7353" i="1" s="1"/>
  <c r="R7352" i="1"/>
  <c r="S7352" i="1" s="1" a="1"/>
  <c r="S7352" i="1" s="1"/>
  <c r="R7351" i="1"/>
  <c r="S7351" i="1" s="1" a="1"/>
  <c r="S7351" i="1" s="1"/>
  <c r="R7350" i="1"/>
  <c r="S7350" i="1" s="1" a="1"/>
  <c r="S7350" i="1" s="1"/>
  <c r="R7349" i="1"/>
  <c r="S7349" i="1" s="1" a="1"/>
  <c r="S7349" i="1" s="1"/>
  <c r="R7348" i="1"/>
  <c r="S7348" i="1" s="1" a="1"/>
  <c r="S7348" i="1" s="1"/>
  <c r="R7347" i="1"/>
  <c r="S7347" i="1" s="1" a="1"/>
  <c r="S7347" i="1" s="1"/>
  <c r="R7346" i="1"/>
  <c r="S7346" i="1" s="1" a="1"/>
  <c r="S7346" i="1" s="1"/>
  <c r="R7345" i="1"/>
  <c r="S7345" i="1" s="1" a="1"/>
  <c r="S7345" i="1" s="1"/>
  <c r="R7344" i="1"/>
  <c r="S7344" i="1" s="1" a="1"/>
  <c r="S7344" i="1" s="1"/>
  <c r="R7343" i="1"/>
  <c r="S7343" i="1" s="1" a="1"/>
  <c r="S7343" i="1" s="1"/>
  <c r="R7342" i="1"/>
  <c r="S7342" i="1" s="1" a="1"/>
  <c r="S7342" i="1" s="1"/>
  <c r="R7341" i="1"/>
  <c r="S7341" i="1" s="1" a="1"/>
  <c r="S7341" i="1" s="1"/>
  <c r="R7340" i="1"/>
  <c r="S7340" i="1" s="1" a="1"/>
  <c r="S7340" i="1" s="1"/>
  <c r="R7339" i="1"/>
  <c r="S7339" i="1" s="1" a="1"/>
  <c r="S7339" i="1" s="1"/>
  <c r="R7338" i="1"/>
  <c r="S7338" i="1" s="1" a="1"/>
  <c r="S7338" i="1" s="1"/>
  <c r="R7337" i="1"/>
  <c r="S7337" i="1" s="1" a="1"/>
  <c r="S7337" i="1" s="1"/>
  <c r="R7336" i="1"/>
  <c r="S7336" i="1" s="1" a="1"/>
  <c r="S7336" i="1" s="1"/>
  <c r="R7335" i="1"/>
  <c r="S7335" i="1" s="1" a="1"/>
  <c r="S7335" i="1" s="1"/>
  <c r="R7334" i="1"/>
  <c r="S7334" i="1" s="1" a="1"/>
  <c r="S7334" i="1" s="1"/>
  <c r="R7333" i="1"/>
  <c r="S7333" i="1" s="1" a="1"/>
  <c r="S7333" i="1" s="1"/>
  <c r="R7332" i="1"/>
  <c r="S7332" i="1" s="1" a="1"/>
  <c r="S7332" i="1" s="1"/>
  <c r="R7331" i="1"/>
  <c r="S7331" i="1" s="1" a="1"/>
  <c r="S7331" i="1" s="1"/>
  <c r="R7330" i="1"/>
  <c r="S7330" i="1" s="1" a="1"/>
  <c r="S7330" i="1" s="1"/>
  <c r="R7329" i="1"/>
  <c r="S7329" i="1" s="1" a="1"/>
  <c r="S7329" i="1" s="1"/>
  <c r="R7328" i="1"/>
  <c r="S7328" i="1" s="1" a="1"/>
  <c r="S7328" i="1" s="1"/>
  <c r="R7327" i="1"/>
  <c r="S7327" i="1" s="1" a="1"/>
  <c r="S7327" i="1" s="1"/>
  <c r="R7326" i="1"/>
  <c r="S7326" i="1" s="1" a="1"/>
  <c r="S7326" i="1" s="1"/>
  <c r="R7325" i="1"/>
  <c r="S7325" i="1" s="1" a="1"/>
  <c r="S7325" i="1" s="1"/>
  <c r="R7324" i="1"/>
  <c r="S7324" i="1" s="1" a="1"/>
  <c r="S7324" i="1" s="1"/>
  <c r="R7323" i="1"/>
  <c r="S7323" i="1" s="1" a="1"/>
  <c r="S7323" i="1" s="1"/>
  <c r="R7322" i="1"/>
  <c r="S7322" i="1" s="1" a="1"/>
  <c r="S7322" i="1" s="1"/>
  <c r="R7321" i="1"/>
  <c r="S7321" i="1" s="1" a="1"/>
  <c r="S7321" i="1" s="1"/>
  <c r="R7320" i="1"/>
  <c r="S7320" i="1" s="1" a="1"/>
  <c r="S7320" i="1" s="1"/>
  <c r="R7319" i="1"/>
  <c r="S7319" i="1" s="1" a="1"/>
  <c r="S7319" i="1" s="1"/>
  <c r="R7318" i="1"/>
  <c r="S7318" i="1" s="1" a="1"/>
  <c r="S7318" i="1" s="1"/>
  <c r="R7317" i="1"/>
  <c r="S7317" i="1" s="1" a="1"/>
  <c r="S7317" i="1" s="1"/>
  <c r="R7316" i="1"/>
  <c r="S7316" i="1" s="1" a="1"/>
  <c r="S7316" i="1" s="1"/>
  <c r="R7315" i="1"/>
  <c r="S7315" i="1" s="1" a="1"/>
  <c r="S7315" i="1" s="1"/>
  <c r="R7314" i="1"/>
  <c r="S7314" i="1" s="1" a="1"/>
  <c r="S7314" i="1" s="1"/>
  <c r="R7313" i="1"/>
  <c r="S7313" i="1" s="1" a="1"/>
  <c r="S7313" i="1" s="1"/>
  <c r="R7312" i="1"/>
  <c r="S7312" i="1" s="1" a="1"/>
  <c r="S7312" i="1" s="1"/>
  <c r="R7311" i="1"/>
  <c r="S7311" i="1" s="1" a="1"/>
  <c r="S7311" i="1" s="1"/>
  <c r="R7310" i="1"/>
  <c r="S7310" i="1" s="1" a="1"/>
  <c r="S7310" i="1" s="1"/>
  <c r="R7309" i="1"/>
  <c r="S7309" i="1" s="1" a="1"/>
  <c r="S7309" i="1" s="1"/>
  <c r="R7308" i="1"/>
  <c r="S7308" i="1" s="1" a="1"/>
  <c r="S7308" i="1" s="1"/>
  <c r="R7307" i="1"/>
  <c r="S7307" i="1" s="1" a="1"/>
  <c r="S7307" i="1" s="1"/>
  <c r="R7306" i="1"/>
  <c r="S7306" i="1" s="1" a="1"/>
  <c r="S7306" i="1" s="1"/>
  <c r="R7305" i="1"/>
  <c r="S7305" i="1" s="1" a="1"/>
  <c r="S7305" i="1" s="1"/>
  <c r="R7304" i="1"/>
  <c r="S7304" i="1" s="1" a="1"/>
  <c r="S7304" i="1" s="1"/>
  <c r="R7303" i="1"/>
  <c r="S7303" i="1" s="1" a="1"/>
  <c r="S7303" i="1" s="1"/>
  <c r="R7302" i="1"/>
  <c r="S7302" i="1" s="1" a="1"/>
  <c r="S7302" i="1" s="1"/>
  <c r="R7301" i="1"/>
  <c r="S7301" i="1" s="1" a="1"/>
  <c r="S7301" i="1" s="1"/>
  <c r="R7300" i="1"/>
  <c r="S7300" i="1" s="1" a="1"/>
  <c r="S7300" i="1" s="1"/>
  <c r="R7299" i="1"/>
  <c r="S7299" i="1" s="1" a="1"/>
  <c r="S7299" i="1" s="1"/>
  <c r="R7298" i="1"/>
  <c r="S7298" i="1" s="1" a="1"/>
  <c r="S7298" i="1" s="1"/>
  <c r="R7297" i="1"/>
  <c r="S7297" i="1" s="1" a="1"/>
  <c r="S7297" i="1" s="1"/>
  <c r="R7296" i="1"/>
  <c r="S7296" i="1" s="1" a="1"/>
  <c r="S7296" i="1" s="1"/>
  <c r="R7295" i="1"/>
  <c r="S7295" i="1" s="1" a="1"/>
  <c r="S7295" i="1" s="1"/>
  <c r="R7294" i="1"/>
  <c r="S7294" i="1" s="1" a="1"/>
  <c r="S7294" i="1" s="1"/>
  <c r="R7293" i="1"/>
  <c r="S7293" i="1" s="1" a="1"/>
  <c r="S7293" i="1" s="1"/>
  <c r="R7292" i="1"/>
  <c r="S7292" i="1" s="1" a="1"/>
  <c r="S7292" i="1" s="1"/>
  <c r="R7291" i="1"/>
  <c r="S7291" i="1" s="1" a="1"/>
  <c r="S7291" i="1" s="1"/>
  <c r="R7290" i="1"/>
  <c r="S7290" i="1" s="1" a="1"/>
  <c r="S7290" i="1" s="1"/>
  <c r="R7289" i="1"/>
  <c r="S7289" i="1" s="1" a="1"/>
  <c r="S7289" i="1" s="1"/>
  <c r="R7288" i="1"/>
  <c r="S7288" i="1" s="1" a="1"/>
  <c r="S7288" i="1" s="1"/>
  <c r="R7287" i="1"/>
  <c r="S7287" i="1" s="1" a="1"/>
  <c r="S7287" i="1" s="1"/>
  <c r="R7286" i="1"/>
  <c r="S7286" i="1" s="1" a="1"/>
  <c r="S7286" i="1" s="1"/>
  <c r="R7285" i="1"/>
  <c r="S7285" i="1" s="1" a="1"/>
  <c r="S7285" i="1" s="1"/>
  <c r="R7284" i="1"/>
  <c r="S7284" i="1" s="1" a="1"/>
  <c r="S7284" i="1" s="1"/>
  <c r="R7283" i="1"/>
  <c r="S7283" i="1" s="1" a="1"/>
  <c r="S7283" i="1" s="1"/>
  <c r="R7282" i="1"/>
  <c r="S7282" i="1" s="1" a="1"/>
  <c r="S7282" i="1" s="1"/>
  <c r="R7281" i="1"/>
  <c r="S7281" i="1" s="1" a="1"/>
  <c r="S7281" i="1" s="1"/>
  <c r="R7280" i="1"/>
  <c r="S7280" i="1" s="1" a="1"/>
  <c r="S7280" i="1" s="1"/>
  <c r="R7279" i="1"/>
  <c r="S7279" i="1" s="1" a="1"/>
  <c r="S7279" i="1" s="1"/>
  <c r="R7278" i="1"/>
  <c r="S7278" i="1" s="1" a="1"/>
  <c r="S7278" i="1" s="1"/>
  <c r="R7277" i="1"/>
  <c r="S7277" i="1" s="1" a="1"/>
  <c r="S7277" i="1" s="1"/>
  <c r="R7276" i="1"/>
  <c r="S7276" i="1" s="1" a="1"/>
  <c r="S7276" i="1" s="1"/>
  <c r="R7275" i="1"/>
  <c r="S7275" i="1" s="1" a="1"/>
  <c r="S7275" i="1" s="1"/>
  <c r="R7274" i="1"/>
  <c r="S7274" i="1" s="1" a="1"/>
  <c r="S7274" i="1" s="1"/>
  <c r="R7273" i="1"/>
  <c r="S7273" i="1" s="1" a="1"/>
  <c r="S7273" i="1" s="1"/>
  <c r="R7272" i="1"/>
  <c r="S7272" i="1" s="1" a="1"/>
  <c r="S7272" i="1" s="1"/>
  <c r="R7271" i="1"/>
  <c r="S7271" i="1" s="1" a="1"/>
  <c r="S7271" i="1" s="1"/>
  <c r="R7270" i="1"/>
  <c r="S7270" i="1" s="1" a="1"/>
  <c r="S7270" i="1" s="1"/>
  <c r="R7269" i="1"/>
  <c r="S7269" i="1" s="1" a="1"/>
  <c r="S7269" i="1" s="1"/>
  <c r="R7268" i="1"/>
  <c r="S7268" i="1" s="1" a="1"/>
  <c r="S7268" i="1" s="1"/>
  <c r="R7267" i="1"/>
  <c r="S7267" i="1" s="1" a="1"/>
  <c r="S7267" i="1" s="1"/>
  <c r="R7266" i="1"/>
  <c r="S7266" i="1" s="1" a="1"/>
  <c r="S7266" i="1" s="1"/>
  <c r="R7265" i="1"/>
  <c r="S7265" i="1" s="1" a="1"/>
  <c r="S7265" i="1" s="1"/>
  <c r="R7264" i="1"/>
  <c r="S7264" i="1" s="1" a="1"/>
  <c r="S7264" i="1" s="1"/>
  <c r="R7263" i="1"/>
  <c r="S7263" i="1" s="1" a="1"/>
  <c r="S7263" i="1" s="1"/>
  <c r="R7262" i="1"/>
  <c r="S7262" i="1" s="1" a="1"/>
  <c r="S7262" i="1" s="1"/>
  <c r="R7261" i="1"/>
  <c r="S7261" i="1" s="1" a="1"/>
  <c r="S7261" i="1" s="1"/>
  <c r="R7260" i="1"/>
  <c r="S7260" i="1" s="1" a="1"/>
  <c r="S7260" i="1" s="1"/>
  <c r="R7259" i="1"/>
  <c r="S7259" i="1" s="1" a="1"/>
  <c r="S7259" i="1" s="1"/>
  <c r="R7258" i="1"/>
  <c r="S7258" i="1" s="1" a="1"/>
  <c r="S7258" i="1" s="1"/>
  <c r="R7257" i="1"/>
  <c r="S7257" i="1" s="1" a="1"/>
  <c r="S7257" i="1" s="1"/>
  <c r="R7256" i="1"/>
  <c r="S7256" i="1" s="1" a="1"/>
  <c r="S7256" i="1" s="1"/>
  <c r="R7255" i="1"/>
  <c r="S7255" i="1" s="1" a="1"/>
  <c r="S7255" i="1" s="1"/>
  <c r="R7254" i="1"/>
  <c r="S7254" i="1" s="1" a="1"/>
  <c r="S7254" i="1" s="1"/>
  <c r="R7253" i="1"/>
  <c r="S7253" i="1" s="1" a="1"/>
  <c r="S7253" i="1" s="1"/>
  <c r="R7252" i="1"/>
  <c r="S7252" i="1" s="1" a="1"/>
  <c r="S7252" i="1" s="1"/>
  <c r="R7251" i="1"/>
  <c r="S7251" i="1" s="1" a="1"/>
  <c r="S7251" i="1" s="1"/>
  <c r="R7250" i="1"/>
  <c r="S7250" i="1" s="1" a="1"/>
  <c r="S7250" i="1" s="1"/>
  <c r="R7249" i="1"/>
  <c r="S7249" i="1" s="1" a="1"/>
  <c r="S7249" i="1" s="1"/>
  <c r="R7248" i="1"/>
  <c r="S7248" i="1" s="1" a="1"/>
  <c r="S7248" i="1" s="1"/>
  <c r="R7247" i="1"/>
  <c r="S7247" i="1" s="1" a="1"/>
  <c r="S7247" i="1" s="1"/>
  <c r="R7246" i="1"/>
  <c r="S7246" i="1" s="1" a="1"/>
  <c r="S7246" i="1" s="1"/>
  <c r="R7245" i="1"/>
  <c r="S7245" i="1" s="1" a="1"/>
  <c r="S7245" i="1" s="1"/>
  <c r="R7244" i="1"/>
  <c r="S7244" i="1" s="1" a="1"/>
  <c r="S7244" i="1" s="1"/>
  <c r="R7243" i="1"/>
  <c r="S7243" i="1" s="1" a="1"/>
  <c r="S7243" i="1" s="1"/>
  <c r="R7242" i="1"/>
  <c r="S7242" i="1" s="1" a="1"/>
  <c r="S7242" i="1" s="1"/>
  <c r="R7241" i="1"/>
  <c r="S7241" i="1" s="1" a="1"/>
  <c r="S7241" i="1" s="1"/>
  <c r="R7240" i="1"/>
  <c r="S7240" i="1" s="1" a="1"/>
  <c r="S7240" i="1" s="1"/>
  <c r="R7239" i="1"/>
  <c r="S7239" i="1" s="1" a="1"/>
  <c r="S7239" i="1" s="1"/>
  <c r="R7238" i="1"/>
  <c r="S7238" i="1" s="1" a="1"/>
  <c r="S7238" i="1" s="1"/>
  <c r="R7237" i="1"/>
  <c r="S7237" i="1" s="1" a="1"/>
  <c r="S7237" i="1" s="1"/>
  <c r="R7236" i="1"/>
  <c r="S7236" i="1" s="1" a="1"/>
  <c r="S7236" i="1" s="1"/>
  <c r="R7235" i="1"/>
  <c r="S7235" i="1" s="1" a="1"/>
  <c r="S7235" i="1" s="1"/>
  <c r="R7234" i="1"/>
  <c r="S7234" i="1" s="1" a="1"/>
  <c r="S7234" i="1" s="1"/>
  <c r="R7233" i="1"/>
  <c r="S7233" i="1" s="1" a="1"/>
  <c r="S7233" i="1" s="1"/>
  <c r="R7232" i="1"/>
  <c r="S7232" i="1" s="1" a="1"/>
  <c r="S7232" i="1" s="1"/>
  <c r="R7231" i="1"/>
  <c r="S7231" i="1" s="1" a="1"/>
  <c r="S7231" i="1" s="1"/>
  <c r="R7230" i="1"/>
  <c r="S7230" i="1" s="1" a="1"/>
  <c r="S7230" i="1" s="1"/>
  <c r="R7229" i="1"/>
  <c r="S7229" i="1" s="1" a="1"/>
  <c r="S7229" i="1" s="1"/>
  <c r="R7228" i="1"/>
  <c r="S7228" i="1" s="1" a="1"/>
  <c r="S7228" i="1" s="1"/>
  <c r="R7227" i="1"/>
  <c r="S7227" i="1" s="1" a="1"/>
  <c r="S7227" i="1" s="1"/>
  <c r="R7226" i="1"/>
  <c r="S7226" i="1" s="1" a="1"/>
  <c r="S7226" i="1" s="1"/>
  <c r="R7225" i="1"/>
  <c r="S7225" i="1" s="1" a="1"/>
  <c r="S7225" i="1" s="1"/>
  <c r="R7224" i="1"/>
  <c r="S7224" i="1" s="1" a="1"/>
  <c r="S7224" i="1" s="1"/>
  <c r="R7223" i="1"/>
  <c r="S7223" i="1" s="1" a="1"/>
  <c r="S7223" i="1" s="1"/>
  <c r="R7222" i="1"/>
  <c r="S7222" i="1" s="1" a="1"/>
  <c r="S7222" i="1" s="1"/>
  <c r="R7221" i="1"/>
  <c r="S7221" i="1" s="1" a="1"/>
  <c r="S7221" i="1" s="1"/>
  <c r="R7220" i="1"/>
  <c r="S7220" i="1" s="1" a="1"/>
  <c r="S7220" i="1" s="1"/>
  <c r="R7219" i="1"/>
  <c r="S7219" i="1" s="1" a="1"/>
  <c r="S7219" i="1" s="1"/>
  <c r="R7218" i="1"/>
  <c r="S7218" i="1" s="1" a="1"/>
  <c r="S7218" i="1" s="1"/>
  <c r="R7217" i="1"/>
  <c r="S7217" i="1" s="1" a="1"/>
  <c r="S7217" i="1" s="1"/>
  <c r="R7216" i="1"/>
  <c r="S7216" i="1" s="1" a="1"/>
  <c r="S7216" i="1" s="1"/>
  <c r="R7215" i="1"/>
  <c r="S7215" i="1" s="1" a="1"/>
  <c r="S7215" i="1" s="1"/>
  <c r="R7214" i="1"/>
  <c r="S7214" i="1" s="1" a="1"/>
  <c r="S7214" i="1" s="1"/>
  <c r="R7213" i="1"/>
  <c r="S7213" i="1" s="1" a="1"/>
  <c r="S7213" i="1" s="1"/>
  <c r="R7212" i="1"/>
  <c r="S7212" i="1" s="1" a="1"/>
  <c r="S7212" i="1" s="1"/>
  <c r="R7211" i="1"/>
  <c r="S7211" i="1" s="1" a="1"/>
  <c r="S7211" i="1" s="1"/>
  <c r="R7210" i="1"/>
  <c r="S7210" i="1" s="1" a="1"/>
  <c r="S7210" i="1" s="1"/>
  <c r="R7209" i="1"/>
  <c r="S7209" i="1" s="1" a="1"/>
  <c r="S7209" i="1" s="1"/>
  <c r="R7208" i="1"/>
  <c r="S7208" i="1" s="1" a="1"/>
  <c r="S7208" i="1" s="1"/>
  <c r="R7207" i="1"/>
  <c r="S7207" i="1" s="1" a="1"/>
  <c r="S7207" i="1" s="1"/>
  <c r="R7206" i="1"/>
  <c r="S7206" i="1" s="1" a="1"/>
  <c r="S7206" i="1" s="1"/>
  <c r="R7205" i="1"/>
  <c r="S7205" i="1" s="1" a="1"/>
  <c r="S7205" i="1" s="1"/>
  <c r="R7204" i="1"/>
  <c r="S7204" i="1" s="1" a="1"/>
  <c r="S7204" i="1" s="1"/>
  <c r="R7203" i="1"/>
  <c r="S7203" i="1" s="1" a="1"/>
  <c r="S7203" i="1" s="1"/>
  <c r="R7202" i="1"/>
  <c r="S7202" i="1" s="1" a="1"/>
  <c r="S7202" i="1" s="1"/>
  <c r="R7201" i="1"/>
  <c r="S7201" i="1" s="1" a="1"/>
  <c r="S7201" i="1" s="1"/>
  <c r="R7200" i="1"/>
  <c r="S7200" i="1" s="1" a="1"/>
  <c r="S7200" i="1" s="1"/>
  <c r="R7199" i="1"/>
  <c r="S7199" i="1" s="1" a="1"/>
  <c r="S7199" i="1" s="1"/>
  <c r="R7198" i="1"/>
  <c r="S7198" i="1" s="1" a="1"/>
  <c r="S7198" i="1" s="1"/>
  <c r="R7197" i="1"/>
  <c r="S7197" i="1" s="1" a="1"/>
  <c r="S7197" i="1" s="1"/>
  <c r="R7196" i="1"/>
  <c r="S7196" i="1" s="1" a="1"/>
  <c r="S7196" i="1" s="1"/>
  <c r="R7195" i="1"/>
  <c r="S7195" i="1" s="1" a="1"/>
  <c r="S7195" i="1" s="1"/>
  <c r="R7194" i="1"/>
  <c r="S7194" i="1" s="1" a="1"/>
  <c r="S7194" i="1" s="1"/>
  <c r="R7193" i="1"/>
  <c r="S7193" i="1" s="1" a="1"/>
  <c r="S7193" i="1" s="1"/>
  <c r="R7192" i="1"/>
  <c r="S7192" i="1" s="1" a="1"/>
  <c r="S7192" i="1" s="1"/>
  <c r="R7191" i="1"/>
  <c r="S7191" i="1" s="1" a="1"/>
  <c r="S7191" i="1" s="1"/>
  <c r="R7190" i="1"/>
  <c r="S7190" i="1" s="1" a="1"/>
  <c r="S7190" i="1" s="1"/>
  <c r="R7189" i="1"/>
  <c r="S7189" i="1" s="1" a="1"/>
  <c r="S7189" i="1" s="1"/>
  <c r="R7188" i="1"/>
  <c r="S7188" i="1" s="1" a="1"/>
  <c r="S7188" i="1" s="1"/>
  <c r="R7187" i="1"/>
  <c r="S7187" i="1" s="1" a="1"/>
  <c r="S7187" i="1" s="1"/>
  <c r="R7186" i="1"/>
  <c r="S7186" i="1" s="1" a="1"/>
  <c r="S7186" i="1" s="1"/>
  <c r="R7185" i="1"/>
  <c r="S7185" i="1" s="1" a="1"/>
  <c r="S7185" i="1" s="1"/>
  <c r="R7184" i="1"/>
  <c r="S7184" i="1" s="1" a="1"/>
  <c r="S7184" i="1" s="1"/>
  <c r="R7183" i="1"/>
  <c r="S7183" i="1" s="1" a="1"/>
  <c r="S7183" i="1" s="1"/>
  <c r="R7182" i="1"/>
  <c r="S7182" i="1" s="1" a="1"/>
  <c r="S7182" i="1" s="1"/>
  <c r="R7181" i="1"/>
  <c r="S7181" i="1" s="1" a="1"/>
  <c r="S7181" i="1" s="1"/>
  <c r="R7180" i="1"/>
  <c r="S7180" i="1" s="1" a="1"/>
  <c r="S7180" i="1" s="1"/>
  <c r="R7179" i="1"/>
  <c r="S7179" i="1" s="1" a="1"/>
  <c r="S7179" i="1" s="1"/>
  <c r="R7178" i="1"/>
  <c r="S7178" i="1" s="1" a="1"/>
  <c r="S7178" i="1" s="1"/>
  <c r="R7177" i="1"/>
  <c r="S7177" i="1" s="1" a="1"/>
  <c r="S7177" i="1" s="1"/>
  <c r="R7176" i="1"/>
  <c r="S7176" i="1" s="1" a="1"/>
  <c r="S7176" i="1" s="1"/>
  <c r="R7175" i="1"/>
  <c r="S7175" i="1" s="1" a="1"/>
  <c r="S7175" i="1" s="1"/>
  <c r="R7174" i="1"/>
  <c r="S7174" i="1" s="1" a="1"/>
  <c r="S7174" i="1" s="1"/>
  <c r="R7173" i="1"/>
  <c r="S7173" i="1" s="1" a="1"/>
  <c r="S7173" i="1" s="1"/>
  <c r="R7172" i="1"/>
  <c r="S7172" i="1" s="1" a="1"/>
  <c r="S7172" i="1" s="1"/>
  <c r="R7171" i="1"/>
  <c r="S7171" i="1" s="1" a="1"/>
  <c r="S7171" i="1" s="1"/>
  <c r="R7170" i="1"/>
  <c r="S7170" i="1" s="1" a="1"/>
  <c r="S7170" i="1" s="1"/>
  <c r="R7169" i="1"/>
  <c r="S7169" i="1" s="1" a="1"/>
  <c r="S7169" i="1" s="1"/>
  <c r="R7168" i="1"/>
  <c r="S7168" i="1" s="1" a="1"/>
  <c r="S7168" i="1" s="1"/>
  <c r="R7167" i="1"/>
  <c r="S7167" i="1" s="1" a="1"/>
  <c r="S7167" i="1" s="1"/>
  <c r="R7166" i="1"/>
  <c r="S7166" i="1" s="1" a="1"/>
  <c r="S7166" i="1" s="1"/>
  <c r="R7165" i="1"/>
  <c r="S7165" i="1" s="1" a="1"/>
  <c r="S7165" i="1" s="1"/>
  <c r="R7164" i="1"/>
  <c r="S7164" i="1" s="1" a="1"/>
  <c r="S7164" i="1" s="1"/>
  <c r="R7163" i="1"/>
  <c r="S7163" i="1" s="1" a="1"/>
  <c r="S7163" i="1" s="1"/>
  <c r="R7162" i="1"/>
  <c r="S7162" i="1" s="1" a="1"/>
  <c r="S7162" i="1" s="1"/>
  <c r="R7161" i="1"/>
  <c r="S7161" i="1" s="1" a="1"/>
  <c r="S7161" i="1" s="1"/>
  <c r="R7160" i="1"/>
  <c r="S7160" i="1" s="1" a="1"/>
  <c r="S7160" i="1" s="1"/>
  <c r="R7159" i="1"/>
  <c r="S7159" i="1" s="1" a="1"/>
  <c r="S7159" i="1" s="1"/>
  <c r="R7158" i="1"/>
  <c r="S7158" i="1" s="1" a="1"/>
  <c r="S7158" i="1" s="1"/>
  <c r="R7157" i="1"/>
  <c r="S7157" i="1" s="1" a="1"/>
  <c r="S7157" i="1" s="1"/>
  <c r="R7156" i="1"/>
  <c r="S7156" i="1" s="1" a="1"/>
  <c r="S7156" i="1" s="1"/>
  <c r="R7155" i="1"/>
  <c r="S7155" i="1" s="1" a="1"/>
  <c r="S7155" i="1" s="1"/>
  <c r="R7154" i="1"/>
  <c r="S7154" i="1" s="1" a="1"/>
  <c r="S7154" i="1" s="1"/>
  <c r="R7153" i="1"/>
  <c r="S7153" i="1" s="1" a="1"/>
  <c r="S7153" i="1" s="1"/>
  <c r="R7152" i="1"/>
  <c r="S7152" i="1" s="1" a="1"/>
  <c r="S7152" i="1" s="1"/>
  <c r="R7151" i="1"/>
  <c r="S7151" i="1" s="1" a="1"/>
  <c r="S7151" i="1" s="1"/>
  <c r="R7150" i="1"/>
  <c r="S7150" i="1" s="1" a="1"/>
  <c r="S7150" i="1" s="1"/>
  <c r="R7149" i="1"/>
  <c r="S7149" i="1" s="1" a="1"/>
  <c r="S7149" i="1" s="1"/>
  <c r="R7148" i="1"/>
  <c r="S7148" i="1" s="1" a="1"/>
  <c r="S7148" i="1" s="1"/>
  <c r="R7147" i="1"/>
  <c r="S7147" i="1" s="1" a="1"/>
  <c r="S7147" i="1" s="1"/>
  <c r="R7146" i="1"/>
  <c r="S7146" i="1" s="1" a="1"/>
  <c r="S7146" i="1" s="1"/>
  <c r="R7145" i="1"/>
  <c r="S7145" i="1" s="1" a="1"/>
  <c r="S7145" i="1" s="1"/>
  <c r="R7144" i="1"/>
  <c r="S7144" i="1" s="1" a="1"/>
  <c r="S7144" i="1" s="1"/>
  <c r="R7143" i="1"/>
  <c r="S7143" i="1" s="1" a="1"/>
  <c r="S7143" i="1" s="1"/>
  <c r="R7142" i="1"/>
  <c r="S7142" i="1" s="1" a="1"/>
  <c r="S7142" i="1" s="1"/>
  <c r="R7141" i="1"/>
  <c r="S7141" i="1" s="1" a="1"/>
  <c r="S7141" i="1" s="1"/>
  <c r="R7140" i="1"/>
  <c r="S7140" i="1" s="1" a="1"/>
  <c r="S7140" i="1" s="1"/>
  <c r="R7139" i="1"/>
  <c r="S7139" i="1" s="1" a="1"/>
  <c r="S7139" i="1" s="1"/>
  <c r="R7138" i="1"/>
  <c r="S7138" i="1" s="1" a="1"/>
  <c r="S7138" i="1" s="1"/>
  <c r="R7137" i="1"/>
  <c r="S7137" i="1" s="1" a="1"/>
  <c r="S7137" i="1" s="1"/>
  <c r="R7136" i="1"/>
  <c r="S7136" i="1" s="1" a="1"/>
  <c r="S7136" i="1" s="1"/>
  <c r="R7135" i="1"/>
  <c r="S7135" i="1" s="1" a="1"/>
  <c r="S7135" i="1" s="1"/>
  <c r="R7134" i="1"/>
  <c r="S7134" i="1" s="1" a="1"/>
  <c r="S7134" i="1" s="1"/>
  <c r="R7133" i="1"/>
  <c r="S7133" i="1" s="1" a="1"/>
  <c r="S7133" i="1" s="1"/>
  <c r="R7132" i="1"/>
  <c r="S7132" i="1" s="1" a="1"/>
  <c r="S7132" i="1" s="1"/>
  <c r="R7131" i="1"/>
  <c r="S7131" i="1" s="1" a="1"/>
  <c r="S7131" i="1" s="1"/>
  <c r="R7130" i="1"/>
  <c r="S7130" i="1" s="1" a="1"/>
  <c r="S7130" i="1" s="1"/>
  <c r="R7129" i="1"/>
  <c r="S7129" i="1" s="1" a="1"/>
  <c r="S7129" i="1" s="1"/>
  <c r="R7128" i="1"/>
  <c r="S7128" i="1" s="1" a="1"/>
  <c r="S7128" i="1" s="1"/>
  <c r="R7127" i="1"/>
  <c r="S7127" i="1" s="1" a="1"/>
  <c r="S7127" i="1" s="1"/>
  <c r="R7126" i="1"/>
  <c r="S7126" i="1" s="1" a="1"/>
  <c r="S7126" i="1" s="1"/>
  <c r="R7125" i="1"/>
  <c r="S7125" i="1" s="1" a="1"/>
  <c r="S7125" i="1" s="1"/>
  <c r="R7124" i="1"/>
  <c r="S7124" i="1" s="1" a="1"/>
  <c r="S7124" i="1" s="1"/>
  <c r="R7123" i="1"/>
  <c r="S7123" i="1" s="1" a="1"/>
  <c r="S7123" i="1" s="1"/>
  <c r="R7122" i="1"/>
  <c r="S7122" i="1" s="1" a="1"/>
  <c r="S7122" i="1" s="1"/>
  <c r="R7121" i="1"/>
  <c r="S7121" i="1" s="1" a="1"/>
  <c r="S7121" i="1" s="1"/>
  <c r="R7120" i="1"/>
  <c r="S7120" i="1" s="1" a="1"/>
  <c r="S7120" i="1" s="1"/>
  <c r="R7119" i="1"/>
  <c r="S7119" i="1" s="1" a="1"/>
  <c r="S7119" i="1" s="1"/>
  <c r="R7118" i="1"/>
  <c r="S7118" i="1" s="1" a="1"/>
  <c r="S7118" i="1" s="1"/>
  <c r="R7117" i="1"/>
  <c r="S7117" i="1" s="1" a="1"/>
  <c r="S7117" i="1" s="1"/>
  <c r="R7116" i="1"/>
  <c r="S7116" i="1" s="1" a="1"/>
  <c r="S7116" i="1" s="1"/>
  <c r="R7115" i="1"/>
  <c r="S7115" i="1" s="1" a="1"/>
  <c r="S7115" i="1" s="1"/>
  <c r="R7114" i="1"/>
  <c r="S7114" i="1" s="1" a="1"/>
  <c r="S7114" i="1" s="1"/>
  <c r="R7113" i="1"/>
  <c r="S7113" i="1" s="1" a="1"/>
  <c r="S7113" i="1" s="1"/>
  <c r="R7112" i="1"/>
  <c r="S7112" i="1" s="1" a="1"/>
  <c r="S7112" i="1" s="1"/>
  <c r="R7111" i="1"/>
  <c r="S7111" i="1" s="1" a="1"/>
  <c r="S7111" i="1" s="1"/>
  <c r="R7110" i="1"/>
  <c r="S7110" i="1" s="1" a="1"/>
  <c r="S7110" i="1" s="1"/>
  <c r="R7109" i="1"/>
  <c r="S7109" i="1" s="1" a="1"/>
  <c r="S7109" i="1" s="1"/>
  <c r="R7108" i="1"/>
  <c r="S7108" i="1" s="1" a="1"/>
  <c r="S7108" i="1" s="1"/>
  <c r="R7107" i="1"/>
  <c r="S7107" i="1" s="1" a="1"/>
  <c r="S7107" i="1" s="1"/>
  <c r="R7106" i="1"/>
  <c r="S7106" i="1" s="1" a="1"/>
  <c r="S7106" i="1" s="1"/>
  <c r="R7105" i="1"/>
  <c r="S7105" i="1" s="1" a="1"/>
  <c r="S7105" i="1" s="1"/>
  <c r="R7104" i="1"/>
  <c r="S7104" i="1" s="1" a="1"/>
  <c r="S7104" i="1" s="1"/>
  <c r="R7103" i="1"/>
  <c r="S7103" i="1" s="1" a="1"/>
  <c r="S7103" i="1" s="1"/>
  <c r="R7102" i="1"/>
  <c r="S7102" i="1" s="1" a="1"/>
  <c r="S7102" i="1" s="1"/>
  <c r="R7101" i="1"/>
  <c r="S7101" i="1" s="1" a="1"/>
  <c r="S7101" i="1" s="1"/>
  <c r="R7100" i="1"/>
  <c r="S7100" i="1" s="1" a="1"/>
  <c r="S7100" i="1" s="1"/>
  <c r="R7099" i="1"/>
  <c r="S7099" i="1" s="1" a="1"/>
  <c r="S7099" i="1" s="1"/>
  <c r="R7098" i="1"/>
  <c r="S7098" i="1" s="1" a="1"/>
  <c r="S7098" i="1" s="1"/>
  <c r="R7097" i="1"/>
  <c r="S7097" i="1" s="1" a="1"/>
  <c r="S7097" i="1" s="1"/>
  <c r="R7096" i="1"/>
  <c r="S7096" i="1" s="1" a="1"/>
  <c r="S7096" i="1" s="1"/>
  <c r="R7095" i="1"/>
  <c r="S7095" i="1" s="1" a="1"/>
  <c r="S7095" i="1" s="1"/>
  <c r="R7094" i="1"/>
  <c r="S7094" i="1" s="1" a="1"/>
  <c r="S7094" i="1" s="1"/>
  <c r="R7093" i="1"/>
  <c r="S7093" i="1" s="1" a="1"/>
  <c r="S7093" i="1" s="1"/>
  <c r="R7092" i="1"/>
  <c r="S7092" i="1" s="1" a="1"/>
  <c r="S7092" i="1" s="1"/>
  <c r="R7091" i="1"/>
  <c r="S7091" i="1" s="1" a="1"/>
  <c r="S7091" i="1" s="1"/>
  <c r="R7090" i="1"/>
  <c r="S7090" i="1" s="1" a="1"/>
  <c r="S7090" i="1" s="1"/>
  <c r="R7089" i="1"/>
  <c r="S7089" i="1" s="1" a="1"/>
  <c r="S7089" i="1" s="1"/>
  <c r="R7088" i="1"/>
  <c r="S7088" i="1" s="1" a="1"/>
  <c r="S7088" i="1" s="1"/>
  <c r="R7087" i="1"/>
  <c r="S7087" i="1" s="1" a="1"/>
  <c r="S7087" i="1" s="1"/>
  <c r="R7086" i="1"/>
  <c r="S7086" i="1" s="1" a="1"/>
  <c r="S7086" i="1" s="1"/>
  <c r="R7085" i="1"/>
  <c r="S7085" i="1" s="1" a="1"/>
  <c r="S7085" i="1" s="1"/>
  <c r="R7084" i="1"/>
  <c r="S7084" i="1" s="1" a="1"/>
  <c r="S7084" i="1" s="1"/>
  <c r="R7083" i="1"/>
  <c r="S7083" i="1" s="1" a="1"/>
  <c r="S7083" i="1" s="1"/>
  <c r="R7082" i="1"/>
  <c r="S7082" i="1" s="1" a="1"/>
  <c r="S7082" i="1" s="1"/>
  <c r="R7081" i="1"/>
  <c r="S7081" i="1" s="1" a="1"/>
  <c r="S7081" i="1" s="1"/>
  <c r="R7080" i="1"/>
  <c r="S7080" i="1" s="1" a="1"/>
  <c r="S7080" i="1" s="1"/>
  <c r="R7079" i="1"/>
  <c r="S7079" i="1" s="1" a="1"/>
  <c r="S7079" i="1" s="1"/>
  <c r="R7078" i="1"/>
  <c r="S7078" i="1" s="1" a="1"/>
  <c r="S7078" i="1" s="1"/>
  <c r="R7077" i="1"/>
  <c r="S7077" i="1" s="1" a="1"/>
  <c r="S7077" i="1" s="1"/>
  <c r="R7076" i="1"/>
  <c r="S7076" i="1" s="1" a="1"/>
  <c r="S7076" i="1" s="1"/>
  <c r="R7075" i="1"/>
  <c r="S7075" i="1" s="1" a="1"/>
  <c r="S7075" i="1" s="1"/>
  <c r="R7074" i="1"/>
  <c r="S7074" i="1" s="1" a="1"/>
  <c r="S7074" i="1" s="1"/>
  <c r="R7073" i="1"/>
  <c r="S7073" i="1" s="1" a="1"/>
  <c r="S7073" i="1" s="1"/>
  <c r="R7072" i="1"/>
  <c r="S7072" i="1" s="1" a="1"/>
  <c r="S7072" i="1" s="1"/>
  <c r="R7071" i="1"/>
  <c r="S7071" i="1" s="1" a="1"/>
  <c r="S7071" i="1" s="1"/>
  <c r="R7070" i="1"/>
  <c r="S7070" i="1" s="1" a="1"/>
  <c r="S7070" i="1" s="1"/>
  <c r="R7069" i="1"/>
  <c r="S7069" i="1" s="1" a="1"/>
  <c r="S7069" i="1" s="1"/>
  <c r="R7068" i="1"/>
  <c r="S7068" i="1" s="1" a="1"/>
  <c r="S7068" i="1" s="1"/>
  <c r="R7067" i="1"/>
  <c r="S7067" i="1" s="1" a="1"/>
  <c r="S7067" i="1" s="1"/>
  <c r="R7066" i="1"/>
  <c r="S7066" i="1" s="1" a="1"/>
  <c r="S7066" i="1" s="1"/>
  <c r="R7065" i="1"/>
  <c r="S7065" i="1" s="1" a="1"/>
  <c r="S7065" i="1" s="1"/>
  <c r="R7064" i="1"/>
  <c r="S7064" i="1" s="1" a="1"/>
  <c r="S7064" i="1" s="1"/>
  <c r="R7063" i="1"/>
  <c r="S7063" i="1" s="1" a="1"/>
  <c r="S7063" i="1" s="1"/>
  <c r="R7062" i="1"/>
  <c r="S7062" i="1" s="1" a="1"/>
  <c r="S7062" i="1" s="1"/>
  <c r="R7061" i="1"/>
  <c r="S7061" i="1" s="1" a="1"/>
  <c r="S7061" i="1" s="1"/>
  <c r="R7060" i="1"/>
  <c r="S7060" i="1" s="1" a="1"/>
  <c r="S7060" i="1" s="1"/>
  <c r="R7059" i="1"/>
  <c r="S7059" i="1" s="1" a="1"/>
  <c r="S7059" i="1" s="1"/>
  <c r="R7058" i="1"/>
  <c r="S7058" i="1" s="1" a="1"/>
  <c r="S7058" i="1" s="1"/>
  <c r="R7057" i="1"/>
  <c r="S7057" i="1" s="1" a="1"/>
  <c r="S7057" i="1" s="1"/>
  <c r="R7056" i="1"/>
  <c r="S7056" i="1" s="1" a="1"/>
  <c r="S7056" i="1" s="1"/>
  <c r="R7055" i="1"/>
  <c r="S7055" i="1" s="1" a="1"/>
  <c r="S7055" i="1" s="1"/>
  <c r="R7054" i="1"/>
  <c r="S7054" i="1" s="1" a="1"/>
  <c r="S7054" i="1" s="1"/>
  <c r="R7053" i="1"/>
  <c r="S7053" i="1" s="1" a="1"/>
  <c r="S7053" i="1" s="1"/>
  <c r="R7052" i="1"/>
  <c r="S7052" i="1" s="1" a="1"/>
  <c r="S7052" i="1" s="1"/>
  <c r="R7051" i="1"/>
  <c r="S7051" i="1" s="1" a="1"/>
  <c r="S7051" i="1" s="1"/>
  <c r="R7050" i="1"/>
  <c r="S7050" i="1" s="1" a="1"/>
  <c r="S7050" i="1" s="1"/>
  <c r="R7049" i="1"/>
  <c r="S7049" i="1" s="1" a="1"/>
  <c r="S7049" i="1" s="1"/>
  <c r="R7048" i="1"/>
  <c r="S7048" i="1" s="1" a="1"/>
  <c r="S7048" i="1" s="1"/>
  <c r="R7047" i="1"/>
  <c r="S7047" i="1" s="1" a="1"/>
  <c r="S7047" i="1" s="1"/>
  <c r="R7046" i="1"/>
  <c r="S7046" i="1" s="1" a="1"/>
  <c r="S7046" i="1" s="1"/>
  <c r="R7045" i="1"/>
  <c r="S7045" i="1" s="1" a="1"/>
  <c r="S7045" i="1" s="1"/>
  <c r="R7044" i="1"/>
  <c r="S7044" i="1" s="1" a="1"/>
  <c r="S7044" i="1" s="1"/>
  <c r="R7043" i="1"/>
  <c r="S7043" i="1" s="1" a="1"/>
  <c r="S7043" i="1" s="1"/>
  <c r="R7042" i="1"/>
  <c r="S7042" i="1" s="1" a="1"/>
  <c r="S7042" i="1" s="1"/>
  <c r="R7041" i="1"/>
  <c r="S7041" i="1" s="1" a="1"/>
  <c r="S7041" i="1" s="1"/>
  <c r="R7040" i="1"/>
  <c r="S7040" i="1" s="1" a="1"/>
  <c r="S7040" i="1" s="1"/>
  <c r="R7039" i="1"/>
  <c r="S7039" i="1" s="1" a="1"/>
  <c r="S7039" i="1" s="1"/>
  <c r="R7038" i="1"/>
  <c r="S7038" i="1" s="1" a="1"/>
  <c r="S7038" i="1" s="1"/>
  <c r="R7037" i="1"/>
  <c r="S7037" i="1" s="1" a="1"/>
  <c r="S7037" i="1" s="1"/>
  <c r="R7036" i="1"/>
  <c r="S7036" i="1" s="1" a="1"/>
  <c r="S7036" i="1" s="1"/>
  <c r="R7035" i="1"/>
  <c r="S7035" i="1" s="1" a="1"/>
  <c r="S7035" i="1" s="1"/>
  <c r="R7034" i="1"/>
  <c r="S7034" i="1" s="1" a="1"/>
  <c r="S7034" i="1" s="1"/>
  <c r="R7033" i="1"/>
  <c r="S7033" i="1" s="1" a="1"/>
  <c r="S7033" i="1" s="1"/>
  <c r="R7032" i="1"/>
  <c r="S7032" i="1" s="1" a="1"/>
  <c r="S7032" i="1" s="1"/>
  <c r="R7031" i="1"/>
  <c r="S7031" i="1" s="1" a="1"/>
  <c r="S7031" i="1" s="1"/>
  <c r="R7030" i="1"/>
  <c r="S7030" i="1" s="1" a="1"/>
  <c r="S7030" i="1" s="1"/>
  <c r="R7029" i="1"/>
  <c r="S7029" i="1" s="1" a="1"/>
  <c r="S7029" i="1" s="1"/>
  <c r="R7028" i="1"/>
  <c r="S7028" i="1" s="1" a="1"/>
  <c r="S7028" i="1" s="1"/>
  <c r="R7027" i="1"/>
  <c r="S7027" i="1" s="1" a="1"/>
  <c r="S7027" i="1" s="1"/>
  <c r="R7026" i="1"/>
  <c r="S7026" i="1" s="1" a="1"/>
  <c r="S7026" i="1" s="1"/>
  <c r="R7025" i="1"/>
  <c r="S7025" i="1" s="1" a="1"/>
  <c r="S7025" i="1" s="1"/>
  <c r="R7024" i="1"/>
  <c r="S7024" i="1" s="1" a="1"/>
  <c r="S7024" i="1" s="1"/>
  <c r="R7023" i="1"/>
  <c r="S7023" i="1" s="1" a="1"/>
  <c r="S7023" i="1" s="1"/>
  <c r="R7022" i="1"/>
  <c r="S7022" i="1" s="1" a="1"/>
  <c r="S7022" i="1" s="1"/>
  <c r="R7021" i="1"/>
  <c r="S7021" i="1" s="1" a="1"/>
  <c r="S7021" i="1" s="1"/>
  <c r="R7020" i="1"/>
  <c r="S7020" i="1" s="1" a="1"/>
  <c r="S7020" i="1" s="1"/>
  <c r="R7019" i="1"/>
  <c r="S7019" i="1" s="1" a="1"/>
  <c r="S7019" i="1" s="1"/>
  <c r="R7018" i="1"/>
  <c r="S7018" i="1" s="1" a="1"/>
  <c r="S7018" i="1" s="1"/>
  <c r="R7017" i="1"/>
  <c r="S7017" i="1" s="1" a="1"/>
  <c r="S7017" i="1" s="1"/>
  <c r="R7016" i="1"/>
  <c r="S7016" i="1" s="1" a="1"/>
  <c r="S7016" i="1" s="1"/>
  <c r="R7015" i="1"/>
  <c r="S7015" i="1" s="1" a="1"/>
  <c r="S7015" i="1" s="1"/>
  <c r="R7014" i="1"/>
  <c r="S7014" i="1" s="1" a="1"/>
  <c r="S7014" i="1" s="1"/>
  <c r="R7013" i="1"/>
  <c r="S7013" i="1" s="1" a="1"/>
  <c r="S7013" i="1" s="1"/>
  <c r="R7012" i="1"/>
  <c r="S7012" i="1" s="1" a="1"/>
  <c r="S7012" i="1" s="1"/>
  <c r="R7011" i="1"/>
  <c r="S7011" i="1" s="1" a="1"/>
  <c r="S7011" i="1" s="1"/>
  <c r="R7010" i="1"/>
  <c r="S7010" i="1" s="1" a="1"/>
  <c r="S7010" i="1" s="1"/>
  <c r="R7009" i="1"/>
  <c r="S7009" i="1" s="1" a="1"/>
  <c r="S7009" i="1" s="1"/>
  <c r="R7008" i="1"/>
  <c r="S7008" i="1" s="1" a="1"/>
  <c r="S7008" i="1" s="1"/>
  <c r="R7007" i="1"/>
  <c r="S7007" i="1" s="1" a="1"/>
  <c r="S7007" i="1" s="1"/>
  <c r="R7006" i="1"/>
  <c r="S7006" i="1" s="1" a="1"/>
  <c r="S7006" i="1" s="1"/>
  <c r="R7005" i="1"/>
  <c r="S7005" i="1" s="1" a="1"/>
  <c r="S7005" i="1" s="1"/>
  <c r="R7004" i="1"/>
  <c r="S7004" i="1" s="1" a="1"/>
  <c r="S7004" i="1" s="1"/>
  <c r="R7003" i="1"/>
  <c r="S7003" i="1" s="1" a="1"/>
  <c r="S7003" i="1" s="1"/>
  <c r="R7002" i="1"/>
  <c r="S7002" i="1" s="1" a="1"/>
  <c r="S7002" i="1" s="1"/>
  <c r="R7001" i="1"/>
  <c r="S7001" i="1" s="1" a="1"/>
  <c r="S7001" i="1" s="1"/>
  <c r="R7000" i="1"/>
  <c r="S7000" i="1" s="1" a="1"/>
  <c r="S7000" i="1" s="1"/>
  <c r="R6999" i="1"/>
  <c r="S6999" i="1" s="1" a="1"/>
  <c r="S6999" i="1" s="1"/>
  <c r="R6998" i="1"/>
  <c r="S6998" i="1" s="1" a="1"/>
  <c r="S6998" i="1" s="1"/>
  <c r="R6997" i="1"/>
  <c r="S6997" i="1" s="1" a="1"/>
  <c r="S6997" i="1" s="1"/>
  <c r="R6996" i="1"/>
  <c r="S6996" i="1" s="1" a="1"/>
  <c r="S6996" i="1" s="1"/>
  <c r="R6995" i="1"/>
  <c r="S6995" i="1" s="1" a="1"/>
  <c r="S6995" i="1" s="1"/>
  <c r="R6994" i="1"/>
  <c r="S6994" i="1" s="1" a="1"/>
  <c r="S6994" i="1" s="1"/>
  <c r="R6993" i="1"/>
  <c r="S6993" i="1" s="1" a="1"/>
  <c r="S6993" i="1" s="1"/>
  <c r="R6992" i="1"/>
  <c r="S6992" i="1" s="1" a="1"/>
  <c r="S6992" i="1" s="1"/>
  <c r="R6991" i="1"/>
  <c r="S6991" i="1" s="1" a="1"/>
  <c r="S6991" i="1" s="1"/>
  <c r="R6990" i="1"/>
  <c r="S6990" i="1" s="1" a="1"/>
  <c r="S6990" i="1" s="1"/>
  <c r="R6989" i="1"/>
  <c r="S6989" i="1" s="1" a="1"/>
  <c r="S6989" i="1" s="1"/>
  <c r="R6988" i="1"/>
  <c r="S6988" i="1" s="1" a="1"/>
  <c r="S6988" i="1" s="1"/>
  <c r="R6987" i="1"/>
  <c r="S6987" i="1" s="1" a="1"/>
  <c r="S6987" i="1" s="1"/>
  <c r="R6986" i="1"/>
  <c r="S6986" i="1" s="1" a="1"/>
  <c r="S6986" i="1" s="1"/>
  <c r="R6985" i="1"/>
  <c r="S6985" i="1" s="1" a="1"/>
  <c r="S6985" i="1" s="1"/>
  <c r="R6984" i="1"/>
  <c r="S6984" i="1" s="1" a="1"/>
  <c r="S6984" i="1" s="1"/>
  <c r="R6983" i="1"/>
  <c r="S6983" i="1" s="1" a="1"/>
  <c r="S6983" i="1" s="1"/>
  <c r="R6982" i="1"/>
  <c r="S6982" i="1" s="1" a="1"/>
  <c r="S6982" i="1" s="1"/>
  <c r="R6981" i="1"/>
  <c r="S6981" i="1" s="1" a="1"/>
  <c r="S6981" i="1" s="1"/>
  <c r="R6980" i="1"/>
  <c r="S6980" i="1" s="1" a="1"/>
  <c r="S6980" i="1" s="1"/>
  <c r="R6979" i="1"/>
  <c r="S6979" i="1" s="1" a="1"/>
  <c r="S6979" i="1" s="1"/>
  <c r="R6978" i="1"/>
  <c r="S6978" i="1" s="1" a="1"/>
  <c r="S6978" i="1" s="1"/>
  <c r="R6977" i="1"/>
  <c r="S6977" i="1" s="1" a="1"/>
  <c r="S6977" i="1" s="1"/>
  <c r="R6976" i="1"/>
  <c r="S6976" i="1" s="1" a="1"/>
  <c r="S6976" i="1" s="1"/>
  <c r="R6975" i="1"/>
  <c r="S6975" i="1" s="1" a="1"/>
  <c r="S6975" i="1" s="1"/>
  <c r="R6974" i="1"/>
  <c r="S6974" i="1" s="1" a="1"/>
  <c r="S6974" i="1" s="1"/>
  <c r="R6973" i="1"/>
  <c r="S6973" i="1" s="1" a="1"/>
  <c r="S6973" i="1" s="1"/>
  <c r="R6972" i="1"/>
  <c r="S6972" i="1" s="1" a="1"/>
  <c r="S6972" i="1" s="1"/>
  <c r="R6971" i="1"/>
  <c r="S6971" i="1" s="1" a="1"/>
  <c r="S6971" i="1" s="1"/>
  <c r="R6970" i="1"/>
  <c r="S6970" i="1" s="1" a="1"/>
  <c r="S6970" i="1" s="1"/>
  <c r="R6969" i="1"/>
  <c r="S6969" i="1" s="1" a="1"/>
  <c r="S6969" i="1" s="1"/>
  <c r="R6968" i="1"/>
  <c r="S6968" i="1" s="1" a="1"/>
  <c r="S6968" i="1" s="1"/>
  <c r="R6967" i="1"/>
  <c r="S6967" i="1" s="1" a="1"/>
  <c r="S6967" i="1" s="1"/>
  <c r="R6966" i="1"/>
  <c r="S6966" i="1" s="1" a="1"/>
  <c r="S6966" i="1" s="1"/>
  <c r="R6965" i="1"/>
  <c r="S6965" i="1" s="1" a="1"/>
  <c r="S6965" i="1" s="1"/>
  <c r="R6964" i="1"/>
  <c r="S6964" i="1" s="1" a="1"/>
  <c r="S6964" i="1" s="1"/>
  <c r="R6963" i="1"/>
  <c r="S6963" i="1" s="1" a="1"/>
  <c r="S6963" i="1" s="1"/>
  <c r="R6962" i="1"/>
  <c r="S6962" i="1" s="1" a="1"/>
  <c r="S6962" i="1" s="1"/>
  <c r="R6961" i="1"/>
  <c r="S6961" i="1" s="1" a="1"/>
  <c r="S6961" i="1" s="1"/>
  <c r="R6960" i="1"/>
  <c r="S6960" i="1" s="1" a="1"/>
  <c r="S6960" i="1" s="1"/>
  <c r="R6959" i="1"/>
  <c r="S6959" i="1" s="1" a="1"/>
  <c r="S6959" i="1" s="1"/>
  <c r="R6958" i="1"/>
  <c r="S6958" i="1" s="1" a="1"/>
  <c r="S6958" i="1" s="1"/>
  <c r="R6957" i="1"/>
  <c r="S6957" i="1" s="1" a="1"/>
  <c r="S6957" i="1" s="1"/>
  <c r="R6956" i="1"/>
  <c r="S6956" i="1" s="1" a="1"/>
  <c r="S6956" i="1" s="1"/>
  <c r="R6955" i="1"/>
  <c r="S6955" i="1" s="1" a="1"/>
  <c r="S6955" i="1" s="1"/>
  <c r="R6954" i="1"/>
  <c r="S6954" i="1" s="1" a="1"/>
  <c r="S6954" i="1" s="1"/>
  <c r="R6953" i="1"/>
  <c r="S6953" i="1" s="1" a="1"/>
  <c r="S6953" i="1" s="1"/>
  <c r="R6952" i="1"/>
  <c r="S6952" i="1" s="1" a="1"/>
  <c r="S6952" i="1" s="1"/>
  <c r="R6951" i="1"/>
  <c r="S6951" i="1" s="1" a="1"/>
  <c r="S6951" i="1" s="1"/>
  <c r="R6950" i="1"/>
  <c r="S6950" i="1" s="1" a="1"/>
  <c r="S6950" i="1" s="1"/>
  <c r="R6949" i="1"/>
  <c r="S6949" i="1" s="1" a="1"/>
  <c r="S6949" i="1" s="1"/>
  <c r="R6948" i="1"/>
  <c r="S6948" i="1" s="1" a="1"/>
  <c r="S6948" i="1" s="1"/>
  <c r="R6947" i="1"/>
  <c r="S6947" i="1" s="1" a="1"/>
  <c r="S6947" i="1" s="1"/>
  <c r="R6946" i="1"/>
  <c r="S6946" i="1" s="1" a="1"/>
  <c r="S6946" i="1" s="1"/>
  <c r="R6945" i="1"/>
  <c r="S6945" i="1" s="1" a="1"/>
  <c r="S6945" i="1" s="1"/>
  <c r="R6944" i="1"/>
  <c r="S6944" i="1" s="1" a="1"/>
  <c r="S6944" i="1" s="1"/>
  <c r="R6943" i="1"/>
  <c r="S6943" i="1" s="1" a="1"/>
  <c r="S6943" i="1" s="1"/>
  <c r="R6942" i="1"/>
  <c r="S6942" i="1" s="1" a="1"/>
  <c r="S6942" i="1" s="1"/>
  <c r="R6941" i="1"/>
  <c r="S6941" i="1" s="1" a="1"/>
  <c r="S6941" i="1" s="1"/>
  <c r="R6940" i="1"/>
  <c r="S6940" i="1" s="1" a="1"/>
  <c r="S6940" i="1" s="1"/>
  <c r="R6939" i="1"/>
  <c r="S6939" i="1" s="1" a="1"/>
  <c r="S6939" i="1" s="1"/>
  <c r="R6938" i="1"/>
  <c r="S6938" i="1" s="1" a="1"/>
  <c r="S6938" i="1" s="1"/>
  <c r="R6937" i="1"/>
  <c r="S6937" i="1" s="1" a="1"/>
  <c r="S6937" i="1" s="1"/>
  <c r="R6936" i="1"/>
  <c r="S6936" i="1" s="1" a="1"/>
  <c r="S6936" i="1" s="1"/>
  <c r="R6935" i="1"/>
  <c r="S6935" i="1" s="1" a="1"/>
  <c r="S6935" i="1" s="1"/>
  <c r="R6934" i="1"/>
  <c r="S6934" i="1" s="1" a="1"/>
  <c r="S6934" i="1" s="1"/>
  <c r="R6933" i="1"/>
  <c r="S6933" i="1" s="1" a="1"/>
  <c r="S6933" i="1" s="1"/>
  <c r="R6932" i="1"/>
  <c r="S6932" i="1" s="1" a="1"/>
  <c r="S6932" i="1" s="1"/>
  <c r="R6931" i="1"/>
  <c r="S6931" i="1" s="1" a="1"/>
  <c r="S6931" i="1" s="1"/>
  <c r="R6930" i="1"/>
  <c r="S6930" i="1" s="1" a="1"/>
  <c r="S6930" i="1" s="1"/>
  <c r="R6929" i="1"/>
  <c r="S6929" i="1" s="1" a="1"/>
  <c r="S6929" i="1" s="1"/>
  <c r="R6928" i="1"/>
  <c r="S6928" i="1" s="1" a="1"/>
  <c r="S6928" i="1" s="1"/>
  <c r="R6927" i="1"/>
  <c r="S6927" i="1" s="1" a="1"/>
  <c r="S6927" i="1" s="1"/>
  <c r="R6926" i="1"/>
  <c r="S6926" i="1" s="1" a="1"/>
  <c r="S6926" i="1" s="1"/>
  <c r="R6925" i="1"/>
  <c r="S6925" i="1" s="1" a="1"/>
  <c r="S6925" i="1" s="1"/>
  <c r="R6924" i="1"/>
  <c r="S6924" i="1" s="1" a="1"/>
  <c r="S6924" i="1" s="1"/>
  <c r="R6923" i="1"/>
  <c r="S6923" i="1" s="1" a="1"/>
  <c r="S6923" i="1" s="1"/>
  <c r="R6922" i="1"/>
  <c r="S6922" i="1" s="1" a="1"/>
  <c r="S6922" i="1" s="1"/>
  <c r="R6921" i="1"/>
  <c r="S6921" i="1" s="1" a="1"/>
  <c r="S6921" i="1" s="1"/>
  <c r="R6920" i="1"/>
  <c r="S6920" i="1" s="1" a="1"/>
  <c r="S6920" i="1" s="1"/>
  <c r="R6919" i="1"/>
  <c r="S6919" i="1" s="1" a="1"/>
  <c r="S6919" i="1" s="1"/>
  <c r="R6918" i="1"/>
  <c r="S6918" i="1" s="1" a="1"/>
  <c r="S6918" i="1" s="1"/>
  <c r="R6917" i="1"/>
  <c r="S6917" i="1" s="1" a="1"/>
  <c r="S6917" i="1" s="1"/>
  <c r="R6916" i="1"/>
  <c r="S6916" i="1" s="1" a="1"/>
  <c r="S6916" i="1" s="1"/>
  <c r="R6915" i="1"/>
  <c r="S6915" i="1" s="1" a="1"/>
  <c r="S6915" i="1" s="1"/>
  <c r="R6914" i="1"/>
  <c r="S6914" i="1" s="1" a="1"/>
  <c r="S6914" i="1" s="1"/>
  <c r="R6913" i="1"/>
  <c r="S6913" i="1" s="1" a="1"/>
  <c r="S6913" i="1" s="1"/>
  <c r="R6912" i="1"/>
  <c r="S6912" i="1" s="1" a="1"/>
  <c r="S6912" i="1" s="1"/>
  <c r="R6911" i="1"/>
  <c r="S6911" i="1" s="1" a="1"/>
  <c r="S6911" i="1" s="1"/>
  <c r="R6910" i="1"/>
  <c r="S6910" i="1" s="1" a="1"/>
  <c r="S6910" i="1" s="1"/>
  <c r="R6909" i="1"/>
  <c r="S6909" i="1" s="1" a="1"/>
  <c r="S6909" i="1" s="1"/>
  <c r="R6908" i="1"/>
  <c r="S6908" i="1" s="1" a="1"/>
  <c r="S6908" i="1" s="1"/>
  <c r="R6907" i="1"/>
  <c r="S6907" i="1" s="1" a="1"/>
  <c r="S6907" i="1" s="1"/>
  <c r="R6906" i="1"/>
  <c r="S6906" i="1" s="1" a="1"/>
  <c r="S6906" i="1" s="1"/>
  <c r="R6905" i="1"/>
  <c r="S6905" i="1" s="1" a="1"/>
  <c r="S6905" i="1" s="1"/>
  <c r="R6904" i="1"/>
  <c r="S6904" i="1" s="1" a="1"/>
  <c r="S6904" i="1" s="1"/>
  <c r="R6903" i="1"/>
  <c r="S6903" i="1" s="1" a="1"/>
  <c r="S6903" i="1" s="1"/>
  <c r="R6902" i="1"/>
  <c r="S6902" i="1" s="1" a="1"/>
  <c r="S6902" i="1" s="1"/>
  <c r="R6901" i="1"/>
  <c r="S6901" i="1" s="1" a="1"/>
  <c r="S6901" i="1" s="1"/>
  <c r="R6900" i="1"/>
  <c r="S6900" i="1" s="1" a="1"/>
  <c r="S6900" i="1" s="1"/>
  <c r="R6899" i="1"/>
  <c r="S6899" i="1" s="1" a="1"/>
  <c r="S6899" i="1" s="1"/>
  <c r="R6898" i="1"/>
  <c r="S6898" i="1" s="1" a="1"/>
  <c r="S6898" i="1" s="1"/>
  <c r="R6897" i="1"/>
  <c r="S6897" i="1" s="1" a="1"/>
  <c r="S6897" i="1" s="1"/>
  <c r="R6896" i="1"/>
  <c r="S6896" i="1" s="1" a="1"/>
  <c r="S6896" i="1" s="1"/>
  <c r="R6895" i="1"/>
  <c r="S6895" i="1" s="1" a="1"/>
  <c r="S6895" i="1" s="1"/>
  <c r="R6894" i="1"/>
  <c r="S6894" i="1" s="1" a="1"/>
  <c r="S6894" i="1" s="1"/>
  <c r="R6893" i="1"/>
  <c r="S6893" i="1" s="1" a="1"/>
  <c r="S6893" i="1" s="1"/>
  <c r="R6892" i="1"/>
  <c r="S6892" i="1" s="1" a="1"/>
  <c r="S6892" i="1" s="1"/>
  <c r="R6891" i="1"/>
  <c r="S6891" i="1" s="1" a="1"/>
  <c r="S6891" i="1" s="1"/>
  <c r="R6890" i="1"/>
  <c r="S6890" i="1" s="1" a="1"/>
  <c r="S6890" i="1" s="1"/>
  <c r="R6889" i="1"/>
  <c r="S6889" i="1" s="1" a="1"/>
  <c r="S6889" i="1" s="1"/>
  <c r="R6888" i="1"/>
  <c r="S6888" i="1" s="1" a="1"/>
  <c r="S6888" i="1" s="1"/>
  <c r="R6887" i="1"/>
  <c r="S6887" i="1" s="1" a="1"/>
  <c r="S6887" i="1" s="1"/>
  <c r="R6886" i="1"/>
  <c r="S6886" i="1" s="1" a="1"/>
  <c r="S6886" i="1" s="1"/>
  <c r="R6885" i="1"/>
  <c r="S6885" i="1" s="1" a="1"/>
  <c r="S6885" i="1" s="1"/>
  <c r="R6884" i="1"/>
  <c r="S6884" i="1" s="1" a="1"/>
  <c r="S6884" i="1" s="1"/>
  <c r="R6883" i="1"/>
  <c r="S6883" i="1" s="1" a="1"/>
  <c r="S6883" i="1" s="1"/>
  <c r="R6882" i="1"/>
  <c r="S6882" i="1" s="1" a="1"/>
  <c r="S6882" i="1" s="1"/>
  <c r="R6881" i="1"/>
  <c r="S6881" i="1" s="1" a="1"/>
  <c r="S6881" i="1" s="1"/>
  <c r="R6880" i="1"/>
  <c r="S6880" i="1" s="1" a="1"/>
  <c r="S6880" i="1" s="1"/>
  <c r="R6879" i="1"/>
  <c r="S6879" i="1" s="1" a="1"/>
  <c r="S6879" i="1" s="1"/>
  <c r="R6878" i="1"/>
  <c r="S6878" i="1" s="1" a="1"/>
  <c r="S6878" i="1" s="1"/>
  <c r="R6877" i="1"/>
  <c r="S6877" i="1" s="1" a="1"/>
  <c r="S6877" i="1" s="1"/>
  <c r="R6876" i="1"/>
  <c r="S6876" i="1" s="1" a="1"/>
  <c r="S6876" i="1" s="1"/>
  <c r="R6875" i="1"/>
  <c r="S6875" i="1" s="1" a="1"/>
  <c r="S6875" i="1" s="1"/>
  <c r="R6874" i="1"/>
  <c r="S6874" i="1" s="1" a="1"/>
  <c r="S6874" i="1" s="1"/>
  <c r="R6873" i="1"/>
  <c r="S6873" i="1" s="1" a="1"/>
  <c r="S6873" i="1" s="1"/>
  <c r="R6872" i="1"/>
  <c r="S6872" i="1" s="1" a="1"/>
  <c r="S6872" i="1" s="1"/>
  <c r="R6871" i="1"/>
  <c r="S6871" i="1" s="1" a="1"/>
  <c r="S6871" i="1" s="1"/>
  <c r="R6870" i="1"/>
  <c r="S6870" i="1" s="1" a="1"/>
  <c r="S6870" i="1" s="1"/>
  <c r="R6869" i="1"/>
  <c r="S6869" i="1" s="1" a="1"/>
  <c r="S6869" i="1" s="1"/>
  <c r="R6868" i="1"/>
  <c r="S6868" i="1" s="1" a="1"/>
  <c r="S6868" i="1" s="1"/>
  <c r="R6867" i="1"/>
  <c r="S6867" i="1" s="1" a="1"/>
  <c r="S6867" i="1" s="1"/>
  <c r="R6866" i="1"/>
  <c r="S6866" i="1" s="1" a="1"/>
  <c r="S6866" i="1" s="1"/>
  <c r="R6865" i="1"/>
  <c r="S6865" i="1" s="1" a="1"/>
  <c r="S6865" i="1" s="1"/>
  <c r="R6864" i="1"/>
  <c r="S6864" i="1" s="1" a="1"/>
  <c r="S6864" i="1" s="1"/>
  <c r="R6863" i="1"/>
  <c r="S6863" i="1" s="1" a="1"/>
  <c r="S6863" i="1" s="1"/>
  <c r="R6862" i="1"/>
  <c r="S6862" i="1" s="1" a="1"/>
  <c r="S6862" i="1" s="1"/>
  <c r="R6861" i="1"/>
  <c r="S6861" i="1" s="1" a="1"/>
  <c r="S6861" i="1" s="1"/>
  <c r="R6860" i="1"/>
  <c r="S6860" i="1" s="1" a="1"/>
  <c r="S6860" i="1" s="1"/>
  <c r="R6859" i="1"/>
  <c r="S6859" i="1" s="1" a="1"/>
  <c r="S6859" i="1" s="1"/>
  <c r="R6858" i="1"/>
  <c r="S6858" i="1" s="1" a="1"/>
  <c r="S6858" i="1" s="1"/>
  <c r="R6857" i="1"/>
  <c r="S6857" i="1" s="1" a="1"/>
  <c r="S6857" i="1" s="1"/>
  <c r="R6856" i="1"/>
  <c r="S6856" i="1" s="1" a="1"/>
  <c r="S6856" i="1" s="1"/>
  <c r="R6855" i="1"/>
  <c r="S6855" i="1" s="1" a="1"/>
  <c r="S6855" i="1" s="1"/>
  <c r="R6854" i="1"/>
  <c r="S6854" i="1" s="1" a="1"/>
  <c r="S6854" i="1" s="1"/>
  <c r="R6853" i="1"/>
  <c r="S6853" i="1" s="1" a="1"/>
  <c r="S6853" i="1" s="1"/>
  <c r="R6852" i="1"/>
  <c r="S6852" i="1" s="1" a="1"/>
  <c r="S6852" i="1" s="1"/>
  <c r="R6851" i="1"/>
  <c r="S6851" i="1" s="1" a="1"/>
  <c r="S6851" i="1" s="1"/>
  <c r="R6850" i="1"/>
  <c r="S6850" i="1" s="1" a="1"/>
  <c r="S6850" i="1" s="1"/>
  <c r="R6849" i="1"/>
  <c r="S6849" i="1" s="1" a="1"/>
  <c r="S6849" i="1" s="1"/>
  <c r="R6848" i="1"/>
  <c r="S6848" i="1" s="1" a="1"/>
  <c r="S6848" i="1" s="1"/>
  <c r="R6847" i="1"/>
  <c r="S6847" i="1" s="1" a="1"/>
  <c r="S6847" i="1" s="1"/>
  <c r="R6846" i="1"/>
  <c r="S6846" i="1" s="1" a="1"/>
  <c r="S6846" i="1" s="1"/>
  <c r="R6845" i="1"/>
  <c r="S6845" i="1" s="1" a="1"/>
  <c r="S6845" i="1" s="1"/>
  <c r="R6844" i="1"/>
  <c r="S6844" i="1" s="1" a="1"/>
  <c r="S6844" i="1" s="1"/>
  <c r="R6843" i="1"/>
  <c r="S6843" i="1" s="1" a="1"/>
  <c r="S6843" i="1" s="1"/>
  <c r="R6842" i="1"/>
  <c r="S6842" i="1" s="1" a="1"/>
  <c r="S6842" i="1" s="1"/>
  <c r="R6841" i="1"/>
  <c r="S6841" i="1" s="1" a="1"/>
  <c r="S6841" i="1" s="1"/>
  <c r="R6840" i="1"/>
  <c r="S6840" i="1" s="1" a="1"/>
  <c r="S6840" i="1" s="1"/>
  <c r="R6839" i="1"/>
  <c r="S6839" i="1" s="1" a="1"/>
  <c r="S6839" i="1" s="1"/>
  <c r="R6838" i="1"/>
  <c r="S6838" i="1" s="1" a="1"/>
  <c r="S6838" i="1" s="1"/>
  <c r="R6837" i="1"/>
  <c r="S6837" i="1" s="1" a="1"/>
  <c r="S6837" i="1" s="1"/>
  <c r="R6836" i="1"/>
  <c r="S6836" i="1" s="1" a="1"/>
  <c r="S6836" i="1" s="1"/>
  <c r="R6835" i="1"/>
  <c r="S6835" i="1" s="1" a="1"/>
  <c r="S6835" i="1" s="1"/>
  <c r="R6834" i="1"/>
  <c r="S6834" i="1" s="1" a="1"/>
  <c r="S6834" i="1" s="1"/>
  <c r="R6833" i="1"/>
  <c r="S6833" i="1" s="1" a="1"/>
  <c r="S6833" i="1" s="1"/>
  <c r="R6832" i="1"/>
  <c r="S6832" i="1" s="1" a="1"/>
  <c r="S6832" i="1" s="1"/>
  <c r="R6831" i="1"/>
  <c r="S6831" i="1" s="1" a="1"/>
  <c r="S6831" i="1" s="1"/>
  <c r="R6830" i="1"/>
  <c r="S6830" i="1" s="1" a="1"/>
  <c r="S6830" i="1" s="1"/>
  <c r="R6829" i="1"/>
  <c r="S6829" i="1" s="1" a="1"/>
  <c r="S6829" i="1" s="1"/>
  <c r="R6828" i="1"/>
  <c r="S6828" i="1" s="1" a="1"/>
  <c r="S6828" i="1" s="1"/>
  <c r="R6827" i="1"/>
  <c r="S6827" i="1" s="1" a="1"/>
  <c r="S6827" i="1" s="1"/>
  <c r="R6826" i="1"/>
  <c r="S6826" i="1" s="1" a="1"/>
  <c r="S6826" i="1" s="1"/>
  <c r="R6825" i="1"/>
  <c r="S6825" i="1" s="1" a="1"/>
  <c r="S6825" i="1" s="1"/>
  <c r="R6824" i="1"/>
  <c r="S6824" i="1" s="1" a="1"/>
  <c r="S6824" i="1" s="1"/>
  <c r="R6823" i="1"/>
  <c r="S6823" i="1" s="1" a="1"/>
  <c r="S6823" i="1" s="1"/>
  <c r="R6822" i="1"/>
  <c r="S6822" i="1" s="1" a="1"/>
  <c r="S6822" i="1" s="1"/>
  <c r="R6821" i="1"/>
  <c r="S6821" i="1" s="1" a="1"/>
  <c r="S6821" i="1" s="1"/>
  <c r="R6820" i="1"/>
  <c r="S6820" i="1" s="1" a="1"/>
  <c r="S6820" i="1" s="1"/>
  <c r="R6819" i="1"/>
  <c r="S6819" i="1" s="1" a="1"/>
  <c r="S6819" i="1" s="1"/>
  <c r="R6818" i="1"/>
  <c r="S6818" i="1" s="1" a="1"/>
  <c r="S6818" i="1" s="1"/>
  <c r="R6817" i="1"/>
  <c r="S6817" i="1" s="1" a="1"/>
  <c r="S6817" i="1" s="1"/>
  <c r="R6816" i="1"/>
  <c r="S6816" i="1" s="1" a="1"/>
  <c r="S6816" i="1" s="1"/>
  <c r="R6815" i="1"/>
  <c r="S6815" i="1" s="1" a="1"/>
  <c r="S6815" i="1" s="1"/>
  <c r="R6814" i="1"/>
  <c r="S6814" i="1" s="1" a="1"/>
  <c r="S6814" i="1" s="1"/>
  <c r="R6813" i="1"/>
  <c r="S6813" i="1" s="1" a="1"/>
  <c r="S6813" i="1" s="1"/>
  <c r="R6812" i="1"/>
  <c r="S6812" i="1" s="1" a="1"/>
  <c r="S6812" i="1" s="1"/>
  <c r="R6811" i="1"/>
  <c r="S6811" i="1" s="1" a="1"/>
  <c r="S6811" i="1" s="1"/>
  <c r="R6810" i="1"/>
  <c r="S6810" i="1" s="1" a="1"/>
  <c r="S6810" i="1" s="1"/>
  <c r="R6809" i="1"/>
  <c r="S6809" i="1" s="1" a="1"/>
  <c r="S6809" i="1" s="1"/>
  <c r="R6808" i="1"/>
  <c r="S6808" i="1" s="1" a="1"/>
  <c r="S6808" i="1" s="1"/>
  <c r="R6807" i="1"/>
  <c r="S6807" i="1" s="1" a="1"/>
  <c r="S6807" i="1" s="1"/>
  <c r="R6806" i="1"/>
  <c r="S6806" i="1" s="1" a="1"/>
  <c r="S6806" i="1" s="1"/>
  <c r="R6805" i="1"/>
  <c r="S6805" i="1" s="1" a="1"/>
  <c r="S6805" i="1" s="1"/>
  <c r="R6804" i="1"/>
  <c r="S6804" i="1" s="1" a="1"/>
  <c r="S6804" i="1" s="1"/>
  <c r="R6803" i="1"/>
  <c r="S6803" i="1" s="1" a="1"/>
  <c r="S6803" i="1" s="1"/>
  <c r="R6802" i="1"/>
  <c r="S6802" i="1" s="1" a="1"/>
  <c r="S6802" i="1" s="1"/>
  <c r="R6801" i="1"/>
  <c r="S6801" i="1" s="1" a="1"/>
  <c r="S6801" i="1" s="1"/>
  <c r="R6800" i="1"/>
  <c r="S6800" i="1" s="1" a="1"/>
  <c r="S6800" i="1" s="1"/>
  <c r="R6799" i="1"/>
  <c r="S6799" i="1" s="1" a="1"/>
  <c r="S6799" i="1" s="1"/>
  <c r="R6798" i="1"/>
  <c r="S6798" i="1" s="1" a="1"/>
  <c r="S6798" i="1" s="1"/>
  <c r="R6797" i="1"/>
  <c r="S6797" i="1" s="1" a="1"/>
  <c r="S6797" i="1" s="1"/>
  <c r="R6796" i="1"/>
  <c r="S6796" i="1" s="1" a="1"/>
  <c r="S6796" i="1" s="1"/>
  <c r="R6795" i="1"/>
  <c r="S6795" i="1" s="1" a="1"/>
  <c r="S6795" i="1" s="1"/>
  <c r="R6794" i="1"/>
  <c r="S6794" i="1" s="1" a="1"/>
  <c r="S6794" i="1" s="1"/>
  <c r="R6793" i="1"/>
  <c r="S6793" i="1" s="1" a="1"/>
  <c r="S6793" i="1" s="1"/>
  <c r="R6792" i="1"/>
  <c r="S6792" i="1" s="1" a="1"/>
  <c r="S6792" i="1" s="1"/>
  <c r="R6791" i="1"/>
  <c r="S6791" i="1" s="1" a="1"/>
  <c r="S6791" i="1" s="1"/>
  <c r="R6790" i="1"/>
  <c r="S6790" i="1" s="1" a="1"/>
  <c r="S6790" i="1" s="1"/>
  <c r="R6789" i="1"/>
  <c r="S6789" i="1" s="1" a="1"/>
  <c r="S6789" i="1" s="1"/>
  <c r="R6788" i="1"/>
  <c r="S6788" i="1" s="1" a="1"/>
  <c r="S6788" i="1" s="1"/>
  <c r="R6787" i="1"/>
  <c r="S6787" i="1" s="1" a="1"/>
  <c r="S6787" i="1" s="1"/>
  <c r="R6786" i="1"/>
  <c r="S6786" i="1" s="1" a="1"/>
  <c r="S6786" i="1" s="1"/>
  <c r="R6785" i="1"/>
  <c r="S6785" i="1" s="1" a="1"/>
  <c r="S6785" i="1" s="1"/>
  <c r="R6784" i="1"/>
  <c r="S6784" i="1" s="1" a="1"/>
  <c r="S6784" i="1" s="1"/>
  <c r="R6783" i="1"/>
  <c r="S6783" i="1" s="1" a="1"/>
  <c r="S6783" i="1" s="1"/>
  <c r="R6782" i="1"/>
  <c r="S6782" i="1" s="1" a="1"/>
  <c r="S6782" i="1" s="1"/>
  <c r="R6781" i="1"/>
  <c r="S6781" i="1" s="1" a="1"/>
  <c r="S6781" i="1" s="1"/>
  <c r="R6780" i="1"/>
  <c r="S6780" i="1" s="1" a="1"/>
  <c r="S6780" i="1" s="1"/>
  <c r="R6779" i="1"/>
  <c r="S6779" i="1" s="1" a="1"/>
  <c r="S6779" i="1" s="1"/>
  <c r="R6778" i="1"/>
  <c r="S6778" i="1" s="1" a="1"/>
  <c r="S6778" i="1" s="1"/>
  <c r="R6777" i="1"/>
  <c r="S6777" i="1" s="1" a="1"/>
  <c r="S6777" i="1" s="1"/>
  <c r="R6776" i="1"/>
  <c r="S6776" i="1" s="1" a="1"/>
  <c r="S6776" i="1" s="1"/>
  <c r="R6775" i="1"/>
  <c r="S6775" i="1" s="1" a="1"/>
  <c r="S6775" i="1" s="1"/>
  <c r="R6774" i="1"/>
  <c r="S6774" i="1" s="1" a="1"/>
  <c r="S6774" i="1" s="1"/>
  <c r="R6773" i="1"/>
  <c r="S6773" i="1" s="1" a="1"/>
  <c r="S6773" i="1" s="1"/>
  <c r="R6772" i="1"/>
  <c r="S6772" i="1" s="1" a="1"/>
  <c r="S6772" i="1" s="1"/>
  <c r="R6771" i="1"/>
  <c r="S6771" i="1" s="1" a="1"/>
  <c r="S6771" i="1" s="1"/>
  <c r="R6770" i="1"/>
  <c r="S6770" i="1" s="1" a="1"/>
  <c r="S6770" i="1" s="1"/>
  <c r="R6769" i="1"/>
  <c r="S6769" i="1" s="1" a="1"/>
  <c r="S6769" i="1" s="1"/>
  <c r="R6768" i="1"/>
  <c r="S6768" i="1" s="1" a="1"/>
  <c r="S6768" i="1" s="1"/>
  <c r="R6767" i="1"/>
  <c r="S6767" i="1" s="1" a="1"/>
  <c r="S6767" i="1" s="1"/>
  <c r="R6766" i="1"/>
  <c r="S6766" i="1" s="1" a="1"/>
  <c r="S6766" i="1" s="1"/>
  <c r="R6765" i="1"/>
  <c r="S6765" i="1" s="1" a="1"/>
  <c r="S6765" i="1" s="1"/>
  <c r="R6764" i="1"/>
  <c r="S6764" i="1" s="1" a="1"/>
  <c r="S6764" i="1" s="1"/>
  <c r="R6763" i="1"/>
  <c r="S6763" i="1" s="1" a="1"/>
  <c r="S6763" i="1" s="1"/>
  <c r="R6762" i="1"/>
  <c r="S6762" i="1" s="1" a="1"/>
  <c r="S6762" i="1" s="1"/>
  <c r="R6761" i="1"/>
  <c r="S6761" i="1" s="1" a="1"/>
  <c r="S6761" i="1" s="1"/>
  <c r="R6760" i="1"/>
  <c r="S6760" i="1" s="1" a="1"/>
  <c r="S6760" i="1" s="1"/>
  <c r="R6759" i="1"/>
  <c r="S6759" i="1" s="1" a="1"/>
  <c r="S6759" i="1" s="1"/>
  <c r="R6758" i="1"/>
  <c r="S6758" i="1" s="1" a="1"/>
  <c r="S6758" i="1" s="1"/>
  <c r="R6757" i="1"/>
  <c r="S6757" i="1" s="1" a="1"/>
  <c r="S6757" i="1" s="1"/>
  <c r="R6756" i="1"/>
  <c r="S6756" i="1" s="1" a="1"/>
  <c r="S6756" i="1" s="1"/>
  <c r="R6755" i="1"/>
  <c r="S6755" i="1" s="1" a="1"/>
  <c r="S6755" i="1" s="1"/>
  <c r="R6754" i="1"/>
  <c r="S6754" i="1" s="1" a="1"/>
  <c r="S6754" i="1" s="1"/>
  <c r="R6753" i="1"/>
  <c r="S6753" i="1" s="1" a="1"/>
  <c r="S6753" i="1" s="1"/>
  <c r="R6752" i="1"/>
  <c r="S6752" i="1" s="1" a="1"/>
  <c r="S6752" i="1" s="1"/>
  <c r="R6751" i="1"/>
  <c r="S6751" i="1" s="1" a="1"/>
  <c r="S6751" i="1" s="1"/>
  <c r="R6750" i="1"/>
  <c r="S6750" i="1" s="1" a="1"/>
  <c r="S6750" i="1" s="1"/>
  <c r="R6749" i="1"/>
  <c r="S6749" i="1" s="1" a="1"/>
  <c r="S6749" i="1" s="1"/>
  <c r="R6748" i="1"/>
  <c r="S6748" i="1" s="1" a="1"/>
  <c r="S6748" i="1" s="1"/>
  <c r="R6747" i="1"/>
  <c r="S6747" i="1" s="1" a="1"/>
  <c r="S6747" i="1" s="1"/>
  <c r="R6746" i="1"/>
  <c r="S6746" i="1" s="1" a="1"/>
  <c r="S6746" i="1" s="1"/>
  <c r="R6745" i="1"/>
  <c r="S6745" i="1" s="1" a="1"/>
  <c r="S6745" i="1" s="1"/>
  <c r="R6744" i="1"/>
  <c r="S6744" i="1" s="1" a="1"/>
  <c r="S6744" i="1" s="1"/>
  <c r="R6743" i="1"/>
  <c r="S6743" i="1" s="1" a="1"/>
  <c r="S6743" i="1" s="1"/>
  <c r="R6742" i="1"/>
  <c r="S6742" i="1" s="1" a="1"/>
  <c r="S6742" i="1" s="1"/>
  <c r="R6741" i="1"/>
  <c r="S6741" i="1" s="1" a="1"/>
  <c r="S6741" i="1" s="1"/>
  <c r="R6740" i="1"/>
  <c r="S6740" i="1" s="1" a="1"/>
  <c r="S6740" i="1" s="1"/>
  <c r="R6739" i="1"/>
  <c r="S6739" i="1" s="1" a="1"/>
  <c r="S6739" i="1" s="1"/>
  <c r="R6738" i="1"/>
  <c r="S6738" i="1" s="1" a="1"/>
  <c r="S6738" i="1" s="1"/>
  <c r="R6737" i="1"/>
  <c r="S6737" i="1" s="1" a="1"/>
  <c r="S6737" i="1" s="1"/>
  <c r="R6736" i="1"/>
  <c r="S6736" i="1" s="1" a="1"/>
  <c r="S6736" i="1" s="1"/>
  <c r="R6735" i="1"/>
  <c r="S6735" i="1" s="1" a="1"/>
  <c r="S6735" i="1" s="1"/>
  <c r="R6734" i="1"/>
  <c r="S6734" i="1" s="1" a="1"/>
  <c r="S6734" i="1" s="1"/>
  <c r="R6733" i="1"/>
  <c r="S6733" i="1" s="1" a="1"/>
  <c r="S6733" i="1" s="1"/>
  <c r="R6732" i="1"/>
  <c r="S6732" i="1" s="1" a="1"/>
  <c r="S6732" i="1" s="1"/>
  <c r="R6731" i="1"/>
  <c r="S6731" i="1" s="1" a="1"/>
  <c r="S6731" i="1" s="1"/>
  <c r="R6730" i="1"/>
  <c r="S6730" i="1" s="1" a="1"/>
  <c r="S6730" i="1" s="1"/>
  <c r="R6729" i="1"/>
  <c r="S6729" i="1" s="1" a="1"/>
  <c r="S6729" i="1" s="1"/>
  <c r="R6728" i="1"/>
  <c r="S6728" i="1" s="1" a="1"/>
  <c r="S6728" i="1" s="1"/>
  <c r="R6727" i="1"/>
  <c r="S6727" i="1" s="1" a="1"/>
  <c r="S6727" i="1" s="1"/>
  <c r="R6726" i="1"/>
  <c r="S6726" i="1" s="1" a="1"/>
  <c r="S6726" i="1" s="1"/>
  <c r="R6725" i="1"/>
  <c r="S6725" i="1" s="1" a="1"/>
  <c r="S6725" i="1" s="1"/>
  <c r="R6724" i="1"/>
  <c r="S6724" i="1" s="1" a="1"/>
  <c r="S6724" i="1" s="1"/>
  <c r="R6723" i="1"/>
  <c r="S6723" i="1" s="1" a="1"/>
  <c r="S6723" i="1" s="1"/>
  <c r="R6722" i="1"/>
  <c r="S6722" i="1" s="1" a="1"/>
  <c r="S6722" i="1" s="1"/>
  <c r="R6721" i="1"/>
  <c r="S6721" i="1" s="1" a="1"/>
  <c r="S6721" i="1" s="1"/>
  <c r="R6720" i="1"/>
  <c r="S6720" i="1" s="1" a="1"/>
  <c r="S6720" i="1" s="1"/>
  <c r="R6719" i="1"/>
  <c r="S6719" i="1" s="1" a="1"/>
  <c r="S6719" i="1" s="1"/>
  <c r="R6718" i="1"/>
  <c r="S6718" i="1" s="1" a="1"/>
  <c r="S6718" i="1" s="1"/>
  <c r="R6717" i="1"/>
  <c r="S6717" i="1" s="1" a="1"/>
  <c r="S6717" i="1" s="1"/>
  <c r="R6716" i="1"/>
  <c r="S6716" i="1" s="1" a="1"/>
  <c r="S6716" i="1" s="1"/>
  <c r="R6715" i="1"/>
  <c r="S6715" i="1" s="1" a="1"/>
  <c r="S6715" i="1" s="1"/>
  <c r="R6714" i="1"/>
  <c r="S6714" i="1" s="1" a="1"/>
  <c r="S6714" i="1" s="1"/>
  <c r="R6713" i="1"/>
  <c r="S6713" i="1" s="1" a="1"/>
  <c r="S6713" i="1" s="1"/>
  <c r="R6712" i="1"/>
  <c r="S6712" i="1" s="1" a="1"/>
  <c r="S6712" i="1" s="1"/>
  <c r="R6711" i="1"/>
  <c r="S6711" i="1" s="1" a="1"/>
  <c r="S6711" i="1" s="1"/>
  <c r="R6710" i="1"/>
  <c r="S6710" i="1" s="1" a="1"/>
  <c r="S6710" i="1" s="1"/>
  <c r="R6709" i="1"/>
  <c r="S6709" i="1" s="1" a="1"/>
  <c r="S6709" i="1" s="1"/>
  <c r="R6708" i="1"/>
  <c r="S6708" i="1" s="1" a="1"/>
  <c r="S6708" i="1" s="1"/>
  <c r="R6707" i="1"/>
  <c r="S6707" i="1" s="1" a="1"/>
  <c r="S6707" i="1" s="1"/>
  <c r="R6706" i="1"/>
  <c r="S6706" i="1" s="1" a="1"/>
  <c r="S6706" i="1" s="1"/>
  <c r="R6705" i="1"/>
  <c r="S6705" i="1" s="1" a="1"/>
  <c r="S6705" i="1" s="1"/>
  <c r="R6704" i="1"/>
  <c r="S6704" i="1" s="1" a="1"/>
  <c r="S6704" i="1" s="1"/>
  <c r="R6703" i="1"/>
  <c r="S6703" i="1" s="1" a="1"/>
  <c r="S6703" i="1" s="1"/>
  <c r="R6702" i="1"/>
  <c r="S6702" i="1" s="1" a="1"/>
  <c r="S6702" i="1" s="1"/>
  <c r="R6701" i="1"/>
  <c r="S6701" i="1" s="1" a="1"/>
  <c r="S6701" i="1" s="1"/>
  <c r="R6700" i="1"/>
  <c r="S6700" i="1" s="1" a="1"/>
  <c r="S6700" i="1" s="1"/>
  <c r="R6699" i="1"/>
  <c r="S6699" i="1" s="1" a="1"/>
  <c r="S6699" i="1" s="1"/>
  <c r="R6698" i="1"/>
  <c r="S6698" i="1" s="1" a="1"/>
  <c r="S6698" i="1" s="1"/>
  <c r="R6697" i="1"/>
  <c r="S6697" i="1" s="1" a="1"/>
  <c r="S6697" i="1" s="1"/>
  <c r="R6696" i="1"/>
  <c r="S6696" i="1" s="1" a="1"/>
  <c r="S6696" i="1" s="1"/>
  <c r="R6695" i="1"/>
  <c r="S6695" i="1" s="1" a="1"/>
  <c r="S6695" i="1" s="1"/>
  <c r="R6694" i="1"/>
  <c r="S6694" i="1" s="1" a="1"/>
  <c r="S6694" i="1" s="1"/>
  <c r="R6693" i="1"/>
  <c r="S6693" i="1" s="1" a="1"/>
  <c r="S6693" i="1" s="1"/>
  <c r="R6692" i="1"/>
  <c r="S6692" i="1" s="1" a="1"/>
  <c r="S6692" i="1" s="1"/>
  <c r="R6691" i="1"/>
  <c r="S6691" i="1" s="1" a="1"/>
  <c r="S6691" i="1" s="1"/>
  <c r="R6690" i="1"/>
  <c r="S6690" i="1" s="1" a="1"/>
  <c r="S6690" i="1" s="1"/>
  <c r="R6689" i="1"/>
  <c r="S6689" i="1" s="1" a="1"/>
  <c r="S6689" i="1" s="1"/>
  <c r="R6688" i="1"/>
  <c r="S6688" i="1" s="1" a="1"/>
  <c r="S6688" i="1" s="1"/>
  <c r="R6687" i="1"/>
  <c r="S6687" i="1" s="1" a="1"/>
  <c r="S6687" i="1" s="1"/>
  <c r="R6686" i="1"/>
  <c r="S6686" i="1" s="1" a="1"/>
  <c r="S6686" i="1" s="1"/>
  <c r="R6685" i="1"/>
  <c r="S6685" i="1" s="1" a="1"/>
  <c r="S6685" i="1" s="1"/>
  <c r="R6684" i="1"/>
  <c r="S6684" i="1" s="1" a="1"/>
  <c r="S6684" i="1" s="1"/>
  <c r="R6683" i="1"/>
  <c r="S6683" i="1" s="1" a="1"/>
  <c r="S6683" i="1" s="1"/>
  <c r="R6682" i="1"/>
  <c r="S6682" i="1" s="1" a="1"/>
  <c r="S6682" i="1" s="1"/>
  <c r="R6681" i="1"/>
  <c r="S6681" i="1" s="1" a="1"/>
  <c r="S6681" i="1" s="1"/>
  <c r="R6680" i="1"/>
  <c r="S6680" i="1" s="1" a="1"/>
  <c r="S6680" i="1" s="1"/>
  <c r="R6679" i="1"/>
  <c r="S6679" i="1" s="1" a="1"/>
  <c r="S6679" i="1" s="1"/>
  <c r="R6678" i="1"/>
  <c r="S6678" i="1" s="1" a="1"/>
  <c r="S6678" i="1" s="1"/>
  <c r="R6677" i="1"/>
  <c r="S6677" i="1" s="1" a="1"/>
  <c r="S6677" i="1" s="1"/>
  <c r="R6676" i="1"/>
  <c r="S6676" i="1" s="1" a="1"/>
  <c r="S6676" i="1" s="1"/>
  <c r="R6675" i="1"/>
  <c r="S6675" i="1" s="1" a="1"/>
  <c r="S6675" i="1" s="1"/>
  <c r="R6674" i="1"/>
  <c r="S6674" i="1" s="1" a="1"/>
  <c r="S6674" i="1" s="1"/>
  <c r="R6673" i="1"/>
  <c r="S6673" i="1" s="1" a="1"/>
  <c r="S6673" i="1" s="1"/>
  <c r="R6672" i="1"/>
  <c r="S6672" i="1" s="1" a="1"/>
  <c r="S6672" i="1" s="1"/>
  <c r="R6671" i="1"/>
  <c r="S6671" i="1" s="1" a="1"/>
  <c r="S6671" i="1" s="1"/>
  <c r="R6670" i="1"/>
  <c r="S6670" i="1" s="1" a="1"/>
  <c r="S6670" i="1" s="1"/>
  <c r="R6669" i="1"/>
  <c r="S6669" i="1" s="1" a="1"/>
  <c r="S6669" i="1" s="1"/>
  <c r="R6668" i="1"/>
  <c r="S6668" i="1" s="1" a="1"/>
  <c r="S6668" i="1" s="1"/>
  <c r="R6667" i="1"/>
  <c r="S6667" i="1" s="1" a="1"/>
  <c r="S6667" i="1" s="1"/>
  <c r="R6666" i="1"/>
  <c r="S6666" i="1" s="1" a="1"/>
  <c r="S6666" i="1" s="1"/>
  <c r="R6665" i="1"/>
  <c r="S6665" i="1" s="1" a="1"/>
  <c r="S6665" i="1" s="1"/>
  <c r="R6664" i="1"/>
  <c r="S6664" i="1" s="1" a="1"/>
  <c r="S6664" i="1" s="1"/>
  <c r="R6663" i="1"/>
  <c r="S6663" i="1" s="1" a="1"/>
  <c r="S6663" i="1" s="1"/>
  <c r="R6662" i="1"/>
  <c r="S6662" i="1" s="1" a="1"/>
  <c r="S6662" i="1" s="1"/>
  <c r="R6661" i="1"/>
  <c r="S6661" i="1" s="1" a="1"/>
  <c r="S6661" i="1" s="1"/>
  <c r="R6660" i="1"/>
  <c r="S6660" i="1" s="1" a="1"/>
  <c r="S6660" i="1" s="1"/>
  <c r="R6659" i="1"/>
  <c r="S6659" i="1" s="1" a="1"/>
  <c r="S6659" i="1" s="1"/>
  <c r="R6658" i="1"/>
  <c r="S6658" i="1" s="1" a="1"/>
  <c r="S6658" i="1" s="1"/>
  <c r="R6657" i="1"/>
  <c r="S6657" i="1" s="1" a="1"/>
  <c r="S6657" i="1" s="1"/>
  <c r="R6656" i="1"/>
  <c r="S6656" i="1" s="1" a="1"/>
  <c r="S6656" i="1" s="1"/>
  <c r="R6655" i="1"/>
  <c r="S6655" i="1" s="1" a="1"/>
  <c r="S6655" i="1" s="1"/>
  <c r="R6654" i="1"/>
  <c r="S6654" i="1" s="1" a="1"/>
  <c r="S6654" i="1" s="1"/>
  <c r="R6653" i="1"/>
  <c r="S6653" i="1" s="1" a="1"/>
  <c r="S6653" i="1" s="1"/>
  <c r="R6652" i="1"/>
  <c r="S6652" i="1" s="1" a="1"/>
  <c r="S6652" i="1" s="1"/>
  <c r="R6651" i="1"/>
  <c r="S6651" i="1" s="1" a="1"/>
  <c r="S6651" i="1" s="1"/>
  <c r="R6650" i="1"/>
  <c r="S6650" i="1" s="1" a="1"/>
  <c r="S6650" i="1" s="1"/>
  <c r="R6649" i="1"/>
  <c r="S6649" i="1" s="1" a="1"/>
  <c r="S6649" i="1" s="1"/>
  <c r="R6648" i="1"/>
  <c r="S6648" i="1" s="1" a="1"/>
  <c r="S6648" i="1" s="1"/>
  <c r="R6647" i="1"/>
  <c r="S6647" i="1" s="1" a="1"/>
  <c r="S6647" i="1" s="1"/>
  <c r="R6646" i="1"/>
  <c r="S6646" i="1" s="1" a="1"/>
  <c r="S6646" i="1" s="1"/>
  <c r="R6645" i="1"/>
  <c r="S6645" i="1" s="1" a="1"/>
  <c r="S6645" i="1" s="1"/>
  <c r="R6644" i="1"/>
  <c r="S6644" i="1" s="1" a="1"/>
  <c r="S6644" i="1" s="1"/>
  <c r="R6643" i="1"/>
  <c r="S6643" i="1" s="1" a="1"/>
  <c r="S6643" i="1" s="1"/>
  <c r="R6642" i="1"/>
  <c r="S6642" i="1" s="1" a="1"/>
  <c r="S6642" i="1" s="1"/>
  <c r="R6641" i="1"/>
  <c r="S6641" i="1" s="1" a="1"/>
  <c r="S6641" i="1" s="1"/>
  <c r="R6640" i="1"/>
  <c r="S6640" i="1" s="1" a="1"/>
  <c r="S6640" i="1" s="1"/>
  <c r="R6639" i="1"/>
  <c r="S6639" i="1" s="1" a="1"/>
  <c r="S6639" i="1" s="1"/>
  <c r="R6638" i="1"/>
  <c r="S6638" i="1" s="1" a="1"/>
  <c r="S6638" i="1" s="1"/>
  <c r="R6637" i="1"/>
  <c r="S6637" i="1" s="1" a="1"/>
  <c r="S6637" i="1" s="1"/>
  <c r="R6636" i="1"/>
  <c r="S6636" i="1" s="1" a="1"/>
  <c r="S6636" i="1" s="1"/>
  <c r="R6635" i="1"/>
  <c r="S6635" i="1" s="1" a="1"/>
  <c r="S6635" i="1" s="1"/>
  <c r="R6634" i="1"/>
  <c r="S6634" i="1" s="1" a="1"/>
  <c r="S6634" i="1" s="1"/>
  <c r="R6633" i="1"/>
  <c r="S6633" i="1" s="1" a="1"/>
  <c r="S6633" i="1" s="1"/>
  <c r="R6632" i="1"/>
  <c r="S6632" i="1" s="1" a="1"/>
  <c r="S6632" i="1" s="1"/>
  <c r="R6631" i="1"/>
  <c r="S6631" i="1" s="1" a="1"/>
  <c r="S6631" i="1" s="1"/>
  <c r="R6630" i="1"/>
  <c r="S6630" i="1" s="1" a="1"/>
  <c r="S6630" i="1" s="1"/>
  <c r="R6629" i="1"/>
  <c r="S6629" i="1" s="1" a="1"/>
  <c r="S6629" i="1" s="1"/>
  <c r="R6628" i="1"/>
  <c r="S6628" i="1" s="1" a="1"/>
  <c r="S6628" i="1" s="1"/>
  <c r="R6627" i="1"/>
  <c r="S6627" i="1" s="1" a="1"/>
  <c r="S6627" i="1" s="1"/>
  <c r="R6626" i="1"/>
  <c r="S6626" i="1" s="1" a="1"/>
  <c r="S6626" i="1" s="1"/>
  <c r="R6625" i="1"/>
  <c r="S6625" i="1" s="1" a="1"/>
  <c r="S6625" i="1" s="1"/>
  <c r="R6624" i="1"/>
  <c r="S6624" i="1" s="1" a="1"/>
  <c r="S6624" i="1" s="1"/>
  <c r="R6623" i="1"/>
  <c r="S6623" i="1" s="1" a="1"/>
  <c r="S6623" i="1" s="1"/>
  <c r="R6622" i="1"/>
  <c r="S6622" i="1" s="1" a="1"/>
  <c r="S6622" i="1" s="1"/>
  <c r="R6621" i="1"/>
  <c r="S6621" i="1" s="1" a="1"/>
  <c r="S6621" i="1" s="1"/>
  <c r="R6620" i="1"/>
  <c r="S6620" i="1" s="1" a="1"/>
  <c r="S6620" i="1" s="1"/>
  <c r="R6619" i="1"/>
  <c r="S6619" i="1" s="1" a="1"/>
  <c r="S6619" i="1" s="1"/>
  <c r="R6618" i="1"/>
  <c r="S6618" i="1" s="1" a="1"/>
  <c r="S6618" i="1" s="1"/>
  <c r="R6617" i="1"/>
  <c r="S6617" i="1" s="1" a="1"/>
  <c r="S6617" i="1" s="1"/>
  <c r="R6616" i="1"/>
  <c r="S6616" i="1" s="1" a="1"/>
  <c r="S6616" i="1" s="1"/>
  <c r="R6615" i="1"/>
  <c r="S6615" i="1" s="1" a="1"/>
  <c r="S6615" i="1" s="1"/>
  <c r="R6614" i="1"/>
  <c r="S6614" i="1" s="1" a="1"/>
  <c r="S6614" i="1" s="1"/>
  <c r="R6613" i="1"/>
  <c r="S6613" i="1" s="1" a="1"/>
  <c r="S6613" i="1" s="1"/>
  <c r="R6612" i="1"/>
  <c r="S6612" i="1" s="1" a="1"/>
  <c r="S6612" i="1" s="1"/>
  <c r="R6611" i="1"/>
  <c r="S6611" i="1" s="1" a="1"/>
  <c r="S6611" i="1" s="1"/>
  <c r="R6610" i="1"/>
  <c r="S6610" i="1" s="1" a="1"/>
  <c r="S6610" i="1" s="1"/>
  <c r="R6609" i="1"/>
  <c r="S6609" i="1" s="1" a="1"/>
  <c r="S6609" i="1" s="1"/>
  <c r="R6608" i="1"/>
  <c r="S6608" i="1" s="1" a="1"/>
  <c r="S6608" i="1" s="1"/>
  <c r="R6607" i="1"/>
  <c r="S6607" i="1" s="1" a="1"/>
  <c r="S6607" i="1" s="1"/>
  <c r="R6606" i="1"/>
  <c r="S6606" i="1" s="1" a="1"/>
  <c r="S6606" i="1" s="1"/>
  <c r="R6605" i="1"/>
  <c r="S6605" i="1" s="1" a="1"/>
  <c r="S6605" i="1" s="1"/>
  <c r="R6604" i="1"/>
  <c r="S6604" i="1" s="1" a="1"/>
  <c r="S6604" i="1" s="1"/>
  <c r="R6603" i="1"/>
  <c r="S6603" i="1" s="1" a="1"/>
  <c r="S6603" i="1" s="1"/>
  <c r="R6602" i="1"/>
  <c r="S6602" i="1" s="1" a="1"/>
  <c r="S6602" i="1" s="1"/>
  <c r="R6601" i="1"/>
  <c r="S6601" i="1" s="1" a="1"/>
  <c r="S6601" i="1" s="1"/>
  <c r="R6600" i="1"/>
  <c r="S6600" i="1" s="1" a="1"/>
  <c r="S6600" i="1" s="1"/>
  <c r="R6599" i="1"/>
  <c r="S6599" i="1" s="1" a="1"/>
  <c r="S6599" i="1" s="1"/>
  <c r="R6598" i="1"/>
  <c r="S6598" i="1" s="1" a="1"/>
  <c r="S6598" i="1" s="1"/>
  <c r="R6597" i="1"/>
  <c r="S6597" i="1" s="1" a="1"/>
  <c r="S6597" i="1" s="1"/>
  <c r="R6596" i="1"/>
  <c r="S6596" i="1" s="1" a="1"/>
  <c r="S6596" i="1" s="1"/>
  <c r="R6595" i="1"/>
  <c r="S6595" i="1" s="1" a="1"/>
  <c r="S6595" i="1" s="1"/>
  <c r="R6594" i="1"/>
  <c r="S6594" i="1" s="1" a="1"/>
  <c r="S6594" i="1" s="1"/>
  <c r="R6593" i="1"/>
  <c r="S6593" i="1" s="1" a="1"/>
  <c r="S6593" i="1" s="1"/>
  <c r="R6592" i="1"/>
  <c r="S6592" i="1" s="1" a="1"/>
  <c r="S6592" i="1" s="1"/>
  <c r="R6591" i="1"/>
  <c r="S6591" i="1" s="1" a="1"/>
  <c r="S6591" i="1" s="1"/>
  <c r="R6590" i="1"/>
  <c r="S6590" i="1" s="1" a="1"/>
  <c r="S6590" i="1" s="1"/>
  <c r="R6589" i="1"/>
  <c r="S6589" i="1" s="1" a="1"/>
  <c r="S6589" i="1" s="1"/>
  <c r="R6588" i="1"/>
  <c r="S6588" i="1" s="1" a="1"/>
  <c r="S6588" i="1" s="1"/>
  <c r="R6587" i="1"/>
  <c r="S6587" i="1" s="1" a="1"/>
  <c r="S6587" i="1" s="1"/>
  <c r="R6586" i="1"/>
  <c r="S6586" i="1" s="1" a="1"/>
  <c r="S6586" i="1" s="1"/>
  <c r="R6585" i="1"/>
  <c r="S6585" i="1" s="1" a="1"/>
  <c r="S6585" i="1" s="1"/>
  <c r="R6584" i="1"/>
  <c r="S6584" i="1" s="1" a="1"/>
  <c r="S6584" i="1" s="1"/>
  <c r="R6583" i="1"/>
  <c r="S6583" i="1" s="1" a="1"/>
  <c r="S6583" i="1" s="1"/>
  <c r="R6582" i="1"/>
  <c r="S6582" i="1" s="1" a="1"/>
  <c r="S6582" i="1" s="1"/>
  <c r="R6581" i="1"/>
  <c r="S6581" i="1" s="1" a="1"/>
  <c r="S6581" i="1" s="1"/>
  <c r="R6580" i="1"/>
  <c r="S6580" i="1" s="1" a="1"/>
  <c r="S6580" i="1" s="1"/>
  <c r="R6579" i="1"/>
  <c r="S6579" i="1" s="1" a="1"/>
  <c r="S6579" i="1" s="1"/>
  <c r="R6578" i="1"/>
  <c r="S6578" i="1" s="1" a="1"/>
  <c r="S6578" i="1" s="1"/>
  <c r="R6577" i="1"/>
  <c r="S6577" i="1" s="1" a="1"/>
  <c r="S6577" i="1" s="1"/>
  <c r="R6576" i="1"/>
  <c r="S6576" i="1" s="1" a="1"/>
  <c r="S6576" i="1" s="1"/>
  <c r="R6575" i="1"/>
  <c r="S6575" i="1" s="1" a="1"/>
  <c r="S6575" i="1" s="1"/>
  <c r="R6574" i="1"/>
  <c r="S6574" i="1" s="1" a="1"/>
  <c r="S6574" i="1" s="1"/>
  <c r="R6573" i="1"/>
  <c r="S6573" i="1" s="1" a="1"/>
  <c r="S6573" i="1" s="1"/>
  <c r="R6572" i="1"/>
  <c r="S6572" i="1" s="1" a="1"/>
  <c r="S6572" i="1" s="1"/>
  <c r="R6571" i="1"/>
  <c r="S6571" i="1" s="1" a="1"/>
  <c r="S6571" i="1" s="1"/>
  <c r="R6570" i="1"/>
  <c r="S6570" i="1" s="1" a="1"/>
  <c r="S6570" i="1" s="1"/>
  <c r="R6569" i="1"/>
  <c r="S6569" i="1" s="1" a="1"/>
  <c r="S6569" i="1" s="1"/>
  <c r="R6568" i="1"/>
  <c r="S6568" i="1" s="1" a="1"/>
  <c r="S6568" i="1" s="1"/>
  <c r="R6567" i="1"/>
  <c r="S6567" i="1" s="1" a="1"/>
  <c r="S6567" i="1" s="1"/>
  <c r="R6566" i="1"/>
  <c r="S6566" i="1" s="1" a="1"/>
  <c r="S6566" i="1" s="1"/>
  <c r="R6565" i="1"/>
  <c r="S6565" i="1" s="1" a="1"/>
  <c r="S6565" i="1" s="1"/>
  <c r="R6564" i="1"/>
  <c r="S6564" i="1" s="1" a="1"/>
  <c r="S6564" i="1" s="1"/>
  <c r="R6563" i="1"/>
  <c r="S6563" i="1" s="1" a="1"/>
  <c r="S6563" i="1" s="1"/>
  <c r="R6562" i="1"/>
  <c r="S6562" i="1" s="1" a="1"/>
  <c r="S6562" i="1" s="1"/>
  <c r="R6561" i="1"/>
  <c r="S6561" i="1" s="1" a="1"/>
  <c r="S6561" i="1" s="1"/>
  <c r="R6560" i="1"/>
  <c r="S6560" i="1" s="1" a="1"/>
  <c r="S6560" i="1" s="1"/>
  <c r="R6559" i="1"/>
  <c r="S6559" i="1" s="1" a="1"/>
  <c r="S6559" i="1" s="1"/>
  <c r="R6558" i="1"/>
  <c r="S6558" i="1" s="1" a="1"/>
  <c r="S6558" i="1" s="1"/>
  <c r="R6557" i="1"/>
  <c r="S6557" i="1" s="1" a="1"/>
  <c r="S6557" i="1" s="1"/>
  <c r="R6556" i="1"/>
  <c r="S6556" i="1" s="1" a="1"/>
  <c r="S6556" i="1" s="1"/>
  <c r="R6555" i="1"/>
  <c r="S6555" i="1" s="1" a="1"/>
  <c r="S6555" i="1" s="1"/>
  <c r="R6554" i="1"/>
  <c r="S6554" i="1" s="1" a="1"/>
  <c r="S6554" i="1" s="1"/>
  <c r="R6553" i="1"/>
  <c r="S6553" i="1" s="1" a="1"/>
  <c r="S6553" i="1" s="1"/>
  <c r="R6552" i="1"/>
  <c r="S6552" i="1" s="1" a="1"/>
  <c r="S6552" i="1" s="1"/>
  <c r="R6551" i="1"/>
  <c r="S6551" i="1" s="1" a="1"/>
  <c r="S6551" i="1" s="1"/>
  <c r="R6550" i="1"/>
  <c r="S6550" i="1" s="1" a="1"/>
  <c r="S6550" i="1" s="1"/>
  <c r="R6549" i="1"/>
  <c r="S6549" i="1" s="1" a="1"/>
  <c r="S6549" i="1" s="1"/>
  <c r="R6548" i="1"/>
  <c r="S6548" i="1" s="1" a="1"/>
  <c r="S6548" i="1" s="1"/>
  <c r="R6547" i="1"/>
  <c r="S6547" i="1" s="1" a="1"/>
  <c r="S6547" i="1" s="1"/>
  <c r="R6546" i="1"/>
  <c r="S6546" i="1" s="1" a="1"/>
  <c r="S6546" i="1" s="1"/>
  <c r="R6545" i="1"/>
  <c r="S6545" i="1" s="1" a="1"/>
  <c r="S6545" i="1" s="1"/>
  <c r="R6544" i="1"/>
  <c r="S6544" i="1" s="1" a="1"/>
  <c r="S6544" i="1" s="1"/>
  <c r="R6543" i="1"/>
  <c r="S6543" i="1" s="1" a="1"/>
  <c r="S6543" i="1" s="1"/>
  <c r="R6542" i="1"/>
  <c r="S6542" i="1" s="1" a="1"/>
  <c r="S6542" i="1" s="1"/>
  <c r="R6541" i="1"/>
  <c r="S6541" i="1" s="1" a="1"/>
  <c r="S6541" i="1" s="1"/>
  <c r="R6540" i="1"/>
  <c r="S6540" i="1" s="1" a="1"/>
  <c r="S6540" i="1" s="1"/>
  <c r="R6539" i="1"/>
  <c r="S6539" i="1" s="1" a="1"/>
  <c r="S6539" i="1" s="1"/>
  <c r="R6538" i="1"/>
  <c r="S6538" i="1" s="1" a="1"/>
  <c r="S6538" i="1" s="1"/>
  <c r="R6537" i="1"/>
  <c r="S6537" i="1" s="1" a="1"/>
  <c r="S6537" i="1" s="1"/>
  <c r="R6536" i="1"/>
  <c r="S6536" i="1" s="1" a="1"/>
  <c r="S6536" i="1" s="1"/>
  <c r="R6535" i="1"/>
  <c r="S6535" i="1" s="1" a="1"/>
  <c r="S6535" i="1" s="1"/>
  <c r="R6534" i="1"/>
  <c r="S6534" i="1" s="1" a="1"/>
  <c r="S6534" i="1" s="1"/>
  <c r="R6533" i="1"/>
  <c r="S6533" i="1" s="1" a="1"/>
  <c r="S6533" i="1" s="1"/>
  <c r="R6532" i="1"/>
  <c r="S6532" i="1" s="1" a="1"/>
  <c r="S6532" i="1" s="1"/>
  <c r="R6531" i="1"/>
  <c r="S6531" i="1" s="1" a="1"/>
  <c r="S6531" i="1" s="1"/>
  <c r="R6530" i="1"/>
  <c r="S6530" i="1" s="1" a="1"/>
  <c r="S6530" i="1" s="1"/>
  <c r="R6529" i="1"/>
  <c r="S6529" i="1" s="1" a="1"/>
  <c r="S6529" i="1" s="1"/>
  <c r="R6528" i="1"/>
  <c r="S6528" i="1" s="1" a="1"/>
  <c r="S6528" i="1" s="1"/>
  <c r="R6527" i="1"/>
  <c r="S6527" i="1" s="1" a="1"/>
  <c r="S6527" i="1" s="1"/>
  <c r="R6526" i="1"/>
  <c r="S6526" i="1" s="1" a="1"/>
  <c r="S6526" i="1" s="1"/>
  <c r="R6525" i="1"/>
  <c r="S6525" i="1" s="1" a="1"/>
  <c r="S6525" i="1" s="1"/>
  <c r="R6524" i="1"/>
  <c r="S6524" i="1" s="1" a="1"/>
  <c r="S6524" i="1" s="1"/>
  <c r="R6523" i="1"/>
  <c r="S6523" i="1" s="1" a="1"/>
  <c r="S6523" i="1" s="1"/>
  <c r="R6522" i="1"/>
  <c r="S6522" i="1" s="1" a="1"/>
  <c r="S6522" i="1" s="1"/>
  <c r="R6521" i="1"/>
  <c r="S6521" i="1" s="1" a="1"/>
  <c r="S6521" i="1" s="1"/>
  <c r="R6520" i="1"/>
  <c r="S6520" i="1" s="1" a="1"/>
  <c r="S6520" i="1" s="1"/>
  <c r="R6519" i="1"/>
  <c r="S6519" i="1" s="1" a="1"/>
  <c r="S6519" i="1" s="1"/>
  <c r="R6518" i="1"/>
  <c r="S6518" i="1" s="1" a="1"/>
  <c r="S6518" i="1" s="1"/>
  <c r="R6517" i="1"/>
  <c r="S6517" i="1" s="1" a="1"/>
  <c r="S6517" i="1" s="1"/>
  <c r="R6516" i="1"/>
  <c r="S6516" i="1" s="1" a="1"/>
  <c r="S6516" i="1" s="1"/>
  <c r="R6515" i="1"/>
  <c r="S6515" i="1" s="1" a="1"/>
  <c r="S6515" i="1" s="1"/>
  <c r="R6514" i="1"/>
  <c r="S6514" i="1" s="1" a="1"/>
  <c r="S6514" i="1" s="1"/>
  <c r="R6513" i="1"/>
  <c r="S6513" i="1" s="1" a="1"/>
  <c r="S6513" i="1" s="1"/>
  <c r="R6512" i="1"/>
  <c r="S6512" i="1" s="1" a="1"/>
  <c r="S6512" i="1" s="1"/>
  <c r="R6511" i="1"/>
  <c r="S6511" i="1" s="1" a="1"/>
  <c r="S6511" i="1" s="1"/>
  <c r="R6510" i="1"/>
  <c r="S6510" i="1" s="1" a="1"/>
  <c r="S6510" i="1" s="1"/>
  <c r="R6509" i="1"/>
  <c r="S6509" i="1" s="1" a="1"/>
  <c r="S6509" i="1" s="1"/>
  <c r="R6508" i="1"/>
  <c r="S6508" i="1" s="1" a="1"/>
  <c r="S6508" i="1" s="1"/>
  <c r="R6507" i="1"/>
  <c r="S6507" i="1" s="1" a="1"/>
  <c r="S6507" i="1" s="1"/>
  <c r="R6506" i="1"/>
  <c r="S6506" i="1" s="1" a="1"/>
  <c r="S6506" i="1" s="1"/>
  <c r="R6505" i="1"/>
  <c r="S6505" i="1" s="1" a="1"/>
  <c r="S6505" i="1" s="1"/>
  <c r="R6504" i="1"/>
  <c r="S6504" i="1" s="1" a="1"/>
  <c r="S6504" i="1" s="1"/>
  <c r="R6503" i="1"/>
  <c r="S6503" i="1" s="1" a="1"/>
  <c r="S6503" i="1" s="1"/>
  <c r="R6502" i="1"/>
  <c r="S6502" i="1" s="1" a="1"/>
  <c r="S6502" i="1" s="1"/>
  <c r="R6501" i="1"/>
  <c r="S6501" i="1" s="1" a="1"/>
  <c r="S6501" i="1" s="1"/>
  <c r="R6500" i="1"/>
  <c r="S6500" i="1" s="1" a="1"/>
  <c r="S6500" i="1" s="1"/>
  <c r="R6499" i="1"/>
  <c r="S6499" i="1" s="1" a="1"/>
  <c r="S6499" i="1" s="1"/>
  <c r="R6498" i="1"/>
  <c r="S6498" i="1" s="1" a="1"/>
  <c r="S6498" i="1" s="1"/>
  <c r="R6497" i="1"/>
  <c r="S6497" i="1" s="1" a="1"/>
  <c r="S6497" i="1" s="1"/>
  <c r="R6496" i="1"/>
  <c r="S6496" i="1" s="1" a="1"/>
  <c r="S6496" i="1" s="1"/>
  <c r="R6495" i="1"/>
  <c r="S6495" i="1" s="1" a="1"/>
  <c r="S6495" i="1" s="1"/>
  <c r="R6494" i="1"/>
  <c r="S6494" i="1" s="1" a="1"/>
  <c r="S6494" i="1" s="1"/>
  <c r="R6493" i="1"/>
  <c r="S6493" i="1" s="1" a="1"/>
  <c r="S6493" i="1" s="1"/>
  <c r="R6492" i="1"/>
  <c r="S6492" i="1" s="1" a="1"/>
  <c r="S6492" i="1" s="1"/>
  <c r="R6491" i="1"/>
  <c r="S6491" i="1" s="1" a="1"/>
  <c r="S6491" i="1" s="1"/>
  <c r="R6490" i="1"/>
  <c r="S6490" i="1" s="1" a="1"/>
  <c r="S6490" i="1" s="1"/>
  <c r="R6489" i="1"/>
  <c r="S6489" i="1" s="1" a="1"/>
  <c r="S6489" i="1" s="1"/>
  <c r="R6488" i="1"/>
  <c r="S6488" i="1" s="1" a="1"/>
  <c r="S6488" i="1" s="1"/>
  <c r="R6487" i="1"/>
  <c r="S6487" i="1" s="1" a="1"/>
  <c r="S6487" i="1" s="1"/>
  <c r="R6486" i="1"/>
  <c r="S6486" i="1" s="1" a="1"/>
  <c r="S6486" i="1" s="1"/>
  <c r="R6485" i="1"/>
  <c r="S6485" i="1" s="1" a="1"/>
  <c r="S6485" i="1" s="1"/>
  <c r="R6484" i="1"/>
  <c r="S6484" i="1" s="1" a="1"/>
  <c r="S6484" i="1" s="1"/>
  <c r="R6483" i="1"/>
  <c r="S6483" i="1" s="1" a="1"/>
  <c r="S6483" i="1" s="1"/>
  <c r="R6482" i="1"/>
  <c r="S6482" i="1" s="1" a="1"/>
  <c r="S6482" i="1" s="1"/>
  <c r="R6481" i="1"/>
  <c r="S6481" i="1" s="1" a="1"/>
  <c r="S6481" i="1" s="1"/>
  <c r="R6480" i="1"/>
  <c r="S6480" i="1" s="1" a="1"/>
  <c r="S6480" i="1" s="1"/>
  <c r="R6479" i="1"/>
  <c r="S6479" i="1" s="1" a="1"/>
  <c r="S6479" i="1" s="1"/>
  <c r="R6478" i="1"/>
  <c r="S6478" i="1" s="1" a="1"/>
  <c r="S6478" i="1" s="1"/>
  <c r="R6477" i="1"/>
  <c r="S6477" i="1" s="1" a="1"/>
  <c r="S6477" i="1" s="1"/>
  <c r="R6476" i="1"/>
  <c r="S6476" i="1" s="1" a="1"/>
  <c r="S6476" i="1" s="1"/>
  <c r="R6475" i="1"/>
  <c r="S6475" i="1" s="1" a="1"/>
  <c r="S6475" i="1" s="1"/>
  <c r="R6474" i="1"/>
  <c r="S6474" i="1" s="1" a="1"/>
  <c r="S6474" i="1" s="1"/>
  <c r="R6473" i="1"/>
  <c r="S6473" i="1" s="1" a="1"/>
  <c r="S6473" i="1" s="1"/>
  <c r="R6472" i="1"/>
  <c r="S6472" i="1" s="1" a="1"/>
  <c r="S6472" i="1" s="1"/>
  <c r="R6471" i="1"/>
  <c r="S6471" i="1" s="1" a="1"/>
  <c r="S6471" i="1" s="1"/>
  <c r="R6470" i="1"/>
  <c r="S6470" i="1" s="1" a="1"/>
  <c r="S6470" i="1" s="1"/>
  <c r="R6469" i="1"/>
  <c r="S6469" i="1" s="1" a="1"/>
  <c r="S6469" i="1" s="1"/>
  <c r="R6468" i="1"/>
  <c r="S6468" i="1" s="1" a="1"/>
  <c r="S6468" i="1" s="1"/>
  <c r="R6467" i="1"/>
  <c r="S6467" i="1" s="1" a="1"/>
  <c r="S6467" i="1" s="1"/>
  <c r="R6466" i="1"/>
  <c r="S6466" i="1" s="1" a="1"/>
  <c r="S6466" i="1" s="1"/>
  <c r="R6465" i="1"/>
  <c r="S6465" i="1" s="1" a="1"/>
  <c r="S6465" i="1" s="1"/>
  <c r="R6464" i="1"/>
  <c r="S6464" i="1" s="1" a="1"/>
  <c r="S6464" i="1" s="1"/>
  <c r="R6463" i="1"/>
  <c r="S6463" i="1" s="1" a="1"/>
  <c r="S6463" i="1" s="1"/>
  <c r="R6462" i="1"/>
  <c r="S6462" i="1" s="1" a="1"/>
  <c r="S6462" i="1" s="1"/>
  <c r="R6461" i="1"/>
  <c r="S6461" i="1" s="1" a="1"/>
  <c r="S6461" i="1" s="1"/>
  <c r="R6460" i="1"/>
  <c r="S6460" i="1" s="1" a="1"/>
  <c r="S6460" i="1" s="1"/>
  <c r="R6459" i="1"/>
  <c r="S6459" i="1" s="1" a="1"/>
  <c r="S6459" i="1" s="1"/>
  <c r="R6458" i="1"/>
  <c r="S6458" i="1" s="1" a="1"/>
  <c r="S6458" i="1" s="1"/>
  <c r="R6457" i="1"/>
  <c r="S6457" i="1" s="1" a="1"/>
  <c r="S6457" i="1" s="1"/>
  <c r="R6456" i="1"/>
  <c r="S6456" i="1" s="1" a="1"/>
  <c r="S6456" i="1" s="1"/>
  <c r="R6455" i="1"/>
  <c r="S6455" i="1" s="1" a="1"/>
  <c r="S6455" i="1" s="1"/>
  <c r="R6454" i="1"/>
  <c r="S6454" i="1" s="1" a="1"/>
  <c r="S6454" i="1" s="1"/>
  <c r="R6453" i="1"/>
  <c r="S6453" i="1" s="1" a="1"/>
  <c r="S6453" i="1" s="1"/>
  <c r="R6452" i="1"/>
  <c r="S6452" i="1" s="1" a="1"/>
  <c r="S6452" i="1" s="1"/>
  <c r="R6451" i="1"/>
  <c r="S6451" i="1" s="1" a="1"/>
  <c r="S6451" i="1" s="1"/>
  <c r="R6450" i="1"/>
  <c r="S6450" i="1" s="1" a="1"/>
  <c r="S6450" i="1" s="1"/>
  <c r="R6449" i="1"/>
  <c r="S6449" i="1" s="1" a="1"/>
  <c r="S6449" i="1" s="1"/>
  <c r="R6448" i="1"/>
  <c r="S6448" i="1" s="1" a="1"/>
  <c r="S6448" i="1" s="1"/>
  <c r="R6447" i="1"/>
  <c r="S6447" i="1" s="1" a="1"/>
  <c r="S6447" i="1" s="1"/>
  <c r="R6446" i="1"/>
  <c r="S6446" i="1" s="1" a="1"/>
  <c r="S6446" i="1" s="1"/>
  <c r="R6445" i="1"/>
  <c r="S6445" i="1" s="1" a="1"/>
  <c r="S6445" i="1" s="1"/>
  <c r="R6444" i="1"/>
  <c r="S6444" i="1" s="1" a="1"/>
  <c r="S6444" i="1" s="1"/>
  <c r="R6443" i="1"/>
  <c r="S6443" i="1" s="1" a="1"/>
  <c r="S6443" i="1" s="1"/>
  <c r="R6442" i="1"/>
  <c r="S6442" i="1" s="1" a="1"/>
  <c r="S6442" i="1" s="1"/>
  <c r="R6441" i="1"/>
  <c r="S6441" i="1" s="1" a="1"/>
  <c r="S6441" i="1" s="1"/>
  <c r="R6440" i="1"/>
  <c r="S6440" i="1" s="1" a="1"/>
  <c r="S6440" i="1" s="1"/>
  <c r="R6439" i="1"/>
  <c r="S6439" i="1" s="1" a="1"/>
  <c r="S6439" i="1" s="1"/>
  <c r="R6438" i="1"/>
  <c r="S6438" i="1" s="1" a="1"/>
  <c r="S6438" i="1" s="1"/>
  <c r="R6437" i="1"/>
  <c r="S6437" i="1" s="1" a="1"/>
  <c r="S6437" i="1" s="1"/>
  <c r="R6436" i="1"/>
  <c r="S6436" i="1" s="1" a="1"/>
  <c r="S6436" i="1" s="1"/>
  <c r="R6435" i="1"/>
  <c r="S6435" i="1" s="1" a="1"/>
  <c r="S6435" i="1" s="1"/>
  <c r="R6434" i="1"/>
  <c r="S6434" i="1" s="1" a="1"/>
  <c r="S6434" i="1" s="1"/>
  <c r="R6433" i="1"/>
  <c r="S6433" i="1" s="1" a="1"/>
  <c r="S6433" i="1" s="1"/>
  <c r="R6432" i="1"/>
  <c r="S6432" i="1" s="1" a="1"/>
  <c r="S6432" i="1" s="1"/>
  <c r="R6431" i="1"/>
  <c r="S6431" i="1" s="1" a="1"/>
  <c r="S6431" i="1" s="1"/>
  <c r="R6430" i="1"/>
  <c r="S6430" i="1" s="1" a="1"/>
  <c r="S6430" i="1" s="1"/>
  <c r="R6429" i="1"/>
  <c r="S6429" i="1" s="1" a="1"/>
  <c r="S6429" i="1" s="1"/>
  <c r="R6428" i="1"/>
  <c r="S6428" i="1" s="1" a="1"/>
  <c r="S6428" i="1" s="1"/>
  <c r="R6427" i="1"/>
  <c r="S6427" i="1" s="1" a="1"/>
  <c r="S6427" i="1" s="1"/>
  <c r="R6426" i="1"/>
  <c r="S6426" i="1" s="1" a="1"/>
  <c r="S6426" i="1" s="1"/>
  <c r="R6425" i="1"/>
  <c r="S6425" i="1" s="1" a="1"/>
  <c r="S6425" i="1" s="1"/>
  <c r="R6424" i="1"/>
  <c r="S6424" i="1" s="1" a="1"/>
  <c r="S6424" i="1" s="1"/>
  <c r="R6423" i="1"/>
  <c r="S6423" i="1" s="1" a="1"/>
  <c r="S6423" i="1" s="1"/>
  <c r="R6422" i="1"/>
  <c r="S6422" i="1" s="1" a="1"/>
  <c r="S6422" i="1" s="1"/>
  <c r="R6421" i="1"/>
  <c r="S6421" i="1" s="1" a="1"/>
  <c r="S6421" i="1" s="1"/>
  <c r="R6420" i="1"/>
  <c r="S6420" i="1" s="1" a="1"/>
  <c r="S6420" i="1" s="1"/>
  <c r="R6419" i="1"/>
  <c r="S6419" i="1" s="1" a="1"/>
  <c r="S6419" i="1" s="1"/>
  <c r="R6418" i="1"/>
  <c r="S6418" i="1" s="1" a="1"/>
  <c r="S6418" i="1" s="1"/>
  <c r="R6417" i="1"/>
  <c r="S6417" i="1" s="1" a="1"/>
  <c r="S6417" i="1" s="1"/>
  <c r="R6416" i="1"/>
  <c r="S6416" i="1" s="1" a="1"/>
  <c r="S6416" i="1" s="1"/>
  <c r="R6415" i="1"/>
  <c r="S6415" i="1" s="1" a="1"/>
  <c r="S6415" i="1" s="1"/>
  <c r="R6414" i="1"/>
  <c r="S6414" i="1" s="1" a="1"/>
  <c r="S6414" i="1" s="1"/>
  <c r="R6413" i="1"/>
  <c r="S6413" i="1" s="1" a="1"/>
  <c r="S6413" i="1" s="1"/>
  <c r="R6412" i="1"/>
  <c r="S6412" i="1" s="1" a="1"/>
  <c r="S6412" i="1" s="1"/>
  <c r="R6411" i="1"/>
  <c r="S6411" i="1" s="1" a="1"/>
  <c r="S6411" i="1" s="1"/>
  <c r="R6410" i="1"/>
  <c r="S6410" i="1" s="1" a="1"/>
  <c r="S6410" i="1" s="1"/>
  <c r="R6409" i="1"/>
  <c r="S6409" i="1" s="1" a="1"/>
  <c r="S6409" i="1" s="1"/>
  <c r="R6408" i="1"/>
  <c r="S6408" i="1" s="1" a="1"/>
  <c r="S6408" i="1" s="1"/>
  <c r="R6407" i="1"/>
  <c r="S6407" i="1" s="1" a="1"/>
  <c r="S6407" i="1" s="1"/>
  <c r="R6406" i="1"/>
  <c r="S6406" i="1" s="1" a="1"/>
  <c r="S6406" i="1" s="1"/>
  <c r="R6405" i="1"/>
  <c r="S6405" i="1" s="1" a="1"/>
  <c r="S6405" i="1" s="1"/>
  <c r="R6404" i="1"/>
  <c r="S6404" i="1" s="1" a="1"/>
  <c r="S6404" i="1" s="1"/>
  <c r="R6403" i="1"/>
  <c r="S6403" i="1" s="1" a="1"/>
  <c r="S6403" i="1" s="1"/>
  <c r="R6402" i="1"/>
  <c r="S6402" i="1" s="1" a="1"/>
  <c r="S6402" i="1" s="1"/>
  <c r="R6401" i="1"/>
  <c r="S6401" i="1" s="1" a="1"/>
  <c r="S6401" i="1" s="1"/>
  <c r="R6400" i="1"/>
  <c r="S6400" i="1" s="1" a="1"/>
  <c r="S6400" i="1" s="1"/>
  <c r="R6399" i="1"/>
  <c r="S6399" i="1" s="1" a="1"/>
  <c r="S6399" i="1" s="1"/>
  <c r="R6398" i="1"/>
  <c r="S6398" i="1" s="1" a="1"/>
  <c r="S6398" i="1" s="1"/>
  <c r="R6397" i="1"/>
  <c r="S6397" i="1" s="1" a="1"/>
  <c r="S6397" i="1" s="1"/>
  <c r="R6396" i="1"/>
  <c r="S6396" i="1" s="1" a="1"/>
  <c r="S6396" i="1" s="1"/>
  <c r="R6395" i="1"/>
  <c r="S6395" i="1" s="1" a="1"/>
  <c r="S6395" i="1" s="1"/>
  <c r="R6394" i="1"/>
  <c r="S6394" i="1" s="1" a="1"/>
  <c r="S6394" i="1" s="1"/>
  <c r="R6393" i="1"/>
  <c r="S6393" i="1" s="1" a="1"/>
  <c r="S6393" i="1" s="1"/>
  <c r="R6392" i="1"/>
  <c r="S6392" i="1" s="1" a="1"/>
  <c r="S6392" i="1" s="1"/>
  <c r="R6391" i="1"/>
  <c r="S6391" i="1" s="1" a="1"/>
  <c r="S6391" i="1" s="1"/>
  <c r="R6390" i="1"/>
  <c r="S6390" i="1" s="1" a="1"/>
  <c r="S6390" i="1" s="1"/>
  <c r="R6389" i="1"/>
  <c r="S6389" i="1" s="1" a="1"/>
  <c r="S6389" i="1" s="1"/>
  <c r="R6388" i="1"/>
  <c r="S6388" i="1" s="1" a="1"/>
  <c r="S6388" i="1" s="1"/>
  <c r="R6387" i="1"/>
  <c r="S6387" i="1" s="1" a="1"/>
  <c r="S6387" i="1" s="1"/>
  <c r="R6386" i="1"/>
  <c r="S6386" i="1" s="1" a="1"/>
  <c r="S6386" i="1" s="1"/>
  <c r="R6385" i="1"/>
  <c r="S6385" i="1" s="1" a="1"/>
  <c r="S6385" i="1" s="1"/>
  <c r="R6384" i="1"/>
  <c r="S6384" i="1" s="1" a="1"/>
  <c r="S6384" i="1" s="1"/>
  <c r="R6383" i="1"/>
  <c r="S6383" i="1" s="1" a="1"/>
  <c r="S6383" i="1" s="1"/>
  <c r="R6382" i="1"/>
  <c r="S6382" i="1" s="1" a="1"/>
  <c r="S6382" i="1" s="1"/>
  <c r="R6381" i="1"/>
  <c r="S6381" i="1" s="1" a="1"/>
  <c r="S6381" i="1" s="1"/>
  <c r="R6380" i="1"/>
  <c r="S6380" i="1" s="1" a="1"/>
  <c r="S6380" i="1" s="1"/>
  <c r="R6379" i="1"/>
  <c r="S6379" i="1" s="1" a="1"/>
  <c r="S6379" i="1" s="1"/>
  <c r="R6378" i="1"/>
  <c r="S6378" i="1" s="1" a="1"/>
  <c r="S6378" i="1" s="1"/>
  <c r="R6377" i="1"/>
  <c r="S6377" i="1" s="1" a="1"/>
  <c r="S6377" i="1" s="1"/>
  <c r="R6376" i="1"/>
  <c r="S6376" i="1" s="1" a="1"/>
  <c r="S6376" i="1" s="1"/>
  <c r="R6375" i="1"/>
  <c r="S6375" i="1" s="1" a="1"/>
  <c r="S6375" i="1" s="1"/>
  <c r="R6374" i="1"/>
  <c r="S6374" i="1" s="1" a="1"/>
  <c r="S6374" i="1" s="1"/>
  <c r="R6373" i="1"/>
  <c r="S6373" i="1" s="1" a="1"/>
  <c r="S6373" i="1" s="1"/>
  <c r="R6372" i="1"/>
  <c r="S6372" i="1" s="1" a="1"/>
  <c r="S6372" i="1" s="1"/>
  <c r="R6371" i="1"/>
  <c r="S6371" i="1" s="1" a="1"/>
  <c r="S6371" i="1" s="1"/>
  <c r="R6370" i="1"/>
  <c r="S6370" i="1" s="1" a="1"/>
  <c r="S6370" i="1" s="1"/>
  <c r="R6369" i="1"/>
  <c r="S6369" i="1" s="1" a="1"/>
  <c r="S6369" i="1" s="1"/>
  <c r="R6368" i="1"/>
  <c r="S6368" i="1" s="1" a="1"/>
  <c r="S6368" i="1" s="1"/>
  <c r="R6367" i="1"/>
  <c r="S6367" i="1" s="1" a="1"/>
  <c r="S6367" i="1" s="1"/>
  <c r="R6366" i="1"/>
  <c r="S6366" i="1" s="1" a="1"/>
  <c r="S6366" i="1" s="1"/>
  <c r="R6365" i="1"/>
  <c r="S6365" i="1" s="1" a="1"/>
  <c r="S6365" i="1" s="1"/>
  <c r="R6364" i="1"/>
  <c r="S6364" i="1" s="1" a="1"/>
  <c r="S6364" i="1" s="1"/>
  <c r="R6363" i="1"/>
  <c r="S6363" i="1" s="1" a="1"/>
  <c r="S6363" i="1" s="1"/>
  <c r="R6362" i="1"/>
  <c r="S6362" i="1" s="1" a="1"/>
  <c r="S6362" i="1" s="1"/>
  <c r="R6361" i="1"/>
  <c r="S6361" i="1" s="1" a="1"/>
  <c r="S6361" i="1" s="1"/>
  <c r="R6360" i="1"/>
  <c r="S6360" i="1" s="1" a="1"/>
  <c r="S6360" i="1" s="1"/>
  <c r="R6359" i="1"/>
  <c r="S6359" i="1" s="1" a="1"/>
  <c r="S6359" i="1" s="1"/>
  <c r="R6358" i="1"/>
  <c r="S6358" i="1" s="1" a="1"/>
  <c r="S6358" i="1" s="1"/>
  <c r="R6357" i="1"/>
  <c r="S6357" i="1" s="1" a="1"/>
  <c r="S6357" i="1" s="1"/>
  <c r="R6356" i="1"/>
  <c r="S6356" i="1" s="1" a="1"/>
  <c r="S6356" i="1" s="1"/>
  <c r="R6355" i="1"/>
  <c r="S6355" i="1" s="1" a="1"/>
  <c r="S6355" i="1" s="1"/>
  <c r="R6354" i="1"/>
  <c r="S6354" i="1" s="1" a="1"/>
  <c r="S6354" i="1" s="1"/>
  <c r="R6353" i="1"/>
  <c r="S6353" i="1" s="1" a="1"/>
  <c r="S6353" i="1" s="1"/>
  <c r="R6352" i="1"/>
  <c r="S6352" i="1" s="1" a="1"/>
  <c r="S6352" i="1" s="1"/>
  <c r="R6351" i="1"/>
  <c r="S6351" i="1" s="1" a="1"/>
  <c r="S6351" i="1" s="1"/>
  <c r="R6350" i="1"/>
  <c r="S6350" i="1" s="1" a="1"/>
  <c r="S6350" i="1" s="1"/>
  <c r="R6349" i="1"/>
  <c r="S6349" i="1" s="1" a="1"/>
  <c r="S6349" i="1" s="1"/>
  <c r="R6348" i="1"/>
  <c r="S6348" i="1" s="1" a="1"/>
  <c r="S6348" i="1" s="1"/>
  <c r="R6347" i="1"/>
  <c r="S6347" i="1" s="1" a="1"/>
  <c r="S6347" i="1" s="1"/>
  <c r="R6346" i="1"/>
  <c r="S6346" i="1" s="1" a="1"/>
  <c r="S6346" i="1" s="1"/>
  <c r="R6345" i="1"/>
  <c r="S6345" i="1" s="1" a="1"/>
  <c r="S6345" i="1" s="1"/>
  <c r="R6344" i="1"/>
  <c r="S6344" i="1" s="1" a="1"/>
  <c r="S6344" i="1" s="1"/>
  <c r="R6343" i="1"/>
  <c r="S6343" i="1" s="1" a="1"/>
  <c r="S6343" i="1" s="1"/>
  <c r="R6342" i="1"/>
  <c r="S6342" i="1" s="1" a="1"/>
  <c r="S6342" i="1" s="1"/>
  <c r="R6341" i="1"/>
  <c r="S6341" i="1" s="1" a="1"/>
  <c r="S6341" i="1" s="1"/>
  <c r="R6340" i="1"/>
  <c r="S6340" i="1" s="1" a="1"/>
  <c r="S6340" i="1" s="1"/>
  <c r="R6339" i="1"/>
  <c r="S6339" i="1" s="1" a="1"/>
  <c r="S6339" i="1" s="1"/>
  <c r="R6338" i="1"/>
  <c r="S6338" i="1" s="1" a="1"/>
  <c r="S6338" i="1" s="1"/>
  <c r="R6337" i="1"/>
  <c r="S6337" i="1" s="1" a="1"/>
  <c r="S6337" i="1" s="1"/>
  <c r="R6336" i="1"/>
  <c r="S6336" i="1" s="1" a="1"/>
  <c r="S6336" i="1" s="1"/>
  <c r="R6335" i="1"/>
  <c r="S6335" i="1" s="1" a="1"/>
  <c r="S6335" i="1" s="1"/>
  <c r="R6334" i="1"/>
  <c r="S6334" i="1" s="1" a="1"/>
  <c r="S6334" i="1" s="1"/>
  <c r="R6333" i="1"/>
  <c r="S6333" i="1" s="1" a="1"/>
  <c r="S6333" i="1" s="1"/>
  <c r="R6332" i="1"/>
  <c r="S6332" i="1" s="1" a="1"/>
  <c r="S6332" i="1" s="1"/>
  <c r="R6331" i="1"/>
  <c r="S6331" i="1" s="1" a="1"/>
  <c r="S6331" i="1" s="1"/>
  <c r="R6330" i="1"/>
  <c r="S6330" i="1" s="1" a="1"/>
  <c r="S6330" i="1" s="1"/>
  <c r="R6329" i="1"/>
  <c r="S6329" i="1" s="1" a="1"/>
  <c r="S6329" i="1" s="1"/>
  <c r="R6328" i="1"/>
  <c r="S6328" i="1" s="1" a="1"/>
  <c r="S6328" i="1" s="1"/>
  <c r="R6327" i="1"/>
  <c r="S6327" i="1" s="1" a="1"/>
  <c r="S6327" i="1" s="1"/>
  <c r="R6326" i="1"/>
  <c r="S6326" i="1" s="1" a="1"/>
  <c r="S6326" i="1" s="1"/>
  <c r="R6325" i="1"/>
  <c r="S6325" i="1" s="1" a="1"/>
  <c r="S6325" i="1" s="1"/>
  <c r="R6324" i="1"/>
  <c r="S6324" i="1" s="1" a="1"/>
  <c r="S6324" i="1" s="1"/>
  <c r="R6323" i="1"/>
  <c r="S6323" i="1" s="1" a="1"/>
  <c r="S6323" i="1" s="1"/>
  <c r="R6322" i="1"/>
  <c r="S6322" i="1" s="1" a="1"/>
  <c r="S6322" i="1" s="1"/>
  <c r="R6321" i="1"/>
  <c r="S6321" i="1" s="1" a="1"/>
  <c r="S6321" i="1" s="1"/>
  <c r="R6320" i="1"/>
  <c r="S6320" i="1" s="1" a="1"/>
  <c r="S6320" i="1" s="1"/>
  <c r="R6319" i="1"/>
  <c r="S6319" i="1" s="1" a="1"/>
  <c r="S6319" i="1" s="1"/>
  <c r="R6318" i="1"/>
  <c r="S6318" i="1" s="1" a="1"/>
  <c r="S6318" i="1" s="1"/>
  <c r="R6317" i="1"/>
  <c r="S6317" i="1" s="1" a="1"/>
  <c r="S6317" i="1" s="1"/>
  <c r="R6316" i="1"/>
  <c r="S6316" i="1" s="1" a="1"/>
  <c r="S6316" i="1" s="1"/>
  <c r="R6315" i="1"/>
  <c r="S6315" i="1" s="1" a="1"/>
  <c r="S6315" i="1" s="1"/>
  <c r="R6314" i="1"/>
  <c r="S6314" i="1" s="1" a="1"/>
  <c r="S6314" i="1" s="1"/>
  <c r="R6313" i="1"/>
  <c r="S6313" i="1" s="1" a="1"/>
  <c r="S6313" i="1" s="1"/>
  <c r="R6312" i="1"/>
  <c r="S6312" i="1" s="1" a="1"/>
  <c r="S6312" i="1" s="1"/>
  <c r="R6311" i="1"/>
  <c r="S6311" i="1" s="1" a="1"/>
  <c r="S6311" i="1" s="1"/>
  <c r="R6310" i="1"/>
  <c r="S6310" i="1" s="1" a="1"/>
  <c r="S6310" i="1" s="1"/>
  <c r="R6309" i="1"/>
  <c r="S6309" i="1" s="1" a="1"/>
  <c r="S6309" i="1" s="1"/>
  <c r="R6308" i="1"/>
  <c r="S6308" i="1" s="1" a="1"/>
  <c r="S6308" i="1" s="1"/>
  <c r="R6307" i="1"/>
  <c r="S6307" i="1" s="1" a="1"/>
  <c r="S6307" i="1" s="1"/>
  <c r="R6306" i="1"/>
  <c r="S6306" i="1" s="1" a="1"/>
  <c r="S6306" i="1" s="1"/>
  <c r="R6305" i="1"/>
  <c r="S6305" i="1" s="1" a="1"/>
  <c r="S6305" i="1" s="1"/>
  <c r="R6304" i="1"/>
  <c r="S6304" i="1" s="1" a="1"/>
  <c r="S6304" i="1" s="1"/>
  <c r="R6303" i="1"/>
  <c r="S6303" i="1" s="1" a="1"/>
  <c r="S6303" i="1" s="1"/>
  <c r="R6302" i="1"/>
  <c r="S6302" i="1" s="1" a="1"/>
  <c r="S6302" i="1" s="1"/>
  <c r="R6301" i="1"/>
  <c r="S6301" i="1" s="1" a="1"/>
  <c r="S6301" i="1" s="1"/>
  <c r="R6300" i="1"/>
  <c r="S6300" i="1" s="1" a="1"/>
  <c r="S6300" i="1" s="1"/>
  <c r="R6299" i="1"/>
  <c r="S6299" i="1" s="1" a="1"/>
  <c r="S6299" i="1" s="1"/>
  <c r="R6298" i="1"/>
  <c r="S6298" i="1" s="1" a="1"/>
  <c r="S6298" i="1" s="1"/>
  <c r="R6297" i="1"/>
  <c r="S6297" i="1" s="1" a="1"/>
  <c r="S6297" i="1" s="1"/>
  <c r="R6296" i="1"/>
  <c r="S6296" i="1" s="1" a="1"/>
  <c r="S6296" i="1" s="1"/>
  <c r="R6295" i="1"/>
  <c r="S6295" i="1" s="1" a="1"/>
  <c r="S6295" i="1" s="1"/>
  <c r="R6294" i="1"/>
  <c r="S6294" i="1" s="1" a="1"/>
  <c r="S6294" i="1" s="1"/>
  <c r="R6293" i="1"/>
  <c r="S6293" i="1" s="1" a="1"/>
  <c r="S6293" i="1" s="1"/>
  <c r="R6292" i="1"/>
  <c r="S6292" i="1" s="1" a="1"/>
  <c r="S6292" i="1" s="1"/>
  <c r="R6291" i="1"/>
  <c r="S6291" i="1" s="1" a="1"/>
  <c r="S6291" i="1" s="1"/>
  <c r="R6290" i="1"/>
  <c r="S6290" i="1" s="1" a="1"/>
  <c r="S6290" i="1" s="1"/>
  <c r="R6289" i="1"/>
  <c r="S6289" i="1" s="1" a="1"/>
  <c r="S6289" i="1" s="1"/>
  <c r="R6288" i="1"/>
  <c r="S6288" i="1" s="1" a="1"/>
  <c r="S6288" i="1" s="1"/>
  <c r="R6287" i="1"/>
  <c r="S6287" i="1" s="1" a="1"/>
  <c r="S6287" i="1" s="1"/>
  <c r="R6286" i="1"/>
  <c r="S6286" i="1" s="1" a="1"/>
  <c r="S6286" i="1" s="1"/>
  <c r="R6285" i="1"/>
  <c r="S6285" i="1" s="1" a="1"/>
  <c r="S6285" i="1" s="1"/>
  <c r="R6284" i="1"/>
  <c r="S6284" i="1" s="1" a="1"/>
  <c r="S6284" i="1" s="1"/>
  <c r="R6283" i="1"/>
  <c r="S6283" i="1" s="1" a="1"/>
  <c r="S6283" i="1" s="1"/>
  <c r="R6282" i="1"/>
  <c r="S6282" i="1" s="1" a="1"/>
  <c r="S6282" i="1" s="1"/>
  <c r="R6281" i="1"/>
  <c r="S6281" i="1" s="1" a="1"/>
  <c r="S6281" i="1" s="1"/>
  <c r="R6280" i="1"/>
  <c r="S6280" i="1" s="1" a="1"/>
  <c r="S6280" i="1" s="1"/>
  <c r="R6279" i="1"/>
  <c r="S6279" i="1" s="1" a="1"/>
  <c r="S6279" i="1" s="1"/>
  <c r="R6278" i="1"/>
  <c r="S6278" i="1" s="1" a="1"/>
  <c r="S6278" i="1" s="1"/>
  <c r="R6277" i="1"/>
  <c r="S6277" i="1" s="1" a="1"/>
  <c r="S6277" i="1" s="1"/>
  <c r="R6276" i="1"/>
  <c r="S6276" i="1" s="1" a="1"/>
  <c r="S6276" i="1" s="1"/>
  <c r="R6275" i="1"/>
  <c r="S6275" i="1" s="1" a="1"/>
  <c r="S6275" i="1" s="1"/>
  <c r="R6274" i="1"/>
  <c r="S6274" i="1" s="1" a="1"/>
  <c r="S6274" i="1" s="1"/>
  <c r="R6273" i="1"/>
  <c r="S6273" i="1" s="1" a="1"/>
  <c r="S6273" i="1" s="1"/>
  <c r="R6272" i="1"/>
  <c r="S6272" i="1" s="1" a="1"/>
  <c r="S6272" i="1" s="1"/>
  <c r="R6271" i="1"/>
  <c r="S6271" i="1" s="1" a="1"/>
  <c r="S6271" i="1" s="1"/>
  <c r="R6270" i="1"/>
  <c r="S6270" i="1" s="1" a="1"/>
  <c r="S6270" i="1" s="1"/>
  <c r="R6269" i="1"/>
  <c r="S6269" i="1" s="1" a="1"/>
  <c r="S6269" i="1" s="1"/>
  <c r="R6268" i="1"/>
  <c r="S6268" i="1" s="1" a="1"/>
  <c r="S6268" i="1" s="1"/>
  <c r="R6267" i="1"/>
  <c r="S6267" i="1" s="1" a="1"/>
  <c r="S6267" i="1" s="1"/>
  <c r="R6266" i="1"/>
  <c r="S6266" i="1" s="1" a="1"/>
  <c r="S6266" i="1" s="1"/>
  <c r="R6265" i="1"/>
  <c r="S6265" i="1" s="1" a="1"/>
  <c r="S6265" i="1" s="1"/>
  <c r="R6264" i="1"/>
  <c r="S6264" i="1" s="1" a="1"/>
  <c r="S6264" i="1" s="1"/>
  <c r="R6263" i="1"/>
  <c r="S6263" i="1" s="1" a="1"/>
  <c r="S6263" i="1" s="1"/>
  <c r="R6262" i="1"/>
  <c r="S6262" i="1" s="1" a="1"/>
  <c r="S6262" i="1" s="1"/>
  <c r="R6261" i="1"/>
  <c r="S6261" i="1" s="1" a="1"/>
  <c r="S6261" i="1" s="1"/>
  <c r="R6260" i="1"/>
  <c r="S6260" i="1" s="1" a="1"/>
  <c r="S6260" i="1" s="1"/>
  <c r="R6259" i="1"/>
  <c r="S6259" i="1" s="1" a="1"/>
  <c r="S6259" i="1" s="1"/>
  <c r="R6258" i="1"/>
  <c r="S6258" i="1" s="1" a="1"/>
  <c r="S6258" i="1" s="1"/>
  <c r="R6257" i="1"/>
  <c r="S6257" i="1" s="1" a="1"/>
  <c r="S6257" i="1" s="1"/>
  <c r="R6256" i="1"/>
  <c r="S6256" i="1" s="1" a="1"/>
  <c r="S6256" i="1" s="1"/>
  <c r="R6255" i="1"/>
  <c r="S6255" i="1" s="1" a="1"/>
  <c r="S6255" i="1" s="1"/>
  <c r="R6254" i="1"/>
  <c r="S6254" i="1" s="1" a="1"/>
  <c r="S6254" i="1" s="1"/>
  <c r="R6253" i="1"/>
  <c r="S6253" i="1" s="1" a="1"/>
  <c r="S6253" i="1" s="1"/>
  <c r="R6252" i="1"/>
  <c r="S6252" i="1" s="1" a="1"/>
  <c r="S6252" i="1" s="1"/>
  <c r="R6251" i="1"/>
  <c r="S6251" i="1" s="1" a="1"/>
  <c r="S6251" i="1" s="1"/>
  <c r="R6250" i="1"/>
  <c r="S6250" i="1" s="1" a="1"/>
  <c r="S6250" i="1" s="1"/>
  <c r="R6249" i="1"/>
  <c r="S6249" i="1" s="1" a="1"/>
  <c r="S6249" i="1" s="1"/>
  <c r="R6248" i="1"/>
  <c r="S6248" i="1" s="1" a="1"/>
  <c r="S6248" i="1" s="1"/>
  <c r="R6247" i="1"/>
  <c r="S6247" i="1" s="1" a="1"/>
  <c r="S6247" i="1" s="1"/>
  <c r="R6246" i="1"/>
  <c r="S6246" i="1" s="1" a="1"/>
  <c r="S6246" i="1" s="1"/>
  <c r="R6245" i="1"/>
  <c r="S6245" i="1" s="1" a="1"/>
  <c r="S6245" i="1" s="1"/>
  <c r="R6244" i="1"/>
  <c r="S6244" i="1" s="1" a="1"/>
  <c r="S6244" i="1" s="1"/>
  <c r="R6243" i="1"/>
  <c r="S6243" i="1" s="1" a="1"/>
  <c r="S6243" i="1" s="1"/>
  <c r="R6242" i="1"/>
  <c r="S6242" i="1" s="1" a="1"/>
  <c r="S6242" i="1" s="1"/>
  <c r="R6241" i="1"/>
  <c r="S6241" i="1" s="1" a="1"/>
  <c r="S6241" i="1" s="1"/>
  <c r="R6240" i="1"/>
  <c r="S6240" i="1" s="1" a="1"/>
  <c r="S6240" i="1" s="1"/>
  <c r="R6239" i="1"/>
  <c r="S6239" i="1" s="1" a="1"/>
  <c r="S6239" i="1" s="1"/>
  <c r="R6238" i="1"/>
  <c r="S6238" i="1" s="1" a="1"/>
  <c r="S6238" i="1" s="1"/>
  <c r="R6237" i="1"/>
  <c r="S6237" i="1" s="1" a="1"/>
  <c r="S6237" i="1" s="1"/>
  <c r="R6236" i="1"/>
  <c r="S6236" i="1" s="1" a="1"/>
  <c r="S6236" i="1" s="1"/>
  <c r="R6235" i="1"/>
  <c r="S6235" i="1" s="1" a="1"/>
  <c r="S6235" i="1" s="1"/>
  <c r="R6234" i="1"/>
  <c r="S6234" i="1" s="1" a="1"/>
  <c r="S6234" i="1" s="1"/>
  <c r="R6233" i="1"/>
  <c r="S6233" i="1" s="1" a="1"/>
  <c r="S6233" i="1" s="1"/>
  <c r="R6232" i="1"/>
  <c r="S6232" i="1" s="1" a="1"/>
  <c r="S6232" i="1" s="1"/>
  <c r="R6231" i="1"/>
  <c r="S6231" i="1" s="1" a="1"/>
  <c r="S6231" i="1" s="1"/>
  <c r="R6230" i="1"/>
  <c r="S6230" i="1" s="1" a="1"/>
  <c r="S6230" i="1" s="1"/>
  <c r="R6229" i="1"/>
  <c r="S6229" i="1" s="1" a="1"/>
  <c r="S6229" i="1" s="1"/>
  <c r="R6228" i="1"/>
  <c r="S6228" i="1" s="1" a="1"/>
  <c r="S6228" i="1" s="1"/>
  <c r="R6227" i="1"/>
  <c r="S6227" i="1" s="1" a="1"/>
  <c r="S6227" i="1" s="1"/>
  <c r="R6226" i="1"/>
  <c r="S6226" i="1" s="1" a="1"/>
  <c r="S6226" i="1" s="1"/>
  <c r="R6225" i="1"/>
  <c r="S6225" i="1" s="1" a="1"/>
  <c r="S6225" i="1" s="1"/>
  <c r="R6224" i="1"/>
  <c r="S6224" i="1" s="1" a="1"/>
  <c r="S6224" i="1" s="1"/>
  <c r="R6223" i="1"/>
  <c r="S6223" i="1" s="1" a="1"/>
  <c r="S6223" i="1" s="1"/>
  <c r="R6222" i="1"/>
  <c r="S6222" i="1" s="1" a="1"/>
  <c r="S6222" i="1" s="1"/>
  <c r="R6221" i="1"/>
  <c r="S6221" i="1" s="1" a="1"/>
  <c r="S6221" i="1" s="1"/>
  <c r="R6220" i="1"/>
  <c r="S6220" i="1" s="1" a="1"/>
  <c r="S6220" i="1" s="1"/>
  <c r="R6219" i="1"/>
  <c r="S6219" i="1" s="1" a="1"/>
  <c r="S6219" i="1" s="1"/>
  <c r="R6218" i="1"/>
  <c r="S6218" i="1" s="1" a="1"/>
  <c r="S6218" i="1" s="1"/>
  <c r="R6217" i="1"/>
  <c r="S6217" i="1" s="1" a="1"/>
  <c r="S6217" i="1" s="1"/>
  <c r="R6216" i="1"/>
  <c r="S6216" i="1" s="1" a="1"/>
  <c r="S6216" i="1" s="1"/>
  <c r="R6215" i="1"/>
  <c r="S6215" i="1" s="1" a="1"/>
  <c r="S6215" i="1" s="1"/>
  <c r="R6214" i="1"/>
  <c r="S6214" i="1" s="1" a="1"/>
  <c r="S6214" i="1" s="1"/>
  <c r="R6213" i="1"/>
  <c r="S6213" i="1" s="1" a="1"/>
  <c r="S6213" i="1" s="1"/>
  <c r="R6212" i="1"/>
  <c r="S6212" i="1" s="1" a="1"/>
  <c r="S6212" i="1" s="1"/>
  <c r="R6211" i="1"/>
  <c r="S6211" i="1" s="1" a="1"/>
  <c r="S6211" i="1" s="1"/>
  <c r="R6210" i="1"/>
  <c r="S6210" i="1" s="1" a="1"/>
  <c r="S6210" i="1" s="1"/>
  <c r="R6209" i="1"/>
  <c r="S6209" i="1" s="1" a="1"/>
  <c r="S6209" i="1" s="1"/>
  <c r="R6208" i="1"/>
  <c r="S6208" i="1" s="1" a="1"/>
  <c r="S6208" i="1" s="1"/>
  <c r="R6207" i="1"/>
  <c r="S6207" i="1" s="1" a="1"/>
  <c r="S6207" i="1" s="1"/>
  <c r="R6206" i="1"/>
  <c r="S6206" i="1" s="1" a="1"/>
  <c r="S6206" i="1" s="1"/>
  <c r="R6205" i="1"/>
  <c r="S6205" i="1" s="1" a="1"/>
  <c r="S6205" i="1" s="1"/>
  <c r="R6204" i="1"/>
  <c r="S6204" i="1" s="1" a="1"/>
  <c r="S6204" i="1" s="1"/>
  <c r="R6203" i="1"/>
  <c r="S6203" i="1" s="1" a="1"/>
  <c r="S6203" i="1" s="1"/>
  <c r="R6202" i="1"/>
  <c r="S6202" i="1" s="1" a="1"/>
  <c r="S6202" i="1" s="1"/>
  <c r="R6201" i="1"/>
  <c r="S6201" i="1" s="1" a="1"/>
  <c r="S6201" i="1" s="1"/>
  <c r="R6200" i="1"/>
  <c r="S6200" i="1" s="1" a="1"/>
  <c r="S6200" i="1" s="1"/>
  <c r="R6199" i="1"/>
  <c r="S6199" i="1" s="1" a="1"/>
  <c r="S6199" i="1" s="1"/>
  <c r="R6198" i="1"/>
  <c r="S6198" i="1" s="1" a="1"/>
  <c r="S6198" i="1" s="1"/>
  <c r="R6197" i="1"/>
  <c r="S6197" i="1" s="1" a="1"/>
  <c r="S6197" i="1" s="1"/>
  <c r="R6196" i="1"/>
  <c r="S6196" i="1" s="1" a="1"/>
  <c r="S6196" i="1" s="1"/>
  <c r="R6195" i="1"/>
  <c r="S6195" i="1" s="1" a="1"/>
  <c r="S6195" i="1" s="1"/>
  <c r="R6194" i="1"/>
  <c r="S6194" i="1" s="1" a="1"/>
  <c r="S6194" i="1" s="1"/>
  <c r="R6193" i="1"/>
  <c r="S6193" i="1" s="1" a="1"/>
  <c r="S6193" i="1" s="1"/>
  <c r="R6192" i="1"/>
  <c r="S6192" i="1" s="1" a="1"/>
  <c r="S6192" i="1" s="1"/>
  <c r="R6191" i="1"/>
  <c r="S6191" i="1" s="1" a="1"/>
  <c r="S6191" i="1" s="1"/>
  <c r="R6190" i="1"/>
  <c r="S6190" i="1" s="1" a="1"/>
  <c r="S6190" i="1" s="1"/>
  <c r="R6189" i="1"/>
  <c r="S6189" i="1" s="1" a="1"/>
  <c r="S6189" i="1" s="1"/>
  <c r="R6188" i="1"/>
  <c r="S6188" i="1" s="1" a="1"/>
  <c r="S6188" i="1" s="1"/>
  <c r="R6187" i="1"/>
  <c r="S6187" i="1" s="1" a="1"/>
  <c r="S6187" i="1" s="1"/>
  <c r="R6186" i="1"/>
  <c r="S6186" i="1" s="1" a="1"/>
  <c r="S6186" i="1" s="1"/>
  <c r="R6185" i="1"/>
  <c r="S6185" i="1" s="1" a="1"/>
  <c r="S6185" i="1" s="1"/>
  <c r="R6184" i="1"/>
  <c r="S6184" i="1" s="1" a="1"/>
  <c r="S6184" i="1" s="1"/>
  <c r="R6183" i="1"/>
  <c r="S6183" i="1" s="1" a="1"/>
  <c r="S6183" i="1" s="1"/>
  <c r="R6182" i="1"/>
  <c r="S6182" i="1" s="1" a="1"/>
  <c r="S6182" i="1" s="1"/>
  <c r="R6181" i="1"/>
  <c r="S6181" i="1" s="1" a="1"/>
  <c r="S6181" i="1" s="1"/>
  <c r="R6180" i="1"/>
  <c r="S6180" i="1" s="1" a="1"/>
  <c r="S6180" i="1" s="1"/>
  <c r="R6179" i="1"/>
  <c r="S6179" i="1" s="1" a="1"/>
  <c r="S6179" i="1" s="1"/>
  <c r="R6178" i="1"/>
  <c r="S6178" i="1" s="1" a="1"/>
  <c r="S6178" i="1" s="1"/>
  <c r="R6177" i="1"/>
  <c r="S6177" i="1" s="1" a="1"/>
  <c r="S6177" i="1" s="1"/>
  <c r="R6176" i="1"/>
  <c r="S6176" i="1" s="1" a="1"/>
  <c r="S6176" i="1" s="1"/>
  <c r="R6175" i="1"/>
  <c r="S6175" i="1" s="1" a="1"/>
  <c r="S6175" i="1" s="1"/>
  <c r="R6174" i="1"/>
  <c r="S6174" i="1" s="1" a="1"/>
  <c r="S6174" i="1" s="1"/>
  <c r="R6173" i="1"/>
  <c r="S6173" i="1" s="1" a="1"/>
  <c r="S6173" i="1" s="1"/>
  <c r="R6172" i="1"/>
  <c r="S6172" i="1" s="1" a="1"/>
  <c r="S6172" i="1" s="1"/>
  <c r="R6171" i="1"/>
  <c r="S6171" i="1" s="1" a="1"/>
  <c r="S6171" i="1" s="1"/>
  <c r="R6170" i="1"/>
  <c r="S6170" i="1" s="1" a="1"/>
  <c r="S6170" i="1" s="1"/>
  <c r="R6169" i="1"/>
  <c r="S6169" i="1" s="1" a="1"/>
  <c r="S6169" i="1" s="1"/>
  <c r="R6168" i="1"/>
  <c r="S6168" i="1" s="1" a="1"/>
  <c r="S6168" i="1" s="1"/>
  <c r="R6167" i="1"/>
  <c r="S6167" i="1" s="1" a="1"/>
  <c r="S6167" i="1" s="1"/>
  <c r="R6166" i="1"/>
  <c r="S6166" i="1" s="1" a="1"/>
  <c r="S6166" i="1" s="1"/>
  <c r="R6165" i="1"/>
  <c r="S6165" i="1" s="1" a="1"/>
  <c r="S6165" i="1" s="1"/>
  <c r="R6164" i="1"/>
  <c r="S6164" i="1" s="1" a="1"/>
  <c r="S6164" i="1" s="1"/>
  <c r="R6163" i="1"/>
  <c r="S6163" i="1" s="1" a="1"/>
  <c r="S6163" i="1" s="1"/>
  <c r="R6162" i="1"/>
  <c r="S6162" i="1" s="1" a="1"/>
  <c r="S6162" i="1" s="1"/>
  <c r="R6161" i="1"/>
  <c r="S6161" i="1" s="1" a="1"/>
  <c r="S6161" i="1" s="1"/>
  <c r="R6160" i="1"/>
  <c r="S6160" i="1" s="1" a="1"/>
  <c r="S6160" i="1" s="1"/>
  <c r="R6159" i="1"/>
  <c r="S6159" i="1" s="1" a="1"/>
  <c r="S6159" i="1" s="1"/>
  <c r="R6158" i="1"/>
  <c r="S6158" i="1" s="1" a="1"/>
  <c r="S6158" i="1" s="1"/>
  <c r="R6157" i="1"/>
  <c r="S6157" i="1" s="1" a="1"/>
  <c r="S6157" i="1" s="1"/>
  <c r="R6156" i="1"/>
  <c r="S6156" i="1" s="1" a="1"/>
  <c r="S6156" i="1" s="1"/>
  <c r="R6155" i="1"/>
  <c r="S6155" i="1" s="1" a="1"/>
  <c r="S6155" i="1" s="1"/>
  <c r="R6154" i="1"/>
  <c r="S6154" i="1" s="1" a="1"/>
  <c r="S6154" i="1" s="1"/>
  <c r="R6153" i="1"/>
  <c r="S6153" i="1" s="1" a="1"/>
  <c r="S6153" i="1" s="1"/>
  <c r="R6152" i="1"/>
  <c r="S6152" i="1" s="1" a="1"/>
  <c r="S6152" i="1" s="1"/>
  <c r="R6151" i="1"/>
  <c r="S6151" i="1" s="1" a="1"/>
  <c r="S6151" i="1" s="1"/>
  <c r="R6150" i="1"/>
  <c r="S6150" i="1" s="1" a="1"/>
  <c r="S6150" i="1" s="1"/>
  <c r="R6149" i="1"/>
  <c r="S6149" i="1" s="1" a="1"/>
  <c r="S6149" i="1" s="1"/>
  <c r="R6148" i="1"/>
  <c r="S6148" i="1" s="1" a="1"/>
  <c r="S6148" i="1" s="1"/>
  <c r="R6147" i="1"/>
  <c r="S6147" i="1" s="1" a="1"/>
  <c r="S6147" i="1" s="1"/>
  <c r="R6146" i="1"/>
  <c r="S6146" i="1" s="1" a="1"/>
  <c r="S6146" i="1" s="1"/>
  <c r="R6145" i="1"/>
  <c r="S6145" i="1" s="1" a="1"/>
  <c r="S6145" i="1" s="1"/>
  <c r="R6144" i="1"/>
  <c r="S6144" i="1" s="1" a="1"/>
  <c r="S6144" i="1" s="1"/>
  <c r="R6143" i="1"/>
  <c r="S6143" i="1" s="1" a="1"/>
  <c r="S6143" i="1" s="1"/>
  <c r="R6142" i="1"/>
  <c r="S6142" i="1" s="1" a="1"/>
  <c r="S6142" i="1" s="1"/>
  <c r="R6141" i="1"/>
  <c r="S6141" i="1" s="1" a="1"/>
  <c r="S6141" i="1" s="1"/>
  <c r="R6140" i="1"/>
  <c r="S6140" i="1" s="1" a="1"/>
  <c r="S6140" i="1" s="1"/>
  <c r="R6139" i="1"/>
  <c r="S6139" i="1" s="1" a="1"/>
  <c r="S6139" i="1" s="1"/>
  <c r="R6138" i="1"/>
  <c r="S6138" i="1" s="1" a="1"/>
  <c r="S6138" i="1" s="1"/>
  <c r="R6137" i="1"/>
  <c r="S6137" i="1" s="1" a="1"/>
  <c r="S6137" i="1" s="1"/>
  <c r="R6136" i="1"/>
  <c r="S6136" i="1" s="1" a="1"/>
  <c r="S6136" i="1" s="1"/>
  <c r="R6135" i="1"/>
  <c r="S6135" i="1" s="1" a="1"/>
  <c r="S6135" i="1" s="1"/>
  <c r="R6134" i="1"/>
  <c r="S6134" i="1" s="1" a="1"/>
  <c r="S6134" i="1" s="1"/>
  <c r="R6133" i="1"/>
  <c r="S6133" i="1" s="1" a="1"/>
  <c r="S6133" i="1" s="1"/>
  <c r="R6132" i="1"/>
  <c r="S6132" i="1" s="1" a="1"/>
  <c r="S6132" i="1" s="1"/>
  <c r="R6131" i="1"/>
  <c r="S6131" i="1" s="1" a="1"/>
  <c r="S6131" i="1" s="1"/>
  <c r="R6130" i="1"/>
  <c r="S6130" i="1" s="1" a="1"/>
  <c r="S6130" i="1" s="1"/>
  <c r="R6129" i="1"/>
  <c r="S6129" i="1" s="1" a="1"/>
  <c r="S6129" i="1" s="1"/>
  <c r="R6128" i="1"/>
  <c r="S6128" i="1" s="1" a="1"/>
  <c r="S6128" i="1" s="1"/>
  <c r="R6127" i="1"/>
  <c r="S6127" i="1" s="1" a="1"/>
  <c r="S6127" i="1" s="1"/>
  <c r="R6126" i="1"/>
  <c r="S6126" i="1" s="1" a="1"/>
  <c r="S6126" i="1" s="1"/>
  <c r="R6125" i="1"/>
  <c r="S6125" i="1" s="1" a="1"/>
  <c r="S6125" i="1" s="1"/>
  <c r="R6124" i="1"/>
  <c r="S6124" i="1" s="1" a="1"/>
  <c r="S6124" i="1" s="1"/>
  <c r="R6123" i="1"/>
  <c r="S6123" i="1" s="1" a="1"/>
  <c r="S6123" i="1" s="1"/>
  <c r="R6122" i="1"/>
  <c r="S6122" i="1" s="1" a="1"/>
  <c r="S6122" i="1" s="1"/>
  <c r="R6121" i="1"/>
  <c r="S6121" i="1" s="1" a="1"/>
  <c r="S6121" i="1" s="1"/>
  <c r="R6120" i="1"/>
  <c r="S6120" i="1" s="1" a="1"/>
  <c r="S6120" i="1" s="1"/>
  <c r="R6119" i="1"/>
  <c r="S6119" i="1" s="1" a="1"/>
  <c r="S6119" i="1" s="1"/>
  <c r="R6118" i="1"/>
  <c r="S6118" i="1" s="1" a="1"/>
  <c r="S6118" i="1" s="1"/>
  <c r="R6117" i="1"/>
  <c r="S6117" i="1" s="1" a="1"/>
  <c r="S6117" i="1" s="1"/>
  <c r="R6116" i="1"/>
  <c r="S6116" i="1" s="1" a="1"/>
  <c r="S6116" i="1" s="1"/>
  <c r="R6115" i="1"/>
  <c r="S6115" i="1" s="1" a="1"/>
  <c r="S6115" i="1" s="1"/>
  <c r="R6114" i="1"/>
  <c r="S6114" i="1" s="1" a="1"/>
  <c r="S6114" i="1" s="1"/>
  <c r="R6113" i="1"/>
  <c r="S6113" i="1" s="1" a="1"/>
  <c r="S6113" i="1" s="1"/>
  <c r="R6112" i="1"/>
  <c r="S6112" i="1" s="1" a="1"/>
  <c r="S6112" i="1" s="1"/>
  <c r="R6111" i="1"/>
  <c r="S6111" i="1" s="1" a="1"/>
  <c r="S6111" i="1" s="1"/>
  <c r="R6110" i="1"/>
  <c r="S6110" i="1" s="1" a="1"/>
  <c r="S6110" i="1" s="1"/>
  <c r="R6109" i="1"/>
  <c r="S6109" i="1" s="1" a="1"/>
  <c r="S6109" i="1" s="1"/>
  <c r="R6108" i="1"/>
  <c r="S6108" i="1" s="1" a="1"/>
  <c r="S6108" i="1" s="1"/>
  <c r="R6107" i="1"/>
  <c r="S6107" i="1" s="1" a="1"/>
  <c r="S6107" i="1" s="1"/>
  <c r="R6106" i="1"/>
  <c r="S6106" i="1" s="1" a="1"/>
  <c r="S6106" i="1" s="1"/>
  <c r="R6105" i="1"/>
  <c r="S6105" i="1" s="1" a="1"/>
  <c r="S6105" i="1" s="1"/>
  <c r="R6104" i="1"/>
  <c r="S6104" i="1" s="1" a="1"/>
  <c r="S6104" i="1" s="1"/>
  <c r="R6103" i="1"/>
  <c r="S6103" i="1" s="1" a="1"/>
  <c r="S6103" i="1" s="1"/>
  <c r="R6102" i="1"/>
  <c r="S6102" i="1" s="1" a="1"/>
  <c r="S6102" i="1" s="1"/>
  <c r="R6101" i="1"/>
  <c r="S6101" i="1" s="1" a="1"/>
  <c r="S6101" i="1" s="1"/>
  <c r="R6100" i="1"/>
  <c r="S6100" i="1" s="1" a="1"/>
  <c r="S6100" i="1" s="1"/>
  <c r="R6099" i="1"/>
  <c r="S6099" i="1" s="1" a="1"/>
  <c r="S6099" i="1" s="1"/>
  <c r="R6098" i="1"/>
  <c r="S6098" i="1" s="1" a="1"/>
  <c r="S6098" i="1" s="1"/>
  <c r="R6097" i="1"/>
  <c r="S6097" i="1" s="1" a="1"/>
  <c r="S6097" i="1" s="1"/>
  <c r="R6096" i="1"/>
  <c r="S6096" i="1" s="1" a="1"/>
  <c r="S6096" i="1" s="1"/>
  <c r="R6095" i="1"/>
  <c r="S6095" i="1" s="1" a="1"/>
  <c r="S6095" i="1" s="1"/>
  <c r="R6094" i="1"/>
  <c r="S6094" i="1" s="1" a="1"/>
  <c r="S6094" i="1" s="1"/>
  <c r="R6093" i="1"/>
  <c r="S6093" i="1" s="1" a="1"/>
  <c r="S6093" i="1" s="1"/>
  <c r="R6092" i="1"/>
  <c r="S6092" i="1" s="1" a="1"/>
  <c r="S6092" i="1" s="1"/>
  <c r="R6091" i="1"/>
  <c r="S6091" i="1" s="1" a="1"/>
  <c r="S6091" i="1" s="1"/>
  <c r="R6090" i="1"/>
  <c r="S6090" i="1" s="1" a="1"/>
  <c r="S6090" i="1" s="1"/>
  <c r="R6089" i="1"/>
  <c r="S6089" i="1" s="1" a="1"/>
  <c r="S6089" i="1" s="1"/>
  <c r="R6088" i="1"/>
  <c r="S6088" i="1" s="1" a="1"/>
  <c r="S6088" i="1" s="1"/>
  <c r="R6087" i="1"/>
  <c r="S6087" i="1" s="1" a="1"/>
  <c r="S6087" i="1" s="1"/>
  <c r="R6086" i="1"/>
  <c r="S6086" i="1" s="1" a="1"/>
  <c r="S6086" i="1" s="1"/>
  <c r="R6085" i="1"/>
  <c r="S6085" i="1" s="1" a="1"/>
  <c r="S6085" i="1" s="1"/>
  <c r="R6084" i="1"/>
  <c r="S6084" i="1" s="1" a="1"/>
  <c r="S6084" i="1" s="1"/>
  <c r="R6083" i="1"/>
  <c r="S6083" i="1" s="1" a="1"/>
  <c r="S6083" i="1" s="1"/>
  <c r="R6082" i="1"/>
  <c r="S6082" i="1" s="1" a="1"/>
  <c r="S6082" i="1" s="1"/>
  <c r="R6081" i="1"/>
  <c r="S6081" i="1" s="1" a="1"/>
  <c r="S6081" i="1" s="1"/>
  <c r="R6080" i="1"/>
  <c r="S6080" i="1" s="1" a="1"/>
  <c r="S6080" i="1" s="1"/>
  <c r="R6079" i="1"/>
  <c r="S6079" i="1" s="1" a="1"/>
  <c r="S6079" i="1" s="1"/>
  <c r="R6078" i="1"/>
  <c r="S6078" i="1" s="1" a="1"/>
  <c r="S6078" i="1" s="1"/>
  <c r="R6077" i="1"/>
  <c r="S6077" i="1" s="1" a="1"/>
  <c r="S6077" i="1" s="1"/>
  <c r="R6076" i="1"/>
  <c r="S6076" i="1" s="1" a="1"/>
  <c r="S6076" i="1" s="1"/>
  <c r="R6075" i="1"/>
  <c r="S6075" i="1" s="1" a="1"/>
  <c r="S6075" i="1" s="1"/>
  <c r="R6074" i="1"/>
  <c r="S6074" i="1" s="1" a="1"/>
  <c r="S6074" i="1" s="1"/>
  <c r="R6073" i="1"/>
  <c r="S6073" i="1" s="1" a="1"/>
  <c r="S6073" i="1" s="1"/>
  <c r="R6072" i="1"/>
  <c r="S6072" i="1" s="1" a="1"/>
  <c r="S6072" i="1" s="1"/>
  <c r="R6071" i="1"/>
  <c r="S6071" i="1" s="1" a="1"/>
  <c r="S6071" i="1" s="1"/>
  <c r="R6070" i="1"/>
  <c r="S6070" i="1" s="1" a="1"/>
  <c r="S6070" i="1" s="1"/>
  <c r="R6069" i="1"/>
  <c r="S6069" i="1" s="1" a="1"/>
  <c r="S6069" i="1" s="1"/>
  <c r="R6068" i="1"/>
  <c r="S6068" i="1" s="1" a="1"/>
  <c r="S6068" i="1" s="1"/>
  <c r="R6067" i="1"/>
  <c r="S6067" i="1" s="1" a="1"/>
  <c r="S6067" i="1" s="1"/>
  <c r="R6066" i="1"/>
  <c r="S6066" i="1" s="1" a="1"/>
  <c r="S6066" i="1" s="1"/>
  <c r="R6065" i="1"/>
  <c r="S6065" i="1" s="1" a="1"/>
  <c r="S6065" i="1" s="1"/>
  <c r="R6064" i="1"/>
  <c r="S6064" i="1" s="1" a="1"/>
  <c r="S6064" i="1" s="1"/>
  <c r="R6063" i="1"/>
  <c r="S6063" i="1" s="1" a="1"/>
  <c r="S6063" i="1" s="1"/>
  <c r="R6062" i="1"/>
  <c r="S6062" i="1" s="1" a="1"/>
  <c r="S6062" i="1" s="1"/>
  <c r="R6061" i="1"/>
  <c r="S6061" i="1" s="1" a="1"/>
  <c r="S6061" i="1" s="1"/>
  <c r="R6060" i="1"/>
  <c r="S6060" i="1" s="1" a="1"/>
  <c r="S6060" i="1" s="1"/>
  <c r="R6059" i="1"/>
  <c r="S6059" i="1" s="1" a="1"/>
  <c r="S6059" i="1" s="1"/>
  <c r="R6058" i="1"/>
  <c r="S6058" i="1" s="1" a="1"/>
  <c r="S6058" i="1" s="1"/>
  <c r="R6057" i="1"/>
  <c r="S6057" i="1" s="1" a="1"/>
  <c r="S6057" i="1" s="1"/>
  <c r="R6056" i="1"/>
  <c r="S6056" i="1" s="1" a="1"/>
  <c r="S6056" i="1" s="1"/>
  <c r="R6055" i="1"/>
  <c r="S6055" i="1" s="1" a="1"/>
  <c r="S6055" i="1" s="1"/>
  <c r="R6054" i="1"/>
  <c r="S6054" i="1" s="1" a="1"/>
  <c r="S6054" i="1" s="1"/>
  <c r="R6053" i="1"/>
  <c r="S6053" i="1" s="1" a="1"/>
  <c r="S6053" i="1" s="1"/>
  <c r="R6052" i="1"/>
  <c r="S6052" i="1" s="1" a="1"/>
  <c r="S6052" i="1" s="1"/>
  <c r="R6051" i="1"/>
  <c r="S6051" i="1" s="1" a="1"/>
  <c r="S6051" i="1" s="1"/>
  <c r="R6050" i="1"/>
  <c r="S6050" i="1" s="1" a="1"/>
  <c r="S6050" i="1" s="1"/>
  <c r="R6049" i="1"/>
  <c r="S6049" i="1" s="1" a="1"/>
  <c r="S6049" i="1" s="1"/>
  <c r="R6048" i="1"/>
  <c r="S6048" i="1" s="1" a="1"/>
  <c r="S6048" i="1" s="1"/>
  <c r="R6047" i="1"/>
  <c r="S6047" i="1" s="1" a="1"/>
  <c r="S6047" i="1" s="1"/>
  <c r="R6046" i="1"/>
  <c r="S6046" i="1" s="1" a="1"/>
  <c r="S6046" i="1" s="1"/>
  <c r="R6045" i="1"/>
  <c r="S6045" i="1" s="1" a="1"/>
  <c r="S6045" i="1" s="1"/>
  <c r="R6044" i="1"/>
  <c r="S6044" i="1" s="1" a="1"/>
  <c r="S6044" i="1" s="1"/>
  <c r="R6043" i="1"/>
  <c r="S6043" i="1" s="1" a="1"/>
  <c r="S6043" i="1" s="1"/>
  <c r="R6042" i="1"/>
  <c r="S6042" i="1" s="1" a="1"/>
  <c r="S6042" i="1" s="1"/>
  <c r="R6041" i="1"/>
  <c r="S6041" i="1" s="1" a="1"/>
  <c r="S6041" i="1" s="1"/>
  <c r="R6040" i="1"/>
  <c r="S6040" i="1" s="1" a="1"/>
  <c r="S6040" i="1" s="1"/>
  <c r="R6039" i="1"/>
  <c r="S6039" i="1" s="1" a="1"/>
  <c r="S6039" i="1" s="1"/>
  <c r="R6038" i="1"/>
  <c r="S6038" i="1" s="1" a="1"/>
  <c r="S6038" i="1" s="1"/>
  <c r="R6037" i="1"/>
  <c r="S6037" i="1" s="1" a="1"/>
  <c r="S6037" i="1" s="1"/>
  <c r="R6036" i="1"/>
  <c r="S6036" i="1" s="1" a="1"/>
  <c r="S6036" i="1" s="1"/>
  <c r="R6035" i="1"/>
  <c r="S6035" i="1" s="1" a="1"/>
  <c r="S6035" i="1" s="1"/>
  <c r="R6034" i="1"/>
  <c r="S6034" i="1" s="1" a="1"/>
  <c r="S6034" i="1" s="1"/>
  <c r="R6033" i="1"/>
  <c r="S6033" i="1" s="1" a="1"/>
  <c r="S6033" i="1" s="1"/>
  <c r="R6032" i="1"/>
  <c r="S6032" i="1" s="1" a="1"/>
  <c r="S6032" i="1" s="1"/>
  <c r="R6031" i="1"/>
  <c r="S6031" i="1" s="1" a="1"/>
  <c r="S6031" i="1" s="1"/>
  <c r="R6030" i="1"/>
  <c r="S6030" i="1" s="1" a="1"/>
  <c r="S6030" i="1" s="1"/>
  <c r="R6029" i="1"/>
  <c r="S6029" i="1" s="1" a="1"/>
  <c r="S6029" i="1" s="1"/>
  <c r="R6028" i="1"/>
  <c r="S6028" i="1" s="1" a="1"/>
  <c r="S6028" i="1" s="1"/>
  <c r="R6027" i="1"/>
  <c r="S6027" i="1" s="1" a="1"/>
  <c r="S6027" i="1" s="1"/>
  <c r="R6026" i="1"/>
  <c r="S6026" i="1" s="1" a="1"/>
  <c r="S6026" i="1" s="1"/>
  <c r="R6025" i="1"/>
  <c r="S6025" i="1" s="1" a="1"/>
  <c r="S6025" i="1" s="1"/>
  <c r="R6024" i="1"/>
  <c r="S6024" i="1" s="1" a="1"/>
  <c r="S6024" i="1" s="1"/>
  <c r="R6023" i="1"/>
  <c r="S6023" i="1" s="1" a="1"/>
  <c r="S6023" i="1" s="1"/>
  <c r="R6022" i="1"/>
  <c r="S6022" i="1" s="1" a="1"/>
  <c r="S6022" i="1" s="1"/>
  <c r="R6021" i="1"/>
  <c r="S6021" i="1" s="1" a="1"/>
  <c r="S6021" i="1" s="1"/>
  <c r="R6020" i="1"/>
  <c r="S6020" i="1" s="1" a="1"/>
  <c r="S6020" i="1" s="1"/>
  <c r="R6019" i="1"/>
  <c r="S6019" i="1" s="1" a="1"/>
  <c r="S6019" i="1" s="1"/>
  <c r="R6018" i="1"/>
  <c r="S6018" i="1" s="1" a="1"/>
  <c r="S6018" i="1" s="1"/>
  <c r="R6017" i="1"/>
  <c r="S6017" i="1" s="1" a="1"/>
  <c r="S6017" i="1" s="1"/>
  <c r="R6016" i="1"/>
  <c r="S6016" i="1" s="1" a="1"/>
  <c r="S6016" i="1" s="1"/>
  <c r="R6015" i="1"/>
  <c r="S6015" i="1" s="1" a="1"/>
  <c r="S6015" i="1" s="1"/>
  <c r="R6014" i="1"/>
  <c r="S6014" i="1" s="1" a="1"/>
  <c r="S6014" i="1" s="1"/>
  <c r="R6013" i="1"/>
  <c r="S6013" i="1" s="1" a="1"/>
  <c r="S6013" i="1" s="1"/>
  <c r="R6012" i="1"/>
  <c r="S6012" i="1" s="1" a="1"/>
  <c r="S6012" i="1" s="1"/>
  <c r="R6011" i="1"/>
  <c r="S6011" i="1" s="1" a="1"/>
  <c r="S6011" i="1" s="1"/>
  <c r="R6010" i="1"/>
  <c r="S6010" i="1" s="1" a="1"/>
  <c r="S6010" i="1" s="1"/>
  <c r="R6009" i="1"/>
  <c r="S6009" i="1" s="1" a="1"/>
  <c r="S6009" i="1" s="1"/>
  <c r="R6008" i="1"/>
  <c r="S6008" i="1" s="1" a="1"/>
  <c r="S6008" i="1" s="1"/>
  <c r="R6007" i="1"/>
  <c r="S6007" i="1" s="1" a="1"/>
  <c r="S6007" i="1" s="1"/>
  <c r="R6006" i="1"/>
  <c r="S6006" i="1" s="1" a="1"/>
  <c r="S6006" i="1" s="1"/>
  <c r="R6005" i="1"/>
  <c r="S6005" i="1" s="1" a="1"/>
  <c r="S6005" i="1" s="1"/>
  <c r="R6004" i="1"/>
  <c r="S6004" i="1" s="1" a="1"/>
  <c r="S6004" i="1" s="1"/>
  <c r="R6003" i="1"/>
  <c r="S6003" i="1" s="1" a="1"/>
  <c r="S6003" i="1" s="1"/>
  <c r="R6002" i="1"/>
  <c r="S6002" i="1" s="1" a="1"/>
  <c r="S6002" i="1" s="1"/>
  <c r="R6001" i="1"/>
  <c r="S6001" i="1" s="1" a="1"/>
  <c r="S6001" i="1" s="1"/>
  <c r="R6000" i="1"/>
  <c r="S6000" i="1" s="1" a="1"/>
  <c r="S6000" i="1" s="1"/>
  <c r="R5999" i="1"/>
  <c r="S5999" i="1" s="1" a="1"/>
  <c r="S5999" i="1" s="1"/>
  <c r="R5998" i="1"/>
  <c r="S5998" i="1" s="1" a="1"/>
  <c r="S5998" i="1" s="1"/>
  <c r="R5997" i="1"/>
  <c r="S5997" i="1" s="1" a="1"/>
  <c r="S5997" i="1" s="1"/>
  <c r="R5996" i="1"/>
  <c r="S5996" i="1" s="1" a="1"/>
  <c r="S5996" i="1" s="1"/>
  <c r="R5995" i="1"/>
  <c r="S5995" i="1" s="1" a="1"/>
  <c r="S5995" i="1" s="1"/>
  <c r="R5994" i="1"/>
  <c r="S5994" i="1" s="1" a="1"/>
  <c r="S5994" i="1" s="1"/>
  <c r="R5993" i="1"/>
  <c r="S5993" i="1" s="1" a="1"/>
  <c r="S5993" i="1" s="1"/>
  <c r="R5992" i="1"/>
  <c r="S5992" i="1" s="1" a="1"/>
  <c r="S5992" i="1" s="1"/>
  <c r="R5991" i="1"/>
  <c r="S5991" i="1" s="1" a="1"/>
  <c r="S5991" i="1" s="1"/>
  <c r="R5990" i="1"/>
  <c r="S5990" i="1" s="1" a="1"/>
  <c r="S5990" i="1" s="1"/>
  <c r="R5989" i="1"/>
  <c r="S5989" i="1" s="1" a="1"/>
  <c r="S5989" i="1" s="1"/>
  <c r="R5988" i="1"/>
  <c r="S5988" i="1" s="1" a="1"/>
  <c r="S5988" i="1" s="1"/>
  <c r="R5987" i="1"/>
  <c r="S5987" i="1" s="1" a="1"/>
  <c r="S5987" i="1" s="1"/>
  <c r="R5986" i="1"/>
  <c r="S5986" i="1" s="1" a="1"/>
  <c r="S5986" i="1" s="1"/>
  <c r="R5985" i="1"/>
  <c r="S5985" i="1" s="1" a="1"/>
  <c r="S5985" i="1" s="1"/>
  <c r="R5984" i="1"/>
  <c r="S5984" i="1" s="1" a="1"/>
  <c r="S5984" i="1" s="1"/>
  <c r="R5983" i="1"/>
  <c r="S5983" i="1" s="1" a="1"/>
  <c r="S5983" i="1" s="1"/>
  <c r="R5982" i="1"/>
  <c r="S5982" i="1" s="1" a="1"/>
  <c r="S5982" i="1" s="1"/>
  <c r="R5981" i="1"/>
  <c r="S5981" i="1" s="1" a="1"/>
  <c r="S5981" i="1" s="1"/>
  <c r="R5980" i="1"/>
  <c r="S5980" i="1" s="1" a="1"/>
  <c r="S5980" i="1" s="1"/>
  <c r="R5979" i="1"/>
  <c r="S5979" i="1" s="1" a="1"/>
  <c r="S5979" i="1" s="1"/>
  <c r="R5978" i="1"/>
  <c r="S5978" i="1" s="1" a="1"/>
  <c r="S5978" i="1" s="1"/>
  <c r="R5977" i="1"/>
  <c r="S5977" i="1" s="1" a="1"/>
  <c r="S5977" i="1" s="1"/>
  <c r="R5976" i="1"/>
  <c r="S5976" i="1" s="1" a="1"/>
  <c r="S5976" i="1" s="1"/>
  <c r="R5975" i="1"/>
  <c r="S5975" i="1" s="1" a="1"/>
  <c r="S5975" i="1" s="1"/>
  <c r="R5974" i="1"/>
  <c r="S5974" i="1" s="1" a="1"/>
  <c r="S5974" i="1" s="1"/>
  <c r="R5973" i="1"/>
  <c r="S5973" i="1" s="1" a="1"/>
  <c r="S5973" i="1" s="1"/>
  <c r="R5972" i="1"/>
  <c r="S5972" i="1" s="1" a="1"/>
  <c r="S5972" i="1" s="1"/>
  <c r="R5971" i="1"/>
  <c r="S5971" i="1" s="1" a="1"/>
  <c r="S5971" i="1" s="1"/>
  <c r="R5970" i="1"/>
  <c r="S5970" i="1" s="1" a="1"/>
  <c r="S5970" i="1" s="1"/>
  <c r="R5969" i="1"/>
  <c r="S5969" i="1" s="1" a="1"/>
  <c r="S5969" i="1" s="1"/>
  <c r="R5968" i="1"/>
  <c r="S5968" i="1" s="1" a="1"/>
  <c r="S5968" i="1" s="1"/>
  <c r="R5967" i="1"/>
  <c r="S5967" i="1" s="1" a="1"/>
  <c r="S5967" i="1" s="1"/>
  <c r="R5966" i="1"/>
  <c r="S5966" i="1" s="1" a="1"/>
  <c r="S5966" i="1" s="1"/>
  <c r="R5965" i="1"/>
  <c r="S5965" i="1" s="1" a="1"/>
  <c r="S5965" i="1" s="1"/>
  <c r="R5964" i="1"/>
  <c r="S5964" i="1" s="1" a="1"/>
  <c r="S5964" i="1" s="1"/>
  <c r="R5963" i="1"/>
  <c r="S5963" i="1" s="1" a="1"/>
  <c r="S5963" i="1" s="1"/>
  <c r="R5962" i="1"/>
  <c r="S5962" i="1" s="1" a="1"/>
  <c r="S5962" i="1" s="1"/>
  <c r="R5961" i="1"/>
  <c r="S5961" i="1" s="1" a="1"/>
  <c r="S5961" i="1" s="1"/>
  <c r="R5960" i="1"/>
  <c r="S5960" i="1" s="1" a="1"/>
  <c r="S5960" i="1" s="1"/>
  <c r="R5959" i="1"/>
  <c r="S5959" i="1" s="1" a="1"/>
  <c r="S5959" i="1" s="1"/>
  <c r="R5958" i="1"/>
  <c r="S5958" i="1" s="1" a="1"/>
  <c r="S5958" i="1" s="1"/>
  <c r="R5957" i="1"/>
  <c r="S5957" i="1" s="1" a="1"/>
  <c r="S5957" i="1" s="1"/>
  <c r="R5956" i="1"/>
  <c r="S5956" i="1" s="1" a="1"/>
  <c r="S5956" i="1" s="1"/>
  <c r="R5955" i="1"/>
  <c r="S5955" i="1" s="1" a="1"/>
  <c r="S5955" i="1" s="1"/>
  <c r="R5954" i="1"/>
  <c r="S5954" i="1" s="1" a="1"/>
  <c r="S5954" i="1" s="1"/>
  <c r="R5953" i="1"/>
  <c r="S5953" i="1" s="1" a="1"/>
  <c r="S5953" i="1" s="1"/>
  <c r="R5952" i="1"/>
  <c r="S5952" i="1" s="1" a="1"/>
  <c r="S5952" i="1" s="1"/>
  <c r="R5951" i="1"/>
  <c r="S5951" i="1" s="1" a="1"/>
  <c r="S5951" i="1" s="1"/>
  <c r="R5950" i="1"/>
  <c r="S5950" i="1" s="1" a="1"/>
  <c r="S5950" i="1" s="1"/>
  <c r="R5949" i="1"/>
  <c r="S5949" i="1" s="1" a="1"/>
  <c r="S5949" i="1" s="1"/>
  <c r="R5948" i="1"/>
  <c r="S5948" i="1" s="1" a="1"/>
  <c r="S5948" i="1" s="1"/>
  <c r="R5947" i="1"/>
  <c r="S5947" i="1" s="1" a="1"/>
  <c r="S5947" i="1" s="1"/>
  <c r="R5946" i="1"/>
  <c r="S5946" i="1" s="1" a="1"/>
  <c r="S5946" i="1" s="1"/>
  <c r="R5945" i="1"/>
  <c r="S5945" i="1" s="1" a="1"/>
  <c r="S5945" i="1" s="1"/>
  <c r="R5944" i="1"/>
  <c r="S5944" i="1" s="1" a="1"/>
  <c r="S5944" i="1" s="1"/>
  <c r="R5943" i="1"/>
  <c r="S5943" i="1" s="1" a="1"/>
  <c r="S5943" i="1" s="1"/>
  <c r="R5942" i="1"/>
  <c r="S5942" i="1" s="1" a="1"/>
  <c r="S5942" i="1" s="1"/>
  <c r="R5941" i="1"/>
  <c r="S5941" i="1" s="1" a="1"/>
  <c r="S5941" i="1" s="1"/>
  <c r="R5940" i="1"/>
  <c r="S5940" i="1" s="1" a="1"/>
  <c r="S5940" i="1" s="1"/>
  <c r="R5939" i="1"/>
  <c r="S5939" i="1" s="1" a="1"/>
  <c r="S5939" i="1" s="1"/>
  <c r="R5938" i="1"/>
  <c r="S5938" i="1" s="1" a="1"/>
  <c r="S5938" i="1" s="1"/>
  <c r="R5937" i="1"/>
  <c r="S5937" i="1" s="1" a="1"/>
  <c r="S5937" i="1" s="1"/>
  <c r="R5936" i="1"/>
  <c r="S5936" i="1" s="1" a="1"/>
  <c r="S5936" i="1" s="1"/>
  <c r="R5935" i="1"/>
  <c r="S5935" i="1" s="1" a="1"/>
  <c r="S5935" i="1" s="1"/>
  <c r="R5934" i="1"/>
  <c r="S5934" i="1" s="1" a="1"/>
  <c r="S5934" i="1" s="1"/>
  <c r="R5933" i="1"/>
  <c r="S5933" i="1" s="1" a="1"/>
  <c r="S5933" i="1" s="1"/>
  <c r="R5932" i="1"/>
  <c r="S5932" i="1" s="1" a="1"/>
  <c r="S5932" i="1" s="1"/>
  <c r="R5931" i="1"/>
  <c r="S5931" i="1" s="1" a="1"/>
  <c r="S5931" i="1" s="1"/>
  <c r="R5930" i="1"/>
  <c r="S5930" i="1" s="1" a="1"/>
  <c r="S5930" i="1" s="1"/>
  <c r="R5929" i="1"/>
  <c r="S5929" i="1" s="1" a="1"/>
  <c r="S5929" i="1" s="1"/>
  <c r="R5928" i="1"/>
  <c r="S5928" i="1" s="1" a="1"/>
  <c r="S5928" i="1" s="1"/>
  <c r="R5927" i="1"/>
  <c r="S5927" i="1" s="1" a="1"/>
  <c r="S5927" i="1" s="1"/>
  <c r="R5926" i="1"/>
  <c r="S5926" i="1" s="1" a="1"/>
  <c r="S5926" i="1" s="1"/>
  <c r="R5925" i="1"/>
  <c r="S5925" i="1" s="1" a="1"/>
  <c r="S5925" i="1" s="1"/>
  <c r="R5924" i="1"/>
  <c r="S5924" i="1" s="1" a="1"/>
  <c r="S5924" i="1" s="1"/>
  <c r="R5923" i="1"/>
  <c r="S5923" i="1" s="1" a="1"/>
  <c r="S5923" i="1" s="1"/>
  <c r="R5922" i="1"/>
  <c r="S5922" i="1" s="1" a="1"/>
  <c r="S5922" i="1" s="1"/>
  <c r="R5921" i="1"/>
  <c r="S5921" i="1" s="1" a="1"/>
  <c r="S5921" i="1" s="1"/>
  <c r="R5920" i="1"/>
  <c r="S5920" i="1" s="1" a="1"/>
  <c r="S5920" i="1" s="1"/>
  <c r="R5919" i="1"/>
  <c r="S5919" i="1" s="1" a="1"/>
  <c r="S5919" i="1" s="1"/>
  <c r="R5918" i="1"/>
  <c r="S5918" i="1" s="1" a="1"/>
  <c r="S5918" i="1" s="1"/>
  <c r="R5917" i="1"/>
  <c r="S5917" i="1" s="1" a="1"/>
  <c r="S5917" i="1" s="1"/>
  <c r="R5916" i="1"/>
  <c r="S5916" i="1" s="1" a="1"/>
  <c r="S5916" i="1" s="1"/>
  <c r="R5915" i="1"/>
  <c r="S5915" i="1" s="1" a="1"/>
  <c r="S5915" i="1" s="1"/>
  <c r="R5914" i="1"/>
  <c r="S5914" i="1" s="1" a="1"/>
  <c r="S5914" i="1" s="1"/>
  <c r="R5913" i="1"/>
  <c r="S5913" i="1" s="1" a="1"/>
  <c r="S5913" i="1" s="1"/>
  <c r="R5912" i="1"/>
  <c r="S5912" i="1" s="1" a="1"/>
  <c r="S5912" i="1" s="1"/>
  <c r="R5911" i="1"/>
  <c r="S5911" i="1" s="1" a="1"/>
  <c r="S5911" i="1" s="1"/>
  <c r="R5910" i="1"/>
  <c r="S5910" i="1" s="1" a="1"/>
  <c r="S5910" i="1" s="1"/>
  <c r="R5909" i="1"/>
  <c r="S5909" i="1" s="1" a="1"/>
  <c r="S5909" i="1" s="1"/>
  <c r="R5908" i="1"/>
  <c r="S5908" i="1" s="1" a="1"/>
  <c r="S5908" i="1" s="1"/>
  <c r="R5907" i="1"/>
  <c r="S5907" i="1" s="1" a="1"/>
  <c r="S5907" i="1" s="1"/>
  <c r="R5906" i="1"/>
  <c r="S5906" i="1" s="1" a="1"/>
  <c r="S5906" i="1" s="1"/>
  <c r="R5905" i="1"/>
  <c r="S5905" i="1" s="1" a="1"/>
  <c r="S5905" i="1" s="1"/>
  <c r="R5904" i="1"/>
  <c r="S5904" i="1" s="1" a="1"/>
  <c r="S5904" i="1" s="1"/>
  <c r="R5903" i="1"/>
  <c r="S5903" i="1" s="1" a="1"/>
  <c r="S5903" i="1" s="1"/>
  <c r="R5902" i="1"/>
  <c r="S5902" i="1" s="1" a="1"/>
  <c r="S5902" i="1" s="1"/>
  <c r="R5901" i="1"/>
  <c r="S5901" i="1" s="1" a="1"/>
  <c r="S5901" i="1" s="1"/>
  <c r="R5900" i="1"/>
  <c r="S5900" i="1" s="1" a="1"/>
  <c r="S5900" i="1" s="1"/>
  <c r="R5899" i="1"/>
  <c r="S5899" i="1" s="1" a="1"/>
  <c r="S5899" i="1" s="1"/>
  <c r="R5898" i="1"/>
  <c r="S5898" i="1" s="1" a="1"/>
  <c r="S5898" i="1" s="1"/>
  <c r="R5897" i="1"/>
  <c r="S5897" i="1" s="1" a="1"/>
  <c r="S5897" i="1" s="1"/>
  <c r="R5896" i="1"/>
  <c r="S5896" i="1" s="1" a="1"/>
  <c r="S5896" i="1" s="1"/>
  <c r="R5895" i="1"/>
  <c r="S5895" i="1" s="1" a="1"/>
  <c r="S5895" i="1" s="1"/>
  <c r="R5894" i="1"/>
  <c r="S5894" i="1" s="1" a="1"/>
  <c r="S5894" i="1" s="1"/>
  <c r="R5893" i="1"/>
  <c r="S5893" i="1" s="1" a="1"/>
  <c r="S5893" i="1" s="1"/>
  <c r="R5892" i="1"/>
  <c r="S5892" i="1" s="1" a="1"/>
  <c r="S5892" i="1" s="1"/>
  <c r="R5891" i="1"/>
  <c r="S5891" i="1" s="1" a="1"/>
  <c r="S5891" i="1" s="1"/>
  <c r="R5890" i="1"/>
  <c r="S5890" i="1" s="1" a="1"/>
  <c r="S5890" i="1" s="1"/>
  <c r="R5889" i="1"/>
  <c r="S5889" i="1" s="1" a="1"/>
  <c r="S5889" i="1" s="1"/>
  <c r="R5888" i="1"/>
  <c r="S5888" i="1" s="1" a="1"/>
  <c r="S5888" i="1" s="1"/>
  <c r="R5887" i="1"/>
  <c r="S5887" i="1" s="1" a="1"/>
  <c r="S5887" i="1" s="1"/>
  <c r="R5886" i="1"/>
  <c r="S5886" i="1" s="1" a="1"/>
  <c r="S5886" i="1" s="1"/>
  <c r="R5885" i="1"/>
  <c r="S5885" i="1" s="1" a="1"/>
  <c r="S5885" i="1" s="1"/>
  <c r="R5884" i="1"/>
  <c r="S5884" i="1" s="1" a="1"/>
  <c r="S5884" i="1" s="1"/>
  <c r="R5883" i="1"/>
  <c r="S5883" i="1" s="1" a="1"/>
  <c r="S5883" i="1" s="1"/>
  <c r="R5882" i="1"/>
  <c r="S5882" i="1" s="1" a="1"/>
  <c r="S5882" i="1" s="1"/>
  <c r="R5881" i="1"/>
  <c r="S5881" i="1" s="1" a="1"/>
  <c r="S5881" i="1" s="1"/>
  <c r="R5880" i="1"/>
  <c r="S5880" i="1" s="1" a="1"/>
  <c r="S5880" i="1" s="1"/>
  <c r="R5879" i="1"/>
  <c r="S5879" i="1" s="1" a="1"/>
  <c r="S5879" i="1" s="1"/>
  <c r="R5878" i="1"/>
  <c r="S5878" i="1" s="1" a="1"/>
  <c r="S5878" i="1" s="1"/>
  <c r="R5877" i="1"/>
  <c r="S5877" i="1" s="1" a="1"/>
  <c r="S5877" i="1" s="1"/>
  <c r="R5876" i="1"/>
  <c r="S5876" i="1" s="1" a="1"/>
  <c r="S5876" i="1" s="1"/>
  <c r="R5875" i="1"/>
  <c r="S5875" i="1" s="1" a="1"/>
  <c r="S5875" i="1" s="1"/>
  <c r="R5874" i="1"/>
  <c r="S5874" i="1" s="1" a="1"/>
  <c r="S5874" i="1" s="1"/>
  <c r="R5873" i="1"/>
  <c r="S5873" i="1" s="1" a="1"/>
  <c r="S5873" i="1" s="1"/>
  <c r="R5872" i="1"/>
  <c r="S5872" i="1" s="1" a="1"/>
  <c r="S5872" i="1" s="1"/>
  <c r="R5871" i="1"/>
  <c r="S5871" i="1" s="1" a="1"/>
  <c r="S5871" i="1" s="1"/>
  <c r="R5870" i="1"/>
  <c r="S5870" i="1" s="1" a="1"/>
  <c r="S5870" i="1" s="1"/>
  <c r="R5869" i="1"/>
  <c r="S5869" i="1" s="1" a="1"/>
  <c r="S5869" i="1" s="1"/>
  <c r="R5868" i="1"/>
  <c r="S5868" i="1" s="1" a="1"/>
  <c r="S5868" i="1" s="1"/>
  <c r="R5867" i="1"/>
  <c r="S5867" i="1" s="1" a="1"/>
  <c r="S5867" i="1" s="1"/>
  <c r="R5866" i="1"/>
  <c r="S5866" i="1" s="1" a="1"/>
  <c r="S5866" i="1" s="1"/>
  <c r="R5865" i="1"/>
  <c r="S5865" i="1" s="1" a="1"/>
  <c r="S5865" i="1" s="1"/>
  <c r="R5864" i="1"/>
  <c r="S5864" i="1" s="1" a="1"/>
  <c r="S5864" i="1" s="1"/>
  <c r="R5863" i="1"/>
  <c r="S5863" i="1" s="1" a="1"/>
  <c r="S5863" i="1" s="1"/>
  <c r="R5862" i="1"/>
  <c r="S5862" i="1" s="1" a="1"/>
  <c r="S5862" i="1" s="1"/>
  <c r="R5861" i="1"/>
  <c r="S5861" i="1" s="1" a="1"/>
  <c r="S5861" i="1" s="1"/>
  <c r="R5860" i="1"/>
  <c r="S5860" i="1" s="1" a="1"/>
  <c r="S5860" i="1" s="1"/>
  <c r="R5859" i="1"/>
  <c r="S5859" i="1" s="1" a="1"/>
  <c r="S5859" i="1" s="1"/>
  <c r="R5858" i="1"/>
  <c r="S5858" i="1" s="1" a="1"/>
  <c r="S5858" i="1" s="1"/>
  <c r="R5857" i="1"/>
  <c r="S5857" i="1" s="1" a="1"/>
  <c r="S5857" i="1" s="1"/>
  <c r="R5856" i="1"/>
  <c r="S5856" i="1" s="1" a="1"/>
  <c r="S5856" i="1" s="1"/>
  <c r="R5855" i="1"/>
  <c r="S5855" i="1" s="1" a="1"/>
  <c r="S5855" i="1" s="1"/>
  <c r="R5854" i="1"/>
  <c r="S5854" i="1" s="1" a="1"/>
  <c r="S5854" i="1" s="1"/>
  <c r="R5853" i="1"/>
  <c r="S5853" i="1" s="1" a="1"/>
  <c r="S5853" i="1" s="1"/>
  <c r="R5852" i="1"/>
  <c r="S5852" i="1" s="1" a="1"/>
  <c r="S5852" i="1" s="1"/>
  <c r="R5851" i="1"/>
  <c r="S5851" i="1" s="1" a="1"/>
  <c r="S5851" i="1" s="1"/>
  <c r="R5850" i="1"/>
  <c r="S5850" i="1" s="1" a="1"/>
  <c r="S5850" i="1" s="1"/>
  <c r="R5849" i="1"/>
  <c r="S5849" i="1" s="1" a="1"/>
  <c r="S5849" i="1" s="1"/>
  <c r="R5848" i="1"/>
  <c r="S5848" i="1" s="1" a="1"/>
  <c r="S5848" i="1" s="1"/>
  <c r="R5847" i="1"/>
  <c r="S5847" i="1" s="1" a="1"/>
  <c r="S5847" i="1" s="1"/>
  <c r="R5846" i="1"/>
  <c r="S5846" i="1" s="1" a="1"/>
  <c r="S5846" i="1" s="1"/>
  <c r="R5845" i="1"/>
  <c r="S5845" i="1" s="1" a="1"/>
  <c r="S5845" i="1" s="1"/>
  <c r="R5844" i="1"/>
  <c r="S5844" i="1" s="1" a="1"/>
  <c r="S5844" i="1" s="1"/>
  <c r="R5843" i="1"/>
  <c r="S5843" i="1" s="1" a="1"/>
  <c r="S5843" i="1" s="1"/>
  <c r="R5842" i="1"/>
  <c r="S5842" i="1" s="1" a="1"/>
  <c r="S5842" i="1" s="1"/>
  <c r="R5841" i="1"/>
  <c r="S5841" i="1" s="1" a="1"/>
  <c r="S5841" i="1" s="1"/>
  <c r="R5840" i="1"/>
  <c r="S5840" i="1" s="1" a="1"/>
  <c r="S5840" i="1" s="1"/>
  <c r="R5839" i="1"/>
  <c r="S5839" i="1" s="1" a="1"/>
  <c r="S5839" i="1" s="1"/>
  <c r="R5838" i="1"/>
  <c r="S5838" i="1" s="1" a="1"/>
  <c r="S5838" i="1" s="1"/>
  <c r="R5837" i="1"/>
  <c r="S5837" i="1" s="1" a="1"/>
  <c r="S5837" i="1" s="1"/>
  <c r="R5836" i="1"/>
  <c r="S5836" i="1" s="1" a="1"/>
  <c r="S5836" i="1" s="1"/>
  <c r="R5835" i="1"/>
  <c r="S5835" i="1" s="1" a="1"/>
  <c r="S5835" i="1" s="1"/>
  <c r="R5834" i="1"/>
  <c r="S5834" i="1" s="1" a="1"/>
  <c r="S5834" i="1" s="1"/>
  <c r="R5833" i="1"/>
  <c r="S5833" i="1" s="1" a="1"/>
  <c r="S5833" i="1" s="1"/>
  <c r="R5832" i="1"/>
  <c r="S5832" i="1" s="1" a="1"/>
  <c r="S5832" i="1" s="1"/>
  <c r="R5831" i="1"/>
  <c r="S5831" i="1" s="1" a="1"/>
  <c r="S5831" i="1" s="1"/>
  <c r="R5830" i="1"/>
  <c r="S5830" i="1" s="1" a="1"/>
  <c r="S5830" i="1" s="1"/>
  <c r="R5829" i="1"/>
  <c r="S5829" i="1" s="1" a="1"/>
  <c r="S5829" i="1" s="1"/>
  <c r="R5828" i="1"/>
  <c r="S5828" i="1" s="1" a="1"/>
  <c r="S5828" i="1" s="1"/>
  <c r="R5827" i="1"/>
  <c r="S5827" i="1" s="1" a="1"/>
  <c r="S5827" i="1" s="1"/>
  <c r="R5826" i="1"/>
  <c r="S5826" i="1" s="1" a="1"/>
  <c r="S5826" i="1" s="1"/>
  <c r="R5825" i="1"/>
  <c r="S5825" i="1" s="1" a="1"/>
  <c r="S5825" i="1" s="1"/>
  <c r="R5824" i="1"/>
  <c r="S5824" i="1" s="1" a="1"/>
  <c r="S5824" i="1" s="1"/>
  <c r="R5823" i="1"/>
  <c r="S5823" i="1" s="1" a="1"/>
  <c r="S5823" i="1" s="1"/>
  <c r="R5822" i="1"/>
  <c r="S5822" i="1" s="1" a="1"/>
  <c r="S5822" i="1" s="1"/>
  <c r="R5821" i="1"/>
  <c r="S5821" i="1" s="1" a="1"/>
  <c r="S5821" i="1" s="1"/>
  <c r="R5820" i="1"/>
  <c r="S5820" i="1" s="1" a="1"/>
  <c r="S5820" i="1" s="1"/>
  <c r="R5819" i="1"/>
  <c r="S5819" i="1" s="1" a="1"/>
  <c r="S5819" i="1" s="1"/>
  <c r="R5818" i="1"/>
  <c r="S5818" i="1" s="1" a="1"/>
  <c r="S5818" i="1" s="1"/>
  <c r="R5817" i="1"/>
  <c r="S5817" i="1" s="1" a="1"/>
  <c r="S5817" i="1" s="1"/>
  <c r="R5816" i="1"/>
  <c r="S5816" i="1" s="1" a="1"/>
  <c r="S5816" i="1" s="1"/>
  <c r="R5815" i="1"/>
  <c r="S5815" i="1" s="1" a="1"/>
  <c r="S5815" i="1" s="1"/>
  <c r="R5814" i="1"/>
  <c r="S5814" i="1" s="1" a="1"/>
  <c r="S5814" i="1" s="1"/>
  <c r="R5813" i="1"/>
  <c r="S5813" i="1" s="1" a="1"/>
  <c r="S5813" i="1" s="1"/>
  <c r="R5812" i="1"/>
  <c r="S5812" i="1" s="1" a="1"/>
  <c r="S5812" i="1" s="1"/>
  <c r="R5811" i="1"/>
  <c r="S5811" i="1" s="1" a="1"/>
  <c r="S5811" i="1" s="1"/>
  <c r="R5810" i="1"/>
  <c r="S5810" i="1" s="1" a="1"/>
  <c r="S5810" i="1" s="1"/>
  <c r="R5809" i="1"/>
  <c r="S5809" i="1" s="1" a="1"/>
  <c r="S5809" i="1" s="1"/>
  <c r="R5808" i="1"/>
  <c r="S5808" i="1" s="1" a="1"/>
  <c r="S5808" i="1" s="1"/>
  <c r="R5807" i="1"/>
  <c r="S5807" i="1" s="1" a="1"/>
  <c r="S5807" i="1" s="1"/>
  <c r="R5806" i="1"/>
  <c r="S5806" i="1" s="1" a="1"/>
  <c r="S5806" i="1" s="1"/>
  <c r="R5805" i="1"/>
  <c r="S5805" i="1" s="1" a="1"/>
  <c r="S5805" i="1" s="1"/>
  <c r="R5804" i="1"/>
  <c r="S5804" i="1" s="1" a="1"/>
  <c r="S5804" i="1" s="1"/>
  <c r="R5803" i="1"/>
  <c r="S5803" i="1" s="1" a="1"/>
  <c r="S5803" i="1" s="1"/>
  <c r="R5802" i="1"/>
  <c r="S5802" i="1" s="1" a="1"/>
  <c r="S5802" i="1" s="1"/>
  <c r="R5801" i="1"/>
  <c r="S5801" i="1" s="1" a="1"/>
  <c r="S5801" i="1" s="1"/>
  <c r="R5800" i="1"/>
  <c r="S5800" i="1" s="1" a="1"/>
  <c r="S5800" i="1" s="1"/>
  <c r="R5799" i="1"/>
  <c r="S5799" i="1" s="1" a="1"/>
  <c r="S5799" i="1" s="1"/>
  <c r="R5798" i="1"/>
  <c r="S5798" i="1" s="1" a="1"/>
  <c r="S5798" i="1" s="1"/>
  <c r="R5797" i="1"/>
  <c r="S5797" i="1" s="1" a="1"/>
  <c r="S5797" i="1" s="1"/>
  <c r="R5796" i="1"/>
  <c r="S5796" i="1" s="1" a="1"/>
  <c r="S5796" i="1" s="1"/>
  <c r="R5795" i="1"/>
  <c r="S5795" i="1" s="1" a="1"/>
  <c r="S5795" i="1" s="1"/>
  <c r="R5794" i="1"/>
  <c r="S5794" i="1" s="1" a="1"/>
  <c r="S5794" i="1" s="1"/>
  <c r="R5793" i="1"/>
  <c r="S5793" i="1" s="1" a="1"/>
  <c r="S5793" i="1" s="1"/>
  <c r="R5792" i="1"/>
  <c r="S5792" i="1" s="1" a="1"/>
  <c r="S5792" i="1" s="1"/>
  <c r="R5791" i="1"/>
  <c r="S5791" i="1" s="1" a="1"/>
  <c r="S5791" i="1" s="1"/>
  <c r="R5790" i="1"/>
  <c r="S5790" i="1" s="1" a="1"/>
  <c r="S5790" i="1" s="1"/>
  <c r="R5789" i="1"/>
  <c r="S5789" i="1" s="1" a="1"/>
  <c r="S5789" i="1" s="1"/>
  <c r="R5788" i="1"/>
  <c r="S5788" i="1" s="1" a="1"/>
  <c r="S5788" i="1" s="1"/>
  <c r="R5787" i="1"/>
  <c r="S5787" i="1" s="1" a="1"/>
  <c r="S5787" i="1" s="1"/>
  <c r="R5786" i="1"/>
  <c r="S5786" i="1" s="1" a="1"/>
  <c r="S5786" i="1" s="1"/>
  <c r="R5785" i="1"/>
  <c r="S5785" i="1" s="1" a="1"/>
  <c r="S5785" i="1" s="1"/>
  <c r="R5784" i="1"/>
  <c r="S5784" i="1" s="1" a="1"/>
  <c r="S5784" i="1" s="1"/>
  <c r="R5783" i="1"/>
  <c r="S5783" i="1" s="1" a="1"/>
  <c r="S5783" i="1" s="1"/>
  <c r="R5782" i="1"/>
  <c r="S5782" i="1" s="1" a="1"/>
  <c r="S5782" i="1" s="1"/>
  <c r="R5781" i="1"/>
  <c r="S5781" i="1" s="1" a="1"/>
  <c r="S5781" i="1" s="1"/>
  <c r="R5780" i="1"/>
  <c r="S5780" i="1" s="1" a="1"/>
  <c r="S5780" i="1" s="1"/>
  <c r="R5779" i="1"/>
  <c r="S5779" i="1" s="1" a="1"/>
  <c r="S5779" i="1" s="1"/>
  <c r="R5778" i="1"/>
  <c r="S5778" i="1" s="1" a="1"/>
  <c r="S5778" i="1" s="1"/>
  <c r="R5777" i="1"/>
  <c r="S5777" i="1" s="1" a="1"/>
  <c r="S5777" i="1" s="1"/>
  <c r="R5776" i="1"/>
  <c r="S5776" i="1" s="1" a="1"/>
  <c r="S5776" i="1" s="1"/>
  <c r="R5775" i="1"/>
  <c r="S5775" i="1" s="1" a="1"/>
  <c r="S5775" i="1" s="1"/>
  <c r="R5774" i="1"/>
  <c r="S5774" i="1" s="1" a="1"/>
  <c r="S5774" i="1" s="1"/>
  <c r="R5773" i="1"/>
  <c r="S5773" i="1" s="1" a="1"/>
  <c r="S5773" i="1" s="1"/>
  <c r="R5772" i="1"/>
  <c r="S5772" i="1" s="1" a="1"/>
  <c r="S5772" i="1" s="1"/>
  <c r="R5771" i="1"/>
  <c r="S5771" i="1" s="1" a="1"/>
  <c r="S5771" i="1" s="1"/>
  <c r="R5770" i="1"/>
  <c r="S5770" i="1" s="1" a="1"/>
  <c r="S5770" i="1" s="1"/>
  <c r="R5769" i="1"/>
  <c r="S5769" i="1" s="1" a="1"/>
  <c r="S5769" i="1" s="1"/>
  <c r="R5768" i="1"/>
  <c r="S5768" i="1" s="1" a="1"/>
  <c r="S5768" i="1" s="1"/>
  <c r="R5767" i="1"/>
  <c r="S5767" i="1" s="1" a="1"/>
  <c r="S5767" i="1" s="1"/>
  <c r="R5766" i="1"/>
  <c r="S5766" i="1" s="1" a="1"/>
  <c r="S5766" i="1" s="1"/>
  <c r="R5765" i="1"/>
  <c r="S5765" i="1" s="1" a="1"/>
  <c r="S5765" i="1" s="1"/>
  <c r="R5764" i="1"/>
  <c r="S5764" i="1" s="1" a="1"/>
  <c r="S5764" i="1" s="1"/>
  <c r="R5763" i="1"/>
  <c r="S5763" i="1" s="1" a="1"/>
  <c r="S5763" i="1" s="1"/>
  <c r="R5762" i="1"/>
  <c r="S5762" i="1" s="1" a="1"/>
  <c r="S5762" i="1" s="1"/>
  <c r="R5761" i="1"/>
  <c r="S5761" i="1" s="1" a="1"/>
  <c r="S5761" i="1" s="1"/>
  <c r="R5760" i="1"/>
  <c r="S5760" i="1" s="1" a="1"/>
  <c r="S5760" i="1" s="1"/>
  <c r="R5759" i="1"/>
  <c r="S5759" i="1" s="1" a="1"/>
  <c r="S5759" i="1" s="1"/>
  <c r="R5758" i="1"/>
  <c r="S5758" i="1" s="1" a="1"/>
  <c r="S5758" i="1" s="1"/>
  <c r="R5757" i="1"/>
  <c r="S5757" i="1" s="1" a="1"/>
  <c r="S5757" i="1" s="1"/>
  <c r="R5756" i="1"/>
  <c r="S5756" i="1" s="1" a="1"/>
  <c r="S5756" i="1" s="1"/>
  <c r="R5755" i="1"/>
  <c r="S5755" i="1" s="1" a="1"/>
  <c r="S5755" i="1" s="1"/>
  <c r="R5754" i="1"/>
  <c r="S5754" i="1" s="1" a="1"/>
  <c r="S5754" i="1" s="1"/>
  <c r="R5753" i="1"/>
  <c r="S5753" i="1" s="1" a="1"/>
  <c r="S5753" i="1" s="1"/>
  <c r="R5752" i="1"/>
  <c r="S5752" i="1" s="1" a="1"/>
  <c r="S5752" i="1" s="1"/>
  <c r="R5751" i="1"/>
  <c r="S5751" i="1" s="1" a="1"/>
  <c r="S5751" i="1" s="1"/>
  <c r="R5750" i="1"/>
  <c r="S5750" i="1" s="1" a="1"/>
  <c r="S5750" i="1" s="1"/>
  <c r="R5749" i="1"/>
  <c r="S5749" i="1" s="1" a="1"/>
  <c r="S5749" i="1" s="1"/>
  <c r="R5748" i="1"/>
  <c r="S5748" i="1" s="1" a="1"/>
  <c r="S5748" i="1" s="1"/>
  <c r="R5747" i="1"/>
  <c r="S5747" i="1" s="1" a="1"/>
  <c r="S5747" i="1" s="1"/>
  <c r="R5746" i="1"/>
  <c r="S5746" i="1" s="1" a="1"/>
  <c r="S5746" i="1" s="1"/>
  <c r="R5745" i="1"/>
  <c r="S5745" i="1" s="1" a="1"/>
  <c r="S5745" i="1" s="1"/>
  <c r="R5744" i="1"/>
  <c r="S5744" i="1" s="1" a="1"/>
  <c r="S5744" i="1" s="1"/>
  <c r="R5743" i="1"/>
  <c r="S5743" i="1" s="1" a="1"/>
  <c r="S5743" i="1" s="1"/>
  <c r="R5742" i="1"/>
  <c r="S5742" i="1" s="1" a="1"/>
  <c r="S5742" i="1" s="1"/>
  <c r="R5741" i="1"/>
  <c r="S5741" i="1" s="1" a="1"/>
  <c r="S5741" i="1" s="1"/>
  <c r="R5740" i="1"/>
  <c r="S5740" i="1" s="1" a="1"/>
  <c r="S5740" i="1" s="1"/>
  <c r="R5739" i="1"/>
  <c r="S5739" i="1" s="1" a="1"/>
  <c r="S5739" i="1" s="1"/>
  <c r="R5738" i="1"/>
  <c r="S5738" i="1" s="1" a="1"/>
  <c r="S5738" i="1" s="1"/>
  <c r="R5737" i="1"/>
  <c r="S5737" i="1" s="1" a="1"/>
  <c r="S5737" i="1" s="1"/>
  <c r="R5736" i="1"/>
  <c r="S5736" i="1" s="1" a="1"/>
  <c r="S5736" i="1" s="1"/>
  <c r="R5735" i="1"/>
  <c r="S5735" i="1" s="1" a="1"/>
  <c r="S5735" i="1" s="1"/>
  <c r="R5734" i="1"/>
  <c r="S5734" i="1" s="1" a="1"/>
  <c r="S5734" i="1" s="1"/>
  <c r="R5733" i="1"/>
  <c r="S5733" i="1" s="1" a="1"/>
  <c r="S5733" i="1" s="1"/>
  <c r="R5732" i="1"/>
  <c r="S5732" i="1" s="1" a="1"/>
  <c r="S5732" i="1" s="1"/>
  <c r="R5731" i="1"/>
  <c r="S5731" i="1" s="1" a="1"/>
  <c r="S5731" i="1" s="1"/>
  <c r="R5730" i="1"/>
  <c r="S5730" i="1" s="1" a="1"/>
  <c r="S5730" i="1" s="1"/>
  <c r="R5729" i="1"/>
  <c r="S5729" i="1" s="1" a="1"/>
  <c r="S5729" i="1" s="1"/>
  <c r="R5728" i="1"/>
  <c r="S5728" i="1" s="1" a="1"/>
  <c r="S5728" i="1" s="1"/>
  <c r="R5727" i="1"/>
  <c r="S5727" i="1" s="1" a="1"/>
  <c r="S5727" i="1" s="1"/>
  <c r="R5726" i="1"/>
  <c r="S5726" i="1" s="1" a="1"/>
  <c r="S5726" i="1" s="1"/>
  <c r="R5725" i="1"/>
  <c r="S5725" i="1" s="1" a="1"/>
  <c r="S5725" i="1" s="1"/>
  <c r="R5724" i="1"/>
  <c r="S5724" i="1" s="1" a="1"/>
  <c r="S5724" i="1" s="1"/>
  <c r="R5723" i="1"/>
  <c r="S5723" i="1" s="1" a="1"/>
  <c r="S5723" i="1" s="1"/>
  <c r="R5722" i="1"/>
  <c r="S5722" i="1" s="1" a="1"/>
  <c r="S5722" i="1" s="1"/>
  <c r="R5721" i="1"/>
  <c r="S5721" i="1" s="1" a="1"/>
  <c r="S5721" i="1" s="1"/>
  <c r="R5720" i="1"/>
  <c r="S5720" i="1" s="1" a="1"/>
  <c r="S5720" i="1" s="1"/>
  <c r="R5719" i="1"/>
  <c r="S5719" i="1" s="1" a="1"/>
  <c r="S5719" i="1" s="1"/>
  <c r="R5718" i="1"/>
  <c r="S5718" i="1" s="1" a="1"/>
  <c r="S5718" i="1" s="1"/>
  <c r="R5717" i="1"/>
  <c r="S5717" i="1" s="1" a="1"/>
  <c r="S5717" i="1" s="1"/>
  <c r="R5716" i="1"/>
  <c r="S5716" i="1" s="1" a="1"/>
  <c r="S5716" i="1" s="1"/>
  <c r="R5715" i="1"/>
  <c r="S5715" i="1" s="1" a="1"/>
  <c r="S5715" i="1" s="1"/>
  <c r="R5714" i="1"/>
  <c r="S5714" i="1" s="1" a="1"/>
  <c r="S5714" i="1" s="1"/>
  <c r="R5713" i="1"/>
  <c r="S5713" i="1" s="1" a="1"/>
  <c r="S5713" i="1" s="1"/>
  <c r="R5712" i="1"/>
  <c r="S5712" i="1" s="1" a="1"/>
  <c r="S5712" i="1" s="1"/>
  <c r="R5711" i="1"/>
  <c r="S5711" i="1" s="1" a="1"/>
  <c r="S5711" i="1" s="1"/>
  <c r="R5710" i="1"/>
  <c r="S5710" i="1" s="1" a="1"/>
  <c r="S5710" i="1" s="1"/>
  <c r="R5709" i="1"/>
  <c r="S5709" i="1" s="1" a="1"/>
  <c r="S5709" i="1" s="1"/>
  <c r="R5708" i="1"/>
  <c r="S5708" i="1" s="1" a="1"/>
  <c r="S5708" i="1" s="1"/>
  <c r="R5707" i="1"/>
  <c r="S5707" i="1" s="1" a="1"/>
  <c r="S5707" i="1" s="1"/>
  <c r="R5706" i="1"/>
  <c r="S5706" i="1" s="1" a="1"/>
  <c r="S5706" i="1" s="1"/>
  <c r="R5705" i="1"/>
  <c r="S5705" i="1" s="1" a="1"/>
  <c r="S5705" i="1" s="1"/>
  <c r="R5704" i="1"/>
  <c r="S5704" i="1" s="1" a="1"/>
  <c r="S5704" i="1" s="1"/>
  <c r="R5703" i="1"/>
  <c r="S5703" i="1" s="1" a="1"/>
  <c r="S5703" i="1" s="1"/>
  <c r="R5702" i="1"/>
  <c r="S5702" i="1" s="1" a="1"/>
  <c r="S5702" i="1" s="1"/>
  <c r="R5701" i="1"/>
  <c r="S5701" i="1" s="1" a="1"/>
  <c r="S5701" i="1" s="1"/>
  <c r="R5700" i="1"/>
  <c r="S5700" i="1" s="1" a="1"/>
  <c r="S5700" i="1" s="1"/>
  <c r="R5699" i="1"/>
  <c r="S5699" i="1" s="1" a="1"/>
  <c r="S5699" i="1" s="1"/>
  <c r="R5698" i="1"/>
  <c r="S5698" i="1" s="1" a="1"/>
  <c r="S5698" i="1" s="1"/>
  <c r="R5697" i="1"/>
  <c r="S5697" i="1" s="1" a="1"/>
  <c r="S5697" i="1" s="1"/>
  <c r="R5696" i="1"/>
  <c r="S5696" i="1" s="1" a="1"/>
  <c r="S5696" i="1" s="1"/>
  <c r="R5695" i="1"/>
  <c r="S5695" i="1" s="1" a="1"/>
  <c r="S5695" i="1" s="1"/>
  <c r="R5694" i="1"/>
  <c r="S5694" i="1" s="1" a="1"/>
  <c r="S5694" i="1" s="1"/>
  <c r="R5693" i="1"/>
  <c r="S5693" i="1" s="1" a="1"/>
  <c r="S5693" i="1" s="1"/>
  <c r="R5692" i="1"/>
  <c r="S5692" i="1" s="1" a="1"/>
  <c r="S5692" i="1" s="1"/>
  <c r="R5691" i="1"/>
  <c r="S5691" i="1" s="1" a="1"/>
  <c r="S5691" i="1" s="1"/>
  <c r="R5690" i="1"/>
  <c r="S5690" i="1" s="1" a="1"/>
  <c r="S5690" i="1" s="1"/>
  <c r="R5689" i="1"/>
  <c r="S5689" i="1" s="1" a="1"/>
  <c r="S5689" i="1" s="1"/>
  <c r="R5688" i="1"/>
  <c r="S5688" i="1" s="1" a="1"/>
  <c r="S5688" i="1" s="1"/>
  <c r="R5687" i="1"/>
  <c r="S5687" i="1" s="1" a="1"/>
  <c r="S5687" i="1" s="1"/>
  <c r="R5686" i="1"/>
  <c r="S5686" i="1" s="1" a="1"/>
  <c r="S5686" i="1" s="1"/>
  <c r="R5685" i="1"/>
  <c r="S5685" i="1" s="1" a="1"/>
  <c r="S5685" i="1" s="1"/>
  <c r="R5684" i="1"/>
  <c r="S5684" i="1" s="1" a="1"/>
  <c r="S5684" i="1" s="1"/>
  <c r="R5683" i="1"/>
  <c r="S5683" i="1" s="1" a="1"/>
  <c r="S5683" i="1" s="1"/>
  <c r="R5682" i="1"/>
  <c r="S5682" i="1" s="1" a="1"/>
  <c r="S5682" i="1" s="1"/>
  <c r="R5681" i="1"/>
  <c r="S5681" i="1" s="1" a="1"/>
  <c r="S5681" i="1" s="1"/>
  <c r="R5680" i="1"/>
  <c r="S5680" i="1" s="1" a="1"/>
  <c r="S5680" i="1" s="1"/>
  <c r="R5679" i="1"/>
  <c r="S5679" i="1" s="1" a="1"/>
  <c r="S5679" i="1" s="1"/>
  <c r="R5678" i="1"/>
  <c r="S5678" i="1" s="1" a="1"/>
  <c r="S5678" i="1" s="1"/>
  <c r="R5677" i="1"/>
  <c r="S5677" i="1" s="1" a="1"/>
  <c r="S5677" i="1" s="1"/>
  <c r="R5676" i="1"/>
  <c r="S5676" i="1" s="1" a="1"/>
  <c r="S5676" i="1" s="1"/>
  <c r="R5675" i="1"/>
  <c r="S5675" i="1" s="1" a="1"/>
  <c r="S5675" i="1" s="1"/>
  <c r="R5674" i="1"/>
  <c r="S5674" i="1" s="1" a="1"/>
  <c r="S5674" i="1" s="1"/>
  <c r="R5673" i="1"/>
  <c r="S5673" i="1" s="1" a="1"/>
  <c r="S5673" i="1" s="1"/>
  <c r="R5672" i="1"/>
  <c r="S5672" i="1" s="1" a="1"/>
  <c r="S5672" i="1" s="1"/>
  <c r="R5671" i="1"/>
  <c r="S5671" i="1" s="1" a="1"/>
  <c r="S5671" i="1" s="1"/>
  <c r="R5670" i="1"/>
  <c r="S5670" i="1" s="1" a="1"/>
  <c r="S5670" i="1" s="1"/>
  <c r="R5669" i="1"/>
  <c r="S5669" i="1" s="1" a="1"/>
  <c r="S5669" i="1" s="1"/>
  <c r="R5668" i="1"/>
  <c r="S5668" i="1" s="1" a="1"/>
  <c r="S5668" i="1" s="1"/>
  <c r="R5667" i="1"/>
  <c r="S5667" i="1" s="1" a="1"/>
  <c r="S5667" i="1" s="1"/>
  <c r="R5666" i="1"/>
  <c r="S5666" i="1" s="1" a="1"/>
  <c r="S5666" i="1" s="1"/>
  <c r="R5665" i="1"/>
  <c r="S5665" i="1" s="1" a="1"/>
  <c r="S5665" i="1" s="1"/>
  <c r="R5664" i="1"/>
  <c r="S5664" i="1" s="1" a="1"/>
  <c r="S5664" i="1" s="1"/>
  <c r="R5663" i="1"/>
  <c r="S5663" i="1" s="1" a="1"/>
  <c r="S5663" i="1" s="1"/>
  <c r="R5662" i="1"/>
  <c r="S5662" i="1" s="1" a="1"/>
  <c r="S5662" i="1" s="1"/>
  <c r="R5661" i="1"/>
  <c r="S5661" i="1" s="1" a="1"/>
  <c r="S5661" i="1" s="1"/>
  <c r="R5660" i="1"/>
  <c r="S5660" i="1" s="1" a="1"/>
  <c r="S5660" i="1" s="1"/>
  <c r="R5659" i="1"/>
  <c r="S5659" i="1" s="1" a="1"/>
  <c r="S5659" i="1" s="1"/>
  <c r="R5658" i="1"/>
  <c r="S5658" i="1" s="1" a="1"/>
  <c r="S5658" i="1" s="1"/>
  <c r="R5657" i="1"/>
  <c r="S5657" i="1" s="1" a="1"/>
  <c r="S5657" i="1" s="1"/>
  <c r="R5656" i="1"/>
  <c r="S5656" i="1" s="1" a="1"/>
  <c r="S5656" i="1" s="1"/>
  <c r="R5655" i="1"/>
  <c r="S5655" i="1" s="1" a="1"/>
  <c r="S5655" i="1" s="1"/>
  <c r="R5654" i="1"/>
  <c r="S5654" i="1" s="1" a="1"/>
  <c r="S5654" i="1" s="1"/>
  <c r="R5653" i="1"/>
  <c r="S5653" i="1" s="1" a="1"/>
  <c r="S5653" i="1" s="1"/>
  <c r="R5652" i="1"/>
  <c r="S5652" i="1" s="1" a="1"/>
  <c r="S5652" i="1" s="1"/>
  <c r="R5651" i="1"/>
  <c r="S5651" i="1" s="1" a="1"/>
  <c r="S5651" i="1" s="1"/>
  <c r="R5650" i="1"/>
  <c r="S5650" i="1" s="1" a="1"/>
  <c r="S5650" i="1" s="1"/>
  <c r="R5649" i="1"/>
  <c r="S5649" i="1" s="1" a="1"/>
  <c r="S5649" i="1" s="1"/>
  <c r="R5648" i="1"/>
  <c r="S5648" i="1" s="1" a="1"/>
  <c r="S5648" i="1" s="1"/>
  <c r="R5647" i="1"/>
  <c r="S5647" i="1" s="1" a="1"/>
  <c r="S5647" i="1" s="1"/>
  <c r="R5646" i="1"/>
  <c r="S5646" i="1" s="1" a="1"/>
  <c r="S5646" i="1" s="1"/>
  <c r="R5645" i="1"/>
  <c r="S5645" i="1" s="1" a="1"/>
  <c r="S5645" i="1" s="1"/>
  <c r="R5644" i="1"/>
  <c r="S5644" i="1" s="1" a="1"/>
  <c r="S5644" i="1" s="1"/>
  <c r="R5643" i="1"/>
  <c r="S5643" i="1" s="1" a="1"/>
  <c r="S5643" i="1" s="1"/>
  <c r="R5642" i="1"/>
  <c r="S5642" i="1" s="1" a="1"/>
  <c r="S5642" i="1" s="1"/>
  <c r="R5641" i="1"/>
  <c r="S5641" i="1" s="1" a="1"/>
  <c r="S5641" i="1" s="1"/>
  <c r="R5640" i="1"/>
  <c r="S5640" i="1" s="1" a="1"/>
  <c r="S5640" i="1" s="1"/>
  <c r="R5639" i="1"/>
  <c r="S5639" i="1" s="1" a="1"/>
  <c r="S5639" i="1" s="1"/>
  <c r="R5638" i="1"/>
  <c r="S5638" i="1" s="1" a="1"/>
  <c r="S5638" i="1" s="1"/>
  <c r="R5637" i="1"/>
  <c r="S5637" i="1" s="1" a="1"/>
  <c r="S5637" i="1" s="1"/>
  <c r="R5636" i="1"/>
  <c r="S5636" i="1" s="1" a="1"/>
  <c r="S5636" i="1" s="1"/>
  <c r="R5635" i="1"/>
  <c r="S5635" i="1" s="1" a="1"/>
  <c r="S5635" i="1" s="1"/>
  <c r="R5634" i="1"/>
  <c r="S5634" i="1" s="1" a="1"/>
  <c r="S5634" i="1" s="1"/>
  <c r="R5633" i="1"/>
  <c r="S5633" i="1" s="1" a="1"/>
  <c r="S5633" i="1" s="1"/>
  <c r="R5632" i="1"/>
  <c r="S5632" i="1" s="1" a="1"/>
  <c r="S5632" i="1" s="1"/>
  <c r="R5631" i="1"/>
  <c r="S5631" i="1" s="1" a="1"/>
  <c r="S5631" i="1" s="1"/>
  <c r="R5630" i="1"/>
  <c r="S5630" i="1" s="1" a="1"/>
  <c r="S5630" i="1" s="1"/>
  <c r="R5629" i="1"/>
  <c r="S5629" i="1" s="1" a="1"/>
  <c r="S5629" i="1" s="1"/>
  <c r="R5628" i="1"/>
  <c r="S5628" i="1" s="1" a="1"/>
  <c r="S5628" i="1" s="1"/>
  <c r="R5627" i="1"/>
  <c r="S5627" i="1" s="1" a="1"/>
  <c r="S5627" i="1" s="1"/>
  <c r="R5626" i="1"/>
  <c r="S5626" i="1" s="1" a="1"/>
  <c r="S5626" i="1" s="1"/>
  <c r="R5625" i="1"/>
  <c r="S5625" i="1" s="1" a="1"/>
  <c r="S5625" i="1" s="1"/>
  <c r="R5624" i="1"/>
  <c r="S5624" i="1" s="1" a="1"/>
  <c r="S5624" i="1" s="1"/>
  <c r="R5623" i="1"/>
  <c r="S5623" i="1" s="1" a="1"/>
  <c r="S5623" i="1" s="1"/>
  <c r="R5622" i="1"/>
  <c r="S5622" i="1" s="1" a="1"/>
  <c r="S5622" i="1" s="1"/>
  <c r="R5621" i="1"/>
  <c r="S5621" i="1" s="1" a="1"/>
  <c r="S5621" i="1" s="1"/>
  <c r="R5620" i="1"/>
  <c r="S5620" i="1" s="1" a="1"/>
  <c r="S5620" i="1" s="1"/>
  <c r="R5619" i="1"/>
  <c r="S5619" i="1" s="1" a="1"/>
  <c r="S5619" i="1" s="1"/>
  <c r="R5618" i="1"/>
  <c r="S5618" i="1" s="1" a="1"/>
  <c r="S5618" i="1" s="1"/>
  <c r="R5617" i="1"/>
  <c r="S5617" i="1" s="1" a="1"/>
  <c r="S5617" i="1" s="1"/>
  <c r="R5616" i="1"/>
  <c r="S5616" i="1" s="1" a="1"/>
  <c r="S5616" i="1" s="1"/>
  <c r="R5615" i="1"/>
  <c r="S5615" i="1" s="1" a="1"/>
  <c r="S5615" i="1" s="1"/>
  <c r="R5614" i="1"/>
  <c r="S5614" i="1" s="1" a="1"/>
  <c r="S5614" i="1" s="1"/>
  <c r="R5613" i="1"/>
  <c r="S5613" i="1" s="1" a="1"/>
  <c r="S5613" i="1" s="1"/>
  <c r="R5612" i="1"/>
  <c r="S5612" i="1" s="1" a="1"/>
  <c r="S5612" i="1" s="1"/>
  <c r="R5611" i="1"/>
  <c r="S5611" i="1" s="1" a="1"/>
  <c r="S5611" i="1" s="1"/>
  <c r="R5610" i="1"/>
  <c r="S5610" i="1" s="1" a="1"/>
  <c r="S5610" i="1" s="1"/>
  <c r="R5609" i="1"/>
  <c r="S5609" i="1" s="1" a="1"/>
  <c r="S5609" i="1" s="1"/>
  <c r="R5608" i="1"/>
  <c r="S5608" i="1" s="1" a="1"/>
  <c r="S5608" i="1" s="1"/>
  <c r="R5607" i="1"/>
  <c r="S5607" i="1" s="1" a="1"/>
  <c r="S5607" i="1" s="1"/>
  <c r="R5606" i="1"/>
  <c r="S5606" i="1" s="1" a="1"/>
  <c r="S5606" i="1" s="1"/>
  <c r="R5605" i="1"/>
  <c r="S5605" i="1" s="1" a="1"/>
  <c r="S5605" i="1" s="1"/>
  <c r="R5604" i="1"/>
  <c r="S5604" i="1" s="1" a="1"/>
  <c r="S5604" i="1" s="1"/>
  <c r="R5603" i="1"/>
  <c r="S5603" i="1" s="1" a="1"/>
  <c r="S5603" i="1" s="1"/>
  <c r="R5602" i="1"/>
  <c r="S5602" i="1" s="1" a="1"/>
  <c r="S5602" i="1" s="1"/>
  <c r="R5601" i="1"/>
  <c r="S5601" i="1" s="1" a="1"/>
  <c r="S5601" i="1" s="1"/>
  <c r="R5600" i="1"/>
  <c r="S5600" i="1" s="1" a="1"/>
  <c r="S5600" i="1" s="1"/>
  <c r="R5599" i="1"/>
  <c r="S5599" i="1" s="1" a="1"/>
  <c r="S5599" i="1" s="1"/>
  <c r="R5598" i="1"/>
  <c r="S5598" i="1" s="1" a="1"/>
  <c r="S5598" i="1" s="1"/>
  <c r="R5597" i="1"/>
  <c r="S5597" i="1" s="1" a="1"/>
  <c r="S5597" i="1" s="1"/>
  <c r="R5596" i="1"/>
  <c r="S5596" i="1" s="1" a="1"/>
  <c r="S5596" i="1" s="1"/>
  <c r="R5595" i="1"/>
  <c r="S5595" i="1" s="1" a="1"/>
  <c r="S5595" i="1" s="1"/>
  <c r="R5594" i="1"/>
  <c r="S5594" i="1" s="1" a="1"/>
  <c r="S5594" i="1" s="1"/>
  <c r="R5593" i="1"/>
  <c r="S5593" i="1" s="1" a="1"/>
  <c r="S5593" i="1" s="1"/>
  <c r="R5592" i="1"/>
  <c r="S5592" i="1" s="1" a="1"/>
  <c r="S5592" i="1" s="1"/>
  <c r="R5591" i="1"/>
  <c r="S5591" i="1" s="1" a="1"/>
  <c r="S5591" i="1" s="1"/>
  <c r="R5590" i="1"/>
  <c r="S5590" i="1" s="1" a="1"/>
  <c r="S5590" i="1" s="1"/>
  <c r="R5589" i="1"/>
  <c r="S5589" i="1" s="1" a="1"/>
  <c r="S5589" i="1" s="1"/>
  <c r="R5588" i="1"/>
  <c r="S5588" i="1" s="1" a="1"/>
  <c r="S5588" i="1" s="1"/>
  <c r="R5587" i="1"/>
  <c r="S5587" i="1" s="1" a="1"/>
  <c r="S5587" i="1" s="1"/>
  <c r="R5586" i="1"/>
  <c r="S5586" i="1" s="1" a="1"/>
  <c r="S5586" i="1" s="1"/>
  <c r="R5585" i="1"/>
  <c r="S5585" i="1" s="1" a="1"/>
  <c r="S5585" i="1" s="1"/>
  <c r="R5584" i="1"/>
  <c r="S5584" i="1" s="1" a="1"/>
  <c r="S5584" i="1" s="1"/>
  <c r="R5583" i="1"/>
  <c r="S5583" i="1" s="1" a="1"/>
  <c r="S5583" i="1" s="1"/>
  <c r="R5582" i="1"/>
  <c r="S5582" i="1" s="1" a="1"/>
  <c r="S5582" i="1" s="1"/>
  <c r="R5581" i="1"/>
  <c r="S5581" i="1" s="1" a="1"/>
  <c r="S5581" i="1" s="1"/>
  <c r="R5580" i="1"/>
  <c r="S5580" i="1" s="1" a="1"/>
  <c r="S5580" i="1" s="1"/>
  <c r="R5579" i="1"/>
  <c r="S5579" i="1" s="1" a="1"/>
  <c r="S5579" i="1" s="1"/>
  <c r="R5578" i="1"/>
  <c r="S5578" i="1" s="1" a="1"/>
  <c r="S5578" i="1" s="1"/>
  <c r="R5577" i="1"/>
  <c r="S5577" i="1" s="1" a="1"/>
  <c r="S5577" i="1" s="1"/>
  <c r="R5576" i="1"/>
  <c r="S5576" i="1" s="1" a="1"/>
  <c r="S5576" i="1" s="1"/>
  <c r="R5575" i="1"/>
  <c r="S5575" i="1" s="1" a="1"/>
  <c r="S5575" i="1" s="1"/>
  <c r="R5574" i="1"/>
  <c r="S5574" i="1" s="1" a="1"/>
  <c r="S5574" i="1" s="1"/>
  <c r="R5573" i="1"/>
  <c r="S5573" i="1" s="1" a="1"/>
  <c r="S5573" i="1" s="1"/>
  <c r="R5572" i="1"/>
  <c r="S5572" i="1" s="1" a="1"/>
  <c r="S5572" i="1" s="1"/>
  <c r="R5571" i="1"/>
  <c r="S5571" i="1" s="1" a="1"/>
  <c r="S5571" i="1" s="1"/>
  <c r="R5570" i="1"/>
  <c r="S5570" i="1" s="1" a="1"/>
  <c r="S5570" i="1" s="1"/>
  <c r="R5569" i="1"/>
  <c r="S5569" i="1" s="1" a="1"/>
  <c r="S5569" i="1" s="1"/>
  <c r="R5568" i="1"/>
  <c r="S5568" i="1" s="1" a="1"/>
  <c r="S5568" i="1" s="1"/>
  <c r="R5567" i="1"/>
  <c r="S5567" i="1" s="1" a="1"/>
  <c r="S5567" i="1" s="1"/>
  <c r="R5566" i="1"/>
  <c r="S5566" i="1" s="1" a="1"/>
  <c r="S5566" i="1" s="1"/>
  <c r="R5565" i="1"/>
  <c r="S5565" i="1" s="1" a="1"/>
  <c r="S5565" i="1" s="1"/>
  <c r="R5564" i="1"/>
  <c r="S5564" i="1" s="1" a="1"/>
  <c r="S5564" i="1" s="1"/>
  <c r="R5563" i="1"/>
  <c r="S5563" i="1" s="1" a="1"/>
  <c r="S5563" i="1" s="1"/>
  <c r="R5562" i="1"/>
  <c r="S5562" i="1" s="1" a="1"/>
  <c r="S5562" i="1" s="1"/>
  <c r="R5561" i="1"/>
  <c r="S5561" i="1" s="1" a="1"/>
  <c r="S5561" i="1" s="1"/>
  <c r="R5560" i="1"/>
  <c r="S5560" i="1" s="1" a="1"/>
  <c r="S5560" i="1" s="1"/>
  <c r="R5559" i="1"/>
  <c r="S5559" i="1" s="1" a="1"/>
  <c r="S5559" i="1" s="1"/>
  <c r="R5558" i="1"/>
  <c r="S5558" i="1" s="1" a="1"/>
  <c r="S5558" i="1" s="1"/>
  <c r="R5557" i="1"/>
  <c r="S5557" i="1" s="1" a="1"/>
  <c r="S5557" i="1" s="1"/>
  <c r="R5556" i="1"/>
  <c r="S5556" i="1" s="1" a="1"/>
  <c r="S5556" i="1" s="1"/>
  <c r="R5555" i="1"/>
  <c r="S5555" i="1" s="1" a="1"/>
  <c r="S5555" i="1" s="1"/>
  <c r="R5554" i="1"/>
  <c r="S5554" i="1" s="1" a="1"/>
  <c r="S5554" i="1" s="1"/>
  <c r="R5553" i="1"/>
  <c r="S5553" i="1" s="1" a="1"/>
  <c r="S5553" i="1" s="1"/>
  <c r="R5552" i="1"/>
  <c r="S5552" i="1" s="1" a="1"/>
  <c r="S5552" i="1" s="1"/>
  <c r="R5551" i="1"/>
  <c r="S5551" i="1" s="1" a="1"/>
  <c r="S5551" i="1" s="1"/>
  <c r="R5550" i="1"/>
  <c r="S5550" i="1" s="1" a="1"/>
  <c r="S5550" i="1" s="1"/>
  <c r="R5549" i="1"/>
  <c r="S5549" i="1" s="1" a="1"/>
  <c r="S5549" i="1" s="1"/>
  <c r="R5548" i="1"/>
  <c r="S5548" i="1" s="1" a="1"/>
  <c r="S5548" i="1" s="1"/>
  <c r="R5547" i="1"/>
  <c r="S5547" i="1" s="1" a="1"/>
  <c r="S5547" i="1" s="1"/>
  <c r="R5546" i="1"/>
  <c r="S5546" i="1" s="1" a="1"/>
  <c r="S5546" i="1" s="1"/>
  <c r="R5545" i="1"/>
  <c r="S5545" i="1" s="1" a="1"/>
  <c r="S5545" i="1" s="1"/>
  <c r="R5544" i="1"/>
  <c r="S5544" i="1" s="1" a="1"/>
  <c r="S5544" i="1" s="1"/>
  <c r="R5543" i="1"/>
  <c r="S5543" i="1" s="1" a="1"/>
  <c r="S5543" i="1" s="1"/>
  <c r="R5542" i="1"/>
  <c r="S5542" i="1" s="1" a="1"/>
  <c r="S5542" i="1" s="1"/>
  <c r="R5541" i="1"/>
  <c r="S5541" i="1" s="1" a="1"/>
  <c r="S5541" i="1" s="1"/>
  <c r="R5540" i="1"/>
  <c r="S5540" i="1" s="1" a="1"/>
  <c r="S5540" i="1" s="1"/>
  <c r="R5539" i="1"/>
  <c r="S5539" i="1" s="1" a="1"/>
  <c r="S5539" i="1" s="1"/>
  <c r="R5538" i="1"/>
  <c r="S5538" i="1" s="1" a="1"/>
  <c r="S5538" i="1" s="1"/>
  <c r="R5537" i="1"/>
  <c r="S5537" i="1" s="1" a="1"/>
  <c r="S5537" i="1" s="1"/>
  <c r="R5536" i="1"/>
  <c r="S5536" i="1" s="1" a="1"/>
  <c r="S5536" i="1" s="1"/>
  <c r="R5535" i="1"/>
  <c r="S5535" i="1" s="1" a="1"/>
  <c r="S5535" i="1" s="1"/>
  <c r="R5534" i="1"/>
  <c r="S5534" i="1" s="1" a="1"/>
  <c r="S5534" i="1" s="1"/>
  <c r="R5533" i="1"/>
  <c r="S5533" i="1" s="1" a="1"/>
  <c r="S5533" i="1" s="1"/>
  <c r="R5532" i="1"/>
  <c r="S5532" i="1" s="1" a="1"/>
  <c r="S5532" i="1" s="1"/>
  <c r="R5531" i="1"/>
  <c r="S5531" i="1" s="1" a="1"/>
  <c r="S5531" i="1" s="1"/>
  <c r="R5530" i="1"/>
  <c r="S5530" i="1" s="1" a="1"/>
  <c r="S5530" i="1" s="1"/>
  <c r="R5529" i="1"/>
  <c r="S5529" i="1" s="1" a="1"/>
  <c r="S5529" i="1" s="1"/>
  <c r="R5528" i="1"/>
  <c r="S5528" i="1" s="1" a="1"/>
  <c r="S5528" i="1" s="1"/>
  <c r="R5527" i="1"/>
  <c r="S5527" i="1" s="1" a="1"/>
  <c r="S5527" i="1" s="1"/>
  <c r="R5526" i="1"/>
  <c r="S5526" i="1" s="1" a="1"/>
  <c r="S5526" i="1" s="1"/>
  <c r="R5525" i="1"/>
  <c r="S5525" i="1" s="1" a="1"/>
  <c r="S5525" i="1" s="1"/>
  <c r="R5524" i="1"/>
  <c r="S5524" i="1" s="1" a="1"/>
  <c r="S5524" i="1" s="1"/>
  <c r="R5523" i="1"/>
  <c r="S5523" i="1" s="1" a="1"/>
  <c r="S5523" i="1" s="1"/>
  <c r="R5522" i="1"/>
  <c r="S5522" i="1" s="1" a="1"/>
  <c r="S5522" i="1" s="1"/>
  <c r="R5521" i="1"/>
  <c r="S5521" i="1" s="1" a="1"/>
  <c r="S5521" i="1" s="1"/>
  <c r="R5520" i="1"/>
  <c r="S5520" i="1" s="1" a="1"/>
  <c r="S5520" i="1" s="1"/>
  <c r="R5519" i="1"/>
  <c r="S5519" i="1" s="1" a="1"/>
  <c r="S5519" i="1" s="1"/>
  <c r="R5518" i="1"/>
  <c r="S5518" i="1" s="1" a="1"/>
  <c r="S5518" i="1" s="1"/>
  <c r="R5517" i="1"/>
  <c r="S5517" i="1" s="1" a="1"/>
  <c r="S5517" i="1" s="1"/>
  <c r="R5516" i="1"/>
  <c r="S5516" i="1" s="1" a="1"/>
  <c r="S5516" i="1" s="1"/>
  <c r="R5515" i="1"/>
  <c r="S5515" i="1" s="1" a="1"/>
  <c r="S5515" i="1" s="1"/>
  <c r="R5514" i="1"/>
  <c r="S5514" i="1" s="1" a="1"/>
  <c r="S5514" i="1" s="1"/>
  <c r="R5513" i="1"/>
  <c r="S5513" i="1" s="1" a="1"/>
  <c r="S5513" i="1" s="1"/>
  <c r="R5512" i="1"/>
  <c r="S5512" i="1" s="1" a="1"/>
  <c r="S5512" i="1" s="1"/>
  <c r="R5511" i="1"/>
  <c r="S5511" i="1" s="1" a="1"/>
  <c r="S5511" i="1" s="1"/>
  <c r="R5510" i="1"/>
  <c r="S5510" i="1" s="1" a="1"/>
  <c r="S5510" i="1" s="1"/>
  <c r="R5509" i="1"/>
  <c r="S5509" i="1" s="1" a="1"/>
  <c r="S5509" i="1" s="1"/>
  <c r="R5508" i="1"/>
  <c r="S5508" i="1" s="1" a="1"/>
  <c r="S5508" i="1" s="1"/>
  <c r="R5507" i="1"/>
  <c r="S5507" i="1" s="1" a="1"/>
  <c r="S5507" i="1" s="1"/>
  <c r="R5506" i="1"/>
  <c r="S5506" i="1" s="1" a="1"/>
  <c r="S5506" i="1" s="1"/>
  <c r="R5505" i="1"/>
  <c r="S5505" i="1" s="1" a="1"/>
  <c r="S5505" i="1" s="1"/>
  <c r="R5504" i="1"/>
  <c r="S5504" i="1" s="1" a="1"/>
  <c r="S5504" i="1" s="1"/>
  <c r="R5503" i="1"/>
  <c r="S5503" i="1" s="1" a="1"/>
  <c r="S5503" i="1" s="1"/>
  <c r="R5502" i="1"/>
  <c r="S5502" i="1" s="1" a="1"/>
  <c r="S5502" i="1" s="1"/>
  <c r="R5501" i="1"/>
  <c r="S5501" i="1" s="1" a="1"/>
  <c r="S5501" i="1" s="1"/>
  <c r="R5500" i="1"/>
  <c r="S5500" i="1" s="1" a="1"/>
  <c r="S5500" i="1" s="1"/>
  <c r="R5499" i="1"/>
  <c r="S5499" i="1" s="1" a="1"/>
  <c r="S5499" i="1" s="1"/>
  <c r="R5498" i="1"/>
  <c r="S5498" i="1" s="1" a="1"/>
  <c r="S5498" i="1" s="1"/>
  <c r="R5497" i="1"/>
  <c r="S5497" i="1" s="1" a="1"/>
  <c r="S5497" i="1" s="1"/>
  <c r="R5496" i="1"/>
  <c r="S5496" i="1" s="1" a="1"/>
  <c r="S5496" i="1" s="1"/>
  <c r="R5495" i="1"/>
  <c r="S5495" i="1" s="1" a="1"/>
  <c r="S5495" i="1" s="1"/>
  <c r="R5494" i="1"/>
  <c r="S5494" i="1" s="1" a="1"/>
  <c r="S5494" i="1" s="1"/>
  <c r="R5493" i="1"/>
  <c r="S5493" i="1" s="1" a="1"/>
  <c r="S5493" i="1" s="1"/>
  <c r="R5492" i="1"/>
  <c r="S5492" i="1" s="1" a="1"/>
  <c r="S5492" i="1" s="1"/>
  <c r="R5491" i="1"/>
  <c r="S5491" i="1" s="1" a="1"/>
  <c r="S5491" i="1" s="1"/>
  <c r="R5490" i="1"/>
  <c r="S5490" i="1" s="1" a="1"/>
  <c r="S5490" i="1" s="1"/>
  <c r="R5489" i="1"/>
  <c r="S5489" i="1" s="1" a="1"/>
  <c r="S5489" i="1" s="1"/>
  <c r="R5488" i="1"/>
  <c r="S5488" i="1" s="1" a="1"/>
  <c r="S5488" i="1" s="1"/>
  <c r="R5487" i="1"/>
  <c r="S5487" i="1" s="1" a="1"/>
  <c r="S5487" i="1" s="1"/>
  <c r="R5486" i="1"/>
  <c r="S5486" i="1" s="1" a="1"/>
  <c r="S5486" i="1" s="1"/>
  <c r="R5485" i="1"/>
  <c r="S5485" i="1" s="1" a="1"/>
  <c r="S5485" i="1" s="1"/>
  <c r="R5484" i="1"/>
  <c r="S5484" i="1" s="1" a="1"/>
  <c r="S5484" i="1" s="1"/>
  <c r="R5483" i="1"/>
  <c r="S5483" i="1" s="1" a="1"/>
  <c r="S5483" i="1" s="1"/>
  <c r="R5482" i="1"/>
  <c r="S5482" i="1" s="1" a="1"/>
  <c r="S5482" i="1" s="1"/>
  <c r="R5481" i="1"/>
  <c r="S5481" i="1" s="1" a="1"/>
  <c r="S5481" i="1" s="1"/>
  <c r="R5480" i="1"/>
  <c r="S5480" i="1" s="1" a="1"/>
  <c r="S5480" i="1" s="1"/>
  <c r="R5479" i="1"/>
  <c r="S5479" i="1" s="1" a="1"/>
  <c r="S5479" i="1" s="1"/>
  <c r="R5478" i="1"/>
  <c r="S5478" i="1" s="1" a="1"/>
  <c r="S5478" i="1" s="1"/>
  <c r="R5477" i="1"/>
  <c r="S5477" i="1" s="1" a="1"/>
  <c r="S5477" i="1" s="1"/>
  <c r="R5476" i="1"/>
  <c r="S5476" i="1" s="1" a="1"/>
  <c r="S5476" i="1" s="1"/>
  <c r="R5475" i="1"/>
  <c r="S5475" i="1" s="1" a="1"/>
  <c r="S5475" i="1" s="1"/>
  <c r="R5474" i="1"/>
  <c r="S5474" i="1" s="1" a="1"/>
  <c r="S5474" i="1" s="1"/>
  <c r="R5473" i="1"/>
  <c r="S5473" i="1" s="1" a="1"/>
  <c r="S5473" i="1" s="1"/>
  <c r="R5472" i="1"/>
  <c r="S5472" i="1" s="1" a="1"/>
  <c r="S5472" i="1" s="1"/>
  <c r="R5471" i="1"/>
  <c r="S5471" i="1" s="1" a="1"/>
  <c r="S5471" i="1" s="1"/>
  <c r="R5470" i="1"/>
  <c r="S5470" i="1" s="1" a="1"/>
  <c r="S5470" i="1" s="1"/>
  <c r="R5469" i="1"/>
  <c r="S5469" i="1" s="1" a="1"/>
  <c r="S5469" i="1" s="1"/>
  <c r="R5468" i="1"/>
  <c r="S5468" i="1" s="1" a="1"/>
  <c r="S5468" i="1" s="1"/>
  <c r="R5467" i="1"/>
  <c r="S5467" i="1" s="1" a="1"/>
  <c r="S5467" i="1" s="1"/>
  <c r="R5466" i="1"/>
  <c r="S5466" i="1" s="1" a="1"/>
  <c r="S5466" i="1" s="1"/>
  <c r="R5465" i="1"/>
  <c r="S5465" i="1" s="1" a="1"/>
  <c r="S5465" i="1" s="1"/>
  <c r="R5464" i="1"/>
  <c r="S5464" i="1" s="1" a="1"/>
  <c r="S5464" i="1" s="1"/>
  <c r="R5463" i="1"/>
  <c r="S5463" i="1" s="1" a="1"/>
  <c r="S5463" i="1" s="1"/>
  <c r="R5462" i="1"/>
  <c r="S5462" i="1" s="1" a="1"/>
  <c r="S5462" i="1" s="1"/>
  <c r="R5461" i="1"/>
  <c r="S5461" i="1" s="1" a="1"/>
  <c r="S5461" i="1" s="1"/>
  <c r="R5460" i="1"/>
  <c r="S5460" i="1" s="1" a="1"/>
  <c r="S5460" i="1" s="1"/>
  <c r="R5459" i="1"/>
  <c r="S5459" i="1" s="1" a="1"/>
  <c r="S5459" i="1" s="1"/>
  <c r="R5458" i="1"/>
  <c r="S5458" i="1" s="1" a="1"/>
  <c r="S5458" i="1" s="1"/>
  <c r="R5457" i="1"/>
  <c r="S5457" i="1" s="1" a="1"/>
  <c r="S5457" i="1" s="1"/>
  <c r="R5456" i="1"/>
  <c r="S5456" i="1" s="1" a="1"/>
  <c r="S5456" i="1" s="1"/>
  <c r="R5455" i="1"/>
  <c r="S5455" i="1" s="1" a="1"/>
  <c r="S5455" i="1" s="1"/>
  <c r="R5454" i="1"/>
  <c r="S5454" i="1" s="1" a="1"/>
  <c r="S5454" i="1" s="1"/>
  <c r="R5453" i="1"/>
  <c r="S5453" i="1" s="1" a="1"/>
  <c r="S5453" i="1" s="1"/>
  <c r="R5452" i="1"/>
  <c r="S5452" i="1" s="1" a="1"/>
  <c r="S5452" i="1" s="1"/>
  <c r="R5451" i="1"/>
  <c r="S5451" i="1" s="1" a="1"/>
  <c r="S5451" i="1" s="1"/>
  <c r="R5450" i="1"/>
  <c r="S5450" i="1" s="1" a="1"/>
  <c r="S5450" i="1" s="1"/>
  <c r="R5449" i="1"/>
  <c r="S5449" i="1" s="1" a="1"/>
  <c r="S5449" i="1" s="1"/>
  <c r="R5448" i="1"/>
  <c r="S5448" i="1" s="1" a="1"/>
  <c r="S5448" i="1" s="1"/>
  <c r="R5447" i="1"/>
  <c r="S5447" i="1" s="1" a="1"/>
  <c r="S5447" i="1" s="1"/>
  <c r="R5446" i="1"/>
  <c r="S5446" i="1" s="1" a="1"/>
  <c r="S5446" i="1" s="1"/>
  <c r="R5445" i="1"/>
  <c r="S5445" i="1" s="1" a="1"/>
  <c r="S5445" i="1" s="1"/>
  <c r="R5444" i="1"/>
  <c r="S5444" i="1" s="1" a="1"/>
  <c r="S5444" i="1" s="1"/>
  <c r="R5443" i="1"/>
  <c r="S5443" i="1" s="1" a="1"/>
  <c r="S5443" i="1" s="1"/>
  <c r="R5442" i="1"/>
  <c r="S5442" i="1" s="1" a="1"/>
  <c r="S5442" i="1" s="1"/>
  <c r="R5441" i="1"/>
  <c r="S5441" i="1" s="1" a="1"/>
  <c r="S5441" i="1" s="1"/>
  <c r="R5440" i="1"/>
  <c r="S5440" i="1" s="1" a="1"/>
  <c r="S5440" i="1" s="1"/>
  <c r="R5439" i="1"/>
  <c r="S5439" i="1" s="1" a="1"/>
  <c r="S5439" i="1" s="1"/>
  <c r="R5438" i="1"/>
  <c r="S5438" i="1" s="1" a="1"/>
  <c r="S5438" i="1" s="1"/>
  <c r="R5437" i="1"/>
  <c r="S5437" i="1" s="1" a="1"/>
  <c r="S5437" i="1" s="1"/>
  <c r="R5436" i="1"/>
  <c r="S5436" i="1" s="1" a="1"/>
  <c r="S5436" i="1" s="1"/>
  <c r="R5435" i="1"/>
  <c r="S5435" i="1" s="1" a="1"/>
  <c r="S5435" i="1" s="1"/>
  <c r="R5434" i="1"/>
  <c r="S5434" i="1" s="1" a="1"/>
  <c r="S5434" i="1" s="1"/>
  <c r="R5433" i="1"/>
  <c r="S5433" i="1" s="1" a="1"/>
  <c r="S5433" i="1" s="1"/>
  <c r="R5432" i="1"/>
  <c r="S5432" i="1" s="1" a="1"/>
  <c r="S5432" i="1" s="1"/>
  <c r="R5431" i="1"/>
  <c r="S5431" i="1" s="1" a="1"/>
  <c r="S5431" i="1" s="1"/>
  <c r="R5430" i="1"/>
  <c r="S5430" i="1" s="1" a="1"/>
  <c r="S5430" i="1" s="1"/>
  <c r="R5429" i="1"/>
  <c r="S5429" i="1" s="1" a="1"/>
  <c r="S5429" i="1" s="1"/>
  <c r="R5428" i="1"/>
  <c r="S5428" i="1" s="1" a="1"/>
  <c r="S5428" i="1" s="1"/>
  <c r="R5427" i="1"/>
  <c r="S5427" i="1" s="1" a="1"/>
  <c r="S5427" i="1" s="1"/>
  <c r="R5426" i="1"/>
  <c r="S5426" i="1" s="1" a="1"/>
  <c r="S5426" i="1" s="1"/>
  <c r="R5425" i="1"/>
  <c r="S5425" i="1" s="1" a="1"/>
  <c r="S5425" i="1" s="1"/>
  <c r="R5424" i="1"/>
  <c r="S5424" i="1" s="1" a="1"/>
  <c r="S5424" i="1" s="1"/>
  <c r="R5423" i="1"/>
  <c r="S5423" i="1" s="1" a="1"/>
  <c r="S5423" i="1" s="1"/>
  <c r="R5422" i="1"/>
  <c r="S5422" i="1" s="1" a="1"/>
  <c r="S5422" i="1" s="1"/>
  <c r="R5421" i="1"/>
  <c r="S5421" i="1" s="1" a="1"/>
  <c r="S5421" i="1" s="1"/>
  <c r="R5420" i="1"/>
  <c r="S5420" i="1" s="1" a="1"/>
  <c r="S5420" i="1" s="1"/>
  <c r="R5419" i="1"/>
  <c r="S5419" i="1" s="1" a="1"/>
  <c r="S5419" i="1" s="1"/>
  <c r="R5418" i="1"/>
  <c r="S5418" i="1" s="1" a="1"/>
  <c r="S5418" i="1" s="1"/>
  <c r="R5417" i="1"/>
  <c r="S5417" i="1" s="1" a="1"/>
  <c r="S5417" i="1" s="1"/>
  <c r="R5416" i="1"/>
  <c r="S5416" i="1" s="1" a="1"/>
  <c r="S5416" i="1" s="1"/>
  <c r="R5415" i="1"/>
  <c r="S5415" i="1" s="1" a="1"/>
  <c r="S5415" i="1" s="1"/>
  <c r="R5414" i="1"/>
  <c r="S5414" i="1" s="1" a="1"/>
  <c r="S5414" i="1" s="1"/>
  <c r="R5413" i="1"/>
  <c r="S5413" i="1" s="1" a="1"/>
  <c r="S5413" i="1" s="1"/>
  <c r="R5412" i="1"/>
  <c r="S5412" i="1" s="1" a="1"/>
  <c r="S5412" i="1" s="1"/>
  <c r="R5411" i="1"/>
  <c r="S5411" i="1" s="1" a="1"/>
  <c r="S5411" i="1" s="1"/>
  <c r="R5410" i="1"/>
  <c r="S5410" i="1" s="1" a="1"/>
  <c r="S5410" i="1" s="1"/>
  <c r="R5409" i="1"/>
  <c r="S5409" i="1" s="1" a="1"/>
  <c r="S5409" i="1" s="1"/>
  <c r="R5408" i="1"/>
  <c r="S5408" i="1" s="1" a="1"/>
  <c r="S5408" i="1" s="1"/>
  <c r="R5407" i="1"/>
  <c r="S5407" i="1" s="1" a="1"/>
  <c r="S5407" i="1" s="1"/>
  <c r="R5406" i="1"/>
  <c r="S5406" i="1" s="1" a="1"/>
  <c r="S5406" i="1" s="1"/>
  <c r="R5405" i="1"/>
  <c r="S5405" i="1" s="1" a="1"/>
  <c r="S5405" i="1" s="1"/>
  <c r="R5404" i="1"/>
  <c r="S5404" i="1" s="1" a="1"/>
  <c r="S5404" i="1" s="1"/>
  <c r="R5403" i="1"/>
  <c r="S5403" i="1" s="1" a="1"/>
  <c r="S5403" i="1" s="1"/>
  <c r="R5402" i="1"/>
  <c r="S5402" i="1" s="1" a="1"/>
  <c r="S5402" i="1" s="1"/>
  <c r="R5401" i="1"/>
  <c r="S5401" i="1" s="1" a="1"/>
  <c r="S5401" i="1" s="1"/>
  <c r="R5400" i="1"/>
  <c r="S5400" i="1" s="1" a="1"/>
  <c r="S5400" i="1" s="1"/>
  <c r="R5399" i="1"/>
  <c r="S5399" i="1" s="1" a="1"/>
  <c r="S5399" i="1" s="1"/>
  <c r="R5398" i="1"/>
  <c r="S5398" i="1" s="1" a="1"/>
  <c r="S5398" i="1" s="1"/>
  <c r="R5397" i="1"/>
  <c r="S5397" i="1" s="1" a="1"/>
  <c r="S5397" i="1" s="1"/>
  <c r="R5396" i="1"/>
  <c r="S5396" i="1" s="1" a="1"/>
  <c r="S5396" i="1" s="1"/>
  <c r="R5395" i="1"/>
  <c r="S5395" i="1" s="1" a="1"/>
  <c r="S5395" i="1" s="1"/>
  <c r="R5394" i="1"/>
  <c r="S5394" i="1" s="1" a="1"/>
  <c r="S5394" i="1" s="1"/>
  <c r="R5393" i="1"/>
  <c r="S5393" i="1" s="1" a="1"/>
  <c r="S5393" i="1" s="1"/>
  <c r="R5392" i="1"/>
  <c r="S5392" i="1" s="1" a="1"/>
  <c r="S5392" i="1" s="1"/>
  <c r="R5391" i="1"/>
  <c r="S5391" i="1" s="1" a="1"/>
  <c r="S5391" i="1" s="1"/>
  <c r="R5390" i="1"/>
  <c r="S5390" i="1" s="1" a="1"/>
  <c r="S5390" i="1" s="1"/>
  <c r="R5389" i="1"/>
  <c r="S5389" i="1" s="1" a="1"/>
  <c r="S5389" i="1" s="1"/>
  <c r="R5388" i="1"/>
  <c r="S5388" i="1" s="1" a="1"/>
  <c r="S5388" i="1" s="1"/>
  <c r="R5387" i="1"/>
  <c r="S5387" i="1" s="1" a="1"/>
  <c r="S5387" i="1" s="1"/>
  <c r="R5386" i="1"/>
  <c r="S5386" i="1" s="1" a="1"/>
  <c r="S5386" i="1" s="1"/>
  <c r="R5385" i="1"/>
  <c r="S5385" i="1" s="1" a="1"/>
  <c r="S5385" i="1" s="1"/>
  <c r="R5384" i="1"/>
  <c r="S5384" i="1" s="1" a="1"/>
  <c r="S5384" i="1" s="1"/>
  <c r="R5383" i="1"/>
  <c r="S5383" i="1" s="1" a="1"/>
  <c r="S5383" i="1" s="1"/>
  <c r="R5382" i="1"/>
  <c r="S5382" i="1" s="1" a="1"/>
  <c r="S5382" i="1" s="1"/>
  <c r="R5381" i="1"/>
  <c r="S5381" i="1" s="1" a="1"/>
  <c r="S5381" i="1" s="1"/>
  <c r="R5380" i="1"/>
  <c r="S5380" i="1" s="1" a="1"/>
  <c r="S5380" i="1" s="1"/>
  <c r="R5379" i="1"/>
  <c r="S5379" i="1" s="1" a="1"/>
  <c r="S5379" i="1" s="1"/>
  <c r="R5378" i="1"/>
  <c r="S5378" i="1" s="1" a="1"/>
  <c r="S5378" i="1" s="1"/>
  <c r="R5377" i="1"/>
  <c r="S5377" i="1" s="1" a="1"/>
  <c r="S5377" i="1" s="1"/>
  <c r="R5376" i="1"/>
  <c r="S5376" i="1" s="1" a="1"/>
  <c r="S5376" i="1" s="1"/>
  <c r="R5375" i="1"/>
  <c r="S5375" i="1" s="1" a="1"/>
  <c r="S5375" i="1" s="1"/>
  <c r="R5374" i="1"/>
  <c r="S5374" i="1" s="1" a="1"/>
  <c r="S5374" i="1" s="1"/>
  <c r="R5373" i="1"/>
  <c r="S5373" i="1" s="1" a="1"/>
  <c r="S5373" i="1" s="1"/>
  <c r="R5372" i="1"/>
  <c r="S5372" i="1" s="1" a="1"/>
  <c r="S5372" i="1" s="1"/>
  <c r="R5371" i="1"/>
  <c r="S5371" i="1" s="1" a="1"/>
  <c r="S5371" i="1" s="1"/>
  <c r="R5370" i="1"/>
  <c r="S5370" i="1" s="1" a="1"/>
  <c r="S5370" i="1" s="1"/>
  <c r="R5369" i="1"/>
  <c r="S5369" i="1" s="1" a="1"/>
  <c r="S5369" i="1" s="1"/>
  <c r="R5368" i="1"/>
  <c r="S5368" i="1" s="1" a="1"/>
  <c r="S5368" i="1" s="1"/>
  <c r="R5367" i="1"/>
  <c r="S5367" i="1" s="1" a="1"/>
  <c r="S5367" i="1" s="1"/>
  <c r="R5366" i="1"/>
  <c r="S5366" i="1" s="1" a="1"/>
  <c r="S5366" i="1" s="1"/>
  <c r="R5365" i="1"/>
  <c r="S5365" i="1" s="1" a="1"/>
  <c r="S5365" i="1" s="1"/>
  <c r="R5364" i="1"/>
  <c r="S5364" i="1" s="1" a="1"/>
  <c r="S5364" i="1" s="1"/>
  <c r="R5363" i="1"/>
  <c r="S5363" i="1" s="1" a="1"/>
  <c r="S5363" i="1" s="1"/>
  <c r="R5362" i="1"/>
  <c r="S5362" i="1" s="1" a="1"/>
  <c r="S5362" i="1" s="1"/>
  <c r="R5361" i="1"/>
  <c r="S5361" i="1" s="1" a="1"/>
  <c r="S5361" i="1" s="1"/>
  <c r="R5360" i="1"/>
  <c r="S5360" i="1" s="1" a="1"/>
  <c r="S5360" i="1" s="1"/>
  <c r="R5359" i="1"/>
  <c r="S5359" i="1" s="1" a="1"/>
  <c r="S5359" i="1" s="1"/>
  <c r="R5358" i="1"/>
  <c r="S5358" i="1" s="1" a="1"/>
  <c r="S5358" i="1" s="1"/>
  <c r="R5357" i="1"/>
  <c r="S5357" i="1" s="1" a="1"/>
  <c r="S5357" i="1" s="1"/>
  <c r="R5356" i="1"/>
  <c r="S5356" i="1" s="1" a="1"/>
  <c r="S5356" i="1" s="1"/>
  <c r="R5355" i="1"/>
  <c r="S5355" i="1" s="1" a="1"/>
  <c r="S5355" i="1" s="1"/>
  <c r="R5354" i="1"/>
  <c r="S5354" i="1" s="1" a="1"/>
  <c r="S5354" i="1" s="1"/>
  <c r="R5353" i="1"/>
  <c r="S5353" i="1" s="1" a="1"/>
  <c r="S5353" i="1" s="1"/>
  <c r="R5352" i="1"/>
  <c r="S5352" i="1" s="1" a="1"/>
  <c r="S5352" i="1" s="1"/>
  <c r="R5351" i="1"/>
  <c r="S5351" i="1" s="1" a="1"/>
  <c r="S5351" i="1" s="1"/>
  <c r="R5350" i="1"/>
  <c r="S5350" i="1" s="1" a="1"/>
  <c r="S5350" i="1" s="1"/>
  <c r="R5349" i="1"/>
  <c r="S5349" i="1" s="1" a="1"/>
  <c r="S5349" i="1" s="1"/>
  <c r="R5348" i="1"/>
  <c r="S5348" i="1" s="1" a="1"/>
  <c r="S5348" i="1" s="1"/>
  <c r="R5347" i="1"/>
  <c r="S5347" i="1" s="1" a="1"/>
  <c r="S5347" i="1" s="1"/>
  <c r="R5346" i="1"/>
  <c r="S5346" i="1" s="1" a="1"/>
  <c r="S5346" i="1" s="1"/>
  <c r="R5345" i="1"/>
  <c r="S5345" i="1" s="1" a="1"/>
  <c r="S5345" i="1" s="1"/>
  <c r="R5344" i="1"/>
  <c r="S5344" i="1" s="1" a="1"/>
  <c r="S5344" i="1" s="1"/>
  <c r="R5343" i="1"/>
  <c r="S5343" i="1" s="1" a="1"/>
  <c r="S5343" i="1" s="1"/>
  <c r="R5342" i="1"/>
  <c r="S5342" i="1" s="1" a="1"/>
  <c r="S5342" i="1" s="1"/>
  <c r="R5341" i="1"/>
  <c r="S5341" i="1" s="1" a="1"/>
  <c r="S5341" i="1" s="1"/>
  <c r="R5340" i="1"/>
  <c r="S5340" i="1" s="1" a="1"/>
  <c r="S5340" i="1" s="1"/>
  <c r="R5339" i="1"/>
  <c r="S5339" i="1" s="1" a="1"/>
  <c r="S5339" i="1" s="1"/>
  <c r="R5338" i="1"/>
  <c r="S5338" i="1" s="1" a="1"/>
  <c r="S5338" i="1" s="1"/>
  <c r="R5337" i="1"/>
  <c r="S5337" i="1" s="1" a="1"/>
  <c r="S5337" i="1" s="1"/>
  <c r="R5336" i="1"/>
  <c r="S5336" i="1" s="1" a="1"/>
  <c r="S5336" i="1" s="1"/>
  <c r="R5335" i="1"/>
  <c r="S5335" i="1" s="1" a="1"/>
  <c r="S5335" i="1" s="1"/>
  <c r="R5334" i="1"/>
  <c r="S5334" i="1" s="1" a="1"/>
  <c r="S5334" i="1" s="1"/>
  <c r="R5333" i="1"/>
  <c r="S5333" i="1" s="1" a="1"/>
  <c r="S5333" i="1" s="1"/>
  <c r="R5332" i="1"/>
  <c r="S5332" i="1" s="1" a="1"/>
  <c r="S5332" i="1" s="1"/>
  <c r="R5331" i="1"/>
  <c r="S5331" i="1" s="1" a="1"/>
  <c r="S5331" i="1" s="1"/>
  <c r="R5330" i="1"/>
  <c r="S5330" i="1" s="1" a="1"/>
  <c r="S5330" i="1" s="1"/>
  <c r="R5329" i="1"/>
  <c r="S5329" i="1" s="1" a="1"/>
  <c r="S5329" i="1" s="1"/>
  <c r="R5328" i="1"/>
  <c r="S5328" i="1" s="1" a="1"/>
  <c r="S5328" i="1" s="1"/>
  <c r="R5327" i="1"/>
  <c r="S5327" i="1" s="1" a="1"/>
  <c r="S5327" i="1" s="1"/>
  <c r="R5326" i="1"/>
  <c r="S5326" i="1" s="1" a="1"/>
  <c r="S5326" i="1" s="1"/>
  <c r="R5325" i="1"/>
  <c r="S5325" i="1" s="1" a="1"/>
  <c r="S5325" i="1" s="1"/>
  <c r="R5324" i="1"/>
  <c r="S5324" i="1" s="1" a="1"/>
  <c r="S5324" i="1" s="1"/>
  <c r="R5323" i="1"/>
  <c r="S5323" i="1" s="1" a="1"/>
  <c r="S5323" i="1" s="1"/>
  <c r="R5322" i="1"/>
  <c r="S5322" i="1" s="1" a="1"/>
  <c r="S5322" i="1" s="1"/>
  <c r="R5321" i="1"/>
  <c r="S5321" i="1" s="1" a="1"/>
  <c r="S5321" i="1" s="1"/>
  <c r="R5320" i="1"/>
  <c r="S5320" i="1" s="1" a="1"/>
  <c r="S5320" i="1" s="1"/>
  <c r="R5319" i="1"/>
  <c r="S5319" i="1" s="1" a="1"/>
  <c r="S5319" i="1" s="1"/>
  <c r="R5318" i="1"/>
  <c r="S5318" i="1" s="1" a="1"/>
  <c r="S5318" i="1" s="1"/>
  <c r="R5317" i="1"/>
  <c r="S5317" i="1" s="1" a="1"/>
  <c r="S5317" i="1" s="1"/>
  <c r="R5316" i="1"/>
  <c r="S5316" i="1" s="1" a="1"/>
  <c r="S5316" i="1" s="1"/>
  <c r="R5315" i="1"/>
  <c r="S5315" i="1" s="1" a="1"/>
  <c r="S5315" i="1" s="1"/>
  <c r="R5314" i="1"/>
  <c r="S5314" i="1" s="1" a="1"/>
  <c r="S5314" i="1" s="1"/>
  <c r="R5313" i="1"/>
  <c r="S5313" i="1" s="1" a="1"/>
  <c r="S5313" i="1" s="1"/>
  <c r="R5312" i="1"/>
  <c r="S5312" i="1" s="1" a="1"/>
  <c r="S5312" i="1" s="1"/>
  <c r="R5311" i="1"/>
  <c r="S5311" i="1" s="1" a="1"/>
  <c r="S5311" i="1" s="1"/>
  <c r="R5310" i="1"/>
  <c r="S5310" i="1" s="1" a="1"/>
  <c r="S5310" i="1" s="1"/>
  <c r="R5309" i="1"/>
  <c r="S5309" i="1" s="1" a="1"/>
  <c r="S5309" i="1" s="1"/>
  <c r="R5308" i="1"/>
  <c r="S5308" i="1" s="1" a="1"/>
  <c r="S5308" i="1" s="1"/>
  <c r="R5307" i="1"/>
  <c r="S5307" i="1" s="1" a="1"/>
  <c r="S5307" i="1" s="1"/>
  <c r="R5306" i="1"/>
  <c r="S5306" i="1" s="1" a="1"/>
  <c r="S5306" i="1" s="1"/>
  <c r="R5305" i="1"/>
  <c r="S5305" i="1" s="1" a="1"/>
  <c r="S5305" i="1" s="1"/>
  <c r="R5304" i="1"/>
  <c r="S5304" i="1" s="1" a="1"/>
  <c r="S5304" i="1" s="1"/>
  <c r="R5303" i="1"/>
  <c r="S5303" i="1" s="1" a="1"/>
  <c r="S5303" i="1" s="1"/>
  <c r="R5302" i="1"/>
  <c r="S5302" i="1" s="1" a="1"/>
  <c r="S5302" i="1" s="1"/>
  <c r="R5301" i="1"/>
  <c r="S5301" i="1" s="1" a="1"/>
  <c r="S5301" i="1" s="1"/>
  <c r="R5300" i="1"/>
  <c r="S5300" i="1" s="1" a="1"/>
  <c r="S5300" i="1" s="1"/>
  <c r="R5299" i="1"/>
  <c r="S5299" i="1" s="1" a="1"/>
  <c r="S5299" i="1" s="1"/>
  <c r="R5298" i="1"/>
  <c r="S5298" i="1" s="1" a="1"/>
  <c r="S5298" i="1" s="1"/>
  <c r="R5297" i="1"/>
  <c r="S5297" i="1" s="1" a="1"/>
  <c r="S5297" i="1" s="1"/>
  <c r="R5296" i="1"/>
  <c r="S5296" i="1" s="1" a="1"/>
  <c r="S5296" i="1" s="1"/>
  <c r="R5295" i="1"/>
  <c r="S5295" i="1" s="1" a="1"/>
  <c r="S5295" i="1" s="1"/>
  <c r="R5294" i="1"/>
  <c r="S5294" i="1" s="1" a="1"/>
  <c r="S5294" i="1" s="1"/>
  <c r="R5293" i="1"/>
  <c r="S5293" i="1" s="1" a="1"/>
  <c r="S5293" i="1" s="1"/>
  <c r="R5292" i="1"/>
  <c r="S5292" i="1" s="1" a="1"/>
  <c r="S5292" i="1" s="1"/>
  <c r="R5291" i="1"/>
  <c r="S5291" i="1" s="1" a="1"/>
  <c r="S5291" i="1" s="1"/>
  <c r="R5290" i="1"/>
  <c r="S5290" i="1" s="1" a="1"/>
  <c r="S5290" i="1" s="1"/>
  <c r="R5289" i="1"/>
  <c r="S5289" i="1" s="1" a="1"/>
  <c r="S5289" i="1" s="1"/>
  <c r="R5288" i="1"/>
  <c r="S5288" i="1" s="1" a="1"/>
  <c r="S5288" i="1" s="1"/>
  <c r="R5287" i="1"/>
  <c r="S5287" i="1" s="1" a="1"/>
  <c r="S5287" i="1" s="1"/>
  <c r="R5286" i="1"/>
  <c r="S5286" i="1" s="1" a="1"/>
  <c r="S5286" i="1" s="1"/>
  <c r="R5285" i="1"/>
  <c r="S5285" i="1" s="1" a="1"/>
  <c r="S5285" i="1" s="1"/>
  <c r="R5284" i="1"/>
  <c r="S5284" i="1" s="1" a="1"/>
  <c r="S5284" i="1" s="1"/>
  <c r="R5283" i="1"/>
  <c r="S5283" i="1" s="1" a="1"/>
  <c r="S5283" i="1" s="1"/>
  <c r="R5282" i="1"/>
  <c r="S5282" i="1" s="1" a="1"/>
  <c r="S5282" i="1" s="1"/>
  <c r="R5281" i="1"/>
  <c r="S5281" i="1" s="1" a="1"/>
  <c r="S5281" i="1" s="1"/>
  <c r="R5280" i="1"/>
  <c r="S5280" i="1" s="1" a="1"/>
  <c r="S5280" i="1" s="1"/>
  <c r="R5279" i="1"/>
  <c r="S5279" i="1" s="1" a="1"/>
  <c r="S5279" i="1" s="1"/>
  <c r="R5278" i="1"/>
  <c r="S5278" i="1" s="1" a="1"/>
  <c r="S5278" i="1" s="1"/>
  <c r="R5277" i="1"/>
  <c r="S5277" i="1" s="1" a="1"/>
  <c r="S5277" i="1" s="1"/>
  <c r="R5276" i="1"/>
  <c r="S5276" i="1" s="1" a="1"/>
  <c r="S5276" i="1" s="1"/>
  <c r="R5275" i="1"/>
  <c r="S5275" i="1" s="1" a="1"/>
  <c r="S5275" i="1" s="1"/>
  <c r="R5274" i="1"/>
  <c r="S5274" i="1" s="1" a="1"/>
  <c r="S5274" i="1" s="1"/>
  <c r="R5273" i="1"/>
  <c r="S5273" i="1" s="1" a="1"/>
  <c r="S5273" i="1" s="1"/>
  <c r="R5272" i="1"/>
  <c r="S5272" i="1" s="1" a="1"/>
  <c r="S5272" i="1" s="1"/>
  <c r="R5271" i="1"/>
  <c r="S5271" i="1" s="1" a="1"/>
  <c r="S5271" i="1" s="1"/>
  <c r="R5270" i="1"/>
  <c r="S5270" i="1" s="1" a="1"/>
  <c r="S5270" i="1" s="1"/>
  <c r="R5269" i="1"/>
  <c r="S5269" i="1" s="1" a="1"/>
  <c r="S5269" i="1" s="1"/>
  <c r="R5268" i="1"/>
  <c r="S5268" i="1" s="1" a="1"/>
  <c r="S5268" i="1" s="1"/>
  <c r="R5267" i="1"/>
  <c r="S5267" i="1" s="1" a="1"/>
  <c r="S5267" i="1" s="1"/>
  <c r="R5266" i="1"/>
  <c r="S5266" i="1" s="1" a="1"/>
  <c r="S5266" i="1" s="1"/>
  <c r="R5265" i="1"/>
  <c r="S5265" i="1" s="1" a="1"/>
  <c r="S5265" i="1" s="1"/>
  <c r="R5264" i="1"/>
  <c r="S5264" i="1" s="1" a="1"/>
  <c r="S5264" i="1" s="1"/>
  <c r="R5263" i="1"/>
  <c r="S5263" i="1" s="1" a="1"/>
  <c r="S5263" i="1" s="1"/>
  <c r="R5262" i="1"/>
  <c r="S5262" i="1" s="1" a="1"/>
  <c r="S5262" i="1" s="1"/>
  <c r="R5261" i="1"/>
  <c r="S5261" i="1" s="1" a="1"/>
  <c r="S5261" i="1" s="1"/>
  <c r="R5260" i="1"/>
  <c r="S5260" i="1" s="1" a="1"/>
  <c r="S5260" i="1" s="1"/>
  <c r="R5259" i="1"/>
  <c r="S5259" i="1" s="1" a="1"/>
  <c r="S5259" i="1" s="1"/>
  <c r="R5258" i="1"/>
  <c r="S5258" i="1" s="1" a="1"/>
  <c r="S5258" i="1" s="1"/>
  <c r="R5257" i="1"/>
  <c r="S5257" i="1" s="1" a="1"/>
  <c r="S5257" i="1" s="1"/>
  <c r="R5256" i="1"/>
  <c r="S5256" i="1" s="1" a="1"/>
  <c r="S5256" i="1" s="1"/>
  <c r="R5255" i="1"/>
  <c r="S5255" i="1" s="1" a="1"/>
  <c r="S5255" i="1" s="1"/>
  <c r="R5254" i="1"/>
  <c r="S5254" i="1" s="1" a="1"/>
  <c r="S5254" i="1" s="1"/>
  <c r="R5253" i="1"/>
  <c r="S5253" i="1" s="1" a="1"/>
  <c r="S5253" i="1" s="1"/>
  <c r="R5252" i="1"/>
  <c r="S5252" i="1" s="1" a="1"/>
  <c r="S5252" i="1" s="1"/>
  <c r="R5251" i="1"/>
  <c r="S5251" i="1" s="1" a="1"/>
  <c r="S5251" i="1" s="1"/>
  <c r="R5250" i="1"/>
  <c r="S5250" i="1" s="1" a="1"/>
  <c r="S5250" i="1" s="1"/>
  <c r="R5249" i="1"/>
  <c r="S5249" i="1" s="1" a="1"/>
  <c r="S5249" i="1" s="1"/>
  <c r="R5248" i="1"/>
  <c r="S5248" i="1" s="1" a="1"/>
  <c r="S5248" i="1" s="1"/>
  <c r="R5247" i="1"/>
  <c r="S5247" i="1" s="1" a="1"/>
  <c r="S5247" i="1" s="1"/>
  <c r="R5246" i="1"/>
  <c r="S5246" i="1" s="1" a="1"/>
  <c r="S5246" i="1" s="1"/>
  <c r="R5245" i="1"/>
  <c r="S5245" i="1" s="1" a="1"/>
  <c r="S5245" i="1" s="1"/>
  <c r="R5244" i="1"/>
  <c r="S5244" i="1" s="1" a="1"/>
  <c r="S5244" i="1" s="1"/>
  <c r="R5243" i="1"/>
  <c r="S5243" i="1" s="1" a="1"/>
  <c r="S5243" i="1" s="1"/>
  <c r="R5242" i="1"/>
  <c r="S5242" i="1" s="1" a="1"/>
  <c r="S5242" i="1" s="1"/>
  <c r="R5241" i="1"/>
  <c r="S5241" i="1" s="1" a="1"/>
  <c r="S5241" i="1" s="1"/>
  <c r="R5240" i="1"/>
  <c r="S5240" i="1" s="1" a="1"/>
  <c r="S5240" i="1" s="1"/>
  <c r="R5239" i="1"/>
  <c r="S5239" i="1" s="1" a="1"/>
  <c r="S5239" i="1" s="1"/>
  <c r="R5238" i="1"/>
  <c r="S5238" i="1" s="1" a="1"/>
  <c r="S5238" i="1" s="1"/>
  <c r="R5237" i="1"/>
  <c r="S5237" i="1" s="1" a="1"/>
  <c r="S5237" i="1" s="1"/>
  <c r="R5236" i="1"/>
  <c r="S5236" i="1" s="1" a="1"/>
  <c r="S5236" i="1" s="1"/>
  <c r="R5235" i="1"/>
  <c r="S5235" i="1" s="1" a="1"/>
  <c r="S5235" i="1" s="1"/>
  <c r="R5234" i="1"/>
  <c r="S5234" i="1" s="1" a="1"/>
  <c r="S5234" i="1" s="1"/>
  <c r="R5233" i="1"/>
  <c r="S5233" i="1" s="1" a="1"/>
  <c r="S5233" i="1" s="1"/>
  <c r="R5232" i="1"/>
  <c r="S5232" i="1" s="1" a="1"/>
  <c r="S5232" i="1" s="1"/>
  <c r="R5231" i="1"/>
  <c r="S5231" i="1" s="1" a="1"/>
  <c r="S5231" i="1" s="1"/>
  <c r="R5230" i="1"/>
  <c r="S5230" i="1" s="1" a="1"/>
  <c r="S5230" i="1" s="1"/>
  <c r="R5229" i="1"/>
  <c r="S5229" i="1" s="1" a="1"/>
  <c r="S5229" i="1" s="1"/>
  <c r="R5228" i="1"/>
  <c r="S5228" i="1" s="1" a="1"/>
  <c r="S5228" i="1" s="1"/>
  <c r="R5227" i="1"/>
  <c r="S5227" i="1" s="1" a="1"/>
  <c r="S5227" i="1" s="1"/>
  <c r="R5226" i="1"/>
  <c r="S5226" i="1" s="1" a="1"/>
  <c r="S5226" i="1" s="1"/>
  <c r="R5225" i="1"/>
  <c r="S5225" i="1" s="1" a="1"/>
  <c r="S5225" i="1" s="1"/>
  <c r="R5224" i="1"/>
  <c r="S5224" i="1" s="1" a="1"/>
  <c r="S5224" i="1" s="1"/>
  <c r="R5223" i="1"/>
  <c r="S5223" i="1" s="1" a="1"/>
  <c r="S5223" i="1" s="1"/>
  <c r="R5222" i="1"/>
  <c r="S5222" i="1" s="1" a="1"/>
  <c r="S5222" i="1" s="1"/>
  <c r="R5221" i="1"/>
  <c r="S5221" i="1" s="1" a="1"/>
  <c r="S5221" i="1" s="1"/>
  <c r="R5220" i="1"/>
  <c r="S5220" i="1" s="1" a="1"/>
  <c r="S5220" i="1" s="1"/>
  <c r="R5219" i="1"/>
  <c r="S5219" i="1" s="1" a="1"/>
  <c r="S5219" i="1" s="1"/>
  <c r="R5218" i="1"/>
  <c r="S5218" i="1" s="1" a="1"/>
  <c r="S5218" i="1" s="1"/>
  <c r="R5217" i="1"/>
  <c r="S5217" i="1" s="1" a="1"/>
  <c r="S5217" i="1" s="1"/>
  <c r="R5216" i="1"/>
  <c r="S5216" i="1" s="1" a="1"/>
  <c r="S5216" i="1" s="1"/>
  <c r="R5215" i="1"/>
  <c r="S5215" i="1" s="1" a="1"/>
  <c r="S5215" i="1" s="1"/>
  <c r="R5214" i="1"/>
  <c r="S5214" i="1" s="1" a="1"/>
  <c r="S5214" i="1" s="1"/>
  <c r="R5213" i="1"/>
  <c r="S5213" i="1" s="1" a="1"/>
  <c r="S5213" i="1" s="1"/>
  <c r="R5212" i="1"/>
  <c r="S5212" i="1" s="1" a="1"/>
  <c r="S5212" i="1" s="1"/>
  <c r="R5211" i="1"/>
  <c r="S5211" i="1" s="1" a="1"/>
  <c r="S5211" i="1" s="1"/>
  <c r="R5210" i="1"/>
  <c r="S5210" i="1" s="1" a="1"/>
  <c r="S5210" i="1" s="1"/>
  <c r="R5209" i="1"/>
  <c r="S5209" i="1" s="1" a="1"/>
  <c r="S5209" i="1" s="1"/>
  <c r="R5208" i="1"/>
  <c r="S5208" i="1" s="1" a="1"/>
  <c r="S5208" i="1" s="1"/>
  <c r="R5207" i="1"/>
  <c r="S5207" i="1" s="1" a="1"/>
  <c r="S5207" i="1" s="1"/>
  <c r="R5206" i="1"/>
  <c r="S5206" i="1" s="1" a="1"/>
  <c r="S5206" i="1" s="1"/>
  <c r="R5205" i="1"/>
  <c r="S5205" i="1" s="1" a="1"/>
  <c r="S5205" i="1" s="1"/>
  <c r="R5204" i="1"/>
  <c r="S5204" i="1" s="1" a="1"/>
  <c r="S5204" i="1" s="1"/>
  <c r="R5203" i="1"/>
  <c r="S5203" i="1" s="1" a="1"/>
  <c r="S5203" i="1" s="1"/>
  <c r="R5202" i="1"/>
  <c r="S5202" i="1" s="1" a="1"/>
  <c r="S5202" i="1" s="1"/>
  <c r="R5201" i="1"/>
  <c r="S5201" i="1" s="1" a="1"/>
  <c r="S5201" i="1" s="1"/>
  <c r="R5200" i="1"/>
  <c r="S5200" i="1" s="1" a="1"/>
  <c r="S5200" i="1" s="1"/>
  <c r="R5199" i="1"/>
  <c r="S5199" i="1" s="1" a="1"/>
  <c r="S5199" i="1" s="1"/>
  <c r="R5198" i="1"/>
  <c r="S5198" i="1" s="1" a="1"/>
  <c r="S5198" i="1" s="1"/>
  <c r="R5197" i="1"/>
  <c r="S5197" i="1" s="1" a="1"/>
  <c r="S5197" i="1" s="1"/>
  <c r="R5196" i="1"/>
  <c r="S5196" i="1" s="1" a="1"/>
  <c r="S5196" i="1" s="1"/>
  <c r="R5195" i="1"/>
  <c r="S5195" i="1" s="1" a="1"/>
  <c r="S5195" i="1" s="1"/>
  <c r="R5194" i="1"/>
  <c r="S5194" i="1" s="1" a="1"/>
  <c r="S5194" i="1" s="1"/>
  <c r="R5193" i="1"/>
  <c r="S5193" i="1" s="1" a="1"/>
  <c r="S5193" i="1" s="1"/>
  <c r="R5192" i="1"/>
  <c r="S5192" i="1" s="1" a="1"/>
  <c r="S5192" i="1" s="1"/>
  <c r="R5191" i="1"/>
  <c r="S5191" i="1" s="1" a="1"/>
  <c r="S5191" i="1" s="1"/>
  <c r="R5190" i="1"/>
  <c r="S5190" i="1" s="1" a="1"/>
  <c r="S5190" i="1" s="1"/>
  <c r="R5189" i="1"/>
  <c r="S5189" i="1" s="1" a="1"/>
  <c r="S5189" i="1" s="1"/>
  <c r="R5188" i="1"/>
  <c r="S5188" i="1" s="1" a="1"/>
  <c r="S5188" i="1" s="1"/>
  <c r="R5187" i="1"/>
  <c r="S5187" i="1" s="1" a="1"/>
  <c r="S5187" i="1" s="1"/>
  <c r="R5186" i="1"/>
  <c r="S5186" i="1" s="1" a="1"/>
  <c r="S5186" i="1" s="1"/>
  <c r="R5185" i="1"/>
  <c r="S5185" i="1" s="1" a="1"/>
  <c r="S5185" i="1" s="1"/>
  <c r="R5184" i="1"/>
  <c r="S5184" i="1" s="1" a="1"/>
  <c r="S5184" i="1" s="1"/>
  <c r="R5183" i="1"/>
  <c r="S5183" i="1" s="1" a="1"/>
  <c r="S5183" i="1" s="1"/>
  <c r="R5182" i="1"/>
  <c r="S5182" i="1" s="1" a="1"/>
  <c r="S5182" i="1" s="1"/>
  <c r="R5181" i="1"/>
  <c r="S5181" i="1" s="1" a="1"/>
  <c r="S5181" i="1" s="1"/>
  <c r="R5180" i="1"/>
  <c r="S5180" i="1" s="1" a="1"/>
  <c r="S5180" i="1" s="1"/>
  <c r="R5179" i="1"/>
  <c r="S5179" i="1" s="1" a="1"/>
  <c r="S5179" i="1" s="1"/>
  <c r="R5178" i="1"/>
  <c r="S5178" i="1" s="1" a="1"/>
  <c r="S5178" i="1" s="1"/>
  <c r="R5177" i="1"/>
  <c r="S5177" i="1" s="1" a="1"/>
  <c r="S5177" i="1" s="1"/>
  <c r="R5176" i="1"/>
  <c r="S5176" i="1" s="1" a="1"/>
  <c r="S5176" i="1" s="1"/>
  <c r="R5175" i="1"/>
  <c r="S5175" i="1" s="1" a="1"/>
  <c r="S5175" i="1" s="1"/>
  <c r="R5174" i="1"/>
  <c r="S5174" i="1" s="1" a="1"/>
  <c r="S5174" i="1" s="1"/>
  <c r="R5173" i="1"/>
  <c r="S5173" i="1" s="1" a="1"/>
  <c r="S5173" i="1" s="1"/>
  <c r="R5172" i="1"/>
  <c r="S5172" i="1" s="1" a="1"/>
  <c r="S5172" i="1" s="1"/>
  <c r="R5171" i="1"/>
  <c r="S5171" i="1" s="1" a="1"/>
  <c r="S5171" i="1" s="1"/>
  <c r="R5170" i="1"/>
  <c r="S5170" i="1" s="1" a="1"/>
  <c r="S5170" i="1" s="1"/>
  <c r="R5169" i="1"/>
  <c r="S5169" i="1" s="1" a="1"/>
  <c r="S5169" i="1" s="1"/>
  <c r="R5168" i="1"/>
  <c r="S5168" i="1" s="1" a="1"/>
  <c r="S5168" i="1" s="1"/>
  <c r="R5167" i="1"/>
  <c r="S5167" i="1" s="1" a="1"/>
  <c r="S5167" i="1" s="1"/>
  <c r="R5166" i="1"/>
  <c r="S5166" i="1" s="1" a="1"/>
  <c r="S5166" i="1" s="1"/>
  <c r="R5165" i="1"/>
  <c r="S5165" i="1" s="1" a="1"/>
  <c r="S5165" i="1" s="1"/>
  <c r="R5164" i="1"/>
  <c r="S5164" i="1" s="1" a="1"/>
  <c r="S5164" i="1" s="1"/>
  <c r="R5163" i="1"/>
  <c r="S5163" i="1" s="1" a="1"/>
  <c r="S5163" i="1" s="1"/>
  <c r="R5162" i="1"/>
  <c r="S5162" i="1" s="1" a="1"/>
  <c r="S5162" i="1" s="1"/>
  <c r="R5161" i="1"/>
  <c r="S5161" i="1" s="1" a="1"/>
  <c r="S5161" i="1" s="1"/>
  <c r="R5160" i="1"/>
  <c r="S5160" i="1" s="1" a="1"/>
  <c r="S5160" i="1" s="1"/>
  <c r="R5159" i="1"/>
  <c r="S5159" i="1" s="1" a="1"/>
  <c r="S5159" i="1" s="1"/>
  <c r="R5158" i="1"/>
  <c r="S5158" i="1" s="1" a="1"/>
  <c r="S5158" i="1" s="1"/>
  <c r="R5157" i="1"/>
  <c r="S5157" i="1" s="1" a="1"/>
  <c r="S5157" i="1" s="1"/>
  <c r="R5156" i="1"/>
  <c r="S5156" i="1" s="1" a="1"/>
  <c r="S5156" i="1" s="1"/>
  <c r="R5155" i="1"/>
  <c r="S5155" i="1" s="1" a="1"/>
  <c r="S5155" i="1" s="1"/>
  <c r="R5154" i="1"/>
  <c r="S5154" i="1" s="1" a="1"/>
  <c r="S5154" i="1" s="1"/>
  <c r="R5153" i="1"/>
  <c r="S5153" i="1" s="1" a="1"/>
  <c r="S5153" i="1" s="1"/>
  <c r="R5152" i="1"/>
  <c r="S5152" i="1" s="1" a="1"/>
  <c r="S5152" i="1" s="1"/>
  <c r="R5151" i="1"/>
  <c r="S5151" i="1" s="1" a="1"/>
  <c r="S5151" i="1" s="1"/>
  <c r="R5150" i="1"/>
  <c r="S5150" i="1" s="1" a="1"/>
  <c r="S5150" i="1" s="1"/>
  <c r="R5149" i="1"/>
  <c r="S5149" i="1" s="1" a="1"/>
  <c r="S5149" i="1" s="1"/>
  <c r="R5148" i="1"/>
  <c r="S5148" i="1" s="1" a="1"/>
  <c r="S5148" i="1" s="1"/>
  <c r="R5147" i="1"/>
  <c r="S5147" i="1" s="1" a="1"/>
  <c r="S5147" i="1" s="1"/>
  <c r="R5146" i="1"/>
  <c r="S5146" i="1" s="1" a="1"/>
  <c r="S5146" i="1" s="1"/>
  <c r="R5145" i="1"/>
  <c r="S5145" i="1" s="1" a="1"/>
  <c r="S5145" i="1" s="1"/>
  <c r="R5144" i="1"/>
  <c r="S5144" i="1" s="1" a="1"/>
  <c r="S5144" i="1" s="1"/>
  <c r="R5143" i="1"/>
  <c r="S5143" i="1" s="1" a="1"/>
  <c r="S5143" i="1" s="1"/>
  <c r="R5142" i="1"/>
  <c r="S5142" i="1" s="1" a="1"/>
  <c r="S5142" i="1" s="1"/>
  <c r="R5141" i="1"/>
  <c r="S5141" i="1" s="1" a="1"/>
  <c r="S5141" i="1" s="1"/>
  <c r="R5140" i="1"/>
  <c r="S5140" i="1" s="1" a="1"/>
  <c r="S5140" i="1" s="1"/>
  <c r="R5139" i="1"/>
  <c r="S5139" i="1" s="1" a="1"/>
  <c r="S5139" i="1" s="1"/>
  <c r="R5138" i="1"/>
  <c r="S5138" i="1" s="1" a="1"/>
  <c r="S5138" i="1" s="1"/>
  <c r="R5137" i="1"/>
  <c r="S5137" i="1" s="1" a="1"/>
  <c r="S5137" i="1" s="1"/>
  <c r="R5136" i="1"/>
  <c r="S5136" i="1" s="1" a="1"/>
  <c r="S5136" i="1" s="1"/>
  <c r="R5135" i="1"/>
  <c r="S5135" i="1" s="1" a="1"/>
  <c r="S5135" i="1" s="1"/>
  <c r="R5134" i="1"/>
  <c r="S5134" i="1" s="1" a="1"/>
  <c r="S5134" i="1" s="1"/>
  <c r="R5133" i="1"/>
  <c r="S5133" i="1" s="1" a="1"/>
  <c r="S5133" i="1" s="1"/>
  <c r="R5132" i="1"/>
  <c r="S5132" i="1" s="1" a="1"/>
  <c r="S5132" i="1" s="1"/>
  <c r="R5131" i="1"/>
  <c r="S5131" i="1" s="1" a="1"/>
  <c r="S5131" i="1" s="1"/>
  <c r="R5130" i="1"/>
  <c r="S5130" i="1" s="1" a="1"/>
  <c r="S5130" i="1" s="1"/>
  <c r="R5129" i="1"/>
  <c r="S5129" i="1" s="1" a="1"/>
  <c r="S5129" i="1" s="1"/>
  <c r="R5128" i="1"/>
  <c r="S5128" i="1" s="1" a="1"/>
  <c r="S5128" i="1" s="1"/>
  <c r="R5127" i="1"/>
  <c r="S5127" i="1" s="1" a="1"/>
  <c r="S5127" i="1" s="1"/>
  <c r="R5126" i="1"/>
  <c r="S5126" i="1" s="1" a="1"/>
  <c r="S5126" i="1" s="1"/>
  <c r="R5125" i="1"/>
  <c r="S5125" i="1" s="1" a="1"/>
  <c r="S5125" i="1" s="1"/>
  <c r="R5124" i="1"/>
  <c r="S5124" i="1" s="1" a="1"/>
  <c r="S5124" i="1" s="1"/>
  <c r="R5123" i="1"/>
  <c r="S5123" i="1" s="1" a="1"/>
  <c r="S5123" i="1" s="1"/>
  <c r="R5122" i="1"/>
  <c r="S5122" i="1" s="1" a="1"/>
  <c r="S5122" i="1" s="1"/>
  <c r="R5121" i="1"/>
  <c r="S5121" i="1" s="1" a="1"/>
  <c r="S5121" i="1" s="1"/>
  <c r="R5120" i="1"/>
  <c r="S5120" i="1" s="1" a="1"/>
  <c r="S5120" i="1" s="1"/>
  <c r="R5119" i="1"/>
  <c r="S5119" i="1" s="1" a="1"/>
  <c r="S5119" i="1" s="1"/>
  <c r="R5118" i="1"/>
  <c r="S5118" i="1" s="1" a="1"/>
  <c r="S5118" i="1" s="1"/>
  <c r="R5117" i="1"/>
  <c r="S5117" i="1" s="1" a="1"/>
  <c r="S5117" i="1" s="1"/>
  <c r="R5116" i="1"/>
  <c r="S5116" i="1" s="1" a="1"/>
  <c r="S5116" i="1" s="1"/>
  <c r="R5115" i="1"/>
  <c r="S5115" i="1" s="1" a="1"/>
  <c r="S5115" i="1" s="1"/>
  <c r="R5114" i="1"/>
  <c r="S5114" i="1" s="1" a="1"/>
  <c r="S5114" i="1" s="1"/>
  <c r="R5113" i="1"/>
  <c r="S5113" i="1" s="1" a="1"/>
  <c r="S5113" i="1" s="1"/>
  <c r="R5112" i="1"/>
  <c r="S5112" i="1" s="1" a="1"/>
  <c r="S5112" i="1" s="1"/>
  <c r="R5111" i="1"/>
  <c r="S5111" i="1" s="1" a="1"/>
  <c r="S5111" i="1" s="1"/>
  <c r="R5110" i="1"/>
  <c r="S5110" i="1" s="1" a="1"/>
  <c r="S5110" i="1" s="1"/>
  <c r="R5109" i="1"/>
  <c r="S5109" i="1" s="1" a="1"/>
  <c r="S5109" i="1" s="1"/>
  <c r="R5108" i="1"/>
  <c r="S5108" i="1" s="1" a="1"/>
  <c r="S5108" i="1" s="1"/>
  <c r="R5107" i="1"/>
  <c r="S5107" i="1" s="1" a="1"/>
  <c r="S5107" i="1" s="1"/>
  <c r="R5106" i="1"/>
  <c r="S5106" i="1" s="1" a="1"/>
  <c r="S5106" i="1" s="1"/>
  <c r="R5105" i="1"/>
  <c r="S5105" i="1" s="1" a="1"/>
  <c r="S5105" i="1" s="1"/>
  <c r="R5104" i="1"/>
  <c r="S5104" i="1" s="1" a="1"/>
  <c r="S5104" i="1" s="1"/>
  <c r="R5103" i="1"/>
  <c r="S5103" i="1" s="1" a="1"/>
  <c r="S5103" i="1" s="1"/>
  <c r="R5102" i="1"/>
  <c r="S5102" i="1" s="1" a="1"/>
  <c r="S5102" i="1" s="1"/>
  <c r="R5101" i="1"/>
  <c r="S5101" i="1" s="1" a="1"/>
  <c r="S5101" i="1" s="1"/>
  <c r="R5100" i="1"/>
  <c r="S5100" i="1" s="1" a="1"/>
  <c r="S5100" i="1" s="1"/>
  <c r="R5099" i="1"/>
  <c r="S5099" i="1" s="1" a="1"/>
  <c r="S5099" i="1" s="1"/>
  <c r="R5098" i="1"/>
  <c r="S5098" i="1" s="1" a="1"/>
  <c r="S5098" i="1" s="1"/>
  <c r="R5097" i="1"/>
  <c r="S5097" i="1" s="1" a="1"/>
  <c r="S5097" i="1" s="1"/>
  <c r="R5096" i="1"/>
  <c r="S5096" i="1" s="1" a="1"/>
  <c r="S5096" i="1" s="1"/>
  <c r="R5095" i="1"/>
  <c r="S5095" i="1" s="1" a="1"/>
  <c r="S5095" i="1" s="1"/>
  <c r="R5094" i="1"/>
  <c r="S5094" i="1" s="1" a="1"/>
  <c r="S5094" i="1" s="1"/>
  <c r="R5093" i="1"/>
  <c r="S5093" i="1" s="1" a="1"/>
  <c r="S5093" i="1" s="1"/>
  <c r="R5092" i="1"/>
  <c r="S5092" i="1" s="1" a="1"/>
  <c r="S5092" i="1" s="1"/>
  <c r="R5091" i="1"/>
  <c r="S5091" i="1" s="1" a="1"/>
  <c r="S5091" i="1" s="1"/>
  <c r="R5090" i="1"/>
  <c r="S5090" i="1" s="1" a="1"/>
  <c r="S5090" i="1" s="1"/>
  <c r="R5089" i="1"/>
  <c r="S5089" i="1" s="1" a="1"/>
  <c r="S5089" i="1" s="1"/>
  <c r="R5088" i="1"/>
  <c r="S5088" i="1" s="1" a="1"/>
  <c r="S5088" i="1" s="1"/>
  <c r="R5087" i="1"/>
  <c r="S5087" i="1" s="1" a="1"/>
  <c r="S5087" i="1" s="1"/>
  <c r="R5086" i="1"/>
  <c r="S5086" i="1" s="1" a="1"/>
  <c r="S5086" i="1" s="1"/>
  <c r="R5085" i="1"/>
  <c r="S5085" i="1" s="1" a="1"/>
  <c r="S5085" i="1" s="1"/>
  <c r="R5084" i="1"/>
  <c r="S5084" i="1" s="1" a="1"/>
  <c r="S5084" i="1" s="1"/>
  <c r="R5083" i="1"/>
  <c r="S5083" i="1" s="1" a="1"/>
  <c r="S5083" i="1" s="1"/>
  <c r="R5082" i="1"/>
  <c r="S5082" i="1" s="1" a="1"/>
  <c r="S5082" i="1" s="1"/>
  <c r="R5081" i="1"/>
  <c r="S5081" i="1" s="1" a="1"/>
  <c r="S5081" i="1" s="1"/>
  <c r="R5080" i="1"/>
  <c r="S5080" i="1" s="1" a="1"/>
  <c r="S5080" i="1" s="1"/>
  <c r="R5079" i="1"/>
  <c r="S5079" i="1" s="1" a="1"/>
  <c r="S5079" i="1" s="1"/>
  <c r="R5078" i="1"/>
  <c r="S5078" i="1" s="1" a="1"/>
  <c r="S5078" i="1" s="1"/>
  <c r="R5077" i="1"/>
  <c r="S5077" i="1" s="1" a="1"/>
  <c r="S5077" i="1" s="1"/>
  <c r="R5076" i="1"/>
  <c r="S5076" i="1" s="1" a="1"/>
  <c r="S5076" i="1" s="1"/>
  <c r="R5075" i="1"/>
  <c r="S5075" i="1" s="1" a="1"/>
  <c r="S5075" i="1" s="1"/>
  <c r="R5074" i="1"/>
  <c r="S5074" i="1" s="1" a="1"/>
  <c r="S5074" i="1" s="1"/>
  <c r="R5073" i="1"/>
  <c r="S5073" i="1" s="1" a="1"/>
  <c r="S5073" i="1" s="1"/>
  <c r="R5072" i="1"/>
  <c r="S5072" i="1" s="1" a="1"/>
  <c r="S5072" i="1" s="1"/>
  <c r="R5071" i="1"/>
  <c r="S5071" i="1" s="1" a="1"/>
  <c r="S5071" i="1" s="1"/>
  <c r="R5070" i="1"/>
  <c r="S5070" i="1" s="1" a="1"/>
  <c r="S5070" i="1" s="1"/>
  <c r="R5069" i="1"/>
  <c r="S5069" i="1" s="1" a="1"/>
  <c r="S5069" i="1" s="1"/>
  <c r="R5068" i="1"/>
  <c r="S5068" i="1" s="1" a="1"/>
  <c r="S5068" i="1" s="1"/>
  <c r="R5067" i="1"/>
  <c r="S5067" i="1" s="1" a="1"/>
  <c r="S5067" i="1" s="1"/>
  <c r="R5066" i="1"/>
  <c r="S5066" i="1" s="1" a="1"/>
  <c r="S5066" i="1" s="1"/>
  <c r="R5065" i="1"/>
  <c r="S5065" i="1" s="1" a="1"/>
  <c r="S5065" i="1" s="1"/>
  <c r="R5064" i="1"/>
  <c r="S5064" i="1" s="1" a="1"/>
  <c r="S5064" i="1" s="1"/>
  <c r="R5063" i="1"/>
  <c r="S5063" i="1" s="1" a="1"/>
  <c r="S5063" i="1" s="1"/>
  <c r="R5062" i="1"/>
  <c r="S5062" i="1" s="1" a="1"/>
  <c r="S5062" i="1" s="1"/>
  <c r="R5061" i="1"/>
  <c r="S5061" i="1" s="1" a="1"/>
  <c r="S5061" i="1" s="1"/>
  <c r="R5060" i="1"/>
  <c r="S5060" i="1" s="1" a="1"/>
  <c r="S5060" i="1" s="1"/>
  <c r="R5059" i="1"/>
  <c r="S5059" i="1" s="1" a="1"/>
  <c r="S5059" i="1" s="1"/>
  <c r="R5058" i="1"/>
  <c r="S5058" i="1" s="1" a="1"/>
  <c r="S5058" i="1" s="1"/>
  <c r="R5057" i="1"/>
  <c r="S5057" i="1" s="1" a="1"/>
  <c r="S5057" i="1" s="1"/>
  <c r="R5056" i="1"/>
  <c r="S5056" i="1" s="1" a="1"/>
  <c r="S5056" i="1" s="1"/>
  <c r="R5055" i="1"/>
  <c r="S5055" i="1" s="1" a="1"/>
  <c r="S5055" i="1" s="1"/>
  <c r="R5054" i="1"/>
  <c r="S5054" i="1" s="1" a="1"/>
  <c r="S5054" i="1" s="1"/>
  <c r="R5053" i="1"/>
  <c r="S5053" i="1" s="1" a="1"/>
  <c r="S5053" i="1" s="1"/>
  <c r="R5052" i="1"/>
  <c r="S5052" i="1" s="1" a="1"/>
  <c r="S5052" i="1" s="1"/>
  <c r="R5051" i="1"/>
  <c r="S5051" i="1" s="1" a="1"/>
  <c r="S5051" i="1" s="1"/>
  <c r="R5050" i="1"/>
  <c r="S5050" i="1" s="1" a="1"/>
  <c r="S5050" i="1" s="1"/>
  <c r="R5049" i="1"/>
  <c r="S5049" i="1" s="1" a="1"/>
  <c r="S5049" i="1" s="1"/>
  <c r="R5048" i="1"/>
  <c r="S5048" i="1" s="1" a="1"/>
  <c r="S5048" i="1" s="1"/>
  <c r="R5047" i="1"/>
  <c r="S5047" i="1" s="1" a="1"/>
  <c r="S5047" i="1" s="1"/>
  <c r="R5046" i="1"/>
  <c r="S5046" i="1" s="1" a="1"/>
  <c r="S5046" i="1" s="1"/>
  <c r="R5045" i="1"/>
  <c r="S5045" i="1" s="1" a="1"/>
  <c r="S5045" i="1" s="1"/>
  <c r="R5044" i="1"/>
  <c r="S5044" i="1" s="1" a="1"/>
  <c r="S5044" i="1" s="1"/>
  <c r="R5043" i="1"/>
  <c r="S5043" i="1" s="1" a="1"/>
  <c r="S5043" i="1" s="1"/>
  <c r="R5042" i="1"/>
  <c r="S5042" i="1" s="1" a="1"/>
  <c r="S5042" i="1" s="1"/>
  <c r="R5041" i="1"/>
  <c r="S5041" i="1" s="1" a="1"/>
  <c r="S5041" i="1" s="1"/>
  <c r="R5040" i="1"/>
  <c r="S5040" i="1" s="1" a="1"/>
  <c r="S5040" i="1" s="1"/>
  <c r="R5039" i="1"/>
  <c r="S5039" i="1" s="1" a="1"/>
  <c r="S5039" i="1" s="1"/>
  <c r="R5038" i="1"/>
  <c r="S5038" i="1" s="1" a="1"/>
  <c r="S5038" i="1" s="1"/>
  <c r="R5037" i="1"/>
  <c r="S5037" i="1" s="1" a="1"/>
  <c r="S5037" i="1" s="1"/>
  <c r="R5036" i="1"/>
  <c r="S5036" i="1" s="1" a="1"/>
  <c r="S5036" i="1" s="1"/>
  <c r="R5035" i="1"/>
  <c r="S5035" i="1" s="1" a="1"/>
  <c r="S5035" i="1" s="1"/>
  <c r="R5034" i="1"/>
  <c r="S5034" i="1" s="1" a="1"/>
  <c r="S5034" i="1" s="1"/>
  <c r="R5033" i="1"/>
  <c r="S5033" i="1" s="1" a="1"/>
  <c r="S5033" i="1" s="1"/>
  <c r="R5032" i="1"/>
  <c r="S5032" i="1" s="1" a="1"/>
  <c r="S5032" i="1" s="1"/>
  <c r="R5031" i="1"/>
  <c r="S5031" i="1" s="1" a="1"/>
  <c r="S5031" i="1" s="1"/>
  <c r="R5030" i="1"/>
  <c r="S5030" i="1" s="1" a="1"/>
  <c r="S5030" i="1" s="1"/>
  <c r="R5029" i="1"/>
  <c r="S5029" i="1" s="1" a="1"/>
  <c r="S5029" i="1" s="1"/>
  <c r="R5028" i="1"/>
  <c r="S5028" i="1" s="1" a="1"/>
  <c r="S5028" i="1" s="1"/>
  <c r="R5027" i="1"/>
  <c r="S5027" i="1" s="1" a="1"/>
  <c r="S5027" i="1" s="1"/>
  <c r="R5026" i="1"/>
  <c r="S5026" i="1" s="1" a="1"/>
  <c r="S5026" i="1" s="1"/>
  <c r="R5025" i="1"/>
  <c r="S5025" i="1" s="1" a="1"/>
  <c r="S5025" i="1" s="1"/>
  <c r="R5024" i="1"/>
  <c r="S5024" i="1" s="1" a="1"/>
  <c r="S5024" i="1" s="1"/>
  <c r="R5023" i="1"/>
  <c r="S5023" i="1" s="1" a="1"/>
  <c r="S5023" i="1" s="1"/>
  <c r="R5022" i="1"/>
  <c r="S5022" i="1" s="1" a="1"/>
  <c r="S5022" i="1" s="1"/>
  <c r="R5021" i="1"/>
  <c r="S5021" i="1" s="1" a="1"/>
  <c r="S5021" i="1" s="1"/>
  <c r="R5020" i="1"/>
  <c r="S5020" i="1" s="1" a="1"/>
  <c r="S5020" i="1" s="1"/>
  <c r="R5019" i="1"/>
  <c r="S5019" i="1" s="1" a="1"/>
  <c r="S5019" i="1" s="1"/>
  <c r="R5018" i="1"/>
  <c r="S5018" i="1" s="1" a="1"/>
  <c r="S5018" i="1" s="1"/>
  <c r="R5017" i="1"/>
  <c r="S5017" i="1" s="1" a="1"/>
  <c r="S5017" i="1" s="1"/>
  <c r="R5016" i="1"/>
  <c r="S5016" i="1" s="1" a="1"/>
  <c r="S5016" i="1" s="1"/>
  <c r="R5015" i="1"/>
  <c r="S5015" i="1" s="1" a="1"/>
  <c r="S5015" i="1" s="1"/>
  <c r="R5014" i="1"/>
  <c r="S5014" i="1" s="1" a="1"/>
  <c r="S5014" i="1" s="1"/>
  <c r="R5013" i="1"/>
  <c r="S5013" i="1" s="1" a="1"/>
  <c r="S5013" i="1" s="1"/>
  <c r="R5012" i="1"/>
  <c r="S5012" i="1" s="1" a="1"/>
  <c r="S5012" i="1" s="1"/>
  <c r="R5011" i="1"/>
  <c r="S5011" i="1" s="1" a="1"/>
  <c r="S5011" i="1" s="1"/>
  <c r="R5010" i="1"/>
  <c r="S5010" i="1" s="1" a="1"/>
  <c r="S5010" i="1" s="1"/>
  <c r="R5009" i="1"/>
  <c r="S5009" i="1" s="1" a="1"/>
  <c r="S5009" i="1" s="1"/>
  <c r="R5008" i="1"/>
  <c r="S5008" i="1" s="1" a="1"/>
  <c r="S5008" i="1" s="1"/>
  <c r="R5007" i="1"/>
  <c r="S5007" i="1" s="1" a="1"/>
  <c r="S5007" i="1" s="1"/>
  <c r="R5006" i="1"/>
  <c r="S5006" i="1" s="1" a="1"/>
  <c r="S5006" i="1" s="1"/>
  <c r="R5005" i="1"/>
  <c r="S5005" i="1" s="1" a="1"/>
  <c r="S5005" i="1" s="1"/>
  <c r="R5004" i="1"/>
  <c r="S5004" i="1" s="1" a="1"/>
  <c r="S5004" i="1" s="1"/>
  <c r="R5003" i="1"/>
  <c r="S5003" i="1" s="1" a="1"/>
  <c r="S5003" i="1" s="1"/>
  <c r="R5002" i="1"/>
  <c r="S5002" i="1" s="1" a="1"/>
  <c r="S5002" i="1" s="1"/>
  <c r="R5001" i="1"/>
  <c r="S5001" i="1" s="1" a="1"/>
  <c r="S5001" i="1" s="1"/>
  <c r="R5000" i="1"/>
  <c r="S5000" i="1" s="1" a="1"/>
  <c r="S5000" i="1" s="1"/>
  <c r="R4999" i="1"/>
  <c r="S4999" i="1" s="1" a="1"/>
  <c r="S4999" i="1" s="1"/>
  <c r="R4998" i="1"/>
  <c r="S4998" i="1" s="1" a="1"/>
  <c r="S4998" i="1" s="1"/>
  <c r="R4997" i="1"/>
  <c r="S4997" i="1" s="1" a="1"/>
  <c r="S4997" i="1" s="1"/>
  <c r="R4996" i="1"/>
  <c r="S4996" i="1" s="1" a="1"/>
  <c r="S4996" i="1" s="1"/>
  <c r="R4995" i="1"/>
  <c r="S4995" i="1" s="1" a="1"/>
  <c r="S4995" i="1" s="1"/>
  <c r="R4994" i="1"/>
  <c r="S4994" i="1" s="1" a="1"/>
  <c r="S4994" i="1" s="1"/>
  <c r="R4993" i="1"/>
  <c r="S4993" i="1" s="1" a="1"/>
  <c r="S4993" i="1" s="1"/>
  <c r="R4992" i="1"/>
  <c r="S4992" i="1" s="1" a="1"/>
  <c r="S4992" i="1" s="1"/>
  <c r="R4991" i="1"/>
  <c r="S4991" i="1" s="1" a="1"/>
  <c r="S4991" i="1" s="1"/>
  <c r="R4990" i="1"/>
  <c r="S4990" i="1" s="1" a="1"/>
  <c r="S4990" i="1" s="1"/>
  <c r="R4989" i="1"/>
  <c r="S4989" i="1" s="1" a="1"/>
  <c r="S4989" i="1" s="1"/>
  <c r="R4988" i="1"/>
  <c r="S4988" i="1" s="1" a="1"/>
  <c r="S4988" i="1" s="1"/>
  <c r="R4987" i="1"/>
  <c r="S4987" i="1" s="1" a="1"/>
  <c r="S4987" i="1" s="1"/>
  <c r="R4986" i="1"/>
  <c r="S4986" i="1" s="1" a="1"/>
  <c r="S4986" i="1" s="1"/>
  <c r="R4985" i="1"/>
  <c r="S4985" i="1" s="1" a="1"/>
  <c r="S4985" i="1" s="1"/>
  <c r="R4984" i="1"/>
  <c r="S4984" i="1" s="1" a="1"/>
  <c r="S4984" i="1" s="1"/>
  <c r="R4983" i="1"/>
  <c r="S4983" i="1" s="1" a="1"/>
  <c r="S4983" i="1" s="1"/>
  <c r="R4982" i="1"/>
  <c r="S4982" i="1" s="1" a="1"/>
  <c r="S4982" i="1" s="1"/>
  <c r="R4981" i="1"/>
  <c r="S4981" i="1" s="1" a="1"/>
  <c r="S4981" i="1" s="1"/>
  <c r="R4980" i="1"/>
  <c r="S4980" i="1" s="1" a="1"/>
  <c r="S4980" i="1" s="1"/>
  <c r="R4979" i="1"/>
  <c r="S4979" i="1" s="1" a="1"/>
  <c r="S4979" i="1" s="1"/>
  <c r="R4978" i="1"/>
  <c r="S4978" i="1" s="1" a="1"/>
  <c r="S4978" i="1" s="1"/>
  <c r="R4977" i="1"/>
  <c r="S4977" i="1" s="1" a="1"/>
  <c r="S4977" i="1" s="1"/>
  <c r="R4976" i="1"/>
  <c r="S4976" i="1" s="1" a="1"/>
  <c r="S4976" i="1" s="1"/>
  <c r="R4975" i="1"/>
  <c r="S4975" i="1" s="1" a="1"/>
  <c r="S4975" i="1" s="1"/>
  <c r="R4974" i="1"/>
  <c r="S4974" i="1" s="1" a="1"/>
  <c r="S4974" i="1" s="1"/>
  <c r="R4973" i="1"/>
  <c r="S4973" i="1" s="1" a="1"/>
  <c r="S4973" i="1" s="1"/>
  <c r="R4972" i="1"/>
  <c r="S4972" i="1" s="1" a="1"/>
  <c r="S4972" i="1" s="1"/>
  <c r="R4971" i="1"/>
  <c r="S4971" i="1" s="1" a="1"/>
  <c r="S4971" i="1" s="1"/>
  <c r="R4970" i="1"/>
  <c r="S4970" i="1" s="1" a="1"/>
  <c r="S4970" i="1" s="1"/>
  <c r="R4969" i="1"/>
  <c r="S4969" i="1" s="1" a="1"/>
  <c r="S4969" i="1" s="1"/>
  <c r="R4968" i="1"/>
  <c r="S4968" i="1" s="1" a="1"/>
  <c r="S4968" i="1" s="1"/>
  <c r="R4967" i="1"/>
  <c r="S4967" i="1" s="1" a="1"/>
  <c r="S4967" i="1" s="1"/>
  <c r="R4966" i="1"/>
  <c r="S4966" i="1" s="1" a="1"/>
  <c r="S4966" i="1" s="1"/>
  <c r="R4965" i="1"/>
  <c r="S4965" i="1" s="1" a="1"/>
  <c r="S4965" i="1" s="1"/>
  <c r="R4964" i="1"/>
  <c r="S4964" i="1" s="1" a="1"/>
  <c r="S4964" i="1" s="1"/>
  <c r="R4963" i="1"/>
  <c r="S4963" i="1" s="1" a="1"/>
  <c r="S4963" i="1" s="1"/>
  <c r="R4962" i="1"/>
  <c r="S4962" i="1" s="1" a="1"/>
  <c r="S4962" i="1" s="1"/>
  <c r="R4961" i="1"/>
  <c r="S4961" i="1" s="1" a="1"/>
  <c r="S4961" i="1" s="1"/>
  <c r="R4960" i="1"/>
  <c r="S4960" i="1" s="1" a="1"/>
  <c r="S4960" i="1" s="1"/>
  <c r="R4959" i="1"/>
  <c r="S4959" i="1" s="1" a="1"/>
  <c r="S4959" i="1" s="1"/>
  <c r="R4958" i="1"/>
  <c r="S4958" i="1" s="1" a="1"/>
  <c r="S4958" i="1" s="1"/>
  <c r="R4957" i="1"/>
  <c r="S4957" i="1" s="1" a="1"/>
  <c r="S4957" i="1" s="1"/>
  <c r="R4956" i="1"/>
  <c r="S4956" i="1" s="1" a="1"/>
  <c r="S4956" i="1" s="1"/>
  <c r="R4955" i="1"/>
  <c r="S4955" i="1" s="1" a="1"/>
  <c r="S4955" i="1" s="1"/>
  <c r="R4954" i="1"/>
  <c r="S4954" i="1" s="1" a="1"/>
  <c r="S4954" i="1" s="1"/>
  <c r="R4953" i="1"/>
  <c r="S4953" i="1" s="1" a="1"/>
  <c r="S4953" i="1" s="1"/>
  <c r="R4952" i="1"/>
  <c r="S4952" i="1" s="1" a="1"/>
  <c r="S4952" i="1" s="1"/>
  <c r="R4951" i="1"/>
  <c r="S4951" i="1" s="1" a="1"/>
  <c r="S4951" i="1" s="1"/>
  <c r="R4950" i="1"/>
  <c r="S4950" i="1" s="1" a="1"/>
  <c r="S4950" i="1" s="1"/>
  <c r="R4949" i="1"/>
  <c r="S4949" i="1" s="1" a="1"/>
  <c r="S4949" i="1" s="1"/>
  <c r="R4948" i="1"/>
  <c r="S4948" i="1" s="1" a="1"/>
  <c r="S4948" i="1" s="1"/>
  <c r="R4947" i="1"/>
  <c r="S4947" i="1" s="1" a="1"/>
  <c r="S4947" i="1" s="1"/>
  <c r="R4946" i="1"/>
  <c r="S4946" i="1" s="1" a="1"/>
  <c r="S4946" i="1" s="1"/>
  <c r="R4945" i="1"/>
  <c r="S4945" i="1" s="1" a="1"/>
  <c r="S4945" i="1" s="1"/>
  <c r="R4944" i="1"/>
  <c r="S4944" i="1" s="1" a="1"/>
  <c r="S4944" i="1" s="1"/>
  <c r="R4943" i="1"/>
  <c r="S4943" i="1" s="1" a="1"/>
  <c r="S4943" i="1" s="1"/>
  <c r="R4942" i="1"/>
  <c r="S4942" i="1" s="1" a="1"/>
  <c r="S4942" i="1" s="1"/>
  <c r="R4941" i="1"/>
  <c r="S4941" i="1" s="1" a="1"/>
  <c r="S4941" i="1" s="1"/>
  <c r="R4940" i="1"/>
  <c r="S4940" i="1" s="1" a="1"/>
  <c r="S4940" i="1" s="1"/>
  <c r="R4939" i="1"/>
  <c r="S4939" i="1" s="1" a="1"/>
  <c r="S4939" i="1" s="1"/>
  <c r="R4938" i="1"/>
  <c r="S4938" i="1" s="1" a="1"/>
  <c r="S4938" i="1" s="1"/>
  <c r="R4937" i="1"/>
  <c r="S4937" i="1" s="1" a="1"/>
  <c r="S4937" i="1" s="1"/>
  <c r="R4936" i="1"/>
  <c r="S4936" i="1" s="1" a="1"/>
  <c r="S4936" i="1" s="1"/>
  <c r="R4935" i="1"/>
  <c r="S4935" i="1" s="1" a="1"/>
  <c r="S4935" i="1" s="1"/>
  <c r="R4934" i="1"/>
  <c r="S4934" i="1" s="1" a="1"/>
  <c r="S4934" i="1" s="1"/>
  <c r="R4933" i="1"/>
  <c r="S4933" i="1" s="1" a="1"/>
  <c r="S4933" i="1" s="1"/>
  <c r="R4932" i="1"/>
  <c r="S4932" i="1" s="1" a="1"/>
  <c r="S4932" i="1" s="1"/>
  <c r="R4931" i="1"/>
  <c r="S4931" i="1" s="1" a="1"/>
  <c r="S4931" i="1" s="1"/>
  <c r="R4930" i="1"/>
  <c r="S4930" i="1" s="1" a="1"/>
  <c r="S4930" i="1" s="1"/>
  <c r="R4929" i="1"/>
  <c r="S4929" i="1" s="1" a="1"/>
  <c r="S4929" i="1" s="1"/>
  <c r="R4928" i="1"/>
  <c r="S4928" i="1" s="1" a="1"/>
  <c r="S4928" i="1" s="1"/>
  <c r="R4927" i="1"/>
  <c r="S4927" i="1" s="1" a="1"/>
  <c r="S4927" i="1" s="1"/>
  <c r="R4926" i="1"/>
  <c r="S4926" i="1" s="1" a="1"/>
  <c r="S4926" i="1" s="1"/>
  <c r="R4925" i="1"/>
  <c r="S4925" i="1" s="1" a="1"/>
  <c r="S4925" i="1" s="1"/>
  <c r="R4924" i="1"/>
  <c r="S4924" i="1" s="1" a="1"/>
  <c r="S4924" i="1" s="1"/>
  <c r="R4923" i="1"/>
  <c r="S4923" i="1" s="1" a="1"/>
  <c r="S4923" i="1" s="1"/>
  <c r="R4922" i="1"/>
  <c r="S4922" i="1" s="1" a="1"/>
  <c r="S4922" i="1" s="1"/>
  <c r="R4921" i="1"/>
  <c r="S4921" i="1" s="1" a="1"/>
  <c r="S4921" i="1" s="1"/>
  <c r="R4920" i="1"/>
  <c r="S4920" i="1" s="1" a="1"/>
  <c r="S4920" i="1" s="1"/>
  <c r="R4919" i="1"/>
  <c r="S4919" i="1" s="1" a="1"/>
  <c r="S4919" i="1" s="1"/>
  <c r="R4918" i="1"/>
  <c r="S4918" i="1" s="1" a="1"/>
  <c r="S4918" i="1" s="1"/>
  <c r="R4917" i="1"/>
  <c r="S4917" i="1" s="1" a="1"/>
  <c r="S4917" i="1" s="1"/>
  <c r="R4916" i="1"/>
  <c r="S4916" i="1" s="1" a="1"/>
  <c r="S4916" i="1" s="1"/>
  <c r="R4915" i="1"/>
  <c r="S4915" i="1" s="1" a="1"/>
  <c r="S4915" i="1" s="1"/>
  <c r="R4914" i="1"/>
  <c r="S4914" i="1" s="1" a="1"/>
  <c r="S4914" i="1" s="1"/>
  <c r="R4913" i="1"/>
  <c r="S4913" i="1" s="1" a="1"/>
  <c r="S4913" i="1" s="1"/>
  <c r="R4912" i="1"/>
  <c r="S4912" i="1" s="1" a="1"/>
  <c r="S4912" i="1" s="1"/>
  <c r="R4911" i="1"/>
  <c r="S4911" i="1" s="1" a="1"/>
  <c r="S4911" i="1" s="1"/>
  <c r="R4910" i="1"/>
  <c r="S4910" i="1" s="1" a="1"/>
  <c r="S4910" i="1" s="1"/>
  <c r="R4909" i="1"/>
  <c r="S4909" i="1" s="1" a="1"/>
  <c r="S4909" i="1" s="1"/>
  <c r="R4908" i="1"/>
  <c r="S4908" i="1" s="1" a="1"/>
  <c r="S4908" i="1" s="1"/>
  <c r="R4907" i="1"/>
  <c r="S4907" i="1" s="1" a="1"/>
  <c r="S4907" i="1" s="1"/>
  <c r="R4906" i="1"/>
  <c r="S4906" i="1" s="1" a="1"/>
  <c r="S4906" i="1" s="1"/>
  <c r="R4905" i="1"/>
  <c r="S4905" i="1" s="1" a="1"/>
  <c r="S4905" i="1" s="1"/>
  <c r="R4904" i="1"/>
  <c r="S4904" i="1" s="1" a="1"/>
  <c r="S4904" i="1" s="1"/>
  <c r="R4903" i="1"/>
  <c r="S4903" i="1" s="1" a="1"/>
  <c r="S4903" i="1" s="1"/>
  <c r="R4902" i="1"/>
  <c r="S4902" i="1" s="1" a="1"/>
  <c r="S4902" i="1" s="1"/>
  <c r="R4901" i="1"/>
  <c r="S4901" i="1" s="1" a="1"/>
  <c r="S4901" i="1" s="1"/>
  <c r="R4900" i="1"/>
  <c r="S4900" i="1" s="1" a="1"/>
  <c r="S4900" i="1" s="1"/>
  <c r="R4899" i="1"/>
  <c r="S4899" i="1" s="1" a="1"/>
  <c r="S4899" i="1" s="1"/>
  <c r="R4898" i="1"/>
  <c r="S4898" i="1" s="1" a="1"/>
  <c r="S4898" i="1" s="1"/>
  <c r="R4897" i="1"/>
  <c r="S4897" i="1" s="1" a="1"/>
  <c r="S4897" i="1" s="1"/>
  <c r="R4896" i="1"/>
  <c r="S4896" i="1" s="1" a="1"/>
  <c r="S4896" i="1" s="1"/>
  <c r="R4895" i="1"/>
  <c r="S4895" i="1" s="1" a="1"/>
  <c r="S4895" i="1" s="1"/>
  <c r="R4894" i="1"/>
  <c r="S4894" i="1" s="1" a="1"/>
  <c r="S4894" i="1" s="1"/>
  <c r="R4893" i="1"/>
  <c r="S4893" i="1" s="1" a="1"/>
  <c r="S4893" i="1" s="1"/>
  <c r="R4892" i="1"/>
  <c r="S4892" i="1" s="1" a="1"/>
  <c r="S4892" i="1" s="1"/>
  <c r="R4891" i="1"/>
  <c r="S4891" i="1" s="1" a="1"/>
  <c r="S4891" i="1" s="1"/>
  <c r="R4890" i="1"/>
  <c r="S4890" i="1" s="1" a="1"/>
  <c r="S4890" i="1" s="1"/>
  <c r="R4889" i="1"/>
  <c r="S4889" i="1" s="1" a="1"/>
  <c r="S4889" i="1" s="1"/>
  <c r="R4888" i="1"/>
  <c r="S4888" i="1" s="1" a="1"/>
  <c r="S4888" i="1" s="1"/>
  <c r="R4887" i="1"/>
  <c r="S4887" i="1" s="1" a="1"/>
  <c r="S4887" i="1" s="1"/>
  <c r="R4886" i="1"/>
  <c r="S4886" i="1" s="1" a="1"/>
  <c r="S4886" i="1" s="1"/>
  <c r="R4885" i="1"/>
  <c r="S4885" i="1" s="1" a="1"/>
  <c r="S4885" i="1" s="1"/>
  <c r="R4884" i="1"/>
  <c r="S4884" i="1" s="1" a="1"/>
  <c r="S4884" i="1" s="1"/>
  <c r="R4883" i="1"/>
  <c r="S4883" i="1" s="1" a="1"/>
  <c r="S4883" i="1" s="1"/>
  <c r="R4882" i="1"/>
  <c r="S4882" i="1" s="1" a="1"/>
  <c r="S4882" i="1" s="1"/>
  <c r="R4881" i="1"/>
  <c r="S4881" i="1" s="1" a="1"/>
  <c r="S4881" i="1" s="1"/>
  <c r="R4880" i="1"/>
  <c r="S4880" i="1" s="1" a="1"/>
  <c r="S4880" i="1" s="1"/>
  <c r="R4879" i="1"/>
  <c r="S4879" i="1" s="1" a="1"/>
  <c r="S4879" i="1" s="1"/>
  <c r="R4878" i="1"/>
  <c r="S4878" i="1" s="1" a="1"/>
  <c r="S4878" i="1" s="1"/>
  <c r="R4877" i="1"/>
  <c r="S4877" i="1" s="1" a="1"/>
  <c r="S4877" i="1" s="1"/>
  <c r="R4876" i="1"/>
  <c r="S4876" i="1" s="1" a="1"/>
  <c r="S4876" i="1" s="1"/>
  <c r="R4875" i="1"/>
  <c r="S4875" i="1" s="1" a="1"/>
  <c r="S4875" i="1" s="1"/>
  <c r="R4874" i="1"/>
  <c r="S4874" i="1" s="1" a="1"/>
  <c r="S4874" i="1" s="1"/>
  <c r="R4873" i="1"/>
  <c r="S4873" i="1" s="1" a="1"/>
  <c r="S4873" i="1" s="1"/>
  <c r="R4872" i="1"/>
  <c r="S4872" i="1" s="1" a="1"/>
  <c r="S4872" i="1" s="1"/>
  <c r="R4871" i="1"/>
  <c r="S4871" i="1" s="1" a="1"/>
  <c r="S4871" i="1" s="1"/>
  <c r="R4870" i="1"/>
  <c r="S4870" i="1" s="1" a="1"/>
  <c r="S4870" i="1" s="1"/>
  <c r="R4869" i="1"/>
  <c r="S4869" i="1" s="1" a="1"/>
  <c r="S4869" i="1" s="1"/>
  <c r="R4868" i="1"/>
  <c r="S4868" i="1" s="1" a="1"/>
  <c r="S4868" i="1" s="1"/>
  <c r="R4867" i="1"/>
  <c r="S4867" i="1" s="1" a="1"/>
  <c r="S4867" i="1" s="1"/>
  <c r="R4866" i="1"/>
  <c r="S4866" i="1" s="1" a="1"/>
  <c r="S4866" i="1" s="1"/>
  <c r="R4865" i="1"/>
  <c r="S4865" i="1" s="1" a="1"/>
  <c r="S4865" i="1" s="1"/>
  <c r="R4864" i="1"/>
  <c r="S4864" i="1" s="1" a="1"/>
  <c r="S4864" i="1" s="1"/>
  <c r="R4863" i="1"/>
  <c r="S4863" i="1" s="1" a="1"/>
  <c r="S4863" i="1" s="1"/>
  <c r="R4862" i="1"/>
  <c r="S4862" i="1" s="1" a="1"/>
  <c r="S4862" i="1" s="1"/>
  <c r="R4861" i="1"/>
  <c r="S4861" i="1" s="1" a="1"/>
  <c r="S4861" i="1" s="1"/>
  <c r="R4860" i="1"/>
  <c r="S4860" i="1" s="1" a="1"/>
  <c r="S4860" i="1" s="1"/>
  <c r="R4859" i="1"/>
  <c r="S4859" i="1" s="1" a="1"/>
  <c r="S4859" i="1" s="1"/>
  <c r="R4858" i="1"/>
  <c r="S4858" i="1" s="1" a="1"/>
  <c r="S4858" i="1" s="1"/>
  <c r="R4857" i="1"/>
  <c r="S4857" i="1" s="1" a="1"/>
  <c r="S4857" i="1" s="1"/>
  <c r="R4856" i="1"/>
  <c r="S4856" i="1" s="1" a="1"/>
  <c r="S4856" i="1" s="1"/>
  <c r="R4855" i="1"/>
  <c r="S4855" i="1" s="1" a="1"/>
  <c r="S4855" i="1" s="1"/>
  <c r="R4854" i="1"/>
  <c r="S4854" i="1" s="1" a="1"/>
  <c r="S4854" i="1" s="1"/>
  <c r="R4853" i="1"/>
  <c r="S4853" i="1" s="1" a="1"/>
  <c r="S4853" i="1" s="1"/>
  <c r="R4852" i="1"/>
  <c r="S4852" i="1" s="1" a="1"/>
  <c r="S4852" i="1" s="1"/>
  <c r="R4851" i="1"/>
  <c r="S4851" i="1" s="1" a="1"/>
  <c r="S4851" i="1" s="1"/>
  <c r="R4850" i="1"/>
  <c r="S4850" i="1" s="1" a="1"/>
  <c r="S4850" i="1" s="1"/>
  <c r="R4849" i="1"/>
  <c r="S4849" i="1" s="1" a="1"/>
  <c r="S4849" i="1" s="1"/>
  <c r="R4848" i="1"/>
  <c r="S4848" i="1" s="1" a="1"/>
  <c r="S4848" i="1" s="1"/>
  <c r="R4847" i="1"/>
  <c r="S4847" i="1" s="1" a="1"/>
  <c r="S4847" i="1" s="1"/>
  <c r="R4846" i="1"/>
  <c r="S4846" i="1" s="1" a="1"/>
  <c r="S4846" i="1" s="1"/>
  <c r="R4845" i="1"/>
  <c r="S4845" i="1" s="1" a="1"/>
  <c r="S4845" i="1" s="1"/>
  <c r="R4844" i="1"/>
  <c r="S4844" i="1" s="1" a="1"/>
  <c r="S4844" i="1" s="1"/>
  <c r="R4843" i="1"/>
  <c r="S4843" i="1" s="1" a="1"/>
  <c r="S4843" i="1" s="1"/>
  <c r="R4842" i="1"/>
  <c r="S4842" i="1" s="1" a="1"/>
  <c r="S4842" i="1" s="1"/>
  <c r="R4841" i="1"/>
  <c r="S4841" i="1" s="1" a="1"/>
  <c r="S4841" i="1" s="1"/>
  <c r="R4840" i="1"/>
  <c r="S4840" i="1" s="1" a="1"/>
  <c r="S4840" i="1" s="1"/>
  <c r="R4839" i="1"/>
  <c r="S4839" i="1" s="1" a="1"/>
  <c r="S4839" i="1" s="1"/>
  <c r="R4838" i="1"/>
  <c r="S4838" i="1" s="1" a="1"/>
  <c r="S4838" i="1" s="1"/>
  <c r="R4837" i="1"/>
  <c r="S4837" i="1" s="1" a="1"/>
  <c r="S4837" i="1" s="1"/>
  <c r="R4836" i="1"/>
  <c r="S4836" i="1" s="1" a="1"/>
  <c r="S4836" i="1" s="1"/>
  <c r="R4835" i="1"/>
  <c r="S4835" i="1" s="1" a="1"/>
  <c r="S4835" i="1" s="1"/>
  <c r="R4834" i="1"/>
  <c r="S4834" i="1" s="1" a="1"/>
  <c r="S4834" i="1" s="1"/>
  <c r="R4833" i="1"/>
  <c r="S4833" i="1" s="1" a="1"/>
  <c r="S4833" i="1" s="1"/>
  <c r="R4832" i="1"/>
  <c r="S4832" i="1" s="1" a="1"/>
  <c r="S4832" i="1" s="1"/>
  <c r="R4831" i="1"/>
  <c r="S4831" i="1" s="1" a="1"/>
  <c r="S4831" i="1" s="1"/>
  <c r="R4830" i="1"/>
  <c r="S4830" i="1" s="1" a="1"/>
  <c r="S4830" i="1" s="1"/>
  <c r="R4829" i="1"/>
  <c r="S4829" i="1" s="1" a="1"/>
  <c r="S4829" i="1" s="1"/>
  <c r="R4828" i="1"/>
  <c r="S4828" i="1" s="1" a="1"/>
  <c r="S4828" i="1" s="1"/>
  <c r="R4827" i="1"/>
  <c r="S4827" i="1" s="1" a="1"/>
  <c r="S4827" i="1" s="1"/>
  <c r="R4826" i="1"/>
  <c r="S4826" i="1" s="1" a="1"/>
  <c r="S4826" i="1" s="1"/>
  <c r="R4825" i="1"/>
  <c r="S4825" i="1" s="1" a="1"/>
  <c r="S4825" i="1" s="1"/>
  <c r="R4824" i="1"/>
  <c r="S4824" i="1" s="1" a="1"/>
  <c r="S4824" i="1" s="1"/>
  <c r="R4823" i="1"/>
  <c r="S4823" i="1" s="1" a="1"/>
  <c r="S4823" i="1" s="1"/>
  <c r="R4822" i="1"/>
  <c r="S4822" i="1" s="1" a="1"/>
  <c r="S4822" i="1" s="1"/>
  <c r="R4821" i="1"/>
  <c r="S4821" i="1" s="1" a="1"/>
  <c r="S4821" i="1" s="1"/>
  <c r="R4820" i="1"/>
  <c r="S4820" i="1" s="1" a="1"/>
  <c r="S4820" i="1" s="1"/>
  <c r="R4819" i="1"/>
  <c r="S4819" i="1" s="1" a="1"/>
  <c r="S4819" i="1" s="1"/>
  <c r="R4818" i="1"/>
  <c r="S4818" i="1" s="1" a="1"/>
  <c r="S4818" i="1" s="1"/>
  <c r="R4817" i="1"/>
  <c r="S4817" i="1" s="1" a="1"/>
  <c r="S4817" i="1" s="1"/>
  <c r="R4816" i="1"/>
  <c r="S4816" i="1" s="1" a="1"/>
  <c r="S4816" i="1" s="1"/>
  <c r="R4815" i="1"/>
  <c r="S4815" i="1" s="1" a="1"/>
  <c r="S4815" i="1" s="1"/>
  <c r="R4814" i="1"/>
  <c r="S4814" i="1" s="1" a="1"/>
  <c r="S4814" i="1" s="1"/>
  <c r="R4813" i="1"/>
  <c r="S4813" i="1" s="1" a="1"/>
  <c r="S4813" i="1" s="1"/>
  <c r="R4812" i="1"/>
  <c r="S4812" i="1" s="1" a="1"/>
  <c r="S4812" i="1" s="1"/>
  <c r="R4811" i="1"/>
  <c r="S4811" i="1" s="1" a="1"/>
  <c r="S4811" i="1" s="1"/>
  <c r="R4810" i="1"/>
  <c r="S4810" i="1" s="1" a="1"/>
  <c r="S4810" i="1" s="1"/>
  <c r="R4809" i="1"/>
  <c r="S4809" i="1" s="1" a="1"/>
  <c r="S4809" i="1" s="1"/>
  <c r="R4808" i="1"/>
  <c r="S4808" i="1" s="1" a="1"/>
  <c r="S4808" i="1" s="1"/>
  <c r="R4807" i="1"/>
  <c r="S4807" i="1" s="1" a="1"/>
  <c r="S4807" i="1" s="1"/>
  <c r="R4806" i="1"/>
  <c r="S4806" i="1" s="1" a="1"/>
  <c r="S4806" i="1" s="1"/>
  <c r="R4805" i="1"/>
  <c r="S4805" i="1" s="1" a="1"/>
  <c r="S4805" i="1" s="1"/>
  <c r="R4804" i="1"/>
  <c r="S4804" i="1" s="1" a="1"/>
  <c r="S4804" i="1" s="1"/>
  <c r="R4803" i="1"/>
  <c r="S4803" i="1" s="1" a="1"/>
  <c r="S4803" i="1" s="1"/>
  <c r="R4802" i="1"/>
  <c r="S4802" i="1" s="1" a="1"/>
  <c r="S4802" i="1" s="1"/>
  <c r="R4801" i="1"/>
  <c r="S4801" i="1" s="1" a="1"/>
  <c r="S4801" i="1" s="1"/>
  <c r="R4800" i="1"/>
  <c r="S4800" i="1" s="1" a="1"/>
  <c r="S4800" i="1" s="1"/>
  <c r="R4799" i="1"/>
  <c r="S4799" i="1" s="1" a="1"/>
  <c r="S4799" i="1" s="1"/>
  <c r="R4798" i="1"/>
  <c r="S4798" i="1" s="1" a="1"/>
  <c r="S4798" i="1" s="1"/>
  <c r="R4797" i="1"/>
  <c r="S4797" i="1" s="1" a="1"/>
  <c r="S4797" i="1" s="1"/>
  <c r="R4796" i="1"/>
  <c r="S4796" i="1" s="1" a="1"/>
  <c r="S4796" i="1" s="1"/>
  <c r="R4795" i="1"/>
  <c r="S4795" i="1" s="1" a="1"/>
  <c r="S4795" i="1" s="1"/>
  <c r="R4794" i="1"/>
  <c r="S4794" i="1" s="1" a="1"/>
  <c r="S4794" i="1" s="1"/>
  <c r="R4793" i="1"/>
  <c r="S4793" i="1" s="1" a="1"/>
  <c r="S4793" i="1" s="1"/>
  <c r="R4792" i="1"/>
  <c r="S4792" i="1" s="1" a="1"/>
  <c r="S4792" i="1" s="1"/>
  <c r="R4791" i="1"/>
  <c r="S4791" i="1" s="1" a="1"/>
  <c r="S4791" i="1" s="1"/>
  <c r="R4790" i="1"/>
  <c r="S4790" i="1" s="1" a="1"/>
  <c r="S4790" i="1" s="1"/>
  <c r="R4789" i="1"/>
  <c r="S4789" i="1" s="1" a="1"/>
  <c r="S4789" i="1" s="1"/>
  <c r="R4788" i="1"/>
  <c r="S4788" i="1" s="1" a="1"/>
  <c r="S4788" i="1" s="1"/>
  <c r="R4787" i="1"/>
  <c r="S4787" i="1" s="1" a="1"/>
  <c r="S4787" i="1" s="1"/>
  <c r="R4786" i="1"/>
  <c r="S4786" i="1" s="1" a="1"/>
  <c r="S4786" i="1" s="1"/>
  <c r="R4785" i="1"/>
  <c r="S4785" i="1" s="1" a="1"/>
  <c r="S4785" i="1" s="1"/>
  <c r="R4784" i="1"/>
  <c r="S4784" i="1" s="1" a="1"/>
  <c r="S4784" i="1" s="1"/>
  <c r="R4783" i="1"/>
  <c r="S4783" i="1" s="1" a="1"/>
  <c r="S4783" i="1" s="1"/>
  <c r="R4782" i="1"/>
  <c r="S4782" i="1" s="1" a="1"/>
  <c r="S4782" i="1" s="1"/>
  <c r="R4781" i="1"/>
  <c r="S4781" i="1" s="1" a="1"/>
  <c r="S4781" i="1" s="1"/>
  <c r="R4780" i="1"/>
  <c r="S4780" i="1" s="1" a="1"/>
  <c r="S4780" i="1" s="1"/>
  <c r="R4779" i="1"/>
  <c r="S4779" i="1" s="1" a="1"/>
  <c r="S4779" i="1" s="1"/>
  <c r="R4778" i="1"/>
  <c r="S4778" i="1" s="1" a="1"/>
  <c r="S4778" i="1" s="1"/>
  <c r="R4777" i="1"/>
  <c r="S4777" i="1" s="1" a="1"/>
  <c r="S4777" i="1" s="1"/>
  <c r="R4776" i="1"/>
  <c r="S4776" i="1" s="1" a="1"/>
  <c r="S4776" i="1" s="1"/>
  <c r="R4775" i="1"/>
  <c r="S4775" i="1" s="1" a="1"/>
  <c r="S4775" i="1" s="1"/>
  <c r="R4774" i="1"/>
  <c r="S4774" i="1" s="1" a="1"/>
  <c r="S4774" i="1" s="1"/>
  <c r="R4773" i="1"/>
  <c r="S4773" i="1" s="1" a="1"/>
  <c r="S4773" i="1" s="1"/>
  <c r="R4772" i="1"/>
  <c r="S4772" i="1" s="1" a="1"/>
  <c r="S4772" i="1" s="1"/>
  <c r="R4771" i="1"/>
  <c r="S4771" i="1" s="1" a="1"/>
  <c r="S4771" i="1" s="1"/>
  <c r="R4770" i="1"/>
  <c r="S4770" i="1" s="1" a="1"/>
  <c r="S4770" i="1" s="1"/>
  <c r="R4769" i="1"/>
  <c r="S4769" i="1" s="1" a="1"/>
  <c r="S4769" i="1" s="1"/>
  <c r="R4768" i="1"/>
  <c r="S4768" i="1" s="1" a="1"/>
  <c r="S4768" i="1" s="1"/>
  <c r="R4767" i="1"/>
  <c r="S4767" i="1" s="1" a="1"/>
  <c r="S4767" i="1" s="1"/>
  <c r="R4766" i="1"/>
  <c r="S4766" i="1" s="1" a="1"/>
  <c r="S4766" i="1" s="1"/>
  <c r="R4765" i="1"/>
  <c r="S4765" i="1" s="1" a="1"/>
  <c r="S4765" i="1" s="1"/>
  <c r="R4764" i="1"/>
  <c r="S4764" i="1" s="1" a="1"/>
  <c r="S4764" i="1" s="1"/>
  <c r="R4763" i="1"/>
  <c r="S4763" i="1" s="1" a="1"/>
  <c r="S4763" i="1" s="1"/>
  <c r="R4762" i="1"/>
  <c r="S4762" i="1" s="1" a="1"/>
  <c r="S4762" i="1" s="1"/>
  <c r="R4761" i="1"/>
  <c r="S4761" i="1" s="1" a="1"/>
  <c r="S4761" i="1" s="1"/>
  <c r="R4760" i="1"/>
  <c r="S4760" i="1" s="1" a="1"/>
  <c r="S4760" i="1" s="1"/>
  <c r="R4759" i="1"/>
  <c r="S4759" i="1" s="1" a="1"/>
  <c r="S4759" i="1" s="1"/>
  <c r="R4758" i="1"/>
  <c r="S4758" i="1" s="1" a="1"/>
  <c r="S4758" i="1" s="1"/>
  <c r="R4757" i="1"/>
  <c r="S4757" i="1" s="1" a="1"/>
  <c r="S4757" i="1" s="1"/>
  <c r="R4756" i="1"/>
  <c r="S4756" i="1" s="1" a="1"/>
  <c r="S4756" i="1" s="1"/>
  <c r="R4755" i="1"/>
  <c r="S4755" i="1" s="1" a="1"/>
  <c r="S4755" i="1" s="1"/>
  <c r="R4754" i="1"/>
  <c r="S4754" i="1" s="1" a="1"/>
  <c r="S4754" i="1" s="1"/>
  <c r="R4753" i="1"/>
  <c r="S4753" i="1" s="1" a="1"/>
  <c r="S4753" i="1" s="1"/>
  <c r="R4752" i="1"/>
  <c r="S4752" i="1" s="1" a="1"/>
  <c r="S4752" i="1" s="1"/>
  <c r="R4751" i="1"/>
  <c r="S4751" i="1" s="1" a="1"/>
  <c r="S4751" i="1" s="1"/>
  <c r="R4750" i="1"/>
  <c r="S4750" i="1" s="1" a="1"/>
  <c r="S4750" i="1" s="1"/>
  <c r="R4749" i="1"/>
  <c r="S4749" i="1" s="1" a="1"/>
  <c r="S4749" i="1" s="1"/>
  <c r="R4748" i="1"/>
  <c r="S4748" i="1" s="1" a="1"/>
  <c r="S4748" i="1" s="1"/>
  <c r="R4747" i="1"/>
  <c r="S4747" i="1" s="1" a="1"/>
  <c r="S4747" i="1" s="1"/>
  <c r="R4746" i="1"/>
  <c r="S4746" i="1" s="1" a="1"/>
  <c r="S4746" i="1" s="1"/>
  <c r="R4745" i="1"/>
  <c r="S4745" i="1" s="1" a="1"/>
  <c r="S4745" i="1" s="1"/>
  <c r="R4744" i="1"/>
  <c r="S4744" i="1" s="1" a="1"/>
  <c r="S4744" i="1" s="1"/>
  <c r="R4743" i="1"/>
  <c r="S4743" i="1" s="1" a="1"/>
  <c r="S4743" i="1" s="1"/>
  <c r="R4742" i="1"/>
  <c r="S4742" i="1" s="1" a="1"/>
  <c r="S4742" i="1" s="1"/>
  <c r="R4741" i="1"/>
  <c r="S4741" i="1" s="1" a="1"/>
  <c r="S4741" i="1" s="1"/>
  <c r="R4740" i="1"/>
  <c r="S4740" i="1" s="1" a="1"/>
  <c r="S4740" i="1" s="1"/>
  <c r="R4739" i="1"/>
  <c r="S4739" i="1" s="1" a="1"/>
  <c r="S4739" i="1" s="1"/>
  <c r="R4738" i="1"/>
  <c r="S4738" i="1" s="1" a="1"/>
  <c r="S4738" i="1" s="1"/>
  <c r="R4737" i="1"/>
  <c r="S4737" i="1" s="1" a="1"/>
  <c r="S4737" i="1" s="1"/>
  <c r="R4736" i="1"/>
  <c r="S4736" i="1" s="1" a="1"/>
  <c r="S4736" i="1" s="1"/>
  <c r="R4735" i="1"/>
  <c r="S4735" i="1" s="1" a="1"/>
  <c r="S4735" i="1" s="1"/>
  <c r="R4734" i="1"/>
  <c r="S4734" i="1" s="1" a="1"/>
  <c r="S4734" i="1" s="1"/>
  <c r="R4733" i="1"/>
  <c r="S4733" i="1" s="1" a="1"/>
  <c r="S4733" i="1" s="1"/>
  <c r="R4732" i="1"/>
  <c r="S4732" i="1" s="1" a="1"/>
  <c r="S4732" i="1" s="1"/>
  <c r="R4731" i="1"/>
  <c r="S4731" i="1" s="1" a="1"/>
  <c r="S4731" i="1" s="1"/>
  <c r="R4730" i="1"/>
  <c r="S4730" i="1" s="1" a="1"/>
  <c r="S4730" i="1" s="1"/>
  <c r="R4729" i="1"/>
  <c r="S4729" i="1" s="1" a="1"/>
  <c r="S4729" i="1" s="1"/>
  <c r="R4728" i="1"/>
  <c r="S4728" i="1" s="1" a="1"/>
  <c r="S4728" i="1" s="1"/>
  <c r="R4727" i="1"/>
  <c r="S4727" i="1" s="1" a="1"/>
  <c r="S4727" i="1" s="1"/>
  <c r="R4726" i="1"/>
  <c r="S4726" i="1" s="1" a="1"/>
  <c r="S4726" i="1" s="1"/>
  <c r="R4725" i="1"/>
  <c r="S4725" i="1" s="1" a="1"/>
  <c r="S4725" i="1" s="1"/>
  <c r="R4724" i="1"/>
  <c r="S4724" i="1" s="1" a="1"/>
  <c r="S4724" i="1" s="1"/>
  <c r="R4723" i="1"/>
  <c r="S4723" i="1" s="1" a="1"/>
  <c r="S4723" i="1" s="1"/>
  <c r="R4722" i="1"/>
  <c r="S4722" i="1" s="1" a="1"/>
  <c r="S4722" i="1" s="1"/>
  <c r="R4721" i="1"/>
  <c r="S4721" i="1" s="1" a="1"/>
  <c r="S4721" i="1" s="1"/>
  <c r="R4720" i="1"/>
  <c r="S4720" i="1" s="1" a="1"/>
  <c r="S4720" i="1" s="1"/>
  <c r="R4719" i="1"/>
  <c r="S4719" i="1" s="1" a="1"/>
  <c r="S4719" i="1" s="1"/>
  <c r="R4718" i="1"/>
  <c r="S4718" i="1" s="1" a="1"/>
  <c r="S4718" i="1" s="1"/>
  <c r="R4717" i="1"/>
  <c r="S4717" i="1" s="1" a="1"/>
  <c r="S4717" i="1" s="1"/>
  <c r="R4716" i="1"/>
  <c r="S4716" i="1" s="1" a="1"/>
  <c r="S4716" i="1" s="1"/>
  <c r="R4715" i="1"/>
  <c r="S4715" i="1" s="1" a="1"/>
  <c r="S4715" i="1" s="1"/>
  <c r="R4714" i="1"/>
  <c r="S4714" i="1" s="1" a="1"/>
  <c r="S4714" i="1" s="1"/>
  <c r="R4713" i="1"/>
  <c r="S4713" i="1" s="1" a="1"/>
  <c r="S4713" i="1" s="1"/>
  <c r="R4712" i="1"/>
  <c r="S4712" i="1" s="1" a="1"/>
  <c r="S4712" i="1" s="1"/>
  <c r="R4711" i="1"/>
  <c r="S4711" i="1" s="1" a="1"/>
  <c r="S4711" i="1" s="1"/>
  <c r="R4710" i="1"/>
  <c r="S4710" i="1" s="1" a="1"/>
  <c r="S4710" i="1" s="1"/>
  <c r="R4709" i="1"/>
  <c r="S4709" i="1" s="1" a="1"/>
  <c r="S4709" i="1" s="1"/>
  <c r="R4708" i="1"/>
  <c r="S4708" i="1" s="1" a="1"/>
  <c r="S4708" i="1" s="1"/>
  <c r="R4707" i="1"/>
  <c r="S4707" i="1" s="1" a="1"/>
  <c r="S4707" i="1" s="1"/>
  <c r="R4706" i="1"/>
  <c r="S4706" i="1" s="1" a="1"/>
  <c r="S4706" i="1" s="1"/>
  <c r="R4705" i="1"/>
  <c r="S4705" i="1" s="1" a="1"/>
  <c r="S4705" i="1" s="1"/>
  <c r="R4704" i="1"/>
  <c r="S4704" i="1" s="1" a="1"/>
  <c r="S4704" i="1" s="1"/>
  <c r="R4703" i="1"/>
  <c r="S4703" i="1" s="1" a="1"/>
  <c r="S4703" i="1" s="1"/>
  <c r="R4702" i="1"/>
  <c r="S4702" i="1" s="1" a="1"/>
  <c r="S4702" i="1" s="1"/>
  <c r="R4701" i="1"/>
  <c r="S4701" i="1" s="1" a="1"/>
  <c r="S4701" i="1" s="1"/>
  <c r="R4700" i="1"/>
  <c r="S4700" i="1" s="1" a="1"/>
  <c r="S4700" i="1" s="1"/>
  <c r="R4699" i="1"/>
  <c r="S4699" i="1" s="1" a="1"/>
  <c r="S4699" i="1" s="1"/>
  <c r="R4698" i="1"/>
  <c r="S4698" i="1" s="1" a="1"/>
  <c r="S4698" i="1" s="1"/>
  <c r="R4697" i="1"/>
  <c r="S4697" i="1" s="1" a="1"/>
  <c r="S4697" i="1" s="1"/>
  <c r="R4696" i="1"/>
  <c r="S4696" i="1" s="1" a="1"/>
  <c r="S4696" i="1" s="1"/>
  <c r="R4695" i="1"/>
  <c r="S4695" i="1" s="1" a="1"/>
  <c r="S4695" i="1" s="1"/>
  <c r="R4694" i="1"/>
  <c r="S4694" i="1" s="1" a="1"/>
  <c r="S4694" i="1" s="1"/>
  <c r="R4693" i="1"/>
  <c r="S4693" i="1" s="1" a="1"/>
  <c r="S4693" i="1" s="1"/>
  <c r="R4692" i="1"/>
  <c r="S4692" i="1" s="1" a="1"/>
  <c r="S4692" i="1" s="1"/>
  <c r="R4691" i="1"/>
  <c r="S4691" i="1" s="1" a="1"/>
  <c r="S4691" i="1" s="1"/>
  <c r="R4690" i="1"/>
  <c r="S4690" i="1" s="1" a="1"/>
  <c r="S4690" i="1" s="1"/>
  <c r="R4689" i="1"/>
  <c r="S4689" i="1" s="1" a="1"/>
  <c r="S4689" i="1" s="1"/>
  <c r="R4688" i="1"/>
  <c r="S4688" i="1" s="1" a="1"/>
  <c r="S4688" i="1" s="1"/>
  <c r="R4687" i="1"/>
  <c r="S4687" i="1" s="1" a="1"/>
  <c r="S4687" i="1" s="1"/>
  <c r="R4686" i="1"/>
  <c r="S4686" i="1" s="1" a="1"/>
  <c r="S4686" i="1" s="1"/>
  <c r="R4685" i="1"/>
  <c r="S4685" i="1" s="1" a="1"/>
  <c r="S4685" i="1" s="1"/>
  <c r="R4684" i="1"/>
  <c r="S4684" i="1" s="1" a="1"/>
  <c r="S4684" i="1" s="1"/>
  <c r="R4683" i="1"/>
  <c r="S4683" i="1" s="1" a="1"/>
  <c r="S4683" i="1" s="1"/>
  <c r="R4682" i="1"/>
  <c r="S4682" i="1" s="1" a="1"/>
  <c r="S4682" i="1" s="1"/>
  <c r="R4681" i="1"/>
  <c r="S4681" i="1" s="1" a="1"/>
  <c r="S4681" i="1" s="1"/>
  <c r="R4680" i="1"/>
  <c r="S4680" i="1" s="1" a="1"/>
  <c r="S4680" i="1" s="1"/>
  <c r="R4679" i="1"/>
  <c r="S4679" i="1" s="1" a="1"/>
  <c r="S4679" i="1" s="1"/>
  <c r="R4678" i="1"/>
  <c r="S4678" i="1" s="1" a="1"/>
  <c r="S4678" i="1" s="1"/>
  <c r="R4677" i="1"/>
  <c r="S4677" i="1" s="1" a="1"/>
  <c r="S4677" i="1" s="1"/>
  <c r="R4676" i="1"/>
  <c r="S4676" i="1" s="1" a="1"/>
  <c r="S4676" i="1" s="1"/>
  <c r="R4675" i="1"/>
  <c r="S4675" i="1" s="1" a="1"/>
  <c r="S4675" i="1" s="1"/>
  <c r="R4674" i="1"/>
  <c r="S4674" i="1" s="1" a="1"/>
  <c r="S4674" i="1" s="1"/>
  <c r="R4673" i="1"/>
  <c r="S4673" i="1" s="1" a="1"/>
  <c r="S4673" i="1" s="1"/>
  <c r="R4672" i="1"/>
  <c r="S4672" i="1" s="1" a="1"/>
  <c r="S4672" i="1" s="1"/>
  <c r="R4671" i="1"/>
  <c r="S4671" i="1" s="1" a="1"/>
  <c r="S4671" i="1" s="1"/>
  <c r="R4670" i="1"/>
  <c r="S4670" i="1" s="1" a="1"/>
  <c r="S4670" i="1" s="1"/>
  <c r="R4669" i="1"/>
  <c r="S4669" i="1" s="1" a="1"/>
  <c r="S4669" i="1" s="1"/>
  <c r="R4668" i="1"/>
  <c r="S4668" i="1" s="1" a="1"/>
  <c r="S4668" i="1" s="1"/>
  <c r="R4667" i="1"/>
  <c r="S4667" i="1" s="1" a="1"/>
  <c r="S4667" i="1" s="1"/>
  <c r="R4666" i="1"/>
  <c r="S4666" i="1" s="1" a="1"/>
  <c r="S4666" i="1" s="1"/>
  <c r="R4665" i="1"/>
  <c r="S4665" i="1" s="1" a="1"/>
  <c r="S4665" i="1" s="1"/>
  <c r="R4664" i="1"/>
  <c r="S4664" i="1" s="1" a="1"/>
  <c r="S4664" i="1" s="1"/>
  <c r="R4663" i="1"/>
  <c r="S4663" i="1" s="1" a="1"/>
  <c r="S4663" i="1" s="1"/>
  <c r="R4662" i="1"/>
  <c r="S4662" i="1" s="1" a="1"/>
  <c r="S4662" i="1" s="1"/>
  <c r="R4661" i="1"/>
  <c r="S4661" i="1" s="1" a="1"/>
  <c r="S4661" i="1" s="1"/>
  <c r="R4660" i="1"/>
  <c r="S4660" i="1" s="1" a="1"/>
  <c r="S4660" i="1" s="1"/>
  <c r="R4659" i="1"/>
  <c r="S4659" i="1" s="1" a="1"/>
  <c r="S4659" i="1" s="1"/>
  <c r="R4658" i="1"/>
  <c r="S4658" i="1" s="1" a="1"/>
  <c r="S4658" i="1" s="1"/>
  <c r="R4657" i="1"/>
  <c r="S4657" i="1" s="1" a="1"/>
  <c r="S4657" i="1" s="1"/>
  <c r="R4656" i="1"/>
  <c r="S4656" i="1" s="1" a="1"/>
  <c r="S4656" i="1" s="1"/>
  <c r="R4655" i="1"/>
  <c r="S4655" i="1" s="1" a="1"/>
  <c r="S4655" i="1" s="1"/>
  <c r="R4654" i="1"/>
  <c r="S4654" i="1" s="1" a="1"/>
  <c r="S4654" i="1" s="1"/>
  <c r="R4653" i="1"/>
  <c r="S4653" i="1" s="1" a="1"/>
  <c r="S4653" i="1" s="1"/>
  <c r="R4652" i="1"/>
  <c r="S4652" i="1" s="1" a="1"/>
  <c r="S4652" i="1" s="1"/>
  <c r="R4651" i="1"/>
  <c r="S4651" i="1" s="1" a="1"/>
  <c r="S4651" i="1" s="1"/>
  <c r="R4650" i="1"/>
  <c r="S4650" i="1" s="1" a="1"/>
  <c r="S4650" i="1" s="1"/>
  <c r="R4649" i="1"/>
  <c r="S4649" i="1" s="1" a="1"/>
  <c r="S4649" i="1" s="1"/>
  <c r="R4648" i="1"/>
  <c r="S4648" i="1" s="1" a="1"/>
  <c r="S4648" i="1" s="1"/>
  <c r="R4647" i="1"/>
  <c r="S4647" i="1" s="1" a="1"/>
  <c r="S4647" i="1" s="1"/>
  <c r="R4646" i="1"/>
  <c r="S4646" i="1" s="1" a="1"/>
  <c r="S4646" i="1" s="1"/>
  <c r="R4645" i="1"/>
  <c r="S4645" i="1" s="1" a="1"/>
  <c r="S4645" i="1" s="1"/>
  <c r="R4644" i="1"/>
  <c r="S4644" i="1" s="1" a="1"/>
  <c r="S4644" i="1" s="1"/>
  <c r="R4643" i="1"/>
  <c r="S4643" i="1" s="1" a="1"/>
  <c r="S4643" i="1" s="1"/>
  <c r="R4642" i="1"/>
  <c r="S4642" i="1" s="1" a="1"/>
  <c r="S4642" i="1" s="1"/>
  <c r="R4641" i="1"/>
  <c r="S4641" i="1" s="1" a="1"/>
  <c r="S4641" i="1" s="1"/>
  <c r="R4640" i="1"/>
  <c r="S4640" i="1" s="1" a="1"/>
  <c r="S4640" i="1" s="1"/>
  <c r="R4639" i="1"/>
  <c r="S4639" i="1" s="1" a="1"/>
  <c r="S4639" i="1" s="1"/>
  <c r="R4638" i="1"/>
  <c r="S4638" i="1" s="1" a="1"/>
  <c r="S4638" i="1" s="1"/>
  <c r="R4637" i="1"/>
  <c r="S4637" i="1" s="1" a="1"/>
  <c r="S4637" i="1" s="1"/>
  <c r="R4636" i="1"/>
  <c r="S4636" i="1" s="1" a="1"/>
  <c r="S4636" i="1" s="1"/>
  <c r="R4635" i="1"/>
  <c r="S4635" i="1" s="1" a="1"/>
  <c r="S4635" i="1" s="1"/>
  <c r="R4634" i="1"/>
  <c r="S4634" i="1" s="1" a="1"/>
  <c r="S4634" i="1" s="1"/>
  <c r="R4633" i="1"/>
  <c r="S4633" i="1" s="1" a="1"/>
  <c r="S4633" i="1" s="1"/>
  <c r="R4632" i="1"/>
  <c r="S4632" i="1" s="1" a="1"/>
  <c r="S4632" i="1" s="1"/>
  <c r="R4631" i="1"/>
  <c r="S4631" i="1" s="1" a="1"/>
  <c r="S4631" i="1" s="1"/>
  <c r="R4630" i="1"/>
  <c r="S4630" i="1" s="1" a="1"/>
  <c r="S4630" i="1" s="1"/>
  <c r="R4629" i="1"/>
  <c r="S4629" i="1" s="1" a="1"/>
  <c r="S4629" i="1" s="1"/>
  <c r="R4628" i="1"/>
  <c r="S4628" i="1" s="1" a="1"/>
  <c r="S4628" i="1" s="1"/>
  <c r="R4627" i="1"/>
  <c r="S4627" i="1" s="1" a="1"/>
  <c r="S4627" i="1" s="1"/>
  <c r="R4626" i="1"/>
  <c r="S4626" i="1" s="1" a="1"/>
  <c r="S4626" i="1" s="1"/>
  <c r="R4625" i="1"/>
  <c r="S4625" i="1" s="1" a="1"/>
  <c r="S4625" i="1" s="1"/>
  <c r="R4624" i="1"/>
  <c r="S4624" i="1" s="1" a="1"/>
  <c r="S4624" i="1" s="1"/>
  <c r="R4623" i="1"/>
  <c r="S4623" i="1" s="1" a="1"/>
  <c r="S4623" i="1" s="1"/>
  <c r="R4622" i="1"/>
  <c r="S4622" i="1" s="1" a="1"/>
  <c r="S4622" i="1" s="1"/>
  <c r="R4621" i="1"/>
  <c r="S4621" i="1" s="1" a="1"/>
  <c r="S4621" i="1" s="1"/>
  <c r="R4620" i="1"/>
  <c r="S4620" i="1" s="1" a="1"/>
  <c r="S4620" i="1" s="1"/>
  <c r="R4619" i="1"/>
  <c r="S4619" i="1" s="1" a="1"/>
  <c r="S4619" i="1" s="1"/>
  <c r="R4618" i="1"/>
  <c r="S4618" i="1" s="1" a="1"/>
  <c r="S4618" i="1" s="1"/>
  <c r="R4617" i="1"/>
  <c r="S4617" i="1" s="1" a="1"/>
  <c r="S4617" i="1" s="1"/>
  <c r="R4616" i="1"/>
  <c r="S4616" i="1" s="1" a="1"/>
  <c r="S4616" i="1" s="1"/>
  <c r="R4615" i="1"/>
  <c r="S4615" i="1" s="1" a="1"/>
  <c r="S4615" i="1" s="1"/>
  <c r="R4614" i="1"/>
  <c r="S4614" i="1" s="1" a="1"/>
  <c r="S4614" i="1" s="1"/>
  <c r="R4613" i="1"/>
  <c r="S4613" i="1" s="1" a="1"/>
  <c r="S4613" i="1" s="1"/>
  <c r="R4612" i="1"/>
  <c r="S4612" i="1" s="1" a="1"/>
  <c r="S4612" i="1" s="1"/>
  <c r="R4611" i="1"/>
  <c r="S4611" i="1" s="1" a="1"/>
  <c r="S4611" i="1" s="1"/>
  <c r="R4610" i="1"/>
  <c r="S4610" i="1" s="1" a="1"/>
  <c r="S4610" i="1" s="1"/>
  <c r="R4609" i="1"/>
  <c r="S4609" i="1" s="1" a="1"/>
  <c r="S4609" i="1" s="1"/>
  <c r="R4608" i="1"/>
  <c r="S4608" i="1" s="1" a="1"/>
  <c r="S4608" i="1" s="1"/>
  <c r="R4607" i="1"/>
  <c r="S4607" i="1" s="1" a="1"/>
  <c r="S4607" i="1" s="1"/>
  <c r="R4606" i="1"/>
  <c r="S4606" i="1" s="1" a="1"/>
  <c r="S4606" i="1" s="1"/>
  <c r="R4605" i="1"/>
  <c r="S4605" i="1" s="1" a="1"/>
  <c r="S4605" i="1" s="1"/>
  <c r="R4604" i="1"/>
  <c r="S4604" i="1" s="1" a="1"/>
  <c r="S4604" i="1" s="1"/>
  <c r="R4603" i="1"/>
  <c r="S4603" i="1" s="1" a="1"/>
  <c r="S4603" i="1" s="1"/>
  <c r="R4602" i="1"/>
  <c r="S4602" i="1" s="1" a="1"/>
  <c r="S4602" i="1" s="1"/>
  <c r="R4601" i="1"/>
  <c r="S4601" i="1" s="1" a="1"/>
  <c r="S4601" i="1" s="1"/>
  <c r="R4600" i="1"/>
  <c r="S4600" i="1" s="1" a="1"/>
  <c r="S4600" i="1" s="1"/>
  <c r="R4599" i="1"/>
  <c r="S4599" i="1" s="1" a="1"/>
  <c r="S4599" i="1" s="1"/>
  <c r="R4598" i="1"/>
  <c r="S4598" i="1" s="1" a="1"/>
  <c r="S4598" i="1" s="1"/>
  <c r="R4597" i="1"/>
  <c r="S4597" i="1" s="1" a="1"/>
  <c r="S4597" i="1" s="1"/>
  <c r="R4596" i="1"/>
  <c r="S4596" i="1" s="1" a="1"/>
  <c r="S4596" i="1" s="1"/>
  <c r="R4595" i="1"/>
  <c r="S4595" i="1" s="1" a="1"/>
  <c r="S4595" i="1" s="1"/>
  <c r="R4594" i="1"/>
  <c r="S4594" i="1" s="1" a="1"/>
  <c r="S4594" i="1" s="1"/>
  <c r="R4593" i="1"/>
  <c r="S4593" i="1" s="1" a="1"/>
  <c r="S4593" i="1" s="1"/>
  <c r="R4592" i="1"/>
  <c r="S4592" i="1" s="1" a="1"/>
  <c r="S4592" i="1" s="1"/>
  <c r="R4591" i="1"/>
  <c r="S4591" i="1" s="1" a="1"/>
  <c r="S4591" i="1" s="1"/>
  <c r="R4590" i="1"/>
  <c r="S4590" i="1" s="1" a="1"/>
  <c r="S4590" i="1" s="1"/>
  <c r="R4589" i="1"/>
  <c r="S4589" i="1" s="1" a="1"/>
  <c r="S4589" i="1" s="1"/>
  <c r="R4588" i="1"/>
  <c r="S4588" i="1" s="1" a="1"/>
  <c r="S4588" i="1" s="1"/>
  <c r="R4587" i="1"/>
  <c r="S4587" i="1" s="1" a="1"/>
  <c r="S4587" i="1" s="1"/>
  <c r="R4586" i="1"/>
  <c r="S4586" i="1" s="1" a="1"/>
  <c r="S4586" i="1" s="1"/>
  <c r="R4585" i="1"/>
  <c r="S4585" i="1" s="1" a="1"/>
  <c r="S4585" i="1" s="1"/>
  <c r="R4584" i="1"/>
  <c r="S4584" i="1" s="1" a="1"/>
  <c r="S4584" i="1" s="1"/>
  <c r="R4583" i="1"/>
  <c r="S4583" i="1" s="1" a="1"/>
  <c r="S4583" i="1" s="1"/>
  <c r="R4582" i="1"/>
  <c r="S4582" i="1" s="1" a="1"/>
  <c r="S4582" i="1" s="1"/>
  <c r="R4581" i="1"/>
  <c r="S4581" i="1" s="1" a="1"/>
  <c r="S4581" i="1" s="1"/>
  <c r="R4580" i="1"/>
  <c r="S4580" i="1" s="1" a="1"/>
  <c r="S4580" i="1" s="1"/>
  <c r="R4579" i="1"/>
  <c r="S4579" i="1" s="1" a="1"/>
  <c r="S4579" i="1" s="1"/>
  <c r="R4578" i="1"/>
  <c r="S4578" i="1" s="1" a="1"/>
  <c r="S4578" i="1" s="1"/>
  <c r="R4577" i="1"/>
  <c r="S4577" i="1" s="1" a="1"/>
  <c r="S4577" i="1" s="1"/>
  <c r="R4576" i="1"/>
  <c r="S4576" i="1" s="1" a="1"/>
  <c r="S4576" i="1" s="1"/>
  <c r="R4575" i="1"/>
  <c r="S4575" i="1" s="1" a="1"/>
  <c r="S4575" i="1" s="1"/>
  <c r="R4574" i="1"/>
  <c r="S4574" i="1" s="1" a="1"/>
  <c r="S4574" i="1" s="1"/>
  <c r="R4573" i="1"/>
  <c r="S4573" i="1" s="1" a="1"/>
  <c r="S4573" i="1" s="1"/>
  <c r="R4572" i="1"/>
  <c r="S4572" i="1" s="1" a="1"/>
  <c r="S4572" i="1" s="1"/>
  <c r="R4571" i="1"/>
  <c r="S4571" i="1" s="1" a="1"/>
  <c r="S4571" i="1" s="1"/>
  <c r="R4570" i="1"/>
  <c r="S4570" i="1" s="1" a="1"/>
  <c r="S4570" i="1" s="1"/>
  <c r="R4569" i="1"/>
  <c r="S4569" i="1" s="1" a="1"/>
  <c r="S4569" i="1" s="1"/>
  <c r="R4568" i="1"/>
  <c r="S4568" i="1" s="1" a="1"/>
  <c r="S4568" i="1" s="1"/>
  <c r="R4567" i="1"/>
  <c r="S4567" i="1" s="1" a="1"/>
  <c r="S4567" i="1" s="1"/>
  <c r="R4566" i="1"/>
  <c r="S4566" i="1" s="1" a="1"/>
  <c r="S4566" i="1" s="1"/>
  <c r="R4565" i="1"/>
  <c r="S4565" i="1" s="1" a="1"/>
  <c r="S4565" i="1" s="1"/>
  <c r="R4564" i="1"/>
  <c r="S4564" i="1" s="1" a="1"/>
  <c r="S4564" i="1" s="1"/>
  <c r="R4563" i="1"/>
  <c r="S4563" i="1" s="1" a="1"/>
  <c r="S4563" i="1" s="1"/>
  <c r="R4562" i="1"/>
  <c r="S4562" i="1" s="1" a="1"/>
  <c r="S4562" i="1" s="1"/>
  <c r="R4561" i="1"/>
  <c r="S4561" i="1" s="1" a="1"/>
  <c r="S4561" i="1" s="1"/>
  <c r="R4560" i="1"/>
  <c r="S4560" i="1" s="1" a="1"/>
  <c r="S4560" i="1" s="1"/>
  <c r="R4559" i="1"/>
  <c r="S4559" i="1" s="1" a="1"/>
  <c r="S4559" i="1" s="1"/>
  <c r="R4558" i="1"/>
  <c r="S4558" i="1" s="1" a="1"/>
  <c r="S4558" i="1" s="1"/>
  <c r="R4557" i="1"/>
  <c r="S4557" i="1" s="1" a="1"/>
  <c r="S4557" i="1" s="1"/>
  <c r="R4556" i="1"/>
  <c r="S4556" i="1" s="1" a="1"/>
  <c r="S4556" i="1" s="1"/>
  <c r="R4555" i="1"/>
  <c r="S4555" i="1" s="1" a="1"/>
  <c r="S4555" i="1" s="1"/>
  <c r="R4554" i="1"/>
  <c r="S4554" i="1" s="1" a="1"/>
  <c r="S4554" i="1" s="1"/>
  <c r="R4553" i="1"/>
  <c r="S4553" i="1" s="1" a="1"/>
  <c r="S4553" i="1" s="1"/>
  <c r="R4552" i="1"/>
  <c r="S4552" i="1" s="1" a="1"/>
  <c r="S4552" i="1" s="1"/>
  <c r="R4551" i="1"/>
  <c r="S4551" i="1" s="1" a="1"/>
  <c r="S4551" i="1" s="1"/>
  <c r="R4550" i="1"/>
  <c r="S4550" i="1" s="1" a="1"/>
  <c r="S4550" i="1" s="1"/>
  <c r="R4549" i="1"/>
  <c r="S4549" i="1" s="1" a="1"/>
  <c r="S4549" i="1" s="1"/>
  <c r="R4548" i="1"/>
  <c r="S4548" i="1" s="1" a="1"/>
  <c r="S4548" i="1" s="1"/>
  <c r="R4547" i="1"/>
  <c r="S4547" i="1" s="1" a="1"/>
  <c r="S4547" i="1" s="1"/>
  <c r="R4546" i="1"/>
  <c r="S4546" i="1" s="1" a="1"/>
  <c r="S4546" i="1" s="1"/>
  <c r="R4545" i="1"/>
  <c r="S4545" i="1" s="1" a="1"/>
  <c r="S4545" i="1" s="1"/>
  <c r="R4544" i="1"/>
  <c r="S4544" i="1" s="1" a="1"/>
  <c r="S4544" i="1" s="1"/>
  <c r="R4543" i="1"/>
  <c r="S4543" i="1" s="1" a="1"/>
  <c r="S4543" i="1" s="1"/>
  <c r="R4542" i="1"/>
  <c r="S4542" i="1" s="1" a="1"/>
  <c r="S4542" i="1" s="1"/>
  <c r="R4541" i="1"/>
  <c r="S4541" i="1" s="1" a="1"/>
  <c r="S4541" i="1" s="1"/>
  <c r="R4540" i="1"/>
  <c r="S4540" i="1" s="1" a="1"/>
  <c r="S4540" i="1" s="1"/>
  <c r="R4539" i="1"/>
  <c r="S4539" i="1" s="1" a="1"/>
  <c r="S4539" i="1" s="1"/>
  <c r="R4538" i="1"/>
  <c r="S4538" i="1" s="1" a="1"/>
  <c r="S4538" i="1" s="1"/>
  <c r="R4537" i="1"/>
  <c r="S4537" i="1" s="1" a="1"/>
  <c r="S4537" i="1" s="1"/>
  <c r="R4536" i="1"/>
  <c r="S4536" i="1" s="1" a="1"/>
  <c r="S4536" i="1" s="1"/>
  <c r="R4535" i="1"/>
  <c r="S4535" i="1" s="1" a="1"/>
  <c r="S4535" i="1" s="1"/>
  <c r="R4534" i="1"/>
  <c r="S4534" i="1" s="1" a="1"/>
  <c r="S4534" i="1" s="1"/>
  <c r="R4533" i="1"/>
  <c r="S4533" i="1" s="1" a="1"/>
  <c r="S4533" i="1" s="1"/>
  <c r="R4532" i="1"/>
  <c r="S4532" i="1" s="1" a="1"/>
  <c r="S4532" i="1" s="1"/>
  <c r="R4531" i="1"/>
  <c r="S4531" i="1" s="1" a="1"/>
  <c r="S4531" i="1" s="1"/>
  <c r="R4530" i="1"/>
  <c r="S4530" i="1" s="1" a="1"/>
  <c r="S4530" i="1" s="1"/>
  <c r="R4529" i="1"/>
  <c r="S4529" i="1" s="1" a="1"/>
  <c r="S4529" i="1" s="1"/>
  <c r="R4528" i="1"/>
  <c r="S4528" i="1" s="1" a="1"/>
  <c r="S4528" i="1" s="1"/>
  <c r="R4527" i="1"/>
  <c r="S4527" i="1" s="1" a="1"/>
  <c r="S4527" i="1" s="1"/>
  <c r="R4526" i="1"/>
  <c r="S4526" i="1" s="1" a="1"/>
  <c r="S4526" i="1" s="1"/>
  <c r="R4525" i="1"/>
  <c r="S4525" i="1" s="1" a="1"/>
  <c r="S4525" i="1" s="1"/>
  <c r="R4524" i="1"/>
  <c r="S4524" i="1" s="1" a="1"/>
  <c r="S4524" i="1" s="1"/>
  <c r="R4523" i="1"/>
  <c r="S4523" i="1" s="1" a="1"/>
  <c r="S4523" i="1" s="1"/>
  <c r="R4522" i="1"/>
  <c r="S4522" i="1" s="1" a="1"/>
  <c r="S4522" i="1" s="1"/>
  <c r="R4521" i="1"/>
  <c r="S4521" i="1" s="1" a="1"/>
  <c r="S4521" i="1" s="1"/>
  <c r="R4520" i="1"/>
  <c r="S4520" i="1" s="1" a="1"/>
  <c r="S4520" i="1" s="1"/>
  <c r="R4519" i="1"/>
  <c r="S4519" i="1" s="1" a="1"/>
  <c r="S4519" i="1" s="1"/>
  <c r="R4518" i="1"/>
  <c r="S4518" i="1" s="1" a="1"/>
  <c r="S4518" i="1" s="1"/>
  <c r="R4517" i="1"/>
  <c r="S4517" i="1" s="1" a="1"/>
  <c r="S4517" i="1" s="1"/>
  <c r="R4516" i="1"/>
  <c r="S4516" i="1" s="1" a="1"/>
  <c r="S4516" i="1" s="1"/>
  <c r="R4515" i="1"/>
  <c r="S4515" i="1" s="1" a="1"/>
  <c r="S4515" i="1" s="1"/>
  <c r="R4514" i="1"/>
  <c r="S4514" i="1" s="1" a="1"/>
  <c r="S4514" i="1" s="1"/>
  <c r="R4513" i="1"/>
  <c r="S4513" i="1" s="1" a="1"/>
  <c r="S4513" i="1" s="1"/>
  <c r="R4512" i="1"/>
  <c r="S4512" i="1" s="1" a="1"/>
  <c r="S4512" i="1" s="1"/>
  <c r="R4511" i="1"/>
  <c r="S4511" i="1" s="1" a="1"/>
  <c r="S4511" i="1" s="1"/>
  <c r="R4510" i="1"/>
  <c r="S4510" i="1" s="1" a="1"/>
  <c r="S4510" i="1" s="1"/>
  <c r="R4509" i="1"/>
  <c r="S4509" i="1" s="1" a="1"/>
  <c r="S4509" i="1" s="1"/>
  <c r="R4508" i="1"/>
  <c r="S4508" i="1" s="1" a="1"/>
  <c r="S4508" i="1" s="1"/>
  <c r="R4507" i="1"/>
  <c r="S4507" i="1" s="1" a="1"/>
  <c r="S4507" i="1" s="1"/>
  <c r="R4506" i="1"/>
  <c r="S4506" i="1" s="1" a="1"/>
  <c r="S4506" i="1" s="1"/>
  <c r="R4505" i="1"/>
  <c r="S4505" i="1" s="1" a="1"/>
  <c r="S4505" i="1" s="1"/>
  <c r="R4504" i="1"/>
  <c r="S4504" i="1" s="1" a="1"/>
  <c r="S4504" i="1" s="1"/>
  <c r="R4503" i="1"/>
  <c r="S4503" i="1" s="1" a="1"/>
  <c r="S4503" i="1" s="1"/>
  <c r="R4502" i="1"/>
  <c r="S4502" i="1" s="1" a="1"/>
  <c r="S4502" i="1" s="1"/>
  <c r="R4501" i="1"/>
  <c r="S4501" i="1" s="1" a="1"/>
  <c r="S4501" i="1" s="1"/>
  <c r="R4500" i="1"/>
  <c r="S4500" i="1" s="1" a="1"/>
  <c r="S4500" i="1" s="1"/>
  <c r="R4499" i="1"/>
  <c r="S4499" i="1" s="1" a="1"/>
  <c r="S4499" i="1" s="1"/>
  <c r="R4498" i="1"/>
  <c r="S4498" i="1" s="1" a="1"/>
  <c r="S4498" i="1" s="1"/>
  <c r="R4497" i="1"/>
  <c r="S4497" i="1" s="1" a="1"/>
  <c r="S4497" i="1" s="1"/>
  <c r="R4496" i="1"/>
  <c r="S4496" i="1" s="1" a="1"/>
  <c r="S4496" i="1" s="1"/>
  <c r="R4495" i="1"/>
  <c r="S4495" i="1" s="1" a="1"/>
  <c r="S4495" i="1" s="1"/>
  <c r="R4494" i="1"/>
  <c r="S4494" i="1" s="1" a="1"/>
  <c r="S4494" i="1" s="1"/>
  <c r="R4493" i="1"/>
  <c r="S4493" i="1" s="1" a="1"/>
  <c r="S4493" i="1" s="1"/>
  <c r="R4492" i="1"/>
  <c r="S4492" i="1" s="1" a="1"/>
  <c r="S4492" i="1" s="1"/>
  <c r="R4491" i="1"/>
  <c r="S4491" i="1" s="1" a="1"/>
  <c r="S4491" i="1" s="1"/>
  <c r="R4490" i="1"/>
  <c r="S4490" i="1" s="1" a="1"/>
  <c r="S4490" i="1" s="1"/>
  <c r="R4489" i="1"/>
  <c r="S4489" i="1" s="1" a="1"/>
  <c r="S4489" i="1" s="1"/>
  <c r="R4488" i="1"/>
  <c r="S4488" i="1" s="1" a="1"/>
  <c r="S4488" i="1" s="1"/>
  <c r="R4487" i="1"/>
  <c r="S4487" i="1" s="1" a="1"/>
  <c r="S4487" i="1" s="1"/>
  <c r="R4486" i="1"/>
  <c r="S4486" i="1" s="1" a="1"/>
  <c r="S4486" i="1" s="1"/>
  <c r="R4485" i="1"/>
  <c r="S4485" i="1" s="1" a="1"/>
  <c r="S4485" i="1" s="1"/>
  <c r="R4484" i="1"/>
  <c r="S4484" i="1" s="1" a="1"/>
  <c r="S4484" i="1" s="1"/>
  <c r="R4483" i="1"/>
  <c r="S4483" i="1" s="1" a="1"/>
  <c r="S4483" i="1" s="1"/>
  <c r="R4482" i="1"/>
  <c r="S4482" i="1" s="1" a="1"/>
  <c r="S4482" i="1" s="1"/>
  <c r="R4481" i="1"/>
  <c r="S4481" i="1" s="1" a="1"/>
  <c r="S4481" i="1" s="1"/>
  <c r="R4480" i="1"/>
  <c r="S4480" i="1" s="1" a="1"/>
  <c r="S4480" i="1" s="1"/>
  <c r="R4479" i="1"/>
  <c r="S4479" i="1" s="1" a="1"/>
  <c r="S4479" i="1" s="1"/>
  <c r="R4478" i="1"/>
  <c r="S4478" i="1" s="1" a="1"/>
  <c r="S4478" i="1" s="1"/>
  <c r="R4477" i="1"/>
  <c r="S4477" i="1" s="1" a="1"/>
  <c r="S4477" i="1" s="1"/>
  <c r="R4476" i="1"/>
  <c r="S4476" i="1" s="1" a="1"/>
  <c r="S4476" i="1" s="1"/>
  <c r="R4475" i="1"/>
  <c r="S4475" i="1" s="1" a="1"/>
  <c r="S4475" i="1" s="1"/>
  <c r="R4474" i="1"/>
  <c r="S4474" i="1" s="1" a="1"/>
  <c r="S4474" i="1" s="1"/>
  <c r="R4473" i="1"/>
  <c r="S4473" i="1" s="1" a="1"/>
  <c r="S4473" i="1" s="1"/>
  <c r="R4472" i="1"/>
  <c r="S4472" i="1" s="1" a="1"/>
  <c r="S4472" i="1" s="1"/>
  <c r="R4471" i="1"/>
  <c r="S4471" i="1" s="1" a="1"/>
  <c r="S4471" i="1" s="1"/>
  <c r="R4470" i="1"/>
  <c r="S4470" i="1" s="1" a="1"/>
  <c r="S4470" i="1" s="1"/>
  <c r="R4469" i="1"/>
  <c r="S4469" i="1" s="1" a="1"/>
  <c r="S4469" i="1" s="1"/>
  <c r="R4468" i="1"/>
  <c r="S4468" i="1" s="1" a="1"/>
  <c r="S4468" i="1" s="1"/>
  <c r="R4467" i="1"/>
  <c r="S4467" i="1" s="1" a="1"/>
  <c r="S4467" i="1" s="1"/>
  <c r="R4466" i="1"/>
  <c r="S4466" i="1" s="1" a="1"/>
  <c r="S4466" i="1" s="1"/>
  <c r="R4465" i="1"/>
  <c r="S4465" i="1" s="1" a="1"/>
  <c r="S4465" i="1" s="1"/>
  <c r="R4464" i="1"/>
  <c r="S4464" i="1" s="1" a="1"/>
  <c r="S4464" i="1" s="1"/>
  <c r="R4463" i="1"/>
  <c r="S4463" i="1" s="1" a="1"/>
  <c r="S4463" i="1" s="1"/>
  <c r="R4462" i="1"/>
  <c r="S4462" i="1" s="1" a="1"/>
  <c r="S4462" i="1" s="1"/>
  <c r="R4461" i="1"/>
  <c r="S4461" i="1" s="1" a="1"/>
  <c r="S4461" i="1" s="1"/>
  <c r="R4460" i="1"/>
  <c r="S4460" i="1" s="1" a="1"/>
  <c r="S4460" i="1" s="1"/>
  <c r="R4459" i="1"/>
  <c r="S4459" i="1" s="1" a="1"/>
  <c r="S4459" i="1" s="1"/>
  <c r="R4458" i="1"/>
  <c r="S4458" i="1" s="1" a="1"/>
  <c r="S4458" i="1" s="1"/>
  <c r="R4457" i="1"/>
  <c r="S4457" i="1" s="1" a="1"/>
  <c r="S4457" i="1" s="1"/>
  <c r="R4456" i="1"/>
  <c r="S4456" i="1" s="1" a="1"/>
  <c r="S4456" i="1" s="1"/>
  <c r="R4455" i="1"/>
  <c r="S4455" i="1" s="1" a="1"/>
  <c r="S4455" i="1" s="1"/>
  <c r="R4454" i="1"/>
  <c r="S4454" i="1" s="1" a="1"/>
  <c r="S4454" i="1" s="1"/>
  <c r="R4453" i="1"/>
  <c r="S4453" i="1" s="1" a="1"/>
  <c r="S4453" i="1" s="1"/>
  <c r="R4452" i="1"/>
  <c r="S4452" i="1" s="1" a="1"/>
  <c r="S4452" i="1" s="1"/>
  <c r="R4451" i="1"/>
  <c r="S4451" i="1" s="1" a="1"/>
  <c r="S4451" i="1" s="1"/>
  <c r="R4450" i="1"/>
  <c r="S4450" i="1" s="1" a="1"/>
  <c r="S4450" i="1" s="1"/>
  <c r="R4449" i="1"/>
  <c r="S4449" i="1" s="1" a="1"/>
  <c r="S4449" i="1" s="1"/>
  <c r="R4448" i="1"/>
  <c r="S4448" i="1" s="1" a="1"/>
  <c r="S4448" i="1" s="1"/>
  <c r="R4447" i="1"/>
  <c r="S4447" i="1" s="1" a="1"/>
  <c r="S4447" i="1" s="1"/>
  <c r="R4446" i="1"/>
  <c r="S4446" i="1" s="1" a="1"/>
  <c r="S4446" i="1" s="1"/>
  <c r="R4445" i="1"/>
  <c r="S4445" i="1" s="1" a="1"/>
  <c r="S4445" i="1" s="1"/>
  <c r="R4444" i="1"/>
  <c r="S4444" i="1" s="1" a="1"/>
  <c r="S4444" i="1" s="1"/>
  <c r="R4443" i="1"/>
  <c r="S4443" i="1" s="1" a="1"/>
  <c r="S4443" i="1" s="1"/>
  <c r="R4442" i="1"/>
  <c r="S4442" i="1" s="1" a="1"/>
  <c r="S4442" i="1" s="1"/>
  <c r="R4441" i="1"/>
  <c r="S4441" i="1" s="1" a="1"/>
  <c r="S4441" i="1" s="1"/>
  <c r="R4440" i="1"/>
  <c r="S4440" i="1" s="1" a="1"/>
  <c r="S4440" i="1" s="1"/>
  <c r="R4439" i="1"/>
  <c r="S4439" i="1" s="1" a="1"/>
  <c r="S4439" i="1" s="1"/>
  <c r="R4438" i="1"/>
  <c r="S4438" i="1" s="1" a="1"/>
  <c r="S4438" i="1" s="1"/>
  <c r="R4437" i="1"/>
  <c r="S4437" i="1" s="1" a="1"/>
  <c r="S4437" i="1" s="1"/>
  <c r="R4436" i="1"/>
  <c r="S4436" i="1" s="1" a="1"/>
  <c r="S4436" i="1" s="1"/>
  <c r="R4435" i="1"/>
  <c r="S4435" i="1" s="1" a="1"/>
  <c r="S4435" i="1" s="1"/>
  <c r="R4434" i="1"/>
  <c r="S4434" i="1" s="1" a="1"/>
  <c r="S4434" i="1" s="1"/>
  <c r="R4433" i="1"/>
  <c r="S4433" i="1" s="1" a="1"/>
  <c r="S4433" i="1" s="1"/>
  <c r="R4432" i="1"/>
  <c r="S4432" i="1" s="1" a="1"/>
  <c r="S4432" i="1" s="1"/>
  <c r="R4431" i="1"/>
  <c r="S4431" i="1" s="1" a="1"/>
  <c r="S4431" i="1" s="1"/>
  <c r="R4430" i="1"/>
  <c r="S4430" i="1" s="1" a="1"/>
  <c r="S4430" i="1" s="1"/>
  <c r="R4429" i="1"/>
  <c r="S4429" i="1" s="1" a="1"/>
  <c r="S4429" i="1" s="1"/>
  <c r="R4428" i="1"/>
  <c r="S4428" i="1" s="1" a="1"/>
  <c r="S4428" i="1" s="1"/>
  <c r="R4427" i="1"/>
  <c r="S4427" i="1" s="1" a="1"/>
  <c r="S4427" i="1" s="1"/>
  <c r="R4426" i="1"/>
  <c r="S4426" i="1" s="1" a="1"/>
  <c r="S4426" i="1" s="1"/>
  <c r="R4425" i="1"/>
  <c r="S4425" i="1" s="1" a="1"/>
  <c r="S4425" i="1" s="1"/>
  <c r="R4424" i="1"/>
  <c r="S4424" i="1" s="1" a="1"/>
  <c r="S4424" i="1" s="1"/>
  <c r="R4423" i="1"/>
  <c r="S4423" i="1" s="1" a="1"/>
  <c r="S4423" i="1" s="1"/>
  <c r="R4422" i="1"/>
  <c r="S4422" i="1" s="1" a="1"/>
  <c r="S4422" i="1" s="1"/>
  <c r="R4421" i="1"/>
  <c r="S4421" i="1" s="1" a="1"/>
  <c r="S4421" i="1" s="1"/>
  <c r="R4420" i="1"/>
  <c r="S4420" i="1" s="1" a="1"/>
  <c r="S4420" i="1" s="1"/>
  <c r="R4419" i="1"/>
  <c r="S4419" i="1" s="1" a="1"/>
  <c r="S4419" i="1" s="1"/>
  <c r="R4418" i="1"/>
  <c r="S4418" i="1" s="1" a="1"/>
  <c r="S4418" i="1" s="1"/>
  <c r="R4417" i="1"/>
  <c r="S4417" i="1" s="1" a="1"/>
  <c r="S4417" i="1" s="1"/>
  <c r="R4416" i="1"/>
  <c r="S4416" i="1" s="1" a="1"/>
  <c r="S4416" i="1" s="1"/>
  <c r="R4415" i="1"/>
  <c r="S4415" i="1" s="1" a="1"/>
  <c r="S4415" i="1" s="1"/>
  <c r="R4414" i="1"/>
  <c r="S4414" i="1" s="1" a="1"/>
  <c r="S4414" i="1" s="1"/>
  <c r="R4413" i="1"/>
  <c r="S4413" i="1" s="1" a="1"/>
  <c r="S4413" i="1" s="1"/>
  <c r="R4412" i="1"/>
  <c r="S4412" i="1" s="1" a="1"/>
  <c r="S4412" i="1" s="1"/>
  <c r="R4411" i="1"/>
  <c r="S4411" i="1" s="1" a="1"/>
  <c r="S4411" i="1" s="1"/>
  <c r="R4410" i="1"/>
  <c r="S4410" i="1" s="1" a="1"/>
  <c r="S4410" i="1" s="1"/>
  <c r="R4409" i="1"/>
  <c r="S4409" i="1" s="1" a="1"/>
  <c r="S4409" i="1" s="1"/>
  <c r="R4408" i="1"/>
  <c r="S4408" i="1" s="1" a="1"/>
  <c r="S4408" i="1" s="1"/>
  <c r="R4407" i="1"/>
  <c r="S4407" i="1" s="1" a="1"/>
  <c r="S4407" i="1" s="1"/>
  <c r="R4406" i="1"/>
  <c r="S4406" i="1" s="1" a="1"/>
  <c r="S4406" i="1" s="1"/>
  <c r="R4405" i="1"/>
  <c r="S4405" i="1" s="1" a="1"/>
  <c r="S4405" i="1" s="1"/>
  <c r="R4404" i="1"/>
  <c r="S4404" i="1" s="1" a="1"/>
  <c r="S4404" i="1" s="1"/>
  <c r="R4403" i="1"/>
  <c r="S4403" i="1" s="1" a="1"/>
  <c r="S4403" i="1" s="1"/>
  <c r="R4402" i="1"/>
  <c r="S4402" i="1" s="1" a="1"/>
  <c r="S4402" i="1" s="1"/>
  <c r="R4401" i="1"/>
  <c r="S4401" i="1" s="1" a="1"/>
  <c r="S4401" i="1" s="1"/>
  <c r="R4400" i="1"/>
  <c r="S4400" i="1" s="1" a="1"/>
  <c r="S4400" i="1" s="1"/>
  <c r="R4399" i="1"/>
  <c r="S4399" i="1" s="1" a="1"/>
  <c r="S4399" i="1" s="1"/>
  <c r="R4398" i="1"/>
  <c r="S4398" i="1" s="1" a="1"/>
  <c r="S4398" i="1" s="1"/>
  <c r="R4397" i="1"/>
  <c r="S4397" i="1" s="1" a="1"/>
  <c r="S4397" i="1" s="1"/>
  <c r="R4396" i="1"/>
  <c r="S4396" i="1" s="1" a="1"/>
  <c r="S4396" i="1" s="1"/>
  <c r="R4395" i="1"/>
  <c r="S4395" i="1" s="1" a="1"/>
  <c r="S4395" i="1" s="1"/>
  <c r="R4394" i="1"/>
  <c r="S4394" i="1" s="1" a="1"/>
  <c r="S4394" i="1" s="1"/>
  <c r="R4393" i="1"/>
  <c r="S4393" i="1" s="1" a="1"/>
  <c r="S4393" i="1" s="1"/>
  <c r="R4392" i="1"/>
  <c r="S4392" i="1" s="1" a="1"/>
  <c r="S4392" i="1" s="1"/>
  <c r="R4391" i="1"/>
  <c r="S4391" i="1" s="1" a="1"/>
  <c r="S4391" i="1" s="1"/>
  <c r="R4390" i="1"/>
  <c r="S4390" i="1" s="1" a="1"/>
  <c r="S4390" i="1" s="1"/>
  <c r="R4389" i="1"/>
  <c r="S4389" i="1" s="1" a="1"/>
  <c r="S4389" i="1" s="1"/>
  <c r="R4388" i="1"/>
  <c r="S4388" i="1" s="1" a="1"/>
  <c r="S4388" i="1" s="1"/>
  <c r="R4387" i="1"/>
  <c r="S4387" i="1" s="1" a="1"/>
  <c r="S4387" i="1" s="1"/>
  <c r="R4386" i="1"/>
  <c r="S4386" i="1" s="1" a="1"/>
  <c r="S4386" i="1" s="1"/>
  <c r="R4385" i="1"/>
  <c r="S4385" i="1" s="1" a="1"/>
  <c r="S4385" i="1" s="1"/>
  <c r="R4384" i="1"/>
  <c r="S4384" i="1" s="1" a="1"/>
  <c r="S4384" i="1" s="1"/>
  <c r="R4383" i="1"/>
  <c r="S4383" i="1" s="1" a="1"/>
  <c r="S4383" i="1" s="1"/>
  <c r="R4382" i="1"/>
  <c r="S4382" i="1" s="1" a="1"/>
  <c r="S4382" i="1" s="1"/>
  <c r="R4381" i="1"/>
  <c r="S4381" i="1" s="1" a="1"/>
  <c r="S4381" i="1" s="1"/>
  <c r="R4380" i="1"/>
  <c r="S4380" i="1" s="1" a="1"/>
  <c r="S4380" i="1" s="1"/>
  <c r="R4379" i="1"/>
  <c r="S4379" i="1" s="1" a="1"/>
  <c r="S4379" i="1" s="1"/>
  <c r="R4378" i="1"/>
  <c r="S4378" i="1" s="1" a="1"/>
  <c r="S4378" i="1" s="1"/>
  <c r="R4377" i="1"/>
  <c r="S4377" i="1" s="1" a="1"/>
  <c r="S4377" i="1" s="1"/>
  <c r="R4376" i="1"/>
  <c r="S4376" i="1" s="1" a="1"/>
  <c r="S4376" i="1" s="1"/>
  <c r="R4375" i="1"/>
  <c r="S4375" i="1" s="1" a="1"/>
  <c r="S4375" i="1" s="1"/>
  <c r="R4374" i="1"/>
  <c r="S4374" i="1" s="1" a="1"/>
  <c r="S4374" i="1" s="1"/>
  <c r="R4373" i="1"/>
  <c r="S4373" i="1" s="1" a="1"/>
  <c r="S4373" i="1" s="1"/>
  <c r="R4372" i="1"/>
  <c r="S4372" i="1" s="1" a="1"/>
  <c r="S4372" i="1" s="1"/>
  <c r="R4371" i="1"/>
  <c r="S4371" i="1" s="1" a="1"/>
  <c r="S4371" i="1" s="1"/>
  <c r="R4370" i="1"/>
  <c r="S4370" i="1" s="1" a="1"/>
  <c r="S4370" i="1" s="1"/>
  <c r="R4369" i="1"/>
  <c r="S4369" i="1" s="1" a="1"/>
  <c r="S4369" i="1" s="1"/>
  <c r="R4368" i="1"/>
  <c r="S4368" i="1" s="1" a="1"/>
  <c r="S4368" i="1" s="1"/>
  <c r="R4367" i="1"/>
  <c r="S4367" i="1" s="1" a="1"/>
  <c r="S4367" i="1" s="1"/>
  <c r="R4366" i="1"/>
  <c r="S4366" i="1" s="1" a="1"/>
  <c r="S4366" i="1" s="1"/>
  <c r="R4365" i="1"/>
  <c r="S4365" i="1" s="1" a="1"/>
  <c r="S4365" i="1" s="1"/>
  <c r="R4364" i="1"/>
  <c r="S4364" i="1" s="1" a="1"/>
  <c r="S4364" i="1" s="1"/>
  <c r="R4363" i="1"/>
  <c r="S4363" i="1" s="1" a="1"/>
  <c r="S4363" i="1" s="1"/>
  <c r="R4362" i="1"/>
  <c r="S4362" i="1" s="1" a="1"/>
  <c r="S4362" i="1" s="1"/>
  <c r="R4361" i="1"/>
  <c r="S4361" i="1" s="1" a="1"/>
  <c r="S4361" i="1" s="1"/>
  <c r="R4360" i="1"/>
  <c r="S4360" i="1" s="1" a="1"/>
  <c r="S4360" i="1" s="1"/>
  <c r="R4359" i="1"/>
  <c r="S4359" i="1" s="1" a="1"/>
  <c r="S4359" i="1" s="1"/>
  <c r="R4358" i="1"/>
  <c r="S4358" i="1" s="1" a="1"/>
  <c r="S4358" i="1" s="1"/>
  <c r="R4357" i="1"/>
  <c r="S4357" i="1" s="1" a="1"/>
  <c r="S4357" i="1" s="1"/>
  <c r="R4356" i="1"/>
  <c r="S4356" i="1" s="1" a="1"/>
  <c r="S4356" i="1" s="1"/>
  <c r="R4355" i="1"/>
  <c r="S4355" i="1" s="1" a="1"/>
  <c r="S4355" i="1" s="1"/>
  <c r="R4354" i="1"/>
  <c r="S4354" i="1" s="1" a="1"/>
  <c r="S4354" i="1" s="1"/>
  <c r="R4353" i="1"/>
  <c r="S4353" i="1" s="1" a="1"/>
  <c r="S4353" i="1" s="1"/>
  <c r="R4352" i="1"/>
  <c r="S4352" i="1" s="1" a="1"/>
  <c r="S4352" i="1" s="1"/>
  <c r="R4351" i="1"/>
  <c r="S4351" i="1" s="1" a="1"/>
  <c r="S4351" i="1" s="1"/>
  <c r="R4350" i="1"/>
  <c r="S4350" i="1" s="1" a="1"/>
  <c r="S4350" i="1" s="1"/>
  <c r="R4349" i="1"/>
  <c r="S4349" i="1" s="1" a="1"/>
  <c r="S4349" i="1" s="1"/>
  <c r="R4348" i="1"/>
  <c r="S4348" i="1" s="1" a="1"/>
  <c r="S4348" i="1" s="1"/>
  <c r="R4347" i="1"/>
  <c r="S4347" i="1" s="1" a="1"/>
  <c r="S4347" i="1" s="1"/>
  <c r="R4346" i="1"/>
  <c r="S4346" i="1" s="1" a="1"/>
  <c r="S4346" i="1" s="1"/>
  <c r="R4345" i="1"/>
  <c r="S4345" i="1" s="1" a="1"/>
  <c r="S4345" i="1" s="1"/>
  <c r="R4344" i="1"/>
  <c r="S4344" i="1" s="1" a="1"/>
  <c r="S4344" i="1" s="1"/>
  <c r="R4343" i="1"/>
  <c r="S4343" i="1" s="1" a="1"/>
  <c r="S4343" i="1" s="1"/>
  <c r="R4342" i="1"/>
  <c r="S4342" i="1" s="1" a="1"/>
  <c r="S4342" i="1" s="1"/>
  <c r="R4341" i="1"/>
  <c r="S4341" i="1" s="1" a="1"/>
  <c r="S4341" i="1" s="1"/>
  <c r="R4340" i="1"/>
  <c r="S4340" i="1" s="1" a="1"/>
  <c r="S4340" i="1" s="1"/>
  <c r="R4339" i="1"/>
  <c r="S4339" i="1" s="1" a="1"/>
  <c r="S4339" i="1" s="1"/>
  <c r="R4338" i="1"/>
  <c r="S4338" i="1" s="1" a="1"/>
  <c r="S4338" i="1" s="1"/>
  <c r="R4337" i="1"/>
  <c r="S4337" i="1" s="1" a="1"/>
  <c r="S4337" i="1" s="1"/>
  <c r="R4336" i="1"/>
  <c r="S4336" i="1" s="1" a="1"/>
  <c r="S4336" i="1" s="1"/>
  <c r="R4335" i="1"/>
  <c r="S4335" i="1" s="1" a="1"/>
  <c r="S4335" i="1" s="1"/>
  <c r="R4334" i="1"/>
  <c r="S4334" i="1" s="1" a="1"/>
  <c r="S4334" i="1" s="1"/>
  <c r="R4333" i="1"/>
  <c r="S4333" i="1" s="1" a="1"/>
  <c r="S4333" i="1" s="1"/>
  <c r="R4332" i="1"/>
  <c r="S4332" i="1" s="1" a="1"/>
  <c r="S4332" i="1" s="1"/>
  <c r="R4331" i="1"/>
  <c r="S4331" i="1" s="1" a="1"/>
  <c r="S4331" i="1" s="1"/>
  <c r="R4330" i="1"/>
  <c r="S4330" i="1" s="1" a="1"/>
  <c r="S4330" i="1" s="1"/>
  <c r="R4329" i="1"/>
  <c r="S4329" i="1" s="1" a="1"/>
  <c r="S4329" i="1" s="1"/>
  <c r="R4328" i="1"/>
  <c r="S4328" i="1" s="1" a="1"/>
  <c r="S4328" i="1" s="1"/>
  <c r="R4327" i="1"/>
  <c r="S4327" i="1" s="1" a="1"/>
  <c r="S4327" i="1" s="1"/>
  <c r="R4326" i="1"/>
  <c r="S4326" i="1" s="1" a="1"/>
  <c r="S4326" i="1" s="1"/>
  <c r="R4325" i="1"/>
  <c r="S4325" i="1" s="1" a="1"/>
  <c r="S4325" i="1" s="1"/>
  <c r="R4324" i="1"/>
  <c r="S4324" i="1" s="1" a="1"/>
  <c r="S4324" i="1" s="1"/>
  <c r="R4323" i="1"/>
  <c r="S4323" i="1" s="1" a="1"/>
  <c r="S4323" i="1" s="1"/>
  <c r="R4322" i="1"/>
  <c r="S4322" i="1" s="1" a="1"/>
  <c r="S4322" i="1" s="1"/>
  <c r="R4321" i="1"/>
  <c r="S4321" i="1" s="1" a="1"/>
  <c r="S4321" i="1" s="1"/>
  <c r="R4320" i="1"/>
  <c r="S4320" i="1" s="1" a="1"/>
  <c r="S4320" i="1" s="1"/>
  <c r="R4319" i="1"/>
  <c r="S4319" i="1" s="1" a="1"/>
  <c r="S4319" i="1" s="1"/>
  <c r="R4318" i="1"/>
  <c r="S4318" i="1" s="1" a="1"/>
  <c r="S4318" i="1" s="1"/>
  <c r="R4317" i="1"/>
  <c r="S4317" i="1" s="1" a="1"/>
  <c r="S4317" i="1" s="1"/>
  <c r="R4316" i="1"/>
  <c r="S4316" i="1" s="1" a="1"/>
  <c r="S4316" i="1" s="1"/>
  <c r="R4315" i="1"/>
  <c r="S4315" i="1" s="1" a="1"/>
  <c r="S4315" i="1" s="1"/>
  <c r="R4314" i="1"/>
  <c r="S4314" i="1" s="1" a="1"/>
  <c r="S4314" i="1" s="1"/>
  <c r="R4313" i="1"/>
  <c r="S4313" i="1" s="1" a="1"/>
  <c r="S4313" i="1" s="1"/>
  <c r="R4312" i="1"/>
  <c r="S4312" i="1" s="1" a="1"/>
  <c r="S4312" i="1" s="1"/>
  <c r="R4311" i="1"/>
  <c r="S4311" i="1" s="1" a="1"/>
  <c r="S4311" i="1" s="1"/>
  <c r="R4310" i="1"/>
  <c r="S4310" i="1" s="1" a="1"/>
  <c r="S4310" i="1" s="1"/>
  <c r="R4309" i="1"/>
  <c r="S4309" i="1" s="1" a="1"/>
  <c r="S4309" i="1" s="1"/>
  <c r="R4308" i="1"/>
  <c r="S4308" i="1" s="1" a="1"/>
  <c r="S4308" i="1" s="1"/>
  <c r="R4307" i="1"/>
  <c r="S4307" i="1" s="1" a="1"/>
  <c r="S4307" i="1" s="1"/>
  <c r="R4306" i="1"/>
  <c r="S4306" i="1" s="1" a="1"/>
  <c r="S4306" i="1" s="1"/>
  <c r="R4305" i="1"/>
  <c r="S4305" i="1" s="1" a="1"/>
  <c r="S4305" i="1" s="1"/>
  <c r="R4304" i="1"/>
  <c r="S4304" i="1" s="1" a="1"/>
  <c r="S4304" i="1" s="1"/>
  <c r="R4303" i="1"/>
  <c r="S4303" i="1" s="1" a="1"/>
  <c r="S4303" i="1" s="1"/>
  <c r="R4302" i="1"/>
  <c r="S4302" i="1" s="1" a="1"/>
  <c r="S4302" i="1" s="1"/>
  <c r="R4301" i="1"/>
  <c r="S4301" i="1" s="1" a="1"/>
  <c r="S4301" i="1" s="1"/>
  <c r="R4300" i="1"/>
  <c r="S4300" i="1" s="1" a="1"/>
  <c r="S4300" i="1" s="1"/>
  <c r="R4299" i="1"/>
  <c r="S4299" i="1" s="1" a="1"/>
  <c r="S4299" i="1" s="1"/>
  <c r="R4298" i="1"/>
  <c r="S4298" i="1" s="1" a="1"/>
  <c r="S4298" i="1" s="1"/>
  <c r="R4297" i="1"/>
  <c r="S4297" i="1" s="1" a="1"/>
  <c r="S4297" i="1" s="1"/>
  <c r="R4296" i="1"/>
  <c r="S4296" i="1" s="1" a="1"/>
  <c r="S4296" i="1" s="1"/>
  <c r="R4295" i="1"/>
  <c r="S4295" i="1" s="1" a="1"/>
  <c r="S4295" i="1" s="1"/>
  <c r="R4294" i="1"/>
  <c r="S4294" i="1" s="1" a="1"/>
  <c r="S4294" i="1" s="1"/>
  <c r="R4293" i="1"/>
  <c r="S4293" i="1" s="1" a="1"/>
  <c r="S4293" i="1" s="1"/>
  <c r="R4292" i="1"/>
  <c r="S4292" i="1" s="1" a="1"/>
  <c r="S4292" i="1" s="1"/>
  <c r="R4291" i="1"/>
  <c r="S4291" i="1" s="1" a="1"/>
  <c r="S4291" i="1" s="1"/>
  <c r="R4290" i="1"/>
  <c r="S4290" i="1" s="1" a="1"/>
  <c r="S4290" i="1" s="1"/>
  <c r="R4289" i="1"/>
  <c r="S4289" i="1" s="1" a="1"/>
  <c r="S4289" i="1" s="1"/>
  <c r="R4288" i="1"/>
  <c r="S4288" i="1" s="1" a="1"/>
  <c r="S4288" i="1" s="1"/>
  <c r="R4287" i="1"/>
  <c r="S4287" i="1" s="1" a="1"/>
  <c r="S4287" i="1" s="1"/>
  <c r="R4286" i="1"/>
  <c r="S4286" i="1" s="1" a="1"/>
  <c r="S4286" i="1" s="1"/>
  <c r="R4285" i="1"/>
  <c r="S4285" i="1" s="1" a="1"/>
  <c r="S4285" i="1" s="1"/>
  <c r="R4284" i="1"/>
  <c r="S4284" i="1" s="1" a="1"/>
  <c r="S4284" i="1" s="1"/>
  <c r="R4283" i="1"/>
  <c r="S4283" i="1" s="1" a="1"/>
  <c r="S4283" i="1" s="1"/>
  <c r="R4282" i="1"/>
  <c r="S4282" i="1" s="1" a="1"/>
  <c r="S4282" i="1" s="1"/>
  <c r="R4281" i="1"/>
  <c r="S4281" i="1" s="1" a="1"/>
  <c r="S4281" i="1" s="1"/>
  <c r="R4280" i="1"/>
  <c r="S4280" i="1" s="1" a="1"/>
  <c r="S4280" i="1" s="1"/>
  <c r="R4279" i="1"/>
  <c r="S4279" i="1" s="1" a="1"/>
  <c r="S4279" i="1" s="1"/>
  <c r="R4278" i="1"/>
  <c r="S4278" i="1" s="1" a="1"/>
  <c r="S4278" i="1" s="1"/>
  <c r="R4277" i="1"/>
  <c r="S4277" i="1" s="1" a="1"/>
  <c r="S4277" i="1" s="1"/>
  <c r="R4276" i="1"/>
  <c r="S4276" i="1" s="1" a="1"/>
  <c r="S4276" i="1" s="1"/>
  <c r="R4275" i="1"/>
  <c r="S4275" i="1" s="1" a="1"/>
  <c r="S4275" i="1" s="1"/>
  <c r="R4274" i="1"/>
  <c r="S4274" i="1" s="1" a="1"/>
  <c r="S4274" i="1" s="1"/>
  <c r="R4273" i="1"/>
  <c r="S4273" i="1" s="1" a="1"/>
  <c r="S4273" i="1" s="1"/>
  <c r="R4272" i="1"/>
  <c r="S4272" i="1" s="1" a="1"/>
  <c r="S4272" i="1" s="1"/>
  <c r="R4271" i="1"/>
  <c r="S4271" i="1" s="1" a="1"/>
  <c r="S4271" i="1" s="1"/>
  <c r="R4270" i="1"/>
  <c r="S4270" i="1" s="1" a="1"/>
  <c r="S4270" i="1" s="1"/>
  <c r="R4269" i="1"/>
  <c r="S4269" i="1" s="1" a="1"/>
  <c r="S4269" i="1" s="1"/>
  <c r="R4268" i="1"/>
  <c r="S4268" i="1" s="1" a="1"/>
  <c r="S4268" i="1" s="1"/>
  <c r="R4267" i="1"/>
  <c r="S4267" i="1" s="1" a="1"/>
  <c r="S4267" i="1" s="1"/>
  <c r="R4266" i="1"/>
  <c r="S4266" i="1" s="1" a="1"/>
  <c r="S4266" i="1" s="1"/>
  <c r="R4265" i="1"/>
  <c r="S4265" i="1" s="1" a="1"/>
  <c r="S4265" i="1" s="1"/>
  <c r="R4264" i="1"/>
  <c r="S4264" i="1" s="1" a="1"/>
  <c r="S4264" i="1" s="1"/>
  <c r="R4263" i="1"/>
  <c r="S4263" i="1" s="1" a="1"/>
  <c r="S4263" i="1" s="1"/>
  <c r="R4262" i="1"/>
  <c r="S4262" i="1" s="1" a="1"/>
  <c r="S4262" i="1" s="1"/>
  <c r="R4261" i="1"/>
  <c r="S4261" i="1" s="1" a="1"/>
  <c r="S4261" i="1" s="1"/>
  <c r="R4260" i="1"/>
  <c r="S4260" i="1" s="1" a="1"/>
  <c r="S4260" i="1" s="1"/>
  <c r="R4259" i="1"/>
  <c r="S4259" i="1" s="1" a="1"/>
  <c r="S4259" i="1" s="1"/>
  <c r="R4258" i="1"/>
  <c r="S4258" i="1" s="1" a="1"/>
  <c r="S4258" i="1" s="1"/>
  <c r="R4257" i="1"/>
  <c r="S4257" i="1" s="1" a="1"/>
  <c r="S4257" i="1" s="1"/>
  <c r="R4256" i="1"/>
  <c r="S4256" i="1" s="1" a="1"/>
  <c r="S4256" i="1" s="1"/>
  <c r="R4255" i="1"/>
  <c r="S4255" i="1" s="1" a="1"/>
  <c r="S4255" i="1" s="1"/>
  <c r="R4254" i="1"/>
  <c r="S4254" i="1" s="1" a="1"/>
  <c r="S4254" i="1" s="1"/>
  <c r="R4253" i="1"/>
  <c r="S4253" i="1" s="1" a="1"/>
  <c r="S4253" i="1" s="1"/>
  <c r="R4252" i="1"/>
  <c r="S4252" i="1" s="1" a="1"/>
  <c r="S4252" i="1" s="1"/>
  <c r="R4251" i="1"/>
  <c r="S4251" i="1" s="1" a="1"/>
  <c r="S4251" i="1" s="1"/>
  <c r="R4250" i="1"/>
  <c r="S4250" i="1" s="1" a="1"/>
  <c r="S4250" i="1" s="1"/>
  <c r="R4249" i="1"/>
  <c r="S4249" i="1" s="1" a="1"/>
  <c r="S4249" i="1" s="1"/>
  <c r="R4248" i="1"/>
  <c r="S4248" i="1" s="1" a="1"/>
  <c r="S4248" i="1" s="1"/>
  <c r="R4247" i="1"/>
  <c r="S4247" i="1" s="1" a="1"/>
  <c r="S4247" i="1" s="1"/>
  <c r="R4246" i="1"/>
  <c r="S4246" i="1" s="1" a="1"/>
  <c r="S4246" i="1" s="1"/>
  <c r="R4245" i="1"/>
  <c r="S4245" i="1" s="1" a="1"/>
  <c r="S4245" i="1" s="1"/>
  <c r="R4244" i="1"/>
  <c r="S4244" i="1" s="1" a="1"/>
  <c r="S4244" i="1" s="1"/>
  <c r="R4243" i="1"/>
  <c r="S4243" i="1" s="1" a="1"/>
  <c r="S4243" i="1" s="1"/>
  <c r="R4242" i="1"/>
  <c r="S4242" i="1" s="1" a="1"/>
  <c r="S4242" i="1" s="1"/>
  <c r="R4241" i="1"/>
  <c r="S4241" i="1" s="1" a="1"/>
  <c r="S4241" i="1" s="1"/>
  <c r="R4240" i="1"/>
  <c r="S4240" i="1" s="1" a="1"/>
  <c r="S4240" i="1" s="1"/>
  <c r="R4239" i="1"/>
  <c r="S4239" i="1" s="1" a="1"/>
  <c r="S4239" i="1" s="1"/>
  <c r="R4238" i="1"/>
  <c r="S4238" i="1" s="1" a="1"/>
  <c r="S4238" i="1" s="1"/>
  <c r="R4237" i="1"/>
  <c r="S4237" i="1" s="1" a="1"/>
  <c r="S4237" i="1" s="1"/>
  <c r="R4236" i="1"/>
  <c r="S4236" i="1" s="1" a="1"/>
  <c r="S4236" i="1" s="1"/>
  <c r="R4235" i="1"/>
  <c r="S4235" i="1" s="1" a="1"/>
  <c r="S4235" i="1" s="1"/>
  <c r="R4234" i="1"/>
  <c r="S4234" i="1" s="1" a="1"/>
  <c r="S4234" i="1" s="1"/>
  <c r="R4233" i="1"/>
  <c r="S4233" i="1" s="1" a="1"/>
  <c r="S4233" i="1" s="1"/>
  <c r="R4232" i="1"/>
  <c r="S4232" i="1" s="1" a="1"/>
  <c r="S4232" i="1" s="1"/>
  <c r="R4231" i="1"/>
  <c r="S4231" i="1" s="1" a="1"/>
  <c r="S4231" i="1" s="1"/>
  <c r="R4230" i="1"/>
  <c r="S4230" i="1" s="1" a="1"/>
  <c r="S4230" i="1" s="1"/>
  <c r="R4229" i="1"/>
  <c r="S4229" i="1" s="1" a="1"/>
  <c r="S4229" i="1" s="1"/>
  <c r="R4228" i="1"/>
  <c r="S4228" i="1" s="1" a="1"/>
  <c r="S4228" i="1" s="1"/>
  <c r="R4227" i="1"/>
  <c r="S4227" i="1" s="1" a="1"/>
  <c r="S4227" i="1" s="1"/>
  <c r="R4226" i="1"/>
  <c r="S4226" i="1" s="1" a="1"/>
  <c r="S4226" i="1" s="1"/>
  <c r="R4225" i="1"/>
  <c r="S4225" i="1" s="1" a="1"/>
  <c r="S4225" i="1" s="1"/>
  <c r="R4224" i="1"/>
  <c r="S4224" i="1" s="1" a="1"/>
  <c r="S4224" i="1" s="1"/>
  <c r="R4223" i="1"/>
  <c r="S4223" i="1" s="1" a="1"/>
  <c r="S4223" i="1" s="1"/>
  <c r="R4222" i="1"/>
  <c r="S4222" i="1" s="1" a="1"/>
  <c r="S4222" i="1" s="1"/>
  <c r="R4221" i="1"/>
  <c r="S4221" i="1" s="1" a="1"/>
  <c r="S4221" i="1" s="1"/>
  <c r="R4220" i="1"/>
  <c r="S4220" i="1" s="1" a="1"/>
  <c r="S4220" i="1" s="1"/>
  <c r="R4219" i="1"/>
  <c r="S4219" i="1" s="1" a="1"/>
  <c r="S4219" i="1" s="1"/>
  <c r="R4218" i="1"/>
  <c r="S4218" i="1" s="1" a="1"/>
  <c r="S4218" i="1" s="1"/>
  <c r="R4217" i="1"/>
  <c r="S4217" i="1" s="1" a="1"/>
  <c r="S4217" i="1" s="1"/>
  <c r="R4216" i="1"/>
  <c r="S4216" i="1" s="1" a="1"/>
  <c r="S4216" i="1" s="1"/>
  <c r="R4215" i="1"/>
  <c r="S4215" i="1" s="1" a="1"/>
  <c r="S4215" i="1" s="1"/>
  <c r="R4214" i="1"/>
  <c r="S4214" i="1" s="1" a="1"/>
  <c r="S4214" i="1" s="1"/>
  <c r="R4213" i="1"/>
  <c r="S4213" i="1" s="1" a="1"/>
  <c r="S4213" i="1" s="1"/>
  <c r="R4212" i="1"/>
  <c r="S4212" i="1" s="1" a="1"/>
  <c r="S4212" i="1" s="1"/>
  <c r="R4211" i="1"/>
  <c r="S4211" i="1" s="1" a="1"/>
  <c r="S4211" i="1" s="1"/>
  <c r="R4210" i="1"/>
  <c r="S4210" i="1" s="1" a="1"/>
  <c r="S4210" i="1" s="1"/>
  <c r="R4209" i="1"/>
  <c r="S4209" i="1" s="1" a="1"/>
  <c r="S4209" i="1" s="1"/>
  <c r="R4208" i="1"/>
  <c r="S4208" i="1" s="1" a="1"/>
  <c r="S4208" i="1" s="1"/>
  <c r="R4207" i="1"/>
  <c r="S4207" i="1" s="1" a="1"/>
  <c r="S4207" i="1" s="1"/>
  <c r="R4206" i="1"/>
  <c r="S4206" i="1" s="1" a="1"/>
  <c r="S4206" i="1" s="1"/>
  <c r="R4205" i="1"/>
  <c r="S4205" i="1" s="1" a="1"/>
  <c r="S4205" i="1" s="1"/>
  <c r="R4204" i="1"/>
  <c r="S4204" i="1" s="1" a="1"/>
  <c r="S4204" i="1" s="1"/>
  <c r="R4203" i="1"/>
  <c r="S4203" i="1" s="1" a="1"/>
  <c r="S4203" i="1" s="1"/>
  <c r="R4202" i="1"/>
  <c r="S4202" i="1" s="1" a="1"/>
  <c r="S4202" i="1" s="1"/>
  <c r="R4201" i="1"/>
  <c r="S4201" i="1" s="1" a="1"/>
  <c r="S4201" i="1" s="1"/>
  <c r="R4200" i="1"/>
  <c r="S4200" i="1" s="1" a="1"/>
  <c r="S4200" i="1" s="1"/>
  <c r="R4199" i="1"/>
  <c r="S4199" i="1" s="1" a="1"/>
  <c r="S4199" i="1" s="1"/>
  <c r="R4198" i="1"/>
  <c r="S4198" i="1" s="1" a="1"/>
  <c r="S4198" i="1" s="1"/>
  <c r="R4197" i="1"/>
  <c r="S4197" i="1" s="1" a="1"/>
  <c r="S4197" i="1" s="1"/>
  <c r="R4196" i="1"/>
  <c r="S4196" i="1" s="1" a="1"/>
  <c r="S4196" i="1" s="1"/>
  <c r="R4195" i="1"/>
  <c r="S4195" i="1" s="1" a="1"/>
  <c r="S4195" i="1" s="1"/>
  <c r="R4194" i="1"/>
  <c r="S4194" i="1" s="1" a="1"/>
  <c r="S4194" i="1" s="1"/>
  <c r="R4193" i="1"/>
  <c r="S4193" i="1" s="1" a="1"/>
  <c r="S4193" i="1" s="1"/>
  <c r="R4192" i="1"/>
  <c r="S4192" i="1" s="1" a="1"/>
  <c r="S4192" i="1" s="1"/>
  <c r="R4191" i="1"/>
  <c r="S4191" i="1" s="1" a="1"/>
  <c r="S4191" i="1" s="1"/>
  <c r="R4190" i="1"/>
  <c r="S4190" i="1" s="1" a="1"/>
  <c r="S4190" i="1" s="1"/>
  <c r="R4189" i="1"/>
  <c r="S4189" i="1" s="1" a="1"/>
  <c r="S4189" i="1" s="1"/>
  <c r="R4188" i="1"/>
  <c r="S4188" i="1" s="1" a="1"/>
  <c r="S4188" i="1" s="1"/>
  <c r="R4187" i="1"/>
  <c r="S4187" i="1" s="1" a="1"/>
  <c r="S4187" i="1" s="1"/>
  <c r="R4186" i="1"/>
  <c r="S4186" i="1" s="1" a="1"/>
  <c r="S4186" i="1" s="1"/>
  <c r="R4185" i="1"/>
  <c r="S4185" i="1" s="1" a="1"/>
  <c r="S4185" i="1" s="1"/>
  <c r="R4184" i="1"/>
  <c r="S4184" i="1" s="1" a="1"/>
  <c r="S4184" i="1" s="1"/>
  <c r="R4183" i="1"/>
  <c r="S4183" i="1" s="1" a="1"/>
  <c r="S4183" i="1" s="1"/>
  <c r="R4182" i="1"/>
  <c r="S4182" i="1" s="1" a="1"/>
  <c r="S4182" i="1" s="1"/>
  <c r="R4181" i="1"/>
  <c r="S4181" i="1" s="1" a="1"/>
  <c r="S4181" i="1" s="1"/>
  <c r="R4180" i="1"/>
  <c r="S4180" i="1" s="1" a="1"/>
  <c r="S4180" i="1" s="1"/>
  <c r="R4179" i="1"/>
  <c r="S4179" i="1" s="1" a="1"/>
  <c r="S4179" i="1" s="1"/>
  <c r="R4178" i="1"/>
  <c r="S4178" i="1" s="1" a="1"/>
  <c r="S4178" i="1" s="1"/>
  <c r="R4177" i="1"/>
  <c r="S4177" i="1" s="1" a="1"/>
  <c r="S4177" i="1" s="1"/>
  <c r="R4176" i="1"/>
  <c r="S4176" i="1" s="1" a="1"/>
  <c r="S4176" i="1" s="1"/>
  <c r="R4175" i="1"/>
  <c r="S4175" i="1" s="1" a="1"/>
  <c r="S4175" i="1" s="1"/>
  <c r="R4174" i="1"/>
  <c r="S4174" i="1" s="1" a="1"/>
  <c r="S4174" i="1" s="1"/>
  <c r="R4173" i="1"/>
  <c r="S4173" i="1" s="1" a="1"/>
  <c r="S4173" i="1" s="1"/>
  <c r="R4172" i="1"/>
  <c r="S4172" i="1" s="1" a="1"/>
  <c r="S4172" i="1" s="1"/>
  <c r="R4171" i="1"/>
  <c r="S4171" i="1" s="1" a="1"/>
  <c r="S4171" i="1" s="1"/>
  <c r="R4170" i="1"/>
  <c r="S4170" i="1" s="1" a="1"/>
  <c r="S4170" i="1" s="1"/>
  <c r="R4169" i="1"/>
  <c r="S4169" i="1" s="1" a="1"/>
  <c r="S4169" i="1" s="1"/>
  <c r="R4168" i="1"/>
  <c r="S4168" i="1" s="1" a="1"/>
  <c r="S4168" i="1" s="1"/>
  <c r="R4167" i="1"/>
  <c r="S4167" i="1" s="1" a="1"/>
  <c r="S4167" i="1" s="1"/>
  <c r="R4166" i="1"/>
  <c r="S4166" i="1" s="1" a="1"/>
  <c r="S4166" i="1" s="1"/>
  <c r="R4165" i="1"/>
  <c r="S4165" i="1" s="1" a="1"/>
  <c r="S4165" i="1" s="1"/>
  <c r="R4164" i="1"/>
  <c r="S4164" i="1" s="1" a="1"/>
  <c r="S4164" i="1" s="1"/>
  <c r="R4163" i="1"/>
  <c r="S4163" i="1" s="1" a="1"/>
  <c r="S4163" i="1" s="1"/>
  <c r="R4162" i="1"/>
  <c r="S4162" i="1" s="1" a="1"/>
  <c r="S4162" i="1" s="1"/>
  <c r="R4161" i="1"/>
  <c r="S4161" i="1" s="1" a="1"/>
  <c r="S4161" i="1" s="1"/>
  <c r="R4160" i="1"/>
  <c r="S4160" i="1" s="1" a="1"/>
  <c r="S4160" i="1" s="1"/>
  <c r="R4159" i="1"/>
  <c r="S4159" i="1" s="1" a="1"/>
  <c r="S4159" i="1" s="1"/>
  <c r="R4158" i="1"/>
  <c r="S4158" i="1" s="1" a="1"/>
  <c r="S4158" i="1" s="1"/>
  <c r="R4157" i="1"/>
  <c r="S4157" i="1" s="1" a="1"/>
  <c r="S4157" i="1" s="1"/>
  <c r="R4156" i="1"/>
  <c r="S4156" i="1" s="1" a="1"/>
  <c r="S4156" i="1" s="1"/>
  <c r="R4155" i="1"/>
  <c r="S4155" i="1" s="1" a="1"/>
  <c r="S4155" i="1" s="1"/>
  <c r="R4154" i="1"/>
  <c r="S4154" i="1" s="1" a="1"/>
  <c r="S4154" i="1" s="1"/>
  <c r="R4153" i="1"/>
  <c r="S4153" i="1" s="1" a="1"/>
  <c r="S4153" i="1" s="1"/>
  <c r="R4152" i="1"/>
  <c r="S4152" i="1" s="1" a="1"/>
  <c r="S4152" i="1" s="1"/>
  <c r="R4151" i="1"/>
  <c r="S4151" i="1" s="1" a="1"/>
  <c r="S4151" i="1" s="1"/>
  <c r="R4150" i="1"/>
  <c r="S4150" i="1" s="1" a="1"/>
  <c r="S4150" i="1" s="1"/>
  <c r="R4149" i="1"/>
  <c r="S4149" i="1" s="1" a="1"/>
  <c r="S4149" i="1" s="1"/>
  <c r="R4148" i="1"/>
  <c r="S4148" i="1" s="1" a="1"/>
  <c r="S4148" i="1" s="1"/>
  <c r="R4147" i="1"/>
  <c r="S4147" i="1" s="1" a="1"/>
  <c r="S4147" i="1" s="1"/>
  <c r="R4146" i="1"/>
  <c r="S4146" i="1" s="1" a="1"/>
  <c r="S4146" i="1" s="1"/>
  <c r="R4145" i="1"/>
  <c r="S4145" i="1" s="1" a="1"/>
  <c r="S4145" i="1" s="1"/>
  <c r="R4144" i="1"/>
  <c r="S4144" i="1" s="1" a="1"/>
  <c r="S4144" i="1" s="1"/>
  <c r="R4143" i="1"/>
  <c r="S4143" i="1" s="1" a="1"/>
  <c r="S4143" i="1" s="1"/>
  <c r="R4142" i="1"/>
  <c r="S4142" i="1" s="1" a="1"/>
  <c r="S4142" i="1" s="1"/>
  <c r="R4141" i="1"/>
  <c r="S4141" i="1" s="1" a="1"/>
  <c r="S4141" i="1" s="1"/>
  <c r="R4140" i="1"/>
  <c r="S4140" i="1" s="1" a="1"/>
  <c r="S4140" i="1" s="1"/>
  <c r="R4139" i="1"/>
  <c r="S4139" i="1" s="1" a="1"/>
  <c r="S4139" i="1" s="1"/>
  <c r="R4138" i="1"/>
  <c r="S4138" i="1" s="1" a="1"/>
  <c r="S4138" i="1" s="1"/>
  <c r="R4137" i="1"/>
  <c r="S4137" i="1" s="1" a="1"/>
  <c r="S4137" i="1" s="1"/>
  <c r="R4136" i="1"/>
  <c r="S4136" i="1" s="1" a="1"/>
  <c r="S4136" i="1" s="1"/>
  <c r="R4135" i="1"/>
  <c r="S4135" i="1" s="1" a="1"/>
  <c r="S4135" i="1" s="1"/>
  <c r="R4134" i="1"/>
  <c r="S4134" i="1" s="1" a="1"/>
  <c r="S4134" i="1" s="1"/>
  <c r="R4133" i="1"/>
  <c r="S4133" i="1" s="1" a="1"/>
  <c r="S4133" i="1" s="1"/>
  <c r="R4132" i="1"/>
  <c r="S4132" i="1" s="1" a="1"/>
  <c r="S4132" i="1" s="1"/>
  <c r="R4131" i="1"/>
  <c r="S4131" i="1" s="1" a="1"/>
  <c r="S4131" i="1" s="1"/>
  <c r="R4130" i="1"/>
  <c r="S4130" i="1" s="1" a="1"/>
  <c r="S4130" i="1" s="1"/>
  <c r="R4129" i="1"/>
  <c r="S4129" i="1" s="1" a="1"/>
  <c r="S4129" i="1" s="1"/>
  <c r="R4128" i="1"/>
  <c r="S4128" i="1" s="1" a="1"/>
  <c r="S4128" i="1" s="1"/>
  <c r="R4127" i="1"/>
  <c r="S4127" i="1" s="1" a="1"/>
  <c r="S4127" i="1" s="1"/>
  <c r="R4126" i="1"/>
  <c r="S4126" i="1" s="1" a="1"/>
  <c r="S4126" i="1" s="1"/>
  <c r="R4125" i="1"/>
  <c r="S4125" i="1" s="1" a="1"/>
  <c r="S4125" i="1" s="1"/>
  <c r="R4124" i="1"/>
  <c r="S4124" i="1" s="1" a="1"/>
  <c r="S4124" i="1" s="1"/>
  <c r="R4123" i="1"/>
  <c r="S4123" i="1" s="1" a="1"/>
  <c r="S4123" i="1" s="1"/>
  <c r="R4122" i="1"/>
  <c r="S4122" i="1" s="1" a="1"/>
  <c r="S4122" i="1" s="1"/>
  <c r="R4121" i="1"/>
  <c r="S4121" i="1" s="1" a="1"/>
  <c r="S4121" i="1" s="1"/>
  <c r="R4120" i="1"/>
  <c r="S4120" i="1" s="1" a="1"/>
  <c r="S4120" i="1" s="1"/>
  <c r="R4119" i="1"/>
  <c r="S4119" i="1" s="1" a="1"/>
  <c r="S4119" i="1" s="1"/>
  <c r="R4118" i="1"/>
  <c r="S4118" i="1" s="1" a="1"/>
  <c r="S4118" i="1" s="1"/>
  <c r="R4117" i="1"/>
  <c r="S4117" i="1" s="1" a="1"/>
  <c r="S4117" i="1" s="1"/>
  <c r="R4116" i="1"/>
  <c r="S4116" i="1" s="1" a="1"/>
  <c r="S4116" i="1" s="1"/>
  <c r="R4115" i="1"/>
  <c r="S4115" i="1" s="1" a="1"/>
  <c r="S4115" i="1" s="1"/>
  <c r="R4114" i="1"/>
  <c r="S4114" i="1" s="1" a="1"/>
  <c r="S4114" i="1" s="1"/>
  <c r="R4113" i="1"/>
  <c r="S4113" i="1" s="1" a="1"/>
  <c r="S4113" i="1" s="1"/>
  <c r="R4112" i="1"/>
  <c r="S4112" i="1" s="1" a="1"/>
  <c r="S4112" i="1" s="1"/>
  <c r="R4111" i="1"/>
  <c r="S4111" i="1" s="1" a="1"/>
  <c r="S4111" i="1" s="1"/>
  <c r="R4110" i="1"/>
  <c r="S4110" i="1" s="1" a="1"/>
  <c r="S4110" i="1" s="1"/>
  <c r="R4109" i="1"/>
  <c r="S4109" i="1" s="1" a="1"/>
  <c r="S4109" i="1" s="1"/>
  <c r="R4108" i="1"/>
  <c r="S4108" i="1" s="1" a="1"/>
  <c r="S4108" i="1" s="1"/>
  <c r="R4107" i="1"/>
  <c r="S4107" i="1" s="1" a="1"/>
  <c r="S4107" i="1" s="1"/>
  <c r="R4106" i="1"/>
  <c r="S4106" i="1" s="1" a="1"/>
  <c r="S4106" i="1" s="1"/>
  <c r="R4105" i="1"/>
  <c r="S4105" i="1" s="1" a="1"/>
  <c r="S4105" i="1" s="1"/>
  <c r="R4104" i="1"/>
  <c r="S4104" i="1" s="1" a="1"/>
  <c r="S4104" i="1" s="1"/>
  <c r="R4103" i="1"/>
  <c r="S4103" i="1" s="1" a="1"/>
  <c r="S4103" i="1" s="1"/>
  <c r="R4102" i="1"/>
  <c r="S4102" i="1" s="1" a="1"/>
  <c r="S4102" i="1" s="1"/>
  <c r="R4101" i="1"/>
  <c r="S4101" i="1" s="1" a="1"/>
  <c r="S4101" i="1" s="1"/>
  <c r="R4100" i="1"/>
  <c r="S4100" i="1" s="1" a="1"/>
  <c r="S4100" i="1" s="1"/>
  <c r="R4099" i="1"/>
  <c r="S4099" i="1" s="1" a="1"/>
  <c r="S4099" i="1" s="1"/>
  <c r="R4098" i="1"/>
  <c r="S4098" i="1" s="1" a="1"/>
  <c r="S4098" i="1" s="1"/>
  <c r="R4097" i="1"/>
  <c r="S4097" i="1" s="1" a="1"/>
  <c r="S4097" i="1" s="1"/>
  <c r="R4096" i="1"/>
  <c r="S4096" i="1" s="1" a="1"/>
  <c r="S4096" i="1" s="1"/>
  <c r="R4095" i="1"/>
  <c r="S4095" i="1" s="1" a="1"/>
  <c r="S4095" i="1" s="1"/>
  <c r="R4094" i="1"/>
  <c r="S4094" i="1" s="1" a="1"/>
  <c r="S4094" i="1" s="1"/>
  <c r="R4093" i="1"/>
  <c r="S4093" i="1" s="1" a="1"/>
  <c r="S4093" i="1" s="1"/>
  <c r="R4092" i="1"/>
  <c r="S4092" i="1" s="1" a="1"/>
  <c r="S4092" i="1" s="1"/>
  <c r="R4091" i="1"/>
  <c r="S4091" i="1" s="1" a="1"/>
  <c r="S4091" i="1" s="1"/>
  <c r="R4090" i="1"/>
  <c r="S4090" i="1" s="1" a="1"/>
  <c r="S4090" i="1" s="1"/>
  <c r="R4089" i="1"/>
  <c r="S4089" i="1" s="1" a="1"/>
  <c r="S4089" i="1" s="1"/>
  <c r="R4088" i="1"/>
  <c r="S4088" i="1" s="1" a="1"/>
  <c r="S4088" i="1" s="1"/>
  <c r="R4087" i="1"/>
  <c r="S4087" i="1" s="1" a="1"/>
  <c r="S4087" i="1" s="1"/>
  <c r="R4086" i="1"/>
  <c r="S4086" i="1" s="1" a="1"/>
  <c r="S4086" i="1" s="1"/>
  <c r="R4085" i="1"/>
  <c r="S4085" i="1" s="1" a="1"/>
  <c r="S4085" i="1" s="1"/>
  <c r="R4084" i="1"/>
  <c r="S4084" i="1" s="1" a="1"/>
  <c r="S4084" i="1" s="1"/>
  <c r="R4083" i="1"/>
  <c r="S4083" i="1" s="1" a="1"/>
  <c r="S4083" i="1" s="1"/>
  <c r="R4082" i="1"/>
  <c r="S4082" i="1" s="1" a="1"/>
  <c r="S4082" i="1" s="1"/>
  <c r="R4081" i="1"/>
  <c r="S4081" i="1" s="1" a="1"/>
  <c r="S4081" i="1" s="1"/>
  <c r="R4080" i="1"/>
  <c r="S4080" i="1" s="1" a="1"/>
  <c r="S4080" i="1" s="1"/>
  <c r="R4079" i="1"/>
  <c r="S4079" i="1" s="1" a="1"/>
  <c r="S4079" i="1" s="1"/>
  <c r="R4078" i="1"/>
  <c r="S4078" i="1" s="1" a="1"/>
  <c r="S4078" i="1" s="1"/>
  <c r="R4077" i="1"/>
  <c r="S4077" i="1" s="1" a="1"/>
  <c r="S4077" i="1" s="1"/>
  <c r="R4076" i="1"/>
  <c r="S4076" i="1" s="1" a="1"/>
  <c r="S4076" i="1" s="1"/>
  <c r="R4075" i="1"/>
  <c r="S4075" i="1" s="1" a="1"/>
  <c r="S4075" i="1" s="1"/>
  <c r="R4074" i="1"/>
  <c r="S4074" i="1" s="1" a="1"/>
  <c r="S4074" i="1" s="1"/>
  <c r="R4073" i="1"/>
  <c r="S4073" i="1" s="1" a="1"/>
  <c r="S4073" i="1" s="1"/>
  <c r="R4072" i="1"/>
  <c r="S4072" i="1" s="1" a="1"/>
  <c r="S4072" i="1" s="1"/>
  <c r="R4071" i="1"/>
  <c r="S4071" i="1" s="1" a="1"/>
  <c r="S4071" i="1" s="1"/>
  <c r="R4070" i="1"/>
  <c r="S4070" i="1" s="1" a="1"/>
  <c r="S4070" i="1" s="1"/>
  <c r="R4069" i="1"/>
  <c r="S4069" i="1" s="1" a="1"/>
  <c r="S4069" i="1" s="1"/>
  <c r="R4068" i="1"/>
  <c r="S4068" i="1" s="1" a="1"/>
  <c r="S4068" i="1" s="1"/>
  <c r="R4067" i="1"/>
  <c r="S4067" i="1" s="1" a="1"/>
  <c r="S4067" i="1" s="1"/>
  <c r="R4066" i="1"/>
  <c r="S4066" i="1" s="1" a="1"/>
  <c r="S4066" i="1" s="1"/>
  <c r="R4065" i="1"/>
  <c r="S4065" i="1" s="1" a="1"/>
  <c r="S4065" i="1" s="1"/>
  <c r="R4064" i="1"/>
  <c r="S4064" i="1" s="1" a="1"/>
  <c r="S4064" i="1" s="1"/>
  <c r="R4063" i="1"/>
  <c r="S4063" i="1" s="1" a="1"/>
  <c r="S4063" i="1" s="1"/>
  <c r="R4062" i="1"/>
  <c r="S4062" i="1" s="1" a="1"/>
  <c r="S4062" i="1" s="1"/>
  <c r="R4061" i="1"/>
  <c r="S4061" i="1" s="1" a="1"/>
  <c r="S4061" i="1" s="1"/>
  <c r="R4060" i="1"/>
  <c r="S4060" i="1" s="1" a="1"/>
  <c r="S4060" i="1" s="1"/>
  <c r="R4059" i="1"/>
  <c r="S4059" i="1" s="1" a="1"/>
  <c r="S4059" i="1" s="1"/>
  <c r="R4058" i="1"/>
  <c r="S4058" i="1" s="1" a="1"/>
  <c r="S4058" i="1" s="1"/>
  <c r="R4057" i="1"/>
  <c r="S4057" i="1" s="1" a="1"/>
  <c r="S4057" i="1" s="1"/>
  <c r="R4056" i="1"/>
  <c r="S4056" i="1" s="1" a="1"/>
  <c r="S4056" i="1" s="1"/>
  <c r="R4055" i="1"/>
  <c r="S4055" i="1" s="1" a="1"/>
  <c r="S4055" i="1" s="1"/>
  <c r="R4054" i="1"/>
  <c r="S4054" i="1" s="1" a="1"/>
  <c r="S4054" i="1" s="1"/>
  <c r="R4053" i="1"/>
  <c r="S4053" i="1" s="1" a="1"/>
  <c r="S4053" i="1" s="1"/>
  <c r="R4052" i="1"/>
  <c r="S4052" i="1" s="1" a="1"/>
  <c r="S4052" i="1" s="1"/>
  <c r="R4051" i="1"/>
  <c r="S4051" i="1" s="1" a="1"/>
  <c r="S4051" i="1" s="1"/>
  <c r="R4050" i="1"/>
  <c r="S4050" i="1" s="1" a="1"/>
  <c r="S4050" i="1" s="1"/>
  <c r="R4049" i="1"/>
  <c r="S4049" i="1" s="1" a="1"/>
  <c r="S4049" i="1" s="1"/>
  <c r="R4048" i="1"/>
  <c r="S4048" i="1" s="1" a="1"/>
  <c r="S4048" i="1" s="1"/>
  <c r="R4047" i="1"/>
  <c r="S4047" i="1" s="1" a="1"/>
  <c r="S4047" i="1" s="1"/>
  <c r="R4046" i="1"/>
  <c r="S4046" i="1" s="1" a="1"/>
  <c r="S4046" i="1" s="1"/>
  <c r="R4045" i="1"/>
  <c r="S4045" i="1" s="1" a="1"/>
  <c r="S4045" i="1" s="1"/>
  <c r="R4044" i="1"/>
  <c r="S4044" i="1" s="1" a="1"/>
  <c r="S4044" i="1" s="1"/>
  <c r="R4043" i="1"/>
  <c r="S4043" i="1" s="1" a="1"/>
  <c r="S4043" i="1" s="1"/>
  <c r="R4042" i="1"/>
  <c r="S4042" i="1" s="1" a="1"/>
  <c r="S4042" i="1" s="1"/>
  <c r="R4041" i="1"/>
  <c r="S4041" i="1" s="1" a="1"/>
  <c r="S4041" i="1" s="1"/>
  <c r="R4040" i="1"/>
  <c r="S4040" i="1" s="1" a="1"/>
  <c r="S4040" i="1" s="1"/>
  <c r="R4039" i="1"/>
  <c r="S4039" i="1" s="1" a="1"/>
  <c r="S4039" i="1" s="1"/>
  <c r="R4038" i="1"/>
  <c r="S4038" i="1" s="1" a="1"/>
  <c r="S4038" i="1" s="1"/>
  <c r="R4037" i="1"/>
  <c r="S4037" i="1" s="1" a="1"/>
  <c r="S4037" i="1" s="1"/>
  <c r="R4036" i="1"/>
  <c r="S4036" i="1" s="1" a="1"/>
  <c r="S4036" i="1" s="1"/>
  <c r="R4035" i="1"/>
  <c r="S4035" i="1" s="1" a="1"/>
  <c r="S4035" i="1" s="1"/>
  <c r="R4034" i="1"/>
  <c r="S4034" i="1" s="1" a="1"/>
  <c r="S4034" i="1" s="1"/>
  <c r="R4033" i="1"/>
  <c r="S4033" i="1" s="1" a="1"/>
  <c r="S4033" i="1" s="1"/>
  <c r="R4032" i="1"/>
  <c r="S4032" i="1" s="1" a="1"/>
  <c r="S4032" i="1" s="1"/>
  <c r="R4031" i="1"/>
  <c r="S4031" i="1" s="1" a="1"/>
  <c r="S4031" i="1" s="1"/>
  <c r="R4030" i="1"/>
  <c r="S4030" i="1" s="1" a="1"/>
  <c r="S4030" i="1" s="1"/>
  <c r="R4029" i="1"/>
  <c r="S4029" i="1" s="1" a="1"/>
  <c r="S4029" i="1" s="1"/>
  <c r="R4028" i="1"/>
  <c r="S4028" i="1" s="1" a="1"/>
  <c r="S4028" i="1" s="1"/>
  <c r="R4027" i="1"/>
  <c r="S4027" i="1" s="1" a="1"/>
  <c r="S4027" i="1" s="1"/>
  <c r="R4026" i="1"/>
  <c r="S4026" i="1" s="1" a="1"/>
  <c r="S4026" i="1" s="1"/>
  <c r="R4025" i="1"/>
  <c r="S4025" i="1" s="1" a="1"/>
  <c r="S4025" i="1" s="1"/>
  <c r="R4024" i="1"/>
  <c r="S4024" i="1" s="1" a="1"/>
  <c r="S4024" i="1" s="1"/>
  <c r="R4023" i="1"/>
  <c r="S4023" i="1" s="1" a="1"/>
  <c r="S4023" i="1" s="1"/>
  <c r="R4022" i="1"/>
  <c r="S4022" i="1" s="1" a="1"/>
  <c r="S4022" i="1" s="1"/>
  <c r="R4021" i="1"/>
  <c r="S4021" i="1" s="1" a="1"/>
  <c r="S4021" i="1" s="1"/>
  <c r="R4020" i="1"/>
  <c r="S4020" i="1" s="1" a="1"/>
  <c r="S4020" i="1" s="1"/>
  <c r="R4019" i="1"/>
  <c r="S4019" i="1" s="1" a="1"/>
  <c r="S4019" i="1" s="1"/>
  <c r="R4018" i="1"/>
  <c r="S4018" i="1" s="1" a="1"/>
  <c r="S4018" i="1" s="1"/>
  <c r="R4017" i="1"/>
  <c r="S4017" i="1" s="1" a="1"/>
  <c r="S4017" i="1" s="1"/>
  <c r="R4016" i="1"/>
  <c r="S4016" i="1" s="1" a="1"/>
  <c r="S4016" i="1" s="1"/>
  <c r="R4015" i="1"/>
  <c r="S4015" i="1" s="1" a="1"/>
  <c r="S4015" i="1" s="1"/>
  <c r="R4014" i="1"/>
  <c r="S4014" i="1" s="1" a="1"/>
  <c r="S4014" i="1" s="1"/>
  <c r="R4013" i="1"/>
  <c r="S4013" i="1" s="1" a="1"/>
  <c r="S4013" i="1" s="1"/>
  <c r="R4012" i="1"/>
  <c r="S4012" i="1" s="1" a="1"/>
  <c r="S4012" i="1" s="1"/>
  <c r="R4011" i="1"/>
  <c r="S4011" i="1" s="1" a="1"/>
  <c r="S4011" i="1" s="1"/>
  <c r="R4010" i="1"/>
  <c r="S4010" i="1" s="1" a="1"/>
  <c r="S4010" i="1" s="1"/>
  <c r="R4009" i="1"/>
  <c r="S4009" i="1" s="1" a="1"/>
  <c r="S4009" i="1" s="1"/>
  <c r="R4008" i="1"/>
  <c r="S4008" i="1" s="1" a="1"/>
  <c r="S4008" i="1" s="1"/>
  <c r="R4007" i="1"/>
  <c r="S4007" i="1" s="1" a="1"/>
  <c r="S4007" i="1" s="1"/>
  <c r="R4006" i="1"/>
  <c r="S4006" i="1" s="1" a="1"/>
  <c r="S4006" i="1" s="1"/>
  <c r="R4005" i="1"/>
  <c r="S4005" i="1" s="1" a="1"/>
  <c r="S4005" i="1" s="1"/>
  <c r="R4004" i="1"/>
  <c r="S4004" i="1" s="1" a="1"/>
  <c r="S4004" i="1" s="1"/>
  <c r="R4003" i="1"/>
  <c r="S4003" i="1" s="1" a="1"/>
  <c r="S4003" i="1" s="1"/>
  <c r="R4002" i="1"/>
  <c r="S4002" i="1" s="1" a="1"/>
  <c r="S4002" i="1" s="1"/>
  <c r="R4001" i="1"/>
  <c r="S4001" i="1" s="1" a="1"/>
  <c r="S4001" i="1" s="1"/>
  <c r="R4000" i="1"/>
  <c r="S4000" i="1" s="1" a="1"/>
  <c r="S4000" i="1" s="1"/>
  <c r="R3999" i="1"/>
  <c r="S3999" i="1" s="1" a="1"/>
  <c r="S3999" i="1" s="1"/>
  <c r="R3998" i="1"/>
  <c r="S3998" i="1" s="1" a="1"/>
  <c r="S3998" i="1" s="1"/>
  <c r="R3997" i="1"/>
  <c r="S3997" i="1" s="1" a="1"/>
  <c r="S3997" i="1" s="1"/>
  <c r="R3996" i="1"/>
  <c r="S3996" i="1" s="1" a="1"/>
  <c r="S3996" i="1" s="1"/>
  <c r="R3995" i="1"/>
  <c r="S3995" i="1" s="1" a="1"/>
  <c r="S3995" i="1" s="1"/>
  <c r="R3994" i="1"/>
  <c r="S3994" i="1" s="1" a="1"/>
  <c r="S3994" i="1" s="1"/>
  <c r="R3993" i="1"/>
  <c r="S3993" i="1" s="1" a="1"/>
  <c r="S3993" i="1" s="1"/>
  <c r="R3992" i="1"/>
  <c r="S3992" i="1" s="1" a="1"/>
  <c r="S3992" i="1" s="1"/>
  <c r="R3991" i="1"/>
  <c r="S3991" i="1" s="1" a="1"/>
  <c r="S3991" i="1" s="1"/>
  <c r="R3990" i="1"/>
  <c r="S3990" i="1" s="1" a="1"/>
  <c r="S3990" i="1" s="1"/>
  <c r="R3989" i="1"/>
  <c r="S3989" i="1" s="1" a="1"/>
  <c r="S3989" i="1" s="1"/>
  <c r="R3988" i="1"/>
  <c r="S3988" i="1" s="1" a="1"/>
  <c r="S3988" i="1" s="1"/>
  <c r="R3987" i="1"/>
  <c r="S3987" i="1" s="1" a="1"/>
  <c r="S3987" i="1" s="1"/>
  <c r="R3986" i="1"/>
  <c r="S3986" i="1" s="1" a="1"/>
  <c r="S3986" i="1" s="1"/>
  <c r="R3985" i="1"/>
  <c r="S3985" i="1" s="1" a="1"/>
  <c r="S3985" i="1" s="1"/>
  <c r="R3984" i="1"/>
  <c r="S3984" i="1" s="1" a="1"/>
  <c r="S3984" i="1" s="1"/>
  <c r="R3983" i="1"/>
  <c r="S3983" i="1" s="1" a="1"/>
  <c r="S3983" i="1" s="1"/>
  <c r="R3982" i="1"/>
  <c r="S3982" i="1" s="1" a="1"/>
  <c r="S3982" i="1" s="1"/>
  <c r="R3981" i="1"/>
  <c r="S3981" i="1" s="1" a="1"/>
  <c r="S3981" i="1" s="1"/>
  <c r="R3980" i="1"/>
  <c r="S3980" i="1" s="1" a="1"/>
  <c r="S3980" i="1" s="1"/>
  <c r="R3979" i="1"/>
  <c r="S3979" i="1" s="1" a="1"/>
  <c r="S3979" i="1" s="1"/>
  <c r="R3978" i="1"/>
  <c r="S3978" i="1" s="1" a="1"/>
  <c r="S3978" i="1" s="1"/>
  <c r="R3977" i="1"/>
  <c r="S3977" i="1" s="1" a="1"/>
  <c r="S3977" i="1" s="1"/>
  <c r="R3976" i="1"/>
  <c r="S3976" i="1" s="1" a="1"/>
  <c r="S3976" i="1" s="1"/>
  <c r="R3975" i="1"/>
  <c r="S3975" i="1" s="1" a="1"/>
  <c r="S3975" i="1" s="1"/>
  <c r="R3974" i="1"/>
  <c r="S3974" i="1" s="1" a="1"/>
  <c r="S3974" i="1" s="1"/>
  <c r="R3973" i="1"/>
  <c r="S3973" i="1" s="1" a="1"/>
  <c r="S3973" i="1" s="1"/>
  <c r="R3972" i="1"/>
  <c r="S3972" i="1" s="1" a="1"/>
  <c r="S3972" i="1" s="1"/>
  <c r="R3971" i="1"/>
  <c r="S3971" i="1" s="1" a="1"/>
  <c r="S3971" i="1" s="1"/>
  <c r="R3970" i="1"/>
  <c r="S3970" i="1" s="1" a="1"/>
  <c r="S3970" i="1" s="1"/>
  <c r="R3969" i="1"/>
  <c r="S3969" i="1" s="1" a="1"/>
  <c r="S3969" i="1" s="1"/>
  <c r="R3968" i="1"/>
  <c r="S3968" i="1" s="1" a="1"/>
  <c r="S3968" i="1" s="1"/>
  <c r="R3967" i="1"/>
  <c r="S3967" i="1" s="1" a="1"/>
  <c r="S3967" i="1" s="1"/>
  <c r="R3966" i="1"/>
  <c r="S3966" i="1" s="1" a="1"/>
  <c r="S3966" i="1" s="1"/>
  <c r="R3965" i="1"/>
  <c r="S3965" i="1" s="1" a="1"/>
  <c r="S3965" i="1" s="1"/>
  <c r="R3964" i="1"/>
  <c r="S3964" i="1" s="1" a="1"/>
  <c r="S3964" i="1" s="1"/>
  <c r="R3963" i="1"/>
  <c r="S3963" i="1" s="1" a="1"/>
  <c r="S3963" i="1" s="1"/>
  <c r="R3962" i="1"/>
  <c r="S3962" i="1" s="1" a="1"/>
  <c r="S3962" i="1" s="1"/>
  <c r="R3961" i="1"/>
  <c r="S3961" i="1" s="1" a="1"/>
  <c r="S3961" i="1" s="1"/>
  <c r="R3960" i="1"/>
  <c r="S3960" i="1" s="1" a="1"/>
  <c r="S3960" i="1" s="1"/>
  <c r="R3959" i="1"/>
  <c r="S3959" i="1" s="1" a="1"/>
  <c r="S3959" i="1" s="1"/>
  <c r="R3958" i="1"/>
  <c r="S3958" i="1" s="1" a="1"/>
  <c r="S3958" i="1" s="1"/>
  <c r="R3957" i="1"/>
  <c r="S3957" i="1" s="1" a="1"/>
  <c r="S3957" i="1" s="1"/>
  <c r="R3956" i="1"/>
  <c r="S3956" i="1" s="1" a="1"/>
  <c r="S3956" i="1" s="1"/>
  <c r="R3955" i="1"/>
  <c r="S3955" i="1" s="1" a="1"/>
  <c r="S3955" i="1" s="1"/>
  <c r="R3954" i="1"/>
  <c r="S3954" i="1" s="1" a="1"/>
  <c r="S3954" i="1" s="1"/>
  <c r="R3953" i="1"/>
  <c r="S3953" i="1" s="1" a="1"/>
  <c r="S3953" i="1" s="1"/>
  <c r="R3952" i="1"/>
  <c r="S3952" i="1" s="1" a="1"/>
  <c r="S3952" i="1" s="1"/>
  <c r="R3951" i="1"/>
  <c r="S3951" i="1" s="1" a="1"/>
  <c r="S3951" i="1" s="1"/>
  <c r="R3950" i="1"/>
  <c r="S3950" i="1" s="1" a="1"/>
  <c r="S3950" i="1" s="1"/>
  <c r="R3949" i="1"/>
  <c r="S3949" i="1" s="1" a="1"/>
  <c r="S3949" i="1" s="1"/>
  <c r="R3948" i="1"/>
  <c r="S3948" i="1" s="1" a="1"/>
  <c r="S3948" i="1" s="1"/>
  <c r="R3947" i="1"/>
  <c r="S3947" i="1" s="1" a="1"/>
  <c r="S3947" i="1" s="1"/>
  <c r="R3946" i="1"/>
  <c r="S3946" i="1" s="1" a="1"/>
  <c r="S3946" i="1" s="1"/>
  <c r="R3945" i="1"/>
  <c r="S3945" i="1" s="1" a="1"/>
  <c r="S3945" i="1" s="1"/>
  <c r="R3944" i="1"/>
  <c r="S3944" i="1" s="1" a="1"/>
  <c r="S3944" i="1" s="1"/>
  <c r="R3943" i="1"/>
  <c r="S3943" i="1" s="1" a="1"/>
  <c r="S3943" i="1" s="1"/>
  <c r="R3942" i="1"/>
  <c r="S3942" i="1" s="1" a="1"/>
  <c r="S3942" i="1" s="1"/>
  <c r="R3941" i="1"/>
  <c r="S3941" i="1" s="1" a="1"/>
  <c r="S3941" i="1" s="1"/>
  <c r="R3940" i="1"/>
  <c r="S3940" i="1" s="1" a="1"/>
  <c r="S3940" i="1" s="1"/>
  <c r="R3939" i="1"/>
  <c r="S3939" i="1" s="1" a="1"/>
  <c r="S3939" i="1" s="1"/>
  <c r="R3938" i="1"/>
  <c r="S3938" i="1" s="1" a="1"/>
  <c r="S3938" i="1" s="1"/>
  <c r="R3937" i="1"/>
  <c r="S3937" i="1" s="1" a="1"/>
  <c r="S3937" i="1" s="1"/>
  <c r="R3936" i="1"/>
  <c r="S3936" i="1" s="1" a="1"/>
  <c r="S3936" i="1" s="1"/>
  <c r="R3935" i="1"/>
  <c r="S3935" i="1" s="1" a="1"/>
  <c r="S3935" i="1" s="1"/>
  <c r="R3934" i="1"/>
  <c r="S3934" i="1" s="1" a="1"/>
  <c r="S3934" i="1" s="1"/>
  <c r="R3933" i="1"/>
  <c r="S3933" i="1" s="1" a="1"/>
  <c r="S3933" i="1" s="1"/>
  <c r="R3932" i="1"/>
  <c r="S3932" i="1" s="1" a="1"/>
  <c r="S3932" i="1" s="1"/>
  <c r="R3931" i="1"/>
  <c r="S3931" i="1" s="1" a="1"/>
  <c r="S3931" i="1" s="1"/>
  <c r="R3930" i="1"/>
  <c r="S3930" i="1" s="1" a="1"/>
  <c r="S3930" i="1" s="1"/>
  <c r="R3929" i="1"/>
  <c r="S3929" i="1" s="1" a="1"/>
  <c r="S3929" i="1" s="1"/>
  <c r="R3928" i="1"/>
  <c r="S3928" i="1" s="1" a="1"/>
  <c r="S3928" i="1" s="1"/>
  <c r="R3927" i="1"/>
  <c r="S3927" i="1" s="1" a="1"/>
  <c r="S3927" i="1" s="1"/>
  <c r="R3926" i="1"/>
  <c r="S3926" i="1" s="1" a="1"/>
  <c r="S3926" i="1" s="1"/>
  <c r="R3925" i="1"/>
  <c r="S3925" i="1" s="1" a="1"/>
  <c r="S3925" i="1" s="1"/>
  <c r="R3924" i="1"/>
  <c r="S3924" i="1" s="1" a="1"/>
  <c r="S3924" i="1" s="1"/>
  <c r="R3923" i="1"/>
  <c r="S3923" i="1" s="1" a="1"/>
  <c r="S3923" i="1" s="1"/>
  <c r="R3922" i="1"/>
  <c r="S3922" i="1" s="1" a="1"/>
  <c r="S3922" i="1" s="1"/>
  <c r="R3921" i="1"/>
  <c r="S3921" i="1" s="1" a="1"/>
  <c r="S3921" i="1" s="1"/>
  <c r="R3920" i="1"/>
  <c r="S3920" i="1" s="1" a="1"/>
  <c r="S3920" i="1" s="1"/>
  <c r="R3919" i="1"/>
  <c r="S3919" i="1" s="1" a="1"/>
  <c r="S3919" i="1" s="1"/>
  <c r="R3918" i="1"/>
  <c r="S3918" i="1" s="1" a="1"/>
  <c r="S3918" i="1" s="1"/>
  <c r="R3917" i="1"/>
  <c r="S3917" i="1" s="1" a="1"/>
  <c r="S3917" i="1" s="1"/>
  <c r="R3916" i="1"/>
  <c r="S3916" i="1" s="1" a="1"/>
  <c r="S3916" i="1" s="1"/>
  <c r="R3915" i="1"/>
  <c r="S3915" i="1" s="1" a="1"/>
  <c r="S3915" i="1" s="1"/>
  <c r="R3914" i="1"/>
  <c r="S3914" i="1" s="1" a="1"/>
  <c r="S3914" i="1" s="1"/>
  <c r="R3913" i="1"/>
  <c r="S3913" i="1" s="1" a="1"/>
  <c r="S3913" i="1" s="1"/>
  <c r="R3912" i="1"/>
  <c r="S3912" i="1" s="1" a="1"/>
  <c r="S3912" i="1" s="1"/>
  <c r="R3911" i="1"/>
  <c r="S3911" i="1" s="1" a="1"/>
  <c r="S3911" i="1" s="1"/>
  <c r="R3910" i="1"/>
  <c r="S3910" i="1" s="1" a="1"/>
  <c r="S3910" i="1" s="1"/>
  <c r="R3909" i="1"/>
  <c r="S3909" i="1" s="1" a="1"/>
  <c r="S3909" i="1" s="1"/>
  <c r="R3908" i="1"/>
  <c r="S3908" i="1" s="1" a="1"/>
  <c r="S3908" i="1" s="1"/>
  <c r="R3907" i="1"/>
  <c r="S3907" i="1" s="1" a="1"/>
  <c r="S3907" i="1" s="1"/>
  <c r="R3906" i="1"/>
  <c r="S3906" i="1" s="1" a="1"/>
  <c r="S3906" i="1" s="1"/>
  <c r="R3905" i="1"/>
  <c r="S3905" i="1" s="1" a="1"/>
  <c r="S3905" i="1" s="1"/>
  <c r="R3904" i="1"/>
  <c r="S3904" i="1" s="1" a="1"/>
  <c r="S3904" i="1" s="1"/>
  <c r="R3903" i="1"/>
  <c r="S3903" i="1" s="1" a="1"/>
  <c r="S3903" i="1" s="1"/>
  <c r="R3902" i="1"/>
  <c r="S3902" i="1" s="1" a="1"/>
  <c r="S3902" i="1" s="1"/>
  <c r="R3901" i="1"/>
  <c r="S3901" i="1" s="1" a="1"/>
  <c r="S3901" i="1" s="1"/>
  <c r="R3900" i="1"/>
  <c r="S3900" i="1" s="1" a="1"/>
  <c r="S3900" i="1" s="1"/>
  <c r="R3899" i="1"/>
  <c r="S3899" i="1" s="1" a="1"/>
  <c r="S3899" i="1" s="1"/>
  <c r="R3898" i="1"/>
  <c r="S3898" i="1" s="1" a="1"/>
  <c r="S3898" i="1" s="1"/>
  <c r="R3897" i="1"/>
  <c r="S3897" i="1" s="1" a="1"/>
  <c r="S3897" i="1" s="1"/>
  <c r="R3896" i="1"/>
  <c r="S3896" i="1" s="1" a="1"/>
  <c r="S3896" i="1" s="1"/>
  <c r="R3895" i="1"/>
  <c r="S3895" i="1" s="1" a="1"/>
  <c r="S3895" i="1" s="1"/>
  <c r="R3894" i="1"/>
  <c r="S3894" i="1" s="1" a="1"/>
  <c r="S3894" i="1" s="1"/>
  <c r="R3893" i="1"/>
  <c r="S3893" i="1" s="1" a="1"/>
  <c r="S3893" i="1" s="1"/>
  <c r="R3892" i="1"/>
  <c r="S3892" i="1" s="1" a="1"/>
  <c r="S3892" i="1" s="1"/>
  <c r="R3891" i="1"/>
  <c r="S3891" i="1" s="1" a="1"/>
  <c r="S3891" i="1" s="1"/>
  <c r="R3890" i="1"/>
  <c r="S3890" i="1" s="1" a="1"/>
  <c r="S3890" i="1" s="1"/>
  <c r="R3889" i="1"/>
  <c r="S3889" i="1" s="1" a="1"/>
  <c r="S3889" i="1" s="1"/>
  <c r="R3888" i="1"/>
  <c r="S3888" i="1" s="1" a="1"/>
  <c r="S3888" i="1" s="1"/>
  <c r="R3887" i="1"/>
  <c r="S3887" i="1" s="1" a="1"/>
  <c r="S3887" i="1" s="1"/>
  <c r="R3886" i="1"/>
  <c r="S3886" i="1" s="1" a="1"/>
  <c r="S3886" i="1" s="1"/>
  <c r="R3885" i="1"/>
  <c r="S3885" i="1" s="1" a="1"/>
  <c r="S3885" i="1" s="1"/>
  <c r="R3884" i="1"/>
  <c r="S3884" i="1" s="1" a="1"/>
  <c r="S3884" i="1" s="1"/>
  <c r="R3883" i="1"/>
  <c r="S3883" i="1" s="1" a="1"/>
  <c r="S3883" i="1" s="1"/>
  <c r="R3882" i="1"/>
  <c r="S3882" i="1" s="1" a="1"/>
  <c r="S3882" i="1" s="1"/>
  <c r="R3881" i="1"/>
  <c r="S3881" i="1" s="1" a="1"/>
  <c r="S3881" i="1" s="1"/>
  <c r="R3880" i="1"/>
  <c r="S3880" i="1" s="1" a="1"/>
  <c r="S3880" i="1" s="1"/>
  <c r="R3879" i="1"/>
  <c r="S3879" i="1" s="1" a="1"/>
  <c r="S3879" i="1" s="1"/>
  <c r="R3878" i="1"/>
  <c r="S3878" i="1" s="1" a="1"/>
  <c r="S3878" i="1" s="1"/>
  <c r="R3877" i="1"/>
  <c r="S3877" i="1" s="1" a="1"/>
  <c r="S3877" i="1" s="1"/>
  <c r="R3876" i="1"/>
  <c r="S3876" i="1" s="1" a="1"/>
  <c r="S3876" i="1" s="1"/>
  <c r="R3875" i="1"/>
  <c r="S3875" i="1" s="1" a="1"/>
  <c r="S3875" i="1" s="1"/>
  <c r="R3874" i="1"/>
  <c r="S3874" i="1" s="1" a="1"/>
  <c r="S3874" i="1" s="1"/>
  <c r="R3873" i="1"/>
  <c r="S3873" i="1" s="1" a="1"/>
  <c r="S3873" i="1" s="1"/>
  <c r="R3872" i="1"/>
  <c r="S3872" i="1" s="1" a="1"/>
  <c r="S3872" i="1" s="1"/>
  <c r="R3871" i="1"/>
  <c r="S3871" i="1" s="1" a="1"/>
  <c r="S3871" i="1" s="1"/>
  <c r="R3870" i="1"/>
  <c r="S3870" i="1" s="1" a="1"/>
  <c r="S3870" i="1" s="1"/>
  <c r="R3869" i="1"/>
  <c r="S3869" i="1" s="1" a="1"/>
  <c r="S3869" i="1" s="1"/>
  <c r="R3868" i="1"/>
  <c r="S3868" i="1" s="1" a="1"/>
  <c r="S3868" i="1" s="1"/>
  <c r="R3867" i="1"/>
  <c r="S3867" i="1" s="1" a="1"/>
  <c r="S3867" i="1" s="1"/>
  <c r="R3866" i="1"/>
  <c r="S3866" i="1" s="1" a="1"/>
  <c r="S3866" i="1" s="1"/>
  <c r="R3865" i="1"/>
  <c r="S3865" i="1" s="1" a="1"/>
  <c r="S3865" i="1" s="1"/>
  <c r="R3864" i="1"/>
  <c r="S3864" i="1" s="1" a="1"/>
  <c r="S3864" i="1" s="1"/>
  <c r="R3863" i="1"/>
  <c r="S3863" i="1" s="1" a="1"/>
  <c r="S3863" i="1" s="1"/>
  <c r="R3862" i="1"/>
  <c r="S3862" i="1" s="1" a="1"/>
  <c r="S3862" i="1" s="1"/>
  <c r="R3861" i="1"/>
  <c r="S3861" i="1" s="1" a="1"/>
  <c r="S3861" i="1" s="1"/>
  <c r="R3860" i="1"/>
  <c r="S3860" i="1" s="1" a="1"/>
  <c r="S3860" i="1" s="1"/>
  <c r="R3859" i="1"/>
  <c r="S3859" i="1" s="1" a="1"/>
  <c r="S3859" i="1" s="1"/>
  <c r="R3858" i="1"/>
  <c r="S3858" i="1" s="1" a="1"/>
  <c r="S3858" i="1" s="1"/>
  <c r="R3857" i="1"/>
  <c r="S3857" i="1" s="1" a="1"/>
  <c r="S3857" i="1" s="1"/>
  <c r="R3856" i="1"/>
  <c r="S3856" i="1" s="1" a="1"/>
  <c r="S3856" i="1" s="1"/>
  <c r="R3855" i="1"/>
  <c r="S3855" i="1" s="1" a="1"/>
  <c r="S3855" i="1" s="1"/>
  <c r="R3854" i="1"/>
  <c r="S3854" i="1" s="1" a="1"/>
  <c r="S3854" i="1" s="1"/>
  <c r="R3853" i="1"/>
  <c r="S3853" i="1" s="1" a="1"/>
  <c r="S3853" i="1" s="1"/>
  <c r="R3852" i="1"/>
  <c r="S3852" i="1" s="1" a="1"/>
  <c r="S3852" i="1" s="1"/>
  <c r="R3851" i="1"/>
  <c r="S3851" i="1" s="1" a="1"/>
  <c r="S3851" i="1" s="1"/>
  <c r="R3850" i="1"/>
  <c r="S3850" i="1" s="1" a="1"/>
  <c r="S3850" i="1" s="1"/>
  <c r="R3849" i="1"/>
  <c r="S3849" i="1" s="1" a="1"/>
  <c r="S3849" i="1" s="1"/>
  <c r="R3848" i="1"/>
  <c r="S3848" i="1" s="1" a="1"/>
  <c r="S3848" i="1" s="1"/>
  <c r="R3847" i="1"/>
  <c r="S3847" i="1" s="1" a="1"/>
  <c r="S3847" i="1" s="1"/>
  <c r="R3846" i="1"/>
  <c r="S3846" i="1" s="1" a="1"/>
  <c r="S3846" i="1" s="1"/>
  <c r="R3845" i="1"/>
  <c r="S3845" i="1" s="1" a="1"/>
  <c r="S3845" i="1" s="1"/>
  <c r="R3844" i="1"/>
  <c r="S3844" i="1" s="1" a="1"/>
  <c r="S3844" i="1" s="1"/>
  <c r="R3843" i="1"/>
  <c r="S3843" i="1" s="1" a="1"/>
  <c r="S3843" i="1" s="1"/>
  <c r="R3842" i="1"/>
  <c r="S3842" i="1" s="1" a="1"/>
  <c r="S3842" i="1" s="1"/>
  <c r="R3841" i="1"/>
  <c r="S3841" i="1" s="1" a="1"/>
  <c r="S3841" i="1" s="1"/>
  <c r="R3840" i="1"/>
  <c r="S3840" i="1" s="1" a="1"/>
  <c r="S3840" i="1" s="1"/>
  <c r="R3839" i="1"/>
  <c r="S3839" i="1" s="1" a="1"/>
  <c r="S3839" i="1" s="1"/>
  <c r="R3838" i="1"/>
  <c r="S3838" i="1" s="1" a="1"/>
  <c r="S3838" i="1" s="1"/>
  <c r="R3837" i="1"/>
  <c r="S3837" i="1" s="1" a="1"/>
  <c r="S3837" i="1" s="1"/>
  <c r="R3836" i="1"/>
  <c r="S3836" i="1" s="1" a="1"/>
  <c r="S3836" i="1" s="1"/>
  <c r="R3835" i="1"/>
  <c r="S3835" i="1" s="1" a="1"/>
  <c r="S3835" i="1" s="1"/>
  <c r="R3834" i="1"/>
  <c r="S3834" i="1" s="1" a="1"/>
  <c r="S3834" i="1" s="1"/>
  <c r="R3833" i="1"/>
  <c r="S3833" i="1" s="1" a="1"/>
  <c r="S3833" i="1" s="1"/>
  <c r="R3832" i="1"/>
  <c r="S3832" i="1" s="1" a="1"/>
  <c r="S3832" i="1" s="1"/>
  <c r="R3831" i="1"/>
  <c r="S3831" i="1" s="1" a="1"/>
  <c r="S3831" i="1" s="1"/>
  <c r="R3830" i="1"/>
  <c r="S3830" i="1" s="1" a="1"/>
  <c r="S3830" i="1" s="1"/>
  <c r="R3829" i="1"/>
  <c r="S3829" i="1" s="1" a="1"/>
  <c r="S3829" i="1" s="1"/>
  <c r="R3828" i="1"/>
  <c r="S3828" i="1" s="1" a="1"/>
  <c r="S3828" i="1" s="1"/>
  <c r="R3827" i="1"/>
  <c r="S3827" i="1" s="1" a="1"/>
  <c r="S3827" i="1" s="1"/>
  <c r="R3826" i="1"/>
  <c r="S3826" i="1" s="1" a="1"/>
  <c r="S3826" i="1" s="1"/>
  <c r="R3825" i="1"/>
  <c r="S3825" i="1" s="1" a="1"/>
  <c r="S3825" i="1" s="1"/>
  <c r="R3824" i="1"/>
  <c r="S3824" i="1" s="1" a="1"/>
  <c r="S3824" i="1" s="1"/>
  <c r="R3823" i="1"/>
  <c r="S3823" i="1" s="1" a="1"/>
  <c r="S3823" i="1" s="1"/>
  <c r="R3822" i="1"/>
  <c r="S3822" i="1" s="1" a="1"/>
  <c r="S3822" i="1" s="1"/>
  <c r="R3821" i="1"/>
  <c r="S3821" i="1" s="1" a="1"/>
  <c r="S3821" i="1" s="1"/>
  <c r="R3820" i="1"/>
  <c r="S3820" i="1" s="1" a="1"/>
  <c r="S3820" i="1" s="1"/>
  <c r="R3819" i="1"/>
  <c r="S3819" i="1" s="1" a="1"/>
  <c r="S3819" i="1" s="1"/>
  <c r="R3818" i="1"/>
  <c r="S3818" i="1" s="1" a="1"/>
  <c r="S3818" i="1" s="1"/>
  <c r="R3817" i="1"/>
  <c r="S3817" i="1" s="1" a="1"/>
  <c r="S3817" i="1" s="1"/>
  <c r="R3816" i="1"/>
  <c r="S3816" i="1" s="1" a="1"/>
  <c r="S3816" i="1" s="1"/>
  <c r="R3815" i="1"/>
  <c r="S3815" i="1" s="1" a="1"/>
  <c r="S3815" i="1" s="1"/>
  <c r="R3814" i="1"/>
  <c r="S3814" i="1" s="1" a="1"/>
  <c r="S3814" i="1" s="1"/>
  <c r="R3813" i="1"/>
  <c r="S3813" i="1" s="1" a="1"/>
  <c r="S3813" i="1" s="1"/>
  <c r="R3812" i="1"/>
  <c r="S3812" i="1" s="1" a="1"/>
  <c r="S3812" i="1" s="1"/>
  <c r="R3811" i="1"/>
  <c r="S3811" i="1" s="1" a="1"/>
  <c r="S3811" i="1" s="1"/>
  <c r="R3810" i="1"/>
  <c r="S3810" i="1" s="1" a="1"/>
  <c r="S3810" i="1" s="1"/>
  <c r="R3809" i="1"/>
  <c r="S3809" i="1" s="1" a="1"/>
  <c r="S3809" i="1" s="1"/>
  <c r="R3808" i="1"/>
  <c r="S3808" i="1" s="1" a="1"/>
  <c r="S3808" i="1" s="1"/>
  <c r="R3807" i="1"/>
  <c r="S3807" i="1" s="1" a="1"/>
  <c r="S3807" i="1" s="1"/>
  <c r="R3806" i="1"/>
  <c r="S3806" i="1" s="1" a="1"/>
  <c r="S3806" i="1" s="1"/>
  <c r="R3805" i="1"/>
  <c r="S3805" i="1" s="1" a="1"/>
  <c r="S3805" i="1" s="1"/>
  <c r="R3804" i="1"/>
  <c r="S3804" i="1" s="1" a="1"/>
  <c r="S3804" i="1" s="1"/>
  <c r="R3803" i="1"/>
  <c r="S3803" i="1" s="1" a="1"/>
  <c r="S3803" i="1" s="1"/>
  <c r="R3802" i="1"/>
  <c r="S3802" i="1" s="1" a="1"/>
  <c r="S3802" i="1" s="1"/>
  <c r="R3801" i="1"/>
  <c r="S3801" i="1" s="1" a="1"/>
  <c r="S3801" i="1" s="1"/>
  <c r="R3800" i="1"/>
  <c r="S3800" i="1" s="1" a="1"/>
  <c r="S3800" i="1" s="1"/>
  <c r="R3799" i="1"/>
  <c r="S3799" i="1" s="1" a="1"/>
  <c r="S3799" i="1" s="1"/>
  <c r="R3798" i="1"/>
  <c r="S3798" i="1" s="1" a="1"/>
  <c r="S3798" i="1" s="1"/>
  <c r="R3797" i="1"/>
  <c r="S3797" i="1" s="1" a="1"/>
  <c r="S3797" i="1" s="1"/>
  <c r="R3796" i="1"/>
  <c r="S3796" i="1" s="1" a="1"/>
  <c r="S3796" i="1" s="1"/>
  <c r="R3795" i="1"/>
  <c r="S3795" i="1" s="1" a="1"/>
  <c r="S3795" i="1" s="1"/>
  <c r="R3794" i="1"/>
  <c r="S3794" i="1" s="1" a="1"/>
  <c r="S3794" i="1" s="1"/>
  <c r="R3793" i="1"/>
  <c r="S3793" i="1" s="1" a="1"/>
  <c r="S3793" i="1" s="1"/>
  <c r="R3792" i="1"/>
  <c r="S3792" i="1" s="1" a="1"/>
  <c r="S3792" i="1" s="1"/>
  <c r="R3791" i="1"/>
  <c r="S3791" i="1" s="1" a="1"/>
  <c r="S3791" i="1" s="1"/>
  <c r="R3790" i="1"/>
  <c r="S3790" i="1" s="1" a="1"/>
  <c r="S3790" i="1" s="1"/>
  <c r="R3789" i="1"/>
  <c r="S3789" i="1" s="1" a="1"/>
  <c r="S3789" i="1" s="1"/>
  <c r="R3788" i="1"/>
  <c r="S3788" i="1" s="1" a="1"/>
  <c r="S3788" i="1" s="1"/>
  <c r="R3787" i="1"/>
  <c r="S3787" i="1" s="1" a="1"/>
  <c r="S3787" i="1" s="1"/>
  <c r="R3786" i="1"/>
  <c r="S3786" i="1" s="1" a="1"/>
  <c r="S3786" i="1" s="1"/>
  <c r="R3785" i="1"/>
  <c r="S3785" i="1" s="1" a="1"/>
  <c r="S3785" i="1" s="1"/>
  <c r="R3784" i="1"/>
  <c r="S3784" i="1" s="1" a="1"/>
  <c r="S3784" i="1" s="1"/>
  <c r="R3783" i="1"/>
  <c r="S3783" i="1" s="1" a="1"/>
  <c r="S3783" i="1" s="1"/>
  <c r="R3782" i="1"/>
  <c r="S3782" i="1" s="1" a="1"/>
  <c r="S3782" i="1" s="1"/>
  <c r="R3781" i="1"/>
  <c r="S3781" i="1" s="1" a="1"/>
  <c r="S3781" i="1" s="1"/>
  <c r="R3780" i="1"/>
  <c r="S3780" i="1" s="1" a="1"/>
  <c r="S3780" i="1" s="1"/>
  <c r="R3779" i="1"/>
  <c r="S3779" i="1" s="1" a="1"/>
  <c r="S3779" i="1" s="1"/>
  <c r="R3778" i="1"/>
  <c r="S3778" i="1" s="1" a="1"/>
  <c r="S3778" i="1" s="1"/>
  <c r="R3777" i="1"/>
  <c r="S3777" i="1" s="1" a="1"/>
  <c r="S3777" i="1" s="1"/>
  <c r="R3776" i="1"/>
  <c r="S3776" i="1" s="1" a="1"/>
  <c r="S3776" i="1" s="1"/>
  <c r="R3775" i="1"/>
  <c r="S3775" i="1" s="1" a="1"/>
  <c r="S3775" i="1" s="1"/>
  <c r="R3774" i="1"/>
  <c r="S3774" i="1" s="1" a="1"/>
  <c r="S3774" i="1" s="1"/>
  <c r="R3773" i="1"/>
  <c r="S3773" i="1" s="1" a="1"/>
  <c r="S3773" i="1" s="1"/>
  <c r="R3772" i="1"/>
  <c r="S3772" i="1" s="1" a="1"/>
  <c r="S3772" i="1" s="1"/>
  <c r="R3771" i="1"/>
  <c r="S3771" i="1" s="1" a="1"/>
  <c r="S3771" i="1" s="1"/>
  <c r="R3770" i="1"/>
  <c r="S3770" i="1" s="1" a="1"/>
  <c r="S3770" i="1" s="1"/>
  <c r="R3769" i="1"/>
  <c r="S3769" i="1" s="1" a="1"/>
  <c r="S3769" i="1" s="1"/>
  <c r="R3768" i="1"/>
  <c r="S3768" i="1" s="1" a="1"/>
  <c r="S3768" i="1" s="1"/>
  <c r="R3767" i="1"/>
  <c r="S3767" i="1" s="1" a="1"/>
  <c r="S3767" i="1" s="1"/>
  <c r="R3766" i="1"/>
  <c r="S3766" i="1" s="1" a="1"/>
  <c r="S3766" i="1" s="1"/>
  <c r="R3765" i="1"/>
  <c r="S3765" i="1" s="1" a="1"/>
  <c r="S3765" i="1" s="1"/>
  <c r="R3764" i="1"/>
  <c r="S3764" i="1" s="1" a="1"/>
  <c r="S3764" i="1" s="1"/>
  <c r="R3763" i="1"/>
  <c r="S3763" i="1" s="1" a="1"/>
  <c r="S3763" i="1" s="1"/>
  <c r="R3762" i="1"/>
  <c r="S3762" i="1" s="1" a="1"/>
  <c r="S3762" i="1" s="1"/>
  <c r="R3761" i="1"/>
  <c r="S3761" i="1" s="1" a="1"/>
  <c r="S3761" i="1" s="1"/>
  <c r="R3760" i="1"/>
  <c r="S3760" i="1" s="1" a="1"/>
  <c r="S3760" i="1" s="1"/>
  <c r="R3759" i="1"/>
  <c r="S3759" i="1" s="1" a="1"/>
  <c r="S3759" i="1" s="1"/>
  <c r="R3758" i="1"/>
  <c r="S3758" i="1" s="1" a="1"/>
  <c r="S3758" i="1" s="1"/>
  <c r="R3757" i="1"/>
  <c r="S3757" i="1" s="1" a="1"/>
  <c r="S3757" i="1" s="1"/>
  <c r="R3756" i="1"/>
  <c r="S3756" i="1" s="1" a="1"/>
  <c r="S3756" i="1" s="1"/>
  <c r="R3755" i="1"/>
  <c r="S3755" i="1" s="1" a="1"/>
  <c r="S3755" i="1" s="1"/>
  <c r="R3754" i="1"/>
  <c r="S3754" i="1" s="1" a="1"/>
  <c r="S3754" i="1" s="1"/>
  <c r="R3753" i="1"/>
  <c r="S3753" i="1" s="1" a="1"/>
  <c r="S3753" i="1" s="1"/>
  <c r="R3752" i="1"/>
  <c r="S3752" i="1" s="1" a="1"/>
  <c r="S3752" i="1" s="1"/>
  <c r="R3751" i="1"/>
  <c r="S3751" i="1" s="1" a="1"/>
  <c r="S3751" i="1" s="1"/>
  <c r="R3750" i="1"/>
  <c r="S3750" i="1" s="1" a="1"/>
  <c r="S3750" i="1" s="1"/>
  <c r="R3749" i="1"/>
  <c r="S3749" i="1" s="1" a="1"/>
  <c r="S3749" i="1" s="1"/>
  <c r="R3748" i="1"/>
  <c r="S3748" i="1" s="1" a="1"/>
  <c r="S3748" i="1" s="1"/>
  <c r="R3747" i="1"/>
  <c r="S3747" i="1" s="1" a="1"/>
  <c r="S3747" i="1" s="1"/>
  <c r="R3746" i="1"/>
  <c r="S3746" i="1" s="1" a="1"/>
  <c r="S3746" i="1" s="1"/>
  <c r="R3745" i="1"/>
  <c r="S3745" i="1" s="1" a="1"/>
  <c r="S3745" i="1" s="1"/>
  <c r="R3744" i="1"/>
  <c r="S3744" i="1" s="1" a="1"/>
  <c r="S3744" i="1" s="1"/>
  <c r="R3743" i="1"/>
  <c r="S3743" i="1" s="1" a="1"/>
  <c r="S3743" i="1" s="1"/>
  <c r="R3742" i="1"/>
  <c r="S3742" i="1" s="1" a="1"/>
  <c r="S3742" i="1" s="1"/>
  <c r="R3741" i="1"/>
  <c r="S3741" i="1" s="1" a="1"/>
  <c r="S3741" i="1" s="1"/>
  <c r="R3740" i="1"/>
  <c r="S3740" i="1" s="1" a="1"/>
  <c r="S3740" i="1" s="1"/>
  <c r="R3739" i="1"/>
  <c r="S3739" i="1" s="1" a="1"/>
  <c r="S3739" i="1" s="1"/>
  <c r="R3738" i="1"/>
  <c r="S3738" i="1" s="1" a="1"/>
  <c r="S3738" i="1" s="1"/>
  <c r="R3737" i="1"/>
  <c r="S3737" i="1" s="1" a="1"/>
  <c r="S3737" i="1" s="1"/>
  <c r="R3736" i="1"/>
  <c r="S3736" i="1" s="1" a="1"/>
  <c r="S3736" i="1" s="1"/>
  <c r="R3735" i="1"/>
  <c r="S3735" i="1" s="1" a="1"/>
  <c r="S3735" i="1" s="1"/>
  <c r="R3734" i="1"/>
  <c r="S3734" i="1" s="1" a="1"/>
  <c r="S3734" i="1" s="1"/>
  <c r="R3733" i="1"/>
  <c r="S3733" i="1" s="1" a="1"/>
  <c r="S3733" i="1" s="1"/>
  <c r="R3732" i="1"/>
  <c r="S3732" i="1" s="1" a="1"/>
  <c r="S3732" i="1" s="1"/>
  <c r="R3731" i="1"/>
  <c r="S3731" i="1" s="1" a="1"/>
  <c r="S3731" i="1" s="1"/>
  <c r="R3730" i="1"/>
  <c r="S3730" i="1" s="1" a="1"/>
  <c r="S3730" i="1" s="1"/>
  <c r="R3729" i="1"/>
  <c r="S3729" i="1" s="1" a="1"/>
  <c r="S3729" i="1" s="1"/>
  <c r="R3728" i="1"/>
  <c r="S3728" i="1" s="1" a="1"/>
  <c r="S3728" i="1" s="1"/>
  <c r="R3727" i="1"/>
  <c r="S3727" i="1" s="1" a="1"/>
  <c r="S3727" i="1" s="1"/>
  <c r="R3726" i="1"/>
  <c r="S3726" i="1" s="1" a="1"/>
  <c r="S3726" i="1" s="1"/>
  <c r="R3725" i="1"/>
  <c r="S3725" i="1" s="1" a="1"/>
  <c r="S3725" i="1" s="1"/>
  <c r="R3724" i="1"/>
  <c r="S3724" i="1" s="1" a="1"/>
  <c r="S3724" i="1" s="1"/>
  <c r="R3723" i="1"/>
  <c r="S3723" i="1" s="1" a="1"/>
  <c r="S3723" i="1" s="1"/>
  <c r="R3722" i="1"/>
  <c r="S3722" i="1" s="1" a="1"/>
  <c r="S3722" i="1" s="1"/>
  <c r="R3721" i="1"/>
  <c r="S3721" i="1" s="1" a="1"/>
  <c r="S3721" i="1" s="1"/>
  <c r="R3720" i="1"/>
  <c r="S3720" i="1" s="1" a="1"/>
  <c r="S3720" i="1" s="1"/>
  <c r="R3719" i="1"/>
  <c r="S3719" i="1" s="1" a="1"/>
  <c r="S3719" i="1" s="1"/>
  <c r="R3718" i="1"/>
  <c r="S3718" i="1" s="1" a="1"/>
  <c r="S3718" i="1" s="1"/>
  <c r="R3717" i="1"/>
  <c r="S3717" i="1" s="1" a="1"/>
  <c r="S3717" i="1" s="1"/>
  <c r="R3716" i="1"/>
  <c r="S3716" i="1" s="1" a="1"/>
  <c r="S3716" i="1" s="1"/>
  <c r="R3715" i="1"/>
  <c r="S3715" i="1" s="1" a="1"/>
  <c r="S3715" i="1" s="1"/>
  <c r="R3714" i="1"/>
  <c r="S3714" i="1" s="1" a="1"/>
  <c r="S3714" i="1" s="1"/>
  <c r="R3713" i="1"/>
  <c r="S3713" i="1" s="1" a="1"/>
  <c r="S3713" i="1" s="1"/>
  <c r="R3712" i="1"/>
  <c r="S3712" i="1" s="1" a="1"/>
  <c r="S3712" i="1" s="1"/>
  <c r="R3711" i="1"/>
  <c r="S3711" i="1" s="1" a="1"/>
  <c r="S3711" i="1" s="1"/>
  <c r="R3710" i="1"/>
  <c r="S3710" i="1" s="1" a="1"/>
  <c r="S3710" i="1" s="1"/>
  <c r="R3709" i="1"/>
  <c r="S3709" i="1" s="1" a="1"/>
  <c r="S3709" i="1" s="1"/>
  <c r="R3708" i="1"/>
  <c r="S3708" i="1" s="1" a="1"/>
  <c r="S3708" i="1" s="1"/>
  <c r="R3707" i="1"/>
  <c r="S3707" i="1" s="1" a="1"/>
  <c r="S3707" i="1" s="1"/>
  <c r="R3706" i="1"/>
  <c r="S3706" i="1" s="1" a="1"/>
  <c r="S3706" i="1" s="1"/>
  <c r="R3705" i="1"/>
  <c r="S3705" i="1" s="1" a="1"/>
  <c r="S3705" i="1" s="1"/>
  <c r="R3704" i="1"/>
  <c r="S3704" i="1" s="1" a="1"/>
  <c r="S3704" i="1" s="1"/>
  <c r="R3703" i="1"/>
  <c r="S3703" i="1" s="1" a="1"/>
  <c r="S3703" i="1" s="1"/>
  <c r="R3702" i="1"/>
  <c r="S3702" i="1" s="1" a="1"/>
  <c r="S3702" i="1" s="1"/>
  <c r="R3701" i="1"/>
  <c r="S3701" i="1" s="1" a="1"/>
  <c r="S3701" i="1" s="1"/>
  <c r="R3700" i="1"/>
  <c r="S3700" i="1" s="1" a="1"/>
  <c r="S3700" i="1" s="1"/>
  <c r="R3699" i="1"/>
  <c r="S3699" i="1" s="1" a="1"/>
  <c r="S3699" i="1" s="1"/>
  <c r="R3698" i="1"/>
  <c r="S3698" i="1" s="1" a="1"/>
  <c r="S3698" i="1" s="1"/>
  <c r="R3697" i="1"/>
  <c r="S3697" i="1" s="1" a="1"/>
  <c r="S3697" i="1" s="1"/>
  <c r="R3696" i="1"/>
  <c r="S3696" i="1" s="1" a="1"/>
  <c r="S3696" i="1" s="1"/>
  <c r="R3695" i="1"/>
  <c r="S3695" i="1" s="1" a="1"/>
  <c r="S3695" i="1" s="1"/>
  <c r="R3694" i="1"/>
  <c r="S3694" i="1" s="1" a="1"/>
  <c r="S3694" i="1" s="1"/>
  <c r="R3693" i="1"/>
  <c r="S3693" i="1" s="1" a="1"/>
  <c r="S3693" i="1" s="1"/>
  <c r="R3692" i="1"/>
  <c r="S3692" i="1" s="1" a="1"/>
  <c r="S3692" i="1" s="1"/>
  <c r="R3691" i="1"/>
  <c r="S3691" i="1" s="1" a="1"/>
  <c r="S3691" i="1" s="1"/>
  <c r="R3690" i="1"/>
  <c r="S3690" i="1" s="1" a="1"/>
  <c r="S3690" i="1" s="1"/>
  <c r="R3689" i="1"/>
  <c r="S3689" i="1" s="1" a="1"/>
  <c r="S3689" i="1" s="1"/>
  <c r="R3688" i="1"/>
  <c r="S3688" i="1" s="1" a="1"/>
  <c r="S3688" i="1" s="1"/>
  <c r="R3687" i="1"/>
  <c r="S3687" i="1" s="1" a="1"/>
  <c r="S3687" i="1" s="1"/>
  <c r="R3686" i="1"/>
  <c r="S3686" i="1" s="1" a="1"/>
  <c r="S3686" i="1" s="1"/>
  <c r="R3685" i="1"/>
  <c r="S3685" i="1" s="1" a="1"/>
  <c r="S3685" i="1" s="1"/>
  <c r="R3684" i="1"/>
  <c r="S3684" i="1" s="1" a="1"/>
  <c r="S3684" i="1" s="1"/>
  <c r="R3683" i="1"/>
  <c r="S3683" i="1" s="1" a="1"/>
  <c r="S3683" i="1" s="1"/>
  <c r="R3682" i="1"/>
  <c r="S3682" i="1" s="1" a="1"/>
  <c r="S3682" i="1" s="1"/>
  <c r="R3681" i="1"/>
  <c r="S3681" i="1" s="1" a="1"/>
  <c r="S3681" i="1" s="1"/>
  <c r="R3680" i="1"/>
  <c r="S3680" i="1" s="1" a="1"/>
  <c r="S3680" i="1" s="1"/>
  <c r="R3679" i="1"/>
  <c r="S3679" i="1" s="1" a="1"/>
  <c r="S3679" i="1" s="1"/>
  <c r="R3678" i="1"/>
  <c r="S3678" i="1" s="1" a="1"/>
  <c r="S3678" i="1" s="1"/>
  <c r="R3677" i="1"/>
  <c r="S3677" i="1" s="1" a="1"/>
  <c r="S3677" i="1" s="1"/>
  <c r="R3676" i="1"/>
  <c r="S3676" i="1" s="1" a="1"/>
  <c r="S3676" i="1" s="1"/>
  <c r="R3675" i="1"/>
  <c r="S3675" i="1" s="1" a="1"/>
  <c r="S3675" i="1" s="1"/>
  <c r="R3674" i="1"/>
  <c r="S3674" i="1" s="1" a="1"/>
  <c r="S3674" i="1" s="1"/>
  <c r="R3673" i="1"/>
  <c r="S3673" i="1" s="1" a="1"/>
  <c r="S3673" i="1" s="1"/>
  <c r="R3672" i="1"/>
  <c r="S3672" i="1" s="1" a="1"/>
  <c r="S3672" i="1" s="1"/>
  <c r="R3671" i="1"/>
  <c r="S3671" i="1" s="1" a="1"/>
  <c r="S3671" i="1" s="1"/>
  <c r="R3670" i="1"/>
  <c r="S3670" i="1" s="1" a="1"/>
  <c r="S3670" i="1" s="1"/>
  <c r="R3669" i="1"/>
  <c r="S3669" i="1" s="1" a="1"/>
  <c r="S3669" i="1" s="1"/>
  <c r="R3668" i="1"/>
  <c r="S3668" i="1" s="1" a="1"/>
  <c r="S3668" i="1" s="1"/>
  <c r="R3667" i="1"/>
  <c r="S3667" i="1" s="1" a="1"/>
  <c r="S3667" i="1" s="1"/>
  <c r="R3666" i="1"/>
  <c r="S3666" i="1" s="1" a="1"/>
  <c r="S3666" i="1" s="1"/>
  <c r="R3665" i="1"/>
  <c r="S3665" i="1" s="1" a="1"/>
  <c r="S3665" i="1" s="1"/>
  <c r="R3664" i="1"/>
  <c r="S3664" i="1" s="1" a="1"/>
  <c r="S3664" i="1" s="1"/>
  <c r="R3663" i="1"/>
  <c r="S3663" i="1" s="1" a="1"/>
  <c r="S3663" i="1" s="1"/>
  <c r="R3662" i="1"/>
  <c r="S3662" i="1" s="1" a="1"/>
  <c r="S3662" i="1" s="1"/>
  <c r="R3661" i="1"/>
  <c r="S3661" i="1" s="1" a="1"/>
  <c r="S3661" i="1" s="1"/>
  <c r="R3660" i="1"/>
  <c r="S3660" i="1" s="1" a="1"/>
  <c r="S3660" i="1" s="1"/>
  <c r="R3659" i="1"/>
  <c r="S3659" i="1" s="1" a="1"/>
  <c r="S3659" i="1" s="1"/>
  <c r="R3658" i="1"/>
  <c r="S3658" i="1" s="1" a="1"/>
  <c r="S3658" i="1" s="1"/>
  <c r="R3657" i="1"/>
  <c r="S3657" i="1" s="1" a="1"/>
  <c r="S3657" i="1" s="1"/>
  <c r="R3656" i="1"/>
  <c r="S3656" i="1" s="1" a="1"/>
  <c r="S3656" i="1" s="1"/>
  <c r="R3655" i="1"/>
  <c r="S3655" i="1" s="1" a="1"/>
  <c r="S3655" i="1" s="1"/>
  <c r="R3654" i="1"/>
  <c r="S3654" i="1" s="1" a="1"/>
  <c r="S3654" i="1" s="1"/>
  <c r="R3653" i="1"/>
  <c r="S3653" i="1" s="1" a="1"/>
  <c r="S3653" i="1" s="1"/>
  <c r="R3652" i="1"/>
  <c r="S3652" i="1" s="1" a="1"/>
  <c r="S3652" i="1" s="1"/>
  <c r="R3651" i="1"/>
  <c r="S3651" i="1" s="1" a="1"/>
  <c r="S3651" i="1" s="1"/>
  <c r="R3650" i="1"/>
  <c r="S3650" i="1" s="1" a="1"/>
  <c r="S3650" i="1" s="1"/>
  <c r="R3649" i="1"/>
  <c r="S3649" i="1" s="1" a="1"/>
  <c r="S3649" i="1" s="1"/>
  <c r="R3648" i="1"/>
  <c r="S3648" i="1" s="1" a="1"/>
  <c r="S3648" i="1" s="1"/>
  <c r="R3647" i="1"/>
  <c r="S3647" i="1" s="1" a="1"/>
  <c r="S3647" i="1" s="1"/>
  <c r="R3646" i="1"/>
  <c r="S3646" i="1" s="1" a="1"/>
  <c r="S3646" i="1" s="1"/>
  <c r="R3645" i="1"/>
  <c r="S3645" i="1" s="1" a="1"/>
  <c r="S3645" i="1" s="1"/>
  <c r="R3644" i="1"/>
  <c r="S3644" i="1" s="1" a="1"/>
  <c r="S3644" i="1" s="1"/>
  <c r="R3643" i="1"/>
  <c r="S3643" i="1" s="1" a="1"/>
  <c r="S3643" i="1" s="1"/>
  <c r="R3642" i="1"/>
  <c r="S3642" i="1" s="1" a="1"/>
  <c r="S3642" i="1" s="1"/>
  <c r="R3641" i="1"/>
  <c r="S3641" i="1" s="1" a="1"/>
  <c r="S3641" i="1" s="1"/>
  <c r="R3640" i="1"/>
  <c r="S3640" i="1" s="1" a="1"/>
  <c r="S3640" i="1" s="1"/>
  <c r="R3639" i="1"/>
  <c r="S3639" i="1" s="1" a="1"/>
  <c r="S3639" i="1" s="1"/>
  <c r="R3638" i="1"/>
  <c r="S3638" i="1" s="1" a="1"/>
  <c r="S3638" i="1" s="1"/>
  <c r="R3637" i="1"/>
  <c r="S3637" i="1" s="1" a="1"/>
  <c r="S3637" i="1" s="1"/>
  <c r="R3636" i="1"/>
  <c r="S3636" i="1" s="1" a="1"/>
  <c r="S3636" i="1" s="1"/>
  <c r="R3635" i="1"/>
  <c r="S3635" i="1" s="1" a="1"/>
  <c r="S3635" i="1" s="1"/>
  <c r="R3634" i="1"/>
  <c r="S3634" i="1" s="1" a="1"/>
  <c r="S3634" i="1" s="1"/>
  <c r="R3633" i="1"/>
  <c r="S3633" i="1" s="1" a="1"/>
  <c r="S3633" i="1" s="1"/>
  <c r="R3632" i="1"/>
  <c r="S3632" i="1" s="1" a="1"/>
  <c r="S3632" i="1" s="1"/>
  <c r="R3631" i="1"/>
  <c r="S3631" i="1" s="1" a="1"/>
  <c r="S3631" i="1" s="1"/>
  <c r="R3630" i="1"/>
  <c r="S3630" i="1" s="1" a="1"/>
  <c r="S3630" i="1" s="1"/>
  <c r="R3629" i="1"/>
  <c r="S3629" i="1" s="1" a="1"/>
  <c r="S3629" i="1" s="1"/>
  <c r="R3628" i="1"/>
  <c r="S3628" i="1" s="1" a="1"/>
  <c r="S3628" i="1" s="1"/>
  <c r="R3627" i="1"/>
  <c r="S3627" i="1" s="1" a="1"/>
  <c r="S3627" i="1" s="1"/>
  <c r="R3626" i="1"/>
  <c r="S3626" i="1" s="1" a="1"/>
  <c r="S3626" i="1" s="1"/>
  <c r="R3625" i="1"/>
  <c r="S3625" i="1" s="1" a="1"/>
  <c r="S3625" i="1" s="1"/>
  <c r="R3624" i="1"/>
  <c r="S3624" i="1" s="1" a="1"/>
  <c r="S3624" i="1" s="1"/>
  <c r="R3623" i="1"/>
  <c r="S3623" i="1" s="1" a="1"/>
  <c r="S3623" i="1" s="1"/>
  <c r="R3622" i="1"/>
  <c r="S3622" i="1" s="1" a="1"/>
  <c r="S3622" i="1" s="1"/>
  <c r="R3621" i="1"/>
  <c r="S3621" i="1" s="1" a="1"/>
  <c r="S3621" i="1" s="1"/>
  <c r="R3620" i="1"/>
  <c r="S3620" i="1" s="1" a="1"/>
  <c r="S3620" i="1" s="1"/>
  <c r="R3619" i="1"/>
  <c r="S3619" i="1" s="1" a="1"/>
  <c r="S3619" i="1" s="1"/>
  <c r="R3618" i="1"/>
  <c r="S3618" i="1" s="1" a="1"/>
  <c r="S3618" i="1" s="1"/>
  <c r="R3617" i="1"/>
  <c r="S3617" i="1" s="1" a="1"/>
  <c r="S3617" i="1" s="1"/>
  <c r="R3616" i="1"/>
  <c r="S3616" i="1" s="1" a="1"/>
  <c r="S3616" i="1" s="1"/>
  <c r="R3615" i="1"/>
  <c r="S3615" i="1" s="1" a="1"/>
  <c r="S3615" i="1" s="1"/>
  <c r="R3614" i="1"/>
  <c r="S3614" i="1" s="1" a="1"/>
  <c r="S3614" i="1" s="1"/>
  <c r="R3613" i="1"/>
  <c r="S3613" i="1" s="1" a="1"/>
  <c r="S3613" i="1" s="1"/>
  <c r="R3612" i="1"/>
  <c r="S3612" i="1" s="1" a="1"/>
  <c r="S3612" i="1" s="1"/>
  <c r="R3611" i="1"/>
  <c r="S3611" i="1" s="1" a="1"/>
  <c r="S3611" i="1" s="1"/>
  <c r="R3610" i="1"/>
  <c r="S3610" i="1" s="1" a="1"/>
  <c r="S3610" i="1" s="1"/>
  <c r="R3609" i="1"/>
  <c r="S3609" i="1" s="1" a="1"/>
  <c r="S3609" i="1" s="1"/>
  <c r="R3608" i="1"/>
  <c r="S3608" i="1" s="1" a="1"/>
  <c r="S3608" i="1" s="1"/>
  <c r="R3607" i="1"/>
  <c r="S3607" i="1" s="1" a="1"/>
  <c r="S3607" i="1" s="1"/>
  <c r="R3606" i="1"/>
  <c r="S3606" i="1" s="1" a="1"/>
  <c r="S3606" i="1" s="1"/>
  <c r="R3605" i="1"/>
  <c r="S3605" i="1" s="1" a="1"/>
  <c r="S3605" i="1" s="1"/>
  <c r="R3604" i="1"/>
  <c r="S3604" i="1" s="1" a="1"/>
  <c r="S3604" i="1" s="1"/>
  <c r="R3603" i="1"/>
  <c r="S3603" i="1" s="1" a="1"/>
  <c r="S3603" i="1" s="1"/>
  <c r="R3602" i="1"/>
  <c r="S3602" i="1" s="1" a="1"/>
  <c r="S3602" i="1" s="1"/>
  <c r="R3601" i="1"/>
  <c r="S3601" i="1" s="1" a="1"/>
  <c r="S3601" i="1" s="1"/>
  <c r="R3600" i="1"/>
  <c r="S3600" i="1" s="1" a="1"/>
  <c r="S3600" i="1" s="1"/>
  <c r="R3599" i="1"/>
  <c r="S3599" i="1" s="1" a="1"/>
  <c r="S3599" i="1" s="1"/>
  <c r="R3598" i="1"/>
  <c r="S3598" i="1" s="1" a="1"/>
  <c r="S3598" i="1" s="1"/>
  <c r="R3597" i="1"/>
  <c r="S3597" i="1" s="1" a="1"/>
  <c r="S3597" i="1" s="1"/>
  <c r="R3596" i="1"/>
  <c r="S3596" i="1" s="1" a="1"/>
  <c r="S3596" i="1" s="1"/>
  <c r="R3595" i="1"/>
  <c r="S3595" i="1" s="1" a="1"/>
  <c r="S3595" i="1" s="1"/>
  <c r="R3594" i="1"/>
  <c r="S3594" i="1" s="1" a="1"/>
  <c r="S3594" i="1" s="1"/>
  <c r="R3593" i="1"/>
  <c r="S3593" i="1" s="1" a="1"/>
  <c r="S3593" i="1" s="1"/>
  <c r="R3592" i="1"/>
  <c r="S3592" i="1" s="1" a="1"/>
  <c r="S3592" i="1" s="1"/>
  <c r="R3591" i="1"/>
  <c r="S3591" i="1" s="1" a="1"/>
  <c r="S3591" i="1" s="1"/>
  <c r="R3590" i="1"/>
  <c r="S3590" i="1" s="1" a="1"/>
  <c r="S3590" i="1" s="1"/>
  <c r="R3589" i="1"/>
  <c r="S3589" i="1" s="1" a="1"/>
  <c r="S3589" i="1" s="1"/>
  <c r="R3588" i="1"/>
  <c r="S3588" i="1" s="1" a="1"/>
  <c r="S3588" i="1" s="1"/>
  <c r="R3587" i="1"/>
  <c r="S3587" i="1" s="1" a="1"/>
  <c r="S3587" i="1" s="1"/>
  <c r="R3586" i="1"/>
  <c r="S3586" i="1" s="1" a="1"/>
  <c r="S3586" i="1" s="1"/>
  <c r="R3585" i="1"/>
  <c r="S3585" i="1" s="1" a="1"/>
  <c r="S3585" i="1" s="1"/>
  <c r="R3584" i="1"/>
  <c r="S3584" i="1" s="1" a="1"/>
  <c r="S3584" i="1" s="1"/>
  <c r="R3583" i="1"/>
  <c r="S3583" i="1" s="1" a="1"/>
  <c r="S3583" i="1" s="1"/>
  <c r="R3582" i="1"/>
  <c r="S3582" i="1" s="1" a="1"/>
  <c r="S3582" i="1" s="1"/>
  <c r="R3581" i="1"/>
  <c r="S3581" i="1" s="1" a="1"/>
  <c r="S3581" i="1" s="1"/>
  <c r="R3580" i="1"/>
  <c r="S3580" i="1" s="1" a="1"/>
  <c r="S3580" i="1" s="1"/>
  <c r="R3579" i="1"/>
  <c r="S3579" i="1" s="1" a="1"/>
  <c r="S3579" i="1" s="1"/>
  <c r="R3578" i="1"/>
  <c r="S3578" i="1" s="1" a="1"/>
  <c r="S3578" i="1" s="1"/>
  <c r="R3577" i="1"/>
  <c r="S3577" i="1" s="1" a="1"/>
  <c r="S3577" i="1" s="1"/>
  <c r="R3576" i="1"/>
  <c r="S3576" i="1" s="1" a="1"/>
  <c r="S3576" i="1" s="1"/>
  <c r="R3575" i="1"/>
  <c r="S3575" i="1" s="1" a="1"/>
  <c r="S3575" i="1" s="1"/>
  <c r="R3574" i="1"/>
  <c r="S3574" i="1" s="1" a="1"/>
  <c r="S3574" i="1" s="1"/>
  <c r="R3573" i="1"/>
  <c r="S3573" i="1" s="1" a="1"/>
  <c r="S3573" i="1" s="1"/>
  <c r="R3572" i="1"/>
  <c r="S3572" i="1" s="1" a="1"/>
  <c r="S3572" i="1" s="1"/>
  <c r="R3571" i="1"/>
  <c r="S3571" i="1" s="1" a="1"/>
  <c r="S3571" i="1" s="1"/>
  <c r="R3570" i="1"/>
  <c r="S3570" i="1" s="1" a="1"/>
  <c r="S3570" i="1" s="1"/>
  <c r="R3569" i="1"/>
  <c r="S3569" i="1" s="1" a="1"/>
  <c r="S3569" i="1" s="1"/>
  <c r="R3568" i="1"/>
  <c r="S3568" i="1" s="1" a="1"/>
  <c r="S3568" i="1" s="1"/>
  <c r="R3567" i="1"/>
  <c r="S3567" i="1" s="1" a="1"/>
  <c r="S3567" i="1" s="1"/>
  <c r="R3566" i="1"/>
  <c r="S3566" i="1" s="1" a="1"/>
  <c r="S3566" i="1" s="1"/>
  <c r="R3565" i="1"/>
  <c r="S3565" i="1" s="1" a="1"/>
  <c r="S3565" i="1" s="1"/>
  <c r="R3564" i="1"/>
  <c r="S3564" i="1" s="1" a="1"/>
  <c r="S3564" i="1" s="1"/>
  <c r="R3563" i="1"/>
  <c r="S3563" i="1" s="1" a="1"/>
  <c r="S3563" i="1" s="1"/>
  <c r="R3562" i="1"/>
  <c r="S3562" i="1" s="1" a="1"/>
  <c r="S3562" i="1" s="1"/>
  <c r="R3561" i="1"/>
  <c r="S3561" i="1" s="1" a="1"/>
  <c r="S3561" i="1" s="1"/>
  <c r="R3560" i="1"/>
  <c r="S3560" i="1" s="1" a="1"/>
  <c r="S3560" i="1" s="1"/>
  <c r="R3559" i="1"/>
  <c r="S3559" i="1" s="1" a="1"/>
  <c r="S3559" i="1" s="1"/>
  <c r="R3558" i="1"/>
  <c r="S3558" i="1" s="1" a="1"/>
  <c r="S3558" i="1" s="1"/>
  <c r="R3557" i="1"/>
  <c r="S3557" i="1" s="1" a="1"/>
  <c r="S3557" i="1" s="1"/>
  <c r="R3556" i="1"/>
  <c r="S3556" i="1" s="1" a="1"/>
  <c r="S3556" i="1" s="1"/>
  <c r="R3555" i="1"/>
  <c r="S3555" i="1" s="1" a="1"/>
  <c r="S3555" i="1" s="1"/>
  <c r="R3554" i="1"/>
  <c r="S3554" i="1" s="1" a="1"/>
  <c r="S3554" i="1" s="1"/>
  <c r="R3553" i="1"/>
  <c r="S3553" i="1" s="1" a="1"/>
  <c r="S3553" i="1" s="1"/>
  <c r="R3552" i="1"/>
  <c r="S3552" i="1" s="1" a="1"/>
  <c r="S3552" i="1" s="1"/>
  <c r="R3551" i="1"/>
  <c r="S3551" i="1" s="1" a="1"/>
  <c r="S3551" i="1" s="1"/>
  <c r="R3550" i="1"/>
  <c r="S3550" i="1" s="1" a="1"/>
  <c r="S3550" i="1" s="1"/>
  <c r="R3549" i="1"/>
  <c r="S3549" i="1" s="1" a="1"/>
  <c r="S3549" i="1" s="1"/>
  <c r="R3548" i="1"/>
  <c r="S3548" i="1" s="1" a="1"/>
  <c r="S3548" i="1" s="1"/>
  <c r="R3547" i="1"/>
  <c r="S3547" i="1" s="1" a="1"/>
  <c r="S3547" i="1" s="1"/>
  <c r="R3546" i="1"/>
  <c r="S3546" i="1" s="1" a="1"/>
  <c r="S3546" i="1" s="1"/>
  <c r="R3545" i="1"/>
  <c r="S3545" i="1" s="1" a="1"/>
  <c r="S3545" i="1" s="1"/>
  <c r="R3544" i="1"/>
  <c r="S3544" i="1" s="1" a="1"/>
  <c r="S3544" i="1" s="1"/>
  <c r="R3543" i="1"/>
  <c r="S3543" i="1" s="1" a="1"/>
  <c r="S3543" i="1" s="1"/>
  <c r="R3542" i="1"/>
  <c r="S3542" i="1" s="1" a="1"/>
  <c r="S3542" i="1" s="1"/>
  <c r="R3541" i="1"/>
  <c r="S3541" i="1" s="1" a="1"/>
  <c r="S3541" i="1" s="1"/>
  <c r="R3540" i="1"/>
  <c r="S3540" i="1" s="1" a="1"/>
  <c r="S3540" i="1" s="1"/>
  <c r="R3539" i="1"/>
  <c r="S3539" i="1" s="1" a="1"/>
  <c r="S3539" i="1" s="1"/>
  <c r="R3538" i="1"/>
  <c r="S3538" i="1" s="1" a="1"/>
  <c r="S3538" i="1" s="1"/>
  <c r="R3537" i="1"/>
  <c r="S3537" i="1" s="1" a="1"/>
  <c r="S3537" i="1" s="1"/>
  <c r="R3536" i="1"/>
  <c r="S3536" i="1" s="1" a="1"/>
  <c r="S3536" i="1" s="1"/>
  <c r="R3535" i="1"/>
  <c r="S3535" i="1" s="1" a="1"/>
  <c r="S3535" i="1" s="1"/>
  <c r="R3534" i="1"/>
  <c r="S3534" i="1" s="1" a="1"/>
  <c r="S3534" i="1" s="1"/>
  <c r="R3533" i="1"/>
  <c r="S3533" i="1" s="1" a="1"/>
  <c r="S3533" i="1" s="1"/>
  <c r="R3532" i="1"/>
  <c r="S3532" i="1" s="1" a="1"/>
  <c r="S3532" i="1" s="1"/>
  <c r="R3531" i="1"/>
  <c r="S3531" i="1" s="1" a="1"/>
  <c r="S3531" i="1" s="1"/>
  <c r="R3530" i="1"/>
  <c r="S3530" i="1" s="1" a="1"/>
  <c r="S3530" i="1" s="1"/>
  <c r="R3529" i="1"/>
  <c r="S3529" i="1" s="1" a="1"/>
  <c r="S3529" i="1" s="1"/>
  <c r="R3528" i="1"/>
  <c r="S3528" i="1" s="1" a="1"/>
  <c r="S3528" i="1" s="1"/>
  <c r="R3527" i="1"/>
  <c r="S3527" i="1" s="1" a="1"/>
  <c r="S3527" i="1" s="1"/>
  <c r="R3526" i="1"/>
  <c r="S3526" i="1" s="1" a="1"/>
  <c r="S3526" i="1" s="1"/>
  <c r="R3525" i="1"/>
  <c r="S3525" i="1" s="1" a="1"/>
  <c r="S3525" i="1" s="1"/>
  <c r="R3524" i="1"/>
  <c r="S3524" i="1" s="1" a="1"/>
  <c r="S3524" i="1" s="1"/>
  <c r="R3523" i="1"/>
  <c r="S3523" i="1" s="1" a="1"/>
  <c r="S3523" i="1" s="1"/>
  <c r="R3522" i="1"/>
  <c r="S3522" i="1" s="1" a="1"/>
  <c r="S3522" i="1" s="1"/>
  <c r="R3521" i="1"/>
  <c r="S3521" i="1" s="1" a="1"/>
  <c r="S3521" i="1" s="1"/>
  <c r="R3520" i="1"/>
  <c r="S3520" i="1" s="1" a="1"/>
  <c r="S3520" i="1" s="1"/>
  <c r="R3519" i="1"/>
  <c r="S3519" i="1" s="1" a="1"/>
  <c r="S3519" i="1" s="1"/>
  <c r="R3518" i="1"/>
  <c r="S3518" i="1" s="1" a="1"/>
  <c r="S3518" i="1" s="1"/>
  <c r="R3517" i="1"/>
  <c r="S3517" i="1" s="1" a="1"/>
  <c r="S3517" i="1" s="1"/>
  <c r="R3516" i="1"/>
  <c r="S3516" i="1" s="1" a="1"/>
  <c r="S3516" i="1" s="1"/>
  <c r="R3515" i="1"/>
  <c r="S3515" i="1" s="1" a="1"/>
  <c r="S3515" i="1" s="1"/>
  <c r="R3514" i="1"/>
  <c r="S3514" i="1" s="1" a="1"/>
  <c r="S3514" i="1" s="1"/>
  <c r="R3513" i="1"/>
  <c r="S3513" i="1" s="1" a="1"/>
  <c r="S3513" i="1" s="1"/>
  <c r="R3512" i="1"/>
  <c r="S3512" i="1" s="1" a="1"/>
  <c r="S3512" i="1" s="1"/>
  <c r="R3511" i="1"/>
  <c r="S3511" i="1" s="1" a="1"/>
  <c r="S3511" i="1" s="1"/>
  <c r="R3510" i="1"/>
  <c r="S3510" i="1" s="1" a="1"/>
  <c r="S3510" i="1" s="1"/>
  <c r="R3509" i="1"/>
  <c r="S3509" i="1" s="1" a="1"/>
  <c r="S3509" i="1" s="1"/>
  <c r="R3508" i="1"/>
  <c r="S3508" i="1" s="1" a="1"/>
  <c r="S3508" i="1" s="1"/>
  <c r="R3507" i="1"/>
  <c r="S3507" i="1" s="1" a="1"/>
  <c r="S3507" i="1" s="1"/>
  <c r="R3506" i="1"/>
  <c r="S3506" i="1" s="1" a="1"/>
  <c r="S3506" i="1" s="1"/>
  <c r="R3505" i="1"/>
  <c r="S3505" i="1" s="1" a="1"/>
  <c r="S3505" i="1" s="1"/>
  <c r="R3504" i="1"/>
  <c r="S3504" i="1" s="1" a="1"/>
  <c r="S3504" i="1" s="1"/>
  <c r="R3503" i="1"/>
  <c r="S3503" i="1" s="1" a="1"/>
  <c r="S3503" i="1" s="1"/>
  <c r="R3502" i="1"/>
  <c r="S3502" i="1" s="1" a="1"/>
  <c r="S3502" i="1" s="1"/>
  <c r="R3501" i="1"/>
  <c r="S3501" i="1" s="1" a="1"/>
  <c r="S3501" i="1" s="1"/>
  <c r="R3500" i="1"/>
  <c r="S3500" i="1" s="1" a="1"/>
  <c r="S3500" i="1" s="1"/>
  <c r="R3499" i="1"/>
  <c r="S3499" i="1" s="1" a="1"/>
  <c r="S3499" i="1" s="1"/>
  <c r="R3498" i="1"/>
  <c r="S3498" i="1" s="1" a="1"/>
  <c r="S3498" i="1" s="1"/>
  <c r="R3497" i="1"/>
  <c r="S3497" i="1" s="1" a="1"/>
  <c r="S3497" i="1" s="1"/>
  <c r="R3496" i="1"/>
  <c r="S3496" i="1" s="1" a="1"/>
  <c r="S3496" i="1" s="1"/>
  <c r="R3495" i="1"/>
  <c r="S3495" i="1" s="1" a="1"/>
  <c r="S3495" i="1" s="1"/>
  <c r="R3494" i="1"/>
  <c r="S3494" i="1" s="1" a="1"/>
  <c r="S3494" i="1" s="1"/>
  <c r="R3493" i="1"/>
  <c r="S3493" i="1" s="1" a="1"/>
  <c r="S3493" i="1" s="1"/>
  <c r="R3492" i="1"/>
  <c r="S3492" i="1" s="1" a="1"/>
  <c r="S3492" i="1" s="1"/>
  <c r="R3491" i="1"/>
  <c r="S3491" i="1" s="1" a="1"/>
  <c r="S3491" i="1" s="1"/>
  <c r="R3490" i="1"/>
  <c r="S3490" i="1" s="1" a="1"/>
  <c r="S3490" i="1" s="1"/>
  <c r="R3489" i="1"/>
  <c r="S3489" i="1" s="1" a="1"/>
  <c r="S3489" i="1" s="1"/>
  <c r="R3488" i="1"/>
  <c r="S3488" i="1" s="1" a="1"/>
  <c r="S3488" i="1" s="1"/>
  <c r="R3487" i="1"/>
  <c r="S3487" i="1" s="1" a="1"/>
  <c r="S3487" i="1" s="1"/>
  <c r="R3486" i="1"/>
  <c r="S3486" i="1" s="1" a="1"/>
  <c r="S3486" i="1" s="1"/>
  <c r="R3485" i="1"/>
  <c r="S3485" i="1" s="1" a="1"/>
  <c r="S3485" i="1" s="1"/>
  <c r="R3484" i="1"/>
  <c r="S3484" i="1" s="1" a="1"/>
  <c r="S3484" i="1" s="1"/>
  <c r="R3483" i="1"/>
  <c r="S3483" i="1" s="1" a="1"/>
  <c r="S3483" i="1" s="1"/>
  <c r="R3482" i="1"/>
  <c r="S3482" i="1" s="1" a="1"/>
  <c r="S3482" i="1" s="1"/>
  <c r="R3481" i="1"/>
  <c r="S3481" i="1" s="1" a="1"/>
  <c r="S3481" i="1" s="1"/>
  <c r="R3480" i="1"/>
  <c r="S3480" i="1" s="1" a="1"/>
  <c r="S3480" i="1" s="1"/>
  <c r="R3479" i="1"/>
  <c r="S3479" i="1" s="1" a="1"/>
  <c r="S3479" i="1" s="1"/>
  <c r="R3478" i="1"/>
  <c r="S3478" i="1" s="1" a="1"/>
  <c r="S3478" i="1" s="1"/>
  <c r="R3477" i="1"/>
  <c r="S3477" i="1" s="1" a="1"/>
  <c r="S3477" i="1" s="1"/>
  <c r="R3476" i="1"/>
  <c r="S3476" i="1" s="1" a="1"/>
  <c r="S3476" i="1" s="1"/>
  <c r="R3475" i="1"/>
  <c r="S3475" i="1" s="1" a="1"/>
  <c r="S3475" i="1" s="1"/>
  <c r="R3474" i="1"/>
  <c r="S3474" i="1" s="1" a="1"/>
  <c r="S3474" i="1" s="1"/>
  <c r="R3473" i="1"/>
  <c r="S3473" i="1" s="1" a="1"/>
  <c r="S3473" i="1" s="1"/>
  <c r="R3472" i="1"/>
  <c r="S3472" i="1" s="1" a="1"/>
  <c r="S3472" i="1" s="1"/>
  <c r="R3471" i="1"/>
  <c r="S3471" i="1" s="1" a="1"/>
  <c r="S3471" i="1" s="1"/>
  <c r="R3470" i="1"/>
  <c r="S3470" i="1" s="1" a="1"/>
  <c r="S3470" i="1" s="1"/>
  <c r="R3469" i="1"/>
  <c r="S3469" i="1" s="1" a="1"/>
  <c r="S3469" i="1" s="1"/>
  <c r="R3468" i="1"/>
  <c r="S3468" i="1" s="1" a="1"/>
  <c r="S3468" i="1" s="1"/>
  <c r="R3467" i="1"/>
  <c r="S3467" i="1" s="1" a="1"/>
  <c r="S3467" i="1" s="1"/>
  <c r="R3466" i="1"/>
  <c r="S3466" i="1" s="1" a="1"/>
  <c r="S3466" i="1" s="1"/>
  <c r="R3465" i="1"/>
  <c r="S3465" i="1" s="1" a="1"/>
  <c r="S3465" i="1" s="1"/>
  <c r="R3464" i="1"/>
  <c r="S3464" i="1" s="1" a="1"/>
  <c r="S3464" i="1" s="1"/>
  <c r="R3463" i="1"/>
  <c r="S3463" i="1" s="1" a="1"/>
  <c r="S3463" i="1" s="1"/>
  <c r="R3462" i="1"/>
  <c r="S3462" i="1" s="1" a="1"/>
  <c r="S3462" i="1" s="1"/>
  <c r="R3461" i="1"/>
  <c r="S3461" i="1" s="1" a="1"/>
  <c r="S3461" i="1" s="1"/>
  <c r="R3460" i="1"/>
  <c r="S3460" i="1" s="1" a="1"/>
  <c r="S3460" i="1" s="1"/>
  <c r="R3459" i="1"/>
  <c r="S3459" i="1" s="1" a="1"/>
  <c r="S3459" i="1" s="1"/>
  <c r="R3458" i="1"/>
  <c r="S3458" i="1" s="1" a="1"/>
  <c r="S3458" i="1" s="1"/>
  <c r="R3457" i="1"/>
  <c r="S3457" i="1" s="1" a="1"/>
  <c r="S3457" i="1" s="1"/>
  <c r="R3456" i="1"/>
  <c r="S3456" i="1" s="1" a="1"/>
  <c r="S3456" i="1" s="1"/>
  <c r="R3455" i="1"/>
  <c r="S3455" i="1" s="1" a="1"/>
  <c r="S3455" i="1" s="1"/>
  <c r="R3454" i="1"/>
  <c r="S3454" i="1" s="1" a="1"/>
  <c r="S3454" i="1" s="1"/>
  <c r="R3453" i="1"/>
  <c r="S3453" i="1" s="1" a="1"/>
  <c r="S3453" i="1" s="1"/>
  <c r="R3452" i="1"/>
  <c r="S3452" i="1" s="1" a="1"/>
  <c r="S3452" i="1" s="1"/>
  <c r="R3451" i="1"/>
  <c r="S3451" i="1" s="1" a="1"/>
  <c r="S3451" i="1" s="1"/>
  <c r="R3450" i="1"/>
  <c r="S3450" i="1" s="1" a="1"/>
  <c r="S3450" i="1" s="1"/>
  <c r="R3449" i="1"/>
  <c r="S3449" i="1" s="1" a="1"/>
  <c r="S3449" i="1" s="1"/>
  <c r="R3448" i="1"/>
  <c r="S3448" i="1" s="1" a="1"/>
  <c r="S3448" i="1" s="1"/>
  <c r="R3447" i="1"/>
  <c r="S3447" i="1" s="1" a="1"/>
  <c r="S3447" i="1" s="1"/>
  <c r="R3446" i="1"/>
  <c r="S3446" i="1" s="1" a="1"/>
  <c r="S3446" i="1" s="1"/>
  <c r="R3445" i="1"/>
  <c r="S3445" i="1" s="1" a="1"/>
  <c r="S3445" i="1" s="1"/>
  <c r="R3444" i="1"/>
  <c r="S3444" i="1" s="1" a="1"/>
  <c r="S3444" i="1" s="1"/>
  <c r="R3443" i="1"/>
  <c r="S3443" i="1" s="1" a="1"/>
  <c r="S3443" i="1" s="1"/>
  <c r="R3442" i="1"/>
  <c r="S3442" i="1" s="1" a="1"/>
  <c r="S3442" i="1" s="1"/>
  <c r="R3441" i="1"/>
  <c r="S3441" i="1" s="1" a="1"/>
  <c r="S3441" i="1" s="1"/>
  <c r="R3440" i="1"/>
  <c r="S3440" i="1" s="1" a="1"/>
  <c r="S3440" i="1" s="1"/>
  <c r="R3439" i="1"/>
  <c r="S3439" i="1" s="1" a="1"/>
  <c r="S3439" i="1" s="1"/>
  <c r="R3438" i="1"/>
  <c r="S3438" i="1" s="1" a="1"/>
  <c r="S3438" i="1" s="1"/>
  <c r="R3437" i="1"/>
  <c r="S3437" i="1" s="1" a="1"/>
  <c r="S3437" i="1" s="1"/>
  <c r="R3436" i="1"/>
  <c r="S3436" i="1" s="1" a="1"/>
  <c r="S3436" i="1" s="1"/>
  <c r="R3435" i="1"/>
  <c r="S3435" i="1" s="1" a="1"/>
  <c r="S3435" i="1" s="1"/>
  <c r="R3434" i="1"/>
  <c r="S3434" i="1" s="1" a="1"/>
  <c r="S3434" i="1" s="1"/>
  <c r="R3433" i="1"/>
  <c r="S3433" i="1" s="1" a="1"/>
  <c r="S3433" i="1" s="1"/>
  <c r="R3432" i="1"/>
  <c r="S3432" i="1" s="1" a="1"/>
  <c r="S3432" i="1" s="1"/>
  <c r="R3431" i="1"/>
  <c r="S3431" i="1" s="1" a="1"/>
  <c r="S3431" i="1" s="1"/>
  <c r="R3430" i="1"/>
  <c r="S3430" i="1" s="1" a="1"/>
  <c r="S3430" i="1" s="1"/>
  <c r="R3429" i="1"/>
  <c r="S3429" i="1" s="1" a="1"/>
  <c r="S3429" i="1" s="1"/>
  <c r="R3428" i="1"/>
  <c r="S3428" i="1" s="1" a="1"/>
  <c r="S3428" i="1" s="1"/>
  <c r="R3427" i="1"/>
  <c r="S3427" i="1" s="1" a="1"/>
  <c r="S3427" i="1" s="1"/>
  <c r="R3426" i="1"/>
  <c r="S3426" i="1" s="1" a="1"/>
  <c r="S3426" i="1" s="1"/>
  <c r="R3425" i="1"/>
  <c r="S3425" i="1" s="1" a="1"/>
  <c r="S3425" i="1" s="1"/>
  <c r="R3424" i="1"/>
  <c r="S3424" i="1" s="1" a="1"/>
  <c r="S3424" i="1" s="1"/>
  <c r="R3423" i="1"/>
  <c r="S3423" i="1" s="1" a="1"/>
  <c r="S3423" i="1" s="1"/>
  <c r="R3422" i="1"/>
  <c r="S3422" i="1" s="1" a="1"/>
  <c r="S3422" i="1" s="1"/>
  <c r="R3421" i="1"/>
  <c r="S3421" i="1" s="1" a="1"/>
  <c r="S3421" i="1" s="1"/>
  <c r="R3420" i="1"/>
  <c r="S3420" i="1" s="1" a="1"/>
  <c r="S3420" i="1" s="1"/>
  <c r="R3419" i="1"/>
  <c r="S3419" i="1" s="1" a="1"/>
  <c r="S3419" i="1" s="1"/>
  <c r="R3418" i="1"/>
  <c r="S3418" i="1" s="1" a="1"/>
  <c r="S3418" i="1" s="1"/>
  <c r="R3417" i="1"/>
  <c r="S3417" i="1" s="1" a="1"/>
  <c r="S3417" i="1" s="1"/>
  <c r="R3416" i="1"/>
  <c r="S3416" i="1" s="1" a="1"/>
  <c r="S3416" i="1" s="1"/>
  <c r="R3415" i="1"/>
  <c r="S3415" i="1" s="1" a="1"/>
  <c r="S3415" i="1" s="1"/>
  <c r="R3414" i="1"/>
  <c r="S3414" i="1" s="1" a="1"/>
  <c r="S3414" i="1" s="1"/>
  <c r="R3413" i="1"/>
  <c r="S3413" i="1" s="1" a="1"/>
  <c r="S3413" i="1" s="1"/>
  <c r="R3412" i="1"/>
  <c r="S3412" i="1" s="1" a="1"/>
  <c r="S3412" i="1" s="1"/>
  <c r="R3411" i="1"/>
  <c r="S3411" i="1" s="1" a="1"/>
  <c r="S3411" i="1" s="1"/>
  <c r="R3410" i="1"/>
  <c r="S3410" i="1" s="1" a="1"/>
  <c r="S3410" i="1" s="1"/>
  <c r="R3409" i="1"/>
  <c r="S3409" i="1" s="1" a="1"/>
  <c r="S3409" i="1" s="1"/>
  <c r="R3408" i="1"/>
  <c r="S3408" i="1" s="1" a="1"/>
  <c r="S3408" i="1" s="1"/>
  <c r="R3407" i="1"/>
  <c r="S3407" i="1" s="1" a="1"/>
  <c r="S3407" i="1" s="1"/>
  <c r="R3406" i="1"/>
  <c r="S3406" i="1" s="1" a="1"/>
  <c r="S3406" i="1" s="1"/>
  <c r="R3405" i="1"/>
  <c r="S3405" i="1" s="1" a="1"/>
  <c r="S3405" i="1" s="1"/>
  <c r="R3404" i="1"/>
  <c r="S3404" i="1" s="1" a="1"/>
  <c r="S3404" i="1" s="1"/>
  <c r="R3403" i="1"/>
  <c r="S3403" i="1" s="1" a="1"/>
  <c r="S3403" i="1" s="1"/>
  <c r="R3402" i="1"/>
  <c r="S3402" i="1" s="1" a="1"/>
  <c r="S3402" i="1" s="1"/>
  <c r="R3401" i="1"/>
  <c r="S3401" i="1" s="1" a="1"/>
  <c r="S3401" i="1" s="1"/>
  <c r="R3400" i="1"/>
  <c r="S3400" i="1" s="1" a="1"/>
  <c r="S3400" i="1" s="1"/>
  <c r="R3399" i="1"/>
  <c r="S3399" i="1" s="1" a="1"/>
  <c r="S3399" i="1" s="1"/>
  <c r="R3398" i="1"/>
  <c r="S3398" i="1" s="1" a="1"/>
  <c r="S3398" i="1" s="1"/>
  <c r="R3397" i="1"/>
  <c r="S3397" i="1" s="1" a="1"/>
  <c r="S3397" i="1" s="1"/>
  <c r="R3396" i="1"/>
  <c r="S3396" i="1" s="1" a="1"/>
  <c r="S3396" i="1" s="1"/>
  <c r="R3395" i="1"/>
  <c r="S3395" i="1" s="1" a="1"/>
  <c r="S3395" i="1" s="1"/>
  <c r="R3394" i="1"/>
  <c r="S3394" i="1" s="1" a="1"/>
  <c r="S3394" i="1" s="1"/>
  <c r="R3393" i="1"/>
  <c r="S3393" i="1" s="1" a="1"/>
  <c r="S3393" i="1" s="1"/>
  <c r="R3392" i="1"/>
  <c r="S3392" i="1" s="1" a="1"/>
  <c r="S3392" i="1" s="1"/>
  <c r="R3391" i="1"/>
  <c r="S3391" i="1" s="1" a="1"/>
  <c r="S3391" i="1" s="1"/>
  <c r="R3390" i="1"/>
  <c r="S3390" i="1" s="1" a="1"/>
  <c r="S3390" i="1" s="1"/>
  <c r="R3389" i="1"/>
  <c r="S3389" i="1" s="1" a="1"/>
  <c r="S3389" i="1" s="1"/>
  <c r="R3388" i="1"/>
  <c r="S3388" i="1" s="1" a="1"/>
  <c r="S3388" i="1" s="1"/>
  <c r="R3387" i="1"/>
  <c r="S3387" i="1" s="1" a="1"/>
  <c r="S3387" i="1" s="1"/>
  <c r="R3386" i="1"/>
  <c r="S3386" i="1" s="1" a="1"/>
  <c r="S3386" i="1" s="1"/>
  <c r="R3385" i="1"/>
  <c r="S3385" i="1" s="1" a="1"/>
  <c r="S3385" i="1" s="1"/>
  <c r="R3384" i="1"/>
  <c r="S3384" i="1" s="1" a="1"/>
  <c r="S3384" i="1" s="1"/>
  <c r="R3383" i="1"/>
  <c r="S3383" i="1" s="1" a="1"/>
  <c r="S3383" i="1" s="1"/>
  <c r="R3382" i="1"/>
  <c r="S3382" i="1" s="1" a="1"/>
  <c r="S3382" i="1" s="1"/>
  <c r="R3381" i="1"/>
  <c r="S3381" i="1" s="1" a="1"/>
  <c r="S3381" i="1" s="1"/>
  <c r="R3380" i="1"/>
  <c r="S3380" i="1" s="1" a="1"/>
  <c r="S3380" i="1" s="1"/>
  <c r="R3379" i="1"/>
  <c r="S3379" i="1" s="1" a="1"/>
  <c r="S3379" i="1" s="1"/>
  <c r="R3378" i="1"/>
  <c r="S3378" i="1" s="1" a="1"/>
  <c r="S3378" i="1" s="1"/>
  <c r="R3377" i="1"/>
  <c r="S3377" i="1" s="1" a="1"/>
  <c r="S3377" i="1" s="1"/>
  <c r="R3376" i="1"/>
  <c r="S3376" i="1" s="1" a="1"/>
  <c r="S3376" i="1" s="1"/>
  <c r="R3375" i="1"/>
  <c r="S3375" i="1" s="1" a="1"/>
  <c r="S3375" i="1" s="1"/>
  <c r="R3374" i="1"/>
  <c r="S3374" i="1" s="1" a="1"/>
  <c r="S3374" i="1" s="1"/>
  <c r="R3373" i="1"/>
  <c r="S3373" i="1" s="1" a="1"/>
  <c r="S3373" i="1" s="1"/>
  <c r="R3372" i="1"/>
  <c r="S3372" i="1" s="1" a="1"/>
  <c r="S3372" i="1" s="1"/>
  <c r="R3371" i="1"/>
  <c r="S3371" i="1" s="1" a="1"/>
  <c r="S3371" i="1" s="1"/>
  <c r="R3370" i="1"/>
  <c r="S3370" i="1" s="1" a="1"/>
  <c r="S3370" i="1" s="1"/>
  <c r="R3369" i="1"/>
  <c r="S3369" i="1" s="1" a="1"/>
  <c r="S3369" i="1" s="1"/>
  <c r="R3368" i="1"/>
  <c r="S3368" i="1" s="1" a="1"/>
  <c r="S3368" i="1" s="1"/>
  <c r="R3367" i="1"/>
  <c r="S3367" i="1" s="1" a="1"/>
  <c r="S3367" i="1" s="1"/>
  <c r="R3366" i="1"/>
  <c r="S3366" i="1" s="1" a="1"/>
  <c r="S3366" i="1" s="1"/>
  <c r="R3365" i="1"/>
  <c r="S3365" i="1" s="1" a="1"/>
  <c r="S3365" i="1" s="1"/>
  <c r="R3364" i="1"/>
  <c r="S3364" i="1" s="1" a="1"/>
  <c r="S3364" i="1" s="1"/>
  <c r="R3363" i="1"/>
  <c r="S3363" i="1" s="1" a="1"/>
  <c r="S3363" i="1" s="1"/>
  <c r="R3362" i="1"/>
  <c r="S3362" i="1" s="1" a="1"/>
  <c r="S3362" i="1" s="1"/>
  <c r="R3361" i="1"/>
  <c r="S3361" i="1" s="1" a="1"/>
  <c r="S3361" i="1" s="1"/>
  <c r="R3360" i="1"/>
  <c r="S3360" i="1" s="1" a="1"/>
  <c r="S3360" i="1" s="1"/>
  <c r="R3359" i="1"/>
  <c r="S3359" i="1" s="1" a="1"/>
  <c r="S3359" i="1" s="1"/>
  <c r="R3358" i="1"/>
  <c r="S3358" i="1" s="1" a="1"/>
  <c r="S3358" i="1" s="1"/>
  <c r="R3357" i="1"/>
  <c r="S3357" i="1" s="1" a="1"/>
  <c r="S3357" i="1" s="1"/>
  <c r="R3356" i="1"/>
  <c r="S3356" i="1" s="1" a="1"/>
  <c r="S3356" i="1" s="1"/>
  <c r="R3355" i="1"/>
  <c r="S3355" i="1" s="1" a="1"/>
  <c r="S3355" i="1" s="1"/>
  <c r="R3354" i="1"/>
  <c r="S3354" i="1" s="1" a="1"/>
  <c r="S3354" i="1" s="1"/>
  <c r="R3353" i="1"/>
  <c r="S3353" i="1" s="1" a="1"/>
  <c r="S3353" i="1" s="1"/>
  <c r="R3352" i="1"/>
  <c r="S3352" i="1" s="1" a="1"/>
  <c r="S3352" i="1" s="1"/>
  <c r="R3351" i="1"/>
  <c r="S3351" i="1" s="1" a="1"/>
  <c r="S3351" i="1" s="1"/>
  <c r="R3350" i="1"/>
  <c r="S3350" i="1" s="1" a="1"/>
  <c r="S3350" i="1" s="1"/>
  <c r="R3349" i="1"/>
  <c r="S3349" i="1" s="1" a="1"/>
  <c r="S3349" i="1" s="1"/>
  <c r="R3348" i="1"/>
  <c r="S3348" i="1" s="1" a="1"/>
  <c r="S3348" i="1" s="1"/>
  <c r="R3347" i="1"/>
  <c r="S3347" i="1" s="1" a="1"/>
  <c r="S3347" i="1" s="1"/>
  <c r="R3346" i="1"/>
  <c r="S3346" i="1" s="1" a="1"/>
  <c r="S3346" i="1" s="1"/>
  <c r="R3345" i="1"/>
  <c r="S3345" i="1" s="1" a="1"/>
  <c r="S3345" i="1" s="1"/>
  <c r="R3344" i="1"/>
  <c r="S3344" i="1" s="1" a="1"/>
  <c r="S3344" i="1" s="1"/>
  <c r="R3343" i="1"/>
  <c r="S3343" i="1" s="1" a="1"/>
  <c r="S3343" i="1" s="1"/>
  <c r="R3342" i="1"/>
  <c r="S3342" i="1" s="1" a="1"/>
  <c r="S3342" i="1" s="1"/>
  <c r="R3341" i="1"/>
  <c r="S3341" i="1" s="1" a="1"/>
  <c r="S3341" i="1" s="1"/>
  <c r="R3340" i="1"/>
  <c r="S3340" i="1" s="1" a="1"/>
  <c r="S3340" i="1" s="1"/>
  <c r="R3339" i="1"/>
  <c r="S3339" i="1" s="1" a="1"/>
  <c r="S3339" i="1" s="1"/>
  <c r="R3338" i="1"/>
  <c r="S3338" i="1" s="1" a="1"/>
  <c r="S3338" i="1" s="1"/>
  <c r="R3337" i="1"/>
  <c r="S3337" i="1" s="1" a="1"/>
  <c r="S3337" i="1" s="1"/>
  <c r="R3336" i="1"/>
  <c r="S3336" i="1" s="1" a="1"/>
  <c r="S3336" i="1" s="1"/>
  <c r="R3335" i="1"/>
  <c r="S3335" i="1" s="1" a="1"/>
  <c r="S3335" i="1" s="1"/>
  <c r="R3334" i="1"/>
  <c r="S3334" i="1" s="1" a="1"/>
  <c r="S3334" i="1" s="1"/>
  <c r="R3333" i="1"/>
  <c r="S3333" i="1" s="1" a="1"/>
  <c r="S3333" i="1" s="1"/>
  <c r="R3332" i="1"/>
  <c r="S3332" i="1" s="1" a="1"/>
  <c r="S3332" i="1" s="1"/>
  <c r="R3331" i="1"/>
  <c r="S3331" i="1" s="1" a="1"/>
  <c r="S3331" i="1" s="1"/>
  <c r="R3330" i="1"/>
  <c r="S3330" i="1" s="1" a="1"/>
  <c r="S3330" i="1" s="1"/>
  <c r="R3329" i="1"/>
  <c r="S3329" i="1" s="1" a="1"/>
  <c r="S3329" i="1" s="1"/>
  <c r="R3328" i="1"/>
  <c r="S3328" i="1" s="1" a="1"/>
  <c r="S3328" i="1" s="1"/>
  <c r="R3327" i="1"/>
  <c r="S3327" i="1" s="1" a="1"/>
  <c r="S3327" i="1" s="1"/>
  <c r="R3326" i="1"/>
  <c r="S3326" i="1" s="1" a="1"/>
  <c r="S3326" i="1" s="1"/>
  <c r="R3325" i="1"/>
  <c r="S3325" i="1" s="1" a="1"/>
  <c r="S3325" i="1" s="1"/>
  <c r="R3324" i="1"/>
  <c r="S3324" i="1" s="1" a="1"/>
  <c r="S3324" i="1" s="1"/>
  <c r="R3323" i="1"/>
  <c r="S3323" i="1" s="1" a="1"/>
  <c r="S3323" i="1" s="1"/>
  <c r="R3322" i="1"/>
  <c r="S3322" i="1" s="1" a="1"/>
  <c r="S3322" i="1" s="1"/>
  <c r="R3321" i="1"/>
  <c r="S3321" i="1" s="1" a="1"/>
  <c r="S3321" i="1" s="1"/>
  <c r="R3320" i="1"/>
  <c r="S3320" i="1" s="1" a="1"/>
  <c r="S3320" i="1" s="1"/>
  <c r="R3319" i="1"/>
  <c r="S3319" i="1" s="1" a="1"/>
  <c r="S3319" i="1" s="1"/>
  <c r="R3318" i="1"/>
  <c r="S3318" i="1" s="1" a="1"/>
  <c r="S3318" i="1" s="1"/>
  <c r="R3317" i="1"/>
  <c r="S3317" i="1" s="1" a="1"/>
  <c r="S3317" i="1" s="1"/>
  <c r="R3316" i="1"/>
  <c r="S3316" i="1" s="1" a="1"/>
  <c r="S3316" i="1" s="1"/>
  <c r="R3315" i="1"/>
  <c r="S3315" i="1" s="1" a="1"/>
  <c r="S3315" i="1" s="1"/>
  <c r="R3314" i="1"/>
  <c r="S3314" i="1" s="1" a="1"/>
  <c r="S3314" i="1" s="1"/>
  <c r="R3313" i="1"/>
  <c r="S3313" i="1" s="1" a="1"/>
  <c r="S3313" i="1" s="1"/>
  <c r="R3312" i="1"/>
  <c r="S3312" i="1" s="1" a="1"/>
  <c r="S3312" i="1" s="1"/>
  <c r="R3311" i="1"/>
  <c r="S3311" i="1" s="1" a="1"/>
  <c r="S3311" i="1" s="1"/>
  <c r="R3310" i="1"/>
  <c r="S3310" i="1" s="1" a="1"/>
  <c r="S3310" i="1" s="1"/>
  <c r="R3309" i="1"/>
  <c r="S3309" i="1" s="1" a="1"/>
  <c r="S3309" i="1" s="1"/>
  <c r="R3308" i="1"/>
  <c r="S3308" i="1" s="1" a="1"/>
  <c r="S3308" i="1" s="1"/>
  <c r="R3307" i="1"/>
  <c r="S3307" i="1" s="1" a="1"/>
  <c r="S3307" i="1" s="1"/>
  <c r="R3306" i="1"/>
  <c r="S3306" i="1" s="1" a="1"/>
  <c r="S3306" i="1" s="1"/>
  <c r="R3305" i="1"/>
  <c r="S3305" i="1" s="1" a="1"/>
  <c r="S3305" i="1" s="1"/>
  <c r="R3304" i="1"/>
  <c r="S3304" i="1" s="1" a="1"/>
  <c r="S3304" i="1" s="1"/>
  <c r="R3303" i="1"/>
  <c r="S3303" i="1" s="1" a="1"/>
  <c r="S3303" i="1" s="1"/>
  <c r="R3302" i="1"/>
  <c r="S3302" i="1" s="1" a="1"/>
  <c r="S3302" i="1" s="1"/>
  <c r="R3301" i="1"/>
  <c r="S3301" i="1" s="1" a="1"/>
  <c r="S3301" i="1" s="1"/>
  <c r="R3300" i="1"/>
  <c r="S3300" i="1" s="1" a="1"/>
  <c r="S3300" i="1" s="1"/>
  <c r="R3299" i="1"/>
  <c r="S3299" i="1" s="1" a="1"/>
  <c r="S3299" i="1" s="1"/>
  <c r="R3298" i="1"/>
  <c r="S3298" i="1" s="1" a="1"/>
  <c r="S3298" i="1" s="1"/>
  <c r="R3297" i="1"/>
  <c r="S3297" i="1" s="1" a="1"/>
  <c r="S3297" i="1" s="1"/>
  <c r="R3296" i="1"/>
  <c r="S3296" i="1" s="1" a="1"/>
  <c r="S3296" i="1" s="1"/>
  <c r="R3295" i="1"/>
  <c r="S3295" i="1" s="1" a="1"/>
  <c r="S3295" i="1" s="1"/>
  <c r="R3294" i="1"/>
  <c r="S3294" i="1" s="1" a="1"/>
  <c r="S3294" i="1" s="1"/>
  <c r="R3293" i="1"/>
  <c r="S3293" i="1" s="1" a="1"/>
  <c r="S3293" i="1" s="1"/>
  <c r="R3292" i="1"/>
  <c r="S3292" i="1" s="1" a="1"/>
  <c r="S3292" i="1" s="1"/>
  <c r="R3291" i="1"/>
  <c r="S3291" i="1" s="1" a="1"/>
  <c r="S3291" i="1" s="1"/>
  <c r="R3290" i="1"/>
  <c r="S3290" i="1" s="1" a="1"/>
  <c r="S3290" i="1" s="1"/>
  <c r="R3289" i="1"/>
  <c r="S3289" i="1" s="1" a="1"/>
  <c r="S3289" i="1" s="1"/>
  <c r="R3288" i="1"/>
  <c r="S3288" i="1" s="1" a="1"/>
  <c r="S3288" i="1" s="1"/>
  <c r="R3287" i="1"/>
  <c r="S3287" i="1" s="1" a="1"/>
  <c r="S3287" i="1" s="1"/>
  <c r="R3286" i="1"/>
  <c r="S3286" i="1" s="1" a="1"/>
  <c r="S3286" i="1" s="1"/>
  <c r="R3285" i="1"/>
  <c r="S3285" i="1" s="1" a="1"/>
  <c r="S3285" i="1" s="1"/>
  <c r="R3284" i="1"/>
  <c r="S3284" i="1" s="1" a="1"/>
  <c r="S3284" i="1" s="1"/>
  <c r="R3283" i="1"/>
  <c r="S3283" i="1" s="1" a="1"/>
  <c r="S3283" i="1" s="1"/>
  <c r="R3282" i="1"/>
  <c r="S3282" i="1" s="1" a="1"/>
  <c r="S3282" i="1" s="1"/>
  <c r="R3281" i="1"/>
  <c r="S3281" i="1" s="1" a="1"/>
  <c r="S3281" i="1" s="1"/>
  <c r="R3280" i="1"/>
  <c r="S3280" i="1" s="1" a="1"/>
  <c r="S3280" i="1" s="1"/>
  <c r="R3279" i="1"/>
  <c r="S3279" i="1" s="1" a="1"/>
  <c r="S3279" i="1" s="1"/>
  <c r="R3278" i="1"/>
  <c r="S3278" i="1" s="1" a="1"/>
  <c r="S3278" i="1" s="1"/>
  <c r="R3277" i="1"/>
  <c r="S3277" i="1" s="1" a="1"/>
  <c r="S3277" i="1" s="1"/>
  <c r="R3276" i="1"/>
  <c r="S3276" i="1" s="1" a="1"/>
  <c r="S3276" i="1" s="1"/>
  <c r="R3275" i="1"/>
  <c r="S3275" i="1" s="1" a="1"/>
  <c r="S3275" i="1" s="1"/>
  <c r="R3274" i="1"/>
  <c r="S3274" i="1" s="1" a="1"/>
  <c r="S3274" i="1" s="1"/>
  <c r="R3273" i="1"/>
  <c r="S3273" i="1" s="1" a="1"/>
  <c r="S3273" i="1" s="1"/>
  <c r="R3272" i="1"/>
  <c r="S3272" i="1" s="1" a="1"/>
  <c r="S3272" i="1" s="1"/>
  <c r="R3271" i="1"/>
  <c r="S3271" i="1" s="1" a="1"/>
  <c r="S3271" i="1" s="1"/>
  <c r="R3270" i="1"/>
  <c r="S3270" i="1" s="1" a="1"/>
  <c r="S3270" i="1" s="1"/>
  <c r="R3269" i="1"/>
  <c r="S3269" i="1" s="1" a="1"/>
  <c r="S3269" i="1" s="1"/>
  <c r="R3268" i="1"/>
  <c r="S3268" i="1" s="1" a="1"/>
  <c r="S3268" i="1" s="1"/>
  <c r="R3267" i="1"/>
  <c r="S3267" i="1" s="1" a="1"/>
  <c r="S3267" i="1" s="1"/>
  <c r="R3266" i="1"/>
  <c r="S3266" i="1" s="1" a="1"/>
  <c r="S3266" i="1" s="1"/>
  <c r="R3265" i="1"/>
  <c r="S3265" i="1" s="1" a="1"/>
  <c r="S3265" i="1" s="1"/>
  <c r="R3264" i="1"/>
  <c r="S3264" i="1" s="1" a="1"/>
  <c r="S3264" i="1" s="1"/>
  <c r="R3263" i="1"/>
  <c r="S3263" i="1" s="1" a="1"/>
  <c r="S3263" i="1" s="1"/>
  <c r="R3262" i="1"/>
  <c r="S3262" i="1" s="1" a="1"/>
  <c r="S3262" i="1" s="1"/>
  <c r="R3261" i="1"/>
  <c r="S3261" i="1" s="1" a="1"/>
  <c r="S3261" i="1" s="1"/>
  <c r="R3260" i="1"/>
  <c r="S3260" i="1" s="1" a="1"/>
  <c r="S3260" i="1" s="1"/>
  <c r="R3259" i="1"/>
  <c r="S3259" i="1" s="1" a="1"/>
  <c r="S3259" i="1" s="1"/>
  <c r="R3258" i="1"/>
  <c r="S3258" i="1" s="1" a="1"/>
  <c r="S3258" i="1" s="1"/>
  <c r="R3257" i="1"/>
  <c r="S3257" i="1" s="1" a="1"/>
  <c r="S3257" i="1" s="1"/>
  <c r="R3256" i="1"/>
  <c r="S3256" i="1" s="1" a="1"/>
  <c r="S3256" i="1" s="1"/>
  <c r="R3255" i="1"/>
  <c r="S3255" i="1" s="1" a="1"/>
  <c r="S3255" i="1" s="1"/>
  <c r="R3254" i="1"/>
  <c r="S3254" i="1" s="1" a="1"/>
  <c r="S3254" i="1" s="1"/>
  <c r="R3253" i="1"/>
  <c r="S3253" i="1" s="1" a="1"/>
  <c r="S3253" i="1" s="1"/>
  <c r="R3252" i="1"/>
  <c r="S3252" i="1" s="1" a="1"/>
  <c r="S3252" i="1" s="1"/>
  <c r="R3251" i="1"/>
  <c r="S3251" i="1" s="1" a="1"/>
  <c r="S3251" i="1" s="1"/>
  <c r="R3250" i="1"/>
  <c r="S3250" i="1" s="1" a="1"/>
  <c r="S3250" i="1" s="1"/>
  <c r="R3249" i="1"/>
  <c r="S3249" i="1" s="1" a="1"/>
  <c r="S3249" i="1" s="1"/>
  <c r="R3248" i="1"/>
  <c r="S3248" i="1" s="1" a="1"/>
  <c r="S3248" i="1" s="1"/>
  <c r="R3247" i="1"/>
  <c r="S3247" i="1" s="1" a="1"/>
  <c r="S3247" i="1" s="1"/>
  <c r="R3246" i="1"/>
  <c r="S3246" i="1" s="1" a="1"/>
  <c r="S3246" i="1" s="1"/>
  <c r="R3245" i="1"/>
  <c r="S3245" i="1" s="1" a="1"/>
  <c r="S3245" i="1" s="1"/>
  <c r="R3244" i="1"/>
  <c r="S3244" i="1" s="1" a="1"/>
  <c r="S3244" i="1" s="1"/>
  <c r="R3243" i="1"/>
  <c r="S3243" i="1" s="1" a="1"/>
  <c r="S3243" i="1" s="1"/>
  <c r="R3242" i="1"/>
  <c r="S3242" i="1" s="1" a="1"/>
  <c r="S3242" i="1" s="1"/>
  <c r="R3241" i="1"/>
  <c r="S3241" i="1" s="1" a="1"/>
  <c r="S3241" i="1" s="1"/>
  <c r="R3240" i="1"/>
  <c r="S3240" i="1" s="1" a="1"/>
  <c r="S3240" i="1" s="1"/>
  <c r="R3239" i="1"/>
  <c r="S3239" i="1" s="1" a="1"/>
  <c r="S3239" i="1" s="1"/>
  <c r="R3238" i="1"/>
  <c r="S3238" i="1" s="1" a="1"/>
  <c r="S3238" i="1" s="1"/>
  <c r="R3237" i="1"/>
  <c r="S3237" i="1" s="1" a="1"/>
  <c r="S3237" i="1" s="1"/>
  <c r="R3236" i="1"/>
  <c r="S3236" i="1" s="1" a="1"/>
  <c r="S3236" i="1" s="1"/>
  <c r="R3235" i="1"/>
  <c r="S3235" i="1" s="1" a="1"/>
  <c r="S3235" i="1" s="1"/>
  <c r="R3234" i="1"/>
  <c r="S3234" i="1" s="1" a="1"/>
  <c r="S3234" i="1" s="1"/>
  <c r="R3233" i="1"/>
  <c r="S3233" i="1" s="1" a="1"/>
  <c r="S3233" i="1" s="1"/>
  <c r="R3232" i="1"/>
  <c r="S3232" i="1" s="1" a="1"/>
  <c r="S3232" i="1" s="1"/>
  <c r="R3231" i="1"/>
  <c r="S3231" i="1" s="1" a="1"/>
  <c r="S3231" i="1" s="1"/>
  <c r="R3230" i="1"/>
  <c r="S3230" i="1" s="1" a="1"/>
  <c r="S3230" i="1" s="1"/>
  <c r="R3229" i="1"/>
  <c r="S3229" i="1" s="1" a="1"/>
  <c r="S3229" i="1" s="1"/>
  <c r="R3228" i="1"/>
  <c r="S3228" i="1" s="1" a="1"/>
  <c r="S3228" i="1" s="1"/>
  <c r="R3227" i="1"/>
  <c r="S3227" i="1" s="1" a="1"/>
  <c r="S3227" i="1" s="1"/>
  <c r="R3226" i="1"/>
  <c r="S3226" i="1" s="1" a="1"/>
  <c r="S3226" i="1" s="1"/>
  <c r="R3225" i="1"/>
  <c r="S3225" i="1" s="1" a="1"/>
  <c r="S3225" i="1" s="1"/>
  <c r="R3224" i="1"/>
  <c r="S3224" i="1" s="1" a="1"/>
  <c r="S3224" i="1" s="1"/>
  <c r="R3223" i="1"/>
  <c r="S3223" i="1" s="1" a="1"/>
  <c r="S3223" i="1" s="1"/>
  <c r="R3222" i="1"/>
  <c r="S3222" i="1" s="1" a="1"/>
  <c r="S3222" i="1" s="1"/>
  <c r="R3221" i="1"/>
  <c r="S3221" i="1" s="1" a="1"/>
  <c r="S3221" i="1" s="1"/>
  <c r="R3220" i="1"/>
  <c r="S3220" i="1" s="1" a="1"/>
  <c r="S3220" i="1" s="1"/>
  <c r="R3219" i="1"/>
  <c r="S3219" i="1" s="1" a="1"/>
  <c r="S3219" i="1" s="1"/>
  <c r="R3218" i="1"/>
  <c r="S3218" i="1" s="1" a="1"/>
  <c r="S3218" i="1" s="1"/>
  <c r="R3217" i="1"/>
  <c r="S3217" i="1" s="1" a="1"/>
  <c r="S3217" i="1" s="1"/>
  <c r="R3216" i="1"/>
  <c r="S3216" i="1" s="1" a="1"/>
  <c r="S3216" i="1" s="1"/>
  <c r="R3215" i="1"/>
  <c r="S3215" i="1" s="1" a="1"/>
  <c r="S3215" i="1" s="1"/>
  <c r="R3214" i="1"/>
  <c r="S3214" i="1" s="1" a="1"/>
  <c r="S3214" i="1" s="1"/>
  <c r="R3213" i="1"/>
  <c r="S3213" i="1" s="1" a="1"/>
  <c r="S3213" i="1" s="1"/>
  <c r="R3212" i="1"/>
  <c r="S3212" i="1" s="1" a="1"/>
  <c r="S3212" i="1" s="1"/>
  <c r="R3211" i="1"/>
  <c r="S3211" i="1" s="1" a="1"/>
  <c r="S3211" i="1" s="1"/>
  <c r="R3210" i="1"/>
  <c r="S3210" i="1" s="1" a="1"/>
  <c r="S3210" i="1" s="1"/>
  <c r="R3209" i="1"/>
  <c r="S3209" i="1" s="1" a="1"/>
  <c r="S3209" i="1" s="1"/>
  <c r="R3208" i="1"/>
  <c r="S3208" i="1" s="1" a="1"/>
  <c r="S3208" i="1" s="1"/>
  <c r="R3207" i="1"/>
  <c r="S3207" i="1" s="1" a="1"/>
  <c r="S3207" i="1" s="1"/>
  <c r="R3206" i="1"/>
  <c r="S3206" i="1" s="1" a="1"/>
  <c r="S3206" i="1" s="1"/>
  <c r="R3205" i="1"/>
  <c r="S3205" i="1" s="1" a="1"/>
  <c r="S3205" i="1" s="1"/>
  <c r="R3204" i="1"/>
  <c r="S3204" i="1" s="1" a="1"/>
  <c r="S3204" i="1" s="1"/>
  <c r="R3203" i="1"/>
  <c r="S3203" i="1" s="1" a="1"/>
  <c r="S3203" i="1" s="1"/>
  <c r="R3202" i="1"/>
  <c r="S3202" i="1" s="1" a="1"/>
  <c r="S3202" i="1" s="1"/>
  <c r="R3201" i="1"/>
  <c r="S3201" i="1" s="1" a="1"/>
  <c r="S3201" i="1" s="1"/>
  <c r="R3200" i="1"/>
  <c r="S3200" i="1" s="1" a="1"/>
  <c r="S3200" i="1" s="1"/>
  <c r="R3199" i="1"/>
  <c r="S3199" i="1" s="1" a="1"/>
  <c r="S3199" i="1" s="1"/>
  <c r="R3198" i="1"/>
  <c r="S3198" i="1" s="1" a="1"/>
  <c r="S3198" i="1" s="1"/>
  <c r="R3197" i="1"/>
  <c r="S3197" i="1" s="1" a="1"/>
  <c r="S3197" i="1" s="1"/>
  <c r="R3196" i="1"/>
  <c r="S3196" i="1" s="1" a="1"/>
  <c r="S3196" i="1" s="1"/>
  <c r="R3195" i="1"/>
  <c r="S3195" i="1" s="1" a="1"/>
  <c r="S3195" i="1" s="1"/>
  <c r="R3194" i="1"/>
  <c r="S3194" i="1" s="1" a="1"/>
  <c r="S3194" i="1" s="1"/>
  <c r="R3193" i="1"/>
  <c r="S3193" i="1" s="1" a="1"/>
  <c r="S3193" i="1" s="1"/>
  <c r="R3192" i="1"/>
  <c r="S3192" i="1" s="1" a="1"/>
  <c r="S3192" i="1" s="1"/>
  <c r="R3191" i="1"/>
  <c r="S3191" i="1" s="1" a="1"/>
  <c r="S3191" i="1" s="1"/>
  <c r="R3190" i="1"/>
  <c r="S3190" i="1" s="1" a="1"/>
  <c r="S3190" i="1" s="1"/>
  <c r="R3189" i="1"/>
  <c r="S3189" i="1" s="1" a="1"/>
  <c r="S3189" i="1" s="1"/>
  <c r="R3188" i="1"/>
  <c r="S3188" i="1" s="1" a="1"/>
  <c r="S3188" i="1" s="1"/>
  <c r="R3187" i="1"/>
  <c r="S3187" i="1" s="1" a="1"/>
  <c r="S3187" i="1" s="1"/>
  <c r="R3186" i="1"/>
  <c r="S3186" i="1" s="1" a="1"/>
  <c r="S3186" i="1" s="1"/>
  <c r="R3185" i="1"/>
  <c r="S3185" i="1" s="1" a="1"/>
  <c r="S3185" i="1" s="1"/>
  <c r="R3184" i="1"/>
  <c r="S3184" i="1" s="1" a="1"/>
  <c r="S3184" i="1" s="1"/>
  <c r="R3183" i="1"/>
  <c r="S3183" i="1" s="1" a="1"/>
  <c r="S3183" i="1" s="1"/>
  <c r="R3182" i="1"/>
  <c r="S3182" i="1" s="1" a="1"/>
  <c r="S3182" i="1" s="1"/>
  <c r="R3181" i="1"/>
  <c r="S3181" i="1" s="1" a="1"/>
  <c r="S3181" i="1" s="1"/>
  <c r="R3180" i="1"/>
  <c r="S3180" i="1" s="1" a="1"/>
  <c r="S3180" i="1" s="1"/>
  <c r="R3179" i="1"/>
  <c r="S3179" i="1" s="1" a="1"/>
  <c r="S3179" i="1" s="1"/>
  <c r="R3178" i="1"/>
  <c r="S3178" i="1" s="1" a="1"/>
  <c r="S3178" i="1" s="1"/>
  <c r="R3177" i="1"/>
  <c r="S3177" i="1" s="1" a="1"/>
  <c r="S3177" i="1" s="1"/>
  <c r="R3176" i="1"/>
  <c r="S3176" i="1" s="1" a="1"/>
  <c r="S3176" i="1" s="1"/>
  <c r="R3175" i="1"/>
  <c r="S3175" i="1" s="1" a="1"/>
  <c r="S3175" i="1" s="1"/>
  <c r="R3174" i="1"/>
  <c r="S3174" i="1" s="1" a="1"/>
  <c r="S3174" i="1" s="1"/>
  <c r="R3173" i="1"/>
  <c r="S3173" i="1" s="1" a="1"/>
  <c r="S3173" i="1" s="1"/>
  <c r="R3172" i="1"/>
  <c r="S3172" i="1" s="1" a="1"/>
  <c r="S3172" i="1" s="1"/>
  <c r="R3171" i="1"/>
  <c r="S3171" i="1" s="1" a="1"/>
  <c r="S3171" i="1" s="1"/>
  <c r="R3170" i="1"/>
  <c r="S3170" i="1" s="1" a="1"/>
  <c r="S3170" i="1" s="1"/>
  <c r="R3169" i="1"/>
  <c r="S3169" i="1" s="1" a="1"/>
  <c r="S3169" i="1" s="1"/>
  <c r="R3168" i="1"/>
  <c r="S3168" i="1" s="1" a="1"/>
  <c r="S3168" i="1" s="1"/>
  <c r="R3167" i="1"/>
  <c r="S3167" i="1" s="1" a="1"/>
  <c r="S3167" i="1" s="1"/>
  <c r="R3166" i="1"/>
  <c r="S3166" i="1" s="1" a="1"/>
  <c r="S3166" i="1" s="1"/>
  <c r="R3165" i="1"/>
  <c r="S3165" i="1" s="1" a="1"/>
  <c r="S3165" i="1" s="1"/>
  <c r="R3164" i="1"/>
  <c r="S3164" i="1" s="1" a="1"/>
  <c r="S3164" i="1" s="1"/>
  <c r="R3163" i="1"/>
  <c r="S3163" i="1" s="1" a="1"/>
  <c r="S3163" i="1" s="1"/>
  <c r="R3162" i="1"/>
  <c r="S3162" i="1" s="1" a="1"/>
  <c r="S3162" i="1" s="1"/>
  <c r="R3161" i="1"/>
  <c r="S3161" i="1" s="1" a="1"/>
  <c r="S3161" i="1" s="1"/>
  <c r="R3160" i="1"/>
  <c r="S3160" i="1" s="1" a="1"/>
  <c r="S3160" i="1" s="1"/>
  <c r="R3159" i="1"/>
  <c r="S3159" i="1" s="1" a="1"/>
  <c r="S3159" i="1" s="1"/>
  <c r="R3158" i="1"/>
  <c r="S3158" i="1" s="1" a="1"/>
  <c r="S3158" i="1" s="1"/>
  <c r="R3157" i="1"/>
  <c r="S3157" i="1" s="1" a="1"/>
  <c r="S3157" i="1" s="1"/>
  <c r="R3156" i="1"/>
  <c r="S3156" i="1" s="1" a="1"/>
  <c r="S3156" i="1" s="1"/>
  <c r="R3155" i="1"/>
  <c r="S3155" i="1" s="1" a="1"/>
  <c r="S3155" i="1" s="1"/>
  <c r="R3154" i="1"/>
  <c r="S3154" i="1" s="1" a="1"/>
  <c r="S3154" i="1" s="1"/>
  <c r="R3153" i="1"/>
  <c r="S3153" i="1" s="1" a="1"/>
  <c r="S3153" i="1" s="1"/>
  <c r="R3152" i="1"/>
  <c r="S3152" i="1" s="1" a="1"/>
  <c r="S3152" i="1" s="1"/>
  <c r="R3151" i="1"/>
  <c r="S3151" i="1" s="1" a="1"/>
  <c r="S3151" i="1" s="1"/>
  <c r="R3150" i="1"/>
  <c r="S3150" i="1" s="1" a="1"/>
  <c r="S3150" i="1" s="1"/>
  <c r="R3149" i="1"/>
  <c r="S3149" i="1" s="1" a="1"/>
  <c r="S3149" i="1" s="1"/>
  <c r="R3148" i="1"/>
  <c r="S3148" i="1" s="1" a="1"/>
  <c r="S3148" i="1" s="1"/>
  <c r="R3147" i="1"/>
  <c r="S3147" i="1" s="1" a="1"/>
  <c r="S3147" i="1" s="1"/>
  <c r="R3146" i="1"/>
  <c r="S3146" i="1" s="1" a="1"/>
  <c r="S3146" i="1" s="1"/>
  <c r="R3145" i="1"/>
  <c r="S3145" i="1" s="1" a="1"/>
  <c r="S3145" i="1" s="1"/>
  <c r="R3144" i="1"/>
  <c r="S3144" i="1" s="1" a="1"/>
  <c r="S3144" i="1" s="1"/>
  <c r="R3143" i="1"/>
  <c r="S3143" i="1" s="1" a="1"/>
  <c r="S3143" i="1" s="1"/>
  <c r="R3142" i="1"/>
  <c r="S3142" i="1" s="1" a="1"/>
  <c r="S3142" i="1" s="1"/>
  <c r="R3141" i="1"/>
  <c r="S3141" i="1" s="1" a="1"/>
  <c r="S3141" i="1" s="1"/>
  <c r="R3140" i="1"/>
  <c r="S3140" i="1" s="1" a="1"/>
  <c r="S3140" i="1" s="1"/>
  <c r="R3139" i="1"/>
  <c r="S3139" i="1" s="1" a="1"/>
  <c r="S3139" i="1" s="1"/>
  <c r="R3138" i="1"/>
  <c r="S3138" i="1" s="1" a="1"/>
  <c r="S3138" i="1" s="1"/>
  <c r="R3137" i="1"/>
  <c r="S3137" i="1" s="1" a="1"/>
  <c r="S3137" i="1" s="1"/>
  <c r="R3136" i="1"/>
  <c r="S3136" i="1" s="1" a="1"/>
  <c r="S3136" i="1" s="1"/>
  <c r="R3135" i="1"/>
  <c r="S3135" i="1" s="1" a="1"/>
  <c r="S3135" i="1" s="1"/>
  <c r="R3134" i="1"/>
  <c r="S3134" i="1" s="1" a="1"/>
  <c r="S3134" i="1" s="1"/>
  <c r="R3133" i="1"/>
  <c r="S3133" i="1" s="1" a="1"/>
  <c r="S3133" i="1" s="1"/>
  <c r="R3132" i="1"/>
  <c r="S3132" i="1" s="1" a="1"/>
  <c r="S3132" i="1" s="1"/>
  <c r="R3131" i="1"/>
  <c r="S3131" i="1" s="1" a="1"/>
  <c r="S3131" i="1" s="1"/>
  <c r="R3130" i="1"/>
  <c r="S3130" i="1" s="1" a="1"/>
  <c r="S3130" i="1" s="1"/>
  <c r="R3129" i="1"/>
  <c r="S3129" i="1" s="1" a="1"/>
  <c r="S3129" i="1" s="1"/>
  <c r="R3128" i="1"/>
  <c r="S3128" i="1" s="1" a="1"/>
  <c r="S3128" i="1" s="1"/>
  <c r="R3127" i="1"/>
  <c r="S3127" i="1" s="1" a="1"/>
  <c r="S3127" i="1" s="1"/>
  <c r="R3126" i="1"/>
  <c r="S3126" i="1" s="1" a="1"/>
  <c r="S3126" i="1" s="1"/>
  <c r="R3125" i="1"/>
  <c r="S3125" i="1" s="1" a="1"/>
  <c r="S3125" i="1" s="1"/>
  <c r="R3124" i="1"/>
  <c r="S3124" i="1" s="1" a="1"/>
  <c r="S3124" i="1" s="1"/>
  <c r="R3123" i="1"/>
  <c r="S3123" i="1" s="1" a="1"/>
  <c r="S3123" i="1" s="1"/>
  <c r="R3122" i="1"/>
  <c r="S3122" i="1" s="1" a="1"/>
  <c r="S3122" i="1" s="1"/>
  <c r="R3121" i="1"/>
  <c r="S3121" i="1" s="1" a="1"/>
  <c r="S3121" i="1" s="1"/>
  <c r="R3120" i="1"/>
  <c r="S3120" i="1" s="1" a="1"/>
  <c r="S3120" i="1" s="1"/>
  <c r="R3119" i="1"/>
  <c r="S3119" i="1" s="1" a="1"/>
  <c r="S3119" i="1" s="1"/>
  <c r="R3118" i="1"/>
  <c r="S3118" i="1" s="1" a="1"/>
  <c r="S3118" i="1" s="1"/>
  <c r="R3117" i="1"/>
  <c r="S3117" i="1" s="1" a="1"/>
  <c r="S3117" i="1" s="1"/>
  <c r="R3116" i="1"/>
  <c r="S3116" i="1" s="1" a="1"/>
  <c r="S3116" i="1" s="1"/>
  <c r="R3115" i="1"/>
  <c r="S3115" i="1" s="1" a="1"/>
  <c r="S3115" i="1" s="1"/>
  <c r="R3114" i="1"/>
  <c r="S3114" i="1" s="1" a="1"/>
  <c r="S3114" i="1" s="1"/>
  <c r="R3113" i="1"/>
  <c r="S3113" i="1" s="1" a="1"/>
  <c r="S3113" i="1" s="1"/>
  <c r="R3112" i="1"/>
  <c r="S3112" i="1" s="1" a="1"/>
  <c r="S3112" i="1" s="1"/>
  <c r="R3111" i="1"/>
  <c r="S3111" i="1" s="1" a="1"/>
  <c r="S3111" i="1" s="1"/>
  <c r="R3110" i="1"/>
  <c r="S3110" i="1" s="1" a="1"/>
  <c r="S3110" i="1" s="1"/>
  <c r="R3109" i="1"/>
  <c r="S3109" i="1" s="1" a="1"/>
  <c r="S3109" i="1" s="1"/>
  <c r="R3108" i="1"/>
  <c r="S3108" i="1" s="1" a="1"/>
  <c r="S3108" i="1" s="1"/>
  <c r="R3107" i="1"/>
  <c r="S3107" i="1" s="1" a="1"/>
  <c r="S3107" i="1" s="1"/>
  <c r="R3106" i="1"/>
  <c r="S3106" i="1" s="1" a="1"/>
  <c r="S3106" i="1" s="1"/>
  <c r="R3105" i="1"/>
  <c r="S3105" i="1" s="1" a="1"/>
  <c r="S3105" i="1" s="1"/>
  <c r="R3104" i="1"/>
  <c r="S3104" i="1" s="1" a="1"/>
  <c r="S3104" i="1" s="1"/>
  <c r="R3103" i="1"/>
  <c r="S3103" i="1" s="1" a="1"/>
  <c r="S3103" i="1" s="1"/>
  <c r="R3102" i="1"/>
  <c r="S3102" i="1" s="1" a="1"/>
  <c r="S3102" i="1" s="1"/>
  <c r="R3101" i="1"/>
  <c r="S3101" i="1" s="1" a="1"/>
  <c r="S3101" i="1" s="1"/>
  <c r="R3100" i="1"/>
  <c r="S3100" i="1" s="1" a="1"/>
  <c r="S3100" i="1" s="1"/>
  <c r="R3099" i="1"/>
  <c r="S3099" i="1" s="1" a="1"/>
  <c r="S3099" i="1" s="1"/>
  <c r="R3098" i="1"/>
  <c r="S3098" i="1" s="1" a="1"/>
  <c r="S3098" i="1" s="1"/>
  <c r="R3097" i="1"/>
  <c r="S3097" i="1" s="1" a="1"/>
  <c r="S3097" i="1" s="1"/>
  <c r="R3096" i="1"/>
  <c r="S3096" i="1" s="1" a="1"/>
  <c r="S3096" i="1" s="1"/>
  <c r="R3095" i="1"/>
  <c r="S3095" i="1" s="1" a="1"/>
  <c r="S3095" i="1" s="1"/>
  <c r="R3094" i="1"/>
  <c r="S3094" i="1" s="1" a="1"/>
  <c r="S3094" i="1" s="1"/>
  <c r="R3093" i="1"/>
  <c r="S3093" i="1" s="1" a="1"/>
  <c r="S3093" i="1" s="1"/>
  <c r="R3092" i="1"/>
  <c r="S3092" i="1" s="1" a="1"/>
  <c r="S3092" i="1" s="1"/>
  <c r="R3091" i="1"/>
  <c r="S3091" i="1" s="1" a="1"/>
  <c r="S3091" i="1" s="1"/>
  <c r="R3090" i="1"/>
  <c r="S3090" i="1" s="1" a="1"/>
  <c r="S3090" i="1" s="1"/>
  <c r="R3089" i="1"/>
  <c r="S3089" i="1" s="1" a="1"/>
  <c r="S3089" i="1" s="1"/>
  <c r="R3088" i="1"/>
  <c r="S3088" i="1" s="1" a="1"/>
  <c r="S3088" i="1" s="1"/>
  <c r="R3087" i="1"/>
  <c r="S3087" i="1" s="1" a="1"/>
  <c r="S3087" i="1" s="1"/>
  <c r="R3086" i="1"/>
  <c r="S3086" i="1" s="1" a="1"/>
  <c r="S3086" i="1" s="1"/>
  <c r="R3085" i="1"/>
  <c r="S3085" i="1" s="1" a="1"/>
  <c r="S3085" i="1" s="1"/>
  <c r="R3084" i="1"/>
  <c r="S3084" i="1" s="1" a="1"/>
  <c r="S3084" i="1" s="1"/>
  <c r="R3083" i="1"/>
  <c r="S3083" i="1" s="1" a="1"/>
  <c r="S3083" i="1" s="1"/>
  <c r="R3082" i="1"/>
  <c r="S3082" i="1" s="1" a="1"/>
  <c r="S3082" i="1" s="1"/>
  <c r="R3081" i="1"/>
  <c r="S3081" i="1" s="1" a="1"/>
  <c r="S3081" i="1" s="1"/>
  <c r="R3080" i="1"/>
  <c r="S3080" i="1" s="1" a="1"/>
  <c r="S3080" i="1" s="1"/>
  <c r="R3079" i="1"/>
  <c r="S3079" i="1" s="1" a="1"/>
  <c r="S3079" i="1" s="1"/>
  <c r="R3078" i="1"/>
  <c r="S3078" i="1" s="1" a="1"/>
  <c r="S3078" i="1" s="1"/>
  <c r="R3077" i="1"/>
  <c r="S3077" i="1" s="1" a="1"/>
  <c r="S3077" i="1" s="1"/>
  <c r="R3076" i="1"/>
  <c r="S3076" i="1" s="1" a="1"/>
  <c r="S3076" i="1" s="1"/>
  <c r="R3075" i="1"/>
  <c r="S3075" i="1" s="1" a="1"/>
  <c r="S3075" i="1" s="1"/>
  <c r="R3074" i="1"/>
  <c r="S3074" i="1" s="1" a="1"/>
  <c r="S3074" i="1" s="1"/>
  <c r="R3073" i="1"/>
  <c r="S3073" i="1" s="1" a="1"/>
  <c r="S3073" i="1" s="1"/>
  <c r="R3072" i="1"/>
  <c r="S3072" i="1" s="1" a="1"/>
  <c r="S3072" i="1" s="1"/>
  <c r="R3071" i="1"/>
  <c r="S3071" i="1" s="1" a="1"/>
  <c r="S3071" i="1" s="1"/>
  <c r="R3070" i="1"/>
  <c r="S3070" i="1" s="1" a="1"/>
  <c r="S3070" i="1" s="1"/>
  <c r="R3069" i="1"/>
  <c r="S3069" i="1" s="1" a="1"/>
  <c r="S3069" i="1" s="1"/>
  <c r="R3068" i="1"/>
  <c r="S3068" i="1" s="1" a="1"/>
  <c r="S3068" i="1" s="1"/>
  <c r="R3067" i="1"/>
  <c r="S3067" i="1" s="1" a="1"/>
  <c r="S3067" i="1" s="1"/>
  <c r="R3066" i="1"/>
  <c r="S3066" i="1" s="1" a="1"/>
  <c r="S3066" i="1" s="1"/>
  <c r="R3065" i="1"/>
  <c r="S3065" i="1" s="1" a="1"/>
  <c r="S3065" i="1" s="1"/>
  <c r="R3064" i="1"/>
  <c r="S3064" i="1" s="1" a="1"/>
  <c r="S3064" i="1" s="1"/>
  <c r="R3063" i="1"/>
  <c r="S3063" i="1" s="1" a="1"/>
  <c r="S3063" i="1" s="1"/>
  <c r="R3062" i="1"/>
  <c r="S3062" i="1" s="1" a="1"/>
  <c r="S3062" i="1" s="1"/>
  <c r="R3061" i="1"/>
  <c r="S3061" i="1" s="1" a="1"/>
  <c r="S3061" i="1" s="1"/>
  <c r="R3060" i="1"/>
  <c r="S3060" i="1" s="1" a="1"/>
  <c r="S3060" i="1" s="1"/>
  <c r="R3059" i="1"/>
  <c r="S3059" i="1" s="1" a="1"/>
  <c r="S3059" i="1" s="1"/>
  <c r="R3058" i="1"/>
  <c r="S3058" i="1" s="1" a="1"/>
  <c r="S3058" i="1" s="1"/>
  <c r="R3057" i="1"/>
  <c r="S3057" i="1" s="1" a="1"/>
  <c r="S3057" i="1" s="1"/>
  <c r="R3056" i="1"/>
  <c r="S3056" i="1" s="1" a="1"/>
  <c r="S3056" i="1" s="1"/>
  <c r="R3055" i="1"/>
  <c r="S3055" i="1" s="1" a="1"/>
  <c r="S3055" i="1" s="1"/>
  <c r="R3054" i="1"/>
  <c r="S3054" i="1" s="1" a="1"/>
  <c r="S3054" i="1" s="1"/>
  <c r="R3053" i="1"/>
  <c r="S3053" i="1" s="1" a="1"/>
  <c r="S3053" i="1" s="1"/>
  <c r="R3052" i="1"/>
  <c r="S3052" i="1" s="1" a="1"/>
  <c r="S3052" i="1" s="1"/>
  <c r="R3051" i="1"/>
  <c r="S3051" i="1" s="1" a="1"/>
  <c r="S3051" i="1" s="1"/>
  <c r="R3050" i="1"/>
  <c r="S3050" i="1" s="1" a="1"/>
  <c r="S3050" i="1" s="1"/>
  <c r="R3049" i="1"/>
  <c r="S3049" i="1" s="1" a="1"/>
  <c r="S3049" i="1" s="1"/>
  <c r="R3048" i="1"/>
  <c r="S3048" i="1" s="1" a="1"/>
  <c r="S3048" i="1" s="1"/>
  <c r="R3047" i="1"/>
  <c r="S3047" i="1" s="1" a="1"/>
  <c r="S3047" i="1" s="1"/>
  <c r="R3046" i="1"/>
  <c r="S3046" i="1" s="1" a="1"/>
  <c r="S3046" i="1" s="1"/>
  <c r="R3045" i="1"/>
  <c r="S3045" i="1" s="1" a="1"/>
  <c r="S3045" i="1" s="1"/>
  <c r="R3044" i="1"/>
  <c r="S3044" i="1" s="1" a="1"/>
  <c r="S3044" i="1" s="1"/>
  <c r="R3043" i="1"/>
  <c r="S3043" i="1" s="1" a="1"/>
  <c r="S3043" i="1" s="1"/>
  <c r="R3042" i="1"/>
  <c r="S3042" i="1" s="1" a="1"/>
  <c r="S3042" i="1" s="1"/>
  <c r="R3041" i="1"/>
  <c r="S3041" i="1" s="1" a="1"/>
  <c r="S3041" i="1" s="1"/>
  <c r="R3040" i="1"/>
  <c r="S3040" i="1" s="1" a="1"/>
  <c r="S3040" i="1" s="1"/>
  <c r="R3039" i="1"/>
  <c r="S3039" i="1" s="1" a="1"/>
  <c r="S3039" i="1" s="1"/>
  <c r="R3038" i="1"/>
  <c r="S3038" i="1" s="1" a="1"/>
  <c r="S3038" i="1" s="1"/>
  <c r="R3037" i="1"/>
  <c r="S3037" i="1" s="1" a="1"/>
  <c r="S3037" i="1" s="1"/>
  <c r="R3036" i="1"/>
  <c r="S3036" i="1" s="1" a="1"/>
  <c r="S3036" i="1" s="1"/>
  <c r="R3035" i="1"/>
  <c r="S3035" i="1" s="1" a="1"/>
  <c r="S3035" i="1" s="1"/>
  <c r="R3034" i="1"/>
  <c r="S3034" i="1" s="1" a="1"/>
  <c r="S3034" i="1" s="1"/>
  <c r="R3033" i="1"/>
  <c r="S3033" i="1" s="1" a="1"/>
  <c r="S3033" i="1" s="1"/>
  <c r="R3032" i="1"/>
  <c r="S3032" i="1" s="1" a="1"/>
  <c r="S3032" i="1" s="1"/>
  <c r="R3031" i="1"/>
  <c r="S3031" i="1" s="1" a="1"/>
  <c r="S3031" i="1" s="1"/>
  <c r="R3030" i="1"/>
  <c r="S3030" i="1" s="1" a="1"/>
  <c r="S3030" i="1" s="1"/>
  <c r="R3029" i="1"/>
  <c r="S3029" i="1" s="1" a="1"/>
  <c r="S3029" i="1" s="1"/>
  <c r="R3028" i="1"/>
  <c r="S3028" i="1" s="1" a="1"/>
  <c r="S3028" i="1" s="1"/>
  <c r="R3027" i="1"/>
  <c r="S3027" i="1" s="1" a="1"/>
  <c r="S3027" i="1" s="1"/>
  <c r="R3026" i="1"/>
  <c r="S3026" i="1" s="1" a="1"/>
  <c r="S3026" i="1" s="1"/>
  <c r="R3025" i="1"/>
  <c r="S3025" i="1" s="1" a="1"/>
  <c r="S3025" i="1" s="1"/>
  <c r="R3024" i="1"/>
  <c r="S3024" i="1" s="1" a="1"/>
  <c r="S3024" i="1" s="1"/>
  <c r="R3023" i="1"/>
  <c r="S3023" i="1" s="1" a="1"/>
  <c r="S3023" i="1" s="1"/>
  <c r="R3022" i="1"/>
  <c r="S3022" i="1" s="1" a="1"/>
  <c r="S3022" i="1" s="1"/>
  <c r="R3021" i="1"/>
  <c r="S3021" i="1" s="1" a="1"/>
  <c r="S3021" i="1" s="1"/>
  <c r="R3020" i="1"/>
  <c r="S3020" i="1" s="1" a="1"/>
  <c r="S3020" i="1" s="1"/>
  <c r="R3019" i="1"/>
  <c r="S3019" i="1" s="1" a="1"/>
  <c r="S3019" i="1" s="1"/>
  <c r="R3018" i="1"/>
  <c r="S3018" i="1" s="1" a="1"/>
  <c r="S3018" i="1" s="1"/>
  <c r="R3017" i="1"/>
  <c r="S3017" i="1" s="1" a="1"/>
  <c r="S3017" i="1" s="1"/>
  <c r="R3016" i="1"/>
  <c r="S3016" i="1" s="1" a="1"/>
  <c r="S3016" i="1" s="1"/>
  <c r="R3015" i="1"/>
  <c r="S3015" i="1" s="1" a="1"/>
  <c r="S3015" i="1" s="1"/>
  <c r="R3014" i="1"/>
  <c r="S3014" i="1" s="1" a="1"/>
  <c r="S3014" i="1" s="1"/>
  <c r="R3013" i="1"/>
  <c r="S3013" i="1" s="1" a="1"/>
  <c r="S3013" i="1" s="1"/>
  <c r="R3012" i="1"/>
  <c r="S3012" i="1" s="1" a="1"/>
  <c r="S3012" i="1" s="1"/>
  <c r="R3011" i="1"/>
  <c r="S3011" i="1" s="1" a="1"/>
  <c r="S3011" i="1" s="1"/>
  <c r="R3010" i="1"/>
  <c r="S3010" i="1" s="1" a="1"/>
  <c r="S3010" i="1" s="1"/>
  <c r="R3009" i="1"/>
  <c r="S3009" i="1" s="1" a="1"/>
  <c r="S3009" i="1" s="1"/>
  <c r="R3008" i="1"/>
  <c r="S3008" i="1" s="1" a="1"/>
  <c r="S3008" i="1" s="1"/>
  <c r="R3007" i="1"/>
  <c r="S3007" i="1" s="1" a="1"/>
  <c r="S3007" i="1" s="1"/>
  <c r="R3006" i="1"/>
  <c r="S3006" i="1" s="1" a="1"/>
  <c r="S3006" i="1" s="1"/>
  <c r="R3005" i="1"/>
  <c r="S3005" i="1" s="1" a="1"/>
  <c r="S3005" i="1" s="1"/>
  <c r="R3004" i="1"/>
  <c r="S3004" i="1" s="1" a="1"/>
  <c r="S3004" i="1" s="1"/>
  <c r="R3003" i="1"/>
  <c r="S3003" i="1" s="1" a="1"/>
  <c r="S3003" i="1" s="1"/>
  <c r="R3002" i="1"/>
  <c r="S3002" i="1" s="1" a="1"/>
  <c r="S3002" i="1" s="1"/>
  <c r="R3001" i="1"/>
  <c r="S3001" i="1" s="1" a="1"/>
  <c r="S3001" i="1" s="1"/>
  <c r="R3000" i="1"/>
  <c r="S3000" i="1" s="1" a="1"/>
  <c r="S3000" i="1" s="1"/>
  <c r="R2999" i="1"/>
  <c r="S2999" i="1" s="1" a="1"/>
  <c r="S2999" i="1" s="1"/>
  <c r="R2998" i="1"/>
  <c r="S2998" i="1" s="1" a="1"/>
  <c r="S2998" i="1" s="1"/>
  <c r="R2997" i="1"/>
  <c r="S2997" i="1" s="1" a="1"/>
  <c r="S2997" i="1" s="1"/>
  <c r="R2996" i="1"/>
  <c r="S2996" i="1" s="1" a="1"/>
  <c r="S2996" i="1" s="1"/>
  <c r="R2995" i="1"/>
  <c r="S2995" i="1" s="1" a="1"/>
  <c r="S2995" i="1" s="1"/>
  <c r="R2994" i="1"/>
  <c r="S2994" i="1" s="1" a="1"/>
  <c r="S2994" i="1" s="1"/>
  <c r="R2993" i="1"/>
  <c r="S2993" i="1" s="1" a="1"/>
  <c r="S2993" i="1" s="1"/>
  <c r="R2992" i="1"/>
  <c r="S2992" i="1" s="1" a="1"/>
  <c r="S2992" i="1" s="1"/>
  <c r="R2991" i="1"/>
  <c r="S2991" i="1" s="1" a="1"/>
  <c r="S2991" i="1" s="1"/>
  <c r="R2990" i="1"/>
  <c r="S2990" i="1" s="1" a="1"/>
  <c r="S2990" i="1" s="1"/>
  <c r="R2989" i="1"/>
  <c r="S2989" i="1" s="1" a="1"/>
  <c r="S2989" i="1" s="1"/>
  <c r="R2988" i="1"/>
  <c r="S2988" i="1" s="1" a="1"/>
  <c r="S2988" i="1" s="1"/>
  <c r="R2987" i="1"/>
  <c r="S2987" i="1" s="1" a="1"/>
  <c r="S2987" i="1" s="1"/>
  <c r="R2986" i="1"/>
  <c r="S2986" i="1" s="1" a="1"/>
  <c r="S2986" i="1" s="1"/>
  <c r="R2985" i="1"/>
  <c r="S2985" i="1" s="1" a="1"/>
  <c r="S2985" i="1" s="1"/>
  <c r="R2984" i="1"/>
  <c r="S2984" i="1" s="1" a="1"/>
  <c r="S2984" i="1" s="1"/>
  <c r="R2983" i="1"/>
  <c r="S2983" i="1" s="1" a="1"/>
  <c r="S2983" i="1" s="1"/>
  <c r="R2982" i="1"/>
  <c r="S2982" i="1" s="1" a="1"/>
  <c r="S2982" i="1" s="1"/>
  <c r="R2981" i="1"/>
  <c r="S2981" i="1" s="1" a="1"/>
  <c r="S2981" i="1" s="1"/>
  <c r="R2980" i="1"/>
  <c r="S2980" i="1" s="1" a="1"/>
  <c r="S2980" i="1" s="1"/>
  <c r="R2979" i="1"/>
  <c r="S2979" i="1" s="1" a="1"/>
  <c r="S2979" i="1" s="1"/>
  <c r="R2978" i="1"/>
  <c r="S2978" i="1" s="1" a="1"/>
  <c r="S2978" i="1" s="1"/>
  <c r="R2977" i="1"/>
  <c r="S2977" i="1" s="1" a="1"/>
  <c r="S2977" i="1" s="1"/>
  <c r="R2976" i="1"/>
  <c r="S2976" i="1" s="1" a="1"/>
  <c r="S2976" i="1" s="1"/>
  <c r="R2975" i="1"/>
  <c r="S2975" i="1" s="1" a="1"/>
  <c r="S2975" i="1" s="1"/>
  <c r="R2974" i="1"/>
  <c r="S2974" i="1" s="1" a="1"/>
  <c r="S2974" i="1" s="1"/>
  <c r="R2973" i="1"/>
  <c r="S2973" i="1" s="1" a="1"/>
  <c r="S2973" i="1" s="1"/>
  <c r="R2972" i="1"/>
  <c r="S2972" i="1" s="1" a="1"/>
  <c r="S2972" i="1" s="1"/>
  <c r="R2971" i="1"/>
  <c r="S2971" i="1" s="1" a="1"/>
  <c r="S2971" i="1" s="1"/>
  <c r="R2970" i="1"/>
  <c r="S2970" i="1" s="1" a="1"/>
  <c r="S2970" i="1" s="1"/>
  <c r="R2969" i="1"/>
  <c r="S2969" i="1" s="1" a="1"/>
  <c r="S2969" i="1" s="1"/>
  <c r="R2968" i="1"/>
  <c r="S2968" i="1" s="1" a="1"/>
  <c r="S2968" i="1" s="1"/>
  <c r="R2967" i="1"/>
  <c r="S2967" i="1" s="1" a="1"/>
  <c r="S2967" i="1" s="1"/>
  <c r="R2966" i="1"/>
  <c r="S2966" i="1" s="1" a="1"/>
  <c r="S2966" i="1" s="1"/>
  <c r="R2965" i="1"/>
  <c r="S2965" i="1" s="1" a="1"/>
  <c r="S2965" i="1" s="1"/>
  <c r="R2964" i="1"/>
  <c r="S2964" i="1" s="1" a="1"/>
  <c r="S2964" i="1" s="1"/>
  <c r="R2963" i="1"/>
  <c r="S2963" i="1" s="1" a="1"/>
  <c r="S2963" i="1" s="1"/>
  <c r="R2962" i="1"/>
  <c r="S2962" i="1" s="1" a="1"/>
  <c r="S2962" i="1" s="1"/>
  <c r="R2961" i="1"/>
  <c r="S2961" i="1" s="1" a="1"/>
  <c r="S2961" i="1" s="1"/>
  <c r="R2960" i="1"/>
  <c r="S2960" i="1" s="1" a="1"/>
  <c r="S2960" i="1" s="1"/>
  <c r="R2959" i="1"/>
  <c r="S2959" i="1" s="1" a="1"/>
  <c r="S2959" i="1" s="1"/>
  <c r="R2958" i="1"/>
  <c r="S2958" i="1" s="1" a="1"/>
  <c r="S2958" i="1" s="1"/>
  <c r="R2957" i="1"/>
  <c r="S2957" i="1" s="1" a="1"/>
  <c r="S2957" i="1" s="1"/>
  <c r="R2956" i="1"/>
  <c r="S2956" i="1" s="1" a="1"/>
  <c r="S2956" i="1" s="1"/>
  <c r="R2955" i="1"/>
  <c r="S2955" i="1" s="1" a="1"/>
  <c r="S2955" i="1" s="1"/>
  <c r="R2954" i="1"/>
  <c r="S2954" i="1" s="1" a="1"/>
  <c r="S2954" i="1" s="1"/>
  <c r="R2953" i="1"/>
  <c r="S2953" i="1" s="1" a="1"/>
  <c r="S2953" i="1" s="1"/>
  <c r="R2952" i="1"/>
  <c r="S2952" i="1" s="1" a="1"/>
  <c r="S2952" i="1" s="1"/>
  <c r="R2951" i="1"/>
  <c r="S2951" i="1" s="1" a="1"/>
  <c r="S2951" i="1" s="1"/>
  <c r="R2950" i="1"/>
  <c r="S2950" i="1" s="1" a="1"/>
  <c r="S2950" i="1" s="1"/>
  <c r="R2949" i="1"/>
  <c r="S2949" i="1" s="1" a="1"/>
  <c r="S2949" i="1" s="1"/>
  <c r="R2948" i="1"/>
  <c r="S2948" i="1" s="1" a="1"/>
  <c r="S2948" i="1" s="1"/>
  <c r="R2947" i="1"/>
  <c r="S2947" i="1" s="1" a="1"/>
  <c r="S2947" i="1" s="1"/>
  <c r="R2946" i="1"/>
  <c r="S2946" i="1" s="1" a="1"/>
  <c r="S2946" i="1" s="1"/>
  <c r="R2945" i="1"/>
  <c r="S2945" i="1" s="1" a="1"/>
  <c r="S2945" i="1" s="1"/>
  <c r="R2944" i="1"/>
  <c r="S2944" i="1" s="1" a="1"/>
  <c r="S2944" i="1" s="1"/>
  <c r="R2943" i="1"/>
  <c r="S2943" i="1" s="1" a="1"/>
  <c r="S2943" i="1" s="1"/>
  <c r="R2942" i="1"/>
  <c r="S2942" i="1" s="1" a="1"/>
  <c r="S2942" i="1" s="1"/>
  <c r="R2941" i="1"/>
  <c r="S2941" i="1" s="1" a="1"/>
  <c r="S2941" i="1" s="1"/>
  <c r="R2940" i="1"/>
  <c r="S2940" i="1" s="1" a="1"/>
  <c r="S2940" i="1" s="1"/>
  <c r="R2939" i="1"/>
  <c r="S2939" i="1" s="1" a="1"/>
  <c r="S2939" i="1" s="1"/>
  <c r="R2938" i="1"/>
  <c r="S2938" i="1" s="1" a="1"/>
  <c r="S2938" i="1" s="1"/>
  <c r="R2937" i="1"/>
  <c r="S2937" i="1" s="1" a="1"/>
  <c r="S2937" i="1" s="1"/>
  <c r="R2936" i="1"/>
  <c r="S2936" i="1" s="1" a="1"/>
  <c r="S2936" i="1" s="1"/>
  <c r="R2935" i="1"/>
  <c r="S2935" i="1" s="1" a="1"/>
  <c r="S2935" i="1" s="1"/>
  <c r="R2934" i="1"/>
  <c r="S2934" i="1" s="1" a="1"/>
  <c r="S2934" i="1" s="1"/>
  <c r="R2933" i="1"/>
  <c r="S2933" i="1" s="1" a="1"/>
  <c r="S2933" i="1" s="1"/>
  <c r="R2932" i="1"/>
  <c r="S2932" i="1" s="1" a="1"/>
  <c r="S2932" i="1" s="1"/>
  <c r="R2931" i="1"/>
  <c r="S2931" i="1" s="1" a="1"/>
  <c r="S2931" i="1" s="1"/>
  <c r="R2930" i="1"/>
  <c r="S2930" i="1" s="1" a="1"/>
  <c r="S2930" i="1" s="1"/>
  <c r="R2929" i="1"/>
  <c r="S2929" i="1" s="1" a="1"/>
  <c r="S2929" i="1" s="1"/>
  <c r="R2928" i="1"/>
  <c r="S2928" i="1" s="1" a="1"/>
  <c r="S2928" i="1" s="1"/>
  <c r="R2927" i="1"/>
  <c r="S2927" i="1" s="1" a="1"/>
  <c r="S2927" i="1" s="1"/>
  <c r="R2926" i="1"/>
  <c r="S2926" i="1" s="1" a="1"/>
  <c r="S2926" i="1" s="1"/>
  <c r="R2925" i="1"/>
  <c r="S2925" i="1" s="1" a="1"/>
  <c r="S2925" i="1" s="1"/>
  <c r="R2924" i="1"/>
  <c r="S2924" i="1" s="1" a="1"/>
  <c r="S2924" i="1" s="1"/>
  <c r="R2923" i="1"/>
  <c r="S2923" i="1" s="1" a="1"/>
  <c r="S2923" i="1" s="1"/>
  <c r="R2922" i="1"/>
  <c r="S2922" i="1" s="1" a="1"/>
  <c r="S2922" i="1" s="1"/>
  <c r="R2921" i="1"/>
  <c r="S2921" i="1" s="1" a="1"/>
  <c r="S2921" i="1" s="1"/>
  <c r="R2920" i="1"/>
  <c r="S2920" i="1" s="1" a="1"/>
  <c r="S2920" i="1" s="1"/>
  <c r="R2919" i="1"/>
  <c r="S2919" i="1" s="1" a="1"/>
  <c r="S2919" i="1" s="1"/>
  <c r="R2918" i="1"/>
  <c r="S2918" i="1" s="1" a="1"/>
  <c r="S2918" i="1" s="1"/>
  <c r="R2917" i="1"/>
  <c r="S2917" i="1" s="1" a="1"/>
  <c r="S2917" i="1" s="1"/>
  <c r="R2916" i="1"/>
  <c r="S2916" i="1" s="1" a="1"/>
  <c r="S2916" i="1" s="1"/>
  <c r="R2915" i="1"/>
  <c r="S2915" i="1" s="1" a="1"/>
  <c r="S2915" i="1" s="1"/>
  <c r="R2914" i="1"/>
  <c r="S2914" i="1" s="1" a="1"/>
  <c r="S2914" i="1" s="1"/>
  <c r="R2913" i="1"/>
  <c r="S2913" i="1" s="1" a="1"/>
  <c r="S2913" i="1" s="1"/>
  <c r="R2912" i="1"/>
  <c r="S2912" i="1" s="1" a="1"/>
  <c r="S2912" i="1" s="1"/>
  <c r="R2911" i="1"/>
  <c r="S2911" i="1" s="1" a="1"/>
  <c r="S2911" i="1" s="1"/>
  <c r="R2910" i="1"/>
  <c r="S2910" i="1" s="1" a="1"/>
  <c r="S2910" i="1" s="1"/>
  <c r="R2909" i="1"/>
  <c r="S2909" i="1" s="1" a="1"/>
  <c r="S2909" i="1" s="1"/>
  <c r="R2908" i="1"/>
  <c r="S2908" i="1" s="1" a="1"/>
  <c r="S2908" i="1" s="1"/>
  <c r="R2907" i="1"/>
  <c r="S2907" i="1" s="1" a="1"/>
  <c r="S2907" i="1" s="1"/>
  <c r="R2906" i="1"/>
  <c r="S2906" i="1" s="1" a="1"/>
  <c r="S2906" i="1" s="1"/>
  <c r="R2905" i="1"/>
  <c r="S2905" i="1" s="1" a="1"/>
  <c r="S2905" i="1" s="1"/>
  <c r="R2904" i="1"/>
  <c r="S2904" i="1" s="1" a="1"/>
  <c r="S2904" i="1" s="1"/>
  <c r="R2903" i="1"/>
  <c r="S2903" i="1" s="1" a="1"/>
  <c r="S2903" i="1" s="1"/>
  <c r="R2902" i="1"/>
  <c r="S2902" i="1" s="1" a="1"/>
  <c r="S2902" i="1" s="1"/>
  <c r="R2901" i="1"/>
  <c r="S2901" i="1" s="1" a="1"/>
  <c r="S2901" i="1" s="1"/>
  <c r="R2900" i="1"/>
  <c r="S2900" i="1" s="1" a="1"/>
  <c r="S2900" i="1" s="1"/>
  <c r="R2899" i="1"/>
  <c r="S2899" i="1" s="1" a="1"/>
  <c r="S2899" i="1" s="1"/>
  <c r="R2898" i="1"/>
  <c r="S2898" i="1" s="1" a="1"/>
  <c r="S2898" i="1" s="1"/>
  <c r="R2897" i="1"/>
  <c r="S2897" i="1" s="1" a="1"/>
  <c r="S2897" i="1" s="1"/>
  <c r="R2896" i="1"/>
  <c r="S2896" i="1" s="1" a="1"/>
  <c r="S2896" i="1" s="1"/>
  <c r="R2895" i="1"/>
  <c r="S2895" i="1" s="1" a="1"/>
  <c r="S2895" i="1" s="1"/>
  <c r="R2894" i="1"/>
  <c r="S2894" i="1" s="1" a="1"/>
  <c r="S2894" i="1" s="1"/>
  <c r="R2893" i="1"/>
  <c r="S2893" i="1" s="1" a="1"/>
  <c r="S2893" i="1" s="1"/>
  <c r="R2892" i="1"/>
  <c r="S2892" i="1" s="1" a="1"/>
  <c r="S2892" i="1" s="1"/>
  <c r="R2891" i="1"/>
  <c r="S2891" i="1" s="1" a="1"/>
  <c r="S2891" i="1" s="1"/>
  <c r="R2890" i="1"/>
  <c r="S2890" i="1" s="1" a="1"/>
  <c r="S2890" i="1" s="1"/>
  <c r="R2889" i="1"/>
  <c r="S2889" i="1" s="1" a="1"/>
  <c r="S2889" i="1" s="1"/>
  <c r="R2888" i="1"/>
  <c r="S2888" i="1" s="1" a="1"/>
  <c r="S2888" i="1" s="1"/>
  <c r="R2887" i="1"/>
  <c r="S2887" i="1" s="1" a="1"/>
  <c r="S2887" i="1" s="1"/>
  <c r="R2886" i="1"/>
  <c r="S2886" i="1" s="1" a="1"/>
  <c r="S2886" i="1" s="1"/>
  <c r="R2885" i="1"/>
  <c r="S2885" i="1" s="1" a="1"/>
  <c r="S2885" i="1" s="1"/>
  <c r="R2884" i="1"/>
  <c r="S2884" i="1" s="1" a="1"/>
  <c r="S2884" i="1" s="1"/>
  <c r="R2883" i="1"/>
  <c r="S2883" i="1" s="1" a="1"/>
  <c r="S2883" i="1" s="1"/>
  <c r="R2882" i="1"/>
  <c r="S2882" i="1" s="1" a="1"/>
  <c r="S2882" i="1" s="1"/>
  <c r="R2881" i="1"/>
  <c r="S2881" i="1" s="1" a="1"/>
  <c r="S2881" i="1" s="1"/>
  <c r="R2880" i="1"/>
  <c r="S2880" i="1" s="1" a="1"/>
  <c r="S2880" i="1" s="1"/>
  <c r="R2879" i="1"/>
  <c r="S2879" i="1" s="1" a="1"/>
  <c r="S2879" i="1" s="1"/>
  <c r="R2878" i="1"/>
  <c r="S2878" i="1" s="1" a="1"/>
  <c r="S2878" i="1" s="1"/>
  <c r="R2877" i="1"/>
  <c r="S2877" i="1" s="1" a="1"/>
  <c r="S2877" i="1" s="1"/>
  <c r="R2876" i="1"/>
  <c r="S2876" i="1" s="1" a="1"/>
  <c r="S2876" i="1" s="1"/>
  <c r="R2875" i="1"/>
  <c r="S2875" i="1" s="1" a="1"/>
  <c r="S2875" i="1" s="1"/>
  <c r="R2874" i="1"/>
  <c r="S2874" i="1" s="1" a="1"/>
  <c r="S2874" i="1" s="1"/>
  <c r="R2873" i="1"/>
  <c r="S2873" i="1" s="1" a="1"/>
  <c r="S2873" i="1" s="1"/>
  <c r="R2872" i="1"/>
  <c r="S2872" i="1" s="1" a="1"/>
  <c r="S2872" i="1" s="1"/>
  <c r="R2871" i="1"/>
  <c r="S2871" i="1" s="1" a="1"/>
  <c r="S2871" i="1" s="1"/>
  <c r="R2870" i="1"/>
  <c r="S2870" i="1" s="1" a="1"/>
  <c r="S2870" i="1" s="1"/>
  <c r="R2869" i="1"/>
  <c r="S2869" i="1" s="1" a="1"/>
  <c r="S2869" i="1" s="1"/>
  <c r="R2868" i="1"/>
  <c r="S2868" i="1" s="1" a="1"/>
  <c r="S2868" i="1" s="1"/>
  <c r="R2867" i="1"/>
  <c r="S2867" i="1" s="1" a="1"/>
  <c r="S2867" i="1" s="1"/>
  <c r="R2866" i="1"/>
  <c r="S2866" i="1" s="1" a="1"/>
  <c r="S2866" i="1" s="1"/>
  <c r="R2865" i="1"/>
  <c r="S2865" i="1" s="1" a="1"/>
  <c r="S2865" i="1" s="1"/>
  <c r="R2864" i="1"/>
  <c r="S2864" i="1" s="1" a="1"/>
  <c r="S2864" i="1" s="1"/>
  <c r="R2863" i="1"/>
  <c r="S2863" i="1" s="1" a="1"/>
  <c r="S2863" i="1" s="1"/>
  <c r="R2862" i="1"/>
  <c r="S2862" i="1" s="1" a="1"/>
  <c r="S2862" i="1" s="1"/>
  <c r="R2861" i="1"/>
  <c r="S2861" i="1" s="1" a="1"/>
  <c r="S2861" i="1" s="1"/>
  <c r="R2860" i="1"/>
  <c r="S2860" i="1" s="1" a="1"/>
  <c r="S2860" i="1" s="1"/>
  <c r="R2859" i="1"/>
  <c r="S2859" i="1" s="1" a="1"/>
  <c r="S2859" i="1" s="1"/>
  <c r="R2858" i="1"/>
  <c r="S2858" i="1" s="1" a="1"/>
  <c r="S2858" i="1" s="1"/>
  <c r="R2857" i="1"/>
  <c r="S2857" i="1" s="1" a="1"/>
  <c r="S2857" i="1" s="1"/>
  <c r="R2856" i="1"/>
  <c r="S2856" i="1" s="1" a="1"/>
  <c r="S2856" i="1" s="1"/>
  <c r="R2855" i="1"/>
  <c r="S2855" i="1" s="1" a="1"/>
  <c r="S2855" i="1" s="1"/>
  <c r="R2854" i="1"/>
  <c r="S2854" i="1" s="1" a="1"/>
  <c r="S2854" i="1" s="1"/>
  <c r="R2853" i="1"/>
  <c r="S2853" i="1" s="1" a="1"/>
  <c r="S2853" i="1" s="1"/>
  <c r="R2852" i="1"/>
  <c r="S2852" i="1" s="1" a="1"/>
  <c r="S2852" i="1" s="1"/>
  <c r="R2851" i="1"/>
  <c r="S2851" i="1" s="1" a="1"/>
  <c r="S2851" i="1" s="1"/>
  <c r="R2850" i="1"/>
  <c r="S2850" i="1" s="1" a="1"/>
  <c r="S2850" i="1" s="1"/>
  <c r="R2849" i="1"/>
  <c r="S2849" i="1" s="1" a="1"/>
  <c r="S2849" i="1" s="1"/>
  <c r="R2848" i="1"/>
  <c r="S2848" i="1" s="1" a="1"/>
  <c r="S2848" i="1" s="1"/>
  <c r="R2847" i="1"/>
  <c r="S2847" i="1" s="1" a="1"/>
  <c r="S2847" i="1" s="1"/>
  <c r="R2846" i="1"/>
  <c r="S2846" i="1" s="1" a="1"/>
  <c r="S2846" i="1" s="1"/>
  <c r="R2845" i="1"/>
  <c r="S2845" i="1" s="1" a="1"/>
  <c r="S2845" i="1" s="1"/>
  <c r="R2844" i="1"/>
  <c r="S2844" i="1" s="1" a="1"/>
  <c r="S2844" i="1" s="1"/>
  <c r="R2843" i="1"/>
  <c r="S2843" i="1" s="1" a="1"/>
  <c r="S2843" i="1" s="1"/>
  <c r="R2842" i="1"/>
  <c r="S2842" i="1" s="1" a="1"/>
  <c r="S2842" i="1" s="1"/>
  <c r="R2841" i="1"/>
  <c r="S2841" i="1" s="1" a="1"/>
  <c r="S2841" i="1" s="1"/>
  <c r="R2840" i="1"/>
  <c r="S2840" i="1" s="1" a="1"/>
  <c r="S2840" i="1" s="1"/>
  <c r="R2839" i="1"/>
  <c r="S2839" i="1" s="1" a="1"/>
  <c r="S2839" i="1" s="1"/>
  <c r="R2838" i="1"/>
  <c r="S2838" i="1" s="1" a="1"/>
  <c r="S2838" i="1" s="1"/>
  <c r="R2837" i="1"/>
  <c r="S2837" i="1" s="1" a="1"/>
  <c r="S2837" i="1" s="1"/>
  <c r="R2836" i="1"/>
  <c r="S2836" i="1" s="1" a="1"/>
  <c r="S2836" i="1" s="1"/>
  <c r="R2835" i="1"/>
  <c r="S2835" i="1" s="1" a="1"/>
  <c r="S2835" i="1" s="1"/>
  <c r="R2834" i="1"/>
  <c r="S2834" i="1" s="1" a="1"/>
  <c r="S2834" i="1" s="1"/>
  <c r="R2833" i="1"/>
  <c r="S2833" i="1" s="1" a="1"/>
  <c r="S2833" i="1" s="1"/>
  <c r="R2832" i="1"/>
  <c r="S2832" i="1" s="1" a="1"/>
  <c r="S2832" i="1" s="1"/>
  <c r="R2831" i="1"/>
  <c r="S2831" i="1" s="1" a="1"/>
  <c r="S2831" i="1" s="1"/>
  <c r="R2830" i="1"/>
  <c r="S2830" i="1" s="1" a="1"/>
  <c r="S2830" i="1" s="1"/>
  <c r="R2829" i="1"/>
  <c r="S2829" i="1" s="1" a="1"/>
  <c r="S2829" i="1" s="1"/>
  <c r="R2828" i="1"/>
  <c r="S2828" i="1" s="1" a="1"/>
  <c r="S2828" i="1" s="1"/>
  <c r="R2827" i="1"/>
  <c r="S2827" i="1" s="1" a="1"/>
  <c r="S2827" i="1" s="1"/>
  <c r="R2826" i="1"/>
  <c r="S2826" i="1" s="1" a="1"/>
  <c r="S2826" i="1" s="1"/>
  <c r="R2825" i="1"/>
  <c r="S2825" i="1" s="1" a="1"/>
  <c r="S2825" i="1" s="1"/>
  <c r="R2824" i="1"/>
  <c r="S2824" i="1" s="1" a="1"/>
  <c r="S2824" i="1" s="1"/>
  <c r="R2823" i="1"/>
  <c r="S2823" i="1" s="1" a="1"/>
  <c r="S2823" i="1" s="1"/>
  <c r="R2822" i="1"/>
  <c r="S2822" i="1" s="1" a="1"/>
  <c r="S2822" i="1" s="1"/>
  <c r="R2821" i="1"/>
  <c r="S2821" i="1" s="1" a="1"/>
  <c r="S2821" i="1" s="1"/>
  <c r="R2820" i="1"/>
  <c r="S2820" i="1" s="1" a="1"/>
  <c r="S2820" i="1" s="1"/>
  <c r="R2819" i="1"/>
  <c r="S2819" i="1" s="1" a="1"/>
  <c r="S2819" i="1" s="1"/>
  <c r="R2818" i="1"/>
  <c r="S2818" i="1" s="1" a="1"/>
  <c r="S2818" i="1" s="1"/>
  <c r="R2817" i="1"/>
  <c r="S2817" i="1" s="1" a="1"/>
  <c r="S2817" i="1" s="1"/>
  <c r="R2816" i="1"/>
  <c r="S2816" i="1" s="1" a="1"/>
  <c r="S2816" i="1" s="1"/>
  <c r="R2815" i="1"/>
  <c r="S2815" i="1" s="1" a="1"/>
  <c r="S2815" i="1" s="1"/>
  <c r="R2814" i="1"/>
  <c r="S2814" i="1" s="1" a="1"/>
  <c r="S2814" i="1" s="1"/>
  <c r="R2813" i="1"/>
  <c r="S2813" i="1" s="1" a="1"/>
  <c r="S2813" i="1" s="1"/>
  <c r="R2812" i="1"/>
  <c r="S2812" i="1" s="1" a="1"/>
  <c r="S2812" i="1" s="1"/>
  <c r="R2811" i="1"/>
  <c r="S2811" i="1" s="1" a="1"/>
  <c r="S2811" i="1" s="1"/>
  <c r="R2810" i="1"/>
  <c r="S2810" i="1" s="1" a="1"/>
  <c r="S2810" i="1" s="1"/>
  <c r="R2809" i="1"/>
  <c r="S2809" i="1" s="1" a="1"/>
  <c r="S2809" i="1" s="1"/>
  <c r="R2808" i="1"/>
  <c r="S2808" i="1" s="1" a="1"/>
  <c r="S2808" i="1" s="1"/>
  <c r="R2807" i="1"/>
  <c r="S2807" i="1" s="1" a="1"/>
  <c r="S2807" i="1" s="1"/>
  <c r="R2806" i="1"/>
  <c r="S2806" i="1" s="1" a="1"/>
  <c r="S2806" i="1" s="1"/>
  <c r="R2805" i="1"/>
  <c r="S2805" i="1" s="1" a="1"/>
  <c r="S2805" i="1" s="1"/>
  <c r="R2804" i="1"/>
  <c r="S2804" i="1" s="1" a="1"/>
  <c r="S2804" i="1" s="1"/>
  <c r="R2803" i="1"/>
  <c r="S2803" i="1" s="1" a="1"/>
  <c r="S2803" i="1" s="1"/>
  <c r="R2802" i="1"/>
  <c r="S2802" i="1" s="1" a="1"/>
  <c r="S2802" i="1" s="1"/>
  <c r="R2801" i="1"/>
  <c r="S2801" i="1" s="1" a="1"/>
  <c r="S2801" i="1" s="1"/>
  <c r="R2800" i="1"/>
  <c r="S2800" i="1" s="1" a="1"/>
  <c r="S2800" i="1" s="1"/>
  <c r="R2799" i="1"/>
  <c r="S2799" i="1" s="1" a="1"/>
  <c r="S2799" i="1" s="1"/>
  <c r="R2798" i="1"/>
  <c r="S2798" i="1" s="1" a="1"/>
  <c r="S2798" i="1" s="1"/>
  <c r="R2797" i="1"/>
  <c r="S2797" i="1" s="1" a="1"/>
  <c r="S2797" i="1" s="1"/>
  <c r="R2796" i="1"/>
  <c r="S2796" i="1" s="1" a="1"/>
  <c r="S2796" i="1" s="1"/>
  <c r="R2795" i="1"/>
  <c r="S2795" i="1" s="1" a="1"/>
  <c r="S2795" i="1" s="1"/>
  <c r="R2794" i="1"/>
  <c r="S2794" i="1" s="1" a="1"/>
  <c r="S2794" i="1" s="1"/>
  <c r="R2793" i="1"/>
  <c r="S2793" i="1" s="1" a="1"/>
  <c r="S2793" i="1" s="1"/>
  <c r="R2792" i="1"/>
  <c r="S2792" i="1" s="1" a="1"/>
  <c r="S2792" i="1" s="1"/>
  <c r="R2791" i="1"/>
  <c r="S2791" i="1" s="1" a="1"/>
  <c r="S2791" i="1" s="1"/>
  <c r="R2790" i="1"/>
  <c r="S2790" i="1" s="1" a="1"/>
  <c r="S2790" i="1" s="1"/>
  <c r="R2789" i="1"/>
  <c r="S2789" i="1" s="1" a="1"/>
  <c r="S2789" i="1" s="1"/>
  <c r="R2788" i="1"/>
  <c r="S2788" i="1" s="1" a="1"/>
  <c r="S2788" i="1" s="1"/>
  <c r="R2787" i="1"/>
  <c r="S2787" i="1" s="1" a="1"/>
  <c r="S2787" i="1" s="1"/>
  <c r="R2786" i="1"/>
  <c r="S2786" i="1" s="1" a="1"/>
  <c r="S2786" i="1" s="1"/>
  <c r="R2785" i="1"/>
  <c r="S2785" i="1" s="1" a="1"/>
  <c r="S2785" i="1" s="1"/>
  <c r="R2784" i="1"/>
  <c r="S2784" i="1" s="1" a="1"/>
  <c r="S2784" i="1" s="1"/>
  <c r="R2783" i="1"/>
  <c r="S2783" i="1" s="1" a="1"/>
  <c r="S2783" i="1" s="1"/>
  <c r="R2782" i="1"/>
  <c r="S2782" i="1" s="1" a="1"/>
  <c r="S2782" i="1" s="1"/>
  <c r="R2781" i="1"/>
  <c r="S2781" i="1" s="1" a="1"/>
  <c r="S2781" i="1" s="1"/>
  <c r="R2780" i="1"/>
  <c r="S2780" i="1" s="1" a="1"/>
  <c r="S2780" i="1" s="1"/>
  <c r="R2779" i="1"/>
  <c r="S2779" i="1" s="1" a="1"/>
  <c r="S2779" i="1" s="1"/>
  <c r="R2778" i="1"/>
  <c r="S2778" i="1" s="1" a="1"/>
  <c r="S2778" i="1" s="1"/>
  <c r="R2777" i="1"/>
  <c r="S2777" i="1" s="1" a="1"/>
  <c r="S2777" i="1" s="1"/>
  <c r="R2776" i="1"/>
  <c r="S2776" i="1" s="1" a="1"/>
  <c r="S2776" i="1" s="1"/>
  <c r="R2775" i="1"/>
  <c r="S2775" i="1" s="1" a="1"/>
  <c r="S2775" i="1" s="1"/>
  <c r="R2774" i="1"/>
  <c r="S2774" i="1" s="1" a="1"/>
  <c r="S2774" i="1" s="1"/>
  <c r="R2773" i="1"/>
  <c r="S2773" i="1" s="1" a="1"/>
  <c r="S2773" i="1" s="1"/>
  <c r="R2772" i="1"/>
  <c r="S2772" i="1" s="1" a="1"/>
  <c r="S2772" i="1" s="1"/>
  <c r="R2771" i="1"/>
  <c r="S2771" i="1" s="1" a="1"/>
  <c r="S2771" i="1" s="1"/>
  <c r="R2770" i="1"/>
  <c r="S2770" i="1" s="1" a="1"/>
  <c r="S2770" i="1" s="1"/>
  <c r="R2769" i="1"/>
  <c r="S2769" i="1" s="1" a="1"/>
  <c r="S2769" i="1" s="1"/>
  <c r="R2768" i="1"/>
  <c r="S2768" i="1" s="1" a="1"/>
  <c r="S2768" i="1" s="1"/>
  <c r="R2767" i="1"/>
  <c r="S2767" i="1" s="1" a="1"/>
  <c r="S2767" i="1" s="1"/>
  <c r="R2766" i="1"/>
  <c r="S2766" i="1" s="1" a="1"/>
  <c r="S2766" i="1" s="1"/>
  <c r="R2765" i="1"/>
  <c r="S2765" i="1" s="1" a="1"/>
  <c r="S2765" i="1" s="1"/>
  <c r="R2764" i="1"/>
  <c r="S2764" i="1" s="1" a="1"/>
  <c r="S2764" i="1" s="1"/>
  <c r="R2763" i="1"/>
  <c r="S2763" i="1" s="1" a="1"/>
  <c r="S2763" i="1" s="1"/>
  <c r="R2762" i="1"/>
  <c r="S2762" i="1" s="1" a="1"/>
  <c r="S2762" i="1" s="1"/>
  <c r="R2761" i="1"/>
  <c r="S2761" i="1" s="1" a="1"/>
  <c r="S2761" i="1" s="1"/>
  <c r="R2760" i="1"/>
  <c r="S2760" i="1" s="1" a="1"/>
  <c r="S2760" i="1" s="1"/>
  <c r="R2759" i="1"/>
  <c r="S2759" i="1" s="1" a="1"/>
  <c r="S2759" i="1" s="1"/>
  <c r="R2758" i="1"/>
  <c r="S2758" i="1" s="1" a="1"/>
  <c r="S2758" i="1" s="1"/>
  <c r="R2757" i="1"/>
  <c r="S2757" i="1" s="1" a="1"/>
  <c r="S2757" i="1" s="1"/>
  <c r="R2756" i="1"/>
  <c r="S2756" i="1" s="1" a="1"/>
  <c r="S2756" i="1" s="1"/>
  <c r="R2755" i="1"/>
  <c r="S2755" i="1" s="1" a="1"/>
  <c r="S2755" i="1" s="1"/>
  <c r="R2754" i="1"/>
  <c r="S2754" i="1" s="1" a="1"/>
  <c r="S2754" i="1" s="1"/>
  <c r="R2753" i="1"/>
  <c r="S2753" i="1" s="1" a="1"/>
  <c r="S2753" i="1" s="1"/>
  <c r="R2752" i="1"/>
  <c r="S2752" i="1" s="1" a="1"/>
  <c r="S2752" i="1" s="1"/>
  <c r="R2751" i="1"/>
  <c r="S2751" i="1" s="1" a="1"/>
  <c r="S2751" i="1" s="1"/>
  <c r="R2750" i="1"/>
  <c r="S2750" i="1" s="1" a="1"/>
  <c r="S2750" i="1" s="1"/>
  <c r="R2749" i="1"/>
  <c r="S2749" i="1" s="1" a="1"/>
  <c r="S2749" i="1" s="1"/>
  <c r="R2748" i="1"/>
  <c r="S2748" i="1" s="1" a="1"/>
  <c r="S2748" i="1" s="1"/>
  <c r="R2747" i="1"/>
  <c r="S2747" i="1" s="1" a="1"/>
  <c r="S2747" i="1" s="1"/>
  <c r="R2746" i="1"/>
  <c r="S2746" i="1" s="1" a="1"/>
  <c r="S2746" i="1" s="1"/>
  <c r="R2745" i="1"/>
  <c r="S2745" i="1" s="1" a="1"/>
  <c r="S2745" i="1" s="1"/>
  <c r="R2744" i="1"/>
  <c r="S2744" i="1" s="1" a="1"/>
  <c r="S2744" i="1" s="1"/>
  <c r="R2743" i="1"/>
  <c r="S2743" i="1" s="1" a="1"/>
  <c r="S2743" i="1" s="1"/>
  <c r="R2742" i="1"/>
  <c r="S2742" i="1" s="1" a="1"/>
  <c r="S2742" i="1" s="1"/>
  <c r="R2741" i="1"/>
  <c r="S2741" i="1" s="1" a="1"/>
  <c r="S2741" i="1" s="1"/>
  <c r="R2740" i="1"/>
  <c r="S2740" i="1" s="1" a="1"/>
  <c r="S2740" i="1" s="1"/>
  <c r="R2739" i="1"/>
  <c r="S2739" i="1" s="1" a="1"/>
  <c r="S2739" i="1" s="1"/>
  <c r="R2738" i="1"/>
  <c r="S2738" i="1" s="1" a="1"/>
  <c r="S2738" i="1" s="1"/>
  <c r="R2737" i="1"/>
  <c r="S2737" i="1" s="1" a="1"/>
  <c r="S2737" i="1" s="1"/>
  <c r="R2736" i="1"/>
  <c r="S2736" i="1" s="1" a="1"/>
  <c r="S2736" i="1" s="1"/>
  <c r="R2735" i="1"/>
  <c r="S2735" i="1" s="1" a="1"/>
  <c r="S2735" i="1" s="1"/>
  <c r="R2734" i="1"/>
  <c r="S2734" i="1" s="1" a="1"/>
  <c r="S2734" i="1" s="1"/>
  <c r="R2733" i="1"/>
  <c r="S2733" i="1" s="1" a="1"/>
  <c r="S2733" i="1" s="1"/>
  <c r="R2732" i="1"/>
  <c r="S2732" i="1" s="1" a="1"/>
  <c r="S2732" i="1" s="1"/>
  <c r="R2731" i="1"/>
  <c r="S2731" i="1" s="1" a="1"/>
  <c r="S2731" i="1" s="1"/>
  <c r="R2730" i="1"/>
  <c r="S2730" i="1" s="1" a="1"/>
  <c r="S2730" i="1" s="1"/>
  <c r="R2729" i="1"/>
  <c r="S2729" i="1" s="1" a="1"/>
  <c r="S2729" i="1" s="1"/>
  <c r="R2728" i="1"/>
  <c r="S2728" i="1" s="1" a="1"/>
  <c r="S2728" i="1" s="1"/>
  <c r="R2727" i="1"/>
  <c r="S2727" i="1" s="1" a="1"/>
  <c r="S2727" i="1" s="1"/>
  <c r="R2726" i="1"/>
  <c r="S2726" i="1" s="1" a="1"/>
  <c r="S2726" i="1" s="1"/>
  <c r="R2725" i="1"/>
  <c r="S2725" i="1" s="1" a="1"/>
  <c r="S2725" i="1" s="1"/>
  <c r="R2724" i="1"/>
  <c r="S2724" i="1" s="1" a="1"/>
  <c r="S2724" i="1" s="1"/>
  <c r="R2723" i="1"/>
  <c r="S2723" i="1" s="1" a="1"/>
  <c r="S2723" i="1" s="1"/>
  <c r="R2722" i="1"/>
  <c r="S2722" i="1" s="1" a="1"/>
  <c r="S2722" i="1" s="1"/>
  <c r="R2721" i="1"/>
  <c r="S2721" i="1" s="1" a="1"/>
  <c r="S2721" i="1" s="1"/>
  <c r="R2720" i="1"/>
  <c r="S2720" i="1" s="1" a="1"/>
  <c r="S2720" i="1" s="1"/>
  <c r="R2719" i="1"/>
  <c r="S2719" i="1" s="1" a="1"/>
  <c r="S2719" i="1" s="1"/>
  <c r="R2718" i="1"/>
  <c r="S2718" i="1" s="1" a="1"/>
  <c r="S2718" i="1" s="1"/>
  <c r="R2717" i="1"/>
  <c r="S2717" i="1" s="1" a="1"/>
  <c r="S2717" i="1" s="1"/>
  <c r="R2716" i="1"/>
  <c r="S2716" i="1" s="1" a="1"/>
  <c r="S2716" i="1" s="1"/>
  <c r="R2715" i="1"/>
  <c r="S2715" i="1" s="1" a="1"/>
  <c r="S2715" i="1" s="1"/>
  <c r="R2714" i="1"/>
  <c r="S2714" i="1" s="1" a="1"/>
  <c r="S2714" i="1" s="1"/>
  <c r="R2713" i="1"/>
  <c r="S2713" i="1" s="1" a="1"/>
  <c r="S2713" i="1" s="1"/>
  <c r="R2712" i="1"/>
  <c r="S2712" i="1" s="1" a="1"/>
  <c r="S2712" i="1" s="1"/>
  <c r="R2711" i="1"/>
  <c r="S2711" i="1" s="1" a="1"/>
  <c r="S2711" i="1" s="1"/>
  <c r="R2710" i="1"/>
  <c r="S2710" i="1" s="1" a="1"/>
  <c r="S2710" i="1" s="1"/>
  <c r="R2709" i="1"/>
  <c r="S2709" i="1" s="1" a="1"/>
  <c r="S2709" i="1" s="1"/>
  <c r="R2708" i="1"/>
  <c r="S2708" i="1" s="1" a="1"/>
  <c r="S2708" i="1" s="1"/>
  <c r="R2707" i="1"/>
  <c r="S2707" i="1" s="1" a="1"/>
  <c r="S2707" i="1" s="1"/>
  <c r="R2706" i="1"/>
  <c r="S2706" i="1" s="1" a="1"/>
  <c r="S2706" i="1" s="1"/>
  <c r="R2705" i="1"/>
  <c r="S2705" i="1" s="1" a="1"/>
  <c r="S2705" i="1" s="1"/>
  <c r="R2704" i="1"/>
  <c r="S2704" i="1" s="1" a="1"/>
  <c r="S2704" i="1" s="1"/>
  <c r="R2703" i="1"/>
  <c r="S2703" i="1" s="1" a="1"/>
  <c r="S2703" i="1" s="1"/>
  <c r="R2702" i="1"/>
  <c r="S2702" i="1" s="1" a="1"/>
  <c r="S2702" i="1" s="1"/>
  <c r="R2701" i="1"/>
  <c r="S2701" i="1" s="1" a="1"/>
  <c r="S2701" i="1" s="1"/>
  <c r="R2700" i="1"/>
  <c r="S2700" i="1" s="1" a="1"/>
  <c r="S2700" i="1" s="1"/>
  <c r="R2699" i="1"/>
  <c r="S2699" i="1" s="1" a="1"/>
  <c r="S2699" i="1" s="1"/>
  <c r="R2698" i="1"/>
  <c r="S2698" i="1" s="1" a="1"/>
  <c r="S2698" i="1" s="1"/>
  <c r="R2697" i="1"/>
  <c r="S2697" i="1" s="1" a="1"/>
  <c r="S2697" i="1" s="1"/>
  <c r="R2696" i="1"/>
  <c r="S2696" i="1" s="1" a="1"/>
  <c r="S2696" i="1" s="1"/>
  <c r="R2695" i="1"/>
  <c r="S2695" i="1" s="1" a="1"/>
  <c r="S2695" i="1" s="1"/>
  <c r="R2694" i="1"/>
  <c r="S2694" i="1" s="1" a="1"/>
  <c r="S2694" i="1" s="1"/>
  <c r="R2693" i="1"/>
  <c r="S2693" i="1" s="1" a="1"/>
  <c r="S2693" i="1" s="1"/>
  <c r="R2692" i="1"/>
  <c r="S2692" i="1" s="1" a="1"/>
  <c r="S2692" i="1" s="1"/>
  <c r="R2691" i="1"/>
  <c r="S2691" i="1" s="1" a="1"/>
  <c r="S2691" i="1" s="1"/>
  <c r="R2690" i="1"/>
  <c r="S2690" i="1" s="1" a="1"/>
  <c r="S2690" i="1" s="1"/>
  <c r="R2689" i="1"/>
  <c r="S2689" i="1" s="1" a="1"/>
  <c r="S2689" i="1" s="1"/>
  <c r="R2688" i="1"/>
  <c r="S2688" i="1" s="1" a="1"/>
  <c r="S2688" i="1" s="1"/>
  <c r="R2687" i="1"/>
  <c r="S2687" i="1" s="1" a="1"/>
  <c r="S2687" i="1" s="1"/>
  <c r="R2686" i="1"/>
  <c r="S2686" i="1" s="1" a="1"/>
  <c r="S2686" i="1" s="1"/>
  <c r="R2685" i="1"/>
  <c r="S2685" i="1" s="1" a="1"/>
  <c r="S2685" i="1" s="1"/>
  <c r="R2684" i="1"/>
  <c r="S2684" i="1" s="1" a="1"/>
  <c r="S2684" i="1" s="1"/>
  <c r="R2683" i="1"/>
  <c r="S2683" i="1" s="1" a="1"/>
  <c r="S2683" i="1" s="1"/>
  <c r="R2682" i="1"/>
  <c r="S2682" i="1" s="1" a="1"/>
  <c r="S2682" i="1" s="1"/>
  <c r="R2681" i="1"/>
  <c r="S2681" i="1" s="1" a="1"/>
  <c r="S2681" i="1" s="1"/>
  <c r="R2680" i="1"/>
  <c r="S2680" i="1" s="1" a="1"/>
  <c r="S2680" i="1" s="1"/>
  <c r="R2679" i="1"/>
  <c r="S2679" i="1" s="1" a="1"/>
  <c r="S2679" i="1" s="1"/>
  <c r="R2678" i="1"/>
  <c r="S2678" i="1" s="1" a="1"/>
  <c r="S2678" i="1" s="1"/>
  <c r="R2677" i="1"/>
  <c r="S2677" i="1" s="1" a="1"/>
  <c r="S2677" i="1" s="1"/>
  <c r="R2676" i="1"/>
  <c r="S2676" i="1" s="1" a="1"/>
  <c r="S2676" i="1" s="1"/>
  <c r="R2675" i="1"/>
  <c r="S2675" i="1" s="1" a="1"/>
  <c r="S2675" i="1" s="1"/>
  <c r="R2674" i="1"/>
  <c r="S2674" i="1" s="1" a="1"/>
  <c r="S2674" i="1" s="1"/>
  <c r="R2673" i="1"/>
  <c r="S2673" i="1" s="1" a="1"/>
  <c r="S2673" i="1" s="1"/>
  <c r="R2672" i="1"/>
  <c r="S2672" i="1" s="1" a="1"/>
  <c r="S2672" i="1" s="1"/>
  <c r="R2671" i="1"/>
  <c r="S2671" i="1" s="1" a="1"/>
  <c r="S2671" i="1" s="1"/>
  <c r="R2670" i="1"/>
  <c r="S2670" i="1" s="1" a="1"/>
  <c r="S2670" i="1" s="1"/>
  <c r="R2669" i="1"/>
  <c r="S2669" i="1" s="1" a="1"/>
  <c r="S2669" i="1" s="1"/>
  <c r="R2668" i="1"/>
  <c r="S2668" i="1" s="1" a="1"/>
  <c r="S2668" i="1" s="1"/>
  <c r="R2667" i="1"/>
  <c r="S2667" i="1" s="1" a="1"/>
  <c r="S2667" i="1" s="1"/>
  <c r="R2666" i="1"/>
  <c r="S2666" i="1" s="1" a="1"/>
  <c r="S2666" i="1" s="1"/>
  <c r="R2665" i="1"/>
  <c r="S2665" i="1" s="1" a="1"/>
  <c r="S2665" i="1" s="1"/>
  <c r="R2664" i="1"/>
  <c r="S2664" i="1" s="1" a="1"/>
  <c r="S2664" i="1" s="1"/>
  <c r="R2663" i="1"/>
  <c r="S2663" i="1" s="1" a="1"/>
  <c r="S2663" i="1" s="1"/>
  <c r="R2662" i="1"/>
  <c r="S2662" i="1" s="1" a="1"/>
  <c r="S2662" i="1" s="1"/>
  <c r="R2661" i="1"/>
  <c r="S2661" i="1" s="1" a="1"/>
  <c r="S2661" i="1" s="1"/>
  <c r="R2660" i="1"/>
  <c r="S2660" i="1" s="1" a="1"/>
  <c r="S2660" i="1" s="1"/>
  <c r="R2659" i="1"/>
  <c r="S2659" i="1" s="1" a="1"/>
  <c r="S2659" i="1" s="1"/>
  <c r="R2658" i="1"/>
  <c r="S2658" i="1" s="1" a="1"/>
  <c r="S2658" i="1" s="1"/>
  <c r="R2657" i="1"/>
  <c r="S2657" i="1" s="1" a="1"/>
  <c r="S2657" i="1" s="1"/>
  <c r="R2656" i="1"/>
  <c r="S2656" i="1" s="1" a="1"/>
  <c r="S2656" i="1" s="1"/>
  <c r="R2655" i="1"/>
  <c r="S2655" i="1" s="1" a="1"/>
  <c r="S2655" i="1" s="1"/>
  <c r="R2654" i="1"/>
  <c r="S2654" i="1" s="1" a="1"/>
  <c r="S2654" i="1" s="1"/>
  <c r="R2653" i="1"/>
  <c r="S2653" i="1" s="1" a="1"/>
  <c r="S2653" i="1" s="1"/>
  <c r="R2652" i="1"/>
  <c r="S2652" i="1" s="1" a="1"/>
  <c r="S2652" i="1" s="1"/>
  <c r="R2651" i="1"/>
  <c r="S2651" i="1" s="1" a="1"/>
  <c r="S2651" i="1" s="1"/>
  <c r="R2650" i="1"/>
  <c r="S2650" i="1" s="1" a="1"/>
  <c r="S2650" i="1" s="1"/>
  <c r="R2649" i="1"/>
  <c r="S2649" i="1" s="1" a="1"/>
  <c r="S2649" i="1" s="1"/>
  <c r="R2648" i="1"/>
  <c r="S2648" i="1" s="1" a="1"/>
  <c r="S2648" i="1" s="1"/>
  <c r="R2647" i="1"/>
  <c r="S2647" i="1" s="1" a="1"/>
  <c r="S2647" i="1" s="1"/>
  <c r="R2646" i="1"/>
  <c r="S2646" i="1" s="1" a="1"/>
  <c r="S2646" i="1" s="1"/>
  <c r="R2645" i="1"/>
  <c r="S2645" i="1" s="1" a="1"/>
  <c r="S2645" i="1" s="1"/>
  <c r="R2644" i="1"/>
  <c r="S2644" i="1" s="1" a="1"/>
  <c r="S2644" i="1" s="1"/>
  <c r="R2643" i="1"/>
  <c r="S2643" i="1" s="1" a="1"/>
  <c r="S2643" i="1" s="1"/>
  <c r="R2642" i="1"/>
  <c r="S2642" i="1" s="1" a="1"/>
  <c r="S2642" i="1" s="1"/>
  <c r="R2641" i="1"/>
  <c r="S2641" i="1" s="1" a="1"/>
  <c r="S2641" i="1" s="1"/>
  <c r="R2640" i="1"/>
  <c r="S2640" i="1" s="1" a="1"/>
  <c r="S2640" i="1" s="1"/>
  <c r="R2639" i="1"/>
  <c r="S2639" i="1" s="1" a="1"/>
  <c r="S2639" i="1" s="1"/>
  <c r="R2638" i="1"/>
  <c r="S2638" i="1" s="1" a="1"/>
  <c r="S2638" i="1" s="1"/>
  <c r="R2637" i="1"/>
  <c r="S2637" i="1" s="1" a="1"/>
  <c r="S2637" i="1" s="1"/>
  <c r="R2636" i="1"/>
  <c r="S2636" i="1" s="1" a="1"/>
  <c r="S2636" i="1" s="1"/>
  <c r="R2635" i="1"/>
  <c r="S2635" i="1" s="1" a="1"/>
  <c r="S2635" i="1" s="1"/>
  <c r="R2634" i="1"/>
  <c r="S2634" i="1" s="1" a="1"/>
  <c r="S2634" i="1" s="1"/>
  <c r="R2633" i="1"/>
  <c r="S2633" i="1" s="1" a="1"/>
  <c r="S2633" i="1" s="1"/>
  <c r="R2632" i="1"/>
  <c r="S2632" i="1" s="1" a="1"/>
  <c r="S2632" i="1" s="1"/>
  <c r="R2631" i="1"/>
  <c r="S2631" i="1" s="1" a="1"/>
  <c r="S2631" i="1" s="1"/>
  <c r="R2630" i="1"/>
  <c r="S2630" i="1" s="1" a="1"/>
  <c r="S2630" i="1" s="1"/>
  <c r="R2629" i="1"/>
  <c r="S2629" i="1" s="1" a="1"/>
  <c r="S2629" i="1" s="1"/>
  <c r="R2628" i="1"/>
  <c r="S2628" i="1" s="1" a="1"/>
  <c r="S2628" i="1" s="1"/>
  <c r="R2627" i="1"/>
  <c r="S2627" i="1" s="1" a="1"/>
  <c r="S2627" i="1" s="1"/>
  <c r="R2626" i="1"/>
  <c r="S2626" i="1" s="1" a="1"/>
  <c r="S2626" i="1" s="1"/>
  <c r="R2625" i="1"/>
  <c r="S2625" i="1" s="1" a="1"/>
  <c r="S2625" i="1" s="1"/>
  <c r="R2624" i="1"/>
  <c r="S2624" i="1" s="1" a="1"/>
  <c r="S2624" i="1" s="1"/>
  <c r="R2623" i="1"/>
  <c r="S2623" i="1" s="1" a="1"/>
  <c r="S2623" i="1" s="1"/>
  <c r="R2622" i="1"/>
  <c r="S2622" i="1" s="1" a="1"/>
  <c r="S2622" i="1" s="1"/>
  <c r="R2621" i="1"/>
  <c r="S2621" i="1" s="1" a="1"/>
  <c r="S2621" i="1" s="1"/>
  <c r="R2620" i="1"/>
  <c r="S2620" i="1" s="1" a="1"/>
  <c r="S2620" i="1" s="1"/>
  <c r="R2619" i="1"/>
  <c r="S2619" i="1" s="1" a="1"/>
  <c r="S2619" i="1" s="1"/>
  <c r="R2618" i="1"/>
  <c r="S2618" i="1" s="1" a="1"/>
  <c r="S2618" i="1" s="1"/>
  <c r="R2617" i="1"/>
  <c r="S2617" i="1" s="1" a="1"/>
  <c r="S2617" i="1" s="1"/>
  <c r="R2616" i="1"/>
  <c r="S2616" i="1" s="1" a="1"/>
  <c r="S2616" i="1" s="1"/>
  <c r="R2615" i="1"/>
  <c r="S2615" i="1" s="1" a="1"/>
  <c r="S2615" i="1" s="1"/>
  <c r="R2614" i="1"/>
  <c r="S2614" i="1" s="1" a="1"/>
  <c r="S2614" i="1" s="1"/>
  <c r="R2613" i="1"/>
  <c r="S2613" i="1" s="1" a="1"/>
  <c r="S2613" i="1" s="1"/>
  <c r="R2612" i="1"/>
  <c r="S2612" i="1" s="1" a="1"/>
  <c r="S2612" i="1" s="1"/>
  <c r="R2611" i="1"/>
  <c r="S2611" i="1" s="1" a="1"/>
  <c r="S2611" i="1" s="1"/>
  <c r="R2610" i="1"/>
  <c r="S2610" i="1" s="1" a="1"/>
  <c r="S2610" i="1" s="1"/>
  <c r="R2609" i="1"/>
  <c r="S2609" i="1" s="1" a="1"/>
  <c r="S2609" i="1" s="1"/>
  <c r="R2608" i="1"/>
  <c r="S2608" i="1" s="1" a="1"/>
  <c r="S2608" i="1" s="1"/>
  <c r="R2607" i="1"/>
  <c r="S2607" i="1" s="1" a="1"/>
  <c r="S2607" i="1" s="1"/>
  <c r="R2606" i="1"/>
  <c r="S2606" i="1" s="1" a="1"/>
  <c r="S2606" i="1" s="1"/>
  <c r="R2605" i="1"/>
  <c r="S2605" i="1" s="1" a="1"/>
  <c r="S2605" i="1" s="1"/>
  <c r="R2604" i="1"/>
  <c r="S2604" i="1" s="1" a="1"/>
  <c r="S2604" i="1" s="1"/>
  <c r="R2603" i="1"/>
  <c r="S2603" i="1" s="1" a="1"/>
  <c r="S2603" i="1" s="1"/>
  <c r="R2602" i="1"/>
  <c r="S2602" i="1" s="1" a="1"/>
  <c r="S2602" i="1" s="1"/>
  <c r="R2601" i="1"/>
  <c r="S2601" i="1" s="1" a="1"/>
  <c r="S2601" i="1" s="1"/>
  <c r="R2600" i="1"/>
  <c r="S2600" i="1" s="1" a="1"/>
  <c r="S2600" i="1" s="1"/>
  <c r="R2599" i="1"/>
  <c r="S2599" i="1" s="1" a="1"/>
  <c r="S2599" i="1" s="1"/>
  <c r="R2598" i="1"/>
  <c r="S2598" i="1" s="1" a="1"/>
  <c r="S2598" i="1" s="1"/>
  <c r="R2597" i="1"/>
  <c r="S2597" i="1" s="1" a="1"/>
  <c r="S2597" i="1" s="1"/>
  <c r="R2596" i="1"/>
  <c r="S2596" i="1" s="1" a="1"/>
  <c r="S2596" i="1" s="1"/>
  <c r="R2595" i="1"/>
  <c r="S2595" i="1" s="1" a="1"/>
  <c r="S2595" i="1" s="1"/>
  <c r="R2594" i="1"/>
  <c r="S2594" i="1" s="1" a="1"/>
  <c r="S2594" i="1" s="1"/>
  <c r="R2593" i="1"/>
  <c r="S2593" i="1" s="1" a="1"/>
  <c r="S2593" i="1" s="1"/>
  <c r="R2592" i="1"/>
  <c r="S2592" i="1" s="1" a="1"/>
  <c r="S2592" i="1" s="1"/>
  <c r="R2591" i="1"/>
  <c r="S2591" i="1" s="1" a="1"/>
  <c r="S2591" i="1" s="1"/>
  <c r="R2590" i="1"/>
  <c r="S2590" i="1" s="1" a="1"/>
  <c r="S2590" i="1" s="1"/>
  <c r="R2589" i="1"/>
  <c r="S2589" i="1" s="1" a="1"/>
  <c r="S2589" i="1" s="1"/>
  <c r="R2588" i="1"/>
  <c r="S2588" i="1" s="1" a="1"/>
  <c r="S2588" i="1" s="1"/>
  <c r="R2587" i="1"/>
  <c r="S2587" i="1" s="1" a="1"/>
  <c r="S2587" i="1" s="1"/>
  <c r="R2586" i="1"/>
  <c r="S2586" i="1" s="1" a="1"/>
  <c r="S2586" i="1" s="1"/>
  <c r="R2585" i="1"/>
  <c r="S2585" i="1" s="1" a="1"/>
  <c r="S2585" i="1" s="1"/>
  <c r="R2584" i="1"/>
  <c r="S2584" i="1" s="1" a="1"/>
  <c r="S2584" i="1" s="1"/>
  <c r="R2583" i="1"/>
  <c r="S2583" i="1" s="1" a="1"/>
  <c r="S2583" i="1" s="1"/>
  <c r="R2582" i="1"/>
  <c r="S2582" i="1" s="1" a="1"/>
  <c r="S2582" i="1" s="1"/>
  <c r="R2581" i="1"/>
  <c r="S2581" i="1" s="1" a="1"/>
  <c r="S2581" i="1" s="1"/>
  <c r="R2580" i="1"/>
  <c r="S2580" i="1" s="1" a="1"/>
  <c r="S2580" i="1" s="1"/>
  <c r="R2579" i="1"/>
  <c r="S2579" i="1" s="1" a="1"/>
  <c r="S2579" i="1" s="1"/>
  <c r="R2578" i="1"/>
  <c r="S2578" i="1" s="1" a="1"/>
  <c r="S2578" i="1" s="1"/>
  <c r="R2577" i="1"/>
  <c r="S2577" i="1" s="1" a="1"/>
  <c r="S2577" i="1" s="1"/>
  <c r="R2576" i="1"/>
  <c r="S2576" i="1" s="1" a="1"/>
  <c r="S2576" i="1" s="1"/>
  <c r="R2575" i="1"/>
  <c r="S2575" i="1" s="1" a="1"/>
  <c r="S2575" i="1" s="1"/>
  <c r="R2574" i="1"/>
  <c r="S2574" i="1" s="1" a="1"/>
  <c r="S2574" i="1" s="1"/>
  <c r="R2573" i="1"/>
  <c r="S2573" i="1" s="1" a="1"/>
  <c r="S2573" i="1" s="1"/>
  <c r="R2572" i="1"/>
  <c r="S2572" i="1" s="1" a="1"/>
  <c r="S2572" i="1" s="1"/>
  <c r="R2571" i="1"/>
  <c r="S2571" i="1" s="1" a="1"/>
  <c r="S2571" i="1" s="1"/>
  <c r="R2570" i="1"/>
  <c r="S2570" i="1" s="1" a="1"/>
  <c r="S2570" i="1" s="1"/>
  <c r="R2569" i="1"/>
  <c r="S2569" i="1" s="1" a="1"/>
  <c r="S2569" i="1" s="1"/>
  <c r="R2568" i="1"/>
  <c r="S2568" i="1" s="1" a="1"/>
  <c r="S2568" i="1" s="1"/>
  <c r="R2567" i="1"/>
  <c r="S2567" i="1" s="1" a="1"/>
  <c r="S2567" i="1" s="1"/>
  <c r="R2566" i="1"/>
  <c r="S2566" i="1" s="1" a="1"/>
  <c r="S2566" i="1" s="1"/>
  <c r="R2565" i="1"/>
  <c r="S2565" i="1" s="1" a="1"/>
  <c r="S2565" i="1" s="1"/>
  <c r="R2564" i="1"/>
  <c r="S2564" i="1" s="1" a="1"/>
  <c r="S2564" i="1" s="1"/>
  <c r="R2563" i="1"/>
  <c r="S2563" i="1" s="1" a="1"/>
  <c r="S2563" i="1" s="1"/>
  <c r="R2562" i="1"/>
  <c r="S2562" i="1" s="1" a="1"/>
  <c r="S2562" i="1" s="1"/>
  <c r="R2561" i="1"/>
  <c r="S2561" i="1" s="1" a="1"/>
  <c r="S2561" i="1" s="1"/>
  <c r="R2560" i="1"/>
  <c r="S2560" i="1" s="1" a="1"/>
  <c r="S2560" i="1" s="1"/>
  <c r="R2559" i="1"/>
  <c r="S2559" i="1" s="1" a="1"/>
  <c r="S2559" i="1" s="1"/>
  <c r="R2558" i="1"/>
  <c r="S2558" i="1" s="1" a="1"/>
  <c r="S2558" i="1" s="1"/>
  <c r="R2557" i="1"/>
  <c r="S2557" i="1" s="1" a="1"/>
  <c r="S2557" i="1" s="1"/>
  <c r="R2556" i="1"/>
  <c r="S2556" i="1" s="1" a="1"/>
  <c r="S2556" i="1" s="1"/>
  <c r="R2555" i="1"/>
  <c r="S2555" i="1" s="1" a="1"/>
  <c r="S2555" i="1" s="1"/>
  <c r="R2554" i="1"/>
  <c r="S2554" i="1" s="1" a="1"/>
  <c r="S2554" i="1" s="1"/>
  <c r="R2553" i="1"/>
  <c r="S2553" i="1" s="1" a="1"/>
  <c r="S2553" i="1" s="1"/>
  <c r="R2552" i="1"/>
  <c r="S2552" i="1" s="1" a="1"/>
  <c r="S2552" i="1" s="1"/>
  <c r="R2551" i="1"/>
  <c r="S2551" i="1" s="1" a="1"/>
  <c r="S2551" i="1" s="1"/>
  <c r="R2550" i="1"/>
  <c r="S2550" i="1" s="1" a="1"/>
  <c r="S2550" i="1" s="1"/>
  <c r="R2549" i="1"/>
  <c r="S2549" i="1" s="1" a="1"/>
  <c r="S2549" i="1" s="1"/>
  <c r="R2548" i="1"/>
  <c r="S2548" i="1" s="1" a="1"/>
  <c r="S2548" i="1" s="1"/>
  <c r="R2547" i="1"/>
  <c r="S2547" i="1" s="1" a="1"/>
  <c r="S2547" i="1" s="1"/>
  <c r="R2546" i="1"/>
  <c r="S2546" i="1" s="1" a="1"/>
  <c r="S2546" i="1" s="1"/>
  <c r="R2545" i="1"/>
  <c r="S2545" i="1" s="1" a="1"/>
  <c r="S2545" i="1" s="1"/>
  <c r="R2544" i="1"/>
  <c r="S2544" i="1" s="1" a="1"/>
  <c r="S2544" i="1" s="1"/>
  <c r="R2543" i="1"/>
  <c r="S2543" i="1" s="1" a="1"/>
  <c r="S2543" i="1" s="1"/>
  <c r="R2542" i="1"/>
  <c r="S2542" i="1" s="1" a="1"/>
  <c r="S2542" i="1" s="1"/>
  <c r="R2541" i="1"/>
  <c r="S2541" i="1" s="1" a="1"/>
  <c r="S2541" i="1" s="1"/>
  <c r="R2540" i="1"/>
  <c r="S2540" i="1" s="1" a="1"/>
  <c r="S2540" i="1" s="1"/>
  <c r="R2539" i="1"/>
  <c r="S2539" i="1" s="1" a="1"/>
  <c r="S2539" i="1" s="1"/>
  <c r="R2538" i="1"/>
  <c r="S2538" i="1" s="1" a="1"/>
  <c r="S2538" i="1" s="1"/>
  <c r="R2537" i="1"/>
  <c r="S2537" i="1" s="1" a="1"/>
  <c r="S2537" i="1" s="1"/>
  <c r="R2536" i="1"/>
  <c r="S2536" i="1" s="1" a="1"/>
  <c r="S2536" i="1" s="1"/>
  <c r="R2535" i="1"/>
  <c r="S2535" i="1" s="1" a="1"/>
  <c r="S2535" i="1" s="1"/>
  <c r="R2534" i="1"/>
  <c r="S2534" i="1" s="1" a="1"/>
  <c r="S2534" i="1" s="1"/>
  <c r="R2533" i="1"/>
  <c r="S2533" i="1" s="1" a="1"/>
  <c r="S2533" i="1" s="1"/>
  <c r="R2532" i="1"/>
  <c r="S2532" i="1" s="1" a="1"/>
  <c r="S2532" i="1" s="1"/>
  <c r="R2531" i="1"/>
  <c r="S2531" i="1" s="1" a="1"/>
  <c r="S2531" i="1" s="1"/>
  <c r="R2530" i="1"/>
  <c r="S2530" i="1" s="1" a="1"/>
  <c r="S2530" i="1" s="1"/>
  <c r="R2529" i="1"/>
  <c r="S2529" i="1" s="1" a="1"/>
  <c r="S2529" i="1" s="1"/>
  <c r="R2528" i="1"/>
  <c r="S2528" i="1" s="1" a="1"/>
  <c r="S2528" i="1" s="1"/>
  <c r="R2527" i="1"/>
  <c r="S2527" i="1" s="1" a="1"/>
  <c r="S2527" i="1" s="1"/>
  <c r="R2526" i="1"/>
  <c r="S2526" i="1" s="1" a="1"/>
  <c r="S2526" i="1" s="1"/>
  <c r="R2525" i="1"/>
  <c r="S2525" i="1" s="1" a="1"/>
  <c r="S2525" i="1" s="1"/>
  <c r="R2524" i="1"/>
  <c r="S2524" i="1" s="1" a="1"/>
  <c r="S2524" i="1" s="1"/>
  <c r="R2523" i="1"/>
  <c r="S2523" i="1" s="1" a="1"/>
  <c r="S2523" i="1" s="1"/>
  <c r="R2522" i="1"/>
  <c r="S2522" i="1" s="1" a="1"/>
  <c r="S2522" i="1" s="1"/>
  <c r="R2521" i="1"/>
  <c r="S2521" i="1" s="1" a="1"/>
  <c r="S2521" i="1" s="1"/>
  <c r="R2520" i="1"/>
  <c r="S2520" i="1" s="1" a="1"/>
  <c r="S2520" i="1" s="1"/>
  <c r="R2519" i="1"/>
  <c r="S2519" i="1" s="1" a="1"/>
  <c r="S2519" i="1" s="1"/>
  <c r="R2518" i="1"/>
  <c r="S2518" i="1" s="1" a="1"/>
  <c r="S2518" i="1" s="1"/>
  <c r="R2517" i="1"/>
  <c r="S2517" i="1" s="1" a="1"/>
  <c r="S2517" i="1" s="1"/>
  <c r="R2516" i="1"/>
  <c r="S2516" i="1" s="1" a="1"/>
  <c r="S2516" i="1" s="1"/>
  <c r="R2515" i="1"/>
  <c r="S2515" i="1" s="1" a="1"/>
  <c r="S2515" i="1" s="1"/>
  <c r="R2514" i="1"/>
  <c r="S2514" i="1" s="1" a="1"/>
  <c r="S2514" i="1" s="1"/>
  <c r="R2513" i="1"/>
  <c r="S2513" i="1" s="1" a="1"/>
  <c r="S2513" i="1" s="1"/>
  <c r="R2512" i="1"/>
  <c r="S2512" i="1" s="1" a="1"/>
  <c r="S2512" i="1" s="1"/>
  <c r="R2511" i="1"/>
  <c r="S2511" i="1" s="1" a="1"/>
  <c r="S2511" i="1" s="1"/>
  <c r="R2510" i="1"/>
  <c r="S2510" i="1" s="1" a="1"/>
  <c r="S2510" i="1" s="1"/>
  <c r="R2509" i="1"/>
  <c r="S2509" i="1" s="1" a="1"/>
  <c r="S2509" i="1" s="1"/>
  <c r="R2508" i="1"/>
  <c r="S2508" i="1" s="1" a="1"/>
  <c r="S2508" i="1" s="1"/>
  <c r="R2507" i="1"/>
  <c r="S2507" i="1" s="1" a="1"/>
  <c r="S2507" i="1" s="1"/>
  <c r="R2506" i="1"/>
  <c r="S2506" i="1" s="1" a="1"/>
  <c r="S2506" i="1" s="1"/>
  <c r="R2505" i="1"/>
  <c r="S2505" i="1" s="1" a="1"/>
  <c r="S2505" i="1" s="1"/>
  <c r="R2504" i="1"/>
  <c r="S2504" i="1" s="1" a="1"/>
  <c r="S2504" i="1" s="1"/>
  <c r="R2503" i="1"/>
  <c r="S2503" i="1" s="1" a="1"/>
  <c r="S2503" i="1" s="1"/>
  <c r="R2502" i="1"/>
  <c r="S2502" i="1" s="1" a="1"/>
  <c r="S2502" i="1" s="1"/>
  <c r="R2501" i="1"/>
  <c r="S2501" i="1" s="1" a="1"/>
  <c r="S2501" i="1" s="1"/>
  <c r="R2500" i="1"/>
  <c r="S2500" i="1" s="1" a="1"/>
  <c r="S2500" i="1" s="1"/>
  <c r="R2499" i="1"/>
  <c r="S2499" i="1" s="1" a="1"/>
  <c r="S2499" i="1" s="1"/>
  <c r="R2498" i="1"/>
  <c r="S2498" i="1" s="1" a="1"/>
  <c r="S2498" i="1" s="1"/>
  <c r="R2497" i="1"/>
  <c r="S2497" i="1" s="1" a="1"/>
  <c r="S2497" i="1" s="1"/>
  <c r="R2496" i="1"/>
  <c r="S2496" i="1" s="1" a="1"/>
  <c r="S2496" i="1" s="1"/>
  <c r="R2495" i="1"/>
  <c r="S2495" i="1" s="1" a="1"/>
  <c r="S2495" i="1" s="1"/>
  <c r="R2494" i="1"/>
  <c r="S2494" i="1" s="1" a="1"/>
  <c r="S2494" i="1" s="1"/>
  <c r="R2493" i="1"/>
  <c r="S2493" i="1" s="1" a="1"/>
  <c r="S2493" i="1" s="1"/>
  <c r="R2492" i="1"/>
  <c r="S2492" i="1" s="1" a="1"/>
  <c r="S2492" i="1" s="1"/>
  <c r="R2491" i="1"/>
  <c r="S2491" i="1" s="1" a="1"/>
  <c r="S2491" i="1" s="1"/>
  <c r="R2490" i="1"/>
  <c r="S2490" i="1" s="1" a="1"/>
  <c r="S2490" i="1" s="1"/>
  <c r="R2489" i="1"/>
  <c r="S2489" i="1" s="1" a="1"/>
  <c r="S2489" i="1" s="1"/>
  <c r="R2488" i="1"/>
  <c r="S2488" i="1" s="1" a="1"/>
  <c r="S2488" i="1" s="1"/>
  <c r="R2487" i="1"/>
  <c r="S2487" i="1" s="1" a="1"/>
  <c r="S2487" i="1" s="1"/>
  <c r="R2486" i="1"/>
  <c r="S2486" i="1" s="1" a="1"/>
  <c r="S2486" i="1" s="1"/>
  <c r="R2485" i="1"/>
  <c r="S2485" i="1" s="1" a="1"/>
  <c r="S2485" i="1" s="1"/>
  <c r="R2484" i="1"/>
  <c r="S2484" i="1" s="1" a="1"/>
  <c r="S2484" i="1" s="1"/>
  <c r="R2483" i="1"/>
  <c r="S2483" i="1" s="1" a="1"/>
  <c r="S2483" i="1" s="1"/>
  <c r="R2482" i="1"/>
  <c r="S2482" i="1" s="1" a="1"/>
  <c r="S2482" i="1" s="1"/>
  <c r="R2481" i="1"/>
  <c r="S2481" i="1" s="1" a="1"/>
  <c r="S2481" i="1" s="1"/>
  <c r="R2480" i="1"/>
  <c r="S2480" i="1" s="1" a="1"/>
  <c r="S2480" i="1" s="1"/>
  <c r="R2479" i="1"/>
  <c r="S2479" i="1" s="1" a="1"/>
  <c r="S2479" i="1" s="1"/>
  <c r="R2478" i="1"/>
  <c r="S2478" i="1" s="1" a="1"/>
  <c r="S2478" i="1" s="1"/>
  <c r="R2477" i="1"/>
  <c r="S2477" i="1" s="1" a="1"/>
  <c r="S2477" i="1" s="1"/>
  <c r="R2476" i="1"/>
  <c r="S2476" i="1" s="1" a="1"/>
  <c r="S2476" i="1" s="1"/>
  <c r="R2475" i="1"/>
  <c r="S2475" i="1" s="1" a="1"/>
  <c r="S2475" i="1" s="1"/>
  <c r="R2474" i="1"/>
  <c r="S2474" i="1" s="1" a="1"/>
  <c r="S2474" i="1" s="1"/>
  <c r="R2473" i="1"/>
  <c r="S2473" i="1" s="1" a="1"/>
  <c r="S2473" i="1" s="1"/>
  <c r="R2472" i="1"/>
  <c r="S2472" i="1" s="1" a="1"/>
  <c r="S2472" i="1" s="1"/>
  <c r="R2471" i="1"/>
  <c r="S2471" i="1" s="1" a="1"/>
  <c r="S2471" i="1" s="1"/>
  <c r="R2470" i="1"/>
  <c r="S2470" i="1" s="1" a="1"/>
  <c r="S2470" i="1" s="1"/>
  <c r="R2469" i="1"/>
  <c r="S2469" i="1" s="1" a="1"/>
  <c r="S2469" i="1" s="1"/>
  <c r="R2468" i="1"/>
  <c r="S2468" i="1" s="1" a="1"/>
  <c r="S2468" i="1" s="1"/>
  <c r="R2467" i="1"/>
  <c r="S2467" i="1" s="1" a="1"/>
  <c r="S2467" i="1" s="1"/>
  <c r="R2466" i="1"/>
  <c r="S2466" i="1" s="1" a="1"/>
  <c r="S2466" i="1" s="1"/>
  <c r="R2465" i="1"/>
  <c r="S2465" i="1" s="1" a="1"/>
  <c r="S2465" i="1" s="1"/>
  <c r="R2464" i="1"/>
  <c r="S2464" i="1" s="1" a="1"/>
  <c r="S2464" i="1" s="1"/>
  <c r="R2463" i="1"/>
  <c r="S2463" i="1" s="1" a="1"/>
  <c r="S2463" i="1" s="1"/>
  <c r="R2462" i="1"/>
  <c r="S2462" i="1" s="1" a="1"/>
  <c r="S2462" i="1" s="1"/>
  <c r="R2461" i="1"/>
  <c r="S2461" i="1" s="1" a="1"/>
  <c r="S2461" i="1" s="1"/>
  <c r="R2460" i="1"/>
  <c r="S2460" i="1" s="1" a="1"/>
  <c r="S2460" i="1" s="1"/>
  <c r="R2459" i="1"/>
  <c r="S2459" i="1" s="1" a="1"/>
  <c r="S2459" i="1" s="1"/>
  <c r="R2458" i="1"/>
  <c r="S2458" i="1" s="1" a="1"/>
  <c r="S2458" i="1" s="1"/>
  <c r="R2457" i="1"/>
  <c r="S2457" i="1" s="1" a="1"/>
  <c r="S2457" i="1" s="1"/>
  <c r="R2456" i="1"/>
  <c r="S2456" i="1" s="1" a="1"/>
  <c r="S2456" i="1" s="1"/>
  <c r="R2455" i="1"/>
  <c r="S2455" i="1" s="1" a="1"/>
  <c r="S2455" i="1" s="1"/>
  <c r="R2454" i="1"/>
  <c r="S2454" i="1" s="1" a="1"/>
  <c r="S2454" i="1" s="1"/>
  <c r="R2453" i="1"/>
  <c r="S2453" i="1" s="1" a="1"/>
  <c r="S2453" i="1" s="1"/>
  <c r="R2452" i="1"/>
  <c r="S2452" i="1" s="1" a="1"/>
  <c r="S2452" i="1" s="1"/>
  <c r="R2451" i="1"/>
  <c r="S2451" i="1" s="1" a="1"/>
  <c r="S2451" i="1" s="1"/>
  <c r="R2450" i="1"/>
  <c r="S2450" i="1" s="1" a="1"/>
  <c r="S2450" i="1" s="1"/>
  <c r="R2449" i="1"/>
  <c r="S2449" i="1" s="1" a="1"/>
  <c r="S2449" i="1" s="1"/>
  <c r="R2448" i="1"/>
  <c r="S2448" i="1" s="1" a="1"/>
  <c r="S2448" i="1" s="1"/>
  <c r="R2447" i="1"/>
  <c r="S2447" i="1" s="1" a="1"/>
  <c r="S2447" i="1" s="1"/>
  <c r="R2446" i="1"/>
  <c r="S2446" i="1" s="1" a="1"/>
  <c r="S2446" i="1" s="1"/>
  <c r="R2445" i="1"/>
  <c r="S2445" i="1" s="1" a="1"/>
  <c r="S2445" i="1" s="1"/>
  <c r="R2444" i="1"/>
  <c r="S2444" i="1" s="1" a="1"/>
  <c r="S2444" i="1" s="1"/>
  <c r="R2443" i="1"/>
  <c r="S2443" i="1" s="1" a="1"/>
  <c r="S2443" i="1" s="1"/>
  <c r="R2442" i="1"/>
  <c r="S2442" i="1" s="1" a="1"/>
  <c r="S2442" i="1" s="1"/>
  <c r="R2441" i="1"/>
  <c r="S2441" i="1" s="1" a="1"/>
  <c r="S2441" i="1" s="1"/>
  <c r="R2440" i="1"/>
  <c r="S2440" i="1" s="1" a="1"/>
  <c r="S2440" i="1" s="1"/>
  <c r="R2439" i="1"/>
  <c r="S2439" i="1" s="1" a="1"/>
  <c r="S2439" i="1" s="1"/>
  <c r="R2438" i="1"/>
  <c r="S2438" i="1" s="1" a="1"/>
  <c r="S2438" i="1" s="1"/>
  <c r="R2437" i="1"/>
  <c r="S2437" i="1" s="1" a="1"/>
  <c r="S2437" i="1" s="1"/>
  <c r="R2436" i="1"/>
  <c r="S2436" i="1" s="1" a="1"/>
  <c r="S2436" i="1" s="1"/>
  <c r="R2435" i="1"/>
  <c r="S2435" i="1" s="1" a="1"/>
  <c r="S2435" i="1" s="1"/>
  <c r="R2434" i="1"/>
  <c r="S2434" i="1" s="1" a="1"/>
  <c r="S2434" i="1" s="1"/>
  <c r="R2433" i="1"/>
  <c r="S2433" i="1" s="1" a="1"/>
  <c r="S2433" i="1" s="1"/>
  <c r="R2432" i="1"/>
  <c r="S2432" i="1" s="1" a="1"/>
  <c r="S2432" i="1" s="1"/>
  <c r="R2431" i="1"/>
  <c r="S2431" i="1" s="1" a="1"/>
  <c r="S2431" i="1" s="1"/>
  <c r="R2430" i="1"/>
  <c r="S2430" i="1" s="1" a="1"/>
  <c r="S2430" i="1" s="1"/>
  <c r="R2429" i="1"/>
  <c r="S2429" i="1" s="1" a="1"/>
  <c r="S2429" i="1" s="1"/>
  <c r="R2428" i="1"/>
  <c r="S2428" i="1" s="1" a="1"/>
  <c r="S2428" i="1" s="1"/>
  <c r="R2427" i="1"/>
  <c r="S2427" i="1" s="1" a="1"/>
  <c r="S2427" i="1" s="1"/>
  <c r="R2426" i="1"/>
  <c r="S2426" i="1" s="1" a="1"/>
  <c r="S2426" i="1" s="1"/>
  <c r="R2425" i="1"/>
  <c r="S2425" i="1" s="1" a="1"/>
  <c r="S2425" i="1" s="1"/>
  <c r="R2424" i="1"/>
  <c r="S2424" i="1" s="1" a="1"/>
  <c r="S2424" i="1" s="1"/>
  <c r="R2423" i="1"/>
  <c r="S2423" i="1" s="1" a="1"/>
  <c r="S2423" i="1" s="1"/>
  <c r="R2422" i="1"/>
  <c r="S2422" i="1" s="1" a="1"/>
  <c r="S2422" i="1" s="1"/>
  <c r="R2421" i="1"/>
  <c r="S2421" i="1" s="1" a="1"/>
  <c r="S2421" i="1" s="1"/>
  <c r="R2420" i="1"/>
  <c r="S2420" i="1" s="1" a="1"/>
  <c r="S2420" i="1" s="1"/>
  <c r="R2419" i="1"/>
  <c r="S2419" i="1" s="1" a="1"/>
  <c r="S2419" i="1" s="1"/>
  <c r="R2418" i="1"/>
  <c r="S2418" i="1" s="1" a="1"/>
  <c r="S2418" i="1" s="1"/>
  <c r="R2417" i="1"/>
  <c r="S2417" i="1" s="1" a="1"/>
  <c r="S2417" i="1" s="1"/>
  <c r="R2416" i="1"/>
  <c r="S2416" i="1" s="1" a="1"/>
  <c r="S2416" i="1" s="1"/>
  <c r="R2415" i="1"/>
  <c r="S2415" i="1" s="1" a="1"/>
  <c r="S2415" i="1" s="1"/>
  <c r="R2414" i="1"/>
  <c r="S2414" i="1" s="1" a="1"/>
  <c r="S2414" i="1" s="1"/>
  <c r="R2413" i="1"/>
  <c r="S2413" i="1" s="1" a="1"/>
  <c r="S2413" i="1" s="1"/>
  <c r="R2412" i="1"/>
  <c r="S2412" i="1" s="1" a="1"/>
  <c r="S2412" i="1" s="1"/>
  <c r="R2411" i="1"/>
  <c r="S2411" i="1" s="1" a="1"/>
  <c r="S2411" i="1" s="1"/>
  <c r="R2410" i="1"/>
  <c r="S2410" i="1" s="1" a="1"/>
  <c r="S2410" i="1" s="1"/>
  <c r="R2409" i="1"/>
  <c r="S2409" i="1" s="1" a="1"/>
  <c r="S2409" i="1" s="1"/>
  <c r="R2408" i="1"/>
  <c r="S2408" i="1" s="1" a="1"/>
  <c r="S2408" i="1" s="1"/>
  <c r="R2407" i="1"/>
  <c r="S2407" i="1" s="1" a="1"/>
  <c r="S2407" i="1" s="1"/>
  <c r="R2406" i="1"/>
  <c r="S2406" i="1" s="1" a="1"/>
  <c r="S2406" i="1" s="1"/>
  <c r="R2405" i="1"/>
  <c r="S2405" i="1" s="1" a="1"/>
  <c r="S2405" i="1" s="1"/>
  <c r="R2404" i="1"/>
  <c r="S2404" i="1" s="1" a="1"/>
  <c r="S2404" i="1" s="1"/>
  <c r="R2403" i="1"/>
  <c r="S2403" i="1" s="1" a="1"/>
  <c r="S2403" i="1" s="1"/>
  <c r="R2402" i="1"/>
  <c r="S2402" i="1" s="1" a="1"/>
  <c r="S2402" i="1" s="1"/>
  <c r="R2401" i="1"/>
  <c r="S2401" i="1" s="1" a="1"/>
  <c r="S2401" i="1" s="1"/>
  <c r="R2400" i="1"/>
  <c r="S2400" i="1" s="1" a="1"/>
  <c r="S2400" i="1" s="1"/>
  <c r="R2399" i="1"/>
  <c r="S2399" i="1" s="1" a="1"/>
  <c r="S2399" i="1" s="1"/>
  <c r="R2398" i="1"/>
  <c r="S2398" i="1" s="1" a="1"/>
  <c r="S2398" i="1" s="1"/>
  <c r="R2397" i="1"/>
  <c r="S2397" i="1" s="1" a="1"/>
  <c r="S2397" i="1" s="1"/>
  <c r="R2396" i="1"/>
  <c r="S2396" i="1" s="1" a="1"/>
  <c r="S2396" i="1" s="1"/>
  <c r="R2395" i="1"/>
  <c r="S2395" i="1" s="1" a="1"/>
  <c r="S2395" i="1" s="1"/>
  <c r="R2394" i="1"/>
  <c r="S2394" i="1" s="1" a="1"/>
  <c r="S2394" i="1" s="1"/>
  <c r="R2393" i="1"/>
  <c r="S2393" i="1" s="1" a="1"/>
  <c r="S2393" i="1" s="1"/>
  <c r="R2392" i="1"/>
  <c r="S2392" i="1" s="1" a="1"/>
  <c r="S2392" i="1" s="1"/>
  <c r="R2391" i="1"/>
  <c r="S2391" i="1" s="1" a="1"/>
  <c r="S2391" i="1" s="1"/>
  <c r="R2390" i="1"/>
  <c r="S2390" i="1" s="1" a="1"/>
  <c r="S2390" i="1" s="1"/>
  <c r="R2389" i="1"/>
  <c r="S2389" i="1" s="1" a="1"/>
  <c r="S2389" i="1" s="1"/>
  <c r="R2388" i="1"/>
  <c r="S2388" i="1" s="1" a="1"/>
  <c r="S2388" i="1" s="1"/>
  <c r="R2387" i="1"/>
  <c r="S2387" i="1" s="1" a="1"/>
  <c r="S2387" i="1" s="1"/>
  <c r="R2386" i="1"/>
  <c r="S2386" i="1" s="1" a="1"/>
  <c r="S2386" i="1" s="1"/>
  <c r="R2385" i="1"/>
  <c r="S2385" i="1" s="1" a="1"/>
  <c r="S2385" i="1" s="1"/>
  <c r="R2384" i="1"/>
  <c r="S2384" i="1" s="1" a="1"/>
  <c r="S2384" i="1" s="1"/>
  <c r="R2383" i="1"/>
  <c r="S2383" i="1" s="1" a="1"/>
  <c r="S2383" i="1" s="1"/>
  <c r="R2382" i="1"/>
  <c r="S2382" i="1" s="1" a="1"/>
  <c r="S2382" i="1" s="1"/>
  <c r="R2381" i="1"/>
  <c r="S2381" i="1" s="1" a="1"/>
  <c r="S2381" i="1" s="1"/>
  <c r="R2380" i="1"/>
  <c r="S2380" i="1" s="1" a="1"/>
  <c r="S2380" i="1" s="1"/>
  <c r="R2379" i="1"/>
  <c r="S2379" i="1" s="1" a="1"/>
  <c r="S2379" i="1" s="1"/>
  <c r="R2378" i="1"/>
  <c r="S2378" i="1" s="1" a="1"/>
  <c r="S2378" i="1" s="1"/>
  <c r="R2377" i="1"/>
  <c r="S2377" i="1" s="1" a="1"/>
  <c r="S2377" i="1" s="1"/>
  <c r="R2376" i="1"/>
  <c r="S2376" i="1" s="1" a="1"/>
  <c r="S2376" i="1" s="1"/>
  <c r="R2375" i="1"/>
  <c r="S2375" i="1" s="1" a="1"/>
  <c r="S2375" i="1" s="1"/>
  <c r="R2374" i="1"/>
  <c r="S2374" i="1" s="1" a="1"/>
  <c r="S2374" i="1" s="1"/>
  <c r="R2373" i="1"/>
  <c r="S2373" i="1" s="1" a="1"/>
  <c r="S2373" i="1" s="1"/>
  <c r="R2372" i="1"/>
  <c r="S2372" i="1" s="1" a="1"/>
  <c r="S2372" i="1" s="1"/>
  <c r="R2371" i="1"/>
  <c r="S2371" i="1" s="1" a="1"/>
  <c r="S2371" i="1" s="1"/>
  <c r="R2370" i="1"/>
  <c r="S2370" i="1" s="1" a="1"/>
  <c r="S2370" i="1" s="1"/>
  <c r="R2369" i="1"/>
  <c r="S2369" i="1" s="1" a="1"/>
  <c r="S2369" i="1" s="1"/>
  <c r="R2368" i="1"/>
  <c r="S2368" i="1" s="1" a="1"/>
  <c r="S2368" i="1" s="1"/>
  <c r="R2367" i="1"/>
  <c r="S2367" i="1" s="1" a="1"/>
  <c r="S2367" i="1" s="1"/>
  <c r="R2366" i="1"/>
  <c r="S2366" i="1" s="1" a="1"/>
  <c r="S2366" i="1" s="1"/>
  <c r="R2365" i="1"/>
  <c r="S2365" i="1" s="1" a="1"/>
  <c r="S2365" i="1" s="1"/>
  <c r="R2364" i="1"/>
  <c r="S2364" i="1" s="1" a="1"/>
  <c r="S2364" i="1" s="1"/>
  <c r="R2363" i="1"/>
  <c r="S2363" i="1" s="1" a="1"/>
  <c r="S2363" i="1" s="1"/>
  <c r="R2362" i="1"/>
  <c r="S2362" i="1" s="1" a="1"/>
  <c r="S2362" i="1" s="1"/>
  <c r="R2361" i="1"/>
  <c r="S2361" i="1" s="1" a="1"/>
  <c r="S2361" i="1" s="1"/>
  <c r="R2360" i="1"/>
  <c r="S2360" i="1" s="1" a="1"/>
  <c r="S2360" i="1" s="1"/>
  <c r="R2359" i="1"/>
  <c r="S2359" i="1" s="1" a="1"/>
  <c r="S2359" i="1" s="1"/>
  <c r="R2358" i="1"/>
  <c r="S2358" i="1" s="1" a="1"/>
  <c r="S2358" i="1" s="1"/>
  <c r="R2357" i="1"/>
  <c r="S2357" i="1" s="1" a="1"/>
  <c r="S2357" i="1" s="1"/>
  <c r="R2356" i="1"/>
  <c r="S2356" i="1" s="1" a="1"/>
  <c r="S2356" i="1" s="1"/>
  <c r="R2355" i="1"/>
  <c r="S2355" i="1" s="1" a="1"/>
  <c r="S2355" i="1" s="1"/>
  <c r="R2354" i="1"/>
  <c r="S2354" i="1" s="1" a="1"/>
  <c r="S2354" i="1" s="1"/>
  <c r="R2353" i="1"/>
  <c r="S2353" i="1" s="1" a="1"/>
  <c r="S2353" i="1" s="1"/>
  <c r="R2352" i="1"/>
  <c r="S2352" i="1" s="1" a="1"/>
  <c r="S2352" i="1" s="1"/>
  <c r="R2351" i="1"/>
  <c r="S2351" i="1" s="1" a="1"/>
  <c r="S2351" i="1" s="1"/>
  <c r="R2350" i="1"/>
  <c r="S2350" i="1" s="1" a="1"/>
  <c r="S2350" i="1" s="1"/>
  <c r="R2349" i="1"/>
  <c r="S2349" i="1" s="1" a="1"/>
  <c r="S2349" i="1" s="1"/>
  <c r="R2348" i="1"/>
  <c r="S2348" i="1" s="1" a="1"/>
  <c r="S2348" i="1" s="1"/>
  <c r="R2347" i="1"/>
  <c r="S2347" i="1" s="1" a="1"/>
  <c r="S2347" i="1" s="1"/>
  <c r="R2346" i="1"/>
  <c r="S2346" i="1" s="1" a="1"/>
  <c r="S2346" i="1" s="1"/>
  <c r="R2345" i="1"/>
  <c r="S2345" i="1" s="1" a="1"/>
  <c r="S2345" i="1" s="1"/>
  <c r="R2344" i="1"/>
  <c r="S2344" i="1" s="1" a="1"/>
  <c r="S2344" i="1" s="1"/>
  <c r="R2343" i="1"/>
  <c r="S2343" i="1" s="1" a="1"/>
  <c r="S2343" i="1" s="1"/>
  <c r="R2342" i="1"/>
  <c r="S2342" i="1" s="1" a="1"/>
  <c r="S2342" i="1" s="1"/>
  <c r="R2341" i="1"/>
  <c r="S2341" i="1" s="1" a="1"/>
  <c r="S2341" i="1" s="1"/>
  <c r="R2340" i="1"/>
  <c r="S2340" i="1" s="1" a="1"/>
  <c r="S2340" i="1" s="1"/>
  <c r="R2339" i="1"/>
  <c r="S2339" i="1" s="1" a="1"/>
  <c r="S2339" i="1" s="1"/>
  <c r="R2338" i="1"/>
  <c r="S2338" i="1" s="1" a="1"/>
  <c r="S2338" i="1" s="1"/>
  <c r="R2337" i="1"/>
  <c r="S2337" i="1" s="1" a="1"/>
  <c r="S2337" i="1" s="1"/>
  <c r="R2336" i="1"/>
  <c r="S2336" i="1" s="1" a="1"/>
  <c r="S2336" i="1" s="1"/>
  <c r="R2335" i="1"/>
  <c r="S2335" i="1" s="1" a="1"/>
  <c r="S2335" i="1" s="1"/>
  <c r="R2334" i="1"/>
  <c r="S2334" i="1" s="1" a="1"/>
  <c r="S2334" i="1" s="1"/>
  <c r="R2333" i="1"/>
  <c r="S2333" i="1" s="1" a="1"/>
  <c r="S2333" i="1" s="1"/>
  <c r="R2332" i="1"/>
  <c r="S2332" i="1" s="1" a="1"/>
  <c r="S2332" i="1" s="1"/>
  <c r="R2331" i="1"/>
  <c r="S2331" i="1" s="1" a="1"/>
  <c r="S2331" i="1" s="1"/>
  <c r="R2330" i="1"/>
  <c r="S2330" i="1" s="1" a="1"/>
  <c r="S2330" i="1" s="1"/>
  <c r="R2329" i="1"/>
  <c r="S2329" i="1" s="1" a="1"/>
  <c r="S2329" i="1" s="1"/>
  <c r="R2328" i="1"/>
  <c r="S2328" i="1" s="1" a="1"/>
  <c r="S2328" i="1" s="1"/>
  <c r="R2327" i="1"/>
  <c r="S2327" i="1" s="1" a="1"/>
  <c r="S2327" i="1" s="1"/>
  <c r="R2326" i="1"/>
  <c r="S2326" i="1" s="1" a="1"/>
  <c r="S2326" i="1" s="1"/>
  <c r="R2325" i="1"/>
  <c r="S2325" i="1" s="1" a="1"/>
  <c r="S2325" i="1" s="1"/>
  <c r="R2324" i="1"/>
  <c r="S2324" i="1" s="1" a="1"/>
  <c r="S2324" i="1" s="1"/>
  <c r="R2323" i="1"/>
  <c r="S2323" i="1" s="1" a="1"/>
  <c r="S2323" i="1" s="1"/>
  <c r="R2322" i="1"/>
  <c r="S2322" i="1" s="1" a="1"/>
  <c r="S2322" i="1" s="1"/>
  <c r="R2321" i="1"/>
  <c r="S2321" i="1" s="1" a="1"/>
  <c r="S2321" i="1" s="1"/>
  <c r="R2320" i="1"/>
  <c r="S2320" i="1" s="1" a="1"/>
  <c r="S2320" i="1" s="1"/>
  <c r="R2319" i="1"/>
  <c r="S2319" i="1" s="1" a="1"/>
  <c r="S2319" i="1" s="1"/>
  <c r="R2318" i="1"/>
  <c r="S2318" i="1" s="1" a="1"/>
  <c r="S2318" i="1" s="1"/>
  <c r="R2317" i="1"/>
  <c r="S2317" i="1" s="1" a="1"/>
  <c r="S2317" i="1" s="1"/>
  <c r="R2316" i="1"/>
  <c r="S2316" i="1" s="1" a="1"/>
  <c r="S2316" i="1" s="1"/>
  <c r="R2315" i="1"/>
  <c r="S2315" i="1" s="1" a="1"/>
  <c r="S2315" i="1" s="1"/>
  <c r="R2314" i="1"/>
  <c r="S2314" i="1" s="1" a="1"/>
  <c r="S2314" i="1" s="1"/>
  <c r="R2313" i="1"/>
  <c r="S2313" i="1" s="1" a="1"/>
  <c r="S2313" i="1" s="1"/>
  <c r="R2312" i="1"/>
  <c r="S2312" i="1" s="1" a="1"/>
  <c r="S2312" i="1" s="1"/>
  <c r="R2311" i="1"/>
  <c r="S2311" i="1" s="1" a="1"/>
  <c r="S2311" i="1" s="1"/>
  <c r="R2310" i="1"/>
  <c r="S2310" i="1" s="1" a="1"/>
  <c r="S2310" i="1" s="1"/>
  <c r="R2309" i="1"/>
  <c r="S2309" i="1" s="1" a="1"/>
  <c r="S2309" i="1" s="1"/>
  <c r="R2308" i="1"/>
  <c r="S2308" i="1" s="1" a="1"/>
  <c r="S2308" i="1" s="1"/>
  <c r="R2307" i="1"/>
  <c r="S2307" i="1" s="1" a="1"/>
  <c r="S2307" i="1" s="1"/>
  <c r="R2306" i="1"/>
  <c r="S2306" i="1" s="1" a="1"/>
  <c r="S2306" i="1" s="1"/>
  <c r="R2305" i="1"/>
  <c r="S2305" i="1" s="1" a="1"/>
  <c r="S2305" i="1" s="1"/>
  <c r="R2304" i="1"/>
  <c r="S2304" i="1" s="1" a="1"/>
  <c r="S2304" i="1" s="1"/>
  <c r="R2303" i="1"/>
  <c r="S2303" i="1" s="1" a="1"/>
  <c r="S2303" i="1" s="1"/>
  <c r="R2302" i="1"/>
  <c r="S2302" i="1" s="1" a="1"/>
  <c r="S2302" i="1" s="1"/>
  <c r="R2301" i="1"/>
  <c r="S2301" i="1" s="1" a="1"/>
  <c r="S2301" i="1" s="1"/>
  <c r="R2300" i="1"/>
  <c r="S2300" i="1" s="1" a="1"/>
  <c r="S2300" i="1" s="1"/>
  <c r="R2299" i="1"/>
  <c r="S2299" i="1" s="1" a="1"/>
  <c r="S2299" i="1" s="1"/>
  <c r="R2298" i="1"/>
  <c r="S2298" i="1" s="1" a="1"/>
  <c r="S2298" i="1" s="1"/>
  <c r="R2297" i="1"/>
  <c r="S2297" i="1" s="1" a="1"/>
  <c r="S2297" i="1" s="1"/>
  <c r="R2296" i="1"/>
  <c r="S2296" i="1" s="1" a="1"/>
  <c r="S2296" i="1" s="1"/>
  <c r="R2295" i="1"/>
  <c r="S2295" i="1" s="1" a="1"/>
  <c r="S2295" i="1" s="1"/>
  <c r="R2294" i="1"/>
  <c r="S2294" i="1" s="1" a="1"/>
  <c r="S2294" i="1" s="1"/>
  <c r="R2293" i="1"/>
  <c r="S2293" i="1" s="1" a="1"/>
  <c r="S2293" i="1" s="1"/>
  <c r="R2292" i="1"/>
  <c r="S2292" i="1" s="1" a="1"/>
  <c r="S2292" i="1" s="1"/>
  <c r="R2291" i="1"/>
  <c r="S2291" i="1" s="1" a="1"/>
  <c r="S2291" i="1" s="1"/>
  <c r="R2290" i="1"/>
  <c r="S2290" i="1" s="1" a="1"/>
  <c r="S2290" i="1" s="1"/>
  <c r="R2289" i="1"/>
  <c r="S2289" i="1" s="1" a="1"/>
  <c r="S2289" i="1" s="1"/>
  <c r="R2288" i="1"/>
  <c r="S2288" i="1" s="1" a="1"/>
  <c r="S2288" i="1" s="1"/>
  <c r="R2287" i="1"/>
  <c r="S2287" i="1" s="1" a="1"/>
  <c r="S2287" i="1" s="1"/>
  <c r="R2286" i="1"/>
  <c r="S2286" i="1" s="1" a="1"/>
  <c r="S2286" i="1" s="1"/>
  <c r="R2285" i="1"/>
  <c r="S2285" i="1" s="1" a="1"/>
  <c r="S2285" i="1" s="1"/>
  <c r="R2284" i="1"/>
  <c r="S2284" i="1" s="1" a="1"/>
  <c r="S2284" i="1" s="1"/>
  <c r="R2283" i="1"/>
  <c r="S2283" i="1" s="1" a="1"/>
  <c r="S2283" i="1" s="1"/>
  <c r="R2282" i="1"/>
  <c r="S2282" i="1" s="1" a="1"/>
  <c r="S2282" i="1" s="1"/>
  <c r="R2281" i="1"/>
  <c r="S2281" i="1" s="1" a="1"/>
  <c r="S2281" i="1" s="1"/>
  <c r="R2280" i="1"/>
  <c r="S2280" i="1" s="1" a="1"/>
  <c r="S2280" i="1" s="1"/>
  <c r="R2279" i="1"/>
  <c r="S2279" i="1" s="1" a="1"/>
  <c r="S2279" i="1" s="1"/>
  <c r="R2278" i="1"/>
  <c r="S2278" i="1" s="1" a="1"/>
  <c r="S2278" i="1" s="1"/>
  <c r="R2277" i="1"/>
  <c r="S2277" i="1" s="1" a="1"/>
  <c r="S2277" i="1" s="1"/>
  <c r="R2276" i="1"/>
  <c r="S2276" i="1" s="1" a="1"/>
  <c r="S2276" i="1" s="1"/>
  <c r="R2275" i="1"/>
  <c r="S2275" i="1" s="1" a="1"/>
  <c r="S2275" i="1" s="1"/>
  <c r="R2274" i="1"/>
  <c r="S2274" i="1" s="1" a="1"/>
  <c r="S2274" i="1" s="1"/>
  <c r="R2273" i="1"/>
  <c r="S2273" i="1" s="1" a="1"/>
  <c r="S2273" i="1" s="1"/>
  <c r="R2272" i="1"/>
  <c r="S2272" i="1" s="1" a="1"/>
  <c r="S2272" i="1" s="1"/>
  <c r="R2271" i="1"/>
  <c r="S2271" i="1" s="1" a="1"/>
  <c r="S2271" i="1" s="1"/>
  <c r="R2270" i="1"/>
  <c r="S2270" i="1" s="1" a="1"/>
  <c r="S2270" i="1" s="1"/>
  <c r="R2269" i="1"/>
  <c r="S2269" i="1" s="1" a="1"/>
  <c r="S2269" i="1" s="1"/>
  <c r="R2268" i="1"/>
  <c r="S2268" i="1" s="1" a="1"/>
  <c r="S2268" i="1" s="1"/>
  <c r="R2267" i="1"/>
  <c r="S2267" i="1" s="1" a="1"/>
  <c r="S2267" i="1" s="1"/>
  <c r="R2266" i="1"/>
  <c r="S2266" i="1" s="1" a="1"/>
  <c r="S2266" i="1" s="1"/>
  <c r="R2265" i="1"/>
  <c r="S2265" i="1" s="1" a="1"/>
  <c r="S2265" i="1" s="1"/>
  <c r="R2264" i="1"/>
  <c r="S2264" i="1" s="1" a="1"/>
  <c r="S2264" i="1" s="1"/>
  <c r="R2263" i="1"/>
  <c r="S2263" i="1" s="1" a="1"/>
  <c r="S2263" i="1" s="1"/>
  <c r="R2262" i="1"/>
  <c r="S2262" i="1" s="1" a="1"/>
  <c r="S2262" i="1" s="1"/>
  <c r="R2261" i="1"/>
  <c r="S2261" i="1" s="1" a="1"/>
  <c r="S2261" i="1" s="1"/>
  <c r="R2260" i="1"/>
  <c r="S2260" i="1" s="1" a="1"/>
  <c r="S2260" i="1" s="1"/>
  <c r="R2259" i="1"/>
  <c r="S2259" i="1" s="1" a="1"/>
  <c r="S2259" i="1" s="1"/>
  <c r="R2258" i="1"/>
  <c r="S2258" i="1" s="1" a="1"/>
  <c r="S2258" i="1" s="1"/>
  <c r="R2257" i="1"/>
  <c r="S2257" i="1" s="1" a="1"/>
  <c r="S2257" i="1" s="1"/>
  <c r="R2256" i="1"/>
  <c r="S2256" i="1" s="1" a="1"/>
  <c r="S2256" i="1" s="1"/>
  <c r="R2255" i="1"/>
  <c r="S2255" i="1" s="1" a="1"/>
  <c r="S2255" i="1" s="1"/>
  <c r="R2254" i="1"/>
  <c r="S2254" i="1" s="1" a="1"/>
  <c r="S2254" i="1" s="1"/>
  <c r="R2253" i="1"/>
  <c r="S2253" i="1" s="1" a="1"/>
  <c r="S2253" i="1" s="1"/>
  <c r="R2252" i="1"/>
  <c r="S2252" i="1" s="1" a="1"/>
  <c r="S2252" i="1" s="1"/>
  <c r="R2251" i="1"/>
  <c r="S2251" i="1" s="1" a="1"/>
  <c r="S2251" i="1" s="1"/>
  <c r="R2250" i="1"/>
  <c r="S2250" i="1" s="1" a="1"/>
  <c r="S2250" i="1" s="1"/>
  <c r="R2249" i="1"/>
  <c r="S2249" i="1" s="1" a="1"/>
  <c r="S2249" i="1" s="1"/>
  <c r="R2248" i="1"/>
  <c r="S2248" i="1" s="1" a="1"/>
  <c r="S2248" i="1" s="1"/>
  <c r="R2247" i="1"/>
  <c r="S2247" i="1" s="1" a="1"/>
  <c r="S2247" i="1" s="1"/>
  <c r="R2246" i="1"/>
  <c r="S2246" i="1" s="1" a="1"/>
  <c r="S2246" i="1" s="1"/>
  <c r="R2245" i="1"/>
  <c r="S2245" i="1" s="1" a="1"/>
  <c r="S2245" i="1" s="1"/>
  <c r="R2244" i="1"/>
  <c r="S2244" i="1" s="1" a="1"/>
  <c r="S2244" i="1" s="1"/>
  <c r="R2243" i="1"/>
  <c r="S2243" i="1" s="1" a="1"/>
  <c r="S2243" i="1" s="1"/>
  <c r="R2242" i="1"/>
  <c r="S2242" i="1" s="1" a="1"/>
  <c r="S2242" i="1" s="1"/>
  <c r="R2241" i="1"/>
  <c r="S2241" i="1" s="1" a="1"/>
  <c r="S2241" i="1" s="1"/>
  <c r="R2240" i="1"/>
  <c r="S2240" i="1" s="1" a="1"/>
  <c r="S2240" i="1" s="1"/>
  <c r="R2239" i="1"/>
  <c r="S2239" i="1" s="1" a="1"/>
  <c r="S2239" i="1" s="1"/>
  <c r="R2238" i="1"/>
  <c r="S2238" i="1" s="1" a="1"/>
  <c r="S2238" i="1" s="1"/>
  <c r="R2237" i="1"/>
  <c r="S2237" i="1" s="1" a="1"/>
  <c r="S2237" i="1" s="1"/>
  <c r="R2236" i="1"/>
  <c r="S2236" i="1" s="1" a="1"/>
  <c r="S2236" i="1" s="1"/>
  <c r="R2235" i="1"/>
  <c r="S2235" i="1" s="1" a="1"/>
  <c r="S2235" i="1" s="1"/>
  <c r="R2234" i="1"/>
  <c r="S2234" i="1" s="1" a="1"/>
  <c r="S2234" i="1" s="1"/>
  <c r="R2233" i="1"/>
  <c r="S2233" i="1" s="1" a="1"/>
  <c r="S2233" i="1" s="1"/>
  <c r="R2232" i="1"/>
  <c r="S2232" i="1" s="1" a="1"/>
  <c r="S2232" i="1" s="1"/>
  <c r="R2231" i="1"/>
  <c r="S2231" i="1" s="1" a="1"/>
  <c r="S2231" i="1" s="1"/>
  <c r="R2230" i="1"/>
  <c r="S2230" i="1" s="1" a="1"/>
  <c r="S2230" i="1" s="1"/>
  <c r="R2229" i="1"/>
  <c r="S2229" i="1" s="1" a="1"/>
  <c r="S2229" i="1" s="1"/>
  <c r="R2228" i="1"/>
  <c r="S2228" i="1" s="1" a="1"/>
  <c r="S2228" i="1" s="1"/>
  <c r="R2227" i="1"/>
  <c r="S2227" i="1" s="1" a="1"/>
  <c r="S2227" i="1" s="1"/>
  <c r="R2226" i="1"/>
  <c r="S2226" i="1" s="1" a="1"/>
  <c r="S2226" i="1" s="1"/>
  <c r="R2225" i="1"/>
  <c r="S2225" i="1" s="1" a="1"/>
  <c r="S2225" i="1" s="1"/>
  <c r="R2224" i="1"/>
  <c r="S2224" i="1" s="1" a="1"/>
  <c r="S2224" i="1" s="1"/>
  <c r="R2223" i="1"/>
  <c r="S2223" i="1" s="1" a="1"/>
  <c r="S2223" i="1" s="1"/>
  <c r="R2222" i="1"/>
  <c r="S2222" i="1" s="1" a="1"/>
  <c r="S2222" i="1" s="1"/>
  <c r="R2221" i="1"/>
  <c r="S2221" i="1" s="1" a="1"/>
  <c r="S2221" i="1" s="1"/>
  <c r="R2220" i="1"/>
  <c r="S2220" i="1" s="1" a="1"/>
  <c r="S2220" i="1" s="1"/>
  <c r="R2219" i="1"/>
  <c r="S2219" i="1" s="1" a="1"/>
  <c r="S2219" i="1" s="1"/>
  <c r="R2218" i="1"/>
  <c r="S2218" i="1" s="1" a="1"/>
  <c r="S2218" i="1" s="1"/>
  <c r="R2217" i="1"/>
  <c r="S2217" i="1" s="1" a="1"/>
  <c r="S2217" i="1" s="1"/>
  <c r="R2216" i="1"/>
  <c r="S2216" i="1" s="1" a="1"/>
  <c r="S2216" i="1" s="1"/>
  <c r="R2215" i="1"/>
  <c r="S2215" i="1" s="1" a="1"/>
  <c r="S2215" i="1" s="1"/>
  <c r="R2214" i="1"/>
  <c r="S2214" i="1" s="1" a="1"/>
  <c r="S2214" i="1" s="1"/>
  <c r="R2213" i="1"/>
  <c r="S2213" i="1" s="1" a="1"/>
  <c r="S2213" i="1" s="1"/>
  <c r="R2212" i="1"/>
  <c r="S2212" i="1" s="1" a="1"/>
  <c r="S2212" i="1" s="1"/>
  <c r="R2211" i="1"/>
  <c r="S2211" i="1" s="1" a="1"/>
  <c r="S2211" i="1" s="1"/>
  <c r="R2210" i="1"/>
  <c r="S2210" i="1" s="1" a="1"/>
  <c r="S2210" i="1" s="1"/>
  <c r="R2209" i="1"/>
  <c r="S2209" i="1" s="1" a="1"/>
  <c r="S2209" i="1" s="1"/>
  <c r="R2208" i="1"/>
  <c r="S2208" i="1" s="1" a="1"/>
  <c r="S2208" i="1" s="1"/>
  <c r="R2207" i="1"/>
  <c r="S2207" i="1" s="1" a="1"/>
  <c r="S2207" i="1" s="1"/>
  <c r="R2206" i="1"/>
  <c r="S2206" i="1" s="1" a="1"/>
  <c r="S2206" i="1" s="1"/>
  <c r="R2205" i="1"/>
  <c r="S2205" i="1" s="1" a="1"/>
  <c r="S2205" i="1" s="1"/>
  <c r="R2204" i="1"/>
  <c r="S2204" i="1" s="1" a="1"/>
  <c r="S2204" i="1" s="1"/>
  <c r="R2203" i="1"/>
  <c r="S2203" i="1" s="1" a="1"/>
  <c r="S2203" i="1" s="1"/>
  <c r="R2202" i="1"/>
  <c r="S2202" i="1" s="1" a="1"/>
  <c r="S2202" i="1" s="1"/>
  <c r="R2201" i="1"/>
  <c r="S2201" i="1" s="1" a="1"/>
  <c r="S2201" i="1" s="1"/>
  <c r="R2200" i="1"/>
  <c r="S2200" i="1" s="1" a="1"/>
  <c r="S2200" i="1" s="1"/>
  <c r="R2199" i="1"/>
  <c r="S2199" i="1" s="1" a="1"/>
  <c r="S2199" i="1" s="1"/>
  <c r="R2198" i="1"/>
  <c r="S2198" i="1" s="1" a="1"/>
  <c r="S2198" i="1" s="1"/>
  <c r="R2197" i="1"/>
  <c r="S2197" i="1" s="1" a="1"/>
  <c r="S2197" i="1" s="1"/>
  <c r="R2196" i="1"/>
  <c r="S2196" i="1" s="1" a="1"/>
  <c r="S2196" i="1" s="1"/>
  <c r="R2195" i="1"/>
  <c r="S2195" i="1" s="1" a="1"/>
  <c r="S2195" i="1" s="1"/>
  <c r="R2194" i="1"/>
  <c r="S2194" i="1" s="1" a="1"/>
  <c r="S2194" i="1" s="1"/>
  <c r="R2193" i="1"/>
  <c r="S2193" i="1" s="1" a="1"/>
  <c r="S2193" i="1" s="1"/>
  <c r="R2192" i="1"/>
  <c r="S2192" i="1" s="1" a="1"/>
  <c r="S2192" i="1" s="1"/>
  <c r="R2191" i="1"/>
  <c r="S2191" i="1" s="1" a="1"/>
  <c r="S2191" i="1" s="1"/>
  <c r="R2190" i="1"/>
  <c r="S2190" i="1" s="1" a="1"/>
  <c r="S2190" i="1" s="1"/>
  <c r="R2189" i="1"/>
  <c r="S2189" i="1" s="1" a="1"/>
  <c r="S2189" i="1" s="1"/>
  <c r="R2188" i="1"/>
  <c r="S2188" i="1" s="1" a="1"/>
  <c r="S2188" i="1" s="1"/>
  <c r="R2187" i="1"/>
  <c r="S2187" i="1" s="1" a="1"/>
  <c r="S2187" i="1" s="1"/>
  <c r="R2186" i="1"/>
  <c r="S2186" i="1" s="1" a="1"/>
  <c r="S2186" i="1" s="1"/>
  <c r="R2185" i="1"/>
  <c r="S2185" i="1" s="1" a="1"/>
  <c r="S2185" i="1" s="1"/>
  <c r="R2184" i="1"/>
  <c r="S2184" i="1" s="1" a="1"/>
  <c r="S2184" i="1" s="1"/>
  <c r="R2183" i="1"/>
  <c r="S2183" i="1" s="1" a="1"/>
  <c r="S2183" i="1" s="1"/>
  <c r="R2182" i="1"/>
  <c r="S2182" i="1" s="1" a="1"/>
  <c r="S2182" i="1" s="1"/>
  <c r="R2181" i="1"/>
  <c r="S2181" i="1" s="1" a="1"/>
  <c r="S2181" i="1" s="1"/>
  <c r="R2180" i="1"/>
  <c r="S2180" i="1" s="1" a="1"/>
  <c r="S2180" i="1" s="1"/>
  <c r="R2179" i="1"/>
  <c r="S2179" i="1" s="1" a="1"/>
  <c r="S2179" i="1" s="1"/>
  <c r="R2178" i="1"/>
  <c r="S2178" i="1" s="1" a="1"/>
  <c r="S2178" i="1" s="1"/>
  <c r="R2177" i="1"/>
  <c r="S2177" i="1" s="1" a="1"/>
  <c r="S2177" i="1" s="1"/>
  <c r="R2176" i="1"/>
  <c r="S2176" i="1" s="1" a="1"/>
  <c r="S2176" i="1" s="1"/>
  <c r="R2175" i="1"/>
  <c r="S2175" i="1" s="1" a="1"/>
  <c r="S2175" i="1" s="1"/>
  <c r="R2174" i="1"/>
  <c r="S2174" i="1" s="1" a="1"/>
  <c r="S2174" i="1" s="1"/>
  <c r="R2173" i="1"/>
  <c r="S2173" i="1" s="1" a="1"/>
  <c r="S2173" i="1" s="1"/>
  <c r="R2172" i="1"/>
  <c r="S2172" i="1" s="1" a="1"/>
  <c r="S2172" i="1" s="1"/>
  <c r="R2171" i="1"/>
  <c r="S2171" i="1" s="1" a="1"/>
  <c r="S2171" i="1" s="1"/>
  <c r="R2170" i="1"/>
  <c r="S2170" i="1" s="1" a="1"/>
  <c r="S2170" i="1" s="1"/>
  <c r="R2169" i="1"/>
  <c r="S2169" i="1" s="1" a="1"/>
  <c r="S2169" i="1" s="1"/>
  <c r="R2168" i="1"/>
  <c r="S2168" i="1" s="1" a="1"/>
  <c r="S2168" i="1" s="1"/>
  <c r="R2167" i="1"/>
  <c r="S2167" i="1" s="1" a="1"/>
  <c r="S2167" i="1" s="1"/>
  <c r="R2166" i="1"/>
  <c r="S2166" i="1" s="1" a="1"/>
  <c r="S2166" i="1" s="1"/>
  <c r="R2165" i="1"/>
  <c r="S2165" i="1" s="1" a="1"/>
  <c r="S2165" i="1" s="1"/>
  <c r="R2164" i="1"/>
  <c r="S2164" i="1" s="1" a="1"/>
  <c r="S2164" i="1" s="1"/>
  <c r="R2163" i="1"/>
  <c r="S2163" i="1" s="1" a="1"/>
  <c r="S2163" i="1" s="1"/>
  <c r="R2162" i="1"/>
  <c r="S2162" i="1" s="1" a="1"/>
  <c r="S2162" i="1" s="1"/>
  <c r="R2161" i="1"/>
  <c r="S2161" i="1" s="1" a="1"/>
  <c r="S2161" i="1" s="1"/>
  <c r="R2160" i="1"/>
  <c r="S2160" i="1" s="1" a="1"/>
  <c r="S2160" i="1" s="1"/>
  <c r="R2159" i="1"/>
  <c r="S2159" i="1" s="1" a="1"/>
  <c r="S2159" i="1" s="1"/>
  <c r="R2158" i="1"/>
  <c r="S2158" i="1" s="1" a="1"/>
  <c r="S2158" i="1" s="1"/>
  <c r="R2157" i="1"/>
  <c r="S2157" i="1" s="1" a="1"/>
  <c r="S2157" i="1" s="1"/>
  <c r="R2156" i="1"/>
  <c r="S2156" i="1" s="1" a="1"/>
  <c r="S2156" i="1" s="1"/>
  <c r="R2155" i="1"/>
  <c r="S2155" i="1" s="1" a="1"/>
  <c r="S2155" i="1" s="1"/>
  <c r="R2154" i="1"/>
  <c r="S2154" i="1" s="1" a="1"/>
  <c r="S2154" i="1" s="1"/>
  <c r="R2153" i="1"/>
  <c r="S2153" i="1" s="1" a="1"/>
  <c r="S2153" i="1" s="1"/>
  <c r="R2152" i="1"/>
  <c r="S2152" i="1" s="1" a="1"/>
  <c r="S2152" i="1" s="1"/>
  <c r="R2151" i="1"/>
  <c r="S2151" i="1" s="1" a="1"/>
  <c r="S2151" i="1" s="1"/>
  <c r="R2150" i="1"/>
  <c r="S2150" i="1" s="1" a="1"/>
  <c r="S2150" i="1" s="1"/>
  <c r="R2149" i="1"/>
  <c r="S2149" i="1" s="1" a="1"/>
  <c r="S2149" i="1" s="1"/>
  <c r="R2148" i="1"/>
  <c r="S2148" i="1" s="1" a="1"/>
  <c r="S2148" i="1" s="1"/>
  <c r="R2147" i="1"/>
  <c r="S2147" i="1" s="1" a="1"/>
  <c r="S2147" i="1" s="1"/>
  <c r="R2146" i="1"/>
  <c r="S2146" i="1" s="1" a="1"/>
  <c r="S2146" i="1" s="1"/>
  <c r="R2145" i="1"/>
  <c r="S2145" i="1" s="1" a="1"/>
  <c r="S2145" i="1" s="1"/>
  <c r="R2144" i="1"/>
  <c r="S2144" i="1" s="1" a="1"/>
  <c r="S2144" i="1" s="1"/>
  <c r="R2143" i="1"/>
  <c r="S2143" i="1" s="1" a="1"/>
  <c r="S2143" i="1" s="1"/>
  <c r="R2142" i="1"/>
  <c r="S2142" i="1" s="1" a="1"/>
  <c r="S2142" i="1" s="1"/>
  <c r="R2141" i="1"/>
  <c r="S2141" i="1" s="1" a="1"/>
  <c r="S2141" i="1" s="1"/>
  <c r="R2140" i="1"/>
  <c r="S2140" i="1" s="1" a="1"/>
  <c r="S2140" i="1" s="1"/>
  <c r="R2139" i="1"/>
  <c r="S2139" i="1" s="1" a="1"/>
  <c r="S2139" i="1" s="1"/>
  <c r="R2138" i="1"/>
  <c r="S2138" i="1" s="1" a="1"/>
  <c r="S2138" i="1" s="1"/>
  <c r="R2137" i="1"/>
  <c r="S2137" i="1" s="1" a="1"/>
  <c r="S2137" i="1" s="1"/>
  <c r="R2136" i="1"/>
  <c r="S2136" i="1" s="1" a="1"/>
  <c r="S2136" i="1" s="1"/>
  <c r="R2135" i="1"/>
  <c r="S2135" i="1" s="1" a="1"/>
  <c r="S2135" i="1" s="1"/>
  <c r="R2134" i="1"/>
  <c r="S2134" i="1" s="1" a="1"/>
  <c r="S2134" i="1" s="1"/>
  <c r="R2133" i="1"/>
  <c r="S2133" i="1" s="1" a="1"/>
  <c r="S2133" i="1" s="1"/>
  <c r="R2132" i="1"/>
  <c r="S2132" i="1" s="1" a="1"/>
  <c r="S2132" i="1" s="1"/>
  <c r="R2131" i="1"/>
  <c r="S2131" i="1" s="1" a="1"/>
  <c r="S2131" i="1" s="1"/>
  <c r="R2130" i="1"/>
  <c r="S2130" i="1" s="1" a="1"/>
  <c r="S2130" i="1" s="1"/>
  <c r="R2129" i="1"/>
  <c r="S2129" i="1" s="1" a="1"/>
  <c r="S2129" i="1" s="1"/>
  <c r="R2128" i="1"/>
  <c r="S2128" i="1" s="1" a="1"/>
  <c r="S2128" i="1" s="1"/>
  <c r="R2127" i="1"/>
  <c r="S2127" i="1" s="1" a="1"/>
  <c r="S2127" i="1" s="1"/>
  <c r="R2126" i="1"/>
  <c r="S2126" i="1" s="1" a="1"/>
  <c r="S2126" i="1" s="1"/>
  <c r="R2125" i="1"/>
  <c r="S2125" i="1" s="1" a="1"/>
  <c r="S2125" i="1" s="1"/>
  <c r="R2124" i="1"/>
  <c r="S2124" i="1" s="1" a="1"/>
  <c r="S2124" i="1" s="1"/>
  <c r="R2123" i="1"/>
  <c r="S2123" i="1" s="1" a="1"/>
  <c r="S2123" i="1" s="1"/>
  <c r="R2122" i="1"/>
  <c r="S2122" i="1" s="1" a="1"/>
  <c r="S2122" i="1" s="1"/>
  <c r="R2121" i="1"/>
  <c r="S2121" i="1" s="1" a="1"/>
  <c r="S2121" i="1" s="1"/>
  <c r="R2120" i="1"/>
  <c r="S2120" i="1" s="1" a="1"/>
  <c r="S2120" i="1" s="1"/>
  <c r="R2119" i="1"/>
  <c r="S2119" i="1" s="1" a="1"/>
  <c r="S2119" i="1" s="1"/>
  <c r="R2118" i="1"/>
  <c r="S2118" i="1" s="1" a="1"/>
  <c r="S2118" i="1" s="1"/>
  <c r="R2117" i="1"/>
  <c r="S2117" i="1" s="1" a="1"/>
  <c r="S2117" i="1" s="1"/>
  <c r="R2116" i="1"/>
  <c r="S2116" i="1" s="1" a="1"/>
  <c r="S2116" i="1" s="1"/>
  <c r="R2115" i="1"/>
  <c r="S2115" i="1" s="1" a="1"/>
  <c r="S2115" i="1" s="1"/>
  <c r="R2114" i="1"/>
  <c r="S2114" i="1" s="1" a="1"/>
  <c r="S2114" i="1" s="1"/>
  <c r="R2113" i="1"/>
  <c r="S2113" i="1" s="1" a="1"/>
  <c r="S2113" i="1" s="1"/>
  <c r="R2112" i="1"/>
  <c r="S2112" i="1" s="1" a="1"/>
  <c r="S2112" i="1" s="1"/>
  <c r="R2111" i="1"/>
  <c r="S2111" i="1" s="1" a="1"/>
  <c r="S2111" i="1" s="1"/>
  <c r="R2110" i="1"/>
  <c r="S2110" i="1" s="1" a="1"/>
  <c r="S2110" i="1" s="1"/>
  <c r="R2109" i="1"/>
  <c r="S2109" i="1" s="1" a="1"/>
  <c r="S2109" i="1" s="1"/>
  <c r="R2108" i="1"/>
  <c r="S2108" i="1" s="1" a="1"/>
  <c r="S2108" i="1" s="1"/>
  <c r="R2107" i="1"/>
  <c r="S2107" i="1" s="1" a="1"/>
  <c r="S2107" i="1" s="1"/>
  <c r="R2106" i="1"/>
  <c r="S2106" i="1" s="1" a="1"/>
  <c r="S2106" i="1" s="1"/>
  <c r="R2105" i="1"/>
  <c r="S2105" i="1" s="1" a="1"/>
  <c r="S2105" i="1" s="1"/>
  <c r="R2104" i="1"/>
  <c r="S2104" i="1" s="1" a="1"/>
  <c r="S2104" i="1" s="1"/>
  <c r="R2103" i="1"/>
  <c r="S2103" i="1" s="1" a="1"/>
  <c r="S2103" i="1" s="1"/>
  <c r="R2102" i="1"/>
  <c r="S2102" i="1" s="1" a="1"/>
  <c r="S2102" i="1" s="1"/>
  <c r="R2101" i="1"/>
  <c r="S2101" i="1" s="1" a="1"/>
  <c r="S2101" i="1" s="1"/>
  <c r="R2100" i="1"/>
  <c r="S2100" i="1" s="1" a="1"/>
  <c r="S2100" i="1" s="1"/>
  <c r="R2099" i="1"/>
  <c r="S2099" i="1" s="1" a="1"/>
  <c r="S2099" i="1" s="1"/>
  <c r="R2098" i="1"/>
  <c r="S2098" i="1" s="1" a="1"/>
  <c r="S2098" i="1" s="1"/>
  <c r="R2097" i="1"/>
  <c r="S2097" i="1" s="1" a="1"/>
  <c r="S2097" i="1" s="1"/>
  <c r="R2096" i="1"/>
  <c r="S2096" i="1" s="1" a="1"/>
  <c r="S2096" i="1" s="1"/>
  <c r="R2095" i="1"/>
  <c r="S2095" i="1" s="1" a="1"/>
  <c r="S2095" i="1" s="1"/>
  <c r="R2094" i="1"/>
  <c r="S2094" i="1" s="1" a="1"/>
  <c r="S2094" i="1" s="1"/>
  <c r="R2093" i="1"/>
  <c r="S2093" i="1" s="1" a="1"/>
  <c r="S2093" i="1" s="1"/>
  <c r="R2092" i="1"/>
  <c r="S2092" i="1" s="1" a="1"/>
  <c r="S2092" i="1" s="1"/>
  <c r="R2091" i="1"/>
  <c r="S2091" i="1" s="1" a="1"/>
  <c r="S2091" i="1" s="1"/>
  <c r="R2090" i="1"/>
  <c r="S2090" i="1" s="1" a="1"/>
  <c r="S2090" i="1" s="1"/>
  <c r="R2089" i="1"/>
  <c r="S2089" i="1" s="1" a="1"/>
  <c r="S2089" i="1" s="1"/>
  <c r="R2088" i="1"/>
  <c r="S2088" i="1" s="1" a="1"/>
  <c r="S2088" i="1" s="1"/>
  <c r="R2087" i="1"/>
  <c r="S2087" i="1" s="1" a="1"/>
  <c r="S2087" i="1" s="1"/>
  <c r="R2086" i="1"/>
  <c r="S2086" i="1" s="1" a="1"/>
  <c r="S2086" i="1" s="1"/>
  <c r="R2085" i="1"/>
  <c r="S2085" i="1" s="1" a="1"/>
  <c r="S2085" i="1" s="1"/>
  <c r="R2084" i="1"/>
  <c r="S2084" i="1" s="1" a="1"/>
  <c r="S2084" i="1" s="1"/>
  <c r="R2083" i="1"/>
  <c r="S2083" i="1" s="1" a="1"/>
  <c r="S2083" i="1" s="1"/>
  <c r="R2082" i="1"/>
  <c r="S2082" i="1" s="1" a="1"/>
  <c r="S2082" i="1" s="1"/>
  <c r="R2081" i="1"/>
  <c r="S2081" i="1" s="1" a="1"/>
  <c r="S2081" i="1" s="1"/>
  <c r="R2080" i="1"/>
  <c r="S2080" i="1" s="1" a="1"/>
  <c r="S2080" i="1" s="1"/>
  <c r="R2079" i="1"/>
  <c r="S2079" i="1" s="1" a="1"/>
  <c r="S2079" i="1" s="1"/>
  <c r="R2078" i="1"/>
  <c r="S2078" i="1" s="1" a="1"/>
  <c r="S2078" i="1" s="1"/>
  <c r="R2077" i="1"/>
  <c r="S2077" i="1" s="1" a="1"/>
  <c r="S2077" i="1" s="1"/>
  <c r="R2076" i="1"/>
  <c r="S2076" i="1" s="1" a="1"/>
  <c r="S2076" i="1" s="1"/>
  <c r="R2075" i="1"/>
  <c r="S2075" i="1" s="1" a="1"/>
  <c r="S2075" i="1" s="1"/>
  <c r="R2074" i="1"/>
  <c r="S2074" i="1" s="1" a="1"/>
  <c r="S2074" i="1" s="1"/>
  <c r="R2073" i="1"/>
  <c r="S2073" i="1" s="1" a="1"/>
  <c r="S2073" i="1" s="1"/>
  <c r="R2072" i="1"/>
  <c r="S2072" i="1" s="1" a="1"/>
  <c r="S2072" i="1" s="1"/>
  <c r="R2071" i="1"/>
  <c r="S2071" i="1" s="1" a="1"/>
  <c r="S2071" i="1" s="1"/>
  <c r="R2070" i="1"/>
  <c r="S2070" i="1" s="1" a="1"/>
  <c r="S2070" i="1" s="1"/>
  <c r="R2069" i="1"/>
  <c r="S2069" i="1" s="1" a="1"/>
  <c r="S2069" i="1" s="1"/>
  <c r="R2068" i="1"/>
  <c r="S2068" i="1" s="1" a="1"/>
  <c r="S2068" i="1" s="1"/>
  <c r="R2067" i="1"/>
  <c r="S2067" i="1" s="1" a="1"/>
  <c r="S2067" i="1" s="1"/>
  <c r="R2066" i="1"/>
  <c r="S2066" i="1" s="1" a="1"/>
  <c r="S2066" i="1" s="1"/>
  <c r="R2065" i="1"/>
  <c r="S2065" i="1" s="1" a="1"/>
  <c r="S2065" i="1" s="1"/>
  <c r="R2064" i="1"/>
  <c r="S2064" i="1" s="1" a="1"/>
  <c r="S2064" i="1" s="1"/>
  <c r="R2063" i="1"/>
  <c r="S2063" i="1" s="1" a="1"/>
  <c r="S2063" i="1" s="1"/>
  <c r="R2062" i="1"/>
  <c r="S2062" i="1" s="1" a="1"/>
  <c r="S2062" i="1" s="1"/>
  <c r="R2061" i="1"/>
  <c r="S2061" i="1" s="1" a="1"/>
  <c r="S2061" i="1" s="1"/>
  <c r="R2060" i="1"/>
  <c r="S2060" i="1" s="1" a="1"/>
  <c r="S2060" i="1" s="1"/>
  <c r="R2059" i="1"/>
  <c r="S2059" i="1" s="1" a="1"/>
  <c r="S2059" i="1" s="1"/>
  <c r="R2058" i="1"/>
  <c r="S2058" i="1" s="1" a="1"/>
  <c r="S2058" i="1" s="1"/>
  <c r="R2057" i="1"/>
  <c r="S2057" i="1" s="1" a="1"/>
  <c r="S2057" i="1" s="1"/>
  <c r="R2056" i="1"/>
  <c r="S2056" i="1" s="1" a="1"/>
  <c r="S2056" i="1" s="1"/>
  <c r="R2055" i="1"/>
  <c r="S2055" i="1" s="1" a="1"/>
  <c r="S2055" i="1" s="1"/>
  <c r="R2054" i="1"/>
  <c r="S2054" i="1" s="1" a="1"/>
  <c r="S2054" i="1" s="1"/>
  <c r="R2053" i="1"/>
  <c r="S2053" i="1" s="1" a="1"/>
  <c r="S2053" i="1" s="1"/>
  <c r="R2052" i="1"/>
  <c r="S2052" i="1" s="1" a="1"/>
  <c r="S2052" i="1" s="1"/>
  <c r="R2051" i="1"/>
  <c r="S2051" i="1" s="1" a="1"/>
  <c r="S2051" i="1" s="1"/>
  <c r="R2050" i="1"/>
  <c r="S2050" i="1" s="1" a="1"/>
  <c r="S2050" i="1" s="1"/>
  <c r="R2049" i="1"/>
  <c r="S2049" i="1" s="1" a="1"/>
  <c r="S2049" i="1" s="1"/>
  <c r="R2048" i="1"/>
  <c r="S2048" i="1" s="1" a="1"/>
  <c r="S2048" i="1" s="1"/>
  <c r="R2047" i="1"/>
  <c r="S2047" i="1" s="1" a="1"/>
  <c r="S2047" i="1" s="1"/>
  <c r="R2046" i="1"/>
  <c r="S2046" i="1" s="1" a="1"/>
  <c r="S2046" i="1" s="1"/>
  <c r="R2045" i="1"/>
  <c r="S2045" i="1" s="1" a="1"/>
  <c r="S2045" i="1" s="1"/>
  <c r="R2044" i="1"/>
  <c r="S2044" i="1" s="1" a="1"/>
  <c r="S2044" i="1" s="1"/>
  <c r="R2043" i="1"/>
  <c r="S2043" i="1" s="1" a="1"/>
  <c r="S2043" i="1" s="1"/>
  <c r="R2042" i="1"/>
  <c r="S2042" i="1" s="1" a="1"/>
  <c r="S2042" i="1" s="1"/>
  <c r="R2041" i="1"/>
  <c r="S2041" i="1" s="1" a="1"/>
  <c r="S2041" i="1" s="1"/>
  <c r="R2040" i="1"/>
  <c r="S2040" i="1" s="1" a="1"/>
  <c r="S2040" i="1" s="1"/>
  <c r="R2039" i="1"/>
  <c r="S2039" i="1" s="1" a="1"/>
  <c r="S2039" i="1" s="1"/>
  <c r="R2038" i="1"/>
  <c r="S2038" i="1" s="1" a="1"/>
  <c r="S2038" i="1" s="1"/>
  <c r="R2037" i="1"/>
  <c r="S2037" i="1" s="1" a="1"/>
  <c r="S2037" i="1" s="1"/>
  <c r="R2036" i="1"/>
  <c r="S2036" i="1" s="1" a="1"/>
  <c r="S2036" i="1" s="1"/>
  <c r="R2035" i="1"/>
  <c r="S2035" i="1" s="1" a="1"/>
  <c r="S2035" i="1" s="1"/>
  <c r="R2034" i="1"/>
  <c r="S2034" i="1" s="1" a="1"/>
  <c r="S2034" i="1" s="1"/>
  <c r="R2033" i="1"/>
  <c r="S2033" i="1" s="1" a="1"/>
  <c r="S2033" i="1" s="1"/>
  <c r="R2032" i="1"/>
  <c r="S2032" i="1" s="1" a="1"/>
  <c r="S2032" i="1" s="1"/>
  <c r="R2031" i="1"/>
  <c r="S2031" i="1" s="1" a="1"/>
  <c r="S2031" i="1" s="1"/>
  <c r="R2030" i="1"/>
  <c r="S2030" i="1" s="1" a="1"/>
  <c r="S2030" i="1" s="1"/>
  <c r="R2029" i="1"/>
  <c r="S2029" i="1" s="1" a="1"/>
  <c r="S2029" i="1" s="1"/>
  <c r="R2028" i="1"/>
  <c r="S2028" i="1" s="1" a="1"/>
  <c r="S2028" i="1" s="1"/>
  <c r="R2027" i="1"/>
  <c r="S2027" i="1" s="1" a="1"/>
  <c r="S2027" i="1" s="1"/>
  <c r="R2026" i="1"/>
  <c r="S2026" i="1" s="1" a="1"/>
  <c r="S2026" i="1" s="1"/>
  <c r="R2025" i="1"/>
  <c r="S2025" i="1" s="1" a="1"/>
  <c r="S2025" i="1" s="1"/>
  <c r="R2024" i="1"/>
  <c r="S2024" i="1" s="1" a="1"/>
  <c r="S2024" i="1" s="1"/>
  <c r="R2023" i="1"/>
  <c r="S2023" i="1" s="1" a="1"/>
  <c r="S2023" i="1" s="1"/>
  <c r="R2022" i="1"/>
  <c r="S2022" i="1" s="1" a="1"/>
  <c r="S2022" i="1" s="1"/>
  <c r="R2021" i="1"/>
  <c r="S2021" i="1" s="1" a="1"/>
  <c r="S2021" i="1" s="1"/>
  <c r="R2020" i="1"/>
  <c r="S2020" i="1" s="1" a="1"/>
  <c r="S2020" i="1" s="1"/>
  <c r="R2019" i="1"/>
  <c r="S2019" i="1" s="1" a="1"/>
  <c r="S2019" i="1" s="1"/>
  <c r="R2018" i="1"/>
  <c r="S2018" i="1" s="1" a="1"/>
  <c r="S2018" i="1" s="1"/>
  <c r="R2017" i="1"/>
  <c r="S2017" i="1" s="1" a="1"/>
  <c r="S2017" i="1" s="1"/>
  <c r="R2016" i="1"/>
  <c r="S2016" i="1" s="1" a="1"/>
  <c r="S2016" i="1" s="1"/>
  <c r="R2015" i="1"/>
  <c r="S2015" i="1" s="1" a="1"/>
  <c r="S2015" i="1" s="1"/>
  <c r="R2014" i="1"/>
  <c r="S2014" i="1" s="1" a="1"/>
  <c r="S2014" i="1" s="1"/>
  <c r="R2013" i="1"/>
  <c r="S2013" i="1" s="1" a="1"/>
  <c r="S2013" i="1" s="1"/>
  <c r="R2012" i="1"/>
  <c r="S2012" i="1" s="1" a="1"/>
  <c r="S2012" i="1" s="1"/>
  <c r="R2011" i="1"/>
  <c r="S2011" i="1" s="1" a="1"/>
  <c r="S2011" i="1" s="1"/>
  <c r="R2010" i="1"/>
  <c r="S2010" i="1" s="1" a="1"/>
  <c r="S2010" i="1" s="1"/>
  <c r="R2009" i="1"/>
  <c r="S2009" i="1" s="1" a="1"/>
  <c r="S2009" i="1" s="1"/>
  <c r="R2008" i="1"/>
  <c r="S2008" i="1" s="1" a="1"/>
  <c r="S2008" i="1" s="1"/>
  <c r="R2007" i="1"/>
  <c r="S2007" i="1" s="1" a="1"/>
  <c r="S2007" i="1" s="1"/>
  <c r="R2006" i="1"/>
  <c r="S2006" i="1" s="1" a="1"/>
  <c r="S2006" i="1" s="1"/>
  <c r="R2005" i="1"/>
  <c r="S2005" i="1" s="1" a="1"/>
  <c r="S2005" i="1" s="1"/>
  <c r="R2004" i="1"/>
  <c r="S2004" i="1" s="1" a="1"/>
  <c r="S2004" i="1" s="1"/>
  <c r="R2003" i="1"/>
  <c r="S2003" i="1" s="1" a="1"/>
  <c r="S2003" i="1" s="1"/>
  <c r="R2002" i="1"/>
  <c r="S2002" i="1" s="1" a="1"/>
  <c r="S2002" i="1" s="1"/>
  <c r="R2001" i="1"/>
  <c r="S2001" i="1" s="1" a="1"/>
  <c r="S2001" i="1" s="1"/>
  <c r="R2000" i="1"/>
  <c r="S2000" i="1" s="1" a="1"/>
  <c r="S2000" i="1" s="1"/>
  <c r="R1999" i="1"/>
  <c r="S1999" i="1" s="1" a="1"/>
  <c r="S1999" i="1" s="1"/>
  <c r="R1998" i="1"/>
  <c r="S1998" i="1" s="1" a="1"/>
  <c r="S1998" i="1" s="1"/>
  <c r="R1997" i="1"/>
  <c r="S1997" i="1" s="1" a="1"/>
  <c r="S1997" i="1" s="1"/>
  <c r="R1996" i="1"/>
  <c r="S1996" i="1" s="1" a="1"/>
  <c r="S1996" i="1" s="1"/>
  <c r="R1995" i="1"/>
  <c r="S1995" i="1" s="1" a="1"/>
  <c r="S1995" i="1" s="1"/>
  <c r="R1994" i="1"/>
  <c r="S1994" i="1" s="1" a="1"/>
  <c r="S1994" i="1" s="1"/>
  <c r="R1993" i="1"/>
  <c r="S1993" i="1" s="1" a="1"/>
  <c r="S1993" i="1" s="1"/>
  <c r="R1992" i="1"/>
  <c r="S1992" i="1" s="1" a="1"/>
  <c r="S1992" i="1" s="1"/>
  <c r="R1991" i="1"/>
  <c r="S1991" i="1" s="1" a="1"/>
  <c r="S1991" i="1" s="1"/>
  <c r="R1990" i="1"/>
  <c r="S1990" i="1" s="1" a="1"/>
  <c r="S1990" i="1" s="1"/>
  <c r="R1989" i="1"/>
  <c r="S1989" i="1" s="1" a="1"/>
  <c r="S1989" i="1" s="1"/>
  <c r="R1988" i="1"/>
  <c r="S1988" i="1" s="1" a="1"/>
  <c r="S1988" i="1" s="1"/>
  <c r="R1987" i="1"/>
  <c r="S1987" i="1" s="1" a="1"/>
  <c r="S1987" i="1" s="1"/>
  <c r="R1986" i="1"/>
  <c r="S1986" i="1" s="1" a="1"/>
  <c r="S1986" i="1" s="1"/>
  <c r="R1985" i="1"/>
  <c r="S1985" i="1" s="1" a="1"/>
  <c r="S1985" i="1" s="1"/>
  <c r="R1984" i="1"/>
  <c r="S1984" i="1" s="1" a="1"/>
  <c r="S1984" i="1" s="1"/>
  <c r="R1983" i="1"/>
  <c r="S1983" i="1" s="1" a="1"/>
  <c r="S1983" i="1" s="1"/>
  <c r="R1982" i="1"/>
  <c r="S1982" i="1" s="1" a="1"/>
  <c r="S1982" i="1" s="1"/>
  <c r="R1981" i="1"/>
  <c r="S1981" i="1" s="1" a="1"/>
  <c r="S1981" i="1" s="1"/>
  <c r="R1980" i="1"/>
  <c r="S1980" i="1" s="1" a="1"/>
  <c r="S1980" i="1" s="1"/>
  <c r="R1979" i="1"/>
  <c r="S1979" i="1" s="1" a="1"/>
  <c r="S1979" i="1" s="1"/>
  <c r="R1978" i="1"/>
  <c r="S1978" i="1" s="1" a="1"/>
  <c r="S1978" i="1" s="1"/>
  <c r="R1977" i="1"/>
  <c r="S1977" i="1" s="1" a="1"/>
  <c r="S1977" i="1" s="1"/>
  <c r="R1976" i="1"/>
  <c r="S1976" i="1" s="1" a="1"/>
  <c r="S1976" i="1" s="1"/>
  <c r="R1975" i="1"/>
  <c r="S1975" i="1" s="1" a="1"/>
  <c r="S1975" i="1" s="1"/>
  <c r="R1974" i="1"/>
  <c r="S1974" i="1" s="1" a="1"/>
  <c r="S1974" i="1" s="1"/>
  <c r="R1973" i="1"/>
  <c r="S1973" i="1" s="1" a="1"/>
  <c r="S1973" i="1" s="1"/>
  <c r="R1972" i="1"/>
  <c r="S1972" i="1" s="1" a="1"/>
  <c r="S1972" i="1" s="1"/>
  <c r="R1971" i="1"/>
  <c r="S1971" i="1" s="1" a="1"/>
  <c r="S1971" i="1" s="1"/>
  <c r="R1970" i="1"/>
  <c r="S1970" i="1" s="1" a="1"/>
  <c r="S1970" i="1" s="1"/>
  <c r="R1969" i="1"/>
  <c r="S1969" i="1" s="1" a="1"/>
  <c r="S1969" i="1" s="1"/>
  <c r="R1968" i="1"/>
  <c r="S1968" i="1" s="1" a="1"/>
  <c r="S1968" i="1" s="1"/>
  <c r="R1967" i="1"/>
  <c r="S1967" i="1" s="1" a="1"/>
  <c r="S1967" i="1" s="1"/>
  <c r="R1966" i="1"/>
  <c r="S1966" i="1" s="1" a="1"/>
  <c r="S1966" i="1" s="1"/>
  <c r="R1965" i="1"/>
  <c r="S1965" i="1" s="1" a="1"/>
  <c r="S1965" i="1" s="1"/>
  <c r="R1964" i="1"/>
  <c r="S1964" i="1" s="1" a="1"/>
  <c r="S1964" i="1" s="1"/>
  <c r="R1963" i="1"/>
  <c r="S1963" i="1" s="1" a="1"/>
  <c r="S1963" i="1" s="1"/>
  <c r="R1962" i="1"/>
  <c r="S1962" i="1" s="1" a="1"/>
  <c r="S1962" i="1" s="1"/>
  <c r="R1961" i="1"/>
  <c r="S1961" i="1" s="1" a="1"/>
  <c r="S1961" i="1" s="1"/>
  <c r="R1960" i="1"/>
  <c r="S1960" i="1" s="1" a="1"/>
  <c r="S1960" i="1" s="1"/>
  <c r="R1959" i="1"/>
  <c r="S1959" i="1" s="1" a="1"/>
  <c r="S1959" i="1" s="1"/>
  <c r="R1958" i="1"/>
  <c r="S1958" i="1" s="1" a="1"/>
  <c r="S1958" i="1" s="1"/>
  <c r="R1957" i="1"/>
  <c r="S1957" i="1" s="1" a="1"/>
  <c r="S1957" i="1" s="1"/>
  <c r="R1956" i="1"/>
  <c r="S1956" i="1" s="1" a="1"/>
  <c r="S1956" i="1" s="1"/>
  <c r="R1955" i="1"/>
  <c r="S1955" i="1" s="1" a="1"/>
  <c r="S1955" i="1" s="1"/>
  <c r="R1954" i="1"/>
  <c r="S1954" i="1" s="1" a="1"/>
  <c r="S1954" i="1" s="1"/>
  <c r="R1953" i="1"/>
  <c r="S1953" i="1" s="1" a="1"/>
  <c r="S1953" i="1" s="1"/>
  <c r="R1952" i="1"/>
  <c r="S1952" i="1" s="1" a="1"/>
  <c r="S1952" i="1" s="1"/>
  <c r="R1951" i="1"/>
  <c r="S1951" i="1" s="1" a="1"/>
  <c r="S1951" i="1" s="1"/>
  <c r="R1950" i="1"/>
  <c r="S1950" i="1" s="1" a="1"/>
  <c r="S1950" i="1" s="1"/>
  <c r="R1949" i="1"/>
  <c r="S1949" i="1" s="1" a="1"/>
  <c r="S1949" i="1" s="1"/>
  <c r="R1948" i="1"/>
  <c r="S1948" i="1" s="1" a="1"/>
  <c r="S1948" i="1" s="1"/>
  <c r="R1947" i="1"/>
  <c r="S1947" i="1" s="1" a="1"/>
  <c r="S1947" i="1" s="1"/>
  <c r="R1946" i="1"/>
  <c r="S1946" i="1" s="1" a="1"/>
  <c r="S1946" i="1" s="1"/>
  <c r="R1945" i="1"/>
  <c r="S1945" i="1" s="1" a="1"/>
  <c r="S1945" i="1" s="1"/>
  <c r="R1944" i="1"/>
  <c r="S1944" i="1" s="1" a="1"/>
  <c r="S1944" i="1" s="1"/>
  <c r="R1943" i="1"/>
  <c r="S1943" i="1" s="1" a="1"/>
  <c r="S1943" i="1" s="1"/>
  <c r="R1942" i="1"/>
  <c r="S1942" i="1" s="1" a="1"/>
  <c r="S1942" i="1" s="1"/>
  <c r="R1941" i="1"/>
  <c r="S1941" i="1" s="1" a="1"/>
  <c r="S1941" i="1" s="1"/>
  <c r="R1940" i="1"/>
  <c r="S1940" i="1" s="1" a="1"/>
  <c r="S1940" i="1" s="1"/>
  <c r="R1939" i="1"/>
  <c r="S1939" i="1" s="1" a="1"/>
  <c r="S1939" i="1" s="1"/>
  <c r="R1938" i="1"/>
  <c r="S1938" i="1" s="1" a="1"/>
  <c r="S1938" i="1" s="1"/>
  <c r="R1937" i="1"/>
  <c r="S1937" i="1" s="1" a="1"/>
  <c r="S1937" i="1" s="1"/>
  <c r="R1936" i="1"/>
  <c r="S1936" i="1" s="1" a="1"/>
  <c r="S1936" i="1" s="1"/>
  <c r="R1935" i="1"/>
  <c r="S1935" i="1" s="1" a="1"/>
  <c r="S1935" i="1" s="1"/>
  <c r="R1934" i="1"/>
  <c r="S1934" i="1" s="1" a="1"/>
  <c r="S1934" i="1" s="1"/>
  <c r="R1933" i="1"/>
  <c r="S1933" i="1" s="1" a="1"/>
  <c r="S1933" i="1" s="1"/>
  <c r="R1932" i="1"/>
  <c r="S1932" i="1" s="1" a="1"/>
  <c r="S1932" i="1" s="1"/>
  <c r="R1931" i="1"/>
  <c r="S1931" i="1" s="1" a="1"/>
  <c r="S1931" i="1" s="1"/>
  <c r="R1930" i="1"/>
  <c r="S1930" i="1" s="1" a="1"/>
  <c r="S1930" i="1" s="1"/>
  <c r="R1929" i="1"/>
  <c r="S1929" i="1" s="1" a="1"/>
  <c r="S1929" i="1" s="1"/>
  <c r="R1928" i="1"/>
  <c r="S1928" i="1" s="1" a="1"/>
  <c r="S1928" i="1" s="1"/>
  <c r="R1927" i="1"/>
  <c r="S1927" i="1" s="1" a="1"/>
  <c r="S1927" i="1" s="1"/>
  <c r="R1926" i="1"/>
  <c r="S1926" i="1" s="1" a="1"/>
  <c r="S1926" i="1" s="1"/>
  <c r="R1925" i="1"/>
  <c r="S1925" i="1" s="1" a="1"/>
  <c r="S1925" i="1" s="1"/>
  <c r="R1924" i="1"/>
  <c r="S1924" i="1" s="1" a="1"/>
  <c r="S1924" i="1" s="1"/>
  <c r="R1923" i="1"/>
  <c r="S1923" i="1" s="1" a="1"/>
  <c r="S1923" i="1" s="1"/>
  <c r="R1922" i="1"/>
  <c r="S1922" i="1" s="1" a="1"/>
  <c r="S1922" i="1" s="1"/>
  <c r="R1921" i="1"/>
  <c r="S1921" i="1" s="1" a="1"/>
  <c r="S1921" i="1" s="1"/>
  <c r="R1920" i="1"/>
  <c r="S1920" i="1" s="1" a="1"/>
  <c r="S1920" i="1" s="1"/>
  <c r="R1919" i="1"/>
  <c r="S1919" i="1" s="1" a="1"/>
  <c r="S1919" i="1" s="1"/>
  <c r="R1918" i="1"/>
  <c r="S1918" i="1" s="1" a="1"/>
  <c r="S1918" i="1" s="1"/>
  <c r="R1917" i="1"/>
  <c r="S1917" i="1" s="1" a="1"/>
  <c r="S1917" i="1" s="1"/>
  <c r="R1916" i="1"/>
  <c r="S1916" i="1" s="1" a="1"/>
  <c r="S1916" i="1" s="1"/>
  <c r="R1915" i="1"/>
  <c r="S1915" i="1" s="1" a="1"/>
  <c r="S1915" i="1" s="1"/>
  <c r="R1914" i="1"/>
  <c r="S1914" i="1" s="1" a="1"/>
  <c r="S1914" i="1" s="1"/>
  <c r="R1913" i="1"/>
  <c r="S1913" i="1" s="1" a="1"/>
  <c r="S1913" i="1" s="1"/>
  <c r="R1912" i="1"/>
  <c r="S1912" i="1" s="1" a="1"/>
  <c r="S1912" i="1" s="1"/>
  <c r="R1911" i="1"/>
  <c r="S1911" i="1" s="1" a="1"/>
  <c r="S1911" i="1" s="1"/>
  <c r="R1910" i="1"/>
  <c r="S1910" i="1" s="1" a="1"/>
  <c r="S1910" i="1" s="1"/>
  <c r="R1909" i="1"/>
  <c r="S1909" i="1" s="1" a="1"/>
  <c r="S1909" i="1" s="1"/>
  <c r="R1908" i="1"/>
  <c r="S1908" i="1" s="1" a="1"/>
  <c r="S1908" i="1" s="1"/>
  <c r="R1907" i="1"/>
  <c r="S1907" i="1" s="1" a="1"/>
  <c r="S1907" i="1" s="1"/>
  <c r="R1906" i="1"/>
  <c r="S1906" i="1" s="1" a="1"/>
  <c r="S1906" i="1" s="1"/>
  <c r="R1905" i="1"/>
  <c r="S1905" i="1" s="1" a="1"/>
  <c r="S1905" i="1" s="1"/>
  <c r="R1904" i="1"/>
  <c r="S1904" i="1" s="1" a="1"/>
  <c r="S1904" i="1" s="1"/>
  <c r="R1903" i="1"/>
  <c r="S1903" i="1" s="1" a="1"/>
  <c r="S1903" i="1" s="1"/>
  <c r="R1902" i="1"/>
  <c r="S1902" i="1" s="1" a="1"/>
  <c r="S1902" i="1" s="1"/>
  <c r="R1901" i="1"/>
  <c r="S1901" i="1" s="1" a="1"/>
  <c r="S1901" i="1" s="1"/>
  <c r="R1900" i="1"/>
  <c r="S1900" i="1" s="1" a="1"/>
  <c r="S1900" i="1" s="1"/>
  <c r="R1899" i="1"/>
  <c r="S1899" i="1" s="1" a="1"/>
  <c r="S1899" i="1" s="1"/>
  <c r="R1898" i="1"/>
  <c r="S1898" i="1" s="1" a="1"/>
  <c r="S1898" i="1" s="1"/>
  <c r="R1897" i="1"/>
  <c r="S1897" i="1" s="1" a="1"/>
  <c r="S1897" i="1" s="1"/>
  <c r="R1896" i="1"/>
  <c r="S1896" i="1" s="1" a="1"/>
  <c r="S1896" i="1" s="1"/>
  <c r="R1895" i="1"/>
  <c r="S1895" i="1" s="1" a="1"/>
  <c r="S1895" i="1" s="1"/>
  <c r="R1894" i="1"/>
  <c r="S1894" i="1" s="1" a="1"/>
  <c r="S1894" i="1" s="1"/>
  <c r="R1893" i="1"/>
  <c r="S1893" i="1" s="1" a="1"/>
  <c r="S1893" i="1" s="1"/>
  <c r="R1892" i="1"/>
  <c r="S1892" i="1" s="1" a="1"/>
  <c r="S1892" i="1" s="1"/>
  <c r="R1891" i="1"/>
  <c r="S1891" i="1" s="1" a="1"/>
  <c r="S1891" i="1" s="1"/>
  <c r="R1890" i="1"/>
  <c r="S1890" i="1" s="1" a="1"/>
  <c r="S1890" i="1" s="1"/>
  <c r="R1889" i="1"/>
  <c r="S1889" i="1" s="1" a="1"/>
  <c r="S1889" i="1" s="1"/>
  <c r="R1888" i="1"/>
  <c r="S1888" i="1" s="1" a="1"/>
  <c r="S1888" i="1" s="1"/>
  <c r="R1887" i="1"/>
  <c r="S1887" i="1" s="1" a="1"/>
  <c r="S1887" i="1" s="1"/>
  <c r="R1886" i="1"/>
  <c r="S1886" i="1" s="1" a="1"/>
  <c r="S1886" i="1" s="1"/>
  <c r="R1885" i="1"/>
  <c r="S1885" i="1" s="1" a="1"/>
  <c r="S1885" i="1" s="1"/>
  <c r="R1884" i="1"/>
  <c r="S1884" i="1" s="1" a="1"/>
  <c r="S1884" i="1" s="1"/>
  <c r="R1883" i="1"/>
  <c r="S1883" i="1" s="1" a="1"/>
  <c r="S1883" i="1" s="1"/>
  <c r="R1882" i="1"/>
  <c r="S1882" i="1" s="1" a="1"/>
  <c r="S1882" i="1" s="1"/>
  <c r="R1881" i="1"/>
  <c r="S1881" i="1" s="1" a="1"/>
  <c r="S1881" i="1" s="1"/>
  <c r="R1880" i="1"/>
  <c r="S1880" i="1" s="1" a="1"/>
  <c r="S1880" i="1" s="1"/>
  <c r="R1879" i="1"/>
  <c r="S1879" i="1" s="1" a="1"/>
  <c r="S1879" i="1" s="1"/>
  <c r="R1878" i="1"/>
  <c r="S1878" i="1" s="1" a="1"/>
  <c r="S1878" i="1" s="1"/>
  <c r="R1877" i="1"/>
  <c r="S1877" i="1" s="1" a="1"/>
  <c r="S1877" i="1" s="1"/>
  <c r="R1876" i="1"/>
  <c r="S1876" i="1" s="1" a="1"/>
  <c r="S1876" i="1" s="1"/>
  <c r="R1875" i="1"/>
  <c r="S1875" i="1" s="1" a="1"/>
  <c r="S1875" i="1" s="1"/>
  <c r="R1874" i="1"/>
  <c r="S1874" i="1" s="1" a="1"/>
  <c r="S1874" i="1" s="1"/>
  <c r="R1873" i="1"/>
  <c r="S1873" i="1" s="1" a="1"/>
  <c r="S1873" i="1" s="1"/>
  <c r="R1872" i="1"/>
  <c r="S1872" i="1" s="1" a="1"/>
  <c r="S1872" i="1" s="1"/>
  <c r="R1871" i="1"/>
  <c r="S1871" i="1" s="1" a="1"/>
  <c r="S1871" i="1" s="1"/>
  <c r="R1870" i="1"/>
  <c r="S1870" i="1" s="1" a="1"/>
  <c r="S1870" i="1" s="1"/>
  <c r="R1869" i="1"/>
  <c r="S1869" i="1" s="1" a="1"/>
  <c r="S1869" i="1" s="1"/>
  <c r="R1868" i="1"/>
  <c r="S1868" i="1" s="1" a="1"/>
  <c r="S1868" i="1" s="1"/>
  <c r="R1867" i="1"/>
  <c r="S1867" i="1" s="1" a="1"/>
  <c r="S1867" i="1" s="1"/>
  <c r="R1866" i="1"/>
  <c r="S1866" i="1" s="1" a="1"/>
  <c r="S1866" i="1" s="1"/>
  <c r="R1865" i="1"/>
  <c r="S1865" i="1" s="1" a="1"/>
  <c r="S1865" i="1" s="1"/>
  <c r="R1864" i="1"/>
  <c r="S1864" i="1" s="1" a="1"/>
  <c r="S1864" i="1" s="1"/>
  <c r="R1863" i="1"/>
  <c r="S1863" i="1" s="1" a="1"/>
  <c r="S1863" i="1" s="1"/>
  <c r="R1862" i="1"/>
  <c r="S1862" i="1" s="1" a="1"/>
  <c r="S1862" i="1" s="1"/>
  <c r="R1861" i="1"/>
  <c r="S1861" i="1" s="1" a="1"/>
  <c r="S1861" i="1" s="1"/>
  <c r="R1860" i="1"/>
  <c r="S1860" i="1" s="1" a="1"/>
  <c r="S1860" i="1" s="1"/>
  <c r="R1859" i="1"/>
  <c r="S1859" i="1" s="1" a="1"/>
  <c r="S1859" i="1" s="1"/>
  <c r="R1858" i="1"/>
  <c r="S1858" i="1" s="1" a="1"/>
  <c r="S1858" i="1" s="1"/>
  <c r="R1857" i="1"/>
  <c r="S1857" i="1" s="1" a="1"/>
  <c r="S1857" i="1" s="1"/>
  <c r="R1856" i="1"/>
  <c r="S1856" i="1" s="1" a="1"/>
  <c r="S1856" i="1" s="1"/>
  <c r="R1855" i="1"/>
  <c r="S1855" i="1" s="1" a="1"/>
  <c r="S1855" i="1" s="1"/>
  <c r="R1854" i="1"/>
  <c r="S1854" i="1" s="1" a="1"/>
  <c r="S1854" i="1" s="1"/>
  <c r="R1853" i="1"/>
  <c r="S1853" i="1" s="1" a="1"/>
  <c r="S1853" i="1" s="1"/>
  <c r="R1852" i="1"/>
  <c r="S1852" i="1" s="1" a="1"/>
  <c r="S1852" i="1" s="1"/>
  <c r="R1851" i="1"/>
  <c r="S1851" i="1" s="1" a="1"/>
  <c r="S1851" i="1" s="1"/>
  <c r="R1850" i="1"/>
  <c r="S1850" i="1" s="1" a="1"/>
  <c r="S1850" i="1" s="1"/>
  <c r="R1849" i="1"/>
  <c r="S1849" i="1" s="1" a="1"/>
  <c r="S1849" i="1" s="1"/>
  <c r="R1848" i="1"/>
  <c r="S1848" i="1" s="1" a="1"/>
  <c r="S1848" i="1" s="1"/>
  <c r="R1847" i="1"/>
  <c r="S1847" i="1" s="1" a="1"/>
  <c r="S1847" i="1" s="1"/>
  <c r="R1846" i="1"/>
  <c r="S1846" i="1" s="1" a="1"/>
  <c r="S1846" i="1" s="1"/>
  <c r="R1845" i="1"/>
  <c r="S1845" i="1" s="1" a="1"/>
  <c r="S1845" i="1" s="1"/>
  <c r="R1844" i="1"/>
  <c r="S1844" i="1" s="1" a="1"/>
  <c r="S1844" i="1" s="1"/>
  <c r="R1843" i="1"/>
  <c r="S1843" i="1" s="1" a="1"/>
  <c r="S1843" i="1" s="1"/>
  <c r="R1842" i="1"/>
  <c r="S1842" i="1" s="1" a="1"/>
  <c r="S1842" i="1" s="1"/>
  <c r="R1841" i="1"/>
  <c r="S1841" i="1" s="1" a="1"/>
  <c r="S1841" i="1" s="1"/>
  <c r="R1840" i="1"/>
  <c r="S1840" i="1" s="1" a="1"/>
  <c r="S1840" i="1" s="1"/>
  <c r="R1839" i="1"/>
  <c r="S1839" i="1" s="1" a="1"/>
  <c r="S1839" i="1" s="1"/>
  <c r="R1838" i="1"/>
  <c r="S1838" i="1" s="1" a="1"/>
  <c r="S1838" i="1" s="1"/>
  <c r="R1837" i="1"/>
  <c r="S1837" i="1" s="1" a="1"/>
  <c r="S1837" i="1" s="1"/>
  <c r="R1836" i="1"/>
  <c r="S1836" i="1" s="1" a="1"/>
  <c r="S1836" i="1" s="1"/>
  <c r="R1835" i="1"/>
  <c r="S1835" i="1" s="1" a="1"/>
  <c r="S1835" i="1" s="1"/>
  <c r="R1834" i="1"/>
  <c r="S1834" i="1" s="1" a="1"/>
  <c r="S1834" i="1" s="1"/>
  <c r="R1833" i="1"/>
  <c r="S1833" i="1" s="1" a="1"/>
  <c r="S1833" i="1" s="1"/>
  <c r="R1832" i="1"/>
  <c r="S1832" i="1" s="1" a="1"/>
  <c r="S1832" i="1" s="1"/>
  <c r="R1831" i="1"/>
  <c r="S1831" i="1" s="1" a="1"/>
  <c r="S1831" i="1" s="1"/>
  <c r="R1830" i="1"/>
  <c r="S1830" i="1" s="1" a="1"/>
  <c r="S1830" i="1" s="1"/>
  <c r="R1829" i="1"/>
  <c r="S1829" i="1" s="1" a="1"/>
  <c r="S1829" i="1" s="1"/>
  <c r="R1828" i="1"/>
  <c r="S1828" i="1" s="1" a="1"/>
  <c r="S1828" i="1" s="1"/>
  <c r="R1827" i="1"/>
  <c r="S1827" i="1" s="1" a="1"/>
  <c r="S1827" i="1" s="1"/>
  <c r="R1826" i="1"/>
  <c r="S1826" i="1" s="1" a="1"/>
  <c r="S1826" i="1" s="1"/>
  <c r="R1825" i="1"/>
  <c r="S1825" i="1" s="1" a="1"/>
  <c r="S1825" i="1" s="1"/>
  <c r="R1824" i="1"/>
  <c r="S1824" i="1" s="1" a="1"/>
  <c r="S1824" i="1" s="1"/>
  <c r="R1823" i="1"/>
  <c r="S1823" i="1" s="1" a="1"/>
  <c r="S1823" i="1" s="1"/>
  <c r="R1822" i="1"/>
  <c r="S1822" i="1" s="1" a="1"/>
  <c r="S1822" i="1" s="1"/>
  <c r="R1821" i="1"/>
  <c r="S1821" i="1" s="1" a="1"/>
  <c r="S1821" i="1" s="1"/>
  <c r="R1820" i="1"/>
  <c r="S1820" i="1" s="1" a="1"/>
  <c r="S1820" i="1" s="1"/>
  <c r="R1819" i="1"/>
  <c r="S1819" i="1" s="1" a="1"/>
  <c r="S1819" i="1" s="1"/>
  <c r="R1818" i="1"/>
  <c r="S1818" i="1" s="1" a="1"/>
  <c r="S1818" i="1" s="1"/>
  <c r="R1817" i="1"/>
  <c r="S1817" i="1" s="1" a="1"/>
  <c r="S1817" i="1" s="1"/>
  <c r="R1816" i="1"/>
  <c r="S1816" i="1" s="1" a="1"/>
  <c r="S1816" i="1" s="1"/>
  <c r="R1815" i="1"/>
  <c r="S1815" i="1" s="1" a="1"/>
  <c r="S1815" i="1" s="1"/>
  <c r="R1814" i="1"/>
  <c r="S1814" i="1" s="1" a="1"/>
  <c r="S1814" i="1" s="1"/>
  <c r="R1813" i="1"/>
  <c r="S1813" i="1" s="1" a="1"/>
  <c r="S1813" i="1" s="1"/>
  <c r="R1812" i="1"/>
  <c r="S1812" i="1" s="1" a="1"/>
  <c r="S1812" i="1" s="1"/>
  <c r="R1811" i="1"/>
  <c r="S1811" i="1" s="1" a="1"/>
  <c r="S1811" i="1" s="1"/>
  <c r="R1810" i="1"/>
  <c r="S1810" i="1" s="1" a="1"/>
  <c r="S1810" i="1" s="1"/>
  <c r="R1809" i="1"/>
  <c r="S1809" i="1" s="1" a="1"/>
  <c r="S1809" i="1" s="1"/>
  <c r="R1808" i="1"/>
  <c r="S1808" i="1" s="1" a="1"/>
  <c r="S1808" i="1" s="1"/>
  <c r="R1807" i="1"/>
  <c r="S1807" i="1" s="1" a="1"/>
  <c r="S1807" i="1" s="1"/>
  <c r="R1806" i="1"/>
  <c r="S1806" i="1" s="1" a="1"/>
  <c r="S1806" i="1" s="1"/>
  <c r="R1805" i="1"/>
  <c r="S1805" i="1" s="1" a="1"/>
  <c r="S1805" i="1" s="1"/>
  <c r="R1804" i="1"/>
  <c r="S1804" i="1" s="1" a="1"/>
  <c r="S1804" i="1" s="1"/>
  <c r="R1803" i="1"/>
  <c r="S1803" i="1" s="1" a="1"/>
  <c r="S1803" i="1" s="1"/>
  <c r="R1802" i="1"/>
  <c r="S1802" i="1" s="1" a="1"/>
  <c r="S1802" i="1" s="1"/>
  <c r="R1801" i="1"/>
  <c r="S1801" i="1" s="1" a="1"/>
  <c r="S1801" i="1" s="1"/>
  <c r="R1800" i="1"/>
  <c r="S1800" i="1" s="1" a="1"/>
  <c r="S1800" i="1" s="1"/>
  <c r="R1799" i="1"/>
  <c r="S1799" i="1" s="1" a="1"/>
  <c r="S1799" i="1" s="1"/>
  <c r="R1798" i="1"/>
  <c r="S1798" i="1" s="1" a="1"/>
  <c r="S1798" i="1" s="1"/>
  <c r="R1797" i="1"/>
  <c r="S1797" i="1" s="1" a="1"/>
  <c r="S1797" i="1" s="1"/>
  <c r="R1796" i="1"/>
  <c r="S1796" i="1" s="1" a="1"/>
  <c r="S1796" i="1" s="1"/>
  <c r="R1795" i="1"/>
  <c r="S1795" i="1" s="1" a="1"/>
  <c r="S1795" i="1" s="1"/>
  <c r="R1794" i="1"/>
  <c r="S1794" i="1" s="1" a="1"/>
  <c r="S1794" i="1" s="1"/>
  <c r="R1793" i="1"/>
  <c r="S1793" i="1" s="1" a="1"/>
  <c r="S1793" i="1" s="1"/>
  <c r="R1792" i="1"/>
  <c r="S1792" i="1" s="1" a="1"/>
  <c r="S1792" i="1" s="1"/>
  <c r="R1791" i="1"/>
  <c r="S1791" i="1" s="1" a="1"/>
  <c r="S1791" i="1" s="1"/>
  <c r="R1790" i="1"/>
  <c r="S1790" i="1" s="1" a="1"/>
  <c r="S1790" i="1" s="1"/>
  <c r="R1789" i="1"/>
  <c r="S1789" i="1" s="1" a="1"/>
  <c r="S1789" i="1" s="1"/>
  <c r="R1788" i="1"/>
  <c r="S1788" i="1" s="1" a="1"/>
  <c r="S1788" i="1" s="1"/>
  <c r="R1787" i="1"/>
  <c r="S1787" i="1" s="1" a="1"/>
  <c r="S1787" i="1" s="1"/>
  <c r="R1786" i="1"/>
  <c r="S1786" i="1" s="1" a="1"/>
  <c r="S1786" i="1" s="1"/>
  <c r="R1785" i="1"/>
  <c r="S1785" i="1" s="1" a="1"/>
  <c r="S1785" i="1" s="1"/>
  <c r="R1784" i="1"/>
  <c r="S1784" i="1" s="1" a="1"/>
  <c r="S1784" i="1" s="1"/>
  <c r="R1783" i="1"/>
  <c r="S1783" i="1" s="1" a="1"/>
  <c r="S1783" i="1" s="1"/>
  <c r="R1782" i="1"/>
  <c r="S1782" i="1" s="1" a="1"/>
  <c r="S1782" i="1" s="1"/>
  <c r="R1781" i="1"/>
  <c r="S1781" i="1" s="1" a="1"/>
  <c r="S1781" i="1" s="1"/>
  <c r="R1780" i="1"/>
  <c r="S1780" i="1" s="1" a="1"/>
  <c r="S1780" i="1" s="1"/>
  <c r="R1779" i="1"/>
  <c r="S1779" i="1" s="1" a="1"/>
  <c r="S1779" i="1" s="1"/>
  <c r="R1778" i="1"/>
  <c r="S1778" i="1" s="1" a="1"/>
  <c r="S1778" i="1" s="1"/>
  <c r="R1777" i="1"/>
  <c r="S1777" i="1" s="1" a="1"/>
  <c r="S1777" i="1" s="1"/>
  <c r="R1776" i="1"/>
  <c r="S1776" i="1" s="1" a="1"/>
  <c r="S1776" i="1" s="1"/>
  <c r="R1775" i="1"/>
  <c r="S1775" i="1" s="1" a="1"/>
  <c r="S1775" i="1" s="1"/>
  <c r="R1774" i="1"/>
  <c r="S1774" i="1" s="1" a="1"/>
  <c r="S1774" i="1" s="1"/>
  <c r="R1773" i="1"/>
  <c r="S1773" i="1" s="1" a="1"/>
  <c r="S1773" i="1" s="1"/>
  <c r="R1772" i="1"/>
  <c r="S1772" i="1" s="1" a="1"/>
  <c r="S1772" i="1" s="1"/>
  <c r="R1771" i="1"/>
  <c r="S1771" i="1" s="1" a="1"/>
  <c r="S1771" i="1" s="1"/>
  <c r="R1770" i="1"/>
  <c r="S1770" i="1" s="1" a="1"/>
  <c r="S1770" i="1" s="1"/>
  <c r="R1769" i="1"/>
  <c r="S1769" i="1" s="1" a="1"/>
  <c r="S1769" i="1" s="1"/>
  <c r="R1768" i="1"/>
  <c r="S1768" i="1" s="1" a="1"/>
  <c r="S1768" i="1" s="1"/>
  <c r="R1767" i="1"/>
  <c r="S1767" i="1" s="1" a="1"/>
  <c r="S1767" i="1" s="1"/>
  <c r="R1766" i="1"/>
  <c r="S1766" i="1" s="1" a="1"/>
  <c r="S1766" i="1" s="1"/>
  <c r="R1765" i="1"/>
  <c r="S1765" i="1" s="1" a="1"/>
  <c r="S1765" i="1" s="1"/>
  <c r="R1764" i="1"/>
  <c r="S1764" i="1" s="1" a="1"/>
  <c r="S1764" i="1" s="1"/>
  <c r="R1763" i="1"/>
  <c r="S1763" i="1" s="1" a="1"/>
  <c r="S1763" i="1" s="1"/>
  <c r="R1762" i="1"/>
  <c r="S1762" i="1" s="1" a="1"/>
  <c r="S1762" i="1" s="1"/>
  <c r="R1761" i="1"/>
  <c r="S1761" i="1" s="1" a="1"/>
  <c r="S1761" i="1" s="1"/>
  <c r="R1760" i="1"/>
  <c r="S1760" i="1" s="1" a="1"/>
  <c r="S1760" i="1" s="1"/>
  <c r="R1759" i="1"/>
  <c r="S1759" i="1" s="1" a="1"/>
  <c r="S1759" i="1" s="1"/>
  <c r="R1758" i="1"/>
  <c r="S1758" i="1" s="1" a="1"/>
  <c r="S1758" i="1" s="1"/>
  <c r="R1757" i="1"/>
  <c r="S1757" i="1" s="1" a="1"/>
  <c r="S1757" i="1" s="1"/>
  <c r="R1756" i="1"/>
  <c r="S1756" i="1" s="1" a="1"/>
  <c r="S1756" i="1" s="1"/>
  <c r="R1755" i="1"/>
  <c r="S1755" i="1" s="1" a="1"/>
  <c r="S1755" i="1" s="1"/>
  <c r="R1754" i="1"/>
  <c r="S1754" i="1" s="1" a="1"/>
  <c r="S1754" i="1" s="1"/>
  <c r="R1753" i="1"/>
  <c r="S1753" i="1" s="1" a="1"/>
  <c r="S1753" i="1" s="1"/>
  <c r="R1752" i="1"/>
  <c r="S1752" i="1" s="1" a="1"/>
  <c r="S1752" i="1" s="1"/>
  <c r="R1751" i="1"/>
  <c r="S1751" i="1" s="1" a="1"/>
  <c r="S1751" i="1" s="1"/>
  <c r="R1750" i="1"/>
  <c r="S1750" i="1" s="1" a="1"/>
  <c r="S1750" i="1" s="1"/>
  <c r="R1749" i="1"/>
  <c r="S1749" i="1" s="1" a="1"/>
  <c r="S1749" i="1" s="1"/>
  <c r="R1748" i="1"/>
  <c r="S1748" i="1" s="1" a="1"/>
  <c r="S1748" i="1" s="1"/>
  <c r="R1747" i="1"/>
  <c r="S1747" i="1" s="1" a="1"/>
  <c r="S1747" i="1" s="1"/>
  <c r="R1746" i="1"/>
  <c r="S1746" i="1" s="1" a="1"/>
  <c r="S1746" i="1" s="1"/>
  <c r="R1745" i="1"/>
  <c r="S1745" i="1" s="1" a="1"/>
  <c r="S1745" i="1" s="1"/>
  <c r="R1744" i="1"/>
  <c r="S1744" i="1" s="1" a="1"/>
  <c r="S1744" i="1" s="1"/>
  <c r="R1743" i="1"/>
  <c r="S1743" i="1" s="1" a="1"/>
  <c r="S1743" i="1" s="1"/>
  <c r="R1742" i="1"/>
  <c r="S1742" i="1" s="1" a="1"/>
  <c r="S1742" i="1" s="1"/>
  <c r="R1741" i="1"/>
  <c r="S1741" i="1" s="1" a="1"/>
  <c r="S1741" i="1" s="1"/>
  <c r="R1740" i="1"/>
  <c r="S1740" i="1" s="1" a="1"/>
  <c r="S1740" i="1" s="1"/>
  <c r="R1739" i="1"/>
  <c r="S1739" i="1" s="1" a="1"/>
  <c r="S1739" i="1" s="1"/>
  <c r="R1738" i="1"/>
  <c r="S1738" i="1" s="1" a="1"/>
  <c r="S1738" i="1" s="1"/>
  <c r="R1737" i="1"/>
  <c r="S1737" i="1" s="1" a="1"/>
  <c r="S1737" i="1" s="1"/>
  <c r="R1736" i="1"/>
  <c r="S1736" i="1" s="1" a="1"/>
  <c r="S1736" i="1" s="1"/>
  <c r="R1735" i="1"/>
  <c r="S1735" i="1" s="1" a="1"/>
  <c r="S1735" i="1" s="1"/>
  <c r="R1734" i="1"/>
  <c r="S1734" i="1" s="1" a="1"/>
  <c r="S1734" i="1" s="1"/>
  <c r="R1733" i="1"/>
  <c r="S1733" i="1" s="1" a="1"/>
  <c r="S1733" i="1" s="1"/>
  <c r="R1732" i="1"/>
  <c r="S1732" i="1" s="1" a="1"/>
  <c r="S1732" i="1" s="1"/>
  <c r="R1731" i="1"/>
  <c r="S1731" i="1" s="1" a="1"/>
  <c r="S1731" i="1" s="1"/>
  <c r="R1730" i="1"/>
  <c r="S1730" i="1" s="1" a="1"/>
  <c r="S1730" i="1" s="1"/>
  <c r="R1729" i="1"/>
  <c r="S1729" i="1" s="1" a="1"/>
  <c r="S1729" i="1" s="1"/>
  <c r="R1728" i="1"/>
  <c r="S1728" i="1" s="1" a="1"/>
  <c r="S1728" i="1" s="1"/>
  <c r="R1727" i="1"/>
  <c r="S1727" i="1" s="1" a="1"/>
  <c r="S1727" i="1" s="1"/>
  <c r="R1726" i="1"/>
  <c r="S1726" i="1" s="1" a="1"/>
  <c r="S1726" i="1" s="1"/>
  <c r="R1725" i="1"/>
  <c r="S1725" i="1" s="1" a="1"/>
  <c r="S1725" i="1" s="1"/>
  <c r="R1724" i="1"/>
  <c r="S1724" i="1" s="1" a="1"/>
  <c r="S1724" i="1" s="1"/>
  <c r="R1723" i="1"/>
  <c r="S1723" i="1" s="1" a="1"/>
  <c r="S1723" i="1" s="1"/>
  <c r="R1722" i="1"/>
  <c r="S1722" i="1" s="1" a="1"/>
  <c r="S1722" i="1" s="1"/>
  <c r="R1721" i="1"/>
  <c r="S1721" i="1" s="1" a="1"/>
  <c r="S1721" i="1" s="1"/>
  <c r="R1720" i="1"/>
  <c r="S1720" i="1" s="1" a="1"/>
  <c r="S1720" i="1" s="1"/>
  <c r="R1719" i="1"/>
  <c r="S1719" i="1" s="1" a="1"/>
  <c r="S1719" i="1" s="1"/>
  <c r="R1718" i="1"/>
  <c r="S1718" i="1" s="1" a="1"/>
  <c r="S1718" i="1" s="1"/>
  <c r="R1717" i="1"/>
  <c r="S1717" i="1" s="1" a="1"/>
  <c r="S1717" i="1" s="1"/>
  <c r="R1716" i="1"/>
  <c r="S1716" i="1" s="1" a="1"/>
  <c r="S1716" i="1" s="1"/>
  <c r="R1715" i="1"/>
  <c r="S1715" i="1" s="1" a="1"/>
  <c r="S1715" i="1" s="1"/>
  <c r="R1714" i="1"/>
  <c r="S1714" i="1" s="1" a="1"/>
  <c r="S1714" i="1" s="1"/>
  <c r="R1713" i="1"/>
  <c r="S1713" i="1" s="1" a="1"/>
  <c r="S1713" i="1" s="1"/>
  <c r="R1712" i="1"/>
  <c r="S1712" i="1" s="1" a="1"/>
  <c r="S1712" i="1" s="1"/>
  <c r="R1711" i="1"/>
  <c r="S1711" i="1" s="1" a="1"/>
  <c r="S1711" i="1" s="1"/>
  <c r="R1710" i="1"/>
  <c r="S1710" i="1" s="1" a="1"/>
  <c r="S1710" i="1" s="1"/>
  <c r="R1709" i="1"/>
  <c r="S1709" i="1" s="1" a="1"/>
  <c r="S1709" i="1" s="1"/>
  <c r="R1708" i="1"/>
  <c r="S1708" i="1" s="1" a="1"/>
  <c r="S1708" i="1" s="1"/>
  <c r="R1707" i="1"/>
  <c r="S1707" i="1" s="1" a="1"/>
  <c r="S1707" i="1" s="1"/>
  <c r="R1706" i="1"/>
  <c r="S1706" i="1" s="1" a="1"/>
  <c r="S1706" i="1" s="1"/>
  <c r="R1705" i="1"/>
  <c r="S1705" i="1" s="1" a="1"/>
  <c r="S1705" i="1" s="1"/>
  <c r="R1704" i="1"/>
  <c r="S1704" i="1" s="1" a="1"/>
  <c r="S1704" i="1" s="1"/>
  <c r="R1703" i="1"/>
  <c r="S1703" i="1" s="1" a="1"/>
  <c r="S1703" i="1" s="1"/>
  <c r="R1702" i="1"/>
  <c r="S1702" i="1" s="1" a="1"/>
  <c r="S1702" i="1" s="1"/>
  <c r="R1701" i="1"/>
  <c r="S1701" i="1" s="1" a="1"/>
  <c r="S1701" i="1" s="1"/>
  <c r="R1700" i="1"/>
  <c r="S1700" i="1" s="1" a="1"/>
  <c r="S1700" i="1" s="1"/>
  <c r="R1699" i="1"/>
  <c r="S1699" i="1" s="1" a="1"/>
  <c r="S1699" i="1" s="1"/>
  <c r="R1698" i="1"/>
  <c r="S1698" i="1" s="1" a="1"/>
  <c r="S1698" i="1" s="1"/>
  <c r="R1697" i="1"/>
  <c r="S1697" i="1" s="1" a="1"/>
  <c r="S1697" i="1" s="1"/>
  <c r="R1696" i="1"/>
  <c r="S1696" i="1" s="1" a="1"/>
  <c r="S1696" i="1" s="1"/>
  <c r="R1695" i="1"/>
  <c r="S1695" i="1" s="1" a="1"/>
  <c r="S1695" i="1" s="1"/>
  <c r="R1694" i="1"/>
  <c r="S1694" i="1" s="1" a="1"/>
  <c r="S1694" i="1" s="1"/>
  <c r="R1693" i="1"/>
  <c r="S1693" i="1" s="1" a="1"/>
  <c r="S1693" i="1" s="1"/>
  <c r="R1692" i="1"/>
  <c r="S1692" i="1" s="1" a="1"/>
  <c r="S1692" i="1" s="1"/>
  <c r="R1691" i="1"/>
  <c r="S1691" i="1" s="1" a="1"/>
  <c r="S1691" i="1" s="1"/>
  <c r="R1690" i="1"/>
  <c r="S1690" i="1" s="1" a="1"/>
  <c r="S1690" i="1" s="1"/>
  <c r="R1689" i="1"/>
  <c r="S1689" i="1" s="1" a="1"/>
  <c r="S1689" i="1" s="1"/>
  <c r="R1688" i="1"/>
  <c r="S1688" i="1" s="1" a="1"/>
  <c r="S1688" i="1" s="1"/>
  <c r="R1687" i="1"/>
  <c r="S1687" i="1" s="1" a="1"/>
  <c r="S1687" i="1" s="1"/>
  <c r="R1686" i="1"/>
  <c r="S1686" i="1" s="1" a="1"/>
  <c r="S1686" i="1" s="1"/>
  <c r="R1685" i="1"/>
  <c r="S1685" i="1" s="1" a="1"/>
  <c r="S1685" i="1" s="1"/>
  <c r="R1684" i="1"/>
  <c r="S1684" i="1" s="1" a="1"/>
  <c r="S1684" i="1" s="1"/>
  <c r="R1683" i="1"/>
  <c r="S1683" i="1" s="1" a="1"/>
  <c r="S1683" i="1" s="1"/>
  <c r="R1682" i="1"/>
  <c r="S1682" i="1" s="1" a="1"/>
  <c r="S1682" i="1" s="1"/>
  <c r="R1681" i="1"/>
  <c r="S1681" i="1" s="1" a="1"/>
  <c r="S1681" i="1" s="1"/>
  <c r="R1680" i="1"/>
  <c r="S1680" i="1" s="1" a="1"/>
  <c r="S1680" i="1" s="1"/>
  <c r="R1679" i="1"/>
  <c r="S1679" i="1" s="1" a="1"/>
  <c r="S1679" i="1" s="1"/>
  <c r="R1678" i="1"/>
  <c r="S1678" i="1" s="1" a="1"/>
  <c r="S1678" i="1" s="1"/>
  <c r="R1677" i="1"/>
  <c r="S1677" i="1" s="1" a="1"/>
  <c r="S1677" i="1" s="1"/>
  <c r="R1676" i="1"/>
  <c r="S1676" i="1" s="1" a="1"/>
  <c r="S1676" i="1" s="1"/>
  <c r="R1675" i="1"/>
  <c r="S1675" i="1" s="1" a="1"/>
  <c r="S1675" i="1" s="1"/>
  <c r="R1674" i="1"/>
  <c r="S1674" i="1" s="1" a="1"/>
  <c r="S1674" i="1" s="1"/>
  <c r="R1673" i="1"/>
  <c r="S1673" i="1" s="1" a="1"/>
  <c r="S1673" i="1" s="1"/>
  <c r="R1672" i="1"/>
  <c r="S1672" i="1" s="1" a="1"/>
  <c r="S1672" i="1" s="1"/>
  <c r="R1671" i="1"/>
  <c r="S1671" i="1" s="1" a="1"/>
  <c r="S1671" i="1" s="1"/>
  <c r="R1670" i="1"/>
  <c r="S1670" i="1" s="1" a="1"/>
  <c r="S1670" i="1" s="1"/>
  <c r="R1669" i="1"/>
  <c r="S1669" i="1" s="1" a="1"/>
  <c r="S1669" i="1" s="1"/>
  <c r="R1668" i="1"/>
  <c r="S1668" i="1" s="1" a="1"/>
  <c r="S1668" i="1" s="1"/>
  <c r="R1667" i="1"/>
  <c r="S1667" i="1" s="1" a="1"/>
  <c r="S1667" i="1" s="1"/>
  <c r="R1666" i="1"/>
  <c r="S1666" i="1" s="1" a="1"/>
  <c r="S1666" i="1" s="1"/>
  <c r="R1665" i="1"/>
  <c r="S1665" i="1" s="1" a="1"/>
  <c r="S1665" i="1" s="1"/>
  <c r="R1664" i="1"/>
  <c r="S1664" i="1" s="1" a="1"/>
  <c r="S1664" i="1" s="1"/>
  <c r="R1663" i="1"/>
  <c r="S1663" i="1" s="1" a="1"/>
  <c r="S1663" i="1" s="1"/>
  <c r="R1662" i="1"/>
  <c r="S1662" i="1" s="1" a="1"/>
  <c r="S1662" i="1" s="1"/>
  <c r="R1661" i="1"/>
  <c r="S1661" i="1" s="1" a="1"/>
  <c r="S1661" i="1" s="1"/>
  <c r="R1660" i="1"/>
  <c r="S1660" i="1" s="1" a="1"/>
  <c r="S1660" i="1" s="1"/>
  <c r="R1659" i="1"/>
  <c r="S1659" i="1" s="1" a="1"/>
  <c r="S1659" i="1" s="1"/>
  <c r="R1658" i="1"/>
  <c r="S1658" i="1" s="1" a="1"/>
  <c r="S1658" i="1" s="1"/>
  <c r="R1657" i="1"/>
  <c r="S1657" i="1" s="1" a="1"/>
  <c r="S1657" i="1" s="1"/>
  <c r="R1656" i="1"/>
  <c r="S1656" i="1" s="1" a="1"/>
  <c r="S1656" i="1" s="1"/>
  <c r="R1655" i="1"/>
  <c r="S1655" i="1" s="1" a="1"/>
  <c r="S1655" i="1" s="1"/>
  <c r="R1654" i="1"/>
  <c r="S1654" i="1" s="1" a="1"/>
  <c r="S1654" i="1" s="1"/>
  <c r="R1653" i="1"/>
  <c r="S1653" i="1" s="1" a="1"/>
  <c r="S1653" i="1" s="1"/>
  <c r="R1652" i="1"/>
  <c r="S1652" i="1" s="1" a="1"/>
  <c r="S1652" i="1" s="1"/>
  <c r="R1651" i="1"/>
  <c r="S1651" i="1" s="1" a="1"/>
  <c r="S1651" i="1" s="1"/>
  <c r="R1650" i="1"/>
  <c r="S1650" i="1" s="1" a="1"/>
  <c r="S1650" i="1" s="1"/>
  <c r="R1649" i="1"/>
  <c r="S1649" i="1" s="1" a="1"/>
  <c r="S1649" i="1" s="1"/>
  <c r="R1648" i="1"/>
  <c r="S1648" i="1" s="1" a="1"/>
  <c r="S1648" i="1" s="1"/>
  <c r="R1647" i="1"/>
  <c r="S1647" i="1" s="1" a="1"/>
  <c r="S1647" i="1" s="1"/>
  <c r="R1646" i="1"/>
  <c r="S1646" i="1" s="1" a="1"/>
  <c r="S1646" i="1" s="1"/>
  <c r="R1645" i="1"/>
  <c r="S1645" i="1" s="1" a="1"/>
  <c r="S1645" i="1" s="1"/>
  <c r="R1644" i="1"/>
  <c r="S1644" i="1" s="1" a="1"/>
  <c r="S1644" i="1" s="1"/>
  <c r="R1643" i="1"/>
  <c r="S1643" i="1" s="1" a="1"/>
  <c r="S1643" i="1" s="1"/>
  <c r="R1642" i="1"/>
  <c r="S1642" i="1" s="1" a="1"/>
  <c r="S1642" i="1" s="1"/>
  <c r="R1641" i="1"/>
  <c r="S1641" i="1" s="1" a="1"/>
  <c r="S1641" i="1" s="1"/>
  <c r="R1640" i="1"/>
  <c r="S1640" i="1" s="1" a="1"/>
  <c r="S1640" i="1" s="1"/>
  <c r="R1639" i="1"/>
  <c r="S1639" i="1" s="1" a="1"/>
  <c r="S1639" i="1" s="1"/>
  <c r="R1638" i="1"/>
  <c r="S1638" i="1" s="1" a="1"/>
  <c r="S1638" i="1" s="1"/>
  <c r="R1637" i="1"/>
  <c r="S1637" i="1" s="1" a="1"/>
  <c r="S1637" i="1" s="1"/>
  <c r="R1636" i="1"/>
  <c r="S1636" i="1" s="1" a="1"/>
  <c r="S1636" i="1" s="1"/>
  <c r="R1635" i="1"/>
  <c r="S1635" i="1" s="1" a="1"/>
  <c r="S1635" i="1" s="1"/>
  <c r="R1634" i="1"/>
  <c r="S1634" i="1" s="1" a="1"/>
  <c r="S1634" i="1" s="1"/>
  <c r="R1633" i="1"/>
  <c r="S1633" i="1" s="1" a="1"/>
  <c r="S1633" i="1" s="1"/>
  <c r="R1632" i="1"/>
  <c r="S1632" i="1" s="1" a="1"/>
  <c r="S1632" i="1" s="1"/>
  <c r="R1631" i="1"/>
  <c r="S1631" i="1" s="1" a="1"/>
  <c r="S1631" i="1" s="1"/>
  <c r="R1630" i="1"/>
  <c r="S1630" i="1" s="1" a="1"/>
  <c r="S1630" i="1" s="1"/>
  <c r="R1629" i="1"/>
  <c r="S1629" i="1" s="1" a="1"/>
  <c r="S1629" i="1" s="1"/>
  <c r="R1628" i="1"/>
  <c r="S1628" i="1" s="1" a="1"/>
  <c r="S1628" i="1" s="1"/>
  <c r="R1627" i="1"/>
  <c r="S1627" i="1" s="1" a="1"/>
  <c r="S1627" i="1" s="1"/>
  <c r="R1626" i="1"/>
  <c r="S1626" i="1" s="1" a="1"/>
  <c r="S1626" i="1" s="1"/>
  <c r="R1625" i="1"/>
  <c r="S1625" i="1" s="1" a="1"/>
  <c r="S1625" i="1" s="1"/>
  <c r="R1624" i="1"/>
  <c r="S1624" i="1" s="1" a="1"/>
  <c r="S1624" i="1" s="1"/>
  <c r="R1623" i="1"/>
  <c r="S1623" i="1" s="1" a="1"/>
  <c r="S1623" i="1" s="1"/>
  <c r="R1622" i="1"/>
  <c r="S1622" i="1" s="1" a="1"/>
  <c r="S1622" i="1" s="1"/>
  <c r="R1621" i="1"/>
  <c r="S1621" i="1" s="1" a="1"/>
  <c r="S1621" i="1" s="1"/>
  <c r="R1620" i="1"/>
  <c r="S1620" i="1" s="1" a="1"/>
  <c r="S1620" i="1" s="1"/>
  <c r="R1619" i="1"/>
  <c r="S1619" i="1" s="1" a="1"/>
  <c r="S1619" i="1" s="1"/>
  <c r="R1618" i="1"/>
  <c r="S1618" i="1" s="1" a="1"/>
  <c r="S1618" i="1" s="1"/>
  <c r="R1617" i="1"/>
  <c r="S1617" i="1" s="1" a="1"/>
  <c r="S1617" i="1" s="1"/>
  <c r="R1616" i="1"/>
  <c r="S1616" i="1" s="1" a="1"/>
  <c r="S1616" i="1" s="1"/>
  <c r="R1615" i="1"/>
  <c r="S1615" i="1" s="1" a="1"/>
  <c r="S1615" i="1" s="1"/>
  <c r="R1614" i="1"/>
  <c r="S1614" i="1" s="1" a="1"/>
  <c r="S1614" i="1" s="1"/>
  <c r="R1613" i="1"/>
  <c r="S1613" i="1" s="1" a="1"/>
  <c r="S1613" i="1" s="1"/>
  <c r="R1612" i="1"/>
  <c r="S1612" i="1" s="1" a="1"/>
  <c r="S1612" i="1" s="1"/>
  <c r="R1611" i="1"/>
  <c r="S1611" i="1" s="1" a="1"/>
  <c r="S1611" i="1" s="1"/>
  <c r="R1610" i="1"/>
  <c r="S1610" i="1" s="1" a="1"/>
  <c r="S1610" i="1" s="1"/>
  <c r="R1609" i="1"/>
  <c r="S1609" i="1" s="1" a="1"/>
  <c r="S1609" i="1" s="1"/>
  <c r="R1608" i="1"/>
  <c r="S1608" i="1" s="1" a="1"/>
  <c r="S1608" i="1" s="1"/>
  <c r="R1607" i="1"/>
  <c r="S1607" i="1" s="1" a="1"/>
  <c r="S1607" i="1" s="1"/>
  <c r="R1606" i="1"/>
  <c r="S1606" i="1" s="1" a="1"/>
  <c r="S1606" i="1" s="1"/>
  <c r="R1605" i="1"/>
  <c r="S1605" i="1" s="1" a="1"/>
  <c r="S1605" i="1" s="1"/>
  <c r="R1604" i="1"/>
  <c r="S1604" i="1" s="1" a="1"/>
  <c r="S1604" i="1" s="1"/>
  <c r="R1603" i="1"/>
  <c r="S1603" i="1" s="1" a="1"/>
  <c r="S1603" i="1" s="1"/>
  <c r="R1602" i="1"/>
  <c r="S1602" i="1" s="1" a="1"/>
  <c r="S1602" i="1" s="1"/>
  <c r="R1601" i="1"/>
  <c r="S1601" i="1" s="1" a="1"/>
  <c r="S1601" i="1" s="1"/>
  <c r="R1600" i="1"/>
  <c r="S1600" i="1" s="1" a="1"/>
  <c r="S1600" i="1" s="1"/>
  <c r="R1599" i="1"/>
  <c r="S1599" i="1" s="1" a="1"/>
  <c r="S1599" i="1" s="1"/>
  <c r="R1598" i="1"/>
  <c r="S1598" i="1" s="1" a="1"/>
  <c r="S1598" i="1" s="1"/>
  <c r="R1597" i="1"/>
  <c r="S1597" i="1" s="1" a="1"/>
  <c r="S1597" i="1" s="1"/>
  <c r="R1596" i="1"/>
  <c r="S1596" i="1" s="1" a="1"/>
  <c r="S1596" i="1" s="1"/>
  <c r="R1595" i="1"/>
  <c r="S1595" i="1" s="1" a="1"/>
  <c r="S1595" i="1" s="1"/>
  <c r="R1594" i="1"/>
  <c r="S1594" i="1" s="1" a="1"/>
  <c r="S1594" i="1" s="1"/>
  <c r="R1593" i="1"/>
  <c r="S1593" i="1" s="1" a="1"/>
  <c r="S1593" i="1" s="1"/>
  <c r="R1592" i="1"/>
  <c r="S1592" i="1" s="1" a="1"/>
  <c r="S1592" i="1" s="1"/>
  <c r="R1591" i="1"/>
  <c r="S1591" i="1" s="1" a="1"/>
  <c r="S1591" i="1" s="1"/>
  <c r="R1590" i="1"/>
  <c r="S1590" i="1" s="1" a="1"/>
  <c r="S1590" i="1" s="1"/>
  <c r="R1589" i="1"/>
  <c r="S1589" i="1" s="1" a="1"/>
  <c r="S1589" i="1" s="1"/>
  <c r="R1588" i="1"/>
  <c r="S1588" i="1" s="1" a="1"/>
  <c r="S1588" i="1" s="1"/>
  <c r="R1587" i="1"/>
  <c r="S1587" i="1" s="1" a="1"/>
  <c r="S1587" i="1" s="1"/>
  <c r="R1586" i="1"/>
  <c r="S1586" i="1" s="1" a="1"/>
  <c r="S1586" i="1" s="1"/>
  <c r="R1585" i="1"/>
  <c r="S1585" i="1" s="1" a="1"/>
  <c r="S1585" i="1" s="1"/>
  <c r="R1584" i="1"/>
  <c r="S1584" i="1" s="1" a="1"/>
  <c r="S1584" i="1" s="1"/>
  <c r="R1583" i="1"/>
  <c r="S1583" i="1" s="1" a="1"/>
  <c r="S1583" i="1" s="1"/>
  <c r="R1582" i="1"/>
  <c r="S1582" i="1" s="1" a="1"/>
  <c r="S1582" i="1" s="1"/>
  <c r="R1581" i="1"/>
  <c r="S1581" i="1" s="1" a="1"/>
  <c r="S1581" i="1" s="1"/>
  <c r="R1580" i="1"/>
  <c r="S1580" i="1" s="1" a="1"/>
  <c r="S1580" i="1" s="1"/>
  <c r="R1579" i="1"/>
  <c r="S1579" i="1" s="1" a="1"/>
  <c r="S1579" i="1" s="1"/>
  <c r="R1578" i="1"/>
  <c r="S1578" i="1" s="1" a="1"/>
  <c r="S1578" i="1" s="1"/>
  <c r="R1577" i="1"/>
  <c r="S1577" i="1" s="1" a="1"/>
  <c r="S1577" i="1" s="1"/>
  <c r="R1576" i="1"/>
  <c r="S1576" i="1" s="1" a="1"/>
  <c r="S1576" i="1" s="1"/>
  <c r="R1575" i="1"/>
  <c r="S1575" i="1" s="1" a="1"/>
  <c r="S1575" i="1" s="1"/>
  <c r="R1574" i="1"/>
  <c r="S1574" i="1" s="1" a="1"/>
  <c r="S1574" i="1" s="1"/>
  <c r="R1573" i="1"/>
  <c r="S1573" i="1" s="1" a="1"/>
  <c r="S1573" i="1" s="1"/>
  <c r="R1572" i="1"/>
  <c r="S1572" i="1" s="1" a="1"/>
  <c r="S1572" i="1" s="1"/>
  <c r="R1571" i="1"/>
  <c r="S1571" i="1" s="1" a="1"/>
  <c r="S1571" i="1" s="1"/>
  <c r="R1570" i="1"/>
  <c r="S1570" i="1" s="1" a="1"/>
  <c r="S1570" i="1" s="1"/>
  <c r="R1569" i="1"/>
  <c r="S1569" i="1" s="1" a="1"/>
  <c r="S1569" i="1" s="1"/>
  <c r="R1568" i="1"/>
  <c r="S1568" i="1" s="1" a="1"/>
  <c r="S1568" i="1" s="1"/>
  <c r="R1567" i="1"/>
  <c r="S1567" i="1" s="1" a="1"/>
  <c r="S1567" i="1" s="1"/>
  <c r="R1566" i="1"/>
  <c r="S1566" i="1" s="1" a="1"/>
  <c r="S1566" i="1" s="1"/>
  <c r="R1565" i="1"/>
  <c r="S1565" i="1" s="1" a="1"/>
  <c r="S1565" i="1" s="1"/>
  <c r="R1564" i="1"/>
  <c r="S1564" i="1" s="1" a="1"/>
  <c r="S1564" i="1" s="1"/>
  <c r="R1563" i="1"/>
  <c r="S1563" i="1" s="1" a="1"/>
  <c r="S1563" i="1" s="1"/>
  <c r="R1562" i="1"/>
  <c r="S1562" i="1" s="1" a="1"/>
  <c r="S1562" i="1" s="1"/>
  <c r="R1561" i="1"/>
  <c r="S1561" i="1" s="1" a="1"/>
  <c r="S1561" i="1" s="1"/>
  <c r="R1560" i="1"/>
  <c r="S1560" i="1" s="1" a="1"/>
  <c r="S1560" i="1" s="1"/>
  <c r="R1559" i="1"/>
  <c r="S1559" i="1" s="1" a="1"/>
  <c r="S1559" i="1" s="1"/>
  <c r="R1558" i="1"/>
  <c r="S1558" i="1" s="1" a="1"/>
  <c r="S1558" i="1" s="1"/>
  <c r="R1557" i="1"/>
  <c r="S1557" i="1" s="1" a="1"/>
  <c r="S1557" i="1" s="1"/>
  <c r="R1556" i="1"/>
  <c r="S1556" i="1" s="1" a="1"/>
  <c r="S1556" i="1" s="1"/>
  <c r="R1555" i="1"/>
  <c r="S1555" i="1" s="1" a="1"/>
  <c r="S1555" i="1" s="1"/>
  <c r="R1554" i="1"/>
  <c r="S1554" i="1" s="1" a="1"/>
  <c r="S1554" i="1" s="1"/>
  <c r="R1553" i="1"/>
  <c r="S1553" i="1" s="1" a="1"/>
  <c r="S1553" i="1" s="1"/>
  <c r="R1552" i="1"/>
  <c r="S1552" i="1" s="1" a="1"/>
  <c r="S1552" i="1" s="1"/>
  <c r="R1551" i="1"/>
  <c r="S1551" i="1" s="1" a="1"/>
  <c r="S1551" i="1" s="1"/>
  <c r="R1550" i="1"/>
  <c r="S1550" i="1" s="1" a="1"/>
  <c r="S1550" i="1" s="1"/>
  <c r="R1549" i="1"/>
  <c r="S1549" i="1" s="1" a="1"/>
  <c r="S1549" i="1" s="1"/>
  <c r="R1548" i="1"/>
  <c r="S1548" i="1" s="1" a="1"/>
  <c r="S1548" i="1" s="1"/>
  <c r="R1547" i="1"/>
  <c r="S1547" i="1" s="1" a="1"/>
  <c r="S1547" i="1" s="1"/>
  <c r="R1546" i="1"/>
  <c r="S1546" i="1" s="1" a="1"/>
  <c r="S1546" i="1" s="1"/>
  <c r="R1545" i="1"/>
  <c r="S1545" i="1" s="1" a="1"/>
  <c r="S1545" i="1" s="1"/>
  <c r="R1544" i="1"/>
  <c r="S1544" i="1" s="1" a="1"/>
  <c r="S1544" i="1" s="1"/>
  <c r="R1543" i="1"/>
  <c r="S1543" i="1" s="1" a="1"/>
  <c r="S1543" i="1" s="1"/>
  <c r="R1542" i="1"/>
  <c r="S1542" i="1" s="1" a="1"/>
  <c r="S1542" i="1" s="1"/>
  <c r="R1541" i="1"/>
  <c r="S1541" i="1" s="1" a="1"/>
  <c r="S1541" i="1" s="1"/>
  <c r="R1540" i="1"/>
  <c r="S1540" i="1" s="1" a="1"/>
  <c r="S1540" i="1" s="1"/>
  <c r="R1539" i="1"/>
  <c r="S1539" i="1" s="1" a="1"/>
  <c r="S1539" i="1" s="1"/>
  <c r="R1538" i="1"/>
  <c r="S1538" i="1" s="1" a="1"/>
  <c r="S1538" i="1" s="1"/>
  <c r="R1537" i="1"/>
  <c r="S1537" i="1" s="1" a="1"/>
  <c r="S1537" i="1" s="1"/>
  <c r="R1536" i="1"/>
  <c r="S1536" i="1" s="1" a="1"/>
  <c r="S1536" i="1" s="1"/>
  <c r="R1535" i="1"/>
  <c r="S1535" i="1" s="1" a="1"/>
  <c r="S1535" i="1" s="1"/>
  <c r="R1534" i="1"/>
  <c r="S1534" i="1" s="1" a="1"/>
  <c r="S1534" i="1" s="1"/>
  <c r="R1533" i="1"/>
  <c r="S1533" i="1" s="1" a="1"/>
  <c r="S1533" i="1" s="1"/>
  <c r="R1532" i="1"/>
  <c r="S1532" i="1" s="1" a="1"/>
  <c r="S1532" i="1" s="1"/>
  <c r="R1531" i="1"/>
  <c r="S1531" i="1" s="1" a="1"/>
  <c r="S1531" i="1" s="1"/>
  <c r="R1530" i="1"/>
  <c r="S1530" i="1" s="1" a="1"/>
  <c r="S1530" i="1" s="1"/>
  <c r="R1529" i="1"/>
  <c r="S1529" i="1" s="1" a="1"/>
  <c r="S1529" i="1" s="1"/>
  <c r="R1528" i="1"/>
  <c r="S1528" i="1" s="1" a="1"/>
  <c r="S1528" i="1" s="1"/>
  <c r="R1527" i="1"/>
  <c r="S1527" i="1" s="1" a="1"/>
  <c r="S1527" i="1" s="1"/>
  <c r="R1526" i="1"/>
  <c r="S1526" i="1" s="1" a="1"/>
  <c r="S1526" i="1" s="1"/>
  <c r="R1525" i="1"/>
  <c r="S1525" i="1" s="1" a="1"/>
  <c r="S1525" i="1" s="1"/>
  <c r="R1524" i="1"/>
  <c r="S1524" i="1" s="1" a="1"/>
  <c r="S1524" i="1" s="1"/>
  <c r="R1523" i="1"/>
  <c r="S1523" i="1" s="1" a="1"/>
  <c r="S1523" i="1" s="1"/>
  <c r="R1522" i="1"/>
  <c r="S1522" i="1" s="1" a="1"/>
  <c r="S1522" i="1" s="1"/>
  <c r="R1521" i="1"/>
  <c r="S1521" i="1" s="1" a="1"/>
  <c r="S1521" i="1" s="1"/>
  <c r="R1520" i="1"/>
  <c r="S1520" i="1" s="1" a="1"/>
  <c r="S1520" i="1" s="1"/>
  <c r="R1519" i="1"/>
  <c r="S1519" i="1" s="1" a="1"/>
  <c r="S1519" i="1" s="1"/>
  <c r="R1518" i="1"/>
  <c r="S1518" i="1" s="1" a="1"/>
  <c r="S1518" i="1" s="1"/>
  <c r="R1517" i="1"/>
  <c r="S1517" i="1" s="1" a="1"/>
  <c r="S1517" i="1" s="1"/>
  <c r="R1516" i="1"/>
  <c r="S1516" i="1" s="1" a="1"/>
  <c r="S1516" i="1" s="1"/>
  <c r="R1515" i="1"/>
  <c r="S1515" i="1" s="1" a="1"/>
  <c r="S1515" i="1" s="1"/>
  <c r="R1514" i="1"/>
  <c r="S1514" i="1" s="1" a="1"/>
  <c r="S1514" i="1" s="1"/>
  <c r="R1513" i="1"/>
  <c r="S1513" i="1" s="1" a="1"/>
  <c r="S1513" i="1" s="1"/>
  <c r="R1512" i="1"/>
  <c r="S1512" i="1" s="1" a="1"/>
  <c r="S1512" i="1" s="1"/>
  <c r="R1511" i="1"/>
  <c r="S1511" i="1" s="1" a="1"/>
  <c r="S1511" i="1" s="1"/>
  <c r="R1510" i="1"/>
  <c r="S1510" i="1" s="1" a="1"/>
  <c r="S1510" i="1" s="1"/>
  <c r="R1509" i="1"/>
  <c r="S1509" i="1" s="1" a="1"/>
  <c r="S1509" i="1" s="1"/>
  <c r="R1508" i="1"/>
  <c r="S1508" i="1" s="1" a="1"/>
  <c r="S1508" i="1" s="1"/>
  <c r="R1507" i="1"/>
  <c r="S1507" i="1" s="1" a="1"/>
  <c r="S1507" i="1" s="1"/>
  <c r="R1506" i="1"/>
  <c r="S1506" i="1" s="1" a="1"/>
  <c r="S1506" i="1" s="1"/>
  <c r="R1505" i="1"/>
  <c r="S1505" i="1" s="1" a="1"/>
  <c r="S1505" i="1" s="1"/>
  <c r="R1504" i="1"/>
  <c r="S1504" i="1" s="1" a="1"/>
  <c r="S1504" i="1" s="1"/>
  <c r="R1503" i="1"/>
  <c r="S1503" i="1" s="1" a="1"/>
  <c r="S1503" i="1" s="1"/>
  <c r="R1502" i="1"/>
  <c r="S1502" i="1" s="1" a="1"/>
  <c r="S1502" i="1" s="1"/>
  <c r="R1501" i="1"/>
  <c r="S1501" i="1" s="1" a="1"/>
  <c r="S1501" i="1" s="1"/>
  <c r="R1500" i="1"/>
  <c r="S1500" i="1" s="1" a="1"/>
  <c r="S1500" i="1" s="1"/>
  <c r="R1499" i="1"/>
  <c r="S1499" i="1" s="1" a="1"/>
  <c r="S1499" i="1" s="1"/>
  <c r="R1498" i="1"/>
  <c r="S1498" i="1" s="1" a="1"/>
  <c r="S1498" i="1" s="1"/>
  <c r="R1497" i="1"/>
  <c r="S1497" i="1" s="1" a="1"/>
  <c r="S1497" i="1" s="1"/>
  <c r="R1496" i="1"/>
  <c r="S1496" i="1" s="1" a="1"/>
  <c r="S1496" i="1" s="1"/>
  <c r="R1495" i="1"/>
  <c r="S1495" i="1" s="1" a="1"/>
  <c r="S1495" i="1" s="1"/>
  <c r="R1494" i="1"/>
  <c r="S1494" i="1" s="1" a="1"/>
  <c r="S1494" i="1" s="1"/>
  <c r="R1493" i="1"/>
  <c r="S1493" i="1" s="1" a="1"/>
  <c r="S1493" i="1" s="1"/>
  <c r="R1492" i="1"/>
  <c r="S1492" i="1" s="1" a="1"/>
  <c r="S1492" i="1" s="1"/>
  <c r="R1491" i="1"/>
  <c r="S1491" i="1" s="1" a="1"/>
  <c r="S1491" i="1" s="1"/>
  <c r="R1490" i="1"/>
  <c r="S1490" i="1" s="1" a="1"/>
  <c r="S1490" i="1" s="1"/>
  <c r="R1489" i="1"/>
  <c r="S1489" i="1" s="1" a="1"/>
  <c r="S1489" i="1" s="1"/>
  <c r="R1488" i="1"/>
  <c r="S1488" i="1" s="1" a="1"/>
  <c r="S1488" i="1" s="1"/>
  <c r="R1487" i="1"/>
  <c r="S1487" i="1" s="1" a="1"/>
  <c r="S1487" i="1" s="1"/>
  <c r="R1486" i="1"/>
  <c r="S1486" i="1" s="1" a="1"/>
  <c r="S1486" i="1" s="1"/>
  <c r="R1485" i="1"/>
  <c r="S1485" i="1" s="1" a="1"/>
  <c r="S1485" i="1" s="1"/>
  <c r="R1484" i="1"/>
  <c r="S1484" i="1" s="1" a="1"/>
  <c r="S1484" i="1" s="1"/>
  <c r="R1483" i="1"/>
  <c r="S1483" i="1" s="1" a="1"/>
  <c r="S1483" i="1" s="1"/>
  <c r="R1482" i="1"/>
  <c r="S1482" i="1" s="1" a="1"/>
  <c r="S1482" i="1" s="1"/>
  <c r="R1481" i="1"/>
  <c r="S1481" i="1" s="1" a="1"/>
  <c r="S1481" i="1" s="1"/>
  <c r="R1480" i="1"/>
  <c r="S1480" i="1" s="1" a="1"/>
  <c r="S1480" i="1" s="1"/>
  <c r="R1479" i="1"/>
  <c r="S1479" i="1" s="1" a="1"/>
  <c r="S1479" i="1" s="1"/>
  <c r="R1478" i="1"/>
  <c r="S1478" i="1" s="1" a="1"/>
  <c r="S1478" i="1" s="1"/>
  <c r="R1477" i="1"/>
  <c r="S1477" i="1" s="1" a="1"/>
  <c r="S1477" i="1" s="1"/>
  <c r="R1476" i="1"/>
  <c r="S1476" i="1" s="1" a="1"/>
  <c r="S1476" i="1" s="1"/>
  <c r="R1475" i="1"/>
  <c r="S1475" i="1" s="1" a="1"/>
  <c r="S1475" i="1" s="1"/>
  <c r="R1474" i="1"/>
  <c r="S1474" i="1" s="1" a="1"/>
  <c r="S1474" i="1" s="1"/>
  <c r="R1473" i="1"/>
  <c r="S1473" i="1" s="1" a="1"/>
  <c r="S1473" i="1" s="1"/>
  <c r="R1472" i="1"/>
  <c r="S1472" i="1" s="1" a="1"/>
  <c r="S1472" i="1" s="1"/>
  <c r="R1471" i="1"/>
  <c r="S1471" i="1" s="1" a="1"/>
  <c r="S1471" i="1" s="1"/>
  <c r="R1470" i="1"/>
  <c r="S1470" i="1" s="1" a="1"/>
  <c r="S1470" i="1" s="1"/>
  <c r="R1469" i="1"/>
  <c r="S1469" i="1" s="1" a="1"/>
  <c r="S1469" i="1" s="1"/>
  <c r="R1468" i="1"/>
  <c r="S1468" i="1" s="1" a="1"/>
  <c r="S1468" i="1" s="1"/>
  <c r="R1467" i="1"/>
  <c r="S1467" i="1" s="1" a="1"/>
  <c r="S1467" i="1" s="1"/>
  <c r="R1466" i="1"/>
  <c r="S1466" i="1" s="1" a="1"/>
  <c r="S1466" i="1" s="1"/>
  <c r="R1465" i="1"/>
  <c r="S1465" i="1" s="1" a="1"/>
  <c r="S1465" i="1" s="1"/>
  <c r="R1464" i="1"/>
  <c r="S1464" i="1" s="1" a="1"/>
  <c r="S1464" i="1" s="1"/>
  <c r="R1463" i="1"/>
  <c r="S1463" i="1" s="1" a="1"/>
  <c r="S1463" i="1" s="1"/>
  <c r="R1462" i="1"/>
  <c r="S1462" i="1" s="1" a="1"/>
  <c r="S1462" i="1" s="1"/>
  <c r="R1461" i="1"/>
  <c r="S1461" i="1" s="1" a="1"/>
  <c r="S1461" i="1" s="1"/>
  <c r="R1460" i="1"/>
  <c r="S1460" i="1" s="1" a="1"/>
  <c r="S1460" i="1" s="1"/>
  <c r="R1459" i="1"/>
  <c r="S1459" i="1" s="1" a="1"/>
  <c r="S1459" i="1" s="1"/>
  <c r="R1458" i="1"/>
  <c r="S1458" i="1" s="1" a="1"/>
  <c r="S1458" i="1" s="1"/>
  <c r="R1457" i="1"/>
  <c r="S1457" i="1" s="1" a="1"/>
  <c r="S1457" i="1" s="1"/>
  <c r="R1456" i="1"/>
  <c r="S1456" i="1" s="1" a="1"/>
  <c r="S1456" i="1" s="1"/>
  <c r="R1455" i="1"/>
  <c r="S1455" i="1" s="1" a="1"/>
  <c r="S1455" i="1" s="1"/>
  <c r="R1454" i="1"/>
  <c r="S1454" i="1" s="1" a="1"/>
  <c r="S1454" i="1" s="1"/>
  <c r="R1453" i="1"/>
  <c r="S1453" i="1" s="1" a="1"/>
  <c r="S1453" i="1" s="1"/>
  <c r="R1452" i="1"/>
  <c r="S1452" i="1" s="1" a="1"/>
  <c r="S1452" i="1" s="1"/>
  <c r="R1451" i="1"/>
  <c r="S1451" i="1" s="1" a="1"/>
  <c r="S1451" i="1" s="1"/>
  <c r="R1450" i="1"/>
  <c r="S1450" i="1" s="1" a="1"/>
  <c r="S1450" i="1" s="1"/>
  <c r="R1449" i="1"/>
  <c r="S1449" i="1" s="1" a="1"/>
  <c r="S1449" i="1" s="1"/>
  <c r="R1448" i="1"/>
  <c r="S1448" i="1" s="1" a="1"/>
  <c r="S1448" i="1" s="1"/>
  <c r="R1447" i="1"/>
  <c r="S1447" i="1" s="1" a="1"/>
  <c r="S1447" i="1" s="1"/>
  <c r="R1446" i="1"/>
  <c r="S1446" i="1" s="1" a="1"/>
  <c r="S1446" i="1" s="1"/>
  <c r="R1445" i="1"/>
  <c r="S1445" i="1" s="1" a="1"/>
  <c r="S1445" i="1" s="1"/>
  <c r="R1444" i="1"/>
  <c r="S1444" i="1" s="1" a="1"/>
  <c r="S1444" i="1" s="1"/>
  <c r="R1443" i="1"/>
  <c r="S1443" i="1" s="1" a="1"/>
  <c r="S1443" i="1" s="1"/>
  <c r="R1442" i="1"/>
  <c r="S1442" i="1" s="1" a="1"/>
  <c r="S1442" i="1" s="1"/>
  <c r="R1441" i="1"/>
  <c r="S1441" i="1" s="1" a="1"/>
  <c r="S1441" i="1" s="1"/>
  <c r="R1440" i="1"/>
  <c r="S1440" i="1" s="1" a="1"/>
  <c r="S1440" i="1" s="1"/>
  <c r="R1439" i="1"/>
  <c r="S1439" i="1" s="1" a="1"/>
  <c r="S1439" i="1" s="1"/>
  <c r="R1438" i="1"/>
  <c r="S1438" i="1" s="1" a="1"/>
  <c r="S1438" i="1" s="1"/>
  <c r="R1437" i="1"/>
  <c r="S1437" i="1" s="1" a="1"/>
  <c r="S1437" i="1" s="1"/>
  <c r="R1436" i="1"/>
  <c r="S1436" i="1" s="1" a="1"/>
  <c r="S1436" i="1" s="1"/>
  <c r="R1435" i="1"/>
  <c r="S1435" i="1" s="1" a="1"/>
  <c r="S1435" i="1" s="1"/>
  <c r="R1434" i="1"/>
  <c r="S1434" i="1" s="1" a="1"/>
  <c r="S1434" i="1" s="1"/>
  <c r="R1433" i="1"/>
  <c r="S1433" i="1" s="1" a="1"/>
  <c r="S1433" i="1" s="1"/>
  <c r="R1432" i="1"/>
  <c r="S1432" i="1" s="1" a="1"/>
  <c r="S1432" i="1" s="1"/>
  <c r="R1431" i="1"/>
  <c r="S1431" i="1" s="1" a="1"/>
  <c r="S1431" i="1" s="1"/>
  <c r="R1430" i="1"/>
  <c r="S1430" i="1" s="1" a="1"/>
  <c r="S1430" i="1" s="1"/>
  <c r="R1429" i="1"/>
  <c r="S1429" i="1" s="1" a="1"/>
  <c r="S1429" i="1" s="1"/>
  <c r="R1428" i="1"/>
  <c r="S1428" i="1" s="1" a="1"/>
  <c r="S1428" i="1" s="1"/>
  <c r="R1427" i="1"/>
  <c r="S1427" i="1" s="1" a="1"/>
  <c r="S1427" i="1" s="1"/>
  <c r="R1426" i="1"/>
  <c r="S1426" i="1" s="1" a="1"/>
  <c r="S1426" i="1" s="1"/>
  <c r="R1425" i="1"/>
  <c r="S1425" i="1" s="1" a="1"/>
  <c r="S1425" i="1" s="1"/>
  <c r="R1424" i="1"/>
  <c r="S1424" i="1" s="1" a="1"/>
  <c r="S1424" i="1" s="1"/>
  <c r="R1423" i="1"/>
  <c r="S1423" i="1" s="1" a="1"/>
  <c r="S1423" i="1" s="1"/>
  <c r="R1422" i="1"/>
  <c r="S1422" i="1" s="1" a="1"/>
  <c r="S1422" i="1" s="1"/>
  <c r="R1421" i="1"/>
  <c r="S1421" i="1" s="1" a="1"/>
  <c r="S1421" i="1" s="1"/>
  <c r="R1420" i="1"/>
  <c r="S1420" i="1" s="1" a="1"/>
  <c r="S1420" i="1" s="1"/>
  <c r="R1419" i="1"/>
  <c r="S1419" i="1" s="1" a="1"/>
  <c r="S1419" i="1" s="1"/>
  <c r="R1418" i="1"/>
  <c r="S1418" i="1" s="1" a="1"/>
  <c r="S1418" i="1" s="1"/>
  <c r="R1417" i="1"/>
  <c r="S1417" i="1" s="1" a="1"/>
  <c r="S1417" i="1" s="1"/>
  <c r="R1416" i="1"/>
  <c r="S1416" i="1" s="1" a="1"/>
  <c r="S1416" i="1" s="1"/>
  <c r="R1415" i="1"/>
  <c r="S1415" i="1" s="1" a="1"/>
  <c r="S1415" i="1" s="1"/>
  <c r="R1414" i="1"/>
  <c r="S1414" i="1" s="1" a="1"/>
  <c r="S1414" i="1" s="1"/>
  <c r="R1413" i="1"/>
  <c r="S1413" i="1" s="1" a="1"/>
  <c r="S1413" i="1" s="1"/>
  <c r="R1412" i="1"/>
  <c r="S1412" i="1" s="1" a="1"/>
  <c r="S1412" i="1" s="1"/>
  <c r="R1411" i="1"/>
  <c r="S1411" i="1" s="1" a="1"/>
  <c r="S1411" i="1" s="1"/>
  <c r="R1410" i="1"/>
  <c r="S1410" i="1" s="1" a="1"/>
  <c r="S1410" i="1" s="1"/>
  <c r="R1409" i="1"/>
  <c r="S1409" i="1" s="1" a="1"/>
  <c r="S1409" i="1" s="1"/>
  <c r="R1408" i="1"/>
  <c r="S1408" i="1" s="1" a="1"/>
  <c r="S1408" i="1" s="1"/>
  <c r="R1407" i="1"/>
  <c r="S1407" i="1" s="1" a="1"/>
  <c r="S1407" i="1" s="1"/>
  <c r="R1406" i="1"/>
  <c r="S1406" i="1" s="1" a="1"/>
  <c r="S1406" i="1" s="1"/>
  <c r="R1405" i="1"/>
  <c r="S1405" i="1" s="1" a="1"/>
  <c r="S1405" i="1" s="1"/>
  <c r="R1404" i="1"/>
  <c r="S1404" i="1" s="1" a="1"/>
  <c r="S1404" i="1" s="1"/>
  <c r="R1403" i="1"/>
  <c r="S1403" i="1" s="1" a="1"/>
  <c r="S1403" i="1" s="1"/>
  <c r="R1402" i="1"/>
  <c r="S1402" i="1" s="1" a="1"/>
  <c r="S1402" i="1" s="1"/>
  <c r="R1401" i="1"/>
  <c r="S1401" i="1" s="1" a="1"/>
  <c r="S1401" i="1" s="1"/>
  <c r="R1400" i="1"/>
  <c r="S1400" i="1" s="1" a="1"/>
  <c r="S1400" i="1" s="1"/>
  <c r="R1399" i="1"/>
  <c r="S1399" i="1" s="1" a="1"/>
  <c r="S1399" i="1" s="1"/>
  <c r="R1398" i="1"/>
  <c r="S1398" i="1" s="1" a="1"/>
  <c r="S1398" i="1" s="1"/>
  <c r="R1397" i="1"/>
  <c r="S1397" i="1" s="1" a="1"/>
  <c r="S1397" i="1" s="1"/>
  <c r="R1396" i="1"/>
  <c r="S1396" i="1" s="1" a="1"/>
  <c r="S1396" i="1" s="1"/>
  <c r="R1395" i="1"/>
  <c r="S1395" i="1" s="1" a="1"/>
  <c r="S1395" i="1" s="1"/>
  <c r="R1394" i="1"/>
  <c r="S1394" i="1" s="1" a="1"/>
  <c r="S1394" i="1" s="1"/>
  <c r="R1393" i="1"/>
  <c r="S1393" i="1" s="1" a="1"/>
  <c r="S1393" i="1" s="1"/>
  <c r="R1392" i="1"/>
  <c r="S1392" i="1" s="1" a="1"/>
  <c r="S1392" i="1" s="1"/>
  <c r="R1391" i="1"/>
  <c r="S1391" i="1" s="1" a="1"/>
  <c r="S1391" i="1" s="1"/>
  <c r="R1390" i="1"/>
  <c r="S1390" i="1" s="1" a="1"/>
  <c r="S1390" i="1" s="1"/>
  <c r="R1389" i="1"/>
  <c r="S1389" i="1" s="1" a="1"/>
  <c r="S1389" i="1" s="1"/>
  <c r="R1388" i="1"/>
  <c r="S1388" i="1" s="1" a="1"/>
  <c r="S1388" i="1" s="1"/>
  <c r="R1387" i="1"/>
  <c r="S1387" i="1" s="1" a="1"/>
  <c r="S1387" i="1" s="1"/>
  <c r="R1386" i="1"/>
  <c r="S1386" i="1" s="1" a="1"/>
  <c r="S1386" i="1" s="1"/>
  <c r="R1385" i="1"/>
  <c r="S1385" i="1" s="1" a="1"/>
  <c r="S1385" i="1" s="1"/>
  <c r="R1384" i="1"/>
  <c r="S1384" i="1" s="1" a="1"/>
  <c r="S1384" i="1" s="1"/>
  <c r="R1383" i="1"/>
  <c r="S1383" i="1" s="1" a="1"/>
  <c r="S1383" i="1" s="1"/>
  <c r="R1382" i="1"/>
  <c r="S1382" i="1" s="1" a="1"/>
  <c r="S1382" i="1" s="1"/>
  <c r="R1381" i="1"/>
  <c r="S1381" i="1" s="1" a="1"/>
  <c r="S1381" i="1" s="1"/>
  <c r="R1380" i="1"/>
  <c r="S1380" i="1" s="1" a="1"/>
  <c r="S1380" i="1" s="1"/>
  <c r="R1379" i="1"/>
  <c r="S1379" i="1" s="1" a="1"/>
  <c r="S1379" i="1" s="1"/>
  <c r="R1378" i="1"/>
  <c r="S1378" i="1" s="1" a="1"/>
  <c r="S1378" i="1" s="1"/>
  <c r="R1377" i="1"/>
  <c r="S1377" i="1" s="1" a="1"/>
  <c r="S1377" i="1" s="1"/>
  <c r="R1376" i="1"/>
  <c r="S1376" i="1" s="1" a="1"/>
  <c r="S1376" i="1" s="1"/>
  <c r="R1375" i="1"/>
  <c r="S1375" i="1" s="1" a="1"/>
  <c r="S1375" i="1" s="1"/>
  <c r="R1374" i="1"/>
  <c r="S1374" i="1" s="1" a="1"/>
  <c r="S1374" i="1" s="1"/>
  <c r="R1373" i="1"/>
  <c r="S1373" i="1" s="1" a="1"/>
  <c r="S1373" i="1" s="1"/>
  <c r="R1372" i="1"/>
  <c r="S1372" i="1" s="1" a="1"/>
  <c r="S1372" i="1" s="1"/>
  <c r="R1371" i="1"/>
  <c r="S1371" i="1" s="1" a="1"/>
  <c r="S1371" i="1" s="1"/>
  <c r="R1370" i="1"/>
  <c r="S1370" i="1" s="1" a="1"/>
  <c r="S1370" i="1" s="1"/>
  <c r="R1369" i="1"/>
  <c r="S1369" i="1" s="1" a="1"/>
  <c r="S1369" i="1" s="1"/>
  <c r="R1368" i="1"/>
  <c r="S1368" i="1" s="1" a="1"/>
  <c r="S1368" i="1" s="1"/>
  <c r="R1367" i="1"/>
  <c r="S1367" i="1" s="1" a="1"/>
  <c r="S1367" i="1" s="1"/>
  <c r="R1366" i="1"/>
  <c r="S1366" i="1" s="1" a="1"/>
  <c r="S1366" i="1" s="1"/>
  <c r="R1365" i="1"/>
  <c r="S1365" i="1" s="1" a="1"/>
  <c r="S1365" i="1" s="1"/>
  <c r="R1364" i="1"/>
  <c r="S1364" i="1" s="1" a="1"/>
  <c r="S1364" i="1" s="1"/>
  <c r="R1363" i="1"/>
  <c r="S1363" i="1" s="1" a="1"/>
  <c r="S1363" i="1" s="1"/>
  <c r="R1362" i="1"/>
  <c r="S1362" i="1" s="1" a="1"/>
  <c r="S1362" i="1" s="1"/>
  <c r="R1361" i="1"/>
  <c r="S1361" i="1" s="1" a="1"/>
  <c r="S1361" i="1" s="1"/>
  <c r="R1360" i="1"/>
  <c r="S1360" i="1" s="1" a="1"/>
  <c r="S1360" i="1" s="1"/>
  <c r="R1359" i="1"/>
  <c r="S1359" i="1" s="1" a="1"/>
  <c r="S1359" i="1" s="1"/>
  <c r="R1358" i="1"/>
  <c r="S1358" i="1" s="1" a="1"/>
  <c r="S1358" i="1" s="1"/>
  <c r="R1357" i="1"/>
  <c r="S1357" i="1" s="1" a="1"/>
  <c r="S1357" i="1" s="1"/>
  <c r="R1356" i="1"/>
  <c r="S1356" i="1" s="1" a="1"/>
  <c r="S1356" i="1" s="1"/>
  <c r="R1355" i="1"/>
  <c r="S1355" i="1" s="1" a="1"/>
  <c r="S1355" i="1" s="1"/>
  <c r="R1354" i="1"/>
  <c r="S1354" i="1" s="1" a="1"/>
  <c r="S1354" i="1" s="1"/>
  <c r="R1353" i="1"/>
  <c r="S1353" i="1" s="1" a="1"/>
  <c r="S1353" i="1" s="1"/>
  <c r="R1352" i="1"/>
  <c r="S1352" i="1" s="1" a="1"/>
  <c r="S1352" i="1" s="1"/>
  <c r="R1351" i="1"/>
  <c r="S1351" i="1" s="1" a="1"/>
  <c r="S1351" i="1" s="1"/>
  <c r="R1350" i="1"/>
  <c r="S1350" i="1" s="1" a="1"/>
  <c r="S1350" i="1" s="1"/>
  <c r="R1349" i="1"/>
  <c r="S1349" i="1" s="1" a="1"/>
  <c r="S1349" i="1" s="1"/>
  <c r="R1348" i="1"/>
  <c r="S1348" i="1" s="1" a="1"/>
  <c r="S1348" i="1" s="1"/>
  <c r="R1347" i="1"/>
  <c r="S1347" i="1" s="1" a="1"/>
  <c r="S1347" i="1" s="1"/>
  <c r="R1346" i="1"/>
  <c r="S1346" i="1" s="1" a="1"/>
  <c r="S1346" i="1" s="1"/>
  <c r="R1345" i="1"/>
  <c r="S1345" i="1" s="1" a="1"/>
  <c r="S1345" i="1" s="1"/>
  <c r="R1344" i="1"/>
  <c r="S1344" i="1" s="1" a="1"/>
  <c r="S1344" i="1" s="1"/>
  <c r="R1343" i="1"/>
  <c r="S1343" i="1" s="1" a="1"/>
  <c r="S1343" i="1" s="1"/>
  <c r="R1342" i="1"/>
  <c r="S1342" i="1" s="1" a="1"/>
  <c r="S1342" i="1" s="1"/>
  <c r="R1341" i="1"/>
  <c r="S1341" i="1" s="1" a="1"/>
  <c r="S1341" i="1" s="1"/>
  <c r="R1340" i="1"/>
  <c r="S1340" i="1" s="1" a="1"/>
  <c r="S1340" i="1" s="1"/>
  <c r="R1339" i="1"/>
  <c r="S1339" i="1" s="1" a="1"/>
  <c r="S1339" i="1" s="1"/>
  <c r="R1338" i="1"/>
  <c r="S1338" i="1" s="1" a="1"/>
  <c r="S1338" i="1" s="1"/>
  <c r="R1337" i="1"/>
  <c r="S1337" i="1" s="1" a="1"/>
  <c r="S1337" i="1" s="1"/>
  <c r="R1336" i="1"/>
  <c r="S1336" i="1" s="1" a="1"/>
  <c r="S1336" i="1" s="1"/>
  <c r="R1335" i="1"/>
  <c r="S1335" i="1" s="1" a="1"/>
  <c r="S1335" i="1" s="1"/>
  <c r="R1334" i="1"/>
  <c r="S1334" i="1" s="1" a="1"/>
  <c r="S1334" i="1" s="1"/>
  <c r="R1333" i="1"/>
  <c r="S1333" i="1" s="1" a="1"/>
  <c r="S1333" i="1" s="1"/>
  <c r="R1332" i="1"/>
  <c r="S1332" i="1" s="1" a="1"/>
  <c r="S1332" i="1" s="1"/>
  <c r="R1331" i="1"/>
  <c r="S1331" i="1" s="1" a="1"/>
  <c r="S1331" i="1" s="1"/>
  <c r="R1330" i="1"/>
  <c r="S1330" i="1" s="1" a="1"/>
  <c r="S1330" i="1" s="1"/>
  <c r="R1329" i="1"/>
  <c r="S1329" i="1" s="1" a="1"/>
  <c r="S1329" i="1" s="1"/>
  <c r="R1328" i="1"/>
  <c r="S1328" i="1" s="1" a="1"/>
  <c r="S1328" i="1" s="1"/>
  <c r="R1327" i="1"/>
  <c r="S1327" i="1" s="1" a="1"/>
  <c r="S1327" i="1" s="1"/>
  <c r="R1326" i="1"/>
  <c r="S1326" i="1" s="1" a="1"/>
  <c r="S1326" i="1" s="1"/>
  <c r="R1325" i="1"/>
  <c r="S1325" i="1" s="1" a="1"/>
  <c r="S1325" i="1" s="1"/>
  <c r="R1324" i="1"/>
  <c r="S1324" i="1" s="1" a="1"/>
  <c r="S1324" i="1" s="1"/>
  <c r="R1323" i="1"/>
  <c r="S1323" i="1" s="1" a="1"/>
  <c r="S1323" i="1" s="1"/>
  <c r="R1322" i="1"/>
  <c r="S1322" i="1" s="1" a="1"/>
  <c r="S1322" i="1" s="1"/>
  <c r="R1321" i="1"/>
  <c r="S1321" i="1" s="1" a="1"/>
  <c r="S1321" i="1" s="1"/>
  <c r="R1320" i="1"/>
  <c r="S1320" i="1" s="1" a="1"/>
  <c r="S1320" i="1" s="1"/>
  <c r="R1319" i="1"/>
  <c r="S1319" i="1" s="1" a="1"/>
  <c r="S1319" i="1" s="1"/>
  <c r="R1318" i="1"/>
  <c r="S1318" i="1" s="1" a="1"/>
  <c r="S1318" i="1" s="1"/>
  <c r="R1317" i="1"/>
  <c r="S1317" i="1" s="1" a="1"/>
  <c r="S1317" i="1" s="1"/>
  <c r="R1316" i="1"/>
  <c r="S1316" i="1" s="1" a="1"/>
  <c r="S1316" i="1" s="1"/>
  <c r="R1315" i="1"/>
  <c r="S1315" i="1" s="1" a="1"/>
  <c r="S1315" i="1" s="1"/>
  <c r="R1314" i="1"/>
  <c r="S1314" i="1" s="1" a="1"/>
  <c r="S1314" i="1" s="1"/>
  <c r="R1313" i="1"/>
  <c r="S1313" i="1" s="1" a="1"/>
  <c r="S1313" i="1" s="1"/>
  <c r="R1312" i="1"/>
  <c r="S1312" i="1" s="1" a="1"/>
  <c r="S1312" i="1" s="1"/>
  <c r="R1311" i="1"/>
  <c r="S1311" i="1" s="1" a="1"/>
  <c r="S1311" i="1" s="1"/>
  <c r="R1310" i="1"/>
  <c r="S1310" i="1" s="1" a="1"/>
  <c r="S1310" i="1" s="1"/>
  <c r="R1309" i="1"/>
  <c r="S1309" i="1" s="1" a="1"/>
  <c r="S1309" i="1" s="1"/>
  <c r="R1308" i="1"/>
  <c r="S1308" i="1" s="1" a="1"/>
  <c r="S1308" i="1" s="1"/>
  <c r="R1307" i="1"/>
  <c r="S1307" i="1" s="1" a="1"/>
  <c r="S1307" i="1" s="1"/>
  <c r="R1306" i="1"/>
  <c r="S1306" i="1" s="1" a="1"/>
  <c r="S1306" i="1" s="1"/>
  <c r="R1305" i="1"/>
  <c r="S1305" i="1" s="1" a="1"/>
  <c r="S1305" i="1" s="1"/>
  <c r="R1304" i="1"/>
  <c r="S1304" i="1" s="1" a="1"/>
  <c r="S1304" i="1" s="1"/>
  <c r="R1303" i="1"/>
  <c r="S1303" i="1" s="1" a="1"/>
  <c r="S1303" i="1" s="1"/>
  <c r="R1302" i="1"/>
  <c r="S1302" i="1" s="1" a="1"/>
  <c r="S1302" i="1" s="1"/>
  <c r="R1301" i="1"/>
  <c r="S1301" i="1" s="1" a="1"/>
  <c r="S1301" i="1" s="1"/>
  <c r="R1300" i="1"/>
  <c r="S1300" i="1" s="1" a="1"/>
  <c r="S1300" i="1" s="1"/>
  <c r="R1299" i="1"/>
  <c r="S1299" i="1" s="1" a="1"/>
  <c r="S1299" i="1" s="1"/>
  <c r="R1298" i="1"/>
  <c r="S1298" i="1" s="1" a="1"/>
  <c r="S1298" i="1" s="1"/>
  <c r="R1297" i="1"/>
  <c r="S1297" i="1" s="1" a="1"/>
  <c r="S1297" i="1" s="1"/>
  <c r="R1296" i="1"/>
  <c r="S1296" i="1" s="1" a="1"/>
  <c r="S1296" i="1" s="1"/>
  <c r="R1295" i="1"/>
  <c r="S1295" i="1" s="1" a="1"/>
  <c r="S1295" i="1" s="1"/>
  <c r="R1294" i="1"/>
  <c r="S1294" i="1" s="1" a="1"/>
  <c r="S1294" i="1" s="1"/>
  <c r="R1293" i="1"/>
  <c r="S1293" i="1" s="1" a="1"/>
  <c r="S1293" i="1" s="1"/>
  <c r="R1292" i="1"/>
  <c r="S1292" i="1" s="1" a="1"/>
  <c r="S1292" i="1" s="1"/>
  <c r="R1291" i="1"/>
  <c r="S1291" i="1" s="1" a="1"/>
  <c r="S1291" i="1" s="1"/>
  <c r="R1290" i="1"/>
  <c r="S1290" i="1" s="1" a="1"/>
  <c r="S1290" i="1" s="1"/>
  <c r="R1289" i="1"/>
  <c r="S1289" i="1" s="1" a="1"/>
  <c r="S1289" i="1" s="1"/>
  <c r="R1288" i="1"/>
  <c r="S1288" i="1" s="1" a="1"/>
  <c r="S1288" i="1" s="1"/>
  <c r="R1287" i="1"/>
  <c r="S1287" i="1" s="1" a="1"/>
  <c r="S1287" i="1" s="1"/>
  <c r="R1286" i="1"/>
  <c r="S1286" i="1" s="1" a="1"/>
  <c r="S1286" i="1" s="1"/>
  <c r="R1285" i="1"/>
  <c r="S1285" i="1" s="1" a="1"/>
  <c r="S1285" i="1" s="1"/>
  <c r="R1284" i="1"/>
  <c r="S1284" i="1" s="1" a="1"/>
  <c r="S1284" i="1" s="1"/>
  <c r="R1283" i="1"/>
  <c r="S1283" i="1" s="1" a="1"/>
  <c r="S1283" i="1" s="1"/>
  <c r="R1282" i="1"/>
  <c r="S1282" i="1" s="1" a="1"/>
  <c r="S1282" i="1" s="1"/>
  <c r="R1281" i="1"/>
  <c r="S1281" i="1" s="1" a="1"/>
  <c r="S1281" i="1" s="1"/>
  <c r="R1280" i="1"/>
  <c r="S1280" i="1" s="1" a="1"/>
  <c r="S1280" i="1" s="1"/>
  <c r="R1279" i="1"/>
  <c r="S1279" i="1" s="1" a="1"/>
  <c r="S1279" i="1" s="1"/>
  <c r="R1278" i="1"/>
  <c r="S1278" i="1" s="1" a="1"/>
  <c r="S1278" i="1" s="1"/>
  <c r="R1277" i="1"/>
  <c r="S1277" i="1" s="1" a="1"/>
  <c r="S1277" i="1" s="1"/>
  <c r="R1276" i="1"/>
  <c r="S1276" i="1" s="1" a="1"/>
  <c r="S1276" i="1" s="1"/>
  <c r="R1275" i="1"/>
  <c r="S1275" i="1" s="1" a="1"/>
  <c r="S1275" i="1" s="1"/>
  <c r="R1274" i="1"/>
  <c r="S1274" i="1" s="1" a="1"/>
  <c r="S1274" i="1" s="1"/>
  <c r="R1273" i="1"/>
  <c r="S1273" i="1" s="1" a="1"/>
  <c r="S1273" i="1" s="1"/>
  <c r="R1272" i="1"/>
  <c r="S1272" i="1" s="1" a="1"/>
  <c r="S1272" i="1" s="1"/>
  <c r="R1271" i="1"/>
  <c r="S1271" i="1" s="1" a="1"/>
  <c r="S1271" i="1" s="1"/>
  <c r="R1270" i="1"/>
  <c r="S1270" i="1" s="1" a="1"/>
  <c r="S1270" i="1" s="1"/>
  <c r="R1269" i="1"/>
  <c r="S1269" i="1" s="1" a="1"/>
  <c r="S1269" i="1" s="1"/>
  <c r="R1268" i="1"/>
  <c r="S1268" i="1" s="1" a="1"/>
  <c r="S1268" i="1" s="1"/>
  <c r="R1267" i="1"/>
  <c r="S1267" i="1" s="1" a="1"/>
  <c r="S1267" i="1" s="1"/>
  <c r="R1266" i="1"/>
  <c r="S1266" i="1" s="1" a="1"/>
  <c r="S1266" i="1" s="1"/>
  <c r="R1265" i="1"/>
  <c r="S1265" i="1" s="1" a="1"/>
  <c r="S1265" i="1" s="1"/>
  <c r="R1264" i="1"/>
  <c r="S1264" i="1" s="1" a="1"/>
  <c r="S1264" i="1" s="1"/>
  <c r="R1263" i="1"/>
  <c r="S1263" i="1" s="1" a="1"/>
  <c r="S1263" i="1" s="1"/>
  <c r="R1262" i="1"/>
  <c r="S1262" i="1" s="1" a="1"/>
  <c r="S1262" i="1" s="1"/>
  <c r="R1261" i="1"/>
  <c r="S1261" i="1" s="1" a="1"/>
  <c r="S1261" i="1" s="1"/>
  <c r="R1260" i="1"/>
  <c r="S1260" i="1" s="1" a="1"/>
  <c r="S1260" i="1" s="1"/>
  <c r="R1259" i="1"/>
  <c r="S1259" i="1" s="1" a="1"/>
  <c r="S1259" i="1" s="1"/>
  <c r="R1258" i="1"/>
  <c r="S1258" i="1" s="1" a="1"/>
  <c r="S1258" i="1" s="1"/>
  <c r="R1257" i="1"/>
  <c r="S1257" i="1" s="1" a="1"/>
  <c r="S1257" i="1" s="1"/>
  <c r="R1256" i="1"/>
  <c r="S1256" i="1" s="1" a="1"/>
  <c r="S1256" i="1" s="1"/>
  <c r="R1255" i="1"/>
  <c r="S1255" i="1" s="1" a="1"/>
  <c r="S1255" i="1" s="1"/>
  <c r="R1254" i="1"/>
  <c r="S1254" i="1" s="1" a="1"/>
  <c r="S1254" i="1" s="1"/>
  <c r="R1253" i="1"/>
  <c r="S1253" i="1" s="1" a="1"/>
  <c r="S1253" i="1" s="1"/>
  <c r="R1252" i="1"/>
  <c r="S1252" i="1" s="1" a="1"/>
  <c r="S1252" i="1" s="1"/>
  <c r="R1251" i="1"/>
  <c r="S1251" i="1" s="1" a="1"/>
  <c r="S1251" i="1" s="1"/>
  <c r="R1250" i="1"/>
  <c r="S1250" i="1" s="1" a="1"/>
  <c r="S1250" i="1" s="1"/>
  <c r="R1249" i="1"/>
  <c r="S1249" i="1" s="1" a="1"/>
  <c r="S1249" i="1" s="1"/>
  <c r="R1248" i="1"/>
  <c r="S1248" i="1" s="1" a="1"/>
  <c r="S1248" i="1" s="1"/>
  <c r="R1247" i="1"/>
  <c r="S1247" i="1" s="1" a="1"/>
  <c r="S1247" i="1" s="1"/>
  <c r="R1246" i="1"/>
  <c r="S1246" i="1" s="1" a="1"/>
  <c r="S1246" i="1" s="1"/>
  <c r="R1245" i="1"/>
  <c r="S1245" i="1" s="1" a="1"/>
  <c r="S1245" i="1" s="1"/>
  <c r="R1244" i="1"/>
  <c r="S1244" i="1" s="1" a="1"/>
  <c r="S1244" i="1" s="1"/>
  <c r="R1243" i="1"/>
  <c r="S1243" i="1" s="1" a="1"/>
  <c r="S1243" i="1" s="1"/>
  <c r="R1242" i="1"/>
  <c r="S1242" i="1" s="1" a="1"/>
  <c r="S1242" i="1" s="1"/>
  <c r="R1241" i="1"/>
  <c r="S1241" i="1" s="1" a="1"/>
  <c r="S1241" i="1" s="1"/>
  <c r="R1240" i="1"/>
  <c r="S1240" i="1" s="1" a="1"/>
  <c r="S1240" i="1" s="1"/>
  <c r="R1239" i="1"/>
  <c r="S1239" i="1" s="1" a="1"/>
  <c r="S1239" i="1" s="1"/>
  <c r="R1238" i="1"/>
  <c r="S1238" i="1" s="1" a="1"/>
  <c r="S1238" i="1" s="1"/>
  <c r="R1237" i="1"/>
  <c r="S1237" i="1" s="1" a="1"/>
  <c r="S1237" i="1" s="1"/>
  <c r="R1236" i="1"/>
  <c r="S1236" i="1" s="1" a="1"/>
  <c r="S1236" i="1" s="1"/>
  <c r="R1235" i="1"/>
  <c r="S1235" i="1" s="1" a="1"/>
  <c r="S1235" i="1" s="1"/>
  <c r="R1234" i="1"/>
  <c r="S1234" i="1" s="1" a="1"/>
  <c r="S1234" i="1" s="1"/>
  <c r="R1233" i="1"/>
  <c r="S1233" i="1" s="1" a="1"/>
  <c r="S1233" i="1" s="1"/>
  <c r="R1232" i="1"/>
  <c r="S1232" i="1" s="1" a="1"/>
  <c r="S1232" i="1" s="1"/>
  <c r="R1231" i="1"/>
  <c r="S1231" i="1" s="1" a="1"/>
  <c r="S1231" i="1" s="1"/>
  <c r="R1230" i="1"/>
  <c r="S1230" i="1" s="1" a="1"/>
  <c r="S1230" i="1" s="1"/>
  <c r="R1229" i="1"/>
  <c r="S1229" i="1" s="1" a="1"/>
  <c r="S1229" i="1" s="1"/>
  <c r="R1228" i="1"/>
  <c r="S1228" i="1" s="1" a="1"/>
  <c r="S1228" i="1" s="1"/>
  <c r="R1227" i="1"/>
  <c r="S1227" i="1" s="1" a="1"/>
  <c r="S1227" i="1" s="1"/>
  <c r="R1226" i="1"/>
  <c r="S1226" i="1" s="1" a="1"/>
  <c r="S1226" i="1" s="1"/>
  <c r="R1225" i="1"/>
  <c r="S1225" i="1" s="1" a="1"/>
  <c r="S1225" i="1" s="1"/>
  <c r="R1224" i="1"/>
  <c r="S1224" i="1" s="1" a="1"/>
  <c r="S1224" i="1" s="1"/>
  <c r="R1223" i="1"/>
  <c r="S1223" i="1" s="1" a="1"/>
  <c r="S1223" i="1" s="1"/>
  <c r="R1222" i="1"/>
  <c r="S1222" i="1" s="1" a="1"/>
  <c r="S1222" i="1" s="1"/>
  <c r="R1221" i="1"/>
  <c r="S1221" i="1" s="1" a="1"/>
  <c r="S1221" i="1" s="1"/>
  <c r="R1220" i="1"/>
  <c r="S1220" i="1" s="1" a="1"/>
  <c r="S1220" i="1" s="1"/>
  <c r="R1219" i="1"/>
  <c r="S1219" i="1" s="1" a="1"/>
  <c r="S1219" i="1" s="1"/>
  <c r="R1218" i="1"/>
  <c r="S1218" i="1" s="1" a="1"/>
  <c r="S1218" i="1" s="1"/>
  <c r="R1217" i="1"/>
  <c r="S1217" i="1" s="1" a="1"/>
  <c r="S1217" i="1" s="1"/>
  <c r="R1216" i="1"/>
  <c r="S1216" i="1" s="1" a="1"/>
  <c r="S1216" i="1" s="1"/>
  <c r="R1215" i="1"/>
  <c r="S1215" i="1" s="1" a="1"/>
  <c r="S1215" i="1" s="1"/>
  <c r="R1214" i="1"/>
  <c r="S1214" i="1" s="1" a="1"/>
  <c r="S1214" i="1" s="1"/>
  <c r="R1213" i="1"/>
  <c r="S1213" i="1" s="1" a="1"/>
  <c r="S1213" i="1" s="1"/>
  <c r="R1212" i="1"/>
  <c r="S1212" i="1" s="1" a="1"/>
  <c r="S1212" i="1" s="1"/>
  <c r="R1211" i="1"/>
  <c r="S1211" i="1" s="1" a="1"/>
  <c r="S1211" i="1" s="1"/>
  <c r="R1210" i="1"/>
  <c r="S1210" i="1" s="1" a="1"/>
  <c r="S1210" i="1" s="1"/>
  <c r="R1209" i="1"/>
  <c r="S1209" i="1" s="1" a="1"/>
  <c r="S1209" i="1" s="1"/>
  <c r="R1208" i="1"/>
  <c r="S1208" i="1" s="1" a="1"/>
  <c r="S1208" i="1" s="1"/>
  <c r="R1207" i="1"/>
  <c r="S1207" i="1" s="1" a="1"/>
  <c r="S1207" i="1" s="1"/>
  <c r="R1206" i="1"/>
  <c r="S1206" i="1" s="1" a="1"/>
  <c r="S1206" i="1" s="1"/>
  <c r="R1205" i="1"/>
  <c r="S1205" i="1" s="1" a="1"/>
  <c r="S1205" i="1" s="1"/>
  <c r="R1204" i="1"/>
  <c r="S1204" i="1" s="1" a="1"/>
  <c r="S1204" i="1" s="1"/>
  <c r="R1203" i="1"/>
  <c r="S1203" i="1" s="1" a="1"/>
  <c r="S1203" i="1" s="1"/>
  <c r="R1202" i="1"/>
  <c r="S1202" i="1" s="1" a="1"/>
  <c r="S1202" i="1" s="1"/>
  <c r="R1201" i="1"/>
  <c r="S1201" i="1" s="1" a="1"/>
  <c r="S1201" i="1" s="1"/>
  <c r="R1200" i="1"/>
  <c r="S1200" i="1" s="1" a="1"/>
  <c r="S1200" i="1" s="1"/>
  <c r="R1199" i="1"/>
  <c r="S1199" i="1" s="1" a="1"/>
  <c r="S1199" i="1" s="1"/>
  <c r="R1198" i="1"/>
  <c r="S1198" i="1" s="1" a="1"/>
  <c r="S1198" i="1" s="1"/>
  <c r="R1197" i="1"/>
  <c r="S1197" i="1" s="1" a="1"/>
  <c r="S1197" i="1" s="1"/>
  <c r="R1196" i="1"/>
  <c r="S1196" i="1" s="1" a="1"/>
  <c r="S1196" i="1" s="1"/>
  <c r="R1195" i="1"/>
  <c r="S1195" i="1" s="1" a="1"/>
  <c r="S1195" i="1" s="1"/>
  <c r="R1194" i="1"/>
  <c r="S1194" i="1" s="1" a="1"/>
  <c r="S1194" i="1" s="1"/>
  <c r="R1193" i="1"/>
  <c r="S1193" i="1" s="1" a="1"/>
  <c r="S1193" i="1" s="1"/>
  <c r="R1192" i="1"/>
  <c r="S1192" i="1" s="1" a="1"/>
  <c r="S1192" i="1" s="1"/>
  <c r="R1191" i="1"/>
  <c r="S1191" i="1" s="1" a="1"/>
  <c r="S1191" i="1" s="1"/>
  <c r="R1190" i="1"/>
  <c r="S1190" i="1" s="1" a="1"/>
  <c r="S1190" i="1" s="1"/>
  <c r="R1189" i="1"/>
  <c r="S1189" i="1" s="1" a="1"/>
  <c r="S1189" i="1" s="1"/>
  <c r="R1188" i="1"/>
  <c r="S1188" i="1" s="1" a="1"/>
  <c r="S1188" i="1" s="1"/>
  <c r="R1187" i="1"/>
  <c r="S1187" i="1" s="1" a="1"/>
  <c r="S1187" i="1" s="1"/>
  <c r="R1186" i="1"/>
  <c r="S1186" i="1" s="1" a="1"/>
  <c r="S1186" i="1" s="1"/>
  <c r="R1185" i="1"/>
  <c r="S1185" i="1" s="1" a="1"/>
  <c r="S1185" i="1" s="1"/>
  <c r="R1184" i="1"/>
  <c r="S1184" i="1" s="1" a="1"/>
  <c r="S1184" i="1" s="1"/>
  <c r="R1183" i="1"/>
  <c r="S1183" i="1" s="1" a="1"/>
  <c r="S1183" i="1" s="1"/>
  <c r="R1182" i="1"/>
  <c r="S1182" i="1" s="1" a="1"/>
  <c r="S1182" i="1" s="1"/>
  <c r="R1181" i="1"/>
  <c r="S1181" i="1" s="1" a="1"/>
  <c r="S1181" i="1" s="1"/>
  <c r="R1180" i="1"/>
  <c r="S1180" i="1" s="1" a="1"/>
  <c r="S1180" i="1" s="1"/>
  <c r="R1179" i="1"/>
  <c r="S1179" i="1" s="1" a="1"/>
  <c r="S1179" i="1" s="1"/>
  <c r="R1178" i="1"/>
  <c r="S1178" i="1" s="1" a="1"/>
  <c r="S1178" i="1" s="1"/>
  <c r="R1177" i="1"/>
  <c r="S1177" i="1" s="1" a="1"/>
  <c r="S1177" i="1" s="1"/>
  <c r="R1176" i="1"/>
  <c r="S1176" i="1" s="1" a="1"/>
  <c r="S1176" i="1" s="1"/>
  <c r="R1175" i="1"/>
  <c r="S1175" i="1" s="1" a="1"/>
  <c r="S1175" i="1" s="1"/>
  <c r="R1174" i="1"/>
  <c r="S1174" i="1" s="1" a="1"/>
  <c r="S1174" i="1" s="1"/>
  <c r="R1173" i="1"/>
  <c r="S1173" i="1" s="1" a="1"/>
  <c r="S1173" i="1" s="1"/>
  <c r="R1172" i="1"/>
  <c r="S1172" i="1" s="1" a="1"/>
  <c r="S1172" i="1" s="1"/>
  <c r="R1171" i="1"/>
  <c r="S1171" i="1" s="1" a="1"/>
  <c r="S1171" i="1" s="1"/>
  <c r="R1170" i="1"/>
  <c r="S1170" i="1" s="1" a="1"/>
  <c r="S1170" i="1" s="1"/>
  <c r="R1169" i="1"/>
  <c r="S1169" i="1" s="1" a="1"/>
  <c r="S1169" i="1" s="1"/>
  <c r="R1168" i="1"/>
  <c r="S1168" i="1" s="1" a="1"/>
  <c r="S1168" i="1" s="1"/>
  <c r="R1167" i="1"/>
  <c r="S1167" i="1" s="1" a="1"/>
  <c r="S1167" i="1" s="1"/>
  <c r="R1166" i="1"/>
  <c r="S1166" i="1" s="1" a="1"/>
  <c r="S1166" i="1" s="1"/>
  <c r="R1165" i="1"/>
  <c r="S1165" i="1" s="1" a="1"/>
  <c r="S1165" i="1" s="1"/>
  <c r="R1164" i="1"/>
  <c r="S1164" i="1" s="1" a="1"/>
  <c r="S1164" i="1" s="1"/>
  <c r="R1163" i="1"/>
  <c r="S1163" i="1" s="1" a="1"/>
  <c r="S1163" i="1" s="1"/>
  <c r="R1162" i="1"/>
  <c r="S1162" i="1" s="1" a="1"/>
  <c r="S1162" i="1" s="1"/>
  <c r="R1161" i="1"/>
  <c r="S1161" i="1" s="1" a="1"/>
  <c r="S1161" i="1" s="1"/>
  <c r="R1160" i="1"/>
  <c r="S1160" i="1" s="1" a="1"/>
  <c r="S1160" i="1" s="1"/>
  <c r="R1159" i="1"/>
  <c r="S1159" i="1" s="1" a="1"/>
  <c r="S1159" i="1" s="1"/>
  <c r="R1158" i="1"/>
  <c r="S1158" i="1" s="1" a="1"/>
  <c r="S1158" i="1" s="1"/>
  <c r="R1157" i="1"/>
  <c r="S1157" i="1" s="1" a="1"/>
  <c r="S1157" i="1" s="1"/>
  <c r="R1156" i="1"/>
  <c r="S1156" i="1" s="1" a="1"/>
  <c r="S1156" i="1" s="1"/>
  <c r="R1155" i="1"/>
  <c r="S1155" i="1" s="1" a="1"/>
  <c r="S1155" i="1" s="1"/>
  <c r="R1154" i="1"/>
  <c r="S1154" i="1" s="1" a="1"/>
  <c r="S1154" i="1" s="1"/>
  <c r="R1153" i="1"/>
  <c r="S1153" i="1" s="1" a="1"/>
  <c r="S1153" i="1" s="1"/>
  <c r="R1152" i="1"/>
  <c r="S1152" i="1" s="1" a="1"/>
  <c r="S1152" i="1" s="1"/>
  <c r="R1151" i="1"/>
  <c r="S1151" i="1" s="1" a="1"/>
  <c r="S1151" i="1" s="1"/>
  <c r="R1150" i="1"/>
  <c r="S1150" i="1" s="1" a="1"/>
  <c r="S1150" i="1" s="1"/>
  <c r="R1149" i="1"/>
  <c r="S1149" i="1" s="1" a="1"/>
  <c r="S1149" i="1" s="1"/>
  <c r="R1148" i="1"/>
  <c r="S1148" i="1" s="1" a="1"/>
  <c r="S1148" i="1" s="1"/>
  <c r="R1147" i="1"/>
  <c r="S1147" i="1" s="1" a="1"/>
  <c r="S1147" i="1" s="1"/>
  <c r="R1146" i="1"/>
  <c r="S1146" i="1" s="1" a="1"/>
  <c r="S1146" i="1" s="1"/>
  <c r="R1145" i="1"/>
  <c r="S1145" i="1" s="1" a="1"/>
  <c r="S1145" i="1" s="1"/>
  <c r="R1144" i="1"/>
  <c r="S1144" i="1" s="1" a="1"/>
  <c r="S1144" i="1" s="1"/>
  <c r="R1143" i="1"/>
  <c r="S1143" i="1" s="1" a="1"/>
  <c r="S1143" i="1" s="1"/>
  <c r="R1142" i="1"/>
  <c r="S1142" i="1" s="1" a="1"/>
  <c r="S1142" i="1" s="1"/>
  <c r="R1141" i="1"/>
  <c r="S1141" i="1" s="1" a="1"/>
  <c r="S1141" i="1" s="1"/>
  <c r="R1140" i="1"/>
  <c r="S1140" i="1" s="1" a="1"/>
  <c r="S1140" i="1" s="1"/>
  <c r="R1139" i="1"/>
  <c r="S1139" i="1" s="1" a="1"/>
  <c r="S1139" i="1" s="1"/>
  <c r="R1138" i="1"/>
  <c r="S1138" i="1" s="1" a="1"/>
  <c r="S1138" i="1" s="1"/>
  <c r="R1137" i="1"/>
  <c r="S1137" i="1" s="1" a="1"/>
  <c r="S1137" i="1" s="1"/>
  <c r="R1136" i="1"/>
  <c r="S1136" i="1" s="1" a="1"/>
  <c r="S1136" i="1" s="1"/>
  <c r="R1135" i="1"/>
  <c r="S1135" i="1" s="1" a="1"/>
  <c r="S1135" i="1" s="1"/>
  <c r="R1134" i="1"/>
  <c r="S1134" i="1" s="1" a="1"/>
  <c r="S1134" i="1" s="1"/>
  <c r="R1133" i="1"/>
  <c r="S1133" i="1" s="1" a="1"/>
  <c r="S1133" i="1" s="1"/>
  <c r="R1132" i="1"/>
  <c r="S1132" i="1" s="1" a="1"/>
  <c r="S1132" i="1" s="1"/>
  <c r="R1131" i="1"/>
  <c r="S1131" i="1" s="1" a="1"/>
  <c r="S1131" i="1" s="1"/>
  <c r="R1130" i="1"/>
  <c r="S1130" i="1" s="1" a="1"/>
  <c r="S1130" i="1" s="1"/>
  <c r="R1129" i="1"/>
  <c r="S1129" i="1" s="1" a="1"/>
  <c r="S1129" i="1" s="1"/>
  <c r="R1128" i="1"/>
  <c r="S1128" i="1" s="1" a="1"/>
  <c r="S1128" i="1" s="1"/>
  <c r="R1127" i="1"/>
  <c r="S1127" i="1" s="1" a="1"/>
  <c r="S1127" i="1" s="1"/>
  <c r="R1126" i="1"/>
  <c r="S1126" i="1" s="1" a="1"/>
  <c r="S1126" i="1" s="1"/>
  <c r="R1125" i="1"/>
  <c r="S1125" i="1" s="1" a="1"/>
  <c r="S1125" i="1" s="1"/>
  <c r="R1124" i="1"/>
  <c r="S1124" i="1" s="1" a="1"/>
  <c r="S1124" i="1" s="1"/>
  <c r="R1123" i="1"/>
  <c r="S1123" i="1" s="1" a="1"/>
  <c r="S1123" i="1" s="1"/>
  <c r="R1122" i="1"/>
  <c r="S1122" i="1" s="1" a="1"/>
  <c r="S1122" i="1" s="1"/>
  <c r="R1121" i="1"/>
  <c r="S1121" i="1" s="1" a="1"/>
  <c r="S1121" i="1" s="1"/>
  <c r="R1120" i="1"/>
  <c r="S1120" i="1" s="1" a="1"/>
  <c r="S1120" i="1" s="1"/>
  <c r="R1119" i="1"/>
  <c r="S1119" i="1" s="1" a="1"/>
  <c r="S1119" i="1" s="1"/>
  <c r="R1118" i="1"/>
  <c r="S1118" i="1" s="1" a="1"/>
  <c r="S1118" i="1" s="1"/>
  <c r="R1117" i="1"/>
  <c r="S1117" i="1" s="1" a="1"/>
  <c r="S1117" i="1" s="1"/>
  <c r="R1116" i="1"/>
  <c r="S1116" i="1" s="1" a="1"/>
  <c r="S1116" i="1" s="1"/>
  <c r="R1115" i="1"/>
  <c r="S1115" i="1" s="1" a="1"/>
  <c r="S1115" i="1" s="1"/>
  <c r="R1114" i="1"/>
  <c r="S1114" i="1" s="1" a="1"/>
  <c r="S1114" i="1" s="1"/>
  <c r="R1113" i="1"/>
  <c r="S1113" i="1" s="1" a="1"/>
  <c r="S1113" i="1" s="1"/>
  <c r="R1112" i="1"/>
  <c r="S1112" i="1" s="1" a="1"/>
  <c r="S1112" i="1" s="1"/>
  <c r="R1111" i="1"/>
  <c r="S1111" i="1" s="1" a="1"/>
  <c r="S1111" i="1" s="1"/>
  <c r="R1110" i="1"/>
  <c r="S1110" i="1" s="1" a="1"/>
  <c r="S1110" i="1" s="1"/>
  <c r="R1109" i="1"/>
  <c r="S1109" i="1" s="1" a="1"/>
  <c r="S1109" i="1" s="1"/>
  <c r="R1108" i="1"/>
  <c r="S1108" i="1" s="1" a="1"/>
  <c r="S1108" i="1" s="1"/>
  <c r="R1107" i="1"/>
  <c r="S1107" i="1" s="1" a="1"/>
  <c r="S1107" i="1" s="1"/>
  <c r="R1106" i="1"/>
  <c r="S1106" i="1" s="1" a="1"/>
  <c r="S1106" i="1" s="1"/>
  <c r="R1105" i="1"/>
  <c r="S1105" i="1" s="1" a="1"/>
  <c r="S1105" i="1" s="1"/>
  <c r="R1104" i="1"/>
  <c r="S1104" i="1" s="1" a="1"/>
  <c r="S1104" i="1" s="1"/>
  <c r="R1103" i="1"/>
  <c r="S1103" i="1" s="1" a="1"/>
  <c r="S1103" i="1" s="1"/>
  <c r="R1102" i="1"/>
  <c r="S1102" i="1" s="1" a="1"/>
  <c r="S1102" i="1" s="1"/>
  <c r="R1101" i="1"/>
  <c r="S1101" i="1" s="1" a="1"/>
  <c r="S1101" i="1" s="1"/>
  <c r="R1100" i="1"/>
  <c r="S1100" i="1" s="1" a="1"/>
  <c r="S1100" i="1" s="1"/>
  <c r="R1099" i="1"/>
  <c r="S1099" i="1" s="1" a="1"/>
  <c r="S1099" i="1" s="1"/>
  <c r="R1098" i="1"/>
  <c r="S1098" i="1" s="1" a="1"/>
  <c r="S1098" i="1" s="1"/>
  <c r="R1097" i="1"/>
  <c r="S1097" i="1" s="1" a="1"/>
  <c r="S1097" i="1" s="1"/>
  <c r="R1096" i="1"/>
  <c r="S1096" i="1" s="1" a="1"/>
  <c r="S1096" i="1" s="1"/>
  <c r="R1095" i="1"/>
  <c r="S1095" i="1" s="1" a="1"/>
  <c r="S1095" i="1" s="1"/>
  <c r="R1094" i="1"/>
  <c r="S1094" i="1" s="1" a="1"/>
  <c r="S1094" i="1" s="1"/>
  <c r="R1093" i="1"/>
  <c r="S1093" i="1" s="1" a="1"/>
  <c r="S1093" i="1" s="1"/>
  <c r="R1092" i="1"/>
  <c r="S1092" i="1" s="1" a="1"/>
  <c r="S1092" i="1" s="1"/>
  <c r="R1091" i="1"/>
  <c r="S1091" i="1" s="1" a="1"/>
  <c r="S1091" i="1" s="1"/>
  <c r="R1090" i="1"/>
  <c r="S1090" i="1" s="1" a="1"/>
  <c r="S1090" i="1" s="1"/>
  <c r="R1089" i="1"/>
  <c r="S1089" i="1" s="1" a="1"/>
  <c r="S1089" i="1" s="1"/>
  <c r="R1088" i="1"/>
  <c r="S1088" i="1" s="1" a="1"/>
  <c r="S1088" i="1" s="1"/>
  <c r="R1087" i="1"/>
  <c r="S1087" i="1" s="1" a="1"/>
  <c r="S1087" i="1" s="1"/>
  <c r="R1086" i="1"/>
  <c r="S1086" i="1" s="1" a="1"/>
  <c r="S1086" i="1" s="1"/>
  <c r="R1085" i="1"/>
  <c r="S1085" i="1" s="1" a="1"/>
  <c r="S1085" i="1" s="1"/>
  <c r="R1084" i="1"/>
  <c r="S1084" i="1" s="1" a="1"/>
  <c r="S1084" i="1" s="1"/>
  <c r="R1083" i="1"/>
  <c r="S1083" i="1" s="1" a="1"/>
  <c r="S1083" i="1" s="1"/>
  <c r="R1082" i="1"/>
  <c r="S1082" i="1" s="1" a="1"/>
  <c r="S1082" i="1" s="1"/>
  <c r="R1081" i="1"/>
  <c r="S1081" i="1" s="1" a="1"/>
  <c r="S1081" i="1" s="1"/>
  <c r="R1080" i="1"/>
  <c r="S1080" i="1" s="1" a="1"/>
  <c r="S1080" i="1" s="1"/>
  <c r="R1079" i="1"/>
  <c r="S1079" i="1" s="1" a="1"/>
  <c r="S1079" i="1" s="1"/>
  <c r="R1078" i="1"/>
  <c r="S1078" i="1" s="1" a="1"/>
  <c r="S1078" i="1" s="1"/>
  <c r="R1077" i="1"/>
  <c r="S1077" i="1" s="1" a="1"/>
  <c r="S1077" i="1" s="1"/>
  <c r="R1076" i="1"/>
  <c r="S1076" i="1" s="1" a="1"/>
  <c r="S1076" i="1" s="1"/>
  <c r="R1075" i="1"/>
  <c r="S1075" i="1" s="1" a="1"/>
  <c r="S1075" i="1" s="1"/>
  <c r="R1074" i="1"/>
  <c r="S1074" i="1" s="1" a="1"/>
  <c r="S1074" i="1" s="1"/>
  <c r="R1073" i="1"/>
  <c r="S1073" i="1" s="1" a="1"/>
  <c r="S1073" i="1" s="1"/>
  <c r="R1072" i="1"/>
  <c r="S1072" i="1" s="1" a="1"/>
  <c r="S1072" i="1" s="1"/>
  <c r="R1071" i="1"/>
  <c r="S1071" i="1" s="1" a="1"/>
  <c r="S1071" i="1" s="1"/>
  <c r="R1070" i="1"/>
  <c r="S1070" i="1" s="1" a="1"/>
  <c r="S1070" i="1" s="1"/>
  <c r="R1069" i="1"/>
  <c r="S1069" i="1" s="1" a="1"/>
  <c r="S1069" i="1" s="1"/>
  <c r="R1068" i="1"/>
  <c r="S1068" i="1" s="1" a="1"/>
  <c r="S1068" i="1" s="1"/>
  <c r="R1067" i="1"/>
  <c r="S1067" i="1" s="1" a="1"/>
  <c r="S1067" i="1" s="1"/>
  <c r="R1066" i="1"/>
  <c r="S1066" i="1" s="1" a="1"/>
  <c r="S1066" i="1" s="1"/>
  <c r="R1065" i="1"/>
  <c r="S1065" i="1" s="1" a="1"/>
  <c r="S1065" i="1" s="1"/>
  <c r="R1064" i="1"/>
  <c r="S1064" i="1" s="1" a="1"/>
  <c r="S1064" i="1" s="1"/>
  <c r="R1063" i="1"/>
  <c r="S1063" i="1" s="1" a="1"/>
  <c r="S1063" i="1" s="1"/>
  <c r="R1062" i="1"/>
  <c r="S1062" i="1" s="1" a="1"/>
  <c r="S1062" i="1" s="1"/>
  <c r="R1061" i="1"/>
  <c r="S1061" i="1" s="1" a="1"/>
  <c r="S1061" i="1" s="1"/>
  <c r="R1060" i="1"/>
  <c r="S1060" i="1" s="1" a="1"/>
  <c r="S1060" i="1" s="1"/>
  <c r="R1059" i="1"/>
  <c r="S1059" i="1" s="1" a="1"/>
  <c r="S1059" i="1" s="1"/>
  <c r="R1058" i="1"/>
  <c r="S1058" i="1" s="1" a="1"/>
  <c r="S1058" i="1" s="1"/>
  <c r="R1057" i="1"/>
  <c r="S1057" i="1" s="1" a="1"/>
  <c r="S1057" i="1" s="1"/>
  <c r="R1056" i="1"/>
  <c r="S1056" i="1" s="1" a="1"/>
  <c r="S1056" i="1" s="1"/>
  <c r="R1055" i="1"/>
  <c r="S1055" i="1" s="1" a="1"/>
  <c r="S1055" i="1" s="1"/>
  <c r="R1054" i="1"/>
  <c r="S1054" i="1" s="1" a="1"/>
  <c r="S1054" i="1" s="1"/>
  <c r="R1053" i="1"/>
  <c r="S1053" i="1" s="1" a="1"/>
  <c r="S1053" i="1" s="1"/>
  <c r="R1052" i="1"/>
  <c r="S1052" i="1" s="1" a="1"/>
  <c r="S1052" i="1" s="1"/>
  <c r="R1051" i="1"/>
  <c r="S1051" i="1" s="1" a="1"/>
  <c r="S1051" i="1" s="1"/>
  <c r="R1050" i="1"/>
  <c r="S1050" i="1" s="1" a="1"/>
  <c r="S1050" i="1" s="1"/>
  <c r="R1049" i="1"/>
  <c r="S1049" i="1" s="1" a="1"/>
  <c r="S1049" i="1" s="1"/>
  <c r="R1048" i="1"/>
  <c r="S1048" i="1" s="1" a="1"/>
  <c r="S1048" i="1" s="1"/>
  <c r="R1047" i="1"/>
  <c r="S1047" i="1" s="1" a="1"/>
  <c r="S1047" i="1" s="1"/>
  <c r="R1046" i="1"/>
  <c r="S1046" i="1" s="1" a="1"/>
  <c r="S1046" i="1" s="1"/>
  <c r="R1045" i="1"/>
  <c r="S1045" i="1" s="1" a="1"/>
  <c r="S1045" i="1" s="1"/>
  <c r="R1044" i="1"/>
  <c r="S1044" i="1" s="1" a="1"/>
  <c r="S1044" i="1" s="1"/>
  <c r="R1043" i="1"/>
  <c r="S1043" i="1" s="1" a="1"/>
  <c r="S1043" i="1" s="1"/>
  <c r="R1042" i="1"/>
  <c r="S1042" i="1" s="1" a="1"/>
  <c r="S1042" i="1" s="1"/>
  <c r="R1041" i="1"/>
  <c r="S1041" i="1" s="1" a="1"/>
  <c r="S1041" i="1" s="1"/>
  <c r="R1040" i="1"/>
  <c r="S1040" i="1" s="1" a="1"/>
  <c r="S1040" i="1" s="1"/>
  <c r="R1039" i="1"/>
  <c r="S1039" i="1" s="1" a="1"/>
  <c r="S1039" i="1" s="1"/>
  <c r="R1038" i="1"/>
  <c r="S1038" i="1" s="1" a="1"/>
  <c r="S1038" i="1" s="1"/>
  <c r="R1037" i="1"/>
  <c r="S1037" i="1" s="1" a="1"/>
  <c r="S1037" i="1" s="1"/>
  <c r="R1036" i="1"/>
  <c r="S1036" i="1" s="1" a="1"/>
  <c r="S1036" i="1" s="1"/>
  <c r="R1035" i="1"/>
  <c r="S1035" i="1" s="1" a="1"/>
  <c r="S1035" i="1" s="1"/>
  <c r="R1034" i="1"/>
  <c r="S1034" i="1" s="1" a="1"/>
  <c r="S1034" i="1" s="1"/>
  <c r="R1033" i="1"/>
  <c r="S1033" i="1" s="1" a="1"/>
  <c r="S1033" i="1" s="1"/>
  <c r="R1032" i="1"/>
  <c r="S1032" i="1" s="1" a="1"/>
  <c r="S1032" i="1" s="1"/>
  <c r="R1031" i="1"/>
  <c r="S1031" i="1" s="1" a="1"/>
  <c r="S1031" i="1" s="1"/>
  <c r="R1030" i="1"/>
  <c r="S1030" i="1" s="1" a="1"/>
  <c r="S1030" i="1" s="1"/>
  <c r="R1029" i="1"/>
  <c r="S1029" i="1" s="1" a="1"/>
  <c r="S1029" i="1" s="1"/>
  <c r="R1028" i="1"/>
  <c r="S1028" i="1" s="1" a="1"/>
  <c r="S1028" i="1" s="1"/>
  <c r="R1027" i="1"/>
  <c r="S1027" i="1" s="1" a="1"/>
  <c r="S1027" i="1" s="1"/>
  <c r="R1026" i="1"/>
  <c r="S1026" i="1" s="1" a="1"/>
  <c r="S1026" i="1" s="1"/>
  <c r="R1025" i="1"/>
  <c r="S1025" i="1" s="1" a="1"/>
  <c r="S1025" i="1" s="1"/>
  <c r="R1024" i="1"/>
  <c r="S1024" i="1" s="1" a="1"/>
  <c r="S1024" i="1" s="1"/>
  <c r="R1023" i="1"/>
  <c r="S1023" i="1" s="1" a="1"/>
  <c r="S1023" i="1" s="1"/>
  <c r="R1022" i="1"/>
  <c r="S1022" i="1" s="1" a="1"/>
  <c r="S1022" i="1" s="1"/>
  <c r="R1021" i="1"/>
  <c r="S1021" i="1" s="1" a="1"/>
  <c r="S1021" i="1" s="1"/>
  <c r="R1020" i="1"/>
  <c r="S1020" i="1" s="1" a="1"/>
  <c r="S1020" i="1" s="1"/>
  <c r="R1019" i="1"/>
  <c r="S1019" i="1" s="1" a="1"/>
  <c r="S1019" i="1" s="1"/>
  <c r="R1018" i="1"/>
  <c r="S1018" i="1" s="1" a="1"/>
  <c r="S1018" i="1" s="1"/>
  <c r="R1017" i="1"/>
  <c r="S1017" i="1" s="1" a="1"/>
  <c r="S1017" i="1" s="1"/>
  <c r="R1016" i="1"/>
  <c r="S1016" i="1" s="1" a="1"/>
  <c r="S1016" i="1" s="1"/>
  <c r="R1015" i="1"/>
  <c r="S1015" i="1" s="1" a="1"/>
  <c r="S1015" i="1" s="1"/>
  <c r="R1014" i="1"/>
  <c r="S1014" i="1" s="1" a="1"/>
  <c r="S1014" i="1" s="1"/>
  <c r="R1013" i="1"/>
  <c r="S1013" i="1" s="1" a="1"/>
  <c r="S1013" i="1" s="1"/>
  <c r="R1012" i="1"/>
  <c r="S1012" i="1" s="1" a="1"/>
  <c r="S1012" i="1" s="1"/>
  <c r="R1011" i="1"/>
  <c r="S1011" i="1" s="1" a="1"/>
  <c r="S1011" i="1" s="1"/>
  <c r="R1010" i="1"/>
  <c r="S1010" i="1" s="1" a="1"/>
  <c r="S1010" i="1" s="1"/>
  <c r="R1009" i="1"/>
  <c r="S1009" i="1" s="1" a="1"/>
  <c r="S1009" i="1" s="1"/>
  <c r="R1008" i="1"/>
  <c r="S1008" i="1" s="1" a="1"/>
  <c r="S1008" i="1" s="1"/>
  <c r="R1007" i="1"/>
  <c r="S1007" i="1" s="1" a="1"/>
  <c r="S1007" i="1" s="1"/>
  <c r="R1006" i="1"/>
  <c r="S1006" i="1" s="1" a="1"/>
  <c r="S1006" i="1" s="1"/>
  <c r="R1005" i="1"/>
  <c r="S1005" i="1" s="1" a="1"/>
  <c r="S1005" i="1" s="1"/>
  <c r="R1004" i="1"/>
  <c r="S1004" i="1" s="1" a="1"/>
  <c r="S1004" i="1" s="1"/>
  <c r="R1003" i="1"/>
  <c r="S1003" i="1" s="1" a="1"/>
  <c r="S1003" i="1" s="1"/>
  <c r="R1002" i="1"/>
  <c r="S1002" i="1" s="1" a="1"/>
  <c r="S1002" i="1" s="1"/>
  <c r="R1001" i="1"/>
  <c r="S1001" i="1" s="1" a="1"/>
  <c r="S1001" i="1" s="1"/>
  <c r="R1000" i="1"/>
  <c r="S1000" i="1" s="1" a="1"/>
  <c r="S1000" i="1" s="1"/>
  <c r="R999" i="1"/>
  <c r="S999" i="1" s="1" a="1"/>
  <c r="S999" i="1" s="1"/>
  <c r="R998" i="1"/>
  <c r="S998" i="1" s="1" a="1"/>
  <c r="S998" i="1" s="1"/>
  <c r="R997" i="1"/>
  <c r="S997" i="1" s="1" a="1"/>
  <c r="S997" i="1" s="1"/>
  <c r="R996" i="1"/>
  <c r="S996" i="1" s="1" a="1"/>
  <c r="S996" i="1" s="1"/>
  <c r="R995" i="1"/>
  <c r="S995" i="1" s="1" a="1"/>
  <c r="S995" i="1" s="1"/>
  <c r="R994" i="1"/>
  <c r="S994" i="1" s="1" a="1"/>
  <c r="S994" i="1" s="1"/>
  <c r="R993" i="1"/>
  <c r="S993" i="1" s="1" a="1"/>
  <c r="S993" i="1" s="1"/>
  <c r="R992" i="1"/>
  <c r="S992" i="1" s="1" a="1"/>
  <c r="S992" i="1" s="1"/>
  <c r="R991" i="1"/>
  <c r="S991" i="1" s="1" a="1"/>
  <c r="S991" i="1" s="1"/>
  <c r="R990" i="1"/>
  <c r="S990" i="1" s="1" a="1"/>
  <c r="S990" i="1" s="1"/>
  <c r="R989" i="1"/>
  <c r="S989" i="1" s="1" a="1"/>
  <c r="S989" i="1" s="1"/>
  <c r="R988" i="1"/>
  <c r="S988" i="1" s="1" a="1"/>
  <c r="S988" i="1" s="1"/>
  <c r="R987" i="1"/>
  <c r="S987" i="1" s="1" a="1"/>
  <c r="S987" i="1" s="1"/>
  <c r="R986" i="1"/>
  <c r="S986" i="1" s="1" a="1"/>
  <c r="S986" i="1" s="1"/>
  <c r="R985" i="1"/>
  <c r="S985" i="1" s="1" a="1"/>
  <c r="S985" i="1" s="1"/>
  <c r="R984" i="1"/>
  <c r="S984" i="1" s="1" a="1"/>
  <c r="S984" i="1" s="1"/>
  <c r="R983" i="1"/>
  <c r="S983" i="1" s="1" a="1"/>
  <c r="S983" i="1" s="1"/>
  <c r="R982" i="1"/>
  <c r="S982" i="1" s="1" a="1"/>
  <c r="S982" i="1" s="1"/>
  <c r="R981" i="1"/>
  <c r="S981" i="1" s="1" a="1"/>
  <c r="S981" i="1" s="1"/>
  <c r="R980" i="1"/>
  <c r="S980" i="1" s="1" a="1"/>
  <c r="S980" i="1" s="1"/>
  <c r="R979" i="1"/>
  <c r="S979" i="1" s="1" a="1"/>
  <c r="S979" i="1" s="1"/>
  <c r="R978" i="1"/>
  <c r="S978" i="1" s="1" a="1"/>
  <c r="S978" i="1" s="1"/>
  <c r="R977" i="1"/>
  <c r="S977" i="1" s="1" a="1"/>
  <c r="S977" i="1" s="1"/>
  <c r="R976" i="1"/>
  <c r="S976" i="1" s="1" a="1"/>
  <c r="S976" i="1" s="1"/>
  <c r="R975" i="1"/>
  <c r="S975" i="1" s="1" a="1"/>
  <c r="S975" i="1" s="1"/>
  <c r="R974" i="1"/>
  <c r="S974" i="1" s="1" a="1"/>
  <c r="S974" i="1" s="1"/>
  <c r="R973" i="1"/>
  <c r="S973" i="1" s="1" a="1"/>
  <c r="S973" i="1" s="1"/>
  <c r="R972" i="1"/>
  <c r="S972" i="1" s="1" a="1"/>
  <c r="S972" i="1" s="1"/>
  <c r="R971" i="1"/>
  <c r="S971" i="1" s="1" a="1"/>
  <c r="S971" i="1" s="1"/>
  <c r="R970" i="1"/>
  <c r="S970" i="1" s="1" a="1"/>
  <c r="S970" i="1" s="1"/>
  <c r="R969" i="1"/>
  <c r="S969" i="1" s="1" a="1"/>
  <c r="S969" i="1" s="1"/>
  <c r="R968" i="1"/>
  <c r="S968" i="1" s="1" a="1"/>
  <c r="S968" i="1" s="1"/>
  <c r="R967" i="1"/>
  <c r="S967" i="1" s="1" a="1"/>
  <c r="S967" i="1" s="1"/>
  <c r="R966" i="1"/>
  <c r="S966" i="1" s="1" a="1"/>
  <c r="S966" i="1" s="1"/>
  <c r="R965" i="1"/>
  <c r="S965" i="1" s="1" a="1"/>
  <c r="S965" i="1" s="1"/>
  <c r="R964" i="1"/>
  <c r="S964" i="1" s="1" a="1"/>
  <c r="S964" i="1" s="1"/>
  <c r="R963" i="1"/>
  <c r="S963" i="1" s="1" a="1"/>
  <c r="S963" i="1" s="1"/>
  <c r="R962" i="1"/>
  <c r="S962" i="1" s="1" a="1"/>
  <c r="S962" i="1" s="1"/>
  <c r="R961" i="1"/>
  <c r="S961" i="1" s="1" a="1"/>
  <c r="S961" i="1" s="1"/>
  <c r="R960" i="1"/>
  <c r="S960" i="1" s="1" a="1"/>
  <c r="S960" i="1" s="1"/>
  <c r="R959" i="1"/>
  <c r="S959" i="1" s="1" a="1"/>
  <c r="S959" i="1" s="1"/>
  <c r="R958" i="1"/>
  <c r="S958" i="1" s="1" a="1"/>
  <c r="S958" i="1" s="1"/>
  <c r="R957" i="1"/>
  <c r="S957" i="1" s="1" a="1"/>
  <c r="S957" i="1" s="1"/>
  <c r="R956" i="1"/>
  <c r="S956" i="1" s="1" a="1"/>
  <c r="S956" i="1" s="1"/>
  <c r="R955" i="1"/>
  <c r="S955" i="1" s="1" a="1"/>
  <c r="S955" i="1" s="1"/>
  <c r="R954" i="1"/>
  <c r="S954" i="1" s="1" a="1"/>
  <c r="S954" i="1" s="1"/>
  <c r="R953" i="1"/>
  <c r="S953" i="1" s="1" a="1"/>
  <c r="S953" i="1" s="1"/>
  <c r="R952" i="1"/>
  <c r="S952" i="1" s="1" a="1"/>
  <c r="S952" i="1" s="1"/>
  <c r="R951" i="1"/>
  <c r="S951" i="1" s="1" a="1"/>
  <c r="S951" i="1" s="1"/>
  <c r="R950" i="1"/>
  <c r="S950" i="1" s="1" a="1"/>
  <c r="S950" i="1" s="1"/>
  <c r="R949" i="1"/>
  <c r="S949" i="1" s="1" a="1"/>
  <c r="S949" i="1" s="1"/>
  <c r="R948" i="1"/>
  <c r="S948" i="1" s="1" a="1"/>
  <c r="S948" i="1" s="1"/>
  <c r="R947" i="1"/>
  <c r="S947" i="1" s="1" a="1"/>
  <c r="S947" i="1" s="1"/>
  <c r="R946" i="1"/>
  <c r="S946" i="1" s="1" a="1"/>
  <c r="S946" i="1" s="1"/>
  <c r="R945" i="1"/>
  <c r="S945" i="1" s="1" a="1"/>
  <c r="S945" i="1" s="1"/>
  <c r="R944" i="1"/>
  <c r="S944" i="1" s="1" a="1"/>
  <c r="S944" i="1" s="1"/>
  <c r="R943" i="1"/>
  <c r="S943" i="1" s="1" a="1"/>
  <c r="S943" i="1" s="1"/>
  <c r="R942" i="1"/>
  <c r="S942" i="1" s="1" a="1"/>
  <c r="S942" i="1" s="1"/>
  <c r="R941" i="1"/>
  <c r="S941" i="1" s="1" a="1"/>
  <c r="S941" i="1" s="1"/>
  <c r="R940" i="1"/>
  <c r="S940" i="1" s="1" a="1"/>
  <c r="S940" i="1" s="1"/>
  <c r="R939" i="1"/>
  <c r="S939" i="1" s="1" a="1"/>
  <c r="S939" i="1" s="1"/>
  <c r="R938" i="1"/>
  <c r="S938" i="1" s="1" a="1"/>
  <c r="S938" i="1" s="1"/>
  <c r="R937" i="1"/>
  <c r="S937" i="1" s="1" a="1"/>
  <c r="S937" i="1" s="1"/>
  <c r="R936" i="1"/>
  <c r="S936" i="1" s="1" a="1"/>
  <c r="S936" i="1" s="1"/>
  <c r="R935" i="1"/>
  <c r="S935" i="1" s="1" a="1"/>
  <c r="S935" i="1" s="1"/>
  <c r="R934" i="1"/>
  <c r="S934" i="1" s="1" a="1"/>
  <c r="S934" i="1" s="1"/>
  <c r="R933" i="1"/>
  <c r="S933" i="1" s="1" a="1"/>
  <c r="S933" i="1" s="1"/>
  <c r="R932" i="1"/>
  <c r="S932" i="1" s="1" a="1"/>
  <c r="S932" i="1" s="1"/>
  <c r="R931" i="1"/>
  <c r="S931" i="1" s="1" a="1"/>
  <c r="S931" i="1" s="1"/>
  <c r="R930" i="1"/>
  <c r="S930" i="1" s="1" a="1"/>
  <c r="S930" i="1" s="1"/>
  <c r="R929" i="1"/>
  <c r="S929" i="1" s="1" a="1"/>
  <c r="S929" i="1" s="1"/>
  <c r="R928" i="1"/>
  <c r="S928" i="1" s="1" a="1"/>
  <c r="S928" i="1" s="1"/>
  <c r="R927" i="1"/>
  <c r="S927" i="1" s="1" a="1"/>
  <c r="S927" i="1" s="1"/>
  <c r="R926" i="1"/>
  <c r="S926" i="1" s="1" a="1"/>
  <c r="S926" i="1" s="1"/>
  <c r="R925" i="1"/>
  <c r="S925" i="1" s="1" a="1"/>
  <c r="S925" i="1" s="1"/>
  <c r="R924" i="1"/>
  <c r="S924" i="1" s="1" a="1"/>
  <c r="S924" i="1" s="1"/>
  <c r="R923" i="1"/>
  <c r="S923" i="1" s="1" a="1"/>
  <c r="S923" i="1" s="1"/>
  <c r="R922" i="1"/>
  <c r="S922" i="1" s="1" a="1"/>
  <c r="S922" i="1" s="1"/>
  <c r="R921" i="1"/>
  <c r="S921" i="1" s="1" a="1"/>
  <c r="S921" i="1" s="1"/>
  <c r="R920" i="1"/>
  <c r="S920" i="1" s="1" a="1"/>
  <c r="S920" i="1" s="1"/>
  <c r="R919" i="1"/>
  <c r="S919" i="1" s="1" a="1"/>
  <c r="S919" i="1" s="1"/>
  <c r="R918" i="1"/>
  <c r="S918" i="1" s="1" a="1"/>
  <c r="S918" i="1" s="1"/>
  <c r="R917" i="1"/>
  <c r="S917" i="1" s="1" a="1"/>
  <c r="S917" i="1" s="1"/>
  <c r="R916" i="1"/>
  <c r="S916" i="1" s="1" a="1"/>
  <c r="S916" i="1" s="1"/>
  <c r="R915" i="1"/>
  <c r="S915" i="1" s="1" a="1"/>
  <c r="S915" i="1" s="1"/>
  <c r="R914" i="1"/>
  <c r="S914" i="1" s="1" a="1"/>
  <c r="S914" i="1" s="1"/>
  <c r="R913" i="1"/>
  <c r="S913" i="1" s="1" a="1"/>
  <c r="S913" i="1" s="1"/>
  <c r="R912" i="1"/>
  <c r="S912" i="1" s="1" a="1"/>
  <c r="S912" i="1" s="1"/>
  <c r="R911" i="1"/>
  <c r="S911" i="1" s="1" a="1"/>
  <c r="S911" i="1" s="1"/>
  <c r="R910" i="1"/>
  <c r="S910" i="1" s="1" a="1"/>
  <c r="S910" i="1" s="1"/>
  <c r="R909" i="1"/>
  <c r="S909" i="1" s="1" a="1"/>
  <c r="S909" i="1" s="1"/>
  <c r="R908" i="1"/>
  <c r="S908" i="1" s="1" a="1"/>
  <c r="S908" i="1" s="1"/>
  <c r="R907" i="1"/>
  <c r="S907" i="1" s="1" a="1"/>
  <c r="S907" i="1" s="1"/>
  <c r="R906" i="1"/>
  <c r="S906" i="1" s="1" a="1"/>
  <c r="S906" i="1" s="1"/>
  <c r="R905" i="1"/>
  <c r="S905" i="1" s="1" a="1"/>
  <c r="S905" i="1" s="1"/>
  <c r="R904" i="1"/>
  <c r="S904" i="1" s="1" a="1"/>
  <c r="S904" i="1" s="1"/>
  <c r="R903" i="1"/>
  <c r="S903" i="1" s="1" a="1"/>
  <c r="S903" i="1" s="1"/>
  <c r="R902" i="1"/>
  <c r="S902" i="1" s="1" a="1"/>
  <c r="S902" i="1" s="1"/>
  <c r="R901" i="1"/>
  <c r="S901" i="1" s="1" a="1"/>
  <c r="S901" i="1" s="1"/>
  <c r="R900" i="1"/>
  <c r="S900" i="1" s="1" a="1"/>
  <c r="S900" i="1" s="1"/>
  <c r="R899" i="1"/>
  <c r="S899" i="1" s="1" a="1"/>
  <c r="S899" i="1" s="1"/>
  <c r="R898" i="1"/>
  <c r="S898" i="1" s="1" a="1"/>
  <c r="S898" i="1" s="1"/>
  <c r="R897" i="1"/>
  <c r="S897" i="1" s="1" a="1"/>
  <c r="S897" i="1" s="1"/>
  <c r="R896" i="1"/>
  <c r="S896" i="1" s="1" a="1"/>
  <c r="S896" i="1" s="1"/>
  <c r="R895" i="1"/>
  <c r="S895" i="1" s="1" a="1"/>
  <c r="S895" i="1" s="1"/>
  <c r="R894" i="1"/>
  <c r="S894" i="1" s="1" a="1"/>
  <c r="S894" i="1" s="1"/>
  <c r="R893" i="1"/>
  <c r="S893" i="1" s="1" a="1"/>
  <c r="S893" i="1" s="1"/>
  <c r="R892" i="1"/>
  <c r="S892" i="1" s="1" a="1"/>
  <c r="S892" i="1" s="1"/>
  <c r="R891" i="1"/>
  <c r="S891" i="1" s="1" a="1"/>
  <c r="S891" i="1" s="1"/>
  <c r="R890" i="1"/>
  <c r="S890" i="1" s="1" a="1"/>
  <c r="S890" i="1" s="1"/>
  <c r="R889" i="1"/>
  <c r="S889" i="1" s="1" a="1"/>
  <c r="S889" i="1" s="1"/>
  <c r="R888" i="1"/>
  <c r="S888" i="1" s="1" a="1"/>
  <c r="S888" i="1" s="1"/>
  <c r="R887" i="1"/>
  <c r="S887" i="1" s="1" a="1"/>
  <c r="S887" i="1" s="1"/>
  <c r="R886" i="1"/>
  <c r="S886" i="1" s="1" a="1"/>
  <c r="S886" i="1" s="1"/>
  <c r="R885" i="1"/>
  <c r="S885" i="1" s="1" a="1"/>
  <c r="S885" i="1" s="1"/>
  <c r="R884" i="1"/>
  <c r="S884" i="1" s="1" a="1"/>
  <c r="S884" i="1" s="1"/>
  <c r="R883" i="1"/>
  <c r="S883" i="1" s="1" a="1"/>
  <c r="S883" i="1" s="1"/>
  <c r="R882" i="1"/>
  <c r="S882" i="1" s="1" a="1"/>
  <c r="S882" i="1" s="1"/>
  <c r="R881" i="1"/>
  <c r="S881" i="1" s="1" a="1"/>
  <c r="S881" i="1" s="1"/>
  <c r="R880" i="1"/>
  <c r="S880" i="1" s="1" a="1"/>
  <c r="S880" i="1" s="1"/>
  <c r="R879" i="1"/>
  <c r="S879" i="1" s="1" a="1"/>
  <c r="S879" i="1" s="1"/>
  <c r="R878" i="1"/>
  <c r="S878" i="1" s="1" a="1"/>
  <c r="S878" i="1" s="1"/>
  <c r="R877" i="1"/>
  <c r="S877" i="1" s="1" a="1"/>
  <c r="S877" i="1" s="1"/>
  <c r="R876" i="1"/>
  <c r="S876" i="1" s="1" a="1"/>
  <c r="S876" i="1" s="1"/>
  <c r="R875" i="1"/>
  <c r="S875" i="1" s="1" a="1"/>
  <c r="S875" i="1" s="1"/>
  <c r="R874" i="1"/>
  <c r="S874" i="1" s="1" a="1"/>
  <c r="S874" i="1" s="1"/>
  <c r="R873" i="1"/>
  <c r="S873" i="1" s="1" a="1"/>
  <c r="S873" i="1" s="1"/>
  <c r="R872" i="1"/>
  <c r="S872" i="1" s="1" a="1"/>
  <c r="S872" i="1" s="1"/>
  <c r="R871" i="1"/>
  <c r="S871" i="1" s="1" a="1"/>
  <c r="S871" i="1" s="1"/>
  <c r="R870" i="1"/>
  <c r="S870" i="1" s="1" a="1"/>
  <c r="S870" i="1" s="1"/>
  <c r="R869" i="1"/>
  <c r="S869" i="1" s="1" a="1"/>
  <c r="S869" i="1" s="1"/>
  <c r="R868" i="1"/>
  <c r="S868" i="1" s="1" a="1"/>
  <c r="S868" i="1" s="1"/>
  <c r="R867" i="1"/>
  <c r="S867" i="1" s="1" a="1"/>
  <c r="S867" i="1" s="1"/>
  <c r="R866" i="1"/>
  <c r="S866" i="1" s="1" a="1"/>
  <c r="S866" i="1" s="1"/>
  <c r="R865" i="1"/>
  <c r="S865" i="1" s="1" a="1"/>
  <c r="S865" i="1" s="1"/>
  <c r="R864" i="1"/>
  <c r="S864" i="1" s="1" a="1"/>
  <c r="S864" i="1" s="1"/>
  <c r="R863" i="1"/>
  <c r="S863" i="1" s="1" a="1"/>
  <c r="S863" i="1" s="1"/>
  <c r="R862" i="1"/>
  <c r="S862" i="1" s="1" a="1"/>
  <c r="S862" i="1" s="1"/>
  <c r="R861" i="1"/>
  <c r="S861" i="1" s="1" a="1"/>
  <c r="S861" i="1" s="1"/>
  <c r="R860" i="1"/>
  <c r="S860" i="1" s="1" a="1"/>
  <c r="S860" i="1" s="1"/>
  <c r="R859" i="1"/>
  <c r="S859" i="1" s="1" a="1"/>
  <c r="S859" i="1" s="1"/>
  <c r="R858" i="1"/>
  <c r="S858" i="1" s="1" a="1"/>
  <c r="S858" i="1" s="1"/>
  <c r="R857" i="1"/>
  <c r="S857" i="1" s="1" a="1"/>
  <c r="S857" i="1" s="1"/>
  <c r="R856" i="1"/>
  <c r="S856" i="1" s="1" a="1"/>
  <c r="S856" i="1" s="1"/>
  <c r="R855" i="1"/>
  <c r="S855" i="1" s="1" a="1"/>
  <c r="S855" i="1" s="1"/>
  <c r="R854" i="1"/>
  <c r="S854" i="1" s="1" a="1"/>
  <c r="S854" i="1" s="1"/>
  <c r="R853" i="1"/>
  <c r="S853" i="1" s="1" a="1"/>
  <c r="S853" i="1" s="1"/>
  <c r="R852" i="1"/>
  <c r="S852" i="1" s="1" a="1"/>
  <c r="S852" i="1" s="1"/>
  <c r="R851" i="1"/>
  <c r="S851" i="1" s="1" a="1"/>
  <c r="S851" i="1" s="1"/>
  <c r="R850" i="1"/>
  <c r="S850" i="1" s="1" a="1"/>
  <c r="S850" i="1" s="1"/>
  <c r="R849" i="1"/>
  <c r="S849" i="1" s="1" a="1"/>
  <c r="S849" i="1" s="1"/>
  <c r="R848" i="1"/>
  <c r="S848" i="1" s="1" a="1"/>
  <c r="S848" i="1" s="1"/>
  <c r="R847" i="1"/>
  <c r="S847" i="1" s="1" a="1"/>
  <c r="S847" i="1" s="1"/>
  <c r="R846" i="1"/>
  <c r="S846" i="1" s="1" a="1"/>
  <c r="S846" i="1" s="1"/>
  <c r="R845" i="1"/>
  <c r="S845" i="1" s="1" a="1"/>
  <c r="S845" i="1" s="1"/>
  <c r="R844" i="1"/>
  <c r="S844" i="1" s="1" a="1"/>
  <c r="S844" i="1" s="1"/>
  <c r="R843" i="1"/>
  <c r="S843" i="1" s="1" a="1"/>
  <c r="S843" i="1" s="1"/>
  <c r="R842" i="1"/>
  <c r="S842" i="1" s="1" a="1"/>
  <c r="S842" i="1" s="1"/>
  <c r="R841" i="1"/>
  <c r="S841" i="1" s="1" a="1"/>
  <c r="S841" i="1" s="1"/>
  <c r="R840" i="1"/>
  <c r="S840" i="1" s="1" a="1"/>
  <c r="S840" i="1" s="1"/>
  <c r="R839" i="1"/>
  <c r="S839" i="1" s="1" a="1"/>
  <c r="S839" i="1" s="1"/>
  <c r="R838" i="1"/>
  <c r="S838" i="1" s="1" a="1"/>
  <c r="S838" i="1" s="1"/>
  <c r="R837" i="1"/>
  <c r="S837" i="1" s="1" a="1"/>
  <c r="S837" i="1" s="1"/>
  <c r="R836" i="1"/>
  <c r="S836" i="1" s="1" a="1"/>
  <c r="S836" i="1" s="1"/>
  <c r="R835" i="1"/>
  <c r="S835" i="1" s="1" a="1"/>
  <c r="S835" i="1" s="1"/>
  <c r="R834" i="1"/>
  <c r="S834" i="1" s="1" a="1"/>
  <c r="S834" i="1" s="1"/>
  <c r="R833" i="1"/>
  <c r="S833" i="1" s="1" a="1"/>
  <c r="S833" i="1" s="1"/>
  <c r="R832" i="1"/>
  <c r="S832" i="1" s="1" a="1"/>
  <c r="S832" i="1" s="1"/>
  <c r="R831" i="1"/>
  <c r="S831" i="1" s="1" a="1"/>
  <c r="S831" i="1" s="1"/>
  <c r="R830" i="1"/>
  <c r="S830" i="1" s="1" a="1"/>
  <c r="S830" i="1" s="1"/>
  <c r="R829" i="1"/>
  <c r="S829" i="1" s="1" a="1"/>
  <c r="S829" i="1" s="1"/>
  <c r="R828" i="1"/>
  <c r="S828" i="1" s="1" a="1"/>
  <c r="S828" i="1" s="1"/>
  <c r="R827" i="1"/>
  <c r="S827" i="1" s="1" a="1"/>
  <c r="S827" i="1" s="1"/>
  <c r="R826" i="1"/>
  <c r="S826" i="1" s="1" a="1"/>
  <c r="S826" i="1" s="1"/>
  <c r="R825" i="1"/>
  <c r="S825" i="1" s="1" a="1"/>
  <c r="S825" i="1" s="1"/>
  <c r="R824" i="1"/>
  <c r="S824" i="1" s="1" a="1"/>
  <c r="S824" i="1" s="1"/>
  <c r="R823" i="1"/>
  <c r="S823" i="1" s="1" a="1"/>
  <c r="S823" i="1" s="1"/>
  <c r="R822" i="1"/>
  <c r="S822" i="1" s="1" a="1"/>
  <c r="S822" i="1" s="1"/>
  <c r="R821" i="1"/>
  <c r="S821" i="1" s="1" a="1"/>
  <c r="S821" i="1" s="1"/>
  <c r="R820" i="1"/>
  <c r="S820" i="1" s="1" a="1"/>
  <c r="S820" i="1" s="1"/>
  <c r="R819" i="1"/>
  <c r="S819" i="1" s="1" a="1"/>
  <c r="S819" i="1" s="1"/>
  <c r="R818" i="1"/>
  <c r="S818" i="1" s="1" a="1"/>
  <c r="S818" i="1" s="1"/>
  <c r="R817" i="1"/>
  <c r="S817" i="1" s="1" a="1"/>
  <c r="S817" i="1" s="1"/>
  <c r="R816" i="1"/>
  <c r="S816" i="1" s="1" a="1"/>
  <c r="S816" i="1" s="1"/>
  <c r="R815" i="1"/>
  <c r="S815" i="1" s="1" a="1"/>
  <c r="S815" i="1" s="1"/>
  <c r="R814" i="1"/>
  <c r="S814" i="1" s="1" a="1"/>
  <c r="S814" i="1" s="1"/>
  <c r="R813" i="1"/>
  <c r="S813" i="1" s="1" a="1"/>
  <c r="S813" i="1" s="1"/>
  <c r="R812" i="1"/>
  <c r="S812" i="1" s="1" a="1"/>
  <c r="S812" i="1" s="1"/>
  <c r="R811" i="1"/>
  <c r="S811" i="1" s="1" a="1"/>
  <c r="S811" i="1" s="1"/>
  <c r="R810" i="1"/>
  <c r="S810" i="1" s="1" a="1"/>
  <c r="S810" i="1" s="1"/>
  <c r="R809" i="1"/>
  <c r="S809" i="1" s="1" a="1"/>
  <c r="S809" i="1" s="1"/>
  <c r="R808" i="1"/>
  <c r="S808" i="1" s="1" a="1"/>
  <c r="S808" i="1" s="1"/>
  <c r="R807" i="1"/>
  <c r="S807" i="1" s="1" a="1"/>
  <c r="S807" i="1" s="1"/>
  <c r="R806" i="1"/>
  <c r="S806" i="1" s="1" a="1"/>
  <c r="S806" i="1" s="1"/>
  <c r="R805" i="1"/>
  <c r="S805" i="1" s="1" a="1"/>
  <c r="S805" i="1" s="1"/>
  <c r="R804" i="1"/>
  <c r="S804" i="1" s="1" a="1"/>
  <c r="S804" i="1" s="1"/>
  <c r="R803" i="1"/>
  <c r="S803" i="1" s="1" a="1"/>
  <c r="S803" i="1" s="1"/>
  <c r="R802" i="1"/>
  <c r="S802" i="1" s="1" a="1"/>
  <c r="S802" i="1" s="1"/>
  <c r="R801" i="1"/>
  <c r="S801" i="1" s="1" a="1"/>
  <c r="S801" i="1" s="1"/>
  <c r="R800" i="1"/>
  <c r="S800" i="1" s="1" a="1"/>
  <c r="S800" i="1" s="1"/>
  <c r="R799" i="1"/>
  <c r="S799" i="1" s="1" a="1"/>
  <c r="S799" i="1" s="1"/>
  <c r="R798" i="1"/>
  <c r="S798" i="1" s="1" a="1"/>
  <c r="S798" i="1" s="1"/>
  <c r="R797" i="1"/>
  <c r="S797" i="1" s="1" a="1"/>
  <c r="S797" i="1" s="1"/>
  <c r="R796" i="1"/>
  <c r="S796" i="1" s="1" a="1"/>
  <c r="S796" i="1" s="1"/>
  <c r="R795" i="1"/>
  <c r="S795" i="1" s="1" a="1"/>
  <c r="S795" i="1" s="1"/>
  <c r="R794" i="1"/>
  <c r="S794" i="1" s="1" a="1"/>
  <c r="S794" i="1" s="1"/>
  <c r="R793" i="1"/>
  <c r="S793" i="1" s="1" a="1"/>
  <c r="S793" i="1" s="1"/>
  <c r="R792" i="1"/>
  <c r="S792" i="1" s="1" a="1"/>
  <c r="S792" i="1" s="1"/>
  <c r="R791" i="1"/>
  <c r="S791" i="1" s="1" a="1"/>
  <c r="S791" i="1" s="1"/>
  <c r="R790" i="1"/>
  <c r="S790" i="1" s="1" a="1"/>
  <c r="S790" i="1" s="1"/>
  <c r="R789" i="1"/>
  <c r="S789" i="1" s="1" a="1"/>
  <c r="S789" i="1" s="1"/>
  <c r="R788" i="1"/>
  <c r="S788" i="1" s="1" a="1"/>
  <c r="S788" i="1" s="1"/>
  <c r="R787" i="1"/>
  <c r="S787" i="1" s="1" a="1"/>
  <c r="S787" i="1" s="1"/>
  <c r="R786" i="1"/>
  <c r="S786" i="1" s="1" a="1"/>
  <c r="S786" i="1" s="1"/>
  <c r="R785" i="1"/>
  <c r="S785" i="1" s="1" a="1"/>
  <c r="S785" i="1" s="1"/>
  <c r="R784" i="1"/>
  <c r="S784" i="1" s="1" a="1"/>
  <c r="S784" i="1" s="1"/>
  <c r="R783" i="1"/>
  <c r="S783" i="1" s="1" a="1"/>
  <c r="S783" i="1" s="1"/>
  <c r="R782" i="1"/>
  <c r="S782" i="1" s="1" a="1"/>
  <c r="S782" i="1" s="1"/>
  <c r="R781" i="1"/>
  <c r="S781" i="1" s="1" a="1"/>
  <c r="S781" i="1" s="1"/>
  <c r="R780" i="1"/>
  <c r="S780" i="1" s="1" a="1"/>
  <c r="S780" i="1" s="1"/>
  <c r="R779" i="1"/>
  <c r="S779" i="1" s="1" a="1"/>
  <c r="S779" i="1" s="1"/>
  <c r="R778" i="1"/>
  <c r="S778" i="1" s="1" a="1"/>
  <c r="S778" i="1" s="1"/>
  <c r="R777" i="1"/>
  <c r="S777" i="1" s="1" a="1"/>
  <c r="S777" i="1" s="1"/>
  <c r="R776" i="1"/>
  <c r="S776" i="1" s="1" a="1"/>
  <c r="S776" i="1" s="1"/>
  <c r="R775" i="1"/>
  <c r="S775" i="1" s="1" a="1"/>
  <c r="S775" i="1" s="1"/>
  <c r="R774" i="1"/>
  <c r="S774" i="1" s="1" a="1"/>
  <c r="S774" i="1" s="1"/>
  <c r="R773" i="1"/>
  <c r="S773" i="1" s="1" a="1"/>
  <c r="S773" i="1" s="1"/>
  <c r="R772" i="1"/>
  <c r="S772" i="1" s="1" a="1"/>
  <c r="S772" i="1" s="1"/>
  <c r="R771" i="1"/>
  <c r="S771" i="1" s="1" a="1"/>
  <c r="S771" i="1" s="1"/>
  <c r="R770" i="1"/>
  <c r="S770" i="1" s="1" a="1"/>
  <c r="S770" i="1" s="1"/>
  <c r="R769" i="1"/>
  <c r="S769" i="1" s="1" a="1"/>
  <c r="S769" i="1" s="1"/>
  <c r="R768" i="1"/>
  <c r="S768" i="1" s="1" a="1"/>
  <c r="S768" i="1" s="1"/>
  <c r="R767" i="1"/>
  <c r="S767" i="1" s="1" a="1"/>
  <c r="S767" i="1" s="1"/>
  <c r="R766" i="1"/>
  <c r="S766" i="1" s="1" a="1"/>
  <c r="S766" i="1" s="1"/>
  <c r="R765" i="1"/>
  <c r="S765" i="1" s="1" a="1"/>
  <c r="S765" i="1" s="1"/>
  <c r="R764" i="1"/>
  <c r="S764" i="1" s="1" a="1"/>
  <c r="S764" i="1" s="1"/>
  <c r="R763" i="1"/>
  <c r="S763" i="1" s="1" a="1"/>
  <c r="S763" i="1" s="1"/>
  <c r="R762" i="1"/>
  <c r="S762" i="1" s="1" a="1"/>
  <c r="S762" i="1" s="1"/>
  <c r="R761" i="1"/>
  <c r="S761" i="1" s="1" a="1"/>
  <c r="S761" i="1" s="1"/>
  <c r="R760" i="1"/>
  <c r="S760" i="1" s="1" a="1"/>
  <c r="S760" i="1" s="1"/>
  <c r="R759" i="1"/>
  <c r="S759" i="1" s="1" a="1"/>
  <c r="S759" i="1" s="1"/>
  <c r="R758" i="1"/>
  <c r="S758" i="1" s="1" a="1"/>
  <c r="S758" i="1" s="1"/>
  <c r="R757" i="1"/>
  <c r="S757" i="1" s="1" a="1"/>
  <c r="S757" i="1" s="1"/>
  <c r="R756" i="1"/>
  <c r="S756" i="1" s="1" a="1"/>
  <c r="S756" i="1" s="1"/>
  <c r="R755" i="1"/>
  <c r="S755" i="1" s="1" a="1"/>
  <c r="S755" i="1" s="1"/>
  <c r="R754" i="1"/>
  <c r="S754" i="1" s="1" a="1"/>
  <c r="S754" i="1" s="1"/>
  <c r="R753" i="1"/>
  <c r="S753" i="1" s="1" a="1"/>
  <c r="S753" i="1" s="1"/>
  <c r="R752" i="1"/>
  <c r="S752" i="1" s="1" a="1"/>
  <c r="S752" i="1" s="1"/>
  <c r="R751" i="1"/>
  <c r="S751" i="1" s="1" a="1"/>
  <c r="S751" i="1" s="1"/>
  <c r="R750" i="1"/>
  <c r="S750" i="1" s="1" a="1"/>
  <c r="S750" i="1" s="1"/>
  <c r="R749" i="1"/>
  <c r="S749" i="1" s="1" a="1"/>
  <c r="S749" i="1" s="1"/>
  <c r="R748" i="1"/>
  <c r="S748" i="1" s="1" a="1"/>
  <c r="S748" i="1" s="1"/>
  <c r="R747" i="1"/>
  <c r="S747" i="1" s="1" a="1"/>
  <c r="S747" i="1" s="1"/>
  <c r="R746" i="1"/>
  <c r="S746" i="1" s="1" a="1"/>
  <c r="S746" i="1" s="1"/>
  <c r="R745" i="1"/>
  <c r="S745" i="1" s="1" a="1"/>
  <c r="S745" i="1" s="1"/>
  <c r="R744" i="1"/>
  <c r="S744" i="1" s="1" a="1"/>
  <c r="S744" i="1" s="1"/>
  <c r="R743" i="1"/>
  <c r="S743" i="1" s="1" a="1"/>
  <c r="S743" i="1" s="1"/>
  <c r="R742" i="1"/>
  <c r="S742" i="1" s="1" a="1"/>
  <c r="S742" i="1" s="1"/>
  <c r="R741" i="1"/>
  <c r="S741" i="1" s="1" a="1"/>
  <c r="S741" i="1" s="1"/>
  <c r="R740" i="1"/>
  <c r="S740" i="1" s="1" a="1"/>
  <c r="S740" i="1" s="1"/>
  <c r="R739" i="1"/>
  <c r="S739" i="1" s="1" a="1"/>
  <c r="S739" i="1" s="1"/>
  <c r="R738" i="1"/>
  <c r="S738" i="1" s="1" a="1"/>
  <c r="S738" i="1" s="1"/>
  <c r="R737" i="1"/>
  <c r="S737" i="1" s="1" a="1"/>
  <c r="S737" i="1" s="1"/>
  <c r="R736" i="1"/>
  <c r="S736" i="1" s="1" a="1"/>
  <c r="S736" i="1" s="1"/>
  <c r="R735" i="1"/>
  <c r="S735" i="1" s="1" a="1"/>
  <c r="S735" i="1" s="1"/>
  <c r="R734" i="1"/>
  <c r="S734" i="1" s="1" a="1"/>
  <c r="S734" i="1" s="1"/>
  <c r="R733" i="1"/>
  <c r="S733" i="1" s="1" a="1"/>
  <c r="S733" i="1" s="1"/>
  <c r="R732" i="1"/>
  <c r="S732" i="1" s="1" a="1"/>
  <c r="S732" i="1" s="1"/>
  <c r="R731" i="1"/>
  <c r="S731" i="1" s="1" a="1"/>
  <c r="S731" i="1" s="1"/>
  <c r="R730" i="1"/>
  <c r="S730" i="1" s="1" a="1"/>
  <c r="S730" i="1" s="1"/>
  <c r="R729" i="1"/>
  <c r="S729" i="1" s="1" a="1"/>
  <c r="S729" i="1" s="1"/>
  <c r="R728" i="1"/>
  <c r="S728" i="1" s="1" a="1"/>
  <c r="S728" i="1" s="1"/>
  <c r="R727" i="1"/>
  <c r="S727" i="1" s="1" a="1"/>
  <c r="S727" i="1" s="1"/>
  <c r="R726" i="1"/>
  <c r="S726" i="1" s="1" a="1"/>
  <c r="S726" i="1" s="1"/>
  <c r="R725" i="1"/>
  <c r="S725" i="1" s="1" a="1"/>
  <c r="S725" i="1" s="1"/>
  <c r="R724" i="1"/>
  <c r="S724" i="1" s="1" a="1"/>
  <c r="S724" i="1" s="1"/>
  <c r="R723" i="1"/>
  <c r="S723" i="1" s="1" a="1"/>
  <c r="S723" i="1" s="1"/>
  <c r="R722" i="1"/>
  <c r="S722" i="1" s="1" a="1"/>
  <c r="S722" i="1" s="1"/>
  <c r="R721" i="1"/>
  <c r="S721" i="1" s="1" a="1"/>
  <c r="S721" i="1" s="1"/>
  <c r="R720" i="1"/>
  <c r="S720" i="1" s="1" a="1"/>
  <c r="S720" i="1" s="1"/>
  <c r="R719" i="1"/>
  <c r="S719" i="1" s="1" a="1"/>
  <c r="S719" i="1" s="1"/>
  <c r="R718" i="1"/>
  <c r="S718" i="1" s="1" a="1"/>
  <c r="S718" i="1" s="1"/>
  <c r="R717" i="1"/>
  <c r="S717" i="1" s="1" a="1"/>
  <c r="S717" i="1" s="1"/>
  <c r="R716" i="1"/>
  <c r="S716" i="1" s="1" a="1"/>
  <c r="S716" i="1" s="1"/>
  <c r="R715" i="1"/>
  <c r="S715" i="1" s="1" a="1"/>
  <c r="S715" i="1" s="1"/>
  <c r="R714" i="1"/>
  <c r="S714" i="1" s="1" a="1"/>
  <c r="S714" i="1" s="1"/>
  <c r="R713" i="1"/>
  <c r="S713" i="1" s="1" a="1"/>
  <c r="S713" i="1" s="1"/>
  <c r="R712" i="1"/>
  <c r="S712" i="1" s="1" a="1"/>
  <c r="S712" i="1" s="1"/>
  <c r="R711" i="1"/>
  <c r="S711" i="1" s="1" a="1"/>
  <c r="S711" i="1" s="1"/>
  <c r="R710" i="1"/>
  <c r="S710" i="1" s="1" a="1"/>
  <c r="S710" i="1" s="1"/>
  <c r="R709" i="1"/>
  <c r="S709" i="1" s="1" a="1"/>
  <c r="S709" i="1" s="1"/>
  <c r="R708" i="1"/>
  <c r="S708" i="1" s="1" a="1"/>
  <c r="S708" i="1" s="1"/>
  <c r="R707" i="1"/>
  <c r="S707" i="1" s="1" a="1"/>
  <c r="S707" i="1" s="1"/>
  <c r="R706" i="1"/>
  <c r="S706" i="1" s="1" a="1"/>
  <c r="S706" i="1" s="1"/>
  <c r="R705" i="1"/>
  <c r="S705" i="1" s="1" a="1"/>
  <c r="S705" i="1" s="1"/>
  <c r="R704" i="1"/>
  <c r="S704" i="1" s="1" a="1"/>
  <c r="S704" i="1" s="1"/>
  <c r="R703" i="1"/>
  <c r="S703" i="1" s="1" a="1"/>
  <c r="S703" i="1" s="1"/>
  <c r="R702" i="1"/>
  <c r="S702" i="1" s="1" a="1"/>
  <c r="S702" i="1" s="1"/>
  <c r="R701" i="1"/>
  <c r="S701" i="1" s="1" a="1"/>
  <c r="S701" i="1" s="1"/>
  <c r="R700" i="1"/>
  <c r="S700" i="1" s="1" a="1"/>
  <c r="S700" i="1" s="1"/>
  <c r="R699" i="1"/>
  <c r="S699" i="1" s="1" a="1"/>
  <c r="S699" i="1" s="1"/>
  <c r="R698" i="1"/>
  <c r="S698" i="1" s="1" a="1"/>
  <c r="S698" i="1" s="1"/>
  <c r="R697" i="1"/>
  <c r="S697" i="1" s="1" a="1"/>
  <c r="S697" i="1" s="1"/>
  <c r="R696" i="1"/>
  <c r="S696" i="1" s="1" a="1"/>
  <c r="S696" i="1" s="1"/>
  <c r="R695" i="1"/>
  <c r="S695" i="1" s="1" a="1"/>
  <c r="S695" i="1" s="1"/>
  <c r="R694" i="1"/>
  <c r="S694" i="1" s="1" a="1"/>
  <c r="S694" i="1" s="1"/>
  <c r="R693" i="1"/>
  <c r="S693" i="1" s="1" a="1"/>
  <c r="S693" i="1" s="1"/>
  <c r="R692" i="1"/>
  <c r="S692" i="1" s="1" a="1"/>
  <c r="S692" i="1" s="1"/>
  <c r="R691" i="1"/>
  <c r="S691" i="1" s="1" a="1"/>
  <c r="S691" i="1" s="1"/>
  <c r="R690" i="1"/>
  <c r="S690" i="1" s="1" a="1"/>
  <c r="S690" i="1" s="1"/>
  <c r="R689" i="1"/>
  <c r="S689" i="1" s="1" a="1"/>
  <c r="S689" i="1" s="1"/>
  <c r="R688" i="1"/>
  <c r="S688" i="1" s="1" a="1"/>
  <c r="S688" i="1" s="1"/>
  <c r="R687" i="1"/>
  <c r="S687" i="1" s="1" a="1"/>
  <c r="S687" i="1" s="1"/>
  <c r="R686" i="1"/>
  <c r="S686" i="1" s="1" a="1"/>
  <c r="S686" i="1" s="1"/>
  <c r="R685" i="1"/>
  <c r="S685" i="1" s="1" a="1"/>
  <c r="S685" i="1" s="1"/>
  <c r="R684" i="1"/>
  <c r="S684" i="1" s="1" a="1"/>
  <c r="S684" i="1" s="1"/>
  <c r="R683" i="1"/>
  <c r="S683" i="1" s="1" a="1"/>
  <c r="S683" i="1" s="1"/>
  <c r="R682" i="1"/>
  <c r="S682" i="1" s="1" a="1"/>
  <c r="S682" i="1" s="1"/>
  <c r="R681" i="1"/>
  <c r="S681" i="1" s="1" a="1"/>
  <c r="S681" i="1" s="1"/>
  <c r="R680" i="1"/>
  <c r="S680" i="1" s="1" a="1"/>
  <c r="S680" i="1" s="1"/>
  <c r="R679" i="1"/>
  <c r="S679" i="1" s="1" a="1"/>
  <c r="S679" i="1" s="1"/>
  <c r="R678" i="1"/>
  <c r="S678" i="1" s="1" a="1"/>
  <c r="S678" i="1" s="1"/>
  <c r="R677" i="1"/>
  <c r="S677" i="1" s="1" a="1"/>
  <c r="S677" i="1" s="1"/>
  <c r="R676" i="1"/>
  <c r="S676" i="1" s="1" a="1"/>
  <c r="S676" i="1" s="1"/>
  <c r="R675" i="1"/>
  <c r="S675" i="1" s="1" a="1"/>
  <c r="S675" i="1" s="1"/>
  <c r="R674" i="1"/>
  <c r="S674" i="1" s="1" a="1"/>
  <c r="S674" i="1" s="1"/>
  <c r="R673" i="1"/>
  <c r="S673" i="1" s="1" a="1"/>
  <c r="S673" i="1" s="1"/>
  <c r="R672" i="1"/>
  <c r="S672" i="1" s="1" a="1"/>
  <c r="S672" i="1" s="1"/>
  <c r="R671" i="1"/>
  <c r="S671" i="1" s="1" a="1"/>
  <c r="S671" i="1" s="1"/>
  <c r="R670" i="1"/>
  <c r="S670" i="1" s="1" a="1"/>
  <c r="S670" i="1" s="1"/>
  <c r="R669" i="1"/>
  <c r="S669" i="1" s="1" a="1"/>
  <c r="S669" i="1" s="1"/>
  <c r="R668" i="1"/>
  <c r="S668" i="1" s="1" a="1"/>
  <c r="S668" i="1" s="1"/>
  <c r="R667" i="1"/>
  <c r="S667" i="1" s="1" a="1"/>
  <c r="S667" i="1" s="1"/>
  <c r="R666" i="1"/>
  <c r="S666" i="1" s="1" a="1"/>
  <c r="S666" i="1" s="1"/>
  <c r="R665" i="1"/>
  <c r="S665" i="1" s="1" a="1"/>
  <c r="S665" i="1" s="1"/>
  <c r="R664" i="1"/>
  <c r="S664" i="1" s="1" a="1"/>
  <c r="S664" i="1" s="1"/>
  <c r="R663" i="1"/>
  <c r="S663" i="1" s="1" a="1"/>
  <c r="S663" i="1" s="1"/>
  <c r="R662" i="1"/>
  <c r="S662" i="1" s="1" a="1"/>
  <c r="S662" i="1" s="1"/>
  <c r="R661" i="1"/>
  <c r="S661" i="1" s="1" a="1"/>
  <c r="S661" i="1" s="1"/>
  <c r="R660" i="1"/>
  <c r="S660" i="1" s="1" a="1"/>
  <c r="S660" i="1" s="1"/>
  <c r="R659" i="1"/>
  <c r="S659" i="1" s="1" a="1"/>
  <c r="S659" i="1" s="1"/>
  <c r="R658" i="1"/>
  <c r="S658" i="1" s="1" a="1"/>
  <c r="S658" i="1" s="1"/>
  <c r="R657" i="1"/>
  <c r="S657" i="1" s="1" a="1"/>
  <c r="S657" i="1" s="1"/>
  <c r="R656" i="1"/>
  <c r="S656" i="1" s="1" a="1"/>
  <c r="S656" i="1" s="1"/>
  <c r="R655" i="1"/>
  <c r="S655" i="1" s="1" a="1"/>
  <c r="S655" i="1" s="1"/>
  <c r="R654" i="1"/>
  <c r="S654" i="1" s="1" a="1"/>
  <c r="S654" i="1" s="1"/>
  <c r="R653" i="1"/>
  <c r="S653" i="1" s="1" a="1"/>
  <c r="S653" i="1" s="1"/>
  <c r="R652" i="1"/>
  <c r="S652" i="1" s="1" a="1"/>
  <c r="S652" i="1" s="1"/>
  <c r="R651" i="1"/>
  <c r="S651" i="1" s="1" a="1"/>
  <c r="S651" i="1" s="1"/>
  <c r="R650" i="1"/>
  <c r="S650" i="1" s="1" a="1"/>
  <c r="S650" i="1" s="1"/>
  <c r="R649" i="1"/>
  <c r="S649" i="1" s="1" a="1"/>
  <c r="S649" i="1" s="1"/>
  <c r="R648" i="1"/>
  <c r="S648" i="1" s="1" a="1"/>
  <c r="S648" i="1" s="1"/>
  <c r="R647" i="1"/>
  <c r="S647" i="1" s="1" a="1"/>
  <c r="S647" i="1" s="1"/>
  <c r="R646" i="1"/>
  <c r="S646" i="1" s="1" a="1"/>
  <c r="S646" i="1" s="1"/>
  <c r="R645" i="1"/>
  <c r="S645" i="1" s="1" a="1"/>
  <c r="S645" i="1" s="1"/>
  <c r="R644" i="1"/>
  <c r="S644" i="1" s="1" a="1"/>
  <c r="S644" i="1" s="1"/>
  <c r="R643" i="1"/>
  <c r="S643" i="1" s="1" a="1"/>
  <c r="S643" i="1" s="1"/>
  <c r="R642" i="1"/>
  <c r="S642" i="1" s="1" a="1"/>
  <c r="S642" i="1" s="1"/>
  <c r="R641" i="1"/>
  <c r="S641" i="1" s="1" a="1"/>
  <c r="S641" i="1" s="1"/>
  <c r="R640" i="1"/>
  <c r="S640" i="1" s="1" a="1"/>
  <c r="S640" i="1" s="1"/>
  <c r="R639" i="1"/>
  <c r="S639" i="1" s="1" a="1"/>
  <c r="S639" i="1" s="1"/>
  <c r="R638" i="1"/>
  <c r="S638" i="1" s="1" a="1"/>
  <c r="S638" i="1" s="1"/>
  <c r="R637" i="1"/>
  <c r="S637" i="1" s="1" a="1"/>
  <c r="S637" i="1" s="1"/>
  <c r="R636" i="1"/>
  <c r="S636" i="1" s="1" a="1"/>
  <c r="S636" i="1" s="1"/>
  <c r="R635" i="1"/>
  <c r="S635" i="1" s="1" a="1"/>
  <c r="S635" i="1" s="1"/>
  <c r="R634" i="1"/>
  <c r="S634" i="1" s="1" a="1"/>
  <c r="S634" i="1" s="1"/>
  <c r="R633" i="1"/>
  <c r="S633" i="1" s="1" a="1"/>
  <c r="S633" i="1" s="1"/>
  <c r="R632" i="1"/>
  <c r="S632" i="1" s="1" a="1"/>
  <c r="S632" i="1" s="1"/>
  <c r="R631" i="1"/>
  <c r="S631" i="1" s="1" a="1"/>
  <c r="S631" i="1" s="1"/>
  <c r="R630" i="1"/>
  <c r="S630" i="1" s="1" a="1"/>
  <c r="S630" i="1" s="1"/>
  <c r="R629" i="1"/>
  <c r="S629" i="1" s="1" a="1"/>
  <c r="S629" i="1" s="1"/>
  <c r="R628" i="1"/>
  <c r="S628" i="1" s="1" a="1"/>
  <c r="S628" i="1" s="1"/>
  <c r="R627" i="1"/>
  <c r="S627" i="1" s="1" a="1"/>
  <c r="S627" i="1" s="1"/>
  <c r="R626" i="1"/>
  <c r="S626" i="1" s="1" a="1"/>
  <c r="S626" i="1" s="1"/>
  <c r="R625" i="1"/>
  <c r="S625" i="1" s="1" a="1"/>
  <c r="S625" i="1" s="1"/>
  <c r="R624" i="1"/>
  <c r="S624" i="1" s="1" a="1"/>
  <c r="S624" i="1" s="1"/>
  <c r="R623" i="1"/>
  <c r="S623" i="1" s="1" a="1"/>
  <c r="S623" i="1" s="1"/>
  <c r="R622" i="1"/>
  <c r="S622" i="1" s="1" a="1"/>
  <c r="S622" i="1" s="1"/>
  <c r="R621" i="1"/>
  <c r="S621" i="1" s="1" a="1"/>
  <c r="S621" i="1" s="1"/>
  <c r="R620" i="1"/>
  <c r="S620" i="1" s="1" a="1"/>
  <c r="S620" i="1" s="1"/>
  <c r="R619" i="1"/>
  <c r="S619" i="1" s="1" a="1"/>
  <c r="S619" i="1" s="1"/>
  <c r="R618" i="1"/>
  <c r="S618" i="1" s="1" a="1"/>
  <c r="S618" i="1" s="1"/>
  <c r="R617" i="1"/>
  <c r="S617" i="1" s="1" a="1"/>
  <c r="S617" i="1" s="1"/>
  <c r="R616" i="1"/>
  <c r="S616" i="1" s="1" a="1"/>
  <c r="S616" i="1" s="1"/>
  <c r="R615" i="1"/>
  <c r="S615" i="1" s="1" a="1"/>
  <c r="S615" i="1" s="1"/>
  <c r="R614" i="1"/>
  <c r="S614" i="1" s="1" a="1"/>
  <c r="S614" i="1" s="1"/>
  <c r="R613" i="1"/>
  <c r="S613" i="1" s="1" a="1"/>
  <c r="S613" i="1" s="1"/>
  <c r="R612" i="1"/>
  <c r="S612" i="1" s="1" a="1"/>
  <c r="S612" i="1" s="1"/>
  <c r="R611" i="1"/>
  <c r="S611" i="1" s="1" a="1"/>
  <c r="S611" i="1" s="1"/>
  <c r="R610" i="1"/>
  <c r="S610" i="1" s="1" a="1"/>
  <c r="S610" i="1" s="1"/>
  <c r="R609" i="1"/>
  <c r="S609" i="1" s="1" a="1"/>
  <c r="S609" i="1" s="1"/>
  <c r="R608" i="1"/>
  <c r="S608" i="1" s="1" a="1"/>
  <c r="S608" i="1" s="1"/>
  <c r="R607" i="1"/>
  <c r="S607" i="1" s="1" a="1"/>
  <c r="S607" i="1" s="1"/>
  <c r="R606" i="1"/>
  <c r="S606" i="1" s="1" a="1"/>
  <c r="S606" i="1" s="1"/>
  <c r="R605" i="1"/>
  <c r="S605" i="1" s="1" a="1"/>
  <c r="S605" i="1" s="1"/>
  <c r="R604" i="1"/>
  <c r="S604" i="1" s="1" a="1"/>
  <c r="S604" i="1" s="1"/>
  <c r="R603" i="1"/>
  <c r="S603" i="1" s="1" a="1"/>
  <c r="S603" i="1" s="1"/>
  <c r="R602" i="1"/>
  <c r="S602" i="1" s="1" a="1"/>
  <c r="S602" i="1" s="1"/>
  <c r="R601" i="1"/>
  <c r="S601" i="1" s="1" a="1"/>
  <c r="S601" i="1" s="1"/>
  <c r="R600" i="1"/>
  <c r="S600" i="1" s="1" a="1"/>
  <c r="S600" i="1" s="1"/>
  <c r="R599" i="1"/>
  <c r="S599" i="1" s="1" a="1"/>
  <c r="S599" i="1" s="1"/>
  <c r="R598" i="1"/>
  <c r="S598" i="1" s="1" a="1"/>
  <c r="S598" i="1" s="1"/>
  <c r="R597" i="1"/>
  <c r="S597" i="1" s="1" a="1"/>
  <c r="S597" i="1" s="1"/>
  <c r="R596" i="1"/>
  <c r="S596" i="1" s="1" a="1"/>
  <c r="S596" i="1" s="1"/>
  <c r="R595" i="1"/>
  <c r="S595" i="1" s="1" a="1"/>
  <c r="S595" i="1" s="1"/>
  <c r="R594" i="1"/>
  <c r="S594" i="1" s="1" a="1"/>
  <c r="S594" i="1" s="1"/>
  <c r="R593" i="1"/>
  <c r="S593" i="1" s="1" a="1"/>
  <c r="S593" i="1" s="1"/>
  <c r="R592" i="1"/>
  <c r="S592" i="1" s="1" a="1"/>
  <c r="S592" i="1" s="1"/>
  <c r="R591" i="1"/>
  <c r="S591" i="1" s="1" a="1"/>
  <c r="S591" i="1" s="1"/>
  <c r="R590" i="1"/>
  <c r="S590" i="1" s="1" a="1"/>
  <c r="S590" i="1" s="1"/>
  <c r="R589" i="1"/>
  <c r="S589" i="1" s="1" a="1"/>
  <c r="S589" i="1" s="1"/>
  <c r="R588" i="1"/>
  <c r="S588" i="1" s="1" a="1"/>
  <c r="S588" i="1" s="1"/>
  <c r="R587" i="1"/>
  <c r="S587" i="1" s="1" a="1"/>
  <c r="S587" i="1" s="1"/>
  <c r="R586" i="1"/>
  <c r="S586" i="1" s="1" a="1"/>
  <c r="S586" i="1" s="1"/>
  <c r="R585" i="1"/>
  <c r="S585" i="1" s="1" a="1"/>
  <c r="S585" i="1" s="1"/>
  <c r="R584" i="1"/>
  <c r="S584" i="1" s="1" a="1"/>
  <c r="S584" i="1" s="1"/>
  <c r="R583" i="1"/>
  <c r="S583" i="1" s="1" a="1"/>
  <c r="S583" i="1" s="1"/>
  <c r="R582" i="1"/>
  <c r="S582" i="1" s="1" a="1"/>
  <c r="S582" i="1" s="1"/>
  <c r="R581" i="1"/>
  <c r="S581" i="1" s="1" a="1"/>
  <c r="S581" i="1" s="1"/>
  <c r="R580" i="1"/>
  <c r="S580" i="1" s="1" a="1"/>
  <c r="S580" i="1" s="1"/>
  <c r="R579" i="1"/>
  <c r="S579" i="1" s="1" a="1"/>
  <c r="S579" i="1" s="1"/>
  <c r="R578" i="1"/>
  <c r="S578" i="1" s="1" a="1"/>
  <c r="S578" i="1" s="1"/>
  <c r="R577" i="1"/>
  <c r="S577" i="1" s="1" a="1"/>
  <c r="S577" i="1" s="1"/>
  <c r="R576" i="1"/>
  <c r="S576" i="1" s="1" a="1"/>
  <c r="S576" i="1" s="1"/>
  <c r="R575" i="1"/>
  <c r="S575" i="1" s="1" a="1"/>
  <c r="S575" i="1" s="1"/>
  <c r="R574" i="1"/>
  <c r="S574" i="1" s="1" a="1"/>
  <c r="S574" i="1" s="1"/>
  <c r="R573" i="1"/>
  <c r="S573" i="1" s="1" a="1"/>
  <c r="S573" i="1" s="1"/>
  <c r="R572" i="1"/>
  <c r="S572" i="1" s="1" a="1"/>
  <c r="S572" i="1" s="1"/>
  <c r="R571" i="1"/>
  <c r="S571" i="1" s="1" a="1"/>
  <c r="S571" i="1" s="1"/>
  <c r="R570" i="1"/>
  <c r="S570" i="1" s="1" a="1"/>
  <c r="S570" i="1" s="1"/>
  <c r="R569" i="1"/>
  <c r="S569" i="1" s="1" a="1"/>
  <c r="S569" i="1" s="1"/>
  <c r="R568" i="1"/>
  <c r="S568" i="1" s="1" a="1"/>
  <c r="S568" i="1" s="1"/>
  <c r="R567" i="1"/>
  <c r="S567" i="1" s="1" a="1"/>
  <c r="S567" i="1" s="1"/>
  <c r="R566" i="1"/>
  <c r="S566" i="1" s="1" a="1"/>
  <c r="S566" i="1" s="1"/>
  <c r="R565" i="1"/>
  <c r="S565" i="1" s="1" a="1"/>
  <c r="S565" i="1" s="1"/>
  <c r="R564" i="1"/>
  <c r="S564" i="1" s="1" a="1"/>
  <c r="S564" i="1" s="1"/>
  <c r="R563" i="1"/>
  <c r="S563" i="1" s="1" a="1"/>
  <c r="S563" i="1" s="1"/>
  <c r="R562" i="1"/>
  <c r="S562" i="1" s="1" a="1"/>
  <c r="S562" i="1" s="1"/>
  <c r="R561" i="1"/>
  <c r="S561" i="1" s="1" a="1"/>
  <c r="S561" i="1" s="1"/>
  <c r="R560" i="1"/>
  <c r="S560" i="1" s="1" a="1"/>
  <c r="S560" i="1" s="1"/>
  <c r="R559" i="1"/>
  <c r="S559" i="1" s="1" a="1"/>
  <c r="S559" i="1" s="1"/>
  <c r="R558" i="1"/>
  <c r="S558" i="1" s="1" a="1"/>
  <c r="S558" i="1" s="1"/>
  <c r="R557" i="1"/>
  <c r="S557" i="1" s="1" a="1"/>
  <c r="S557" i="1" s="1"/>
  <c r="R556" i="1"/>
  <c r="S556" i="1" s="1" a="1"/>
  <c r="S556" i="1" s="1"/>
  <c r="R555" i="1"/>
  <c r="S555" i="1" s="1" a="1"/>
  <c r="S555" i="1" s="1"/>
  <c r="R554" i="1"/>
  <c r="S554" i="1" s="1" a="1"/>
  <c r="S554" i="1" s="1"/>
  <c r="R553" i="1"/>
  <c r="S553" i="1" s="1" a="1"/>
  <c r="S553" i="1" s="1"/>
  <c r="R552" i="1"/>
  <c r="S552" i="1" s="1" a="1"/>
  <c r="S552" i="1" s="1"/>
  <c r="R551" i="1"/>
  <c r="S551" i="1" s="1" a="1"/>
  <c r="S551" i="1" s="1"/>
  <c r="R550" i="1"/>
  <c r="S550" i="1" s="1" a="1"/>
  <c r="S550" i="1" s="1"/>
  <c r="R549" i="1"/>
  <c r="S549" i="1" s="1" a="1"/>
  <c r="S549" i="1" s="1"/>
  <c r="R548" i="1"/>
  <c r="S548" i="1" s="1" a="1"/>
  <c r="S548" i="1" s="1"/>
  <c r="R547" i="1"/>
  <c r="S547" i="1" s="1" a="1"/>
  <c r="S547" i="1" s="1"/>
  <c r="R546" i="1"/>
  <c r="S546" i="1" s="1" a="1"/>
  <c r="S546" i="1" s="1"/>
  <c r="R545" i="1"/>
  <c r="S545" i="1" s="1" a="1"/>
  <c r="S545" i="1" s="1"/>
  <c r="R544" i="1"/>
  <c r="S544" i="1" s="1" a="1"/>
  <c r="S544" i="1" s="1"/>
  <c r="R543" i="1"/>
  <c r="S543" i="1" s="1" a="1"/>
  <c r="S543" i="1" s="1"/>
  <c r="R542" i="1"/>
  <c r="S542" i="1" s="1" a="1"/>
  <c r="S542" i="1" s="1"/>
  <c r="R541" i="1"/>
  <c r="S541" i="1" s="1" a="1"/>
  <c r="S541" i="1" s="1"/>
  <c r="R540" i="1"/>
  <c r="S540" i="1" s="1" a="1"/>
  <c r="S540" i="1" s="1"/>
  <c r="R539" i="1"/>
  <c r="S539" i="1" s="1" a="1"/>
  <c r="S539" i="1" s="1"/>
  <c r="R538" i="1"/>
  <c r="S538" i="1" s="1" a="1"/>
  <c r="S538" i="1" s="1"/>
  <c r="R537" i="1"/>
  <c r="S537" i="1" s="1" a="1"/>
  <c r="S537" i="1" s="1"/>
  <c r="R536" i="1"/>
  <c r="S536" i="1" s="1" a="1"/>
  <c r="S536" i="1" s="1"/>
  <c r="R535" i="1"/>
  <c r="S535" i="1" s="1" a="1"/>
  <c r="S535" i="1" s="1"/>
  <c r="R534" i="1"/>
  <c r="S534" i="1" s="1" a="1"/>
  <c r="S534" i="1" s="1"/>
  <c r="R533" i="1"/>
  <c r="S533" i="1" s="1" a="1"/>
  <c r="S533" i="1" s="1"/>
  <c r="R532" i="1"/>
  <c r="S532" i="1" s="1" a="1"/>
  <c r="S532" i="1" s="1"/>
  <c r="R531" i="1"/>
  <c r="S531" i="1" s="1" a="1"/>
  <c r="S531" i="1" s="1"/>
  <c r="R530" i="1"/>
  <c r="S530" i="1" s="1" a="1"/>
  <c r="S530" i="1" s="1"/>
  <c r="R529" i="1"/>
  <c r="S529" i="1" s="1" a="1"/>
  <c r="S529" i="1" s="1"/>
  <c r="R528" i="1"/>
  <c r="S528" i="1" s="1" a="1"/>
  <c r="S528" i="1" s="1"/>
  <c r="R527" i="1"/>
  <c r="S527" i="1" s="1" a="1"/>
  <c r="S527" i="1" s="1"/>
  <c r="R526" i="1"/>
  <c r="S526" i="1" s="1" a="1"/>
  <c r="S526" i="1" s="1"/>
  <c r="R525" i="1"/>
  <c r="S525" i="1" s="1" a="1"/>
  <c r="S525" i="1" s="1"/>
  <c r="R524" i="1"/>
  <c r="S524" i="1" s="1" a="1"/>
  <c r="S524" i="1" s="1"/>
  <c r="R523" i="1"/>
  <c r="S523" i="1" s="1" a="1"/>
  <c r="S523" i="1" s="1"/>
  <c r="R522" i="1"/>
  <c r="S522" i="1" s="1" a="1"/>
  <c r="S522" i="1" s="1"/>
  <c r="R521" i="1"/>
  <c r="S521" i="1" s="1" a="1"/>
  <c r="S521" i="1" s="1"/>
  <c r="R520" i="1"/>
  <c r="S520" i="1" s="1" a="1"/>
  <c r="S520" i="1" s="1"/>
  <c r="R519" i="1"/>
  <c r="S519" i="1" s="1" a="1"/>
  <c r="S519" i="1" s="1"/>
  <c r="R518" i="1"/>
  <c r="S518" i="1" s="1" a="1"/>
  <c r="S518" i="1" s="1"/>
  <c r="R517" i="1"/>
  <c r="S517" i="1" s="1" a="1"/>
  <c r="S517" i="1" s="1"/>
  <c r="R516" i="1"/>
  <c r="S516" i="1" s="1" a="1"/>
  <c r="S516" i="1" s="1"/>
  <c r="R515" i="1"/>
  <c r="S515" i="1" s="1" a="1"/>
  <c r="S515" i="1" s="1"/>
  <c r="R514" i="1"/>
  <c r="S514" i="1" s="1" a="1"/>
  <c r="S514" i="1" s="1"/>
  <c r="R513" i="1"/>
  <c r="S513" i="1" s="1" a="1"/>
  <c r="S513" i="1" s="1"/>
  <c r="R512" i="1"/>
  <c r="S512" i="1" s="1" a="1"/>
  <c r="S512" i="1" s="1"/>
  <c r="R511" i="1"/>
  <c r="S511" i="1" s="1" a="1"/>
  <c r="S511" i="1" s="1"/>
  <c r="R510" i="1"/>
  <c r="S510" i="1" s="1" a="1"/>
  <c r="S510" i="1" s="1"/>
  <c r="R509" i="1"/>
  <c r="S509" i="1" s="1" a="1"/>
  <c r="S509" i="1" s="1"/>
  <c r="R508" i="1"/>
  <c r="S508" i="1" s="1" a="1"/>
  <c r="S508" i="1" s="1"/>
  <c r="R507" i="1"/>
  <c r="S507" i="1" s="1" a="1"/>
  <c r="S507" i="1" s="1"/>
  <c r="R506" i="1"/>
  <c r="S506" i="1" s="1" a="1"/>
  <c r="S506" i="1" s="1"/>
  <c r="R505" i="1"/>
  <c r="S505" i="1" s="1" a="1"/>
  <c r="S505" i="1" s="1"/>
  <c r="R504" i="1"/>
  <c r="S504" i="1" s="1" a="1"/>
  <c r="S504" i="1" s="1"/>
  <c r="R503" i="1"/>
  <c r="S503" i="1" s="1" a="1"/>
  <c r="S503" i="1" s="1"/>
  <c r="R502" i="1"/>
  <c r="S502" i="1" s="1" a="1"/>
  <c r="S502" i="1" s="1"/>
  <c r="R501" i="1"/>
  <c r="S501" i="1" s="1" a="1"/>
  <c r="S501" i="1" s="1"/>
  <c r="R500" i="1"/>
  <c r="S500" i="1" s="1" a="1"/>
  <c r="S500" i="1" s="1"/>
  <c r="R499" i="1"/>
  <c r="S499" i="1" s="1" a="1"/>
  <c r="S499" i="1" s="1"/>
  <c r="R498" i="1"/>
  <c r="S498" i="1" s="1" a="1"/>
  <c r="S498" i="1" s="1"/>
  <c r="R497" i="1"/>
  <c r="S497" i="1" s="1" a="1"/>
  <c r="S497" i="1" s="1"/>
  <c r="R496" i="1"/>
  <c r="S496" i="1" s="1" a="1"/>
  <c r="S496" i="1" s="1"/>
  <c r="R495" i="1"/>
  <c r="S495" i="1" s="1" a="1"/>
  <c r="S495" i="1" s="1"/>
  <c r="R494" i="1"/>
  <c r="S494" i="1" s="1" a="1"/>
  <c r="S494" i="1" s="1"/>
  <c r="R493" i="1"/>
  <c r="S493" i="1" s="1" a="1"/>
  <c r="S493" i="1" s="1"/>
  <c r="R492" i="1"/>
  <c r="S492" i="1" s="1" a="1"/>
  <c r="S492" i="1" s="1"/>
  <c r="R491" i="1"/>
  <c r="S491" i="1" s="1" a="1"/>
  <c r="S491" i="1" s="1"/>
  <c r="R490" i="1"/>
  <c r="S490" i="1" s="1" a="1"/>
  <c r="S490" i="1" s="1"/>
  <c r="R489" i="1"/>
  <c r="S489" i="1" s="1" a="1"/>
  <c r="S489" i="1" s="1"/>
  <c r="R488" i="1"/>
  <c r="S488" i="1" s="1" a="1"/>
  <c r="S488" i="1" s="1"/>
  <c r="R487" i="1"/>
  <c r="S487" i="1" s="1" a="1"/>
  <c r="S487" i="1" s="1"/>
  <c r="R486" i="1"/>
  <c r="S486" i="1" s="1" a="1"/>
  <c r="S486" i="1" s="1"/>
  <c r="R485" i="1"/>
  <c r="S485" i="1" s="1" a="1"/>
  <c r="S485" i="1" s="1"/>
  <c r="R484" i="1"/>
  <c r="S484" i="1" s="1" a="1"/>
  <c r="S484" i="1" s="1"/>
  <c r="R483" i="1"/>
  <c r="S483" i="1" s="1" a="1"/>
  <c r="S483" i="1" s="1"/>
  <c r="R482" i="1"/>
  <c r="S482" i="1" s="1" a="1"/>
  <c r="S482" i="1" s="1"/>
  <c r="R481" i="1"/>
  <c r="S481" i="1" s="1" a="1"/>
  <c r="S481" i="1" s="1"/>
  <c r="R480" i="1"/>
  <c r="S480" i="1" s="1" a="1"/>
  <c r="S480" i="1" s="1"/>
  <c r="R479" i="1"/>
  <c r="S479" i="1" s="1" a="1"/>
  <c r="S479" i="1" s="1"/>
  <c r="R478" i="1"/>
  <c r="S478" i="1" s="1" a="1"/>
  <c r="S478" i="1" s="1"/>
  <c r="R477" i="1"/>
  <c r="S477" i="1" s="1" a="1"/>
  <c r="S477" i="1" s="1"/>
  <c r="R476" i="1"/>
  <c r="S476" i="1" s="1" a="1"/>
  <c r="S476" i="1" s="1"/>
  <c r="R475" i="1"/>
  <c r="S475" i="1" s="1" a="1"/>
  <c r="S475" i="1" s="1"/>
  <c r="R474" i="1"/>
  <c r="S474" i="1" s="1" a="1"/>
  <c r="S474" i="1" s="1"/>
  <c r="R473" i="1"/>
  <c r="S473" i="1" s="1" a="1"/>
  <c r="S473" i="1" s="1"/>
  <c r="R472" i="1"/>
  <c r="S472" i="1" s="1" a="1"/>
  <c r="S472" i="1" s="1"/>
  <c r="R471" i="1"/>
  <c r="S471" i="1" s="1" a="1"/>
  <c r="S471" i="1" s="1"/>
  <c r="R470" i="1"/>
  <c r="S470" i="1" s="1" a="1"/>
  <c r="S470" i="1" s="1"/>
  <c r="R469" i="1"/>
  <c r="S469" i="1" s="1" a="1"/>
  <c r="S469" i="1" s="1"/>
  <c r="R468" i="1"/>
  <c r="S468" i="1" s="1" a="1"/>
  <c r="S468" i="1" s="1"/>
  <c r="R467" i="1"/>
  <c r="S467" i="1" s="1" a="1"/>
  <c r="S467" i="1" s="1"/>
  <c r="R466" i="1"/>
  <c r="S466" i="1" s="1" a="1"/>
  <c r="S466" i="1" s="1"/>
  <c r="R465" i="1"/>
  <c r="S465" i="1" s="1" a="1"/>
  <c r="S465" i="1" s="1"/>
  <c r="R464" i="1"/>
  <c r="S464" i="1" s="1" a="1"/>
  <c r="S464" i="1" s="1"/>
  <c r="R463" i="1"/>
  <c r="S463" i="1" s="1" a="1"/>
  <c r="S463" i="1" s="1"/>
  <c r="R462" i="1"/>
  <c r="S462" i="1" s="1" a="1"/>
  <c r="S462" i="1" s="1"/>
  <c r="R461" i="1"/>
  <c r="S461" i="1" s="1" a="1"/>
  <c r="S461" i="1" s="1"/>
  <c r="R460" i="1"/>
  <c r="S460" i="1" s="1" a="1"/>
  <c r="S460" i="1" s="1"/>
  <c r="R459" i="1"/>
  <c r="S459" i="1" s="1" a="1"/>
  <c r="S459" i="1" s="1"/>
  <c r="R458" i="1"/>
  <c r="S458" i="1" s="1" a="1"/>
  <c r="S458" i="1" s="1"/>
  <c r="R457" i="1"/>
  <c r="S457" i="1" s="1" a="1"/>
  <c r="S457" i="1" s="1"/>
  <c r="R456" i="1"/>
  <c r="S456" i="1" s="1" a="1"/>
  <c r="S456" i="1" s="1"/>
  <c r="R455" i="1"/>
  <c r="S455" i="1" s="1" a="1"/>
  <c r="S455" i="1" s="1"/>
  <c r="R454" i="1"/>
  <c r="S454" i="1" s="1" a="1"/>
  <c r="S454" i="1" s="1"/>
  <c r="R453" i="1"/>
  <c r="S453" i="1" s="1" a="1"/>
  <c r="S453" i="1" s="1"/>
  <c r="R452" i="1"/>
  <c r="S452" i="1" s="1" a="1"/>
  <c r="S452" i="1" s="1"/>
  <c r="R451" i="1"/>
  <c r="S451" i="1" s="1" a="1"/>
  <c r="S451" i="1" s="1"/>
  <c r="R450" i="1"/>
  <c r="S450" i="1" s="1" a="1"/>
  <c r="S450" i="1" s="1"/>
  <c r="R449" i="1"/>
  <c r="S449" i="1" s="1" a="1"/>
  <c r="S449" i="1" s="1"/>
  <c r="R448" i="1"/>
  <c r="S448" i="1" s="1" a="1"/>
  <c r="S448" i="1" s="1"/>
  <c r="R447" i="1"/>
  <c r="S447" i="1" s="1" a="1"/>
  <c r="S447" i="1" s="1"/>
  <c r="R446" i="1"/>
  <c r="S446" i="1" s="1" a="1"/>
  <c r="S446" i="1" s="1"/>
  <c r="R445" i="1"/>
  <c r="S445" i="1" s="1" a="1"/>
  <c r="S445" i="1" s="1"/>
  <c r="R444" i="1"/>
  <c r="S444" i="1" s="1" a="1"/>
  <c r="S444" i="1" s="1"/>
  <c r="R443" i="1"/>
  <c r="S443" i="1" s="1" a="1"/>
  <c r="S443" i="1" s="1"/>
  <c r="R442" i="1"/>
  <c r="S442" i="1" s="1" a="1"/>
  <c r="S442" i="1" s="1"/>
  <c r="R441" i="1"/>
  <c r="S441" i="1" s="1" a="1"/>
  <c r="S441" i="1" s="1"/>
  <c r="R440" i="1"/>
  <c r="S440" i="1" s="1" a="1"/>
  <c r="S440" i="1" s="1"/>
  <c r="R439" i="1"/>
  <c r="S439" i="1" s="1" a="1"/>
  <c r="S439" i="1" s="1"/>
  <c r="R438" i="1"/>
  <c r="S438" i="1" s="1" a="1"/>
  <c r="S438" i="1" s="1"/>
  <c r="R437" i="1"/>
  <c r="S437" i="1" s="1" a="1"/>
  <c r="S437" i="1" s="1"/>
  <c r="R436" i="1"/>
  <c r="S436" i="1" s="1" a="1"/>
  <c r="S436" i="1" s="1"/>
  <c r="R435" i="1"/>
  <c r="S435" i="1" s="1" a="1"/>
  <c r="S435" i="1" s="1"/>
  <c r="R434" i="1"/>
  <c r="S434" i="1" s="1" a="1"/>
  <c r="S434" i="1" s="1"/>
  <c r="R433" i="1"/>
  <c r="S433" i="1" s="1" a="1"/>
  <c r="S433" i="1" s="1"/>
  <c r="R432" i="1"/>
  <c r="S432" i="1" s="1" a="1"/>
  <c r="S432" i="1" s="1"/>
  <c r="R431" i="1"/>
  <c r="S431" i="1" s="1" a="1"/>
  <c r="S431" i="1" s="1"/>
  <c r="R430" i="1"/>
  <c r="S430" i="1" s="1" a="1"/>
  <c r="S430" i="1" s="1"/>
  <c r="R429" i="1"/>
  <c r="S429" i="1" s="1" a="1"/>
  <c r="S429" i="1" s="1"/>
  <c r="R428" i="1"/>
  <c r="S428" i="1" s="1" a="1"/>
  <c r="S428" i="1" s="1"/>
  <c r="R427" i="1"/>
  <c r="S427" i="1" s="1" a="1"/>
  <c r="S427" i="1" s="1"/>
  <c r="R426" i="1"/>
  <c r="S426" i="1" s="1" a="1"/>
  <c r="S426" i="1" s="1"/>
  <c r="R425" i="1"/>
  <c r="S425" i="1" s="1" a="1"/>
  <c r="S425" i="1" s="1"/>
  <c r="R424" i="1"/>
  <c r="S424" i="1" s="1" a="1"/>
  <c r="S424" i="1" s="1"/>
  <c r="R423" i="1"/>
  <c r="S423" i="1" s="1" a="1"/>
  <c r="S423" i="1" s="1"/>
  <c r="R422" i="1"/>
  <c r="S422" i="1" s="1" a="1"/>
  <c r="S422" i="1" s="1"/>
  <c r="R421" i="1"/>
  <c r="S421" i="1" s="1" a="1"/>
  <c r="S421" i="1" s="1"/>
  <c r="R420" i="1"/>
  <c r="S420" i="1" s="1" a="1"/>
  <c r="S420" i="1" s="1"/>
  <c r="R419" i="1"/>
  <c r="S419" i="1" s="1" a="1"/>
  <c r="S419" i="1" s="1"/>
  <c r="R418" i="1"/>
  <c r="S418" i="1" s="1" a="1"/>
  <c r="S418" i="1" s="1"/>
  <c r="R417" i="1"/>
  <c r="S417" i="1" s="1" a="1"/>
  <c r="S417" i="1" s="1"/>
  <c r="R416" i="1"/>
  <c r="S416" i="1" s="1" a="1"/>
  <c r="S416" i="1" s="1"/>
  <c r="R415" i="1"/>
  <c r="S415" i="1" s="1" a="1"/>
  <c r="S415" i="1" s="1"/>
  <c r="R414" i="1"/>
  <c r="S414" i="1" s="1" a="1"/>
  <c r="S414" i="1" s="1"/>
  <c r="R413" i="1"/>
  <c r="S413" i="1" s="1" a="1"/>
  <c r="S413" i="1" s="1"/>
  <c r="R412" i="1"/>
  <c r="S412" i="1" s="1" a="1"/>
  <c r="S412" i="1" s="1"/>
  <c r="R411" i="1"/>
  <c r="S411" i="1" s="1" a="1"/>
  <c r="S411" i="1" s="1"/>
  <c r="R410" i="1"/>
  <c r="S410" i="1" s="1" a="1"/>
  <c r="S410" i="1" s="1"/>
  <c r="R409" i="1"/>
  <c r="S409" i="1" s="1" a="1"/>
  <c r="S409" i="1" s="1"/>
  <c r="R408" i="1"/>
  <c r="S408" i="1" s="1" a="1"/>
  <c r="S408" i="1" s="1"/>
  <c r="R407" i="1"/>
  <c r="S407" i="1" s="1" a="1"/>
  <c r="S407" i="1" s="1"/>
  <c r="R406" i="1"/>
  <c r="S406" i="1" s="1" a="1"/>
  <c r="S406" i="1" s="1"/>
  <c r="R405" i="1"/>
  <c r="S405" i="1" s="1" a="1"/>
  <c r="S405" i="1" s="1"/>
  <c r="R404" i="1"/>
  <c r="S404" i="1" s="1" a="1"/>
  <c r="S404" i="1" s="1"/>
  <c r="R403" i="1"/>
  <c r="S403" i="1" s="1" a="1"/>
  <c r="S403" i="1" s="1"/>
  <c r="R402" i="1"/>
  <c r="S402" i="1" s="1" a="1"/>
  <c r="S402" i="1" s="1"/>
  <c r="R401" i="1"/>
  <c r="S401" i="1" s="1" a="1"/>
  <c r="S401" i="1" s="1"/>
  <c r="R400" i="1"/>
  <c r="S400" i="1" s="1" a="1"/>
  <c r="S400" i="1" s="1"/>
  <c r="R399" i="1"/>
  <c r="S399" i="1" s="1" a="1"/>
  <c r="S399" i="1" s="1"/>
  <c r="R398" i="1"/>
  <c r="S398" i="1" s="1" a="1"/>
  <c r="S398" i="1" s="1"/>
  <c r="R397" i="1"/>
  <c r="S397" i="1" s="1" a="1"/>
  <c r="S397" i="1" s="1"/>
  <c r="R396" i="1"/>
  <c r="S396" i="1" s="1" a="1"/>
  <c r="S396" i="1" s="1"/>
  <c r="R395" i="1"/>
  <c r="S395" i="1" s="1" a="1"/>
  <c r="S395" i="1" s="1"/>
  <c r="R394" i="1"/>
  <c r="S394" i="1" s="1" a="1"/>
  <c r="S394" i="1" s="1"/>
  <c r="R393" i="1"/>
  <c r="S393" i="1" s="1" a="1"/>
  <c r="S393" i="1" s="1"/>
  <c r="R392" i="1"/>
  <c r="S392" i="1" s="1" a="1"/>
  <c r="S392" i="1" s="1"/>
  <c r="R391" i="1"/>
  <c r="S391" i="1" s="1" a="1"/>
  <c r="S391" i="1" s="1"/>
  <c r="R390" i="1"/>
  <c r="S390" i="1" s="1" a="1"/>
  <c r="S390" i="1" s="1"/>
  <c r="R389" i="1"/>
  <c r="S389" i="1" s="1" a="1"/>
  <c r="S389" i="1" s="1"/>
  <c r="R388" i="1"/>
  <c r="S388" i="1" s="1" a="1"/>
  <c r="S388" i="1" s="1"/>
  <c r="R387" i="1"/>
  <c r="S387" i="1" s="1" a="1"/>
  <c r="S387" i="1" s="1"/>
  <c r="R386" i="1"/>
  <c r="S386" i="1" s="1" a="1"/>
  <c r="S386" i="1" s="1"/>
  <c r="R385" i="1"/>
  <c r="S385" i="1" s="1" a="1"/>
  <c r="S385" i="1" s="1"/>
  <c r="R384" i="1"/>
  <c r="S384" i="1" s="1" a="1"/>
  <c r="S384" i="1" s="1"/>
  <c r="R383" i="1"/>
  <c r="S383" i="1" s="1" a="1"/>
  <c r="S383" i="1" s="1"/>
  <c r="R382" i="1"/>
  <c r="S382" i="1" s="1" a="1"/>
  <c r="S382" i="1" s="1"/>
  <c r="R381" i="1"/>
  <c r="S381" i="1" s="1" a="1"/>
  <c r="S381" i="1" s="1"/>
  <c r="R380" i="1"/>
  <c r="S380" i="1" s="1" a="1"/>
  <c r="S380" i="1" s="1"/>
  <c r="R379" i="1"/>
  <c r="S379" i="1" s="1" a="1"/>
  <c r="S379" i="1" s="1"/>
  <c r="R378" i="1"/>
  <c r="S378" i="1" s="1" a="1"/>
  <c r="S378" i="1" s="1"/>
  <c r="R377" i="1"/>
  <c r="S377" i="1" s="1" a="1"/>
  <c r="S377" i="1" s="1"/>
  <c r="R376" i="1"/>
  <c r="S376" i="1" s="1" a="1"/>
  <c r="S376" i="1" s="1"/>
  <c r="R375" i="1"/>
  <c r="S375" i="1" s="1" a="1"/>
  <c r="S375" i="1" s="1"/>
  <c r="R374" i="1"/>
  <c r="S374" i="1" s="1" a="1"/>
  <c r="S374" i="1" s="1"/>
  <c r="R373" i="1"/>
  <c r="S373" i="1" s="1" a="1"/>
  <c r="S373" i="1" s="1"/>
  <c r="R372" i="1"/>
  <c r="S372" i="1" s="1" a="1"/>
  <c r="S372" i="1" s="1"/>
  <c r="R371" i="1"/>
  <c r="S371" i="1" s="1" a="1"/>
  <c r="S371" i="1" s="1"/>
  <c r="R370" i="1"/>
  <c r="S370" i="1" s="1" a="1"/>
  <c r="S370" i="1" s="1"/>
  <c r="R369" i="1"/>
  <c r="S369" i="1" s="1" a="1"/>
  <c r="S369" i="1" s="1"/>
  <c r="R368" i="1"/>
  <c r="S368" i="1" s="1" a="1"/>
  <c r="S368" i="1" s="1"/>
  <c r="R367" i="1"/>
  <c r="S367" i="1" s="1" a="1"/>
  <c r="S367" i="1" s="1"/>
  <c r="R366" i="1"/>
  <c r="S366" i="1" s="1" a="1"/>
  <c r="S366" i="1" s="1"/>
  <c r="R365" i="1"/>
  <c r="S365" i="1" s="1" a="1"/>
  <c r="S365" i="1" s="1"/>
  <c r="R364" i="1"/>
  <c r="S364" i="1" s="1" a="1"/>
  <c r="S364" i="1" s="1"/>
  <c r="R363" i="1"/>
  <c r="S363" i="1" s="1" a="1"/>
  <c r="S363" i="1" s="1"/>
  <c r="R362" i="1"/>
  <c r="S362" i="1" s="1" a="1"/>
  <c r="S362" i="1" s="1"/>
  <c r="R361" i="1"/>
  <c r="S361" i="1" s="1" a="1"/>
  <c r="S361" i="1" s="1"/>
  <c r="R360" i="1"/>
  <c r="S360" i="1" s="1" a="1"/>
  <c r="S360" i="1" s="1"/>
  <c r="R359" i="1"/>
  <c r="S359" i="1" s="1" a="1"/>
  <c r="S359" i="1" s="1"/>
  <c r="R358" i="1"/>
  <c r="S358" i="1" s="1" a="1"/>
  <c r="S358" i="1" s="1"/>
  <c r="R357" i="1"/>
  <c r="S357" i="1" s="1" a="1"/>
  <c r="S357" i="1" s="1"/>
  <c r="R356" i="1"/>
  <c r="S356" i="1" s="1" a="1"/>
  <c r="S356" i="1" s="1"/>
  <c r="R355" i="1"/>
  <c r="S355" i="1" s="1" a="1"/>
  <c r="S355" i="1" s="1"/>
  <c r="R354" i="1"/>
  <c r="S354" i="1" s="1" a="1"/>
  <c r="S354" i="1" s="1"/>
  <c r="R353" i="1"/>
  <c r="S353" i="1" s="1" a="1"/>
  <c r="S353" i="1" s="1"/>
  <c r="R352" i="1"/>
  <c r="S352" i="1" s="1" a="1"/>
  <c r="S352" i="1" s="1"/>
  <c r="R351" i="1"/>
  <c r="S351" i="1" s="1" a="1"/>
  <c r="S351" i="1" s="1"/>
  <c r="R350" i="1"/>
  <c r="S350" i="1" s="1" a="1"/>
  <c r="S350" i="1" s="1"/>
  <c r="R349" i="1"/>
  <c r="S349" i="1" s="1" a="1"/>
  <c r="S349" i="1" s="1"/>
  <c r="R348" i="1"/>
  <c r="S348" i="1" s="1" a="1"/>
  <c r="S348" i="1" s="1"/>
  <c r="R347" i="1"/>
  <c r="S347" i="1" s="1" a="1"/>
  <c r="S347" i="1" s="1"/>
  <c r="R346" i="1"/>
  <c r="S346" i="1" s="1" a="1"/>
  <c r="S346" i="1" s="1"/>
  <c r="R345" i="1"/>
  <c r="S345" i="1" s="1" a="1"/>
  <c r="S345" i="1" s="1"/>
  <c r="R344" i="1"/>
  <c r="S344" i="1" s="1" a="1"/>
  <c r="S344" i="1" s="1"/>
  <c r="R343" i="1"/>
  <c r="S343" i="1" s="1" a="1"/>
  <c r="S343" i="1" s="1"/>
  <c r="R342" i="1"/>
  <c r="S342" i="1" s="1" a="1"/>
  <c r="S342" i="1" s="1"/>
  <c r="R341" i="1"/>
  <c r="S341" i="1" s="1" a="1"/>
  <c r="S341" i="1" s="1"/>
  <c r="R340" i="1"/>
  <c r="S340" i="1" s="1" a="1"/>
  <c r="S340" i="1" s="1"/>
  <c r="R339" i="1"/>
  <c r="S339" i="1" s="1" a="1"/>
  <c r="S339" i="1" s="1"/>
  <c r="R338" i="1"/>
  <c r="S338" i="1" s="1" a="1"/>
  <c r="S338" i="1" s="1"/>
  <c r="R337" i="1"/>
  <c r="S337" i="1" s="1" a="1"/>
  <c r="S337" i="1" s="1"/>
  <c r="R336" i="1"/>
  <c r="S336" i="1" s="1" a="1"/>
  <c r="S336" i="1" s="1"/>
  <c r="R335" i="1"/>
  <c r="S335" i="1" s="1" a="1"/>
  <c r="S335" i="1" s="1"/>
  <c r="R334" i="1"/>
  <c r="S334" i="1" s="1" a="1"/>
  <c r="S334" i="1" s="1"/>
  <c r="R333" i="1"/>
  <c r="S333" i="1" s="1" a="1"/>
  <c r="S333" i="1" s="1"/>
  <c r="R332" i="1"/>
  <c r="S332" i="1" s="1" a="1"/>
  <c r="S332" i="1" s="1"/>
  <c r="R331" i="1"/>
  <c r="S331" i="1" s="1" a="1"/>
  <c r="S331" i="1" s="1"/>
  <c r="R330" i="1"/>
  <c r="S330" i="1" s="1" a="1"/>
  <c r="S330" i="1" s="1"/>
  <c r="R329" i="1"/>
  <c r="S329" i="1" s="1" a="1"/>
  <c r="S329" i="1" s="1"/>
  <c r="R328" i="1"/>
  <c r="S328" i="1" s="1" a="1"/>
  <c r="S328" i="1" s="1"/>
  <c r="R327" i="1"/>
  <c r="S327" i="1" s="1" a="1"/>
  <c r="S327" i="1" s="1"/>
  <c r="R326" i="1"/>
  <c r="S326" i="1" s="1" a="1"/>
  <c r="S326" i="1" s="1"/>
  <c r="R325" i="1"/>
  <c r="S325" i="1" s="1" a="1"/>
  <c r="S325" i="1" s="1"/>
  <c r="R324" i="1"/>
  <c r="S324" i="1" s="1" a="1"/>
  <c r="S324" i="1" s="1"/>
  <c r="R323" i="1"/>
  <c r="S323" i="1" s="1" a="1"/>
  <c r="S323" i="1" s="1"/>
  <c r="R322" i="1"/>
  <c r="S322" i="1" s="1" a="1"/>
  <c r="S322" i="1" s="1"/>
  <c r="R321" i="1"/>
  <c r="S321" i="1" s="1" a="1"/>
  <c r="S321" i="1" s="1"/>
  <c r="R320" i="1"/>
  <c r="S320" i="1" s="1" a="1"/>
  <c r="S320" i="1" s="1"/>
  <c r="R319" i="1"/>
  <c r="S319" i="1" s="1" a="1"/>
  <c r="S319" i="1" s="1"/>
  <c r="R318" i="1"/>
  <c r="S318" i="1" s="1" a="1"/>
  <c r="S318" i="1" s="1"/>
  <c r="R317" i="1"/>
  <c r="S317" i="1" s="1" a="1"/>
  <c r="S317" i="1" s="1"/>
  <c r="R316" i="1"/>
  <c r="S316" i="1" s="1" a="1"/>
  <c r="S316" i="1" s="1"/>
  <c r="R315" i="1"/>
  <c r="S315" i="1" s="1" a="1"/>
  <c r="S315" i="1" s="1"/>
  <c r="R314" i="1"/>
  <c r="S314" i="1" s="1" a="1"/>
  <c r="S314" i="1" s="1"/>
  <c r="R313" i="1"/>
  <c r="S313" i="1" s="1" a="1"/>
  <c r="S313" i="1" s="1"/>
  <c r="R312" i="1"/>
  <c r="S312" i="1" s="1" a="1"/>
  <c r="S312" i="1" s="1"/>
  <c r="R311" i="1"/>
  <c r="S311" i="1" s="1" a="1"/>
  <c r="S311" i="1" s="1"/>
  <c r="R310" i="1"/>
  <c r="S310" i="1" s="1" a="1"/>
  <c r="S310" i="1" s="1"/>
  <c r="R309" i="1"/>
  <c r="S309" i="1" s="1" a="1"/>
  <c r="S309" i="1" s="1"/>
  <c r="R308" i="1"/>
  <c r="S308" i="1" s="1" a="1"/>
  <c r="S308" i="1" s="1"/>
  <c r="R307" i="1"/>
  <c r="S307" i="1" s="1" a="1"/>
  <c r="S307" i="1" s="1"/>
  <c r="R306" i="1"/>
  <c r="S306" i="1" s="1" a="1"/>
  <c r="S306" i="1" s="1"/>
  <c r="R305" i="1"/>
  <c r="S305" i="1" s="1" a="1"/>
  <c r="S305" i="1" s="1"/>
  <c r="R304" i="1"/>
  <c r="S304" i="1" s="1" a="1"/>
  <c r="S304" i="1" s="1"/>
  <c r="R303" i="1"/>
  <c r="S303" i="1" s="1" a="1"/>
  <c r="S303" i="1" s="1"/>
  <c r="R302" i="1"/>
  <c r="S302" i="1" s="1" a="1"/>
  <c r="S302" i="1" s="1"/>
  <c r="R301" i="1"/>
  <c r="S301" i="1" s="1" a="1"/>
  <c r="S301" i="1" s="1"/>
  <c r="R300" i="1"/>
  <c r="S300" i="1" s="1" a="1"/>
  <c r="S300" i="1" s="1"/>
  <c r="R299" i="1"/>
  <c r="S299" i="1" s="1" a="1"/>
  <c r="S299" i="1" s="1"/>
  <c r="R298" i="1"/>
  <c r="S298" i="1" s="1" a="1"/>
  <c r="S298" i="1" s="1"/>
  <c r="R297" i="1"/>
  <c r="S297" i="1" s="1" a="1"/>
  <c r="S297" i="1" s="1"/>
  <c r="R296" i="1"/>
  <c r="S296" i="1" s="1" a="1"/>
  <c r="S296" i="1" s="1"/>
  <c r="R295" i="1"/>
  <c r="S295" i="1" s="1" a="1"/>
  <c r="S295" i="1" s="1"/>
  <c r="R294" i="1"/>
  <c r="S294" i="1" s="1" a="1"/>
  <c r="S294" i="1" s="1"/>
  <c r="R293" i="1"/>
  <c r="S293" i="1" s="1" a="1"/>
  <c r="S293" i="1" s="1"/>
  <c r="R292" i="1"/>
  <c r="S292" i="1" s="1" a="1"/>
  <c r="S292" i="1" s="1"/>
  <c r="R291" i="1"/>
  <c r="S291" i="1" s="1" a="1"/>
  <c r="S291" i="1" s="1"/>
  <c r="R290" i="1"/>
  <c r="S290" i="1" s="1" a="1"/>
  <c r="S290" i="1" s="1"/>
  <c r="R289" i="1"/>
  <c r="S289" i="1" s="1" a="1"/>
  <c r="S289" i="1" s="1"/>
  <c r="R288" i="1"/>
  <c r="S288" i="1" s="1" a="1"/>
  <c r="S288" i="1" s="1"/>
  <c r="R287" i="1"/>
  <c r="S287" i="1" s="1" a="1"/>
  <c r="S287" i="1" s="1"/>
  <c r="R286" i="1"/>
  <c r="S286" i="1" s="1" a="1"/>
  <c r="S286" i="1" s="1"/>
  <c r="R285" i="1"/>
  <c r="S285" i="1" s="1" a="1"/>
  <c r="S285" i="1" s="1"/>
  <c r="R284" i="1"/>
  <c r="S284" i="1" s="1" a="1"/>
  <c r="S284" i="1" s="1"/>
  <c r="R283" i="1"/>
  <c r="S283" i="1" s="1" a="1"/>
  <c r="S283" i="1" s="1"/>
  <c r="R282" i="1"/>
  <c r="S282" i="1" s="1" a="1"/>
  <c r="S282" i="1" s="1"/>
  <c r="R281" i="1"/>
  <c r="S281" i="1" s="1" a="1"/>
  <c r="S281" i="1" s="1"/>
  <c r="R280" i="1"/>
  <c r="S280" i="1" s="1" a="1"/>
  <c r="S280" i="1" s="1"/>
  <c r="R279" i="1"/>
  <c r="S279" i="1" s="1" a="1"/>
  <c r="S279" i="1" s="1"/>
  <c r="R278" i="1"/>
  <c r="S278" i="1" s="1" a="1"/>
  <c r="S278" i="1" s="1"/>
  <c r="R277" i="1"/>
  <c r="S277" i="1" s="1" a="1"/>
  <c r="S277" i="1" s="1"/>
  <c r="R276" i="1"/>
  <c r="S276" i="1" s="1" a="1"/>
  <c r="S276" i="1" s="1"/>
  <c r="R275" i="1"/>
  <c r="S275" i="1" s="1" a="1"/>
  <c r="S275" i="1" s="1"/>
  <c r="R274" i="1"/>
  <c r="S274" i="1" s="1" a="1"/>
  <c r="S274" i="1" s="1"/>
  <c r="R273" i="1"/>
  <c r="S273" i="1" s="1" a="1"/>
  <c r="S273" i="1" s="1"/>
  <c r="R272" i="1"/>
  <c r="S272" i="1" s="1" a="1"/>
  <c r="S272" i="1" s="1"/>
  <c r="R271" i="1"/>
  <c r="S271" i="1" s="1" a="1"/>
  <c r="S271" i="1" s="1"/>
  <c r="R270" i="1"/>
  <c r="S270" i="1" s="1" a="1"/>
  <c r="S270" i="1" s="1"/>
  <c r="R269" i="1"/>
  <c r="S269" i="1" s="1" a="1"/>
  <c r="S269" i="1" s="1"/>
  <c r="R268" i="1"/>
  <c r="S268" i="1" s="1" a="1"/>
  <c r="S268" i="1" s="1"/>
  <c r="R267" i="1"/>
  <c r="S267" i="1" s="1" a="1"/>
  <c r="S267" i="1" s="1"/>
  <c r="R266" i="1"/>
  <c r="S266" i="1" s="1" a="1"/>
  <c r="S266" i="1" s="1"/>
  <c r="R265" i="1"/>
  <c r="S265" i="1" s="1" a="1"/>
  <c r="S265" i="1" s="1"/>
  <c r="R264" i="1"/>
  <c r="S264" i="1" s="1" a="1"/>
  <c r="S264" i="1" s="1"/>
  <c r="R263" i="1"/>
  <c r="S263" i="1" s="1" a="1"/>
  <c r="S263" i="1" s="1"/>
  <c r="R262" i="1"/>
  <c r="S262" i="1" s="1" a="1"/>
  <c r="S262" i="1" s="1"/>
  <c r="R261" i="1"/>
  <c r="S261" i="1" s="1" a="1"/>
  <c r="S261" i="1" s="1"/>
  <c r="R260" i="1"/>
  <c r="S260" i="1" s="1" a="1"/>
  <c r="S260" i="1" s="1"/>
  <c r="R259" i="1"/>
  <c r="S259" i="1" s="1" a="1"/>
  <c r="S259" i="1" s="1"/>
  <c r="R258" i="1"/>
  <c r="S258" i="1" s="1" a="1"/>
  <c r="S258" i="1" s="1"/>
  <c r="R257" i="1"/>
  <c r="S257" i="1" s="1" a="1"/>
  <c r="S257" i="1" s="1"/>
  <c r="R256" i="1"/>
  <c r="S256" i="1" s="1" a="1"/>
  <c r="S256" i="1" s="1"/>
  <c r="R255" i="1"/>
  <c r="S255" i="1" s="1" a="1"/>
  <c r="S255" i="1" s="1"/>
  <c r="R254" i="1"/>
  <c r="S254" i="1" s="1" a="1"/>
  <c r="S254" i="1" s="1"/>
  <c r="R253" i="1"/>
  <c r="S253" i="1" s="1" a="1"/>
  <c r="S253" i="1" s="1"/>
  <c r="R252" i="1"/>
  <c r="S252" i="1" s="1" a="1"/>
  <c r="S252" i="1" s="1"/>
  <c r="R251" i="1"/>
  <c r="S251" i="1" s="1" a="1"/>
  <c r="S251" i="1" s="1"/>
  <c r="R250" i="1"/>
  <c r="S250" i="1" s="1" a="1"/>
  <c r="S250" i="1" s="1"/>
  <c r="R249" i="1"/>
  <c r="S249" i="1" s="1" a="1"/>
  <c r="S249" i="1" s="1"/>
  <c r="R248" i="1"/>
  <c r="S248" i="1" s="1" a="1"/>
  <c r="S248" i="1" s="1"/>
  <c r="R247" i="1"/>
  <c r="S247" i="1" s="1" a="1"/>
  <c r="S247" i="1" s="1"/>
  <c r="R246" i="1"/>
  <c r="S246" i="1" s="1" a="1"/>
  <c r="S246" i="1" s="1"/>
  <c r="R245" i="1"/>
  <c r="S245" i="1" s="1" a="1"/>
  <c r="S245" i="1" s="1"/>
  <c r="R244" i="1"/>
  <c r="S244" i="1" s="1" a="1"/>
  <c r="S244" i="1" s="1"/>
  <c r="R243" i="1"/>
  <c r="S243" i="1" s="1" a="1"/>
  <c r="S243" i="1" s="1"/>
  <c r="R242" i="1"/>
  <c r="S242" i="1" s="1" a="1"/>
  <c r="S242" i="1" s="1"/>
  <c r="R241" i="1"/>
  <c r="S241" i="1" s="1" a="1"/>
  <c r="S241" i="1" s="1"/>
  <c r="R240" i="1"/>
  <c r="S240" i="1" s="1" a="1"/>
  <c r="S240" i="1" s="1"/>
  <c r="R239" i="1"/>
  <c r="S239" i="1" s="1" a="1"/>
  <c r="S239" i="1" s="1"/>
  <c r="R238" i="1"/>
  <c r="S238" i="1" s="1" a="1"/>
  <c r="S238" i="1" s="1"/>
  <c r="R237" i="1"/>
  <c r="S237" i="1" s="1" a="1"/>
  <c r="S237" i="1" s="1"/>
  <c r="R236" i="1"/>
  <c r="S236" i="1" s="1" a="1"/>
  <c r="S236" i="1" s="1"/>
  <c r="R235" i="1"/>
  <c r="S235" i="1" s="1" a="1"/>
  <c r="S235" i="1" s="1"/>
  <c r="R234" i="1"/>
  <c r="S234" i="1" s="1" a="1"/>
  <c r="S234" i="1" s="1"/>
  <c r="R233" i="1"/>
  <c r="S233" i="1" s="1" a="1"/>
  <c r="S233" i="1" s="1"/>
  <c r="R232" i="1"/>
  <c r="S232" i="1" s="1" a="1"/>
  <c r="S232" i="1" s="1"/>
  <c r="R231" i="1"/>
  <c r="S231" i="1" s="1" a="1"/>
  <c r="S231" i="1" s="1"/>
  <c r="R230" i="1"/>
  <c r="S230" i="1" s="1" a="1"/>
  <c r="S230" i="1" s="1"/>
  <c r="R229" i="1"/>
  <c r="S229" i="1" s="1" a="1"/>
  <c r="S229" i="1" s="1"/>
  <c r="R228" i="1"/>
  <c r="S228" i="1" s="1" a="1"/>
  <c r="S228" i="1" s="1"/>
  <c r="R227" i="1"/>
  <c r="S227" i="1" s="1" a="1"/>
  <c r="S227" i="1" s="1"/>
  <c r="R226" i="1"/>
  <c r="S226" i="1" s="1" a="1"/>
  <c r="S226" i="1" s="1"/>
  <c r="R225" i="1"/>
  <c r="S225" i="1" s="1" a="1"/>
  <c r="S225" i="1" s="1"/>
  <c r="R224" i="1"/>
  <c r="S224" i="1" s="1" a="1"/>
  <c r="S224" i="1" s="1"/>
  <c r="R223" i="1"/>
  <c r="S223" i="1" s="1" a="1"/>
  <c r="S223" i="1" s="1"/>
  <c r="R222" i="1"/>
  <c r="S222" i="1" s="1" a="1"/>
  <c r="S222" i="1" s="1"/>
  <c r="R221" i="1"/>
  <c r="S221" i="1" s="1" a="1"/>
  <c r="S221" i="1" s="1"/>
  <c r="R220" i="1"/>
  <c r="S220" i="1" s="1" a="1"/>
  <c r="S220" i="1" s="1"/>
  <c r="R219" i="1"/>
  <c r="S219" i="1" s="1" a="1"/>
  <c r="S219" i="1" s="1"/>
  <c r="R218" i="1"/>
  <c r="S218" i="1" s="1" a="1"/>
  <c r="S218" i="1" s="1"/>
  <c r="R217" i="1"/>
  <c r="S217" i="1" s="1" a="1"/>
  <c r="S217" i="1" s="1"/>
  <c r="R216" i="1"/>
  <c r="S216" i="1" s="1" a="1"/>
  <c r="S216" i="1" s="1"/>
  <c r="R215" i="1"/>
  <c r="S215" i="1" s="1" a="1"/>
  <c r="S215" i="1" s="1"/>
  <c r="R214" i="1"/>
  <c r="S214" i="1" s="1" a="1"/>
  <c r="S214" i="1" s="1"/>
  <c r="R213" i="1"/>
  <c r="S213" i="1" s="1" a="1"/>
  <c r="S213" i="1" s="1"/>
  <c r="R212" i="1"/>
  <c r="S212" i="1" s="1" a="1"/>
  <c r="S212" i="1" s="1"/>
  <c r="R211" i="1"/>
  <c r="S211" i="1" s="1" a="1"/>
  <c r="S211" i="1" s="1"/>
  <c r="R210" i="1"/>
  <c r="S210" i="1" s="1" a="1"/>
  <c r="S210" i="1" s="1"/>
  <c r="R209" i="1"/>
  <c r="S209" i="1" s="1" a="1"/>
  <c r="S209" i="1" s="1"/>
  <c r="R208" i="1"/>
  <c r="S208" i="1" s="1" a="1"/>
  <c r="S208" i="1" s="1"/>
  <c r="R207" i="1"/>
  <c r="S207" i="1" s="1" a="1"/>
  <c r="S207" i="1" s="1"/>
  <c r="R206" i="1"/>
  <c r="S206" i="1" s="1" a="1"/>
  <c r="S206" i="1" s="1"/>
  <c r="R205" i="1"/>
  <c r="S205" i="1" s="1" a="1"/>
  <c r="S205" i="1" s="1"/>
  <c r="R204" i="1"/>
  <c r="S204" i="1" s="1" a="1"/>
  <c r="S204" i="1" s="1"/>
  <c r="R203" i="1"/>
  <c r="S203" i="1" s="1" a="1"/>
  <c r="S203" i="1" s="1"/>
  <c r="R202" i="1"/>
  <c r="S202" i="1" s="1" a="1"/>
  <c r="S202" i="1" s="1"/>
  <c r="R201" i="1"/>
  <c r="S201" i="1" s="1" a="1"/>
  <c r="S201" i="1" s="1"/>
  <c r="R200" i="1"/>
  <c r="S200" i="1" s="1" a="1"/>
  <c r="S200" i="1" s="1"/>
  <c r="R199" i="1"/>
  <c r="S199" i="1" s="1" a="1"/>
  <c r="S199" i="1" s="1"/>
  <c r="R198" i="1"/>
  <c r="S198" i="1" s="1" a="1"/>
  <c r="S198" i="1" s="1"/>
  <c r="R197" i="1"/>
  <c r="S197" i="1" s="1" a="1"/>
  <c r="S197" i="1" s="1"/>
  <c r="R196" i="1"/>
  <c r="S196" i="1" s="1" a="1"/>
  <c r="S196" i="1" s="1"/>
  <c r="R195" i="1"/>
  <c r="S195" i="1" s="1" a="1"/>
  <c r="S195" i="1" s="1"/>
  <c r="R194" i="1"/>
  <c r="S194" i="1" s="1" a="1"/>
  <c r="S194" i="1" s="1"/>
  <c r="R193" i="1"/>
  <c r="S193" i="1" s="1" a="1"/>
  <c r="S193" i="1" s="1"/>
  <c r="R192" i="1"/>
  <c r="S192" i="1" s="1" a="1"/>
  <c r="S192" i="1" s="1"/>
  <c r="R191" i="1"/>
  <c r="S191" i="1" s="1" a="1"/>
  <c r="S191" i="1" s="1"/>
  <c r="R190" i="1"/>
  <c r="S190" i="1" s="1" a="1"/>
  <c r="S190" i="1" s="1"/>
  <c r="R189" i="1"/>
  <c r="S189" i="1" s="1" a="1"/>
  <c r="S189" i="1" s="1"/>
  <c r="R188" i="1"/>
  <c r="S188" i="1" s="1" a="1"/>
  <c r="S188" i="1" s="1"/>
  <c r="R187" i="1"/>
  <c r="S187" i="1" s="1" a="1"/>
  <c r="S187" i="1" s="1"/>
  <c r="R186" i="1"/>
  <c r="S186" i="1" s="1" a="1"/>
  <c r="S186" i="1" s="1"/>
  <c r="R185" i="1"/>
  <c r="S185" i="1" s="1" a="1"/>
  <c r="S185" i="1" s="1"/>
  <c r="R184" i="1"/>
  <c r="S184" i="1" s="1" a="1"/>
  <c r="S184" i="1" s="1"/>
  <c r="R183" i="1"/>
  <c r="S183" i="1" s="1" a="1"/>
  <c r="S183" i="1" s="1"/>
  <c r="R182" i="1"/>
  <c r="S182" i="1" s="1" a="1"/>
  <c r="S182" i="1" s="1"/>
  <c r="R181" i="1"/>
  <c r="S181" i="1" s="1" a="1"/>
  <c r="S181" i="1" s="1"/>
  <c r="R180" i="1"/>
  <c r="S180" i="1" s="1" a="1"/>
  <c r="S180" i="1" s="1"/>
  <c r="R179" i="1"/>
  <c r="S179" i="1" s="1" a="1"/>
  <c r="S179" i="1" s="1"/>
  <c r="R178" i="1"/>
  <c r="S178" i="1" s="1" a="1"/>
  <c r="S178" i="1" s="1"/>
  <c r="R177" i="1"/>
  <c r="S177" i="1" s="1" a="1"/>
  <c r="S177" i="1" s="1"/>
  <c r="R176" i="1"/>
  <c r="S176" i="1" s="1" a="1"/>
  <c r="S176" i="1" s="1"/>
  <c r="R175" i="1"/>
  <c r="S175" i="1" s="1" a="1"/>
  <c r="S175" i="1" s="1"/>
  <c r="R174" i="1"/>
  <c r="S174" i="1" s="1" a="1"/>
  <c r="S174" i="1" s="1"/>
  <c r="R173" i="1"/>
  <c r="S173" i="1" s="1" a="1"/>
  <c r="S173" i="1" s="1"/>
  <c r="R172" i="1"/>
  <c r="S172" i="1" s="1" a="1"/>
  <c r="S172" i="1" s="1"/>
  <c r="R171" i="1"/>
  <c r="S171" i="1" s="1" a="1"/>
  <c r="S171" i="1" s="1"/>
  <c r="R170" i="1"/>
  <c r="S170" i="1" s="1" a="1"/>
  <c r="S170" i="1" s="1"/>
  <c r="R169" i="1"/>
  <c r="S169" i="1" s="1" a="1"/>
  <c r="S169" i="1" s="1"/>
  <c r="R168" i="1"/>
  <c r="S168" i="1" s="1" a="1"/>
  <c r="S168" i="1" s="1"/>
  <c r="R167" i="1"/>
  <c r="S167" i="1" s="1" a="1"/>
  <c r="S167" i="1" s="1"/>
  <c r="R166" i="1"/>
  <c r="S166" i="1" s="1" a="1"/>
  <c r="S166" i="1" s="1"/>
  <c r="R165" i="1"/>
  <c r="S165" i="1" s="1" a="1"/>
  <c r="S165" i="1" s="1"/>
  <c r="R164" i="1"/>
  <c r="S164" i="1" s="1" a="1"/>
  <c r="S164" i="1" s="1"/>
  <c r="R163" i="1"/>
  <c r="S163" i="1" s="1" a="1"/>
  <c r="S163" i="1" s="1"/>
  <c r="R162" i="1"/>
  <c r="S162" i="1" s="1" a="1"/>
  <c r="S162" i="1" s="1"/>
  <c r="R161" i="1"/>
  <c r="S161" i="1" s="1" a="1"/>
  <c r="S161" i="1" s="1"/>
  <c r="R160" i="1"/>
  <c r="S160" i="1" s="1" a="1"/>
  <c r="S160" i="1" s="1"/>
  <c r="R159" i="1"/>
  <c r="S159" i="1" s="1" a="1"/>
  <c r="S159" i="1" s="1"/>
  <c r="R158" i="1"/>
  <c r="S158" i="1" s="1" a="1"/>
  <c r="S158" i="1" s="1"/>
  <c r="R157" i="1"/>
  <c r="S157" i="1" s="1" a="1"/>
  <c r="S157" i="1" s="1"/>
  <c r="R156" i="1"/>
  <c r="S156" i="1" s="1" a="1"/>
  <c r="S156" i="1" s="1"/>
  <c r="R155" i="1"/>
  <c r="S155" i="1" s="1" a="1"/>
  <c r="S155" i="1" s="1"/>
  <c r="R154" i="1"/>
  <c r="S154" i="1" s="1" a="1"/>
  <c r="S154" i="1" s="1"/>
  <c r="R153" i="1"/>
  <c r="S153" i="1" s="1" a="1"/>
  <c r="S153" i="1" s="1"/>
  <c r="R152" i="1"/>
  <c r="S152" i="1" s="1" a="1"/>
  <c r="S152" i="1" s="1"/>
  <c r="R151" i="1"/>
  <c r="S151" i="1" s="1" a="1"/>
  <c r="S151" i="1" s="1"/>
  <c r="R150" i="1"/>
  <c r="S150" i="1" s="1" a="1"/>
  <c r="S150" i="1" s="1"/>
  <c r="R149" i="1"/>
  <c r="S149" i="1" s="1" a="1"/>
  <c r="S149" i="1" s="1"/>
  <c r="R148" i="1"/>
  <c r="S148" i="1" s="1" a="1"/>
  <c r="S148" i="1" s="1"/>
  <c r="R147" i="1"/>
  <c r="S147" i="1" s="1" a="1"/>
  <c r="S147" i="1" s="1"/>
  <c r="R146" i="1"/>
  <c r="S146" i="1" s="1" a="1"/>
  <c r="S146" i="1" s="1"/>
  <c r="R145" i="1"/>
  <c r="S145" i="1" s="1" a="1"/>
  <c r="S145" i="1" s="1"/>
  <c r="R144" i="1"/>
  <c r="S144" i="1" s="1" a="1"/>
  <c r="S144" i="1" s="1"/>
  <c r="R143" i="1"/>
  <c r="S143" i="1" s="1" a="1"/>
  <c r="S143" i="1" s="1"/>
  <c r="R142" i="1"/>
  <c r="S142" i="1" s="1" a="1"/>
  <c r="S142" i="1" s="1"/>
  <c r="R141" i="1"/>
  <c r="S141" i="1" s="1" a="1"/>
  <c r="S141" i="1" s="1"/>
  <c r="R140" i="1"/>
  <c r="S140" i="1" s="1" a="1"/>
  <c r="S140" i="1" s="1"/>
  <c r="R139" i="1"/>
  <c r="S139" i="1" s="1" a="1"/>
  <c r="S139" i="1" s="1"/>
  <c r="R138" i="1"/>
  <c r="S138" i="1" s="1" a="1"/>
  <c r="S138" i="1" s="1"/>
  <c r="R137" i="1"/>
  <c r="S137" i="1" s="1" a="1"/>
  <c r="S137" i="1" s="1"/>
  <c r="R136" i="1"/>
  <c r="S136" i="1" s="1" a="1"/>
  <c r="S136" i="1" s="1"/>
  <c r="R135" i="1"/>
  <c r="S135" i="1" s="1" a="1"/>
  <c r="S135" i="1" s="1"/>
  <c r="R134" i="1"/>
  <c r="S134" i="1" s="1" a="1"/>
  <c r="S134" i="1" s="1"/>
  <c r="R133" i="1"/>
  <c r="S133" i="1" s="1" a="1"/>
  <c r="S133" i="1" s="1"/>
  <c r="R132" i="1"/>
  <c r="S132" i="1" s="1" a="1"/>
  <c r="S132" i="1" s="1"/>
  <c r="R131" i="1"/>
  <c r="S131" i="1" s="1" a="1"/>
  <c r="S131" i="1" s="1"/>
  <c r="R130" i="1"/>
  <c r="S130" i="1" s="1" a="1"/>
  <c r="S130" i="1" s="1"/>
  <c r="R129" i="1"/>
  <c r="S129" i="1" s="1" a="1"/>
  <c r="S129" i="1" s="1"/>
  <c r="R128" i="1"/>
  <c r="S128" i="1" s="1" a="1"/>
  <c r="S128" i="1" s="1"/>
  <c r="R127" i="1"/>
  <c r="S127" i="1" s="1" a="1"/>
  <c r="S127" i="1" s="1"/>
  <c r="R126" i="1"/>
  <c r="S126" i="1" s="1" a="1"/>
  <c r="S126" i="1" s="1"/>
  <c r="R125" i="1"/>
  <c r="S125" i="1" s="1" a="1"/>
  <c r="S125" i="1" s="1"/>
  <c r="R124" i="1"/>
  <c r="S124" i="1" s="1" a="1"/>
  <c r="S124" i="1" s="1"/>
  <c r="R123" i="1"/>
  <c r="S123" i="1" s="1" a="1"/>
  <c r="S123" i="1" s="1"/>
  <c r="R122" i="1"/>
  <c r="S122" i="1" s="1" a="1"/>
  <c r="S122" i="1" s="1"/>
  <c r="R121" i="1"/>
  <c r="S121" i="1" s="1" a="1"/>
  <c r="S121" i="1" s="1"/>
  <c r="R120" i="1"/>
  <c r="S120" i="1" s="1" a="1"/>
  <c r="S120" i="1" s="1"/>
  <c r="R119" i="1"/>
  <c r="S119" i="1" s="1" a="1"/>
  <c r="S119" i="1" s="1"/>
  <c r="R118" i="1"/>
  <c r="S118" i="1" s="1" a="1"/>
  <c r="S118" i="1" s="1"/>
  <c r="R117" i="1"/>
  <c r="S117" i="1" s="1" a="1"/>
  <c r="S117" i="1" s="1"/>
  <c r="R116" i="1"/>
  <c r="S116" i="1" s="1" a="1"/>
  <c r="S116" i="1" s="1"/>
  <c r="R115" i="1"/>
  <c r="S115" i="1" s="1" a="1"/>
  <c r="S115" i="1" s="1"/>
  <c r="R114" i="1"/>
  <c r="S114" i="1" s="1" a="1"/>
  <c r="S114" i="1" s="1"/>
  <c r="R113" i="1"/>
  <c r="S113" i="1" s="1" a="1"/>
  <c r="S113" i="1" s="1"/>
  <c r="R112" i="1"/>
  <c r="S112" i="1" s="1" a="1"/>
  <c r="S112" i="1" s="1"/>
  <c r="R111" i="1"/>
  <c r="S111" i="1" s="1" a="1"/>
  <c r="S111" i="1" s="1"/>
  <c r="R110" i="1"/>
  <c r="S110" i="1" s="1" a="1"/>
  <c r="S110" i="1" s="1"/>
  <c r="R109" i="1"/>
  <c r="S109" i="1" s="1" a="1"/>
  <c r="S109" i="1" s="1"/>
  <c r="R108" i="1"/>
  <c r="S108" i="1" s="1" a="1"/>
  <c r="S108" i="1" s="1"/>
  <c r="R107" i="1"/>
  <c r="S107" i="1" s="1" a="1"/>
  <c r="S107" i="1" s="1"/>
  <c r="R106" i="1"/>
  <c r="S106" i="1" s="1" a="1"/>
  <c r="S106" i="1" s="1"/>
  <c r="R105" i="1"/>
  <c r="S105" i="1" s="1" a="1"/>
  <c r="S105" i="1" s="1"/>
  <c r="R104" i="1"/>
  <c r="S104" i="1" s="1" a="1"/>
  <c r="S104" i="1" s="1"/>
  <c r="R103" i="1"/>
  <c r="S103" i="1" s="1" a="1"/>
  <c r="S103" i="1" s="1"/>
  <c r="R102" i="1"/>
  <c r="S102" i="1" s="1" a="1"/>
  <c r="S102" i="1" s="1"/>
  <c r="R101" i="1"/>
  <c r="S101" i="1" s="1" a="1"/>
  <c r="S101" i="1" s="1"/>
  <c r="R100" i="1"/>
  <c r="S100" i="1" s="1" a="1"/>
  <c r="S100" i="1" s="1"/>
  <c r="R99" i="1"/>
  <c r="S99" i="1" s="1" a="1"/>
  <c r="S99" i="1" s="1"/>
  <c r="R98" i="1"/>
  <c r="S98" i="1" s="1" a="1"/>
  <c r="S98" i="1" s="1"/>
  <c r="R97" i="1"/>
  <c r="S97" i="1" s="1" a="1"/>
  <c r="S97" i="1" s="1"/>
  <c r="R96" i="1"/>
  <c r="S96" i="1" s="1" a="1"/>
  <c r="S96" i="1" s="1"/>
  <c r="R95" i="1"/>
  <c r="S95" i="1" s="1" a="1"/>
  <c r="S95" i="1" s="1"/>
  <c r="R94" i="1"/>
  <c r="S94" i="1" s="1" a="1"/>
  <c r="S94" i="1" s="1"/>
  <c r="R93" i="1"/>
  <c r="S93" i="1" s="1" a="1"/>
  <c r="S93" i="1" s="1"/>
  <c r="R92" i="1"/>
  <c r="S92" i="1" s="1" a="1"/>
  <c r="S92" i="1" s="1"/>
  <c r="R91" i="1"/>
  <c r="S91" i="1" s="1" a="1"/>
  <c r="S91" i="1" s="1"/>
  <c r="R90" i="1"/>
  <c r="S90" i="1" s="1" a="1"/>
  <c r="S90" i="1" s="1"/>
  <c r="R89" i="1"/>
  <c r="S89" i="1" s="1" a="1"/>
  <c r="S89" i="1" s="1"/>
  <c r="R88" i="1"/>
  <c r="S88" i="1" s="1" a="1"/>
  <c r="S88" i="1" s="1"/>
  <c r="R87" i="1"/>
  <c r="S87" i="1" s="1" a="1"/>
  <c r="S87" i="1" s="1"/>
  <c r="R86" i="1"/>
  <c r="S86" i="1" s="1" a="1"/>
  <c r="S86" i="1" s="1"/>
  <c r="R85" i="1"/>
  <c r="S85" i="1" s="1" a="1"/>
  <c r="S85" i="1" s="1"/>
  <c r="R84" i="1"/>
  <c r="S84" i="1" s="1" a="1"/>
  <c r="S84" i="1" s="1"/>
  <c r="R83" i="1"/>
  <c r="S83" i="1" s="1" a="1"/>
  <c r="S83" i="1" s="1"/>
  <c r="R82" i="1"/>
  <c r="S82" i="1" s="1" a="1"/>
  <c r="S82" i="1" s="1"/>
  <c r="R81" i="1"/>
  <c r="S81" i="1" s="1" a="1"/>
  <c r="S81" i="1" s="1"/>
  <c r="R80" i="1"/>
  <c r="S80" i="1" s="1" a="1"/>
  <c r="S80" i="1" s="1"/>
  <c r="R79" i="1"/>
  <c r="S79" i="1" s="1" a="1"/>
  <c r="S79" i="1" s="1"/>
  <c r="R78" i="1"/>
  <c r="S78" i="1" s="1" a="1"/>
  <c r="S78" i="1" s="1"/>
  <c r="R77" i="1"/>
  <c r="S77" i="1" s="1" a="1"/>
  <c r="S77" i="1" s="1"/>
  <c r="R76" i="1"/>
  <c r="S76" i="1" s="1" a="1"/>
  <c r="S76" i="1" s="1"/>
  <c r="R75" i="1"/>
  <c r="S75" i="1" s="1" a="1"/>
  <c r="S75" i="1" s="1"/>
  <c r="R74" i="1"/>
  <c r="S74" i="1" s="1" a="1"/>
  <c r="S74" i="1" s="1"/>
  <c r="R73" i="1"/>
  <c r="S73" i="1" s="1" a="1"/>
  <c r="S73" i="1" s="1"/>
  <c r="R72" i="1"/>
  <c r="S72" i="1" s="1" a="1"/>
  <c r="S72" i="1" s="1"/>
  <c r="R71" i="1"/>
  <c r="S71" i="1" s="1" a="1"/>
  <c r="S71" i="1" s="1"/>
  <c r="R70" i="1"/>
  <c r="S70" i="1" s="1" a="1"/>
  <c r="S70" i="1" s="1"/>
  <c r="R69" i="1"/>
  <c r="S69" i="1" s="1" a="1"/>
  <c r="S69" i="1" s="1"/>
  <c r="R68" i="1"/>
  <c r="S68" i="1" s="1" a="1"/>
  <c r="S68" i="1" s="1"/>
  <c r="R67" i="1"/>
  <c r="S67" i="1" s="1" a="1"/>
  <c r="S67" i="1" s="1"/>
  <c r="R66" i="1"/>
  <c r="S66" i="1" s="1" a="1"/>
  <c r="S66" i="1" s="1"/>
  <c r="R65" i="1"/>
  <c r="S65" i="1" s="1" a="1"/>
  <c r="S65" i="1" s="1"/>
  <c r="R64" i="1"/>
  <c r="S64" i="1" s="1" a="1"/>
  <c r="S64" i="1" s="1"/>
  <c r="R63" i="1"/>
  <c r="S63" i="1" s="1" a="1"/>
  <c r="S63" i="1" s="1"/>
  <c r="R62" i="1"/>
  <c r="S62" i="1" s="1" a="1"/>
  <c r="S62" i="1" s="1"/>
  <c r="R61" i="1"/>
  <c r="S61" i="1" s="1" a="1"/>
  <c r="S61" i="1" s="1"/>
  <c r="R60" i="1"/>
  <c r="S60" i="1" s="1" a="1"/>
  <c r="S60" i="1" s="1"/>
  <c r="R59" i="1"/>
  <c r="S59" i="1" s="1" a="1"/>
  <c r="S59" i="1" s="1"/>
  <c r="R58" i="1"/>
  <c r="S58" i="1" s="1" a="1"/>
  <c r="S58" i="1" s="1"/>
  <c r="R57" i="1"/>
  <c r="S57" i="1" s="1" a="1"/>
  <c r="S57" i="1" s="1"/>
  <c r="R56" i="1"/>
  <c r="S56" i="1" s="1" a="1"/>
  <c r="S56" i="1" s="1"/>
  <c r="R55" i="1"/>
  <c r="S55" i="1" s="1" a="1"/>
  <c r="S55" i="1" s="1"/>
  <c r="R54" i="1"/>
  <c r="S54" i="1" s="1" a="1"/>
  <c r="S54" i="1" s="1"/>
  <c r="R53" i="1"/>
  <c r="S53" i="1" s="1" a="1"/>
  <c r="S53" i="1" s="1"/>
  <c r="R52" i="1"/>
  <c r="S52" i="1" s="1" a="1"/>
  <c r="S52" i="1" s="1"/>
  <c r="R51" i="1"/>
  <c r="S51" i="1" s="1" a="1"/>
  <c r="S51" i="1" s="1"/>
  <c r="R50" i="1"/>
  <c r="S50" i="1" s="1" a="1"/>
  <c r="S50" i="1" s="1"/>
  <c r="R49" i="1"/>
  <c r="S49" i="1" s="1" a="1"/>
  <c r="S49" i="1" s="1"/>
  <c r="R48" i="1"/>
  <c r="S48" i="1" s="1" a="1"/>
  <c r="S48" i="1" s="1"/>
  <c r="R47" i="1"/>
  <c r="S47" i="1" s="1" a="1"/>
  <c r="S47" i="1" s="1"/>
  <c r="R46" i="1"/>
  <c r="S46" i="1" s="1" a="1"/>
  <c r="S46" i="1" s="1"/>
  <c r="R45" i="1"/>
  <c r="S45" i="1" s="1" a="1"/>
  <c r="S45" i="1" s="1"/>
  <c r="R44" i="1"/>
  <c r="S44" i="1" s="1" a="1"/>
  <c r="S44" i="1" s="1"/>
  <c r="R43" i="1"/>
  <c r="S43" i="1" s="1" a="1"/>
  <c r="S43" i="1" s="1"/>
  <c r="R42" i="1"/>
  <c r="S42" i="1" s="1" a="1"/>
  <c r="S42" i="1" s="1"/>
  <c r="R41" i="1"/>
  <c r="S41" i="1" s="1" a="1"/>
  <c r="S41" i="1" s="1"/>
  <c r="R40" i="1"/>
  <c r="S40" i="1" s="1" a="1"/>
  <c r="S40" i="1" s="1"/>
  <c r="R39" i="1"/>
  <c r="S39" i="1" s="1" a="1"/>
  <c r="S39" i="1" s="1"/>
  <c r="R38" i="1"/>
  <c r="S38" i="1" s="1" a="1"/>
  <c r="S38" i="1" s="1"/>
  <c r="R37" i="1"/>
  <c r="S37" i="1" s="1" a="1"/>
  <c r="S37" i="1" s="1"/>
  <c r="R36" i="1"/>
  <c r="S36" i="1" s="1" a="1"/>
  <c r="S36" i="1" s="1"/>
  <c r="R35" i="1"/>
  <c r="S35" i="1" s="1" a="1"/>
  <c r="S35" i="1" s="1"/>
  <c r="R34" i="1"/>
  <c r="S34" i="1" s="1" a="1"/>
  <c r="S34" i="1" s="1"/>
  <c r="R33" i="1"/>
  <c r="S33" i="1" s="1" a="1"/>
  <c r="S33" i="1" s="1"/>
  <c r="R32" i="1"/>
  <c r="S32" i="1" s="1" a="1"/>
  <c r="S32" i="1" s="1"/>
  <c r="R31" i="1"/>
  <c r="S31" i="1" s="1" a="1"/>
  <c r="S31" i="1" s="1"/>
  <c r="R30" i="1"/>
  <c r="S30" i="1" s="1" a="1"/>
  <c r="S30" i="1" s="1"/>
  <c r="R29" i="1"/>
  <c r="S29" i="1" s="1" a="1"/>
  <c r="S29" i="1" s="1"/>
  <c r="R28" i="1"/>
  <c r="S28" i="1" s="1" a="1"/>
  <c r="S28" i="1" s="1"/>
  <c r="R27" i="1"/>
  <c r="S27" i="1" s="1" a="1"/>
  <c r="S27" i="1" s="1"/>
  <c r="R26" i="1"/>
  <c r="S26" i="1" s="1" a="1"/>
  <c r="S26" i="1" s="1"/>
  <c r="R25" i="1"/>
  <c r="S25" i="1" s="1" a="1"/>
  <c r="S25" i="1" s="1"/>
  <c r="R24" i="1"/>
  <c r="S24" i="1" s="1" a="1"/>
  <c r="S24" i="1" s="1"/>
  <c r="R23" i="1"/>
  <c r="S23" i="1" s="1" a="1"/>
  <c r="S23" i="1" s="1"/>
  <c r="R22" i="1"/>
  <c r="S22" i="1" s="1" a="1"/>
  <c r="S22" i="1" s="1"/>
  <c r="R21" i="1"/>
  <c r="S21" i="1" s="1" a="1"/>
  <c r="S21" i="1" s="1"/>
  <c r="R20" i="1"/>
  <c r="S20" i="1" s="1" a="1"/>
  <c r="S20" i="1" s="1"/>
  <c r="R19" i="1"/>
  <c r="S19" i="1" s="1" a="1"/>
  <c r="S19" i="1" s="1"/>
  <c r="R18" i="1"/>
  <c r="S18" i="1" s="1" a="1"/>
  <c r="S18" i="1" s="1"/>
  <c r="R17" i="1"/>
  <c r="S17" i="1" s="1" a="1"/>
  <c r="S17" i="1" s="1"/>
  <c r="R16" i="1"/>
  <c r="S16" i="1" s="1" a="1"/>
  <c r="S16" i="1" s="1"/>
  <c r="R15" i="1"/>
  <c r="S15" i="1" s="1" a="1"/>
  <c r="S15" i="1" s="1"/>
  <c r="R14" i="1"/>
  <c r="S14" i="1" s="1" a="1"/>
  <c r="S14" i="1" s="1"/>
  <c r="R13" i="1"/>
  <c r="S13" i="1" s="1" a="1"/>
  <c r="S13" i="1" s="1"/>
  <c r="R12" i="1"/>
  <c r="S12" i="1" s="1" a="1"/>
  <c r="S12" i="1" s="1"/>
  <c r="R11" i="1"/>
  <c r="S11" i="1" s="1" a="1"/>
  <c r="S11" i="1" s="1"/>
  <c r="R10" i="1"/>
  <c r="S10" i="1" s="1" a="1"/>
  <c r="S10" i="1" s="1"/>
  <c r="R9" i="1"/>
  <c r="S9" i="1" s="1" a="1"/>
  <c r="S9" i="1" s="1"/>
  <c r="R8" i="1"/>
  <c r="S8" i="1" s="1" a="1"/>
  <c r="S8" i="1" s="1"/>
  <c r="R7" i="1"/>
  <c r="S7" i="1" s="1" a="1"/>
  <c r="S7" i="1" s="1"/>
  <c r="R6" i="1"/>
  <c r="S6" i="1" s="1" a="1"/>
  <c r="S6" i="1" s="1"/>
  <c r="R5" i="1"/>
  <c r="S5" i="1" s="1" a="1"/>
  <c r="S5" i="1" s="1"/>
  <c r="R4" i="1"/>
  <c r="S4" i="1" s="1" a="1"/>
  <c r="S4" i="1" s="1"/>
  <c r="R3" i="1"/>
  <c r="S3" i="1" s="1" a="1"/>
  <c r="S3" i="1" s="1"/>
  <c r="R2" i="1"/>
  <c r="S2" i="1" s="1" a="1"/>
  <c r="S2" i="1" s="1"/>
  <c r="D59" i="2"/>
  <c r="D60" i="2"/>
  <c r="D66" i="2"/>
  <c r="D70" i="2"/>
  <c r="D69" i="2"/>
  <c r="D68" i="2"/>
  <c r="D67" i="2"/>
  <c r="D31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23" i="2"/>
  <c r="D24" i="2"/>
  <c r="D25" i="2"/>
  <c r="D26" i="2"/>
  <c r="D4" i="2"/>
  <c r="E3" i="2" s="1"/>
  <c r="D9" i="2"/>
  <c r="D10" i="2"/>
  <c r="D15" i="2"/>
  <c r="D16" i="2"/>
  <c r="D17" i="2"/>
  <c r="D18" i="2"/>
  <c r="B4" i="5" l="1"/>
  <c r="B5" i="5"/>
  <c r="B3" i="5"/>
  <c r="E10" i="2"/>
  <c r="E61" i="2"/>
  <c r="E4" i="2"/>
  <c r="E32" i="2"/>
  <c r="E60" i="2"/>
  <c r="E26" i="2"/>
  <c r="E67" i="2"/>
  <c r="E18" i="2"/>
  <c r="E68" i="2"/>
  <c r="E69" i="2"/>
  <c r="E70" i="2"/>
  <c r="E66" i="2"/>
  <c r="E59" i="2"/>
  <c r="E58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31" i="2"/>
  <c r="E25" i="2"/>
  <c r="E24" i="2"/>
  <c r="E23" i="2"/>
  <c r="E17" i="2"/>
  <c r="E16" i="2"/>
  <c r="E15" i="2"/>
  <c r="E9" i="2"/>
  <c r="C3" i="5" l="1"/>
  <c r="C5" i="5"/>
  <c r="C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<sst xmlns="http://schemas.openxmlformats.org/spreadsheetml/2006/main" count="10249" uniqueCount="154">
  <si>
    <t>Credit Card Fraud Detection Dashboard</t>
  </si>
  <si>
    <t>Transaction Risk Analysis &amp; Fraud Monitoring</t>
  </si>
  <si>
    <t>Total Transactions</t>
  </si>
  <si>
    <t>Fraud Transactions</t>
  </si>
  <si>
    <t>Fraud Rate</t>
  </si>
  <si>
    <t>Total Transaction Amount</t>
  </si>
  <si>
    <t>Key Outcomes</t>
  </si>
  <si>
    <r>
      <rPr>
        <b/>
        <sz val="14"/>
        <color rgb="FF000000"/>
        <rFont val="Calibri"/>
        <scheme val="minor"/>
      </rPr>
      <t>Overall Fraud Rate</t>
    </r>
    <r>
      <rPr>
        <sz val="14"/>
        <color rgb="FF000000"/>
        <rFont val="Calibri"/>
        <scheme val="minor"/>
      </rPr>
      <t xml:space="preserve">:       </t>
    </r>
    <r>
      <rPr>
        <sz val="14"/>
        <color rgb="FF305496"/>
        <rFont val="Calibri"/>
        <scheme val="minor"/>
      </rPr>
      <t xml:space="preserve">1.51%
</t>
    </r>
    <r>
      <rPr>
        <b/>
        <sz val="14"/>
        <color rgb="FF000000"/>
        <rFont val="Calibri"/>
        <scheme val="minor"/>
      </rPr>
      <t>Highest Risk Driver</t>
    </r>
    <r>
      <rPr>
        <sz val="14"/>
        <color rgb="FF000000"/>
        <rFont val="Calibri"/>
        <scheme val="minor"/>
      </rPr>
      <t xml:space="preserve">:      </t>
    </r>
    <r>
      <rPr>
        <sz val="14"/>
        <color rgb="FF7030A0"/>
        <rFont val="Calibri"/>
        <scheme val="minor"/>
      </rPr>
      <t xml:space="preserve">Device Trust (&lt;30)
</t>
    </r>
    <r>
      <rPr>
        <b/>
        <sz val="14"/>
        <color rgb="FF000000"/>
        <rFont val="Calibri"/>
        <scheme val="minor"/>
      </rPr>
      <t>Highest Amount Risk</t>
    </r>
    <r>
      <rPr>
        <sz val="14"/>
        <color rgb="FF000000"/>
        <rFont val="Calibri"/>
        <scheme val="minor"/>
      </rPr>
      <t xml:space="preserve">:   </t>
    </r>
    <r>
      <rPr>
        <sz val="14"/>
        <color rgb="FF548235"/>
        <rFont val="Calibri"/>
        <scheme val="minor"/>
      </rPr>
      <t xml:space="preserve">Transactions above ₹1,000
</t>
    </r>
    <r>
      <rPr>
        <b/>
        <sz val="14"/>
        <color rgb="FF000000"/>
        <rFont val="Calibri"/>
        <scheme val="minor"/>
      </rPr>
      <t>Highest Velocity Risk:</t>
    </r>
    <r>
      <rPr>
        <sz val="14"/>
        <color rgb="FF000000"/>
        <rFont val="Calibri"/>
        <scheme val="minor"/>
      </rPr>
      <t xml:space="preserve">    </t>
    </r>
    <r>
      <rPr>
        <sz val="14"/>
        <color rgb="FFC65911"/>
        <rFont val="Calibri"/>
        <scheme val="minor"/>
      </rPr>
      <t>5–6 transactions in 24 hours</t>
    </r>
  </si>
  <si>
    <r>
      <rPr>
        <b/>
        <sz val="14"/>
        <color rgb="FF000000"/>
        <rFont val="Calibri"/>
        <scheme val="minor"/>
      </rPr>
      <t>High-Risk Time</t>
    </r>
    <r>
      <rPr>
        <sz val="14"/>
        <color rgb="FF000000"/>
        <rFont val="Calibri"/>
        <scheme val="minor"/>
      </rPr>
      <t xml:space="preserve">:               </t>
    </r>
    <r>
      <rPr>
        <sz val="14"/>
        <color rgb="FFFF0000"/>
        <rFont val="Calibri"/>
        <scheme val="minor"/>
      </rPr>
      <t xml:space="preserve">12 AM–3 AM
</t>
    </r>
    <r>
      <rPr>
        <b/>
        <sz val="14"/>
        <color rgb="FF000000"/>
        <rFont val="Calibri"/>
        <scheme val="minor"/>
      </rPr>
      <t>Strong Location Signal</t>
    </r>
    <r>
      <rPr>
        <sz val="14"/>
        <color rgb="FF000000"/>
        <rFont val="Calibri"/>
        <scheme val="minor"/>
      </rPr>
      <t xml:space="preserve">:  </t>
    </r>
    <r>
      <rPr>
        <sz val="14"/>
        <color rgb="FF00B050"/>
        <rFont val="Calibri"/>
        <scheme val="minor"/>
      </rPr>
      <t xml:space="preserve">Location mismatch
</t>
    </r>
    <r>
      <rPr>
        <b/>
        <sz val="14"/>
        <color rgb="FF000000"/>
        <rFont val="Calibri"/>
        <scheme val="minor"/>
      </rPr>
      <t>Weakest Risk Factor</t>
    </r>
    <r>
      <rPr>
        <sz val="14"/>
        <color rgb="FF000000"/>
        <rFont val="Calibri"/>
        <scheme val="minor"/>
      </rPr>
      <t xml:space="preserve">:      </t>
    </r>
    <r>
      <rPr>
        <sz val="14"/>
        <color rgb="FF833C0C"/>
        <rFont val="Calibri"/>
        <scheme val="minor"/>
      </rPr>
      <t xml:space="preserve">Merchant Category </t>
    </r>
  </si>
  <si>
    <t>Foreign Transaction Analysis</t>
  </si>
  <si>
    <t>Key Finding</t>
  </si>
  <si>
    <t>Foreign Transaction</t>
  </si>
  <si>
    <t>Risk Multiplier</t>
  </si>
  <si>
    <t>Foreign transactions had a much higher fraud rate than non-foreign transactions.</t>
  </si>
  <si>
    <t>No</t>
  </si>
  <si>
    <t>Yes</t>
  </si>
  <si>
    <t>Location Mismatch Analysis</t>
  </si>
  <si>
    <t>Location Mismatch</t>
  </si>
  <si>
    <t>Transactions with a location mismatch showed a significantly higher fraud rate.</t>
  </si>
  <si>
    <t>Device Trust Score Analysis</t>
  </si>
  <si>
    <t>Device Trust Range</t>
  </si>
  <si>
    <t>Lower device trust scores were strongly associated with higher fraud rates.</t>
  </si>
  <si>
    <t>&lt;30</t>
  </si>
  <si>
    <t>30–49</t>
  </si>
  <si>
    <t>50–69</t>
  </si>
  <si>
    <t>70+</t>
  </si>
  <si>
    <t>Velocity Analysis</t>
  </si>
  <si>
    <t>Velocity Range</t>
  </si>
  <si>
    <t>Fraud rate increased sharply when 5–6 transactions occurred within 24 hours.</t>
  </si>
  <si>
    <t>0–2</t>
  </si>
  <si>
    <t>3–4</t>
  </si>
  <si>
    <t>5–6</t>
  </si>
  <si>
    <t>7+</t>
  </si>
  <si>
    <t>Transaction Hour Analysis</t>
  </si>
  <si>
    <t>Transaction Hour</t>
  </si>
  <si>
    <t>Fraud was highly concentrated between 12 AM and 3 AM.</t>
  </si>
  <si>
    <t>Amount Analysis</t>
  </si>
  <si>
    <t>Amount Range</t>
  </si>
  <si>
    <t>Transactions above ₹1,000 had a much higher fraud rate than other amount ranges.</t>
  </si>
  <si>
    <t>&lt;100</t>
  </si>
  <si>
    <t>100–499</t>
  </si>
  <si>
    <t>500–999</t>
  </si>
  <si>
    <t>1000+</t>
  </si>
  <si>
    <t>Merchant Category Analysis</t>
  </si>
  <si>
    <t>Merchant Category</t>
  </si>
  <si>
    <t>Fraud rates were relatively similar across merchant categories, making this a weaker risk factor.</t>
  </si>
  <si>
    <t>Clothing</t>
  </si>
  <si>
    <t>Electronics</t>
  </si>
  <si>
    <t>Food</t>
  </si>
  <si>
    <t>Grocery</t>
  </si>
  <si>
    <t>Travel</t>
  </si>
  <si>
    <t>Risk Scoring Model</t>
  </si>
  <si>
    <t>Risk Factor</t>
  </si>
  <si>
    <t>Condition</t>
  </si>
  <si>
    <t>Evidence from Analysis</t>
  </si>
  <si>
    <t>Risk Points</t>
  </si>
  <si>
    <t>Why These Points?</t>
  </si>
  <si>
    <t>8.38% fraud rate / 10.96× baseline</t>
  </si>
  <si>
    <t>Very strong difference from normal transactions, so it gets a high weight.</t>
  </si>
  <si>
    <t>0.76% fraud rate</t>
  </si>
  <si>
    <t>This is the baseline group, so no additional risk points.</t>
  </si>
  <si>
    <t>8.40% fraud rate / 9.72× baseline</t>
  </si>
  <si>
    <t>Fraud rate is much higher when the location does not match, so it gets a high weight.</t>
  </si>
  <si>
    <t>0.86% fraud rate</t>
  </si>
  <si>
    <t>This is the normal/baseline condition, so no extra points.</t>
  </si>
  <si>
    <t>Device Trust</t>
  </si>
  <si>
    <t>6.61% / 21.64× baseline</t>
  </si>
  <si>
    <t>One of the strongest indicators in the dataset, so it gets the maximum points.</t>
  </si>
  <si>
    <t>3.14% / 10.27× baseline</t>
  </si>
  <si>
    <t>Still a strong relationship with fraud, but weaker than scores below 30.</t>
  </si>
  <si>
    <t>0.37% / 1.21× baseline</t>
  </si>
  <si>
    <t>Only slightly higher than the baseline, so only a small risk point is added.</t>
  </si>
  <si>
    <t>0.31% / 1.00× baseline</t>
  </si>
  <si>
    <t>Lowest observed fraud rate, so no additional risk points.</t>
  </si>
  <si>
    <t>Transaction Velocity</t>
  </si>
  <si>
    <t>0.94% / 1.00× baseline</t>
  </si>
  <si>
    <t>Low transaction frequency does not show additional risk.</t>
  </si>
  <si>
    <t>1.14% / 1.21× baseline</t>
  </si>
  <si>
    <t>The increase is small, so we don't add meaningful risk points.</t>
  </si>
  <si>
    <t>10.69% / 11.37× baseline</t>
  </si>
  <si>
    <t>Fraud rate increases sharply, making this a strong risk signal.</t>
  </si>
  <si>
    <t>7.84% / 8.34× baseline</t>
  </si>
  <si>
    <t>Still a strong risk signal, but lower than the 5–6 range.</t>
  </si>
  <si>
    <t>Transaction Amount</t>
  </si>
  <si>
    <t>&lt;₹100</t>
  </si>
  <si>
    <t>1.54% / 1.15× baseline</t>
  </si>
  <si>
    <t>Fraud rate is close to the baseline, so no additional risk.</t>
  </si>
  <si>
    <t>₹100–499</t>
  </si>
  <si>
    <t>1.35% / 1.00× baseline</t>
  </si>
  <si>
    <t>This is the lowest-risk amount range in the analysis.</t>
  </si>
  <si>
    <t>₹500–999</t>
  </si>
  <si>
    <t>1.91% / 1.42× baseline</t>
  </si>
  <si>
    <t>Slightly higher fraud rate, so a small risk point is appropriate.</t>
  </si>
  <si>
    <t>₹1,000+</t>
  </si>
  <si>
    <t>14.29% / 10.61× baseline</t>
  </si>
  <si>
    <t>Very high fraud rate, so it receives the maximum points.</t>
  </si>
  <si>
    <t>00–03</t>
  </si>
  <si>
    <t>Very high fraud rate</t>
  </si>
  <si>
    <t>Fraud is strongly concentrated during these hours, so this is treated as high risk.</t>
  </si>
  <si>
    <t>04–07</t>
  </si>
  <si>
    <t>Low fraud rate</t>
  </si>
  <si>
    <t>No strong evidence of additional risk.</t>
  </si>
  <si>
    <t>08–22</t>
  </si>
  <si>
    <t>These hours generally show low fraud rates.</t>
  </si>
  <si>
    <t>Slightly elevated compared with many daytime hours, so only a minor point is given.</t>
  </si>
  <si>
    <t>2.01% / 1.71× baseline</t>
  </si>
  <si>
    <t>Grocery has the highest category-level fraud rate, but the difference is relatively small.</t>
  </si>
  <si>
    <t>1.67% / 1.43× baseline</t>
  </si>
  <si>
    <t>The difference is not strong enough to justify an additional point.</t>
  </si>
  <si>
    <t>1.46% / 1.24× baseline</t>
  </si>
  <si>
    <t>Only a small difference from the baseline.</t>
  </si>
  <si>
    <t>1.25% / 1.07× baseline</t>
  </si>
  <si>
    <t>Very close to the baseline.</t>
  </si>
  <si>
    <t>1.17% / 1.00× baseline</t>
  </si>
  <si>
    <t>Used as the lowest-risk category baseline.</t>
  </si>
  <si>
    <t>Device Min</t>
  </si>
  <si>
    <t>Device Max</t>
  </si>
  <si>
    <t>Amount Risk Rules</t>
  </si>
  <si>
    <t>Amount Min</t>
  </si>
  <si>
    <t>Amount Max</t>
  </si>
  <si>
    <t>Velocity Risk Rules</t>
  </si>
  <si>
    <t>Velocity Min</t>
  </si>
  <si>
    <t>Velocity Max</t>
  </si>
  <si>
    <t>Time Risk Rules</t>
  </si>
  <si>
    <t>Hour Min</t>
  </si>
  <si>
    <t>Hour Max</t>
  </si>
  <si>
    <t>Merchant Risk Rules</t>
  </si>
  <si>
    <t>Foreign Rules</t>
  </si>
  <si>
    <t>LocationRules</t>
  </si>
  <si>
    <t>transaction_id</t>
  </si>
  <si>
    <t>amount</t>
  </si>
  <si>
    <t>transaction_hour</t>
  </si>
  <si>
    <t>merchant_category</t>
  </si>
  <si>
    <t>foreign_transaction</t>
  </si>
  <si>
    <t>location_mismatch</t>
  </si>
  <si>
    <t>device_trust_score</t>
  </si>
  <si>
    <t>velocity_last_24h</t>
  </si>
  <si>
    <t>cardholder_age</t>
  </si>
  <si>
    <t>is_fraud</t>
  </si>
  <si>
    <t>Amount Risk</t>
  </si>
  <si>
    <t>Time Risk</t>
  </si>
  <si>
    <t>Foreign Risk</t>
  </si>
  <si>
    <t>Location Risk</t>
  </si>
  <si>
    <t>Device Risk</t>
  </si>
  <si>
    <t>Velocity Risk</t>
  </si>
  <si>
    <t>Merchant Risk</t>
  </si>
  <si>
    <t>Fraud Risk Score</t>
  </si>
  <si>
    <t>Risk Level</t>
  </si>
  <si>
    <t>Risk Level Distribution</t>
  </si>
  <si>
    <t>Transactions</t>
  </si>
  <si>
    <t>Percentage</t>
  </si>
  <si>
    <t>Low Risk</t>
  </si>
  <si>
    <t>Medium Risk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</si>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</sst>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20"/>
      <color theme="0"/>
      <name val="Calibri"/>
      <scheme val="minor"/>
    </font>
    <font>
      <i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b/>
      <sz val="24"/>
      <color theme="4"/>
      <name val="Calibri"/>
      <family val="2"/>
      <scheme val="minor"/>
    </font>
    <font>
      <b/>
      <sz val="16"/>
      <color rgb="FFFFFFFF"/>
      <name val="Calibri"/>
      <scheme val="minor"/>
    </font>
    <font>
      <sz val="14"/>
      <color rgb="FF000000"/>
      <name val="Calibri"/>
      <scheme val="minor"/>
    </font>
    <font>
      <b/>
      <sz val="16"/>
      <color theme="0"/>
      <name val="Calibri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scheme val="minor"/>
    </font>
    <font>
      <sz val="14"/>
      <color rgb="FF305496"/>
      <name val="Calibri"/>
      <scheme val="minor"/>
    </font>
    <font>
      <sz val="14"/>
      <color rgb="FF7030A0"/>
      <name val="Calibri"/>
      <scheme val="minor"/>
    </font>
    <font>
      <sz val="14"/>
      <color rgb="FF548235"/>
      <name val="Calibri"/>
      <scheme val="minor"/>
    </font>
    <font>
      <sz val="14"/>
      <color rgb="FFC65911"/>
      <name val="Calibri"/>
      <scheme val="minor"/>
    </font>
    <font>
      <sz val="14"/>
      <color rgb="FFFF0000"/>
      <name val="Calibri"/>
      <scheme val="minor"/>
    </font>
    <font>
      <sz val="14"/>
      <color rgb="FF00B050"/>
      <name val="Calibri"/>
      <scheme val="minor"/>
    </font>
    <font>
      <sz val="14"/>
      <color rgb="FF833C0C"/>
      <name val="Calibri"/>
      <scheme val="minor"/>
    </font>
    <font>
      <sz val="14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10" fontId="0" fillId="0" borderId="0" xfId="0" applyNumberFormat="1"/>
    <xf numFmtId="2" fontId="0" fillId="0" borderId="0" xfId="0" applyNumberFormat="1"/>
    <xf numFmtId="0" fontId="0" fillId="3" borderId="0" xfId="0" applyFill="1"/>
    <xf numFmtId="0" fontId="1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0" fontId="1" fillId="0" borderId="0" xfId="0" applyFont="1" applyFill="1"/>
    <xf numFmtId="0" fontId="4" fillId="9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Fill="1" applyAlignment="1"/>
    <xf numFmtId="0" fontId="0" fillId="0" borderId="0" xfId="0" applyNumberFormat="1"/>
    <xf numFmtId="0" fontId="0" fillId="0" borderId="0" xfId="0" applyBorder="1"/>
    <xf numFmtId="0" fontId="0" fillId="0" borderId="0" xfId="0" applyFill="1" applyAlignment="1"/>
    <xf numFmtId="10" fontId="0" fillId="0" borderId="0" xfId="0" applyNumberFormat="1" applyFill="1" applyAlignment="1"/>
    <xf numFmtId="0" fontId="7" fillId="6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9" fillId="11" borderId="9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center"/>
    </xf>
    <xf numFmtId="2" fontId="10" fillId="9" borderId="4" xfId="0" applyNumberFormat="1" applyFont="1" applyFill="1" applyBorder="1" applyAlignment="1">
      <alignment horizontal="center" vertical="center"/>
    </xf>
    <xf numFmtId="2" fontId="10" fillId="9" borderId="0" xfId="0" applyNumberFormat="1" applyFont="1" applyFill="1" applyBorder="1" applyAlignment="1">
      <alignment horizontal="center" vertical="center"/>
    </xf>
    <xf numFmtId="2" fontId="10" fillId="9" borderId="5" xfId="0" applyNumberFormat="1" applyFont="1" applyFill="1" applyBorder="1" applyAlignment="1">
      <alignment horizontal="center" vertical="center"/>
    </xf>
    <xf numFmtId="2" fontId="10" fillId="9" borderId="6" xfId="0" applyNumberFormat="1" applyFont="1" applyFill="1" applyBorder="1" applyAlignment="1">
      <alignment horizontal="center" vertical="center"/>
    </xf>
    <xf numFmtId="2" fontId="10" fillId="9" borderId="7" xfId="0" applyNumberFormat="1" applyFont="1" applyFill="1" applyBorder="1" applyAlignment="1">
      <alignment horizontal="center" vertical="center"/>
    </xf>
    <xf numFmtId="2" fontId="10" fillId="9" borderId="8" xfId="0" applyNumberFormat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/>
    </xf>
    <xf numFmtId="0" fontId="9" fillId="13" borderId="10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10" fontId="10" fillId="9" borderId="1" xfId="0" applyNumberFormat="1" applyFont="1" applyFill="1" applyBorder="1" applyAlignment="1">
      <alignment horizontal="center" vertical="center"/>
    </xf>
    <xf numFmtId="10" fontId="10" fillId="9" borderId="2" xfId="0" applyNumberFormat="1" applyFont="1" applyFill="1" applyBorder="1" applyAlignment="1">
      <alignment horizontal="center" vertical="center"/>
    </xf>
    <xf numFmtId="10" fontId="10" fillId="9" borderId="3" xfId="0" applyNumberFormat="1" applyFont="1" applyFill="1" applyBorder="1" applyAlignment="1">
      <alignment horizontal="center" vertical="center"/>
    </xf>
    <xf numFmtId="10" fontId="10" fillId="9" borderId="4" xfId="0" applyNumberFormat="1" applyFont="1" applyFill="1" applyBorder="1" applyAlignment="1">
      <alignment horizontal="center" vertical="center"/>
    </xf>
    <xf numFmtId="10" fontId="10" fillId="9" borderId="0" xfId="0" applyNumberFormat="1" applyFont="1" applyFill="1" applyBorder="1" applyAlignment="1">
      <alignment horizontal="center" vertical="center"/>
    </xf>
    <xf numFmtId="10" fontId="10" fillId="9" borderId="5" xfId="0" applyNumberFormat="1" applyFont="1" applyFill="1" applyBorder="1" applyAlignment="1">
      <alignment horizontal="center" vertical="center"/>
    </xf>
    <xf numFmtId="10" fontId="10" fillId="9" borderId="6" xfId="0" applyNumberFormat="1" applyFont="1" applyFill="1" applyBorder="1" applyAlignment="1">
      <alignment horizontal="center" vertical="center"/>
    </xf>
    <xf numFmtId="10" fontId="10" fillId="9" borderId="7" xfId="0" applyNumberFormat="1" applyFont="1" applyFill="1" applyBorder="1" applyAlignment="1">
      <alignment horizontal="center" vertical="center"/>
    </xf>
    <xf numFmtId="10" fontId="10" fillId="9" borderId="8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0" fillId="9" borderId="0" xfId="0" applyFill="1"/>
    <xf numFmtId="0" fontId="13" fillId="14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  <xf numFmtId="0" fontId="0" fillId="14" borderId="0" xfId="0" applyFill="1"/>
    <xf numFmtId="0" fontId="12" fillId="9" borderId="0" xfId="0" applyFont="1" applyFill="1" applyAlignment="1">
      <alignment horizontal="left" vertical="center" wrapText="1"/>
    </xf>
    <xf numFmtId="0" fontId="0" fillId="9" borderId="0" xfId="0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Medium9"/>
  <colors>
    <mruColors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Level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Dashboard_Data!$C$1:$C$2</c:f>
              <c:strCache>
                <c:ptCount val="2"/>
                <c:pt idx="0">
                  <c:v>Risk Level Distribution</c:v>
                </c:pt>
                <c:pt idx="1">
                  <c:v>Percentage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Dashboard_Data!$A$3:$A$5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Dashboard_Data!$C$3:$C$5</c:f>
              <c:numCache>
                <c:formatCode>0.00%</c:formatCode>
                <c:ptCount val="3"/>
                <c:pt idx="0">
                  <c:v>0.90569999999999995</c:v>
                </c:pt>
                <c:pt idx="1">
                  <c:v>6.83E-2</c:v>
                </c:pt>
                <c:pt idx="2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7-49BE-8D76-B0986EB6BB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4423815"/>
        <c:axId val="1443103751"/>
      </c:barChart>
      <c:catAx>
        <c:axId val="1074423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103751"/>
        <c:crosses val="autoZero"/>
        <c:auto val="1"/>
        <c:lblAlgn val="ctr"/>
        <c:lblOffset val="100"/>
        <c:noMultiLvlLbl val="0"/>
      </c:catAx>
      <c:valAx>
        <c:axId val="144310375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23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Rate by Transaction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Risk_Analysis!$D$29:$D$30</c:f>
              <c:strCache>
                <c:ptCount val="2"/>
                <c:pt idx="0">
                  <c:v>Transaction Hour Analysis</c:v>
                </c:pt>
                <c:pt idx="1">
                  <c:v>Fraud Rate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Risk_Analysis!$A$31:$A$54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Risk_Analysis!$D$31:$D$54</c:f>
              <c:numCache>
                <c:formatCode>0.00%</c:formatCode>
                <c:ptCount val="24"/>
                <c:pt idx="0">
                  <c:v>8.8729016786570747E-2</c:v>
                </c:pt>
                <c:pt idx="1">
                  <c:v>0.08</c:v>
                </c:pt>
                <c:pt idx="2">
                  <c:v>5.9740259740259739E-2</c:v>
                </c:pt>
                <c:pt idx="3">
                  <c:v>6.3529411764705876E-2</c:v>
                </c:pt>
                <c:pt idx="4">
                  <c:v>2.6041666666666665E-3</c:v>
                </c:pt>
                <c:pt idx="5">
                  <c:v>4.7732696897374704E-3</c:v>
                </c:pt>
                <c:pt idx="6">
                  <c:v>4.8426150121065378E-3</c:v>
                </c:pt>
                <c:pt idx="7">
                  <c:v>0</c:v>
                </c:pt>
                <c:pt idx="8">
                  <c:v>7.0754716981132077E-3</c:v>
                </c:pt>
                <c:pt idx="9">
                  <c:v>2.3474178403755869E-3</c:v>
                </c:pt>
                <c:pt idx="10">
                  <c:v>2.7932960893854749E-3</c:v>
                </c:pt>
                <c:pt idx="11">
                  <c:v>5.1948051948051948E-3</c:v>
                </c:pt>
                <c:pt idx="12">
                  <c:v>0</c:v>
                </c:pt>
                <c:pt idx="13">
                  <c:v>4.7619047619047623E-3</c:v>
                </c:pt>
                <c:pt idx="14">
                  <c:v>2.1834061135371178E-3</c:v>
                </c:pt>
                <c:pt idx="15">
                  <c:v>4.6296296296296294E-3</c:v>
                </c:pt>
                <c:pt idx="16">
                  <c:v>0</c:v>
                </c:pt>
                <c:pt idx="17">
                  <c:v>4.662004662004662E-3</c:v>
                </c:pt>
                <c:pt idx="18">
                  <c:v>2.2779043280182231E-3</c:v>
                </c:pt>
                <c:pt idx="19">
                  <c:v>9.5011876484560574E-3</c:v>
                </c:pt>
                <c:pt idx="20">
                  <c:v>4.7732696897374704E-3</c:v>
                </c:pt>
                <c:pt idx="21">
                  <c:v>2.3640661938534278E-3</c:v>
                </c:pt>
                <c:pt idx="22">
                  <c:v>0</c:v>
                </c:pt>
                <c:pt idx="23">
                  <c:v>7.1599045346062056E-3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25-432A-A1B0-682EB1BDD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885447"/>
        <c:axId val="733887495"/>
      </c:lineChart>
      <c:catAx>
        <c:axId val="73388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87495"/>
        <c:crosses val="autoZero"/>
        <c:auto val="1"/>
        <c:lblAlgn val="ctr"/>
        <c:lblOffset val="100"/>
        <c:noMultiLvlLbl val="0"/>
      </c:catAx>
      <c:valAx>
        <c:axId val="73388749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85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Rate by Merchant Category</a:t>
            </a:r>
          </a:p>
        </c:rich>
      </c:tx>
      <c:layout>
        <c:manualLayout>
          <c:xMode val="edge"/>
          <c:yMode val="edge"/>
          <c:x val="0.19004864120149659"/>
          <c:y val="5.09259612471969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Risk_Analysis!$D$64:$D$65</c:f>
              <c:strCache>
                <c:ptCount val="2"/>
                <c:pt idx="0">
                  <c:v>Merchant Category Analysis</c:v>
                </c:pt>
                <c:pt idx="1">
                  <c:v>Fraud Rate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Risk_Analysis!$A$66:$A$70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Grocery</c:v>
                </c:pt>
                <c:pt idx="4">
                  <c:v>Travel</c:v>
                </c:pt>
              </c:strCache>
            </c:strRef>
          </c:cat>
          <c:val>
            <c:numRef>
              <c:f>Risk_Analysis!$D$66:$D$70</c:f>
              <c:numCache>
                <c:formatCode>0.00%</c:formatCode>
                <c:ptCount val="5"/>
                <c:pt idx="0">
                  <c:v>1.1707317073170732E-2</c:v>
                </c:pt>
                <c:pt idx="1">
                  <c:v>1.2480499219968799E-2</c:v>
                </c:pt>
                <c:pt idx="2">
                  <c:v>1.6722408026755852E-2</c:v>
                </c:pt>
                <c:pt idx="3">
                  <c:v>2.0061728395061727E-2</c:v>
                </c:pt>
                <c:pt idx="4">
                  <c:v>1.457286432160804E-2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73-4C41-BB32-DBC4BCF8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2742663"/>
        <c:axId val="1007803399"/>
      </c:barChart>
      <c:catAx>
        <c:axId val="972742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03399"/>
        <c:crosses val="autoZero"/>
        <c:auto val="1"/>
        <c:lblAlgn val="ctr"/>
        <c:lblOffset val="100"/>
        <c:noMultiLvlLbl val="0"/>
      </c:catAx>
      <c:valAx>
        <c:axId val="1007803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42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Fraud Risk Drivers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Dashboard_Data!$B$7</c:f>
              <c:strCache>
                <c:ptCount val="1"/>
                <c:pt idx="0">
                  <c:v>Risk Multiplier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Dashboard_Data!$A$8:$A$13</c:f>
              <c:strCache>
                <c:ptCount val="6"/>
                <c:pt idx="0">
                  <c:v>Device Trust</c:v>
                </c:pt>
                <c:pt idx="1">
                  <c:v>Transaction Velocity</c:v>
                </c:pt>
                <c:pt idx="2">
                  <c:v>Foreign Transaction</c:v>
                </c:pt>
                <c:pt idx="3">
                  <c:v>Transaction Amount</c:v>
                </c:pt>
                <c:pt idx="4">
                  <c:v>Location Mismatch</c:v>
                </c:pt>
                <c:pt idx="5">
                  <c:v>Merchant Category</c:v>
                </c:pt>
              </c:strCache>
            </c:strRef>
          </c:cat>
          <c:val>
            <c:numRef>
              <c:f>Dashboard_Data!$B$8:$B$13</c:f>
              <c:numCache>
                <c:formatCode>General</c:formatCode>
                <c:ptCount val="6"/>
                <c:pt idx="0">
                  <c:v>21.64</c:v>
                </c:pt>
                <c:pt idx="1">
                  <c:v>11.37</c:v>
                </c:pt>
                <c:pt idx="2">
                  <c:v>10.96</c:v>
                </c:pt>
                <c:pt idx="3">
                  <c:v>10.61</c:v>
                </c:pt>
                <c:pt idx="4">
                  <c:v>9.7200000000000006</c:v>
                </c:pt>
                <c:pt idx="5">
                  <c:v>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4-4B9E-AE26-4462B0278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84552711"/>
        <c:axId val="684554759"/>
      </c:barChart>
      <c:catAx>
        <c:axId val="684552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54759"/>
        <c:crosses val="autoZero"/>
        <c:auto val="1"/>
        <c:lblAlgn val="ctr"/>
        <c:lblOffset val="100"/>
        <c:noMultiLvlLbl val="0"/>
      </c:catAx>
      <c:valAx>
        <c:axId val="68455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52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7</xdr:col>
      <xdr:colOff>19050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4E8D6-BC84-40BE-BC11-D7872DCE4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15</xdr:col>
      <xdr:colOff>9525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04FAA-872D-4E3D-BD8D-B13E5142189E}"/>
            </a:ext>
            <a:ext uri="{147F2762-F138-4A5C-976F-8EAC2B608ADB}">
              <a16:predDERef xmlns:a16="http://schemas.microsoft.com/office/drawing/2014/main" pred="{4574E8D6-BC84-40BE-BC11-D7872DCE4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180975</xdr:rowOff>
    </xdr:from>
    <xdr:to>
      <xdr:col>7</xdr:col>
      <xdr:colOff>19050</xdr:colOff>
      <xdr:row>39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E45EB7-20F4-4B68-8D99-5212C0A3581F}"/>
            </a:ext>
            <a:ext uri="{147F2762-F138-4A5C-976F-8EAC2B608ADB}">
              <a16:predDERef xmlns:a16="http://schemas.microsoft.com/office/drawing/2014/main" pred="{0C704FAA-872D-4E3D-BD8D-B13E51421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762000</xdr:colOff>
      <xdr:row>25</xdr:row>
      <xdr:rowOff>9525</xdr:rowOff>
    </xdr:from>
    <xdr:to>
      <xdr:col>15</xdr:col>
      <xdr:colOff>9525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E92E25-55D6-4774-990C-FAE6B243695B}"/>
            </a:ext>
            <a:ext uri="{147F2762-F138-4A5C-976F-8EAC2B608ADB}">
              <a16:predDERef xmlns:a16="http://schemas.microsoft.com/office/drawing/2014/main" pred="{7FE45EB7-20F4-4B68-8D99-5212C0A35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CA4F5A-3CD9-483C-9121-D028547E8804}" name="RiskRules" displayName="RiskRules" ref="A2:E27" totalsRowShown="0" headerRowDxfId="32">
  <autoFilter ref="A2:E27" xr:uid="{29CA4F5A-3CD9-483C-9121-D028547E8804}"/>
  <tableColumns count="5">
    <tableColumn id="1" xr3:uid="{85E7C9F0-6331-4C0C-A4CB-0EB2F2A74A0D}" name="Risk Factor" dataDxfId="31"/>
    <tableColumn id="2" xr3:uid="{B15F2DB7-BF48-4D67-B603-96158FD321D9}" name="Condition"/>
    <tableColumn id="3" xr3:uid="{BC39A275-7997-4FA7-924B-CF819359A634}" name="Evidence from Analysis"/>
    <tableColumn id="4" xr3:uid="{7B5EF658-60D3-4BD1-B6E8-8D97CA045267}" name="Risk Points" dataDxfId="30"/>
    <tableColumn id="5" xr3:uid="{1465F789-DD4C-4CC6-8530-59F139DD29DA}" name="Why These Points?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AD481E-539E-4F54-B7A3-2F09379E5C6E}" name="DeviceRules" displayName="DeviceRules" ref="A31:C35" totalsRowShown="0" headerRowDxfId="29" dataDxfId="28">
  <autoFilter ref="A31:C35" xr:uid="{8CAD481E-539E-4F54-B7A3-2F09379E5C6E}"/>
  <tableColumns count="3">
    <tableColumn id="1" xr3:uid="{941BB7ED-0862-4E1E-A23E-B4DBC7BC23FC}" name="Device Min" dataDxfId="27"/>
    <tableColumn id="2" xr3:uid="{F21EEAD1-AD1F-4D18-A3CC-3813DA17E504}" name="Device Max" dataDxfId="26"/>
    <tableColumn id="3" xr3:uid="{83F328DC-5029-434D-B59A-B6DC99554235}" name="Risk Points" dataDxfId="2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28004E-504E-4877-AE70-F11538684221}" name="AmountRules" displayName="AmountRules" ref="A39:C42" totalsRowShown="0" headerRowDxfId="24">
  <autoFilter ref="A39:C42" xr:uid="{9F28004E-504E-4877-AE70-F11538684221}"/>
  <tableColumns count="3">
    <tableColumn id="1" xr3:uid="{88864A29-2D28-4844-B472-E718C1005899}" name="Amount Min"/>
    <tableColumn id="2" xr3:uid="{00B106D3-608D-47C6-A789-57C4778A347F}" name="Amount Max"/>
    <tableColumn id="3" xr3:uid="{15FDCB36-E582-43FE-9F5D-8E6E26E49CF3}" name="Risk Points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84361B-C102-41A5-886D-12FF4AC9D30B}" name="VelocityRules" displayName="VelocityRules" ref="A46:C50" totalsRowShown="0" headerRowDxfId="23">
  <autoFilter ref="A46:C50" xr:uid="{8C84361B-C102-41A5-886D-12FF4AC9D30B}"/>
  <tableColumns count="3">
    <tableColumn id="1" xr3:uid="{142337F9-A1C7-4B4F-AF0C-B2EBC4745009}" name="Velocity Min"/>
    <tableColumn id="2" xr3:uid="{113544A2-42B6-4EEA-B3F7-0DF1A12DCF6B}" name="Velocity Max"/>
    <tableColumn id="3" xr3:uid="{55EFA661-E951-4044-9BB0-21072C114BE4}" name="Risk Points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5F55B8-2943-4538-ABB1-1BDB8E39A6C3}" name="TimeRules" displayName="TimeRules" ref="A53:C56" totalsRowShown="0" headerRowDxfId="22">
  <autoFilter ref="A53:C56" xr:uid="{2D5F55B8-2943-4538-ABB1-1BDB8E39A6C3}"/>
  <tableColumns count="3">
    <tableColumn id="1" xr3:uid="{B4AE1805-7F0A-4318-897A-26DC91C34E90}" name="Hour Min"/>
    <tableColumn id="2" xr3:uid="{890F2C03-4A2D-4FB2-B617-F19DEC33CE08}" name="Hour Max"/>
    <tableColumn id="3" xr3:uid="{4B332EA9-3F08-4253-986F-633F517C18EC}" name="Risk Points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46027D9-35DB-4CEA-83A3-3B7FC298F56B}" name="MerchantRules" displayName="MerchantRules" ref="A59:B64" totalsRowShown="0" headerRowDxfId="21">
  <autoFilter ref="A59:B64" xr:uid="{846027D9-35DB-4CEA-83A3-3B7FC298F56B}"/>
  <tableColumns count="2">
    <tableColumn id="1" xr3:uid="{B7BD80E6-E813-4A8F-BBAA-0152D88B12AB}" name="Merchant Category"/>
    <tableColumn id="2" xr3:uid="{7B5A86E2-B5F9-4312-AA0A-7BF5A55AA364}" name="Risk Points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BCD58B-82B9-4B82-BFAF-21277A3C67F3}" name="ForeignRules" displayName="ForeignRules" ref="A68:B70" totalsRowShown="0" headerRowDxfId="20">
  <autoFilter ref="A68:B70" xr:uid="{A1BCD58B-82B9-4B82-BFAF-21277A3C67F3}"/>
  <tableColumns count="2">
    <tableColumn id="1" xr3:uid="{06133FC5-C143-47C1-AA9C-432FF790FBEF}" name="Foreign Transaction"/>
    <tableColumn id="2" xr3:uid="{1D6C9941-608D-4917-94A0-5EECB6795982}" name="Risk Points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6D9748-B165-4D6B-A71E-66D07E234E75}" name="Table10" displayName="Table10" ref="A74:B76" totalsRowShown="0" headerRowDxfId="19">
  <autoFilter ref="A74:B76" xr:uid="{F46D9748-B165-4D6B-A71E-66D07E234E75}"/>
  <tableColumns count="2">
    <tableColumn id="1" xr3:uid="{EF1879E3-8512-4EB4-9D91-EC281CAF615F}" name="Location Mismatch"/>
    <tableColumn id="2" xr3:uid="{1D1BFBA4-B1E2-43D5-8245-090960A1ED7D}" name="Risk Points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FB3420-B433-4018-B508-520C770BE39B}" name="FraudData" displayName="FraudData" ref="A1:S10002" totalsRowCount="1" headerRowDxfId="18">
  <autoFilter ref="A1:S10001" xr:uid="{80FB3420-B433-4018-B508-520C770BE39B}"/>
  <tableColumns count="19">
    <tableColumn id="1" xr3:uid="{E6002562-3F48-4305-916A-2B515A088315}" name="transaction_id"/>
    <tableColumn id="2" xr3:uid="{37953980-3165-4F33-8A9E-2C052AF9BB9F}" name="amount"/>
    <tableColumn id="3" xr3:uid="{DB6724B2-004C-4613-BD9F-C1000157DC99}" name="transaction_hour"/>
    <tableColumn id="4" xr3:uid="{3B72DE72-5741-462D-9DD8-D43E22F0D456}" name="merchant_category"/>
    <tableColumn id="5" xr3:uid="{37847C02-E668-4183-9EE9-E8123515B0EE}" name="foreign_transaction"/>
    <tableColumn id="6" xr3:uid="{6ECB3EF2-0F21-41E2-A92E-4FB86046B452}" name="location_mismatch"/>
    <tableColumn id="7" xr3:uid="{1F1C14A5-7DBD-4548-9C58-132DF39007D0}" name="device_trust_score"/>
    <tableColumn id="8" xr3:uid="{EBAB58E5-B56E-47C2-9945-BA37ED7DFA70}" name="velocity_last_24h"/>
    <tableColumn id="9" xr3:uid="{3B5781E6-3011-4DC5-821C-7BD087DF6D3C}" name="cardholder_age"/>
    <tableColumn id="10" xr3:uid="{6FBE0FC6-4797-4739-A1A0-6260F9E8937A}" name="is_fraud"/>
    <tableColumn id="11" xr3:uid="{4776C9F3-A720-4E84-BD09-17351F992CC8}" name="Amount Risk" dataDxfId="16" totalsRowDxfId="17">
      <calculatedColumnFormula>_xlfn.XLOOKUP(FraudData[[#This Row],[amount]],AmountRules[Amount Min],AmountRules[Risk Points],,-1)</calculatedColumnFormula>
    </tableColumn>
    <tableColumn id="12" xr3:uid="{610887A8-1645-40DC-B9D3-BE170586BA80}" name="Time Risk" dataDxfId="14" totalsRowDxfId="15">
      <calculatedColumnFormula>_xlfn.XLOOKUP(FraudData[[#This Row],[transaction_hour]],TimeRules[Hour Min],TimeRules[Risk Points],,-1)</calculatedColumnFormula>
    </tableColumn>
    <tableColumn id="18" xr3:uid="{4BAD318E-0B68-433C-9016-BB9CF0940D1A}" name="Foreign Risk" dataDxfId="12" totalsRowDxfId="13">
      <calculatedColumnFormula>_xlfn.XLOOKUP(FraudData[[#This Row],[foreign_transaction]],ForeignRules[Foreign Transaction],ForeignRules[Risk Points],0)</calculatedColumnFormula>
    </tableColumn>
    <tableColumn id="13" xr3:uid="{8B451A9F-D147-4546-B43E-18889D7EF6D5}" name="Location Risk" dataDxfId="10" totalsRowDxfId="11">
      <calculatedColumnFormula>_xlfn.XLOOKUP(FraudData[[#This Row],[location_mismatch]],Table10[Location Mismatch],Table10[Risk Points],0)</calculatedColumnFormula>
    </tableColumn>
    <tableColumn id="17" xr3:uid="{58FF1973-7B47-44D0-B5D6-5B9A033469F4}" name="Device Risk" dataDxfId="8" totalsRowDxfId="9">
      <calculatedColumnFormula>_xlfn.XLOOKUP(FraudData[[#This Row],[device_trust_score]],DeviceRules[Device Min],DeviceRules[Risk Points],,-1)</calculatedColumnFormula>
    </tableColumn>
    <tableColumn id="14" xr3:uid="{065F39FF-42A6-494C-AF78-249968A31AE3}" name="Velocity Risk" dataDxfId="6" totalsRowDxfId="7">
      <calculatedColumnFormula>_xlfn.XLOOKUP(FraudData[[#This Row],[velocity_last_24h]],VelocityRules[Velocity Min],VelocityRules[Risk Points],,-1)</calculatedColumnFormula>
    </tableColumn>
    <tableColumn id="20" xr3:uid="{9F5330DC-AC65-42D8-B452-D149BDA88A35}" name="Merchant Risk" dataDxfId="4" totalsRowDxfId="5">
      <calculatedColumnFormula>_xlfn.XLOOKUP(FraudData[[#This Row],[merchant_category]],MerchantRules[Merchant Category],MerchantRules[Risk Points],0)</calculatedColumnFormula>
    </tableColumn>
    <tableColumn id="15" xr3:uid="{8ABA83F9-B89D-4986-AF1A-600D0174E07D}" name="Fraud Risk Score" dataDxfId="2" totalsRowDxfId="3">
      <calculatedColumnFormula>SUM(FraudData[[#This Row],[Amount Risk]:[Merchant Risk]])</calculatedColumnFormula>
    </tableColumn>
    <tableColumn id="16" xr3:uid="{BED5B812-E11E-460F-97D9-67B3220AA59D}" name="Risk Level" dataDxfId="0" totalsRowDxfId="1">
      <calculatedColumnFormula array="1">_xlfn.IFS(FraudData[[#This Row],[Fraud Risk Score]]&gt;=8,"High Risk",FraudData[[#This Row],[Fraud Risk Score]]&gt;=6,"Medium Risk",TRUE,"Low Risk")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4971-5A82-422F-902C-B313433947AE}">
  <dimension ref="A1:O51"/>
  <sheetViews>
    <sheetView showGridLines="0" tabSelected="1" workbookViewId="0">
      <selection activeCell="A6" sqref="A6:C9"/>
    </sheetView>
  </sheetViews>
  <sheetFormatPr defaultRowHeight="15"/>
  <cols>
    <col min="1" max="14" width="11.7109375" customWidth="1"/>
    <col min="15" max="15" width="10.140625" customWidth="1"/>
  </cols>
  <sheetData>
    <row r="1" spans="1:15" ht="1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5" spans="1:15">
      <c r="A5" s="22" t="s">
        <v>2</v>
      </c>
      <c r="B5" s="23"/>
      <c r="C5" s="24"/>
      <c r="E5" s="37" t="s">
        <v>3</v>
      </c>
      <c r="F5" s="38"/>
      <c r="G5" s="39"/>
      <c r="I5" s="40" t="s">
        <v>4</v>
      </c>
      <c r="J5" s="41"/>
      <c r="K5" s="42"/>
      <c r="M5" s="22" t="s">
        <v>5</v>
      </c>
      <c r="N5" s="23"/>
      <c r="O5" s="24"/>
    </row>
    <row r="6" spans="1:15">
      <c r="A6" s="31">
        <f>COUNTA(FraudData[transaction_id])</f>
        <v>10000</v>
      </c>
      <c r="B6" s="32"/>
      <c r="C6" s="33"/>
      <c r="E6" s="31">
        <f>COUNTIF(FraudData[is_fraud],1)</f>
        <v>151</v>
      </c>
      <c r="F6" s="32"/>
      <c r="G6" s="33"/>
      <c r="I6" s="43">
        <f>E6/A6</f>
        <v>1.5100000000000001E-2</v>
      </c>
      <c r="J6" s="44"/>
      <c r="K6" s="45"/>
      <c r="M6" s="25" t="str">
        <f>"₹"&amp;TEXT(SUM(FraudData[amount])/1000000,"0.00")&amp;" M"</f>
        <v>₹1.76 M</v>
      </c>
      <c r="N6" s="26"/>
      <c r="O6" s="27"/>
    </row>
    <row r="7" spans="1:15">
      <c r="A7" s="31"/>
      <c r="B7" s="32"/>
      <c r="C7" s="33"/>
      <c r="D7" s="17"/>
      <c r="E7" s="31"/>
      <c r="F7" s="32"/>
      <c r="G7" s="33"/>
      <c r="I7" s="46"/>
      <c r="J7" s="47"/>
      <c r="K7" s="48"/>
      <c r="M7" s="25"/>
      <c r="N7" s="26"/>
      <c r="O7" s="27"/>
    </row>
    <row r="8" spans="1:15">
      <c r="A8" s="31"/>
      <c r="B8" s="32"/>
      <c r="C8" s="33"/>
      <c r="E8" s="31"/>
      <c r="F8" s="32"/>
      <c r="G8" s="33"/>
      <c r="I8" s="46"/>
      <c r="J8" s="47"/>
      <c r="K8" s="48"/>
      <c r="M8" s="25"/>
      <c r="N8" s="26"/>
      <c r="O8" s="27"/>
    </row>
    <row r="9" spans="1:15">
      <c r="A9" s="34"/>
      <c r="B9" s="35"/>
      <c r="C9" s="36"/>
      <c r="E9" s="34"/>
      <c r="F9" s="35"/>
      <c r="G9" s="36"/>
      <c r="I9" s="49"/>
      <c r="J9" s="50"/>
      <c r="K9" s="51"/>
      <c r="M9" s="28"/>
      <c r="N9" s="29"/>
      <c r="O9" s="30"/>
    </row>
    <row r="11" spans="1:15">
      <c r="C11" s="17"/>
    </row>
    <row r="12" spans="1:15">
      <c r="C12" s="17"/>
      <c r="D12" s="17"/>
      <c r="E12" s="17"/>
      <c r="F12" s="17"/>
      <c r="G12" s="17"/>
      <c r="H12" s="17"/>
    </row>
    <row r="13" spans="1:15">
      <c r="C13" s="17"/>
      <c r="D13" s="17"/>
      <c r="E13" s="17"/>
      <c r="F13" s="17"/>
    </row>
    <row r="14" spans="1:15">
      <c r="C14" s="17"/>
      <c r="D14" s="17"/>
      <c r="E14" s="17"/>
      <c r="F14" s="17"/>
    </row>
    <row r="15" spans="1:15">
      <c r="C15" s="17"/>
      <c r="D15" s="17"/>
      <c r="E15" s="17"/>
      <c r="F15" s="17"/>
    </row>
    <row r="16" spans="1:15">
      <c r="C16" s="17"/>
      <c r="D16" s="17"/>
      <c r="E16" s="17"/>
      <c r="F16" s="17"/>
    </row>
    <row r="17" spans="3:6">
      <c r="C17" s="17"/>
      <c r="D17" s="17"/>
      <c r="E17" s="17"/>
      <c r="F17" s="17"/>
    </row>
    <row r="18" spans="3:6">
      <c r="C18" s="17"/>
      <c r="D18" s="17"/>
      <c r="E18" s="17"/>
      <c r="F18" s="17"/>
    </row>
    <row r="19" spans="3:6">
      <c r="C19" s="17"/>
      <c r="D19" s="17"/>
      <c r="E19" s="17"/>
      <c r="F19" s="17"/>
    </row>
    <row r="20" spans="3:6">
      <c r="C20" s="17"/>
      <c r="D20" s="17"/>
      <c r="E20" s="17"/>
      <c r="F20" s="17"/>
    </row>
    <row r="44" spans="1:15" s="66" customFormat="1" ht="21">
      <c r="A44" s="64" t="s">
        <v>6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spans="1:15">
      <c r="A45" s="67" t="s">
        <v>7</v>
      </c>
      <c r="B45" s="68"/>
      <c r="C45" s="68"/>
      <c r="D45" s="68"/>
      <c r="E45" s="68"/>
      <c r="F45" s="68"/>
      <c r="G45" s="68"/>
      <c r="H45" s="63"/>
      <c r="I45" s="70" t="s">
        <v>8</v>
      </c>
      <c r="J45" s="69"/>
      <c r="K45" s="69"/>
      <c r="L45" s="69"/>
      <c r="M45" s="69"/>
      <c r="N45" s="69"/>
      <c r="O45" s="69"/>
    </row>
    <row r="46" spans="1:15">
      <c r="A46" s="68"/>
      <c r="B46" s="68"/>
      <c r="C46" s="68"/>
      <c r="D46" s="68"/>
      <c r="E46" s="68"/>
      <c r="F46" s="68"/>
      <c r="G46" s="68"/>
      <c r="H46" s="63"/>
      <c r="I46" s="69"/>
      <c r="J46" s="69"/>
      <c r="K46" s="69"/>
      <c r="L46" s="69"/>
      <c r="M46" s="69"/>
      <c r="N46" s="69"/>
      <c r="O46" s="69"/>
    </row>
    <row r="47" spans="1:15">
      <c r="A47" s="68"/>
      <c r="B47" s="68"/>
      <c r="C47" s="68"/>
      <c r="D47" s="68"/>
      <c r="E47" s="68"/>
      <c r="F47" s="68"/>
      <c r="G47" s="68"/>
      <c r="H47" s="63"/>
      <c r="I47" s="69"/>
      <c r="J47" s="69"/>
      <c r="K47" s="69"/>
      <c r="L47" s="69"/>
      <c r="M47" s="69"/>
      <c r="N47" s="69"/>
      <c r="O47" s="69"/>
    </row>
    <row r="48" spans="1:15">
      <c r="A48" s="68"/>
      <c r="B48" s="68"/>
      <c r="C48" s="68"/>
      <c r="D48" s="68"/>
      <c r="E48" s="68"/>
      <c r="F48" s="68"/>
      <c r="G48" s="68"/>
      <c r="H48" s="63"/>
      <c r="I48" s="69"/>
      <c r="J48" s="69"/>
      <c r="K48" s="69"/>
      <c r="L48" s="69"/>
      <c r="M48" s="69"/>
      <c r="N48" s="69"/>
      <c r="O48" s="69"/>
    </row>
    <row r="49" spans="1:15">
      <c r="A49" s="68"/>
      <c r="B49" s="68"/>
      <c r="C49" s="68"/>
      <c r="D49" s="68"/>
      <c r="E49" s="68"/>
      <c r="F49" s="68"/>
      <c r="G49" s="68"/>
      <c r="H49" s="63"/>
      <c r="I49" s="69"/>
      <c r="J49" s="69"/>
      <c r="K49" s="69"/>
      <c r="L49" s="69"/>
      <c r="M49" s="69"/>
      <c r="N49" s="69"/>
      <c r="O49" s="69"/>
    </row>
    <row r="50" spans="1:15">
      <c r="A50" s="68"/>
      <c r="B50" s="68"/>
      <c r="C50" s="68"/>
      <c r="D50" s="68"/>
      <c r="E50" s="68"/>
      <c r="F50" s="68"/>
      <c r="G50" s="68"/>
      <c r="H50" s="63"/>
      <c r="I50" s="69"/>
      <c r="J50" s="69"/>
      <c r="K50" s="69"/>
      <c r="L50" s="69"/>
      <c r="M50" s="69"/>
      <c r="N50" s="69"/>
      <c r="O50" s="69"/>
    </row>
    <row r="51" spans="1:15">
      <c r="A51" s="68"/>
      <c r="B51" s="68"/>
      <c r="C51" s="68"/>
      <c r="D51" s="68"/>
      <c r="E51" s="68"/>
      <c r="F51" s="68"/>
      <c r="G51" s="68"/>
      <c r="H51" s="63"/>
      <c r="I51" s="63"/>
      <c r="J51" s="63"/>
      <c r="K51" s="63"/>
      <c r="L51" s="63"/>
      <c r="M51" s="63"/>
      <c r="N51" s="63"/>
      <c r="O51" s="63"/>
    </row>
  </sheetData>
  <mergeCells count="13">
    <mergeCell ref="A44:O44"/>
    <mergeCell ref="A45:G51"/>
    <mergeCell ref="I45:O50"/>
    <mergeCell ref="A1:O2"/>
    <mergeCell ref="A3:O3"/>
    <mergeCell ref="M5:O5"/>
    <mergeCell ref="M6:O9"/>
    <mergeCell ref="A5:C5"/>
    <mergeCell ref="A6:C9"/>
    <mergeCell ref="E5:G5"/>
    <mergeCell ref="E6:G9"/>
    <mergeCell ref="I5:K5"/>
    <mergeCell ref="I6:K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8813-55E2-45EE-8B7A-4023BAA7E7BC}">
  <dimension ref="A1:M70"/>
  <sheetViews>
    <sheetView topLeftCell="A62" workbookViewId="0">
      <selection activeCell="A67" sqref="A67"/>
    </sheetView>
  </sheetViews>
  <sheetFormatPr defaultRowHeight="15"/>
  <cols>
    <col min="1" max="1" width="18.7109375" bestFit="1" customWidth="1"/>
    <col min="2" max="2" width="17.140625" bestFit="1" customWidth="1"/>
    <col min="3" max="3" width="18" bestFit="1" customWidth="1"/>
    <col min="4" max="4" width="10.5703125" bestFit="1" customWidth="1"/>
    <col min="5" max="5" width="13.85546875" bestFit="1" customWidth="1"/>
    <col min="10" max="13" width="9.140625" style="7"/>
  </cols>
  <sheetData>
    <row r="1" spans="1:13" ht="23.25">
      <c r="A1" s="55" t="s">
        <v>9</v>
      </c>
      <c r="B1" s="55"/>
      <c r="C1" s="55"/>
      <c r="D1" s="55"/>
      <c r="E1" s="55"/>
      <c r="J1" s="56" t="s">
        <v>10</v>
      </c>
      <c r="K1" s="56"/>
      <c r="L1" s="56"/>
      <c r="M1" s="56"/>
    </row>
    <row r="2" spans="1:13">
      <c r="A2" s="1" t="s">
        <v>11</v>
      </c>
      <c r="B2" s="1" t="s">
        <v>2</v>
      </c>
      <c r="C2" s="1" t="s">
        <v>3</v>
      </c>
      <c r="D2" s="1" t="s">
        <v>4</v>
      </c>
      <c r="E2" s="1" t="s">
        <v>12</v>
      </c>
      <c r="J2" s="57" t="s">
        <v>13</v>
      </c>
      <c r="K2" s="57"/>
      <c r="L2" s="57"/>
      <c r="M2" s="57"/>
    </row>
    <row r="3" spans="1:13">
      <c r="A3" s="5" t="s">
        <v>14</v>
      </c>
      <c r="B3">
        <f>COUNTIF(FraudData[foreign_transaction],0)</f>
        <v>9022</v>
      </c>
      <c r="C3">
        <f>COUNTIFS(FraudData[foreign_transaction],0,FraudData[is_fraud],1)</f>
        <v>69</v>
      </c>
      <c r="D3" s="2">
        <f>C3/B3</f>
        <v>7.6479716249168699E-3</v>
      </c>
      <c r="E3" s="3">
        <f>D3/MIN($D$3:$D$4)</f>
        <v>1</v>
      </c>
      <c r="J3" s="57"/>
      <c r="K3" s="57"/>
      <c r="L3" s="57"/>
      <c r="M3" s="57"/>
    </row>
    <row r="4" spans="1:13">
      <c r="A4" s="5" t="s">
        <v>15</v>
      </c>
      <c r="B4">
        <f>COUNTIF(FraudData[foreign_transaction],1)</f>
        <v>978</v>
      </c>
      <c r="C4">
        <f>COUNTIFS(FraudData[foreign_transaction],1,FraudData[is_fraud],1)</f>
        <v>82</v>
      </c>
      <c r="D4" s="2">
        <f>C4/B4</f>
        <v>8.3844580777096112E-2</v>
      </c>
      <c r="E4" s="3">
        <f>D4/MIN($D$3:$D$4)</f>
        <v>10.962982721318276</v>
      </c>
      <c r="J4" s="57"/>
      <c r="K4" s="57"/>
      <c r="L4" s="57"/>
      <c r="M4" s="57"/>
    </row>
    <row r="7" spans="1:13" ht="23.25">
      <c r="A7" s="55" t="s">
        <v>16</v>
      </c>
      <c r="B7" s="55"/>
      <c r="C7" s="55"/>
      <c r="D7" s="55"/>
      <c r="E7" s="55"/>
    </row>
    <row r="8" spans="1:13">
      <c r="A8" s="4" t="s">
        <v>17</v>
      </c>
      <c r="B8" s="4" t="s">
        <v>2</v>
      </c>
      <c r="C8" s="4" t="s">
        <v>3</v>
      </c>
      <c r="D8" s="4" t="s">
        <v>4</v>
      </c>
      <c r="E8" s="4" t="s">
        <v>12</v>
      </c>
      <c r="J8" s="58" t="s">
        <v>18</v>
      </c>
      <c r="K8" s="58"/>
      <c r="L8" s="58"/>
      <c r="M8" s="58"/>
    </row>
    <row r="9" spans="1:13">
      <c r="A9" s="5" t="s">
        <v>14</v>
      </c>
      <c r="B9">
        <f>COUNTIF(FraudData[location_mismatch],0)</f>
        <v>9143</v>
      </c>
      <c r="C9">
        <f>COUNTIFS(FraudData[location_mismatch],0,FraudData[is_fraud],1)</f>
        <v>79</v>
      </c>
      <c r="D9" s="2">
        <f>C9/B9</f>
        <v>8.6404899923438697E-3</v>
      </c>
      <c r="E9" s="3">
        <f>D9/MIN($D$9:$D$10)</f>
        <v>1</v>
      </c>
      <c r="J9" s="58"/>
      <c r="K9" s="58"/>
      <c r="L9" s="58"/>
      <c r="M9" s="58"/>
    </row>
    <row r="10" spans="1:13">
      <c r="A10" s="5" t="s">
        <v>15</v>
      </c>
      <c r="B10">
        <f>COUNTIF(FraudData[location_mismatch],1)</f>
        <v>857</v>
      </c>
      <c r="C10">
        <f>COUNTIFS(FraudData[location_mismatch],1,FraudData[is_fraud],1)</f>
        <v>72</v>
      </c>
      <c r="D10" s="2">
        <f>C10/B10</f>
        <v>8.401400233372229E-2</v>
      </c>
      <c r="E10" s="3">
        <f>D10/MIN($D$9:$D$10)</f>
        <v>9.7232914346483916</v>
      </c>
      <c r="J10" s="58"/>
      <c r="K10" s="58"/>
      <c r="L10" s="58"/>
      <c r="M10" s="58"/>
    </row>
    <row r="13" spans="1:13" ht="23.25">
      <c r="A13" s="55" t="s">
        <v>19</v>
      </c>
      <c r="B13" s="55"/>
      <c r="C13" s="55"/>
      <c r="D13" s="55"/>
      <c r="E13" s="55"/>
    </row>
    <row r="14" spans="1:13">
      <c r="A14" s="1" t="s">
        <v>20</v>
      </c>
      <c r="B14" s="1" t="s">
        <v>2</v>
      </c>
      <c r="C14" s="1" t="s">
        <v>3</v>
      </c>
      <c r="D14" s="1" t="s">
        <v>4</v>
      </c>
      <c r="E14" s="1" t="s">
        <v>12</v>
      </c>
      <c r="J14" s="59" t="s">
        <v>21</v>
      </c>
      <c r="K14" s="59"/>
      <c r="L14" s="59"/>
      <c r="M14" s="59"/>
    </row>
    <row r="15" spans="1:13">
      <c r="A15" s="5" t="s">
        <v>22</v>
      </c>
      <c r="B15">
        <f>COUNTIF(FraudData[device_trust_score],"&lt;30")</f>
        <v>681</v>
      </c>
      <c r="C15">
        <f>COUNTIFS(FraudData[device_trust_score],"&lt;30",FraudData[is_fraud],1)</f>
        <v>45</v>
      </c>
      <c r="D15" s="2">
        <f>C15/B15</f>
        <v>6.6079295154185022E-2</v>
      </c>
      <c r="E15" s="3">
        <f>D15/MIN($D$15:$D$18)</f>
        <v>21.635462555066077</v>
      </c>
      <c r="F15" s="2"/>
      <c r="J15" s="59"/>
      <c r="K15" s="59"/>
      <c r="L15" s="59"/>
      <c r="M15" s="59"/>
    </row>
    <row r="16" spans="1:13">
      <c r="A16" s="5" t="s">
        <v>23</v>
      </c>
      <c r="B16">
        <f>COUNTIFS(FraudData[device_trust_score],"&gt;=30",FraudData[device_trust_score],"&lt;50")</f>
        <v>2678</v>
      </c>
      <c r="C16">
        <f>COUNTIFS(FraudData[device_trust_score],"&gt;=30",FraudData[device_trust_score],"&lt;50",FraudData[is_fraud],1)</f>
        <v>84</v>
      </c>
      <c r="D16" s="2">
        <f t="shared" ref="D16:D18" si="0">C16/B16</f>
        <v>3.1366691560866321E-2</v>
      </c>
      <c r="E16" s="3">
        <f t="shared" ref="E16:E18" si="1">D16/MIN($D$15:$D$18)</f>
        <v>10.269977595220315</v>
      </c>
      <c r="J16" s="59"/>
      <c r="K16" s="59"/>
      <c r="L16" s="59"/>
      <c r="M16" s="59"/>
    </row>
    <row r="17" spans="1:13">
      <c r="A17" s="5" t="s">
        <v>24</v>
      </c>
      <c r="B17">
        <f>COUNTIFS(FraudData[device_trust_score],"&gt;=50",FraudData[device_trust_score],"&lt;70")</f>
        <v>2712</v>
      </c>
      <c r="C17">
        <f>COUNTIFS(FraudData[device_trust_score],"&gt;=50",FraudData[device_trust_score],"&lt;70",FraudData[is_fraud],1)</f>
        <v>10</v>
      </c>
      <c r="D17" s="2">
        <f t="shared" si="0"/>
        <v>3.687315634218289E-3</v>
      </c>
      <c r="E17" s="3">
        <f t="shared" si="1"/>
        <v>1.2072885939036382</v>
      </c>
    </row>
    <row r="18" spans="1:13">
      <c r="A18" s="5" t="s">
        <v>25</v>
      </c>
      <c r="B18">
        <f>COUNTIF(FraudData[device_trust_score],"&gt;=70")</f>
        <v>3929</v>
      </c>
      <c r="C18">
        <f>COUNTIFS(FraudData[device_trust_score],"&gt;=70",FraudData[is_fraud],1)</f>
        <v>12</v>
      </c>
      <c r="D18" s="2">
        <f t="shared" si="0"/>
        <v>3.0542122677526089E-3</v>
      </c>
      <c r="E18" s="3">
        <f t="shared" si="1"/>
        <v>1</v>
      </c>
    </row>
    <row r="21" spans="1:13" ht="23.25">
      <c r="A21" s="55" t="s">
        <v>26</v>
      </c>
      <c r="B21" s="55"/>
      <c r="C21" s="55"/>
      <c r="D21" s="55"/>
      <c r="E21" s="55"/>
    </row>
    <row r="22" spans="1:13">
      <c r="A22" s="4" t="s">
        <v>27</v>
      </c>
      <c r="B22" s="4" t="s">
        <v>2</v>
      </c>
      <c r="C22" s="4" t="s">
        <v>3</v>
      </c>
      <c r="D22" s="4" t="s">
        <v>4</v>
      </c>
      <c r="E22" s="4" t="s">
        <v>12</v>
      </c>
      <c r="J22" s="54" t="s">
        <v>28</v>
      </c>
      <c r="K22" s="54"/>
      <c r="L22" s="54"/>
      <c r="M22" s="54"/>
    </row>
    <row r="23" spans="1:13">
      <c r="A23" s="5" t="s">
        <v>29</v>
      </c>
      <c r="B23">
        <f>COUNTIF(FraudData[velocity_last_24h],"&lt;3")</f>
        <v>6734</v>
      </c>
      <c r="C23">
        <f>COUNTIFS(FraudData[velocity_last_24h],"&lt;3",FraudData[is_fraud],1)</f>
        <v>63</v>
      </c>
      <c r="D23" s="2">
        <f>C23/B23</f>
        <v>9.355509355509356E-3</v>
      </c>
      <c r="E23" s="3">
        <f>D23/MIN($D$23:$D$26)</f>
        <v>1</v>
      </c>
      <c r="J23" s="54"/>
      <c r="K23" s="54"/>
      <c r="L23" s="54"/>
      <c r="M23" s="54"/>
    </row>
    <row r="24" spans="1:13">
      <c r="A24" s="5" t="s">
        <v>30</v>
      </c>
      <c r="B24">
        <f>COUNTIFS(FraudData[velocity_last_24h],"&gt;=3",FraudData[velocity_last_24h],"&lt;5")</f>
        <v>2719</v>
      </c>
      <c r="C24">
        <f>COUNTIFS(FraudData[velocity_last_24h],"&gt;=3",FraudData[velocity_last_24h],"&lt;5",FraudData[is_fraud],1)</f>
        <v>31</v>
      </c>
      <c r="D24" s="2">
        <f t="shared" ref="D24:D26" si="2">C24/B24</f>
        <v>1.1401250459727841E-2</v>
      </c>
      <c r="E24" s="3">
        <f t="shared" ref="E24:E26" si="3">D24/MIN($D$23:$D$26)</f>
        <v>1.2186669935842425</v>
      </c>
      <c r="J24" s="54"/>
      <c r="K24" s="54"/>
      <c r="L24" s="54"/>
      <c r="M24" s="54"/>
    </row>
    <row r="25" spans="1:13">
      <c r="A25" s="5" t="s">
        <v>31</v>
      </c>
      <c r="B25">
        <f>COUNTIFS(FraudData[velocity_last_24h],"&gt;=5",FraudData[velocity_last_24h],"&lt;7")</f>
        <v>496</v>
      </c>
      <c r="C25">
        <f>COUNTIFS(FraudData[velocity_last_24h],"&gt;=5",FraudData[velocity_last_24h],"&lt;7",FraudData[is_fraud],1)</f>
        <v>53</v>
      </c>
      <c r="D25" s="2">
        <f t="shared" si="2"/>
        <v>0.10685483870967742</v>
      </c>
      <c r="E25" s="3">
        <f t="shared" si="3"/>
        <v>11.421594982078853</v>
      </c>
    </row>
    <row r="26" spans="1:13">
      <c r="A26" s="5" t="s">
        <v>32</v>
      </c>
      <c r="B26">
        <f>COUNTIF(FraudData[velocity_last_24h],"&gt;=7")</f>
        <v>51</v>
      </c>
      <c r="C26">
        <f>COUNTIFS(FraudData[velocity_last_24h],"&gt;=7",FraudData[is_fraud],1)</f>
        <v>4</v>
      </c>
      <c r="D26" s="2">
        <f t="shared" si="2"/>
        <v>7.8431372549019607E-2</v>
      </c>
      <c r="E26" s="3">
        <f t="shared" si="3"/>
        <v>8.3834422657952068</v>
      </c>
    </row>
    <row r="29" spans="1:13" ht="23.25">
      <c r="A29" s="55" t="s">
        <v>33</v>
      </c>
      <c r="B29" s="55"/>
      <c r="C29" s="55"/>
      <c r="D29" s="55"/>
      <c r="E29" s="55"/>
    </row>
    <row r="30" spans="1:13">
      <c r="A30" s="1" t="s">
        <v>34</v>
      </c>
      <c r="B30" s="1" t="s">
        <v>2</v>
      </c>
      <c r="C30" s="1" t="s">
        <v>3</v>
      </c>
      <c r="D30" s="1" t="s">
        <v>4</v>
      </c>
      <c r="E30" s="1" t="s">
        <v>12</v>
      </c>
      <c r="J30" s="57" t="s">
        <v>35</v>
      </c>
      <c r="K30" s="57"/>
      <c r="L30" s="57"/>
      <c r="M30" s="57"/>
    </row>
    <row r="31" spans="1:13">
      <c r="A31" s="5">
        <v>0</v>
      </c>
      <c r="B31">
        <f>COUNTIF(FraudData[transaction_hour],Risk_Analysis!A31)</f>
        <v>417</v>
      </c>
      <c r="C31">
        <f>COUNTIFS(FraudData[transaction_hour],Risk_Analysis!A31,FraudData[is_fraud],1)</f>
        <v>37</v>
      </c>
      <c r="D31" s="2">
        <f>C31/B31</f>
        <v>8.8729016786570747E-2</v>
      </c>
      <c r="E31" s="3">
        <f>D31/_xlfn.MINIFS($D$31:$D$54,$D$31:$D$54,"&gt;0")</f>
        <v>40.637889688249402</v>
      </c>
      <c r="J31" s="57"/>
      <c r="K31" s="57"/>
      <c r="L31" s="57"/>
      <c r="M31" s="57"/>
    </row>
    <row r="32" spans="1:13">
      <c r="A32" s="5">
        <v>1</v>
      </c>
      <c r="B32">
        <f>COUNTIF(FraudData[transaction_hour],Risk_Analysis!A32)</f>
        <v>425</v>
      </c>
      <c r="C32">
        <f>COUNTIFS(FraudData[transaction_hour],Risk_Analysis!A32,FraudData[is_fraud],1)</f>
        <v>34</v>
      </c>
      <c r="D32" s="2">
        <f t="shared" ref="D32:D54" si="4">C32/B32</f>
        <v>0.08</v>
      </c>
      <c r="E32" s="3">
        <f t="shared" ref="E32:E54" si="5">D32/_xlfn.MINIFS($D$31:$D$54,$D$31:$D$54,"&gt;0")</f>
        <v>36.64</v>
      </c>
      <c r="J32" s="57"/>
      <c r="K32" s="57"/>
      <c r="L32" s="57"/>
      <c r="M32" s="57"/>
    </row>
    <row r="33" spans="1:5">
      <c r="A33" s="5">
        <v>2</v>
      </c>
      <c r="B33">
        <f>COUNTIF(FraudData[transaction_hour],Risk_Analysis!A33)</f>
        <v>385</v>
      </c>
      <c r="C33">
        <f>COUNTIFS(FraudData[transaction_hour],Risk_Analysis!A33,FraudData[is_fraud],1)</f>
        <v>23</v>
      </c>
      <c r="D33" s="2">
        <f t="shared" si="4"/>
        <v>5.9740259740259739E-2</v>
      </c>
      <c r="E33" s="3">
        <f t="shared" si="5"/>
        <v>27.361038961038961</v>
      </c>
    </row>
    <row r="34" spans="1:5">
      <c r="A34" s="5">
        <v>3</v>
      </c>
      <c r="B34">
        <f>COUNTIF(FraudData[transaction_hour],Risk_Analysis!A34)</f>
        <v>425</v>
      </c>
      <c r="C34">
        <f>COUNTIFS(FraudData[transaction_hour],Risk_Analysis!A34,FraudData[is_fraud],1)</f>
        <v>27</v>
      </c>
      <c r="D34" s="2">
        <f t="shared" si="4"/>
        <v>6.3529411764705876E-2</v>
      </c>
      <c r="E34" s="3">
        <f t="shared" si="5"/>
        <v>29.096470588235292</v>
      </c>
    </row>
    <row r="35" spans="1:5">
      <c r="A35" s="5">
        <v>4</v>
      </c>
      <c r="B35">
        <f>COUNTIF(FraudData[transaction_hour],Risk_Analysis!A35)</f>
        <v>384</v>
      </c>
      <c r="C35">
        <f>COUNTIFS(FraudData[transaction_hour],Risk_Analysis!A35,FraudData[is_fraud],1)</f>
        <v>1</v>
      </c>
      <c r="D35" s="2">
        <f t="shared" si="4"/>
        <v>2.6041666666666665E-3</v>
      </c>
      <c r="E35" s="3">
        <f t="shared" si="5"/>
        <v>1.1927083333333333</v>
      </c>
    </row>
    <row r="36" spans="1:5">
      <c r="A36" s="5">
        <v>5</v>
      </c>
      <c r="B36">
        <f>COUNTIF(FraudData[transaction_hour],Risk_Analysis!A36)</f>
        <v>419</v>
      </c>
      <c r="C36">
        <f>COUNTIFS(FraudData[transaction_hour],Risk_Analysis!A36,FraudData[is_fraud],1)</f>
        <v>2</v>
      </c>
      <c r="D36" s="2">
        <f t="shared" si="4"/>
        <v>4.7732696897374704E-3</v>
      </c>
      <c r="E36" s="3">
        <f t="shared" si="5"/>
        <v>2.1861575178997614</v>
      </c>
    </row>
    <row r="37" spans="1:5">
      <c r="A37" s="5">
        <v>6</v>
      </c>
      <c r="B37">
        <f>COUNTIF(FraudData[transaction_hour],Risk_Analysis!A37)</f>
        <v>413</v>
      </c>
      <c r="C37">
        <f>COUNTIFS(FraudData[transaction_hour],Risk_Analysis!A37,FraudData[is_fraud],1)</f>
        <v>2</v>
      </c>
      <c r="D37" s="2">
        <f t="shared" si="4"/>
        <v>4.8426150121065378E-3</v>
      </c>
      <c r="E37" s="3">
        <f t="shared" si="5"/>
        <v>2.2179176755447942</v>
      </c>
    </row>
    <row r="38" spans="1:5">
      <c r="A38" s="5">
        <v>7</v>
      </c>
      <c r="B38">
        <f>COUNTIF(FraudData[transaction_hour],Risk_Analysis!A38)</f>
        <v>425</v>
      </c>
      <c r="C38">
        <f>COUNTIFS(FraudData[transaction_hour],Risk_Analysis!A38,FraudData[is_fraud],1)</f>
        <v>0</v>
      </c>
      <c r="D38" s="2">
        <f t="shared" si="4"/>
        <v>0</v>
      </c>
      <c r="E38" s="3">
        <f t="shared" si="5"/>
        <v>0</v>
      </c>
    </row>
    <row r="39" spans="1:5">
      <c r="A39" s="5">
        <v>8</v>
      </c>
      <c r="B39">
        <f>COUNTIF(FraudData[transaction_hour],Risk_Analysis!A39)</f>
        <v>424</v>
      </c>
      <c r="C39">
        <f>COUNTIFS(FraudData[transaction_hour],Risk_Analysis!A39,FraudData[is_fraud],1)</f>
        <v>3</v>
      </c>
      <c r="D39" s="2">
        <f t="shared" si="4"/>
        <v>7.0754716981132077E-3</v>
      </c>
      <c r="E39" s="3">
        <f t="shared" si="5"/>
        <v>3.2405660377358494</v>
      </c>
    </row>
    <row r="40" spans="1:5">
      <c r="A40" s="5">
        <v>9</v>
      </c>
      <c r="B40">
        <f>COUNTIF(FraudData[transaction_hour],Risk_Analysis!A40)</f>
        <v>426</v>
      </c>
      <c r="C40">
        <f>COUNTIFS(FraudData[transaction_hour],Risk_Analysis!A40,FraudData[is_fraud],1)</f>
        <v>1</v>
      </c>
      <c r="D40" s="2">
        <f t="shared" si="4"/>
        <v>2.3474178403755869E-3</v>
      </c>
      <c r="E40" s="3">
        <f t="shared" si="5"/>
        <v>1.0751173708920188</v>
      </c>
    </row>
    <row r="41" spans="1:5">
      <c r="A41" s="5">
        <v>10</v>
      </c>
      <c r="B41">
        <f>COUNTIF(FraudData[transaction_hour],Risk_Analysis!A41)</f>
        <v>358</v>
      </c>
      <c r="C41">
        <f>COUNTIFS(FraudData[transaction_hour],Risk_Analysis!A41,FraudData[is_fraud],1)</f>
        <v>1</v>
      </c>
      <c r="D41" s="2">
        <f t="shared" si="4"/>
        <v>2.7932960893854749E-3</v>
      </c>
      <c r="E41" s="3">
        <f t="shared" si="5"/>
        <v>1.2793296089385475</v>
      </c>
    </row>
    <row r="42" spans="1:5">
      <c r="A42" s="5">
        <v>11</v>
      </c>
      <c r="B42">
        <f>COUNTIF(FraudData[transaction_hour],Risk_Analysis!A42)</f>
        <v>385</v>
      </c>
      <c r="C42">
        <f>COUNTIFS(FraudData[transaction_hour],Risk_Analysis!A42,FraudData[is_fraud],1)</f>
        <v>2</v>
      </c>
      <c r="D42" s="2">
        <f t="shared" si="4"/>
        <v>5.1948051948051948E-3</v>
      </c>
      <c r="E42" s="3">
        <f t="shared" si="5"/>
        <v>2.3792207792207791</v>
      </c>
    </row>
    <row r="43" spans="1:5">
      <c r="A43" s="5">
        <v>12</v>
      </c>
      <c r="B43">
        <f>COUNTIF(FraudData[transaction_hour],Risk_Analysis!A43)</f>
        <v>417</v>
      </c>
      <c r="C43">
        <f>COUNTIFS(FraudData[transaction_hour],Risk_Analysis!A43,FraudData[is_fraud],1)</f>
        <v>0</v>
      </c>
      <c r="D43" s="2">
        <f t="shared" si="4"/>
        <v>0</v>
      </c>
      <c r="E43" s="3">
        <f t="shared" si="5"/>
        <v>0</v>
      </c>
    </row>
    <row r="44" spans="1:5">
      <c r="A44" s="5">
        <v>13</v>
      </c>
      <c r="B44">
        <f>COUNTIF(FraudData[transaction_hour],Risk_Analysis!A44)</f>
        <v>420</v>
      </c>
      <c r="C44">
        <f>COUNTIFS(FraudData[transaction_hour],Risk_Analysis!A44,FraudData[is_fraud],1)</f>
        <v>2</v>
      </c>
      <c r="D44" s="2">
        <f t="shared" si="4"/>
        <v>4.7619047619047623E-3</v>
      </c>
      <c r="E44" s="3">
        <f t="shared" si="5"/>
        <v>2.1809523809523812</v>
      </c>
    </row>
    <row r="45" spans="1:5">
      <c r="A45" s="5">
        <v>14</v>
      </c>
      <c r="B45">
        <f>COUNTIF(FraudData[transaction_hour],Risk_Analysis!A45)</f>
        <v>458</v>
      </c>
      <c r="C45">
        <f>COUNTIFS(FraudData[transaction_hour],Risk_Analysis!A45,FraudData[is_fraud],1)</f>
        <v>1</v>
      </c>
      <c r="D45" s="2">
        <f t="shared" si="4"/>
        <v>2.1834061135371178E-3</v>
      </c>
      <c r="E45" s="3">
        <f t="shared" si="5"/>
        <v>1</v>
      </c>
    </row>
    <row r="46" spans="1:5">
      <c r="A46" s="5">
        <v>15</v>
      </c>
      <c r="B46">
        <f>COUNTIF(FraudData[transaction_hour],Risk_Analysis!A46)</f>
        <v>432</v>
      </c>
      <c r="C46">
        <f>COUNTIFS(FraudData[transaction_hour],Risk_Analysis!A46,FraudData[is_fraud],1)</f>
        <v>2</v>
      </c>
      <c r="D46" s="2">
        <f t="shared" si="4"/>
        <v>4.6296296296296294E-3</v>
      </c>
      <c r="E46" s="3">
        <f t="shared" si="5"/>
        <v>2.1203703703703702</v>
      </c>
    </row>
    <row r="47" spans="1:5">
      <c r="A47" s="5">
        <v>16</v>
      </c>
      <c r="B47">
        <f>COUNTIF(FraudData[transaction_hour],Risk_Analysis!A47)</f>
        <v>421</v>
      </c>
      <c r="C47">
        <f>COUNTIFS(FraudData[transaction_hour],Risk_Analysis!A47,FraudData[is_fraud],1)</f>
        <v>0</v>
      </c>
      <c r="D47" s="2">
        <f t="shared" si="4"/>
        <v>0</v>
      </c>
      <c r="E47" s="3">
        <f t="shared" si="5"/>
        <v>0</v>
      </c>
    </row>
    <row r="48" spans="1:5">
      <c r="A48" s="5">
        <v>17</v>
      </c>
      <c r="B48">
        <f>COUNTIF(FraudData[transaction_hour],Risk_Analysis!A48)</f>
        <v>429</v>
      </c>
      <c r="C48">
        <f>COUNTIFS(FraudData[transaction_hour],Risk_Analysis!A48,FraudData[is_fraud],1)</f>
        <v>2</v>
      </c>
      <c r="D48" s="2">
        <f t="shared" si="4"/>
        <v>4.662004662004662E-3</v>
      </c>
      <c r="E48" s="3">
        <f t="shared" si="5"/>
        <v>2.1351981351981353</v>
      </c>
    </row>
    <row r="49" spans="1:13">
      <c r="A49" s="5">
        <v>18</v>
      </c>
      <c r="B49">
        <f>COUNTIF(FraudData[transaction_hour],Risk_Analysis!A49)</f>
        <v>439</v>
      </c>
      <c r="C49">
        <f>COUNTIFS(FraudData[transaction_hour],Risk_Analysis!A49,FraudData[is_fraud],1)</f>
        <v>1</v>
      </c>
      <c r="D49" s="2">
        <f t="shared" si="4"/>
        <v>2.2779043280182231E-3</v>
      </c>
      <c r="E49" s="3">
        <f t="shared" si="5"/>
        <v>1.0432801822323463</v>
      </c>
    </row>
    <row r="50" spans="1:13">
      <c r="A50" s="5">
        <v>19</v>
      </c>
      <c r="B50">
        <f>COUNTIF(FraudData[transaction_hour],Risk_Analysis!A50)</f>
        <v>421</v>
      </c>
      <c r="C50">
        <f>COUNTIFS(FraudData[transaction_hour],Risk_Analysis!A50,FraudData[is_fraud],1)</f>
        <v>4</v>
      </c>
      <c r="D50" s="2">
        <f t="shared" si="4"/>
        <v>9.5011876484560574E-3</v>
      </c>
      <c r="E50" s="3">
        <f t="shared" si="5"/>
        <v>4.3515439429928744</v>
      </c>
    </row>
    <row r="51" spans="1:13">
      <c r="A51" s="5">
        <v>20</v>
      </c>
      <c r="B51">
        <f>COUNTIF(FraudData[transaction_hour],Risk_Analysis!A51)</f>
        <v>419</v>
      </c>
      <c r="C51">
        <f>COUNTIFS(FraudData[transaction_hour],Risk_Analysis!A51,FraudData[is_fraud],1)</f>
        <v>2</v>
      </c>
      <c r="D51" s="2">
        <f t="shared" si="4"/>
        <v>4.7732696897374704E-3</v>
      </c>
      <c r="E51" s="3">
        <f t="shared" si="5"/>
        <v>2.1861575178997614</v>
      </c>
    </row>
    <row r="52" spans="1:13">
      <c r="A52" s="5">
        <v>21</v>
      </c>
      <c r="B52">
        <f>COUNTIF(FraudData[transaction_hour],Risk_Analysis!A52)</f>
        <v>423</v>
      </c>
      <c r="C52">
        <f>COUNTIFS(FraudData[transaction_hour],Risk_Analysis!A52,FraudData[is_fraud],1)</f>
        <v>1</v>
      </c>
      <c r="D52" s="2">
        <f t="shared" si="4"/>
        <v>2.3640661938534278E-3</v>
      </c>
      <c r="E52" s="3">
        <f t="shared" si="5"/>
        <v>1.08274231678487</v>
      </c>
    </row>
    <row r="53" spans="1:13">
      <c r="A53" s="5">
        <v>22</v>
      </c>
      <c r="B53">
        <f>COUNTIF(FraudData[transaction_hour],Risk_Analysis!A53)</f>
        <v>416</v>
      </c>
      <c r="C53">
        <f>COUNTIFS(FraudData[transaction_hour],Risk_Analysis!A53,FraudData[is_fraud],1)</f>
        <v>0</v>
      </c>
      <c r="D53" s="2">
        <f t="shared" si="4"/>
        <v>0</v>
      </c>
      <c r="E53" s="3">
        <f t="shared" si="5"/>
        <v>0</v>
      </c>
    </row>
    <row r="54" spans="1:13">
      <c r="A54" s="5">
        <v>23</v>
      </c>
      <c r="B54">
        <f>COUNTIF(FraudData[transaction_hour],Risk_Analysis!A54)</f>
        <v>419</v>
      </c>
      <c r="C54">
        <f>COUNTIFS(FraudData[transaction_hour],Risk_Analysis!A54,FraudData[is_fraud],1)</f>
        <v>3</v>
      </c>
      <c r="D54" s="2">
        <f t="shared" si="4"/>
        <v>7.1599045346062056E-3</v>
      </c>
      <c r="E54" s="3">
        <f t="shared" si="5"/>
        <v>3.2792362768496424</v>
      </c>
    </row>
    <row r="56" spans="1:13" ht="23.25">
      <c r="A56" s="55" t="s">
        <v>36</v>
      </c>
      <c r="B56" s="55"/>
      <c r="C56" s="55"/>
      <c r="D56" s="55"/>
      <c r="E56" s="55"/>
    </row>
    <row r="57" spans="1:13">
      <c r="A57" s="4" t="s">
        <v>37</v>
      </c>
      <c r="B57" s="4" t="s">
        <v>2</v>
      </c>
      <c r="C57" s="4" t="s">
        <v>3</v>
      </c>
      <c r="D57" s="4" t="s">
        <v>4</v>
      </c>
      <c r="E57" s="4" t="s">
        <v>12</v>
      </c>
      <c r="J57" s="58" t="s">
        <v>38</v>
      </c>
      <c r="K57" s="58"/>
      <c r="L57" s="58"/>
      <c r="M57" s="58"/>
    </row>
    <row r="58" spans="1:13">
      <c r="A58" s="5" t="s">
        <v>39</v>
      </c>
      <c r="B58">
        <f>COUNTIF(FraudData[amount],"&lt;100")</f>
        <v>4338</v>
      </c>
      <c r="C58">
        <f>COUNTIFS(FraudData[amount],"&lt;100",FraudData[is_fraud],1)</f>
        <v>67</v>
      </c>
      <c r="D58" s="2">
        <f>C58/B58</f>
        <v>1.5444905486399263E-2</v>
      </c>
      <c r="E58" s="3">
        <f>D58/MIN($D$58:$D$61)</f>
        <v>1.1472384942912157</v>
      </c>
      <c r="J58" s="58"/>
      <c r="K58" s="58"/>
      <c r="L58" s="58"/>
      <c r="M58" s="58"/>
    </row>
    <row r="59" spans="1:13">
      <c r="A59" s="5" t="s">
        <v>40</v>
      </c>
      <c r="B59">
        <f>COUNTIFS(FraudData[amount],"&gt;=100",FraudData[amount],"&lt;500")</f>
        <v>5051</v>
      </c>
      <c r="C59">
        <f>COUNTIFS(FraudData[amount],"&gt;=100",FraudData[amount],"&lt;500",FraudData[is_fraud],1)</f>
        <v>68</v>
      </c>
      <c r="D59" s="2">
        <f t="shared" ref="D59:D61" si="6">C59/B59</f>
        <v>1.3462680657295585E-2</v>
      </c>
      <c r="E59" s="3">
        <f t="shared" ref="E59:E61" si="7">D59/MIN($D$58:$D$61)</f>
        <v>1</v>
      </c>
      <c r="J59" s="58"/>
      <c r="K59" s="58"/>
      <c r="L59" s="58"/>
      <c r="M59" s="58"/>
    </row>
    <row r="60" spans="1:13">
      <c r="A60" s="5" t="s">
        <v>41</v>
      </c>
      <c r="B60">
        <f>COUNTIFS(FraudData[amount],"&gt;=500",FraudData[amount],"&lt;1000")</f>
        <v>576</v>
      </c>
      <c r="C60">
        <f>COUNTIFS(FraudData[amount],"&gt;=500",FraudData[amount],"&lt;1000",FraudData[is_fraud],1)</f>
        <v>11</v>
      </c>
      <c r="D60" s="2">
        <f t="shared" si="6"/>
        <v>1.9097222222222224E-2</v>
      </c>
      <c r="E60" s="3">
        <f t="shared" si="7"/>
        <v>1.418530433006536</v>
      </c>
    </row>
    <row r="61" spans="1:13">
      <c r="A61" s="5" t="s">
        <v>42</v>
      </c>
      <c r="B61">
        <f>COUNTIF(FraudData[amount],"&gt;=1000")</f>
        <v>35</v>
      </c>
      <c r="C61">
        <f>COUNTIFS(FraudData[amount],"&gt;=1000",FraudData[is_fraud],1)</f>
        <v>5</v>
      </c>
      <c r="D61" s="2">
        <f t="shared" si="6"/>
        <v>0.14285714285714285</v>
      </c>
      <c r="E61" s="3">
        <f t="shared" si="7"/>
        <v>10.611344537815125</v>
      </c>
    </row>
    <row r="64" spans="1:13" ht="23.25">
      <c r="A64" s="55" t="s">
        <v>43</v>
      </c>
      <c r="B64" s="55"/>
      <c r="C64" s="55"/>
      <c r="D64" s="55"/>
      <c r="E64" s="55"/>
    </row>
    <row r="65" spans="1:13">
      <c r="A65" s="1" t="s">
        <v>44</v>
      </c>
      <c r="B65" s="1" t="s">
        <v>2</v>
      </c>
      <c r="C65" s="1" t="s">
        <v>3</v>
      </c>
      <c r="D65" s="1" t="s">
        <v>4</v>
      </c>
      <c r="E65" s="1" t="s">
        <v>12</v>
      </c>
      <c r="J65" s="54" t="s">
        <v>45</v>
      </c>
      <c r="K65" s="54"/>
      <c r="L65" s="54"/>
      <c r="M65" s="54"/>
    </row>
    <row r="66" spans="1:13">
      <c r="A66" s="5" t="s">
        <v>46</v>
      </c>
      <c r="B66">
        <f>COUNTIF(FraudData[merchant_category],A66)</f>
        <v>2050</v>
      </c>
      <c r="C66">
        <f>COUNTIFS(FraudData[merchant_category],A66,FraudData[is_fraud],1)</f>
        <v>24</v>
      </c>
      <c r="D66" s="2">
        <f>C66/B66</f>
        <v>1.1707317073170732E-2</v>
      </c>
      <c r="E66" s="3">
        <f>D66/MIN($D$66:$D$70)</f>
        <v>1</v>
      </c>
      <c r="J66" s="54"/>
      <c r="K66" s="54"/>
      <c r="L66" s="54"/>
      <c r="M66" s="54"/>
    </row>
    <row r="67" spans="1:13">
      <c r="A67" s="5" t="s">
        <v>47</v>
      </c>
      <c r="B67">
        <f>COUNTIF(FraudData[merchant_category],A67)</f>
        <v>1923</v>
      </c>
      <c r="C67">
        <f>COUNTIFS(FraudData[merchant_category],A67,FraudData[is_fraud],1)</f>
        <v>24</v>
      </c>
      <c r="D67" s="2">
        <f t="shared" ref="D67:D70" si="8">C67/B67</f>
        <v>1.2480499219968799E-2</v>
      </c>
      <c r="E67" s="3">
        <f t="shared" ref="E67:E70" si="9">D67/MIN($D$66:$D$70)</f>
        <v>1.0660426417056683</v>
      </c>
      <c r="J67" s="54"/>
      <c r="K67" s="54"/>
      <c r="L67" s="54"/>
      <c r="M67" s="54"/>
    </row>
    <row r="68" spans="1:13">
      <c r="A68" s="5" t="s">
        <v>48</v>
      </c>
      <c r="B68">
        <f>COUNTIF(FraudData[merchant_category],A68)</f>
        <v>2093</v>
      </c>
      <c r="C68">
        <f>COUNTIFS(FraudData[merchant_category],A68,FraudData[is_fraud],1)</f>
        <v>35</v>
      </c>
      <c r="D68" s="2">
        <f t="shared" si="8"/>
        <v>1.6722408026755852E-2</v>
      </c>
      <c r="E68" s="3">
        <f t="shared" si="9"/>
        <v>1.4283723522853957</v>
      </c>
    </row>
    <row r="69" spans="1:13">
      <c r="A69" s="5" t="s">
        <v>49</v>
      </c>
      <c r="B69">
        <f>COUNTIF(FraudData[merchant_category],A69)</f>
        <v>1944</v>
      </c>
      <c r="C69">
        <f>COUNTIFS(FraudData[merchant_category],A69,FraudData[is_fraud],1)</f>
        <v>39</v>
      </c>
      <c r="D69" s="2">
        <f t="shared" si="8"/>
        <v>2.0061728395061727E-2</v>
      </c>
      <c r="E69" s="3">
        <f t="shared" si="9"/>
        <v>1.7136059670781891</v>
      </c>
    </row>
    <row r="70" spans="1:13">
      <c r="A70" s="5" t="s">
        <v>50</v>
      </c>
      <c r="B70">
        <f>COUNTIF(FraudData[merchant_category],A70)</f>
        <v>1990</v>
      </c>
      <c r="C70">
        <f>COUNTIFS(FraudData[merchant_category],A70,FraudData[is_fraud],1)</f>
        <v>29</v>
      </c>
      <c r="D70" s="2">
        <f t="shared" si="8"/>
        <v>1.457286432160804E-2</v>
      </c>
      <c r="E70" s="3">
        <f t="shared" si="9"/>
        <v>1.2447654941373534</v>
      </c>
    </row>
  </sheetData>
  <mergeCells count="15">
    <mergeCell ref="J65:M67"/>
    <mergeCell ref="A64:E64"/>
    <mergeCell ref="J1:M1"/>
    <mergeCell ref="J2:M4"/>
    <mergeCell ref="J8:M10"/>
    <mergeCell ref="J14:M16"/>
    <mergeCell ref="J22:M24"/>
    <mergeCell ref="J30:M32"/>
    <mergeCell ref="J57:M59"/>
    <mergeCell ref="A13:E13"/>
    <mergeCell ref="A7:E7"/>
    <mergeCell ref="A1:E1"/>
    <mergeCell ref="A21:E21"/>
    <mergeCell ref="A29:E29"/>
    <mergeCell ref="A56:E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9F84-26DC-44F8-934B-C516DEDD9C26}">
  <dimension ref="A1:H76"/>
  <sheetViews>
    <sheetView topLeftCell="A51" workbookViewId="0">
      <selection activeCell="C79" sqref="C79"/>
    </sheetView>
  </sheetViews>
  <sheetFormatPr defaultRowHeight="15"/>
  <cols>
    <col min="1" max="1" width="21.28515625" style="9" bestFit="1" customWidth="1"/>
    <col min="2" max="2" width="15" style="9" bestFit="1" customWidth="1"/>
    <col min="3" max="3" width="31.7109375" style="9" bestFit="1" customWidth="1"/>
    <col min="4" max="4" width="16" style="9" bestFit="1" customWidth="1"/>
    <col min="5" max="5" width="78.7109375" style="9" bestFit="1" customWidth="1"/>
    <col min="6" max="6" width="9.140625" style="9"/>
    <col min="7" max="7" width="19.140625" style="9" bestFit="1" customWidth="1"/>
    <col min="8" max="8" width="103" style="9" bestFit="1" customWidth="1"/>
  </cols>
  <sheetData>
    <row r="1" spans="1:8" s="6" customFormat="1" ht="18.75">
      <c r="A1" s="61" t="s">
        <v>51</v>
      </c>
      <c r="B1" s="61"/>
      <c r="C1" s="61"/>
      <c r="D1" s="61"/>
      <c r="E1" s="61"/>
      <c r="F1" s="8"/>
      <c r="G1" s="60"/>
      <c r="H1" s="60"/>
    </row>
    <row r="2" spans="1:8" ht="18.75">
      <c r="A2" s="12" t="s">
        <v>52</v>
      </c>
      <c r="B2" s="12" t="s">
        <v>53</v>
      </c>
      <c r="C2" s="12" t="s">
        <v>54</v>
      </c>
      <c r="D2" s="12" t="s">
        <v>55</v>
      </c>
      <c r="E2" s="12" t="s">
        <v>56</v>
      </c>
      <c r="G2" s="10"/>
      <c r="H2" s="10"/>
    </row>
    <row r="3" spans="1:8">
      <c r="A3" s="5" t="s">
        <v>11</v>
      </c>
      <c r="B3" t="s">
        <v>15</v>
      </c>
      <c r="C3" t="s">
        <v>57</v>
      </c>
      <c r="D3" s="5">
        <v>3</v>
      </c>
      <c r="E3" t="s">
        <v>58</v>
      </c>
      <c r="G3" s="11"/>
    </row>
    <row r="4" spans="1:8">
      <c r="A4" s="5" t="s">
        <v>11</v>
      </c>
      <c r="B4" t="s">
        <v>14</v>
      </c>
      <c r="C4" t="s">
        <v>59</v>
      </c>
      <c r="D4" s="5">
        <v>0</v>
      </c>
      <c r="E4" t="s">
        <v>60</v>
      </c>
      <c r="G4" s="11"/>
    </row>
    <row r="5" spans="1:8">
      <c r="A5" s="5" t="s">
        <v>17</v>
      </c>
      <c r="B5" t="s">
        <v>15</v>
      </c>
      <c r="C5" t="s">
        <v>61</v>
      </c>
      <c r="D5" s="5">
        <v>3</v>
      </c>
      <c r="E5" t="s">
        <v>62</v>
      </c>
      <c r="G5" s="11"/>
    </row>
    <row r="6" spans="1:8">
      <c r="A6" s="5" t="s">
        <v>17</v>
      </c>
      <c r="B6" t="s">
        <v>14</v>
      </c>
      <c r="C6" t="s">
        <v>63</v>
      </c>
      <c r="D6" s="5">
        <v>0</v>
      </c>
      <c r="E6" t="s">
        <v>64</v>
      </c>
      <c r="G6" s="11"/>
    </row>
    <row r="7" spans="1:8">
      <c r="A7" s="5" t="s">
        <v>65</v>
      </c>
      <c r="B7" t="s">
        <v>22</v>
      </c>
      <c r="C7" t="s">
        <v>66</v>
      </c>
      <c r="D7" s="5">
        <v>3</v>
      </c>
      <c r="E7" t="s">
        <v>67</v>
      </c>
      <c r="G7" s="11"/>
    </row>
    <row r="8" spans="1:8">
      <c r="A8" s="5" t="s">
        <v>65</v>
      </c>
      <c r="B8" t="s">
        <v>23</v>
      </c>
      <c r="C8" t="s">
        <v>68</v>
      </c>
      <c r="D8" s="5">
        <v>2</v>
      </c>
      <c r="E8" t="s">
        <v>69</v>
      </c>
      <c r="G8" s="11"/>
    </row>
    <row r="9" spans="1:8">
      <c r="A9" s="5" t="s">
        <v>65</v>
      </c>
      <c r="B9" t="s">
        <v>24</v>
      </c>
      <c r="C9" t="s">
        <v>70</v>
      </c>
      <c r="D9" s="5">
        <v>1</v>
      </c>
      <c r="E9" t="s">
        <v>71</v>
      </c>
      <c r="G9" s="11"/>
    </row>
    <row r="10" spans="1:8">
      <c r="A10" s="5" t="s">
        <v>65</v>
      </c>
      <c r="B10" t="s">
        <v>25</v>
      </c>
      <c r="C10" t="s">
        <v>72</v>
      </c>
      <c r="D10" s="5">
        <v>0</v>
      </c>
      <c r="E10" t="s">
        <v>73</v>
      </c>
    </row>
    <row r="11" spans="1:8">
      <c r="A11" s="5" t="s">
        <v>74</v>
      </c>
      <c r="B11" t="s">
        <v>29</v>
      </c>
      <c r="C11" t="s">
        <v>75</v>
      </c>
      <c r="D11" s="5">
        <v>0</v>
      </c>
      <c r="E11" t="s">
        <v>76</v>
      </c>
    </row>
    <row r="12" spans="1:8">
      <c r="A12" s="5" t="s">
        <v>74</v>
      </c>
      <c r="B12" t="s">
        <v>30</v>
      </c>
      <c r="C12" t="s">
        <v>77</v>
      </c>
      <c r="D12" s="5">
        <v>0</v>
      </c>
      <c r="E12" t="s">
        <v>78</v>
      </c>
    </row>
    <row r="13" spans="1:8">
      <c r="A13" s="5" t="s">
        <v>74</v>
      </c>
      <c r="B13" t="s">
        <v>31</v>
      </c>
      <c r="C13" t="s">
        <v>79</v>
      </c>
      <c r="D13" s="5">
        <v>3</v>
      </c>
      <c r="E13" t="s">
        <v>80</v>
      </c>
    </row>
    <row r="14" spans="1:8">
      <c r="A14" s="5" t="s">
        <v>74</v>
      </c>
      <c r="B14" t="s">
        <v>32</v>
      </c>
      <c r="C14" t="s">
        <v>81</v>
      </c>
      <c r="D14" s="5">
        <v>2</v>
      </c>
      <c r="E14" t="s">
        <v>82</v>
      </c>
    </row>
    <row r="15" spans="1:8">
      <c r="A15" s="5" t="s">
        <v>83</v>
      </c>
      <c r="B15" t="s">
        <v>84</v>
      </c>
      <c r="C15" t="s">
        <v>85</v>
      </c>
      <c r="D15" s="5">
        <v>0</v>
      </c>
      <c r="E15" t="s">
        <v>86</v>
      </c>
    </row>
    <row r="16" spans="1:8">
      <c r="A16" s="5" t="s">
        <v>83</v>
      </c>
      <c r="B16" t="s">
        <v>87</v>
      </c>
      <c r="C16" t="s">
        <v>88</v>
      </c>
      <c r="D16" s="5">
        <v>0</v>
      </c>
      <c r="E16" t="s">
        <v>89</v>
      </c>
    </row>
    <row r="17" spans="1:5">
      <c r="A17" s="5" t="s">
        <v>83</v>
      </c>
      <c r="B17" t="s">
        <v>90</v>
      </c>
      <c r="C17" t="s">
        <v>91</v>
      </c>
      <c r="D17" s="5">
        <v>1</v>
      </c>
      <c r="E17" t="s">
        <v>92</v>
      </c>
    </row>
    <row r="18" spans="1:5">
      <c r="A18" s="5" t="s">
        <v>83</v>
      </c>
      <c r="B18" t="s">
        <v>93</v>
      </c>
      <c r="C18" t="s">
        <v>94</v>
      </c>
      <c r="D18" s="5">
        <v>3</v>
      </c>
      <c r="E18" t="s">
        <v>95</v>
      </c>
    </row>
    <row r="19" spans="1:5">
      <c r="A19" s="5" t="s">
        <v>34</v>
      </c>
      <c r="B19" t="s">
        <v>96</v>
      </c>
      <c r="C19" t="s">
        <v>97</v>
      </c>
      <c r="D19" s="5">
        <v>3</v>
      </c>
      <c r="E19" t="s">
        <v>98</v>
      </c>
    </row>
    <row r="20" spans="1:5">
      <c r="A20" s="5" t="s">
        <v>34</v>
      </c>
      <c r="B20" t="s">
        <v>99</v>
      </c>
      <c r="C20" t="s">
        <v>100</v>
      </c>
      <c r="D20" s="5">
        <v>0</v>
      </c>
      <c r="E20" t="s">
        <v>101</v>
      </c>
    </row>
    <row r="21" spans="1:5">
      <c r="A21" s="5" t="s">
        <v>34</v>
      </c>
      <c r="B21" t="s">
        <v>102</v>
      </c>
      <c r="C21" t="s">
        <v>100</v>
      </c>
      <c r="D21" s="5">
        <v>0</v>
      </c>
      <c r="E21" t="s">
        <v>103</v>
      </c>
    </row>
    <row r="22" spans="1:5">
      <c r="A22" s="5" t="s">
        <v>34</v>
      </c>
      <c r="B22">
        <v>23</v>
      </c>
      <c r="C22" t="s">
        <v>100</v>
      </c>
      <c r="D22" s="5">
        <v>1</v>
      </c>
      <c r="E22" t="s">
        <v>104</v>
      </c>
    </row>
    <row r="23" spans="1:5">
      <c r="A23" s="5" t="s">
        <v>44</v>
      </c>
      <c r="B23" t="s">
        <v>49</v>
      </c>
      <c r="C23" t="s">
        <v>105</v>
      </c>
      <c r="D23" s="5">
        <v>1</v>
      </c>
      <c r="E23" t="s">
        <v>106</v>
      </c>
    </row>
    <row r="24" spans="1:5">
      <c r="A24" s="5" t="s">
        <v>44</v>
      </c>
      <c r="B24" t="s">
        <v>48</v>
      </c>
      <c r="C24" t="s">
        <v>107</v>
      </c>
      <c r="D24" s="5">
        <v>0</v>
      </c>
      <c r="E24" t="s">
        <v>108</v>
      </c>
    </row>
    <row r="25" spans="1:5">
      <c r="A25" s="5" t="s">
        <v>44</v>
      </c>
      <c r="B25" t="s">
        <v>50</v>
      </c>
      <c r="C25" t="s">
        <v>109</v>
      </c>
      <c r="D25" s="5">
        <v>0</v>
      </c>
      <c r="E25" t="s">
        <v>110</v>
      </c>
    </row>
    <row r="26" spans="1:5">
      <c r="A26" s="5" t="s">
        <v>44</v>
      </c>
      <c r="B26" t="s">
        <v>47</v>
      </c>
      <c r="C26" t="s">
        <v>111</v>
      </c>
      <c r="D26" s="5">
        <v>0</v>
      </c>
      <c r="E26" t="s">
        <v>112</v>
      </c>
    </row>
    <row r="27" spans="1:5">
      <c r="A27" s="5" t="s">
        <v>44</v>
      </c>
      <c r="B27" t="s">
        <v>46</v>
      </c>
      <c r="C27" t="s">
        <v>113</v>
      </c>
      <c r="D27" s="5">
        <v>0</v>
      </c>
      <c r="E27" t="s">
        <v>114</v>
      </c>
    </row>
    <row r="30" spans="1:5" ht="18.75">
      <c r="A30" s="62" t="s">
        <v>19</v>
      </c>
      <c r="B30" s="62"/>
      <c r="C30" s="62"/>
      <c r="D30" s="15"/>
      <c r="E30" s="15"/>
    </row>
    <row r="31" spans="1:5">
      <c r="A31" s="13" t="s">
        <v>115</v>
      </c>
      <c r="B31" s="13" t="s">
        <v>116</v>
      </c>
      <c r="C31" s="13" t="s">
        <v>55</v>
      </c>
    </row>
    <row r="32" spans="1:5">
      <c r="A32" s="14">
        <v>0</v>
      </c>
      <c r="B32" s="14">
        <v>29</v>
      </c>
      <c r="C32" s="14">
        <v>3</v>
      </c>
    </row>
    <row r="33" spans="1:3">
      <c r="A33" s="14">
        <v>30</v>
      </c>
      <c r="B33" s="14">
        <v>49</v>
      </c>
      <c r="C33" s="14">
        <v>2</v>
      </c>
    </row>
    <row r="34" spans="1:3">
      <c r="A34" s="14">
        <v>50</v>
      </c>
      <c r="B34" s="14">
        <v>69</v>
      </c>
      <c r="C34" s="14">
        <v>1</v>
      </c>
    </row>
    <row r="35" spans="1:3">
      <c r="A35" s="14">
        <v>70</v>
      </c>
      <c r="B35" s="14">
        <v>999</v>
      </c>
      <c r="C35" s="14">
        <v>0</v>
      </c>
    </row>
    <row r="38" spans="1:3" ht="18.75">
      <c r="A38" s="62" t="s">
        <v>117</v>
      </c>
      <c r="B38" s="62"/>
      <c r="C38" s="62"/>
    </row>
    <row r="39" spans="1:3">
      <c r="A39" s="5" t="s">
        <v>118</v>
      </c>
      <c r="B39" s="5" t="s">
        <v>119</v>
      </c>
      <c r="C39" s="5" t="s">
        <v>55</v>
      </c>
    </row>
    <row r="40" spans="1:3">
      <c r="A40">
        <v>0</v>
      </c>
      <c r="B40">
        <v>499.99</v>
      </c>
      <c r="C40">
        <v>0</v>
      </c>
    </row>
    <row r="41" spans="1:3">
      <c r="A41">
        <v>500</v>
      </c>
      <c r="B41">
        <v>999.99</v>
      </c>
      <c r="C41">
        <v>1</v>
      </c>
    </row>
    <row r="42" spans="1:3">
      <c r="A42">
        <v>1000</v>
      </c>
      <c r="B42">
        <v>9999.99</v>
      </c>
      <c r="C42">
        <v>3</v>
      </c>
    </row>
    <row r="45" spans="1:3" ht="18.75">
      <c r="A45" s="62" t="s">
        <v>120</v>
      </c>
      <c r="B45" s="62"/>
      <c r="C45" s="62"/>
    </row>
    <row r="46" spans="1:3">
      <c r="A46" s="5" t="s">
        <v>121</v>
      </c>
      <c r="B46" s="5" t="s">
        <v>122</v>
      </c>
      <c r="C46" s="5" t="s">
        <v>55</v>
      </c>
    </row>
    <row r="47" spans="1:3">
      <c r="A47">
        <v>0</v>
      </c>
      <c r="B47">
        <v>2</v>
      </c>
      <c r="C47">
        <v>0</v>
      </c>
    </row>
    <row r="48" spans="1:3">
      <c r="A48">
        <v>3</v>
      </c>
      <c r="B48">
        <v>4</v>
      </c>
      <c r="C48">
        <v>0</v>
      </c>
    </row>
    <row r="49" spans="1:3">
      <c r="A49">
        <v>5</v>
      </c>
      <c r="B49">
        <v>6</v>
      </c>
      <c r="C49">
        <v>3</v>
      </c>
    </row>
    <row r="50" spans="1:3">
      <c r="A50">
        <v>7</v>
      </c>
      <c r="B50">
        <v>999</v>
      </c>
      <c r="C50">
        <v>2</v>
      </c>
    </row>
    <row r="52" spans="1:3" ht="18.75">
      <c r="A52" s="62" t="s">
        <v>123</v>
      </c>
      <c r="B52" s="62"/>
      <c r="C52" s="62"/>
    </row>
    <row r="53" spans="1:3">
      <c r="A53" s="5" t="s">
        <v>124</v>
      </c>
      <c r="B53" s="5" t="s">
        <v>125</v>
      </c>
      <c r="C53" s="5" t="s">
        <v>55</v>
      </c>
    </row>
    <row r="54" spans="1:3">
      <c r="A54">
        <v>0</v>
      </c>
      <c r="B54">
        <v>3</v>
      </c>
      <c r="C54">
        <v>3</v>
      </c>
    </row>
    <row r="55" spans="1:3">
      <c r="A55">
        <v>4</v>
      </c>
      <c r="B55">
        <v>22</v>
      </c>
      <c r="C55">
        <v>0</v>
      </c>
    </row>
    <row r="56" spans="1:3">
      <c r="A56">
        <v>23</v>
      </c>
      <c r="B56">
        <v>23</v>
      </c>
      <c r="C56">
        <v>1</v>
      </c>
    </row>
    <row r="58" spans="1:3" ht="18.75">
      <c r="A58" s="62" t="s">
        <v>126</v>
      </c>
      <c r="B58" s="62"/>
      <c r="C58" s="15"/>
    </row>
    <row r="59" spans="1:3">
      <c r="A59" s="5" t="s">
        <v>44</v>
      </c>
      <c r="B59" s="5" t="s">
        <v>55</v>
      </c>
    </row>
    <row r="60" spans="1:3">
      <c r="A60" t="s">
        <v>49</v>
      </c>
      <c r="B60">
        <v>1</v>
      </c>
    </row>
    <row r="61" spans="1:3">
      <c r="A61" t="s">
        <v>48</v>
      </c>
      <c r="B61">
        <v>0</v>
      </c>
    </row>
    <row r="62" spans="1:3">
      <c r="A62" t="s">
        <v>50</v>
      </c>
      <c r="B62">
        <v>0</v>
      </c>
    </row>
    <row r="63" spans="1:3">
      <c r="A63" t="s">
        <v>47</v>
      </c>
      <c r="B63">
        <v>0</v>
      </c>
    </row>
    <row r="64" spans="1:3">
      <c r="A64" t="s">
        <v>46</v>
      </c>
      <c r="B64">
        <v>0</v>
      </c>
    </row>
    <row r="67" spans="1:2" ht="18.75">
      <c r="A67" s="62" t="s">
        <v>127</v>
      </c>
      <c r="B67" s="62"/>
    </row>
    <row r="68" spans="1:2">
      <c r="A68" s="5" t="s">
        <v>11</v>
      </c>
      <c r="B68" s="5" t="s">
        <v>55</v>
      </c>
    </row>
    <row r="69" spans="1:2">
      <c r="A69">
        <v>0</v>
      </c>
      <c r="B69">
        <v>0</v>
      </c>
    </row>
    <row r="70" spans="1:2">
      <c r="A70">
        <v>1</v>
      </c>
      <c r="B70">
        <v>3</v>
      </c>
    </row>
    <row r="73" spans="1:2" ht="18.75">
      <c r="A73" s="62" t="s">
        <v>128</v>
      </c>
      <c r="B73" s="62"/>
    </row>
    <row r="74" spans="1:2">
      <c r="A74" s="5" t="s">
        <v>17</v>
      </c>
      <c r="B74" s="5" t="s">
        <v>55</v>
      </c>
    </row>
    <row r="75" spans="1:2">
      <c r="A75">
        <v>0</v>
      </c>
      <c r="B75">
        <v>0</v>
      </c>
    </row>
    <row r="76" spans="1:2">
      <c r="A76">
        <v>1</v>
      </c>
      <c r="B76">
        <v>3</v>
      </c>
    </row>
  </sheetData>
  <mergeCells count="9">
    <mergeCell ref="G1:H1"/>
    <mergeCell ref="A1:E1"/>
    <mergeCell ref="A30:C30"/>
    <mergeCell ref="A67:B67"/>
    <mergeCell ref="A73:B73"/>
    <mergeCell ref="A38:C38"/>
    <mergeCell ref="A45:C45"/>
    <mergeCell ref="A52:C52"/>
    <mergeCell ref="A58:B58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2"/>
  <sheetViews>
    <sheetView topLeftCell="F246" workbookViewId="0">
      <selection activeCell="S59" sqref="S59"/>
    </sheetView>
  </sheetViews>
  <sheetFormatPr defaultRowHeight="15"/>
  <cols>
    <col min="1" max="1" width="16.42578125" bestFit="1" customWidth="1"/>
    <col min="2" max="2" width="10.42578125" bestFit="1" customWidth="1"/>
    <col min="3" max="3" width="19" bestFit="1" customWidth="1"/>
    <col min="4" max="4" width="21.140625" bestFit="1" customWidth="1"/>
    <col min="5" max="5" width="21.28515625" bestFit="1" customWidth="1"/>
    <col min="6" max="6" width="20.7109375" bestFit="1" customWidth="1"/>
    <col min="7" max="7" width="20.5703125" bestFit="1" customWidth="1"/>
    <col min="8" max="8" width="19.140625" bestFit="1" customWidth="1"/>
    <col min="9" max="9" width="17.42578125" bestFit="1" customWidth="1"/>
    <col min="10" max="10" width="10.7109375" bestFit="1" customWidth="1"/>
  </cols>
  <sheetData>
    <row r="1" spans="1:19" s="1" customFormat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</row>
    <row r="2" spans="1:19">
      <c r="A2">
        <v>1</v>
      </c>
      <c r="B2">
        <v>84.47</v>
      </c>
      <c r="C2">
        <v>22</v>
      </c>
      <c r="D2" t="s">
        <v>47</v>
      </c>
      <c r="E2">
        <v>0</v>
      </c>
      <c r="F2">
        <v>0</v>
      </c>
      <c r="G2">
        <v>66</v>
      </c>
      <c r="H2">
        <v>3</v>
      </c>
      <c r="I2">
        <v>40</v>
      </c>
      <c r="J2">
        <v>0</v>
      </c>
      <c r="K2">
        <f>_xlfn.XLOOKUP(FraudData[[#This Row],[amount]],AmountRules[Amount Min],AmountRules[Risk Points],,-1)</f>
        <v>0</v>
      </c>
      <c r="L2">
        <f>_xlfn.XLOOKUP(FraudData[[#This Row],[transaction_hour]],TimeRules[Hour Min],TimeRules[Risk Points],,-1)</f>
        <v>0</v>
      </c>
      <c r="M2">
        <f>_xlfn.XLOOKUP(FraudData[[#This Row],[foreign_transaction]],ForeignRules[Foreign Transaction],ForeignRules[Risk Points],0)</f>
        <v>0</v>
      </c>
      <c r="N2">
        <f>_xlfn.XLOOKUP(FraudData[[#This Row],[location_mismatch]],Table10[Location Mismatch],Table10[Risk Points],0)</f>
        <v>0</v>
      </c>
      <c r="O2">
        <f>_xlfn.XLOOKUP(FraudData[[#This Row],[device_trust_score]],DeviceRules[Device Min],DeviceRules[Risk Points],,-1)</f>
        <v>1</v>
      </c>
      <c r="P2">
        <f>_xlfn.XLOOKUP(FraudData[[#This Row],[velocity_last_24h]],VelocityRules[Velocity Min],VelocityRules[Risk Points],,-1)</f>
        <v>0</v>
      </c>
      <c r="Q2">
        <f>_xlfn.XLOOKUP(FraudData[[#This Row],[merchant_category]],MerchantRules[Merchant Category],MerchantRules[Risk Points],0)</f>
        <v>0</v>
      </c>
      <c r="R2">
        <f>SUM(FraudData[[#This Row],[Amount Risk]:[Merchant Risk]])</f>
        <v>1</v>
      </c>
      <c r="S2" t="str" cm="1">
        <f t="array" ref="S2">_xlfn.IFS(FraudData[[#This Row],[Fraud Risk Score]]&gt;=8,"High Risk",FraudData[[#This Row],[Fraud Risk Score]]&gt;=6,"Medium Risk",TRUE,"Low Risk")</f>
        <v>Low Risk</v>
      </c>
    </row>
    <row r="3" spans="1:19">
      <c r="A3">
        <v>2</v>
      </c>
      <c r="B3">
        <v>541.82000000000005</v>
      </c>
      <c r="C3">
        <v>3</v>
      </c>
      <c r="D3" t="s">
        <v>50</v>
      </c>
      <c r="E3">
        <v>1</v>
      </c>
      <c r="F3">
        <v>0</v>
      </c>
      <c r="G3">
        <v>87</v>
      </c>
      <c r="H3">
        <v>1</v>
      </c>
      <c r="I3">
        <v>64</v>
      </c>
      <c r="J3">
        <v>0</v>
      </c>
      <c r="K3">
        <f>_xlfn.XLOOKUP(FraudData[[#This Row],[amount]],AmountRules[Amount Min],AmountRules[Risk Points],,-1)</f>
        <v>1</v>
      </c>
      <c r="L3">
        <f>_xlfn.XLOOKUP(FraudData[[#This Row],[transaction_hour]],TimeRules[Hour Min],TimeRules[Risk Points],,-1)</f>
        <v>3</v>
      </c>
      <c r="M3">
        <f>_xlfn.XLOOKUP(FraudData[[#This Row],[foreign_transaction]],ForeignRules[Foreign Transaction],ForeignRules[Risk Points],0)</f>
        <v>3</v>
      </c>
      <c r="N3">
        <f>_xlfn.XLOOKUP(FraudData[[#This Row],[location_mismatch]],Table10[Location Mismatch],Table10[Risk Points],0)</f>
        <v>0</v>
      </c>
      <c r="O3">
        <f>_xlfn.XLOOKUP(FraudData[[#This Row],[device_trust_score]],DeviceRules[Device Min],DeviceRules[Risk Points],,-1)</f>
        <v>0</v>
      </c>
      <c r="P3">
        <f>_xlfn.XLOOKUP(FraudData[[#This Row],[velocity_last_24h]],VelocityRules[Velocity Min],VelocityRules[Risk Points],,-1)</f>
        <v>0</v>
      </c>
      <c r="Q3">
        <v>0</v>
      </c>
      <c r="R3">
        <f>SUM(FraudData[[#This Row],[Amount Risk]:[Merchant Risk]])</f>
        <v>7</v>
      </c>
      <c r="S3" t="str" cm="1">
        <f t="array" ref="S3">_xlfn.IFS(FraudData[[#This Row],[Fraud Risk Score]]&gt;=8,"High Risk",FraudData[[#This Row],[Fraud Risk Score]]&gt;=6,"Medium Risk",TRUE,"Low Risk")</f>
        <v>Medium Risk</v>
      </c>
    </row>
    <row r="4" spans="1:19">
      <c r="A4">
        <v>3</v>
      </c>
      <c r="B4">
        <v>237.01</v>
      </c>
      <c r="C4">
        <v>17</v>
      </c>
      <c r="D4" t="s">
        <v>49</v>
      </c>
      <c r="E4">
        <v>0</v>
      </c>
      <c r="F4">
        <v>0</v>
      </c>
      <c r="G4">
        <v>49</v>
      </c>
      <c r="H4">
        <v>1</v>
      </c>
      <c r="I4">
        <v>61</v>
      </c>
      <c r="J4">
        <v>0</v>
      </c>
      <c r="K4">
        <f>_xlfn.XLOOKUP(FraudData[[#This Row],[amount]],AmountRules[Amount Min],AmountRules[Risk Points],,-1)</f>
        <v>0</v>
      </c>
      <c r="L4">
        <f>_xlfn.XLOOKUP(FraudData[[#This Row],[transaction_hour]],TimeRules[Hour Min],TimeRules[Risk Points],,-1)</f>
        <v>0</v>
      </c>
      <c r="M4">
        <f>_xlfn.XLOOKUP(FraudData[[#This Row],[foreign_transaction]],ForeignRules[Foreign Transaction],ForeignRules[Risk Points],0)</f>
        <v>0</v>
      </c>
      <c r="N4">
        <f>_xlfn.XLOOKUP(FraudData[[#This Row],[location_mismatch]],Table10[Location Mismatch],Table10[Risk Points],0)</f>
        <v>0</v>
      </c>
      <c r="O4">
        <f>_xlfn.XLOOKUP(FraudData[[#This Row],[device_trust_score]],DeviceRules[Device Min],DeviceRules[Risk Points],,-1)</f>
        <v>2</v>
      </c>
      <c r="P4">
        <f>_xlfn.XLOOKUP(FraudData[[#This Row],[velocity_last_24h]],VelocityRules[Velocity Min],VelocityRules[Risk Points],,-1)</f>
        <v>0</v>
      </c>
      <c r="Q4">
        <f>_xlfn.XLOOKUP(FraudData[[#This Row],[merchant_category]],MerchantRules[Merchant Category],MerchantRules[Risk Points],0)</f>
        <v>1</v>
      </c>
      <c r="R4">
        <f>SUM(FraudData[[#This Row],[Amount Risk]:[Merchant Risk]])</f>
        <v>3</v>
      </c>
      <c r="S4" t="str" cm="1">
        <f t="array" ref="S4">_xlfn.IFS(FraudData[[#This Row],[Fraud Risk Score]]&gt;=8,"High Risk",FraudData[[#This Row],[Fraud Risk Score]]&gt;=6,"Medium Risk",TRUE,"Low Risk")</f>
        <v>Low Risk</v>
      </c>
    </row>
    <row r="5" spans="1:19">
      <c r="A5">
        <v>4</v>
      </c>
      <c r="B5">
        <v>164.33</v>
      </c>
      <c r="C5">
        <v>4</v>
      </c>
      <c r="D5" t="s">
        <v>49</v>
      </c>
      <c r="E5">
        <v>0</v>
      </c>
      <c r="F5">
        <v>1</v>
      </c>
      <c r="G5">
        <v>72</v>
      </c>
      <c r="H5">
        <v>3</v>
      </c>
      <c r="I5">
        <v>34</v>
      </c>
      <c r="J5">
        <v>0</v>
      </c>
      <c r="K5">
        <f>_xlfn.XLOOKUP(FraudData[[#This Row],[amount]],AmountRules[Amount Min],AmountRules[Risk Points],,-1)</f>
        <v>0</v>
      </c>
      <c r="L5">
        <f>_xlfn.XLOOKUP(FraudData[[#This Row],[transaction_hour]],TimeRules[Hour Min],TimeRules[Risk Points],,-1)</f>
        <v>0</v>
      </c>
      <c r="M5">
        <f>_xlfn.XLOOKUP(FraudData[[#This Row],[foreign_transaction]],ForeignRules[Foreign Transaction],ForeignRules[Risk Points],0)</f>
        <v>0</v>
      </c>
      <c r="N5">
        <f>_xlfn.XLOOKUP(FraudData[[#This Row],[location_mismatch]],Table10[Location Mismatch],Table10[Risk Points],0)</f>
        <v>3</v>
      </c>
      <c r="O5">
        <f>_xlfn.XLOOKUP(FraudData[[#This Row],[device_trust_score]],DeviceRules[Device Min],DeviceRules[Risk Points],,-1)</f>
        <v>0</v>
      </c>
      <c r="P5">
        <f>_xlfn.XLOOKUP(FraudData[[#This Row],[velocity_last_24h]],VelocityRules[Velocity Min],VelocityRules[Risk Points],,-1)</f>
        <v>0</v>
      </c>
      <c r="Q5">
        <f>_xlfn.XLOOKUP(FraudData[[#This Row],[merchant_category]],MerchantRules[Merchant Category],MerchantRules[Risk Points],0)</f>
        <v>1</v>
      </c>
      <c r="R5">
        <f>SUM(FraudData[[#This Row],[Amount Risk]:[Merchant Risk]])</f>
        <v>4</v>
      </c>
      <c r="S5" t="str" cm="1">
        <f t="array" ref="S5">_xlfn.IFS(FraudData[[#This Row],[Fraud Risk Score]]&gt;=8,"High Risk",FraudData[[#This Row],[Fraud Risk Score]]&gt;=6,"Medium Risk",TRUE,"Low Risk")</f>
        <v>Low Risk</v>
      </c>
    </row>
    <row r="6" spans="1:19">
      <c r="A6">
        <v>5</v>
      </c>
      <c r="B6">
        <v>30.53</v>
      </c>
      <c r="C6">
        <v>15</v>
      </c>
      <c r="D6" t="s">
        <v>48</v>
      </c>
      <c r="E6">
        <v>0</v>
      </c>
      <c r="F6">
        <v>0</v>
      </c>
      <c r="G6">
        <v>79</v>
      </c>
      <c r="H6">
        <v>0</v>
      </c>
      <c r="I6">
        <v>44</v>
      </c>
      <c r="J6">
        <v>0</v>
      </c>
      <c r="K6">
        <f>_xlfn.XLOOKUP(FraudData[[#This Row],[amount]],AmountRules[Amount Min],AmountRules[Risk Points],,-1)</f>
        <v>0</v>
      </c>
      <c r="L6">
        <f>_xlfn.XLOOKUP(FraudData[[#This Row],[transaction_hour]],TimeRules[Hour Min],TimeRules[Risk Points],,-1)</f>
        <v>0</v>
      </c>
      <c r="M6">
        <f>_xlfn.XLOOKUP(FraudData[[#This Row],[foreign_transaction]],ForeignRules[Foreign Transaction],ForeignRules[Risk Points],0)</f>
        <v>0</v>
      </c>
      <c r="N6">
        <f>_xlfn.XLOOKUP(FraudData[[#This Row],[location_mismatch]],Table10[Location Mismatch],Table10[Risk Points],0)</f>
        <v>0</v>
      </c>
      <c r="O6">
        <f>_xlfn.XLOOKUP(FraudData[[#This Row],[device_trust_score]],DeviceRules[Device Min],DeviceRules[Risk Points],,-1)</f>
        <v>0</v>
      </c>
      <c r="P6">
        <f>_xlfn.XLOOKUP(FraudData[[#This Row],[velocity_last_24h]],VelocityRules[Velocity Min],VelocityRules[Risk Points],,-1)</f>
        <v>0</v>
      </c>
      <c r="Q6">
        <f>_xlfn.XLOOKUP(FraudData[[#This Row],[merchant_category]],MerchantRules[Merchant Category],MerchantRules[Risk Points],0)</f>
        <v>0</v>
      </c>
      <c r="R6">
        <f>SUM(FraudData[[#This Row],[Amount Risk]:[Merchant Risk]])</f>
        <v>0</v>
      </c>
      <c r="S6" t="str" cm="1">
        <f t="array" ref="S6">_xlfn.IFS(FraudData[[#This Row],[Fraud Risk Score]]&gt;=8,"High Risk",FraudData[[#This Row],[Fraud Risk Score]]&gt;=6,"Medium Risk",TRUE,"Low Risk")</f>
        <v>Low Risk</v>
      </c>
    </row>
    <row r="7" spans="1:19">
      <c r="A7">
        <v>6</v>
      </c>
      <c r="B7">
        <v>30.53</v>
      </c>
      <c r="C7">
        <v>13</v>
      </c>
      <c r="D7" t="s">
        <v>46</v>
      </c>
      <c r="E7">
        <v>0</v>
      </c>
      <c r="F7">
        <v>0</v>
      </c>
      <c r="G7">
        <v>90</v>
      </c>
      <c r="H7">
        <v>2</v>
      </c>
      <c r="I7">
        <v>46</v>
      </c>
      <c r="J7">
        <v>0</v>
      </c>
      <c r="K7">
        <f>_xlfn.XLOOKUP(FraudData[[#This Row],[amount]],AmountRules[Amount Min],AmountRules[Risk Points],,-1)</f>
        <v>0</v>
      </c>
      <c r="L7">
        <f>_xlfn.XLOOKUP(FraudData[[#This Row],[transaction_hour]],TimeRules[Hour Min],TimeRules[Risk Points],,-1)</f>
        <v>0</v>
      </c>
      <c r="M7">
        <f>_xlfn.XLOOKUP(FraudData[[#This Row],[foreign_transaction]],ForeignRules[Foreign Transaction],ForeignRules[Risk Points],0)</f>
        <v>0</v>
      </c>
      <c r="N7">
        <f>_xlfn.XLOOKUP(FraudData[[#This Row],[location_mismatch]],Table10[Location Mismatch],Table10[Risk Points],0)</f>
        <v>0</v>
      </c>
      <c r="O7">
        <f>_xlfn.XLOOKUP(FraudData[[#This Row],[device_trust_score]],DeviceRules[Device Min],DeviceRules[Risk Points],,-1)</f>
        <v>0</v>
      </c>
      <c r="P7">
        <f>_xlfn.XLOOKUP(FraudData[[#This Row],[velocity_last_24h]],VelocityRules[Velocity Min],VelocityRules[Risk Points],,-1)</f>
        <v>0</v>
      </c>
      <c r="Q7">
        <f>_xlfn.XLOOKUP(FraudData[[#This Row],[merchant_category]],MerchantRules[Merchant Category],MerchantRules[Risk Points],0)</f>
        <v>0</v>
      </c>
      <c r="R7">
        <f>SUM(FraudData[[#This Row],[Amount Risk]:[Merchant Risk]])</f>
        <v>0</v>
      </c>
      <c r="S7" t="str" cm="1">
        <f t="array" ref="S7">_xlfn.IFS(FraudData[[#This Row],[Fraud Risk Score]]&gt;=8,"High Risk",FraudData[[#This Row],[Fraud Risk Score]]&gt;=6,"Medium Risk",TRUE,"Low Risk")</f>
        <v>Low Risk</v>
      </c>
    </row>
    <row r="8" spans="1:19">
      <c r="A8">
        <v>7</v>
      </c>
      <c r="B8">
        <v>10.77</v>
      </c>
      <c r="C8">
        <v>18</v>
      </c>
      <c r="D8" t="s">
        <v>50</v>
      </c>
      <c r="E8">
        <v>0</v>
      </c>
      <c r="F8">
        <v>0</v>
      </c>
      <c r="G8">
        <v>48</v>
      </c>
      <c r="H8">
        <v>1</v>
      </c>
      <c r="I8">
        <v>28</v>
      </c>
      <c r="J8">
        <v>0</v>
      </c>
      <c r="K8">
        <f>_xlfn.XLOOKUP(FraudData[[#This Row],[amount]],AmountRules[Amount Min],AmountRules[Risk Points],,-1)</f>
        <v>0</v>
      </c>
      <c r="L8">
        <f>_xlfn.XLOOKUP(FraudData[[#This Row],[transaction_hour]],TimeRules[Hour Min],TimeRules[Risk Points],,-1)</f>
        <v>0</v>
      </c>
      <c r="M8">
        <f>_xlfn.XLOOKUP(FraudData[[#This Row],[foreign_transaction]],ForeignRules[Foreign Transaction],ForeignRules[Risk Points],0)</f>
        <v>0</v>
      </c>
      <c r="N8">
        <f>_xlfn.XLOOKUP(FraudData[[#This Row],[location_mismatch]],Table10[Location Mismatch],Table10[Risk Points],0)</f>
        <v>0</v>
      </c>
      <c r="O8">
        <f>_xlfn.XLOOKUP(FraudData[[#This Row],[device_trust_score]],DeviceRules[Device Min],DeviceRules[Risk Points],,-1)</f>
        <v>2</v>
      </c>
      <c r="P8">
        <f>_xlfn.XLOOKUP(FraudData[[#This Row],[velocity_last_24h]],VelocityRules[Velocity Min],VelocityRules[Risk Points],,-1)</f>
        <v>0</v>
      </c>
      <c r="Q8">
        <f>_xlfn.XLOOKUP(FraudData[[#This Row],[merchant_category]],MerchantRules[Merchant Category],MerchantRules[Risk Points],0)</f>
        <v>0</v>
      </c>
      <c r="R8">
        <f>SUM(FraudData[[#This Row],[Amount Risk]:[Merchant Risk]])</f>
        <v>2</v>
      </c>
      <c r="S8" t="str" cm="1">
        <f t="array" ref="S8">_xlfn.IFS(FraudData[[#This Row],[Fraud Risk Score]]&gt;=8,"High Risk",FraudData[[#This Row],[Fraud Risk Score]]&gt;=6,"Medium Risk",TRUE,"Low Risk")</f>
        <v>Low Risk</v>
      </c>
    </row>
    <row r="9" spans="1:19">
      <c r="A9">
        <v>8</v>
      </c>
      <c r="B9">
        <v>362.02</v>
      </c>
      <c r="C9">
        <v>13</v>
      </c>
      <c r="D9" t="s">
        <v>47</v>
      </c>
      <c r="E9">
        <v>0</v>
      </c>
      <c r="F9">
        <v>0</v>
      </c>
      <c r="G9">
        <v>68</v>
      </c>
      <c r="H9">
        <v>1</v>
      </c>
      <c r="I9">
        <v>40</v>
      </c>
      <c r="J9">
        <v>0</v>
      </c>
      <c r="K9">
        <f>_xlfn.XLOOKUP(FraudData[[#This Row],[amount]],AmountRules[Amount Min],AmountRules[Risk Points],,-1)</f>
        <v>0</v>
      </c>
      <c r="L9">
        <f>_xlfn.XLOOKUP(FraudData[[#This Row],[transaction_hour]],TimeRules[Hour Min],TimeRules[Risk Points],,-1)</f>
        <v>0</v>
      </c>
      <c r="M9">
        <f>_xlfn.XLOOKUP(FraudData[[#This Row],[foreign_transaction]],ForeignRules[Foreign Transaction],ForeignRules[Risk Points],0)</f>
        <v>0</v>
      </c>
      <c r="N9">
        <f>_xlfn.XLOOKUP(FraudData[[#This Row],[location_mismatch]],Table10[Location Mismatch],Table10[Risk Points],0)</f>
        <v>0</v>
      </c>
      <c r="O9">
        <f>_xlfn.XLOOKUP(FraudData[[#This Row],[device_trust_score]],DeviceRules[Device Min],DeviceRules[Risk Points],,-1)</f>
        <v>1</v>
      </c>
      <c r="P9">
        <f>_xlfn.XLOOKUP(FraudData[[#This Row],[velocity_last_24h]],VelocityRules[Velocity Min],VelocityRules[Risk Points],,-1)</f>
        <v>0</v>
      </c>
      <c r="Q9">
        <f>_xlfn.XLOOKUP(FraudData[[#This Row],[merchant_category]],MerchantRules[Merchant Category],MerchantRules[Risk Points],0)</f>
        <v>0</v>
      </c>
      <c r="R9">
        <f>SUM(FraudData[[#This Row],[Amount Risk]:[Merchant Risk]])</f>
        <v>1</v>
      </c>
      <c r="S9" t="str" cm="1">
        <f t="array" ref="S9">_xlfn.IFS(FraudData[[#This Row],[Fraud Risk Score]]&gt;=8,"High Risk",FraudData[[#This Row],[Fraud Risk Score]]&gt;=6,"Medium Risk",TRUE,"Low Risk")</f>
        <v>Low Risk</v>
      </c>
    </row>
    <row r="10" spans="1:19">
      <c r="A10">
        <v>9</v>
      </c>
      <c r="B10">
        <v>165.43</v>
      </c>
      <c r="C10">
        <v>8</v>
      </c>
      <c r="D10" t="s">
        <v>49</v>
      </c>
      <c r="E10">
        <v>0</v>
      </c>
      <c r="F10">
        <v>0</v>
      </c>
      <c r="G10">
        <v>80</v>
      </c>
      <c r="H10">
        <v>0</v>
      </c>
      <c r="I10">
        <v>21</v>
      </c>
      <c r="J10">
        <v>0</v>
      </c>
      <c r="K10">
        <f>_xlfn.XLOOKUP(FraudData[[#This Row],[amount]],AmountRules[Amount Min],AmountRules[Risk Points],,-1)</f>
        <v>0</v>
      </c>
      <c r="L10">
        <f>_xlfn.XLOOKUP(FraudData[[#This Row],[transaction_hour]],TimeRules[Hour Min],TimeRules[Risk Points],,-1)</f>
        <v>0</v>
      </c>
      <c r="M10">
        <f>_xlfn.XLOOKUP(FraudData[[#This Row],[foreign_transaction]],ForeignRules[Foreign Transaction],ForeignRules[Risk Points],0)</f>
        <v>0</v>
      </c>
      <c r="N10">
        <f>_xlfn.XLOOKUP(FraudData[[#This Row],[location_mismatch]],Table10[Location Mismatch],Table10[Risk Points],0)</f>
        <v>0</v>
      </c>
      <c r="O10">
        <f>_xlfn.XLOOKUP(FraudData[[#This Row],[device_trust_score]],DeviceRules[Device Min],DeviceRules[Risk Points],,-1)</f>
        <v>0</v>
      </c>
      <c r="P10">
        <f>_xlfn.XLOOKUP(FraudData[[#This Row],[velocity_last_24h]],VelocityRules[Velocity Min],VelocityRules[Risk Points],,-1)</f>
        <v>0</v>
      </c>
      <c r="Q10">
        <f>_xlfn.XLOOKUP(FraudData[[#This Row],[merchant_category]],MerchantRules[Merchant Category],MerchantRules[Risk Points],0)</f>
        <v>1</v>
      </c>
      <c r="R10">
        <f>SUM(FraudData[[#This Row],[Amount Risk]:[Merchant Risk]])</f>
        <v>1</v>
      </c>
      <c r="S10" t="str" cm="1">
        <f t="array" ref="S10">_xlfn.IFS(FraudData[[#This Row],[Fraud Risk Score]]&gt;=8,"High Risk",FraudData[[#This Row],[Fraud Risk Score]]&gt;=6,"Medium Risk",TRUE,"Low Risk")</f>
        <v>Low Risk</v>
      </c>
    </row>
    <row r="11" spans="1:19">
      <c r="A11">
        <v>10</v>
      </c>
      <c r="B11">
        <v>221.63</v>
      </c>
      <c r="C11">
        <v>5</v>
      </c>
      <c r="D11" t="s">
        <v>49</v>
      </c>
      <c r="E11">
        <v>0</v>
      </c>
      <c r="F11">
        <v>0</v>
      </c>
      <c r="G11">
        <v>59</v>
      </c>
      <c r="H11">
        <v>1</v>
      </c>
      <c r="I11">
        <v>34</v>
      </c>
      <c r="J11">
        <v>0</v>
      </c>
      <c r="K11">
        <f>_xlfn.XLOOKUP(FraudData[[#This Row],[amount]],AmountRules[Amount Min],AmountRules[Risk Points],,-1)</f>
        <v>0</v>
      </c>
      <c r="L11">
        <f>_xlfn.XLOOKUP(FraudData[[#This Row],[transaction_hour]],TimeRules[Hour Min],TimeRules[Risk Points],,-1)</f>
        <v>0</v>
      </c>
      <c r="M11">
        <f>_xlfn.XLOOKUP(FraudData[[#This Row],[foreign_transaction]],ForeignRules[Foreign Transaction],ForeignRules[Risk Points],0)</f>
        <v>0</v>
      </c>
      <c r="N11">
        <f>_xlfn.XLOOKUP(FraudData[[#This Row],[location_mismatch]],Table10[Location Mismatch],Table10[Risk Points],0)</f>
        <v>0</v>
      </c>
      <c r="O11">
        <f>_xlfn.XLOOKUP(FraudData[[#This Row],[device_trust_score]],DeviceRules[Device Min],DeviceRules[Risk Points],,-1)</f>
        <v>1</v>
      </c>
      <c r="P11">
        <f>_xlfn.XLOOKUP(FraudData[[#This Row],[velocity_last_24h]],VelocityRules[Velocity Min],VelocityRules[Risk Points],,-1)</f>
        <v>0</v>
      </c>
      <c r="Q11">
        <f>_xlfn.XLOOKUP(FraudData[[#This Row],[merchant_category]],MerchantRules[Merchant Category],MerchantRules[Risk Points],0)</f>
        <v>1</v>
      </c>
      <c r="R11">
        <f>SUM(FraudData[[#This Row],[Amount Risk]:[Merchant Risk]])</f>
        <v>2</v>
      </c>
      <c r="S11" t="str" cm="1">
        <f t="array" ref="S11">_xlfn.IFS(FraudData[[#This Row],[Fraud Risk Score]]&gt;=8,"High Risk",FraudData[[#This Row],[Fraud Risk Score]]&gt;=6,"Medium Risk",TRUE,"Low Risk")</f>
        <v>Low Risk</v>
      </c>
    </row>
    <row r="12" spans="1:19">
      <c r="A12">
        <v>11</v>
      </c>
      <c r="B12">
        <v>3.74</v>
      </c>
      <c r="C12">
        <v>16</v>
      </c>
      <c r="D12" t="s">
        <v>49</v>
      </c>
      <c r="E12">
        <v>0</v>
      </c>
      <c r="F12">
        <v>0</v>
      </c>
      <c r="G12">
        <v>58</v>
      </c>
      <c r="H12">
        <v>2</v>
      </c>
      <c r="I12">
        <v>28</v>
      </c>
      <c r="J12">
        <v>0</v>
      </c>
      <c r="K12">
        <f>_xlfn.XLOOKUP(FraudData[[#This Row],[amount]],AmountRules[Amount Min],AmountRules[Risk Points],,-1)</f>
        <v>0</v>
      </c>
      <c r="L12">
        <f>_xlfn.XLOOKUP(FraudData[[#This Row],[transaction_hour]],TimeRules[Hour Min],TimeRules[Risk Points],,-1)</f>
        <v>0</v>
      </c>
      <c r="M12">
        <f>_xlfn.XLOOKUP(FraudData[[#This Row],[foreign_transaction]],ForeignRules[Foreign Transaction],ForeignRules[Risk Points],0)</f>
        <v>0</v>
      </c>
      <c r="N12">
        <f>_xlfn.XLOOKUP(FraudData[[#This Row],[location_mismatch]],Table10[Location Mismatch],Table10[Risk Points],0)</f>
        <v>0</v>
      </c>
      <c r="O12">
        <f>_xlfn.XLOOKUP(FraudData[[#This Row],[device_trust_score]],DeviceRules[Device Min],DeviceRules[Risk Points],,-1)</f>
        <v>1</v>
      </c>
      <c r="P12">
        <f>_xlfn.XLOOKUP(FraudData[[#This Row],[velocity_last_24h]],VelocityRules[Velocity Min],VelocityRules[Risk Points],,-1)</f>
        <v>0</v>
      </c>
      <c r="Q12">
        <f>_xlfn.XLOOKUP(FraudData[[#This Row],[merchant_category]],MerchantRules[Merchant Category],MerchantRules[Risk Points],0)</f>
        <v>1</v>
      </c>
      <c r="R12">
        <f>SUM(FraudData[[#This Row],[Amount Risk]:[Merchant Risk]])</f>
        <v>2</v>
      </c>
      <c r="S12" t="str" cm="1">
        <f t="array" ref="S12">_xlfn.IFS(FraudData[[#This Row],[Fraud Risk Score]]&gt;=8,"High Risk",FraudData[[#This Row],[Fraud Risk Score]]&gt;=6,"Medium Risk",TRUE,"Low Risk")</f>
        <v>Low Risk</v>
      </c>
    </row>
    <row r="13" spans="1:19">
      <c r="A13">
        <v>12</v>
      </c>
      <c r="B13">
        <v>630.64</v>
      </c>
      <c r="C13">
        <v>18</v>
      </c>
      <c r="D13" t="s">
        <v>46</v>
      </c>
      <c r="E13">
        <v>0</v>
      </c>
      <c r="F13">
        <v>0</v>
      </c>
      <c r="G13">
        <v>30</v>
      </c>
      <c r="H13">
        <v>4</v>
      </c>
      <c r="I13">
        <v>25</v>
      </c>
      <c r="J13">
        <v>0</v>
      </c>
      <c r="K13">
        <f>_xlfn.XLOOKUP(FraudData[[#This Row],[amount]],AmountRules[Amount Min],AmountRules[Risk Points],,-1)</f>
        <v>1</v>
      </c>
      <c r="L13">
        <f>_xlfn.XLOOKUP(FraudData[[#This Row],[transaction_hour]],TimeRules[Hour Min],TimeRules[Risk Points],,-1)</f>
        <v>0</v>
      </c>
      <c r="M13">
        <f>_xlfn.XLOOKUP(FraudData[[#This Row],[foreign_transaction]],ForeignRules[Foreign Transaction],ForeignRules[Risk Points],0)</f>
        <v>0</v>
      </c>
      <c r="N13">
        <f>_xlfn.XLOOKUP(FraudData[[#This Row],[location_mismatch]],Table10[Location Mismatch],Table10[Risk Points],0)</f>
        <v>0</v>
      </c>
      <c r="O13">
        <f>_xlfn.XLOOKUP(FraudData[[#This Row],[device_trust_score]],DeviceRules[Device Min],DeviceRules[Risk Points],,-1)</f>
        <v>2</v>
      </c>
      <c r="P13">
        <f>_xlfn.XLOOKUP(FraudData[[#This Row],[velocity_last_24h]],VelocityRules[Velocity Min],VelocityRules[Risk Points],,-1)</f>
        <v>0</v>
      </c>
      <c r="Q13">
        <f>_xlfn.XLOOKUP(FraudData[[#This Row],[merchant_category]],MerchantRules[Merchant Category],MerchantRules[Risk Points],0)</f>
        <v>0</v>
      </c>
      <c r="R13">
        <f>SUM(FraudData[[#This Row],[Amount Risk]:[Merchant Risk]])</f>
        <v>3</v>
      </c>
      <c r="S13" t="str" cm="1">
        <f t="array" ref="S13">_xlfn.IFS(FraudData[[#This Row],[Fraud Risk Score]]&gt;=8,"High Risk",FraudData[[#This Row],[Fraud Risk Score]]&gt;=6,"Medium Risk",TRUE,"Low Risk")</f>
        <v>Low Risk</v>
      </c>
    </row>
    <row r="14" spans="1:19">
      <c r="A14">
        <v>13</v>
      </c>
      <c r="B14">
        <v>321.56</v>
      </c>
      <c r="C14">
        <v>11</v>
      </c>
      <c r="D14" t="s">
        <v>46</v>
      </c>
      <c r="E14">
        <v>0</v>
      </c>
      <c r="F14">
        <v>0</v>
      </c>
      <c r="G14">
        <v>73</v>
      </c>
      <c r="H14">
        <v>4</v>
      </c>
      <c r="I14">
        <v>68</v>
      </c>
      <c r="J14">
        <v>0</v>
      </c>
      <c r="K14">
        <f>_xlfn.XLOOKUP(FraudData[[#This Row],[amount]],AmountRules[Amount Min],AmountRules[Risk Points],,-1)</f>
        <v>0</v>
      </c>
      <c r="L14">
        <f>_xlfn.XLOOKUP(FraudData[[#This Row],[transaction_hour]],TimeRules[Hour Min],TimeRules[Risk Points],,-1)</f>
        <v>0</v>
      </c>
      <c r="M14">
        <f>_xlfn.XLOOKUP(FraudData[[#This Row],[foreign_transaction]],ForeignRules[Foreign Transaction],ForeignRules[Risk Points],0)</f>
        <v>0</v>
      </c>
      <c r="N14">
        <f>_xlfn.XLOOKUP(FraudData[[#This Row],[location_mismatch]],Table10[Location Mismatch],Table10[Risk Points],0)</f>
        <v>0</v>
      </c>
      <c r="O14">
        <f>_xlfn.XLOOKUP(FraudData[[#This Row],[device_trust_score]],DeviceRules[Device Min],DeviceRules[Risk Points],,-1)</f>
        <v>0</v>
      </c>
      <c r="P14">
        <f>_xlfn.XLOOKUP(FraudData[[#This Row],[velocity_last_24h]],VelocityRules[Velocity Min],VelocityRules[Risk Points],,-1)</f>
        <v>0</v>
      </c>
      <c r="Q14">
        <f>_xlfn.XLOOKUP(FraudData[[#This Row],[merchant_category]],MerchantRules[Merchant Category],MerchantRules[Risk Points],0)</f>
        <v>0</v>
      </c>
      <c r="R14">
        <f>SUM(FraudData[[#This Row],[Amount Risk]:[Merchant Risk]])</f>
        <v>0</v>
      </c>
      <c r="S14" t="str" cm="1">
        <f t="array" ref="S14">_xlfn.IFS(FraudData[[#This Row],[Fraud Risk Score]]&gt;=8,"High Risk",FraudData[[#This Row],[Fraud Risk Score]]&gt;=6,"Medium Risk",TRUE,"Low Risk")</f>
        <v>Low Risk</v>
      </c>
    </row>
    <row r="15" spans="1:19">
      <c r="A15">
        <v>14</v>
      </c>
      <c r="B15">
        <v>42.96</v>
      </c>
      <c r="C15">
        <v>3</v>
      </c>
      <c r="D15" t="s">
        <v>50</v>
      </c>
      <c r="E15">
        <v>0</v>
      </c>
      <c r="F15">
        <v>0</v>
      </c>
      <c r="G15">
        <v>40</v>
      </c>
      <c r="H15">
        <v>2</v>
      </c>
      <c r="I15">
        <v>43</v>
      </c>
      <c r="J15">
        <v>0</v>
      </c>
      <c r="K15">
        <f>_xlfn.XLOOKUP(FraudData[[#This Row],[amount]],AmountRules[Amount Min],AmountRules[Risk Points],,-1)</f>
        <v>0</v>
      </c>
      <c r="L15">
        <f>_xlfn.XLOOKUP(FraudData[[#This Row],[transaction_hour]],TimeRules[Hour Min],TimeRules[Risk Points],,-1)</f>
        <v>3</v>
      </c>
      <c r="M15">
        <f>_xlfn.XLOOKUP(FraudData[[#This Row],[foreign_transaction]],ForeignRules[Foreign Transaction],ForeignRules[Risk Points],0)</f>
        <v>0</v>
      </c>
      <c r="N15">
        <f>_xlfn.XLOOKUP(FraudData[[#This Row],[location_mismatch]],Table10[Location Mismatch],Table10[Risk Points],0)</f>
        <v>0</v>
      </c>
      <c r="O15">
        <f>_xlfn.XLOOKUP(FraudData[[#This Row],[device_trust_score]],DeviceRules[Device Min],DeviceRules[Risk Points],,-1)</f>
        <v>2</v>
      </c>
      <c r="P15">
        <f>_xlfn.XLOOKUP(FraudData[[#This Row],[velocity_last_24h]],VelocityRules[Velocity Min],VelocityRules[Risk Points],,-1)</f>
        <v>0</v>
      </c>
      <c r="Q15">
        <f>_xlfn.XLOOKUP(FraudData[[#This Row],[merchant_category]],MerchantRules[Merchant Category],MerchantRules[Risk Points],0)</f>
        <v>0</v>
      </c>
      <c r="R15">
        <f>SUM(FraudData[[#This Row],[Amount Risk]:[Merchant Risk]])</f>
        <v>5</v>
      </c>
      <c r="S15" t="str" cm="1">
        <f t="array" ref="S15">_xlfn.IFS(FraudData[[#This Row],[Fraud Risk Score]]&gt;=8,"High Risk",FraudData[[#This Row],[Fraud Risk Score]]&gt;=6,"Medium Risk",TRUE,"Low Risk")</f>
        <v>Low Risk</v>
      </c>
    </row>
    <row r="16" spans="1:19">
      <c r="A16">
        <v>15</v>
      </c>
      <c r="B16">
        <v>36.119999999999997</v>
      </c>
      <c r="C16">
        <v>15</v>
      </c>
      <c r="D16" t="s">
        <v>47</v>
      </c>
      <c r="E16">
        <v>0</v>
      </c>
      <c r="F16">
        <v>0</v>
      </c>
      <c r="G16">
        <v>37</v>
      </c>
      <c r="H16">
        <v>2</v>
      </c>
      <c r="I16">
        <v>69</v>
      </c>
      <c r="J16">
        <v>0</v>
      </c>
      <c r="K16">
        <f>_xlfn.XLOOKUP(FraudData[[#This Row],[amount]],AmountRules[Amount Min],AmountRules[Risk Points],,-1)</f>
        <v>0</v>
      </c>
      <c r="L16">
        <f>_xlfn.XLOOKUP(FraudData[[#This Row],[transaction_hour]],TimeRules[Hour Min],TimeRules[Risk Points],,-1)</f>
        <v>0</v>
      </c>
      <c r="M16">
        <f>_xlfn.XLOOKUP(FraudData[[#This Row],[foreign_transaction]],ForeignRules[Foreign Transaction],ForeignRules[Risk Points],0)</f>
        <v>0</v>
      </c>
      <c r="N16">
        <f>_xlfn.XLOOKUP(FraudData[[#This Row],[location_mismatch]],Table10[Location Mismatch],Table10[Risk Points],0)</f>
        <v>0</v>
      </c>
      <c r="O16">
        <f>_xlfn.XLOOKUP(FraudData[[#This Row],[device_trust_score]],DeviceRules[Device Min],DeviceRules[Risk Points],,-1)</f>
        <v>2</v>
      </c>
      <c r="P16">
        <f>_xlfn.XLOOKUP(FraudData[[#This Row],[velocity_last_24h]],VelocityRules[Velocity Min],VelocityRules[Risk Points],,-1)</f>
        <v>0</v>
      </c>
      <c r="Q16">
        <f>_xlfn.XLOOKUP(FraudData[[#This Row],[merchant_category]],MerchantRules[Merchant Category],MerchantRules[Risk Points],0)</f>
        <v>0</v>
      </c>
      <c r="R16">
        <f>SUM(FraudData[[#This Row],[Amount Risk]:[Merchant Risk]])</f>
        <v>2</v>
      </c>
      <c r="S16" t="str" cm="1">
        <f t="array" ref="S16">_xlfn.IFS(FraudData[[#This Row],[Fraud Risk Score]]&gt;=8,"High Risk",FraudData[[#This Row],[Fraud Risk Score]]&gt;=6,"Medium Risk",TRUE,"Low Risk")</f>
        <v>Low Risk</v>
      </c>
    </row>
    <row r="17" spans="1:19">
      <c r="A17">
        <v>16</v>
      </c>
      <c r="B17">
        <v>36.47</v>
      </c>
      <c r="C17">
        <v>10</v>
      </c>
      <c r="D17" t="s">
        <v>46</v>
      </c>
      <c r="E17">
        <v>0</v>
      </c>
      <c r="F17">
        <v>0</v>
      </c>
      <c r="G17">
        <v>36</v>
      </c>
      <c r="H17">
        <v>2</v>
      </c>
      <c r="I17">
        <v>66</v>
      </c>
      <c r="J17">
        <v>0</v>
      </c>
      <c r="K17">
        <f>_xlfn.XLOOKUP(FraudData[[#This Row],[amount]],AmountRules[Amount Min],AmountRules[Risk Points],,-1)</f>
        <v>0</v>
      </c>
      <c r="L17">
        <f>_xlfn.XLOOKUP(FraudData[[#This Row],[transaction_hour]],TimeRules[Hour Min],TimeRules[Risk Points],,-1)</f>
        <v>0</v>
      </c>
      <c r="M17">
        <f>_xlfn.XLOOKUP(FraudData[[#This Row],[foreign_transaction]],ForeignRules[Foreign Transaction],ForeignRules[Risk Points],0)</f>
        <v>0</v>
      </c>
      <c r="N17">
        <f>_xlfn.XLOOKUP(FraudData[[#This Row],[location_mismatch]],Table10[Location Mismatch],Table10[Risk Points],0)</f>
        <v>0</v>
      </c>
      <c r="O17">
        <f>_xlfn.XLOOKUP(FraudData[[#This Row],[device_trust_score]],DeviceRules[Device Min],DeviceRules[Risk Points],,-1)</f>
        <v>2</v>
      </c>
      <c r="P17">
        <f>_xlfn.XLOOKUP(FraudData[[#This Row],[velocity_last_24h]],VelocityRules[Velocity Min],VelocityRules[Risk Points],,-1)</f>
        <v>0</v>
      </c>
      <c r="Q17">
        <f>_xlfn.XLOOKUP(FraudData[[#This Row],[merchant_category]],MerchantRules[Merchant Category],MerchantRules[Risk Points],0)</f>
        <v>0</v>
      </c>
      <c r="R17">
        <f>SUM(FraudData[[#This Row],[Amount Risk]:[Merchant Risk]])</f>
        <v>2</v>
      </c>
      <c r="S17" t="str" cm="1">
        <f t="array" ref="S17">_xlfn.IFS(FraudData[[#This Row],[Fraud Risk Score]]&gt;=8,"High Risk",FraudData[[#This Row],[Fraud Risk Score]]&gt;=6,"Medium Risk",TRUE,"Low Risk")</f>
        <v>Low Risk</v>
      </c>
    </row>
    <row r="18" spans="1:19">
      <c r="A18">
        <v>17</v>
      </c>
      <c r="B18">
        <v>65.3</v>
      </c>
      <c r="C18">
        <v>21</v>
      </c>
      <c r="D18" t="s">
        <v>48</v>
      </c>
      <c r="E18">
        <v>0</v>
      </c>
      <c r="F18">
        <v>0</v>
      </c>
      <c r="G18">
        <v>35</v>
      </c>
      <c r="H18">
        <v>1</v>
      </c>
      <c r="I18">
        <v>25</v>
      </c>
      <c r="J18">
        <v>0</v>
      </c>
      <c r="K18">
        <f>_xlfn.XLOOKUP(FraudData[[#This Row],[amount]],AmountRules[Amount Min],AmountRules[Risk Points],,-1)</f>
        <v>0</v>
      </c>
      <c r="L18">
        <f>_xlfn.XLOOKUP(FraudData[[#This Row],[transaction_hour]],TimeRules[Hour Min],TimeRules[Risk Points],,-1)</f>
        <v>0</v>
      </c>
      <c r="M18">
        <f>_xlfn.XLOOKUP(FraudData[[#This Row],[foreign_transaction]],ForeignRules[Foreign Transaction],ForeignRules[Risk Points],0)</f>
        <v>0</v>
      </c>
      <c r="N18">
        <f>_xlfn.XLOOKUP(FraudData[[#This Row],[location_mismatch]],Table10[Location Mismatch],Table10[Risk Points],0)</f>
        <v>0</v>
      </c>
      <c r="O18">
        <f>_xlfn.XLOOKUP(FraudData[[#This Row],[device_trust_score]],DeviceRules[Device Min],DeviceRules[Risk Points],,-1)</f>
        <v>2</v>
      </c>
      <c r="P18">
        <f>_xlfn.XLOOKUP(FraudData[[#This Row],[velocity_last_24h]],VelocityRules[Velocity Min],VelocityRules[Risk Points],,-1)</f>
        <v>0</v>
      </c>
      <c r="Q18">
        <f>_xlfn.XLOOKUP(FraudData[[#This Row],[merchant_category]],MerchantRules[Merchant Category],MerchantRules[Risk Points],0)</f>
        <v>0</v>
      </c>
      <c r="R18">
        <f>SUM(FraudData[[#This Row],[Amount Risk]:[Merchant Risk]])</f>
        <v>2</v>
      </c>
      <c r="S18" t="str" cm="1">
        <f t="array" ref="S18">_xlfn.IFS(FraudData[[#This Row],[Fraud Risk Score]]&gt;=8,"High Risk",FraudData[[#This Row],[Fraud Risk Score]]&gt;=6,"Medium Risk",TRUE,"Low Risk")</f>
        <v>Low Risk</v>
      </c>
    </row>
    <row r="19" spans="1:19">
      <c r="A19">
        <v>18</v>
      </c>
      <c r="B19">
        <v>133.91</v>
      </c>
      <c r="C19">
        <v>3</v>
      </c>
      <c r="D19" t="s">
        <v>46</v>
      </c>
      <c r="E19">
        <v>0</v>
      </c>
      <c r="F19">
        <v>0</v>
      </c>
      <c r="G19">
        <v>71</v>
      </c>
      <c r="H19">
        <v>2</v>
      </c>
      <c r="I19">
        <v>25</v>
      </c>
      <c r="J19">
        <v>0</v>
      </c>
      <c r="K19">
        <f>_xlfn.XLOOKUP(FraudData[[#This Row],[amount]],AmountRules[Amount Min],AmountRules[Risk Points],,-1)</f>
        <v>0</v>
      </c>
      <c r="L19">
        <f>_xlfn.XLOOKUP(FraudData[[#This Row],[transaction_hour]],TimeRules[Hour Min],TimeRules[Risk Points],,-1)</f>
        <v>3</v>
      </c>
      <c r="M19">
        <f>_xlfn.XLOOKUP(FraudData[[#This Row],[foreign_transaction]],ForeignRules[Foreign Transaction],ForeignRules[Risk Points],0)</f>
        <v>0</v>
      </c>
      <c r="N19">
        <f>_xlfn.XLOOKUP(FraudData[[#This Row],[location_mismatch]],Table10[Location Mismatch],Table10[Risk Points],0)</f>
        <v>0</v>
      </c>
      <c r="O19">
        <f>_xlfn.XLOOKUP(FraudData[[#This Row],[device_trust_score]],DeviceRules[Device Min],DeviceRules[Risk Points],,-1)</f>
        <v>0</v>
      </c>
      <c r="P19">
        <f>_xlfn.XLOOKUP(FraudData[[#This Row],[velocity_last_24h]],VelocityRules[Velocity Min],VelocityRules[Risk Points],,-1)</f>
        <v>0</v>
      </c>
      <c r="Q19">
        <f>_xlfn.XLOOKUP(FraudData[[#This Row],[merchant_category]],MerchantRules[Merchant Category],MerchantRules[Risk Points],0)</f>
        <v>0</v>
      </c>
      <c r="R19">
        <f>SUM(FraudData[[#This Row],[Amount Risk]:[Merchant Risk]])</f>
        <v>3</v>
      </c>
      <c r="S19" t="str" cm="1">
        <f t="array" ref="S19">_xlfn.IFS(FraudData[[#This Row],[Fraud Risk Score]]&gt;=8,"High Risk",FraudData[[#This Row],[Fraud Risk Score]]&gt;=6,"Medium Risk",TRUE,"Low Risk")</f>
        <v>Low Risk</v>
      </c>
    </row>
    <row r="20" spans="1:19">
      <c r="A20">
        <v>19</v>
      </c>
      <c r="B20">
        <v>101.8</v>
      </c>
      <c r="C20">
        <v>16</v>
      </c>
      <c r="D20" t="s">
        <v>49</v>
      </c>
      <c r="E20">
        <v>1</v>
      </c>
      <c r="F20">
        <v>0</v>
      </c>
      <c r="G20">
        <v>84</v>
      </c>
      <c r="H20">
        <v>3</v>
      </c>
      <c r="I20">
        <v>24</v>
      </c>
      <c r="J20">
        <v>0</v>
      </c>
      <c r="K20">
        <f>_xlfn.XLOOKUP(FraudData[[#This Row],[amount]],AmountRules[Amount Min],AmountRules[Risk Points],,-1)</f>
        <v>0</v>
      </c>
      <c r="L20">
        <f>_xlfn.XLOOKUP(FraudData[[#This Row],[transaction_hour]],TimeRules[Hour Min],TimeRules[Risk Points],,-1)</f>
        <v>0</v>
      </c>
      <c r="M20">
        <f>_xlfn.XLOOKUP(FraudData[[#This Row],[foreign_transaction]],ForeignRules[Foreign Transaction],ForeignRules[Risk Points],0)</f>
        <v>3</v>
      </c>
      <c r="N20">
        <f>_xlfn.XLOOKUP(FraudData[[#This Row],[location_mismatch]],Table10[Location Mismatch],Table10[Risk Points],0)</f>
        <v>0</v>
      </c>
      <c r="O20">
        <f>_xlfn.XLOOKUP(FraudData[[#This Row],[device_trust_score]],DeviceRules[Device Min],DeviceRules[Risk Points],,-1)</f>
        <v>0</v>
      </c>
      <c r="P20">
        <f>_xlfn.XLOOKUP(FraudData[[#This Row],[velocity_last_24h]],VelocityRules[Velocity Min],VelocityRules[Risk Points],,-1)</f>
        <v>0</v>
      </c>
      <c r="Q20">
        <f>_xlfn.XLOOKUP(FraudData[[#This Row],[merchant_category]],MerchantRules[Merchant Category],MerchantRules[Risk Points],0)</f>
        <v>1</v>
      </c>
      <c r="R20">
        <f>SUM(FraudData[[#This Row],[Amount Risk]:[Merchant Risk]])</f>
        <v>4</v>
      </c>
      <c r="S20" t="str" cm="1">
        <f t="array" ref="S20">_xlfn.IFS(FraudData[[#This Row],[Fraud Risk Score]]&gt;=8,"High Risk",FraudData[[#This Row],[Fraud Risk Score]]&gt;=6,"Medium Risk",TRUE,"Low Risk")</f>
        <v>Low Risk</v>
      </c>
    </row>
    <row r="21" spans="1:19">
      <c r="A21">
        <v>20</v>
      </c>
      <c r="B21">
        <v>61.96</v>
      </c>
      <c r="C21">
        <v>7</v>
      </c>
      <c r="D21" t="s">
        <v>47</v>
      </c>
      <c r="E21">
        <v>0</v>
      </c>
      <c r="F21">
        <v>0</v>
      </c>
      <c r="G21">
        <v>73</v>
      </c>
      <c r="H21">
        <v>2</v>
      </c>
      <c r="I21">
        <v>68</v>
      </c>
      <c r="J21">
        <v>0</v>
      </c>
      <c r="K21">
        <f>_xlfn.XLOOKUP(FraudData[[#This Row],[amount]],AmountRules[Amount Min],AmountRules[Risk Points],,-1)</f>
        <v>0</v>
      </c>
      <c r="L21">
        <f>_xlfn.XLOOKUP(FraudData[[#This Row],[transaction_hour]],TimeRules[Hour Min],TimeRules[Risk Points],,-1)</f>
        <v>0</v>
      </c>
      <c r="M21">
        <f>_xlfn.XLOOKUP(FraudData[[#This Row],[foreign_transaction]],ForeignRules[Foreign Transaction],ForeignRules[Risk Points],0)</f>
        <v>0</v>
      </c>
      <c r="N21">
        <f>_xlfn.XLOOKUP(FraudData[[#This Row],[location_mismatch]],Table10[Location Mismatch],Table10[Risk Points],0)</f>
        <v>0</v>
      </c>
      <c r="O21">
        <f>_xlfn.XLOOKUP(FraudData[[#This Row],[device_trust_score]],DeviceRules[Device Min],DeviceRules[Risk Points],,-1)</f>
        <v>0</v>
      </c>
      <c r="P21">
        <f>_xlfn.XLOOKUP(FraudData[[#This Row],[velocity_last_24h]],VelocityRules[Velocity Min],VelocityRules[Risk Points],,-1)</f>
        <v>0</v>
      </c>
      <c r="Q21">
        <f>_xlfn.XLOOKUP(FraudData[[#This Row],[merchant_category]],MerchantRules[Merchant Category],MerchantRules[Risk Points],0)</f>
        <v>0</v>
      </c>
      <c r="R21">
        <f>SUM(FraudData[[#This Row],[Amount Risk]:[Merchant Risk]])</f>
        <v>0</v>
      </c>
      <c r="S21" t="str" cm="1">
        <f t="array" ref="S21">_xlfn.IFS(FraudData[[#This Row],[Fraud Risk Score]]&gt;=8,"High Risk",FraudData[[#This Row],[Fraud Risk Score]]&gt;=6,"Medium Risk",TRUE,"Low Risk")</f>
        <v>Low Risk</v>
      </c>
    </row>
    <row r="22" spans="1:19">
      <c r="A22">
        <v>21</v>
      </c>
      <c r="B22">
        <v>170.35</v>
      </c>
      <c r="C22">
        <v>13</v>
      </c>
      <c r="D22" t="s">
        <v>50</v>
      </c>
      <c r="E22">
        <v>0</v>
      </c>
      <c r="F22">
        <v>0</v>
      </c>
      <c r="G22">
        <v>76</v>
      </c>
      <c r="H22">
        <v>4</v>
      </c>
      <c r="I22">
        <v>51</v>
      </c>
      <c r="J22">
        <v>0</v>
      </c>
      <c r="K22">
        <f>_xlfn.XLOOKUP(FraudData[[#This Row],[amount]],AmountRules[Amount Min],AmountRules[Risk Points],,-1)</f>
        <v>0</v>
      </c>
      <c r="L22">
        <f>_xlfn.XLOOKUP(FraudData[[#This Row],[transaction_hour]],TimeRules[Hour Min],TimeRules[Risk Points],,-1)</f>
        <v>0</v>
      </c>
      <c r="M22">
        <f>_xlfn.XLOOKUP(FraudData[[#This Row],[foreign_transaction]],ForeignRules[Foreign Transaction],ForeignRules[Risk Points],0)</f>
        <v>0</v>
      </c>
      <c r="N22">
        <f>_xlfn.XLOOKUP(FraudData[[#This Row],[location_mismatch]],Table10[Location Mismatch],Table10[Risk Points],0)</f>
        <v>0</v>
      </c>
      <c r="O22">
        <f>_xlfn.XLOOKUP(FraudData[[#This Row],[device_trust_score]],DeviceRules[Device Min],DeviceRules[Risk Points],,-1)</f>
        <v>0</v>
      </c>
      <c r="P22">
        <f>_xlfn.XLOOKUP(FraudData[[#This Row],[velocity_last_24h]],VelocityRules[Velocity Min],VelocityRules[Risk Points],,-1)</f>
        <v>0</v>
      </c>
      <c r="Q22">
        <f>_xlfn.XLOOKUP(FraudData[[#This Row],[merchant_category]],MerchantRules[Merchant Category],MerchantRules[Risk Points],0)</f>
        <v>0</v>
      </c>
      <c r="R22">
        <f>SUM(FraudData[[#This Row],[Amount Risk]:[Merchant Risk]])</f>
        <v>0</v>
      </c>
      <c r="S22" t="str" cm="1">
        <f t="array" ref="S22">_xlfn.IFS(FraudData[[#This Row],[Fraud Risk Score]]&gt;=8,"High Risk",FraudData[[#This Row],[Fraud Risk Score]]&gt;=6,"Medium Risk",TRUE,"Low Risk")</f>
        <v>Low Risk</v>
      </c>
    </row>
    <row r="23" spans="1:19">
      <c r="A23">
        <v>22</v>
      </c>
      <c r="B23">
        <v>27.04</v>
      </c>
      <c r="C23">
        <v>1</v>
      </c>
      <c r="D23" t="s">
        <v>46</v>
      </c>
      <c r="E23">
        <v>0</v>
      </c>
      <c r="F23">
        <v>0</v>
      </c>
      <c r="G23">
        <v>85</v>
      </c>
      <c r="H23">
        <v>1</v>
      </c>
      <c r="I23">
        <v>49</v>
      </c>
      <c r="J23">
        <v>0</v>
      </c>
      <c r="K23">
        <f>_xlfn.XLOOKUP(FraudData[[#This Row],[amount]],AmountRules[Amount Min],AmountRules[Risk Points],,-1)</f>
        <v>0</v>
      </c>
      <c r="L23">
        <f>_xlfn.XLOOKUP(FraudData[[#This Row],[transaction_hour]],TimeRules[Hour Min],TimeRules[Risk Points],,-1)</f>
        <v>3</v>
      </c>
      <c r="M23">
        <f>_xlfn.XLOOKUP(FraudData[[#This Row],[foreign_transaction]],ForeignRules[Foreign Transaction],ForeignRules[Risk Points],0)</f>
        <v>0</v>
      </c>
      <c r="N23">
        <f>_xlfn.XLOOKUP(FraudData[[#This Row],[location_mismatch]],Table10[Location Mismatch],Table10[Risk Points],0)</f>
        <v>0</v>
      </c>
      <c r="O23">
        <f>_xlfn.XLOOKUP(FraudData[[#This Row],[device_trust_score]],DeviceRules[Device Min],DeviceRules[Risk Points],,-1)</f>
        <v>0</v>
      </c>
      <c r="P23">
        <f>_xlfn.XLOOKUP(FraudData[[#This Row],[velocity_last_24h]],VelocityRules[Velocity Min],VelocityRules[Risk Points],,-1)</f>
        <v>0</v>
      </c>
      <c r="Q23">
        <f>_xlfn.XLOOKUP(FraudData[[#This Row],[merchant_category]],MerchantRules[Merchant Category],MerchantRules[Risk Points],0)</f>
        <v>0</v>
      </c>
      <c r="R23">
        <f>SUM(FraudData[[#This Row],[Amount Risk]:[Merchant Risk]])</f>
        <v>3</v>
      </c>
      <c r="S23" t="str" cm="1">
        <f t="array" ref="S23">_xlfn.IFS(FraudData[[#This Row],[Fraud Risk Score]]&gt;=8,"High Risk",FraudData[[#This Row],[Fraud Risk Score]]&gt;=6,"Medium Risk",TRUE,"Low Risk")</f>
        <v>Low Risk</v>
      </c>
    </row>
    <row r="24" spans="1:19">
      <c r="A24">
        <v>23</v>
      </c>
      <c r="B24">
        <v>62.19</v>
      </c>
      <c r="C24">
        <v>10</v>
      </c>
      <c r="D24" t="s">
        <v>49</v>
      </c>
      <c r="E24">
        <v>0</v>
      </c>
      <c r="F24">
        <v>0</v>
      </c>
      <c r="G24">
        <v>64</v>
      </c>
      <c r="H24">
        <v>2</v>
      </c>
      <c r="I24">
        <v>30</v>
      </c>
      <c r="J24">
        <v>0</v>
      </c>
      <c r="K24">
        <f>_xlfn.XLOOKUP(FraudData[[#This Row],[amount]],AmountRules[Amount Min],AmountRules[Risk Points],,-1)</f>
        <v>0</v>
      </c>
      <c r="L24">
        <f>_xlfn.XLOOKUP(FraudData[[#This Row],[transaction_hour]],TimeRules[Hour Min],TimeRules[Risk Points],,-1)</f>
        <v>0</v>
      </c>
      <c r="M24">
        <f>_xlfn.XLOOKUP(FraudData[[#This Row],[foreign_transaction]],ForeignRules[Foreign Transaction],ForeignRules[Risk Points],0)</f>
        <v>0</v>
      </c>
      <c r="N24">
        <f>_xlfn.XLOOKUP(FraudData[[#This Row],[location_mismatch]],Table10[Location Mismatch],Table10[Risk Points],0)</f>
        <v>0</v>
      </c>
      <c r="O24">
        <f>_xlfn.XLOOKUP(FraudData[[#This Row],[device_trust_score]],DeviceRules[Device Min],DeviceRules[Risk Points],,-1)</f>
        <v>1</v>
      </c>
      <c r="P24">
        <f>_xlfn.XLOOKUP(FraudData[[#This Row],[velocity_last_24h]],VelocityRules[Velocity Min],VelocityRules[Risk Points],,-1)</f>
        <v>0</v>
      </c>
      <c r="Q24">
        <f>_xlfn.XLOOKUP(FraudData[[#This Row],[merchant_category]],MerchantRules[Merchant Category],MerchantRules[Risk Points],0)</f>
        <v>1</v>
      </c>
      <c r="R24">
        <f>SUM(FraudData[[#This Row],[Amount Risk]:[Merchant Risk]])</f>
        <v>2</v>
      </c>
      <c r="S24" t="str" cm="1">
        <f t="array" ref="S24">_xlfn.IFS(FraudData[[#This Row],[Fraud Risk Score]]&gt;=8,"High Risk",FraudData[[#This Row],[Fraud Risk Score]]&gt;=6,"Medium Risk",TRUE,"Low Risk")</f>
        <v>Low Risk</v>
      </c>
    </row>
    <row r="25" spans="1:19">
      <c r="A25">
        <v>24</v>
      </c>
      <c r="B25">
        <v>82.13</v>
      </c>
      <c r="C25">
        <v>10</v>
      </c>
      <c r="D25" t="s">
        <v>48</v>
      </c>
      <c r="E25">
        <v>0</v>
      </c>
      <c r="F25">
        <v>0</v>
      </c>
      <c r="G25">
        <v>95</v>
      </c>
      <c r="H25">
        <v>2</v>
      </c>
      <c r="I25">
        <v>53</v>
      </c>
      <c r="J25">
        <v>0</v>
      </c>
      <c r="K25">
        <f>_xlfn.XLOOKUP(FraudData[[#This Row],[amount]],AmountRules[Amount Min],AmountRules[Risk Points],,-1)</f>
        <v>0</v>
      </c>
      <c r="L25">
        <f>_xlfn.XLOOKUP(FraudData[[#This Row],[transaction_hour]],TimeRules[Hour Min],TimeRules[Risk Points],,-1)</f>
        <v>0</v>
      </c>
      <c r="M25">
        <f>_xlfn.XLOOKUP(FraudData[[#This Row],[foreign_transaction]],ForeignRules[Foreign Transaction],ForeignRules[Risk Points],0)</f>
        <v>0</v>
      </c>
      <c r="N25">
        <f>_xlfn.XLOOKUP(FraudData[[#This Row],[location_mismatch]],Table10[Location Mismatch],Table10[Risk Points],0)</f>
        <v>0</v>
      </c>
      <c r="O25">
        <f>_xlfn.XLOOKUP(FraudData[[#This Row],[device_trust_score]],DeviceRules[Device Min],DeviceRules[Risk Points],,-1)</f>
        <v>0</v>
      </c>
      <c r="P25">
        <f>_xlfn.XLOOKUP(FraudData[[#This Row],[velocity_last_24h]],VelocityRules[Velocity Min],VelocityRules[Risk Points],,-1)</f>
        <v>0</v>
      </c>
      <c r="Q25">
        <f>_xlfn.XLOOKUP(FraudData[[#This Row],[merchant_category]],MerchantRules[Merchant Category],MerchantRules[Risk Points],0)</f>
        <v>0</v>
      </c>
      <c r="R25">
        <f>SUM(FraudData[[#This Row],[Amount Risk]:[Merchant Risk]])</f>
        <v>0</v>
      </c>
      <c r="S25" t="str" cm="1">
        <f t="array" ref="S25">_xlfn.IFS(FraudData[[#This Row],[Fraud Risk Score]]&gt;=8,"High Risk",FraudData[[#This Row],[Fraud Risk Score]]&gt;=6,"Medium Risk",TRUE,"Low Risk")</f>
        <v>Low Risk</v>
      </c>
    </row>
    <row r="26" spans="1:19">
      <c r="A26">
        <v>25</v>
      </c>
      <c r="B26">
        <v>109.61</v>
      </c>
      <c r="C26">
        <v>23</v>
      </c>
      <c r="D26" t="s">
        <v>48</v>
      </c>
      <c r="E26">
        <v>0</v>
      </c>
      <c r="F26">
        <v>0</v>
      </c>
      <c r="G26">
        <v>99</v>
      </c>
      <c r="H26">
        <v>2</v>
      </c>
      <c r="I26">
        <v>35</v>
      </c>
      <c r="J26">
        <v>0</v>
      </c>
      <c r="K26">
        <f>_xlfn.XLOOKUP(FraudData[[#This Row],[amount]],AmountRules[Amount Min],AmountRules[Risk Points],,-1)</f>
        <v>0</v>
      </c>
      <c r="L26">
        <f>_xlfn.XLOOKUP(FraudData[[#This Row],[transaction_hour]],TimeRules[Hour Min],TimeRules[Risk Points],,-1)</f>
        <v>1</v>
      </c>
      <c r="M26">
        <f>_xlfn.XLOOKUP(FraudData[[#This Row],[foreign_transaction]],ForeignRules[Foreign Transaction],ForeignRules[Risk Points],0)</f>
        <v>0</v>
      </c>
      <c r="N26">
        <f>_xlfn.XLOOKUP(FraudData[[#This Row],[location_mismatch]],Table10[Location Mismatch],Table10[Risk Points],0)</f>
        <v>0</v>
      </c>
      <c r="O26">
        <f>_xlfn.XLOOKUP(FraudData[[#This Row],[device_trust_score]],DeviceRules[Device Min],DeviceRules[Risk Points],,-1)</f>
        <v>0</v>
      </c>
      <c r="P26">
        <f>_xlfn.XLOOKUP(FraudData[[#This Row],[velocity_last_24h]],VelocityRules[Velocity Min],VelocityRules[Risk Points],,-1)</f>
        <v>0</v>
      </c>
      <c r="Q26">
        <f>_xlfn.XLOOKUP(FraudData[[#This Row],[merchant_category]],MerchantRules[Merchant Category],MerchantRules[Risk Points],0)</f>
        <v>0</v>
      </c>
      <c r="R26">
        <f>SUM(FraudData[[#This Row],[Amount Risk]:[Merchant Risk]])</f>
        <v>1</v>
      </c>
      <c r="S26" t="str" cm="1">
        <f t="array" ref="S26">_xlfn.IFS(FraudData[[#This Row],[Fraud Risk Score]]&gt;=8,"High Risk",FraudData[[#This Row],[Fraud Risk Score]]&gt;=6,"Medium Risk",TRUE,"Low Risk")</f>
        <v>Low Risk</v>
      </c>
    </row>
    <row r="27" spans="1:19">
      <c r="A27">
        <v>26</v>
      </c>
      <c r="B27">
        <v>276.83</v>
      </c>
      <c r="C27">
        <v>21</v>
      </c>
      <c r="D27" t="s">
        <v>50</v>
      </c>
      <c r="E27">
        <v>1</v>
      </c>
      <c r="F27">
        <v>0</v>
      </c>
      <c r="G27">
        <v>77</v>
      </c>
      <c r="H27">
        <v>3</v>
      </c>
      <c r="I27">
        <v>30</v>
      </c>
      <c r="J27">
        <v>0</v>
      </c>
      <c r="K27">
        <f>_xlfn.XLOOKUP(FraudData[[#This Row],[amount]],AmountRules[Amount Min],AmountRules[Risk Points],,-1)</f>
        <v>0</v>
      </c>
      <c r="L27">
        <f>_xlfn.XLOOKUP(FraudData[[#This Row],[transaction_hour]],TimeRules[Hour Min],TimeRules[Risk Points],,-1)</f>
        <v>0</v>
      </c>
      <c r="M27">
        <f>_xlfn.XLOOKUP(FraudData[[#This Row],[foreign_transaction]],ForeignRules[Foreign Transaction],ForeignRules[Risk Points],0)</f>
        <v>3</v>
      </c>
      <c r="N27">
        <f>_xlfn.XLOOKUP(FraudData[[#This Row],[location_mismatch]],Table10[Location Mismatch],Table10[Risk Points],0)</f>
        <v>0</v>
      </c>
      <c r="O27">
        <f>_xlfn.XLOOKUP(FraudData[[#This Row],[device_trust_score]],DeviceRules[Device Min],DeviceRules[Risk Points],,-1)</f>
        <v>0</v>
      </c>
      <c r="P27">
        <f>_xlfn.XLOOKUP(FraudData[[#This Row],[velocity_last_24h]],VelocityRules[Velocity Min],VelocityRules[Risk Points],,-1)</f>
        <v>0</v>
      </c>
      <c r="Q27">
        <f>_xlfn.XLOOKUP(FraudData[[#This Row],[merchant_category]],MerchantRules[Merchant Category],MerchantRules[Risk Points],0)</f>
        <v>0</v>
      </c>
      <c r="R27">
        <f>SUM(FraudData[[#This Row],[Amount Risk]:[Merchant Risk]])</f>
        <v>3</v>
      </c>
      <c r="S27" t="str" cm="1">
        <f t="array" ref="S27">_xlfn.IFS(FraudData[[#This Row],[Fraud Risk Score]]&gt;=8,"High Risk",FraudData[[#This Row],[Fraud Risk Score]]&gt;=6,"Medium Risk",TRUE,"Low Risk")</f>
        <v>Low Risk</v>
      </c>
    </row>
    <row r="28" spans="1:19">
      <c r="A28">
        <v>27</v>
      </c>
      <c r="B28">
        <v>40.090000000000003</v>
      </c>
      <c r="C28">
        <v>23</v>
      </c>
      <c r="D28" t="s">
        <v>50</v>
      </c>
      <c r="E28">
        <v>0</v>
      </c>
      <c r="F28">
        <v>0</v>
      </c>
      <c r="G28">
        <v>85</v>
      </c>
      <c r="H28">
        <v>1</v>
      </c>
      <c r="I28">
        <v>47</v>
      </c>
      <c r="J28">
        <v>0</v>
      </c>
      <c r="K28">
        <f>_xlfn.XLOOKUP(FraudData[[#This Row],[amount]],AmountRules[Amount Min],AmountRules[Risk Points],,-1)</f>
        <v>0</v>
      </c>
      <c r="L28">
        <f>_xlfn.XLOOKUP(FraudData[[#This Row],[transaction_hour]],TimeRules[Hour Min],TimeRules[Risk Points],,-1)</f>
        <v>1</v>
      </c>
      <c r="M28">
        <f>_xlfn.XLOOKUP(FraudData[[#This Row],[foreign_transaction]],ForeignRules[Foreign Transaction],ForeignRules[Risk Points],0)</f>
        <v>0</v>
      </c>
      <c r="N28">
        <f>_xlfn.XLOOKUP(FraudData[[#This Row],[location_mismatch]],Table10[Location Mismatch],Table10[Risk Points],0)</f>
        <v>0</v>
      </c>
      <c r="O28">
        <f>_xlfn.XLOOKUP(FraudData[[#This Row],[device_trust_score]],DeviceRules[Device Min],DeviceRules[Risk Points],,-1)</f>
        <v>0</v>
      </c>
      <c r="P28">
        <f>_xlfn.XLOOKUP(FraudData[[#This Row],[velocity_last_24h]],VelocityRules[Velocity Min],VelocityRules[Risk Points],,-1)</f>
        <v>0</v>
      </c>
      <c r="Q28">
        <f>_xlfn.XLOOKUP(FraudData[[#This Row],[merchant_category]],MerchantRules[Merchant Category],MerchantRules[Risk Points],0)</f>
        <v>0</v>
      </c>
      <c r="R28">
        <f>SUM(FraudData[[#This Row],[Amount Risk]:[Merchant Risk]])</f>
        <v>1</v>
      </c>
      <c r="S28" t="str" cm="1">
        <f t="array" ref="S28">_xlfn.IFS(FraudData[[#This Row],[Fraud Risk Score]]&gt;=8,"High Risk",FraudData[[#This Row],[Fraud Risk Score]]&gt;=6,"Medium Risk",TRUE,"Low Risk")</f>
        <v>Low Risk</v>
      </c>
    </row>
    <row r="29" spans="1:19">
      <c r="A29">
        <v>28</v>
      </c>
      <c r="B29">
        <v>129.97</v>
      </c>
      <c r="C29">
        <v>5</v>
      </c>
      <c r="D29" t="s">
        <v>46</v>
      </c>
      <c r="E29">
        <v>0</v>
      </c>
      <c r="F29">
        <v>0</v>
      </c>
      <c r="G29">
        <v>46</v>
      </c>
      <c r="H29">
        <v>1</v>
      </c>
      <c r="I29">
        <v>18</v>
      </c>
      <c r="J29">
        <v>0</v>
      </c>
      <c r="K29">
        <f>_xlfn.XLOOKUP(FraudData[[#This Row],[amount]],AmountRules[Amount Min],AmountRules[Risk Points],,-1)</f>
        <v>0</v>
      </c>
      <c r="L29">
        <f>_xlfn.XLOOKUP(FraudData[[#This Row],[transaction_hour]],TimeRules[Hour Min],TimeRules[Risk Points],,-1)</f>
        <v>0</v>
      </c>
      <c r="M29">
        <f>_xlfn.XLOOKUP(FraudData[[#This Row],[foreign_transaction]],ForeignRules[Foreign Transaction],ForeignRules[Risk Points],0)</f>
        <v>0</v>
      </c>
      <c r="N29">
        <f>_xlfn.XLOOKUP(FraudData[[#This Row],[location_mismatch]],Table10[Location Mismatch],Table10[Risk Points],0)</f>
        <v>0</v>
      </c>
      <c r="O29">
        <f>_xlfn.XLOOKUP(FraudData[[#This Row],[device_trust_score]],DeviceRules[Device Min],DeviceRules[Risk Points],,-1)</f>
        <v>2</v>
      </c>
      <c r="P29">
        <f>_xlfn.XLOOKUP(FraudData[[#This Row],[velocity_last_24h]],VelocityRules[Velocity Min],VelocityRules[Risk Points],,-1)</f>
        <v>0</v>
      </c>
      <c r="Q29">
        <f>_xlfn.XLOOKUP(FraudData[[#This Row],[merchant_category]],MerchantRules[Merchant Category],MerchantRules[Risk Points],0)</f>
        <v>0</v>
      </c>
      <c r="R29">
        <f>SUM(FraudData[[#This Row],[Amount Risk]:[Merchant Risk]])</f>
        <v>2</v>
      </c>
      <c r="S29" t="str" cm="1">
        <f t="array" ref="S29">_xlfn.IFS(FraudData[[#This Row],[Fraud Risk Score]]&gt;=8,"High Risk",FraudData[[#This Row],[Fraud Risk Score]]&gt;=6,"Medium Risk",TRUE,"Low Risk")</f>
        <v>Low Risk</v>
      </c>
    </row>
    <row r="30" spans="1:19">
      <c r="A30">
        <v>29</v>
      </c>
      <c r="B30">
        <v>161.55000000000001</v>
      </c>
      <c r="C30">
        <v>20</v>
      </c>
      <c r="D30" t="s">
        <v>50</v>
      </c>
      <c r="E30">
        <v>0</v>
      </c>
      <c r="F30">
        <v>0</v>
      </c>
      <c r="G30">
        <v>62</v>
      </c>
      <c r="H30">
        <v>3</v>
      </c>
      <c r="I30">
        <v>52</v>
      </c>
      <c r="J30">
        <v>0</v>
      </c>
      <c r="K30">
        <f>_xlfn.XLOOKUP(FraudData[[#This Row],[amount]],AmountRules[Amount Min],AmountRules[Risk Points],,-1)</f>
        <v>0</v>
      </c>
      <c r="L30">
        <f>_xlfn.XLOOKUP(FraudData[[#This Row],[transaction_hour]],TimeRules[Hour Min],TimeRules[Risk Points],,-1)</f>
        <v>0</v>
      </c>
      <c r="M30">
        <f>_xlfn.XLOOKUP(FraudData[[#This Row],[foreign_transaction]],ForeignRules[Foreign Transaction],ForeignRules[Risk Points],0)</f>
        <v>0</v>
      </c>
      <c r="N30">
        <f>_xlfn.XLOOKUP(FraudData[[#This Row],[location_mismatch]],Table10[Location Mismatch],Table10[Risk Points],0)</f>
        <v>0</v>
      </c>
      <c r="O30">
        <f>_xlfn.XLOOKUP(FraudData[[#This Row],[device_trust_score]],DeviceRules[Device Min],DeviceRules[Risk Points],,-1)</f>
        <v>1</v>
      </c>
      <c r="P30">
        <f>_xlfn.XLOOKUP(FraudData[[#This Row],[velocity_last_24h]],VelocityRules[Velocity Min],VelocityRules[Risk Points],,-1)</f>
        <v>0</v>
      </c>
      <c r="Q30">
        <f>_xlfn.XLOOKUP(FraudData[[#This Row],[merchant_category]],MerchantRules[Merchant Category],MerchantRules[Risk Points],0)</f>
        <v>0</v>
      </c>
      <c r="R30">
        <f>SUM(FraudData[[#This Row],[Amount Risk]:[Merchant Risk]])</f>
        <v>1</v>
      </c>
      <c r="S30" t="str" cm="1">
        <f t="array" ref="S30">_xlfn.IFS(FraudData[[#This Row],[Fraud Risk Score]]&gt;=8,"High Risk",FraudData[[#This Row],[Fraud Risk Score]]&gt;=6,"Medium Risk",TRUE,"Low Risk")</f>
        <v>Low Risk</v>
      </c>
    </row>
    <row r="31" spans="1:19">
      <c r="A31">
        <v>30</v>
      </c>
      <c r="B31">
        <v>8.56</v>
      </c>
      <c r="C31">
        <v>20</v>
      </c>
      <c r="D31" t="s">
        <v>49</v>
      </c>
      <c r="E31">
        <v>0</v>
      </c>
      <c r="F31">
        <v>0</v>
      </c>
      <c r="G31">
        <v>85</v>
      </c>
      <c r="H31">
        <v>1</v>
      </c>
      <c r="I31">
        <v>20</v>
      </c>
      <c r="J31">
        <v>0</v>
      </c>
      <c r="K31">
        <f>_xlfn.XLOOKUP(FraudData[[#This Row],[amount]],AmountRules[Amount Min],AmountRules[Risk Points],,-1)</f>
        <v>0</v>
      </c>
      <c r="L31">
        <f>_xlfn.XLOOKUP(FraudData[[#This Row],[transaction_hour]],TimeRules[Hour Min],TimeRules[Risk Points],,-1)</f>
        <v>0</v>
      </c>
      <c r="M31">
        <f>_xlfn.XLOOKUP(FraudData[[#This Row],[foreign_transaction]],ForeignRules[Foreign Transaction],ForeignRules[Risk Points],0)</f>
        <v>0</v>
      </c>
      <c r="N31">
        <f>_xlfn.XLOOKUP(FraudData[[#This Row],[location_mismatch]],Table10[Location Mismatch],Table10[Risk Points],0)</f>
        <v>0</v>
      </c>
      <c r="O31">
        <f>_xlfn.XLOOKUP(FraudData[[#This Row],[device_trust_score]],DeviceRules[Device Min],DeviceRules[Risk Points],,-1)</f>
        <v>0</v>
      </c>
      <c r="P31">
        <f>_xlfn.XLOOKUP(FraudData[[#This Row],[velocity_last_24h]],VelocityRules[Velocity Min],VelocityRules[Risk Points],,-1)</f>
        <v>0</v>
      </c>
      <c r="Q31">
        <f>_xlfn.XLOOKUP(FraudData[[#This Row],[merchant_category]],MerchantRules[Merchant Category],MerchantRules[Risk Points],0)</f>
        <v>1</v>
      </c>
      <c r="R31">
        <f>SUM(FraudData[[#This Row],[Amount Risk]:[Merchant Risk]])</f>
        <v>1</v>
      </c>
      <c r="S31" t="str" cm="1">
        <f t="array" ref="S31">_xlfn.IFS(FraudData[[#This Row],[Fraud Risk Score]]&gt;=8,"High Risk",FraudData[[#This Row],[Fraud Risk Score]]&gt;=6,"Medium Risk",TRUE,"Low Risk")</f>
        <v>Low Risk</v>
      </c>
    </row>
    <row r="32" spans="1:19">
      <c r="A32">
        <v>31</v>
      </c>
      <c r="B32">
        <v>168.36</v>
      </c>
      <c r="C32">
        <v>13</v>
      </c>
      <c r="D32" t="s">
        <v>49</v>
      </c>
      <c r="E32">
        <v>0</v>
      </c>
      <c r="F32">
        <v>0</v>
      </c>
      <c r="G32">
        <v>71</v>
      </c>
      <c r="H32">
        <v>2</v>
      </c>
      <c r="I32">
        <v>47</v>
      </c>
      <c r="J32">
        <v>0</v>
      </c>
      <c r="K32">
        <f>_xlfn.XLOOKUP(FraudData[[#This Row],[amount]],AmountRules[Amount Min],AmountRules[Risk Points],,-1)</f>
        <v>0</v>
      </c>
      <c r="L32">
        <f>_xlfn.XLOOKUP(FraudData[[#This Row],[transaction_hour]],TimeRules[Hour Min],TimeRules[Risk Points],,-1)</f>
        <v>0</v>
      </c>
      <c r="M32">
        <f>_xlfn.XLOOKUP(FraudData[[#This Row],[foreign_transaction]],ForeignRules[Foreign Transaction],ForeignRules[Risk Points],0)</f>
        <v>0</v>
      </c>
      <c r="N32">
        <f>_xlfn.XLOOKUP(FraudData[[#This Row],[location_mismatch]],Table10[Location Mismatch],Table10[Risk Points],0)</f>
        <v>0</v>
      </c>
      <c r="O32">
        <f>_xlfn.XLOOKUP(FraudData[[#This Row],[device_trust_score]],DeviceRules[Device Min],DeviceRules[Risk Points],,-1)</f>
        <v>0</v>
      </c>
      <c r="P32">
        <f>_xlfn.XLOOKUP(FraudData[[#This Row],[velocity_last_24h]],VelocityRules[Velocity Min],VelocityRules[Risk Points],,-1)</f>
        <v>0</v>
      </c>
      <c r="Q32">
        <f>_xlfn.XLOOKUP(FraudData[[#This Row],[merchant_category]],MerchantRules[Merchant Category],MerchantRules[Risk Points],0)</f>
        <v>1</v>
      </c>
      <c r="R32">
        <f>SUM(FraudData[[#This Row],[Amount Risk]:[Merchant Risk]])</f>
        <v>1</v>
      </c>
      <c r="S32" t="str" cm="1">
        <f t="array" ref="S32">_xlfn.IFS(FraudData[[#This Row],[Fraud Risk Score]]&gt;=8,"High Risk",FraudData[[#This Row],[Fraud Risk Score]]&gt;=6,"Medium Risk",TRUE,"Low Risk")</f>
        <v>Low Risk</v>
      </c>
    </row>
    <row r="33" spans="1:19">
      <c r="A33">
        <v>32</v>
      </c>
      <c r="B33">
        <v>33.65</v>
      </c>
      <c r="C33">
        <v>9</v>
      </c>
      <c r="D33" t="s">
        <v>49</v>
      </c>
      <c r="E33">
        <v>0</v>
      </c>
      <c r="F33">
        <v>0</v>
      </c>
      <c r="G33">
        <v>51</v>
      </c>
      <c r="H33">
        <v>2</v>
      </c>
      <c r="I33">
        <v>65</v>
      </c>
      <c r="J33">
        <v>0</v>
      </c>
      <c r="K33">
        <f>_xlfn.XLOOKUP(FraudData[[#This Row],[amount]],AmountRules[Amount Min],AmountRules[Risk Points],,-1)</f>
        <v>0</v>
      </c>
      <c r="L33">
        <f>_xlfn.XLOOKUP(FraudData[[#This Row],[transaction_hour]],TimeRules[Hour Min],TimeRules[Risk Points],,-1)</f>
        <v>0</v>
      </c>
      <c r="M33">
        <f>_xlfn.XLOOKUP(FraudData[[#This Row],[foreign_transaction]],ForeignRules[Foreign Transaction],ForeignRules[Risk Points],0)</f>
        <v>0</v>
      </c>
      <c r="N33">
        <f>_xlfn.XLOOKUP(FraudData[[#This Row],[location_mismatch]],Table10[Location Mismatch],Table10[Risk Points],0)</f>
        <v>0</v>
      </c>
      <c r="O33">
        <f>_xlfn.XLOOKUP(FraudData[[#This Row],[device_trust_score]],DeviceRules[Device Min],DeviceRules[Risk Points],,-1)</f>
        <v>1</v>
      </c>
      <c r="P33">
        <f>_xlfn.XLOOKUP(FraudData[[#This Row],[velocity_last_24h]],VelocityRules[Velocity Min],VelocityRules[Risk Points],,-1)</f>
        <v>0</v>
      </c>
      <c r="Q33">
        <f>_xlfn.XLOOKUP(FraudData[[#This Row],[merchant_category]],MerchantRules[Merchant Category],MerchantRules[Risk Points],0)</f>
        <v>1</v>
      </c>
      <c r="R33">
        <f>SUM(FraudData[[#This Row],[Amount Risk]:[Merchant Risk]])</f>
        <v>2</v>
      </c>
      <c r="S33" t="str" cm="1">
        <f t="array" ref="S33">_xlfn.IFS(FraudData[[#This Row],[Fraud Risk Score]]&gt;=8,"High Risk",FraudData[[#This Row],[Fraud Risk Score]]&gt;=6,"Medium Risk",TRUE,"Low Risk")</f>
        <v>Low Risk</v>
      </c>
    </row>
    <row r="34" spans="1:19">
      <c r="A34">
        <v>33</v>
      </c>
      <c r="B34">
        <v>12.11</v>
      </c>
      <c r="C34">
        <v>7</v>
      </c>
      <c r="D34" t="s">
        <v>46</v>
      </c>
      <c r="E34">
        <v>0</v>
      </c>
      <c r="F34">
        <v>0</v>
      </c>
      <c r="G34">
        <v>42</v>
      </c>
      <c r="H34">
        <v>3</v>
      </c>
      <c r="I34">
        <v>42</v>
      </c>
      <c r="J34">
        <v>0</v>
      </c>
      <c r="K34">
        <f>_xlfn.XLOOKUP(FraudData[[#This Row],[amount]],AmountRules[Amount Min],AmountRules[Risk Points],,-1)</f>
        <v>0</v>
      </c>
      <c r="L34">
        <f>_xlfn.XLOOKUP(FraudData[[#This Row],[transaction_hour]],TimeRules[Hour Min],TimeRules[Risk Points],,-1)</f>
        <v>0</v>
      </c>
      <c r="M34">
        <f>_xlfn.XLOOKUP(FraudData[[#This Row],[foreign_transaction]],ForeignRules[Foreign Transaction],ForeignRules[Risk Points],0)</f>
        <v>0</v>
      </c>
      <c r="N34">
        <f>_xlfn.XLOOKUP(FraudData[[#This Row],[location_mismatch]],Table10[Location Mismatch],Table10[Risk Points],0)</f>
        <v>0</v>
      </c>
      <c r="O34">
        <f>_xlfn.XLOOKUP(FraudData[[#This Row],[device_trust_score]],DeviceRules[Device Min],DeviceRules[Risk Points],,-1)</f>
        <v>2</v>
      </c>
      <c r="P34">
        <f>_xlfn.XLOOKUP(FraudData[[#This Row],[velocity_last_24h]],VelocityRules[Velocity Min],VelocityRules[Risk Points],,-1)</f>
        <v>0</v>
      </c>
      <c r="Q34">
        <f>_xlfn.XLOOKUP(FraudData[[#This Row],[merchant_category]],MerchantRules[Merchant Category],MerchantRules[Risk Points],0)</f>
        <v>0</v>
      </c>
      <c r="R34">
        <f>SUM(FraudData[[#This Row],[Amount Risk]:[Merchant Risk]])</f>
        <v>2</v>
      </c>
      <c r="S34" t="str" cm="1">
        <f t="array" ref="S34">_xlfn.IFS(FraudData[[#This Row],[Fraud Risk Score]]&gt;=8,"High Risk",FraudData[[#This Row],[Fraud Risk Score]]&gt;=6,"Medium Risk",TRUE,"Low Risk")</f>
        <v>Low Risk</v>
      </c>
    </row>
    <row r="35" spans="1:19">
      <c r="A35">
        <v>34</v>
      </c>
      <c r="B35">
        <v>535.26</v>
      </c>
      <c r="C35">
        <v>6</v>
      </c>
      <c r="D35" t="s">
        <v>46</v>
      </c>
      <c r="E35">
        <v>0</v>
      </c>
      <c r="F35">
        <v>0</v>
      </c>
      <c r="G35">
        <v>44</v>
      </c>
      <c r="H35">
        <v>7</v>
      </c>
      <c r="I35">
        <v>50</v>
      </c>
      <c r="J35">
        <v>0</v>
      </c>
      <c r="K35">
        <f>_xlfn.XLOOKUP(FraudData[[#This Row],[amount]],AmountRules[Amount Min],AmountRules[Risk Points],,-1)</f>
        <v>1</v>
      </c>
      <c r="L35">
        <f>_xlfn.XLOOKUP(FraudData[[#This Row],[transaction_hour]],TimeRules[Hour Min],TimeRules[Risk Points],,-1)</f>
        <v>0</v>
      </c>
      <c r="M35">
        <f>_xlfn.XLOOKUP(FraudData[[#This Row],[foreign_transaction]],ForeignRules[Foreign Transaction],ForeignRules[Risk Points],0)</f>
        <v>0</v>
      </c>
      <c r="N35">
        <f>_xlfn.XLOOKUP(FraudData[[#This Row],[location_mismatch]],Table10[Location Mismatch],Table10[Risk Points],0)</f>
        <v>0</v>
      </c>
      <c r="O35">
        <f>_xlfn.XLOOKUP(FraudData[[#This Row],[device_trust_score]],DeviceRules[Device Min],DeviceRules[Risk Points],,-1)</f>
        <v>2</v>
      </c>
      <c r="P35">
        <f>_xlfn.XLOOKUP(FraudData[[#This Row],[velocity_last_24h]],VelocityRules[Velocity Min],VelocityRules[Risk Points],,-1)</f>
        <v>2</v>
      </c>
      <c r="Q35">
        <f>_xlfn.XLOOKUP(FraudData[[#This Row],[merchant_category]],MerchantRules[Merchant Category],MerchantRules[Risk Points],0)</f>
        <v>0</v>
      </c>
      <c r="R35">
        <f>SUM(FraudData[[#This Row],[Amount Risk]:[Merchant Risk]])</f>
        <v>5</v>
      </c>
      <c r="S35" t="str" cm="1">
        <f t="array" ref="S35">_xlfn.IFS(FraudData[[#This Row],[Fraud Risk Score]]&gt;=8,"High Risk",FraudData[[#This Row],[Fraud Risk Score]]&gt;=6,"Medium Risk",TRUE,"Low Risk")</f>
        <v>Low Risk</v>
      </c>
    </row>
    <row r="36" spans="1:19">
      <c r="A36">
        <v>35</v>
      </c>
      <c r="B36">
        <v>606.71</v>
      </c>
      <c r="C36">
        <v>7</v>
      </c>
      <c r="D36" t="s">
        <v>50</v>
      </c>
      <c r="E36">
        <v>0</v>
      </c>
      <c r="F36">
        <v>0</v>
      </c>
      <c r="G36">
        <v>66</v>
      </c>
      <c r="H36">
        <v>5</v>
      </c>
      <c r="I36">
        <v>33</v>
      </c>
      <c r="J36">
        <v>0</v>
      </c>
      <c r="K36">
        <f>_xlfn.XLOOKUP(FraudData[[#This Row],[amount]],AmountRules[Amount Min],AmountRules[Risk Points],,-1)</f>
        <v>1</v>
      </c>
      <c r="L36">
        <f>_xlfn.XLOOKUP(FraudData[[#This Row],[transaction_hour]],TimeRules[Hour Min],TimeRules[Risk Points],,-1)</f>
        <v>0</v>
      </c>
      <c r="M36">
        <f>_xlfn.XLOOKUP(FraudData[[#This Row],[foreign_transaction]],ForeignRules[Foreign Transaction],ForeignRules[Risk Points],0)</f>
        <v>0</v>
      </c>
      <c r="N36">
        <f>_xlfn.XLOOKUP(FraudData[[#This Row],[location_mismatch]],Table10[Location Mismatch],Table10[Risk Points],0)</f>
        <v>0</v>
      </c>
      <c r="O36">
        <f>_xlfn.XLOOKUP(FraudData[[#This Row],[device_trust_score]],DeviceRules[Device Min],DeviceRules[Risk Points],,-1)</f>
        <v>1</v>
      </c>
      <c r="P36">
        <f>_xlfn.XLOOKUP(FraudData[[#This Row],[velocity_last_24h]],VelocityRules[Velocity Min],VelocityRules[Risk Points],,-1)</f>
        <v>3</v>
      </c>
      <c r="Q36">
        <f>_xlfn.XLOOKUP(FraudData[[#This Row],[merchant_category]],MerchantRules[Merchant Category],MerchantRules[Risk Points],0)</f>
        <v>0</v>
      </c>
      <c r="R36">
        <f>SUM(FraudData[[#This Row],[Amount Risk]:[Merchant Risk]])</f>
        <v>5</v>
      </c>
      <c r="S36" t="str" cm="1">
        <f t="array" ref="S36">_xlfn.IFS(FraudData[[#This Row],[Fraud Risk Score]]&gt;=8,"High Risk",FraudData[[#This Row],[Fraud Risk Score]]&gt;=6,"Medium Risk",TRUE,"Low Risk")</f>
        <v>Low Risk</v>
      </c>
    </row>
    <row r="37" spans="1:19">
      <c r="A37">
        <v>36</v>
      </c>
      <c r="B37">
        <v>297.42</v>
      </c>
      <c r="C37">
        <v>7</v>
      </c>
      <c r="D37" t="s">
        <v>46</v>
      </c>
      <c r="E37">
        <v>0</v>
      </c>
      <c r="F37">
        <v>0</v>
      </c>
      <c r="G37">
        <v>65</v>
      </c>
      <c r="H37">
        <v>2</v>
      </c>
      <c r="I37">
        <v>66</v>
      </c>
      <c r="J37">
        <v>0</v>
      </c>
      <c r="K37">
        <f>_xlfn.XLOOKUP(FraudData[[#This Row],[amount]],AmountRules[Amount Min],AmountRules[Risk Points],,-1)</f>
        <v>0</v>
      </c>
      <c r="L37">
        <f>_xlfn.XLOOKUP(FraudData[[#This Row],[transaction_hour]],TimeRules[Hour Min],TimeRules[Risk Points],,-1)</f>
        <v>0</v>
      </c>
      <c r="M37">
        <f>_xlfn.XLOOKUP(FraudData[[#This Row],[foreign_transaction]],ForeignRules[Foreign Transaction],ForeignRules[Risk Points],0)</f>
        <v>0</v>
      </c>
      <c r="N37">
        <f>_xlfn.XLOOKUP(FraudData[[#This Row],[location_mismatch]],Table10[Location Mismatch],Table10[Risk Points],0)</f>
        <v>0</v>
      </c>
      <c r="O37">
        <f>_xlfn.XLOOKUP(FraudData[[#This Row],[device_trust_score]],DeviceRules[Device Min],DeviceRules[Risk Points],,-1)</f>
        <v>1</v>
      </c>
      <c r="P37">
        <f>_xlfn.XLOOKUP(FraudData[[#This Row],[velocity_last_24h]],VelocityRules[Velocity Min],VelocityRules[Risk Points],,-1)</f>
        <v>0</v>
      </c>
      <c r="Q37">
        <f>_xlfn.XLOOKUP(FraudData[[#This Row],[merchant_category]],MerchantRules[Merchant Category],MerchantRules[Risk Points],0)</f>
        <v>0</v>
      </c>
      <c r="R37">
        <f>SUM(FraudData[[#This Row],[Amount Risk]:[Merchant Risk]])</f>
        <v>1</v>
      </c>
      <c r="S37" t="str" cm="1">
        <f t="array" ref="S37">_xlfn.IFS(FraudData[[#This Row],[Fraud Risk Score]]&gt;=8,"High Risk",FraudData[[#This Row],[Fraud Risk Score]]&gt;=6,"Medium Risk",TRUE,"Low Risk")</f>
        <v>Low Risk</v>
      </c>
    </row>
    <row r="38" spans="1:19">
      <c r="A38">
        <v>37</v>
      </c>
      <c r="B38">
        <v>65.39</v>
      </c>
      <c r="C38">
        <v>22</v>
      </c>
      <c r="D38" t="s">
        <v>49</v>
      </c>
      <c r="E38">
        <v>0</v>
      </c>
      <c r="F38">
        <v>0</v>
      </c>
      <c r="G38">
        <v>96</v>
      </c>
      <c r="H38">
        <v>1</v>
      </c>
      <c r="I38">
        <v>20</v>
      </c>
      <c r="J38">
        <v>0</v>
      </c>
      <c r="K38">
        <f>_xlfn.XLOOKUP(FraudData[[#This Row],[amount]],AmountRules[Amount Min],AmountRules[Risk Points],,-1)</f>
        <v>0</v>
      </c>
      <c r="L38">
        <f>_xlfn.XLOOKUP(FraudData[[#This Row],[transaction_hour]],TimeRules[Hour Min],TimeRules[Risk Points],,-1)</f>
        <v>0</v>
      </c>
      <c r="M38">
        <f>_xlfn.XLOOKUP(FraudData[[#This Row],[foreign_transaction]],ForeignRules[Foreign Transaction],ForeignRules[Risk Points],0)</f>
        <v>0</v>
      </c>
      <c r="N38">
        <f>_xlfn.XLOOKUP(FraudData[[#This Row],[location_mismatch]],Table10[Location Mismatch],Table10[Risk Points],0)</f>
        <v>0</v>
      </c>
      <c r="O38">
        <f>_xlfn.XLOOKUP(FraudData[[#This Row],[device_trust_score]],DeviceRules[Device Min],DeviceRules[Risk Points],,-1)</f>
        <v>0</v>
      </c>
      <c r="P38">
        <f>_xlfn.XLOOKUP(FraudData[[#This Row],[velocity_last_24h]],VelocityRules[Velocity Min],VelocityRules[Risk Points],,-1)</f>
        <v>0</v>
      </c>
      <c r="Q38">
        <f>_xlfn.XLOOKUP(FraudData[[#This Row],[merchant_category]],MerchantRules[Merchant Category],MerchantRules[Risk Points],0)</f>
        <v>1</v>
      </c>
      <c r="R38">
        <f>SUM(FraudData[[#This Row],[Amount Risk]:[Merchant Risk]])</f>
        <v>1</v>
      </c>
      <c r="S38" t="str" cm="1">
        <f t="array" ref="S38">_xlfn.IFS(FraudData[[#This Row],[Fraud Risk Score]]&gt;=8,"High Risk",FraudData[[#This Row],[Fraud Risk Score]]&gt;=6,"Medium Risk",TRUE,"Low Risk")</f>
        <v>Low Risk</v>
      </c>
    </row>
    <row r="39" spans="1:19">
      <c r="A39">
        <v>38</v>
      </c>
      <c r="B39">
        <v>18.5</v>
      </c>
      <c r="C39">
        <v>1</v>
      </c>
      <c r="D39" t="s">
        <v>47</v>
      </c>
      <c r="E39">
        <v>0</v>
      </c>
      <c r="F39">
        <v>0</v>
      </c>
      <c r="G39">
        <v>82</v>
      </c>
      <c r="H39">
        <v>2</v>
      </c>
      <c r="I39">
        <v>64</v>
      </c>
      <c r="J39">
        <v>0</v>
      </c>
      <c r="K39">
        <f>_xlfn.XLOOKUP(FraudData[[#This Row],[amount]],AmountRules[Amount Min],AmountRules[Risk Points],,-1)</f>
        <v>0</v>
      </c>
      <c r="L39">
        <f>_xlfn.XLOOKUP(FraudData[[#This Row],[transaction_hour]],TimeRules[Hour Min],TimeRules[Risk Points],,-1)</f>
        <v>3</v>
      </c>
      <c r="M39">
        <f>_xlfn.XLOOKUP(FraudData[[#This Row],[foreign_transaction]],ForeignRules[Foreign Transaction],ForeignRules[Risk Points],0)</f>
        <v>0</v>
      </c>
      <c r="N39">
        <f>_xlfn.XLOOKUP(FraudData[[#This Row],[location_mismatch]],Table10[Location Mismatch],Table10[Risk Points],0)</f>
        <v>0</v>
      </c>
      <c r="O39">
        <f>_xlfn.XLOOKUP(FraudData[[#This Row],[device_trust_score]],DeviceRules[Device Min],DeviceRules[Risk Points],,-1)</f>
        <v>0</v>
      </c>
      <c r="P39">
        <f>_xlfn.XLOOKUP(FraudData[[#This Row],[velocity_last_24h]],VelocityRules[Velocity Min],VelocityRules[Risk Points],,-1)</f>
        <v>0</v>
      </c>
      <c r="Q39">
        <f>_xlfn.XLOOKUP(FraudData[[#This Row],[merchant_category]],MerchantRules[Merchant Category],MerchantRules[Risk Points],0)</f>
        <v>0</v>
      </c>
      <c r="R39">
        <f>SUM(FraudData[[#This Row],[Amount Risk]:[Merchant Risk]])</f>
        <v>3</v>
      </c>
      <c r="S39" t="str" cm="1">
        <f t="array" ref="S39">_xlfn.IFS(FraudData[[#This Row],[Fraud Risk Score]]&gt;=8,"High Risk",FraudData[[#This Row],[Fraud Risk Score]]&gt;=6,"Medium Risk",TRUE,"Low Risk")</f>
        <v>Low Risk</v>
      </c>
    </row>
    <row r="40" spans="1:19">
      <c r="A40">
        <v>39</v>
      </c>
      <c r="B40">
        <v>207.5</v>
      </c>
      <c r="C40">
        <v>15</v>
      </c>
      <c r="D40" t="s">
        <v>49</v>
      </c>
      <c r="E40">
        <v>0</v>
      </c>
      <c r="F40">
        <v>0</v>
      </c>
      <c r="G40">
        <v>64</v>
      </c>
      <c r="H40">
        <v>1</v>
      </c>
      <c r="I40">
        <v>46</v>
      </c>
      <c r="J40">
        <v>0</v>
      </c>
      <c r="K40">
        <f>_xlfn.XLOOKUP(FraudData[[#This Row],[amount]],AmountRules[Amount Min],AmountRules[Risk Points],,-1)</f>
        <v>0</v>
      </c>
      <c r="L40">
        <f>_xlfn.XLOOKUP(FraudData[[#This Row],[transaction_hour]],TimeRules[Hour Min],TimeRules[Risk Points],,-1)</f>
        <v>0</v>
      </c>
      <c r="M40">
        <f>_xlfn.XLOOKUP(FraudData[[#This Row],[foreign_transaction]],ForeignRules[Foreign Transaction],ForeignRules[Risk Points],0)</f>
        <v>0</v>
      </c>
      <c r="N40">
        <f>_xlfn.XLOOKUP(FraudData[[#This Row],[location_mismatch]],Table10[Location Mismatch],Table10[Risk Points],0)</f>
        <v>0</v>
      </c>
      <c r="O40">
        <f>_xlfn.XLOOKUP(FraudData[[#This Row],[device_trust_score]],DeviceRules[Device Min],DeviceRules[Risk Points],,-1)</f>
        <v>1</v>
      </c>
      <c r="P40">
        <f>_xlfn.XLOOKUP(FraudData[[#This Row],[velocity_last_24h]],VelocityRules[Velocity Min],VelocityRules[Risk Points],,-1)</f>
        <v>0</v>
      </c>
      <c r="Q40">
        <f>_xlfn.XLOOKUP(FraudData[[#This Row],[merchant_category]],MerchantRules[Merchant Category],MerchantRules[Risk Points],0)</f>
        <v>1</v>
      </c>
      <c r="R40">
        <f>SUM(FraudData[[#This Row],[Amount Risk]:[Merchant Risk]])</f>
        <v>2</v>
      </c>
      <c r="S40" t="str" cm="1">
        <f t="array" ref="S40">_xlfn.IFS(FraudData[[#This Row],[Fraud Risk Score]]&gt;=8,"High Risk",FraudData[[#This Row],[Fraud Risk Score]]&gt;=6,"Medium Risk",TRUE,"Low Risk")</f>
        <v>Low Risk</v>
      </c>
    </row>
    <row r="41" spans="1:19">
      <c r="A41">
        <v>40</v>
      </c>
      <c r="B41">
        <v>104.42</v>
      </c>
      <c r="C41">
        <v>8</v>
      </c>
      <c r="D41" t="s">
        <v>47</v>
      </c>
      <c r="E41">
        <v>0</v>
      </c>
      <c r="F41">
        <v>0</v>
      </c>
      <c r="G41">
        <v>99</v>
      </c>
      <c r="H41">
        <v>1</v>
      </c>
      <c r="I41">
        <v>31</v>
      </c>
      <c r="J41">
        <v>0</v>
      </c>
      <c r="K41">
        <f>_xlfn.XLOOKUP(FraudData[[#This Row],[amount]],AmountRules[Amount Min],AmountRules[Risk Points],,-1)</f>
        <v>0</v>
      </c>
      <c r="L41">
        <f>_xlfn.XLOOKUP(FraudData[[#This Row],[transaction_hour]],TimeRules[Hour Min],TimeRules[Risk Points],,-1)</f>
        <v>0</v>
      </c>
      <c r="M41">
        <f>_xlfn.XLOOKUP(FraudData[[#This Row],[foreign_transaction]],ForeignRules[Foreign Transaction],ForeignRules[Risk Points],0)</f>
        <v>0</v>
      </c>
      <c r="N41">
        <f>_xlfn.XLOOKUP(FraudData[[#This Row],[location_mismatch]],Table10[Location Mismatch],Table10[Risk Points],0)</f>
        <v>0</v>
      </c>
      <c r="O41">
        <f>_xlfn.XLOOKUP(FraudData[[#This Row],[device_trust_score]],DeviceRules[Device Min],DeviceRules[Risk Points],,-1)</f>
        <v>0</v>
      </c>
      <c r="P41">
        <f>_xlfn.XLOOKUP(FraudData[[#This Row],[velocity_last_24h]],VelocityRules[Velocity Min],VelocityRules[Risk Points],,-1)</f>
        <v>0</v>
      </c>
      <c r="Q41">
        <f>_xlfn.XLOOKUP(FraudData[[#This Row],[merchant_category]],MerchantRules[Merchant Category],MerchantRules[Risk Points],0)</f>
        <v>0</v>
      </c>
      <c r="R41">
        <f>SUM(FraudData[[#This Row],[Amount Risk]:[Merchant Risk]])</f>
        <v>0</v>
      </c>
      <c r="S41" t="str" cm="1">
        <f t="array" ref="S41">_xlfn.IFS(FraudData[[#This Row],[Fraud Risk Score]]&gt;=8,"High Risk",FraudData[[#This Row],[Fraud Risk Score]]&gt;=6,"Medium Risk",TRUE,"Low Risk")</f>
        <v>Low Risk</v>
      </c>
    </row>
    <row r="42" spans="1:19">
      <c r="A42">
        <v>41</v>
      </c>
      <c r="B42">
        <v>23.43</v>
      </c>
      <c r="C42">
        <v>12</v>
      </c>
      <c r="D42" t="s">
        <v>50</v>
      </c>
      <c r="E42">
        <v>0</v>
      </c>
      <c r="F42">
        <v>0</v>
      </c>
      <c r="G42">
        <v>54</v>
      </c>
      <c r="H42">
        <v>1</v>
      </c>
      <c r="I42">
        <v>60</v>
      </c>
      <c r="J42">
        <v>0</v>
      </c>
      <c r="K42">
        <f>_xlfn.XLOOKUP(FraudData[[#This Row],[amount]],AmountRules[Amount Min],AmountRules[Risk Points],,-1)</f>
        <v>0</v>
      </c>
      <c r="L42">
        <f>_xlfn.XLOOKUP(FraudData[[#This Row],[transaction_hour]],TimeRules[Hour Min],TimeRules[Risk Points],,-1)</f>
        <v>0</v>
      </c>
      <c r="M42">
        <f>_xlfn.XLOOKUP(FraudData[[#This Row],[foreign_transaction]],ForeignRules[Foreign Transaction],ForeignRules[Risk Points],0)</f>
        <v>0</v>
      </c>
      <c r="N42">
        <f>_xlfn.XLOOKUP(FraudData[[#This Row],[location_mismatch]],Table10[Location Mismatch],Table10[Risk Points],0)</f>
        <v>0</v>
      </c>
      <c r="O42">
        <f>_xlfn.XLOOKUP(FraudData[[#This Row],[device_trust_score]],DeviceRules[Device Min],DeviceRules[Risk Points],,-1)</f>
        <v>1</v>
      </c>
      <c r="P42">
        <f>_xlfn.XLOOKUP(FraudData[[#This Row],[velocity_last_24h]],VelocityRules[Velocity Min],VelocityRules[Risk Points],,-1)</f>
        <v>0</v>
      </c>
      <c r="Q42">
        <f>_xlfn.XLOOKUP(FraudData[[#This Row],[merchant_category]],MerchantRules[Merchant Category],MerchantRules[Risk Points],0)</f>
        <v>0</v>
      </c>
      <c r="R42">
        <f>SUM(FraudData[[#This Row],[Amount Risk]:[Merchant Risk]])</f>
        <v>1</v>
      </c>
      <c r="S42" t="str" cm="1">
        <f t="array" ref="S42">_xlfn.IFS(FraudData[[#This Row],[Fraud Risk Score]]&gt;=8,"High Risk",FraudData[[#This Row],[Fraud Risk Score]]&gt;=6,"Medium Risk",TRUE,"Low Risk")</f>
        <v>Low Risk</v>
      </c>
    </row>
    <row r="43" spans="1:19">
      <c r="A43">
        <v>42</v>
      </c>
      <c r="B43">
        <v>123.04</v>
      </c>
      <c r="C43">
        <v>22</v>
      </c>
      <c r="D43" t="s">
        <v>48</v>
      </c>
      <c r="E43">
        <v>0</v>
      </c>
      <c r="F43">
        <v>1</v>
      </c>
      <c r="G43">
        <v>36</v>
      </c>
      <c r="H43">
        <v>3</v>
      </c>
      <c r="I43">
        <v>62</v>
      </c>
      <c r="J43">
        <v>0</v>
      </c>
      <c r="K43">
        <f>_xlfn.XLOOKUP(FraudData[[#This Row],[amount]],AmountRules[Amount Min],AmountRules[Risk Points],,-1)</f>
        <v>0</v>
      </c>
      <c r="L43">
        <f>_xlfn.XLOOKUP(FraudData[[#This Row],[transaction_hour]],TimeRules[Hour Min],TimeRules[Risk Points],,-1)</f>
        <v>0</v>
      </c>
      <c r="M43">
        <f>_xlfn.XLOOKUP(FraudData[[#This Row],[foreign_transaction]],ForeignRules[Foreign Transaction],ForeignRules[Risk Points],0)</f>
        <v>0</v>
      </c>
      <c r="N43">
        <f>_xlfn.XLOOKUP(FraudData[[#This Row],[location_mismatch]],Table10[Location Mismatch],Table10[Risk Points],0)</f>
        <v>3</v>
      </c>
      <c r="O43">
        <f>_xlfn.XLOOKUP(FraudData[[#This Row],[device_trust_score]],DeviceRules[Device Min],DeviceRules[Risk Points],,-1)</f>
        <v>2</v>
      </c>
      <c r="P43">
        <f>_xlfn.XLOOKUP(FraudData[[#This Row],[velocity_last_24h]],VelocityRules[Velocity Min],VelocityRules[Risk Points],,-1)</f>
        <v>0</v>
      </c>
      <c r="Q43">
        <f>_xlfn.XLOOKUP(FraudData[[#This Row],[merchant_category]],MerchantRules[Merchant Category],MerchantRules[Risk Points],0)</f>
        <v>0</v>
      </c>
      <c r="R43">
        <f>SUM(FraudData[[#This Row],[Amount Risk]:[Merchant Risk]])</f>
        <v>5</v>
      </c>
      <c r="S43" t="str" cm="1">
        <f t="array" ref="S43">_xlfn.IFS(FraudData[[#This Row],[Fraud Risk Score]]&gt;=8,"High Risk",FraudData[[#This Row],[Fraud Risk Score]]&gt;=6,"Medium Risk",TRUE,"Low Risk")</f>
        <v>Low Risk</v>
      </c>
    </row>
    <row r="44" spans="1:19">
      <c r="A44">
        <v>43</v>
      </c>
      <c r="B44">
        <v>6.3</v>
      </c>
      <c r="C44">
        <v>11</v>
      </c>
      <c r="D44" t="s">
        <v>46</v>
      </c>
      <c r="E44">
        <v>0</v>
      </c>
      <c r="F44">
        <v>0</v>
      </c>
      <c r="G44">
        <v>86</v>
      </c>
      <c r="H44">
        <v>3</v>
      </c>
      <c r="I44">
        <v>22</v>
      </c>
      <c r="J44">
        <v>0</v>
      </c>
      <c r="K44">
        <f>_xlfn.XLOOKUP(FraudData[[#This Row],[amount]],AmountRules[Amount Min],AmountRules[Risk Points],,-1)</f>
        <v>0</v>
      </c>
      <c r="L44">
        <f>_xlfn.XLOOKUP(FraudData[[#This Row],[transaction_hour]],TimeRules[Hour Min],TimeRules[Risk Points],,-1)</f>
        <v>0</v>
      </c>
      <c r="M44">
        <f>_xlfn.XLOOKUP(FraudData[[#This Row],[foreign_transaction]],ForeignRules[Foreign Transaction],ForeignRules[Risk Points],0)</f>
        <v>0</v>
      </c>
      <c r="N44">
        <f>_xlfn.XLOOKUP(FraudData[[#This Row],[location_mismatch]],Table10[Location Mismatch],Table10[Risk Points],0)</f>
        <v>0</v>
      </c>
      <c r="O44">
        <f>_xlfn.XLOOKUP(FraudData[[#This Row],[device_trust_score]],DeviceRules[Device Min],DeviceRules[Risk Points],,-1)</f>
        <v>0</v>
      </c>
      <c r="P44">
        <f>_xlfn.XLOOKUP(FraudData[[#This Row],[velocity_last_24h]],VelocityRules[Velocity Min],VelocityRules[Risk Points],,-1)</f>
        <v>0</v>
      </c>
      <c r="Q44">
        <f>_xlfn.XLOOKUP(FraudData[[#This Row],[merchant_category]],MerchantRules[Merchant Category],MerchantRules[Risk Points],0)</f>
        <v>0</v>
      </c>
      <c r="R44">
        <f>SUM(FraudData[[#This Row],[Amount Risk]:[Merchant Risk]])</f>
        <v>0</v>
      </c>
      <c r="S44" t="str" cm="1">
        <f t="array" ref="S44">_xlfn.IFS(FraudData[[#This Row],[Fraud Risk Score]]&gt;=8,"High Risk",FraudData[[#This Row],[Fraud Risk Score]]&gt;=6,"Medium Risk",TRUE,"Low Risk")</f>
        <v>Low Risk</v>
      </c>
    </row>
    <row r="45" spans="1:19">
      <c r="A45">
        <v>44</v>
      </c>
      <c r="B45">
        <v>432.08</v>
      </c>
      <c r="C45">
        <v>21</v>
      </c>
      <c r="D45" t="s">
        <v>46</v>
      </c>
      <c r="E45">
        <v>0</v>
      </c>
      <c r="F45">
        <v>1</v>
      </c>
      <c r="G45">
        <v>86</v>
      </c>
      <c r="H45">
        <v>0</v>
      </c>
      <c r="I45">
        <v>61</v>
      </c>
      <c r="J45">
        <v>0</v>
      </c>
      <c r="K45">
        <f>_xlfn.XLOOKUP(FraudData[[#This Row],[amount]],AmountRules[Amount Min],AmountRules[Risk Points],,-1)</f>
        <v>0</v>
      </c>
      <c r="L45">
        <f>_xlfn.XLOOKUP(FraudData[[#This Row],[transaction_hour]],TimeRules[Hour Min],TimeRules[Risk Points],,-1)</f>
        <v>0</v>
      </c>
      <c r="M45">
        <f>_xlfn.XLOOKUP(FraudData[[#This Row],[foreign_transaction]],ForeignRules[Foreign Transaction],ForeignRules[Risk Points],0)</f>
        <v>0</v>
      </c>
      <c r="N45">
        <f>_xlfn.XLOOKUP(FraudData[[#This Row],[location_mismatch]],Table10[Location Mismatch],Table10[Risk Points],0)</f>
        <v>3</v>
      </c>
      <c r="O45">
        <f>_xlfn.XLOOKUP(FraudData[[#This Row],[device_trust_score]],DeviceRules[Device Min],DeviceRules[Risk Points],,-1)</f>
        <v>0</v>
      </c>
      <c r="P45">
        <f>_xlfn.XLOOKUP(FraudData[[#This Row],[velocity_last_24h]],VelocityRules[Velocity Min],VelocityRules[Risk Points],,-1)</f>
        <v>0</v>
      </c>
      <c r="Q45">
        <f>_xlfn.XLOOKUP(FraudData[[#This Row],[merchant_category]],MerchantRules[Merchant Category],MerchantRules[Risk Points],0)</f>
        <v>0</v>
      </c>
      <c r="R45">
        <f>SUM(FraudData[[#This Row],[Amount Risk]:[Merchant Risk]])</f>
        <v>3</v>
      </c>
      <c r="S45" t="str" cm="1">
        <f t="array" ref="S45">_xlfn.IFS(FraudData[[#This Row],[Fraud Risk Score]]&gt;=8,"High Risk",FraudData[[#This Row],[Fraud Risk Score]]&gt;=6,"Medium Risk",TRUE,"Low Risk")</f>
        <v>Low Risk</v>
      </c>
    </row>
    <row r="46" spans="1:19">
      <c r="A46">
        <v>45</v>
      </c>
      <c r="B46">
        <v>53.9</v>
      </c>
      <c r="C46">
        <v>16</v>
      </c>
      <c r="D46" t="s">
        <v>49</v>
      </c>
      <c r="E46">
        <v>0</v>
      </c>
      <c r="F46">
        <v>0</v>
      </c>
      <c r="G46">
        <v>94</v>
      </c>
      <c r="H46">
        <v>2</v>
      </c>
      <c r="I46">
        <v>34</v>
      </c>
      <c r="J46">
        <v>0</v>
      </c>
      <c r="K46">
        <f>_xlfn.XLOOKUP(FraudData[[#This Row],[amount]],AmountRules[Amount Min],AmountRules[Risk Points],,-1)</f>
        <v>0</v>
      </c>
      <c r="L46">
        <f>_xlfn.XLOOKUP(FraudData[[#This Row],[transaction_hour]],TimeRules[Hour Min],TimeRules[Risk Points],,-1)</f>
        <v>0</v>
      </c>
      <c r="M46">
        <f>_xlfn.XLOOKUP(FraudData[[#This Row],[foreign_transaction]],ForeignRules[Foreign Transaction],ForeignRules[Risk Points],0)</f>
        <v>0</v>
      </c>
      <c r="N46">
        <f>_xlfn.XLOOKUP(FraudData[[#This Row],[location_mismatch]],Table10[Location Mismatch],Table10[Risk Points],0)</f>
        <v>0</v>
      </c>
      <c r="O46">
        <f>_xlfn.XLOOKUP(FraudData[[#This Row],[device_trust_score]],DeviceRules[Device Min],DeviceRules[Risk Points],,-1)</f>
        <v>0</v>
      </c>
      <c r="P46">
        <f>_xlfn.XLOOKUP(FraudData[[#This Row],[velocity_last_24h]],VelocityRules[Velocity Min],VelocityRules[Risk Points],,-1)</f>
        <v>0</v>
      </c>
      <c r="Q46">
        <f>_xlfn.XLOOKUP(FraudData[[#This Row],[merchant_category]],MerchantRules[Merchant Category],MerchantRules[Risk Points],0)</f>
        <v>1</v>
      </c>
      <c r="R46">
        <f>SUM(FraudData[[#This Row],[Amount Risk]:[Merchant Risk]])</f>
        <v>1</v>
      </c>
      <c r="S46" t="str" cm="1">
        <f t="array" ref="S46">_xlfn.IFS(FraudData[[#This Row],[Fraud Risk Score]]&gt;=8,"High Risk",FraudData[[#This Row],[Fraud Risk Score]]&gt;=6,"Medium Risk",TRUE,"Low Risk")</f>
        <v>Low Risk</v>
      </c>
    </row>
    <row r="47" spans="1:19">
      <c r="A47">
        <v>46</v>
      </c>
      <c r="B47">
        <v>195.53</v>
      </c>
      <c r="C47">
        <v>1</v>
      </c>
      <c r="D47" t="s">
        <v>49</v>
      </c>
      <c r="E47">
        <v>0</v>
      </c>
      <c r="F47">
        <v>0</v>
      </c>
      <c r="G47">
        <v>39</v>
      </c>
      <c r="H47">
        <v>3</v>
      </c>
      <c r="I47">
        <v>46</v>
      </c>
      <c r="J47">
        <v>0</v>
      </c>
      <c r="K47">
        <f>_xlfn.XLOOKUP(FraudData[[#This Row],[amount]],AmountRules[Amount Min],AmountRules[Risk Points],,-1)</f>
        <v>0</v>
      </c>
      <c r="L47">
        <f>_xlfn.XLOOKUP(FraudData[[#This Row],[transaction_hour]],TimeRules[Hour Min],TimeRules[Risk Points],,-1)</f>
        <v>3</v>
      </c>
      <c r="M47">
        <f>_xlfn.XLOOKUP(FraudData[[#This Row],[foreign_transaction]],ForeignRules[Foreign Transaction],ForeignRules[Risk Points],0)</f>
        <v>0</v>
      </c>
      <c r="N47">
        <f>_xlfn.XLOOKUP(FraudData[[#This Row],[location_mismatch]],Table10[Location Mismatch],Table10[Risk Points],0)</f>
        <v>0</v>
      </c>
      <c r="O47">
        <f>_xlfn.XLOOKUP(FraudData[[#This Row],[device_trust_score]],DeviceRules[Device Min],DeviceRules[Risk Points],,-1)</f>
        <v>2</v>
      </c>
      <c r="P47">
        <f>_xlfn.XLOOKUP(FraudData[[#This Row],[velocity_last_24h]],VelocityRules[Velocity Min],VelocityRules[Risk Points],,-1)</f>
        <v>0</v>
      </c>
      <c r="Q47">
        <f>_xlfn.XLOOKUP(FraudData[[#This Row],[merchant_category]],MerchantRules[Merchant Category],MerchantRules[Risk Points],0)</f>
        <v>1</v>
      </c>
      <c r="R47">
        <f>SUM(FraudData[[#This Row],[Amount Risk]:[Merchant Risk]])</f>
        <v>6</v>
      </c>
      <c r="S47" t="str" cm="1">
        <f t="array" ref="S47">_xlfn.IFS(FraudData[[#This Row],[Fraud Risk Score]]&gt;=8,"High Risk",FraudData[[#This Row],[Fraud Risk Score]]&gt;=6,"Medium Risk",TRUE,"Low Risk")</f>
        <v>Medium Risk</v>
      </c>
    </row>
    <row r="48" spans="1:19">
      <c r="A48">
        <v>47</v>
      </c>
      <c r="B48">
        <v>67.239999999999995</v>
      </c>
      <c r="C48">
        <v>12</v>
      </c>
      <c r="D48" t="s">
        <v>47</v>
      </c>
      <c r="E48">
        <v>0</v>
      </c>
      <c r="F48">
        <v>0</v>
      </c>
      <c r="G48">
        <v>31</v>
      </c>
      <c r="H48">
        <v>3</v>
      </c>
      <c r="I48">
        <v>38</v>
      </c>
      <c r="J48">
        <v>0</v>
      </c>
      <c r="K48">
        <f>_xlfn.XLOOKUP(FraudData[[#This Row],[amount]],AmountRules[Amount Min],AmountRules[Risk Points],,-1)</f>
        <v>0</v>
      </c>
      <c r="L48">
        <f>_xlfn.XLOOKUP(FraudData[[#This Row],[transaction_hour]],TimeRules[Hour Min],TimeRules[Risk Points],,-1)</f>
        <v>0</v>
      </c>
      <c r="M48">
        <f>_xlfn.XLOOKUP(FraudData[[#This Row],[foreign_transaction]],ForeignRules[Foreign Transaction],ForeignRules[Risk Points],0)</f>
        <v>0</v>
      </c>
      <c r="N48">
        <f>_xlfn.XLOOKUP(FraudData[[#This Row],[location_mismatch]],Table10[Location Mismatch],Table10[Risk Points],0)</f>
        <v>0</v>
      </c>
      <c r="O48">
        <f>_xlfn.XLOOKUP(FraudData[[#This Row],[device_trust_score]],DeviceRules[Device Min],DeviceRules[Risk Points],,-1)</f>
        <v>2</v>
      </c>
      <c r="P48">
        <f>_xlfn.XLOOKUP(FraudData[[#This Row],[velocity_last_24h]],VelocityRules[Velocity Min],VelocityRules[Risk Points],,-1)</f>
        <v>0</v>
      </c>
      <c r="Q48">
        <f>_xlfn.XLOOKUP(FraudData[[#This Row],[merchant_category]],MerchantRules[Merchant Category],MerchantRules[Risk Points],0)</f>
        <v>0</v>
      </c>
      <c r="R48">
        <f>SUM(FraudData[[#This Row],[Amount Risk]:[Merchant Risk]])</f>
        <v>2</v>
      </c>
      <c r="S48" t="str" cm="1">
        <f t="array" ref="S48">_xlfn.IFS(FraudData[[#This Row],[Fraud Risk Score]]&gt;=8,"High Risk",FraudData[[#This Row],[Fraud Risk Score]]&gt;=6,"Medium Risk",TRUE,"Low Risk")</f>
        <v>Low Risk</v>
      </c>
    </row>
    <row r="49" spans="1:19">
      <c r="A49">
        <v>48</v>
      </c>
      <c r="B49">
        <v>132.13999999999999</v>
      </c>
      <c r="C49">
        <v>0</v>
      </c>
      <c r="D49" t="s">
        <v>46</v>
      </c>
      <c r="E49">
        <v>0</v>
      </c>
      <c r="F49">
        <v>0</v>
      </c>
      <c r="G49">
        <v>30</v>
      </c>
      <c r="H49">
        <v>2</v>
      </c>
      <c r="I49">
        <v>23</v>
      </c>
      <c r="J49">
        <v>0</v>
      </c>
      <c r="K49">
        <f>_xlfn.XLOOKUP(FraudData[[#This Row],[amount]],AmountRules[Amount Min],AmountRules[Risk Points],,-1)</f>
        <v>0</v>
      </c>
      <c r="L49">
        <f>_xlfn.XLOOKUP(FraudData[[#This Row],[transaction_hour]],TimeRules[Hour Min],TimeRules[Risk Points],,-1)</f>
        <v>3</v>
      </c>
      <c r="M49">
        <f>_xlfn.XLOOKUP(FraudData[[#This Row],[foreign_transaction]],ForeignRules[Foreign Transaction],ForeignRules[Risk Points],0)</f>
        <v>0</v>
      </c>
      <c r="N49">
        <f>_xlfn.XLOOKUP(FraudData[[#This Row],[location_mismatch]],Table10[Location Mismatch],Table10[Risk Points],0)</f>
        <v>0</v>
      </c>
      <c r="O49">
        <f>_xlfn.XLOOKUP(FraudData[[#This Row],[device_trust_score]],DeviceRules[Device Min],DeviceRules[Risk Points],,-1)</f>
        <v>2</v>
      </c>
      <c r="P49">
        <f>_xlfn.XLOOKUP(FraudData[[#This Row],[velocity_last_24h]],VelocityRules[Velocity Min],VelocityRules[Risk Points],,-1)</f>
        <v>0</v>
      </c>
      <c r="Q49">
        <f>_xlfn.XLOOKUP(FraudData[[#This Row],[merchant_category]],MerchantRules[Merchant Category],MerchantRules[Risk Points],0)</f>
        <v>0</v>
      </c>
      <c r="R49">
        <f>SUM(FraudData[[#This Row],[Amount Risk]:[Merchant Risk]])</f>
        <v>5</v>
      </c>
      <c r="S49" t="str" cm="1">
        <f t="array" ref="S49">_xlfn.IFS(FraudData[[#This Row],[Fraud Risk Score]]&gt;=8,"High Risk",FraudData[[#This Row],[Fraud Risk Score]]&gt;=6,"Medium Risk",TRUE,"Low Risk")</f>
        <v>Low Risk</v>
      </c>
    </row>
    <row r="50" spans="1:19">
      <c r="A50">
        <v>49</v>
      </c>
      <c r="B50">
        <v>142.41999999999999</v>
      </c>
      <c r="C50">
        <v>18</v>
      </c>
      <c r="D50" t="s">
        <v>50</v>
      </c>
      <c r="E50">
        <v>0</v>
      </c>
      <c r="F50">
        <v>1</v>
      </c>
      <c r="G50">
        <v>51</v>
      </c>
      <c r="H50">
        <v>2</v>
      </c>
      <c r="I50">
        <v>41</v>
      </c>
      <c r="J50">
        <v>0</v>
      </c>
      <c r="K50">
        <f>_xlfn.XLOOKUP(FraudData[[#This Row],[amount]],AmountRules[Amount Min],AmountRules[Risk Points],,-1)</f>
        <v>0</v>
      </c>
      <c r="L50">
        <f>_xlfn.XLOOKUP(FraudData[[#This Row],[transaction_hour]],TimeRules[Hour Min],TimeRules[Risk Points],,-1)</f>
        <v>0</v>
      </c>
      <c r="M50">
        <f>_xlfn.XLOOKUP(FraudData[[#This Row],[foreign_transaction]],ForeignRules[Foreign Transaction],ForeignRules[Risk Points],0)</f>
        <v>0</v>
      </c>
      <c r="N50">
        <f>_xlfn.XLOOKUP(FraudData[[#This Row],[location_mismatch]],Table10[Location Mismatch],Table10[Risk Points],0)</f>
        <v>3</v>
      </c>
      <c r="O50">
        <f>_xlfn.XLOOKUP(FraudData[[#This Row],[device_trust_score]],DeviceRules[Device Min],DeviceRules[Risk Points],,-1)</f>
        <v>1</v>
      </c>
      <c r="P50">
        <f>_xlfn.XLOOKUP(FraudData[[#This Row],[velocity_last_24h]],VelocityRules[Velocity Min],VelocityRules[Risk Points],,-1)</f>
        <v>0</v>
      </c>
      <c r="Q50">
        <f>_xlfn.XLOOKUP(FraudData[[#This Row],[merchant_category]],MerchantRules[Merchant Category],MerchantRules[Risk Points],0)</f>
        <v>0</v>
      </c>
      <c r="R50">
        <f>SUM(FraudData[[#This Row],[Amount Risk]:[Merchant Risk]])</f>
        <v>4</v>
      </c>
      <c r="S50" t="str" cm="1">
        <f t="array" ref="S50">_xlfn.IFS(FraudData[[#This Row],[Fraud Risk Score]]&gt;=8,"High Risk",FraudData[[#This Row],[Fraud Risk Score]]&gt;=6,"Medium Risk",TRUE,"Low Risk")</f>
        <v>Low Risk</v>
      </c>
    </row>
    <row r="51" spans="1:19">
      <c r="A51">
        <v>50</v>
      </c>
      <c r="B51">
        <v>36.79</v>
      </c>
      <c r="C51">
        <v>10</v>
      </c>
      <c r="D51" t="s">
        <v>49</v>
      </c>
      <c r="E51">
        <v>0</v>
      </c>
      <c r="F51">
        <v>0</v>
      </c>
      <c r="G51">
        <v>26</v>
      </c>
      <c r="H51">
        <v>1</v>
      </c>
      <c r="I51">
        <v>66</v>
      </c>
      <c r="J51">
        <v>0</v>
      </c>
      <c r="K51">
        <f>_xlfn.XLOOKUP(FraudData[[#This Row],[amount]],AmountRules[Amount Min],AmountRules[Risk Points],,-1)</f>
        <v>0</v>
      </c>
      <c r="L51">
        <f>_xlfn.XLOOKUP(FraudData[[#This Row],[transaction_hour]],TimeRules[Hour Min],TimeRules[Risk Points],,-1)</f>
        <v>0</v>
      </c>
      <c r="M51">
        <f>_xlfn.XLOOKUP(FraudData[[#This Row],[foreign_transaction]],ForeignRules[Foreign Transaction],ForeignRules[Risk Points],0)</f>
        <v>0</v>
      </c>
      <c r="N51">
        <f>_xlfn.XLOOKUP(FraudData[[#This Row],[location_mismatch]],Table10[Location Mismatch],Table10[Risk Points],0)</f>
        <v>0</v>
      </c>
      <c r="O51">
        <f>_xlfn.XLOOKUP(FraudData[[#This Row],[device_trust_score]],DeviceRules[Device Min],DeviceRules[Risk Points],,-1)</f>
        <v>3</v>
      </c>
      <c r="P51">
        <f>_xlfn.XLOOKUP(FraudData[[#This Row],[velocity_last_24h]],VelocityRules[Velocity Min],VelocityRules[Risk Points],,-1)</f>
        <v>0</v>
      </c>
      <c r="Q51">
        <f>_xlfn.XLOOKUP(FraudData[[#This Row],[merchant_category]],MerchantRules[Merchant Category],MerchantRules[Risk Points],0)</f>
        <v>1</v>
      </c>
      <c r="R51">
        <f>SUM(FraudData[[#This Row],[Amount Risk]:[Merchant Risk]])</f>
        <v>4</v>
      </c>
      <c r="S51" t="str" cm="1">
        <f t="array" ref="S51">_xlfn.IFS(FraudData[[#This Row],[Fraud Risk Score]]&gt;=8,"High Risk",FraudData[[#This Row],[Fraud Risk Score]]&gt;=6,"Medium Risk",TRUE,"Low Risk")</f>
        <v>Low Risk</v>
      </c>
    </row>
    <row r="52" spans="1:19">
      <c r="A52">
        <v>51</v>
      </c>
      <c r="B52">
        <v>628.71</v>
      </c>
      <c r="C52">
        <v>4</v>
      </c>
      <c r="D52" t="s">
        <v>46</v>
      </c>
      <c r="E52">
        <v>0</v>
      </c>
      <c r="F52">
        <v>0</v>
      </c>
      <c r="G52">
        <v>30</v>
      </c>
      <c r="H52">
        <v>4</v>
      </c>
      <c r="I52">
        <v>45</v>
      </c>
      <c r="J52">
        <v>0</v>
      </c>
      <c r="K52">
        <f>_xlfn.XLOOKUP(FraudData[[#This Row],[amount]],AmountRules[Amount Min],AmountRules[Risk Points],,-1)</f>
        <v>1</v>
      </c>
      <c r="L52">
        <f>_xlfn.XLOOKUP(FraudData[[#This Row],[transaction_hour]],TimeRules[Hour Min],TimeRules[Risk Points],,-1)</f>
        <v>0</v>
      </c>
      <c r="M52">
        <f>_xlfn.XLOOKUP(FraudData[[#This Row],[foreign_transaction]],ForeignRules[Foreign Transaction],ForeignRules[Risk Points],0)</f>
        <v>0</v>
      </c>
      <c r="N52">
        <f>_xlfn.XLOOKUP(FraudData[[#This Row],[location_mismatch]],Table10[Location Mismatch],Table10[Risk Points],0)</f>
        <v>0</v>
      </c>
      <c r="O52">
        <f>_xlfn.XLOOKUP(FraudData[[#This Row],[device_trust_score]],DeviceRules[Device Min],DeviceRules[Risk Points],,-1)</f>
        <v>2</v>
      </c>
      <c r="P52">
        <f>_xlfn.XLOOKUP(FraudData[[#This Row],[velocity_last_24h]],VelocityRules[Velocity Min],VelocityRules[Risk Points],,-1)</f>
        <v>0</v>
      </c>
      <c r="Q52">
        <f>_xlfn.XLOOKUP(FraudData[[#This Row],[merchant_category]],MerchantRules[Merchant Category],MerchantRules[Risk Points],0)</f>
        <v>0</v>
      </c>
      <c r="R52">
        <f>SUM(FraudData[[#This Row],[Amount Risk]:[Merchant Risk]])</f>
        <v>3</v>
      </c>
      <c r="S52" t="str" cm="1">
        <f t="array" ref="S52">_xlfn.IFS(FraudData[[#This Row],[Fraud Risk Score]]&gt;=8,"High Risk",FraudData[[#This Row],[Fraud Risk Score]]&gt;=6,"Medium Risk",TRUE,"Low Risk")</f>
        <v>Low Risk</v>
      </c>
    </row>
    <row r="53" spans="1:19">
      <c r="A53">
        <v>52</v>
      </c>
      <c r="B53">
        <v>268.60000000000002</v>
      </c>
      <c r="C53">
        <v>0</v>
      </c>
      <c r="D53" t="s">
        <v>48</v>
      </c>
      <c r="E53">
        <v>0</v>
      </c>
      <c r="F53">
        <v>0</v>
      </c>
      <c r="G53">
        <v>85</v>
      </c>
      <c r="H53">
        <v>1</v>
      </c>
      <c r="I53">
        <v>34</v>
      </c>
      <c r="J53">
        <v>0</v>
      </c>
      <c r="K53">
        <f>_xlfn.XLOOKUP(FraudData[[#This Row],[amount]],AmountRules[Amount Min],AmountRules[Risk Points],,-1)</f>
        <v>0</v>
      </c>
      <c r="L53">
        <f>_xlfn.XLOOKUP(FraudData[[#This Row],[transaction_hour]],TimeRules[Hour Min],TimeRules[Risk Points],,-1)</f>
        <v>3</v>
      </c>
      <c r="M53">
        <f>_xlfn.XLOOKUP(FraudData[[#This Row],[foreign_transaction]],ForeignRules[Foreign Transaction],ForeignRules[Risk Points],0)</f>
        <v>0</v>
      </c>
      <c r="N53">
        <f>_xlfn.XLOOKUP(FraudData[[#This Row],[location_mismatch]],Table10[Location Mismatch],Table10[Risk Points],0)</f>
        <v>0</v>
      </c>
      <c r="O53">
        <f>_xlfn.XLOOKUP(FraudData[[#This Row],[device_trust_score]],DeviceRules[Device Min],DeviceRules[Risk Points],,-1)</f>
        <v>0</v>
      </c>
      <c r="P53">
        <f>_xlfn.XLOOKUP(FraudData[[#This Row],[velocity_last_24h]],VelocityRules[Velocity Min],VelocityRules[Risk Points],,-1)</f>
        <v>0</v>
      </c>
      <c r="Q53">
        <f>_xlfn.XLOOKUP(FraudData[[#This Row],[merchant_category]],MerchantRules[Merchant Category],MerchantRules[Risk Points],0)</f>
        <v>0</v>
      </c>
      <c r="R53">
        <f>SUM(FraudData[[#This Row],[Amount Risk]:[Merchant Risk]])</f>
        <v>3</v>
      </c>
      <c r="S53" t="str" cm="1">
        <f t="array" ref="S53">_xlfn.IFS(FraudData[[#This Row],[Fraud Risk Score]]&gt;=8,"High Risk",FraudData[[#This Row],[Fraud Risk Score]]&gt;=6,"Medium Risk",TRUE,"Low Risk")</f>
        <v>Low Risk</v>
      </c>
    </row>
    <row r="54" spans="1:19">
      <c r="A54">
        <v>53</v>
      </c>
      <c r="B54">
        <v>504.92</v>
      </c>
      <c r="C54">
        <v>19</v>
      </c>
      <c r="D54" t="s">
        <v>47</v>
      </c>
      <c r="E54">
        <v>0</v>
      </c>
      <c r="F54">
        <v>0</v>
      </c>
      <c r="G54">
        <v>56</v>
      </c>
      <c r="H54">
        <v>1</v>
      </c>
      <c r="I54">
        <v>59</v>
      </c>
      <c r="J54">
        <v>0</v>
      </c>
      <c r="K54">
        <f>_xlfn.XLOOKUP(FraudData[[#This Row],[amount]],AmountRules[Amount Min],AmountRules[Risk Points],,-1)</f>
        <v>1</v>
      </c>
      <c r="L54">
        <f>_xlfn.XLOOKUP(FraudData[[#This Row],[transaction_hour]],TimeRules[Hour Min],TimeRules[Risk Points],,-1)</f>
        <v>0</v>
      </c>
      <c r="M54">
        <f>_xlfn.XLOOKUP(FraudData[[#This Row],[foreign_transaction]],ForeignRules[Foreign Transaction],ForeignRules[Risk Points],0)</f>
        <v>0</v>
      </c>
      <c r="N54">
        <f>_xlfn.XLOOKUP(FraudData[[#This Row],[location_mismatch]],Table10[Location Mismatch],Table10[Risk Points],0)</f>
        <v>0</v>
      </c>
      <c r="O54">
        <f>_xlfn.XLOOKUP(FraudData[[#This Row],[device_trust_score]],DeviceRules[Device Min],DeviceRules[Risk Points],,-1)</f>
        <v>1</v>
      </c>
      <c r="P54">
        <f>_xlfn.XLOOKUP(FraudData[[#This Row],[velocity_last_24h]],VelocityRules[Velocity Min],VelocityRules[Risk Points],,-1)</f>
        <v>0</v>
      </c>
      <c r="Q54">
        <f>_xlfn.XLOOKUP(FraudData[[#This Row],[merchant_category]],MerchantRules[Merchant Category],MerchantRules[Risk Points],0)</f>
        <v>0</v>
      </c>
      <c r="R54">
        <f>SUM(FraudData[[#This Row],[Amount Risk]:[Merchant Risk]])</f>
        <v>2</v>
      </c>
      <c r="S54" t="str" cm="1">
        <f t="array" ref="S54">_xlfn.IFS(FraudData[[#This Row],[Fraud Risk Score]]&gt;=8,"High Risk",FraudData[[#This Row],[Fraud Risk Score]]&gt;=6,"Medium Risk",TRUE,"Low Risk")</f>
        <v>Low Risk</v>
      </c>
    </row>
    <row r="55" spans="1:19">
      <c r="A55">
        <v>54</v>
      </c>
      <c r="B55">
        <v>405.39</v>
      </c>
      <c r="C55">
        <v>12</v>
      </c>
      <c r="D55" t="s">
        <v>49</v>
      </c>
      <c r="E55">
        <v>0</v>
      </c>
      <c r="F55">
        <v>0</v>
      </c>
      <c r="G55">
        <v>53</v>
      </c>
      <c r="H55">
        <v>0</v>
      </c>
      <c r="I55">
        <v>39</v>
      </c>
      <c r="J55">
        <v>0</v>
      </c>
      <c r="K55">
        <f>_xlfn.XLOOKUP(FraudData[[#This Row],[amount]],AmountRules[Amount Min],AmountRules[Risk Points],,-1)</f>
        <v>0</v>
      </c>
      <c r="L55">
        <f>_xlfn.XLOOKUP(FraudData[[#This Row],[transaction_hour]],TimeRules[Hour Min],TimeRules[Risk Points],,-1)</f>
        <v>0</v>
      </c>
      <c r="M55">
        <f>_xlfn.XLOOKUP(FraudData[[#This Row],[foreign_transaction]],ForeignRules[Foreign Transaction],ForeignRules[Risk Points],0)</f>
        <v>0</v>
      </c>
      <c r="N55">
        <f>_xlfn.XLOOKUP(FraudData[[#This Row],[location_mismatch]],Table10[Location Mismatch],Table10[Risk Points],0)</f>
        <v>0</v>
      </c>
      <c r="O55">
        <f>_xlfn.XLOOKUP(FraudData[[#This Row],[device_trust_score]],DeviceRules[Device Min],DeviceRules[Risk Points],,-1)</f>
        <v>1</v>
      </c>
      <c r="P55">
        <f>_xlfn.XLOOKUP(FraudData[[#This Row],[velocity_last_24h]],VelocityRules[Velocity Min],VelocityRules[Risk Points],,-1)</f>
        <v>0</v>
      </c>
      <c r="Q55">
        <f>_xlfn.XLOOKUP(FraudData[[#This Row],[merchant_category]],MerchantRules[Merchant Category],MerchantRules[Risk Points],0)</f>
        <v>1</v>
      </c>
      <c r="R55">
        <f>SUM(FraudData[[#This Row],[Amount Risk]:[Merchant Risk]])</f>
        <v>2</v>
      </c>
      <c r="S55" t="str" cm="1">
        <f t="array" ref="S55">_xlfn.IFS(FraudData[[#This Row],[Fraud Risk Score]]&gt;=8,"High Risk",FraudData[[#This Row],[Fraud Risk Score]]&gt;=6,"Medium Risk",TRUE,"Low Risk")</f>
        <v>Low Risk</v>
      </c>
    </row>
    <row r="56" spans="1:19">
      <c r="A56">
        <v>55</v>
      </c>
      <c r="B56">
        <v>163.99</v>
      </c>
      <c r="C56">
        <v>7</v>
      </c>
      <c r="D56" t="s">
        <v>49</v>
      </c>
      <c r="E56">
        <v>0</v>
      </c>
      <c r="F56">
        <v>0</v>
      </c>
      <c r="G56">
        <v>89</v>
      </c>
      <c r="H56">
        <v>2</v>
      </c>
      <c r="I56">
        <v>41</v>
      </c>
      <c r="J56">
        <v>0</v>
      </c>
      <c r="K56">
        <f>_xlfn.XLOOKUP(FraudData[[#This Row],[amount]],AmountRules[Amount Min],AmountRules[Risk Points],,-1)</f>
        <v>0</v>
      </c>
      <c r="L56">
        <f>_xlfn.XLOOKUP(FraudData[[#This Row],[transaction_hour]],TimeRules[Hour Min],TimeRules[Risk Points],,-1)</f>
        <v>0</v>
      </c>
      <c r="M56">
        <f>_xlfn.XLOOKUP(FraudData[[#This Row],[foreign_transaction]],ForeignRules[Foreign Transaction],ForeignRules[Risk Points],0)</f>
        <v>0</v>
      </c>
      <c r="N56">
        <f>_xlfn.XLOOKUP(FraudData[[#This Row],[location_mismatch]],Table10[Location Mismatch],Table10[Risk Points],0)</f>
        <v>0</v>
      </c>
      <c r="O56">
        <f>_xlfn.XLOOKUP(FraudData[[#This Row],[device_trust_score]],DeviceRules[Device Min],DeviceRules[Risk Points],,-1)</f>
        <v>0</v>
      </c>
      <c r="P56">
        <f>_xlfn.XLOOKUP(FraudData[[#This Row],[velocity_last_24h]],VelocityRules[Velocity Min],VelocityRules[Risk Points],,-1)</f>
        <v>0</v>
      </c>
      <c r="Q56">
        <f>_xlfn.XLOOKUP(FraudData[[#This Row],[merchant_category]],MerchantRules[Merchant Category],MerchantRules[Risk Points],0)</f>
        <v>1</v>
      </c>
      <c r="R56">
        <f>SUM(FraudData[[#This Row],[Amount Risk]:[Merchant Risk]])</f>
        <v>1</v>
      </c>
      <c r="S56" t="str" cm="1">
        <f t="array" ref="S56">_xlfn.IFS(FraudData[[#This Row],[Fraud Risk Score]]&gt;=8,"High Risk",FraudData[[#This Row],[Fraud Risk Score]]&gt;=6,"Medium Risk",TRUE,"Low Risk")</f>
        <v>Low Risk</v>
      </c>
    </row>
    <row r="57" spans="1:19">
      <c r="A57">
        <v>56</v>
      </c>
      <c r="B57">
        <v>458.9</v>
      </c>
      <c r="C57">
        <v>5</v>
      </c>
      <c r="D57" t="s">
        <v>50</v>
      </c>
      <c r="E57">
        <v>0</v>
      </c>
      <c r="F57">
        <v>0</v>
      </c>
      <c r="G57">
        <v>39</v>
      </c>
      <c r="H57">
        <v>1</v>
      </c>
      <c r="I57">
        <v>57</v>
      </c>
      <c r="J57">
        <v>0</v>
      </c>
      <c r="K57">
        <f>_xlfn.XLOOKUP(FraudData[[#This Row],[amount]],AmountRules[Amount Min],AmountRules[Risk Points],,-1)</f>
        <v>0</v>
      </c>
      <c r="L57">
        <f>_xlfn.XLOOKUP(FraudData[[#This Row],[transaction_hour]],TimeRules[Hour Min],TimeRules[Risk Points],,-1)</f>
        <v>0</v>
      </c>
      <c r="M57">
        <f>_xlfn.XLOOKUP(FraudData[[#This Row],[foreign_transaction]],ForeignRules[Foreign Transaction],ForeignRules[Risk Points],0)</f>
        <v>0</v>
      </c>
      <c r="N57">
        <f>_xlfn.XLOOKUP(FraudData[[#This Row],[location_mismatch]],Table10[Location Mismatch],Table10[Risk Points],0)</f>
        <v>0</v>
      </c>
      <c r="O57">
        <f>_xlfn.XLOOKUP(FraudData[[#This Row],[device_trust_score]],DeviceRules[Device Min],DeviceRules[Risk Points],,-1)</f>
        <v>2</v>
      </c>
      <c r="P57">
        <f>_xlfn.XLOOKUP(FraudData[[#This Row],[velocity_last_24h]],VelocityRules[Velocity Min],VelocityRules[Risk Points],,-1)</f>
        <v>0</v>
      </c>
      <c r="Q57">
        <f>_xlfn.XLOOKUP(FraudData[[#This Row],[merchant_category]],MerchantRules[Merchant Category],MerchantRules[Risk Points],0)</f>
        <v>0</v>
      </c>
      <c r="R57">
        <f>SUM(FraudData[[#This Row],[Amount Risk]:[Merchant Risk]])</f>
        <v>2</v>
      </c>
      <c r="S57" t="str" cm="1">
        <f t="array" ref="S57">_xlfn.IFS(FraudData[[#This Row],[Fraud Risk Score]]&gt;=8,"High Risk",FraudData[[#This Row],[Fraud Risk Score]]&gt;=6,"Medium Risk",TRUE,"Low Risk")</f>
        <v>Low Risk</v>
      </c>
    </row>
    <row r="58" spans="1:19">
      <c r="A58">
        <v>57</v>
      </c>
      <c r="B58">
        <v>16.68</v>
      </c>
      <c r="C58">
        <v>16</v>
      </c>
      <c r="D58" t="s">
        <v>49</v>
      </c>
      <c r="E58">
        <v>0</v>
      </c>
      <c r="F58">
        <v>0</v>
      </c>
      <c r="G58">
        <v>34</v>
      </c>
      <c r="H58">
        <v>1</v>
      </c>
      <c r="I58">
        <v>35</v>
      </c>
      <c r="J58">
        <v>0</v>
      </c>
      <c r="K58">
        <f>_xlfn.XLOOKUP(FraudData[[#This Row],[amount]],AmountRules[Amount Min],AmountRules[Risk Points],,-1)</f>
        <v>0</v>
      </c>
      <c r="L58">
        <f>_xlfn.XLOOKUP(FraudData[[#This Row],[transaction_hour]],TimeRules[Hour Min],TimeRules[Risk Points],,-1)</f>
        <v>0</v>
      </c>
      <c r="M58">
        <f>_xlfn.XLOOKUP(FraudData[[#This Row],[foreign_transaction]],ForeignRules[Foreign Transaction],ForeignRules[Risk Points],0)</f>
        <v>0</v>
      </c>
      <c r="N58">
        <f>_xlfn.XLOOKUP(FraudData[[#This Row],[location_mismatch]],Table10[Location Mismatch],Table10[Risk Points],0)</f>
        <v>0</v>
      </c>
      <c r="O58">
        <f>_xlfn.XLOOKUP(FraudData[[#This Row],[device_trust_score]],DeviceRules[Device Min],DeviceRules[Risk Points],,-1)</f>
        <v>2</v>
      </c>
      <c r="P58">
        <f>_xlfn.XLOOKUP(FraudData[[#This Row],[velocity_last_24h]],VelocityRules[Velocity Min],VelocityRules[Risk Points],,-1)</f>
        <v>0</v>
      </c>
      <c r="Q58">
        <f>_xlfn.XLOOKUP(FraudData[[#This Row],[merchant_category]],MerchantRules[Merchant Category],MerchantRules[Risk Points],0)</f>
        <v>1</v>
      </c>
      <c r="R58">
        <f>SUM(FraudData[[#This Row],[Amount Risk]:[Merchant Risk]])</f>
        <v>3</v>
      </c>
      <c r="S58" t="str" cm="1">
        <f t="array" ref="S58">_xlfn.IFS(FraudData[[#This Row],[Fraud Risk Score]]&gt;=8,"High Risk",FraudData[[#This Row],[Fraud Risk Score]]&gt;=6,"Medium Risk",TRUE,"Low Risk")</f>
        <v>Low Risk</v>
      </c>
    </row>
    <row r="59" spans="1:19">
      <c r="A59">
        <v>58</v>
      </c>
      <c r="B59">
        <v>39.26</v>
      </c>
      <c r="C59">
        <v>11</v>
      </c>
      <c r="D59" t="s">
        <v>46</v>
      </c>
      <c r="E59">
        <v>1</v>
      </c>
      <c r="F59">
        <v>1</v>
      </c>
      <c r="G59">
        <v>34</v>
      </c>
      <c r="H59">
        <v>3</v>
      </c>
      <c r="I59">
        <v>45</v>
      </c>
      <c r="J59">
        <v>1</v>
      </c>
      <c r="K59">
        <f>_xlfn.XLOOKUP(FraudData[[#This Row],[amount]],AmountRules[Amount Min],AmountRules[Risk Points],,-1)</f>
        <v>0</v>
      </c>
      <c r="L59">
        <f>_xlfn.XLOOKUP(FraudData[[#This Row],[transaction_hour]],TimeRules[Hour Min],TimeRules[Risk Points],,-1)</f>
        <v>0</v>
      </c>
      <c r="M59">
        <f>_xlfn.XLOOKUP(FraudData[[#This Row],[foreign_transaction]],ForeignRules[Foreign Transaction],ForeignRules[Risk Points],0)</f>
        <v>3</v>
      </c>
      <c r="N59">
        <f>_xlfn.XLOOKUP(FraudData[[#This Row],[location_mismatch]],Table10[Location Mismatch],Table10[Risk Points],0)</f>
        <v>3</v>
      </c>
      <c r="O59">
        <f>_xlfn.XLOOKUP(FraudData[[#This Row],[device_trust_score]],DeviceRules[Device Min],DeviceRules[Risk Points],,-1)</f>
        <v>2</v>
      </c>
      <c r="P59">
        <f>_xlfn.XLOOKUP(FraudData[[#This Row],[velocity_last_24h]],VelocityRules[Velocity Min],VelocityRules[Risk Points],,-1)</f>
        <v>0</v>
      </c>
      <c r="Q59">
        <f>_xlfn.XLOOKUP(FraudData[[#This Row],[merchant_category]],MerchantRules[Merchant Category],MerchantRules[Risk Points],0)</f>
        <v>0</v>
      </c>
      <c r="R59">
        <f>SUM(FraudData[[#This Row],[Amount Risk]:[Merchant Risk]])</f>
        <v>8</v>
      </c>
      <c r="S59" t="str" cm="1">
        <f t="array" ref="S59">_xlfn.IFS(FraudData[[#This Row],[Fraud Risk Score]]&gt;=8,"High Risk",FraudData[[#This Row],[Fraud Risk Score]]&gt;=6,"Medium Risk",TRUE,"Low Risk")</f>
        <v>High Risk</v>
      </c>
    </row>
    <row r="60" spans="1:19">
      <c r="A60">
        <v>59</v>
      </c>
      <c r="B60">
        <v>8.33</v>
      </c>
      <c r="C60">
        <v>0</v>
      </c>
      <c r="D60" t="s">
        <v>46</v>
      </c>
      <c r="E60">
        <v>0</v>
      </c>
      <c r="F60">
        <v>0</v>
      </c>
      <c r="G60">
        <v>34</v>
      </c>
      <c r="H60">
        <v>2</v>
      </c>
      <c r="I60">
        <v>27</v>
      </c>
      <c r="J60">
        <v>0</v>
      </c>
      <c r="K60">
        <f>_xlfn.XLOOKUP(FraudData[[#This Row],[amount]],AmountRules[Amount Min],AmountRules[Risk Points],,-1)</f>
        <v>0</v>
      </c>
      <c r="L60">
        <f>_xlfn.XLOOKUP(FraudData[[#This Row],[transaction_hour]],TimeRules[Hour Min],TimeRules[Risk Points],,-1)</f>
        <v>3</v>
      </c>
      <c r="M60">
        <f>_xlfn.XLOOKUP(FraudData[[#This Row],[foreign_transaction]],ForeignRules[Foreign Transaction],ForeignRules[Risk Points],0)</f>
        <v>0</v>
      </c>
      <c r="N60">
        <f>_xlfn.XLOOKUP(FraudData[[#This Row],[location_mismatch]],Table10[Location Mismatch],Table10[Risk Points],0)</f>
        <v>0</v>
      </c>
      <c r="O60">
        <f>_xlfn.XLOOKUP(FraudData[[#This Row],[device_trust_score]],DeviceRules[Device Min],DeviceRules[Risk Points],,-1)</f>
        <v>2</v>
      </c>
      <c r="P60">
        <f>_xlfn.XLOOKUP(FraudData[[#This Row],[velocity_last_24h]],VelocityRules[Velocity Min],VelocityRules[Risk Points],,-1)</f>
        <v>0</v>
      </c>
      <c r="Q60">
        <f>_xlfn.XLOOKUP(FraudData[[#This Row],[merchant_category]],MerchantRules[Merchant Category],MerchantRules[Risk Points],0)</f>
        <v>0</v>
      </c>
      <c r="R60">
        <f>SUM(FraudData[[#This Row],[Amount Risk]:[Merchant Risk]])</f>
        <v>5</v>
      </c>
      <c r="S60" t="str" cm="1">
        <f t="array" ref="S60">_xlfn.IFS(FraudData[[#This Row],[Fraud Risk Score]]&gt;=8,"High Risk",FraudData[[#This Row],[Fraud Risk Score]]&gt;=6,"Medium Risk",TRUE,"Low Risk")</f>
        <v>Low Risk</v>
      </c>
    </row>
    <row r="61" spans="1:19">
      <c r="A61">
        <v>60</v>
      </c>
      <c r="B61">
        <v>70.84</v>
      </c>
      <c r="C61">
        <v>2</v>
      </c>
      <c r="D61" t="s">
        <v>46</v>
      </c>
      <c r="E61">
        <v>0</v>
      </c>
      <c r="F61">
        <v>0</v>
      </c>
      <c r="G61">
        <v>61</v>
      </c>
      <c r="H61">
        <v>4</v>
      </c>
      <c r="I61">
        <v>18</v>
      </c>
      <c r="J61">
        <v>0</v>
      </c>
      <c r="K61">
        <f>_xlfn.XLOOKUP(FraudData[[#This Row],[amount]],AmountRules[Amount Min],AmountRules[Risk Points],,-1)</f>
        <v>0</v>
      </c>
      <c r="L61">
        <f>_xlfn.XLOOKUP(FraudData[[#This Row],[transaction_hour]],TimeRules[Hour Min],TimeRules[Risk Points],,-1)</f>
        <v>3</v>
      </c>
      <c r="M61">
        <f>_xlfn.XLOOKUP(FraudData[[#This Row],[foreign_transaction]],ForeignRules[Foreign Transaction],ForeignRules[Risk Points],0)</f>
        <v>0</v>
      </c>
      <c r="N61">
        <f>_xlfn.XLOOKUP(FraudData[[#This Row],[location_mismatch]],Table10[Location Mismatch],Table10[Risk Points],0)</f>
        <v>0</v>
      </c>
      <c r="O61">
        <f>_xlfn.XLOOKUP(FraudData[[#This Row],[device_trust_score]],DeviceRules[Device Min],DeviceRules[Risk Points],,-1)</f>
        <v>1</v>
      </c>
      <c r="P61">
        <f>_xlfn.XLOOKUP(FraudData[[#This Row],[velocity_last_24h]],VelocityRules[Velocity Min],VelocityRules[Risk Points],,-1)</f>
        <v>0</v>
      </c>
      <c r="Q61">
        <f>_xlfn.XLOOKUP(FraudData[[#This Row],[merchant_category]],MerchantRules[Merchant Category],MerchantRules[Risk Points],0)</f>
        <v>0</v>
      </c>
      <c r="R61">
        <f>SUM(FraudData[[#This Row],[Amount Risk]:[Merchant Risk]])</f>
        <v>4</v>
      </c>
      <c r="S61" t="str" cm="1">
        <f t="array" ref="S61">_xlfn.IFS(FraudData[[#This Row],[Fraud Risk Score]]&gt;=8,"High Risk",FraudData[[#This Row],[Fraud Risk Score]]&gt;=6,"Medium Risk",TRUE,"Low Risk")</f>
        <v>Low Risk</v>
      </c>
    </row>
    <row r="62" spans="1:19">
      <c r="A62">
        <v>61</v>
      </c>
      <c r="B62">
        <v>88.58</v>
      </c>
      <c r="C62">
        <v>13</v>
      </c>
      <c r="D62" t="s">
        <v>48</v>
      </c>
      <c r="E62">
        <v>0</v>
      </c>
      <c r="F62">
        <v>0</v>
      </c>
      <c r="G62">
        <v>56</v>
      </c>
      <c r="H62">
        <v>0</v>
      </c>
      <c r="I62">
        <v>54</v>
      </c>
      <c r="J62">
        <v>0</v>
      </c>
      <c r="K62">
        <f>_xlfn.XLOOKUP(FraudData[[#This Row],[amount]],AmountRules[Amount Min],AmountRules[Risk Points],,-1)</f>
        <v>0</v>
      </c>
      <c r="L62">
        <f>_xlfn.XLOOKUP(FraudData[[#This Row],[transaction_hour]],TimeRules[Hour Min],TimeRules[Risk Points],,-1)</f>
        <v>0</v>
      </c>
      <c r="M62">
        <f>_xlfn.XLOOKUP(FraudData[[#This Row],[foreign_transaction]],ForeignRules[Foreign Transaction],ForeignRules[Risk Points],0)</f>
        <v>0</v>
      </c>
      <c r="N62">
        <f>_xlfn.XLOOKUP(FraudData[[#This Row],[location_mismatch]],Table10[Location Mismatch],Table10[Risk Points],0)</f>
        <v>0</v>
      </c>
      <c r="O62">
        <f>_xlfn.XLOOKUP(FraudData[[#This Row],[device_trust_score]],DeviceRules[Device Min],DeviceRules[Risk Points],,-1)</f>
        <v>1</v>
      </c>
      <c r="P62">
        <f>_xlfn.XLOOKUP(FraudData[[#This Row],[velocity_last_24h]],VelocityRules[Velocity Min],VelocityRules[Risk Points],,-1)</f>
        <v>0</v>
      </c>
      <c r="Q62">
        <f>_xlfn.XLOOKUP(FraudData[[#This Row],[merchant_category]],MerchantRules[Merchant Category],MerchantRules[Risk Points],0)</f>
        <v>0</v>
      </c>
      <c r="R62">
        <f>SUM(FraudData[[#This Row],[Amount Risk]:[Merchant Risk]])</f>
        <v>1</v>
      </c>
      <c r="S62" t="str" cm="1">
        <f t="array" ref="S62">_xlfn.IFS(FraudData[[#This Row],[Fraud Risk Score]]&gt;=8,"High Risk",FraudData[[#This Row],[Fraud Risk Score]]&gt;=6,"Medium Risk",TRUE,"Low Risk")</f>
        <v>Low Risk</v>
      </c>
    </row>
    <row r="63" spans="1:19">
      <c r="A63">
        <v>62</v>
      </c>
      <c r="B63">
        <v>56.98</v>
      </c>
      <c r="C63">
        <v>7</v>
      </c>
      <c r="D63" t="s">
        <v>48</v>
      </c>
      <c r="E63">
        <v>1</v>
      </c>
      <c r="F63">
        <v>0</v>
      </c>
      <c r="G63">
        <v>60</v>
      </c>
      <c r="H63">
        <v>2</v>
      </c>
      <c r="I63">
        <v>43</v>
      </c>
      <c r="J63">
        <v>0</v>
      </c>
      <c r="K63">
        <f>_xlfn.XLOOKUP(FraudData[[#This Row],[amount]],AmountRules[Amount Min],AmountRules[Risk Points],,-1)</f>
        <v>0</v>
      </c>
      <c r="L63">
        <f>_xlfn.XLOOKUP(FraudData[[#This Row],[transaction_hour]],TimeRules[Hour Min],TimeRules[Risk Points],,-1)</f>
        <v>0</v>
      </c>
      <c r="M63">
        <f>_xlfn.XLOOKUP(FraudData[[#This Row],[foreign_transaction]],ForeignRules[Foreign Transaction],ForeignRules[Risk Points],0)</f>
        <v>3</v>
      </c>
      <c r="N63">
        <f>_xlfn.XLOOKUP(FraudData[[#This Row],[location_mismatch]],Table10[Location Mismatch],Table10[Risk Points],0)</f>
        <v>0</v>
      </c>
      <c r="O63">
        <f>_xlfn.XLOOKUP(FraudData[[#This Row],[device_trust_score]],DeviceRules[Device Min],DeviceRules[Risk Points],,-1)</f>
        <v>1</v>
      </c>
      <c r="P63">
        <f>_xlfn.XLOOKUP(FraudData[[#This Row],[velocity_last_24h]],VelocityRules[Velocity Min],VelocityRules[Risk Points],,-1)</f>
        <v>0</v>
      </c>
      <c r="Q63">
        <f>_xlfn.XLOOKUP(FraudData[[#This Row],[merchant_category]],MerchantRules[Merchant Category],MerchantRules[Risk Points],0)</f>
        <v>0</v>
      </c>
      <c r="R63">
        <f>SUM(FraudData[[#This Row],[Amount Risk]:[Merchant Risk]])</f>
        <v>4</v>
      </c>
      <c r="S63" t="str" cm="1">
        <f t="array" ref="S63">_xlfn.IFS(FraudData[[#This Row],[Fraud Risk Score]]&gt;=8,"High Risk",FraudData[[#This Row],[Fraud Risk Score]]&gt;=6,"Medium Risk",TRUE,"Low Risk")</f>
        <v>Low Risk</v>
      </c>
    </row>
    <row r="64" spans="1:19">
      <c r="A64">
        <v>63</v>
      </c>
      <c r="B64">
        <v>317.62</v>
      </c>
      <c r="C64">
        <v>10</v>
      </c>
      <c r="D64" t="s">
        <v>49</v>
      </c>
      <c r="E64">
        <v>0</v>
      </c>
      <c r="F64">
        <v>0</v>
      </c>
      <c r="G64">
        <v>88</v>
      </c>
      <c r="H64">
        <v>1</v>
      </c>
      <c r="I64">
        <v>67</v>
      </c>
      <c r="J64">
        <v>0</v>
      </c>
      <c r="K64">
        <f>_xlfn.XLOOKUP(FraudData[[#This Row],[amount]],AmountRules[Amount Min],AmountRules[Risk Points],,-1)</f>
        <v>0</v>
      </c>
      <c r="L64">
        <f>_xlfn.XLOOKUP(FraudData[[#This Row],[transaction_hour]],TimeRules[Hour Min],TimeRules[Risk Points],,-1)</f>
        <v>0</v>
      </c>
      <c r="M64">
        <f>_xlfn.XLOOKUP(FraudData[[#This Row],[foreign_transaction]],ForeignRules[Foreign Transaction],ForeignRules[Risk Points],0)</f>
        <v>0</v>
      </c>
      <c r="N64">
        <f>_xlfn.XLOOKUP(FraudData[[#This Row],[location_mismatch]],Table10[Location Mismatch],Table10[Risk Points],0)</f>
        <v>0</v>
      </c>
      <c r="O64">
        <f>_xlfn.XLOOKUP(FraudData[[#This Row],[device_trust_score]],DeviceRules[Device Min],DeviceRules[Risk Points],,-1)</f>
        <v>0</v>
      </c>
      <c r="P64">
        <f>_xlfn.XLOOKUP(FraudData[[#This Row],[velocity_last_24h]],VelocityRules[Velocity Min],VelocityRules[Risk Points],,-1)</f>
        <v>0</v>
      </c>
      <c r="Q64">
        <f>_xlfn.XLOOKUP(FraudData[[#This Row],[merchant_category]],MerchantRules[Merchant Category],MerchantRules[Risk Points],0)</f>
        <v>1</v>
      </c>
      <c r="R64">
        <f>SUM(FraudData[[#This Row],[Amount Risk]:[Merchant Risk]])</f>
        <v>1</v>
      </c>
      <c r="S64" t="str" cm="1">
        <f t="array" ref="S64">_xlfn.IFS(FraudData[[#This Row],[Fraud Risk Score]]&gt;=8,"High Risk",FraudData[[#This Row],[Fraud Risk Score]]&gt;=6,"Medium Risk",TRUE,"Low Risk")</f>
        <v>Low Risk</v>
      </c>
    </row>
    <row r="65" spans="1:19">
      <c r="A65">
        <v>64</v>
      </c>
      <c r="B65">
        <v>79.42</v>
      </c>
      <c r="C65">
        <v>13</v>
      </c>
      <c r="D65" t="s">
        <v>48</v>
      </c>
      <c r="E65">
        <v>0</v>
      </c>
      <c r="F65">
        <v>0</v>
      </c>
      <c r="G65">
        <v>39</v>
      </c>
      <c r="H65">
        <v>3</v>
      </c>
      <c r="I65">
        <v>43</v>
      </c>
      <c r="J65">
        <v>0</v>
      </c>
      <c r="K65">
        <f>_xlfn.XLOOKUP(FraudData[[#This Row],[amount]],AmountRules[Amount Min],AmountRules[Risk Points],,-1)</f>
        <v>0</v>
      </c>
      <c r="L65">
        <f>_xlfn.XLOOKUP(FraudData[[#This Row],[transaction_hour]],TimeRules[Hour Min],TimeRules[Risk Points],,-1)</f>
        <v>0</v>
      </c>
      <c r="M65">
        <f>_xlfn.XLOOKUP(FraudData[[#This Row],[foreign_transaction]],ForeignRules[Foreign Transaction],ForeignRules[Risk Points],0)</f>
        <v>0</v>
      </c>
      <c r="N65">
        <f>_xlfn.XLOOKUP(FraudData[[#This Row],[location_mismatch]],Table10[Location Mismatch],Table10[Risk Points],0)</f>
        <v>0</v>
      </c>
      <c r="O65">
        <f>_xlfn.XLOOKUP(FraudData[[#This Row],[device_trust_score]],DeviceRules[Device Min],DeviceRules[Risk Points],,-1)</f>
        <v>2</v>
      </c>
      <c r="P65">
        <f>_xlfn.XLOOKUP(FraudData[[#This Row],[velocity_last_24h]],VelocityRules[Velocity Min],VelocityRules[Risk Points],,-1)</f>
        <v>0</v>
      </c>
      <c r="Q65">
        <f>_xlfn.XLOOKUP(FraudData[[#This Row],[merchant_category]],MerchantRules[Merchant Category],MerchantRules[Risk Points],0)</f>
        <v>0</v>
      </c>
      <c r="R65">
        <f>SUM(FraudData[[#This Row],[Amount Risk]:[Merchant Risk]])</f>
        <v>2</v>
      </c>
      <c r="S65" t="str" cm="1">
        <f t="array" ref="S65">_xlfn.IFS(FraudData[[#This Row],[Fraud Risk Score]]&gt;=8,"High Risk",FraudData[[#This Row],[Fraud Risk Score]]&gt;=6,"Medium Risk",TRUE,"Low Risk")</f>
        <v>Low Risk</v>
      </c>
    </row>
    <row r="66" spans="1:19">
      <c r="A66">
        <v>65</v>
      </c>
      <c r="B66">
        <v>59.36</v>
      </c>
      <c r="C66">
        <v>7</v>
      </c>
      <c r="D66" t="s">
        <v>48</v>
      </c>
      <c r="E66">
        <v>0</v>
      </c>
      <c r="F66">
        <v>0</v>
      </c>
      <c r="G66">
        <v>97</v>
      </c>
      <c r="H66">
        <v>1</v>
      </c>
      <c r="I66">
        <v>50</v>
      </c>
      <c r="J66">
        <v>0</v>
      </c>
      <c r="K66">
        <f>_xlfn.XLOOKUP(FraudData[[#This Row],[amount]],AmountRules[Amount Min],AmountRules[Risk Points],,-1)</f>
        <v>0</v>
      </c>
      <c r="L66">
        <f>_xlfn.XLOOKUP(FraudData[[#This Row],[transaction_hour]],TimeRules[Hour Min],TimeRules[Risk Points],,-1)</f>
        <v>0</v>
      </c>
      <c r="M66">
        <f>_xlfn.XLOOKUP(FraudData[[#This Row],[foreign_transaction]],ForeignRules[Foreign Transaction],ForeignRules[Risk Points],0)</f>
        <v>0</v>
      </c>
      <c r="N66">
        <f>_xlfn.XLOOKUP(FraudData[[#This Row],[location_mismatch]],Table10[Location Mismatch],Table10[Risk Points],0)</f>
        <v>0</v>
      </c>
      <c r="O66">
        <f>_xlfn.XLOOKUP(FraudData[[#This Row],[device_trust_score]],DeviceRules[Device Min],DeviceRules[Risk Points],,-1)</f>
        <v>0</v>
      </c>
      <c r="P66">
        <f>_xlfn.XLOOKUP(FraudData[[#This Row],[velocity_last_24h]],VelocityRules[Velocity Min],VelocityRules[Risk Points],,-1)</f>
        <v>0</v>
      </c>
      <c r="Q66">
        <f>_xlfn.XLOOKUP(FraudData[[#This Row],[merchant_category]],MerchantRules[Merchant Category],MerchantRules[Risk Points],0)</f>
        <v>0</v>
      </c>
      <c r="R66">
        <f>SUM(FraudData[[#This Row],[Amount Risk]:[Merchant Risk]])</f>
        <v>0</v>
      </c>
      <c r="S66" t="str" cm="1">
        <f t="array" ref="S66">_xlfn.IFS(FraudData[[#This Row],[Fraud Risk Score]]&gt;=8,"High Risk",FraudData[[#This Row],[Fraud Risk Score]]&gt;=6,"Medium Risk",TRUE,"Low Risk")</f>
        <v>Low Risk</v>
      </c>
    </row>
    <row r="67" spans="1:19">
      <c r="A67">
        <v>66</v>
      </c>
      <c r="B67">
        <v>140.83000000000001</v>
      </c>
      <c r="C67">
        <v>2</v>
      </c>
      <c r="D67" t="s">
        <v>50</v>
      </c>
      <c r="E67">
        <v>0</v>
      </c>
      <c r="F67">
        <v>0</v>
      </c>
      <c r="G67">
        <v>40</v>
      </c>
      <c r="H67">
        <v>2</v>
      </c>
      <c r="I67">
        <v>26</v>
      </c>
      <c r="J67">
        <v>0</v>
      </c>
      <c r="K67">
        <f>_xlfn.XLOOKUP(FraudData[[#This Row],[amount]],AmountRules[Amount Min],AmountRules[Risk Points],,-1)</f>
        <v>0</v>
      </c>
      <c r="L67">
        <f>_xlfn.XLOOKUP(FraudData[[#This Row],[transaction_hour]],TimeRules[Hour Min],TimeRules[Risk Points],,-1)</f>
        <v>3</v>
      </c>
      <c r="M67">
        <f>_xlfn.XLOOKUP(FraudData[[#This Row],[foreign_transaction]],ForeignRules[Foreign Transaction],ForeignRules[Risk Points],0)</f>
        <v>0</v>
      </c>
      <c r="N67">
        <f>_xlfn.XLOOKUP(FraudData[[#This Row],[location_mismatch]],Table10[Location Mismatch],Table10[Risk Points],0)</f>
        <v>0</v>
      </c>
      <c r="O67">
        <f>_xlfn.XLOOKUP(FraudData[[#This Row],[device_trust_score]],DeviceRules[Device Min],DeviceRules[Risk Points],,-1)</f>
        <v>2</v>
      </c>
      <c r="P67">
        <f>_xlfn.XLOOKUP(FraudData[[#This Row],[velocity_last_24h]],VelocityRules[Velocity Min],VelocityRules[Risk Points],,-1)</f>
        <v>0</v>
      </c>
      <c r="Q67">
        <f>_xlfn.XLOOKUP(FraudData[[#This Row],[merchant_category]],MerchantRules[Merchant Category],MerchantRules[Risk Points],0)</f>
        <v>0</v>
      </c>
      <c r="R67">
        <f>SUM(FraudData[[#This Row],[Amount Risk]:[Merchant Risk]])</f>
        <v>5</v>
      </c>
      <c r="S67" t="str" cm="1">
        <f t="array" ref="S67">_xlfn.IFS(FraudData[[#This Row],[Fraud Risk Score]]&gt;=8,"High Risk",FraudData[[#This Row],[Fraud Risk Score]]&gt;=6,"Medium Risk",TRUE,"Low Risk")</f>
        <v>Low Risk</v>
      </c>
    </row>
    <row r="68" spans="1:19">
      <c r="A68">
        <v>67</v>
      </c>
      <c r="B68">
        <v>27.34</v>
      </c>
      <c r="C68">
        <v>6</v>
      </c>
      <c r="D68" t="s">
        <v>48</v>
      </c>
      <c r="E68">
        <v>0</v>
      </c>
      <c r="F68">
        <v>0</v>
      </c>
      <c r="G68">
        <v>70</v>
      </c>
      <c r="H68">
        <v>2</v>
      </c>
      <c r="I68">
        <v>35</v>
      </c>
      <c r="J68">
        <v>0</v>
      </c>
      <c r="K68">
        <f>_xlfn.XLOOKUP(FraudData[[#This Row],[amount]],AmountRules[Amount Min],AmountRules[Risk Points],,-1)</f>
        <v>0</v>
      </c>
      <c r="L68">
        <f>_xlfn.XLOOKUP(FraudData[[#This Row],[transaction_hour]],TimeRules[Hour Min],TimeRules[Risk Points],,-1)</f>
        <v>0</v>
      </c>
      <c r="M68">
        <f>_xlfn.XLOOKUP(FraudData[[#This Row],[foreign_transaction]],ForeignRules[Foreign Transaction],ForeignRules[Risk Points],0)</f>
        <v>0</v>
      </c>
      <c r="N68">
        <f>_xlfn.XLOOKUP(FraudData[[#This Row],[location_mismatch]],Table10[Location Mismatch],Table10[Risk Points],0)</f>
        <v>0</v>
      </c>
      <c r="O68">
        <f>_xlfn.XLOOKUP(FraudData[[#This Row],[device_trust_score]],DeviceRules[Device Min],DeviceRules[Risk Points],,-1)</f>
        <v>0</v>
      </c>
      <c r="P68">
        <f>_xlfn.XLOOKUP(FraudData[[#This Row],[velocity_last_24h]],VelocityRules[Velocity Min],VelocityRules[Risk Points],,-1)</f>
        <v>0</v>
      </c>
      <c r="Q68">
        <f>_xlfn.XLOOKUP(FraudData[[#This Row],[merchant_category]],MerchantRules[Merchant Category],MerchantRules[Risk Points],0)</f>
        <v>0</v>
      </c>
      <c r="R68">
        <f>SUM(FraudData[[#This Row],[Amount Risk]:[Merchant Risk]])</f>
        <v>0</v>
      </c>
      <c r="S68" t="str" cm="1">
        <f t="array" ref="S68">_xlfn.IFS(FraudData[[#This Row],[Fraud Risk Score]]&gt;=8,"High Risk",FraudData[[#This Row],[Fraud Risk Score]]&gt;=6,"Medium Risk",TRUE,"Low Risk")</f>
        <v>Low Risk</v>
      </c>
    </row>
    <row r="69" spans="1:19">
      <c r="A69">
        <v>68</v>
      </c>
      <c r="B69">
        <v>291.69</v>
      </c>
      <c r="C69">
        <v>18</v>
      </c>
      <c r="D69" t="s">
        <v>47</v>
      </c>
      <c r="E69">
        <v>1</v>
      </c>
      <c r="F69">
        <v>1</v>
      </c>
      <c r="G69">
        <v>68</v>
      </c>
      <c r="H69">
        <v>1</v>
      </c>
      <c r="I69">
        <v>22</v>
      </c>
      <c r="J69">
        <v>0</v>
      </c>
      <c r="K69">
        <f>_xlfn.XLOOKUP(FraudData[[#This Row],[amount]],AmountRules[Amount Min],AmountRules[Risk Points],,-1)</f>
        <v>0</v>
      </c>
      <c r="L69">
        <f>_xlfn.XLOOKUP(FraudData[[#This Row],[transaction_hour]],TimeRules[Hour Min],TimeRules[Risk Points],,-1)</f>
        <v>0</v>
      </c>
      <c r="M69">
        <f>_xlfn.XLOOKUP(FraudData[[#This Row],[foreign_transaction]],ForeignRules[Foreign Transaction],ForeignRules[Risk Points],0)</f>
        <v>3</v>
      </c>
      <c r="N69">
        <f>_xlfn.XLOOKUP(FraudData[[#This Row],[location_mismatch]],Table10[Location Mismatch],Table10[Risk Points],0)</f>
        <v>3</v>
      </c>
      <c r="O69">
        <f>_xlfn.XLOOKUP(FraudData[[#This Row],[device_trust_score]],DeviceRules[Device Min],DeviceRules[Risk Points],,-1)</f>
        <v>1</v>
      </c>
      <c r="P69">
        <f>_xlfn.XLOOKUP(FraudData[[#This Row],[velocity_last_24h]],VelocityRules[Velocity Min],VelocityRules[Risk Points],,-1)</f>
        <v>0</v>
      </c>
      <c r="Q69">
        <f>_xlfn.XLOOKUP(FraudData[[#This Row],[merchant_category]],MerchantRules[Merchant Category],MerchantRules[Risk Points],0)</f>
        <v>0</v>
      </c>
      <c r="R69">
        <f>SUM(FraudData[[#This Row],[Amount Risk]:[Merchant Risk]])</f>
        <v>7</v>
      </c>
      <c r="S69" t="str" cm="1">
        <f t="array" ref="S69">_xlfn.IFS(FraudData[[#This Row],[Fraud Risk Score]]&gt;=8,"High Risk",FraudData[[#This Row],[Fraud Risk Score]]&gt;=6,"Medium Risk",TRUE,"Low Risk")</f>
        <v>Medium Risk</v>
      </c>
    </row>
    <row r="70" spans="1:19">
      <c r="A70">
        <v>69</v>
      </c>
      <c r="B70">
        <v>13.95</v>
      </c>
      <c r="C70">
        <v>3</v>
      </c>
      <c r="D70" t="s">
        <v>47</v>
      </c>
      <c r="E70">
        <v>0</v>
      </c>
      <c r="F70">
        <v>0</v>
      </c>
      <c r="G70">
        <v>59</v>
      </c>
      <c r="H70">
        <v>1</v>
      </c>
      <c r="I70">
        <v>39</v>
      </c>
      <c r="J70">
        <v>0</v>
      </c>
      <c r="K70">
        <f>_xlfn.XLOOKUP(FraudData[[#This Row],[amount]],AmountRules[Amount Min],AmountRules[Risk Points],,-1)</f>
        <v>0</v>
      </c>
      <c r="L70">
        <f>_xlfn.XLOOKUP(FraudData[[#This Row],[transaction_hour]],TimeRules[Hour Min],TimeRules[Risk Points],,-1)</f>
        <v>3</v>
      </c>
      <c r="M70">
        <f>_xlfn.XLOOKUP(FraudData[[#This Row],[foreign_transaction]],ForeignRules[Foreign Transaction],ForeignRules[Risk Points],0)</f>
        <v>0</v>
      </c>
      <c r="N70">
        <f>_xlfn.XLOOKUP(FraudData[[#This Row],[location_mismatch]],Table10[Location Mismatch],Table10[Risk Points],0)</f>
        <v>0</v>
      </c>
      <c r="O70">
        <f>_xlfn.XLOOKUP(FraudData[[#This Row],[device_trust_score]],DeviceRules[Device Min],DeviceRules[Risk Points],,-1)</f>
        <v>1</v>
      </c>
      <c r="P70">
        <f>_xlfn.XLOOKUP(FraudData[[#This Row],[velocity_last_24h]],VelocityRules[Velocity Min],VelocityRules[Risk Points],,-1)</f>
        <v>0</v>
      </c>
      <c r="Q70">
        <f>_xlfn.XLOOKUP(FraudData[[#This Row],[merchant_category]],MerchantRules[Merchant Category],MerchantRules[Risk Points],0)</f>
        <v>0</v>
      </c>
      <c r="R70">
        <f>SUM(FraudData[[#This Row],[Amount Risk]:[Merchant Risk]])</f>
        <v>4</v>
      </c>
      <c r="S70" t="str" cm="1">
        <f t="array" ref="S70">_xlfn.IFS(FraudData[[#This Row],[Fraud Risk Score]]&gt;=8,"High Risk",FraudData[[#This Row],[Fraud Risk Score]]&gt;=6,"Medium Risk",TRUE,"Low Risk")</f>
        <v>Low Risk</v>
      </c>
    </row>
    <row r="71" spans="1:19">
      <c r="A71">
        <v>70</v>
      </c>
      <c r="B71">
        <v>780.15</v>
      </c>
      <c r="C71">
        <v>15</v>
      </c>
      <c r="D71" t="s">
        <v>47</v>
      </c>
      <c r="E71">
        <v>0</v>
      </c>
      <c r="F71">
        <v>0</v>
      </c>
      <c r="G71">
        <v>75</v>
      </c>
      <c r="H71">
        <v>3</v>
      </c>
      <c r="I71">
        <v>27</v>
      </c>
      <c r="J71">
        <v>0</v>
      </c>
      <c r="K71">
        <f>_xlfn.XLOOKUP(FraudData[[#This Row],[amount]],AmountRules[Amount Min],AmountRules[Risk Points],,-1)</f>
        <v>1</v>
      </c>
      <c r="L71">
        <f>_xlfn.XLOOKUP(FraudData[[#This Row],[transaction_hour]],TimeRules[Hour Min],TimeRules[Risk Points],,-1)</f>
        <v>0</v>
      </c>
      <c r="M71">
        <f>_xlfn.XLOOKUP(FraudData[[#This Row],[foreign_transaction]],ForeignRules[Foreign Transaction],ForeignRules[Risk Points],0)</f>
        <v>0</v>
      </c>
      <c r="N71">
        <f>_xlfn.XLOOKUP(FraudData[[#This Row],[location_mismatch]],Table10[Location Mismatch],Table10[Risk Points],0)</f>
        <v>0</v>
      </c>
      <c r="O71">
        <f>_xlfn.XLOOKUP(FraudData[[#This Row],[device_trust_score]],DeviceRules[Device Min],DeviceRules[Risk Points],,-1)</f>
        <v>0</v>
      </c>
      <c r="P71">
        <f>_xlfn.XLOOKUP(FraudData[[#This Row],[velocity_last_24h]],VelocityRules[Velocity Min],VelocityRules[Risk Points],,-1)</f>
        <v>0</v>
      </c>
      <c r="Q71">
        <f>_xlfn.XLOOKUP(FraudData[[#This Row],[merchant_category]],MerchantRules[Merchant Category],MerchantRules[Risk Points],0)</f>
        <v>0</v>
      </c>
      <c r="R71">
        <f>SUM(FraudData[[#This Row],[Amount Risk]:[Merchant Risk]])</f>
        <v>1</v>
      </c>
      <c r="S71" t="str" cm="1">
        <f t="array" ref="S71">_xlfn.IFS(FraudData[[#This Row],[Fraud Risk Score]]&gt;=8,"High Risk",FraudData[[#This Row],[Fraud Risk Score]]&gt;=6,"Medium Risk",TRUE,"Low Risk")</f>
        <v>Low Risk</v>
      </c>
    </row>
    <row r="72" spans="1:19">
      <c r="A72">
        <v>71</v>
      </c>
      <c r="B72">
        <v>266.31</v>
      </c>
      <c r="C72">
        <v>12</v>
      </c>
      <c r="D72" t="s">
        <v>49</v>
      </c>
      <c r="E72">
        <v>0</v>
      </c>
      <c r="F72">
        <v>0</v>
      </c>
      <c r="G72">
        <v>82</v>
      </c>
      <c r="H72">
        <v>2</v>
      </c>
      <c r="I72">
        <v>31</v>
      </c>
      <c r="J72">
        <v>0</v>
      </c>
      <c r="K72">
        <f>_xlfn.XLOOKUP(FraudData[[#This Row],[amount]],AmountRules[Amount Min],AmountRules[Risk Points],,-1)</f>
        <v>0</v>
      </c>
      <c r="L72">
        <f>_xlfn.XLOOKUP(FraudData[[#This Row],[transaction_hour]],TimeRules[Hour Min],TimeRules[Risk Points],,-1)</f>
        <v>0</v>
      </c>
      <c r="M72">
        <f>_xlfn.XLOOKUP(FraudData[[#This Row],[foreign_transaction]],ForeignRules[Foreign Transaction],ForeignRules[Risk Points],0)</f>
        <v>0</v>
      </c>
      <c r="N72">
        <f>_xlfn.XLOOKUP(FraudData[[#This Row],[location_mismatch]],Table10[Location Mismatch],Table10[Risk Points],0)</f>
        <v>0</v>
      </c>
      <c r="O72">
        <f>_xlfn.XLOOKUP(FraudData[[#This Row],[device_trust_score]],DeviceRules[Device Min],DeviceRules[Risk Points],,-1)</f>
        <v>0</v>
      </c>
      <c r="P72">
        <f>_xlfn.XLOOKUP(FraudData[[#This Row],[velocity_last_24h]],VelocityRules[Velocity Min],VelocityRules[Risk Points],,-1)</f>
        <v>0</v>
      </c>
      <c r="Q72">
        <f>_xlfn.XLOOKUP(FraudData[[#This Row],[merchant_category]],MerchantRules[Merchant Category],MerchantRules[Risk Points],0)</f>
        <v>1</v>
      </c>
      <c r="R72">
        <f>SUM(FraudData[[#This Row],[Amount Risk]:[Merchant Risk]])</f>
        <v>1</v>
      </c>
      <c r="S72" t="str" cm="1">
        <f t="array" ref="S72">_xlfn.IFS(FraudData[[#This Row],[Fraud Risk Score]]&gt;=8,"High Risk",FraudData[[#This Row],[Fraud Risk Score]]&gt;=6,"Medium Risk",TRUE,"Low Risk")</f>
        <v>Low Risk</v>
      </c>
    </row>
    <row r="73" spans="1:19">
      <c r="A73">
        <v>72</v>
      </c>
      <c r="B73">
        <v>39.880000000000003</v>
      </c>
      <c r="C73">
        <v>19</v>
      </c>
      <c r="D73" t="s">
        <v>46</v>
      </c>
      <c r="E73">
        <v>0</v>
      </c>
      <c r="F73">
        <v>0</v>
      </c>
      <c r="G73">
        <v>29</v>
      </c>
      <c r="H73">
        <v>1</v>
      </c>
      <c r="I73">
        <v>29</v>
      </c>
      <c r="J73">
        <v>0</v>
      </c>
      <c r="K73">
        <f>_xlfn.XLOOKUP(FraudData[[#This Row],[amount]],AmountRules[Amount Min],AmountRules[Risk Points],,-1)</f>
        <v>0</v>
      </c>
      <c r="L73">
        <f>_xlfn.XLOOKUP(FraudData[[#This Row],[transaction_hour]],TimeRules[Hour Min],TimeRules[Risk Points],,-1)</f>
        <v>0</v>
      </c>
      <c r="M73">
        <f>_xlfn.XLOOKUP(FraudData[[#This Row],[foreign_transaction]],ForeignRules[Foreign Transaction],ForeignRules[Risk Points],0)</f>
        <v>0</v>
      </c>
      <c r="N73">
        <f>_xlfn.XLOOKUP(FraudData[[#This Row],[location_mismatch]],Table10[Location Mismatch],Table10[Risk Points],0)</f>
        <v>0</v>
      </c>
      <c r="O73">
        <f>_xlfn.XLOOKUP(FraudData[[#This Row],[device_trust_score]],DeviceRules[Device Min],DeviceRules[Risk Points],,-1)</f>
        <v>3</v>
      </c>
      <c r="P73">
        <f>_xlfn.XLOOKUP(FraudData[[#This Row],[velocity_last_24h]],VelocityRules[Velocity Min],VelocityRules[Risk Points],,-1)</f>
        <v>0</v>
      </c>
      <c r="Q73">
        <f>_xlfn.XLOOKUP(FraudData[[#This Row],[merchant_category]],MerchantRules[Merchant Category],MerchantRules[Risk Points],0)</f>
        <v>0</v>
      </c>
      <c r="R73">
        <f>SUM(FraudData[[#This Row],[Amount Risk]:[Merchant Risk]])</f>
        <v>3</v>
      </c>
      <c r="S73" t="str" cm="1">
        <f t="array" ref="S73">_xlfn.IFS(FraudData[[#This Row],[Fraud Risk Score]]&gt;=8,"High Risk",FraudData[[#This Row],[Fraud Risk Score]]&gt;=6,"Medium Risk",TRUE,"Low Risk")</f>
        <v>Low Risk</v>
      </c>
    </row>
    <row r="74" spans="1:19">
      <c r="A74">
        <v>73</v>
      </c>
      <c r="B74">
        <v>1</v>
      </c>
      <c r="C74">
        <v>18</v>
      </c>
      <c r="D74" t="s">
        <v>50</v>
      </c>
      <c r="E74">
        <v>0</v>
      </c>
      <c r="F74">
        <v>1</v>
      </c>
      <c r="G74">
        <v>62</v>
      </c>
      <c r="H74">
        <v>2</v>
      </c>
      <c r="I74">
        <v>49</v>
      </c>
      <c r="J74">
        <v>0</v>
      </c>
      <c r="K74">
        <f>_xlfn.XLOOKUP(FraudData[[#This Row],[amount]],AmountRules[Amount Min],AmountRules[Risk Points],,-1)</f>
        <v>0</v>
      </c>
      <c r="L74">
        <f>_xlfn.XLOOKUP(FraudData[[#This Row],[transaction_hour]],TimeRules[Hour Min],TimeRules[Risk Points],,-1)</f>
        <v>0</v>
      </c>
      <c r="M74">
        <f>_xlfn.XLOOKUP(FraudData[[#This Row],[foreign_transaction]],ForeignRules[Foreign Transaction],ForeignRules[Risk Points],0)</f>
        <v>0</v>
      </c>
      <c r="N74">
        <f>_xlfn.XLOOKUP(FraudData[[#This Row],[location_mismatch]],Table10[Location Mismatch],Table10[Risk Points],0)</f>
        <v>3</v>
      </c>
      <c r="O74">
        <f>_xlfn.XLOOKUP(FraudData[[#This Row],[device_trust_score]],DeviceRules[Device Min],DeviceRules[Risk Points],,-1)</f>
        <v>1</v>
      </c>
      <c r="P74">
        <f>_xlfn.XLOOKUP(FraudData[[#This Row],[velocity_last_24h]],VelocityRules[Velocity Min],VelocityRules[Risk Points],,-1)</f>
        <v>0</v>
      </c>
      <c r="Q74">
        <f>_xlfn.XLOOKUP(FraudData[[#This Row],[merchant_category]],MerchantRules[Merchant Category],MerchantRules[Risk Points],0)</f>
        <v>0</v>
      </c>
      <c r="R74">
        <f>SUM(FraudData[[#This Row],[Amount Risk]:[Merchant Risk]])</f>
        <v>4</v>
      </c>
      <c r="S74" t="str" cm="1">
        <f t="array" ref="S74">_xlfn.IFS(FraudData[[#This Row],[Fraud Risk Score]]&gt;=8,"High Risk",FraudData[[#This Row],[Fraud Risk Score]]&gt;=6,"Medium Risk",TRUE,"Low Risk")</f>
        <v>Low Risk</v>
      </c>
    </row>
    <row r="75" spans="1:19">
      <c r="A75">
        <v>74</v>
      </c>
      <c r="B75">
        <v>304.18</v>
      </c>
      <c r="C75">
        <v>4</v>
      </c>
      <c r="D75" t="s">
        <v>49</v>
      </c>
      <c r="E75">
        <v>0</v>
      </c>
      <c r="F75">
        <v>0</v>
      </c>
      <c r="G75">
        <v>30</v>
      </c>
      <c r="H75">
        <v>1</v>
      </c>
      <c r="I75">
        <v>56</v>
      </c>
      <c r="J75">
        <v>0</v>
      </c>
      <c r="K75">
        <f>_xlfn.XLOOKUP(FraudData[[#This Row],[amount]],AmountRules[Amount Min],AmountRules[Risk Points],,-1)</f>
        <v>0</v>
      </c>
      <c r="L75">
        <f>_xlfn.XLOOKUP(FraudData[[#This Row],[transaction_hour]],TimeRules[Hour Min],TimeRules[Risk Points],,-1)</f>
        <v>0</v>
      </c>
      <c r="M75">
        <f>_xlfn.XLOOKUP(FraudData[[#This Row],[foreign_transaction]],ForeignRules[Foreign Transaction],ForeignRules[Risk Points],0)</f>
        <v>0</v>
      </c>
      <c r="N75">
        <f>_xlfn.XLOOKUP(FraudData[[#This Row],[location_mismatch]],Table10[Location Mismatch],Table10[Risk Points],0)</f>
        <v>0</v>
      </c>
      <c r="O75">
        <f>_xlfn.XLOOKUP(FraudData[[#This Row],[device_trust_score]],DeviceRules[Device Min],DeviceRules[Risk Points],,-1)</f>
        <v>2</v>
      </c>
      <c r="P75">
        <f>_xlfn.XLOOKUP(FraudData[[#This Row],[velocity_last_24h]],VelocityRules[Velocity Min],VelocityRules[Risk Points],,-1)</f>
        <v>0</v>
      </c>
      <c r="Q75">
        <f>_xlfn.XLOOKUP(FraudData[[#This Row],[merchant_category]],MerchantRules[Merchant Category],MerchantRules[Risk Points],0)</f>
        <v>1</v>
      </c>
      <c r="R75">
        <f>SUM(FraudData[[#This Row],[Amount Risk]:[Merchant Risk]])</f>
        <v>3</v>
      </c>
      <c r="S75" t="str" cm="1">
        <f t="array" ref="S75">_xlfn.IFS(FraudData[[#This Row],[Fraud Risk Score]]&gt;=8,"High Risk",FraudData[[#This Row],[Fraud Risk Score]]&gt;=6,"Medium Risk",TRUE,"Low Risk")</f>
        <v>Low Risk</v>
      </c>
    </row>
    <row r="76" spans="1:19">
      <c r="A76">
        <v>75</v>
      </c>
      <c r="B76">
        <v>220.88</v>
      </c>
      <c r="C76">
        <v>22</v>
      </c>
      <c r="D76" t="s">
        <v>46</v>
      </c>
      <c r="E76">
        <v>0</v>
      </c>
      <c r="F76">
        <v>1</v>
      </c>
      <c r="G76">
        <v>75</v>
      </c>
      <c r="H76">
        <v>1</v>
      </c>
      <c r="I76">
        <v>62</v>
      </c>
      <c r="J76">
        <v>0</v>
      </c>
      <c r="K76">
        <f>_xlfn.XLOOKUP(FraudData[[#This Row],[amount]],AmountRules[Amount Min],AmountRules[Risk Points],,-1)</f>
        <v>0</v>
      </c>
      <c r="L76">
        <f>_xlfn.XLOOKUP(FraudData[[#This Row],[transaction_hour]],TimeRules[Hour Min],TimeRules[Risk Points],,-1)</f>
        <v>0</v>
      </c>
      <c r="M76">
        <f>_xlfn.XLOOKUP(FraudData[[#This Row],[foreign_transaction]],ForeignRules[Foreign Transaction],ForeignRules[Risk Points],0)</f>
        <v>0</v>
      </c>
      <c r="N76">
        <f>_xlfn.XLOOKUP(FraudData[[#This Row],[location_mismatch]],Table10[Location Mismatch],Table10[Risk Points],0)</f>
        <v>3</v>
      </c>
      <c r="O76">
        <f>_xlfn.XLOOKUP(FraudData[[#This Row],[device_trust_score]],DeviceRules[Device Min],DeviceRules[Risk Points],,-1)</f>
        <v>0</v>
      </c>
      <c r="P76">
        <f>_xlfn.XLOOKUP(FraudData[[#This Row],[velocity_last_24h]],VelocityRules[Velocity Min],VelocityRules[Risk Points],,-1)</f>
        <v>0</v>
      </c>
      <c r="Q76">
        <f>_xlfn.XLOOKUP(FraudData[[#This Row],[merchant_category]],MerchantRules[Merchant Category],MerchantRules[Risk Points],0)</f>
        <v>0</v>
      </c>
      <c r="R76">
        <f>SUM(FraudData[[#This Row],[Amount Risk]:[Merchant Risk]])</f>
        <v>3</v>
      </c>
      <c r="S76" t="str" cm="1">
        <f t="array" ref="S76">_xlfn.IFS(FraudData[[#This Row],[Fraud Risk Score]]&gt;=8,"High Risk",FraudData[[#This Row],[Fraud Risk Score]]&gt;=6,"Medium Risk",TRUE,"Low Risk")</f>
        <v>Low Risk</v>
      </c>
    </row>
    <row r="77" spans="1:19">
      <c r="A77">
        <v>76</v>
      </c>
      <c r="B77">
        <v>235.02</v>
      </c>
      <c r="C77">
        <v>4</v>
      </c>
      <c r="D77" t="s">
        <v>50</v>
      </c>
      <c r="E77">
        <v>0</v>
      </c>
      <c r="F77">
        <v>1</v>
      </c>
      <c r="G77">
        <v>38</v>
      </c>
      <c r="H77">
        <v>2</v>
      </c>
      <c r="I77">
        <v>53</v>
      </c>
      <c r="J77">
        <v>0</v>
      </c>
      <c r="K77">
        <f>_xlfn.XLOOKUP(FraudData[[#This Row],[amount]],AmountRules[Amount Min],AmountRules[Risk Points],,-1)</f>
        <v>0</v>
      </c>
      <c r="L77">
        <f>_xlfn.XLOOKUP(FraudData[[#This Row],[transaction_hour]],TimeRules[Hour Min],TimeRules[Risk Points],,-1)</f>
        <v>0</v>
      </c>
      <c r="M77">
        <f>_xlfn.XLOOKUP(FraudData[[#This Row],[foreign_transaction]],ForeignRules[Foreign Transaction],ForeignRules[Risk Points],0)</f>
        <v>0</v>
      </c>
      <c r="N77">
        <f>_xlfn.XLOOKUP(FraudData[[#This Row],[location_mismatch]],Table10[Location Mismatch],Table10[Risk Points],0)</f>
        <v>3</v>
      </c>
      <c r="O77">
        <f>_xlfn.XLOOKUP(FraudData[[#This Row],[device_trust_score]],DeviceRules[Device Min],DeviceRules[Risk Points],,-1)</f>
        <v>2</v>
      </c>
      <c r="P77">
        <f>_xlfn.XLOOKUP(FraudData[[#This Row],[velocity_last_24h]],VelocityRules[Velocity Min],VelocityRules[Risk Points],,-1)</f>
        <v>0</v>
      </c>
      <c r="Q77">
        <f>_xlfn.XLOOKUP(FraudData[[#This Row],[merchant_category]],MerchantRules[Merchant Category],MerchantRules[Risk Points],0)</f>
        <v>0</v>
      </c>
      <c r="R77">
        <f>SUM(FraudData[[#This Row],[Amount Risk]:[Merchant Risk]])</f>
        <v>5</v>
      </c>
      <c r="S77" t="str" cm="1">
        <f t="array" ref="S77">_xlfn.IFS(FraudData[[#This Row],[Fraud Risk Score]]&gt;=8,"High Risk",FraudData[[#This Row],[Fraud Risk Score]]&gt;=6,"Medium Risk",TRUE,"Low Risk")</f>
        <v>Low Risk</v>
      </c>
    </row>
    <row r="78" spans="1:19">
      <c r="A78">
        <v>77</v>
      </c>
      <c r="B78">
        <v>265.54000000000002</v>
      </c>
      <c r="C78">
        <v>19</v>
      </c>
      <c r="D78" t="s">
        <v>50</v>
      </c>
      <c r="E78">
        <v>0</v>
      </c>
      <c r="F78">
        <v>0</v>
      </c>
      <c r="G78">
        <v>72</v>
      </c>
      <c r="H78">
        <v>0</v>
      </c>
      <c r="I78">
        <v>68</v>
      </c>
      <c r="J78">
        <v>0</v>
      </c>
      <c r="K78">
        <f>_xlfn.XLOOKUP(FraudData[[#This Row],[amount]],AmountRules[Amount Min],AmountRules[Risk Points],,-1)</f>
        <v>0</v>
      </c>
      <c r="L78">
        <f>_xlfn.XLOOKUP(FraudData[[#This Row],[transaction_hour]],TimeRules[Hour Min],TimeRules[Risk Points],,-1)</f>
        <v>0</v>
      </c>
      <c r="M78">
        <f>_xlfn.XLOOKUP(FraudData[[#This Row],[foreign_transaction]],ForeignRules[Foreign Transaction],ForeignRules[Risk Points],0)</f>
        <v>0</v>
      </c>
      <c r="N78">
        <f>_xlfn.XLOOKUP(FraudData[[#This Row],[location_mismatch]],Table10[Location Mismatch],Table10[Risk Points],0)</f>
        <v>0</v>
      </c>
      <c r="O78">
        <f>_xlfn.XLOOKUP(FraudData[[#This Row],[device_trust_score]],DeviceRules[Device Min],DeviceRules[Risk Points],,-1)</f>
        <v>0</v>
      </c>
      <c r="P78">
        <f>_xlfn.XLOOKUP(FraudData[[#This Row],[velocity_last_24h]],VelocityRules[Velocity Min],VelocityRules[Risk Points],,-1)</f>
        <v>0</v>
      </c>
      <c r="Q78">
        <f>_xlfn.XLOOKUP(FraudData[[#This Row],[merchant_category]],MerchantRules[Merchant Category],MerchantRules[Risk Points],0)</f>
        <v>0</v>
      </c>
      <c r="R78">
        <f>SUM(FraudData[[#This Row],[Amount Risk]:[Merchant Risk]])</f>
        <v>0</v>
      </c>
      <c r="S78" t="str" cm="1">
        <f t="array" ref="S78">_xlfn.IFS(FraudData[[#This Row],[Fraud Risk Score]]&gt;=8,"High Risk",FraudData[[#This Row],[Fraud Risk Score]]&gt;=6,"Medium Risk",TRUE,"Low Risk")</f>
        <v>Low Risk</v>
      </c>
    </row>
    <row r="79" spans="1:19">
      <c r="A79">
        <v>78</v>
      </c>
      <c r="B79">
        <v>13.85</v>
      </c>
      <c r="C79">
        <v>23</v>
      </c>
      <c r="D79" t="s">
        <v>50</v>
      </c>
      <c r="E79">
        <v>0</v>
      </c>
      <c r="F79">
        <v>0</v>
      </c>
      <c r="G79">
        <v>36</v>
      </c>
      <c r="H79">
        <v>4</v>
      </c>
      <c r="I79">
        <v>67</v>
      </c>
      <c r="J79">
        <v>0</v>
      </c>
      <c r="K79">
        <f>_xlfn.XLOOKUP(FraudData[[#This Row],[amount]],AmountRules[Amount Min],AmountRules[Risk Points],,-1)</f>
        <v>0</v>
      </c>
      <c r="L79">
        <f>_xlfn.XLOOKUP(FraudData[[#This Row],[transaction_hour]],TimeRules[Hour Min],TimeRules[Risk Points],,-1)</f>
        <v>1</v>
      </c>
      <c r="M79">
        <f>_xlfn.XLOOKUP(FraudData[[#This Row],[foreign_transaction]],ForeignRules[Foreign Transaction],ForeignRules[Risk Points],0)</f>
        <v>0</v>
      </c>
      <c r="N79">
        <f>_xlfn.XLOOKUP(FraudData[[#This Row],[location_mismatch]],Table10[Location Mismatch],Table10[Risk Points],0)</f>
        <v>0</v>
      </c>
      <c r="O79">
        <f>_xlfn.XLOOKUP(FraudData[[#This Row],[device_trust_score]],DeviceRules[Device Min],DeviceRules[Risk Points],,-1)</f>
        <v>2</v>
      </c>
      <c r="P79">
        <f>_xlfn.XLOOKUP(FraudData[[#This Row],[velocity_last_24h]],VelocityRules[Velocity Min],VelocityRules[Risk Points],,-1)</f>
        <v>0</v>
      </c>
      <c r="Q79">
        <f>_xlfn.XLOOKUP(FraudData[[#This Row],[merchant_category]],MerchantRules[Merchant Category],MerchantRules[Risk Points],0)</f>
        <v>0</v>
      </c>
      <c r="R79">
        <f>SUM(FraudData[[#This Row],[Amount Risk]:[Merchant Risk]])</f>
        <v>3</v>
      </c>
      <c r="S79" t="str" cm="1">
        <f t="array" ref="S79">_xlfn.IFS(FraudData[[#This Row],[Fraud Risk Score]]&gt;=8,"High Risk",FraudData[[#This Row],[Fraud Risk Score]]&gt;=6,"Medium Risk",TRUE,"Low Risk")</f>
        <v>Low Risk</v>
      </c>
    </row>
    <row r="80" spans="1:19">
      <c r="A80">
        <v>79</v>
      </c>
      <c r="B80">
        <v>79.900000000000006</v>
      </c>
      <c r="C80">
        <v>3</v>
      </c>
      <c r="D80" t="s">
        <v>47</v>
      </c>
      <c r="E80">
        <v>0</v>
      </c>
      <c r="F80">
        <v>0</v>
      </c>
      <c r="G80">
        <v>76</v>
      </c>
      <c r="H80">
        <v>4</v>
      </c>
      <c r="I80">
        <v>64</v>
      </c>
      <c r="J80">
        <v>0</v>
      </c>
      <c r="K80">
        <f>_xlfn.XLOOKUP(FraudData[[#This Row],[amount]],AmountRules[Amount Min],AmountRules[Risk Points],,-1)</f>
        <v>0</v>
      </c>
      <c r="L80">
        <f>_xlfn.XLOOKUP(FraudData[[#This Row],[transaction_hour]],TimeRules[Hour Min],TimeRules[Risk Points],,-1)</f>
        <v>3</v>
      </c>
      <c r="M80">
        <f>_xlfn.XLOOKUP(FraudData[[#This Row],[foreign_transaction]],ForeignRules[Foreign Transaction],ForeignRules[Risk Points],0)</f>
        <v>0</v>
      </c>
      <c r="N80">
        <f>_xlfn.XLOOKUP(FraudData[[#This Row],[location_mismatch]],Table10[Location Mismatch],Table10[Risk Points],0)</f>
        <v>0</v>
      </c>
      <c r="O80">
        <f>_xlfn.XLOOKUP(FraudData[[#This Row],[device_trust_score]],DeviceRules[Device Min],DeviceRules[Risk Points],,-1)</f>
        <v>0</v>
      </c>
      <c r="P80">
        <f>_xlfn.XLOOKUP(FraudData[[#This Row],[velocity_last_24h]],VelocityRules[Velocity Min],VelocityRules[Risk Points],,-1)</f>
        <v>0</v>
      </c>
      <c r="Q80">
        <f>_xlfn.XLOOKUP(FraudData[[#This Row],[merchant_category]],MerchantRules[Merchant Category],MerchantRules[Risk Points],0)</f>
        <v>0</v>
      </c>
      <c r="R80">
        <f>SUM(FraudData[[#This Row],[Amount Risk]:[Merchant Risk]])</f>
        <v>3</v>
      </c>
      <c r="S80" t="str" cm="1">
        <f t="array" ref="S80">_xlfn.IFS(FraudData[[#This Row],[Fraud Risk Score]]&gt;=8,"High Risk",FraudData[[#This Row],[Fraud Risk Score]]&gt;=6,"Medium Risk",TRUE,"Low Risk")</f>
        <v>Low Risk</v>
      </c>
    </row>
    <row r="81" spans="1:19">
      <c r="A81">
        <v>80</v>
      </c>
      <c r="B81">
        <v>22.17</v>
      </c>
      <c r="C81">
        <v>1</v>
      </c>
      <c r="D81" t="s">
        <v>47</v>
      </c>
      <c r="E81">
        <v>0</v>
      </c>
      <c r="F81">
        <v>0</v>
      </c>
      <c r="G81">
        <v>92</v>
      </c>
      <c r="H81">
        <v>1</v>
      </c>
      <c r="I81">
        <v>32</v>
      </c>
      <c r="J81">
        <v>0</v>
      </c>
      <c r="K81">
        <f>_xlfn.XLOOKUP(FraudData[[#This Row],[amount]],AmountRules[Amount Min],AmountRules[Risk Points],,-1)</f>
        <v>0</v>
      </c>
      <c r="L81">
        <f>_xlfn.XLOOKUP(FraudData[[#This Row],[transaction_hour]],TimeRules[Hour Min],TimeRules[Risk Points],,-1)</f>
        <v>3</v>
      </c>
      <c r="M81">
        <f>_xlfn.XLOOKUP(FraudData[[#This Row],[foreign_transaction]],ForeignRules[Foreign Transaction],ForeignRules[Risk Points],0)</f>
        <v>0</v>
      </c>
      <c r="N81">
        <f>_xlfn.XLOOKUP(FraudData[[#This Row],[location_mismatch]],Table10[Location Mismatch],Table10[Risk Points],0)</f>
        <v>0</v>
      </c>
      <c r="O81">
        <f>_xlfn.XLOOKUP(FraudData[[#This Row],[device_trust_score]],DeviceRules[Device Min],DeviceRules[Risk Points],,-1)</f>
        <v>0</v>
      </c>
      <c r="P81">
        <f>_xlfn.XLOOKUP(FraudData[[#This Row],[velocity_last_24h]],VelocityRules[Velocity Min],VelocityRules[Risk Points],,-1)</f>
        <v>0</v>
      </c>
      <c r="Q81">
        <f>_xlfn.XLOOKUP(FraudData[[#This Row],[merchant_category]],MerchantRules[Merchant Category],MerchantRules[Risk Points],0)</f>
        <v>0</v>
      </c>
      <c r="R81">
        <f>SUM(FraudData[[#This Row],[Amount Risk]:[Merchant Risk]])</f>
        <v>3</v>
      </c>
      <c r="S81" t="str" cm="1">
        <f t="array" ref="S81">_xlfn.IFS(FraudData[[#This Row],[Fraud Risk Score]]&gt;=8,"High Risk",FraudData[[#This Row],[Fraud Risk Score]]&gt;=6,"Medium Risk",TRUE,"Low Risk")</f>
        <v>Low Risk</v>
      </c>
    </row>
    <row r="82" spans="1:19">
      <c r="A82">
        <v>81</v>
      </c>
      <c r="B82">
        <v>357.94</v>
      </c>
      <c r="C82">
        <v>12</v>
      </c>
      <c r="D82" t="s">
        <v>47</v>
      </c>
      <c r="E82">
        <v>0</v>
      </c>
      <c r="F82">
        <v>0</v>
      </c>
      <c r="G82">
        <v>83</v>
      </c>
      <c r="H82">
        <v>3</v>
      </c>
      <c r="I82">
        <v>50</v>
      </c>
      <c r="J82">
        <v>0</v>
      </c>
      <c r="K82">
        <f>_xlfn.XLOOKUP(FraudData[[#This Row],[amount]],AmountRules[Amount Min],AmountRules[Risk Points],,-1)</f>
        <v>0</v>
      </c>
      <c r="L82">
        <f>_xlfn.XLOOKUP(FraudData[[#This Row],[transaction_hour]],TimeRules[Hour Min],TimeRules[Risk Points],,-1)</f>
        <v>0</v>
      </c>
      <c r="M82">
        <f>_xlfn.XLOOKUP(FraudData[[#This Row],[foreign_transaction]],ForeignRules[Foreign Transaction],ForeignRules[Risk Points],0)</f>
        <v>0</v>
      </c>
      <c r="N82">
        <f>_xlfn.XLOOKUP(FraudData[[#This Row],[location_mismatch]],Table10[Location Mismatch],Table10[Risk Points],0)</f>
        <v>0</v>
      </c>
      <c r="O82">
        <f>_xlfn.XLOOKUP(FraudData[[#This Row],[device_trust_score]],DeviceRules[Device Min],DeviceRules[Risk Points],,-1)</f>
        <v>0</v>
      </c>
      <c r="P82">
        <f>_xlfn.XLOOKUP(FraudData[[#This Row],[velocity_last_24h]],VelocityRules[Velocity Min],VelocityRules[Risk Points],,-1)</f>
        <v>0</v>
      </c>
      <c r="Q82">
        <f>_xlfn.XLOOKUP(FraudData[[#This Row],[merchant_category]],MerchantRules[Merchant Category],MerchantRules[Risk Points],0)</f>
        <v>0</v>
      </c>
      <c r="R82">
        <f>SUM(FraudData[[#This Row],[Amount Risk]:[Merchant Risk]])</f>
        <v>0</v>
      </c>
      <c r="S82" t="str" cm="1">
        <f t="array" ref="S82">_xlfn.IFS(FraudData[[#This Row],[Fraud Risk Score]]&gt;=8,"High Risk",FraudData[[#This Row],[Fraud Risk Score]]&gt;=6,"Medium Risk",TRUE,"Low Risk")</f>
        <v>Low Risk</v>
      </c>
    </row>
    <row r="83" spans="1:19">
      <c r="A83">
        <v>82</v>
      </c>
      <c r="B83">
        <v>175.73</v>
      </c>
      <c r="C83">
        <v>15</v>
      </c>
      <c r="D83" t="s">
        <v>50</v>
      </c>
      <c r="E83">
        <v>0</v>
      </c>
      <c r="F83">
        <v>1</v>
      </c>
      <c r="G83">
        <v>42</v>
      </c>
      <c r="H83">
        <v>0</v>
      </c>
      <c r="I83">
        <v>33</v>
      </c>
      <c r="J83">
        <v>0</v>
      </c>
      <c r="K83">
        <f>_xlfn.XLOOKUP(FraudData[[#This Row],[amount]],AmountRules[Amount Min],AmountRules[Risk Points],,-1)</f>
        <v>0</v>
      </c>
      <c r="L83">
        <f>_xlfn.XLOOKUP(FraudData[[#This Row],[transaction_hour]],TimeRules[Hour Min],TimeRules[Risk Points],,-1)</f>
        <v>0</v>
      </c>
      <c r="M83">
        <f>_xlfn.XLOOKUP(FraudData[[#This Row],[foreign_transaction]],ForeignRules[Foreign Transaction],ForeignRules[Risk Points],0)</f>
        <v>0</v>
      </c>
      <c r="N83">
        <f>_xlfn.XLOOKUP(FraudData[[#This Row],[location_mismatch]],Table10[Location Mismatch],Table10[Risk Points],0)</f>
        <v>3</v>
      </c>
      <c r="O83">
        <f>_xlfn.XLOOKUP(FraudData[[#This Row],[device_trust_score]],DeviceRules[Device Min],DeviceRules[Risk Points],,-1)</f>
        <v>2</v>
      </c>
      <c r="P83">
        <f>_xlfn.XLOOKUP(FraudData[[#This Row],[velocity_last_24h]],VelocityRules[Velocity Min],VelocityRules[Risk Points],,-1)</f>
        <v>0</v>
      </c>
      <c r="Q83">
        <f>_xlfn.XLOOKUP(FraudData[[#This Row],[merchant_category]],MerchantRules[Merchant Category],MerchantRules[Risk Points],0)</f>
        <v>0</v>
      </c>
      <c r="R83">
        <f>SUM(FraudData[[#This Row],[Amount Risk]:[Merchant Risk]])</f>
        <v>5</v>
      </c>
      <c r="S83" t="str" cm="1">
        <f t="array" ref="S83">_xlfn.IFS(FraudData[[#This Row],[Fraud Risk Score]]&gt;=8,"High Risk",FraudData[[#This Row],[Fraud Risk Score]]&gt;=6,"Medium Risk",TRUE,"Low Risk")</f>
        <v>Low Risk</v>
      </c>
    </row>
    <row r="84" spans="1:19">
      <c r="A84">
        <v>83</v>
      </c>
      <c r="B84">
        <v>72.33</v>
      </c>
      <c r="C84">
        <v>21</v>
      </c>
      <c r="D84" t="s">
        <v>50</v>
      </c>
      <c r="E84">
        <v>1</v>
      </c>
      <c r="F84">
        <v>0</v>
      </c>
      <c r="G84">
        <v>77</v>
      </c>
      <c r="H84">
        <v>1</v>
      </c>
      <c r="I84">
        <v>21</v>
      </c>
      <c r="J84">
        <v>0</v>
      </c>
      <c r="K84">
        <f>_xlfn.XLOOKUP(FraudData[[#This Row],[amount]],AmountRules[Amount Min],AmountRules[Risk Points],,-1)</f>
        <v>0</v>
      </c>
      <c r="L84">
        <f>_xlfn.XLOOKUP(FraudData[[#This Row],[transaction_hour]],TimeRules[Hour Min],TimeRules[Risk Points],,-1)</f>
        <v>0</v>
      </c>
      <c r="M84">
        <f>_xlfn.XLOOKUP(FraudData[[#This Row],[foreign_transaction]],ForeignRules[Foreign Transaction],ForeignRules[Risk Points],0)</f>
        <v>3</v>
      </c>
      <c r="N84">
        <f>_xlfn.XLOOKUP(FraudData[[#This Row],[location_mismatch]],Table10[Location Mismatch],Table10[Risk Points],0)</f>
        <v>0</v>
      </c>
      <c r="O84">
        <f>_xlfn.XLOOKUP(FraudData[[#This Row],[device_trust_score]],DeviceRules[Device Min],DeviceRules[Risk Points],,-1)</f>
        <v>0</v>
      </c>
      <c r="P84">
        <f>_xlfn.XLOOKUP(FraudData[[#This Row],[velocity_last_24h]],VelocityRules[Velocity Min],VelocityRules[Risk Points],,-1)</f>
        <v>0</v>
      </c>
      <c r="Q84">
        <f>_xlfn.XLOOKUP(FraudData[[#This Row],[merchant_category]],MerchantRules[Merchant Category],MerchantRules[Risk Points],0)</f>
        <v>0</v>
      </c>
      <c r="R84">
        <f>SUM(FraudData[[#This Row],[Amount Risk]:[Merchant Risk]])</f>
        <v>3</v>
      </c>
      <c r="S84" t="str" cm="1">
        <f t="array" ref="S84">_xlfn.IFS(FraudData[[#This Row],[Fraud Risk Score]]&gt;=8,"High Risk",FraudData[[#This Row],[Fraud Risk Score]]&gt;=6,"Medium Risk",TRUE,"Low Risk")</f>
        <v>Low Risk</v>
      </c>
    </row>
    <row r="85" spans="1:19">
      <c r="A85">
        <v>84</v>
      </c>
      <c r="B85">
        <v>11.82</v>
      </c>
      <c r="C85">
        <v>1</v>
      </c>
      <c r="D85" t="s">
        <v>47</v>
      </c>
      <c r="E85">
        <v>0</v>
      </c>
      <c r="F85">
        <v>0</v>
      </c>
      <c r="G85">
        <v>55</v>
      </c>
      <c r="H85">
        <v>1</v>
      </c>
      <c r="I85">
        <v>68</v>
      </c>
      <c r="J85">
        <v>0</v>
      </c>
      <c r="K85">
        <f>_xlfn.XLOOKUP(FraudData[[#This Row],[amount]],AmountRules[Amount Min],AmountRules[Risk Points],,-1)</f>
        <v>0</v>
      </c>
      <c r="L85">
        <f>_xlfn.XLOOKUP(FraudData[[#This Row],[transaction_hour]],TimeRules[Hour Min],TimeRules[Risk Points],,-1)</f>
        <v>3</v>
      </c>
      <c r="M85">
        <f>_xlfn.XLOOKUP(FraudData[[#This Row],[foreign_transaction]],ForeignRules[Foreign Transaction],ForeignRules[Risk Points],0)</f>
        <v>0</v>
      </c>
      <c r="N85">
        <f>_xlfn.XLOOKUP(FraudData[[#This Row],[location_mismatch]],Table10[Location Mismatch],Table10[Risk Points],0)</f>
        <v>0</v>
      </c>
      <c r="O85">
        <f>_xlfn.XLOOKUP(FraudData[[#This Row],[device_trust_score]],DeviceRules[Device Min],DeviceRules[Risk Points],,-1)</f>
        <v>1</v>
      </c>
      <c r="P85">
        <f>_xlfn.XLOOKUP(FraudData[[#This Row],[velocity_last_24h]],VelocityRules[Velocity Min],VelocityRules[Risk Points],,-1)</f>
        <v>0</v>
      </c>
      <c r="Q85">
        <f>_xlfn.XLOOKUP(FraudData[[#This Row],[merchant_category]],MerchantRules[Merchant Category],MerchantRules[Risk Points],0)</f>
        <v>0</v>
      </c>
      <c r="R85">
        <f>SUM(FraudData[[#This Row],[Amount Risk]:[Merchant Risk]])</f>
        <v>4</v>
      </c>
      <c r="S85" t="str" cm="1">
        <f t="array" ref="S85">_xlfn.IFS(FraudData[[#This Row],[Fraud Risk Score]]&gt;=8,"High Risk",FraudData[[#This Row],[Fraud Risk Score]]&gt;=6,"Medium Risk",TRUE,"Low Risk")</f>
        <v>Low Risk</v>
      </c>
    </row>
    <row r="86" spans="1:19">
      <c r="A86">
        <v>85</v>
      </c>
      <c r="B86">
        <v>67.05</v>
      </c>
      <c r="C86">
        <v>18</v>
      </c>
      <c r="D86" t="s">
        <v>50</v>
      </c>
      <c r="E86">
        <v>0</v>
      </c>
      <c r="F86">
        <v>0</v>
      </c>
      <c r="G86">
        <v>59</v>
      </c>
      <c r="H86">
        <v>3</v>
      </c>
      <c r="I86">
        <v>20</v>
      </c>
      <c r="J86">
        <v>0</v>
      </c>
      <c r="K86">
        <f>_xlfn.XLOOKUP(FraudData[[#This Row],[amount]],AmountRules[Amount Min],AmountRules[Risk Points],,-1)</f>
        <v>0</v>
      </c>
      <c r="L86">
        <f>_xlfn.XLOOKUP(FraudData[[#This Row],[transaction_hour]],TimeRules[Hour Min],TimeRules[Risk Points],,-1)</f>
        <v>0</v>
      </c>
      <c r="M86">
        <f>_xlfn.XLOOKUP(FraudData[[#This Row],[foreign_transaction]],ForeignRules[Foreign Transaction],ForeignRules[Risk Points],0)</f>
        <v>0</v>
      </c>
      <c r="N86">
        <f>_xlfn.XLOOKUP(FraudData[[#This Row],[location_mismatch]],Table10[Location Mismatch],Table10[Risk Points],0)</f>
        <v>0</v>
      </c>
      <c r="O86">
        <f>_xlfn.XLOOKUP(FraudData[[#This Row],[device_trust_score]],DeviceRules[Device Min],DeviceRules[Risk Points],,-1)</f>
        <v>1</v>
      </c>
      <c r="P86">
        <f>_xlfn.XLOOKUP(FraudData[[#This Row],[velocity_last_24h]],VelocityRules[Velocity Min],VelocityRules[Risk Points],,-1)</f>
        <v>0</v>
      </c>
      <c r="Q86">
        <f>_xlfn.XLOOKUP(FraudData[[#This Row],[merchant_category]],MerchantRules[Merchant Category],MerchantRules[Risk Points],0)</f>
        <v>0</v>
      </c>
      <c r="R86">
        <f>SUM(FraudData[[#This Row],[Amount Risk]:[Merchant Risk]])</f>
        <v>1</v>
      </c>
      <c r="S86" t="str" cm="1">
        <f t="array" ref="S86">_xlfn.IFS(FraudData[[#This Row],[Fraud Risk Score]]&gt;=8,"High Risk",FraudData[[#This Row],[Fraud Risk Score]]&gt;=6,"Medium Risk",TRUE,"Low Risk")</f>
        <v>Low Risk</v>
      </c>
    </row>
    <row r="87" spans="1:19">
      <c r="A87">
        <v>86</v>
      </c>
      <c r="B87">
        <v>70.8</v>
      </c>
      <c r="C87">
        <v>16</v>
      </c>
      <c r="D87" t="s">
        <v>47</v>
      </c>
      <c r="E87">
        <v>0</v>
      </c>
      <c r="F87">
        <v>0</v>
      </c>
      <c r="G87">
        <v>28</v>
      </c>
      <c r="H87">
        <v>2</v>
      </c>
      <c r="I87">
        <v>43</v>
      </c>
      <c r="J87">
        <v>0</v>
      </c>
      <c r="K87">
        <f>_xlfn.XLOOKUP(FraudData[[#This Row],[amount]],AmountRules[Amount Min],AmountRules[Risk Points],,-1)</f>
        <v>0</v>
      </c>
      <c r="L87">
        <f>_xlfn.XLOOKUP(FraudData[[#This Row],[transaction_hour]],TimeRules[Hour Min],TimeRules[Risk Points],,-1)</f>
        <v>0</v>
      </c>
      <c r="M87">
        <f>_xlfn.XLOOKUP(FraudData[[#This Row],[foreign_transaction]],ForeignRules[Foreign Transaction],ForeignRules[Risk Points],0)</f>
        <v>0</v>
      </c>
      <c r="N87">
        <f>_xlfn.XLOOKUP(FraudData[[#This Row],[location_mismatch]],Table10[Location Mismatch],Table10[Risk Points],0)</f>
        <v>0</v>
      </c>
      <c r="O87">
        <f>_xlfn.XLOOKUP(FraudData[[#This Row],[device_trust_score]],DeviceRules[Device Min],DeviceRules[Risk Points],,-1)</f>
        <v>3</v>
      </c>
      <c r="P87">
        <f>_xlfn.XLOOKUP(FraudData[[#This Row],[velocity_last_24h]],VelocityRules[Velocity Min],VelocityRules[Risk Points],,-1)</f>
        <v>0</v>
      </c>
      <c r="Q87">
        <f>_xlfn.XLOOKUP(FraudData[[#This Row],[merchant_category]],MerchantRules[Merchant Category],MerchantRules[Risk Points],0)</f>
        <v>0</v>
      </c>
      <c r="R87">
        <f>SUM(FraudData[[#This Row],[Amount Risk]:[Merchant Risk]])</f>
        <v>3</v>
      </c>
      <c r="S87" t="str" cm="1">
        <f t="array" ref="S87">_xlfn.IFS(FraudData[[#This Row],[Fraud Risk Score]]&gt;=8,"High Risk",FraudData[[#This Row],[Fraud Risk Score]]&gt;=6,"Medium Risk",TRUE,"Low Risk")</f>
        <v>Low Risk</v>
      </c>
    </row>
    <row r="88" spans="1:19">
      <c r="A88">
        <v>87</v>
      </c>
      <c r="B88">
        <v>235.42</v>
      </c>
      <c r="C88">
        <v>4</v>
      </c>
      <c r="D88" t="s">
        <v>47</v>
      </c>
      <c r="E88">
        <v>0</v>
      </c>
      <c r="F88">
        <v>0</v>
      </c>
      <c r="G88">
        <v>33</v>
      </c>
      <c r="H88">
        <v>0</v>
      </c>
      <c r="I88">
        <v>54</v>
      </c>
      <c r="J88">
        <v>0</v>
      </c>
      <c r="K88">
        <f>_xlfn.XLOOKUP(FraudData[[#This Row],[amount]],AmountRules[Amount Min],AmountRules[Risk Points],,-1)</f>
        <v>0</v>
      </c>
      <c r="L88">
        <f>_xlfn.XLOOKUP(FraudData[[#This Row],[transaction_hour]],TimeRules[Hour Min],TimeRules[Risk Points],,-1)</f>
        <v>0</v>
      </c>
      <c r="M88">
        <f>_xlfn.XLOOKUP(FraudData[[#This Row],[foreign_transaction]],ForeignRules[Foreign Transaction],ForeignRules[Risk Points],0)</f>
        <v>0</v>
      </c>
      <c r="N88">
        <f>_xlfn.XLOOKUP(FraudData[[#This Row],[location_mismatch]],Table10[Location Mismatch],Table10[Risk Points],0)</f>
        <v>0</v>
      </c>
      <c r="O88">
        <f>_xlfn.XLOOKUP(FraudData[[#This Row],[device_trust_score]],DeviceRules[Device Min],DeviceRules[Risk Points],,-1)</f>
        <v>2</v>
      </c>
      <c r="P88">
        <f>_xlfn.XLOOKUP(FraudData[[#This Row],[velocity_last_24h]],VelocityRules[Velocity Min],VelocityRules[Risk Points],,-1)</f>
        <v>0</v>
      </c>
      <c r="Q88">
        <f>_xlfn.XLOOKUP(FraudData[[#This Row],[merchant_category]],MerchantRules[Merchant Category],MerchantRules[Risk Points],0)</f>
        <v>0</v>
      </c>
      <c r="R88">
        <f>SUM(FraudData[[#This Row],[Amount Risk]:[Merchant Risk]])</f>
        <v>2</v>
      </c>
      <c r="S88" t="str" cm="1">
        <f t="array" ref="S88">_xlfn.IFS(FraudData[[#This Row],[Fraud Risk Score]]&gt;=8,"High Risk",FraudData[[#This Row],[Fraud Risk Score]]&gt;=6,"Medium Risk",TRUE,"Low Risk")</f>
        <v>Low Risk</v>
      </c>
    </row>
    <row r="89" spans="1:19">
      <c r="A89">
        <v>88</v>
      </c>
      <c r="B89">
        <v>182.68</v>
      </c>
      <c r="C89">
        <v>17</v>
      </c>
      <c r="D89" t="s">
        <v>47</v>
      </c>
      <c r="E89">
        <v>1</v>
      </c>
      <c r="F89">
        <v>0</v>
      </c>
      <c r="G89">
        <v>39</v>
      </c>
      <c r="H89">
        <v>0</v>
      </c>
      <c r="I89">
        <v>51</v>
      </c>
      <c r="J89">
        <v>0</v>
      </c>
      <c r="K89">
        <f>_xlfn.XLOOKUP(FraudData[[#This Row],[amount]],AmountRules[Amount Min],AmountRules[Risk Points],,-1)</f>
        <v>0</v>
      </c>
      <c r="L89">
        <f>_xlfn.XLOOKUP(FraudData[[#This Row],[transaction_hour]],TimeRules[Hour Min],TimeRules[Risk Points],,-1)</f>
        <v>0</v>
      </c>
      <c r="M89">
        <f>_xlfn.XLOOKUP(FraudData[[#This Row],[foreign_transaction]],ForeignRules[Foreign Transaction],ForeignRules[Risk Points],0)</f>
        <v>3</v>
      </c>
      <c r="N89">
        <f>_xlfn.XLOOKUP(FraudData[[#This Row],[location_mismatch]],Table10[Location Mismatch],Table10[Risk Points],0)</f>
        <v>0</v>
      </c>
      <c r="O89">
        <f>_xlfn.XLOOKUP(FraudData[[#This Row],[device_trust_score]],DeviceRules[Device Min],DeviceRules[Risk Points],,-1)</f>
        <v>2</v>
      </c>
      <c r="P89">
        <f>_xlfn.XLOOKUP(FraudData[[#This Row],[velocity_last_24h]],VelocityRules[Velocity Min],VelocityRules[Risk Points],,-1)</f>
        <v>0</v>
      </c>
      <c r="Q89">
        <f>_xlfn.XLOOKUP(FraudData[[#This Row],[merchant_category]],MerchantRules[Merchant Category],MerchantRules[Risk Points],0)</f>
        <v>0</v>
      </c>
      <c r="R89">
        <f>SUM(FraudData[[#This Row],[Amount Risk]:[Merchant Risk]])</f>
        <v>5</v>
      </c>
      <c r="S89" t="str" cm="1">
        <f t="array" ref="S89">_xlfn.IFS(FraudData[[#This Row],[Fraud Risk Score]]&gt;=8,"High Risk",FraudData[[#This Row],[Fraud Risk Score]]&gt;=6,"Medium Risk",TRUE,"Low Risk")</f>
        <v>Low Risk</v>
      </c>
    </row>
    <row r="90" spans="1:19">
      <c r="A90">
        <v>89</v>
      </c>
      <c r="B90">
        <v>392.81</v>
      </c>
      <c r="C90">
        <v>22</v>
      </c>
      <c r="D90" t="s">
        <v>46</v>
      </c>
      <c r="E90">
        <v>0</v>
      </c>
      <c r="F90">
        <v>0</v>
      </c>
      <c r="G90">
        <v>66</v>
      </c>
      <c r="H90">
        <v>4</v>
      </c>
      <c r="I90">
        <v>59</v>
      </c>
      <c r="J90">
        <v>0</v>
      </c>
      <c r="K90">
        <f>_xlfn.XLOOKUP(FraudData[[#This Row],[amount]],AmountRules[Amount Min],AmountRules[Risk Points],,-1)</f>
        <v>0</v>
      </c>
      <c r="L90">
        <f>_xlfn.XLOOKUP(FraudData[[#This Row],[transaction_hour]],TimeRules[Hour Min],TimeRules[Risk Points],,-1)</f>
        <v>0</v>
      </c>
      <c r="M90">
        <f>_xlfn.XLOOKUP(FraudData[[#This Row],[foreign_transaction]],ForeignRules[Foreign Transaction],ForeignRules[Risk Points],0)</f>
        <v>0</v>
      </c>
      <c r="N90">
        <f>_xlfn.XLOOKUP(FraudData[[#This Row],[location_mismatch]],Table10[Location Mismatch],Table10[Risk Points],0)</f>
        <v>0</v>
      </c>
      <c r="O90">
        <f>_xlfn.XLOOKUP(FraudData[[#This Row],[device_trust_score]],DeviceRules[Device Min],DeviceRules[Risk Points],,-1)</f>
        <v>1</v>
      </c>
      <c r="P90">
        <f>_xlfn.XLOOKUP(FraudData[[#This Row],[velocity_last_24h]],VelocityRules[Velocity Min],VelocityRules[Risk Points],,-1)</f>
        <v>0</v>
      </c>
      <c r="Q90">
        <f>_xlfn.XLOOKUP(FraudData[[#This Row],[merchant_category]],MerchantRules[Merchant Category],MerchantRules[Risk Points],0)</f>
        <v>0</v>
      </c>
      <c r="R90">
        <f>SUM(FraudData[[#This Row],[Amount Risk]:[Merchant Risk]])</f>
        <v>1</v>
      </c>
      <c r="S90" t="str" cm="1">
        <f t="array" ref="S90">_xlfn.IFS(FraudData[[#This Row],[Fraud Risk Score]]&gt;=8,"High Risk",FraudData[[#This Row],[Fraud Risk Score]]&gt;=6,"Medium Risk",TRUE,"Low Risk")</f>
        <v>Low Risk</v>
      </c>
    </row>
    <row r="91" spans="1:19">
      <c r="A91">
        <v>90</v>
      </c>
      <c r="B91">
        <v>115.03</v>
      </c>
      <c r="C91">
        <v>20</v>
      </c>
      <c r="D91" t="s">
        <v>50</v>
      </c>
      <c r="E91">
        <v>0</v>
      </c>
      <c r="F91">
        <v>0</v>
      </c>
      <c r="G91">
        <v>83</v>
      </c>
      <c r="H91">
        <v>1</v>
      </c>
      <c r="I91">
        <v>26</v>
      </c>
      <c r="J91">
        <v>0</v>
      </c>
      <c r="K91">
        <f>_xlfn.XLOOKUP(FraudData[[#This Row],[amount]],AmountRules[Amount Min],AmountRules[Risk Points],,-1)</f>
        <v>0</v>
      </c>
      <c r="L91">
        <f>_xlfn.XLOOKUP(FraudData[[#This Row],[transaction_hour]],TimeRules[Hour Min],TimeRules[Risk Points],,-1)</f>
        <v>0</v>
      </c>
      <c r="M91">
        <f>_xlfn.XLOOKUP(FraudData[[#This Row],[foreign_transaction]],ForeignRules[Foreign Transaction],ForeignRules[Risk Points],0)</f>
        <v>0</v>
      </c>
      <c r="N91">
        <f>_xlfn.XLOOKUP(FraudData[[#This Row],[location_mismatch]],Table10[Location Mismatch],Table10[Risk Points],0)</f>
        <v>0</v>
      </c>
      <c r="O91">
        <f>_xlfn.XLOOKUP(FraudData[[#This Row],[device_trust_score]],DeviceRules[Device Min],DeviceRules[Risk Points],,-1)</f>
        <v>0</v>
      </c>
      <c r="P91">
        <f>_xlfn.XLOOKUP(FraudData[[#This Row],[velocity_last_24h]],VelocityRules[Velocity Min],VelocityRules[Risk Points],,-1)</f>
        <v>0</v>
      </c>
      <c r="Q91">
        <f>_xlfn.XLOOKUP(FraudData[[#This Row],[merchant_category]],MerchantRules[Merchant Category],MerchantRules[Risk Points],0)</f>
        <v>0</v>
      </c>
      <c r="R91">
        <f>SUM(FraudData[[#This Row],[Amount Risk]:[Merchant Risk]])</f>
        <v>0</v>
      </c>
      <c r="S91" t="str" cm="1">
        <f t="array" ref="S91">_xlfn.IFS(FraudData[[#This Row],[Fraud Risk Score]]&gt;=8,"High Risk",FraudData[[#This Row],[Fraud Risk Score]]&gt;=6,"Medium Risk",TRUE,"Low Risk")</f>
        <v>Low Risk</v>
      </c>
    </row>
    <row r="92" spans="1:19">
      <c r="A92">
        <v>91</v>
      </c>
      <c r="B92">
        <v>22.93</v>
      </c>
      <c r="C92">
        <v>17</v>
      </c>
      <c r="D92" t="s">
        <v>49</v>
      </c>
      <c r="E92">
        <v>0</v>
      </c>
      <c r="F92">
        <v>0</v>
      </c>
      <c r="G92">
        <v>97</v>
      </c>
      <c r="H92">
        <v>1</v>
      </c>
      <c r="I92">
        <v>61</v>
      </c>
      <c r="J92">
        <v>0</v>
      </c>
      <c r="K92">
        <f>_xlfn.XLOOKUP(FraudData[[#This Row],[amount]],AmountRules[Amount Min],AmountRules[Risk Points],,-1)</f>
        <v>0</v>
      </c>
      <c r="L92">
        <f>_xlfn.XLOOKUP(FraudData[[#This Row],[transaction_hour]],TimeRules[Hour Min],TimeRules[Risk Points],,-1)</f>
        <v>0</v>
      </c>
      <c r="M92">
        <f>_xlfn.XLOOKUP(FraudData[[#This Row],[foreign_transaction]],ForeignRules[Foreign Transaction],ForeignRules[Risk Points],0)</f>
        <v>0</v>
      </c>
      <c r="N92">
        <f>_xlfn.XLOOKUP(FraudData[[#This Row],[location_mismatch]],Table10[Location Mismatch],Table10[Risk Points],0)</f>
        <v>0</v>
      </c>
      <c r="O92">
        <f>_xlfn.XLOOKUP(FraudData[[#This Row],[device_trust_score]],DeviceRules[Device Min],DeviceRules[Risk Points],,-1)</f>
        <v>0</v>
      </c>
      <c r="P92">
        <f>_xlfn.XLOOKUP(FraudData[[#This Row],[velocity_last_24h]],VelocityRules[Velocity Min],VelocityRules[Risk Points],,-1)</f>
        <v>0</v>
      </c>
      <c r="Q92">
        <f>_xlfn.XLOOKUP(FraudData[[#This Row],[merchant_category]],MerchantRules[Merchant Category],MerchantRules[Risk Points],0)</f>
        <v>1</v>
      </c>
      <c r="R92">
        <f>SUM(FraudData[[#This Row],[Amount Risk]:[Merchant Risk]])</f>
        <v>1</v>
      </c>
      <c r="S92" t="str" cm="1">
        <f t="array" ref="S92">_xlfn.IFS(FraudData[[#This Row],[Fraud Risk Score]]&gt;=8,"High Risk",FraudData[[#This Row],[Fraud Risk Score]]&gt;=6,"Medium Risk",TRUE,"Low Risk")</f>
        <v>Low Risk</v>
      </c>
    </row>
    <row r="93" spans="1:19">
      <c r="A93">
        <v>92</v>
      </c>
      <c r="B93">
        <v>224.84</v>
      </c>
      <c r="C93">
        <v>7</v>
      </c>
      <c r="D93" t="s">
        <v>47</v>
      </c>
      <c r="E93">
        <v>0</v>
      </c>
      <c r="F93">
        <v>0</v>
      </c>
      <c r="G93">
        <v>56</v>
      </c>
      <c r="H93">
        <v>0</v>
      </c>
      <c r="I93">
        <v>31</v>
      </c>
      <c r="J93">
        <v>0</v>
      </c>
      <c r="K93">
        <f>_xlfn.XLOOKUP(FraudData[[#This Row],[amount]],AmountRules[Amount Min],AmountRules[Risk Points],,-1)</f>
        <v>0</v>
      </c>
      <c r="L93">
        <f>_xlfn.XLOOKUP(FraudData[[#This Row],[transaction_hour]],TimeRules[Hour Min],TimeRules[Risk Points],,-1)</f>
        <v>0</v>
      </c>
      <c r="M93">
        <f>_xlfn.XLOOKUP(FraudData[[#This Row],[foreign_transaction]],ForeignRules[Foreign Transaction],ForeignRules[Risk Points],0)</f>
        <v>0</v>
      </c>
      <c r="N93">
        <f>_xlfn.XLOOKUP(FraudData[[#This Row],[location_mismatch]],Table10[Location Mismatch],Table10[Risk Points],0)</f>
        <v>0</v>
      </c>
      <c r="O93">
        <f>_xlfn.XLOOKUP(FraudData[[#This Row],[device_trust_score]],DeviceRules[Device Min],DeviceRules[Risk Points],,-1)</f>
        <v>1</v>
      </c>
      <c r="P93">
        <f>_xlfn.XLOOKUP(FraudData[[#This Row],[velocity_last_24h]],VelocityRules[Velocity Min],VelocityRules[Risk Points],,-1)</f>
        <v>0</v>
      </c>
      <c r="Q93">
        <f>_xlfn.XLOOKUP(FraudData[[#This Row],[merchant_category]],MerchantRules[Merchant Category],MerchantRules[Risk Points],0)</f>
        <v>0</v>
      </c>
      <c r="R93">
        <f>SUM(FraudData[[#This Row],[Amount Risk]:[Merchant Risk]])</f>
        <v>1</v>
      </c>
      <c r="S93" t="str" cm="1">
        <f t="array" ref="S93">_xlfn.IFS(FraudData[[#This Row],[Fraud Risk Score]]&gt;=8,"High Risk",FraudData[[#This Row],[Fraud Risk Score]]&gt;=6,"Medium Risk",TRUE,"Low Risk")</f>
        <v>Low Risk</v>
      </c>
    </row>
    <row r="94" spans="1:19">
      <c r="A94">
        <v>93</v>
      </c>
      <c r="B94">
        <v>257.47000000000003</v>
      </c>
      <c r="C94">
        <v>14</v>
      </c>
      <c r="D94" t="s">
        <v>49</v>
      </c>
      <c r="E94">
        <v>0</v>
      </c>
      <c r="F94">
        <v>0</v>
      </c>
      <c r="G94">
        <v>69</v>
      </c>
      <c r="H94">
        <v>2</v>
      </c>
      <c r="I94">
        <v>64</v>
      </c>
      <c r="J94">
        <v>0</v>
      </c>
      <c r="K94">
        <f>_xlfn.XLOOKUP(FraudData[[#This Row],[amount]],AmountRules[Amount Min],AmountRules[Risk Points],,-1)</f>
        <v>0</v>
      </c>
      <c r="L94">
        <f>_xlfn.XLOOKUP(FraudData[[#This Row],[transaction_hour]],TimeRules[Hour Min],TimeRules[Risk Points],,-1)</f>
        <v>0</v>
      </c>
      <c r="M94">
        <f>_xlfn.XLOOKUP(FraudData[[#This Row],[foreign_transaction]],ForeignRules[Foreign Transaction],ForeignRules[Risk Points],0)</f>
        <v>0</v>
      </c>
      <c r="N94">
        <f>_xlfn.XLOOKUP(FraudData[[#This Row],[location_mismatch]],Table10[Location Mismatch],Table10[Risk Points],0)</f>
        <v>0</v>
      </c>
      <c r="O94">
        <f>_xlfn.XLOOKUP(FraudData[[#This Row],[device_trust_score]],DeviceRules[Device Min],DeviceRules[Risk Points],,-1)</f>
        <v>1</v>
      </c>
      <c r="P94">
        <f>_xlfn.XLOOKUP(FraudData[[#This Row],[velocity_last_24h]],VelocityRules[Velocity Min],VelocityRules[Risk Points],,-1)</f>
        <v>0</v>
      </c>
      <c r="Q94">
        <f>_xlfn.XLOOKUP(FraudData[[#This Row],[merchant_category]],MerchantRules[Merchant Category],MerchantRules[Risk Points],0)</f>
        <v>1</v>
      </c>
      <c r="R94">
        <f>SUM(FraudData[[#This Row],[Amount Risk]:[Merchant Risk]])</f>
        <v>2</v>
      </c>
      <c r="S94" t="str" cm="1">
        <f t="array" ref="S94">_xlfn.IFS(FraudData[[#This Row],[Fraud Risk Score]]&gt;=8,"High Risk",FraudData[[#This Row],[Fraud Risk Score]]&gt;=6,"Medium Risk",TRUE,"Low Risk")</f>
        <v>Low Risk</v>
      </c>
    </row>
    <row r="95" spans="1:19">
      <c r="A95">
        <v>94</v>
      </c>
      <c r="B95">
        <v>148.30000000000001</v>
      </c>
      <c r="C95">
        <v>12</v>
      </c>
      <c r="D95" t="s">
        <v>46</v>
      </c>
      <c r="E95">
        <v>0</v>
      </c>
      <c r="F95">
        <v>0</v>
      </c>
      <c r="G95">
        <v>29</v>
      </c>
      <c r="H95">
        <v>1</v>
      </c>
      <c r="I95">
        <v>50</v>
      </c>
      <c r="J95">
        <v>0</v>
      </c>
      <c r="K95">
        <f>_xlfn.XLOOKUP(FraudData[[#This Row],[amount]],AmountRules[Amount Min],AmountRules[Risk Points],,-1)</f>
        <v>0</v>
      </c>
      <c r="L95">
        <f>_xlfn.XLOOKUP(FraudData[[#This Row],[transaction_hour]],TimeRules[Hour Min],TimeRules[Risk Points],,-1)</f>
        <v>0</v>
      </c>
      <c r="M95">
        <f>_xlfn.XLOOKUP(FraudData[[#This Row],[foreign_transaction]],ForeignRules[Foreign Transaction],ForeignRules[Risk Points],0)</f>
        <v>0</v>
      </c>
      <c r="N95">
        <f>_xlfn.XLOOKUP(FraudData[[#This Row],[location_mismatch]],Table10[Location Mismatch],Table10[Risk Points],0)</f>
        <v>0</v>
      </c>
      <c r="O95">
        <f>_xlfn.XLOOKUP(FraudData[[#This Row],[device_trust_score]],DeviceRules[Device Min],DeviceRules[Risk Points],,-1)</f>
        <v>3</v>
      </c>
      <c r="P95">
        <f>_xlfn.XLOOKUP(FraudData[[#This Row],[velocity_last_24h]],VelocityRules[Velocity Min],VelocityRules[Risk Points],,-1)</f>
        <v>0</v>
      </c>
      <c r="Q95">
        <f>_xlfn.XLOOKUP(FraudData[[#This Row],[merchant_category]],MerchantRules[Merchant Category],MerchantRules[Risk Points],0)</f>
        <v>0</v>
      </c>
      <c r="R95">
        <f>SUM(FraudData[[#This Row],[Amount Risk]:[Merchant Risk]])</f>
        <v>3</v>
      </c>
      <c r="S95" t="str" cm="1">
        <f t="array" ref="S95">_xlfn.IFS(FraudData[[#This Row],[Fraud Risk Score]]&gt;=8,"High Risk",FraudData[[#This Row],[Fraud Risk Score]]&gt;=6,"Medium Risk",TRUE,"Low Risk")</f>
        <v>Low Risk</v>
      </c>
    </row>
    <row r="96" spans="1:19">
      <c r="A96">
        <v>95</v>
      </c>
      <c r="B96">
        <v>265.3</v>
      </c>
      <c r="C96">
        <v>12</v>
      </c>
      <c r="D96" t="s">
        <v>50</v>
      </c>
      <c r="E96">
        <v>0</v>
      </c>
      <c r="F96">
        <v>1</v>
      </c>
      <c r="G96">
        <v>55</v>
      </c>
      <c r="H96">
        <v>4</v>
      </c>
      <c r="I96">
        <v>65</v>
      </c>
      <c r="J96">
        <v>0</v>
      </c>
      <c r="K96">
        <f>_xlfn.XLOOKUP(FraudData[[#This Row],[amount]],AmountRules[Amount Min],AmountRules[Risk Points],,-1)</f>
        <v>0</v>
      </c>
      <c r="L96">
        <f>_xlfn.XLOOKUP(FraudData[[#This Row],[transaction_hour]],TimeRules[Hour Min],TimeRules[Risk Points],,-1)</f>
        <v>0</v>
      </c>
      <c r="M96">
        <f>_xlfn.XLOOKUP(FraudData[[#This Row],[foreign_transaction]],ForeignRules[Foreign Transaction],ForeignRules[Risk Points],0)</f>
        <v>0</v>
      </c>
      <c r="N96">
        <f>_xlfn.XLOOKUP(FraudData[[#This Row],[location_mismatch]],Table10[Location Mismatch],Table10[Risk Points],0)</f>
        <v>3</v>
      </c>
      <c r="O96">
        <f>_xlfn.XLOOKUP(FraudData[[#This Row],[device_trust_score]],DeviceRules[Device Min],DeviceRules[Risk Points],,-1)</f>
        <v>1</v>
      </c>
      <c r="P96">
        <f>_xlfn.XLOOKUP(FraudData[[#This Row],[velocity_last_24h]],VelocityRules[Velocity Min],VelocityRules[Risk Points],,-1)</f>
        <v>0</v>
      </c>
      <c r="Q96">
        <f>_xlfn.XLOOKUP(FraudData[[#This Row],[merchant_category]],MerchantRules[Merchant Category],MerchantRules[Risk Points],0)</f>
        <v>0</v>
      </c>
      <c r="R96">
        <f>SUM(FraudData[[#This Row],[Amount Risk]:[Merchant Risk]])</f>
        <v>4</v>
      </c>
      <c r="S96" t="str" cm="1">
        <f t="array" ref="S96">_xlfn.IFS(FraudData[[#This Row],[Fraud Risk Score]]&gt;=8,"High Risk",FraudData[[#This Row],[Fraud Risk Score]]&gt;=6,"Medium Risk",TRUE,"Low Risk")</f>
        <v>Low Risk</v>
      </c>
    </row>
    <row r="97" spans="1:19">
      <c r="A97">
        <v>96</v>
      </c>
      <c r="B97">
        <v>122.55</v>
      </c>
      <c r="C97">
        <v>15</v>
      </c>
      <c r="D97" t="s">
        <v>47</v>
      </c>
      <c r="E97">
        <v>0</v>
      </c>
      <c r="F97">
        <v>0</v>
      </c>
      <c r="G97">
        <v>49</v>
      </c>
      <c r="H97">
        <v>1</v>
      </c>
      <c r="I97">
        <v>55</v>
      </c>
      <c r="J97">
        <v>0</v>
      </c>
      <c r="K97">
        <f>_xlfn.XLOOKUP(FraudData[[#This Row],[amount]],AmountRules[Amount Min],AmountRules[Risk Points],,-1)</f>
        <v>0</v>
      </c>
      <c r="L97">
        <f>_xlfn.XLOOKUP(FraudData[[#This Row],[transaction_hour]],TimeRules[Hour Min],TimeRules[Risk Points],,-1)</f>
        <v>0</v>
      </c>
      <c r="M97">
        <f>_xlfn.XLOOKUP(FraudData[[#This Row],[foreign_transaction]],ForeignRules[Foreign Transaction],ForeignRules[Risk Points],0)</f>
        <v>0</v>
      </c>
      <c r="N97">
        <f>_xlfn.XLOOKUP(FraudData[[#This Row],[location_mismatch]],Table10[Location Mismatch],Table10[Risk Points],0)</f>
        <v>0</v>
      </c>
      <c r="O97">
        <f>_xlfn.XLOOKUP(FraudData[[#This Row],[device_trust_score]],DeviceRules[Device Min],DeviceRules[Risk Points],,-1)</f>
        <v>2</v>
      </c>
      <c r="P97">
        <f>_xlfn.XLOOKUP(FraudData[[#This Row],[velocity_last_24h]],VelocityRules[Velocity Min],VelocityRules[Risk Points],,-1)</f>
        <v>0</v>
      </c>
      <c r="Q97">
        <f>_xlfn.XLOOKUP(FraudData[[#This Row],[merchant_category]],MerchantRules[Merchant Category],MerchantRules[Risk Points],0)</f>
        <v>0</v>
      </c>
      <c r="R97">
        <f>SUM(FraudData[[#This Row],[Amount Risk]:[Merchant Risk]])</f>
        <v>2</v>
      </c>
      <c r="S97" t="str" cm="1">
        <f t="array" ref="S97">_xlfn.IFS(FraudData[[#This Row],[Fraud Risk Score]]&gt;=8,"High Risk",FraudData[[#This Row],[Fraud Risk Score]]&gt;=6,"Medium Risk",TRUE,"Low Risk")</f>
        <v>Low Risk</v>
      </c>
    </row>
    <row r="98" spans="1:19">
      <c r="A98">
        <v>97</v>
      </c>
      <c r="B98">
        <v>133.13999999999999</v>
      </c>
      <c r="C98">
        <v>21</v>
      </c>
      <c r="D98" t="s">
        <v>47</v>
      </c>
      <c r="E98">
        <v>0</v>
      </c>
      <c r="F98">
        <v>0</v>
      </c>
      <c r="G98">
        <v>80</v>
      </c>
      <c r="H98">
        <v>2</v>
      </c>
      <c r="I98">
        <v>22</v>
      </c>
      <c r="J98">
        <v>0</v>
      </c>
      <c r="K98">
        <f>_xlfn.XLOOKUP(FraudData[[#This Row],[amount]],AmountRules[Amount Min],AmountRules[Risk Points],,-1)</f>
        <v>0</v>
      </c>
      <c r="L98">
        <f>_xlfn.XLOOKUP(FraudData[[#This Row],[transaction_hour]],TimeRules[Hour Min],TimeRules[Risk Points],,-1)</f>
        <v>0</v>
      </c>
      <c r="M98">
        <f>_xlfn.XLOOKUP(FraudData[[#This Row],[foreign_transaction]],ForeignRules[Foreign Transaction],ForeignRules[Risk Points],0)</f>
        <v>0</v>
      </c>
      <c r="N98">
        <f>_xlfn.XLOOKUP(FraudData[[#This Row],[location_mismatch]],Table10[Location Mismatch],Table10[Risk Points],0)</f>
        <v>0</v>
      </c>
      <c r="O98">
        <f>_xlfn.XLOOKUP(FraudData[[#This Row],[device_trust_score]],DeviceRules[Device Min],DeviceRules[Risk Points],,-1)</f>
        <v>0</v>
      </c>
      <c r="P98">
        <f>_xlfn.XLOOKUP(FraudData[[#This Row],[velocity_last_24h]],VelocityRules[Velocity Min],VelocityRules[Risk Points],,-1)</f>
        <v>0</v>
      </c>
      <c r="Q98">
        <f>_xlfn.XLOOKUP(FraudData[[#This Row],[merchant_category]],MerchantRules[Merchant Category],MerchantRules[Risk Points],0)</f>
        <v>0</v>
      </c>
      <c r="R98">
        <f>SUM(FraudData[[#This Row],[Amount Risk]:[Merchant Risk]])</f>
        <v>0</v>
      </c>
      <c r="S98" t="str" cm="1">
        <f t="array" ref="S98">_xlfn.IFS(FraudData[[#This Row],[Fraud Risk Score]]&gt;=8,"High Risk",FraudData[[#This Row],[Fraud Risk Score]]&gt;=6,"Medium Risk",TRUE,"Low Risk")</f>
        <v>Low Risk</v>
      </c>
    </row>
    <row r="99" spans="1:19">
      <c r="A99">
        <v>98</v>
      </c>
      <c r="B99">
        <v>100.41</v>
      </c>
      <c r="C99">
        <v>19</v>
      </c>
      <c r="D99" t="s">
        <v>47</v>
      </c>
      <c r="E99">
        <v>0</v>
      </c>
      <c r="F99">
        <v>0</v>
      </c>
      <c r="G99">
        <v>25</v>
      </c>
      <c r="H99">
        <v>2</v>
      </c>
      <c r="I99">
        <v>68</v>
      </c>
      <c r="J99">
        <v>0</v>
      </c>
      <c r="K99">
        <f>_xlfn.XLOOKUP(FraudData[[#This Row],[amount]],AmountRules[Amount Min],AmountRules[Risk Points],,-1)</f>
        <v>0</v>
      </c>
      <c r="L99">
        <f>_xlfn.XLOOKUP(FraudData[[#This Row],[transaction_hour]],TimeRules[Hour Min],TimeRules[Risk Points],,-1)</f>
        <v>0</v>
      </c>
      <c r="M99">
        <f>_xlfn.XLOOKUP(FraudData[[#This Row],[foreign_transaction]],ForeignRules[Foreign Transaction],ForeignRules[Risk Points],0)</f>
        <v>0</v>
      </c>
      <c r="N99">
        <f>_xlfn.XLOOKUP(FraudData[[#This Row],[location_mismatch]],Table10[Location Mismatch],Table10[Risk Points],0)</f>
        <v>0</v>
      </c>
      <c r="O99">
        <f>_xlfn.XLOOKUP(FraudData[[#This Row],[device_trust_score]],DeviceRules[Device Min],DeviceRules[Risk Points],,-1)</f>
        <v>3</v>
      </c>
      <c r="P99">
        <f>_xlfn.XLOOKUP(FraudData[[#This Row],[velocity_last_24h]],VelocityRules[Velocity Min],VelocityRules[Risk Points],,-1)</f>
        <v>0</v>
      </c>
      <c r="Q99">
        <f>_xlfn.XLOOKUP(FraudData[[#This Row],[merchant_category]],MerchantRules[Merchant Category],MerchantRules[Risk Points],0)</f>
        <v>0</v>
      </c>
      <c r="R99">
        <f>SUM(FraudData[[#This Row],[Amount Risk]:[Merchant Risk]])</f>
        <v>3</v>
      </c>
      <c r="S99" t="str" cm="1">
        <f t="array" ref="S99">_xlfn.IFS(FraudData[[#This Row],[Fraud Risk Score]]&gt;=8,"High Risk",FraudData[[#This Row],[Fraud Risk Score]]&gt;=6,"Medium Risk",TRUE,"Low Risk")</f>
        <v>Low Risk</v>
      </c>
    </row>
    <row r="100" spans="1:19">
      <c r="A100">
        <v>99</v>
      </c>
      <c r="B100">
        <v>4.63</v>
      </c>
      <c r="C100">
        <v>12</v>
      </c>
      <c r="D100" t="s">
        <v>49</v>
      </c>
      <c r="E100">
        <v>0</v>
      </c>
      <c r="F100">
        <v>0</v>
      </c>
      <c r="G100">
        <v>85</v>
      </c>
      <c r="H100">
        <v>0</v>
      </c>
      <c r="I100">
        <v>64</v>
      </c>
      <c r="J100">
        <v>0</v>
      </c>
      <c r="K100">
        <f>_xlfn.XLOOKUP(FraudData[[#This Row],[amount]],AmountRules[Amount Min],AmountRules[Risk Points],,-1)</f>
        <v>0</v>
      </c>
      <c r="L100">
        <f>_xlfn.XLOOKUP(FraudData[[#This Row],[transaction_hour]],TimeRules[Hour Min],TimeRules[Risk Points],,-1)</f>
        <v>0</v>
      </c>
      <c r="M100">
        <f>_xlfn.XLOOKUP(FraudData[[#This Row],[foreign_transaction]],ForeignRules[Foreign Transaction],ForeignRules[Risk Points],0)</f>
        <v>0</v>
      </c>
      <c r="N100">
        <f>_xlfn.XLOOKUP(FraudData[[#This Row],[location_mismatch]],Table10[Location Mismatch],Table10[Risk Points],0)</f>
        <v>0</v>
      </c>
      <c r="O100">
        <f>_xlfn.XLOOKUP(FraudData[[#This Row],[device_trust_score]],DeviceRules[Device Min],DeviceRules[Risk Points],,-1)</f>
        <v>0</v>
      </c>
      <c r="P100">
        <f>_xlfn.XLOOKUP(FraudData[[#This Row],[velocity_last_24h]],VelocityRules[Velocity Min],VelocityRules[Risk Points],,-1)</f>
        <v>0</v>
      </c>
      <c r="Q100">
        <f>_xlfn.XLOOKUP(FraudData[[#This Row],[merchant_category]],MerchantRules[Merchant Category],MerchantRules[Risk Points],0)</f>
        <v>1</v>
      </c>
      <c r="R100">
        <f>SUM(FraudData[[#This Row],[Amount Risk]:[Merchant Risk]])</f>
        <v>1</v>
      </c>
      <c r="S100" t="str" cm="1">
        <f t="array" ref="S100">_xlfn.IFS(FraudData[[#This Row],[Fraud Risk Score]]&gt;=8,"High Risk",FraudData[[#This Row],[Fraud Risk Score]]&gt;=6,"Medium Risk",TRUE,"Low Risk")</f>
        <v>Low Risk</v>
      </c>
    </row>
    <row r="101" spans="1:19">
      <c r="A101">
        <v>100</v>
      </c>
      <c r="B101">
        <v>20.55</v>
      </c>
      <c r="C101">
        <v>19</v>
      </c>
      <c r="D101" t="s">
        <v>46</v>
      </c>
      <c r="E101">
        <v>0</v>
      </c>
      <c r="F101">
        <v>0</v>
      </c>
      <c r="G101">
        <v>91</v>
      </c>
      <c r="H101">
        <v>3</v>
      </c>
      <c r="I101">
        <v>45</v>
      </c>
      <c r="J101">
        <v>0</v>
      </c>
      <c r="K101">
        <f>_xlfn.XLOOKUP(FraudData[[#This Row],[amount]],AmountRules[Amount Min],AmountRules[Risk Points],,-1)</f>
        <v>0</v>
      </c>
      <c r="L101">
        <f>_xlfn.XLOOKUP(FraudData[[#This Row],[transaction_hour]],TimeRules[Hour Min],TimeRules[Risk Points],,-1)</f>
        <v>0</v>
      </c>
      <c r="M101">
        <f>_xlfn.XLOOKUP(FraudData[[#This Row],[foreign_transaction]],ForeignRules[Foreign Transaction],ForeignRules[Risk Points],0)</f>
        <v>0</v>
      </c>
      <c r="N101">
        <f>_xlfn.XLOOKUP(FraudData[[#This Row],[location_mismatch]],Table10[Location Mismatch],Table10[Risk Points],0)</f>
        <v>0</v>
      </c>
      <c r="O101">
        <f>_xlfn.XLOOKUP(FraudData[[#This Row],[device_trust_score]],DeviceRules[Device Min],DeviceRules[Risk Points],,-1)</f>
        <v>0</v>
      </c>
      <c r="P101">
        <f>_xlfn.XLOOKUP(FraudData[[#This Row],[velocity_last_24h]],VelocityRules[Velocity Min],VelocityRules[Risk Points],,-1)</f>
        <v>0</v>
      </c>
      <c r="Q101">
        <f>_xlfn.XLOOKUP(FraudData[[#This Row],[merchant_category]],MerchantRules[Merchant Category],MerchantRules[Risk Points],0)</f>
        <v>0</v>
      </c>
      <c r="R101">
        <f>SUM(FraudData[[#This Row],[Amount Risk]:[Merchant Risk]])</f>
        <v>0</v>
      </c>
      <c r="S101" t="str" cm="1">
        <f t="array" ref="S101">_xlfn.IFS(FraudData[[#This Row],[Fraud Risk Score]]&gt;=8,"High Risk",FraudData[[#This Row],[Fraud Risk Score]]&gt;=6,"Medium Risk",TRUE,"Low Risk")</f>
        <v>Low Risk</v>
      </c>
    </row>
    <row r="102" spans="1:19">
      <c r="A102">
        <v>101</v>
      </c>
      <c r="B102">
        <v>5.75</v>
      </c>
      <c r="C102">
        <v>1</v>
      </c>
      <c r="D102" t="s">
        <v>50</v>
      </c>
      <c r="E102">
        <v>0</v>
      </c>
      <c r="F102">
        <v>0</v>
      </c>
      <c r="G102">
        <v>91</v>
      </c>
      <c r="H102">
        <v>1</v>
      </c>
      <c r="I102">
        <v>50</v>
      </c>
      <c r="J102">
        <v>0</v>
      </c>
      <c r="K102">
        <f>_xlfn.XLOOKUP(FraudData[[#This Row],[amount]],AmountRules[Amount Min],AmountRules[Risk Points],,-1)</f>
        <v>0</v>
      </c>
      <c r="L102">
        <f>_xlfn.XLOOKUP(FraudData[[#This Row],[transaction_hour]],TimeRules[Hour Min],TimeRules[Risk Points],,-1)</f>
        <v>3</v>
      </c>
      <c r="M102">
        <f>_xlfn.XLOOKUP(FraudData[[#This Row],[foreign_transaction]],ForeignRules[Foreign Transaction],ForeignRules[Risk Points],0)</f>
        <v>0</v>
      </c>
      <c r="N102">
        <f>_xlfn.XLOOKUP(FraudData[[#This Row],[location_mismatch]],Table10[Location Mismatch],Table10[Risk Points],0)</f>
        <v>0</v>
      </c>
      <c r="O102">
        <f>_xlfn.XLOOKUP(FraudData[[#This Row],[device_trust_score]],DeviceRules[Device Min],DeviceRules[Risk Points],,-1)</f>
        <v>0</v>
      </c>
      <c r="P102">
        <f>_xlfn.XLOOKUP(FraudData[[#This Row],[velocity_last_24h]],VelocityRules[Velocity Min],VelocityRules[Risk Points],,-1)</f>
        <v>0</v>
      </c>
      <c r="Q102">
        <f>_xlfn.XLOOKUP(FraudData[[#This Row],[merchant_category]],MerchantRules[Merchant Category],MerchantRules[Risk Points],0)</f>
        <v>0</v>
      </c>
      <c r="R102">
        <f>SUM(FraudData[[#This Row],[Amount Risk]:[Merchant Risk]])</f>
        <v>3</v>
      </c>
      <c r="S102" t="str" cm="1">
        <f t="array" ref="S102">_xlfn.IFS(FraudData[[#This Row],[Fraud Risk Score]]&gt;=8,"High Risk",FraudData[[#This Row],[Fraud Risk Score]]&gt;=6,"Medium Risk",TRUE,"Low Risk")</f>
        <v>Low Risk</v>
      </c>
    </row>
    <row r="103" spans="1:19">
      <c r="A103">
        <v>102</v>
      </c>
      <c r="B103">
        <v>182.11</v>
      </c>
      <c r="C103">
        <v>2</v>
      </c>
      <c r="D103" t="s">
        <v>46</v>
      </c>
      <c r="E103">
        <v>0</v>
      </c>
      <c r="F103">
        <v>0</v>
      </c>
      <c r="G103">
        <v>66</v>
      </c>
      <c r="H103">
        <v>3</v>
      </c>
      <c r="I103">
        <v>34</v>
      </c>
      <c r="J103">
        <v>0</v>
      </c>
      <c r="K103">
        <f>_xlfn.XLOOKUP(FraudData[[#This Row],[amount]],AmountRules[Amount Min],AmountRules[Risk Points],,-1)</f>
        <v>0</v>
      </c>
      <c r="L103">
        <f>_xlfn.XLOOKUP(FraudData[[#This Row],[transaction_hour]],TimeRules[Hour Min],TimeRules[Risk Points],,-1)</f>
        <v>3</v>
      </c>
      <c r="M103">
        <f>_xlfn.XLOOKUP(FraudData[[#This Row],[foreign_transaction]],ForeignRules[Foreign Transaction],ForeignRules[Risk Points],0)</f>
        <v>0</v>
      </c>
      <c r="N103">
        <f>_xlfn.XLOOKUP(FraudData[[#This Row],[location_mismatch]],Table10[Location Mismatch],Table10[Risk Points],0)</f>
        <v>0</v>
      </c>
      <c r="O103">
        <f>_xlfn.XLOOKUP(FraudData[[#This Row],[device_trust_score]],DeviceRules[Device Min],DeviceRules[Risk Points],,-1)</f>
        <v>1</v>
      </c>
      <c r="P103">
        <f>_xlfn.XLOOKUP(FraudData[[#This Row],[velocity_last_24h]],VelocityRules[Velocity Min],VelocityRules[Risk Points],,-1)</f>
        <v>0</v>
      </c>
      <c r="Q103">
        <f>_xlfn.XLOOKUP(FraudData[[#This Row],[merchant_category]],MerchantRules[Merchant Category],MerchantRules[Risk Points],0)</f>
        <v>0</v>
      </c>
      <c r="R103">
        <f>SUM(FraudData[[#This Row],[Amount Risk]:[Merchant Risk]])</f>
        <v>4</v>
      </c>
      <c r="S103" t="str" cm="1">
        <f t="array" ref="S103">_xlfn.IFS(FraudData[[#This Row],[Fraud Risk Score]]&gt;=8,"High Risk",FraudData[[#This Row],[Fraud Risk Score]]&gt;=6,"Medium Risk",TRUE,"Low Risk")</f>
        <v>Low Risk</v>
      </c>
    </row>
    <row r="104" spans="1:19">
      <c r="A104">
        <v>103</v>
      </c>
      <c r="B104">
        <v>67.930000000000007</v>
      </c>
      <c r="C104">
        <v>14</v>
      </c>
      <c r="D104" t="s">
        <v>47</v>
      </c>
      <c r="E104">
        <v>0</v>
      </c>
      <c r="F104">
        <v>0</v>
      </c>
      <c r="G104">
        <v>83</v>
      </c>
      <c r="H104">
        <v>3</v>
      </c>
      <c r="I104">
        <v>38</v>
      </c>
      <c r="J104">
        <v>0</v>
      </c>
      <c r="K104">
        <f>_xlfn.XLOOKUP(FraudData[[#This Row],[amount]],AmountRules[Amount Min],AmountRules[Risk Points],,-1)</f>
        <v>0</v>
      </c>
      <c r="L104">
        <f>_xlfn.XLOOKUP(FraudData[[#This Row],[transaction_hour]],TimeRules[Hour Min],TimeRules[Risk Points],,-1)</f>
        <v>0</v>
      </c>
      <c r="M104">
        <f>_xlfn.XLOOKUP(FraudData[[#This Row],[foreign_transaction]],ForeignRules[Foreign Transaction],ForeignRules[Risk Points],0)</f>
        <v>0</v>
      </c>
      <c r="N104">
        <f>_xlfn.XLOOKUP(FraudData[[#This Row],[location_mismatch]],Table10[Location Mismatch],Table10[Risk Points],0)</f>
        <v>0</v>
      </c>
      <c r="O104">
        <f>_xlfn.XLOOKUP(FraudData[[#This Row],[device_trust_score]],DeviceRules[Device Min],DeviceRules[Risk Points],,-1)</f>
        <v>0</v>
      </c>
      <c r="P104">
        <f>_xlfn.XLOOKUP(FraudData[[#This Row],[velocity_last_24h]],VelocityRules[Velocity Min],VelocityRules[Risk Points],,-1)</f>
        <v>0</v>
      </c>
      <c r="Q104">
        <f>_xlfn.XLOOKUP(FraudData[[#This Row],[merchant_category]],MerchantRules[Merchant Category],MerchantRules[Risk Points],0)</f>
        <v>0</v>
      </c>
      <c r="R104">
        <f>SUM(FraudData[[#This Row],[Amount Risk]:[Merchant Risk]])</f>
        <v>0</v>
      </c>
      <c r="S104" t="str" cm="1">
        <f t="array" ref="S104">_xlfn.IFS(FraudData[[#This Row],[Fraud Risk Score]]&gt;=8,"High Risk",FraudData[[#This Row],[Fraud Risk Score]]&gt;=6,"Medium Risk",TRUE,"Low Risk")</f>
        <v>Low Risk</v>
      </c>
    </row>
    <row r="105" spans="1:19">
      <c r="A105">
        <v>104</v>
      </c>
      <c r="B105">
        <v>127.88</v>
      </c>
      <c r="C105">
        <v>22</v>
      </c>
      <c r="D105" t="s">
        <v>46</v>
      </c>
      <c r="E105">
        <v>0</v>
      </c>
      <c r="F105">
        <v>0</v>
      </c>
      <c r="G105">
        <v>74</v>
      </c>
      <c r="H105">
        <v>2</v>
      </c>
      <c r="I105">
        <v>24</v>
      </c>
      <c r="J105">
        <v>0</v>
      </c>
      <c r="K105">
        <f>_xlfn.XLOOKUP(FraudData[[#This Row],[amount]],AmountRules[Amount Min],AmountRules[Risk Points],,-1)</f>
        <v>0</v>
      </c>
      <c r="L105">
        <f>_xlfn.XLOOKUP(FraudData[[#This Row],[transaction_hour]],TimeRules[Hour Min],TimeRules[Risk Points],,-1)</f>
        <v>0</v>
      </c>
      <c r="M105">
        <f>_xlfn.XLOOKUP(FraudData[[#This Row],[foreign_transaction]],ForeignRules[Foreign Transaction],ForeignRules[Risk Points],0)</f>
        <v>0</v>
      </c>
      <c r="N105">
        <f>_xlfn.XLOOKUP(FraudData[[#This Row],[location_mismatch]],Table10[Location Mismatch],Table10[Risk Points],0)</f>
        <v>0</v>
      </c>
      <c r="O105">
        <f>_xlfn.XLOOKUP(FraudData[[#This Row],[device_trust_score]],DeviceRules[Device Min],DeviceRules[Risk Points],,-1)</f>
        <v>0</v>
      </c>
      <c r="P105">
        <f>_xlfn.XLOOKUP(FraudData[[#This Row],[velocity_last_24h]],VelocityRules[Velocity Min],VelocityRules[Risk Points],,-1)</f>
        <v>0</v>
      </c>
      <c r="Q105">
        <f>_xlfn.XLOOKUP(FraudData[[#This Row],[merchant_category]],MerchantRules[Merchant Category],MerchantRules[Risk Points],0)</f>
        <v>0</v>
      </c>
      <c r="R105">
        <f>SUM(FraudData[[#This Row],[Amount Risk]:[Merchant Risk]])</f>
        <v>0</v>
      </c>
      <c r="S105" t="str" cm="1">
        <f t="array" ref="S105">_xlfn.IFS(FraudData[[#This Row],[Fraud Risk Score]]&gt;=8,"High Risk",FraudData[[#This Row],[Fraud Risk Score]]&gt;=6,"Medium Risk",TRUE,"Low Risk")</f>
        <v>Low Risk</v>
      </c>
    </row>
    <row r="106" spans="1:19">
      <c r="A106">
        <v>105</v>
      </c>
      <c r="B106">
        <v>428.63</v>
      </c>
      <c r="C106">
        <v>18</v>
      </c>
      <c r="D106" t="s">
        <v>49</v>
      </c>
      <c r="E106">
        <v>0</v>
      </c>
      <c r="F106">
        <v>0</v>
      </c>
      <c r="G106">
        <v>58</v>
      </c>
      <c r="H106">
        <v>2</v>
      </c>
      <c r="I106">
        <v>57</v>
      </c>
      <c r="J106">
        <v>0</v>
      </c>
      <c r="K106">
        <f>_xlfn.XLOOKUP(FraudData[[#This Row],[amount]],AmountRules[Amount Min],AmountRules[Risk Points],,-1)</f>
        <v>0</v>
      </c>
      <c r="L106">
        <f>_xlfn.XLOOKUP(FraudData[[#This Row],[transaction_hour]],TimeRules[Hour Min],TimeRules[Risk Points],,-1)</f>
        <v>0</v>
      </c>
      <c r="M106">
        <f>_xlfn.XLOOKUP(FraudData[[#This Row],[foreign_transaction]],ForeignRules[Foreign Transaction],ForeignRules[Risk Points],0)</f>
        <v>0</v>
      </c>
      <c r="N106">
        <f>_xlfn.XLOOKUP(FraudData[[#This Row],[location_mismatch]],Table10[Location Mismatch],Table10[Risk Points],0)</f>
        <v>0</v>
      </c>
      <c r="O106">
        <f>_xlfn.XLOOKUP(FraudData[[#This Row],[device_trust_score]],DeviceRules[Device Min],DeviceRules[Risk Points],,-1)</f>
        <v>1</v>
      </c>
      <c r="P106">
        <f>_xlfn.XLOOKUP(FraudData[[#This Row],[velocity_last_24h]],VelocityRules[Velocity Min],VelocityRules[Risk Points],,-1)</f>
        <v>0</v>
      </c>
      <c r="Q106">
        <f>_xlfn.XLOOKUP(FraudData[[#This Row],[merchant_category]],MerchantRules[Merchant Category],MerchantRules[Risk Points],0)</f>
        <v>1</v>
      </c>
      <c r="R106">
        <f>SUM(FraudData[[#This Row],[Amount Risk]:[Merchant Risk]])</f>
        <v>2</v>
      </c>
      <c r="S106" t="str" cm="1">
        <f t="array" ref="S106">_xlfn.IFS(FraudData[[#This Row],[Fraud Risk Score]]&gt;=8,"High Risk",FraudData[[#This Row],[Fraud Risk Score]]&gt;=6,"Medium Risk",TRUE,"Low Risk")</f>
        <v>Low Risk</v>
      </c>
    </row>
    <row r="107" spans="1:19">
      <c r="A107">
        <v>106</v>
      </c>
      <c r="B107">
        <v>51.61</v>
      </c>
      <c r="C107">
        <v>12</v>
      </c>
      <c r="D107" t="s">
        <v>48</v>
      </c>
      <c r="E107">
        <v>0</v>
      </c>
      <c r="F107">
        <v>0</v>
      </c>
      <c r="G107">
        <v>92</v>
      </c>
      <c r="H107">
        <v>4</v>
      </c>
      <c r="I107">
        <v>52</v>
      </c>
      <c r="J107">
        <v>0</v>
      </c>
      <c r="K107">
        <f>_xlfn.XLOOKUP(FraudData[[#This Row],[amount]],AmountRules[Amount Min],AmountRules[Risk Points],,-1)</f>
        <v>0</v>
      </c>
      <c r="L107">
        <f>_xlfn.XLOOKUP(FraudData[[#This Row],[transaction_hour]],TimeRules[Hour Min],TimeRules[Risk Points],,-1)</f>
        <v>0</v>
      </c>
      <c r="M107">
        <f>_xlfn.XLOOKUP(FraudData[[#This Row],[foreign_transaction]],ForeignRules[Foreign Transaction],ForeignRules[Risk Points],0)</f>
        <v>0</v>
      </c>
      <c r="N107">
        <f>_xlfn.XLOOKUP(FraudData[[#This Row],[location_mismatch]],Table10[Location Mismatch],Table10[Risk Points],0)</f>
        <v>0</v>
      </c>
      <c r="O107">
        <f>_xlfn.XLOOKUP(FraudData[[#This Row],[device_trust_score]],DeviceRules[Device Min],DeviceRules[Risk Points],,-1)</f>
        <v>0</v>
      </c>
      <c r="P107">
        <f>_xlfn.XLOOKUP(FraudData[[#This Row],[velocity_last_24h]],VelocityRules[Velocity Min],VelocityRules[Risk Points],,-1)</f>
        <v>0</v>
      </c>
      <c r="Q107">
        <f>_xlfn.XLOOKUP(FraudData[[#This Row],[merchant_category]],MerchantRules[Merchant Category],MerchantRules[Risk Points],0)</f>
        <v>0</v>
      </c>
      <c r="R107">
        <f>SUM(FraudData[[#This Row],[Amount Risk]:[Merchant Risk]])</f>
        <v>0</v>
      </c>
      <c r="S107" t="str" cm="1">
        <f t="array" ref="S107">_xlfn.IFS(FraudData[[#This Row],[Fraud Risk Score]]&gt;=8,"High Risk",FraudData[[#This Row],[Fraud Risk Score]]&gt;=6,"Medium Risk",TRUE,"Low Risk")</f>
        <v>Low Risk</v>
      </c>
    </row>
    <row r="108" spans="1:19">
      <c r="A108">
        <v>107</v>
      </c>
      <c r="B108">
        <v>95.09</v>
      </c>
      <c r="C108">
        <v>4</v>
      </c>
      <c r="D108" t="s">
        <v>48</v>
      </c>
      <c r="E108">
        <v>0</v>
      </c>
      <c r="F108">
        <v>1</v>
      </c>
      <c r="G108">
        <v>78</v>
      </c>
      <c r="H108">
        <v>6</v>
      </c>
      <c r="I108">
        <v>24</v>
      </c>
      <c r="J108">
        <v>0</v>
      </c>
      <c r="K108">
        <f>_xlfn.XLOOKUP(FraudData[[#This Row],[amount]],AmountRules[Amount Min],AmountRules[Risk Points],,-1)</f>
        <v>0</v>
      </c>
      <c r="L108">
        <f>_xlfn.XLOOKUP(FraudData[[#This Row],[transaction_hour]],TimeRules[Hour Min],TimeRules[Risk Points],,-1)</f>
        <v>0</v>
      </c>
      <c r="M108">
        <f>_xlfn.XLOOKUP(FraudData[[#This Row],[foreign_transaction]],ForeignRules[Foreign Transaction],ForeignRules[Risk Points],0)</f>
        <v>0</v>
      </c>
      <c r="N108">
        <f>_xlfn.XLOOKUP(FraudData[[#This Row],[location_mismatch]],Table10[Location Mismatch],Table10[Risk Points],0)</f>
        <v>3</v>
      </c>
      <c r="O108">
        <f>_xlfn.XLOOKUP(FraudData[[#This Row],[device_trust_score]],DeviceRules[Device Min],DeviceRules[Risk Points],,-1)</f>
        <v>0</v>
      </c>
      <c r="P108">
        <f>_xlfn.XLOOKUP(FraudData[[#This Row],[velocity_last_24h]],VelocityRules[Velocity Min],VelocityRules[Risk Points],,-1)</f>
        <v>3</v>
      </c>
      <c r="Q108">
        <f>_xlfn.XLOOKUP(FraudData[[#This Row],[merchant_category]],MerchantRules[Merchant Category],MerchantRules[Risk Points],0)</f>
        <v>0</v>
      </c>
      <c r="R108">
        <f>SUM(FraudData[[#This Row],[Amount Risk]:[Merchant Risk]])</f>
        <v>6</v>
      </c>
      <c r="S108" t="str" cm="1">
        <f t="array" ref="S108">_xlfn.IFS(FraudData[[#This Row],[Fraud Risk Score]]&gt;=8,"High Risk",FraudData[[#This Row],[Fraud Risk Score]]&gt;=6,"Medium Risk",TRUE,"Low Risk")</f>
        <v>Medium Risk</v>
      </c>
    </row>
    <row r="109" spans="1:19">
      <c r="A109">
        <v>108</v>
      </c>
      <c r="B109">
        <v>253.57</v>
      </c>
      <c r="C109">
        <v>21</v>
      </c>
      <c r="D109" t="s">
        <v>50</v>
      </c>
      <c r="E109">
        <v>0</v>
      </c>
      <c r="F109">
        <v>1</v>
      </c>
      <c r="G109">
        <v>38</v>
      </c>
      <c r="H109">
        <v>2</v>
      </c>
      <c r="I109">
        <v>25</v>
      </c>
      <c r="J109">
        <v>0</v>
      </c>
      <c r="K109">
        <f>_xlfn.XLOOKUP(FraudData[[#This Row],[amount]],AmountRules[Amount Min],AmountRules[Risk Points],,-1)</f>
        <v>0</v>
      </c>
      <c r="L109">
        <f>_xlfn.XLOOKUP(FraudData[[#This Row],[transaction_hour]],TimeRules[Hour Min],TimeRules[Risk Points],,-1)</f>
        <v>0</v>
      </c>
      <c r="M109">
        <f>_xlfn.XLOOKUP(FraudData[[#This Row],[foreign_transaction]],ForeignRules[Foreign Transaction],ForeignRules[Risk Points],0)</f>
        <v>0</v>
      </c>
      <c r="N109">
        <f>_xlfn.XLOOKUP(FraudData[[#This Row],[location_mismatch]],Table10[Location Mismatch],Table10[Risk Points],0)</f>
        <v>3</v>
      </c>
      <c r="O109">
        <f>_xlfn.XLOOKUP(FraudData[[#This Row],[device_trust_score]],DeviceRules[Device Min],DeviceRules[Risk Points],,-1)</f>
        <v>2</v>
      </c>
      <c r="P109">
        <f>_xlfn.XLOOKUP(FraudData[[#This Row],[velocity_last_24h]],VelocityRules[Velocity Min],VelocityRules[Risk Points],,-1)</f>
        <v>0</v>
      </c>
      <c r="Q109">
        <f>_xlfn.XLOOKUP(FraudData[[#This Row],[merchant_category]],MerchantRules[Merchant Category],MerchantRules[Risk Points],0)</f>
        <v>0</v>
      </c>
      <c r="R109">
        <f>SUM(FraudData[[#This Row],[Amount Risk]:[Merchant Risk]])</f>
        <v>5</v>
      </c>
      <c r="S109" t="str" cm="1">
        <f t="array" ref="S109">_xlfn.IFS(FraudData[[#This Row],[Fraud Risk Score]]&gt;=8,"High Risk",FraudData[[#This Row],[Fraud Risk Score]]&gt;=6,"Medium Risk",TRUE,"Low Risk")</f>
        <v>Low Risk</v>
      </c>
    </row>
    <row r="110" spans="1:19">
      <c r="A110">
        <v>109</v>
      </c>
      <c r="B110">
        <v>46.76</v>
      </c>
      <c r="C110">
        <v>5</v>
      </c>
      <c r="D110" t="s">
        <v>50</v>
      </c>
      <c r="E110">
        <v>0</v>
      </c>
      <c r="F110">
        <v>0</v>
      </c>
      <c r="G110">
        <v>56</v>
      </c>
      <c r="H110">
        <v>3</v>
      </c>
      <c r="I110">
        <v>68</v>
      </c>
      <c r="J110">
        <v>0</v>
      </c>
      <c r="K110">
        <f>_xlfn.XLOOKUP(FraudData[[#This Row],[amount]],AmountRules[Amount Min],AmountRules[Risk Points],,-1)</f>
        <v>0</v>
      </c>
      <c r="L110">
        <f>_xlfn.XLOOKUP(FraudData[[#This Row],[transaction_hour]],TimeRules[Hour Min],TimeRules[Risk Points],,-1)</f>
        <v>0</v>
      </c>
      <c r="M110">
        <f>_xlfn.XLOOKUP(FraudData[[#This Row],[foreign_transaction]],ForeignRules[Foreign Transaction],ForeignRules[Risk Points],0)</f>
        <v>0</v>
      </c>
      <c r="N110">
        <f>_xlfn.XLOOKUP(FraudData[[#This Row],[location_mismatch]],Table10[Location Mismatch],Table10[Risk Points],0)</f>
        <v>0</v>
      </c>
      <c r="O110">
        <f>_xlfn.XLOOKUP(FraudData[[#This Row],[device_trust_score]],DeviceRules[Device Min],DeviceRules[Risk Points],,-1)</f>
        <v>1</v>
      </c>
      <c r="P110">
        <f>_xlfn.XLOOKUP(FraudData[[#This Row],[velocity_last_24h]],VelocityRules[Velocity Min],VelocityRules[Risk Points],,-1)</f>
        <v>0</v>
      </c>
      <c r="Q110">
        <f>_xlfn.XLOOKUP(FraudData[[#This Row],[merchant_category]],MerchantRules[Merchant Category],MerchantRules[Risk Points],0)</f>
        <v>0</v>
      </c>
      <c r="R110">
        <f>SUM(FraudData[[#This Row],[Amount Risk]:[Merchant Risk]])</f>
        <v>1</v>
      </c>
      <c r="S110" t="str" cm="1">
        <f t="array" ref="S110">_xlfn.IFS(FraudData[[#This Row],[Fraud Risk Score]]&gt;=8,"High Risk",FraudData[[#This Row],[Fraud Risk Score]]&gt;=6,"Medium Risk",TRUE,"Low Risk")</f>
        <v>Low Risk</v>
      </c>
    </row>
    <row r="111" spans="1:19">
      <c r="A111">
        <v>110</v>
      </c>
      <c r="B111">
        <v>14.42</v>
      </c>
      <c r="C111">
        <v>13</v>
      </c>
      <c r="D111" t="s">
        <v>46</v>
      </c>
      <c r="E111">
        <v>1</v>
      </c>
      <c r="F111">
        <v>0</v>
      </c>
      <c r="G111">
        <v>94</v>
      </c>
      <c r="H111">
        <v>0</v>
      </c>
      <c r="I111">
        <v>61</v>
      </c>
      <c r="J111">
        <v>0</v>
      </c>
      <c r="K111">
        <f>_xlfn.XLOOKUP(FraudData[[#This Row],[amount]],AmountRules[Amount Min],AmountRules[Risk Points],,-1)</f>
        <v>0</v>
      </c>
      <c r="L111">
        <f>_xlfn.XLOOKUP(FraudData[[#This Row],[transaction_hour]],TimeRules[Hour Min],TimeRules[Risk Points],,-1)</f>
        <v>0</v>
      </c>
      <c r="M111">
        <f>_xlfn.XLOOKUP(FraudData[[#This Row],[foreign_transaction]],ForeignRules[Foreign Transaction],ForeignRules[Risk Points],0)</f>
        <v>3</v>
      </c>
      <c r="N111">
        <f>_xlfn.XLOOKUP(FraudData[[#This Row],[location_mismatch]],Table10[Location Mismatch],Table10[Risk Points],0)</f>
        <v>0</v>
      </c>
      <c r="O111">
        <f>_xlfn.XLOOKUP(FraudData[[#This Row],[device_trust_score]],DeviceRules[Device Min],DeviceRules[Risk Points],,-1)</f>
        <v>0</v>
      </c>
      <c r="P111">
        <f>_xlfn.XLOOKUP(FraudData[[#This Row],[velocity_last_24h]],VelocityRules[Velocity Min],VelocityRules[Risk Points],,-1)</f>
        <v>0</v>
      </c>
      <c r="Q111">
        <f>_xlfn.XLOOKUP(FraudData[[#This Row],[merchant_category]],MerchantRules[Merchant Category],MerchantRules[Risk Points],0)</f>
        <v>0</v>
      </c>
      <c r="R111">
        <f>SUM(FraudData[[#This Row],[Amount Risk]:[Merchant Risk]])</f>
        <v>3</v>
      </c>
      <c r="S111" t="str" cm="1">
        <f t="array" ref="S111">_xlfn.IFS(FraudData[[#This Row],[Fraud Risk Score]]&gt;=8,"High Risk",FraudData[[#This Row],[Fraud Risk Score]]&gt;=6,"Medium Risk",TRUE,"Low Risk")</f>
        <v>Low Risk</v>
      </c>
    </row>
    <row r="112" spans="1:19">
      <c r="A112">
        <v>111</v>
      </c>
      <c r="B112">
        <v>61.59</v>
      </c>
      <c r="C112">
        <v>3</v>
      </c>
      <c r="D112" t="s">
        <v>50</v>
      </c>
      <c r="E112">
        <v>0</v>
      </c>
      <c r="F112">
        <v>0</v>
      </c>
      <c r="G112">
        <v>32</v>
      </c>
      <c r="H112">
        <v>0</v>
      </c>
      <c r="I112">
        <v>59</v>
      </c>
      <c r="J112">
        <v>0</v>
      </c>
      <c r="K112">
        <f>_xlfn.XLOOKUP(FraudData[[#This Row],[amount]],AmountRules[Amount Min],AmountRules[Risk Points],,-1)</f>
        <v>0</v>
      </c>
      <c r="L112">
        <f>_xlfn.XLOOKUP(FraudData[[#This Row],[transaction_hour]],TimeRules[Hour Min],TimeRules[Risk Points],,-1)</f>
        <v>3</v>
      </c>
      <c r="M112">
        <f>_xlfn.XLOOKUP(FraudData[[#This Row],[foreign_transaction]],ForeignRules[Foreign Transaction],ForeignRules[Risk Points],0)</f>
        <v>0</v>
      </c>
      <c r="N112">
        <f>_xlfn.XLOOKUP(FraudData[[#This Row],[location_mismatch]],Table10[Location Mismatch],Table10[Risk Points],0)</f>
        <v>0</v>
      </c>
      <c r="O112">
        <f>_xlfn.XLOOKUP(FraudData[[#This Row],[device_trust_score]],DeviceRules[Device Min],DeviceRules[Risk Points],,-1)</f>
        <v>2</v>
      </c>
      <c r="P112">
        <f>_xlfn.XLOOKUP(FraudData[[#This Row],[velocity_last_24h]],VelocityRules[Velocity Min],VelocityRules[Risk Points],,-1)</f>
        <v>0</v>
      </c>
      <c r="Q112">
        <f>_xlfn.XLOOKUP(FraudData[[#This Row],[merchant_category]],MerchantRules[Merchant Category],MerchantRules[Risk Points],0)</f>
        <v>0</v>
      </c>
      <c r="R112">
        <f>SUM(FraudData[[#This Row],[Amount Risk]:[Merchant Risk]])</f>
        <v>5</v>
      </c>
      <c r="S112" t="str" cm="1">
        <f t="array" ref="S112">_xlfn.IFS(FraudData[[#This Row],[Fraud Risk Score]]&gt;=8,"High Risk",FraudData[[#This Row],[Fraud Risk Score]]&gt;=6,"Medium Risk",TRUE,"Low Risk")</f>
        <v>Low Risk</v>
      </c>
    </row>
    <row r="113" spans="1:19">
      <c r="A113">
        <v>112</v>
      </c>
      <c r="B113">
        <v>31.65</v>
      </c>
      <c r="C113">
        <v>21</v>
      </c>
      <c r="D113" t="s">
        <v>49</v>
      </c>
      <c r="E113">
        <v>0</v>
      </c>
      <c r="F113">
        <v>0</v>
      </c>
      <c r="G113">
        <v>59</v>
      </c>
      <c r="H113">
        <v>1</v>
      </c>
      <c r="I113">
        <v>48</v>
      </c>
      <c r="J113">
        <v>0</v>
      </c>
      <c r="K113">
        <f>_xlfn.XLOOKUP(FraudData[[#This Row],[amount]],AmountRules[Amount Min],AmountRules[Risk Points],,-1)</f>
        <v>0</v>
      </c>
      <c r="L113">
        <f>_xlfn.XLOOKUP(FraudData[[#This Row],[transaction_hour]],TimeRules[Hour Min],TimeRules[Risk Points],,-1)</f>
        <v>0</v>
      </c>
      <c r="M113">
        <f>_xlfn.XLOOKUP(FraudData[[#This Row],[foreign_transaction]],ForeignRules[Foreign Transaction],ForeignRules[Risk Points],0)</f>
        <v>0</v>
      </c>
      <c r="N113">
        <f>_xlfn.XLOOKUP(FraudData[[#This Row],[location_mismatch]],Table10[Location Mismatch],Table10[Risk Points],0)</f>
        <v>0</v>
      </c>
      <c r="O113">
        <f>_xlfn.XLOOKUP(FraudData[[#This Row],[device_trust_score]],DeviceRules[Device Min],DeviceRules[Risk Points],,-1)</f>
        <v>1</v>
      </c>
      <c r="P113">
        <f>_xlfn.XLOOKUP(FraudData[[#This Row],[velocity_last_24h]],VelocityRules[Velocity Min],VelocityRules[Risk Points],,-1)</f>
        <v>0</v>
      </c>
      <c r="Q113">
        <f>_xlfn.XLOOKUP(FraudData[[#This Row],[merchant_category]],MerchantRules[Merchant Category],MerchantRules[Risk Points],0)</f>
        <v>1</v>
      </c>
      <c r="R113">
        <f>SUM(FraudData[[#This Row],[Amount Risk]:[Merchant Risk]])</f>
        <v>2</v>
      </c>
      <c r="S113" t="str" cm="1">
        <f t="array" ref="S113">_xlfn.IFS(FraudData[[#This Row],[Fraud Risk Score]]&gt;=8,"High Risk",FraudData[[#This Row],[Fraud Risk Score]]&gt;=6,"Medium Risk",TRUE,"Low Risk")</f>
        <v>Low Risk</v>
      </c>
    </row>
    <row r="114" spans="1:19">
      <c r="A114">
        <v>113</v>
      </c>
      <c r="B114">
        <v>477.89</v>
      </c>
      <c r="C114">
        <v>18</v>
      </c>
      <c r="D114" t="s">
        <v>47</v>
      </c>
      <c r="E114">
        <v>0</v>
      </c>
      <c r="F114">
        <v>0</v>
      </c>
      <c r="G114">
        <v>48</v>
      </c>
      <c r="H114">
        <v>3</v>
      </c>
      <c r="I114">
        <v>22</v>
      </c>
      <c r="J114">
        <v>0</v>
      </c>
      <c r="K114">
        <f>_xlfn.XLOOKUP(FraudData[[#This Row],[amount]],AmountRules[Amount Min],AmountRules[Risk Points],,-1)</f>
        <v>0</v>
      </c>
      <c r="L114">
        <f>_xlfn.XLOOKUP(FraudData[[#This Row],[transaction_hour]],TimeRules[Hour Min],TimeRules[Risk Points],,-1)</f>
        <v>0</v>
      </c>
      <c r="M114">
        <f>_xlfn.XLOOKUP(FraudData[[#This Row],[foreign_transaction]],ForeignRules[Foreign Transaction],ForeignRules[Risk Points],0)</f>
        <v>0</v>
      </c>
      <c r="N114">
        <f>_xlfn.XLOOKUP(FraudData[[#This Row],[location_mismatch]],Table10[Location Mismatch],Table10[Risk Points],0)</f>
        <v>0</v>
      </c>
      <c r="O114">
        <f>_xlfn.XLOOKUP(FraudData[[#This Row],[device_trust_score]],DeviceRules[Device Min],DeviceRules[Risk Points],,-1)</f>
        <v>2</v>
      </c>
      <c r="P114">
        <f>_xlfn.XLOOKUP(FraudData[[#This Row],[velocity_last_24h]],VelocityRules[Velocity Min],VelocityRules[Risk Points],,-1)</f>
        <v>0</v>
      </c>
      <c r="Q114">
        <f>_xlfn.XLOOKUP(FraudData[[#This Row],[merchant_category]],MerchantRules[Merchant Category],MerchantRules[Risk Points],0)</f>
        <v>0</v>
      </c>
      <c r="R114">
        <f>SUM(FraudData[[#This Row],[Amount Risk]:[Merchant Risk]])</f>
        <v>2</v>
      </c>
      <c r="S114" t="str" cm="1">
        <f t="array" ref="S114">_xlfn.IFS(FraudData[[#This Row],[Fraud Risk Score]]&gt;=8,"High Risk",FraudData[[#This Row],[Fraud Risk Score]]&gt;=6,"Medium Risk",TRUE,"Low Risk")</f>
        <v>Low Risk</v>
      </c>
    </row>
    <row r="115" spans="1:19">
      <c r="A115">
        <v>114</v>
      </c>
      <c r="B115">
        <v>297.16000000000003</v>
      </c>
      <c r="C115">
        <v>22</v>
      </c>
      <c r="D115" t="s">
        <v>47</v>
      </c>
      <c r="E115">
        <v>0</v>
      </c>
      <c r="F115">
        <v>0</v>
      </c>
      <c r="G115">
        <v>27</v>
      </c>
      <c r="H115">
        <v>2</v>
      </c>
      <c r="I115">
        <v>22</v>
      </c>
      <c r="J115">
        <v>0</v>
      </c>
      <c r="K115">
        <f>_xlfn.XLOOKUP(FraudData[[#This Row],[amount]],AmountRules[Amount Min],AmountRules[Risk Points],,-1)</f>
        <v>0</v>
      </c>
      <c r="L115">
        <f>_xlfn.XLOOKUP(FraudData[[#This Row],[transaction_hour]],TimeRules[Hour Min],TimeRules[Risk Points],,-1)</f>
        <v>0</v>
      </c>
      <c r="M115">
        <f>_xlfn.XLOOKUP(FraudData[[#This Row],[foreign_transaction]],ForeignRules[Foreign Transaction],ForeignRules[Risk Points],0)</f>
        <v>0</v>
      </c>
      <c r="N115">
        <f>_xlfn.XLOOKUP(FraudData[[#This Row],[location_mismatch]],Table10[Location Mismatch],Table10[Risk Points],0)</f>
        <v>0</v>
      </c>
      <c r="O115">
        <f>_xlfn.XLOOKUP(FraudData[[#This Row],[device_trust_score]],DeviceRules[Device Min],DeviceRules[Risk Points],,-1)</f>
        <v>3</v>
      </c>
      <c r="P115">
        <f>_xlfn.XLOOKUP(FraudData[[#This Row],[velocity_last_24h]],VelocityRules[Velocity Min],VelocityRules[Risk Points],,-1)</f>
        <v>0</v>
      </c>
      <c r="Q115">
        <f>_xlfn.XLOOKUP(FraudData[[#This Row],[merchant_category]],MerchantRules[Merchant Category],MerchantRules[Risk Points],0)</f>
        <v>0</v>
      </c>
      <c r="R115">
        <f>SUM(FraudData[[#This Row],[Amount Risk]:[Merchant Risk]])</f>
        <v>3</v>
      </c>
      <c r="S115" t="str" cm="1">
        <f t="array" ref="S115">_xlfn.IFS(FraudData[[#This Row],[Fraud Risk Score]]&gt;=8,"High Risk",FraudData[[#This Row],[Fraud Risk Score]]&gt;=6,"Medium Risk",TRUE,"Low Risk")</f>
        <v>Low Risk</v>
      </c>
    </row>
    <row r="116" spans="1:19">
      <c r="A116">
        <v>115</v>
      </c>
      <c r="B116">
        <v>180.63</v>
      </c>
      <c r="C116">
        <v>6</v>
      </c>
      <c r="D116" t="s">
        <v>46</v>
      </c>
      <c r="E116">
        <v>0</v>
      </c>
      <c r="F116">
        <v>0</v>
      </c>
      <c r="G116">
        <v>60</v>
      </c>
      <c r="H116">
        <v>3</v>
      </c>
      <c r="I116">
        <v>41</v>
      </c>
      <c r="J116">
        <v>0</v>
      </c>
      <c r="K116">
        <f>_xlfn.XLOOKUP(FraudData[[#This Row],[amount]],AmountRules[Amount Min],AmountRules[Risk Points],,-1)</f>
        <v>0</v>
      </c>
      <c r="L116">
        <f>_xlfn.XLOOKUP(FraudData[[#This Row],[transaction_hour]],TimeRules[Hour Min],TimeRules[Risk Points],,-1)</f>
        <v>0</v>
      </c>
      <c r="M116">
        <f>_xlfn.XLOOKUP(FraudData[[#This Row],[foreign_transaction]],ForeignRules[Foreign Transaction],ForeignRules[Risk Points],0)</f>
        <v>0</v>
      </c>
      <c r="N116">
        <f>_xlfn.XLOOKUP(FraudData[[#This Row],[location_mismatch]],Table10[Location Mismatch],Table10[Risk Points],0)</f>
        <v>0</v>
      </c>
      <c r="O116">
        <f>_xlfn.XLOOKUP(FraudData[[#This Row],[device_trust_score]],DeviceRules[Device Min],DeviceRules[Risk Points],,-1)</f>
        <v>1</v>
      </c>
      <c r="P116">
        <f>_xlfn.XLOOKUP(FraudData[[#This Row],[velocity_last_24h]],VelocityRules[Velocity Min],VelocityRules[Risk Points],,-1)</f>
        <v>0</v>
      </c>
      <c r="Q116">
        <f>_xlfn.XLOOKUP(FraudData[[#This Row],[merchant_category]],MerchantRules[Merchant Category],MerchantRules[Risk Points],0)</f>
        <v>0</v>
      </c>
      <c r="R116">
        <f>SUM(FraudData[[#This Row],[Amount Risk]:[Merchant Risk]])</f>
        <v>1</v>
      </c>
      <c r="S116" t="str" cm="1">
        <f t="array" ref="S116">_xlfn.IFS(FraudData[[#This Row],[Fraud Risk Score]]&gt;=8,"High Risk",FraudData[[#This Row],[Fraud Risk Score]]&gt;=6,"Medium Risk",TRUE,"Low Risk")</f>
        <v>Low Risk</v>
      </c>
    </row>
    <row r="117" spans="1:19">
      <c r="A117">
        <v>116</v>
      </c>
      <c r="B117">
        <v>369.27</v>
      </c>
      <c r="C117">
        <v>3</v>
      </c>
      <c r="D117" t="s">
        <v>47</v>
      </c>
      <c r="E117">
        <v>1</v>
      </c>
      <c r="F117">
        <v>0</v>
      </c>
      <c r="G117">
        <v>75</v>
      </c>
      <c r="H117">
        <v>1</v>
      </c>
      <c r="I117">
        <v>39</v>
      </c>
      <c r="J117">
        <v>0</v>
      </c>
      <c r="K117">
        <f>_xlfn.XLOOKUP(FraudData[[#This Row],[amount]],AmountRules[Amount Min],AmountRules[Risk Points],,-1)</f>
        <v>0</v>
      </c>
      <c r="L117">
        <f>_xlfn.XLOOKUP(FraudData[[#This Row],[transaction_hour]],TimeRules[Hour Min],TimeRules[Risk Points],,-1)</f>
        <v>3</v>
      </c>
      <c r="M117">
        <f>_xlfn.XLOOKUP(FraudData[[#This Row],[foreign_transaction]],ForeignRules[Foreign Transaction],ForeignRules[Risk Points],0)</f>
        <v>3</v>
      </c>
      <c r="N117">
        <f>_xlfn.XLOOKUP(FraudData[[#This Row],[location_mismatch]],Table10[Location Mismatch],Table10[Risk Points],0)</f>
        <v>0</v>
      </c>
      <c r="O117">
        <f>_xlfn.XLOOKUP(FraudData[[#This Row],[device_trust_score]],DeviceRules[Device Min],DeviceRules[Risk Points],,-1)</f>
        <v>0</v>
      </c>
      <c r="P117">
        <f>_xlfn.XLOOKUP(FraudData[[#This Row],[velocity_last_24h]],VelocityRules[Velocity Min],VelocityRules[Risk Points],,-1)</f>
        <v>0</v>
      </c>
      <c r="Q117">
        <f>_xlfn.XLOOKUP(FraudData[[#This Row],[merchant_category]],MerchantRules[Merchant Category],MerchantRules[Risk Points],0)</f>
        <v>0</v>
      </c>
      <c r="R117">
        <f>SUM(FraudData[[#This Row],[Amount Risk]:[Merchant Risk]])</f>
        <v>6</v>
      </c>
      <c r="S117" t="str" cm="1">
        <f t="array" ref="S117">_xlfn.IFS(FraudData[[#This Row],[Fraud Risk Score]]&gt;=8,"High Risk",FraudData[[#This Row],[Fraud Risk Score]]&gt;=6,"Medium Risk",TRUE,"Low Risk")</f>
        <v>Medium Risk</v>
      </c>
    </row>
    <row r="118" spans="1:19">
      <c r="A118">
        <v>117</v>
      </c>
      <c r="B118">
        <v>293.02999999999997</v>
      </c>
      <c r="C118">
        <v>1</v>
      </c>
      <c r="D118" t="s">
        <v>46</v>
      </c>
      <c r="E118">
        <v>0</v>
      </c>
      <c r="F118">
        <v>0</v>
      </c>
      <c r="G118">
        <v>81</v>
      </c>
      <c r="H118">
        <v>4</v>
      </c>
      <c r="I118">
        <v>61</v>
      </c>
      <c r="J118">
        <v>0</v>
      </c>
      <c r="K118">
        <f>_xlfn.XLOOKUP(FraudData[[#This Row],[amount]],AmountRules[Amount Min],AmountRules[Risk Points],,-1)</f>
        <v>0</v>
      </c>
      <c r="L118">
        <f>_xlfn.XLOOKUP(FraudData[[#This Row],[transaction_hour]],TimeRules[Hour Min],TimeRules[Risk Points],,-1)</f>
        <v>3</v>
      </c>
      <c r="M118">
        <f>_xlfn.XLOOKUP(FraudData[[#This Row],[foreign_transaction]],ForeignRules[Foreign Transaction],ForeignRules[Risk Points],0)</f>
        <v>0</v>
      </c>
      <c r="N118">
        <f>_xlfn.XLOOKUP(FraudData[[#This Row],[location_mismatch]],Table10[Location Mismatch],Table10[Risk Points],0)</f>
        <v>0</v>
      </c>
      <c r="O118">
        <f>_xlfn.XLOOKUP(FraudData[[#This Row],[device_trust_score]],DeviceRules[Device Min],DeviceRules[Risk Points],,-1)</f>
        <v>0</v>
      </c>
      <c r="P118">
        <f>_xlfn.XLOOKUP(FraudData[[#This Row],[velocity_last_24h]],VelocityRules[Velocity Min],VelocityRules[Risk Points],,-1)</f>
        <v>0</v>
      </c>
      <c r="Q118">
        <f>_xlfn.XLOOKUP(FraudData[[#This Row],[merchant_category]],MerchantRules[Merchant Category],MerchantRules[Risk Points],0)</f>
        <v>0</v>
      </c>
      <c r="R118">
        <f>SUM(FraudData[[#This Row],[Amount Risk]:[Merchant Risk]])</f>
        <v>3</v>
      </c>
      <c r="S118" t="str" cm="1">
        <f t="array" ref="S118">_xlfn.IFS(FraudData[[#This Row],[Fraud Risk Score]]&gt;=8,"High Risk",FraudData[[#This Row],[Fraud Risk Score]]&gt;=6,"Medium Risk",TRUE,"Low Risk")</f>
        <v>Low Risk</v>
      </c>
    </row>
    <row r="119" spans="1:19">
      <c r="A119">
        <v>118</v>
      </c>
      <c r="B119">
        <v>37.17</v>
      </c>
      <c r="C119">
        <v>6</v>
      </c>
      <c r="D119" t="s">
        <v>50</v>
      </c>
      <c r="E119">
        <v>1</v>
      </c>
      <c r="F119">
        <v>0</v>
      </c>
      <c r="G119">
        <v>83</v>
      </c>
      <c r="H119">
        <v>4</v>
      </c>
      <c r="I119">
        <v>30</v>
      </c>
      <c r="J119">
        <v>0</v>
      </c>
      <c r="K119">
        <f>_xlfn.XLOOKUP(FraudData[[#This Row],[amount]],AmountRules[Amount Min],AmountRules[Risk Points],,-1)</f>
        <v>0</v>
      </c>
      <c r="L119">
        <f>_xlfn.XLOOKUP(FraudData[[#This Row],[transaction_hour]],TimeRules[Hour Min],TimeRules[Risk Points],,-1)</f>
        <v>0</v>
      </c>
      <c r="M119">
        <f>_xlfn.XLOOKUP(FraudData[[#This Row],[foreign_transaction]],ForeignRules[Foreign Transaction],ForeignRules[Risk Points],0)</f>
        <v>3</v>
      </c>
      <c r="N119">
        <f>_xlfn.XLOOKUP(FraudData[[#This Row],[location_mismatch]],Table10[Location Mismatch],Table10[Risk Points],0)</f>
        <v>0</v>
      </c>
      <c r="O119">
        <f>_xlfn.XLOOKUP(FraudData[[#This Row],[device_trust_score]],DeviceRules[Device Min],DeviceRules[Risk Points],,-1)</f>
        <v>0</v>
      </c>
      <c r="P119">
        <f>_xlfn.XLOOKUP(FraudData[[#This Row],[velocity_last_24h]],VelocityRules[Velocity Min],VelocityRules[Risk Points],,-1)</f>
        <v>0</v>
      </c>
      <c r="Q119">
        <f>_xlfn.XLOOKUP(FraudData[[#This Row],[merchant_category]],MerchantRules[Merchant Category],MerchantRules[Risk Points],0)</f>
        <v>0</v>
      </c>
      <c r="R119">
        <f>SUM(FraudData[[#This Row],[Amount Risk]:[Merchant Risk]])</f>
        <v>3</v>
      </c>
      <c r="S119" t="str" cm="1">
        <f t="array" ref="S119">_xlfn.IFS(FraudData[[#This Row],[Fraud Risk Score]]&gt;=8,"High Risk",FraudData[[#This Row],[Fraud Risk Score]]&gt;=6,"Medium Risk",TRUE,"Low Risk")</f>
        <v>Low Risk</v>
      </c>
    </row>
    <row r="120" spans="1:19">
      <c r="A120">
        <v>119</v>
      </c>
      <c r="B120">
        <v>401.55</v>
      </c>
      <c r="C120">
        <v>2</v>
      </c>
      <c r="D120" t="s">
        <v>50</v>
      </c>
      <c r="E120">
        <v>0</v>
      </c>
      <c r="F120">
        <v>0</v>
      </c>
      <c r="G120">
        <v>46</v>
      </c>
      <c r="H120">
        <v>1</v>
      </c>
      <c r="I120">
        <v>39</v>
      </c>
      <c r="J120">
        <v>0</v>
      </c>
      <c r="K120">
        <f>_xlfn.XLOOKUP(FraudData[[#This Row],[amount]],AmountRules[Amount Min],AmountRules[Risk Points],,-1)</f>
        <v>0</v>
      </c>
      <c r="L120">
        <f>_xlfn.XLOOKUP(FraudData[[#This Row],[transaction_hour]],TimeRules[Hour Min],TimeRules[Risk Points],,-1)</f>
        <v>3</v>
      </c>
      <c r="M120">
        <f>_xlfn.XLOOKUP(FraudData[[#This Row],[foreign_transaction]],ForeignRules[Foreign Transaction],ForeignRules[Risk Points],0)</f>
        <v>0</v>
      </c>
      <c r="N120">
        <f>_xlfn.XLOOKUP(FraudData[[#This Row],[location_mismatch]],Table10[Location Mismatch],Table10[Risk Points],0)</f>
        <v>0</v>
      </c>
      <c r="O120">
        <f>_xlfn.XLOOKUP(FraudData[[#This Row],[device_trust_score]],DeviceRules[Device Min],DeviceRules[Risk Points],,-1)</f>
        <v>2</v>
      </c>
      <c r="P120">
        <f>_xlfn.XLOOKUP(FraudData[[#This Row],[velocity_last_24h]],VelocityRules[Velocity Min],VelocityRules[Risk Points],,-1)</f>
        <v>0</v>
      </c>
      <c r="Q120">
        <f>_xlfn.XLOOKUP(FraudData[[#This Row],[merchant_category]],MerchantRules[Merchant Category],MerchantRules[Risk Points],0)</f>
        <v>0</v>
      </c>
      <c r="R120">
        <f>SUM(FraudData[[#This Row],[Amount Risk]:[Merchant Risk]])</f>
        <v>5</v>
      </c>
      <c r="S120" t="str" cm="1">
        <f t="array" ref="S120">_xlfn.IFS(FraudData[[#This Row],[Fraud Risk Score]]&gt;=8,"High Risk",FraudData[[#This Row],[Fraud Risk Score]]&gt;=6,"Medium Risk",TRUE,"Low Risk")</f>
        <v>Low Risk</v>
      </c>
    </row>
    <row r="121" spans="1:19">
      <c r="A121">
        <v>120</v>
      </c>
      <c r="B121">
        <v>139.52000000000001</v>
      </c>
      <c r="C121">
        <v>14</v>
      </c>
      <c r="D121" t="s">
        <v>49</v>
      </c>
      <c r="E121">
        <v>0</v>
      </c>
      <c r="F121">
        <v>0</v>
      </c>
      <c r="G121">
        <v>61</v>
      </c>
      <c r="H121">
        <v>0</v>
      </c>
      <c r="I121">
        <v>43</v>
      </c>
      <c r="J121">
        <v>0</v>
      </c>
      <c r="K121">
        <f>_xlfn.XLOOKUP(FraudData[[#This Row],[amount]],AmountRules[Amount Min],AmountRules[Risk Points],,-1)</f>
        <v>0</v>
      </c>
      <c r="L121">
        <f>_xlfn.XLOOKUP(FraudData[[#This Row],[transaction_hour]],TimeRules[Hour Min],TimeRules[Risk Points],,-1)</f>
        <v>0</v>
      </c>
      <c r="M121">
        <f>_xlfn.XLOOKUP(FraudData[[#This Row],[foreign_transaction]],ForeignRules[Foreign Transaction],ForeignRules[Risk Points],0)</f>
        <v>0</v>
      </c>
      <c r="N121">
        <f>_xlfn.XLOOKUP(FraudData[[#This Row],[location_mismatch]],Table10[Location Mismatch],Table10[Risk Points],0)</f>
        <v>0</v>
      </c>
      <c r="O121">
        <f>_xlfn.XLOOKUP(FraudData[[#This Row],[device_trust_score]],DeviceRules[Device Min],DeviceRules[Risk Points],,-1)</f>
        <v>1</v>
      </c>
      <c r="P121">
        <f>_xlfn.XLOOKUP(FraudData[[#This Row],[velocity_last_24h]],VelocityRules[Velocity Min],VelocityRules[Risk Points],,-1)</f>
        <v>0</v>
      </c>
      <c r="Q121">
        <f>_xlfn.XLOOKUP(FraudData[[#This Row],[merchant_category]],MerchantRules[Merchant Category],MerchantRules[Risk Points],0)</f>
        <v>1</v>
      </c>
      <c r="R121">
        <f>SUM(FraudData[[#This Row],[Amount Risk]:[Merchant Risk]])</f>
        <v>2</v>
      </c>
      <c r="S121" t="str" cm="1">
        <f t="array" ref="S121">_xlfn.IFS(FraudData[[#This Row],[Fraud Risk Score]]&gt;=8,"High Risk",FraudData[[#This Row],[Fraud Risk Score]]&gt;=6,"Medium Risk",TRUE,"Low Risk")</f>
        <v>Low Risk</v>
      </c>
    </row>
    <row r="122" spans="1:19">
      <c r="A122">
        <v>121</v>
      </c>
      <c r="B122">
        <v>296.52</v>
      </c>
      <c r="C122">
        <v>0</v>
      </c>
      <c r="D122" t="s">
        <v>47</v>
      </c>
      <c r="E122">
        <v>0</v>
      </c>
      <c r="F122">
        <v>0</v>
      </c>
      <c r="G122">
        <v>99</v>
      </c>
      <c r="H122">
        <v>3</v>
      </c>
      <c r="I122">
        <v>18</v>
      </c>
      <c r="J122">
        <v>0</v>
      </c>
      <c r="K122">
        <f>_xlfn.XLOOKUP(FraudData[[#This Row],[amount]],AmountRules[Amount Min],AmountRules[Risk Points],,-1)</f>
        <v>0</v>
      </c>
      <c r="L122">
        <f>_xlfn.XLOOKUP(FraudData[[#This Row],[transaction_hour]],TimeRules[Hour Min],TimeRules[Risk Points],,-1)</f>
        <v>3</v>
      </c>
      <c r="M122">
        <f>_xlfn.XLOOKUP(FraudData[[#This Row],[foreign_transaction]],ForeignRules[Foreign Transaction],ForeignRules[Risk Points],0)</f>
        <v>0</v>
      </c>
      <c r="N122">
        <f>_xlfn.XLOOKUP(FraudData[[#This Row],[location_mismatch]],Table10[Location Mismatch],Table10[Risk Points],0)</f>
        <v>0</v>
      </c>
      <c r="O122">
        <f>_xlfn.XLOOKUP(FraudData[[#This Row],[device_trust_score]],DeviceRules[Device Min],DeviceRules[Risk Points],,-1)</f>
        <v>0</v>
      </c>
      <c r="P122">
        <f>_xlfn.XLOOKUP(FraudData[[#This Row],[velocity_last_24h]],VelocityRules[Velocity Min],VelocityRules[Risk Points],,-1)</f>
        <v>0</v>
      </c>
      <c r="Q122">
        <f>_xlfn.XLOOKUP(FraudData[[#This Row],[merchant_category]],MerchantRules[Merchant Category],MerchantRules[Risk Points],0)</f>
        <v>0</v>
      </c>
      <c r="R122">
        <f>SUM(FraudData[[#This Row],[Amount Risk]:[Merchant Risk]])</f>
        <v>3</v>
      </c>
      <c r="S122" t="str" cm="1">
        <f t="array" ref="S122">_xlfn.IFS(FraudData[[#This Row],[Fraud Risk Score]]&gt;=8,"High Risk",FraudData[[#This Row],[Fraud Risk Score]]&gt;=6,"Medium Risk",TRUE,"Low Risk")</f>
        <v>Low Risk</v>
      </c>
    </row>
    <row r="123" spans="1:19">
      <c r="A123">
        <v>122</v>
      </c>
      <c r="B123">
        <v>407.56</v>
      </c>
      <c r="C123">
        <v>1</v>
      </c>
      <c r="D123" t="s">
        <v>49</v>
      </c>
      <c r="E123">
        <v>1</v>
      </c>
      <c r="F123">
        <v>0</v>
      </c>
      <c r="G123">
        <v>36</v>
      </c>
      <c r="H123">
        <v>2</v>
      </c>
      <c r="I123">
        <v>34</v>
      </c>
      <c r="J123">
        <v>1</v>
      </c>
      <c r="K123">
        <f>_xlfn.XLOOKUP(FraudData[[#This Row],[amount]],AmountRules[Amount Min],AmountRules[Risk Points],,-1)</f>
        <v>0</v>
      </c>
      <c r="L123">
        <f>_xlfn.XLOOKUP(FraudData[[#This Row],[transaction_hour]],TimeRules[Hour Min],TimeRules[Risk Points],,-1)</f>
        <v>3</v>
      </c>
      <c r="M123">
        <f>_xlfn.XLOOKUP(FraudData[[#This Row],[foreign_transaction]],ForeignRules[Foreign Transaction],ForeignRules[Risk Points],0)</f>
        <v>3</v>
      </c>
      <c r="N123">
        <f>_xlfn.XLOOKUP(FraudData[[#This Row],[location_mismatch]],Table10[Location Mismatch],Table10[Risk Points],0)</f>
        <v>0</v>
      </c>
      <c r="O123">
        <f>_xlfn.XLOOKUP(FraudData[[#This Row],[device_trust_score]],DeviceRules[Device Min],DeviceRules[Risk Points],,-1)</f>
        <v>2</v>
      </c>
      <c r="P123">
        <f>_xlfn.XLOOKUP(FraudData[[#This Row],[velocity_last_24h]],VelocityRules[Velocity Min],VelocityRules[Risk Points],,-1)</f>
        <v>0</v>
      </c>
      <c r="Q123">
        <f>_xlfn.XLOOKUP(FraudData[[#This Row],[merchant_category]],MerchantRules[Merchant Category],MerchantRules[Risk Points],0)</f>
        <v>1</v>
      </c>
      <c r="R123">
        <f>SUM(FraudData[[#This Row],[Amount Risk]:[Merchant Risk]])</f>
        <v>9</v>
      </c>
      <c r="S123" t="str" cm="1">
        <f t="array" ref="S123">_xlfn.IFS(FraudData[[#This Row],[Fraud Risk Score]]&gt;=8,"High Risk",FraudData[[#This Row],[Fraud Risk Score]]&gt;=6,"Medium Risk",TRUE,"Low Risk")</f>
        <v>High Risk</v>
      </c>
    </row>
    <row r="124" spans="1:19">
      <c r="A124">
        <v>123</v>
      </c>
      <c r="B124">
        <v>68.89</v>
      </c>
      <c r="C124">
        <v>9</v>
      </c>
      <c r="D124" t="s">
        <v>48</v>
      </c>
      <c r="E124">
        <v>0</v>
      </c>
      <c r="F124">
        <v>0</v>
      </c>
      <c r="G124">
        <v>45</v>
      </c>
      <c r="H124">
        <v>0</v>
      </c>
      <c r="I124">
        <v>36</v>
      </c>
      <c r="J124">
        <v>0</v>
      </c>
      <c r="K124">
        <f>_xlfn.XLOOKUP(FraudData[[#This Row],[amount]],AmountRules[Amount Min],AmountRules[Risk Points],,-1)</f>
        <v>0</v>
      </c>
      <c r="L124">
        <f>_xlfn.XLOOKUP(FraudData[[#This Row],[transaction_hour]],TimeRules[Hour Min],TimeRules[Risk Points],,-1)</f>
        <v>0</v>
      </c>
      <c r="M124">
        <f>_xlfn.XLOOKUP(FraudData[[#This Row],[foreign_transaction]],ForeignRules[Foreign Transaction],ForeignRules[Risk Points],0)</f>
        <v>0</v>
      </c>
      <c r="N124">
        <f>_xlfn.XLOOKUP(FraudData[[#This Row],[location_mismatch]],Table10[Location Mismatch],Table10[Risk Points],0)</f>
        <v>0</v>
      </c>
      <c r="O124">
        <f>_xlfn.XLOOKUP(FraudData[[#This Row],[device_trust_score]],DeviceRules[Device Min],DeviceRules[Risk Points],,-1)</f>
        <v>2</v>
      </c>
      <c r="P124">
        <f>_xlfn.XLOOKUP(FraudData[[#This Row],[velocity_last_24h]],VelocityRules[Velocity Min],VelocityRules[Risk Points],,-1)</f>
        <v>0</v>
      </c>
      <c r="Q124">
        <f>_xlfn.XLOOKUP(FraudData[[#This Row],[merchant_category]],MerchantRules[Merchant Category],MerchantRules[Risk Points],0)</f>
        <v>0</v>
      </c>
      <c r="R124">
        <f>SUM(FraudData[[#This Row],[Amount Risk]:[Merchant Risk]])</f>
        <v>2</v>
      </c>
      <c r="S124" t="str" cm="1">
        <f t="array" ref="S124">_xlfn.IFS(FraudData[[#This Row],[Fraud Risk Score]]&gt;=8,"High Risk",FraudData[[#This Row],[Fraud Risk Score]]&gt;=6,"Medium Risk",TRUE,"Low Risk")</f>
        <v>Low Risk</v>
      </c>
    </row>
    <row r="125" spans="1:19">
      <c r="A125">
        <v>124</v>
      </c>
      <c r="B125">
        <v>20.99</v>
      </c>
      <c r="C125">
        <v>15</v>
      </c>
      <c r="D125" t="s">
        <v>49</v>
      </c>
      <c r="E125">
        <v>1</v>
      </c>
      <c r="F125">
        <v>1</v>
      </c>
      <c r="G125">
        <v>39</v>
      </c>
      <c r="H125">
        <v>2</v>
      </c>
      <c r="I125">
        <v>19</v>
      </c>
      <c r="J125">
        <v>1</v>
      </c>
      <c r="K125">
        <f>_xlfn.XLOOKUP(FraudData[[#This Row],[amount]],AmountRules[Amount Min],AmountRules[Risk Points],,-1)</f>
        <v>0</v>
      </c>
      <c r="L125">
        <f>_xlfn.XLOOKUP(FraudData[[#This Row],[transaction_hour]],TimeRules[Hour Min],TimeRules[Risk Points],,-1)</f>
        <v>0</v>
      </c>
      <c r="M125">
        <f>_xlfn.XLOOKUP(FraudData[[#This Row],[foreign_transaction]],ForeignRules[Foreign Transaction],ForeignRules[Risk Points],0)</f>
        <v>3</v>
      </c>
      <c r="N125">
        <f>_xlfn.XLOOKUP(FraudData[[#This Row],[location_mismatch]],Table10[Location Mismatch],Table10[Risk Points],0)</f>
        <v>3</v>
      </c>
      <c r="O125">
        <f>_xlfn.XLOOKUP(FraudData[[#This Row],[device_trust_score]],DeviceRules[Device Min],DeviceRules[Risk Points],,-1)</f>
        <v>2</v>
      </c>
      <c r="P125">
        <f>_xlfn.XLOOKUP(FraudData[[#This Row],[velocity_last_24h]],VelocityRules[Velocity Min],VelocityRules[Risk Points],,-1)</f>
        <v>0</v>
      </c>
      <c r="Q125">
        <f>_xlfn.XLOOKUP(FraudData[[#This Row],[merchant_category]],MerchantRules[Merchant Category],MerchantRules[Risk Points],0)</f>
        <v>1</v>
      </c>
      <c r="R125">
        <f>SUM(FraudData[[#This Row],[Amount Risk]:[Merchant Risk]])</f>
        <v>9</v>
      </c>
      <c r="S125" t="str" cm="1">
        <f t="array" ref="S125">_xlfn.IFS(FraudData[[#This Row],[Fraud Risk Score]]&gt;=8,"High Risk",FraudData[[#This Row],[Fraud Risk Score]]&gt;=6,"Medium Risk",TRUE,"Low Risk")</f>
        <v>High Risk</v>
      </c>
    </row>
    <row r="126" spans="1:19">
      <c r="A126">
        <v>125</v>
      </c>
      <c r="B126">
        <v>46.56</v>
      </c>
      <c r="C126">
        <v>14</v>
      </c>
      <c r="D126" t="s">
        <v>46</v>
      </c>
      <c r="E126">
        <v>0</v>
      </c>
      <c r="F126">
        <v>0</v>
      </c>
      <c r="G126">
        <v>36</v>
      </c>
      <c r="H126">
        <v>4</v>
      </c>
      <c r="I126">
        <v>67</v>
      </c>
      <c r="J126">
        <v>0</v>
      </c>
      <c r="K126">
        <f>_xlfn.XLOOKUP(FraudData[[#This Row],[amount]],AmountRules[Amount Min],AmountRules[Risk Points],,-1)</f>
        <v>0</v>
      </c>
      <c r="L126">
        <f>_xlfn.XLOOKUP(FraudData[[#This Row],[transaction_hour]],TimeRules[Hour Min],TimeRules[Risk Points],,-1)</f>
        <v>0</v>
      </c>
      <c r="M126">
        <f>_xlfn.XLOOKUP(FraudData[[#This Row],[foreign_transaction]],ForeignRules[Foreign Transaction],ForeignRules[Risk Points],0)</f>
        <v>0</v>
      </c>
      <c r="N126">
        <f>_xlfn.XLOOKUP(FraudData[[#This Row],[location_mismatch]],Table10[Location Mismatch],Table10[Risk Points],0)</f>
        <v>0</v>
      </c>
      <c r="O126">
        <f>_xlfn.XLOOKUP(FraudData[[#This Row],[device_trust_score]],DeviceRules[Device Min],DeviceRules[Risk Points],,-1)</f>
        <v>2</v>
      </c>
      <c r="P126">
        <f>_xlfn.XLOOKUP(FraudData[[#This Row],[velocity_last_24h]],VelocityRules[Velocity Min],VelocityRules[Risk Points],,-1)</f>
        <v>0</v>
      </c>
      <c r="Q126">
        <f>_xlfn.XLOOKUP(FraudData[[#This Row],[merchant_category]],MerchantRules[Merchant Category],MerchantRules[Risk Points],0)</f>
        <v>0</v>
      </c>
      <c r="R126">
        <f>SUM(FraudData[[#This Row],[Amount Risk]:[Merchant Risk]])</f>
        <v>2</v>
      </c>
      <c r="S126" t="str" cm="1">
        <f t="array" ref="S126">_xlfn.IFS(FraudData[[#This Row],[Fraud Risk Score]]&gt;=8,"High Risk",FraudData[[#This Row],[Fraud Risk Score]]&gt;=6,"Medium Risk",TRUE,"Low Risk")</f>
        <v>Low Risk</v>
      </c>
    </row>
    <row r="127" spans="1:19">
      <c r="A127">
        <v>126</v>
      </c>
      <c r="B127">
        <v>100.27</v>
      </c>
      <c r="C127">
        <v>23</v>
      </c>
      <c r="D127" t="s">
        <v>46</v>
      </c>
      <c r="E127">
        <v>0</v>
      </c>
      <c r="F127">
        <v>0</v>
      </c>
      <c r="G127">
        <v>80</v>
      </c>
      <c r="H127">
        <v>5</v>
      </c>
      <c r="I127">
        <v>69</v>
      </c>
      <c r="J127">
        <v>0</v>
      </c>
      <c r="K127">
        <f>_xlfn.XLOOKUP(FraudData[[#This Row],[amount]],AmountRules[Amount Min],AmountRules[Risk Points],,-1)</f>
        <v>0</v>
      </c>
      <c r="L127">
        <f>_xlfn.XLOOKUP(FraudData[[#This Row],[transaction_hour]],TimeRules[Hour Min],TimeRules[Risk Points],,-1)</f>
        <v>1</v>
      </c>
      <c r="M127">
        <f>_xlfn.XLOOKUP(FraudData[[#This Row],[foreign_transaction]],ForeignRules[Foreign Transaction],ForeignRules[Risk Points],0)</f>
        <v>0</v>
      </c>
      <c r="N127">
        <f>_xlfn.XLOOKUP(FraudData[[#This Row],[location_mismatch]],Table10[Location Mismatch],Table10[Risk Points],0)</f>
        <v>0</v>
      </c>
      <c r="O127">
        <f>_xlfn.XLOOKUP(FraudData[[#This Row],[device_trust_score]],DeviceRules[Device Min],DeviceRules[Risk Points],,-1)</f>
        <v>0</v>
      </c>
      <c r="P127">
        <f>_xlfn.XLOOKUP(FraudData[[#This Row],[velocity_last_24h]],VelocityRules[Velocity Min],VelocityRules[Risk Points],,-1)</f>
        <v>3</v>
      </c>
      <c r="Q127">
        <f>_xlfn.XLOOKUP(FraudData[[#This Row],[merchant_category]],MerchantRules[Merchant Category],MerchantRules[Risk Points],0)</f>
        <v>0</v>
      </c>
      <c r="R127">
        <f>SUM(FraudData[[#This Row],[Amount Risk]:[Merchant Risk]])</f>
        <v>4</v>
      </c>
      <c r="S127" t="str" cm="1">
        <f t="array" ref="S127">_xlfn.IFS(FraudData[[#This Row],[Fraud Risk Score]]&gt;=8,"High Risk",FraudData[[#This Row],[Fraud Risk Score]]&gt;=6,"Medium Risk",TRUE,"Low Risk")</f>
        <v>Low Risk</v>
      </c>
    </row>
    <row r="128" spans="1:19">
      <c r="A128">
        <v>127</v>
      </c>
      <c r="B128">
        <v>306.69</v>
      </c>
      <c r="C128">
        <v>14</v>
      </c>
      <c r="D128" t="s">
        <v>49</v>
      </c>
      <c r="E128">
        <v>0</v>
      </c>
      <c r="F128">
        <v>0</v>
      </c>
      <c r="G128">
        <v>40</v>
      </c>
      <c r="H128">
        <v>5</v>
      </c>
      <c r="I128">
        <v>28</v>
      </c>
      <c r="J128">
        <v>0</v>
      </c>
      <c r="K128">
        <f>_xlfn.XLOOKUP(FraudData[[#This Row],[amount]],AmountRules[Amount Min],AmountRules[Risk Points],,-1)</f>
        <v>0</v>
      </c>
      <c r="L128">
        <f>_xlfn.XLOOKUP(FraudData[[#This Row],[transaction_hour]],TimeRules[Hour Min],TimeRules[Risk Points],,-1)</f>
        <v>0</v>
      </c>
      <c r="M128">
        <f>_xlfn.XLOOKUP(FraudData[[#This Row],[foreign_transaction]],ForeignRules[Foreign Transaction],ForeignRules[Risk Points],0)</f>
        <v>0</v>
      </c>
      <c r="N128">
        <f>_xlfn.XLOOKUP(FraudData[[#This Row],[location_mismatch]],Table10[Location Mismatch],Table10[Risk Points],0)</f>
        <v>0</v>
      </c>
      <c r="O128">
        <f>_xlfn.XLOOKUP(FraudData[[#This Row],[device_trust_score]],DeviceRules[Device Min],DeviceRules[Risk Points],,-1)</f>
        <v>2</v>
      </c>
      <c r="P128">
        <f>_xlfn.XLOOKUP(FraudData[[#This Row],[velocity_last_24h]],VelocityRules[Velocity Min],VelocityRules[Risk Points],,-1)</f>
        <v>3</v>
      </c>
      <c r="Q128">
        <f>_xlfn.XLOOKUP(FraudData[[#This Row],[merchant_category]],MerchantRules[Merchant Category],MerchantRules[Risk Points],0)</f>
        <v>1</v>
      </c>
      <c r="R128">
        <f>SUM(FraudData[[#This Row],[Amount Risk]:[Merchant Risk]])</f>
        <v>6</v>
      </c>
      <c r="S128" t="str" cm="1">
        <f t="array" ref="S128">_xlfn.IFS(FraudData[[#This Row],[Fraud Risk Score]]&gt;=8,"High Risk",FraudData[[#This Row],[Fraud Risk Score]]&gt;=6,"Medium Risk",TRUE,"Low Risk")</f>
        <v>Medium Risk</v>
      </c>
    </row>
    <row r="129" spans="1:19">
      <c r="A129">
        <v>128</v>
      </c>
      <c r="B129">
        <v>354.84</v>
      </c>
      <c r="C129">
        <v>13</v>
      </c>
      <c r="D129" t="s">
        <v>50</v>
      </c>
      <c r="E129">
        <v>0</v>
      </c>
      <c r="F129">
        <v>0</v>
      </c>
      <c r="G129">
        <v>57</v>
      </c>
      <c r="H129">
        <v>4</v>
      </c>
      <c r="I129">
        <v>47</v>
      </c>
      <c r="J129">
        <v>0</v>
      </c>
      <c r="K129">
        <f>_xlfn.XLOOKUP(FraudData[[#This Row],[amount]],AmountRules[Amount Min],AmountRules[Risk Points],,-1)</f>
        <v>0</v>
      </c>
      <c r="L129">
        <f>_xlfn.XLOOKUP(FraudData[[#This Row],[transaction_hour]],TimeRules[Hour Min],TimeRules[Risk Points],,-1)</f>
        <v>0</v>
      </c>
      <c r="M129">
        <f>_xlfn.XLOOKUP(FraudData[[#This Row],[foreign_transaction]],ForeignRules[Foreign Transaction],ForeignRules[Risk Points],0)</f>
        <v>0</v>
      </c>
      <c r="N129">
        <f>_xlfn.XLOOKUP(FraudData[[#This Row],[location_mismatch]],Table10[Location Mismatch],Table10[Risk Points],0)</f>
        <v>0</v>
      </c>
      <c r="O129">
        <f>_xlfn.XLOOKUP(FraudData[[#This Row],[device_trust_score]],DeviceRules[Device Min],DeviceRules[Risk Points],,-1)</f>
        <v>1</v>
      </c>
      <c r="P129">
        <f>_xlfn.XLOOKUP(FraudData[[#This Row],[velocity_last_24h]],VelocityRules[Velocity Min],VelocityRules[Risk Points],,-1)</f>
        <v>0</v>
      </c>
      <c r="Q129">
        <f>_xlfn.XLOOKUP(FraudData[[#This Row],[merchant_category]],MerchantRules[Merchant Category],MerchantRules[Risk Points],0)</f>
        <v>0</v>
      </c>
      <c r="R129">
        <f>SUM(FraudData[[#This Row],[Amount Risk]:[Merchant Risk]])</f>
        <v>1</v>
      </c>
      <c r="S129" t="str" cm="1">
        <f t="array" ref="S129">_xlfn.IFS(FraudData[[#This Row],[Fraud Risk Score]]&gt;=8,"High Risk",FraudData[[#This Row],[Fraud Risk Score]]&gt;=6,"Medium Risk",TRUE,"Low Risk")</f>
        <v>Low Risk</v>
      </c>
    </row>
    <row r="130" spans="1:19">
      <c r="A130">
        <v>129</v>
      </c>
      <c r="B130">
        <v>1.26</v>
      </c>
      <c r="C130">
        <v>21</v>
      </c>
      <c r="D130" t="s">
        <v>48</v>
      </c>
      <c r="E130">
        <v>0</v>
      </c>
      <c r="F130">
        <v>1</v>
      </c>
      <c r="G130">
        <v>67</v>
      </c>
      <c r="H130">
        <v>2</v>
      </c>
      <c r="I130">
        <v>63</v>
      </c>
      <c r="J130">
        <v>0</v>
      </c>
      <c r="K130">
        <f>_xlfn.XLOOKUP(FraudData[[#This Row],[amount]],AmountRules[Amount Min],AmountRules[Risk Points],,-1)</f>
        <v>0</v>
      </c>
      <c r="L130">
        <f>_xlfn.XLOOKUP(FraudData[[#This Row],[transaction_hour]],TimeRules[Hour Min],TimeRules[Risk Points],,-1)</f>
        <v>0</v>
      </c>
      <c r="M130">
        <f>_xlfn.XLOOKUP(FraudData[[#This Row],[foreign_transaction]],ForeignRules[Foreign Transaction],ForeignRules[Risk Points],0)</f>
        <v>0</v>
      </c>
      <c r="N130">
        <f>_xlfn.XLOOKUP(FraudData[[#This Row],[location_mismatch]],Table10[Location Mismatch],Table10[Risk Points],0)</f>
        <v>3</v>
      </c>
      <c r="O130">
        <f>_xlfn.XLOOKUP(FraudData[[#This Row],[device_trust_score]],DeviceRules[Device Min],DeviceRules[Risk Points],,-1)</f>
        <v>1</v>
      </c>
      <c r="P130">
        <f>_xlfn.XLOOKUP(FraudData[[#This Row],[velocity_last_24h]],VelocityRules[Velocity Min],VelocityRules[Risk Points],,-1)</f>
        <v>0</v>
      </c>
      <c r="Q130">
        <f>_xlfn.XLOOKUP(FraudData[[#This Row],[merchant_category]],MerchantRules[Merchant Category],MerchantRules[Risk Points],0)</f>
        <v>0</v>
      </c>
      <c r="R130">
        <f>SUM(FraudData[[#This Row],[Amount Risk]:[Merchant Risk]])</f>
        <v>4</v>
      </c>
      <c r="S130" t="str" cm="1">
        <f t="array" ref="S130">_xlfn.IFS(FraudData[[#This Row],[Fraud Risk Score]]&gt;=8,"High Risk",FraudData[[#This Row],[Fraud Risk Score]]&gt;=6,"Medium Risk",TRUE,"Low Risk")</f>
        <v>Low Risk</v>
      </c>
    </row>
    <row r="131" spans="1:19">
      <c r="A131">
        <v>130</v>
      </c>
      <c r="B131">
        <v>128.68</v>
      </c>
      <c r="C131">
        <v>13</v>
      </c>
      <c r="D131" t="s">
        <v>49</v>
      </c>
      <c r="E131">
        <v>0</v>
      </c>
      <c r="F131">
        <v>1</v>
      </c>
      <c r="G131">
        <v>73</v>
      </c>
      <c r="H131">
        <v>4</v>
      </c>
      <c r="I131">
        <v>40</v>
      </c>
      <c r="J131">
        <v>0</v>
      </c>
      <c r="K131">
        <f>_xlfn.XLOOKUP(FraudData[[#This Row],[amount]],AmountRules[Amount Min],AmountRules[Risk Points],,-1)</f>
        <v>0</v>
      </c>
      <c r="L131">
        <f>_xlfn.XLOOKUP(FraudData[[#This Row],[transaction_hour]],TimeRules[Hour Min],TimeRules[Risk Points],,-1)</f>
        <v>0</v>
      </c>
      <c r="M131">
        <f>_xlfn.XLOOKUP(FraudData[[#This Row],[foreign_transaction]],ForeignRules[Foreign Transaction],ForeignRules[Risk Points],0)</f>
        <v>0</v>
      </c>
      <c r="N131">
        <f>_xlfn.XLOOKUP(FraudData[[#This Row],[location_mismatch]],Table10[Location Mismatch],Table10[Risk Points],0)</f>
        <v>3</v>
      </c>
      <c r="O131">
        <f>_xlfn.XLOOKUP(FraudData[[#This Row],[device_trust_score]],DeviceRules[Device Min],DeviceRules[Risk Points],,-1)</f>
        <v>0</v>
      </c>
      <c r="P131">
        <f>_xlfn.XLOOKUP(FraudData[[#This Row],[velocity_last_24h]],VelocityRules[Velocity Min],VelocityRules[Risk Points],,-1)</f>
        <v>0</v>
      </c>
      <c r="Q131">
        <f>_xlfn.XLOOKUP(FraudData[[#This Row],[merchant_category]],MerchantRules[Merchant Category],MerchantRules[Risk Points],0)</f>
        <v>1</v>
      </c>
      <c r="R131">
        <f>SUM(FraudData[[#This Row],[Amount Risk]:[Merchant Risk]])</f>
        <v>4</v>
      </c>
      <c r="S131" t="str" cm="1">
        <f t="array" ref="S131">_xlfn.IFS(FraudData[[#This Row],[Fraud Risk Score]]&gt;=8,"High Risk",FraudData[[#This Row],[Fraud Risk Score]]&gt;=6,"Medium Risk",TRUE,"Low Risk")</f>
        <v>Low Risk</v>
      </c>
    </row>
    <row r="132" spans="1:19">
      <c r="A132">
        <v>131</v>
      </c>
      <c r="B132">
        <v>97.25</v>
      </c>
      <c r="C132">
        <v>5</v>
      </c>
      <c r="D132" t="s">
        <v>50</v>
      </c>
      <c r="E132">
        <v>1</v>
      </c>
      <c r="F132">
        <v>0</v>
      </c>
      <c r="G132">
        <v>42</v>
      </c>
      <c r="H132">
        <v>1</v>
      </c>
      <c r="I132">
        <v>32</v>
      </c>
      <c r="J132">
        <v>0</v>
      </c>
      <c r="K132">
        <f>_xlfn.XLOOKUP(FraudData[[#This Row],[amount]],AmountRules[Amount Min],AmountRules[Risk Points],,-1)</f>
        <v>0</v>
      </c>
      <c r="L132">
        <f>_xlfn.XLOOKUP(FraudData[[#This Row],[transaction_hour]],TimeRules[Hour Min],TimeRules[Risk Points],,-1)</f>
        <v>0</v>
      </c>
      <c r="M132">
        <f>_xlfn.XLOOKUP(FraudData[[#This Row],[foreign_transaction]],ForeignRules[Foreign Transaction],ForeignRules[Risk Points],0)</f>
        <v>3</v>
      </c>
      <c r="N132">
        <f>_xlfn.XLOOKUP(FraudData[[#This Row],[location_mismatch]],Table10[Location Mismatch],Table10[Risk Points],0)</f>
        <v>0</v>
      </c>
      <c r="O132">
        <f>_xlfn.XLOOKUP(FraudData[[#This Row],[device_trust_score]],DeviceRules[Device Min],DeviceRules[Risk Points],,-1)</f>
        <v>2</v>
      </c>
      <c r="P132">
        <f>_xlfn.XLOOKUP(FraudData[[#This Row],[velocity_last_24h]],VelocityRules[Velocity Min],VelocityRules[Risk Points],,-1)</f>
        <v>0</v>
      </c>
      <c r="Q132">
        <f>_xlfn.XLOOKUP(FraudData[[#This Row],[merchant_category]],MerchantRules[Merchant Category],MerchantRules[Risk Points],0)</f>
        <v>0</v>
      </c>
      <c r="R132">
        <f>SUM(FraudData[[#This Row],[Amount Risk]:[Merchant Risk]])</f>
        <v>5</v>
      </c>
      <c r="S132" t="str" cm="1">
        <f t="array" ref="S132">_xlfn.IFS(FraudData[[#This Row],[Fraud Risk Score]]&gt;=8,"High Risk",FraudData[[#This Row],[Fraud Risk Score]]&gt;=6,"Medium Risk",TRUE,"Low Risk")</f>
        <v>Low Risk</v>
      </c>
    </row>
    <row r="133" spans="1:19">
      <c r="A133">
        <v>132</v>
      </c>
      <c r="B133">
        <v>45.21</v>
      </c>
      <c r="C133">
        <v>13</v>
      </c>
      <c r="D133" t="s">
        <v>49</v>
      </c>
      <c r="E133">
        <v>0</v>
      </c>
      <c r="F133">
        <v>0</v>
      </c>
      <c r="G133">
        <v>40</v>
      </c>
      <c r="H133">
        <v>2</v>
      </c>
      <c r="I133">
        <v>40</v>
      </c>
      <c r="J133">
        <v>0</v>
      </c>
      <c r="K133">
        <f>_xlfn.XLOOKUP(FraudData[[#This Row],[amount]],AmountRules[Amount Min],AmountRules[Risk Points],,-1)</f>
        <v>0</v>
      </c>
      <c r="L133">
        <f>_xlfn.XLOOKUP(FraudData[[#This Row],[transaction_hour]],TimeRules[Hour Min],TimeRules[Risk Points],,-1)</f>
        <v>0</v>
      </c>
      <c r="M133">
        <f>_xlfn.XLOOKUP(FraudData[[#This Row],[foreign_transaction]],ForeignRules[Foreign Transaction],ForeignRules[Risk Points],0)</f>
        <v>0</v>
      </c>
      <c r="N133">
        <f>_xlfn.XLOOKUP(FraudData[[#This Row],[location_mismatch]],Table10[Location Mismatch],Table10[Risk Points],0)</f>
        <v>0</v>
      </c>
      <c r="O133">
        <f>_xlfn.XLOOKUP(FraudData[[#This Row],[device_trust_score]],DeviceRules[Device Min],DeviceRules[Risk Points],,-1)</f>
        <v>2</v>
      </c>
      <c r="P133">
        <f>_xlfn.XLOOKUP(FraudData[[#This Row],[velocity_last_24h]],VelocityRules[Velocity Min],VelocityRules[Risk Points],,-1)</f>
        <v>0</v>
      </c>
      <c r="Q133">
        <f>_xlfn.XLOOKUP(FraudData[[#This Row],[merchant_category]],MerchantRules[Merchant Category],MerchantRules[Risk Points],0)</f>
        <v>1</v>
      </c>
      <c r="R133">
        <f>SUM(FraudData[[#This Row],[Amount Risk]:[Merchant Risk]])</f>
        <v>3</v>
      </c>
      <c r="S133" t="str" cm="1">
        <f t="array" ref="S133">_xlfn.IFS(FraudData[[#This Row],[Fraud Risk Score]]&gt;=8,"High Risk",FraudData[[#This Row],[Fraud Risk Score]]&gt;=6,"Medium Risk",TRUE,"Low Risk")</f>
        <v>Low Risk</v>
      </c>
    </row>
    <row r="134" spans="1:19">
      <c r="A134">
        <v>133</v>
      </c>
      <c r="B134">
        <v>22.98</v>
      </c>
      <c r="C134">
        <v>16</v>
      </c>
      <c r="D134" t="s">
        <v>47</v>
      </c>
      <c r="E134">
        <v>1</v>
      </c>
      <c r="F134">
        <v>1</v>
      </c>
      <c r="G134">
        <v>64</v>
      </c>
      <c r="H134">
        <v>3</v>
      </c>
      <c r="I134">
        <v>29</v>
      </c>
      <c r="J134">
        <v>0</v>
      </c>
      <c r="K134">
        <f>_xlfn.XLOOKUP(FraudData[[#This Row],[amount]],AmountRules[Amount Min],AmountRules[Risk Points],,-1)</f>
        <v>0</v>
      </c>
      <c r="L134">
        <f>_xlfn.XLOOKUP(FraudData[[#This Row],[transaction_hour]],TimeRules[Hour Min],TimeRules[Risk Points],,-1)</f>
        <v>0</v>
      </c>
      <c r="M134">
        <f>_xlfn.XLOOKUP(FraudData[[#This Row],[foreign_transaction]],ForeignRules[Foreign Transaction],ForeignRules[Risk Points],0)</f>
        <v>3</v>
      </c>
      <c r="N134">
        <f>_xlfn.XLOOKUP(FraudData[[#This Row],[location_mismatch]],Table10[Location Mismatch],Table10[Risk Points],0)</f>
        <v>3</v>
      </c>
      <c r="O134">
        <f>_xlfn.XLOOKUP(FraudData[[#This Row],[device_trust_score]],DeviceRules[Device Min],DeviceRules[Risk Points],,-1)</f>
        <v>1</v>
      </c>
      <c r="P134">
        <f>_xlfn.XLOOKUP(FraudData[[#This Row],[velocity_last_24h]],VelocityRules[Velocity Min],VelocityRules[Risk Points],,-1)</f>
        <v>0</v>
      </c>
      <c r="Q134">
        <f>_xlfn.XLOOKUP(FraudData[[#This Row],[merchant_category]],MerchantRules[Merchant Category],MerchantRules[Risk Points],0)</f>
        <v>0</v>
      </c>
      <c r="R134">
        <f>SUM(FraudData[[#This Row],[Amount Risk]:[Merchant Risk]])</f>
        <v>7</v>
      </c>
      <c r="S134" t="str" cm="1">
        <f t="array" ref="S134">_xlfn.IFS(FraudData[[#This Row],[Fraud Risk Score]]&gt;=8,"High Risk",FraudData[[#This Row],[Fraud Risk Score]]&gt;=6,"Medium Risk",TRUE,"Low Risk")</f>
        <v>Medium Risk</v>
      </c>
    </row>
    <row r="135" spans="1:19">
      <c r="A135">
        <v>134</v>
      </c>
      <c r="B135">
        <v>74.14</v>
      </c>
      <c r="C135">
        <v>17</v>
      </c>
      <c r="D135" t="s">
        <v>46</v>
      </c>
      <c r="E135">
        <v>0</v>
      </c>
      <c r="F135">
        <v>0</v>
      </c>
      <c r="G135">
        <v>91</v>
      </c>
      <c r="H135">
        <v>1</v>
      </c>
      <c r="I135">
        <v>44</v>
      </c>
      <c r="J135">
        <v>0</v>
      </c>
      <c r="K135">
        <f>_xlfn.XLOOKUP(FraudData[[#This Row],[amount]],AmountRules[Amount Min],AmountRules[Risk Points],,-1)</f>
        <v>0</v>
      </c>
      <c r="L135">
        <f>_xlfn.XLOOKUP(FraudData[[#This Row],[transaction_hour]],TimeRules[Hour Min],TimeRules[Risk Points],,-1)</f>
        <v>0</v>
      </c>
      <c r="M135">
        <f>_xlfn.XLOOKUP(FraudData[[#This Row],[foreign_transaction]],ForeignRules[Foreign Transaction],ForeignRules[Risk Points],0)</f>
        <v>0</v>
      </c>
      <c r="N135">
        <f>_xlfn.XLOOKUP(FraudData[[#This Row],[location_mismatch]],Table10[Location Mismatch],Table10[Risk Points],0)</f>
        <v>0</v>
      </c>
      <c r="O135">
        <f>_xlfn.XLOOKUP(FraudData[[#This Row],[device_trust_score]],DeviceRules[Device Min],DeviceRules[Risk Points],,-1)</f>
        <v>0</v>
      </c>
      <c r="P135">
        <f>_xlfn.XLOOKUP(FraudData[[#This Row],[velocity_last_24h]],VelocityRules[Velocity Min],VelocityRules[Risk Points],,-1)</f>
        <v>0</v>
      </c>
      <c r="Q135">
        <f>_xlfn.XLOOKUP(FraudData[[#This Row],[merchant_category]],MerchantRules[Merchant Category],MerchantRules[Risk Points],0)</f>
        <v>0</v>
      </c>
      <c r="R135">
        <f>SUM(FraudData[[#This Row],[Amount Risk]:[Merchant Risk]])</f>
        <v>0</v>
      </c>
      <c r="S135" t="str" cm="1">
        <f t="array" ref="S135">_xlfn.IFS(FraudData[[#This Row],[Fraud Risk Score]]&gt;=8,"High Risk",FraudData[[#This Row],[Fraud Risk Score]]&gt;=6,"Medium Risk",TRUE,"Low Risk")</f>
        <v>Low Risk</v>
      </c>
    </row>
    <row r="136" spans="1:19">
      <c r="A136">
        <v>135</v>
      </c>
      <c r="B136">
        <v>515.36</v>
      </c>
      <c r="C136">
        <v>19</v>
      </c>
      <c r="D136" t="s">
        <v>47</v>
      </c>
      <c r="E136">
        <v>0</v>
      </c>
      <c r="F136">
        <v>1</v>
      </c>
      <c r="G136">
        <v>86</v>
      </c>
      <c r="H136">
        <v>1</v>
      </c>
      <c r="I136">
        <v>23</v>
      </c>
      <c r="J136">
        <v>0</v>
      </c>
      <c r="K136">
        <f>_xlfn.XLOOKUP(FraudData[[#This Row],[amount]],AmountRules[Amount Min],AmountRules[Risk Points],,-1)</f>
        <v>1</v>
      </c>
      <c r="L136">
        <f>_xlfn.XLOOKUP(FraudData[[#This Row],[transaction_hour]],TimeRules[Hour Min],TimeRules[Risk Points],,-1)</f>
        <v>0</v>
      </c>
      <c r="M136">
        <f>_xlfn.XLOOKUP(FraudData[[#This Row],[foreign_transaction]],ForeignRules[Foreign Transaction],ForeignRules[Risk Points],0)</f>
        <v>0</v>
      </c>
      <c r="N136">
        <f>_xlfn.XLOOKUP(FraudData[[#This Row],[location_mismatch]],Table10[Location Mismatch],Table10[Risk Points],0)</f>
        <v>3</v>
      </c>
      <c r="O136">
        <f>_xlfn.XLOOKUP(FraudData[[#This Row],[device_trust_score]],DeviceRules[Device Min],DeviceRules[Risk Points],,-1)</f>
        <v>0</v>
      </c>
      <c r="P136">
        <f>_xlfn.XLOOKUP(FraudData[[#This Row],[velocity_last_24h]],VelocityRules[Velocity Min],VelocityRules[Risk Points],,-1)</f>
        <v>0</v>
      </c>
      <c r="Q136">
        <f>_xlfn.XLOOKUP(FraudData[[#This Row],[merchant_category]],MerchantRules[Merchant Category],MerchantRules[Risk Points],0)</f>
        <v>0</v>
      </c>
      <c r="R136">
        <f>SUM(FraudData[[#This Row],[Amount Risk]:[Merchant Risk]])</f>
        <v>4</v>
      </c>
      <c r="S136" t="str" cm="1">
        <f t="array" ref="S136">_xlfn.IFS(FraudData[[#This Row],[Fraud Risk Score]]&gt;=8,"High Risk",FraudData[[#This Row],[Fraud Risk Score]]&gt;=6,"Medium Risk",TRUE,"Low Risk")</f>
        <v>Low Risk</v>
      </c>
    </row>
    <row r="137" spans="1:19">
      <c r="A137">
        <v>136</v>
      </c>
      <c r="B137">
        <v>70.27</v>
      </c>
      <c r="C137">
        <v>18</v>
      </c>
      <c r="D137" t="s">
        <v>47</v>
      </c>
      <c r="E137">
        <v>0</v>
      </c>
      <c r="F137">
        <v>0</v>
      </c>
      <c r="G137">
        <v>51</v>
      </c>
      <c r="H137">
        <v>2</v>
      </c>
      <c r="I137">
        <v>47</v>
      </c>
      <c r="J137">
        <v>0</v>
      </c>
      <c r="K137">
        <f>_xlfn.XLOOKUP(FraudData[[#This Row],[amount]],AmountRules[Amount Min],AmountRules[Risk Points],,-1)</f>
        <v>0</v>
      </c>
      <c r="L137">
        <f>_xlfn.XLOOKUP(FraudData[[#This Row],[transaction_hour]],TimeRules[Hour Min],TimeRules[Risk Points],,-1)</f>
        <v>0</v>
      </c>
      <c r="M137">
        <f>_xlfn.XLOOKUP(FraudData[[#This Row],[foreign_transaction]],ForeignRules[Foreign Transaction],ForeignRules[Risk Points],0)</f>
        <v>0</v>
      </c>
      <c r="N137">
        <f>_xlfn.XLOOKUP(FraudData[[#This Row],[location_mismatch]],Table10[Location Mismatch],Table10[Risk Points],0)</f>
        <v>0</v>
      </c>
      <c r="O137">
        <f>_xlfn.XLOOKUP(FraudData[[#This Row],[device_trust_score]],DeviceRules[Device Min],DeviceRules[Risk Points],,-1)</f>
        <v>1</v>
      </c>
      <c r="P137">
        <f>_xlfn.XLOOKUP(FraudData[[#This Row],[velocity_last_24h]],VelocityRules[Velocity Min],VelocityRules[Risk Points],,-1)</f>
        <v>0</v>
      </c>
      <c r="Q137">
        <f>_xlfn.XLOOKUP(FraudData[[#This Row],[merchant_category]],MerchantRules[Merchant Category],MerchantRules[Risk Points],0)</f>
        <v>0</v>
      </c>
      <c r="R137">
        <f>SUM(FraudData[[#This Row],[Amount Risk]:[Merchant Risk]])</f>
        <v>1</v>
      </c>
      <c r="S137" t="str" cm="1">
        <f t="array" ref="S137">_xlfn.IFS(FraudData[[#This Row],[Fraud Risk Score]]&gt;=8,"High Risk",FraudData[[#This Row],[Fraud Risk Score]]&gt;=6,"Medium Risk",TRUE,"Low Risk")</f>
        <v>Low Risk</v>
      </c>
    </row>
    <row r="138" spans="1:19">
      <c r="A138">
        <v>137</v>
      </c>
      <c r="B138">
        <v>131.66</v>
      </c>
      <c r="C138">
        <v>16</v>
      </c>
      <c r="D138" t="s">
        <v>48</v>
      </c>
      <c r="E138">
        <v>0</v>
      </c>
      <c r="F138">
        <v>0</v>
      </c>
      <c r="G138">
        <v>38</v>
      </c>
      <c r="H138">
        <v>3</v>
      </c>
      <c r="I138">
        <v>22</v>
      </c>
      <c r="J138">
        <v>0</v>
      </c>
      <c r="K138">
        <f>_xlfn.XLOOKUP(FraudData[[#This Row],[amount]],AmountRules[Amount Min],AmountRules[Risk Points],,-1)</f>
        <v>0</v>
      </c>
      <c r="L138">
        <f>_xlfn.XLOOKUP(FraudData[[#This Row],[transaction_hour]],TimeRules[Hour Min],TimeRules[Risk Points],,-1)</f>
        <v>0</v>
      </c>
      <c r="M138">
        <f>_xlfn.XLOOKUP(FraudData[[#This Row],[foreign_transaction]],ForeignRules[Foreign Transaction],ForeignRules[Risk Points],0)</f>
        <v>0</v>
      </c>
      <c r="N138">
        <f>_xlfn.XLOOKUP(FraudData[[#This Row],[location_mismatch]],Table10[Location Mismatch],Table10[Risk Points],0)</f>
        <v>0</v>
      </c>
      <c r="O138">
        <f>_xlfn.XLOOKUP(FraudData[[#This Row],[device_trust_score]],DeviceRules[Device Min],DeviceRules[Risk Points],,-1)</f>
        <v>2</v>
      </c>
      <c r="P138">
        <f>_xlfn.XLOOKUP(FraudData[[#This Row],[velocity_last_24h]],VelocityRules[Velocity Min],VelocityRules[Risk Points],,-1)</f>
        <v>0</v>
      </c>
      <c r="Q138">
        <f>_xlfn.XLOOKUP(FraudData[[#This Row],[merchant_category]],MerchantRules[Merchant Category],MerchantRules[Risk Points],0)</f>
        <v>0</v>
      </c>
      <c r="R138">
        <f>SUM(FraudData[[#This Row],[Amount Risk]:[Merchant Risk]])</f>
        <v>2</v>
      </c>
      <c r="S138" t="str" cm="1">
        <f t="array" ref="S138">_xlfn.IFS(FraudData[[#This Row],[Fraud Risk Score]]&gt;=8,"High Risk",FraudData[[#This Row],[Fraud Risk Score]]&gt;=6,"Medium Risk",TRUE,"Low Risk")</f>
        <v>Low Risk</v>
      </c>
    </row>
    <row r="139" spans="1:19">
      <c r="A139">
        <v>138</v>
      </c>
      <c r="B139">
        <v>218.54</v>
      </c>
      <c r="C139">
        <v>15</v>
      </c>
      <c r="D139" t="s">
        <v>50</v>
      </c>
      <c r="E139">
        <v>0</v>
      </c>
      <c r="F139">
        <v>0</v>
      </c>
      <c r="G139">
        <v>90</v>
      </c>
      <c r="H139">
        <v>0</v>
      </c>
      <c r="I139">
        <v>63</v>
      </c>
      <c r="J139">
        <v>0</v>
      </c>
      <c r="K139">
        <f>_xlfn.XLOOKUP(FraudData[[#This Row],[amount]],AmountRules[Amount Min],AmountRules[Risk Points],,-1)</f>
        <v>0</v>
      </c>
      <c r="L139">
        <f>_xlfn.XLOOKUP(FraudData[[#This Row],[transaction_hour]],TimeRules[Hour Min],TimeRules[Risk Points],,-1)</f>
        <v>0</v>
      </c>
      <c r="M139">
        <f>_xlfn.XLOOKUP(FraudData[[#This Row],[foreign_transaction]],ForeignRules[Foreign Transaction],ForeignRules[Risk Points],0)</f>
        <v>0</v>
      </c>
      <c r="N139">
        <f>_xlfn.XLOOKUP(FraudData[[#This Row],[location_mismatch]],Table10[Location Mismatch],Table10[Risk Points],0)</f>
        <v>0</v>
      </c>
      <c r="O139">
        <f>_xlfn.XLOOKUP(FraudData[[#This Row],[device_trust_score]],DeviceRules[Device Min],DeviceRules[Risk Points],,-1)</f>
        <v>0</v>
      </c>
      <c r="P139">
        <f>_xlfn.XLOOKUP(FraudData[[#This Row],[velocity_last_24h]],VelocityRules[Velocity Min],VelocityRules[Risk Points],,-1)</f>
        <v>0</v>
      </c>
      <c r="Q139">
        <f>_xlfn.XLOOKUP(FraudData[[#This Row],[merchant_category]],MerchantRules[Merchant Category],MerchantRules[Risk Points],0)</f>
        <v>0</v>
      </c>
      <c r="R139">
        <f>SUM(FraudData[[#This Row],[Amount Risk]:[Merchant Risk]])</f>
        <v>0</v>
      </c>
      <c r="S139" t="str" cm="1">
        <f t="array" ref="S139">_xlfn.IFS(FraudData[[#This Row],[Fraud Risk Score]]&gt;=8,"High Risk",FraudData[[#This Row],[Fraud Risk Score]]&gt;=6,"Medium Risk",TRUE,"Low Risk")</f>
        <v>Low Risk</v>
      </c>
    </row>
    <row r="140" spans="1:19">
      <c r="A140">
        <v>139</v>
      </c>
      <c r="B140">
        <v>81.36</v>
      </c>
      <c r="C140">
        <v>7</v>
      </c>
      <c r="D140" t="s">
        <v>46</v>
      </c>
      <c r="E140">
        <v>1</v>
      </c>
      <c r="F140">
        <v>0</v>
      </c>
      <c r="G140">
        <v>51</v>
      </c>
      <c r="H140">
        <v>4</v>
      </c>
      <c r="I140">
        <v>55</v>
      </c>
      <c r="J140">
        <v>0</v>
      </c>
      <c r="K140">
        <f>_xlfn.XLOOKUP(FraudData[[#This Row],[amount]],AmountRules[Amount Min],AmountRules[Risk Points],,-1)</f>
        <v>0</v>
      </c>
      <c r="L140">
        <f>_xlfn.XLOOKUP(FraudData[[#This Row],[transaction_hour]],TimeRules[Hour Min],TimeRules[Risk Points],,-1)</f>
        <v>0</v>
      </c>
      <c r="M140">
        <f>_xlfn.XLOOKUP(FraudData[[#This Row],[foreign_transaction]],ForeignRules[Foreign Transaction],ForeignRules[Risk Points],0)</f>
        <v>3</v>
      </c>
      <c r="N140">
        <f>_xlfn.XLOOKUP(FraudData[[#This Row],[location_mismatch]],Table10[Location Mismatch],Table10[Risk Points],0)</f>
        <v>0</v>
      </c>
      <c r="O140">
        <f>_xlfn.XLOOKUP(FraudData[[#This Row],[device_trust_score]],DeviceRules[Device Min],DeviceRules[Risk Points],,-1)</f>
        <v>1</v>
      </c>
      <c r="P140">
        <f>_xlfn.XLOOKUP(FraudData[[#This Row],[velocity_last_24h]],VelocityRules[Velocity Min],VelocityRules[Risk Points],,-1)</f>
        <v>0</v>
      </c>
      <c r="Q140">
        <f>_xlfn.XLOOKUP(FraudData[[#This Row],[merchant_category]],MerchantRules[Merchant Category],MerchantRules[Risk Points],0)</f>
        <v>0</v>
      </c>
      <c r="R140">
        <f>SUM(FraudData[[#This Row],[Amount Risk]:[Merchant Risk]])</f>
        <v>4</v>
      </c>
      <c r="S140" t="str" cm="1">
        <f t="array" ref="S140">_xlfn.IFS(FraudData[[#This Row],[Fraud Risk Score]]&gt;=8,"High Risk",FraudData[[#This Row],[Fraud Risk Score]]&gt;=6,"Medium Risk",TRUE,"Low Risk")</f>
        <v>Low Risk</v>
      </c>
    </row>
    <row r="141" spans="1:19">
      <c r="A141">
        <v>140</v>
      </c>
      <c r="B141">
        <v>642.20000000000005</v>
      </c>
      <c r="C141">
        <v>6</v>
      </c>
      <c r="D141" t="s">
        <v>47</v>
      </c>
      <c r="E141">
        <v>0</v>
      </c>
      <c r="F141">
        <v>0</v>
      </c>
      <c r="G141">
        <v>78</v>
      </c>
      <c r="H141">
        <v>1</v>
      </c>
      <c r="I141">
        <v>52</v>
      </c>
      <c r="J141">
        <v>0</v>
      </c>
      <c r="K141">
        <f>_xlfn.XLOOKUP(FraudData[[#This Row],[amount]],AmountRules[Amount Min],AmountRules[Risk Points],,-1)</f>
        <v>1</v>
      </c>
      <c r="L141">
        <f>_xlfn.XLOOKUP(FraudData[[#This Row],[transaction_hour]],TimeRules[Hour Min],TimeRules[Risk Points],,-1)</f>
        <v>0</v>
      </c>
      <c r="M141">
        <f>_xlfn.XLOOKUP(FraudData[[#This Row],[foreign_transaction]],ForeignRules[Foreign Transaction],ForeignRules[Risk Points],0)</f>
        <v>0</v>
      </c>
      <c r="N141">
        <f>_xlfn.XLOOKUP(FraudData[[#This Row],[location_mismatch]],Table10[Location Mismatch],Table10[Risk Points],0)</f>
        <v>0</v>
      </c>
      <c r="O141">
        <f>_xlfn.XLOOKUP(FraudData[[#This Row],[device_trust_score]],DeviceRules[Device Min],DeviceRules[Risk Points],,-1)</f>
        <v>0</v>
      </c>
      <c r="P141">
        <f>_xlfn.XLOOKUP(FraudData[[#This Row],[velocity_last_24h]],VelocityRules[Velocity Min],VelocityRules[Risk Points],,-1)</f>
        <v>0</v>
      </c>
      <c r="Q141">
        <f>_xlfn.XLOOKUP(FraudData[[#This Row],[merchant_category]],MerchantRules[Merchant Category],MerchantRules[Risk Points],0)</f>
        <v>0</v>
      </c>
      <c r="R141">
        <f>SUM(FraudData[[#This Row],[Amount Risk]:[Merchant Risk]])</f>
        <v>1</v>
      </c>
      <c r="S141" t="str" cm="1">
        <f t="array" ref="S141">_xlfn.IFS(FraudData[[#This Row],[Fraud Risk Score]]&gt;=8,"High Risk",FraudData[[#This Row],[Fraud Risk Score]]&gt;=6,"Medium Risk",TRUE,"Low Risk")</f>
        <v>Low Risk</v>
      </c>
    </row>
    <row r="142" spans="1:19">
      <c r="A142">
        <v>141</v>
      </c>
      <c r="B142">
        <v>590.76</v>
      </c>
      <c r="C142">
        <v>19</v>
      </c>
      <c r="D142" t="s">
        <v>46</v>
      </c>
      <c r="E142">
        <v>1</v>
      </c>
      <c r="F142">
        <v>0</v>
      </c>
      <c r="G142">
        <v>84</v>
      </c>
      <c r="H142">
        <v>3</v>
      </c>
      <c r="I142">
        <v>23</v>
      </c>
      <c r="J142">
        <v>0</v>
      </c>
      <c r="K142">
        <f>_xlfn.XLOOKUP(FraudData[[#This Row],[amount]],AmountRules[Amount Min],AmountRules[Risk Points],,-1)</f>
        <v>1</v>
      </c>
      <c r="L142">
        <f>_xlfn.XLOOKUP(FraudData[[#This Row],[transaction_hour]],TimeRules[Hour Min],TimeRules[Risk Points],,-1)</f>
        <v>0</v>
      </c>
      <c r="M142">
        <f>_xlfn.XLOOKUP(FraudData[[#This Row],[foreign_transaction]],ForeignRules[Foreign Transaction],ForeignRules[Risk Points],0)</f>
        <v>3</v>
      </c>
      <c r="N142">
        <f>_xlfn.XLOOKUP(FraudData[[#This Row],[location_mismatch]],Table10[Location Mismatch],Table10[Risk Points],0)</f>
        <v>0</v>
      </c>
      <c r="O142">
        <f>_xlfn.XLOOKUP(FraudData[[#This Row],[device_trust_score]],DeviceRules[Device Min],DeviceRules[Risk Points],,-1)</f>
        <v>0</v>
      </c>
      <c r="P142">
        <f>_xlfn.XLOOKUP(FraudData[[#This Row],[velocity_last_24h]],VelocityRules[Velocity Min],VelocityRules[Risk Points],,-1)</f>
        <v>0</v>
      </c>
      <c r="Q142">
        <f>_xlfn.XLOOKUP(FraudData[[#This Row],[merchant_category]],MerchantRules[Merchant Category],MerchantRules[Risk Points],0)</f>
        <v>0</v>
      </c>
      <c r="R142">
        <f>SUM(FraudData[[#This Row],[Amount Risk]:[Merchant Risk]])</f>
        <v>4</v>
      </c>
      <c r="S142" t="str" cm="1">
        <f t="array" ref="S142">_xlfn.IFS(FraudData[[#This Row],[Fraud Risk Score]]&gt;=8,"High Risk",FraudData[[#This Row],[Fraud Risk Score]]&gt;=6,"Medium Risk",TRUE,"Low Risk")</f>
        <v>Low Risk</v>
      </c>
    </row>
    <row r="143" spans="1:19">
      <c r="A143">
        <v>142</v>
      </c>
      <c r="B143">
        <v>52.21</v>
      </c>
      <c r="C143">
        <v>11</v>
      </c>
      <c r="D143" t="s">
        <v>50</v>
      </c>
      <c r="E143">
        <v>0</v>
      </c>
      <c r="F143">
        <v>0</v>
      </c>
      <c r="G143">
        <v>64</v>
      </c>
      <c r="H143">
        <v>2</v>
      </c>
      <c r="I143">
        <v>31</v>
      </c>
      <c r="J143">
        <v>0</v>
      </c>
      <c r="K143">
        <f>_xlfn.XLOOKUP(FraudData[[#This Row],[amount]],AmountRules[Amount Min],AmountRules[Risk Points],,-1)</f>
        <v>0</v>
      </c>
      <c r="L143">
        <f>_xlfn.XLOOKUP(FraudData[[#This Row],[transaction_hour]],TimeRules[Hour Min],TimeRules[Risk Points],,-1)</f>
        <v>0</v>
      </c>
      <c r="M143">
        <f>_xlfn.XLOOKUP(FraudData[[#This Row],[foreign_transaction]],ForeignRules[Foreign Transaction],ForeignRules[Risk Points],0)</f>
        <v>0</v>
      </c>
      <c r="N143">
        <f>_xlfn.XLOOKUP(FraudData[[#This Row],[location_mismatch]],Table10[Location Mismatch],Table10[Risk Points],0)</f>
        <v>0</v>
      </c>
      <c r="O143">
        <f>_xlfn.XLOOKUP(FraudData[[#This Row],[device_trust_score]],DeviceRules[Device Min],DeviceRules[Risk Points],,-1)</f>
        <v>1</v>
      </c>
      <c r="P143">
        <f>_xlfn.XLOOKUP(FraudData[[#This Row],[velocity_last_24h]],VelocityRules[Velocity Min],VelocityRules[Risk Points],,-1)</f>
        <v>0</v>
      </c>
      <c r="Q143">
        <f>_xlfn.XLOOKUP(FraudData[[#This Row],[merchant_category]],MerchantRules[Merchant Category],MerchantRules[Risk Points],0)</f>
        <v>0</v>
      </c>
      <c r="R143">
        <f>SUM(FraudData[[#This Row],[Amount Risk]:[Merchant Risk]])</f>
        <v>1</v>
      </c>
      <c r="S143" t="str" cm="1">
        <f t="array" ref="S143">_xlfn.IFS(FraudData[[#This Row],[Fraud Risk Score]]&gt;=8,"High Risk",FraudData[[#This Row],[Fraud Risk Score]]&gt;=6,"Medium Risk",TRUE,"Low Risk")</f>
        <v>Low Risk</v>
      </c>
    </row>
    <row r="144" spans="1:19">
      <c r="A144">
        <v>143</v>
      </c>
      <c r="B144">
        <v>123.78</v>
      </c>
      <c r="C144">
        <v>8</v>
      </c>
      <c r="D144" t="s">
        <v>49</v>
      </c>
      <c r="E144">
        <v>0</v>
      </c>
      <c r="F144">
        <v>0</v>
      </c>
      <c r="G144">
        <v>69</v>
      </c>
      <c r="H144">
        <v>1</v>
      </c>
      <c r="I144">
        <v>69</v>
      </c>
      <c r="J144">
        <v>0</v>
      </c>
      <c r="K144">
        <f>_xlfn.XLOOKUP(FraudData[[#This Row],[amount]],AmountRules[Amount Min],AmountRules[Risk Points],,-1)</f>
        <v>0</v>
      </c>
      <c r="L144">
        <f>_xlfn.XLOOKUP(FraudData[[#This Row],[transaction_hour]],TimeRules[Hour Min],TimeRules[Risk Points],,-1)</f>
        <v>0</v>
      </c>
      <c r="M144">
        <f>_xlfn.XLOOKUP(FraudData[[#This Row],[foreign_transaction]],ForeignRules[Foreign Transaction],ForeignRules[Risk Points],0)</f>
        <v>0</v>
      </c>
      <c r="N144">
        <f>_xlfn.XLOOKUP(FraudData[[#This Row],[location_mismatch]],Table10[Location Mismatch],Table10[Risk Points],0)</f>
        <v>0</v>
      </c>
      <c r="O144">
        <f>_xlfn.XLOOKUP(FraudData[[#This Row],[device_trust_score]],DeviceRules[Device Min],DeviceRules[Risk Points],,-1)</f>
        <v>1</v>
      </c>
      <c r="P144">
        <f>_xlfn.XLOOKUP(FraudData[[#This Row],[velocity_last_24h]],VelocityRules[Velocity Min],VelocityRules[Risk Points],,-1)</f>
        <v>0</v>
      </c>
      <c r="Q144">
        <f>_xlfn.XLOOKUP(FraudData[[#This Row],[merchant_category]],MerchantRules[Merchant Category],MerchantRules[Risk Points],0)</f>
        <v>1</v>
      </c>
      <c r="R144">
        <f>SUM(FraudData[[#This Row],[Amount Risk]:[Merchant Risk]])</f>
        <v>2</v>
      </c>
      <c r="S144" t="str" cm="1">
        <f t="array" ref="S144">_xlfn.IFS(FraudData[[#This Row],[Fraud Risk Score]]&gt;=8,"High Risk",FraudData[[#This Row],[Fraud Risk Score]]&gt;=6,"Medium Risk",TRUE,"Low Risk")</f>
        <v>Low Risk</v>
      </c>
    </row>
    <row r="145" spans="1:19">
      <c r="A145">
        <v>144</v>
      </c>
      <c r="B145">
        <v>64.430000000000007</v>
      </c>
      <c r="C145">
        <v>13</v>
      </c>
      <c r="D145" t="s">
        <v>47</v>
      </c>
      <c r="E145">
        <v>0</v>
      </c>
      <c r="F145">
        <v>0</v>
      </c>
      <c r="G145">
        <v>92</v>
      </c>
      <c r="H145">
        <v>1</v>
      </c>
      <c r="I145">
        <v>67</v>
      </c>
      <c r="J145">
        <v>0</v>
      </c>
      <c r="K145">
        <f>_xlfn.XLOOKUP(FraudData[[#This Row],[amount]],AmountRules[Amount Min],AmountRules[Risk Points],,-1)</f>
        <v>0</v>
      </c>
      <c r="L145">
        <f>_xlfn.XLOOKUP(FraudData[[#This Row],[transaction_hour]],TimeRules[Hour Min],TimeRules[Risk Points],,-1)</f>
        <v>0</v>
      </c>
      <c r="M145">
        <f>_xlfn.XLOOKUP(FraudData[[#This Row],[foreign_transaction]],ForeignRules[Foreign Transaction],ForeignRules[Risk Points],0)</f>
        <v>0</v>
      </c>
      <c r="N145">
        <f>_xlfn.XLOOKUP(FraudData[[#This Row],[location_mismatch]],Table10[Location Mismatch],Table10[Risk Points],0)</f>
        <v>0</v>
      </c>
      <c r="O145">
        <f>_xlfn.XLOOKUP(FraudData[[#This Row],[device_trust_score]],DeviceRules[Device Min],DeviceRules[Risk Points],,-1)</f>
        <v>0</v>
      </c>
      <c r="P145">
        <f>_xlfn.XLOOKUP(FraudData[[#This Row],[velocity_last_24h]],VelocityRules[Velocity Min],VelocityRules[Risk Points],,-1)</f>
        <v>0</v>
      </c>
      <c r="Q145">
        <f>_xlfn.XLOOKUP(FraudData[[#This Row],[merchant_category]],MerchantRules[Merchant Category],MerchantRules[Risk Points],0)</f>
        <v>0</v>
      </c>
      <c r="R145">
        <f>SUM(FraudData[[#This Row],[Amount Risk]:[Merchant Risk]])</f>
        <v>0</v>
      </c>
      <c r="S145" t="str" cm="1">
        <f t="array" ref="S145">_xlfn.IFS(FraudData[[#This Row],[Fraud Risk Score]]&gt;=8,"High Risk",FraudData[[#This Row],[Fraud Risk Score]]&gt;=6,"Medium Risk",TRUE,"Low Risk")</f>
        <v>Low Risk</v>
      </c>
    </row>
    <row r="146" spans="1:19">
      <c r="A146">
        <v>145</v>
      </c>
      <c r="B146">
        <v>60.34</v>
      </c>
      <c r="C146">
        <v>19</v>
      </c>
      <c r="D146" t="s">
        <v>50</v>
      </c>
      <c r="E146">
        <v>0</v>
      </c>
      <c r="F146">
        <v>0</v>
      </c>
      <c r="G146">
        <v>92</v>
      </c>
      <c r="H146">
        <v>2</v>
      </c>
      <c r="I146">
        <v>34</v>
      </c>
      <c r="J146">
        <v>0</v>
      </c>
      <c r="K146">
        <f>_xlfn.XLOOKUP(FraudData[[#This Row],[amount]],AmountRules[Amount Min],AmountRules[Risk Points],,-1)</f>
        <v>0</v>
      </c>
      <c r="L146">
        <f>_xlfn.XLOOKUP(FraudData[[#This Row],[transaction_hour]],TimeRules[Hour Min],TimeRules[Risk Points],,-1)</f>
        <v>0</v>
      </c>
      <c r="M146">
        <f>_xlfn.XLOOKUP(FraudData[[#This Row],[foreign_transaction]],ForeignRules[Foreign Transaction],ForeignRules[Risk Points],0)</f>
        <v>0</v>
      </c>
      <c r="N146">
        <f>_xlfn.XLOOKUP(FraudData[[#This Row],[location_mismatch]],Table10[Location Mismatch],Table10[Risk Points],0)</f>
        <v>0</v>
      </c>
      <c r="O146">
        <f>_xlfn.XLOOKUP(FraudData[[#This Row],[device_trust_score]],DeviceRules[Device Min],DeviceRules[Risk Points],,-1)</f>
        <v>0</v>
      </c>
      <c r="P146">
        <f>_xlfn.XLOOKUP(FraudData[[#This Row],[velocity_last_24h]],VelocityRules[Velocity Min],VelocityRules[Risk Points],,-1)</f>
        <v>0</v>
      </c>
      <c r="Q146">
        <f>_xlfn.XLOOKUP(FraudData[[#This Row],[merchant_category]],MerchantRules[Merchant Category],MerchantRules[Risk Points],0)</f>
        <v>0</v>
      </c>
      <c r="R146">
        <f>SUM(FraudData[[#This Row],[Amount Risk]:[Merchant Risk]])</f>
        <v>0</v>
      </c>
      <c r="S146" t="str" cm="1">
        <f t="array" ref="S146">_xlfn.IFS(FraudData[[#This Row],[Fraud Risk Score]]&gt;=8,"High Risk",FraudData[[#This Row],[Fraud Risk Score]]&gt;=6,"Medium Risk",TRUE,"Low Risk")</f>
        <v>Low Risk</v>
      </c>
    </row>
    <row r="147" spans="1:19">
      <c r="A147">
        <v>146</v>
      </c>
      <c r="B147">
        <v>6.77</v>
      </c>
      <c r="C147">
        <v>0</v>
      </c>
      <c r="D147" t="s">
        <v>46</v>
      </c>
      <c r="E147">
        <v>0</v>
      </c>
      <c r="F147">
        <v>0</v>
      </c>
      <c r="G147">
        <v>87</v>
      </c>
      <c r="H147">
        <v>2</v>
      </c>
      <c r="I147">
        <v>26</v>
      </c>
      <c r="J147">
        <v>0</v>
      </c>
      <c r="K147">
        <f>_xlfn.XLOOKUP(FraudData[[#This Row],[amount]],AmountRules[Amount Min],AmountRules[Risk Points],,-1)</f>
        <v>0</v>
      </c>
      <c r="L147">
        <f>_xlfn.XLOOKUP(FraudData[[#This Row],[transaction_hour]],TimeRules[Hour Min],TimeRules[Risk Points],,-1)</f>
        <v>3</v>
      </c>
      <c r="M147">
        <f>_xlfn.XLOOKUP(FraudData[[#This Row],[foreign_transaction]],ForeignRules[Foreign Transaction],ForeignRules[Risk Points],0)</f>
        <v>0</v>
      </c>
      <c r="N147">
        <f>_xlfn.XLOOKUP(FraudData[[#This Row],[location_mismatch]],Table10[Location Mismatch],Table10[Risk Points],0)</f>
        <v>0</v>
      </c>
      <c r="O147">
        <f>_xlfn.XLOOKUP(FraudData[[#This Row],[device_trust_score]],DeviceRules[Device Min],DeviceRules[Risk Points],,-1)</f>
        <v>0</v>
      </c>
      <c r="P147">
        <f>_xlfn.XLOOKUP(FraudData[[#This Row],[velocity_last_24h]],VelocityRules[Velocity Min],VelocityRules[Risk Points],,-1)</f>
        <v>0</v>
      </c>
      <c r="Q147">
        <f>_xlfn.XLOOKUP(FraudData[[#This Row],[merchant_category]],MerchantRules[Merchant Category],MerchantRules[Risk Points],0)</f>
        <v>0</v>
      </c>
      <c r="R147">
        <f>SUM(FraudData[[#This Row],[Amount Risk]:[Merchant Risk]])</f>
        <v>3</v>
      </c>
      <c r="S147" t="str" cm="1">
        <f t="array" ref="S147">_xlfn.IFS(FraudData[[#This Row],[Fraud Risk Score]]&gt;=8,"High Risk",FraudData[[#This Row],[Fraud Risk Score]]&gt;=6,"Medium Risk",TRUE,"Low Risk")</f>
        <v>Low Risk</v>
      </c>
    </row>
    <row r="148" spans="1:19">
      <c r="A148">
        <v>147</v>
      </c>
      <c r="B148">
        <v>169.29</v>
      </c>
      <c r="C148">
        <v>9</v>
      </c>
      <c r="D148" t="s">
        <v>50</v>
      </c>
      <c r="E148">
        <v>0</v>
      </c>
      <c r="F148">
        <v>0</v>
      </c>
      <c r="G148">
        <v>64</v>
      </c>
      <c r="H148">
        <v>3</v>
      </c>
      <c r="I148">
        <v>57</v>
      </c>
      <c r="J148">
        <v>0</v>
      </c>
      <c r="K148">
        <f>_xlfn.XLOOKUP(FraudData[[#This Row],[amount]],AmountRules[Amount Min],AmountRules[Risk Points],,-1)</f>
        <v>0</v>
      </c>
      <c r="L148">
        <f>_xlfn.XLOOKUP(FraudData[[#This Row],[transaction_hour]],TimeRules[Hour Min],TimeRules[Risk Points],,-1)</f>
        <v>0</v>
      </c>
      <c r="M148">
        <f>_xlfn.XLOOKUP(FraudData[[#This Row],[foreign_transaction]],ForeignRules[Foreign Transaction],ForeignRules[Risk Points],0)</f>
        <v>0</v>
      </c>
      <c r="N148">
        <f>_xlfn.XLOOKUP(FraudData[[#This Row],[location_mismatch]],Table10[Location Mismatch],Table10[Risk Points],0)</f>
        <v>0</v>
      </c>
      <c r="O148">
        <f>_xlfn.XLOOKUP(FraudData[[#This Row],[device_trust_score]],DeviceRules[Device Min],DeviceRules[Risk Points],,-1)</f>
        <v>1</v>
      </c>
      <c r="P148">
        <f>_xlfn.XLOOKUP(FraudData[[#This Row],[velocity_last_24h]],VelocityRules[Velocity Min],VelocityRules[Risk Points],,-1)</f>
        <v>0</v>
      </c>
      <c r="Q148">
        <f>_xlfn.XLOOKUP(FraudData[[#This Row],[merchant_category]],MerchantRules[Merchant Category],MerchantRules[Risk Points],0)</f>
        <v>0</v>
      </c>
      <c r="R148">
        <f>SUM(FraudData[[#This Row],[Amount Risk]:[Merchant Risk]])</f>
        <v>1</v>
      </c>
      <c r="S148" t="str" cm="1">
        <f t="array" ref="S148">_xlfn.IFS(FraudData[[#This Row],[Fraud Risk Score]]&gt;=8,"High Risk",FraudData[[#This Row],[Fraud Risk Score]]&gt;=6,"Medium Risk",TRUE,"Low Risk")</f>
        <v>Low Risk</v>
      </c>
    </row>
    <row r="149" spans="1:19">
      <c r="A149">
        <v>148</v>
      </c>
      <c r="B149">
        <v>125.73</v>
      </c>
      <c r="C149">
        <v>16</v>
      </c>
      <c r="D149" t="s">
        <v>49</v>
      </c>
      <c r="E149">
        <v>0</v>
      </c>
      <c r="F149">
        <v>0</v>
      </c>
      <c r="G149">
        <v>65</v>
      </c>
      <c r="H149">
        <v>1</v>
      </c>
      <c r="I149">
        <v>48</v>
      </c>
      <c r="J149">
        <v>0</v>
      </c>
      <c r="K149">
        <f>_xlfn.XLOOKUP(FraudData[[#This Row],[amount]],AmountRules[Amount Min],AmountRules[Risk Points],,-1)</f>
        <v>0</v>
      </c>
      <c r="L149">
        <f>_xlfn.XLOOKUP(FraudData[[#This Row],[transaction_hour]],TimeRules[Hour Min],TimeRules[Risk Points],,-1)</f>
        <v>0</v>
      </c>
      <c r="M149">
        <f>_xlfn.XLOOKUP(FraudData[[#This Row],[foreign_transaction]],ForeignRules[Foreign Transaction],ForeignRules[Risk Points],0)</f>
        <v>0</v>
      </c>
      <c r="N149">
        <f>_xlfn.XLOOKUP(FraudData[[#This Row],[location_mismatch]],Table10[Location Mismatch],Table10[Risk Points],0)</f>
        <v>0</v>
      </c>
      <c r="O149">
        <f>_xlfn.XLOOKUP(FraudData[[#This Row],[device_trust_score]],DeviceRules[Device Min],DeviceRules[Risk Points],,-1)</f>
        <v>1</v>
      </c>
      <c r="P149">
        <f>_xlfn.XLOOKUP(FraudData[[#This Row],[velocity_last_24h]],VelocityRules[Velocity Min],VelocityRules[Risk Points],,-1)</f>
        <v>0</v>
      </c>
      <c r="Q149">
        <f>_xlfn.XLOOKUP(FraudData[[#This Row],[merchant_category]],MerchantRules[Merchant Category],MerchantRules[Risk Points],0)</f>
        <v>1</v>
      </c>
      <c r="R149">
        <f>SUM(FraudData[[#This Row],[Amount Risk]:[Merchant Risk]])</f>
        <v>2</v>
      </c>
      <c r="S149" t="str" cm="1">
        <f t="array" ref="S149">_xlfn.IFS(FraudData[[#This Row],[Fraud Risk Score]]&gt;=8,"High Risk",FraudData[[#This Row],[Fraud Risk Score]]&gt;=6,"Medium Risk",TRUE,"Low Risk")</f>
        <v>Low Risk</v>
      </c>
    </row>
    <row r="150" spans="1:19">
      <c r="A150">
        <v>149</v>
      </c>
      <c r="B150">
        <v>9.51</v>
      </c>
      <c r="C150">
        <v>16</v>
      </c>
      <c r="D150" t="s">
        <v>50</v>
      </c>
      <c r="E150">
        <v>0</v>
      </c>
      <c r="F150">
        <v>0</v>
      </c>
      <c r="G150">
        <v>85</v>
      </c>
      <c r="H150">
        <v>5</v>
      </c>
      <c r="I150">
        <v>53</v>
      </c>
      <c r="J150">
        <v>0</v>
      </c>
      <c r="K150">
        <f>_xlfn.XLOOKUP(FraudData[[#This Row],[amount]],AmountRules[Amount Min],AmountRules[Risk Points],,-1)</f>
        <v>0</v>
      </c>
      <c r="L150">
        <f>_xlfn.XLOOKUP(FraudData[[#This Row],[transaction_hour]],TimeRules[Hour Min],TimeRules[Risk Points],,-1)</f>
        <v>0</v>
      </c>
      <c r="M150">
        <f>_xlfn.XLOOKUP(FraudData[[#This Row],[foreign_transaction]],ForeignRules[Foreign Transaction],ForeignRules[Risk Points],0)</f>
        <v>0</v>
      </c>
      <c r="N150">
        <f>_xlfn.XLOOKUP(FraudData[[#This Row],[location_mismatch]],Table10[Location Mismatch],Table10[Risk Points],0)</f>
        <v>0</v>
      </c>
      <c r="O150">
        <f>_xlfn.XLOOKUP(FraudData[[#This Row],[device_trust_score]],DeviceRules[Device Min],DeviceRules[Risk Points],,-1)</f>
        <v>0</v>
      </c>
      <c r="P150">
        <f>_xlfn.XLOOKUP(FraudData[[#This Row],[velocity_last_24h]],VelocityRules[Velocity Min],VelocityRules[Risk Points],,-1)</f>
        <v>3</v>
      </c>
      <c r="Q150">
        <f>_xlfn.XLOOKUP(FraudData[[#This Row],[merchant_category]],MerchantRules[Merchant Category],MerchantRules[Risk Points],0)</f>
        <v>0</v>
      </c>
      <c r="R150">
        <f>SUM(FraudData[[#This Row],[Amount Risk]:[Merchant Risk]])</f>
        <v>3</v>
      </c>
      <c r="S150" t="str" cm="1">
        <f t="array" ref="S150">_xlfn.IFS(FraudData[[#This Row],[Fraud Risk Score]]&gt;=8,"High Risk",FraudData[[#This Row],[Fraud Risk Score]]&gt;=6,"Medium Risk",TRUE,"Low Risk")</f>
        <v>Low Risk</v>
      </c>
    </row>
    <row r="151" spans="1:19">
      <c r="A151">
        <v>150</v>
      </c>
      <c r="B151">
        <v>58.79</v>
      </c>
      <c r="C151">
        <v>16</v>
      </c>
      <c r="D151" t="s">
        <v>46</v>
      </c>
      <c r="E151">
        <v>0</v>
      </c>
      <c r="F151">
        <v>0</v>
      </c>
      <c r="G151">
        <v>89</v>
      </c>
      <c r="H151">
        <v>1</v>
      </c>
      <c r="I151">
        <v>27</v>
      </c>
      <c r="J151">
        <v>0</v>
      </c>
      <c r="K151">
        <f>_xlfn.XLOOKUP(FraudData[[#This Row],[amount]],AmountRules[Amount Min],AmountRules[Risk Points],,-1)</f>
        <v>0</v>
      </c>
      <c r="L151">
        <f>_xlfn.XLOOKUP(FraudData[[#This Row],[transaction_hour]],TimeRules[Hour Min],TimeRules[Risk Points],,-1)</f>
        <v>0</v>
      </c>
      <c r="M151">
        <f>_xlfn.XLOOKUP(FraudData[[#This Row],[foreign_transaction]],ForeignRules[Foreign Transaction],ForeignRules[Risk Points],0)</f>
        <v>0</v>
      </c>
      <c r="N151">
        <f>_xlfn.XLOOKUP(FraudData[[#This Row],[location_mismatch]],Table10[Location Mismatch],Table10[Risk Points],0)</f>
        <v>0</v>
      </c>
      <c r="O151">
        <f>_xlfn.XLOOKUP(FraudData[[#This Row],[device_trust_score]],DeviceRules[Device Min],DeviceRules[Risk Points],,-1)</f>
        <v>0</v>
      </c>
      <c r="P151">
        <f>_xlfn.XLOOKUP(FraudData[[#This Row],[velocity_last_24h]],VelocityRules[Velocity Min],VelocityRules[Risk Points],,-1)</f>
        <v>0</v>
      </c>
      <c r="Q151">
        <f>_xlfn.XLOOKUP(FraudData[[#This Row],[merchant_category]],MerchantRules[Merchant Category],MerchantRules[Risk Points],0)</f>
        <v>0</v>
      </c>
      <c r="R151">
        <f>SUM(FraudData[[#This Row],[Amount Risk]:[Merchant Risk]])</f>
        <v>0</v>
      </c>
      <c r="S151" t="str" cm="1">
        <f t="array" ref="S151">_xlfn.IFS(FraudData[[#This Row],[Fraud Risk Score]]&gt;=8,"High Risk",FraudData[[#This Row],[Fraud Risk Score]]&gt;=6,"Medium Risk",TRUE,"Low Risk")</f>
        <v>Low Risk</v>
      </c>
    </row>
    <row r="152" spans="1:19">
      <c r="A152">
        <v>151</v>
      </c>
      <c r="B152">
        <v>429.99</v>
      </c>
      <c r="C152">
        <v>3</v>
      </c>
      <c r="D152" t="s">
        <v>47</v>
      </c>
      <c r="E152">
        <v>0</v>
      </c>
      <c r="F152">
        <v>0</v>
      </c>
      <c r="G152">
        <v>25</v>
      </c>
      <c r="H152">
        <v>2</v>
      </c>
      <c r="I152">
        <v>44</v>
      </c>
      <c r="J152">
        <v>0</v>
      </c>
      <c r="K152">
        <f>_xlfn.XLOOKUP(FraudData[[#This Row],[amount]],AmountRules[Amount Min],AmountRules[Risk Points],,-1)</f>
        <v>0</v>
      </c>
      <c r="L152">
        <f>_xlfn.XLOOKUP(FraudData[[#This Row],[transaction_hour]],TimeRules[Hour Min],TimeRules[Risk Points],,-1)</f>
        <v>3</v>
      </c>
      <c r="M152">
        <f>_xlfn.XLOOKUP(FraudData[[#This Row],[foreign_transaction]],ForeignRules[Foreign Transaction],ForeignRules[Risk Points],0)</f>
        <v>0</v>
      </c>
      <c r="N152">
        <f>_xlfn.XLOOKUP(FraudData[[#This Row],[location_mismatch]],Table10[Location Mismatch],Table10[Risk Points],0)</f>
        <v>0</v>
      </c>
      <c r="O152">
        <f>_xlfn.XLOOKUP(FraudData[[#This Row],[device_trust_score]],DeviceRules[Device Min],DeviceRules[Risk Points],,-1)</f>
        <v>3</v>
      </c>
      <c r="P152">
        <f>_xlfn.XLOOKUP(FraudData[[#This Row],[velocity_last_24h]],VelocityRules[Velocity Min],VelocityRules[Risk Points],,-1)</f>
        <v>0</v>
      </c>
      <c r="Q152">
        <f>_xlfn.XLOOKUP(FraudData[[#This Row],[merchant_category]],MerchantRules[Merchant Category],MerchantRules[Risk Points],0)</f>
        <v>0</v>
      </c>
      <c r="R152">
        <f>SUM(FraudData[[#This Row],[Amount Risk]:[Merchant Risk]])</f>
        <v>6</v>
      </c>
      <c r="S152" t="str" cm="1">
        <f t="array" ref="S152">_xlfn.IFS(FraudData[[#This Row],[Fraud Risk Score]]&gt;=8,"High Risk",FraudData[[#This Row],[Fraud Risk Score]]&gt;=6,"Medium Risk",TRUE,"Low Risk")</f>
        <v>Medium Risk</v>
      </c>
    </row>
    <row r="153" spans="1:19">
      <c r="A153">
        <v>152</v>
      </c>
      <c r="B153">
        <v>49.29</v>
      </c>
      <c r="C153">
        <v>16</v>
      </c>
      <c r="D153" t="s">
        <v>47</v>
      </c>
      <c r="E153">
        <v>0</v>
      </c>
      <c r="F153">
        <v>0</v>
      </c>
      <c r="G153">
        <v>33</v>
      </c>
      <c r="H153">
        <v>7</v>
      </c>
      <c r="I153">
        <v>66</v>
      </c>
      <c r="J153">
        <v>0</v>
      </c>
      <c r="K153">
        <f>_xlfn.XLOOKUP(FraudData[[#This Row],[amount]],AmountRules[Amount Min],AmountRules[Risk Points],,-1)</f>
        <v>0</v>
      </c>
      <c r="L153">
        <f>_xlfn.XLOOKUP(FraudData[[#This Row],[transaction_hour]],TimeRules[Hour Min],TimeRules[Risk Points],,-1)</f>
        <v>0</v>
      </c>
      <c r="M153">
        <f>_xlfn.XLOOKUP(FraudData[[#This Row],[foreign_transaction]],ForeignRules[Foreign Transaction],ForeignRules[Risk Points],0)</f>
        <v>0</v>
      </c>
      <c r="N153">
        <f>_xlfn.XLOOKUP(FraudData[[#This Row],[location_mismatch]],Table10[Location Mismatch],Table10[Risk Points],0)</f>
        <v>0</v>
      </c>
      <c r="O153">
        <f>_xlfn.XLOOKUP(FraudData[[#This Row],[device_trust_score]],DeviceRules[Device Min],DeviceRules[Risk Points],,-1)</f>
        <v>2</v>
      </c>
      <c r="P153">
        <f>_xlfn.XLOOKUP(FraudData[[#This Row],[velocity_last_24h]],VelocityRules[Velocity Min],VelocityRules[Risk Points],,-1)</f>
        <v>2</v>
      </c>
      <c r="Q153">
        <f>_xlfn.XLOOKUP(FraudData[[#This Row],[merchant_category]],MerchantRules[Merchant Category],MerchantRules[Risk Points],0)</f>
        <v>0</v>
      </c>
      <c r="R153">
        <f>SUM(FraudData[[#This Row],[Amount Risk]:[Merchant Risk]])</f>
        <v>4</v>
      </c>
      <c r="S153" t="str" cm="1">
        <f t="array" ref="S153">_xlfn.IFS(FraudData[[#This Row],[Fraud Risk Score]]&gt;=8,"High Risk",FraudData[[#This Row],[Fraud Risk Score]]&gt;=6,"Medium Risk",TRUE,"Low Risk")</f>
        <v>Low Risk</v>
      </c>
    </row>
    <row r="154" spans="1:19">
      <c r="A154">
        <v>153</v>
      </c>
      <c r="B154">
        <v>28.18</v>
      </c>
      <c r="C154">
        <v>17</v>
      </c>
      <c r="D154" t="s">
        <v>48</v>
      </c>
      <c r="E154">
        <v>0</v>
      </c>
      <c r="F154">
        <v>0</v>
      </c>
      <c r="G154">
        <v>99</v>
      </c>
      <c r="H154">
        <v>4</v>
      </c>
      <c r="I154">
        <v>69</v>
      </c>
      <c r="J154">
        <v>0</v>
      </c>
      <c r="K154">
        <f>_xlfn.XLOOKUP(FraudData[[#This Row],[amount]],AmountRules[Amount Min],AmountRules[Risk Points],,-1)</f>
        <v>0</v>
      </c>
      <c r="L154">
        <f>_xlfn.XLOOKUP(FraudData[[#This Row],[transaction_hour]],TimeRules[Hour Min],TimeRules[Risk Points],,-1)</f>
        <v>0</v>
      </c>
      <c r="M154">
        <f>_xlfn.XLOOKUP(FraudData[[#This Row],[foreign_transaction]],ForeignRules[Foreign Transaction],ForeignRules[Risk Points],0)</f>
        <v>0</v>
      </c>
      <c r="N154">
        <f>_xlfn.XLOOKUP(FraudData[[#This Row],[location_mismatch]],Table10[Location Mismatch],Table10[Risk Points],0)</f>
        <v>0</v>
      </c>
      <c r="O154">
        <f>_xlfn.XLOOKUP(FraudData[[#This Row],[device_trust_score]],DeviceRules[Device Min],DeviceRules[Risk Points],,-1)</f>
        <v>0</v>
      </c>
      <c r="P154">
        <f>_xlfn.XLOOKUP(FraudData[[#This Row],[velocity_last_24h]],VelocityRules[Velocity Min],VelocityRules[Risk Points],,-1)</f>
        <v>0</v>
      </c>
      <c r="Q154">
        <f>_xlfn.XLOOKUP(FraudData[[#This Row],[merchant_category]],MerchantRules[Merchant Category],MerchantRules[Risk Points],0)</f>
        <v>0</v>
      </c>
      <c r="R154">
        <f>SUM(FraudData[[#This Row],[Amount Risk]:[Merchant Risk]])</f>
        <v>0</v>
      </c>
      <c r="S154" t="str" cm="1">
        <f t="array" ref="S154">_xlfn.IFS(FraudData[[#This Row],[Fraud Risk Score]]&gt;=8,"High Risk",FraudData[[#This Row],[Fraud Risk Score]]&gt;=6,"Medium Risk",TRUE,"Low Risk")</f>
        <v>Low Risk</v>
      </c>
    </row>
    <row r="155" spans="1:19">
      <c r="A155">
        <v>154</v>
      </c>
      <c r="B155">
        <v>121.01</v>
      </c>
      <c r="C155">
        <v>19</v>
      </c>
      <c r="D155" t="s">
        <v>46</v>
      </c>
      <c r="E155">
        <v>1</v>
      </c>
      <c r="F155">
        <v>0</v>
      </c>
      <c r="G155">
        <v>39</v>
      </c>
      <c r="H155">
        <v>3</v>
      </c>
      <c r="I155">
        <v>22</v>
      </c>
      <c r="J155">
        <v>0</v>
      </c>
      <c r="K155">
        <f>_xlfn.XLOOKUP(FraudData[[#This Row],[amount]],AmountRules[Amount Min],AmountRules[Risk Points],,-1)</f>
        <v>0</v>
      </c>
      <c r="L155">
        <f>_xlfn.XLOOKUP(FraudData[[#This Row],[transaction_hour]],TimeRules[Hour Min],TimeRules[Risk Points],,-1)</f>
        <v>0</v>
      </c>
      <c r="M155">
        <f>_xlfn.XLOOKUP(FraudData[[#This Row],[foreign_transaction]],ForeignRules[Foreign Transaction],ForeignRules[Risk Points],0)</f>
        <v>3</v>
      </c>
      <c r="N155">
        <f>_xlfn.XLOOKUP(FraudData[[#This Row],[location_mismatch]],Table10[Location Mismatch],Table10[Risk Points],0)</f>
        <v>0</v>
      </c>
      <c r="O155">
        <f>_xlfn.XLOOKUP(FraudData[[#This Row],[device_trust_score]],DeviceRules[Device Min],DeviceRules[Risk Points],,-1)</f>
        <v>2</v>
      </c>
      <c r="P155">
        <f>_xlfn.XLOOKUP(FraudData[[#This Row],[velocity_last_24h]],VelocityRules[Velocity Min],VelocityRules[Risk Points],,-1)</f>
        <v>0</v>
      </c>
      <c r="Q155">
        <f>_xlfn.XLOOKUP(FraudData[[#This Row],[merchant_category]],MerchantRules[Merchant Category],MerchantRules[Risk Points],0)</f>
        <v>0</v>
      </c>
      <c r="R155">
        <f>SUM(FraudData[[#This Row],[Amount Risk]:[Merchant Risk]])</f>
        <v>5</v>
      </c>
      <c r="S155" t="str" cm="1">
        <f t="array" ref="S155">_xlfn.IFS(FraudData[[#This Row],[Fraud Risk Score]]&gt;=8,"High Risk",FraudData[[#This Row],[Fraud Risk Score]]&gt;=6,"Medium Risk",TRUE,"Low Risk")</f>
        <v>Low Risk</v>
      </c>
    </row>
    <row r="156" spans="1:19">
      <c r="A156">
        <v>155</v>
      </c>
      <c r="B156">
        <v>763.93</v>
      </c>
      <c r="C156">
        <v>22</v>
      </c>
      <c r="D156" t="s">
        <v>48</v>
      </c>
      <c r="E156">
        <v>0</v>
      </c>
      <c r="F156">
        <v>0</v>
      </c>
      <c r="G156">
        <v>83</v>
      </c>
      <c r="H156">
        <v>1</v>
      </c>
      <c r="I156">
        <v>34</v>
      </c>
      <c r="J156">
        <v>0</v>
      </c>
      <c r="K156">
        <f>_xlfn.XLOOKUP(FraudData[[#This Row],[amount]],AmountRules[Amount Min],AmountRules[Risk Points],,-1)</f>
        <v>1</v>
      </c>
      <c r="L156">
        <f>_xlfn.XLOOKUP(FraudData[[#This Row],[transaction_hour]],TimeRules[Hour Min],TimeRules[Risk Points],,-1)</f>
        <v>0</v>
      </c>
      <c r="M156">
        <f>_xlfn.XLOOKUP(FraudData[[#This Row],[foreign_transaction]],ForeignRules[Foreign Transaction],ForeignRules[Risk Points],0)</f>
        <v>0</v>
      </c>
      <c r="N156">
        <f>_xlfn.XLOOKUP(FraudData[[#This Row],[location_mismatch]],Table10[Location Mismatch],Table10[Risk Points],0)</f>
        <v>0</v>
      </c>
      <c r="O156">
        <f>_xlfn.XLOOKUP(FraudData[[#This Row],[device_trust_score]],DeviceRules[Device Min],DeviceRules[Risk Points],,-1)</f>
        <v>0</v>
      </c>
      <c r="P156">
        <f>_xlfn.XLOOKUP(FraudData[[#This Row],[velocity_last_24h]],VelocityRules[Velocity Min],VelocityRules[Risk Points],,-1)</f>
        <v>0</v>
      </c>
      <c r="Q156">
        <f>_xlfn.XLOOKUP(FraudData[[#This Row],[merchant_category]],MerchantRules[Merchant Category],MerchantRules[Risk Points],0)</f>
        <v>0</v>
      </c>
      <c r="R156">
        <f>SUM(FraudData[[#This Row],[Amount Risk]:[Merchant Risk]])</f>
        <v>1</v>
      </c>
      <c r="S156" t="str" cm="1">
        <f t="array" ref="S156">_xlfn.IFS(FraudData[[#This Row],[Fraud Risk Score]]&gt;=8,"High Risk",FraudData[[#This Row],[Fraud Risk Score]]&gt;=6,"Medium Risk",TRUE,"Low Risk")</f>
        <v>Low Risk</v>
      </c>
    </row>
    <row r="157" spans="1:19">
      <c r="A157">
        <v>156</v>
      </c>
      <c r="B157">
        <v>49.89</v>
      </c>
      <c r="C157">
        <v>1</v>
      </c>
      <c r="D157" t="s">
        <v>48</v>
      </c>
      <c r="E157">
        <v>0</v>
      </c>
      <c r="F157">
        <v>0</v>
      </c>
      <c r="G157">
        <v>90</v>
      </c>
      <c r="H157">
        <v>0</v>
      </c>
      <c r="I157">
        <v>48</v>
      </c>
      <c r="J157">
        <v>0</v>
      </c>
      <c r="K157">
        <f>_xlfn.XLOOKUP(FraudData[[#This Row],[amount]],AmountRules[Amount Min],AmountRules[Risk Points],,-1)</f>
        <v>0</v>
      </c>
      <c r="L157">
        <f>_xlfn.XLOOKUP(FraudData[[#This Row],[transaction_hour]],TimeRules[Hour Min],TimeRules[Risk Points],,-1)</f>
        <v>3</v>
      </c>
      <c r="M157">
        <f>_xlfn.XLOOKUP(FraudData[[#This Row],[foreign_transaction]],ForeignRules[Foreign Transaction],ForeignRules[Risk Points],0)</f>
        <v>0</v>
      </c>
      <c r="N157">
        <f>_xlfn.XLOOKUP(FraudData[[#This Row],[location_mismatch]],Table10[Location Mismatch],Table10[Risk Points],0)</f>
        <v>0</v>
      </c>
      <c r="O157">
        <f>_xlfn.XLOOKUP(FraudData[[#This Row],[device_trust_score]],DeviceRules[Device Min],DeviceRules[Risk Points],,-1)</f>
        <v>0</v>
      </c>
      <c r="P157">
        <f>_xlfn.XLOOKUP(FraudData[[#This Row],[velocity_last_24h]],VelocityRules[Velocity Min],VelocityRules[Risk Points],,-1)</f>
        <v>0</v>
      </c>
      <c r="Q157">
        <f>_xlfn.XLOOKUP(FraudData[[#This Row],[merchant_category]],MerchantRules[Merchant Category],MerchantRules[Risk Points],0)</f>
        <v>0</v>
      </c>
      <c r="R157">
        <f>SUM(FraudData[[#This Row],[Amount Risk]:[Merchant Risk]])</f>
        <v>3</v>
      </c>
      <c r="S157" t="str" cm="1">
        <f t="array" ref="S157">_xlfn.IFS(FraudData[[#This Row],[Fraud Risk Score]]&gt;=8,"High Risk",FraudData[[#This Row],[Fraud Risk Score]]&gt;=6,"Medium Risk",TRUE,"Low Risk")</f>
        <v>Low Risk</v>
      </c>
    </row>
    <row r="158" spans="1:19">
      <c r="A158">
        <v>157</v>
      </c>
      <c r="B158">
        <v>200.73</v>
      </c>
      <c r="C158">
        <v>7</v>
      </c>
      <c r="D158" t="s">
        <v>49</v>
      </c>
      <c r="E158">
        <v>0</v>
      </c>
      <c r="F158">
        <v>0</v>
      </c>
      <c r="G158">
        <v>34</v>
      </c>
      <c r="H158">
        <v>1</v>
      </c>
      <c r="I158">
        <v>31</v>
      </c>
      <c r="J158">
        <v>0</v>
      </c>
      <c r="K158">
        <f>_xlfn.XLOOKUP(FraudData[[#This Row],[amount]],AmountRules[Amount Min],AmountRules[Risk Points],,-1)</f>
        <v>0</v>
      </c>
      <c r="L158">
        <f>_xlfn.XLOOKUP(FraudData[[#This Row],[transaction_hour]],TimeRules[Hour Min],TimeRules[Risk Points],,-1)</f>
        <v>0</v>
      </c>
      <c r="M158">
        <f>_xlfn.XLOOKUP(FraudData[[#This Row],[foreign_transaction]],ForeignRules[Foreign Transaction],ForeignRules[Risk Points],0)</f>
        <v>0</v>
      </c>
      <c r="N158">
        <f>_xlfn.XLOOKUP(FraudData[[#This Row],[location_mismatch]],Table10[Location Mismatch],Table10[Risk Points],0)</f>
        <v>0</v>
      </c>
      <c r="O158">
        <f>_xlfn.XLOOKUP(FraudData[[#This Row],[device_trust_score]],DeviceRules[Device Min],DeviceRules[Risk Points],,-1)</f>
        <v>2</v>
      </c>
      <c r="P158">
        <f>_xlfn.XLOOKUP(FraudData[[#This Row],[velocity_last_24h]],VelocityRules[Velocity Min],VelocityRules[Risk Points],,-1)</f>
        <v>0</v>
      </c>
      <c r="Q158">
        <f>_xlfn.XLOOKUP(FraudData[[#This Row],[merchant_category]],MerchantRules[Merchant Category],MerchantRules[Risk Points],0)</f>
        <v>1</v>
      </c>
      <c r="R158">
        <f>SUM(FraudData[[#This Row],[Amount Risk]:[Merchant Risk]])</f>
        <v>3</v>
      </c>
      <c r="S158" t="str" cm="1">
        <f t="array" ref="S158">_xlfn.IFS(FraudData[[#This Row],[Fraud Risk Score]]&gt;=8,"High Risk",FraudData[[#This Row],[Fraud Risk Score]]&gt;=6,"Medium Risk",TRUE,"Low Risk")</f>
        <v>Low Risk</v>
      </c>
    </row>
    <row r="159" spans="1:19">
      <c r="A159">
        <v>158</v>
      </c>
      <c r="B159">
        <v>258.10000000000002</v>
      </c>
      <c r="C159">
        <v>12</v>
      </c>
      <c r="D159" t="s">
        <v>46</v>
      </c>
      <c r="E159">
        <v>0</v>
      </c>
      <c r="F159">
        <v>0</v>
      </c>
      <c r="G159">
        <v>73</v>
      </c>
      <c r="H159">
        <v>2</v>
      </c>
      <c r="I159">
        <v>40</v>
      </c>
      <c r="J159">
        <v>0</v>
      </c>
      <c r="K159">
        <f>_xlfn.XLOOKUP(FraudData[[#This Row],[amount]],AmountRules[Amount Min],AmountRules[Risk Points],,-1)</f>
        <v>0</v>
      </c>
      <c r="L159">
        <f>_xlfn.XLOOKUP(FraudData[[#This Row],[transaction_hour]],TimeRules[Hour Min],TimeRules[Risk Points],,-1)</f>
        <v>0</v>
      </c>
      <c r="M159">
        <f>_xlfn.XLOOKUP(FraudData[[#This Row],[foreign_transaction]],ForeignRules[Foreign Transaction],ForeignRules[Risk Points],0)</f>
        <v>0</v>
      </c>
      <c r="N159">
        <f>_xlfn.XLOOKUP(FraudData[[#This Row],[location_mismatch]],Table10[Location Mismatch],Table10[Risk Points],0)</f>
        <v>0</v>
      </c>
      <c r="O159">
        <f>_xlfn.XLOOKUP(FraudData[[#This Row],[device_trust_score]],DeviceRules[Device Min],DeviceRules[Risk Points],,-1)</f>
        <v>0</v>
      </c>
      <c r="P159">
        <f>_xlfn.XLOOKUP(FraudData[[#This Row],[velocity_last_24h]],VelocityRules[Velocity Min],VelocityRules[Risk Points],,-1)</f>
        <v>0</v>
      </c>
      <c r="Q159">
        <f>_xlfn.XLOOKUP(FraudData[[#This Row],[merchant_category]],MerchantRules[Merchant Category],MerchantRules[Risk Points],0)</f>
        <v>0</v>
      </c>
      <c r="R159">
        <f>SUM(FraudData[[#This Row],[Amount Risk]:[Merchant Risk]])</f>
        <v>0</v>
      </c>
      <c r="S159" t="str" cm="1">
        <f t="array" ref="S159">_xlfn.IFS(FraudData[[#This Row],[Fraud Risk Score]]&gt;=8,"High Risk",FraudData[[#This Row],[Fraud Risk Score]]&gt;=6,"Medium Risk",TRUE,"Low Risk")</f>
        <v>Low Risk</v>
      </c>
    </row>
    <row r="160" spans="1:19">
      <c r="A160">
        <v>159</v>
      </c>
      <c r="B160">
        <v>48.84</v>
      </c>
      <c r="C160">
        <v>22</v>
      </c>
      <c r="D160" t="s">
        <v>47</v>
      </c>
      <c r="E160">
        <v>0</v>
      </c>
      <c r="F160">
        <v>0</v>
      </c>
      <c r="G160">
        <v>35</v>
      </c>
      <c r="H160">
        <v>1</v>
      </c>
      <c r="I160">
        <v>61</v>
      </c>
      <c r="J160">
        <v>0</v>
      </c>
      <c r="K160">
        <f>_xlfn.XLOOKUP(FraudData[[#This Row],[amount]],AmountRules[Amount Min],AmountRules[Risk Points],,-1)</f>
        <v>0</v>
      </c>
      <c r="L160">
        <f>_xlfn.XLOOKUP(FraudData[[#This Row],[transaction_hour]],TimeRules[Hour Min],TimeRules[Risk Points],,-1)</f>
        <v>0</v>
      </c>
      <c r="M160">
        <f>_xlfn.XLOOKUP(FraudData[[#This Row],[foreign_transaction]],ForeignRules[Foreign Transaction],ForeignRules[Risk Points],0)</f>
        <v>0</v>
      </c>
      <c r="N160">
        <f>_xlfn.XLOOKUP(FraudData[[#This Row],[location_mismatch]],Table10[Location Mismatch],Table10[Risk Points],0)</f>
        <v>0</v>
      </c>
      <c r="O160">
        <f>_xlfn.XLOOKUP(FraudData[[#This Row],[device_trust_score]],DeviceRules[Device Min],DeviceRules[Risk Points],,-1)</f>
        <v>2</v>
      </c>
      <c r="P160">
        <f>_xlfn.XLOOKUP(FraudData[[#This Row],[velocity_last_24h]],VelocityRules[Velocity Min],VelocityRules[Risk Points],,-1)</f>
        <v>0</v>
      </c>
      <c r="Q160">
        <f>_xlfn.XLOOKUP(FraudData[[#This Row],[merchant_category]],MerchantRules[Merchant Category],MerchantRules[Risk Points],0)</f>
        <v>0</v>
      </c>
      <c r="R160">
        <f>SUM(FraudData[[#This Row],[Amount Risk]:[Merchant Risk]])</f>
        <v>2</v>
      </c>
      <c r="S160" t="str" cm="1">
        <f t="array" ref="S160">_xlfn.IFS(FraudData[[#This Row],[Fraud Risk Score]]&gt;=8,"High Risk",FraudData[[#This Row],[Fraud Risk Score]]&gt;=6,"Medium Risk",TRUE,"Low Risk")</f>
        <v>Low Risk</v>
      </c>
    </row>
    <row r="161" spans="1:19">
      <c r="A161">
        <v>160</v>
      </c>
      <c r="B161">
        <v>234.49</v>
      </c>
      <c r="C161">
        <v>21</v>
      </c>
      <c r="D161" t="s">
        <v>46</v>
      </c>
      <c r="E161">
        <v>0</v>
      </c>
      <c r="F161">
        <v>0</v>
      </c>
      <c r="G161">
        <v>54</v>
      </c>
      <c r="H161">
        <v>2</v>
      </c>
      <c r="I161">
        <v>46</v>
      </c>
      <c r="J161">
        <v>0</v>
      </c>
      <c r="K161">
        <f>_xlfn.XLOOKUP(FraudData[[#This Row],[amount]],AmountRules[Amount Min],AmountRules[Risk Points],,-1)</f>
        <v>0</v>
      </c>
      <c r="L161">
        <f>_xlfn.XLOOKUP(FraudData[[#This Row],[transaction_hour]],TimeRules[Hour Min],TimeRules[Risk Points],,-1)</f>
        <v>0</v>
      </c>
      <c r="M161">
        <f>_xlfn.XLOOKUP(FraudData[[#This Row],[foreign_transaction]],ForeignRules[Foreign Transaction],ForeignRules[Risk Points],0)</f>
        <v>0</v>
      </c>
      <c r="N161">
        <f>_xlfn.XLOOKUP(FraudData[[#This Row],[location_mismatch]],Table10[Location Mismatch],Table10[Risk Points],0)</f>
        <v>0</v>
      </c>
      <c r="O161">
        <f>_xlfn.XLOOKUP(FraudData[[#This Row],[device_trust_score]],DeviceRules[Device Min],DeviceRules[Risk Points],,-1)</f>
        <v>1</v>
      </c>
      <c r="P161">
        <f>_xlfn.XLOOKUP(FraudData[[#This Row],[velocity_last_24h]],VelocityRules[Velocity Min],VelocityRules[Risk Points],,-1)</f>
        <v>0</v>
      </c>
      <c r="Q161">
        <f>_xlfn.XLOOKUP(FraudData[[#This Row],[merchant_category]],MerchantRules[Merchant Category],MerchantRules[Risk Points],0)</f>
        <v>0</v>
      </c>
      <c r="R161">
        <f>SUM(FraudData[[#This Row],[Amount Risk]:[Merchant Risk]])</f>
        <v>1</v>
      </c>
      <c r="S161" t="str" cm="1">
        <f t="array" ref="S161">_xlfn.IFS(FraudData[[#This Row],[Fraud Risk Score]]&gt;=8,"High Risk",FraudData[[#This Row],[Fraud Risk Score]]&gt;=6,"Medium Risk",TRUE,"Low Risk")</f>
        <v>Low Risk</v>
      </c>
    </row>
    <row r="162" spans="1:19">
      <c r="A162">
        <v>161</v>
      </c>
      <c r="B162">
        <v>82.53</v>
      </c>
      <c r="C162">
        <v>19</v>
      </c>
      <c r="D162" t="s">
        <v>49</v>
      </c>
      <c r="E162">
        <v>1</v>
      </c>
      <c r="F162">
        <v>0</v>
      </c>
      <c r="G162">
        <v>47</v>
      </c>
      <c r="H162">
        <v>3</v>
      </c>
      <c r="I162">
        <v>56</v>
      </c>
      <c r="J162">
        <v>0</v>
      </c>
      <c r="K162">
        <f>_xlfn.XLOOKUP(FraudData[[#This Row],[amount]],AmountRules[Amount Min],AmountRules[Risk Points],,-1)</f>
        <v>0</v>
      </c>
      <c r="L162">
        <f>_xlfn.XLOOKUP(FraudData[[#This Row],[transaction_hour]],TimeRules[Hour Min],TimeRules[Risk Points],,-1)</f>
        <v>0</v>
      </c>
      <c r="M162">
        <f>_xlfn.XLOOKUP(FraudData[[#This Row],[foreign_transaction]],ForeignRules[Foreign Transaction],ForeignRules[Risk Points],0)</f>
        <v>3</v>
      </c>
      <c r="N162">
        <f>_xlfn.XLOOKUP(FraudData[[#This Row],[location_mismatch]],Table10[Location Mismatch],Table10[Risk Points],0)</f>
        <v>0</v>
      </c>
      <c r="O162">
        <f>_xlfn.XLOOKUP(FraudData[[#This Row],[device_trust_score]],DeviceRules[Device Min],DeviceRules[Risk Points],,-1)</f>
        <v>2</v>
      </c>
      <c r="P162">
        <f>_xlfn.XLOOKUP(FraudData[[#This Row],[velocity_last_24h]],VelocityRules[Velocity Min],VelocityRules[Risk Points],,-1)</f>
        <v>0</v>
      </c>
      <c r="Q162">
        <f>_xlfn.XLOOKUP(FraudData[[#This Row],[merchant_category]],MerchantRules[Merchant Category],MerchantRules[Risk Points],0)</f>
        <v>1</v>
      </c>
      <c r="R162">
        <f>SUM(FraudData[[#This Row],[Amount Risk]:[Merchant Risk]])</f>
        <v>6</v>
      </c>
      <c r="S162" t="str" cm="1">
        <f t="array" ref="S162">_xlfn.IFS(FraudData[[#This Row],[Fraud Risk Score]]&gt;=8,"High Risk",FraudData[[#This Row],[Fraud Risk Score]]&gt;=6,"Medium Risk",TRUE,"Low Risk")</f>
        <v>Medium Risk</v>
      </c>
    </row>
    <row r="163" spans="1:19">
      <c r="A163">
        <v>162</v>
      </c>
      <c r="B163">
        <v>180.09</v>
      </c>
      <c r="C163">
        <v>21</v>
      </c>
      <c r="D163" t="s">
        <v>46</v>
      </c>
      <c r="E163">
        <v>1</v>
      </c>
      <c r="F163">
        <v>0</v>
      </c>
      <c r="G163">
        <v>46</v>
      </c>
      <c r="H163">
        <v>1</v>
      </c>
      <c r="I163">
        <v>32</v>
      </c>
      <c r="J163">
        <v>0</v>
      </c>
      <c r="K163">
        <f>_xlfn.XLOOKUP(FraudData[[#This Row],[amount]],AmountRules[Amount Min],AmountRules[Risk Points],,-1)</f>
        <v>0</v>
      </c>
      <c r="L163">
        <f>_xlfn.XLOOKUP(FraudData[[#This Row],[transaction_hour]],TimeRules[Hour Min],TimeRules[Risk Points],,-1)</f>
        <v>0</v>
      </c>
      <c r="M163">
        <f>_xlfn.XLOOKUP(FraudData[[#This Row],[foreign_transaction]],ForeignRules[Foreign Transaction],ForeignRules[Risk Points],0)</f>
        <v>3</v>
      </c>
      <c r="N163">
        <f>_xlfn.XLOOKUP(FraudData[[#This Row],[location_mismatch]],Table10[Location Mismatch],Table10[Risk Points],0)</f>
        <v>0</v>
      </c>
      <c r="O163">
        <f>_xlfn.XLOOKUP(FraudData[[#This Row],[device_trust_score]],DeviceRules[Device Min],DeviceRules[Risk Points],,-1)</f>
        <v>2</v>
      </c>
      <c r="P163">
        <f>_xlfn.XLOOKUP(FraudData[[#This Row],[velocity_last_24h]],VelocityRules[Velocity Min],VelocityRules[Risk Points],,-1)</f>
        <v>0</v>
      </c>
      <c r="Q163">
        <f>_xlfn.XLOOKUP(FraudData[[#This Row],[merchant_category]],MerchantRules[Merchant Category],MerchantRules[Risk Points],0)</f>
        <v>0</v>
      </c>
      <c r="R163">
        <f>SUM(FraudData[[#This Row],[Amount Risk]:[Merchant Risk]])</f>
        <v>5</v>
      </c>
      <c r="S163" t="str" cm="1">
        <f t="array" ref="S163">_xlfn.IFS(FraudData[[#This Row],[Fraud Risk Score]]&gt;=8,"High Risk",FraudData[[#This Row],[Fraud Risk Score]]&gt;=6,"Medium Risk",TRUE,"Low Risk")</f>
        <v>Low Risk</v>
      </c>
    </row>
    <row r="164" spans="1:19">
      <c r="A164">
        <v>163</v>
      </c>
      <c r="B164">
        <v>180.69</v>
      </c>
      <c r="C164">
        <v>14</v>
      </c>
      <c r="D164" t="s">
        <v>46</v>
      </c>
      <c r="E164">
        <v>0</v>
      </c>
      <c r="F164">
        <v>1</v>
      </c>
      <c r="G164">
        <v>75</v>
      </c>
      <c r="H164">
        <v>2</v>
      </c>
      <c r="I164">
        <v>64</v>
      </c>
      <c r="J164">
        <v>0</v>
      </c>
      <c r="K164">
        <f>_xlfn.XLOOKUP(FraudData[[#This Row],[amount]],AmountRules[Amount Min],AmountRules[Risk Points],,-1)</f>
        <v>0</v>
      </c>
      <c r="L164">
        <f>_xlfn.XLOOKUP(FraudData[[#This Row],[transaction_hour]],TimeRules[Hour Min],TimeRules[Risk Points],,-1)</f>
        <v>0</v>
      </c>
      <c r="M164">
        <f>_xlfn.XLOOKUP(FraudData[[#This Row],[foreign_transaction]],ForeignRules[Foreign Transaction],ForeignRules[Risk Points],0)</f>
        <v>0</v>
      </c>
      <c r="N164">
        <f>_xlfn.XLOOKUP(FraudData[[#This Row],[location_mismatch]],Table10[Location Mismatch],Table10[Risk Points],0)</f>
        <v>3</v>
      </c>
      <c r="O164">
        <f>_xlfn.XLOOKUP(FraudData[[#This Row],[device_trust_score]],DeviceRules[Device Min],DeviceRules[Risk Points],,-1)</f>
        <v>0</v>
      </c>
      <c r="P164">
        <f>_xlfn.XLOOKUP(FraudData[[#This Row],[velocity_last_24h]],VelocityRules[Velocity Min],VelocityRules[Risk Points],,-1)</f>
        <v>0</v>
      </c>
      <c r="Q164">
        <f>_xlfn.XLOOKUP(FraudData[[#This Row],[merchant_category]],MerchantRules[Merchant Category],MerchantRules[Risk Points],0)</f>
        <v>0</v>
      </c>
      <c r="R164">
        <f>SUM(FraudData[[#This Row],[Amount Risk]:[Merchant Risk]])</f>
        <v>3</v>
      </c>
      <c r="S164" t="str" cm="1">
        <f t="array" ref="S164">_xlfn.IFS(FraudData[[#This Row],[Fraud Risk Score]]&gt;=8,"High Risk",FraudData[[#This Row],[Fraud Risk Score]]&gt;=6,"Medium Risk",TRUE,"Low Risk")</f>
        <v>Low Risk</v>
      </c>
    </row>
    <row r="165" spans="1:19">
      <c r="A165">
        <v>164</v>
      </c>
      <c r="B165">
        <v>138.13</v>
      </c>
      <c r="C165">
        <v>19</v>
      </c>
      <c r="D165" t="s">
        <v>48</v>
      </c>
      <c r="E165">
        <v>0</v>
      </c>
      <c r="F165">
        <v>0</v>
      </c>
      <c r="G165">
        <v>66</v>
      </c>
      <c r="H165">
        <v>3</v>
      </c>
      <c r="I165">
        <v>29</v>
      </c>
      <c r="J165">
        <v>0</v>
      </c>
      <c r="K165">
        <f>_xlfn.XLOOKUP(FraudData[[#This Row],[amount]],AmountRules[Amount Min],AmountRules[Risk Points],,-1)</f>
        <v>0</v>
      </c>
      <c r="L165">
        <f>_xlfn.XLOOKUP(FraudData[[#This Row],[transaction_hour]],TimeRules[Hour Min],TimeRules[Risk Points],,-1)</f>
        <v>0</v>
      </c>
      <c r="M165">
        <f>_xlfn.XLOOKUP(FraudData[[#This Row],[foreign_transaction]],ForeignRules[Foreign Transaction],ForeignRules[Risk Points],0)</f>
        <v>0</v>
      </c>
      <c r="N165">
        <f>_xlfn.XLOOKUP(FraudData[[#This Row],[location_mismatch]],Table10[Location Mismatch],Table10[Risk Points],0)</f>
        <v>0</v>
      </c>
      <c r="O165">
        <f>_xlfn.XLOOKUP(FraudData[[#This Row],[device_trust_score]],DeviceRules[Device Min],DeviceRules[Risk Points],,-1)</f>
        <v>1</v>
      </c>
      <c r="P165">
        <f>_xlfn.XLOOKUP(FraudData[[#This Row],[velocity_last_24h]],VelocityRules[Velocity Min],VelocityRules[Risk Points],,-1)</f>
        <v>0</v>
      </c>
      <c r="Q165">
        <f>_xlfn.XLOOKUP(FraudData[[#This Row],[merchant_category]],MerchantRules[Merchant Category],MerchantRules[Risk Points],0)</f>
        <v>0</v>
      </c>
      <c r="R165">
        <f>SUM(FraudData[[#This Row],[Amount Risk]:[Merchant Risk]])</f>
        <v>1</v>
      </c>
      <c r="S165" t="str" cm="1">
        <f t="array" ref="S165">_xlfn.IFS(FraudData[[#This Row],[Fraud Risk Score]]&gt;=8,"High Risk",FraudData[[#This Row],[Fraud Risk Score]]&gt;=6,"Medium Risk",TRUE,"Low Risk")</f>
        <v>Low Risk</v>
      </c>
    </row>
    <row r="166" spans="1:19">
      <c r="A166">
        <v>165</v>
      </c>
      <c r="B166">
        <v>17.03</v>
      </c>
      <c r="C166">
        <v>22</v>
      </c>
      <c r="D166" t="s">
        <v>46</v>
      </c>
      <c r="E166">
        <v>0</v>
      </c>
      <c r="F166">
        <v>0</v>
      </c>
      <c r="G166">
        <v>53</v>
      </c>
      <c r="H166">
        <v>0</v>
      </c>
      <c r="I166">
        <v>50</v>
      </c>
      <c r="J166">
        <v>0</v>
      </c>
      <c r="K166">
        <f>_xlfn.XLOOKUP(FraudData[[#This Row],[amount]],AmountRules[Amount Min],AmountRules[Risk Points],,-1)</f>
        <v>0</v>
      </c>
      <c r="L166">
        <f>_xlfn.XLOOKUP(FraudData[[#This Row],[transaction_hour]],TimeRules[Hour Min],TimeRules[Risk Points],,-1)</f>
        <v>0</v>
      </c>
      <c r="M166">
        <f>_xlfn.XLOOKUP(FraudData[[#This Row],[foreign_transaction]],ForeignRules[Foreign Transaction],ForeignRules[Risk Points],0)</f>
        <v>0</v>
      </c>
      <c r="N166">
        <f>_xlfn.XLOOKUP(FraudData[[#This Row],[location_mismatch]],Table10[Location Mismatch],Table10[Risk Points],0)</f>
        <v>0</v>
      </c>
      <c r="O166">
        <f>_xlfn.XLOOKUP(FraudData[[#This Row],[device_trust_score]],DeviceRules[Device Min],DeviceRules[Risk Points],,-1)</f>
        <v>1</v>
      </c>
      <c r="P166">
        <f>_xlfn.XLOOKUP(FraudData[[#This Row],[velocity_last_24h]],VelocityRules[Velocity Min],VelocityRules[Risk Points],,-1)</f>
        <v>0</v>
      </c>
      <c r="Q166">
        <f>_xlfn.XLOOKUP(FraudData[[#This Row],[merchant_category]],MerchantRules[Merchant Category],MerchantRules[Risk Points],0)</f>
        <v>0</v>
      </c>
      <c r="R166">
        <f>SUM(FraudData[[#This Row],[Amount Risk]:[Merchant Risk]])</f>
        <v>1</v>
      </c>
      <c r="S166" t="str" cm="1">
        <f t="array" ref="S166">_xlfn.IFS(FraudData[[#This Row],[Fraud Risk Score]]&gt;=8,"High Risk",FraudData[[#This Row],[Fraud Risk Score]]&gt;=6,"Medium Risk",TRUE,"Low Risk")</f>
        <v>Low Risk</v>
      </c>
    </row>
    <row r="167" spans="1:19">
      <c r="A167">
        <v>166</v>
      </c>
      <c r="B167">
        <v>324.66000000000003</v>
      </c>
      <c r="C167">
        <v>8</v>
      </c>
      <c r="D167" t="s">
        <v>48</v>
      </c>
      <c r="E167">
        <v>0</v>
      </c>
      <c r="F167">
        <v>0</v>
      </c>
      <c r="G167">
        <v>69</v>
      </c>
      <c r="H167">
        <v>1</v>
      </c>
      <c r="I167">
        <v>57</v>
      </c>
      <c r="J167">
        <v>0</v>
      </c>
      <c r="K167">
        <f>_xlfn.XLOOKUP(FraudData[[#This Row],[amount]],AmountRules[Amount Min],AmountRules[Risk Points],,-1)</f>
        <v>0</v>
      </c>
      <c r="L167">
        <f>_xlfn.XLOOKUP(FraudData[[#This Row],[transaction_hour]],TimeRules[Hour Min],TimeRules[Risk Points],,-1)</f>
        <v>0</v>
      </c>
      <c r="M167">
        <f>_xlfn.XLOOKUP(FraudData[[#This Row],[foreign_transaction]],ForeignRules[Foreign Transaction],ForeignRules[Risk Points],0)</f>
        <v>0</v>
      </c>
      <c r="N167">
        <f>_xlfn.XLOOKUP(FraudData[[#This Row],[location_mismatch]],Table10[Location Mismatch],Table10[Risk Points],0)</f>
        <v>0</v>
      </c>
      <c r="O167">
        <f>_xlfn.XLOOKUP(FraudData[[#This Row],[device_trust_score]],DeviceRules[Device Min],DeviceRules[Risk Points],,-1)</f>
        <v>1</v>
      </c>
      <c r="P167">
        <f>_xlfn.XLOOKUP(FraudData[[#This Row],[velocity_last_24h]],VelocityRules[Velocity Min],VelocityRules[Risk Points],,-1)</f>
        <v>0</v>
      </c>
      <c r="Q167">
        <f>_xlfn.XLOOKUP(FraudData[[#This Row],[merchant_category]],MerchantRules[Merchant Category],MerchantRules[Risk Points],0)</f>
        <v>0</v>
      </c>
      <c r="R167">
        <f>SUM(FraudData[[#This Row],[Amount Risk]:[Merchant Risk]])</f>
        <v>1</v>
      </c>
      <c r="S167" t="str" cm="1">
        <f t="array" ref="S167">_xlfn.IFS(FraudData[[#This Row],[Fraud Risk Score]]&gt;=8,"High Risk",FraudData[[#This Row],[Fraud Risk Score]]&gt;=6,"Medium Risk",TRUE,"Low Risk")</f>
        <v>Low Risk</v>
      </c>
    </row>
    <row r="168" spans="1:19">
      <c r="A168">
        <v>167</v>
      </c>
      <c r="B168">
        <v>69.63</v>
      </c>
      <c r="C168">
        <v>2</v>
      </c>
      <c r="D168" t="s">
        <v>48</v>
      </c>
      <c r="E168">
        <v>0</v>
      </c>
      <c r="F168">
        <v>0</v>
      </c>
      <c r="G168">
        <v>57</v>
      </c>
      <c r="H168">
        <v>0</v>
      </c>
      <c r="I168">
        <v>47</v>
      </c>
      <c r="J168">
        <v>0</v>
      </c>
      <c r="K168">
        <f>_xlfn.XLOOKUP(FraudData[[#This Row],[amount]],AmountRules[Amount Min],AmountRules[Risk Points],,-1)</f>
        <v>0</v>
      </c>
      <c r="L168">
        <f>_xlfn.XLOOKUP(FraudData[[#This Row],[transaction_hour]],TimeRules[Hour Min],TimeRules[Risk Points],,-1)</f>
        <v>3</v>
      </c>
      <c r="M168">
        <f>_xlfn.XLOOKUP(FraudData[[#This Row],[foreign_transaction]],ForeignRules[Foreign Transaction],ForeignRules[Risk Points],0)</f>
        <v>0</v>
      </c>
      <c r="N168">
        <f>_xlfn.XLOOKUP(FraudData[[#This Row],[location_mismatch]],Table10[Location Mismatch],Table10[Risk Points],0)</f>
        <v>0</v>
      </c>
      <c r="O168">
        <f>_xlfn.XLOOKUP(FraudData[[#This Row],[device_trust_score]],DeviceRules[Device Min],DeviceRules[Risk Points],,-1)</f>
        <v>1</v>
      </c>
      <c r="P168">
        <f>_xlfn.XLOOKUP(FraudData[[#This Row],[velocity_last_24h]],VelocityRules[Velocity Min],VelocityRules[Risk Points],,-1)</f>
        <v>0</v>
      </c>
      <c r="Q168">
        <f>_xlfn.XLOOKUP(FraudData[[#This Row],[merchant_category]],MerchantRules[Merchant Category],MerchantRules[Risk Points],0)</f>
        <v>0</v>
      </c>
      <c r="R168">
        <f>SUM(FraudData[[#This Row],[Amount Risk]:[Merchant Risk]])</f>
        <v>4</v>
      </c>
      <c r="S168" t="str" cm="1">
        <f t="array" ref="S168">_xlfn.IFS(FraudData[[#This Row],[Fraud Risk Score]]&gt;=8,"High Risk",FraudData[[#This Row],[Fraud Risk Score]]&gt;=6,"Medium Risk",TRUE,"Low Risk")</f>
        <v>Low Risk</v>
      </c>
    </row>
    <row r="169" spans="1:19">
      <c r="A169">
        <v>168</v>
      </c>
      <c r="B169">
        <v>37.159999999999997</v>
      </c>
      <c r="C169">
        <v>2</v>
      </c>
      <c r="D169" t="s">
        <v>50</v>
      </c>
      <c r="E169">
        <v>0</v>
      </c>
      <c r="F169">
        <v>0</v>
      </c>
      <c r="G169">
        <v>63</v>
      </c>
      <c r="H169">
        <v>6</v>
      </c>
      <c r="I169">
        <v>39</v>
      </c>
      <c r="J169">
        <v>0</v>
      </c>
      <c r="K169">
        <f>_xlfn.XLOOKUP(FraudData[[#This Row],[amount]],AmountRules[Amount Min],AmountRules[Risk Points],,-1)</f>
        <v>0</v>
      </c>
      <c r="L169">
        <f>_xlfn.XLOOKUP(FraudData[[#This Row],[transaction_hour]],TimeRules[Hour Min],TimeRules[Risk Points],,-1)</f>
        <v>3</v>
      </c>
      <c r="M169">
        <f>_xlfn.XLOOKUP(FraudData[[#This Row],[foreign_transaction]],ForeignRules[Foreign Transaction],ForeignRules[Risk Points],0)</f>
        <v>0</v>
      </c>
      <c r="N169">
        <f>_xlfn.XLOOKUP(FraudData[[#This Row],[location_mismatch]],Table10[Location Mismatch],Table10[Risk Points],0)</f>
        <v>0</v>
      </c>
      <c r="O169">
        <f>_xlfn.XLOOKUP(FraudData[[#This Row],[device_trust_score]],DeviceRules[Device Min],DeviceRules[Risk Points],,-1)</f>
        <v>1</v>
      </c>
      <c r="P169">
        <f>_xlfn.XLOOKUP(FraudData[[#This Row],[velocity_last_24h]],VelocityRules[Velocity Min],VelocityRules[Risk Points],,-1)</f>
        <v>3</v>
      </c>
      <c r="Q169">
        <f>_xlfn.XLOOKUP(FraudData[[#This Row],[merchant_category]],MerchantRules[Merchant Category],MerchantRules[Risk Points],0)</f>
        <v>0</v>
      </c>
      <c r="R169">
        <f>SUM(FraudData[[#This Row],[Amount Risk]:[Merchant Risk]])</f>
        <v>7</v>
      </c>
      <c r="S169" t="str" cm="1">
        <f t="array" ref="S169">_xlfn.IFS(FraudData[[#This Row],[Fraud Risk Score]]&gt;=8,"High Risk",FraudData[[#This Row],[Fraud Risk Score]]&gt;=6,"Medium Risk",TRUE,"Low Risk")</f>
        <v>Medium Risk</v>
      </c>
    </row>
    <row r="170" spans="1:19">
      <c r="A170">
        <v>169</v>
      </c>
      <c r="B170">
        <v>7.49</v>
      </c>
      <c r="C170">
        <v>1</v>
      </c>
      <c r="D170" t="s">
        <v>49</v>
      </c>
      <c r="E170">
        <v>0</v>
      </c>
      <c r="F170">
        <v>0</v>
      </c>
      <c r="G170">
        <v>97</v>
      </c>
      <c r="H170">
        <v>1</v>
      </c>
      <c r="I170">
        <v>47</v>
      </c>
      <c r="J170">
        <v>0</v>
      </c>
      <c r="K170">
        <f>_xlfn.XLOOKUP(FraudData[[#This Row],[amount]],AmountRules[Amount Min],AmountRules[Risk Points],,-1)</f>
        <v>0</v>
      </c>
      <c r="L170">
        <f>_xlfn.XLOOKUP(FraudData[[#This Row],[transaction_hour]],TimeRules[Hour Min],TimeRules[Risk Points],,-1)</f>
        <v>3</v>
      </c>
      <c r="M170">
        <f>_xlfn.XLOOKUP(FraudData[[#This Row],[foreign_transaction]],ForeignRules[Foreign Transaction],ForeignRules[Risk Points],0)</f>
        <v>0</v>
      </c>
      <c r="N170">
        <f>_xlfn.XLOOKUP(FraudData[[#This Row],[location_mismatch]],Table10[Location Mismatch],Table10[Risk Points],0)</f>
        <v>0</v>
      </c>
      <c r="O170">
        <f>_xlfn.XLOOKUP(FraudData[[#This Row],[device_trust_score]],DeviceRules[Device Min],DeviceRules[Risk Points],,-1)</f>
        <v>0</v>
      </c>
      <c r="P170">
        <f>_xlfn.XLOOKUP(FraudData[[#This Row],[velocity_last_24h]],VelocityRules[Velocity Min],VelocityRules[Risk Points],,-1)</f>
        <v>0</v>
      </c>
      <c r="Q170">
        <f>_xlfn.XLOOKUP(FraudData[[#This Row],[merchant_category]],MerchantRules[Merchant Category],MerchantRules[Risk Points],0)</f>
        <v>1</v>
      </c>
      <c r="R170">
        <f>SUM(FraudData[[#This Row],[Amount Risk]:[Merchant Risk]])</f>
        <v>4</v>
      </c>
      <c r="S170" t="str" cm="1">
        <f t="array" ref="S170">_xlfn.IFS(FraudData[[#This Row],[Fraud Risk Score]]&gt;=8,"High Risk",FraudData[[#This Row],[Fraud Risk Score]]&gt;=6,"Medium Risk",TRUE,"Low Risk")</f>
        <v>Low Risk</v>
      </c>
    </row>
    <row r="171" spans="1:19">
      <c r="A171">
        <v>170</v>
      </c>
      <c r="B171">
        <v>160.88</v>
      </c>
      <c r="C171">
        <v>0</v>
      </c>
      <c r="D171" t="s">
        <v>48</v>
      </c>
      <c r="E171">
        <v>0</v>
      </c>
      <c r="F171">
        <v>0</v>
      </c>
      <c r="G171">
        <v>89</v>
      </c>
      <c r="H171">
        <v>2</v>
      </c>
      <c r="I171">
        <v>49</v>
      </c>
      <c r="J171">
        <v>0</v>
      </c>
      <c r="K171">
        <f>_xlfn.XLOOKUP(FraudData[[#This Row],[amount]],AmountRules[Amount Min],AmountRules[Risk Points],,-1)</f>
        <v>0</v>
      </c>
      <c r="L171">
        <f>_xlfn.XLOOKUP(FraudData[[#This Row],[transaction_hour]],TimeRules[Hour Min],TimeRules[Risk Points],,-1)</f>
        <v>3</v>
      </c>
      <c r="M171">
        <f>_xlfn.XLOOKUP(FraudData[[#This Row],[foreign_transaction]],ForeignRules[Foreign Transaction],ForeignRules[Risk Points],0)</f>
        <v>0</v>
      </c>
      <c r="N171">
        <f>_xlfn.XLOOKUP(FraudData[[#This Row],[location_mismatch]],Table10[Location Mismatch],Table10[Risk Points],0)</f>
        <v>0</v>
      </c>
      <c r="O171">
        <f>_xlfn.XLOOKUP(FraudData[[#This Row],[device_trust_score]],DeviceRules[Device Min],DeviceRules[Risk Points],,-1)</f>
        <v>0</v>
      </c>
      <c r="P171">
        <f>_xlfn.XLOOKUP(FraudData[[#This Row],[velocity_last_24h]],VelocityRules[Velocity Min],VelocityRules[Risk Points],,-1)</f>
        <v>0</v>
      </c>
      <c r="Q171">
        <f>_xlfn.XLOOKUP(FraudData[[#This Row],[merchant_category]],MerchantRules[Merchant Category],MerchantRules[Risk Points],0)</f>
        <v>0</v>
      </c>
      <c r="R171">
        <f>SUM(FraudData[[#This Row],[Amount Risk]:[Merchant Risk]])</f>
        <v>3</v>
      </c>
      <c r="S171" t="str" cm="1">
        <f t="array" ref="S171">_xlfn.IFS(FraudData[[#This Row],[Fraud Risk Score]]&gt;=8,"High Risk",FraudData[[#This Row],[Fraud Risk Score]]&gt;=6,"Medium Risk",TRUE,"Low Risk")</f>
        <v>Low Risk</v>
      </c>
    </row>
    <row r="172" spans="1:19">
      <c r="A172">
        <v>171</v>
      </c>
      <c r="B172">
        <v>203.73</v>
      </c>
      <c r="C172">
        <v>13</v>
      </c>
      <c r="D172" t="s">
        <v>46</v>
      </c>
      <c r="E172">
        <v>0</v>
      </c>
      <c r="F172">
        <v>0</v>
      </c>
      <c r="G172">
        <v>74</v>
      </c>
      <c r="H172">
        <v>3</v>
      </c>
      <c r="I172">
        <v>37</v>
      </c>
      <c r="J172">
        <v>0</v>
      </c>
      <c r="K172">
        <f>_xlfn.XLOOKUP(FraudData[[#This Row],[amount]],AmountRules[Amount Min],AmountRules[Risk Points],,-1)</f>
        <v>0</v>
      </c>
      <c r="L172">
        <f>_xlfn.XLOOKUP(FraudData[[#This Row],[transaction_hour]],TimeRules[Hour Min],TimeRules[Risk Points],,-1)</f>
        <v>0</v>
      </c>
      <c r="M172">
        <f>_xlfn.XLOOKUP(FraudData[[#This Row],[foreign_transaction]],ForeignRules[Foreign Transaction],ForeignRules[Risk Points],0)</f>
        <v>0</v>
      </c>
      <c r="N172">
        <f>_xlfn.XLOOKUP(FraudData[[#This Row],[location_mismatch]],Table10[Location Mismatch],Table10[Risk Points],0)</f>
        <v>0</v>
      </c>
      <c r="O172">
        <f>_xlfn.XLOOKUP(FraudData[[#This Row],[device_trust_score]],DeviceRules[Device Min],DeviceRules[Risk Points],,-1)</f>
        <v>0</v>
      </c>
      <c r="P172">
        <f>_xlfn.XLOOKUP(FraudData[[#This Row],[velocity_last_24h]],VelocityRules[Velocity Min],VelocityRules[Risk Points],,-1)</f>
        <v>0</v>
      </c>
      <c r="Q172">
        <f>_xlfn.XLOOKUP(FraudData[[#This Row],[merchant_category]],MerchantRules[Merchant Category],MerchantRules[Risk Points],0)</f>
        <v>0</v>
      </c>
      <c r="R172">
        <f>SUM(FraudData[[#This Row],[Amount Risk]:[Merchant Risk]])</f>
        <v>0</v>
      </c>
      <c r="S172" t="str" cm="1">
        <f t="array" ref="S172">_xlfn.IFS(FraudData[[#This Row],[Fraud Risk Score]]&gt;=8,"High Risk",FraudData[[#This Row],[Fraud Risk Score]]&gt;=6,"Medium Risk",TRUE,"Low Risk")</f>
        <v>Low Risk</v>
      </c>
    </row>
    <row r="173" spans="1:19">
      <c r="A173">
        <v>172</v>
      </c>
      <c r="B173">
        <v>3.01</v>
      </c>
      <c r="C173">
        <v>16</v>
      </c>
      <c r="D173" t="s">
        <v>48</v>
      </c>
      <c r="E173">
        <v>0</v>
      </c>
      <c r="F173">
        <v>0</v>
      </c>
      <c r="G173">
        <v>72</v>
      </c>
      <c r="H173">
        <v>0</v>
      </c>
      <c r="I173">
        <v>55</v>
      </c>
      <c r="J173">
        <v>0</v>
      </c>
      <c r="K173">
        <f>_xlfn.XLOOKUP(FraudData[[#This Row],[amount]],AmountRules[Amount Min],AmountRules[Risk Points],,-1)</f>
        <v>0</v>
      </c>
      <c r="L173">
        <f>_xlfn.XLOOKUP(FraudData[[#This Row],[transaction_hour]],TimeRules[Hour Min],TimeRules[Risk Points],,-1)</f>
        <v>0</v>
      </c>
      <c r="M173">
        <f>_xlfn.XLOOKUP(FraudData[[#This Row],[foreign_transaction]],ForeignRules[Foreign Transaction],ForeignRules[Risk Points],0)</f>
        <v>0</v>
      </c>
      <c r="N173">
        <f>_xlfn.XLOOKUP(FraudData[[#This Row],[location_mismatch]],Table10[Location Mismatch],Table10[Risk Points],0)</f>
        <v>0</v>
      </c>
      <c r="O173">
        <f>_xlfn.XLOOKUP(FraudData[[#This Row],[device_trust_score]],DeviceRules[Device Min],DeviceRules[Risk Points],,-1)</f>
        <v>0</v>
      </c>
      <c r="P173">
        <f>_xlfn.XLOOKUP(FraudData[[#This Row],[velocity_last_24h]],VelocityRules[Velocity Min],VelocityRules[Risk Points],,-1)</f>
        <v>0</v>
      </c>
      <c r="Q173">
        <f>_xlfn.XLOOKUP(FraudData[[#This Row],[merchant_category]],MerchantRules[Merchant Category],MerchantRules[Risk Points],0)</f>
        <v>0</v>
      </c>
      <c r="R173">
        <f>SUM(FraudData[[#This Row],[Amount Risk]:[Merchant Risk]])</f>
        <v>0</v>
      </c>
      <c r="S173" t="str" cm="1">
        <f t="array" ref="S173">_xlfn.IFS(FraudData[[#This Row],[Fraud Risk Score]]&gt;=8,"High Risk",FraudData[[#This Row],[Fraud Risk Score]]&gt;=6,"Medium Risk",TRUE,"Low Risk")</f>
        <v>Low Risk</v>
      </c>
    </row>
    <row r="174" spans="1:19">
      <c r="A174">
        <v>173</v>
      </c>
      <c r="B174">
        <v>129.16999999999999</v>
      </c>
      <c r="C174">
        <v>12</v>
      </c>
      <c r="D174" t="s">
        <v>48</v>
      </c>
      <c r="E174">
        <v>0</v>
      </c>
      <c r="F174">
        <v>0</v>
      </c>
      <c r="G174">
        <v>61</v>
      </c>
      <c r="H174">
        <v>3</v>
      </c>
      <c r="I174">
        <v>37</v>
      </c>
      <c r="J174">
        <v>0</v>
      </c>
      <c r="K174">
        <f>_xlfn.XLOOKUP(FraudData[[#This Row],[amount]],AmountRules[Amount Min],AmountRules[Risk Points],,-1)</f>
        <v>0</v>
      </c>
      <c r="L174">
        <f>_xlfn.XLOOKUP(FraudData[[#This Row],[transaction_hour]],TimeRules[Hour Min],TimeRules[Risk Points],,-1)</f>
        <v>0</v>
      </c>
      <c r="M174">
        <f>_xlfn.XLOOKUP(FraudData[[#This Row],[foreign_transaction]],ForeignRules[Foreign Transaction],ForeignRules[Risk Points],0)</f>
        <v>0</v>
      </c>
      <c r="N174">
        <f>_xlfn.XLOOKUP(FraudData[[#This Row],[location_mismatch]],Table10[Location Mismatch],Table10[Risk Points],0)</f>
        <v>0</v>
      </c>
      <c r="O174">
        <f>_xlfn.XLOOKUP(FraudData[[#This Row],[device_trust_score]],DeviceRules[Device Min],DeviceRules[Risk Points],,-1)</f>
        <v>1</v>
      </c>
      <c r="P174">
        <f>_xlfn.XLOOKUP(FraudData[[#This Row],[velocity_last_24h]],VelocityRules[Velocity Min],VelocityRules[Risk Points],,-1)</f>
        <v>0</v>
      </c>
      <c r="Q174">
        <f>_xlfn.XLOOKUP(FraudData[[#This Row],[merchant_category]],MerchantRules[Merchant Category],MerchantRules[Risk Points],0)</f>
        <v>0</v>
      </c>
      <c r="R174">
        <f>SUM(FraudData[[#This Row],[Amount Risk]:[Merchant Risk]])</f>
        <v>1</v>
      </c>
      <c r="S174" t="str" cm="1">
        <f t="array" ref="S174">_xlfn.IFS(FraudData[[#This Row],[Fraud Risk Score]]&gt;=8,"High Risk",FraudData[[#This Row],[Fraud Risk Score]]&gt;=6,"Medium Risk",TRUE,"Low Risk")</f>
        <v>Low Risk</v>
      </c>
    </row>
    <row r="175" spans="1:19">
      <c r="A175">
        <v>174</v>
      </c>
      <c r="B175">
        <v>46.23</v>
      </c>
      <c r="C175">
        <v>18</v>
      </c>
      <c r="D175" t="s">
        <v>48</v>
      </c>
      <c r="E175">
        <v>1</v>
      </c>
      <c r="F175">
        <v>1</v>
      </c>
      <c r="G175">
        <v>57</v>
      </c>
      <c r="H175">
        <v>2</v>
      </c>
      <c r="I175">
        <v>19</v>
      </c>
      <c r="J175">
        <v>0</v>
      </c>
      <c r="K175">
        <f>_xlfn.XLOOKUP(FraudData[[#This Row],[amount]],AmountRules[Amount Min],AmountRules[Risk Points],,-1)</f>
        <v>0</v>
      </c>
      <c r="L175">
        <f>_xlfn.XLOOKUP(FraudData[[#This Row],[transaction_hour]],TimeRules[Hour Min],TimeRules[Risk Points],,-1)</f>
        <v>0</v>
      </c>
      <c r="M175">
        <f>_xlfn.XLOOKUP(FraudData[[#This Row],[foreign_transaction]],ForeignRules[Foreign Transaction],ForeignRules[Risk Points],0)</f>
        <v>3</v>
      </c>
      <c r="N175">
        <f>_xlfn.XLOOKUP(FraudData[[#This Row],[location_mismatch]],Table10[Location Mismatch],Table10[Risk Points],0)</f>
        <v>3</v>
      </c>
      <c r="O175">
        <f>_xlfn.XLOOKUP(FraudData[[#This Row],[device_trust_score]],DeviceRules[Device Min],DeviceRules[Risk Points],,-1)</f>
        <v>1</v>
      </c>
      <c r="P175">
        <f>_xlfn.XLOOKUP(FraudData[[#This Row],[velocity_last_24h]],VelocityRules[Velocity Min],VelocityRules[Risk Points],,-1)</f>
        <v>0</v>
      </c>
      <c r="Q175">
        <f>_xlfn.XLOOKUP(FraudData[[#This Row],[merchant_category]],MerchantRules[Merchant Category],MerchantRules[Risk Points],0)</f>
        <v>0</v>
      </c>
      <c r="R175">
        <f>SUM(FraudData[[#This Row],[Amount Risk]:[Merchant Risk]])</f>
        <v>7</v>
      </c>
      <c r="S175" t="str" cm="1">
        <f t="array" ref="S175">_xlfn.IFS(FraudData[[#This Row],[Fraud Risk Score]]&gt;=8,"High Risk",FraudData[[#This Row],[Fraud Risk Score]]&gt;=6,"Medium Risk",TRUE,"Low Risk")</f>
        <v>Medium Risk</v>
      </c>
    </row>
    <row r="176" spans="1:19">
      <c r="A176">
        <v>175</v>
      </c>
      <c r="B176">
        <v>186.5</v>
      </c>
      <c r="C176">
        <v>22</v>
      </c>
      <c r="D176" t="s">
        <v>47</v>
      </c>
      <c r="E176">
        <v>0</v>
      </c>
      <c r="F176">
        <v>0</v>
      </c>
      <c r="G176">
        <v>30</v>
      </c>
      <c r="H176">
        <v>2</v>
      </c>
      <c r="I176">
        <v>48</v>
      </c>
      <c r="J176">
        <v>0</v>
      </c>
      <c r="K176">
        <f>_xlfn.XLOOKUP(FraudData[[#This Row],[amount]],AmountRules[Amount Min],AmountRules[Risk Points],,-1)</f>
        <v>0</v>
      </c>
      <c r="L176">
        <f>_xlfn.XLOOKUP(FraudData[[#This Row],[transaction_hour]],TimeRules[Hour Min],TimeRules[Risk Points],,-1)</f>
        <v>0</v>
      </c>
      <c r="M176">
        <f>_xlfn.XLOOKUP(FraudData[[#This Row],[foreign_transaction]],ForeignRules[Foreign Transaction],ForeignRules[Risk Points],0)</f>
        <v>0</v>
      </c>
      <c r="N176">
        <f>_xlfn.XLOOKUP(FraudData[[#This Row],[location_mismatch]],Table10[Location Mismatch],Table10[Risk Points],0)</f>
        <v>0</v>
      </c>
      <c r="O176">
        <f>_xlfn.XLOOKUP(FraudData[[#This Row],[device_trust_score]],DeviceRules[Device Min],DeviceRules[Risk Points],,-1)</f>
        <v>2</v>
      </c>
      <c r="P176">
        <f>_xlfn.XLOOKUP(FraudData[[#This Row],[velocity_last_24h]],VelocityRules[Velocity Min],VelocityRules[Risk Points],,-1)</f>
        <v>0</v>
      </c>
      <c r="Q176">
        <f>_xlfn.XLOOKUP(FraudData[[#This Row],[merchant_category]],MerchantRules[Merchant Category],MerchantRules[Risk Points],0)</f>
        <v>0</v>
      </c>
      <c r="R176">
        <f>SUM(FraudData[[#This Row],[Amount Risk]:[Merchant Risk]])</f>
        <v>2</v>
      </c>
      <c r="S176" t="str" cm="1">
        <f t="array" ref="S176">_xlfn.IFS(FraudData[[#This Row],[Fraud Risk Score]]&gt;=8,"High Risk",FraudData[[#This Row],[Fraud Risk Score]]&gt;=6,"Medium Risk",TRUE,"Low Risk")</f>
        <v>Low Risk</v>
      </c>
    </row>
    <row r="177" spans="1:19">
      <c r="A177">
        <v>176</v>
      </c>
      <c r="B177">
        <v>34.49</v>
      </c>
      <c r="C177">
        <v>14</v>
      </c>
      <c r="D177" t="s">
        <v>47</v>
      </c>
      <c r="E177">
        <v>0</v>
      </c>
      <c r="F177">
        <v>0</v>
      </c>
      <c r="G177">
        <v>94</v>
      </c>
      <c r="H177">
        <v>2</v>
      </c>
      <c r="I177">
        <v>67</v>
      </c>
      <c r="J177">
        <v>0</v>
      </c>
      <c r="K177">
        <f>_xlfn.XLOOKUP(FraudData[[#This Row],[amount]],AmountRules[Amount Min],AmountRules[Risk Points],,-1)</f>
        <v>0</v>
      </c>
      <c r="L177">
        <f>_xlfn.XLOOKUP(FraudData[[#This Row],[transaction_hour]],TimeRules[Hour Min],TimeRules[Risk Points],,-1)</f>
        <v>0</v>
      </c>
      <c r="M177">
        <f>_xlfn.XLOOKUP(FraudData[[#This Row],[foreign_transaction]],ForeignRules[Foreign Transaction],ForeignRules[Risk Points],0)</f>
        <v>0</v>
      </c>
      <c r="N177">
        <f>_xlfn.XLOOKUP(FraudData[[#This Row],[location_mismatch]],Table10[Location Mismatch],Table10[Risk Points],0)</f>
        <v>0</v>
      </c>
      <c r="O177">
        <f>_xlfn.XLOOKUP(FraudData[[#This Row],[device_trust_score]],DeviceRules[Device Min],DeviceRules[Risk Points],,-1)</f>
        <v>0</v>
      </c>
      <c r="P177">
        <f>_xlfn.XLOOKUP(FraudData[[#This Row],[velocity_last_24h]],VelocityRules[Velocity Min],VelocityRules[Risk Points],,-1)</f>
        <v>0</v>
      </c>
      <c r="Q177">
        <f>_xlfn.XLOOKUP(FraudData[[#This Row],[merchant_category]],MerchantRules[Merchant Category],MerchantRules[Risk Points],0)</f>
        <v>0</v>
      </c>
      <c r="R177">
        <f>SUM(FraudData[[#This Row],[Amount Risk]:[Merchant Risk]])</f>
        <v>0</v>
      </c>
      <c r="S177" t="str" cm="1">
        <f t="array" ref="S177">_xlfn.IFS(FraudData[[#This Row],[Fraud Risk Score]]&gt;=8,"High Risk",FraudData[[#This Row],[Fraud Risk Score]]&gt;=6,"Medium Risk",TRUE,"Low Risk")</f>
        <v>Low Risk</v>
      </c>
    </row>
    <row r="178" spans="1:19">
      <c r="A178">
        <v>177</v>
      </c>
      <c r="B178">
        <v>211.36</v>
      </c>
      <c r="C178">
        <v>13</v>
      </c>
      <c r="D178" t="s">
        <v>47</v>
      </c>
      <c r="E178">
        <v>0</v>
      </c>
      <c r="F178">
        <v>0</v>
      </c>
      <c r="G178">
        <v>79</v>
      </c>
      <c r="H178">
        <v>1</v>
      </c>
      <c r="I178">
        <v>45</v>
      </c>
      <c r="J178">
        <v>0</v>
      </c>
      <c r="K178">
        <f>_xlfn.XLOOKUP(FraudData[[#This Row],[amount]],AmountRules[Amount Min],AmountRules[Risk Points],,-1)</f>
        <v>0</v>
      </c>
      <c r="L178">
        <f>_xlfn.XLOOKUP(FraudData[[#This Row],[transaction_hour]],TimeRules[Hour Min],TimeRules[Risk Points],,-1)</f>
        <v>0</v>
      </c>
      <c r="M178">
        <f>_xlfn.XLOOKUP(FraudData[[#This Row],[foreign_transaction]],ForeignRules[Foreign Transaction],ForeignRules[Risk Points],0)</f>
        <v>0</v>
      </c>
      <c r="N178">
        <f>_xlfn.XLOOKUP(FraudData[[#This Row],[location_mismatch]],Table10[Location Mismatch],Table10[Risk Points],0)</f>
        <v>0</v>
      </c>
      <c r="O178">
        <f>_xlfn.XLOOKUP(FraudData[[#This Row],[device_trust_score]],DeviceRules[Device Min],DeviceRules[Risk Points],,-1)</f>
        <v>0</v>
      </c>
      <c r="P178">
        <f>_xlfn.XLOOKUP(FraudData[[#This Row],[velocity_last_24h]],VelocityRules[Velocity Min],VelocityRules[Risk Points],,-1)</f>
        <v>0</v>
      </c>
      <c r="Q178">
        <f>_xlfn.XLOOKUP(FraudData[[#This Row],[merchant_category]],MerchantRules[Merchant Category],MerchantRules[Risk Points],0)</f>
        <v>0</v>
      </c>
      <c r="R178">
        <f>SUM(FraudData[[#This Row],[Amount Risk]:[Merchant Risk]])</f>
        <v>0</v>
      </c>
      <c r="S178" t="str" cm="1">
        <f t="array" ref="S178">_xlfn.IFS(FraudData[[#This Row],[Fraud Risk Score]]&gt;=8,"High Risk",FraudData[[#This Row],[Fraud Risk Score]]&gt;=6,"Medium Risk",TRUE,"Low Risk")</f>
        <v>Low Risk</v>
      </c>
    </row>
    <row r="179" spans="1:19">
      <c r="A179">
        <v>178</v>
      </c>
      <c r="B179">
        <v>88.01</v>
      </c>
      <c r="C179">
        <v>1</v>
      </c>
      <c r="D179" t="s">
        <v>47</v>
      </c>
      <c r="E179">
        <v>0</v>
      </c>
      <c r="F179">
        <v>1</v>
      </c>
      <c r="G179">
        <v>68</v>
      </c>
      <c r="H179">
        <v>0</v>
      </c>
      <c r="I179">
        <v>20</v>
      </c>
      <c r="J179">
        <v>0</v>
      </c>
      <c r="K179">
        <f>_xlfn.XLOOKUP(FraudData[[#This Row],[amount]],AmountRules[Amount Min],AmountRules[Risk Points],,-1)</f>
        <v>0</v>
      </c>
      <c r="L179">
        <f>_xlfn.XLOOKUP(FraudData[[#This Row],[transaction_hour]],TimeRules[Hour Min],TimeRules[Risk Points],,-1)</f>
        <v>3</v>
      </c>
      <c r="M179">
        <f>_xlfn.XLOOKUP(FraudData[[#This Row],[foreign_transaction]],ForeignRules[Foreign Transaction],ForeignRules[Risk Points],0)</f>
        <v>0</v>
      </c>
      <c r="N179">
        <f>_xlfn.XLOOKUP(FraudData[[#This Row],[location_mismatch]],Table10[Location Mismatch],Table10[Risk Points],0)</f>
        <v>3</v>
      </c>
      <c r="O179">
        <f>_xlfn.XLOOKUP(FraudData[[#This Row],[device_trust_score]],DeviceRules[Device Min],DeviceRules[Risk Points],,-1)</f>
        <v>1</v>
      </c>
      <c r="P179">
        <f>_xlfn.XLOOKUP(FraudData[[#This Row],[velocity_last_24h]],VelocityRules[Velocity Min],VelocityRules[Risk Points],,-1)</f>
        <v>0</v>
      </c>
      <c r="Q179">
        <f>_xlfn.XLOOKUP(FraudData[[#This Row],[merchant_category]],MerchantRules[Merchant Category],MerchantRules[Risk Points],0)</f>
        <v>0</v>
      </c>
      <c r="R179">
        <f>SUM(FraudData[[#This Row],[Amount Risk]:[Merchant Risk]])</f>
        <v>7</v>
      </c>
      <c r="S179" t="str" cm="1">
        <f t="array" ref="S179">_xlfn.IFS(FraudData[[#This Row],[Fraud Risk Score]]&gt;=8,"High Risk",FraudData[[#This Row],[Fraud Risk Score]]&gt;=6,"Medium Risk",TRUE,"Low Risk")</f>
        <v>Medium Risk</v>
      </c>
    </row>
    <row r="180" spans="1:19">
      <c r="A180">
        <v>179</v>
      </c>
      <c r="B180">
        <v>496.86</v>
      </c>
      <c r="C180">
        <v>6</v>
      </c>
      <c r="D180" t="s">
        <v>50</v>
      </c>
      <c r="E180">
        <v>0</v>
      </c>
      <c r="F180">
        <v>1</v>
      </c>
      <c r="G180">
        <v>74</v>
      </c>
      <c r="H180">
        <v>4</v>
      </c>
      <c r="I180">
        <v>37</v>
      </c>
      <c r="J180">
        <v>0</v>
      </c>
      <c r="K180">
        <f>_xlfn.XLOOKUP(FraudData[[#This Row],[amount]],AmountRules[Amount Min],AmountRules[Risk Points],,-1)</f>
        <v>0</v>
      </c>
      <c r="L180">
        <f>_xlfn.XLOOKUP(FraudData[[#This Row],[transaction_hour]],TimeRules[Hour Min],TimeRules[Risk Points],,-1)</f>
        <v>0</v>
      </c>
      <c r="M180">
        <f>_xlfn.XLOOKUP(FraudData[[#This Row],[foreign_transaction]],ForeignRules[Foreign Transaction],ForeignRules[Risk Points],0)</f>
        <v>0</v>
      </c>
      <c r="N180">
        <f>_xlfn.XLOOKUP(FraudData[[#This Row],[location_mismatch]],Table10[Location Mismatch],Table10[Risk Points],0)</f>
        <v>3</v>
      </c>
      <c r="O180">
        <f>_xlfn.XLOOKUP(FraudData[[#This Row],[device_trust_score]],DeviceRules[Device Min],DeviceRules[Risk Points],,-1)</f>
        <v>0</v>
      </c>
      <c r="P180">
        <f>_xlfn.XLOOKUP(FraudData[[#This Row],[velocity_last_24h]],VelocityRules[Velocity Min],VelocityRules[Risk Points],,-1)</f>
        <v>0</v>
      </c>
      <c r="Q180">
        <f>_xlfn.XLOOKUP(FraudData[[#This Row],[merchant_category]],MerchantRules[Merchant Category],MerchantRules[Risk Points],0)</f>
        <v>0</v>
      </c>
      <c r="R180">
        <f>SUM(FraudData[[#This Row],[Amount Risk]:[Merchant Risk]])</f>
        <v>3</v>
      </c>
      <c r="S180" t="str" cm="1">
        <f t="array" ref="S180">_xlfn.IFS(FraudData[[#This Row],[Fraud Risk Score]]&gt;=8,"High Risk",FraudData[[#This Row],[Fraud Risk Score]]&gt;=6,"Medium Risk",TRUE,"Low Risk")</f>
        <v>Low Risk</v>
      </c>
    </row>
    <row r="181" spans="1:19">
      <c r="A181">
        <v>180</v>
      </c>
      <c r="B181">
        <v>26.63</v>
      </c>
      <c r="C181">
        <v>16</v>
      </c>
      <c r="D181" t="s">
        <v>48</v>
      </c>
      <c r="E181">
        <v>0</v>
      </c>
      <c r="F181">
        <v>0</v>
      </c>
      <c r="G181">
        <v>78</v>
      </c>
      <c r="H181">
        <v>2</v>
      </c>
      <c r="I181">
        <v>52</v>
      </c>
      <c r="J181">
        <v>0</v>
      </c>
      <c r="K181">
        <f>_xlfn.XLOOKUP(FraudData[[#This Row],[amount]],AmountRules[Amount Min],AmountRules[Risk Points],,-1)</f>
        <v>0</v>
      </c>
      <c r="L181">
        <f>_xlfn.XLOOKUP(FraudData[[#This Row],[transaction_hour]],TimeRules[Hour Min],TimeRules[Risk Points],,-1)</f>
        <v>0</v>
      </c>
      <c r="M181">
        <f>_xlfn.XLOOKUP(FraudData[[#This Row],[foreign_transaction]],ForeignRules[Foreign Transaction],ForeignRules[Risk Points],0)</f>
        <v>0</v>
      </c>
      <c r="N181">
        <f>_xlfn.XLOOKUP(FraudData[[#This Row],[location_mismatch]],Table10[Location Mismatch],Table10[Risk Points],0)</f>
        <v>0</v>
      </c>
      <c r="O181">
        <f>_xlfn.XLOOKUP(FraudData[[#This Row],[device_trust_score]],DeviceRules[Device Min],DeviceRules[Risk Points],,-1)</f>
        <v>0</v>
      </c>
      <c r="P181">
        <f>_xlfn.XLOOKUP(FraudData[[#This Row],[velocity_last_24h]],VelocityRules[Velocity Min],VelocityRules[Risk Points],,-1)</f>
        <v>0</v>
      </c>
      <c r="Q181">
        <f>_xlfn.XLOOKUP(FraudData[[#This Row],[merchant_category]],MerchantRules[Merchant Category],MerchantRules[Risk Points],0)</f>
        <v>0</v>
      </c>
      <c r="R181">
        <f>SUM(FraudData[[#This Row],[Amount Risk]:[Merchant Risk]])</f>
        <v>0</v>
      </c>
      <c r="S181" t="str" cm="1">
        <f t="array" ref="S181">_xlfn.IFS(FraudData[[#This Row],[Fraud Risk Score]]&gt;=8,"High Risk",FraudData[[#This Row],[Fraud Risk Score]]&gt;=6,"Medium Risk",TRUE,"Low Risk")</f>
        <v>Low Risk</v>
      </c>
    </row>
    <row r="182" spans="1:19">
      <c r="A182">
        <v>181</v>
      </c>
      <c r="B182">
        <v>75.08</v>
      </c>
      <c r="C182">
        <v>17</v>
      </c>
      <c r="D182" t="s">
        <v>50</v>
      </c>
      <c r="E182">
        <v>0</v>
      </c>
      <c r="F182">
        <v>0</v>
      </c>
      <c r="G182">
        <v>87</v>
      </c>
      <c r="H182">
        <v>4</v>
      </c>
      <c r="I182">
        <v>36</v>
      </c>
      <c r="J182">
        <v>0</v>
      </c>
      <c r="K182">
        <f>_xlfn.XLOOKUP(FraudData[[#This Row],[amount]],AmountRules[Amount Min],AmountRules[Risk Points],,-1)</f>
        <v>0</v>
      </c>
      <c r="L182">
        <f>_xlfn.XLOOKUP(FraudData[[#This Row],[transaction_hour]],TimeRules[Hour Min],TimeRules[Risk Points],,-1)</f>
        <v>0</v>
      </c>
      <c r="M182">
        <f>_xlfn.XLOOKUP(FraudData[[#This Row],[foreign_transaction]],ForeignRules[Foreign Transaction],ForeignRules[Risk Points],0)</f>
        <v>0</v>
      </c>
      <c r="N182">
        <f>_xlfn.XLOOKUP(FraudData[[#This Row],[location_mismatch]],Table10[Location Mismatch],Table10[Risk Points],0)</f>
        <v>0</v>
      </c>
      <c r="O182">
        <f>_xlfn.XLOOKUP(FraudData[[#This Row],[device_trust_score]],DeviceRules[Device Min],DeviceRules[Risk Points],,-1)</f>
        <v>0</v>
      </c>
      <c r="P182">
        <f>_xlfn.XLOOKUP(FraudData[[#This Row],[velocity_last_24h]],VelocityRules[Velocity Min],VelocityRules[Risk Points],,-1)</f>
        <v>0</v>
      </c>
      <c r="Q182">
        <f>_xlfn.XLOOKUP(FraudData[[#This Row],[merchant_category]],MerchantRules[Merchant Category],MerchantRules[Risk Points],0)</f>
        <v>0</v>
      </c>
      <c r="R182">
        <f>SUM(FraudData[[#This Row],[Amount Risk]:[Merchant Risk]])</f>
        <v>0</v>
      </c>
      <c r="S182" t="str" cm="1">
        <f t="array" ref="S182">_xlfn.IFS(FraudData[[#This Row],[Fraud Risk Score]]&gt;=8,"High Risk",FraudData[[#This Row],[Fraud Risk Score]]&gt;=6,"Medium Risk",TRUE,"Low Risk")</f>
        <v>Low Risk</v>
      </c>
    </row>
    <row r="183" spans="1:19">
      <c r="A183">
        <v>182</v>
      </c>
      <c r="B183">
        <v>21.68</v>
      </c>
      <c r="C183">
        <v>5</v>
      </c>
      <c r="D183" t="s">
        <v>46</v>
      </c>
      <c r="E183">
        <v>0</v>
      </c>
      <c r="F183">
        <v>0</v>
      </c>
      <c r="G183">
        <v>40</v>
      </c>
      <c r="H183">
        <v>3</v>
      </c>
      <c r="I183">
        <v>23</v>
      </c>
      <c r="J183">
        <v>0</v>
      </c>
      <c r="K183">
        <f>_xlfn.XLOOKUP(FraudData[[#This Row],[amount]],AmountRules[Amount Min],AmountRules[Risk Points],,-1)</f>
        <v>0</v>
      </c>
      <c r="L183">
        <f>_xlfn.XLOOKUP(FraudData[[#This Row],[transaction_hour]],TimeRules[Hour Min],TimeRules[Risk Points],,-1)</f>
        <v>0</v>
      </c>
      <c r="M183">
        <f>_xlfn.XLOOKUP(FraudData[[#This Row],[foreign_transaction]],ForeignRules[Foreign Transaction],ForeignRules[Risk Points],0)</f>
        <v>0</v>
      </c>
      <c r="N183">
        <f>_xlfn.XLOOKUP(FraudData[[#This Row],[location_mismatch]],Table10[Location Mismatch],Table10[Risk Points],0)</f>
        <v>0</v>
      </c>
      <c r="O183">
        <f>_xlfn.XLOOKUP(FraudData[[#This Row],[device_trust_score]],DeviceRules[Device Min],DeviceRules[Risk Points],,-1)</f>
        <v>2</v>
      </c>
      <c r="P183">
        <f>_xlfn.XLOOKUP(FraudData[[#This Row],[velocity_last_24h]],VelocityRules[Velocity Min],VelocityRules[Risk Points],,-1)</f>
        <v>0</v>
      </c>
      <c r="Q183">
        <f>_xlfn.XLOOKUP(FraudData[[#This Row],[merchant_category]],MerchantRules[Merchant Category],MerchantRules[Risk Points],0)</f>
        <v>0</v>
      </c>
      <c r="R183">
        <f>SUM(FraudData[[#This Row],[Amount Risk]:[Merchant Risk]])</f>
        <v>2</v>
      </c>
      <c r="S183" t="str" cm="1">
        <f t="array" ref="S183">_xlfn.IFS(FraudData[[#This Row],[Fraud Risk Score]]&gt;=8,"High Risk",FraudData[[#This Row],[Fraud Risk Score]]&gt;=6,"Medium Risk",TRUE,"Low Risk")</f>
        <v>Low Risk</v>
      </c>
    </row>
    <row r="184" spans="1:19">
      <c r="A184">
        <v>183</v>
      </c>
      <c r="B184">
        <v>465.51</v>
      </c>
      <c r="C184">
        <v>20</v>
      </c>
      <c r="D184" t="s">
        <v>49</v>
      </c>
      <c r="E184">
        <v>0</v>
      </c>
      <c r="F184">
        <v>0</v>
      </c>
      <c r="G184">
        <v>71</v>
      </c>
      <c r="H184">
        <v>5</v>
      </c>
      <c r="I184">
        <v>28</v>
      </c>
      <c r="J184">
        <v>0</v>
      </c>
      <c r="K184">
        <f>_xlfn.XLOOKUP(FraudData[[#This Row],[amount]],AmountRules[Amount Min],AmountRules[Risk Points],,-1)</f>
        <v>0</v>
      </c>
      <c r="L184">
        <f>_xlfn.XLOOKUP(FraudData[[#This Row],[transaction_hour]],TimeRules[Hour Min],TimeRules[Risk Points],,-1)</f>
        <v>0</v>
      </c>
      <c r="M184">
        <f>_xlfn.XLOOKUP(FraudData[[#This Row],[foreign_transaction]],ForeignRules[Foreign Transaction],ForeignRules[Risk Points],0)</f>
        <v>0</v>
      </c>
      <c r="N184">
        <f>_xlfn.XLOOKUP(FraudData[[#This Row],[location_mismatch]],Table10[Location Mismatch],Table10[Risk Points],0)</f>
        <v>0</v>
      </c>
      <c r="O184">
        <f>_xlfn.XLOOKUP(FraudData[[#This Row],[device_trust_score]],DeviceRules[Device Min],DeviceRules[Risk Points],,-1)</f>
        <v>0</v>
      </c>
      <c r="P184">
        <f>_xlfn.XLOOKUP(FraudData[[#This Row],[velocity_last_24h]],VelocityRules[Velocity Min],VelocityRules[Risk Points],,-1)</f>
        <v>3</v>
      </c>
      <c r="Q184">
        <f>_xlfn.XLOOKUP(FraudData[[#This Row],[merchant_category]],MerchantRules[Merchant Category],MerchantRules[Risk Points],0)</f>
        <v>1</v>
      </c>
      <c r="R184">
        <f>SUM(FraudData[[#This Row],[Amount Risk]:[Merchant Risk]])</f>
        <v>4</v>
      </c>
      <c r="S184" t="str" cm="1">
        <f t="array" ref="S184">_xlfn.IFS(FraudData[[#This Row],[Fraud Risk Score]]&gt;=8,"High Risk",FraudData[[#This Row],[Fraud Risk Score]]&gt;=6,"Medium Risk",TRUE,"Low Risk")</f>
        <v>Low Risk</v>
      </c>
    </row>
    <row r="185" spans="1:19">
      <c r="A185">
        <v>184</v>
      </c>
      <c r="B185">
        <v>377.7</v>
      </c>
      <c r="C185">
        <v>7</v>
      </c>
      <c r="D185" t="s">
        <v>50</v>
      </c>
      <c r="E185">
        <v>1</v>
      </c>
      <c r="F185">
        <v>0</v>
      </c>
      <c r="G185">
        <v>81</v>
      </c>
      <c r="H185">
        <v>2</v>
      </c>
      <c r="I185">
        <v>62</v>
      </c>
      <c r="J185">
        <v>0</v>
      </c>
      <c r="K185">
        <f>_xlfn.XLOOKUP(FraudData[[#This Row],[amount]],AmountRules[Amount Min],AmountRules[Risk Points],,-1)</f>
        <v>0</v>
      </c>
      <c r="L185">
        <f>_xlfn.XLOOKUP(FraudData[[#This Row],[transaction_hour]],TimeRules[Hour Min],TimeRules[Risk Points],,-1)</f>
        <v>0</v>
      </c>
      <c r="M185">
        <f>_xlfn.XLOOKUP(FraudData[[#This Row],[foreign_transaction]],ForeignRules[Foreign Transaction],ForeignRules[Risk Points],0)</f>
        <v>3</v>
      </c>
      <c r="N185">
        <f>_xlfn.XLOOKUP(FraudData[[#This Row],[location_mismatch]],Table10[Location Mismatch],Table10[Risk Points],0)</f>
        <v>0</v>
      </c>
      <c r="O185">
        <f>_xlfn.XLOOKUP(FraudData[[#This Row],[device_trust_score]],DeviceRules[Device Min],DeviceRules[Risk Points],,-1)</f>
        <v>0</v>
      </c>
      <c r="P185">
        <f>_xlfn.XLOOKUP(FraudData[[#This Row],[velocity_last_24h]],VelocityRules[Velocity Min],VelocityRules[Risk Points],,-1)</f>
        <v>0</v>
      </c>
      <c r="Q185">
        <f>_xlfn.XLOOKUP(FraudData[[#This Row],[merchant_category]],MerchantRules[Merchant Category],MerchantRules[Risk Points],0)</f>
        <v>0</v>
      </c>
      <c r="R185">
        <f>SUM(FraudData[[#This Row],[Amount Risk]:[Merchant Risk]])</f>
        <v>3</v>
      </c>
      <c r="S185" t="str" cm="1">
        <f t="array" ref="S185">_xlfn.IFS(FraudData[[#This Row],[Fraud Risk Score]]&gt;=8,"High Risk",FraudData[[#This Row],[Fraud Risk Score]]&gt;=6,"Medium Risk",TRUE,"Low Risk")</f>
        <v>Low Risk</v>
      </c>
    </row>
    <row r="186" spans="1:19">
      <c r="A186">
        <v>185</v>
      </c>
      <c r="B186">
        <v>53.7</v>
      </c>
      <c r="C186">
        <v>1</v>
      </c>
      <c r="D186" t="s">
        <v>47</v>
      </c>
      <c r="E186">
        <v>0</v>
      </c>
      <c r="F186">
        <v>0</v>
      </c>
      <c r="G186">
        <v>26</v>
      </c>
      <c r="H186">
        <v>3</v>
      </c>
      <c r="I186">
        <v>23</v>
      </c>
      <c r="J186">
        <v>0</v>
      </c>
      <c r="K186">
        <f>_xlfn.XLOOKUP(FraudData[[#This Row],[amount]],AmountRules[Amount Min],AmountRules[Risk Points],,-1)</f>
        <v>0</v>
      </c>
      <c r="L186">
        <f>_xlfn.XLOOKUP(FraudData[[#This Row],[transaction_hour]],TimeRules[Hour Min],TimeRules[Risk Points],,-1)</f>
        <v>3</v>
      </c>
      <c r="M186">
        <f>_xlfn.XLOOKUP(FraudData[[#This Row],[foreign_transaction]],ForeignRules[Foreign Transaction],ForeignRules[Risk Points],0)</f>
        <v>0</v>
      </c>
      <c r="N186">
        <f>_xlfn.XLOOKUP(FraudData[[#This Row],[location_mismatch]],Table10[Location Mismatch],Table10[Risk Points],0)</f>
        <v>0</v>
      </c>
      <c r="O186">
        <f>_xlfn.XLOOKUP(FraudData[[#This Row],[device_trust_score]],DeviceRules[Device Min],DeviceRules[Risk Points],,-1)</f>
        <v>3</v>
      </c>
      <c r="P186">
        <f>_xlfn.XLOOKUP(FraudData[[#This Row],[velocity_last_24h]],VelocityRules[Velocity Min],VelocityRules[Risk Points],,-1)</f>
        <v>0</v>
      </c>
      <c r="Q186">
        <f>_xlfn.XLOOKUP(FraudData[[#This Row],[merchant_category]],MerchantRules[Merchant Category],MerchantRules[Risk Points],0)</f>
        <v>0</v>
      </c>
      <c r="R186">
        <f>SUM(FraudData[[#This Row],[Amount Risk]:[Merchant Risk]])</f>
        <v>6</v>
      </c>
      <c r="S186" t="str" cm="1">
        <f t="array" ref="S186">_xlfn.IFS(FraudData[[#This Row],[Fraud Risk Score]]&gt;=8,"High Risk",FraudData[[#This Row],[Fraud Risk Score]]&gt;=6,"Medium Risk",TRUE,"Low Risk")</f>
        <v>Medium Risk</v>
      </c>
    </row>
    <row r="187" spans="1:19">
      <c r="A187">
        <v>186</v>
      </c>
      <c r="B187">
        <v>194.18</v>
      </c>
      <c r="C187">
        <v>0</v>
      </c>
      <c r="D187" t="s">
        <v>47</v>
      </c>
      <c r="E187">
        <v>0</v>
      </c>
      <c r="F187">
        <v>0</v>
      </c>
      <c r="G187">
        <v>61</v>
      </c>
      <c r="H187">
        <v>3</v>
      </c>
      <c r="I187">
        <v>35</v>
      </c>
      <c r="J187">
        <v>0</v>
      </c>
      <c r="K187">
        <f>_xlfn.XLOOKUP(FraudData[[#This Row],[amount]],AmountRules[Amount Min],AmountRules[Risk Points],,-1)</f>
        <v>0</v>
      </c>
      <c r="L187">
        <f>_xlfn.XLOOKUP(FraudData[[#This Row],[transaction_hour]],TimeRules[Hour Min],TimeRules[Risk Points],,-1)</f>
        <v>3</v>
      </c>
      <c r="M187">
        <f>_xlfn.XLOOKUP(FraudData[[#This Row],[foreign_transaction]],ForeignRules[Foreign Transaction],ForeignRules[Risk Points],0)</f>
        <v>0</v>
      </c>
      <c r="N187">
        <f>_xlfn.XLOOKUP(FraudData[[#This Row],[location_mismatch]],Table10[Location Mismatch],Table10[Risk Points],0)</f>
        <v>0</v>
      </c>
      <c r="O187">
        <f>_xlfn.XLOOKUP(FraudData[[#This Row],[device_trust_score]],DeviceRules[Device Min],DeviceRules[Risk Points],,-1)</f>
        <v>1</v>
      </c>
      <c r="P187">
        <f>_xlfn.XLOOKUP(FraudData[[#This Row],[velocity_last_24h]],VelocityRules[Velocity Min],VelocityRules[Risk Points],,-1)</f>
        <v>0</v>
      </c>
      <c r="Q187">
        <f>_xlfn.XLOOKUP(FraudData[[#This Row],[merchant_category]],MerchantRules[Merchant Category],MerchantRules[Risk Points],0)</f>
        <v>0</v>
      </c>
      <c r="R187">
        <f>SUM(FraudData[[#This Row],[Amount Risk]:[Merchant Risk]])</f>
        <v>4</v>
      </c>
      <c r="S187" t="str" cm="1">
        <f t="array" ref="S187">_xlfn.IFS(FraudData[[#This Row],[Fraud Risk Score]]&gt;=8,"High Risk",FraudData[[#This Row],[Fraud Risk Score]]&gt;=6,"Medium Risk",TRUE,"Low Risk")</f>
        <v>Low Risk</v>
      </c>
    </row>
    <row r="188" spans="1:19">
      <c r="A188">
        <v>187</v>
      </c>
      <c r="B188">
        <v>305.91000000000003</v>
      </c>
      <c r="C188">
        <v>15</v>
      </c>
      <c r="D188" t="s">
        <v>46</v>
      </c>
      <c r="E188">
        <v>0</v>
      </c>
      <c r="F188">
        <v>0</v>
      </c>
      <c r="G188">
        <v>47</v>
      </c>
      <c r="H188">
        <v>4</v>
      </c>
      <c r="I188">
        <v>64</v>
      </c>
      <c r="J188">
        <v>0</v>
      </c>
      <c r="K188">
        <f>_xlfn.XLOOKUP(FraudData[[#This Row],[amount]],AmountRules[Amount Min],AmountRules[Risk Points],,-1)</f>
        <v>0</v>
      </c>
      <c r="L188">
        <f>_xlfn.XLOOKUP(FraudData[[#This Row],[transaction_hour]],TimeRules[Hour Min],TimeRules[Risk Points],,-1)</f>
        <v>0</v>
      </c>
      <c r="M188">
        <f>_xlfn.XLOOKUP(FraudData[[#This Row],[foreign_transaction]],ForeignRules[Foreign Transaction],ForeignRules[Risk Points],0)</f>
        <v>0</v>
      </c>
      <c r="N188">
        <f>_xlfn.XLOOKUP(FraudData[[#This Row],[location_mismatch]],Table10[Location Mismatch],Table10[Risk Points],0)</f>
        <v>0</v>
      </c>
      <c r="O188">
        <f>_xlfn.XLOOKUP(FraudData[[#This Row],[device_trust_score]],DeviceRules[Device Min],DeviceRules[Risk Points],,-1)</f>
        <v>2</v>
      </c>
      <c r="P188">
        <f>_xlfn.XLOOKUP(FraudData[[#This Row],[velocity_last_24h]],VelocityRules[Velocity Min],VelocityRules[Risk Points],,-1)</f>
        <v>0</v>
      </c>
      <c r="Q188">
        <f>_xlfn.XLOOKUP(FraudData[[#This Row],[merchant_category]],MerchantRules[Merchant Category],MerchantRules[Risk Points],0)</f>
        <v>0</v>
      </c>
      <c r="R188">
        <f>SUM(FraudData[[#This Row],[Amount Risk]:[Merchant Risk]])</f>
        <v>2</v>
      </c>
      <c r="S188" t="str" cm="1">
        <f t="array" ref="S188">_xlfn.IFS(FraudData[[#This Row],[Fraud Risk Score]]&gt;=8,"High Risk",FraudData[[#This Row],[Fraud Risk Score]]&gt;=6,"Medium Risk",TRUE,"Low Risk")</f>
        <v>Low Risk</v>
      </c>
    </row>
    <row r="189" spans="1:19">
      <c r="A189">
        <v>188</v>
      </c>
      <c r="B189">
        <v>145.82</v>
      </c>
      <c r="C189">
        <v>6</v>
      </c>
      <c r="D189" t="s">
        <v>48</v>
      </c>
      <c r="E189">
        <v>0</v>
      </c>
      <c r="F189">
        <v>0</v>
      </c>
      <c r="G189">
        <v>37</v>
      </c>
      <c r="H189">
        <v>1</v>
      </c>
      <c r="I189">
        <v>31</v>
      </c>
      <c r="J189">
        <v>0</v>
      </c>
      <c r="K189">
        <f>_xlfn.XLOOKUP(FraudData[[#This Row],[amount]],AmountRules[Amount Min],AmountRules[Risk Points],,-1)</f>
        <v>0</v>
      </c>
      <c r="L189">
        <f>_xlfn.XLOOKUP(FraudData[[#This Row],[transaction_hour]],TimeRules[Hour Min],TimeRules[Risk Points],,-1)</f>
        <v>0</v>
      </c>
      <c r="M189">
        <f>_xlfn.XLOOKUP(FraudData[[#This Row],[foreign_transaction]],ForeignRules[Foreign Transaction],ForeignRules[Risk Points],0)</f>
        <v>0</v>
      </c>
      <c r="N189">
        <f>_xlfn.XLOOKUP(FraudData[[#This Row],[location_mismatch]],Table10[Location Mismatch],Table10[Risk Points],0)</f>
        <v>0</v>
      </c>
      <c r="O189">
        <f>_xlfn.XLOOKUP(FraudData[[#This Row],[device_trust_score]],DeviceRules[Device Min],DeviceRules[Risk Points],,-1)</f>
        <v>2</v>
      </c>
      <c r="P189">
        <f>_xlfn.XLOOKUP(FraudData[[#This Row],[velocity_last_24h]],VelocityRules[Velocity Min],VelocityRules[Risk Points],,-1)</f>
        <v>0</v>
      </c>
      <c r="Q189">
        <f>_xlfn.XLOOKUP(FraudData[[#This Row],[merchant_category]],MerchantRules[Merchant Category],MerchantRules[Risk Points],0)</f>
        <v>0</v>
      </c>
      <c r="R189">
        <f>SUM(FraudData[[#This Row],[Amount Risk]:[Merchant Risk]])</f>
        <v>2</v>
      </c>
      <c r="S189" t="str" cm="1">
        <f t="array" ref="S189">_xlfn.IFS(FraudData[[#This Row],[Fraud Risk Score]]&gt;=8,"High Risk",FraudData[[#This Row],[Fraud Risk Score]]&gt;=6,"Medium Risk",TRUE,"Low Risk")</f>
        <v>Low Risk</v>
      </c>
    </row>
    <row r="190" spans="1:19">
      <c r="A190">
        <v>189</v>
      </c>
      <c r="B190">
        <v>135.77000000000001</v>
      </c>
      <c r="C190">
        <v>21</v>
      </c>
      <c r="D190" t="s">
        <v>49</v>
      </c>
      <c r="E190">
        <v>1</v>
      </c>
      <c r="F190">
        <v>0</v>
      </c>
      <c r="G190">
        <v>89</v>
      </c>
      <c r="H190">
        <v>4</v>
      </c>
      <c r="I190">
        <v>31</v>
      </c>
      <c r="J190">
        <v>0</v>
      </c>
      <c r="K190">
        <f>_xlfn.XLOOKUP(FraudData[[#This Row],[amount]],AmountRules[Amount Min],AmountRules[Risk Points],,-1)</f>
        <v>0</v>
      </c>
      <c r="L190">
        <f>_xlfn.XLOOKUP(FraudData[[#This Row],[transaction_hour]],TimeRules[Hour Min],TimeRules[Risk Points],,-1)</f>
        <v>0</v>
      </c>
      <c r="M190">
        <f>_xlfn.XLOOKUP(FraudData[[#This Row],[foreign_transaction]],ForeignRules[Foreign Transaction],ForeignRules[Risk Points],0)</f>
        <v>3</v>
      </c>
      <c r="N190">
        <f>_xlfn.XLOOKUP(FraudData[[#This Row],[location_mismatch]],Table10[Location Mismatch],Table10[Risk Points],0)</f>
        <v>0</v>
      </c>
      <c r="O190">
        <f>_xlfn.XLOOKUP(FraudData[[#This Row],[device_trust_score]],DeviceRules[Device Min],DeviceRules[Risk Points],,-1)</f>
        <v>0</v>
      </c>
      <c r="P190">
        <f>_xlfn.XLOOKUP(FraudData[[#This Row],[velocity_last_24h]],VelocityRules[Velocity Min],VelocityRules[Risk Points],,-1)</f>
        <v>0</v>
      </c>
      <c r="Q190">
        <f>_xlfn.XLOOKUP(FraudData[[#This Row],[merchant_category]],MerchantRules[Merchant Category],MerchantRules[Risk Points],0)</f>
        <v>1</v>
      </c>
      <c r="R190">
        <f>SUM(FraudData[[#This Row],[Amount Risk]:[Merchant Risk]])</f>
        <v>4</v>
      </c>
      <c r="S190" t="str" cm="1">
        <f t="array" ref="S190">_xlfn.IFS(FraudData[[#This Row],[Fraud Risk Score]]&gt;=8,"High Risk",FraudData[[#This Row],[Fraud Risk Score]]&gt;=6,"Medium Risk",TRUE,"Low Risk")</f>
        <v>Low Risk</v>
      </c>
    </row>
    <row r="191" spans="1:19">
      <c r="A191">
        <v>190</v>
      </c>
      <c r="B191">
        <v>49.84</v>
      </c>
      <c r="C191">
        <v>23</v>
      </c>
      <c r="D191" t="s">
        <v>50</v>
      </c>
      <c r="E191">
        <v>0</v>
      </c>
      <c r="F191">
        <v>0</v>
      </c>
      <c r="G191">
        <v>72</v>
      </c>
      <c r="H191">
        <v>2</v>
      </c>
      <c r="I191">
        <v>18</v>
      </c>
      <c r="J191">
        <v>0</v>
      </c>
      <c r="K191">
        <f>_xlfn.XLOOKUP(FraudData[[#This Row],[amount]],AmountRules[Amount Min],AmountRules[Risk Points],,-1)</f>
        <v>0</v>
      </c>
      <c r="L191">
        <f>_xlfn.XLOOKUP(FraudData[[#This Row],[transaction_hour]],TimeRules[Hour Min],TimeRules[Risk Points],,-1)</f>
        <v>1</v>
      </c>
      <c r="M191">
        <f>_xlfn.XLOOKUP(FraudData[[#This Row],[foreign_transaction]],ForeignRules[Foreign Transaction],ForeignRules[Risk Points],0)</f>
        <v>0</v>
      </c>
      <c r="N191">
        <f>_xlfn.XLOOKUP(FraudData[[#This Row],[location_mismatch]],Table10[Location Mismatch],Table10[Risk Points],0)</f>
        <v>0</v>
      </c>
      <c r="O191">
        <f>_xlfn.XLOOKUP(FraudData[[#This Row],[device_trust_score]],DeviceRules[Device Min],DeviceRules[Risk Points],,-1)</f>
        <v>0</v>
      </c>
      <c r="P191">
        <f>_xlfn.XLOOKUP(FraudData[[#This Row],[velocity_last_24h]],VelocityRules[Velocity Min],VelocityRules[Risk Points],,-1)</f>
        <v>0</v>
      </c>
      <c r="Q191">
        <f>_xlfn.XLOOKUP(FraudData[[#This Row],[merchant_category]],MerchantRules[Merchant Category],MerchantRules[Risk Points],0)</f>
        <v>0</v>
      </c>
      <c r="R191">
        <f>SUM(FraudData[[#This Row],[Amount Risk]:[Merchant Risk]])</f>
        <v>1</v>
      </c>
      <c r="S191" t="str" cm="1">
        <f t="array" ref="S191">_xlfn.IFS(FraudData[[#This Row],[Fraud Risk Score]]&gt;=8,"High Risk",FraudData[[#This Row],[Fraud Risk Score]]&gt;=6,"Medium Risk",TRUE,"Low Risk")</f>
        <v>Low Risk</v>
      </c>
    </row>
    <row r="192" spans="1:19">
      <c r="A192">
        <v>191</v>
      </c>
      <c r="B192">
        <v>17.59</v>
      </c>
      <c r="C192">
        <v>10</v>
      </c>
      <c r="D192" t="s">
        <v>48</v>
      </c>
      <c r="E192">
        <v>0</v>
      </c>
      <c r="F192">
        <v>0</v>
      </c>
      <c r="G192">
        <v>31</v>
      </c>
      <c r="H192">
        <v>1</v>
      </c>
      <c r="I192">
        <v>34</v>
      </c>
      <c r="J192">
        <v>0</v>
      </c>
      <c r="K192">
        <f>_xlfn.XLOOKUP(FraudData[[#This Row],[amount]],AmountRules[Amount Min],AmountRules[Risk Points],,-1)</f>
        <v>0</v>
      </c>
      <c r="L192">
        <f>_xlfn.XLOOKUP(FraudData[[#This Row],[transaction_hour]],TimeRules[Hour Min],TimeRules[Risk Points],,-1)</f>
        <v>0</v>
      </c>
      <c r="M192">
        <f>_xlfn.XLOOKUP(FraudData[[#This Row],[foreign_transaction]],ForeignRules[Foreign Transaction],ForeignRules[Risk Points],0)</f>
        <v>0</v>
      </c>
      <c r="N192">
        <f>_xlfn.XLOOKUP(FraudData[[#This Row],[location_mismatch]],Table10[Location Mismatch],Table10[Risk Points],0)</f>
        <v>0</v>
      </c>
      <c r="O192">
        <f>_xlfn.XLOOKUP(FraudData[[#This Row],[device_trust_score]],DeviceRules[Device Min],DeviceRules[Risk Points],,-1)</f>
        <v>2</v>
      </c>
      <c r="P192">
        <f>_xlfn.XLOOKUP(FraudData[[#This Row],[velocity_last_24h]],VelocityRules[Velocity Min],VelocityRules[Risk Points],,-1)</f>
        <v>0</v>
      </c>
      <c r="Q192">
        <f>_xlfn.XLOOKUP(FraudData[[#This Row],[merchant_category]],MerchantRules[Merchant Category],MerchantRules[Risk Points],0)</f>
        <v>0</v>
      </c>
      <c r="R192">
        <f>SUM(FraudData[[#This Row],[Amount Risk]:[Merchant Risk]])</f>
        <v>2</v>
      </c>
      <c r="S192" t="str" cm="1">
        <f t="array" ref="S192">_xlfn.IFS(FraudData[[#This Row],[Fraud Risk Score]]&gt;=8,"High Risk",FraudData[[#This Row],[Fraud Risk Score]]&gt;=6,"Medium Risk",TRUE,"Low Risk")</f>
        <v>Low Risk</v>
      </c>
    </row>
    <row r="193" spans="1:19">
      <c r="A193">
        <v>192</v>
      </c>
      <c r="B193">
        <v>409.52</v>
      </c>
      <c r="C193">
        <v>14</v>
      </c>
      <c r="D193" t="s">
        <v>48</v>
      </c>
      <c r="E193">
        <v>0</v>
      </c>
      <c r="F193">
        <v>0</v>
      </c>
      <c r="G193">
        <v>55</v>
      </c>
      <c r="H193">
        <v>2</v>
      </c>
      <c r="I193">
        <v>31</v>
      </c>
      <c r="J193">
        <v>0</v>
      </c>
      <c r="K193">
        <f>_xlfn.XLOOKUP(FraudData[[#This Row],[amount]],AmountRules[Amount Min],AmountRules[Risk Points],,-1)</f>
        <v>0</v>
      </c>
      <c r="L193">
        <f>_xlfn.XLOOKUP(FraudData[[#This Row],[transaction_hour]],TimeRules[Hour Min],TimeRules[Risk Points],,-1)</f>
        <v>0</v>
      </c>
      <c r="M193">
        <f>_xlfn.XLOOKUP(FraudData[[#This Row],[foreign_transaction]],ForeignRules[Foreign Transaction],ForeignRules[Risk Points],0)</f>
        <v>0</v>
      </c>
      <c r="N193">
        <f>_xlfn.XLOOKUP(FraudData[[#This Row],[location_mismatch]],Table10[Location Mismatch],Table10[Risk Points],0)</f>
        <v>0</v>
      </c>
      <c r="O193">
        <f>_xlfn.XLOOKUP(FraudData[[#This Row],[device_trust_score]],DeviceRules[Device Min],DeviceRules[Risk Points],,-1)</f>
        <v>1</v>
      </c>
      <c r="P193">
        <f>_xlfn.XLOOKUP(FraudData[[#This Row],[velocity_last_24h]],VelocityRules[Velocity Min],VelocityRules[Risk Points],,-1)</f>
        <v>0</v>
      </c>
      <c r="Q193">
        <f>_xlfn.XLOOKUP(FraudData[[#This Row],[merchant_category]],MerchantRules[Merchant Category],MerchantRules[Risk Points],0)</f>
        <v>0</v>
      </c>
      <c r="R193">
        <f>SUM(FraudData[[#This Row],[Amount Risk]:[Merchant Risk]])</f>
        <v>1</v>
      </c>
      <c r="S193" t="str" cm="1">
        <f t="array" ref="S193">_xlfn.IFS(FraudData[[#This Row],[Fraud Risk Score]]&gt;=8,"High Risk",FraudData[[#This Row],[Fraud Risk Score]]&gt;=6,"Medium Risk",TRUE,"Low Risk")</f>
        <v>Low Risk</v>
      </c>
    </row>
    <row r="194" spans="1:19">
      <c r="A194">
        <v>193</v>
      </c>
      <c r="B194">
        <v>415.22</v>
      </c>
      <c r="C194">
        <v>12</v>
      </c>
      <c r="D194" t="s">
        <v>50</v>
      </c>
      <c r="E194">
        <v>1</v>
      </c>
      <c r="F194">
        <v>0</v>
      </c>
      <c r="G194">
        <v>87</v>
      </c>
      <c r="H194">
        <v>2</v>
      </c>
      <c r="I194">
        <v>48</v>
      </c>
      <c r="J194">
        <v>0</v>
      </c>
      <c r="K194">
        <f>_xlfn.XLOOKUP(FraudData[[#This Row],[amount]],AmountRules[Amount Min],AmountRules[Risk Points],,-1)</f>
        <v>0</v>
      </c>
      <c r="L194">
        <f>_xlfn.XLOOKUP(FraudData[[#This Row],[transaction_hour]],TimeRules[Hour Min],TimeRules[Risk Points],,-1)</f>
        <v>0</v>
      </c>
      <c r="M194">
        <f>_xlfn.XLOOKUP(FraudData[[#This Row],[foreign_transaction]],ForeignRules[Foreign Transaction],ForeignRules[Risk Points],0)</f>
        <v>3</v>
      </c>
      <c r="N194">
        <f>_xlfn.XLOOKUP(FraudData[[#This Row],[location_mismatch]],Table10[Location Mismatch],Table10[Risk Points],0)</f>
        <v>0</v>
      </c>
      <c r="O194">
        <f>_xlfn.XLOOKUP(FraudData[[#This Row],[device_trust_score]],DeviceRules[Device Min],DeviceRules[Risk Points],,-1)</f>
        <v>0</v>
      </c>
      <c r="P194">
        <f>_xlfn.XLOOKUP(FraudData[[#This Row],[velocity_last_24h]],VelocityRules[Velocity Min],VelocityRules[Risk Points],,-1)</f>
        <v>0</v>
      </c>
      <c r="Q194">
        <f>_xlfn.XLOOKUP(FraudData[[#This Row],[merchant_category]],MerchantRules[Merchant Category],MerchantRules[Risk Points],0)</f>
        <v>0</v>
      </c>
      <c r="R194">
        <f>SUM(FraudData[[#This Row],[Amount Risk]:[Merchant Risk]])</f>
        <v>3</v>
      </c>
      <c r="S194" t="str" cm="1">
        <f t="array" ref="S194">_xlfn.IFS(FraudData[[#This Row],[Fraud Risk Score]]&gt;=8,"High Risk",FraudData[[#This Row],[Fraud Risk Score]]&gt;=6,"Medium Risk",TRUE,"Low Risk")</f>
        <v>Low Risk</v>
      </c>
    </row>
    <row r="195" spans="1:19">
      <c r="A195">
        <v>194</v>
      </c>
      <c r="B195">
        <v>180.48</v>
      </c>
      <c r="C195">
        <v>23</v>
      </c>
      <c r="D195" t="s">
        <v>50</v>
      </c>
      <c r="E195">
        <v>0</v>
      </c>
      <c r="F195">
        <v>0</v>
      </c>
      <c r="G195">
        <v>69</v>
      </c>
      <c r="H195">
        <v>4</v>
      </c>
      <c r="I195">
        <v>62</v>
      </c>
      <c r="J195">
        <v>0</v>
      </c>
      <c r="K195">
        <f>_xlfn.XLOOKUP(FraudData[[#This Row],[amount]],AmountRules[Amount Min],AmountRules[Risk Points],,-1)</f>
        <v>0</v>
      </c>
      <c r="L195">
        <f>_xlfn.XLOOKUP(FraudData[[#This Row],[transaction_hour]],TimeRules[Hour Min],TimeRules[Risk Points],,-1)</f>
        <v>1</v>
      </c>
      <c r="M195">
        <f>_xlfn.XLOOKUP(FraudData[[#This Row],[foreign_transaction]],ForeignRules[Foreign Transaction],ForeignRules[Risk Points],0)</f>
        <v>0</v>
      </c>
      <c r="N195">
        <f>_xlfn.XLOOKUP(FraudData[[#This Row],[location_mismatch]],Table10[Location Mismatch],Table10[Risk Points],0)</f>
        <v>0</v>
      </c>
      <c r="O195">
        <f>_xlfn.XLOOKUP(FraudData[[#This Row],[device_trust_score]],DeviceRules[Device Min],DeviceRules[Risk Points],,-1)</f>
        <v>1</v>
      </c>
      <c r="P195">
        <f>_xlfn.XLOOKUP(FraudData[[#This Row],[velocity_last_24h]],VelocityRules[Velocity Min],VelocityRules[Risk Points],,-1)</f>
        <v>0</v>
      </c>
      <c r="Q195">
        <f>_xlfn.XLOOKUP(FraudData[[#This Row],[merchant_category]],MerchantRules[Merchant Category],MerchantRules[Risk Points],0)</f>
        <v>0</v>
      </c>
      <c r="R195">
        <f>SUM(FraudData[[#This Row],[Amount Risk]:[Merchant Risk]])</f>
        <v>2</v>
      </c>
      <c r="S195" t="str" cm="1">
        <f t="array" ref="S195">_xlfn.IFS(FraudData[[#This Row],[Fraud Risk Score]]&gt;=8,"High Risk",FraudData[[#This Row],[Fraud Risk Score]]&gt;=6,"Medium Risk",TRUE,"Low Risk")</f>
        <v>Low Risk</v>
      </c>
    </row>
    <row r="196" spans="1:19">
      <c r="A196">
        <v>195</v>
      </c>
      <c r="B196">
        <v>74.53</v>
      </c>
      <c r="C196">
        <v>1</v>
      </c>
      <c r="D196" t="s">
        <v>50</v>
      </c>
      <c r="E196">
        <v>0</v>
      </c>
      <c r="F196">
        <v>0</v>
      </c>
      <c r="G196">
        <v>80</v>
      </c>
      <c r="H196">
        <v>3</v>
      </c>
      <c r="I196">
        <v>27</v>
      </c>
      <c r="J196">
        <v>0</v>
      </c>
      <c r="K196">
        <f>_xlfn.XLOOKUP(FraudData[[#This Row],[amount]],AmountRules[Amount Min],AmountRules[Risk Points],,-1)</f>
        <v>0</v>
      </c>
      <c r="L196">
        <f>_xlfn.XLOOKUP(FraudData[[#This Row],[transaction_hour]],TimeRules[Hour Min],TimeRules[Risk Points],,-1)</f>
        <v>3</v>
      </c>
      <c r="M196">
        <f>_xlfn.XLOOKUP(FraudData[[#This Row],[foreign_transaction]],ForeignRules[Foreign Transaction],ForeignRules[Risk Points],0)</f>
        <v>0</v>
      </c>
      <c r="N196">
        <f>_xlfn.XLOOKUP(FraudData[[#This Row],[location_mismatch]],Table10[Location Mismatch],Table10[Risk Points],0)</f>
        <v>0</v>
      </c>
      <c r="O196">
        <f>_xlfn.XLOOKUP(FraudData[[#This Row],[device_trust_score]],DeviceRules[Device Min],DeviceRules[Risk Points],,-1)</f>
        <v>0</v>
      </c>
      <c r="P196">
        <f>_xlfn.XLOOKUP(FraudData[[#This Row],[velocity_last_24h]],VelocityRules[Velocity Min],VelocityRules[Risk Points],,-1)</f>
        <v>0</v>
      </c>
      <c r="Q196">
        <f>_xlfn.XLOOKUP(FraudData[[#This Row],[merchant_category]],MerchantRules[Merchant Category],MerchantRules[Risk Points],0)</f>
        <v>0</v>
      </c>
      <c r="R196">
        <f>SUM(FraudData[[#This Row],[Amount Risk]:[Merchant Risk]])</f>
        <v>3</v>
      </c>
      <c r="S196" t="str" cm="1">
        <f t="array" ref="S196">_xlfn.IFS(FraudData[[#This Row],[Fraud Risk Score]]&gt;=8,"High Risk",FraudData[[#This Row],[Fraud Risk Score]]&gt;=6,"Medium Risk",TRUE,"Low Risk")</f>
        <v>Low Risk</v>
      </c>
    </row>
    <row r="197" spans="1:19">
      <c r="A197">
        <v>196</v>
      </c>
      <c r="B197">
        <v>77.319999999999993</v>
      </c>
      <c r="C197">
        <v>13</v>
      </c>
      <c r="D197" t="s">
        <v>50</v>
      </c>
      <c r="E197">
        <v>0</v>
      </c>
      <c r="F197">
        <v>0</v>
      </c>
      <c r="G197">
        <v>88</v>
      </c>
      <c r="H197">
        <v>3</v>
      </c>
      <c r="I197">
        <v>55</v>
      </c>
      <c r="J197">
        <v>0</v>
      </c>
      <c r="K197">
        <f>_xlfn.XLOOKUP(FraudData[[#This Row],[amount]],AmountRules[Amount Min],AmountRules[Risk Points],,-1)</f>
        <v>0</v>
      </c>
      <c r="L197">
        <f>_xlfn.XLOOKUP(FraudData[[#This Row],[transaction_hour]],TimeRules[Hour Min],TimeRules[Risk Points],,-1)</f>
        <v>0</v>
      </c>
      <c r="M197">
        <f>_xlfn.XLOOKUP(FraudData[[#This Row],[foreign_transaction]],ForeignRules[Foreign Transaction],ForeignRules[Risk Points],0)</f>
        <v>0</v>
      </c>
      <c r="N197">
        <f>_xlfn.XLOOKUP(FraudData[[#This Row],[location_mismatch]],Table10[Location Mismatch],Table10[Risk Points],0)</f>
        <v>0</v>
      </c>
      <c r="O197">
        <f>_xlfn.XLOOKUP(FraudData[[#This Row],[device_trust_score]],DeviceRules[Device Min],DeviceRules[Risk Points],,-1)</f>
        <v>0</v>
      </c>
      <c r="P197">
        <f>_xlfn.XLOOKUP(FraudData[[#This Row],[velocity_last_24h]],VelocityRules[Velocity Min],VelocityRules[Risk Points],,-1)</f>
        <v>0</v>
      </c>
      <c r="Q197">
        <f>_xlfn.XLOOKUP(FraudData[[#This Row],[merchant_category]],MerchantRules[Merchant Category],MerchantRules[Risk Points],0)</f>
        <v>0</v>
      </c>
      <c r="R197">
        <f>SUM(FraudData[[#This Row],[Amount Risk]:[Merchant Risk]])</f>
        <v>0</v>
      </c>
      <c r="S197" t="str" cm="1">
        <f t="array" ref="S197">_xlfn.IFS(FraudData[[#This Row],[Fraud Risk Score]]&gt;=8,"High Risk",FraudData[[#This Row],[Fraud Risk Score]]&gt;=6,"Medium Risk",TRUE,"Low Risk")</f>
        <v>Low Risk</v>
      </c>
    </row>
    <row r="198" spans="1:19">
      <c r="A198">
        <v>197</v>
      </c>
      <c r="B198">
        <v>233</v>
      </c>
      <c r="C198">
        <v>23</v>
      </c>
      <c r="D198" t="s">
        <v>47</v>
      </c>
      <c r="E198">
        <v>0</v>
      </c>
      <c r="F198">
        <v>0</v>
      </c>
      <c r="G198">
        <v>46</v>
      </c>
      <c r="H198">
        <v>0</v>
      </c>
      <c r="I198">
        <v>50</v>
      </c>
      <c r="J198">
        <v>0</v>
      </c>
      <c r="K198">
        <f>_xlfn.XLOOKUP(FraudData[[#This Row],[amount]],AmountRules[Amount Min],AmountRules[Risk Points],,-1)</f>
        <v>0</v>
      </c>
      <c r="L198">
        <f>_xlfn.XLOOKUP(FraudData[[#This Row],[transaction_hour]],TimeRules[Hour Min],TimeRules[Risk Points],,-1)</f>
        <v>1</v>
      </c>
      <c r="M198">
        <f>_xlfn.XLOOKUP(FraudData[[#This Row],[foreign_transaction]],ForeignRules[Foreign Transaction],ForeignRules[Risk Points],0)</f>
        <v>0</v>
      </c>
      <c r="N198">
        <f>_xlfn.XLOOKUP(FraudData[[#This Row],[location_mismatch]],Table10[Location Mismatch],Table10[Risk Points],0)</f>
        <v>0</v>
      </c>
      <c r="O198">
        <f>_xlfn.XLOOKUP(FraudData[[#This Row],[device_trust_score]],DeviceRules[Device Min],DeviceRules[Risk Points],,-1)</f>
        <v>2</v>
      </c>
      <c r="P198">
        <f>_xlfn.XLOOKUP(FraudData[[#This Row],[velocity_last_24h]],VelocityRules[Velocity Min],VelocityRules[Risk Points],,-1)</f>
        <v>0</v>
      </c>
      <c r="Q198">
        <f>_xlfn.XLOOKUP(FraudData[[#This Row],[merchant_category]],MerchantRules[Merchant Category],MerchantRules[Risk Points],0)</f>
        <v>0</v>
      </c>
      <c r="R198">
        <f>SUM(FraudData[[#This Row],[Amount Risk]:[Merchant Risk]])</f>
        <v>3</v>
      </c>
      <c r="S198" t="str" cm="1">
        <f t="array" ref="S198">_xlfn.IFS(FraudData[[#This Row],[Fraud Risk Score]]&gt;=8,"High Risk",FraudData[[#This Row],[Fraud Risk Score]]&gt;=6,"Medium Risk",TRUE,"Low Risk")</f>
        <v>Low Risk</v>
      </c>
    </row>
    <row r="199" spans="1:19">
      <c r="A199">
        <v>198</v>
      </c>
      <c r="B199">
        <v>409.34</v>
      </c>
      <c r="C199">
        <v>5</v>
      </c>
      <c r="D199" t="s">
        <v>48</v>
      </c>
      <c r="E199">
        <v>0</v>
      </c>
      <c r="F199">
        <v>0</v>
      </c>
      <c r="G199">
        <v>87</v>
      </c>
      <c r="H199">
        <v>2</v>
      </c>
      <c r="I199">
        <v>22</v>
      </c>
      <c r="J199">
        <v>0</v>
      </c>
      <c r="K199">
        <f>_xlfn.XLOOKUP(FraudData[[#This Row],[amount]],AmountRules[Amount Min],AmountRules[Risk Points],,-1)</f>
        <v>0</v>
      </c>
      <c r="L199">
        <f>_xlfn.XLOOKUP(FraudData[[#This Row],[transaction_hour]],TimeRules[Hour Min],TimeRules[Risk Points],,-1)</f>
        <v>0</v>
      </c>
      <c r="M199">
        <f>_xlfn.XLOOKUP(FraudData[[#This Row],[foreign_transaction]],ForeignRules[Foreign Transaction],ForeignRules[Risk Points],0)</f>
        <v>0</v>
      </c>
      <c r="N199">
        <f>_xlfn.XLOOKUP(FraudData[[#This Row],[location_mismatch]],Table10[Location Mismatch],Table10[Risk Points],0)</f>
        <v>0</v>
      </c>
      <c r="O199">
        <f>_xlfn.XLOOKUP(FraudData[[#This Row],[device_trust_score]],DeviceRules[Device Min],DeviceRules[Risk Points],,-1)</f>
        <v>0</v>
      </c>
      <c r="P199">
        <f>_xlfn.XLOOKUP(FraudData[[#This Row],[velocity_last_24h]],VelocityRules[Velocity Min],VelocityRules[Risk Points],,-1)</f>
        <v>0</v>
      </c>
      <c r="Q199">
        <f>_xlfn.XLOOKUP(FraudData[[#This Row],[merchant_category]],MerchantRules[Merchant Category],MerchantRules[Risk Points],0)</f>
        <v>0</v>
      </c>
      <c r="R199">
        <f>SUM(FraudData[[#This Row],[Amount Risk]:[Merchant Risk]])</f>
        <v>0</v>
      </c>
      <c r="S199" t="str" cm="1">
        <f t="array" ref="S199">_xlfn.IFS(FraudData[[#This Row],[Fraud Risk Score]]&gt;=8,"High Risk",FraudData[[#This Row],[Fraud Risk Score]]&gt;=6,"Medium Risk",TRUE,"Low Risk")</f>
        <v>Low Risk</v>
      </c>
    </row>
    <row r="200" spans="1:19">
      <c r="A200">
        <v>199</v>
      </c>
      <c r="B200">
        <v>392.6</v>
      </c>
      <c r="C200">
        <v>8</v>
      </c>
      <c r="D200" t="s">
        <v>48</v>
      </c>
      <c r="E200">
        <v>0</v>
      </c>
      <c r="F200">
        <v>0</v>
      </c>
      <c r="G200">
        <v>52</v>
      </c>
      <c r="H200">
        <v>1</v>
      </c>
      <c r="I200">
        <v>33</v>
      </c>
      <c r="J200">
        <v>0</v>
      </c>
      <c r="K200">
        <f>_xlfn.XLOOKUP(FraudData[[#This Row],[amount]],AmountRules[Amount Min],AmountRules[Risk Points],,-1)</f>
        <v>0</v>
      </c>
      <c r="L200">
        <f>_xlfn.XLOOKUP(FraudData[[#This Row],[transaction_hour]],TimeRules[Hour Min],TimeRules[Risk Points],,-1)</f>
        <v>0</v>
      </c>
      <c r="M200">
        <f>_xlfn.XLOOKUP(FraudData[[#This Row],[foreign_transaction]],ForeignRules[Foreign Transaction],ForeignRules[Risk Points],0)</f>
        <v>0</v>
      </c>
      <c r="N200">
        <f>_xlfn.XLOOKUP(FraudData[[#This Row],[location_mismatch]],Table10[Location Mismatch],Table10[Risk Points],0)</f>
        <v>0</v>
      </c>
      <c r="O200">
        <f>_xlfn.XLOOKUP(FraudData[[#This Row],[device_trust_score]],DeviceRules[Device Min],DeviceRules[Risk Points],,-1)</f>
        <v>1</v>
      </c>
      <c r="P200">
        <f>_xlfn.XLOOKUP(FraudData[[#This Row],[velocity_last_24h]],VelocityRules[Velocity Min],VelocityRules[Risk Points],,-1)</f>
        <v>0</v>
      </c>
      <c r="Q200">
        <f>_xlfn.XLOOKUP(FraudData[[#This Row],[merchant_category]],MerchantRules[Merchant Category],MerchantRules[Risk Points],0)</f>
        <v>0</v>
      </c>
      <c r="R200">
        <f>SUM(FraudData[[#This Row],[Amount Risk]:[Merchant Risk]])</f>
        <v>1</v>
      </c>
      <c r="S200" t="str" cm="1">
        <f t="array" ref="S200">_xlfn.IFS(FraudData[[#This Row],[Fraud Risk Score]]&gt;=8,"High Risk",FraudData[[#This Row],[Fraud Risk Score]]&gt;=6,"Medium Risk",TRUE,"Low Risk")</f>
        <v>Low Risk</v>
      </c>
    </row>
    <row r="201" spans="1:19">
      <c r="A201">
        <v>200</v>
      </c>
      <c r="B201">
        <v>272.44</v>
      </c>
      <c r="C201">
        <v>6</v>
      </c>
      <c r="D201" t="s">
        <v>47</v>
      </c>
      <c r="E201">
        <v>0</v>
      </c>
      <c r="F201">
        <v>0</v>
      </c>
      <c r="G201">
        <v>68</v>
      </c>
      <c r="H201">
        <v>0</v>
      </c>
      <c r="I201">
        <v>37</v>
      </c>
      <c r="J201">
        <v>0</v>
      </c>
      <c r="K201">
        <f>_xlfn.XLOOKUP(FraudData[[#This Row],[amount]],AmountRules[Amount Min],AmountRules[Risk Points],,-1)</f>
        <v>0</v>
      </c>
      <c r="L201">
        <f>_xlfn.XLOOKUP(FraudData[[#This Row],[transaction_hour]],TimeRules[Hour Min],TimeRules[Risk Points],,-1)</f>
        <v>0</v>
      </c>
      <c r="M201">
        <f>_xlfn.XLOOKUP(FraudData[[#This Row],[foreign_transaction]],ForeignRules[Foreign Transaction],ForeignRules[Risk Points],0)</f>
        <v>0</v>
      </c>
      <c r="N201">
        <f>_xlfn.XLOOKUP(FraudData[[#This Row],[location_mismatch]],Table10[Location Mismatch],Table10[Risk Points],0)</f>
        <v>0</v>
      </c>
      <c r="O201">
        <f>_xlfn.XLOOKUP(FraudData[[#This Row],[device_trust_score]],DeviceRules[Device Min],DeviceRules[Risk Points],,-1)</f>
        <v>1</v>
      </c>
      <c r="P201">
        <f>_xlfn.XLOOKUP(FraudData[[#This Row],[velocity_last_24h]],VelocityRules[Velocity Min],VelocityRules[Risk Points],,-1)</f>
        <v>0</v>
      </c>
      <c r="Q201">
        <f>_xlfn.XLOOKUP(FraudData[[#This Row],[merchant_category]],MerchantRules[Merchant Category],MerchantRules[Risk Points],0)</f>
        <v>0</v>
      </c>
      <c r="R201">
        <f>SUM(FraudData[[#This Row],[Amount Risk]:[Merchant Risk]])</f>
        <v>1</v>
      </c>
      <c r="S201" t="str" cm="1">
        <f t="array" ref="S201">_xlfn.IFS(FraudData[[#This Row],[Fraud Risk Score]]&gt;=8,"High Risk",FraudData[[#This Row],[Fraud Risk Score]]&gt;=6,"Medium Risk",TRUE,"Low Risk")</f>
        <v>Low Risk</v>
      </c>
    </row>
    <row r="202" spans="1:19">
      <c r="A202">
        <v>201</v>
      </c>
      <c r="B202">
        <v>184.92</v>
      </c>
      <c r="C202">
        <v>17</v>
      </c>
      <c r="D202" t="s">
        <v>48</v>
      </c>
      <c r="E202">
        <v>0</v>
      </c>
      <c r="F202">
        <v>0</v>
      </c>
      <c r="G202">
        <v>38</v>
      </c>
      <c r="H202">
        <v>2</v>
      </c>
      <c r="I202">
        <v>65</v>
      </c>
      <c r="J202">
        <v>0</v>
      </c>
      <c r="K202">
        <f>_xlfn.XLOOKUP(FraudData[[#This Row],[amount]],AmountRules[Amount Min],AmountRules[Risk Points],,-1)</f>
        <v>0</v>
      </c>
      <c r="L202">
        <f>_xlfn.XLOOKUP(FraudData[[#This Row],[transaction_hour]],TimeRules[Hour Min],TimeRules[Risk Points],,-1)</f>
        <v>0</v>
      </c>
      <c r="M202">
        <f>_xlfn.XLOOKUP(FraudData[[#This Row],[foreign_transaction]],ForeignRules[Foreign Transaction],ForeignRules[Risk Points],0)</f>
        <v>0</v>
      </c>
      <c r="N202">
        <f>_xlfn.XLOOKUP(FraudData[[#This Row],[location_mismatch]],Table10[Location Mismatch],Table10[Risk Points],0)</f>
        <v>0</v>
      </c>
      <c r="O202">
        <f>_xlfn.XLOOKUP(FraudData[[#This Row],[device_trust_score]],DeviceRules[Device Min],DeviceRules[Risk Points],,-1)</f>
        <v>2</v>
      </c>
      <c r="P202">
        <f>_xlfn.XLOOKUP(FraudData[[#This Row],[velocity_last_24h]],VelocityRules[Velocity Min],VelocityRules[Risk Points],,-1)</f>
        <v>0</v>
      </c>
      <c r="Q202">
        <f>_xlfn.XLOOKUP(FraudData[[#This Row],[merchant_category]],MerchantRules[Merchant Category],MerchantRules[Risk Points],0)</f>
        <v>0</v>
      </c>
      <c r="R202">
        <f>SUM(FraudData[[#This Row],[Amount Risk]:[Merchant Risk]])</f>
        <v>2</v>
      </c>
      <c r="S202" t="str" cm="1">
        <f t="array" ref="S202">_xlfn.IFS(FraudData[[#This Row],[Fraud Risk Score]]&gt;=8,"High Risk",FraudData[[#This Row],[Fraud Risk Score]]&gt;=6,"Medium Risk",TRUE,"Low Risk")</f>
        <v>Low Risk</v>
      </c>
    </row>
    <row r="203" spans="1:19">
      <c r="A203">
        <v>202</v>
      </c>
      <c r="B203">
        <v>15.82</v>
      </c>
      <c r="C203">
        <v>23</v>
      </c>
      <c r="D203" t="s">
        <v>50</v>
      </c>
      <c r="E203">
        <v>0</v>
      </c>
      <c r="F203">
        <v>0</v>
      </c>
      <c r="G203">
        <v>43</v>
      </c>
      <c r="H203">
        <v>2</v>
      </c>
      <c r="I203">
        <v>39</v>
      </c>
      <c r="J203">
        <v>0</v>
      </c>
      <c r="K203">
        <f>_xlfn.XLOOKUP(FraudData[[#This Row],[amount]],AmountRules[Amount Min],AmountRules[Risk Points],,-1)</f>
        <v>0</v>
      </c>
      <c r="L203">
        <f>_xlfn.XLOOKUP(FraudData[[#This Row],[transaction_hour]],TimeRules[Hour Min],TimeRules[Risk Points],,-1)</f>
        <v>1</v>
      </c>
      <c r="M203">
        <f>_xlfn.XLOOKUP(FraudData[[#This Row],[foreign_transaction]],ForeignRules[Foreign Transaction],ForeignRules[Risk Points],0)</f>
        <v>0</v>
      </c>
      <c r="N203">
        <f>_xlfn.XLOOKUP(FraudData[[#This Row],[location_mismatch]],Table10[Location Mismatch],Table10[Risk Points],0)</f>
        <v>0</v>
      </c>
      <c r="O203">
        <f>_xlfn.XLOOKUP(FraudData[[#This Row],[device_trust_score]],DeviceRules[Device Min],DeviceRules[Risk Points],,-1)</f>
        <v>2</v>
      </c>
      <c r="P203">
        <f>_xlfn.XLOOKUP(FraudData[[#This Row],[velocity_last_24h]],VelocityRules[Velocity Min],VelocityRules[Risk Points],,-1)</f>
        <v>0</v>
      </c>
      <c r="Q203">
        <f>_xlfn.XLOOKUP(FraudData[[#This Row],[merchant_category]],MerchantRules[Merchant Category],MerchantRules[Risk Points],0)</f>
        <v>0</v>
      </c>
      <c r="R203">
        <f>SUM(FraudData[[#This Row],[Amount Risk]:[Merchant Risk]])</f>
        <v>3</v>
      </c>
      <c r="S203" t="str" cm="1">
        <f t="array" ref="S203">_xlfn.IFS(FraudData[[#This Row],[Fraud Risk Score]]&gt;=8,"High Risk",FraudData[[#This Row],[Fraud Risk Score]]&gt;=6,"Medium Risk",TRUE,"Low Risk")</f>
        <v>Low Risk</v>
      </c>
    </row>
    <row r="204" spans="1:19">
      <c r="A204">
        <v>203</v>
      </c>
      <c r="B204">
        <v>31.73</v>
      </c>
      <c r="C204">
        <v>8</v>
      </c>
      <c r="D204" t="s">
        <v>49</v>
      </c>
      <c r="E204">
        <v>0</v>
      </c>
      <c r="F204">
        <v>0</v>
      </c>
      <c r="G204">
        <v>84</v>
      </c>
      <c r="H204">
        <v>1</v>
      </c>
      <c r="I204">
        <v>57</v>
      </c>
      <c r="J204">
        <v>0</v>
      </c>
      <c r="K204">
        <f>_xlfn.XLOOKUP(FraudData[[#This Row],[amount]],AmountRules[Amount Min],AmountRules[Risk Points],,-1)</f>
        <v>0</v>
      </c>
      <c r="L204">
        <f>_xlfn.XLOOKUP(FraudData[[#This Row],[transaction_hour]],TimeRules[Hour Min],TimeRules[Risk Points],,-1)</f>
        <v>0</v>
      </c>
      <c r="M204">
        <f>_xlfn.XLOOKUP(FraudData[[#This Row],[foreign_transaction]],ForeignRules[Foreign Transaction],ForeignRules[Risk Points],0)</f>
        <v>0</v>
      </c>
      <c r="N204">
        <f>_xlfn.XLOOKUP(FraudData[[#This Row],[location_mismatch]],Table10[Location Mismatch],Table10[Risk Points],0)</f>
        <v>0</v>
      </c>
      <c r="O204">
        <f>_xlfn.XLOOKUP(FraudData[[#This Row],[device_trust_score]],DeviceRules[Device Min],DeviceRules[Risk Points],,-1)</f>
        <v>0</v>
      </c>
      <c r="P204">
        <f>_xlfn.XLOOKUP(FraudData[[#This Row],[velocity_last_24h]],VelocityRules[Velocity Min],VelocityRules[Risk Points],,-1)</f>
        <v>0</v>
      </c>
      <c r="Q204">
        <f>_xlfn.XLOOKUP(FraudData[[#This Row],[merchant_category]],MerchantRules[Merchant Category],MerchantRules[Risk Points],0)</f>
        <v>1</v>
      </c>
      <c r="R204">
        <f>SUM(FraudData[[#This Row],[Amount Risk]:[Merchant Risk]])</f>
        <v>1</v>
      </c>
      <c r="S204" t="str" cm="1">
        <f t="array" ref="S204">_xlfn.IFS(FraudData[[#This Row],[Fraud Risk Score]]&gt;=8,"High Risk",FraudData[[#This Row],[Fraud Risk Score]]&gt;=6,"Medium Risk",TRUE,"Low Risk")</f>
        <v>Low Risk</v>
      </c>
    </row>
    <row r="205" spans="1:19">
      <c r="A205">
        <v>204</v>
      </c>
      <c r="B205">
        <v>411.88</v>
      </c>
      <c r="C205">
        <v>22</v>
      </c>
      <c r="D205" t="s">
        <v>48</v>
      </c>
      <c r="E205">
        <v>0</v>
      </c>
      <c r="F205">
        <v>0</v>
      </c>
      <c r="G205">
        <v>26</v>
      </c>
      <c r="H205">
        <v>3</v>
      </c>
      <c r="I205">
        <v>34</v>
      </c>
      <c r="J205">
        <v>0</v>
      </c>
      <c r="K205">
        <f>_xlfn.XLOOKUP(FraudData[[#This Row],[amount]],AmountRules[Amount Min],AmountRules[Risk Points],,-1)</f>
        <v>0</v>
      </c>
      <c r="L205">
        <f>_xlfn.XLOOKUP(FraudData[[#This Row],[transaction_hour]],TimeRules[Hour Min],TimeRules[Risk Points],,-1)</f>
        <v>0</v>
      </c>
      <c r="M205">
        <f>_xlfn.XLOOKUP(FraudData[[#This Row],[foreign_transaction]],ForeignRules[Foreign Transaction],ForeignRules[Risk Points],0)</f>
        <v>0</v>
      </c>
      <c r="N205">
        <f>_xlfn.XLOOKUP(FraudData[[#This Row],[location_mismatch]],Table10[Location Mismatch],Table10[Risk Points],0)</f>
        <v>0</v>
      </c>
      <c r="O205">
        <f>_xlfn.XLOOKUP(FraudData[[#This Row],[device_trust_score]],DeviceRules[Device Min],DeviceRules[Risk Points],,-1)</f>
        <v>3</v>
      </c>
      <c r="P205">
        <f>_xlfn.XLOOKUP(FraudData[[#This Row],[velocity_last_24h]],VelocityRules[Velocity Min],VelocityRules[Risk Points],,-1)</f>
        <v>0</v>
      </c>
      <c r="Q205">
        <f>_xlfn.XLOOKUP(FraudData[[#This Row],[merchant_category]],MerchantRules[Merchant Category],MerchantRules[Risk Points],0)</f>
        <v>0</v>
      </c>
      <c r="R205">
        <f>SUM(FraudData[[#This Row],[Amount Risk]:[Merchant Risk]])</f>
        <v>3</v>
      </c>
      <c r="S205" t="str" cm="1">
        <f t="array" ref="S205">_xlfn.IFS(FraudData[[#This Row],[Fraud Risk Score]]&gt;=8,"High Risk",FraudData[[#This Row],[Fraud Risk Score]]&gt;=6,"Medium Risk",TRUE,"Low Risk")</f>
        <v>Low Risk</v>
      </c>
    </row>
    <row r="206" spans="1:19">
      <c r="A206">
        <v>205</v>
      </c>
      <c r="B206">
        <v>167.85</v>
      </c>
      <c r="C206">
        <v>3</v>
      </c>
      <c r="D206" t="s">
        <v>49</v>
      </c>
      <c r="E206">
        <v>1</v>
      </c>
      <c r="F206">
        <v>0</v>
      </c>
      <c r="G206">
        <v>75</v>
      </c>
      <c r="H206">
        <v>1</v>
      </c>
      <c r="I206">
        <v>67</v>
      </c>
      <c r="J206">
        <v>0</v>
      </c>
      <c r="K206">
        <f>_xlfn.XLOOKUP(FraudData[[#This Row],[amount]],AmountRules[Amount Min],AmountRules[Risk Points],,-1)</f>
        <v>0</v>
      </c>
      <c r="L206">
        <f>_xlfn.XLOOKUP(FraudData[[#This Row],[transaction_hour]],TimeRules[Hour Min],TimeRules[Risk Points],,-1)</f>
        <v>3</v>
      </c>
      <c r="M206">
        <f>_xlfn.XLOOKUP(FraudData[[#This Row],[foreign_transaction]],ForeignRules[Foreign Transaction],ForeignRules[Risk Points],0)</f>
        <v>3</v>
      </c>
      <c r="N206">
        <f>_xlfn.XLOOKUP(FraudData[[#This Row],[location_mismatch]],Table10[Location Mismatch],Table10[Risk Points],0)</f>
        <v>0</v>
      </c>
      <c r="O206">
        <f>_xlfn.XLOOKUP(FraudData[[#This Row],[device_trust_score]],DeviceRules[Device Min],DeviceRules[Risk Points],,-1)</f>
        <v>0</v>
      </c>
      <c r="P206">
        <f>_xlfn.XLOOKUP(FraudData[[#This Row],[velocity_last_24h]],VelocityRules[Velocity Min],VelocityRules[Risk Points],,-1)</f>
        <v>0</v>
      </c>
      <c r="Q206">
        <f>_xlfn.XLOOKUP(FraudData[[#This Row],[merchant_category]],MerchantRules[Merchant Category],MerchantRules[Risk Points],0)</f>
        <v>1</v>
      </c>
      <c r="R206">
        <f>SUM(FraudData[[#This Row],[Amount Risk]:[Merchant Risk]])</f>
        <v>7</v>
      </c>
      <c r="S206" t="str" cm="1">
        <f t="array" ref="S206">_xlfn.IFS(FraudData[[#This Row],[Fraud Risk Score]]&gt;=8,"High Risk",FraudData[[#This Row],[Fraud Risk Score]]&gt;=6,"Medium Risk",TRUE,"Low Risk")</f>
        <v>Medium Risk</v>
      </c>
    </row>
    <row r="207" spans="1:19">
      <c r="A207">
        <v>206</v>
      </c>
      <c r="B207">
        <v>1.66</v>
      </c>
      <c r="C207">
        <v>8</v>
      </c>
      <c r="D207" t="s">
        <v>49</v>
      </c>
      <c r="E207">
        <v>0</v>
      </c>
      <c r="F207">
        <v>0</v>
      </c>
      <c r="G207">
        <v>58</v>
      </c>
      <c r="H207">
        <v>2</v>
      </c>
      <c r="I207">
        <v>67</v>
      </c>
      <c r="J207">
        <v>0</v>
      </c>
      <c r="K207">
        <f>_xlfn.XLOOKUP(FraudData[[#This Row],[amount]],AmountRules[Amount Min],AmountRules[Risk Points],,-1)</f>
        <v>0</v>
      </c>
      <c r="L207">
        <f>_xlfn.XLOOKUP(FraudData[[#This Row],[transaction_hour]],TimeRules[Hour Min],TimeRules[Risk Points],,-1)</f>
        <v>0</v>
      </c>
      <c r="M207">
        <f>_xlfn.XLOOKUP(FraudData[[#This Row],[foreign_transaction]],ForeignRules[Foreign Transaction],ForeignRules[Risk Points],0)</f>
        <v>0</v>
      </c>
      <c r="N207">
        <f>_xlfn.XLOOKUP(FraudData[[#This Row],[location_mismatch]],Table10[Location Mismatch],Table10[Risk Points],0)</f>
        <v>0</v>
      </c>
      <c r="O207">
        <f>_xlfn.XLOOKUP(FraudData[[#This Row],[device_trust_score]],DeviceRules[Device Min],DeviceRules[Risk Points],,-1)</f>
        <v>1</v>
      </c>
      <c r="P207">
        <f>_xlfn.XLOOKUP(FraudData[[#This Row],[velocity_last_24h]],VelocityRules[Velocity Min],VelocityRules[Risk Points],,-1)</f>
        <v>0</v>
      </c>
      <c r="Q207">
        <f>_xlfn.XLOOKUP(FraudData[[#This Row],[merchant_category]],MerchantRules[Merchant Category],MerchantRules[Risk Points],0)</f>
        <v>1</v>
      </c>
      <c r="R207">
        <f>SUM(FraudData[[#This Row],[Amount Risk]:[Merchant Risk]])</f>
        <v>2</v>
      </c>
      <c r="S207" t="str" cm="1">
        <f t="array" ref="S207">_xlfn.IFS(FraudData[[#This Row],[Fraud Risk Score]]&gt;=8,"High Risk",FraudData[[#This Row],[Fraud Risk Score]]&gt;=6,"Medium Risk",TRUE,"Low Risk")</f>
        <v>Low Risk</v>
      </c>
    </row>
    <row r="208" spans="1:19">
      <c r="A208">
        <v>207</v>
      </c>
      <c r="B208">
        <v>19.260000000000002</v>
      </c>
      <c r="C208">
        <v>3</v>
      </c>
      <c r="D208" t="s">
        <v>47</v>
      </c>
      <c r="E208">
        <v>0</v>
      </c>
      <c r="F208">
        <v>0</v>
      </c>
      <c r="G208">
        <v>75</v>
      </c>
      <c r="H208">
        <v>2</v>
      </c>
      <c r="I208">
        <v>26</v>
      </c>
      <c r="J208">
        <v>0</v>
      </c>
      <c r="K208">
        <f>_xlfn.XLOOKUP(FraudData[[#This Row],[amount]],AmountRules[Amount Min],AmountRules[Risk Points],,-1)</f>
        <v>0</v>
      </c>
      <c r="L208">
        <f>_xlfn.XLOOKUP(FraudData[[#This Row],[transaction_hour]],TimeRules[Hour Min],TimeRules[Risk Points],,-1)</f>
        <v>3</v>
      </c>
      <c r="M208">
        <f>_xlfn.XLOOKUP(FraudData[[#This Row],[foreign_transaction]],ForeignRules[Foreign Transaction],ForeignRules[Risk Points],0)</f>
        <v>0</v>
      </c>
      <c r="N208">
        <f>_xlfn.XLOOKUP(FraudData[[#This Row],[location_mismatch]],Table10[Location Mismatch],Table10[Risk Points],0)</f>
        <v>0</v>
      </c>
      <c r="O208">
        <f>_xlfn.XLOOKUP(FraudData[[#This Row],[device_trust_score]],DeviceRules[Device Min],DeviceRules[Risk Points],,-1)</f>
        <v>0</v>
      </c>
      <c r="P208">
        <f>_xlfn.XLOOKUP(FraudData[[#This Row],[velocity_last_24h]],VelocityRules[Velocity Min],VelocityRules[Risk Points],,-1)</f>
        <v>0</v>
      </c>
      <c r="Q208">
        <f>_xlfn.XLOOKUP(FraudData[[#This Row],[merchant_category]],MerchantRules[Merchant Category],MerchantRules[Risk Points],0)</f>
        <v>0</v>
      </c>
      <c r="R208">
        <f>SUM(FraudData[[#This Row],[Amount Risk]:[Merchant Risk]])</f>
        <v>3</v>
      </c>
      <c r="S208" t="str" cm="1">
        <f t="array" ref="S208">_xlfn.IFS(FraudData[[#This Row],[Fraud Risk Score]]&gt;=8,"High Risk",FraudData[[#This Row],[Fraud Risk Score]]&gt;=6,"Medium Risk",TRUE,"Low Risk")</f>
        <v>Low Risk</v>
      </c>
    </row>
    <row r="209" spans="1:19">
      <c r="A209">
        <v>208</v>
      </c>
      <c r="B209">
        <v>196.05</v>
      </c>
      <c r="C209">
        <v>11</v>
      </c>
      <c r="D209" t="s">
        <v>46</v>
      </c>
      <c r="E209">
        <v>0</v>
      </c>
      <c r="F209">
        <v>0</v>
      </c>
      <c r="G209">
        <v>43</v>
      </c>
      <c r="H209">
        <v>0</v>
      </c>
      <c r="I209">
        <v>55</v>
      </c>
      <c r="J209">
        <v>0</v>
      </c>
      <c r="K209">
        <f>_xlfn.XLOOKUP(FraudData[[#This Row],[amount]],AmountRules[Amount Min],AmountRules[Risk Points],,-1)</f>
        <v>0</v>
      </c>
      <c r="L209">
        <f>_xlfn.XLOOKUP(FraudData[[#This Row],[transaction_hour]],TimeRules[Hour Min],TimeRules[Risk Points],,-1)</f>
        <v>0</v>
      </c>
      <c r="M209">
        <f>_xlfn.XLOOKUP(FraudData[[#This Row],[foreign_transaction]],ForeignRules[Foreign Transaction],ForeignRules[Risk Points],0)</f>
        <v>0</v>
      </c>
      <c r="N209">
        <f>_xlfn.XLOOKUP(FraudData[[#This Row],[location_mismatch]],Table10[Location Mismatch],Table10[Risk Points],0)</f>
        <v>0</v>
      </c>
      <c r="O209">
        <f>_xlfn.XLOOKUP(FraudData[[#This Row],[device_trust_score]],DeviceRules[Device Min],DeviceRules[Risk Points],,-1)</f>
        <v>2</v>
      </c>
      <c r="P209">
        <f>_xlfn.XLOOKUP(FraudData[[#This Row],[velocity_last_24h]],VelocityRules[Velocity Min],VelocityRules[Risk Points],,-1)</f>
        <v>0</v>
      </c>
      <c r="Q209">
        <f>_xlfn.XLOOKUP(FraudData[[#This Row],[merchant_category]],MerchantRules[Merchant Category],MerchantRules[Risk Points],0)</f>
        <v>0</v>
      </c>
      <c r="R209">
        <f>SUM(FraudData[[#This Row],[Amount Risk]:[Merchant Risk]])</f>
        <v>2</v>
      </c>
      <c r="S209" t="str" cm="1">
        <f t="array" ref="S209">_xlfn.IFS(FraudData[[#This Row],[Fraud Risk Score]]&gt;=8,"High Risk",FraudData[[#This Row],[Fraud Risk Score]]&gt;=6,"Medium Risk",TRUE,"Low Risk")</f>
        <v>Low Risk</v>
      </c>
    </row>
    <row r="210" spans="1:19">
      <c r="A210">
        <v>209</v>
      </c>
      <c r="B210">
        <v>0.91</v>
      </c>
      <c r="C210">
        <v>3</v>
      </c>
      <c r="D210" t="s">
        <v>48</v>
      </c>
      <c r="E210">
        <v>0</v>
      </c>
      <c r="F210">
        <v>0</v>
      </c>
      <c r="G210">
        <v>60</v>
      </c>
      <c r="H210">
        <v>2</v>
      </c>
      <c r="I210">
        <v>59</v>
      </c>
      <c r="J210">
        <v>0</v>
      </c>
      <c r="K210">
        <f>_xlfn.XLOOKUP(FraudData[[#This Row],[amount]],AmountRules[Amount Min],AmountRules[Risk Points],,-1)</f>
        <v>0</v>
      </c>
      <c r="L210">
        <f>_xlfn.XLOOKUP(FraudData[[#This Row],[transaction_hour]],TimeRules[Hour Min],TimeRules[Risk Points],,-1)</f>
        <v>3</v>
      </c>
      <c r="M210">
        <f>_xlfn.XLOOKUP(FraudData[[#This Row],[foreign_transaction]],ForeignRules[Foreign Transaction],ForeignRules[Risk Points],0)</f>
        <v>0</v>
      </c>
      <c r="N210">
        <f>_xlfn.XLOOKUP(FraudData[[#This Row],[location_mismatch]],Table10[Location Mismatch],Table10[Risk Points],0)</f>
        <v>0</v>
      </c>
      <c r="O210">
        <f>_xlfn.XLOOKUP(FraudData[[#This Row],[device_trust_score]],DeviceRules[Device Min],DeviceRules[Risk Points],,-1)</f>
        <v>1</v>
      </c>
      <c r="P210">
        <f>_xlfn.XLOOKUP(FraudData[[#This Row],[velocity_last_24h]],VelocityRules[Velocity Min],VelocityRules[Risk Points],,-1)</f>
        <v>0</v>
      </c>
      <c r="Q210">
        <f>_xlfn.XLOOKUP(FraudData[[#This Row],[merchant_category]],MerchantRules[Merchant Category],MerchantRules[Risk Points],0)</f>
        <v>0</v>
      </c>
      <c r="R210">
        <f>SUM(FraudData[[#This Row],[Amount Risk]:[Merchant Risk]])</f>
        <v>4</v>
      </c>
      <c r="S210" t="str" cm="1">
        <f t="array" ref="S210">_xlfn.IFS(FraudData[[#This Row],[Fraud Risk Score]]&gt;=8,"High Risk",FraudData[[#This Row],[Fraud Risk Score]]&gt;=6,"Medium Risk",TRUE,"Low Risk")</f>
        <v>Low Risk</v>
      </c>
    </row>
    <row r="211" spans="1:19">
      <c r="A211">
        <v>210</v>
      </c>
      <c r="B211">
        <v>31.56</v>
      </c>
      <c r="C211">
        <v>23</v>
      </c>
      <c r="D211" t="s">
        <v>47</v>
      </c>
      <c r="E211">
        <v>0</v>
      </c>
      <c r="F211">
        <v>0</v>
      </c>
      <c r="G211">
        <v>50</v>
      </c>
      <c r="H211">
        <v>2</v>
      </c>
      <c r="I211">
        <v>26</v>
      </c>
      <c r="J211">
        <v>0</v>
      </c>
      <c r="K211">
        <f>_xlfn.XLOOKUP(FraudData[[#This Row],[amount]],AmountRules[Amount Min],AmountRules[Risk Points],,-1)</f>
        <v>0</v>
      </c>
      <c r="L211">
        <f>_xlfn.XLOOKUP(FraudData[[#This Row],[transaction_hour]],TimeRules[Hour Min],TimeRules[Risk Points],,-1)</f>
        <v>1</v>
      </c>
      <c r="M211">
        <f>_xlfn.XLOOKUP(FraudData[[#This Row],[foreign_transaction]],ForeignRules[Foreign Transaction],ForeignRules[Risk Points],0)</f>
        <v>0</v>
      </c>
      <c r="N211">
        <f>_xlfn.XLOOKUP(FraudData[[#This Row],[location_mismatch]],Table10[Location Mismatch],Table10[Risk Points],0)</f>
        <v>0</v>
      </c>
      <c r="O211">
        <f>_xlfn.XLOOKUP(FraudData[[#This Row],[device_trust_score]],DeviceRules[Device Min],DeviceRules[Risk Points],,-1)</f>
        <v>1</v>
      </c>
      <c r="P211">
        <f>_xlfn.XLOOKUP(FraudData[[#This Row],[velocity_last_24h]],VelocityRules[Velocity Min],VelocityRules[Risk Points],,-1)</f>
        <v>0</v>
      </c>
      <c r="Q211">
        <f>_xlfn.XLOOKUP(FraudData[[#This Row],[merchant_category]],MerchantRules[Merchant Category],MerchantRules[Risk Points],0)</f>
        <v>0</v>
      </c>
      <c r="R211">
        <f>SUM(FraudData[[#This Row],[Amount Risk]:[Merchant Risk]])</f>
        <v>2</v>
      </c>
      <c r="S211" t="str" cm="1">
        <f t="array" ref="S211">_xlfn.IFS(FraudData[[#This Row],[Fraud Risk Score]]&gt;=8,"High Risk",FraudData[[#This Row],[Fraud Risk Score]]&gt;=6,"Medium Risk",TRUE,"Low Risk")</f>
        <v>Low Risk</v>
      </c>
    </row>
    <row r="212" spans="1:19">
      <c r="A212">
        <v>211</v>
      </c>
      <c r="B212">
        <v>143.22999999999999</v>
      </c>
      <c r="C212">
        <v>19</v>
      </c>
      <c r="D212" t="s">
        <v>47</v>
      </c>
      <c r="E212">
        <v>0</v>
      </c>
      <c r="F212">
        <v>0</v>
      </c>
      <c r="G212">
        <v>59</v>
      </c>
      <c r="H212">
        <v>4</v>
      </c>
      <c r="I212">
        <v>32</v>
      </c>
      <c r="J212">
        <v>0</v>
      </c>
      <c r="K212">
        <f>_xlfn.XLOOKUP(FraudData[[#This Row],[amount]],AmountRules[Amount Min],AmountRules[Risk Points],,-1)</f>
        <v>0</v>
      </c>
      <c r="L212">
        <f>_xlfn.XLOOKUP(FraudData[[#This Row],[transaction_hour]],TimeRules[Hour Min],TimeRules[Risk Points],,-1)</f>
        <v>0</v>
      </c>
      <c r="M212">
        <f>_xlfn.XLOOKUP(FraudData[[#This Row],[foreign_transaction]],ForeignRules[Foreign Transaction],ForeignRules[Risk Points],0)</f>
        <v>0</v>
      </c>
      <c r="N212">
        <f>_xlfn.XLOOKUP(FraudData[[#This Row],[location_mismatch]],Table10[Location Mismatch],Table10[Risk Points],0)</f>
        <v>0</v>
      </c>
      <c r="O212">
        <f>_xlfn.XLOOKUP(FraudData[[#This Row],[device_trust_score]],DeviceRules[Device Min],DeviceRules[Risk Points],,-1)</f>
        <v>1</v>
      </c>
      <c r="P212">
        <f>_xlfn.XLOOKUP(FraudData[[#This Row],[velocity_last_24h]],VelocityRules[Velocity Min],VelocityRules[Risk Points],,-1)</f>
        <v>0</v>
      </c>
      <c r="Q212">
        <f>_xlfn.XLOOKUP(FraudData[[#This Row],[merchant_category]],MerchantRules[Merchant Category],MerchantRules[Risk Points],0)</f>
        <v>0</v>
      </c>
      <c r="R212">
        <f>SUM(FraudData[[#This Row],[Amount Risk]:[Merchant Risk]])</f>
        <v>1</v>
      </c>
      <c r="S212" t="str" cm="1">
        <f t="array" ref="S212">_xlfn.IFS(FraudData[[#This Row],[Fraud Risk Score]]&gt;=8,"High Risk",FraudData[[#This Row],[Fraud Risk Score]]&gt;=6,"Medium Risk",TRUE,"Low Risk")</f>
        <v>Low Risk</v>
      </c>
    </row>
    <row r="213" spans="1:19">
      <c r="A213">
        <v>212</v>
      </c>
      <c r="B213">
        <v>211.92</v>
      </c>
      <c r="C213">
        <v>13</v>
      </c>
      <c r="D213" t="s">
        <v>49</v>
      </c>
      <c r="E213">
        <v>0</v>
      </c>
      <c r="F213">
        <v>0</v>
      </c>
      <c r="G213">
        <v>87</v>
      </c>
      <c r="H213">
        <v>1</v>
      </c>
      <c r="I213">
        <v>69</v>
      </c>
      <c r="J213">
        <v>0</v>
      </c>
      <c r="K213">
        <f>_xlfn.XLOOKUP(FraudData[[#This Row],[amount]],AmountRules[Amount Min],AmountRules[Risk Points],,-1)</f>
        <v>0</v>
      </c>
      <c r="L213">
        <f>_xlfn.XLOOKUP(FraudData[[#This Row],[transaction_hour]],TimeRules[Hour Min],TimeRules[Risk Points],,-1)</f>
        <v>0</v>
      </c>
      <c r="M213">
        <f>_xlfn.XLOOKUP(FraudData[[#This Row],[foreign_transaction]],ForeignRules[Foreign Transaction],ForeignRules[Risk Points],0)</f>
        <v>0</v>
      </c>
      <c r="N213">
        <f>_xlfn.XLOOKUP(FraudData[[#This Row],[location_mismatch]],Table10[Location Mismatch],Table10[Risk Points],0)</f>
        <v>0</v>
      </c>
      <c r="O213">
        <f>_xlfn.XLOOKUP(FraudData[[#This Row],[device_trust_score]],DeviceRules[Device Min],DeviceRules[Risk Points],,-1)</f>
        <v>0</v>
      </c>
      <c r="P213">
        <f>_xlfn.XLOOKUP(FraudData[[#This Row],[velocity_last_24h]],VelocityRules[Velocity Min],VelocityRules[Risk Points],,-1)</f>
        <v>0</v>
      </c>
      <c r="Q213">
        <f>_xlfn.XLOOKUP(FraudData[[#This Row],[merchant_category]],MerchantRules[Merchant Category],MerchantRules[Risk Points],0)</f>
        <v>1</v>
      </c>
      <c r="R213">
        <f>SUM(FraudData[[#This Row],[Amount Risk]:[Merchant Risk]])</f>
        <v>1</v>
      </c>
      <c r="S213" t="str" cm="1">
        <f t="array" ref="S213">_xlfn.IFS(FraudData[[#This Row],[Fraud Risk Score]]&gt;=8,"High Risk",FraudData[[#This Row],[Fraud Risk Score]]&gt;=6,"Medium Risk",TRUE,"Low Risk")</f>
        <v>Low Risk</v>
      </c>
    </row>
    <row r="214" spans="1:19">
      <c r="A214">
        <v>213</v>
      </c>
      <c r="B214">
        <v>189.98</v>
      </c>
      <c r="C214">
        <v>23</v>
      </c>
      <c r="D214" t="s">
        <v>48</v>
      </c>
      <c r="E214">
        <v>0</v>
      </c>
      <c r="F214">
        <v>0</v>
      </c>
      <c r="G214">
        <v>28</v>
      </c>
      <c r="H214">
        <v>2</v>
      </c>
      <c r="I214">
        <v>63</v>
      </c>
      <c r="J214">
        <v>0</v>
      </c>
      <c r="K214">
        <f>_xlfn.XLOOKUP(FraudData[[#This Row],[amount]],AmountRules[Amount Min],AmountRules[Risk Points],,-1)</f>
        <v>0</v>
      </c>
      <c r="L214">
        <f>_xlfn.XLOOKUP(FraudData[[#This Row],[transaction_hour]],TimeRules[Hour Min],TimeRules[Risk Points],,-1)</f>
        <v>1</v>
      </c>
      <c r="M214">
        <f>_xlfn.XLOOKUP(FraudData[[#This Row],[foreign_transaction]],ForeignRules[Foreign Transaction],ForeignRules[Risk Points],0)</f>
        <v>0</v>
      </c>
      <c r="N214">
        <f>_xlfn.XLOOKUP(FraudData[[#This Row],[location_mismatch]],Table10[Location Mismatch],Table10[Risk Points],0)</f>
        <v>0</v>
      </c>
      <c r="O214">
        <f>_xlfn.XLOOKUP(FraudData[[#This Row],[device_trust_score]],DeviceRules[Device Min],DeviceRules[Risk Points],,-1)</f>
        <v>3</v>
      </c>
      <c r="P214">
        <f>_xlfn.XLOOKUP(FraudData[[#This Row],[velocity_last_24h]],VelocityRules[Velocity Min],VelocityRules[Risk Points],,-1)</f>
        <v>0</v>
      </c>
      <c r="Q214">
        <f>_xlfn.XLOOKUP(FraudData[[#This Row],[merchant_category]],MerchantRules[Merchant Category],MerchantRules[Risk Points],0)</f>
        <v>0</v>
      </c>
      <c r="R214">
        <f>SUM(FraudData[[#This Row],[Amount Risk]:[Merchant Risk]])</f>
        <v>4</v>
      </c>
      <c r="S214" t="str" cm="1">
        <f t="array" ref="S214">_xlfn.IFS(FraudData[[#This Row],[Fraud Risk Score]]&gt;=8,"High Risk",FraudData[[#This Row],[Fraud Risk Score]]&gt;=6,"Medium Risk",TRUE,"Low Risk")</f>
        <v>Low Risk</v>
      </c>
    </row>
    <row r="215" spans="1:19">
      <c r="A215">
        <v>214</v>
      </c>
      <c r="B215">
        <v>45.71</v>
      </c>
      <c r="C215">
        <v>23</v>
      </c>
      <c r="D215" t="s">
        <v>47</v>
      </c>
      <c r="E215">
        <v>0</v>
      </c>
      <c r="F215">
        <v>0</v>
      </c>
      <c r="G215">
        <v>27</v>
      </c>
      <c r="H215">
        <v>1</v>
      </c>
      <c r="I215">
        <v>31</v>
      </c>
      <c r="J215">
        <v>0</v>
      </c>
      <c r="K215">
        <f>_xlfn.XLOOKUP(FraudData[[#This Row],[amount]],AmountRules[Amount Min],AmountRules[Risk Points],,-1)</f>
        <v>0</v>
      </c>
      <c r="L215">
        <f>_xlfn.XLOOKUP(FraudData[[#This Row],[transaction_hour]],TimeRules[Hour Min],TimeRules[Risk Points],,-1)</f>
        <v>1</v>
      </c>
      <c r="M215">
        <f>_xlfn.XLOOKUP(FraudData[[#This Row],[foreign_transaction]],ForeignRules[Foreign Transaction],ForeignRules[Risk Points],0)</f>
        <v>0</v>
      </c>
      <c r="N215">
        <f>_xlfn.XLOOKUP(FraudData[[#This Row],[location_mismatch]],Table10[Location Mismatch],Table10[Risk Points],0)</f>
        <v>0</v>
      </c>
      <c r="O215">
        <f>_xlfn.XLOOKUP(FraudData[[#This Row],[device_trust_score]],DeviceRules[Device Min],DeviceRules[Risk Points],,-1)</f>
        <v>3</v>
      </c>
      <c r="P215">
        <f>_xlfn.XLOOKUP(FraudData[[#This Row],[velocity_last_24h]],VelocityRules[Velocity Min],VelocityRules[Risk Points],,-1)</f>
        <v>0</v>
      </c>
      <c r="Q215">
        <f>_xlfn.XLOOKUP(FraudData[[#This Row],[merchant_category]],MerchantRules[Merchant Category],MerchantRules[Risk Points],0)</f>
        <v>0</v>
      </c>
      <c r="R215">
        <f>SUM(FraudData[[#This Row],[Amount Risk]:[Merchant Risk]])</f>
        <v>4</v>
      </c>
      <c r="S215" t="str" cm="1">
        <f t="array" ref="S215">_xlfn.IFS(FraudData[[#This Row],[Fraud Risk Score]]&gt;=8,"High Risk",FraudData[[#This Row],[Fraud Risk Score]]&gt;=6,"Medium Risk",TRUE,"Low Risk")</f>
        <v>Low Risk</v>
      </c>
    </row>
    <row r="216" spans="1:19">
      <c r="A216">
        <v>215</v>
      </c>
      <c r="B216">
        <v>224.18</v>
      </c>
      <c r="C216">
        <v>6</v>
      </c>
      <c r="D216" t="s">
        <v>50</v>
      </c>
      <c r="E216">
        <v>0</v>
      </c>
      <c r="F216">
        <v>0</v>
      </c>
      <c r="G216">
        <v>29</v>
      </c>
      <c r="H216">
        <v>0</v>
      </c>
      <c r="I216">
        <v>26</v>
      </c>
      <c r="J216">
        <v>0</v>
      </c>
      <c r="K216">
        <f>_xlfn.XLOOKUP(FraudData[[#This Row],[amount]],AmountRules[Amount Min],AmountRules[Risk Points],,-1)</f>
        <v>0</v>
      </c>
      <c r="L216">
        <f>_xlfn.XLOOKUP(FraudData[[#This Row],[transaction_hour]],TimeRules[Hour Min],TimeRules[Risk Points],,-1)</f>
        <v>0</v>
      </c>
      <c r="M216">
        <f>_xlfn.XLOOKUP(FraudData[[#This Row],[foreign_transaction]],ForeignRules[Foreign Transaction],ForeignRules[Risk Points],0)</f>
        <v>0</v>
      </c>
      <c r="N216">
        <f>_xlfn.XLOOKUP(FraudData[[#This Row],[location_mismatch]],Table10[Location Mismatch],Table10[Risk Points],0)</f>
        <v>0</v>
      </c>
      <c r="O216">
        <f>_xlfn.XLOOKUP(FraudData[[#This Row],[device_trust_score]],DeviceRules[Device Min],DeviceRules[Risk Points],,-1)</f>
        <v>3</v>
      </c>
      <c r="P216">
        <f>_xlfn.XLOOKUP(FraudData[[#This Row],[velocity_last_24h]],VelocityRules[Velocity Min],VelocityRules[Risk Points],,-1)</f>
        <v>0</v>
      </c>
      <c r="Q216">
        <f>_xlfn.XLOOKUP(FraudData[[#This Row],[merchant_category]],MerchantRules[Merchant Category],MerchantRules[Risk Points],0)</f>
        <v>0</v>
      </c>
      <c r="R216">
        <f>SUM(FraudData[[#This Row],[Amount Risk]:[Merchant Risk]])</f>
        <v>3</v>
      </c>
      <c r="S216" t="str" cm="1">
        <f t="array" ref="S216">_xlfn.IFS(FraudData[[#This Row],[Fraud Risk Score]]&gt;=8,"High Risk",FraudData[[#This Row],[Fraud Risk Score]]&gt;=6,"Medium Risk",TRUE,"Low Risk")</f>
        <v>Low Risk</v>
      </c>
    </row>
    <row r="217" spans="1:19">
      <c r="A217">
        <v>216</v>
      </c>
      <c r="B217">
        <v>48.75</v>
      </c>
      <c r="C217">
        <v>12</v>
      </c>
      <c r="D217" t="s">
        <v>47</v>
      </c>
      <c r="E217">
        <v>0</v>
      </c>
      <c r="F217">
        <v>0</v>
      </c>
      <c r="G217">
        <v>53</v>
      </c>
      <c r="H217">
        <v>1</v>
      </c>
      <c r="I217">
        <v>26</v>
      </c>
      <c r="J217">
        <v>0</v>
      </c>
      <c r="K217">
        <f>_xlfn.XLOOKUP(FraudData[[#This Row],[amount]],AmountRules[Amount Min],AmountRules[Risk Points],,-1)</f>
        <v>0</v>
      </c>
      <c r="L217">
        <f>_xlfn.XLOOKUP(FraudData[[#This Row],[transaction_hour]],TimeRules[Hour Min],TimeRules[Risk Points],,-1)</f>
        <v>0</v>
      </c>
      <c r="M217">
        <f>_xlfn.XLOOKUP(FraudData[[#This Row],[foreign_transaction]],ForeignRules[Foreign Transaction],ForeignRules[Risk Points],0)</f>
        <v>0</v>
      </c>
      <c r="N217">
        <f>_xlfn.XLOOKUP(FraudData[[#This Row],[location_mismatch]],Table10[Location Mismatch],Table10[Risk Points],0)</f>
        <v>0</v>
      </c>
      <c r="O217">
        <f>_xlfn.XLOOKUP(FraudData[[#This Row],[device_trust_score]],DeviceRules[Device Min],DeviceRules[Risk Points],,-1)</f>
        <v>1</v>
      </c>
      <c r="P217">
        <f>_xlfn.XLOOKUP(FraudData[[#This Row],[velocity_last_24h]],VelocityRules[Velocity Min],VelocityRules[Risk Points],,-1)</f>
        <v>0</v>
      </c>
      <c r="Q217">
        <f>_xlfn.XLOOKUP(FraudData[[#This Row],[merchant_category]],MerchantRules[Merchant Category],MerchantRules[Risk Points],0)</f>
        <v>0</v>
      </c>
      <c r="R217">
        <f>SUM(FraudData[[#This Row],[Amount Risk]:[Merchant Risk]])</f>
        <v>1</v>
      </c>
      <c r="S217" t="str" cm="1">
        <f t="array" ref="S217">_xlfn.IFS(FraudData[[#This Row],[Fraud Risk Score]]&gt;=8,"High Risk",FraudData[[#This Row],[Fraud Risk Score]]&gt;=6,"Medium Risk",TRUE,"Low Risk")</f>
        <v>Low Risk</v>
      </c>
    </row>
    <row r="218" spans="1:19">
      <c r="A218">
        <v>217</v>
      </c>
      <c r="B218">
        <v>70.849999999999994</v>
      </c>
      <c r="C218">
        <v>21</v>
      </c>
      <c r="D218" t="s">
        <v>50</v>
      </c>
      <c r="E218">
        <v>0</v>
      </c>
      <c r="F218">
        <v>0</v>
      </c>
      <c r="G218">
        <v>43</v>
      </c>
      <c r="H218">
        <v>2</v>
      </c>
      <c r="I218">
        <v>50</v>
      </c>
      <c r="J218">
        <v>0</v>
      </c>
      <c r="K218">
        <f>_xlfn.XLOOKUP(FraudData[[#This Row],[amount]],AmountRules[Amount Min],AmountRules[Risk Points],,-1)</f>
        <v>0</v>
      </c>
      <c r="L218">
        <f>_xlfn.XLOOKUP(FraudData[[#This Row],[transaction_hour]],TimeRules[Hour Min],TimeRules[Risk Points],,-1)</f>
        <v>0</v>
      </c>
      <c r="M218">
        <f>_xlfn.XLOOKUP(FraudData[[#This Row],[foreign_transaction]],ForeignRules[Foreign Transaction],ForeignRules[Risk Points],0)</f>
        <v>0</v>
      </c>
      <c r="N218">
        <f>_xlfn.XLOOKUP(FraudData[[#This Row],[location_mismatch]],Table10[Location Mismatch],Table10[Risk Points],0)</f>
        <v>0</v>
      </c>
      <c r="O218">
        <f>_xlfn.XLOOKUP(FraudData[[#This Row],[device_trust_score]],DeviceRules[Device Min],DeviceRules[Risk Points],,-1)</f>
        <v>2</v>
      </c>
      <c r="P218">
        <f>_xlfn.XLOOKUP(FraudData[[#This Row],[velocity_last_24h]],VelocityRules[Velocity Min],VelocityRules[Risk Points],,-1)</f>
        <v>0</v>
      </c>
      <c r="Q218">
        <f>_xlfn.XLOOKUP(FraudData[[#This Row],[merchant_category]],MerchantRules[Merchant Category],MerchantRules[Risk Points],0)</f>
        <v>0</v>
      </c>
      <c r="R218">
        <f>SUM(FraudData[[#This Row],[Amount Risk]:[Merchant Risk]])</f>
        <v>2</v>
      </c>
      <c r="S218" t="str" cm="1">
        <f t="array" ref="S218">_xlfn.IFS(FraudData[[#This Row],[Fraud Risk Score]]&gt;=8,"High Risk",FraudData[[#This Row],[Fraud Risk Score]]&gt;=6,"Medium Risk",TRUE,"Low Risk")</f>
        <v>Low Risk</v>
      </c>
    </row>
    <row r="219" spans="1:19">
      <c r="A219">
        <v>218</v>
      </c>
      <c r="B219">
        <v>247.02</v>
      </c>
      <c r="C219">
        <v>7</v>
      </c>
      <c r="D219" t="s">
        <v>46</v>
      </c>
      <c r="E219">
        <v>0</v>
      </c>
      <c r="F219">
        <v>0</v>
      </c>
      <c r="G219">
        <v>41</v>
      </c>
      <c r="H219">
        <v>0</v>
      </c>
      <c r="I219">
        <v>48</v>
      </c>
      <c r="J219">
        <v>0</v>
      </c>
      <c r="K219">
        <f>_xlfn.XLOOKUP(FraudData[[#This Row],[amount]],AmountRules[Amount Min],AmountRules[Risk Points],,-1)</f>
        <v>0</v>
      </c>
      <c r="L219">
        <f>_xlfn.XLOOKUP(FraudData[[#This Row],[transaction_hour]],TimeRules[Hour Min],TimeRules[Risk Points],,-1)</f>
        <v>0</v>
      </c>
      <c r="M219">
        <f>_xlfn.XLOOKUP(FraudData[[#This Row],[foreign_transaction]],ForeignRules[Foreign Transaction],ForeignRules[Risk Points],0)</f>
        <v>0</v>
      </c>
      <c r="N219">
        <f>_xlfn.XLOOKUP(FraudData[[#This Row],[location_mismatch]],Table10[Location Mismatch],Table10[Risk Points],0)</f>
        <v>0</v>
      </c>
      <c r="O219">
        <f>_xlfn.XLOOKUP(FraudData[[#This Row],[device_trust_score]],DeviceRules[Device Min],DeviceRules[Risk Points],,-1)</f>
        <v>2</v>
      </c>
      <c r="P219">
        <f>_xlfn.XLOOKUP(FraudData[[#This Row],[velocity_last_24h]],VelocityRules[Velocity Min],VelocityRules[Risk Points],,-1)</f>
        <v>0</v>
      </c>
      <c r="Q219">
        <f>_xlfn.XLOOKUP(FraudData[[#This Row],[merchant_category]],MerchantRules[Merchant Category],MerchantRules[Risk Points],0)</f>
        <v>0</v>
      </c>
      <c r="R219">
        <f>SUM(FraudData[[#This Row],[Amount Risk]:[Merchant Risk]])</f>
        <v>2</v>
      </c>
      <c r="S219" t="str" cm="1">
        <f t="array" ref="S219">_xlfn.IFS(FraudData[[#This Row],[Fraud Risk Score]]&gt;=8,"High Risk",FraudData[[#This Row],[Fraud Risk Score]]&gt;=6,"Medium Risk",TRUE,"Low Risk")</f>
        <v>Low Risk</v>
      </c>
    </row>
    <row r="220" spans="1:19">
      <c r="A220">
        <v>219</v>
      </c>
      <c r="B220">
        <v>188.78</v>
      </c>
      <c r="C220">
        <v>22</v>
      </c>
      <c r="D220" t="s">
        <v>50</v>
      </c>
      <c r="E220">
        <v>0</v>
      </c>
      <c r="F220">
        <v>0</v>
      </c>
      <c r="G220">
        <v>58</v>
      </c>
      <c r="H220">
        <v>2</v>
      </c>
      <c r="I220">
        <v>27</v>
      </c>
      <c r="J220">
        <v>0</v>
      </c>
      <c r="K220">
        <f>_xlfn.XLOOKUP(FraudData[[#This Row],[amount]],AmountRules[Amount Min],AmountRules[Risk Points],,-1)</f>
        <v>0</v>
      </c>
      <c r="L220">
        <f>_xlfn.XLOOKUP(FraudData[[#This Row],[transaction_hour]],TimeRules[Hour Min],TimeRules[Risk Points],,-1)</f>
        <v>0</v>
      </c>
      <c r="M220">
        <f>_xlfn.XLOOKUP(FraudData[[#This Row],[foreign_transaction]],ForeignRules[Foreign Transaction],ForeignRules[Risk Points],0)</f>
        <v>0</v>
      </c>
      <c r="N220">
        <f>_xlfn.XLOOKUP(FraudData[[#This Row],[location_mismatch]],Table10[Location Mismatch],Table10[Risk Points],0)</f>
        <v>0</v>
      </c>
      <c r="O220">
        <f>_xlfn.XLOOKUP(FraudData[[#This Row],[device_trust_score]],DeviceRules[Device Min],DeviceRules[Risk Points],,-1)</f>
        <v>1</v>
      </c>
      <c r="P220">
        <f>_xlfn.XLOOKUP(FraudData[[#This Row],[velocity_last_24h]],VelocityRules[Velocity Min],VelocityRules[Risk Points],,-1)</f>
        <v>0</v>
      </c>
      <c r="Q220">
        <f>_xlfn.XLOOKUP(FraudData[[#This Row],[merchant_category]],MerchantRules[Merchant Category],MerchantRules[Risk Points],0)</f>
        <v>0</v>
      </c>
      <c r="R220">
        <f>SUM(FraudData[[#This Row],[Amount Risk]:[Merchant Risk]])</f>
        <v>1</v>
      </c>
      <c r="S220" t="str" cm="1">
        <f t="array" ref="S220">_xlfn.IFS(FraudData[[#This Row],[Fraud Risk Score]]&gt;=8,"High Risk",FraudData[[#This Row],[Fraud Risk Score]]&gt;=6,"Medium Risk",TRUE,"Low Risk")</f>
        <v>Low Risk</v>
      </c>
    </row>
    <row r="221" spans="1:19">
      <c r="A221">
        <v>220</v>
      </c>
      <c r="B221">
        <v>340.55</v>
      </c>
      <c r="C221">
        <v>4</v>
      </c>
      <c r="D221" t="s">
        <v>50</v>
      </c>
      <c r="E221">
        <v>0</v>
      </c>
      <c r="F221">
        <v>0</v>
      </c>
      <c r="G221">
        <v>44</v>
      </c>
      <c r="H221">
        <v>0</v>
      </c>
      <c r="I221">
        <v>27</v>
      </c>
      <c r="J221">
        <v>0</v>
      </c>
      <c r="K221">
        <f>_xlfn.XLOOKUP(FraudData[[#This Row],[amount]],AmountRules[Amount Min],AmountRules[Risk Points],,-1)</f>
        <v>0</v>
      </c>
      <c r="L221">
        <f>_xlfn.XLOOKUP(FraudData[[#This Row],[transaction_hour]],TimeRules[Hour Min],TimeRules[Risk Points],,-1)</f>
        <v>0</v>
      </c>
      <c r="M221">
        <f>_xlfn.XLOOKUP(FraudData[[#This Row],[foreign_transaction]],ForeignRules[Foreign Transaction],ForeignRules[Risk Points],0)</f>
        <v>0</v>
      </c>
      <c r="N221">
        <f>_xlfn.XLOOKUP(FraudData[[#This Row],[location_mismatch]],Table10[Location Mismatch],Table10[Risk Points],0)</f>
        <v>0</v>
      </c>
      <c r="O221">
        <f>_xlfn.XLOOKUP(FraudData[[#This Row],[device_trust_score]],DeviceRules[Device Min],DeviceRules[Risk Points],,-1)</f>
        <v>2</v>
      </c>
      <c r="P221">
        <f>_xlfn.XLOOKUP(FraudData[[#This Row],[velocity_last_24h]],VelocityRules[Velocity Min],VelocityRules[Risk Points],,-1)</f>
        <v>0</v>
      </c>
      <c r="Q221">
        <f>_xlfn.XLOOKUP(FraudData[[#This Row],[merchant_category]],MerchantRules[Merchant Category],MerchantRules[Risk Points],0)</f>
        <v>0</v>
      </c>
      <c r="R221">
        <f>SUM(FraudData[[#This Row],[Amount Risk]:[Merchant Risk]])</f>
        <v>2</v>
      </c>
      <c r="S221" t="str" cm="1">
        <f t="array" ref="S221">_xlfn.IFS(FraudData[[#This Row],[Fraud Risk Score]]&gt;=8,"High Risk",FraudData[[#This Row],[Fraud Risk Score]]&gt;=6,"Medium Risk",TRUE,"Low Risk")</f>
        <v>Low Risk</v>
      </c>
    </row>
    <row r="222" spans="1:19">
      <c r="A222">
        <v>221</v>
      </c>
      <c r="B222">
        <v>192.93</v>
      </c>
      <c r="C222">
        <v>11</v>
      </c>
      <c r="D222" t="s">
        <v>49</v>
      </c>
      <c r="E222">
        <v>0</v>
      </c>
      <c r="F222">
        <v>0</v>
      </c>
      <c r="G222">
        <v>52</v>
      </c>
      <c r="H222">
        <v>3</v>
      </c>
      <c r="I222">
        <v>56</v>
      </c>
      <c r="J222">
        <v>0</v>
      </c>
      <c r="K222">
        <f>_xlfn.XLOOKUP(FraudData[[#This Row],[amount]],AmountRules[Amount Min],AmountRules[Risk Points],,-1)</f>
        <v>0</v>
      </c>
      <c r="L222">
        <f>_xlfn.XLOOKUP(FraudData[[#This Row],[transaction_hour]],TimeRules[Hour Min],TimeRules[Risk Points],,-1)</f>
        <v>0</v>
      </c>
      <c r="M222">
        <f>_xlfn.XLOOKUP(FraudData[[#This Row],[foreign_transaction]],ForeignRules[Foreign Transaction],ForeignRules[Risk Points],0)</f>
        <v>0</v>
      </c>
      <c r="N222">
        <f>_xlfn.XLOOKUP(FraudData[[#This Row],[location_mismatch]],Table10[Location Mismatch],Table10[Risk Points],0)</f>
        <v>0</v>
      </c>
      <c r="O222">
        <f>_xlfn.XLOOKUP(FraudData[[#This Row],[device_trust_score]],DeviceRules[Device Min],DeviceRules[Risk Points],,-1)</f>
        <v>1</v>
      </c>
      <c r="P222">
        <f>_xlfn.XLOOKUP(FraudData[[#This Row],[velocity_last_24h]],VelocityRules[Velocity Min],VelocityRules[Risk Points],,-1)</f>
        <v>0</v>
      </c>
      <c r="Q222">
        <f>_xlfn.XLOOKUP(FraudData[[#This Row],[merchant_category]],MerchantRules[Merchant Category],MerchantRules[Risk Points],0)</f>
        <v>1</v>
      </c>
      <c r="R222">
        <f>SUM(FraudData[[#This Row],[Amount Risk]:[Merchant Risk]])</f>
        <v>2</v>
      </c>
      <c r="S222" t="str" cm="1">
        <f t="array" ref="S222">_xlfn.IFS(FraudData[[#This Row],[Fraud Risk Score]]&gt;=8,"High Risk",FraudData[[#This Row],[Fraud Risk Score]]&gt;=6,"Medium Risk",TRUE,"Low Risk")</f>
        <v>Low Risk</v>
      </c>
    </row>
    <row r="223" spans="1:19">
      <c r="A223">
        <v>222</v>
      </c>
      <c r="B223">
        <v>151.21</v>
      </c>
      <c r="C223">
        <v>12</v>
      </c>
      <c r="D223" t="s">
        <v>47</v>
      </c>
      <c r="E223">
        <v>0</v>
      </c>
      <c r="F223">
        <v>0</v>
      </c>
      <c r="G223">
        <v>97</v>
      </c>
      <c r="H223">
        <v>2</v>
      </c>
      <c r="I223">
        <v>22</v>
      </c>
      <c r="J223">
        <v>0</v>
      </c>
      <c r="K223">
        <f>_xlfn.XLOOKUP(FraudData[[#This Row],[amount]],AmountRules[Amount Min],AmountRules[Risk Points],,-1)</f>
        <v>0</v>
      </c>
      <c r="L223">
        <f>_xlfn.XLOOKUP(FraudData[[#This Row],[transaction_hour]],TimeRules[Hour Min],TimeRules[Risk Points],,-1)</f>
        <v>0</v>
      </c>
      <c r="M223">
        <f>_xlfn.XLOOKUP(FraudData[[#This Row],[foreign_transaction]],ForeignRules[Foreign Transaction],ForeignRules[Risk Points],0)</f>
        <v>0</v>
      </c>
      <c r="N223">
        <f>_xlfn.XLOOKUP(FraudData[[#This Row],[location_mismatch]],Table10[Location Mismatch],Table10[Risk Points],0)</f>
        <v>0</v>
      </c>
      <c r="O223">
        <f>_xlfn.XLOOKUP(FraudData[[#This Row],[device_trust_score]],DeviceRules[Device Min],DeviceRules[Risk Points],,-1)</f>
        <v>0</v>
      </c>
      <c r="P223">
        <f>_xlfn.XLOOKUP(FraudData[[#This Row],[velocity_last_24h]],VelocityRules[Velocity Min],VelocityRules[Risk Points],,-1)</f>
        <v>0</v>
      </c>
      <c r="Q223">
        <f>_xlfn.XLOOKUP(FraudData[[#This Row],[merchant_category]],MerchantRules[Merchant Category],MerchantRules[Risk Points],0)</f>
        <v>0</v>
      </c>
      <c r="R223">
        <f>SUM(FraudData[[#This Row],[Amount Risk]:[Merchant Risk]])</f>
        <v>0</v>
      </c>
      <c r="S223" t="str" cm="1">
        <f t="array" ref="S223">_xlfn.IFS(FraudData[[#This Row],[Fraud Risk Score]]&gt;=8,"High Risk",FraudData[[#This Row],[Fraud Risk Score]]&gt;=6,"Medium Risk",TRUE,"Low Risk")</f>
        <v>Low Risk</v>
      </c>
    </row>
    <row r="224" spans="1:19">
      <c r="A224">
        <v>223</v>
      </c>
      <c r="B224">
        <v>17.7</v>
      </c>
      <c r="C224">
        <v>19</v>
      </c>
      <c r="D224" t="s">
        <v>46</v>
      </c>
      <c r="E224">
        <v>0</v>
      </c>
      <c r="F224">
        <v>0</v>
      </c>
      <c r="G224">
        <v>91</v>
      </c>
      <c r="H224">
        <v>3</v>
      </c>
      <c r="I224">
        <v>35</v>
      </c>
      <c r="J224">
        <v>0</v>
      </c>
      <c r="K224">
        <f>_xlfn.XLOOKUP(FraudData[[#This Row],[amount]],AmountRules[Amount Min],AmountRules[Risk Points],,-1)</f>
        <v>0</v>
      </c>
      <c r="L224">
        <f>_xlfn.XLOOKUP(FraudData[[#This Row],[transaction_hour]],TimeRules[Hour Min],TimeRules[Risk Points],,-1)</f>
        <v>0</v>
      </c>
      <c r="M224">
        <f>_xlfn.XLOOKUP(FraudData[[#This Row],[foreign_transaction]],ForeignRules[Foreign Transaction],ForeignRules[Risk Points],0)</f>
        <v>0</v>
      </c>
      <c r="N224">
        <f>_xlfn.XLOOKUP(FraudData[[#This Row],[location_mismatch]],Table10[Location Mismatch],Table10[Risk Points],0)</f>
        <v>0</v>
      </c>
      <c r="O224">
        <f>_xlfn.XLOOKUP(FraudData[[#This Row],[device_trust_score]],DeviceRules[Device Min],DeviceRules[Risk Points],,-1)</f>
        <v>0</v>
      </c>
      <c r="P224">
        <f>_xlfn.XLOOKUP(FraudData[[#This Row],[velocity_last_24h]],VelocityRules[Velocity Min],VelocityRules[Risk Points],,-1)</f>
        <v>0</v>
      </c>
      <c r="Q224">
        <f>_xlfn.XLOOKUP(FraudData[[#This Row],[merchant_category]],MerchantRules[Merchant Category],MerchantRules[Risk Points],0)</f>
        <v>0</v>
      </c>
      <c r="R224">
        <f>SUM(FraudData[[#This Row],[Amount Risk]:[Merchant Risk]])</f>
        <v>0</v>
      </c>
      <c r="S224" t="str" cm="1">
        <f t="array" ref="S224">_xlfn.IFS(FraudData[[#This Row],[Fraud Risk Score]]&gt;=8,"High Risk",FraudData[[#This Row],[Fraud Risk Score]]&gt;=6,"Medium Risk",TRUE,"Low Risk")</f>
        <v>Low Risk</v>
      </c>
    </row>
    <row r="225" spans="1:19">
      <c r="A225">
        <v>224</v>
      </c>
      <c r="B225">
        <v>82.51</v>
      </c>
      <c r="C225">
        <v>13</v>
      </c>
      <c r="D225" t="s">
        <v>47</v>
      </c>
      <c r="E225">
        <v>0</v>
      </c>
      <c r="F225">
        <v>0</v>
      </c>
      <c r="G225">
        <v>34</v>
      </c>
      <c r="H225">
        <v>3</v>
      </c>
      <c r="I225">
        <v>50</v>
      </c>
      <c r="J225">
        <v>0</v>
      </c>
      <c r="K225">
        <f>_xlfn.XLOOKUP(FraudData[[#This Row],[amount]],AmountRules[Amount Min],AmountRules[Risk Points],,-1)</f>
        <v>0</v>
      </c>
      <c r="L225">
        <f>_xlfn.XLOOKUP(FraudData[[#This Row],[transaction_hour]],TimeRules[Hour Min],TimeRules[Risk Points],,-1)</f>
        <v>0</v>
      </c>
      <c r="M225">
        <f>_xlfn.XLOOKUP(FraudData[[#This Row],[foreign_transaction]],ForeignRules[Foreign Transaction],ForeignRules[Risk Points],0)</f>
        <v>0</v>
      </c>
      <c r="N225">
        <f>_xlfn.XLOOKUP(FraudData[[#This Row],[location_mismatch]],Table10[Location Mismatch],Table10[Risk Points],0)</f>
        <v>0</v>
      </c>
      <c r="O225">
        <f>_xlfn.XLOOKUP(FraudData[[#This Row],[device_trust_score]],DeviceRules[Device Min],DeviceRules[Risk Points],,-1)</f>
        <v>2</v>
      </c>
      <c r="P225">
        <f>_xlfn.XLOOKUP(FraudData[[#This Row],[velocity_last_24h]],VelocityRules[Velocity Min],VelocityRules[Risk Points],,-1)</f>
        <v>0</v>
      </c>
      <c r="Q225">
        <f>_xlfn.XLOOKUP(FraudData[[#This Row],[merchant_category]],MerchantRules[Merchant Category],MerchantRules[Risk Points],0)</f>
        <v>0</v>
      </c>
      <c r="R225">
        <f>SUM(FraudData[[#This Row],[Amount Risk]:[Merchant Risk]])</f>
        <v>2</v>
      </c>
      <c r="S225" t="str" cm="1">
        <f t="array" ref="S225">_xlfn.IFS(FraudData[[#This Row],[Fraud Risk Score]]&gt;=8,"High Risk",FraudData[[#This Row],[Fraud Risk Score]]&gt;=6,"Medium Risk",TRUE,"Low Risk")</f>
        <v>Low Risk</v>
      </c>
    </row>
    <row r="226" spans="1:19">
      <c r="A226">
        <v>225</v>
      </c>
      <c r="B226">
        <v>55.47</v>
      </c>
      <c r="C226">
        <v>17</v>
      </c>
      <c r="D226" t="s">
        <v>50</v>
      </c>
      <c r="E226">
        <v>0</v>
      </c>
      <c r="F226">
        <v>0</v>
      </c>
      <c r="G226">
        <v>45</v>
      </c>
      <c r="H226">
        <v>1</v>
      </c>
      <c r="I226">
        <v>66</v>
      </c>
      <c r="J226">
        <v>0</v>
      </c>
      <c r="K226">
        <f>_xlfn.XLOOKUP(FraudData[[#This Row],[amount]],AmountRules[Amount Min],AmountRules[Risk Points],,-1)</f>
        <v>0</v>
      </c>
      <c r="L226">
        <f>_xlfn.XLOOKUP(FraudData[[#This Row],[transaction_hour]],TimeRules[Hour Min],TimeRules[Risk Points],,-1)</f>
        <v>0</v>
      </c>
      <c r="M226">
        <f>_xlfn.XLOOKUP(FraudData[[#This Row],[foreign_transaction]],ForeignRules[Foreign Transaction],ForeignRules[Risk Points],0)</f>
        <v>0</v>
      </c>
      <c r="N226">
        <f>_xlfn.XLOOKUP(FraudData[[#This Row],[location_mismatch]],Table10[Location Mismatch],Table10[Risk Points],0)</f>
        <v>0</v>
      </c>
      <c r="O226">
        <f>_xlfn.XLOOKUP(FraudData[[#This Row],[device_trust_score]],DeviceRules[Device Min],DeviceRules[Risk Points],,-1)</f>
        <v>2</v>
      </c>
      <c r="P226">
        <f>_xlfn.XLOOKUP(FraudData[[#This Row],[velocity_last_24h]],VelocityRules[Velocity Min],VelocityRules[Risk Points],,-1)</f>
        <v>0</v>
      </c>
      <c r="Q226">
        <f>_xlfn.XLOOKUP(FraudData[[#This Row],[merchant_category]],MerchantRules[Merchant Category],MerchantRules[Risk Points],0)</f>
        <v>0</v>
      </c>
      <c r="R226">
        <f>SUM(FraudData[[#This Row],[Amount Risk]:[Merchant Risk]])</f>
        <v>2</v>
      </c>
      <c r="S226" t="str" cm="1">
        <f t="array" ref="S226">_xlfn.IFS(FraudData[[#This Row],[Fraud Risk Score]]&gt;=8,"High Risk",FraudData[[#This Row],[Fraud Risk Score]]&gt;=6,"Medium Risk",TRUE,"Low Risk")</f>
        <v>Low Risk</v>
      </c>
    </row>
    <row r="227" spans="1:19">
      <c r="A227">
        <v>226</v>
      </c>
      <c r="B227">
        <v>50.35</v>
      </c>
      <c r="C227">
        <v>23</v>
      </c>
      <c r="D227" t="s">
        <v>50</v>
      </c>
      <c r="E227">
        <v>0</v>
      </c>
      <c r="F227">
        <v>0</v>
      </c>
      <c r="G227">
        <v>28</v>
      </c>
      <c r="H227">
        <v>3</v>
      </c>
      <c r="I227">
        <v>35</v>
      </c>
      <c r="J227">
        <v>0</v>
      </c>
      <c r="K227">
        <f>_xlfn.XLOOKUP(FraudData[[#This Row],[amount]],AmountRules[Amount Min],AmountRules[Risk Points],,-1)</f>
        <v>0</v>
      </c>
      <c r="L227">
        <f>_xlfn.XLOOKUP(FraudData[[#This Row],[transaction_hour]],TimeRules[Hour Min],TimeRules[Risk Points],,-1)</f>
        <v>1</v>
      </c>
      <c r="M227">
        <f>_xlfn.XLOOKUP(FraudData[[#This Row],[foreign_transaction]],ForeignRules[Foreign Transaction],ForeignRules[Risk Points],0)</f>
        <v>0</v>
      </c>
      <c r="N227">
        <f>_xlfn.XLOOKUP(FraudData[[#This Row],[location_mismatch]],Table10[Location Mismatch],Table10[Risk Points],0)</f>
        <v>0</v>
      </c>
      <c r="O227">
        <f>_xlfn.XLOOKUP(FraudData[[#This Row],[device_trust_score]],DeviceRules[Device Min],DeviceRules[Risk Points],,-1)</f>
        <v>3</v>
      </c>
      <c r="P227">
        <f>_xlfn.XLOOKUP(FraudData[[#This Row],[velocity_last_24h]],VelocityRules[Velocity Min],VelocityRules[Risk Points],,-1)</f>
        <v>0</v>
      </c>
      <c r="Q227">
        <f>_xlfn.XLOOKUP(FraudData[[#This Row],[merchant_category]],MerchantRules[Merchant Category],MerchantRules[Risk Points],0)</f>
        <v>0</v>
      </c>
      <c r="R227">
        <f>SUM(FraudData[[#This Row],[Amount Risk]:[Merchant Risk]])</f>
        <v>4</v>
      </c>
      <c r="S227" t="str" cm="1">
        <f t="array" ref="S227">_xlfn.IFS(FraudData[[#This Row],[Fraud Risk Score]]&gt;=8,"High Risk",FraudData[[#This Row],[Fraud Risk Score]]&gt;=6,"Medium Risk",TRUE,"Low Risk")</f>
        <v>Low Risk</v>
      </c>
    </row>
    <row r="228" spans="1:19">
      <c r="A228">
        <v>227</v>
      </c>
      <c r="B228">
        <v>650.22</v>
      </c>
      <c r="C228">
        <v>19</v>
      </c>
      <c r="D228" t="s">
        <v>47</v>
      </c>
      <c r="E228">
        <v>0</v>
      </c>
      <c r="F228">
        <v>1</v>
      </c>
      <c r="G228">
        <v>46</v>
      </c>
      <c r="H228">
        <v>1</v>
      </c>
      <c r="I228">
        <v>69</v>
      </c>
      <c r="J228">
        <v>0</v>
      </c>
      <c r="K228">
        <f>_xlfn.XLOOKUP(FraudData[[#This Row],[amount]],AmountRules[Amount Min],AmountRules[Risk Points],,-1)</f>
        <v>1</v>
      </c>
      <c r="L228">
        <f>_xlfn.XLOOKUP(FraudData[[#This Row],[transaction_hour]],TimeRules[Hour Min],TimeRules[Risk Points],,-1)</f>
        <v>0</v>
      </c>
      <c r="M228">
        <f>_xlfn.XLOOKUP(FraudData[[#This Row],[foreign_transaction]],ForeignRules[Foreign Transaction],ForeignRules[Risk Points],0)</f>
        <v>0</v>
      </c>
      <c r="N228">
        <f>_xlfn.XLOOKUP(FraudData[[#This Row],[location_mismatch]],Table10[Location Mismatch],Table10[Risk Points],0)</f>
        <v>3</v>
      </c>
      <c r="O228">
        <f>_xlfn.XLOOKUP(FraudData[[#This Row],[device_trust_score]],DeviceRules[Device Min],DeviceRules[Risk Points],,-1)</f>
        <v>2</v>
      </c>
      <c r="P228">
        <f>_xlfn.XLOOKUP(FraudData[[#This Row],[velocity_last_24h]],VelocityRules[Velocity Min],VelocityRules[Risk Points],,-1)</f>
        <v>0</v>
      </c>
      <c r="Q228">
        <f>_xlfn.XLOOKUP(FraudData[[#This Row],[merchant_category]],MerchantRules[Merchant Category],MerchantRules[Risk Points],0)</f>
        <v>0</v>
      </c>
      <c r="R228">
        <f>SUM(FraudData[[#This Row],[Amount Risk]:[Merchant Risk]])</f>
        <v>6</v>
      </c>
      <c r="S228" t="str" cm="1">
        <f t="array" ref="S228">_xlfn.IFS(FraudData[[#This Row],[Fraud Risk Score]]&gt;=8,"High Risk",FraudData[[#This Row],[Fraud Risk Score]]&gt;=6,"Medium Risk",TRUE,"Low Risk")</f>
        <v>Medium Risk</v>
      </c>
    </row>
    <row r="229" spans="1:19">
      <c r="A229">
        <v>228</v>
      </c>
      <c r="B229">
        <v>89.89</v>
      </c>
      <c r="C229">
        <v>3</v>
      </c>
      <c r="D229" t="s">
        <v>46</v>
      </c>
      <c r="E229">
        <v>0</v>
      </c>
      <c r="F229">
        <v>0</v>
      </c>
      <c r="G229">
        <v>95</v>
      </c>
      <c r="H229">
        <v>2</v>
      </c>
      <c r="I229">
        <v>29</v>
      </c>
      <c r="J229">
        <v>0</v>
      </c>
      <c r="K229">
        <f>_xlfn.XLOOKUP(FraudData[[#This Row],[amount]],AmountRules[Amount Min],AmountRules[Risk Points],,-1)</f>
        <v>0</v>
      </c>
      <c r="L229">
        <f>_xlfn.XLOOKUP(FraudData[[#This Row],[transaction_hour]],TimeRules[Hour Min],TimeRules[Risk Points],,-1)</f>
        <v>3</v>
      </c>
      <c r="M229">
        <f>_xlfn.XLOOKUP(FraudData[[#This Row],[foreign_transaction]],ForeignRules[Foreign Transaction],ForeignRules[Risk Points],0)</f>
        <v>0</v>
      </c>
      <c r="N229">
        <f>_xlfn.XLOOKUP(FraudData[[#This Row],[location_mismatch]],Table10[Location Mismatch],Table10[Risk Points],0)</f>
        <v>0</v>
      </c>
      <c r="O229">
        <f>_xlfn.XLOOKUP(FraudData[[#This Row],[device_trust_score]],DeviceRules[Device Min],DeviceRules[Risk Points],,-1)</f>
        <v>0</v>
      </c>
      <c r="P229">
        <f>_xlfn.XLOOKUP(FraudData[[#This Row],[velocity_last_24h]],VelocityRules[Velocity Min],VelocityRules[Risk Points],,-1)</f>
        <v>0</v>
      </c>
      <c r="Q229">
        <f>_xlfn.XLOOKUP(FraudData[[#This Row],[merchant_category]],MerchantRules[Merchant Category],MerchantRules[Risk Points],0)</f>
        <v>0</v>
      </c>
      <c r="R229">
        <f>SUM(FraudData[[#This Row],[Amount Risk]:[Merchant Risk]])</f>
        <v>3</v>
      </c>
      <c r="S229" t="str" cm="1">
        <f t="array" ref="S229">_xlfn.IFS(FraudData[[#This Row],[Fraud Risk Score]]&gt;=8,"High Risk",FraudData[[#This Row],[Fraud Risk Score]]&gt;=6,"Medium Risk",TRUE,"Low Risk")</f>
        <v>Low Risk</v>
      </c>
    </row>
    <row r="230" spans="1:19">
      <c r="A230">
        <v>229</v>
      </c>
      <c r="B230">
        <v>400.69</v>
      </c>
      <c r="C230">
        <v>20</v>
      </c>
      <c r="D230" t="s">
        <v>46</v>
      </c>
      <c r="E230">
        <v>0</v>
      </c>
      <c r="F230">
        <v>0</v>
      </c>
      <c r="G230">
        <v>86</v>
      </c>
      <c r="H230">
        <v>0</v>
      </c>
      <c r="I230">
        <v>42</v>
      </c>
      <c r="J230">
        <v>0</v>
      </c>
      <c r="K230">
        <f>_xlfn.XLOOKUP(FraudData[[#This Row],[amount]],AmountRules[Amount Min],AmountRules[Risk Points],,-1)</f>
        <v>0</v>
      </c>
      <c r="L230">
        <f>_xlfn.XLOOKUP(FraudData[[#This Row],[transaction_hour]],TimeRules[Hour Min],TimeRules[Risk Points],,-1)</f>
        <v>0</v>
      </c>
      <c r="M230">
        <f>_xlfn.XLOOKUP(FraudData[[#This Row],[foreign_transaction]],ForeignRules[Foreign Transaction],ForeignRules[Risk Points],0)</f>
        <v>0</v>
      </c>
      <c r="N230">
        <f>_xlfn.XLOOKUP(FraudData[[#This Row],[location_mismatch]],Table10[Location Mismatch],Table10[Risk Points],0)</f>
        <v>0</v>
      </c>
      <c r="O230">
        <f>_xlfn.XLOOKUP(FraudData[[#This Row],[device_trust_score]],DeviceRules[Device Min],DeviceRules[Risk Points],,-1)</f>
        <v>0</v>
      </c>
      <c r="P230">
        <f>_xlfn.XLOOKUP(FraudData[[#This Row],[velocity_last_24h]],VelocityRules[Velocity Min],VelocityRules[Risk Points],,-1)</f>
        <v>0</v>
      </c>
      <c r="Q230">
        <f>_xlfn.XLOOKUP(FraudData[[#This Row],[merchant_category]],MerchantRules[Merchant Category],MerchantRules[Risk Points],0)</f>
        <v>0</v>
      </c>
      <c r="R230">
        <f>SUM(FraudData[[#This Row],[Amount Risk]:[Merchant Risk]])</f>
        <v>0</v>
      </c>
      <c r="S230" t="str" cm="1">
        <f t="array" ref="S230">_xlfn.IFS(FraudData[[#This Row],[Fraud Risk Score]]&gt;=8,"High Risk",FraudData[[#This Row],[Fraud Risk Score]]&gt;=6,"Medium Risk",TRUE,"Low Risk")</f>
        <v>Low Risk</v>
      </c>
    </row>
    <row r="231" spans="1:19">
      <c r="A231">
        <v>230</v>
      </c>
      <c r="B231">
        <v>179.52</v>
      </c>
      <c r="C231">
        <v>17</v>
      </c>
      <c r="D231" t="s">
        <v>49</v>
      </c>
      <c r="E231">
        <v>0</v>
      </c>
      <c r="F231">
        <v>0</v>
      </c>
      <c r="G231">
        <v>36</v>
      </c>
      <c r="H231">
        <v>4</v>
      </c>
      <c r="I231">
        <v>44</v>
      </c>
      <c r="J231">
        <v>0</v>
      </c>
      <c r="K231">
        <f>_xlfn.XLOOKUP(FraudData[[#This Row],[amount]],AmountRules[Amount Min],AmountRules[Risk Points],,-1)</f>
        <v>0</v>
      </c>
      <c r="L231">
        <f>_xlfn.XLOOKUP(FraudData[[#This Row],[transaction_hour]],TimeRules[Hour Min],TimeRules[Risk Points],,-1)</f>
        <v>0</v>
      </c>
      <c r="M231">
        <f>_xlfn.XLOOKUP(FraudData[[#This Row],[foreign_transaction]],ForeignRules[Foreign Transaction],ForeignRules[Risk Points],0)</f>
        <v>0</v>
      </c>
      <c r="N231">
        <f>_xlfn.XLOOKUP(FraudData[[#This Row],[location_mismatch]],Table10[Location Mismatch],Table10[Risk Points],0)</f>
        <v>0</v>
      </c>
      <c r="O231">
        <f>_xlfn.XLOOKUP(FraudData[[#This Row],[device_trust_score]],DeviceRules[Device Min],DeviceRules[Risk Points],,-1)</f>
        <v>2</v>
      </c>
      <c r="P231">
        <f>_xlfn.XLOOKUP(FraudData[[#This Row],[velocity_last_24h]],VelocityRules[Velocity Min],VelocityRules[Risk Points],,-1)</f>
        <v>0</v>
      </c>
      <c r="Q231">
        <f>_xlfn.XLOOKUP(FraudData[[#This Row],[merchant_category]],MerchantRules[Merchant Category],MerchantRules[Risk Points],0)</f>
        <v>1</v>
      </c>
      <c r="R231">
        <f>SUM(FraudData[[#This Row],[Amount Risk]:[Merchant Risk]])</f>
        <v>3</v>
      </c>
      <c r="S231" t="str" cm="1">
        <f t="array" ref="S231">_xlfn.IFS(FraudData[[#This Row],[Fraud Risk Score]]&gt;=8,"High Risk",FraudData[[#This Row],[Fraud Risk Score]]&gt;=6,"Medium Risk",TRUE,"Low Risk")</f>
        <v>Low Risk</v>
      </c>
    </row>
    <row r="232" spans="1:19">
      <c r="A232">
        <v>231</v>
      </c>
      <c r="B232">
        <v>285.08999999999997</v>
      </c>
      <c r="C232">
        <v>6</v>
      </c>
      <c r="D232" t="s">
        <v>50</v>
      </c>
      <c r="E232">
        <v>0</v>
      </c>
      <c r="F232">
        <v>0</v>
      </c>
      <c r="G232">
        <v>35</v>
      </c>
      <c r="H232">
        <v>3</v>
      </c>
      <c r="I232">
        <v>58</v>
      </c>
      <c r="J232">
        <v>0</v>
      </c>
      <c r="K232">
        <f>_xlfn.XLOOKUP(FraudData[[#This Row],[amount]],AmountRules[Amount Min],AmountRules[Risk Points],,-1)</f>
        <v>0</v>
      </c>
      <c r="L232">
        <f>_xlfn.XLOOKUP(FraudData[[#This Row],[transaction_hour]],TimeRules[Hour Min],TimeRules[Risk Points],,-1)</f>
        <v>0</v>
      </c>
      <c r="M232">
        <f>_xlfn.XLOOKUP(FraudData[[#This Row],[foreign_transaction]],ForeignRules[Foreign Transaction],ForeignRules[Risk Points],0)</f>
        <v>0</v>
      </c>
      <c r="N232">
        <f>_xlfn.XLOOKUP(FraudData[[#This Row],[location_mismatch]],Table10[Location Mismatch],Table10[Risk Points],0)</f>
        <v>0</v>
      </c>
      <c r="O232">
        <f>_xlfn.XLOOKUP(FraudData[[#This Row],[device_trust_score]],DeviceRules[Device Min],DeviceRules[Risk Points],,-1)</f>
        <v>2</v>
      </c>
      <c r="P232">
        <f>_xlfn.XLOOKUP(FraudData[[#This Row],[velocity_last_24h]],VelocityRules[Velocity Min],VelocityRules[Risk Points],,-1)</f>
        <v>0</v>
      </c>
      <c r="Q232">
        <f>_xlfn.XLOOKUP(FraudData[[#This Row],[merchant_category]],MerchantRules[Merchant Category],MerchantRules[Risk Points],0)</f>
        <v>0</v>
      </c>
      <c r="R232">
        <f>SUM(FraudData[[#This Row],[Amount Risk]:[Merchant Risk]])</f>
        <v>2</v>
      </c>
      <c r="S232" t="str" cm="1">
        <f t="array" ref="S232">_xlfn.IFS(FraudData[[#This Row],[Fraud Risk Score]]&gt;=8,"High Risk",FraudData[[#This Row],[Fraud Risk Score]]&gt;=6,"Medium Risk",TRUE,"Low Risk")</f>
        <v>Low Risk</v>
      </c>
    </row>
    <row r="233" spans="1:19">
      <c r="A233">
        <v>232</v>
      </c>
      <c r="B233">
        <v>125.72</v>
      </c>
      <c r="C233">
        <v>14</v>
      </c>
      <c r="D233" t="s">
        <v>50</v>
      </c>
      <c r="E233">
        <v>0</v>
      </c>
      <c r="F233">
        <v>0</v>
      </c>
      <c r="G233">
        <v>46</v>
      </c>
      <c r="H233">
        <v>4</v>
      </c>
      <c r="I233">
        <v>26</v>
      </c>
      <c r="J233">
        <v>0</v>
      </c>
      <c r="K233">
        <f>_xlfn.XLOOKUP(FraudData[[#This Row],[amount]],AmountRules[Amount Min],AmountRules[Risk Points],,-1)</f>
        <v>0</v>
      </c>
      <c r="L233">
        <f>_xlfn.XLOOKUP(FraudData[[#This Row],[transaction_hour]],TimeRules[Hour Min],TimeRules[Risk Points],,-1)</f>
        <v>0</v>
      </c>
      <c r="M233">
        <f>_xlfn.XLOOKUP(FraudData[[#This Row],[foreign_transaction]],ForeignRules[Foreign Transaction],ForeignRules[Risk Points],0)</f>
        <v>0</v>
      </c>
      <c r="N233">
        <f>_xlfn.XLOOKUP(FraudData[[#This Row],[location_mismatch]],Table10[Location Mismatch],Table10[Risk Points],0)</f>
        <v>0</v>
      </c>
      <c r="O233">
        <f>_xlfn.XLOOKUP(FraudData[[#This Row],[device_trust_score]],DeviceRules[Device Min],DeviceRules[Risk Points],,-1)</f>
        <v>2</v>
      </c>
      <c r="P233">
        <f>_xlfn.XLOOKUP(FraudData[[#This Row],[velocity_last_24h]],VelocityRules[Velocity Min],VelocityRules[Risk Points],,-1)</f>
        <v>0</v>
      </c>
      <c r="Q233">
        <f>_xlfn.XLOOKUP(FraudData[[#This Row],[merchant_category]],MerchantRules[Merchant Category],MerchantRules[Risk Points],0)</f>
        <v>0</v>
      </c>
      <c r="R233">
        <f>SUM(FraudData[[#This Row],[Amount Risk]:[Merchant Risk]])</f>
        <v>2</v>
      </c>
      <c r="S233" t="str" cm="1">
        <f t="array" ref="S233">_xlfn.IFS(FraudData[[#This Row],[Fraud Risk Score]]&gt;=8,"High Risk",FraudData[[#This Row],[Fraud Risk Score]]&gt;=6,"Medium Risk",TRUE,"Low Risk")</f>
        <v>Low Risk</v>
      </c>
    </row>
    <row r="234" spans="1:19">
      <c r="A234">
        <v>233</v>
      </c>
      <c r="B234">
        <v>154.83000000000001</v>
      </c>
      <c r="C234">
        <v>20</v>
      </c>
      <c r="D234" t="s">
        <v>49</v>
      </c>
      <c r="E234">
        <v>0</v>
      </c>
      <c r="F234">
        <v>0</v>
      </c>
      <c r="G234">
        <v>53</v>
      </c>
      <c r="H234">
        <v>2</v>
      </c>
      <c r="I234">
        <v>66</v>
      </c>
      <c r="J234">
        <v>0</v>
      </c>
      <c r="K234">
        <f>_xlfn.XLOOKUP(FraudData[[#This Row],[amount]],AmountRules[Amount Min],AmountRules[Risk Points],,-1)</f>
        <v>0</v>
      </c>
      <c r="L234">
        <f>_xlfn.XLOOKUP(FraudData[[#This Row],[transaction_hour]],TimeRules[Hour Min],TimeRules[Risk Points],,-1)</f>
        <v>0</v>
      </c>
      <c r="M234">
        <f>_xlfn.XLOOKUP(FraudData[[#This Row],[foreign_transaction]],ForeignRules[Foreign Transaction],ForeignRules[Risk Points],0)</f>
        <v>0</v>
      </c>
      <c r="N234">
        <f>_xlfn.XLOOKUP(FraudData[[#This Row],[location_mismatch]],Table10[Location Mismatch],Table10[Risk Points],0)</f>
        <v>0</v>
      </c>
      <c r="O234">
        <f>_xlfn.XLOOKUP(FraudData[[#This Row],[device_trust_score]],DeviceRules[Device Min],DeviceRules[Risk Points],,-1)</f>
        <v>1</v>
      </c>
      <c r="P234">
        <f>_xlfn.XLOOKUP(FraudData[[#This Row],[velocity_last_24h]],VelocityRules[Velocity Min],VelocityRules[Risk Points],,-1)</f>
        <v>0</v>
      </c>
      <c r="Q234">
        <f>_xlfn.XLOOKUP(FraudData[[#This Row],[merchant_category]],MerchantRules[Merchant Category],MerchantRules[Risk Points],0)</f>
        <v>1</v>
      </c>
      <c r="R234">
        <f>SUM(FraudData[[#This Row],[Amount Risk]:[Merchant Risk]])</f>
        <v>2</v>
      </c>
      <c r="S234" t="str" cm="1">
        <f t="array" ref="S234">_xlfn.IFS(FraudData[[#This Row],[Fraud Risk Score]]&gt;=8,"High Risk",FraudData[[#This Row],[Fraud Risk Score]]&gt;=6,"Medium Risk",TRUE,"Low Risk")</f>
        <v>Low Risk</v>
      </c>
    </row>
    <row r="235" spans="1:19">
      <c r="A235">
        <v>234</v>
      </c>
      <c r="B235">
        <v>122.09</v>
      </c>
      <c r="C235">
        <v>5</v>
      </c>
      <c r="D235" t="s">
        <v>47</v>
      </c>
      <c r="E235">
        <v>0</v>
      </c>
      <c r="F235">
        <v>0</v>
      </c>
      <c r="G235">
        <v>85</v>
      </c>
      <c r="H235">
        <v>0</v>
      </c>
      <c r="I235">
        <v>30</v>
      </c>
      <c r="J235">
        <v>0</v>
      </c>
      <c r="K235">
        <f>_xlfn.XLOOKUP(FraudData[[#This Row],[amount]],AmountRules[Amount Min],AmountRules[Risk Points],,-1)</f>
        <v>0</v>
      </c>
      <c r="L235">
        <f>_xlfn.XLOOKUP(FraudData[[#This Row],[transaction_hour]],TimeRules[Hour Min],TimeRules[Risk Points],,-1)</f>
        <v>0</v>
      </c>
      <c r="M235">
        <f>_xlfn.XLOOKUP(FraudData[[#This Row],[foreign_transaction]],ForeignRules[Foreign Transaction],ForeignRules[Risk Points],0)</f>
        <v>0</v>
      </c>
      <c r="N235">
        <f>_xlfn.XLOOKUP(FraudData[[#This Row],[location_mismatch]],Table10[Location Mismatch],Table10[Risk Points],0)</f>
        <v>0</v>
      </c>
      <c r="O235">
        <f>_xlfn.XLOOKUP(FraudData[[#This Row],[device_trust_score]],DeviceRules[Device Min],DeviceRules[Risk Points],,-1)</f>
        <v>0</v>
      </c>
      <c r="P235">
        <f>_xlfn.XLOOKUP(FraudData[[#This Row],[velocity_last_24h]],VelocityRules[Velocity Min],VelocityRules[Risk Points],,-1)</f>
        <v>0</v>
      </c>
      <c r="Q235">
        <f>_xlfn.XLOOKUP(FraudData[[#This Row],[merchant_category]],MerchantRules[Merchant Category],MerchantRules[Risk Points],0)</f>
        <v>0</v>
      </c>
      <c r="R235">
        <f>SUM(FraudData[[#This Row],[Amount Risk]:[Merchant Risk]])</f>
        <v>0</v>
      </c>
      <c r="S235" t="str" cm="1">
        <f t="array" ref="S235">_xlfn.IFS(FraudData[[#This Row],[Fraud Risk Score]]&gt;=8,"High Risk",FraudData[[#This Row],[Fraud Risk Score]]&gt;=6,"Medium Risk",TRUE,"Low Risk")</f>
        <v>Low Risk</v>
      </c>
    </row>
    <row r="236" spans="1:19">
      <c r="A236">
        <v>235</v>
      </c>
      <c r="B236">
        <v>39.1</v>
      </c>
      <c r="C236">
        <v>15</v>
      </c>
      <c r="D236" t="s">
        <v>50</v>
      </c>
      <c r="E236">
        <v>1</v>
      </c>
      <c r="F236">
        <v>0</v>
      </c>
      <c r="G236">
        <v>85</v>
      </c>
      <c r="H236">
        <v>5</v>
      </c>
      <c r="I236">
        <v>66</v>
      </c>
      <c r="J236">
        <v>0</v>
      </c>
      <c r="K236">
        <f>_xlfn.XLOOKUP(FraudData[[#This Row],[amount]],AmountRules[Amount Min],AmountRules[Risk Points],,-1)</f>
        <v>0</v>
      </c>
      <c r="L236">
        <f>_xlfn.XLOOKUP(FraudData[[#This Row],[transaction_hour]],TimeRules[Hour Min],TimeRules[Risk Points],,-1)</f>
        <v>0</v>
      </c>
      <c r="M236">
        <f>_xlfn.XLOOKUP(FraudData[[#This Row],[foreign_transaction]],ForeignRules[Foreign Transaction],ForeignRules[Risk Points],0)</f>
        <v>3</v>
      </c>
      <c r="N236">
        <f>_xlfn.XLOOKUP(FraudData[[#This Row],[location_mismatch]],Table10[Location Mismatch],Table10[Risk Points],0)</f>
        <v>0</v>
      </c>
      <c r="O236">
        <f>_xlfn.XLOOKUP(FraudData[[#This Row],[device_trust_score]],DeviceRules[Device Min],DeviceRules[Risk Points],,-1)</f>
        <v>0</v>
      </c>
      <c r="P236">
        <f>_xlfn.XLOOKUP(FraudData[[#This Row],[velocity_last_24h]],VelocityRules[Velocity Min],VelocityRules[Risk Points],,-1)</f>
        <v>3</v>
      </c>
      <c r="Q236">
        <f>_xlfn.XLOOKUP(FraudData[[#This Row],[merchant_category]],MerchantRules[Merchant Category],MerchantRules[Risk Points],0)</f>
        <v>0</v>
      </c>
      <c r="R236">
        <f>SUM(FraudData[[#This Row],[Amount Risk]:[Merchant Risk]])</f>
        <v>6</v>
      </c>
      <c r="S236" t="str" cm="1">
        <f t="array" ref="S236">_xlfn.IFS(FraudData[[#This Row],[Fraud Risk Score]]&gt;=8,"High Risk",FraudData[[#This Row],[Fraud Risk Score]]&gt;=6,"Medium Risk",TRUE,"Low Risk")</f>
        <v>Medium Risk</v>
      </c>
    </row>
    <row r="237" spans="1:19">
      <c r="A237">
        <v>236</v>
      </c>
      <c r="B237">
        <v>230.72</v>
      </c>
      <c r="C237">
        <v>19</v>
      </c>
      <c r="D237" t="s">
        <v>47</v>
      </c>
      <c r="E237">
        <v>0</v>
      </c>
      <c r="F237">
        <v>1</v>
      </c>
      <c r="G237">
        <v>51</v>
      </c>
      <c r="H237">
        <v>1</v>
      </c>
      <c r="I237">
        <v>39</v>
      </c>
      <c r="J237">
        <v>0</v>
      </c>
      <c r="K237">
        <f>_xlfn.XLOOKUP(FraudData[[#This Row],[amount]],AmountRules[Amount Min],AmountRules[Risk Points],,-1)</f>
        <v>0</v>
      </c>
      <c r="L237">
        <f>_xlfn.XLOOKUP(FraudData[[#This Row],[transaction_hour]],TimeRules[Hour Min],TimeRules[Risk Points],,-1)</f>
        <v>0</v>
      </c>
      <c r="M237">
        <f>_xlfn.XLOOKUP(FraudData[[#This Row],[foreign_transaction]],ForeignRules[Foreign Transaction],ForeignRules[Risk Points],0)</f>
        <v>0</v>
      </c>
      <c r="N237">
        <f>_xlfn.XLOOKUP(FraudData[[#This Row],[location_mismatch]],Table10[Location Mismatch],Table10[Risk Points],0)</f>
        <v>3</v>
      </c>
      <c r="O237">
        <f>_xlfn.XLOOKUP(FraudData[[#This Row],[device_trust_score]],DeviceRules[Device Min],DeviceRules[Risk Points],,-1)</f>
        <v>1</v>
      </c>
      <c r="P237">
        <f>_xlfn.XLOOKUP(FraudData[[#This Row],[velocity_last_24h]],VelocityRules[Velocity Min],VelocityRules[Risk Points],,-1)</f>
        <v>0</v>
      </c>
      <c r="Q237">
        <f>_xlfn.XLOOKUP(FraudData[[#This Row],[merchant_category]],MerchantRules[Merchant Category],MerchantRules[Risk Points],0)</f>
        <v>0</v>
      </c>
      <c r="R237">
        <f>SUM(FraudData[[#This Row],[Amount Risk]:[Merchant Risk]])</f>
        <v>4</v>
      </c>
      <c r="S237" t="str" cm="1">
        <f t="array" ref="S237">_xlfn.IFS(FraudData[[#This Row],[Fraud Risk Score]]&gt;=8,"High Risk",FraudData[[#This Row],[Fraud Risk Score]]&gt;=6,"Medium Risk",TRUE,"Low Risk")</f>
        <v>Low Risk</v>
      </c>
    </row>
    <row r="238" spans="1:19">
      <c r="A238">
        <v>237</v>
      </c>
      <c r="B238">
        <v>59.32</v>
      </c>
      <c r="C238">
        <v>23</v>
      </c>
      <c r="D238" t="s">
        <v>46</v>
      </c>
      <c r="E238">
        <v>0</v>
      </c>
      <c r="F238">
        <v>0</v>
      </c>
      <c r="G238">
        <v>71</v>
      </c>
      <c r="H238">
        <v>3</v>
      </c>
      <c r="I238">
        <v>19</v>
      </c>
      <c r="J238">
        <v>0</v>
      </c>
      <c r="K238">
        <f>_xlfn.XLOOKUP(FraudData[[#This Row],[amount]],AmountRules[Amount Min],AmountRules[Risk Points],,-1)</f>
        <v>0</v>
      </c>
      <c r="L238">
        <f>_xlfn.XLOOKUP(FraudData[[#This Row],[transaction_hour]],TimeRules[Hour Min],TimeRules[Risk Points],,-1)</f>
        <v>1</v>
      </c>
      <c r="M238">
        <f>_xlfn.XLOOKUP(FraudData[[#This Row],[foreign_transaction]],ForeignRules[Foreign Transaction],ForeignRules[Risk Points],0)</f>
        <v>0</v>
      </c>
      <c r="N238">
        <f>_xlfn.XLOOKUP(FraudData[[#This Row],[location_mismatch]],Table10[Location Mismatch],Table10[Risk Points],0)</f>
        <v>0</v>
      </c>
      <c r="O238">
        <f>_xlfn.XLOOKUP(FraudData[[#This Row],[device_trust_score]],DeviceRules[Device Min],DeviceRules[Risk Points],,-1)</f>
        <v>0</v>
      </c>
      <c r="P238">
        <f>_xlfn.XLOOKUP(FraudData[[#This Row],[velocity_last_24h]],VelocityRules[Velocity Min],VelocityRules[Risk Points],,-1)</f>
        <v>0</v>
      </c>
      <c r="Q238">
        <f>_xlfn.XLOOKUP(FraudData[[#This Row],[merchant_category]],MerchantRules[Merchant Category],MerchantRules[Risk Points],0)</f>
        <v>0</v>
      </c>
      <c r="R238">
        <f>SUM(FraudData[[#This Row],[Amount Risk]:[Merchant Risk]])</f>
        <v>1</v>
      </c>
      <c r="S238" t="str" cm="1">
        <f t="array" ref="S238">_xlfn.IFS(FraudData[[#This Row],[Fraud Risk Score]]&gt;=8,"High Risk",FraudData[[#This Row],[Fraud Risk Score]]&gt;=6,"Medium Risk",TRUE,"Low Risk")</f>
        <v>Low Risk</v>
      </c>
    </row>
    <row r="239" spans="1:19">
      <c r="A239">
        <v>238</v>
      </c>
      <c r="B239">
        <v>4.43</v>
      </c>
      <c r="C239">
        <v>7</v>
      </c>
      <c r="D239" t="s">
        <v>48</v>
      </c>
      <c r="E239">
        <v>0</v>
      </c>
      <c r="F239">
        <v>0</v>
      </c>
      <c r="G239">
        <v>38</v>
      </c>
      <c r="H239">
        <v>1</v>
      </c>
      <c r="I239">
        <v>56</v>
      </c>
      <c r="J239">
        <v>0</v>
      </c>
      <c r="K239">
        <f>_xlfn.XLOOKUP(FraudData[[#This Row],[amount]],AmountRules[Amount Min],AmountRules[Risk Points],,-1)</f>
        <v>0</v>
      </c>
      <c r="L239">
        <f>_xlfn.XLOOKUP(FraudData[[#This Row],[transaction_hour]],TimeRules[Hour Min],TimeRules[Risk Points],,-1)</f>
        <v>0</v>
      </c>
      <c r="M239">
        <f>_xlfn.XLOOKUP(FraudData[[#This Row],[foreign_transaction]],ForeignRules[Foreign Transaction],ForeignRules[Risk Points],0)</f>
        <v>0</v>
      </c>
      <c r="N239">
        <f>_xlfn.XLOOKUP(FraudData[[#This Row],[location_mismatch]],Table10[Location Mismatch],Table10[Risk Points],0)</f>
        <v>0</v>
      </c>
      <c r="O239">
        <f>_xlfn.XLOOKUP(FraudData[[#This Row],[device_trust_score]],DeviceRules[Device Min],DeviceRules[Risk Points],,-1)</f>
        <v>2</v>
      </c>
      <c r="P239">
        <f>_xlfn.XLOOKUP(FraudData[[#This Row],[velocity_last_24h]],VelocityRules[Velocity Min],VelocityRules[Risk Points],,-1)</f>
        <v>0</v>
      </c>
      <c r="Q239">
        <f>_xlfn.XLOOKUP(FraudData[[#This Row],[merchant_category]],MerchantRules[Merchant Category],MerchantRules[Risk Points],0)</f>
        <v>0</v>
      </c>
      <c r="R239">
        <f>SUM(FraudData[[#This Row],[Amount Risk]:[Merchant Risk]])</f>
        <v>2</v>
      </c>
      <c r="S239" t="str" cm="1">
        <f t="array" ref="S239">_xlfn.IFS(FraudData[[#This Row],[Fraud Risk Score]]&gt;=8,"High Risk",FraudData[[#This Row],[Fraud Risk Score]]&gt;=6,"Medium Risk",TRUE,"Low Risk")</f>
        <v>Low Risk</v>
      </c>
    </row>
    <row r="240" spans="1:19">
      <c r="A240">
        <v>239</v>
      </c>
      <c r="B240">
        <v>186.65</v>
      </c>
      <c r="C240">
        <v>20</v>
      </c>
      <c r="D240" t="s">
        <v>49</v>
      </c>
      <c r="E240">
        <v>0</v>
      </c>
      <c r="F240">
        <v>0</v>
      </c>
      <c r="G240">
        <v>31</v>
      </c>
      <c r="H240">
        <v>2</v>
      </c>
      <c r="I240">
        <v>65</v>
      </c>
      <c r="J240">
        <v>0</v>
      </c>
      <c r="K240">
        <f>_xlfn.XLOOKUP(FraudData[[#This Row],[amount]],AmountRules[Amount Min],AmountRules[Risk Points],,-1)</f>
        <v>0</v>
      </c>
      <c r="L240">
        <f>_xlfn.XLOOKUP(FraudData[[#This Row],[transaction_hour]],TimeRules[Hour Min],TimeRules[Risk Points],,-1)</f>
        <v>0</v>
      </c>
      <c r="M240">
        <f>_xlfn.XLOOKUP(FraudData[[#This Row],[foreign_transaction]],ForeignRules[Foreign Transaction],ForeignRules[Risk Points],0)</f>
        <v>0</v>
      </c>
      <c r="N240">
        <f>_xlfn.XLOOKUP(FraudData[[#This Row],[location_mismatch]],Table10[Location Mismatch],Table10[Risk Points],0)</f>
        <v>0</v>
      </c>
      <c r="O240">
        <f>_xlfn.XLOOKUP(FraudData[[#This Row],[device_trust_score]],DeviceRules[Device Min],DeviceRules[Risk Points],,-1)</f>
        <v>2</v>
      </c>
      <c r="P240">
        <f>_xlfn.XLOOKUP(FraudData[[#This Row],[velocity_last_24h]],VelocityRules[Velocity Min],VelocityRules[Risk Points],,-1)</f>
        <v>0</v>
      </c>
      <c r="Q240">
        <f>_xlfn.XLOOKUP(FraudData[[#This Row],[merchant_category]],MerchantRules[Merchant Category],MerchantRules[Risk Points],0)</f>
        <v>1</v>
      </c>
      <c r="R240">
        <f>SUM(FraudData[[#This Row],[Amount Risk]:[Merchant Risk]])</f>
        <v>3</v>
      </c>
      <c r="S240" t="str" cm="1">
        <f t="array" ref="S240">_xlfn.IFS(FraudData[[#This Row],[Fraud Risk Score]]&gt;=8,"High Risk",FraudData[[#This Row],[Fraud Risk Score]]&gt;=6,"Medium Risk",TRUE,"Low Risk")</f>
        <v>Low Risk</v>
      </c>
    </row>
    <row r="241" spans="1:19">
      <c r="A241">
        <v>240</v>
      </c>
      <c r="B241">
        <v>35.090000000000003</v>
      </c>
      <c r="C241">
        <v>15</v>
      </c>
      <c r="D241" t="s">
        <v>50</v>
      </c>
      <c r="E241">
        <v>0</v>
      </c>
      <c r="F241">
        <v>0</v>
      </c>
      <c r="G241">
        <v>39</v>
      </c>
      <c r="H241">
        <v>2</v>
      </c>
      <c r="I241">
        <v>32</v>
      </c>
      <c r="J241">
        <v>0</v>
      </c>
      <c r="K241">
        <f>_xlfn.XLOOKUP(FraudData[[#This Row],[amount]],AmountRules[Amount Min],AmountRules[Risk Points],,-1)</f>
        <v>0</v>
      </c>
      <c r="L241">
        <f>_xlfn.XLOOKUP(FraudData[[#This Row],[transaction_hour]],TimeRules[Hour Min],TimeRules[Risk Points],,-1)</f>
        <v>0</v>
      </c>
      <c r="M241">
        <f>_xlfn.XLOOKUP(FraudData[[#This Row],[foreign_transaction]],ForeignRules[Foreign Transaction],ForeignRules[Risk Points],0)</f>
        <v>0</v>
      </c>
      <c r="N241">
        <f>_xlfn.XLOOKUP(FraudData[[#This Row],[location_mismatch]],Table10[Location Mismatch],Table10[Risk Points],0)</f>
        <v>0</v>
      </c>
      <c r="O241">
        <f>_xlfn.XLOOKUP(FraudData[[#This Row],[device_trust_score]],DeviceRules[Device Min],DeviceRules[Risk Points],,-1)</f>
        <v>2</v>
      </c>
      <c r="P241">
        <f>_xlfn.XLOOKUP(FraudData[[#This Row],[velocity_last_24h]],VelocityRules[Velocity Min],VelocityRules[Risk Points],,-1)</f>
        <v>0</v>
      </c>
      <c r="Q241">
        <f>_xlfn.XLOOKUP(FraudData[[#This Row],[merchant_category]],MerchantRules[Merchant Category],MerchantRules[Risk Points],0)</f>
        <v>0</v>
      </c>
      <c r="R241">
        <f>SUM(FraudData[[#This Row],[Amount Risk]:[Merchant Risk]])</f>
        <v>2</v>
      </c>
      <c r="S241" t="str" cm="1">
        <f t="array" ref="S241">_xlfn.IFS(FraudData[[#This Row],[Fraud Risk Score]]&gt;=8,"High Risk",FraudData[[#This Row],[Fraud Risk Score]]&gt;=6,"Medium Risk",TRUE,"Low Risk")</f>
        <v>Low Risk</v>
      </c>
    </row>
    <row r="242" spans="1:19">
      <c r="A242">
        <v>241</v>
      </c>
      <c r="B242">
        <v>507.79</v>
      </c>
      <c r="C242">
        <v>21</v>
      </c>
      <c r="D242" t="s">
        <v>49</v>
      </c>
      <c r="E242">
        <v>0</v>
      </c>
      <c r="F242">
        <v>0</v>
      </c>
      <c r="G242">
        <v>70</v>
      </c>
      <c r="H242">
        <v>4</v>
      </c>
      <c r="I242">
        <v>40</v>
      </c>
      <c r="J242">
        <v>0</v>
      </c>
      <c r="K242">
        <f>_xlfn.XLOOKUP(FraudData[[#This Row],[amount]],AmountRules[Amount Min],AmountRules[Risk Points],,-1)</f>
        <v>1</v>
      </c>
      <c r="L242">
        <f>_xlfn.XLOOKUP(FraudData[[#This Row],[transaction_hour]],TimeRules[Hour Min],TimeRules[Risk Points],,-1)</f>
        <v>0</v>
      </c>
      <c r="M242">
        <f>_xlfn.XLOOKUP(FraudData[[#This Row],[foreign_transaction]],ForeignRules[Foreign Transaction],ForeignRules[Risk Points],0)</f>
        <v>0</v>
      </c>
      <c r="N242">
        <f>_xlfn.XLOOKUP(FraudData[[#This Row],[location_mismatch]],Table10[Location Mismatch],Table10[Risk Points],0)</f>
        <v>0</v>
      </c>
      <c r="O242">
        <f>_xlfn.XLOOKUP(FraudData[[#This Row],[device_trust_score]],DeviceRules[Device Min],DeviceRules[Risk Points],,-1)</f>
        <v>0</v>
      </c>
      <c r="P242">
        <f>_xlfn.XLOOKUP(FraudData[[#This Row],[velocity_last_24h]],VelocityRules[Velocity Min],VelocityRules[Risk Points],,-1)</f>
        <v>0</v>
      </c>
      <c r="Q242">
        <f>_xlfn.XLOOKUP(FraudData[[#This Row],[merchant_category]],MerchantRules[Merchant Category],MerchantRules[Risk Points],0)</f>
        <v>1</v>
      </c>
      <c r="R242">
        <f>SUM(FraudData[[#This Row],[Amount Risk]:[Merchant Risk]])</f>
        <v>2</v>
      </c>
      <c r="S242" t="str" cm="1">
        <f t="array" ref="S242">_xlfn.IFS(FraudData[[#This Row],[Fraud Risk Score]]&gt;=8,"High Risk",FraudData[[#This Row],[Fraud Risk Score]]&gt;=6,"Medium Risk",TRUE,"Low Risk")</f>
        <v>Low Risk</v>
      </c>
    </row>
    <row r="243" spans="1:19">
      <c r="A243">
        <v>242</v>
      </c>
      <c r="B243">
        <v>553.96</v>
      </c>
      <c r="C243">
        <v>15</v>
      </c>
      <c r="D243" t="s">
        <v>46</v>
      </c>
      <c r="E243">
        <v>0</v>
      </c>
      <c r="F243">
        <v>0</v>
      </c>
      <c r="G243">
        <v>52</v>
      </c>
      <c r="H243">
        <v>2</v>
      </c>
      <c r="I243">
        <v>30</v>
      </c>
      <c r="J243">
        <v>0</v>
      </c>
      <c r="K243">
        <f>_xlfn.XLOOKUP(FraudData[[#This Row],[amount]],AmountRules[Amount Min],AmountRules[Risk Points],,-1)</f>
        <v>1</v>
      </c>
      <c r="L243">
        <f>_xlfn.XLOOKUP(FraudData[[#This Row],[transaction_hour]],TimeRules[Hour Min],TimeRules[Risk Points],,-1)</f>
        <v>0</v>
      </c>
      <c r="M243">
        <f>_xlfn.XLOOKUP(FraudData[[#This Row],[foreign_transaction]],ForeignRules[Foreign Transaction],ForeignRules[Risk Points],0)</f>
        <v>0</v>
      </c>
      <c r="N243">
        <f>_xlfn.XLOOKUP(FraudData[[#This Row],[location_mismatch]],Table10[Location Mismatch],Table10[Risk Points],0)</f>
        <v>0</v>
      </c>
      <c r="O243">
        <f>_xlfn.XLOOKUP(FraudData[[#This Row],[device_trust_score]],DeviceRules[Device Min],DeviceRules[Risk Points],,-1)</f>
        <v>1</v>
      </c>
      <c r="P243">
        <f>_xlfn.XLOOKUP(FraudData[[#This Row],[velocity_last_24h]],VelocityRules[Velocity Min],VelocityRules[Risk Points],,-1)</f>
        <v>0</v>
      </c>
      <c r="Q243">
        <f>_xlfn.XLOOKUP(FraudData[[#This Row],[merchant_category]],MerchantRules[Merchant Category],MerchantRules[Risk Points],0)</f>
        <v>0</v>
      </c>
      <c r="R243">
        <f>SUM(FraudData[[#This Row],[Amount Risk]:[Merchant Risk]])</f>
        <v>2</v>
      </c>
      <c r="S243" t="str" cm="1">
        <f t="array" ref="S243">_xlfn.IFS(FraudData[[#This Row],[Fraud Risk Score]]&gt;=8,"High Risk",FraudData[[#This Row],[Fraud Risk Score]]&gt;=6,"Medium Risk",TRUE,"Low Risk")</f>
        <v>Low Risk</v>
      </c>
    </row>
    <row r="244" spans="1:19">
      <c r="A244">
        <v>243</v>
      </c>
      <c r="B244">
        <v>443.43</v>
      </c>
      <c r="C244">
        <v>2</v>
      </c>
      <c r="D244" t="s">
        <v>46</v>
      </c>
      <c r="E244">
        <v>0</v>
      </c>
      <c r="F244">
        <v>0</v>
      </c>
      <c r="G244">
        <v>67</v>
      </c>
      <c r="H244">
        <v>3</v>
      </c>
      <c r="I244">
        <v>62</v>
      </c>
      <c r="J244">
        <v>0</v>
      </c>
      <c r="K244">
        <f>_xlfn.XLOOKUP(FraudData[[#This Row],[amount]],AmountRules[Amount Min],AmountRules[Risk Points],,-1)</f>
        <v>0</v>
      </c>
      <c r="L244">
        <f>_xlfn.XLOOKUP(FraudData[[#This Row],[transaction_hour]],TimeRules[Hour Min],TimeRules[Risk Points],,-1)</f>
        <v>3</v>
      </c>
      <c r="M244">
        <f>_xlfn.XLOOKUP(FraudData[[#This Row],[foreign_transaction]],ForeignRules[Foreign Transaction],ForeignRules[Risk Points],0)</f>
        <v>0</v>
      </c>
      <c r="N244">
        <f>_xlfn.XLOOKUP(FraudData[[#This Row],[location_mismatch]],Table10[Location Mismatch],Table10[Risk Points],0)</f>
        <v>0</v>
      </c>
      <c r="O244">
        <f>_xlfn.XLOOKUP(FraudData[[#This Row],[device_trust_score]],DeviceRules[Device Min],DeviceRules[Risk Points],,-1)</f>
        <v>1</v>
      </c>
      <c r="P244">
        <f>_xlfn.XLOOKUP(FraudData[[#This Row],[velocity_last_24h]],VelocityRules[Velocity Min],VelocityRules[Risk Points],,-1)</f>
        <v>0</v>
      </c>
      <c r="Q244">
        <f>_xlfn.XLOOKUP(FraudData[[#This Row],[merchant_category]],MerchantRules[Merchant Category],MerchantRules[Risk Points],0)</f>
        <v>0</v>
      </c>
      <c r="R244">
        <f>SUM(FraudData[[#This Row],[Amount Risk]:[Merchant Risk]])</f>
        <v>4</v>
      </c>
      <c r="S244" t="str" cm="1">
        <f t="array" ref="S244">_xlfn.IFS(FraudData[[#This Row],[Fraud Risk Score]]&gt;=8,"High Risk",FraudData[[#This Row],[Fraud Risk Score]]&gt;=6,"Medium Risk",TRUE,"Low Risk")</f>
        <v>Low Risk</v>
      </c>
    </row>
    <row r="245" spans="1:19">
      <c r="A245">
        <v>244</v>
      </c>
      <c r="B245">
        <v>83.21</v>
      </c>
      <c r="C245">
        <v>16</v>
      </c>
      <c r="D245" t="s">
        <v>46</v>
      </c>
      <c r="E245">
        <v>0</v>
      </c>
      <c r="F245">
        <v>0</v>
      </c>
      <c r="G245">
        <v>34</v>
      </c>
      <c r="H245">
        <v>1</v>
      </c>
      <c r="I245">
        <v>64</v>
      </c>
      <c r="J245">
        <v>0</v>
      </c>
      <c r="K245">
        <f>_xlfn.XLOOKUP(FraudData[[#This Row],[amount]],AmountRules[Amount Min],AmountRules[Risk Points],,-1)</f>
        <v>0</v>
      </c>
      <c r="L245">
        <f>_xlfn.XLOOKUP(FraudData[[#This Row],[transaction_hour]],TimeRules[Hour Min],TimeRules[Risk Points],,-1)</f>
        <v>0</v>
      </c>
      <c r="M245">
        <f>_xlfn.XLOOKUP(FraudData[[#This Row],[foreign_transaction]],ForeignRules[Foreign Transaction],ForeignRules[Risk Points],0)</f>
        <v>0</v>
      </c>
      <c r="N245">
        <f>_xlfn.XLOOKUP(FraudData[[#This Row],[location_mismatch]],Table10[Location Mismatch],Table10[Risk Points],0)</f>
        <v>0</v>
      </c>
      <c r="O245">
        <f>_xlfn.XLOOKUP(FraudData[[#This Row],[device_trust_score]],DeviceRules[Device Min],DeviceRules[Risk Points],,-1)</f>
        <v>2</v>
      </c>
      <c r="P245">
        <f>_xlfn.XLOOKUP(FraudData[[#This Row],[velocity_last_24h]],VelocityRules[Velocity Min],VelocityRules[Risk Points],,-1)</f>
        <v>0</v>
      </c>
      <c r="Q245">
        <f>_xlfn.XLOOKUP(FraudData[[#This Row],[merchant_category]],MerchantRules[Merchant Category],MerchantRules[Risk Points],0)</f>
        <v>0</v>
      </c>
      <c r="R245">
        <f>SUM(FraudData[[#This Row],[Amount Risk]:[Merchant Risk]])</f>
        <v>2</v>
      </c>
      <c r="S245" t="str" cm="1">
        <f t="array" ref="S245">_xlfn.IFS(FraudData[[#This Row],[Fraud Risk Score]]&gt;=8,"High Risk",FraudData[[#This Row],[Fraud Risk Score]]&gt;=6,"Medium Risk",TRUE,"Low Risk")</f>
        <v>Low Risk</v>
      </c>
    </row>
    <row r="246" spans="1:19">
      <c r="A246">
        <v>245</v>
      </c>
      <c r="B246">
        <v>2.8</v>
      </c>
      <c r="C246">
        <v>8</v>
      </c>
      <c r="D246" t="s">
        <v>46</v>
      </c>
      <c r="E246">
        <v>0</v>
      </c>
      <c r="F246">
        <v>0</v>
      </c>
      <c r="G246">
        <v>75</v>
      </c>
      <c r="H246">
        <v>1</v>
      </c>
      <c r="I246">
        <v>37</v>
      </c>
      <c r="J246">
        <v>0</v>
      </c>
      <c r="K246">
        <f>_xlfn.XLOOKUP(FraudData[[#This Row],[amount]],AmountRules[Amount Min],AmountRules[Risk Points],,-1)</f>
        <v>0</v>
      </c>
      <c r="L246">
        <f>_xlfn.XLOOKUP(FraudData[[#This Row],[transaction_hour]],TimeRules[Hour Min],TimeRules[Risk Points],,-1)</f>
        <v>0</v>
      </c>
      <c r="M246">
        <f>_xlfn.XLOOKUP(FraudData[[#This Row],[foreign_transaction]],ForeignRules[Foreign Transaction],ForeignRules[Risk Points],0)</f>
        <v>0</v>
      </c>
      <c r="N246">
        <f>_xlfn.XLOOKUP(FraudData[[#This Row],[location_mismatch]],Table10[Location Mismatch],Table10[Risk Points],0)</f>
        <v>0</v>
      </c>
      <c r="O246">
        <f>_xlfn.XLOOKUP(FraudData[[#This Row],[device_trust_score]],DeviceRules[Device Min],DeviceRules[Risk Points],,-1)</f>
        <v>0</v>
      </c>
      <c r="P246">
        <f>_xlfn.XLOOKUP(FraudData[[#This Row],[velocity_last_24h]],VelocityRules[Velocity Min],VelocityRules[Risk Points],,-1)</f>
        <v>0</v>
      </c>
      <c r="Q246">
        <f>_xlfn.XLOOKUP(FraudData[[#This Row],[merchant_category]],MerchantRules[Merchant Category],MerchantRules[Risk Points],0)</f>
        <v>0</v>
      </c>
      <c r="R246">
        <f>SUM(FraudData[[#This Row],[Amount Risk]:[Merchant Risk]])</f>
        <v>0</v>
      </c>
      <c r="S246" t="str" cm="1">
        <f t="array" ref="S246">_xlfn.IFS(FraudData[[#This Row],[Fraud Risk Score]]&gt;=8,"High Risk",FraudData[[#This Row],[Fraud Risk Score]]&gt;=6,"Medium Risk",TRUE,"Low Risk")</f>
        <v>Low Risk</v>
      </c>
    </row>
    <row r="247" spans="1:19">
      <c r="A247">
        <v>246</v>
      </c>
      <c r="B247">
        <v>474.39</v>
      </c>
      <c r="C247">
        <v>2</v>
      </c>
      <c r="D247" t="s">
        <v>48</v>
      </c>
      <c r="E247">
        <v>0</v>
      </c>
      <c r="F247">
        <v>0</v>
      </c>
      <c r="G247">
        <v>27</v>
      </c>
      <c r="H247">
        <v>3</v>
      </c>
      <c r="I247">
        <v>30</v>
      </c>
      <c r="J247">
        <v>0</v>
      </c>
      <c r="K247">
        <f>_xlfn.XLOOKUP(FraudData[[#This Row],[amount]],AmountRules[Amount Min],AmountRules[Risk Points],,-1)</f>
        <v>0</v>
      </c>
      <c r="L247">
        <f>_xlfn.XLOOKUP(FraudData[[#This Row],[transaction_hour]],TimeRules[Hour Min],TimeRules[Risk Points],,-1)</f>
        <v>3</v>
      </c>
      <c r="M247">
        <f>_xlfn.XLOOKUP(FraudData[[#This Row],[foreign_transaction]],ForeignRules[Foreign Transaction],ForeignRules[Risk Points],0)</f>
        <v>0</v>
      </c>
      <c r="N247">
        <f>_xlfn.XLOOKUP(FraudData[[#This Row],[location_mismatch]],Table10[Location Mismatch],Table10[Risk Points],0)</f>
        <v>0</v>
      </c>
      <c r="O247">
        <f>_xlfn.XLOOKUP(FraudData[[#This Row],[device_trust_score]],DeviceRules[Device Min],DeviceRules[Risk Points],,-1)</f>
        <v>3</v>
      </c>
      <c r="P247">
        <f>_xlfn.XLOOKUP(FraudData[[#This Row],[velocity_last_24h]],VelocityRules[Velocity Min],VelocityRules[Risk Points],,-1)</f>
        <v>0</v>
      </c>
      <c r="Q247">
        <f>_xlfn.XLOOKUP(FraudData[[#This Row],[merchant_category]],MerchantRules[Merchant Category],MerchantRules[Risk Points],0)</f>
        <v>0</v>
      </c>
      <c r="R247">
        <f>SUM(FraudData[[#This Row],[Amount Risk]:[Merchant Risk]])</f>
        <v>6</v>
      </c>
      <c r="S247" t="str" cm="1">
        <f t="array" ref="S247">_xlfn.IFS(FraudData[[#This Row],[Fraud Risk Score]]&gt;=8,"High Risk",FraudData[[#This Row],[Fraud Risk Score]]&gt;=6,"Medium Risk",TRUE,"Low Risk")</f>
        <v>Medium Risk</v>
      </c>
    </row>
    <row r="248" spans="1:19">
      <c r="A248">
        <v>247</v>
      </c>
      <c r="B248">
        <v>100.61</v>
      </c>
      <c r="C248">
        <v>19</v>
      </c>
      <c r="D248" t="s">
        <v>47</v>
      </c>
      <c r="E248">
        <v>0</v>
      </c>
      <c r="F248">
        <v>0</v>
      </c>
      <c r="G248">
        <v>68</v>
      </c>
      <c r="H248">
        <v>3</v>
      </c>
      <c r="I248">
        <v>44</v>
      </c>
      <c r="J248">
        <v>0</v>
      </c>
      <c r="K248">
        <f>_xlfn.XLOOKUP(FraudData[[#This Row],[amount]],AmountRules[Amount Min],AmountRules[Risk Points],,-1)</f>
        <v>0</v>
      </c>
      <c r="L248">
        <f>_xlfn.XLOOKUP(FraudData[[#This Row],[transaction_hour]],TimeRules[Hour Min],TimeRules[Risk Points],,-1)</f>
        <v>0</v>
      </c>
      <c r="M248">
        <f>_xlfn.XLOOKUP(FraudData[[#This Row],[foreign_transaction]],ForeignRules[Foreign Transaction],ForeignRules[Risk Points],0)</f>
        <v>0</v>
      </c>
      <c r="N248">
        <f>_xlfn.XLOOKUP(FraudData[[#This Row],[location_mismatch]],Table10[Location Mismatch],Table10[Risk Points],0)</f>
        <v>0</v>
      </c>
      <c r="O248">
        <f>_xlfn.XLOOKUP(FraudData[[#This Row],[device_trust_score]],DeviceRules[Device Min],DeviceRules[Risk Points],,-1)</f>
        <v>1</v>
      </c>
      <c r="P248">
        <f>_xlfn.XLOOKUP(FraudData[[#This Row],[velocity_last_24h]],VelocityRules[Velocity Min],VelocityRules[Risk Points],,-1)</f>
        <v>0</v>
      </c>
      <c r="Q248">
        <f>_xlfn.XLOOKUP(FraudData[[#This Row],[merchant_category]],MerchantRules[Merchant Category],MerchantRules[Risk Points],0)</f>
        <v>0</v>
      </c>
      <c r="R248">
        <f>SUM(FraudData[[#This Row],[Amount Risk]:[Merchant Risk]])</f>
        <v>1</v>
      </c>
      <c r="S248" t="str" cm="1">
        <f t="array" ref="S248">_xlfn.IFS(FraudData[[#This Row],[Fraud Risk Score]]&gt;=8,"High Risk",FraudData[[#This Row],[Fraud Risk Score]]&gt;=6,"Medium Risk",TRUE,"Low Risk")</f>
        <v>Low Risk</v>
      </c>
    </row>
    <row r="249" spans="1:19">
      <c r="A249">
        <v>248</v>
      </c>
      <c r="B249">
        <v>612.15</v>
      </c>
      <c r="C249">
        <v>6</v>
      </c>
      <c r="D249" t="s">
        <v>47</v>
      </c>
      <c r="E249">
        <v>0</v>
      </c>
      <c r="F249">
        <v>0</v>
      </c>
      <c r="G249">
        <v>78</v>
      </c>
      <c r="H249">
        <v>3</v>
      </c>
      <c r="I249">
        <v>59</v>
      </c>
      <c r="J249">
        <v>0</v>
      </c>
      <c r="K249">
        <f>_xlfn.XLOOKUP(FraudData[[#This Row],[amount]],AmountRules[Amount Min],AmountRules[Risk Points],,-1)</f>
        <v>1</v>
      </c>
      <c r="L249">
        <f>_xlfn.XLOOKUP(FraudData[[#This Row],[transaction_hour]],TimeRules[Hour Min],TimeRules[Risk Points],,-1)</f>
        <v>0</v>
      </c>
      <c r="M249">
        <f>_xlfn.XLOOKUP(FraudData[[#This Row],[foreign_transaction]],ForeignRules[Foreign Transaction],ForeignRules[Risk Points],0)</f>
        <v>0</v>
      </c>
      <c r="N249">
        <f>_xlfn.XLOOKUP(FraudData[[#This Row],[location_mismatch]],Table10[Location Mismatch],Table10[Risk Points],0)</f>
        <v>0</v>
      </c>
      <c r="O249">
        <f>_xlfn.XLOOKUP(FraudData[[#This Row],[device_trust_score]],DeviceRules[Device Min],DeviceRules[Risk Points],,-1)</f>
        <v>0</v>
      </c>
      <c r="P249">
        <f>_xlfn.XLOOKUP(FraudData[[#This Row],[velocity_last_24h]],VelocityRules[Velocity Min],VelocityRules[Risk Points],,-1)</f>
        <v>0</v>
      </c>
      <c r="Q249">
        <f>_xlfn.XLOOKUP(FraudData[[#This Row],[merchant_category]],MerchantRules[Merchant Category],MerchantRules[Risk Points],0)</f>
        <v>0</v>
      </c>
      <c r="R249">
        <f>SUM(FraudData[[#This Row],[Amount Risk]:[Merchant Risk]])</f>
        <v>1</v>
      </c>
      <c r="S249" t="str" cm="1">
        <f t="array" ref="S249">_xlfn.IFS(FraudData[[#This Row],[Fraud Risk Score]]&gt;=8,"High Risk",FraudData[[#This Row],[Fraud Risk Score]]&gt;=6,"Medium Risk",TRUE,"Low Risk")</f>
        <v>Low Risk</v>
      </c>
    </row>
    <row r="250" spans="1:19">
      <c r="A250">
        <v>249</v>
      </c>
      <c r="B250">
        <v>596.47</v>
      </c>
      <c r="C250">
        <v>17</v>
      </c>
      <c r="D250" t="s">
        <v>48</v>
      </c>
      <c r="E250">
        <v>0</v>
      </c>
      <c r="F250">
        <v>0</v>
      </c>
      <c r="G250">
        <v>58</v>
      </c>
      <c r="H250">
        <v>3</v>
      </c>
      <c r="I250">
        <v>34</v>
      </c>
      <c r="J250">
        <v>0</v>
      </c>
      <c r="K250">
        <f>_xlfn.XLOOKUP(FraudData[[#This Row],[amount]],AmountRules[Amount Min],AmountRules[Risk Points],,-1)</f>
        <v>1</v>
      </c>
      <c r="L250">
        <f>_xlfn.XLOOKUP(FraudData[[#This Row],[transaction_hour]],TimeRules[Hour Min],TimeRules[Risk Points],,-1)</f>
        <v>0</v>
      </c>
      <c r="M250">
        <f>_xlfn.XLOOKUP(FraudData[[#This Row],[foreign_transaction]],ForeignRules[Foreign Transaction],ForeignRules[Risk Points],0)</f>
        <v>0</v>
      </c>
      <c r="N250">
        <f>_xlfn.XLOOKUP(FraudData[[#This Row],[location_mismatch]],Table10[Location Mismatch],Table10[Risk Points],0)</f>
        <v>0</v>
      </c>
      <c r="O250">
        <f>_xlfn.XLOOKUP(FraudData[[#This Row],[device_trust_score]],DeviceRules[Device Min],DeviceRules[Risk Points],,-1)</f>
        <v>1</v>
      </c>
      <c r="P250">
        <f>_xlfn.XLOOKUP(FraudData[[#This Row],[velocity_last_24h]],VelocityRules[Velocity Min],VelocityRules[Risk Points],,-1)</f>
        <v>0</v>
      </c>
      <c r="Q250">
        <f>_xlfn.XLOOKUP(FraudData[[#This Row],[merchant_category]],MerchantRules[Merchant Category],MerchantRules[Risk Points],0)</f>
        <v>0</v>
      </c>
      <c r="R250">
        <f>SUM(FraudData[[#This Row],[Amount Risk]:[Merchant Risk]])</f>
        <v>2</v>
      </c>
      <c r="S250" t="str" cm="1">
        <f t="array" ref="S250">_xlfn.IFS(FraudData[[#This Row],[Fraud Risk Score]]&gt;=8,"High Risk",FraudData[[#This Row],[Fraud Risk Score]]&gt;=6,"Medium Risk",TRUE,"Low Risk")</f>
        <v>Low Risk</v>
      </c>
    </row>
    <row r="251" spans="1:19">
      <c r="A251">
        <v>250</v>
      </c>
      <c r="B251">
        <v>345.13</v>
      </c>
      <c r="C251">
        <v>11</v>
      </c>
      <c r="D251" t="s">
        <v>47</v>
      </c>
      <c r="E251">
        <v>0</v>
      </c>
      <c r="F251">
        <v>0</v>
      </c>
      <c r="G251">
        <v>89</v>
      </c>
      <c r="H251">
        <v>3</v>
      </c>
      <c r="I251">
        <v>48</v>
      </c>
      <c r="J251">
        <v>0</v>
      </c>
      <c r="K251">
        <f>_xlfn.XLOOKUP(FraudData[[#This Row],[amount]],AmountRules[Amount Min],AmountRules[Risk Points],,-1)</f>
        <v>0</v>
      </c>
      <c r="L251">
        <f>_xlfn.XLOOKUP(FraudData[[#This Row],[transaction_hour]],TimeRules[Hour Min],TimeRules[Risk Points],,-1)</f>
        <v>0</v>
      </c>
      <c r="M251">
        <f>_xlfn.XLOOKUP(FraudData[[#This Row],[foreign_transaction]],ForeignRules[Foreign Transaction],ForeignRules[Risk Points],0)</f>
        <v>0</v>
      </c>
      <c r="N251">
        <f>_xlfn.XLOOKUP(FraudData[[#This Row],[location_mismatch]],Table10[Location Mismatch],Table10[Risk Points],0)</f>
        <v>0</v>
      </c>
      <c r="O251">
        <f>_xlfn.XLOOKUP(FraudData[[#This Row],[device_trust_score]],DeviceRules[Device Min],DeviceRules[Risk Points],,-1)</f>
        <v>0</v>
      </c>
      <c r="P251">
        <f>_xlfn.XLOOKUP(FraudData[[#This Row],[velocity_last_24h]],VelocityRules[Velocity Min],VelocityRules[Risk Points],,-1)</f>
        <v>0</v>
      </c>
      <c r="Q251">
        <f>_xlfn.XLOOKUP(FraudData[[#This Row],[merchant_category]],MerchantRules[Merchant Category],MerchantRules[Risk Points],0)</f>
        <v>0</v>
      </c>
      <c r="R251">
        <f>SUM(FraudData[[#This Row],[Amount Risk]:[Merchant Risk]])</f>
        <v>0</v>
      </c>
      <c r="S251" t="str" cm="1">
        <f t="array" ref="S251">_xlfn.IFS(FraudData[[#This Row],[Fraud Risk Score]]&gt;=8,"High Risk",FraudData[[#This Row],[Fraud Risk Score]]&gt;=6,"Medium Risk",TRUE,"Low Risk")</f>
        <v>Low Risk</v>
      </c>
    </row>
    <row r="252" spans="1:19">
      <c r="A252">
        <v>251</v>
      </c>
      <c r="B252">
        <v>62.78</v>
      </c>
      <c r="C252">
        <v>18</v>
      </c>
      <c r="D252" t="s">
        <v>46</v>
      </c>
      <c r="E252">
        <v>0</v>
      </c>
      <c r="F252">
        <v>0</v>
      </c>
      <c r="G252">
        <v>49</v>
      </c>
      <c r="H252">
        <v>0</v>
      </c>
      <c r="I252">
        <v>43</v>
      </c>
      <c r="J252">
        <v>0</v>
      </c>
      <c r="K252">
        <f>_xlfn.XLOOKUP(FraudData[[#This Row],[amount]],AmountRules[Amount Min],AmountRules[Risk Points],,-1)</f>
        <v>0</v>
      </c>
      <c r="L252">
        <f>_xlfn.XLOOKUP(FraudData[[#This Row],[transaction_hour]],TimeRules[Hour Min],TimeRules[Risk Points],,-1)</f>
        <v>0</v>
      </c>
      <c r="M252">
        <f>_xlfn.XLOOKUP(FraudData[[#This Row],[foreign_transaction]],ForeignRules[Foreign Transaction],ForeignRules[Risk Points],0)</f>
        <v>0</v>
      </c>
      <c r="N252">
        <f>_xlfn.XLOOKUP(FraudData[[#This Row],[location_mismatch]],Table10[Location Mismatch],Table10[Risk Points],0)</f>
        <v>0</v>
      </c>
      <c r="O252">
        <f>_xlfn.XLOOKUP(FraudData[[#This Row],[device_trust_score]],DeviceRules[Device Min],DeviceRules[Risk Points],,-1)</f>
        <v>2</v>
      </c>
      <c r="P252">
        <f>_xlfn.XLOOKUP(FraudData[[#This Row],[velocity_last_24h]],VelocityRules[Velocity Min],VelocityRules[Risk Points],,-1)</f>
        <v>0</v>
      </c>
      <c r="Q252">
        <f>_xlfn.XLOOKUP(FraudData[[#This Row],[merchant_category]],MerchantRules[Merchant Category],MerchantRules[Risk Points],0)</f>
        <v>0</v>
      </c>
      <c r="R252">
        <f>SUM(FraudData[[#This Row],[Amount Risk]:[Merchant Risk]])</f>
        <v>2</v>
      </c>
      <c r="S252" t="str" cm="1">
        <f t="array" ref="S252">_xlfn.IFS(FraudData[[#This Row],[Fraud Risk Score]]&gt;=8,"High Risk",FraudData[[#This Row],[Fraud Risk Score]]&gt;=6,"Medium Risk",TRUE,"Low Risk")</f>
        <v>Low Risk</v>
      </c>
    </row>
    <row r="253" spans="1:19">
      <c r="A253">
        <v>252</v>
      </c>
      <c r="B253">
        <v>87.53</v>
      </c>
      <c r="C253">
        <v>15</v>
      </c>
      <c r="D253" t="s">
        <v>47</v>
      </c>
      <c r="E253">
        <v>0</v>
      </c>
      <c r="F253">
        <v>0</v>
      </c>
      <c r="G253">
        <v>87</v>
      </c>
      <c r="H253">
        <v>0</v>
      </c>
      <c r="I253">
        <v>39</v>
      </c>
      <c r="J253">
        <v>0</v>
      </c>
      <c r="K253">
        <f>_xlfn.XLOOKUP(FraudData[[#This Row],[amount]],AmountRules[Amount Min],AmountRules[Risk Points],,-1)</f>
        <v>0</v>
      </c>
      <c r="L253">
        <f>_xlfn.XLOOKUP(FraudData[[#This Row],[transaction_hour]],TimeRules[Hour Min],TimeRules[Risk Points],,-1)</f>
        <v>0</v>
      </c>
      <c r="M253">
        <f>_xlfn.XLOOKUP(FraudData[[#This Row],[foreign_transaction]],ForeignRules[Foreign Transaction],ForeignRules[Risk Points],0)</f>
        <v>0</v>
      </c>
      <c r="N253">
        <f>_xlfn.XLOOKUP(FraudData[[#This Row],[location_mismatch]],Table10[Location Mismatch],Table10[Risk Points],0)</f>
        <v>0</v>
      </c>
      <c r="O253">
        <f>_xlfn.XLOOKUP(FraudData[[#This Row],[device_trust_score]],DeviceRules[Device Min],DeviceRules[Risk Points],,-1)</f>
        <v>0</v>
      </c>
      <c r="P253">
        <f>_xlfn.XLOOKUP(FraudData[[#This Row],[velocity_last_24h]],VelocityRules[Velocity Min],VelocityRules[Risk Points],,-1)</f>
        <v>0</v>
      </c>
      <c r="Q253">
        <f>_xlfn.XLOOKUP(FraudData[[#This Row],[merchant_category]],MerchantRules[Merchant Category],MerchantRules[Risk Points],0)</f>
        <v>0</v>
      </c>
      <c r="R253">
        <f>SUM(FraudData[[#This Row],[Amount Risk]:[Merchant Risk]])</f>
        <v>0</v>
      </c>
      <c r="S253" t="str" cm="1">
        <f t="array" ref="S253">_xlfn.IFS(FraudData[[#This Row],[Fraud Risk Score]]&gt;=8,"High Risk",FraudData[[#This Row],[Fraud Risk Score]]&gt;=6,"Medium Risk",TRUE,"Low Risk")</f>
        <v>Low Risk</v>
      </c>
    </row>
    <row r="254" spans="1:19">
      <c r="A254">
        <v>253</v>
      </c>
      <c r="B254">
        <v>342.85</v>
      </c>
      <c r="C254">
        <v>21</v>
      </c>
      <c r="D254" t="s">
        <v>49</v>
      </c>
      <c r="E254">
        <v>0</v>
      </c>
      <c r="F254">
        <v>0</v>
      </c>
      <c r="G254">
        <v>94</v>
      </c>
      <c r="H254">
        <v>1</v>
      </c>
      <c r="I254">
        <v>58</v>
      </c>
      <c r="J254">
        <v>0</v>
      </c>
      <c r="K254">
        <f>_xlfn.XLOOKUP(FraudData[[#This Row],[amount]],AmountRules[Amount Min],AmountRules[Risk Points],,-1)</f>
        <v>0</v>
      </c>
      <c r="L254">
        <f>_xlfn.XLOOKUP(FraudData[[#This Row],[transaction_hour]],TimeRules[Hour Min],TimeRules[Risk Points],,-1)</f>
        <v>0</v>
      </c>
      <c r="M254">
        <f>_xlfn.XLOOKUP(FraudData[[#This Row],[foreign_transaction]],ForeignRules[Foreign Transaction],ForeignRules[Risk Points],0)</f>
        <v>0</v>
      </c>
      <c r="N254">
        <f>_xlfn.XLOOKUP(FraudData[[#This Row],[location_mismatch]],Table10[Location Mismatch],Table10[Risk Points],0)</f>
        <v>0</v>
      </c>
      <c r="O254">
        <f>_xlfn.XLOOKUP(FraudData[[#This Row],[device_trust_score]],DeviceRules[Device Min],DeviceRules[Risk Points],,-1)</f>
        <v>0</v>
      </c>
      <c r="P254">
        <f>_xlfn.XLOOKUP(FraudData[[#This Row],[velocity_last_24h]],VelocityRules[Velocity Min],VelocityRules[Risk Points],,-1)</f>
        <v>0</v>
      </c>
      <c r="Q254">
        <f>_xlfn.XLOOKUP(FraudData[[#This Row],[merchant_category]],MerchantRules[Merchant Category],MerchantRules[Risk Points],0)</f>
        <v>1</v>
      </c>
      <c r="R254">
        <f>SUM(FraudData[[#This Row],[Amount Risk]:[Merchant Risk]])</f>
        <v>1</v>
      </c>
      <c r="S254" t="str" cm="1">
        <f t="array" ref="S254">_xlfn.IFS(FraudData[[#This Row],[Fraud Risk Score]]&gt;=8,"High Risk",FraudData[[#This Row],[Fraud Risk Score]]&gt;=6,"Medium Risk",TRUE,"Low Risk")</f>
        <v>Low Risk</v>
      </c>
    </row>
    <row r="255" spans="1:19">
      <c r="A255">
        <v>254</v>
      </c>
      <c r="B255">
        <v>68.61</v>
      </c>
      <c r="C255">
        <v>23</v>
      </c>
      <c r="D255" t="s">
        <v>47</v>
      </c>
      <c r="E255">
        <v>0</v>
      </c>
      <c r="F255">
        <v>0</v>
      </c>
      <c r="G255">
        <v>69</v>
      </c>
      <c r="H255">
        <v>1</v>
      </c>
      <c r="I255">
        <v>49</v>
      </c>
      <c r="J255">
        <v>0</v>
      </c>
      <c r="K255">
        <f>_xlfn.XLOOKUP(FraudData[[#This Row],[amount]],AmountRules[Amount Min],AmountRules[Risk Points],,-1)</f>
        <v>0</v>
      </c>
      <c r="L255">
        <f>_xlfn.XLOOKUP(FraudData[[#This Row],[transaction_hour]],TimeRules[Hour Min],TimeRules[Risk Points],,-1)</f>
        <v>1</v>
      </c>
      <c r="M255">
        <f>_xlfn.XLOOKUP(FraudData[[#This Row],[foreign_transaction]],ForeignRules[Foreign Transaction],ForeignRules[Risk Points],0)</f>
        <v>0</v>
      </c>
      <c r="N255">
        <f>_xlfn.XLOOKUP(FraudData[[#This Row],[location_mismatch]],Table10[Location Mismatch],Table10[Risk Points],0)</f>
        <v>0</v>
      </c>
      <c r="O255">
        <f>_xlfn.XLOOKUP(FraudData[[#This Row],[device_trust_score]],DeviceRules[Device Min],DeviceRules[Risk Points],,-1)</f>
        <v>1</v>
      </c>
      <c r="P255">
        <f>_xlfn.XLOOKUP(FraudData[[#This Row],[velocity_last_24h]],VelocityRules[Velocity Min],VelocityRules[Risk Points],,-1)</f>
        <v>0</v>
      </c>
      <c r="Q255">
        <f>_xlfn.XLOOKUP(FraudData[[#This Row],[merchant_category]],MerchantRules[Merchant Category],MerchantRules[Risk Points],0)</f>
        <v>0</v>
      </c>
      <c r="R255">
        <f>SUM(FraudData[[#This Row],[Amount Risk]:[Merchant Risk]])</f>
        <v>2</v>
      </c>
      <c r="S255" t="str" cm="1">
        <f t="array" ref="S255">_xlfn.IFS(FraudData[[#This Row],[Fraud Risk Score]]&gt;=8,"High Risk",FraudData[[#This Row],[Fraud Risk Score]]&gt;=6,"Medium Risk",TRUE,"Low Risk")</f>
        <v>Low Risk</v>
      </c>
    </row>
    <row r="256" spans="1:19">
      <c r="A256">
        <v>255</v>
      </c>
      <c r="B256">
        <v>33.43</v>
      </c>
      <c r="C256">
        <v>16</v>
      </c>
      <c r="D256" t="s">
        <v>49</v>
      </c>
      <c r="E256">
        <v>0</v>
      </c>
      <c r="F256">
        <v>0</v>
      </c>
      <c r="G256">
        <v>92</v>
      </c>
      <c r="H256">
        <v>0</v>
      </c>
      <c r="I256">
        <v>39</v>
      </c>
      <c r="J256">
        <v>0</v>
      </c>
      <c r="K256">
        <f>_xlfn.XLOOKUP(FraudData[[#This Row],[amount]],AmountRules[Amount Min],AmountRules[Risk Points],,-1)</f>
        <v>0</v>
      </c>
      <c r="L256">
        <f>_xlfn.XLOOKUP(FraudData[[#This Row],[transaction_hour]],TimeRules[Hour Min],TimeRules[Risk Points],,-1)</f>
        <v>0</v>
      </c>
      <c r="M256">
        <f>_xlfn.XLOOKUP(FraudData[[#This Row],[foreign_transaction]],ForeignRules[Foreign Transaction],ForeignRules[Risk Points],0)</f>
        <v>0</v>
      </c>
      <c r="N256">
        <f>_xlfn.XLOOKUP(FraudData[[#This Row],[location_mismatch]],Table10[Location Mismatch],Table10[Risk Points],0)</f>
        <v>0</v>
      </c>
      <c r="O256">
        <f>_xlfn.XLOOKUP(FraudData[[#This Row],[device_trust_score]],DeviceRules[Device Min],DeviceRules[Risk Points],,-1)</f>
        <v>0</v>
      </c>
      <c r="P256">
        <f>_xlfn.XLOOKUP(FraudData[[#This Row],[velocity_last_24h]],VelocityRules[Velocity Min],VelocityRules[Risk Points],,-1)</f>
        <v>0</v>
      </c>
      <c r="Q256">
        <f>_xlfn.XLOOKUP(FraudData[[#This Row],[merchant_category]],MerchantRules[Merchant Category],MerchantRules[Risk Points],0)</f>
        <v>1</v>
      </c>
      <c r="R256">
        <f>SUM(FraudData[[#This Row],[Amount Risk]:[Merchant Risk]])</f>
        <v>1</v>
      </c>
      <c r="S256" t="str" cm="1">
        <f t="array" ref="S256">_xlfn.IFS(FraudData[[#This Row],[Fraud Risk Score]]&gt;=8,"High Risk",FraudData[[#This Row],[Fraud Risk Score]]&gt;=6,"Medium Risk",TRUE,"Low Risk")</f>
        <v>Low Risk</v>
      </c>
    </row>
    <row r="257" spans="1:19">
      <c r="A257">
        <v>256</v>
      </c>
      <c r="B257">
        <v>146.47</v>
      </c>
      <c r="C257">
        <v>19</v>
      </c>
      <c r="D257" t="s">
        <v>50</v>
      </c>
      <c r="E257">
        <v>0</v>
      </c>
      <c r="F257">
        <v>0</v>
      </c>
      <c r="G257">
        <v>50</v>
      </c>
      <c r="H257">
        <v>0</v>
      </c>
      <c r="I257">
        <v>45</v>
      </c>
      <c r="J257">
        <v>0</v>
      </c>
      <c r="K257">
        <f>_xlfn.XLOOKUP(FraudData[[#This Row],[amount]],AmountRules[Amount Min],AmountRules[Risk Points],,-1)</f>
        <v>0</v>
      </c>
      <c r="L257">
        <f>_xlfn.XLOOKUP(FraudData[[#This Row],[transaction_hour]],TimeRules[Hour Min],TimeRules[Risk Points],,-1)</f>
        <v>0</v>
      </c>
      <c r="M257">
        <f>_xlfn.XLOOKUP(FraudData[[#This Row],[foreign_transaction]],ForeignRules[Foreign Transaction],ForeignRules[Risk Points],0)</f>
        <v>0</v>
      </c>
      <c r="N257">
        <f>_xlfn.XLOOKUP(FraudData[[#This Row],[location_mismatch]],Table10[Location Mismatch],Table10[Risk Points],0)</f>
        <v>0</v>
      </c>
      <c r="O257">
        <f>_xlfn.XLOOKUP(FraudData[[#This Row],[device_trust_score]],DeviceRules[Device Min],DeviceRules[Risk Points],,-1)</f>
        <v>1</v>
      </c>
      <c r="P257">
        <f>_xlfn.XLOOKUP(FraudData[[#This Row],[velocity_last_24h]],VelocityRules[Velocity Min],VelocityRules[Risk Points],,-1)</f>
        <v>0</v>
      </c>
      <c r="Q257">
        <f>_xlfn.XLOOKUP(FraudData[[#This Row],[merchant_category]],MerchantRules[Merchant Category],MerchantRules[Risk Points],0)</f>
        <v>0</v>
      </c>
      <c r="R257">
        <f>SUM(FraudData[[#This Row],[Amount Risk]:[Merchant Risk]])</f>
        <v>1</v>
      </c>
      <c r="S257" t="str" cm="1">
        <f t="array" ref="S257">_xlfn.IFS(FraudData[[#This Row],[Fraud Risk Score]]&gt;=8,"High Risk",FraudData[[#This Row],[Fraud Risk Score]]&gt;=6,"Medium Risk",TRUE,"Low Risk")</f>
        <v>Low Risk</v>
      </c>
    </row>
    <row r="258" spans="1:19">
      <c r="A258">
        <v>257</v>
      </c>
      <c r="B258">
        <v>495.23</v>
      </c>
      <c r="C258">
        <v>14</v>
      </c>
      <c r="D258" t="s">
        <v>49</v>
      </c>
      <c r="E258">
        <v>0</v>
      </c>
      <c r="F258">
        <v>0</v>
      </c>
      <c r="G258">
        <v>50</v>
      </c>
      <c r="H258">
        <v>0</v>
      </c>
      <c r="I258">
        <v>59</v>
      </c>
      <c r="J258">
        <v>0</v>
      </c>
      <c r="K258">
        <f>_xlfn.XLOOKUP(FraudData[[#This Row],[amount]],AmountRules[Amount Min],AmountRules[Risk Points],,-1)</f>
        <v>0</v>
      </c>
      <c r="L258">
        <f>_xlfn.XLOOKUP(FraudData[[#This Row],[transaction_hour]],TimeRules[Hour Min],TimeRules[Risk Points],,-1)</f>
        <v>0</v>
      </c>
      <c r="M258">
        <f>_xlfn.XLOOKUP(FraudData[[#This Row],[foreign_transaction]],ForeignRules[Foreign Transaction],ForeignRules[Risk Points],0)</f>
        <v>0</v>
      </c>
      <c r="N258">
        <f>_xlfn.XLOOKUP(FraudData[[#This Row],[location_mismatch]],Table10[Location Mismatch],Table10[Risk Points],0)</f>
        <v>0</v>
      </c>
      <c r="O258">
        <f>_xlfn.XLOOKUP(FraudData[[#This Row],[device_trust_score]],DeviceRules[Device Min],DeviceRules[Risk Points],,-1)</f>
        <v>1</v>
      </c>
      <c r="P258">
        <f>_xlfn.XLOOKUP(FraudData[[#This Row],[velocity_last_24h]],VelocityRules[Velocity Min],VelocityRules[Risk Points],,-1)</f>
        <v>0</v>
      </c>
      <c r="Q258">
        <f>_xlfn.XLOOKUP(FraudData[[#This Row],[merchant_category]],MerchantRules[Merchant Category],MerchantRules[Risk Points],0)</f>
        <v>1</v>
      </c>
      <c r="R258">
        <f>SUM(FraudData[[#This Row],[Amount Risk]:[Merchant Risk]])</f>
        <v>2</v>
      </c>
      <c r="S258" t="str" cm="1">
        <f t="array" ref="S258">_xlfn.IFS(FraudData[[#This Row],[Fraud Risk Score]]&gt;=8,"High Risk",FraudData[[#This Row],[Fraud Risk Score]]&gt;=6,"Medium Risk",TRUE,"Low Risk")</f>
        <v>Low Risk</v>
      </c>
    </row>
    <row r="259" spans="1:19">
      <c r="A259">
        <v>258</v>
      </c>
      <c r="B259">
        <v>214.35</v>
      </c>
      <c r="C259">
        <v>0</v>
      </c>
      <c r="D259" t="s">
        <v>49</v>
      </c>
      <c r="E259">
        <v>0</v>
      </c>
      <c r="F259">
        <v>0</v>
      </c>
      <c r="G259">
        <v>50</v>
      </c>
      <c r="H259">
        <v>1</v>
      </c>
      <c r="I259">
        <v>64</v>
      </c>
      <c r="J259">
        <v>0</v>
      </c>
      <c r="K259">
        <f>_xlfn.XLOOKUP(FraudData[[#This Row],[amount]],AmountRules[Amount Min],AmountRules[Risk Points],,-1)</f>
        <v>0</v>
      </c>
      <c r="L259">
        <f>_xlfn.XLOOKUP(FraudData[[#This Row],[transaction_hour]],TimeRules[Hour Min],TimeRules[Risk Points],,-1)</f>
        <v>3</v>
      </c>
      <c r="M259">
        <f>_xlfn.XLOOKUP(FraudData[[#This Row],[foreign_transaction]],ForeignRules[Foreign Transaction],ForeignRules[Risk Points],0)</f>
        <v>0</v>
      </c>
      <c r="N259">
        <f>_xlfn.XLOOKUP(FraudData[[#This Row],[location_mismatch]],Table10[Location Mismatch],Table10[Risk Points],0)</f>
        <v>0</v>
      </c>
      <c r="O259">
        <f>_xlfn.XLOOKUP(FraudData[[#This Row],[device_trust_score]],DeviceRules[Device Min],DeviceRules[Risk Points],,-1)</f>
        <v>1</v>
      </c>
      <c r="P259">
        <f>_xlfn.XLOOKUP(FraudData[[#This Row],[velocity_last_24h]],VelocityRules[Velocity Min],VelocityRules[Risk Points],,-1)</f>
        <v>0</v>
      </c>
      <c r="Q259">
        <f>_xlfn.XLOOKUP(FraudData[[#This Row],[merchant_category]],MerchantRules[Merchant Category],MerchantRules[Risk Points],0)</f>
        <v>1</v>
      </c>
      <c r="R259">
        <f>SUM(FraudData[[#This Row],[Amount Risk]:[Merchant Risk]])</f>
        <v>5</v>
      </c>
      <c r="S259" t="str" cm="1">
        <f t="array" ref="S259">_xlfn.IFS(FraudData[[#This Row],[Fraud Risk Score]]&gt;=8,"High Risk",FraudData[[#This Row],[Fraud Risk Score]]&gt;=6,"Medium Risk",TRUE,"Low Risk")</f>
        <v>Low Risk</v>
      </c>
    </row>
    <row r="260" spans="1:19">
      <c r="A260">
        <v>259</v>
      </c>
      <c r="B260">
        <v>151.94</v>
      </c>
      <c r="C260">
        <v>1</v>
      </c>
      <c r="D260" t="s">
        <v>46</v>
      </c>
      <c r="E260">
        <v>0</v>
      </c>
      <c r="F260">
        <v>0</v>
      </c>
      <c r="G260">
        <v>86</v>
      </c>
      <c r="H260">
        <v>2</v>
      </c>
      <c r="I260">
        <v>18</v>
      </c>
      <c r="J260">
        <v>0</v>
      </c>
      <c r="K260">
        <f>_xlfn.XLOOKUP(FraudData[[#This Row],[amount]],AmountRules[Amount Min],AmountRules[Risk Points],,-1)</f>
        <v>0</v>
      </c>
      <c r="L260">
        <f>_xlfn.XLOOKUP(FraudData[[#This Row],[transaction_hour]],TimeRules[Hour Min],TimeRules[Risk Points],,-1)</f>
        <v>3</v>
      </c>
      <c r="M260">
        <f>_xlfn.XLOOKUP(FraudData[[#This Row],[foreign_transaction]],ForeignRules[Foreign Transaction],ForeignRules[Risk Points],0)</f>
        <v>0</v>
      </c>
      <c r="N260">
        <f>_xlfn.XLOOKUP(FraudData[[#This Row],[location_mismatch]],Table10[Location Mismatch],Table10[Risk Points],0)</f>
        <v>0</v>
      </c>
      <c r="O260">
        <f>_xlfn.XLOOKUP(FraudData[[#This Row],[device_trust_score]],DeviceRules[Device Min],DeviceRules[Risk Points],,-1)</f>
        <v>0</v>
      </c>
      <c r="P260">
        <f>_xlfn.XLOOKUP(FraudData[[#This Row],[velocity_last_24h]],VelocityRules[Velocity Min],VelocityRules[Risk Points],,-1)</f>
        <v>0</v>
      </c>
      <c r="Q260">
        <f>_xlfn.XLOOKUP(FraudData[[#This Row],[merchant_category]],MerchantRules[Merchant Category],MerchantRules[Risk Points],0)</f>
        <v>0</v>
      </c>
      <c r="R260">
        <f>SUM(FraudData[[#This Row],[Amount Risk]:[Merchant Risk]])</f>
        <v>3</v>
      </c>
      <c r="S260" t="str" cm="1">
        <f t="array" ref="S260">_xlfn.IFS(FraudData[[#This Row],[Fraud Risk Score]]&gt;=8,"High Risk",FraudData[[#This Row],[Fraud Risk Score]]&gt;=6,"Medium Risk",TRUE,"Low Risk")</f>
        <v>Low Risk</v>
      </c>
    </row>
    <row r="261" spans="1:19">
      <c r="A261">
        <v>260</v>
      </c>
      <c r="B261">
        <v>18.399999999999999</v>
      </c>
      <c r="C261">
        <v>7</v>
      </c>
      <c r="D261" t="s">
        <v>46</v>
      </c>
      <c r="E261">
        <v>0</v>
      </c>
      <c r="F261">
        <v>0</v>
      </c>
      <c r="G261">
        <v>85</v>
      </c>
      <c r="H261">
        <v>0</v>
      </c>
      <c r="I261">
        <v>21</v>
      </c>
      <c r="J261">
        <v>0</v>
      </c>
      <c r="K261">
        <f>_xlfn.XLOOKUP(FraudData[[#This Row],[amount]],AmountRules[Amount Min],AmountRules[Risk Points],,-1)</f>
        <v>0</v>
      </c>
      <c r="L261">
        <f>_xlfn.XLOOKUP(FraudData[[#This Row],[transaction_hour]],TimeRules[Hour Min],TimeRules[Risk Points],,-1)</f>
        <v>0</v>
      </c>
      <c r="M261">
        <f>_xlfn.XLOOKUP(FraudData[[#This Row],[foreign_transaction]],ForeignRules[Foreign Transaction],ForeignRules[Risk Points],0)</f>
        <v>0</v>
      </c>
      <c r="N261">
        <f>_xlfn.XLOOKUP(FraudData[[#This Row],[location_mismatch]],Table10[Location Mismatch],Table10[Risk Points],0)</f>
        <v>0</v>
      </c>
      <c r="O261">
        <f>_xlfn.XLOOKUP(FraudData[[#This Row],[device_trust_score]],DeviceRules[Device Min],DeviceRules[Risk Points],,-1)</f>
        <v>0</v>
      </c>
      <c r="P261">
        <f>_xlfn.XLOOKUP(FraudData[[#This Row],[velocity_last_24h]],VelocityRules[Velocity Min],VelocityRules[Risk Points],,-1)</f>
        <v>0</v>
      </c>
      <c r="Q261">
        <f>_xlfn.XLOOKUP(FraudData[[#This Row],[merchant_category]],MerchantRules[Merchant Category],MerchantRules[Risk Points],0)</f>
        <v>0</v>
      </c>
      <c r="R261">
        <f>SUM(FraudData[[#This Row],[Amount Risk]:[Merchant Risk]])</f>
        <v>0</v>
      </c>
      <c r="S261" t="str" cm="1">
        <f t="array" ref="S261">_xlfn.IFS(FraudData[[#This Row],[Fraud Risk Score]]&gt;=8,"High Risk",FraudData[[#This Row],[Fraud Risk Score]]&gt;=6,"Medium Risk",TRUE,"Low Risk")</f>
        <v>Low Risk</v>
      </c>
    </row>
    <row r="262" spans="1:19">
      <c r="A262">
        <v>261</v>
      </c>
      <c r="B262">
        <v>171.82</v>
      </c>
      <c r="C262">
        <v>21</v>
      </c>
      <c r="D262" t="s">
        <v>46</v>
      </c>
      <c r="E262">
        <v>0</v>
      </c>
      <c r="F262">
        <v>0</v>
      </c>
      <c r="G262">
        <v>26</v>
      </c>
      <c r="H262">
        <v>1</v>
      </c>
      <c r="I262">
        <v>33</v>
      </c>
      <c r="J262">
        <v>0</v>
      </c>
      <c r="K262">
        <f>_xlfn.XLOOKUP(FraudData[[#This Row],[amount]],AmountRules[Amount Min],AmountRules[Risk Points],,-1)</f>
        <v>0</v>
      </c>
      <c r="L262">
        <f>_xlfn.XLOOKUP(FraudData[[#This Row],[transaction_hour]],TimeRules[Hour Min],TimeRules[Risk Points],,-1)</f>
        <v>0</v>
      </c>
      <c r="M262">
        <f>_xlfn.XLOOKUP(FraudData[[#This Row],[foreign_transaction]],ForeignRules[Foreign Transaction],ForeignRules[Risk Points],0)</f>
        <v>0</v>
      </c>
      <c r="N262">
        <f>_xlfn.XLOOKUP(FraudData[[#This Row],[location_mismatch]],Table10[Location Mismatch],Table10[Risk Points],0)</f>
        <v>0</v>
      </c>
      <c r="O262">
        <f>_xlfn.XLOOKUP(FraudData[[#This Row],[device_trust_score]],DeviceRules[Device Min],DeviceRules[Risk Points],,-1)</f>
        <v>3</v>
      </c>
      <c r="P262">
        <f>_xlfn.XLOOKUP(FraudData[[#This Row],[velocity_last_24h]],VelocityRules[Velocity Min],VelocityRules[Risk Points],,-1)</f>
        <v>0</v>
      </c>
      <c r="Q262">
        <f>_xlfn.XLOOKUP(FraudData[[#This Row],[merchant_category]],MerchantRules[Merchant Category],MerchantRules[Risk Points],0)</f>
        <v>0</v>
      </c>
      <c r="R262">
        <f>SUM(FraudData[[#This Row],[Amount Risk]:[Merchant Risk]])</f>
        <v>3</v>
      </c>
      <c r="S262" t="str" cm="1">
        <f t="array" ref="S262">_xlfn.IFS(FraudData[[#This Row],[Fraud Risk Score]]&gt;=8,"High Risk",FraudData[[#This Row],[Fraud Risk Score]]&gt;=6,"Medium Risk",TRUE,"Low Risk")</f>
        <v>Low Risk</v>
      </c>
    </row>
    <row r="263" spans="1:19">
      <c r="A263">
        <v>262</v>
      </c>
      <c r="B263">
        <v>829.9</v>
      </c>
      <c r="C263">
        <v>1</v>
      </c>
      <c r="D263" t="s">
        <v>49</v>
      </c>
      <c r="E263">
        <v>1</v>
      </c>
      <c r="F263">
        <v>0</v>
      </c>
      <c r="G263">
        <v>65</v>
      </c>
      <c r="H263">
        <v>2</v>
      </c>
      <c r="I263">
        <v>60</v>
      </c>
      <c r="J263">
        <v>0</v>
      </c>
      <c r="K263">
        <f>_xlfn.XLOOKUP(FraudData[[#This Row],[amount]],AmountRules[Amount Min],AmountRules[Risk Points],,-1)</f>
        <v>1</v>
      </c>
      <c r="L263">
        <f>_xlfn.XLOOKUP(FraudData[[#This Row],[transaction_hour]],TimeRules[Hour Min],TimeRules[Risk Points],,-1)</f>
        <v>3</v>
      </c>
      <c r="M263">
        <f>_xlfn.XLOOKUP(FraudData[[#This Row],[foreign_transaction]],ForeignRules[Foreign Transaction],ForeignRules[Risk Points],0)</f>
        <v>3</v>
      </c>
      <c r="N263">
        <f>_xlfn.XLOOKUP(FraudData[[#This Row],[location_mismatch]],Table10[Location Mismatch],Table10[Risk Points],0)</f>
        <v>0</v>
      </c>
      <c r="O263">
        <f>_xlfn.XLOOKUP(FraudData[[#This Row],[device_trust_score]],DeviceRules[Device Min],DeviceRules[Risk Points],,-1)</f>
        <v>1</v>
      </c>
      <c r="P263">
        <f>_xlfn.XLOOKUP(FraudData[[#This Row],[velocity_last_24h]],VelocityRules[Velocity Min],VelocityRules[Risk Points],,-1)</f>
        <v>0</v>
      </c>
      <c r="Q263">
        <f>_xlfn.XLOOKUP(FraudData[[#This Row],[merchant_category]],MerchantRules[Merchant Category],MerchantRules[Risk Points],0)</f>
        <v>1</v>
      </c>
      <c r="R263">
        <f>SUM(FraudData[[#This Row],[Amount Risk]:[Merchant Risk]])</f>
        <v>9</v>
      </c>
      <c r="S263" t="str" cm="1">
        <f t="array" ref="S263">_xlfn.IFS(FraudData[[#This Row],[Fraud Risk Score]]&gt;=8,"High Risk",FraudData[[#This Row],[Fraud Risk Score]]&gt;=6,"Medium Risk",TRUE,"Low Risk")</f>
        <v>High Risk</v>
      </c>
    </row>
    <row r="264" spans="1:19">
      <c r="A264">
        <v>263</v>
      </c>
      <c r="B264">
        <v>27.17</v>
      </c>
      <c r="C264">
        <v>18</v>
      </c>
      <c r="D264" t="s">
        <v>48</v>
      </c>
      <c r="E264">
        <v>0</v>
      </c>
      <c r="F264">
        <v>0</v>
      </c>
      <c r="G264">
        <v>69</v>
      </c>
      <c r="H264">
        <v>0</v>
      </c>
      <c r="I264">
        <v>40</v>
      </c>
      <c r="J264">
        <v>0</v>
      </c>
      <c r="K264">
        <f>_xlfn.XLOOKUP(FraudData[[#This Row],[amount]],AmountRules[Amount Min],AmountRules[Risk Points],,-1)</f>
        <v>0</v>
      </c>
      <c r="L264">
        <f>_xlfn.XLOOKUP(FraudData[[#This Row],[transaction_hour]],TimeRules[Hour Min],TimeRules[Risk Points],,-1)</f>
        <v>0</v>
      </c>
      <c r="M264">
        <f>_xlfn.XLOOKUP(FraudData[[#This Row],[foreign_transaction]],ForeignRules[Foreign Transaction],ForeignRules[Risk Points],0)</f>
        <v>0</v>
      </c>
      <c r="N264">
        <f>_xlfn.XLOOKUP(FraudData[[#This Row],[location_mismatch]],Table10[Location Mismatch],Table10[Risk Points],0)</f>
        <v>0</v>
      </c>
      <c r="O264">
        <f>_xlfn.XLOOKUP(FraudData[[#This Row],[device_trust_score]],DeviceRules[Device Min],DeviceRules[Risk Points],,-1)</f>
        <v>1</v>
      </c>
      <c r="P264">
        <f>_xlfn.XLOOKUP(FraudData[[#This Row],[velocity_last_24h]],VelocityRules[Velocity Min],VelocityRules[Risk Points],,-1)</f>
        <v>0</v>
      </c>
      <c r="Q264">
        <f>_xlfn.XLOOKUP(FraudData[[#This Row],[merchant_category]],MerchantRules[Merchant Category],MerchantRules[Risk Points],0)</f>
        <v>0</v>
      </c>
      <c r="R264">
        <f>SUM(FraudData[[#This Row],[Amount Risk]:[Merchant Risk]])</f>
        <v>1</v>
      </c>
      <c r="S264" t="str" cm="1">
        <f t="array" ref="S264">_xlfn.IFS(FraudData[[#This Row],[Fraud Risk Score]]&gt;=8,"High Risk",FraudData[[#This Row],[Fraud Risk Score]]&gt;=6,"Medium Risk",TRUE,"Low Risk")</f>
        <v>Low Risk</v>
      </c>
    </row>
    <row r="265" spans="1:19">
      <c r="A265">
        <v>264</v>
      </c>
      <c r="B265">
        <v>131.49</v>
      </c>
      <c r="C265">
        <v>8</v>
      </c>
      <c r="D265" t="s">
        <v>46</v>
      </c>
      <c r="E265">
        <v>0</v>
      </c>
      <c r="F265">
        <v>0</v>
      </c>
      <c r="G265">
        <v>38</v>
      </c>
      <c r="H265">
        <v>4</v>
      </c>
      <c r="I265">
        <v>55</v>
      </c>
      <c r="J265">
        <v>0</v>
      </c>
      <c r="K265">
        <f>_xlfn.XLOOKUP(FraudData[[#This Row],[amount]],AmountRules[Amount Min],AmountRules[Risk Points],,-1)</f>
        <v>0</v>
      </c>
      <c r="L265">
        <f>_xlfn.XLOOKUP(FraudData[[#This Row],[transaction_hour]],TimeRules[Hour Min],TimeRules[Risk Points],,-1)</f>
        <v>0</v>
      </c>
      <c r="M265">
        <f>_xlfn.XLOOKUP(FraudData[[#This Row],[foreign_transaction]],ForeignRules[Foreign Transaction],ForeignRules[Risk Points],0)</f>
        <v>0</v>
      </c>
      <c r="N265">
        <f>_xlfn.XLOOKUP(FraudData[[#This Row],[location_mismatch]],Table10[Location Mismatch],Table10[Risk Points],0)</f>
        <v>0</v>
      </c>
      <c r="O265">
        <f>_xlfn.XLOOKUP(FraudData[[#This Row],[device_trust_score]],DeviceRules[Device Min],DeviceRules[Risk Points],,-1)</f>
        <v>2</v>
      </c>
      <c r="P265">
        <f>_xlfn.XLOOKUP(FraudData[[#This Row],[velocity_last_24h]],VelocityRules[Velocity Min],VelocityRules[Risk Points],,-1)</f>
        <v>0</v>
      </c>
      <c r="Q265">
        <f>_xlfn.XLOOKUP(FraudData[[#This Row],[merchant_category]],MerchantRules[Merchant Category],MerchantRules[Risk Points],0)</f>
        <v>0</v>
      </c>
      <c r="R265">
        <f>SUM(FraudData[[#This Row],[Amount Risk]:[Merchant Risk]])</f>
        <v>2</v>
      </c>
      <c r="S265" t="str" cm="1">
        <f t="array" ref="S265">_xlfn.IFS(FraudData[[#This Row],[Fraud Risk Score]]&gt;=8,"High Risk",FraudData[[#This Row],[Fraud Risk Score]]&gt;=6,"Medium Risk",TRUE,"Low Risk")</f>
        <v>Low Risk</v>
      </c>
    </row>
    <row r="266" spans="1:19">
      <c r="A266">
        <v>265</v>
      </c>
      <c r="B266">
        <v>377.75</v>
      </c>
      <c r="C266">
        <v>8</v>
      </c>
      <c r="D266" t="s">
        <v>46</v>
      </c>
      <c r="E266">
        <v>0</v>
      </c>
      <c r="F266">
        <v>0</v>
      </c>
      <c r="G266">
        <v>61</v>
      </c>
      <c r="H266">
        <v>2</v>
      </c>
      <c r="I266">
        <v>58</v>
      </c>
      <c r="J266">
        <v>0</v>
      </c>
      <c r="K266">
        <f>_xlfn.XLOOKUP(FraudData[[#This Row],[amount]],AmountRules[Amount Min],AmountRules[Risk Points],,-1)</f>
        <v>0</v>
      </c>
      <c r="L266">
        <f>_xlfn.XLOOKUP(FraudData[[#This Row],[transaction_hour]],TimeRules[Hour Min],TimeRules[Risk Points],,-1)</f>
        <v>0</v>
      </c>
      <c r="M266">
        <f>_xlfn.XLOOKUP(FraudData[[#This Row],[foreign_transaction]],ForeignRules[Foreign Transaction],ForeignRules[Risk Points],0)</f>
        <v>0</v>
      </c>
      <c r="N266">
        <f>_xlfn.XLOOKUP(FraudData[[#This Row],[location_mismatch]],Table10[Location Mismatch],Table10[Risk Points],0)</f>
        <v>0</v>
      </c>
      <c r="O266">
        <f>_xlfn.XLOOKUP(FraudData[[#This Row],[device_trust_score]],DeviceRules[Device Min],DeviceRules[Risk Points],,-1)</f>
        <v>1</v>
      </c>
      <c r="P266">
        <f>_xlfn.XLOOKUP(FraudData[[#This Row],[velocity_last_24h]],VelocityRules[Velocity Min],VelocityRules[Risk Points],,-1)</f>
        <v>0</v>
      </c>
      <c r="Q266">
        <f>_xlfn.XLOOKUP(FraudData[[#This Row],[merchant_category]],MerchantRules[Merchant Category],MerchantRules[Risk Points],0)</f>
        <v>0</v>
      </c>
      <c r="R266">
        <f>SUM(FraudData[[#This Row],[Amount Risk]:[Merchant Risk]])</f>
        <v>1</v>
      </c>
      <c r="S266" t="str" cm="1">
        <f t="array" ref="S266">_xlfn.IFS(FraudData[[#This Row],[Fraud Risk Score]]&gt;=8,"High Risk",FraudData[[#This Row],[Fraud Risk Score]]&gt;=6,"Medium Risk",TRUE,"Low Risk")</f>
        <v>Low Risk</v>
      </c>
    </row>
    <row r="267" spans="1:19">
      <c r="A267">
        <v>266</v>
      </c>
      <c r="B267">
        <v>243.01</v>
      </c>
      <c r="C267">
        <v>12</v>
      </c>
      <c r="D267" t="s">
        <v>49</v>
      </c>
      <c r="E267">
        <v>0</v>
      </c>
      <c r="F267">
        <v>0</v>
      </c>
      <c r="G267">
        <v>26</v>
      </c>
      <c r="H267">
        <v>3</v>
      </c>
      <c r="I267">
        <v>65</v>
      </c>
      <c r="J267">
        <v>0</v>
      </c>
      <c r="K267">
        <f>_xlfn.XLOOKUP(FraudData[[#This Row],[amount]],AmountRules[Amount Min],AmountRules[Risk Points],,-1)</f>
        <v>0</v>
      </c>
      <c r="L267">
        <f>_xlfn.XLOOKUP(FraudData[[#This Row],[transaction_hour]],TimeRules[Hour Min],TimeRules[Risk Points],,-1)</f>
        <v>0</v>
      </c>
      <c r="M267">
        <f>_xlfn.XLOOKUP(FraudData[[#This Row],[foreign_transaction]],ForeignRules[Foreign Transaction],ForeignRules[Risk Points],0)</f>
        <v>0</v>
      </c>
      <c r="N267">
        <f>_xlfn.XLOOKUP(FraudData[[#This Row],[location_mismatch]],Table10[Location Mismatch],Table10[Risk Points],0)</f>
        <v>0</v>
      </c>
      <c r="O267">
        <f>_xlfn.XLOOKUP(FraudData[[#This Row],[device_trust_score]],DeviceRules[Device Min],DeviceRules[Risk Points],,-1)</f>
        <v>3</v>
      </c>
      <c r="P267">
        <f>_xlfn.XLOOKUP(FraudData[[#This Row],[velocity_last_24h]],VelocityRules[Velocity Min],VelocityRules[Risk Points],,-1)</f>
        <v>0</v>
      </c>
      <c r="Q267">
        <f>_xlfn.XLOOKUP(FraudData[[#This Row],[merchant_category]],MerchantRules[Merchant Category],MerchantRules[Risk Points],0)</f>
        <v>1</v>
      </c>
      <c r="R267">
        <f>SUM(FraudData[[#This Row],[Amount Risk]:[Merchant Risk]])</f>
        <v>4</v>
      </c>
      <c r="S267" t="str" cm="1">
        <f t="array" ref="S267">_xlfn.IFS(FraudData[[#This Row],[Fraud Risk Score]]&gt;=8,"High Risk",FraudData[[#This Row],[Fraud Risk Score]]&gt;=6,"Medium Risk",TRUE,"Low Risk")</f>
        <v>Low Risk</v>
      </c>
    </row>
    <row r="268" spans="1:19">
      <c r="A268">
        <v>267</v>
      </c>
      <c r="B268">
        <v>214.93</v>
      </c>
      <c r="C268">
        <v>5</v>
      </c>
      <c r="D268" t="s">
        <v>50</v>
      </c>
      <c r="E268">
        <v>0</v>
      </c>
      <c r="F268">
        <v>0</v>
      </c>
      <c r="G268">
        <v>29</v>
      </c>
      <c r="H268">
        <v>0</v>
      </c>
      <c r="I268">
        <v>53</v>
      </c>
      <c r="J268">
        <v>0</v>
      </c>
      <c r="K268">
        <f>_xlfn.XLOOKUP(FraudData[[#This Row],[amount]],AmountRules[Amount Min],AmountRules[Risk Points],,-1)</f>
        <v>0</v>
      </c>
      <c r="L268">
        <f>_xlfn.XLOOKUP(FraudData[[#This Row],[transaction_hour]],TimeRules[Hour Min],TimeRules[Risk Points],,-1)</f>
        <v>0</v>
      </c>
      <c r="M268">
        <f>_xlfn.XLOOKUP(FraudData[[#This Row],[foreign_transaction]],ForeignRules[Foreign Transaction],ForeignRules[Risk Points],0)</f>
        <v>0</v>
      </c>
      <c r="N268">
        <f>_xlfn.XLOOKUP(FraudData[[#This Row],[location_mismatch]],Table10[Location Mismatch],Table10[Risk Points],0)</f>
        <v>0</v>
      </c>
      <c r="O268">
        <f>_xlfn.XLOOKUP(FraudData[[#This Row],[device_trust_score]],DeviceRules[Device Min],DeviceRules[Risk Points],,-1)</f>
        <v>3</v>
      </c>
      <c r="P268">
        <f>_xlfn.XLOOKUP(FraudData[[#This Row],[velocity_last_24h]],VelocityRules[Velocity Min],VelocityRules[Risk Points],,-1)</f>
        <v>0</v>
      </c>
      <c r="Q268">
        <f>_xlfn.XLOOKUP(FraudData[[#This Row],[merchant_category]],MerchantRules[Merchant Category],MerchantRules[Risk Points],0)</f>
        <v>0</v>
      </c>
      <c r="R268">
        <f>SUM(FraudData[[#This Row],[Amount Risk]:[Merchant Risk]])</f>
        <v>3</v>
      </c>
      <c r="S268" t="str" cm="1">
        <f t="array" ref="S268">_xlfn.IFS(FraudData[[#This Row],[Fraud Risk Score]]&gt;=8,"High Risk",FraudData[[#This Row],[Fraud Risk Score]]&gt;=6,"Medium Risk",TRUE,"Low Risk")</f>
        <v>Low Risk</v>
      </c>
    </row>
    <row r="269" spans="1:19">
      <c r="A269">
        <v>268</v>
      </c>
      <c r="B269">
        <v>218.21</v>
      </c>
      <c r="C269">
        <v>14</v>
      </c>
      <c r="D269" t="s">
        <v>50</v>
      </c>
      <c r="E269">
        <v>0</v>
      </c>
      <c r="F269">
        <v>1</v>
      </c>
      <c r="G269">
        <v>26</v>
      </c>
      <c r="H269">
        <v>0</v>
      </c>
      <c r="I269">
        <v>31</v>
      </c>
      <c r="J269">
        <v>0</v>
      </c>
      <c r="K269">
        <f>_xlfn.XLOOKUP(FraudData[[#This Row],[amount]],AmountRules[Amount Min],AmountRules[Risk Points],,-1)</f>
        <v>0</v>
      </c>
      <c r="L269">
        <f>_xlfn.XLOOKUP(FraudData[[#This Row],[transaction_hour]],TimeRules[Hour Min],TimeRules[Risk Points],,-1)</f>
        <v>0</v>
      </c>
      <c r="M269">
        <f>_xlfn.XLOOKUP(FraudData[[#This Row],[foreign_transaction]],ForeignRules[Foreign Transaction],ForeignRules[Risk Points],0)</f>
        <v>0</v>
      </c>
      <c r="N269">
        <f>_xlfn.XLOOKUP(FraudData[[#This Row],[location_mismatch]],Table10[Location Mismatch],Table10[Risk Points],0)</f>
        <v>3</v>
      </c>
      <c r="O269">
        <f>_xlfn.XLOOKUP(FraudData[[#This Row],[device_trust_score]],DeviceRules[Device Min],DeviceRules[Risk Points],,-1)</f>
        <v>3</v>
      </c>
      <c r="P269">
        <f>_xlfn.XLOOKUP(FraudData[[#This Row],[velocity_last_24h]],VelocityRules[Velocity Min],VelocityRules[Risk Points],,-1)</f>
        <v>0</v>
      </c>
      <c r="Q269">
        <f>_xlfn.XLOOKUP(FraudData[[#This Row],[merchant_category]],MerchantRules[Merchant Category],MerchantRules[Risk Points],0)</f>
        <v>0</v>
      </c>
      <c r="R269">
        <f>SUM(FraudData[[#This Row],[Amount Risk]:[Merchant Risk]])</f>
        <v>6</v>
      </c>
      <c r="S269" t="str" cm="1">
        <f t="array" ref="S269">_xlfn.IFS(FraudData[[#This Row],[Fraud Risk Score]]&gt;=8,"High Risk",FraudData[[#This Row],[Fraud Risk Score]]&gt;=6,"Medium Risk",TRUE,"Low Risk")</f>
        <v>Medium Risk</v>
      </c>
    </row>
    <row r="270" spans="1:19">
      <c r="A270">
        <v>269</v>
      </c>
      <c r="B270">
        <v>80.19</v>
      </c>
      <c r="C270">
        <v>18</v>
      </c>
      <c r="D270" t="s">
        <v>47</v>
      </c>
      <c r="E270">
        <v>0</v>
      </c>
      <c r="F270">
        <v>0</v>
      </c>
      <c r="G270">
        <v>25</v>
      </c>
      <c r="H270">
        <v>0</v>
      </c>
      <c r="I270">
        <v>60</v>
      </c>
      <c r="J270">
        <v>0</v>
      </c>
      <c r="K270">
        <f>_xlfn.XLOOKUP(FraudData[[#This Row],[amount]],AmountRules[Amount Min],AmountRules[Risk Points],,-1)</f>
        <v>0</v>
      </c>
      <c r="L270">
        <f>_xlfn.XLOOKUP(FraudData[[#This Row],[transaction_hour]],TimeRules[Hour Min],TimeRules[Risk Points],,-1)</f>
        <v>0</v>
      </c>
      <c r="M270">
        <f>_xlfn.XLOOKUP(FraudData[[#This Row],[foreign_transaction]],ForeignRules[Foreign Transaction],ForeignRules[Risk Points],0)</f>
        <v>0</v>
      </c>
      <c r="N270">
        <f>_xlfn.XLOOKUP(FraudData[[#This Row],[location_mismatch]],Table10[Location Mismatch],Table10[Risk Points],0)</f>
        <v>0</v>
      </c>
      <c r="O270">
        <f>_xlfn.XLOOKUP(FraudData[[#This Row],[device_trust_score]],DeviceRules[Device Min],DeviceRules[Risk Points],,-1)</f>
        <v>3</v>
      </c>
      <c r="P270">
        <f>_xlfn.XLOOKUP(FraudData[[#This Row],[velocity_last_24h]],VelocityRules[Velocity Min],VelocityRules[Risk Points],,-1)</f>
        <v>0</v>
      </c>
      <c r="Q270">
        <f>_xlfn.XLOOKUP(FraudData[[#This Row],[merchant_category]],MerchantRules[Merchant Category],MerchantRules[Risk Points],0)</f>
        <v>0</v>
      </c>
      <c r="R270">
        <f>SUM(FraudData[[#This Row],[Amount Risk]:[Merchant Risk]])</f>
        <v>3</v>
      </c>
      <c r="S270" t="str" cm="1">
        <f t="array" ref="S270">_xlfn.IFS(FraudData[[#This Row],[Fraud Risk Score]]&gt;=8,"High Risk",FraudData[[#This Row],[Fraud Risk Score]]&gt;=6,"Medium Risk",TRUE,"Low Risk")</f>
        <v>Low Risk</v>
      </c>
    </row>
    <row r="271" spans="1:19">
      <c r="A271">
        <v>270</v>
      </c>
      <c r="B271">
        <v>62.56</v>
      </c>
      <c r="C271">
        <v>20</v>
      </c>
      <c r="D271" t="s">
        <v>50</v>
      </c>
      <c r="E271">
        <v>0</v>
      </c>
      <c r="F271">
        <v>0</v>
      </c>
      <c r="G271">
        <v>72</v>
      </c>
      <c r="H271">
        <v>1</v>
      </c>
      <c r="I271">
        <v>60</v>
      </c>
      <c r="J271">
        <v>0</v>
      </c>
      <c r="K271">
        <f>_xlfn.XLOOKUP(FraudData[[#This Row],[amount]],AmountRules[Amount Min],AmountRules[Risk Points],,-1)</f>
        <v>0</v>
      </c>
      <c r="L271">
        <f>_xlfn.XLOOKUP(FraudData[[#This Row],[transaction_hour]],TimeRules[Hour Min],TimeRules[Risk Points],,-1)</f>
        <v>0</v>
      </c>
      <c r="M271">
        <f>_xlfn.XLOOKUP(FraudData[[#This Row],[foreign_transaction]],ForeignRules[Foreign Transaction],ForeignRules[Risk Points],0)</f>
        <v>0</v>
      </c>
      <c r="N271">
        <f>_xlfn.XLOOKUP(FraudData[[#This Row],[location_mismatch]],Table10[Location Mismatch],Table10[Risk Points],0)</f>
        <v>0</v>
      </c>
      <c r="O271">
        <f>_xlfn.XLOOKUP(FraudData[[#This Row],[device_trust_score]],DeviceRules[Device Min],DeviceRules[Risk Points],,-1)</f>
        <v>0</v>
      </c>
      <c r="P271">
        <f>_xlfn.XLOOKUP(FraudData[[#This Row],[velocity_last_24h]],VelocityRules[Velocity Min],VelocityRules[Risk Points],,-1)</f>
        <v>0</v>
      </c>
      <c r="Q271">
        <f>_xlfn.XLOOKUP(FraudData[[#This Row],[merchant_category]],MerchantRules[Merchant Category],MerchantRules[Risk Points],0)</f>
        <v>0</v>
      </c>
      <c r="R271">
        <f>SUM(FraudData[[#This Row],[Amount Risk]:[Merchant Risk]])</f>
        <v>0</v>
      </c>
      <c r="S271" t="str" cm="1">
        <f t="array" ref="S271">_xlfn.IFS(FraudData[[#This Row],[Fraud Risk Score]]&gt;=8,"High Risk",FraudData[[#This Row],[Fraud Risk Score]]&gt;=6,"Medium Risk",TRUE,"Low Risk")</f>
        <v>Low Risk</v>
      </c>
    </row>
    <row r="272" spans="1:19">
      <c r="A272">
        <v>271</v>
      </c>
      <c r="B272">
        <v>298.33</v>
      </c>
      <c r="C272">
        <v>14</v>
      </c>
      <c r="D272" t="s">
        <v>46</v>
      </c>
      <c r="E272">
        <v>0</v>
      </c>
      <c r="F272">
        <v>0</v>
      </c>
      <c r="G272">
        <v>46</v>
      </c>
      <c r="H272">
        <v>0</v>
      </c>
      <c r="I272">
        <v>20</v>
      </c>
      <c r="J272">
        <v>0</v>
      </c>
      <c r="K272">
        <f>_xlfn.XLOOKUP(FraudData[[#This Row],[amount]],AmountRules[Amount Min],AmountRules[Risk Points],,-1)</f>
        <v>0</v>
      </c>
      <c r="L272">
        <f>_xlfn.XLOOKUP(FraudData[[#This Row],[transaction_hour]],TimeRules[Hour Min],TimeRules[Risk Points],,-1)</f>
        <v>0</v>
      </c>
      <c r="M272">
        <f>_xlfn.XLOOKUP(FraudData[[#This Row],[foreign_transaction]],ForeignRules[Foreign Transaction],ForeignRules[Risk Points],0)</f>
        <v>0</v>
      </c>
      <c r="N272">
        <f>_xlfn.XLOOKUP(FraudData[[#This Row],[location_mismatch]],Table10[Location Mismatch],Table10[Risk Points],0)</f>
        <v>0</v>
      </c>
      <c r="O272">
        <f>_xlfn.XLOOKUP(FraudData[[#This Row],[device_trust_score]],DeviceRules[Device Min],DeviceRules[Risk Points],,-1)</f>
        <v>2</v>
      </c>
      <c r="P272">
        <f>_xlfn.XLOOKUP(FraudData[[#This Row],[velocity_last_24h]],VelocityRules[Velocity Min],VelocityRules[Risk Points],,-1)</f>
        <v>0</v>
      </c>
      <c r="Q272">
        <f>_xlfn.XLOOKUP(FraudData[[#This Row],[merchant_category]],MerchantRules[Merchant Category],MerchantRules[Risk Points],0)</f>
        <v>0</v>
      </c>
      <c r="R272">
        <f>SUM(FraudData[[#This Row],[Amount Risk]:[Merchant Risk]])</f>
        <v>2</v>
      </c>
      <c r="S272" t="str" cm="1">
        <f t="array" ref="S272">_xlfn.IFS(FraudData[[#This Row],[Fraud Risk Score]]&gt;=8,"High Risk",FraudData[[#This Row],[Fraud Risk Score]]&gt;=6,"Medium Risk",TRUE,"Low Risk")</f>
        <v>Low Risk</v>
      </c>
    </row>
    <row r="273" spans="1:19">
      <c r="A273">
        <v>272</v>
      </c>
      <c r="B273">
        <v>299.04000000000002</v>
      </c>
      <c r="C273">
        <v>17</v>
      </c>
      <c r="D273" t="s">
        <v>48</v>
      </c>
      <c r="E273">
        <v>0</v>
      </c>
      <c r="F273">
        <v>0</v>
      </c>
      <c r="G273">
        <v>65</v>
      </c>
      <c r="H273">
        <v>1</v>
      </c>
      <c r="I273">
        <v>18</v>
      </c>
      <c r="J273">
        <v>0</v>
      </c>
      <c r="K273">
        <f>_xlfn.XLOOKUP(FraudData[[#This Row],[amount]],AmountRules[Amount Min],AmountRules[Risk Points],,-1)</f>
        <v>0</v>
      </c>
      <c r="L273">
        <f>_xlfn.XLOOKUP(FraudData[[#This Row],[transaction_hour]],TimeRules[Hour Min],TimeRules[Risk Points],,-1)</f>
        <v>0</v>
      </c>
      <c r="M273">
        <f>_xlfn.XLOOKUP(FraudData[[#This Row],[foreign_transaction]],ForeignRules[Foreign Transaction],ForeignRules[Risk Points],0)</f>
        <v>0</v>
      </c>
      <c r="N273">
        <f>_xlfn.XLOOKUP(FraudData[[#This Row],[location_mismatch]],Table10[Location Mismatch],Table10[Risk Points],0)</f>
        <v>0</v>
      </c>
      <c r="O273">
        <f>_xlfn.XLOOKUP(FraudData[[#This Row],[device_trust_score]],DeviceRules[Device Min],DeviceRules[Risk Points],,-1)</f>
        <v>1</v>
      </c>
      <c r="P273">
        <f>_xlfn.XLOOKUP(FraudData[[#This Row],[velocity_last_24h]],VelocityRules[Velocity Min],VelocityRules[Risk Points],,-1)</f>
        <v>0</v>
      </c>
      <c r="Q273">
        <f>_xlfn.XLOOKUP(FraudData[[#This Row],[merchant_category]],MerchantRules[Merchant Category],MerchantRules[Risk Points],0)</f>
        <v>0</v>
      </c>
      <c r="R273">
        <f>SUM(FraudData[[#This Row],[Amount Risk]:[Merchant Risk]])</f>
        <v>1</v>
      </c>
      <c r="S273" t="str" cm="1">
        <f t="array" ref="S273">_xlfn.IFS(FraudData[[#This Row],[Fraud Risk Score]]&gt;=8,"High Risk",FraudData[[#This Row],[Fraud Risk Score]]&gt;=6,"Medium Risk",TRUE,"Low Risk")</f>
        <v>Low Risk</v>
      </c>
    </row>
    <row r="274" spans="1:19">
      <c r="A274">
        <v>273</v>
      </c>
      <c r="B274">
        <v>363.23</v>
      </c>
      <c r="C274">
        <v>6</v>
      </c>
      <c r="D274" t="s">
        <v>47</v>
      </c>
      <c r="E274">
        <v>0</v>
      </c>
      <c r="F274">
        <v>0</v>
      </c>
      <c r="G274">
        <v>49</v>
      </c>
      <c r="H274">
        <v>1</v>
      </c>
      <c r="I274">
        <v>61</v>
      </c>
      <c r="J274">
        <v>0</v>
      </c>
      <c r="K274">
        <f>_xlfn.XLOOKUP(FraudData[[#This Row],[amount]],AmountRules[Amount Min],AmountRules[Risk Points],,-1)</f>
        <v>0</v>
      </c>
      <c r="L274">
        <f>_xlfn.XLOOKUP(FraudData[[#This Row],[transaction_hour]],TimeRules[Hour Min],TimeRules[Risk Points],,-1)</f>
        <v>0</v>
      </c>
      <c r="M274">
        <f>_xlfn.XLOOKUP(FraudData[[#This Row],[foreign_transaction]],ForeignRules[Foreign Transaction],ForeignRules[Risk Points],0)</f>
        <v>0</v>
      </c>
      <c r="N274">
        <f>_xlfn.XLOOKUP(FraudData[[#This Row],[location_mismatch]],Table10[Location Mismatch],Table10[Risk Points],0)</f>
        <v>0</v>
      </c>
      <c r="O274">
        <f>_xlfn.XLOOKUP(FraudData[[#This Row],[device_trust_score]],DeviceRules[Device Min],DeviceRules[Risk Points],,-1)</f>
        <v>2</v>
      </c>
      <c r="P274">
        <f>_xlfn.XLOOKUP(FraudData[[#This Row],[velocity_last_24h]],VelocityRules[Velocity Min],VelocityRules[Risk Points],,-1)</f>
        <v>0</v>
      </c>
      <c r="Q274">
        <f>_xlfn.XLOOKUP(FraudData[[#This Row],[merchant_category]],MerchantRules[Merchant Category],MerchantRules[Risk Points],0)</f>
        <v>0</v>
      </c>
      <c r="R274">
        <f>SUM(FraudData[[#This Row],[Amount Risk]:[Merchant Risk]])</f>
        <v>2</v>
      </c>
      <c r="S274" t="str" cm="1">
        <f t="array" ref="S274">_xlfn.IFS(FraudData[[#This Row],[Fraud Risk Score]]&gt;=8,"High Risk",FraudData[[#This Row],[Fraud Risk Score]]&gt;=6,"Medium Risk",TRUE,"Low Risk")</f>
        <v>Low Risk</v>
      </c>
    </row>
    <row r="275" spans="1:19">
      <c r="A275">
        <v>274</v>
      </c>
      <c r="B275">
        <v>440.03</v>
      </c>
      <c r="C275">
        <v>10</v>
      </c>
      <c r="D275" t="s">
        <v>48</v>
      </c>
      <c r="E275">
        <v>0</v>
      </c>
      <c r="F275">
        <v>0</v>
      </c>
      <c r="G275">
        <v>70</v>
      </c>
      <c r="H275">
        <v>2</v>
      </c>
      <c r="I275">
        <v>33</v>
      </c>
      <c r="J275">
        <v>0</v>
      </c>
      <c r="K275">
        <f>_xlfn.XLOOKUP(FraudData[[#This Row],[amount]],AmountRules[Amount Min],AmountRules[Risk Points],,-1)</f>
        <v>0</v>
      </c>
      <c r="L275">
        <f>_xlfn.XLOOKUP(FraudData[[#This Row],[transaction_hour]],TimeRules[Hour Min],TimeRules[Risk Points],,-1)</f>
        <v>0</v>
      </c>
      <c r="M275">
        <f>_xlfn.XLOOKUP(FraudData[[#This Row],[foreign_transaction]],ForeignRules[Foreign Transaction],ForeignRules[Risk Points],0)</f>
        <v>0</v>
      </c>
      <c r="N275">
        <f>_xlfn.XLOOKUP(FraudData[[#This Row],[location_mismatch]],Table10[Location Mismatch],Table10[Risk Points],0)</f>
        <v>0</v>
      </c>
      <c r="O275">
        <f>_xlfn.XLOOKUP(FraudData[[#This Row],[device_trust_score]],DeviceRules[Device Min],DeviceRules[Risk Points],,-1)</f>
        <v>0</v>
      </c>
      <c r="P275">
        <f>_xlfn.XLOOKUP(FraudData[[#This Row],[velocity_last_24h]],VelocityRules[Velocity Min],VelocityRules[Risk Points],,-1)</f>
        <v>0</v>
      </c>
      <c r="Q275">
        <f>_xlfn.XLOOKUP(FraudData[[#This Row],[merchant_category]],MerchantRules[Merchant Category],MerchantRules[Risk Points],0)</f>
        <v>0</v>
      </c>
      <c r="R275">
        <f>SUM(FraudData[[#This Row],[Amount Risk]:[Merchant Risk]])</f>
        <v>0</v>
      </c>
      <c r="S275" t="str" cm="1">
        <f t="array" ref="S275">_xlfn.IFS(FraudData[[#This Row],[Fraud Risk Score]]&gt;=8,"High Risk",FraudData[[#This Row],[Fraud Risk Score]]&gt;=6,"Medium Risk",TRUE,"Low Risk")</f>
        <v>Low Risk</v>
      </c>
    </row>
    <row r="276" spans="1:19">
      <c r="A276">
        <v>275</v>
      </c>
      <c r="B276">
        <v>128.9</v>
      </c>
      <c r="C276">
        <v>7</v>
      </c>
      <c r="D276" t="s">
        <v>48</v>
      </c>
      <c r="E276">
        <v>0</v>
      </c>
      <c r="F276">
        <v>0</v>
      </c>
      <c r="G276">
        <v>33</v>
      </c>
      <c r="H276">
        <v>5</v>
      </c>
      <c r="I276">
        <v>25</v>
      </c>
      <c r="J276">
        <v>0</v>
      </c>
      <c r="K276">
        <f>_xlfn.XLOOKUP(FraudData[[#This Row],[amount]],AmountRules[Amount Min],AmountRules[Risk Points],,-1)</f>
        <v>0</v>
      </c>
      <c r="L276">
        <f>_xlfn.XLOOKUP(FraudData[[#This Row],[transaction_hour]],TimeRules[Hour Min],TimeRules[Risk Points],,-1)</f>
        <v>0</v>
      </c>
      <c r="M276">
        <f>_xlfn.XLOOKUP(FraudData[[#This Row],[foreign_transaction]],ForeignRules[Foreign Transaction],ForeignRules[Risk Points],0)</f>
        <v>0</v>
      </c>
      <c r="N276">
        <f>_xlfn.XLOOKUP(FraudData[[#This Row],[location_mismatch]],Table10[Location Mismatch],Table10[Risk Points],0)</f>
        <v>0</v>
      </c>
      <c r="O276">
        <f>_xlfn.XLOOKUP(FraudData[[#This Row],[device_trust_score]],DeviceRules[Device Min],DeviceRules[Risk Points],,-1)</f>
        <v>2</v>
      </c>
      <c r="P276">
        <f>_xlfn.XLOOKUP(FraudData[[#This Row],[velocity_last_24h]],VelocityRules[Velocity Min],VelocityRules[Risk Points],,-1)</f>
        <v>3</v>
      </c>
      <c r="Q276">
        <f>_xlfn.XLOOKUP(FraudData[[#This Row],[merchant_category]],MerchantRules[Merchant Category],MerchantRules[Risk Points],0)</f>
        <v>0</v>
      </c>
      <c r="R276">
        <f>SUM(FraudData[[#This Row],[Amount Risk]:[Merchant Risk]])</f>
        <v>5</v>
      </c>
      <c r="S276" t="str" cm="1">
        <f t="array" ref="S276">_xlfn.IFS(FraudData[[#This Row],[Fraud Risk Score]]&gt;=8,"High Risk",FraudData[[#This Row],[Fraud Risk Score]]&gt;=6,"Medium Risk",TRUE,"Low Risk")</f>
        <v>Low Risk</v>
      </c>
    </row>
    <row r="277" spans="1:19">
      <c r="A277">
        <v>276</v>
      </c>
      <c r="B277">
        <v>125.31</v>
      </c>
      <c r="C277">
        <v>5</v>
      </c>
      <c r="D277" t="s">
        <v>46</v>
      </c>
      <c r="E277">
        <v>0</v>
      </c>
      <c r="F277">
        <v>0</v>
      </c>
      <c r="G277">
        <v>85</v>
      </c>
      <c r="H277">
        <v>3</v>
      </c>
      <c r="I277">
        <v>18</v>
      </c>
      <c r="J277">
        <v>0</v>
      </c>
      <c r="K277">
        <f>_xlfn.XLOOKUP(FraudData[[#This Row],[amount]],AmountRules[Amount Min],AmountRules[Risk Points],,-1)</f>
        <v>0</v>
      </c>
      <c r="L277">
        <f>_xlfn.XLOOKUP(FraudData[[#This Row],[transaction_hour]],TimeRules[Hour Min],TimeRules[Risk Points],,-1)</f>
        <v>0</v>
      </c>
      <c r="M277">
        <f>_xlfn.XLOOKUP(FraudData[[#This Row],[foreign_transaction]],ForeignRules[Foreign Transaction],ForeignRules[Risk Points],0)</f>
        <v>0</v>
      </c>
      <c r="N277">
        <f>_xlfn.XLOOKUP(FraudData[[#This Row],[location_mismatch]],Table10[Location Mismatch],Table10[Risk Points],0)</f>
        <v>0</v>
      </c>
      <c r="O277">
        <f>_xlfn.XLOOKUP(FraudData[[#This Row],[device_trust_score]],DeviceRules[Device Min],DeviceRules[Risk Points],,-1)</f>
        <v>0</v>
      </c>
      <c r="P277">
        <f>_xlfn.XLOOKUP(FraudData[[#This Row],[velocity_last_24h]],VelocityRules[Velocity Min],VelocityRules[Risk Points],,-1)</f>
        <v>0</v>
      </c>
      <c r="Q277">
        <f>_xlfn.XLOOKUP(FraudData[[#This Row],[merchant_category]],MerchantRules[Merchant Category],MerchantRules[Risk Points],0)</f>
        <v>0</v>
      </c>
      <c r="R277">
        <f>SUM(FraudData[[#This Row],[Amount Risk]:[Merchant Risk]])</f>
        <v>0</v>
      </c>
      <c r="S277" t="str" cm="1">
        <f t="array" ref="S277">_xlfn.IFS(FraudData[[#This Row],[Fraud Risk Score]]&gt;=8,"High Risk",FraudData[[#This Row],[Fraud Risk Score]]&gt;=6,"Medium Risk",TRUE,"Low Risk")</f>
        <v>Low Risk</v>
      </c>
    </row>
    <row r="278" spans="1:19">
      <c r="A278">
        <v>277</v>
      </c>
      <c r="B278">
        <v>288.17</v>
      </c>
      <c r="C278">
        <v>7</v>
      </c>
      <c r="D278" t="s">
        <v>49</v>
      </c>
      <c r="E278">
        <v>0</v>
      </c>
      <c r="F278">
        <v>0</v>
      </c>
      <c r="G278">
        <v>71</v>
      </c>
      <c r="H278">
        <v>0</v>
      </c>
      <c r="I278">
        <v>38</v>
      </c>
      <c r="J278">
        <v>0</v>
      </c>
      <c r="K278">
        <f>_xlfn.XLOOKUP(FraudData[[#This Row],[amount]],AmountRules[Amount Min],AmountRules[Risk Points],,-1)</f>
        <v>0</v>
      </c>
      <c r="L278">
        <f>_xlfn.XLOOKUP(FraudData[[#This Row],[transaction_hour]],TimeRules[Hour Min],TimeRules[Risk Points],,-1)</f>
        <v>0</v>
      </c>
      <c r="M278">
        <f>_xlfn.XLOOKUP(FraudData[[#This Row],[foreign_transaction]],ForeignRules[Foreign Transaction],ForeignRules[Risk Points],0)</f>
        <v>0</v>
      </c>
      <c r="N278">
        <f>_xlfn.XLOOKUP(FraudData[[#This Row],[location_mismatch]],Table10[Location Mismatch],Table10[Risk Points],0)</f>
        <v>0</v>
      </c>
      <c r="O278">
        <f>_xlfn.XLOOKUP(FraudData[[#This Row],[device_trust_score]],DeviceRules[Device Min],DeviceRules[Risk Points],,-1)</f>
        <v>0</v>
      </c>
      <c r="P278">
        <f>_xlfn.XLOOKUP(FraudData[[#This Row],[velocity_last_24h]],VelocityRules[Velocity Min],VelocityRules[Risk Points],,-1)</f>
        <v>0</v>
      </c>
      <c r="Q278">
        <f>_xlfn.XLOOKUP(FraudData[[#This Row],[merchant_category]],MerchantRules[Merchant Category],MerchantRules[Risk Points],0)</f>
        <v>1</v>
      </c>
      <c r="R278">
        <f>SUM(FraudData[[#This Row],[Amount Risk]:[Merchant Risk]])</f>
        <v>1</v>
      </c>
      <c r="S278" t="str" cm="1">
        <f t="array" ref="S278">_xlfn.IFS(FraudData[[#This Row],[Fraud Risk Score]]&gt;=8,"High Risk",FraudData[[#This Row],[Fraud Risk Score]]&gt;=6,"Medium Risk",TRUE,"Low Risk")</f>
        <v>Low Risk</v>
      </c>
    </row>
    <row r="279" spans="1:19">
      <c r="A279">
        <v>278</v>
      </c>
      <c r="B279">
        <v>188.95</v>
      </c>
      <c r="C279">
        <v>1</v>
      </c>
      <c r="D279" t="s">
        <v>49</v>
      </c>
      <c r="E279">
        <v>0</v>
      </c>
      <c r="F279">
        <v>0</v>
      </c>
      <c r="G279">
        <v>98</v>
      </c>
      <c r="H279">
        <v>3</v>
      </c>
      <c r="I279">
        <v>19</v>
      </c>
      <c r="J279">
        <v>0</v>
      </c>
      <c r="K279">
        <f>_xlfn.XLOOKUP(FraudData[[#This Row],[amount]],AmountRules[Amount Min],AmountRules[Risk Points],,-1)</f>
        <v>0</v>
      </c>
      <c r="L279">
        <f>_xlfn.XLOOKUP(FraudData[[#This Row],[transaction_hour]],TimeRules[Hour Min],TimeRules[Risk Points],,-1)</f>
        <v>3</v>
      </c>
      <c r="M279">
        <f>_xlfn.XLOOKUP(FraudData[[#This Row],[foreign_transaction]],ForeignRules[Foreign Transaction],ForeignRules[Risk Points],0)</f>
        <v>0</v>
      </c>
      <c r="N279">
        <f>_xlfn.XLOOKUP(FraudData[[#This Row],[location_mismatch]],Table10[Location Mismatch],Table10[Risk Points],0)</f>
        <v>0</v>
      </c>
      <c r="O279">
        <f>_xlfn.XLOOKUP(FraudData[[#This Row],[device_trust_score]],DeviceRules[Device Min],DeviceRules[Risk Points],,-1)</f>
        <v>0</v>
      </c>
      <c r="P279">
        <f>_xlfn.XLOOKUP(FraudData[[#This Row],[velocity_last_24h]],VelocityRules[Velocity Min],VelocityRules[Risk Points],,-1)</f>
        <v>0</v>
      </c>
      <c r="Q279">
        <f>_xlfn.XLOOKUP(FraudData[[#This Row],[merchant_category]],MerchantRules[Merchant Category],MerchantRules[Risk Points],0)</f>
        <v>1</v>
      </c>
      <c r="R279">
        <f>SUM(FraudData[[#This Row],[Amount Risk]:[Merchant Risk]])</f>
        <v>4</v>
      </c>
      <c r="S279" t="str" cm="1">
        <f t="array" ref="S279">_xlfn.IFS(FraudData[[#This Row],[Fraud Risk Score]]&gt;=8,"High Risk",FraudData[[#This Row],[Fraud Risk Score]]&gt;=6,"Medium Risk",TRUE,"Low Risk")</f>
        <v>Low Risk</v>
      </c>
    </row>
    <row r="280" spans="1:19">
      <c r="A280">
        <v>279</v>
      </c>
      <c r="B280">
        <v>217.9</v>
      </c>
      <c r="C280">
        <v>18</v>
      </c>
      <c r="D280" t="s">
        <v>49</v>
      </c>
      <c r="E280">
        <v>0</v>
      </c>
      <c r="F280">
        <v>0</v>
      </c>
      <c r="G280">
        <v>27</v>
      </c>
      <c r="H280">
        <v>1</v>
      </c>
      <c r="I280">
        <v>29</v>
      </c>
      <c r="J280">
        <v>0</v>
      </c>
      <c r="K280">
        <f>_xlfn.XLOOKUP(FraudData[[#This Row],[amount]],AmountRules[Amount Min],AmountRules[Risk Points],,-1)</f>
        <v>0</v>
      </c>
      <c r="L280">
        <f>_xlfn.XLOOKUP(FraudData[[#This Row],[transaction_hour]],TimeRules[Hour Min],TimeRules[Risk Points],,-1)</f>
        <v>0</v>
      </c>
      <c r="M280">
        <f>_xlfn.XLOOKUP(FraudData[[#This Row],[foreign_transaction]],ForeignRules[Foreign Transaction],ForeignRules[Risk Points],0)</f>
        <v>0</v>
      </c>
      <c r="N280">
        <f>_xlfn.XLOOKUP(FraudData[[#This Row],[location_mismatch]],Table10[Location Mismatch],Table10[Risk Points],0)</f>
        <v>0</v>
      </c>
      <c r="O280">
        <f>_xlfn.XLOOKUP(FraudData[[#This Row],[device_trust_score]],DeviceRules[Device Min],DeviceRules[Risk Points],,-1)</f>
        <v>3</v>
      </c>
      <c r="P280">
        <f>_xlfn.XLOOKUP(FraudData[[#This Row],[velocity_last_24h]],VelocityRules[Velocity Min],VelocityRules[Risk Points],,-1)</f>
        <v>0</v>
      </c>
      <c r="Q280">
        <f>_xlfn.XLOOKUP(FraudData[[#This Row],[merchant_category]],MerchantRules[Merchant Category],MerchantRules[Risk Points],0)</f>
        <v>1</v>
      </c>
      <c r="R280">
        <f>SUM(FraudData[[#This Row],[Amount Risk]:[Merchant Risk]])</f>
        <v>4</v>
      </c>
      <c r="S280" t="str" cm="1">
        <f t="array" ref="S280">_xlfn.IFS(FraudData[[#This Row],[Fraud Risk Score]]&gt;=8,"High Risk",FraudData[[#This Row],[Fraud Risk Score]]&gt;=6,"Medium Risk",TRUE,"Low Risk")</f>
        <v>Low Risk</v>
      </c>
    </row>
    <row r="281" spans="1:19">
      <c r="A281">
        <v>280</v>
      </c>
      <c r="B281">
        <v>285.95</v>
      </c>
      <c r="C281">
        <v>15</v>
      </c>
      <c r="D281" t="s">
        <v>50</v>
      </c>
      <c r="E281">
        <v>0</v>
      </c>
      <c r="F281">
        <v>0</v>
      </c>
      <c r="G281">
        <v>32</v>
      </c>
      <c r="H281">
        <v>0</v>
      </c>
      <c r="I281">
        <v>31</v>
      </c>
      <c r="J281">
        <v>0</v>
      </c>
      <c r="K281">
        <f>_xlfn.XLOOKUP(FraudData[[#This Row],[amount]],AmountRules[Amount Min],AmountRules[Risk Points],,-1)</f>
        <v>0</v>
      </c>
      <c r="L281">
        <f>_xlfn.XLOOKUP(FraudData[[#This Row],[transaction_hour]],TimeRules[Hour Min],TimeRules[Risk Points],,-1)</f>
        <v>0</v>
      </c>
      <c r="M281">
        <f>_xlfn.XLOOKUP(FraudData[[#This Row],[foreign_transaction]],ForeignRules[Foreign Transaction],ForeignRules[Risk Points],0)</f>
        <v>0</v>
      </c>
      <c r="N281">
        <f>_xlfn.XLOOKUP(FraudData[[#This Row],[location_mismatch]],Table10[Location Mismatch],Table10[Risk Points],0)</f>
        <v>0</v>
      </c>
      <c r="O281">
        <f>_xlfn.XLOOKUP(FraudData[[#This Row],[device_trust_score]],DeviceRules[Device Min],DeviceRules[Risk Points],,-1)</f>
        <v>2</v>
      </c>
      <c r="P281">
        <f>_xlfn.XLOOKUP(FraudData[[#This Row],[velocity_last_24h]],VelocityRules[Velocity Min],VelocityRules[Risk Points],,-1)</f>
        <v>0</v>
      </c>
      <c r="Q281">
        <f>_xlfn.XLOOKUP(FraudData[[#This Row],[merchant_category]],MerchantRules[Merchant Category],MerchantRules[Risk Points],0)</f>
        <v>0</v>
      </c>
      <c r="R281">
        <f>SUM(FraudData[[#This Row],[Amount Risk]:[Merchant Risk]])</f>
        <v>2</v>
      </c>
      <c r="S281" t="str" cm="1">
        <f t="array" ref="S281">_xlfn.IFS(FraudData[[#This Row],[Fraud Risk Score]]&gt;=8,"High Risk",FraudData[[#This Row],[Fraud Risk Score]]&gt;=6,"Medium Risk",TRUE,"Low Risk")</f>
        <v>Low Risk</v>
      </c>
    </row>
    <row r="282" spans="1:19">
      <c r="A282">
        <v>281</v>
      </c>
      <c r="B282">
        <v>397.32</v>
      </c>
      <c r="C282">
        <v>6</v>
      </c>
      <c r="D282" t="s">
        <v>49</v>
      </c>
      <c r="E282">
        <v>0</v>
      </c>
      <c r="F282">
        <v>0</v>
      </c>
      <c r="G282">
        <v>49</v>
      </c>
      <c r="H282">
        <v>2</v>
      </c>
      <c r="I282">
        <v>39</v>
      </c>
      <c r="J282">
        <v>0</v>
      </c>
      <c r="K282">
        <f>_xlfn.XLOOKUP(FraudData[[#This Row],[amount]],AmountRules[Amount Min],AmountRules[Risk Points],,-1)</f>
        <v>0</v>
      </c>
      <c r="L282">
        <f>_xlfn.XLOOKUP(FraudData[[#This Row],[transaction_hour]],TimeRules[Hour Min],TimeRules[Risk Points],,-1)</f>
        <v>0</v>
      </c>
      <c r="M282">
        <f>_xlfn.XLOOKUP(FraudData[[#This Row],[foreign_transaction]],ForeignRules[Foreign Transaction],ForeignRules[Risk Points],0)</f>
        <v>0</v>
      </c>
      <c r="N282">
        <f>_xlfn.XLOOKUP(FraudData[[#This Row],[location_mismatch]],Table10[Location Mismatch],Table10[Risk Points],0)</f>
        <v>0</v>
      </c>
      <c r="O282">
        <f>_xlfn.XLOOKUP(FraudData[[#This Row],[device_trust_score]],DeviceRules[Device Min],DeviceRules[Risk Points],,-1)</f>
        <v>2</v>
      </c>
      <c r="P282">
        <f>_xlfn.XLOOKUP(FraudData[[#This Row],[velocity_last_24h]],VelocityRules[Velocity Min],VelocityRules[Risk Points],,-1)</f>
        <v>0</v>
      </c>
      <c r="Q282">
        <f>_xlfn.XLOOKUP(FraudData[[#This Row],[merchant_category]],MerchantRules[Merchant Category],MerchantRules[Risk Points],0)</f>
        <v>1</v>
      </c>
      <c r="R282">
        <f>SUM(FraudData[[#This Row],[Amount Risk]:[Merchant Risk]])</f>
        <v>3</v>
      </c>
      <c r="S282" t="str" cm="1">
        <f t="array" ref="S282">_xlfn.IFS(FraudData[[#This Row],[Fraud Risk Score]]&gt;=8,"High Risk",FraudData[[#This Row],[Fraud Risk Score]]&gt;=6,"Medium Risk",TRUE,"Low Risk")</f>
        <v>Low Risk</v>
      </c>
    </row>
    <row r="283" spans="1:19">
      <c r="A283">
        <v>282</v>
      </c>
      <c r="B283">
        <v>74.25</v>
      </c>
      <c r="C283">
        <v>9</v>
      </c>
      <c r="D283" t="s">
        <v>46</v>
      </c>
      <c r="E283">
        <v>0</v>
      </c>
      <c r="F283">
        <v>0</v>
      </c>
      <c r="G283">
        <v>60</v>
      </c>
      <c r="H283">
        <v>0</v>
      </c>
      <c r="I283">
        <v>37</v>
      </c>
      <c r="J283">
        <v>0</v>
      </c>
      <c r="K283">
        <f>_xlfn.XLOOKUP(FraudData[[#This Row],[amount]],AmountRules[Amount Min],AmountRules[Risk Points],,-1)</f>
        <v>0</v>
      </c>
      <c r="L283">
        <f>_xlfn.XLOOKUP(FraudData[[#This Row],[transaction_hour]],TimeRules[Hour Min],TimeRules[Risk Points],,-1)</f>
        <v>0</v>
      </c>
      <c r="M283">
        <f>_xlfn.XLOOKUP(FraudData[[#This Row],[foreign_transaction]],ForeignRules[Foreign Transaction],ForeignRules[Risk Points],0)</f>
        <v>0</v>
      </c>
      <c r="N283">
        <f>_xlfn.XLOOKUP(FraudData[[#This Row],[location_mismatch]],Table10[Location Mismatch],Table10[Risk Points],0)</f>
        <v>0</v>
      </c>
      <c r="O283">
        <f>_xlfn.XLOOKUP(FraudData[[#This Row],[device_trust_score]],DeviceRules[Device Min],DeviceRules[Risk Points],,-1)</f>
        <v>1</v>
      </c>
      <c r="P283">
        <f>_xlfn.XLOOKUP(FraudData[[#This Row],[velocity_last_24h]],VelocityRules[Velocity Min],VelocityRules[Risk Points],,-1)</f>
        <v>0</v>
      </c>
      <c r="Q283">
        <f>_xlfn.XLOOKUP(FraudData[[#This Row],[merchant_category]],MerchantRules[Merchant Category],MerchantRules[Risk Points],0)</f>
        <v>0</v>
      </c>
      <c r="R283">
        <f>SUM(FraudData[[#This Row],[Amount Risk]:[Merchant Risk]])</f>
        <v>1</v>
      </c>
      <c r="S283" t="str" cm="1">
        <f t="array" ref="S283">_xlfn.IFS(FraudData[[#This Row],[Fraud Risk Score]]&gt;=8,"High Risk",FraudData[[#This Row],[Fraud Risk Score]]&gt;=6,"Medium Risk",TRUE,"Low Risk")</f>
        <v>Low Risk</v>
      </c>
    </row>
    <row r="284" spans="1:19">
      <c r="A284">
        <v>283</v>
      </c>
      <c r="B284">
        <v>84.77</v>
      </c>
      <c r="C284">
        <v>11</v>
      </c>
      <c r="D284" t="s">
        <v>50</v>
      </c>
      <c r="E284">
        <v>0</v>
      </c>
      <c r="F284">
        <v>0</v>
      </c>
      <c r="G284">
        <v>67</v>
      </c>
      <c r="H284">
        <v>3</v>
      </c>
      <c r="I284">
        <v>34</v>
      </c>
      <c r="J284">
        <v>0</v>
      </c>
      <c r="K284">
        <f>_xlfn.XLOOKUP(FraudData[[#This Row],[amount]],AmountRules[Amount Min],AmountRules[Risk Points],,-1)</f>
        <v>0</v>
      </c>
      <c r="L284">
        <f>_xlfn.XLOOKUP(FraudData[[#This Row],[transaction_hour]],TimeRules[Hour Min],TimeRules[Risk Points],,-1)</f>
        <v>0</v>
      </c>
      <c r="M284">
        <f>_xlfn.XLOOKUP(FraudData[[#This Row],[foreign_transaction]],ForeignRules[Foreign Transaction],ForeignRules[Risk Points],0)</f>
        <v>0</v>
      </c>
      <c r="N284">
        <f>_xlfn.XLOOKUP(FraudData[[#This Row],[location_mismatch]],Table10[Location Mismatch],Table10[Risk Points],0)</f>
        <v>0</v>
      </c>
      <c r="O284">
        <f>_xlfn.XLOOKUP(FraudData[[#This Row],[device_trust_score]],DeviceRules[Device Min],DeviceRules[Risk Points],,-1)</f>
        <v>1</v>
      </c>
      <c r="P284">
        <f>_xlfn.XLOOKUP(FraudData[[#This Row],[velocity_last_24h]],VelocityRules[Velocity Min],VelocityRules[Risk Points],,-1)</f>
        <v>0</v>
      </c>
      <c r="Q284">
        <f>_xlfn.XLOOKUP(FraudData[[#This Row],[merchant_category]],MerchantRules[Merchant Category],MerchantRules[Risk Points],0)</f>
        <v>0</v>
      </c>
      <c r="R284">
        <f>SUM(FraudData[[#This Row],[Amount Risk]:[Merchant Risk]])</f>
        <v>1</v>
      </c>
      <c r="S284" t="str" cm="1">
        <f t="array" ref="S284">_xlfn.IFS(FraudData[[#This Row],[Fraud Risk Score]]&gt;=8,"High Risk",FraudData[[#This Row],[Fraud Risk Score]]&gt;=6,"Medium Risk",TRUE,"Low Risk")</f>
        <v>Low Risk</v>
      </c>
    </row>
    <row r="285" spans="1:19">
      <c r="A285">
        <v>284</v>
      </c>
      <c r="B285">
        <v>17.77</v>
      </c>
      <c r="C285">
        <v>16</v>
      </c>
      <c r="D285" t="s">
        <v>49</v>
      </c>
      <c r="E285">
        <v>0</v>
      </c>
      <c r="F285">
        <v>0</v>
      </c>
      <c r="G285">
        <v>74</v>
      </c>
      <c r="H285">
        <v>1</v>
      </c>
      <c r="I285">
        <v>24</v>
      </c>
      <c r="J285">
        <v>0</v>
      </c>
      <c r="K285">
        <f>_xlfn.XLOOKUP(FraudData[[#This Row],[amount]],AmountRules[Amount Min],AmountRules[Risk Points],,-1)</f>
        <v>0</v>
      </c>
      <c r="L285">
        <f>_xlfn.XLOOKUP(FraudData[[#This Row],[transaction_hour]],TimeRules[Hour Min],TimeRules[Risk Points],,-1)</f>
        <v>0</v>
      </c>
      <c r="M285">
        <f>_xlfn.XLOOKUP(FraudData[[#This Row],[foreign_transaction]],ForeignRules[Foreign Transaction],ForeignRules[Risk Points],0)</f>
        <v>0</v>
      </c>
      <c r="N285">
        <f>_xlfn.XLOOKUP(FraudData[[#This Row],[location_mismatch]],Table10[Location Mismatch],Table10[Risk Points],0)</f>
        <v>0</v>
      </c>
      <c r="O285">
        <f>_xlfn.XLOOKUP(FraudData[[#This Row],[device_trust_score]],DeviceRules[Device Min],DeviceRules[Risk Points],,-1)</f>
        <v>0</v>
      </c>
      <c r="P285">
        <f>_xlfn.XLOOKUP(FraudData[[#This Row],[velocity_last_24h]],VelocityRules[Velocity Min],VelocityRules[Risk Points],,-1)</f>
        <v>0</v>
      </c>
      <c r="Q285">
        <f>_xlfn.XLOOKUP(FraudData[[#This Row],[merchant_category]],MerchantRules[Merchant Category],MerchantRules[Risk Points],0)</f>
        <v>1</v>
      </c>
      <c r="R285">
        <f>SUM(FraudData[[#This Row],[Amount Risk]:[Merchant Risk]])</f>
        <v>1</v>
      </c>
      <c r="S285" t="str" cm="1">
        <f t="array" ref="S285">_xlfn.IFS(FraudData[[#This Row],[Fraud Risk Score]]&gt;=8,"High Risk",FraudData[[#This Row],[Fraud Risk Score]]&gt;=6,"Medium Risk",TRUE,"Low Risk")</f>
        <v>Low Risk</v>
      </c>
    </row>
    <row r="286" spans="1:19">
      <c r="A286">
        <v>285</v>
      </c>
      <c r="B286">
        <v>155.41</v>
      </c>
      <c r="C286">
        <v>6</v>
      </c>
      <c r="D286" t="s">
        <v>48</v>
      </c>
      <c r="E286">
        <v>0</v>
      </c>
      <c r="F286">
        <v>0</v>
      </c>
      <c r="G286">
        <v>87</v>
      </c>
      <c r="H286">
        <v>3</v>
      </c>
      <c r="I286">
        <v>38</v>
      </c>
      <c r="J286">
        <v>0</v>
      </c>
      <c r="K286">
        <f>_xlfn.XLOOKUP(FraudData[[#This Row],[amount]],AmountRules[Amount Min],AmountRules[Risk Points],,-1)</f>
        <v>0</v>
      </c>
      <c r="L286">
        <f>_xlfn.XLOOKUP(FraudData[[#This Row],[transaction_hour]],TimeRules[Hour Min],TimeRules[Risk Points],,-1)</f>
        <v>0</v>
      </c>
      <c r="M286">
        <f>_xlfn.XLOOKUP(FraudData[[#This Row],[foreign_transaction]],ForeignRules[Foreign Transaction],ForeignRules[Risk Points],0)</f>
        <v>0</v>
      </c>
      <c r="N286">
        <f>_xlfn.XLOOKUP(FraudData[[#This Row],[location_mismatch]],Table10[Location Mismatch],Table10[Risk Points],0)</f>
        <v>0</v>
      </c>
      <c r="O286">
        <f>_xlfn.XLOOKUP(FraudData[[#This Row],[device_trust_score]],DeviceRules[Device Min],DeviceRules[Risk Points],,-1)</f>
        <v>0</v>
      </c>
      <c r="P286">
        <f>_xlfn.XLOOKUP(FraudData[[#This Row],[velocity_last_24h]],VelocityRules[Velocity Min],VelocityRules[Risk Points],,-1)</f>
        <v>0</v>
      </c>
      <c r="Q286">
        <f>_xlfn.XLOOKUP(FraudData[[#This Row],[merchant_category]],MerchantRules[Merchant Category],MerchantRules[Risk Points],0)</f>
        <v>0</v>
      </c>
      <c r="R286">
        <f>SUM(FraudData[[#This Row],[Amount Risk]:[Merchant Risk]])</f>
        <v>0</v>
      </c>
      <c r="S286" t="str" cm="1">
        <f t="array" ref="S286">_xlfn.IFS(FraudData[[#This Row],[Fraud Risk Score]]&gt;=8,"High Risk",FraudData[[#This Row],[Fraud Risk Score]]&gt;=6,"Medium Risk",TRUE,"Low Risk")</f>
        <v>Low Risk</v>
      </c>
    </row>
    <row r="287" spans="1:19">
      <c r="A287">
        <v>286</v>
      </c>
      <c r="B287">
        <v>6.59</v>
      </c>
      <c r="C287">
        <v>21</v>
      </c>
      <c r="D287" t="s">
        <v>46</v>
      </c>
      <c r="E287">
        <v>0</v>
      </c>
      <c r="F287">
        <v>0</v>
      </c>
      <c r="G287">
        <v>58</v>
      </c>
      <c r="H287">
        <v>2</v>
      </c>
      <c r="I287">
        <v>51</v>
      </c>
      <c r="J287">
        <v>0</v>
      </c>
      <c r="K287">
        <f>_xlfn.XLOOKUP(FraudData[[#This Row],[amount]],AmountRules[Amount Min],AmountRules[Risk Points],,-1)</f>
        <v>0</v>
      </c>
      <c r="L287">
        <f>_xlfn.XLOOKUP(FraudData[[#This Row],[transaction_hour]],TimeRules[Hour Min],TimeRules[Risk Points],,-1)</f>
        <v>0</v>
      </c>
      <c r="M287">
        <f>_xlfn.XLOOKUP(FraudData[[#This Row],[foreign_transaction]],ForeignRules[Foreign Transaction],ForeignRules[Risk Points],0)</f>
        <v>0</v>
      </c>
      <c r="N287">
        <f>_xlfn.XLOOKUP(FraudData[[#This Row],[location_mismatch]],Table10[Location Mismatch],Table10[Risk Points],0)</f>
        <v>0</v>
      </c>
      <c r="O287">
        <f>_xlfn.XLOOKUP(FraudData[[#This Row],[device_trust_score]],DeviceRules[Device Min],DeviceRules[Risk Points],,-1)</f>
        <v>1</v>
      </c>
      <c r="P287">
        <f>_xlfn.XLOOKUP(FraudData[[#This Row],[velocity_last_24h]],VelocityRules[Velocity Min],VelocityRules[Risk Points],,-1)</f>
        <v>0</v>
      </c>
      <c r="Q287">
        <f>_xlfn.XLOOKUP(FraudData[[#This Row],[merchant_category]],MerchantRules[Merchant Category],MerchantRules[Risk Points],0)</f>
        <v>0</v>
      </c>
      <c r="R287">
        <f>SUM(FraudData[[#This Row],[Amount Risk]:[Merchant Risk]])</f>
        <v>1</v>
      </c>
      <c r="S287" t="str" cm="1">
        <f t="array" ref="S287">_xlfn.IFS(FraudData[[#This Row],[Fraud Risk Score]]&gt;=8,"High Risk",FraudData[[#This Row],[Fraud Risk Score]]&gt;=6,"Medium Risk",TRUE,"Low Risk")</f>
        <v>Low Risk</v>
      </c>
    </row>
    <row r="288" spans="1:19">
      <c r="A288">
        <v>287</v>
      </c>
      <c r="B288">
        <v>112.79</v>
      </c>
      <c r="C288">
        <v>7</v>
      </c>
      <c r="D288" t="s">
        <v>46</v>
      </c>
      <c r="E288">
        <v>0</v>
      </c>
      <c r="F288">
        <v>0</v>
      </c>
      <c r="G288">
        <v>97</v>
      </c>
      <c r="H288">
        <v>1</v>
      </c>
      <c r="I288">
        <v>39</v>
      </c>
      <c r="J288">
        <v>0</v>
      </c>
      <c r="K288">
        <f>_xlfn.XLOOKUP(FraudData[[#This Row],[amount]],AmountRules[Amount Min],AmountRules[Risk Points],,-1)</f>
        <v>0</v>
      </c>
      <c r="L288">
        <f>_xlfn.XLOOKUP(FraudData[[#This Row],[transaction_hour]],TimeRules[Hour Min],TimeRules[Risk Points],,-1)</f>
        <v>0</v>
      </c>
      <c r="M288">
        <f>_xlfn.XLOOKUP(FraudData[[#This Row],[foreign_transaction]],ForeignRules[Foreign Transaction],ForeignRules[Risk Points],0)</f>
        <v>0</v>
      </c>
      <c r="N288">
        <f>_xlfn.XLOOKUP(FraudData[[#This Row],[location_mismatch]],Table10[Location Mismatch],Table10[Risk Points],0)</f>
        <v>0</v>
      </c>
      <c r="O288">
        <f>_xlfn.XLOOKUP(FraudData[[#This Row],[device_trust_score]],DeviceRules[Device Min],DeviceRules[Risk Points],,-1)</f>
        <v>0</v>
      </c>
      <c r="P288">
        <f>_xlfn.XLOOKUP(FraudData[[#This Row],[velocity_last_24h]],VelocityRules[Velocity Min],VelocityRules[Risk Points],,-1)</f>
        <v>0</v>
      </c>
      <c r="Q288">
        <f>_xlfn.XLOOKUP(FraudData[[#This Row],[merchant_category]],MerchantRules[Merchant Category],MerchantRules[Risk Points],0)</f>
        <v>0</v>
      </c>
      <c r="R288">
        <f>SUM(FraudData[[#This Row],[Amount Risk]:[Merchant Risk]])</f>
        <v>0</v>
      </c>
      <c r="S288" t="str" cm="1">
        <f t="array" ref="S288">_xlfn.IFS(FraudData[[#This Row],[Fraud Risk Score]]&gt;=8,"High Risk",FraudData[[#This Row],[Fraud Risk Score]]&gt;=6,"Medium Risk",TRUE,"Low Risk")</f>
        <v>Low Risk</v>
      </c>
    </row>
    <row r="289" spans="1:19">
      <c r="A289">
        <v>288</v>
      </c>
      <c r="B289">
        <v>140.81</v>
      </c>
      <c r="C289">
        <v>6</v>
      </c>
      <c r="D289" t="s">
        <v>47</v>
      </c>
      <c r="E289">
        <v>0</v>
      </c>
      <c r="F289">
        <v>0</v>
      </c>
      <c r="G289">
        <v>34</v>
      </c>
      <c r="H289">
        <v>2</v>
      </c>
      <c r="I289">
        <v>39</v>
      </c>
      <c r="J289">
        <v>0</v>
      </c>
      <c r="K289">
        <f>_xlfn.XLOOKUP(FraudData[[#This Row],[amount]],AmountRules[Amount Min],AmountRules[Risk Points],,-1)</f>
        <v>0</v>
      </c>
      <c r="L289">
        <f>_xlfn.XLOOKUP(FraudData[[#This Row],[transaction_hour]],TimeRules[Hour Min],TimeRules[Risk Points],,-1)</f>
        <v>0</v>
      </c>
      <c r="M289">
        <f>_xlfn.XLOOKUP(FraudData[[#This Row],[foreign_transaction]],ForeignRules[Foreign Transaction],ForeignRules[Risk Points],0)</f>
        <v>0</v>
      </c>
      <c r="N289">
        <f>_xlfn.XLOOKUP(FraudData[[#This Row],[location_mismatch]],Table10[Location Mismatch],Table10[Risk Points],0)</f>
        <v>0</v>
      </c>
      <c r="O289">
        <f>_xlfn.XLOOKUP(FraudData[[#This Row],[device_trust_score]],DeviceRules[Device Min],DeviceRules[Risk Points],,-1)</f>
        <v>2</v>
      </c>
      <c r="P289">
        <f>_xlfn.XLOOKUP(FraudData[[#This Row],[velocity_last_24h]],VelocityRules[Velocity Min],VelocityRules[Risk Points],,-1)</f>
        <v>0</v>
      </c>
      <c r="Q289">
        <f>_xlfn.XLOOKUP(FraudData[[#This Row],[merchant_category]],MerchantRules[Merchant Category],MerchantRules[Risk Points],0)</f>
        <v>0</v>
      </c>
      <c r="R289">
        <f>SUM(FraudData[[#This Row],[Amount Risk]:[Merchant Risk]])</f>
        <v>2</v>
      </c>
      <c r="S289" t="str" cm="1">
        <f t="array" ref="S289">_xlfn.IFS(FraudData[[#This Row],[Fraud Risk Score]]&gt;=8,"High Risk",FraudData[[#This Row],[Fraud Risk Score]]&gt;=6,"Medium Risk",TRUE,"Low Risk")</f>
        <v>Low Risk</v>
      </c>
    </row>
    <row r="290" spans="1:19">
      <c r="A290">
        <v>289</v>
      </c>
      <c r="B290">
        <v>60.77</v>
      </c>
      <c r="C290">
        <v>3</v>
      </c>
      <c r="D290" t="s">
        <v>46</v>
      </c>
      <c r="E290">
        <v>1</v>
      </c>
      <c r="F290">
        <v>0</v>
      </c>
      <c r="G290">
        <v>51</v>
      </c>
      <c r="H290">
        <v>5</v>
      </c>
      <c r="I290">
        <v>38</v>
      </c>
      <c r="J290">
        <v>1</v>
      </c>
      <c r="K290">
        <f>_xlfn.XLOOKUP(FraudData[[#This Row],[amount]],AmountRules[Amount Min],AmountRules[Risk Points],,-1)</f>
        <v>0</v>
      </c>
      <c r="L290">
        <f>_xlfn.XLOOKUP(FraudData[[#This Row],[transaction_hour]],TimeRules[Hour Min],TimeRules[Risk Points],,-1)</f>
        <v>3</v>
      </c>
      <c r="M290">
        <f>_xlfn.XLOOKUP(FraudData[[#This Row],[foreign_transaction]],ForeignRules[Foreign Transaction],ForeignRules[Risk Points],0)</f>
        <v>3</v>
      </c>
      <c r="N290">
        <f>_xlfn.XLOOKUP(FraudData[[#This Row],[location_mismatch]],Table10[Location Mismatch],Table10[Risk Points],0)</f>
        <v>0</v>
      </c>
      <c r="O290">
        <f>_xlfn.XLOOKUP(FraudData[[#This Row],[device_trust_score]],DeviceRules[Device Min],DeviceRules[Risk Points],,-1)</f>
        <v>1</v>
      </c>
      <c r="P290">
        <f>_xlfn.XLOOKUP(FraudData[[#This Row],[velocity_last_24h]],VelocityRules[Velocity Min],VelocityRules[Risk Points],,-1)</f>
        <v>3</v>
      </c>
      <c r="Q290">
        <f>_xlfn.XLOOKUP(FraudData[[#This Row],[merchant_category]],MerchantRules[Merchant Category],MerchantRules[Risk Points],0)</f>
        <v>0</v>
      </c>
      <c r="R290">
        <f>SUM(FraudData[[#This Row],[Amount Risk]:[Merchant Risk]])</f>
        <v>10</v>
      </c>
      <c r="S290" t="str" cm="1">
        <f t="array" ref="S290">_xlfn.IFS(FraudData[[#This Row],[Fraud Risk Score]]&gt;=8,"High Risk",FraudData[[#This Row],[Fraud Risk Score]]&gt;=6,"Medium Risk",TRUE,"Low Risk")</f>
        <v>High Risk</v>
      </c>
    </row>
    <row r="291" spans="1:19">
      <c r="A291">
        <v>290</v>
      </c>
      <c r="B291">
        <v>160.85</v>
      </c>
      <c r="C291">
        <v>2</v>
      </c>
      <c r="D291" t="s">
        <v>48</v>
      </c>
      <c r="E291">
        <v>0</v>
      </c>
      <c r="F291">
        <v>0</v>
      </c>
      <c r="G291">
        <v>37</v>
      </c>
      <c r="H291">
        <v>2</v>
      </c>
      <c r="I291">
        <v>30</v>
      </c>
      <c r="J291">
        <v>0</v>
      </c>
      <c r="K291">
        <f>_xlfn.XLOOKUP(FraudData[[#This Row],[amount]],AmountRules[Amount Min],AmountRules[Risk Points],,-1)</f>
        <v>0</v>
      </c>
      <c r="L291">
        <f>_xlfn.XLOOKUP(FraudData[[#This Row],[transaction_hour]],TimeRules[Hour Min],TimeRules[Risk Points],,-1)</f>
        <v>3</v>
      </c>
      <c r="M291">
        <f>_xlfn.XLOOKUP(FraudData[[#This Row],[foreign_transaction]],ForeignRules[Foreign Transaction],ForeignRules[Risk Points],0)</f>
        <v>0</v>
      </c>
      <c r="N291">
        <f>_xlfn.XLOOKUP(FraudData[[#This Row],[location_mismatch]],Table10[Location Mismatch],Table10[Risk Points],0)</f>
        <v>0</v>
      </c>
      <c r="O291">
        <f>_xlfn.XLOOKUP(FraudData[[#This Row],[device_trust_score]],DeviceRules[Device Min],DeviceRules[Risk Points],,-1)</f>
        <v>2</v>
      </c>
      <c r="P291">
        <f>_xlfn.XLOOKUP(FraudData[[#This Row],[velocity_last_24h]],VelocityRules[Velocity Min],VelocityRules[Risk Points],,-1)</f>
        <v>0</v>
      </c>
      <c r="Q291">
        <f>_xlfn.XLOOKUP(FraudData[[#This Row],[merchant_category]],MerchantRules[Merchant Category],MerchantRules[Risk Points],0)</f>
        <v>0</v>
      </c>
      <c r="R291">
        <f>SUM(FraudData[[#This Row],[Amount Risk]:[Merchant Risk]])</f>
        <v>5</v>
      </c>
      <c r="S291" t="str" cm="1">
        <f t="array" ref="S291">_xlfn.IFS(FraudData[[#This Row],[Fraud Risk Score]]&gt;=8,"High Risk",FraudData[[#This Row],[Fraud Risk Score]]&gt;=6,"Medium Risk",TRUE,"Low Risk")</f>
        <v>Low Risk</v>
      </c>
    </row>
    <row r="292" spans="1:19">
      <c r="A292">
        <v>291</v>
      </c>
      <c r="B292">
        <v>5.58</v>
      </c>
      <c r="C292">
        <v>18</v>
      </c>
      <c r="D292" t="s">
        <v>46</v>
      </c>
      <c r="E292">
        <v>0</v>
      </c>
      <c r="F292">
        <v>0</v>
      </c>
      <c r="G292">
        <v>75</v>
      </c>
      <c r="H292">
        <v>3</v>
      </c>
      <c r="I292">
        <v>62</v>
      </c>
      <c r="J292">
        <v>0</v>
      </c>
      <c r="K292">
        <f>_xlfn.XLOOKUP(FraudData[[#This Row],[amount]],AmountRules[Amount Min],AmountRules[Risk Points],,-1)</f>
        <v>0</v>
      </c>
      <c r="L292">
        <f>_xlfn.XLOOKUP(FraudData[[#This Row],[transaction_hour]],TimeRules[Hour Min],TimeRules[Risk Points],,-1)</f>
        <v>0</v>
      </c>
      <c r="M292">
        <f>_xlfn.XLOOKUP(FraudData[[#This Row],[foreign_transaction]],ForeignRules[Foreign Transaction],ForeignRules[Risk Points],0)</f>
        <v>0</v>
      </c>
      <c r="N292">
        <f>_xlfn.XLOOKUP(FraudData[[#This Row],[location_mismatch]],Table10[Location Mismatch],Table10[Risk Points],0)</f>
        <v>0</v>
      </c>
      <c r="O292">
        <f>_xlfn.XLOOKUP(FraudData[[#This Row],[device_trust_score]],DeviceRules[Device Min],DeviceRules[Risk Points],,-1)</f>
        <v>0</v>
      </c>
      <c r="P292">
        <f>_xlfn.XLOOKUP(FraudData[[#This Row],[velocity_last_24h]],VelocityRules[Velocity Min],VelocityRules[Risk Points],,-1)</f>
        <v>0</v>
      </c>
      <c r="Q292">
        <f>_xlfn.XLOOKUP(FraudData[[#This Row],[merchant_category]],MerchantRules[Merchant Category],MerchantRules[Risk Points],0)</f>
        <v>0</v>
      </c>
      <c r="R292">
        <f>SUM(FraudData[[#This Row],[Amount Risk]:[Merchant Risk]])</f>
        <v>0</v>
      </c>
      <c r="S292" t="str" cm="1">
        <f t="array" ref="S292">_xlfn.IFS(FraudData[[#This Row],[Fraud Risk Score]]&gt;=8,"High Risk",FraudData[[#This Row],[Fraud Risk Score]]&gt;=6,"Medium Risk",TRUE,"Low Risk")</f>
        <v>Low Risk</v>
      </c>
    </row>
    <row r="293" spans="1:19">
      <c r="A293">
        <v>292</v>
      </c>
      <c r="B293">
        <v>6.85</v>
      </c>
      <c r="C293">
        <v>14</v>
      </c>
      <c r="D293" t="s">
        <v>47</v>
      </c>
      <c r="E293">
        <v>0</v>
      </c>
      <c r="F293">
        <v>0</v>
      </c>
      <c r="G293">
        <v>92</v>
      </c>
      <c r="H293">
        <v>0</v>
      </c>
      <c r="I293">
        <v>23</v>
      </c>
      <c r="J293">
        <v>0</v>
      </c>
      <c r="K293">
        <f>_xlfn.XLOOKUP(FraudData[[#This Row],[amount]],AmountRules[Amount Min],AmountRules[Risk Points],,-1)</f>
        <v>0</v>
      </c>
      <c r="L293">
        <f>_xlfn.XLOOKUP(FraudData[[#This Row],[transaction_hour]],TimeRules[Hour Min],TimeRules[Risk Points],,-1)</f>
        <v>0</v>
      </c>
      <c r="M293">
        <f>_xlfn.XLOOKUP(FraudData[[#This Row],[foreign_transaction]],ForeignRules[Foreign Transaction],ForeignRules[Risk Points],0)</f>
        <v>0</v>
      </c>
      <c r="N293">
        <f>_xlfn.XLOOKUP(FraudData[[#This Row],[location_mismatch]],Table10[Location Mismatch],Table10[Risk Points],0)</f>
        <v>0</v>
      </c>
      <c r="O293">
        <f>_xlfn.XLOOKUP(FraudData[[#This Row],[device_trust_score]],DeviceRules[Device Min],DeviceRules[Risk Points],,-1)</f>
        <v>0</v>
      </c>
      <c r="P293">
        <f>_xlfn.XLOOKUP(FraudData[[#This Row],[velocity_last_24h]],VelocityRules[Velocity Min],VelocityRules[Risk Points],,-1)</f>
        <v>0</v>
      </c>
      <c r="Q293">
        <f>_xlfn.XLOOKUP(FraudData[[#This Row],[merchant_category]],MerchantRules[Merchant Category],MerchantRules[Risk Points],0)</f>
        <v>0</v>
      </c>
      <c r="R293">
        <f>SUM(FraudData[[#This Row],[Amount Risk]:[Merchant Risk]])</f>
        <v>0</v>
      </c>
      <c r="S293" t="str" cm="1">
        <f t="array" ref="S293">_xlfn.IFS(FraudData[[#This Row],[Fraud Risk Score]]&gt;=8,"High Risk",FraudData[[#This Row],[Fraud Risk Score]]&gt;=6,"Medium Risk",TRUE,"Low Risk")</f>
        <v>Low Risk</v>
      </c>
    </row>
    <row r="294" spans="1:19">
      <c r="A294">
        <v>293</v>
      </c>
      <c r="B294">
        <v>311.27999999999997</v>
      </c>
      <c r="C294">
        <v>3</v>
      </c>
      <c r="D294" t="s">
        <v>46</v>
      </c>
      <c r="E294">
        <v>0</v>
      </c>
      <c r="F294">
        <v>0</v>
      </c>
      <c r="G294">
        <v>40</v>
      </c>
      <c r="H294">
        <v>0</v>
      </c>
      <c r="I294">
        <v>42</v>
      </c>
      <c r="J294">
        <v>0</v>
      </c>
      <c r="K294">
        <f>_xlfn.XLOOKUP(FraudData[[#This Row],[amount]],AmountRules[Amount Min],AmountRules[Risk Points],,-1)</f>
        <v>0</v>
      </c>
      <c r="L294">
        <f>_xlfn.XLOOKUP(FraudData[[#This Row],[transaction_hour]],TimeRules[Hour Min],TimeRules[Risk Points],,-1)</f>
        <v>3</v>
      </c>
      <c r="M294">
        <f>_xlfn.XLOOKUP(FraudData[[#This Row],[foreign_transaction]],ForeignRules[Foreign Transaction],ForeignRules[Risk Points],0)</f>
        <v>0</v>
      </c>
      <c r="N294">
        <f>_xlfn.XLOOKUP(FraudData[[#This Row],[location_mismatch]],Table10[Location Mismatch],Table10[Risk Points],0)</f>
        <v>0</v>
      </c>
      <c r="O294">
        <f>_xlfn.XLOOKUP(FraudData[[#This Row],[device_trust_score]],DeviceRules[Device Min],DeviceRules[Risk Points],,-1)</f>
        <v>2</v>
      </c>
      <c r="P294">
        <f>_xlfn.XLOOKUP(FraudData[[#This Row],[velocity_last_24h]],VelocityRules[Velocity Min],VelocityRules[Risk Points],,-1)</f>
        <v>0</v>
      </c>
      <c r="Q294">
        <f>_xlfn.XLOOKUP(FraudData[[#This Row],[merchant_category]],MerchantRules[Merchant Category],MerchantRules[Risk Points],0)</f>
        <v>0</v>
      </c>
      <c r="R294">
        <f>SUM(FraudData[[#This Row],[Amount Risk]:[Merchant Risk]])</f>
        <v>5</v>
      </c>
      <c r="S294" t="str" cm="1">
        <f t="array" ref="S294">_xlfn.IFS(FraudData[[#This Row],[Fraud Risk Score]]&gt;=8,"High Risk",FraudData[[#This Row],[Fraud Risk Score]]&gt;=6,"Medium Risk",TRUE,"Low Risk")</f>
        <v>Low Risk</v>
      </c>
    </row>
    <row r="295" spans="1:19">
      <c r="A295">
        <v>294</v>
      </c>
      <c r="B295">
        <v>80.39</v>
      </c>
      <c r="C295">
        <v>8</v>
      </c>
      <c r="D295" t="s">
        <v>46</v>
      </c>
      <c r="E295">
        <v>1</v>
      </c>
      <c r="F295">
        <v>0</v>
      </c>
      <c r="G295">
        <v>36</v>
      </c>
      <c r="H295">
        <v>1</v>
      </c>
      <c r="I295">
        <v>61</v>
      </c>
      <c r="J295">
        <v>0</v>
      </c>
      <c r="K295">
        <f>_xlfn.XLOOKUP(FraudData[[#This Row],[amount]],AmountRules[Amount Min],AmountRules[Risk Points],,-1)</f>
        <v>0</v>
      </c>
      <c r="L295">
        <f>_xlfn.XLOOKUP(FraudData[[#This Row],[transaction_hour]],TimeRules[Hour Min],TimeRules[Risk Points],,-1)</f>
        <v>0</v>
      </c>
      <c r="M295">
        <f>_xlfn.XLOOKUP(FraudData[[#This Row],[foreign_transaction]],ForeignRules[Foreign Transaction],ForeignRules[Risk Points],0)</f>
        <v>3</v>
      </c>
      <c r="N295">
        <f>_xlfn.XLOOKUP(FraudData[[#This Row],[location_mismatch]],Table10[Location Mismatch],Table10[Risk Points],0)</f>
        <v>0</v>
      </c>
      <c r="O295">
        <f>_xlfn.XLOOKUP(FraudData[[#This Row],[device_trust_score]],DeviceRules[Device Min],DeviceRules[Risk Points],,-1)</f>
        <v>2</v>
      </c>
      <c r="P295">
        <f>_xlfn.XLOOKUP(FraudData[[#This Row],[velocity_last_24h]],VelocityRules[Velocity Min],VelocityRules[Risk Points],,-1)</f>
        <v>0</v>
      </c>
      <c r="Q295">
        <f>_xlfn.XLOOKUP(FraudData[[#This Row],[merchant_category]],MerchantRules[Merchant Category],MerchantRules[Risk Points],0)</f>
        <v>0</v>
      </c>
      <c r="R295">
        <f>SUM(FraudData[[#This Row],[Amount Risk]:[Merchant Risk]])</f>
        <v>5</v>
      </c>
      <c r="S295" t="str" cm="1">
        <f t="array" ref="S295">_xlfn.IFS(FraudData[[#This Row],[Fraud Risk Score]]&gt;=8,"High Risk",FraudData[[#This Row],[Fraud Risk Score]]&gt;=6,"Medium Risk",TRUE,"Low Risk")</f>
        <v>Low Risk</v>
      </c>
    </row>
    <row r="296" spans="1:19">
      <c r="A296">
        <v>295</v>
      </c>
      <c r="B296">
        <v>24.46</v>
      </c>
      <c r="C296">
        <v>12</v>
      </c>
      <c r="D296" t="s">
        <v>47</v>
      </c>
      <c r="E296">
        <v>0</v>
      </c>
      <c r="F296">
        <v>0</v>
      </c>
      <c r="G296">
        <v>49</v>
      </c>
      <c r="H296">
        <v>1</v>
      </c>
      <c r="I296">
        <v>48</v>
      </c>
      <c r="J296">
        <v>0</v>
      </c>
      <c r="K296">
        <f>_xlfn.XLOOKUP(FraudData[[#This Row],[amount]],AmountRules[Amount Min],AmountRules[Risk Points],,-1)</f>
        <v>0</v>
      </c>
      <c r="L296">
        <f>_xlfn.XLOOKUP(FraudData[[#This Row],[transaction_hour]],TimeRules[Hour Min],TimeRules[Risk Points],,-1)</f>
        <v>0</v>
      </c>
      <c r="M296">
        <f>_xlfn.XLOOKUP(FraudData[[#This Row],[foreign_transaction]],ForeignRules[Foreign Transaction],ForeignRules[Risk Points],0)</f>
        <v>0</v>
      </c>
      <c r="N296">
        <f>_xlfn.XLOOKUP(FraudData[[#This Row],[location_mismatch]],Table10[Location Mismatch],Table10[Risk Points],0)</f>
        <v>0</v>
      </c>
      <c r="O296">
        <f>_xlfn.XLOOKUP(FraudData[[#This Row],[device_trust_score]],DeviceRules[Device Min],DeviceRules[Risk Points],,-1)</f>
        <v>2</v>
      </c>
      <c r="P296">
        <f>_xlfn.XLOOKUP(FraudData[[#This Row],[velocity_last_24h]],VelocityRules[Velocity Min],VelocityRules[Risk Points],,-1)</f>
        <v>0</v>
      </c>
      <c r="Q296">
        <f>_xlfn.XLOOKUP(FraudData[[#This Row],[merchant_category]],MerchantRules[Merchant Category],MerchantRules[Risk Points],0)</f>
        <v>0</v>
      </c>
      <c r="R296">
        <f>SUM(FraudData[[#This Row],[Amount Risk]:[Merchant Risk]])</f>
        <v>2</v>
      </c>
      <c r="S296" t="str" cm="1">
        <f t="array" ref="S296">_xlfn.IFS(FraudData[[#This Row],[Fraud Risk Score]]&gt;=8,"High Risk",FraudData[[#This Row],[Fraud Risk Score]]&gt;=6,"Medium Risk",TRUE,"Low Risk")</f>
        <v>Low Risk</v>
      </c>
    </row>
    <row r="297" spans="1:19">
      <c r="A297">
        <v>296</v>
      </c>
      <c r="B297">
        <v>132.96</v>
      </c>
      <c r="C297">
        <v>17</v>
      </c>
      <c r="D297" t="s">
        <v>46</v>
      </c>
      <c r="E297">
        <v>0</v>
      </c>
      <c r="F297">
        <v>1</v>
      </c>
      <c r="G297">
        <v>73</v>
      </c>
      <c r="H297">
        <v>4</v>
      </c>
      <c r="I297">
        <v>42</v>
      </c>
      <c r="J297">
        <v>0</v>
      </c>
      <c r="K297">
        <f>_xlfn.XLOOKUP(FraudData[[#This Row],[amount]],AmountRules[Amount Min],AmountRules[Risk Points],,-1)</f>
        <v>0</v>
      </c>
      <c r="L297">
        <f>_xlfn.XLOOKUP(FraudData[[#This Row],[transaction_hour]],TimeRules[Hour Min],TimeRules[Risk Points],,-1)</f>
        <v>0</v>
      </c>
      <c r="M297">
        <f>_xlfn.XLOOKUP(FraudData[[#This Row],[foreign_transaction]],ForeignRules[Foreign Transaction],ForeignRules[Risk Points],0)</f>
        <v>0</v>
      </c>
      <c r="N297">
        <f>_xlfn.XLOOKUP(FraudData[[#This Row],[location_mismatch]],Table10[Location Mismatch],Table10[Risk Points],0)</f>
        <v>3</v>
      </c>
      <c r="O297">
        <f>_xlfn.XLOOKUP(FraudData[[#This Row],[device_trust_score]],DeviceRules[Device Min],DeviceRules[Risk Points],,-1)</f>
        <v>0</v>
      </c>
      <c r="P297">
        <f>_xlfn.XLOOKUP(FraudData[[#This Row],[velocity_last_24h]],VelocityRules[Velocity Min],VelocityRules[Risk Points],,-1)</f>
        <v>0</v>
      </c>
      <c r="Q297">
        <f>_xlfn.XLOOKUP(FraudData[[#This Row],[merchant_category]],MerchantRules[Merchant Category],MerchantRules[Risk Points],0)</f>
        <v>0</v>
      </c>
      <c r="R297">
        <f>SUM(FraudData[[#This Row],[Amount Risk]:[Merchant Risk]])</f>
        <v>3</v>
      </c>
      <c r="S297" t="str" cm="1">
        <f t="array" ref="S297">_xlfn.IFS(FraudData[[#This Row],[Fraud Risk Score]]&gt;=8,"High Risk",FraudData[[#This Row],[Fraud Risk Score]]&gt;=6,"Medium Risk",TRUE,"Low Risk")</f>
        <v>Low Risk</v>
      </c>
    </row>
    <row r="298" spans="1:19">
      <c r="A298">
        <v>297</v>
      </c>
      <c r="B298">
        <v>264.54000000000002</v>
      </c>
      <c r="C298">
        <v>20</v>
      </c>
      <c r="D298" t="s">
        <v>50</v>
      </c>
      <c r="E298">
        <v>0</v>
      </c>
      <c r="F298">
        <v>0</v>
      </c>
      <c r="G298">
        <v>40</v>
      </c>
      <c r="H298">
        <v>1</v>
      </c>
      <c r="I298">
        <v>49</v>
      </c>
      <c r="J298">
        <v>0</v>
      </c>
      <c r="K298">
        <f>_xlfn.XLOOKUP(FraudData[[#This Row],[amount]],AmountRules[Amount Min],AmountRules[Risk Points],,-1)</f>
        <v>0</v>
      </c>
      <c r="L298">
        <f>_xlfn.XLOOKUP(FraudData[[#This Row],[transaction_hour]],TimeRules[Hour Min],TimeRules[Risk Points],,-1)</f>
        <v>0</v>
      </c>
      <c r="M298">
        <f>_xlfn.XLOOKUP(FraudData[[#This Row],[foreign_transaction]],ForeignRules[Foreign Transaction],ForeignRules[Risk Points],0)</f>
        <v>0</v>
      </c>
      <c r="N298">
        <f>_xlfn.XLOOKUP(FraudData[[#This Row],[location_mismatch]],Table10[Location Mismatch],Table10[Risk Points],0)</f>
        <v>0</v>
      </c>
      <c r="O298">
        <f>_xlfn.XLOOKUP(FraudData[[#This Row],[device_trust_score]],DeviceRules[Device Min],DeviceRules[Risk Points],,-1)</f>
        <v>2</v>
      </c>
      <c r="P298">
        <f>_xlfn.XLOOKUP(FraudData[[#This Row],[velocity_last_24h]],VelocityRules[Velocity Min],VelocityRules[Risk Points],,-1)</f>
        <v>0</v>
      </c>
      <c r="Q298">
        <f>_xlfn.XLOOKUP(FraudData[[#This Row],[merchant_category]],MerchantRules[Merchant Category],MerchantRules[Risk Points],0)</f>
        <v>0</v>
      </c>
      <c r="R298">
        <f>SUM(FraudData[[#This Row],[Amount Risk]:[Merchant Risk]])</f>
        <v>2</v>
      </c>
      <c r="S298" t="str" cm="1">
        <f t="array" ref="S298">_xlfn.IFS(FraudData[[#This Row],[Fraud Risk Score]]&gt;=8,"High Risk",FraudData[[#This Row],[Fraud Risk Score]]&gt;=6,"Medium Risk",TRUE,"Low Risk")</f>
        <v>Low Risk</v>
      </c>
    </row>
    <row r="299" spans="1:19">
      <c r="A299">
        <v>298</v>
      </c>
      <c r="B299">
        <v>43.76</v>
      </c>
      <c r="C299">
        <v>15</v>
      </c>
      <c r="D299" t="s">
        <v>46</v>
      </c>
      <c r="E299">
        <v>0</v>
      </c>
      <c r="F299">
        <v>0</v>
      </c>
      <c r="G299">
        <v>26</v>
      </c>
      <c r="H299">
        <v>4</v>
      </c>
      <c r="I299">
        <v>46</v>
      </c>
      <c r="J299">
        <v>0</v>
      </c>
      <c r="K299">
        <f>_xlfn.XLOOKUP(FraudData[[#This Row],[amount]],AmountRules[Amount Min],AmountRules[Risk Points],,-1)</f>
        <v>0</v>
      </c>
      <c r="L299">
        <f>_xlfn.XLOOKUP(FraudData[[#This Row],[transaction_hour]],TimeRules[Hour Min],TimeRules[Risk Points],,-1)</f>
        <v>0</v>
      </c>
      <c r="M299">
        <f>_xlfn.XLOOKUP(FraudData[[#This Row],[foreign_transaction]],ForeignRules[Foreign Transaction],ForeignRules[Risk Points],0)</f>
        <v>0</v>
      </c>
      <c r="N299">
        <f>_xlfn.XLOOKUP(FraudData[[#This Row],[location_mismatch]],Table10[Location Mismatch],Table10[Risk Points],0)</f>
        <v>0</v>
      </c>
      <c r="O299">
        <f>_xlfn.XLOOKUP(FraudData[[#This Row],[device_trust_score]],DeviceRules[Device Min],DeviceRules[Risk Points],,-1)</f>
        <v>3</v>
      </c>
      <c r="P299">
        <f>_xlfn.XLOOKUP(FraudData[[#This Row],[velocity_last_24h]],VelocityRules[Velocity Min],VelocityRules[Risk Points],,-1)</f>
        <v>0</v>
      </c>
      <c r="Q299">
        <f>_xlfn.XLOOKUP(FraudData[[#This Row],[merchant_category]],MerchantRules[Merchant Category],MerchantRules[Risk Points],0)</f>
        <v>0</v>
      </c>
      <c r="R299">
        <f>SUM(FraudData[[#This Row],[Amount Risk]:[Merchant Risk]])</f>
        <v>3</v>
      </c>
      <c r="S299" t="str" cm="1">
        <f t="array" ref="S299">_xlfn.IFS(FraudData[[#This Row],[Fraud Risk Score]]&gt;=8,"High Risk",FraudData[[#This Row],[Fraud Risk Score]]&gt;=6,"Medium Risk",TRUE,"Low Risk")</f>
        <v>Low Risk</v>
      </c>
    </row>
    <row r="300" spans="1:19">
      <c r="A300">
        <v>299</v>
      </c>
      <c r="B300">
        <v>175.54</v>
      </c>
      <c r="C300">
        <v>0</v>
      </c>
      <c r="D300" t="s">
        <v>49</v>
      </c>
      <c r="E300">
        <v>0</v>
      </c>
      <c r="F300">
        <v>0</v>
      </c>
      <c r="G300">
        <v>97</v>
      </c>
      <c r="H300">
        <v>1</v>
      </c>
      <c r="I300">
        <v>65</v>
      </c>
      <c r="J300">
        <v>0</v>
      </c>
      <c r="K300">
        <f>_xlfn.XLOOKUP(FraudData[[#This Row],[amount]],AmountRules[Amount Min],AmountRules[Risk Points],,-1)</f>
        <v>0</v>
      </c>
      <c r="L300">
        <f>_xlfn.XLOOKUP(FraudData[[#This Row],[transaction_hour]],TimeRules[Hour Min],TimeRules[Risk Points],,-1)</f>
        <v>3</v>
      </c>
      <c r="M300">
        <f>_xlfn.XLOOKUP(FraudData[[#This Row],[foreign_transaction]],ForeignRules[Foreign Transaction],ForeignRules[Risk Points],0)</f>
        <v>0</v>
      </c>
      <c r="N300">
        <f>_xlfn.XLOOKUP(FraudData[[#This Row],[location_mismatch]],Table10[Location Mismatch],Table10[Risk Points],0)</f>
        <v>0</v>
      </c>
      <c r="O300">
        <f>_xlfn.XLOOKUP(FraudData[[#This Row],[device_trust_score]],DeviceRules[Device Min],DeviceRules[Risk Points],,-1)</f>
        <v>0</v>
      </c>
      <c r="P300">
        <f>_xlfn.XLOOKUP(FraudData[[#This Row],[velocity_last_24h]],VelocityRules[Velocity Min],VelocityRules[Risk Points],,-1)</f>
        <v>0</v>
      </c>
      <c r="Q300">
        <f>_xlfn.XLOOKUP(FraudData[[#This Row],[merchant_category]],MerchantRules[Merchant Category],MerchantRules[Risk Points],0)</f>
        <v>1</v>
      </c>
      <c r="R300">
        <f>SUM(FraudData[[#This Row],[Amount Risk]:[Merchant Risk]])</f>
        <v>4</v>
      </c>
      <c r="S300" t="str" cm="1">
        <f t="array" ref="S300">_xlfn.IFS(FraudData[[#This Row],[Fraud Risk Score]]&gt;=8,"High Risk",FraudData[[#This Row],[Fraud Risk Score]]&gt;=6,"Medium Risk",TRUE,"Low Risk")</f>
        <v>Low Risk</v>
      </c>
    </row>
    <row r="301" spans="1:19">
      <c r="A301">
        <v>300</v>
      </c>
      <c r="B301">
        <v>16.059999999999999</v>
      </c>
      <c r="C301">
        <v>3</v>
      </c>
      <c r="D301" t="s">
        <v>49</v>
      </c>
      <c r="E301">
        <v>0</v>
      </c>
      <c r="F301">
        <v>0</v>
      </c>
      <c r="G301">
        <v>59</v>
      </c>
      <c r="H301">
        <v>2</v>
      </c>
      <c r="I301">
        <v>52</v>
      </c>
      <c r="J301">
        <v>0</v>
      </c>
      <c r="K301">
        <f>_xlfn.XLOOKUP(FraudData[[#This Row],[amount]],AmountRules[Amount Min],AmountRules[Risk Points],,-1)</f>
        <v>0</v>
      </c>
      <c r="L301">
        <f>_xlfn.XLOOKUP(FraudData[[#This Row],[transaction_hour]],TimeRules[Hour Min],TimeRules[Risk Points],,-1)</f>
        <v>3</v>
      </c>
      <c r="M301">
        <f>_xlfn.XLOOKUP(FraudData[[#This Row],[foreign_transaction]],ForeignRules[Foreign Transaction],ForeignRules[Risk Points],0)</f>
        <v>0</v>
      </c>
      <c r="N301">
        <f>_xlfn.XLOOKUP(FraudData[[#This Row],[location_mismatch]],Table10[Location Mismatch],Table10[Risk Points],0)</f>
        <v>0</v>
      </c>
      <c r="O301">
        <f>_xlfn.XLOOKUP(FraudData[[#This Row],[device_trust_score]],DeviceRules[Device Min],DeviceRules[Risk Points],,-1)</f>
        <v>1</v>
      </c>
      <c r="P301">
        <f>_xlfn.XLOOKUP(FraudData[[#This Row],[velocity_last_24h]],VelocityRules[Velocity Min],VelocityRules[Risk Points],,-1)</f>
        <v>0</v>
      </c>
      <c r="Q301">
        <f>_xlfn.XLOOKUP(FraudData[[#This Row],[merchant_category]],MerchantRules[Merchant Category],MerchantRules[Risk Points],0)</f>
        <v>1</v>
      </c>
      <c r="R301">
        <f>SUM(FraudData[[#This Row],[Amount Risk]:[Merchant Risk]])</f>
        <v>5</v>
      </c>
      <c r="S301" t="str" cm="1">
        <f t="array" ref="S301">_xlfn.IFS(FraudData[[#This Row],[Fraud Risk Score]]&gt;=8,"High Risk",FraudData[[#This Row],[Fraud Risk Score]]&gt;=6,"Medium Risk",TRUE,"Low Risk")</f>
        <v>Low Risk</v>
      </c>
    </row>
    <row r="302" spans="1:19">
      <c r="A302">
        <v>301</v>
      </c>
      <c r="B302">
        <v>9.5500000000000007</v>
      </c>
      <c r="C302">
        <v>17</v>
      </c>
      <c r="D302" t="s">
        <v>50</v>
      </c>
      <c r="E302">
        <v>0</v>
      </c>
      <c r="F302">
        <v>0</v>
      </c>
      <c r="G302">
        <v>46</v>
      </c>
      <c r="H302">
        <v>3</v>
      </c>
      <c r="I302">
        <v>29</v>
      </c>
      <c r="J302">
        <v>0</v>
      </c>
      <c r="K302">
        <f>_xlfn.XLOOKUP(FraudData[[#This Row],[amount]],AmountRules[Amount Min],AmountRules[Risk Points],,-1)</f>
        <v>0</v>
      </c>
      <c r="L302">
        <f>_xlfn.XLOOKUP(FraudData[[#This Row],[transaction_hour]],TimeRules[Hour Min],TimeRules[Risk Points],,-1)</f>
        <v>0</v>
      </c>
      <c r="M302">
        <f>_xlfn.XLOOKUP(FraudData[[#This Row],[foreign_transaction]],ForeignRules[Foreign Transaction],ForeignRules[Risk Points],0)</f>
        <v>0</v>
      </c>
      <c r="N302">
        <f>_xlfn.XLOOKUP(FraudData[[#This Row],[location_mismatch]],Table10[Location Mismatch],Table10[Risk Points],0)</f>
        <v>0</v>
      </c>
      <c r="O302">
        <f>_xlfn.XLOOKUP(FraudData[[#This Row],[device_trust_score]],DeviceRules[Device Min],DeviceRules[Risk Points],,-1)</f>
        <v>2</v>
      </c>
      <c r="P302">
        <f>_xlfn.XLOOKUP(FraudData[[#This Row],[velocity_last_24h]],VelocityRules[Velocity Min],VelocityRules[Risk Points],,-1)</f>
        <v>0</v>
      </c>
      <c r="Q302">
        <f>_xlfn.XLOOKUP(FraudData[[#This Row],[merchant_category]],MerchantRules[Merchant Category],MerchantRules[Risk Points],0)</f>
        <v>0</v>
      </c>
      <c r="R302">
        <f>SUM(FraudData[[#This Row],[Amount Risk]:[Merchant Risk]])</f>
        <v>2</v>
      </c>
      <c r="S302" t="str" cm="1">
        <f t="array" ref="S302">_xlfn.IFS(FraudData[[#This Row],[Fraud Risk Score]]&gt;=8,"High Risk",FraudData[[#This Row],[Fraud Risk Score]]&gt;=6,"Medium Risk",TRUE,"Low Risk")</f>
        <v>Low Risk</v>
      </c>
    </row>
    <row r="303" spans="1:19">
      <c r="A303">
        <v>302</v>
      </c>
      <c r="B303">
        <v>136.41999999999999</v>
      </c>
      <c r="C303">
        <v>7</v>
      </c>
      <c r="D303" t="s">
        <v>46</v>
      </c>
      <c r="E303">
        <v>0</v>
      </c>
      <c r="F303">
        <v>1</v>
      </c>
      <c r="G303">
        <v>72</v>
      </c>
      <c r="H303">
        <v>1</v>
      </c>
      <c r="I303">
        <v>33</v>
      </c>
      <c r="J303">
        <v>0</v>
      </c>
      <c r="K303">
        <f>_xlfn.XLOOKUP(FraudData[[#This Row],[amount]],AmountRules[Amount Min],AmountRules[Risk Points],,-1)</f>
        <v>0</v>
      </c>
      <c r="L303">
        <f>_xlfn.XLOOKUP(FraudData[[#This Row],[transaction_hour]],TimeRules[Hour Min],TimeRules[Risk Points],,-1)</f>
        <v>0</v>
      </c>
      <c r="M303">
        <f>_xlfn.XLOOKUP(FraudData[[#This Row],[foreign_transaction]],ForeignRules[Foreign Transaction],ForeignRules[Risk Points],0)</f>
        <v>0</v>
      </c>
      <c r="N303">
        <f>_xlfn.XLOOKUP(FraudData[[#This Row],[location_mismatch]],Table10[Location Mismatch],Table10[Risk Points],0)</f>
        <v>3</v>
      </c>
      <c r="O303">
        <f>_xlfn.XLOOKUP(FraudData[[#This Row],[device_trust_score]],DeviceRules[Device Min],DeviceRules[Risk Points],,-1)</f>
        <v>0</v>
      </c>
      <c r="P303">
        <f>_xlfn.XLOOKUP(FraudData[[#This Row],[velocity_last_24h]],VelocityRules[Velocity Min],VelocityRules[Risk Points],,-1)</f>
        <v>0</v>
      </c>
      <c r="Q303">
        <f>_xlfn.XLOOKUP(FraudData[[#This Row],[merchant_category]],MerchantRules[Merchant Category],MerchantRules[Risk Points],0)</f>
        <v>0</v>
      </c>
      <c r="R303">
        <f>SUM(FraudData[[#This Row],[Amount Risk]:[Merchant Risk]])</f>
        <v>3</v>
      </c>
      <c r="S303" t="str" cm="1">
        <f t="array" ref="S303">_xlfn.IFS(FraudData[[#This Row],[Fraud Risk Score]]&gt;=8,"High Risk",FraudData[[#This Row],[Fraud Risk Score]]&gt;=6,"Medium Risk",TRUE,"Low Risk")</f>
        <v>Low Risk</v>
      </c>
    </row>
    <row r="304" spans="1:19">
      <c r="A304">
        <v>303</v>
      </c>
      <c r="B304">
        <v>140.02000000000001</v>
      </c>
      <c r="C304">
        <v>19</v>
      </c>
      <c r="D304" t="s">
        <v>48</v>
      </c>
      <c r="E304">
        <v>0</v>
      </c>
      <c r="F304">
        <v>1</v>
      </c>
      <c r="G304">
        <v>88</v>
      </c>
      <c r="H304">
        <v>4</v>
      </c>
      <c r="I304">
        <v>26</v>
      </c>
      <c r="J304">
        <v>0</v>
      </c>
      <c r="K304">
        <f>_xlfn.XLOOKUP(FraudData[[#This Row],[amount]],AmountRules[Amount Min],AmountRules[Risk Points],,-1)</f>
        <v>0</v>
      </c>
      <c r="L304">
        <f>_xlfn.XLOOKUP(FraudData[[#This Row],[transaction_hour]],TimeRules[Hour Min],TimeRules[Risk Points],,-1)</f>
        <v>0</v>
      </c>
      <c r="M304">
        <f>_xlfn.XLOOKUP(FraudData[[#This Row],[foreign_transaction]],ForeignRules[Foreign Transaction],ForeignRules[Risk Points],0)</f>
        <v>0</v>
      </c>
      <c r="N304">
        <f>_xlfn.XLOOKUP(FraudData[[#This Row],[location_mismatch]],Table10[Location Mismatch],Table10[Risk Points],0)</f>
        <v>3</v>
      </c>
      <c r="O304">
        <f>_xlfn.XLOOKUP(FraudData[[#This Row],[device_trust_score]],DeviceRules[Device Min],DeviceRules[Risk Points],,-1)</f>
        <v>0</v>
      </c>
      <c r="P304">
        <f>_xlfn.XLOOKUP(FraudData[[#This Row],[velocity_last_24h]],VelocityRules[Velocity Min],VelocityRules[Risk Points],,-1)</f>
        <v>0</v>
      </c>
      <c r="Q304">
        <f>_xlfn.XLOOKUP(FraudData[[#This Row],[merchant_category]],MerchantRules[Merchant Category],MerchantRules[Risk Points],0)</f>
        <v>0</v>
      </c>
      <c r="R304">
        <f>SUM(FraudData[[#This Row],[Amount Risk]:[Merchant Risk]])</f>
        <v>3</v>
      </c>
      <c r="S304" t="str" cm="1">
        <f t="array" ref="S304">_xlfn.IFS(FraudData[[#This Row],[Fraud Risk Score]]&gt;=8,"High Risk",FraudData[[#This Row],[Fraud Risk Score]]&gt;=6,"Medium Risk",TRUE,"Low Risk")</f>
        <v>Low Risk</v>
      </c>
    </row>
    <row r="305" spans="1:19">
      <c r="A305">
        <v>304</v>
      </c>
      <c r="B305">
        <v>182.62</v>
      </c>
      <c r="C305">
        <v>15</v>
      </c>
      <c r="D305" t="s">
        <v>46</v>
      </c>
      <c r="E305">
        <v>1</v>
      </c>
      <c r="F305">
        <v>0</v>
      </c>
      <c r="G305">
        <v>91</v>
      </c>
      <c r="H305">
        <v>0</v>
      </c>
      <c r="I305">
        <v>30</v>
      </c>
      <c r="J305">
        <v>0</v>
      </c>
      <c r="K305">
        <f>_xlfn.XLOOKUP(FraudData[[#This Row],[amount]],AmountRules[Amount Min],AmountRules[Risk Points],,-1)</f>
        <v>0</v>
      </c>
      <c r="L305">
        <f>_xlfn.XLOOKUP(FraudData[[#This Row],[transaction_hour]],TimeRules[Hour Min],TimeRules[Risk Points],,-1)</f>
        <v>0</v>
      </c>
      <c r="M305">
        <f>_xlfn.XLOOKUP(FraudData[[#This Row],[foreign_transaction]],ForeignRules[Foreign Transaction],ForeignRules[Risk Points],0)</f>
        <v>3</v>
      </c>
      <c r="N305">
        <f>_xlfn.XLOOKUP(FraudData[[#This Row],[location_mismatch]],Table10[Location Mismatch],Table10[Risk Points],0)</f>
        <v>0</v>
      </c>
      <c r="O305">
        <f>_xlfn.XLOOKUP(FraudData[[#This Row],[device_trust_score]],DeviceRules[Device Min],DeviceRules[Risk Points],,-1)</f>
        <v>0</v>
      </c>
      <c r="P305">
        <f>_xlfn.XLOOKUP(FraudData[[#This Row],[velocity_last_24h]],VelocityRules[Velocity Min],VelocityRules[Risk Points],,-1)</f>
        <v>0</v>
      </c>
      <c r="Q305">
        <f>_xlfn.XLOOKUP(FraudData[[#This Row],[merchant_category]],MerchantRules[Merchant Category],MerchantRules[Risk Points],0)</f>
        <v>0</v>
      </c>
      <c r="R305">
        <f>SUM(FraudData[[#This Row],[Amount Risk]:[Merchant Risk]])</f>
        <v>3</v>
      </c>
      <c r="S305" t="str" cm="1">
        <f t="array" ref="S305">_xlfn.IFS(FraudData[[#This Row],[Fraud Risk Score]]&gt;=8,"High Risk",FraudData[[#This Row],[Fraud Risk Score]]&gt;=6,"Medium Risk",TRUE,"Low Risk")</f>
        <v>Low Risk</v>
      </c>
    </row>
    <row r="306" spans="1:19">
      <c r="A306">
        <v>305</v>
      </c>
      <c r="B306">
        <v>233.09</v>
      </c>
      <c r="C306">
        <v>20</v>
      </c>
      <c r="D306" t="s">
        <v>49</v>
      </c>
      <c r="E306">
        <v>0</v>
      </c>
      <c r="F306">
        <v>0</v>
      </c>
      <c r="G306">
        <v>46</v>
      </c>
      <c r="H306">
        <v>1</v>
      </c>
      <c r="I306">
        <v>29</v>
      </c>
      <c r="J306">
        <v>0</v>
      </c>
      <c r="K306">
        <f>_xlfn.XLOOKUP(FraudData[[#This Row],[amount]],AmountRules[Amount Min],AmountRules[Risk Points],,-1)</f>
        <v>0</v>
      </c>
      <c r="L306">
        <f>_xlfn.XLOOKUP(FraudData[[#This Row],[transaction_hour]],TimeRules[Hour Min],TimeRules[Risk Points],,-1)</f>
        <v>0</v>
      </c>
      <c r="M306">
        <f>_xlfn.XLOOKUP(FraudData[[#This Row],[foreign_transaction]],ForeignRules[Foreign Transaction],ForeignRules[Risk Points],0)</f>
        <v>0</v>
      </c>
      <c r="N306">
        <f>_xlfn.XLOOKUP(FraudData[[#This Row],[location_mismatch]],Table10[Location Mismatch],Table10[Risk Points],0)</f>
        <v>0</v>
      </c>
      <c r="O306">
        <f>_xlfn.XLOOKUP(FraudData[[#This Row],[device_trust_score]],DeviceRules[Device Min],DeviceRules[Risk Points],,-1)</f>
        <v>2</v>
      </c>
      <c r="P306">
        <f>_xlfn.XLOOKUP(FraudData[[#This Row],[velocity_last_24h]],VelocityRules[Velocity Min],VelocityRules[Risk Points],,-1)</f>
        <v>0</v>
      </c>
      <c r="Q306">
        <f>_xlfn.XLOOKUP(FraudData[[#This Row],[merchant_category]],MerchantRules[Merchant Category],MerchantRules[Risk Points],0)</f>
        <v>1</v>
      </c>
      <c r="R306">
        <f>SUM(FraudData[[#This Row],[Amount Risk]:[Merchant Risk]])</f>
        <v>3</v>
      </c>
      <c r="S306" t="str" cm="1">
        <f t="array" ref="S306">_xlfn.IFS(FraudData[[#This Row],[Fraud Risk Score]]&gt;=8,"High Risk",FraudData[[#This Row],[Fraud Risk Score]]&gt;=6,"Medium Risk",TRUE,"Low Risk")</f>
        <v>Low Risk</v>
      </c>
    </row>
    <row r="307" spans="1:19">
      <c r="A307">
        <v>306</v>
      </c>
      <c r="B307">
        <v>670.24</v>
      </c>
      <c r="C307">
        <v>10</v>
      </c>
      <c r="D307" t="s">
        <v>47</v>
      </c>
      <c r="E307">
        <v>0</v>
      </c>
      <c r="F307">
        <v>1</v>
      </c>
      <c r="G307">
        <v>97</v>
      </c>
      <c r="H307">
        <v>3</v>
      </c>
      <c r="I307">
        <v>43</v>
      </c>
      <c r="J307">
        <v>0</v>
      </c>
      <c r="K307">
        <f>_xlfn.XLOOKUP(FraudData[[#This Row],[amount]],AmountRules[Amount Min],AmountRules[Risk Points],,-1)</f>
        <v>1</v>
      </c>
      <c r="L307">
        <f>_xlfn.XLOOKUP(FraudData[[#This Row],[transaction_hour]],TimeRules[Hour Min],TimeRules[Risk Points],,-1)</f>
        <v>0</v>
      </c>
      <c r="M307">
        <f>_xlfn.XLOOKUP(FraudData[[#This Row],[foreign_transaction]],ForeignRules[Foreign Transaction],ForeignRules[Risk Points],0)</f>
        <v>0</v>
      </c>
      <c r="N307">
        <f>_xlfn.XLOOKUP(FraudData[[#This Row],[location_mismatch]],Table10[Location Mismatch],Table10[Risk Points],0)</f>
        <v>3</v>
      </c>
      <c r="O307">
        <f>_xlfn.XLOOKUP(FraudData[[#This Row],[device_trust_score]],DeviceRules[Device Min],DeviceRules[Risk Points],,-1)</f>
        <v>0</v>
      </c>
      <c r="P307">
        <f>_xlfn.XLOOKUP(FraudData[[#This Row],[velocity_last_24h]],VelocityRules[Velocity Min],VelocityRules[Risk Points],,-1)</f>
        <v>0</v>
      </c>
      <c r="Q307">
        <f>_xlfn.XLOOKUP(FraudData[[#This Row],[merchant_category]],MerchantRules[Merchant Category],MerchantRules[Risk Points],0)</f>
        <v>0</v>
      </c>
      <c r="R307">
        <f>SUM(FraudData[[#This Row],[Amount Risk]:[Merchant Risk]])</f>
        <v>4</v>
      </c>
      <c r="S307" t="str" cm="1">
        <f t="array" ref="S307">_xlfn.IFS(FraudData[[#This Row],[Fraud Risk Score]]&gt;=8,"High Risk",FraudData[[#This Row],[Fraud Risk Score]]&gt;=6,"Medium Risk",TRUE,"Low Risk")</f>
        <v>Low Risk</v>
      </c>
    </row>
    <row r="308" spans="1:19">
      <c r="A308">
        <v>307</v>
      </c>
      <c r="B308">
        <v>130.72999999999999</v>
      </c>
      <c r="C308">
        <v>19</v>
      </c>
      <c r="D308" t="s">
        <v>50</v>
      </c>
      <c r="E308">
        <v>0</v>
      </c>
      <c r="F308">
        <v>0</v>
      </c>
      <c r="G308">
        <v>71</v>
      </c>
      <c r="H308">
        <v>1</v>
      </c>
      <c r="I308">
        <v>32</v>
      </c>
      <c r="J308">
        <v>0</v>
      </c>
      <c r="K308">
        <f>_xlfn.XLOOKUP(FraudData[[#This Row],[amount]],AmountRules[Amount Min],AmountRules[Risk Points],,-1)</f>
        <v>0</v>
      </c>
      <c r="L308">
        <f>_xlfn.XLOOKUP(FraudData[[#This Row],[transaction_hour]],TimeRules[Hour Min],TimeRules[Risk Points],,-1)</f>
        <v>0</v>
      </c>
      <c r="M308">
        <f>_xlfn.XLOOKUP(FraudData[[#This Row],[foreign_transaction]],ForeignRules[Foreign Transaction],ForeignRules[Risk Points],0)</f>
        <v>0</v>
      </c>
      <c r="N308">
        <f>_xlfn.XLOOKUP(FraudData[[#This Row],[location_mismatch]],Table10[Location Mismatch],Table10[Risk Points],0)</f>
        <v>0</v>
      </c>
      <c r="O308">
        <f>_xlfn.XLOOKUP(FraudData[[#This Row],[device_trust_score]],DeviceRules[Device Min],DeviceRules[Risk Points],,-1)</f>
        <v>0</v>
      </c>
      <c r="P308">
        <f>_xlfn.XLOOKUP(FraudData[[#This Row],[velocity_last_24h]],VelocityRules[Velocity Min],VelocityRules[Risk Points],,-1)</f>
        <v>0</v>
      </c>
      <c r="Q308">
        <f>_xlfn.XLOOKUP(FraudData[[#This Row],[merchant_category]],MerchantRules[Merchant Category],MerchantRules[Risk Points],0)</f>
        <v>0</v>
      </c>
      <c r="R308">
        <f>SUM(FraudData[[#This Row],[Amount Risk]:[Merchant Risk]])</f>
        <v>0</v>
      </c>
      <c r="S308" t="str" cm="1">
        <f t="array" ref="S308">_xlfn.IFS(FraudData[[#This Row],[Fraud Risk Score]]&gt;=8,"High Risk",FraudData[[#This Row],[Fraud Risk Score]]&gt;=6,"Medium Risk",TRUE,"Low Risk")</f>
        <v>Low Risk</v>
      </c>
    </row>
    <row r="309" spans="1:19">
      <c r="A309">
        <v>308</v>
      </c>
      <c r="B309">
        <v>70.2</v>
      </c>
      <c r="C309">
        <v>20</v>
      </c>
      <c r="D309" t="s">
        <v>47</v>
      </c>
      <c r="E309">
        <v>0</v>
      </c>
      <c r="F309">
        <v>0</v>
      </c>
      <c r="G309">
        <v>64</v>
      </c>
      <c r="H309">
        <v>3</v>
      </c>
      <c r="I309">
        <v>21</v>
      </c>
      <c r="J309">
        <v>0</v>
      </c>
      <c r="K309">
        <f>_xlfn.XLOOKUP(FraudData[[#This Row],[amount]],AmountRules[Amount Min],AmountRules[Risk Points],,-1)</f>
        <v>0</v>
      </c>
      <c r="L309">
        <f>_xlfn.XLOOKUP(FraudData[[#This Row],[transaction_hour]],TimeRules[Hour Min],TimeRules[Risk Points],,-1)</f>
        <v>0</v>
      </c>
      <c r="M309">
        <f>_xlfn.XLOOKUP(FraudData[[#This Row],[foreign_transaction]],ForeignRules[Foreign Transaction],ForeignRules[Risk Points],0)</f>
        <v>0</v>
      </c>
      <c r="N309">
        <f>_xlfn.XLOOKUP(FraudData[[#This Row],[location_mismatch]],Table10[Location Mismatch],Table10[Risk Points],0)</f>
        <v>0</v>
      </c>
      <c r="O309">
        <f>_xlfn.XLOOKUP(FraudData[[#This Row],[device_trust_score]],DeviceRules[Device Min],DeviceRules[Risk Points],,-1)</f>
        <v>1</v>
      </c>
      <c r="P309">
        <f>_xlfn.XLOOKUP(FraudData[[#This Row],[velocity_last_24h]],VelocityRules[Velocity Min],VelocityRules[Risk Points],,-1)</f>
        <v>0</v>
      </c>
      <c r="Q309">
        <f>_xlfn.XLOOKUP(FraudData[[#This Row],[merchant_category]],MerchantRules[Merchant Category],MerchantRules[Risk Points],0)</f>
        <v>0</v>
      </c>
      <c r="R309">
        <f>SUM(FraudData[[#This Row],[Amount Risk]:[Merchant Risk]])</f>
        <v>1</v>
      </c>
      <c r="S309" t="str" cm="1">
        <f t="array" ref="S309">_xlfn.IFS(FraudData[[#This Row],[Fraud Risk Score]]&gt;=8,"High Risk",FraudData[[#This Row],[Fraud Risk Score]]&gt;=6,"Medium Risk",TRUE,"Low Risk")</f>
        <v>Low Risk</v>
      </c>
    </row>
    <row r="310" spans="1:19">
      <c r="A310">
        <v>309</v>
      </c>
      <c r="B310">
        <v>285.42</v>
      </c>
      <c r="C310">
        <v>20</v>
      </c>
      <c r="D310" t="s">
        <v>48</v>
      </c>
      <c r="E310">
        <v>0</v>
      </c>
      <c r="F310">
        <v>0</v>
      </c>
      <c r="G310">
        <v>77</v>
      </c>
      <c r="H310">
        <v>4</v>
      </c>
      <c r="I310">
        <v>66</v>
      </c>
      <c r="J310">
        <v>0</v>
      </c>
      <c r="K310">
        <f>_xlfn.XLOOKUP(FraudData[[#This Row],[amount]],AmountRules[Amount Min],AmountRules[Risk Points],,-1)</f>
        <v>0</v>
      </c>
      <c r="L310">
        <f>_xlfn.XLOOKUP(FraudData[[#This Row],[transaction_hour]],TimeRules[Hour Min],TimeRules[Risk Points],,-1)</f>
        <v>0</v>
      </c>
      <c r="M310">
        <f>_xlfn.XLOOKUP(FraudData[[#This Row],[foreign_transaction]],ForeignRules[Foreign Transaction],ForeignRules[Risk Points],0)</f>
        <v>0</v>
      </c>
      <c r="N310">
        <f>_xlfn.XLOOKUP(FraudData[[#This Row],[location_mismatch]],Table10[Location Mismatch],Table10[Risk Points],0)</f>
        <v>0</v>
      </c>
      <c r="O310">
        <f>_xlfn.XLOOKUP(FraudData[[#This Row],[device_trust_score]],DeviceRules[Device Min],DeviceRules[Risk Points],,-1)</f>
        <v>0</v>
      </c>
      <c r="P310">
        <f>_xlfn.XLOOKUP(FraudData[[#This Row],[velocity_last_24h]],VelocityRules[Velocity Min],VelocityRules[Risk Points],,-1)</f>
        <v>0</v>
      </c>
      <c r="Q310">
        <f>_xlfn.XLOOKUP(FraudData[[#This Row],[merchant_category]],MerchantRules[Merchant Category],MerchantRules[Risk Points],0)</f>
        <v>0</v>
      </c>
      <c r="R310">
        <f>SUM(FraudData[[#This Row],[Amount Risk]:[Merchant Risk]])</f>
        <v>0</v>
      </c>
      <c r="S310" t="str" cm="1">
        <f t="array" ref="S310">_xlfn.IFS(FraudData[[#This Row],[Fraud Risk Score]]&gt;=8,"High Risk",FraudData[[#This Row],[Fraud Risk Score]]&gt;=6,"Medium Risk",TRUE,"Low Risk")</f>
        <v>Low Risk</v>
      </c>
    </row>
    <row r="311" spans="1:19">
      <c r="A311">
        <v>310</v>
      </c>
      <c r="B311">
        <v>56.85</v>
      </c>
      <c r="C311">
        <v>20</v>
      </c>
      <c r="D311" t="s">
        <v>46</v>
      </c>
      <c r="E311">
        <v>0</v>
      </c>
      <c r="F311">
        <v>0</v>
      </c>
      <c r="G311">
        <v>27</v>
      </c>
      <c r="H311">
        <v>4</v>
      </c>
      <c r="I311">
        <v>27</v>
      </c>
      <c r="J311">
        <v>0</v>
      </c>
      <c r="K311">
        <f>_xlfn.XLOOKUP(FraudData[[#This Row],[amount]],AmountRules[Amount Min],AmountRules[Risk Points],,-1)</f>
        <v>0</v>
      </c>
      <c r="L311">
        <f>_xlfn.XLOOKUP(FraudData[[#This Row],[transaction_hour]],TimeRules[Hour Min],TimeRules[Risk Points],,-1)</f>
        <v>0</v>
      </c>
      <c r="M311">
        <f>_xlfn.XLOOKUP(FraudData[[#This Row],[foreign_transaction]],ForeignRules[Foreign Transaction],ForeignRules[Risk Points],0)</f>
        <v>0</v>
      </c>
      <c r="N311">
        <f>_xlfn.XLOOKUP(FraudData[[#This Row],[location_mismatch]],Table10[Location Mismatch],Table10[Risk Points],0)</f>
        <v>0</v>
      </c>
      <c r="O311">
        <f>_xlfn.XLOOKUP(FraudData[[#This Row],[device_trust_score]],DeviceRules[Device Min],DeviceRules[Risk Points],,-1)</f>
        <v>3</v>
      </c>
      <c r="P311">
        <f>_xlfn.XLOOKUP(FraudData[[#This Row],[velocity_last_24h]],VelocityRules[Velocity Min],VelocityRules[Risk Points],,-1)</f>
        <v>0</v>
      </c>
      <c r="Q311">
        <f>_xlfn.XLOOKUP(FraudData[[#This Row],[merchant_category]],MerchantRules[Merchant Category],MerchantRules[Risk Points],0)</f>
        <v>0</v>
      </c>
      <c r="R311">
        <f>SUM(FraudData[[#This Row],[Amount Risk]:[Merchant Risk]])</f>
        <v>3</v>
      </c>
      <c r="S311" t="str" cm="1">
        <f t="array" ref="S311">_xlfn.IFS(FraudData[[#This Row],[Fraud Risk Score]]&gt;=8,"High Risk",FraudData[[#This Row],[Fraud Risk Score]]&gt;=6,"Medium Risk",TRUE,"Low Risk")</f>
        <v>Low Risk</v>
      </c>
    </row>
    <row r="312" spans="1:19">
      <c r="A312">
        <v>311</v>
      </c>
      <c r="B312">
        <v>104.04</v>
      </c>
      <c r="C312">
        <v>18</v>
      </c>
      <c r="D312" t="s">
        <v>48</v>
      </c>
      <c r="E312">
        <v>0</v>
      </c>
      <c r="F312">
        <v>0</v>
      </c>
      <c r="G312">
        <v>30</v>
      </c>
      <c r="H312">
        <v>3</v>
      </c>
      <c r="I312">
        <v>65</v>
      </c>
      <c r="J312">
        <v>0</v>
      </c>
      <c r="K312">
        <f>_xlfn.XLOOKUP(FraudData[[#This Row],[amount]],AmountRules[Amount Min],AmountRules[Risk Points],,-1)</f>
        <v>0</v>
      </c>
      <c r="L312">
        <f>_xlfn.XLOOKUP(FraudData[[#This Row],[transaction_hour]],TimeRules[Hour Min],TimeRules[Risk Points],,-1)</f>
        <v>0</v>
      </c>
      <c r="M312">
        <f>_xlfn.XLOOKUP(FraudData[[#This Row],[foreign_transaction]],ForeignRules[Foreign Transaction],ForeignRules[Risk Points],0)</f>
        <v>0</v>
      </c>
      <c r="N312">
        <f>_xlfn.XLOOKUP(FraudData[[#This Row],[location_mismatch]],Table10[Location Mismatch],Table10[Risk Points],0)</f>
        <v>0</v>
      </c>
      <c r="O312">
        <f>_xlfn.XLOOKUP(FraudData[[#This Row],[device_trust_score]],DeviceRules[Device Min],DeviceRules[Risk Points],,-1)</f>
        <v>2</v>
      </c>
      <c r="P312">
        <f>_xlfn.XLOOKUP(FraudData[[#This Row],[velocity_last_24h]],VelocityRules[Velocity Min],VelocityRules[Risk Points],,-1)</f>
        <v>0</v>
      </c>
      <c r="Q312">
        <f>_xlfn.XLOOKUP(FraudData[[#This Row],[merchant_category]],MerchantRules[Merchant Category],MerchantRules[Risk Points],0)</f>
        <v>0</v>
      </c>
      <c r="R312">
        <f>SUM(FraudData[[#This Row],[Amount Risk]:[Merchant Risk]])</f>
        <v>2</v>
      </c>
      <c r="S312" t="str" cm="1">
        <f t="array" ref="S312">_xlfn.IFS(FraudData[[#This Row],[Fraud Risk Score]]&gt;=8,"High Risk",FraudData[[#This Row],[Fraud Risk Score]]&gt;=6,"Medium Risk",TRUE,"Low Risk")</f>
        <v>Low Risk</v>
      </c>
    </row>
    <row r="313" spans="1:19">
      <c r="A313">
        <v>312</v>
      </c>
      <c r="B313">
        <v>14.71</v>
      </c>
      <c r="C313">
        <v>22</v>
      </c>
      <c r="D313" t="s">
        <v>47</v>
      </c>
      <c r="E313">
        <v>0</v>
      </c>
      <c r="F313">
        <v>0</v>
      </c>
      <c r="G313">
        <v>38</v>
      </c>
      <c r="H313">
        <v>0</v>
      </c>
      <c r="I313">
        <v>61</v>
      </c>
      <c r="J313">
        <v>0</v>
      </c>
      <c r="K313">
        <f>_xlfn.XLOOKUP(FraudData[[#This Row],[amount]],AmountRules[Amount Min],AmountRules[Risk Points],,-1)</f>
        <v>0</v>
      </c>
      <c r="L313">
        <f>_xlfn.XLOOKUP(FraudData[[#This Row],[transaction_hour]],TimeRules[Hour Min],TimeRules[Risk Points],,-1)</f>
        <v>0</v>
      </c>
      <c r="M313">
        <f>_xlfn.XLOOKUP(FraudData[[#This Row],[foreign_transaction]],ForeignRules[Foreign Transaction],ForeignRules[Risk Points],0)</f>
        <v>0</v>
      </c>
      <c r="N313">
        <f>_xlfn.XLOOKUP(FraudData[[#This Row],[location_mismatch]],Table10[Location Mismatch],Table10[Risk Points],0)</f>
        <v>0</v>
      </c>
      <c r="O313">
        <f>_xlfn.XLOOKUP(FraudData[[#This Row],[device_trust_score]],DeviceRules[Device Min],DeviceRules[Risk Points],,-1)</f>
        <v>2</v>
      </c>
      <c r="P313">
        <f>_xlfn.XLOOKUP(FraudData[[#This Row],[velocity_last_24h]],VelocityRules[Velocity Min],VelocityRules[Risk Points],,-1)</f>
        <v>0</v>
      </c>
      <c r="Q313">
        <f>_xlfn.XLOOKUP(FraudData[[#This Row],[merchant_category]],MerchantRules[Merchant Category],MerchantRules[Risk Points],0)</f>
        <v>0</v>
      </c>
      <c r="R313">
        <f>SUM(FraudData[[#This Row],[Amount Risk]:[Merchant Risk]])</f>
        <v>2</v>
      </c>
      <c r="S313" t="str" cm="1">
        <f t="array" ref="S313">_xlfn.IFS(FraudData[[#This Row],[Fraud Risk Score]]&gt;=8,"High Risk",FraudData[[#This Row],[Fraud Risk Score]]&gt;=6,"Medium Risk",TRUE,"Low Risk")</f>
        <v>Low Risk</v>
      </c>
    </row>
    <row r="314" spans="1:19">
      <c r="A314">
        <v>313</v>
      </c>
      <c r="B314">
        <v>4.62</v>
      </c>
      <c r="C314">
        <v>18</v>
      </c>
      <c r="D314" t="s">
        <v>46</v>
      </c>
      <c r="E314">
        <v>0</v>
      </c>
      <c r="F314">
        <v>0</v>
      </c>
      <c r="G314">
        <v>82</v>
      </c>
      <c r="H314">
        <v>4</v>
      </c>
      <c r="I314">
        <v>55</v>
      </c>
      <c r="J314">
        <v>0</v>
      </c>
      <c r="K314">
        <f>_xlfn.XLOOKUP(FraudData[[#This Row],[amount]],AmountRules[Amount Min],AmountRules[Risk Points],,-1)</f>
        <v>0</v>
      </c>
      <c r="L314">
        <f>_xlfn.XLOOKUP(FraudData[[#This Row],[transaction_hour]],TimeRules[Hour Min],TimeRules[Risk Points],,-1)</f>
        <v>0</v>
      </c>
      <c r="M314">
        <f>_xlfn.XLOOKUP(FraudData[[#This Row],[foreign_transaction]],ForeignRules[Foreign Transaction],ForeignRules[Risk Points],0)</f>
        <v>0</v>
      </c>
      <c r="N314">
        <f>_xlfn.XLOOKUP(FraudData[[#This Row],[location_mismatch]],Table10[Location Mismatch],Table10[Risk Points],0)</f>
        <v>0</v>
      </c>
      <c r="O314">
        <f>_xlfn.XLOOKUP(FraudData[[#This Row],[device_trust_score]],DeviceRules[Device Min],DeviceRules[Risk Points],,-1)</f>
        <v>0</v>
      </c>
      <c r="P314">
        <f>_xlfn.XLOOKUP(FraudData[[#This Row],[velocity_last_24h]],VelocityRules[Velocity Min],VelocityRules[Risk Points],,-1)</f>
        <v>0</v>
      </c>
      <c r="Q314">
        <f>_xlfn.XLOOKUP(FraudData[[#This Row],[merchant_category]],MerchantRules[Merchant Category],MerchantRules[Risk Points],0)</f>
        <v>0</v>
      </c>
      <c r="R314">
        <f>SUM(FraudData[[#This Row],[Amount Risk]:[Merchant Risk]])</f>
        <v>0</v>
      </c>
      <c r="S314" t="str" cm="1">
        <f t="array" ref="S314">_xlfn.IFS(FraudData[[#This Row],[Fraud Risk Score]]&gt;=8,"High Risk",FraudData[[#This Row],[Fraud Risk Score]]&gt;=6,"Medium Risk",TRUE,"Low Risk")</f>
        <v>Low Risk</v>
      </c>
    </row>
    <row r="315" spans="1:19">
      <c r="A315">
        <v>314</v>
      </c>
      <c r="B315">
        <v>591.73</v>
      </c>
      <c r="C315">
        <v>17</v>
      </c>
      <c r="D315" t="s">
        <v>48</v>
      </c>
      <c r="E315">
        <v>0</v>
      </c>
      <c r="F315">
        <v>0</v>
      </c>
      <c r="G315">
        <v>31</v>
      </c>
      <c r="H315">
        <v>1</v>
      </c>
      <c r="I315">
        <v>65</v>
      </c>
      <c r="J315">
        <v>0</v>
      </c>
      <c r="K315">
        <f>_xlfn.XLOOKUP(FraudData[[#This Row],[amount]],AmountRules[Amount Min],AmountRules[Risk Points],,-1)</f>
        <v>1</v>
      </c>
      <c r="L315">
        <f>_xlfn.XLOOKUP(FraudData[[#This Row],[transaction_hour]],TimeRules[Hour Min],TimeRules[Risk Points],,-1)</f>
        <v>0</v>
      </c>
      <c r="M315">
        <f>_xlfn.XLOOKUP(FraudData[[#This Row],[foreign_transaction]],ForeignRules[Foreign Transaction],ForeignRules[Risk Points],0)</f>
        <v>0</v>
      </c>
      <c r="N315">
        <f>_xlfn.XLOOKUP(FraudData[[#This Row],[location_mismatch]],Table10[Location Mismatch],Table10[Risk Points],0)</f>
        <v>0</v>
      </c>
      <c r="O315">
        <f>_xlfn.XLOOKUP(FraudData[[#This Row],[device_trust_score]],DeviceRules[Device Min],DeviceRules[Risk Points],,-1)</f>
        <v>2</v>
      </c>
      <c r="P315">
        <f>_xlfn.XLOOKUP(FraudData[[#This Row],[velocity_last_24h]],VelocityRules[Velocity Min],VelocityRules[Risk Points],,-1)</f>
        <v>0</v>
      </c>
      <c r="Q315">
        <f>_xlfn.XLOOKUP(FraudData[[#This Row],[merchant_category]],MerchantRules[Merchant Category],MerchantRules[Risk Points],0)</f>
        <v>0</v>
      </c>
      <c r="R315">
        <f>SUM(FraudData[[#This Row],[Amount Risk]:[Merchant Risk]])</f>
        <v>3</v>
      </c>
      <c r="S315" t="str" cm="1">
        <f t="array" ref="S315">_xlfn.IFS(FraudData[[#This Row],[Fraud Risk Score]]&gt;=8,"High Risk",FraudData[[#This Row],[Fraud Risk Score]]&gt;=6,"Medium Risk",TRUE,"Low Risk")</f>
        <v>Low Risk</v>
      </c>
    </row>
    <row r="316" spans="1:19">
      <c r="A316">
        <v>315</v>
      </c>
      <c r="B316">
        <v>325.39999999999998</v>
      </c>
      <c r="C316">
        <v>18</v>
      </c>
      <c r="D316" t="s">
        <v>49</v>
      </c>
      <c r="E316">
        <v>0</v>
      </c>
      <c r="F316">
        <v>0</v>
      </c>
      <c r="G316">
        <v>53</v>
      </c>
      <c r="H316">
        <v>0</v>
      </c>
      <c r="I316">
        <v>29</v>
      </c>
      <c r="J316">
        <v>0</v>
      </c>
      <c r="K316">
        <f>_xlfn.XLOOKUP(FraudData[[#This Row],[amount]],AmountRules[Amount Min],AmountRules[Risk Points],,-1)</f>
        <v>0</v>
      </c>
      <c r="L316">
        <f>_xlfn.XLOOKUP(FraudData[[#This Row],[transaction_hour]],TimeRules[Hour Min],TimeRules[Risk Points],,-1)</f>
        <v>0</v>
      </c>
      <c r="M316">
        <f>_xlfn.XLOOKUP(FraudData[[#This Row],[foreign_transaction]],ForeignRules[Foreign Transaction],ForeignRules[Risk Points],0)</f>
        <v>0</v>
      </c>
      <c r="N316">
        <f>_xlfn.XLOOKUP(FraudData[[#This Row],[location_mismatch]],Table10[Location Mismatch],Table10[Risk Points],0)</f>
        <v>0</v>
      </c>
      <c r="O316">
        <f>_xlfn.XLOOKUP(FraudData[[#This Row],[device_trust_score]],DeviceRules[Device Min],DeviceRules[Risk Points],,-1)</f>
        <v>1</v>
      </c>
      <c r="P316">
        <f>_xlfn.XLOOKUP(FraudData[[#This Row],[velocity_last_24h]],VelocityRules[Velocity Min],VelocityRules[Risk Points],,-1)</f>
        <v>0</v>
      </c>
      <c r="Q316">
        <f>_xlfn.XLOOKUP(FraudData[[#This Row],[merchant_category]],MerchantRules[Merchant Category],MerchantRules[Risk Points],0)</f>
        <v>1</v>
      </c>
      <c r="R316">
        <f>SUM(FraudData[[#This Row],[Amount Risk]:[Merchant Risk]])</f>
        <v>2</v>
      </c>
      <c r="S316" t="str" cm="1">
        <f t="array" ref="S316">_xlfn.IFS(FraudData[[#This Row],[Fraud Risk Score]]&gt;=8,"High Risk",FraudData[[#This Row],[Fraud Risk Score]]&gt;=6,"Medium Risk",TRUE,"Low Risk")</f>
        <v>Low Risk</v>
      </c>
    </row>
    <row r="317" spans="1:19">
      <c r="A317">
        <v>316</v>
      </c>
      <c r="B317">
        <v>214.32</v>
      </c>
      <c r="C317">
        <v>10</v>
      </c>
      <c r="D317" t="s">
        <v>49</v>
      </c>
      <c r="E317">
        <v>0</v>
      </c>
      <c r="F317">
        <v>0</v>
      </c>
      <c r="G317">
        <v>27</v>
      </c>
      <c r="H317">
        <v>0</v>
      </c>
      <c r="I317">
        <v>39</v>
      </c>
      <c r="J317">
        <v>0</v>
      </c>
      <c r="K317">
        <f>_xlfn.XLOOKUP(FraudData[[#This Row],[amount]],AmountRules[Amount Min],AmountRules[Risk Points],,-1)</f>
        <v>0</v>
      </c>
      <c r="L317">
        <f>_xlfn.XLOOKUP(FraudData[[#This Row],[transaction_hour]],TimeRules[Hour Min],TimeRules[Risk Points],,-1)</f>
        <v>0</v>
      </c>
      <c r="M317">
        <f>_xlfn.XLOOKUP(FraudData[[#This Row],[foreign_transaction]],ForeignRules[Foreign Transaction],ForeignRules[Risk Points],0)</f>
        <v>0</v>
      </c>
      <c r="N317">
        <f>_xlfn.XLOOKUP(FraudData[[#This Row],[location_mismatch]],Table10[Location Mismatch],Table10[Risk Points],0)</f>
        <v>0</v>
      </c>
      <c r="O317">
        <f>_xlfn.XLOOKUP(FraudData[[#This Row],[device_trust_score]],DeviceRules[Device Min],DeviceRules[Risk Points],,-1)</f>
        <v>3</v>
      </c>
      <c r="P317">
        <f>_xlfn.XLOOKUP(FraudData[[#This Row],[velocity_last_24h]],VelocityRules[Velocity Min],VelocityRules[Risk Points],,-1)</f>
        <v>0</v>
      </c>
      <c r="Q317">
        <f>_xlfn.XLOOKUP(FraudData[[#This Row],[merchant_category]],MerchantRules[Merchant Category],MerchantRules[Risk Points],0)</f>
        <v>1</v>
      </c>
      <c r="R317">
        <f>SUM(FraudData[[#This Row],[Amount Risk]:[Merchant Risk]])</f>
        <v>4</v>
      </c>
      <c r="S317" t="str" cm="1">
        <f t="array" ref="S317">_xlfn.IFS(FraudData[[#This Row],[Fraud Risk Score]]&gt;=8,"High Risk",FraudData[[#This Row],[Fraud Risk Score]]&gt;=6,"Medium Risk",TRUE,"Low Risk")</f>
        <v>Low Risk</v>
      </c>
    </row>
    <row r="318" spans="1:19">
      <c r="A318">
        <v>317</v>
      </c>
      <c r="B318">
        <v>94.65</v>
      </c>
      <c r="C318">
        <v>2</v>
      </c>
      <c r="D318" t="s">
        <v>50</v>
      </c>
      <c r="E318">
        <v>0</v>
      </c>
      <c r="F318">
        <v>0</v>
      </c>
      <c r="G318">
        <v>37</v>
      </c>
      <c r="H318">
        <v>0</v>
      </c>
      <c r="I318">
        <v>55</v>
      </c>
      <c r="J318">
        <v>0</v>
      </c>
      <c r="K318">
        <f>_xlfn.XLOOKUP(FraudData[[#This Row],[amount]],AmountRules[Amount Min],AmountRules[Risk Points],,-1)</f>
        <v>0</v>
      </c>
      <c r="L318">
        <f>_xlfn.XLOOKUP(FraudData[[#This Row],[transaction_hour]],TimeRules[Hour Min],TimeRules[Risk Points],,-1)</f>
        <v>3</v>
      </c>
      <c r="M318">
        <f>_xlfn.XLOOKUP(FraudData[[#This Row],[foreign_transaction]],ForeignRules[Foreign Transaction],ForeignRules[Risk Points],0)</f>
        <v>0</v>
      </c>
      <c r="N318">
        <f>_xlfn.XLOOKUP(FraudData[[#This Row],[location_mismatch]],Table10[Location Mismatch],Table10[Risk Points],0)</f>
        <v>0</v>
      </c>
      <c r="O318">
        <f>_xlfn.XLOOKUP(FraudData[[#This Row],[device_trust_score]],DeviceRules[Device Min],DeviceRules[Risk Points],,-1)</f>
        <v>2</v>
      </c>
      <c r="P318">
        <f>_xlfn.XLOOKUP(FraudData[[#This Row],[velocity_last_24h]],VelocityRules[Velocity Min],VelocityRules[Risk Points],,-1)</f>
        <v>0</v>
      </c>
      <c r="Q318">
        <f>_xlfn.XLOOKUP(FraudData[[#This Row],[merchant_category]],MerchantRules[Merchant Category],MerchantRules[Risk Points],0)</f>
        <v>0</v>
      </c>
      <c r="R318">
        <f>SUM(FraudData[[#This Row],[Amount Risk]:[Merchant Risk]])</f>
        <v>5</v>
      </c>
      <c r="S318" t="str" cm="1">
        <f t="array" ref="S318">_xlfn.IFS(FraudData[[#This Row],[Fraud Risk Score]]&gt;=8,"High Risk",FraudData[[#This Row],[Fraud Risk Score]]&gt;=6,"Medium Risk",TRUE,"Low Risk")</f>
        <v>Low Risk</v>
      </c>
    </row>
    <row r="319" spans="1:19">
      <c r="A319">
        <v>318</v>
      </c>
      <c r="B319">
        <v>34.26</v>
      </c>
      <c r="C319">
        <v>7</v>
      </c>
      <c r="D319" t="s">
        <v>49</v>
      </c>
      <c r="E319">
        <v>0</v>
      </c>
      <c r="F319">
        <v>0</v>
      </c>
      <c r="G319">
        <v>60</v>
      </c>
      <c r="H319">
        <v>3</v>
      </c>
      <c r="I319">
        <v>47</v>
      </c>
      <c r="J319">
        <v>0</v>
      </c>
      <c r="K319">
        <f>_xlfn.XLOOKUP(FraudData[[#This Row],[amount]],AmountRules[Amount Min],AmountRules[Risk Points],,-1)</f>
        <v>0</v>
      </c>
      <c r="L319">
        <f>_xlfn.XLOOKUP(FraudData[[#This Row],[transaction_hour]],TimeRules[Hour Min],TimeRules[Risk Points],,-1)</f>
        <v>0</v>
      </c>
      <c r="M319">
        <f>_xlfn.XLOOKUP(FraudData[[#This Row],[foreign_transaction]],ForeignRules[Foreign Transaction],ForeignRules[Risk Points],0)</f>
        <v>0</v>
      </c>
      <c r="N319">
        <f>_xlfn.XLOOKUP(FraudData[[#This Row],[location_mismatch]],Table10[Location Mismatch],Table10[Risk Points],0)</f>
        <v>0</v>
      </c>
      <c r="O319">
        <f>_xlfn.XLOOKUP(FraudData[[#This Row],[device_trust_score]],DeviceRules[Device Min],DeviceRules[Risk Points],,-1)</f>
        <v>1</v>
      </c>
      <c r="P319">
        <f>_xlfn.XLOOKUP(FraudData[[#This Row],[velocity_last_24h]],VelocityRules[Velocity Min],VelocityRules[Risk Points],,-1)</f>
        <v>0</v>
      </c>
      <c r="Q319">
        <f>_xlfn.XLOOKUP(FraudData[[#This Row],[merchant_category]],MerchantRules[Merchant Category],MerchantRules[Risk Points],0)</f>
        <v>1</v>
      </c>
      <c r="R319">
        <f>SUM(FraudData[[#This Row],[Amount Risk]:[Merchant Risk]])</f>
        <v>2</v>
      </c>
      <c r="S319" t="str" cm="1">
        <f t="array" ref="S319">_xlfn.IFS(FraudData[[#This Row],[Fraud Risk Score]]&gt;=8,"High Risk",FraudData[[#This Row],[Fraud Risk Score]]&gt;=6,"Medium Risk",TRUE,"Low Risk")</f>
        <v>Low Risk</v>
      </c>
    </row>
    <row r="320" spans="1:19">
      <c r="A320">
        <v>319</v>
      </c>
      <c r="B320">
        <v>30.62</v>
      </c>
      <c r="C320">
        <v>19</v>
      </c>
      <c r="D320" t="s">
        <v>49</v>
      </c>
      <c r="E320">
        <v>0</v>
      </c>
      <c r="F320">
        <v>0</v>
      </c>
      <c r="G320">
        <v>62</v>
      </c>
      <c r="H320">
        <v>1</v>
      </c>
      <c r="I320">
        <v>32</v>
      </c>
      <c r="J320">
        <v>0</v>
      </c>
      <c r="K320">
        <f>_xlfn.XLOOKUP(FraudData[[#This Row],[amount]],AmountRules[Amount Min],AmountRules[Risk Points],,-1)</f>
        <v>0</v>
      </c>
      <c r="L320">
        <f>_xlfn.XLOOKUP(FraudData[[#This Row],[transaction_hour]],TimeRules[Hour Min],TimeRules[Risk Points],,-1)</f>
        <v>0</v>
      </c>
      <c r="M320">
        <f>_xlfn.XLOOKUP(FraudData[[#This Row],[foreign_transaction]],ForeignRules[Foreign Transaction],ForeignRules[Risk Points],0)</f>
        <v>0</v>
      </c>
      <c r="N320">
        <f>_xlfn.XLOOKUP(FraudData[[#This Row],[location_mismatch]],Table10[Location Mismatch],Table10[Risk Points],0)</f>
        <v>0</v>
      </c>
      <c r="O320">
        <f>_xlfn.XLOOKUP(FraudData[[#This Row],[device_trust_score]],DeviceRules[Device Min],DeviceRules[Risk Points],,-1)</f>
        <v>1</v>
      </c>
      <c r="P320">
        <f>_xlfn.XLOOKUP(FraudData[[#This Row],[velocity_last_24h]],VelocityRules[Velocity Min],VelocityRules[Risk Points],,-1)</f>
        <v>0</v>
      </c>
      <c r="Q320">
        <f>_xlfn.XLOOKUP(FraudData[[#This Row],[merchant_category]],MerchantRules[Merchant Category],MerchantRules[Risk Points],0)</f>
        <v>1</v>
      </c>
      <c r="R320">
        <f>SUM(FraudData[[#This Row],[Amount Risk]:[Merchant Risk]])</f>
        <v>2</v>
      </c>
      <c r="S320" t="str" cm="1">
        <f t="array" ref="S320">_xlfn.IFS(FraudData[[#This Row],[Fraud Risk Score]]&gt;=8,"High Risk",FraudData[[#This Row],[Fraud Risk Score]]&gt;=6,"Medium Risk",TRUE,"Low Risk")</f>
        <v>Low Risk</v>
      </c>
    </row>
    <row r="321" spans="1:19">
      <c r="A321">
        <v>320</v>
      </c>
      <c r="B321">
        <v>51.84</v>
      </c>
      <c r="C321">
        <v>18</v>
      </c>
      <c r="D321" t="s">
        <v>47</v>
      </c>
      <c r="E321">
        <v>0</v>
      </c>
      <c r="F321">
        <v>0</v>
      </c>
      <c r="G321">
        <v>99</v>
      </c>
      <c r="H321">
        <v>1</v>
      </c>
      <c r="I321">
        <v>53</v>
      </c>
      <c r="J321">
        <v>0</v>
      </c>
      <c r="K321">
        <f>_xlfn.XLOOKUP(FraudData[[#This Row],[amount]],AmountRules[Amount Min],AmountRules[Risk Points],,-1)</f>
        <v>0</v>
      </c>
      <c r="L321">
        <f>_xlfn.XLOOKUP(FraudData[[#This Row],[transaction_hour]],TimeRules[Hour Min],TimeRules[Risk Points],,-1)</f>
        <v>0</v>
      </c>
      <c r="M321">
        <f>_xlfn.XLOOKUP(FraudData[[#This Row],[foreign_transaction]],ForeignRules[Foreign Transaction],ForeignRules[Risk Points],0)</f>
        <v>0</v>
      </c>
      <c r="N321">
        <f>_xlfn.XLOOKUP(FraudData[[#This Row],[location_mismatch]],Table10[Location Mismatch],Table10[Risk Points],0)</f>
        <v>0</v>
      </c>
      <c r="O321">
        <f>_xlfn.XLOOKUP(FraudData[[#This Row],[device_trust_score]],DeviceRules[Device Min],DeviceRules[Risk Points],,-1)</f>
        <v>0</v>
      </c>
      <c r="P321">
        <f>_xlfn.XLOOKUP(FraudData[[#This Row],[velocity_last_24h]],VelocityRules[Velocity Min],VelocityRules[Risk Points],,-1)</f>
        <v>0</v>
      </c>
      <c r="Q321">
        <f>_xlfn.XLOOKUP(FraudData[[#This Row],[merchant_category]],MerchantRules[Merchant Category],MerchantRules[Risk Points],0)</f>
        <v>0</v>
      </c>
      <c r="R321">
        <f>SUM(FraudData[[#This Row],[Amount Risk]:[Merchant Risk]])</f>
        <v>0</v>
      </c>
      <c r="S321" t="str" cm="1">
        <f t="array" ref="S321">_xlfn.IFS(FraudData[[#This Row],[Fraud Risk Score]]&gt;=8,"High Risk",FraudData[[#This Row],[Fraud Risk Score]]&gt;=6,"Medium Risk",TRUE,"Low Risk")</f>
        <v>Low Risk</v>
      </c>
    </row>
    <row r="322" spans="1:19">
      <c r="A322">
        <v>321</v>
      </c>
      <c r="B322">
        <v>143.41999999999999</v>
      </c>
      <c r="C322">
        <v>9</v>
      </c>
      <c r="D322" t="s">
        <v>49</v>
      </c>
      <c r="E322">
        <v>0</v>
      </c>
      <c r="F322">
        <v>1</v>
      </c>
      <c r="G322">
        <v>84</v>
      </c>
      <c r="H322">
        <v>1</v>
      </c>
      <c r="I322">
        <v>22</v>
      </c>
      <c r="J322">
        <v>0</v>
      </c>
      <c r="K322">
        <f>_xlfn.XLOOKUP(FraudData[[#This Row],[amount]],AmountRules[Amount Min],AmountRules[Risk Points],,-1)</f>
        <v>0</v>
      </c>
      <c r="L322">
        <f>_xlfn.XLOOKUP(FraudData[[#This Row],[transaction_hour]],TimeRules[Hour Min],TimeRules[Risk Points],,-1)</f>
        <v>0</v>
      </c>
      <c r="M322">
        <f>_xlfn.XLOOKUP(FraudData[[#This Row],[foreign_transaction]],ForeignRules[Foreign Transaction],ForeignRules[Risk Points],0)</f>
        <v>0</v>
      </c>
      <c r="N322">
        <f>_xlfn.XLOOKUP(FraudData[[#This Row],[location_mismatch]],Table10[Location Mismatch],Table10[Risk Points],0)</f>
        <v>3</v>
      </c>
      <c r="O322">
        <f>_xlfn.XLOOKUP(FraudData[[#This Row],[device_trust_score]],DeviceRules[Device Min],DeviceRules[Risk Points],,-1)</f>
        <v>0</v>
      </c>
      <c r="P322">
        <f>_xlfn.XLOOKUP(FraudData[[#This Row],[velocity_last_24h]],VelocityRules[Velocity Min],VelocityRules[Risk Points],,-1)</f>
        <v>0</v>
      </c>
      <c r="Q322">
        <f>_xlfn.XLOOKUP(FraudData[[#This Row],[merchant_category]],MerchantRules[Merchant Category],MerchantRules[Risk Points],0)</f>
        <v>1</v>
      </c>
      <c r="R322">
        <f>SUM(FraudData[[#This Row],[Amount Risk]:[Merchant Risk]])</f>
        <v>4</v>
      </c>
      <c r="S322" t="str" cm="1">
        <f t="array" ref="S322">_xlfn.IFS(FraudData[[#This Row],[Fraud Risk Score]]&gt;=8,"High Risk",FraudData[[#This Row],[Fraud Risk Score]]&gt;=6,"Medium Risk",TRUE,"Low Risk")</f>
        <v>Low Risk</v>
      </c>
    </row>
    <row r="323" spans="1:19">
      <c r="A323">
        <v>322</v>
      </c>
      <c r="B323">
        <v>225.69</v>
      </c>
      <c r="C323">
        <v>15</v>
      </c>
      <c r="D323" t="s">
        <v>49</v>
      </c>
      <c r="E323">
        <v>0</v>
      </c>
      <c r="F323">
        <v>0</v>
      </c>
      <c r="G323">
        <v>97</v>
      </c>
      <c r="H323">
        <v>2</v>
      </c>
      <c r="I323">
        <v>66</v>
      </c>
      <c r="J323">
        <v>0</v>
      </c>
      <c r="K323">
        <f>_xlfn.XLOOKUP(FraudData[[#This Row],[amount]],AmountRules[Amount Min],AmountRules[Risk Points],,-1)</f>
        <v>0</v>
      </c>
      <c r="L323">
        <f>_xlfn.XLOOKUP(FraudData[[#This Row],[transaction_hour]],TimeRules[Hour Min],TimeRules[Risk Points],,-1)</f>
        <v>0</v>
      </c>
      <c r="M323">
        <f>_xlfn.XLOOKUP(FraudData[[#This Row],[foreign_transaction]],ForeignRules[Foreign Transaction],ForeignRules[Risk Points],0)</f>
        <v>0</v>
      </c>
      <c r="N323">
        <f>_xlfn.XLOOKUP(FraudData[[#This Row],[location_mismatch]],Table10[Location Mismatch],Table10[Risk Points],0)</f>
        <v>0</v>
      </c>
      <c r="O323">
        <f>_xlfn.XLOOKUP(FraudData[[#This Row],[device_trust_score]],DeviceRules[Device Min],DeviceRules[Risk Points],,-1)</f>
        <v>0</v>
      </c>
      <c r="P323">
        <f>_xlfn.XLOOKUP(FraudData[[#This Row],[velocity_last_24h]],VelocityRules[Velocity Min],VelocityRules[Risk Points],,-1)</f>
        <v>0</v>
      </c>
      <c r="Q323">
        <f>_xlfn.XLOOKUP(FraudData[[#This Row],[merchant_category]],MerchantRules[Merchant Category],MerchantRules[Risk Points],0)</f>
        <v>1</v>
      </c>
      <c r="R323">
        <f>SUM(FraudData[[#This Row],[Amount Risk]:[Merchant Risk]])</f>
        <v>1</v>
      </c>
      <c r="S323" t="str" cm="1">
        <f t="array" ref="S323">_xlfn.IFS(FraudData[[#This Row],[Fraud Risk Score]]&gt;=8,"High Risk",FraudData[[#This Row],[Fraud Risk Score]]&gt;=6,"Medium Risk",TRUE,"Low Risk")</f>
        <v>Low Risk</v>
      </c>
    </row>
    <row r="324" spans="1:19">
      <c r="A324">
        <v>323</v>
      </c>
      <c r="B324">
        <v>194.29</v>
      </c>
      <c r="C324">
        <v>4</v>
      </c>
      <c r="D324" t="s">
        <v>47</v>
      </c>
      <c r="E324">
        <v>0</v>
      </c>
      <c r="F324">
        <v>0</v>
      </c>
      <c r="G324">
        <v>46</v>
      </c>
      <c r="H324">
        <v>1</v>
      </c>
      <c r="I324">
        <v>21</v>
      </c>
      <c r="J324">
        <v>0</v>
      </c>
      <c r="K324">
        <f>_xlfn.XLOOKUP(FraudData[[#This Row],[amount]],AmountRules[Amount Min],AmountRules[Risk Points],,-1)</f>
        <v>0</v>
      </c>
      <c r="L324">
        <f>_xlfn.XLOOKUP(FraudData[[#This Row],[transaction_hour]],TimeRules[Hour Min],TimeRules[Risk Points],,-1)</f>
        <v>0</v>
      </c>
      <c r="M324">
        <f>_xlfn.XLOOKUP(FraudData[[#This Row],[foreign_transaction]],ForeignRules[Foreign Transaction],ForeignRules[Risk Points],0)</f>
        <v>0</v>
      </c>
      <c r="N324">
        <f>_xlfn.XLOOKUP(FraudData[[#This Row],[location_mismatch]],Table10[Location Mismatch],Table10[Risk Points],0)</f>
        <v>0</v>
      </c>
      <c r="O324">
        <f>_xlfn.XLOOKUP(FraudData[[#This Row],[device_trust_score]],DeviceRules[Device Min],DeviceRules[Risk Points],,-1)</f>
        <v>2</v>
      </c>
      <c r="P324">
        <f>_xlfn.XLOOKUP(FraudData[[#This Row],[velocity_last_24h]],VelocityRules[Velocity Min],VelocityRules[Risk Points],,-1)</f>
        <v>0</v>
      </c>
      <c r="Q324">
        <f>_xlfn.XLOOKUP(FraudData[[#This Row],[merchant_category]],MerchantRules[Merchant Category],MerchantRules[Risk Points],0)</f>
        <v>0</v>
      </c>
      <c r="R324">
        <f>SUM(FraudData[[#This Row],[Amount Risk]:[Merchant Risk]])</f>
        <v>2</v>
      </c>
      <c r="S324" t="str" cm="1">
        <f t="array" ref="S324">_xlfn.IFS(FraudData[[#This Row],[Fraud Risk Score]]&gt;=8,"High Risk",FraudData[[#This Row],[Fraud Risk Score]]&gt;=6,"Medium Risk",TRUE,"Low Risk")</f>
        <v>Low Risk</v>
      </c>
    </row>
    <row r="325" spans="1:19">
      <c r="A325">
        <v>324</v>
      </c>
      <c r="B325">
        <v>59.11</v>
      </c>
      <c r="C325">
        <v>19</v>
      </c>
      <c r="D325" t="s">
        <v>49</v>
      </c>
      <c r="E325">
        <v>0</v>
      </c>
      <c r="F325">
        <v>0</v>
      </c>
      <c r="G325">
        <v>45</v>
      </c>
      <c r="H325">
        <v>1</v>
      </c>
      <c r="I325">
        <v>43</v>
      </c>
      <c r="J325">
        <v>0</v>
      </c>
      <c r="K325">
        <f>_xlfn.XLOOKUP(FraudData[[#This Row],[amount]],AmountRules[Amount Min],AmountRules[Risk Points],,-1)</f>
        <v>0</v>
      </c>
      <c r="L325">
        <f>_xlfn.XLOOKUP(FraudData[[#This Row],[transaction_hour]],TimeRules[Hour Min],TimeRules[Risk Points],,-1)</f>
        <v>0</v>
      </c>
      <c r="M325">
        <f>_xlfn.XLOOKUP(FraudData[[#This Row],[foreign_transaction]],ForeignRules[Foreign Transaction],ForeignRules[Risk Points],0)</f>
        <v>0</v>
      </c>
      <c r="N325">
        <f>_xlfn.XLOOKUP(FraudData[[#This Row],[location_mismatch]],Table10[Location Mismatch],Table10[Risk Points],0)</f>
        <v>0</v>
      </c>
      <c r="O325">
        <f>_xlfn.XLOOKUP(FraudData[[#This Row],[device_trust_score]],DeviceRules[Device Min],DeviceRules[Risk Points],,-1)</f>
        <v>2</v>
      </c>
      <c r="P325">
        <f>_xlfn.XLOOKUP(FraudData[[#This Row],[velocity_last_24h]],VelocityRules[Velocity Min],VelocityRules[Risk Points],,-1)</f>
        <v>0</v>
      </c>
      <c r="Q325">
        <f>_xlfn.XLOOKUP(FraudData[[#This Row],[merchant_category]],MerchantRules[Merchant Category],MerchantRules[Risk Points],0)</f>
        <v>1</v>
      </c>
      <c r="R325">
        <f>SUM(FraudData[[#This Row],[Amount Risk]:[Merchant Risk]])</f>
        <v>3</v>
      </c>
      <c r="S325" t="str" cm="1">
        <f t="array" ref="S325">_xlfn.IFS(FraudData[[#This Row],[Fraud Risk Score]]&gt;=8,"High Risk",FraudData[[#This Row],[Fraud Risk Score]]&gt;=6,"Medium Risk",TRUE,"Low Risk")</f>
        <v>Low Risk</v>
      </c>
    </row>
    <row r="326" spans="1:19">
      <c r="A326">
        <v>325</v>
      </c>
      <c r="B326">
        <v>557.66</v>
      </c>
      <c r="C326">
        <v>8</v>
      </c>
      <c r="D326" t="s">
        <v>49</v>
      </c>
      <c r="E326">
        <v>0</v>
      </c>
      <c r="F326">
        <v>0</v>
      </c>
      <c r="G326">
        <v>57</v>
      </c>
      <c r="H326">
        <v>0</v>
      </c>
      <c r="I326">
        <v>60</v>
      </c>
      <c r="J326">
        <v>0</v>
      </c>
      <c r="K326">
        <f>_xlfn.XLOOKUP(FraudData[[#This Row],[amount]],AmountRules[Amount Min],AmountRules[Risk Points],,-1)</f>
        <v>1</v>
      </c>
      <c r="L326">
        <f>_xlfn.XLOOKUP(FraudData[[#This Row],[transaction_hour]],TimeRules[Hour Min],TimeRules[Risk Points],,-1)</f>
        <v>0</v>
      </c>
      <c r="M326">
        <f>_xlfn.XLOOKUP(FraudData[[#This Row],[foreign_transaction]],ForeignRules[Foreign Transaction],ForeignRules[Risk Points],0)</f>
        <v>0</v>
      </c>
      <c r="N326">
        <f>_xlfn.XLOOKUP(FraudData[[#This Row],[location_mismatch]],Table10[Location Mismatch],Table10[Risk Points],0)</f>
        <v>0</v>
      </c>
      <c r="O326">
        <f>_xlfn.XLOOKUP(FraudData[[#This Row],[device_trust_score]],DeviceRules[Device Min],DeviceRules[Risk Points],,-1)</f>
        <v>1</v>
      </c>
      <c r="P326">
        <f>_xlfn.XLOOKUP(FraudData[[#This Row],[velocity_last_24h]],VelocityRules[Velocity Min],VelocityRules[Risk Points],,-1)</f>
        <v>0</v>
      </c>
      <c r="Q326">
        <f>_xlfn.XLOOKUP(FraudData[[#This Row],[merchant_category]],MerchantRules[Merchant Category],MerchantRules[Risk Points],0)</f>
        <v>1</v>
      </c>
      <c r="R326">
        <f>SUM(FraudData[[#This Row],[Amount Risk]:[Merchant Risk]])</f>
        <v>3</v>
      </c>
      <c r="S326" t="str" cm="1">
        <f t="array" ref="S326">_xlfn.IFS(FraudData[[#This Row],[Fraud Risk Score]]&gt;=8,"High Risk",FraudData[[#This Row],[Fraud Risk Score]]&gt;=6,"Medium Risk",TRUE,"Low Risk")</f>
        <v>Low Risk</v>
      </c>
    </row>
    <row r="327" spans="1:19">
      <c r="A327">
        <v>326</v>
      </c>
      <c r="B327">
        <v>241.02</v>
      </c>
      <c r="C327">
        <v>7</v>
      </c>
      <c r="D327" t="s">
        <v>50</v>
      </c>
      <c r="E327">
        <v>0</v>
      </c>
      <c r="F327">
        <v>0</v>
      </c>
      <c r="G327">
        <v>28</v>
      </c>
      <c r="H327">
        <v>2</v>
      </c>
      <c r="I327">
        <v>36</v>
      </c>
      <c r="J327">
        <v>0</v>
      </c>
      <c r="K327">
        <f>_xlfn.XLOOKUP(FraudData[[#This Row],[amount]],AmountRules[Amount Min],AmountRules[Risk Points],,-1)</f>
        <v>0</v>
      </c>
      <c r="L327">
        <f>_xlfn.XLOOKUP(FraudData[[#This Row],[transaction_hour]],TimeRules[Hour Min],TimeRules[Risk Points],,-1)</f>
        <v>0</v>
      </c>
      <c r="M327">
        <f>_xlfn.XLOOKUP(FraudData[[#This Row],[foreign_transaction]],ForeignRules[Foreign Transaction],ForeignRules[Risk Points],0)</f>
        <v>0</v>
      </c>
      <c r="N327">
        <f>_xlfn.XLOOKUP(FraudData[[#This Row],[location_mismatch]],Table10[Location Mismatch],Table10[Risk Points],0)</f>
        <v>0</v>
      </c>
      <c r="O327">
        <f>_xlfn.XLOOKUP(FraudData[[#This Row],[device_trust_score]],DeviceRules[Device Min],DeviceRules[Risk Points],,-1)</f>
        <v>3</v>
      </c>
      <c r="P327">
        <f>_xlfn.XLOOKUP(FraudData[[#This Row],[velocity_last_24h]],VelocityRules[Velocity Min],VelocityRules[Risk Points],,-1)</f>
        <v>0</v>
      </c>
      <c r="Q327">
        <f>_xlfn.XLOOKUP(FraudData[[#This Row],[merchant_category]],MerchantRules[Merchant Category],MerchantRules[Risk Points],0)</f>
        <v>0</v>
      </c>
      <c r="R327">
        <f>SUM(FraudData[[#This Row],[Amount Risk]:[Merchant Risk]])</f>
        <v>3</v>
      </c>
      <c r="S327" t="str" cm="1">
        <f t="array" ref="S327">_xlfn.IFS(FraudData[[#This Row],[Fraud Risk Score]]&gt;=8,"High Risk",FraudData[[#This Row],[Fraud Risk Score]]&gt;=6,"Medium Risk",TRUE,"Low Risk")</f>
        <v>Low Risk</v>
      </c>
    </row>
    <row r="328" spans="1:19">
      <c r="A328">
        <v>327</v>
      </c>
      <c r="B328">
        <v>145.47999999999999</v>
      </c>
      <c r="C328">
        <v>10</v>
      </c>
      <c r="D328" t="s">
        <v>49</v>
      </c>
      <c r="E328">
        <v>0</v>
      </c>
      <c r="F328">
        <v>0</v>
      </c>
      <c r="G328">
        <v>68</v>
      </c>
      <c r="H328">
        <v>2</v>
      </c>
      <c r="I328">
        <v>31</v>
      </c>
      <c r="J328">
        <v>0</v>
      </c>
      <c r="K328">
        <f>_xlfn.XLOOKUP(FraudData[[#This Row],[amount]],AmountRules[Amount Min],AmountRules[Risk Points],,-1)</f>
        <v>0</v>
      </c>
      <c r="L328">
        <f>_xlfn.XLOOKUP(FraudData[[#This Row],[transaction_hour]],TimeRules[Hour Min],TimeRules[Risk Points],,-1)</f>
        <v>0</v>
      </c>
      <c r="M328">
        <f>_xlfn.XLOOKUP(FraudData[[#This Row],[foreign_transaction]],ForeignRules[Foreign Transaction],ForeignRules[Risk Points],0)</f>
        <v>0</v>
      </c>
      <c r="N328">
        <f>_xlfn.XLOOKUP(FraudData[[#This Row],[location_mismatch]],Table10[Location Mismatch],Table10[Risk Points],0)</f>
        <v>0</v>
      </c>
      <c r="O328">
        <f>_xlfn.XLOOKUP(FraudData[[#This Row],[device_trust_score]],DeviceRules[Device Min],DeviceRules[Risk Points],,-1)</f>
        <v>1</v>
      </c>
      <c r="P328">
        <f>_xlfn.XLOOKUP(FraudData[[#This Row],[velocity_last_24h]],VelocityRules[Velocity Min],VelocityRules[Risk Points],,-1)</f>
        <v>0</v>
      </c>
      <c r="Q328">
        <f>_xlfn.XLOOKUP(FraudData[[#This Row],[merchant_category]],MerchantRules[Merchant Category],MerchantRules[Risk Points],0)</f>
        <v>1</v>
      </c>
      <c r="R328">
        <f>SUM(FraudData[[#This Row],[Amount Risk]:[Merchant Risk]])</f>
        <v>2</v>
      </c>
      <c r="S328" t="str" cm="1">
        <f t="array" ref="S328">_xlfn.IFS(FraudData[[#This Row],[Fraud Risk Score]]&gt;=8,"High Risk",FraudData[[#This Row],[Fraud Risk Score]]&gt;=6,"Medium Risk",TRUE,"Low Risk")</f>
        <v>Low Risk</v>
      </c>
    </row>
    <row r="329" spans="1:19">
      <c r="A329">
        <v>328</v>
      </c>
      <c r="B329">
        <v>170.29</v>
      </c>
      <c r="C329">
        <v>15</v>
      </c>
      <c r="D329" t="s">
        <v>49</v>
      </c>
      <c r="E329">
        <v>0</v>
      </c>
      <c r="F329">
        <v>0</v>
      </c>
      <c r="G329">
        <v>25</v>
      </c>
      <c r="H329">
        <v>1</v>
      </c>
      <c r="I329">
        <v>44</v>
      </c>
      <c r="J329">
        <v>0</v>
      </c>
      <c r="K329">
        <f>_xlfn.XLOOKUP(FraudData[[#This Row],[amount]],AmountRules[Amount Min],AmountRules[Risk Points],,-1)</f>
        <v>0</v>
      </c>
      <c r="L329">
        <f>_xlfn.XLOOKUP(FraudData[[#This Row],[transaction_hour]],TimeRules[Hour Min],TimeRules[Risk Points],,-1)</f>
        <v>0</v>
      </c>
      <c r="M329">
        <f>_xlfn.XLOOKUP(FraudData[[#This Row],[foreign_transaction]],ForeignRules[Foreign Transaction],ForeignRules[Risk Points],0)</f>
        <v>0</v>
      </c>
      <c r="N329">
        <f>_xlfn.XLOOKUP(FraudData[[#This Row],[location_mismatch]],Table10[Location Mismatch],Table10[Risk Points],0)</f>
        <v>0</v>
      </c>
      <c r="O329">
        <f>_xlfn.XLOOKUP(FraudData[[#This Row],[device_trust_score]],DeviceRules[Device Min],DeviceRules[Risk Points],,-1)</f>
        <v>3</v>
      </c>
      <c r="P329">
        <f>_xlfn.XLOOKUP(FraudData[[#This Row],[velocity_last_24h]],VelocityRules[Velocity Min],VelocityRules[Risk Points],,-1)</f>
        <v>0</v>
      </c>
      <c r="Q329">
        <f>_xlfn.XLOOKUP(FraudData[[#This Row],[merchant_category]],MerchantRules[Merchant Category],MerchantRules[Risk Points],0)</f>
        <v>1</v>
      </c>
      <c r="R329">
        <f>SUM(FraudData[[#This Row],[Amount Risk]:[Merchant Risk]])</f>
        <v>4</v>
      </c>
      <c r="S329" t="str" cm="1">
        <f t="array" ref="S329">_xlfn.IFS(FraudData[[#This Row],[Fraud Risk Score]]&gt;=8,"High Risk",FraudData[[#This Row],[Fraud Risk Score]]&gt;=6,"Medium Risk",TRUE,"Low Risk")</f>
        <v>Low Risk</v>
      </c>
    </row>
    <row r="330" spans="1:19">
      <c r="A330">
        <v>329</v>
      </c>
      <c r="B330">
        <v>97.93</v>
      </c>
      <c r="C330">
        <v>6</v>
      </c>
      <c r="D330" t="s">
        <v>50</v>
      </c>
      <c r="E330">
        <v>0</v>
      </c>
      <c r="F330">
        <v>0</v>
      </c>
      <c r="G330">
        <v>86</v>
      </c>
      <c r="H330">
        <v>1</v>
      </c>
      <c r="I330">
        <v>55</v>
      </c>
      <c r="J330">
        <v>0</v>
      </c>
      <c r="K330">
        <f>_xlfn.XLOOKUP(FraudData[[#This Row],[amount]],AmountRules[Amount Min],AmountRules[Risk Points],,-1)</f>
        <v>0</v>
      </c>
      <c r="L330">
        <f>_xlfn.XLOOKUP(FraudData[[#This Row],[transaction_hour]],TimeRules[Hour Min],TimeRules[Risk Points],,-1)</f>
        <v>0</v>
      </c>
      <c r="M330">
        <f>_xlfn.XLOOKUP(FraudData[[#This Row],[foreign_transaction]],ForeignRules[Foreign Transaction],ForeignRules[Risk Points],0)</f>
        <v>0</v>
      </c>
      <c r="N330">
        <f>_xlfn.XLOOKUP(FraudData[[#This Row],[location_mismatch]],Table10[Location Mismatch],Table10[Risk Points],0)</f>
        <v>0</v>
      </c>
      <c r="O330">
        <f>_xlfn.XLOOKUP(FraudData[[#This Row],[device_trust_score]],DeviceRules[Device Min],DeviceRules[Risk Points],,-1)</f>
        <v>0</v>
      </c>
      <c r="P330">
        <f>_xlfn.XLOOKUP(FraudData[[#This Row],[velocity_last_24h]],VelocityRules[Velocity Min],VelocityRules[Risk Points],,-1)</f>
        <v>0</v>
      </c>
      <c r="Q330">
        <f>_xlfn.XLOOKUP(FraudData[[#This Row],[merchant_category]],MerchantRules[Merchant Category],MerchantRules[Risk Points],0)</f>
        <v>0</v>
      </c>
      <c r="R330">
        <f>SUM(FraudData[[#This Row],[Amount Risk]:[Merchant Risk]])</f>
        <v>0</v>
      </c>
      <c r="S330" t="str" cm="1">
        <f t="array" ref="S330">_xlfn.IFS(FraudData[[#This Row],[Fraud Risk Score]]&gt;=8,"High Risk",FraudData[[#This Row],[Fraud Risk Score]]&gt;=6,"Medium Risk",TRUE,"Low Risk")</f>
        <v>Low Risk</v>
      </c>
    </row>
    <row r="331" spans="1:19">
      <c r="A331">
        <v>330</v>
      </c>
      <c r="B331">
        <v>51.24</v>
      </c>
      <c r="C331">
        <v>14</v>
      </c>
      <c r="D331" t="s">
        <v>47</v>
      </c>
      <c r="E331">
        <v>0</v>
      </c>
      <c r="F331">
        <v>0</v>
      </c>
      <c r="G331">
        <v>46</v>
      </c>
      <c r="H331">
        <v>2</v>
      </c>
      <c r="I331">
        <v>43</v>
      </c>
      <c r="J331">
        <v>0</v>
      </c>
      <c r="K331">
        <f>_xlfn.XLOOKUP(FraudData[[#This Row],[amount]],AmountRules[Amount Min],AmountRules[Risk Points],,-1)</f>
        <v>0</v>
      </c>
      <c r="L331">
        <f>_xlfn.XLOOKUP(FraudData[[#This Row],[transaction_hour]],TimeRules[Hour Min],TimeRules[Risk Points],,-1)</f>
        <v>0</v>
      </c>
      <c r="M331">
        <f>_xlfn.XLOOKUP(FraudData[[#This Row],[foreign_transaction]],ForeignRules[Foreign Transaction],ForeignRules[Risk Points],0)</f>
        <v>0</v>
      </c>
      <c r="N331">
        <f>_xlfn.XLOOKUP(FraudData[[#This Row],[location_mismatch]],Table10[Location Mismatch],Table10[Risk Points],0)</f>
        <v>0</v>
      </c>
      <c r="O331">
        <f>_xlfn.XLOOKUP(FraudData[[#This Row],[device_trust_score]],DeviceRules[Device Min],DeviceRules[Risk Points],,-1)</f>
        <v>2</v>
      </c>
      <c r="P331">
        <f>_xlfn.XLOOKUP(FraudData[[#This Row],[velocity_last_24h]],VelocityRules[Velocity Min],VelocityRules[Risk Points],,-1)</f>
        <v>0</v>
      </c>
      <c r="Q331">
        <f>_xlfn.XLOOKUP(FraudData[[#This Row],[merchant_category]],MerchantRules[Merchant Category],MerchantRules[Risk Points],0)</f>
        <v>0</v>
      </c>
      <c r="R331">
        <f>SUM(FraudData[[#This Row],[Amount Risk]:[Merchant Risk]])</f>
        <v>2</v>
      </c>
      <c r="S331" t="str" cm="1">
        <f t="array" ref="S331">_xlfn.IFS(FraudData[[#This Row],[Fraud Risk Score]]&gt;=8,"High Risk",FraudData[[#This Row],[Fraud Risk Score]]&gt;=6,"Medium Risk",TRUE,"Low Risk")</f>
        <v>Low Risk</v>
      </c>
    </row>
    <row r="332" spans="1:19">
      <c r="A332">
        <v>331</v>
      </c>
      <c r="B332">
        <v>79.2</v>
      </c>
      <c r="C332">
        <v>23</v>
      </c>
      <c r="D332" t="s">
        <v>49</v>
      </c>
      <c r="E332">
        <v>0</v>
      </c>
      <c r="F332">
        <v>0</v>
      </c>
      <c r="G332">
        <v>83</v>
      </c>
      <c r="H332">
        <v>2</v>
      </c>
      <c r="I332">
        <v>59</v>
      </c>
      <c r="J332">
        <v>0</v>
      </c>
      <c r="K332">
        <f>_xlfn.XLOOKUP(FraudData[[#This Row],[amount]],AmountRules[Amount Min],AmountRules[Risk Points],,-1)</f>
        <v>0</v>
      </c>
      <c r="L332">
        <f>_xlfn.XLOOKUP(FraudData[[#This Row],[transaction_hour]],TimeRules[Hour Min],TimeRules[Risk Points],,-1)</f>
        <v>1</v>
      </c>
      <c r="M332">
        <f>_xlfn.XLOOKUP(FraudData[[#This Row],[foreign_transaction]],ForeignRules[Foreign Transaction],ForeignRules[Risk Points],0)</f>
        <v>0</v>
      </c>
      <c r="N332">
        <f>_xlfn.XLOOKUP(FraudData[[#This Row],[location_mismatch]],Table10[Location Mismatch],Table10[Risk Points],0)</f>
        <v>0</v>
      </c>
      <c r="O332">
        <f>_xlfn.XLOOKUP(FraudData[[#This Row],[device_trust_score]],DeviceRules[Device Min],DeviceRules[Risk Points],,-1)</f>
        <v>0</v>
      </c>
      <c r="P332">
        <f>_xlfn.XLOOKUP(FraudData[[#This Row],[velocity_last_24h]],VelocityRules[Velocity Min],VelocityRules[Risk Points],,-1)</f>
        <v>0</v>
      </c>
      <c r="Q332">
        <f>_xlfn.XLOOKUP(FraudData[[#This Row],[merchant_category]],MerchantRules[Merchant Category],MerchantRules[Risk Points],0)</f>
        <v>1</v>
      </c>
      <c r="R332">
        <f>SUM(FraudData[[#This Row],[Amount Risk]:[Merchant Risk]])</f>
        <v>2</v>
      </c>
      <c r="S332" t="str" cm="1">
        <f t="array" ref="S332">_xlfn.IFS(FraudData[[#This Row],[Fraud Risk Score]]&gt;=8,"High Risk",FraudData[[#This Row],[Fraud Risk Score]]&gt;=6,"Medium Risk",TRUE,"Low Risk")</f>
        <v>Low Risk</v>
      </c>
    </row>
    <row r="333" spans="1:19">
      <c r="A333">
        <v>332</v>
      </c>
      <c r="B333">
        <v>255.27</v>
      </c>
      <c r="C333">
        <v>20</v>
      </c>
      <c r="D333" t="s">
        <v>48</v>
      </c>
      <c r="E333">
        <v>0</v>
      </c>
      <c r="F333">
        <v>0</v>
      </c>
      <c r="G333">
        <v>61</v>
      </c>
      <c r="H333">
        <v>3</v>
      </c>
      <c r="I333">
        <v>40</v>
      </c>
      <c r="J333">
        <v>0</v>
      </c>
      <c r="K333">
        <f>_xlfn.XLOOKUP(FraudData[[#This Row],[amount]],AmountRules[Amount Min],AmountRules[Risk Points],,-1)</f>
        <v>0</v>
      </c>
      <c r="L333">
        <f>_xlfn.XLOOKUP(FraudData[[#This Row],[transaction_hour]],TimeRules[Hour Min],TimeRules[Risk Points],,-1)</f>
        <v>0</v>
      </c>
      <c r="M333">
        <f>_xlfn.XLOOKUP(FraudData[[#This Row],[foreign_transaction]],ForeignRules[Foreign Transaction],ForeignRules[Risk Points],0)</f>
        <v>0</v>
      </c>
      <c r="N333">
        <f>_xlfn.XLOOKUP(FraudData[[#This Row],[location_mismatch]],Table10[Location Mismatch],Table10[Risk Points],0)</f>
        <v>0</v>
      </c>
      <c r="O333">
        <f>_xlfn.XLOOKUP(FraudData[[#This Row],[device_trust_score]],DeviceRules[Device Min],DeviceRules[Risk Points],,-1)</f>
        <v>1</v>
      </c>
      <c r="P333">
        <f>_xlfn.XLOOKUP(FraudData[[#This Row],[velocity_last_24h]],VelocityRules[Velocity Min],VelocityRules[Risk Points],,-1)</f>
        <v>0</v>
      </c>
      <c r="Q333">
        <f>_xlfn.XLOOKUP(FraudData[[#This Row],[merchant_category]],MerchantRules[Merchant Category],MerchantRules[Risk Points],0)</f>
        <v>0</v>
      </c>
      <c r="R333">
        <f>SUM(FraudData[[#This Row],[Amount Risk]:[Merchant Risk]])</f>
        <v>1</v>
      </c>
      <c r="S333" t="str" cm="1">
        <f t="array" ref="S333">_xlfn.IFS(FraudData[[#This Row],[Fraud Risk Score]]&gt;=8,"High Risk",FraudData[[#This Row],[Fraud Risk Score]]&gt;=6,"Medium Risk",TRUE,"Low Risk")</f>
        <v>Low Risk</v>
      </c>
    </row>
    <row r="334" spans="1:19">
      <c r="A334">
        <v>333</v>
      </c>
      <c r="B334">
        <v>2.61</v>
      </c>
      <c r="C334">
        <v>19</v>
      </c>
      <c r="D334" t="s">
        <v>47</v>
      </c>
      <c r="E334">
        <v>1</v>
      </c>
      <c r="F334">
        <v>0</v>
      </c>
      <c r="G334">
        <v>47</v>
      </c>
      <c r="H334">
        <v>5</v>
      </c>
      <c r="I334">
        <v>59</v>
      </c>
      <c r="J334">
        <v>0</v>
      </c>
      <c r="K334">
        <f>_xlfn.XLOOKUP(FraudData[[#This Row],[amount]],AmountRules[Amount Min],AmountRules[Risk Points],,-1)</f>
        <v>0</v>
      </c>
      <c r="L334">
        <f>_xlfn.XLOOKUP(FraudData[[#This Row],[transaction_hour]],TimeRules[Hour Min],TimeRules[Risk Points],,-1)</f>
        <v>0</v>
      </c>
      <c r="M334">
        <f>_xlfn.XLOOKUP(FraudData[[#This Row],[foreign_transaction]],ForeignRules[Foreign Transaction],ForeignRules[Risk Points],0)</f>
        <v>3</v>
      </c>
      <c r="N334">
        <f>_xlfn.XLOOKUP(FraudData[[#This Row],[location_mismatch]],Table10[Location Mismatch],Table10[Risk Points],0)</f>
        <v>0</v>
      </c>
      <c r="O334">
        <f>_xlfn.XLOOKUP(FraudData[[#This Row],[device_trust_score]],DeviceRules[Device Min],DeviceRules[Risk Points],,-1)</f>
        <v>2</v>
      </c>
      <c r="P334">
        <f>_xlfn.XLOOKUP(FraudData[[#This Row],[velocity_last_24h]],VelocityRules[Velocity Min],VelocityRules[Risk Points],,-1)</f>
        <v>3</v>
      </c>
      <c r="Q334">
        <f>_xlfn.XLOOKUP(FraudData[[#This Row],[merchant_category]],MerchantRules[Merchant Category],MerchantRules[Risk Points],0)</f>
        <v>0</v>
      </c>
      <c r="R334">
        <f>SUM(FraudData[[#This Row],[Amount Risk]:[Merchant Risk]])</f>
        <v>8</v>
      </c>
      <c r="S334" t="str" cm="1">
        <f t="array" ref="S334">_xlfn.IFS(FraudData[[#This Row],[Fraud Risk Score]]&gt;=8,"High Risk",FraudData[[#This Row],[Fraud Risk Score]]&gt;=6,"Medium Risk",TRUE,"Low Risk")</f>
        <v>High Risk</v>
      </c>
    </row>
    <row r="335" spans="1:19">
      <c r="A335">
        <v>334</v>
      </c>
      <c r="B335">
        <v>22.21</v>
      </c>
      <c r="C335">
        <v>22</v>
      </c>
      <c r="D335" t="s">
        <v>47</v>
      </c>
      <c r="E335">
        <v>0</v>
      </c>
      <c r="F335">
        <v>0</v>
      </c>
      <c r="G335">
        <v>57</v>
      </c>
      <c r="H335">
        <v>1</v>
      </c>
      <c r="I335">
        <v>67</v>
      </c>
      <c r="J335">
        <v>0</v>
      </c>
      <c r="K335">
        <f>_xlfn.XLOOKUP(FraudData[[#This Row],[amount]],AmountRules[Amount Min],AmountRules[Risk Points],,-1)</f>
        <v>0</v>
      </c>
      <c r="L335">
        <f>_xlfn.XLOOKUP(FraudData[[#This Row],[transaction_hour]],TimeRules[Hour Min],TimeRules[Risk Points],,-1)</f>
        <v>0</v>
      </c>
      <c r="M335">
        <f>_xlfn.XLOOKUP(FraudData[[#This Row],[foreign_transaction]],ForeignRules[Foreign Transaction],ForeignRules[Risk Points],0)</f>
        <v>0</v>
      </c>
      <c r="N335">
        <f>_xlfn.XLOOKUP(FraudData[[#This Row],[location_mismatch]],Table10[Location Mismatch],Table10[Risk Points],0)</f>
        <v>0</v>
      </c>
      <c r="O335">
        <f>_xlfn.XLOOKUP(FraudData[[#This Row],[device_trust_score]],DeviceRules[Device Min],DeviceRules[Risk Points],,-1)</f>
        <v>1</v>
      </c>
      <c r="P335">
        <f>_xlfn.XLOOKUP(FraudData[[#This Row],[velocity_last_24h]],VelocityRules[Velocity Min],VelocityRules[Risk Points],,-1)</f>
        <v>0</v>
      </c>
      <c r="Q335">
        <f>_xlfn.XLOOKUP(FraudData[[#This Row],[merchant_category]],MerchantRules[Merchant Category],MerchantRules[Risk Points],0)</f>
        <v>0</v>
      </c>
      <c r="R335">
        <f>SUM(FraudData[[#This Row],[Amount Risk]:[Merchant Risk]])</f>
        <v>1</v>
      </c>
      <c r="S335" t="str" cm="1">
        <f t="array" ref="S335">_xlfn.IFS(FraudData[[#This Row],[Fraud Risk Score]]&gt;=8,"High Risk",FraudData[[#This Row],[Fraud Risk Score]]&gt;=6,"Medium Risk",TRUE,"Low Risk")</f>
        <v>Low Risk</v>
      </c>
    </row>
    <row r="336" spans="1:19">
      <c r="A336">
        <v>335</v>
      </c>
      <c r="B336">
        <v>8.48</v>
      </c>
      <c r="C336">
        <v>16</v>
      </c>
      <c r="D336" t="s">
        <v>49</v>
      </c>
      <c r="E336">
        <v>0</v>
      </c>
      <c r="F336">
        <v>0</v>
      </c>
      <c r="G336">
        <v>46</v>
      </c>
      <c r="H336">
        <v>4</v>
      </c>
      <c r="I336">
        <v>66</v>
      </c>
      <c r="J336">
        <v>0</v>
      </c>
      <c r="K336">
        <f>_xlfn.XLOOKUP(FraudData[[#This Row],[amount]],AmountRules[Amount Min],AmountRules[Risk Points],,-1)</f>
        <v>0</v>
      </c>
      <c r="L336">
        <f>_xlfn.XLOOKUP(FraudData[[#This Row],[transaction_hour]],TimeRules[Hour Min],TimeRules[Risk Points],,-1)</f>
        <v>0</v>
      </c>
      <c r="M336">
        <f>_xlfn.XLOOKUP(FraudData[[#This Row],[foreign_transaction]],ForeignRules[Foreign Transaction],ForeignRules[Risk Points],0)</f>
        <v>0</v>
      </c>
      <c r="N336">
        <f>_xlfn.XLOOKUP(FraudData[[#This Row],[location_mismatch]],Table10[Location Mismatch],Table10[Risk Points],0)</f>
        <v>0</v>
      </c>
      <c r="O336">
        <f>_xlfn.XLOOKUP(FraudData[[#This Row],[device_trust_score]],DeviceRules[Device Min],DeviceRules[Risk Points],,-1)</f>
        <v>2</v>
      </c>
      <c r="P336">
        <f>_xlfn.XLOOKUP(FraudData[[#This Row],[velocity_last_24h]],VelocityRules[Velocity Min],VelocityRules[Risk Points],,-1)</f>
        <v>0</v>
      </c>
      <c r="Q336">
        <f>_xlfn.XLOOKUP(FraudData[[#This Row],[merchant_category]],MerchantRules[Merchant Category],MerchantRules[Risk Points],0)</f>
        <v>1</v>
      </c>
      <c r="R336">
        <f>SUM(FraudData[[#This Row],[Amount Risk]:[Merchant Risk]])</f>
        <v>3</v>
      </c>
      <c r="S336" t="str" cm="1">
        <f t="array" ref="S336">_xlfn.IFS(FraudData[[#This Row],[Fraud Risk Score]]&gt;=8,"High Risk",FraudData[[#This Row],[Fraud Risk Score]]&gt;=6,"Medium Risk",TRUE,"Low Risk")</f>
        <v>Low Risk</v>
      </c>
    </row>
    <row r="337" spans="1:19">
      <c r="A337">
        <v>336</v>
      </c>
      <c r="B337">
        <v>7.48</v>
      </c>
      <c r="C337">
        <v>5</v>
      </c>
      <c r="D337" t="s">
        <v>50</v>
      </c>
      <c r="E337">
        <v>0</v>
      </c>
      <c r="F337">
        <v>0</v>
      </c>
      <c r="G337">
        <v>88</v>
      </c>
      <c r="H337">
        <v>5</v>
      </c>
      <c r="I337">
        <v>19</v>
      </c>
      <c r="J337">
        <v>0</v>
      </c>
      <c r="K337">
        <f>_xlfn.XLOOKUP(FraudData[[#This Row],[amount]],AmountRules[Amount Min],AmountRules[Risk Points],,-1)</f>
        <v>0</v>
      </c>
      <c r="L337">
        <f>_xlfn.XLOOKUP(FraudData[[#This Row],[transaction_hour]],TimeRules[Hour Min],TimeRules[Risk Points],,-1)</f>
        <v>0</v>
      </c>
      <c r="M337">
        <f>_xlfn.XLOOKUP(FraudData[[#This Row],[foreign_transaction]],ForeignRules[Foreign Transaction],ForeignRules[Risk Points],0)</f>
        <v>0</v>
      </c>
      <c r="N337">
        <f>_xlfn.XLOOKUP(FraudData[[#This Row],[location_mismatch]],Table10[Location Mismatch],Table10[Risk Points],0)</f>
        <v>0</v>
      </c>
      <c r="O337">
        <f>_xlfn.XLOOKUP(FraudData[[#This Row],[device_trust_score]],DeviceRules[Device Min],DeviceRules[Risk Points],,-1)</f>
        <v>0</v>
      </c>
      <c r="P337">
        <f>_xlfn.XLOOKUP(FraudData[[#This Row],[velocity_last_24h]],VelocityRules[Velocity Min],VelocityRules[Risk Points],,-1)</f>
        <v>3</v>
      </c>
      <c r="Q337">
        <f>_xlfn.XLOOKUP(FraudData[[#This Row],[merchant_category]],MerchantRules[Merchant Category],MerchantRules[Risk Points],0)</f>
        <v>0</v>
      </c>
      <c r="R337">
        <f>SUM(FraudData[[#This Row],[Amount Risk]:[Merchant Risk]])</f>
        <v>3</v>
      </c>
      <c r="S337" t="str" cm="1">
        <f t="array" ref="S337">_xlfn.IFS(FraudData[[#This Row],[Fraud Risk Score]]&gt;=8,"High Risk",FraudData[[#This Row],[Fraud Risk Score]]&gt;=6,"Medium Risk",TRUE,"Low Risk")</f>
        <v>Low Risk</v>
      </c>
    </row>
    <row r="338" spans="1:19">
      <c r="A338">
        <v>337</v>
      </c>
      <c r="B338">
        <v>348.16</v>
      </c>
      <c r="C338">
        <v>14</v>
      </c>
      <c r="D338" t="s">
        <v>47</v>
      </c>
      <c r="E338">
        <v>0</v>
      </c>
      <c r="F338">
        <v>0</v>
      </c>
      <c r="G338">
        <v>86</v>
      </c>
      <c r="H338">
        <v>2</v>
      </c>
      <c r="I338">
        <v>30</v>
      </c>
      <c r="J338">
        <v>0</v>
      </c>
      <c r="K338">
        <f>_xlfn.XLOOKUP(FraudData[[#This Row],[amount]],AmountRules[Amount Min],AmountRules[Risk Points],,-1)</f>
        <v>0</v>
      </c>
      <c r="L338">
        <f>_xlfn.XLOOKUP(FraudData[[#This Row],[transaction_hour]],TimeRules[Hour Min],TimeRules[Risk Points],,-1)</f>
        <v>0</v>
      </c>
      <c r="M338">
        <f>_xlfn.XLOOKUP(FraudData[[#This Row],[foreign_transaction]],ForeignRules[Foreign Transaction],ForeignRules[Risk Points],0)</f>
        <v>0</v>
      </c>
      <c r="N338">
        <f>_xlfn.XLOOKUP(FraudData[[#This Row],[location_mismatch]],Table10[Location Mismatch],Table10[Risk Points],0)</f>
        <v>0</v>
      </c>
      <c r="O338">
        <f>_xlfn.XLOOKUP(FraudData[[#This Row],[device_trust_score]],DeviceRules[Device Min],DeviceRules[Risk Points],,-1)</f>
        <v>0</v>
      </c>
      <c r="P338">
        <f>_xlfn.XLOOKUP(FraudData[[#This Row],[velocity_last_24h]],VelocityRules[Velocity Min],VelocityRules[Risk Points],,-1)</f>
        <v>0</v>
      </c>
      <c r="Q338">
        <f>_xlfn.XLOOKUP(FraudData[[#This Row],[merchant_category]],MerchantRules[Merchant Category],MerchantRules[Risk Points],0)</f>
        <v>0</v>
      </c>
      <c r="R338">
        <f>SUM(FraudData[[#This Row],[Amount Risk]:[Merchant Risk]])</f>
        <v>0</v>
      </c>
      <c r="S338" t="str" cm="1">
        <f t="array" ref="S338">_xlfn.IFS(FraudData[[#This Row],[Fraud Risk Score]]&gt;=8,"High Risk",FraudData[[#This Row],[Fraud Risk Score]]&gt;=6,"Medium Risk",TRUE,"Low Risk")</f>
        <v>Low Risk</v>
      </c>
    </row>
    <row r="339" spans="1:19">
      <c r="A339">
        <v>338</v>
      </c>
      <c r="B339">
        <v>218.92</v>
      </c>
      <c r="C339">
        <v>7</v>
      </c>
      <c r="D339" t="s">
        <v>50</v>
      </c>
      <c r="E339">
        <v>0</v>
      </c>
      <c r="F339">
        <v>0</v>
      </c>
      <c r="G339">
        <v>78</v>
      </c>
      <c r="H339">
        <v>2</v>
      </c>
      <c r="I339">
        <v>29</v>
      </c>
      <c r="J339">
        <v>0</v>
      </c>
      <c r="K339">
        <f>_xlfn.XLOOKUP(FraudData[[#This Row],[amount]],AmountRules[Amount Min],AmountRules[Risk Points],,-1)</f>
        <v>0</v>
      </c>
      <c r="L339">
        <f>_xlfn.XLOOKUP(FraudData[[#This Row],[transaction_hour]],TimeRules[Hour Min],TimeRules[Risk Points],,-1)</f>
        <v>0</v>
      </c>
      <c r="M339">
        <f>_xlfn.XLOOKUP(FraudData[[#This Row],[foreign_transaction]],ForeignRules[Foreign Transaction],ForeignRules[Risk Points],0)</f>
        <v>0</v>
      </c>
      <c r="N339">
        <f>_xlfn.XLOOKUP(FraudData[[#This Row],[location_mismatch]],Table10[Location Mismatch],Table10[Risk Points],0)</f>
        <v>0</v>
      </c>
      <c r="O339">
        <f>_xlfn.XLOOKUP(FraudData[[#This Row],[device_trust_score]],DeviceRules[Device Min],DeviceRules[Risk Points],,-1)</f>
        <v>0</v>
      </c>
      <c r="P339">
        <f>_xlfn.XLOOKUP(FraudData[[#This Row],[velocity_last_24h]],VelocityRules[Velocity Min],VelocityRules[Risk Points],,-1)</f>
        <v>0</v>
      </c>
      <c r="Q339">
        <f>_xlfn.XLOOKUP(FraudData[[#This Row],[merchant_category]],MerchantRules[Merchant Category],MerchantRules[Risk Points],0)</f>
        <v>0</v>
      </c>
      <c r="R339">
        <f>SUM(FraudData[[#This Row],[Amount Risk]:[Merchant Risk]])</f>
        <v>0</v>
      </c>
      <c r="S339" t="str" cm="1">
        <f t="array" ref="S339">_xlfn.IFS(FraudData[[#This Row],[Fraud Risk Score]]&gt;=8,"High Risk",FraudData[[#This Row],[Fraud Risk Score]]&gt;=6,"Medium Risk",TRUE,"Low Risk")</f>
        <v>Low Risk</v>
      </c>
    </row>
    <row r="340" spans="1:19">
      <c r="A340">
        <v>339</v>
      </c>
      <c r="B340">
        <v>115.7</v>
      </c>
      <c r="C340">
        <v>6</v>
      </c>
      <c r="D340" t="s">
        <v>48</v>
      </c>
      <c r="E340">
        <v>0</v>
      </c>
      <c r="F340">
        <v>0</v>
      </c>
      <c r="G340">
        <v>82</v>
      </c>
      <c r="H340">
        <v>3</v>
      </c>
      <c r="I340">
        <v>54</v>
      </c>
      <c r="J340">
        <v>0</v>
      </c>
      <c r="K340">
        <f>_xlfn.XLOOKUP(FraudData[[#This Row],[amount]],AmountRules[Amount Min],AmountRules[Risk Points],,-1)</f>
        <v>0</v>
      </c>
      <c r="L340">
        <f>_xlfn.XLOOKUP(FraudData[[#This Row],[transaction_hour]],TimeRules[Hour Min],TimeRules[Risk Points],,-1)</f>
        <v>0</v>
      </c>
      <c r="M340">
        <f>_xlfn.XLOOKUP(FraudData[[#This Row],[foreign_transaction]],ForeignRules[Foreign Transaction],ForeignRules[Risk Points],0)</f>
        <v>0</v>
      </c>
      <c r="N340">
        <f>_xlfn.XLOOKUP(FraudData[[#This Row],[location_mismatch]],Table10[Location Mismatch],Table10[Risk Points],0)</f>
        <v>0</v>
      </c>
      <c r="O340">
        <f>_xlfn.XLOOKUP(FraudData[[#This Row],[device_trust_score]],DeviceRules[Device Min],DeviceRules[Risk Points],,-1)</f>
        <v>0</v>
      </c>
      <c r="P340">
        <f>_xlfn.XLOOKUP(FraudData[[#This Row],[velocity_last_24h]],VelocityRules[Velocity Min],VelocityRules[Risk Points],,-1)</f>
        <v>0</v>
      </c>
      <c r="Q340">
        <f>_xlfn.XLOOKUP(FraudData[[#This Row],[merchant_category]],MerchantRules[Merchant Category],MerchantRules[Risk Points],0)</f>
        <v>0</v>
      </c>
      <c r="R340">
        <f>SUM(FraudData[[#This Row],[Amount Risk]:[Merchant Risk]])</f>
        <v>0</v>
      </c>
      <c r="S340" t="str" cm="1">
        <f t="array" ref="S340">_xlfn.IFS(FraudData[[#This Row],[Fraud Risk Score]]&gt;=8,"High Risk",FraudData[[#This Row],[Fraud Risk Score]]&gt;=6,"Medium Risk",TRUE,"Low Risk")</f>
        <v>Low Risk</v>
      </c>
    </row>
    <row r="341" spans="1:19">
      <c r="A341">
        <v>340</v>
      </c>
      <c r="B341">
        <v>18.53</v>
      </c>
      <c r="C341">
        <v>1</v>
      </c>
      <c r="D341" t="s">
        <v>50</v>
      </c>
      <c r="E341">
        <v>0</v>
      </c>
      <c r="F341">
        <v>0</v>
      </c>
      <c r="G341">
        <v>36</v>
      </c>
      <c r="H341">
        <v>3</v>
      </c>
      <c r="I341">
        <v>57</v>
      </c>
      <c r="J341">
        <v>0</v>
      </c>
      <c r="K341">
        <f>_xlfn.XLOOKUP(FraudData[[#This Row],[amount]],AmountRules[Amount Min],AmountRules[Risk Points],,-1)</f>
        <v>0</v>
      </c>
      <c r="L341">
        <f>_xlfn.XLOOKUP(FraudData[[#This Row],[transaction_hour]],TimeRules[Hour Min],TimeRules[Risk Points],,-1)</f>
        <v>3</v>
      </c>
      <c r="M341">
        <f>_xlfn.XLOOKUP(FraudData[[#This Row],[foreign_transaction]],ForeignRules[Foreign Transaction],ForeignRules[Risk Points],0)</f>
        <v>0</v>
      </c>
      <c r="N341">
        <f>_xlfn.XLOOKUP(FraudData[[#This Row],[location_mismatch]],Table10[Location Mismatch],Table10[Risk Points],0)</f>
        <v>0</v>
      </c>
      <c r="O341">
        <f>_xlfn.XLOOKUP(FraudData[[#This Row],[device_trust_score]],DeviceRules[Device Min],DeviceRules[Risk Points],,-1)</f>
        <v>2</v>
      </c>
      <c r="P341">
        <f>_xlfn.XLOOKUP(FraudData[[#This Row],[velocity_last_24h]],VelocityRules[Velocity Min],VelocityRules[Risk Points],,-1)</f>
        <v>0</v>
      </c>
      <c r="Q341">
        <f>_xlfn.XLOOKUP(FraudData[[#This Row],[merchant_category]],MerchantRules[Merchant Category],MerchantRules[Risk Points],0)</f>
        <v>0</v>
      </c>
      <c r="R341">
        <f>SUM(FraudData[[#This Row],[Amount Risk]:[Merchant Risk]])</f>
        <v>5</v>
      </c>
      <c r="S341" t="str" cm="1">
        <f t="array" ref="S341">_xlfn.IFS(FraudData[[#This Row],[Fraud Risk Score]]&gt;=8,"High Risk",FraudData[[#This Row],[Fraud Risk Score]]&gt;=6,"Medium Risk",TRUE,"Low Risk")</f>
        <v>Low Risk</v>
      </c>
    </row>
    <row r="342" spans="1:19">
      <c r="A342">
        <v>341</v>
      </c>
      <c r="B342">
        <v>121.77</v>
      </c>
      <c r="C342">
        <v>12</v>
      </c>
      <c r="D342" t="s">
        <v>46</v>
      </c>
      <c r="E342">
        <v>0</v>
      </c>
      <c r="F342">
        <v>0</v>
      </c>
      <c r="G342">
        <v>42</v>
      </c>
      <c r="H342">
        <v>4</v>
      </c>
      <c r="I342">
        <v>53</v>
      </c>
      <c r="J342">
        <v>0</v>
      </c>
      <c r="K342">
        <f>_xlfn.XLOOKUP(FraudData[[#This Row],[amount]],AmountRules[Amount Min],AmountRules[Risk Points],,-1)</f>
        <v>0</v>
      </c>
      <c r="L342">
        <f>_xlfn.XLOOKUP(FraudData[[#This Row],[transaction_hour]],TimeRules[Hour Min],TimeRules[Risk Points],,-1)</f>
        <v>0</v>
      </c>
      <c r="M342">
        <f>_xlfn.XLOOKUP(FraudData[[#This Row],[foreign_transaction]],ForeignRules[Foreign Transaction],ForeignRules[Risk Points],0)</f>
        <v>0</v>
      </c>
      <c r="N342">
        <f>_xlfn.XLOOKUP(FraudData[[#This Row],[location_mismatch]],Table10[Location Mismatch],Table10[Risk Points],0)</f>
        <v>0</v>
      </c>
      <c r="O342">
        <f>_xlfn.XLOOKUP(FraudData[[#This Row],[device_trust_score]],DeviceRules[Device Min],DeviceRules[Risk Points],,-1)</f>
        <v>2</v>
      </c>
      <c r="P342">
        <f>_xlfn.XLOOKUP(FraudData[[#This Row],[velocity_last_24h]],VelocityRules[Velocity Min],VelocityRules[Risk Points],,-1)</f>
        <v>0</v>
      </c>
      <c r="Q342">
        <f>_xlfn.XLOOKUP(FraudData[[#This Row],[merchant_category]],MerchantRules[Merchant Category],MerchantRules[Risk Points],0)</f>
        <v>0</v>
      </c>
      <c r="R342">
        <f>SUM(FraudData[[#This Row],[Amount Risk]:[Merchant Risk]])</f>
        <v>2</v>
      </c>
      <c r="S342" t="str" cm="1">
        <f t="array" ref="S342">_xlfn.IFS(FraudData[[#This Row],[Fraud Risk Score]]&gt;=8,"High Risk",FraudData[[#This Row],[Fraud Risk Score]]&gt;=6,"Medium Risk",TRUE,"Low Risk")</f>
        <v>Low Risk</v>
      </c>
    </row>
    <row r="343" spans="1:19">
      <c r="A343">
        <v>342</v>
      </c>
      <c r="B343">
        <v>115.46</v>
      </c>
      <c r="C343">
        <v>22</v>
      </c>
      <c r="D343" t="s">
        <v>50</v>
      </c>
      <c r="E343">
        <v>0</v>
      </c>
      <c r="F343">
        <v>0</v>
      </c>
      <c r="G343">
        <v>91</v>
      </c>
      <c r="H343">
        <v>3</v>
      </c>
      <c r="I343">
        <v>20</v>
      </c>
      <c r="J343">
        <v>0</v>
      </c>
      <c r="K343">
        <f>_xlfn.XLOOKUP(FraudData[[#This Row],[amount]],AmountRules[Amount Min],AmountRules[Risk Points],,-1)</f>
        <v>0</v>
      </c>
      <c r="L343">
        <f>_xlfn.XLOOKUP(FraudData[[#This Row],[transaction_hour]],TimeRules[Hour Min],TimeRules[Risk Points],,-1)</f>
        <v>0</v>
      </c>
      <c r="M343">
        <f>_xlfn.XLOOKUP(FraudData[[#This Row],[foreign_transaction]],ForeignRules[Foreign Transaction],ForeignRules[Risk Points],0)</f>
        <v>0</v>
      </c>
      <c r="N343">
        <f>_xlfn.XLOOKUP(FraudData[[#This Row],[location_mismatch]],Table10[Location Mismatch],Table10[Risk Points],0)</f>
        <v>0</v>
      </c>
      <c r="O343">
        <f>_xlfn.XLOOKUP(FraudData[[#This Row],[device_trust_score]],DeviceRules[Device Min],DeviceRules[Risk Points],,-1)</f>
        <v>0</v>
      </c>
      <c r="P343">
        <f>_xlfn.XLOOKUP(FraudData[[#This Row],[velocity_last_24h]],VelocityRules[Velocity Min],VelocityRules[Risk Points],,-1)</f>
        <v>0</v>
      </c>
      <c r="Q343">
        <f>_xlfn.XLOOKUP(FraudData[[#This Row],[merchant_category]],MerchantRules[Merchant Category],MerchantRules[Risk Points],0)</f>
        <v>0</v>
      </c>
      <c r="R343">
        <f>SUM(FraudData[[#This Row],[Amount Risk]:[Merchant Risk]])</f>
        <v>0</v>
      </c>
      <c r="S343" t="str" cm="1">
        <f t="array" ref="S343">_xlfn.IFS(FraudData[[#This Row],[Fraud Risk Score]]&gt;=8,"High Risk",FraudData[[#This Row],[Fraud Risk Score]]&gt;=6,"Medium Risk",TRUE,"Low Risk")</f>
        <v>Low Risk</v>
      </c>
    </row>
    <row r="344" spans="1:19">
      <c r="A344">
        <v>343</v>
      </c>
      <c r="B344">
        <v>34.24</v>
      </c>
      <c r="C344">
        <v>5</v>
      </c>
      <c r="D344" t="s">
        <v>47</v>
      </c>
      <c r="E344">
        <v>0</v>
      </c>
      <c r="F344">
        <v>0</v>
      </c>
      <c r="G344">
        <v>84</v>
      </c>
      <c r="H344">
        <v>1</v>
      </c>
      <c r="I344">
        <v>21</v>
      </c>
      <c r="J344">
        <v>0</v>
      </c>
      <c r="K344">
        <f>_xlfn.XLOOKUP(FraudData[[#This Row],[amount]],AmountRules[Amount Min],AmountRules[Risk Points],,-1)</f>
        <v>0</v>
      </c>
      <c r="L344">
        <f>_xlfn.XLOOKUP(FraudData[[#This Row],[transaction_hour]],TimeRules[Hour Min],TimeRules[Risk Points],,-1)</f>
        <v>0</v>
      </c>
      <c r="M344">
        <f>_xlfn.XLOOKUP(FraudData[[#This Row],[foreign_transaction]],ForeignRules[Foreign Transaction],ForeignRules[Risk Points],0)</f>
        <v>0</v>
      </c>
      <c r="N344">
        <f>_xlfn.XLOOKUP(FraudData[[#This Row],[location_mismatch]],Table10[Location Mismatch],Table10[Risk Points],0)</f>
        <v>0</v>
      </c>
      <c r="O344">
        <f>_xlfn.XLOOKUP(FraudData[[#This Row],[device_trust_score]],DeviceRules[Device Min],DeviceRules[Risk Points],,-1)</f>
        <v>0</v>
      </c>
      <c r="P344">
        <f>_xlfn.XLOOKUP(FraudData[[#This Row],[velocity_last_24h]],VelocityRules[Velocity Min],VelocityRules[Risk Points],,-1)</f>
        <v>0</v>
      </c>
      <c r="Q344">
        <f>_xlfn.XLOOKUP(FraudData[[#This Row],[merchant_category]],MerchantRules[Merchant Category],MerchantRules[Risk Points],0)</f>
        <v>0</v>
      </c>
      <c r="R344">
        <f>SUM(FraudData[[#This Row],[Amount Risk]:[Merchant Risk]])</f>
        <v>0</v>
      </c>
      <c r="S344" t="str" cm="1">
        <f t="array" ref="S344">_xlfn.IFS(FraudData[[#This Row],[Fraud Risk Score]]&gt;=8,"High Risk",FraudData[[#This Row],[Fraud Risk Score]]&gt;=6,"Medium Risk",TRUE,"Low Risk")</f>
        <v>Low Risk</v>
      </c>
    </row>
    <row r="345" spans="1:19">
      <c r="A345">
        <v>344</v>
      </c>
      <c r="B345">
        <v>102.4</v>
      </c>
      <c r="C345">
        <v>4</v>
      </c>
      <c r="D345" t="s">
        <v>50</v>
      </c>
      <c r="E345">
        <v>0</v>
      </c>
      <c r="F345">
        <v>0</v>
      </c>
      <c r="G345">
        <v>25</v>
      </c>
      <c r="H345">
        <v>5</v>
      </c>
      <c r="I345">
        <v>48</v>
      </c>
      <c r="J345">
        <v>0</v>
      </c>
      <c r="K345">
        <f>_xlfn.XLOOKUP(FraudData[[#This Row],[amount]],AmountRules[Amount Min],AmountRules[Risk Points],,-1)</f>
        <v>0</v>
      </c>
      <c r="L345">
        <f>_xlfn.XLOOKUP(FraudData[[#This Row],[transaction_hour]],TimeRules[Hour Min],TimeRules[Risk Points],,-1)</f>
        <v>0</v>
      </c>
      <c r="M345">
        <f>_xlfn.XLOOKUP(FraudData[[#This Row],[foreign_transaction]],ForeignRules[Foreign Transaction],ForeignRules[Risk Points],0)</f>
        <v>0</v>
      </c>
      <c r="N345">
        <f>_xlfn.XLOOKUP(FraudData[[#This Row],[location_mismatch]],Table10[Location Mismatch],Table10[Risk Points],0)</f>
        <v>0</v>
      </c>
      <c r="O345">
        <f>_xlfn.XLOOKUP(FraudData[[#This Row],[device_trust_score]],DeviceRules[Device Min],DeviceRules[Risk Points],,-1)</f>
        <v>3</v>
      </c>
      <c r="P345">
        <f>_xlfn.XLOOKUP(FraudData[[#This Row],[velocity_last_24h]],VelocityRules[Velocity Min],VelocityRules[Risk Points],,-1)</f>
        <v>3</v>
      </c>
      <c r="Q345">
        <f>_xlfn.XLOOKUP(FraudData[[#This Row],[merchant_category]],MerchantRules[Merchant Category],MerchantRules[Risk Points],0)</f>
        <v>0</v>
      </c>
      <c r="R345">
        <f>SUM(FraudData[[#This Row],[Amount Risk]:[Merchant Risk]])</f>
        <v>6</v>
      </c>
      <c r="S345" t="str" cm="1">
        <f t="array" ref="S345">_xlfn.IFS(FraudData[[#This Row],[Fraud Risk Score]]&gt;=8,"High Risk",FraudData[[#This Row],[Fraud Risk Score]]&gt;=6,"Medium Risk",TRUE,"Low Risk")</f>
        <v>Medium Risk</v>
      </c>
    </row>
    <row r="346" spans="1:19">
      <c r="A346">
        <v>345</v>
      </c>
      <c r="B346">
        <v>91.5</v>
      </c>
      <c r="C346">
        <v>19</v>
      </c>
      <c r="D346" t="s">
        <v>50</v>
      </c>
      <c r="E346">
        <v>0</v>
      </c>
      <c r="F346">
        <v>0</v>
      </c>
      <c r="G346">
        <v>44</v>
      </c>
      <c r="H346">
        <v>2</v>
      </c>
      <c r="I346">
        <v>58</v>
      </c>
      <c r="J346">
        <v>0</v>
      </c>
      <c r="K346">
        <f>_xlfn.XLOOKUP(FraudData[[#This Row],[amount]],AmountRules[Amount Min],AmountRules[Risk Points],,-1)</f>
        <v>0</v>
      </c>
      <c r="L346">
        <f>_xlfn.XLOOKUP(FraudData[[#This Row],[transaction_hour]],TimeRules[Hour Min],TimeRules[Risk Points],,-1)</f>
        <v>0</v>
      </c>
      <c r="M346">
        <f>_xlfn.XLOOKUP(FraudData[[#This Row],[foreign_transaction]],ForeignRules[Foreign Transaction],ForeignRules[Risk Points],0)</f>
        <v>0</v>
      </c>
      <c r="N346">
        <f>_xlfn.XLOOKUP(FraudData[[#This Row],[location_mismatch]],Table10[Location Mismatch],Table10[Risk Points],0)</f>
        <v>0</v>
      </c>
      <c r="O346">
        <f>_xlfn.XLOOKUP(FraudData[[#This Row],[device_trust_score]],DeviceRules[Device Min],DeviceRules[Risk Points],,-1)</f>
        <v>2</v>
      </c>
      <c r="P346">
        <f>_xlfn.XLOOKUP(FraudData[[#This Row],[velocity_last_24h]],VelocityRules[Velocity Min],VelocityRules[Risk Points],,-1)</f>
        <v>0</v>
      </c>
      <c r="Q346">
        <f>_xlfn.XLOOKUP(FraudData[[#This Row],[merchant_category]],MerchantRules[Merchant Category],MerchantRules[Risk Points],0)</f>
        <v>0</v>
      </c>
      <c r="R346">
        <f>SUM(FraudData[[#This Row],[Amount Risk]:[Merchant Risk]])</f>
        <v>2</v>
      </c>
      <c r="S346" t="str" cm="1">
        <f t="array" ref="S346">_xlfn.IFS(FraudData[[#This Row],[Fraud Risk Score]]&gt;=8,"High Risk",FraudData[[#This Row],[Fraud Risk Score]]&gt;=6,"Medium Risk",TRUE,"Low Risk")</f>
        <v>Low Risk</v>
      </c>
    </row>
    <row r="347" spans="1:19">
      <c r="A347">
        <v>346</v>
      </c>
      <c r="B347">
        <v>172.21</v>
      </c>
      <c r="C347">
        <v>0</v>
      </c>
      <c r="D347" t="s">
        <v>46</v>
      </c>
      <c r="E347">
        <v>0</v>
      </c>
      <c r="F347">
        <v>1</v>
      </c>
      <c r="G347">
        <v>41</v>
      </c>
      <c r="H347">
        <v>1</v>
      </c>
      <c r="I347">
        <v>45</v>
      </c>
      <c r="J347">
        <v>0</v>
      </c>
      <c r="K347">
        <f>_xlfn.XLOOKUP(FraudData[[#This Row],[amount]],AmountRules[Amount Min],AmountRules[Risk Points],,-1)</f>
        <v>0</v>
      </c>
      <c r="L347">
        <f>_xlfn.XLOOKUP(FraudData[[#This Row],[transaction_hour]],TimeRules[Hour Min],TimeRules[Risk Points],,-1)</f>
        <v>3</v>
      </c>
      <c r="M347">
        <f>_xlfn.XLOOKUP(FraudData[[#This Row],[foreign_transaction]],ForeignRules[Foreign Transaction],ForeignRules[Risk Points],0)</f>
        <v>0</v>
      </c>
      <c r="N347">
        <f>_xlfn.XLOOKUP(FraudData[[#This Row],[location_mismatch]],Table10[Location Mismatch],Table10[Risk Points],0)</f>
        <v>3</v>
      </c>
      <c r="O347">
        <f>_xlfn.XLOOKUP(FraudData[[#This Row],[device_trust_score]],DeviceRules[Device Min],DeviceRules[Risk Points],,-1)</f>
        <v>2</v>
      </c>
      <c r="P347">
        <f>_xlfn.XLOOKUP(FraudData[[#This Row],[velocity_last_24h]],VelocityRules[Velocity Min],VelocityRules[Risk Points],,-1)</f>
        <v>0</v>
      </c>
      <c r="Q347">
        <f>_xlfn.XLOOKUP(FraudData[[#This Row],[merchant_category]],MerchantRules[Merchant Category],MerchantRules[Risk Points],0)</f>
        <v>0</v>
      </c>
      <c r="R347">
        <f>SUM(FraudData[[#This Row],[Amount Risk]:[Merchant Risk]])</f>
        <v>8</v>
      </c>
      <c r="S347" t="str" cm="1">
        <f t="array" ref="S347">_xlfn.IFS(FraudData[[#This Row],[Fraud Risk Score]]&gt;=8,"High Risk",FraudData[[#This Row],[Fraud Risk Score]]&gt;=6,"Medium Risk",TRUE,"Low Risk")</f>
        <v>High Risk</v>
      </c>
    </row>
    <row r="348" spans="1:19">
      <c r="A348">
        <v>347</v>
      </c>
      <c r="B348">
        <v>181.46</v>
      </c>
      <c r="C348">
        <v>17</v>
      </c>
      <c r="D348" t="s">
        <v>46</v>
      </c>
      <c r="E348">
        <v>0</v>
      </c>
      <c r="F348">
        <v>0</v>
      </c>
      <c r="G348">
        <v>73</v>
      </c>
      <c r="H348">
        <v>3</v>
      </c>
      <c r="I348">
        <v>57</v>
      </c>
      <c r="J348">
        <v>0</v>
      </c>
      <c r="K348">
        <f>_xlfn.XLOOKUP(FraudData[[#This Row],[amount]],AmountRules[Amount Min],AmountRules[Risk Points],,-1)</f>
        <v>0</v>
      </c>
      <c r="L348">
        <f>_xlfn.XLOOKUP(FraudData[[#This Row],[transaction_hour]],TimeRules[Hour Min],TimeRules[Risk Points],,-1)</f>
        <v>0</v>
      </c>
      <c r="M348">
        <f>_xlfn.XLOOKUP(FraudData[[#This Row],[foreign_transaction]],ForeignRules[Foreign Transaction],ForeignRules[Risk Points],0)</f>
        <v>0</v>
      </c>
      <c r="N348">
        <f>_xlfn.XLOOKUP(FraudData[[#This Row],[location_mismatch]],Table10[Location Mismatch],Table10[Risk Points],0)</f>
        <v>0</v>
      </c>
      <c r="O348">
        <f>_xlfn.XLOOKUP(FraudData[[#This Row],[device_trust_score]],DeviceRules[Device Min],DeviceRules[Risk Points],,-1)</f>
        <v>0</v>
      </c>
      <c r="P348">
        <f>_xlfn.XLOOKUP(FraudData[[#This Row],[velocity_last_24h]],VelocityRules[Velocity Min],VelocityRules[Risk Points],,-1)</f>
        <v>0</v>
      </c>
      <c r="Q348">
        <f>_xlfn.XLOOKUP(FraudData[[#This Row],[merchant_category]],MerchantRules[Merchant Category],MerchantRules[Risk Points],0)</f>
        <v>0</v>
      </c>
      <c r="R348">
        <f>SUM(FraudData[[#This Row],[Amount Risk]:[Merchant Risk]])</f>
        <v>0</v>
      </c>
      <c r="S348" t="str" cm="1">
        <f t="array" ref="S348">_xlfn.IFS(FraudData[[#This Row],[Fraud Risk Score]]&gt;=8,"High Risk",FraudData[[#This Row],[Fraud Risk Score]]&gt;=6,"Medium Risk",TRUE,"Low Risk")</f>
        <v>Low Risk</v>
      </c>
    </row>
    <row r="349" spans="1:19">
      <c r="A349">
        <v>348</v>
      </c>
      <c r="B349">
        <v>8.35</v>
      </c>
      <c r="C349">
        <v>14</v>
      </c>
      <c r="D349" t="s">
        <v>49</v>
      </c>
      <c r="E349">
        <v>0</v>
      </c>
      <c r="F349">
        <v>0</v>
      </c>
      <c r="G349">
        <v>46</v>
      </c>
      <c r="H349">
        <v>0</v>
      </c>
      <c r="I349">
        <v>28</v>
      </c>
      <c r="J349">
        <v>0</v>
      </c>
      <c r="K349">
        <f>_xlfn.XLOOKUP(FraudData[[#This Row],[amount]],AmountRules[Amount Min],AmountRules[Risk Points],,-1)</f>
        <v>0</v>
      </c>
      <c r="L349">
        <f>_xlfn.XLOOKUP(FraudData[[#This Row],[transaction_hour]],TimeRules[Hour Min],TimeRules[Risk Points],,-1)</f>
        <v>0</v>
      </c>
      <c r="M349">
        <f>_xlfn.XLOOKUP(FraudData[[#This Row],[foreign_transaction]],ForeignRules[Foreign Transaction],ForeignRules[Risk Points],0)</f>
        <v>0</v>
      </c>
      <c r="N349">
        <f>_xlfn.XLOOKUP(FraudData[[#This Row],[location_mismatch]],Table10[Location Mismatch],Table10[Risk Points],0)</f>
        <v>0</v>
      </c>
      <c r="O349">
        <f>_xlfn.XLOOKUP(FraudData[[#This Row],[device_trust_score]],DeviceRules[Device Min],DeviceRules[Risk Points],,-1)</f>
        <v>2</v>
      </c>
      <c r="P349">
        <f>_xlfn.XLOOKUP(FraudData[[#This Row],[velocity_last_24h]],VelocityRules[Velocity Min],VelocityRules[Risk Points],,-1)</f>
        <v>0</v>
      </c>
      <c r="Q349">
        <f>_xlfn.XLOOKUP(FraudData[[#This Row],[merchant_category]],MerchantRules[Merchant Category],MerchantRules[Risk Points],0)</f>
        <v>1</v>
      </c>
      <c r="R349">
        <f>SUM(FraudData[[#This Row],[Amount Risk]:[Merchant Risk]])</f>
        <v>3</v>
      </c>
      <c r="S349" t="str" cm="1">
        <f t="array" ref="S349">_xlfn.IFS(FraudData[[#This Row],[Fraud Risk Score]]&gt;=8,"High Risk",FraudData[[#This Row],[Fraud Risk Score]]&gt;=6,"Medium Risk",TRUE,"Low Risk")</f>
        <v>Low Risk</v>
      </c>
    </row>
    <row r="350" spans="1:19">
      <c r="A350">
        <v>349</v>
      </c>
      <c r="B350">
        <v>84.49</v>
      </c>
      <c r="C350">
        <v>22</v>
      </c>
      <c r="D350" t="s">
        <v>47</v>
      </c>
      <c r="E350">
        <v>0</v>
      </c>
      <c r="F350">
        <v>0</v>
      </c>
      <c r="G350">
        <v>57</v>
      </c>
      <c r="H350">
        <v>0</v>
      </c>
      <c r="I350">
        <v>64</v>
      </c>
      <c r="J350">
        <v>0</v>
      </c>
      <c r="K350">
        <f>_xlfn.XLOOKUP(FraudData[[#This Row],[amount]],AmountRules[Amount Min],AmountRules[Risk Points],,-1)</f>
        <v>0</v>
      </c>
      <c r="L350">
        <f>_xlfn.XLOOKUP(FraudData[[#This Row],[transaction_hour]],TimeRules[Hour Min],TimeRules[Risk Points],,-1)</f>
        <v>0</v>
      </c>
      <c r="M350">
        <f>_xlfn.XLOOKUP(FraudData[[#This Row],[foreign_transaction]],ForeignRules[Foreign Transaction],ForeignRules[Risk Points],0)</f>
        <v>0</v>
      </c>
      <c r="N350">
        <f>_xlfn.XLOOKUP(FraudData[[#This Row],[location_mismatch]],Table10[Location Mismatch],Table10[Risk Points],0)</f>
        <v>0</v>
      </c>
      <c r="O350">
        <f>_xlfn.XLOOKUP(FraudData[[#This Row],[device_trust_score]],DeviceRules[Device Min],DeviceRules[Risk Points],,-1)</f>
        <v>1</v>
      </c>
      <c r="P350">
        <f>_xlfn.XLOOKUP(FraudData[[#This Row],[velocity_last_24h]],VelocityRules[Velocity Min],VelocityRules[Risk Points],,-1)</f>
        <v>0</v>
      </c>
      <c r="Q350">
        <f>_xlfn.XLOOKUP(FraudData[[#This Row],[merchant_category]],MerchantRules[Merchant Category],MerchantRules[Risk Points],0)</f>
        <v>0</v>
      </c>
      <c r="R350">
        <f>SUM(FraudData[[#This Row],[Amount Risk]:[Merchant Risk]])</f>
        <v>1</v>
      </c>
      <c r="S350" t="str" cm="1">
        <f t="array" ref="S350">_xlfn.IFS(FraudData[[#This Row],[Fraud Risk Score]]&gt;=8,"High Risk",FraudData[[#This Row],[Fraud Risk Score]]&gt;=6,"Medium Risk",TRUE,"Low Risk")</f>
        <v>Low Risk</v>
      </c>
    </row>
    <row r="351" spans="1:19">
      <c r="A351">
        <v>350</v>
      </c>
      <c r="B351">
        <v>176.96</v>
      </c>
      <c r="C351">
        <v>9</v>
      </c>
      <c r="D351" t="s">
        <v>49</v>
      </c>
      <c r="E351">
        <v>0</v>
      </c>
      <c r="F351">
        <v>0</v>
      </c>
      <c r="G351">
        <v>50</v>
      </c>
      <c r="H351">
        <v>5</v>
      </c>
      <c r="I351">
        <v>60</v>
      </c>
      <c r="J351">
        <v>0</v>
      </c>
      <c r="K351">
        <f>_xlfn.XLOOKUP(FraudData[[#This Row],[amount]],AmountRules[Amount Min],AmountRules[Risk Points],,-1)</f>
        <v>0</v>
      </c>
      <c r="L351">
        <f>_xlfn.XLOOKUP(FraudData[[#This Row],[transaction_hour]],TimeRules[Hour Min],TimeRules[Risk Points],,-1)</f>
        <v>0</v>
      </c>
      <c r="M351">
        <f>_xlfn.XLOOKUP(FraudData[[#This Row],[foreign_transaction]],ForeignRules[Foreign Transaction],ForeignRules[Risk Points],0)</f>
        <v>0</v>
      </c>
      <c r="N351">
        <f>_xlfn.XLOOKUP(FraudData[[#This Row],[location_mismatch]],Table10[Location Mismatch],Table10[Risk Points],0)</f>
        <v>0</v>
      </c>
      <c r="O351">
        <f>_xlfn.XLOOKUP(FraudData[[#This Row],[device_trust_score]],DeviceRules[Device Min],DeviceRules[Risk Points],,-1)</f>
        <v>1</v>
      </c>
      <c r="P351">
        <f>_xlfn.XLOOKUP(FraudData[[#This Row],[velocity_last_24h]],VelocityRules[Velocity Min],VelocityRules[Risk Points],,-1)</f>
        <v>3</v>
      </c>
      <c r="Q351">
        <f>_xlfn.XLOOKUP(FraudData[[#This Row],[merchant_category]],MerchantRules[Merchant Category],MerchantRules[Risk Points],0)</f>
        <v>1</v>
      </c>
      <c r="R351">
        <f>SUM(FraudData[[#This Row],[Amount Risk]:[Merchant Risk]])</f>
        <v>5</v>
      </c>
      <c r="S351" t="str" cm="1">
        <f t="array" ref="S351">_xlfn.IFS(FraudData[[#This Row],[Fraud Risk Score]]&gt;=8,"High Risk",FraudData[[#This Row],[Fraud Risk Score]]&gt;=6,"Medium Risk",TRUE,"Low Risk")</f>
        <v>Low Risk</v>
      </c>
    </row>
    <row r="352" spans="1:19">
      <c r="A352">
        <v>351</v>
      </c>
      <c r="B352">
        <v>125.9</v>
      </c>
      <c r="C352">
        <v>2</v>
      </c>
      <c r="D352" t="s">
        <v>46</v>
      </c>
      <c r="E352">
        <v>1</v>
      </c>
      <c r="F352">
        <v>0</v>
      </c>
      <c r="G352">
        <v>51</v>
      </c>
      <c r="H352">
        <v>0</v>
      </c>
      <c r="I352">
        <v>33</v>
      </c>
      <c r="J352">
        <v>0</v>
      </c>
      <c r="K352">
        <f>_xlfn.XLOOKUP(FraudData[[#This Row],[amount]],AmountRules[Amount Min],AmountRules[Risk Points],,-1)</f>
        <v>0</v>
      </c>
      <c r="L352">
        <f>_xlfn.XLOOKUP(FraudData[[#This Row],[transaction_hour]],TimeRules[Hour Min],TimeRules[Risk Points],,-1)</f>
        <v>3</v>
      </c>
      <c r="M352">
        <f>_xlfn.XLOOKUP(FraudData[[#This Row],[foreign_transaction]],ForeignRules[Foreign Transaction],ForeignRules[Risk Points],0)</f>
        <v>3</v>
      </c>
      <c r="N352">
        <f>_xlfn.XLOOKUP(FraudData[[#This Row],[location_mismatch]],Table10[Location Mismatch],Table10[Risk Points],0)</f>
        <v>0</v>
      </c>
      <c r="O352">
        <f>_xlfn.XLOOKUP(FraudData[[#This Row],[device_trust_score]],DeviceRules[Device Min],DeviceRules[Risk Points],,-1)</f>
        <v>1</v>
      </c>
      <c r="P352">
        <f>_xlfn.XLOOKUP(FraudData[[#This Row],[velocity_last_24h]],VelocityRules[Velocity Min],VelocityRules[Risk Points],,-1)</f>
        <v>0</v>
      </c>
      <c r="Q352">
        <f>_xlfn.XLOOKUP(FraudData[[#This Row],[merchant_category]],MerchantRules[Merchant Category],MerchantRules[Risk Points],0)</f>
        <v>0</v>
      </c>
      <c r="R352">
        <f>SUM(FraudData[[#This Row],[Amount Risk]:[Merchant Risk]])</f>
        <v>7</v>
      </c>
      <c r="S352" t="str" cm="1">
        <f t="array" ref="S352">_xlfn.IFS(FraudData[[#This Row],[Fraud Risk Score]]&gt;=8,"High Risk",FraudData[[#This Row],[Fraud Risk Score]]&gt;=6,"Medium Risk",TRUE,"Low Risk")</f>
        <v>Medium Risk</v>
      </c>
    </row>
    <row r="353" spans="1:19">
      <c r="A353">
        <v>352</v>
      </c>
      <c r="B353">
        <v>349.44</v>
      </c>
      <c r="C353">
        <v>4</v>
      </c>
      <c r="D353" t="s">
        <v>50</v>
      </c>
      <c r="E353">
        <v>0</v>
      </c>
      <c r="F353">
        <v>0</v>
      </c>
      <c r="G353">
        <v>84</v>
      </c>
      <c r="H353">
        <v>5</v>
      </c>
      <c r="I353">
        <v>55</v>
      </c>
      <c r="J353">
        <v>0</v>
      </c>
      <c r="K353">
        <f>_xlfn.XLOOKUP(FraudData[[#This Row],[amount]],AmountRules[Amount Min],AmountRules[Risk Points],,-1)</f>
        <v>0</v>
      </c>
      <c r="L353">
        <f>_xlfn.XLOOKUP(FraudData[[#This Row],[transaction_hour]],TimeRules[Hour Min],TimeRules[Risk Points],,-1)</f>
        <v>0</v>
      </c>
      <c r="M353">
        <f>_xlfn.XLOOKUP(FraudData[[#This Row],[foreign_transaction]],ForeignRules[Foreign Transaction],ForeignRules[Risk Points],0)</f>
        <v>0</v>
      </c>
      <c r="N353">
        <f>_xlfn.XLOOKUP(FraudData[[#This Row],[location_mismatch]],Table10[Location Mismatch],Table10[Risk Points],0)</f>
        <v>0</v>
      </c>
      <c r="O353">
        <f>_xlfn.XLOOKUP(FraudData[[#This Row],[device_trust_score]],DeviceRules[Device Min],DeviceRules[Risk Points],,-1)</f>
        <v>0</v>
      </c>
      <c r="P353">
        <f>_xlfn.XLOOKUP(FraudData[[#This Row],[velocity_last_24h]],VelocityRules[Velocity Min],VelocityRules[Risk Points],,-1)</f>
        <v>3</v>
      </c>
      <c r="Q353">
        <f>_xlfn.XLOOKUP(FraudData[[#This Row],[merchant_category]],MerchantRules[Merchant Category],MerchantRules[Risk Points],0)</f>
        <v>0</v>
      </c>
      <c r="R353">
        <f>SUM(FraudData[[#This Row],[Amount Risk]:[Merchant Risk]])</f>
        <v>3</v>
      </c>
      <c r="S353" t="str" cm="1">
        <f t="array" ref="S353">_xlfn.IFS(FraudData[[#This Row],[Fraud Risk Score]]&gt;=8,"High Risk",FraudData[[#This Row],[Fraud Risk Score]]&gt;=6,"Medium Risk",TRUE,"Low Risk")</f>
        <v>Low Risk</v>
      </c>
    </row>
    <row r="354" spans="1:19">
      <c r="A354">
        <v>353</v>
      </c>
      <c r="B354">
        <v>193.5</v>
      </c>
      <c r="C354">
        <v>23</v>
      </c>
      <c r="D354" t="s">
        <v>46</v>
      </c>
      <c r="E354">
        <v>0</v>
      </c>
      <c r="F354">
        <v>0</v>
      </c>
      <c r="G354">
        <v>58</v>
      </c>
      <c r="H354">
        <v>5</v>
      </c>
      <c r="I354">
        <v>46</v>
      </c>
      <c r="J354">
        <v>0</v>
      </c>
      <c r="K354">
        <f>_xlfn.XLOOKUP(FraudData[[#This Row],[amount]],AmountRules[Amount Min],AmountRules[Risk Points],,-1)</f>
        <v>0</v>
      </c>
      <c r="L354">
        <f>_xlfn.XLOOKUP(FraudData[[#This Row],[transaction_hour]],TimeRules[Hour Min],TimeRules[Risk Points],,-1)</f>
        <v>1</v>
      </c>
      <c r="M354">
        <f>_xlfn.XLOOKUP(FraudData[[#This Row],[foreign_transaction]],ForeignRules[Foreign Transaction],ForeignRules[Risk Points],0)</f>
        <v>0</v>
      </c>
      <c r="N354">
        <f>_xlfn.XLOOKUP(FraudData[[#This Row],[location_mismatch]],Table10[Location Mismatch],Table10[Risk Points],0)</f>
        <v>0</v>
      </c>
      <c r="O354">
        <f>_xlfn.XLOOKUP(FraudData[[#This Row],[device_trust_score]],DeviceRules[Device Min],DeviceRules[Risk Points],,-1)</f>
        <v>1</v>
      </c>
      <c r="P354">
        <f>_xlfn.XLOOKUP(FraudData[[#This Row],[velocity_last_24h]],VelocityRules[Velocity Min],VelocityRules[Risk Points],,-1)</f>
        <v>3</v>
      </c>
      <c r="Q354">
        <f>_xlfn.XLOOKUP(FraudData[[#This Row],[merchant_category]],MerchantRules[Merchant Category],MerchantRules[Risk Points],0)</f>
        <v>0</v>
      </c>
      <c r="R354">
        <f>SUM(FraudData[[#This Row],[Amount Risk]:[Merchant Risk]])</f>
        <v>5</v>
      </c>
      <c r="S354" t="str" cm="1">
        <f t="array" ref="S354">_xlfn.IFS(FraudData[[#This Row],[Fraud Risk Score]]&gt;=8,"High Risk",FraudData[[#This Row],[Fraud Risk Score]]&gt;=6,"Medium Risk",TRUE,"Low Risk")</f>
        <v>Low Risk</v>
      </c>
    </row>
    <row r="355" spans="1:19">
      <c r="A355">
        <v>354</v>
      </c>
      <c r="B355">
        <v>32.01</v>
      </c>
      <c r="C355">
        <v>12</v>
      </c>
      <c r="D355" t="s">
        <v>48</v>
      </c>
      <c r="E355">
        <v>0</v>
      </c>
      <c r="F355">
        <v>0</v>
      </c>
      <c r="G355">
        <v>76</v>
      </c>
      <c r="H355">
        <v>3</v>
      </c>
      <c r="I355">
        <v>32</v>
      </c>
      <c r="J355">
        <v>0</v>
      </c>
      <c r="K355">
        <f>_xlfn.XLOOKUP(FraudData[[#This Row],[amount]],AmountRules[Amount Min],AmountRules[Risk Points],,-1)</f>
        <v>0</v>
      </c>
      <c r="L355">
        <f>_xlfn.XLOOKUP(FraudData[[#This Row],[transaction_hour]],TimeRules[Hour Min],TimeRules[Risk Points],,-1)</f>
        <v>0</v>
      </c>
      <c r="M355">
        <f>_xlfn.XLOOKUP(FraudData[[#This Row],[foreign_transaction]],ForeignRules[Foreign Transaction],ForeignRules[Risk Points],0)</f>
        <v>0</v>
      </c>
      <c r="N355">
        <f>_xlfn.XLOOKUP(FraudData[[#This Row],[location_mismatch]],Table10[Location Mismatch],Table10[Risk Points],0)</f>
        <v>0</v>
      </c>
      <c r="O355">
        <f>_xlfn.XLOOKUP(FraudData[[#This Row],[device_trust_score]],DeviceRules[Device Min],DeviceRules[Risk Points],,-1)</f>
        <v>0</v>
      </c>
      <c r="P355">
        <f>_xlfn.XLOOKUP(FraudData[[#This Row],[velocity_last_24h]],VelocityRules[Velocity Min],VelocityRules[Risk Points],,-1)</f>
        <v>0</v>
      </c>
      <c r="Q355">
        <f>_xlfn.XLOOKUP(FraudData[[#This Row],[merchant_category]],MerchantRules[Merchant Category],MerchantRules[Risk Points],0)</f>
        <v>0</v>
      </c>
      <c r="R355">
        <f>SUM(FraudData[[#This Row],[Amount Risk]:[Merchant Risk]])</f>
        <v>0</v>
      </c>
      <c r="S355" t="str" cm="1">
        <f t="array" ref="S355">_xlfn.IFS(FraudData[[#This Row],[Fraud Risk Score]]&gt;=8,"High Risk",FraudData[[#This Row],[Fraud Risk Score]]&gt;=6,"Medium Risk",TRUE,"Low Risk")</f>
        <v>Low Risk</v>
      </c>
    </row>
    <row r="356" spans="1:19">
      <c r="A356">
        <v>355</v>
      </c>
      <c r="B356">
        <v>13.17</v>
      </c>
      <c r="C356">
        <v>7</v>
      </c>
      <c r="D356" t="s">
        <v>50</v>
      </c>
      <c r="E356">
        <v>0</v>
      </c>
      <c r="F356">
        <v>0</v>
      </c>
      <c r="G356">
        <v>79</v>
      </c>
      <c r="H356">
        <v>3</v>
      </c>
      <c r="I356">
        <v>38</v>
      </c>
      <c r="J356">
        <v>0</v>
      </c>
      <c r="K356">
        <f>_xlfn.XLOOKUP(FraudData[[#This Row],[amount]],AmountRules[Amount Min],AmountRules[Risk Points],,-1)</f>
        <v>0</v>
      </c>
      <c r="L356">
        <f>_xlfn.XLOOKUP(FraudData[[#This Row],[transaction_hour]],TimeRules[Hour Min],TimeRules[Risk Points],,-1)</f>
        <v>0</v>
      </c>
      <c r="M356">
        <f>_xlfn.XLOOKUP(FraudData[[#This Row],[foreign_transaction]],ForeignRules[Foreign Transaction],ForeignRules[Risk Points],0)</f>
        <v>0</v>
      </c>
      <c r="N356">
        <f>_xlfn.XLOOKUP(FraudData[[#This Row],[location_mismatch]],Table10[Location Mismatch],Table10[Risk Points],0)</f>
        <v>0</v>
      </c>
      <c r="O356">
        <f>_xlfn.XLOOKUP(FraudData[[#This Row],[device_trust_score]],DeviceRules[Device Min],DeviceRules[Risk Points],,-1)</f>
        <v>0</v>
      </c>
      <c r="P356">
        <f>_xlfn.XLOOKUP(FraudData[[#This Row],[velocity_last_24h]],VelocityRules[Velocity Min],VelocityRules[Risk Points],,-1)</f>
        <v>0</v>
      </c>
      <c r="Q356">
        <f>_xlfn.XLOOKUP(FraudData[[#This Row],[merchant_category]],MerchantRules[Merchant Category],MerchantRules[Risk Points],0)</f>
        <v>0</v>
      </c>
      <c r="R356">
        <f>SUM(FraudData[[#This Row],[Amount Risk]:[Merchant Risk]])</f>
        <v>0</v>
      </c>
      <c r="S356" t="str" cm="1">
        <f t="array" ref="S356">_xlfn.IFS(FraudData[[#This Row],[Fraud Risk Score]]&gt;=8,"High Risk",FraudData[[#This Row],[Fraud Risk Score]]&gt;=6,"Medium Risk",TRUE,"Low Risk")</f>
        <v>Low Risk</v>
      </c>
    </row>
    <row r="357" spans="1:19">
      <c r="A357">
        <v>356</v>
      </c>
      <c r="B357">
        <v>185.11</v>
      </c>
      <c r="C357">
        <v>21</v>
      </c>
      <c r="D357" t="s">
        <v>49</v>
      </c>
      <c r="E357">
        <v>0</v>
      </c>
      <c r="F357">
        <v>0</v>
      </c>
      <c r="G357">
        <v>85</v>
      </c>
      <c r="H357">
        <v>5</v>
      </c>
      <c r="I357">
        <v>31</v>
      </c>
      <c r="J357">
        <v>0</v>
      </c>
      <c r="K357">
        <f>_xlfn.XLOOKUP(FraudData[[#This Row],[amount]],AmountRules[Amount Min],AmountRules[Risk Points],,-1)</f>
        <v>0</v>
      </c>
      <c r="L357">
        <f>_xlfn.XLOOKUP(FraudData[[#This Row],[transaction_hour]],TimeRules[Hour Min],TimeRules[Risk Points],,-1)</f>
        <v>0</v>
      </c>
      <c r="M357">
        <f>_xlfn.XLOOKUP(FraudData[[#This Row],[foreign_transaction]],ForeignRules[Foreign Transaction],ForeignRules[Risk Points],0)</f>
        <v>0</v>
      </c>
      <c r="N357">
        <f>_xlfn.XLOOKUP(FraudData[[#This Row],[location_mismatch]],Table10[Location Mismatch],Table10[Risk Points],0)</f>
        <v>0</v>
      </c>
      <c r="O357">
        <f>_xlfn.XLOOKUP(FraudData[[#This Row],[device_trust_score]],DeviceRules[Device Min],DeviceRules[Risk Points],,-1)</f>
        <v>0</v>
      </c>
      <c r="P357">
        <f>_xlfn.XLOOKUP(FraudData[[#This Row],[velocity_last_24h]],VelocityRules[Velocity Min],VelocityRules[Risk Points],,-1)</f>
        <v>3</v>
      </c>
      <c r="Q357">
        <f>_xlfn.XLOOKUP(FraudData[[#This Row],[merchant_category]],MerchantRules[Merchant Category],MerchantRules[Risk Points],0)</f>
        <v>1</v>
      </c>
      <c r="R357">
        <f>SUM(FraudData[[#This Row],[Amount Risk]:[Merchant Risk]])</f>
        <v>4</v>
      </c>
      <c r="S357" t="str" cm="1">
        <f t="array" ref="S357">_xlfn.IFS(FraudData[[#This Row],[Fraud Risk Score]]&gt;=8,"High Risk",FraudData[[#This Row],[Fraud Risk Score]]&gt;=6,"Medium Risk",TRUE,"Low Risk")</f>
        <v>Low Risk</v>
      </c>
    </row>
    <row r="358" spans="1:19">
      <c r="A358">
        <v>357</v>
      </c>
      <c r="B358">
        <v>4.84</v>
      </c>
      <c r="C358">
        <v>20</v>
      </c>
      <c r="D358" t="s">
        <v>50</v>
      </c>
      <c r="E358">
        <v>0</v>
      </c>
      <c r="F358">
        <v>0</v>
      </c>
      <c r="G358">
        <v>74</v>
      </c>
      <c r="H358">
        <v>2</v>
      </c>
      <c r="I358">
        <v>33</v>
      </c>
      <c r="J358">
        <v>0</v>
      </c>
      <c r="K358">
        <f>_xlfn.XLOOKUP(FraudData[[#This Row],[amount]],AmountRules[Amount Min],AmountRules[Risk Points],,-1)</f>
        <v>0</v>
      </c>
      <c r="L358">
        <f>_xlfn.XLOOKUP(FraudData[[#This Row],[transaction_hour]],TimeRules[Hour Min],TimeRules[Risk Points],,-1)</f>
        <v>0</v>
      </c>
      <c r="M358">
        <f>_xlfn.XLOOKUP(FraudData[[#This Row],[foreign_transaction]],ForeignRules[Foreign Transaction],ForeignRules[Risk Points],0)</f>
        <v>0</v>
      </c>
      <c r="N358">
        <f>_xlfn.XLOOKUP(FraudData[[#This Row],[location_mismatch]],Table10[Location Mismatch],Table10[Risk Points],0)</f>
        <v>0</v>
      </c>
      <c r="O358">
        <f>_xlfn.XLOOKUP(FraudData[[#This Row],[device_trust_score]],DeviceRules[Device Min],DeviceRules[Risk Points],,-1)</f>
        <v>0</v>
      </c>
      <c r="P358">
        <f>_xlfn.XLOOKUP(FraudData[[#This Row],[velocity_last_24h]],VelocityRules[Velocity Min],VelocityRules[Risk Points],,-1)</f>
        <v>0</v>
      </c>
      <c r="Q358">
        <f>_xlfn.XLOOKUP(FraudData[[#This Row],[merchant_category]],MerchantRules[Merchant Category],MerchantRules[Risk Points],0)</f>
        <v>0</v>
      </c>
      <c r="R358">
        <f>SUM(FraudData[[#This Row],[Amount Risk]:[Merchant Risk]])</f>
        <v>0</v>
      </c>
      <c r="S358" t="str" cm="1">
        <f t="array" ref="S358">_xlfn.IFS(FraudData[[#This Row],[Fraud Risk Score]]&gt;=8,"High Risk",FraudData[[#This Row],[Fraud Risk Score]]&gt;=6,"Medium Risk",TRUE,"Low Risk")</f>
        <v>Low Risk</v>
      </c>
    </row>
    <row r="359" spans="1:19">
      <c r="A359">
        <v>358</v>
      </c>
      <c r="B359">
        <v>158.63999999999999</v>
      </c>
      <c r="C359">
        <v>1</v>
      </c>
      <c r="D359" t="s">
        <v>48</v>
      </c>
      <c r="E359">
        <v>0</v>
      </c>
      <c r="F359">
        <v>0</v>
      </c>
      <c r="G359">
        <v>87</v>
      </c>
      <c r="H359">
        <v>3</v>
      </c>
      <c r="I359">
        <v>44</v>
      </c>
      <c r="J359">
        <v>0</v>
      </c>
      <c r="K359">
        <f>_xlfn.XLOOKUP(FraudData[[#This Row],[amount]],AmountRules[Amount Min],AmountRules[Risk Points],,-1)</f>
        <v>0</v>
      </c>
      <c r="L359">
        <f>_xlfn.XLOOKUP(FraudData[[#This Row],[transaction_hour]],TimeRules[Hour Min],TimeRules[Risk Points],,-1)</f>
        <v>3</v>
      </c>
      <c r="M359">
        <f>_xlfn.XLOOKUP(FraudData[[#This Row],[foreign_transaction]],ForeignRules[Foreign Transaction],ForeignRules[Risk Points],0)</f>
        <v>0</v>
      </c>
      <c r="N359">
        <f>_xlfn.XLOOKUP(FraudData[[#This Row],[location_mismatch]],Table10[Location Mismatch],Table10[Risk Points],0)</f>
        <v>0</v>
      </c>
      <c r="O359">
        <f>_xlfn.XLOOKUP(FraudData[[#This Row],[device_trust_score]],DeviceRules[Device Min],DeviceRules[Risk Points],,-1)</f>
        <v>0</v>
      </c>
      <c r="P359">
        <f>_xlfn.XLOOKUP(FraudData[[#This Row],[velocity_last_24h]],VelocityRules[Velocity Min],VelocityRules[Risk Points],,-1)</f>
        <v>0</v>
      </c>
      <c r="Q359">
        <f>_xlfn.XLOOKUP(FraudData[[#This Row],[merchant_category]],MerchantRules[Merchant Category],MerchantRules[Risk Points],0)</f>
        <v>0</v>
      </c>
      <c r="R359">
        <f>SUM(FraudData[[#This Row],[Amount Risk]:[Merchant Risk]])</f>
        <v>3</v>
      </c>
      <c r="S359" t="str" cm="1">
        <f t="array" ref="S359">_xlfn.IFS(FraudData[[#This Row],[Fraud Risk Score]]&gt;=8,"High Risk",FraudData[[#This Row],[Fraud Risk Score]]&gt;=6,"Medium Risk",TRUE,"Low Risk")</f>
        <v>Low Risk</v>
      </c>
    </row>
    <row r="360" spans="1:19">
      <c r="A360">
        <v>359</v>
      </c>
      <c r="B360">
        <v>507.11</v>
      </c>
      <c r="C360">
        <v>8</v>
      </c>
      <c r="D360" t="s">
        <v>46</v>
      </c>
      <c r="E360">
        <v>0</v>
      </c>
      <c r="F360">
        <v>0</v>
      </c>
      <c r="G360">
        <v>88</v>
      </c>
      <c r="H360">
        <v>0</v>
      </c>
      <c r="I360">
        <v>45</v>
      </c>
      <c r="J360">
        <v>0</v>
      </c>
      <c r="K360">
        <f>_xlfn.XLOOKUP(FraudData[[#This Row],[amount]],AmountRules[Amount Min],AmountRules[Risk Points],,-1)</f>
        <v>1</v>
      </c>
      <c r="L360">
        <f>_xlfn.XLOOKUP(FraudData[[#This Row],[transaction_hour]],TimeRules[Hour Min],TimeRules[Risk Points],,-1)</f>
        <v>0</v>
      </c>
      <c r="M360">
        <f>_xlfn.XLOOKUP(FraudData[[#This Row],[foreign_transaction]],ForeignRules[Foreign Transaction],ForeignRules[Risk Points],0)</f>
        <v>0</v>
      </c>
      <c r="N360">
        <f>_xlfn.XLOOKUP(FraudData[[#This Row],[location_mismatch]],Table10[Location Mismatch],Table10[Risk Points],0)</f>
        <v>0</v>
      </c>
      <c r="O360">
        <f>_xlfn.XLOOKUP(FraudData[[#This Row],[device_trust_score]],DeviceRules[Device Min],DeviceRules[Risk Points],,-1)</f>
        <v>0</v>
      </c>
      <c r="P360">
        <f>_xlfn.XLOOKUP(FraudData[[#This Row],[velocity_last_24h]],VelocityRules[Velocity Min],VelocityRules[Risk Points],,-1)</f>
        <v>0</v>
      </c>
      <c r="Q360">
        <f>_xlfn.XLOOKUP(FraudData[[#This Row],[merchant_category]],MerchantRules[Merchant Category],MerchantRules[Risk Points],0)</f>
        <v>0</v>
      </c>
      <c r="R360">
        <f>SUM(FraudData[[#This Row],[Amount Risk]:[Merchant Risk]])</f>
        <v>1</v>
      </c>
      <c r="S360" t="str" cm="1">
        <f t="array" ref="S360">_xlfn.IFS(FraudData[[#This Row],[Fraud Risk Score]]&gt;=8,"High Risk",FraudData[[#This Row],[Fraud Risk Score]]&gt;=6,"Medium Risk",TRUE,"Low Risk")</f>
        <v>Low Risk</v>
      </c>
    </row>
    <row r="361" spans="1:19">
      <c r="A361">
        <v>360</v>
      </c>
      <c r="B361">
        <v>154.22</v>
      </c>
      <c r="C361">
        <v>16</v>
      </c>
      <c r="D361" t="s">
        <v>47</v>
      </c>
      <c r="E361">
        <v>0</v>
      </c>
      <c r="F361">
        <v>0</v>
      </c>
      <c r="G361">
        <v>38</v>
      </c>
      <c r="H361">
        <v>5</v>
      </c>
      <c r="I361">
        <v>31</v>
      </c>
      <c r="J361">
        <v>0</v>
      </c>
      <c r="K361">
        <f>_xlfn.XLOOKUP(FraudData[[#This Row],[amount]],AmountRules[Amount Min],AmountRules[Risk Points],,-1)</f>
        <v>0</v>
      </c>
      <c r="L361">
        <f>_xlfn.XLOOKUP(FraudData[[#This Row],[transaction_hour]],TimeRules[Hour Min],TimeRules[Risk Points],,-1)</f>
        <v>0</v>
      </c>
      <c r="M361">
        <f>_xlfn.XLOOKUP(FraudData[[#This Row],[foreign_transaction]],ForeignRules[Foreign Transaction],ForeignRules[Risk Points],0)</f>
        <v>0</v>
      </c>
      <c r="N361">
        <f>_xlfn.XLOOKUP(FraudData[[#This Row],[location_mismatch]],Table10[Location Mismatch],Table10[Risk Points],0)</f>
        <v>0</v>
      </c>
      <c r="O361">
        <f>_xlfn.XLOOKUP(FraudData[[#This Row],[device_trust_score]],DeviceRules[Device Min],DeviceRules[Risk Points],,-1)</f>
        <v>2</v>
      </c>
      <c r="P361">
        <f>_xlfn.XLOOKUP(FraudData[[#This Row],[velocity_last_24h]],VelocityRules[Velocity Min],VelocityRules[Risk Points],,-1)</f>
        <v>3</v>
      </c>
      <c r="Q361">
        <f>_xlfn.XLOOKUP(FraudData[[#This Row],[merchant_category]],MerchantRules[Merchant Category],MerchantRules[Risk Points],0)</f>
        <v>0</v>
      </c>
      <c r="R361">
        <f>SUM(FraudData[[#This Row],[Amount Risk]:[Merchant Risk]])</f>
        <v>5</v>
      </c>
      <c r="S361" t="str" cm="1">
        <f t="array" ref="S361">_xlfn.IFS(FraudData[[#This Row],[Fraud Risk Score]]&gt;=8,"High Risk",FraudData[[#This Row],[Fraud Risk Score]]&gt;=6,"Medium Risk",TRUE,"Low Risk")</f>
        <v>Low Risk</v>
      </c>
    </row>
    <row r="362" spans="1:19">
      <c r="A362">
        <v>361</v>
      </c>
      <c r="B362">
        <v>88.43</v>
      </c>
      <c r="C362">
        <v>17</v>
      </c>
      <c r="D362" t="s">
        <v>47</v>
      </c>
      <c r="E362">
        <v>0</v>
      </c>
      <c r="F362">
        <v>0</v>
      </c>
      <c r="G362">
        <v>75</v>
      </c>
      <c r="H362">
        <v>0</v>
      </c>
      <c r="I362">
        <v>53</v>
      </c>
      <c r="J362">
        <v>0</v>
      </c>
      <c r="K362">
        <f>_xlfn.XLOOKUP(FraudData[[#This Row],[amount]],AmountRules[Amount Min],AmountRules[Risk Points],,-1)</f>
        <v>0</v>
      </c>
      <c r="L362">
        <f>_xlfn.XLOOKUP(FraudData[[#This Row],[transaction_hour]],TimeRules[Hour Min],TimeRules[Risk Points],,-1)</f>
        <v>0</v>
      </c>
      <c r="M362">
        <f>_xlfn.XLOOKUP(FraudData[[#This Row],[foreign_transaction]],ForeignRules[Foreign Transaction],ForeignRules[Risk Points],0)</f>
        <v>0</v>
      </c>
      <c r="N362">
        <f>_xlfn.XLOOKUP(FraudData[[#This Row],[location_mismatch]],Table10[Location Mismatch],Table10[Risk Points],0)</f>
        <v>0</v>
      </c>
      <c r="O362">
        <f>_xlfn.XLOOKUP(FraudData[[#This Row],[device_trust_score]],DeviceRules[Device Min],DeviceRules[Risk Points],,-1)</f>
        <v>0</v>
      </c>
      <c r="P362">
        <f>_xlfn.XLOOKUP(FraudData[[#This Row],[velocity_last_24h]],VelocityRules[Velocity Min],VelocityRules[Risk Points],,-1)</f>
        <v>0</v>
      </c>
      <c r="Q362">
        <f>_xlfn.XLOOKUP(FraudData[[#This Row],[merchant_category]],MerchantRules[Merchant Category],MerchantRules[Risk Points],0)</f>
        <v>0</v>
      </c>
      <c r="R362">
        <f>SUM(FraudData[[#This Row],[Amount Risk]:[Merchant Risk]])</f>
        <v>0</v>
      </c>
      <c r="S362" t="str" cm="1">
        <f t="array" ref="S362">_xlfn.IFS(FraudData[[#This Row],[Fraud Risk Score]]&gt;=8,"High Risk",FraudData[[#This Row],[Fraud Risk Score]]&gt;=6,"Medium Risk",TRUE,"Low Risk")</f>
        <v>Low Risk</v>
      </c>
    </row>
    <row r="363" spans="1:19">
      <c r="A363">
        <v>362</v>
      </c>
      <c r="B363">
        <v>185.55</v>
      </c>
      <c r="C363">
        <v>12</v>
      </c>
      <c r="D363" t="s">
        <v>47</v>
      </c>
      <c r="E363">
        <v>0</v>
      </c>
      <c r="F363">
        <v>0</v>
      </c>
      <c r="G363">
        <v>51</v>
      </c>
      <c r="H363">
        <v>0</v>
      </c>
      <c r="I363">
        <v>27</v>
      </c>
      <c r="J363">
        <v>0</v>
      </c>
      <c r="K363">
        <f>_xlfn.XLOOKUP(FraudData[[#This Row],[amount]],AmountRules[Amount Min],AmountRules[Risk Points],,-1)</f>
        <v>0</v>
      </c>
      <c r="L363">
        <f>_xlfn.XLOOKUP(FraudData[[#This Row],[transaction_hour]],TimeRules[Hour Min],TimeRules[Risk Points],,-1)</f>
        <v>0</v>
      </c>
      <c r="M363">
        <f>_xlfn.XLOOKUP(FraudData[[#This Row],[foreign_transaction]],ForeignRules[Foreign Transaction],ForeignRules[Risk Points],0)</f>
        <v>0</v>
      </c>
      <c r="N363">
        <f>_xlfn.XLOOKUP(FraudData[[#This Row],[location_mismatch]],Table10[Location Mismatch],Table10[Risk Points],0)</f>
        <v>0</v>
      </c>
      <c r="O363">
        <f>_xlfn.XLOOKUP(FraudData[[#This Row],[device_trust_score]],DeviceRules[Device Min],DeviceRules[Risk Points],,-1)</f>
        <v>1</v>
      </c>
      <c r="P363">
        <f>_xlfn.XLOOKUP(FraudData[[#This Row],[velocity_last_24h]],VelocityRules[Velocity Min],VelocityRules[Risk Points],,-1)</f>
        <v>0</v>
      </c>
      <c r="Q363">
        <f>_xlfn.XLOOKUP(FraudData[[#This Row],[merchant_category]],MerchantRules[Merchant Category],MerchantRules[Risk Points],0)</f>
        <v>0</v>
      </c>
      <c r="R363">
        <f>SUM(FraudData[[#This Row],[Amount Risk]:[Merchant Risk]])</f>
        <v>1</v>
      </c>
      <c r="S363" t="str" cm="1">
        <f t="array" ref="S363">_xlfn.IFS(FraudData[[#This Row],[Fraud Risk Score]]&gt;=8,"High Risk",FraudData[[#This Row],[Fraud Risk Score]]&gt;=6,"Medium Risk",TRUE,"Low Risk")</f>
        <v>Low Risk</v>
      </c>
    </row>
    <row r="364" spans="1:19">
      <c r="A364">
        <v>363</v>
      </c>
      <c r="B364">
        <v>110.33</v>
      </c>
      <c r="C364">
        <v>0</v>
      </c>
      <c r="D364" t="s">
        <v>46</v>
      </c>
      <c r="E364">
        <v>0</v>
      </c>
      <c r="F364">
        <v>0</v>
      </c>
      <c r="G364">
        <v>64</v>
      </c>
      <c r="H364">
        <v>0</v>
      </c>
      <c r="I364">
        <v>64</v>
      </c>
      <c r="J364">
        <v>0</v>
      </c>
      <c r="K364">
        <f>_xlfn.XLOOKUP(FraudData[[#This Row],[amount]],AmountRules[Amount Min],AmountRules[Risk Points],,-1)</f>
        <v>0</v>
      </c>
      <c r="L364">
        <f>_xlfn.XLOOKUP(FraudData[[#This Row],[transaction_hour]],TimeRules[Hour Min],TimeRules[Risk Points],,-1)</f>
        <v>3</v>
      </c>
      <c r="M364">
        <f>_xlfn.XLOOKUP(FraudData[[#This Row],[foreign_transaction]],ForeignRules[Foreign Transaction],ForeignRules[Risk Points],0)</f>
        <v>0</v>
      </c>
      <c r="N364">
        <f>_xlfn.XLOOKUP(FraudData[[#This Row],[location_mismatch]],Table10[Location Mismatch],Table10[Risk Points],0)</f>
        <v>0</v>
      </c>
      <c r="O364">
        <f>_xlfn.XLOOKUP(FraudData[[#This Row],[device_trust_score]],DeviceRules[Device Min],DeviceRules[Risk Points],,-1)</f>
        <v>1</v>
      </c>
      <c r="P364">
        <f>_xlfn.XLOOKUP(FraudData[[#This Row],[velocity_last_24h]],VelocityRules[Velocity Min],VelocityRules[Risk Points],,-1)</f>
        <v>0</v>
      </c>
      <c r="Q364">
        <f>_xlfn.XLOOKUP(FraudData[[#This Row],[merchant_category]],MerchantRules[Merchant Category],MerchantRules[Risk Points],0)</f>
        <v>0</v>
      </c>
      <c r="R364">
        <f>SUM(FraudData[[#This Row],[Amount Risk]:[Merchant Risk]])</f>
        <v>4</v>
      </c>
      <c r="S364" t="str" cm="1">
        <f t="array" ref="S364">_xlfn.IFS(FraudData[[#This Row],[Fraud Risk Score]]&gt;=8,"High Risk",FraudData[[#This Row],[Fraud Risk Score]]&gt;=6,"Medium Risk",TRUE,"Low Risk")</f>
        <v>Low Risk</v>
      </c>
    </row>
    <row r="365" spans="1:19">
      <c r="A365">
        <v>364</v>
      </c>
      <c r="B365">
        <v>141.99</v>
      </c>
      <c r="C365">
        <v>11</v>
      </c>
      <c r="D365" t="s">
        <v>47</v>
      </c>
      <c r="E365">
        <v>0</v>
      </c>
      <c r="F365">
        <v>1</v>
      </c>
      <c r="G365">
        <v>92</v>
      </c>
      <c r="H365">
        <v>3</v>
      </c>
      <c r="I365">
        <v>26</v>
      </c>
      <c r="J365">
        <v>0</v>
      </c>
      <c r="K365">
        <f>_xlfn.XLOOKUP(FraudData[[#This Row],[amount]],AmountRules[Amount Min],AmountRules[Risk Points],,-1)</f>
        <v>0</v>
      </c>
      <c r="L365">
        <f>_xlfn.XLOOKUP(FraudData[[#This Row],[transaction_hour]],TimeRules[Hour Min],TimeRules[Risk Points],,-1)</f>
        <v>0</v>
      </c>
      <c r="M365">
        <f>_xlfn.XLOOKUP(FraudData[[#This Row],[foreign_transaction]],ForeignRules[Foreign Transaction],ForeignRules[Risk Points],0)</f>
        <v>0</v>
      </c>
      <c r="N365">
        <f>_xlfn.XLOOKUP(FraudData[[#This Row],[location_mismatch]],Table10[Location Mismatch],Table10[Risk Points],0)</f>
        <v>3</v>
      </c>
      <c r="O365">
        <f>_xlfn.XLOOKUP(FraudData[[#This Row],[device_trust_score]],DeviceRules[Device Min],DeviceRules[Risk Points],,-1)</f>
        <v>0</v>
      </c>
      <c r="P365">
        <f>_xlfn.XLOOKUP(FraudData[[#This Row],[velocity_last_24h]],VelocityRules[Velocity Min],VelocityRules[Risk Points],,-1)</f>
        <v>0</v>
      </c>
      <c r="Q365">
        <f>_xlfn.XLOOKUP(FraudData[[#This Row],[merchant_category]],MerchantRules[Merchant Category],MerchantRules[Risk Points],0)</f>
        <v>0</v>
      </c>
      <c r="R365">
        <f>SUM(FraudData[[#This Row],[Amount Risk]:[Merchant Risk]])</f>
        <v>3</v>
      </c>
      <c r="S365" t="str" cm="1">
        <f t="array" ref="S365">_xlfn.IFS(FraudData[[#This Row],[Fraud Risk Score]]&gt;=8,"High Risk",FraudData[[#This Row],[Fraud Risk Score]]&gt;=6,"Medium Risk",TRUE,"Low Risk")</f>
        <v>Low Risk</v>
      </c>
    </row>
    <row r="366" spans="1:19">
      <c r="A366">
        <v>365</v>
      </c>
      <c r="B366">
        <v>510.86</v>
      </c>
      <c r="C366">
        <v>19</v>
      </c>
      <c r="D366" t="s">
        <v>48</v>
      </c>
      <c r="E366">
        <v>0</v>
      </c>
      <c r="F366">
        <v>0</v>
      </c>
      <c r="G366">
        <v>33</v>
      </c>
      <c r="H366">
        <v>2</v>
      </c>
      <c r="I366">
        <v>45</v>
      </c>
      <c r="J366">
        <v>0</v>
      </c>
      <c r="K366">
        <f>_xlfn.XLOOKUP(FraudData[[#This Row],[amount]],AmountRules[Amount Min],AmountRules[Risk Points],,-1)</f>
        <v>1</v>
      </c>
      <c r="L366">
        <f>_xlfn.XLOOKUP(FraudData[[#This Row],[transaction_hour]],TimeRules[Hour Min],TimeRules[Risk Points],,-1)</f>
        <v>0</v>
      </c>
      <c r="M366">
        <f>_xlfn.XLOOKUP(FraudData[[#This Row],[foreign_transaction]],ForeignRules[Foreign Transaction],ForeignRules[Risk Points],0)</f>
        <v>0</v>
      </c>
      <c r="N366">
        <f>_xlfn.XLOOKUP(FraudData[[#This Row],[location_mismatch]],Table10[Location Mismatch],Table10[Risk Points],0)</f>
        <v>0</v>
      </c>
      <c r="O366">
        <f>_xlfn.XLOOKUP(FraudData[[#This Row],[device_trust_score]],DeviceRules[Device Min],DeviceRules[Risk Points],,-1)</f>
        <v>2</v>
      </c>
      <c r="P366">
        <f>_xlfn.XLOOKUP(FraudData[[#This Row],[velocity_last_24h]],VelocityRules[Velocity Min],VelocityRules[Risk Points],,-1)</f>
        <v>0</v>
      </c>
      <c r="Q366">
        <f>_xlfn.XLOOKUP(FraudData[[#This Row],[merchant_category]],MerchantRules[Merchant Category],MerchantRules[Risk Points],0)</f>
        <v>0</v>
      </c>
      <c r="R366">
        <f>SUM(FraudData[[#This Row],[Amount Risk]:[Merchant Risk]])</f>
        <v>3</v>
      </c>
      <c r="S366" t="str" cm="1">
        <f t="array" ref="S366">_xlfn.IFS(FraudData[[#This Row],[Fraud Risk Score]]&gt;=8,"High Risk",FraudData[[#This Row],[Fraud Risk Score]]&gt;=6,"Medium Risk",TRUE,"Low Risk")</f>
        <v>Low Risk</v>
      </c>
    </row>
    <row r="367" spans="1:19">
      <c r="A367">
        <v>366</v>
      </c>
      <c r="B367">
        <v>87.83</v>
      </c>
      <c r="C367">
        <v>19</v>
      </c>
      <c r="D367" t="s">
        <v>46</v>
      </c>
      <c r="E367">
        <v>0</v>
      </c>
      <c r="F367">
        <v>0</v>
      </c>
      <c r="G367">
        <v>80</v>
      </c>
      <c r="H367">
        <v>5</v>
      </c>
      <c r="I367">
        <v>31</v>
      </c>
      <c r="J367">
        <v>0</v>
      </c>
      <c r="K367">
        <f>_xlfn.XLOOKUP(FraudData[[#This Row],[amount]],AmountRules[Amount Min],AmountRules[Risk Points],,-1)</f>
        <v>0</v>
      </c>
      <c r="L367">
        <f>_xlfn.XLOOKUP(FraudData[[#This Row],[transaction_hour]],TimeRules[Hour Min],TimeRules[Risk Points],,-1)</f>
        <v>0</v>
      </c>
      <c r="M367">
        <f>_xlfn.XLOOKUP(FraudData[[#This Row],[foreign_transaction]],ForeignRules[Foreign Transaction],ForeignRules[Risk Points],0)</f>
        <v>0</v>
      </c>
      <c r="N367">
        <f>_xlfn.XLOOKUP(FraudData[[#This Row],[location_mismatch]],Table10[Location Mismatch],Table10[Risk Points],0)</f>
        <v>0</v>
      </c>
      <c r="O367">
        <f>_xlfn.XLOOKUP(FraudData[[#This Row],[device_trust_score]],DeviceRules[Device Min],DeviceRules[Risk Points],,-1)</f>
        <v>0</v>
      </c>
      <c r="P367">
        <f>_xlfn.XLOOKUP(FraudData[[#This Row],[velocity_last_24h]],VelocityRules[Velocity Min],VelocityRules[Risk Points],,-1)</f>
        <v>3</v>
      </c>
      <c r="Q367">
        <f>_xlfn.XLOOKUP(FraudData[[#This Row],[merchant_category]],MerchantRules[Merchant Category],MerchantRules[Risk Points],0)</f>
        <v>0</v>
      </c>
      <c r="R367">
        <f>SUM(FraudData[[#This Row],[Amount Risk]:[Merchant Risk]])</f>
        <v>3</v>
      </c>
      <c r="S367" t="str" cm="1">
        <f t="array" ref="S367">_xlfn.IFS(FraudData[[#This Row],[Fraud Risk Score]]&gt;=8,"High Risk",FraudData[[#This Row],[Fraud Risk Score]]&gt;=6,"Medium Risk",TRUE,"Low Risk")</f>
        <v>Low Risk</v>
      </c>
    </row>
    <row r="368" spans="1:19">
      <c r="A368">
        <v>367</v>
      </c>
      <c r="B368">
        <v>584.84</v>
      </c>
      <c r="C368">
        <v>20</v>
      </c>
      <c r="D368" t="s">
        <v>47</v>
      </c>
      <c r="E368">
        <v>0</v>
      </c>
      <c r="F368">
        <v>0</v>
      </c>
      <c r="G368">
        <v>63</v>
      </c>
      <c r="H368">
        <v>1</v>
      </c>
      <c r="I368">
        <v>36</v>
      </c>
      <c r="J368">
        <v>0</v>
      </c>
      <c r="K368">
        <f>_xlfn.XLOOKUP(FraudData[[#This Row],[amount]],AmountRules[Amount Min],AmountRules[Risk Points],,-1)</f>
        <v>1</v>
      </c>
      <c r="L368">
        <f>_xlfn.XLOOKUP(FraudData[[#This Row],[transaction_hour]],TimeRules[Hour Min],TimeRules[Risk Points],,-1)</f>
        <v>0</v>
      </c>
      <c r="M368">
        <f>_xlfn.XLOOKUP(FraudData[[#This Row],[foreign_transaction]],ForeignRules[Foreign Transaction],ForeignRules[Risk Points],0)</f>
        <v>0</v>
      </c>
      <c r="N368">
        <f>_xlfn.XLOOKUP(FraudData[[#This Row],[location_mismatch]],Table10[Location Mismatch],Table10[Risk Points],0)</f>
        <v>0</v>
      </c>
      <c r="O368">
        <f>_xlfn.XLOOKUP(FraudData[[#This Row],[device_trust_score]],DeviceRules[Device Min],DeviceRules[Risk Points],,-1)</f>
        <v>1</v>
      </c>
      <c r="P368">
        <f>_xlfn.XLOOKUP(FraudData[[#This Row],[velocity_last_24h]],VelocityRules[Velocity Min],VelocityRules[Risk Points],,-1)</f>
        <v>0</v>
      </c>
      <c r="Q368">
        <f>_xlfn.XLOOKUP(FraudData[[#This Row],[merchant_category]],MerchantRules[Merchant Category],MerchantRules[Risk Points],0)</f>
        <v>0</v>
      </c>
      <c r="R368">
        <f>SUM(FraudData[[#This Row],[Amount Risk]:[Merchant Risk]])</f>
        <v>2</v>
      </c>
      <c r="S368" t="str" cm="1">
        <f t="array" ref="S368">_xlfn.IFS(FraudData[[#This Row],[Fraud Risk Score]]&gt;=8,"High Risk",FraudData[[#This Row],[Fraud Risk Score]]&gt;=6,"Medium Risk",TRUE,"Low Risk")</f>
        <v>Low Risk</v>
      </c>
    </row>
    <row r="369" spans="1:19">
      <c r="A369">
        <v>368</v>
      </c>
      <c r="B369">
        <v>424.36</v>
      </c>
      <c r="C369">
        <v>4</v>
      </c>
      <c r="D369" t="s">
        <v>49</v>
      </c>
      <c r="E369">
        <v>0</v>
      </c>
      <c r="F369">
        <v>0</v>
      </c>
      <c r="G369">
        <v>39</v>
      </c>
      <c r="H369">
        <v>4</v>
      </c>
      <c r="I369">
        <v>30</v>
      </c>
      <c r="J369">
        <v>0</v>
      </c>
      <c r="K369">
        <f>_xlfn.XLOOKUP(FraudData[[#This Row],[amount]],AmountRules[Amount Min],AmountRules[Risk Points],,-1)</f>
        <v>0</v>
      </c>
      <c r="L369">
        <f>_xlfn.XLOOKUP(FraudData[[#This Row],[transaction_hour]],TimeRules[Hour Min],TimeRules[Risk Points],,-1)</f>
        <v>0</v>
      </c>
      <c r="M369">
        <f>_xlfn.XLOOKUP(FraudData[[#This Row],[foreign_transaction]],ForeignRules[Foreign Transaction],ForeignRules[Risk Points],0)</f>
        <v>0</v>
      </c>
      <c r="N369">
        <f>_xlfn.XLOOKUP(FraudData[[#This Row],[location_mismatch]],Table10[Location Mismatch],Table10[Risk Points],0)</f>
        <v>0</v>
      </c>
      <c r="O369">
        <f>_xlfn.XLOOKUP(FraudData[[#This Row],[device_trust_score]],DeviceRules[Device Min],DeviceRules[Risk Points],,-1)</f>
        <v>2</v>
      </c>
      <c r="P369">
        <f>_xlfn.XLOOKUP(FraudData[[#This Row],[velocity_last_24h]],VelocityRules[Velocity Min],VelocityRules[Risk Points],,-1)</f>
        <v>0</v>
      </c>
      <c r="Q369">
        <f>_xlfn.XLOOKUP(FraudData[[#This Row],[merchant_category]],MerchantRules[Merchant Category],MerchantRules[Risk Points],0)</f>
        <v>1</v>
      </c>
      <c r="R369">
        <f>SUM(FraudData[[#This Row],[Amount Risk]:[Merchant Risk]])</f>
        <v>3</v>
      </c>
      <c r="S369" t="str" cm="1">
        <f t="array" ref="S369">_xlfn.IFS(FraudData[[#This Row],[Fraud Risk Score]]&gt;=8,"High Risk",FraudData[[#This Row],[Fraud Risk Score]]&gt;=6,"Medium Risk",TRUE,"Low Risk")</f>
        <v>Low Risk</v>
      </c>
    </row>
    <row r="370" spans="1:19">
      <c r="A370">
        <v>369</v>
      </c>
      <c r="B370">
        <v>39.22</v>
      </c>
      <c r="C370">
        <v>7</v>
      </c>
      <c r="D370" t="s">
        <v>46</v>
      </c>
      <c r="E370">
        <v>0</v>
      </c>
      <c r="F370">
        <v>0</v>
      </c>
      <c r="G370">
        <v>42</v>
      </c>
      <c r="H370">
        <v>3</v>
      </c>
      <c r="I370">
        <v>68</v>
      </c>
      <c r="J370">
        <v>0</v>
      </c>
      <c r="K370">
        <f>_xlfn.XLOOKUP(FraudData[[#This Row],[amount]],AmountRules[Amount Min],AmountRules[Risk Points],,-1)</f>
        <v>0</v>
      </c>
      <c r="L370">
        <f>_xlfn.XLOOKUP(FraudData[[#This Row],[transaction_hour]],TimeRules[Hour Min],TimeRules[Risk Points],,-1)</f>
        <v>0</v>
      </c>
      <c r="M370">
        <f>_xlfn.XLOOKUP(FraudData[[#This Row],[foreign_transaction]],ForeignRules[Foreign Transaction],ForeignRules[Risk Points],0)</f>
        <v>0</v>
      </c>
      <c r="N370">
        <f>_xlfn.XLOOKUP(FraudData[[#This Row],[location_mismatch]],Table10[Location Mismatch],Table10[Risk Points],0)</f>
        <v>0</v>
      </c>
      <c r="O370">
        <f>_xlfn.XLOOKUP(FraudData[[#This Row],[device_trust_score]],DeviceRules[Device Min],DeviceRules[Risk Points],,-1)</f>
        <v>2</v>
      </c>
      <c r="P370">
        <f>_xlfn.XLOOKUP(FraudData[[#This Row],[velocity_last_24h]],VelocityRules[Velocity Min],VelocityRules[Risk Points],,-1)</f>
        <v>0</v>
      </c>
      <c r="Q370">
        <f>_xlfn.XLOOKUP(FraudData[[#This Row],[merchant_category]],MerchantRules[Merchant Category],MerchantRules[Risk Points],0)</f>
        <v>0</v>
      </c>
      <c r="R370">
        <f>SUM(FraudData[[#This Row],[Amount Risk]:[Merchant Risk]])</f>
        <v>2</v>
      </c>
      <c r="S370" t="str" cm="1">
        <f t="array" ref="S370">_xlfn.IFS(FraudData[[#This Row],[Fraud Risk Score]]&gt;=8,"High Risk",FraudData[[#This Row],[Fraud Risk Score]]&gt;=6,"Medium Risk",TRUE,"Low Risk")</f>
        <v>Low Risk</v>
      </c>
    </row>
    <row r="371" spans="1:19">
      <c r="A371">
        <v>370</v>
      </c>
      <c r="B371">
        <v>12.94</v>
      </c>
      <c r="C371">
        <v>14</v>
      </c>
      <c r="D371" t="s">
        <v>46</v>
      </c>
      <c r="E371">
        <v>0</v>
      </c>
      <c r="F371">
        <v>0</v>
      </c>
      <c r="G371">
        <v>76</v>
      </c>
      <c r="H371">
        <v>2</v>
      </c>
      <c r="I371">
        <v>54</v>
      </c>
      <c r="J371">
        <v>0</v>
      </c>
      <c r="K371">
        <f>_xlfn.XLOOKUP(FraudData[[#This Row],[amount]],AmountRules[Amount Min],AmountRules[Risk Points],,-1)</f>
        <v>0</v>
      </c>
      <c r="L371">
        <f>_xlfn.XLOOKUP(FraudData[[#This Row],[transaction_hour]],TimeRules[Hour Min],TimeRules[Risk Points],,-1)</f>
        <v>0</v>
      </c>
      <c r="M371">
        <f>_xlfn.XLOOKUP(FraudData[[#This Row],[foreign_transaction]],ForeignRules[Foreign Transaction],ForeignRules[Risk Points],0)</f>
        <v>0</v>
      </c>
      <c r="N371">
        <f>_xlfn.XLOOKUP(FraudData[[#This Row],[location_mismatch]],Table10[Location Mismatch],Table10[Risk Points],0)</f>
        <v>0</v>
      </c>
      <c r="O371">
        <f>_xlfn.XLOOKUP(FraudData[[#This Row],[device_trust_score]],DeviceRules[Device Min],DeviceRules[Risk Points],,-1)</f>
        <v>0</v>
      </c>
      <c r="P371">
        <f>_xlfn.XLOOKUP(FraudData[[#This Row],[velocity_last_24h]],VelocityRules[Velocity Min],VelocityRules[Risk Points],,-1)</f>
        <v>0</v>
      </c>
      <c r="Q371">
        <f>_xlfn.XLOOKUP(FraudData[[#This Row],[merchant_category]],MerchantRules[Merchant Category],MerchantRules[Risk Points],0)</f>
        <v>0</v>
      </c>
      <c r="R371">
        <f>SUM(FraudData[[#This Row],[Amount Risk]:[Merchant Risk]])</f>
        <v>0</v>
      </c>
      <c r="S371" t="str" cm="1">
        <f t="array" ref="S371">_xlfn.IFS(FraudData[[#This Row],[Fraud Risk Score]]&gt;=8,"High Risk",FraudData[[#This Row],[Fraud Risk Score]]&gt;=6,"Medium Risk",TRUE,"Low Risk")</f>
        <v>Low Risk</v>
      </c>
    </row>
    <row r="372" spans="1:19">
      <c r="A372">
        <v>371</v>
      </c>
      <c r="B372">
        <v>19.12</v>
      </c>
      <c r="C372">
        <v>2</v>
      </c>
      <c r="D372" t="s">
        <v>50</v>
      </c>
      <c r="E372">
        <v>0</v>
      </c>
      <c r="F372">
        <v>1</v>
      </c>
      <c r="G372">
        <v>85</v>
      </c>
      <c r="H372">
        <v>2</v>
      </c>
      <c r="I372">
        <v>56</v>
      </c>
      <c r="J372">
        <v>0</v>
      </c>
      <c r="K372">
        <f>_xlfn.XLOOKUP(FraudData[[#This Row],[amount]],AmountRules[Amount Min],AmountRules[Risk Points],,-1)</f>
        <v>0</v>
      </c>
      <c r="L372">
        <f>_xlfn.XLOOKUP(FraudData[[#This Row],[transaction_hour]],TimeRules[Hour Min],TimeRules[Risk Points],,-1)</f>
        <v>3</v>
      </c>
      <c r="M372">
        <f>_xlfn.XLOOKUP(FraudData[[#This Row],[foreign_transaction]],ForeignRules[Foreign Transaction],ForeignRules[Risk Points],0)</f>
        <v>0</v>
      </c>
      <c r="N372">
        <f>_xlfn.XLOOKUP(FraudData[[#This Row],[location_mismatch]],Table10[Location Mismatch],Table10[Risk Points],0)</f>
        <v>3</v>
      </c>
      <c r="O372">
        <f>_xlfn.XLOOKUP(FraudData[[#This Row],[device_trust_score]],DeviceRules[Device Min],DeviceRules[Risk Points],,-1)</f>
        <v>0</v>
      </c>
      <c r="P372">
        <f>_xlfn.XLOOKUP(FraudData[[#This Row],[velocity_last_24h]],VelocityRules[Velocity Min],VelocityRules[Risk Points],,-1)</f>
        <v>0</v>
      </c>
      <c r="Q372">
        <f>_xlfn.XLOOKUP(FraudData[[#This Row],[merchant_category]],MerchantRules[Merchant Category],MerchantRules[Risk Points],0)</f>
        <v>0</v>
      </c>
      <c r="R372">
        <f>SUM(FraudData[[#This Row],[Amount Risk]:[Merchant Risk]])</f>
        <v>6</v>
      </c>
      <c r="S372" t="str" cm="1">
        <f t="array" ref="S372">_xlfn.IFS(FraudData[[#This Row],[Fraud Risk Score]]&gt;=8,"High Risk",FraudData[[#This Row],[Fraud Risk Score]]&gt;=6,"Medium Risk",TRUE,"Low Risk")</f>
        <v>Medium Risk</v>
      </c>
    </row>
    <row r="373" spans="1:19">
      <c r="A373">
        <v>372</v>
      </c>
      <c r="B373">
        <v>3.31</v>
      </c>
      <c r="C373">
        <v>5</v>
      </c>
      <c r="D373" t="s">
        <v>47</v>
      </c>
      <c r="E373">
        <v>0</v>
      </c>
      <c r="F373">
        <v>0</v>
      </c>
      <c r="G373">
        <v>61</v>
      </c>
      <c r="H373">
        <v>4</v>
      </c>
      <c r="I373">
        <v>69</v>
      </c>
      <c r="J373">
        <v>0</v>
      </c>
      <c r="K373">
        <f>_xlfn.XLOOKUP(FraudData[[#This Row],[amount]],AmountRules[Amount Min],AmountRules[Risk Points],,-1)</f>
        <v>0</v>
      </c>
      <c r="L373">
        <f>_xlfn.XLOOKUP(FraudData[[#This Row],[transaction_hour]],TimeRules[Hour Min],TimeRules[Risk Points],,-1)</f>
        <v>0</v>
      </c>
      <c r="M373">
        <f>_xlfn.XLOOKUP(FraudData[[#This Row],[foreign_transaction]],ForeignRules[Foreign Transaction],ForeignRules[Risk Points],0)</f>
        <v>0</v>
      </c>
      <c r="N373">
        <f>_xlfn.XLOOKUP(FraudData[[#This Row],[location_mismatch]],Table10[Location Mismatch],Table10[Risk Points],0)</f>
        <v>0</v>
      </c>
      <c r="O373">
        <f>_xlfn.XLOOKUP(FraudData[[#This Row],[device_trust_score]],DeviceRules[Device Min],DeviceRules[Risk Points],,-1)</f>
        <v>1</v>
      </c>
      <c r="P373">
        <f>_xlfn.XLOOKUP(FraudData[[#This Row],[velocity_last_24h]],VelocityRules[Velocity Min],VelocityRules[Risk Points],,-1)</f>
        <v>0</v>
      </c>
      <c r="Q373">
        <f>_xlfn.XLOOKUP(FraudData[[#This Row],[merchant_category]],MerchantRules[Merchant Category],MerchantRules[Risk Points],0)</f>
        <v>0</v>
      </c>
      <c r="R373">
        <f>SUM(FraudData[[#This Row],[Amount Risk]:[Merchant Risk]])</f>
        <v>1</v>
      </c>
      <c r="S373" t="str" cm="1">
        <f t="array" ref="S373">_xlfn.IFS(FraudData[[#This Row],[Fraud Risk Score]]&gt;=8,"High Risk",FraudData[[#This Row],[Fraud Risk Score]]&gt;=6,"Medium Risk",TRUE,"Low Risk")</f>
        <v>Low Risk</v>
      </c>
    </row>
    <row r="374" spans="1:19">
      <c r="A374">
        <v>373</v>
      </c>
      <c r="B374">
        <v>17.86</v>
      </c>
      <c r="C374">
        <v>12</v>
      </c>
      <c r="D374" t="s">
        <v>49</v>
      </c>
      <c r="E374">
        <v>0</v>
      </c>
      <c r="F374">
        <v>0</v>
      </c>
      <c r="G374">
        <v>77</v>
      </c>
      <c r="H374">
        <v>0</v>
      </c>
      <c r="I374">
        <v>20</v>
      </c>
      <c r="J374">
        <v>0</v>
      </c>
      <c r="K374">
        <f>_xlfn.XLOOKUP(FraudData[[#This Row],[amount]],AmountRules[Amount Min],AmountRules[Risk Points],,-1)</f>
        <v>0</v>
      </c>
      <c r="L374">
        <f>_xlfn.XLOOKUP(FraudData[[#This Row],[transaction_hour]],TimeRules[Hour Min],TimeRules[Risk Points],,-1)</f>
        <v>0</v>
      </c>
      <c r="M374">
        <f>_xlfn.XLOOKUP(FraudData[[#This Row],[foreign_transaction]],ForeignRules[Foreign Transaction],ForeignRules[Risk Points],0)</f>
        <v>0</v>
      </c>
      <c r="N374">
        <f>_xlfn.XLOOKUP(FraudData[[#This Row],[location_mismatch]],Table10[Location Mismatch],Table10[Risk Points],0)</f>
        <v>0</v>
      </c>
      <c r="O374">
        <f>_xlfn.XLOOKUP(FraudData[[#This Row],[device_trust_score]],DeviceRules[Device Min],DeviceRules[Risk Points],,-1)</f>
        <v>0</v>
      </c>
      <c r="P374">
        <f>_xlfn.XLOOKUP(FraudData[[#This Row],[velocity_last_24h]],VelocityRules[Velocity Min],VelocityRules[Risk Points],,-1)</f>
        <v>0</v>
      </c>
      <c r="Q374">
        <f>_xlfn.XLOOKUP(FraudData[[#This Row],[merchant_category]],MerchantRules[Merchant Category],MerchantRules[Risk Points],0)</f>
        <v>1</v>
      </c>
      <c r="R374">
        <f>SUM(FraudData[[#This Row],[Amount Risk]:[Merchant Risk]])</f>
        <v>1</v>
      </c>
      <c r="S374" t="str" cm="1">
        <f t="array" ref="S374">_xlfn.IFS(FraudData[[#This Row],[Fraud Risk Score]]&gt;=8,"High Risk",FraudData[[#This Row],[Fraud Risk Score]]&gt;=6,"Medium Risk",TRUE,"Low Risk")</f>
        <v>Low Risk</v>
      </c>
    </row>
    <row r="375" spans="1:19">
      <c r="A375">
        <v>374</v>
      </c>
      <c r="B375">
        <v>206.8</v>
      </c>
      <c r="C375">
        <v>11</v>
      </c>
      <c r="D375" t="s">
        <v>48</v>
      </c>
      <c r="E375">
        <v>0</v>
      </c>
      <c r="F375">
        <v>0</v>
      </c>
      <c r="G375">
        <v>36</v>
      </c>
      <c r="H375">
        <v>3</v>
      </c>
      <c r="I375">
        <v>24</v>
      </c>
      <c r="J375">
        <v>0</v>
      </c>
      <c r="K375">
        <f>_xlfn.XLOOKUP(FraudData[[#This Row],[amount]],AmountRules[Amount Min],AmountRules[Risk Points],,-1)</f>
        <v>0</v>
      </c>
      <c r="L375">
        <f>_xlfn.XLOOKUP(FraudData[[#This Row],[transaction_hour]],TimeRules[Hour Min],TimeRules[Risk Points],,-1)</f>
        <v>0</v>
      </c>
      <c r="M375">
        <f>_xlfn.XLOOKUP(FraudData[[#This Row],[foreign_transaction]],ForeignRules[Foreign Transaction],ForeignRules[Risk Points],0)</f>
        <v>0</v>
      </c>
      <c r="N375">
        <f>_xlfn.XLOOKUP(FraudData[[#This Row],[location_mismatch]],Table10[Location Mismatch],Table10[Risk Points],0)</f>
        <v>0</v>
      </c>
      <c r="O375">
        <f>_xlfn.XLOOKUP(FraudData[[#This Row],[device_trust_score]],DeviceRules[Device Min],DeviceRules[Risk Points],,-1)</f>
        <v>2</v>
      </c>
      <c r="P375">
        <f>_xlfn.XLOOKUP(FraudData[[#This Row],[velocity_last_24h]],VelocityRules[Velocity Min],VelocityRules[Risk Points],,-1)</f>
        <v>0</v>
      </c>
      <c r="Q375">
        <f>_xlfn.XLOOKUP(FraudData[[#This Row],[merchant_category]],MerchantRules[Merchant Category],MerchantRules[Risk Points],0)</f>
        <v>0</v>
      </c>
      <c r="R375">
        <f>SUM(FraudData[[#This Row],[Amount Risk]:[Merchant Risk]])</f>
        <v>2</v>
      </c>
      <c r="S375" t="str" cm="1">
        <f t="array" ref="S375">_xlfn.IFS(FraudData[[#This Row],[Fraud Risk Score]]&gt;=8,"High Risk",FraudData[[#This Row],[Fraud Risk Score]]&gt;=6,"Medium Risk",TRUE,"Low Risk")</f>
        <v>Low Risk</v>
      </c>
    </row>
    <row r="376" spans="1:19">
      <c r="A376">
        <v>375</v>
      </c>
      <c r="B376">
        <v>13.29</v>
      </c>
      <c r="C376">
        <v>18</v>
      </c>
      <c r="D376" t="s">
        <v>46</v>
      </c>
      <c r="E376">
        <v>0</v>
      </c>
      <c r="F376">
        <v>0</v>
      </c>
      <c r="G376">
        <v>49</v>
      </c>
      <c r="H376">
        <v>4</v>
      </c>
      <c r="I376">
        <v>45</v>
      </c>
      <c r="J376">
        <v>0</v>
      </c>
      <c r="K376">
        <f>_xlfn.XLOOKUP(FraudData[[#This Row],[amount]],AmountRules[Amount Min],AmountRules[Risk Points],,-1)</f>
        <v>0</v>
      </c>
      <c r="L376">
        <f>_xlfn.XLOOKUP(FraudData[[#This Row],[transaction_hour]],TimeRules[Hour Min],TimeRules[Risk Points],,-1)</f>
        <v>0</v>
      </c>
      <c r="M376">
        <f>_xlfn.XLOOKUP(FraudData[[#This Row],[foreign_transaction]],ForeignRules[Foreign Transaction],ForeignRules[Risk Points],0)</f>
        <v>0</v>
      </c>
      <c r="N376">
        <f>_xlfn.XLOOKUP(FraudData[[#This Row],[location_mismatch]],Table10[Location Mismatch],Table10[Risk Points],0)</f>
        <v>0</v>
      </c>
      <c r="O376">
        <f>_xlfn.XLOOKUP(FraudData[[#This Row],[device_trust_score]],DeviceRules[Device Min],DeviceRules[Risk Points],,-1)</f>
        <v>2</v>
      </c>
      <c r="P376">
        <f>_xlfn.XLOOKUP(FraudData[[#This Row],[velocity_last_24h]],VelocityRules[Velocity Min],VelocityRules[Risk Points],,-1)</f>
        <v>0</v>
      </c>
      <c r="Q376">
        <f>_xlfn.XLOOKUP(FraudData[[#This Row],[merchant_category]],MerchantRules[Merchant Category],MerchantRules[Risk Points],0)</f>
        <v>0</v>
      </c>
      <c r="R376">
        <f>SUM(FraudData[[#This Row],[Amount Risk]:[Merchant Risk]])</f>
        <v>2</v>
      </c>
      <c r="S376" t="str" cm="1">
        <f t="array" ref="S376">_xlfn.IFS(FraudData[[#This Row],[Fraud Risk Score]]&gt;=8,"High Risk",FraudData[[#This Row],[Fraud Risk Score]]&gt;=6,"Medium Risk",TRUE,"Low Risk")</f>
        <v>Low Risk</v>
      </c>
    </row>
    <row r="377" spans="1:19">
      <c r="A377">
        <v>376</v>
      </c>
      <c r="B377">
        <v>69.150000000000006</v>
      </c>
      <c r="C377">
        <v>17</v>
      </c>
      <c r="D377" t="s">
        <v>48</v>
      </c>
      <c r="E377">
        <v>0</v>
      </c>
      <c r="F377">
        <v>0</v>
      </c>
      <c r="G377">
        <v>49</v>
      </c>
      <c r="H377">
        <v>2</v>
      </c>
      <c r="I377">
        <v>31</v>
      </c>
      <c r="J377">
        <v>0</v>
      </c>
      <c r="K377">
        <f>_xlfn.XLOOKUP(FraudData[[#This Row],[amount]],AmountRules[Amount Min],AmountRules[Risk Points],,-1)</f>
        <v>0</v>
      </c>
      <c r="L377">
        <f>_xlfn.XLOOKUP(FraudData[[#This Row],[transaction_hour]],TimeRules[Hour Min],TimeRules[Risk Points],,-1)</f>
        <v>0</v>
      </c>
      <c r="M377">
        <f>_xlfn.XLOOKUP(FraudData[[#This Row],[foreign_transaction]],ForeignRules[Foreign Transaction],ForeignRules[Risk Points],0)</f>
        <v>0</v>
      </c>
      <c r="N377">
        <f>_xlfn.XLOOKUP(FraudData[[#This Row],[location_mismatch]],Table10[Location Mismatch],Table10[Risk Points],0)</f>
        <v>0</v>
      </c>
      <c r="O377">
        <f>_xlfn.XLOOKUP(FraudData[[#This Row],[device_trust_score]],DeviceRules[Device Min],DeviceRules[Risk Points],,-1)</f>
        <v>2</v>
      </c>
      <c r="P377">
        <f>_xlfn.XLOOKUP(FraudData[[#This Row],[velocity_last_24h]],VelocityRules[Velocity Min],VelocityRules[Risk Points],,-1)</f>
        <v>0</v>
      </c>
      <c r="Q377">
        <f>_xlfn.XLOOKUP(FraudData[[#This Row],[merchant_category]],MerchantRules[Merchant Category],MerchantRules[Risk Points],0)</f>
        <v>0</v>
      </c>
      <c r="R377">
        <f>SUM(FraudData[[#This Row],[Amount Risk]:[Merchant Risk]])</f>
        <v>2</v>
      </c>
      <c r="S377" t="str" cm="1">
        <f t="array" ref="S377">_xlfn.IFS(FraudData[[#This Row],[Fraud Risk Score]]&gt;=8,"High Risk",FraudData[[#This Row],[Fraud Risk Score]]&gt;=6,"Medium Risk",TRUE,"Low Risk")</f>
        <v>Low Risk</v>
      </c>
    </row>
    <row r="378" spans="1:19">
      <c r="A378">
        <v>377</v>
      </c>
      <c r="B378">
        <v>335.43</v>
      </c>
      <c r="C378">
        <v>23</v>
      </c>
      <c r="D378" t="s">
        <v>48</v>
      </c>
      <c r="E378">
        <v>0</v>
      </c>
      <c r="F378">
        <v>0</v>
      </c>
      <c r="G378">
        <v>45</v>
      </c>
      <c r="H378">
        <v>1</v>
      </c>
      <c r="I378">
        <v>54</v>
      </c>
      <c r="J378">
        <v>0</v>
      </c>
      <c r="K378">
        <f>_xlfn.XLOOKUP(FraudData[[#This Row],[amount]],AmountRules[Amount Min],AmountRules[Risk Points],,-1)</f>
        <v>0</v>
      </c>
      <c r="L378">
        <f>_xlfn.XLOOKUP(FraudData[[#This Row],[transaction_hour]],TimeRules[Hour Min],TimeRules[Risk Points],,-1)</f>
        <v>1</v>
      </c>
      <c r="M378">
        <f>_xlfn.XLOOKUP(FraudData[[#This Row],[foreign_transaction]],ForeignRules[Foreign Transaction],ForeignRules[Risk Points],0)</f>
        <v>0</v>
      </c>
      <c r="N378">
        <f>_xlfn.XLOOKUP(FraudData[[#This Row],[location_mismatch]],Table10[Location Mismatch],Table10[Risk Points],0)</f>
        <v>0</v>
      </c>
      <c r="O378">
        <f>_xlfn.XLOOKUP(FraudData[[#This Row],[device_trust_score]],DeviceRules[Device Min],DeviceRules[Risk Points],,-1)</f>
        <v>2</v>
      </c>
      <c r="P378">
        <f>_xlfn.XLOOKUP(FraudData[[#This Row],[velocity_last_24h]],VelocityRules[Velocity Min],VelocityRules[Risk Points],,-1)</f>
        <v>0</v>
      </c>
      <c r="Q378">
        <f>_xlfn.XLOOKUP(FraudData[[#This Row],[merchant_category]],MerchantRules[Merchant Category],MerchantRules[Risk Points],0)</f>
        <v>0</v>
      </c>
      <c r="R378">
        <f>SUM(FraudData[[#This Row],[Amount Risk]:[Merchant Risk]])</f>
        <v>3</v>
      </c>
      <c r="S378" t="str" cm="1">
        <f t="array" ref="S378">_xlfn.IFS(FraudData[[#This Row],[Fraud Risk Score]]&gt;=8,"High Risk",FraudData[[#This Row],[Fraud Risk Score]]&gt;=6,"Medium Risk",TRUE,"Low Risk")</f>
        <v>Low Risk</v>
      </c>
    </row>
    <row r="379" spans="1:19">
      <c r="A379">
        <v>378</v>
      </c>
      <c r="B379">
        <v>4.24</v>
      </c>
      <c r="C379">
        <v>0</v>
      </c>
      <c r="D379" t="s">
        <v>48</v>
      </c>
      <c r="E379">
        <v>0</v>
      </c>
      <c r="F379">
        <v>1</v>
      </c>
      <c r="G379">
        <v>31</v>
      </c>
      <c r="H379">
        <v>5</v>
      </c>
      <c r="I379">
        <v>65</v>
      </c>
      <c r="J379">
        <v>1</v>
      </c>
      <c r="K379">
        <f>_xlfn.XLOOKUP(FraudData[[#This Row],[amount]],AmountRules[Amount Min],AmountRules[Risk Points],,-1)</f>
        <v>0</v>
      </c>
      <c r="L379">
        <f>_xlfn.XLOOKUP(FraudData[[#This Row],[transaction_hour]],TimeRules[Hour Min],TimeRules[Risk Points],,-1)</f>
        <v>3</v>
      </c>
      <c r="M379">
        <f>_xlfn.XLOOKUP(FraudData[[#This Row],[foreign_transaction]],ForeignRules[Foreign Transaction],ForeignRules[Risk Points],0)</f>
        <v>0</v>
      </c>
      <c r="N379">
        <f>_xlfn.XLOOKUP(FraudData[[#This Row],[location_mismatch]],Table10[Location Mismatch],Table10[Risk Points],0)</f>
        <v>3</v>
      </c>
      <c r="O379">
        <f>_xlfn.XLOOKUP(FraudData[[#This Row],[device_trust_score]],DeviceRules[Device Min],DeviceRules[Risk Points],,-1)</f>
        <v>2</v>
      </c>
      <c r="P379">
        <f>_xlfn.XLOOKUP(FraudData[[#This Row],[velocity_last_24h]],VelocityRules[Velocity Min],VelocityRules[Risk Points],,-1)</f>
        <v>3</v>
      </c>
      <c r="Q379">
        <f>_xlfn.XLOOKUP(FraudData[[#This Row],[merchant_category]],MerchantRules[Merchant Category],MerchantRules[Risk Points],0)</f>
        <v>0</v>
      </c>
      <c r="R379">
        <f>SUM(FraudData[[#This Row],[Amount Risk]:[Merchant Risk]])</f>
        <v>11</v>
      </c>
      <c r="S379" t="str" cm="1">
        <f t="array" ref="S379">_xlfn.IFS(FraudData[[#This Row],[Fraud Risk Score]]&gt;=8,"High Risk",FraudData[[#This Row],[Fraud Risk Score]]&gt;=6,"Medium Risk",TRUE,"Low Risk")</f>
        <v>High Risk</v>
      </c>
    </row>
    <row r="380" spans="1:19">
      <c r="A380">
        <v>379</v>
      </c>
      <c r="B380">
        <v>303.22000000000003</v>
      </c>
      <c r="C380">
        <v>6</v>
      </c>
      <c r="D380" t="s">
        <v>50</v>
      </c>
      <c r="E380">
        <v>0</v>
      </c>
      <c r="F380">
        <v>0</v>
      </c>
      <c r="G380">
        <v>73</v>
      </c>
      <c r="H380">
        <v>1</v>
      </c>
      <c r="I380">
        <v>69</v>
      </c>
      <c r="J380">
        <v>0</v>
      </c>
      <c r="K380">
        <f>_xlfn.XLOOKUP(FraudData[[#This Row],[amount]],AmountRules[Amount Min],AmountRules[Risk Points],,-1)</f>
        <v>0</v>
      </c>
      <c r="L380">
        <f>_xlfn.XLOOKUP(FraudData[[#This Row],[transaction_hour]],TimeRules[Hour Min],TimeRules[Risk Points],,-1)</f>
        <v>0</v>
      </c>
      <c r="M380">
        <f>_xlfn.XLOOKUP(FraudData[[#This Row],[foreign_transaction]],ForeignRules[Foreign Transaction],ForeignRules[Risk Points],0)</f>
        <v>0</v>
      </c>
      <c r="N380">
        <f>_xlfn.XLOOKUP(FraudData[[#This Row],[location_mismatch]],Table10[Location Mismatch],Table10[Risk Points],0)</f>
        <v>0</v>
      </c>
      <c r="O380">
        <f>_xlfn.XLOOKUP(FraudData[[#This Row],[device_trust_score]],DeviceRules[Device Min],DeviceRules[Risk Points],,-1)</f>
        <v>0</v>
      </c>
      <c r="P380">
        <f>_xlfn.XLOOKUP(FraudData[[#This Row],[velocity_last_24h]],VelocityRules[Velocity Min],VelocityRules[Risk Points],,-1)</f>
        <v>0</v>
      </c>
      <c r="Q380">
        <f>_xlfn.XLOOKUP(FraudData[[#This Row],[merchant_category]],MerchantRules[Merchant Category],MerchantRules[Risk Points],0)</f>
        <v>0</v>
      </c>
      <c r="R380">
        <f>SUM(FraudData[[#This Row],[Amount Risk]:[Merchant Risk]])</f>
        <v>0</v>
      </c>
      <c r="S380" t="str" cm="1">
        <f t="array" ref="S380">_xlfn.IFS(FraudData[[#This Row],[Fraud Risk Score]]&gt;=8,"High Risk",FraudData[[#This Row],[Fraud Risk Score]]&gt;=6,"Medium Risk",TRUE,"Low Risk")</f>
        <v>Low Risk</v>
      </c>
    </row>
    <row r="381" spans="1:19">
      <c r="A381">
        <v>380</v>
      </c>
      <c r="B381">
        <v>59.6</v>
      </c>
      <c r="C381">
        <v>11</v>
      </c>
      <c r="D381" t="s">
        <v>48</v>
      </c>
      <c r="E381">
        <v>0</v>
      </c>
      <c r="F381">
        <v>0</v>
      </c>
      <c r="G381">
        <v>63</v>
      </c>
      <c r="H381">
        <v>2</v>
      </c>
      <c r="I381">
        <v>39</v>
      </c>
      <c r="J381">
        <v>0</v>
      </c>
      <c r="K381">
        <f>_xlfn.XLOOKUP(FraudData[[#This Row],[amount]],AmountRules[Amount Min],AmountRules[Risk Points],,-1)</f>
        <v>0</v>
      </c>
      <c r="L381">
        <f>_xlfn.XLOOKUP(FraudData[[#This Row],[transaction_hour]],TimeRules[Hour Min],TimeRules[Risk Points],,-1)</f>
        <v>0</v>
      </c>
      <c r="M381">
        <f>_xlfn.XLOOKUP(FraudData[[#This Row],[foreign_transaction]],ForeignRules[Foreign Transaction],ForeignRules[Risk Points],0)</f>
        <v>0</v>
      </c>
      <c r="N381">
        <f>_xlfn.XLOOKUP(FraudData[[#This Row],[location_mismatch]],Table10[Location Mismatch],Table10[Risk Points],0)</f>
        <v>0</v>
      </c>
      <c r="O381">
        <f>_xlfn.XLOOKUP(FraudData[[#This Row],[device_trust_score]],DeviceRules[Device Min],DeviceRules[Risk Points],,-1)</f>
        <v>1</v>
      </c>
      <c r="P381">
        <f>_xlfn.XLOOKUP(FraudData[[#This Row],[velocity_last_24h]],VelocityRules[Velocity Min],VelocityRules[Risk Points],,-1)</f>
        <v>0</v>
      </c>
      <c r="Q381">
        <f>_xlfn.XLOOKUP(FraudData[[#This Row],[merchant_category]],MerchantRules[Merchant Category],MerchantRules[Risk Points],0)</f>
        <v>0</v>
      </c>
      <c r="R381">
        <f>SUM(FraudData[[#This Row],[Amount Risk]:[Merchant Risk]])</f>
        <v>1</v>
      </c>
      <c r="S381" t="str" cm="1">
        <f t="array" ref="S381">_xlfn.IFS(FraudData[[#This Row],[Fraud Risk Score]]&gt;=8,"High Risk",FraudData[[#This Row],[Fraud Risk Score]]&gt;=6,"Medium Risk",TRUE,"Low Risk")</f>
        <v>Low Risk</v>
      </c>
    </row>
    <row r="382" spans="1:19">
      <c r="A382">
        <v>381</v>
      </c>
      <c r="B382">
        <v>22.64</v>
      </c>
      <c r="C382">
        <v>9</v>
      </c>
      <c r="D382" t="s">
        <v>47</v>
      </c>
      <c r="E382">
        <v>0</v>
      </c>
      <c r="F382">
        <v>0</v>
      </c>
      <c r="G382">
        <v>99</v>
      </c>
      <c r="H382">
        <v>5</v>
      </c>
      <c r="I382">
        <v>48</v>
      </c>
      <c r="J382">
        <v>0</v>
      </c>
      <c r="K382">
        <f>_xlfn.XLOOKUP(FraudData[[#This Row],[amount]],AmountRules[Amount Min],AmountRules[Risk Points],,-1)</f>
        <v>0</v>
      </c>
      <c r="L382">
        <f>_xlfn.XLOOKUP(FraudData[[#This Row],[transaction_hour]],TimeRules[Hour Min],TimeRules[Risk Points],,-1)</f>
        <v>0</v>
      </c>
      <c r="M382">
        <f>_xlfn.XLOOKUP(FraudData[[#This Row],[foreign_transaction]],ForeignRules[Foreign Transaction],ForeignRules[Risk Points],0)</f>
        <v>0</v>
      </c>
      <c r="N382">
        <f>_xlfn.XLOOKUP(FraudData[[#This Row],[location_mismatch]],Table10[Location Mismatch],Table10[Risk Points],0)</f>
        <v>0</v>
      </c>
      <c r="O382">
        <f>_xlfn.XLOOKUP(FraudData[[#This Row],[device_trust_score]],DeviceRules[Device Min],DeviceRules[Risk Points],,-1)</f>
        <v>0</v>
      </c>
      <c r="P382">
        <f>_xlfn.XLOOKUP(FraudData[[#This Row],[velocity_last_24h]],VelocityRules[Velocity Min],VelocityRules[Risk Points],,-1)</f>
        <v>3</v>
      </c>
      <c r="Q382">
        <f>_xlfn.XLOOKUP(FraudData[[#This Row],[merchant_category]],MerchantRules[Merchant Category],MerchantRules[Risk Points],0)</f>
        <v>0</v>
      </c>
      <c r="R382">
        <f>SUM(FraudData[[#This Row],[Amount Risk]:[Merchant Risk]])</f>
        <v>3</v>
      </c>
      <c r="S382" t="str" cm="1">
        <f t="array" ref="S382">_xlfn.IFS(FraudData[[#This Row],[Fraud Risk Score]]&gt;=8,"High Risk",FraudData[[#This Row],[Fraud Risk Score]]&gt;=6,"Medium Risk",TRUE,"Low Risk")</f>
        <v>Low Risk</v>
      </c>
    </row>
    <row r="383" spans="1:19">
      <c r="A383">
        <v>382</v>
      </c>
      <c r="B383">
        <v>214.77</v>
      </c>
      <c r="C383">
        <v>11</v>
      </c>
      <c r="D383" t="s">
        <v>47</v>
      </c>
      <c r="E383">
        <v>0</v>
      </c>
      <c r="F383">
        <v>0</v>
      </c>
      <c r="G383">
        <v>73</v>
      </c>
      <c r="H383">
        <v>1</v>
      </c>
      <c r="I383">
        <v>18</v>
      </c>
      <c r="J383">
        <v>0</v>
      </c>
      <c r="K383">
        <f>_xlfn.XLOOKUP(FraudData[[#This Row],[amount]],AmountRules[Amount Min],AmountRules[Risk Points],,-1)</f>
        <v>0</v>
      </c>
      <c r="L383">
        <f>_xlfn.XLOOKUP(FraudData[[#This Row],[transaction_hour]],TimeRules[Hour Min],TimeRules[Risk Points],,-1)</f>
        <v>0</v>
      </c>
      <c r="M383">
        <f>_xlfn.XLOOKUP(FraudData[[#This Row],[foreign_transaction]],ForeignRules[Foreign Transaction],ForeignRules[Risk Points],0)</f>
        <v>0</v>
      </c>
      <c r="N383">
        <f>_xlfn.XLOOKUP(FraudData[[#This Row],[location_mismatch]],Table10[Location Mismatch],Table10[Risk Points],0)</f>
        <v>0</v>
      </c>
      <c r="O383">
        <f>_xlfn.XLOOKUP(FraudData[[#This Row],[device_trust_score]],DeviceRules[Device Min],DeviceRules[Risk Points],,-1)</f>
        <v>0</v>
      </c>
      <c r="P383">
        <f>_xlfn.XLOOKUP(FraudData[[#This Row],[velocity_last_24h]],VelocityRules[Velocity Min],VelocityRules[Risk Points],,-1)</f>
        <v>0</v>
      </c>
      <c r="Q383">
        <f>_xlfn.XLOOKUP(FraudData[[#This Row],[merchant_category]],MerchantRules[Merchant Category],MerchantRules[Risk Points],0)</f>
        <v>0</v>
      </c>
      <c r="R383">
        <f>SUM(FraudData[[#This Row],[Amount Risk]:[Merchant Risk]])</f>
        <v>0</v>
      </c>
      <c r="S383" t="str" cm="1">
        <f t="array" ref="S383">_xlfn.IFS(FraudData[[#This Row],[Fraud Risk Score]]&gt;=8,"High Risk",FraudData[[#This Row],[Fraud Risk Score]]&gt;=6,"Medium Risk",TRUE,"Low Risk")</f>
        <v>Low Risk</v>
      </c>
    </row>
    <row r="384" spans="1:19">
      <c r="A384">
        <v>383</v>
      </c>
      <c r="B384">
        <v>178.45</v>
      </c>
      <c r="C384">
        <v>10</v>
      </c>
      <c r="D384" t="s">
        <v>49</v>
      </c>
      <c r="E384">
        <v>0</v>
      </c>
      <c r="F384">
        <v>0</v>
      </c>
      <c r="G384">
        <v>58</v>
      </c>
      <c r="H384">
        <v>0</v>
      </c>
      <c r="I384">
        <v>64</v>
      </c>
      <c r="J384">
        <v>0</v>
      </c>
      <c r="K384">
        <f>_xlfn.XLOOKUP(FraudData[[#This Row],[amount]],AmountRules[Amount Min],AmountRules[Risk Points],,-1)</f>
        <v>0</v>
      </c>
      <c r="L384">
        <f>_xlfn.XLOOKUP(FraudData[[#This Row],[transaction_hour]],TimeRules[Hour Min],TimeRules[Risk Points],,-1)</f>
        <v>0</v>
      </c>
      <c r="M384">
        <f>_xlfn.XLOOKUP(FraudData[[#This Row],[foreign_transaction]],ForeignRules[Foreign Transaction],ForeignRules[Risk Points],0)</f>
        <v>0</v>
      </c>
      <c r="N384">
        <f>_xlfn.XLOOKUP(FraudData[[#This Row],[location_mismatch]],Table10[Location Mismatch],Table10[Risk Points],0)</f>
        <v>0</v>
      </c>
      <c r="O384">
        <f>_xlfn.XLOOKUP(FraudData[[#This Row],[device_trust_score]],DeviceRules[Device Min],DeviceRules[Risk Points],,-1)</f>
        <v>1</v>
      </c>
      <c r="P384">
        <f>_xlfn.XLOOKUP(FraudData[[#This Row],[velocity_last_24h]],VelocityRules[Velocity Min],VelocityRules[Risk Points],,-1)</f>
        <v>0</v>
      </c>
      <c r="Q384">
        <f>_xlfn.XLOOKUP(FraudData[[#This Row],[merchant_category]],MerchantRules[Merchant Category],MerchantRules[Risk Points],0)</f>
        <v>1</v>
      </c>
      <c r="R384">
        <f>SUM(FraudData[[#This Row],[Amount Risk]:[Merchant Risk]])</f>
        <v>2</v>
      </c>
      <c r="S384" t="str" cm="1">
        <f t="array" ref="S384">_xlfn.IFS(FraudData[[#This Row],[Fraud Risk Score]]&gt;=8,"High Risk",FraudData[[#This Row],[Fraud Risk Score]]&gt;=6,"Medium Risk",TRUE,"Low Risk")</f>
        <v>Low Risk</v>
      </c>
    </row>
    <row r="385" spans="1:19">
      <c r="A385">
        <v>384</v>
      </c>
      <c r="B385">
        <v>377.89</v>
      </c>
      <c r="C385">
        <v>3</v>
      </c>
      <c r="D385" t="s">
        <v>49</v>
      </c>
      <c r="E385">
        <v>1</v>
      </c>
      <c r="F385">
        <v>0</v>
      </c>
      <c r="G385">
        <v>99</v>
      </c>
      <c r="H385">
        <v>0</v>
      </c>
      <c r="I385">
        <v>29</v>
      </c>
      <c r="J385">
        <v>0</v>
      </c>
      <c r="K385">
        <f>_xlfn.XLOOKUP(FraudData[[#This Row],[amount]],AmountRules[Amount Min],AmountRules[Risk Points],,-1)</f>
        <v>0</v>
      </c>
      <c r="L385">
        <f>_xlfn.XLOOKUP(FraudData[[#This Row],[transaction_hour]],TimeRules[Hour Min],TimeRules[Risk Points],,-1)</f>
        <v>3</v>
      </c>
      <c r="M385">
        <f>_xlfn.XLOOKUP(FraudData[[#This Row],[foreign_transaction]],ForeignRules[Foreign Transaction],ForeignRules[Risk Points],0)</f>
        <v>3</v>
      </c>
      <c r="N385">
        <f>_xlfn.XLOOKUP(FraudData[[#This Row],[location_mismatch]],Table10[Location Mismatch],Table10[Risk Points],0)</f>
        <v>0</v>
      </c>
      <c r="O385">
        <f>_xlfn.XLOOKUP(FraudData[[#This Row],[device_trust_score]],DeviceRules[Device Min],DeviceRules[Risk Points],,-1)</f>
        <v>0</v>
      </c>
      <c r="P385">
        <f>_xlfn.XLOOKUP(FraudData[[#This Row],[velocity_last_24h]],VelocityRules[Velocity Min],VelocityRules[Risk Points],,-1)</f>
        <v>0</v>
      </c>
      <c r="Q385">
        <f>_xlfn.XLOOKUP(FraudData[[#This Row],[merchant_category]],MerchantRules[Merchant Category],MerchantRules[Risk Points],0)</f>
        <v>1</v>
      </c>
      <c r="R385">
        <f>SUM(FraudData[[#This Row],[Amount Risk]:[Merchant Risk]])</f>
        <v>7</v>
      </c>
      <c r="S385" t="str" cm="1">
        <f t="array" ref="S385">_xlfn.IFS(FraudData[[#This Row],[Fraud Risk Score]]&gt;=8,"High Risk",FraudData[[#This Row],[Fraud Risk Score]]&gt;=6,"Medium Risk",TRUE,"Low Risk")</f>
        <v>Medium Risk</v>
      </c>
    </row>
    <row r="386" spans="1:19">
      <c r="A386">
        <v>385</v>
      </c>
      <c r="B386">
        <v>239.09</v>
      </c>
      <c r="C386">
        <v>18</v>
      </c>
      <c r="D386" t="s">
        <v>48</v>
      </c>
      <c r="E386">
        <v>0</v>
      </c>
      <c r="F386">
        <v>0</v>
      </c>
      <c r="G386">
        <v>40</v>
      </c>
      <c r="H386">
        <v>4</v>
      </c>
      <c r="I386">
        <v>41</v>
      </c>
      <c r="J386">
        <v>0</v>
      </c>
      <c r="K386">
        <f>_xlfn.XLOOKUP(FraudData[[#This Row],[amount]],AmountRules[Amount Min],AmountRules[Risk Points],,-1)</f>
        <v>0</v>
      </c>
      <c r="L386">
        <f>_xlfn.XLOOKUP(FraudData[[#This Row],[transaction_hour]],TimeRules[Hour Min],TimeRules[Risk Points],,-1)</f>
        <v>0</v>
      </c>
      <c r="M386">
        <f>_xlfn.XLOOKUP(FraudData[[#This Row],[foreign_transaction]],ForeignRules[Foreign Transaction],ForeignRules[Risk Points],0)</f>
        <v>0</v>
      </c>
      <c r="N386">
        <f>_xlfn.XLOOKUP(FraudData[[#This Row],[location_mismatch]],Table10[Location Mismatch],Table10[Risk Points],0)</f>
        <v>0</v>
      </c>
      <c r="O386">
        <f>_xlfn.XLOOKUP(FraudData[[#This Row],[device_trust_score]],DeviceRules[Device Min],DeviceRules[Risk Points],,-1)</f>
        <v>2</v>
      </c>
      <c r="P386">
        <f>_xlfn.XLOOKUP(FraudData[[#This Row],[velocity_last_24h]],VelocityRules[Velocity Min],VelocityRules[Risk Points],,-1)</f>
        <v>0</v>
      </c>
      <c r="Q386">
        <f>_xlfn.XLOOKUP(FraudData[[#This Row],[merchant_category]],MerchantRules[Merchant Category],MerchantRules[Risk Points],0)</f>
        <v>0</v>
      </c>
      <c r="R386">
        <f>SUM(FraudData[[#This Row],[Amount Risk]:[Merchant Risk]])</f>
        <v>2</v>
      </c>
      <c r="S386" t="str" cm="1">
        <f t="array" ref="S386">_xlfn.IFS(FraudData[[#This Row],[Fraud Risk Score]]&gt;=8,"High Risk",FraudData[[#This Row],[Fraud Risk Score]]&gt;=6,"Medium Risk",TRUE,"Low Risk")</f>
        <v>Low Risk</v>
      </c>
    </row>
    <row r="387" spans="1:19">
      <c r="A387">
        <v>386</v>
      </c>
      <c r="B387">
        <v>292.86</v>
      </c>
      <c r="C387">
        <v>5</v>
      </c>
      <c r="D387" t="s">
        <v>48</v>
      </c>
      <c r="E387">
        <v>1</v>
      </c>
      <c r="F387">
        <v>0</v>
      </c>
      <c r="G387">
        <v>39</v>
      </c>
      <c r="H387">
        <v>4</v>
      </c>
      <c r="I387">
        <v>47</v>
      </c>
      <c r="J387">
        <v>0</v>
      </c>
      <c r="K387">
        <f>_xlfn.XLOOKUP(FraudData[[#This Row],[amount]],AmountRules[Amount Min],AmountRules[Risk Points],,-1)</f>
        <v>0</v>
      </c>
      <c r="L387">
        <f>_xlfn.XLOOKUP(FraudData[[#This Row],[transaction_hour]],TimeRules[Hour Min],TimeRules[Risk Points],,-1)</f>
        <v>0</v>
      </c>
      <c r="M387">
        <f>_xlfn.XLOOKUP(FraudData[[#This Row],[foreign_transaction]],ForeignRules[Foreign Transaction],ForeignRules[Risk Points],0)</f>
        <v>3</v>
      </c>
      <c r="N387">
        <f>_xlfn.XLOOKUP(FraudData[[#This Row],[location_mismatch]],Table10[Location Mismatch],Table10[Risk Points],0)</f>
        <v>0</v>
      </c>
      <c r="O387">
        <f>_xlfn.XLOOKUP(FraudData[[#This Row],[device_trust_score]],DeviceRules[Device Min],DeviceRules[Risk Points],,-1)</f>
        <v>2</v>
      </c>
      <c r="P387">
        <f>_xlfn.XLOOKUP(FraudData[[#This Row],[velocity_last_24h]],VelocityRules[Velocity Min],VelocityRules[Risk Points],,-1)</f>
        <v>0</v>
      </c>
      <c r="Q387">
        <f>_xlfn.XLOOKUP(FraudData[[#This Row],[merchant_category]],MerchantRules[Merchant Category],MerchantRules[Risk Points],0)</f>
        <v>0</v>
      </c>
      <c r="R387">
        <f>SUM(FraudData[[#This Row],[Amount Risk]:[Merchant Risk]])</f>
        <v>5</v>
      </c>
      <c r="S387" t="str" cm="1">
        <f t="array" ref="S387">_xlfn.IFS(FraudData[[#This Row],[Fraud Risk Score]]&gt;=8,"High Risk",FraudData[[#This Row],[Fraud Risk Score]]&gt;=6,"Medium Risk",TRUE,"Low Risk")</f>
        <v>Low Risk</v>
      </c>
    </row>
    <row r="388" spans="1:19">
      <c r="A388">
        <v>387</v>
      </c>
      <c r="B388">
        <v>59.64</v>
      </c>
      <c r="C388">
        <v>8</v>
      </c>
      <c r="D388" t="s">
        <v>50</v>
      </c>
      <c r="E388">
        <v>0</v>
      </c>
      <c r="F388">
        <v>0</v>
      </c>
      <c r="G388">
        <v>64</v>
      </c>
      <c r="H388">
        <v>0</v>
      </c>
      <c r="I388">
        <v>63</v>
      </c>
      <c r="J388">
        <v>0</v>
      </c>
      <c r="K388">
        <f>_xlfn.XLOOKUP(FraudData[[#This Row],[amount]],AmountRules[Amount Min],AmountRules[Risk Points],,-1)</f>
        <v>0</v>
      </c>
      <c r="L388">
        <f>_xlfn.XLOOKUP(FraudData[[#This Row],[transaction_hour]],TimeRules[Hour Min],TimeRules[Risk Points],,-1)</f>
        <v>0</v>
      </c>
      <c r="M388">
        <f>_xlfn.XLOOKUP(FraudData[[#This Row],[foreign_transaction]],ForeignRules[Foreign Transaction],ForeignRules[Risk Points],0)</f>
        <v>0</v>
      </c>
      <c r="N388">
        <f>_xlfn.XLOOKUP(FraudData[[#This Row],[location_mismatch]],Table10[Location Mismatch],Table10[Risk Points],0)</f>
        <v>0</v>
      </c>
      <c r="O388">
        <f>_xlfn.XLOOKUP(FraudData[[#This Row],[device_trust_score]],DeviceRules[Device Min],DeviceRules[Risk Points],,-1)</f>
        <v>1</v>
      </c>
      <c r="P388">
        <f>_xlfn.XLOOKUP(FraudData[[#This Row],[velocity_last_24h]],VelocityRules[Velocity Min],VelocityRules[Risk Points],,-1)</f>
        <v>0</v>
      </c>
      <c r="Q388">
        <f>_xlfn.XLOOKUP(FraudData[[#This Row],[merchant_category]],MerchantRules[Merchant Category],MerchantRules[Risk Points],0)</f>
        <v>0</v>
      </c>
      <c r="R388">
        <f>SUM(FraudData[[#This Row],[Amount Risk]:[Merchant Risk]])</f>
        <v>1</v>
      </c>
      <c r="S388" t="str" cm="1">
        <f t="array" ref="S388">_xlfn.IFS(FraudData[[#This Row],[Fraud Risk Score]]&gt;=8,"High Risk",FraudData[[#This Row],[Fraud Risk Score]]&gt;=6,"Medium Risk",TRUE,"Low Risk")</f>
        <v>Low Risk</v>
      </c>
    </row>
    <row r="389" spans="1:19">
      <c r="A389">
        <v>388</v>
      </c>
      <c r="B389">
        <v>35.159999999999997</v>
      </c>
      <c r="C389">
        <v>19</v>
      </c>
      <c r="D389" t="s">
        <v>48</v>
      </c>
      <c r="E389">
        <v>0</v>
      </c>
      <c r="F389">
        <v>0</v>
      </c>
      <c r="G389">
        <v>31</v>
      </c>
      <c r="H389">
        <v>3</v>
      </c>
      <c r="I389">
        <v>65</v>
      </c>
      <c r="J389">
        <v>0</v>
      </c>
      <c r="K389">
        <f>_xlfn.XLOOKUP(FraudData[[#This Row],[amount]],AmountRules[Amount Min],AmountRules[Risk Points],,-1)</f>
        <v>0</v>
      </c>
      <c r="L389">
        <f>_xlfn.XLOOKUP(FraudData[[#This Row],[transaction_hour]],TimeRules[Hour Min],TimeRules[Risk Points],,-1)</f>
        <v>0</v>
      </c>
      <c r="M389">
        <f>_xlfn.XLOOKUP(FraudData[[#This Row],[foreign_transaction]],ForeignRules[Foreign Transaction],ForeignRules[Risk Points],0)</f>
        <v>0</v>
      </c>
      <c r="N389">
        <f>_xlfn.XLOOKUP(FraudData[[#This Row],[location_mismatch]],Table10[Location Mismatch],Table10[Risk Points],0)</f>
        <v>0</v>
      </c>
      <c r="O389">
        <f>_xlfn.XLOOKUP(FraudData[[#This Row],[device_trust_score]],DeviceRules[Device Min],DeviceRules[Risk Points],,-1)</f>
        <v>2</v>
      </c>
      <c r="P389">
        <f>_xlfn.XLOOKUP(FraudData[[#This Row],[velocity_last_24h]],VelocityRules[Velocity Min],VelocityRules[Risk Points],,-1)</f>
        <v>0</v>
      </c>
      <c r="Q389">
        <f>_xlfn.XLOOKUP(FraudData[[#This Row],[merchant_category]],MerchantRules[Merchant Category],MerchantRules[Risk Points],0)</f>
        <v>0</v>
      </c>
      <c r="R389">
        <f>SUM(FraudData[[#This Row],[Amount Risk]:[Merchant Risk]])</f>
        <v>2</v>
      </c>
      <c r="S389" t="str" cm="1">
        <f t="array" ref="S389">_xlfn.IFS(FraudData[[#This Row],[Fraud Risk Score]]&gt;=8,"High Risk",FraudData[[#This Row],[Fraud Risk Score]]&gt;=6,"Medium Risk",TRUE,"Low Risk")</f>
        <v>Low Risk</v>
      </c>
    </row>
    <row r="390" spans="1:19">
      <c r="A390">
        <v>389</v>
      </c>
      <c r="B390">
        <v>249.98</v>
      </c>
      <c r="C390">
        <v>9</v>
      </c>
      <c r="D390" t="s">
        <v>48</v>
      </c>
      <c r="E390">
        <v>0</v>
      </c>
      <c r="F390">
        <v>0</v>
      </c>
      <c r="G390">
        <v>64</v>
      </c>
      <c r="H390">
        <v>3</v>
      </c>
      <c r="I390">
        <v>44</v>
      </c>
      <c r="J390">
        <v>0</v>
      </c>
      <c r="K390">
        <f>_xlfn.XLOOKUP(FraudData[[#This Row],[amount]],AmountRules[Amount Min],AmountRules[Risk Points],,-1)</f>
        <v>0</v>
      </c>
      <c r="L390">
        <f>_xlfn.XLOOKUP(FraudData[[#This Row],[transaction_hour]],TimeRules[Hour Min],TimeRules[Risk Points],,-1)</f>
        <v>0</v>
      </c>
      <c r="M390">
        <f>_xlfn.XLOOKUP(FraudData[[#This Row],[foreign_transaction]],ForeignRules[Foreign Transaction],ForeignRules[Risk Points],0)</f>
        <v>0</v>
      </c>
      <c r="N390">
        <f>_xlfn.XLOOKUP(FraudData[[#This Row],[location_mismatch]],Table10[Location Mismatch],Table10[Risk Points],0)</f>
        <v>0</v>
      </c>
      <c r="O390">
        <f>_xlfn.XLOOKUP(FraudData[[#This Row],[device_trust_score]],DeviceRules[Device Min],DeviceRules[Risk Points],,-1)</f>
        <v>1</v>
      </c>
      <c r="P390">
        <f>_xlfn.XLOOKUP(FraudData[[#This Row],[velocity_last_24h]],VelocityRules[Velocity Min],VelocityRules[Risk Points],,-1)</f>
        <v>0</v>
      </c>
      <c r="Q390">
        <f>_xlfn.XLOOKUP(FraudData[[#This Row],[merchant_category]],MerchantRules[Merchant Category],MerchantRules[Risk Points],0)</f>
        <v>0</v>
      </c>
      <c r="R390">
        <f>SUM(FraudData[[#This Row],[Amount Risk]:[Merchant Risk]])</f>
        <v>1</v>
      </c>
      <c r="S390" t="str" cm="1">
        <f t="array" ref="S390">_xlfn.IFS(FraudData[[#This Row],[Fraud Risk Score]]&gt;=8,"High Risk",FraudData[[#This Row],[Fraud Risk Score]]&gt;=6,"Medium Risk",TRUE,"Low Risk")</f>
        <v>Low Risk</v>
      </c>
    </row>
    <row r="391" spans="1:19">
      <c r="A391">
        <v>390</v>
      </c>
      <c r="B391">
        <v>295.95999999999998</v>
      </c>
      <c r="C391">
        <v>4</v>
      </c>
      <c r="D391" t="s">
        <v>48</v>
      </c>
      <c r="E391">
        <v>1</v>
      </c>
      <c r="F391">
        <v>0</v>
      </c>
      <c r="G391">
        <v>90</v>
      </c>
      <c r="H391">
        <v>1</v>
      </c>
      <c r="I391">
        <v>33</v>
      </c>
      <c r="J391">
        <v>0</v>
      </c>
      <c r="K391">
        <f>_xlfn.XLOOKUP(FraudData[[#This Row],[amount]],AmountRules[Amount Min],AmountRules[Risk Points],,-1)</f>
        <v>0</v>
      </c>
      <c r="L391">
        <f>_xlfn.XLOOKUP(FraudData[[#This Row],[transaction_hour]],TimeRules[Hour Min],TimeRules[Risk Points],,-1)</f>
        <v>0</v>
      </c>
      <c r="M391">
        <f>_xlfn.XLOOKUP(FraudData[[#This Row],[foreign_transaction]],ForeignRules[Foreign Transaction],ForeignRules[Risk Points],0)</f>
        <v>3</v>
      </c>
      <c r="N391">
        <f>_xlfn.XLOOKUP(FraudData[[#This Row],[location_mismatch]],Table10[Location Mismatch],Table10[Risk Points],0)</f>
        <v>0</v>
      </c>
      <c r="O391">
        <f>_xlfn.XLOOKUP(FraudData[[#This Row],[device_trust_score]],DeviceRules[Device Min],DeviceRules[Risk Points],,-1)</f>
        <v>0</v>
      </c>
      <c r="P391">
        <f>_xlfn.XLOOKUP(FraudData[[#This Row],[velocity_last_24h]],VelocityRules[Velocity Min],VelocityRules[Risk Points],,-1)</f>
        <v>0</v>
      </c>
      <c r="Q391">
        <f>_xlfn.XLOOKUP(FraudData[[#This Row],[merchant_category]],MerchantRules[Merchant Category],MerchantRules[Risk Points],0)</f>
        <v>0</v>
      </c>
      <c r="R391">
        <f>SUM(FraudData[[#This Row],[Amount Risk]:[Merchant Risk]])</f>
        <v>3</v>
      </c>
      <c r="S391" t="str" cm="1">
        <f t="array" ref="S391">_xlfn.IFS(FraudData[[#This Row],[Fraud Risk Score]]&gt;=8,"High Risk",FraudData[[#This Row],[Fraud Risk Score]]&gt;=6,"Medium Risk",TRUE,"Low Risk")</f>
        <v>Low Risk</v>
      </c>
    </row>
    <row r="392" spans="1:19">
      <c r="A392">
        <v>391</v>
      </c>
      <c r="B392">
        <v>838.26</v>
      </c>
      <c r="C392">
        <v>12</v>
      </c>
      <c r="D392" t="s">
        <v>46</v>
      </c>
      <c r="E392">
        <v>0</v>
      </c>
      <c r="F392">
        <v>0</v>
      </c>
      <c r="G392">
        <v>94</v>
      </c>
      <c r="H392">
        <v>2</v>
      </c>
      <c r="I392">
        <v>38</v>
      </c>
      <c r="J392">
        <v>0</v>
      </c>
      <c r="K392">
        <f>_xlfn.XLOOKUP(FraudData[[#This Row],[amount]],AmountRules[Amount Min],AmountRules[Risk Points],,-1)</f>
        <v>1</v>
      </c>
      <c r="L392">
        <f>_xlfn.XLOOKUP(FraudData[[#This Row],[transaction_hour]],TimeRules[Hour Min],TimeRules[Risk Points],,-1)</f>
        <v>0</v>
      </c>
      <c r="M392">
        <f>_xlfn.XLOOKUP(FraudData[[#This Row],[foreign_transaction]],ForeignRules[Foreign Transaction],ForeignRules[Risk Points],0)</f>
        <v>0</v>
      </c>
      <c r="N392">
        <f>_xlfn.XLOOKUP(FraudData[[#This Row],[location_mismatch]],Table10[Location Mismatch],Table10[Risk Points],0)</f>
        <v>0</v>
      </c>
      <c r="O392">
        <f>_xlfn.XLOOKUP(FraudData[[#This Row],[device_trust_score]],DeviceRules[Device Min],DeviceRules[Risk Points],,-1)</f>
        <v>0</v>
      </c>
      <c r="P392">
        <f>_xlfn.XLOOKUP(FraudData[[#This Row],[velocity_last_24h]],VelocityRules[Velocity Min],VelocityRules[Risk Points],,-1)</f>
        <v>0</v>
      </c>
      <c r="Q392">
        <f>_xlfn.XLOOKUP(FraudData[[#This Row],[merchant_category]],MerchantRules[Merchant Category],MerchantRules[Risk Points],0)</f>
        <v>0</v>
      </c>
      <c r="R392">
        <f>SUM(FraudData[[#This Row],[Amount Risk]:[Merchant Risk]])</f>
        <v>1</v>
      </c>
      <c r="S392" t="str" cm="1">
        <f t="array" ref="S392">_xlfn.IFS(FraudData[[#This Row],[Fraud Risk Score]]&gt;=8,"High Risk",FraudData[[#This Row],[Fraud Risk Score]]&gt;=6,"Medium Risk",TRUE,"Low Risk")</f>
        <v>Low Risk</v>
      </c>
    </row>
    <row r="393" spans="1:19">
      <c r="A393">
        <v>392</v>
      </c>
      <c r="B393">
        <v>95.77</v>
      </c>
      <c r="C393">
        <v>8</v>
      </c>
      <c r="D393" t="s">
        <v>46</v>
      </c>
      <c r="E393">
        <v>0</v>
      </c>
      <c r="F393">
        <v>0</v>
      </c>
      <c r="G393">
        <v>46</v>
      </c>
      <c r="H393">
        <v>1</v>
      </c>
      <c r="I393">
        <v>21</v>
      </c>
      <c r="J393">
        <v>0</v>
      </c>
      <c r="K393">
        <f>_xlfn.XLOOKUP(FraudData[[#This Row],[amount]],AmountRules[Amount Min],AmountRules[Risk Points],,-1)</f>
        <v>0</v>
      </c>
      <c r="L393">
        <f>_xlfn.XLOOKUP(FraudData[[#This Row],[transaction_hour]],TimeRules[Hour Min],TimeRules[Risk Points],,-1)</f>
        <v>0</v>
      </c>
      <c r="M393">
        <f>_xlfn.XLOOKUP(FraudData[[#This Row],[foreign_transaction]],ForeignRules[Foreign Transaction],ForeignRules[Risk Points],0)</f>
        <v>0</v>
      </c>
      <c r="N393">
        <f>_xlfn.XLOOKUP(FraudData[[#This Row],[location_mismatch]],Table10[Location Mismatch],Table10[Risk Points],0)</f>
        <v>0</v>
      </c>
      <c r="O393">
        <f>_xlfn.XLOOKUP(FraudData[[#This Row],[device_trust_score]],DeviceRules[Device Min],DeviceRules[Risk Points],,-1)</f>
        <v>2</v>
      </c>
      <c r="P393">
        <f>_xlfn.XLOOKUP(FraudData[[#This Row],[velocity_last_24h]],VelocityRules[Velocity Min],VelocityRules[Risk Points],,-1)</f>
        <v>0</v>
      </c>
      <c r="Q393">
        <f>_xlfn.XLOOKUP(FraudData[[#This Row],[merchant_category]],MerchantRules[Merchant Category],MerchantRules[Risk Points],0)</f>
        <v>0</v>
      </c>
      <c r="R393">
        <f>SUM(FraudData[[#This Row],[Amount Risk]:[Merchant Risk]])</f>
        <v>2</v>
      </c>
      <c r="S393" t="str" cm="1">
        <f t="array" ref="S393">_xlfn.IFS(FraudData[[#This Row],[Fraud Risk Score]]&gt;=8,"High Risk",FraudData[[#This Row],[Fraud Risk Score]]&gt;=6,"Medium Risk",TRUE,"Low Risk")</f>
        <v>Low Risk</v>
      </c>
    </row>
    <row r="394" spans="1:19">
      <c r="A394">
        <v>393</v>
      </c>
      <c r="B394">
        <v>83.74</v>
      </c>
      <c r="C394">
        <v>1</v>
      </c>
      <c r="D394" t="s">
        <v>50</v>
      </c>
      <c r="E394">
        <v>0</v>
      </c>
      <c r="F394">
        <v>0</v>
      </c>
      <c r="G394">
        <v>83</v>
      </c>
      <c r="H394">
        <v>4</v>
      </c>
      <c r="I394">
        <v>19</v>
      </c>
      <c r="J394">
        <v>0</v>
      </c>
      <c r="K394">
        <f>_xlfn.XLOOKUP(FraudData[[#This Row],[amount]],AmountRules[Amount Min],AmountRules[Risk Points],,-1)</f>
        <v>0</v>
      </c>
      <c r="L394">
        <f>_xlfn.XLOOKUP(FraudData[[#This Row],[transaction_hour]],TimeRules[Hour Min],TimeRules[Risk Points],,-1)</f>
        <v>3</v>
      </c>
      <c r="M394">
        <f>_xlfn.XLOOKUP(FraudData[[#This Row],[foreign_transaction]],ForeignRules[Foreign Transaction],ForeignRules[Risk Points],0)</f>
        <v>0</v>
      </c>
      <c r="N394">
        <f>_xlfn.XLOOKUP(FraudData[[#This Row],[location_mismatch]],Table10[Location Mismatch],Table10[Risk Points],0)</f>
        <v>0</v>
      </c>
      <c r="O394">
        <f>_xlfn.XLOOKUP(FraudData[[#This Row],[device_trust_score]],DeviceRules[Device Min],DeviceRules[Risk Points],,-1)</f>
        <v>0</v>
      </c>
      <c r="P394">
        <f>_xlfn.XLOOKUP(FraudData[[#This Row],[velocity_last_24h]],VelocityRules[Velocity Min],VelocityRules[Risk Points],,-1)</f>
        <v>0</v>
      </c>
      <c r="Q394">
        <f>_xlfn.XLOOKUP(FraudData[[#This Row],[merchant_category]],MerchantRules[Merchant Category],MerchantRules[Risk Points],0)</f>
        <v>0</v>
      </c>
      <c r="R394">
        <f>SUM(FraudData[[#This Row],[Amount Risk]:[Merchant Risk]])</f>
        <v>3</v>
      </c>
      <c r="S394" t="str" cm="1">
        <f t="array" ref="S394">_xlfn.IFS(FraudData[[#This Row],[Fraud Risk Score]]&gt;=8,"High Risk",FraudData[[#This Row],[Fraud Risk Score]]&gt;=6,"Medium Risk",TRUE,"Low Risk")</f>
        <v>Low Risk</v>
      </c>
    </row>
    <row r="395" spans="1:19">
      <c r="A395">
        <v>394</v>
      </c>
      <c r="B395">
        <v>269.63</v>
      </c>
      <c r="C395">
        <v>17</v>
      </c>
      <c r="D395" t="s">
        <v>50</v>
      </c>
      <c r="E395">
        <v>0</v>
      </c>
      <c r="F395">
        <v>0</v>
      </c>
      <c r="G395">
        <v>29</v>
      </c>
      <c r="H395">
        <v>1</v>
      </c>
      <c r="I395">
        <v>38</v>
      </c>
      <c r="J395">
        <v>0</v>
      </c>
      <c r="K395">
        <f>_xlfn.XLOOKUP(FraudData[[#This Row],[amount]],AmountRules[Amount Min],AmountRules[Risk Points],,-1)</f>
        <v>0</v>
      </c>
      <c r="L395">
        <f>_xlfn.XLOOKUP(FraudData[[#This Row],[transaction_hour]],TimeRules[Hour Min],TimeRules[Risk Points],,-1)</f>
        <v>0</v>
      </c>
      <c r="M395">
        <f>_xlfn.XLOOKUP(FraudData[[#This Row],[foreign_transaction]],ForeignRules[Foreign Transaction],ForeignRules[Risk Points],0)</f>
        <v>0</v>
      </c>
      <c r="N395">
        <f>_xlfn.XLOOKUP(FraudData[[#This Row],[location_mismatch]],Table10[Location Mismatch],Table10[Risk Points],0)</f>
        <v>0</v>
      </c>
      <c r="O395">
        <f>_xlfn.XLOOKUP(FraudData[[#This Row],[device_trust_score]],DeviceRules[Device Min],DeviceRules[Risk Points],,-1)</f>
        <v>3</v>
      </c>
      <c r="P395">
        <f>_xlfn.XLOOKUP(FraudData[[#This Row],[velocity_last_24h]],VelocityRules[Velocity Min],VelocityRules[Risk Points],,-1)</f>
        <v>0</v>
      </c>
      <c r="Q395">
        <f>_xlfn.XLOOKUP(FraudData[[#This Row],[merchant_category]],MerchantRules[Merchant Category],MerchantRules[Risk Points],0)</f>
        <v>0</v>
      </c>
      <c r="R395">
        <f>SUM(FraudData[[#This Row],[Amount Risk]:[Merchant Risk]])</f>
        <v>3</v>
      </c>
      <c r="S395" t="str" cm="1">
        <f t="array" ref="S395">_xlfn.IFS(FraudData[[#This Row],[Fraud Risk Score]]&gt;=8,"High Risk",FraudData[[#This Row],[Fraud Risk Score]]&gt;=6,"Medium Risk",TRUE,"Low Risk")</f>
        <v>Low Risk</v>
      </c>
    </row>
    <row r="396" spans="1:19">
      <c r="A396">
        <v>395</v>
      </c>
      <c r="B396">
        <v>75.010000000000005</v>
      </c>
      <c r="C396">
        <v>20</v>
      </c>
      <c r="D396" t="s">
        <v>47</v>
      </c>
      <c r="E396">
        <v>0</v>
      </c>
      <c r="F396">
        <v>0</v>
      </c>
      <c r="G396">
        <v>42</v>
      </c>
      <c r="H396">
        <v>1</v>
      </c>
      <c r="I396">
        <v>24</v>
      </c>
      <c r="J396">
        <v>0</v>
      </c>
      <c r="K396">
        <f>_xlfn.XLOOKUP(FraudData[[#This Row],[amount]],AmountRules[Amount Min],AmountRules[Risk Points],,-1)</f>
        <v>0</v>
      </c>
      <c r="L396">
        <f>_xlfn.XLOOKUP(FraudData[[#This Row],[transaction_hour]],TimeRules[Hour Min],TimeRules[Risk Points],,-1)</f>
        <v>0</v>
      </c>
      <c r="M396">
        <f>_xlfn.XLOOKUP(FraudData[[#This Row],[foreign_transaction]],ForeignRules[Foreign Transaction],ForeignRules[Risk Points],0)</f>
        <v>0</v>
      </c>
      <c r="N396">
        <f>_xlfn.XLOOKUP(FraudData[[#This Row],[location_mismatch]],Table10[Location Mismatch],Table10[Risk Points],0)</f>
        <v>0</v>
      </c>
      <c r="O396">
        <f>_xlfn.XLOOKUP(FraudData[[#This Row],[device_trust_score]],DeviceRules[Device Min],DeviceRules[Risk Points],,-1)</f>
        <v>2</v>
      </c>
      <c r="P396">
        <f>_xlfn.XLOOKUP(FraudData[[#This Row],[velocity_last_24h]],VelocityRules[Velocity Min],VelocityRules[Risk Points],,-1)</f>
        <v>0</v>
      </c>
      <c r="Q396">
        <f>_xlfn.XLOOKUP(FraudData[[#This Row],[merchant_category]],MerchantRules[Merchant Category],MerchantRules[Risk Points],0)</f>
        <v>0</v>
      </c>
      <c r="R396">
        <f>SUM(FraudData[[#This Row],[Amount Risk]:[Merchant Risk]])</f>
        <v>2</v>
      </c>
      <c r="S396" t="str" cm="1">
        <f t="array" ref="S396">_xlfn.IFS(FraudData[[#This Row],[Fraud Risk Score]]&gt;=8,"High Risk",FraudData[[#This Row],[Fraud Risk Score]]&gt;=6,"Medium Risk",TRUE,"Low Risk")</f>
        <v>Low Risk</v>
      </c>
    </row>
    <row r="397" spans="1:19">
      <c r="A397">
        <v>396</v>
      </c>
      <c r="B397">
        <v>480.62</v>
      </c>
      <c r="C397">
        <v>0</v>
      </c>
      <c r="D397" t="s">
        <v>50</v>
      </c>
      <c r="E397">
        <v>0</v>
      </c>
      <c r="F397">
        <v>0</v>
      </c>
      <c r="G397">
        <v>35</v>
      </c>
      <c r="H397">
        <v>3</v>
      </c>
      <c r="I397">
        <v>54</v>
      </c>
      <c r="J397">
        <v>0</v>
      </c>
      <c r="K397">
        <f>_xlfn.XLOOKUP(FraudData[[#This Row],[amount]],AmountRules[Amount Min],AmountRules[Risk Points],,-1)</f>
        <v>0</v>
      </c>
      <c r="L397">
        <f>_xlfn.XLOOKUP(FraudData[[#This Row],[transaction_hour]],TimeRules[Hour Min],TimeRules[Risk Points],,-1)</f>
        <v>3</v>
      </c>
      <c r="M397">
        <f>_xlfn.XLOOKUP(FraudData[[#This Row],[foreign_transaction]],ForeignRules[Foreign Transaction],ForeignRules[Risk Points],0)</f>
        <v>0</v>
      </c>
      <c r="N397">
        <f>_xlfn.XLOOKUP(FraudData[[#This Row],[location_mismatch]],Table10[Location Mismatch],Table10[Risk Points],0)</f>
        <v>0</v>
      </c>
      <c r="O397">
        <f>_xlfn.XLOOKUP(FraudData[[#This Row],[device_trust_score]],DeviceRules[Device Min],DeviceRules[Risk Points],,-1)</f>
        <v>2</v>
      </c>
      <c r="P397">
        <f>_xlfn.XLOOKUP(FraudData[[#This Row],[velocity_last_24h]],VelocityRules[Velocity Min],VelocityRules[Risk Points],,-1)</f>
        <v>0</v>
      </c>
      <c r="Q397">
        <f>_xlfn.XLOOKUP(FraudData[[#This Row],[merchant_category]],MerchantRules[Merchant Category],MerchantRules[Risk Points],0)</f>
        <v>0</v>
      </c>
      <c r="R397">
        <f>SUM(FraudData[[#This Row],[Amount Risk]:[Merchant Risk]])</f>
        <v>5</v>
      </c>
      <c r="S397" t="str" cm="1">
        <f t="array" ref="S397">_xlfn.IFS(FraudData[[#This Row],[Fraud Risk Score]]&gt;=8,"High Risk",FraudData[[#This Row],[Fraud Risk Score]]&gt;=6,"Medium Risk",TRUE,"Low Risk")</f>
        <v>Low Risk</v>
      </c>
    </row>
    <row r="398" spans="1:19">
      <c r="A398">
        <v>397</v>
      </c>
      <c r="B398">
        <v>351.87</v>
      </c>
      <c r="C398">
        <v>23</v>
      </c>
      <c r="D398" t="s">
        <v>47</v>
      </c>
      <c r="E398">
        <v>0</v>
      </c>
      <c r="F398">
        <v>0</v>
      </c>
      <c r="G398">
        <v>32</v>
      </c>
      <c r="H398">
        <v>0</v>
      </c>
      <c r="I398">
        <v>24</v>
      </c>
      <c r="J398">
        <v>0</v>
      </c>
      <c r="K398">
        <f>_xlfn.XLOOKUP(FraudData[[#This Row],[amount]],AmountRules[Amount Min],AmountRules[Risk Points],,-1)</f>
        <v>0</v>
      </c>
      <c r="L398">
        <f>_xlfn.XLOOKUP(FraudData[[#This Row],[transaction_hour]],TimeRules[Hour Min],TimeRules[Risk Points],,-1)</f>
        <v>1</v>
      </c>
      <c r="M398">
        <f>_xlfn.XLOOKUP(FraudData[[#This Row],[foreign_transaction]],ForeignRules[Foreign Transaction],ForeignRules[Risk Points],0)</f>
        <v>0</v>
      </c>
      <c r="N398">
        <f>_xlfn.XLOOKUP(FraudData[[#This Row],[location_mismatch]],Table10[Location Mismatch],Table10[Risk Points],0)</f>
        <v>0</v>
      </c>
      <c r="O398">
        <f>_xlfn.XLOOKUP(FraudData[[#This Row],[device_trust_score]],DeviceRules[Device Min],DeviceRules[Risk Points],,-1)</f>
        <v>2</v>
      </c>
      <c r="P398">
        <f>_xlfn.XLOOKUP(FraudData[[#This Row],[velocity_last_24h]],VelocityRules[Velocity Min],VelocityRules[Risk Points],,-1)</f>
        <v>0</v>
      </c>
      <c r="Q398">
        <f>_xlfn.XLOOKUP(FraudData[[#This Row],[merchant_category]],MerchantRules[Merchant Category],MerchantRules[Risk Points],0)</f>
        <v>0</v>
      </c>
      <c r="R398">
        <f>SUM(FraudData[[#This Row],[Amount Risk]:[Merchant Risk]])</f>
        <v>3</v>
      </c>
      <c r="S398" t="str" cm="1">
        <f t="array" ref="S398">_xlfn.IFS(FraudData[[#This Row],[Fraud Risk Score]]&gt;=8,"High Risk",FraudData[[#This Row],[Fraud Risk Score]]&gt;=6,"Medium Risk",TRUE,"Low Risk")</f>
        <v>Low Risk</v>
      </c>
    </row>
    <row r="399" spans="1:19">
      <c r="A399">
        <v>398</v>
      </c>
      <c r="B399">
        <v>100.86</v>
      </c>
      <c r="C399">
        <v>20</v>
      </c>
      <c r="D399" t="s">
        <v>48</v>
      </c>
      <c r="E399">
        <v>0</v>
      </c>
      <c r="F399">
        <v>0</v>
      </c>
      <c r="G399">
        <v>44</v>
      </c>
      <c r="H399">
        <v>1</v>
      </c>
      <c r="I399">
        <v>19</v>
      </c>
      <c r="J399">
        <v>0</v>
      </c>
      <c r="K399">
        <f>_xlfn.XLOOKUP(FraudData[[#This Row],[amount]],AmountRules[Amount Min],AmountRules[Risk Points],,-1)</f>
        <v>0</v>
      </c>
      <c r="L399">
        <f>_xlfn.XLOOKUP(FraudData[[#This Row],[transaction_hour]],TimeRules[Hour Min],TimeRules[Risk Points],,-1)</f>
        <v>0</v>
      </c>
      <c r="M399">
        <f>_xlfn.XLOOKUP(FraudData[[#This Row],[foreign_transaction]],ForeignRules[Foreign Transaction],ForeignRules[Risk Points],0)</f>
        <v>0</v>
      </c>
      <c r="N399">
        <f>_xlfn.XLOOKUP(FraudData[[#This Row],[location_mismatch]],Table10[Location Mismatch],Table10[Risk Points],0)</f>
        <v>0</v>
      </c>
      <c r="O399">
        <f>_xlfn.XLOOKUP(FraudData[[#This Row],[device_trust_score]],DeviceRules[Device Min],DeviceRules[Risk Points],,-1)</f>
        <v>2</v>
      </c>
      <c r="P399">
        <f>_xlfn.XLOOKUP(FraudData[[#This Row],[velocity_last_24h]],VelocityRules[Velocity Min],VelocityRules[Risk Points],,-1)</f>
        <v>0</v>
      </c>
      <c r="Q399">
        <f>_xlfn.XLOOKUP(FraudData[[#This Row],[merchant_category]],MerchantRules[Merchant Category],MerchantRules[Risk Points],0)</f>
        <v>0</v>
      </c>
      <c r="R399">
        <f>SUM(FraudData[[#This Row],[Amount Risk]:[Merchant Risk]])</f>
        <v>2</v>
      </c>
      <c r="S399" t="str" cm="1">
        <f t="array" ref="S399">_xlfn.IFS(FraudData[[#This Row],[Fraud Risk Score]]&gt;=8,"High Risk",FraudData[[#This Row],[Fraud Risk Score]]&gt;=6,"Medium Risk",TRUE,"Low Risk")</f>
        <v>Low Risk</v>
      </c>
    </row>
    <row r="400" spans="1:19">
      <c r="A400">
        <v>399</v>
      </c>
      <c r="B400">
        <v>250.16</v>
      </c>
      <c r="C400">
        <v>11</v>
      </c>
      <c r="D400" t="s">
        <v>50</v>
      </c>
      <c r="E400">
        <v>0</v>
      </c>
      <c r="F400">
        <v>0</v>
      </c>
      <c r="G400">
        <v>99</v>
      </c>
      <c r="H400">
        <v>4</v>
      </c>
      <c r="I400">
        <v>29</v>
      </c>
      <c r="J400">
        <v>0</v>
      </c>
      <c r="K400">
        <f>_xlfn.XLOOKUP(FraudData[[#This Row],[amount]],AmountRules[Amount Min],AmountRules[Risk Points],,-1)</f>
        <v>0</v>
      </c>
      <c r="L400">
        <f>_xlfn.XLOOKUP(FraudData[[#This Row],[transaction_hour]],TimeRules[Hour Min],TimeRules[Risk Points],,-1)</f>
        <v>0</v>
      </c>
      <c r="M400">
        <f>_xlfn.XLOOKUP(FraudData[[#This Row],[foreign_transaction]],ForeignRules[Foreign Transaction],ForeignRules[Risk Points],0)</f>
        <v>0</v>
      </c>
      <c r="N400">
        <f>_xlfn.XLOOKUP(FraudData[[#This Row],[location_mismatch]],Table10[Location Mismatch],Table10[Risk Points],0)</f>
        <v>0</v>
      </c>
      <c r="O400">
        <f>_xlfn.XLOOKUP(FraudData[[#This Row],[device_trust_score]],DeviceRules[Device Min],DeviceRules[Risk Points],,-1)</f>
        <v>0</v>
      </c>
      <c r="P400">
        <f>_xlfn.XLOOKUP(FraudData[[#This Row],[velocity_last_24h]],VelocityRules[Velocity Min],VelocityRules[Risk Points],,-1)</f>
        <v>0</v>
      </c>
      <c r="Q400">
        <f>_xlfn.XLOOKUP(FraudData[[#This Row],[merchant_category]],MerchantRules[Merchant Category],MerchantRules[Risk Points],0)</f>
        <v>0</v>
      </c>
      <c r="R400">
        <f>SUM(FraudData[[#This Row],[Amount Risk]:[Merchant Risk]])</f>
        <v>0</v>
      </c>
      <c r="S400" t="str" cm="1">
        <f t="array" ref="S400">_xlfn.IFS(FraudData[[#This Row],[Fraud Risk Score]]&gt;=8,"High Risk",FraudData[[#This Row],[Fraud Risk Score]]&gt;=6,"Medium Risk",TRUE,"Low Risk")</f>
        <v>Low Risk</v>
      </c>
    </row>
    <row r="401" spans="1:19">
      <c r="A401">
        <v>400</v>
      </c>
      <c r="B401">
        <v>252.83</v>
      </c>
      <c r="C401">
        <v>9</v>
      </c>
      <c r="D401" t="s">
        <v>50</v>
      </c>
      <c r="E401">
        <v>0</v>
      </c>
      <c r="F401">
        <v>0</v>
      </c>
      <c r="G401">
        <v>83</v>
      </c>
      <c r="H401">
        <v>4</v>
      </c>
      <c r="I401">
        <v>18</v>
      </c>
      <c r="J401">
        <v>0</v>
      </c>
      <c r="K401">
        <f>_xlfn.XLOOKUP(FraudData[[#This Row],[amount]],AmountRules[Amount Min],AmountRules[Risk Points],,-1)</f>
        <v>0</v>
      </c>
      <c r="L401">
        <f>_xlfn.XLOOKUP(FraudData[[#This Row],[transaction_hour]],TimeRules[Hour Min],TimeRules[Risk Points],,-1)</f>
        <v>0</v>
      </c>
      <c r="M401">
        <f>_xlfn.XLOOKUP(FraudData[[#This Row],[foreign_transaction]],ForeignRules[Foreign Transaction],ForeignRules[Risk Points],0)</f>
        <v>0</v>
      </c>
      <c r="N401">
        <f>_xlfn.XLOOKUP(FraudData[[#This Row],[location_mismatch]],Table10[Location Mismatch],Table10[Risk Points],0)</f>
        <v>0</v>
      </c>
      <c r="O401">
        <f>_xlfn.XLOOKUP(FraudData[[#This Row],[device_trust_score]],DeviceRules[Device Min],DeviceRules[Risk Points],,-1)</f>
        <v>0</v>
      </c>
      <c r="P401">
        <f>_xlfn.XLOOKUP(FraudData[[#This Row],[velocity_last_24h]],VelocityRules[Velocity Min],VelocityRules[Risk Points],,-1)</f>
        <v>0</v>
      </c>
      <c r="Q401">
        <f>_xlfn.XLOOKUP(FraudData[[#This Row],[merchant_category]],MerchantRules[Merchant Category],MerchantRules[Risk Points],0)</f>
        <v>0</v>
      </c>
      <c r="R401">
        <f>SUM(FraudData[[#This Row],[Amount Risk]:[Merchant Risk]])</f>
        <v>0</v>
      </c>
      <c r="S401" t="str" cm="1">
        <f t="array" ref="S401">_xlfn.IFS(FraudData[[#This Row],[Fraud Risk Score]]&gt;=8,"High Risk",FraudData[[#This Row],[Fraud Risk Score]]&gt;=6,"Medium Risk",TRUE,"Low Risk")</f>
        <v>Low Risk</v>
      </c>
    </row>
    <row r="402" spans="1:19">
      <c r="A402">
        <v>401</v>
      </c>
      <c r="B402">
        <v>19.59</v>
      </c>
      <c r="C402">
        <v>1</v>
      </c>
      <c r="D402" t="s">
        <v>50</v>
      </c>
      <c r="E402">
        <v>0</v>
      </c>
      <c r="F402">
        <v>0</v>
      </c>
      <c r="G402">
        <v>49</v>
      </c>
      <c r="H402">
        <v>1</v>
      </c>
      <c r="I402">
        <v>20</v>
      </c>
      <c r="J402">
        <v>0</v>
      </c>
      <c r="K402">
        <f>_xlfn.XLOOKUP(FraudData[[#This Row],[amount]],AmountRules[Amount Min],AmountRules[Risk Points],,-1)</f>
        <v>0</v>
      </c>
      <c r="L402">
        <f>_xlfn.XLOOKUP(FraudData[[#This Row],[transaction_hour]],TimeRules[Hour Min],TimeRules[Risk Points],,-1)</f>
        <v>3</v>
      </c>
      <c r="M402">
        <f>_xlfn.XLOOKUP(FraudData[[#This Row],[foreign_transaction]],ForeignRules[Foreign Transaction],ForeignRules[Risk Points],0)</f>
        <v>0</v>
      </c>
      <c r="N402">
        <f>_xlfn.XLOOKUP(FraudData[[#This Row],[location_mismatch]],Table10[Location Mismatch],Table10[Risk Points],0)</f>
        <v>0</v>
      </c>
      <c r="O402">
        <f>_xlfn.XLOOKUP(FraudData[[#This Row],[device_trust_score]],DeviceRules[Device Min],DeviceRules[Risk Points],,-1)</f>
        <v>2</v>
      </c>
      <c r="P402">
        <f>_xlfn.XLOOKUP(FraudData[[#This Row],[velocity_last_24h]],VelocityRules[Velocity Min],VelocityRules[Risk Points],,-1)</f>
        <v>0</v>
      </c>
      <c r="Q402">
        <f>_xlfn.XLOOKUP(FraudData[[#This Row],[merchant_category]],MerchantRules[Merchant Category],MerchantRules[Risk Points],0)</f>
        <v>0</v>
      </c>
      <c r="R402">
        <f>SUM(FraudData[[#This Row],[Amount Risk]:[Merchant Risk]])</f>
        <v>5</v>
      </c>
      <c r="S402" t="str" cm="1">
        <f t="array" ref="S402">_xlfn.IFS(FraudData[[#This Row],[Fraud Risk Score]]&gt;=8,"High Risk",FraudData[[#This Row],[Fraud Risk Score]]&gt;=6,"Medium Risk",TRUE,"Low Risk")</f>
        <v>Low Risk</v>
      </c>
    </row>
    <row r="403" spans="1:19">
      <c r="A403">
        <v>402</v>
      </c>
      <c r="B403">
        <v>419.12</v>
      </c>
      <c r="C403">
        <v>8</v>
      </c>
      <c r="D403" t="s">
        <v>47</v>
      </c>
      <c r="E403">
        <v>1</v>
      </c>
      <c r="F403">
        <v>1</v>
      </c>
      <c r="G403">
        <v>82</v>
      </c>
      <c r="H403">
        <v>6</v>
      </c>
      <c r="I403">
        <v>18</v>
      </c>
      <c r="J403">
        <v>1</v>
      </c>
      <c r="K403">
        <f>_xlfn.XLOOKUP(FraudData[[#This Row],[amount]],AmountRules[Amount Min],AmountRules[Risk Points],,-1)</f>
        <v>0</v>
      </c>
      <c r="L403">
        <f>_xlfn.XLOOKUP(FraudData[[#This Row],[transaction_hour]],TimeRules[Hour Min],TimeRules[Risk Points],,-1)</f>
        <v>0</v>
      </c>
      <c r="M403">
        <f>_xlfn.XLOOKUP(FraudData[[#This Row],[foreign_transaction]],ForeignRules[Foreign Transaction],ForeignRules[Risk Points],0)</f>
        <v>3</v>
      </c>
      <c r="N403">
        <f>_xlfn.XLOOKUP(FraudData[[#This Row],[location_mismatch]],Table10[Location Mismatch],Table10[Risk Points],0)</f>
        <v>3</v>
      </c>
      <c r="O403">
        <f>_xlfn.XLOOKUP(FraudData[[#This Row],[device_trust_score]],DeviceRules[Device Min],DeviceRules[Risk Points],,-1)</f>
        <v>0</v>
      </c>
      <c r="P403">
        <f>_xlfn.XLOOKUP(FraudData[[#This Row],[velocity_last_24h]],VelocityRules[Velocity Min],VelocityRules[Risk Points],,-1)</f>
        <v>3</v>
      </c>
      <c r="Q403">
        <f>_xlfn.XLOOKUP(FraudData[[#This Row],[merchant_category]],MerchantRules[Merchant Category],MerchantRules[Risk Points],0)</f>
        <v>0</v>
      </c>
      <c r="R403">
        <f>SUM(FraudData[[#This Row],[Amount Risk]:[Merchant Risk]])</f>
        <v>9</v>
      </c>
      <c r="S403" t="str" cm="1">
        <f t="array" ref="S403">_xlfn.IFS(FraudData[[#This Row],[Fraud Risk Score]]&gt;=8,"High Risk",FraudData[[#This Row],[Fraud Risk Score]]&gt;=6,"Medium Risk",TRUE,"Low Risk")</f>
        <v>High Risk</v>
      </c>
    </row>
    <row r="404" spans="1:19">
      <c r="A404">
        <v>403</v>
      </c>
      <c r="B404">
        <v>126.67</v>
      </c>
      <c r="C404">
        <v>1</v>
      </c>
      <c r="D404" t="s">
        <v>47</v>
      </c>
      <c r="E404">
        <v>0</v>
      </c>
      <c r="F404">
        <v>0</v>
      </c>
      <c r="G404">
        <v>43</v>
      </c>
      <c r="H404">
        <v>2</v>
      </c>
      <c r="I404">
        <v>52</v>
      </c>
      <c r="J404">
        <v>0</v>
      </c>
      <c r="K404">
        <f>_xlfn.XLOOKUP(FraudData[[#This Row],[amount]],AmountRules[Amount Min],AmountRules[Risk Points],,-1)</f>
        <v>0</v>
      </c>
      <c r="L404">
        <f>_xlfn.XLOOKUP(FraudData[[#This Row],[transaction_hour]],TimeRules[Hour Min],TimeRules[Risk Points],,-1)</f>
        <v>3</v>
      </c>
      <c r="M404">
        <f>_xlfn.XLOOKUP(FraudData[[#This Row],[foreign_transaction]],ForeignRules[Foreign Transaction],ForeignRules[Risk Points],0)</f>
        <v>0</v>
      </c>
      <c r="N404">
        <f>_xlfn.XLOOKUP(FraudData[[#This Row],[location_mismatch]],Table10[Location Mismatch],Table10[Risk Points],0)</f>
        <v>0</v>
      </c>
      <c r="O404">
        <f>_xlfn.XLOOKUP(FraudData[[#This Row],[device_trust_score]],DeviceRules[Device Min],DeviceRules[Risk Points],,-1)</f>
        <v>2</v>
      </c>
      <c r="P404">
        <f>_xlfn.XLOOKUP(FraudData[[#This Row],[velocity_last_24h]],VelocityRules[Velocity Min],VelocityRules[Risk Points],,-1)</f>
        <v>0</v>
      </c>
      <c r="Q404">
        <f>_xlfn.XLOOKUP(FraudData[[#This Row],[merchant_category]],MerchantRules[Merchant Category],MerchantRules[Risk Points],0)</f>
        <v>0</v>
      </c>
      <c r="R404">
        <f>SUM(FraudData[[#This Row],[Amount Risk]:[Merchant Risk]])</f>
        <v>5</v>
      </c>
      <c r="S404" t="str" cm="1">
        <f t="array" ref="S404">_xlfn.IFS(FraudData[[#This Row],[Fraud Risk Score]]&gt;=8,"High Risk",FraudData[[#This Row],[Fraud Risk Score]]&gt;=6,"Medium Risk",TRUE,"Low Risk")</f>
        <v>Low Risk</v>
      </c>
    </row>
    <row r="405" spans="1:19">
      <c r="A405">
        <v>404</v>
      </c>
      <c r="B405">
        <v>315.24</v>
      </c>
      <c r="C405">
        <v>22</v>
      </c>
      <c r="D405" t="s">
        <v>49</v>
      </c>
      <c r="E405">
        <v>0</v>
      </c>
      <c r="F405">
        <v>0</v>
      </c>
      <c r="G405">
        <v>26</v>
      </c>
      <c r="H405">
        <v>1</v>
      </c>
      <c r="I405">
        <v>33</v>
      </c>
      <c r="J405">
        <v>0</v>
      </c>
      <c r="K405">
        <f>_xlfn.XLOOKUP(FraudData[[#This Row],[amount]],AmountRules[Amount Min],AmountRules[Risk Points],,-1)</f>
        <v>0</v>
      </c>
      <c r="L405">
        <f>_xlfn.XLOOKUP(FraudData[[#This Row],[transaction_hour]],TimeRules[Hour Min],TimeRules[Risk Points],,-1)</f>
        <v>0</v>
      </c>
      <c r="M405">
        <f>_xlfn.XLOOKUP(FraudData[[#This Row],[foreign_transaction]],ForeignRules[Foreign Transaction],ForeignRules[Risk Points],0)</f>
        <v>0</v>
      </c>
      <c r="N405">
        <f>_xlfn.XLOOKUP(FraudData[[#This Row],[location_mismatch]],Table10[Location Mismatch],Table10[Risk Points],0)</f>
        <v>0</v>
      </c>
      <c r="O405">
        <f>_xlfn.XLOOKUP(FraudData[[#This Row],[device_trust_score]],DeviceRules[Device Min],DeviceRules[Risk Points],,-1)</f>
        <v>3</v>
      </c>
      <c r="P405">
        <f>_xlfn.XLOOKUP(FraudData[[#This Row],[velocity_last_24h]],VelocityRules[Velocity Min],VelocityRules[Risk Points],,-1)</f>
        <v>0</v>
      </c>
      <c r="Q405">
        <f>_xlfn.XLOOKUP(FraudData[[#This Row],[merchant_category]],MerchantRules[Merchant Category],MerchantRules[Risk Points],0)</f>
        <v>1</v>
      </c>
      <c r="R405">
        <f>SUM(FraudData[[#This Row],[Amount Risk]:[Merchant Risk]])</f>
        <v>4</v>
      </c>
      <c r="S405" t="str" cm="1">
        <f t="array" ref="S405">_xlfn.IFS(FraudData[[#This Row],[Fraud Risk Score]]&gt;=8,"High Risk",FraudData[[#This Row],[Fraud Risk Score]]&gt;=6,"Medium Risk",TRUE,"Low Risk")</f>
        <v>Low Risk</v>
      </c>
    </row>
    <row r="406" spans="1:19">
      <c r="A406">
        <v>405</v>
      </c>
      <c r="B406">
        <v>69.430000000000007</v>
      </c>
      <c r="C406">
        <v>23</v>
      </c>
      <c r="D406" t="s">
        <v>47</v>
      </c>
      <c r="E406">
        <v>0</v>
      </c>
      <c r="F406">
        <v>0</v>
      </c>
      <c r="G406">
        <v>82</v>
      </c>
      <c r="H406">
        <v>2</v>
      </c>
      <c r="I406">
        <v>68</v>
      </c>
      <c r="J406">
        <v>0</v>
      </c>
      <c r="K406">
        <f>_xlfn.XLOOKUP(FraudData[[#This Row],[amount]],AmountRules[Amount Min],AmountRules[Risk Points],,-1)</f>
        <v>0</v>
      </c>
      <c r="L406">
        <f>_xlfn.XLOOKUP(FraudData[[#This Row],[transaction_hour]],TimeRules[Hour Min],TimeRules[Risk Points],,-1)</f>
        <v>1</v>
      </c>
      <c r="M406">
        <f>_xlfn.XLOOKUP(FraudData[[#This Row],[foreign_transaction]],ForeignRules[Foreign Transaction],ForeignRules[Risk Points],0)</f>
        <v>0</v>
      </c>
      <c r="N406">
        <f>_xlfn.XLOOKUP(FraudData[[#This Row],[location_mismatch]],Table10[Location Mismatch],Table10[Risk Points],0)</f>
        <v>0</v>
      </c>
      <c r="O406">
        <f>_xlfn.XLOOKUP(FraudData[[#This Row],[device_trust_score]],DeviceRules[Device Min],DeviceRules[Risk Points],,-1)</f>
        <v>0</v>
      </c>
      <c r="P406">
        <f>_xlfn.XLOOKUP(FraudData[[#This Row],[velocity_last_24h]],VelocityRules[Velocity Min],VelocityRules[Risk Points],,-1)</f>
        <v>0</v>
      </c>
      <c r="Q406">
        <f>_xlfn.XLOOKUP(FraudData[[#This Row],[merchant_category]],MerchantRules[Merchant Category],MerchantRules[Risk Points],0)</f>
        <v>0</v>
      </c>
      <c r="R406">
        <f>SUM(FraudData[[#This Row],[Amount Risk]:[Merchant Risk]])</f>
        <v>1</v>
      </c>
      <c r="S406" t="str" cm="1">
        <f t="array" ref="S406">_xlfn.IFS(FraudData[[#This Row],[Fraud Risk Score]]&gt;=8,"High Risk",FraudData[[#This Row],[Fraud Risk Score]]&gt;=6,"Medium Risk",TRUE,"Low Risk")</f>
        <v>Low Risk</v>
      </c>
    </row>
    <row r="407" spans="1:19">
      <c r="A407">
        <v>406</v>
      </c>
      <c r="B407">
        <v>406.58</v>
      </c>
      <c r="C407">
        <v>21</v>
      </c>
      <c r="D407" t="s">
        <v>47</v>
      </c>
      <c r="E407">
        <v>0</v>
      </c>
      <c r="F407">
        <v>0</v>
      </c>
      <c r="G407">
        <v>90</v>
      </c>
      <c r="H407">
        <v>3</v>
      </c>
      <c r="I407">
        <v>25</v>
      </c>
      <c r="J407">
        <v>0</v>
      </c>
      <c r="K407">
        <f>_xlfn.XLOOKUP(FraudData[[#This Row],[amount]],AmountRules[Amount Min],AmountRules[Risk Points],,-1)</f>
        <v>0</v>
      </c>
      <c r="L407">
        <f>_xlfn.XLOOKUP(FraudData[[#This Row],[transaction_hour]],TimeRules[Hour Min],TimeRules[Risk Points],,-1)</f>
        <v>0</v>
      </c>
      <c r="M407">
        <f>_xlfn.XLOOKUP(FraudData[[#This Row],[foreign_transaction]],ForeignRules[Foreign Transaction],ForeignRules[Risk Points],0)</f>
        <v>0</v>
      </c>
      <c r="N407">
        <f>_xlfn.XLOOKUP(FraudData[[#This Row],[location_mismatch]],Table10[Location Mismatch],Table10[Risk Points],0)</f>
        <v>0</v>
      </c>
      <c r="O407">
        <f>_xlfn.XLOOKUP(FraudData[[#This Row],[device_trust_score]],DeviceRules[Device Min],DeviceRules[Risk Points],,-1)</f>
        <v>0</v>
      </c>
      <c r="P407">
        <f>_xlfn.XLOOKUP(FraudData[[#This Row],[velocity_last_24h]],VelocityRules[Velocity Min],VelocityRules[Risk Points],,-1)</f>
        <v>0</v>
      </c>
      <c r="Q407">
        <f>_xlfn.XLOOKUP(FraudData[[#This Row],[merchant_category]],MerchantRules[Merchant Category],MerchantRules[Risk Points],0)</f>
        <v>0</v>
      </c>
      <c r="R407">
        <f>SUM(FraudData[[#This Row],[Amount Risk]:[Merchant Risk]])</f>
        <v>0</v>
      </c>
      <c r="S407" t="str" cm="1">
        <f t="array" ref="S407">_xlfn.IFS(FraudData[[#This Row],[Fraud Risk Score]]&gt;=8,"High Risk",FraudData[[#This Row],[Fraud Risk Score]]&gt;=6,"Medium Risk",TRUE,"Low Risk")</f>
        <v>Low Risk</v>
      </c>
    </row>
    <row r="408" spans="1:19">
      <c r="A408">
        <v>407</v>
      </c>
      <c r="B408">
        <v>88.74</v>
      </c>
      <c r="C408">
        <v>13</v>
      </c>
      <c r="D408" t="s">
        <v>46</v>
      </c>
      <c r="E408">
        <v>0</v>
      </c>
      <c r="F408">
        <v>0</v>
      </c>
      <c r="G408">
        <v>31</v>
      </c>
      <c r="H408">
        <v>3</v>
      </c>
      <c r="I408">
        <v>38</v>
      </c>
      <c r="J408">
        <v>0</v>
      </c>
      <c r="K408">
        <f>_xlfn.XLOOKUP(FraudData[[#This Row],[amount]],AmountRules[Amount Min],AmountRules[Risk Points],,-1)</f>
        <v>0</v>
      </c>
      <c r="L408">
        <f>_xlfn.XLOOKUP(FraudData[[#This Row],[transaction_hour]],TimeRules[Hour Min],TimeRules[Risk Points],,-1)</f>
        <v>0</v>
      </c>
      <c r="M408">
        <f>_xlfn.XLOOKUP(FraudData[[#This Row],[foreign_transaction]],ForeignRules[Foreign Transaction],ForeignRules[Risk Points],0)</f>
        <v>0</v>
      </c>
      <c r="N408">
        <f>_xlfn.XLOOKUP(FraudData[[#This Row],[location_mismatch]],Table10[Location Mismatch],Table10[Risk Points],0)</f>
        <v>0</v>
      </c>
      <c r="O408">
        <f>_xlfn.XLOOKUP(FraudData[[#This Row],[device_trust_score]],DeviceRules[Device Min],DeviceRules[Risk Points],,-1)</f>
        <v>2</v>
      </c>
      <c r="P408">
        <f>_xlfn.XLOOKUP(FraudData[[#This Row],[velocity_last_24h]],VelocityRules[Velocity Min],VelocityRules[Risk Points],,-1)</f>
        <v>0</v>
      </c>
      <c r="Q408">
        <f>_xlfn.XLOOKUP(FraudData[[#This Row],[merchant_category]],MerchantRules[Merchant Category],MerchantRules[Risk Points],0)</f>
        <v>0</v>
      </c>
      <c r="R408">
        <f>SUM(FraudData[[#This Row],[Amount Risk]:[Merchant Risk]])</f>
        <v>2</v>
      </c>
      <c r="S408" t="str" cm="1">
        <f t="array" ref="S408">_xlfn.IFS(FraudData[[#This Row],[Fraud Risk Score]]&gt;=8,"High Risk",FraudData[[#This Row],[Fraud Risk Score]]&gt;=6,"Medium Risk",TRUE,"Low Risk")</f>
        <v>Low Risk</v>
      </c>
    </row>
    <row r="409" spans="1:19">
      <c r="A409">
        <v>408</v>
      </c>
      <c r="B409">
        <v>1.96</v>
      </c>
      <c r="C409">
        <v>10</v>
      </c>
      <c r="D409" t="s">
        <v>50</v>
      </c>
      <c r="E409">
        <v>0</v>
      </c>
      <c r="F409">
        <v>0</v>
      </c>
      <c r="G409">
        <v>75</v>
      </c>
      <c r="H409">
        <v>2</v>
      </c>
      <c r="I409">
        <v>68</v>
      </c>
      <c r="J409">
        <v>0</v>
      </c>
      <c r="K409">
        <f>_xlfn.XLOOKUP(FraudData[[#This Row],[amount]],AmountRules[Amount Min],AmountRules[Risk Points],,-1)</f>
        <v>0</v>
      </c>
      <c r="L409">
        <f>_xlfn.XLOOKUP(FraudData[[#This Row],[transaction_hour]],TimeRules[Hour Min],TimeRules[Risk Points],,-1)</f>
        <v>0</v>
      </c>
      <c r="M409">
        <f>_xlfn.XLOOKUP(FraudData[[#This Row],[foreign_transaction]],ForeignRules[Foreign Transaction],ForeignRules[Risk Points],0)</f>
        <v>0</v>
      </c>
      <c r="N409">
        <f>_xlfn.XLOOKUP(FraudData[[#This Row],[location_mismatch]],Table10[Location Mismatch],Table10[Risk Points],0)</f>
        <v>0</v>
      </c>
      <c r="O409">
        <f>_xlfn.XLOOKUP(FraudData[[#This Row],[device_trust_score]],DeviceRules[Device Min],DeviceRules[Risk Points],,-1)</f>
        <v>0</v>
      </c>
      <c r="P409">
        <f>_xlfn.XLOOKUP(FraudData[[#This Row],[velocity_last_24h]],VelocityRules[Velocity Min],VelocityRules[Risk Points],,-1)</f>
        <v>0</v>
      </c>
      <c r="Q409">
        <f>_xlfn.XLOOKUP(FraudData[[#This Row],[merchant_category]],MerchantRules[Merchant Category],MerchantRules[Risk Points],0)</f>
        <v>0</v>
      </c>
      <c r="R409">
        <f>SUM(FraudData[[#This Row],[Amount Risk]:[Merchant Risk]])</f>
        <v>0</v>
      </c>
      <c r="S409" t="str" cm="1">
        <f t="array" ref="S409">_xlfn.IFS(FraudData[[#This Row],[Fraud Risk Score]]&gt;=8,"High Risk",FraudData[[#This Row],[Fraud Risk Score]]&gt;=6,"Medium Risk",TRUE,"Low Risk")</f>
        <v>Low Risk</v>
      </c>
    </row>
    <row r="410" spans="1:19">
      <c r="A410">
        <v>409</v>
      </c>
      <c r="B410">
        <v>424.42</v>
      </c>
      <c r="C410">
        <v>22</v>
      </c>
      <c r="D410" t="s">
        <v>47</v>
      </c>
      <c r="E410">
        <v>0</v>
      </c>
      <c r="F410">
        <v>0</v>
      </c>
      <c r="G410">
        <v>57</v>
      </c>
      <c r="H410">
        <v>1</v>
      </c>
      <c r="I410">
        <v>22</v>
      </c>
      <c r="J410">
        <v>0</v>
      </c>
      <c r="K410">
        <f>_xlfn.XLOOKUP(FraudData[[#This Row],[amount]],AmountRules[Amount Min],AmountRules[Risk Points],,-1)</f>
        <v>0</v>
      </c>
      <c r="L410">
        <f>_xlfn.XLOOKUP(FraudData[[#This Row],[transaction_hour]],TimeRules[Hour Min],TimeRules[Risk Points],,-1)</f>
        <v>0</v>
      </c>
      <c r="M410">
        <f>_xlfn.XLOOKUP(FraudData[[#This Row],[foreign_transaction]],ForeignRules[Foreign Transaction],ForeignRules[Risk Points],0)</f>
        <v>0</v>
      </c>
      <c r="N410">
        <f>_xlfn.XLOOKUP(FraudData[[#This Row],[location_mismatch]],Table10[Location Mismatch],Table10[Risk Points],0)</f>
        <v>0</v>
      </c>
      <c r="O410">
        <f>_xlfn.XLOOKUP(FraudData[[#This Row],[device_trust_score]],DeviceRules[Device Min],DeviceRules[Risk Points],,-1)</f>
        <v>1</v>
      </c>
      <c r="P410">
        <f>_xlfn.XLOOKUP(FraudData[[#This Row],[velocity_last_24h]],VelocityRules[Velocity Min],VelocityRules[Risk Points],,-1)</f>
        <v>0</v>
      </c>
      <c r="Q410">
        <f>_xlfn.XLOOKUP(FraudData[[#This Row],[merchant_category]],MerchantRules[Merchant Category],MerchantRules[Risk Points],0)</f>
        <v>0</v>
      </c>
      <c r="R410">
        <f>SUM(FraudData[[#This Row],[Amount Risk]:[Merchant Risk]])</f>
        <v>1</v>
      </c>
      <c r="S410" t="str" cm="1">
        <f t="array" ref="S410">_xlfn.IFS(FraudData[[#This Row],[Fraud Risk Score]]&gt;=8,"High Risk",FraudData[[#This Row],[Fraud Risk Score]]&gt;=6,"Medium Risk",TRUE,"Low Risk")</f>
        <v>Low Risk</v>
      </c>
    </row>
    <row r="411" spans="1:19">
      <c r="A411">
        <v>410</v>
      </c>
      <c r="B411">
        <v>17.23</v>
      </c>
      <c r="C411">
        <v>10</v>
      </c>
      <c r="D411" t="s">
        <v>50</v>
      </c>
      <c r="E411">
        <v>0</v>
      </c>
      <c r="F411">
        <v>0</v>
      </c>
      <c r="G411">
        <v>99</v>
      </c>
      <c r="H411">
        <v>1</v>
      </c>
      <c r="I411">
        <v>48</v>
      </c>
      <c r="J411">
        <v>0</v>
      </c>
      <c r="K411">
        <f>_xlfn.XLOOKUP(FraudData[[#This Row],[amount]],AmountRules[Amount Min],AmountRules[Risk Points],,-1)</f>
        <v>0</v>
      </c>
      <c r="L411">
        <f>_xlfn.XLOOKUP(FraudData[[#This Row],[transaction_hour]],TimeRules[Hour Min],TimeRules[Risk Points],,-1)</f>
        <v>0</v>
      </c>
      <c r="M411">
        <f>_xlfn.XLOOKUP(FraudData[[#This Row],[foreign_transaction]],ForeignRules[Foreign Transaction],ForeignRules[Risk Points],0)</f>
        <v>0</v>
      </c>
      <c r="N411">
        <f>_xlfn.XLOOKUP(FraudData[[#This Row],[location_mismatch]],Table10[Location Mismatch],Table10[Risk Points],0)</f>
        <v>0</v>
      </c>
      <c r="O411">
        <f>_xlfn.XLOOKUP(FraudData[[#This Row],[device_trust_score]],DeviceRules[Device Min],DeviceRules[Risk Points],,-1)</f>
        <v>0</v>
      </c>
      <c r="P411">
        <f>_xlfn.XLOOKUP(FraudData[[#This Row],[velocity_last_24h]],VelocityRules[Velocity Min],VelocityRules[Risk Points],,-1)</f>
        <v>0</v>
      </c>
      <c r="Q411">
        <f>_xlfn.XLOOKUP(FraudData[[#This Row],[merchant_category]],MerchantRules[Merchant Category],MerchantRules[Risk Points],0)</f>
        <v>0</v>
      </c>
      <c r="R411">
        <f>SUM(FraudData[[#This Row],[Amount Risk]:[Merchant Risk]])</f>
        <v>0</v>
      </c>
      <c r="S411" t="str" cm="1">
        <f t="array" ref="S411">_xlfn.IFS(FraudData[[#This Row],[Fraud Risk Score]]&gt;=8,"High Risk",FraudData[[#This Row],[Fraud Risk Score]]&gt;=6,"Medium Risk",TRUE,"Low Risk")</f>
        <v>Low Risk</v>
      </c>
    </row>
    <row r="412" spans="1:19">
      <c r="A412">
        <v>411</v>
      </c>
      <c r="B412">
        <v>69.239999999999995</v>
      </c>
      <c r="C412">
        <v>16</v>
      </c>
      <c r="D412" t="s">
        <v>50</v>
      </c>
      <c r="E412">
        <v>0</v>
      </c>
      <c r="F412">
        <v>0</v>
      </c>
      <c r="G412">
        <v>37</v>
      </c>
      <c r="H412">
        <v>2</v>
      </c>
      <c r="I412">
        <v>43</v>
      </c>
      <c r="J412">
        <v>0</v>
      </c>
      <c r="K412">
        <f>_xlfn.XLOOKUP(FraudData[[#This Row],[amount]],AmountRules[Amount Min],AmountRules[Risk Points],,-1)</f>
        <v>0</v>
      </c>
      <c r="L412">
        <f>_xlfn.XLOOKUP(FraudData[[#This Row],[transaction_hour]],TimeRules[Hour Min],TimeRules[Risk Points],,-1)</f>
        <v>0</v>
      </c>
      <c r="M412">
        <f>_xlfn.XLOOKUP(FraudData[[#This Row],[foreign_transaction]],ForeignRules[Foreign Transaction],ForeignRules[Risk Points],0)</f>
        <v>0</v>
      </c>
      <c r="N412">
        <f>_xlfn.XLOOKUP(FraudData[[#This Row],[location_mismatch]],Table10[Location Mismatch],Table10[Risk Points],0)</f>
        <v>0</v>
      </c>
      <c r="O412">
        <f>_xlfn.XLOOKUP(FraudData[[#This Row],[device_trust_score]],DeviceRules[Device Min],DeviceRules[Risk Points],,-1)</f>
        <v>2</v>
      </c>
      <c r="P412">
        <f>_xlfn.XLOOKUP(FraudData[[#This Row],[velocity_last_24h]],VelocityRules[Velocity Min],VelocityRules[Risk Points],,-1)</f>
        <v>0</v>
      </c>
      <c r="Q412">
        <f>_xlfn.XLOOKUP(FraudData[[#This Row],[merchant_category]],MerchantRules[Merchant Category],MerchantRules[Risk Points],0)</f>
        <v>0</v>
      </c>
      <c r="R412">
        <f>SUM(FraudData[[#This Row],[Amount Risk]:[Merchant Risk]])</f>
        <v>2</v>
      </c>
      <c r="S412" t="str" cm="1">
        <f t="array" ref="S412">_xlfn.IFS(FraudData[[#This Row],[Fraud Risk Score]]&gt;=8,"High Risk",FraudData[[#This Row],[Fraud Risk Score]]&gt;=6,"Medium Risk",TRUE,"Low Risk")</f>
        <v>Low Risk</v>
      </c>
    </row>
    <row r="413" spans="1:19">
      <c r="A413">
        <v>412</v>
      </c>
      <c r="B413">
        <v>539.46</v>
      </c>
      <c r="C413">
        <v>3</v>
      </c>
      <c r="D413" t="s">
        <v>46</v>
      </c>
      <c r="E413">
        <v>0</v>
      </c>
      <c r="F413">
        <v>0</v>
      </c>
      <c r="G413">
        <v>34</v>
      </c>
      <c r="H413">
        <v>3</v>
      </c>
      <c r="I413">
        <v>18</v>
      </c>
      <c r="J413">
        <v>0</v>
      </c>
      <c r="K413">
        <f>_xlfn.XLOOKUP(FraudData[[#This Row],[amount]],AmountRules[Amount Min],AmountRules[Risk Points],,-1)</f>
        <v>1</v>
      </c>
      <c r="L413">
        <f>_xlfn.XLOOKUP(FraudData[[#This Row],[transaction_hour]],TimeRules[Hour Min],TimeRules[Risk Points],,-1)</f>
        <v>3</v>
      </c>
      <c r="M413">
        <f>_xlfn.XLOOKUP(FraudData[[#This Row],[foreign_transaction]],ForeignRules[Foreign Transaction],ForeignRules[Risk Points],0)</f>
        <v>0</v>
      </c>
      <c r="N413">
        <f>_xlfn.XLOOKUP(FraudData[[#This Row],[location_mismatch]],Table10[Location Mismatch],Table10[Risk Points],0)</f>
        <v>0</v>
      </c>
      <c r="O413">
        <f>_xlfn.XLOOKUP(FraudData[[#This Row],[device_trust_score]],DeviceRules[Device Min],DeviceRules[Risk Points],,-1)</f>
        <v>2</v>
      </c>
      <c r="P413">
        <f>_xlfn.XLOOKUP(FraudData[[#This Row],[velocity_last_24h]],VelocityRules[Velocity Min],VelocityRules[Risk Points],,-1)</f>
        <v>0</v>
      </c>
      <c r="Q413">
        <f>_xlfn.XLOOKUP(FraudData[[#This Row],[merchant_category]],MerchantRules[Merchant Category],MerchantRules[Risk Points],0)</f>
        <v>0</v>
      </c>
      <c r="R413">
        <f>SUM(FraudData[[#This Row],[Amount Risk]:[Merchant Risk]])</f>
        <v>6</v>
      </c>
      <c r="S413" t="str" cm="1">
        <f t="array" ref="S413">_xlfn.IFS(FraudData[[#This Row],[Fraud Risk Score]]&gt;=8,"High Risk",FraudData[[#This Row],[Fraud Risk Score]]&gt;=6,"Medium Risk",TRUE,"Low Risk")</f>
        <v>Medium Risk</v>
      </c>
    </row>
    <row r="414" spans="1:19">
      <c r="A414">
        <v>413</v>
      </c>
      <c r="B414">
        <v>541.42999999999995</v>
      </c>
      <c r="C414">
        <v>12</v>
      </c>
      <c r="D414" t="s">
        <v>50</v>
      </c>
      <c r="E414">
        <v>0</v>
      </c>
      <c r="F414">
        <v>1</v>
      </c>
      <c r="G414">
        <v>83</v>
      </c>
      <c r="H414">
        <v>3</v>
      </c>
      <c r="I414">
        <v>40</v>
      </c>
      <c r="J414">
        <v>0</v>
      </c>
      <c r="K414">
        <f>_xlfn.XLOOKUP(FraudData[[#This Row],[amount]],AmountRules[Amount Min],AmountRules[Risk Points],,-1)</f>
        <v>1</v>
      </c>
      <c r="L414">
        <f>_xlfn.XLOOKUP(FraudData[[#This Row],[transaction_hour]],TimeRules[Hour Min],TimeRules[Risk Points],,-1)</f>
        <v>0</v>
      </c>
      <c r="M414">
        <f>_xlfn.XLOOKUP(FraudData[[#This Row],[foreign_transaction]],ForeignRules[Foreign Transaction],ForeignRules[Risk Points],0)</f>
        <v>0</v>
      </c>
      <c r="N414">
        <f>_xlfn.XLOOKUP(FraudData[[#This Row],[location_mismatch]],Table10[Location Mismatch],Table10[Risk Points],0)</f>
        <v>3</v>
      </c>
      <c r="O414">
        <f>_xlfn.XLOOKUP(FraudData[[#This Row],[device_trust_score]],DeviceRules[Device Min],DeviceRules[Risk Points],,-1)</f>
        <v>0</v>
      </c>
      <c r="P414">
        <f>_xlfn.XLOOKUP(FraudData[[#This Row],[velocity_last_24h]],VelocityRules[Velocity Min],VelocityRules[Risk Points],,-1)</f>
        <v>0</v>
      </c>
      <c r="Q414">
        <f>_xlfn.XLOOKUP(FraudData[[#This Row],[merchant_category]],MerchantRules[Merchant Category],MerchantRules[Risk Points],0)</f>
        <v>0</v>
      </c>
      <c r="R414">
        <f>SUM(FraudData[[#This Row],[Amount Risk]:[Merchant Risk]])</f>
        <v>4</v>
      </c>
      <c r="S414" t="str" cm="1">
        <f t="array" ref="S414">_xlfn.IFS(FraudData[[#This Row],[Fraud Risk Score]]&gt;=8,"High Risk",FraudData[[#This Row],[Fraud Risk Score]]&gt;=6,"Medium Risk",TRUE,"Low Risk")</f>
        <v>Low Risk</v>
      </c>
    </row>
    <row r="415" spans="1:19">
      <c r="A415">
        <v>414</v>
      </c>
      <c r="B415">
        <v>153.36000000000001</v>
      </c>
      <c r="C415">
        <v>6</v>
      </c>
      <c r="D415" t="s">
        <v>47</v>
      </c>
      <c r="E415">
        <v>0</v>
      </c>
      <c r="F415">
        <v>0</v>
      </c>
      <c r="G415">
        <v>62</v>
      </c>
      <c r="H415">
        <v>2</v>
      </c>
      <c r="I415">
        <v>30</v>
      </c>
      <c r="J415">
        <v>0</v>
      </c>
      <c r="K415">
        <f>_xlfn.XLOOKUP(FraudData[[#This Row],[amount]],AmountRules[Amount Min],AmountRules[Risk Points],,-1)</f>
        <v>0</v>
      </c>
      <c r="L415">
        <f>_xlfn.XLOOKUP(FraudData[[#This Row],[transaction_hour]],TimeRules[Hour Min],TimeRules[Risk Points],,-1)</f>
        <v>0</v>
      </c>
      <c r="M415">
        <f>_xlfn.XLOOKUP(FraudData[[#This Row],[foreign_transaction]],ForeignRules[Foreign Transaction],ForeignRules[Risk Points],0)</f>
        <v>0</v>
      </c>
      <c r="N415">
        <f>_xlfn.XLOOKUP(FraudData[[#This Row],[location_mismatch]],Table10[Location Mismatch],Table10[Risk Points],0)</f>
        <v>0</v>
      </c>
      <c r="O415">
        <f>_xlfn.XLOOKUP(FraudData[[#This Row],[device_trust_score]],DeviceRules[Device Min],DeviceRules[Risk Points],,-1)</f>
        <v>1</v>
      </c>
      <c r="P415">
        <f>_xlfn.XLOOKUP(FraudData[[#This Row],[velocity_last_24h]],VelocityRules[Velocity Min],VelocityRules[Risk Points],,-1)</f>
        <v>0</v>
      </c>
      <c r="Q415">
        <f>_xlfn.XLOOKUP(FraudData[[#This Row],[merchant_category]],MerchantRules[Merchant Category],MerchantRules[Risk Points],0)</f>
        <v>0</v>
      </c>
      <c r="R415">
        <f>SUM(FraudData[[#This Row],[Amount Risk]:[Merchant Risk]])</f>
        <v>1</v>
      </c>
      <c r="S415" t="str" cm="1">
        <f t="array" ref="S415">_xlfn.IFS(FraudData[[#This Row],[Fraud Risk Score]]&gt;=8,"High Risk",FraudData[[#This Row],[Fraud Risk Score]]&gt;=6,"Medium Risk",TRUE,"Low Risk")</f>
        <v>Low Risk</v>
      </c>
    </row>
    <row r="416" spans="1:19">
      <c r="A416">
        <v>415</v>
      </c>
      <c r="B416">
        <v>179.86</v>
      </c>
      <c r="C416">
        <v>15</v>
      </c>
      <c r="D416" t="s">
        <v>50</v>
      </c>
      <c r="E416">
        <v>0</v>
      </c>
      <c r="F416">
        <v>0</v>
      </c>
      <c r="G416">
        <v>44</v>
      </c>
      <c r="H416">
        <v>4</v>
      </c>
      <c r="I416">
        <v>49</v>
      </c>
      <c r="J416">
        <v>0</v>
      </c>
      <c r="K416">
        <f>_xlfn.XLOOKUP(FraudData[[#This Row],[amount]],AmountRules[Amount Min],AmountRules[Risk Points],,-1)</f>
        <v>0</v>
      </c>
      <c r="L416">
        <f>_xlfn.XLOOKUP(FraudData[[#This Row],[transaction_hour]],TimeRules[Hour Min],TimeRules[Risk Points],,-1)</f>
        <v>0</v>
      </c>
      <c r="M416">
        <f>_xlfn.XLOOKUP(FraudData[[#This Row],[foreign_transaction]],ForeignRules[Foreign Transaction],ForeignRules[Risk Points],0)</f>
        <v>0</v>
      </c>
      <c r="N416">
        <f>_xlfn.XLOOKUP(FraudData[[#This Row],[location_mismatch]],Table10[Location Mismatch],Table10[Risk Points],0)</f>
        <v>0</v>
      </c>
      <c r="O416">
        <f>_xlfn.XLOOKUP(FraudData[[#This Row],[device_trust_score]],DeviceRules[Device Min],DeviceRules[Risk Points],,-1)</f>
        <v>2</v>
      </c>
      <c r="P416">
        <f>_xlfn.XLOOKUP(FraudData[[#This Row],[velocity_last_24h]],VelocityRules[Velocity Min],VelocityRules[Risk Points],,-1)</f>
        <v>0</v>
      </c>
      <c r="Q416">
        <f>_xlfn.XLOOKUP(FraudData[[#This Row],[merchant_category]],MerchantRules[Merchant Category],MerchantRules[Risk Points],0)</f>
        <v>0</v>
      </c>
      <c r="R416">
        <f>SUM(FraudData[[#This Row],[Amount Risk]:[Merchant Risk]])</f>
        <v>2</v>
      </c>
      <c r="S416" t="str" cm="1">
        <f t="array" ref="S416">_xlfn.IFS(FraudData[[#This Row],[Fraud Risk Score]]&gt;=8,"High Risk",FraudData[[#This Row],[Fraud Risk Score]]&gt;=6,"Medium Risk",TRUE,"Low Risk")</f>
        <v>Low Risk</v>
      </c>
    </row>
    <row r="417" spans="1:19">
      <c r="A417">
        <v>416</v>
      </c>
      <c r="B417">
        <v>107.1</v>
      </c>
      <c r="C417">
        <v>0</v>
      </c>
      <c r="D417" t="s">
        <v>49</v>
      </c>
      <c r="E417">
        <v>0</v>
      </c>
      <c r="F417">
        <v>0</v>
      </c>
      <c r="G417">
        <v>38</v>
      </c>
      <c r="H417">
        <v>1</v>
      </c>
      <c r="I417">
        <v>22</v>
      </c>
      <c r="J417">
        <v>0</v>
      </c>
      <c r="K417">
        <f>_xlfn.XLOOKUP(FraudData[[#This Row],[amount]],AmountRules[Amount Min],AmountRules[Risk Points],,-1)</f>
        <v>0</v>
      </c>
      <c r="L417">
        <f>_xlfn.XLOOKUP(FraudData[[#This Row],[transaction_hour]],TimeRules[Hour Min],TimeRules[Risk Points],,-1)</f>
        <v>3</v>
      </c>
      <c r="M417">
        <f>_xlfn.XLOOKUP(FraudData[[#This Row],[foreign_transaction]],ForeignRules[Foreign Transaction],ForeignRules[Risk Points],0)</f>
        <v>0</v>
      </c>
      <c r="N417">
        <f>_xlfn.XLOOKUP(FraudData[[#This Row],[location_mismatch]],Table10[Location Mismatch],Table10[Risk Points],0)</f>
        <v>0</v>
      </c>
      <c r="O417">
        <f>_xlfn.XLOOKUP(FraudData[[#This Row],[device_trust_score]],DeviceRules[Device Min],DeviceRules[Risk Points],,-1)</f>
        <v>2</v>
      </c>
      <c r="P417">
        <f>_xlfn.XLOOKUP(FraudData[[#This Row],[velocity_last_24h]],VelocityRules[Velocity Min],VelocityRules[Risk Points],,-1)</f>
        <v>0</v>
      </c>
      <c r="Q417">
        <f>_xlfn.XLOOKUP(FraudData[[#This Row],[merchant_category]],MerchantRules[Merchant Category],MerchantRules[Risk Points],0)</f>
        <v>1</v>
      </c>
      <c r="R417">
        <f>SUM(FraudData[[#This Row],[Amount Risk]:[Merchant Risk]])</f>
        <v>6</v>
      </c>
      <c r="S417" t="str" cm="1">
        <f t="array" ref="S417">_xlfn.IFS(FraudData[[#This Row],[Fraud Risk Score]]&gt;=8,"High Risk",FraudData[[#This Row],[Fraud Risk Score]]&gt;=6,"Medium Risk",TRUE,"Low Risk")</f>
        <v>Medium Risk</v>
      </c>
    </row>
    <row r="418" spans="1:19">
      <c r="A418">
        <v>417</v>
      </c>
      <c r="B418">
        <v>62.46</v>
      </c>
      <c r="C418">
        <v>12</v>
      </c>
      <c r="D418" t="s">
        <v>49</v>
      </c>
      <c r="E418">
        <v>0</v>
      </c>
      <c r="F418">
        <v>1</v>
      </c>
      <c r="G418">
        <v>64</v>
      </c>
      <c r="H418">
        <v>2</v>
      </c>
      <c r="I418">
        <v>37</v>
      </c>
      <c r="J418">
        <v>0</v>
      </c>
      <c r="K418">
        <f>_xlfn.XLOOKUP(FraudData[[#This Row],[amount]],AmountRules[Amount Min],AmountRules[Risk Points],,-1)</f>
        <v>0</v>
      </c>
      <c r="L418">
        <f>_xlfn.XLOOKUP(FraudData[[#This Row],[transaction_hour]],TimeRules[Hour Min],TimeRules[Risk Points],,-1)</f>
        <v>0</v>
      </c>
      <c r="M418">
        <f>_xlfn.XLOOKUP(FraudData[[#This Row],[foreign_transaction]],ForeignRules[Foreign Transaction],ForeignRules[Risk Points],0)</f>
        <v>0</v>
      </c>
      <c r="N418">
        <f>_xlfn.XLOOKUP(FraudData[[#This Row],[location_mismatch]],Table10[Location Mismatch],Table10[Risk Points],0)</f>
        <v>3</v>
      </c>
      <c r="O418">
        <f>_xlfn.XLOOKUP(FraudData[[#This Row],[device_trust_score]],DeviceRules[Device Min],DeviceRules[Risk Points],,-1)</f>
        <v>1</v>
      </c>
      <c r="P418">
        <f>_xlfn.XLOOKUP(FraudData[[#This Row],[velocity_last_24h]],VelocityRules[Velocity Min],VelocityRules[Risk Points],,-1)</f>
        <v>0</v>
      </c>
      <c r="Q418">
        <f>_xlfn.XLOOKUP(FraudData[[#This Row],[merchant_category]],MerchantRules[Merchant Category],MerchantRules[Risk Points],0)</f>
        <v>1</v>
      </c>
      <c r="R418">
        <f>SUM(FraudData[[#This Row],[Amount Risk]:[Merchant Risk]])</f>
        <v>5</v>
      </c>
      <c r="S418" t="str" cm="1">
        <f t="array" ref="S418">_xlfn.IFS(FraudData[[#This Row],[Fraud Risk Score]]&gt;=8,"High Risk",FraudData[[#This Row],[Fraud Risk Score]]&gt;=6,"Medium Risk",TRUE,"Low Risk")</f>
        <v>Low Risk</v>
      </c>
    </row>
    <row r="419" spans="1:19">
      <c r="A419">
        <v>418</v>
      </c>
      <c r="B419">
        <v>71.73</v>
      </c>
      <c r="C419">
        <v>0</v>
      </c>
      <c r="D419" t="s">
        <v>46</v>
      </c>
      <c r="E419">
        <v>0</v>
      </c>
      <c r="F419">
        <v>0</v>
      </c>
      <c r="G419">
        <v>31</v>
      </c>
      <c r="H419">
        <v>2</v>
      </c>
      <c r="I419">
        <v>68</v>
      </c>
      <c r="J419">
        <v>0</v>
      </c>
      <c r="K419">
        <f>_xlfn.XLOOKUP(FraudData[[#This Row],[amount]],AmountRules[Amount Min],AmountRules[Risk Points],,-1)</f>
        <v>0</v>
      </c>
      <c r="L419">
        <f>_xlfn.XLOOKUP(FraudData[[#This Row],[transaction_hour]],TimeRules[Hour Min],TimeRules[Risk Points],,-1)</f>
        <v>3</v>
      </c>
      <c r="M419">
        <f>_xlfn.XLOOKUP(FraudData[[#This Row],[foreign_transaction]],ForeignRules[Foreign Transaction],ForeignRules[Risk Points],0)</f>
        <v>0</v>
      </c>
      <c r="N419">
        <f>_xlfn.XLOOKUP(FraudData[[#This Row],[location_mismatch]],Table10[Location Mismatch],Table10[Risk Points],0)</f>
        <v>0</v>
      </c>
      <c r="O419">
        <f>_xlfn.XLOOKUP(FraudData[[#This Row],[device_trust_score]],DeviceRules[Device Min],DeviceRules[Risk Points],,-1)</f>
        <v>2</v>
      </c>
      <c r="P419">
        <f>_xlfn.XLOOKUP(FraudData[[#This Row],[velocity_last_24h]],VelocityRules[Velocity Min],VelocityRules[Risk Points],,-1)</f>
        <v>0</v>
      </c>
      <c r="Q419">
        <f>_xlfn.XLOOKUP(FraudData[[#This Row],[merchant_category]],MerchantRules[Merchant Category],MerchantRules[Risk Points],0)</f>
        <v>0</v>
      </c>
      <c r="R419">
        <f>SUM(FraudData[[#This Row],[Amount Risk]:[Merchant Risk]])</f>
        <v>5</v>
      </c>
      <c r="S419" t="str" cm="1">
        <f t="array" ref="S419">_xlfn.IFS(FraudData[[#This Row],[Fraud Risk Score]]&gt;=8,"High Risk",FraudData[[#This Row],[Fraud Risk Score]]&gt;=6,"Medium Risk",TRUE,"Low Risk")</f>
        <v>Low Risk</v>
      </c>
    </row>
    <row r="420" spans="1:19">
      <c r="A420">
        <v>419</v>
      </c>
      <c r="B420">
        <v>200.94</v>
      </c>
      <c r="C420">
        <v>10</v>
      </c>
      <c r="D420" t="s">
        <v>47</v>
      </c>
      <c r="E420">
        <v>0</v>
      </c>
      <c r="F420">
        <v>0</v>
      </c>
      <c r="G420">
        <v>93</v>
      </c>
      <c r="H420">
        <v>2</v>
      </c>
      <c r="I420">
        <v>45</v>
      </c>
      <c r="J420">
        <v>0</v>
      </c>
      <c r="K420">
        <f>_xlfn.XLOOKUP(FraudData[[#This Row],[amount]],AmountRules[Amount Min],AmountRules[Risk Points],,-1)</f>
        <v>0</v>
      </c>
      <c r="L420">
        <f>_xlfn.XLOOKUP(FraudData[[#This Row],[transaction_hour]],TimeRules[Hour Min],TimeRules[Risk Points],,-1)</f>
        <v>0</v>
      </c>
      <c r="M420">
        <f>_xlfn.XLOOKUP(FraudData[[#This Row],[foreign_transaction]],ForeignRules[Foreign Transaction],ForeignRules[Risk Points],0)</f>
        <v>0</v>
      </c>
      <c r="N420">
        <f>_xlfn.XLOOKUP(FraudData[[#This Row],[location_mismatch]],Table10[Location Mismatch],Table10[Risk Points],0)</f>
        <v>0</v>
      </c>
      <c r="O420">
        <f>_xlfn.XLOOKUP(FraudData[[#This Row],[device_trust_score]],DeviceRules[Device Min],DeviceRules[Risk Points],,-1)</f>
        <v>0</v>
      </c>
      <c r="P420">
        <f>_xlfn.XLOOKUP(FraudData[[#This Row],[velocity_last_24h]],VelocityRules[Velocity Min],VelocityRules[Risk Points],,-1)</f>
        <v>0</v>
      </c>
      <c r="Q420">
        <f>_xlfn.XLOOKUP(FraudData[[#This Row],[merchant_category]],MerchantRules[Merchant Category],MerchantRules[Risk Points],0)</f>
        <v>0</v>
      </c>
      <c r="R420">
        <f>SUM(FraudData[[#This Row],[Amount Risk]:[Merchant Risk]])</f>
        <v>0</v>
      </c>
      <c r="S420" t="str" cm="1">
        <f t="array" ref="S420">_xlfn.IFS(FraudData[[#This Row],[Fraud Risk Score]]&gt;=8,"High Risk",FraudData[[#This Row],[Fraud Risk Score]]&gt;=6,"Medium Risk",TRUE,"Low Risk")</f>
        <v>Low Risk</v>
      </c>
    </row>
    <row r="421" spans="1:19">
      <c r="A421">
        <v>420</v>
      </c>
      <c r="B421">
        <v>251.25</v>
      </c>
      <c r="C421">
        <v>5</v>
      </c>
      <c r="D421" t="s">
        <v>46</v>
      </c>
      <c r="E421">
        <v>0</v>
      </c>
      <c r="F421">
        <v>0</v>
      </c>
      <c r="G421">
        <v>30</v>
      </c>
      <c r="H421">
        <v>2</v>
      </c>
      <c r="I421">
        <v>24</v>
      </c>
      <c r="J421">
        <v>0</v>
      </c>
      <c r="K421">
        <f>_xlfn.XLOOKUP(FraudData[[#This Row],[amount]],AmountRules[Amount Min],AmountRules[Risk Points],,-1)</f>
        <v>0</v>
      </c>
      <c r="L421">
        <f>_xlfn.XLOOKUP(FraudData[[#This Row],[transaction_hour]],TimeRules[Hour Min],TimeRules[Risk Points],,-1)</f>
        <v>0</v>
      </c>
      <c r="M421">
        <f>_xlfn.XLOOKUP(FraudData[[#This Row],[foreign_transaction]],ForeignRules[Foreign Transaction],ForeignRules[Risk Points],0)</f>
        <v>0</v>
      </c>
      <c r="N421">
        <f>_xlfn.XLOOKUP(FraudData[[#This Row],[location_mismatch]],Table10[Location Mismatch],Table10[Risk Points],0)</f>
        <v>0</v>
      </c>
      <c r="O421">
        <f>_xlfn.XLOOKUP(FraudData[[#This Row],[device_trust_score]],DeviceRules[Device Min],DeviceRules[Risk Points],,-1)</f>
        <v>2</v>
      </c>
      <c r="P421">
        <f>_xlfn.XLOOKUP(FraudData[[#This Row],[velocity_last_24h]],VelocityRules[Velocity Min],VelocityRules[Risk Points],,-1)</f>
        <v>0</v>
      </c>
      <c r="Q421">
        <f>_xlfn.XLOOKUP(FraudData[[#This Row],[merchant_category]],MerchantRules[Merchant Category],MerchantRules[Risk Points],0)</f>
        <v>0</v>
      </c>
      <c r="R421">
        <f>SUM(FraudData[[#This Row],[Amount Risk]:[Merchant Risk]])</f>
        <v>2</v>
      </c>
      <c r="S421" t="str" cm="1">
        <f t="array" ref="S421">_xlfn.IFS(FraudData[[#This Row],[Fraud Risk Score]]&gt;=8,"High Risk",FraudData[[#This Row],[Fraud Risk Score]]&gt;=6,"Medium Risk",TRUE,"Low Risk")</f>
        <v>Low Risk</v>
      </c>
    </row>
    <row r="422" spans="1:19">
      <c r="A422">
        <v>421</v>
      </c>
      <c r="B422">
        <v>282.27999999999997</v>
      </c>
      <c r="C422">
        <v>19</v>
      </c>
      <c r="D422" t="s">
        <v>49</v>
      </c>
      <c r="E422">
        <v>0</v>
      </c>
      <c r="F422">
        <v>0</v>
      </c>
      <c r="G422">
        <v>64</v>
      </c>
      <c r="H422">
        <v>1</v>
      </c>
      <c r="I422">
        <v>30</v>
      </c>
      <c r="J422">
        <v>0</v>
      </c>
      <c r="K422">
        <f>_xlfn.XLOOKUP(FraudData[[#This Row],[amount]],AmountRules[Amount Min],AmountRules[Risk Points],,-1)</f>
        <v>0</v>
      </c>
      <c r="L422">
        <f>_xlfn.XLOOKUP(FraudData[[#This Row],[transaction_hour]],TimeRules[Hour Min],TimeRules[Risk Points],,-1)</f>
        <v>0</v>
      </c>
      <c r="M422">
        <f>_xlfn.XLOOKUP(FraudData[[#This Row],[foreign_transaction]],ForeignRules[Foreign Transaction],ForeignRules[Risk Points],0)</f>
        <v>0</v>
      </c>
      <c r="N422">
        <f>_xlfn.XLOOKUP(FraudData[[#This Row],[location_mismatch]],Table10[Location Mismatch],Table10[Risk Points],0)</f>
        <v>0</v>
      </c>
      <c r="O422">
        <f>_xlfn.XLOOKUP(FraudData[[#This Row],[device_trust_score]],DeviceRules[Device Min],DeviceRules[Risk Points],,-1)</f>
        <v>1</v>
      </c>
      <c r="P422">
        <f>_xlfn.XLOOKUP(FraudData[[#This Row],[velocity_last_24h]],VelocityRules[Velocity Min],VelocityRules[Risk Points],,-1)</f>
        <v>0</v>
      </c>
      <c r="Q422">
        <f>_xlfn.XLOOKUP(FraudData[[#This Row],[merchant_category]],MerchantRules[Merchant Category],MerchantRules[Risk Points],0)</f>
        <v>1</v>
      </c>
      <c r="R422">
        <f>SUM(FraudData[[#This Row],[Amount Risk]:[Merchant Risk]])</f>
        <v>2</v>
      </c>
      <c r="S422" t="str" cm="1">
        <f t="array" ref="S422">_xlfn.IFS(FraudData[[#This Row],[Fraud Risk Score]]&gt;=8,"High Risk",FraudData[[#This Row],[Fraud Risk Score]]&gt;=6,"Medium Risk",TRUE,"Low Risk")</f>
        <v>Low Risk</v>
      </c>
    </row>
    <row r="423" spans="1:19">
      <c r="A423">
        <v>422</v>
      </c>
      <c r="B423">
        <v>280.58999999999997</v>
      </c>
      <c r="C423">
        <v>2</v>
      </c>
      <c r="D423" t="s">
        <v>47</v>
      </c>
      <c r="E423">
        <v>0</v>
      </c>
      <c r="F423">
        <v>0</v>
      </c>
      <c r="G423">
        <v>77</v>
      </c>
      <c r="H423">
        <v>1</v>
      </c>
      <c r="I423">
        <v>49</v>
      </c>
      <c r="J423">
        <v>0</v>
      </c>
      <c r="K423">
        <f>_xlfn.XLOOKUP(FraudData[[#This Row],[amount]],AmountRules[Amount Min],AmountRules[Risk Points],,-1)</f>
        <v>0</v>
      </c>
      <c r="L423">
        <f>_xlfn.XLOOKUP(FraudData[[#This Row],[transaction_hour]],TimeRules[Hour Min],TimeRules[Risk Points],,-1)</f>
        <v>3</v>
      </c>
      <c r="M423">
        <f>_xlfn.XLOOKUP(FraudData[[#This Row],[foreign_transaction]],ForeignRules[Foreign Transaction],ForeignRules[Risk Points],0)</f>
        <v>0</v>
      </c>
      <c r="N423">
        <f>_xlfn.XLOOKUP(FraudData[[#This Row],[location_mismatch]],Table10[Location Mismatch],Table10[Risk Points],0)</f>
        <v>0</v>
      </c>
      <c r="O423">
        <f>_xlfn.XLOOKUP(FraudData[[#This Row],[device_trust_score]],DeviceRules[Device Min],DeviceRules[Risk Points],,-1)</f>
        <v>0</v>
      </c>
      <c r="P423">
        <f>_xlfn.XLOOKUP(FraudData[[#This Row],[velocity_last_24h]],VelocityRules[Velocity Min],VelocityRules[Risk Points],,-1)</f>
        <v>0</v>
      </c>
      <c r="Q423">
        <f>_xlfn.XLOOKUP(FraudData[[#This Row],[merchant_category]],MerchantRules[Merchant Category],MerchantRules[Risk Points],0)</f>
        <v>0</v>
      </c>
      <c r="R423">
        <f>SUM(FraudData[[#This Row],[Amount Risk]:[Merchant Risk]])</f>
        <v>3</v>
      </c>
      <c r="S423" t="str" cm="1">
        <f t="array" ref="S423">_xlfn.IFS(FraudData[[#This Row],[Fraud Risk Score]]&gt;=8,"High Risk",FraudData[[#This Row],[Fraud Risk Score]]&gt;=6,"Medium Risk",TRUE,"Low Risk")</f>
        <v>Low Risk</v>
      </c>
    </row>
    <row r="424" spans="1:19">
      <c r="A424">
        <v>423</v>
      </c>
      <c r="B424">
        <v>17.21</v>
      </c>
      <c r="C424">
        <v>11</v>
      </c>
      <c r="D424" t="s">
        <v>50</v>
      </c>
      <c r="E424">
        <v>0</v>
      </c>
      <c r="F424">
        <v>0</v>
      </c>
      <c r="G424">
        <v>33</v>
      </c>
      <c r="H424">
        <v>2</v>
      </c>
      <c r="I424">
        <v>63</v>
      </c>
      <c r="J424">
        <v>0</v>
      </c>
      <c r="K424">
        <f>_xlfn.XLOOKUP(FraudData[[#This Row],[amount]],AmountRules[Amount Min],AmountRules[Risk Points],,-1)</f>
        <v>0</v>
      </c>
      <c r="L424">
        <f>_xlfn.XLOOKUP(FraudData[[#This Row],[transaction_hour]],TimeRules[Hour Min],TimeRules[Risk Points],,-1)</f>
        <v>0</v>
      </c>
      <c r="M424">
        <f>_xlfn.XLOOKUP(FraudData[[#This Row],[foreign_transaction]],ForeignRules[Foreign Transaction],ForeignRules[Risk Points],0)</f>
        <v>0</v>
      </c>
      <c r="N424">
        <f>_xlfn.XLOOKUP(FraudData[[#This Row],[location_mismatch]],Table10[Location Mismatch],Table10[Risk Points],0)</f>
        <v>0</v>
      </c>
      <c r="O424">
        <f>_xlfn.XLOOKUP(FraudData[[#This Row],[device_trust_score]],DeviceRules[Device Min],DeviceRules[Risk Points],,-1)</f>
        <v>2</v>
      </c>
      <c r="P424">
        <f>_xlfn.XLOOKUP(FraudData[[#This Row],[velocity_last_24h]],VelocityRules[Velocity Min],VelocityRules[Risk Points],,-1)</f>
        <v>0</v>
      </c>
      <c r="Q424">
        <f>_xlfn.XLOOKUP(FraudData[[#This Row],[merchant_category]],MerchantRules[Merchant Category],MerchantRules[Risk Points],0)</f>
        <v>0</v>
      </c>
      <c r="R424">
        <f>SUM(FraudData[[#This Row],[Amount Risk]:[Merchant Risk]])</f>
        <v>2</v>
      </c>
      <c r="S424" t="str" cm="1">
        <f t="array" ref="S424">_xlfn.IFS(FraudData[[#This Row],[Fraud Risk Score]]&gt;=8,"High Risk",FraudData[[#This Row],[Fraud Risk Score]]&gt;=6,"Medium Risk",TRUE,"Low Risk")</f>
        <v>Low Risk</v>
      </c>
    </row>
    <row r="425" spans="1:19">
      <c r="A425">
        <v>424</v>
      </c>
      <c r="B425">
        <v>122.77</v>
      </c>
      <c r="C425">
        <v>4</v>
      </c>
      <c r="D425" t="s">
        <v>47</v>
      </c>
      <c r="E425">
        <v>0</v>
      </c>
      <c r="F425">
        <v>0</v>
      </c>
      <c r="G425">
        <v>89</v>
      </c>
      <c r="H425">
        <v>3</v>
      </c>
      <c r="I425">
        <v>35</v>
      </c>
      <c r="J425">
        <v>0</v>
      </c>
      <c r="K425">
        <f>_xlfn.XLOOKUP(FraudData[[#This Row],[amount]],AmountRules[Amount Min],AmountRules[Risk Points],,-1)</f>
        <v>0</v>
      </c>
      <c r="L425">
        <f>_xlfn.XLOOKUP(FraudData[[#This Row],[transaction_hour]],TimeRules[Hour Min],TimeRules[Risk Points],,-1)</f>
        <v>0</v>
      </c>
      <c r="M425">
        <f>_xlfn.XLOOKUP(FraudData[[#This Row],[foreign_transaction]],ForeignRules[Foreign Transaction],ForeignRules[Risk Points],0)</f>
        <v>0</v>
      </c>
      <c r="N425">
        <f>_xlfn.XLOOKUP(FraudData[[#This Row],[location_mismatch]],Table10[Location Mismatch],Table10[Risk Points],0)</f>
        <v>0</v>
      </c>
      <c r="O425">
        <f>_xlfn.XLOOKUP(FraudData[[#This Row],[device_trust_score]],DeviceRules[Device Min],DeviceRules[Risk Points],,-1)</f>
        <v>0</v>
      </c>
      <c r="P425">
        <f>_xlfn.XLOOKUP(FraudData[[#This Row],[velocity_last_24h]],VelocityRules[Velocity Min],VelocityRules[Risk Points],,-1)</f>
        <v>0</v>
      </c>
      <c r="Q425">
        <f>_xlfn.XLOOKUP(FraudData[[#This Row],[merchant_category]],MerchantRules[Merchant Category],MerchantRules[Risk Points],0)</f>
        <v>0</v>
      </c>
      <c r="R425">
        <f>SUM(FraudData[[#This Row],[Amount Risk]:[Merchant Risk]])</f>
        <v>0</v>
      </c>
      <c r="S425" t="str" cm="1">
        <f t="array" ref="S425">_xlfn.IFS(FraudData[[#This Row],[Fraud Risk Score]]&gt;=8,"High Risk",FraudData[[#This Row],[Fraud Risk Score]]&gt;=6,"Medium Risk",TRUE,"Low Risk")</f>
        <v>Low Risk</v>
      </c>
    </row>
    <row r="426" spans="1:19">
      <c r="A426">
        <v>425</v>
      </c>
      <c r="B426">
        <v>10.67</v>
      </c>
      <c r="C426">
        <v>8</v>
      </c>
      <c r="D426" t="s">
        <v>48</v>
      </c>
      <c r="E426">
        <v>0</v>
      </c>
      <c r="F426">
        <v>1</v>
      </c>
      <c r="G426">
        <v>44</v>
      </c>
      <c r="H426">
        <v>3</v>
      </c>
      <c r="I426">
        <v>63</v>
      </c>
      <c r="J426">
        <v>0</v>
      </c>
      <c r="K426">
        <f>_xlfn.XLOOKUP(FraudData[[#This Row],[amount]],AmountRules[Amount Min],AmountRules[Risk Points],,-1)</f>
        <v>0</v>
      </c>
      <c r="L426">
        <f>_xlfn.XLOOKUP(FraudData[[#This Row],[transaction_hour]],TimeRules[Hour Min],TimeRules[Risk Points],,-1)</f>
        <v>0</v>
      </c>
      <c r="M426">
        <f>_xlfn.XLOOKUP(FraudData[[#This Row],[foreign_transaction]],ForeignRules[Foreign Transaction],ForeignRules[Risk Points],0)</f>
        <v>0</v>
      </c>
      <c r="N426">
        <f>_xlfn.XLOOKUP(FraudData[[#This Row],[location_mismatch]],Table10[Location Mismatch],Table10[Risk Points],0)</f>
        <v>3</v>
      </c>
      <c r="O426">
        <f>_xlfn.XLOOKUP(FraudData[[#This Row],[device_trust_score]],DeviceRules[Device Min],DeviceRules[Risk Points],,-1)</f>
        <v>2</v>
      </c>
      <c r="P426">
        <f>_xlfn.XLOOKUP(FraudData[[#This Row],[velocity_last_24h]],VelocityRules[Velocity Min],VelocityRules[Risk Points],,-1)</f>
        <v>0</v>
      </c>
      <c r="Q426">
        <f>_xlfn.XLOOKUP(FraudData[[#This Row],[merchant_category]],MerchantRules[Merchant Category],MerchantRules[Risk Points],0)</f>
        <v>0</v>
      </c>
      <c r="R426">
        <f>SUM(FraudData[[#This Row],[Amount Risk]:[Merchant Risk]])</f>
        <v>5</v>
      </c>
      <c r="S426" t="str" cm="1">
        <f t="array" ref="S426">_xlfn.IFS(FraudData[[#This Row],[Fraud Risk Score]]&gt;=8,"High Risk",FraudData[[#This Row],[Fraud Risk Score]]&gt;=6,"Medium Risk",TRUE,"Low Risk")</f>
        <v>Low Risk</v>
      </c>
    </row>
    <row r="427" spans="1:19">
      <c r="A427">
        <v>426</v>
      </c>
      <c r="B427">
        <v>143.54</v>
      </c>
      <c r="C427">
        <v>11</v>
      </c>
      <c r="D427" t="s">
        <v>47</v>
      </c>
      <c r="E427">
        <v>0</v>
      </c>
      <c r="F427">
        <v>0</v>
      </c>
      <c r="G427">
        <v>30</v>
      </c>
      <c r="H427">
        <v>2</v>
      </c>
      <c r="I427">
        <v>62</v>
      </c>
      <c r="J427">
        <v>0</v>
      </c>
      <c r="K427">
        <f>_xlfn.XLOOKUP(FraudData[[#This Row],[amount]],AmountRules[Amount Min],AmountRules[Risk Points],,-1)</f>
        <v>0</v>
      </c>
      <c r="L427">
        <f>_xlfn.XLOOKUP(FraudData[[#This Row],[transaction_hour]],TimeRules[Hour Min],TimeRules[Risk Points],,-1)</f>
        <v>0</v>
      </c>
      <c r="M427">
        <f>_xlfn.XLOOKUP(FraudData[[#This Row],[foreign_transaction]],ForeignRules[Foreign Transaction],ForeignRules[Risk Points],0)</f>
        <v>0</v>
      </c>
      <c r="N427">
        <f>_xlfn.XLOOKUP(FraudData[[#This Row],[location_mismatch]],Table10[Location Mismatch],Table10[Risk Points],0)</f>
        <v>0</v>
      </c>
      <c r="O427">
        <f>_xlfn.XLOOKUP(FraudData[[#This Row],[device_trust_score]],DeviceRules[Device Min],DeviceRules[Risk Points],,-1)</f>
        <v>2</v>
      </c>
      <c r="P427">
        <f>_xlfn.XLOOKUP(FraudData[[#This Row],[velocity_last_24h]],VelocityRules[Velocity Min],VelocityRules[Risk Points],,-1)</f>
        <v>0</v>
      </c>
      <c r="Q427">
        <f>_xlfn.XLOOKUP(FraudData[[#This Row],[merchant_category]],MerchantRules[Merchant Category],MerchantRules[Risk Points],0)</f>
        <v>0</v>
      </c>
      <c r="R427">
        <f>SUM(FraudData[[#This Row],[Amount Risk]:[Merchant Risk]])</f>
        <v>2</v>
      </c>
      <c r="S427" t="str" cm="1">
        <f t="array" ref="S427">_xlfn.IFS(FraudData[[#This Row],[Fraud Risk Score]]&gt;=8,"High Risk",FraudData[[#This Row],[Fraud Risk Score]]&gt;=6,"Medium Risk",TRUE,"Low Risk")</f>
        <v>Low Risk</v>
      </c>
    </row>
    <row r="428" spans="1:19">
      <c r="A428">
        <v>427</v>
      </c>
      <c r="B428">
        <v>104.86</v>
      </c>
      <c r="C428">
        <v>9</v>
      </c>
      <c r="D428" t="s">
        <v>50</v>
      </c>
      <c r="E428">
        <v>0</v>
      </c>
      <c r="F428">
        <v>0</v>
      </c>
      <c r="G428">
        <v>63</v>
      </c>
      <c r="H428">
        <v>1</v>
      </c>
      <c r="I428">
        <v>25</v>
      </c>
      <c r="J428">
        <v>0</v>
      </c>
      <c r="K428">
        <f>_xlfn.XLOOKUP(FraudData[[#This Row],[amount]],AmountRules[Amount Min],AmountRules[Risk Points],,-1)</f>
        <v>0</v>
      </c>
      <c r="L428">
        <f>_xlfn.XLOOKUP(FraudData[[#This Row],[transaction_hour]],TimeRules[Hour Min],TimeRules[Risk Points],,-1)</f>
        <v>0</v>
      </c>
      <c r="M428">
        <f>_xlfn.XLOOKUP(FraudData[[#This Row],[foreign_transaction]],ForeignRules[Foreign Transaction],ForeignRules[Risk Points],0)</f>
        <v>0</v>
      </c>
      <c r="N428">
        <f>_xlfn.XLOOKUP(FraudData[[#This Row],[location_mismatch]],Table10[Location Mismatch],Table10[Risk Points],0)</f>
        <v>0</v>
      </c>
      <c r="O428">
        <f>_xlfn.XLOOKUP(FraudData[[#This Row],[device_trust_score]],DeviceRules[Device Min],DeviceRules[Risk Points],,-1)</f>
        <v>1</v>
      </c>
      <c r="P428">
        <f>_xlfn.XLOOKUP(FraudData[[#This Row],[velocity_last_24h]],VelocityRules[Velocity Min],VelocityRules[Risk Points],,-1)</f>
        <v>0</v>
      </c>
      <c r="Q428">
        <f>_xlfn.XLOOKUP(FraudData[[#This Row],[merchant_category]],MerchantRules[Merchant Category],MerchantRules[Risk Points],0)</f>
        <v>0</v>
      </c>
      <c r="R428">
        <f>SUM(FraudData[[#This Row],[Amount Risk]:[Merchant Risk]])</f>
        <v>1</v>
      </c>
      <c r="S428" t="str" cm="1">
        <f t="array" ref="S428">_xlfn.IFS(FraudData[[#This Row],[Fraud Risk Score]]&gt;=8,"High Risk",FraudData[[#This Row],[Fraud Risk Score]]&gt;=6,"Medium Risk",TRUE,"Low Risk")</f>
        <v>Low Risk</v>
      </c>
    </row>
    <row r="429" spans="1:19">
      <c r="A429">
        <v>428</v>
      </c>
      <c r="B429">
        <v>393.59</v>
      </c>
      <c r="C429">
        <v>18</v>
      </c>
      <c r="D429" t="s">
        <v>48</v>
      </c>
      <c r="E429">
        <v>0</v>
      </c>
      <c r="F429">
        <v>0</v>
      </c>
      <c r="G429">
        <v>45</v>
      </c>
      <c r="H429">
        <v>2</v>
      </c>
      <c r="I429">
        <v>46</v>
      </c>
      <c r="J429">
        <v>0</v>
      </c>
      <c r="K429">
        <f>_xlfn.XLOOKUP(FraudData[[#This Row],[amount]],AmountRules[Amount Min],AmountRules[Risk Points],,-1)</f>
        <v>0</v>
      </c>
      <c r="L429">
        <f>_xlfn.XLOOKUP(FraudData[[#This Row],[transaction_hour]],TimeRules[Hour Min],TimeRules[Risk Points],,-1)</f>
        <v>0</v>
      </c>
      <c r="M429">
        <f>_xlfn.XLOOKUP(FraudData[[#This Row],[foreign_transaction]],ForeignRules[Foreign Transaction],ForeignRules[Risk Points],0)</f>
        <v>0</v>
      </c>
      <c r="N429">
        <f>_xlfn.XLOOKUP(FraudData[[#This Row],[location_mismatch]],Table10[Location Mismatch],Table10[Risk Points],0)</f>
        <v>0</v>
      </c>
      <c r="O429">
        <f>_xlfn.XLOOKUP(FraudData[[#This Row],[device_trust_score]],DeviceRules[Device Min],DeviceRules[Risk Points],,-1)</f>
        <v>2</v>
      </c>
      <c r="P429">
        <f>_xlfn.XLOOKUP(FraudData[[#This Row],[velocity_last_24h]],VelocityRules[Velocity Min],VelocityRules[Risk Points],,-1)</f>
        <v>0</v>
      </c>
      <c r="Q429">
        <f>_xlfn.XLOOKUP(FraudData[[#This Row],[merchant_category]],MerchantRules[Merchant Category],MerchantRules[Risk Points],0)</f>
        <v>0</v>
      </c>
      <c r="R429">
        <f>SUM(FraudData[[#This Row],[Amount Risk]:[Merchant Risk]])</f>
        <v>2</v>
      </c>
      <c r="S429" t="str" cm="1">
        <f t="array" ref="S429">_xlfn.IFS(FraudData[[#This Row],[Fraud Risk Score]]&gt;=8,"High Risk",FraudData[[#This Row],[Fraud Risk Score]]&gt;=6,"Medium Risk",TRUE,"Low Risk")</f>
        <v>Low Risk</v>
      </c>
    </row>
    <row r="430" spans="1:19">
      <c r="A430">
        <v>429</v>
      </c>
      <c r="B430">
        <v>77.790000000000006</v>
      </c>
      <c r="C430">
        <v>4</v>
      </c>
      <c r="D430" t="s">
        <v>46</v>
      </c>
      <c r="E430">
        <v>0</v>
      </c>
      <c r="F430">
        <v>0</v>
      </c>
      <c r="G430">
        <v>61</v>
      </c>
      <c r="H430">
        <v>6</v>
      </c>
      <c r="I430">
        <v>37</v>
      </c>
      <c r="J430">
        <v>0</v>
      </c>
      <c r="K430">
        <f>_xlfn.XLOOKUP(FraudData[[#This Row],[amount]],AmountRules[Amount Min],AmountRules[Risk Points],,-1)</f>
        <v>0</v>
      </c>
      <c r="L430">
        <f>_xlfn.XLOOKUP(FraudData[[#This Row],[transaction_hour]],TimeRules[Hour Min],TimeRules[Risk Points],,-1)</f>
        <v>0</v>
      </c>
      <c r="M430">
        <f>_xlfn.XLOOKUP(FraudData[[#This Row],[foreign_transaction]],ForeignRules[Foreign Transaction],ForeignRules[Risk Points],0)</f>
        <v>0</v>
      </c>
      <c r="N430">
        <f>_xlfn.XLOOKUP(FraudData[[#This Row],[location_mismatch]],Table10[Location Mismatch],Table10[Risk Points],0)</f>
        <v>0</v>
      </c>
      <c r="O430">
        <f>_xlfn.XLOOKUP(FraudData[[#This Row],[device_trust_score]],DeviceRules[Device Min],DeviceRules[Risk Points],,-1)</f>
        <v>1</v>
      </c>
      <c r="P430">
        <f>_xlfn.XLOOKUP(FraudData[[#This Row],[velocity_last_24h]],VelocityRules[Velocity Min],VelocityRules[Risk Points],,-1)</f>
        <v>3</v>
      </c>
      <c r="Q430">
        <f>_xlfn.XLOOKUP(FraudData[[#This Row],[merchant_category]],MerchantRules[Merchant Category],MerchantRules[Risk Points],0)</f>
        <v>0</v>
      </c>
      <c r="R430">
        <f>SUM(FraudData[[#This Row],[Amount Risk]:[Merchant Risk]])</f>
        <v>4</v>
      </c>
      <c r="S430" t="str" cm="1">
        <f t="array" ref="S430">_xlfn.IFS(FraudData[[#This Row],[Fraud Risk Score]]&gt;=8,"High Risk",FraudData[[#This Row],[Fraud Risk Score]]&gt;=6,"Medium Risk",TRUE,"Low Risk")</f>
        <v>Low Risk</v>
      </c>
    </row>
    <row r="431" spans="1:19">
      <c r="A431">
        <v>430</v>
      </c>
      <c r="B431">
        <v>22.41</v>
      </c>
      <c r="C431">
        <v>4</v>
      </c>
      <c r="D431" t="s">
        <v>47</v>
      </c>
      <c r="E431">
        <v>0</v>
      </c>
      <c r="F431">
        <v>0</v>
      </c>
      <c r="G431">
        <v>36</v>
      </c>
      <c r="H431">
        <v>2</v>
      </c>
      <c r="I431">
        <v>43</v>
      </c>
      <c r="J431">
        <v>0</v>
      </c>
      <c r="K431">
        <f>_xlfn.XLOOKUP(FraudData[[#This Row],[amount]],AmountRules[Amount Min],AmountRules[Risk Points],,-1)</f>
        <v>0</v>
      </c>
      <c r="L431">
        <f>_xlfn.XLOOKUP(FraudData[[#This Row],[transaction_hour]],TimeRules[Hour Min],TimeRules[Risk Points],,-1)</f>
        <v>0</v>
      </c>
      <c r="M431">
        <f>_xlfn.XLOOKUP(FraudData[[#This Row],[foreign_transaction]],ForeignRules[Foreign Transaction],ForeignRules[Risk Points],0)</f>
        <v>0</v>
      </c>
      <c r="N431">
        <f>_xlfn.XLOOKUP(FraudData[[#This Row],[location_mismatch]],Table10[Location Mismatch],Table10[Risk Points],0)</f>
        <v>0</v>
      </c>
      <c r="O431">
        <f>_xlfn.XLOOKUP(FraudData[[#This Row],[device_trust_score]],DeviceRules[Device Min],DeviceRules[Risk Points],,-1)</f>
        <v>2</v>
      </c>
      <c r="P431">
        <f>_xlfn.XLOOKUP(FraudData[[#This Row],[velocity_last_24h]],VelocityRules[Velocity Min],VelocityRules[Risk Points],,-1)</f>
        <v>0</v>
      </c>
      <c r="Q431">
        <f>_xlfn.XLOOKUP(FraudData[[#This Row],[merchant_category]],MerchantRules[Merchant Category],MerchantRules[Risk Points],0)</f>
        <v>0</v>
      </c>
      <c r="R431">
        <f>SUM(FraudData[[#This Row],[Amount Risk]:[Merchant Risk]])</f>
        <v>2</v>
      </c>
      <c r="S431" t="str" cm="1">
        <f t="array" ref="S431">_xlfn.IFS(FraudData[[#This Row],[Fraud Risk Score]]&gt;=8,"High Risk",FraudData[[#This Row],[Fraud Risk Score]]&gt;=6,"Medium Risk",TRUE,"Low Risk")</f>
        <v>Low Risk</v>
      </c>
    </row>
    <row r="432" spans="1:19">
      <c r="A432">
        <v>431</v>
      </c>
      <c r="B432">
        <v>27.78</v>
      </c>
      <c r="C432">
        <v>8</v>
      </c>
      <c r="D432" t="s">
        <v>46</v>
      </c>
      <c r="E432">
        <v>0</v>
      </c>
      <c r="F432">
        <v>0</v>
      </c>
      <c r="G432">
        <v>94</v>
      </c>
      <c r="H432">
        <v>4</v>
      </c>
      <c r="I432">
        <v>35</v>
      </c>
      <c r="J432">
        <v>0</v>
      </c>
      <c r="K432">
        <f>_xlfn.XLOOKUP(FraudData[[#This Row],[amount]],AmountRules[Amount Min],AmountRules[Risk Points],,-1)</f>
        <v>0</v>
      </c>
      <c r="L432">
        <f>_xlfn.XLOOKUP(FraudData[[#This Row],[transaction_hour]],TimeRules[Hour Min],TimeRules[Risk Points],,-1)</f>
        <v>0</v>
      </c>
      <c r="M432">
        <f>_xlfn.XLOOKUP(FraudData[[#This Row],[foreign_transaction]],ForeignRules[Foreign Transaction],ForeignRules[Risk Points],0)</f>
        <v>0</v>
      </c>
      <c r="N432">
        <f>_xlfn.XLOOKUP(FraudData[[#This Row],[location_mismatch]],Table10[Location Mismatch],Table10[Risk Points],0)</f>
        <v>0</v>
      </c>
      <c r="O432">
        <f>_xlfn.XLOOKUP(FraudData[[#This Row],[device_trust_score]],DeviceRules[Device Min],DeviceRules[Risk Points],,-1)</f>
        <v>0</v>
      </c>
      <c r="P432">
        <f>_xlfn.XLOOKUP(FraudData[[#This Row],[velocity_last_24h]],VelocityRules[Velocity Min],VelocityRules[Risk Points],,-1)</f>
        <v>0</v>
      </c>
      <c r="Q432">
        <f>_xlfn.XLOOKUP(FraudData[[#This Row],[merchant_category]],MerchantRules[Merchant Category],MerchantRules[Risk Points],0)</f>
        <v>0</v>
      </c>
      <c r="R432">
        <f>SUM(FraudData[[#This Row],[Amount Risk]:[Merchant Risk]])</f>
        <v>0</v>
      </c>
      <c r="S432" t="str" cm="1">
        <f t="array" ref="S432">_xlfn.IFS(FraudData[[#This Row],[Fraud Risk Score]]&gt;=8,"High Risk",FraudData[[#This Row],[Fraud Risk Score]]&gt;=6,"Medium Risk",TRUE,"Low Risk")</f>
        <v>Low Risk</v>
      </c>
    </row>
    <row r="433" spans="1:19">
      <c r="A433">
        <v>432</v>
      </c>
      <c r="B433">
        <v>258.02</v>
      </c>
      <c r="C433">
        <v>19</v>
      </c>
      <c r="D433" t="s">
        <v>47</v>
      </c>
      <c r="E433">
        <v>0</v>
      </c>
      <c r="F433">
        <v>0</v>
      </c>
      <c r="G433">
        <v>39</v>
      </c>
      <c r="H433">
        <v>5</v>
      </c>
      <c r="I433">
        <v>63</v>
      </c>
      <c r="J433">
        <v>0</v>
      </c>
      <c r="K433">
        <f>_xlfn.XLOOKUP(FraudData[[#This Row],[amount]],AmountRules[Amount Min],AmountRules[Risk Points],,-1)</f>
        <v>0</v>
      </c>
      <c r="L433">
        <f>_xlfn.XLOOKUP(FraudData[[#This Row],[transaction_hour]],TimeRules[Hour Min],TimeRules[Risk Points],,-1)</f>
        <v>0</v>
      </c>
      <c r="M433">
        <f>_xlfn.XLOOKUP(FraudData[[#This Row],[foreign_transaction]],ForeignRules[Foreign Transaction],ForeignRules[Risk Points],0)</f>
        <v>0</v>
      </c>
      <c r="N433">
        <f>_xlfn.XLOOKUP(FraudData[[#This Row],[location_mismatch]],Table10[Location Mismatch],Table10[Risk Points],0)</f>
        <v>0</v>
      </c>
      <c r="O433">
        <f>_xlfn.XLOOKUP(FraudData[[#This Row],[device_trust_score]],DeviceRules[Device Min],DeviceRules[Risk Points],,-1)</f>
        <v>2</v>
      </c>
      <c r="P433">
        <f>_xlfn.XLOOKUP(FraudData[[#This Row],[velocity_last_24h]],VelocityRules[Velocity Min],VelocityRules[Risk Points],,-1)</f>
        <v>3</v>
      </c>
      <c r="Q433">
        <f>_xlfn.XLOOKUP(FraudData[[#This Row],[merchant_category]],MerchantRules[Merchant Category],MerchantRules[Risk Points],0)</f>
        <v>0</v>
      </c>
      <c r="R433">
        <f>SUM(FraudData[[#This Row],[Amount Risk]:[Merchant Risk]])</f>
        <v>5</v>
      </c>
      <c r="S433" t="str" cm="1">
        <f t="array" ref="S433">_xlfn.IFS(FraudData[[#This Row],[Fraud Risk Score]]&gt;=8,"High Risk",FraudData[[#This Row],[Fraud Risk Score]]&gt;=6,"Medium Risk",TRUE,"Low Risk")</f>
        <v>Low Risk</v>
      </c>
    </row>
    <row r="434" spans="1:19">
      <c r="A434">
        <v>433</v>
      </c>
      <c r="B434">
        <v>173.32</v>
      </c>
      <c r="C434">
        <v>16</v>
      </c>
      <c r="D434" t="s">
        <v>49</v>
      </c>
      <c r="E434">
        <v>0</v>
      </c>
      <c r="F434">
        <v>0</v>
      </c>
      <c r="G434">
        <v>45</v>
      </c>
      <c r="H434">
        <v>2</v>
      </c>
      <c r="I434">
        <v>19</v>
      </c>
      <c r="J434">
        <v>0</v>
      </c>
      <c r="K434">
        <f>_xlfn.XLOOKUP(FraudData[[#This Row],[amount]],AmountRules[Amount Min],AmountRules[Risk Points],,-1)</f>
        <v>0</v>
      </c>
      <c r="L434">
        <f>_xlfn.XLOOKUP(FraudData[[#This Row],[transaction_hour]],TimeRules[Hour Min],TimeRules[Risk Points],,-1)</f>
        <v>0</v>
      </c>
      <c r="M434">
        <f>_xlfn.XLOOKUP(FraudData[[#This Row],[foreign_transaction]],ForeignRules[Foreign Transaction],ForeignRules[Risk Points],0)</f>
        <v>0</v>
      </c>
      <c r="N434">
        <f>_xlfn.XLOOKUP(FraudData[[#This Row],[location_mismatch]],Table10[Location Mismatch],Table10[Risk Points],0)</f>
        <v>0</v>
      </c>
      <c r="O434">
        <f>_xlfn.XLOOKUP(FraudData[[#This Row],[device_trust_score]],DeviceRules[Device Min],DeviceRules[Risk Points],,-1)</f>
        <v>2</v>
      </c>
      <c r="P434">
        <f>_xlfn.XLOOKUP(FraudData[[#This Row],[velocity_last_24h]],VelocityRules[Velocity Min],VelocityRules[Risk Points],,-1)</f>
        <v>0</v>
      </c>
      <c r="Q434">
        <f>_xlfn.XLOOKUP(FraudData[[#This Row],[merchant_category]],MerchantRules[Merchant Category],MerchantRules[Risk Points],0)</f>
        <v>1</v>
      </c>
      <c r="R434">
        <f>SUM(FraudData[[#This Row],[Amount Risk]:[Merchant Risk]])</f>
        <v>3</v>
      </c>
      <c r="S434" t="str" cm="1">
        <f t="array" ref="S434">_xlfn.IFS(FraudData[[#This Row],[Fraud Risk Score]]&gt;=8,"High Risk",FraudData[[#This Row],[Fraud Risk Score]]&gt;=6,"Medium Risk",TRUE,"Low Risk")</f>
        <v>Low Risk</v>
      </c>
    </row>
    <row r="435" spans="1:19">
      <c r="A435">
        <v>434</v>
      </c>
      <c r="B435">
        <v>19.190000000000001</v>
      </c>
      <c r="C435">
        <v>9</v>
      </c>
      <c r="D435" t="s">
        <v>49</v>
      </c>
      <c r="E435">
        <v>0</v>
      </c>
      <c r="F435">
        <v>0</v>
      </c>
      <c r="G435">
        <v>70</v>
      </c>
      <c r="H435">
        <v>0</v>
      </c>
      <c r="I435">
        <v>60</v>
      </c>
      <c r="J435">
        <v>0</v>
      </c>
      <c r="K435">
        <f>_xlfn.XLOOKUP(FraudData[[#This Row],[amount]],AmountRules[Amount Min],AmountRules[Risk Points],,-1)</f>
        <v>0</v>
      </c>
      <c r="L435">
        <f>_xlfn.XLOOKUP(FraudData[[#This Row],[transaction_hour]],TimeRules[Hour Min],TimeRules[Risk Points],,-1)</f>
        <v>0</v>
      </c>
      <c r="M435">
        <f>_xlfn.XLOOKUP(FraudData[[#This Row],[foreign_transaction]],ForeignRules[Foreign Transaction],ForeignRules[Risk Points],0)</f>
        <v>0</v>
      </c>
      <c r="N435">
        <f>_xlfn.XLOOKUP(FraudData[[#This Row],[location_mismatch]],Table10[Location Mismatch],Table10[Risk Points],0)</f>
        <v>0</v>
      </c>
      <c r="O435">
        <f>_xlfn.XLOOKUP(FraudData[[#This Row],[device_trust_score]],DeviceRules[Device Min],DeviceRules[Risk Points],,-1)</f>
        <v>0</v>
      </c>
      <c r="P435">
        <f>_xlfn.XLOOKUP(FraudData[[#This Row],[velocity_last_24h]],VelocityRules[Velocity Min],VelocityRules[Risk Points],,-1)</f>
        <v>0</v>
      </c>
      <c r="Q435">
        <f>_xlfn.XLOOKUP(FraudData[[#This Row],[merchant_category]],MerchantRules[Merchant Category],MerchantRules[Risk Points],0)</f>
        <v>1</v>
      </c>
      <c r="R435">
        <f>SUM(FraudData[[#This Row],[Amount Risk]:[Merchant Risk]])</f>
        <v>1</v>
      </c>
      <c r="S435" t="str" cm="1">
        <f t="array" ref="S435">_xlfn.IFS(FraudData[[#This Row],[Fraud Risk Score]]&gt;=8,"High Risk",FraudData[[#This Row],[Fraud Risk Score]]&gt;=6,"Medium Risk",TRUE,"Low Risk")</f>
        <v>Low Risk</v>
      </c>
    </row>
    <row r="436" spans="1:19">
      <c r="A436">
        <v>435</v>
      </c>
      <c r="B436">
        <v>15.81</v>
      </c>
      <c r="C436">
        <v>20</v>
      </c>
      <c r="D436" t="s">
        <v>50</v>
      </c>
      <c r="E436">
        <v>0</v>
      </c>
      <c r="F436">
        <v>0</v>
      </c>
      <c r="G436">
        <v>95</v>
      </c>
      <c r="H436">
        <v>2</v>
      </c>
      <c r="I436">
        <v>64</v>
      </c>
      <c r="J436">
        <v>0</v>
      </c>
      <c r="K436">
        <f>_xlfn.XLOOKUP(FraudData[[#This Row],[amount]],AmountRules[Amount Min],AmountRules[Risk Points],,-1)</f>
        <v>0</v>
      </c>
      <c r="L436">
        <f>_xlfn.XLOOKUP(FraudData[[#This Row],[transaction_hour]],TimeRules[Hour Min],TimeRules[Risk Points],,-1)</f>
        <v>0</v>
      </c>
      <c r="M436">
        <f>_xlfn.XLOOKUP(FraudData[[#This Row],[foreign_transaction]],ForeignRules[Foreign Transaction],ForeignRules[Risk Points],0)</f>
        <v>0</v>
      </c>
      <c r="N436">
        <f>_xlfn.XLOOKUP(FraudData[[#This Row],[location_mismatch]],Table10[Location Mismatch],Table10[Risk Points],0)</f>
        <v>0</v>
      </c>
      <c r="O436">
        <f>_xlfn.XLOOKUP(FraudData[[#This Row],[device_trust_score]],DeviceRules[Device Min],DeviceRules[Risk Points],,-1)</f>
        <v>0</v>
      </c>
      <c r="P436">
        <f>_xlfn.XLOOKUP(FraudData[[#This Row],[velocity_last_24h]],VelocityRules[Velocity Min],VelocityRules[Risk Points],,-1)</f>
        <v>0</v>
      </c>
      <c r="Q436">
        <f>_xlfn.XLOOKUP(FraudData[[#This Row],[merchant_category]],MerchantRules[Merchant Category],MerchantRules[Risk Points],0)</f>
        <v>0</v>
      </c>
      <c r="R436">
        <f>SUM(FraudData[[#This Row],[Amount Risk]:[Merchant Risk]])</f>
        <v>0</v>
      </c>
      <c r="S436" t="str" cm="1">
        <f t="array" ref="S436">_xlfn.IFS(FraudData[[#This Row],[Fraud Risk Score]]&gt;=8,"High Risk",FraudData[[#This Row],[Fraud Risk Score]]&gt;=6,"Medium Risk",TRUE,"Low Risk")</f>
        <v>Low Risk</v>
      </c>
    </row>
    <row r="437" spans="1:19">
      <c r="A437">
        <v>436</v>
      </c>
      <c r="B437">
        <v>217.3</v>
      </c>
      <c r="C437">
        <v>0</v>
      </c>
      <c r="D437" t="s">
        <v>49</v>
      </c>
      <c r="E437">
        <v>0</v>
      </c>
      <c r="F437">
        <v>0</v>
      </c>
      <c r="G437">
        <v>34</v>
      </c>
      <c r="H437">
        <v>6</v>
      </c>
      <c r="I437">
        <v>59</v>
      </c>
      <c r="J437">
        <v>1</v>
      </c>
      <c r="K437">
        <f>_xlfn.XLOOKUP(FraudData[[#This Row],[amount]],AmountRules[Amount Min],AmountRules[Risk Points],,-1)</f>
        <v>0</v>
      </c>
      <c r="L437">
        <f>_xlfn.XLOOKUP(FraudData[[#This Row],[transaction_hour]],TimeRules[Hour Min],TimeRules[Risk Points],,-1)</f>
        <v>3</v>
      </c>
      <c r="M437">
        <f>_xlfn.XLOOKUP(FraudData[[#This Row],[foreign_transaction]],ForeignRules[Foreign Transaction],ForeignRules[Risk Points],0)</f>
        <v>0</v>
      </c>
      <c r="N437">
        <f>_xlfn.XLOOKUP(FraudData[[#This Row],[location_mismatch]],Table10[Location Mismatch],Table10[Risk Points],0)</f>
        <v>0</v>
      </c>
      <c r="O437">
        <f>_xlfn.XLOOKUP(FraudData[[#This Row],[device_trust_score]],DeviceRules[Device Min],DeviceRules[Risk Points],,-1)</f>
        <v>2</v>
      </c>
      <c r="P437">
        <f>_xlfn.XLOOKUP(FraudData[[#This Row],[velocity_last_24h]],VelocityRules[Velocity Min],VelocityRules[Risk Points],,-1)</f>
        <v>3</v>
      </c>
      <c r="Q437">
        <f>_xlfn.XLOOKUP(FraudData[[#This Row],[merchant_category]],MerchantRules[Merchant Category],MerchantRules[Risk Points],0)</f>
        <v>1</v>
      </c>
      <c r="R437">
        <f>SUM(FraudData[[#This Row],[Amount Risk]:[Merchant Risk]])</f>
        <v>9</v>
      </c>
      <c r="S437" t="str" cm="1">
        <f t="array" ref="S437">_xlfn.IFS(FraudData[[#This Row],[Fraud Risk Score]]&gt;=8,"High Risk",FraudData[[#This Row],[Fraud Risk Score]]&gt;=6,"Medium Risk",TRUE,"Low Risk")</f>
        <v>High Risk</v>
      </c>
    </row>
    <row r="438" spans="1:19">
      <c r="A438">
        <v>437</v>
      </c>
      <c r="B438">
        <v>13.6</v>
      </c>
      <c r="C438">
        <v>21</v>
      </c>
      <c r="D438" t="s">
        <v>48</v>
      </c>
      <c r="E438">
        <v>0</v>
      </c>
      <c r="F438">
        <v>0</v>
      </c>
      <c r="G438">
        <v>90</v>
      </c>
      <c r="H438">
        <v>2</v>
      </c>
      <c r="I438">
        <v>66</v>
      </c>
      <c r="J438">
        <v>0</v>
      </c>
      <c r="K438">
        <f>_xlfn.XLOOKUP(FraudData[[#This Row],[amount]],AmountRules[Amount Min],AmountRules[Risk Points],,-1)</f>
        <v>0</v>
      </c>
      <c r="L438">
        <f>_xlfn.XLOOKUP(FraudData[[#This Row],[transaction_hour]],TimeRules[Hour Min],TimeRules[Risk Points],,-1)</f>
        <v>0</v>
      </c>
      <c r="M438">
        <f>_xlfn.XLOOKUP(FraudData[[#This Row],[foreign_transaction]],ForeignRules[Foreign Transaction],ForeignRules[Risk Points],0)</f>
        <v>0</v>
      </c>
      <c r="N438">
        <f>_xlfn.XLOOKUP(FraudData[[#This Row],[location_mismatch]],Table10[Location Mismatch],Table10[Risk Points],0)</f>
        <v>0</v>
      </c>
      <c r="O438">
        <f>_xlfn.XLOOKUP(FraudData[[#This Row],[device_trust_score]],DeviceRules[Device Min],DeviceRules[Risk Points],,-1)</f>
        <v>0</v>
      </c>
      <c r="P438">
        <f>_xlfn.XLOOKUP(FraudData[[#This Row],[velocity_last_24h]],VelocityRules[Velocity Min],VelocityRules[Risk Points],,-1)</f>
        <v>0</v>
      </c>
      <c r="Q438">
        <f>_xlfn.XLOOKUP(FraudData[[#This Row],[merchant_category]],MerchantRules[Merchant Category],MerchantRules[Risk Points],0)</f>
        <v>0</v>
      </c>
      <c r="R438">
        <f>SUM(FraudData[[#This Row],[Amount Risk]:[Merchant Risk]])</f>
        <v>0</v>
      </c>
      <c r="S438" t="str" cm="1">
        <f t="array" ref="S438">_xlfn.IFS(FraudData[[#This Row],[Fraud Risk Score]]&gt;=8,"High Risk",FraudData[[#This Row],[Fraud Risk Score]]&gt;=6,"Medium Risk",TRUE,"Low Risk")</f>
        <v>Low Risk</v>
      </c>
    </row>
    <row r="439" spans="1:19">
      <c r="A439">
        <v>438</v>
      </c>
      <c r="B439">
        <v>310.52999999999997</v>
      </c>
      <c r="C439">
        <v>15</v>
      </c>
      <c r="D439" t="s">
        <v>48</v>
      </c>
      <c r="E439">
        <v>0</v>
      </c>
      <c r="F439">
        <v>0</v>
      </c>
      <c r="G439">
        <v>63</v>
      </c>
      <c r="H439">
        <v>4</v>
      </c>
      <c r="I439">
        <v>41</v>
      </c>
      <c r="J439">
        <v>0</v>
      </c>
      <c r="K439">
        <f>_xlfn.XLOOKUP(FraudData[[#This Row],[amount]],AmountRules[Amount Min],AmountRules[Risk Points],,-1)</f>
        <v>0</v>
      </c>
      <c r="L439">
        <f>_xlfn.XLOOKUP(FraudData[[#This Row],[transaction_hour]],TimeRules[Hour Min],TimeRules[Risk Points],,-1)</f>
        <v>0</v>
      </c>
      <c r="M439">
        <f>_xlfn.XLOOKUP(FraudData[[#This Row],[foreign_transaction]],ForeignRules[Foreign Transaction],ForeignRules[Risk Points],0)</f>
        <v>0</v>
      </c>
      <c r="N439">
        <f>_xlfn.XLOOKUP(FraudData[[#This Row],[location_mismatch]],Table10[Location Mismatch],Table10[Risk Points],0)</f>
        <v>0</v>
      </c>
      <c r="O439">
        <f>_xlfn.XLOOKUP(FraudData[[#This Row],[device_trust_score]],DeviceRules[Device Min],DeviceRules[Risk Points],,-1)</f>
        <v>1</v>
      </c>
      <c r="P439">
        <f>_xlfn.XLOOKUP(FraudData[[#This Row],[velocity_last_24h]],VelocityRules[Velocity Min],VelocityRules[Risk Points],,-1)</f>
        <v>0</v>
      </c>
      <c r="Q439">
        <f>_xlfn.XLOOKUP(FraudData[[#This Row],[merchant_category]],MerchantRules[Merchant Category],MerchantRules[Risk Points],0)</f>
        <v>0</v>
      </c>
      <c r="R439">
        <f>SUM(FraudData[[#This Row],[Amount Risk]:[Merchant Risk]])</f>
        <v>1</v>
      </c>
      <c r="S439" t="str" cm="1">
        <f t="array" ref="S439">_xlfn.IFS(FraudData[[#This Row],[Fraud Risk Score]]&gt;=8,"High Risk",FraudData[[#This Row],[Fraud Risk Score]]&gt;=6,"Medium Risk",TRUE,"Low Risk")</f>
        <v>Low Risk</v>
      </c>
    </row>
    <row r="440" spans="1:19">
      <c r="A440">
        <v>439</v>
      </c>
      <c r="B440">
        <v>220.5</v>
      </c>
      <c r="C440">
        <v>14</v>
      </c>
      <c r="D440" t="s">
        <v>47</v>
      </c>
      <c r="E440">
        <v>0</v>
      </c>
      <c r="F440">
        <v>0</v>
      </c>
      <c r="G440">
        <v>46</v>
      </c>
      <c r="H440">
        <v>1</v>
      </c>
      <c r="I440">
        <v>60</v>
      </c>
      <c r="J440">
        <v>0</v>
      </c>
      <c r="K440">
        <f>_xlfn.XLOOKUP(FraudData[[#This Row],[amount]],AmountRules[Amount Min],AmountRules[Risk Points],,-1)</f>
        <v>0</v>
      </c>
      <c r="L440">
        <f>_xlfn.XLOOKUP(FraudData[[#This Row],[transaction_hour]],TimeRules[Hour Min],TimeRules[Risk Points],,-1)</f>
        <v>0</v>
      </c>
      <c r="M440">
        <f>_xlfn.XLOOKUP(FraudData[[#This Row],[foreign_transaction]],ForeignRules[Foreign Transaction],ForeignRules[Risk Points],0)</f>
        <v>0</v>
      </c>
      <c r="N440">
        <f>_xlfn.XLOOKUP(FraudData[[#This Row],[location_mismatch]],Table10[Location Mismatch],Table10[Risk Points],0)</f>
        <v>0</v>
      </c>
      <c r="O440">
        <f>_xlfn.XLOOKUP(FraudData[[#This Row],[device_trust_score]],DeviceRules[Device Min],DeviceRules[Risk Points],,-1)</f>
        <v>2</v>
      </c>
      <c r="P440">
        <f>_xlfn.XLOOKUP(FraudData[[#This Row],[velocity_last_24h]],VelocityRules[Velocity Min],VelocityRules[Risk Points],,-1)</f>
        <v>0</v>
      </c>
      <c r="Q440">
        <f>_xlfn.XLOOKUP(FraudData[[#This Row],[merchant_category]],MerchantRules[Merchant Category],MerchantRules[Risk Points],0)</f>
        <v>0</v>
      </c>
      <c r="R440">
        <f>SUM(FraudData[[#This Row],[Amount Risk]:[Merchant Risk]])</f>
        <v>2</v>
      </c>
      <c r="S440" t="str" cm="1">
        <f t="array" ref="S440">_xlfn.IFS(FraudData[[#This Row],[Fraud Risk Score]]&gt;=8,"High Risk",FraudData[[#This Row],[Fraud Risk Score]]&gt;=6,"Medium Risk",TRUE,"Low Risk")</f>
        <v>Low Risk</v>
      </c>
    </row>
    <row r="441" spans="1:19">
      <c r="A441">
        <v>440</v>
      </c>
      <c r="B441">
        <v>15.27</v>
      </c>
      <c r="C441">
        <v>22</v>
      </c>
      <c r="D441" t="s">
        <v>46</v>
      </c>
      <c r="E441">
        <v>0</v>
      </c>
      <c r="F441">
        <v>0</v>
      </c>
      <c r="G441">
        <v>66</v>
      </c>
      <c r="H441">
        <v>2</v>
      </c>
      <c r="I441">
        <v>25</v>
      </c>
      <c r="J441">
        <v>0</v>
      </c>
      <c r="K441">
        <f>_xlfn.XLOOKUP(FraudData[[#This Row],[amount]],AmountRules[Amount Min],AmountRules[Risk Points],,-1)</f>
        <v>0</v>
      </c>
      <c r="L441">
        <f>_xlfn.XLOOKUP(FraudData[[#This Row],[transaction_hour]],TimeRules[Hour Min],TimeRules[Risk Points],,-1)</f>
        <v>0</v>
      </c>
      <c r="M441">
        <f>_xlfn.XLOOKUP(FraudData[[#This Row],[foreign_transaction]],ForeignRules[Foreign Transaction],ForeignRules[Risk Points],0)</f>
        <v>0</v>
      </c>
      <c r="N441">
        <f>_xlfn.XLOOKUP(FraudData[[#This Row],[location_mismatch]],Table10[Location Mismatch],Table10[Risk Points],0)</f>
        <v>0</v>
      </c>
      <c r="O441">
        <f>_xlfn.XLOOKUP(FraudData[[#This Row],[device_trust_score]],DeviceRules[Device Min],DeviceRules[Risk Points],,-1)</f>
        <v>1</v>
      </c>
      <c r="P441">
        <f>_xlfn.XLOOKUP(FraudData[[#This Row],[velocity_last_24h]],VelocityRules[Velocity Min],VelocityRules[Risk Points],,-1)</f>
        <v>0</v>
      </c>
      <c r="Q441">
        <f>_xlfn.XLOOKUP(FraudData[[#This Row],[merchant_category]],MerchantRules[Merchant Category],MerchantRules[Risk Points],0)</f>
        <v>0</v>
      </c>
      <c r="R441">
        <f>SUM(FraudData[[#This Row],[Amount Risk]:[Merchant Risk]])</f>
        <v>1</v>
      </c>
      <c r="S441" t="str" cm="1">
        <f t="array" ref="S441">_xlfn.IFS(FraudData[[#This Row],[Fraud Risk Score]]&gt;=8,"High Risk",FraudData[[#This Row],[Fraud Risk Score]]&gt;=6,"Medium Risk",TRUE,"Low Risk")</f>
        <v>Low Risk</v>
      </c>
    </row>
    <row r="442" spans="1:19">
      <c r="A442">
        <v>441</v>
      </c>
      <c r="B442">
        <v>15.96</v>
      </c>
      <c r="C442">
        <v>16</v>
      </c>
      <c r="D442" t="s">
        <v>48</v>
      </c>
      <c r="E442">
        <v>0</v>
      </c>
      <c r="F442">
        <v>0</v>
      </c>
      <c r="G442">
        <v>30</v>
      </c>
      <c r="H442">
        <v>1</v>
      </c>
      <c r="I442">
        <v>39</v>
      </c>
      <c r="J442">
        <v>0</v>
      </c>
      <c r="K442">
        <f>_xlfn.XLOOKUP(FraudData[[#This Row],[amount]],AmountRules[Amount Min],AmountRules[Risk Points],,-1)</f>
        <v>0</v>
      </c>
      <c r="L442">
        <f>_xlfn.XLOOKUP(FraudData[[#This Row],[transaction_hour]],TimeRules[Hour Min],TimeRules[Risk Points],,-1)</f>
        <v>0</v>
      </c>
      <c r="M442">
        <f>_xlfn.XLOOKUP(FraudData[[#This Row],[foreign_transaction]],ForeignRules[Foreign Transaction],ForeignRules[Risk Points],0)</f>
        <v>0</v>
      </c>
      <c r="N442">
        <f>_xlfn.XLOOKUP(FraudData[[#This Row],[location_mismatch]],Table10[Location Mismatch],Table10[Risk Points],0)</f>
        <v>0</v>
      </c>
      <c r="O442">
        <f>_xlfn.XLOOKUP(FraudData[[#This Row],[device_trust_score]],DeviceRules[Device Min],DeviceRules[Risk Points],,-1)</f>
        <v>2</v>
      </c>
      <c r="P442">
        <f>_xlfn.XLOOKUP(FraudData[[#This Row],[velocity_last_24h]],VelocityRules[Velocity Min],VelocityRules[Risk Points],,-1)</f>
        <v>0</v>
      </c>
      <c r="Q442">
        <f>_xlfn.XLOOKUP(FraudData[[#This Row],[merchant_category]],MerchantRules[Merchant Category],MerchantRules[Risk Points],0)</f>
        <v>0</v>
      </c>
      <c r="R442">
        <f>SUM(FraudData[[#This Row],[Amount Risk]:[Merchant Risk]])</f>
        <v>2</v>
      </c>
      <c r="S442" t="str" cm="1">
        <f t="array" ref="S442">_xlfn.IFS(FraudData[[#This Row],[Fraud Risk Score]]&gt;=8,"High Risk",FraudData[[#This Row],[Fraud Risk Score]]&gt;=6,"Medium Risk",TRUE,"Low Risk")</f>
        <v>Low Risk</v>
      </c>
    </row>
    <row r="443" spans="1:19">
      <c r="A443">
        <v>442</v>
      </c>
      <c r="B443">
        <v>776.78</v>
      </c>
      <c r="C443">
        <v>19</v>
      </c>
      <c r="D443" t="s">
        <v>47</v>
      </c>
      <c r="E443">
        <v>1</v>
      </c>
      <c r="F443">
        <v>0</v>
      </c>
      <c r="G443">
        <v>76</v>
      </c>
      <c r="H443">
        <v>2</v>
      </c>
      <c r="I443">
        <v>51</v>
      </c>
      <c r="J443">
        <v>0</v>
      </c>
      <c r="K443">
        <f>_xlfn.XLOOKUP(FraudData[[#This Row],[amount]],AmountRules[Amount Min],AmountRules[Risk Points],,-1)</f>
        <v>1</v>
      </c>
      <c r="L443">
        <f>_xlfn.XLOOKUP(FraudData[[#This Row],[transaction_hour]],TimeRules[Hour Min],TimeRules[Risk Points],,-1)</f>
        <v>0</v>
      </c>
      <c r="M443">
        <f>_xlfn.XLOOKUP(FraudData[[#This Row],[foreign_transaction]],ForeignRules[Foreign Transaction],ForeignRules[Risk Points],0)</f>
        <v>3</v>
      </c>
      <c r="N443">
        <f>_xlfn.XLOOKUP(FraudData[[#This Row],[location_mismatch]],Table10[Location Mismatch],Table10[Risk Points],0)</f>
        <v>0</v>
      </c>
      <c r="O443">
        <f>_xlfn.XLOOKUP(FraudData[[#This Row],[device_trust_score]],DeviceRules[Device Min],DeviceRules[Risk Points],,-1)</f>
        <v>0</v>
      </c>
      <c r="P443">
        <f>_xlfn.XLOOKUP(FraudData[[#This Row],[velocity_last_24h]],VelocityRules[Velocity Min],VelocityRules[Risk Points],,-1)</f>
        <v>0</v>
      </c>
      <c r="Q443">
        <f>_xlfn.XLOOKUP(FraudData[[#This Row],[merchant_category]],MerchantRules[Merchant Category],MerchantRules[Risk Points],0)</f>
        <v>0</v>
      </c>
      <c r="R443">
        <f>SUM(FraudData[[#This Row],[Amount Risk]:[Merchant Risk]])</f>
        <v>4</v>
      </c>
      <c r="S443" t="str" cm="1">
        <f t="array" ref="S443">_xlfn.IFS(FraudData[[#This Row],[Fraud Risk Score]]&gt;=8,"High Risk",FraudData[[#This Row],[Fraud Risk Score]]&gt;=6,"Medium Risk",TRUE,"Low Risk")</f>
        <v>Low Risk</v>
      </c>
    </row>
    <row r="444" spans="1:19">
      <c r="A444">
        <v>443</v>
      </c>
      <c r="B444">
        <v>84.39</v>
      </c>
      <c r="C444">
        <v>12</v>
      </c>
      <c r="D444" t="s">
        <v>46</v>
      </c>
      <c r="E444">
        <v>0</v>
      </c>
      <c r="F444">
        <v>0</v>
      </c>
      <c r="G444">
        <v>61</v>
      </c>
      <c r="H444">
        <v>3</v>
      </c>
      <c r="I444">
        <v>49</v>
      </c>
      <c r="J444">
        <v>0</v>
      </c>
      <c r="K444">
        <f>_xlfn.XLOOKUP(FraudData[[#This Row],[amount]],AmountRules[Amount Min],AmountRules[Risk Points],,-1)</f>
        <v>0</v>
      </c>
      <c r="L444">
        <f>_xlfn.XLOOKUP(FraudData[[#This Row],[transaction_hour]],TimeRules[Hour Min],TimeRules[Risk Points],,-1)</f>
        <v>0</v>
      </c>
      <c r="M444">
        <f>_xlfn.XLOOKUP(FraudData[[#This Row],[foreign_transaction]],ForeignRules[Foreign Transaction],ForeignRules[Risk Points],0)</f>
        <v>0</v>
      </c>
      <c r="N444">
        <f>_xlfn.XLOOKUP(FraudData[[#This Row],[location_mismatch]],Table10[Location Mismatch],Table10[Risk Points],0)</f>
        <v>0</v>
      </c>
      <c r="O444">
        <f>_xlfn.XLOOKUP(FraudData[[#This Row],[device_trust_score]],DeviceRules[Device Min],DeviceRules[Risk Points],,-1)</f>
        <v>1</v>
      </c>
      <c r="P444">
        <f>_xlfn.XLOOKUP(FraudData[[#This Row],[velocity_last_24h]],VelocityRules[Velocity Min],VelocityRules[Risk Points],,-1)</f>
        <v>0</v>
      </c>
      <c r="Q444">
        <f>_xlfn.XLOOKUP(FraudData[[#This Row],[merchant_category]],MerchantRules[Merchant Category],MerchantRules[Risk Points],0)</f>
        <v>0</v>
      </c>
      <c r="R444">
        <f>SUM(FraudData[[#This Row],[Amount Risk]:[Merchant Risk]])</f>
        <v>1</v>
      </c>
      <c r="S444" t="str" cm="1">
        <f t="array" ref="S444">_xlfn.IFS(FraudData[[#This Row],[Fraud Risk Score]]&gt;=8,"High Risk",FraudData[[#This Row],[Fraud Risk Score]]&gt;=6,"Medium Risk",TRUE,"Low Risk")</f>
        <v>Low Risk</v>
      </c>
    </row>
    <row r="445" spans="1:19">
      <c r="A445">
        <v>444</v>
      </c>
      <c r="B445">
        <v>83.35</v>
      </c>
      <c r="C445">
        <v>0</v>
      </c>
      <c r="D445" t="s">
        <v>49</v>
      </c>
      <c r="E445">
        <v>1</v>
      </c>
      <c r="F445">
        <v>0</v>
      </c>
      <c r="G445">
        <v>30</v>
      </c>
      <c r="H445">
        <v>2</v>
      </c>
      <c r="I445">
        <v>52</v>
      </c>
      <c r="J445">
        <v>1</v>
      </c>
      <c r="K445">
        <f>_xlfn.XLOOKUP(FraudData[[#This Row],[amount]],AmountRules[Amount Min],AmountRules[Risk Points],,-1)</f>
        <v>0</v>
      </c>
      <c r="L445">
        <f>_xlfn.XLOOKUP(FraudData[[#This Row],[transaction_hour]],TimeRules[Hour Min],TimeRules[Risk Points],,-1)</f>
        <v>3</v>
      </c>
      <c r="M445">
        <f>_xlfn.XLOOKUP(FraudData[[#This Row],[foreign_transaction]],ForeignRules[Foreign Transaction],ForeignRules[Risk Points],0)</f>
        <v>3</v>
      </c>
      <c r="N445">
        <f>_xlfn.XLOOKUP(FraudData[[#This Row],[location_mismatch]],Table10[Location Mismatch],Table10[Risk Points],0)</f>
        <v>0</v>
      </c>
      <c r="O445">
        <f>_xlfn.XLOOKUP(FraudData[[#This Row],[device_trust_score]],DeviceRules[Device Min],DeviceRules[Risk Points],,-1)</f>
        <v>2</v>
      </c>
      <c r="P445">
        <f>_xlfn.XLOOKUP(FraudData[[#This Row],[velocity_last_24h]],VelocityRules[Velocity Min],VelocityRules[Risk Points],,-1)</f>
        <v>0</v>
      </c>
      <c r="Q445">
        <f>_xlfn.XLOOKUP(FraudData[[#This Row],[merchant_category]],MerchantRules[Merchant Category],MerchantRules[Risk Points],0)</f>
        <v>1</v>
      </c>
      <c r="R445">
        <f>SUM(FraudData[[#This Row],[Amount Risk]:[Merchant Risk]])</f>
        <v>9</v>
      </c>
      <c r="S445" t="str" cm="1">
        <f t="array" ref="S445">_xlfn.IFS(FraudData[[#This Row],[Fraud Risk Score]]&gt;=8,"High Risk",FraudData[[#This Row],[Fraud Risk Score]]&gt;=6,"Medium Risk",TRUE,"Low Risk")</f>
        <v>High Risk</v>
      </c>
    </row>
    <row r="446" spans="1:19">
      <c r="A446">
        <v>445</v>
      </c>
      <c r="B446">
        <v>301.60000000000002</v>
      </c>
      <c r="C446">
        <v>7</v>
      </c>
      <c r="D446" t="s">
        <v>47</v>
      </c>
      <c r="E446">
        <v>0</v>
      </c>
      <c r="F446">
        <v>0</v>
      </c>
      <c r="G446">
        <v>97</v>
      </c>
      <c r="H446">
        <v>2</v>
      </c>
      <c r="I446">
        <v>42</v>
      </c>
      <c r="J446">
        <v>0</v>
      </c>
      <c r="K446">
        <f>_xlfn.XLOOKUP(FraudData[[#This Row],[amount]],AmountRules[Amount Min],AmountRules[Risk Points],,-1)</f>
        <v>0</v>
      </c>
      <c r="L446">
        <f>_xlfn.XLOOKUP(FraudData[[#This Row],[transaction_hour]],TimeRules[Hour Min],TimeRules[Risk Points],,-1)</f>
        <v>0</v>
      </c>
      <c r="M446">
        <f>_xlfn.XLOOKUP(FraudData[[#This Row],[foreign_transaction]],ForeignRules[Foreign Transaction],ForeignRules[Risk Points],0)</f>
        <v>0</v>
      </c>
      <c r="N446">
        <f>_xlfn.XLOOKUP(FraudData[[#This Row],[location_mismatch]],Table10[Location Mismatch],Table10[Risk Points],0)</f>
        <v>0</v>
      </c>
      <c r="O446">
        <f>_xlfn.XLOOKUP(FraudData[[#This Row],[device_trust_score]],DeviceRules[Device Min],DeviceRules[Risk Points],,-1)</f>
        <v>0</v>
      </c>
      <c r="P446">
        <f>_xlfn.XLOOKUP(FraudData[[#This Row],[velocity_last_24h]],VelocityRules[Velocity Min],VelocityRules[Risk Points],,-1)</f>
        <v>0</v>
      </c>
      <c r="Q446">
        <f>_xlfn.XLOOKUP(FraudData[[#This Row],[merchant_category]],MerchantRules[Merchant Category],MerchantRules[Risk Points],0)</f>
        <v>0</v>
      </c>
      <c r="R446">
        <f>SUM(FraudData[[#This Row],[Amount Risk]:[Merchant Risk]])</f>
        <v>0</v>
      </c>
      <c r="S446" t="str" cm="1">
        <f t="array" ref="S446">_xlfn.IFS(FraudData[[#This Row],[Fraud Risk Score]]&gt;=8,"High Risk",FraudData[[#This Row],[Fraud Risk Score]]&gt;=6,"Medium Risk",TRUE,"Low Risk")</f>
        <v>Low Risk</v>
      </c>
    </row>
    <row r="447" spans="1:19">
      <c r="A447">
        <v>446</v>
      </c>
      <c r="B447">
        <v>529.59</v>
      </c>
      <c r="C447">
        <v>4</v>
      </c>
      <c r="D447" t="s">
        <v>46</v>
      </c>
      <c r="E447">
        <v>0</v>
      </c>
      <c r="F447">
        <v>0</v>
      </c>
      <c r="G447">
        <v>53</v>
      </c>
      <c r="H447">
        <v>1</v>
      </c>
      <c r="I447">
        <v>24</v>
      </c>
      <c r="J447">
        <v>0</v>
      </c>
      <c r="K447">
        <f>_xlfn.XLOOKUP(FraudData[[#This Row],[amount]],AmountRules[Amount Min],AmountRules[Risk Points],,-1)</f>
        <v>1</v>
      </c>
      <c r="L447">
        <f>_xlfn.XLOOKUP(FraudData[[#This Row],[transaction_hour]],TimeRules[Hour Min],TimeRules[Risk Points],,-1)</f>
        <v>0</v>
      </c>
      <c r="M447">
        <f>_xlfn.XLOOKUP(FraudData[[#This Row],[foreign_transaction]],ForeignRules[Foreign Transaction],ForeignRules[Risk Points],0)</f>
        <v>0</v>
      </c>
      <c r="N447">
        <f>_xlfn.XLOOKUP(FraudData[[#This Row],[location_mismatch]],Table10[Location Mismatch],Table10[Risk Points],0)</f>
        <v>0</v>
      </c>
      <c r="O447">
        <f>_xlfn.XLOOKUP(FraudData[[#This Row],[device_trust_score]],DeviceRules[Device Min],DeviceRules[Risk Points],,-1)</f>
        <v>1</v>
      </c>
      <c r="P447">
        <f>_xlfn.XLOOKUP(FraudData[[#This Row],[velocity_last_24h]],VelocityRules[Velocity Min],VelocityRules[Risk Points],,-1)</f>
        <v>0</v>
      </c>
      <c r="Q447">
        <f>_xlfn.XLOOKUP(FraudData[[#This Row],[merchant_category]],MerchantRules[Merchant Category],MerchantRules[Risk Points],0)</f>
        <v>0</v>
      </c>
      <c r="R447">
        <f>SUM(FraudData[[#This Row],[Amount Risk]:[Merchant Risk]])</f>
        <v>2</v>
      </c>
      <c r="S447" t="str" cm="1">
        <f t="array" ref="S447">_xlfn.IFS(FraudData[[#This Row],[Fraud Risk Score]]&gt;=8,"High Risk",FraudData[[#This Row],[Fraud Risk Score]]&gt;=6,"Medium Risk",TRUE,"Low Risk")</f>
        <v>Low Risk</v>
      </c>
    </row>
    <row r="448" spans="1:19">
      <c r="A448">
        <v>447</v>
      </c>
      <c r="B448">
        <v>768.38</v>
      </c>
      <c r="C448">
        <v>5</v>
      </c>
      <c r="D448" t="s">
        <v>50</v>
      </c>
      <c r="E448">
        <v>0</v>
      </c>
      <c r="F448">
        <v>0</v>
      </c>
      <c r="G448">
        <v>93</v>
      </c>
      <c r="H448">
        <v>4</v>
      </c>
      <c r="I448">
        <v>31</v>
      </c>
      <c r="J448">
        <v>0</v>
      </c>
      <c r="K448">
        <f>_xlfn.XLOOKUP(FraudData[[#This Row],[amount]],AmountRules[Amount Min],AmountRules[Risk Points],,-1)</f>
        <v>1</v>
      </c>
      <c r="L448">
        <f>_xlfn.XLOOKUP(FraudData[[#This Row],[transaction_hour]],TimeRules[Hour Min],TimeRules[Risk Points],,-1)</f>
        <v>0</v>
      </c>
      <c r="M448">
        <f>_xlfn.XLOOKUP(FraudData[[#This Row],[foreign_transaction]],ForeignRules[Foreign Transaction],ForeignRules[Risk Points],0)</f>
        <v>0</v>
      </c>
      <c r="N448">
        <f>_xlfn.XLOOKUP(FraudData[[#This Row],[location_mismatch]],Table10[Location Mismatch],Table10[Risk Points],0)</f>
        <v>0</v>
      </c>
      <c r="O448">
        <f>_xlfn.XLOOKUP(FraudData[[#This Row],[device_trust_score]],DeviceRules[Device Min],DeviceRules[Risk Points],,-1)</f>
        <v>0</v>
      </c>
      <c r="P448">
        <f>_xlfn.XLOOKUP(FraudData[[#This Row],[velocity_last_24h]],VelocityRules[Velocity Min],VelocityRules[Risk Points],,-1)</f>
        <v>0</v>
      </c>
      <c r="Q448">
        <f>_xlfn.XLOOKUP(FraudData[[#This Row],[merchant_category]],MerchantRules[Merchant Category],MerchantRules[Risk Points],0)</f>
        <v>0</v>
      </c>
      <c r="R448">
        <f>SUM(FraudData[[#This Row],[Amount Risk]:[Merchant Risk]])</f>
        <v>1</v>
      </c>
      <c r="S448" t="str" cm="1">
        <f t="array" ref="S448">_xlfn.IFS(FraudData[[#This Row],[Fraud Risk Score]]&gt;=8,"High Risk",FraudData[[#This Row],[Fraud Risk Score]]&gt;=6,"Medium Risk",TRUE,"Low Risk")</f>
        <v>Low Risk</v>
      </c>
    </row>
    <row r="449" spans="1:19">
      <c r="A449">
        <v>448</v>
      </c>
      <c r="B449">
        <v>251.98</v>
      </c>
      <c r="C449">
        <v>22</v>
      </c>
      <c r="D449" t="s">
        <v>50</v>
      </c>
      <c r="E449">
        <v>0</v>
      </c>
      <c r="F449">
        <v>0</v>
      </c>
      <c r="G449">
        <v>75</v>
      </c>
      <c r="H449">
        <v>5</v>
      </c>
      <c r="I449">
        <v>61</v>
      </c>
      <c r="J449">
        <v>0</v>
      </c>
      <c r="K449">
        <f>_xlfn.XLOOKUP(FraudData[[#This Row],[amount]],AmountRules[Amount Min],AmountRules[Risk Points],,-1)</f>
        <v>0</v>
      </c>
      <c r="L449">
        <f>_xlfn.XLOOKUP(FraudData[[#This Row],[transaction_hour]],TimeRules[Hour Min],TimeRules[Risk Points],,-1)</f>
        <v>0</v>
      </c>
      <c r="M449">
        <f>_xlfn.XLOOKUP(FraudData[[#This Row],[foreign_transaction]],ForeignRules[Foreign Transaction],ForeignRules[Risk Points],0)</f>
        <v>0</v>
      </c>
      <c r="N449">
        <f>_xlfn.XLOOKUP(FraudData[[#This Row],[location_mismatch]],Table10[Location Mismatch],Table10[Risk Points],0)</f>
        <v>0</v>
      </c>
      <c r="O449">
        <f>_xlfn.XLOOKUP(FraudData[[#This Row],[device_trust_score]],DeviceRules[Device Min],DeviceRules[Risk Points],,-1)</f>
        <v>0</v>
      </c>
      <c r="P449">
        <f>_xlfn.XLOOKUP(FraudData[[#This Row],[velocity_last_24h]],VelocityRules[Velocity Min],VelocityRules[Risk Points],,-1)</f>
        <v>3</v>
      </c>
      <c r="Q449">
        <f>_xlfn.XLOOKUP(FraudData[[#This Row],[merchant_category]],MerchantRules[Merchant Category],MerchantRules[Risk Points],0)</f>
        <v>0</v>
      </c>
      <c r="R449">
        <f>SUM(FraudData[[#This Row],[Amount Risk]:[Merchant Risk]])</f>
        <v>3</v>
      </c>
      <c r="S449" t="str" cm="1">
        <f t="array" ref="S449">_xlfn.IFS(FraudData[[#This Row],[Fraud Risk Score]]&gt;=8,"High Risk",FraudData[[#This Row],[Fraud Risk Score]]&gt;=6,"Medium Risk",TRUE,"Low Risk")</f>
        <v>Low Risk</v>
      </c>
    </row>
    <row r="450" spans="1:19">
      <c r="A450">
        <v>449</v>
      </c>
      <c r="B450">
        <v>84.96</v>
      </c>
      <c r="C450">
        <v>19</v>
      </c>
      <c r="D450" t="s">
        <v>48</v>
      </c>
      <c r="E450">
        <v>0</v>
      </c>
      <c r="F450">
        <v>0</v>
      </c>
      <c r="G450">
        <v>51</v>
      </c>
      <c r="H450">
        <v>0</v>
      </c>
      <c r="I450">
        <v>46</v>
      </c>
      <c r="J450">
        <v>0</v>
      </c>
      <c r="K450">
        <f>_xlfn.XLOOKUP(FraudData[[#This Row],[amount]],AmountRules[Amount Min],AmountRules[Risk Points],,-1)</f>
        <v>0</v>
      </c>
      <c r="L450">
        <f>_xlfn.XLOOKUP(FraudData[[#This Row],[transaction_hour]],TimeRules[Hour Min],TimeRules[Risk Points],,-1)</f>
        <v>0</v>
      </c>
      <c r="M450">
        <f>_xlfn.XLOOKUP(FraudData[[#This Row],[foreign_transaction]],ForeignRules[Foreign Transaction],ForeignRules[Risk Points],0)</f>
        <v>0</v>
      </c>
      <c r="N450">
        <f>_xlfn.XLOOKUP(FraudData[[#This Row],[location_mismatch]],Table10[Location Mismatch],Table10[Risk Points],0)</f>
        <v>0</v>
      </c>
      <c r="O450">
        <f>_xlfn.XLOOKUP(FraudData[[#This Row],[device_trust_score]],DeviceRules[Device Min],DeviceRules[Risk Points],,-1)</f>
        <v>1</v>
      </c>
      <c r="P450">
        <f>_xlfn.XLOOKUP(FraudData[[#This Row],[velocity_last_24h]],VelocityRules[Velocity Min],VelocityRules[Risk Points],,-1)</f>
        <v>0</v>
      </c>
      <c r="Q450">
        <f>_xlfn.XLOOKUP(FraudData[[#This Row],[merchant_category]],MerchantRules[Merchant Category],MerchantRules[Risk Points],0)</f>
        <v>0</v>
      </c>
      <c r="R450">
        <f>SUM(FraudData[[#This Row],[Amount Risk]:[Merchant Risk]])</f>
        <v>1</v>
      </c>
      <c r="S450" t="str" cm="1">
        <f t="array" ref="S450">_xlfn.IFS(FraudData[[#This Row],[Fraud Risk Score]]&gt;=8,"High Risk",FraudData[[#This Row],[Fraud Risk Score]]&gt;=6,"Medium Risk",TRUE,"Low Risk")</f>
        <v>Low Risk</v>
      </c>
    </row>
    <row r="451" spans="1:19">
      <c r="A451">
        <v>450</v>
      </c>
      <c r="B451">
        <v>15.69</v>
      </c>
      <c r="C451">
        <v>13</v>
      </c>
      <c r="D451" t="s">
        <v>46</v>
      </c>
      <c r="E451">
        <v>0</v>
      </c>
      <c r="F451">
        <v>0</v>
      </c>
      <c r="G451">
        <v>61</v>
      </c>
      <c r="H451">
        <v>2</v>
      </c>
      <c r="I451">
        <v>54</v>
      </c>
      <c r="J451">
        <v>0</v>
      </c>
      <c r="K451">
        <f>_xlfn.XLOOKUP(FraudData[[#This Row],[amount]],AmountRules[Amount Min],AmountRules[Risk Points],,-1)</f>
        <v>0</v>
      </c>
      <c r="L451">
        <f>_xlfn.XLOOKUP(FraudData[[#This Row],[transaction_hour]],TimeRules[Hour Min],TimeRules[Risk Points],,-1)</f>
        <v>0</v>
      </c>
      <c r="M451">
        <f>_xlfn.XLOOKUP(FraudData[[#This Row],[foreign_transaction]],ForeignRules[Foreign Transaction],ForeignRules[Risk Points],0)</f>
        <v>0</v>
      </c>
      <c r="N451">
        <f>_xlfn.XLOOKUP(FraudData[[#This Row],[location_mismatch]],Table10[Location Mismatch],Table10[Risk Points],0)</f>
        <v>0</v>
      </c>
      <c r="O451">
        <f>_xlfn.XLOOKUP(FraudData[[#This Row],[device_trust_score]],DeviceRules[Device Min],DeviceRules[Risk Points],,-1)</f>
        <v>1</v>
      </c>
      <c r="P451">
        <f>_xlfn.XLOOKUP(FraudData[[#This Row],[velocity_last_24h]],VelocityRules[Velocity Min],VelocityRules[Risk Points],,-1)</f>
        <v>0</v>
      </c>
      <c r="Q451">
        <f>_xlfn.XLOOKUP(FraudData[[#This Row],[merchant_category]],MerchantRules[Merchant Category],MerchantRules[Risk Points],0)</f>
        <v>0</v>
      </c>
      <c r="R451">
        <f>SUM(FraudData[[#This Row],[Amount Risk]:[Merchant Risk]])</f>
        <v>1</v>
      </c>
      <c r="S451" t="str" cm="1">
        <f t="array" ref="S451">_xlfn.IFS(FraudData[[#This Row],[Fraud Risk Score]]&gt;=8,"High Risk",FraudData[[#This Row],[Fraud Risk Score]]&gt;=6,"Medium Risk",TRUE,"Low Risk")</f>
        <v>Low Risk</v>
      </c>
    </row>
    <row r="452" spans="1:19">
      <c r="A452">
        <v>451</v>
      </c>
      <c r="B452">
        <v>270.22000000000003</v>
      </c>
      <c r="C452">
        <v>21</v>
      </c>
      <c r="D452" t="s">
        <v>50</v>
      </c>
      <c r="E452">
        <v>0</v>
      </c>
      <c r="F452">
        <v>0</v>
      </c>
      <c r="G452">
        <v>70</v>
      </c>
      <c r="H452">
        <v>3</v>
      </c>
      <c r="I452">
        <v>54</v>
      </c>
      <c r="J452">
        <v>0</v>
      </c>
      <c r="K452">
        <f>_xlfn.XLOOKUP(FraudData[[#This Row],[amount]],AmountRules[Amount Min],AmountRules[Risk Points],,-1)</f>
        <v>0</v>
      </c>
      <c r="L452">
        <f>_xlfn.XLOOKUP(FraudData[[#This Row],[transaction_hour]],TimeRules[Hour Min],TimeRules[Risk Points],,-1)</f>
        <v>0</v>
      </c>
      <c r="M452">
        <f>_xlfn.XLOOKUP(FraudData[[#This Row],[foreign_transaction]],ForeignRules[Foreign Transaction],ForeignRules[Risk Points],0)</f>
        <v>0</v>
      </c>
      <c r="N452">
        <f>_xlfn.XLOOKUP(FraudData[[#This Row],[location_mismatch]],Table10[Location Mismatch],Table10[Risk Points],0)</f>
        <v>0</v>
      </c>
      <c r="O452">
        <f>_xlfn.XLOOKUP(FraudData[[#This Row],[device_trust_score]],DeviceRules[Device Min],DeviceRules[Risk Points],,-1)</f>
        <v>0</v>
      </c>
      <c r="P452">
        <f>_xlfn.XLOOKUP(FraudData[[#This Row],[velocity_last_24h]],VelocityRules[Velocity Min],VelocityRules[Risk Points],,-1)</f>
        <v>0</v>
      </c>
      <c r="Q452">
        <f>_xlfn.XLOOKUP(FraudData[[#This Row],[merchant_category]],MerchantRules[Merchant Category],MerchantRules[Risk Points],0)</f>
        <v>0</v>
      </c>
      <c r="R452">
        <f>SUM(FraudData[[#This Row],[Amount Risk]:[Merchant Risk]])</f>
        <v>0</v>
      </c>
      <c r="S452" t="str" cm="1">
        <f t="array" ref="S452">_xlfn.IFS(FraudData[[#This Row],[Fraud Risk Score]]&gt;=8,"High Risk",FraudData[[#This Row],[Fraud Risk Score]]&gt;=6,"Medium Risk",TRUE,"Low Risk")</f>
        <v>Low Risk</v>
      </c>
    </row>
    <row r="453" spans="1:19">
      <c r="A453">
        <v>452</v>
      </c>
      <c r="B453">
        <v>147.12</v>
      </c>
      <c r="C453">
        <v>22</v>
      </c>
      <c r="D453" t="s">
        <v>48</v>
      </c>
      <c r="E453">
        <v>0</v>
      </c>
      <c r="F453">
        <v>1</v>
      </c>
      <c r="G453">
        <v>49</v>
      </c>
      <c r="H453">
        <v>2</v>
      </c>
      <c r="I453">
        <v>24</v>
      </c>
      <c r="J453">
        <v>0</v>
      </c>
      <c r="K453">
        <f>_xlfn.XLOOKUP(FraudData[[#This Row],[amount]],AmountRules[Amount Min],AmountRules[Risk Points],,-1)</f>
        <v>0</v>
      </c>
      <c r="L453">
        <f>_xlfn.XLOOKUP(FraudData[[#This Row],[transaction_hour]],TimeRules[Hour Min],TimeRules[Risk Points],,-1)</f>
        <v>0</v>
      </c>
      <c r="M453">
        <f>_xlfn.XLOOKUP(FraudData[[#This Row],[foreign_transaction]],ForeignRules[Foreign Transaction],ForeignRules[Risk Points],0)</f>
        <v>0</v>
      </c>
      <c r="N453">
        <f>_xlfn.XLOOKUP(FraudData[[#This Row],[location_mismatch]],Table10[Location Mismatch],Table10[Risk Points],0)</f>
        <v>3</v>
      </c>
      <c r="O453">
        <f>_xlfn.XLOOKUP(FraudData[[#This Row],[device_trust_score]],DeviceRules[Device Min],DeviceRules[Risk Points],,-1)</f>
        <v>2</v>
      </c>
      <c r="P453">
        <f>_xlfn.XLOOKUP(FraudData[[#This Row],[velocity_last_24h]],VelocityRules[Velocity Min],VelocityRules[Risk Points],,-1)</f>
        <v>0</v>
      </c>
      <c r="Q453">
        <f>_xlfn.XLOOKUP(FraudData[[#This Row],[merchant_category]],MerchantRules[Merchant Category],MerchantRules[Risk Points],0)</f>
        <v>0</v>
      </c>
      <c r="R453">
        <f>SUM(FraudData[[#This Row],[Amount Risk]:[Merchant Risk]])</f>
        <v>5</v>
      </c>
      <c r="S453" t="str" cm="1">
        <f t="array" ref="S453">_xlfn.IFS(FraudData[[#This Row],[Fraud Risk Score]]&gt;=8,"High Risk",FraudData[[#This Row],[Fraud Risk Score]]&gt;=6,"Medium Risk",TRUE,"Low Risk")</f>
        <v>Low Risk</v>
      </c>
    </row>
    <row r="454" spans="1:19">
      <c r="A454">
        <v>453</v>
      </c>
      <c r="B454">
        <v>99.37</v>
      </c>
      <c r="C454">
        <v>10</v>
      </c>
      <c r="D454" t="s">
        <v>47</v>
      </c>
      <c r="E454">
        <v>0</v>
      </c>
      <c r="F454">
        <v>0</v>
      </c>
      <c r="G454">
        <v>61</v>
      </c>
      <c r="H454">
        <v>0</v>
      </c>
      <c r="I454">
        <v>50</v>
      </c>
      <c r="J454">
        <v>0</v>
      </c>
      <c r="K454">
        <f>_xlfn.XLOOKUP(FraudData[[#This Row],[amount]],AmountRules[Amount Min],AmountRules[Risk Points],,-1)</f>
        <v>0</v>
      </c>
      <c r="L454">
        <f>_xlfn.XLOOKUP(FraudData[[#This Row],[transaction_hour]],TimeRules[Hour Min],TimeRules[Risk Points],,-1)</f>
        <v>0</v>
      </c>
      <c r="M454">
        <f>_xlfn.XLOOKUP(FraudData[[#This Row],[foreign_transaction]],ForeignRules[Foreign Transaction],ForeignRules[Risk Points],0)</f>
        <v>0</v>
      </c>
      <c r="N454">
        <f>_xlfn.XLOOKUP(FraudData[[#This Row],[location_mismatch]],Table10[Location Mismatch],Table10[Risk Points],0)</f>
        <v>0</v>
      </c>
      <c r="O454">
        <f>_xlfn.XLOOKUP(FraudData[[#This Row],[device_trust_score]],DeviceRules[Device Min],DeviceRules[Risk Points],,-1)</f>
        <v>1</v>
      </c>
      <c r="P454">
        <f>_xlfn.XLOOKUP(FraudData[[#This Row],[velocity_last_24h]],VelocityRules[Velocity Min],VelocityRules[Risk Points],,-1)</f>
        <v>0</v>
      </c>
      <c r="Q454">
        <f>_xlfn.XLOOKUP(FraudData[[#This Row],[merchant_category]],MerchantRules[Merchant Category],MerchantRules[Risk Points],0)</f>
        <v>0</v>
      </c>
      <c r="R454">
        <f>SUM(FraudData[[#This Row],[Amount Risk]:[Merchant Risk]])</f>
        <v>1</v>
      </c>
      <c r="S454" t="str" cm="1">
        <f t="array" ref="S454">_xlfn.IFS(FraudData[[#This Row],[Fraud Risk Score]]&gt;=8,"High Risk",FraudData[[#This Row],[Fraud Risk Score]]&gt;=6,"Medium Risk",TRUE,"Low Risk")</f>
        <v>Low Risk</v>
      </c>
    </row>
    <row r="455" spans="1:19">
      <c r="A455">
        <v>454</v>
      </c>
      <c r="B455">
        <v>426.28</v>
      </c>
      <c r="C455">
        <v>5</v>
      </c>
      <c r="D455" t="s">
        <v>47</v>
      </c>
      <c r="E455">
        <v>0</v>
      </c>
      <c r="F455">
        <v>0</v>
      </c>
      <c r="G455">
        <v>47</v>
      </c>
      <c r="H455">
        <v>4</v>
      </c>
      <c r="I455">
        <v>34</v>
      </c>
      <c r="J455">
        <v>0</v>
      </c>
      <c r="K455">
        <f>_xlfn.XLOOKUP(FraudData[[#This Row],[amount]],AmountRules[Amount Min],AmountRules[Risk Points],,-1)</f>
        <v>0</v>
      </c>
      <c r="L455">
        <f>_xlfn.XLOOKUP(FraudData[[#This Row],[transaction_hour]],TimeRules[Hour Min],TimeRules[Risk Points],,-1)</f>
        <v>0</v>
      </c>
      <c r="M455">
        <f>_xlfn.XLOOKUP(FraudData[[#This Row],[foreign_transaction]],ForeignRules[Foreign Transaction],ForeignRules[Risk Points],0)</f>
        <v>0</v>
      </c>
      <c r="N455">
        <f>_xlfn.XLOOKUP(FraudData[[#This Row],[location_mismatch]],Table10[Location Mismatch],Table10[Risk Points],0)</f>
        <v>0</v>
      </c>
      <c r="O455">
        <f>_xlfn.XLOOKUP(FraudData[[#This Row],[device_trust_score]],DeviceRules[Device Min],DeviceRules[Risk Points],,-1)</f>
        <v>2</v>
      </c>
      <c r="P455">
        <f>_xlfn.XLOOKUP(FraudData[[#This Row],[velocity_last_24h]],VelocityRules[Velocity Min],VelocityRules[Risk Points],,-1)</f>
        <v>0</v>
      </c>
      <c r="Q455">
        <f>_xlfn.XLOOKUP(FraudData[[#This Row],[merchant_category]],MerchantRules[Merchant Category],MerchantRules[Risk Points],0)</f>
        <v>0</v>
      </c>
      <c r="R455">
        <f>SUM(FraudData[[#This Row],[Amount Risk]:[Merchant Risk]])</f>
        <v>2</v>
      </c>
      <c r="S455" t="str" cm="1">
        <f t="array" ref="S455">_xlfn.IFS(FraudData[[#This Row],[Fraud Risk Score]]&gt;=8,"High Risk",FraudData[[#This Row],[Fraud Risk Score]]&gt;=6,"Medium Risk",TRUE,"Low Risk")</f>
        <v>Low Risk</v>
      </c>
    </row>
    <row r="456" spans="1:19">
      <c r="A456">
        <v>455</v>
      </c>
      <c r="B456">
        <v>21.22</v>
      </c>
      <c r="C456">
        <v>10</v>
      </c>
      <c r="D456" t="s">
        <v>46</v>
      </c>
      <c r="E456">
        <v>1</v>
      </c>
      <c r="F456">
        <v>0</v>
      </c>
      <c r="G456">
        <v>50</v>
      </c>
      <c r="H456">
        <v>6</v>
      </c>
      <c r="I456">
        <v>36</v>
      </c>
      <c r="J456">
        <v>0</v>
      </c>
      <c r="K456">
        <f>_xlfn.XLOOKUP(FraudData[[#This Row],[amount]],AmountRules[Amount Min],AmountRules[Risk Points],,-1)</f>
        <v>0</v>
      </c>
      <c r="L456">
        <f>_xlfn.XLOOKUP(FraudData[[#This Row],[transaction_hour]],TimeRules[Hour Min],TimeRules[Risk Points],,-1)</f>
        <v>0</v>
      </c>
      <c r="M456">
        <f>_xlfn.XLOOKUP(FraudData[[#This Row],[foreign_transaction]],ForeignRules[Foreign Transaction],ForeignRules[Risk Points],0)</f>
        <v>3</v>
      </c>
      <c r="N456">
        <f>_xlfn.XLOOKUP(FraudData[[#This Row],[location_mismatch]],Table10[Location Mismatch],Table10[Risk Points],0)</f>
        <v>0</v>
      </c>
      <c r="O456">
        <f>_xlfn.XLOOKUP(FraudData[[#This Row],[device_trust_score]],DeviceRules[Device Min],DeviceRules[Risk Points],,-1)</f>
        <v>1</v>
      </c>
      <c r="P456">
        <f>_xlfn.XLOOKUP(FraudData[[#This Row],[velocity_last_24h]],VelocityRules[Velocity Min],VelocityRules[Risk Points],,-1)</f>
        <v>3</v>
      </c>
      <c r="Q456">
        <f>_xlfn.XLOOKUP(FraudData[[#This Row],[merchant_category]],MerchantRules[Merchant Category],MerchantRules[Risk Points],0)</f>
        <v>0</v>
      </c>
      <c r="R456">
        <f>SUM(FraudData[[#This Row],[Amount Risk]:[Merchant Risk]])</f>
        <v>7</v>
      </c>
      <c r="S456" t="str" cm="1">
        <f t="array" ref="S456">_xlfn.IFS(FraudData[[#This Row],[Fraud Risk Score]]&gt;=8,"High Risk",FraudData[[#This Row],[Fraud Risk Score]]&gt;=6,"Medium Risk",TRUE,"Low Risk")</f>
        <v>Medium Risk</v>
      </c>
    </row>
    <row r="457" spans="1:19">
      <c r="A457">
        <v>456</v>
      </c>
      <c r="B457">
        <v>122.13</v>
      </c>
      <c r="C457">
        <v>12</v>
      </c>
      <c r="D457" t="s">
        <v>46</v>
      </c>
      <c r="E457">
        <v>0</v>
      </c>
      <c r="F457">
        <v>0</v>
      </c>
      <c r="G457">
        <v>76</v>
      </c>
      <c r="H457">
        <v>3</v>
      </c>
      <c r="I457">
        <v>42</v>
      </c>
      <c r="J457">
        <v>0</v>
      </c>
      <c r="K457">
        <f>_xlfn.XLOOKUP(FraudData[[#This Row],[amount]],AmountRules[Amount Min],AmountRules[Risk Points],,-1)</f>
        <v>0</v>
      </c>
      <c r="L457">
        <f>_xlfn.XLOOKUP(FraudData[[#This Row],[transaction_hour]],TimeRules[Hour Min],TimeRules[Risk Points],,-1)</f>
        <v>0</v>
      </c>
      <c r="M457">
        <f>_xlfn.XLOOKUP(FraudData[[#This Row],[foreign_transaction]],ForeignRules[Foreign Transaction],ForeignRules[Risk Points],0)</f>
        <v>0</v>
      </c>
      <c r="N457">
        <f>_xlfn.XLOOKUP(FraudData[[#This Row],[location_mismatch]],Table10[Location Mismatch],Table10[Risk Points],0)</f>
        <v>0</v>
      </c>
      <c r="O457">
        <f>_xlfn.XLOOKUP(FraudData[[#This Row],[device_trust_score]],DeviceRules[Device Min],DeviceRules[Risk Points],,-1)</f>
        <v>0</v>
      </c>
      <c r="P457">
        <f>_xlfn.XLOOKUP(FraudData[[#This Row],[velocity_last_24h]],VelocityRules[Velocity Min],VelocityRules[Risk Points],,-1)</f>
        <v>0</v>
      </c>
      <c r="Q457">
        <f>_xlfn.XLOOKUP(FraudData[[#This Row],[merchant_category]],MerchantRules[Merchant Category],MerchantRules[Risk Points],0)</f>
        <v>0</v>
      </c>
      <c r="R457">
        <f>SUM(FraudData[[#This Row],[Amount Risk]:[Merchant Risk]])</f>
        <v>0</v>
      </c>
      <c r="S457" t="str" cm="1">
        <f t="array" ref="S457">_xlfn.IFS(FraudData[[#This Row],[Fraud Risk Score]]&gt;=8,"High Risk",FraudData[[#This Row],[Fraud Risk Score]]&gt;=6,"Medium Risk",TRUE,"Low Risk")</f>
        <v>Low Risk</v>
      </c>
    </row>
    <row r="458" spans="1:19">
      <c r="A458">
        <v>457</v>
      </c>
      <c r="B458">
        <v>2.06</v>
      </c>
      <c r="C458">
        <v>11</v>
      </c>
      <c r="D458" t="s">
        <v>46</v>
      </c>
      <c r="E458">
        <v>0</v>
      </c>
      <c r="F458">
        <v>0</v>
      </c>
      <c r="G458">
        <v>27</v>
      </c>
      <c r="H458">
        <v>1</v>
      </c>
      <c r="I458">
        <v>25</v>
      </c>
      <c r="J458">
        <v>0</v>
      </c>
      <c r="K458">
        <f>_xlfn.XLOOKUP(FraudData[[#This Row],[amount]],AmountRules[Amount Min],AmountRules[Risk Points],,-1)</f>
        <v>0</v>
      </c>
      <c r="L458">
        <f>_xlfn.XLOOKUP(FraudData[[#This Row],[transaction_hour]],TimeRules[Hour Min],TimeRules[Risk Points],,-1)</f>
        <v>0</v>
      </c>
      <c r="M458">
        <f>_xlfn.XLOOKUP(FraudData[[#This Row],[foreign_transaction]],ForeignRules[Foreign Transaction],ForeignRules[Risk Points],0)</f>
        <v>0</v>
      </c>
      <c r="N458">
        <f>_xlfn.XLOOKUP(FraudData[[#This Row],[location_mismatch]],Table10[Location Mismatch],Table10[Risk Points],0)</f>
        <v>0</v>
      </c>
      <c r="O458">
        <f>_xlfn.XLOOKUP(FraudData[[#This Row],[device_trust_score]],DeviceRules[Device Min],DeviceRules[Risk Points],,-1)</f>
        <v>3</v>
      </c>
      <c r="P458">
        <f>_xlfn.XLOOKUP(FraudData[[#This Row],[velocity_last_24h]],VelocityRules[Velocity Min],VelocityRules[Risk Points],,-1)</f>
        <v>0</v>
      </c>
      <c r="Q458">
        <f>_xlfn.XLOOKUP(FraudData[[#This Row],[merchant_category]],MerchantRules[Merchant Category],MerchantRules[Risk Points],0)</f>
        <v>0</v>
      </c>
      <c r="R458">
        <f>SUM(FraudData[[#This Row],[Amount Risk]:[Merchant Risk]])</f>
        <v>3</v>
      </c>
      <c r="S458" t="str" cm="1">
        <f t="array" ref="S458">_xlfn.IFS(FraudData[[#This Row],[Fraud Risk Score]]&gt;=8,"High Risk",FraudData[[#This Row],[Fraud Risk Score]]&gt;=6,"Medium Risk",TRUE,"Low Risk")</f>
        <v>Low Risk</v>
      </c>
    </row>
    <row r="459" spans="1:19">
      <c r="A459">
        <v>458</v>
      </c>
      <c r="B459">
        <v>113.82</v>
      </c>
      <c r="C459">
        <v>21</v>
      </c>
      <c r="D459" t="s">
        <v>46</v>
      </c>
      <c r="E459">
        <v>1</v>
      </c>
      <c r="F459">
        <v>0</v>
      </c>
      <c r="G459">
        <v>97</v>
      </c>
      <c r="H459">
        <v>0</v>
      </c>
      <c r="I459">
        <v>29</v>
      </c>
      <c r="J459">
        <v>0</v>
      </c>
      <c r="K459">
        <f>_xlfn.XLOOKUP(FraudData[[#This Row],[amount]],AmountRules[Amount Min],AmountRules[Risk Points],,-1)</f>
        <v>0</v>
      </c>
      <c r="L459">
        <f>_xlfn.XLOOKUP(FraudData[[#This Row],[transaction_hour]],TimeRules[Hour Min],TimeRules[Risk Points],,-1)</f>
        <v>0</v>
      </c>
      <c r="M459">
        <f>_xlfn.XLOOKUP(FraudData[[#This Row],[foreign_transaction]],ForeignRules[Foreign Transaction],ForeignRules[Risk Points],0)</f>
        <v>3</v>
      </c>
      <c r="N459">
        <f>_xlfn.XLOOKUP(FraudData[[#This Row],[location_mismatch]],Table10[Location Mismatch],Table10[Risk Points],0)</f>
        <v>0</v>
      </c>
      <c r="O459">
        <f>_xlfn.XLOOKUP(FraudData[[#This Row],[device_trust_score]],DeviceRules[Device Min],DeviceRules[Risk Points],,-1)</f>
        <v>0</v>
      </c>
      <c r="P459">
        <f>_xlfn.XLOOKUP(FraudData[[#This Row],[velocity_last_24h]],VelocityRules[Velocity Min],VelocityRules[Risk Points],,-1)</f>
        <v>0</v>
      </c>
      <c r="Q459">
        <f>_xlfn.XLOOKUP(FraudData[[#This Row],[merchant_category]],MerchantRules[Merchant Category],MerchantRules[Risk Points],0)</f>
        <v>0</v>
      </c>
      <c r="R459">
        <f>SUM(FraudData[[#This Row],[Amount Risk]:[Merchant Risk]])</f>
        <v>3</v>
      </c>
      <c r="S459" t="str" cm="1">
        <f t="array" ref="S459">_xlfn.IFS(FraudData[[#This Row],[Fraud Risk Score]]&gt;=8,"High Risk",FraudData[[#This Row],[Fraud Risk Score]]&gt;=6,"Medium Risk",TRUE,"Low Risk")</f>
        <v>Low Risk</v>
      </c>
    </row>
    <row r="460" spans="1:19">
      <c r="A460">
        <v>459</v>
      </c>
      <c r="B460">
        <v>10.43</v>
      </c>
      <c r="C460">
        <v>1</v>
      </c>
      <c r="D460" t="s">
        <v>50</v>
      </c>
      <c r="E460">
        <v>0</v>
      </c>
      <c r="F460">
        <v>0</v>
      </c>
      <c r="G460">
        <v>96</v>
      </c>
      <c r="H460">
        <v>1</v>
      </c>
      <c r="I460">
        <v>20</v>
      </c>
      <c r="J460">
        <v>0</v>
      </c>
      <c r="K460">
        <f>_xlfn.XLOOKUP(FraudData[[#This Row],[amount]],AmountRules[Amount Min],AmountRules[Risk Points],,-1)</f>
        <v>0</v>
      </c>
      <c r="L460">
        <f>_xlfn.XLOOKUP(FraudData[[#This Row],[transaction_hour]],TimeRules[Hour Min],TimeRules[Risk Points],,-1)</f>
        <v>3</v>
      </c>
      <c r="M460">
        <f>_xlfn.XLOOKUP(FraudData[[#This Row],[foreign_transaction]],ForeignRules[Foreign Transaction],ForeignRules[Risk Points],0)</f>
        <v>0</v>
      </c>
      <c r="N460">
        <f>_xlfn.XLOOKUP(FraudData[[#This Row],[location_mismatch]],Table10[Location Mismatch],Table10[Risk Points],0)</f>
        <v>0</v>
      </c>
      <c r="O460">
        <f>_xlfn.XLOOKUP(FraudData[[#This Row],[device_trust_score]],DeviceRules[Device Min],DeviceRules[Risk Points],,-1)</f>
        <v>0</v>
      </c>
      <c r="P460">
        <f>_xlfn.XLOOKUP(FraudData[[#This Row],[velocity_last_24h]],VelocityRules[Velocity Min],VelocityRules[Risk Points],,-1)</f>
        <v>0</v>
      </c>
      <c r="Q460">
        <f>_xlfn.XLOOKUP(FraudData[[#This Row],[merchant_category]],MerchantRules[Merchant Category],MerchantRules[Risk Points],0)</f>
        <v>0</v>
      </c>
      <c r="R460">
        <f>SUM(FraudData[[#This Row],[Amount Risk]:[Merchant Risk]])</f>
        <v>3</v>
      </c>
      <c r="S460" t="str" cm="1">
        <f t="array" ref="S460">_xlfn.IFS(FraudData[[#This Row],[Fraud Risk Score]]&gt;=8,"High Risk",FraudData[[#This Row],[Fraud Risk Score]]&gt;=6,"Medium Risk",TRUE,"Low Risk")</f>
        <v>Low Risk</v>
      </c>
    </row>
    <row r="461" spans="1:19">
      <c r="A461">
        <v>460</v>
      </c>
      <c r="B461">
        <v>22.77</v>
      </c>
      <c r="C461">
        <v>20</v>
      </c>
      <c r="D461" t="s">
        <v>50</v>
      </c>
      <c r="E461">
        <v>0</v>
      </c>
      <c r="F461">
        <v>0</v>
      </c>
      <c r="G461">
        <v>52</v>
      </c>
      <c r="H461">
        <v>4</v>
      </c>
      <c r="I461">
        <v>48</v>
      </c>
      <c r="J461">
        <v>0</v>
      </c>
      <c r="K461">
        <f>_xlfn.XLOOKUP(FraudData[[#This Row],[amount]],AmountRules[Amount Min],AmountRules[Risk Points],,-1)</f>
        <v>0</v>
      </c>
      <c r="L461">
        <f>_xlfn.XLOOKUP(FraudData[[#This Row],[transaction_hour]],TimeRules[Hour Min],TimeRules[Risk Points],,-1)</f>
        <v>0</v>
      </c>
      <c r="M461">
        <f>_xlfn.XLOOKUP(FraudData[[#This Row],[foreign_transaction]],ForeignRules[Foreign Transaction],ForeignRules[Risk Points],0)</f>
        <v>0</v>
      </c>
      <c r="N461">
        <f>_xlfn.XLOOKUP(FraudData[[#This Row],[location_mismatch]],Table10[Location Mismatch],Table10[Risk Points],0)</f>
        <v>0</v>
      </c>
      <c r="O461">
        <f>_xlfn.XLOOKUP(FraudData[[#This Row],[device_trust_score]],DeviceRules[Device Min],DeviceRules[Risk Points],,-1)</f>
        <v>1</v>
      </c>
      <c r="P461">
        <f>_xlfn.XLOOKUP(FraudData[[#This Row],[velocity_last_24h]],VelocityRules[Velocity Min],VelocityRules[Risk Points],,-1)</f>
        <v>0</v>
      </c>
      <c r="Q461">
        <f>_xlfn.XLOOKUP(FraudData[[#This Row],[merchant_category]],MerchantRules[Merchant Category],MerchantRules[Risk Points],0)</f>
        <v>0</v>
      </c>
      <c r="R461">
        <f>SUM(FraudData[[#This Row],[Amount Risk]:[Merchant Risk]])</f>
        <v>1</v>
      </c>
      <c r="S461" t="str" cm="1">
        <f t="array" ref="S461">_xlfn.IFS(FraudData[[#This Row],[Fraud Risk Score]]&gt;=8,"High Risk",FraudData[[#This Row],[Fraud Risk Score]]&gt;=6,"Medium Risk",TRUE,"Low Risk")</f>
        <v>Low Risk</v>
      </c>
    </row>
    <row r="462" spans="1:19">
      <c r="A462">
        <v>461</v>
      </c>
      <c r="B462">
        <v>22.5</v>
      </c>
      <c r="C462">
        <v>2</v>
      </c>
      <c r="D462" t="s">
        <v>48</v>
      </c>
      <c r="E462">
        <v>0</v>
      </c>
      <c r="F462">
        <v>0</v>
      </c>
      <c r="G462">
        <v>58</v>
      </c>
      <c r="H462">
        <v>1</v>
      </c>
      <c r="I462">
        <v>61</v>
      </c>
      <c r="J462">
        <v>0</v>
      </c>
      <c r="K462">
        <f>_xlfn.XLOOKUP(FraudData[[#This Row],[amount]],AmountRules[Amount Min],AmountRules[Risk Points],,-1)</f>
        <v>0</v>
      </c>
      <c r="L462">
        <f>_xlfn.XLOOKUP(FraudData[[#This Row],[transaction_hour]],TimeRules[Hour Min],TimeRules[Risk Points],,-1)</f>
        <v>3</v>
      </c>
      <c r="M462">
        <f>_xlfn.XLOOKUP(FraudData[[#This Row],[foreign_transaction]],ForeignRules[Foreign Transaction],ForeignRules[Risk Points],0)</f>
        <v>0</v>
      </c>
      <c r="N462">
        <f>_xlfn.XLOOKUP(FraudData[[#This Row],[location_mismatch]],Table10[Location Mismatch],Table10[Risk Points],0)</f>
        <v>0</v>
      </c>
      <c r="O462">
        <f>_xlfn.XLOOKUP(FraudData[[#This Row],[device_trust_score]],DeviceRules[Device Min],DeviceRules[Risk Points],,-1)</f>
        <v>1</v>
      </c>
      <c r="P462">
        <f>_xlfn.XLOOKUP(FraudData[[#This Row],[velocity_last_24h]],VelocityRules[Velocity Min],VelocityRules[Risk Points],,-1)</f>
        <v>0</v>
      </c>
      <c r="Q462">
        <f>_xlfn.XLOOKUP(FraudData[[#This Row],[merchant_category]],MerchantRules[Merchant Category],MerchantRules[Risk Points],0)</f>
        <v>0</v>
      </c>
      <c r="R462">
        <f>SUM(FraudData[[#This Row],[Amount Risk]:[Merchant Risk]])</f>
        <v>4</v>
      </c>
      <c r="S462" t="str" cm="1">
        <f t="array" ref="S462">_xlfn.IFS(FraudData[[#This Row],[Fraud Risk Score]]&gt;=8,"High Risk",FraudData[[#This Row],[Fraud Risk Score]]&gt;=6,"Medium Risk",TRUE,"Low Risk")</f>
        <v>Low Risk</v>
      </c>
    </row>
    <row r="463" spans="1:19">
      <c r="A463">
        <v>462</v>
      </c>
      <c r="B463">
        <v>188.56</v>
      </c>
      <c r="C463">
        <v>22</v>
      </c>
      <c r="D463" t="s">
        <v>50</v>
      </c>
      <c r="E463">
        <v>0</v>
      </c>
      <c r="F463">
        <v>0</v>
      </c>
      <c r="G463">
        <v>89</v>
      </c>
      <c r="H463">
        <v>3</v>
      </c>
      <c r="I463">
        <v>25</v>
      </c>
      <c r="J463">
        <v>0</v>
      </c>
      <c r="K463">
        <f>_xlfn.XLOOKUP(FraudData[[#This Row],[amount]],AmountRules[Amount Min],AmountRules[Risk Points],,-1)</f>
        <v>0</v>
      </c>
      <c r="L463">
        <f>_xlfn.XLOOKUP(FraudData[[#This Row],[transaction_hour]],TimeRules[Hour Min],TimeRules[Risk Points],,-1)</f>
        <v>0</v>
      </c>
      <c r="M463">
        <f>_xlfn.XLOOKUP(FraudData[[#This Row],[foreign_transaction]],ForeignRules[Foreign Transaction],ForeignRules[Risk Points],0)</f>
        <v>0</v>
      </c>
      <c r="N463">
        <f>_xlfn.XLOOKUP(FraudData[[#This Row],[location_mismatch]],Table10[Location Mismatch],Table10[Risk Points],0)</f>
        <v>0</v>
      </c>
      <c r="O463">
        <f>_xlfn.XLOOKUP(FraudData[[#This Row],[device_trust_score]],DeviceRules[Device Min],DeviceRules[Risk Points],,-1)</f>
        <v>0</v>
      </c>
      <c r="P463">
        <f>_xlfn.XLOOKUP(FraudData[[#This Row],[velocity_last_24h]],VelocityRules[Velocity Min],VelocityRules[Risk Points],,-1)</f>
        <v>0</v>
      </c>
      <c r="Q463">
        <f>_xlfn.XLOOKUP(FraudData[[#This Row],[merchant_category]],MerchantRules[Merchant Category],MerchantRules[Risk Points],0)</f>
        <v>0</v>
      </c>
      <c r="R463">
        <f>SUM(FraudData[[#This Row],[Amount Risk]:[Merchant Risk]])</f>
        <v>0</v>
      </c>
      <c r="S463" t="str" cm="1">
        <f t="array" ref="S463">_xlfn.IFS(FraudData[[#This Row],[Fraud Risk Score]]&gt;=8,"High Risk",FraudData[[#This Row],[Fraud Risk Score]]&gt;=6,"Medium Risk",TRUE,"Low Risk")</f>
        <v>Low Risk</v>
      </c>
    </row>
    <row r="464" spans="1:19">
      <c r="A464">
        <v>463</v>
      </c>
      <c r="B464">
        <v>246.71</v>
      </c>
      <c r="C464">
        <v>3</v>
      </c>
      <c r="D464" t="s">
        <v>47</v>
      </c>
      <c r="E464">
        <v>1</v>
      </c>
      <c r="F464">
        <v>0</v>
      </c>
      <c r="G464">
        <v>53</v>
      </c>
      <c r="H464">
        <v>1</v>
      </c>
      <c r="I464">
        <v>21</v>
      </c>
      <c r="J464">
        <v>0</v>
      </c>
      <c r="K464">
        <f>_xlfn.XLOOKUP(FraudData[[#This Row],[amount]],AmountRules[Amount Min],AmountRules[Risk Points],,-1)</f>
        <v>0</v>
      </c>
      <c r="L464">
        <f>_xlfn.XLOOKUP(FraudData[[#This Row],[transaction_hour]],TimeRules[Hour Min],TimeRules[Risk Points],,-1)</f>
        <v>3</v>
      </c>
      <c r="M464">
        <f>_xlfn.XLOOKUP(FraudData[[#This Row],[foreign_transaction]],ForeignRules[Foreign Transaction],ForeignRules[Risk Points],0)</f>
        <v>3</v>
      </c>
      <c r="N464">
        <f>_xlfn.XLOOKUP(FraudData[[#This Row],[location_mismatch]],Table10[Location Mismatch],Table10[Risk Points],0)</f>
        <v>0</v>
      </c>
      <c r="O464">
        <f>_xlfn.XLOOKUP(FraudData[[#This Row],[device_trust_score]],DeviceRules[Device Min],DeviceRules[Risk Points],,-1)</f>
        <v>1</v>
      </c>
      <c r="P464">
        <f>_xlfn.XLOOKUP(FraudData[[#This Row],[velocity_last_24h]],VelocityRules[Velocity Min],VelocityRules[Risk Points],,-1)</f>
        <v>0</v>
      </c>
      <c r="Q464">
        <f>_xlfn.XLOOKUP(FraudData[[#This Row],[merchant_category]],MerchantRules[Merchant Category],MerchantRules[Risk Points],0)</f>
        <v>0</v>
      </c>
      <c r="R464">
        <f>SUM(FraudData[[#This Row],[Amount Risk]:[Merchant Risk]])</f>
        <v>7</v>
      </c>
      <c r="S464" t="str" cm="1">
        <f t="array" ref="S464">_xlfn.IFS(FraudData[[#This Row],[Fraud Risk Score]]&gt;=8,"High Risk",FraudData[[#This Row],[Fraud Risk Score]]&gt;=6,"Medium Risk",TRUE,"Low Risk")</f>
        <v>Medium Risk</v>
      </c>
    </row>
    <row r="465" spans="1:19">
      <c r="A465">
        <v>464</v>
      </c>
      <c r="B465">
        <v>157.6</v>
      </c>
      <c r="C465">
        <v>16</v>
      </c>
      <c r="D465" t="s">
        <v>48</v>
      </c>
      <c r="E465">
        <v>0</v>
      </c>
      <c r="F465">
        <v>0</v>
      </c>
      <c r="G465">
        <v>28</v>
      </c>
      <c r="H465">
        <v>0</v>
      </c>
      <c r="I465">
        <v>49</v>
      </c>
      <c r="J465">
        <v>0</v>
      </c>
      <c r="K465">
        <f>_xlfn.XLOOKUP(FraudData[[#This Row],[amount]],AmountRules[Amount Min],AmountRules[Risk Points],,-1)</f>
        <v>0</v>
      </c>
      <c r="L465">
        <f>_xlfn.XLOOKUP(FraudData[[#This Row],[transaction_hour]],TimeRules[Hour Min],TimeRules[Risk Points],,-1)</f>
        <v>0</v>
      </c>
      <c r="M465">
        <f>_xlfn.XLOOKUP(FraudData[[#This Row],[foreign_transaction]],ForeignRules[Foreign Transaction],ForeignRules[Risk Points],0)</f>
        <v>0</v>
      </c>
      <c r="N465">
        <f>_xlfn.XLOOKUP(FraudData[[#This Row],[location_mismatch]],Table10[Location Mismatch],Table10[Risk Points],0)</f>
        <v>0</v>
      </c>
      <c r="O465">
        <f>_xlfn.XLOOKUP(FraudData[[#This Row],[device_trust_score]],DeviceRules[Device Min],DeviceRules[Risk Points],,-1)</f>
        <v>3</v>
      </c>
      <c r="P465">
        <f>_xlfn.XLOOKUP(FraudData[[#This Row],[velocity_last_24h]],VelocityRules[Velocity Min],VelocityRules[Risk Points],,-1)</f>
        <v>0</v>
      </c>
      <c r="Q465">
        <f>_xlfn.XLOOKUP(FraudData[[#This Row],[merchant_category]],MerchantRules[Merchant Category],MerchantRules[Risk Points],0)</f>
        <v>0</v>
      </c>
      <c r="R465">
        <f>SUM(FraudData[[#This Row],[Amount Risk]:[Merchant Risk]])</f>
        <v>3</v>
      </c>
      <c r="S465" t="str" cm="1">
        <f t="array" ref="S465">_xlfn.IFS(FraudData[[#This Row],[Fraud Risk Score]]&gt;=8,"High Risk",FraudData[[#This Row],[Fraud Risk Score]]&gt;=6,"Medium Risk",TRUE,"Low Risk")</f>
        <v>Low Risk</v>
      </c>
    </row>
    <row r="466" spans="1:19">
      <c r="A466">
        <v>465</v>
      </c>
      <c r="B466">
        <v>589.45000000000005</v>
      </c>
      <c r="C466">
        <v>21</v>
      </c>
      <c r="D466" t="s">
        <v>50</v>
      </c>
      <c r="E466">
        <v>0</v>
      </c>
      <c r="F466">
        <v>0</v>
      </c>
      <c r="G466">
        <v>92</v>
      </c>
      <c r="H466">
        <v>1</v>
      </c>
      <c r="I466">
        <v>24</v>
      </c>
      <c r="J466">
        <v>0</v>
      </c>
      <c r="K466">
        <f>_xlfn.XLOOKUP(FraudData[[#This Row],[amount]],AmountRules[Amount Min],AmountRules[Risk Points],,-1)</f>
        <v>1</v>
      </c>
      <c r="L466">
        <f>_xlfn.XLOOKUP(FraudData[[#This Row],[transaction_hour]],TimeRules[Hour Min],TimeRules[Risk Points],,-1)</f>
        <v>0</v>
      </c>
      <c r="M466">
        <f>_xlfn.XLOOKUP(FraudData[[#This Row],[foreign_transaction]],ForeignRules[Foreign Transaction],ForeignRules[Risk Points],0)</f>
        <v>0</v>
      </c>
      <c r="N466">
        <f>_xlfn.XLOOKUP(FraudData[[#This Row],[location_mismatch]],Table10[Location Mismatch],Table10[Risk Points],0)</f>
        <v>0</v>
      </c>
      <c r="O466">
        <f>_xlfn.XLOOKUP(FraudData[[#This Row],[device_trust_score]],DeviceRules[Device Min],DeviceRules[Risk Points],,-1)</f>
        <v>0</v>
      </c>
      <c r="P466">
        <f>_xlfn.XLOOKUP(FraudData[[#This Row],[velocity_last_24h]],VelocityRules[Velocity Min],VelocityRules[Risk Points],,-1)</f>
        <v>0</v>
      </c>
      <c r="Q466">
        <f>_xlfn.XLOOKUP(FraudData[[#This Row],[merchant_category]],MerchantRules[Merchant Category],MerchantRules[Risk Points],0)</f>
        <v>0</v>
      </c>
      <c r="R466">
        <f>SUM(FraudData[[#This Row],[Amount Risk]:[Merchant Risk]])</f>
        <v>1</v>
      </c>
      <c r="S466" t="str" cm="1">
        <f t="array" ref="S466">_xlfn.IFS(FraudData[[#This Row],[Fraud Risk Score]]&gt;=8,"High Risk",FraudData[[#This Row],[Fraud Risk Score]]&gt;=6,"Medium Risk",TRUE,"Low Risk")</f>
        <v>Low Risk</v>
      </c>
    </row>
    <row r="467" spans="1:19">
      <c r="A467">
        <v>466</v>
      </c>
      <c r="B467">
        <v>84.56</v>
      </c>
      <c r="C467">
        <v>5</v>
      </c>
      <c r="D467" t="s">
        <v>46</v>
      </c>
      <c r="E467">
        <v>0</v>
      </c>
      <c r="F467">
        <v>0</v>
      </c>
      <c r="G467">
        <v>86</v>
      </c>
      <c r="H467">
        <v>3</v>
      </c>
      <c r="I467">
        <v>31</v>
      </c>
      <c r="J467">
        <v>0</v>
      </c>
      <c r="K467">
        <f>_xlfn.XLOOKUP(FraudData[[#This Row],[amount]],AmountRules[Amount Min],AmountRules[Risk Points],,-1)</f>
        <v>0</v>
      </c>
      <c r="L467">
        <f>_xlfn.XLOOKUP(FraudData[[#This Row],[transaction_hour]],TimeRules[Hour Min],TimeRules[Risk Points],,-1)</f>
        <v>0</v>
      </c>
      <c r="M467">
        <f>_xlfn.XLOOKUP(FraudData[[#This Row],[foreign_transaction]],ForeignRules[Foreign Transaction],ForeignRules[Risk Points],0)</f>
        <v>0</v>
      </c>
      <c r="N467">
        <f>_xlfn.XLOOKUP(FraudData[[#This Row],[location_mismatch]],Table10[Location Mismatch],Table10[Risk Points],0)</f>
        <v>0</v>
      </c>
      <c r="O467">
        <f>_xlfn.XLOOKUP(FraudData[[#This Row],[device_trust_score]],DeviceRules[Device Min],DeviceRules[Risk Points],,-1)</f>
        <v>0</v>
      </c>
      <c r="P467">
        <f>_xlfn.XLOOKUP(FraudData[[#This Row],[velocity_last_24h]],VelocityRules[Velocity Min],VelocityRules[Risk Points],,-1)</f>
        <v>0</v>
      </c>
      <c r="Q467">
        <f>_xlfn.XLOOKUP(FraudData[[#This Row],[merchant_category]],MerchantRules[Merchant Category],MerchantRules[Risk Points],0)</f>
        <v>0</v>
      </c>
      <c r="R467">
        <f>SUM(FraudData[[#This Row],[Amount Risk]:[Merchant Risk]])</f>
        <v>0</v>
      </c>
      <c r="S467" t="str" cm="1">
        <f t="array" ref="S467">_xlfn.IFS(FraudData[[#This Row],[Fraud Risk Score]]&gt;=8,"High Risk",FraudData[[#This Row],[Fraud Risk Score]]&gt;=6,"Medium Risk",TRUE,"Low Risk")</f>
        <v>Low Risk</v>
      </c>
    </row>
    <row r="468" spans="1:19">
      <c r="A468">
        <v>467</v>
      </c>
      <c r="B468">
        <v>60.56</v>
      </c>
      <c r="C468">
        <v>6</v>
      </c>
      <c r="D468" t="s">
        <v>50</v>
      </c>
      <c r="E468">
        <v>0</v>
      </c>
      <c r="F468">
        <v>0</v>
      </c>
      <c r="G468">
        <v>62</v>
      </c>
      <c r="H468">
        <v>3</v>
      </c>
      <c r="I468">
        <v>51</v>
      </c>
      <c r="J468">
        <v>0</v>
      </c>
      <c r="K468">
        <f>_xlfn.XLOOKUP(FraudData[[#This Row],[amount]],AmountRules[Amount Min],AmountRules[Risk Points],,-1)</f>
        <v>0</v>
      </c>
      <c r="L468">
        <f>_xlfn.XLOOKUP(FraudData[[#This Row],[transaction_hour]],TimeRules[Hour Min],TimeRules[Risk Points],,-1)</f>
        <v>0</v>
      </c>
      <c r="M468">
        <f>_xlfn.XLOOKUP(FraudData[[#This Row],[foreign_transaction]],ForeignRules[Foreign Transaction],ForeignRules[Risk Points],0)</f>
        <v>0</v>
      </c>
      <c r="N468">
        <f>_xlfn.XLOOKUP(FraudData[[#This Row],[location_mismatch]],Table10[Location Mismatch],Table10[Risk Points],0)</f>
        <v>0</v>
      </c>
      <c r="O468">
        <f>_xlfn.XLOOKUP(FraudData[[#This Row],[device_trust_score]],DeviceRules[Device Min],DeviceRules[Risk Points],,-1)</f>
        <v>1</v>
      </c>
      <c r="P468">
        <f>_xlfn.XLOOKUP(FraudData[[#This Row],[velocity_last_24h]],VelocityRules[Velocity Min],VelocityRules[Risk Points],,-1)</f>
        <v>0</v>
      </c>
      <c r="Q468">
        <f>_xlfn.XLOOKUP(FraudData[[#This Row],[merchant_category]],MerchantRules[Merchant Category],MerchantRules[Risk Points],0)</f>
        <v>0</v>
      </c>
      <c r="R468">
        <f>SUM(FraudData[[#This Row],[Amount Risk]:[Merchant Risk]])</f>
        <v>1</v>
      </c>
      <c r="S468" t="str" cm="1">
        <f t="array" ref="S468">_xlfn.IFS(FraudData[[#This Row],[Fraud Risk Score]]&gt;=8,"High Risk",FraudData[[#This Row],[Fraud Risk Score]]&gt;=6,"Medium Risk",TRUE,"Low Risk")</f>
        <v>Low Risk</v>
      </c>
    </row>
    <row r="469" spans="1:19">
      <c r="A469">
        <v>468</v>
      </c>
      <c r="B469">
        <v>365.31</v>
      </c>
      <c r="C469">
        <v>14</v>
      </c>
      <c r="D469" t="s">
        <v>49</v>
      </c>
      <c r="E469">
        <v>0</v>
      </c>
      <c r="F469">
        <v>0</v>
      </c>
      <c r="G469">
        <v>91</v>
      </c>
      <c r="H469">
        <v>1</v>
      </c>
      <c r="I469">
        <v>22</v>
      </c>
      <c r="J469">
        <v>0</v>
      </c>
      <c r="K469">
        <f>_xlfn.XLOOKUP(FraudData[[#This Row],[amount]],AmountRules[Amount Min],AmountRules[Risk Points],,-1)</f>
        <v>0</v>
      </c>
      <c r="L469">
        <f>_xlfn.XLOOKUP(FraudData[[#This Row],[transaction_hour]],TimeRules[Hour Min],TimeRules[Risk Points],,-1)</f>
        <v>0</v>
      </c>
      <c r="M469">
        <f>_xlfn.XLOOKUP(FraudData[[#This Row],[foreign_transaction]],ForeignRules[Foreign Transaction],ForeignRules[Risk Points],0)</f>
        <v>0</v>
      </c>
      <c r="N469">
        <f>_xlfn.XLOOKUP(FraudData[[#This Row],[location_mismatch]],Table10[Location Mismatch],Table10[Risk Points],0)</f>
        <v>0</v>
      </c>
      <c r="O469">
        <f>_xlfn.XLOOKUP(FraudData[[#This Row],[device_trust_score]],DeviceRules[Device Min],DeviceRules[Risk Points],,-1)</f>
        <v>0</v>
      </c>
      <c r="P469">
        <f>_xlfn.XLOOKUP(FraudData[[#This Row],[velocity_last_24h]],VelocityRules[Velocity Min],VelocityRules[Risk Points],,-1)</f>
        <v>0</v>
      </c>
      <c r="Q469">
        <f>_xlfn.XLOOKUP(FraudData[[#This Row],[merchant_category]],MerchantRules[Merchant Category],MerchantRules[Risk Points],0)</f>
        <v>1</v>
      </c>
      <c r="R469">
        <f>SUM(FraudData[[#This Row],[Amount Risk]:[Merchant Risk]])</f>
        <v>1</v>
      </c>
      <c r="S469" t="str" cm="1">
        <f t="array" ref="S469">_xlfn.IFS(FraudData[[#This Row],[Fraud Risk Score]]&gt;=8,"High Risk",FraudData[[#This Row],[Fraud Risk Score]]&gt;=6,"Medium Risk",TRUE,"Low Risk")</f>
        <v>Low Risk</v>
      </c>
    </row>
    <row r="470" spans="1:19">
      <c r="A470">
        <v>469</v>
      </c>
      <c r="B470">
        <v>45.55</v>
      </c>
      <c r="C470">
        <v>10</v>
      </c>
      <c r="D470" t="s">
        <v>48</v>
      </c>
      <c r="E470">
        <v>0</v>
      </c>
      <c r="F470">
        <v>0</v>
      </c>
      <c r="G470">
        <v>26</v>
      </c>
      <c r="H470">
        <v>2</v>
      </c>
      <c r="I470">
        <v>29</v>
      </c>
      <c r="J470">
        <v>0</v>
      </c>
      <c r="K470">
        <f>_xlfn.XLOOKUP(FraudData[[#This Row],[amount]],AmountRules[Amount Min],AmountRules[Risk Points],,-1)</f>
        <v>0</v>
      </c>
      <c r="L470">
        <f>_xlfn.XLOOKUP(FraudData[[#This Row],[transaction_hour]],TimeRules[Hour Min],TimeRules[Risk Points],,-1)</f>
        <v>0</v>
      </c>
      <c r="M470">
        <f>_xlfn.XLOOKUP(FraudData[[#This Row],[foreign_transaction]],ForeignRules[Foreign Transaction],ForeignRules[Risk Points],0)</f>
        <v>0</v>
      </c>
      <c r="N470">
        <f>_xlfn.XLOOKUP(FraudData[[#This Row],[location_mismatch]],Table10[Location Mismatch],Table10[Risk Points],0)</f>
        <v>0</v>
      </c>
      <c r="O470">
        <f>_xlfn.XLOOKUP(FraudData[[#This Row],[device_trust_score]],DeviceRules[Device Min],DeviceRules[Risk Points],,-1)</f>
        <v>3</v>
      </c>
      <c r="P470">
        <f>_xlfn.XLOOKUP(FraudData[[#This Row],[velocity_last_24h]],VelocityRules[Velocity Min],VelocityRules[Risk Points],,-1)</f>
        <v>0</v>
      </c>
      <c r="Q470">
        <f>_xlfn.XLOOKUP(FraudData[[#This Row],[merchant_category]],MerchantRules[Merchant Category],MerchantRules[Risk Points],0)</f>
        <v>0</v>
      </c>
      <c r="R470">
        <f>SUM(FraudData[[#This Row],[Amount Risk]:[Merchant Risk]])</f>
        <v>3</v>
      </c>
      <c r="S470" t="str" cm="1">
        <f t="array" ref="S470">_xlfn.IFS(FraudData[[#This Row],[Fraud Risk Score]]&gt;=8,"High Risk",FraudData[[#This Row],[Fraud Risk Score]]&gt;=6,"Medium Risk",TRUE,"Low Risk")</f>
        <v>Low Risk</v>
      </c>
    </row>
    <row r="471" spans="1:19">
      <c r="A471">
        <v>470</v>
      </c>
      <c r="B471">
        <v>594.52</v>
      </c>
      <c r="C471">
        <v>23</v>
      </c>
      <c r="D471" t="s">
        <v>50</v>
      </c>
      <c r="E471">
        <v>0</v>
      </c>
      <c r="F471">
        <v>0</v>
      </c>
      <c r="G471">
        <v>68</v>
      </c>
      <c r="H471">
        <v>0</v>
      </c>
      <c r="I471">
        <v>54</v>
      </c>
      <c r="J471">
        <v>0</v>
      </c>
      <c r="K471">
        <f>_xlfn.XLOOKUP(FraudData[[#This Row],[amount]],AmountRules[Amount Min],AmountRules[Risk Points],,-1)</f>
        <v>1</v>
      </c>
      <c r="L471">
        <f>_xlfn.XLOOKUP(FraudData[[#This Row],[transaction_hour]],TimeRules[Hour Min],TimeRules[Risk Points],,-1)</f>
        <v>1</v>
      </c>
      <c r="M471">
        <f>_xlfn.XLOOKUP(FraudData[[#This Row],[foreign_transaction]],ForeignRules[Foreign Transaction],ForeignRules[Risk Points],0)</f>
        <v>0</v>
      </c>
      <c r="N471">
        <f>_xlfn.XLOOKUP(FraudData[[#This Row],[location_mismatch]],Table10[Location Mismatch],Table10[Risk Points],0)</f>
        <v>0</v>
      </c>
      <c r="O471">
        <f>_xlfn.XLOOKUP(FraudData[[#This Row],[device_trust_score]],DeviceRules[Device Min],DeviceRules[Risk Points],,-1)</f>
        <v>1</v>
      </c>
      <c r="P471">
        <f>_xlfn.XLOOKUP(FraudData[[#This Row],[velocity_last_24h]],VelocityRules[Velocity Min],VelocityRules[Risk Points],,-1)</f>
        <v>0</v>
      </c>
      <c r="Q471">
        <f>_xlfn.XLOOKUP(FraudData[[#This Row],[merchant_category]],MerchantRules[Merchant Category],MerchantRules[Risk Points],0)</f>
        <v>0</v>
      </c>
      <c r="R471">
        <f>SUM(FraudData[[#This Row],[Amount Risk]:[Merchant Risk]])</f>
        <v>3</v>
      </c>
      <c r="S471" t="str" cm="1">
        <f t="array" ref="S471">_xlfn.IFS(FraudData[[#This Row],[Fraud Risk Score]]&gt;=8,"High Risk",FraudData[[#This Row],[Fraud Risk Score]]&gt;=6,"Medium Risk",TRUE,"Low Risk")</f>
        <v>Low Risk</v>
      </c>
    </row>
    <row r="472" spans="1:19">
      <c r="A472">
        <v>471</v>
      </c>
      <c r="B472">
        <v>2.2000000000000002</v>
      </c>
      <c r="C472">
        <v>2</v>
      </c>
      <c r="D472" t="s">
        <v>50</v>
      </c>
      <c r="E472">
        <v>0</v>
      </c>
      <c r="F472">
        <v>0</v>
      </c>
      <c r="G472">
        <v>56</v>
      </c>
      <c r="H472">
        <v>0</v>
      </c>
      <c r="I472">
        <v>44</v>
      </c>
      <c r="J472">
        <v>0</v>
      </c>
      <c r="K472">
        <f>_xlfn.XLOOKUP(FraudData[[#This Row],[amount]],AmountRules[Amount Min],AmountRules[Risk Points],,-1)</f>
        <v>0</v>
      </c>
      <c r="L472">
        <f>_xlfn.XLOOKUP(FraudData[[#This Row],[transaction_hour]],TimeRules[Hour Min],TimeRules[Risk Points],,-1)</f>
        <v>3</v>
      </c>
      <c r="M472">
        <f>_xlfn.XLOOKUP(FraudData[[#This Row],[foreign_transaction]],ForeignRules[Foreign Transaction],ForeignRules[Risk Points],0)</f>
        <v>0</v>
      </c>
      <c r="N472">
        <f>_xlfn.XLOOKUP(FraudData[[#This Row],[location_mismatch]],Table10[Location Mismatch],Table10[Risk Points],0)</f>
        <v>0</v>
      </c>
      <c r="O472">
        <f>_xlfn.XLOOKUP(FraudData[[#This Row],[device_trust_score]],DeviceRules[Device Min],DeviceRules[Risk Points],,-1)</f>
        <v>1</v>
      </c>
      <c r="P472">
        <f>_xlfn.XLOOKUP(FraudData[[#This Row],[velocity_last_24h]],VelocityRules[Velocity Min],VelocityRules[Risk Points],,-1)</f>
        <v>0</v>
      </c>
      <c r="Q472">
        <f>_xlfn.XLOOKUP(FraudData[[#This Row],[merchant_category]],MerchantRules[Merchant Category],MerchantRules[Risk Points],0)</f>
        <v>0</v>
      </c>
      <c r="R472">
        <f>SUM(FraudData[[#This Row],[Amount Risk]:[Merchant Risk]])</f>
        <v>4</v>
      </c>
      <c r="S472" t="str" cm="1">
        <f t="array" ref="S472">_xlfn.IFS(FraudData[[#This Row],[Fraud Risk Score]]&gt;=8,"High Risk",FraudData[[#This Row],[Fraud Risk Score]]&gt;=6,"Medium Risk",TRUE,"Low Risk")</f>
        <v>Low Risk</v>
      </c>
    </row>
    <row r="473" spans="1:19">
      <c r="A473">
        <v>472</v>
      </c>
      <c r="B473">
        <v>630.45000000000005</v>
      </c>
      <c r="C473">
        <v>5</v>
      </c>
      <c r="D473" t="s">
        <v>47</v>
      </c>
      <c r="E473">
        <v>0</v>
      </c>
      <c r="F473">
        <v>0</v>
      </c>
      <c r="G473">
        <v>27</v>
      </c>
      <c r="H473">
        <v>0</v>
      </c>
      <c r="I473">
        <v>38</v>
      </c>
      <c r="J473">
        <v>0</v>
      </c>
      <c r="K473">
        <f>_xlfn.XLOOKUP(FraudData[[#This Row],[amount]],AmountRules[Amount Min],AmountRules[Risk Points],,-1)</f>
        <v>1</v>
      </c>
      <c r="L473">
        <f>_xlfn.XLOOKUP(FraudData[[#This Row],[transaction_hour]],TimeRules[Hour Min],TimeRules[Risk Points],,-1)</f>
        <v>0</v>
      </c>
      <c r="M473">
        <f>_xlfn.XLOOKUP(FraudData[[#This Row],[foreign_transaction]],ForeignRules[Foreign Transaction],ForeignRules[Risk Points],0)</f>
        <v>0</v>
      </c>
      <c r="N473">
        <f>_xlfn.XLOOKUP(FraudData[[#This Row],[location_mismatch]],Table10[Location Mismatch],Table10[Risk Points],0)</f>
        <v>0</v>
      </c>
      <c r="O473">
        <f>_xlfn.XLOOKUP(FraudData[[#This Row],[device_trust_score]],DeviceRules[Device Min],DeviceRules[Risk Points],,-1)</f>
        <v>3</v>
      </c>
      <c r="P473">
        <f>_xlfn.XLOOKUP(FraudData[[#This Row],[velocity_last_24h]],VelocityRules[Velocity Min],VelocityRules[Risk Points],,-1)</f>
        <v>0</v>
      </c>
      <c r="Q473">
        <f>_xlfn.XLOOKUP(FraudData[[#This Row],[merchant_category]],MerchantRules[Merchant Category],MerchantRules[Risk Points],0)</f>
        <v>0</v>
      </c>
      <c r="R473">
        <f>SUM(FraudData[[#This Row],[Amount Risk]:[Merchant Risk]])</f>
        <v>4</v>
      </c>
      <c r="S473" t="str" cm="1">
        <f t="array" ref="S473">_xlfn.IFS(FraudData[[#This Row],[Fraud Risk Score]]&gt;=8,"High Risk",FraudData[[#This Row],[Fraud Risk Score]]&gt;=6,"Medium Risk",TRUE,"Low Risk")</f>
        <v>Low Risk</v>
      </c>
    </row>
    <row r="474" spans="1:19">
      <c r="A474">
        <v>473</v>
      </c>
      <c r="B474">
        <v>7.94</v>
      </c>
      <c r="C474">
        <v>1</v>
      </c>
      <c r="D474" t="s">
        <v>46</v>
      </c>
      <c r="E474">
        <v>0</v>
      </c>
      <c r="F474">
        <v>1</v>
      </c>
      <c r="G474">
        <v>41</v>
      </c>
      <c r="H474">
        <v>0</v>
      </c>
      <c r="I474">
        <v>30</v>
      </c>
      <c r="J474">
        <v>0</v>
      </c>
      <c r="K474">
        <f>_xlfn.XLOOKUP(FraudData[[#This Row],[amount]],AmountRules[Amount Min],AmountRules[Risk Points],,-1)</f>
        <v>0</v>
      </c>
      <c r="L474">
        <f>_xlfn.XLOOKUP(FraudData[[#This Row],[transaction_hour]],TimeRules[Hour Min],TimeRules[Risk Points],,-1)</f>
        <v>3</v>
      </c>
      <c r="M474">
        <f>_xlfn.XLOOKUP(FraudData[[#This Row],[foreign_transaction]],ForeignRules[Foreign Transaction],ForeignRules[Risk Points],0)</f>
        <v>0</v>
      </c>
      <c r="N474">
        <f>_xlfn.XLOOKUP(FraudData[[#This Row],[location_mismatch]],Table10[Location Mismatch],Table10[Risk Points],0)</f>
        <v>3</v>
      </c>
      <c r="O474">
        <f>_xlfn.XLOOKUP(FraudData[[#This Row],[device_trust_score]],DeviceRules[Device Min],DeviceRules[Risk Points],,-1)</f>
        <v>2</v>
      </c>
      <c r="P474">
        <f>_xlfn.XLOOKUP(FraudData[[#This Row],[velocity_last_24h]],VelocityRules[Velocity Min],VelocityRules[Risk Points],,-1)</f>
        <v>0</v>
      </c>
      <c r="Q474">
        <f>_xlfn.XLOOKUP(FraudData[[#This Row],[merchant_category]],MerchantRules[Merchant Category],MerchantRules[Risk Points],0)</f>
        <v>0</v>
      </c>
      <c r="R474">
        <f>SUM(FraudData[[#This Row],[Amount Risk]:[Merchant Risk]])</f>
        <v>8</v>
      </c>
      <c r="S474" t="str" cm="1">
        <f t="array" ref="S474">_xlfn.IFS(FraudData[[#This Row],[Fraud Risk Score]]&gt;=8,"High Risk",FraudData[[#This Row],[Fraud Risk Score]]&gt;=6,"Medium Risk",TRUE,"Low Risk")</f>
        <v>High Risk</v>
      </c>
    </row>
    <row r="475" spans="1:19">
      <c r="A475">
        <v>474</v>
      </c>
      <c r="B475">
        <v>399.19</v>
      </c>
      <c r="C475">
        <v>13</v>
      </c>
      <c r="D475" t="s">
        <v>46</v>
      </c>
      <c r="E475">
        <v>0</v>
      </c>
      <c r="F475">
        <v>0</v>
      </c>
      <c r="G475">
        <v>36</v>
      </c>
      <c r="H475">
        <v>1</v>
      </c>
      <c r="I475">
        <v>42</v>
      </c>
      <c r="J475">
        <v>0</v>
      </c>
      <c r="K475">
        <f>_xlfn.XLOOKUP(FraudData[[#This Row],[amount]],AmountRules[Amount Min],AmountRules[Risk Points],,-1)</f>
        <v>0</v>
      </c>
      <c r="L475">
        <f>_xlfn.XLOOKUP(FraudData[[#This Row],[transaction_hour]],TimeRules[Hour Min],TimeRules[Risk Points],,-1)</f>
        <v>0</v>
      </c>
      <c r="M475">
        <f>_xlfn.XLOOKUP(FraudData[[#This Row],[foreign_transaction]],ForeignRules[Foreign Transaction],ForeignRules[Risk Points],0)</f>
        <v>0</v>
      </c>
      <c r="N475">
        <f>_xlfn.XLOOKUP(FraudData[[#This Row],[location_mismatch]],Table10[Location Mismatch],Table10[Risk Points],0)</f>
        <v>0</v>
      </c>
      <c r="O475">
        <f>_xlfn.XLOOKUP(FraudData[[#This Row],[device_trust_score]],DeviceRules[Device Min],DeviceRules[Risk Points],,-1)</f>
        <v>2</v>
      </c>
      <c r="P475">
        <f>_xlfn.XLOOKUP(FraudData[[#This Row],[velocity_last_24h]],VelocityRules[Velocity Min],VelocityRules[Risk Points],,-1)</f>
        <v>0</v>
      </c>
      <c r="Q475">
        <f>_xlfn.XLOOKUP(FraudData[[#This Row],[merchant_category]],MerchantRules[Merchant Category],MerchantRules[Risk Points],0)</f>
        <v>0</v>
      </c>
      <c r="R475">
        <f>SUM(FraudData[[#This Row],[Amount Risk]:[Merchant Risk]])</f>
        <v>2</v>
      </c>
      <c r="S475" t="str" cm="1">
        <f t="array" ref="S475">_xlfn.IFS(FraudData[[#This Row],[Fraud Risk Score]]&gt;=8,"High Risk",FraudData[[#This Row],[Fraud Risk Score]]&gt;=6,"Medium Risk",TRUE,"Low Risk")</f>
        <v>Low Risk</v>
      </c>
    </row>
    <row r="476" spans="1:19">
      <c r="A476">
        <v>475</v>
      </c>
      <c r="B476">
        <v>135.03</v>
      </c>
      <c r="C476">
        <v>8</v>
      </c>
      <c r="D476" t="s">
        <v>47</v>
      </c>
      <c r="E476">
        <v>0</v>
      </c>
      <c r="F476">
        <v>0</v>
      </c>
      <c r="G476">
        <v>88</v>
      </c>
      <c r="H476">
        <v>1</v>
      </c>
      <c r="I476">
        <v>51</v>
      </c>
      <c r="J476">
        <v>0</v>
      </c>
      <c r="K476">
        <f>_xlfn.XLOOKUP(FraudData[[#This Row],[amount]],AmountRules[Amount Min],AmountRules[Risk Points],,-1)</f>
        <v>0</v>
      </c>
      <c r="L476">
        <f>_xlfn.XLOOKUP(FraudData[[#This Row],[transaction_hour]],TimeRules[Hour Min],TimeRules[Risk Points],,-1)</f>
        <v>0</v>
      </c>
      <c r="M476">
        <f>_xlfn.XLOOKUP(FraudData[[#This Row],[foreign_transaction]],ForeignRules[Foreign Transaction],ForeignRules[Risk Points],0)</f>
        <v>0</v>
      </c>
      <c r="N476">
        <f>_xlfn.XLOOKUP(FraudData[[#This Row],[location_mismatch]],Table10[Location Mismatch],Table10[Risk Points],0)</f>
        <v>0</v>
      </c>
      <c r="O476">
        <f>_xlfn.XLOOKUP(FraudData[[#This Row],[device_trust_score]],DeviceRules[Device Min],DeviceRules[Risk Points],,-1)</f>
        <v>0</v>
      </c>
      <c r="P476">
        <f>_xlfn.XLOOKUP(FraudData[[#This Row],[velocity_last_24h]],VelocityRules[Velocity Min],VelocityRules[Risk Points],,-1)</f>
        <v>0</v>
      </c>
      <c r="Q476">
        <f>_xlfn.XLOOKUP(FraudData[[#This Row],[merchant_category]],MerchantRules[Merchant Category],MerchantRules[Risk Points],0)</f>
        <v>0</v>
      </c>
      <c r="R476">
        <f>SUM(FraudData[[#This Row],[Amount Risk]:[Merchant Risk]])</f>
        <v>0</v>
      </c>
      <c r="S476" t="str" cm="1">
        <f t="array" ref="S476">_xlfn.IFS(FraudData[[#This Row],[Fraud Risk Score]]&gt;=8,"High Risk",FraudData[[#This Row],[Fraud Risk Score]]&gt;=6,"Medium Risk",TRUE,"Low Risk")</f>
        <v>Low Risk</v>
      </c>
    </row>
    <row r="477" spans="1:19">
      <c r="A477">
        <v>476</v>
      </c>
      <c r="B477">
        <v>892.23</v>
      </c>
      <c r="C477">
        <v>17</v>
      </c>
      <c r="D477" t="s">
        <v>47</v>
      </c>
      <c r="E477">
        <v>0</v>
      </c>
      <c r="F477">
        <v>0</v>
      </c>
      <c r="G477">
        <v>87</v>
      </c>
      <c r="H477">
        <v>1</v>
      </c>
      <c r="I477">
        <v>59</v>
      </c>
      <c r="J477">
        <v>0</v>
      </c>
      <c r="K477">
        <f>_xlfn.XLOOKUP(FraudData[[#This Row],[amount]],AmountRules[Amount Min],AmountRules[Risk Points],,-1)</f>
        <v>1</v>
      </c>
      <c r="L477">
        <f>_xlfn.XLOOKUP(FraudData[[#This Row],[transaction_hour]],TimeRules[Hour Min],TimeRules[Risk Points],,-1)</f>
        <v>0</v>
      </c>
      <c r="M477">
        <f>_xlfn.XLOOKUP(FraudData[[#This Row],[foreign_transaction]],ForeignRules[Foreign Transaction],ForeignRules[Risk Points],0)</f>
        <v>0</v>
      </c>
      <c r="N477">
        <f>_xlfn.XLOOKUP(FraudData[[#This Row],[location_mismatch]],Table10[Location Mismatch],Table10[Risk Points],0)</f>
        <v>0</v>
      </c>
      <c r="O477">
        <f>_xlfn.XLOOKUP(FraudData[[#This Row],[device_trust_score]],DeviceRules[Device Min],DeviceRules[Risk Points],,-1)</f>
        <v>0</v>
      </c>
      <c r="P477">
        <f>_xlfn.XLOOKUP(FraudData[[#This Row],[velocity_last_24h]],VelocityRules[Velocity Min],VelocityRules[Risk Points],,-1)</f>
        <v>0</v>
      </c>
      <c r="Q477">
        <f>_xlfn.XLOOKUP(FraudData[[#This Row],[merchant_category]],MerchantRules[Merchant Category],MerchantRules[Risk Points],0)</f>
        <v>0</v>
      </c>
      <c r="R477">
        <f>SUM(FraudData[[#This Row],[Amount Risk]:[Merchant Risk]])</f>
        <v>1</v>
      </c>
      <c r="S477" t="str" cm="1">
        <f t="array" ref="S477">_xlfn.IFS(FraudData[[#This Row],[Fraud Risk Score]]&gt;=8,"High Risk",FraudData[[#This Row],[Fraud Risk Score]]&gt;=6,"Medium Risk",TRUE,"Low Risk")</f>
        <v>Low Risk</v>
      </c>
    </row>
    <row r="478" spans="1:19">
      <c r="A478">
        <v>477</v>
      </c>
      <c r="B478">
        <v>13.8</v>
      </c>
      <c r="C478">
        <v>18</v>
      </c>
      <c r="D478" t="s">
        <v>49</v>
      </c>
      <c r="E478">
        <v>1</v>
      </c>
      <c r="F478">
        <v>0</v>
      </c>
      <c r="G478">
        <v>96</v>
      </c>
      <c r="H478">
        <v>5</v>
      </c>
      <c r="I478">
        <v>61</v>
      </c>
      <c r="J478">
        <v>0</v>
      </c>
      <c r="K478">
        <f>_xlfn.XLOOKUP(FraudData[[#This Row],[amount]],AmountRules[Amount Min],AmountRules[Risk Points],,-1)</f>
        <v>0</v>
      </c>
      <c r="L478">
        <f>_xlfn.XLOOKUP(FraudData[[#This Row],[transaction_hour]],TimeRules[Hour Min],TimeRules[Risk Points],,-1)</f>
        <v>0</v>
      </c>
      <c r="M478">
        <f>_xlfn.XLOOKUP(FraudData[[#This Row],[foreign_transaction]],ForeignRules[Foreign Transaction],ForeignRules[Risk Points],0)</f>
        <v>3</v>
      </c>
      <c r="N478">
        <f>_xlfn.XLOOKUP(FraudData[[#This Row],[location_mismatch]],Table10[Location Mismatch],Table10[Risk Points],0)</f>
        <v>0</v>
      </c>
      <c r="O478">
        <f>_xlfn.XLOOKUP(FraudData[[#This Row],[device_trust_score]],DeviceRules[Device Min],DeviceRules[Risk Points],,-1)</f>
        <v>0</v>
      </c>
      <c r="P478">
        <f>_xlfn.XLOOKUP(FraudData[[#This Row],[velocity_last_24h]],VelocityRules[Velocity Min],VelocityRules[Risk Points],,-1)</f>
        <v>3</v>
      </c>
      <c r="Q478">
        <f>_xlfn.XLOOKUP(FraudData[[#This Row],[merchant_category]],MerchantRules[Merchant Category],MerchantRules[Risk Points],0)</f>
        <v>1</v>
      </c>
      <c r="R478">
        <f>SUM(FraudData[[#This Row],[Amount Risk]:[Merchant Risk]])</f>
        <v>7</v>
      </c>
      <c r="S478" t="str" cm="1">
        <f t="array" ref="S478">_xlfn.IFS(FraudData[[#This Row],[Fraud Risk Score]]&gt;=8,"High Risk",FraudData[[#This Row],[Fraud Risk Score]]&gt;=6,"Medium Risk",TRUE,"Low Risk")</f>
        <v>Medium Risk</v>
      </c>
    </row>
    <row r="479" spans="1:19">
      <c r="A479">
        <v>478</v>
      </c>
      <c r="B479">
        <v>145.28</v>
      </c>
      <c r="C479">
        <v>11</v>
      </c>
      <c r="D479" t="s">
        <v>48</v>
      </c>
      <c r="E479">
        <v>0</v>
      </c>
      <c r="F479">
        <v>0</v>
      </c>
      <c r="G479">
        <v>65</v>
      </c>
      <c r="H479">
        <v>0</v>
      </c>
      <c r="I479">
        <v>65</v>
      </c>
      <c r="J479">
        <v>0</v>
      </c>
      <c r="K479">
        <f>_xlfn.XLOOKUP(FraudData[[#This Row],[amount]],AmountRules[Amount Min],AmountRules[Risk Points],,-1)</f>
        <v>0</v>
      </c>
      <c r="L479">
        <f>_xlfn.XLOOKUP(FraudData[[#This Row],[transaction_hour]],TimeRules[Hour Min],TimeRules[Risk Points],,-1)</f>
        <v>0</v>
      </c>
      <c r="M479">
        <f>_xlfn.XLOOKUP(FraudData[[#This Row],[foreign_transaction]],ForeignRules[Foreign Transaction],ForeignRules[Risk Points],0)</f>
        <v>0</v>
      </c>
      <c r="N479">
        <f>_xlfn.XLOOKUP(FraudData[[#This Row],[location_mismatch]],Table10[Location Mismatch],Table10[Risk Points],0)</f>
        <v>0</v>
      </c>
      <c r="O479">
        <f>_xlfn.XLOOKUP(FraudData[[#This Row],[device_trust_score]],DeviceRules[Device Min],DeviceRules[Risk Points],,-1)</f>
        <v>1</v>
      </c>
      <c r="P479">
        <f>_xlfn.XLOOKUP(FraudData[[#This Row],[velocity_last_24h]],VelocityRules[Velocity Min],VelocityRules[Risk Points],,-1)</f>
        <v>0</v>
      </c>
      <c r="Q479">
        <f>_xlfn.XLOOKUP(FraudData[[#This Row],[merchant_category]],MerchantRules[Merchant Category],MerchantRules[Risk Points],0)</f>
        <v>0</v>
      </c>
      <c r="R479">
        <f>SUM(FraudData[[#This Row],[Amount Risk]:[Merchant Risk]])</f>
        <v>1</v>
      </c>
      <c r="S479" t="str" cm="1">
        <f t="array" ref="S479">_xlfn.IFS(FraudData[[#This Row],[Fraud Risk Score]]&gt;=8,"High Risk",FraudData[[#This Row],[Fraud Risk Score]]&gt;=6,"Medium Risk",TRUE,"Low Risk")</f>
        <v>Low Risk</v>
      </c>
    </row>
    <row r="480" spans="1:19">
      <c r="A480">
        <v>479</v>
      </c>
      <c r="B480">
        <v>627.04</v>
      </c>
      <c r="C480">
        <v>12</v>
      </c>
      <c r="D480" t="s">
        <v>46</v>
      </c>
      <c r="E480">
        <v>0</v>
      </c>
      <c r="F480">
        <v>0</v>
      </c>
      <c r="G480">
        <v>26</v>
      </c>
      <c r="H480">
        <v>2</v>
      </c>
      <c r="I480">
        <v>34</v>
      </c>
      <c r="J480">
        <v>0</v>
      </c>
      <c r="K480">
        <f>_xlfn.XLOOKUP(FraudData[[#This Row],[amount]],AmountRules[Amount Min],AmountRules[Risk Points],,-1)</f>
        <v>1</v>
      </c>
      <c r="L480">
        <f>_xlfn.XLOOKUP(FraudData[[#This Row],[transaction_hour]],TimeRules[Hour Min],TimeRules[Risk Points],,-1)</f>
        <v>0</v>
      </c>
      <c r="M480">
        <f>_xlfn.XLOOKUP(FraudData[[#This Row],[foreign_transaction]],ForeignRules[Foreign Transaction],ForeignRules[Risk Points],0)</f>
        <v>0</v>
      </c>
      <c r="N480">
        <f>_xlfn.XLOOKUP(FraudData[[#This Row],[location_mismatch]],Table10[Location Mismatch],Table10[Risk Points],0)</f>
        <v>0</v>
      </c>
      <c r="O480">
        <f>_xlfn.XLOOKUP(FraudData[[#This Row],[device_trust_score]],DeviceRules[Device Min],DeviceRules[Risk Points],,-1)</f>
        <v>3</v>
      </c>
      <c r="P480">
        <f>_xlfn.XLOOKUP(FraudData[[#This Row],[velocity_last_24h]],VelocityRules[Velocity Min],VelocityRules[Risk Points],,-1)</f>
        <v>0</v>
      </c>
      <c r="Q480">
        <f>_xlfn.XLOOKUP(FraudData[[#This Row],[merchant_category]],MerchantRules[Merchant Category],MerchantRules[Risk Points],0)</f>
        <v>0</v>
      </c>
      <c r="R480">
        <f>SUM(FraudData[[#This Row],[Amount Risk]:[Merchant Risk]])</f>
        <v>4</v>
      </c>
      <c r="S480" t="str" cm="1">
        <f t="array" ref="S480">_xlfn.IFS(FraudData[[#This Row],[Fraud Risk Score]]&gt;=8,"High Risk",FraudData[[#This Row],[Fraud Risk Score]]&gt;=6,"Medium Risk",TRUE,"Low Risk")</f>
        <v>Low Risk</v>
      </c>
    </row>
    <row r="481" spans="1:19">
      <c r="A481">
        <v>480</v>
      </c>
      <c r="B481">
        <v>133.28</v>
      </c>
      <c r="C481">
        <v>11</v>
      </c>
      <c r="D481" t="s">
        <v>47</v>
      </c>
      <c r="E481">
        <v>0</v>
      </c>
      <c r="F481">
        <v>0</v>
      </c>
      <c r="G481">
        <v>77</v>
      </c>
      <c r="H481">
        <v>3</v>
      </c>
      <c r="I481">
        <v>38</v>
      </c>
      <c r="J481">
        <v>0</v>
      </c>
      <c r="K481">
        <f>_xlfn.XLOOKUP(FraudData[[#This Row],[amount]],AmountRules[Amount Min],AmountRules[Risk Points],,-1)</f>
        <v>0</v>
      </c>
      <c r="L481">
        <f>_xlfn.XLOOKUP(FraudData[[#This Row],[transaction_hour]],TimeRules[Hour Min],TimeRules[Risk Points],,-1)</f>
        <v>0</v>
      </c>
      <c r="M481">
        <f>_xlfn.XLOOKUP(FraudData[[#This Row],[foreign_transaction]],ForeignRules[Foreign Transaction],ForeignRules[Risk Points],0)</f>
        <v>0</v>
      </c>
      <c r="N481">
        <f>_xlfn.XLOOKUP(FraudData[[#This Row],[location_mismatch]],Table10[Location Mismatch],Table10[Risk Points],0)</f>
        <v>0</v>
      </c>
      <c r="O481">
        <f>_xlfn.XLOOKUP(FraudData[[#This Row],[device_trust_score]],DeviceRules[Device Min],DeviceRules[Risk Points],,-1)</f>
        <v>0</v>
      </c>
      <c r="P481">
        <f>_xlfn.XLOOKUP(FraudData[[#This Row],[velocity_last_24h]],VelocityRules[Velocity Min],VelocityRules[Risk Points],,-1)</f>
        <v>0</v>
      </c>
      <c r="Q481">
        <f>_xlfn.XLOOKUP(FraudData[[#This Row],[merchant_category]],MerchantRules[Merchant Category],MerchantRules[Risk Points],0)</f>
        <v>0</v>
      </c>
      <c r="R481">
        <f>SUM(FraudData[[#This Row],[Amount Risk]:[Merchant Risk]])</f>
        <v>0</v>
      </c>
      <c r="S481" t="str" cm="1">
        <f t="array" ref="S481">_xlfn.IFS(FraudData[[#This Row],[Fraud Risk Score]]&gt;=8,"High Risk",FraudData[[#This Row],[Fraud Risk Score]]&gt;=6,"Medium Risk",TRUE,"Low Risk")</f>
        <v>Low Risk</v>
      </c>
    </row>
    <row r="482" spans="1:19">
      <c r="A482">
        <v>481</v>
      </c>
      <c r="B482">
        <v>178.67</v>
      </c>
      <c r="C482">
        <v>11</v>
      </c>
      <c r="D482" t="s">
        <v>47</v>
      </c>
      <c r="E482">
        <v>0</v>
      </c>
      <c r="F482">
        <v>0</v>
      </c>
      <c r="G482">
        <v>58</v>
      </c>
      <c r="H482">
        <v>2</v>
      </c>
      <c r="I482">
        <v>32</v>
      </c>
      <c r="J482">
        <v>0</v>
      </c>
      <c r="K482">
        <f>_xlfn.XLOOKUP(FraudData[[#This Row],[amount]],AmountRules[Amount Min],AmountRules[Risk Points],,-1)</f>
        <v>0</v>
      </c>
      <c r="L482">
        <f>_xlfn.XLOOKUP(FraudData[[#This Row],[transaction_hour]],TimeRules[Hour Min],TimeRules[Risk Points],,-1)</f>
        <v>0</v>
      </c>
      <c r="M482">
        <f>_xlfn.XLOOKUP(FraudData[[#This Row],[foreign_transaction]],ForeignRules[Foreign Transaction],ForeignRules[Risk Points],0)</f>
        <v>0</v>
      </c>
      <c r="N482">
        <f>_xlfn.XLOOKUP(FraudData[[#This Row],[location_mismatch]],Table10[Location Mismatch],Table10[Risk Points],0)</f>
        <v>0</v>
      </c>
      <c r="O482">
        <f>_xlfn.XLOOKUP(FraudData[[#This Row],[device_trust_score]],DeviceRules[Device Min],DeviceRules[Risk Points],,-1)</f>
        <v>1</v>
      </c>
      <c r="P482">
        <f>_xlfn.XLOOKUP(FraudData[[#This Row],[velocity_last_24h]],VelocityRules[Velocity Min],VelocityRules[Risk Points],,-1)</f>
        <v>0</v>
      </c>
      <c r="Q482">
        <f>_xlfn.XLOOKUP(FraudData[[#This Row],[merchant_category]],MerchantRules[Merchant Category],MerchantRules[Risk Points],0)</f>
        <v>0</v>
      </c>
      <c r="R482">
        <f>SUM(FraudData[[#This Row],[Amount Risk]:[Merchant Risk]])</f>
        <v>1</v>
      </c>
      <c r="S482" t="str" cm="1">
        <f t="array" ref="S482">_xlfn.IFS(FraudData[[#This Row],[Fraud Risk Score]]&gt;=8,"High Risk",FraudData[[#This Row],[Fraud Risk Score]]&gt;=6,"Medium Risk",TRUE,"Low Risk")</f>
        <v>Low Risk</v>
      </c>
    </row>
    <row r="483" spans="1:19">
      <c r="A483">
        <v>482</v>
      </c>
      <c r="B483">
        <v>214.18</v>
      </c>
      <c r="C483">
        <v>17</v>
      </c>
      <c r="D483" t="s">
        <v>48</v>
      </c>
      <c r="E483">
        <v>0</v>
      </c>
      <c r="F483">
        <v>0</v>
      </c>
      <c r="G483">
        <v>98</v>
      </c>
      <c r="H483">
        <v>0</v>
      </c>
      <c r="I483">
        <v>43</v>
      </c>
      <c r="J483">
        <v>0</v>
      </c>
      <c r="K483">
        <f>_xlfn.XLOOKUP(FraudData[[#This Row],[amount]],AmountRules[Amount Min],AmountRules[Risk Points],,-1)</f>
        <v>0</v>
      </c>
      <c r="L483">
        <f>_xlfn.XLOOKUP(FraudData[[#This Row],[transaction_hour]],TimeRules[Hour Min],TimeRules[Risk Points],,-1)</f>
        <v>0</v>
      </c>
      <c r="M483">
        <f>_xlfn.XLOOKUP(FraudData[[#This Row],[foreign_transaction]],ForeignRules[Foreign Transaction],ForeignRules[Risk Points],0)</f>
        <v>0</v>
      </c>
      <c r="N483">
        <f>_xlfn.XLOOKUP(FraudData[[#This Row],[location_mismatch]],Table10[Location Mismatch],Table10[Risk Points],0)</f>
        <v>0</v>
      </c>
      <c r="O483">
        <f>_xlfn.XLOOKUP(FraudData[[#This Row],[device_trust_score]],DeviceRules[Device Min],DeviceRules[Risk Points],,-1)</f>
        <v>0</v>
      </c>
      <c r="P483">
        <f>_xlfn.XLOOKUP(FraudData[[#This Row],[velocity_last_24h]],VelocityRules[Velocity Min],VelocityRules[Risk Points],,-1)</f>
        <v>0</v>
      </c>
      <c r="Q483">
        <f>_xlfn.XLOOKUP(FraudData[[#This Row],[merchant_category]],MerchantRules[Merchant Category],MerchantRules[Risk Points],0)</f>
        <v>0</v>
      </c>
      <c r="R483">
        <f>SUM(FraudData[[#This Row],[Amount Risk]:[Merchant Risk]])</f>
        <v>0</v>
      </c>
      <c r="S483" t="str" cm="1">
        <f t="array" ref="S483">_xlfn.IFS(FraudData[[#This Row],[Fraud Risk Score]]&gt;=8,"High Risk",FraudData[[#This Row],[Fraud Risk Score]]&gt;=6,"Medium Risk",TRUE,"Low Risk")</f>
        <v>Low Risk</v>
      </c>
    </row>
    <row r="484" spans="1:19">
      <c r="A484">
        <v>483</v>
      </c>
      <c r="B484">
        <v>109.1</v>
      </c>
      <c r="C484">
        <v>8</v>
      </c>
      <c r="D484" t="s">
        <v>47</v>
      </c>
      <c r="E484">
        <v>0</v>
      </c>
      <c r="F484">
        <v>0</v>
      </c>
      <c r="G484">
        <v>64</v>
      </c>
      <c r="H484">
        <v>3</v>
      </c>
      <c r="I484">
        <v>50</v>
      </c>
      <c r="J484">
        <v>0</v>
      </c>
      <c r="K484">
        <f>_xlfn.XLOOKUP(FraudData[[#This Row],[amount]],AmountRules[Amount Min],AmountRules[Risk Points],,-1)</f>
        <v>0</v>
      </c>
      <c r="L484">
        <f>_xlfn.XLOOKUP(FraudData[[#This Row],[transaction_hour]],TimeRules[Hour Min],TimeRules[Risk Points],,-1)</f>
        <v>0</v>
      </c>
      <c r="M484">
        <f>_xlfn.XLOOKUP(FraudData[[#This Row],[foreign_transaction]],ForeignRules[Foreign Transaction],ForeignRules[Risk Points],0)</f>
        <v>0</v>
      </c>
      <c r="N484">
        <f>_xlfn.XLOOKUP(FraudData[[#This Row],[location_mismatch]],Table10[Location Mismatch],Table10[Risk Points],0)</f>
        <v>0</v>
      </c>
      <c r="O484">
        <f>_xlfn.XLOOKUP(FraudData[[#This Row],[device_trust_score]],DeviceRules[Device Min],DeviceRules[Risk Points],,-1)</f>
        <v>1</v>
      </c>
      <c r="P484">
        <f>_xlfn.XLOOKUP(FraudData[[#This Row],[velocity_last_24h]],VelocityRules[Velocity Min],VelocityRules[Risk Points],,-1)</f>
        <v>0</v>
      </c>
      <c r="Q484">
        <f>_xlfn.XLOOKUP(FraudData[[#This Row],[merchant_category]],MerchantRules[Merchant Category],MerchantRules[Risk Points],0)</f>
        <v>0</v>
      </c>
      <c r="R484">
        <f>SUM(FraudData[[#This Row],[Amount Risk]:[Merchant Risk]])</f>
        <v>1</v>
      </c>
      <c r="S484" t="str" cm="1">
        <f t="array" ref="S484">_xlfn.IFS(FraudData[[#This Row],[Fraud Risk Score]]&gt;=8,"High Risk",FraudData[[#This Row],[Fraud Risk Score]]&gt;=6,"Medium Risk",TRUE,"Low Risk")</f>
        <v>Low Risk</v>
      </c>
    </row>
    <row r="485" spans="1:19">
      <c r="A485">
        <v>484</v>
      </c>
      <c r="B485">
        <v>177.78</v>
      </c>
      <c r="C485">
        <v>16</v>
      </c>
      <c r="D485" t="s">
        <v>49</v>
      </c>
      <c r="E485">
        <v>0</v>
      </c>
      <c r="F485">
        <v>0</v>
      </c>
      <c r="G485">
        <v>95</v>
      </c>
      <c r="H485">
        <v>5</v>
      </c>
      <c r="I485">
        <v>52</v>
      </c>
      <c r="J485">
        <v>0</v>
      </c>
      <c r="K485">
        <f>_xlfn.XLOOKUP(FraudData[[#This Row],[amount]],AmountRules[Amount Min],AmountRules[Risk Points],,-1)</f>
        <v>0</v>
      </c>
      <c r="L485">
        <f>_xlfn.XLOOKUP(FraudData[[#This Row],[transaction_hour]],TimeRules[Hour Min],TimeRules[Risk Points],,-1)</f>
        <v>0</v>
      </c>
      <c r="M485">
        <f>_xlfn.XLOOKUP(FraudData[[#This Row],[foreign_transaction]],ForeignRules[Foreign Transaction],ForeignRules[Risk Points],0)</f>
        <v>0</v>
      </c>
      <c r="N485">
        <f>_xlfn.XLOOKUP(FraudData[[#This Row],[location_mismatch]],Table10[Location Mismatch],Table10[Risk Points],0)</f>
        <v>0</v>
      </c>
      <c r="O485">
        <f>_xlfn.XLOOKUP(FraudData[[#This Row],[device_trust_score]],DeviceRules[Device Min],DeviceRules[Risk Points],,-1)</f>
        <v>0</v>
      </c>
      <c r="P485">
        <f>_xlfn.XLOOKUP(FraudData[[#This Row],[velocity_last_24h]],VelocityRules[Velocity Min],VelocityRules[Risk Points],,-1)</f>
        <v>3</v>
      </c>
      <c r="Q485">
        <f>_xlfn.XLOOKUP(FraudData[[#This Row],[merchant_category]],MerchantRules[Merchant Category],MerchantRules[Risk Points],0)</f>
        <v>1</v>
      </c>
      <c r="R485">
        <f>SUM(FraudData[[#This Row],[Amount Risk]:[Merchant Risk]])</f>
        <v>4</v>
      </c>
      <c r="S485" t="str" cm="1">
        <f t="array" ref="S485">_xlfn.IFS(FraudData[[#This Row],[Fraud Risk Score]]&gt;=8,"High Risk",FraudData[[#This Row],[Fraud Risk Score]]&gt;=6,"Medium Risk",TRUE,"Low Risk")</f>
        <v>Low Risk</v>
      </c>
    </row>
    <row r="486" spans="1:19">
      <c r="A486">
        <v>485</v>
      </c>
      <c r="B486">
        <v>158.01</v>
      </c>
      <c r="C486">
        <v>20</v>
      </c>
      <c r="D486" t="s">
        <v>48</v>
      </c>
      <c r="E486">
        <v>0</v>
      </c>
      <c r="F486">
        <v>0</v>
      </c>
      <c r="G486">
        <v>89</v>
      </c>
      <c r="H486">
        <v>3</v>
      </c>
      <c r="I486">
        <v>43</v>
      </c>
      <c r="J486">
        <v>0</v>
      </c>
      <c r="K486">
        <f>_xlfn.XLOOKUP(FraudData[[#This Row],[amount]],AmountRules[Amount Min],AmountRules[Risk Points],,-1)</f>
        <v>0</v>
      </c>
      <c r="L486">
        <f>_xlfn.XLOOKUP(FraudData[[#This Row],[transaction_hour]],TimeRules[Hour Min],TimeRules[Risk Points],,-1)</f>
        <v>0</v>
      </c>
      <c r="M486">
        <f>_xlfn.XLOOKUP(FraudData[[#This Row],[foreign_transaction]],ForeignRules[Foreign Transaction],ForeignRules[Risk Points],0)</f>
        <v>0</v>
      </c>
      <c r="N486">
        <f>_xlfn.XLOOKUP(FraudData[[#This Row],[location_mismatch]],Table10[Location Mismatch],Table10[Risk Points],0)</f>
        <v>0</v>
      </c>
      <c r="O486">
        <f>_xlfn.XLOOKUP(FraudData[[#This Row],[device_trust_score]],DeviceRules[Device Min],DeviceRules[Risk Points],,-1)</f>
        <v>0</v>
      </c>
      <c r="P486">
        <f>_xlfn.XLOOKUP(FraudData[[#This Row],[velocity_last_24h]],VelocityRules[Velocity Min],VelocityRules[Risk Points],,-1)</f>
        <v>0</v>
      </c>
      <c r="Q486">
        <f>_xlfn.XLOOKUP(FraudData[[#This Row],[merchant_category]],MerchantRules[Merchant Category],MerchantRules[Risk Points],0)</f>
        <v>0</v>
      </c>
      <c r="R486">
        <f>SUM(FraudData[[#This Row],[Amount Risk]:[Merchant Risk]])</f>
        <v>0</v>
      </c>
      <c r="S486" t="str" cm="1">
        <f t="array" ref="S486">_xlfn.IFS(FraudData[[#This Row],[Fraud Risk Score]]&gt;=8,"High Risk",FraudData[[#This Row],[Fraud Risk Score]]&gt;=6,"Medium Risk",TRUE,"Low Risk")</f>
        <v>Low Risk</v>
      </c>
    </row>
    <row r="487" spans="1:19">
      <c r="A487">
        <v>486</v>
      </c>
      <c r="B487">
        <v>416.56</v>
      </c>
      <c r="C487">
        <v>15</v>
      </c>
      <c r="D487" t="s">
        <v>49</v>
      </c>
      <c r="E487">
        <v>0</v>
      </c>
      <c r="F487">
        <v>0</v>
      </c>
      <c r="G487">
        <v>79</v>
      </c>
      <c r="H487">
        <v>3</v>
      </c>
      <c r="I487">
        <v>29</v>
      </c>
      <c r="J487">
        <v>0</v>
      </c>
      <c r="K487">
        <f>_xlfn.XLOOKUP(FraudData[[#This Row],[amount]],AmountRules[Amount Min],AmountRules[Risk Points],,-1)</f>
        <v>0</v>
      </c>
      <c r="L487">
        <f>_xlfn.XLOOKUP(FraudData[[#This Row],[transaction_hour]],TimeRules[Hour Min],TimeRules[Risk Points],,-1)</f>
        <v>0</v>
      </c>
      <c r="M487">
        <f>_xlfn.XLOOKUP(FraudData[[#This Row],[foreign_transaction]],ForeignRules[Foreign Transaction],ForeignRules[Risk Points],0)</f>
        <v>0</v>
      </c>
      <c r="N487">
        <f>_xlfn.XLOOKUP(FraudData[[#This Row],[location_mismatch]],Table10[Location Mismatch],Table10[Risk Points],0)</f>
        <v>0</v>
      </c>
      <c r="O487">
        <f>_xlfn.XLOOKUP(FraudData[[#This Row],[device_trust_score]],DeviceRules[Device Min],DeviceRules[Risk Points],,-1)</f>
        <v>0</v>
      </c>
      <c r="P487">
        <f>_xlfn.XLOOKUP(FraudData[[#This Row],[velocity_last_24h]],VelocityRules[Velocity Min],VelocityRules[Risk Points],,-1)</f>
        <v>0</v>
      </c>
      <c r="Q487">
        <f>_xlfn.XLOOKUP(FraudData[[#This Row],[merchant_category]],MerchantRules[Merchant Category],MerchantRules[Risk Points],0)</f>
        <v>1</v>
      </c>
      <c r="R487">
        <f>SUM(FraudData[[#This Row],[Amount Risk]:[Merchant Risk]])</f>
        <v>1</v>
      </c>
      <c r="S487" t="str" cm="1">
        <f t="array" ref="S487">_xlfn.IFS(FraudData[[#This Row],[Fraud Risk Score]]&gt;=8,"High Risk",FraudData[[#This Row],[Fraud Risk Score]]&gt;=6,"Medium Risk",TRUE,"Low Risk")</f>
        <v>Low Risk</v>
      </c>
    </row>
    <row r="488" spans="1:19">
      <c r="A488">
        <v>487</v>
      </c>
      <c r="B488">
        <v>8.3699999999999992</v>
      </c>
      <c r="C488">
        <v>16</v>
      </c>
      <c r="D488" t="s">
        <v>50</v>
      </c>
      <c r="E488">
        <v>0</v>
      </c>
      <c r="F488">
        <v>0</v>
      </c>
      <c r="G488">
        <v>98</v>
      </c>
      <c r="H488">
        <v>2</v>
      </c>
      <c r="I488">
        <v>39</v>
      </c>
      <c r="J488">
        <v>0</v>
      </c>
      <c r="K488">
        <f>_xlfn.XLOOKUP(FraudData[[#This Row],[amount]],AmountRules[Amount Min],AmountRules[Risk Points],,-1)</f>
        <v>0</v>
      </c>
      <c r="L488">
        <f>_xlfn.XLOOKUP(FraudData[[#This Row],[transaction_hour]],TimeRules[Hour Min],TimeRules[Risk Points],,-1)</f>
        <v>0</v>
      </c>
      <c r="M488">
        <f>_xlfn.XLOOKUP(FraudData[[#This Row],[foreign_transaction]],ForeignRules[Foreign Transaction],ForeignRules[Risk Points],0)</f>
        <v>0</v>
      </c>
      <c r="N488">
        <f>_xlfn.XLOOKUP(FraudData[[#This Row],[location_mismatch]],Table10[Location Mismatch],Table10[Risk Points],0)</f>
        <v>0</v>
      </c>
      <c r="O488">
        <f>_xlfn.XLOOKUP(FraudData[[#This Row],[device_trust_score]],DeviceRules[Device Min],DeviceRules[Risk Points],,-1)</f>
        <v>0</v>
      </c>
      <c r="P488">
        <f>_xlfn.XLOOKUP(FraudData[[#This Row],[velocity_last_24h]],VelocityRules[Velocity Min],VelocityRules[Risk Points],,-1)</f>
        <v>0</v>
      </c>
      <c r="Q488">
        <f>_xlfn.XLOOKUP(FraudData[[#This Row],[merchant_category]],MerchantRules[Merchant Category],MerchantRules[Risk Points],0)</f>
        <v>0</v>
      </c>
      <c r="R488">
        <f>SUM(FraudData[[#This Row],[Amount Risk]:[Merchant Risk]])</f>
        <v>0</v>
      </c>
      <c r="S488" t="str" cm="1">
        <f t="array" ref="S488">_xlfn.IFS(FraudData[[#This Row],[Fraud Risk Score]]&gt;=8,"High Risk",FraudData[[#This Row],[Fraud Risk Score]]&gt;=6,"Medium Risk",TRUE,"Low Risk")</f>
        <v>Low Risk</v>
      </c>
    </row>
    <row r="489" spans="1:19">
      <c r="A489">
        <v>488</v>
      </c>
      <c r="B489">
        <v>59.37</v>
      </c>
      <c r="C489">
        <v>20</v>
      </c>
      <c r="D489" t="s">
        <v>46</v>
      </c>
      <c r="E489">
        <v>1</v>
      </c>
      <c r="F489">
        <v>0</v>
      </c>
      <c r="G489">
        <v>75</v>
      </c>
      <c r="H489">
        <v>4</v>
      </c>
      <c r="I489">
        <v>27</v>
      </c>
      <c r="J489">
        <v>0</v>
      </c>
      <c r="K489">
        <f>_xlfn.XLOOKUP(FraudData[[#This Row],[amount]],AmountRules[Amount Min],AmountRules[Risk Points],,-1)</f>
        <v>0</v>
      </c>
      <c r="L489">
        <f>_xlfn.XLOOKUP(FraudData[[#This Row],[transaction_hour]],TimeRules[Hour Min],TimeRules[Risk Points],,-1)</f>
        <v>0</v>
      </c>
      <c r="M489">
        <f>_xlfn.XLOOKUP(FraudData[[#This Row],[foreign_transaction]],ForeignRules[Foreign Transaction],ForeignRules[Risk Points],0)</f>
        <v>3</v>
      </c>
      <c r="N489">
        <f>_xlfn.XLOOKUP(FraudData[[#This Row],[location_mismatch]],Table10[Location Mismatch],Table10[Risk Points],0)</f>
        <v>0</v>
      </c>
      <c r="O489">
        <f>_xlfn.XLOOKUP(FraudData[[#This Row],[device_trust_score]],DeviceRules[Device Min],DeviceRules[Risk Points],,-1)</f>
        <v>0</v>
      </c>
      <c r="P489">
        <f>_xlfn.XLOOKUP(FraudData[[#This Row],[velocity_last_24h]],VelocityRules[Velocity Min],VelocityRules[Risk Points],,-1)</f>
        <v>0</v>
      </c>
      <c r="Q489">
        <f>_xlfn.XLOOKUP(FraudData[[#This Row],[merchant_category]],MerchantRules[Merchant Category],MerchantRules[Risk Points],0)</f>
        <v>0</v>
      </c>
      <c r="R489">
        <f>SUM(FraudData[[#This Row],[Amount Risk]:[Merchant Risk]])</f>
        <v>3</v>
      </c>
      <c r="S489" t="str" cm="1">
        <f t="array" ref="S489">_xlfn.IFS(FraudData[[#This Row],[Fraud Risk Score]]&gt;=8,"High Risk",FraudData[[#This Row],[Fraud Risk Score]]&gt;=6,"Medium Risk",TRUE,"Low Risk")</f>
        <v>Low Risk</v>
      </c>
    </row>
    <row r="490" spans="1:19">
      <c r="A490">
        <v>489</v>
      </c>
      <c r="B490">
        <v>540.72</v>
      </c>
      <c r="C490">
        <v>23</v>
      </c>
      <c r="D490" t="s">
        <v>47</v>
      </c>
      <c r="E490">
        <v>0</v>
      </c>
      <c r="F490">
        <v>0</v>
      </c>
      <c r="G490">
        <v>29</v>
      </c>
      <c r="H490">
        <v>4</v>
      </c>
      <c r="I490">
        <v>26</v>
      </c>
      <c r="J490">
        <v>0</v>
      </c>
      <c r="K490">
        <f>_xlfn.XLOOKUP(FraudData[[#This Row],[amount]],AmountRules[Amount Min],AmountRules[Risk Points],,-1)</f>
        <v>1</v>
      </c>
      <c r="L490">
        <f>_xlfn.XLOOKUP(FraudData[[#This Row],[transaction_hour]],TimeRules[Hour Min],TimeRules[Risk Points],,-1)</f>
        <v>1</v>
      </c>
      <c r="M490">
        <f>_xlfn.XLOOKUP(FraudData[[#This Row],[foreign_transaction]],ForeignRules[Foreign Transaction],ForeignRules[Risk Points],0)</f>
        <v>0</v>
      </c>
      <c r="N490">
        <f>_xlfn.XLOOKUP(FraudData[[#This Row],[location_mismatch]],Table10[Location Mismatch],Table10[Risk Points],0)</f>
        <v>0</v>
      </c>
      <c r="O490">
        <f>_xlfn.XLOOKUP(FraudData[[#This Row],[device_trust_score]],DeviceRules[Device Min],DeviceRules[Risk Points],,-1)</f>
        <v>3</v>
      </c>
      <c r="P490">
        <f>_xlfn.XLOOKUP(FraudData[[#This Row],[velocity_last_24h]],VelocityRules[Velocity Min],VelocityRules[Risk Points],,-1)</f>
        <v>0</v>
      </c>
      <c r="Q490">
        <f>_xlfn.XLOOKUP(FraudData[[#This Row],[merchant_category]],MerchantRules[Merchant Category],MerchantRules[Risk Points],0)</f>
        <v>0</v>
      </c>
      <c r="R490">
        <f>SUM(FraudData[[#This Row],[Amount Risk]:[Merchant Risk]])</f>
        <v>5</v>
      </c>
      <c r="S490" t="str" cm="1">
        <f t="array" ref="S490">_xlfn.IFS(FraudData[[#This Row],[Fraud Risk Score]]&gt;=8,"High Risk",FraudData[[#This Row],[Fraud Risk Score]]&gt;=6,"Medium Risk",TRUE,"Low Risk")</f>
        <v>Low Risk</v>
      </c>
    </row>
    <row r="491" spans="1:19">
      <c r="A491">
        <v>490</v>
      </c>
      <c r="B491">
        <v>397.74</v>
      </c>
      <c r="C491">
        <v>7</v>
      </c>
      <c r="D491" t="s">
        <v>48</v>
      </c>
      <c r="E491">
        <v>0</v>
      </c>
      <c r="F491">
        <v>0</v>
      </c>
      <c r="G491">
        <v>80</v>
      </c>
      <c r="H491">
        <v>2</v>
      </c>
      <c r="I491">
        <v>53</v>
      </c>
      <c r="J491">
        <v>0</v>
      </c>
      <c r="K491">
        <f>_xlfn.XLOOKUP(FraudData[[#This Row],[amount]],AmountRules[Amount Min],AmountRules[Risk Points],,-1)</f>
        <v>0</v>
      </c>
      <c r="L491">
        <f>_xlfn.XLOOKUP(FraudData[[#This Row],[transaction_hour]],TimeRules[Hour Min],TimeRules[Risk Points],,-1)</f>
        <v>0</v>
      </c>
      <c r="M491">
        <f>_xlfn.XLOOKUP(FraudData[[#This Row],[foreign_transaction]],ForeignRules[Foreign Transaction],ForeignRules[Risk Points],0)</f>
        <v>0</v>
      </c>
      <c r="N491">
        <f>_xlfn.XLOOKUP(FraudData[[#This Row],[location_mismatch]],Table10[Location Mismatch],Table10[Risk Points],0)</f>
        <v>0</v>
      </c>
      <c r="O491">
        <f>_xlfn.XLOOKUP(FraudData[[#This Row],[device_trust_score]],DeviceRules[Device Min],DeviceRules[Risk Points],,-1)</f>
        <v>0</v>
      </c>
      <c r="P491">
        <f>_xlfn.XLOOKUP(FraudData[[#This Row],[velocity_last_24h]],VelocityRules[Velocity Min],VelocityRules[Risk Points],,-1)</f>
        <v>0</v>
      </c>
      <c r="Q491">
        <f>_xlfn.XLOOKUP(FraudData[[#This Row],[merchant_category]],MerchantRules[Merchant Category],MerchantRules[Risk Points],0)</f>
        <v>0</v>
      </c>
      <c r="R491">
        <f>SUM(FraudData[[#This Row],[Amount Risk]:[Merchant Risk]])</f>
        <v>0</v>
      </c>
      <c r="S491" t="str" cm="1">
        <f t="array" ref="S491">_xlfn.IFS(FraudData[[#This Row],[Fraud Risk Score]]&gt;=8,"High Risk",FraudData[[#This Row],[Fraud Risk Score]]&gt;=6,"Medium Risk",TRUE,"Low Risk")</f>
        <v>Low Risk</v>
      </c>
    </row>
    <row r="492" spans="1:19">
      <c r="A492">
        <v>491</v>
      </c>
      <c r="B492">
        <v>109.47</v>
      </c>
      <c r="C492">
        <v>10</v>
      </c>
      <c r="D492" t="s">
        <v>49</v>
      </c>
      <c r="E492">
        <v>0</v>
      </c>
      <c r="F492">
        <v>1</v>
      </c>
      <c r="G492">
        <v>45</v>
      </c>
      <c r="H492">
        <v>2</v>
      </c>
      <c r="I492">
        <v>51</v>
      </c>
      <c r="J492">
        <v>0</v>
      </c>
      <c r="K492">
        <f>_xlfn.XLOOKUP(FraudData[[#This Row],[amount]],AmountRules[Amount Min],AmountRules[Risk Points],,-1)</f>
        <v>0</v>
      </c>
      <c r="L492">
        <f>_xlfn.XLOOKUP(FraudData[[#This Row],[transaction_hour]],TimeRules[Hour Min],TimeRules[Risk Points],,-1)</f>
        <v>0</v>
      </c>
      <c r="M492">
        <f>_xlfn.XLOOKUP(FraudData[[#This Row],[foreign_transaction]],ForeignRules[Foreign Transaction],ForeignRules[Risk Points],0)</f>
        <v>0</v>
      </c>
      <c r="N492">
        <f>_xlfn.XLOOKUP(FraudData[[#This Row],[location_mismatch]],Table10[Location Mismatch],Table10[Risk Points],0)</f>
        <v>3</v>
      </c>
      <c r="O492">
        <f>_xlfn.XLOOKUP(FraudData[[#This Row],[device_trust_score]],DeviceRules[Device Min],DeviceRules[Risk Points],,-1)</f>
        <v>2</v>
      </c>
      <c r="P492">
        <f>_xlfn.XLOOKUP(FraudData[[#This Row],[velocity_last_24h]],VelocityRules[Velocity Min],VelocityRules[Risk Points],,-1)</f>
        <v>0</v>
      </c>
      <c r="Q492">
        <f>_xlfn.XLOOKUP(FraudData[[#This Row],[merchant_category]],MerchantRules[Merchant Category],MerchantRules[Risk Points],0)</f>
        <v>1</v>
      </c>
      <c r="R492">
        <f>SUM(FraudData[[#This Row],[Amount Risk]:[Merchant Risk]])</f>
        <v>6</v>
      </c>
      <c r="S492" t="str" cm="1">
        <f t="array" ref="S492">_xlfn.IFS(FraudData[[#This Row],[Fraud Risk Score]]&gt;=8,"High Risk",FraudData[[#This Row],[Fraud Risk Score]]&gt;=6,"Medium Risk",TRUE,"Low Risk")</f>
        <v>Medium Risk</v>
      </c>
    </row>
    <row r="493" spans="1:19">
      <c r="A493">
        <v>492</v>
      </c>
      <c r="B493">
        <v>174.23</v>
      </c>
      <c r="C493">
        <v>23</v>
      </c>
      <c r="D493" t="s">
        <v>46</v>
      </c>
      <c r="E493">
        <v>0</v>
      </c>
      <c r="F493">
        <v>0</v>
      </c>
      <c r="G493">
        <v>82</v>
      </c>
      <c r="H493">
        <v>4</v>
      </c>
      <c r="I493">
        <v>38</v>
      </c>
      <c r="J493">
        <v>0</v>
      </c>
      <c r="K493">
        <f>_xlfn.XLOOKUP(FraudData[[#This Row],[amount]],AmountRules[Amount Min],AmountRules[Risk Points],,-1)</f>
        <v>0</v>
      </c>
      <c r="L493">
        <f>_xlfn.XLOOKUP(FraudData[[#This Row],[transaction_hour]],TimeRules[Hour Min],TimeRules[Risk Points],,-1)</f>
        <v>1</v>
      </c>
      <c r="M493">
        <f>_xlfn.XLOOKUP(FraudData[[#This Row],[foreign_transaction]],ForeignRules[Foreign Transaction],ForeignRules[Risk Points],0)</f>
        <v>0</v>
      </c>
      <c r="N493">
        <f>_xlfn.XLOOKUP(FraudData[[#This Row],[location_mismatch]],Table10[Location Mismatch],Table10[Risk Points],0)</f>
        <v>0</v>
      </c>
      <c r="O493">
        <f>_xlfn.XLOOKUP(FraudData[[#This Row],[device_trust_score]],DeviceRules[Device Min],DeviceRules[Risk Points],,-1)</f>
        <v>0</v>
      </c>
      <c r="P493">
        <f>_xlfn.XLOOKUP(FraudData[[#This Row],[velocity_last_24h]],VelocityRules[Velocity Min],VelocityRules[Risk Points],,-1)</f>
        <v>0</v>
      </c>
      <c r="Q493">
        <f>_xlfn.XLOOKUP(FraudData[[#This Row],[merchant_category]],MerchantRules[Merchant Category],MerchantRules[Risk Points],0)</f>
        <v>0</v>
      </c>
      <c r="R493">
        <f>SUM(FraudData[[#This Row],[Amount Risk]:[Merchant Risk]])</f>
        <v>1</v>
      </c>
      <c r="S493" t="str" cm="1">
        <f t="array" ref="S493">_xlfn.IFS(FraudData[[#This Row],[Fraud Risk Score]]&gt;=8,"High Risk",FraudData[[#This Row],[Fraud Risk Score]]&gt;=6,"Medium Risk",TRUE,"Low Risk")</f>
        <v>Low Risk</v>
      </c>
    </row>
    <row r="494" spans="1:19">
      <c r="A494">
        <v>493</v>
      </c>
      <c r="B494">
        <v>58.48</v>
      </c>
      <c r="C494">
        <v>1</v>
      </c>
      <c r="D494" t="s">
        <v>46</v>
      </c>
      <c r="E494">
        <v>0</v>
      </c>
      <c r="F494">
        <v>0</v>
      </c>
      <c r="G494">
        <v>97</v>
      </c>
      <c r="H494">
        <v>5</v>
      </c>
      <c r="I494">
        <v>50</v>
      </c>
      <c r="J494">
        <v>0</v>
      </c>
      <c r="K494">
        <f>_xlfn.XLOOKUP(FraudData[[#This Row],[amount]],AmountRules[Amount Min],AmountRules[Risk Points],,-1)</f>
        <v>0</v>
      </c>
      <c r="L494">
        <f>_xlfn.XLOOKUP(FraudData[[#This Row],[transaction_hour]],TimeRules[Hour Min],TimeRules[Risk Points],,-1)</f>
        <v>3</v>
      </c>
      <c r="M494">
        <f>_xlfn.XLOOKUP(FraudData[[#This Row],[foreign_transaction]],ForeignRules[Foreign Transaction],ForeignRules[Risk Points],0)</f>
        <v>0</v>
      </c>
      <c r="N494">
        <f>_xlfn.XLOOKUP(FraudData[[#This Row],[location_mismatch]],Table10[Location Mismatch],Table10[Risk Points],0)</f>
        <v>0</v>
      </c>
      <c r="O494">
        <f>_xlfn.XLOOKUP(FraudData[[#This Row],[device_trust_score]],DeviceRules[Device Min],DeviceRules[Risk Points],,-1)</f>
        <v>0</v>
      </c>
      <c r="P494">
        <f>_xlfn.XLOOKUP(FraudData[[#This Row],[velocity_last_24h]],VelocityRules[Velocity Min],VelocityRules[Risk Points],,-1)</f>
        <v>3</v>
      </c>
      <c r="Q494">
        <f>_xlfn.XLOOKUP(FraudData[[#This Row],[merchant_category]],MerchantRules[Merchant Category],MerchantRules[Risk Points],0)</f>
        <v>0</v>
      </c>
      <c r="R494">
        <f>SUM(FraudData[[#This Row],[Amount Risk]:[Merchant Risk]])</f>
        <v>6</v>
      </c>
      <c r="S494" t="str" cm="1">
        <f t="array" ref="S494">_xlfn.IFS(FraudData[[#This Row],[Fraud Risk Score]]&gt;=8,"High Risk",FraudData[[#This Row],[Fraud Risk Score]]&gt;=6,"Medium Risk",TRUE,"Low Risk")</f>
        <v>Medium Risk</v>
      </c>
    </row>
    <row r="495" spans="1:19">
      <c r="A495">
        <v>494</v>
      </c>
      <c r="B495">
        <v>37.51</v>
      </c>
      <c r="C495">
        <v>7</v>
      </c>
      <c r="D495" t="s">
        <v>47</v>
      </c>
      <c r="E495">
        <v>1</v>
      </c>
      <c r="F495">
        <v>1</v>
      </c>
      <c r="G495">
        <v>55</v>
      </c>
      <c r="H495">
        <v>2</v>
      </c>
      <c r="I495">
        <v>27</v>
      </c>
      <c r="J495">
        <v>0</v>
      </c>
      <c r="K495">
        <f>_xlfn.XLOOKUP(FraudData[[#This Row],[amount]],AmountRules[Amount Min],AmountRules[Risk Points],,-1)</f>
        <v>0</v>
      </c>
      <c r="L495">
        <f>_xlfn.XLOOKUP(FraudData[[#This Row],[transaction_hour]],TimeRules[Hour Min],TimeRules[Risk Points],,-1)</f>
        <v>0</v>
      </c>
      <c r="M495">
        <f>_xlfn.XLOOKUP(FraudData[[#This Row],[foreign_transaction]],ForeignRules[Foreign Transaction],ForeignRules[Risk Points],0)</f>
        <v>3</v>
      </c>
      <c r="N495">
        <f>_xlfn.XLOOKUP(FraudData[[#This Row],[location_mismatch]],Table10[Location Mismatch],Table10[Risk Points],0)</f>
        <v>3</v>
      </c>
      <c r="O495">
        <f>_xlfn.XLOOKUP(FraudData[[#This Row],[device_trust_score]],DeviceRules[Device Min],DeviceRules[Risk Points],,-1)</f>
        <v>1</v>
      </c>
      <c r="P495">
        <f>_xlfn.XLOOKUP(FraudData[[#This Row],[velocity_last_24h]],VelocityRules[Velocity Min],VelocityRules[Risk Points],,-1)</f>
        <v>0</v>
      </c>
      <c r="Q495">
        <f>_xlfn.XLOOKUP(FraudData[[#This Row],[merchant_category]],MerchantRules[Merchant Category],MerchantRules[Risk Points],0)</f>
        <v>0</v>
      </c>
      <c r="R495">
        <f>SUM(FraudData[[#This Row],[Amount Risk]:[Merchant Risk]])</f>
        <v>7</v>
      </c>
      <c r="S495" t="str" cm="1">
        <f t="array" ref="S495">_xlfn.IFS(FraudData[[#This Row],[Fraud Risk Score]]&gt;=8,"High Risk",FraudData[[#This Row],[Fraud Risk Score]]&gt;=6,"Medium Risk",TRUE,"Low Risk")</f>
        <v>Medium Risk</v>
      </c>
    </row>
    <row r="496" spans="1:19">
      <c r="A496">
        <v>495</v>
      </c>
      <c r="B496">
        <v>112.15</v>
      </c>
      <c r="C496">
        <v>11</v>
      </c>
      <c r="D496" t="s">
        <v>46</v>
      </c>
      <c r="E496">
        <v>0</v>
      </c>
      <c r="F496">
        <v>0</v>
      </c>
      <c r="G496">
        <v>70</v>
      </c>
      <c r="H496">
        <v>2</v>
      </c>
      <c r="I496">
        <v>62</v>
      </c>
      <c r="J496">
        <v>0</v>
      </c>
      <c r="K496">
        <f>_xlfn.XLOOKUP(FraudData[[#This Row],[amount]],AmountRules[Amount Min],AmountRules[Risk Points],,-1)</f>
        <v>0</v>
      </c>
      <c r="L496">
        <f>_xlfn.XLOOKUP(FraudData[[#This Row],[transaction_hour]],TimeRules[Hour Min],TimeRules[Risk Points],,-1)</f>
        <v>0</v>
      </c>
      <c r="M496">
        <f>_xlfn.XLOOKUP(FraudData[[#This Row],[foreign_transaction]],ForeignRules[Foreign Transaction],ForeignRules[Risk Points],0)</f>
        <v>0</v>
      </c>
      <c r="N496">
        <f>_xlfn.XLOOKUP(FraudData[[#This Row],[location_mismatch]],Table10[Location Mismatch],Table10[Risk Points],0)</f>
        <v>0</v>
      </c>
      <c r="O496">
        <f>_xlfn.XLOOKUP(FraudData[[#This Row],[device_trust_score]],DeviceRules[Device Min],DeviceRules[Risk Points],,-1)</f>
        <v>0</v>
      </c>
      <c r="P496">
        <f>_xlfn.XLOOKUP(FraudData[[#This Row],[velocity_last_24h]],VelocityRules[Velocity Min],VelocityRules[Risk Points],,-1)</f>
        <v>0</v>
      </c>
      <c r="Q496">
        <f>_xlfn.XLOOKUP(FraudData[[#This Row],[merchant_category]],MerchantRules[Merchant Category],MerchantRules[Risk Points],0)</f>
        <v>0</v>
      </c>
      <c r="R496">
        <f>SUM(FraudData[[#This Row],[Amount Risk]:[Merchant Risk]])</f>
        <v>0</v>
      </c>
      <c r="S496" t="str" cm="1">
        <f t="array" ref="S496">_xlfn.IFS(FraudData[[#This Row],[Fraud Risk Score]]&gt;=8,"High Risk",FraudData[[#This Row],[Fraud Risk Score]]&gt;=6,"Medium Risk",TRUE,"Low Risk")</f>
        <v>Low Risk</v>
      </c>
    </row>
    <row r="497" spans="1:19">
      <c r="A497">
        <v>496</v>
      </c>
      <c r="B497">
        <v>78.47</v>
      </c>
      <c r="C497">
        <v>20</v>
      </c>
      <c r="D497" t="s">
        <v>47</v>
      </c>
      <c r="E497">
        <v>0</v>
      </c>
      <c r="F497">
        <v>0</v>
      </c>
      <c r="G497">
        <v>51</v>
      </c>
      <c r="H497">
        <v>3</v>
      </c>
      <c r="I497">
        <v>24</v>
      </c>
      <c r="J497">
        <v>0</v>
      </c>
      <c r="K497">
        <f>_xlfn.XLOOKUP(FraudData[[#This Row],[amount]],AmountRules[Amount Min],AmountRules[Risk Points],,-1)</f>
        <v>0</v>
      </c>
      <c r="L497">
        <f>_xlfn.XLOOKUP(FraudData[[#This Row],[transaction_hour]],TimeRules[Hour Min],TimeRules[Risk Points],,-1)</f>
        <v>0</v>
      </c>
      <c r="M497">
        <f>_xlfn.XLOOKUP(FraudData[[#This Row],[foreign_transaction]],ForeignRules[Foreign Transaction],ForeignRules[Risk Points],0)</f>
        <v>0</v>
      </c>
      <c r="N497">
        <f>_xlfn.XLOOKUP(FraudData[[#This Row],[location_mismatch]],Table10[Location Mismatch],Table10[Risk Points],0)</f>
        <v>0</v>
      </c>
      <c r="O497">
        <f>_xlfn.XLOOKUP(FraudData[[#This Row],[device_trust_score]],DeviceRules[Device Min],DeviceRules[Risk Points],,-1)</f>
        <v>1</v>
      </c>
      <c r="P497">
        <f>_xlfn.XLOOKUP(FraudData[[#This Row],[velocity_last_24h]],VelocityRules[Velocity Min],VelocityRules[Risk Points],,-1)</f>
        <v>0</v>
      </c>
      <c r="Q497">
        <f>_xlfn.XLOOKUP(FraudData[[#This Row],[merchant_category]],MerchantRules[Merchant Category],MerchantRules[Risk Points],0)</f>
        <v>0</v>
      </c>
      <c r="R497">
        <f>SUM(FraudData[[#This Row],[Amount Risk]:[Merchant Risk]])</f>
        <v>1</v>
      </c>
      <c r="S497" t="str" cm="1">
        <f t="array" ref="S497">_xlfn.IFS(FraudData[[#This Row],[Fraud Risk Score]]&gt;=8,"High Risk",FraudData[[#This Row],[Fraud Risk Score]]&gt;=6,"Medium Risk",TRUE,"Low Risk")</f>
        <v>Low Risk</v>
      </c>
    </row>
    <row r="498" spans="1:19">
      <c r="A498">
        <v>497</v>
      </c>
      <c r="B498">
        <v>157.72</v>
      </c>
      <c r="C498">
        <v>0</v>
      </c>
      <c r="D498" t="s">
        <v>50</v>
      </c>
      <c r="E498">
        <v>0</v>
      </c>
      <c r="F498">
        <v>0</v>
      </c>
      <c r="G498">
        <v>94</v>
      </c>
      <c r="H498">
        <v>3</v>
      </c>
      <c r="I498">
        <v>45</v>
      </c>
      <c r="J498">
        <v>0</v>
      </c>
      <c r="K498">
        <f>_xlfn.XLOOKUP(FraudData[[#This Row],[amount]],AmountRules[Amount Min],AmountRules[Risk Points],,-1)</f>
        <v>0</v>
      </c>
      <c r="L498">
        <f>_xlfn.XLOOKUP(FraudData[[#This Row],[transaction_hour]],TimeRules[Hour Min],TimeRules[Risk Points],,-1)</f>
        <v>3</v>
      </c>
      <c r="M498">
        <f>_xlfn.XLOOKUP(FraudData[[#This Row],[foreign_transaction]],ForeignRules[Foreign Transaction],ForeignRules[Risk Points],0)</f>
        <v>0</v>
      </c>
      <c r="N498">
        <f>_xlfn.XLOOKUP(FraudData[[#This Row],[location_mismatch]],Table10[Location Mismatch],Table10[Risk Points],0)</f>
        <v>0</v>
      </c>
      <c r="O498">
        <f>_xlfn.XLOOKUP(FraudData[[#This Row],[device_trust_score]],DeviceRules[Device Min],DeviceRules[Risk Points],,-1)</f>
        <v>0</v>
      </c>
      <c r="P498">
        <f>_xlfn.XLOOKUP(FraudData[[#This Row],[velocity_last_24h]],VelocityRules[Velocity Min],VelocityRules[Risk Points],,-1)</f>
        <v>0</v>
      </c>
      <c r="Q498">
        <f>_xlfn.XLOOKUP(FraudData[[#This Row],[merchant_category]],MerchantRules[Merchant Category],MerchantRules[Risk Points],0)</f>
        <v>0</v>
      </c>
      <c r="R498">
        <f>SUM(FraudData[[#This Row],[Amount Risk]:[Merchant Risk]])</f>
        <v>3</v>
      </c>
      <c r="S498" t="str" cm="1">
        <f t="array" ref="S498">_xlfn.IFS(FraudData[[#This Row],[Fraud Risk Score]]&gt;=8,"High Risk",FraudData[[#This Row],[Fraud Risk Score]]&gt;=6,"Medium Risk",TRUE,"Low Risk")</f>
        <v>Low Risk</v>
      </c>
    </row>
    <row r="499" spans="1:19">
      <c r="A499">
        <v>498</v>
      </c>
      <c r="B499">
        <v>14.57</v>
      </c>
      <c r="C499">
        <v>22</v>
      </c>
      <c r="D499" t="s">
        <v>47</v>
      </c>
      <c r="E499">
        <v>0</v>
      </c>
      <c r="F499">
        <v>0</v>
      </c>
      <c r="G499">
        <v>55</v>
      </c>
      <c r="H499">
        <v>2</v>
      </c>
      <c r="I499">
        <v>35</v>
      </c>
      <c r="J499">
        <v>0</v>
      </c>
      <c r="K499">
        <f>_xlfn.XLOOKUP(FraudData[[#This Row],[amount]],AmountRules[Amount Min],AmountRules[Risk Points],,-1)</f>
        <v>0</v>
      </c>
      <c r="L499">
        <f>_xlfn.XLOOKUP(FraudData[[#This Row],[transaction_hour]],TimeRules[Hour Min],TimeRules[Risk Points],,-1)</f>
        <v>0</v>
      </c>
      <c r="M499">
        <f>_xlfn.XLOOKUP(FraudData[[#This Row],[foreign_transaction]],ForeignRules[Foreign Transaction],ForeignRules[Risk Points],0)</f>
        <v>0</v>
      </c>
      <c r="N499">
        <f>_xlfn.XLOOKUP(FraudData[[#This Row],[location_mismatch]],Table10[Location Mismatch],Table10[Risk Points],0)</f>
        <v>0</v>
      </c>
      <c r="O499">
        <f>_xlfn.XLOOKUP(FraudData[[#This Row],[device_trust_score]],DeviceRules[Device Min],DeviceRules[Risk Points],,-1)</f>
        <v>1</v>
      </c>
      <c r="P499">
        <f>_xlfn.XLOOKUP(FraudData[[#This Row],[velocity_last_24h]],VelocityRules[Velocity Min],VelocityRules[Risk Points],,-1)</f>
        <v>0</v>
      </c>
      <c r="Q499">
        <f>_xlfn.XLOOKUP(FraudData[[#This Row],[merchant_category]],MerchantRules[Merchant Category],MerchantRules[Risk Points],0)</f>
        <v>0</v>
      </c>
      <c r="R499">
        <f>SUM(FraudData[[#This Row],[Amount Risk]:[Merchant Risk]])</f>
        <v>1</v>
      </c>
      <c r="S499" t="str" cm="1">
        <f t="array" ref="S499">_xlfn.IFS(FraudData[[#This Row],[Fraud Risk Score]]&gt;=8,"High Risk",FraudData[[#This Row],[Fraud Risk Score]]&gt;=6,"Medium Risk",TRUE,"Low Risk")</f>
        <v>Low Risk</v>
      </c>
    </row>
    <row r="500" spans="1:19">
      <c r="A500">
        <v>499</v>
      </c>
      <c r="B500">
        <v>659.69</v>
      </c>
      <c r="C500">
        <v>12</v>
      </c>
      <c r="D500" t="s">
        <v>49</v>
      </c>
      <c r="E500">
        <v>0</v>
      </c>
      <c r="F500">
        <v>0</v>
      </c>
      <c r="G500">
        <v>65</v>
      </c>
      <c r="H500">
        <v>2</v>
      </c>
      <c r="I500">
        <v>32</v>
      </c>
      <c r="J500">
        <v>0</v>
      </c>
      <c r="K500">
        <f>_xlfn.XLOOKUP(FraudData[[#This Row],[amount]],AmountRules[Amount Min],AmountRules[Risk Points],,-1)</f>
        <v>1</v>
      </c>
      <c r="L500">
        <f>_xlfn.XLOOKUP(FraudData[[#This Row],[transaction_hour]],TimeRules[Hour Min],TimeRules[Risk Points],,-1)</f>
        <v>0</v>
      </c>
      <c r="M500">
        <f>_xlfn.XLOOKUP(FraudData[[#This Row],[foreign_transaction]],ForeignRules[Foreign Transaction],ForeignRules[Risk Points],0)</f>
        <v>0</v>
      </c>
      <c r="N500">
        <f>_xlfn.XLOOKUP(FraudData[[#This Row],[location_mismatch]],Table10[Location Mismatch],Table10[Risk Points],0)</f>
        <v>0</v>
      </c>
      <c r="O500">
        <f>_xlfn.XLOOKUP(FraudData[[#This Row],[device_trust_score]],DeviceRules[Device Min],DeviceRules[Risk Points],,-1)</f>
        <v>1</v>
      </c>
      <c r="P500">
        <f>_xlfn.XLOOKUP(FraudData[[#This Row],[velocity_last_24h]],VelocityRules[Velocity Min],VelocityRules[Risk Points],,-1)</f>
        <v>0</v>
      </c>
      <c r="Q500">
        <f>_xlfn.XLOOKUP(FraudData[[#This Row],[merchant_category]],MerchantRules[Merchant Category],MerchantRules[Risk Points],0)</f>
        <v>1</v>
      </c>
      <c r="R500">
        <f>SUM(FraudData[[#This Row],[Amount Risk]:[Merchant Risk]])</f>
        <v>3</v>
      </c>
      <c r="S500" t="str" cm="1">
        <f t="array" ref="S500">_xlfn.IFS(FraudData[[#This Row],[Fraud Risk Score]]&gt;=8,"High Risk",FraudData[[#This Row],[Fraud Risk Score]]&gt;=6,"Medium Risk",TRUE,"Low Risk")</f>
        <v>Low Risk</v>
      </c>
    </row>
    <row r="501" spans="1:19">
      <c r="A501">
        <v>500</v>
      </c>
      <c r="B501">
        <v>771.1</v>
      </c>
      <c r="C501">
        <v>21</v>
      </c>
      <c r="D501" t="s">
        <v>46</v>
      </c>
      <c r="E501">
        <v>0</v>
      </c>
      <c r="F501">
        <v>0</v>
      </c>
      <c r="G501">
        <v>69</v>
      </c>
      <c r="H501">
        <v>3</v>
      </c>
      <c r="I501">
        <v>57</v>
      </c>
      <c r="J501">
        <v>0</v>
      </c>
      <c r="K501">
        <f>_xlfn.XLOOKUP(FraudData[[#This Row],[amount]],AmountRules[Amount Min],AmountRules[Risk Points],,-1)</f>
        <v>1</v>
      </c>
      <c r="L501">
        <f>_xlfn.XLOOKUP(FraudData[[#This Row],[transaction_hour]],TimeRules[Hour Min],TimeRules[Risk Points],,-1)</f>
        <v>0</v>
      </c>
      <c r="M501">
        <f>_xlfn.XLOOKUP(FraudData[[#This Row],[foreign_transaction]],ForeignRules[Foreign Transaction],ForeignRules[Risk Points],0)</f>
        <v>0</v>
      </c>
      <c r="N501">
        <f>_xlfn.XLOOKUP(FraudData[[#This Row],[location_mismatch]],Table10[Location Mismatch],Table10[Risk Points],0)</f>
        <v>0</v>
      </c>
      <c r="O501">
        <f>_xlfn.XLOOKUP(FraudData[[#This Row],[device_trust_score]],DeviceRules[Device Min],DeviceRules[Risk Points],,-1)</f>
        <v>1</v>
      </c>
      <c r="P501">
        <f>_xlfn.XLOOKUP(FraudData[[#This Row],[velocity_last_24h]],VelocityRules[Velocity Min],VelocityRules[Risk Points],,-1)</f>
        <v>0</v>
      </c>
      <c r="Q501">
        <f>_xlfn.XLOOKUP(FraudData[[#This Row],[merchant_category]],MerchantRules[Merchant Category],MerchantRules[Risk Points],0)</f>
        <v>0</v>
      </c>
      <c r="R501">
        <f>SUM(FraudData[[#This Row],[Amount Risk]:[Merchant Risk]])</f>
        <v>2</v>
      </c>
      <c r="S501" t="str" cm="1">
        <f t="array" ref="S501">_xlfn.IFS(FraudData[[#This Row],[Fraud Risk Score]]&gt;=8,"High Risk",FraudData[[#This Row],[Fraud Risk Score]]&gt;=6,"Medium Risk",TRUE,"Low Risk")</f>
        <v>Low Risk</v>
      </c>
    </row>
    <row r="502" spans="1:19">
      <c r="A502">
        <v>501</v>
      </c>
      <c r="B502">
        <v>215.62</v>
      </c>
      <c r="C502">
        <v>20</v>
      </c>
      <c r="D502" t="s">
        <v>46</v>
      </c>
      <c r="E502">
        <v>0</v>
      </c>
      <c r="F502">
        <v>0</v>
      </c>
      <c r="G502">
        <v>60</v>
      </c>
      <c r="H502">
        <v>3</v>
      </c>
      <c r="I502">
        <v>47</v>
      </c>
      <c r="J502">
        <v>0</v>
      </c>
      <c r="K502">
        <f>_xlfn.XLOOKUP(FraudData[[#This Row],[amount]],AmountRules[Amount Min],AmountRules[Risk Points],,-1)</f>
        <v>0</v>
      </c>
      <c r="L502">
        <f>_xlfn.XLOOKUP(FraudData[[#This Row],[transaction_hour]],TimeRules[Hour Min],TimeRules[Risk Points],,-1)</f>
        <v>0</v>
      </c>
      <c r="M502">
        <f>_xlfn.XLOOKUP(FraudData[[#This Row],[foreign_transaction]],ForeignRules[Foreign Transaction],ForeignRules[Risk Points],0)</f>
        <v>0</v>
      </c>
      <c r="N502">
        <f>_xlfn.XLOOKUP(FraudData[[#This Row],[location_mismatch]],Table10[Location Mismatch],Table10[Risk Points],0)</f>
        <v>0</v>
      </c>
      <c r="O502">
        <f>_xlfn.XLOOKUP(FraudData[[#This Row],[device_trust_score]],DeviceRules[Device Min],DeviceRules[Risk Points],,-1)</f>
        <v>1</v>
      </c>
      <c r="P502">
        <f>_xlfn.XLOOKUP(FraudData[[#This Row],[velocity_last_24h]],VelocityRules[Velocity Min],VelocityRules[Risk Points],,-1)</f>
        <v>0</v>
      </c>
      <c r="Q502">
        <f>_xlfn.XLOOKUP(FraudData[[#This Row],[merchant_category]],MerchantRules[Merchant Category],MerchantRules[Risk Points],0)</f>
        <v>0</v>
      </c>
      <c r="R502">
        <f>SUM(FraudData[[#This Row],[Amount Risk]:[Merchant Risk]])</f>
        <v>1</v>
      </c>
      <c r="S502" t="str" cm="1">
        <f t="array" ref="S502">_xlfn.IFS(FraudData[[#This Row],[Fraud Risk Score]]&gt;=8,"High Risk",FraudData[[#This Row],[Fraud Risk Score]]&gt;=6,"Medium Risk",TRUE,"Low Risk")</f>
        <v>Low Risk</v>
      </c>
    </row>
    <row r="503" spans="1:19">
      <c r="A503">
        <v>502</v>
      </c>
      <c r="B503">
        <v>138.25</v>
      </c>
      <c r="C503">
        <v>16</v>
      </c>
      <c r="D503" t="s">
        <v>46</v>
      </c>
      <c r="E503">
        <v>0</v>
      </c>
      <c r="F503">
        <v>0</v>
      </c>
      <c r="G503">
        <v>26</v>
      </c>
      <c r="H503">
        <v>3</v>
      </c>
      <c r="I503">
        <v>42</v>
      </c>
      <c r="J503">
        <v>0</v>
      </c>
      <c r="K503">
        <f>_xlfn.XLOOKUP(FraudData[[#This Row],[amount]],AmountRules[Amount Min],AmountRules[Risk Points],,-1)</f>
        <v>0</v>
      </c>
      <c r="L503">
        <f>_xlfn.XLOOKUP(FraudData[[#This Row],[transaction_hour]],TimeRules[Hour Min],TimeRules[Risk Points],,-1)</f>
        <v>0</v>
      </c>
      <c r="M503">
        <f>_xlfn.XLOOKUP(FraudData[[#This Row],[foreign_transaction]],ForeignRules[Foreign Transaction],ForeignRules[Risk Points],0)</f>
        <v>0</v>
      </c>
      <c r="N503">
        <f>_xlfn.XLOOKUP(FraudData[[#This Row],[location_mismatch]],Table10[Location Mismatch],Table10[Risk Points],0)</f>
        <v>0</v>
      </c>
      <c r="O503">
        <f>_xlfn.XLOOKUP(FraudData[[#This Row],[device_trust_score]],DeviceRules[Device Min],DeviceRules[Risk Points],,-1)</f>
        <v>3</v>
      </c>
      <c r="P503">
        <f>_xlfn.XLOOKUP(FraudData[[#This Row],[velocity_last_24h]],VelocityRules[Velocity Min],VelocityRules[Risk Points],,-1)</f>
        <v>0</v>
      </c>
      <c r="Q503">
        <f>_xlfn.XLOOKUP(FraudData[[#This Row],[merchant_category]],MerchantRules[Merchant Category],MerchantRules[Risk Points],0)</f>
        <v>0</v>
      </c>
      <c r="R503">
        <f>SUM(FraudData[[#This Row],[Amount Risk]:[Merchant Risk]])</f>
        <v>3</v>
      </c>
      <c r="S503" t="str" cm="1">
        <f t="array" ref="S503">_xlfn.IFS(FraudData[[#This Row],[Fraud Risk Score]]&gt;=8,"High Risk",FraudData[[#This Row],[Fraud Risk Score]]&gt;=6,"Medium Risk",TRUE,"Low Risk")</f>
        <v>Low Risk</v>
      </c>
    </row>
    <row r="504" spans="1:19">
      <c r="A504">
        <v>503</v>
      </c>
      <c r="B504">
        <v>66.67</v>
      </c>
      <c r="C504">
        <v>13</v>
      </c>
      <c r="D504" t="s">
        <v>47</v>
      </c>
      <c r="E504">
        <v>0</v>
      </c>
      <c r="F504">
        <v>0</v>
      </c>
      <c r="G504">
        <v>86</v>
      </c>
      <c r="H504">
        <v>3</v>
      </c>
      <c r="I504">
        <v>67</v>
      </c>
      <c r="J504">
        <v>0</v>
      </c>
      <c r="K504">
        <f>_xlfn.XLOOKUP(FraudData[[#This Row],[amount]],AmountRules[Amount Min],AmountRules[Risk Points],,-1)</f>
        <v>0</v>
      </c>
      <c r="L504">
        <f>_xlfn.XLOOKUP(FraudData[[#This Row],[transaction_hour]],TimeRules[Hour Min],TimeRules[Risk Points],,-1)</f>
        <v>0</v>
      </c>
      <c r="M504">
        <f>_xlfn.XLOOKUP(FraudData[[#This Row],[foreign_transaction]],ForeignRules[Foreign Transaction],ForeignRules[Risk Points],0)</f>
        <v>0</v>
      </c>
      <c r="N504">
        <f>_xlfn.XLOOKUP(FraudData[[#This Row],[location_mismatch]],Table10[Location Mismatch],Table10[Risk Points],0)</f>
        <v>0</v>
      </c>
      <c r="O504">
        <f>_xlfn.XLOOKUP(FraudData[[#This Row],[device_trust_score]],DeviceRules[Device Min],DeviceRules[Risk Points],,-1)</f>
        <v>0</v>
      </c>
      <c r="P504">
        <f>_xlfn.XLOOKUP(FraudData[[#This Row],[velocity_last_24h]],VelocityRules[Velocity Min],VelocityRules[Risk Points],,-1)</f>
        <v>0</v>
      </c>
      <c r="Q504">
        <f>_xlfn.XLOOKUP(FraudData[[#This Row],[merchant_category]],MerchantRules[Merchant Category],MerchantRules[Risk Points],0)</f>
        <v>0</v>
      </c>
      <c r="R504">
        <f>SUM(FraudData[[#This Row],[Amount Risk]:[Merchant Risk]])</f>
        <v>0</v>
      </c>
      <c r="S504" t="str" cm="1">
        <f t="array" ref="S504">_xlfn.IFS(FraudData[[#This Row],[Fraud Risk Score]]&gt;=8,"High Risk",FraudData[[#This Row],[Fraud Risk Score]]&gt;=6,"Medium Risk",TRUE,"Low Risk")</f>
        <v>Low Risk</v>
      </c>
    </row>
    <row r="505" spans="1:19">
      <c r="A505">
        <v>504</v>
      </c>
      <c r="B505">
        <v>302.56</v>
      </c>
      <c r="C505">
        <v>13</v>
      </c>
      <c r="D505" t="s">
        <v>48</v>
      </c>
      <c r="E505">
        <v>1</v>
      </c>
      <c r="F505">
        <v>0</v>
      </c>
      <c r="G505">
        <v>45</v>
      </c>
      <c r="H505">
        <v>1</v>
      </c>
      <c r="I505">
        <v>67</v>
      </c>
      <c r="J505">
        <v>0</v>
      </c>
      <c r="K505">
        <f>_xlfn.XLOOKUP(FraudData[[#This Row],[amount]],AmountRules[Amount Min],AmountRules[Risk Points],,-1)</f>
        <v>0</v>
      </c>
      <c r="L505">
        <f>_xlfn.XLOOKUP(FraudData[[#This Row],[transaction_hour]],TimeRules[Hour Min],TimeRules[Risk Points],,-1)</f>
        <v>0</v>
      </c>
      <c r="M505">
        <f>_xlfn.XLOOKUP(FraudData[[#This Row],[foreign_transaction]],ForeignRules[Foreign Transaction],ForeignRules[Risk Points],0)</f>
        <v>3</v>
      </c>
      <c r="N505">
        <f>_xlfn.XLOOKUP(FraudData[[#This Row],[location_mismatch]],Table10[Location Mismatch],Table10[Risk Points],0)</f>
        <v>0</v>
      </c>
      <c r="O505">
        <f>_xlfn.XLOOKUP(FraudData[[#This Row],[device_trust_score]],DeviceRules[Device Min],DeviceRules[Risk Points],,-1)</f>
        <v>2</v>
      </c>
      <c r="P505">
        <f>_xlfn.XLOOKUP(FraudData[[#This Row],[velocity_last_24h]],VelocityRules[Velocity Min],VelocityRules[Risk Points],,-1)</f>
        <v>0</v>
      </c>
      <c r="Q505">
        <f>_xlfn.XLOOKUP(FraudData[[#This Row],[merchant_category]],MerchantRules[Merchant Category],MerchantRules[Risk Points],0)</f>
        <v>0</v>
      </c>
      <c r="R505">
        <f>SUM(FraudData[[#This Row],[Amount Risk]:[Merchant Risk]])</f>
        <v>5</v>
      </c>
      <c r="S505" t="str" cm="1">
        <f t="array" ref="S505">_xlfn.IFS(FraudData[[#This Row],[Fraud Risk Score]]&gt;=8,"High Risk",FraudData[[#This Row],[Fraud Risk Score]]&gt;=6,"Medium Risk",TRUE,"Low Risk")</f>
        <v>Low Risk</v>
      </c>
    </row>
    <row r="506" spans="1:19">
      <c r="A506">
        <v>505</v>
      </c>
      <c r="B506">
        <v>207.78</v>
      </c>
      <c r="C506">
        <v>15</v>
      </c>
      <c r="D506" t="s">
        <v>47</v>
      </c>
      <c r="E506">
        <v>0</v>
      </c>
      <c r="F506">
        <v>0</v>
      </c>
      <c r="G506">
        <v>58</v>
      </c>
      <c r="H506">
        <v>3</v>
      </c>
      <c r="I506">
        <v>62</v>
      </c>
      <c r="J506">
        <v>0</v>
      </c>
      <c r="K506">
        <f>_xlfn.XLOOKUP(FraudData[[#This Row],[amount]],AmountRules[Amount Min],AmountRules[Risk Points],,-1)</f>
        <v>0</v>
      </c>
      <c r="L506">
        <f>_xlfn.XLOOKUP(FraudData[[#This Row],[transaction_hour]],TimeRules[Hour Min],TimeRules[Risk Points],,-1)</f>
        <v>0</v>
      </c>
      <c r="M506">
        <f>_xlfn.XLOOKUP(FraudData[[#This Row],[foreign_transaction]],ForeignRules[Foreign Transaction],ForeignRules[Risk Points],0)</f>
        <v>0</v>
      </c>
      <c r="N506">
        <f>_xlfn.XLOOKUP(FraudData[[#This Row],[location_mismatch]],Table10[Location Mismatch],Table10[Risk Points],0)</f>
        <v>0</v>
      </c>
      <c r="O506">
        <f>_xlfn.XLOOKUP(FraudData[[#This Row],[device_trust_score]],DeviceRules[Device Min],DeviceRules[Risk Points],,-1)</f>
        <v>1</v>
      </c>
      <c r="P506">
        <f>_xlfn.XLOOKUP(FraudData[[#This Row],[velocity_last_24h]],VelocityRules[Velocity Min],VelocityRules[Risk Points],,-1)</f>
        <v>0</v>
      </c>
      <c r="Q506">
        <f>_xlfn.XLOOKUP(FraudData[[#This Row],[merchant_category]],MerchantRules[Merchant Category],MerchantRules[Risk Points],0)</f>
        <v>0</v>
      </c>
      <c r="R506">
        <f>SUM(FraudData[[#This Row],[Amount Risk]:[Merchant Risk]])</f>
        <v>1</v>
      </c>
      <c r="S506" t="str" cm="1">
        <f t="array" ref="S506">_xlfn.IFS(FraudData[[#This Row],[Fraud Risk Score]]&gt;=8,"High Risk",FraudData[[#This Row],[Fraud Risk Score]]&gt;=6,"Medium Risk",TRUE,"Low Risk")</f>
        <v>Low Risk</v>
      </c>
    </row>
    <row r="507" spans="1:19">
      <c r="A507">
        <v>506</v>
      </c>
      <c r="B507">
        <v>31.95</v>
      </c>
      <c r="C507">
        <v>16</v>
      </c>
      <c r="D507" t="s">
        <v>49</v>
      </c>
      <c r="E507">
        <v>0</v>
      </c>
      <c r="F507">
        <v>0</v>
      </c>
      <c r="G507">
        <v>37</v>
      </c>
      <c r="H507">
        <v>3</v>
      </c>
      <c r="I507">
        <v>47</v>
      </c>
      <c r="J507">
        <v>0</v>
      </c>
      <c r="K507">
        <f>_xlfn.XLOOKUP(FraudData[[#This Row],[amount]],AmountRules[Amount Min],AmountRules[Risk Points],,-1)</f>
        <v>0</v>
      </c>
      <c r="L507">
        <f>_xlfn.XLOOKUP(FraudData[[#This Row],[transaction_hour]],TimeRules[Hour Min],TimeRules[Risk Points],,-1)</f>
        <v>0</v>
      </c>
      <c r="M507">
        <f>_xlfn.XLOOKUP(FraudData[[#This Row],[foreign_transaction]],ForeignRules[Foreign Transaction],ForeignRules[Risk Points],0)</f>
        <v>0</v>
      </c>
      <c r="N507">
        <f>_xlfn.XLOOKUP(FraudData[[#This Row],[location_mismatch]],Table10[Location Mismatch],Table10[Risk Points],0)</f>
        <v>0</v>
      </c>
      <c r="O507">
        <f>_xlfn.XLOOKUP(FraudData[[#This Row],[device_trust_score]],DeviceRules[Device Min],DeviceRules[Risk Points],,-1)</f>
        <v>2</v>
      </c>
      <c r="P507">
        <f>_xlfn.XLOOKUP(FraudData[[#This Row],[velocity_last_24h]],VelocityRules[Velocity Min],VelocityRules[Risk Points],,-1)</f>
        <v>0</v>
      </c>
      <c r="Q507">
        <f>_xlfn.XLOOKUP(FraudData[[#This Row],[merchant_category]],MerchantRules[Merchant Category],MerchantRules[Risk Points],0)</f>
        <v>1</v>
      </c>
      <c r="R507">
        <f>SUM(FraudData[[#This Row],[Amount Risk]:[Merchant Risk]])</f>
        <v>3</v>
      </c>
      <c r="S507" t="str" cm="1">
        <f t="array" ref="S507">_xlfn.IFS(FraudData[[#This Row],[Fraud Risk Score]]&gt;=8,"High Risk",FraudData[[#This Row],[Fraud Risk Score]]&gt;=6,"Medium Risk",TRUE,"Low Risk")</f>
        <v>Low Risk</v>
      </c>
    </row>
    <row r="508" spans="1:19">
      <c r="A508">
        <v>507</v>
      </c>
      <c r="B508">
        <v>435.29</v>
      </c>
      <c r="C508">
        <v>5</v>
      </c>
      <c r="D508" t="s">
        <v>47</v>
      </c>
      <c r="E508">
        <v>0</v>
      </c>
      <c r="F508">
        <v>0</v>
      </c>
      <c r="G508">
        <v>43</v>
      </c>
      <c r="H508">
        <v>1</v>
      </c>
      <c r="I508">
        <v>33</v>
      </c>
      <c r="J508">
        <v>0</v>
      </c>
      <c r="K508">
        <f>_xlfn.XLOOKUP(FraudData[[#This Row],[amount]],AmountRules[Amount Min],AmountRules[Risk Points],,-1)</f>
        <v>0</v>
      </c>
      <c r="L508">
        <f>_xlfn.XLOOKUP(FraudData[[#This Row],[transaction_hour]],TimeRules[Hour Min],TimeRules[Risk Points],,-1)</f>
        <v>0</v>
      </c>
      <c r="M508">
        <f>_xlfn.XLOOKUP(FraudData[[#This Row],[foreign_transaction]],ForeignRules[Foreign Transaction],ForeignRules[Risk Points],0)</f>
        <v>0</v>
      </c>
      <c r="N508">
        <f>_xlfn.XLOOKUP(FraudData[[#This Row],[location_mismatch]],Table10[Location Mismatch],Table10[Risk Points],0)</f>
        <v>0</v>
      </c>
      <c r="O508">
        <f>_xlfn.XLOOKUP(FraudData[[#This Row],[device_trust_score]],DeviceRules[Device Min],DeviceRules[Risk Points],,-1)</f>
        <v>2</v>
      </c>
      <c r="P508">
        <f>_xlfn.XLOOKUP(FraudData[[#This Row],[velocity_last_24h]],VelocityRules[Velocity Min],VelocityRules[Risk Points],,-1)</f>
        <v>0</v>
      </c>
      <c r="Q508">
        <f>_xlfn.XLOOKUP(FraudData[[#This Row],[merchant_category]],MerchantRules[Merchant Category],MerchantRules[Risk Points],0)</f>
        <v>0</v>
      </c>
      <c r="R508">
        <f>SUM(FraudData[[#This Row],[Amount Risk]:[Merchant Risk]])</f>
        <v>2</v>
      </c>
      <c r="S508" t="str" cm="1">
        <f t="array" ref="S508">_xlfn.IFS(FraudData[[#This Row],[Fraud Risk Score]]&gt;=8,"High Risk",FraudData[[#This Row],[Fraud Risk Score]]&gt;=6,"Medium Risk",TRUE,"Low Risk")</f>
        <v>Low Risk</v>
      </c>
    </row>
    <row r="509" spans="1:19">
      <c r="A509">
        <v>508</v>
      </c>
      <c r="B509">
        <v>311.22000000000003</v>
      </c>
      <c r="C509">
        <v>6</v>
      </c>
      <c r="D509" t="s">
        <v>46</v>
      </c>
      <c r="E509">
        <v>0</v>
      </c>
      <c r="F509">
        <v>0</v>
      </c>
      <c r="G509">
        <v>57</v>
      </c>
      <c r="H509">
        <v>2</v>
      </c>
      <c r="I509">
        <v>27</v>
      </c>
      <c r="J509">
        <v>0</v>
      </c>
      <c r="K509">
        <f>_xlfn.XLOOKUP(FraudData[[#This Row],[amount]],AmountRules[Amount Min],AmountRules[Risk Points],,-1)</f>
        <v>0</v>
      </c>
      <c r="L509">
        <f>_xlfn.XLOOKUP(FraudData[[#This Row],[transaction_hour]],TimeRules[Hour Min],TimeRules[Risk Points],,-1)</f>
        <v>0</v>
      </c>
      <c r="M509">
        <f>_xlfn.XLOOKUP(FraudData[[#This Row],[foreign_transaction]],ForeignRules[Foreign Transaction],ForeignRules[Risk Points],0)</f>
        <v>0</v>
      </c>
      <c r="N509">
        <f>_xlfn.XLOOKUP(FraudData[[#This Row],[location_mismatch]],Table10[Location Mismatch],Table10[Risk Points],0)</f>
        <v>0</v>
      </c>
      <c r="O509">
        <f>_xlfn.XLOOKUP(FraudData[[#This Row],[device_trust_score]],DeviceRules[Device Min],DeviceRules[Risk Points],,-1)</f>
        <v>1</v>
      </c>
      <c r="P509">
        <f>_xlfn.XLOOKUP(FraudData[[#This Row],[velocity_last_24h]],VelocityRules[Velocity Min],VelocityRules[Risk Points],,-1)</f>
        <v>0</v>
      </c>
      <c r="Q509">
        <f>_xlfn.XLOOKUP(FraudData[[#This Row],[merchant_category]],MerchantRules[Merchant Category],MerchantRules[Risk Points],0)</f>
        <v>0</v>
      </c>
      <c r="R509">
        <f>SUM(FraudData[[#This Row],[Amount Risk]:[Merchant Risk]])</f>
        <v>1</v>
      </c>
      <c r="S509" t="str" cm="1">
        <f t="array" ref="S509">_xlfn.IFS(FraudData[[#This Row],[Fraud Risk Score]]&gt;=8,"High Risk",FraudData[[#This Row],[Fraud Risk Score]]&gt;=6,"Medium Risk",TRUE,"Low Risk")</f>
        <v>Low Risk</v>
      </c>
    </row>
    <row r="510" spans="1:19">
      <c r="A510">
        <v>509</v>
      </c>
      <c r="B510">
        <v>538.51</v>
      </c>
      <c r="C510">
        <v>0</v>
      </c>
      <c r="D510" t="s">
        <v>50</v>
      </c>
      <c r="E510">
        <v>0</v>
      </c>
      <c r="F510">
        <v>1</v>
      </c>
      <c r="G510">
        <v>73</v>
      </c>
      <c r="H510">
        <v>0</v>
      </c>
      <c r="I510">
        <v>42</v>
      </c>
      <c r="J510">
        <v>0</v>
      </c>
      <c r="K510">
        <f>_xlfn.XLOOKUP(FraudData[[#This Row],[amount]],AmountRules[Amount Min],AmountRules[Risk Points],,-1)</f>
        <v>1</v>
      </c>
      <c r="L510">
        <f>_xlfn.XLOOKUP(FraudData[[#This Row],[transaction_hour]],TimeRules[Hour Min],TimeRules[Risk Points],,-1)</f>
        <v>3</v>
      </c>
      <c r="M510">
        <f>_xlfn.XLOOKUP(FraudData[[#This Row],[foreign_transaction]],ForeignRules[Foreign Transaction],ForeignRules[Risk Points],0)</f>
        <v>0</v>
      </c>
      <c r="N510">
        <f>_xlfn.XLOOKUP(FraudData[[#This Row],[location_mismatch]],Table10[Location Mismatch],Table10[Risk Points],0)</f>
        <v>3</v>
      </c>
      <c r="O510">
        <f>_xlfn.XLOOKUP(FraudData[[#This Row],[device_trust_score]],DeviceRules[Device Min],DeviceRules[Risk Points],,-1)</f>
        <v>0</v>
      </c>
      <c r="P510">
        <f>_xlfn.XLOOKUP(FraudData[[#This Row],[velocity_last_24h]],VelocityRules[Velocity Min],VelocityRules[Risk Points],,-1)</f>
        <v>0</v>
      </c>
      <c r="Q510">
        <f>_xlfn.XLOOKUP(FraudData[[#This Row],[merchant_category]],MerchantRules[Merchant Category],MerchantRules[Risk Points],0)</f>
        <v>0</v>
      </c>
      <c r="R510">
        <f>SUM(FraudData[[#This Row],[Amount Risk]:[Merchant Risk]])</f>
        <v>7</v>
      </c>
      <c r="S510" t="str" cm="1">
        <f t="array" ref="S510">_xlfn.IFS(FraudData[[#This Row],[Fraud Risk Score]]&gt;=8,"High Risk",FraudData[[#This Row],[Fraud Risk Score]]&gt;=6,"Medium Risk",TRUE,"Low Risk")</f>
        <v>Medium Risk</v>
      </c>
    </row>
    <row r="511" spans="1:19">
      <c r="A511">
        <v>510</v>
      </c>
      <c r="B511">
        <v>232.85</v>
      </c>
      <c r="C511">
        <v>14</v>
      </c>
      <c r="D511" t="s">
        <v>49</v>
      </c>
      <c r="E511">
        <v>0</v>
      </c>
      <c r="F511">
        <v>0</v>
      </c>
      <c r="G511">
        <v>27</v>
      </c>
      <c r="H511">
        <v>2</v>
      </c>
      <c r="I511">
        <v>29</v>
      </c>
      <c r="J511">
        <v>0</v>
      </c>
      <c r="K511">
        <f>_xlfn.XLOOKUP(FraudData[[#This Row],[amount]],AmountRules[Amount Min],AmountRules[Risk Points],,-1)</f>
        <v>0</v>
      </c>
      <c r="L511">
        <f>_xlfn.XLOOKUP(FraudData[[#This Row],[transaction_hour]],TimeRules[Hour Min],TimeRules[Risk Points],,-1)</f>
        <v>0</v>
      </c>
      <c r="M511">
        <f>_xlfn.XLOOKUP(FraudData[[#This Row],[foreign_transaction]],ForeignRules[Foreign Transaction],ForeignRules[Risk Points],0)</f>
        <v>0</v>
      </c>
      <c r="N511">
        <f>_xlfn.XLOOKUP(FraudData[[#This Row],[location_mismatch]],Table10[Location Mismatch],Table10[Risk Points],0)</f>
        <v>0</v>
      </c>
      <c r="O511">
        <f>_xlfn.XLOOKUP(FraudData[[#This Row],[device_trust_score]],DeviceRules[Device Min],DeviceRules[Risk Points],,-1)</f>
        <v>3</v>
      </c>
      <c r="P511">
        <f>_xlfn.XLOOKUP(FraudData[[#This Row],[velocity_last_24h]],VelocityRules[Velocity Min],VelocityRules[Risk Points],,-1)</f>
        <v>0</v>
      </c>
      <c r="Q511">
        <f>_xlfn.XLOOKUP(FraudData[[#This Row],[merchant_category]],MerchantRules[Merchant Category],MerchantRules[Risk Points],0)</f>
        <v>1</v>
      </c>
      <c r="R511">
        <f>SUM(FraudData[[#This Row],[Amount Risk]:[Merchant Risk]])</f>
        <v>4</v>
      </c>
      <c r="S511" t="str" cm="1">
        <f t="array" ref="S511">_xlfn.IFS(FraudData[[#This Row],[Fraud Risk Score]]&gt;=8,"High Risk",FraudData[[#This Row],[Fraud Risk Score]]&gt;=6,"Medium Risk",TRUE,"Low Risk")</f>
        <v>Low Risk</v>
      </c>
    </row>
    <row r="512" spans="1:19">
      <c r="A512">
        <v>511</v>
      </c>
      <c r="B512">
        <v>171.07</v>
      </c>
      <c r="C512">
        <v>19</v>
      </c>
      <c r="D512" t="s">
        <v>50</v>
      </c>
      <c r="E512">
        <v>0</v>
      </c>
      <c r="F512">
        <v>1</v>
      </c>
      <c r="G512">
        <v>62</v>
      </c>
      <c r="H512">
        <v>4</v>
      </c>
      <c r="I512">
        <v>57</v>
      </c>
      <c r="J512">
        <v>0</v>
      </c>
      <c r="K512">
        <f>_xlfn.XLOOKUP(FraudData[[#This Row],[amount]],AmountRules[Amount Min],AmountRules[Risk Points],,-1)</f>
        <v>0</v>
      </c>
      <c r="L512">
        <f>_xlfn.XLOOKUP(FraudData[[#This Row],[transaction_hour]],TimeRules[Hour Min],TimeRules[Risk Points],,-1)</f>
        <v>0</v>
      </c>
      <c r="M512">
        <f>_xlfn.XLOOKUP(FraudData[[#This Row],[foreign_transaction]],ForeignRules[Foreign Transaction],ForeignRules[Risk Points],0)</f>
        <v>0</v>
      </c>
      <c r="N512">
        <f>_xlfn.XLOOKUP(FraudData[[#This Row],[location_mismatch]],Table10[Location Mismatch],Table10[Risk Points],0)</f>
        <v>3</v>
      </c>
      <c r="O512">
        <f>_xlfn.XLOOKUP(FraudData[[#This Row],[device_trust_score]],DeviceRules[Device Min],DeviceRules[Risk Points],,-1)</f>
        <v>1</v>
      </c>
      <c r="P512">
        <f>_xlfn.XLOOKUP(FraudData[[#This Row],[velocity_last_24h]],VelocityRules[Velocity Min],VelocityRules[Risk Points],,-1)</f>
        <v>0</v>
      </c>
      <c r="Q512">
        <f>_xlfn.XLOOKUP(FraudData[[#This Row],[merchant_category]],MerchantRules[Merchant Category],MerchantRules[Risk Points],0)</f>
        <v>0</v>
      </c>
      <c r="R512">
        <f>SUM(FraudData[[#This Row],[Amount Risk]:[Merchant Risk]])</f>
        <v>4</v>
      </c>
      <c r="S512" t="str" cm="1">
        <f t="array" ref="S512">_xlfn.IFS(FraudData[[#This Row],[Fraud Risk Score]]&gt;=8,"High Risk",FraudData[[#This Row],[Fraud Risk Score]]&gt;=6,"Medium Risk",TRUE,"Low Risk")</f>
        <v>Low Risk</v>
      </c>
    </row>
    <row r="513" spans="1:19">
      <c r="A513">
        <v>512</v>
      </c>
      <c r="B513">
        <v>97.51</v>
      </c>
      <c r="C513">
        <v>20</v>
      </c>
      <c r="D513" t="s">
        <v>49</v>
      </c>
      <c r="E513">
        <v>0</v>
      </c>
      <c r="F513">
        <v>0</v>
      </c>
      <c r="G513">
        <v>95</v>
      </c>
      <c r="H513">
        <v>1</v>
      </c>
      <c r="I513">
        <v>18</v>
      </c>
      <c r="J513">
        <v>0</v>
      </c>
      <c r="K513">
        <f>_xlfn.XLOOKUP(FraudData[[#This Row],[amount]],AmountRules[Amount Min],AmountRules[Risk Points],,-1)</f>
        <v>0</v>
      </c>
      <c r="L513">
        <f>_xlfn.XLOOKUP(FraudData[[#This Row],[transaction_hour]],TimeRules[Hour Min],TimeRules[Risk Points],,-1)</f>
        <v>0</v>
      </c>
      <c r="M513">
        <f>_xlfn.XLOOKUP(FraudData[[#This Row],[foreign_transaction]],ForeignRules[Foreign Transaction],ForeignRules[Risk Points],0)</f>
        <v>0</v>
      </c>
      <c r="N513">
        <f>_xlfn.XLOOKUP(FraudData[[#This Row],[location_mismatch]],Table10[Location Mismatch],Table10[Risk Points],0)</f>
        <v>0</v>
      </c>
      <c r="O513">
        <f>_xlfn.XLOOKUP(FraudData[[#This Row],[device_trust_score]],DeviceRules[Device Min],DeviceRules[Risk Points],,-1)</f>
        <v>0</v>
      </c>
      <c r="P513">
        <f>_xlfn.XLOOKUP(FraudData[[#This Row],[velocity_last_24h]],VelocityRules[Velocity Min],VelocityRules[Risk Points],,-1)</f>
        <v>0</v>
      </c>
      <c r="Q513">
        <f>_xlfn.XLOOKUP(FraudData[[#This Row],[merchant_category]],MerchantRules[Merchant Category],MerchantRules[Risk Points],0)</f>
        <v>1</v>
      </c>
      <c r="R513">
        <f>SUM(FraudData[[#This Row],[Amount Risk]:[Merchant Risk]])</f>
        <v>1</v>
      </c>
      <c r="S513" t="str" cm="1">
        <f t="array" ref="S513">_xlfn.IFS(FraudData[[#This Row],[Fraud Risk Score]]&gt;=8,"High Risk",FraudData[[#This Row],[Fraud Risk Score]]&gt;=6,"Medium Risk",TRUE,"Low Risk")</f>
        <v>Low Risk</v>
      </c>
    </row>
    <row r="514" spans="1:19">
      <c r="A514">
        <v>513</v>
      </c>
      <c r="B514">
        <v>485.82</v>
      </c>
      <c r="C514">
        <v>17</v>
      </c>
      <c r="D514" t="s">
        <v>49</v>
      </c>
      <c r="E514">
        <v>0</v>
      </c>
      <c r="F514">
        <v>0</v>
      </c>
      <c r="G514">
        <v>39</v>
      </c>
      <c r="H514">
        <v>3</v>
      </c>
      <c r="I514">
        <v>26</v>
      </c>
      <c r="J514">
        <v>0</v>
      </c>
      <c r="K514">
        <f>_xlfn.XLOOKUP(FraudData[[#This Row],[amount]],AmountRules[Amount Min],AmountRules[Risk Points],,-1)</f>
        <v>0</v>
      </c>
      <c r="L514">
        <f>_xlfn.XLOOKUP(FraudData[[#This Row],[transaction_hour]],TimeRules[Hour Min],TimeRules[Risk Points],,-1)</f>
        <v>0</v>
      </c>
      <c r="M514">
        <f>_xlfn.XLOOKUP(FraudData[[#This Row],[foreign_transaction]],ForeignRules[Foreign Transaction],ForeignRules[Risk Points],0)</f>
        <v>0</v>
      </c>
      <c r="N514">
        <f>_xlfn.XLOOKUP(FraudData[[#This Row],[location_mismatch]],Table10[Location Mismatch],Table10[Risk Points],0)</f>
        <v>0</v>
      </c>
      <c r="O514">
        <f>_xlfn.XLOOKUP(FraudData[[#This Row],[device_trust_score]],DeviceRules[Device Min],DeviceRules[Risk Points],,-1)</f>
        <v>2</v>
      </c>
      <c r="P514">
        <f>_xlfn.XLOOKUP(FraudData[[#This Row],[velocity_last_24h]],VelocityRules[Velocity Min],VelocityRules[Risk Points],,-1)</f>
        <v>0</v>
      </c>
      <c r="Q514">
        <f>_xlfn.XLOOKUP(FraudData[[#This Row],[merchant_category]],MerchantRules[Merchant Category],MerchantRules[Risk Points],0)</f>
        <v>1</v>
      </c>
      <c r="R514">
        <f>SUM(FraudData[[#This Row],[Amount Risk]:[Merchant Risk]])</f>
        <v>3</v>
      </c>
      <c r="S514" t="str" cm="1">
        <f t="array" ref="S514">_xlfn.IFS(FraudData[[#This Row],[Fraud Risk Score]]&gt;=8,"High Risk",FraudData[[#This Row],[Fraud Risk Score]]&gt;=6,"Medium Risk",TRUE,"Low Risk")</f>
        <v>Low Risk</v>
      </c>
    </row>
    <row r="515" spans="1:19">
      <c r="A515">
        <v>514</v>
      </c>
      <c r="B515">
        <v>361.87</v>
      </c>
      <c r="C515">
        <v>12</v>
      </c>
      <c r="D515" t="s">
        <v>46</v>
      </c>
      <c r="E515">
        <v>0</v>
      </c>
      <c r="F515">
        <v>0</v>
      </c>
      <c r="G515">
        <v>62</v>
      </c>
      <c r="H515">
        <v>2</v>
      </c>
      <c r="I515">
        <v>37</v>
      </c>
      <c r="J515">
        <v>0</v>
      </c>
      <c r="K515">
        <f>_xlfn.XLOOKUP(FraudData[[#This Row],[amount]],AmountRules[Amount Min],AmountRules[Risk Points],,-1)</f>
        <v>0</v>
      </c>
      <c r="L515">
        <f>_xlfn.XLOOKUP(FraudData[[#This Row],[transaction_hour]],TimeRules[Hour Min],TimeRules[Risk Points],,-1)</f>
        <v>0</v>
      </c>
      <c r="M515">
        <f>_xlfn.XLOOKUP(FraudData[[#This Row],[foreign_transaction]],ForeignRules[Foreign Transaction],ForeignRules[Risk Points],0)</f>
        <v>0</v>
      </c>
      <c r="N515">
        <f>_xlfn.XLOOKUP(FraudData[[#This Row],[location_mismatch]],Table10[Location Mismatch],Table10[Risk Points],0)</f>
        <v>0</v>
      </c>
      <c r="O515">
        <f>_xlfn.XLOOKUP(FraudData[[#This Row],[device_trust_score]],DeviceRules[Device Min],DeviceRules[Risk Points],,-1)</f>
        <v>1</v>
      </c>
      <c r="P515">
        <f>_xlfn.XLOOKUP(FraudData[[#This Row],[velocity_last_24h]],VelocityRules[Velocity Min],VelocityRules[Risk Points],,-1)</f>
        <v>0</v>
      </c>
      <c r="Q515">
        <f>_xlfn.XLOOKUP(FraudData[[#This Row],[merchant_category]],MerchantRules[Merchant Category],MerchantRules[Risk Points],0)</f>
        <v>0</v>
      </c>
      <c r="R515">
        <f>SUM(FraudData[[#This Row],[Amount Risk]:[Merchant Risk]])</f>
        <v>1</v>
      </c>
      <c r="S515" t="str" cm="1">
        <f t="array" ref="S515">_xlfn.IFS(FraudData[[#This Row],[Fraud Risk Score]]&gt;=8,"High Risk",FraudData[[#This Row],[Fraud Risk Score]]&gt;=6,"Medium Risk",TRUE,"Low Risk")</f>
        <v>Low Risk</v>
      </c>
    </row>
    <row r="516" spans="1:19">
      <c r="A516">
        <v>515</v>
      </c>
      <c r="B516">
        <v>8.33</v>
      </c>
      <c r="C516">
        <v>23</v>
      </c>
      <c r="D516" t="s">
        <v>47</v>
      </c>
      <c r="E516">
        <v>0</v>
      </c>
      <c r="F516">
        <v>0</v>
      </c>
      <c r="G516">
        <v>49</v>
      </c>
      <c r="H516">
        <v>3</v>
      </c>
      <c r="I516">
        <v>55</v>
      </c>
      <c r="J516">
        <v>0</v>
      </c>
      <c r="K516">
        <f>_xlfn.XLOOKUP(FraudData[[#This Row],[amount]],AmountRules[Amount Min],AmountRules[Risk Points],,-1)</f>
        <v>0</v>
      </c>
      <c r="L516">
        <f>_xlfn.XLOOKUP(FraudData[[#This Row],[transaction_hour]],TimeRules[Hour Min],TimeRules[Risk Points],,-1)</f>
        <v>1</v>
      </c>
      <c r="M516">
        <f>_xlfn.XLOOKUP(FraudData[[#This Row],[foreign_transaction]],ForeignRules[Foreign Transaction],ForeignRules[Risk Points],0)</f>
        <v>0</v>
      </c>
      <c r="N516">
        <f>_xlfn.XLOOKUP(FraudData[[#This Row],[location_mismatch]],Table10[Location Mismatch],Table10[Risk Points],0)</f>
        <v>0</v>
      </c>
      <c r="O516">
        <f>_xlfn.XLOOKUP(FraudData[[#This Row],[device_trust_score]],DeviceRules[Device Min],DeviceRules[Risk Points],,-1)</f>
        <v>2</v>
      </c>
      <c r="P516">
        <f>_xlfn.XLOOKUP(FraudData[[#This Row],[velocity_last_24h]],VelocityRules[Velocity Min],VelocityRules[Risk Points],,-1)</f>
        <v>0</v>
      </c>
      <c r="Q516">
        <f>_xlfn.XLOOKUP(FraudData[[#This Row],[merchant_category]],MerchantRules[Merchant Category],MerchantRules[Risk Points],0)</f>
        <v>0</v>
      </c>
      <c r="R516">
        <f>SUM(FraudData[[#This Row],[Amount Risk]:[Merchant Risk]])</f>
        <v>3</v>
      </c>
      <c r="S516" t="str" cm="1">
        <f t="array" ref="S516">_xlfn.IFS(FraudData[[#This Row],[Fraud Risk Score]]&gt;=8,"High Risk",FraudData[[#This Row],[Fraud Risk Score]]&gt;=6,"Medium Risk",TRUE,"Low Risk")</f>
        <v>Low Risk</v>
      </c>
    </row>
    <row r="517" spans="1:19">
      <c r="A517">
        <v>516</v>
      </c>
      <c r="B517">
        <v>4.8099999999999996</v>
      </c>
      <c r="C517">
        <v>1</v>
      </c>
      <c r="D517" t="s">
        <v>46</v>
      </c>
      <c r="E517">
        <v>0</v>
      </c>
      <c r="F517">
        <v>0</v>
      </c>
      <c r="G517">
        <v>85</v>
      </c>
      <c r="H517">
        <v>0</v>
      </c>
      <c r="I517">
        <v>35</v>
      </c>
      <c r="J517">
        <v>0</v>
      </c>
      <c r="K517">
        <f>_xlfn.XLOOKUP(FraudData[[#This Row],[amount]],AmountRules[Amount Min],AmountRules[Risk Points],,-1)</f>
        <v>0</v>
      </c>
      <c r="L517">
        <f>_xlfn.XLOOKUP(FraudData[[#This Row],[transaction_hour]],TimeRules[Hour Min],TimeRules[Risk Points],,-1)</f>
        <v>3</v>
      </c>
      <c r="M517">
        <f>_xlfn.XLOOKUP(FraudData[[#This Row],[foreign_transaction]],ForeignRules[Foreign Transaction],ForeignRules[Risk Points],0)</f>
        <v>0</v>
      </c>
      <c r="N517">
        <f>_xlfn.XLOOKUP(FraudData[[#This Row],[location_mismatch]],Table10[Location Mismatch],Table10[Risk Points],0)</f>
        <v>0</v>
      </c>
      <c r="O517">
        <f>_xlfn.XLOOKUP(FraudData[[#This Row],[device_trust_score]],DeviceRules[Device Min],DeviceRules[Risk Points],,-1)</f>
        <v>0</v>
      </c>
      <c r="P517">
        <f>_xlfn.XLOOKUP(FraudData[[#This Row],[velocity_last_24h]],VelocityRules[Velocity Min],VelocityRules[Risk Points],,-1)</f>
        <v>0</v>
      </c>
      <c r="Q517">
        <f>_xlfn.XLOOKUP(FraudData[[#This Row],[merchant_category]],MerchantRules[Merchant Category],MerchantRules[Risk Points],0)</f>
        <v>0</v>
      </c>
      <c r="R517">
        <f>SUM(FraudData[[#This Row],[Amount Risk]:[Merchant Risk]])</f>
        <v>3</v>
      </c>
      <c r="S517" t="str" cm="1">
        <f t="array" ref="S517">_xlfn.IFS(FraudData[[#This Row],[Fraud Risk Score]]&gt;=8,"High Risk",FraudData[[#This Row],[Fraud Risk Score]]&gt;=6,"Medium Risk",TRUE,"Low Risk")</f>
        <v>Low Risk</v>
      </c>
    </row>
    <row r="518" spans="1:19">
      <c r="A518">
        <v>517</v>
      </c>
      <c r="B518">
        <v>85.02</v>
      </c>
      <c r="C518">
        <v>18</v>
      </c>
      <c r="D518" t="s">
        <v>46</v>
      </c>
      <c r="E518">
        <v>0</v>
      </c>
      <c r="F518">
        <v>0</v>
      </c>
      <c r="G518">
        <v>74</v>
      </c>
      <c r="H518">
        <v>3</v>
      </c>
      <c r="I518">
        <v>46</v>
      </c>
      <c r="J518">
        <v>0</v>
      </c>
      <c r="K518">
        <f>_xlfn.XLOOKUP(FraudData[[#This Row],[amount]],AmountRules[Amount Min],AmountRules[Risk Points],,-1)</f>
        <v>0</v>
      </c>
      <c r="L518">
        <f>_xlfn.XLOOKUP(FraudData[[#This Row],[transaction_hour]],TimeRules[Hour Min],TimeRules[Risk Points],,-1)</f>
        <v>0</v>
      </c>
      <c r="M518">
        <f>_xlfn.XLOOKUP(FraudData[[#This Row],[foreign_transaction]],ForeignRules[Foreign Transaction],ForeignRules[Risk Points],0)</f>
        <v>0</v>
      </c>
      <c r="N518">
        <f>_xlfn.XLOOKUP(FraudData[[#This Row],[location_mismatch]],Table10[Location Mismatch],Table10[Risk Points],0)</f>
        <v>0</v>
      </c>
      <c r="O518">
        <f>_xlfn.XLOOKUP(FraudData[[#This Row],[device_trust_score]],DeviceRules[Device Min],DeviceRules[Risk Points],,-1)</f>
        <v>0</v>
      </c>
      <c r="P518">
        <f>_xlfn.XLOOKUP(FraudData[[#This Row],[velocity_last_24h]],VelocityRules[Velocity Min],VelocityRules[Risk Points],,-1)</f>
        <v>0</v>
      </c>
      <c r="Q518">
        <f>_xlfn.XLOOKUP(FraudData[[#This Row],[merchant_category]],MerchantRules[Merchant Category],MerchantRules[Risk Points],0)</f>
        <v>0</v>
      </c>
      <c r="R518">
        <f>SUM(FraudData[[#This Row],[Amount Risk]:[Merchant Risk]])</f>
        <v>0</v>
      </c>
      <c r="S518" t="str" cm="1">
        <f t="array" ref="S518">_xlfn.IFS(FraudData[[#This Row],[Fraud Risk Score]]&gt;=8,"High Risk",FraudData[[#This Row],[Fraud Risk Score]]&gt;=6,"Medium Risk",TRUE,"Low Risk")</f>
        <v>Low Risk</v>
      </c>
    </row>
    <row r="519" spans="1:19">
      <c r="A519">
        <v>518</v>
      </c>
      <c r="B519">
        <v>299.45999999999998</v>
      </c>
      <c r="C519">
        <v>14</v>
      </c>
      <c r="D519" t="s">
        <v>46</v>
      </c>
      <c r="E519">
        <v>0</v>
      </c>
      <c r="F519">
        <v>0</v>
      </c>
      <c r="G519">
        <v>34</v>
      </c>
      <c r="H519">
        <v>2</v>
      </c>
      <c r="I519">
        <v>54</v>
      </c>
      <c r="J519">
        <v>0</v>
      </c>
      <c r="K519">
        <f>_xlfn.XLOOKUP(FraudData[[#This Row],[amount]],AmountRules[Amount Min],AmountRules[Risk Points],,-1)</f>
        <v>0</v>
      </c>
      <c r="L519">
        <f>_xlfn.XLOOKUP(FraudData[[#This Row],[transaction_hour]],TimeRules[Hour Min],TimeRules[Risk Points],,-1)</f>
        <v>0</v>
      </c>
      <c r="M519">
        <f>_xlfn.XLOOKUP(FraudData[[#This Row],[foreign_transaction]],ForeignRules[Foreign Transaction],ForeignRules[Risk Points],0)</f>
        <v>0</v>
      </c>
      <c r="N519">
        <f>_xlfn.XLOOKUP(FraudData[[#This Row],[location_mismatch]],Table10[Location Mismatch],Table10[Risk Points],0)</f>
        <v>0</v>
      </c>
      <c r="O519">
        <f>_xlfn.XLOOKUP(FraudData[[#This Row],[device_trust_score]],DeviceRules[Device Min],DeviceRules[Risk Points],,-1)</f>
        <v>2</v>
      </c>
      <c r="P519">
        <f>_xlfn.XLOOKUP(FraudData[[#This Row],[velocity_last_24h]],VelocityRules[Velocity Min],VelocityRules[Risk Points],,-1)</f>
        <v>0</v>
      </c>
      <c r="Q519">
        <f>_xlfn.XLOOKUP(FraudData[[#This Row],[merchant_category]],MerchantRules[Merchant Category],MerchantRules[Risk Points],0)</f>
        <v>0</v>
      </c>
      <c r="R519">
        <f>SUM(FraudData[[#This Row],[Amount Risk]:[Merchant Risk]])</f>
        <v>2</v>
      </c>
      <c r="S519" t="str" cm="1">
        <f t="array" ref="S519">_xlfn.IFS(FraudData[[#This Row],[Fraud Risk Score]]&gt;=8,"High Risk",FraudData[[#This Row],[Fraud Risk Score]]&gt;=6,"Medium Risk",TRUE,"Low Risk")</f>
        <v>Low Risk</v>
      </c>
    </row>
    <row r="520" spans="1:19">
      <c r="A520">
        <v>519</v>
      </c>
      <c r="B520">
        <v>785.57</v>
      </c>
      <c r="C520">
        <v>11</v>
      </c>
      <c r="D520" t="s">
        <v>50</v>
      </c>
      <c r="E520">
        <v>1</v>
      </c>
      <c r="F520">
        <v>0</v>
      </c>
      <c r="G520">
        <v>74</v>
      </c>
      <c r="H520">
        <v>1</v>
      </c>
      <c r="I520">
        <v>66</v>
      </c>
      <c r="J520">
        <v>0</v>
      </c>
      <c r="K520">
        <f>_xlfn.XLOOKUP(FraudData[[#This Row],[amount]],AmountRules[Amount Min],AmountRules[Risk Points],,-1)</f>
        <v>1</v>
      </c>
      <c r="L520">
        <f>_xlfn.XLOOKUP(FraudData[[#This Row],[transaction_hour]],TimeRules[Hour Min],TimeRules[Risk Points],,-1)</f>
        <v>0</v>
      </c>
      <c r="M520">
        <f>_xlfn.XLOOKUP(FraudData[[#This Row],[foreign_transaction]],ForeignRules[Foreign Transaction],ForeignRules[Risk Points],0)</f>
        <v>3</v>
      </c>
      <c r="N520">
        <f>_xlfn.XLOOKUP(FraudData[[#This Row],[location_mismatch]],Table10[Location Mismatch],Table10[Risk Points],0)</f>
        <v>0</v>
      </c>
      <c r="O520">
        <f>_xlfn.XLOOKUP(FraudData[[#This Row],[device_trust_score]],DeviceRules[Device Min],DeviceRules[Risk Points],,-1)</f>
        <v>0</v>
      </c>
      <c r="P520">
        <f>_xlfn.XLOOKUP(FraudData[[#This Row],[velocity_last_24h]],VelocityRules[Velocity Min],VelocityRules[Risk Points],,-1)</f>
        <v>0</v>
      </c>
      <c r="Q520">
        <f>_xlfn.XLOOKUP(FraudData[[#This Row],[merchant_category]],MerchantRules[Merchant Category],MerchantRules[Risk Points],0)</f>
        <v>0</v>
      </c>
      <c r="R520">
        <f>SUM(FraudData[[#This Row],[Amount Risk]:[Merchant Risk]])</f>
        <v>4</v>
      </c>
      <c r="S520" t="str" cm="1">
        <f t="array" ref="S520">_xlfn.IFS(FraudData[[#This Row],[Fraud Risk Score]]&gt;=8,"High Risk",FraudData[[#This Row],[Fraud Risk Score]]&gt;=6,"Medium Risk",TRUE,"Low Risk")</f>
        <v>Low Risk</v>
      </c>
    </row>
    <row r="521" spans="1:19">
      <c r="A521">
        <v>520</v>
      </c>
      <c r="B521">
        <v>29.34</v>
      </c>
      <c r="C521">
        <v>14</v>
      </c>
      <c r="D521" t="s">
        <v>49</v>
      </c>
      <c r="E521">
        <v>0</v>
      </c>
      <c r="F521">
        <v>0</v>
      </c>
      <c r="G521">
        <v>66</v>
      </c>
      <c r="H521">
        <v>1</v>
      </c>
      <c r="I521">
        <v>29</v>
      </c>
      <c r="J521">
        <v>0</v>
      </c>
      <c r="K521">
        <f>_xlfn.XLOOKUP(FraudData[[#This Row],[amount]],AmountRules[Amount Min],AmountRules[Risk Points],,-1)</f>
        <v>0</v>
      </c>
      <c r="L521">
        <f>_xlfn.XLOOKUP(FraudData[[#This Row],[transaction_hour]],TimeRules[Hour Min],TimeRules[Risk Points],,-1)</f>
        <v>0</v>
      </c>
      <c r="M521">
        <f>_xlfn.XLOOKUP(FraudData[[#This Row],[foreign_transaction]],ForeignRules[Foreign Transaction],ForeignRules[Risk Points],0)</f>
        <v>0</v>
      </c>
      <c r="N521">
        <f>_xlfn.XLOOKUP(FraudData[[#This Row],[location_mismatch]],Table10[Location Mismatch],Table10[Risk Points],0)</f>
        <v>0</v>
      </c>
      <c r="O521">
        <f>_xlfn.XLOOKUP(FraudData[[#This Row],[device_trust_score]],DeviceRules[Device Min],DeviceRules[Risk Points],,-1)</f>
        <v>1</v>
      </c>
      <c r="P521">
        <f>_xlfn.XLOOKUP(FraudData[[#This Row],[velocity_last_24h]],VelocityRules[Velocity Min],VelocityRules[Risk Points],,-1)</f>
        <v>0</v>
      </c>
      <c r="Q521">
        <f>_xlfn.XLOOKUP(FraudData[[#This Row],[merchant_category]],MerchantRules[Merchant Category],MerchantRules[Risk Points],0)</f>
        <v>1</v>
      </c>
      <c r="R521">
        <f>SUM(FraudData[[#This Row],[Amount Risk]:[Merchant Risk]])</f>
        <v>2</v>
      </c>
      <c r="S521" t="str" cm="1">
        <f t="array" ref="S521">_xlfn.IFS(FraudData[[#This Row],[Fraud Risk Score]]&gt;=8,"High Risk",FraudData[[#This Row],[Fraud Risk Score]]&gt;=6,"Medium Risk",TRUE,"Low Risk")</f>
        <v>Low Risk</v>
      </c>
    </row>
    <row r="522" spans="1:19">
      <c r="A522">
        <v>521</v>
      </c>
      <c r="B522">
        <v>162.31</v>
      </c>
      <c r="C522">
        <v>17</v>
      </c>
      <c r="D522" t="s">
        <v>48</v>
      </c>
      <c r="E522">
        <v>0</v>
      </c>
      <c r="F522">
        <v>0</v>
      </c>
      <c r="G522">
        <v>95</v>
      </c>
      <c r="H522">
        <v>4</v>
      </c>
      <c r="I522">
        <v>54</v>
      </c>
      <c r="J522">
        <v>0</v>
      </c>
      <c r="K522">
        <f>_xlfn.XLOOKUP(FraudData[[#This Row],[amount]],AmountRules[Amount Min],AmountRules[Risk Points],,-1)</f>
        <v>0</v>
      </c>
      <c r="L522">
        <f>_xlfn.XLOOKUP(FraudData[[#This Row],[transaction_hour]],TimeRules[Hour Min],TimeRules[Risk Points],,-1)</f>
        <v>0</v>
      </c>
      <c r="M522">
        <f>_xlfn.XLOOKUP(FraudData[[#This Row],[foreign_transaction]],ForeignRules[Foreign Transaction],ForeignRules[Risk Points],0)</f>
        <v>0</v>
      </c>
      <c r="N522">
        <f>_xlfn.XLOOKUP(FraudData[[#This Row],[location_mismatch]],Table10[Location Mismatch],Table10[Risk Points],0)</f>
        <v>0</v>
      </c>
      <c r="O522">
        <f>_xlfn.XLOOKUP(FraudData[[#This Row],[device_trust_score]],DeviceRules[Device Min],DeviceRules[Risk Points],,-1)</f>
        <v>0</v>
      </c>
      <c r="P522">
        <f>_xlfn.XLOOKUP(FraudData[[#This Row],[velocity_last_24h]],VelocityRules[Velocity Min],VelocityRules[Risk Points],,-1)</f>
        <v>0</v>
      </c>
      <c r="Q522">
        <f>_xlfn.XLOOKUP(FraudData[[#This Row],[merchant_category]],MerchantRules[Merchant Category],MerchantRules[Risk Points],0)</f>
        <v>0</v>
      </c>
      <c r="R522">
        <f>SUM(FraudData[[#This Row],[Amount Risk]:[Merchant Risk]])</f>
        <v>0</v>
      </c>
      <c r="S522" t="str" cm="1">
        <f t="array" ref="S522">_xlfn.IFS(FraudData[[#This Row],[Fraud Risk Score]]&gt;=8,"High Risk",FraudData[[#This Row],[Fraud Risk Score]]&gt;=6,"Medium Risk",TRUE,"Low Risk")</f>
        <v>Low Risk</v>
      </c>
    </row>
    <row r="523" spans="1:19">
      <c r="A523">
        <v>522</v>
      </c>
      <c r="B523">
        <v>86.31</v>
      </c>
      <c r="C523">
        <v>13</v>
      </c>
      <c r="D523" t="s">
        <v>47</v>
      </c>
      <c r="E523">
        <v>0</v>
      </c>
      <c r="F523">
        <v>0</v>
      </c>
      <c r="G523">
        <v>76</v>
      </c>
      <c r="H523">
        <v>6</v>
      </c>
      <c r="I523">
        <v>49</v>
      </c>
      <c r="J523">
        <v>0</v>
      </c>
      <c r="K523">
        <f>_xlfn.XLOOKUP(FraudData[[#This Row],[amount]],AmountRules[Amount Min],AmountRules[Risk Points],,-1)</f>
        <v>0</v>
      </c>
      <c r="L523">
        <f>_xlfn.XLOOKUP(FraudData[[#This Row],[transaction_hour]],TimeRules[Hour Min],TimeRules[Risk Points],,-1)</f>
        <v>0</v>
      </c>
      <c r="M523">
        <f>_xlfn.XLOOKUP(FraudData[[#This Row],[foreign_transaction]],ForeignRules[Foreign Transaction],ForeignRules[Risk Points],0)</f>
        <v>0</v>
      </c>
      <c r="N523">
        <f>_xlfn.XLOOKUP(FraudData[[#This Row],[location_mismatch]],Table10[Location Mismatch],Table10[Risk Points],0)</f>
        <v>0</v>
      </c>
      <c r="O523">
        <f>_xlfn.XLOOKUP(FraudData[[#This Row],[device_trust_score]],DeviceRules[Device Min],DeviceRules[Risk Points],,-1)</f>
        <v>0</v>
      </c>
      <c r="P523">
        <f>_xlfn.XLOOKUP(FraudData[[#This Row],[velocity_last_24h]],VelocityRules[Velocity Min],VelocityRules[Risk Points],,-1)</f>
        <v>3</v>
      </c>
      <c r="Q523">
        <f>_xlfn.XLOOKUP(FraudData[[#This Row],[merchant_category]],MerchantRules[Merchant Category],MerchantRules[Risk Points],0)</f>
        <v>0</v>
      </c>
      <c r="R523">
        <f>SUM(FraudData[[#This Row],[Amount Risk]:[Merchant Risk]])</f>
        <v>3</v>
      </c>
      <c r="S523" t="str" cm="1">
        <f t="array" ref="S523">_xlfn.IFS(FraudData[[#This Row],[Fraud Risk Score]]&gt;=8,"High Risk",FraudData[[#This Row],[Fraud Risk Score]]&gt;=6,"Medium Risk",TRUE,"Low Risk")</f>
        <v>Low Risk</v>
      </c>
    </row>
    <row r="524" spans="1:19">
      <c r="A524">
        <v>523</v>
      </c>
      <c r="B524">
        <v>630.66999999999996</v>
      </c>
      <c r="C524">
        <v>5</v>
      </c>
      <c r="D524" t="s">
        <v>46</v>
      </c>
      <c r="E524">
        <v>1</v>
      </c>
      <c r="F524">
        <v>1</v>
      </c>
      <c r="G524">
        <v>70</v>
      </c>
      <c r="H524">
        <v>2</v>
      </c>
      <c r="I524">
        <v>29</v>
      </c>
      <c r="J524">
        <v>0</v>
      </c>
      <c r="K524">
        <f>_xlfn.XLOOKUP(FraudData[[#This Row],[amount]],AmountRules[Amount Min],AmountRules[Risk Points],,-1)</f>
        <v>1</v>
      </c>
      <c r="L524">
        <f>_xlfn.XLOOKUP(FraudData[[#This Row],[transaction_hour]],TimeRules[Hour Min],TimeRules[Risk Points],,-1)</f>
        <v>0</v>
      </c>
      <c r="M524">
        <f>_xlfn.XLOOKUP(FraudData[[#This Row],[foreign_transaction]],ForeignRules[Foreign Transaction],ForeignRules[Risk Points],0)</f>
        <v>3</v>
      </c>
      <c r="N524">
        <f>_xlfn.XLOOKUP(FraudData[[#This Row],[location_mismatch]],Table10[Location Mismatch],Table10[Risk Points],0)</f>
        <v>3</v>
      </c>
      <c r="O524">
        <f>_xlfn.XLOOKUP(FraudData[[#This Row],[device_trust_score]],DeviceRules[Device Min],DeviceRules[Risk Points],,-1)</f>
        <v>0</v>
      </c>
      <c r="P524">
        <f>_xlfn.XLOOKUP(FraudData[[#This Row],[velocity_last_24h]],VelocityRules[Velocity Min],VelocityRules[Risk Points],,-1)</f>
        <v>0</v>
      </c>
      <c r="Q524">
        <f>_xlfn.XLOOKUP(FraudData[[#This Row],[merchant_category]],MerchantRules[Merchant Category],MerchantRules[Risk Points],0)</f>
        <v>0</v>
      </c>
      <c r="R524">
        <f>SUM(FraudData[[#This Row],[Amount Risk]:[Merchant Risk]])</f>
        <v>7</v>
      </c>
      <c r="S524" t="str" cm="1">
        <f t="array" ref="S524">_xlfn.IFS(FraudData[[#This Row],[Fraud Risk Score]]&gt;=8,"High Risk",FraudData[[#This Row],[Fraud Risk Score]]&gt;=6,"Medium Risk",TRUE,"Low Risk")</f>
        <v>Medium Risk</v>
      </c>
    </row>
    <row r="525" spans="1:19">
      <c r="A525">
        <v>524</v>
      </c>
      <c r="B525">
        <v>332.26</v>
      </c>
      <c r="C525">
        <v>11</v>
      </c>
      <c r="D525" t="s">
        <v>49</v>
      </c>
      <c r="E525">
        <v>0</v>
      </c>
      <c r="F525">
        <v>0</v>
      </c>
      <c r="G525">
        <v>64</v>
      </c>
      <c r="H525">
        <v>4</v>
      </c>
      <c r="I525">
        <v>54</v>
      </c>
      <c r="J525">
        <v>0</v>
      </c>
      <c r="K525">
        <f>_xlfn.XLOOKUP(FraudData[[#This Row],[amount]],AmountRules[Amount Min],AmountRules[Risk Points],,-1)</f>
        <v>0</v>
      </c>
      <c r="L525">
        <f>_xlfn.XLOOKUP(FraudData[[#This Row],[transaction_hour]],TimeRules[Hour Min],TimeRules[Risk Points],,-1)</f>
        <v>0</v>
      </c>
      <c r="M525">
        <f>_xlfn.XLOOKUP(FraudData[[#This Row],[foreign_transaction]],ForeignRules[Foreign Transaction],ForeignRules[Risk Points],0)</f>
        <v>0</v>
      </c>
      <c r="N525">
        <f>_xlfn.XLOOKUP(FraudData[[#This Row],[location_mismatch]],Table10[Location Mismatch],Table10[Risk Points],0)</f>
        <v>0</v>
      </c>
      <c r="O525">
        <f>_xlfn.XLOOKUP(FraudData[[#This Row],[device_trust_score]],DeviceRules[Device Min],DeviceRules[Risk Points],,-1)</f>
        <v>1</v>
      </c>
      <c r="P525">
        <f>_xlfn.XLOOKUP(FraudData[[#This Row],[velocity_last_24h]],VelocityRules[Velocity Min],VelocityRules[Risk Points],,-1)</f>
        <v>0</v>
      </c>
      <c r="Q525">
        <f>_xlfn.XLOOKUP(FraudData[[#This Row],[merchant_category]],MerchantRules[Merchant Category],MerchantRules[Risk Points],0)</f>
        <v>1</v>
      </c>
      <c r="R525">
        <f>SUM(FraudData[[#This Row],[Amount Risk]:[Merchant Risk]])</f>
        <v>2</v>
      </c>
      <c r="S525" t="str" cm="1">
        <f t="array" ref="S525">_xlfn.IFS(FraudData[[#This Row],[Fraud Risk Score]]&gt;=8,"High Risk",FraudData[[#This Row],[Fraud Risk Score]]&gt;=6,"Medium Risk",TRUE,"Low Risk")</f>
        <v>Low Risk</v>
      </c>
    </row>
    <row r="526" spans="1:19">
      <c r="A526">
        <v>525</v>
      </c>
      <c r="B526">
        <v>327.99</v>
      </c>
      <c r="C526">
        <v>19</v>
      </c>
      <c r="D526" t="s">
        <v>47</v>
      </c>
      <c r="E526">
        <v>0</v>
      </c>
      <c r="F526">
        <v>0</v>
      </c>
      <c r="G526">
        <v>82</v>
      </c>
      <c r="H526">
        <v>3</v>
      </c>
      <c r="I526">
        <v>56</v>
      </c>
      <c r="J526">
        <v>0</v>
      </c>
      <c r="K526">
        <f>_xlfn.XLOOKUP(FraudData[[#This Row],[amount]],AmountRules[Amount Min],AmountRules[Risk Points],,-1)</f>
        <v>0</v>
      </c>
      <c r="L526">
        <f>_xlfn.XLOOKUP(FraudData[[#This Row],[transaction_hour]],TimeRules[Hour Min],TimeRules[Risk Points],,-1)</f>
        <v>0</v>
      </c>
      <c r="M526">
        <f>_xlfn.XLOOKUP(FraudData[[#This Row],[foreign_transaction]],ForeignRules[Foreign Transaction],ForeignRules[Risk Points],0)</f>
        <v>0</v>
      </c>
      <c r="N526">
        <f>_xlfn.XLOOKUP(FraudData[[#This Row],[location_mismatch]],Table10[Location Mismatch],Table10[Risk Points],0)</f>
        <v>0</v>
      </c>
      <c r="O526">
        <f>_xlfn.XLOOKUP(FraudData[[#This Row],[device_trust_score]],DeviceRules[Device Min],DeviceRules[Risk Points],,-1)</f>
        <v>0</v>
      </c>
      <c r="P526">
        <f>_xlfn.XLOOKUP(FraudData[[#This Row],[velocity_last_24h]],VelocityRules[Velocity Min],VelocityRules[Risk Points],,-1)</f>
        <v>0</v>
      </c>
      <c r="Q526">
        <f>_xlfn.XLOOKUP(FraudData[[#This Row],[merchant_category]],MerchantRules[Merchant Category],MerchantRules[Risk Points],0)</f>
        <v>0</v>
      </c>
      <c r="R526">
        <f>SUM(FraudData[[#This Row],[Amount Risk]:[Merchant Risk]])</f>
        <v>0</v>
      </c>
      <c r="S526" t="str" cm="1">
        <f t="array" ref="S526">_xlfn.IFS(FraudData[[#This Row],[Fraud Risk Score]]&gt;=8,"High Risk",FraudData[[#This Row],[Fraud Risk Score]]&gt;=6,"Medium Risk",TRUE,"Low Risk")</f>
        <v>Low Risk</v>
      </c>
    </row>
    <row r="527" spans="1:19">
      <c r="A527">
        <v>526</v>
      </c>
      <c r="B527">
        <v>113.83</v>
      </c>
      <c r="C527">
        <v>22</v>
      </c>
      <c r="D527" t="s">
        <v>48</v>
      </c>
      <c r="E527">
        <v>0</v>
      </c>
      <c r="F527">
        <v>0</v>
      </c>
      <c r="G527">
        <v>48</v>
      </c>
      <c r="H527">
        <v>3</v>
      </c>
      <c r="I527">
        <v>29</v>
      </c>
      <c r="J527">
        <v>0</v>
      </c>
      <c r="K527">
        <f>_xlfn.XLOOKUP(FraudData[[#This Row],[amount]],AmountRules[Amount Min],AmountRules[Risk Points],,-1)</f>
        <v>0</v>
      </c>
      <c r="L527">
        <f>_xlfn.XLOOKUP(FraudData[[#This Row],[transaction_hour]],TimeRules[Hour Min],TimeRules[Risk Points],,-1)</f>
        <v>0</v>
      </c>
      <c r="M527">
        <f>_xlfn.XLOOKUP(FraudData[[#This Row],[foreign_transaction]],ForeignRules[Foreign Transaction],ForeignRules[Risk Points],0)</f>
        <v>0</v>
      </c>
      <c r="N527">
        <f>_xlfn.XLOOKUP(FraudData[[#This Row],[location_mismatch]],Table10[Location Mismatch],Table10[Risk Points],0)</f>
        <v>0</v>
      </c>
      <c r="O527">
        <f>_xlfn.XLOOKUP(FraudData[[#This Row],[device_trust_score]],DeviceRules[Device Min],DeviceRules[Risk Points],,-1)</f>
        <v>2</v>
      </c>
      <c r="P527">
        <f>_xlfn.XLOOKUP(FraudData[[#This Row],[velocity_last_24h]],VelocityRules[Velocity Min],VelocityRules[Risk Points],,-1)</f>
        <v>0</v>
      </c>
      <c r="Q527">
        <f>_xlfn.XLOOKUP(FraudData[[#This Row],[merchant_category]],MerchantRules[Merchant Category],MerchantRules[Risk Points],0)</f>
        <v>0</v>
      </c>
      <c r="R527">
        <f>SUM(FraudData[[#This Row],[Amount Risk]:[Merchant Risk]])</f>
        <v>2</v>
      </c>
      <c r="S527" t="str" cm="1">
        <f t="array" ref="S527">_xlfn.IFS(FraudData[[#This Row],[Fraud Risk Score]]&gt;=8,"High Risk",FraudData[[#This Row],[Fraud Risk Score]]&gt;=6,"Medium Risk",TRUE,"Low Risk")</f>
        <v>Low Risk</v>
      </c>
    </row>
    <row r="528" spans="1:19">
      <c r="A528">
        <v>527</v>
      </c>
      <c r="B528">
        <v>96.45</v>
      </c>
      <c r="C528">
        <v>5</v>
      </c>
      <c r="D528" t="s">
        <v>48</v>
      </c>
      <c r="E528">
        <v>0</v>
      </c>
      <c r="F528">
        <v>0</v>
      </c>
      <c r="G528">
        <v>93</v>
      </c>
      <c r="H528">
        <v>0</v>
      </c>
      <c r="I528">
        <v>50</v>
      </c>
      <c r="J528">
        <v>0</v>
      </c>
      <c r="K528">
        <f>_xlfn.XLOOKUP(FraudData[[#This Row],[amount]],AmountRules[Amount Min],AmountRules[Risk Points],,-1)</f>
        <v>0</v>
      </c>
      <c r="L528">
        <f>_xlfn.XLOOKUP(FraudData[[#This Row],[transaction_hour]],TimeRules[Hour Min],TimeRules[Risk Points],,-1)</f>
        <v>0</v>
      </c>
      <c r="M528">
        <f>_xlfn.XLOOKUP(FraudData[[#This Row],[foreign_transaction]],ForeignRules[Foreign Transaction],ForeignRules[Risk Points],0)</f>
        <v>0</v>
      </c>
      <c r="N528">
        <f>_xlfn.XLOOKUP(FraudData[[#This Row],[location_mismatch]],Table10[Location Mismatch],Table10[Risk Points],0)</f>
        <v>0</v>
      </c>
      <c r="O528">
        <f>_xlfn.XLOOKUP(FraudData[[#This Row],[device_trust_score]],DeviceRules[Device Min],DeviceRules[Risk Points],,-1)</f>
        <v>0</v>
      </c>
      <c r="P528">
        <f>_xlfn.XLOOKUP(FraudData[[#This Row],[velocity_last_24h]],VelocityRules[Velocity Min],VelocityRules[Risk Points],,-1)</f>
        <v>0</v>
      </c>
      <c r="Q528">
        <f>_xlfn.XLOOKUP(FraudData[[#This Row],[merchant_category]],MerchantRules[Merchant Category],MerchantRules[Risk Points],0)</f>
        <v>0</v>
      </c>
      <c r="R528">
        <f>SUM(FraudData[[#This Row],[Amount Risk]:[Merchant Risk]])</f>
        <v>0</v>
      </c>
      <c r="S528" t="str" cm="1">
        <f t="array" ref="S528">_xlfn.IFS(FraudData[[#This Row],[Fraud Risk Score]]&gt;=8,"High Risk",FraudData[[#This Row],[Fraud Risk Score]]&gt;=6,"Medium Risk",TRUE,"Low Risk")</f>
        <v>Low Risk</v>
      </c>
    </row>
    <row r="529" spans="1:19">
      <c r="A529">
        <v>528</v>
      </c>
      <c r="B529">
        <v>57.49</v>
      </c>
      <c r="C529">
        <v>8</v>
      </c>
      <c r="D529" t="s">
        <v>46</v>
      </c>
      <c r="E529">
        <v>0</v>
      </c>
      <c r="F529">
        <v>0</v>
      </c>
      <c r="G529">
        <v>64</v>
      </c>
      <c r="H529">
        <v>2</v>
      </c>
      <c r="I529">
        <v>60</v>
      </c>
      <c r="J529">
        <v>0</v>
      </c>
      <c r="K529">
        <f>_xlfn.XLOOKUP(FraudData[[#This Row],[amount]],AmountRules[Amount Min],AmountRules[Risk Points],,-1)</f>
        <v>0</v>
      </c>
      <c r="L529">
        <f>_xlfn.XLOOKUP(FraudData[[#This Row],[transaction_hour]],TimeRules[Hour Min],TimeRules[Risk Points],,-1)</f>
        <v>0</v>
      </c>
      <c r="M529">
        <f>_xlfn.XLOOKUP(FraudData[[#This Row],[foreign_transaction]],ForeignRules[Foreign Transaction],ForeignRules[Risk Points],0)</f>
        <v>0</v>
      </c>
      <c r="N529">
        <f>_xlfn.XLOOKUP(FraudData[[#This Row],[location_mismatch]],Table10[Location Mismatch],Table10[Risk Points],0)</f>
        <v>0</v>
      </c>
      <c r="O529">
        <f>_xlfn.XLOOKUP(FraudData[[#This Row],[device_trust_score]],DeviceRules[Device Min],DeviceRules[Risk Points],,-1)</f>
        <v>1</v>
      </c>
      <c r="P529">
        <f>_xlfn.XLOOKUP(FraudData[[#This Row],[velocity_last_24h]],VelocityRules[Velocity Min],VelocityRules[Risk Points],,-1)</f>
        <v>0</v>
      </c>
      <c r="Q529">
        <f>_xlfn.XLOOKUP(FraudData[[#This Row],[merchant_category]],MerchantRules[Merchant Category],MerchantRules[Risk Points],0)</f>
        <v>0</v>
      </c>
      <c r="R529">
        <f>SUM(FraudData[[#This Row],[Amount Risk]:[Merchant Risk]])</f>
        <v>1</v>
      </c>
      <c r="S529" t="str" cm="1">
        <f t="array" ref="S529">_xlfn.IFS(FraudData[[#This Row],[Fraud Risk Score]]&gt;=8,"High Risk",FraudData[[#This Row],[Fraud Risk Score]]&gt;=6,"Medium Risk",TRUE,"Low Risk")</f>
        <v>Low Risk</v>
      </c>
    </row>
    <row r="530" spans="1:19">
      <c r="A530">
        <v>529</v>
      </c>
      <c r="B530">
        <v>10.44</v>
      </c>
      <c r="C530">
        <v>3</v>
      </c>
      <c r="D530" t="s">
        <v>48</v>
      </c>
      <c r="E530">
        <v>0</v>
      </c>
      <c r="F530">
        <v>0</v>
      </c>
      <c r="G530">
        <v>44</v>
      </c>
      <c r="H530">
        <v>1</v>
      </c>
      <c r="I530">
        <v>49</v>
      </c>
      <c r="J530">
        <v>0</v>
      </c>
      <c r="K530">
        <f>_xlfn.XLOOKUP(FraudData[[#This Row],[amount]],AmountRules[Amount Min],AmountRules[Risk Points],,-1)</f>
        <v>0</v>
      </c>
      <c r="L530">
        <f>_xlfn.XLOOKUP(FraudData[[#This Row],[transaction_hour]],TimeRules[Hour Min],TimeRules[Risk Points],,-1)</f>
        <v>3</v>
      </c>
      <c r="M530">
        <f>_xlfn.XLOOKUP(FraudData[[#This Row],[foreign_transaction]],ForeignRules[Foreign Transaction],ForeignRules[Risk Points],0)</f>
        <v>0</v>
      </c>
      <c r="N530">
        <f>_xlfn.XLOOKUP(FraudData[[#This Row],[location_mismatch]],Table10[Location Mismatch],Table10[Risk Points],0)</f>
        <v>0</v>
      </c>
      <c r="O530">
        <f>_xlfn.XLOOKUP(FraudData[[#This Row],[device_trust_score]],DeviceRules[Device Min],DeviceRules[Risk Points],,-1)</f>
        <v>2</v>
      </c>
      <c r="P530">
        <f>_xlfn.XLOOKUP(FraudData[[#This Row],[velocity_last_24h]],VelocityRules[Velocity Min],VelocityRules[Risk Points],,-1)</f>
        <v>0</v>
      </c>
      <c r="Q530">
        <f>_xlfn.XLOOKUP(FraudData[[#This Row],[merchant_category]],MerchantRules[Merchant Category],MerchantRules[Risk Points],0)</f>
        <v>0</v>
      </c>
      <c r="R530">
        <f>SUM(FraudData[[#This Row],[Amount Risk]:[Merchant Risk]])</f>
        <v>5</v>
      </c>
      <c r="S530" t="str" cm="1">
        <f t="array" ref="S530">_xlfn.IFS(FraudData[[#This Row],[Fraud Risk Score]]&gt;=8,"High Risk",FraudData[[#This Row],[Fraud Risk Score]]&gt;=6,"Medium Risk",TRUE,"Low Risk")</f>
        <v>Low Risk</v>
      </c>
    </row>
    <row r="531" spans="1:19">
      <c r="A531">
        <v>530</v>
      </c>
      <c r="B531">
        <v>360.08</v>
      </c>
      <c r="C531">
        <v>16</v>
      </c>
      <c r="D531" t="s">
        <v>48</v>
      </c>
      <c r="E531">
        <v>0</v>
      </c>
      <c r="F531">
        <v>0</v>
      </c>
      <c r="G531">
        <v>53</v>
      </c>
      <c r="H531">
        <v>2</v>
      </c>
      <c r="I531">
        <v>50</v>
      </c>
      <c r="J531">
        <v>0</v>
      </c>
      <c r="K531">
        <f>_xlfn.XLOOKUP(FraudData[[#This Row],[amount]],AmountRules[Amount Min],AmountRules[Risk Points],,-1)</f>
        <v>0</v>
      </c>
      <c r="L531">
        <f>_xlfn.XLOOKUP(FraudData[[#This Row],[transaction_hour]],TimeRules[Hour Min],TimeRules[Risk Points],,-1)</f>
        <v>0</v>
      </c>
      <c r="M531">
        <f>_xlfn.XLOOKUP(FraudData[[#This Row],[foreign_transaction]],ForeignRules[Foreign Transaction],ForeignRules[Risk Points],0)</f>
        <v>0</v>
      </c>
      <c r="N531">
        <f>_xlfn.XLOOKUP(FraudData[[#This Row],[location_mismatch]],Table10[Location Mismatch],Table10[Risk Points],0)</f>
        <v>0</v>
      </c>
      <c r="O531">
        <f>_xlfn.XLOOKUP(FraudData[[#This Row],[device_trust_score]],DeviceRules[Device Min],DeviceRules[Risk Points],,-1)</f>
        <v>1</v>
      </c>
      <c r="P531">
        <f>_xlfn.XLOOKUP(FraudData[[#This Row],[velocity_last_24h]],VelocityRules[Velocity Min],VelocityRules[Risk Points],,-1)</f>
        <v>0</v>
      </c>
      <c r="Q531">
        <f>_xlfn.XLOOKUP(FraudData[[#This Row],[merchant_category]],MerchantRules[Merchant Category],MerchantRules[Risk Points],0)</f>
        <v>0</v>
      </c>
      <c r="R531">
        <f>SUM(FraudData[[#This Row],[Amount Risk]:[Merchant Risk]])</f>
        <v>1</v>
      </c>
      <c r="S531" t="str" cm="1">
        <f t="array" ref="S531">_xlfn.IFS(FraudData[[#This Row],[Fraud Risk Score]]&gt;=8,"High Risk",FraudData[[#This Row],[Fraud Risk Score]]&gt;=6,"Medium Risk",TRUE,"Low Risk")</f>
        <v>Low Risk</v>
      </c>
    </row>
    <row r="532" spans="1:19">
      <c r="A532">
        <v>531</v>
      </c>
      <c r="B532">
        <v>301.7</v>
      </c>
      <c r="C532">
        <v>1</v>
      </c>
      <c r="D532" t="s">
        <v>47</v>
      </c>
      <c r="E532">
        <v>0</v>
      </c>
      <c r="F532">
        <v>0</v>
      </c>
      <c r="G532">
        <v>61</v>
      </c>
      <c r="H532">
        <v>1</v>
      </c>
      <c r="I532">
        <v>41</v>
      </c>
      <c r="J532">
        <v>0</v>
      </c>
      <c r="K532">
        <f>_xlfn.XLOOKUP(FraudData[[#This Row],[amount]],AmountRules[Amount Min],AmountRules[Risk Points],,-1)</f>
        <v>0</v>
      </c>
      <c r="L532">
        <f>_xlfn.XLOOKUP(FraudData[[#This Row],[transaction_hour]],TimeRules[Hour Min],TimeRules[Risk Points],,-1)</f>
        <v>3</v>
      </c>
      <c r="M532">
        <f>_xlfn.XLOOKUP(FraudData[[#This Row],[foreign_transaction]],ForeignRules[Foreign Transaction],ForeignRules[Risk Points],0)</f>
        <v>0</v>
      </c>
      <c r="N532">
        <f>_xlfn.XLOOKUP(FraudData[[#This Row],[location_mismatch]],Table10[Location Mismatch],Table10[Risk Points],0)</f>
        <v>0</v>
      </c>
      <c r="O532">
        <f>_xlfn.XLOOKUP(FraudData[[#This Row],[device_trust_score]],DeviceRules[Device Min],DeviceRules[Risk Points],,-1)</f>
        <v>1</v>
      </c>
      <c r="P532">
        <f>_xlfn.XLOOKUP(FraudData[[#This Row],[velocity_last_24h]],VelocityRules[Velocity Min],VelocityRules[Risk Points],,-1)</f>
        <v>0</v>
      </c>
      <c r="Q532">
        <f>_xlfn.XLOOKUP(FraudData[[#This Row],[merchant_category]],MerchantRules[Merchant Category],MerchantRules[Risk Points],0)</f>
        <v>0</v>
      </c>
      <c r="R532">
        <f>SUM(FraudData[[#This Row],[Amount Risk]:[Merchant Risk]])</f>
        <v>4</v>
      </c>
      <c r="S532" t="str" cm="1">
        <f t="array" ref="S532">_xlfn.IFS(FraudData[[#This Row],[Fraud Risk Score]]&gt;=8,"High Risk",FraudData[[#This Row],[Fraud Risk Score]]&gt;=6,"Medium Risk",TRUE,"Low Risk")</f>
        <v>Low Risk</v>
      </c>
    </row>
    <row r="533" spans="1:19">
      <c r="A533">
        <v>532</v>
      </c>
      <c r="B533">
        <v>1471.04</v>
      </c>
      <c r="C533">
        <v>15</v>
      </c>
      <c r="D533" t="s">
        <v>47</v>
      </c>
      <c r="E533">
        <v>1</v>
      </c>
      <c r="F533">
        <v>0</v>
      </c>
      <c r="G533">
        <v>44</v>
      </c>
      <c r="H533">
        <v>3</v>
      </c>
      <c r="I533">
        <v>48</v>
      </c>
      <c r="J533">
        <v>0</v>
      </c>
      <c r="K533">
        <f>_xlfn.XLOOKUP(FraudData[[#This Row],[amount]],AmountRules[Amount Min],AmountRules[Risk Points],,-1)</f>
        <v>3</v>
      </c>
      <c r="L533">
        <f>_xlfn.XLOOKUP(FraudData[[#This Row],[transaction_hour]],TimeRules[Hour Min],TimeRules[Risk Points],,-1)</f>
        <v>0</v>
      </c>
      <c r="M533">
        <f>_xlfn.XLOOKUP(FraudData[[#This Row],[foreign_transaction]],ForeignRules[Foreign Transaction],ForeignRules[Risk Points],0)</f>
        <v>3</v>
      </c>
      <c r="N533">
        <f>_xlfn.XLOOKUP(FraudData[[#This Row],[location_mismatch]],Table10[Location Mismatch],Table10[Risk Points],0)</f>
        <v>0</v>
      </c>
      <c r="O533">
        <f>_xlfn.XLOOKUP(FraudData[[#This Row],[device_trust_score]],DeviceRules[Device Min],DeviceRules[Risk Points],,-1)</f>
        <v>2</v>
      </c>
      <c r="P533">
        <f>_xlfn.XLOOKUP(FraudData[[#This Row],[velocity_last_24h]],VelocityRules[Velocity Min],VelocityRules[Risk Points],,-1)</f>
        <v>0</v>
      </c>
      <c r="Q533">
        <f>_xlfn.XLOOKUP(FraudData[[#This Row],[merchant_category]],MerchantRules[Merchant Category],MerchantRules[Risk Points],0)</f>
        <v>0</v>
      </c>
      <c r="R533">
        <f>SUM(FraudData[[#This Row],[Amount Risk]:[Merchant Risk]])</f>
        <v>8</v>
      </c>
      <c r="S533" t="str" cm="1">
        <f t="array" ref="S533">_xlfn.IFS(FraudData[[#This Row],[Fraud Risk Score]]&gt;=8,"High Risk",FraudData[[#This Row],[Fraud Risk Score]]&gt;=6,"Medium Risk",TRUE,"Low Risk")</f>
        <v>High Risk</v>
      </c>
    </row>
    <row r="534" spans="1:19">
      <c r="A534">
        <v>533</v>
      </c>
      <c r="B534">
        <v>1025.08</v>
      </c>
      <c r="C534">
        <v>23</v>
      </c>
      <c r="D534" t="s">
        <v>46</v>
      </c>
      <c r="E534">
        <v>1</v>
      </c>
      <c r="F534">
        <v>0</v>
      </c>
      <c r="G534">
        <v>42</v>
      </c>
      <c r="H534">
        <v>2</v>
      </c>
      <c r="I534">
        <v>64</v>
      </c>
      <c r="J534">
        <v>0</v>
      </c>
      <c r="K534">
        <f>_xlfn.XLOOKUP(FraudData[[#This Row],[amount]],AmountRules[Amount Min],AmountRules[Risk Points],,-1)</f>
        <v>3</v>
      </c>
      <c r="L534">
        <f>_xlfn.XLOOKUP(FraudData[[#This Row],[transaction_hour]],TimeRules[Hour Min],TimeRules[Risk Points],,-1)</f>
        <v>1</v>
      </c>
      <c r="M534">
        <f>_xlfn.XLOOKUP(FraudData[[#This Row],[foreign_transaction]],ForeignRules[Foreign Transaction],ForeignRules[Risk Points],0)</f>
        <v>3</v>
      </c>
      <c r="N534">
        <f>_xlfn.XLOOKUP(FraudData[[#This Row],[location_mismatch]],Table10[Location Mismatch],Table10[Risk Points],0)</f>
        <v>0</v>
      </c>
      <c r="O534">
        <f>_xlfn.XLOOKUP(FraudData[[#This Row],[device_trust_score]],DeviceRules[Device Min],DeviceRules[Risk Points],,-1)</f>
        <v>2</v>
      </c>
      <c r="P534">
        <f>_xlfn.XLOOKUP(FraudData[[#This Row],[velocity_last_24h]],VelocityRules[Velocity Min],VelocityRules[Risk Points],,-1)</f>
        <v>0</v>
      </c>
      <c r="Q534">
        <f>_xlfn.XLOOKUP(FraudData[[#This Row],[merchant_category]],MerchantRules[Merchant Category],MerchantRules[Risk Points],0)</f>
        <v>0</v>
      </c>
      <c r="R534">
        <f>SUM(FraudData[[#This Row],[Amount Risk]:[Merchant Risk]])</f>
        <v>9</v>
      </c>
      <c r="S534" t="str" cm="1">
        <f t="array" ref="S534">_xlfn.IFS(FraudData[[#This Row],[Fraud Risk Score]]&gt;=8,"High Risk",FraudData[[#This Row],[Fraud Risk Score]]&gt;=6,"Medium Risk",TRUE,"Low Risk")</f>
        <v>High Risk</v>
      </c>
    </row>
    <row r="535" spans="1:19">
      <c r="A535">
        <v>534</v>
      </c>
      <c r="B535">
        <v>145.91999999999999</v>
      </c>
      <c r="C535">
        <v>13</v>
      </c>
      <c r="D535" t="s">
        <v>49</v>
      </c>
      <c r="E535">
        <v>0</v>
      </c>
      <c r="F535">
        <v>0</v>
      </c>
      <c r="G535">
        <v>28</v>
      </c>
      <c r="H535">
        <v>3</v>
      </c>
      <c r="I535">
        <v>47</v>
      </c>
      <c r="J535">
        <v>0</v>
      </c>
      <c r="K535">
        <f>_xlfn.XLOOKUP(FraudData[[#This Row],[amount]],AmountRules[Amount Min],AmountRules[Risk Points],,-1)</f>
        <v>0</v>
      </c>
      <c r="L535">
        <f>_xlfn.XLOOKUP(FraudData[[#This Row],[transaction_hour]],TimeRules[Hour Min],TimeRules[Risk Points],,-1)</f>
        <v>0</v>
      </c>
      <c r="M535">
        <f>_xlfn.XLOOKUP(FraudData[[#This Row],[foreign_transaction]],ForeignRules[Foreign Transaction],ForeignRules[Risk Points],0)</f>
        <v>0</v>
      </c>
      <c r="N535">
        <f>_xlfn.XLOOKUP(FraudData[[#This Row],[location_mismatch]],Table10[Location Mismatch],Table10[Risk Points],0)</f>
        <v>0</v>
      </c>
      <c r="O535">
        <f>_xlfn.XLOOKUP(FraudData[[#This Row],[device_trust_score]],DeviceRules[Device Min],DeviceRules[Risk Points],,-1)</f>
        <v>3</v>
      </c>
      <c r="P535">
        <f>_xlfn.XLOOKUP(FraudData[[#This Row],[velocity_last_24h]],VelocityRules[Velocity Min],VelocityRules[Risk Points],,-1)</f>
        <v>0</v>
      </c>
      <c r="Q535">
        <f>_xlfn.XLOOKUP(FraudData[[#This Row],[merchant_category]],MerchantRules[Merchant Category],MerchantRules[Risk Points],0)</f>
        <v>1</v>
      </c>
      <c r="R535">
        <f>SUM(FraudData[[#This Row],[Amount Risk]:[Merchant Risk]])</f>
        <v>4</v>
      </c>
      <c r="S535" t="str" cm="1">
        <f t="array" ref="S535">_xlfn.IFS(FraudData[[#This Row],[Fraud Risk Score]]&gt;=8,"High Risk",FraudData[[#This Row],[Fraud Risk Score]]&gt;=6,"Medium Risk",TRUE,"Low Risk")</f>
        <v>Low Risk</v>
      </c>
    </row>
    <row r="536" spans="1:19">
      <c r="A536">
        <v>535</v>
      </c>
      <c r="B536">
        <v>263.75</v>
      </c>
      <c r="C536">
        <v>7</v>
      </c>
      <c r="D536" t="s">
        <v>46</v>
      </c>
      <c r="E536">
        <v>0</v>
      </c>
      <c r="F536">
        <v>0</v>
      </c>
      <c r="G536">
        <v>35</v>
      </c>
      <c r="H536">
        <v>1</v>
      </c>
      <c r="I536">
        <v>43</v>
      </c>
      <c r="J536">
        <v>0</v>
      </c>
      <c r="K536">
        <f>_xlfn.XLOOKUP(FraudData[[#This Row],[amount]],AmountRules[Amount Min],AmountRules[Risk Points],,-1)</f>
        <v>0</v>
      </c>
      <c r="L536">
        <f>_xlfn.XLOOKUP(FraudData[[#This Row],[transaction_hour]],TimeRules[Hour Min],TimeRules[Risk Points],,-1)</f>
        <v>0</v>
      </c>
      <c r="M536">
        <f>_xlfn.XLOOKUP(FraudData[[#This Row],[foreign_transaction]],ForeignRules[Foreign Transaction],ForeignRules[Risk Points],0)</f>
        <v>0</v>
      </c>
      <c r="N536">
        <f>_xlfn.XLOOKUP(FraudData[[#This Row],[location_mismatch]],Table10[Location Mismatch],Table10[Risk Points],0)</f>
        <v>0</v>
      </c>
      <c r="O536">
        <f>_xlfn.XLOOKUP(FraudData[[#This Row],[device_trust_score]],DeviceRules[Device Min],DeviceRules[Risk Points],,-1)</f>
        <v>2</v>
      </c>
      <c r="P536">
        <f>_xlfn.XLOOKUP(FraudData[[#This Row],[velocity_last_24h]],VelocityRules[Velocity Min],VelocityRules[Risk Points],,-1)</f>
        <v>0</v>
      </c>
      <c r="Q536">
        <f>_xlfn.XLOOKUP(FraudData[[#This Row],[merchant_category]],MerchantRules[Merchant Category],MerchantRules[Risk Points],0)</f>
        <v>0</v>
      </c>
      <c r="R536">
        <f>SUM(FraudData[[#This Row],[Amount Risk]:[Merchant Risk]])</f>
        <v>2</v>
      </c>
      <c r="S536" t="str" cm="1">
        <f t="array" ref="S536">_xlfn.IFS(FraudData[[#This Row],[Fraud Risk Score]]&gt;=8,"High Risk",FraudData[[#This Row],[Fraud Risk Score]]&gt;=6,"Medium Risk",TRUE,"Low Risk")</f>
        <v>Low Risk</v>
      </c>
    </row>
    <row r="537" spans="1:19">
      <c r="A537">
        <v>536</v>
      </c>
      <c r="B537">
        <v>521.30999999999995</v>
      </c>
      <c r="C537">
        <v>13</v>
      </c>
      <c r="D537" t="s">
        <v>50</v>
      </c>
      <c r="E537">
        <v>0</v>
      </c>
      <c r="F537">
        <v>0</v>
      </c>
      <c r="G537">
        <v>88</v>
      </c>
      <c r="H537">
        <v>3</v>
      </c>
      <c r="I537">
        <v>19</v>
      </c>
      <c r="J537">
        <v>0</v>
      </c>
      <c r="K537">
        <f>_xlfn.XLOOKUP(FraudData[[#This Row],[amount]],AmountRules[Amount Min],AmountRules[Risk Points],,-1)</f>
        <v>1</v>
      </c>
      <c r="L537">
        <f>_xlfn.XLOOKUP(FraudData[[#This Row],[transaction_hour]],TimeRules[Hour Min],TimeRules[Risk Points],,-1)</f>
        <v>0</v>
      </c>
      <c r="M537">
        <f>_xlfn.XLOOKUP(FraudData[[#This Row],[foreign_transaction]],ForeignRules[Foreign Transaction],ForeignRules[Risk Points],0)</f>
        <v>0</v>
      </c>
      <c r="N537">
        <f>_xlfn.XLOOKUP(FraudData[[#This Row],[location_mismatch]],Table10[Location Mismatch],Table10[Risk Points],0)</f>
        <v>0</v>
      </c>
      <c r="O537">
        <f>_xlfn.XLOOKUP(FraudData[[#This Row],[device_trust_score]],DeviceRules[Device Min],DeviceRules[Risk Points],,-1)</f>
        <v>0</v>
      </c>
      <c r="P537">
        <f>_xlfn.XLOOKUP(FraudData[[#This Row],[velocity_last_24h]],VelocityRules[Velocity Min],VelocityRules[Risk Points],,-1)</f>
        <v>0</v>
      </c>
      <c r="Q537">
        <f>_xlfn.XLOOKUP(FraudData[[#This Row],[merchant_category]],MerchantRules[Merchant Category],MerchantRules[Risk Points],0)</f>
        <v>0</v>
      </c>
      <c r="R537">
        <f>SUM(FraudData[[#This Row],[Amount Risk]:[Merchant Risk]])</f>
        <v>1</v>
      </c>
      <c r="S537" t="str" cm="1">
        <f t="array" ref="S537">_xlfn.IFS(FraudData[[#This Row],[Fraud Risk Score]]&gt;=8,"High Risk",FraudData[[#This Row],[Fraud Risk Score]]&gt;=6,"Medium Risk",TRUE,"Low Risk")</f>
        <v>Low Risk</v>
      </c>
    </row>
    <row r="538" spans="1:19">
      <c r="A538">
        <v>537</v>
      </c>
      <c r="B538">
        <v>341.06</v>
      </c>
      <c r="C538">
        <v>1</v>
      </c>
      <c r="D538" t="s">
        <v>48</v>
      </c>
      <c r="E538">
        <v>0</v>
      </c>
      <c r="F538">
        <v>0</v>
      </c>
      <c r="G538">
        <v>76</v>
      </c>
      <c r="H538">
        <v>3</v>
      </c>
      <c r="I538">
        <v>69</v>
      </c>
      <c r="J538">
        <v>0</v>
      </c>
      <c r="K538">
        <f>_xlfn.XLOOKUP(FraudData[[#This Row],[amount]],AmountRules[Amount Min],AmountRules[Risk Points],,-1)</f>
        <v>0</v>
      </c>
      <c r="L538">
        <f>_xlfn.XLOOKUP(FraudData[[#This Row],[transaction_hour]],TimeRules[Hour Min],TimeRules[Risk Points],,-1)</f>
        <v>3</v>
      </c>
      <c r="M538">
        <f>_xlfn.XLOOKUP(FraudData[[#This Row],[foreign_transaction]],ForeignRules[Foreign Transaction],ForeignRules[Risk Points],0)</f>
        <v>0</v>
      </c>
      <c r="N538">
        <f>_xlfn.XLOOKUP(FraudData[[#This Row],[location_mismatch]],Table10[Location Mismatch],Table10[Risk Points],0)</f>
        <v>0</v>
      </c>
      <c r="O538">
        <f>_xlfn.XLOOKUP(FraudData[[#This Row],[device_trust_score]],DeviceRules[Device Min],DeviceRules[Risk Points],,-1)</f>
        <v>0</v>
      </c>
      <c r="P538">
        <f>_xlfn.XLOOKUP(FraudData[[#This Row],[velocity_last_24h]],VelocityRules[Velocity Min],VelocityRules[Risk Points],,-1)</f>
        <v>0</v>
      </c>
      <c r="Q538">
        <f>_xlfn.XLOOKUP(FraudData[[#This Row],[merchant_category]],MerchantRules[Merchant Category],MerchantRules[Risk Points],0)</f>
        <v>0</v>
      </c>
      <c r="R538">
        <f>SUM(FraudData[[#This Row],[Amount Risk]:[Merchant Risk]])</f>
        <v>3</v>
      </c>
      <c r="S538" t="str" cm="1">
        <f t="array" ref="S538">_xlfn.IFS(FraudData[[#This Row],[Fraud Risk Score]]&gt;=8,"High Risk",FraudData[[#This Row],[Fraud Risk Score]]&gt;=6,"Medium Risk",TRUE,"Low Risk")</f>
        <v>Low Risk</v>
      </c>
    </row>
    <row r="539" spans="1:19">
      <c r="A539">
        <v>538</v>
      </c>
      <c r="B539">
        <v>51.15</v>
      </c>
      <c r="C539">
        <v>15</v>
      </c>
      <c r="D539" t="s">
        <v>49</v>
      </c>
      <c r="E539">
        <v>0</v>
      </c>
      <c r="F539">
        <v>0</v>
      </c>
      <c r="G539">
        <v>67</v>
      </c>
      <c r="H539">
        <v>2</v>
      </c>
      <c r="I539">
        <v>34</v>
      </c>
      <c r="J539">
        <v>0</v>
      </c>
      <c r="K539">
        <f>_xlfn.XLOOKUP(FraudData[[#This Row],[amount]],AmountRules[Amount Min],AmountRules[Risk Points],,-1)</f>
        <v>0</v>
      </c>
      <c r="L539">
        <f>_xlfn.XLOOKUP(FraudData[[#This Row],[transaction_hour]],TimeRules[Hour Min],TimeRules[Risk Points],,-1)</f>
        <v>0</v>
      </c>
      <c r="M539">
        <f>_xlfn.XLOOKUP(FraudData[[#This Row],[foreign_transaction]],ForeignRules[Foreign Transaction],ForeignRules[Risk Points],0)</f>
        <v>0</v>
      </c>
      <c r="N539">
        <f>_xlfn.XLOOKUP(FraudData[[#This Row],[location_mismatch]],Table10[Location Mismatch],Table10[Risk Points],0)</f>
        <v>0</v>
      </c>
      <c r="O539">
        <f>_xlfn.XLOOKUP(FraudData[[#This Row],[device_trust_score]],DeviceRules[Device Min],DeviceRules[Risk Points],,-1)</f>
        <v>1</v>
      </c>
      <c r="P539">
        <f>_xlfn.XLOOKUP(FraudData[[#This Row],[velocity_last_24h]],VelocityRules[Velocity Min],VelocityRules[Risk Points],,-1)</f>
        <v>0</v>
      </c>
      <c r="Q539">
        <f>_xlfn.XLOOKUP(FraudData[[#This Row],[merchant_category]],MerchantRules[Merchant Category],MerchantRules[Risk Points],0)</f>
        <v>1</v>
      </c>
      <c r="R539">
        <f>SUM(FraudData[[#This Row],[Amount Risk]:[Merchant Risk]])</f>
        <v>2</v>
      </c>
      <c r="S539" t="str" cm="1">
        <f t="array" ref="S539">_xlfn.IFS(FraudData[[#This Row],[Fraud Risk Score]]&gt;=8,"High Risk",FraudData[[#This Row],[Fraud Risk Score]]&gt;=6,"Medium Risk",TRUE,"Low Risk")</f>
        <v>Low Risk</v>
      </c>
    </row>
    <row r="540" spans="1:19">
      <c r="A540">
        <v>539</v>
      </c>
      <c r="B540">
        <v>107.79</v>
      </c>
      <c r="C540">
        <v>3</v>
      </c>
      <c r="D540" t="s">
        <v>47</v>
      </c>
      <c r="E540">
        <v>0</v>
      </c>
      <c r="F540">
        <v>0</v>
      </c>
      <c r="G540">
        <v>38</v>
      </c>
      <c r="H540">
        <v>5</v>
      </c>
      <c r="I540">
        <v>18</v>
      </c>
      <c r="J540">
        <v>1</v>
      </c>
      <c r="K540">
        <f>_xlfn.XLOOKUP(FraudData[[#This Row],[amount]],AmountRules[Amount Min],AmountRules[Risk Points],,-1)</f>
        <v>0</v>
      </c>
      <c r="L540">
        <f>_xlfn.XLOOKUP(FraudData[[#This Row],[transaction_hour]],TimeRules[Hour Min],TimeRules[Risk Points],,-1)</f>
        <v>3</v>
      </c>
      <c r="M540">
        <f>_xlfn.XLOOKUP(FraudData[[#This Row],[foreign_transaction]],ForeignRules[Foreign Transaction],ForeignRules[Risk Points],0)</f>
        <v>0</v>
      </c>
      <c r="N540">
        <f>_xlfn.XLOOKUP(FraudData[[#This Row],[location_mismatch]],Table10[Location Mismatch],Table10[Risk Points],0)</f>
        <v>0</v>
      </c>
      <c r="O540">
        <f>_xlfn.XLOOKUP(FraudData[[#This Row],[device_trust_score]],DeviceRules[Device Min],DeviceRules[Risk Points],,-1)</f>
        <v>2</v>
      </c>
      <c r="P540">
        <f>_xlfn.XLOOKUP(FraudData[[#This Row],[velocity_last_24h]],VelocityRules[Velocity Min],VelocityRules[Risk Points],,-1)</f>
        <v>3</v>
      </c>
      <c r="Q540">
        <f>_xlfn.XLOOKUP(FraudData[[#This Row],[merchant_category]],MerchantRules[Merchant Category],MerchantRules[Risk Points],0)</f>
        <v>0</v>
      </c>
      <c r="R540">
        <f>SUM(FraudData[[#This Row],[Amount Risk]:[Merchant Risk]])</f>
        <v>8</v>
      </c>
      <c r="S540" t="str" cm="1">
        <f t="array" ref="S540">_xlfn.IFS(FraudData[[#This Row],[Fraud Risk Score]]&gt;=8,"High Risk",FraudData[[#This Row],[Fraud Risk Score]]&gt;=6,"Medium Risk",TRUE,"Low Risk")</f>
        <v>High Risk</v>
      </c>
    </row>
    <row r="541" spans="1:19">
      <c r="A541">
        <v>540</v>
      </c>
      <c r="B541">
        <v>24.89</v>
      </c>
      <c r="C541">
        <v>0</v>
      </c>
      <c r="D541" t="s">
        <v>50</v>
      </c>
      <c r="E541">
        <v>0</v>
      </c>
      <c r="F541">
        <v>0</v>
      </c>
      <c r="G541">
        <v>69</v>
      </c>
      <c r="H541">
        <v>1</v>
      </c>
      <c r="I541">
        <v>69</v>
      </c>
      <c r="J541">
        <v>0</v>
      </c>
      <c r="K541">
        <f>_xlfn.XLOOKUP(FraudData[[#This Row],[amount]],AmountRules[Amount Min],AmountRules[Risk Points],,-1)</f>
        <v>0</v>
      </c>
      <c r="L541">
        <f>_xlfn.XLOOKUP(FraudData[[#This Row],[transaction_hour]],TimeRules[Hour Min],TimeRules[Risk Points],,-1)</f>
        <v>3</v>
      </c>
      <c r="M541">
        <f>_xlfn.XLOOKUP(FraudData[[#This Row],[foreign_transaction]],ForeignRules[Foreign Transaction],ForeignRules[Risk Points],0)</f>
        <v>0</v>
      </c>
      <c r="N541">
        <f>_xlfn.XLOOKUP(FraudData[[#This Row],[location_mismatch]],Table10[Location Mismatch],Table10[Risk Points],0)</f>
        <v>0</v>
      </c>
      <c r="O541">
        <f>_xlfn.XLOOKUP(FraudData[[#This Row],[device_trust_score]],DeviceRules[Device Min],DeviceRules[Risk Points],,-1)</f>
        <v>1</v>
      </c>
      <c r="P541">
        <f>_xlfn.XLOOKUP(FraudData[[#This Row],[velocity_last_24h]],VelocityRules[Velocity Min],VelocityRules[Risk Points],,-1)</f>
        <v>0</v>
      </c>
      <c r="Q541">
        <f>_xlfn.XLOOKUP(FraudData[[#This Row],[merchant_category]],MerchantRules[Merchant Category],MerchantRules[Risk Points],0)</f>
        <v>0</v>
      </c>
      <c r="R541">
        <f>SUM(FraudData[[#This Row],[Amount Risk]:[Merchant Risk]])</f>
        <v>4</v>
      </c>
      <c r="S541" t="str" cm="1">
        <f t="array" ref="S541">_xlfn.IFS(FraudData[[#This Row],[Fraud Risk Score]]&gt;=8,"High Risk",FraudData[[#This Row],[Fraud Risk Score]]&gt;=6,"Medium Risk",TRUE,"Low Risk")</f>
        <v>Low Risk</v>
      </c>
    </row>
    <row r="542" spans="1:19">
      <c r="A542">
        <v>541</v>
      </c>
      <c r="B542">
        <v>554.44000000000005</v>
      </c>
      <c r="C542">
        <v>22</v>
      </c>
      <c r="D542" t="s">
        <v>50</v>
      </c>
      <c r="E542">
        <v>0</v>
      </c>
      <c r="F542">
        <v>0</v>
      </c>
      <c r="G542">
        <v>52</v>
      </c>
      <c r="H542">
        <v>1</v>
      </c>
      <c r="I542">
        <v>48</v>
      </c>
      <c r="J542">
        <v>0</v>
      </c>
      <c r="K542">
        <f>_xlfn.XLOOKUP(FraudData[[#This Row],[amount]],AmountRules[Amount Min],AmountRules[Risk Points],,-1)</f>
        <v>1</v>
      </c>
      <c r="L542">
        <f>_xlfn.XLOOKUP(FraudData[[#This Row],[transaction_hour]],TimeRules[Hour Min],TimeRules[Risk Points],,-1)</f>
        <v>0</v>
      </c>
      <c r="M542">
        <f>_xlfn.XLOOKUP(FraudData[[#This Row],[foreign_transaction]],ForeignRules[Foreign Transaction],ForeignRules[Risk Points],0)</f>
        <v>0</v>
      </c>
      <c r="N542">
        <f>_xlfn.XLOOKUP(FraudData[[#This Row],[location_mismatch]],Table10[Location Mismatch],Table10[Risk Points],0)</f>
        <v>0</v>
      </c>
      <c r="O542">
        <f>_xlfn.XLOOKUP(FraudData[[#This Row],[device_trust_score]],DeviceRules[Device Min],DeviceRules[Risk Points],,-1)</f>
        <v>1</v>
      </c>
      <c r="P542">
        <f>_xlfn.XLOOKUP(FraudData[[#This Row],[velocity_last_24h]],VelocityRules[Velocity Min],VelocityRules[Risk Points],,-1)</f>
        <v>0</v>
      </c>
      <c r="Q542">
        <f>_xlfn.XLOOKUP(FraudData[[#This Row],[merchant_category]],MerchantRules[Merchant Category],MerchantRules[Risk Points],0)</f>
        <v>0</v>
      </c>
      <c r="R542">
        <f>SUM(FraudData[[#This Row],[Amount Risk]:[Merchant Risk]])</f>
        <v>2</v>
      </c>
      <c r="S542" t="str" cm="1">
        <f t="array" ref="S542">_xlfn.IFS(FraudData[[#This Row],[Fraud Risk Score]]&gt;=8,"High Risk",FraudData[[#This Row],[Fraud Risk Score]]&gt;=6,"Medium Risk",TRUE,"Low Risk")</f>
        <v>Low Risk</v>
      </c>
    </row>
    <row r="543" spans="1:19">
      <c r="A543">
        <v>542</v>
      </c>
      <c r="B543">
        <v>167.73</v>
      </c>
      <c r="C543">
        <v>19</v>
      </c>
      <c r="D543" t="s">
        <v>48</v>
      </c>
      <c r="E543">
        <v>1</v>
      </c>
      <c r="F543">
        <v>0</v>
      </c>
      <c r="G543">
        <v>28</v>
      </c>
      <c r="H543">
        <v>3</v>
      </c>
      <c r="I543">
        <v>46</v>
      </c>
      <c r="J543">
        <v>0</v>
      </c>
      <c r="K543">
        <f>_xlfn.XLOOKUP(FraudData[[#This Row],[amount]],AmountRules[Amount Min],AmountRules[Risk Points],,-1)</f>
        <v>0</v>
      </c>
      <c r="L543">
        <f>_xlfn.XLOOKUP(FraudData[[#This Row],[transaction_hour]],TimeRules[Hour Min],TimeRules[Risk Points],,-1)</f>
        <v>0</v>
      </c>
      <c r="M543">
        <f>_xlfn.XLOOKUP(FraudData[[#This Row],[foreign_transaction]],ForeignRules[Foreign Transaction],ForeignRules[Risk Points],0)</f>
        <v>3</v>
      </c>
      <c r="N543">
        <f>_xlfn.XLOOKUP(FraudData[[#This Row],[location_mismatch]],Table10[Location Mismatch],Table10[Risk Points],0)</f>
        <v>0</v>
      </c>
      <c r="O543">
        <f>_xlfn.XLOOKUP(FraudData[[#This Row],[device_trust_score]],DeviceRules[Device Min],DeviceRules[Risk Points],,-1)</f>
        <v>3</v>
      </c>
      <c r="P543">
        <f>_xlfn.XLOOKUP(FraudData[[#This Row],[velocity_last_24h]],VelocityRules[Velocity Min],VelocityRules[Risk Points],,-1)</f>
        <v>0</v>
      </c>
      <c r="Q543">
        <f>_xlfn.XLOOKUP(FraudData[[#This Row],[merchant_category]],MerchantRules[Merchant Category],MerchantRules[Risk Points],0)</f>
        <v>0</v>
      </c>
      <c r="R543">
        <f>SUM(FraudData[[#This Row],[Amount Risk]:[Merchant Risk]])</f>
        <v>6</v>
      </c>
      <c r="S543" t="str" cm="1">
        <f t="array" ref="S543">_xlfn.IFS(FraudData[[#This Row],[Fraud Risk Score]]&gt;=8,"High Risk",FraudData[[#This Row],[Fraud Risk Score]]&gt;=6,"Medium Risk",TRUE,"Low Risk")</f>
        <v>Medium Risk</v>
      </c>
    </row>
    <row r="544" spans="1:19">
      <c r="A544">
        <v>543</v>
      </c>
      <c r="B544">
        <v>46.73</v>
      </c>
      <c r="C544">
        <v>13</v>
      </c>
      <c r="D544" t="s">
        <v>47</v>
      </c>
      <c r="E544">
        <v>0</v>
      </c>
      <c r="F544">
        <v>0</v>
      </c>
      <c r="G544">
        <v>40</v>
      </c>
      <c r="H544">
        <v>1</v>
      </c>
      <c r="I544">
        <v>28</v>
      </c>
      <c r="J544">
        <v>0</v>
      </c>
      <c r="K544">
        <f>_xlfn.XLOOKUP(FraudData[[#This Row],[amount]],AmountRules[Amount Min],AmountRules[Risk Points],,-1)</f>
        <v>0</v>
      </c>
      <c r="L544">
        <f>_xlfn.XLOOKUP(FraudData[[#This Row],[transaction_hour]],TimeRules[Hour Min],TimeRules[Risk Points],,-1)</f>
        <v>0</v>
      </c>
      <c r="M544">
        <f>_xlfn.XLOOKUP(FraudData[[#This Row],[foreign_transaction]],ForeignRules[Foreign Transaction],ForeignRules[Risk Points],0)</f>
        <v>0</v>
      </c>
      <c r="N544">
        <f>_xlfn.XLOOKUP(FraudData[[#This Row],[location_mismatch]],Table10[Location Mismatch],Table10[Risk Points],0)</f>
        <v>0</v>
      </c>
      <c r="O544">
        <f>_xlfn.XLOOKUP(FraudData[[#This Row],[device_trust_score]],DeviceRules[Device Min],DeviceRules[Risk Points],,-1)</f>
        <v>2</v>
      </c>
      <c r="P544">
        <f>_xlfn.XLOOKUP(FraudData[[#This Row],[velocity_last_24h]],VelocityRules[Velocity Min],VelocityRules[Risk Points],,-1)</f>
        <v>0</v>
      </c>
      <c r="Q544">
        <f>_xlfn.XLOOKUP(FraudData[[#This Row],[merchant_category]],MerchantRules[Merchant Category],MerchantRules[Risk Points],0)</f>
        <v>0</v>
      </c>
      <c r="R544">
        <f>SUM(FraudData[[#This Row],[Amount Risk]:[Merchant Risk]])</f>
        <v>2</v>
      </c>
      <c r="S544" t="str" cm="1">
        <f t="array" ref="S544">_xlfn.IFS(FraudData[[#This Row],[Fraud Risk Score]]&gt;=8,"High Risk",FraudData[[#This Row],[Fraud Risk Score]]&gt;=6,"Medium Risk",TRUE,"Low Risk")</f>
        <v>Low Risk</v>
      </c>
    </row>
    <row r="545" spans="1:19">
      <c r="A545">
        <v>544</v>
      </c>
      <c r="B545">
        <v>200.49</v>
      </c>
      <c r="C545">
        <v>7</v>
      </c>
      <c r="D545" t="s">
        <v>49</v>
      </c>
      <c r="E545">
        <v>0</v>
      </c>
      <c r="F545">
        <v>0</v>
      </c>
      <c r="G545">
        <v>62</v>
      </c>
      <c r="H545">
        <v>2</v>
      </c>
      <c r="I545">
        <v>62</v>
      </c>
      <c r="J545">
        <v>0</v>
      </c>
      <c r="K545">
        <f>_xlfn.XLOOKUP(FraudData[[#This Row],[amount]],AmountRules[Amount Min],AmountRules[Risk Points],,-1)</f>
        <v>0</v>
      </c>
      <c r="L545">
        <f>_xlfn.XLOOKUP(FraudData[[#This Row],[transaction_hour]],TimeRules[Hour Min],TimeRules[Risk Points],,-1)</f>
        <v>0</v>
      </c>
      <c r="M545">
        <f>_xlfn.XLOOKUP(FraudData[[#This Row],[foreign_transaction]],ForeignRules[Foreign Transaction],ForeignRules[Risk Points],0)</f>
        <v>0</v>
      </c>
      <c r="N545">
        <f>_xlfn.XLOOKUP(FraudData[[#This Row],[location_mismatch]],Table10[Location Mismatch],Table10[Risk Points],0)</f>
        <v>0</v>
      </c>
      <c r="O545">
        <f>_xlfn.XLOOKUP(FraudData[[#This Row],[device_trust_score]],DeviceRules[Device Min],DeviceRules[Risk Points],,-1)</f>
        <v>1</v>
      </c>
      <c r="P545">
        <f>_xlfn.XLOOKUP(FraudData[[#This Row],[velocity_last_24h]],VelocityRules[Velocity Min],VelocityRules[Risk Points],,-1)</f>
        <v>0</v>
      </c>
      <c r="Q545">
        <f>_xlfn.XLOOKUP(FraudData[[#This Row],[merchant_category]],MerchantRules[Merchant Category],MerchantRules[Risk Points],0)</f>
        <v>1</v>
      </c>
      <c r="R545">
        <f>SUM(FraudData[[#This Row],[Amount Risk]:[Merchant Risk]])</f>
        <v>2</v>
      </c>
      <c r="S545" t="str" cm="1">
        <f t="array" ref="S545">_xlfn.IFS(FraudData[[#This Row],[Fraud Risk Score]]&gt;=8,"High Risk",FraudData[[#This Row],[Fraud Risk Score]]&gt;=6,"Medium Risk",TRUE,"Low Risk")</f>
        <v>Low Risk</v>
      </c>
    </row>
    <row r="546" spans="1:19">
      <c r="A546">
        <v>545</v>
      </c>
      <c r="B546">
        <v>173.28</v>
      </c>
      <c r="C546">
        <v>2</v>
      </c>
      <c r="D546" t="s">
        <v>47</v>
      </c>
      <c r="E546">
        <v>0</v>
      </c>
      <c r="F546">
        <v>0</v>
      </c>
      <c r="G546">
        <v>87</v>
      </c>
      <c r="H546">
        <v>1</v>
      </c>
      <c r="I546">
        <v>21</v>
      </c>
      <c r="J546">
        <v>0</v>
      </c>
      <c r="K546">
        <f>_xlfn.XLOOKUP(FraudData[[#This Row],[amount]],AmountRules[Amount Min],AmountRules[Risk Points],,-1)</f>
        <v>0</v>
      </c>
      <c r="L546">
        <f>_xlfn.XLOOKUP(FraudData[[#This Row],[transaction_hour]],TimeRules[Hour Min],TimeRules[Risk Points],,-1)</f>
        <v>3</v>
      </c>
      <c r="M546">
        <f>_xlfn.XLOOKUP(FraudData[[#This Row],[foreign_transaction]],ForeignRules[Foreign Transaction],ForeignRules[Risk Points],0)</f>
        <v>0</v>
      </c>
      <c r="N546">
        <f>_xlfn.XLOOKUP(FraudData[[#This Row],[location_mismatch]],Table10[Location Mismatch],Table10[Risk Points],0)</f>
        <v>0</v>
      </c>
      <c r="O546">
        <f>_xlfn.XLOOKUP(FraudData[[#This Row],[device_trust_score]],DeviceRules[Device Min],DeviceRules[Risk Points],,-1)</f>
        <v>0</v>
      </c>
      <c r="P546">
        <f>_xlfn.XLOOKUP(FraudData[[#This Row],[velocity_last_24h]],VelocityRules[Velocity Min],VelocityRules[Risk Points],,-1)</f>
        <v>0</v>
      </c>
      <c r="Q546">
        <f>_xlfn.XLOOKUP(FraudData[[#This Row],[merchant_category]],MerchantRules[Merchant Category],MerchantRules[Risk Points],0)</f>
        <v>0</v>
      </c>
      <c r="R546">
        <f>SUM(FraudData[[#This Row],[Amount Risk]:[Merchant Risk]])</f>
        <v>3</v>
      </c>
      <c r="S546" t="str" cm="1">
        <f t="array" ref="S546">_xlfn.IFS(FraudData[[#This Row],[Fraud Risk Score]]&gt;=8,"High Risk",FraudData[[#This Row],[Fraud Risk Score]]&gt;=6,"Medium Risk",TRUE,"Low Risk")</f>
        <v>Low Risk</v>
      </c>
    </row>
    <row r="547" spans="1:19">
      <c r="A547">
        <v>546</v>
      </c>
      <c r="B547">
        <v>79.819999999999993</v>
      </c>
      <c r="C547">
        <v>4</v>
      </c>
      <c r="D547" t="s">
        <v>48</v>
      </c>
      <c r="E547">
        <v>1</v>
      </c>
      <c r="F547">
        <v>0</v>
      </c>
      <c r="G547">
        <v>47</v>
      </c>
      <c r="H547">
        <v>2</v>
      </c>
      <c r="I547">
        <v>53</v>
      </c>
      <c r="J547">
        <v>0</v>
      </c>
      <c r="K547">
        <f>_xlfn.XLOOKUP(FraudData[[#This Row],[amount]],AmountRules[Amount Min],AmountRules[Risk Points],,-1)</f>
        <v>0</v>
      </c>
      <c r="L547">
        <f>_xlfn.XLOOKUP(FraudData[[#This Row],[transaction_hour]],TimeRules[Hour Min],TimeRules[Risk Points],,-1)</f>
        <v>0</v>
      </c>
      <c r="M547">
        <f>_xlfn.XLOOKUP(FraudData[[#This Row],[foreign_transaction]],ForeignRules[Foreign Transaction],ForeignRules[Risk Points],0)</f>
        <v>3</v>
      </c>
      <c r="N547">
        <f>_xlfn.XLOOKUP(FraudData[[#This Row],[location_mismatch]],Table10[Location Mismatch],Table10[Risk Points],0)</f>
        <v>0</v>
      </c>
      <c r="O547">
        <f>_xlfn.XLOOKUP(FraudData[[#This Row],[device_trust_score]],DeviceRules[Device Min],DeviceRules[Risk Points],,-1)</f>
        <v>2</v>
      </c>
      <c r="P547">
        <f>_xlfn.XLOOKUP(FraudData[[#This Row],[velocity_last_24h]],VelocityRules[Velocity Min],VelocityRules[Risk Points],,-1)</f>
        <v>0</v>
      </c>
      <c r="Q547">
        <f>_xlfn.XLOOKUP(FraudData[[#This Row],[merchant_category]],MerchantRules[Merchant Category],MerchantRules[Risk Points],0)</f>
        <v>0</v>
      </c>
      <c r="R547">
        <f>SUM(FraudData[[#This Row],[Amount Risk]:[Merchant Risk]])</f>
        <v>5</v>
      </c>
      <c r="S547" t="str" cm="1">
        <f t="array" ref="S547">_xlfn.IFS(FraudData[[#This Row],[Fraud Risk Score]]&gt;=8,"High Risk",FraudData[[#This Row],[Fraud Risk Score]]&gt;=6,"Medium Risk",TRUE,"Low Risk")</f>
        <v>Low Risk</v>
      </c>
    </row>
    <row r="548" spans="1:19">
      <c r="A548">
        <v>547</v>
      </c>
      <c r="B548">
        <v>21.7</v>
      </c>
      <c r="C548">
        <v>5</v>
      </c>
      <c r="D548" t="s">
        <v>50</v>
      </c>
      <c r="E548">
        <v>0</v>
      </c>
      <c r="F548">
        <v>0</v>
      </c>
      <c r="G548">
        <v>44</v>
      </c>
      <c r="H548">
        <v>2</v>
      </c>
      <c r="I548">
        <v>25</v>
      </c>
      <c r="J548">
        <v>0</v>
      </c>
      <c r="K548">
        <f>_xlfn.XLOOKUP(FraudData[[#This Row],[amount]],AmountRules[Amount Min],AmountRules[Risk Points],,-1)</f>
        <v>0</v>
      </c>
      <c r="L548">
        <f>_xlfn.XLOOKUP(FraudData[[#This Row],[transaction_hour]],TimeRules[Hour Min],TimeRules[Risk Points],,-1)</f>
        <v>0</v>
      </c>
      <c r="M548">
        <f>_xlfn.XLOOKUP(FraudData[[#This Row],[foreign_transaction]],ForeignRules[Foreign Transaction],ForeignRules[Risk Points],0)</f>
        <v>0</v>
      </c>
      <c r="N548">
        <f>_xlfn.XLOOKUP(FraudData[[#This Row],[location_mismatch]],Table10[Location Mismatch],Table10[Risk Points],0)</f>
        <v>0</v>
      </c>
      <c r="O548">
        <f>_xlfn.XLOOKUP(FraudData[[#This Row],[device_trust_score]],DeviceRules[Device Min],DeviceRules[Risk Points],,-1)</f>
        <v>2</v>
      </c>
      <c r="P548">
        <f>_xlfn.XLOOKUP(FraudData[[#This Row],[velocity_last_24h]],VelocityRules[Velocity Min],VelocityRules[Risk Points],,-1)</f>
        <v>0</v>
      </c>
      <c r="Q548">
        <f>_xlfn.XLOOKUP(FraudData[[#This Row],[merchant_category]],MerchantRules[Merchant Category],MerchantRules[Risk Points],0)</f>
        <v>0</v>
      </c>
      <c r="R548">
        <f>SUM(FraudData[[#This Row],[Amount Risk]:[Merchant Risk]])</f>
        <v>2</v>
      </c>
      <c r="S548" t="str" cm="1">
        <f t="array" ref="S548">_xlfn.IFS(FraudData[[#This Row],[Fraud Risk Score]]&gt;=8,"High Risk",FraudData[[#This Row],[Fraud Risk Score]]&gt;=6,"Medium Risk",TRUE,"Low Risk")</f>
        <v>Low Risk</v>
      </c>
    </row>
    <row r="549" spans="1:19">
      <c r="A549">
        <v>548</v>
      </c>
      <c r="B549">
        <v>200.42</v>
      </c>
      <c r="C549">
        <v>21</v>
      </c>
      <c r="D549" t="s">
        <v>48</v>
      </c>
      <c r="E549">
        <v>0</v>
      </c>
      <c r="F549">
        <v>1</v>
      </c>
      <c r="G549">
        <v>93</v>
      </c>
      <c r="H549">
        <v>1</v>
      </c>
      <c r="I549">
        <v>53</v>
      </c>
      <c r="J549">
        <v>0</v>
      </c>
      <c r="K549">
        <f>_xlfn.XLOOKUP(FraudData[[#This Row],[amount]],AmountRules[Amount Min],AmountRules[Risk Points],,-1)</f>
        <v>0</v>
      </c>
      <c r="L549">
        <f>_xlfn.XLOOKUP(FraudData[[#This Row],[transaction_hour]],TimeRules[Hour Min],TimeRules[Risk Points],,-1)</f>
        <v>0</v>
      </c>
      <c r="M549">
        <f>_xlfn.XLOOKUP(FraudData[[#This Row],[foreign_transaction]],ForeignRules[Foreign Transaction],ForeignRules[Risk Points],0)</f>
        <v>0</v>
      </c>
      <c r="N549">
        <f>_xlfn.XLOOKUP(FraudData[[#This Row],[location_mismatch]],Table10[Location Mismatch],Table10[Risk Points],0)</f>
        <v>3</v>
      </c>
      <c r="O549">
        <f>_xlfn.XLOOKUP(FraudData[[#This Row],[device_trust_score]],DeviceRules[Device Min],DeviceRules[Risk Points],,-1)</f>
        <v>0</v>
      </c>
      <c r="P549">
        <f>_xlfn.XLOOKUP(FraudData[[#This Row],[velocity_last_24h]],VelocityRules[Velocity Min],VelocityRules[Risk Points],,-1)</f>
        <v>0</v>
      </c>
      <c r="Q549">
        <f>_xlfn.XLOOKUP(FraudData[[#This Row],[merchant_category]],MerchantRules[Merchant Category],MerchantRules[Risk Points],0)</f>
        <v>0</v>
      </c>
      <c r="R549">
        <f>SUM(FraudData[[#This Row],[Amount Risk]:[Merchant Risk]])</f>
        <v>3</v>
      </c>
      <c r="S549" t="str" cm="1">
        <f t="array" ref="S549">_xlfn.IFS(FraudData[[#This Row],[Fraud Risk Score]]&gt;=8,"High Risk",FraudData[[#This Row],[Fraud Risk Score]]&gt;=6,"Medium Risk",TRUE,"Low Risk")</f>
        <v>Low Risk</v>
      </c>
    </row>
    <row r="550" spans="1:19">
      <c r="A550">
        <v>549</v>
      </c>
      <c r="B550">
        <v>132.22999999999999</v>
      </c>
      <c r="C550">
        <v>7</v>
      </c>
      <c r="D550" t="s">
        <v>46</v>
      </c>
      <c r="E550">
        <v>0</v>
      </c>
      <c r="F550">
        <v>0</v>
      </c>
      <c r="G550">
        <v>45</v>
      </c>
      <c r="H550">
        <v>2</v>
      </c>
      <c r="I550">
        <v>64</v>
      </c>
      <c r="J550">
        <v>0</v>
      </c>
      <c r="K550">
        <f>_xlfn.XLOOKUP(FraudData[[#This Row],[amount]],AmountRules[Amount Min],AmountRules[Risk Points],,-1)</f>
        <v>0</v>
      </c>
      <c r="L550">
        <f>_xlfn.XLOOKUP(FraudData[[#This Row],[transaction_hour]],TimeRules[Hour Min],TimeRules[Risk Points],,-1)</f>
        <v>0</v>
      </c>
      <c r="M550">
        <f>_xlfn.XLOOKUP(FraudData[[#This Row],[foreign_transaction]],ForeignRules[Foreign Transaction],ForeignRules[Risk Points],0)</f>
        <v>0</v>
      </c>
      <c r="N550">
        <f>_xlfn.XLOOKUP(FraudData[[#This Row],[location_mismatch]],Table10[Location Mismatch],Table10[Risk Points],0)</f>
        <v>0</v>
      </c>
      <c r="O550">
        <f>_xlfn.XLOOKUP(FraudData[[#This Row],[device_trust_score]],DeviceRules[Device Min],DeviceRules[Risk Points],,-1)</f>
        <v>2</v>
      </c>
      <c r="P550">
        <f>_xlfn.XLOOKUP(FraudData[[#This Row],[velocity_last_24h]],VelocityRules[Velocity Min],VelocityRules[Risk Points],,-1)</f>
        <v>0</v>
      </c>
      <c r="Q550">
        <f>_xlfn.XLOOKUP(FraudData[[#This Row],[merchant_category]],MerchantRules[Merchant Category],MerchantRules[Risk Points],0)</f>
        <v>0</v>
      </c>
      <c r="R550">
        <f>SUM(FraudData[[#This Row],[Amount Risk]:[Merchant Risk]])</f>
        <v>2</v>
      </c>
      <c r="S550" t="str" cm="1">
        <f t="array" ref="S550">_xlfn.IFS(FraudData[[#This Row],[Fraud Risk Score]]&gt;=8,"High Risk",FraudData[[#This Row],[Fraud Risk Score]]&gt;=6,"Medium Risk",TRUE,"Low Risk")</f>
        <v>Low Risk</v>
      </c>
    </row>
    <row r="551" spans="1:19">
      <c r="A551">
        <v>550</v>
      </c>
      <c r="B551">
        <v>266.37</v>
      </c>
      <c r="C551">
        <v>5</v>
      </c>
      <c r="D551" t="s">
        <v>50</v>
      </c>
      <c r="E551">
        <v>0</v>
      </c>
      <c r="F551">
        <v>0</v>
      </c>
      <c r="G551">
        <v>66</v>
      </c>
      <c r="H551">
        <v>1</v>
      </c>
      <c r="I551">
        <v>38</v>
      </c>
      <c r="J551">
        <v>0</v>
      </c>
      <c r="K551">
        <f>_xlfn.XLOOKUP(FraudData[[#This Row],[amount]],AmountRules[Amount Min],AmountRules[Risk Points],,-1)</f>
        <v>0</v>
      </c>
      <c r="L551">
        <f>_xlfn.XLOOKUP(FraudData[[#This Row],[transaction_hour]],TimeRules[Hour Min],TimeRules[Risk Points],,-1)</f>
        <v>0</v>
      </c>
      <c r="M551">
        <f>_xlfn.XLOOKUP(FraudData[[#This Row],[foreign_transaction]],ForeignRules[Foreign Transaction],ForeignRules[Risk Points],0)</f>
        <v>0</v>
      </c>
      <c r="N551">
        <f>_xlfn.XLOOKUP(FraudData[[#This Row],[location_mismatch]],Table10[Location Mismatch],Table10[Risk Points],0)</f>
        <v>0</v>
      </c>
      <c r="O551">
        <f>_xlfn.XLOOKUP(FraudData[[#This Row],[device_trust_score]],DeviceRules[Device Min],DeviceRules[Risk Points],,-1)</f>
        <v>1</v>
      </c>
      <c r="P551">
        <f>_xlfn.XLOOKUP(FraudData[[#This Row],[velocity_last_24h]],VelocityRules[Velocity Min],VelocityRules[Risk Points],,-1)</f>
        <v>0</v>
      </c>
      <c r="Q551">
        <f>_xlfn.XLOOKUP(FraudData[[#This Row],[merchant_category]],MerchantRules[Merchant Category],MerchantRules[Risk Points],0)</f>
        <v>0</v>
      </c>
      <c r="R551">
        <f>SUM(FraudData[[#This Row],[Amount Risk]:[Merchant Risk]])</f>
        <v>1</v>
      </c>
      <c r="S551" t="str" cm="1">
        <f t="array" ref="S551">_xlfn.IFS(FraudData[[#This Row],[Fraud Risk Score]]&gt;=8,"High Risk",FraudData[[#This Row],[Fraud Risk Score]]&gt;=6,"Medium Risk",TRUE,"Low Risk")</f>
        <v>Low Risk</v>
      </c>
    </row>
    <row r="552" spans="1:19">
      <c r="A552">
        <v>551</v>
      </c>
      <c r="B552">
        <v>132.18</v>
      </c>
      <c r="C552">
        <v>5</v>
      </c>
      <c r="D552" t="s">
        <v>48</v>
      </c>
      <c r="E552">
        <v>0</v>
      </c>
      <c r="F552">
        <v>0</v>
      </c>
      <c r="G552">
        <v>93</v>
      </c>
      <c r="H552">
        <v>1</v>
      </c>
      <c r="I552">
        <v>28</v>
      </c>
      <c r="J552">
        <v>0</v>
      </c>
      <c r="K552">
        <f>_xlfn.XLOOKUP(FraudData[[#This Row],[amount]],AmountRules[Amount Min],AmountRules[Risk Points],,-1)</f>
        <v>0</v>
      </c>
      <c r="L552">
        <f>_xlfn.XLOOKUP(FraudData[[#This Row],[transaction_hour]],TimeRules[Hour Min],TimeRules[Risk Points],,-1)</f>
        <v>0</v>
      </c>
      <c r="M552">
        <f>_xlfn.XLOOKUP(FraudData[[#This Row],[foreign_transaction]],ForeignRules[Foreign Transaction],ForeignRules[Risk Points],0)</f>
        <v>0</v>
      </c>
      <c r="N552">
        <f>_xlfn.XLOOKUP(FraudData[[#This Row],[location_mismatch]],Table10[Location Mismatch],Table10[Risk Points],0)</f>
        <v>0</v>
      </c>
      <c r="O552">
        <f>_xlfn.XLOOKUP(FraudData[[#This Row],[device_trust_score]],DeviceRules[Device Min],DeviceRules[Risk Points],,-1)</f>
        <v>0</v>
      </c>
      <c r="P552">
        <f>_xlfn.XLOOKUP(FraudData[[#This Row],[velocity_last_24h]],VelocityRules[Velocity Min],VelocityRules[Risk Points],,-1)</f>
        <v>0</v>
      </c>
      <c r="Q552">
        <f>_xlfn.XLOOKUP(FraudData[[#This Row],[merchant_category]],MerchantRules[Merchant Category],MerchantRules[Risk Points],0)</f>
        <v>0</v>
      </c>
      <c r="R552">
        <f>SUM(FraudData[[#This Row],[Amount Risk]:[Merchant Risk]])</f>
        <v>0</v>
      </c>
      <c r="S552" t="str" cm="1">
        <f t="array" ref="S552">_xlfn.IFS(FraudData[[#This Row],[Fraud Risk Score]]&gt;=8,"High Risk",FraudData[[#This Row],[Fraud Risk Score]]&gt;=6,"Medium Risk",TRUE,"Low Risk")</f>
        <v>Low Risk</v>
      </c>
    </row>
    <row r="553" spans="1:19">
      <c r="A553">
        <v>552</v>
      </c>
      <c r="B553">
        <v>344.12</v>
      </c>
      <c r="C553">
        <v>3</v>
      </c>
      <c r="D553" t="s">
        <v>49</v>
      </c>
      <c r="E553">
        <v>1</v>
      </c>
      <c r="F553">
        <v>0</v>
      </c>
      <c r="G553">
        <v>38</v>
      </c>
      <c r="H553">
        <v>3</v>
      </c>
      <c r="I553">
        <v>29</v>
      </c>
      <c r="J553">
        <v>1</v>
      </c>
      <c r="K553">
        <f>_xlfn.XLOOKUP(FraudData[[#This Row],[amount]],AmountRules[Amount Min],AmountRules[Risk Points],,-1)</f>
        <v>0</v>
      </c>
      <c r="L553">
        <f>_xlfn.XLOOKUP(FraudData[[#This Row],[transaction_hour]],TimeRules[Hour Min],TimeRules[Risk Points],,-1)</f>
        <v>3</v>
      </c>
      <c r="M553">
        <f>_xlfn.XLOOKUP(FraudData[[#This Row],[foreign_transaction]],ForeignRules[Foreign Transaction],ForeignRules[Risk Points],0)</f>
        <v>3</v>
      </c>
      <c r="N553">
        <f>_xlfn.XLOOKUP(FraudData[[#This Row],[location_mismatch]],Table10[Location Mismatch],Table10[Risk Points],0)</f>
        <v>0</v>
      </c>
      <c r="O553">
        <f>_xlfn.XLOOKUP(FraudData[[#This Row],[device_trust_score]],DeviceRules[Device Min],DeviceRules[Risk Points],,-1)</f>
        <v>2</v>
      </c>
      <c r="P553">
        <f>_xlfn.XLOOKUP(FraudData[[#This Row],[velocity_last_24h]],VelocityRules[Velocity Min],VelocityRules[Risk Points],,-1)</f>
        <v>0</v>
      </c>
      <c r="Q553">
        <f>_xlfn.XLOOKUP(FraudData[[#This Row],[merchant_category]],MerchantRules[Merchant Category],MerchantRules[Risk Points],0)</f>
        <v>1</v>
      </c>
      <c r="R553">
        <f>SUM(FraudData[[#This Row],[Amount Risk]:[Merchant Risk]])</f>
        <v>9</v>
      </c>
      <c r="S553" t="str" cm="1">
        <f t="array" ref="S553">_xlfn.IFS(FraudData[[#This Row],[Fraud Risk Score]]&gt;=8,"High Risk",FraudData[[#This Row],[Fraud Risk Score]]&gt;=6,"Medium Risk",TRUE,"Low Risk")</f>
        <v>High Risk</v>
      </c>
    </row>
    <row r="554" spans="1:19">
      <c r="A554">
        <v>553</v>
      </c>
      <c r="B554">
        <v>144.5</v>
      </c>
      <c r="C554">
        <v>6</v>
      </c>
      <c r="D554" t="s">
        <v>49</v>
      </c>
      <c r="E554">
        <v>1</v>
      </c>
      <c r="F554">
        <v>0</v>
      </c>
      <c r="G554">
        <v>94</v>
      </c>
      <c r="H554">
        <v>1</v>
      </c>
      <c r="I554">
        <v>43</v>
      </c>
      <c r="J554">
        <v>0</v>
      </c>
      <c r="K554">
        <f>_xlfn.XLOOKUP(FraudData[[#This Row],[amount]],AmountRules[Amount Min],AmountRules[Risk Points],,-1)</f>
        <v>0</v>
      </c>
      <c r="L554">
        <f>_xlfn.XLOOKUP(FraudData[[#This Row],[transaction_hour]],TimeRules[Hour Min],TimeRules[Risk Points],,-1)</f>
        <v>0</v>
      </c>
      <c r="M554">
        <f>_xlfn.XLOOKUP(FraudData[[#This Row],[foreign_transaction]],ForeignRules[Foreign Transaction],ForeignRules[Risk Points],0)</f>
        <v>3</v>
      </c>
      <c r="N554">
        <f>_xlfn.XLOOKUP(FraudData[[#This Row],[location_mismatch]],Table10[Location Mismatch],Table10[Risk Points],0)</f>
        <v>0</v>
      </c>
      <c r="O554">
        <f>_xlfn.XLOOKUP(FraudData[[#This Row],[device_trust_score]],DeviceRules[Device Min],DeviceRules[Risk Points],,-1)</f>
        <v>0</v>
      </c>
      <c r="P554">
        <f>_xlfn.XLOOKUP(FraudData[[#This Row],[velocity_last_24h]],VelocityRules[Velocity Min],VelocityRules[Risk Points],,-1)</f>
        <v>0</v>
      </c>
      <c r="Q554">
        <f>_xlfn.XLOOKUP(FraudData[[#This Row],[merchant_category]],MerchantRules[Merchant Category],MerchantRules[Risk Points],0)</f>
        <v>1</v>
      </c>
      <c r="R554">
        <f>SUM(FraudData[[#This Row],[Amount Risk]:[Merchant Risk]])</f>
        <v>4</v>
      </c>
      <c r="S554" t="str" cm="1">
        <f t="array" ref="S554">_xlfn.IFS(FraudData[[#This Row],[Fraud Risk Score]]&gt;=8,"High Risk",FraudData[[#This Row],[Fraud Risk Score]]&gt;=6,"Medium Risk",TRUE,"Low Risk")</f>
        <v>Low Risk</v>
      </c>
    </row>
    <row r="555" spans="1:19">
      <c r="A555">
        <v>554</v>
      </c>
      <c r="B555">
        <v>148.16</v>
      </c>
      <c r="C555">
        <v>23</v>
      </c>
      <c r="D555" t="s">
        <v>49</v>
      </c>
      <c r="E555">
        <v>0</v>
      </c>
      <c r="F555">
        <v>0</v>
      </c>
      <c r="G555">
        <v>29</v>
      </c>
      <c r="H555">
        <v>2</v>
      </c>
      <c r="I555">
        <v>44</v>
      </c>
      <c r="J555">
        <v>0</v>
      </c>
      <c r="K555">
        <f>_xlfn.XLOOKUP(FraudData[[#This Row],[amount]],AmountRules[Amount Min],AmountRules[Risk Points],,-1)</f>
        <v>0</v>
      </c>
      <c r="L555">
        <f>_xlfn.XLOOKUP(FraudData[[#This Row],[transaction_hour]],TimeRules[Hour Min],TimeRules[Risk Points],,-1)</f>
        <v>1</v>
      </c>
      <c r="M555">
        <f>_xlfn.XLOOKUP(FraudData[[#This Row],[foreign_transaction]],ForeignRules[Foreign Transaction],ForeignRules[Risk Points],0)</f>
        <v>0</v>
      </c>
      <c r="N555">
        <f>_xlfn.XLOOKUP(FraudData[[#This Row],[location_mismatch]],Table10[Location Mismatch],Table10[Risk Points],0)</f>
        <v>0</v>
      </c>
      <c r="O555">
        <f>_xlfn.XLOOKUP(FraudData[[#This Row],[device_trust_score]],DeviceRules[Device Min],DeviceRules[Risk Points],,-1)</f>
        <v>3</v>
      </c>
      <c r="P555">
        <f>_xlfn.XLOOKUP(FraudData[[#This Row],[velocity_last_24h]],VelocityRules[Velocity Min],VelocityRules[Risk Points],,-1)</f>
        <v>0</v>
      </c>
      <c r="Q555">
        <f>_xlfn.XLOOKUP(FraudData[[#This Row],[merchant_category]],MerchantRules[Merchant Category],MerchantRules[Risk Points],0)</f>
        <v>1</v>
      </c>
      <c r="R555">
        <f>SUM(FraudData[[#This Row],[Amount Risk]:[Merchant Risk]])</f>
        <v>5</v>
      </c>
      <c r="S555" t="str" cm="1">
        <f t="array" ref="S555">_xlfn.IFS(FraudData[[#This Row],[Fraud Risk Score]]&gt;=8,"High Risk",FraudData[[#This Row],[Fraud Risk Score]]&gt;=6,"Medium Risk",TRUE,"Low Risk")</f>
        <v>Low Risk</v>
      </c>
    </row>
    <row r="556" spans="1:19">
      <c r="A556">
        <v>555</v>
      </c>
      <c r="B556">
        <v>376.7</v>
      </c>
      <c r="C556">
        <v>18</v>
      </c>
      <c r="D556" t="s">
        <v>46</v>
      </c>
      <c r="E556">
        <v>0</v>
      </c>
      <c r="F556">
        <v>0</v>
      </c>
      <c r="G556">
        <v>48</v>
      </c>
      <c r="H556">
        <v>2</v>
      </c>
      <c r="I556">
        <v>51</v>
      </c>
      <c r="J556">
        <v>0</v>
      </c>
      <c r="K556">
        <f>_xlfn.XLOOKUP(FraudData[[#This Row],[amount]],AmountRules[Amount Min],AmountRules[Risk Points],,-1)</f>
        <v>0</v>
      </c>
      <c r="L556">
        <f>_xlfn.XLOOKUP(FraudData[[#This Row],[transaction_hour]],TimeRules[Hour Min],TimeRules[Risk Points],,-1)</f>
        <v>0</v>
      </c>
      <c r="M556">
        <f>_xlfn.XLOOKUP(FraudData[[#This Row],[foreign_transaction]],ForeignRules[Foreign Transaction],ForeignRules[Risk Points],0)</f>
        <v>0</v>
      </c>
      <c r="N556">
        <f>_xlfn.XLOOKUP(FraudData[[#This Row],[location_mismatch]],Table10[Location Mismatch],Table10[Risk Points],0)</f>
        <v>0</v>
      </c>
      <c r="O556">
        <f>_xlfn.XLOOKUP(FraudData[[#This Row],[device_trust_score]],DeviceRules[Device Min],DeviceRules[Risk Points],,-1)</f>
        <v>2</v>
      </c>
      <c r="P556">
        <f>_xlfn.XLOOKUP(FraudData[[#This Row],[velocity_last_24h]],VelocityRules[Velocity Min],VelocityRules[Risk Points],,-1)</f>
        <v>0</v>
      </c>
      <c r="Q556">
        <f>_xlfn.XLOOKUP(FraudData[[#This Row],[merchant_category]],MerchantRules[Merchant Category],MerchantRules[Risk Points],0)</f>
        <v>0</v>
      </c>
      <c r="R556">
        <f>SUM(FraudData[[#This Row],[Amount Risk]:[Merchant Risk]])</f>
        <v>2</v>
      </c>
      <c r="S556" t="str" cm="1">
        <f t="array" ref="S556">_xlfn.IFS(FraudData[[#This Row],[Fraud Risk Score]]&gt;=8,"High Risk",FraudData[[#This Row],[Fraud Risk Score]]&gt;=6,"Medium Risk",TRUE,"Low Risk")</f>
        <v>Low Risk</v>
      </c>
    </row>
    <row r="557" spans="1:19">
      <c r="A557">
        <v>556</v>
      </c>
      <c r="B557">
        <v>93</v>
      </c>
      <c r="C557">
        <v>6</v>
      </c>
      <c r="D557" t="s">
        <v>47</v>
      </c>
      <c r="E557">
        <v>0</v>
      </c>
      <c r="F557">
        <v>0</v>
      </c>
      <c r="G557">
        <v>53</v>
      </c>
      <c r="H557">
        <v>1</v>
      </c>
      <c r="I557">
        <v>27</v>
      </c>
      <c r="J557">
        <v>0</v>
      </c>
      <c r="K557">
        <f>_xlfn.XLOOKUP(FraudData[[#This Row],[amount]],AmountRules[Amount Min],AmountRules[Risk Points],,-1)</f>
        <v>0</v>
      </c>
      <c r="L557">
        <f>_xlfn.XLOOKUP(FraudData[[#This Row],[transaction_hour]],TimeRules[Hour Min],TimeRules[Risk Points],,-1)</f>
        <v>0</v>
      </c>
      <c r="M557">
        <f>_xlfn.XLOOKUP(FraudData[[#This Row],[foreign_transaction]],ForeignRules[Foreign Transaction],ForeignRules[Risk Points],0)</f>
        <v>0</v>
      </c>
      <c r="N557">
        <f>_xlfn.XLOOKUP(FraudData[[#This Row],[location_mismatch]],Table10[Location Mismatch],Table10[Risk Points],0)</f>
        <v>0</v>
      </c>
      <c r="O557">
        <f>_xlfn.XLOOKUP(FraudData[[#This Row],[device_trust_score]],DeviceRules[Device Min],DeviceRules[Risk Points],,-1)</f>
        <v>1</v>
      </c>
      <c r="P557">
        <f>_xlfn.XLOOKUP(FraudData[[#This Row],[velocity_last_24h]],VelocityRules[Velocity Min],VelocityRules[Risk Points],,-1)</f>
        <v>0</v>
      </c>
      <c r="Q557">
        <f>_xlfn.XLOOKUP(FraudData[[#This Row],[merchant_category]],MerchantRules[Merchant Category],MerchantRules[Risk Points],0)</f>
        <v>0</v>
      </c>
      <c r="R557">
        <f>SUM(FraudData[[#This Row],[Amount Risk]:[Merchant Risk]])</f>
        <v>1</v>
      </c>
      <c r="S557" t="str" cm="1">
        <f t="array" ref="S557">_xlfn.IFS(FraudData[[#This Row],[Fraud Risk Score]]&gt;=8,"High Risk",FraudData[[#This Row],[Fraud Risk Score]]&gt;=6,"Medium Risk",TRUE,"Low Risk")</f>
        <v>Low Risk</v>
      </c>
    </row>
    <row r="558" spans="1:19">
      <c r="A558">
        <v>557</v>
      </c>
      <c r="B558">
        <v>25.9</v>
      </c>
      <c r="C558">
        <v>2</v>
      </c>
      <c r="D558" t="s">
        <v>49</v>
      </c>
      <c r="E558">
        <v>0</v>
      </c>
      <c r="F558">
        <v>0</v>
      </c>
      <c r="G558">
        <v>26</v>
      </c>
      <c r="H558">
        <v>3</v>
      </c>
      <c r="I558">
        <v>26</v>
      </c>
      <c r="J558">
        <v>0</v>
      </c>
      <c r="K558">
        <f>_xlfn.XLOOKUP(FraudData[[#This Row],[amount]],AmountRules[Amount Min],AmountRules[Risk Points],,-1)</f>
        <v>0</v>
      </c>
      <c r="L558">
        <f>_xlfn.XLOOKUP(FraudData[[#This Row],[transaction_hour]],TimeRules[Hour Min],TimeRules[Risk Points],,-1)</f>
        <v>3</v>
      </c>
      <c r="M558">
        <f>_xlfn.XLOOKUP(FraudData[[#This Row],[foreign_transaction]],ForeignRules[Foreign Transaction],ForeignRules[Risk Points],0)</f>
        <v>0</v>
      </c>
      <c r="N558">
        <f>_xlfn.XLOOKUP(FraudData[[#This Row],[location_mismatch]],Table10[Location Mismatch],Table10[Risk Points],0)</f>
        <v>0</v>
      </c>
      <c r="O558">
        <f>_xlfn.XLOOKUP(FraudData[[#This Row],[device_trust_score]],DeviceRules[Device Min],DeviceRules[Risk Points],,-1)</f>
        <v>3</v>
      </c>
      <c r="P558">
        <f>_xlfn.XLOOKUP(FraudData[[#This Row],[velocity_last_24h]],VelocityRules[Velocity Min],VelocityRules[Risk Points],,-1)</f>
        <v>0</v>
      </c>
      <c r="Q558">
        <f>_xlfn.XLOOKUP(FraudData[[#This Row],[merchant_category]],MerchantRules[Merchant Category],MerchantRules[Risk Points],0)</f>
        <v>1</v>
      </c>
      <c r="R558">
        <f>SUM(FraudData[[#This Row],[Amount Risk]:[Merchant Risk]])</f>
        <v>7</v>
      </c>
      <c r="S558" t="str" cm="1">
        <f t="array" ref="S558">_xlfn.IFS(FraudData[[#This Row],[Fraud Risk Score]]&gt;=8,"High Risk",FraudData[[#This Row],[Fraud Risk Score]]&gt;=6,"Medium Risk",TRUE,"Low Risk")</f>
        <v>Medium Risk</v>
      </c>
    </row>
    <row r="559" spans="1:19">
      <c r="A559">
        <v>558</v>
      </c>
      <c r="B559">
        <v>5.26</v>
      </c>
      <c r="C559">
        <v>7</v>
      </c>
      <c r="D559" t="s">
        <v>46</v>
      </c>
      <c r="E559">
        <v>0</v>
      </c>
      <c r="F559">
        <v>0</v>
      </c>
      <c r="G559">
        <v>30</v>
      </c>
      <c r="H559">
        <v>0</v>
      </c>
      <c r="I559">
        <v>56</v>
      </c>
      <c r="J559">
        <v>0</v>
      </c>
      <c r="K559">
        <f>_xlfn.XLOOKUP(FraudData[[#This Row],[amount]],AmountRules[Amount Min],AmountRules[Risk Points],,-1)</f>
        <v>0</v>
      </c>
      <c r="L559">
        <f>_xlfn.XLOOKUP(FraudData[[#This Row],[transaction_hour]],TimeRules[Hour Min],TimeRules[Risk Points],,-1)</f>
        <v>0</v>
      </c>
      <c r="M559">
        <f>_xlfn.XLOOKUP(FraudData[[#This Row],[foreign_transaction]],ForeignRules[Foreign Transaction],ForeignRules[Risk Points],0)</f>
        <v>0</v>
      </c>
      <c r="N559">
        <f>_xlfn.XLOOKUP(FraudData[[#This Row],[location_mismatch]],Table10[Location Mismatch],Table10[Risk Points],0)</f>
        <v>0</v>
      </c>
      <c r="O559">
        <f>_xlfn.XLOOKUP(FraudData[[#This Row],[device_trust_score]],DeviceRules[Device Min],DeviceRules[Risk Points],,-1)</f>
        <v>2</v>
      </c>
      <c r="P559">
        <f>_xlfn.XLOOKUP(FraudData[[#This Row],[velocity_last_24h]],VelocityRules[Velocity Min],VelocityRules[Risk Points],,-1)</f>
        <v>0</v>
      </c>
      <c r="Q559">
        <f>_xlfn.XLOOKUP(FraudData[[#This Row],[merchant_category]],MerchantRules[Merchant Category],MerchantRules[Risk Points],0)</f>
        <v>0</v>
      </c>
      <c r="R559">
        <f>SUM(FraudData[[#This Row],[Amount Risk]:[Merchant Risk]])</f>
        <v>2</v>
      </c>
      <c r="S559" t="str" cm="1">
        <f t="array" ref="S559">_xlfn.IFS(FraudData[[#This Row],[Fraud Risk Score]]&gt;=8,"High Risk",FraudData[[#This Row],[Fraud Risk Score]]&gt;=6,"Medium Risk",TRUE,"Low Risk")</f>
        <v>Low Risk</v>
      </c>
    </row>
    <row r="560" spans="1:19">
      <c r="A560">
        <v>559</v>
      </c>
      <c r="B560">
        <v>253.27</v>
      </c>
      <c r="C560">
        <v>0</v>
      </c>
      <c r="D560" t="s">
        <v>49</v>
      </c>
      <c r="E560">
        <v>0</v>
      </c>
      <c r="F560">
        <v>0</v>
      </c>
      <c r="G560">
        <v>58</v>
      </c>
      <c r="H560">
        <v>3</v>
      </c>
      <c r="I560">
        <v>30</v>
      </c>
      <c r="J560">
        <v>0</v>
      </c>
      <c r="K560">
        <f>_xlfn.XLOOKUP(FraudData[[#This Row],[amount]],AmountRules[Amount Min],AmountRules[Risk Points],,-1)</f>
        <v>0</v>
      </c>
      <c r="L560">
        <f>_xlfn.XLOOKUP(FraudData[[#This Row],[transaction_hour]],TimeRules[Hour Min],TimeRules[Risk Points],,-1)</f>
        <v>3</v>
      </c>
      <c r="M560">
        <f>_xlfn.XLOOKUP(FraudData[[#This Row],[foreign_transaction]],ForeignRules[Foreign Transaction],ForeignRules[Risk Points],0)</f>
        <v>0</v>
      </c>
      <c r="N560">
        <f>_xlfn.XLOOKUP(FraudData[[#This Row],[location_mismatch]],Table10[Location Mismatch],Table10[Risk Points],0)</f>
        <v>0</v>
      </c>
      <c r="O560">
        <f>_xlfn.XLOOKUP(FraudData[[#This Row],[device_trust_score]],DeviceRules[Device Min],DeviceRules[Risk Points],,-1)</f>
        <v>1</v>
      </c>
      <c r="P560">
        <f>_xlfn.XLOOKUP(FraudData[[#This Row],[velocity_last_24h]],VelocityRules[Velocity Min],VelocityRules[Risk Points],,-1)</f>
        <v>0</v>
      </c>
      <c r="Q560">
        <f>_xlfn.XLOOKUP(FraudData[[#This Row],[merchant_category]],MerchantRules[Merchant Category],MerchantRules[Risk Points],0)</f>
        <v>1</v>
      </c>
      <c r="R560">
        <f>SUM(FraudData[[#This Row],[Amount Risk]:[Merchant Risk]])</f>
        <v>5</v>
      </c>
      <c r="S560" t="str" cm="1">
        <f t="array" ref="S560">_xlfn.IFS(FraudData[[#This Row],[Fraud Risk Score]]&gt;=8,"High Risk",FraudData[[#This Row],[Fraud Risk Score]]&gt;=6,"Medium Risk",TRUE,"Low Risk")</f>
        <v>Low Risk</v>
      </c>
    </row>
    <row r="561" spans="1:19">
      <c r="A561">
        <v>560</v>
      </c>
      <c r="B561">
        <v>174.31</v>
      </c>
      <c r="C561">
        <v>0</v>
      </c>
      <c r="D561" t="s">
        <v>46</v>
      </c>
      <c r="E561">
        <v>0</v>
      </c>
      <c r="F561">
        <v>0</v>
      </c>
      <c r="G561">
        <v>46</v>
      </c>
      <c r="H561">
        <v>2</v>
      </c>
      <c r="I561">
        <v>29</v>
      </c>
      <c r="J561">
        <v>0</v>
      </c>
      <c r="K561">
        <f>_xlfn.XLOOKUP(FraudData[[#This Row],[amount]],AmountRules[Amount Min],AmountRules[Risk Points],,-1)</f>
        <v>0</v>
      </c>
      <c r="L561">
        <f>_xlfn.XLOOKUP(FraudData[[#This Row],[transaction_hour]],TimeRules[Hour Min],TimeRules[Risk Points],,-1)</f>
        <v>3</v>
      </c>
      <c r="M561">
        <f>_xlfn.XLOOKUP(FraudData[[#This Row],[foreign_transaction]],ForeignRules[Foreign Transaction],ForeignRules[Risk Points],0)</f>
        <v>0</v>
      </c>
      <c r="N561">
        <f>_xlfn.XLOOKUP(FraudData[[#This Row],[location_mismatch]],Table10[Location Mismatch],Table10[Risk Points],0)</f>
        <v>0</v>
      </c>
      <c r="O561">
        <f>_xlfn.XLOOKUP(FraudData[[#This Row],[device_trust_score]],DeviceRules[Device Min],DeviceRules[Risk Points],,-1)</f>
        <v>2</v>
      </c>
      <c r="P561">
        <f>_xlfn.XLOOKUP(FraudData[[#This Row],[velocity_last_24h]],VelocityRules[Velocity Min],VelocityRules[Risk Points],,-1)</f>
        <v>0</v>
      </c>
      <c r="Q561">
        <f>_xlfn.XLOOKUP(FraudData[[#This Row],[merchant_category]],MerchantRules[Merchant Category],MerchantRules[Risk Points],0)</f>
        <v>0</v>
      </c>
      <c r="R561">
        <f>SUM(FraudData[[#This Row],[Amount Risk]:[Merchant Risk]])</f>
        <v>5</v>
      </c>
      <c r="S561" t="str" cm="1">
        <f t="array" ref="S561">_xlfn.IFS(FraudData[[#This Row],[Fraud Risk Score]]&gt;=8,"High Risk",FraudData[[#This Row],[Fraud Risk Score]]&gt;=6,"Medium Risk",TRUE,"Low Risk")</f>
        <v>Low Risk</v>
      </c>
    </row>
    <row r="562" spans="1:19">
      <c r="A562">
        <v>561</v>
      </c>
      <c r="B562">
        <v>219.18</v>
      </c>
      <c r="C562">
        <v>13</v>
      </c>
      <c r="D562" t="s">
        <v>49</v>
      </c>
      <c r="E562">
        <v>0</v>
      </c>
      <c r="F562">
        <v>0</v>
      </c>
      <c r="G562">
        <v>28</v>
      </c>
      <c r="H562">
        <v>2</v>
      </c>
      <c r="I562">
        <v>34</v>
      </c>
      <c r="J562">
        <v>0</v>
      </c>
      <c r="K562">
        <f>_xlfn.XLOOKUP(FraudData[[#This Row],[amount]],AmountRules[Amount Min],AmountRules[Risk Points],,-1)</f>
        <v>0</v>
      </c>
      <c r="L562">
        <f>_xlfn.XLOOKUP(FraudData[[#This Row],[transaction_hour]],TimeRules[Hour Min],TimeRules[Risk Points],,-1)</f>
        <v>0</v>
      </c>
      <c r="M562">
        <f>_xlfn.XLOOKUP(FraudData[[#This Row],[foreign_transaction]],ForeignRules[Foreign Transaction],ForeignRules[Risk Points],0)</f>
        <v>0</v>
      </c>
      <c r="N562">
        <f>_xlfn.XLOOKUP(FraudData[[#This Row],[location_mismatch]],Table10[Location Mismatch],Table10[Risk Points],0)</f>
        <v>0</v>
      </c>
      <c r="O562">
        <f>_xlfn.XLOOKUP(FraudData[[#This Row],[device_trust_score]],DeviceRules[Device Min],DeviceRules[Risk Points],,-1)</f>
        <v>3</v>
      </c>
      <c r="P562">
        <f>_xlfn.XLOOKUP(FraudData[[#This Row],[velocity_last_24h]],VelocityRules[Velocity Min],VelocityRules[Risk Points],,-1)</f>
        <v>0</v>
      </c>
      <c r="Q562">
        <f>_xlfn.XLOOKUP(FraudData[[#This Row],[merchant_category]],MerchantRules[Merchant Category],MerchantRules[Risk Points],0)</f>
        <v>1</v>
      </c>
      <c r="R562">
        <f>SUM(FraudData[[#This Row],[Amount Risk]:[Merchant Risk]])</f>
        <v>4</v>
      </c>
      <c r="S562" t="str" cm="1">
        <f t="array" ref="S562">_xlfn.IFS(FraudData[[#This Row],[Fraud Risk Score]]&gt;=8,"High Risk",FraudData[[#This Row],[Fraud Risk Score]]&gt;=6,"Medium Risk",TRUE,"Low Risk")</f>
        <v>Low Risk</v>
      </c>
    </row>
    <row r="563" spans="1:19">
      <c r="A563">
        <v>562</v>
      </c>
      <c r="B563">
        <v>43.11</v>
      </c>
      <c r="C563">
        <v>5</v>
      </c>
      <c r="D563" t="s">
        <v>47</v>
      </c>
      <c r="E563">
        <v>0</v>
      </c>
      <c r="F563">
        <v>0</v>
      </c>
      <c r="G563">
        <v>30</v>
      </c>
      <c r="H563">
        <v>2</v>
      </c>
      <c r="I563">
        <v>21</v>
      </c>
      <c r="J563">
        <v>0</v>
      </c>
      <c r="K563">
        <f>_xlfn.XLOOKUP(FraudData[[#This Row],[amount]],AmountRules[Amount Min],AmountRules[Risk Points],,-1)</f>
        <v>0</v>
      </c>
      <c r="L563">
        <f>_xlfn.XLOOKUP(FraudData[[#This Row],[transaction_hour]],TimeRules[Hour Min],TimeRules[Risk Points],,-1)</f>
        <v>0</v>
      </c>
      <c r="M563">
        <f>_xlfn.XLOOKUP(FraudData[[#This Row],[foreign_transaction]],ForeignRules[Foreign Transaction],ForeignRules[Risk Points],0)</f>
        <v>0</v>
      </c>
      <c r="N563">
        <f>_xlfn.XLOOKUP(FraudData[[#This Row],[location_mismatch]],Table10[Location Mismatch],Table10[Risk Points],0)</f>
        <v>0</v>
      </c>
      <c r="O563">
        <f>_xlfn.XLOOKUP(FraudData[[#This Row],[device_trust_score]],DeviceRules[Device Min],DeviceRules[Risk Points],,-1)</f>
        <v>2</v>
      </c>
      <c r="P563">
        <f>_xlfn.XLOOKUP(FraudData[[#This Row],[velocity_last_24h]],VelocityRules[Velocity Min],VelocityRules[Risk Points],,-1)</f>
        <v>0</v>
      </c>
      <c r="Q563">
        <f>_xlfn.XLOOKUP(FraudData[[#This Row],[merchant_category]],MerchantRules[Merchant Category],MerchantRules[Risk Points],0)</f>
        <v>0</v>
      </c>
      <c r="R563">
        <f>SUM(FraudData[[#This Row],[Amount Risk]:[Merchant Risk]])</f>
        <v>2</v>
      </c>
      <c r="S563" t="str" cm="1">
        <f t="array" ref="S563">_xlfn.IFS(FraudData[[#This Row],[Fraud Risk Score]]&gt;=8,"High Risk",FraudData[[#This Row],[Fraud Risk Score]]&gt;=6,"Medium Risk",TRUE,"Low Risk")</f>
        <v>Low Risk</v>
      </c>
    </row>
    <row r="564" spans="1:19">
      <c r="A564">
        <v>563</v>
      </c>
      <c r="B564">
        <v>26.39</v>
      </c>
      <c r="C564">
        <v>9</v>
      </c>
      <c r="D564" t="s">
        <v>48</v>
      </c>
      <c r="E564">
        <v>0</v>
      </c>
      <c r="F564">
        <v>0</v>
      </c>
      <c r="G564">
        <v>91</v>
      </c>
      <c r="H564">
        <v>2</v>
      </c>
      <c r="I564">
        <v>56</v>
      </c>
      <c r="J564">
        <v>0</v>
      </c>
      <c r="K564">
        <f>_xlfn.XLOOKUP(FraudData[[#This Row],[amount]],AmountRules[Amount Min],AmountRules[Risk Points],,-1)</f>
        <v>0</v>
      </c>
      <c r="L564">
        <f>_xlfn.XLOOKUP(FraudData[[#This Row],[transaction_hour]],TimeRules[Hour Min],TimeRules[Risk Points],,-1)</f>
        <v>0</v>
      </c>
      <c r="M564">
        <f>_xlfn.XLOOKUP(FraudData[[#This Row],[foreign_transaction]],ForeignRules[Foreign Transaction],ForeignRules[Risk Points],0)</f>
        <v>0</v>
      </c>
      <c r="N564">
        <f>_xlfn.XLOOKUP(FraudData[[#This Row],[location_mismatch]],Table10[Location Mismatch],Table10[Risk Points],0)</f>
        <v>0</v>
      </c>
      <c r="O564">
        <f>_xlfn.XLOOKUP(FraudData[[#This Row],[device_trust_score]],DeviceRules[Device Min],DeviceRules[Risk Points],,-1)</f>
        <v>0</v>
      </c>
      <c r="P564">
        <f>_xlfn.XLOOKUP(FraudData[[#This Row],[velocity_last_24h]],VelocityRules[Velocity Min],VelocityRules[Risk Points],,-1)</f>
        <v>0</v>
      </c>
      <c r="Q564">
        <f>_xlfn.XLOOKUP(FraudData[[#This Row],[merchant_category]],MerchantRules[Merchant Category],MerchantRules[Risk Points],0)</f>
        <v>0</v>
      </c>
      <c r="R564">
        <f>SUM(FraudData[[#This Row],[Amount Risk]:[Merchant Risk]])</f>
        <v>0</v>
      </c>
      <c r="S564" t="str" cm="1">
        <f t="array" ref="S564">_xlfn.IFS(FraudData[[#This Row],[Fraud Risk Score]]&gt;=8,"High Risk",FraudData[[#This Row],[Fraud Risk Score]]&gt;=6,"Medium Risk",TRUE,"Low Risk")</f>
        <v>Low Risk</v>
      </c>
    </row>
    <row r="565" spans="1:19">
      <c r="A565">
        <v>564</v>
      </c>
      <c r="B565">
        <v>2.64</v>
      </c>
      <c r="C565">
        <v>13</v>
      </c>
      <c r="D565" t="s">
        <v>49</v>
      </c>
      <c r="E565">
        <v>0</v>
      </c>
      <c r="F565">
        <v>0</v>
      </c>
      <c r="G565">
        <v>87</v>
      </c>
      <c r="H565">
        <v>2</v>
      </c>
      <c r="I565">
        <v>45</v>
      </c>
      <c r="J565">
        <v>0</v>
      </c>
      <c r="K565">
        <f>_xlfn.XLOOKUP(FraudData[[#This Row],[amount]],AmountRules[Amount Min],AmountRules[Risk Points],,-1)</f>
        <v>0</v>
      </c>
      <c r="L565">
        <f>_xlfn.XLOOKUP(FraudData[[#This Row],[transaction_hour]],TimeRules[Hour Min],TimeRules[Risk Points],,-1)</f>
        <v>0</v>
      </c>
      <c r="M565">
        <f>_xlfn.XLOOKUP(FraudData[[#This Row],[foreign_transaction]],ForeignRules[Foreign Transaction],ForeignRules[Risk Points],0)</f>
        <v>0</v>
      </c>
      <c r="N565">
        <f>_xlfn.XLOOKUP(FraudData[[#This Row],[location_mismatch]],Table10[Location Mismatch],Table10[Risk Points],0)</f>
        <v>0</v>
      </c>
      <c r="O565">
        <f>_xlfn.XLOOKUP(FraudData[[#This Row],[device_trust_score]],DeviceRules[Device Min],DeviceRules[Risk Points],,-1)</f>
        <v>0</v>
      </c>
      <c r="P565">
        <f>_xlfn.XLOOKUP(FraudData[[#This Row],[velocity_last_24h]],VelocityRules[Velocity Min],VelocityRules[Risk Points],,-1)</f>
        <v>0</v>
      </c>
      <c r="Q565">
        <f>_xlfn.XLOOKUP(FraudData[[#This Row],[merchant_category]],MerchantRules[Merchant Category],MerchantRules[Risk Points],0)</f>
        <v>1</v>
      </c>
      <c r="R565">
        <f>SUM(FraudData[[#This Row],[Amount Risk]:[Merchant Risk]])</f>
        <v>1</v>
      </c>
      <c r="S565" t="str" cm="1">
        <f t="array" ref="S565">_xlfn.IFS(FraudData[[#This Row],[Fraud Risk Score]]&gt;=8,"High Risk",FraudData[[#This Row],[Fraud Risk Score]]&gt;=6,"Medium Risk",TRUE,"Low Risk")</f>
        <v>Low Risk</v>
      </c>
    </row>
    <row r="566" spans="1:19">
      <c r="A566">
        <v>565</v>
      </c>
      <c r="B566">
        <v>77.7</v>
      </c>
      <c r="C566">
        <v>3</v>
      </c>
      <c r="D566" t="s">
        <v>48</v>
      </c>
      <c r="E566">
        <v>0</v>
      </c>
      <c r="F566">
        <v>0</v>
      </c>
      <c r="G566">
        <v>97</v>
      </c>
      <c r="H566">
        <v>0</v>
      </c>
      <c r="I566">
        <v>58</v>
      </c>
      <c r="J566">
        <v>0</v>
      </c>
      <c r="K566">
        <f>_xlfn.XLOOKUP(FraudData[[#This Row],[amount]],AmountRules[Amount Min],AmountRules[Risk Points],,-1)</f>
        <v>0</v>
      </c>
      <c r="L566">
        <f>_xlfn.XLOOKUP(FraudData[[#This Row],[transaction_hour]],TimeRules[Hour Min],TimeRules[Risk Points],,-1)</f>
        <v>3</v>
      </c>
      <c r="M566">
        <f>_xlfn.XLOOKUP(FraudData[[#This Row],[foreign_transaction]],ForeignRules[Foreign Transaction],ForeignRules[Risk Points],0)</f>
        <v>0</v>
      </c>
      <c r="N566">
        <f>_xlfn.XLOOKUP(FraudData[[#This Row],[location_mismatch]],Table10[Location Mismatch],Table10[Risk Points],0)</f>
        <v>0</v>
      </c>
      <c r="O566">
        <f>_xlfn.XLOOKUP(FraudData[[#This Row],[device_trust_score]],DeviceRules[Device Min],DeviceRules[Risk Points],,-1)</f>
        <v>0</v>
      </c>
      <c r="P566">
        <f>_xlfn.XLOOKUP(FraudData[[#This Row],[velocity_last_24h]],VelocityRules[Velocity Min],VelocityRules[Risk Points],,-1)</f>
        <v>0</v>
      </c>
      <c r="Q566">
        <f>_xlfn.XLOOKUP(FraudData[[#This Row],[merchant_category]],MerchantRules[Merchant Category],MerchantRules[Risk Points],0)</f>
        <v>0</v>
      </c>
      <c r="R566">
        <f>SUM(FraudData[[#This Row],[Amount Risk]:[Merchant Risk]])</f>
        <v>3</v>
      </c>
      <c r="S566" t="str" cm="1">
        <f t="array" ref="S566">_xlfn.IFS(FraudData[[#This Row],[Fraud Risk Score]]&gt;=8,"High Risk",FraudData[[#This Row],[Fraud Risk Score]]&gt;=6,"Medium Risk",TRUE,"Low Risk")</f>
        <v>Low Risk</v>
      </c>
    </row>
    <row r="567" spans="1:19">
      <c r="A567">
        <v>566</v>
      </c>
      <c r="B567">
        <v>160.44999999999999</v>
      </c>
      <c r="C567">
        <v>5</v>
      </c>
      <c r="D567" t="s">
        <v>49</v>
      </c>
      <c r="E567">
        <v>0</v>
      </c>
      <c r="F567">
        <v>0</v>
      </c>
      <c r="G567">
        <v>92</v>
      </c>
      <c r="H567">
        <v>4</v>
      </c>
      <c r="I567">
        <v>37</v>
      </c>
      <c r="J567">
        <v>0</v>
      </c>
      <c r="K567">
        <f>_xlfn.XLOOKUP(FraudData[[#This Row],[amount]],AmountRules[Amount Min],AmountRules[Risk Points],,-1)</f>
        <v>0</v>
      </c>
      <c r="L567">
        <f>_xlfn.XLOOKUP(FraudData[[#This Row],[transaction_hour]],TimeRules[Hour Min],TimeRules[Risk Points],,-1)</f>
        <v>0</v>
      </c>
      <c r="M567">
        <f>_xlfn.XLOOKUP(FraudData[[#This Row],[foreign_transaction]],ForeignRules[Foreign Transaction],ForeignRules[Risk Points],0)</f>
        <v>0</v>
      </c>
      <c r="N567">
        <f>_xlfn.XLOOKUP(FraudData[[#This Row],[location_mismatch]],Table10[Location Mismatch],Table10[Risk Points],0)</f>
        <v>0</v>
      </c>
      <c r="O567">
        <f>_xlfn.XLOOKUP(FraudData[[#This Row],[device_trust_score]],DeviceRules[Device Min],DeviceRules[Risk Points],,-1)</f>
        <v>0</v>
      </c>
      <c r="P567">
        <f>_xlfn.XLOOKUP(FraudData[[#This Row],[velocity_last_24h]],VelocityRules[Velocity Min],VelocityRules[Risk Points],,-1)</f>
        <v>0</v>
      </c>
      <c r="Q567">
        <f>_xlfn.XLOOKUP(FraudData[[#This Row],[merchant_category]],MerchantRules[Merchant Category],MerchantRules[Risk Points],0)</f>
        <v>1</v>
      </c>
      <c r="R567">
        <f>SUM(FraudData[[#This Row],[Amount Risk]:[Merchant Risk]])</f>
        <v>1</v>
      </c>
      <c r="S567" t="str" cm="1">
        <f t="array" ref="S567">_xlfn.IFS(FraudData[[#This Row],[Fraud Risk Score]]&gt;=8,"High Risk",FraudData[[#This Row],[Fraud Risk Score]]&gt;=6,"Medium Risk",TRUE,"Low Risk")</f>
        <v>Low Risk</v>
      </c>
    </row>
    <row r="568" spans="1:19">
      <c r="A568">
        <v>567</v>
      </c>
      <c r="B568">
        <v>89.64</v>
      </c>
      <c r="C568">
        <v>15</v>
      </c>
      <c r="D568" t="s">
        <v>47</v>
      </c>
      <c r="E568">
        <v>0</v>
      </c>
      <c r="F568">
        <v>0</v>
      </c>
      <c r="G568">
        <v>58</v>
      </c>
      <c r="H568">
        <v>2</v>
      </c>
      <c r="I568">
        <v>24</v>
      </c>
      <c r="J568">
        <v>0</v>
      </c>
      <c r="K568">
        <f>_xlfn.XLOOKUP(FraudData[[#This Row],[amount]],AmountRules[Amount Min],AmountRules[Risk Points],,-1)</f>
        <v>0</v>
      </c>
      <c r="L568">
        <f>_xlfn.XLOOKUP(FraudData[[#This Row],[transaction_hour]],TimeRules[Hour Min],TimeRules[Risk Points],,-1)</f>
        <v>0</v>
      </c>
      <c r="M568">
        <f>_xlfn.XLOOKUP(FraudData[[#This Row],[foreign_transaction]],ForeignRules[Foreign Transaction],ForeignRules[Risk Points],0)</f>
        <v>0</v>
      </c>
      <c r="N568">
        <f>_xlfn.XLOOKUP(FraudData[[#This Row],[location_mismatch]],Table10[Location Mismatch],Table10[Risk Points],0)</f>
        <v>0</v>
      </c>
      <c r="O568">
        <f>_xlfn.XLOOKUP(FraudData[[#This Row],[device_trust_score]],DeviceRules[Device Min],DeviceRules[Risk Points],,-1)</f>
        <v>1</v>
      </c>
      <c r="P568">
        <f>_xlfn.XLOOKUP(FraudData[[#This Row],[velocity_last_24h]],VelocityRules[Velocity Min],VelocityRules[Risk Points],,-1)</f>
        <v>0</v>
      </c>
      <c r="Q568">
        <f>_xlfn.XLOOKUP(FraudData[[#This Row],[merchant_category]],MerchantRules[Merchant Category],MerchantRules[Risk Points],0)</f>
        <v>0</v>
      </c>
      <c r="R568">
        <f>SUM(FraudData[[#This Row],[Amount Risk]:[Merchant Risk]])</f>
        <v>1</v>
      </c>
      <c r="S568" t="str" cm="1">
        <f t="array" ref="S568">_xlfn.IFS(FraudData[[#This Row],[Fraud Risk Score]]&gt;=8,"High Risk",FraudData[[#This Row],[Fraud Risk Score]]&gt;=6,"Medium Risk",TRUE,"Low Risk")</f>
        <v>Low Risk</v>
      </c>
    </row>
    <row r="569" spans="1:19">
      <c r="A569">
        <v>568</v>
      </c>
      <c r="B569">
        <v>103.56</v>
      </c>
      <c r="C569">
        <v>20</v>
      </c>
      <c r="D569" t="s">
        <v>48</v>
      </c>
      <c r="E569">
        <v>0</v>
      </c>
      <c r="F569">
        <v>0</v>
      </c>
      <c r="G569">
        <v>96</v>
      </c>
      <c r="H569">
        <v>2</v>
      </c>
      <c r="I569">
        <v>25</v>
      </c>
      <c r="J569">
        <v>0</v>
      </c>
      <c r="K569">
        <f>_xlfn.XLOOKUP(FraudData[[#This Row],[amount]],AmountRules[Amount Min],AmountRules[Risk Points],,-1)</f>
        <v>0</v>
      </c>
      <c r="L569">
        <f>_xlfn.XLOOKUP(FraudData[[#This Row],[transaction_hour]],TimeRules[Hour Min],TimeRules[Risk Points],,-1)</f>
        <v>0</v>
      </c>
      <c r="M569">
        <f>_xlfn.XLOOKUP(FraudData[[#This Row],[foreign_transaction]],ForeignRules[Foreign Transaction],ForeignRules[Risk Points],0)</f>
        <v>0</v>
      </c>
      <c r="N569">
        <f>_xlfn.XLOOKUP(FraudData[[#This Row],[location_mismatch]],Table10[Location Mismatch],Table10[Risk Points],0)</f>
        <v>0</v>
      </c>
      <c r="O569">
        <f>_xlfn.XLOOKUP(FraudData[[#This Row],[device_trust_score]],DeviceRules[Device Min],DeviceRules[Risk Points],,-1)</f>
        <v>0</v>
      </c>
      <c r="P569">
        <f>_xlfn.XLOOKUP(FraudData[[#This Row],[velocity_last_24h]],VelocityRules[Velocity Min],VelocityRules[Risk Points],,-1)</f>
        <v>0</v>
      </c>
      <c r="Q569">
        <f>_xlfn.XLOOKUP(FraudData[[#This Row],[merchant_category]],MerchantRules[Merchant Category],MerchantRules[Risk Points],0)</f>
        <v>0</v>
      </c>
      <c r="R569">
        <f>SUM(FraudData[[#This Row],[Amount Risk]:[Merchant Risk]])</f>
        <v>0</v>
      </c>
      <c r="S569" t="str" cm="1">
        <f t="array" ref="S569">_xlfn.IFS(FraudData[[#This Row],[Fraud Risk Score]]&gt;=8,"High Risk",FraudData[[#This Row],[Fraud Risk Score]]&gt;=6,"Medium Risk",TRUE,"Low Risk")</f>
        <v>Low Risk</v>
      </c>
    </row>
    <row r="570" spans="1:19">
      <c r="A570">
        <v>569</v>
      </c>
      <c r="B570">
        <v>422.11</v>
      </c>
      <c r="C570">
        <v>0</v>
      </c>
      <c r="D570" t="s">
        <v>46</v>
      </c>
      <c r="E570">
        <v>0</v>
      </c>
      <c r="F570">
        <v>0</v>
      </c>
      <c r="G570">
        <v>58</v>
      </c>
      <c r="H570">
        <v>6</v>
      </c>
      <c r="I570">
        <v>52</v>
      </c>
      <c r="J570">
        <v>0</v>
      </c>
      <c r="K570">
        <f>_xlfn.XLOOKUP(FraudData[[#This Row],[amount]],AmountRules[Amount Min],AmountRules[Risk Points],,-1)</f>
        <v>0</v>
      </c>
      <c r="L570">
        <f>_xlfn.XLOOKUP(FraudData[[#This Row],[transaction_hour]],TimeRules[Hour Min],TimeRules[Risk Points],,-1)</f>
        <v>3</v>
      </c>
      <c r="M570">
        <f>_xlfn.XLOOKUP(FraudData[[#This Row],[foreign_transaction]],ForeignRules[Foreign Transaction],ForeignRules[Risk Points],0)</f>
        <v>0</v>
      </c>
      <c r="N570">
        <f>_xlfn.XLOOKUP(FraudData[[#This Row],[location_mismatch]],Table10[Location Mismatch],Table10[Risk Points],0)</f>
        <v>0</v>
      </c>
      <c r="O570">
        <f>_xlfn.XLOOKUP(FraudData[[#This Row],[device_trust_score]],DeviceRules[Device Min],DeviceRules[Risk Points],,-1)</f>
        <v>1</v>
      </c>
      <c r="P570">
        <f>_xlfn.XLOOKUP(FraudData[[#This Row],[velocity_last_24h]],VelocityRules[Velocity Min],VelocityRules[Risk Points],,-1)</f>
        <v>3</v>
      </c>
      <c r="Q570">
        <f>_xlfn.XLOOKUP(FraudData[[#This Row],[merchant_category]],MerchantRules[Merchant Category],MerchantRules[Risk Points],0)</f>
        <v>0</v>
      </c>
      <c r="R570">
        <f>SUM(FraudData[[#This Row],[Amount Risk]:[Merchant Risk]])</f>
        <v>7</v>
      </c>
      <c r="S570" t="str" cm="1">
        <f t="array" ref="S570">_xlfn.IFS(FraudData[[#This Row],[Fraud Risk Score]]&gt;=8,"High Risk",FraudData[[#This Row],[Fraud Risk Score]]&gt;=6,"Medium Risk",TRUE,"Low Risk")</f>
        <v>Medium Risk</v>
      </c>
    </row>
    <row r="571" spans="1:19">
      <c r="A571">
        <v>570</v>
      </c>
      <c r="B571">
        <v>77.06</v>
      </c>
      <c r="C571">
        <v>5</v>
      </c>
      <c r="D571" t="s">
        <v>49</v>
      </c>
      <c r="E571">
        <v>0</v>
      </c>
      <c r="F571">
        <v>0</v>
      </c>
      <c r="G571">
        <v>81</v>
      </c>
      <c r="H571">
        <v>3</v>
      </c>
      <c r="I571">
        <v>46</v>
      </c>
      <c r="J571">
        <v>0</v>
      </c>
      <c r="K571">
        <f>_xlfn.XLOOKUP(FraudData[[#This Row],[amount]],AmountRules[Amount Min],AmountRules[Risk Points],,-1)</f>
        <v>0</v>
      </c>
      <c r="L571">
        <f>_xlfn.XLOOKUP(FraudData[[#This Row],[transaction_hour]],TimeRules[Hour Min],TimeRules[Risk Points],,-1)</f>
        <v>0</v>
      </c>
      <c r="M571">
        <f>_xlfn.XLOOKUP(FraudData[[#This Row],[foreign_transaction]],ForeignRules[Foreign Transaction],ForeignRules[Risk Points],0)</f>
        <v>0</v>
      </c>
      <c r="N571">
        <f>_xlfn.XLOOKUP(FraudData[[#This Row],[location_mismatch]],Table10[Location Mismatch],Table10[Risk Points],0)</f>
        <v>0</v>
      </c>
      <c r="O571">
        <f>_xlfn.XLOOKUP(FraudData[[#This Row],[device_trust_score]],DeviceRules[Device Min],DeviceRules[Risk Points],,-1)</f>
        <v>0</v>
      </c>
      <c r="P571">
        <f>_xlfn.XLOOKUP(FraudData[[#This Row],[velocity_last_24h]],VelocityRules[Velocity Min],VelocityRules[Risk Points],,-1)</f>
        <v>0</v>
      </c>
      <c r="Q571">
        <f>_xlfn.XLOOKUP(FraudData[[#This Row],[merchant_category]],MerchantRules[Merchant Category],MerchantRules[Risk Points],0)</f>
        <v>1</v>
      </c>
      <c r="R571">
        <f>SUM(FraudData[[#This Row],[Amount Risk]:[Merchant Risk]])</f>
        <v>1</v>
      </c>
      <c r="S571" t="str" cm="1">
        <f t="array" ref="S571">_xlfn.IFS(FraudData[[#This Row],[Fraud Risk Score]]&gt;=8,"High Risk",FraudData[[#This Row],[Fraud Risk Score]]&gt;=6,"Medium Risk",TRUE,"Low Risk")</f>
        <v>Low Risk</v>
      </c>
    </row>
    <row r="572" spans="1:19">
      <c r="A572">
        <v>571</v>
      </c>
      <c r="B572">
        <v>129.87</v>
      </c>
      <c r="C572">
        <v>8</v>
      </c>
      <c r="D572" t="s">
        <v>49</v>
      </c>
      <c r="E572">
        <v>0</v>
      </c>
      <c r="F572">
        <v>0</v>
      </c>
      <c r="G572">
        <v>61</v>
      </c>
      <c r="H572">
        <v>2</v>
      </c>
      <c r="I572">
        <v>64</v>
      </c>
      <c r="J572">
        <v>0</v>
      </c>
      <c r="K572">
        <f>_xlfn.XLOOKUP(FraudData[[#This Row],[amount]],AmountRules[Amount Min],AmountRules[Risk Points],,-1)</f>
        <v>0</v>
      </c>
      <c r="L572">
        <f>_xlfn.XLOOKUP(FraudData[[#This Row],[transaction_hour]],TimeRules[Hour Min],TimeRules[Risk Points],,-1)</f>
        <v>0</v>
      </c>
      <c r="M572">
        <f>_xlfn.XLOOKUP(FraudData[[#This Row],[foreign_transaction]],ForeignRules[Foreign Transaction],ForeignRules[Risk Points],0)</f>
        <v>0</v>
      </c>
      <c r="N572">
        <f>_xlfn.XLOOKUP(FraudData[[#This Row],[location_mismatch]],Table10[Location Mismatch],Table10[Risk Points],0)</f>
        <v>0</v>
      </c>
      <c r="O572">
        <f>_xlfn.XLOOKUP(FraudData[[#This Row],[device_trust_score]],DeviceRules[Device Min],DeviceRules[Risk Points],,-1)</f>
        <v>1</v>
      </c>
      <c r="P572">
        <f>_xlfn.XLOOKUP(FraudData[[#This Row],[velocity_last_24h]],VelocityRules[Velocity Min],VelocityRules[Risk Points],,-1)</f>
        <v>0</v>
      </c>
      <c r="Q572">
        <f>_xlfn.XLOOKUP(FraudData[[#This Row],[merchant_category]],MerchantRules[Merchant Category],MerchantRules[Risk Points],0)</f>
        <v>1</v>
      </c>
      <c r="R572">
        <f>SUM(FraudData[[#This Row],[Amount Risk]:[Merchant Risk]])</f>
        <v>2</v>
      </c>
      <c r="S572" t="str" cm="1">
        <f t="array" ref="S572">_xlfn.IFS(FraudData[[#This Row],[Fraud Risk Score]]&gt;=8,"High Risk",FraudData[[#This Row],[Fraud Risk Score]]&gt;=6,"Medium Risk",TRUE,"Low Risk")</f>
        <v>Low Risk</v>
      </c>
    </row>
    <row r="573" spans="1:19">
      <c r="A573">
        <v>572</v>
      </c>
      <c r="B573">
        <v>275.56</v>
      </c>
      <c r="C573">
        <v>14</v>
      </c>
      <c r="D573" t="s">
        <v>46</v>
      </c>
      <c r="E573">
        <v>0</v>
      </c>
      <c r="F573">
        <v>0</v>
      </c>
      <c r="G573">
        <v>30</v>
      </c>
      <c r="H573">
        <v>6</v>
      </c>
      <c r="I573">
        <v>32</v>
      </c>
      <c r="J573">
        <v>0</v>
      </c>
      <c r="K573">
        <f>_xlfn.XLOOKUP(FraudData[[#This Row],[amount]],AmountRules[Amount Min],AmountRules[Risk Points],,-1)</f>
        <v>0</v>
      </c>
      <c r="L573">
        <f>_xlfn.XLOOKUP(FraudData[[#This Row],[transaction_hour]],TimeRules[Hour Min],TimeRules[Risk Points],,-1)</f>
        <v>0</v>
      </c>
      <c r="M573">
        <f>_xlfn.XLOOKUP(FraudData[[#This Row],[foreign_transaction]],ForeignRules[Foreign Transaction],ForeignRules[Risk Points],0)</f>
        <v>0</v>
      </c>
      <c r="N573">
        <f>_xlfn.XLOOKUP(FraudData[[#This Row],[location_mismatch]],Table10[Location Mismatch],Table10[Risk Points],0)</f>
        <v>0</v>
      </c>
      <c r="O573">
        <f>_xlfn.XLOOKUP(FraudData[[#This Row],[device_trust_score]],DeviceRules[Device Min],DeviceRules[Risk Points],,-1)</f>
        <v>2</v>
      </c>
      <c r="P573">
        <f>_xlfn.XLOOKUP(FraudData[[#This Row],[velocity_last_24h]],VelocityRules[Velocity Min],VelocityRules[Risk Points],,-1)</f>
        <v>3</v>
      </c>
      <c r="Q573">
        <f>_xlfn.XLOOKUP(FraudData[[#This Row],[merchant_category]],MerchantRules[Merchant Category],MerchantRules[Risk Points],0)</f>
        <v>0</v>
      </c>
      <c r="R573">
        <f>SUM(FraudData[[#This Row],[Amount Risk]:[Merchant Risk]])</f>
        <v>5</v>
      </c>
      <c r="S573" t="str" cm="1">
        <f t="array" ref="S573">_xlfn.IFS(FraudData[[#This Row],[Fraud Risk Score]]&gt;=8,"High Risk",FraudData[[#This Row],[Fraud Risk Score]]&gt;=6,"Medium Risk",TRUE,"Low Risk")</f>
        <v>Low Risk</v>
      </c>
    </row>
    <row r="574" spans="1:19">
      <c r="A574">
        <v>573</v>
      </c>
      <c r="B574">
        <v>90.91</v>
      </c>
      <c r="C574">
        <v>11</v>
      </c>
      <c r="D574" t="s">
        <v>47</v>
      </c>
      <c r="E574">
        <v>0</v>
      </c>
      <c r="F574">
        <v>0</v>
      </c>
      <c r="G574">
        <v>95</v>
      </c>
      <c r="H574">
        <v>3</v>
      </c>
      <c r="I574">
        <v>48</v>
      </c>
      <c r="J574">
        <v>0</v>
      </c>
      <c r="K574">
        <f>_xlfn.XLOOKUP(FraudData[[#This Row],[amount]],AmountRules[Amount Min],AmountRules[Risk Points],,-1)</f>
        <v>0</v>
      </c>
      <c r="L574">
        <f>_xlfn.XLOOKUP(FraudData[[#This Row],[transaction_hour]],TimeRules[Hour Min],TimeRules[Risk Points],,-1)</f>
        <v>0</v>
      </c>
      <c r="M574">
        <f>_xlfn.XLOOKUP(FraudData[[#This Row],[foreign_transaction]],ForeignRules[Foreign Transaction],ForeignRules[Risk Points],0)</f>
        <v>0</v>
      </c>
      <c r="N574">
        <f>_xlfn.XLOOKUP(FraudData[[#This Row],[location_mismatch]],Table10[Location Mismatch],Table10[Risk Points],0)</f>
        <v>0</v>
      </c>
      <c r="O574">
        <f>_xlfn.XLOOKUP(FraudData[[#This Row],[device_trust_score]],DeviceRules[Device Min],DeviceRules[Risk Points],,-1)</f>
        <v>0</v>
      </c>
      <c r="P574">
        <f>_xlfn.XLOOKUP(FraudData[[#This Row],[velocity_last_24h]],VelocityRules[Velocity Min],VelocityRules[Risk Points],,-1)</f>
        <v>0</v>
      </c>
      <c r="Q574">
        <f>_xlfn.XLOOKUP(FraudData[[#This Row],[merchant_category]],MerchantRules[Merchant Category],MerchantRules[Risk Points],0)</f>
        <v>0</v>
      </c>
      <c r="R574">
        <f>SUM(FraudData[[#This Row],[Amount Risk]:[Merchant Risk]])</f>
        <v>0</v>
      </c>
      <c r="S574" t="str" cm="1">
        <f t="array" ref="S574">_xlfn.IFS(FraudData[[#This Row],[Fraud Risk Score]]&gt;=8,"High Risk",FraudData[[#This Row],[Fraud Risk Score]]&gt;=6,"Medium Risk",TRUE,"Low Risk")</f>
        <v>Low Risk</v>
      </c>
    </row>
    <row r="575" spans="1:19">
      <c r="A575">
        <v>574</v>
      </c>
      <c r="B575">
        <v>175.16</v>
      </c>
      <c r="C575">
        <v>2</v>
      </c>
      <c r="D575" t="s">
        <v>50</v>
      </c>
      <c r="E575">
        <v>0</v>
      </c>
      <c r="F575">
        <v>0</v>
      </c>
      <c r="G575">
        <v>69</v>
      </c>
      <c r="H575">
        <v>1</v>
      </c>
      <c r="I575">
        <v>29</v>
      </c>
      <c r="J575">
        <v>0</v>
      </c>
      <c r="K575">
        <f>_xlfn.XLOOKUP(FraudData[[#This Row],[amount]],AmountRules[Amount Min],AmountRules[Risk Points],,-1)</f>
        <v>0</v>
      </c>
      <c r="L575">
        <f>_xlfn.XLOOKUP(FraudData[[#This Row],[transaction_hour]],TimeRules[Hour Min],TimeRules[Risk Points],,-1)</f>
        <v>3</v>
      </c>
      <c r="M575">
        <f>_xlfn.XLOOKUP(FraudData[[#This Row],[foreign_transaction]],ForeignRules[Foreign Transaction],ForeignRules[Risk Points],0)</f>
        <v>0</v>
      </c>
      <c r="N575">
        <f>_xlfn.XLOOKUP(FraudData[[#This Row],[location_mismatch]],Table10[Location Mismatch],Table10[Risk Points],0)</f>
        <v>0</v>
      </c>
      <c r="O575">
        <f>_xlfn.XLOOKUP(FraudData[[#This Row],[device_trust_score]],DeviceRules[Device Min],DeviceRules[Risk Points],,-1)</f>
        <v>1</v>
      </c>
      <c r="P575">
        <f>_xlfn.XLOOKUP(FraudData[[#This Row],[velocity_last_24h]],VelocityRules[Velocity Min],VelocityRules[Risk Points],,-1)</f>
        <v>0</v>
      </c>
      <c r="Q575">
        <f>_xlfn.XLOOKUP(FraudData[[#This Row],[merchant_category]],MerchantRules[Merchant Category],MerchantRules[Risk Points],0)</f>
        <v>0</v>
      </c>
      <c r="R575">
        <f>SUM(FraudData[[#This Row],[Amount Risk]:[Merchant Risk]])</f>
        <v>4</v>
      </c>
      <c r="S575" t="str" cm="1">
        <f t="array" ref="S575">_xlfn.IFS(FraudData[[#This Row],[Fraud Risk Score]]&gt;=8,"High Risk",FraudData[[#This Row],[Fraud Risk Score]]&gt;=6,"Medium Risk",TRUE,"Low Risk")</f>
        <v>Low Risk</v>
      </c>
    </row>
    <row r="576" spans="1:19">
      <c r="A576">
        <v>575</v>
      </c>
      <c r="B576">
        <v>356.97</v>
      </c>
      <c r="C576">
        <v>10</v>
      </c>
      <c r="D576" t="s">
        <v>49</v>
      </c>
      <c r="E576">
        <v>0</v>
      </c>
      <c r="F576">
        <v>0</v>
      </c>
      <c r="G576">
        <v>65</v>
      </c>
      <c r="H576">
        <v>1</v>
      </c>
      <c r="I576">
        <v>38</v>
      </c>
      <c r="J576">
        <v>0</v>
      </c>
      <c r="K576">
        <f>_xlfn.XLOOKUP(FraudData[[#This Row],[amount]],AmountRules[Amount Min],AmountRules[Risk Points],,-1)</f>
        <v>0</v>
      </c>
      <c r="L576">
        <f>_xlfn.XLOOKUP(FraudData[[#This Row],[transaction_hour]],TimeRules[Hour Min],TimeRules[Risk Points],,-1)</f>
        <v>0</v>
      </c>
      <c r="M576">
        <f>_xlfn.XLOOKUP(FraudData[[#This Row],[foreign_transaction]],ForeignRules[Foreign Transaction],ForeignRules[Risk Points],0)</f>
        <v>0</v>
      </c>
      <c r="N576">
        <f>_xlfn.XLOOKUP(FraudData[[#This Row],[location_mismatch]],Table10[Location Mismatch],Table10[Risk Points],0)</f>
        <v>0</v>
      </c>
      <c r="O576">
        <f>_xlfn.XLOOKUP(FraudData[[#This Row],[device_trust_score]],DeviceRules[Device Min],DeviceRules[Risk Points],,-1)</f>
        <v>1</v>
      </c>
      <c r="P576">
        <f>_xlfn.XLOOKUP(FraudData[[#This Row],[velocity_last_24h]],VelocityRules[Velocity Min],VelocityRules[Risk Points],,-1)</f>
        <v>0</v>
      </c>
      <c r="Q576">
        <f>_xlfn.XLOOKUP(FraudData[[#This Row],[merchant_category]],MerchantRules[Merchant Category],MerchantRules[Risk Points],0)</f>
        <v>1</v>
      </c>
      <c r="R576">
        <f>SUM(FraudData[[#This Row],[Amount Risk]:[Merchant Risk]])</f>
        <v>2</v>
      </c>
      <c r="S576" t="str" cm="1">
        <f t="array" ref="S576">_xlfn.IFS(FraudData[[#This Row],[Fraud Risk Score]]&gt;=8,"High Risk",FraudData[[#This Row],[Fraud Risk Score]]&gt;=6,"Medium Risk",TRUE,"Low Risk")</f>
        <v>Low Risk</v>
      </c>
    </row>
    <row r="577" spans="1:19">
      <c r="A577">
        <v>576</v>
      </c>
      <c r="B577">
        <v>537.51</v>
      </c>
      <c r="C577">
        <v>14</v>
      </c>
      <c r="D577" t="s">
        <v>46</v>
      </c>
      <c r="E577">
        <v>1</v>
      </c>
      <c r="F577">
        <v>0</v>
      </c>
      <c r="G577">
        <v>29</v>
      </c>
      <c r="H577">
        <v>2</v>
      </c>
      <c r="I577">
        <v>65</v>
      </c>
      <c r="J577">
        <v>0</v>
      </c>
      <c r="K577">
        <f>_xlfn.XLOOKUP(FraudData[[#This Row],[amount]],AmountRules[Amount Min],AmountRules[Risk Points],,-1)</f>
        <v>1</v>
      </c>
      <c r="L577">
        <f>_xlfn.XLOOKUP(FraudData[[#This Row],[transaction_hour]],TimeRules[Hour Min],TimeRules[Risk Points],,-1)</f>
        <v>0</v>
      </c>
      <c r="M577">
        <f>_xlfn.XLOOKUP(FraudData[[#This Row],[foreign_transaction]],ForeignRules[Foreign Transaction],ForeignRules[Risk Points],0)</f>
        <v>3</v>
      </c>
      <c r="N577">
        <f>_xlfn.XLOOKUP(FraudData[[#This Row],[location_mismatch]],Table10[Location Mismatch],Table10[Risk Points],0)</f>
        <v>0</v>
      </c>
      <c r="O577">
        <f>_xlfn.XLOOKUP(FraudData[[#This Row],[device_trust_score]],DeviceRules[Device Min],DeviceRules[Risk Points],,-1)</f>
        <v>3</v>
      </c>
      <c r="P577">
        <f>_xlfn.XLOOKUP(FraudData[[#This Row],[velocity_last_24h]],VelocityRules[Velocity Min],VelocityRules[Risk Points],,-1)</f>
        <v>0</v>
      </c>
      <c r="Q577">
        <f>_xlfn.XLOOKUP(FraudData[[#This Row],[merchant_category]],MerchantRules[Merchant Category],MerchantRules[Risk Points],0)</f>
        <v>0</v>
      </c>
      <c r="R577">
        <f>SUM(FraudData[[#This Row],[Amount Risk]:[Merchant Risk]])</f>
        <v>7</v>
      </c>
      <c r="S577" t="str" cm="1">
        <f t="array" ref="S577">_xlfn.IFS(FraudData[[#This Row],[Fraud Risk Score]]&gt;=8,"High Risk",FraudData[[#This Row],[Fraud Risk Score]]&gt;=6,"Medium Risk",TRUE,"Low Risk")</f>
        <v>Medium Risk</v>
      </c>
    </row>
    <row r="578" spans="1:19">
      <c r="A578">
        <v>577</v>
      </c>
      <c r="B578">
        <v>28.63</v>
      </c>
      <c r="C578">
        <v>2</v>
      </c>
      <c r="D578" t="s">
        <v>50</v>
      </c>
      <c r="E578">
        <v>0</v>
      </c>
      <c r="F578">
        <v>0</v>
      </c>
      <c r="G578">
        <v>84</v>
      </c>
      <c r="H578">
        <v>4</v>
      </c>
      <c r="I578">
        <v>33</v>
      </c>
      <c r="J578">
        <v>0</v>
      </c>
      <c r="K578">
        <f>_xlfn.XLOOKUP(FraudData[[#This Row],[amount]],AmountRules[Amount Min],AmountRules[Risk Points],,-1)</f>
        <v>0</v>
      </c>
      <c r="L578">
        <f>_xlfn.XLOOKUP(FraudData[[#This Row],[transaction_hour]],TimeRules[Hour Min],TimeRules[Risk Points],,-1)</f>
        <v>3</v>
      </c>
      <c r="M578">
        <f>_xlfn.XLOOKUP(FraudData[[#This Row],[foreign_transaction]],ForeignRules[Foreign Transaction],ForeignRules[Risk Points],0)</f>
        <v>0</v>
      </c>
      <c r="N578">
        <f>_xlfn.XLOOKUP(FraudData[[#This Row],[location_mismatch]],Table10[Location Mismatch],Table10[Risk Points],0)</f>
        <v>0</v>
      </c>
      <c r="O578">
        <f>_xlfn.XLOOKUP(FraudData[[#This Row],[device_trust_score]],DeviceRules[Device Min],DeviceRules[Risk Points],,-1)</f>
        <v>0</v>
      </c>
      <c r="P578">
        <f>_xlfn.XLOOKUP(FraudData[[#This Row],[velocity_last_24h]],VelocityRules[Velocity Min],VelocityRules[Risk Points],,-1)</f>
        <v>0</v>
      </c>
      <c r="Q578">
        <f>_xlfn.XLOOKUP(FraudData[[#This Row],[merchant_category]],MerchantRules[Merchant Category],MerchantRules[Risk Points],0)</f>
        <v>0</v>
      </c>
      <c r="R578">
        <f>SUM(FraudData[[#This Row],[Amount Risk]:[Merchant Risk]])</f>
        <v>3</v>
      </c>
      <c r="S578" t="str" cm="1">
        <f t="array" ref="S578">_xlfn.IFS(FraudData[[#This Row],[Fraud Risk Score]]&gt;=8,"High Risk",FraudData[[#This Row],[Fraud Risk Score]]&gt;=6,"Medium Risk",TRUE,"Low Risk")</f>
        <v>Low Risk</v>
      </c>
    </row>
    <row r="579" spans="1:19">
      <c r="A579">
        <v>578</v>
      </c>
      <c r="B579">
        <v>470.1</v>
      </c>
      <c r="C579">
        <v>13</v>
      </c>
      <c r="D579" t="s">
        <v>49</v>
      </c>
      <c r="E579">
        <v>0</v>
      </c>
      <c r="F579">
        <v>0</v>
      </c>
      <c r="G579">
        <v>91</v>
      </c>
      <c r="H579">
        <v>2</v>
      </c>
      <c r="I579">
        <v>56</v>
      </c>
      <c r="J579">
        <v>0</v>
      </c>
      <c r="K579">
        <f>_xlfn.XLOOKUP(FraudData[[#This Row],[amount]],AmountRules[Amount Min],AmountRules[Risk Points],,-1)</f>
        <v>0</v>
      </c>
      <c r="L579">
        <f>_xlfn.XLOOKUP(FraudData[[#This Row],[transaction_hour]],TimeRules[Hour Min],TimeRules[Risk Points],,-1)</f>
        <v>0</v>
      </c>
      <c r="M579">
        <f>_xlfn.XLOOKUP(FraudData[[#This Row],[foreign_transaction]],ForeignRules[Foreign Transaction],ForeignRules[Risk Points],0)</f>
        <v>0</v>
      </c>
      <c r="N579">
        <f>_xlfn.XLOOKUP(FraudData[[#This Row],[location_mismatch]],Table10[Location Mismatch],Table10[Risk Points],0)</f>
        <v>0</v>
      </c>
      <c r="O579">
        <f>_xlfn.XLOOKUP(FraudData[[#This Row],[device_trust_score]],DeviceRules[Device Min],DeviceRules[Risk Points],,-1)</f>
        <v>0</v>
      </c>
      <c r="P579">
        <f>_xlfn.XLOOKUP(FraudData[[#This Row],[velocity_last_24h]],VelocityRules[Velocity Min],VelocityRules[Risk Points],,-1)</f>
        <v>0</v>
      </c>
      <c r="Q579">
        <f>_xlfn.XLOOKUP(FraudData[[#This Row],[merchant_category]],MerchantRules[Merchant Category],MerchantRules[Risk Points],0)</f>
        <v>1</v>
      </c>
      <c r="R579">
        <f>SUM(FraudData[[#This Row],[Amount Risk]:[Merchant Risk]])</f>
        <v>1</v>
      </c>
      <c r="S579" t="str" cm="1">
        <f t="array" ref="S579">_xlfn.IFS(FraudData[[#This Row],[Fraud Risk Score]]&gt;=8,"High Risk",FraudData[[#This Row],[Fraud Risk Score]]&gt;=6,"Medium Risk",TRUE,"Low Risk")</f>
        <v>Low Risk</v>
      </c>
    </row>
    <row r="580" spans="1:19">
      <c r="A580">
        <v>579</v>
      </c>
      <c r="B580">
        <v>121.95</v>
      </c>
      <c r="C580">
        <v>1</v>
      </c>
      <c r="D580" t="s">
        <v>48</v>
      </c>
      <c r="E580">
        <v>0</v>
      </c>
      <c r="F580">
        <v>0</v>
      </c>
      <c r="G580">
        <v>41</v>
      </c>
      <c r="H580">
        <v>2</v>
      </c>
      <c r="I580">
        <v>49</v>
      </c>
      <c r="J580">
        <v>0</v>
      </c>
      <c r="K580">
        <f>_xlfn.XLOOKUP(FraudData[[#This Row],[amount]],AmountRules[Amount Min],AmountRules[Risk Points],,-1)</f>
        <v>0</v>
      </c>
      <c r="L580">
        <f>_xlfn.XLOOKUP(FraudData[[#This Row],[transaction_hour]],TimeRules[Hour Min],TimeRules[Risk Points],,-1)</f>
        <v>3</v>
      </c>
      <c r="M580">
        <f>_xlfn.XLOOKUP(FraudData[[#This Row],[foreign_transaction]],ForeignRules[Foreign Transaction],ForeignRules[Risk Points],0)</f>
        <v>0</v>
      </c>
      <c r="N580">
        <f>_xlfn.XLOOKUP(FraudData[[#This Row],[location_mismatch]],Table10[Location Mismatch],Table10[Risk Points],0)</f>
        <v>0</v>
      </c>
      <c r="O580">
        <f>_xlfn.XLOOKUP(FraudData[[#This Row],[device_trust_score]],DeviceRules[Device Min],DeviceRules[Risk Points],,-1)</f>
        <v>2</v>
      </c>
      <c r="P580">
        <f>_xlfn.XLOOKUP(FraudData[[#This Row],[velocity_last_24h]],VelocityRules[Velocity Min],VelocityRules[Risk Points],,-1)</f>
        <v>0</v>
      </c>
      <c r="Q580">
        <f>_xlfn.XLOOKUP(FraudData[[#This Row],[merchant_category]],MerchantRules[Merchant Category],MerchantRules[Risk Points],0)</f>
        <v>0</v>
      </c>
      <c r="R580">
        <f>SUM(FraudData[[#This Row],[Amount Risk]:[Merchant Risk]])</f>
        <v>5</v>
      </c>
      <c r="S580" t="str" cm="1">
        <f t="array" ref="S580">_xlfn.IFS(FraudData[[#This Row],[Fraud Risk Score]]&gt;=8,"High Risk",FraudData[[#This Row],[Fraud Risk Score]]&gt;=6,"Medium Risk",TRUE,"Low Risk")</f>
        <v>Low Risk</v>
      </c>
    </row>
    <row r="581" spans="1:19">
      <c r="A581">
        <v>580</v>
      </c>
      <c r="B581">
        <v>53.77</v>
      </c>
      <c r="C581">
        <v>3</v>
      </c>
      <c r="D581" t="s">
        <v>46</v>
      </c>
      <c r="E581">
        <v>0</v>
      </c>
      <c r="F581">
        <v>0</v>
      </c>
      <c r="G581">
        <v>89</v>
      </c>
      <c r="H581">
        <v>1</v>
      </c>
      <c r="I581">
        <v>23</v>
      </c>
      <c r="J581">
        <v>0</v>
      </c>
      <c r="K581">
        <f>_xlfn.XLOOKUP(FraudData[[#This Row],[amount]],AmountRules[Amount Min],AmountRules[Risk Points],,-1)</f>
        <v>0</v>
      </c>
      <c r="L581">
        <f>_xlfn.XLOOKUP(FraudData[[#This Row],[transaction_hour]],TimeRules[Hour Min],TimeRules[Risk Points],,-1)</f>
        <v>3</v>
      </c>
      <c r="M581">
        <f>_xlfn.XLOOKUP(FraudData[[#This Row],[foreign_transaction]],ForeignRules[Foreign Transaction],ForeignRules[Risk Points],0)</f>
        <v>0</v>
      </c>
      <c r="N581">
        <f>_xlfn.XLOOKUP(FraudData[[#This Row],[location_mismatch]],Table10[Location Mismatch],Table10[Risk Points],0)</f>
        <v>0</v>
      </c>
      <c r="O581">
        <f>_xlfn.XLOOKUP(FraudData[[#This Row],[device_trust_score]],DeviceRules[Device Min],DeviceRules[Risk Points],,-1)</f>
        <v>0</v>
      </c>
      <c r="P581">
        <f>_xlfn.XLOOKUP(FraudData[[#This Row],[velocity_last_24h]],VelocityRules[Velocity Min],VelocityRules[Risk Points],,-1)</f>
        <v>0</v>
      </c>
      <c r="Q581">
        <f>_xlfn.XLOOKUP(FraudData[[#This Row],[merchant_category]],MerchantRules[Merchant Category],MerchantRules[Risk Points],0)</f>
        <v>0</v>
      </c>
      <c r="R581">
        <f>SUM(FraudData[[#This Row],[Amount Risk]:[Merchant Risk]])</f>
        <v>3</v>
      </c>
      <c r="S581" t="str" cm="1">
        <f t="array" ref="S581">_xlfn.IFS(FraudData[[#This Row],[Fraud Risk Score]]&gt;=8,"High Risk",FraudData[[#This Row],[Fraud Risk Score]]&gt;=6,"Medium Risk",TRUE,"Low Risk")</f>
        <v>Low Risk</v>
      </c>
    </row>
    <row r="582" spans="1:19">
      <c r="A582">
        <v>581</v>
      </c>
      <c r="B582">
        <v>110.63</v>
      </c>
      <c r="C582">
        <v>18</v>
      </c>
      <c r="D582" t="s">
        <v>48</v>
      </c>
      <c r="E582">
        <v>0</v>
      </c>
      <c r="F582">
        <v>1</v>
      </c>
      <c r="G582">
        <v>79</v>
      </c>
      <c r="H582">
        <v>4</v>
      </c>
      <c r="I582">
        <v>41</v>
      </c>
      <c r="J582">
        <v>0</v>
      </c>
      <c r="K582">
        <f>_xlfn.XLOOKUP(FraudData[[#This Row],[amount]],AmountRules[Amount Min],AmountRules[Risk Points],,-1)</f>
        <v>0</v>
      </c>
      <c r="L582">
        <f>_xlfn.XLOOKUP(FraudData[[#This Row],[transaction_hour]],TimeRules[Hour Min],TimeRules[Risk Points],,-1)</f>
        <v>0</v>
      </c>
      <c r="M582">
        <f>_xlfn.XLOOKUP(FraudData[[#This Row],[foreign_transaction]],ForeignRules[Foreign Transaction],ForeignRules[Risk Points],0)</f>
        <v>0</v>
      </c>
      <c r="N582">
        <f>_xlfn.XLOOKUP(FraudData[[#This Row],[location_mismatch]],Table10[Location Mismatch],Table10[Risk Points],0)</f>
        <v>3</v>
      </c>
      <c r="O582">
        <f>_xlfn.XLOOKUP(FraudData[[#This Row],[device_trust_score]],DeviceRules[Device Min],DeviceRules[Risk Points],,-1)</f>
        <v>0</v>
      </c>
      <c r="P582">
        <f>_xlfn.XLOOKUP(FraudData[[#This Row],[velocity_last_24h]],VelocityRules[Velocity Min],VelocityRules[Risk Points],,-1)</f>
        <v>0</v>
      </c>
      <c r="Q582">
        <f>_xlfn.XLOOKUP(FraudData[[#This Row],[merchant_category]],MerchantRules[Merchant Category],MerchantRules[Risk Points],0)</f>
        <v>0</v>
      </c>
      <c r="R582">
        <f>SUM(FraudData[[#This Row],[Amount Risk]:[Merchant Risk]])</f>
        <v>3</v>
      </c>
      <c r="S582" t="str" cm="1">
        <f t="array" ref="S582">_xlfn.IFS(FraudData[[#This Row],[Fraud Risk Score]]&gt;=8,"High Risk",FraudData[[#This Row],[Fraud Risk Score]]&gt;=6,"Medium Risk",TRUE,"Low Risk")</f>
        <v>Low Risk</v>
      </c>
    </row>
    <row r="583" spans="1:19">
      <c r="A583">
        <v>582</v>
      </c>
      <c r="B583">
        <v>704.46</v>
      </c>
      <c r="C583">
        <v>11</v>
      </c>
      <c r="D583" t="s">
        <v>47</v>
      </c>
      <c r="E583">
        <v>0</v>
      </c>
      <c r="F583">
        <v>0</v>
      </c>
      <c r="G583">
        <v>33</v>
      </c>
      <c r="H583">
        <v>2</v>
      </c>
      <c r="I583">
        <v>49</v>
      </c>
      <c r="J583">
        <v>0</v>
      </c>
      <c r="K583">
        <f>_xlfn.XLOOKUP(FraudData[[#This Row],[amount]],AmountRules[Amount Min],AmountRules[Risk Points],,-1)</f>
        <v>1</v>
      </c>
      <c r="L583">
        <f>_xlfn.XLOOKUP(FraudData[[#This Row],[transaction_hour]],TimeRules[Hour Min],TimeRules[Risk Points],,-1)</f>
        <v>0</v>
      </c>
      <c r="M583">
        <f>_xlfn.XLOOKUP(FraudData[[#This Row],[foreign_transaction]],ForeignRules[Foreign Transaction],ForeignRules[Risk Points],0)</f>
        <v>0</v>
      </c>
      <c r="N583">
        <f>_xlfn.XLOOKUP(FraudData[[#This Row],[location_mismatch]],Table10[Location Mismatch],Table10[Risk Points],0)</f>
        <v>0</v>
      </c>
      <c r="O583">
        <f>_xlfn.XLOOKUP(FraudData[[#This Row],[device_trust_score]],DeviceRules[Device Min],DeviceRules[Risk Points],,-1)</f>
        <v>2</v>
      </c>
      <c r="P583">
        <f>_xlfn.XLOOKUP(FraudData[[#This Row],[velocity_last_24h]],VelocityRules[Velocity Min],VelocityRules[Risk Points],,-1)</f>
        <v>0</v>
      </c>
      <c r="Q583">
        <f>_xlfn.XLOOKUP(FraudData[[#This Row],[merchant_category]],MerchantRules[Merchant Category],MerchantRules[Risk Points],0)</f>
        <v>0</v>
      </c>
      <c r="R583">
        <f>SUM(FraudData[[#This Row],[Amount Risk]:[Merchant Risk]])</f>
        <v>3</v>
      </c>
      <c r="S583" t="str" cm="1">
        <f t="array" ref="S583">_xlfn.IFS(FraudData[[#This Row],[Fraud Risk Score]]&gt;=8,"High Risk",FraudData[[#This Row],[Fraud Risk Score]]&gt;=6,"Medium Risk",TRUE,"Low Risk")</f>
        <v>Low Risk</v>
      </c>
    </row>
    <row r="584" spans="1:19">
      <c r="A584">
        <v>583</v>
      </c>
      <c r="B584">
        <v>122.13</v>
      </c>
      <c r="C584">
        <v>1</v>
      </c>
      <c r="D584" t="s">
        <v>50</v>
      </c>
      <c r="E584">
        <v>0</v>
      </c>
      <c r="F584">
        <v>1</v>
      </c>
      <c r="G584">
        <v>28</v>
      </c>
      <c r="H584">
        <v>1</v>
      </c>
      <c r="I584">
        <v>35</v>
      </c>
      <c r="J584">
        <v>1</v>
      </c>
      <c r="K584">
        <f>_xlfn.XLOOKUP(FraudData[[#This Row],[amount]],AmountRules[Amount Min],AmountRules[Risk Points],,-1)</f>
        <v>0</v>
      </c>
      <c r="L584">
        <f>_xlfn.XLOOKUP(FraudData[[#This Row],[transaction_hour]],TimeRules[Hour Min],TimeRules[Risk Points],,-1)</f>
        <v>3</v>
      </c>
      <c r="M584">
        <f>_xlfn.XLOOKUP(FraudData[[#This Row],[foreign_transaction]],ForeignRules[Foreign Transaction],ForeignRules[Risk Points],0)</f>
        <v>0</v>
      </c>
      <c r="N584">
        <f>_xlfn.XLOOKUP(FraudData[[#This Row],[location_mismatch]],Table10[Location Mismatch],Table10[Risk Points],0)</f>
        <v>3</v>
      </c>
      <c r="O584">
        <f>_xlfn.XLOOKUP(FraudData[[#This Row],[device_trust_score]],DeviceRules[Device Min],DeviceRules[Risk Points],,-1)</f>
        <v>3</v>
      </c>
      <c r="P584">
        <f>_xlfn.XLOOKUP(FraudData[[#This Row],[velocity_last_24h]],VelocityRules[Velocity Min],VelocityRules[Risk Points],,-1)</f>
        <v>0</v>
      </c>
      <c r="Q584">
        <f>_xlfn.XLOOKUP(FraudData[[#This Row],[merchant_category]],MerchantRules[Merchant Category],MerchantRules[Risk Points],0)</f>
        <v>0</v>
      </c>
      <c r="R584">
        <f>SUM(FraudData[[#This Row],[Amount Risk]:[Merchant Risk]])</f>
        <v>9</v>
      </c>
      <c r="S584" t="str" cm="1">
        <f t="array" ref="S584">_xlfn.IFS(FraudData[[#This Row],[Fraud Risk Score]]&gt;=8,"High Risk",FraudData[[#This Row],[Fraud Risk Score]]&gt;=6,"Medium Risk",TRUE,"Low Risk")</f>
        <v>High Risk</v>
      </c>
    </row>
    <row r="585" spans="1:19">
      <c r="A585">
        <v>584</v>
      </c>
      <c r="B585">
        <v>71.75</v>
      </c>
      <c r="C585">
        <v>16</v>
      </c>
      <c r="D585" t="s">
        <v>46</v>
      </c>
      <c r="E585">
        <v>0</v>
      </c>
      <c r="F585">
        <v>0</v>
      </c>
      <c r="G585">
        <v>66</v>
      </c>
      <c r="H585">
        <v>1</v>
      </c>
      <c r="I585">
        <v>61</v>
      </c>
      <c r="J585">
        <v>0</v>
      </c>
      <c r="K585">
        <f>_xlfn.XLOOKUP(FraudData[[#This Row],[amount]],AmountRules[Amount Min],AmountRules[Risk Points],,-1)</f>
        <v>0</v>
      </c>
      <c r="L585">
        <f>_xlfn.XLOOKUP(FraudData[[#This Row],[transaction_hour]],TimeRules[Hour Min],TimeRules[Risk Points],,-1)</f>
        <v>0</v>
      </c>
      <c r="M585">
        <f>_xlfn.XLOOKUP(FraudData[[#This Row],[foreign_transaction]],ForeignRules[Foreign Transaction],ForeignRules[Risk Points],0)</f>
        <v>0</v>
      </c>
      <c r="N585">
        <f>_xlfn.XLOOKUP(FraudData[[#This Row],[location_mismatch]],Table10[Location Mismatch],Table10[Risk Points],0)</f>
        <v>0</v>
      </c>
      <c r="O585">
        <f>_xlfn.XLOOKUP(FraudData[[#This Row],[device_trust_score]],DeviceRules[Device Min],DeviceRules[Risk Points],,-1)</f>
        <v>1</v>
      </c>
      <c r="P585">
        <f>_xlfn.XLOOKUP(FraudData[[#This Row],[velocity_last_24h]],VelocityRules[Velocity Min],VelocityRules[Risk Points],,-1)</f>
        <v>0</v>
      </c>
      <c r="Q585">
        <f>_xlfn.XLOOKUP(FraudData[[#This Row],[merchant_category]],MerchantRules[Merchant Category],MerchantRules[Risk Points],0)</f>
        <v>0</v>
      </c>
      <c r="R585">
        <f>SUM(FraudData[[#This Row],[Amount Risk]:[Merchant Risk]])</f>
        <v>1</v>
      </c>
      <c r="S585" t="str" cm="1">
        <f t="array" ref="S585">_xlfn.IFS(FraudData[[#This Row],[Fraud Risk Score]]&gt;=8,"High Risk",FraudData[[#This Row],[Fraud Risk Score]]&gt;=6,"Medium Risk",TRUE,"Low Risk")</f>
        <v>Low Risk</v>
      </c>
    </row>
    <row r="586" spans="1:19">
      <c r="A586">
        <v>585</v>
      </c>
      <c r="B586">
        <v>180.63</v>
      </c>
      <c r="C586">
        <v>2</v>
      </c>
      <c r="D586" t="s">
        <v>49</v>
      </c>
      <c r="E586">
        <v>0</v>
      </c>
      <c r="F586">
        <v>0</v>
      </c>
      <c r="G586">
        <v>70</v>
      </c>
      <c r="H586">
        <v>1</v>
      </c>
      <c r="I586">
        <v>27</v>
      </c>
      <c r="J586">
        <v>0</v>
      </c>
      <c r="K586">
        <f>_xlfn.XLOOKUP(FraudData[[#This Row],[amount]],AmountRules[Amount Min],AmountRules[Risk Points],,-1)</f>
        <v>0</v>
      </c>
      <c r="L586">
        <f>_xlfn.XLOOKUP(FraudData[[#This Row],[transaction_hour]],TimeRules[Hour Min],TimeRules[Risk Points],,-1)</f>
        <v>3</v>
      </c>
      <c r="M586">
        <f>_xlfn.XLOOKUP(FraudData[[#This Row],[foreign_transaction]],ForeignRules[Foreign Transaction],ForeignRules[Risk Points],0)</f>
        <v>0</v>
      </c>
      <c r="N586">
        <f>_xlfn.XLOOKUP(FraudData[[#This Row],[location_mismatch]],Table10[Location Mismatch],Table10[Risk Points],0)</f>
        <v>0</v>
      </c>
      <c r="O586">
        <f>_xlfn.XLOOKUP(FraudData[[#This Row],[device_trust_score]],DeviceRules[Device Min],DeviceRules[Risk Points],,-1)</f>
        <v>0</v>
      </c>
      <c r="P586">
        <f>_xlfn.XLOOKUP(FraudData[[#This Row],[velocity_last_24h]],VelocityRules[Velocity Min],VelocityRules[Risk Points],,-1)</f>
        <v>0</v>
      </c>
      <c r="Q586">
        <f>_xlfn.XLOOKUP(FraudData[[#This Row],[merchant_category]],MerchantRules[Merchant Category],MerchantRules[Risk Points],0)</f>
        <v>1</v>
      </c>
      <c r="R586">
        <f>SUM(FraudData[[#This Row],[Amount Risk]:[Merchant Risk]])</f>
        <v>4</v>
      </c>
      <c r="S586" t="str" cm="1">
        <f t="array" ref="S586">_xlfn.IFS(FraudData[[#This Row],[Fraud Risk Score]]&gt;=8,"High Risk",FraudData[[#This Row],[Fraud Risk Score]]&gt;=6,"Medium Risk",TRUE,"Low Risk")</f>
        <v>Low Risk</v>
      </c>
    </row>
    <row r="587" spans="1:19">
      <c r="A587">
        <v>586</v>
      </c>
      <c r="B587">
        <v>49.43</v>
      </c>
      <c r="C587">
        <v>9</v>
      </c>
      <c r="D587" t="s">
        <v>49</v>
      </c>
      <c r="E587">
        <v>1</v>
      </c>
      <c r="F587">
        <v>0</v>
      </c>
      <c r="G587">
        <v>98</v>
      </c>
      <c r="H587">
        <v>6</v>
      </c>
      <c r="I587">
        <v>46</v>
      </c>
      <c r="J587">
        <v>0</v>
      </c>
      <c r="K587">
        <f>_xlfn.XLOOKUP(FraudData[[#This Row],[amount]],AmountRules[Amount Min],AmountRules[Risk Points],,-1)</f>
        <v>0</v>
      </c>
      <c r="L587">
        <f>_xlfn.XLOOKUP(FraudData[[#This Row],[transaction_hour]],TimeRules[Hour Min],TimeRules[Risk Points],,-1)</f>
        <v>0</v>
      </c>
      <c r="M587">
        <f>_xlfn.XLOOKUP(FraudData[[#This Row],[foreign_transaction]],ForeignRules[Foreign Transaction],ForeignRules[Risk Points],0)</f>
        <v>3</v>
      </c>
      <c r="N587">
        <f>_xlfn.XLOOKUP(FraudData[[#This Row],[location_mismatch]],Table10[Location Mismatch],Table10[Risk Points],0)</f>
        <v>0</v>
      </c>
      <c r="O587">
        <f>_xlfn.XLOOKUP(FraudData[[#This Row],[device_trust_score]],DeviceRules[Device Min],DeviceRules[Risk Points],,-1)</f>
        <v>0</v>
      </c>
      <c r="P587">
        <f>_xlfn.XLOOKUP(FraudData[[#This Row],[velocity_last_24h]],VelocityRules[Velocity Min],VelocityRules[Risk Points],,-1)</f>
        <v>3</v>
      </c>
      <c r="Q587">
        <f>_xlfn.XLOOKUP(FraudData[[#This Row],[merchant_category]],MerchantRules[Merchant Category],MerchantRules[Risk Points],0)</f>
        <v>1</v>
      </c>
      <c r="R587">
        <f>SUM(FraudData[[#This Row],[Amount Risk]:[Merchant Risk]])</f>
        <v>7</v>
      </c>
      <c r="S587" t="str" cm="1">
        <f t="array" ref="S587">_xlfn.IFS(FraudData[[#This Row],[Fraud Risk Score]]&gt;=8,"High Risk",FraudData[[#This Row],[Fraud Risk Score]]&gt;=6,"Medium Risk",TRUE,"Low Risk")</f>
        <v>Medium Risk</v>
      </c>
    </row>
    <row r="588" spans="1:19">
      <c r="A588">
        <v>587</v>
      </c>
      <c r="B588">
        <v>14.2</v>
      </c>
      <c r="C588">
        <v>15</v>
      </c>
      <c r="D588" t="s">
        <v>50</v>
      </c>
      <c r="E588">
        <v>0</v>
      </c>
      <c r="F588">
        <v>0</v>
      </c>
      <c r="G588">
        <v>25</v>
      </c>
      <c r="H588">
        <v>4</v>
      </c>
      <c r="I588">
        <v>26</v>
      </c>
      <c r="J588">
        <v>0</v>
      </c>
      <c r="K588">
        <f>_xlfn.XLOOKUP(FraudData[[#This Row],[amount]],AmountRules[Amount Min],AmountRules[Risk Points],,-1)</f>
        <v>0</v>
      </c>
      <c r="L588">
        <f>_xlfn.XLOOKUP(FraudData[[#This Row],[transaction_hour]],TimeRules[Hour Min],TimeRules[Risk Points],,-1)</f>
        <v>0</v>
      </c>
      <c r="M588">
        <f>_xlfn.XLOOKUP(FraudData[[#This Row],[foreign_transaction]],ForeignRules[Foreign Transaction],ForeignRules[Risk Points],0)</f>
        <v>0</v>
      </c>
      <c r="N588">
        <f>_xlfn.XLOOKUP(FraudData[[#This Row],[location_mismatch]],Table10[Location Mismatch],Table10[Risk Points],0)</f>
        <v>0</v>
      </c>
      <c r="O588">
        <f>_xlfn.XLOOKUP(FraudData[[#This Row],[device_trust_score]],DeviceRules[Device Min],DeviceRules[Risk Points],,-1)</f>
        <v>3</v>
      </c>
      <c r="P588">
        <f>_xlfn.XLOOKUP(FraudData[[#This Row],[velocity_last_24h]],VelocityRules[Velocity Min],VelocityRules[Risk Points],,-1)</f>
        <v>0</v>
      </c>
      <c r="Q588">
        <f>_xlfn.XLOOKUP(FraudData[[#This Row],[merchant_category]],MerchantRules[Merchant Category],MerchantRules[Risk Points],0)</f>
        <v>0</v>
      </c>
      <c r="R588">
        <f>SUM(FraudData[[#This Row],[Amount Risk]:[Merchant Risk]])</f>
        <v>3</v>
      </c>
      <c r="S588" t="str" cm="1">
        <f t="array" ref="S588">_xlfn.IFS(FraudData[[#This Row],[Fraud Risk Score]]&gt;=8,"High Risk",FraudData[[#This Row],[Fraud Risk Score]]&gt;=6,"Medium Risk",TRUE,"Low Risk")</f>
        <v>Low Risk</v>
      </c>
    </row>
    <row r="589" spans="1:19">
      <c r="A589">
        <v>588</v>
      </c>
      <c r="B589">
        <v>24.84</v>
      </c>
      <c r="C589">
        <v>21</v>
      </c>
      <c r="D589" t="s">
        <v>48</v>
      </c>
      <c r="E589">
        <v>0</v>
      </c>
      <c r="F589">
        <v>0</v>
      </c>
      <c r="G589">
        <v>41</v>
      </c>
      <c r="H589">
        <v>2</v>
      </c>
      <c r="I589">
        <v>30</v>
      </c>
      <c r="J589">
        <v>0</v>
      </c>
      <c r="K589">
        <f>_xlfn.XLOOKUP(FraudData[[#This Row],[amount]],AmountRules[Amount Min],AmountRules[Risk Points],,-1)</f>
        <v>0</v>
      </c>
      <c r="L589">
        <f>_xlfn.XLOOKUP(FraudData[[#This Row],[transaction_hour]],TimeRules[Hour Min],TimeRules[Risk Points],,-1)</f>
        <v>0</v>
      </c>
      <c r="M589">
        <f>_xlfn.XLOOKUP(FraudData[[#This Row],[foreign_transaction]],ForeignRules[Foreign Transaction],ForeignRules[Risk Points],0)</f>
        <v>0</v>
      </c>
      <c r="N589">
        <f>_xlfn.XLOOKUP(FraudData[[#This Row],[location_mismatch]],Table10[Location Mismatch],Table10[Risk Points],0)</f>
        <v>0</v>
      </c>
      <c r="O589">
        <f>_xlfn.XLOOKUP(FraudData[[#This Row],[device_trust_score]],DeviceRules[Device Min],DeviceRules[Risk Points],,-1)</f>
        <v>2</v>
      </c>
      <c r="P589">
        <f>_xlfn.XLOOKUP(FraudData[[#This Row],[velocity_last_24h]],VelocityRules[Velocity Min],VelocityRules[Risk Points],,-1)</f>
        <v>0</v>
      </c>
      <c r="Q589">
        <f>_xlfn.XLOOKUP(FraudData[[#This Row],[merchant_category]],MerchantRules[Merchant Category],MerchantRules[Risk Points],0)</f>
        <v>0</v>
      </c>
      <c r="R589">
        <f>SUM(FraudData[[#This Row],[Amount Risk]:[Merchant Risk]])</f>
        <v>2</v>
      </c>
      <c r="S589" t="str" cm="1">
        <f t="array" ref="S589">_xlfn.IFS(FraudData[[#This Row],[Fraud Risk Score]]&gt;=8,"High Risk",FraudData[[#This Row],[Fraud Risk Score]]&gt;=6,"Medium Risk",TRUE,"Low Risk")</f>
        <v>Low Risk</v>
      </c>
    </row>
    <row r="590" spans="1:19">
      <c r="A590">
        <v>589</v>
      </c>
      <c r="B590">
        <v>24.66</v>
      </c>
      <c r="C590">
        <v>8</v>
      </c>
      <c r="D590" t="s">
        <v>48</v>
      </c>
      <c r="E590">
        <v>0</v>
      </c>
      <c r="F590">
        <v>0</v>
      </c>
      <c r="G590">
        <v>31</v>
      </c>
      <c r="H590">
        <v>3</v>
      </c>
      <c r="I590">
        <v>68</v>
      </c>
      <c r="J590">
        <v>0</v>
      </c>
      <c r="K590">
        <f>_xlfn.XLOOKUP(FraudData[[#This Row],[amount]],AmountRules[Amount Min],AmountRules[Risk Points],,-1)</f>
        <v>0</v>
      </c>
      <c r="L590">
        <f>_xlfn.XLOOKUP(FraudData[[#This Row],[transaction_hour]],TimeRules[Hour Min],TimeRules[Risk Points],,-1)</f>
        <v>0</v>
      </c>
      <c r="M590">
        <f>_xlfn.XLOOKUP(FraudData[[#This Row],[foreign_transaction]],ForeignRules[Foreign Transaction],ForeignRules[Risk Points],0)</f>
        <v>0</v>
      </c>
      <c r="N590">
        <f>_xlfn.XLOOKUP(FraudData[[#This Row],[location_mismatch]],Table10[Location Mismatch],Table10[Risk Points],0)</f>
        <v>0</v>
      </c>
      <c r="O590">
        <f>_xlfn.XLOOKUP(FraudData[[#This Row],[device_trust_score]],DeviceRules[Device Min],DeviceRules[Risk Points],,-1)</f>
        <v>2</v>
      </c>
      <c r="P590">
        <f>_xlfn.XLOOKUP(FraudData[[#This Row],[velocity_last_24h]],VelocityRules[Velocity Min],VelocityRules[Risk Points],,-1)</f>
        <v>0</v>
      </c>
      <c r="Q590">
        <f>_xlfn.XLOOKUP(FraudData[[#This Row],[merchant_category]],MerchantRules[Merchant Category],MerchantRules[Risk Points],0)</f>
        <v>0</v>
      </c>
      <c r="R590">
        <f>SUM(FraudData[[#This Row],[Amount Risk]:[Merchant Risk]])</f>
        <v>2</v>
      </c>
      <c r="S590" t="str" cm="1">
        <f t="array" ref="S590">_xlfn.IFS(FraudData[[#This Row],[Fraud Risk Score]]&gt;=8,"High Risk",FraudData[[#This Row],[Fraud Risk Score]]&gt;=6,"Medium Risk",TRUE,"Low Risk")</f>
        <v>Low Risk</v>
      </c>
    </row>
    <row r="591" spans="1:19">
      <c r="A591">
        <v>590</v>
      </c>
      <c r="B591">
        <v>29.66</v>
      </c>
      <c r="C591">
        <v>10</v>
      </c>
      <c r="D591" t="s">
        <v>46</v>
      </c>
      <c r="E591">
        <v>0</v>
      </c>
      <c r="F591">
        <v>0</v>
      </c>
      <c r="G591">
        <v>29</v>
      </c>
      <c r="H591">
        <v>1</v>
      </c>
      <c r="I591">
        <v>44</v>
      </c>
      <c r="J591">
        <v>0</v>
      </c>
      <c r="K591">
        <f>_xlfn.XLOOKUP(FraudData[[#This Row],[amount]],AmountRules[Amount Min],AmountRules[Risk Points],,-1)</f>
        <v>0</v>
      </c>
      <c r="L591">
        <f>_xlfn.XLOOKUP(FraudData[[#This Row],[transaction_hour]],TimeRules[Hour Min],TimeRules[Risk Points],,-1)</f>
        <v>0</v>
      </c>
      <c r="M591">
        <f>_xlfn.XLOOKUP(FraudData[[#This Row],[foreign_transaction]],ForeignRules[Foreign Transaction],ForeignRules[Risk Points],0)</f>
        <v>0</v>
      </c>
      <c r="N591">
        <f>_xlfn.XLOOKUP(FraudData[[#This Row],[location_mismatch]],Table10[Location Mismatch],Table10[Risk Points],0)</f>
        <v>0</v>
      </c>
      <c r="O591">
        <f>_xlfn.XLOOKUP(FraudData[[#This Row],[device_trust_score]],DeviceRules[Device Min],DeviceRules[Risk Points],,-1)</f>
        <v>3</v>
      </c>
      <c r="P591">
        <f>_xlfn.XLOOKUP(FraudData[[#This Row],[velocity_last_24h]],VelocityRules[Velocity Min],VelocityRules[Risk Points],,-1)</f>
        <v>0</v>
      </c>
      <c r="Q591">
        <f>_xlfn.XLOOKUP(FraudData[[#This Row],[merchant_category]],MerchantRules[Merchant Category],MerchantRules[Risk Points],0)</f>
        <v>0</v>
      </c>
      <c r="R591">
        <f>SUM(FraudData[[#This Row],[Amount Risk]:[Merchant Risk]])</f>
        <v>3</v>
      </c>
      <c r="S591" t="str" cm="1">
        <f t="array" ref="S591">_xlfn.IFS(FraudData[[#This Row],[Fraud Risk Score]]&gt;=8,"High Risk",FraudData[[#This Row],[Fraud Risk Score]]&gt;=6,"Medium Risk",TRUE,"Low Risk")</f>
        <v>Low Risk</v>
      </c>
    </row>
    <row r="592" spans="1:19">
      <c r="A592">
        <v>591</v>
      </c>
      <c r="B592">
        <v>26.9</v>
      </c>
      <c r="C592">
        <v>20</v>
      </c>
      <c r="D592" t="s">
        <v>46</v>
      </c>
      <c r="E592">
        <v>1</v>
      </c>
      <c r="F592">
        <v>0</v>
      </c>
      <c r="G592">
        <v>76</v>
      </c>
      <c r="H592">
        <v>2</v>
      </c>
      <c r="I592">
        <v>54</v>
      </c>
      <c r="J592">
        <v>0</v>
      </c>
      <c r="K592">
        <f>_xlfn.XLOOKUP(FraudData[[#This Row],[amount]],AmountRules[Amount Min],AmountRules[Risk Points],,-1)</f>
        <v>0</v>
      </c>
      <c r="L592">
        <f>_xlfn.XLOOKUP(FraudData[[#This Row],[transaction_hour]],TimeRules[Hour Min],TimeRules[Risk Points],,-1)</f>
        <v>0</v>
      </c>
      <c r="M592">
        <f>_xlfn.XLOOKUP(FraudData[[#This Row],[foreign_transaction]],ForeignRules[Foreign Transaction],ForeignRules[Risk Points],0)</f>
        <v>3</v>
      </c>
      <c r="N592">
        <f>_xlfn.XLOOKUP(FraudData[[#This Row],[location_mismatch]],Table10[Location Mismatch],Table10[Risk Points],0)</f>
        <v>0</v>
      </c>
      <c r="O592">
        <f>_xlfn.XLOOKUP(FraudData[[#This Row],[device_trust_score]],DeviceRules[Device Min],DeviceRules[Risk Points],,-1)</f>
        <v>0</v>
      </c>
      <c r="P592">
        <f>_xlfn.XLOOKUP(FraudData[[#This Row],[velocity_last_24h]],VelocityRules[Velocity Min],VelocityRules[Risk Points],,-1)</f>
        <v>0</v>
      </c>
      <c r="Q592">
        <f>_xlfn.XLOOKUP(FraudData[[#This Row],[merchant_category]],MerchantRules[Merchant Category],MerchantRules[Risk Points],0)</f>
        <v>0</v>
      </c>
      <c r="R592">
        <f>SUM(FraudData[[#This Row],[Amount Risk]:[Merchant Risk]])</f>
        <v>3</v>
      </c>
      <c r="S592" t="str" cm="1">
        <f t="array" ref="S592">_xlfn.IFS(FraudData[[#This Row],[Fraud Risk Score]]&gt;=8,"High Risk",FraudData[[#This Row],[Fraud Risk Score]]&gt;=6,"Medium Risk",TRUE,"Low Risk")</f>
        <v>Low Risk</v>
      </c>
    </row>
    <row r="593" spans="1:19">
      <c r="A593">
        <v>592</v>
      </c>
      <c r="B593">
        <v>184.34</v>
      </c>
      <c r="C593">
        <v>14</v>
      </c>
      <c r="D593" t="s">
        <v>48</v>
      </c>
      <c r="E593">
        <v>0</v>
      </c>
      <c r="F593">
        <v>0</v>
      </c>
      <c r="G593">
        <v>77</v>
      </c>
      <c r="H593">
        <v>2</v>
      </c>
      <c r="I593">
        <v>25</v>
      </c>
      <c r="J593">
        <v>0</v>
      </c>
      <c r="K593">
        <f>_xlfn.XLOOKUP(FraudData[[#This Row],[amount]],AmountRules[Amount Min],AmountRules[Risk Points],,-1)</f>
        <v>0</v>
      </c>
      <c r="L593">
        <f>_xlfn.XLOOKUP(FraudData[[#This Row],[transaction_hour]],TimeRules[Hour Min],TimeRules[Risk Points],,-1)</f>
        <v>0</v>
      </c>
      <c r="M593">
        <f>_xlfn.XLOOKUP(FraudData[[#This Row],[foreign_transaction]],ForeignRules[Foreign Transaction],ForeignRules[Risk Points],0)</f>
        <v>0</v>
      </c>
      <c r="N593">
        <f>_xlfn.XLOOKUP(FraudData[[#This Row],[location_mismatch]],Table10[Location Mismatch],Table10[Risk Points],0)</f>
        <v>0</v>
      </c>
      <c r="O593">
        <f>_xlfn.XLOOKUP(FraudData[[#This Row],[device_trust_score]],DeviceRules[Device Min],DeviceRules[Risk Points],,-1)</f>
        <v>0</v>
      </c>
      <c r="P593">
        <f>_xlfn.XLOOKUP(FraudData[[#This Row],[velocity_last_24h]],VelocityRules[Velocity Min],VelocityRules[Risk Points],,-1)</f>
        <v>0</v>
      </c>
      <c r="Q593">
        <f>_xlfn.XLOOKUP(FraudData[[#This Row],[merchant_category]],MerchantRules[Merchant Category],MerchantRules[Risk Points],0)</f>
        <v>0</v>
      </c>
      <c r="R593">
        <f>SUM(FraudData[[#This Row],[Amount Risk]:[Merchant Risk]])</f>
        <v>0</v>
      </c>
      <c r="S593" t="str" cm="1">
        <f t="array" ref="S593">_xlfn.IFS(FraudData[[#This Row],[Fraud Risk Score]]&gt;=8,"High Risk",FraudData[[#This Row],[Fraud Risk Score]]&gt;=6,"Medium Risk",TRUE,"Low Risk")</f>
        <v>Low Risk</v>
      </c>
    </row>
    <row r="594" spans="1:19">
      <c r="A594">
        <v>593</v>
      </c>
      <c r="B594">
        <v>36.130000000000003</v>
      </c>
      <c r="C594">
        <v>2</v>
      </c>
      <c r="D594" t="s">
        <v>46</v>
      </c>
      <c r="E594">
        <v>0</v>
      </c>
      <c r="F594">
        <v>0</v>
      </c>
      <c r="G594">
        <v>27</v>
      </c>
      <c r="H594">
        <v>3</v>
      </c>
      <c r="I594">
        <v>19</v>
      </c>
      <c r="J594">
        <v>0</v>
      </c>
      <c r="K594">
        <f>_xlfn.XLOOKUP(FraudData[[#This Row],[amount]],AmountRules[Amount Min],AmountRules[Risk Points],,-1)</f>
        <v>0</v>
      </c>
      <c r="L594">
        <f>_xlfn.XLOOKUP(FraudData[[#This Row],[transaction_hour]],TimeRules[Hour Min],TimeRules[Risk Points],,-1)</f>
        <v>3</v>
      </c>
      <c r="M594">
        <f>_xlfn.XLOOKUP(FraudData[[#This Row],[foreign_transaction]],ForeignRules[Foreign Transaction],ForeignRules[Risk Points],0)</f>
        <v>0</v>
      </c>
      <c r="N594">
        <f>_xlfn.XLOOKUP(FraudData[[#This Row],[location_mismatch]],Table10[Location Mismatch],Table10[Risk Points],0)</f>
        <v>0</v>
      </c>
      <c r="O594">
        <f>_xlfn.XLOOKUP(FraudData[[#This Row],[device_trust_score]],DeviceRules[Device Min],DeviceRules[Risk Points],,-1)</f>
        <v>3</v>
      </c>
      <c r="P594">
        <f>_xlfn.XLOOKUP(FraudData[[#This Row],[velocity_last_24h]],VelocityRules[Velocity Min],VelocityRules[Risk Points],,-1)</f>
        <v>0</v>
      </c>
      <c r="Q594">
        <f>_xlfn.XLOOKUP(FraudData[[#This Row],[merchant_category]],MerchantRules[Merchant Category],MerchantRules[Risk Points],0)</f>
        <v>0</v>
      </c>
      <c r="R594">
        <f>SUM(FraudData[[#This Row],[Amount Risk]:[Merchant Risk]])</f>
        <v>6</v>
      </c>
      <c r="S594" t="str" cm="1">
        <f t="array" ref="S594">_xlfn.IFS(FraudData[[#This Row],[Fraud Risk Score]]&gt;=8,"High Risk",FraudData[[#This Row],[Fraud Risk Score]]&gt;=6,"Medium Risk",TRUE,"Low Risk")</f>
        <v>Medium Risk</v>
      </c>
    </row>
    <row r="595" spans="1:19">
      <c r="A595">
        <v>594</v>
      </c>
      <c r="B595">
        <v>76.349999999999994</v>
      </c>
      <c r="C595">
        <v>15</v>
      </c>
      <c r="D595" t="s">
        <v>48</v>
      </c>
      <c r="E595">
        <v>0</v>
      </c>
      <c r="F595">
        <v>0</v>
      </c>
      <c r="G595">
        <v>86</v>
      </c>
      <c r="H595">
        <v>2</v>
      </c>
      <c r="I595">
        <v>59</v>
      </c>
      <c r="J595">
        <v>0</v>
      </c>
      <c r="K595">
        <f>_xlfn.XLOOKUP(FraudData[[#This Row],[amount]],AmountRules[Amount Min],AmountRules[Risk Points],,-1)</f>
        <v>0</v>
      </c>
      <c r="L595">
        <f>_xlfn.XLOOKUP(FraudData[[#This Row],[transaction_hour]],TimeRules[Hour Min],TimeRules[Risk Points],,-1)</f>
        <v>0</v>
      </c>
      <c r="M595">
        <f>_xlfn.XLOOKUP(FraudData[[#This Row],[foreign_transaction]],ForeignRules[Foreign Transaction],ForeignRules[Risk Points],0)</f>
        <v>0</v>
      </c>
      <c r="N595">
        <f>_xlfn.XLOOKUP(FraudData[[#This Row],[location_mismatch]],Table10[Location Mismatch],Table10[Risk Points],0)</f>
        <v>0</v>
      </c>
      <c r="O595">
        <f>_xlfn.XLOOKUP(FraudData[[#This Row],[device_trust_score]],DeviceRules[Device Min],DeviceRules[Risk Points],,-1)</f>
        <v>0</v>
      </c>
      <c r="P595">
        <f>_xlfn.XLOOKUP(FraudData[[#This Row],[velocity_last_24h]],VelocityRules[Velocity Min],VelocityRules[Risk Points],,-1)</f>
        <v>0</v>
      </c>
      <c r="Q595">
        <f>_xlfn.XLOOKUP(FraudData[[#This Row],[merchant_category]],MerchantRules[Merchant Category],MerchantRules[Risk Points],0)</f>
        <v>0</v>
      </c>
      <c r="R595">
        <f>SUM(FraudData[[#This Row],[Amount Risk]:[Merchant Risk]])</f>
        <v>0</v>
      </c>
      <c r="S595" t="str" cm="1">
        <f t="array" ref="S595">_xlfn.IFS(FraudData[[#This Row],[Fraud Risk Score]]&gt;=8,"High Risk",FraudData[[#This Row],[Fraud Risk Score]]&gt;=6,"Medium Risk",TRUE,"Low Risk")</f>
        <v>Low Risk</v>
      </c>
    </row>
    <row r="596" spans="1:19">
      <c r="A596">
        <v>595</v>
      </c>
      <c r="B596">
        <v>408.78</v>
      </c>
      <c r="C596">
        <v>20</v>
      </c>
      <c r="D596" t="s">
        <v>50</v>
      </c>
      <c r="E596">
        <v>0</v>
      </c>
      <c r="F596">
        <v>0</v>
      </c>
      <c r="G596">
        <v>56</v>
      </c>
      <c r="H596">
        <v>4</v>
      </c>
      <c r="I596">
        <v>21</v>
      </c>
      <c r="J596">
        <v>0</v>
      </c>
      <c r="K596">
        <f>_xlfn.XLOOKUP(FraudData[[#This Row],[amount]],AmountRules[Amount Min],AmountRules[Risk Points],,-1)</f>
        <v>0</v>
      </c>
      <c r="L596">
        <f>_xlfn.XLOOKUP(FraudData[[#This Row],[transaction_hour]],TimeRules[Hour Min],TimeRules[Risk Points],,-1)</f>
        <v>0</v>
      </c>
      <c r="M596">
        <f>_xlfn.XLOOKUP(FraudData[[#This Row],[foreign_transaction]],ForeignRules[Foreign Transaction],ForeignRules[Risk Points],0)</f>
        <v>0</v>
      </c>
      <c r="N596">
        <f>_xlfn.XLOOKUP(FraudData[[#This Row],[location_mismatch]],Table10[Location Mismatch],Table10[Risk Points],0)</f>
        <v>0</v>
      </c>
      <c r="O596">
        <f>_xlfn.XLOOKUP(FraudData[[#This Row],[device_trust_score]],DeviceRules[Device Min],DeviceRules[Risk Points],,-1)</f>
        <v>1</v>
      </c>
      <c r="P596">
        <f>_xlfn.XLOOKUP(FraudData[[#This Row],[velocity_last_24h]],VelocityRules[Velocity Min],VelocityRules[Risk Points],,-1)</f>
        <v>0</v>
      </c>
      <c r="Q596">
        <f>_xlfn.XLOOKUP(FraudData[[#This Row],[merchant_category]],MerchantRules[Merchant Category],MerchantRules[Risk Points],0)</f>
        <v>0</v>
      </c>
      <c r="R596">
        <f>SUM(FraudData[[#This Row],[Amount Risk]:[Merchant Risk]])</f>
        <v>1</v>
      </c>
      <c r="S596" t="str" cm="1">
        <f t="array" ref="S596">_xlfn.IFS(FraudData[[#This Row],[Fraud Risk Score]]&gt;=8,"High Risk",FraudData[[#This Row],[Fraud Risk Score]]&gt;=6,"Medium Risk",TRUE,"Low Risk")</f>
        <v>Low Risk</v>
      </c>
    </row>
    <row r="597" spans="1:19">
      <c r="A597">
        <v>596</v>
      </c>
      <c r="B597">
        <v>115.63</v>
      </c>
      <c r="C597">
        <v>20</v>
      </c>
      <c r="D597" t="s">
        <v>46</v>
      </c>
      <c r="E597">
        <v>0</v>
      </c>
      <c r="F597">
        <v>0</v>
      </c>
      <c r="G597">
        <v>26</v>
      </c>
      <c r="H597">
        <v>1</v>
      </c>
      <c r="I597">
        <v>27</v>
      </c>
      <c r="J597">
        <v>0</v>
      </c>
      <c r="K597">
        <f>_xlfn.XLOOKUP(FraudData[[#This Row],[amount]],AmountRules[Amount Min],AmountRules[Risk Points],,-1)</f>
        <v>0</v>
      </c>
      <c r="L597">
        <f>_xlfn.XLOOKUP(FraudData[[#This Row],[transaction_hour]],TimeRules[Hour Min],TimeRules[Risk Points],,-1)</f>
        <v>0</v>
      </c>
      <c r="M597">
        <f>_xlfn.XLOOKUP(FraudData[[#This Row],[foreign_transaction]],ForeignRules[Foreign Transaction],ForeignRules[Risk Points],0)</f>
        <v>0</v>
      </c>
      <c r="N597">
        <f>_xlfn.XLOOKUP(FraudData[[#This Row],[location_mismatch]],Table10[Location Mismatch],Table10[Risk Points],0)</f>
        <v>0</v>
      </c>
      <c r="O597">
        <f>_xlfn.XLOOKUP(FraudData[[#This Row],[device_trust_score]],DeviceRules[Device Min],DeviceRules[Risk Points],,-1)</f>
        <v>3</v>
      </c>
      <c r="P597">
        <f>_xlfn.XLOOKUP(FraudData[[#This Row],[velocity_last_24h]],VelocityRules[Velocity Min],VelocityRules[Risk Points],,-1)</f>
        <v>0</v>
      </c>
      <c r="Q597">
        <f>_xlfn.XLOOKUP(FraudData[[#This Row],[merchant_category]],MerchantRules[Merchant Category],MerchantRules[Risk Points],0)</f>
        <v>0</v>
      </c>
      <c r="R597">
        <f>SUM(FraudData[[#This Row],[Amount Risk]:[Merchant Risk]])</f>
        <v>3</v>
      </c>
      <c r="S597" t="str" cm="1">
        <f t="array" ref="S597">_xlfn.IFS(FraudData[[#This Row],[Fraud Risk Score]]&gt;=8,"High Risk",FraudData[[#This Row],[Fraud Risk Score]]&gt;=6,"Medium Risk",TRUE,"Low Risk")</f>
        <v>Low Risk</v>
      </c>
    </row>
    <row r="598" spans="1:19">
      <c r="A598">
        <v>597</v>
      </c>
      <c r="B598">
        <v>198.23</v>
      </c>
      <c r="C598">
        <v>20</v>
      </c>
      <c r="D598" t="s">
        <v>48</v>
      </c>
      <c r="E598">
        <v>0</v>
      </c>
      <c r="F598">
        <v>1</v>
      </c>
      <c r="G598">
        <v>77</v>
      </c>
      <c r="H598">
        <v>5</v>
      </c>
      <c r="I598">
        <v>31</v>
      </c>
      <c r="J598">
        <v>0</v>
      </c>
      <c r="K598">
        <f>_xlfn.XLOOKUP(FraudData[[#This Row],[amount]],AmountRules[Amount Min],AmountRules[Risk Points],,-1)</f>
        <v>0</v>
      </c>
      <c r="L598">
        <f>_xlfn.XLOOKUP(FraudData[[#This Row],[transaction_hour]],TimeRules[Hour Min],TimeRules[Risk Points],,-1)</f>
        <v>0</v>
      </c>
      <c r="M598">
        <f>_xlfn.XLOOKUP(FraudData[[#This Row],[foreign_transaction]],ForeignRules[Foreign Transaction],ForeignRules[Risk Points],0)</f>
        <v>0</v>
      </c>
      <c r="N598">
        <f>_xlfn.XLOOKUP(FraudData[[#This Row],[location_mismatch]],Table10[Location Mismatch],Table10[Risk Points],0)</f>
        <v>3</v>
      </c>
      <c r="O598">
        <f>_xlfn.XLOOKUP(FraudData[[#This Row],[device_trust_score]],DeviceRules[Device Min],DeviceRules[Risk Points],,-1)</f>
        <v>0</v>
      </c>
      <c r="P598">
        <f>_xlfn.XLOOKUP(FraudData[[#This Row],[velocity_last_24h]],VelocityRules[Velocity Min],VelocityRules[Risk Points],,-1)</f>
        <v>3</v>
      </c>
      <c r="Q598">
        <f>_xlfn.XLOOKUP(FraudData[[#This Row],[merchant_category]],MerchantRules[Merchant Category],MerchantRules[Risk Points],0)</f>
        <v>0</v>
      </c>
      <c r="R598">
        <f>SUM(FraudData[[#This Row],[Amount Risk]:[Merchant Risk]])</f>
        <v>6</v>
      </c>
      <c r="S598" t="str" cm="1">
        <f t="array" ref="S598">_xlfn.IFS(FraudData[[#This Row],[Fraud Risk Score]]&gt;=8,"High Risk",FraudData[[#This Row],[Fraud Risk Score]]&gt;=6,"Medium Risk",TRUE,"Low Risk")</f>
        <v>Medium Risk</v>
      </c>
    </row>
    <row r="599" spans="1:19">
      <c r="A599">
        <v>598</v>
      </c>
      <c r="B599">
        <v>34.04</v>
      </c>
      <c r="C599">
        <v>11</v>
      </c>
      <c r="D599" t="s">
        <v>46</v>
      </c>
      <c r="E599">
        <v>0</v>
      </c>
      <c r="F599">
        <v>0</v>
      </c>
      <c r="G599">
        <v>36</v>
      </c>
      <c r="H599">
        <v>0</v>
      </c>
      <c r="I599">
        <v>42</v>
      </c>
      <c r="J599">
        <v>0</v>
      </c>
      <c r="K599">
        <f>_xlfn.XLOOKUP(FraudData[[#This Row],[amount]],AmountRules[Amount Min],AmountRules[Risk Points],,-1)</f>
        <v>0</v>
      </c>
      <c r="L599">
        <f>_xlfn.XLOOKUP(FraudData[[#This Row],[transaction_hour]],TimeRules[Hour Min],TimeRules[Risk Points],,-1)</f>
        <v>0</v>
      </c>
      <c r="M599">
        <f>_xlfn.XLOOKUP(FraudData[[#This Row],[foreign_transaction]],ForeignRules[Foreign Transaction],ForeignRules[Risk Points],0)</f>
        <v>0</v>
      </c>
      <c r="N599">
        <f>_xlfn.XLOOKUP(FraudData[[#This Row],[location_mismatch]],Table10[Location Mismatch],Table10[Risk Points],0)</f>
        <v>0</v>
      </c>
      <c r="O599">
        <f>_xlfn.XLOOKUP(FraudData[[#This Row],[device_trust_score]],DeviceRules[Device Min],DeviceRules[Risk Points],,-1)</f>
        <v>2</v>
      </c>
      <c r="P599">
        <f>_xlfn.XLOOKUP(FraudData[[#This Row],[velocity_last_24h]],VelocityRules[Velocity Min],VelocityRules[Risk Points],,-1)</f>
        <v>0</v>
      </c>
      <c r="Q599">
        <f>_xlfn.XLOOKUP(FraudData[[#This Row],[merchant_category]],MerchantRules[Merchant Category],MerchantRules[Risk Points],0)</f>
        <v>0</v>
      </c>
      <c r="R599">
        <f>SUM(FraudData[[#This Row],[Amount Risk]:[Merchant Risk]])</f>
        <v>2</v>
      </c>
      <c r="S599" t="str" cm="1">
        <f t="array" ref="S599">_xlfn.IFS(FraudData[[#This Row],[Fraud Risk Score]]&gt;=8,"High Risk",FraudData[[#This Row],[Fraud Risk Score]]&gt;=6,"Medium Risk",TRUE,"Low Risk")</f>
        <v>Low Risk</v>
      </c>
    </row>
    <row r="600" spans="1:19">
      <c r="A600">
        <v>599</v>
      </c>
      <c r="B600">
        <v>38.44</v>
      </c>
      <c r="C600">
        <v>22</v>
      </c>
      <c r="D600" t="s">
        <v>49</v>
      </c>
      <c r="E600">
        <v>0</v>
      </c>
      <c r="F600">
        <v>0</v>
      </c>
      <c r="G600">
        <v>29</v>
      </c>
      <c r="H600">
        <v>2</v>
      </c>
      <c r="I600">
        <v>58</v>
      </c>
      <c r="J600">
        <v>0</v>
      </c>
      <c r="K600">
        <f>_xlfn.XLOOKUP(FraudData[[#This Row],[amount]],AmountRules[Amount Min],AmountRules[Risk Points],,-1)</f>
        <v>0</v>
      </c>
      <c r="L600">
        <f>_xlfn.XLOOKUP(FraudData[[#This Row],[transaction_hour]],TimeRules[Hour Min],TimeRules[Risk Points],,-1)</f>
        <v>0</v>
      </c>
      <c r="M600">
        <f>_xlfn.XLOOKUP(FraudData[[#This Row],[foreign_transaction]],ForeignRules[Foreign Transaction],ForeignRules[Risk Points],0)</f>
        <v>0</v>
      </c>
      <c r="N600">
        <f>_xlfn.XLOOKUP(FraudData[[#This Row],[location_mismatch]],Table10[Location Mismatch],Table10[Risk Points],0)</f>
        <v>0</v>
      </c>
      <c r="O600">
        <f>_xlfn.XLOOKUP(FraudData[[#This Row],[device_trust_score]],DeviceRules[Device Min],DeviceRules[Risk Points],,-1)</f>
        <v>3</v>
      </c>
      <c r="P600">
        <f>_xlfn.XLOOKUP(FraudData[[#This Row],[velocity_last_24h]],VelocityRules[Velocity Min],VelocityRules[Risk Points],,-1)</f>
        <v>0</v>
      </c>
      <c r="Q600">
        <f>_xlfn.XLOOKUP(FraudData[[#This Row],[merchant_category]],MerchantRules[Merchant Category],MerchantRules[Risk Points],0)</f>
        <v>1</v>
      </c>
      <c r="R600">
        <f>SUM(FraudData[[#This Row],[Amount Risk]:[Merchant Risk]])</f>
        <v>4</v>
      </c>
      <c r="S600" t="str" cm="1">
        <f t="array" ref="S600">_xlfn.IFS(FraudData[[#This Row],[Fraud Risk Score]]&gt;=8,"High Risk",FraudData[[#This Row],[Fraud Risk Score]]&gt;=6,"Medium Risk",TRUE,"Low Risk")</f>
        <v>Low Risk</v>
      </c>
    </row>
    <row r="601" spans="1:19">
      <c r="A601">
        <v>600</v>
      </c>
      <c r="B601">
        <v>7.51</v>
      </c>
      <c r="C601">
        <v>4</v>
      </c>
      <c r="D601" t="s">
        <v>49</v>
      </c>
      <c r="E601">
        <v>0</v>
      </c>
      <c r="F601">
        <v>0</v>
      </c>
      <c r="G601">
        <v>28</v>
      </c>
      <c r="H601">
        <v>1</v>
      </c>
      <c r="I601">
        <v>31</v>
      </c>
      <c r="J601">
        <v>0</v>
      </c>
      <c r="K601">
        <f>_xlfn.XLOOKUP(FraudData[[#This Row],[amount]],AmountRules[Amount Min],AmountRules[Risk Points],,-1)</f>
        <v>0</v>
      </c>
      <c r="L601">
        <f>_xlfn.XLOOKUP(FraudData[[#This Row],[transaction_hour]],TimeRules[Hour Min],TimeRules[Risk Points],,-1)</f>
        <v>0</v>
      </c>
      <c r="M601">
        <f>_xlfn.XLOOKUP(FraudData[[#This Row],[foreign_transaction]],ForeignRules[Foreign Transaction],ForeignRules[Risk Points],0)</f>
        <v>0</v>
      </c>
      <c r="N601">
        <f>_xlfn.XLOOKUP(FraudData[[#This Row],[location_mismatch]],Table10[Location Mismatch],Table10[Risk Points],0)</f>
        <v>0</v>
      </c>
      <c r="O601">
        <f>_xlfn.XLOOKUP(FraudData[[#This Row],[device_trust_score]],DeviceRules[Device Min],DeviceRules[Risk Points],,-1)</f>
        <v>3</v>
      </c>
      <c r="P601">
        <f>_xlfn.XLOOKUP(FraudData[[#This Row],[velocity_last_24h]],VelocityRules[Velocity Min],VelocityRules[Risk Points],,-1)</f>
        <v>0</v>
      </c>
      <c r="Q601">
        <f>_xlfn.XLOOKUP(FraudData[[#This Row],[merchant_category]],MerchantRules[Merchant Category],MerchantRules[Risk Points],0)</f>
        <v>1</v>
      </c>
      <c r="R601">
        <f>SUM(FraudData[[#This Row],[Amount Risk]:[Merchant Risk]])</f>
        <v>4</v>
      </c>
      <c r="S601" t="str" cm="1">
        <f t="array" ref="S601">_xlfn.IFS(FraudData[[#This Row],[Fraud Risk Score]]&gt;=8,"High Risk",FraudData[[#This Row],[Fraud Risk Score]]&gt;=6,"Medium Risk",TRUE,"Low Risk")</f>
        <v>Low Risk</v>
      </c>
    </row>
    <row r="602" spans="1:19">
      <c r="A602">
        <v>601</v>
      </c>
      <c r="B602">
        <v>33.31</v>
      </c>
      <c r="C602">
        <v>6</v>
      </c>
      <c r="D602" t="s">
        <v>47</v>
      </c>
      <c r="E602">
        <v>0</v>
      </c>
      <c r="F602">
        <v>0</v>
      </c>
      <c r="G602">
        <v>80</v>
      </c>
      <c r="H602">
        <v>2</v>
      </c>
      <c r="I602">
        <v>27</v>
      </c>
      <c r="J602">
        <v>0</v>
      </c>
      <c r="K602">
        <f>_xlfn.XLOOKUP(FraudData[[#This Row],[amount]],AmountRules[Amount Min],AmountRules[Risk Points],,-1)</f>
        <v>0</v>
      </c>
      <c r="L602">
        <f>_xlfn.XLOOKUP(FraudData[[#This Row],[transaction_hour]],TimeRules[Hour Min],TimeRules[Risk Points],,-1)</f>
        <v>0</v>
      </c>
      <c r="M602">
        <f>_xlfn.XLOOKUP(FraudData[[#This Row],[foreign_transaction]],ForeignRules[Foreign Transaction],ForeignRules[Risk Points],0)</f>
        <v>0</v>
      </c>
      <c r="N602">
        <f>_xlfn.XLOOKUP(FraudData[[#This Row],[location_mismatch]],Table10[Location Mismatch],Table10[Risk Points],0)</f>
        <v>0</v>
      </c>
      <c r="O602">
        <f>_xlfn.XLOOKUP(FraudData[[#This Row],[device_trust_score]],DeviceRules[Device Min],DeviceRules[Risk Points],,-1)</f>
        <v>0</v>
      </c>
      <c r="P602">
        <f>_xlfn.XLOOKUP(FraudData[[#This Row],[velocity_last_24h]],VelocityRules[Velocity Min],VelocityRules[Risk Points],,-1)</f>
        <v>0</v>
      </c>
      <c r="Q602">
        <f>_xlfn.XLOOKUP(FraudData[[#This Row],[merchant_category]],MerchantRules[Merchant Category],MerchantRules[Risk Points],0)</f>
        <v>0</v>
      </c>
      <c r="R602">
        <f>SUM(FraudData[[#This Row],[Amount Risk]:[Merchant Risk]])</f>
        <v>0</v>
      </c>
      <c r="S602" t="str" cm="1">
        <f t="array" ref="S602">_xlfn.IFS(FraudData[[#This Row],[Fraud Risk Score]]&gt;=8,"High Risk",FraudData[[#This Row],[Fraud Risk Score]]&gt;=6,"Medium Risk",TRUE,"Low Risk")</f>
        <v>Low Risk</v>
      </c>
    </row>
    <row r="603" spans="1:19">
      <c r="A603">
        <v>602</v>
      </c>
      <c r="B603">
        <v>58.78</v>
      </c>
      <c r="C603">
        <v>8</v>
      </c>
      <c r="D603" t="s">
        <v>48</v>
      </c>
      <c r="E603">
        <v>1</v>
      </c>
      <c r="F603">
        <v>0</v>
      </c>
      <c r="G603">
        <v>88</v>
      </c>
      <c r="H603">
        <v>1</v>
      </c>
      <c r="I603">
        <v>25</v>
      </c>
      <c r="J603">
        <v>0</v>
      </c>
      <c r="K603">
        <f>_xlfn.XLOOKUP(FraudData[[#This Row],[amount]],AmountRules[Amount Min],AmountRules[Risk Points],,-1)</f>
        <v>0</v>
      </c>
      <c r="L603">
        <f>_xlfn.XLOOKUP(FraudData[[#This Row],[transaction_hour]],TimeRules[Hour Min],TimeRules[Risk Points],,-1)</f>
        <v>0</v>
      </c>
      <c r="M603">
        <f>_xlfn.XLOOKUP(FraudData[[#This Row],[foreign_transaction]],ForeignRules[Foreign Transaction],ForeignRules[Risk Points],0)</f>
        <v>3</v>
      </c>
      <c r="N603">
        <f>_xlfn.XLOOKUP(FraudData[[#This Row],[location_mismatch]],Table10[Location Mismatch],Table10[Risk Points],0)</f>
        <v>0</v>
      </c>
      <c r="O603">
        <f>_xlfn.XLOOKUP(FraudData[[#This Row],[device_trust_score]],DeviceRules[Device Min],DeviceRules[Risk Points],,-1)</f>
        <v>0</v>
      </c>
      <c r="P603">
        <f>_xlfn.XLOOKUP(FraudData[[#This Row],[velocity_last_24h]],VelocityRules[Velocity Min],VelocityRules[Risk Points],,-1)</f>
        <v>0</v>
      </c>
      <c r="Q603">
        <f>_xlfn.XLOOKUP(FraudData[[#This Row],[merchant_category]],MerchantRules[Merchant Category],MerchantRules[Risk Points],0)</f>
        <v>0</v>
      </c>
      <c r="R603">
        <f>SUM(FraudData[[#This Row],[Amount Risk]:[Merchant Risk]])</f>
        <v>3</v>
      </c>
      <c r="S603" t="str" cm="1">
        <f t="array" ref="S603">_xlfn.IFS(FraudData[[#This Row],[Fraud Risk Score]]&gt;=8,"High Risk",FraudData[[#This Row],[Fraud Risk Score]]&gt;=6,"Medium Risk",TRUE,"Low Risk")</f>
        <v>Low Risk</v>
      </c>
    </row>
    <row r="604" spans="1:19">
      <c r="A604">
        <v>603</v>
      </c>
      <c r="B604">
        <v>35.07</v>
      </c>
      <c r="C604">
        <v>20</v>
      </c>
      <c r="D604" t="s">
        <v>47</v>
      </c>
      <c r="E604">
        <v>1</v>
      </c>
      <c r="F604">
        <v>0</v>
      </c>
      <c r="G604">
        <v>69</v>
      </c>
      <c r="H604">
        <v>1</v>
      </c>
      <c r="I604">
        <v>23</v>
      </c>
      <c r="J604">
        <v>0</v>
      </c>
      <c r="K604">
        <f>_xlfn.XLOOKUP(FraudData[[#This Row],[amount]],AmountRules[Amount Min],AmountRules[Risk Points],,-1)</f>
        <v>0</v>
      </c>
      <c r="L604">
        <f>_xlfn.XLOOKUP(FraudData[[#This Row],[transaction_hour]],TimeRules[Hour Min],TimeRules[Risk Points],,-1)</f>
        <v>0</v>
      </c>
      <c r="M604">
        <f>_xlfn.XLOOKUP(FraudData[[#This Row],[foreign_transaction]],ForeignRules[Foreign Transaction],ForeignRules[Risk Points],0)</f>
        <v>3</v>
      </c>
      <c r="N604">
        <f>_xlfn.XLOOKUP(FraudData[[#This Row],[location_mismatch]],Table10[Location Mismatch],Table10[Risk Points],0)</f>
        <v>0</v>
      </c>
      <c r="O604">
        <f>_xlfn.XLOOKUP(FraudData[[#This Row],[device_trust_score]],DeviceRules[Device Min],DeviceRules[Risk Points],,-1)</f>
        <v>1</v>
      </c>
      <c r="P604">
        <f>_xlfn.XLOOKUP(FraudData[[#This Row],[velocity_last_24h]],VelocityRules[Velocity Min],VelocityRules[Risk Points],,-1)</f>
        <v>0</v>
      </c>
      <c r="Q604">
        <f>_xlfn.XLOOKUP(FraudData[[#This Row],[merchant_category]],MerchantRules[Merchant Category],MerchantRules[Risk Points],0)</f>
        <v>0</v>
      </c>
      <c r="R604">
        <f>SUM(FraudData[[#This Row],[Amount Risk]:[Merchant Risk]])</f>
        <v>4</v>
      </c>
      <c r="S604" t="str" cm="1">
        <f t="array" ref="S604">_xlfn.IFS(FraudData[[#This Row],[Fraud Risk Score]]&gt;=8,"High Risk",FraudData[[#This Row],[Fraud Risk Score]]&gt;=6,"Medium Risk",TRUE,"Low Risk")</f>
        <v>Low Risk</v>
      </c>
    </row>
    <row r="605" spans="1:19">
      <c r="A605">
        <v>604</v>
      </c>
      <c r="B605">
        <v>16.72</v>
      </c>
      <c r="C605">
        <v>17</v>
      </c>
      <c r="D605" t="s">
        <v>48</v>
      </c>
      <c r="E605">
        <v>1</v>
      </c>
      <c r="F605">
        <v>0</v>
      </c>
      <c r="G605">
        <v>84</v>
      </c>
      <c r="H605">
        <v>0</v>
      </c>
      <c r="I605">
        <v>22</v>
      </c>
      <c r="J605">
        <v>0</v>
      </c>
      <c r="K605">
        <f>_xlfn.XLOOKUP(FraudData[[#This Row],[amount]],AmountRules[Amount Min],AmountRules[Risk Points],,-1)</f>
        <v>0</v>
      </c>
      <c r="L605">
        <f>_xlfn.XLOOKUP(FraudData[[#This Row],[transaction_hour]],TimeRules[Hour Min],TimeRules[Risk Points],,-1)</f>
        <v>0</v>
      </c>
      <c r="M605">
        <f>_xlfn.XLOOKUP(FraudData[[#This Row],[foreign_transaction]],ForeignRules[Foreign Transaction],ForeignRules[Risk Points],0)</f>
        <v>3</v>
      </c>
      <c r="N605">
        <f>_xlfn.XLOOKUP(FraudData[[#This Row],[location_mismatch]],Table10[Location Mismatch],Table10[Risk Points],0)</f>
        <v>0</v>
      </c>
      <c r="O605">
        <f>_xlfn.XLOOKUP(FraudData[[#This Row],[device_trust_score]],DeviceRules[Device Min],DeviceRules[Risk Points],,-1)</f>
        <v>0</v>
      </c>
      <c r="P605">
        <f>_xlfn.XLOOKUP(FraudData[[#This Row],[velocity_last_24h]],VelocityRules[Velocity Min],VelocityRules[Risk Points],,-1)</f>
        <v>0</v>
      </c>
      <c r="Q605">
        <f>_xlfn.XLOOKUP(FraudData[[#This Row],[merchant_category]],MerchantRules[Merchant Category],MerchantRules[Risk Points],0)</f>
        <v>0</v>
      </c>
      <c r="R605">
        <f>SUM(FraudData[[#This Row],[Amount Risk]:[Merchant Risk]])</f>
        <v>3</v>
      </c>
      <c r="S605" t="str" cm="1">
        <f t="array" ref="S605">_xlfn.IFS(FraudData[[#This Row],[Fraud Risk Score]]&gt;=8,"High Risk",FraudData[[#This Row],[Fraud Risk Score]]&gt;=6,"Medium Risk",TRUE,"Low Risk")</f>
        <v>Low Risk</v>
      </c>
    </row>
    <row r="606" spans="1:19">
      <c r="A606">
        <v>605</v>
      </c>
      <c r="B606">
        <v>23.14</v>
      </c>
      <c r="C606">
        <v>20</v>
      </c>
      <c r="D606" t="s">
        <v>46</v>
      </c>
      <c r="E606">
        <v>1</v>
      </c>
      <c r="F606">
        <v>0</v>
      </c>
      <c r="G606">
        <v>44</v>
      </c>
      <c r="H606">
        <v>4</v>
      </c>
      <c r="I606">
        <v>38</v>
      </c>
      <c r="J606">
        <v>0</v>
      </c>
      <c r="K606">
        <f>_xlfn.XLOOKUP(FraudData[[#This Row],[amount]],AmountRules[Amount Min],AmountRules[Risk Points],,-1)</f>
        <v>0</v>
      </c>
      <c r="L606">
        <f>_xlfn.XLOOKUP(FraudData[[#This Row],[transaction_hour]],TimeRules[Hour Min],TimeRules[Risk Points],,-1)</f>
        <v>0</v>
      </c>
      <c r="M606">
        <f>_xlfn.XLOOKUP(FraudData[[#This Row],[foreign_transaction]],ForeignRules[Foreign Transaction],ForeignRules[Risk Points],0)</f>
        <v>3</v>
      </c>
      <c r="N606">
        <f>_xlfn.XLOOKUP(FraudData[[#This Row],[location_mismatch]],Table10[Location Mismatch],Table10[Risk Points],0)</f>
        <v>0</v>
      </c>
      <c r="O606">
        <f>_xlfn.XLOOKUP(FraudData[[#This Row],[device_trust_score]],DeviceRules[Device Min],DeviceRules[Risk Points],,-1)</f>
        <v>2</v>
      </c>
      <c r="P606">
        <f>_xlfn.XLOOKUP(FraudData[[#This Row],[velocity_last_24h]],VelocityRules[Velocity Min],VelocityRules[Risk Points],,-1)</f>
        <v>0</v>
      </c>
      <c r="Q606">
        <f>_xlfn.XLOOKUP(FraudData[[#This Row],[merchant_category]],MerchantRules[Merchant Category],MerchantRules[Risk Points],0)</f>
        <v>0</v>
      </c>
      <c r="R606">
        <f>SUM(FraudData[[#This Row],[Amount Risk]:[Merchant Risk]])</f>
        <v>5</v>
      </c>
      <c r="S606" t="str" cm="1">
        <f t="array" ref="S606">_xlfn.IFS(FraudData[[#This Row],[Fraud Risk Score]]&gt;=8,"High Risk",FraudData[[#This Row],[Fraud Risk Score]]&gt;=6,"Medium Risk",TRUE,"Low Risk")</f>
        <v>Low Risk</v>
      </c>
    </row>
    <row r="607" spans="1:19">
      <c r="A607">
        <v>606</v>
      </c>
      <c r="B607">
        <v>111.17</v>
      </c>
      <c r="C607">
        <v>7</v>
      </c>
      <c r="D607" t="s">
        <v>48</v>
      </c>
      <c r="E607">
        <v>0</v>
      </c>
      <c r="F607">
        <v>0</v>
      </c>
      <c r="G607">
        <v>77</v>
      </c>
      <c r="H607">
        <v>2</v>
      </c>
      <c r="I607">
        <v>66</v>
      </c>
      <c r="J607">
        <v>0</v>
      </c>
      <c r="K607">
        <f>_xlfn.XLOOKUP(FraudData[[#This Row],[amount]],AmountRules[Amount Min],AmountRules[Risk Points],,-1)</f>
        <v>0</v>
      </c>
      <c r="L607">
        <f>_xlfn.XLOOKUP(FraudData[[#This Row],[transaction_hour]],TimeRules[Hour Min],TimeRules[Risk Points],,-1)</f>
        <v>0</v>
      </c>
      <c r="M607">
        <f>_xlfn.XLOOKUP(FraudData[[#This Row],[foreign_transaction]],ForeignRules[Foreign Transaction],ForeignRules[Risk Points],0)</f>
        <v>0</v>
      </c>
      <c r="N607">
        <f>_xlfn.XLOOKUP(FraudData[[#This Row],[location_mismatch]],Table10[Location Mismatch],Table10[Risk Points],0)</f>
        <v>0</v>
      </c>
      <c r="O607">
        <f>_xlfn.XLOOKUP(FraudData[[#This Row],[device_trust_score]],DeviceRules[Device Min],DeviceRules[Risk Points],,-1)</f>
        <v>0</v>
      </c>
      <c r="P607">
        <f>_xlfn.XLOOKUP(FraudData[[#This Row],[velocity_last_24h]],VelocityRules[Velocity Min],VelocityRules[Risk Points],,-1)</f>
        <v>0</v>
      </c>
      <c r="Q607">
        <f>_xlfn.XLOOKUP(FraudData[[#This Row],[merchant_category]],MerchantRules[Merchant Category],MerchantRules[Risk Points],0)</f>
        <v>0</v>
      </c>
      <c r="R607">
        <f>SUM(FraudData[[#This Row],[Amount Risk]:[Merchant Risk]])</f>
        <v>0</v>
      </c>
      <c r="S607" t="str" cm="1">
        <f t="array" ref="S607">_xlfn.IFS(FraudData[[#This Row],[Fraud Risk Score]]&gt;=8,"High Risk",FraudData[[#This Row],[Fraud Risk Score]]&gt;=6,"Medium Risk",TRUE,"Low Risk")</f>
        <v>Low Risk</v>
      </c>
    </row>
    <row r="608" spans="1:19">
      <c r="A608">
        <v>607</v>
      </c>
      <c r="B608">
        <v>41.6</v>
      </c>
      <c r="C608">
        <v>11</v>
      </c>
      <c r="D608" t="s">
        <v>49</v>
      </c>
      <c r="E608">
        <v>0</v>
      </c>
      <c r="F608">
        <v>0</v>
      </c>
      <c r="G608">
        <v>97</v>
      </c>
      <c r="H608">
        <v>4</v>
      </c>
      <c r="I608">
        <v>40</v>
      </c>
      <c r="J608">
        <v>0</v>
      </c>
      <c r="K608">
        <f>_xlfn.XLOOKUP(FraudData[[#This Row],[amount]],AmountRules[Amount Min],AmountRules[Risk Points],,-1)</f>
        <v>0</v>
      </c>
      <c r="L608">
        <f>_xlfn.XLOOKUP(FraudData[[#This Row],[transaction_hour]],TimeRules[Hour Min],TimeRules[Risk Points],,-1)</f>
        <v>0</v>
      </c>
      <c r="M608">
        <f>_xlfn.XLOOKUP(FraudData[[#This Row],[foreign_transaction]],ForeignRules[Foreign Transaction],ForeignRules[Risk Points],0)</f>
        <v>0</v>
      </c>
      <c r="N608">
        <f>_xlfn.XLOOKUP(FraudData[[#This Row],[location_mismatch]],Table10[Location Mismatch],Table10[Risk Points],0)</f>
        <v>0</v>
      </c>
      <c r="O608">
        <f>_xlfn.XLOOKUP(FraudData[[#This Row],[device_trust_score]],DeviceRules[Device Min],DeviceRules[Risk Points],,-1)</f>
        <v>0</v>
      </c>
      <c r="P608">
        <f>_xlfn.XLOOKUP(FraudData[[#This Row],[velocity_last_24h]],VelocityRules[Velocity Min],VelocityRules[Risk Points],,-1)</f>
        <v>0</v>
      </c>
      <c r="Q608">
        <f>_xlfn.XLOOKUP(FraudData[[#This Row],[merchant_category]],MerchantRules[Merchant Category],MerchantRules[Risk Points],0)</f>
        <v>1</v>
      </c>
      <c r="R608">
        <f>SUM(FraudData[[#This Row],[Amount Risk]:[Merchant Risk]])</f>
        <v>1</v>
      </c>
      <c r="S608" t="str" cm="1">
        <f t="array" ref="S608">_xlfn.IFS(FraudData[[#This Row],[Fraud Risk Score]]&gt;=8,"High Risk",FraudData[[#This Row],[Fraud Risk Score]]&gt;=6,"Medium Risk",TRUE,"Low Risk")</f>
        <v>Low Risk</v>
      </c>
    </row>
    <row r="609" spans="1:19">
      <c r="A609">
        <v>608</v>
      </c>
      <c r="B609">
        <v>81.540000000000006</v>
      </c>
      <c r="C609">
        <v>19</v>
      </c>
      <c r="D609" t="s">
        <v>46</v>
      </c>
      <c r="E609">
        <v>0</v>
      </c>
      <c r="F609">
        <v>0</v>
      </c>
      <c r="G609">
        <v>40</v>
      </c>
      <c r="H609">
        <v>1</v>
      </c>
      <c r="I609">
        <v>54</v>
      </c>
      <c r="J609">
        <v>0</v>
      </c>
      <c r="K609">
        <f>_xlfn.XLOOKUP(FraudData[[#This Row],[amount]],AmountRules[Amount Min],AmountRules[Risk Points],,-1)</f>
        <v>0</v>
      </c>
      <c r="L609">
        <f>_xlfn.XLOOKUP(FraudData[[#This Row],[transaction_hour]],TimeRules[Hour Min],TimeRules[Risk Points],,-1)</f>
        <v>0</v>
      </c>
      <c r="M609">
        <f>_xlfn.XLOOKUP(FraudData[[#This Row],[foreign_transaction]],ForeignRules[Foreign Transaction],ForeignRules[Risk Points],0)</f>
        <v>0</v>
      </c>
      <c r="N609">
        <f>_xlfn.XLOOKUP(FraudData[[#This Row],[location_mismatch]],Table10[Location Mismatch],Table10[Risk Points],0)</f>
        <v>0</v>
      </c>
      <c r="O609">
        <f>_xlfn.XLOOKUP(FraudData[[#This Row],[device_trust_score]],DeviceRules[Device Min],DeviceRules[Risk Points],,-1)</f>
        <v>2</v>
      </c>
      <c r="P609">
        <f>_xlfn.XLOOKUP(FraudData[[#This Row],[velocity_last_24h]],VelocityRules[Velocity Min],VelocityRules[Risk Points],,-1)</f>
        <v>0</v>
      </c>
      <c r="Q609">
        <f>_xlfn.XLOOKUP(FraudData[[#This Row],[merchant_category]],MerchantRules[Merchant Category],MerchantRules[Risk Points],0)</f>
        <v>0</v>
      </c>
      <c r="R609">
        <f>SUM(FraudData[[#This Row],[Amount Risk]:[Merchant Risk]])</f>
        <v>2</v>
      </c>
      <c r="S609" t="str" cm="1">
        <f t="array" ref="S609">_xlfn.IFS(FraudData[[#This Row],[Fraud Risk Score]]&gt;=8,"High Risk",FraudData[[#This Row],[Fraud Risk Score]]&gt;=6,"Medium Risk",TRUE,"Low Risk")</f>
        <v>Low Risk</v>
      </c>
    </row>
    <row r="610" spans="1:19">
      <c r="A610">
        <v>609</v>
      </c>
      <c r="B610">
        <v>126</v>
      </c>
      <c r="C610">
        <v>1</v>
      </c>
      <c r="D610" t="s">
        <v>49</v>
      </c>
      <c r="E610">
        <v>0</v>
      </c>
      <c r="F610">
        <v>0</v>
      </c>
      <c r="G610">
        <v>54</v>
      </c>
      <c r="H610">
        <v>6</v>
      </c>
      <c r="I610">
        <v>36</v>
      </c>
      <c r="J610">
        <v>0</v>
      </c>
      <c r="K610">
        <f>_xlfn.XLOOKUP(FraudData[[#This Row],[amount]],AmountRules[Amount Min],AmountRules[Risk Points],,-1)</f>
        <v>0</v>
      </c>
      <c r="L610">
        <f>_xlfn.XLOOKUP(FraudData[[#This Row],[transaction_hour]],TimeRules[Hour Min],TimeRules[Risk Points],,-1)</f>
        <v>3</v>
      </c>
      <c r="M610">
        <f>_xlfn.XLOOKUP(FraudData[[#This Row],[foreign_transaction]],ForeignRules[Foreign Transaction],ForeignRules[Risk Points],0)</f>
        <v>0</v>
      </c>
      <c r="N610">
        <f>_xlfn.XLOOKUP(FraudData[[#This Row],[location_mismatch]],Table10[Location Mismatch],Table10[Risk Points],0)</f>
        <v>0</v>
      </c>
      <c r="O610">
        <f>_xlfn.XLOOKUP(FraudData[[#This Row],[device_trust_score]],DeviceRules[Device Min],DeviceRules[Risk Points],,-1)</f>
        <v>1</v>
      </c>
      <c r="P610">
        <f>_xlfn.XLOOKUP(FraudData[[#This Row],[velocity_last_24h]],VelocityRules[Velocity Min],VelocityRules[Risk Points],,-1)</f>
        <v>3</v>
      </c>
      <c r="Q610">
        <f>_xlfn.XLOOKUP(FraudData[[#This Row],[merchant_category]],MerchantRules[Merchant Category],MerchantRules[Risk Points],0)</f>
        <v>1</v>
      </c>
      <c r="R610">
        <f>SUM(FraudData[[#This Row],[Amount Risk]:[Merchant Risk]])</f>
        <v>8</v>
      </c>
      <c r="S610" t="str" cm="1">
        <f t="array" ref="S610">_xlfn.IFS(FraudData[[#This Row],[Fraud Risk Score]]&gt;=8,"High Risk",FraudData[[#This Row],[Fraud Risk Score]]&gt;=6,"Medium Risk",TRUE,"Low Risk")</f>
        <v>High Risk</v>
      </c>
    </row>
    <row r="611" spans="1:19">
      <c r="A611">
        <v>610</v>
      </c>
      <c r="B611">
        <v>211.04</v>
      </c>
      <c r="C611">
        <v>9</v>
      </c>
      <c r="D611" t="s">
        <v>46</v>
      </c>
      <c r="E611">
        <v>0</v>
      </c>
      <c r="F611">
        <v>0</v>
      </c>
      <c r="G611">
        <v>44</v>
      </c>
      <c r="H611">
        <v>4</v>
      </c>
      <c r="I611">
        <v>66</v>
      </c>
      <c r="J611">
        <v>0</v>
      </c>
      <c r="K611">
        <f>_xlfn.XLOOKUP(FraudData[[#This Row],[amount]],AmountRules[Amount Min],AmountRules[Risk Points],,-1)</f>
        <v>0</v>
      </c>
      <c r="L611">
        <f>_xlfn.XLOOKUP(FraudData[[#This Row],[transaction_hour]],TimeRules[Hour Min],TimeRules[Risk Points],,-1)</f>
        <v>0</v>
      </c>
      <c r="M611">
        <f>_xlfn.XLOOKUP(FraudData[[#This Row],[foreign_transaction]],ForeignRules[Foreign Transaction],ForeignRules[Risk Points],0)</f>
        <v>0</v>
      </c>
      <c r="N611">
        <f>_xlfn.XLOOKUP(FraudData[[#This Row],[location_mismatch]],Table10[Location Mismatch],Table10[Risk Points],0)</f>
        <v>0</v>
      </c>
      <c r="O611">
        <f>_xlfn.XLOOKUP(FraudData[[#This Row],[device_trust_score]],DeviceRules[Device Min],DeviceRules[Risk Points],,-1)</f>
        <v>2</v>
      </c>
      <c r="P611">
        <f>_xlfn.XLOOKUP(FraudData[[#This Row],[velocity_last_24h]],VelocityRules[Velocity Min],VelocityRules[Risk Points],,-1)</f>
        <v>0</v>
      </c>
      <c r="Q611">
        <f>_xlfn.XLOOKUP(FraudData[[#This Row],[merchant_category]],MerchantRules[Merchant Category],MerchantRules[Risk Points],0)</f>
        <v>0</v>
      </c>
      <c r="R611">
        <f>SUM(FraudData[[#This Row],[Amount Risk]:[Merchant Risk]])</f>
        <v>2</v>
      </c>
      <c r="S611" t="str" cm="1">
        <f t="array" ref="S611">_xlfn.IFS(FraudData[[#This Row],[Fraud Risk Score]]&gt;=8,"High Risk",FraudData[[#This Row],[Fraud Risk Score]]&gt;=6,"Medium Risk",TRUE,"Low Risk")</f>
        <v>Low Risk</v>
      </c>
    </row>
    <row r="612" spans="1:19">
      <c r="A612">
        <v>611</v>
      </c>
      <c r="B612">
        <v>7.22</v>
      </c>
      <c r="C612">
        <v>18</v>
      </c>
      <c r="D612" t="s">
        <v>48</v>
      </c>
      <c r="E612">
        <v>0</v>
      </c>
      <c r="F612">
        <v>0</v>
      </c>
      <c r="G612">
        <v>76</v>
      </c>
      <c r="H612">
        <v>5</v>
      </c>
      <c r="I612">
        <v>37</v>
      </c>
      <c r="J612">
        <v>0</v>
      </c>
      <c r="K612">
        <f>_xlfn.XLOOKUP(FraudData[[#This Row],[amount]],AmountRules[Amount Min],AmountRules[Risk Points],,-1)</f>
        <v>0</v>
      </c>
      <c r="L612">
        <f>_xlfn.XLOOKUP(FraudData[[#This Row],[transaction_hour]],TimeRules[Hour Min],TimeRules[Risk Points],,-1)</f>
        <v>0</v>
      </c>
      <c r="M612">
        <f>_xlfn.XLOOKUP(FraudData[[#This Row],[foreign_transaction]],ForeignRules[Foreign Transaction],ForeignRules[Risk Points],0)</f>
        <v>0</v>
      </c>
      <c r="N612">
        <f>_xlfn.XLOOKUP(FraudData[[#This Row],[location_mismatch]],Table10[Location Mismatch],Table10[Risk Points],0)</f>
        <v>0</v>
      </c>
      <c r="O612">
        <f>_xlfn.XLOOKUP(FraudData[[#This Row],[device_trust_score]],DeviceRules[Device Min],DeviceRules[Risk Points],,-1)</f>
        <v>0</v>
      </c>
      <c r="P612">
        <f>_xlfn.XLOOKUP(FraudData[[#This Row],[velocity_last_24h]],VelocityRules[Velocity Min],VelocityRules[Risk Points],,-1)</f>
        <v>3</v>
      </c>
      <c r="Q612">
        <f>_xlfn.XLOOKUP(FraudData[[#This Row],[merchant_category]],MerchantRules[Merchant Category],MerchantRules[Risk Points],0)</f>
        <v>0</v>
      </c>
      <c r="R612">
        <f>SUM(FraudData[[#This Row],[Amount Risk]:[Merchant Risk]])</f>
        <v>3</v>
      </c>
      <c r="S612" t="str" cm="1">
        <f t="array" ref="S612">_xlfn.IFS(FraudData[[#This Row],[Fraud Risk Score]]&gt;=8,"High Risk",FraudData[[#This Row],[Fraud Risk Score]]&gt;=6,"Medium Risk",TRUE,"Low Risk")</f>
        <v>Low Risk</v>
      </c>
    </row>
    <row r="613" spans="1:19">
      <c r="A613">
        <v>612</v>
      </c>
      <c r="B613">
        <v>289.17</v>
      </c>
      <c r="C613">
        <v>8</v>
      </c>
      <c r="D613" t="s">
        <v>48</v>
      </c>
      <c r="E613">
        <v>1</v>
      </c>
      <c r="F613">
        <v>0</v>
      </c>
      <c r="G613">
        <v>60</v>
      </c>
      <c r="H613">
        <v>0</v>
      </c>
      <c r="I613">
        <v>27</v>
      </c>
      <c r="J613">
        <v>0</v>
      </c>
      <c r="K613">
        <f>_xlfn.XLOOKUP(FraudData[[#This Row],[amount]],AmountRules[Amount Min],AmountRules[Risk Points],,-1)</f>
        <v>0</v>
      </c>
      <c r="L613">
        <f>_xlfn.XLOOKUP(FraudData[[#This Row],[transaction_hour]],TimeRules[Hour Min],TimeRules[Risk Points],,-1)</f>
        <v>0</v>
      </c>
      <c r="M613">
        <f>_xlfn.XLOOKUP(FraudData[[#This Row],[foreign_transaction]],ForeignRules[Foreign Transaction],ForeignRules[Risk Points],0)</f>
        <v>3</v>
      </c>
      <c r="N613">
        <f>_xlfn.XLOOKUP(FraudData[[#This Row],[location_mismatch]],Table10[Location Mismatch],Table10[Risk Points],0)</f>
        <v>0</v>
      </c>
      <c r="O613">
        <f>_xlfn.XLOOKUP(FraudData[[#This Row],[device_trust_score]],DeviceRules[Device Min],DeviceRules[Risk Points],,-1)</f>
        <v>1</v>
      </c>
      <c r="P613">
        <f>_xlfn.XLOOKUP(FraudData[[#This Row],[velocity_last_24h]],VelocityRules[Velocity Min],VelocityRules[Risk Points],,-1)</f>
        <v>0</v>
      </c>
      <c r="Q613">
        <f>_xlfn.XLOOKUP(FraudData[[#This Row],[merchant_category]],MerchantRules[Merchant Category],MerchantRules[Risk Points],0)</f>
        <v>0</v>
      </c>
      <c r="R613">
        <f>SUM(FraudData[[#This Row],[Amount Risk]:[Merchant Risk]])</f>
        <v>4</v>
      </c>
      <c r="S613" t="str" cm="1">
        <f t="array" ref="S613">_xlfn.IFS(FraudData[[#This Row],[Fraud Risk Score]]&gt;=8,"High Risk",FraudData[[#This Row],[Fraud Risk Score]]&gt;=6,"Medium Risk",TRUE,"Low Risk")</f>
        <v>Low Risk</v>
      </c>
    </row>
    <row r="614" spans="1:19">
      <c r="A614">
        <v>613</v>
      </c>
      <c r="B614">
        <v>177.95</v>
      </c>
      <c r="C614">
        <v>23</v>
      </c>
      <c r="D614" t="s">
        <v>49</v>
      </c>
      <c r="E614">
        <v>0</v>
      </c>
      <c r="F614">
        <v>0</v>
      </c>
      <c r="G614">
        <v>46</v>
      </c>
      <c r="H614">
        <v>4</v>
      </c>
      <c r="I614">
        <v>35</v>
      </c>
      <c r="J614">
        <v>0</v>
      </c>
      <c r="K614">
        <f>_xlfn.XLOOKUP(FraudData[[#This Row],[amount]],AmountRules[Amount Min],AmountRules[Risk Points],,-1)</f>
        <v>0</v>
      </c>
      <c r="L614">
        <f>_xlfn.XLOOKUP(FraudData[[#This Row],[transaction_hour]],TimeRules[Hour Min],TimeRules[Risk Points],,-1)</f>
        <v>1</v>
      </c>
      <c r="M614">
        <f>_xlfn.XLOOKUP(FraudData[[#This Row],[foreign_transaction]],ForeignRules[Foreign Transaction],ForeignRules[Risk Points],0)</f>
        <v>0</v>
      </c>
      <c r="N614">
        <f>_xlfn.XLOOKUP(FraudData[[#This Row],[location_mismatch]],Table10[Location Mismatch],Table10[Risk Points],0)</f>
        <v>0</v>
      </c>
      <c r="O614">
        <f>_xlfn.XLOOKUP(FraudData[[#This Row],[device_trust_score]],DeviceRules[Device Min],DeviceRules[Risk Points],,-1)</f>
        <v>2</v>
      </c>
      <c r="P614">
        <f>_xlfn.XLOOKUP(FraudData[[#This Row],[velocity_last_24h]],VelocityRules[Velocity Min],VelocityRules[Risk Points],,-1)</f>
        <v>0</v>
      </c>
      <c r="Q614">
        <f>_xlfn.XLOOKUP(FraudData[[#This Row],[merchant_category]],MerchantRules[Merchant Category],MerchantRules[Risk Points],0)</f>
        <v>1</v>
      </c>
      <c r="R614">
        <f>SUM(FraudData[[#This Row],[Amount Risk]:[Merchant Risk]])</f>
        <v>4</v>
      </c>
      <c r="S614" t="str" cm="1">
        <f t="array" ref="S614">_xlfn.IFS(FraudData[[#This Row],[Fraud Risk Score]]&gt;=8,"High Risk",FraudData[[#This Row],[Fraud Risk Score]]&gt;=6,"Medium Risk",TRUE,"Low Risk")</f>
        <v>Low Risk</v>
      </c>
    </row>
    <row r="615" spans="1:19">
      <c r="A615">
        <v>614</v>
      </c>
      <c r="B615">
        <v>15.35</v>
      </c>
      <c r="C615">
        <v>7</v>
      </c>
      <c r="D615" t="s">
        <v>50</v>
      </c>
      <c r="E615">
        <v>0</v>
      </c>
      <c r="F615">
        <v>1</v>
      </c>
      <c r="G615">
        <v>25</v>
      </c>
      <c r="H615">
        <v>2</v>
      </c>
      <c r="I615">
        <v>37</v>
      </c>
      <c r="J615">
        <v>0</v>
      </c>
      <c r="K615">
        <f>_xlfn.XLOOKUP(FraudData[[#This Row],[amount]],AmountRules[Amount Min],AmountRules[Risk Points],,-1)</f>
        <v>0</v>
      </c>
      <c r="L615">
        <f>_xlfn.XLOOKUP(FraudData[[#This Row],[transaction_hour]],TimeRules[Hour Min],TimeRules[Risk Points],,-1)</f>
        <v>0</v>
      </c>
      <c r="M615">
        <f>_xlfn.XLOOKUP(FraudData[[#This Row],[foreign_transaction]],ForeignRules[Foreign Transaction],ForeignRules[Risk Points],0)</f>
        <v>0</v>
      </c>
      <c r="N615">
        <f>_xlfn.XLOOKUP(FraudData[[#This Row],[location_mismatch]],Table10[Location Mismatch],Table10[Risk Points],0)</f>
        <v>3</v>
      </c>
      <c r="O615">
        <f>_xlfn.XLOOKUP(FraudData[[#This Row],[device_trust_score]],DeviceRules[Device Min],DeviceRules[Risk Points],,-1)</f>
        <v>3</v>
      </c>
      <c r="P615">
        <f>_xlfn.XLOOKUP(FraudData[[#This Row],[velocity_last_24h]],VelocityRules[Velocity Min],VelocityRules[Risk Points],,-1)</f>
        <v>0</v>
      </c>
      <c r="Q615">
        <f>_xlfn.XLOOKUP(FraudData[[#This Row],[merchant_category]],MerchantRules[Merchant Category],MerchantRules[Risk Points],0)</f>
        <v>0</v>
      </c>
      <c r="R615">
        <f>SUM(FraudData[[#This Row],[Amount Risk]:[Merchant Risk]])</f>
        <v>6</v>
      </c>
      <c r="S615" t="str" cm="1">
        <f t="array" ref="S615">_xlfn.IFS(FraudData[[#This Row],[Fraud Risk Score]]&gt;=8,"High Risk",FraudData[[#This Row],[Fraud Risk Score]]&gt;=6,"Medium Risk",TRUE,"Low Risk")</f>
        <v>Medium Risk</v>
      </c>
    </row>
    <row r="616" spans="1:19">
      <c r="A616">
        <v>615</v>
      </c>
      <c r="B616">
        <v>372.26</v>
      </c>
      <c r="C616">
        <v>23</v>
      </c>
      <c r="D616" t="s">
        <v>48</v>
      </c>
      <c r="E616">
        <v>0</v>
      </c>
      <c r="F616">
        <v>0</v>
      </c>
      <c r="G616">
        <v>45</v>
      </c>
      <c r="H616">
        <v>4</v>
      </c>
      <c r="I616">
        <v>65</v>
      </c>
      <c r="J616">
        <v>0</v>
      </c>
      <c r="K616">
        <f>_xlfn.XLOOKUP(FraudData[[#This Row],[amount]],AmountRules[Amount Min],AmountRules[Risk Points],,-1)</f>
        <v>0</v>
      </c>
      <c r="L616">
        <f>_xlfn.XLOOKUP(FraudData[[#This Row],[transaction_hour]],TimeRules[Hour Min],TimeRules[Risk Points],,-1)</f>
        <v>1</v>
      </c>
      <c r="M616">
        <f>_xlfn.XLOOKUP(FraudData[[#This Row],[foreign_transaction]],ForeignRules[Foreign Transaction],ForeignRules[Risk Points],0)</f>
        <v>0</v>
      </c>
      <c r="N616">
        <f>_xlfn.XLOOKUP(FraudData[[#This Row],[location_mismatch]],Table10[Location Mismatch],Table10[Risk Points],0)</f>
        <v>0</v>
      </c>
      <c r="O616">
        <f>_xlfn.XLOOKUP(FraudData[[#This Row],[device_trust_score]],DeviceRules[Device Min],DeviceRules[Risk Points],,-1)</f>
        <v>2</v>
      </c>
      <c r="P616">
        <f>_xlfn.XLOOKUP(FraudData[[#This Row],[velocity_last_24h]],VelocityRules[Velocity Min],VelocityRules[Risk Points],,-1)</f>
        <v>0</v>
      </c>
      <c r="Q616">
        <f>_xlfn.XLOOKUP(FraudData[[#This Row],[merchant_category]],MerchantRules[Merchant Category],MerchantRules[Risk Points],0)</f>
        <v>0</v>
      </c>
      <c r="R616">
        <f>SUM(FraudData[[#This Row],[Amount Risk]:[Merchant Risk]])</f>
        <v>3</v>
      </c>
      <c r="S616" t="str" cm="1">
        <f t="array" ref="S616">_xlfn.IFS(FraudData[[#This Row],[Fraud Risk Score]]&gt;=8,"High Risk",FraudData[[#This Row],[Fraud Risk Score]]&gt;=6,"Medium Risk",TRUE,"Low Risk")</f>
        <v>Low Risk</v>
      </c>
    </row>
    <row r="617" spans="1:19">
      <c r="A617">
        <v>616</v>
      </c>
      <c r="B617">
        <v>456.6</v>
      </c>
      <c r="C617">
        <v>23</v>
      </c>
      <c r="D617" t="s">
        <v>50</v>
      </c>
      <c r="E617">
        <v>0</v>
      </c>
      <c r="F617">
        <v>0</v>
      </c>
      <c r="G617">
        <v>72</v>
      </c>
      <c r="H617">
        <v>2</v>
      </c>
      <c r="I617">
        <v>28</v>
      </c>
      <c r="J617">
        <v>0</v>
      </c>
      <c r="K617">
        <f>_xlfn.XLOOKUP(FraudData[[#This Row],[amount]],AmountRules[Amount Min],AmountRules[Risk Points],,-1)</f>
        <v>0</v>
      </c>
      <c r="L617">
        <f>_xlfn.XLOOKUP(FraudData[[#This Row],[transaction_hour]],TimeRules[Hour Min],TimeRules[Risk Points],,-1)</f>
        <v>1</v>
      </c>
      <c r="M617">
        <f>_xlfn.XLOOKUP(FraudData[[#This Row],[foreign_transaction]],ForeignRules[Foreign Transaction],ForeignRules[Risk Points],0)</f>
        <v>0</v>
      </c>
      <c r="N617">
        <f>_xlfn.XLOOKUP(FraudData[[#This Row],[location_mismatch]],Table10[Location Mismatch],Table10[Risk Points],0)</f>
        <v>0</v>
      </c>
      <c r="O617">
        <f>_xlfn.XLOOKUP(FraudData[[#This Row],[device_trust_score]],DeviceRules[Device Min],DeviceRules[Risk Points],,-1)</f>
        <v>0</v>
      </c>
      <c r="P617">
        <f>_xlfn.XLOOKUP(FraudData[[#This Row],[velocity_last_24h]],VelocityRules[Velocity Min],VelocityRules[Risk Points],,-1)</f>
        <v>0</v>
      </c>
      <c r="Q617">
        <f>_xlfn.XLOOKUP(FraudData[[#This Row],[merchant_category]],MerchantRules[Merchant Category],MerchantRules[Risk Points],0)</f>
        <v>0</v>
      </c>
      <c r="R617">
        <f>SUM(FraudData[[#This Row],[Amount Risk]:[Merchant Risk]])</f>
        <v>1</v>
      </c>
      <c r="S617" t="str" cm="1">
        <f t="array" ref="S617">_xlfn.IFS(FraudData[[#This Row],[Fraud Risk Score]]&gt;=8,"High Risk",FraudData[[#This Row],[Fraud Risk Score]]&gt;=6,"Medium Risk",TRUE,"Low Risk")</f>
        <v>Low Risk</v>
      </c>
    </row>
    <row r="618" spans="1:19">
      <c r="A618">
        <v>617</v>
      </c>
      <c r="B618">
        <v>11.34</v>
      </c>
      <c r="C618">
        <v>23</v>
      </c>
      <c r="D618" t="s">
        <v>46</v>
      </c>
      <c r="E618">
        <v>0</v>
      </c>
      <c r="F618">
        <v>0</v>
      </c>
      <c r="G618">
        <v>96</v>
      </c>
      <c r="H618">
        <v>1</v>
      </c>
      <c r="I618">
        <v>32</v>
      </c>
      <c r="J618">
        <v>0</v>
      </c>
      <c r="K618">
        <f>_xlfn.XLOOKUP(FraudData[[#This Row],[amount]],AmountRules[Amount Min],AmountRules[Risk Points],,-1)</f>
        <v>0</v>
      </c>
      <c r="L618">
        <f>_xlfn.XLOOKUP(FraudData[[#This Row],[transaction_hour]],TimeRules[Hour Min],TimeRules[Risk Points],,-1)</f>
        <v>1</v>
      </c>
      <c r="M618">
        <f>_xlfn.XLOOKUP(FraudData[[#This Row],[foreign_transaction]],ForeignRules[Foreign Transaction],ForeignRules[Risk Points],0)</f>
        <v>0</v>
      </c>
      <c r="N618">
        <f>_xlfn.XLOOKUP(FraudData[[#This Row],[location_mismatch]],Table10[Location Mismatch],Table10[Risk Points],0)</f>
        <v>0</v>
      </c>
      <c r="O618">
        <f>_xlfn.XLOOKUP(FraudData[[#This Row],[device_trust_score]],DeviceRules[Device Min],DeviceRules[Risk Points],,-1)</f>
        <v>0</v>
      </c>
      <c r="P618">
        <f>_xlfn.XLOOKUP(FraudData[[#This Row],[velocity_last_24h]],VelocityRules[Velocity Min],VelocityRules[Risk Points],,-1)</f>
        <v>0</v>
      </c>
      <c r="Q618">
        <f>_xlfn.XLOOKUP(FraudData[[#This Row],[merchant_category]],MerchantRules[Merchant Category],MerchantRules[Risk Points],0)</f>
        <v>0</v>
      </c>
      <c r="R618">
        <f>SUM(FraudData[[#This Row],[Amount Risk]:[Merchant Risk]])</f>
        <v>1</v>
      </c>
      <c r="S618" t="str" cm="1">
        <f t="array" ref="S618">_xlfn.IFS(FraudData[[#This Row],[Fraud Risk Score]]&gt;=8,"High Risk",FraudData[[#This Row],[Fraud Risk Score]]&gt;=6,"Medium Risk",TRUE,"Low Risk")</f>
        <v>Low Risk</v>
      </c>
    </row>
    <row r="619" spans="1:19">
      <c r="A619">
        <v>618</v>
      </c>
      <c r="B619">
        <v>58.35</v>
      </c>
      <c r="C619">
        <v>0</v>
      </c>
      <c r="D619" t="s">
        <v>50</v>
      </c>
      <c r="E619">
        <v>0</v>
      </c>
      <c r="F619">
        <v>1</v>
      </c>
      <c r="G619">
        <v>29</v>
      </c>
      <c r="H619">
        <v>4</v>
      </c>
      <c r="I619">
        <v>49</v>
      </c>
      <c r="J619">
        <v>1</v>
      </c>
      <c r="K619">
        <f>_xlfn.XLOOKUP(FraudData[[#This Row],[amount]],AmountRules[Amount Min],AmountRules[Risk Points],,-1)</f>
        <v>0</v>
      </c>
      <c r="L619">
        <f>_xlfn.XLOOKUP(FraudData[[#This Row],[transaction_hour]],TimeRules[Hour Min],TimeRules[Risk Points],,-1)</f>
        <v>3</v>
      </c>
      <c r="M619">
        <f>_xlfn.XLOOKUP(FraudData[[#This Row],[foreign_transaction]],ForeignRules[Foreign Transaction],ForeignRules[Risk Points],0)</f>
        <v>0</v>
      </c>
      <c r="N619">
        <f>_xlfn.XLOOKUP(FraudData[[#This Row],[location_mismatch]],Table10[Location Mismatch],Table10[Risk Points],0)</f>
        <v>3</v>
      </c>
      <c r="O619">
        <f>_xlfn.XLOOKUP(FraudData[[#This Row],[device_trust_score]],DeviceRules[Device Min],DeviceRules[Risk Points],,-1)</f>
        <v>3</v>
      </c>
      <c r="P619">
        <f>_xlfn.XLOOKUP(FraudData[[#This Row],[velocity_last_24h]],VelocityRules[Velocity Min],VelocityRules[Risk Points],,-1)</f>
        <v>0</v>
      </c>
      <c r="Q619">
        <f>_xlfn.XLOOKUP(FraudData[[#This Row],[merchant_category]],MerchantRules[Merchant Category],MerchantRules[Risk Points],0)</f>
        <v>0</v>
      </c>
      <c r="R619">
        <f>SUM(FraudData[[#This Row],[Amount Risk]:[Merchant Risk]])</f>
        <v>9</v>
      </c>
      <c r="S619" t="str" cm="1">
        <f t="array" ref="S619">_xlfn.IFS(FraudData[[#This Row],[Fraud Risk Score]]&gt;=8,"High Risk",FraudData[[#This Row],[Fraud Risk Score]]&gt;=6,"Medium Risk",TRUE,"Low Risk")</f>
        <v>High Risk</v>
      </c>
    </row>
    <row r="620" spans="1:19">
      <c r="A620">
        <v>619</v>
      </c>
      <c r="B620">
        <v>295.37</v>
      </c>
      <c r="C620">
        <v>5</v>
      </c>
      <c r="D620" t="s">
        <v>49</v>
      </c>
      <c r="E620">
        <v>0</v>
      </c>
      <c r="F620">
        <v>0</v>
      </c>
      <c r="G620">
        <v>64</v>
      </c>
      <c r="H620">
        <v>4</v>
      </c>
      <c r="I620">
        <v>28</v>
      </c>
      <c r="J620">
        <v>0</v>
      </c>
      <c r="K620">
        <f>_xlfn.XLOOKUP(FraudData[[#This Row],[amount]],AmountRules[Amount Min],AmountRules[Risk Points],,-1)</f>
        <v>0</v>
      </c>
      <c r="L620">
        <f>_xlfn.XLOOKUP(FraudData[[#This Row],[transaction_hour]],TimeRules[Hour Min],TimeRules[Risk Points],,-1)</f>
        <v>0</v>
      </c>
      <c r="M620">
        <f>_xlfn.XLOOKUP(FraudData[[#This Row],[foreign_transaction]],ForeignRules[Foreign Transaction],ForeignRules[Risk Points],0)</f>
        <v>0</v>
      </c>
      <c r="N620">
        <f>_xlfn.XLOOKUP(FraudData[[#This Row],[location_mismatch]],Table10[Location Mismatch],Table10[Risk Points],0)</f>
        <v>0</v>
      </c>
      <c r="O620">
        <f>_xlfn.XLOOKUP(FraudData[[#This Row],[device_trust_score]],DeviceRules[Device Min],DeviceRules[Risk Points],,-1)</f>
        <v>1</v>
      </c>
      <c r="P620">
        <f>_xlfn.XLOOKUP(FraudData[[#This Row],[velocity_last_24h]],VelocityRules[Velocity Min],VelocityRules[Risk Points],,-1)</f>
        <v>0</v>
      </c>
      <c r="Q620">
        <f>_xlfn.XLOOKUP(FraudData[[#This Row],[merchant_category]],MerchantRules[Merchant Category],MerchantRules[Risk Points],0)</f>
        <v>1</v>
      </c>
      <c r="R620">
        <f>SUM(FraudData[[#This Row],[Amount Risk]:[Merchant Risk]])</f>
        <v>2</v>
      </c>
      <c r="S620" t="str" cm="1">
        <f t="array" ref="S620">_xlfn.IFS(FraudData[[#This Row],[Fraud Risk Score]]&gt;=8,"High Risk",FraudData[[#This Row],[Fraud Risk Score]]&gt;=6,"Medium Risk",TRUE,"Low Risk")</f>
        <v>Low Risk</v>
      </c>
    </row>
    <row r="621" spans="1:19">
      <c r="A621">
        <v>620</v>
      </c>
      <c r="B621">
        <v>248.28</v>
      </c>
      <c r="C621">
        <v>11</v>
      </c>
      <c r="D621" t="s">
        <v>47</v>
      </c>
      <c r="E621">
        <v>0</v>
      </c>
      <c r="F621">
        <v>0</v>
      </c>
      <c r="G621">
        <v>69</v>
      </c>
      <c r="H621">
        <v>0</v>
      </c>
      <c r="I621">
        <v>69</v>
      </c>
      <c r="J621">
        <v>0</v>
      </c>
      <c r="K621">
        <f>_xlfn.XLOOKUP(FraudData[[#This Row],[amount]],AmountRules[Amount Min],AmountRules[Risk Points],,-1)</f>
        <v>0</v>
      </c>
      <c r="L621">
        <f>_xlfn.XLOOKUP(FraudData[[#This Row],[transaction_hour]],TimeRules[Hour Min],TimeRules[Risk Points],,-1)</f>
        <v>0</v>
      </c>
      <c r="M621">
        <f>_xlfn.XLOOKUP(FraudData[[#This Row],[foreign_transaction]],ForeignRules[Foreign Transaction],ForeignRules[Risk Points],0)</f>
        <v>0</v>
      </c>
      <c r="N621">
        <f>_xlfn.XLOOKUP(FraudData[[#This Row],[location_mismatch]],Table10[Location Mismatch],Table10[Risk Points],0)</f>
        <v>0</v>
      </c>
      <c r="O621">
        <f>_xlfn.XLOOKUP(FraudData[[#This Row],[device_trust_score]],DeviceRules[Device Min],DeviceRules[Risk Points],,-1)</f>
        <v>1</v>
      </c>
      <c r="P621">
        <f>_xlfn.XLOOKUP(FraudData[[#This Row],[velocity_last_24h]],VelocityRules[Velocity Min],VelocityRules[Risk Points],,-1)</f>
        <v>0</v>
      </c>
      <c r="Q621">
        <f>_xlfn.XLOOKUP(FraudData[[#This Row],[merchant_category]],MerchantRules[Merchant Category],MerchantRules[Risk Points],0)</f>
        <v>0</v>
      </c>
      <c r="R621">
        <f>SUM(FraudData[[#This Row],[Amount Risk]:[Merchant Risk]])</f>
        <v>1</v>
      </c>
      <c r="S621" t="str" cm="1">
        <f t="array" ref="S621">_xlfn.IFS(FraudData[[#This Row],[Fraud Risk Score]]&gt;=8,"High Risk",FraudData[[#This Row],[Fraud Risk Score]]&gt;=6,"Medium Risk",TRUE,"Low Risk")</f>
        <v>Low Risk</v>
      </c>
    </row>
    <row r="622" spans="1:19">
      <c r="A622">
        <v>621</v>
      </c>
      <c r="B622">
        <v>36.72</v>
      </c>
      <c r="C622">
        <v>23</v>
      </c>
      <c r="D622" t="s">
        <v>47</v>
      </c>
      <c r="E622">
        <v>0</v>
      </c>
      <c r="F622">
        <v>1</v>
      </c>
      <c r="G622">
        <v>55</v>
      </c>
      <c r="H622">
        <v>0</v>
      </c>
      <c r="I622">
        <v>46</v>
      </c>
      <c r="J622">
        <v>0</v>
      </c>
      <c r="K622">
        <f>_xlfn.XLOOKUP(FraudData[[#This Row],[amount]],AmountRules[Amount Min],AmountRules[Risk Points],,-1)</f>
        <v>0</v>
      </c>
      <c r="L622">
        <f>_xlfn.XLOOKUP(FraudData[[#This Row],[transaction_hour]],TimeRules[Hour Min],TimeRules[Risk Points],,-1)</f>
        <v>1</v>
      </c>
      <c r="M622">
        <f>_xlfn.XLOOKUP(FraudData[[#This Row],[foreign_transaction]],ForeignRules[Foreign Transaction],ForeignRules[Risk Points],0)</f>
        <v>0</v>
      </c>
      <c r="N622">
        <f>_xlfn.XLOOKUP(FraudData[[#This Row],[location_mismatch]],Table10[Location Mismatch],Table10[Risk Points],0)</f>
        <v>3</v>
      </c>
      <c r="O622">
        <f>_xlfn.XLOOKUP(FraudData[[#This Row],[device_trust_score]],DeviceRules[Device Min],DeviceRules[Risk Points],,-1)</f>
        <v>1</v>
      </c>
      <c r="P622">
        <f>_xlfn.XLOOKUP(FraudData[[#This Row],[velocity_last_24h]],VelocityRules[Velocity Min],VelocityRules[Risk Points],,-1)</f>
        <v>0</v>
      </c>
      <c r="Q622">
        <f>_xlfn.XLOOKUP(FraudData[[#This Row],[merchant_category]],MerchantRules[Merchant Category],MerchantRules[Risk Points],0)</f>
        <v>0</v>
      </c>
      <c r="R622">
        <f>SUM(FraudData[[#This Row],[Amount Risk]:[Merchant Risk]])</f>
        <v>5</v>
      </c>
      <c r="S622" t="str" cm="1">
        <f t="array" ref="S622">_xlfn.IFS(FraudData[[#This Row],[Fraud Risk Score]]&gt;=8,"High Risk",FraudData[[#This Row],[Fraud Risk Score]]&gt;=6,"Medium Risk",TRUE,"Low Risk")</f>
        <v>Low Risk</v>
      </c>
    </row>
    <row r="623" spans="1:19">
      <c r="A623">
        <v>622</v>
      </c>
      <c r="B623">
        <v>42.28</v>
      </c>
      <c r="C623">
        <v>18</v>
      </c>
      <c r="D623" t="s">
        <v>49</v>
      </c>
      <c r="E623">
        <v>0</v>
      </c>
      <c r="F623">
        <v>0</v>
      </c>
      <c r="G623">
        <v>39</v>
      </c>
      <c r="H623">
        <v>1</v>
      </c>
      <c r="I623">
        <v>57</v>
      </c>
      <c r="J623">
        <v>0</v>
      </c>
      <c r="K623">
        <f>_xlfn.XLOOKUP(FraudData[[#This Row],[amount]],AmountRules[Amount Min],AmountRules[Risk Points],,-1)</f>
        <v>0</v>
      </c>
      <c r="L623">
        <f>_xlfn.XLOOKUP(FraudData[[#This Row],[transaction_hour]],TimeRules[Hour Min],TimeRules[Risk Points],,-1)</f>
        <v>0</v>
      </c>
      <c r="M623">
        <f>_xlfn.XLOOKUP(FraudData[[#This Row],[foreign_transaction]],ForeignRules[Foreign Transaction],ForeignRules[Risk Points],0)</f>
        <v>0</v>
      </c>
      <c r="N623">
        <f>_xlfn.XLOOKUP(FraudData[[#This Row],[location_mismatch]],Table10[Location Mismatch],Table10[Risk Points],0)</f>
        <v>0</v>
      </c>
      <c r="O623">
        <f>_xlfn.XLOOKUP(FraudData[[#This Row],[device_trust_score]],DeviceRules[Device Min],DeviceRules[Risk Points],,-1)</f>
        <v>2</v>
      </c>
      <c r="P623">
        <f>_xlfn.XLOOKUP(FraudData[[#This Row],[velocity_last_24h]],VelocityRules[Velocity Min],VelocityRules[Risk Points],,-1)</f>
        <v>0</v>
      </c>
      <c r="Q623">
        <f>_xlfn.XLOOKUP(FraudData[[#This Row],[merchant_category]],MerchantRules[Merchant Category],MerchantRules[Risk Points],0)</f>
        <v>1</v>
      </c>
      <c r="R623">
        <f>SUM(FraudData[[#This Row],[Amount Risk]:[Merchant Risk]])</f>
        <v>3</v>
      </c>
      <c r="S623" t="str" cm="1">
        <f t="array" ref="S623">_xlfn.IFS(FraudData[[#This Row],[Fraud Risk Score]]&gt;=8,"High Risk",FraudData[[#This Row],[Fraud Risk Score]]&gt;=6,"Medium Risk",TRUE,"Low Risk")</f>
        <v>Low Risk</v>
      </c>
    </row>
    <row r="624" spans="1:19">
      <c r="A624">
        <v>623</v>
      </c>
      <c r="B624">
        <v>83.3</v>
      </c>
      <c r="C624">
        <v>16</v>
      </c>
      <c r="D624" t="s">
        <v>47</v>
      </c>
      <c r="E624">
        <v>1</v>
      </c>
      <c r="F624">
        <v>0</v>
      </c>
      <c r="G624">
        <v>82</v>
      </c>
      <c r="H624">
        <v>1</v>
      </c>
      <c r="I624">
        <v>56</v>
      </c>
      <c r="J624">
        <v>0</v>
      </c>
      <c r="K624">
        <f>_xlfn.XLOOKUP(FraudData[[#This Row],[amount]],AmountRules[Amount Min],AmountRules[Risk Points],,-1)</f>
        <v>0</v>
      </c>
      <c r="L624">
        <f>_xlfn.XLOOKUP(FraudData[[#This Row],[transaction_hour]],TimeRules[Hour Min],TimeRules[Risk Points],,-1)</f>
        <v>0</v>
      </c>
      <c r="M624">
        <f>_xlfn.XLOOKUP(FraudData[[#This Row],[foreign_transaction]],ForeignRules[Foreign Transaction],ForeignRules[Risk Points],0)</f>
        <v>3</v>
      </c>
      <c r="N624">
        <f>_xlfn.XLOOKUP(FraudData[[#This Row],[location_mismatch]],Table10[Location Mismatch],Table10[Risk Points],0)</f>
        <v>0</v>
      </c>
      <c r="O624">
        <f>_xlfn.XLOOKUP(FraudData[[#This Row],[device_trust_score]],DeviceRules[Device Min],DeviceRules[Risk Points],,-1)</f>
        <v>0</v>
      </c>
      <c r="P624">
        <f>_xlfn.XLOOKUP(FraudData[[#This Row],[velocity_last_24h]],VelocityRules[Velocity Min],VelocityRules[Risk Points],,-1)</f>
        <v>0</v>
      </c>
      <c r="Q624">
        <f>_xlfn.XLOOKUP(FraudData[[#This Row],[merchant_category]],MerchantRules[Merchant Category],MerchantRules[Risk Points],0)</f>
        <v>0</v>
      </c>
      <c r="R624">
        <f>SUM(FraudData[[#This Row],[Amount Risk]:[Merchant Risk]])</f>
        <v>3</v>
      </c>
      <c r="S624" t="str" cm="1">
        <f t="array" ref="S624">_xlfn.IFS(FraudData[[#This Row],[Fraud Risk Score]]&gt;=8,"High Risk",FraudData[[#This Row],[Fraud Risk Score]]&gt;=6,"Medium Risk",TRUE,"Low Risk")</f>
        <v>Low Risk</v>
      </c>
    </row>
    <row r="625" spans="1:19">
      <c r="A625">
        <v>624</v>
      </c>
      <c r="B625">
        <v>119.28</v>
      </c>
      <c r="C625">
        <v>1</v>
      </c>
      <c r="D625" t="s">
        <v>49</v>
      </c>
      <c r="E625">
        <v>0</v>
      </c>
      <c r="F625">
        <v>0</v>
      </c>
      <c r="G625">
        <v>77</v>
      </c>
      <c r="H625">
        <v>1</v>
      </c>
      <c r="I625">
        <v>18</v>
      </c>
      <c r="J625">
        <v>0</v>
      </c>
      <c r="K625">
        <f>_xlfn.XLOOKUP(FraudData[[#This Row],[amount]],AmountRules[Amount Min],AmountRules[Risk Points],,-1)</f>
        <v>0</v>
      </c>
      <c r="L625">
        <f>_xlfn.XLOOKUP(FraudData[[#This Row],[transaction_hour]],TimeRules[Hour Min],TimeRules[Risk Points],,-1)</f>
        <v>3</v>
      </c>
      <c r="M625">
        <f>_xlfn.XLOOKUP(FraudData[[#This Row],[foreign_transaction]],ForeignRules[Foreign Transaction],ForeignRules[Risk Points],0)</f>
        <v>0</v>
      </c>
      <c r="N625">
        <f>_xlfn.XLOOKUP(FraudData[[#This Row],[location_mismatch]],Table10[Location Mismatch],Table10[Risk Points],0)</f>
        <v>0</v>
      </c>
      <c r="O625">
        <f>_xlfn.XLOOKUP(FraudData[[#This Row],[device_trust_score]],DeviceRules[Device Min],DeviceRules[Risk Points],,-1)</f>
        <v>0</v>
      </c>
      <c r="P625">
        <f>_xlfn.XLOOKUP(FraudData[[#This Row],[velocity_last_24h]],VelocityRules[Velocity Min],VelocityRules[Risk Points],,-1)</f>
        <v>0</v>
      </c>
      <c r="Q625">
        <f>_xlfn.XLOOKUP(FraudData[[#This Row],[merchant_category]],MerchantRules[Merchant Category],MerchantRules[Risk Points],0)</f>
        <v>1</v>
      </c>
      <c r="R625">
        <f>SUM(FraudData[[#This Row],[Amount Risk]:[Merchant Risk]])</f>
        <v>4</v>
      </c>
      <c r="S625" t="str" cm="1">
        <f t="array" ref="S625">_xlfn.IFS(FraudData[[#This Row],[Fraud Risk Score]]&gt;=8,"High Risk",FraudData[[#This Row],[Fraud Risk Score]]&gt;=6,"Medium Risk",TRUE,"Low Risk")</f>
        <v>Low Risk</v>
      </c>
    </row>
    <row r="626" spans="1:19">
      <c r="A626">
        <v>625</v>
      </c>
      <c r="B626">
        <v>173.34</v>
      </c>
      <c r="C626">
        <v>10</v>
      </c>
      <c r="D626" t="s">
        <v>48</v>
      </c>
      <c r="E626">
        <v>1</v>
      </c>
      <c r="F626">
        <v>0</v>
      </c>
      <c r="G626">
        <v>69</v>
      </c>
      <c r="H626">
        <v>2</v>
      </c>
      <c r="I626">
        <v>64</v>
      </c>
      <c r="J626">
        <v>0</v>
      </c>
      <c r="K626">
        <f>_xlfn.XLOOKUP(FraudData[[#This Row],[amount]],AmountRules[Amount Min],AmountRules[Risk Points],,-1)</f>
        <v>0</v>
      </c>
      <c r="L626">
        <f>_xlfn.XLOOKUP(FraudData[[#This Row],[transaction_hour]],TimeRules[Hour Min],TimeRules[Risk Points],,-1)</f>
        <v>0</v>
      </c>
      <c r="M626">
        <f>_xlfn.XLOOKUP(FraudData[[#This Row],[foreign_transaction]],ForeignRules[Foreign Transaction],ForeignRules[Risk Points],0)</f>
        <v>3</v>
      </c>
      <c r="N626">
        <f>_xlfn.XLOOKUP(FraudData[[#This Row],[location_mismatch]],Table10[Location Mismatch],Table10[Risk Points],0)</f>
        <v>0</v>
      </c>
      <c r="O626">
        <f>_xlfn.XLOOKUP(FraudData[[#This Row],[device_trust_score]],DeviceRules[Device Min],DeviceRules[Risk Points],,-1)</f>
        <v>1</v>
      </c>
      <c r="P626">
        <f>_xlfn.XLOOKUP(FraudData[[#This Row],[velocity_last_24h]],VelocityRules[Velocity Min],VelocityRules[Risk Points],,-1)</f>
        <v>0</v>
      </c>
      <c r="Q626">
        <f>_xlfn.XLOOKUP(FraudData[[#This Row],[merchant_category]],MerchantRules[Merchant Category],MerchantRules[Risk Points],0)</f>
        <v>0</v>
      </c>
      <c r="R626">
        <f>SUM(FraudData[[#This Row],[Amount Risk]:[Merchant Risk]])</f>
        <v>4</v>
      </c>
      <c r="S626" t="str" cm="1">
        <f t="array" ref="S626">_xlfn.IFS(FraudData[[#This Row],[Fraud Risk Score]]&gt;=8,"High Risk",FraudData[[#This Row],[Fraud Risk Score]]&gt;=6,"Medium Risk",TRUE,"Low Risk")</f>
        <v>Low Risk</v>
      </c>
    </row>
    <row r="627" spans="1:19">
      <c r="A627">
        <v>626</v>
      </c>
      <c r="B627">
        <v>82.86</v>
      </c>
      <c r="C627">
        <v>17</v>
      </c>
      <c r="D627" t="s">
        <v>50</v>
      </c>
      <c r="E627">
        <v>0</v>
      </c>
      <c r="F627">
        <v>0</v>
      </c>
      <c r="G627">
        <v>91</v>
      </c>
      <c r="H627">
        <v>0</v>
      </c>
      <c r="I627">
        <v>44</v>
      </c>
      <c r="J627">
        <v>0</v>
      </c>
      <c r="K627">
        <f>_xlfn.XLOOKUP(FraudData[[#This Row],[amount]],AmountRules[Amount Min],AmountRules[Risk Points],,-1)</f>
        <v>0</v>
      </c>
      <c r="L627">
        <f>_xlfn.XLOOKUP(FraudData[[#This Row],[transaction_hour]],TimeRules[Hour Min],TimeRules[Risk Points],,-1)</f>
        <v>0</v>
      </c>
      <c r="M627">
        <f>_xlfn.XLOOKUP(FraudData[[#This Row],[foreign_transaction]],ForeignRules[Foreign Transaction],ForeignRules[Risk Points],0)</f>
        <v>0</v>
      </c>
      <c r="N627">
        <f>_xlfn.XLOOKUP(FraudData[[#This Row],[location_mismatch]],Table10[Location Mismatch],Table10[Risk Points],0)</f>
        <v>0</v>
      </c>
      <c r="O627">
        <f>_xlfn.XLOOKUP(FraudData[[#This Row],[device_trust_score]],DeviceRules[Device Min],DeviceRules[Risk Points],,-1)</f>
        <v>0</v>
      </c>
      <c r="P627">
        <f>_xlfn.XLOOKUP(FraudData[[#This Row],[velocity_last_24h]],VelocityRules[Velocity Min],VelocityRules[Risk Points],,-1)</f>
        <v>0</v>
      </c>
      <c r="Q627">
        <f>_xlfn.XLOOKUP(FraudData[[#This Row],[merchant_category]],MerchantRules[Merchant Category],MerchantRules[Risk Points],0)</f>
        <v>0</v>
      </c>
      <c r="R627">
        <f>SUM(FraudData[[#This Row],[Amount Risk]:[Merchant Risk]])</f>
        <v>0</v>
      </c>
      <c r="S627" t="str" cm="1">
        <f t="array" ref="S627">_xlfn.IFS(FraudData[[#This Row],[Fraud Risk Score]]&gt;=8,"High Risk",FraudData[[#This Row],[Fraud Risk Score]]&gt;=6,"Medium Risk",TRUE,"Low Risk")</f>
        <v>Low Risk</v>
      </c>
    </row>
    <row r="628" spans="1:19">
      <c r="A628">
        <v>627</v>
      </c>
      <c r="B628">
        <v>111.76</v>
      </c>
      <c r="C628">
        <v>22</v>
      </c>
      <c r="D628" t="s">
        <v>47</v>
      </c>
      <c r="E628">
        <v>0</v>
      </c>
      <c r="F628">
        <v>0</v>
      </c>
      <c r="G628">
        <v>66</v>
      </c>
      <c r="H628">
        <v>0</v>
      </c>
      <c r="I628">
        <v>52</v>
      </c>
      <c r="J628">
        <v>0</v>
      </c>
      <c r="K628">
        <f>_xlfn.XLOOKUP(FraudData[[#This Row],[amount]],AmountRules[Amount Min],AmountRules[Risk Points],,-1)</f>
        <v>0</v>
      </c>
      <c r="L628">
        <f>_xlfn.XLOOKUP(FraudData[[#This Row],[transaction_hour]],TimeRules[Hour Min],TimeRules[Risk Points],,-1)</f>
        <v>0</v>
      </c>
      <c r="M628">
        <f>_xlfn.XLOOKUP(FraudData[[#This Row],[foreign_transaction]],ForeignRules[Foreign Transaction],ForeignRules[Risk Points],0)</f>
        <v>0</v>
      </c>
      <c r="N628">
        <f>_xlfn.XLOOKUP(FraudData[[#This Row],[location_mismatch]],Table10[Location Mismatch],Table10[Risk Points],0)</f>
        <v>0</v>
      </c>
      <c r="O628">
        <f>_xlfn.XLOOKUP(FraudData[[#This Row],[device_trust_score]],DeviceRules[Device Min],DeviceRules[Risk Points],,-1)</f>
        <v>1</v>
      </c>
      <c r="P628">
        <f>_xlfn.XLOOKUP(FraudData[[#This Row],[velocity_last_24h]],VelocityRules[Velocity Min],VelocityRules[Risk Points],,-1)</f>
        <v>0</v>
      </c>
      <c r="Q628">
        <f>_xlfn.XLOOKUP(FraudData[[#This Row],[merchant_category]],MerchantRules[Merchant Category],MerchantRules[Risk Points],0)</f>
        <v>0</v>
      </c>
      <c r="R628">
        <f>SUM(FraudData[[#This Row],[Amount Risk]:[Merchant Risk]])</f>
        <v>1</v>
      </c>
      <c r="S628" t="str" cm="1">
        <f t="array" ref="S628">_xlfn.IFS(FraudData[[#This Row],[Fraud Risk Score]]&gt;=8,"High Risk",FraudData[[#This Row],[Fraud Risk Score]]&gt;=6,"Medium Risk",TRUE,"Low Risk")</f>
        <v>Low Risk</v>
      </c>
    </row>
    <row r="629" spans="1:19">
      <c r="A629">
        <v>628</v>
      </c>
      <c r="B629">
        <v>247.72</v>
      </c>
      <c r="C629">
        <v>21</v>
      </c>
      <c r="D629" t="s">
        <v>48</v>
      </c>
      <c r="E629">
        <v>0</v>
      </c>
      <c r="F629">
        <v>0</v>
      </c>
      <c r="G629">
        <v>48</v>
      </c>
      <c r="H629">
        <v>5</v>
      </c>
      <c r="I629">
        <v>25</v>
      </c>
      <c r="J629">
        <v>0</v>
      </c>
      <c r="K629">
        <f>_xlfn.XLOOKUP(FraudData[[#This Row],[amount]],AmountRules[Amount Min],AmountRules[Risk Points],,-1)</f>
        <v>0</v>
      </c>
      <c r="L629">
        <f>_xlfn.XLOOKUP(FraudData[[#This Row],[transaction_hour]],TimeRules[Hour Min],TimeRules[Risk Points],,-1)</f>
        <v>0</v>
      </c>
      <c r="M629">
        <f>_xlfn.XLOOKUP(FraudData[[#This Row],[foreign_transaction]],ForeignRules[Foreign Transaction],ForeignRules[Risk Points],0)</f>
        <v>0</v>
      </c>
      <c r="N629">
        <f>_xlfn.XLOOKUP(FraudData[[#This Row],[location_mismatch]],Table10[Location Mismatch],Table10[Risk Points],0)</f>
        <v>0</v>
      </c>
      <c r="O629">
        <f>_xlfn.XLOOKUP(FraudData[[#This Row],[device_trust_score]],DeviceRules[Device Min],DeviceRules[Risk Points],,-1)</f>
        <v>2</v>
      </c>
      <c r="P629">
        <f>_xlfn.XLOOKUP(FraudData[[#This Row],[velocity_last_24h]],VelocityRules[Velocity Min],VelocityRules[Risk Points],,-1)</f>
        <v>3</v>
      </c>
      <c r="Q629">
        <f>_xlfn.XLOOKUP(FraudData[[#This Row],[merchant_category]],MerchantRules[Merchant Category],MerchantRules[Risk Points],0)</f>
        <v>0</v>
      </c>
      <c r="R629">
        <f>SUM(FraudData[[#This Row],[Amount Risk]:[Merchant Risk]])</f>
        <v>5</v>
      </c>
      <c r="S629" t="str" cm="1">
        <f t="array" ref="S629">_xlfn.IFS(FraudData[[#This Row],[Fraud Risk Score]]&gt;=8,"High Risk",FraudData[[#This Row],[Fraud Risk Score]]&gt;=6,"Medium Risk",TRUE,"Low Risk")</f>
        <v>Low Risk</v>
      </c>
    </row>
    <row r="630" spans="1:19">
      <c r="A630">
        <v>629</v>
      </c>
      <c r="B630">
        <v>6.73</v>
      </c>
      <c r="C630">
        <v>10</v>
      </c>
      <c r="D630" t="s">
        <v>47</v>
      </c>
      <c r="E630">
        <v>0</v>
      </c>
      <c r="F630">
        <v>0</v>
      </c>
      <c r="G630">
        <v>62</v>
      </c>
      <c r="H630">
        <v>3</v>
      </c>
      <c r="I630">
        <v>29</v>
      </c>
      <c r="J630">
        <v>0</v>
      </c>
      <c r="K630">
        <f>_xlfn.XLOOKUP(FraudData[[#This Row],[amount]],AmountRules[Amount Min],AmountRules[Risk Points],,-1)</f>
        <v>0</v>
      </c>
      <c r="L630">
        <f>_xlfn.XLOOKUP(FraudData[[#This Row],[transaction_hour]],TimeRules[Hour Min],TimeRules[Risk Points],,-1)</f>
        <v>0</v>
      </c>
      <c r="M630">
        <f>_xlfn.XLOOKUP(FraudData[[#This Row],[foreign_transaction]],ForeignRules[Foreign Transaction],ForeignRules[Risk Points],0)</f>
        <v>0</v>
      </c>
      <c r="N630">
        <f>_xlfn.XLOOKUP(FraudData[[#This Row],[location_mismatch]],Table10[Location Mismatch],Table10[Risk Points],0)</f>
        <v>0</v>
      </c>
      <c r="O630">
        <f>_xlfn.XLOOKUP(FraudData[[#This Row],[device_trust_score]],DeviceRules[Device Min],DeviceRules[Risk Points],,-1)</f>
        <v>1</v>
      </c>
      <c r="P630">
        <f>_xlfn.XLOOKUP(FraudData[[#This Row],[velocity_last_24h]],VelocityRules[Velocity Min],VelocityRules[Risk Points],,-1)</f>
        <v>0</v>
      </c>
      <c r="Q630">
        <f>_xlfn.XLOOKUP(FraudData[[#This Row],[merchant_category]],MerchantRules[Merchant Category],MerchantRules[Risk Points],0)</f>
        <v>0</v>
      </c>
      <c r="R630">
        <f>SUM(FraudData[[#This Row],[Amount Risk]:[Merchant Risk]])</f>
        <v>1</v>
      </c>
      <c r="S630" t="str" cm="1">
        <f t="array" ref="S630">_xlfn.IFS(FraudData[[#This Row],[Fraud Risk Score]]&gt;=8,"High Risk",FraudData[[#This Row],[Fraud Risk Score]]&gt;=6,"Medium Risk",TRUE,"Low Risk")</f>
        <v>Low Risk</v>
      </c>
    </row>
    <row r="631" spans="1:19">
      <c r="A631">
        <v>630</v>
      </c>
      <c r="B631">
        <v>52.37</v>
      </c>
      <c r="C631">
        <v>17</v>
      </c>
      <c r="D631" t="s">
        <v>46</v>
      </c>
      <c r="E631">
        <v>0</v>
      </c>
      <c r="F631">
        <v>0</v>
      </c>
      <c r="G631">
        <v>75</v>
      </c>
      <c r="H631">
        <v>4</v>
      </c>
      <c r="I631">
        <v>45</v>
      </c>
      <c r="J631">
        <v>0</v>
      </c>
      <c r="K631">
        <f>_xlfn.XLOOKUP(FraudData[[#This Row],[amount]],AmountRules[Amount Min],AmountRules[Risk Points],,-1)</f>
        <v>0</v>
      </c>
      <c r="L631">
        <f>_xlfn.XLOOKUP(FraudData[[#This Row],[transaction_hour]],TimeRules[Hour Min],TimeRules[Risk Points],,-1)</f>
        <v>0</v>
      </c>
      <c r="M631">
        <f>_xlfn.XLOOKUP(FraudData[[#This Row],[foreign_transaction]],ForeignRules[Foreign Transaction],ForeignRules[Risk Points],0)</f>
        <v>0</v>
      </c>
      <c r="N631">
        <f>_xlfn.XLOOKUP(FraudData[[#This Row],[location_mismatch]],Table10[Location Mismatch],Table10[Risk Points],0)</f>
        <v>0</v>
      </c>
      <c r="O631">
        <f>_xlfn.XLOOKUP(FraudData[[#This Row],[device_trust_score]],DeviceRules[Device Min],DeviceRules[Risk Points],,-1)</f>
        <v>0</v>
      </c>
      <c r="P631">
        <f>_xlfn.XLOOKUP(FraudData[[#This Row],[velocity_last_24h]],VelocityRules[Velocity Min],VelocityRules[Risk Points],,-1)</f>
        <v>0</v>
      </c>
      <c r="Q631">
        <f>_xlfn.XLOOKUP(FraudData[[#This Row],[merchant_category]],MerchantRules[Merchant Category],MerchantRules[Risk Points],0)</f>
        <v>0</v>
      </c>
      <c r="R631">
        <f>SUM(FraudData[[#This Row],[Amount Risk]:[Merchant Risk]])</f>
        <v>0</v>
      </c>
      <c r="S631" t="str" cm="1">
        <f t="array" ref="S631">_xlfn.IFS(FraudData[[#This Row],[Fraud Risk Score]]&gt;=8,"High Risk",FraudData[[#This Row],[Fraud Risk Score]]&gt;=6,"Medium Risk",TRUE,"Low Risk")</f>
        <v>Low Risk</v>
      </c>
    </row>
    <row r="632" spans="1:19">
      <c r="A632">
        <v>631</v>
      </c>
      <c r="B632">
        <v>224.91</v>
      </c>
      <c r="C632">
        <v>7</v>
      </c>
      <c r="D632" t="s">
        <v>49</v>
      </c>
      <c r="E632">
        <v>0</v>
      </c>
      <c r="F632">
        <v>0</v>
      </c>
      <c r="G632">
        <v>48</v>
      </c>
      <c r="H632">
        <v>3</v>
      </c>
      <c r="I632">
        <v>65</v>
      </c>
      <c r="J632">
        <v>0</v>
      </c>
      <c r="K632">
        <f>_xlfn.XLOOKUP(FraudData[[#This Row],[amount]],AmountRules[Amount Min],AmountRules[Risk Points],,-1)</f>
        <v>0</v>
      </c>
      <c r="L632">
        <f>_xlfn.XLOOKUP(FraudData[[#This Row],[transaction_hour]],TimeRules[Hour Min],TimeRules[Risk Points],,-1)</f>
        <v>0</v>
      </c>
      <c r="M632">
        <f>_xlfn.XLOOKUP(FraudData[[#This Row],[foreign_transaction]],ForeignRules[Foreign Transaction],ForeignRules[Risk Points],0)</f>
        <v>0</v>
      </c>
      <c r="N632">
        <f>_xlfn.XLOOKUP(FraudData[[#This Row],[location_mismatch]],Table10[Location Mismatch],Table10[Risk Points],0)</f>
        <v>0</v>
      </c>
      <c r="O632">
        <f>_xlfn.XLOOKUP(FraudData[[#This Row],[device_trust_score]],DeviceRules[Device Min],DeviceRules[Risk Points],,-1)</f>
        <v>2</v>
      </c>
      <c r="P632">
        <f>_xlfn.XLOOKUP(FraudData[[#This Row],[velocity_last_24h]],VelocityRules[Velocity Min],VelocityRules[Risk Points],,-1)</f>
        <v>0</v>
      </c>
      <c r="Q632">
        <f>_xlfn.XLOOKUP(FraudData[[#This Row],[merchant_category]],MerchantRules[Merchant Category],MerchantRules[Risk Points],0)</f>
        <v>1</v>
      </c>
      <c r="R632">
        <f>SUM(FraudData[[#This Row],[Amount Risk]:[Merchant Risk]])</f>
        <v>3</v>
      </c>
      <c r="S632" t="str" cm="1">
        <f t="array" ref="S632">_xlfn.IFS(FraudData[[#This Row],[Fraud Risk Score]]&gt;=8,"High Risk",FraudData[[#This Row],[Fraud Risk Score]]&gt;=6,"Medium Risk",TRUE,"Low Risk")</f>
        <v>Low Risk</v>
      </c>
    </row>
    <row r="633" spans="1:19">
      <c r="A633">
        <v>632</v>
      </c>
      <c r="B633">
        <v>406.04</v>
      </c>
      <c r="C633">
        <v>14</v>
      </c>
      <c r="D633" t="s">
        <v>49</v>
      </c>
      <c r="E633">
        <v>0</v>
      </c>
      <c r="F633">
        <v>0</v>
      </c>
      <c r="G633">
        <v>57</v>
      </c>
      <c r="H633">
        <v>1</v>
      </c>
      <c r="I633">
        <v>36</v>
      </c>
      <c r="J633">
        <v>0</v>
      </c>
      <c r="K633">
        <f>_xlfn.XLOOKUP(FraudData[[#This Row],[amount]],AmountRules[Amount Min],AmountRules[Risk Points],,-1)</f>
        <v>0</v>
      </c>
      <c r="L633">
        <f>_xlfn.XLOOKUP(FraudData[[#This Row],[transaction_hour]],TimeRules[Hour Min],TimeRules[Risk Points],,-1)</f>
        <v>0</v>
      </c>
      <c r="M633">
        <f>_xlfn.XLOOKUP(FraudData[[#This Row],[foreign_transaction]],ForeignRules[Foreign Transaction],ForeignRules[Risk Points],0)</f>
        <v>0</v>
      </c>
      <c r="N633">
        <f>_xlfn.XLOOKUP(FraudData[[#This Row],[location_mismatch]],Table10[Location Mismatch],Table10[Risk Points],0)</f>
        <v>0</v>
      </c>
      <c r="O633">
        <f>_xlfn.XLOOKUP(FraudData[[#This Row],[device_trust_score]],DeviceRules[Device Min],DeviceRules[Risk Points],,-1)</f>
        <v>1</v>
      </c>
      <c r="P633">
        <f>_xlfn.XLOOKUP(FraudData[[#This Row],[velocity_last_24h]],VelocityRules[Velocity Min],VelocityRules[Risk Points],,-1)</f>
        <v>0</v>
      </c>
      <c r="Q633">
        <f>_xlfn.XLOOKUP(FraudData[[#This Row],[merchant_category]],MerchantRules[Merchant Category],MerchantRules[Risk Points],0)</f>
        <v>1</v>
      </c>
      <c r="R633">
        <f>SUM(FraudData[[#This Row],[Amount Risk]:[Merchant Risk]])</f>
        <v>2</v>
      </c>
      <c r="S633" t="str" cm="1">
        <f t="array" ref="S633">_xlfn.IFS(FraudData[[#This Row],[Fraud Risk Score]]&gt;=8,"High Risk",FraudData[[#This Row],[Fraud Risk Score]]&gt;=6,"Medium Risk",TRUE,"Low Risk")</f>
        <v>Low Risk</v>
      </c>
    </row>
    <row r="634" spans="1:19">
      <c r="A634">
        <v>633</v>
      </c>
      <c r="B634">
        <v>129.02000000000001</v>
      </c>
      <c r="C634">
        <v>8</v>
      </c>
      <c r="D634" t="s">
        <v>48</v>
      </c>
      <c r="E634">
        <v>1</v>
      </c>
      <c r="F634">
        <v>0</v>
      </c>
      <c r="G634">
        <v>43</v>
      </c>
      <c r="H634">
        <v>2</v>
      </c>
      <c r="I634">
        <v>46</v>
      </c>
      <c r="J634">
        <v>0</v>
      </c>
      <c r="K634">
        <f>_xlfn.XLOOKUP(FraudData[[#This Row],[amount]],AmountRules[Amount Min],AmountRules[Risk Points],,-1)</f>
        <v>0</v>
      </c>
      <c r="L634">
        <f>_xlfn.XLOOKUP(FraudData[[#This Row],[transaction_hour]],TimeRules[Hour Min],TimeRules[Risk Points],,-1)</f>
        <v>0</v>
      </c>
      <c r="M634">
        <f>_xlfn.XLOOKUP(FraudData[[#This Row],[foreign_transaction]],ForeignRules[Foreign Transaction],ForeignRules[Risk Points],0)</f>
        <v>3</v>
      </c>
      <c r="N634">
        <f>_xlfn.XLOOKUP(FraudData[[#This Row],[location_mismatch]],Table10[Location Mismatch],Table10[Risk Points],0)</f>
        <v>0</v>
      </c>
      <c r="O634">
        <f>_xlfn.XLOOKUP(FraudData[[#This Row],[device_trust_score]],DeviceRules[Device Min],DeviceRules[Risk Points],,-1)</f>
        <v>2</v>
      </c>
      <c r="P634">
        <f>_xlfn.XLOOKUP(FraudData[[#This Row],[velocity_last_24h]],VelocityRules[Velocity Min],VelocityRules[Risk Points],,-1)</f>
        <v>0</v>
      </c>
      <c r="Q634">
        <f>_xlfn.XLOOKUP(FraudData[[#This Row],[merchant_category]],MerchantRules[Merchant Category],MerchantRules[Risk Points],0)</f>
        <v>0</v>
      </c>
      <c r="R634">
        <f>SUM(FraudData[[#This Row],[Amount Risk]:[Merchant Risk]])</f>
        <v>5</v>
      </c>
      <c r="S634" t="str" cm="1">
        <f t="array" ref="S634">_xlfn.IFS(FraudData[[#This Row],[Fraud Risk Score]]&gt;=8,"High Risk",FraudData[[#This Row],[Fraud Risk Score]]&gt;=6,"Medium Risk",TRUE,"Low Risk")</f>
        <v>Low Risk</v>
      </c>
    </row>
    <row r="635" spans="1:19">
      <c r="A635">
        <v>634</v>
      </c>
      <c r="B635">
        <v>136.72</v>
      </c>
      <c r="C635">
        <v>14</v>
      </c>
      <c r="D635" t="s">
        <v>46</v>
      </c>
      <c r="E635">
        <v>0</v>
      </c>
      <c r="F635">
        <v>0</v>
      </c>
      <c r="G635">
        <v>49</v>
      </c>
      <c r="H635">
        <v>1</v>
      </c>
      <c r="I635">
        <v>59</v>
      </c>
      <c r="J635">
        <v>0</v>
      </c>
      <c r="K635">
        <f>_xlfn.XLOOKUP(FraudData[[#This Row],[amount]],AmountRules[Amount Min],AmountRules[Risk Points],,-1)</f>
        <v>0</v>
      </c>
      <c r="L635">
        <f>_xlfn.XLOOKUP(FraudData[[#This Row],[transaction_hour]],TimeRules[Hour Min],TimeRules[Risk Points],,-1)</f>
        <v>0</v>
      </c>
      <c r="M635">
        <f>_xlfn.XLOOKUP(FraudData[[#This Row],[foreign_transaction]],ForeignRules[Foreign Transaction],ForeignRules[Risk Points],0)</f>
        <v>0</v>
      </c>
      <c r="N635">
        <f>_xlfn.XLOOKUP(FraudData[[#This Row],[location_mismatch]],Table10[Location Mismatch],Table10[Risk Points],0)</f>
        <v>0</v>
      </c>
      <c r="O635">
        <f>_xlfn.XLOOKUP(FraudData[[#This Row],[device_trust_score]],DeviceRules[Device Min],DeviceRules[Risk Points],,-1)</f>
        <v>2</v>
      </c>
      <c r="P635">
        <f>_xlfn.XLOOKUP(FraudData[[#This Row],[velocity_last_24h]],VelocityRules[Velocity Min],VelocityRules[Risk Points],,-1)</f>
        <v>0</v>
      </c>
      <c r="Q635">
        <f>_xlfn.XLOOKUP(FraudData[[#This Row],[merchant_category]],MerchantRules[Merchant Category],MerchantRules[Risk Points],0)</f>
        <v>0</v>
      </c>
      <c r="R635">
        <f>SUM(FraudData[[#This Row],[Amount Risk]:[Merchant Risk]])</f>
        <v>2</v>
      </c>
      <c r="S635" t="str" cm="1">
        <f t="array" ref="S635">_xlfn.IFS(FraudData[[#This Row],[Fraud Risk Score]]&gt;=8,"High Risk",FraudData[[#This Row],[Fraud Risk Score]]&gt;=6,"Medium Risk",TRUE,"Low Risk")</f>
        <v>Low Risk</v>
      </c>
    </row>
    <row r="636" spans="1:19">
      <c r="A636">
        <v>635</v>
      </c>
      <c r="B636">
        <v>20.41</v>
      </c>
      <c r="C636">
        <v>6</v>
      </c>
      <c r="D636" t="s">
        <v>50</v>
      </c>
      <c r="E636">
        <v>1</v>
      </c>
      <c r="F636">
        <v>0</v>
      </c>
      <c r="G636">
        <v>94</v>
      </c>
      <c r="H636">
        <v>1</v>
      </c>
      <c r="I636">
        <v>59</v>
      </c>
      <c r="J636">
        <v>0</v>
      </c>
      <c r="K636">
        <f>_xlfn.XLOOKUP(FraudData[[#This Row],[amount]],AmountRules[Amount Min],AmountRules[Risk Points],,-1)</f>
        <v>0</v>
      </c>
      <c r="L636">
        <f>_xlfn.XLOOKUP(FraudData[[#This Row],[transaction_hour]],TimeRules[Hour Min],TimeRules[Risk Points],,-1)</f>
        <v>0</v>
      </c>
      <c r="M636">
        <f>_xlfn.XLOOKUP(FraudData[[#This Row],[foreign_transaction]],ForeignRules[Foreign Transaction],ForeignRules[Risk Points],0)</f>
        <v>3</v>
      </c>
      <c r="N636">
        <f>_xlfn.XLOOKUP(FraudData[[#This Row],[location_mismatch]],Table10[Location Mismatch],Table10[Risk Points],0)</f>
        <v>0</v>
      </c>
      <c r="O636">
        <f>_xlfn.XLOOKUP(FraudData[[#This Row],[device_trust_score]],DeviceRules[Device Min],DeviceRules[Risk Points],,-1)</f>
        <v>0</v>
      </c>
      <c r="P636">
        <f>_xlfn.XLOOKUP(FraudData[[#This Row],[velocity_last_24h]],VelocityRules[Velocity Min],VelocityRules[Risk Points],,-1)</f>
        <v>0</v>
      </c>
      <c r="Q636">
        <f>_xlfn.XLOOKUP(FraudData[[#This Row],[merchant_category]],MerchantRules[Merchant Category],MerchantRules[Risk Points],0)</f>
        <v>0</v>
      </c>
      <c r="R636">
        <f>SUM(FraudData[[#This Row],[Amount Risk]:[Merchant Risk]])</f>
        <v>3</v>
      </c>
      <c r="S636" t="str" cm="1">
        <f t="array" ref="S636">_xlfn.IFS(FraudData[[#This Row],[Fraud Risk Score]]&gt;=8,"High Risk",FraudData[[#This Row],[Fraud Risk Score]]&gt;=6,"Medium Risk",TRUE,"Low Risk")</f>
        <v>Low Risk</v>
      </c>
    </row>
    <row r="637" spans="1:19">
      <c r="A637">
        <v>636</v>
      </c>
      <c r="B637">
        <v>106.77</v>
      </c>
      <c r="C637">
        <v>19</v>
      </c>
      <c r="D637" t="s">
        <v>46</v>
      </c>
      <c r="E637">
        <v>0</v>
      </c>
      <c r="F637">
        <v>0</v>
      </c>
      <c r="G637">
        <v>73</v>
      </c>
      <c r="H637">
        <v>2</v>
      </c>
      <c r="I637">
        <v>35</v>
      </c>
      <c r="J637">
        <v>0</v>
      </c>
      <c r="K637">
        <f>_xlfn.XLOOKUP(FraudData[[#This Row],[amount]],AmountRules[Amount Min],AmountRules[Risk Points],,-1)</f>
        <v>0</v>
      </c>
      <c r="L637">
        <f>_xlfn.XLOOKUP(FraudData[[#This Row],[transaction_hour]],TimeRules[Hour Min],TimeRules[Risk Points],,-1)</f>
        <v>0</v>
      </c>
      <c r="M637">
        <f>_xlfn.XLOOKUP(FraudData[[#This Row],[foreign_transaction]],ForeignRules[Foreign Transaction],ForeignRules[Risk Points],0)</f>
        <v>0</v>
      </c>
      <c r="N637">
        <f>_xlfn.XLOOKUP(FraudData[[#This Row],[location_mismatch]],Table10[Location Mismatch],Table10[Risk Points],0)</f>
        <v>0</v>
      </c>
      <c r="O637">
        <f>_xlfn.XLOOKUP(FraudData[[#This Row],[device_trust_score]],DeviceRules[Device Min],DeviceRules[Risk Points],,-1)</f>
        <v>0</v>
      </c>
      <c r="P637">
        <f>_xlfn.XLOOKUP(FraudData[[#This Row],[velocity_last_24h]],VelocityRules[Velocity Min],VelocityRules[Risk Points],,-1)</f>
        <v>0</v>
      </c>
      <c r="Q637">
        <f>_xlfn.XLOOKUP(FraudData[[#This Row],[merchant_category]],MerchantRules[Merchant Category],MerchantRules[Risk Points],0)</f>
        <v>0</v>
      </c>
      <c r="R637">
        <f>SUM(FraudData[[#This Row],[Amount Risk]:[Merchant Risk]])</f>
        <v>0</v>
      </c>
      <c r="S637" t="str" cm="1">
        <f t="array" ref="S637">_xlfn.IFS(FraudData[[#This Row],[Fraud Risk Score]]&gt;=8,"High Risk",FraudData[[#This Row],[Fraud Risk Score]]&gt;=6,"Medium Risk",TRUE,"Low Risk")</f>
        <v>Low Risk</v>
      </c>
    </row>
    <row r="638" spans="1:19">
      <c r="A638">
        <v>637</v>
      </c>
      <c r="B638">
        <v>136.91</v>
      </c>
      <c r="C638">
        <v>12</v>
      </c>
      <c r="D638" t="s">
        <v>46</v>
      </c>
      <c r="E638">
        <v>0</v>
      </c>
      <c r="F638">
        <v>0</v>
      </c>
      <c r="G638">
        <v>41</v>
      </c>
      <c r="H638">
        <v>2</v>
      </c>
      <c r="I638">
        <v>51</v>
      </c>
      <c r="J638">
        <v>0</v>
      </c>
      <c r="K638">
        <f>_xlfn.XLOOKUP(FraudData[[#This Row],[amount]],AmountRules[Amount Min],AmountRules[Risk Points],,-1)</f>
        <v>0</v>
      </c>
      <c r="L638">
        <f>_xlfn.XLOOKUP(FraudData[[#This Row],[transaction_hour]],TimeRules[Hour Min],TimeRules[Risk Points],,-1)</f>
        <v>0</v>
      </c>
      <c r="M638">
        <f>_xlfn.XLOOKUP(FraudData[[#This Row],[foreign_transaction]],ForeignRules[Foreign Transaction],ForeignRules[Risk Points],0)</f>
        <v>0</v>
      </c>
      <c r="N638">
        <f>_xlfn.XLOOKUP(FraudData[[#This Row],[location_mismatch]],Table10[Location Mismatch],Table10[Risk Points],0)</f>
        <v>0</v>
      </c>
      <c r="O638">
        <f>_xlfn.XLOOKUP(FraudData[[#This Row],[device_trust_score]],DeviceRules[Device Min],DeviceRules[Risk Points],,-1)</f>
        <v>2</v>
      </c>
      <c r="P638">
        <f>_xlfn.XLOOKUP(FraudData[[#This Row],[velocity_last_24h]],VelocityRules[Velocity Min],VelocityRules[Risk Points],,-1)</f>
        <v>0</v>
      </c>
      <c r="Q638">
        <f>_xlfn.XLOOKUP(FraudData[[#This Row],[merchant_category]],MerchantRules[Merchant Category],MerchantRules[Risk Points],0)</f>
        <v>0</v>
      </c>
      <c r="R638">
        <f>SUM(FraudData[[#This Row],[Amount Risk]:[Merchant Risk]])</f>
        <v>2</v>
      </c>
      <c r="S638" t="str" cm="1">
        <f t="array" ref="S638">_xlfn.IFS(FraudData[[#This Row],[Fraud Risk Score]]&gt;=8,"High Risk",FraudData[[#This Row],[Fraud Risk Score]]&gt;=6,"Medium Risk",TRUE,"Low Risk")</f>
        <v>Low Risk</v>
      </c>
    </row>
    <row r="639" spans="1:19">
      <c r="A639">
        <v>638</v>
      </c>
      <c r="B639">
        <v>49.98</v>
      </c>
      <c r="C639">
        <v>12</v>
      </c>
      <c r="D639" t="s">
        <v>50</v>
      </c>
      <c r="E639">
        <v>0</v>
      </c>
      <c r="F639">
        <v>0</v>
      </c>
      <c r="G639">
        <v>45</v>
      </c>
      <c r="H639">
        <v>2</v>
      </c>
      <c r="I639">
        <v>68</v>
      </c>
      <c r="J639">
        <v>0</v>
      </c>
      <c r="K639">
        <f>_xlfn.XLOOKUP(FraudData[[#This Row],[amount]],AmountRules[Amount Min],AmountRules[Risk Points],,-1)</f>
        <v>0</v>
      </c>
      <c r="L639">
        <f>_xlfn.XLOOKUP(FraudData[[#This Row],[transaction_hour]],TimeRules[Hour Min],TimeRules[Risk Points],,-1)</f>
        <v>0</v>
      </c>
      <c r="M639">
        <f>_xlfn.XLOOKUP(FraudData[[#This Row],[foreign_transaction]],ForeignRules[Foreign Transaction],ForeignRules[Risk Points],0)</f>
        <v>0</v>
      </c>
      <c r="N639">
        <f>_xlfn.XLOOKUP(FraudData[[#This Row],[location_mismatch]],Table10[Location Mismatch],Table10[Risk Points],0)</f>
        <v>0</v>
      </c>
      <c r="O639">
        <f>_xlfn.XLOOKUP(FraudData[[#This Row],[device_trust_score]],DeviceRules[Device Min],DeviceRules[Risk Points],,-1)</f>
        <v>2</v>
      </c>
      <c r="P639">
        <f>_xlfn.XLOOKUP(FraudData[[#This Row],[velocity_last_24h]],VelocityRules[Velocity Min],VelocityRules[Risk Points],,-1)</f>
        <v>0</v>
      </c>
      <c r="Q639">
        <f>_xlfn.XLOOKUP(FraudData[[#This Row],[merchant_category]],MerchantRules[Merchant Category],MerchantRules[Risk Points],0)</f>
        <v>0</v>
      </c>
      <c r="R639">
        <f>SUM(FraudData[[#This Row],[Amount Risk]:[Merchant Risk]])</f>
        <v>2</v>
      </c>
      <c r="S639" t="str" cm="1">
        <f t="array" ref="S639">_xlfn.IFS(FraudData[[#This Row],[Fraud Risk Score]]&gt;=8,"High Risk",FraudData[[#This Row],[Fraud Risk Score]]&gt;=6,"Medium Risk",TRUE,"Low Risk")</f>
        <v>Low Risk</v>
      </c>
    </row>
    <row r="640" spans="1:19">
      <c r="A640">
        <v>639</v>
      </c>
      <c r="B640">
        <v>56.46</v>
      </c>
      <c r="C640">
        <v>0</v>
      </c>
      <c r="D640" t="s">
        <v>50</v>
      </c>
      <c r="E640">
        <v>0</v>
      </c>
      <c r="F640">
        <v>0</v>
      </c>
      <c r="G640">
        <v>67</v>
      </c>
      <c r="H640">
        <v>3</v>
      </c>
      <c r="I640">
        <v>36</v>
      </c>
      <c r="J640">
        <v>0</v>
      </c>
      <c r="K640">
        <f>_xlfn.XLOOKUP(FraudData[[#This Row],[amount]],AmountRules[Amount Min],AmountRules[Risk Points],,-1)</f>
        <v>0</v>
      </c>
      <c r="L640">
        <f>_xlfn.XLOOKUP(FraudData[[#This Row],[transaction_hour]],TimeRules[Hour Min],TimeRules[Risk Points],,-1)</f>
        <v>3</v>
      </c>
      <c r="M640">
        <f>_xlfn.XLOOKUP(FraudData[[#This Row],[foreign_transaction]],ForeignRules[Foreign Transaction],ForeignRules[Risk Points],0)</f>
        <v>0</v>
      </c>
      <c r="N640">
        <f>_xlfn.XLOOKUP(FraudData[[#This Row],[location_mismatch]],Table10[Location Mismatch],Table10[Risk Points],0)</f>
        <v>0</v>
      </c>
      <c r="O640">
        <f>_xlfn.XLOOKUP(FraudData[[#This Row],[device_trust_score]],DeviceRules[Device Min],DeviceRules[Risk Points],,-1)</f>
        <v>1</v>
      </c>
      <c r="P640">
        <f>_xlfn.XLOOKUP(FraudData[[#This Row],[velocity_last_24h]],VelocityRules[Velocity Min],VelocityRules[Risk Points],,-1)</f>
        <v>0</v>
      </c>
      <c r="Q640">
        <f>_xlfn.XLOOKUP(FraudData[[#This Row],[merchant_category]],MerchantRules[Merchant Category],MerchantRules[Risk Points],0)</f>
        <v>0</v>
      </c>
      <c r="R640">
        <f>SUM(FraudData[[#This Row],[Amount Risk]:[Merchant Risk]])</f>
        <v>4</v>
      </c>
      <c r="S640" t="str" cm="1">
        <f t="array" ref="S640">_xlfn.IFS(FraudData[[#This Row],[Fraud Risk Score]]&gt;=8,"High Risk",FraudData[[#This Row],[Fraud Risk Score]]&gt;=6,"Medium Risk",TRUE,"Low Risk")</f>
        <v>Low Risk</v>
      </c>
    </row>
    <row r="641" spans="1:19">
      <c r="A641">
        <v>640</v>
      </c>
      <c r="B641">
        <v>85.26</v>
      </c>
      <c r="C641">
        <v>19</v>
      </c>
      <c r="D641" t="s">
        <v>46</v>
      </c>
      <c r="E641">
        <v>0</v>
      </c>
      <c r="F641">
        <v>1</v>
      </c>
      <c r="G641">
        <v>46</v>
      </c>
      <c r="H641">
        <v>3</v>
      </c>
      <c r="I641">
        <v>41</v>
      </c>
      <c r="J641">
        <v>0</v>
      </c>
      <c r="K641">
        <f>_xlfn.XLOOKUP(FraudData[[#This Row],[amount]],AmountRules[Amount Min],AmountRules[Risk Points],,-1)</f>
        <v>0</v>
      </c>
      <c r="L641">
        <f>_xlfn.XLOOKUP(FraudData[[#This Row],[transaction_hour]],TimeRules[Hour Min],TimeRules[Risk Points],,-1)</f>
        <v>0</v>
      </c>
      <c r="M641">
        <f>_xlfn.XLOOKUP(FraudData[[#This Row],[foreign_transaction]],ForeignRules[Foreign Transaction],ForeignRules[Risk Points],0)</f>
        <v>0</v>
      </c>
      <c r="N641">
        <f>_xlfn.XLOOKUP(FraudData[[#This Row],[location_mismatch]],Table10[Location Mismatch],Table10[Risk Points],0)</f>
        <v>3</v>
      </c>
      <c r="O641">
        <f>_xlfn.XLOOKUP(FraudData[[#This Row],[device_trust_score]],DeviceRules[Device Min],DeviceRules[Risk Points],,-1)</f>
        <v>2</v>
      </c>
      <c r="P641">
        <f>_xlfn.XLOOKUP(FraudData[[#This Row],[velocity_last_24h]],VelocityRules[Velocity Min],VelocityRules[Risk Points],,-1)</f>
        <v>0</v>
      </c>
      <c r="Q641">
        <f>_xlfn.XLOOKUP(FraudData[[#This Row],[merchant_category]],MerchantRules[Merchant Category],MerchantRules[Risk Points],0)</f>
        <v>0</v>
      </c>
      <c r="R641">
        <f>SUM(FraudData[[#This Row],[Amount Risk]:[Merchant Risk]])</f>
        <v>5</v>
      </c>
      <c r="S641" t="str" cm="1">
        <f t="array" ref="S641">_xlfn.IFS(FraudData[[#This Row],[Fraud Risk Score]]&gt;=8,"High Risk",FraudData[[#This Row],[Fraud Risk Score]]&gt;=6,"Medium Risk",TRUE,"Low Risk")</f>
        <v>Low Risk</v>
      </c>
    </row>
    <row r="642" spans="1:19">
      <c r="A642">
        <v>641</v>
      </c>
      <c r="B642">
        <v>3.65</v>
      </c>
      <c r="C642">
        <v>3</v>
      </c>
      <c r="D642" t="s">
        <v>47</v>
      </c>
      <c r="E642">
        <v>0</v>
      </c>
      <c r="F642">
        <v>0</v>
      </c>
      <c r="G642">
        <v>87</v>
      </c>
      <c r="H642">
        <v>1</v>
      </c>
      <c r="I642">
        <v>51</v>
      </c>
      <c r="J642">
        <v>0</v>
      </c>
      <c r="K642">
        <f>_xlfn.XLOOKUP(FraudData[[#This Row],[amount]],AmountRules[Amount Min],AmountRules[Risk Points],,-1)</f>
        <v>0</v>
      </c>
      <c r="L642">
        <f>_xlfn.XLOOKUP(FraudData[[#This Row],[transaction_hour]],TimeRules[Hour Min],TimeRules[Risk Points],,-1)</f>
        <v>3</v>
      </c>
      <c r="M642">
        <f>_xlfn.XLOOKUP(FraudData[[#This Row],[foreign_transaction]],ForeignRules[Foreign Transaction],ForeignRules[Risk Points],0)</f>
        <v>0</v>
      </c>
      <c r="N642">
        <f>_xlfn.XLOOKUP(FraudData[[#This Row],[location_mismatch]],Table10[Location Mismatch],Table10[Risk Points],0)</f>
        <v>0</v>
      </c>
      <c r="O642">
        <f>_xlfn.XLOOKUP(FraudData[[#This Row],[device_trust_score]],DeviceRules[Device Min],DeviceRules[Risk Points],,-1)</f>
        <v>0</v>
      </c>
      <c r="P642">
        <f>_xlfn.XLOOKUP(FraudData[[#This Row],[velocity_last_24h]],VelocityRules[Velocity Min],VelocityRules[Risk Points],,-1)</f>
        <v>0</v>
      </c>
      <c r="Q642">
        <f>_xlfn.XLOOKUP(FraudData[[#This Row],[merchant_category]],MerchantRules[Merchant Category],MerchantRules[Risk Points],0)</f>
        <v>0</v>
      </c>
      <c r="R642">
        <f>SUM(FraudData[[#This Row],[Amount Risk]:[Merchant Risk]])</f>
        <v>3</v>
      </c>
      <c r="S642" t="str" cm="1">
        <f t="array" ref="S642">_xlfn.IFS(FraudData[[#This Row],[Fraud Risk Score]]&gt;=8,"High Risk",FraudData[[#This Row],[Fraud Risk Score]]&gt;=6,"Medium Risk",TRUE,"Low Risk")</f>
        <v>Low Risk</v>
      </c>
    </row>
    <row r="643" spans="1:19">
      <c r="A643">
        <v>642</v>
      </c>
      <c r="B643">
        <v>69.97</v>
      </c>
      <c r="C643">
        <v>23</v>
      </c>
      <c r="D643" t="s">
        <v>47</v>
      </c>
      <c r="E643">
        <v>0</v>
      </c>
      <c r="F643">
        <v>0</v>
      </c>
      <c r="G643">
        <v>48</v>
      </c>
      <c r="H643">
        <v>1</v>
      </c>
      <c r="I643">
        <v>49</v>
      </c>
      <c r="J643">
        <v>0</v>
      </c>
      <c r="K643">
        <f>_xlfn.XLOOKUP(FraudData[[#This Row],[amount]],AmountRules[Amount Min],AmountRules[Risk Points],,-1)</f>
        <v>0</v>
      </c>
      <c r="L643">
        <f>_xlfn.XLOOKUP(FraudData[[#This Row],[transaction_hour]],TimeRules[Hour Min],TimeRules[Risk Points],,-1)</f>
        <v>1</v>
      </c>
      <c r="M643">
        <f>_xlfn.XLOOKUP(FraudData[[#This Row],[foreign_transaction]],ForeignRules[Foreign Transaction],ForeignRules[Risk Points],0)</f>
        <v>0</v>
      </c>
      <c r="N643">
        <f>_xlfn.XLOOKUP(FraudData[[#This Row],[location_mismatch]],Table10[Location Mismatch],Table10[Risk Points],0)</f>
        <v>0</v>
      </c>
      <c r="O643">
        <f>_xlfn.XLOOKUP(FraudData[[#This Row],[device_trust_score]],DeviceRules[Device Min],DeviceRules[Risk Points],,-1)</f>
        <v>2</v>
      </c>
      <c r="P643">
        <f>_xlfn.XLOOKUP(FraudData[[#This Row],[velocity_last_24h]],VelocityRules[Velocity Min],VelocityRules[Risk Points],,-1)</f>
        <v>0</v>
      </c>
      <c r="Q643">
        <f>_xlfn.XLOOKUP(FraudData[[#This Row],[merchant_category]],MerchantRules[Merchant Category],MerchantRules[Risk Points],0)</f>
        <v>0</v>
      </c>
      <c r="R643">
        <f>SUM(FraudData[[#This Row],[Amount Risk]:[Merchant Risk]])</f>
        <v>3</v>
      </c>
      <c r="S643" t="str" cm="1">
        <f t="array" ref="S643">_xlfn.IFS(FraudData[[#This Row],[Fraud Risk Score]]&gt;=8,"High Risk",FraudData[[#This Row],[Fraud Risk Score]]&gt;=6,"Medium Risk",TRUE,"Low Risk")</f>
        <v>Low Risk</v>
      </c>
    </row>
    <row r="644" spans="1:19">
      <c r="A644">
        <v>643</v>
      </c>
      <c r="B644">
        <v>42.76</v>
      </c>
      <c r="C644">
        <v>3</v>
      </c>
      <c r="D644" t="s">
        <v>46</v>
      </c>
      <c r="E644">
        <v>0</v>
      </c>
      <c r="F644">
        <v>0</v>
      </c>
      <c r="G644">
        <v>57</v>
      </c>
      <c r="H644">
        <v>1</v>
      </c>
      <c r="I644">
        <v>19</v>
      </c>
      <c r="J644">
        <v>0</v>
      </c>
      <c r="K644">
        <f>_xlfn.XLOOKUP(FraudData[[#This Row],[amount]],AmountRules[Amount Min],AmountRules[Risk Points],,-1)</f>
        <v>0</v>
      </c>
      <c r="L644">
        <f>_xlfn.XLOOKUP(FraudData[[#This Row],[transaction_hour]],TimeRules[Hour Min],TimeRules[Risk Points],,-1)</f>
        <v>3</v>
      </c>
      <c r="M644">
        <f>_xlfn.XLOOKUP(FraudData[[#This Row],[foreign_transaction]],ForeignRules[Foreign Transaction],ForeignRules[Risk Points],0)</f>
        <v>0</v>
      </c>
      <c r="N644">
        <f>_xlfn.XLOOKUP(FraudData[[#This Row],[location_mismatch]],Table10[Location Mismatch],Table10[Risk Points],0)</f>
        <v>0</v>
      </c>
      <c r="O644">
        <f>_xlfn.XLOOKUP(FraudData[[#This Row],[device_trust_score]],DeviceRules[Device Min],DeviceRules[Risk Points],,-1)</f>
        <v>1</v>
      </c>
      <c r="P644">
        <f>_xlfn.XLOOKUP(FraudData[[#This Row],[velocity_last_24h]],VelocityRules[Velocity Min],VelocityRules[Risk Points],,-1)</f>
        <v>0</v>
      </c>
      <c r="Q644">
        <f>_xlfn.XLOOKUP(FraudData[[#This Row],[merchant_category]],MerchantRules[Merchant Category],MerchantRules[Risk Points],0)</f>
        <v>0</v>
      </c>
      <c r="R644">
        <f>SUM(FraudData[[#This Row],[Amount Risk]:[Merchant Risk]])</f>
        <v>4</v>
      </c>
      <c r="S644" t="str" cm="1">
        <f t="array" ref="S644">_xlfn.IFS(FraudData[[#This Row],[Fraud Risk Score]]&gt;=8,"High Risk",FraudData[[#This Row],[Fraud Risk Score]]&gt;=6,"Medium Risk",TRUE,"Low Risk")</f>
        <v>Low Risk</v>
      </c>
    </row>
    <row r="645" spans="1:19">
      <c r="A645">
        <v>644</v>
      </c>
      <c r="B645">
        <v>71.41</v>
      </c>
      <c r="C645">
        <v>3</v>
      </c>
      <c r="D645" t="s">
        <v>47</v>
      </c>
      <c r="E645">
        <v>0</v>
      </c>
      <c r="F645">
        <v>0</v>
      </c>
      <c r="G645">
        <v>91</v>
      </c>
      <c r="H645">
        <v>2</v>
      </c>
      <c r="I645">
        <v>49</v>
      </c>
      <c r="J645">
        <v>0</v>
      </c>
      <c r="K645">
        <f>_xlfn.XLOOKUP(FraudData[[#This Row],[amount]],AmountRules[Amount Min],AmountRules[Risk Points],,-1)</f>
        <v>0</v>
      </c>
      <c r="L645">
        <f>_xlfn.XLOOKUP(FraudData[[#This Row],[transaction_hour]],TimeRules[Hour Min],TimeRules[Risk Points],,-1)</f>
        <v>3</v>
      </c>
      <c r="M645">
        <f>_xlfn.XLOOKUP(FraudData[[#This Row],[foreign_transaction]],ForeignRules[Foreign Transaction],ForeignRules[Risk Points],0)</f>
        <v>0</v>
      </c>
      <c r="N645">
        <f>_xlfn.XLOOKUP(FraudData[[#This Row],[location_mismatch]],Table10[Location Mismatch],Table10[Risk Points],0)</f>
        <v>0</v>
      </c>
      <c r="O645">
        <f>_xlfn.XLOOKUP(FraudData[[#This Row],[device_trust_score]],DeviceRules[Device Min],DeviceRules[Risk Points],,-1)</f>
        <v>0</v>
      </c>
      <c r="P645">
        <f>_xlfn.XLOOKUP(FraudData[[#This Row],[velocity_last_24h]],VelocityRules[Velocity Min],VelocityRules[Risk Points],,-1)</f>
        <v>0</v>
      </c>
      <c r="Q645">
        <f>_xlfn.XLOOKUP(FraudData[[#This Row],[merchant_category]],MerchantRules[Merchant Category],MerchantRules[Risk Points],0)</f>
        <v>0</v>
      </c>
      <c r="R645">
        <f>SUM(FraudData[[#This Row],[Amount Risk]:[Merchant Risk]])</f>
        <v>3</v>
      </c>
      <c r="S645" t="str" cm="1">
        <f t="array" ref="S645">_xlfn.IFS(FraudData[[#This Row],[Fraud Risk Score]]&gt;=8,"High Risk",FraudData[[#This Row],[Fraud Risk Score]]&gt;=6,"Medium Risk",TRUE,"Low Risk")</f>
        <v>Low Risk</v>
      </c>
    </row>
    <row r="646" spans="1:19">
      <c r="A646">
        <v>645</v>
      </c>
      <c r="B646">
        <v>22.96</v>
      </c>
      <c r="C646">
        <v>12</v>
      </c>
      <c r="D646" t="s">
        <v>50</v>
      </c>
      <c r="E646">
        <v>0</v>
      </c>
      <c r="F646">
        <v>0</v>
      </c>
      <c r="G646">
        <v>41</v>
      </c>
      <c r="H646">
        <v>2</v>
      </c>
      <c r="I646">
        <v>25</v>
      </c>
      <c r="J646">
        <v>0</v>
      </c>
      <c r="K646">
        <f>_xlfn.XLOOKUP(FraudData[[#This Row],[amount]],AmountRules[Amount Min],AmountRules[Risk Points],,-1)</f>
        <v>0</v>
      </c>
      <c r="L646">
        <f>_xlfn.XLOOKUP(FraudData[[#This Row],[transaction_hour]],TimeRules[Hour Min],TimeRules[Risk Points],,-1)</f>
        <v>0</v>
      </c>
      <c r="M646">
        <f>_xlfn.XLOOKUP(FraudData[[#This Row],[foreign_transaction]],ForeignRules[Foreign Transaction],ForeignRules[Risk Points],0)</f>
        <v>0</v>
      </c>
      <c r="N646">
        <f>_xlfn.XLOOKUP(FraudData[[#This Row],[location_mismatch]],Table10[Location Mismatch],Table10[Risk Points],0)</f>
        <v>0</v>
      </c>
      <c r="O646">
        <f>_xlfn.XLOOKUP(FraudData[[#This Row],[device_trust_score]],DeviceRules[Device Min],DeviceRules[Risk Points],,-1)</f>
        <v>2</v>
      </c>
      <c r="P646">
        <f>_xlfn.XLOOKUP(FraudData[[#This Row],[velocity_last_24h]],VelocityRules[Velocity Min],VelocityRules[Risk Points],,-1)</f>
        <v>0</v>
      </c>
      <c r="Q646">
        <f>_xlfn.XLOOKUP(FraudData[[#This Row],[merchant_category]],MerchantRules[Merchant Category],MerchantRules[Risk Points],0)</f>
        <v>0</v>
      </c>
      <c r="R646">
        <f>SUM(FraudData[[#This Row],[Amount Risk]:[Merchant Risk]])</f>
        <v>2</v>
      </c>
      <c r="S646" t="str" cm="1">
        <f t="array" ref="S646">_xlfn.IFS(FraudData[[#This Row],[Fraud Risk Score]]&gt;=8,"High Risk",FraudData[[#This Row],[Fraud Risk Score]]&gt;=6,"Medium Risk",TRUE,"Low Risk")</f>
        <v>Low Risk</v>
      </c>
    </row>
    <row r="647" spans="1:19">
      <c r="A647">
        <v>646</v>
      </c>
      <c r="B647">
        <v>398.17</v>
      </c>
      <c r="C647">
        <v>1</v>
      </c>
      <c r="D647" t="s">
        <v>50</v>
      </c>
      <c r="E647">
        <v>1</v>
      </c>
      <c r="F647">
        <v>1</v>
      </c>
      <c r="G647">
        <v>72</v>
      </c>
      <c r="H647">
        <v>2</v>
      </c>
      <c r="I647">
        <v>62</v>
      </c>
      <c r="J647">
        <v>1</v>
      </c>
      <c r="K647">
        <f>_xlfn.XLOOKUP(FraudData[[#This Row],[amount]],AmountRules[Amount Min],AmountRules[Risk Points],,-1)</f>
        <v>0</v>
      </c>
      <c r="L647">
        <f>_xlfn.XLOOKUP(FraudData[[#This Row],[transaction_hour]],TimeRules[Hour Min],TimeRules[Risk Points],,-1)</f>
        <v>3</v>
      </c>
      <c r="M647">
        <f>_xlfn.XLOOKUP(FraudData[[#This Row],[foreign_transaction]],ForeignRules[Foreign Transaction],ForeignRules[Risk Points],0)</f>
        <v>3</v>
      </c>
      <c r="N647">
        <f>_xlfn.XLOOKUP(FraudData[[#This Row],[location_mismatch]],Table10[Location Mismatch],Table10[Risk Points],0)</f>
        <v>3</v>
      </c>
      <c r="O647">
        <f>_xlfn.XLOOKUP(FraudData[[#This Row],[device_trust_score]],DeviceRules[Device Min],DeviceRules[Risk Points],,-1)</f>
        <v>0</v>
      </c>
      <c r="P647">
        <f>_xlfn.XLOOKUP(FraudData[[#This Row],[velocity_last_24h]],VelocityRules[Velocity Min],VelocityRules[Risk Points],,-1)</f>
        <v>0</v>
      </c>
      <c r="Q647">
        <f>_xlfn.XLOOKUP(FraudData[[#This Row],[merchant_category]],MerchantRules[Merchant Category],MerchantRules[Risk Points],0)</f>
        <v>0</v>
      </c>
      <c r="R647">
        <f>SUM(FraudData[[#This Row],[Amount Risk]:[Merchant Risk]])</f>
        <v>9</v>
      </c>
      <c r="S647" t="str" cm="1">
        <f t="array" ref="S647">_xlfn.IFS(FraudData[[#This Row],[Fraud Risk Score]]&gt;=8,"High Risk",FraudData[[#This Row],[Fraud Risk Score]]&gt;=6,"Medium Risk",TRUE,"Low Risk")</f>
        <v>High Risk</v>
      </c>
    </row>
    <row r="648" spans="1:19">
      <c r="A648">
        <v>647</v>
      </c>
      <c r="B648">
        <v>162.07</v>
      </c>
      <c r="C648">
        <v>22</v>
      </c>
      <c r="D648" t="s">
        <v>47</v>
      </c>
      <c r="E648">
        <v>1</v>
      </c>
      <c r="F648">
        <v>0</v>
      </c>
      <c r="G648">
        <v>68</v>
      </c>
      <c r="H648">
        <v>2</v>
      </c>
      <c r="I648">
        <v>26</v>
      </c>
      <c r="J648">
        <v>0</v>
      </c>
      <c r="K648">
        <f>_xlfn.XLOOKUP(FraudData[[#This Row],[amount]],AmountRules[Amount Min],AmountRules[Risk Points],,-1)</f>
        <v>0</v>
      </c>
      <c r="L648">
        <f>_xlfn.XLOOKUP(FraudData[[#This Row],[transaction_hour]],TimeRules[Hour Min],TimeRules[Risk Points],,-1)</f>
        <v>0</v>
      </c>
      <c r="M648">
        <f>_xlfn.XLOOKUP(FraudData[[#This Row],[foreign_transaction]],ForeignRules[Foreign Transaction],ForeignRules[Risk Points],0)</f>
        <v>3</v>
      </c>
      <c r="N648">
        <f>_xlfn.XLOOKUP(FraudData[[#This Row],[location_mismatch]],Table10[Location Mismatch],Table10[Risk Points],0)</f>
        <v>0</v>
      </c>
      <c r="O648">
        <f>_xlfn.XLOOKUP(FraudData[[#This Row],[device_trust_score]],DeviceRules[Device Min],DeviceRules[Risk Points],,-1)</f>
        <v>1</v>
      </c>
      <c r="P648">
        <f>_xlfn.XLOOKUP(FraudData[[#This Row],[velocity_last_24h]],VelocityRules[Velocity Min],VelocityRules[Risk Points],,-1)</f>
        <v>0</v>
      </c>
      <c r="Q648">
        <f>_xlfn.XLOOKUP(FraudData[[#This Row],[merchant_category]],MerchantRules[Merchant Category],MerchantRules[Risk Points],0)</f>
        <v>0</v>
      </c>
      <c r="R648">
        <f>SUM(FraudData[[#This Row],[Amount Risk]:[Merchant Risk]])</f>
        <v>4</v>
      </c>
      <c r="S648" t="str" cm="1">
        <f t="array" ref="S648">_xlfn.IFS(FraudData[[#This Row],[Fraud Risk Score]]&gt;=8,"High Risk",FraudData[[#This Row],[Fraud Risk Score]]&gt;=6,"Medium Risk",TRUE,"Low Risk")</f>
        <v>Low Risk</v>
      </c>
    </row>
    <row r="649" spans="1:19">
      <c r="A649">
        <v>648</v>
      </c>
      <c r="B649">
        <v>204.59</v>
      </c>
      <c r="C649">
        <v>14</v>
      </c>
      <c r="D649" t="s">
        <v>50</v>
      </c>
      <c r="E649">
        <v>0</v>
      </c>
      <c r="F649">
        <v>0</v>
      </c>
      <c r="G649">
        <v>49</v>
      </c>
      <c r="H649">
        <v>2</v>
      </c>
      <c r="I649">
        <v>40</v>
      </c>
      <c r="J649">
        <v>0</v>
      </c>
      <c r="K649">
        <f>_xlfn.XLOOKUP(FraudData[[#This Row],[amount]],AmountRules[Amount Min],AmountRules[Risk Points],,-1)</f>
        <v>0</v>
      </c>
      <c r="L649">
        <f>_xlfn.XLOOKUP(FraudData[[#This Row],[transaction_hour]],TimeRules[Hour Min],TimeRules[Risk Points],,-1)</f>
        <v>0</v>
      </c>
      <c r="M649">
        <f>_xlfn.XLOOKUP(FraudData[[#This Row],[foreign_transaction]],ForeignRules[Foreign Transaction],ForeignRules[Risk Points],0)</f>
        <v>0</v>
      </c>
      <c r="N649">
        <f>_xlfn.XLOOKUP(FraudData[[#This Row],[location_mismatch]],Table10[Location Mismatch],Table10[Risk Points],0)</f>
        <v>0</v>
      </c>
      <c r="O649">
        <f>_xlfn.XLOOKUP(FraudData[[#This Row],[device_trust_score]],DeviceRules[Device Min],DeviceRules[Risk Points],,-1)</f>
        <v>2</v>
      </c>
      <c r="P649">
        <f>_xlfn.XLOOKUP(FraudData[[#This Row],[velocity_last_24h]],VelocityRules[Velocity Min],VelocityRules[Risk Points],,-1)</f>
        <v>0</v>
      </c>
      <c r="Q649">
        <f>_xlfn.XLOOKUP(FraudData[[#This Row],[merchant_category]],MerchantRules[Merchant Category],MerchantRules[Risk Points],0)</f>
        <v>0</v>
      </c>
      <c r="R649">
        <f>SUM(FraudData[[#This Row],[Amount Risk]:[Merchant Risk]])</f>
        <v>2</v>
      </c>
      <c r="S649" t="str" cm="1">
        <f t="array" ref="S649">_xlfn.IFS(FraudData[[#This Row],[Fraud Risk Score]]&gt;=8,"High Risk",FraudData[[#This Row],[Fraud Risk Score]]&gt;=6,"Medium Risk",TRUE,"Low Risk")</f>
        <v>Low Risk</v>
      </c>
    </row>
    <row r="650" spans="1:19">
      <c r="A650">
        <v>649</v>
      </c>
      <c r="B650">
        <v>280.20999999999998</v>
      </c>
      <c r="C650">
        <v>3</v>
      </c>
      <c r="D650" t="s">
        <v>49</v>
      </c>
      <c r="E650">
        <v>0</v>
      </c>
      <c r="F650">
        <v>0</v>
      </c>
      <c r="G650">
        <v>96</v>
      </c>
      <c r="H650">
        <v>0</v>
      </c>
      <c r="I650">
        <v>46</v>
      </c>
      <c r="J650">
        <v>0</v>
      </c>
      <c r="K650">
        <f>_xlfn.XLOOKUP(FraudData[[#This Row],[amount]],AmountRules[Amount Min],AmountRules[Risk Points],,-1)</f>
        <v>0</v>
      </c>
      <c r="L650">
        <f>_xlfn.XLOOKUP(FraudData[[#This Row],[transaction_hour]],TimeRules[Hour Min],TimeRules[Risk Points],,-1)</f>
        <v>3</v>
      </c>
      <c r="M650">
        <f>_xlfn.XLOOKUP(FraudData[[#This Row],[foreign_transaction]],ForeignRules[Foreign Transaction],ForeignRules[Risk Points],0)</f>
        <v>0</v>
      </c>
      <c r="N650">
        <f>_xlfn.XLOOKUP(FraudData[[#This Row],[location_mismatch]],Table10[Location Mismatch],Table10[Risk Points],0)</f>
        <v>0</v>
      </c>
      <c r="O650">
        <f>_xlfn.XLOOKUP(FraudData[[#This Row],[device_trust_score]],DeviceRules[Device Min],DeviceRules[Risk Points],,-1)</f>
        <v>0</v>
      </c>
      <c r="P650">
        <f>_xlfn.XLOOKUP(FraudData[[#This Row],[velocity_last_24h]],VelocityRules[Velocity Min],VelocityRules[Risk Points],,-1)</f>
        <v>0</v>
      </c>
      <c r="Q650">
        <f>_xlfn.XLOOKUP(FraudData[[#This Row],[merchant_category]],MerchantRules[Merchant Category],MerchantRules[Risk Points],0)</f>
        <v>1</v>
      </c>
      <c r="R650">
        <f>SUM(FraudData[[#This Row],[Amount Risk]:[Merchant Risk]])</f>
        <v>4</v>
      </c>
      <c r="S650" t="str" cm="1">
        <f t="array" ref="S650">_xlfn.IFS(FraudData[[#This Row],[Fraud Risk Score]]&gt;=8,"High Risk",FraudData[[#This Row],[Fraud Risk Score]]&gt;=6,"Medium Risk",TRUE,"Low Risk")</f>
        <v>Low Risk</v>
      </c>
    </row>
    <row r="651" spans="1:19">
      <c r="A651">
        <v>650</v>
      </c>
      <c r="B651">
        <v>124.21</v>
      </c>
      <c r="C651">
        <v>5</v>
      </c>
      <c r="D651" t="s">
        <v>50</v>
      </c>
      <c r="E651">
        <v>0</v>
      </c>
      <c r="F651">
        <v>0</v>
      </c>
      <c r="G651">
        <v>84</v>
      </c>
      <c r="H651">
        <v>0</v>
      </c>
      <c r="I651">
        <v>24</v>
      </c>
      <c r="J651">
        <v>0</v>
      </c>
      <c r="K651">
        <f>_xlfn.XLOOKUP(FraudData[[#This Row],[amount]],AmountRules[Amount Min],AmountRules[Risk Points],,-1)</f>
        <v>0</v>
      </c>
      <c r="L651">
        <f>_xlfn.XLOOKUP(FraudData[[#This Row],[transaction_hour]],TimeRules[Hour Min],TimeRules[Risk Points],,-1)</f>
        <v>0</v>
      </c>
      <c r="M651">
        <f>_xlfn.XLOOKUP(FraudData[[#This Row],[foreign_transaction]],ForeignRules[Foreign Transaction],ForeignRules[Risk Points],0)</f>
        <v>0</v>
      </c>
      <c r="N651">
        <f>_xlfn.XLOOKUP(FraudData[[#This Row],[location_mismatch]],Table10[Location Mismatch],Table10[Risk Points],0)</f>
        <v>0</v>
      </c>
      <c r="O651">
        <f>_xlfn.XLOOKUP(FraudData[[#This Row],[device_trust_score]],DeviceRules[Device Min],DeviceRules[Risk Points],,-1)</f>
        <v>0</v>
      </c>
      <c r="P651">
        <f>_xlfn.XLOOKUP(FraudData[[#This Row],[velocity_last_24h]],VelocityRules[Velocity Min],VelocityRules[Risk Points],,-1)</f>
        <v>0</v>
      </c>
      <c r="Q651">
        <f>_xlfn.XLOOKUP(FraudData[[#This Row],[merchant_category]],MerchantRules[Merchant Category],MerchantRules[Risk Points],0)</f>
        <v>0</v>
      </c>
      <c r="R651">
        <f>SUM(FraudData[[#This Row],[Amount Risk]:[Merchant Risk]])</f>
        <v>0</v>
      </c>
      <c r="S651" t="str" cm="1">
        <f t="array" ref="S651">_xlfn.IFS(FraudData[[#This Row],[Fraud Risk Score]]&gt;=8,"High Risk",FraudData[[#This Row],[Fraud Risk Score]]&gt;=6,"Medium Risk",TRUE,"Low Risk")</f>
        <v>Low Risk</v>
      </c>
    </row>
    <row r="652" spans="1:19">
      <c r="A652">
        <v>651</v>
      </c>
      <c r="B652">
        <v>16.37</v>
      </c>
      <c r="C652">
        <v>2</v>
      </c>
      <c r="D652" t="s">
        <v>46</v>
      </c>
      <c r="E652">
        <v>0</v>
      </c>
      <c r="F652">
        <v>0</v>
      </c>
      <c r="G652">
        <v>53</v>
      </c>
      <c r="H652">
        <v>1</v>
      </c>
      <c r="I652">
        <v>22</v>
      </c>
      <c r="J652">
        <v>0</v>
      </c>
      <c r="K652">
        <f>_xlfn.XLOOKUP(FraudData[[#This Row],[amount]],AmountRules[Amount Min],AmountRules[Risk Points],,-1)</f>
        <v>0</v>
      </c>
      <c r="L652">
        <f>_xlfn.XLOOKUP(FraudData[[#This Row],[transaction_hour]],TimeRules[Hour Min],TimeRules[Risk Points],,-1)</f>
        <v>3</v>
      </c>
      <c r="M652">
        <f>_xlfn.XLOOKUP(FraudData[[#This Row],[foreign_transaction]],ForeignRules[Foreign Transaction],ForeignRules[Risk Points],0)</f>
        <v>0</v>
      </c>
      <c r="N652">
        <f>_xlfn.XLOOKUP(FraudData[[#This Row],[location_mismatch]],Table10[Location Mismatch],Table10[Risk Points],0)</f>
        <v>0</v>
      </c>
      <c r="O652">
        <f>_xlfn.XLOOKUP(FraudData[[#This Row],[device_trust_score]],DeviceRules[Device Min],DeviceRules[Risk Points],,-1)</f>
        <v>1</v>
      </c>
      <c r="P652">
        <f>_xlfn.XLOOKUP(FraudData[[#This Row],[velocity_last_24h]],VelocityRules[Velocity Min],VelocityRules[Risk Points],,-1)</f>
        <v>0</v>
      </c>
      <c r="Q652">
        <f>_xlfn.XLOOKUP(FraudData[[#This Row],[merchant_category]],MerchantRules[Merchant Category],MerchantRules[Risk Points],0)</f>
        <v>0</v>
      </c>
      <c r="R652">
        <f>SUM(FraudData[[#This Row],[Amount Risk]:[Merchant Risk]])</f>
        <v>4</v>
      </c>
      <c r="S652" t="str" cm="1">
        <f t="array" ref="S652">_xlfn.IFS(FraudData[[#This Row],[Fraud Risk Score]]&gt;=8,"High Risk",FraudData[[#This Row],[Fraud Risk Score]]&gt;=6,"Medium Risk",TRUE,"Low Risk")</f>
        <v>Low Risk</v>
      </c>
    </row>
    <row r="653" spans="1:19">
      <c r="A653">
        <v>652</v>
      </c>
      <c r="B653">
        <v>138.65</v>
      </c>
      <c r="C653">
        <v>6</v>
      </c>
      <c r="D653" t="s">
        <v>48</v>
      </c>
      <c r="E653">
        <v>0</v>
      </c>
      <c r="F653">
        <v>0</v>
      </c>
      <c r="G653">
        <v>36</v>
      </c>
      <c r="H653">
        <v>1</v>
      </c>
      <c r="I653">
        <v>57</v>
      </c>
      <c r="J653">
        <v>0</v>
      </c>
      <c r="K653">
        <f>_xlfn.XLOOKUP(FraudData[[#This Row],[amount]],AmountRules[Amount Min],AmountRules[Risk Points],,-1)</f>
        <v>0</v>
      </c>
      <c r="L653">
        <f>_xlfn.XLOOKUP(FraudData[[#This Row],[transaction_hour]],TimeRules[Hour Min],TimeRules[Risk Points],,-1)</f>
        <v>0</v>
      </c>
      <c r="M653">
        <f>_xlfn.XLOOKUP(FraudData[[#This Row],[foreign_transaction]],ForeignRules[Foreign Transaction],ForeignRules[Risk Points],0)</f>
        <v>0</v>
      </c>
      <c r="N653">
        <f>_xlfn.XLOOKUP(FraudData[[#This Row],[location_mismatch]],Table10[Location Mismatch],Table10[Risk Points],0)</f>
        <v>0</v>
      </c>
      <c r="O653">
        <f>_xlfn.XLOOKUP(FraudData[[#This Row],[device_trust_score]],DeviceRules[Device Min],DeviceRules[Risk Points],,-1)</f>
        <v>2</v>
      </c>
      <c r="P653">
        <f>_xlfn.XLOOKUP(FraudData[[#This Row],[velocity_last_24h]],VelocityRules[Velocity Min],VelocityRules[Risk Points],,-1)</f>
        <v>0</v>
      </c>
      <c r="Q653">
        <f>_xlfn.XLOOKUP(FraudData[[#This Row],[merchant_category]],MerchantRules[Merchant Category],MerchantRules[Risk Points],0)</f>
        <v>0</v>
      </c>
      <c r="R653">
        <f>SUM(FraudData[[#This Row],[Amount Risk]:[Merchant Risk]])</f>
        <v>2</v>
      </c>
      <c r="S653" t="str" cm="1">
        <f t="array" ref="S653">_xlfn.IFS(FraudData[[#This Row],[Fraud Risk Score]]&gt;=8,"High Risk",FraudData[[#This Row],[Fraud Risk Score]]&gt;=6,"Medium Risk",TRUE,"Low Risk")</f>
        <v>Low Risk</v>
      </c>
    </row>
    <row r="654" spans="1:19">
      <c r="A654">
        <v>653</v>
      </c>
      <c r="B654">
        <v>159.11000000000001</v>
      </c>
      <c r="C654">
        <v>5</v>
      </c>
      <c r="D654" t="s">
        <v>47</v>
      </c>
      <c r="E654">
        <v>0</v>
      </c>
      <c r="F654">
        <v>1</v>
      </c>
      <c r="G654">
        <v>33</v>
      </c>
      <c r="H654">
        <v>1</v>
      </c>
      <c r="I654">
        <v>49</v>
      </c>
      <c r="J654">
        <v>0</v>
      </c>
      <c r="K654">
        <f>_xlfn.XLOOKUP(FraudData[[#This Row],[amount]],AmountRules[Amount Min],AmountRules[Risk Points],,-1)</f>
        <v>0</v>
      </c>
      <c r="L654">
        <f>_xlfn.XLOOKUP(FraudData[[#This Row],[transaction_hour]],TimeRules[Hour Min],TimeRules[Risk Points],,-1)</f>
        <v>0</v>
      </c>
      <c r="M654">
        <f>_xlfn.XLOOKUP(FraudData[[#This Row],[foreign_transaction]],ForeignRules[Foreign Transaction],ForeignRules[Risk Points],0)</f>
        <v>0</v>
      </c>
      <c r="N654">
        <f>_xlfn.XLOOKUP(FraudData[[#This Row],[location_mismatch]],Table10[Location Mismatch],Table10[Risk Points],0)</f>
        <v>3</v>
      </c>
      <c r="O654">
        <f>_xlfn.XLOOKUP(FraudData[[#This Row],[device_trust_score]],DeviceRules[Device Min],DeviceRules[Risk Points],,-1)</f>
        <v>2</v>
      </c>
      <c r="P654">
        <f>_xlfn.XLOOKUP(FraudData[[#This Row],[velocity_last_24h]],VelocityRules[Velocity Min],VelocityRules[Risk Points],,-1)</f>
        <v>0</v>
      </c>
      <c r="Q654">
        <f>_xlfn.XLOOKUP(FraudData[[#This Row],[merchant_category]],MerchantRules[Merchant Category],MerchantRules[Risk Points],0)</f>
        <v>0</v>
      </c>
      <c r="R654">
        <f>SUM(FraudData[[#This Row],[Amount Risk]:[Merchant Risk]])</f>
        <v>5</v>
      </c>
      <c r="S654" t="str" cm="1">
        <f t="array" ref="S654">_xlfn.IFS(FraudData[[#This Row],[Fraud Risk Score]]&gt;=8,"High Risk",FraudData[[#This Row],[Fraud Risk Score]]&gt;=6,"Medium Risk",TRUE,"Low Risk")</f>
        <v>Low Risk</v>
      </c>
    </row>
    <row r="655" spans="1:19">
      <c r="A655">
        <v>654</v>
      </c>
      <c r="B655">
        <v>246.28</v>
      </c>
      <c r="C655">
        <v>2</v>
      </c>
      <c r="D655" t="s">
        <v>47</v>
      </c>
      <c r="E655">
        <v>0</v>
      </c>
      <c r="F655">
        <v>0</v>
      </c>
      <c r="G655">
        <v>77</v>
      </c>
      <c r="H655">
        <v>1</v>
      </c>
      <c r="I655">
        <v>57</v>
      </c>
      <c r="J655">
        <v>0</v>
      </c>
      <c r="K655">
        <f>_xlfn.XLOOKUP(FraudData[[#This Row],[amount]],AmountRules[Amount Min],AmountRules[Risk Points],,-1)</f>
        <v>0</v>
      </c>
      <c r="L655">
        <f>_xlfn.XLOOKUP(FraudData[[#This Row],[transaction_hour]],TimeRules[Hour Min],TimeRules[Risk Points],,-1)</f>
        <v>3</v>
      </c>
      <c r="M655">
        <f>_xlfn.XLOOKUP(FraudData[[#This Row],[foreign_transaction]],ForeignRules[Foreign Transaction],ForeignRules[Risk Points],0)</f>
        <v>0</v>
      </c>
      <c r="N655">
        <f>_xlfn.XLOOKUP(FraudData[[#This Row],[location_mismatch]],Table10[Location Mismatch],Table10[Risk Points],0)</f>
        <v>0</v>
      </c>
      <c r="O655">
        <f>_xlfn.XLOOKUP(FraudData[[#This Row],[device_trust_score]],DeviceRules[Device Min],DeviceRules[Risk Points],,-1)</f>
        <v>0</v>
      </c>
      <c r="P655">
        <f>_xlfn.XLOOKUP(FraudData[[#This Row],[velocity_last_24h]],VelocityRules[Velocity Min],VelocityRules[Risk Points],,-1)</f>
        <v>0</v>
      </c>
      <c r="Q655">
        <f>_xlfn.XLOOKUP(FraudData[[#This Row],[merchant_category]],MerchantRules[Merchant Category],MerchantRules[Risk Points],0)</f>
        <v>0</v>
      </c>
      <c r="R655">
        <f>SUM(FraudData[[#This Row],[Amount Risk]:[Merchant Risk]])</f>
        <v>3</v>
      </c>
      <c r="S655" t="str" cm="1">
        <f t="array" ref="S655">_xlfn.IFS(FraudData[[#This Row],[Fraud Risk Score]]&gt;=8,"High Risk",FraudData[[#This Row],[Fraud Risk Score]]&gt;=6,"Medium Risk",TRUE,"Low Risk")</f>
        <v>Low Risk</v>
      </c>
    </row>
    <row r="656" spans="1:19">
      <c r="A656">
        <v>655</v>
      </c>
      <c r="B656">
        <v>101.71</v>
      </c>
      <c r="C656">
        <v>3</v>
      </c>
      <c r="D656" t="s">
        <v>50</v>
      </c>
      <c r="E656">
        <v>0</v>
      </c>
      <c r="F656">
        <v>0</v>
      </c>
      <c r="G656">
        <v>85</v>
      </c>
      <c r="H656">
        <v>3</v>
      </c>
      <c r="I656">
        <v>20</v>
      </c>
      <c r="J656">
        <v>0</v>
      </c>
      <c r="K656">
        <f>_xlfn.XLOOKUP(FraudData[[#This Row],[amount]],AmountRules[Amount Min],AmountRules[Risk Points],,-1)</f>
        <v>0</v>
      </c>
      <c r="L656">
        <f>_xlfn.XLOOKUP(FraudData[[#This Row],[transaction_hour]],TimeRules[Hour Min],TimeRules[Risk Points],,-1)</f>
        <v>3</v>
      </c>
      <c r="M656">
        <f>_xlfn.XLOOKUP(FraudData[[#This Row],[foreign_transaction]],ForeignRules[Foreign Transaction],ForeignRules[Risk Points],0)</f>
        <v>0</v>
      </c>
      <c r="N656">
        <f>_xlfn.XLOOKUP(FraudData[[#This Row],[location_mismatch]],Table10[Location Mismatch],Table10[Risk Points],0)</f>
        <v>0</v>
      </c>
      <c r="O656">
        <f>_xlfn.XLOOKUP(FraudData[[#This Row],[device_trust_score]],DeviceRules[Device Min],DeviceRules[Risk Points],,-1)</f>
        <v>0</v>
      </c>
      <c r="P656">
        <f>_xlfn.XLOOKUP(FraudData[[#This Row],[velocity_last_24h]],VelocityRules[Velocity Min],VelocityRules[Risk Points],,-1)</f>
        <v>0</v>
      </c>
      <c r="Q656">
        <f>_xlfn.XLOOKUP(FraudData[[#This Row],[merchant_category]],MerchantRules[Merchant Category],MerchantRules[Risk Points],0)</f>
        <v>0</v>
      </c>
      <c r="R656">
        <f>SUM(FraudData[[#This Row],[Amount Risk]:[Merchant Risk]])</f>
        <v>3</v>
      </c>
      <c r="S656" t="str" cm="1">
        <f t="array" ref="S656">_xlfn.IFS(FraudData[[#This Row],[Fraud Risk Score]]&gt;=8,"High Risk",FraudData[[#This Row],[Fraud Risk Score]]&gt;=6,"Medium Risk",TRUE,"Low Risk")</f>
        <v>Low Risk</v>
      </c>
    </row>
    <row r="657" spans="1:19">
      <c r="A657">
        <v>656</v>
      </c>
      <c r="B657">
        <v>24.57</v>
      </c>
      <c r="C657">
        <v>9</v>
      </c>
      <c r="D657" t="s">
        <v>50</v>
      </c>
      <c r="E657">
        <v>1</v>
      </c>
      <c r="F657">
        <v>1</v>
      </c>
      <c r="G657">
        <v>55</v>
      </c>
      <c r="H657">
        <v>6</v>
      </c>
      <c r="I657">
        <v>27</v>
      </c>
      <c r="J657">
        <v>1</v>
      </c>
      <c r="K657">
        <f>_xlfn.XLOOKUP(FraudData[[#This Row],[amount]],AmountRules[Amount Min],AmountRules[Risk Points],,-1)</f>
        <v>0</v>
      </c>
      <c r="L657">
        <f>_xlfn.XLOOKUP(FraudData[[#This Row],[transaction_hour]],TimeRules[Hour Min],TimeRules[Risk Points],,-1)</f>
        <v>0</v>
      </c>
      <c r="M657">
        <f>_xlfn.XLOOKUP(FraudData[[#This Row],[foreign_transaction]],ForeignRules[Foreign Transaction],ForeignRules[Risk Points],0)</f>
        <v>3</v>
      </c>
      <c r="N657">
        <f>_xlfn.XLOOKUP(FraudData[[#This Row],[location_mismatch]],Table10[Location Mismatch],Table10[Risk Points],0)</f>
        <v>3</v>
      </c>
      <c r="O657">
        <f>_xlfn.XLOOKUP(FraudData[[#This Row],[device_trust_score]],DeviceRules[Device Min],DeviceRules[Risk Points],,-1)</f>
        <v>1</v>
      </c>
      <c r="P657">
        <f>_xlfn.XLOOKUP(FraudData[[#This Row],[velocity_last_24h]],VelocityRules[Velocity Min],VelocityRules[Risk Points],,-1)</f>
        <v>3</v>
      </c>
      <c r="Q657">
        <f>_xlfn.XLOOKUP(FraudData[[#This Row],[merchant_category]],MerchantRules[Merchant Category],MerchantRules[Risk Points],0)</f>
        <v>0</v>
      </c>
      <c r="R657">
        <f>SUM(FraudData[[#This Row],[Amount Risk]:[Merchant Risk]])</f>
        <v>10</v>
      </c>
      <c r="S657" t="str" cm="1">
        <f t="array" ref="S657">_xlfn.IFS(FraudData[[#This Row],[Fraud Risk Score]]&gt;=8,"High Risk",FraudData[[#This Row],[Fraud Risk Score]]&gt;=6,"Medium Risk",TRUE,"Low Risk")</f>
        <v>High Risk</v>
      </c>
    </row>
    <row r="658" spans="1:19">
      <c r="A658">
        <v>657</v>
      </c>
      <c r="B658">
        <v>60.08</v>
      </c>
      <c r="C658">
        <v>20</v>
      </c>
      <c r="D658" t="s">
        <v>48</v>
      </c>
      <c r="E658">
        <v>0</v>
      </c>
      <c r="F658">
        <v>0</v>
      </c>
      <c r="G658">
        <v>72</v>
      </c>
      <c r="H658">
        <v>2</v>
      </c>
      <c r="I658">
        <v>57</v>
      </c>
      <c r="J658">
        <v>0</v>
      </c>
      <c r="K658">
        <f>_xlfn.XLOOKUP(FraudData[[#This Row],[amount]],AmountRules[Amount Min],AmountRules[Risk Points],,-1)</f>
        <v>0</v>
      </c>
      <c r="L658">
        <f>_xlfn.XLOOKUP(FraudData[[#This Row],[transaction_hour]],TimeRules[Hour Min],TimeRules[Risk Points],,-1)</f>
        <v>0</v>
      </c>
      <c r="M658">
        <f>_xlfn.XLOOKUP(FraudData[[#This Row],[foreign_transaction]],ForeignRules[Foreign Transaction],ForeignRules[Risk Points],0)</f>
        <v>0</v>
      </c>
      <c r="N658">
        <f>_xlfn.XLOOKUP(FraudData[[#This Row],[location_mismatch]],Table10[Location Mismatch],Table10[Risk Points],0)</f>
        <v>0</v>
      </c>
      <c r="O658">
        <f>_xlfn.XLOOKUP(FraudData[[#This Row],[device_trust_score]],DeviceRules[Device Min],DeviceRules[Risk Points],,-1)</f>
        <v>0</v>
      </c>
      <c r="P658">
        <f>_xlfn.XLOOKUP(FraudData[[#This Row],[velocity_last_24h]],VelocityRules[Velocity Min],VelocityRules[Risk Points],,-1)</f>
        <v>0</v>
      </c>
      <c r="Q658">
        <f>_xlfn.XLOOKUP(FraudData[[#This Row],[merchant_category]],MerchantRules[Merchant Category],MerchantRules[Risk Points],0)</f>
        <v>0</v>
      </c>
      <c r="R658">
        <f>SUM(FraudData[[#This Row],[Amount Risk]:[Merchant Risk]])</f>
        <v>0</v>
      </c>
      <c r="S658" t="str" cm="1">
        <f t="array" ref="S658">_xlfn.IFS(FraudData[[#This Row],[Fraud Risk Score]]&gt;=8,"High Risk",FraudData[[#This Row],[Fraud Risk Score]]&gt;=6,"Medium Risk",TRUE,"Low Risk")</f>
        <v>Low Risk</v>
      </c>
    </row>
    <row r="659" spans="1:19">
      <c r="A659">
        <v>658</v>
      </c>
      <c r="B659">
        <v>81.2</v>
      </c>
      <c r="C659">
        <v>8</v>
      </c>
      <c r="D659" t="s">
        <v>48</v>
      </c>
      <c r="E659">
        <v>0</v>
      </c>
      <c r="F659">
        <v>0</v>
      </c>
      <c r="G659">
        <v>71</v>
      </c>
      <c r="H659">
        <v>1</v>
      </c>
      <c r="I659">
        <v>46</v>
      </c>
      <c r="J659">
        <v>0</v>
      </c>
      <c r="K659">
        <f>_xlfn.XLOOKUP(FraudData[[#This Row],[amount]],AmountRules[Amount Min],AmountRules[Risk Points],,-1)</f>
        <v>0</v>
      </c>
      <c r="L659">
        <f>_xlfn.XLOOKUP(FraudData[[#This Row],[transaction_hour]],TimeRules[Hour Min],TimeRules[Risk Points],,-1)</f>
        <v>0</v>
      </c>
      <c r="M659">
        <f>_xlfn.XLOOKUP(FraudData[[#This Row],[foreign_transaction]],ForeignRules[Foreign Transaction],ForeignRules[Risk Points],0)</f>
        <v>0</v>
      </c>
      <c r="N659">
        <f>_xlfn.XLOOKUP(FraudData[[#This Row],[location_mismatch]],Table10[Location Mismatch],Table10[Risk Points],0)</f>
        <v>0</v>
      </c>
      <c r="O659">
        <f>_xlfn.XLOOKUP(FraudData[[#This Row],[device_trust_score]],DeviceRules[Device Min],DeviceRules[Risk Points],,-1)</f>
        <v>0</v>
      </c>
      <c r="P659">
        <f>_xlfn.XLOOKUP(FraudData[[#This Row],[velocity_last_24h]],VelocityRules[Velocity Min],VelocityRules[Risk Points],,-1)</f>
        <v>0</v>
      </c>
      <c r="Q659">
        <f>_xlfn.XLOOKUP(FraudData[[#This Row],[merchant_category]],MerchantRules[Merchant Category],MerchantRules[Risk Points],0)</f>
        <v>0</v>
      </c>
      <c r="R659">
        <f>SUM(FraudData[[#This Row],[Amount Risk]:[Merchant Risk]])</f>
        <v>0</v>
      </c>
      <c r="S659" t="str" cm="1">
        <f t="array" ref="S659">_xlfn.IFS(FraudData[[#This Row],[Fraud Risk Score]]&gt;=8,"High Risk",FraudData[[#This Row],[Fraud Risk Score]]&gt;=6,"Medium Risk",TRUE,"Low Risk")</f>
        <v>Low Risk</v>
      </c>
    </row>
    <row r="660" spans="1:19">
      <c r="A660">
        <v>659</v>
      </c>
      <c r="B660">
        <v>186.88</v>
      </c>
      <c r="C660">
        <v>5</v>
      </c>
      <c r="D660" t="s">
        <v>46</v>
      </c>
      <c r="E660">
        <v>0</v>
      </c>
      <c r="F660">
        <v>1</v>
      </c>
      <c r="G660">
        <v>57</v>
      </c>
      <c r="H660">
        <v>0</v>
      </c>
      <c r="I660">
        <v>62</v>
      </c>
      <c r="J660">
        <v>0</v>
      </c>
      <c r="K660">
        <f>_xlfn.XLOOKUP(FraudData[[#This Row],[amount]],AmountRules[Amount Min],AmountRules[Risk Points],,-1)</f>
        <v>0</v>
      </c>
      <c r="L660">
        <f>_xlfn.XLOOKUP(FraudData[[#This Row],[transaction_hour]],TimeRules[Hour Min],TimeRules[Risk Points],,-1)</f>
        <v>0</v>
      </c>
      <c r="M660">
        <f>_xlfn.XLOOKUP(FraudData[[#This Row],[foreign_transaction]],ForeignRules[Foreign Transaction],ForeignRules[Risk Points],0)</f>
        <v>0</v>
      </c>
      <c r="N660">
        <f>_xlfn.XLOOKUP(FraudData[[#This Row],[location_mismatch]],Table10[Location Mismatch],Table10[Risk Points],0)</f>
        <v>3</v>
      </c>
      <c r="O660">
        <f>_xlfn.XLOOKUP(FraudData[[#This Row],[device_trust_score]],DeviceRules[Device Min],DeviceRules[Risk Points],,-1)</f>
        <v>1</v>
      </c>
      <c r="P660">
        <f>_xlfn.XLOOKUP(FraudData[[#This Row],[velocity_last_24h]],VelocityRules[Velocity Min],VelocityRules[Risk Points],,-1)</f>
        <v>0</v>
      </c>
      <c r="Q660">
        <f>_xlfn.XLOOKUP(FraudData[[#This Row],[merchant_category]],MerchantRules[Merchant Category],MerchantRules[Risk Points],0)</f>
        <v>0</v>
      </c>
      <c r="R660">
        <f>SUM(FraudData[[#This Row],[Amount Risk]:[Merchant Risk]])</f>
        <v>4</v>
      </c>
      <c r="S660" t="str" cm="1">
        <f t="array" ref="S660">_xlfn.IFS(FraudData[[#This Row],[Fraud Risk Score]]&gt;=8,"High Risk",FraudData[[#This Row],[Fraud Risk Score]]&gt;=6,"Medium Risk",TRUE,"Low Risk")</f>
        <v>Low Risk</v>
      </c>
    </row>
    <row r="661" spans="1:19">
      <c r="A661">
        <v>660</v>
      </c>
      <c r="B661">
        <v>152.24</v>
      </c>
      <c r="C661">
        <v>19</v>
      </c>
      <c r="D661" t="s">
        <v>49</v>
      </c>
      <c r="E661">
        <v>0</v>
      </c>
      <c r="F661">
        <v>0</v>
      </c>
      <c r="G661">
        <v>91</v>
      </c>
      <c r="H661">
        <v>0</v>
      </c>
      <c r="I661">
        <v>36</v>
      </c>
      <c r="J661">
        <v>0</v>
      </c>
      <c r="K661">
        <f>_xlfn.XLOOKUP(FraudData[[#This Row],[amount]],AmountRules[Amount Min],AmountRules[Risk Points],,-1)</f>
        <v>0</v>
      </c>
      <c r="L661">
        <f>_xlfn.XLOOKUP(FraudData[[#This Row],[transaction_hour]],TimeRules[Hour Min],TimeRules[Risk Points],,-1)</f>
        <v>0</v>
      </c>
      <c r="M661">
        <f>_xlfn.XLOOKUP(FraudData[[#This Row],[foreign_transaction]],ForeignRules[Foreign Transaction],ForeignRules[Risk Points],0)</f>
        <v>0</v>
      </c>
      <c r="N661">
        <f>_xlfn.XLOOKUP(FraudData[[#This Row],[location_mismatch]],Table10[Location Mismatch],Table10[Risk Points],0)</f>
        <v>0</v>
      </c>
      <c r="O661">
        <f>_xlfn.XLOOKUP(FraudData[[#This Row],[device_trust_score]],DeviceRules[Device Min],DeviceRules[Risk Points],,-1)</f>
        <v>0</v>
      </c>
      <c r="P661">
        <f>_xlfn.XLOOKUP(FraudData[[#This Row],[velocity_last_24h]],VelocityRules[Velocity Min],VelocityRules[Risk Points],,-1)</f>
        <v>0</v>
      </c>
      <c r="Q661">
        <f>_xlfn.XLOOKUP(FraudData[[#This Row],[merchant_category]],MerchantRules[Merchant Category],MerchantRules[Risk Points],0)</f>
        <v>1</v>
      </c>
      <c r="R661">
        <f>SUM(FraudData[[#This Row],[Amount Risk]:[Merchant Risk]])</f>
        <v>1</v>
      </c>
      <c r="S661" t="str" cm="1">
        <f t="array" ref="S661">_xlfn.IFS(FraudData[[#This Row],[Fraud Risk Score]]&gt;=8,"High Risk",FraudData[[#This Row],[Fraud Risk Score]]&gt;=6,"Medium Risk",TRUE,"Low Risk")</f>
        <v>Low Risk</v>
      </c>
    </row>
    <row r="662" spans="1:19">
      <c r="A662">
        <v>661</v>
      </c>
      <c r="B662">
        <v>79.239999999999995</v>
      </c>
      <c r="C662">
        <v>10</v>
      </c>
      <c r="D662" t="s">
        <v>46</v>
      </c>
      <c r="E662">
        <v>0</v>
      </c>
      <c r="F662">
        <v>0</v>
      </c>
      <c r="G662">
        <v>88</v>
      </c>
      <c r="H662">
        <v>2</v>
      </c>
      <c r="I662">
        <v>42</v>
      </c>
      <c r="J662">
        <v>0</v>
      </c>
      <c r="K662">
        <f>_xlfn.XLOOKUP(FraudData[[#This Row],[amount]],AmountRules[Amount Min],AmountRules[Risk Points],,-1)</f>
        <v>0</v>
      </c>
      <c r="L662">
        <f>_xlfn.XLOOKUP(FraudData[[#This Row],[transaction_hour]],TimeRules[Hour Min],TimeRules[Risk Points],,-1)</f>
        <v>0</v>
      </c>
      <c r="M662">
        <f>_xlfn.XLOOKUP(FraudData[[#This Row],[foreign_transaction]],ForeignRules[Foreign Transaction],ForeignRules[Risk Points],0)</f>
        <v>0</v>
      </c>
      <c r="N662">
        <f>_xlfn.XLOOKUP(FraudData[[#This Row],[location_mismatch]],Table10[Location Mismatch],Table10[Risk Points],0)</f>
        <v>0</v>
      </c>
      <c r="O662">
        <f>_xlfn.XLOOKUP(FraudData[[#This Row],[device_trust_score]],DeviceRules[Device Min],DeviceRules[Risk Points],,-1)</f>
        <v>0</v>
      </c>
      <c r="P662">
        <f>_xlfn.XLOOKUP(FraudData[[#This Row],[velocity_last_24h]],VelocityRules[Velocity Min],VelocityRules[Risk Points],,-1)</f>
        <v>0</v>
      </c>
      <c r="Q662">
        <f>_xlfn.XLOOKUP(FraudData[[#This Row],[merchant_category]],MerchantRules[Merchant Category],MerchantRules[Risk Points],0)</f>
        <v>0</v>
      </c>
      <c r="R662">
        <f>SUM(FraudData[[#This Row],[Amount Risk]:[Merchant Risk]])</f>
        <v>0</v>
      </c>
      <c r="S662" t="str" cm="1">
        <f t="array" ref="S662">_xlfn.IFS(FraudData[[#This Row],[Fraud Risk Score]]&gt;=8,"High Risk",FraudData[[#This Row],[Fraud Risk Score]]&gt;=6,"Medium Risk",TRUE,"Low Risk")</f>
        <v>Low Risk</v>
      </c>
    </row>
    <row r="663" spans="1:19">
      <c r="A663">
        <v>662</v>
      </c>
      <c r="B663">
        <v>775.12</v>
      </c>
      <c r="C663">
        <v>6</v>
      </c>
      <c r="D663" t="s">
        <v>47</v>
      </c>
      <c r="E663">
        <v>0</v>
      </c>
      <c r="F663">
        <v>0</v>
      </c>
      <c r="G663">
        <v>41</v>
      </c>
      <c r="H663">
        <v>2</v>
      </c>
      <c r="I663">
        <v>37</v>
      </c>
      <c r="J663">
        <v>0</v>
      </c>
      <c r="K663">
        <f>_xlfn.XLOOKUP(FraudData[[#This Row],[amount]],AmountRules[Amount Min],AmountRules[Risk Points],,-1)</f>
        <v>1</v>
      </c>
      <c r="L663">
        <f>_xlfn.XLOOKUP(FraudData[[#This Row],[transaction_hour]],TimeRules[Hour Min],TimeRules[Risk Points],,-1)</f>
        <v>0</v>
      </c>
      <c r="M663">
        <f>_xlfn.XLOOKUP(FraudData[[#This Row],[foreign_transaction]],ForeignRules[Foreign Transaction],ForeignRules[Risk Points],0)</f>
        <v>0</v>
      </c>
      <c r="N663">
        <f>_xlfn.XLOOKUP(FraudData[[#This Row],[location_mismatch]],Table10[Location Mismatch],Table10[Risk Points],0)</f>
        <v>0</v>
      </c>
      <c r="O663">
        <f>_xlfn.XLOOKUP(FraudData[[#This Row],[device_trust_score]],DeviceRules[Device Min],DeviceRules[Risk Points],,-1)</f>
        <v>2</v>
      </c>
      <c r="P663">
        <f>_xlfn.XLOOKUP(FraudData[[#This Row],[velocity_last_24h]],VelocityRules[Velocity Min],VelocityRules[Risk Points],,-1)</f>
        <v>0</v>
      </c>
      <c r="Q663">
        <f>_xlfn.XLOOKUP(FraudData[[#This Row],[merchant_category]],MerchantRules[Merchant Category],MerchantRules[Risk Points],0)</f>
        <v>0</v>
      </c>
      <c r="R663">
        <f>SUM(FraudData[[#This Row],[Amount Risk]:[Merchant Risk]])</f>
        <v>3</v>
      </c>
      <c r="S663" t="str" cm="1">
        <f t="array" ref="S663">_xlfn.IFS(FraudData[[#This Row],[Fraud Risk Score]]&gt;=8,"High Risk",FraudData[[#This Row],[Fraud Risk Score]]&gt;=6,"Medium Risk",TRUE,"Low Risk")</f>
        <v>Low Risk</v>
      </c>
    </row>
    <row r="664" spans="1:19">
      <c r="A664">
        <v>663</v>
      </c>
      <c r="B664">
        <v>167.55</v>
      </c>
      <c r="C664">
        <v>17</v>
      </c>
      <c r="D664" t="s">
        <v>50</v>
      </c>
      <c r="E664">
        <v>0</v>
      </c>
      <c r="F664">
        <v>0</v>
      </c>
      <c r="G664">
        <v>68</v>
      </c>
      <c r="H664">
        <v>3</v>
      </c>
      <c r="I664">
        <v>64</v>
      </c>
      <c r="J664">
        <v>0</v>
      </c>
      <c r="K664">
        <f>_xlfn.XLOOKUP(FraudData[[#This Row],[amount]],AmountRules[Amount Min],AmountRules[Risk Points],,-1)</f>
        <v>0</v>
      </c>
      <c r="L664">
        <f>_xlfn.XLOOKUP(FraudData[[#This Row],[transaction_hour]],TimeRules[Hour Min],TimeRules[Risk Points],,-1)</f>
        <v>0</v>
      </c>
      <c r="M664">
        <f>_xlfn.XLOOKUP(FraudData[[#This Row],[foreign_transaction]],ForeignRules[Foreign Transaction],ForeignRules[Risk Points],0)</f>
        <v>0</v>
      </c>
      <c r="N664">
        <f>_xlfn.XLOOKUP(FraudData[[#This Row],[location_mismatch]],Table10[Location Mismatch],Table10[Risk Points],0)</f>
        <v>0</v>
      </c>
      <c r="O664">
        <f>_xlfn.XLOOKUP(FraudData[[#This Row],[device_trust_score]],DeviceRules[Device Min],DeviceRules[Risk Points],,-1)</f>
        <v>1</v>
      </c>
      <c r="P664">
        <f>_xlfn.XLOOKUP(FraudData[[#This Row],[velocity_last_24h]],VelocityRules[Velocity Min],VelocityRules[Risk Points],,-1)</f>
        <v>0</v>
      </c>
      <c r="Q664">
        <f>_xlfn.XLOOKUP(FraudData[[#This Row],[merchant_category]],MerchantRules[Merchant Category],MerchantRules[Risk Points],0)</f>
        <v>0</v>
      </c>
      <c r="R664">
        <f>SUM(FraudData[[#This Row],[Amount Risk]:[Merchant Risk]])</f>
        <v>1</v>
      </c>
      <c r="S664" t="str" cm="1">
        <f t="array" ref="S664">_xlfn.IFS(FraudData[[#This Row],[Fraud Risk Score]]&gt;=8,"High Risk",FraudData[[#This Row],[Fraud Risk Score]]&gt;=6,"Medium Risk",TRUE,"Low Risk")</f>
        <v>Low Risk</v>
      </c>
    </row>
    <row r="665" spans="1:19">
      <c r="A665">
        <v>664</v>
      </c>
      <c r="B665">
        <v>48.74</v>
      </c>
      <c r="C665">
        <v>3</v>
      </c>
      <c r="D665" t="s">
        <v>46</v>
      </c>
      <c r="E665">
        <v>0</v>
      </c>
      <c r="F665">
        <v>0</v>
      </c>
      <c r="G665">
        <v>29</v>
      </c>
      <c r="H665">
        <v>3</v>
      </c>
      <c r="I665">
        <v>55</v>
      </c>
      <c r="J665">
        <v>0</v>
      </c>
      <c r="K665">
        <f>_xlfn.XLOOKUP(FraudData[[#This Row],[amount]],AmountRules[Amount Min],AmountRules[Risk Points],,-1)</f>
        <v>0</v>
      </c>
      <c r="L665">
        <f>_xlfn.XLOOKUP(FraudData[[#This Row],[transaction_hour]],TimeRules[Hour Min],TimeRules[Risk Points],,-1)</f>
        <v>3</v>
      </c>
      <c r="M665">
        <f>_xlfn.XLOOKUP(FraudData[[#This Row],[foreign_transaction]],ForeignRules[Foreign Transaction],ForeignRules[Risk Points],0)</f>
        <v>0</v>
      </c>
      <c r="N665">
        <f>_xlfn.XLOOKUP(FraudData[[#This Row],[location_mismatch]],Table10[Location Mismatch],Table10[Risk Points],0)</f>
        <v>0</v>
      </c>
      <c r="O665">
        <f>_xlfn.XLOOKUP(FraudData[[#This Row],[device_trust_score]],DeviceRules[Device Min],DeviceRules[Risk Points],,-1)</f>
        <v>3</v>
      </c>
      <c r="P665">
        <f>_xlfn.XLOOKUP(FraudData[[#This Row],[velocity_last_24h]],VelocityRules[Velocity Min],VelocityRules[Risk Points],,-1)</f>
        <v>0</v>
      </c>
      <c r="Q665">
        <f>_xlfn.XLOOKUP(FraudData[[#This Row],[merchant_category]],MerchantRules[Merchant Category],MerchantRules[Risk Points],0)</f>
        <v>0</v>
      </c>
      <c r="R665">
        <f>SUM(FraudData[[#This Row],[Amount Risk]:[Merchant Risk]])</f>
        <v>6</v>
      </c>
      <c r="S665" t="str" cm="1">
        <f t="array" ref="S665">_xlfn.IFS(FraudData[[#This Row],[Fraud Risk Score]]&gt;=8,"High Risk",FraudData[[#This Row],[Fraud Risk Score]]&gt;=6,"Medium Risk",TRUE,"Low Risk")</f>
        <v>Medium Risk</v>
      </c>
    </row>
    <row r="666" spans="1:19">
      <c r="A666">
        <v>665</v>
      </c>
      <c r="B666">
        <v>19.32</v>
      </c>
      <c r="C666">
        <v>4</v>
      </c>
      <c r="D666" t="s">
        <v>50</v>
      </c>
      <c r="E666">
        <v>0</v>
      </c>
      <c r="F666">
        <v>0</v>
      </c>
      <c r="G666">
        <v>86</v>
      </c>
      <c r="H666">
        <v>4</v>
      </c>
      <c r="I666">
        <v>63</v>
      </c>
      <c r="J666">
        <v>0</v>
      </c>
      <c r="K666">
        <f>_xlfn.XLOOKUP(FraudData[[#This Row],[amount]],AmountRules[Amount Min],AmountRules[Risk Points],,-1)</f>
        <v>0</v>
      </c>
      <c r="L666">
        <f>_xlfn.XLOOKUP(FraudData[[#This Row],[transaction_hour]],TimeRules[Hour Min],TimeRules[Risk Points],,-1)</f>
        <v>0</v>
      </c>
      <c r="M666">
        <f>_xlfn.XLOOKUP(FraudData[[#This Row],[foreign_transaction]],ForeignRules[Foreign Transaction],ForeignRules[Risk Points],0)</f>
        <v>0</v>
      </c>
      <c r="N666">
        <f>_xlfn.XLOOKUP(FraudData[[#This Row],[location_mismatch]],Table10[Location Mismatch],Table10[Risk Points],0)</f>
        <v>0</v>
      </c>
      <c r="O666">
        <f>_xlfn.XLOOKUP(FraudData[[#This Row],[device_trust_score]],DeviceRules[Device Min],DeviceRules[Risk Points],,-1)</f>
        <v>0</v>
      </c>
      <c r="P666">
        <f>_xlfn.XLOOKUP(FraudData[[#This Row],[velocity_last_24h]],VelocityRules[Velocity Min],VelocityRules[Risk Points],,-1)</f>
        <v>0</v>
      </c>
      <c r="Q666">
        <f>_xlfn.XLOOKUP(FraudData[[#This Row],[merchant_category]],MerchantRules[Merchant Category],MerchantRules[Risk Points],0)</f>
        <v>0</v>
      </c>
      <c r="R666">
        <f>SUM(FraudData[[#This Row],[Amount Risk]:[Merchant Risk]])</f>
        <v>0</v>
      </c>
      <c r="S666" t="str" cm="1">
        <f t="array" ref="S666">_xlfn.IFS(FraudData[[#This Row],[Fraud Risk Score]]&gt;=8,"High Risk",FraudData[[#This Row],[Fraud Risk Score]]&gt;=6,"Medium Risk",TRUE,"Low Risk")</f>
        <v>Low Risk</v>
      </c>
    </row>
    <row r="667" spans="1:19">
      <c r="A667">
        <v>666</v>
      </c>
      <c r="B667">
        <v>29.86</v>
      </c>
      <c r="C667">
        <v>3</v>
      </c>
      <c r="D667" t="s">
        <v>50</v>
      </c>
      <c r="E667">
        <v>0</v>
      </c>
      <c r="F667">
        <v>1</v>
      </c>
      <c r="G667">
        <v>87</v>
      </c>
      <c r="H667">
        <v>4</v>
      </c>
      <c r="I667">
        <v>27</v>
      </c>
      <c r="J667">
        <v>0</v>
      </c>
      <c r="K667">
        <f>_xlfn.XLOOKUP(FraudData[[#This Row],[amount]],AmountRules[Amount Min],AmountRules[Risk Points],,-1)</f>
        <v>0</v>
      </c>
      <c r="L667">
        <f>_xlfn.XLOOKUP(FraudData[[#This Row],[transaction_hour]],TimeRules[Hour Min],TimeRules[Risk Points],,-1)</f>
        <v>3</v>
      </c>
      <c r="M667">
        <f>_xlfn.XLOOKUP(FraudData[[#This Row],[foreign_transaction]],ForeignRules[Foreign Transaction],ForeignRules[Risk Points],0)</f>
        <v>0</v>
      </c>
      <c r="N667">
        <f>_xlfn.XLOOKUP(FraudData[[#This Row],[location_mismatch]],Table10[Location Mismatch],Table10[Risk Points],0)</f>
        <v>3</v>
      </c>
      <c r="O667">
        <f>_xlfn.XLOOKUP(FraudData[[#This Row],[device_trust_score]],DeviceRules[Device Min],DeviceRules[Risk Points],,-1)</f>
        <v>0</v>
      </c>
      <c r="P667">
        <f>_xlfn.XLOOKUP(FraudData[[#This Row],[velocity_last_24h]],VelocityRules[Velocity Min],VelocityRules[Risk Points],,-1)</f>
        <v>0</v>
      </c>
      <c r="Q667">
        <f>_xlfn.XLOOKUP(FraudData[[#This Row],[merchant_category]],MerchantRules[Merchant Category],MerchantRules[Risk Points],0)</f>
        <v>0</v>
      </c>
      <c r="R667">
        <f>SUM(FraudData[[#This Row],[Amount Risk]:[Merchant Risk]])</f>
        <v>6</v>
      </c>
      <c r="S667" t="str" cm="1">
        <f t="array" ref="S667">_xlfn.IFS(FraudData[[#This Row],[Fraud Risk Score]]&gt;=8,"High Risk",FraudData[[#This Row],[Fraud Risk Score]]&gt;=6,"Medium Risk",TRUE,"Low Risk")</f>
        <v>Medium Risk</v>
      </c>
    </row>
    <row r="668" spans="1:19">
      <c r="A668">
        <v>667</v>
      </c>
      <c r="B668">
        <v>50.82</v>
      </c>
      <c r="C668">
        <v>3</v>
      </c>
      <c r="D668" t="s">
        <v>46</v>
      </c>
      <c r="E668">
        <v>0</v>
      </c>
      <c r="F668">
        <v>0</v>
      </c>
      <c r="G668">
        <v>63</v>
      </c>
      <c r="H668">
        <v>2</v>
      </c>
      <c r="I668">
        <v>68</v>
      </c>
      <c r="J668">
        <v>0</v>
      </c>
      <c r="K668">
        <f>_xlfn.XLOOKUP(FraudData[[#This Row],[amount]],AmountRules[Amount Min],AmountRules[Risk Points],,-1)</f>
        <v>0</v>
      </c>
      <c r="L668">
        <f>_xlfn.XLOOKUP(FraudData[[#This Row],[transaction_hour]],TimeRules[Hour Min],TimeRules[Risk Points],,-1)</f>
        <v>3</v>
      </c>
      <c r="M668">
        <f>_xlfn.XLOOKUP(FraudData[[#This Row],[foreign_transaction]],ForeignRules[Foreign Transaction],ForeignRules[Risk Points],0)</f>
        <v>0</v>
      </c>
      <c r="N668">
        <f>_xlfn.XLOOKUP(FraudData[[#This Row],[location_mismatch]],Table10[Location Mismatch],Table10[Risk Points],0)</f>
        <v>0</v>
      </c>
      <c r="O668">
        <f>_xlfn.XLOOKUP(FraudData[[#This Row],[device_trust_score]],DeviceRules[Device Min],DeviceRules[Risk Points],,-1)</f>
        <v>1</v>
      </c>
      <c r="P668">
        <f>_xlfn.XLOOKUP(FraudData[[#This Row],[velocity_last_24h]],VelocityRules[Velocity Min],VelocityRules[Risk Points],,-1)</f>
        <v>0</v>
      </c>
      <c r="Q668">
        <f>_xlfn.XLOOKUP(FraudData[[#This Row],[merchant_category]],MerchantRules[Merchant Category],MerchantRules[Risk Points],0)</f>
        <v>0</v>
      </c>
      <c r="R668">
        <f>SUM(FraudData[[#This Row],[Amount Risk]:[Merchant Risk]])</f>
        <v>4</v>
      </c>
      <c r="S668" t="str" cm="1">
        <f t="array" ref="S668">_xlfn.IFS(FraudData[[#This Row],[Fraud Risk Score]]&gt;=8,"High Risk",FraudData[[#This Row],[Fraud Risk Score]]&gt;=6,"Medium Risk",TRUE,"Low Risk")</f>
        <v>Low Risk</v>
      </c>
    </row>
    <row r="669" spans="1:19">
      <c r="A669">
        <v>668</v>
      </c>
      <c r="B669">
        <v>31.53</v>
      </c>
      <c r="C669">
        <v>12</v>
      </c>
      <c r="D669" t="s">
        <v>46</v>
      </c>
      <c r="E669">
        <v>0</v>
      </c>
      <c r="F669">
        <v>0</v>
      </c>
      <c r="G669">
        <v>96</v>
      </c>
      <c r="H669">
        <v>1</v>
      </c>
      <c r="I669">
        <v>28</v>
      </c>
      <c r="J669">
        <v>0</v>
      </c>
      <c r="K669">
        <f>_xlfn.XLOOKUP(FraudData[[#This Row],[amount]],AmountRules[Amount Min],AmountRules[Risk Points],,-1)</f>
        <v>0</v>
      </c>
      <c r="L669">
        <f>_xlfn.XLOOKUP(FraudData[[#This Row],[transaction_hour]],TimeRules[Hour Min],TimeRules[Risk Points],,-1)</f>
        <v>0</v>
      </c>
      <c r="M669">
        <f>_xlfn.XLOOKUP(FraudData[[#This Row],[foreign_transaction]],ForeignRules[Foreign Transaction],ForeignRules[Risk Points],0)</f>
        <v>0</v>
      </c>
      <c r="N669">
        <f>_xlfn.XLOOKUP(FraudData[[#This Row],[location_mismatch]],Table10[Location Mismatch],Table10[Risk Points],0)</f>
        <v>0</v>
      </c>
      <c r="O669">
        <f>_xlfn.XLOOKUP(FraudData[[#This Row],[device_trust_score]],DeviceRules[Device Min],DeviceRules[Risk Points],,-1)</f>
        <v>0</v>
      </c>
      <c r="P669">
        <f>_xlfn.XLOOKUP(FraudData[[#This Row],[velocity_last_24h]],VelocityRules[Velocity Min],VelocityRules[Risk Points],,-1)</f>
        <v>0</v>
      </c>
      <c r="Q669">
        <f>_xlfn.XLOOKUP(FraudData[[#This Row],[merchant_category]],MerchantRules[Merchant Category],MerchantRules[Risk Points],0)</f>
        <v>0</v>
      </c>
      <c r="R669">
        <f>SUM(FraudData[[#This Row],[Amount Risk]:[Merchant Risk]])</f>
        <v>0</v>
      </c>
      <c r="S669" t="str" cm="1">
        <f t="array" ref="S669">_xlfn.IFS(FraudData[[#This Row],[Fraud Risk Score]]&gt;=8,"High Risk",FraudData[[#This Row],[Fraud Risk Score]]&gt;=6,"Medium Risk",TRUE,"Low Risk")</f>
        <v>Low Risk</v>
      </c>
    </row>
    <row r="670" spans="1:19">
      <c r="A670">
        <v>669</v>
      </c>
      <c r="B670">
        <v>37.17</v>
      </c>
      <c r="C670">
        <v>15</v>
      </c>
      <c r="D670" t="s">
        <v>48</v>
      </c>
      <c r="E670">
        <v>0</v>
      </c>
      <c r="F670">
        <v>0</v>
      </c>
      <c r="G670">
        <v>66</v>
      </c>
      <c r="H670">
        <v>1</v>
      </c>
      <c r="I670">
        <v>31</v>
      </c>
      <c r="J670">
        <v>0</v>
      </c>
      <c r="K670">
        <f>_xlfn.XLOOKUP(FraudData[[#This Row],[amount]],AmountRules[Amount Min],AmountRules[Risk Points],,-1)</f>
        <v>0</v>
      </c>
      <c r="L670">
        <f>_xlfn.XLOOKUP(FraudData[[#This Row],[transaction_hour]],TimeRules[Hour Min],TimeRules[Risk Points],,-1)</f>
        <v>0</v>
      </c>
      <c r="M670">
        <f>_xlfn.XLOOKUP(FraudData[[#This Row],[foreign_transaction]],ForeignRules[Foreign Transaction],ForeignRules[Risk Points],0)</f>
        <v>0</v>
      </c>
      <c r="N670">
        <f>_xlfn.XLOOKUP(FraudData[[#This Row],[location_mismatch]],Table10[Location Mismatch],Table10[Risk Points],0)</f>
        <v>0</v>
      </c>
      <c r="O670">
        <f>_xlfn.XLOOKUP(FraudData[[#This Row],[device_trust_score]],DeviceRules[Device Min],DeviceRules[Risk Points],,-1)</f>
        <v>1</v>
      </c>
      <c r="P670">
        <f>_xlfn.XLOOKUP(FraudData[[#This Row],[velocity_last_24h]],VelocityRules[Velocity Min],VelocityRules[Risk Points],,-1)</f>
        <v>0</v>
      </c>
      <c r="Q670">
        <f>_xlfn.XLOOKUP(FraudData[[#This Row],[merchant_category]],MerchantRules[Merchant Category],MerchantRules[Risk Points],0)</f>
        <v>0</v>
      </c>
      <c r="R670">
        <f>SUM(FraudData[[#This Row],[Amount Risk]:[Merchant Risk]])</f>
        <v>1</v>
      </c>
      <c r="S670" t="str" cm="1">
        <f t="array" ref="S670">_xlfn.IFS(FraudData[[#This Row],[Fraud Risk Score]]&gt;=8,"High Risk",FraudData[[#This Row],[Fraud Risk Score]]&gt;=6,"Medium Risk",TRUE,"Low Risk")</f>
        <v>Low Risk</v>
      </c>
    </row>
    <row r="671" spans="1:19">
      <c r="A671">
        <v>670</v>
      </c>
      <c r="B671">
        <v>60.41</v>
      </c>
      <c r="C671">
        <v>13</v>
      </c>
      <c r="D671" t="s">
        <v>49</v>
      </c>
      <c r="E671">
        <v>0</v>
      </c>
      <c r="F671">
        <v>0</v>
      </c>
      <c r="G671">
        <v>45</v>
      </c>
      <c r="H671">
        <v>3</v>
      </c>
      <c r="I671">
        <v>68</v>
      </c>
      <c r="J671">
        <v>0</v>
      </c>
      <c r="K671">
        <f>_xlfn.XLOOKUP(FraudData[[#This Row],[amount]],AmountRules[Amount Min],AmountRules[Risk Points],,-1)</f>
        <v>0</v>
      </c>
      <c r="L671">
        <f>_xlfn.XLOOKUP(FraudData[[#This Row],[transaction_hour]],TimeRules[Hour Min],TimeRules[Risk Points],,-1)</f>
        <v>0</v>
      </c>
      <c r="M671">
        <f>_xlfn.XLOOKUP(FraudData[[#This Row],[foreign_transaction]],ForeignRules[Foreign Transaction],ForeignRules[Risk Points],0)</f>
        <v>0</v>
      </c>
      <c r="N671">
        <f>_xlfn.XLOOKUP(FraudData[[#This Row],[location_mismatch]],Table10[Location Mismatch],Table10[Risk Points],0)</f>
        <v>0</v>
      </c>
      <c r="O671">
        <f>_xlfn.XLOOKUP(FraudData[[#This Row],[device_trust_score]],DeviceRules[Device Min],DeviceRules[Risk Points],,-1)</f>
        <v>2</v>
      </c>
      <c r="P671">
        <f>_xlfn.XLOOKUP(FraudData[[#This Row],[velocity_last_24h]],VelocityRules[Velocity Min],VelocityRules[Risk Points],,-1)</f>
        <v>0</v>
      </c>
      <c r="Q671">
        <f>_xlfn.XLOOKUP(FraudData[[#This Row],[merchant_category]],MerchantRules[Merchant Category],MerchantRules[Risk Points],0)</f>
        <v>1</v>
      </c>
      <c r="R671">
        <f>SUM(FraudData[[#This Row],[Amount Risk]:[Merchant Risk]])</f>
        <v>3</v>
      </c>
      <c r="S671" t="str" cm="1">
        <f t="array" ref="S671">_xlfn.IFS(FraudData[[#This Row],[Fraud Risk Score]]&gt;=8,"High Risk",FraudData[[#This Row],[Fraud Risk Score]]&gt;=6,"Medium Risk",TRUE,"Low Risk")</f>
        <v>Low Risk</v>
      </c>
    </row>
    <row r="672" spans="1:19">
      <c r="A672">
        <v>671</v>
      </c>
      <c r="B672">
        <v>34.270000000000003</v>
      </c>
      <c r="C672">
        <v>10</v>
      </c>
      <c r="D672" t="s">
        <v>48</v>
      </c>
      <c r="E672">
        <v>0</v>
      </c>
      <c r="F672">
        <v>0</v>
      </c>
      <c r="G672">
        <v>71</v>
      </c>
      <c r="H672">
        <v>3</v>
      </c>
      <c r="I672">
        <v>48</v>
      </c>
      <c r="J672">
        <v>0</v>
      </c>
      <c r="K672">
        <f>_xlfn.XLOOKUP(FraudData[[#This Row],[amount]],AmountRules[Amount Min],AmountRules[Risk Points],,-1)</f>
        <v>0</v>
      </c>
      <c r="L672">
        <f>_xlfn.XLOOKUP(FraudData[[#This Row],[transaction_hour]],TimeRules[Hour Min],TimeRules[Risk Points],,-1)</f>
        <v>0</v>
      </c>
      <c r="M672">
        <f>_xlfn.XLOOKUP(FraudData[[#This Row],[foreign_transaction]],ForeignRules[Foreign Transaction],ForeignRules[Risk Points],0)</f>
        <v>0</v>
      </c>
      <c r="N672">
        <f>_xlfn.XLOOKUP(FraudData[[#This Row],[location_mismatch]],Table10[Location Mismatch],Table10[Risk Points],0)</f>
        <v>0</v>
      </c>
      <c r="O672">
        <f>_xlfn.XLOOKUP(FraudData[[#This Row],[device_trust_score]],DeviceRules[Device Min],DeviceRules[Risk Points],,-1)</f>
        <v>0</v>
      </c>
      <c r="P672">
        <f>_xlfn.XLOOKUP(FraudData[[#This Row],[velocity_last_24h]],VelocityRules[Velocity Min],VelocityRules[Risk Points],,-1)</f>
        <v>0</v>
      </c>
      <c r="Q672">
        <f>_xlfn.XLOOKUP(FraudData[[#This Row],[merchant_category]],MerchantRules[Merchant Category],MerchantRules[Risk Points],0)</f>
        <v>0</v>
      </c>
      <c r="R672">
        <f>SUM(FraudData[[#This Row],[Amount Risk]:[Merchant Risk]])</f>
        <v>0</v>
      </c>
      <c r="S672" t="str" cm="1">
        <f t="array" ref="S672">_xlfn.IFS(FraudData[[#This Row],[Fraud Risk Score]]&gt;=8,"High Risk",FraudData[[#This Row],[Fraud Risk Score]]&gt;=6,"Medium Risk",TRUE,"Low Risk")</f>
        <v>Low Risk</v>
      </c>
    </row>
    <row r="673" spans="1:19">
      <c r="A673">
        <v>672</v>
      </c>
      <c r="B673">
        <v>408.74</v>
      </c>
      <c r="C673">
        <v>1</v>
      </c>
      <c r="D673" t="s">
        <v>49</v>
      </c>
      <c r="E673">
        <v>0</v>
      </c>
      <c r="F673">
        <v>0</v>
      </c>
      <c r="G673">
        <v>98</v>
      </c>
      <c r="H673">
        <v>0</v>
      </c>
      <c r="I673">
        <v>22</v>
      </c>
      <c r="J673">
        <v>0</v>
      </c>
      <c r="K673">
        <f>_xlfn.XLOOKUP(FraudData[[#This Row],[amount]],AmountRules[Amount Min],AmountRules[Risk Points],,-1)</f>
        <v>0</v>
      </c>
      <c r="L673">
        <f>_xlfn.XLOOKUP(FraudData[[#This Row],[transaction_hour]],TimeRules[Hour Min],TimeRules[Risk Points],,-1)</f>
        <v>3</v>
      </c>
      <c r="M673">
        <f>_xlfn.XLOOKUP(FraudData[[#This Row],[foreign_transaction]],ForeignRules[Foreign Transaction],ForeignRules[Risk Points],0)</f>
        <v>0</v>
      </c>
      <c r="N673">
        <f>_xlfn.XLOOKUP(FraudData[[#This Row],[location_mismatch]],Table10[Location Mismatch],Table10[Risk Points],0)</f>
        <v>0</v>
      </c>
      <c r="O673">
        <f>_xlfn.XLOOKUP(FraudData[[#This Row],[device_trust_score]],DeviceRules[Device Min],DeviceRules[Risk Points],,-1)</f>
        <v>0</v>
      </c>
      <c r="P673">
        <f>_xlfn.XLOOKUP(FraudData[[#This Row],[velocity_last_24h]],VelocityRules[Velocity Min],VelocityRules[Risk Points],,-1)</f>
        <v>0</v>
      </c>
      <c r="Q673">
        <f>_xlfn.XLOOKUP(FraudData[[#This Row],[merchant_category]],MerchantRules[Merchant Category],MerchantRules[Risk Points],0)</f>
        <v>1</v>
      </c>
      <c r="R673">
        <f>SUM(FraudData[[#This Row],[Amount Risk]:[Merchant Risk]])</f>
        <v>4</v>
      </c>
      <c r="S673" t="str" cm="1">
        <f t="array" ref="S673">_xlfn.IFS(FraudData[[#This Row],[Fraud Risk Score]]&gt;=8,"High Risk",FraudData[[#This Row],[Fraud Risk Score]]&gt;=6,"Medium Risk",TRUE,"Low Risk")</f>
        <v>Low Risk</v>
      </c>
    </row>
    <row r="674" spans="1:19">
      <c r="A674">
        <v>673</v>
      </c>
      <c r="B674">
        <v>15.05</v>
      </c>
      <c r="C674">
        <v>21</v>
      </c>
      <c r="D674" t="s">
        <v>46</v>
      </c>
      <c r="E674">
        <v>0</v>
      </c>
      <c r="F674">
        <v>1</v>
      </c>
      <c r="G674">
        <v>52</v>
      </c>
      <c r="H674">
        <v>0</v>
      </c>
      <c r="I674">
        <v>60</v>
      </c>
      <c r="J674">
        <v>0</v>
      </c>
      <c r="K674">
        <f>_xlfn.XLOOKUP(FraudData[[#This Row],[amount]],AmountRules[Amount Min],AmountRules[Risk Points],,-1)</f>
        <v>0</v>
      </c>
      <c r="L674">
        <f>_xlfn.XLOOKUP(FraudData[[#This Row],[transaction_hour]],TimeRules[Hour Min],TimeRules[Risk Points],,-1)</f>
        <v>0</v>
      </c>
      <c r="M674">
        <f>_xlfn.XLOOKUP(FraudData[[#This Row],[foreign_transaction]],ForeignRules[Foreign Transaction],ForeignRules[Risk Points],0)</f>
        <v>0</v>
      </c>
      <c r="N674">
        <f>_xlfn.XLOOKUP(FraudData[[#This Row],[location_mismatch]],Table10[Location Mismatch],Table10[Risk Points],0)</f>
        <v>3</v>
      </c>
      <c r="O674">
        <f>_xlfn.XLOOKUP(FraudData[[#This Row],[device_trust_score]],DeviceRules[Device Min],DeviceRules[Risk Points],,-1)</f>
        <v>1</v>
      </c>
      <c r="P674">
        <f>_xlfn.XLOOKUP(FraudData[[#This Row],[velocity_last_24h]],VelocityRules[Velocity Min],VelocityRules[Risk Points],,-1)</f>
        <v>0</v>
      </c>
      <c r="Q674">
        <f>_xlfn.XLOOKUP(FraudData[[#This Row],[merchant_category]],MerchantRules[Merchant Category],MerchantRules[Risk Points],0)</f>
        <v>0</v>
      </c>
      <c r="R674">
        <f>SUM(FraudData[[#This Row],[Amount Risk]:[Merchant Risk]])</f>
        <v>4</v>
      </c>
      <c r="S674" t="str" cm="1">
        <f t="array" ref="S674">_xlfn.IFS(FraudData[[#This Row],[Fraud Risk Score]]&gt;=8,"High Risk",FraudData[[#This Row],[Fraud Risk Score]]&gt;=6,"Medium Risk",TRUE,"Low Risk")</f>
        <v>Low Risk</v>
      </c>
    </row>
    <row r="675" spans="1:19">
      <c r="A675">
        <v>674</v>
      </c>
      <c r="B675">
        <v>133.81</v>
      </c>
      <c r="C675">
        <v>13</v>
      </c>
      <c r="D675" t="s">
        <v>49</v>
      </c>
      <c r="E675">
        <v>0</v>
      </c>
      <c r="F675">
        <v>0</v>
      </c>
      <c r="G675">
        <v>45</v>
      </c>
      <c r="H675">
        <v>0</v>
      </c>
      <c r="I675">
        <v>45</v>
      </c>
      <c r="J675">
        <v>0</v>
      </c>
      <c r="K675">
        <f>_xlfn.XLOOKUP(FraudData[[#This Row],[amount]],AmountRules[Amount Min],AmountRules[Risk Points],,-1)</f>
        <v>0</v>
      </c>
      <c r="L675">
        <f>_xlfn.XLOOKUP(FraudData[[#This Row],[transaction_hour]],TimeRules[Hour Min],TimeRules[Risk Points],,-1)</f>
        <v>0</v>
      </c>
      <c r="M675">
        <f>_xlfn.XLOOKUP(FraudData[[#This Row],[foreign_transaction]],ForeignRules[Foreign Transaction],ForeignRules[Risk Points],0)</f>
        <v>0</v>
      </c>
      <c r="N675">
        <f>_xlfn.XLOOKUP(FraudData[[#This Row],[location_mismatch]],Table10[Location Mismatch],Table10[Risk Points],0)</f>
        <v>0</v>
      </c>
      <c r="O675">
        <f>_xlfn.XLOOKUP(FraudData[[#This Row],[device_trust_score]],DeviceRules[Device Min],DeviceRules[Risk Points],,-1)</f>
        <v>2</v>
      </c>
      <c r="P675">
        <f>_xlfn.XLOOKUP(FraudData[[#This Row],[velocity_last_24h]],VelocityRules[Velocity Min],VelocityRules[Risk Points],,-1)</f>
        <v>0</v>
      </c>
      <c r="Q675">
        <f>_xlfn.XLOOKUP(FraudData[[#This Row],[merchant_category]],MerchantRules[Merchant Category],MerchantRules[Risk Points],0)</f>
        <v>1</v>
      </c>
      <c r="R675">
        <f>SUM(FraudData[[#This Row],[Amount Risk]:[Merchant Risk]])</f>
        <v>3</v>
      </c>
      <c r="S675" t="str" cm="1">
        <f t="array" ref="S675">_xlfn.IFS(FraudData[[#This Row],[Fraud Risk Score]]&gt;=8,"High Risk",FraudData[[#This Row],[Fraud Risk Score]]&gt;=6,"Medium Risk",TRUE,"Low Risk")</f>
        <v>Low Risk</v>
      </c>
    </row>
    <row r="676" spans="1:19">
      <c r="A676">
        <v>675</v>
      </c>
      <c r="B676">
        <v>95.1</v>
      </c>
      <c r="C676">
        <v>23</v>
      </c>
      <c r="D676" t="s">
        <v>47</v>
      </c>
      <c r="E676">
        <v>0</v>
      </c>
      <c r="F676">
        <v>1</v>
      </c>
      <c r="G676">
        <v>52</v>
      </c>
      <c r="H676">
        <v>1</v>
      </c>
      <c r="I676">
        <v>36</v>
      </c>
      <c r="J676">
        <v>0</v>
      </c>
      <c r="K676">
        <f>_xlfn.XLOOKUP(FraudData[[#This Row],[amount]],AmountRules[Amount Min],AmountRules[Risk Points],,-1)</f>
        <v>0</v>
      </c>
      <c r="L676">
        <f>_xlfn.XLOOKUP(FraudData[[#This Row],[transaction_hour]],TimeRules[Hour Min],TimeRules[Risk Points],,-1)</f>
        <v>1</v>
      </c>
      <c r="M676">
        <f>_xlfn.XLOOKUP(FraudData[[#This Row],[foreign_transaction]],ForeignRules[Foreign Transaction],ForeignRules[Risk Points],0)</f>
        <v>0</v>
      </c>
      <c r="N676">
        <f>_xlfn.XLOOKUP(FraudData[[#This Row],[location_mismatch]],Table10[Location Mismatch],Table10[Risk Points],0)</f>
        <v>3</v>
      </c>
      <c r="O676">
        <f>_xlfn.XLOOKUP(FraudData[[#This Row],[device_trust_score]],DeviceRules[Device Min],DeviceRules[Risk Points],,-1)</f>
        <v>1</v>
      </c>
      <c r="P676">
        <f>_xlfn.XLOOKUP(FraudData[[#This Row],[velocity_last_24h]],VelocityRules[Velocity Min],VelocityRules[Risk Points],,-1)</f>
        <v>0</v>
      </c>
      <c r="Q676">
        <f>_xlfn.XLOOKUP(FraudData[[#This Row],[merchant_category]],MerchantRules[Merchant Category],MerchantRules[Risk Points],0)</f>
        <v>0</v>
      </c>
      <c r="R676">
        <f>SUM(FraudData[[#This Row],[Amount Risk]:[Merchant Risk]])</f>
        <v>5</v>
      </c>
      <c r="S676" t="str" cm="1">
        <f t="array" ref="S676">_xlfn.IFS(FraudData[[#This Row],[Fraud Risk Score]]&gt;=8,"High Risk",FraudData[[#This Row],[Fraud Risk Score]]&gt;=6,"Medium Risk",TRUE,"Low Risk")</f>
        <v>Low Risk</v>
      </c>
    </row>
    <row r="677" spans="1:19">
      <c r="A677">
        <v>676</v>
      </c>
      <c r="B677">
        <v>726.96</v>
      </c>
      <c r="C677">
        <v>23</v>
      </c>
      <c r="D677" t="s">
        <v>48</v>
      </c>
      <c r="E677">
        <v>0</v>
      </c>
      <c r="F677">
        <v>0</v>
      </c>
      <c r="G677">
        <v>43</v>
      </c>
      <c r="H677">
        <v>2</v>
      </c>
      <c r="I677">
        <v>50</v>
      </c>
      <c r="J677">
        <v>0</v>
      </c>
      <c r="K677">
        <f>_xlfn.XLOOKUP(FraudData[[#This Row],[amount]],AmountRules[Amount Min],AmountRules[Risk Points],,-1)</f>
        <v>1</v>
      </c>
      <c r="L677">
        <f>_xlfn.XLOOKUP(FraudData[[#This Row],[transaction_hour]],TimeRules[Hour Min],TimeRules[Risk Points],,-1)</f>
        <v>1</v>
      </c>
      <c r="M677">
        <f>_xlfn.XLOOKUP(FraudData[[#This Row],[foreign_transaction]],ForeignRules[Foreign Transaction],ForeignRules[Risk Points],0)</f>
        <v>0</v>
      </c>
      <c r="N677">
        <f>_xlfn.XLOOKUP(FraudData[[#This Row],[location_mismatch]],Table10[Location Mismatch],Table10[Risk Points],0)</f>
        <v>0</v>
      </c>
      <c r="O677">
        <f>_xlfn.XLOOKUP(FraudData[[#This Row],[device_trust_score]],DeviceRules[Device Min],DeviceRules[Risk Points],,-1)</f>
        <v>2</v>
      </c>
      <c r="P677">
        <f>_xlfn.XLOOKUP(FraudData[[#This Row],[velocity_last_24h]],VelocityRules[Velocity Min],VelocityRules[Risk Points],,-1)</f>
        <v>0</v>
      </c>
      <c r="Q677">
        <f>_xlfn.XLOOKUP(FraudData[[#This Row],[merchant_category]],MerchantRules[Merchant Category],MerchantRules[Risk Points],0)</f>
        <v>0</v>
      </c>
      <c r="R677">
        <f>SUM(FraudData[[#This Row],[Amount Risk]:[Merchant Risk]])</f>
        <v>4</v>
      </c>
      <c r="S677" t="str" cm="1">
        <f t="array" ref="S677">_xlfn.IFS(FraudData[[#This Row],[Fraud Risk Score]]&gt;=8,"High Risk",FraudData[[#This Row],[Fraud Risk Score]]&gt;=6,"Medium Risk",TRUE,"Low Risk")</f>
        <v>Low Risk</v>
      </c>
    </row>
    <row r="678" spans="1:19">
      <c r="A678">
        <v>677</v>
      </c>
      <c r="B678">
        <v>21.39</v>
      </c>
      <c r="C678">
        <v>6</v>
      </c>
      <c r="D678" t="s">
        <v>48</v>
      </c>
      <c r="E678">
        <v>0</v>
      </c>
      <c r="F678">
        <v>1</v>
      </c>
      <c r="G678">
        <v>87</v>
      </c>
      <c r="H678">
        <v>3</v>
      </c>
      <c r="I678">
        <v>19</v>
      </c>
      <c r="J678">
        <v>0</v>
      </c>
      <c r="K678">
        <f>_xlfn.XLOOKUP(FraudData[[#This Row],[amount]],AmountRules[Amount Min],AmountRules[Risk Points],,-1)</f>
        <v>0</v>
      </c>
      <c r="L678">
        <f>_xlfn.XLOOKUP(FraudData[[#This Row],[transaction_hour]],TimeRules[Hour Min],TimeRules[Risk Points],,-1)</f>
        <v>0</v>
      </c>
      <c r="M678">
        <f>_xlfn.XLOOKUP(FraudData[[#This Row],[foreign_transaction]],ForeignRules[Foreign Transaction],ForeignRules[Risk Points],0)</f>
        <v>0</v>
      </c>
      <c r="N678">
        <f>_xlfn.XLOOKUP(FraudData[[#This Row],[location_mismatch]],Table10[Location Mismatch],Table10[Risk Points],0)</f>
        <v>3</v>
      </c>
      <c r="O678">
        <f>_xlfn.XLOOKUP(FraudData[[#This Row],[device_trust_score]],DeviceRules[Device Min],DeviceRules[Risk Points],,-1)</f>
        <v>0</v>
      </c>
      <c r="P678">
        <f>_xlfn.XLOOKUP(FraudData[[#This Row],[velocity_last_24h]],VelocityRules[Velocity Min],VelocityRules[Risk Points],,-1)</f>
        <v>0</v>
      </c>
      <c r="Q678">
        <f>_xlfn.XLOOKUP(FraudData[[#This Row],[merchant_category]],MerchantRules[Merchant Category],MerchantRules[Risk Points],0)</f>
        <v>0</v>
      </c>
      <c r="R678">
        <f>SUM(FraudData[[#This Row],[Amount Risk]:[Merchant Risk]])</f>
        <v>3</v>
      </c>
      <c r="S678" t="str" cm="1">
        <f t="array" ref="S678">_xlfn.IFS(FraudData[[#This Row],[Fraud Risk Score]]&gt;=8,"High Risk",FraudData[[#This Row],[Fraud Risk Score]]&gt;=6,"Medium Risk",TRUE,"Low Risk")</f>
        <v>Low Risk</v>
      </c>
    </row>
    <row r="679" spans="1:19">
      <c r="A679">
        <v>678</v>
      </c>
      <c r="B679">
        <v>91.31</v>
      </c>
      <c r="C679">
        <v>10</v>
      </c>
      <c r="D679" t="s">
        <v>48</v>
      </c>
      <c r="E679">
        <v>0</v>
      </c>
      <c r="F679">
        <v>0</v>
      </c>
      <c r="G679">
        <v>76</v>
      </c>
      <c r="H679">
        <v>1</v>
      </c>
      <c r="I679">
        <v>46</v>
      </c>
      <c r="J679">
        <v>0</v>
      </c>
      <c r="K679">
        <f>_xlfn.XLOOKUP(FraudData[[#This Row],[amount]],AmountRules[Amount Min],AmountRules[Risk Points],,-1)</f>
        <v>0</v>
      </c>
      <c r="L679">
        <f>_xlfn.XLOOKUP(FraudData[[#This Row],[transaction_hour]],TimeRules[Hour Min],TimeRules[Risk Points],,-1)</f>
        <v>0</v>
      </c>
      <c r="M679">
        <f>_xlfn.XLOOKUP(FraudData[[#This Row],[foreign_transaction]],ForeignRules[Foreign Transaction],ForeignRules[Risk Points],0)</f>
        <v>0</v>
      </c>
      <c r="N679">
        <f>_xlfn.XLOOKUP(FraudData[[#This Row],[location_mismatch]],Table10[Location Mismatch],Table10[Risk Points],0)</f>
        <v>0</v>
      </c>
      <c r="O679">
        <f>_xlfn.XLOOKUP(FraudData[[#This Row],[device_trust_score]],DeviceRules[Device Min],DeviceRules[Risk Points],,-1)</f>
        <v>0</v>
      </c>
      <c r="P679">
        <f>_xlfn.XLOOKUP(FraudData[[#This Row],[velocity_last_24h]],VelocityRules[Velocity Min],VelocityRules[Risk Points],,-1)</f>
        <v>0</v>
      </c>
      <c r="Q679">
        <f>_xlfn.XLOOKUP(FraudData[[#This Row],[merchant_category]],MerchantRules[Merchant Category],MerchantRules[Risk Points],0)</f>
        <v>0</v>
      </c>
      <c r="R679">
        <f>SUM(FraudData[[#This Row],[Amount Risk]:[Merchant Risk]])</f>
        <v>0</v>
      </c>
      <c r="S679" t="str" cm="1">
        <f t="array" ref="S679">_xlfn.IFS(FraudData[[#This Row],[Fraud Risk Score]]&gt;=8,"High Risk",FraudData[[#This Row],[Fraud Risk Score]]&gt;=6,"Medium Risk",TRUE,"Low Risk")</f>
        <v>Low Risk</v>
      </c>
    </row>
    <row r="680" spans="1:19">
      <c r="A680">
        <v>679</v>
      </c>
      <c r="B680">
        <v>628.03</v>
      </c>
      <c r="C680">
        <v>3</v>
      </c>
      <c r="D680" t="s">
        <v>50</v>
      </c>
      <c r="E680">
        <v>0</v>
      </c>
      <c r="F680">
        <v>0</v>
      </c>
      <c r="G680">
        <v>62</v>
      </c>
      <c r="H680">
        <v>3</v>
      </c>
      <c r="I680">
        <v>35</v>
      </c>
      <c r="J680">
        <v>0</v>
      </c>
      <c r="K680">
        <f>_xlfn.XLOOKUP(FraudData[[#This Row],[amount]],AmountRules[Amount Min],AmountRules[Risk Points],,-1)</f>
        <v>1</v>
      </c>
      <c r="L680">
        <f>_xlfn.XLOOKUP(FraudData[[#This Row],[transaction_hour]],TimeRules[Hour Min],TimeRules[Risk Points],,-1)</f>
        <v>3</v>
      </c>
      <c r="M680">
        <f>_xlfn.XLOOKUP(FraudData[[#This Row],[foreign_transaction]],ForeignRules[Foreign Transaction],ForeignRules[Risk Points],0)</f>
        <v>0</v>
      </c>
      <c r="N680">
        <f>_xlfn.XLOOKUP(FraudData[[#This Row],[location_mismatch]],Table10[Location Mismatch],Table10[Risk Points],0)</f>
        <v>0</v>
      </c>
      <c r="O680">
        <f>_xlfn.XLOOKUP(FraudData[[#This Row],[device_trust_score]],DeviceRules[Device Min],DeviceRules[Risk Points],,-1)</f>
        <v>1</v>
      </c>
      <c r="P680">
        <f>_xlfn.XLOOKUP(FraudData[[#This Row],[velocity_last_24h]],VelocityRules[Velocity Min],VelocityRules[Risk Points],,-1)</f>
        <v>0</v>
      </c>
      <c r="Q680">
        <f>_xlfn.XLOOKUP(FraudData[[#This Row],[merchant_category]],MerchantRules[Merchant Category],MerchantRules[Risk Points],0)</f>
        <v>0</v>
      </c>
      <c r="R680">
        <f>SUM(FraudData[[#This Row],[Amount Risk]:[Merchant Risk]])</f>
        <v>5</v>
      </c>
      <c r="S680" t="str" cm="1">
        <f t="array" ref="S680">_xlfn.IFS(FraudData[[#This Row],[Fraud Risk Score]]&gt;=8,"High Risk",FraudData[[#This Row],[Fraud Risk Score]]&gt;=6,"Medium Risk",TRUE,"Low Risk")</f>
        <v>Low Risk</v>
      </c>
    </row>
    <row r="681" spans="1:19">
      <c r="A681">
        <v>680</v>
      </c>
      <c r="B681">
        <v>361.12</v>
      </c>
      <c r="C681">
        <v>6</v>
      </c>
      <c r="D681" t="s">
        <v>50</v>
      </c>
      <c r="E681">
        <v>0</v>
      </c>
      <c r="F681">
        <v>0</v>
      </c>
      <c r="G681">
        <v>70</v>
      </c>
      <c r="H681">
        <v>3</v>
      </c>
      <c r="I681">
        <v>63</v>
      </c>
      <c r="J681">
        <v>0</v>
      </c>
      <c r="K681">
        <f>_xlfn.XLOOKUP(FraudData[[#This Row],[amount]],AmountRules[Amount Min],AmountRules[Risk Points],,-1)</f>
        <v>0</v>
      </c>
      <c r="L681">
        <f>_xlfn.XLOOKUP(FraudData[[#This Row],[transaction_hour]],TimeRules[Hour Min],TimeRules[Risk Points],,-1)</f>
        <v>0</v>
      </c>
      <c r="M681">
        <f>_xlfn.XLOOKUP(FraudData[[#This Row],[foreign_transaction]],ForeignRules[Foreign Transaction],ForeignRules[Risk Points],0)</f>
        <v>0</v>
      </c>
      <c r="N681">
        <f>_xlfn.XLOOKUP(FraudData[[#This Row],[location_mismatch]],Table10[Location Mismatch],Table10[Risk Points],0)</f>
        <v>0</v>
      </c>
      <c r="O681">
        <f>_xlfn.XLOOKUP(FraudData[[#This Row],[device_trust_score]],DeviceRules[Device Min],DeviceRules[Risk Points],,-1)</f>
        <v>0</v>
      </c>
      <c r="P681">
        <f>_xlfn.XLOOKUP(FraudData[[#This Row],[velocity_last_24h]],VelocityRules[Velocity Min],VelocityRules[Risk Points],,-1)</f>
        <v>0</v>
      </c>
      <c r="Q681">
        <f>_xlfn.XLOOKUP(FraudData[[#This Row],[merchant_category]],MerchantRules[Merchant Category],MerchantRules[Risk Points],0)</f>
        <v>0</v>
      </c>
      <c r="R681">
        <f>SUM(FraudData[[#This Row],[Amount Risk]:[Merchant Risk]])</f>
        <v>0</v>
      </c>
      <c r="S681" t="str" cm="1">
        <f t="array" ref="S681">_xlfn.IFS(FraudData[[#This Row],[Fraud Risk Score]]&gt;=8,"High Risk",FraudData[[#This Row],[Fraud Risk Score]]&gt;=6,"Medium Risk",TRUE,"Low Risk")</f>
        <v>Low Risk</v>
      </c>
    </row>
    <row r="682" spans="1:19">
      <c r="A682">
        <v>681</v>
      </c>
      <c r="B682">
        <v>305.76</v>
      </c>
      <c r="C682">
        <v>15</v>
      </c>
      <c r="D682" t="s">
        <v>46</v>
      </c>
      <c r="E682">
        <v>0</v>
      </c>
      <c r="F682">
        <v>0</v>
      </c>
      <c r="G682">
        <v>48</v>
      </c>
      <c r="H682">
        <v>2</v>
      </c>
      <c r="I682">
        <v>27</v>
      </c>
      <c r="J682">
        <v>0</v>
      </c>
      <c r="K682">
        <f>_xlfn.XLOOKUP(FraudData[[#This Row],[amount]],AmountRules[Amount Min],AmountRules[Risk Points],,-1)</f>
        <v>0</v>
      </c>
      <c r="L682">
        <f>_xlfn.XLOOKUP(FraudData[[#This Row],[transaction_hour]],TimeRules[Hour Min],TimeRules[Risk Points],,-1)</f>
        <v>0</v>
      </c>
      <c r="M682">
        <f>_xlfn.XLOOKUP(FraudData[[#This Row],[foreign_transaction]],ForeignRules[Foreign Transaction],ForeignRules[Risk Points],0)</f>
        <v>0</v>
      </c>
      <c r="N682">
        <f>_xlfn.XLOOKUP(FraudData[[#This Row],[location_mismatch]],Table10[Location Mismatch],Table10[Risk Points],0)</f>
        <v>0</v>
      </c>
      <c r="O682">
        <f>_xlfn.XLOOKUP(FraudData[[#This Row],[device_trust_score]],DeviceRules[Device Min],DeviceRules[Risk Points],,-1)</f>
        <v>2</v>
      </c>
      <c r="P682">
        <f>_xlfn.XLOOKUP(FraudData[[#This Row],[velocity_last_24h]],VelocityRules[Velocity Min],VelocityRules[Risk Points],,-1)</f>
        <v>0</v>
      </c>
      <c r="Q682">
        <f>_xlfn.XLOOKUP(FraudData[[#This Row],[merchant_category]],MerchantRules[Merchant Category],MerchantRules[Risk Points],0)</f>
        <v>0</v>
      </c>
      <c r="R682">
        <f>SUM(FraudData[[#This Row],[Amount Risk]:[Merchant Risk]])</f>
        <v>2</v>
      </c>
      <c r="S682" t="str" cm="1">
        <f t="array" ref="S682">_xlfn.IFS(FraudData[[#This Row],[Fraud Risk Score]]&gt;=8,"High Risk",FraudData[[#This Row],[Fraud Risk Score]]&gt;=6,"Medium Risk",TRUE,"Low Risk")</f>
        <v>Low Risk</v>
      </c>
    </row>
    <row r="683" spans="1:19">
      <c r="A683">
        <v>682</v>
      </c>
      <c r="B683">
        <v>53.69</v>
      </c>
      <c r="C683">
        <v>5</v>
      </c>
      <c r="D683" t="s">
        <v>46</v>
      </c>
      <c r="E683">
        <v>0</v>
      </c>
      <c r="F683">
        <v>0</v>
      </c>
      <c r="G683">
        <v>69</v>
      </c>
      <c r="H683">
        <v>4</v>
      </c>
      <c r="I683">
        <v>55</v>
      </c>
      <c r="J683">
        <v>0</v>
      </c>
      <c r="K683">
        <f>_xlfn.XLOOKUP(FraudData[[#This Row],[amount]],AmountRules[Amount Min],AmountRules[Risk Points],,-1)</f>
        <v>0</v>
      </c>
      <c r="L683">
        <f>_xlfn.XLOOKUP(FraudData[[#This Row],[transaction_hour]],TimeRules[Hour Min],TimeRules[Risk Points],,-1)</f>
        <v>0</v>
      </c>
      <c r="M683">
        <f>_xlfn.XLOOKUP(FraudData[[#This Row],[foreign_transaction]],ForeignRules[Foreign Transaction],ForeignRules[Risk Points],0)</f>
        <v>0</v>
      </c>
      <c r="N683">
        <f>_xlfn.XLOOKUP(FraudData[[#This Row],[location_mismatch]],Table10[Location Mismatch],Table10[Risk Points],0)</f>
        <v>0</v>
      </c>
      <c r="O683">
        <f>_xlfn.XLOOKUP(FraudData[[#This Row],[device_trust_score]],DeviceRules[Device Min],DeviceRules[Risk Points],,-1)</f>
        <v>1</v>
      </c>
      <c r="P683">
        <f>_xlfn.XLOOKUP(FraudData[[#This Row],[velocity_last_24h]],VelocityRules[Velocity Min],VelocityRules[Risk Points],,-1)</f>
        <v>0</v>
      </c>
      <c r="Q683">
        <f>_xlfn.XLOOKUP(FraudData[[#This Row],[merchant_category]],MerchantRules[Merchant Category],MerchantRules[Risk Points],0)</f>
        <v>0</v>
      </c>
      <c r="R683">
        <f>SUM(FraudData[[#This Row],[Amount Risk]:[Merchant Risk]])</f>
        <v>1</v>
      </c>
      <c r="S683" t="str" cm="1">
        <f t="array" ref="S683">_xlfn.IFS(FraudData[[#This Row],[Fraud Risk Score]]&gt;=8,"High Risk",FraudData[[#This Row],[Fraud Risk Score]]&gt;=6,"Medium Risk",TRUE,"Low Risk")</f>
        <v>Low Risk</v>
      </c>
    </row>
    <row r="684" spans="1:19">
      <c r="A684">
        <v>683</v>
      </c>
      <c r="B684">
        <v>33.729999999999997</v>
      </c>
      <c r="C684">
        <v>5</v>
      </c>
      <c r="D684" t="s">
        <v>50</v>
      </c>
      <c r="E684">
        <v>1</v>
      </c>
      <c r="F684">
        <v>0</v>
      </c>
      <c r="G684">
        <v>33</v>
      </c>
      <c r="H684">
        <v>2</v>
      </c>
      <c r="I684">
        <v>32</v>
      </c>
      <c r="J684">
        <v>0</v>
      </c>
      <c r="K684">
        <f>_xlfn.XLOOKUP(FraudData[[#This Row],[amount]],AmountRules[Amount Min],AmountRules[Risk Points],,-1)</f>
        <v>0</v>
      </c>
      <c r="L684">
        <f>_xlfn.XLOOKUP(FraudData[[#This Row],[transaction_hour]],TimeRules[Hour Min],TimeRules[Risk Points],,-1)</f>
        <v>0</v>
      </c>
      <c r="M684">
        <f>_xlfn.XLOOKUP(FraudData[[#This Row],[foreign_transaction]],ForeignRules[Foreign Transaction],ForeignRules[Risk Points],0)</f>
        <v>3</v>
      </c>
      <c r="N684">
        <f>_xlfn.XLOOKUP(FraudData[[#This Row],[location_mismatch]],Table10[Location Mismatch],Table10[Risk Points],0)</f>
        <v>0</v>
      </c>
      <c r="O684">
        <f>_xlfn.XLOOKUP(FraudData[[#This Row],[device_trust_score]],DeviceRules[Device Min],DeviceRules[Risk Points],,-1)</f>
        <v>2</v>
      </c>
      <c r="P684">
        <f>_xlfn.XLOOKUP(FraudData[[#This Row],[velocity_last_24h]],VelocityRules[Velocity Min],VelocityRules[Risk Points],,-1)</f>
        <v>0</v>
      </c>
      <c r="Q684">
        <f>_xlfn.XLOOKUP(FraudData[[#This Row],[merchant_category]],MerchantRules[Merchant Category],MerchantRules[Risk Points],0)</f>
        <v>0</v>
      </c>
      <c r="R684">
        <f>SUM(FraudData[[#This Row],[Amount Risk]:[Merchant Risk]])</f>
        <v>5</v>
      </c>
      <c r="S684" t="str" cm="1">
        <f t="array" ref="S684">_xlfn.IFS(FraudData[[#This Row],[Fraud Risk Score]]&gt;=8,"High Risk",FraudData[[#This Row],[Fraud Risk Score]]&gt;=6,"Medium Risk",TRUE,"Low Risk")</f>
        <v>Low Risk</v>
      </c>
    </row>
    <row r="685" spans="1:19">
      <c r="A685">
        <v>684</v>
      </c>
      <c r="B685">
        <v>198.82</v>
      </c>
      <c r="C685">
        <v>1</v>
      </c>
      <c r="D685" t="s">
        <v>48</v>
      </c>
      <c r="E685">
        <v>0</v>
      </c>
      <c r="F685">
        <v>0</v>
      </c>
      <c r="G685">
        <v>33</v>
      </c>
      <c r="H685">
        <v>2</v>
      </c>
      <c r="I685">
        <v>39</v>
      </c>
      <c r="J685">
        <v>0</v>
      </c>
      <c r="K685">
        <f>_xlfn.XLOOKUP(FraudData[[#This Row],[amount]],AmountRules[Amount Min],AmountRules[Risk Points],,-1)</f>
        <v>0</v>
      </c>
      <c r="L685">
        <f>_xlfn.XLOOKUP(FraudData[[#This Row],[transaction_hour]],TimeRules[Hour Min],TimeRules[Risk Points],,-1)</f>
        <v>3</v>
      </c>
      <c r="M685">
        <f>_xlfn.XLOOKUP(FraudData[[#This Row],[foreign_transaction]],ForeignRules[Foreign Transaction],ForeignRules[Risk Points],0)</f>
        <v>0</v>
      </c>
      <c r="N685">
        <f>_xlfn.XLOOKUP(FraudData[[#This Row],[location_mismatch]],Table10[Location Mismatch],Table10[Risk Points],0)</f>
        <v>0</v>
      </c>
      <c r="O685">
        <f>_xlfn.XLOOKUP(FraudData[[#This Row],[device_trust_score]],DeviceRules[Device Min],DeviceRules[Risk Points],,-1)</f>
        <v>2</v>
      </c>
      <c r="P685">
        <f>_xlfn.XLOOKUP(FraudData[[#This Row],[velocity_last_24h]],VelocityRules[Velocity Min],VelocityRules[Risk Points],,-1)</f>
        <v>0</v>
      </c>
      <c r="Q685">
        <f>_xlfn.XLOOKUP(FraudData[[#This Row],[merchant_category]],MerchantRules[Merchant Category],MerchantRules[Risk Points],0)</f>
        <v>0</v>
      </c>
      <c r="R685">
        <f>SUM(FraudData[[#This Row],[Amount Risk]:[Merchant Risk]])</f>
        <v>5</v>
      </c>
      <c r="S685" t="str" cm="1">
        <f t="array" ref="S685">_xlfn.IFS(FraudData[[#This Row],[Fraud Risk Score]]&gt;=8,"High Risk",FraudData[[#This Row],[Fraud Risk Score]]&gt;=6,"Medium Risk",TRUE,"Low Risk")</f>
        <v>Low Risk</v>
      </c>
    </row>
    <row r="686" spans="1:19">
      <c r="A686">
        <v>685</v>
      </c>
      <c r="B686">
        <v>477.07</v>
      </c>
      <c r="C686">
        <v>23</v>
      </c>
      <c r="D686" t="s">
        <v>50</v>
      </c>
      <c r="E686">
        <v>0</v>
      </c>
      <c r="F686">
        <v>0</v>
      </c>
      <c r="G686">
        <v>45</v>
      </c>
      <c r="H686">
        <v>1</v>
      </c>
      <c r="I686">
        <v>44</v>
      </c>
      <c r="J686">
        <v>0</v>
      </c>
      <c r="K686">
        <f>_xlfn.XLOOKUP(FraudData[[#This Row],[amount]],AmountRules[Amount Min],AmountRules[Risk Points],,-1)</f>
        <v>0</v>
      </c>
      <c r="L686">
        <f>_xlfn.XLOOKUP(FraudData[[#This Row],[transaction_hour]],TimeRules[Hour Min],TimeRules[Risk Points],,-1)</f>
        <v>1</v>
      </c>
      <c r="M686">
        <f>_xlfn.XLOOKUP(FraudData[[#This Row],[foreign_transaction]],ForeignRules[Foreign Transaction],ForeignRules[Risk Points],0)</f>
        <v>0</v>
      </c>
      <c r="N686">
        <f>_xlfn.XLOOKUP(FraudData[[#This Row],[location_mismatch]],Table10[Location Mismatch],Table10[Risk Points],0)</f>
        <v>0</v>
      </c>
      <c r="O686">
        <f>_xlfn.XLOOKUP(FraudData[[#This Row],[device_trust_score]],DeviceRules[Device Min],DeviceRules[Risk Points],,-1)</f>
        <v>2</v>
      </c>
      <c r="P686">
        <f>_xlfn.XLOOKUP(FraudData[[#This Row],[velocity_last_24h]],VelocityRules[Velocity Min],VelocityRules[Risk Points],,-1)</f>
        <v>0</v>
      </c>
      <c r="Q686">
        <f>_xlfn.XLOOKUP(FraudData[[#This Row],[merchant_category]],MerchantRules[Merchant Category],MerchantRules[Risk Points],0)</f>
        <v>0</v>
      </c>
      <c r="R686">
        <f>SUM(FraudData[[#This Row],[Amount Risk]:[Merchant Risk]])</f>
        <v>3</v>
      </c>
      <c r="S686" t="str" cm="1">
        <f t="array" ref="S686">_xlfn.IFS(FraudData[[#This Row],[Fraud Risk Score]]&gt;=8,"High Risk",FraudData[[#This Row],[Fraud Risk Score]]&gt;=6,"Medium Risk",TRUE,"Low Risk")</f>
        <v>Low Risk</v>
      </c>
    </row>
    <row r="687" spans="1:19">
      <c r="A687">
        <v>686</v>
      </c>
      <c r="B687">
        <v>146.46</v>
      </c>
      <c r="C687">
        <v>7</v>
      </c>
      <c r="D687" t="s">
        <v>49</v>
      </c>
      <c r="E687">
        <v>0</v>
      </c>
      <c r="F687">
        <v>0</v>
      </c>
      <c r="G687">
        <v>48</v>
      </c>
      <c r="H687">
        <v>1</v>
      </c>
      <c r="I687">
        <v>44</v>
      </c>
      <c r="J687">
        <v>0</v>
      </c>
      <c r="K687">
        <f>_xlfn.XLOOKUP(FraudData[[#This Row],[amount]],AmountRules[Amount Min],AmountRules[Risk Points],,-1)</f>
        <v>0</v>
      </c>
      <c r="L687">
        <f>_xlfn.XLOOKUP(FraudData[[#This Row],[transaction_hour]],TimeRules[Hour Min],TimeRules[Risk Points],,-1)</f>
        <v>0</v>
      </c>
      <c r="M687">
        <f>_xlfn.XLOOKUP(FraudData[[#This Row],[foreign_transaction]],ForeignRules[Foreign Transaction],ForeignRules[Risk Points],0)</f>
        <v>0</v>
      </c>
      <c r="N687">
        <f>_xlfn.XLOOKUP(FraudData[[#This Row],[location_mismatch]],Table10[Location Mismatch],Table10[Risk Points],0)</f>
        <v>0</v>
      </c>
      <c r="O687">
        <f>_xlfn.XLOOKUP(FraudData[[#This Row],[device_trust_score]],DeviceRules[Device Min],DeviceRules[Risk Points],,-1)</f>
        <v>2</v>
      </c>
      <c r="P687">
        <f>_xlfn.XLOOKUP(FraudData[[#This Row],[velocity_last_24h]],VelocityRules[Velocity Min],VelocityRules[Risk Points],,-1)</f>
        <v>0</v>
      </c>
      <c r="Q687">
        <f>_xlfn.XLOOKUP(FraudData[[#This Row],[merchant_category]],MerchantRules[Merchant Category],MerchantRules[Risk Points],0)</f>
        <v>1</v>
      </c>
      <c r="R687">
        <f>SUM(FraudData[[#This Row],[Amount Risk]:[Merchant Risk]])</f>
        <v>3</v>
      </c>
      <c r="S687" t="str" cm="1">
        <f t="array" ref="S687">_xlfn.IFS(FraudData[[#This Row],[Fraud Risk Score]]&gt;=8,"High Risk",FraudData[[#This Row],[Fraud Risk Score]]&gt;=6,"Medium Risk",TRUE,"Low Risk")</f>
        <v>Low Risk</v>
      </c>
    </row>
    <row r="688" spans="1:19">
      <c r="A688">
        <v>687</v>
      </c>
      <c r="B688">
        <v>152.59</v>
      </c>
      <c r="C688">
        <v>6</v>
      </c>
      <c r="D688" t="s">
        <v>48</v>
      </c>
      <c r="E688">
        <v>0</v>
      </c>
      <c r="F688">
        <v>0</v>
      </c>
      <c r="G688">
        <v>88</v>
      </c>
      <c r="H688">
        <v>2</v>
      </c>
      <c r="I688">
        <v>39</v>
      </c>
      <c r="J688">
        <v>0</v>
      </c>
      <c r="K688">
        <f>_xlfn.XLOOKUP(FraudData[[#This Row],[amount]],AmountRules[Amount Min],AmountRules[Risk Points],,-1)</f>
        <v>0</v>
      </c>
      <c r="L688">
        <f>_xlfn.XLOOKUP(FraudData[[#This Row],[transaction_hour]],TimeRules[Hour Min],TimeRules[Risk Points],,-1)</f>
        <v>0</v>
      </c>
      <c r="M688">
        <f>_xlfn.XLOOKUP(FraudData[[#This Row],[foreign_transaction]],ForeignRules[Foreign Transaction],ForeignRules[Risk Points],0)</f>
        <v>0</v>
      </c>
      <c r="N688">
        <f>_xlfn.XLOOKUP(FraudData[[#This Row],[location_mismatch]],Table10[Location Mismatch],Table10[Risk Points],0)</f>
        <v>0</v>
      </c>
      <c r="O688">
        <f>_xlfn.XLOOKUP(FraudData[[#This Row],[device_trust_score]],DeviceRules[Device Min],DeviceRules[Risk Points],,-1)</f>
        <v>0</v>
      </c>
      <c r="P688">
        <f>_xlfn.XLOOKUP(FraudData[[#This Row],[velocity_last_24h]],VelocityRules[Velocity Min],VelocityRules[Risk Points],,-1)</f>
        <v>0</v>
      </c>
      <c r="Q688">
        <f>_xlfn.XLOOKUP(FraudData[[#This Row],[merchant_category]],MerchantRules[Merchant Category],MerchantRules[Risk Points],0)</f>
        <v>0</v>
      </c>
      <c r="R688">
        <f>SUM(FraudData[[#This Row],[Amount Risk]:[Merchant Risk]])</f>
        <v>0</v>
      </c>
      <c r="S688" t="str" cm="1">
        <f t="array" ref="S688">_xlfn.IFS(FraudData[[#This Row],[Fraud Risk Score]]&gt;=8,"High Risk",FraudData[[#This Row],[Fraud Risk Score]]&gt;=6,"Medium Risk",TRUE,"Low Risk")</f>
        <v>Low Risk</v>
      </c>
    </row>
    <row r="689" spans="1:19">
      <c r="A689">
        <v>688</v>
      </c>
      <c r="B689">
        <v>59.13</v>
      </c>
      <c r="C689">
        <v>23</v>
      </c>
      <c r="D689" t="s">
        <v>50</v>
      </c>
      <c r="E689">
        <v>0</v>
      </c>
      <c r="F689">
        <v>0</v>
      </c>
      <c r="G689">
        <v>64</v>
      </c>
      <c r="H689">
        <v>3</v>
      </c>
      <c r="I689">
        <v>38</v>
      </c>
      <c r="J689">
        <v>0</v>
      </c>
      <c r="K689">
        <f>_xlfn.XLOOKUP(FraudData[[#This Row],[amount]],AmountRules[Amount Min],AmountRules[Risk Points],,-1)</f>
        <v>0</v>
      </c>
      <c r="L689">
        <f>_xlfn.XLOOKUP(FraudData[[#This Row],[transaction_hour]],TimeRules[Hour Min],TimeRules[Risk Points],,-1)</f>
        <v>1</v>
      </c>
      <c r="M689">
        <f>_xlfn.XLOOKUP(FraudData[[#This Row],[foreign_transaction]],ForeignRules[Foreign Transaction],ForeignRules[Risk Points],0)</f>
        <v>0</v>
      </c>
      <c r="N689">
        <f>_xlfn.XLOOKUP(FraudData[[#This Row],[location_mismatch]],Table10[Location Mismatch],Table10[Risk Points],0)</f>
        <v>0</v>
      </c>
      <c r="O689">
        <f>_xlfn.XLOOKUP(FraudData[[#This Row],[device_trust_score]],DeviceRules[Device Min],DeviceRules[Risk Points],,-1)</f>
        <v>1</v>
      </c>
      <c r="P689">
        <f>_xlfn.XLOOKUP(FraudData[[#This Row],[velocity_last_24h]],VelocityRules[Velocity Min],VelocityRules[Risk Points],,-1)</f>
        <v>0</v>
      </c>
      <c r="Q689">
        <f>_xlfn.XLOOKUP(FraudData[[#This Row],[merchant_category]],MerchantRules[Merchant Category],MerchantRules[Risk Points],0)</f>
        <v>0</v>
      </c>
      <c r="R689">
        <f>SUM(FraudData[[#This Row],[Amount Risk]:[Merchant Risk]])</f>
        <v>2</v>
      </c>
      <c r="S689" t="str" cm="1">
        <f t="array" ref="S689">_xlfn.IFS(FraudData[[#This Row],[Fraud Risk Score]]&gt;=8,"High Risk",FraudData[[#This Row],[Fraud Risk Score]]&gt;=6,"Medium Risk",TRUE,"Low Risk")</f>
        <v>Low Risk</v>
      </c>
    </row>
    <row r="690" spans="1:19">
      <c r="A690">
        <v>689</v>
      </c>
      <c r="B690">
        <v>264.14999999999998</v>
      </c>
      <c r="C690">
        <v>13</v>
      </c>
      <c r="D690" t="s">
        <v>46</v>
      </c>
      <c r="E690">
        <v>0</v>
      </c>
      <c r="F690">
        <v>0</v>
      </c>
      <c r="G690">
        <v>98</v>
      </c>
      <c r="H690">
        <v>2</v>
      </c>
      <c r="I690">
        <v>48</v>
      </c>
      <c r="J690">
        <v>0</v>
      </c>
      <c r="K690">
        <f>_xlfn.XLOOKUP(FraudData[[#This Row],[amount]],AmountRules[Amount Min],AmountRules[Risk Points],,-1)</f>
        <v>0</v>
      </c>
      <c r="L690">
        <f>_xlfn.XLOOKUP(FraudData[[#This Row],[transaction_hour]],TimeRules[Hour Min],TimeRules[Risk Points],,-1)</f>
        <v>0</v>
      </c>
      <c r="M690">
        <f>_xlfn.XLOOKUP(FraudData[[#This Row],[foreign_transaction]],ForeignRules[Foreign Transaction],ForeignRules[Risk Points],0)</f>
        <v>0</v>
      </c>
      <c r="N690">
        <f>_xlfn.XLOOKUP(FraudData[[#This Row],[location_mismatch]],Table10[Location Mismatch],Table10[Risk Points],0)</f>
        <v>0</v>
      </c>
      <c r="O690">
        <f>_xlfn.XLOOKUP(FraudData[[#This Row],[device_trust_score]],DeviceRules[Device Min],DeviceRules[Risk Points],,-1)</f>
        <v>0</v>
      </c>
      <c r="P690">
        <f>_xlfn.XLOOKUP(FraudData[[#This Row],[velocity_last_24h]],VelocityRules[Velocity Min],VelocityRules[Risk Points],,-1)</f>
        <v>0</v>
      </c>
      <c r="Q690">
        <f>_xlfn.XLOOKUP(FraudData[[#This Row],[merchant_category]],MerchantRules[Merchant Category],MerchantRules[Risk Points],0)</f>
        <v>0</v>
      </c>
      <c r="R690">
        <f>SUM(FraudData[[#This Row],[Amount Risk]:[Merchant Risk]])</f>
        <v>0</v>
      </c>
      <c r="S690" t="str" cm="1">
        <f t="array" ref="S690">_xlfn.IFS(FraudData[[#This Row],[Fraud Risk Score]]&gt;=8,"High Risk",FraudData[[#This Row],[Fraud Risk Score]]&gt;=6,"Medium Risk",TRUE,"Low Risk")</f>
        <v>Low Risk</v>
      </c>
    </row>
    <row r="691" spans="1:19">
      <c r="A691">
        <v>690</v>
      </c>
      <c r="B691">
        <v>37.270000000000003</v>
      </c>
      <c r="C691">
        <v>8</v>
      </c>
      <c r="D691" t="s">
        <v>50</v>
      </c>
      <c r="E691">
        <v>0</v>
      </c>
      <c r="F691">
        <v>0</v>
      </c>
      <c r="G691">
        <v>76</v>
      </c>
      <c r="H691">
        <v>3</v>
      </c>
      <c r="I691">
        <v>51</v>
      </c>
      <c r="J691">
        <v>0</v>
      </c>
      <c r="K691">
        <f>_xlfn.XLOOKUP(FraudData[[#This Row],[amount]],AmountRules[Amount Min],AmountRules[Risk Points],,-1)</f>
        <v>0</v>
      </c>
      <c r="L691">
        <f>_xlfn.XLOOKUP(FraudData[[#This Row],[transaction_hour]],TimeRules[Hour Min],TimeRules[Risk Points],,-1)</f>
        <v>0</v>
      </c>
      <c r="M691">
        <f>_xlfn.XLOOKUP(FraudData[[#This Row],[foreign_transaction]],ForeignRules[Foreign Transaction],ForeignRules[Risk Points],0)</f>
        <v>0</v>
      </c>
      <c r="N691">
        <f>_xlfn.XLOOKUP(FraudData[[#This Row],[location_mismatch]],Table10[Location Mismatch],Table10[Risk Points],0)</f>
        <v>0</v>
      </c>
      <c r="O691">
        <f>_xlfn.XLOOKUP(FraudData[[#This Row],[device_trust_score]],DeviceRules[Device Min],DeviceRules[Risk Points],,-1)</f>
        <v>0</v>
      </c>
      <c r="P691">
        <f>_xlfn.XLOOKUP(FraudData[[#This Row],[velocity_last_24h]],VelocityRules[Velocity Min],VelocityRules[Risk Points],,-1)</f>
        <v>0</v>
      </c>
      <c r="Q691">
        <f>_xlfn.XLOOKUP(FraudData[[#This Row],[merchant_category]],MerchantRules[Merchant Category],MerchantRules[Risk Points],0)</f>
        <v>0</v>
      </c>
      <c r="R691">
        <f>SUM(FraudData[[#This Row],[Amount Risk]:[Merchant Risk]])</f>
        <v>0</v>
      </c>
      <c r="S691" t="str" cm="1">
        <f t="array" ref="S691">_xlfn.IFS(FraudData[[#This Row],[Fraud Risk Score]]&gt;=8,"High Risk",FraudData[[#This Row],[Fraud Risk Score]]&gt;=6,"Medium Risk",TRUE,"Low Risk")</f>
        <v>Low Risk</v>
      </c>
    </row>
    <row r="692" spans="1:19">
      <c r="A692">
        <v>691</v>
      </c>
      <c r="B692">
        <v>70.400000000000006</v>
      </c>
      <c r="C692">
        <v>14</v>
      </c>
      <c r="D692" t="s">
        <v>47</v>
      </c>
      <c r="E692">
        <v>0</v>
      </c>
      <c r="F692">
        <v>0</v>
      </c>
      <c r="G692">
        <v>28</v>
      </c>
      <c r="H692">
        <v>1</v>
      </c>
      <c r="I692">
        <v>23</v>
      </c>
      <c r="J692">
        <v>0</v>
      </c>
      <c r="K692">
        <f>_xlfn.XLOOKUP(FraudData[[#This Row],[amount]],AmountRules[Amount Min],AmountRules[Risk Points],,-1)</f>
        <v>0</v>
      </c>
      <c r="L692">
        <f>_xlfn.XLOOKUP(FraudData[[#This Row],[transaction_hour]],TimeRules[Hour Min],TimeRules[Risk Points],,-1)</f>
        <v>0</v>
      </c>
      <c r="M692">
        <f>_xlfn.XLOOKUP(FraudData[[#This Row],[foreign_transaction]],ForeignRules[Foreign Transaction],ForeignRules[Risk Points],0)</f>
        <v>0</v>
      </c>
      <c r="N692">
        <f>_xlfn.XLOOKUP(FraudData[[#This Row],[location_mismatch]],Table10[Location Mismatch],Table10[Risk Points],0)</f>
        <v>0</v>
      </c>
      <c r="O692">
        <f>_xlfn.XLOOKUP(FraudData[[#This Row],[device_trust_score]],DeviceRules[Device Min],DeviceRules[Risk Points],,-1)</f>
        <v>3</v>
      </c>
      <c r="P692">
        <f>_xlfn.XLOOKUP(FraudData[[#This Row],[velocity_last_24h]],VelocityRules[Velocity Min],VelocityRules[Risk Points],,-1)</f>
        <v>0</v>
      </c>
      <c r="Q692">
        <f>_xlfn.XLOOKUP(FraudData[[#This Row],[merchant_category]],MerchantRules[Merchant Category],MerchantRules[Risk Points],0)</f>
        <v>0</v>
      </c>
      <c r="R692">
        <f>SUM(FraudData[[#This Row],[Amount Risk]:[Merchant Risk]])</f>
        <v>3</v>
      </c>
      <c r="S692" t="str" cm="1">
        <f t="array" ref="S692">_xlfn.IFS(FraudData[[#This Row],[Fraud Risk Score]]&gt;=8,"High Risk",FraudData[[#This Row],[Fraud Risk Score]]&gt;=6,"Medium Risk",TRUE,"Low Risk")</f>
        <v>Low Risk</v>
      </c>
    </row>
    <row r="693" spans="1:19">
      <c r="A693">
        <v>692</v>
      </c>
      <c r="B693">
        <v>99.75</v>
      </c>
      <c r="C693">
        <v>21</v>
      </c>
      <c r="D693" t="s">
        <v>50</v>
      </c>
      <c r="E693">
        <v>0</v>
      </c>
      <c r="F693">
        <v>0</v>
      </c>
      <c r="G693">
        <v>27</v>
      </c>
      <c r="H693">
        <v>0</v>
      </c>
      <c r="I693">
        <v>30</v>
      </c>
      <c r="J693">
        <v>0</v>
      </c>
      <c r="K693">
        <f>_xlfn.XLOOKUP(FraudData[[#This Row],[amount]],AmountRules[Amount Min],AmountRules[Risk Points],,-1)</f>
        <v>0</v>
      </c>
      <c r="L693">
        <f>_xlfn.XLOOKUP(FraudData[[#This Row],[transaction_hour]],TimeRules[Hour Min],TimeRules[Risk Points],,-1)</f>
        <v>0</v>
      </c>
      <c r="M693">
        <f>_xlfn.XLOOKUP(FraudData[[#This Row],[foreign_transaction]],ForeignRules[Foreign Transaction],ForeignRules[Risk Points],0)</f>
        <v>0</v>
      </c>
      <c r="N693">
        <f>_xlfn.XLOOKUP(FraudData[[#This Row],[location_mismatch]],Table10[Location Mismatch],Table10[Risk Points],0)</f>
        <v>0</v>
      </c>
      <c r="O693">
        <f>_xlfn.XLOOKUP(FraudData[[#This Row],[device_trust_score]],DeviceRules[Device Min],DeviceRules[Risk Points],,-1)</f>
        <v>3</v>
      </c>
      <c r="P693">
        <f>_xlfn.XLOOKUP(FraudData[[#This Row],[velocity_last_24h]],VelocityRules[Velocity Min],VelocityRules[Risk Points],,-1)</f>
        <v>0</v>
      </c>
      <c r="Q693">
        <f>_xlfn.XLOOKUP(FraudData[[#This Row],[merchant_category]],MerchantRules[Merchant Category],MerchantRules[Risk Points],0)</f>
        <v>0</v>
      </c>
      <c r="R693">
        <f>SUM(FraudData[[#This Row],[Amount Risk]:[Merchant Risk]])</f>
        <v>3</v>
      </c>
      <c r="S693" t="str" cm="1">
        <f t="array" ref="S693">_xlfn.IFS(FraudData[[#This Row],[Fraud Risk Score]]&gt;=8,"High Risk",FraudData[[#This Row],[Fraud Risk Score]]&gt;=6,"Medium Risk",TRUE,"Low Risk")</f>
        <v>Low Risk</v>
      </c>
    </row>
    <row r="694" spans="1:19">
      <c r="A694">
        <v>693</v>
      </c>
      <c r="B694">
        <v>127.53</v>
      </c>
      <c r="C694">
        <v>17</v>
      </c>
      <c r="D694" t="s">
        <v>48</v>
      </c>
      <c r="E694">
        <v>0</v>
      </c>
      <c r="F694">
        <v>0</v>
      </c>
      <c r="G694">
        <v>37</v>
      </c>
      <c r="H694">
        <v>4</v>
      </c>
      <c r="I694">
        <v>57</v>
      </c>
      <c r="J694">
        <v>0</v>
      </c>
      <c r="K694">
        <f>_xlfn.XLOOKUP(FraudData[[#This Row],[amount]],AmountRules[Amount Min],AmountRules[Risk Points],,-1)</f>
        <v>0</v>
      </c>
      <c r="L694">
        <f>_xlfn.XLOOKUP(FraudData[[#This Row],[transaction_hour]],TimeRules[Hour Min],TimeRules[Risk Points],,-1)</f>
        <v>0</v>
      </c>
      <c r="M694">
        <f>_xlfn.XLOOKUP(FraudData[[#This Row],[foreign_transaction]],ForeignRules[Foreign Transaction],ForeignRules[Risk Points],0)</f>
        <v>0</v>
      </c>
      <c r="N694">
        <f>_xlfn.XLOOKUP(FraudData[[#This Row],[location_mismatch]],Table10[Location Mismatch],Table10[Risk Points],0)</f>
        <v>0</v>
      </c>
      <c r="O694">
        <f>_xlfn.XLOOKUP(FraudData[[#This Row],[device_trust_score]],DeviceRules[Device Min],DeviceRules[Risk Points],,-1)</f>
        <v>2</v>
      </c>
      <c r="P694">
        <f>_xlfn.XLOOKUP(FraudData[[#This Row],[velocity_last_24h]],VelocityRules[Velocity Min],VelocityRules[Risk Points],,-1)</f>
        <v>0</v>
      </c>
      <c r="Q694">
        <f>_xlfn.XLOOKUP(FraudData[[#This Row],[merchant_category]],MerchantRules[Merchant Category],MerchantRules[Risk Points],0)</f>
        <v>0</v>
      </c>
      <c r="R694">
        <f>SUM(FraudData[[#This Row],[Amount Risk]:[Merchant Risk]])</f>
        <v>2</v>
      </c>
      <c r="S694" t="str" cm="1">
        <f t="array" ref="S694">_xlfn.IFS(FraudData[[#This Row],[Fraud Risk Score]]&gt;=8,"High Risk",FraudData[[#This Row],[Fraud Risk Score]]&gt;=6,"Medium Risk",TRUE,"Low Risk")</f>
        <v>Low Risk</v>
      </c>
    </row>
    <row r="695" spans="1:19">
      <c r="A695">
        <v>694</v>
      </c>
      <c r="B695">
        <v>49.97</v>
      </c>
      <c r="C695">
        <v>11</v>
      </c>
      <c r="D695" t="s">
        <v>50</v>
      </c>
      <c r="E695">
        <v>0</v>
      </c>
      <c r="F695">
        <v>0</v>
      </c>
      <c r="G695">
        <v>45</v>
      </c>
      <c r="H695">
        <v>1</v>
      </c>
      <c r="I695">
        <v>32</v>
      </c>
      <c r="J695">
        <v>0</v>
      </c>
      <c r="K695">
        <f>_xlfn.XLOOKUP(FraudData[[#This Row],[amount]],AmountRules[Amount Min],AmountRules[Risk Points],,-1)</f>
        <v>0</v>
      </c>
      <c r="L695">
        <f>_xlfn.XLOOKUP(FraudData[[#This Row],[transaction_hour]],TimeRules[Hour Min],TimeRules[Risk Points],,-1)</f>
        <v>0</v>
      </c>
      <c r="M695">
        <f>_xlfn.XLOOKUP(FraudData[[#This Row],[foreign_transaction]],ForeignRules[Foreign Transaction],ForeignRules[Risk Points],0)</f>
        <v>0</v>
      </c>
      <c r="N695">
        <f>_xlfn.XLOOKUP(FraudData[[#This Row],[location_mismatch]],Table10[Location Mismatch],Table10[Risk Points],0)</f>
        <v>0</v>
      </c>
      <c r="O695">
        <f>_xlfn.XLOOKUP(FraudData[[#This Row],[device_trust_score]],DeviceRules[Device Min],DeviceRules[Risk Points],,-1)</f>
        <v>2</v>
      </c>
      <c r="P695">
        <f>_xlfn.XLOOKUP(FraudData[[#This Row],[velocity_last_24h]],VelocityRules[Velocity Min],VelocityRules[Risk Points],,-1)</f>
        <v>0</v>
      </c>
      <c r="Q695">
        <f>_xlfn.XLOOKUP(FraudData[[#This Row],[merchant_category]],MerchantRules[Merchant Category],MerchantRules[Risk Points],0)</f>
        <v>0</v>
      </c>
      <c r="R695">
        <f>SUM(FraudData[[#This Row],[Amount Risk]:[Merchant Risk]])</f>
        <v>2</v>
      </c>
      <c r="S695" t="str" cm="1">
        <f t="array" ref="S695">_xlfn.IFS(FraudData[[#This Row],[Fraud Risk Score]]&gt;=8,"High Risk",FraudData[[#This Row],[Fraud Risk Score]]&gt;=6,"Medium Risk",TRUE,"Low Risk")</f>
        <v>Low Risk</v>
      </c>
    </row>
    <row r="696" spans="1:19">
      <c r="A696">
        <v>695</v>
      </c>
      <c r="B696">
        <v>21.96</v>
      </c>
      <c r="C696">
        <v>22</v>
      </c>
      <c r="D696" t="s">
        <v>46</v>
      </c>
      <c r="E696">
        <v>0</v>
      </c>
      <c r="F696">
        <v>0</v>
      </c>
      <c r="G696">
        <v>32</v>
      </c>
      <c r="H696">
        <v>2</v>
      </c>
      <c r="I696">
        <v>44</v>
      </c>
      <c r="J696">
        <v>0</v>
      </c>
      <c r="K696">
        <f>_xlfn.XLOOKUP(FraudData[[#This Row],[amount]],AmountRules[Amount Min],AmountRules[Risk Points],,-1)</f>
        <v>0</v>
      </c>
      <c r="L696">
        <f>_xlfn.XLOOKUP(FraudData[[#This Row],[transaction_hour]],TimeRules[Hour Min],TimeRules[Risk Points],,-1)</f>
        <v>0</v>
      </c>
      <c r="M696">
        <f>_xlfn.XLOOKUP(FraudData[[#This Row],[foreign_transaction]],ForeignRules[Foreign Transaction],ForeignRules[Risk Points],0)</f>
        <v>0</v>
      </c>
      <c r="N696">
        <f>_xlfn.XLOOKUP(FraudData[[#This Row],[location_mismatch]],Table10[Location Mismatch],Table10[Risk Points],0)</f>
        <v>0</v>
      </c>
      <c r="O696">
        <f>_xlfn.XLOOKUP(FraudData[[#This Row],[device_trust_score]],DeviceRules[Device Min],DeviceRules[Risk Points],,-1)</f>
        <v>2</v>
      </c>
      <c r="P696">
        <f>_xlfn.XLOOKUP(FraudData[[#This Row],[velocity_last_24h]],VelocityRules[Velocity Min],VelocityRules[Risk Points],,-1)</f>
        <v>0</v>
      </c>
      <c r="Q696">
        <f>_xlfn.XLOOKUP(FraudData[[#This Row],[merchant_category]],MerchantRules[Merchant Category],MerchantRules[Risk Points],0)</f>
        <v>0</v>
      </c>
      <c r="R696">
        <f>SUM(FraudData[[#This Row],[Amount Risk]:[Merchant Risk]])</f>
        <v>2</v>
      </c>
      <c r="S696" t="str" cm="1">
        <f t="array" ref="S696">_xlfn.IFS(FraudData[[#This Row],[Fraud Risk Score]]&gt;=8,"High Risk",FraudData[[#This Row],[Fraud Risk Score]]&gt;=6,"Medium Risk",TRUE,"Low Risk")</f>
        <v>Low Risk</v>
      </c>
    </row>
    <row r="697" spans="1:19">
      <c r="A697">
        <v>696</v>
      </c>
      <c r="B697">
        <v>169.78</v>
      </c>
      <c r="C697">
        <v>18</v>
      </c>
      <c r="D697" t="s">
        <v>49</v>
      </c>
      <c r="E697">
        <v>1</v>
      </c>
      <c r="F697">
        <v>0</v>
      </c>
      <c r="G697">
        <v>97</v>
      </c>
      <c r="H697">
        <v>5</v>
      </c>
      <c r="I697">
        <v>48</v>
      </c>
      <c r="J697">
        <v>0</v>
      </c>
      <c r="K697">
        <f>_xlfn.XLOOKUP(FraudData[[#This Row],[amount]],AmountRules[Amount Min],AmountRules[Risk Points],,-1)</f>
        <v>0</v>
      </c>
      <c r="L697">
        <f>_xlfn.XLOOKUP(FraudData[[#This Row],[transaction_hour]],TimeRules[Hour Min],TimeRules[Risk Points],,-1)</f>
        <v>0</v>
      </c>
      <c r="M697">
        <f>_xlfn.XLOOKUP(FraudData[[#This Row],[foreign_transaction]],ForeignRules[Foreign Transaction],ForeignRules[Risk Points],0)</f>
        <v>3</v>
      </c>
      <c r="N697">
        <f>_xlfn.XLOOKUP(FraudData[[#This Row],[location_mismatch]],Table10[Location Mismatch],Table10[Risk Points],0)</f>
        <v>0</v>
      </c>
      <c r="O697">
        <f>_xlfn.XLOOKUP(FraudData[[#This Row],[device_trust_score]],DeviceRules[Device Min],DeviceRules[Risk Points],,-1)</f>
        <v>0</v>
      </c>
      <c r="P697">
        <f>_xlfn.XLOOKUP(FraudData[[#This Row],[velocity_last_24h]],VelocityRules[Velocity Min],VelocityRules[Risk Points],,-1)</f>
        <v>3</v>
      </c>
      <c r="Q697">
        <f>_xlfn.XLOOKUP(FraudData[[#This Row],[merchant_category]],MerchantRules[Merchant Category],MerchantRules[Risk Points],0)</f>
        <v>1</v>
      </c>
      <c r="R697">
        <f>SUM(FraudData[[#This Row],[Amount Risk]:[Merchant Risk]])</f>
        <v>7</v>
      </c>
      <c r="S697" t="str" cm="1">
        <f t="array" ref="S697">_xlfn.IFS(FraudData[[#This Row],[Fraud Risk Score]]&gt;=8,"High Risk",FraudData[[#This Row],[Fraud Risk Score]]&gt;=6,"Medium Risk",TRUE,"Low Risk")</f>
        <v>Medium Risk</v>
      </c>
    </row>
    <row r="698" spans="1:19">
      <c r="A698">
        <v>697</v>
      </c>
      <c r="B698">
        <v>61.3</v>
      </c>
      <c r="C698">
        <v>12</v>
      </c>
      <c r="D698" t="s">
        <v>47</v>
      </c>
      <c r="E698">
        <v>0</v>
      </c>
      <c r="F698">
        <v>0</v>
      </c>
      <c r="G698">
        <v>25</v>
      </c>
      <c r="H698">
        <v>3</v>
      </c>
      <c r="I698">
        <v>65</v>
      </c>
      <c r="J698">
        <v>0</v>
      </c>
      <c r="K698">
        <f>_xlfn.XLOOKUP(FraudData[[#This Row],[amount]],AmountRules[Amount Min],AmountRules[Risk Points],,-1)</f>
        <v>0</v>
      </c>
      <c r="L698">
        <f>_xlfn.XLOOKUP(FraudData[[#This Row],[transaction_hour]],TimeRules[Hour Min],TimeRules[Risk Points],,-1)</f>
        <v>0</v>
      </c>
      <c r="M698">
        <f>_xlfn.XLOOKUP(FraudData[[#This Row],[foreign_transaction]],ForeignRules[Foreign Transaction],ForeignRules[Risk Points],0)</f>
        <v>0</v>
      </c>
      <c r="N698">
        <f>_xlfn.XLOOKUP(FraudData[[#This Row],[location_mismatch]],Table10[Location Mismatch],Table10[Risk Points],0)</f>
        <v>0</v>
      </c>
      <c r="O698">
        <f>_xlfn.XLOOKUP(FraudData[[#This Row],[device_trust_score]],DeviceRules[Device Min],DeviceRules[Risk Points],,-1)</f>
        <v>3</v>
      </c>
      <c r="P698">
        <f>_xlfn.XLOOKUP(FraudData[[#This Row],[velocity_last_24h]],VelocityRules[Velocity Min],VelocityRules[Risk Points],,-1)</f>
        <v>0</v>
      </c>
      <c r="Q698">
        <f>_xlfn.XLOOKUP(FraudData[[#This Row],[merchant_category]],MerchantRules[Merchant Category],MerchantRules[Risk Points],0)</f>
        <v>0</v>
      </c>
      <c r="R698">
        <f>SUM(FraudData[[#This Row],[Amount Risk]:[Merchant Risk]])</f>
        <v>3</v>
      </c>
      <c r="S698" t="str" cm="1">
        <f t="array" ref="S698">_xlfn.IFS(FraudData[[#This Row],[Fraud Risk Score]]&gt;=8,"High Risk",FraudData[[#This Row],[Fraud Risk Score]]&gt;=6,"Medium Risk",TRUE,"Low Risk")</f>
        <v>Low Risk</v>
      </c>
    </row>
    <row r="699" spans="1:19">
      <c r="A699">
        <v>698</v>
      </c>
      <c r="B699">
        <v>156.68</v>
      </c>
      <c r="C699">
        <v>6</v>
      </c>
      <c r="D699" t="s">
        <v>48</v>
      </c>
      <c r="E699">
        <v>0</v>
      </c>
      <c r="F699">
        <v>0</v>
      </c>
      <c r="G699">
        <v>38</v>
      </c>
      <c r="H699">
        <v>1</v>
      </c>
      <c r="I699">
        <v>59</v>
      </c>
      <c r="J699">
        <v>0</v>
      </c>
      <c r="K699">
        <f>_xlfn.XLOOKUP(FraudData[[#This Row],[amount]],AmountRules[Amount Min],AmountRules[Risk Points],,-1)</f>
        <v>0</v>
      </c>
      <c r="L699">
        <f>_xlfn.XLOOKUP(FraudData[[#This Row],[transaction_hour]],TimeRules[Hour Min],TimeRules[Risk Points],,-1)</f>
        <v>0</v>
      </c>
      <c r="M699">
        <f>_xlfn.XLOOKUP(FraudData[[#This Row],[foreign_transaction]],ForeignRules[Foreign Transaction],ForeignRules[Risk Points],0)</f>
        <v>0</v>
      </c>
      <c r="N699">
        <f>_xlfn.XLOOKUP(FraudData[[#This Row],[location_mismatch]],Table10[Location Mismatch],Table10[Risk Points],0)</f>
        <v>0</v>
      </c>
      <c r="O699">
        <f>_xlfn.XLOOKUP(FraudData[[#This Row],[device_trust_score]],DeviceRules[Device Min],DeviceRules[Risk Points],,-1)</f>
        <v>2</v>
      </c>
      <c r="P699">
        <f>_xlfn.XLOOKUP(FraudData[[#This Row],[velocity_last_24h]],VelocityRules[Velocity Min],VelocityRules[Risk Points],,-1)</f>
        <v>0</v>
      </c>
      <c r="Q699">
        <f>_xlfn.XLOOKUP(FraudData[[#This Row],[merchant_category]],MerchantRules[Merchant Category],MerchantRules[Risk Points],0)</f>
        <v>0</v>
      </c>
      <c r="R699">
        <f>SUM(FraudData[[#This Row],[Amount Risk]:[Merchant Risk]])</f>
        <v>2</v>
      </c>
      <c r="S699" t="str" cm="1">
        <f t="array" ref="S699">_xlfn.IFS(FraudData[[#This Row],[Fraud Risk Score]]&gt;=8,"High Risk",FraudData[[#This Row],[Fraud Risk Score]]&gt;=6,"Medium Risk",TRUE,"Low Risk")</f>
        <v>Low Risk</v>
      </c>
    </row>
    <row r="700" spans="1:19">
      <c r="A700">
        <v>699</v>
      </c>
      <c r="B700">
        <v>30.18</v>
      </c>
      <c r="C700">
        <v>9</v>
      </c>
      <c r="D700" t="s">
        <v>46</v>
      </c>
      <c r="E700">
        <v>0</v>
      </c>
      <c r="F700">
        <v>0</v>
      </c>
      <c r="G700">
        <v>60</v>
      </c>
      <c r="H700">
        <v>4</v>
      </c>
      <c r="I700">
        <v>40</v>
      </c>
      <c r="J700">
        <v>0</v>
      </c>
      <c r="K700">
        <f>_xlfn.XLOOKUP(FraudData[[#This Row],[amount]],AmountRules[Amount Min],AmountRules[Risk Points],,-1)</f>
        <v>0</v>
      </c>
      <c r="L700">
        <f>_xlfn.XLOOKUP(FraudData[[#This Row],[transaction_hour]],TimeRules[Hour Min],TimeRules[Risk Points],,-1)</f>
        <v>0</v>
      </c>
      <c r="M700">
        <f>_xlfn.XLOOKUP(FraudData[[#This Row],[foreign_transaction]],ForeignRules[Foreign Transaction],ForeignRules[Risk Points],0)</f>
        <v>0</v>
      </c>
      <c r="N700">
        <f>_xlfn.XLOOKUP(FraudData[[#This Row],[location_mismatch]],Table10[Location Mismatch],Table10[Risk Points],0)</f>
        <v>0</v>
      </c>
      <c r="O700">
        <f>_xlfn.XLOOKUP(FraudData[[#This Row],[device_trust_score]],DeviceRules[Device Min],DeviceRules[Risk Points],,-1)</f>
        <v>1</v>
      </c>
      <c r="P700">
        <f>_xlfn.XLOOKUP(FraudData[[#This Row],[velocity_last_24h]],VelocityRules[Velocity Min],VelocityRules[Risk Points],,-1)</f>
        <v>0</v>
      </c>
      <c r="Q700">
        <f>_xlfn.XLOOKUP(FraudData[[#This Row],[merchant_category]],MerchantRules[Merchant Category],MerchantRules[Risk Points],0)</f>
        <v>0</v>
      </c>
      <c r="R700">
        <f>SUM(FraudData[[#This Row],[Amount Risk]:[Merchant Risk]])</f>
        <v>1</v>
      </c>
      <c r="S700" t="str" cm="1">
        <f t="array" ref="S700">_xlfn.IFS(FraudData[[#This Row],[Fraud Risk Score]]&gt;=8,"High Risk",FraudData[[#This Row],[Fraud Risk Score]]&gt;=6,"Medium Risk",TRUE,"Low Risk")</f>
        <v>Low Risk</v>
      </c>
    </row>
    <row r="701" spans="1:19">
      <c r="A701">
        <v>700</v>
      </c>
      <c r="B701">
        <v>118.1</v>
      </c>
      <c r="C701">
        <v>9</v>
      </c>
      <c r="D701" t="s">
        <v>47</v>
      </c>
      <c r="E701">
        <v>0</v>
      </c>
      <c r="F701">
        <v>0</v>
      </c>
      <c r="G701">
        <v>46</v>
      </c>
      <c r="H701">
        <v>0</v>
      </c>
      <c r="I701">
        <v>63</v>
      </c>
      <c r="J701">
        <v>0</v>
      </c>
      <c r="K701">
        <f>_xlfn.XLOOKUP(FraudData[[#This Row],[amount]],AmountRules[Amount Min],AmountRules[Risk Points],,-1)</f>
        <v>0</v>
      </c>
      <c r="L701">
        <f>_xlfn.XLOOKUP(FraudData[[#This Row],[transaction_hour]],TimeRules[Hour Min],TimeRules[Risk Points],,-1)</f>
        <v>0</v>
      </c>
      <c r="M701">
        <f>_xlfn.XLOOKUP(FraudData[[#This Row],[foreign_transaction]],ForeignRules[Foreign Transaction],ForeignRules[Risk Points],0)</f>
        <v>0</v>
      </c>
      <c r="N701">
        <f>_xlfn.XLOOKUP(FraudData[[#This Row],[location_mismatch]],Table10[Location Mismatch],Table10[Risk Points],0)</f>
        <v>0</v>
      </c>
      <c r="O701">
        <f>_xlfn.XLOOKUP(FraudData[[#This Row],[device_trust_score]],DeviceRules[Device Min],DeviceRules[Risk Points],,-1)</f>
        <v>2</v>
      </c>
      <c r="P701">
        <f>_xlfn.XLOOKUP(FraudData[[#This Row],[velocity_last_24h]],VelocityRules[Velocity Min],VelocityRules[Risk Points],,-1)</f>
        <v>0</v>
      </c>
      <c r="Q701">
        <f>_xlfn.XLOOKUP(FraudData[[#This Row],[merchant_category]],MerchantRules[Merchant Category],MerchantRules[Risk Points],0)</f>
        <v>0</v>
      </c>
      <c r="R701">
        <f>SUM(FraudData[[#This Row],[Amount Risk]:[Merchant Risk]])</f>
        <v>2</v>
      </c>
      <c r="S701" t="str" cm="1">
        <f t="array" ref="S701">_xlfn.IFS(FraudData[[#This Row],[Fraud Risk Score]]&gt;=8,"High Risk",FraudData[[#This Row],[Fraud Risk Score]]&gt;=6,"Medium Risk",TRUE,"Low Risk")</f>
        <v>Low Risk</v>
      </c>
    </row>
    <row r="702" spans="1:19">
      <c r="A702">
        <v>701</v>
      </c>
      <c r="B702">
        <v>136.9</v>
      </c>
      <c r="C702">
        <v>1</v>
      </c>
      <c r="D702" t="s">
        <v>50</v>
      </c>
      <c r="E702">
        <v>0</v>
      </c>
      <c r="F702">
        <v>0</v>
      </c>
      <c r="G702">
        <v>60</v>
      </c>
      <c r="H702">
        <v>2</v>
      </c>
      <c r="I702">
        <v>52</v>
      </c>
      <c r="J702">
        <v>0</v>
      </c>
      <c r="K702">
        <f>_xlfn.XLOOKUP(FraudData[[#This Row],[amount]],AmountRules[Amount Min],AmountRules[Risk Points],,-1)</f>
        <v>0</v>
      </c>
      <c r="L702">
        <f>_xlfn.XLOOKUP(FraudData[[#This Row],[transaction_hour]],TimeRules[Hour Min],TimeRules[Risk Points],,-1)</f>
        <v>3</v>
      </c>
      <c r="M702">
        <f>_xlfn.XLOOKUP(FraudData[[#This Row],[foreign_transaction]],ForeignRules[Foreign Transaction],ForeignRules[Risk Points],0)</f>
        <v>0</v>
      </c>
      <c r="N702">
        <f>_xlfn.XLOOKUP(FraudData[[#This Row],[location_mismatch]],Table10[Location Mismatch],Table10[Risk Points],0)</f>
        <v>0</v>
      </c>
      <c r="O702">
        <f>_xlfn.XLOOKUP(FraudData[[#This Row],[device_trust_score]],DeviceRules[Device Min],DeviceRules[Risk Points],,-1)</f>
        <v>1</v>
      </c>
      <c r="P702">
        <f>_xlfn.XLOOKUP(FraudData[[#This Row],[velocity_last_24h]],VelocityRules[Velocity Min],VelocityRules[Risk Points],,-1)</f>
        <v>0</v>
      </c>
      <c r="Q702">
        <f>_xlfn.XLOOKUP(FraudData[[#This Row],[merchant_category]],MerchantRules[Merchant Category],MerchantRules[Risk Points],0)</f>
        <v>0</v>
      </c>
      <c r="R702">
        <f>SUM(FraudData[[#This Row],[Amount Risk]:[Merchant Risk]])</f>
        <v>4</v>
      </c>
      <c r="S702" t="str" cm="1">
        <f t="array" ref="S702">_xlfn.IFS(FraudData[[#This Row],[Fraud Risk Score]]&gt;=8,"High Risk",FraudData[[#This Row],[Fraud Risk Score]]&gt;=6,"Medium Risk",TRUE,"Low Risk")</f>
        <v>Low Risk</v>
      </c>
    </row>
    <row r="703" spans="1:19">
      <c r="A703">
        <v>702</v>
      </c>
      <c r="B703">
        <v>9.58</v>
      </c>
      <c r="C703">
        <v>13</v>
      </c>
      <c r="D703" t="s">
        <v>47</v>
      </c>
      <c r="E703">
        <v>0</v>
      </c>
      <c r="F703">
        <v>0</v>
      </c>
      <c r="G703">
        <v>69</v>
      </c>
      <c r="H703">
        <v>3</v>
      </c>
      <c r="I703">
        <v>25</v>
      </c>
      <c r="J703">
        <v>0</v>
      </c>
      <c r="K703">
        <f>_xlfn.XLOOKUP(FraudData[[#This Row],[amount]],AmountRules[Amount Min],AmountRules[Risk Points],,-1)</f>
        <v>0</v>
      </c>
      <c r="L703">
        <f>_xlfn.XLOOKUP(FraudData[[#This Row],[transaction_hour]],TimeRules[Hour Min],TimeRules[Risk Points],,-1)</f>
        <v>0</v>
      </c>
      <c r="M703">
        <f>_xlfn.XLOOKUP(FraudData[[#This Row],[foreign_transaction]],ForeignRules[Foreign Transaction],ForeignRules[Risk Points],0)</f>
        <v>0</v>
      </c>
      <c r="N703">
        <f>_xlfn.XLOOKUP(FraudData[[#This Row],[location_mismatch]],Table10[Location Mismatch],Table10[Risk Points],0)</f>
        <v>0</v>
      </c>
      <c r="O703">
        <f>_xlfn.XLOOKUP(FraudData[[#This Row],[device_trust_score]],DeviceRules[Device Min],DeviceRules[Risk Points],,-1)</f>
        <v>1</v>
      </c>
      <c r="P703">
        <f>_xlfn.XLOOKUP(FraudData[[#This Row],[velocity_last_24h]],VelocityRules[Velocity Min],VelocityRules[Risk Points],,-1)</f>
        <v>0</v>
      </c>
      <c r="Q703">
        <f>_xlfn.XLOOKUP(FraudData[[#This Row],[merchant_category]],MerchantRules[Merchant Category],MerchantRules[Risk Points],0)</f>
        <v>0</v>
      </c>
      <c r="R703">
        <f>SUM(FraudData[[#This Row],[Amount Risk]:[Merchant Risk]])</f>
        <v>1</v>
      </c>
      <c r="S703" t="str" cm="1">
        <f t="array" ref="S703">_xlfn.IFS(FraudData[[#This Row],[Fraud Risk Score]]&gt;=8,"High Risk",FraudData[[#This Row],[Fraud Risk Score]]&gt;=6,"Medium Risk",TRUE,"Low Risk")</f>
        <v>Low Risk</v>
      </c>
    </row>
    <row r="704" spans="1:19">
      <c r="A704">
        <v>703</v>
      </c>
      <c r="B704">
        <v>73.87</v>
      </c>
      <c r="C704">
        <v>12</v>
      </c>
      <c r="D704" t="s">
        <v>49</v>
      </c>
      <c r="E704">
        <v>0</v>
      </c>
      <c r="F704">
        <v>0</v>
      </c>
      <c r="G704">
        <v>40</v>
      </c>
      <c r="H704">
        <v>3</v>
      </c>
      <c r="I704">
        <v>50</v>
      </c>
      <c r="J704">
        <v>0</v>
      </c>
      <c r="K704">
        <f>_xlfn.XLOOKUP(FraudData[[#This Row],[amount]],AmountRules[Amount Min],AmountRules[Risk Points],,-1)</f>
        <v>0</v>
      </c>
      <c r="L704">
        <f>_xlfn.XLOOKUP(FraudData[[#This Row],[transaction_hour]],TimeRules[Hour Min],TimeRules[Risk Points],,-1)</f>
        <v>0</v>
      </c>
      <c r="M704">
        <f>_xlfn.XLOOKUP(FraudData[[#This Row],[foreign_transaction]],ForeignRules[Foreign Transaction],ForeignRules[Risk Points],0)</f>
        <v>0</v>
      </c>
      <c r="N704">
        <f>_xlfn.XLOOKUP(FraudData[[#This Row],[location_mismatch]],Table10[Location Mismatch],Table10[Risk Points],0)</f>
        <v>0</v>
      </c>
      <c r="O704">
        <f>_xlfn.XLOOKUP(FraudData[[#This Row],[device_trust_score]],DeviceRules[Device Min],DeviceRules[Risk Points],,-1)</f>
        <v>2</v>
      </c>
      <c r="P704">
        <f>_xlfn.XLOOKUP(FraudData[[#This Row],[velocity_last_24h]],VelocityRules[Velocity Min],VelocityRules[Risk Points],,-1)</f>
        <v>0</v>
      </c>
      <c r="Q704">
        <f>_xlfn.XLOOKUP(FraudData[[#This Row],[merchant_category]],MerchantRules[Merchant Category],MerchantRules[Risk Points],0)</f>
        <v>1</v>
      </c>
      <c r="R704">
        <f>SUM(FraudData[[#This Row],[Amount Risk]:[Merchant Risk]])</f>
        <v>3</v>
      </c>
      <c r="S704" t="str" cm="1">
        <f t="array" ref="S704">_xlfn.IFS(FraudData[[#This Row],[Fraud Risk Score]]&gt;=8,"High Risk",FraudData[[#This Row],[Fraud Risk Score]]&gt;=6,"Medium Risk",TRUE,"Low Risk")</f>
        <v>Low Risk</v>
      </c>
    </row>
    <row r="705" spans="1:19">
      <c r="A705">
        <v>704</v>
      </c>
      <c r="B705">
        <v>25.98</v>
      </c>
      <c r="C705">
        <v>21</v>
      </c>
      <c r="D705" t="s">
        <v>47</v>
      </c>
      <c r="E705">
        <v>0</v>
      </c>
      <c r="F705">
        <v>0</v>
      </c>
      <c r="G705">
        <v>35</v>
      </c>
      <c r="H705">
        <v>0</v>
      </c>
      <c r="I705">
        <v>45</v>
      </c>
      <c r="J705">
        <v>0</v>
      </c>
      <c r="K705">
        <f>_xlfn.XLOOKUP(FraudData[[#This Row],[amount]],AmountRules[Amount Min],AmountRules[Risk Points],,-1)</f>
        <v>0</v>
      </c>
      <c r="L705">
        <f>_xlfn.XLOOKUP(FraudData[[#This Row],[transaction_hour]],TimeRules[Hour Min],TimeRules[Risk Points],,-1)</f>
        <v>0</v>
      </c>
      <c r="M705">
        <f>_xlfn.XLOOKUP(FraudData[[#This Row],[foreign_transaction]],ForeignRules[Foreign Transaction],ForeignRules[Risk Points],0)</f>
        <v>0</v>
      </c>
      <c r="N705">
        <f>_xlfn.XLOOKUP(FraudData[[#This Row],[location_mismatch]],Table10[Location Mismatch],Table10[Risk Points],0)</f>
        <v>0</v>
      </c>
      <c r="O705">
        <f>_xlfn.XLOOKUP(FraudData[[#This Row],[device_trust_score]],DeviceRules[Device Min],DeviceRules[Risk Points],,-1)</f>
        <v>2</v>
      </c>
      <c r="P705">
        <f>_xlfn.XLOOKUP(FraudData[[#This Row],[velocity_last_24h]],VelocityRules[Velocity Min],VelocityRules[Risk Points],,-1)</f>
        <v>0</v>
      </c>
      <c r="Q705">
        <f>_xlfn.XLOOKUP(FraudData[[#This Row],[merchant_category]],MerchantRules[Merchant Category],MerchantRules[Risk Points],0)</f>
        <v>0</v>
      </c>
      <c r="R705">
        <f>SUM(FraudData[[#This Row],[Amount Risk]:[Merchant Risk]])</f>
        <v>2</v>
      </c>
      <c r="S705" t="str" cm="1">
        <f t="array" ref="S705">_xlfn.IFS(FraudData[[#This Row],[Fraud Risk Score]]&gt;=8,"High Risk",FraudData[[#This Row],[Fraud Risk Score]]&gt;=6,"Medium Risk",TRUE,"Low Risk")</f>
        <v>Low Risk</v>
      </c>
    </row>
    <row r="706" spans="1:19">
      <c r="A706">
        <v>705</v>
      </c>
      <c r="B706">
        <v>11.79</v>
      </c>
      <c r="C706">
        <v>5</v>
      </c>
      <c r="D706" t="s">
        <v>47</v>
      </c>
      <c r="E706">
        <v>0</v>
      </c>
      <c r="F706">
        <v>0</v>
      </c>
      <c r="G706">
        <v>91</v>
      </c>
      <c r="H706">
        <v>0</v>
      </c>
      <c r="I706">
        <v>24</v>
      </c>
      <c r="J706">
        <v>0</v>
      </c>
      <c r="K706">
        <f>_xlfn.XLOOKUP(FraudData[[#This Row],[amount]],AmountRules[Amount Min],AmountRules[Risk Points],,-1)</f>
        <v>0</v>
      </c>
      <c r="L706">
        <f>_xlfn.XLOOKUP(FraudData[[#This Row],[transaction_hour]],TimeRules[Hour Min],TimeRules[Risk Points],,-1)</f>
        <v>0</v>
      </c>
      <c r="M706">
        <f>_xlfn.XLOOKUP(FraudData[[#This Row],[foreign_transaction]],ForeignRules[Foreign Transaction],ForeignRules[Risk Points],0)</f>
        <v>0</v>
      </c>
      <c r="N706">
        <f>_xlfn.XLOOKUP(FraudData[[#This Row],[location_mismatch]],Table10[Location Mismatch],Table10[Risk Points],0)</f>
        <v>0</v>
      </c>
      <c r="O706">
        <f>_xlfn.XLOOKUP(FraudData[[#This Row],[device_trust_score]],DeviceRules[Device Min],DeviceRules[Risk Points],,-1)</f>
        <v>0</v>
      </c>
      <c r="P706">
        <f>_xlfn.XLOOKUP(FraudData[[#This Row],[velocity_last_24h]],VelocityRules[Velocity Min],VelocityRules[Risk Points],,-1)</f>
        <v>0</v>
      </c>
      <c r="Q706">
        <f>_xlfn.XLOOKUP(FraudData[[#This Row],[merchant_category]],MerchantRules[Merchant Category],MerchantRules[Risk Points],0)</f>
        <v>0</v>
      </c>
      <c r="R706">
        <f>SUM(FraudData[[#This Row],[Amount Risk]:[Merchant Risk]])</f>
        <v>0</v>
      </c>
      <c r="S706" t="str" cm="1">
        <f t="array" ref="S706">_xlfn.IFS(FraudData[[#This Row],[Fraud Risk Score]]&gt;=8,"High Risk",FraudData[[#This Row],[Fraud Risk Score]]&gt;=6,"Medium Risk",TRUE,"Low Risk")</f>
        <v>Low Risk</v>
      </c>
    </row>
    <row r="707" spans="1:19">
      <c r="A707">
        <v>706</v>
      </c>
      <c r="B707">
        <v>828.22</v>
      </c>
      <c r="C707">
        <v>8</v>
      </c>
      <c r="D707" t="s">
        <v>50</v>
      </c>
      <c r="E707">
        <v>0</v>
      </c>
      <c r="F707">
        <v>0</v>
      </c>
      <c r="G707">
        <v>49</v>
      </c>
      <c r="H707">
        <v>1</v>
      </c>
      <c r="I707">
        <v>53</v>
      </c>
      <c r="J707">
        <v>0</v>
      </c>
      <c r="K707">
        <f>_xlfn.XLOOKUP(FraudData[[#This Row],[amount]],AmountRules[Amount Min],AmountRules[Risk Points],,-1)</f>
        <v>1</v>
      </c>
      <c r="L707">
        <f>_xlfn.XLOOKUP(FraudData[[#This Row],[transaction_hour]],TimeRules[Hour Min],TimeRules[Risk Points],,-1)</f>
        <v>0</v>
      </c>
      <c r="M707">
        <f>_xlfn.XLOOKUP(FraudData[[#This Row],[foreign_transaction]],ForeignRules[Foreign Transaction],ForeignRules[Risk Points],0)</f>
        <v>0</v>
      </c>
      <c r="N707">
        <f>_xlfn.XLOOKUP(FraudData[[#This Row],[location_mismatch]],Table10[Location Mismatch],Table10[Risk Points],0)</f>
        <v>0</v>
      </c>
      <c r="O707">
        <f>_xlfn.XLOOKUP(FraudData[[#This Row],[device_trust_score]],DeviceRules[Device Min],DeviceRules[Risk Points],,-1)</f>
        <v>2</v>
      </c>
      <c r="P707">
        <f>_xlfn.XLOOKUP(FraudData[[#This Row],[velocity_last_24h]],VelocityRules[Velocity Min],VelocityRules[Risk Points],,-1)</f>
        <v>0</v>
      </c>
      <c r="Q707">
        <f>_xlfn.XLOOKUP(FraudData[[#This Row],[merchant_category]],MerchantRules[Merchant Category],MerchantRules[Risk Points],0)</f>
        <v>0</v>
      </c>
      <c r="R707">
        <f>SUM(FraudData[[#This Row],[Amount Risk]:[Merchant Risk]])</f>
        <v>3</v>
      </c>
      <c r="S707" t="str" cm="1">
        <f t="array" ref="S707">_xlfn.IFS(FraudData[[#This Row],[Fraud Risk Score]]&gt;=8,"High Risk",FraudData[[#This Row],[Fraud Risk Score]]&gt;=6,"Medium Risk",TRUE,"Low Risk")</f>
        <v>Low Risk</v>
      </c>
    </row>
    <row r="708" spans="1:19">
      <c r="A708">
        <v>707</v>
      </c>
      <c r="B708">
        <v>70.040000000000006</v>
      </c>
      <c r="C708">
        <v>12</v>
      </c>
      <c r="D708" t="s">
        <v>50</v>
      </c>
      <c r="E708">
        <v>0</v>
      </c>
      <c r="F708">
        <v>0</v>
      </c>
      <c r="G708">
        <v>91</v>
      </c>
      <c r="H708">
        <v>2</v>
      </c>
      <c r="I708">
        <v>60</v>
      </c>
      <c r="J708">
        <v>0</v>
      </c>
      <c r="K708">
        <f>_xlfn.XLOOKUP(FraudData[[#This Row],[amount]],AmountRules[Amount Min],AmountRules[Risk Points],,-1)</f>
        <v>0</v>
      </c>
      <c r="L708">
        <f>_xlfn.XLOOKUP(FraudData[[#This Row],[transaction_hour]],TimeRules[Hour Min],TimeRules[Risk Points],,-1)</f>
        <v>0</v>
      </c>
      <c r="M708">
        <f>_xlfn.XLOOKUP(FraudData[[#This Row],[foreign_transaction]],ForeignRules[Foreign Transaction],ForeignRules[Risk Points],0)</f>
        <v>0</v>
      </c>
      <c r="N708">
        <f>_xlfn.XLOOKUP(FraudData[[#This Row],[location_mismatch]],Table10[Location Mismatch],Table10[Risk Points],0)</f>
        <v>0</v>
      </c>
      <c r="O708">
        <f>_xlfn.XLOOKUP(FraudData[[#This Row],[device_trust_score]],DeviceRules[Device Min],DeviceRules[Risk Points],,-1)</f>
        <v>0</v>
      </c>
      <c r="P708">
        <f>_xlfn.XLOOKUP(FraudData[[#This Row],[velocity_last_24h]],VelocityRules[Velocity Min],VelocityRules[Risk Points],,-1)</f>
        <v>0</v>
      </c>
      <c r="Q708">
        <f>_xlfn.XLOOKUP(FraudData[[#This Row],[merchant_category]],MerchantRules[Merchant Category],MerchantRules[Risk Points],0)</f>
        <v>0</v>
      </c>
      <c r="R708">
        <f>SUM(FraudData[[#This Row],[Amount Risk]:[Merchant Risk]])</f>
        <v>0</v>
      </c>
      <c r="S708" t="str" cm="1">
        <f t="array" ref="S708">_xlfn.IFS(FraudData[[#This Row],[Fraud Risk Score]]&gt;=8,"High Risk",FraudData[[#This Row],[Fraud Risk Score]]&gt;=6,"Medium Risk",TRUE,"Low Risk")</f>
        <v>Low Risk</v>
      </c>
    </row>
    <row r="709" spans="1:19">
      <c r="A709">
        <v>708</v>
      </c>
      <c r="B709">
        <v>298.81</v>
      </c>
      <c r="C709">
        <v>8</v>
      </c>
      <c r="D709" t="s">
        <v>48</v>
      </c>
      <c r="E709">
        <v>1</v>
      </c>
      <c r="F709">
        <v>0</v>
      </c>
      <c r="G709">
        <v>55</v>
      </c>
      <c r="H709">
        <v>2</v>
      </c>
      <c r="I709">
        <v>30</v>
      </c>
      <c r="J709">
        <v>0</v>
      </c>
      <c r="K709">
        <f>_xlfn.XLOOKUP(FraudData[[#This Row],[amount]],AmountRules[Amount Min],AmountRules[Risk Points],,-1)</f>
        <v>0</v>
      </c>
      <c r="L709">
        <f>_xlfn.XLOOKUP(FraudData[[#This Row],[transaction_hour]],TimeRules[Hour Min],TimeRules[Risk Points],,-1)</f>
        <v>0</v>
      </c>
      <c r="M709">
        <f>_xlfn.XLOOKUP(FraudData[[#This Row],[foreign_transaction]],ForeignRules[Foreign Transaction],ForeignRules[Risk Points],0)</f>
        <v>3</v>
      </c>
      <c r="N709">
        <f>_xlfn.XLOOKUP(FraudData[[#This Row],[location_mismatch]],Table10[Location Mismatch],Table10[Risk Points],0)</f>
        <v>0</v>
      </c>
      <c r="O709">
        <f>_xlfn.XLOOKUP(FraudData[[#This Row],[device_trust_score]],DeviceRules[Device Min],DeviceRules[Risk Points],,-1)</f>
        <v>1</v>
      </c>
      <c r="P709">
        <f>_xlfn.XLOOKUP(FraudData[[#This Row],[velocity_last_24h]],VelocityRules[Velocity Min],VelocityRules[Risk Points],,-1)</f>
        <v>0</v>
      </c>
      <c r="Q709">
        <f>_xlfn.XLOOKUP(FraudData[[#This Row],[merchant_category]],MerchantRules[Merchant Category],MerchantRules[Risk Points],0)</f>
        <v>0</v>
      </c>
      <c r="R709">
        <f>SUM(FraudData[[#This Row],[Amount Risk]:[Merchant Risk]])</f>
        <v>4</v>
      </c>
      <c r="S709" t="str" cm="1">
        <f t="array" ref="S709">_xlfn.IFS(FraudData[[#This Row],[Fraud Risk Score]]&gt;=8,"High Risk",FraudData[[#This Row],[Fraud Risk Score]]&gt;=6,"Medium Risk",TRUE,"Low Risk")</f>
        <v>Low Risk</v>
      </c>
    </row>
    <row r="710" spans="1:19">
      <c r="A710">
        <v>709</v>
      </c>
      <c r="B710">
        <v>52.9</v>
      </c>
      <c r="C710">
        <v>12</v>
      </c>
      <c r="D710" t="s">
        <v>50</v>
      </c>
      <c r="E710">
        <v>1</v>
      </c>
      <c r="F710">
        <v>0</v>
      </c>
      <c r="G710">
        <v>89</v>
      </c>
      <c r="H710">
        <v>2</v>
      </c>
      <c r="I710">
        <v>59</v>
      </c>
      <c r="J710">
        <v>0</v>
      </c>
      <c r="K710">
        <f>_xlfn.XLOOKUP(FraudData[[#This Row],[amount]],AmountRules[Amount Min],AmountRules[Risk Points],,-1)</f>
        <v>0</v>
      </c>
      <c r="L710">
        <f>_xlfn.XLOOKUP(FraudData[[#This Row],[transaction_hour]],TimeRules[Hour Min],TimeRules[Risk Points],,-1)</f>
        <v>0</v>
      </c>
      <c r="M710">
        <f>_xlfn.XLOOKUP(FraudData[[#This Row],[foreign_transaction]],ForeignRules[Foreign Transaction],ForeignRules[Risk Points],0)</f>
        <v>3</v>
      </c>
      <c r="N710">
        <f>_xlfn.XLOOKUP(FraudData[[#This Row],[location_mismatch]],Table10[Location Mismatch],Table10[Risk Points],0)</f>
        <v>0</v>
      </c>
      <c r="O710">
        <f>_xlfn.XLOOKUP(FraudData[[#This Row],[device_trust_score]],DeviceRules[Device Min],DeviceRules[Risk Points],,-1)</f>
        <v>0</v>
      </c>
      <c r="P710">
        <f>_xlfn.XLOOKUP(FraudData[[#This Row],[velocity_last_24h]],VelocityRules[Velocity Min],VelocityRules[Risk Points],,-1)</f>
        <v>0</v>
      </c>
      <c r="Q710">
        <f>_xlfn.XLOOKUP(FraudData[[#This Row],[merchant_category]],MerchantRules[Merchant Category],MerchantRules[Risk Points],0)</f>
        <v>0</v>
      </c>
      <c r="R710">
        <f>SUM(FraudData[[#This Row],[Amount Risk]:[Merchant Risk]])</f>
        <v>3</v>
      </c>
      <c r="S710" t="str" cm="1">
        <f t="array" ref="S710">_xlfn.IFS(FraudData[[#This Row],[Fraud Risk Score]]&gt;=8,"High Risk",FraudData[[#This Row],[Fraud Risk Score]]&gt;=6,"Medium Risk",TRUE,"Low Risk")</f>
        <v>Low Risk</v>
      </c>
    </row>
    <row r="711" spans="1:19">
      <c r="A711">
        <v>710</v>
      </c>
      <c r="B711">
        <v>205.95</v>
      </c>
      <c r="C711">
        <v>4</v>
      </c>
      <c r="D711" t="s">
        <v>47</v>
      </c>
      <c r="E711">
        <v>0</v>
      </c>
      <c r="F711">
        <v>0</v>
      </c>
      <c r="G711">
        <v>35</v>
      </c>
      <c r="H711">
        <v>3</v>
      </c>
      <c r="I711">
        <v>48</v>
      </c>
      <c r="J711">
        <v>0</v>
      </c>
      <c r="K711">
        <f>_xlfn.XLOOKUP(FraudData[[#This Row],[amount]],AmountRules[Amount Min],AmountRules[Risk Points],,-1)</f>
        <v>0</v>
      </c>
      <c r="L711">
        <f>_xlfn.XLOOKUP(FraudData[[#This Row],[transaction_hour]],TimeRules[Hour Min],TimeRules[Risk Points],,-1)</f>
        <v>0</v>
      </c>
      <c r="M711">
        <f>_xlfn.XLOOKUP(FraudData[[#This Row],[foreign_transaction]],ForeignRules[Foreign Transaction],ForeignRules[Risk Points],0)</f>
        <v>0</v>
      </c>
      <c r="N711">
        <f>_xlfn.XLOOKUP(FraudData[[#This Row],[location_mismatch]],Table10[Location Mismatch],Table10[Risk Points],0)</f>
        <v>0</v>
      </c>
      <c r="O711">
        <f>_xlfn.XLOOKUP(FraudData[[#This Row],[device_trust_score]],DeviceRules[Device Min],DeviceRules[Risk Points],,-1)</f>
        <v>2</v>
      </c>
      <c r="P711">
        <f>_xlfn.XLOOKUP(FraudData[[#This Row],[velocity_last_24h]],VelocityRules[Velocity Min],VelocityRules[Risk Points],,-1)</f>
        <v>0</v>
      </c>
      <c r="Q711">
        <f>_xlfn.XLOOKUP(FraudData[[#This Row],[merchant_category]],MerchantRules[Merchant Category],MerchantRules[Risk Points],0)</f>
        <v>0</v>
      </c>
      <c r="R711">
        <f>SUM(FraudData[[#This Row],[Amount Risk]:[Merchant Risk]])</f>
        <v>2</v>
      </c>
      <c r="S711" t="str" cm="1">
        <f t="array" ref="S711">_xlfn.IFS(FraudData[[#This Row],[Fraud Risk Score]]&gt;=8,"High Risk",FraudData[[#This Row],[Fraud Risk Score]]&gt;=6,"Medium Risk",TRUE,"Low Risk")</f>
        <v>Low Risk</v>
      </c>
    </row>
    <row r="712" spans="1:19">
      <c r="A712">
        <v>711</v>
      </c>
      <c r="B712">
        <v>257.05</v>
      </c>
      <c r="C712">
        <v>13</v>
      </c>
      <c r="D712" t="s">
        <v>49</v>
      </c>
      <c r="E712">
        <v>0</v>
      </c>
      <c r="F712">
        <v>0</v>
      </c>
      <c r="G712">
        <v>62</v>
      </c>
      <c r="H712">
        <v>5</v>
      </c>
      <c r="I712">
        <v>30</v>
      </c>
      <c r="J712">
        <v>0</v>
      </c>
      <c r="K712">
        <f>_xlfn.XLOOKUP(FraudData[[#This Row],[amount]],AmountRules[Amount Min],AmountRules[Risk Points],,-1)</f>
        <v>0</v>
      </c>
      <c r="L712">
        <f>_xlfn.XLOOKUP(FraudData[[#This Row],[transaction_hour]],TimeRules[Hour Min],TimeRules[Risk Points],,-1)</f>
        <v>0</v>
      </c>
      <c r="M712">
        <f>_xlfn.XLOOKUP(FraudData[[#This Row],[foreign_transaction]],ForeignRules[Foreign Transaction],ForeignRules[Risk Points],0)</f>
        <v>0</v>
      </c>
      <c r="N712">
        <f>_xlfn.XLOOKUP(FraudData[[#This Row],[location_mismatch]],Table10[Location Mismatch],Table10[Risk Points],0)</f>
        <v>0</v>
      </c>
      <c r="O712">
        <f>_xlfn.XLOOKUP(FraudData[[#This Row],[device_trust_score]],DeviceRules[Device Min],DeviceRules[Risk Points],,-1)</f>
        <v>1</v>
      </c>
      <c r="P712">
        <f>_xlfn.XLOOKUP(FraudData[[#This Row],[velocity_last_24h]],VelocityRules[Velocity Min],VelocityRules[Risk Points],,-1)</f>
        <v>3</v>
      </c>
      <c r="Q712">
        <f>_xlfn.XLOOKUP(FraudData[[#This Row],[merchant_category]],MerchantRules[Merchant Category],MerchantRules[Risk Points],0)</f>
        <v>1</v>
      </c>
      <c r="R712">
        <f>SUM(FraudData[[#This Row],[Amount Risk]:[Merchant Risk]])</f>
        <v>5</v>
      </c>
      <c r="S712" t="str" cm="1">
        <f t="array" ref="S712">_xlfn.IFS(FraudData[[#This Row],[Fraud Risk Score]]&gt;=8,"High Risk",FraudData[[#This Row],[Fraud Risk Score]]&gt;=6,"Medium Risk",TRUE,"Low Risk")</f>
        <v>Low Risk</v>
      </c>
    </row>
    <row r="713" spans="1:19">
      <c r="A713">
        <v>712</v>
      </c>
      <c r="B713">
        <v>162.97999999999999</v>
      </c>
      <c r="C713">
        <v>4</v>
      </c>
      <c r="D713" t="s">
        <v>50</v>
      </c>
      <c r="E713">
        <v>0</v>
      </c>
      <c r="F713">
        <v>0</v>
      </c>
      <c r="G713">
        <v>26</v>
      </c>
      <c r="H713">
        <v>2</v>
      </c>
      <c r="I713">
        <v>52</v>
      </c>
      <c r="J713">
        <v>0</v>
      </c>
      <c r="K713">
        <f>_xlfn.XLOOKUP(FraudData[[#This Row],[amount]],AmountRules[Amount Min],AmountRules[Risk Points],,-1)</f>
        <v>0</v>
      </c>
      <c r="L713">
        <f>_xlfn.XLOOKUP(FraudData[[#This Row],[transaction_hour]],TimeRules[Hour Min],TimeRules[Risk Points],,-1)</f>
        <v>0</v>
      </c>
      <c r="M713">
        <f>_xlfn.XLOOKUP(FraudData[[#This Row],[foreign_transaction]],ForeignRules[Foreign Transaction],ForeignRules[Risk Points],0)</f>
        <v>0</v>
      </c>
      <c r="N713">
        <f>_xlfn.XLOOKUP(FraudData[[#This Row],[location_mismatch]],Table10[Location Mismatch],Table10[Risk Points],0)</f>
        <v>0</v>
      </c>
      <c r="O713">
        <f>_xlfn.XLOOKUP(FraudData[[#This Row],[device_trust_score]],DeviceRules[Device Min],DeviceRules[Risk Points],,-1)</f>
        <v>3</v>
      </c>
      <c r="P713">
        <f>_xlfn.XLOOKUP(FraudData[[#This Row],[velocity_last_24h]],VelocityRules[Velocity Min],VelocityRules[Risk Points],,-1)</f>
        <v>0</v>
      </c>
      <c r="Q713">
        <f>_xlfn.XLOOKUP(FraudData[[#This Row],[merchant_category]],MerchantRules[Merchant Category],MerchantRules[Risk Points],0)</f>
        <v>0</v>
      </c>
      <c r="R713">
        <f>SUM(FraudData[[#This Row],[Amount Risk]:[Merchant Risk]])</f>
        <v>3</v>
      </c>
      <c r="S713" t="str" cm="1">
        <f t="array" ref="S713">_xlfn.IFS(FraudData[[#This Row],[Fraud Risk Score]]&gt;=8,"High Risk",FraudData[[#This Row],[Fraud Risk Score]]&gt;=6,"Medium Risk",TRUE,"Low Risk")</f>
        <v>Low Risk</v>
      </c>
    </row>
    <row r="714" spans="1:19">
      <c r="A714">
        <v>713</v>
      </c>
      <c r="B714">
        <v>114.81</v>
      </c>
      <c r="C714">
        <v>8</v>
      </c>
      <c r="D714" t="s">
        <v>48</v>
      </c>
      <c r="E714">
        <v>0</v>
      </c>
      <c r="F714">
        <v>0</v>
      </c>
      <c r="G714">
        <v>78</v>
      </c>
      <c r="H714">
        <v>2</v>
      </c>
      <c r="I714">
        <v>67</v>
      </c>
      <c r="J714">
        <v>0</v>
      </c>
      <c r="K714">
        <f>_xlfn.XLOOKUP(FraudData[[#This Row],[amount]],AmountRules[Amount Min],AmountRules[Risk Points],,-1)</f>
        <v>0</v>
      </c>
      <c r="L714">
        <f>_xlfn.XLOOKUP(FraudData[[#This Row],[transaction_hour]],TimeRules[Hour Min],TimeRules[Risk Points],,-1)</f>
        <v>0</v>
      </c>
      <c r="M714">
        <f>_xlfn.XLOOKUP(FraudData[[#This Row],[foreign_transaction]],ForeignRules[Foreign Transaction],ForeignRules[Risk Points],0)</f>
        <v>0</v>
      </c>
      <c r="N714">
        <f>_xlfn.XLOOKUP(FraudData[[#This Row],[location_mismatch]],Table10[Location Mismatch],Table10[Risk Points],0)</f>
        <v>0</v>
      </c>
      <c r="O714">
        <f>_xlfn.XLOOKUP(FraudData[[#This Row],[device_trust_score]],DeviceRules[Device Min],DeviceRules[Risk Points],,-1)</f>
        <v>0</v>
      </c>
      <c r="P714">
        <f>_xlfn.XLOOKUP(FraudData[[#This Row],[velocity_last_24h]],VelocityRules[Velocity Min],VelocityRules[Risk Points],,-1)</f>
        <v>0</v>
      </c>
      <c r="Q714">
        <f>_xlfn.XLOOKUP(FraudData[[#This Row],[merchant_category]],MerchantRules[Merchant Category],MerchantRules[Risk Points],0)</f>
        <v>0</v>
      </c>
      <c r="R714">
        <f>SUM(FraudData[[#This Row],[Amount Risk]:[Merchant Risk]])</f>
        <v>0</v>
      </c>
      <c r="S714" t="str" cm="1">
        <f t="array" ref="S714">_xlfn.IFS(FraudData[[#This Row],[Fraud Risk Score]]&gt;=8,"High Risk",FraudData[[#This Row],[Fraud Risk Score]]&gt;=6,"Medium Risk",TRUE,"Low Risk")</f>
        <v>Low Risk</v>
      </c>
    </row>
    <row r="715" spans="1:19">
      <c r="A715">
        <v>714</v>
      </c>
      <c r="B715">
        <v>95.54</v>
      </c>
      <c r="C715">
        <v>7</v>
      </c>
      <c r="D715" t="s">
        <v>48</v>
      </c>
      <c r="E715">
        <v>0</v>
      </c>
      <c r="F715">
        <v>0</v>
      </c>
      <c r="G715">
        <v>31</v>
      </c>
      <c r="H715">
        <v>1</v>
      </c>
      <c r="I715">
        <v>24</v>
      </c>
      <c r="J715">
        <v>0</v>
      </c>
      <c r="K715">
        <f>_xlfn.XLOOKUP(FraudData[[#This Row],[amount]],AmountRules[Amount Min],AmountRules[Risk Points],,-1)</f>
        <v>0</v>
      </c>
      <c r="L715">
        <f>_xlfn.XLOOKUP(FraudData[[#This Row],[transaction_hour]],TimeRules[Hour Min],TimeRules[Risk Points],,-1)</f>
        <v>0</v>
      </c>
      <c r="M715">
        <f>_xlfn.XLOOKUP(FraudData[[#This Row],[foreign_transaction]],ForeignRules[Foreign Transaction],ForeignRules[Risk Points],0)</f>
        <v>0</v>
      </c>
      <c r="N715">
        <f>_xlfn.XLOOKUP(FraudData[[#This Row],[location_mismatch]],Table10[Location Mismatch],Table10[Risk Points],0)</f>
        <v>0</v>
      </c>
      <c r="O715">
        <f>_xlfn.XLOOKUP(FraudData[[#This Row],[device_trust_score]],DeviceRules[Device Min],DeviceRules[Risk Points],,-1)</f>
        <v>2</v>
      </c>
      <c r="P715">
        <f>_xlfn.XLOOKUP(FraudData[[#This Row],[velocity_last_24h]],VelocityRules[Velocity Min],VelocityRules[Risk Points],,-1)</f>
        <v>0</v>
      </c>
      <c r="Q715">
        <f>_xlfn.XLOOKUP(FraudData[[#This Row],[merchant_category]],MerchantRules[Merchant Category],MerchantRules[Risk Points],0)</f>
        <v>0</v>
      </c>
      <c r="R715">
        <f>SUM(FraudData[[#This Row],[Amount Risk]:[Merchant Risk]])</f>
        <v>2</v>
      </c>
      <c r="S715" t="str" cm="1">
        <f t="array" ref="S715">_xlfn.IFS(FraudData[[#This Row],[Fraud Risk Score]]&gt;=8,"High Risk",FraudData[[#This Row],[Fraud Risk Score]]&gt;=6,"Medium Risk",TRUE,"Low Risk")</f>
        <v>Low Risk</v>
      </c>
    </row>
    <row r="716" spans="1:19">
      <c r="A716">
        <v>715</v>
      </c>
      <c r="B716">
        <v>77.23</v>
      </c>
      <c r="C716">
        <v>6</v>
      </c>
      <c r="D716" t="s">
        <v>47</v>
      </c>
      <c r="E716">
        <v>0</v>
      </c>
      <c r="F716">
        <v>0</v>
      </c>
      <c r="G716">
        <v>73</v>
      </c>
      <c r="H716">
        <v>2</v>
      </c>
      <c r="I716">
        <v>39</v>
      </c>
      <c r="J716">
        <v>0</v>
      </c>
      <c r="K716">
        <f>_xlfn.XLOOKUP(FraudData[[#This Row],[amount]],AmountRules[Amount Min],AmountRules[Risk Points],,-1)</f>
        <v>0</v>
      </c>
      <c r="L716">
        <f>_xlfn.XLOOKUP(FraudData[[#This Row],[transaction_hour]],TimeRules[Hour Min],TimeRules[Risk Points],,-1)</f>
        <v>0</v>
      </c>
      <c r="M716">
        <f>_xlfn.XLOOKUP(FraudData[[#This Row],[foreign_transaction]],ForeignRules[Foreign Transaction],ForeignRules[Risk Points],0)</f>
        <v>0</v>
      </c>
      <c r="N716">
        <f>_xlfn.XLOOKUP(FraudData[[#This Row],[location_mismatch]],Table10[Location Mismatch],Table10[Risk Points],0)</f>
        <v>0</v>
      </c>
      <c r="O716">
        <f>_xlfn.XLOOKUP(FraudData[[#This Row],[device_trust_score]],DeviceRules[Device Min],DeviceRules[Risk Points],,-1)</f>
        <v>0</v>
      </c>
      <c r="P716">
        <f>_xlfn.XLOOKUP(FraudData[[#This Row],[velocity_last_24h]],VelocityRules[Velocity Min],VelocityRules[Risk Points],,-1)</f>
        <v>0</v>
      </c>
      <c r="Q716">
        <f>_xlfn.XLOOKUP(FraudData[[#This Row],[merchant_category]],MerchantRules[Merchant Category],MerchantRules[Risk Points],0)</f>
        <v>0</v>
      </c>
      <c r="R716">
        <f>SUM(FraudData[[#This Row],[Amount Risk]:[Merchant Risk]])</f>
        <v>0</v>
      </c>
      <c r="S716" t="str" cm="1">
        <f t="array" ref="S716">_xlfn.IFS(FraudData[[#This Row],[Fraud Risk Score]]&gt;=8,"High Risk",FraudData[[#This Row],[Fraud Risk Score]]&gt;=6,"Medium Risk",TRUE,"Low Risk")</f>
        <v>Low Risk</v>
      </c>
    </row>
    <row r="717" spans="1:19">
      <c r="A717">
        <v>716</v>
      </c>
      <c r="B717">
        <v>477.46</v>
      </c>
      <c r="C717">
        <v>7</v>
      </c>
      <c r="D717" t="s">
        <v>50</v>
      </c>
      <c r="E717">
        <v>0</v>
      </c>
      <c r="F717">
        <v>0</v>
      </c>
      <c r="G717">
        <v>64</v>
      </c>
      <c r="H717">
        <v>4</v>
      </c>
      <c r="I717">
        <v>57</v>
      </c>
      <c r="J717">
        <v>0</v>
      </c>
      <c r="K717">
        <f>_xlfn.XLOOKUP(FraudData[[#This Row],[amount]],AmountRules[Amount Min],AmountRules[Risk Points],,-1)</f>
        <v>0</v>
      </c>
      <c r="L717">
        <f>_xlfn.XLOOKUP(FraudData[[#This Row],[transaction_hour]],TimeRules[Hour Min],TimeRules[Risk Points],,-1)</f>
        <v>0</v>
      </c>
      <c r="M717">
        <f>_xlfn.XLOOKUP(FraudData[[#This Row],[foreign_transaction]],ForeignRules[Foreign Transaction],ForeignRules[Risk Points],0)</f>
        <v>0</v>
      </c>
      <c r="N717">
        <f>_xlfn.XLOOKUP(FraudData[[#This Row],[location_mismatch]],Table10[Location Mismatch],Table10[Risk Points],0)</f>
        <v>0</v>
      </c>
      <c r="O717">
        <f>_xlfn.XLOOKUP(FraudData[[#This Row],[device_trust_score]],DeviceRules[Device Min],DeviceRules[Risk Points],,-1)</f>
        <v>1</v>
      </c>
      <c r="P717">
        <f>_xlfn.XLOOKUP(FraudData[[#This Row],[velocity_last_24h]],VelocityRules[Velocity Min],VelocityRules[Risk Points],,-1)</f>
        <v>0</v>
      </c>
      <c r="Q717">
        <f>_xlfn.XLOOKUP(FraudData[[#This Row],[merchant_category]],MerchantRules[Merchant Category],MerchantRules[Risk Points],0)</f>
        <v>0</v>
      </c>
      <c r="R717">
        <f>SUM(FraudData[[#This Row],[Amount Risk]:[Merchant Risk]])</f>
        <v>1</v>
      </c>
      <c r="S717" t="str" cm="1">
        <f t="array" ref="S717">_xlfn.IFS(FraudData[[#This Row],[Fraud Risk Score]]&gt;=8,"High Risk",FraudData[[#This Row],[Fraud Risk Score]]&gt;=6,"Medium Risk",TRUE,"Low Risk")</f>
        <v>Low Risk</v>
      </c>
    </row>
    <row r="718" spans="1:19">
      <c r="A718">
        <v>717</v>
      </c>
      <c r="B718">
        <v>319.61</v>
      </c>
      <c r="C718">
        <v>21</v>
      </c>
      <c r="D718" t="s">
        <v>50</v>
      </c>
      <c r="E718">
        <v>0</v>
      </c>
      <c r="F718">
        <v>0</v>
      </c>
      <c r="G718">
        <v>69</v>
      </c>
      <c r="H718">
        <v>3</v>
      </c>
      <c r="I718">
        <v>69</v>
      </c>
      <c r="J718">
        <v>0</v>
      </c>
      <c r="K718">
        <f>_xlfn.XLOOKUP(FraudData[[#This Row],[amount]],AmountRules[Amount Min],AmountRules[Risk Points],,-1)</f>
        <v>0</v>
      </c>
      <c r="L718">
        <f>_xlfn.XLOOKUP(FraudData[[#This Row],[transaction_hour]],TimeRules[Hour Min],TimeRules[Risk Points],,-1)</f>
        <v>0</v>
      </c>
      <c r="M718">
        <f>_xlfn.XLOOKUP(FraudData[[#This Row],[foreign_transaction]],ForeignRules[Foreign Transaction],ForeignRules[Risk Points],0)</f>
        <v>0</v>
      </c>
      <c r="N718">
        <f>_xlfn.XLOOKUP(FraudData[[#This Row],[location_mismatch]],Table10[Location Mismatch],Table10[Risk Points],0)</f>
        <v>0</v>
      </c>
      <c r="O718">
        <f>_xlfn.XLOOKUP(FraudData[[#This Row],[device_trust_score]],DeviceRules[Device Min],DeviceRules[Risk Points],,-1)</f>
        <v>1</v>
      </c>
      <c r="P718">
        <f>_xlfn.XLOOKUP(FraudData[[#This Row],[velocity_last_24h]],VelocityRules[Velocity Min],VelocityRules[Risk Points],,-1)</f>
        <v>0</v>
      </c>
      <c r="Q718">
        <f>_xlfn.XLOOKUP(FraudData[[#This Row],[merchant_category]],MerchantRules[Merchant Category],MerchantRules[Risk Points],0)</f>
        <v>0</v>
      </c>
      <c r="R718">
        <f>SUM(FraudData[[#This Row],[Amount Risk]:[Merchant Risk]])</f>
        <v>1</v>
      </c>
      <c r="S718" t="str" cm="1">
        <f t="array" ref="S718">_xlfn.IFS(FraudData[[#This Row],[Fraud Risk Score]]&gt;=8,"High Risk",FraudData[[#This Row],[Fraud Risk Score]]&gt;=6,"Medium Risk",TRUE,"Low Risk")</f>
        <v>Low Risk</v>
      </c>
    </row>
    <row r="719" spans="1:19">
      <c r="A719">
        <v>718</v>
      </c>
      <c r="B719">
        <v>603.57000000000005</v>
      </c>
      <c r="C719">
        <v>2</v>
      </c>
      <c r="D719" t="s">
        <v>48</v>
      </c>
      <c r="E719">
        <v>0</v>
      </c>
      <c r="F719">
        <v>0</v>
      </c>
      <c r="G719">
        <v>78</v>
      </c>
      <c r="H719">
        <v>4</v>
      </c>
      <c r="I719">
        <v>51</v>
      </c>
      <c r="J719">
        <v>0</v>
      </c>
      <c r="K719">
        <f>_xlfn.XLOOKUP(FraudData[[#This Row],[amount]],AmountRules[Amount Min],AmountRules[Risk Points],,-1)</f>
        <v>1</v>
      </c>
      <c r="L719">
        <f>_xlfn.XLOOKUP(FraudData[[#This Row],[transaction_hour]],TimeRules[Hour Min],TimeRules[Risk Points],,-1)</f>
        <v>3</v>
      </c>
      <c r="M719">
        <f>_xlfn.XLOOKUP(FraudData[[#This Row],[foreign_transaction]],ForeignRules[Foreign Transaction],ForeignRules[Risk Points],0)</f>
        <v>0</v>
      </c>
      <c r="N719">
        <f>_xlfn.XLOOKUP(FraudData[[#This Row],[location_mismatch]],Table10[Location Mismatch],Table10[Risk Points],0)</f>
        <v>0</v>
      </c>
      <c r="O719">
        <f>_xlfn.XLOOKUP(FraudData[[#This Row],[device_trust_score]],DeviceRules[Device Min],DeviceRules[Risk Points],,-1)</f>
        <v>0</v>
      </c>
      <c r="P719">
        <f>_xlfn.XLOOKUP(FraudData[[#This Row],[velocity_last_24h]],VelocityRules[Velocity Min],VelocityRules[Risk Points],,-1)</f>
        <v>0</v>
      </c>
      <c r="Q719">
        <f>_xlfn.XLOOKUP(FraudData[[#This Row],[merchant_category]],MerchantRules[Merchant Category],MerchantRules[Risk Points],0)</f>
        <v>0</v>
      </c>
      <c r="R719">
        <f>SUM(FraudData[[#This Row],[Amount Risk]:[Merchant Risk]])</f>
        <v>4</v>
      </c>
      <c r="S719" t="str" cm="1">
        <f t="array" ref="S719">_xlfn.IFS(FraudData[[#This Row],[Fraud Risk Score]]&gt;=8,"High Risk",FraudData[[#This Row],[Fraud Risk Score]]&gt;=6,"Medium Risk",TRUE,"Low Risk")</f>
        <v>Low Risk</v>
      </c>
    </row>
    <row r="720" spans="1:19">
      <c r="A720">
        <v>719</v>
      </c>
      <c r="B720">
        <v>23.89</v>
      </c>
      <c r="C720">
        <v>22</v>
      </c>
      <c r="D720" t="s">
        <v>50</v>
      </c>
      <c r="E720">
        <v>0</v>
      </c>
      <c r="F720">
        <v>0</v>
      </c>
      <c r="G720">
        <v>85</v>
      </c>
      <c r="H720">
        <v>2</v>
      </c>
      <c r="I720">
        <v>26</v>
      </c>
      <c r="J720">
        <v>0</v>
      </c>
      <c r="K720">
        <f>_xlfn.XLOOKUP(FraudData[[#This Row],[amount]],AmountRules[Amount Min],AmountRules[Risk Points],,-1)</f>
        <v>0</v>
      </c>
      <c r="L720">
        <f>_xlfn.XLOOKUP(FraudData[[#This Row],[transaction_hour]],TimeRules[Hour Min],TimeRules[Risk Points],,-1)</f>
        <v>0</v>
      </c>
      <c r="M720">
        <f>_xlfn.XLOOKUP(FraudData[[#This Row],[foreign_transaction]],ForeignRules[Foreign Transaction],ForeignRules[Risk Points],0)</f>
        <v>0</v>
      </c>
      <c r="N720">
        <f>_xlfn.XLOOKUP(FraudData[[#This Row],[location_mismatch]],Table10[Location Mismatch],Table10[Risk Points],0)</f>
        <v>0</v>
      </c>
      <c r="O720">
        <f>_xlfn.XLOOKUP(FraudData[[#This Row],[device_trust_score]],DeviceRules[Device Min],DeviceRules[Risk Points],,-1)</f>
        <v>0</v>
      </c>
      <c r="P720">
        <f>_xlfn.XLOOKUP(FraudData[[#This Row],[velocity_last_24h]],VelocityRules[Velocity Min],VelocityRules[Risk Points],,-1)</f>
        <v>0</v>
      </c>
      <c r="Q720">
        <f>_xlfn.XLOOKUP(FraudData[[#This Row],[merchant_category]],MerchantRules[Merchant Category],MerchantRules[Risk Points],0)</f>
        <v>0</v>
      </c>
      <c r="R720">
        <f>SUM(FraudData[[#This Row],[Amount Risk]:[Merchant Risk]])</f>
        <v>0</v>
      </c>
      <c r="S720" t="str" cm="1">
        <f t="array" ref="S720">_xlfn.IFS(FraudData[[#This Row],[Fraud Risk Score]]&gt;=8,"High Risk",FraudData[[#This Row],[Fraud Risk Score]]&gt;=6,"Medium Risk",TRUE,"Low Risk")</f>
        <v>Low Risk</v>
      </c>
    </row>
    <row r="721" spans="1:19">
      <c r="A721">
        <v>720</v>
      </c>
      <c r="B721">
        <v>236.26</v>
      </c>
      <c r="C721">
        <v>23</v>
      </c>
      <c r="D721" t="s">
        <v>47</v>
      </c>
      <c r="E721">
        <v>0</v>
      </c>
      <c r="F721">
        <v>0</v>
      </c>
      <c r="G721">
        <v>28</v>
      </c>
      <c r="H721">
        <v>3</v>
      </c>
      <c r="I721">
        <v>49</v>
      </c>
      <c r="J721">
        <v>0</v>
      </c>
      <c r="K721">
        <f>_xlfn.XLOOKUP(FraudData[[#This Row],[amount]],AmountRules[Amount Min],AmountRules[Risk Points],,-1)</f>
        <v>0</v>
      </c>
      <c r="L721">
        <f>_xlfn.XLOOKUP(FraudData[[#This Row],[transaction_hour]],TimeRules[Hour Min],TimeRules[Risk Points],,-1)</f>
        <v>1</v>
      </c>
      <c r="M721">
        <f>_xlfn.XLOOKUP(FraudData[[#This Row],[foreign_transaction]],ForeignRules[Foreign Transaction],ForeignRules[Risk Points],0)</f>
        <v>0</v>
      </c>
      <c r="N721">
        <f>_xlfn.XLOOKUP(FraudData[[#This Row],[location_mismatch]],Table10[Location Mismatch],Table10[Risk Points],0)</f>
        <v>0</v>
      </c>
      <c r="O721">
        <f>_xlfn.XLOOKUP(FraudData[[#This Row],[device_trust_score]],DeviceRules[Device Min],DeviceRules[Risk Points],,-1)</f>
        <v>3</v>
      </c>
      <c r="P721">
        <f>_xlfn.XLOOKUP(FraudData[[#This Row],[velocity_last_24h]],VelocityRules[Velocity Min],VelocityRules[Risk Points],,-1)</f>
        <v>0</v>
      </c>
      <c r="Q721">
        <f>_xlfn.XLOOKUP(FraudData[[#This Row],[merchant_category]],MerchantRules[Merchant Category],MerchantRules[Risk Points],0)</f>
        <v>0</v>
      </c>
      <c r="R721">
        <f>SUM(FraudData[[#This Row],[Amount Risk]:[Merchant Risk]])</f>
        <v>4</v>
      </c>
      <c r="S721" t="str" cm="1">
        <f t="array" ref="S721">_xlfn.IFS(FraudData[[#This Row],[Fraud Risk Score]]&gt;=8,"High Risk",FraudData[[#This Row],[Fraud Risk Score]]&gt;=6,"Medium Risk",TRUE,"Low Risk")</f>
        <v>Low Risk</v>
      </c>
    </row>
    <row r="722" spans="1:19">
      <c r="A722">
        <v>721</v>
      </c>
      <c r="B722">
        <v>501.5</v>
      </c>
      <c r="C722">
        <v>14</v>
      </c>
      <c r="D722" t="s">
        <v>49</v>
      </c>
      <c r="E722">
        <v>1</v>
      </c>
      <c r="F722">
        <v>0</v>
      </c>
      <c r="G722">
        <v>58</v>
      </c>
      <c r="H722">
        <v>2</v>
      </c>
      <c r="I722">
        <v>52</v>
      </c>
      <c r="J722">
        <v>0</v>
      </c>
      <c r="K722">
        <f>_xlfn.XLOOKUP(FraudData[[#This Row],[amount]],AmountRules[Amount Min],AmountRules[Risk Points],,-1)</f>
        <v>1</v>
      </c>
      <c r="L722">
        <f>_xlfn.XLOOKUP(FraudData[[#This Row],[transaction_hour]],TimeRules[Hour Min],TimeRules[Risk Points],,-1)</f>
        <v>0</v>
      </c>
      <c r="M722">
        <f>_xlfn.XLOOKUP(FraudData[[#This Row],[foreign_transaction]],ForeignRules[Foreign Transaction],ForeignRules[Risk Points],0)</f>
        <v>3</v>
      </c>
      <c r="N722">
        <f>_xlfn.XLOOKUP(FraudData[[#This Row],[location_mismatch]],Table10[Location Mismatch],Table10[Risk Points],0)</f>
        <v>0</v>
      </c>
      <c r="O722">
        <f>_xlfn.XLOOKUP(FraudData[[#This Row],[device_trust_score]],DeviceRules[Device Min],DeviceRules[Risk Points],,-1)</f>
        <v>1</v>
      </c>
      <c r="P722">
        <f>_xlfn.XLOOKUP(FraudData[[#This Row],[velocity_last_24h]],VelocityRules[Velocity Min],VelocityRules[Risk Points],,-1)</f>
        <v>0</v>
      </c>
      <c r="Q722">
        <f>_xlfn.XLOOKUP(FraudData[[#This Row],[merchant_category]],MerchantRules[Merchant Category],MerchantRules[Risk Points],0)</f>
        <v>1</v>
      </c>
      <c r="R722">
        <f>SUM(FraudData[[#This Row],[Amount Risk]:[Merchant Risk]])</f>
        <v>6</v>
      </c>
      <c r="S722" t="str" cm="1">
        <f t="array" ref="S722">_xlfn.IFS(FraudData[[#This Row],[Fraud Risk Score]]&gt;=8,"High Risk",FraudData[[#This Row],[Fraud Risk Score]]&gt;=6,"Medium Risk",TRUE,"Low Risk")</f>
        <v>Medium Risk</v>
      </c>
    </row>
    <row r="723" spans="1:19">
      <c r="A723">
        <v>722</v>
      </c>
      <c r="B723">
        <v>35.99</v>
      </c>
      <c r="C723">
        <v>7</v>
      </c>
      <c r="D723" t="s">
        <v>47</v>
      </c>
      <c r="E723">
        <v>0</v>
      </c>
      <c r="F723">
        <v>0</v>
      </c>
      <c r="G723">
        <v>32</v>
      </c>
      <c r="H723">
        <v>1</v>
      </c>
      <c r="I723">
        <v>20</v>
      </c>
      <c r="J723">
        <v>0</v>
      </c>
      <c r="K723">
        <f>_xlfn.XLOOKUP(FraudData[[#This Row],[amount]],AmountRules[Amount Min],AmountRules[Risk Points],,-1)</f>
        <v>0</v>
      </c>
      <c r="L723">
        <f>_xlfn.XLOOKUP(FraudData[[#This Row],[transaction_hour]],TimeRules[Hour Min],TimeRules[Risk Points],,-1)</f>
        <v>0</v>
      </c>
      <c r="M723">
        <f>_xlfn.XLOOKUP(FraudData[[#This Row],[foreign_transaction]],ForeignRules[Foreign Transaction],ForeignRules[Risk Points],0)</f>
        <v>0</v>
      </c>
      <c r="N723">
        <f>_xlfn.XLOOKUP(FraudData[[#This Row],[location_mismatch]],Table10[Location Mismatch],Table10[Risk Points],0)</f>
        <v>0</v>
      </c>
      <c r="O723">
        <f>_xlfn.XLOOKUP(FraudData[[#This Row],[device_trust_score]],DeviceRules[Device Min],DeviceRules[Risk Points],,-1)</f>
        <v>2</v>
      </c>
      <c r="P723">
        <f>_xlfn.XLOOKUP(FraudData[[#This Row],[velocity_last_24h]],VelocityRules[Velocity Min],VelocityRules[Risk Points],,-1)</f>
        <v>0</v>
      </c>
      <c r="Q723">
        <f>_xlfn.XLOOKUP(FraudData[[#This Row],[merchant_category]],MerchantRules[Merchant Category],MerchantRules[Risk Points],0)</f>
        <v>0</v>
      </c>
      <c r="R723">
        <f>SUM(FraudData[[#This Row],[Amount Risk]:[Merchant Risk]])</f>
        <v>2</v>
      </c>
      <c r="S723" t="str" cm="1">
        <f t="array" ref="S723">_xlfn.IFS(FraudData[[#This Row],[Fraud Risk Score]]&gt;=8,"High Risk",FraudData[[#This Row],[Fraud Risk Score]]&gt;=6,"Medium Risk",TRUE,"Low Risk")</f>
        <v>Low Risk</v>
      </c>
    </row>
    <row r="724" spans="1:19">
      <c r="A724">
        <v>723</v>
      </c>
      <c r="B724">
        <v>12.39</v>
      </c>
      <c r="C724">
        <v>0</v>
      </c>
      <c r="D724" t="s">
        <v>50</v>
      </c>
      <c r="E724">
        <v>0</v>
      </c>
      <c r="F724">
        <v>0</v>
      </c>
      <c r="G724">
        <v>56</v>
      </c>
      <c r="H724">
        <v>3</v>
      </c>
      <c r="I724">
        <v>38</v>
      </c>
      <c r="J724">
        <v>0</v>
      </c>
      <c r="K724">
        <f>_xlfn.XLOOKUP(FraudData[[#This Row],[amount]],AmountRules[Amount Min],AmountRules[Risk Points],,-1)</f>
        <v>0</v>
      </c>
      <c r="L724">
        <f>_xlfn.XLOOKUP(FraudData[[#This Row],[transaction_hour]],TimeRules[Hour Min],TimeRules[Risk Points],,-1)</f>
        <v>3</v>
      </c>
      <c r="M724">
        <f>_xlfn.XLOOKUP(FraudData[[#This Row],[foreign_transaction]],ForeignRules[Foreign Transaction],ForeignRules[Risk Points],0)</f>
        <v>0</v>
      </c>
      <c r="N724">
        <f>_xlfn.XLOOKUP(FraudData[[#This Row],[location_mismatch]],Table10[Location Mismatch],Table10[Risk Points],0)</f>
        <v>0</v>
      </c>
      <c r="O724">
        <f>_xlfn.XLOOKUP(FraudData[[#This Row],[device_trust_score]],DeviceRules[Device Min],DeviceRules[Risk Points],,-1)</f>
        <v>1</v>
      </c>
      <c r="P724">
        <f>_xlfn.XLOOKUP(FraudData[[#This Row],[velocity_last_24h]],VelocityRules[Velocity Min],VelocityRules[Risk Points],,-1)</f>
        <v>0</v>
      </c>
      <c r="Q724">
        <f>_xlfn.XLOOKUP(FraudData[[#This Row],[merchant_category]],MerchantRules[Merchant Category],MerchantRules[Risk Points],0)</f>
        <v>0</v>
      </c>
      <c r="R724">
        <f>SUM(FraudData[[#This Row],[Amount Risk]:[Merchant Risk]])</f>
        <v>4</v>
      </c>
      <c r="S724" t="str" cm="1">
        <f t="array" ref="S724">_xlfn.IFS(FraudData[[#This Row],[Fraud Risk Score]]&gt;=8,"High Risk",FraudData[[#This Row],[Fraud Risk Score]]&gt;=6,"Medium Risk",TRUE,"Low Risk")</f>
        <v>Low Risk</v>
      </c>
    </row>
    <row r="725" spans="1:19">
      <c r="A725">
        <v>724</v>
      </c>
      <c r="B725">
        <v>243.25</v>
      </c>
      <c r="C725">
        <v>6</v>
      </c>
      <c r="D725" t="s">
        <v>47</v>
      </c>
      <c r="E725">
        <v>0</v>
      </c>
      <c r="F725">
        <v>0</v>
      </c>
      <c r="G725">
        <v>42</v>
      </c>
      <c r="H725">
        <v>2</v>
      </c>
      <c r="I725">
        <v>30</v>
      </c>
      <c r="J725">
        <v>0</v>
      </c>
      <c r="K725">
        <f>_xlfn.XLOOKUP(FraudData[[#This Row],[amount]],AmountRules[Amount Min],AmountRules[Risk Points],,-1)</f>
        <v>0</v>
      </c>
      <c r="L725">
        <f>_xlfn.XLOOKUP(FraudData[[#This Row],[transaction_hour]],TimeRules[Hour Min],TimeRules[Risk Points],,-1)</f>
        <v>0</v>
      </c>
      <c r="M725">
        <f>_xlfn.XLOOKUP(FraudData[[#This Row],[foreign_transaction]],ForeignRules[Foreign Transaction],ForeignRules[Risk Points],0)</f>
        <v>0</v>
      </c>
      <c r="N725">
        <f>_xlfn.XLOOKUP(FraudData[[#This Row],[location_mismatch]],Table10[Location Mismatch],Table10[Risk Points],0)</f>
        <v>0</v>
      </c>
      <c r="O725">
        <f>_xlfn.XLOOKUP(FraudData[[#This Row],[device_trust_score]],DeviceRules[Device Min],DeviceRules[Risk Points],,-1)</f>
        <v>2</v>
      </c>
      <c r="P725">
        <f>_xlfn.XLOOKUP(FraudData[[#This Row],[velocity_last_24h]],VelocityRules[Velocity Min],VelocityRules[Risk Points],,-1)</f>
        <v>0</v>
      </c>
      <c r="Q725">
        <f>_xlfn.XLOOKUP(FraudData[[#This Row],[merchant_category]],MerchantRules[Merchant Category],MerchantRules[Risk Points],0)</f>
        <v>0</v>
      </c>
      <c r="R725">
        <f>SUM(FraudData[[#This Row],[Amount Risk]:[Merchant Risk]])</f>
        <v>2</v>
      </c>
      <c r="S725" t="str" cm="1">
        <f t="array" ref="S725">_xlfn.IFS(FraudData[[#This Row],[Fraud Risk Score]]&gt;=8,"High Risk",FraudData[[#This Row],[Fraud Risk Score]]&gt;=6,"Medium Risk",TRUE,"Low Risk")</f>
        <v>Low Risk</v>
      </c>
    </row>
    <row r="726" spans="1:19">
      <c r="A726">
        <v>725</v>
      </c>
      <c r="B726">
        <v>153.80000000000001</v>
      </c>
      <c r="C726">
        <v>18</v>
      </c>
      <c r="D726" t="s">
        <v>46</v>
      </c>
      <c r="E726">
        <v>0</v>
      </c>
      <c r="F726">
        <v>0</v>
      </c>
      <c r="G726">
        <v>64</v>
      </c>
      <c r="H726">
        <v>1</v>
      </c>
      <c r="I726">
        <v>50</v>
      </c>
      <c r="J726">
        <v>0</v>
      </c>
      <c r="K726">
        <f>_xlfn.XLOOKUP(FraudData[[#This Row],[amount]],AmountRules[Amount Min],AmountRules[Risk Points],,-1)</f>
        <v>0</v>
      </c>
      <c r="L726">
        <f>_xlfn.XLOOKUP(FraudData[[#This Row],[transaction_hour]],TimeRules[Hour Min],TimeRules[Risk Points],,-1)</f>
        <v>0</v>
      </c>
      <c r="M726">
        <f>_xlfn.XLOOKUP(FraudData[[#This Row],[foreign_transaction]],ForeignRules[Foreign Transaction],ForeignRules[Risk Points],0)</f>
        <v>0</v>
      </c>
      <c r="N726">
        <f>_xlfn.XLOOKUP(FraudData[[#This Row],[location_mismatch]],Table10[Location Mismatch],Table10[Risk Points],0)</f>
        <v>0</v>
      </c>
      <c r="O726">
        <f>_xlfn.XLOOKUP(FraudData[[#This Row],[device_trust_score]],DeviceRules[Device Min],DeviceRules[Risk Points],,-1)</f>
        <v>1</v>
      </c>
      <c r="P726">
        <f>_xlfn.XLOOKUP(FraudData[[#This Row],[velocity_last_24h]],VelocityRules[Velocity Min],VelocityRules[Risk Points],,-1)</f>
        <v>0</v>
      </c>
      <c r="Q726">
        <f>_xlfn.XLOOKUP(FraudData[[#This Row],[merchant_category]],MerchantRules[Merchant Category],MerchantRules[Risk Points],0)</f>
        <v>0</v>
      </c>
      <c r="R726">
        <f>SUM(FraudData[[#This Row],[Amount Risk]:[Merchant Risk]])</f>
        <v>1</v>
      </c>
      <c r="S726" t="str" cm="1">
        <f t="array" ref="S726">_xlfn.IFS(FraudData[[#This Row],[Fraud Risk Score]]&gt;=8,"High Risk",FraudData[[#This Row],[Fraud Risk Score]]&gt;=6,"Medium Risk",TRUE,"Low Risk")</f>
        <v>Low Risk</v>
      </c>
    </row>
    <row r="727" spans="1:19">
      <c r="A727">
        <v>726</v>
      </c>
      <c r="B727">
        <v>331.93</v>
      </c>
      <c r="C727">
        <v>1</v>
      </c>
      <c r="D727" t="s">
        <v>46</v>
      </c>
      <c r="E727">
        <v>0</v>
      </c>
      <c r="F727">
        <v>0</v>
      </c>
      <c r="G727">
        <v>99</v>
      </c>
      <c r="H727">
        <v>2</v>
      </c>
      <c r="I727">
        <v>53</v>
      </c>
      <c r="J727">
        <v>0</v>
      </c>
      <c r="K727">
        <f>_xlfn.XLOOKUP(FraudData[[#This Row],[amount]],AmountRules[Amount Min],AmountRules[Risk Points],,-1)</f>
        <v>0</v>
      </c>
      <c r="L727">
        <f>_xlfn.XLOOKUP(FraudData[[#This Row],[transaction_hour]],TimeRules[Hour Min],TimeRules[Risk Points],,-1)</f>
        <v>3</v>
      </c>
      <c r="M727">
        <f>_xlfn.XLOOKUP(FraudData[[#This Row],[foreign_transaction]],ForeignRules[Foreign Transaction],ForeignRules[Risk Points],0)</f>
        <v>0</v>
      </c>
      <c r="N727">
        <f>_xlfn.XLOOKUP(FraudData[[#This Row],[location_mismatch]],Table10[Location Mismatch],Table10[Risk Points],0)</f>
        <v>0</v>
      </c>
      <c r="O727">
        <f>_xlfn.XLOOKUP(FraudData[[#This Row],[device_trust_score]],DeviceRules[Device Min],DeviceRules[Risk Points],,-1)</f>
        <v>0</v>
      </c>
      <c r="P727">
        <f>_xlfn.XLOOKUP(FraudData[[#This Row],[velocity_last_24h]],VelocityRules[Velocity Min],VelocityRules[Risk Points],,-1)</f>
        <v>0</v>
      </c>
      <c r="Q727">
        <f>_xlfn.XLOOKUP(FraudData[[#This Row],[merchant_category]],MerchantRules[Merchant Category],MerchantRules[Risk Points],0)</f>
        <v>0</v>
      </c>
      <c r="R727">
        <f>SUM(FraudData[[#This Row],[Amount Risk]:[Merchant Risk]])</f>
        <v>3</v>
      </c>
      <c r="S727" t="str" cm="1">
        <f t="array" ref="S727">_xlfn.IFS(FraudData[[#This Row],[Fraud Risk Score]]&gt;=8,"High Risk",FraudData[[#This Row],[Fraud Risk Score]]&gt;=6,"Medium Risk",TRUE,"Low Risk")</f>
        <v>Low Risk</v>
      </c>
    </row>
    <row r="728" spans="1:19">
      <c r="A728">
        <v>727</v>
      </c>
      <c r="B728">
        <v>27.1</v>
      </c>
      <c r="C728">
        <v>13</v>
      </c>
      <c r="D728" t="s">
        <v>50</v>
      </c>
      <c r="E728">
        <v>0</v>
      </c>
      <c r="F728">
        <v>0</v>
      </c>
      <c r="G728">
        <v>80</v>
      </c>
      <c r="H728">
        <v>3</v>
      </c>
      <c r="I728">
        <v>27</v>
      </c>
      <c r="J728">
        <v>0</v>
      </c>
      <c r="K728">
        <f>_xlfn.XLOOKUP(FraudData[[#This Row],[amount]],AmountRules[Amount Min],AmountRules[Risk Points],,-1)</f>
        <v>0</v>
      </c>
      <c r="L728">
        <f>_xlfn.XLOOKUP(FraudData[[#This Row],[transaction_hour]],TimeRules[Hour Min],TimeRules[Risk Points],,-1)</f>
        <v>0</v>
      </c>
      <c r="M728">
        <f>_xlfn.XLOOKUP(FraudData[[#This Row],[foreign_transaction]],ForeignRules[Foreign Transaction],ForeignRules[Risk Points],0)</f>
        <v>0</v>
      </c>
      <c r="N728">
        <f>_xlfn.XLOOKUP(FraudData[[#This Row],[location_mismatch]],Table10[Location Mismatch],Table10[Risk Points],0)</f>
        <v>0</v>
      </c>
      <c r="O728">
        <f>_xlfn.XLOOKUP(FraudData[[#This Row],[device_trust_score]],DeviceRules[Device Min],DeviceRules[Risk Points],,-1)</f>
        <v>0</v>
      </c>
      <c r="P728">
        <f>_xlfn.XLOOKUP(FraudData[[#This Row],[velocity_last_24h]],VelocityRules[Velocity Min],VelocityRules[Risk Points],,-1)</f>
        <v>0</v>
      </c>
      <c r="Q728">
        <f>_xlfn.XLOOKUP(FraudData[[#This Row],[merchant_category]],MerchantRules[Merchant Category],MerchantRules[Risk Points],0)</f>
        <v>0</v>
      </c>
      <c r="R728">
        <f>SUM(FraudData[[#This Row],[Amount Risk]:[Merchant Risk]])</f>
        <v>0</v>
      </c>
      <c r="S728" t="str" cm="1">
        <f t="array" ref="S728">_xlfn.IFS(FraudData[[#This Row],[Fraud Risk Score]]&gt;=8,"High Risk",FraudData[[#This Row],[Fraud Risk Score]]&gt;=6,"Medium Risk",TRUE,"Low Risk")</f>
        <v>Low Risk</v>
      </c>
    </row>
    <row r="729" spans="1:19">
      <c r="A729">
        <v>728</v>
      </c>
      <c r="B729">
        <v>285.49</v>
      </c>
      <c r="C729">
        <v>17</v>
      </c>
      <c r="D729" t="s">
        <v>50</v>
      </c>
      <c r="E729">
        <v>0</v>
      </c>
      <c r="F729">
        <v>0</v>
      </c>
      <c r="G729">
        <v>61</v>
      </c>
      <c r="H729">
        <v>3</v>
      </c>
      <c r="I729">
        <v>53</v>
      </c>
      <c r="J729">
        <v>0</v>
      </c>
      <c r="K729">
        <f>_xlfn.XLOOKUP(FraudData[[#This Row],[amount]],AmountRules[Amount Min],AmountRules[Risk Points],,-1)</f>
        <v>0</v>
      </c>
      <c r="L729">
        <f>_xlfn.XLOOKUP(FraudData[[#This Row],[transaction_hour]],TimeRules[Hour Min],TimeRules[Risk Points],,-1)</f>
        <v>0</v>
      </c>
      <c r="M729">
        <f>_xlfn.XLOOKUP(FraudData[[#This Row],[foreign_transaction]],ForeignRules[Foreign Transaction],ForeignRules[Risk Points],0)</f>
        <v>0</v>
      </c>
      <c r="N729">
        <f>_xlfn.XLOOKUP(FraudData[[#This Row],[location_mismatch]],Table10[Location Mismatch],Table10[Risk Points],0)</f>
        <v>0</v>
      </c>
      <c r="O729">
        <f>_xlfn.XLOOKUP(FraudData[[#This Row],[device_trust_score]],DeviceRules[Device Min],DeviceRules[Risk Points],,-1)</f>
        <v>1</v>
      </c>
      <c r="P729">
        <f>_xlfn.XLOOKUP(FraudData[[#This Row],[velocity_last_24h]],VelocityRules[Velocity Min],VelocityRules[Risk Points],,-1)</f>
        <v>0</v>
      </c>
      <c r="Q729">
        <f>_xlfn.XLOOKUP(FraudData[[#This Row],[merchant_category]],MerchantRules[Merchant Category],MerchantRules[Risk Points],0)</f>
        <v>0</v>
      </c>
      <c r="R729">
        <f>SUM(FraudData[[#This Row],[Amount Risk]:[Merchant Risk]])</f>
        <v>1</v>
      </c>
      <c r="S729" t="str" cm="1">
        <f t="array" ref="S729">_xlfn.IFS(FraudData[[#This Row],[Fraud Risk Score]]&gt;=8,"High Risk",FraudData[[#This Row],[Fraud Risk Score]]&gt;=6,"Medium Risk",TRUE,"Low Risk")</f>
        <v>Low Risk</v>
      </c>
    </row>
    <row r="730" spans="1:19">
      <c r="A730">
        <v>729</v>
      </c>
      <c r="B730">
        <v>40.53</v>
      </c>
      <c r="C730">
        <v>14</v>
      </c>
      <c r="D730" t="s">
        <v>49</v>
      </c>
      <c r="E730">
        <v>0</v>
      </c>
      <c r="F730">
        <v>0</v>
      </c>
      <c r="G730">
        <v>79</v>
      </c>
      <c r="H730">
        <v>2</v>
      </c>
      <c r="I730">
        <v>35</v>
      </c>
      <c r="J730">
        <v>0</v>
      </c>
      <c r="K730">
        <f>_xlfn.XLOOKUP(FraudData[[#This Row],[amount]],AmountRules[Amount Min],AmountRules[Risk Points],,-1)</f>
        <v>0</v>
      </c>
      <c r="L730">
        <f>_xlfn.XLOOKUP(FraudData[[#This Row],[transaction_hour]],TimeRules[Hour Min],TimeRules[Risk Points],,-1)</f>
        <v>0</v>
      </c>
      <c r="M730">
        <f>_xlfn.XLOOKUP(FraudData[[#This Row],[foreign_transaction]],ForeignRules[Foreign Transaction],ForeignRules[Risk Points],0)</f>
        <v>0</v>
      </c>
      <c r="N730">
        <f>_xlfn.XLOOKUP(FraudData[[#This Row],[location_mismatch]],Table10[Location Mismatch],Table10[Risk Points],0)</f>
        <v>0</v>
      </c>
      <c r="O730">
        <f>_xlfn.XLOOKUP(FraudData[[#This Row],[device_trust_score]],DeviceRules[Device Min],DeviceRules[Risk Points],,-1)</f>
        <v>0</v>
      </c>
      <c r="P730">
        <f>_xlfn.XLOOKUP(FraudData[[#This Row],[velocity_last_24h]],VelocityRules[Velocity Min],VelocityRules[Risk Points],,-1)</f>
        <v>0</v>
      </c>
      <c r="Q730">
        <f>_xlfn.XLOOKUP(FraudData[[#This Row],[merchant_category]],MerchantRules[Merchant Category],MerchantRules[Risk Points],0)</f>
        <v>1</v>
      </c>
      <c r="R730">
        <f>SUM(FraudData[[#This Row],[Amount Risk]:[Merchant Risk]])</f>
        <v>1</v>
      </c>
      <c r="S730" t="str" cm="1">
        <f t="array" ref="S730">_xlfn.IFS(FraudData[[#This Row],[Fraud Risk Score]]&gt;=8,"High Risk",FraudData[[#This Row],[Fraud Risk Score]]&gt;=6,"Medium Risk",TRUE,"Low Risk")</f>
        <v>Low Risk</v>
      </c>
    </row>
    <row r="731" spans="1:19">
      <c r="A731">
        <v>730</v>
      </c>
      <c r="B731">
        <v>32.17</v>
      </c>
      <c r="C731">
        <v>13</v>
      </c>
      <c r="D731" t="s">
        <v>47</v>
      </c>
      <c r="E731">
        <v>0</v>
      </c>
      <c r="F731">
        <v>0</v>
      </c>
      <c r="G731">
        <v>60</v>
      </c>
      <c r="H731">
        <v>4</v>
      </c>
      <c r="I731">
        <v>48</v>
      </c>
      <c r="J731">
        <v>0</v>
      </c>
      <c r="K731">
        <f>_xlfn.XLOOKUP(FraudData[[#This Row],[amount]],AmountRules[Amount Min],AmountRules[Risk Points],,-1)</f>
        <v>0</v>
      </c>
      <c r="L731">
        <f>_xlfn.XLOOKUP(FraudData[[#This Row],[transaction_hour]],TimeRules[Hour Min],TimeRules[Risk Points],,-1)</f>
        <v>0</v>
      </c>
      <c r="M731">
        <f>_xlfn.XLOOKUP(FraudData[[#This Row],[foreign_transaction]],ForeignRules[Foreign Transaction],ForeignRules[Risk Points],0)</f>
        <v>0</v>
      </c>
      <c r="N731">
        <f>_xlfn.XLOOKUP(FraudData[[#This Row],[location_mismatch]],Table10[Location Mismatch],Table10[Risk Points],0)</f>
        <v>0</v>
      </c>
      <c r="O731">
        <f>_xlfn.XLOOKUP(FraudData[[#This Row],[device_trust_score]],DeviceRules[Device Min],DeviceRules[Risk Points],,-1)</f>
        <v>1</v>
      </c>
      <c r="P731">
        <f>_xlfn.XLOOKUP(FraudData[[#This Row],[velocity_last_24h]],VelocityRules[Velocity Min],VelocityRules[Risk Points],,-1)</f>
        <v>0</v>
      </c>
      <c r="Q731">
        <f>_xlfn.XLOOKUP(FraudData[[#This Row],[merchant_category]],MerchantRules[Merchant Category],MerchantRules[Risk Points],0)</f>
        <v>0</v>
      </c>
      <c r="R731">
        <f>SUM(FraudData[[#This Row],[Amount Risk]:[Merchant Risk]])</f>
        <v>1</v>
      </c>
      <c r="S731" t="str" cm="1">
        <f t="array" ref="S731">_xlfn.IFS(FraudData[[#This Row],[Fraud Risk Score]]&gt;=8,"High Risk",FraudData[[#This Row],[Fraud Risk Score]]&gt;=6,"Medium Risk",TRUE,"Low Risk")</f>
        <v>Low Risk</v>
      </c>
    </row>
    <row r="732" spans="1:19">
      <c r="A732">
        <v>731</v>
      </c>
      <c r="B732">
        <v>32.299999999999997</v>
      </c>
      <c r="C732">
        <v>23</v>
      </c>
      <c r="D732" t="s">
        <v>49</v>
      </c>
      <c r="E732">
        <v>1</v>
      </c>
      <c r="F732">
        <v>0</v>
      </c>
      <c r="G732">
        <v>34</v>
      </c>
      <c r="H732">
        <v>1</v>
      </c>
      <c r="I732">
        <v>62</v>
      </c>
      <c r="J732">
        <v>0</v>
      </c>
      <c r="K732">
        <f>_xlfn.XLOOKUP(FraudData[[#This Row],[amount]],AmountRules[Amount Min],AmountRules[Risk Points],,-1)</f>
        <v>0</v>
      </c>
      <c r="L732">
        <f>_xlfn.XLOOKUP(FraudData[[#This Row],[transaction_hour]],TimeRules[Hour Min],TimeRules[Risk Points],,-1)</f>
        <v>1</v>
      </c>
      <c r="M732">
        <f>_xlfn.XLOOKUP(FraudData[[#This Row],[foreign_transaction]],ForeignRules[Foreign Transaction],ForeignRules[Risk Points],0)</f>
        <v>3</v>
      </c>
      <c r="N732">
        <f>_xlfn.XLOOKUP(FraudData[[#This Row],[location_mismatch]],Table10[Location Mismatch],Table10[Risk Points],0)</f>
        <v>0</v>
      </c>
      <c r="O732">
        <f>_xlfn.XLOOKUP(FraudData[[#This Row],[device_trust_score]],DeviceRules[Device Min],DeviceRules[Risk Points],,-1)</f>
        <v>2</v>
      </c>
      <c r="P732">
        <f>_xlfn.XLOOKUP(FraudData[[#This Row],[velocity_last_24h]],VelocityRules[Velocity Min],VelocityRules[Risk Points],,-1)</f>
        <v>0</v>
      </c>
      <c r="Q732">
        <f>_xlfn.XLOOKUP(FraudData[[#This Row],[merchant_category]],MerchantRules[Merchant Category],MerchantRules[Risk Points],0)</f>
        <v>1</v>
      </c>
      <c r="R732">
        <f>SUM(FraudData[[#This Row],[Amount Risk]:[Merchant Risk]])</f>
        <v>7</v>
      </c>
      <c r="S732" t="str" cm="1">
        <f t="array" ref="S732">_xlfn.IFS(FraudData[[#This Row],[Fraud Risk Score]]&gt;=8,"High Risk",FraudData[[#This Row],[Fraud Risk Score]]&gt;=6,"Medium Risk",TRUE,"Low Risk")</f>
        <v>Medium Risk</v>
      </c>
    </row>
    <row r="733" spans="1:19">
      <c r="A733">
        <v>732</v>
      </c>
      <c r="B733">
        <v>303.32</v>
      </c>
      <c r="C733">
        <v>18</v>
      </c>
      <c r="D733" t="s">
        <v>50</v>
      </c>
      <c r="E733">
        <v>0</v>
      </c>
      <c r="F733">
        <v>0</v>
      </c>
      <c r="G733">
        <v>94</v>
      </c>
      <c r="H733">
        <v>2</v>
      </c>
      <c r="I733">
        <v>57</v>
      </c>
      <c r="J733">
        <v>0</v>
      </c>
      <c r="K733">
        <f>_xlfn.XLOOKUP(FraudData[[#This Row],[amount]],AmountRules[Amount Min],AmountRules[Risk Points],,-1)</f>
        <v>0</v>
      </c>
      <c r="L733">
        <f>_xlfn.XLOOKUP(FraudData[[#This Row],[transaction_hour]],TimeRules[Hour Min],TimeRules[Risk Points],,-1)</f>
        <v>0</v>
      </c>
      <c r="M733">
        <f>_xlfn.XLOOKUP(FraudData[[#This Row],[foreign_transaction]],ForeignRules[Foreign Transaction],ForeignRules[Risk Points],0)</f>
        <v>0</v>
      </c>
      <c r="N733">
        <f>_xlfn.XLOOKUP(FraudData[[#This Row],[location_mismatch]],Table10[Location Mismatch],Table10[Risk Points],0)</f>
        <v>0</v>
      </c>
      <c r="O733">
        <f>_xlfn.XLOOKUP(FraudData[[#This Row],[device_trust_score]],DeviceRules[Device Min],DeviceRules[Risk Points],,-1)</f>
        <v>0</v>
      </c>
      <c r="P733">
        <f>_xlfn.XLOOKUP(FraudData[[#This Row],[velocity_last_24h]],VelocityRules[Velocity Min],VelocityRules[Risk Points],,-1)</f>
        <v>0</v>
      </c>
      <c r="Q733">
        <f>_xlfn.XLOOKUP(FraudData[[#This Row],[merchant_category]],MerchantRules[Merchant Category],MerchantRules[Risk Points],0)</f>
        <v>0</v>
      </c>
      <c r="R733">
        <f>SUM(FraudData[[#This Row],[Amount Risk]:[Merchant Risk]])</f>
        <v>0</v>
      </c>
      <c r="S733" t="str" cm="1">
        <f t="array" ref="S733">_xlfn.IFS(FraudData[[#This Row],[Fraud Risk Score]]&gt;=8,"High Risk",FraudData[[#This Row],[Fraud Risk Score]]&gt;=6,"Medium Risk",TRUE,"Low Risk")</f>
        <v>Low Risk</v>
      </c>
    </row>
    <row r="734" spans="1:19">
      <c r="A734">
        <v>733</v>
      </c>
      <c r="B734">
        <v>196.96</v>
      </c>
      <c r="C734">
        <v>18</v>
      </c>
      <c r="D734" t="s">
        <v>50</v>
      </c>
      <c r="E734">
        <v>0</v>
      </c>
      <c r="F734">
        <v>0</v>
      </c>
      <c r="G734">
        <v>87</v>
      </c>
      <c r="H734">
        <v>0</v>
      </c>
      <c r="I734">
        <v>18</v>
      </c>
      <c r="J734">
        <v>0</v>
      </c>
      <c r="K734">
        <f>_xlfn.XLOOKUP(FraudData[[#This Row],[amount]],AmountRules[Amount Min],AmountRules[Risk Points],,-1)</f>
        <v>0</v>
      </c>
      <c r="L734">
        <f>_xlfn.XLOOKUP(FraudData[[#This Row],[transaction_hour]],TimeRules[Hour Min],TimeRules[Risk Points],,-1)</f>
        <v>0</v>
      </c>
      <c r="M734">
        <f>_xlfn.XLOOKUP(FraudData[[#This Row],[foreign_transaction]],ForeignRules[Foreign Transaction],ForeignRules[Risk Points],0)</f>
        <v>0</v>
      </c>
      <c r="N734">
        <f>_xlfn.XLOOKUP(FraudData[[#This Row],[location_mismatch]],Table10[Location Mismatch],Table10[Risk Points],0)</f>
        <v>0</v>
      </c>
      <c r="O734">
        <f>_xlfn.XLOOKUP(FraudData[[#This Row],[device_trust_score]],DeviceRules[Device Min],DeviceRules[Risk Points],,-1)</f>
        <v>0</v>
      </c>
      <c r="P734">
        <f>_xlfn.XLOOKUP(FraudData[[#This Row],[velocity_last_24h]],VelocityRules[Velocity Min],VelocityRules[Risk Points],,-1)</f>
        <v>0</v>
      </c>
      <c r="Q734">
        <f>_xlfn.XLOOKUP(FraudData[[#This Row],[merchant_category]],MerchantRules[Merchant Category],MerchantRules[Risk Points],0)</f>
        <v>0</v>
      </c>
      <c r="R734">
        <f>SUM(FraudData[[#This Row],[Amount Risk]:[Merchant Risk]])</f>
        <v>0</v>
      </c>
      <c r="S734" t="str" cm="1">
        <f t="array" ref="S734">_xlfn.IFS(FraudData[[#This Row],[Fraud Risk Score]]&gt;=8,"High Risk",FraudData[[#This Row],[Fraud Risk Score]]&gt;=6,"Medium Risk",TRUE,"Low Risk")</f>
        <v>Low Risk</v>
      </c>
    </row>
    <row r="735" spans="1:19">
      <c r="A735">
        <v>734</v>
      </c>
      <c r="B735">
        <v>133.27000000000001</v>
      </c>
      <c r="C735">
        <v>21</v>
      </c>
      <c r="D735" t="s">
        <v>48</v>
      </c>
      <c r="E735">
        <v>1</v>
      </c>
      <c r="F735">
        <v>1</v>
      </c>
      <c r="G735">
        <v>58</v>
      </c>
      <c r="H735">
        <v>1</v>
      </c>
      <c r="I735">
        <v>48</v>
      </c>
      <c r="J735">
        <v>0</v>
      </c>
      <c r="K735">
        <f>_xlfn.XLOOKUP(FraudData[[#This Row],[amount]],AmountRules[Amount Min],AmountRules[Risk Points],,-1)</f>
        <v>0</v>
      </c>
      <c r="L735">
        <f>_xlfn.XLOOKUP(FraudData[[#This Row],[transaction_hour]],TimeRules[Hour Min],TimeRules[Risk Points],,-1)</f>
        <v>0</v>
      </c>
      <c r="M735">
        <f>_xlfn.XLOOKUP(FraudData[[#This Row],[foreign_transaction]],ForeignRules[Foreign Transaction],ForeignRules[Risk Points],0)</f>
        <v>3</v>
      </c>
      <c r="N735">
        <f>_xlfn.XLOOKUP(FraudData[[#This Row],[location_mismatch]],Table10[Location Mismatch],Table10[Risk Points],0)</f>
        <v>3</v>
      </c>
      <c r="O735">
        <f>_xlfn.XLOOKUP(FraudData[[#This Row],[device_trust_score]],DeviceRules[Device Min],DeviceRules[Risk Points],,-1)</f>
        <v>1</v>
      </c>
      <c r="P735">
        <f>_xlfn.XLOOKUP(FraudData[[#This Row],[velocity_last_24h]],VelocityRules[Velocity Min],VelocityRules[Risk Points],,-1)</f>
        <v>0</v>
      </c>
      <c r="Q735">
        <f>_xlfn.XLOOKUP(FraudData[[#This Row],[merchant_category]],MerchantRules[Merchant Category],MerchantRules[Risk Points],0)</f>
        <v>0</v>
      </c>
      <c r="R735">
        <f>SUM(FraudData[[#This Row],[Amount Risk]:[Merchant Risk]])</f>
        <v>7</v>
      </c>
      <c r="S735" t="str" cm="1">
        <f t="array" ref="S735">_xlfn.IFS(FraudData[[#This Row],[Fraud Risk Score]]&gt;=8,"High Risk",FraudData[[#This Row],[Fraud Risk Score]]&gt;=6,"Medium Risk",TRUE,"Low Risk")</f>
        <v>Medium Risk</v>
      </c>
    </row>
    <row r="736" spans="1:19">
      <c r="A736">
        <v>735</v>
      </c>
      <c r="B736">
        <v>80</v>
      </c>
      <c r="C736">
        <v>16</v>
      </c>
      <c r="D736" t="s">
        <v>49</v>
      </c>
      <c r="E736">
        <v>0</v>
      </c>
      <c r="F736">
        <v>0</v>
      </c>
      <c r="G736">
        <v>96</v>
      </c>
      <c r="H736">
        <v>8</v>
      </c>
      <c r="I736">
        <v>43</v>
      </c>
      <c r="J736">
        <v>0</v>
      </c>
      <c r="K736">
        <f>_xlfn.XLOOKUP(FraudData[[#This Row],[amount]],AmountRules[Amount Min],AmountRules[Risk Points],,-1)</f>
        <v>0</v>
      </c>
      <c r="L736">
        <f>_xlfn.XLOOKUP(FraudData[[#This Row],[transaction_hour]],TimeRules[Hour Min],TimeRules[Risk Points],,-1)</f>
        <v>0</v>
      </c>
      <c r="M736">
        <f>_xlfn.XLOOKUP(FraudData[[#This Row],[foreign_transaction]],ForeignRules[Foreign Transaction],ForeignRules[Risk Points],0)</f>
        <v>0</v>
      </c>
      <c r="N736">
        <f>_xlfn.XLOOKUP(FraudData[[#This Row],[location_mismatch]],Table10[Location Mismatch],Table10[Risk Points],0)</f>
        <v>0</v>
      </c>
      <c r="O736">
        <f>_xlfn.XLOOKUP(FraudData[[#This Row],[device_trust_score]],DeviceRules[Device Min],DeviceRules[Risk Points],,-1)</f>
        <v>0</v>
      </c>
      <c r="P736">
        <f>_xlfn.XLOOKUP(FraudData[[#This Row],[velocity_last_24h]],VelocityRules[Velocity Min],VelocityRules[Risk Points],,-1)</f>
        <v>2</v>
      </c>
      <c r="Q736">
        <f>_xlfn.XLOOKUP(FraudData[[#This Row],[merchant_category]],MerchantRules[Merchant Category],MerchantRules[Risk Points],0)</f>
        <v>1</v>
      </c>
      <c r="R736">
        <f>SUM(FraudData[[#This Row],[Amount Risk]:[Merchant Risk]])</f>
        <v>3</v>
      </c>
      <c r="S736" t="str" cm="1">
        <f t="array" ref="S736">_xlfn.IFS(FraudData[[#This Row],[Fraud Risk Score]]&gt;=8,"High Risk",FraudData[[#This Row],[Fraud Risk Score]]&gt;=6,"Medium Risk",TRUE,"Low Risk")</f>
        <v>Low Risk</v>
      </c>
    </row>
    <row r="737" spans="1:19">
      <c r="A737">
        <v>736</v>
      </c>
      <c r="B737">
        <v>377.5</v>
      </c>
      <c r="C737">
        <v>21</v>
      </c>
      <c r="D737" t="s">
        <v>50</v>
      </c>
      <c r="E737">
        <v>0</v>
      </c>
      <c r="F737">
        <v>0</v>
      </c>
      <c r="G737">
        <v>41</v>
      </c>
      <c r="H737">
        <v>3</v>
      </c>
      <c r="I737">
        <v>33</v>
      </c>
      <c r="J737">
        <v>0</v>
      </c>
      <c r="K737">
        <f>_xlfn.XLOOKUP(FraudData[[#This Row],[amount]],AmountRules[Amount Min],AmountRules[Risk Points],,-1)</f>
        <v>0</v>
      </c>
      <c r="L737">
        <f>_xlfn.XLOOKUP(FraudData[[#This Row],[transaction_hour]],TimeRules[Hour Min],TimeRules[Risk Points],,-1)</f>
        <v>0</v>
      </c>
      <c r="M737">
        <f>_xlfn.XLOOKUP(FraudData[[#This Row],[foreign_transaction]],ForeignRules[Foreign Transaction],ForeignRules[Risk Points],0)</f>
        <v>0</v>
      </c>
      <c r="N737">
        <f>_xlfn.XLOOKUP(FraudData[[#This Row],[location_mismatch]],Table10[Location Mismatch],Table10[Risk Points],0)</f>
        <v>0</v>
      </c>
      <c r="O737">
        <f>_xlfn.XLOOKUP(FraudData[[#This Row],[device_trust_score]],DeviceRules[Device Min],DeviceRules[Risk Points],,-1)</f>
        <v>2</v>
      </c>
      <c r="P737">
        <f>_xlfn.XLOOKUP(FraudData[[#This Row],[velocity_last_24h]],VelocityRules[Velocity Min],VelocityRules[Risk Points],,-1)</f>
        <v>0</v>
      </c>
      <c r="Q737">
        <f>_xlfn.XLOOKUP(FraudData[[#This Row],[merchant_category]],MerchantRules[Merchant Category],MerchantRules[Risk Points],0)</f>
        <v>0</v>
      </c>
      <c r="R737">
        <f>SUM(FraudData[[#This Row],[Amount Risk]:[Merchant Risk]])</f>
        <v>2</v>
      </c>
      <c r="S737" t="str" cm="1">
        <f t="array" ref="S737">_xlfn.IFS(FraudData[[#This Row],[Fraud Risk Score]]&gt;=8,"High Risk",FraudData[[#This Row],[Fraud Risk Score]]&gt;=6,"Medium Risk",TRUE,"Low Risk")</f>
        <v>Low Risk</v>
      </c>
    </row>
    <row r="738" spans="1:19">
      <c r="A738">
        <v>737</v>
      </c>
      <c r="B738">
        <v>89.7</v>
      </c>
      <c r="C738">
        <v>18</v>
      </c>
      <c r="D738" t="s">
        <v>46</v>
      </c>
      <c r="E738">
        <v>0</v>
      </c>
      <c r="F738">
        <v>0</v>
      </c>
      <c r="G738">
        <v>85</v>
      </c>
      <c r="H738">
        <v>0</v>
      </c>
      <c r="I738">
        <v>55</v>
      </c>
      <c r="J738">
        <v>0</v>
      </c>
      <c r="K738">
        <f>_xlfn.XLOOKUP(FraudData[[#This Row],[amount]],AmountRules[Amount Min],AmountRules[Risk Points],,-1)</f>
        <v>0</v>
      </c>
      <c r="L738">
        <f>_xlfn.XLOOKUP(FraudData[[#This Row],[transaction_hour]],TimeRules[Hour Min],TimeRules[Risk Points],,-1)</f>
        <v>0</v>
      </c>
      <c r="M738">
        <f>_xlfn.XLOOKUP(FraudData[[#This Row],[foreign_transaction]],ForeignRules[Foreign Transaction],ForeignRules[Risk Points],0)</f>
        <v>0</v>
      </c>
      <c r="N738">
        <f>_xlfn.XLOOKUP(FraudData[[#This Row],[location_mismatch]],Table10[Location Mismatch],Table10[Risk Points],0)</f>
        <v>0</v>
      </c>
      <c r="O738">
        <f>_xlfn.XLOOKUP(FraudData[[#This Row],[device_trust_score]],DeviceRules[Device Min],DeviceRules[Risk Points],,-1)</f>
        <v>0</v>
      </c>
      <c r="P738">
        <f>_xlfn.XLOOKUP(FraudData[[#This Row],[velocity_last_24h]],VelocityRules[Velocity Min],VelocityRules[Risk Points],,-1)</f>
        <v>0</v>
      </c>
      <c r="Q738">
        <f>_xlfn.XLOOKUP(FraudData[[#This Row],[merchant_category]],MerchantRules[Merchant Category],MerchantRules[Risk Points],0)</f>
        <v>0</v>
      </c>
      <c r="R738">
        <f>SUM(FraudData[[#This Row],[Amount Risk]:[Merchant Risk]])</f>
        <v>0</v>
      </c>
      <c r="S738" t="str" cm="1">
        <f t="array" ref="S738">_xlfn.IFS(FraudData[[#This Row],[Fraud Risk Score]]&gt;=8,"High Risk",FraudData[[#This Row],[Fraud Risk Score]]&gt;=6,"Medium Risk",TRUE,"Low Risk")</f>
        <v>Low Risk</v>
      </c>
    </row>
    <row r="739" spans="1:19">
      <c r="A739">
        <v>738</v>
      </c>
      <c r="B739">
        <v>305.29000000000002</v>
      </c>
      <c r="C739">
        <v>15</v>
      </c>
      <c r="D739" t="s">
        <v>48</v>
      </c>
      <c r="E739">
        <v>0</v>
      </c>
      <c r="F739">
        <v>0</v>
      </c>
      <c r="G739">
        <v>42</v>
      </c>
      <c r="H739">
        <v>2</v>
      </c>
      <c r="I739">
        <v>29</v>
      </c>
      <c r="J739">
        <v>0</v>
      </c>
      <c r="K739">
        <f>_xlfn.XLOOKUP(FraudData[[#This Row],[amount]],AmountRules[Amount Min],AmountRules[Risk Points],,-1)</f>
        <v>0</v>
      </c>
      <c r="L739">
        <f>_xlfn.XLOOKUP(FraudData[[#This Row],[transaction_hour]],TimeRules[Hour Min],TimeRules[Risk Points],,-1)</f>
        <v>0</v>
      </c>
      <c r="M739">
        <f>_xlfn.XLOOKUP(FraudData[[#This Row],[foreign_transaction]],ForeignRules[Foreign Transaction],ForeignRules[Risk Points],0)</f>
        <v>0</v>
      </c>
      <c r="N739">
        <f>_xlfn.XLOOKUP(FraudData[[#This Row],[location_mismatch]],Table10[Location Mismatch],Table10[Risk Points],0)</f>
        <v>0</v>
      </c>
      <c r="O739">
        <f>_xlfn.XLOOKUP(FraudData[[#This Row],[device_trust_score]],DeviceRules[Device Min],DeviceRules[Risk Points],,-1)</f>
        <v>2</v>
      </c>
      <c r="P739">
        <f>_xlfn.XLOOKUP(FraudData[[#This Row],[velocity_last_24h]],VelocityRules[Velocity Min],VelocityRules[Risk Points],,-1)</f>
        <v>0</v>
      </c>
      <c r="Q739">
        <f>_xlfn.XLOOKUP(FraudData[[#This Row],[merchant_category]],MerchantRules[Merchant Category],MerchantRules[Risk Points],0)</f>
        <v>0</v>
      </c>
      <c r="R739">
        <f>SUM(FraudData[[#This Row],[Amount Risk]:[Merchant Risk]])</f>
        <v>2</v>
      </c>
      <c r="S739" t="str" cm="1">
        <f t="array" ref="S739">_xlfn.IFS(FraudData[[#This Row],[Fraud Risk Score]]&gt;=8,"High Risk",FraudData[[#This Row],[Fraud Risk Score]]&gt;=6,"Medium Risk",TRUE,"Low Risk")</f>
        <v>Low Risk</v>
      </c>
    </row>
    <row r="740" spans="1:19">
      <c r="A740">
        <v>739</v>
      </c>
      <c r="B740">
        <v>104.09</v>
      </c>
      <c r="C740">
        <v>19</v>
      </c>
      <c r="D740" t="s">
        <v>47</v>
      </c>
      <c r="E740">
        <v>0</v>
      </c>
      <c r="F740">
        <v>0</v>
      </c>
      <c r="G740">
        <v>85</v>
      </c>
      <c r="H740">
        <v>1</v>
      </c>
      <c r="I740">
        <v>65</v>
      </c>
      <c r="J740">
        <v>0</v>
      </c>
      <c r="K740">
        <f>_xlfn.XLOOKUP(FraudData[[#This Row],[amount]],AmountRules[Amount Min],AmountRules[Risk Points],,-1)</f>
        <v>0</v>
      </c>
      <c r="L740">
        <f>_xlfn.XLOOKUP(FraudData[[#This Row],[transaction_hour]],TimeRules[Hour Min],TimeRules[Risk Points],,-1)</f>
        <v>0</v>
      </c>
      <c r="M740">
        <f>_xlfn.XLOOKUP(FraudData[[#This Row],[foreign_transaction]],ForeignRules[Foreign Transaction],ForeignRules[Risk Points],0)</f>
        <v>0</v>
      </c>
      <c r="N740">
        <f>_xlfn.XLOOKUP(FraudData[[#This Row],[location_mismatch]],Table10[Location Mismatch],Table10[Risk Points],0)</f>
        <v>0</v>
      </c>
      <c r="O740">
        <f>_xlfn.XLOOKUP(FraudData[[#This Row],[device_trust_score]],DeviceRules[Device Min],DeviceRules[Risk Points],,-1)</f>
        <v>0</v>
      </c>
      <c r="P740">
        <f>_xlfn.XLOOKUP(FraudData[[#This Row],[velocity_last_24h]],VelocityRules[Velocity Min],VelocityRules[Risk Points],,-1)</f>
        <v>0</v>
      </c>
      <c r="Q740">
        <f>_xlfn.XLOOKUP(FraudData[[#This Row],[merchant_category]],MerchantRules[Merchant Category],MerchantRules[Risk Points],0)</f>
        <v>0</v>
      </c>
      <c r="R740">
        <f>SUM(FraudData[[#This Row],[Amount Risk]:[Merchant Risk]])</f>
        <v>0</v>
      </c>
      <c r="S740" t="str" cm="1">
        <f t="array" ref="S740">_xlfn.IFS(FraudData[[#This Row],[Fraud Risk Score]]&gt;=8,"High Risk",FraudData[[#This Row],[Fraud Risk Score]]&gt;=6,"Medium Risk",TRUE,"Low Risk")</f>
        <v>Low Risk</v>
      </c>
    </row>
    <row r="741" spans="1:19">
      <c r="A741">
        <v>740</v>
      </c>
      <c r="B741">
        <v>85.16</v>
      </c>
      <c r="C741">
        <v>18</v>
      </c>
      <c r="D741" t="s">
        <v>48</v>
      </c>
      <c r="E741">
        <v>0</v>
      </c>
      <c r="F741">
        <v>0</v>
      </c>
      <c r="G741">
        <v>60</v>
      </c>
      <c r="H741">
        <v>2</v>
      </c>
      <c r="I741">
        <v>60</v>
      </c>
      <c r="J741">
        <v>0</v>
      </c>
      <c r="K741">
        <f>_xlfn.XLOOKUP(FraudData[[#This Row],[amount]],AmountRules[Amount Min],AmountRules[Risk Points],,-1)</f>
        <v>0</v>
      </c>
      <c r="L741">
        <f>_xlfn.XLOOKUP(FraudData[[#This Row],[transaction_hour]],TimeRules[Hour Min],TimeRules[Risk Points],,-1)</f>
        <v>0</v>
      </c>
      <c r="M741">
        <f>_xlfn.XLOOKUP(FraudData[[#This Row],[foreign_transaction]],ForeignRules[Foreign Transaction],ForeignRules[Risk Points],0)</f>
        <v>0</v>
      </c>
      <c r="N741">
        <f>_xlfn.XLOOKUP(FraudData[[#This Row],[location_mismatch]],Table10[Location Mismatch],Table10[Risk Points],0)</f>
        <v>0</v>
      </c>
      <c r="O741">
        <f>_xlfn.XLOOKUP(FraudData[[#This Row],[device_trust_score]],DeviceRules[Device Min],DeviceRules[Risk Points],,-1)</f>
        <v>1</v>
      </c>
      <c r="P741">
        <f>_xlfn.XLOOKUP(FraudData[[#This Row],[velocity_last_24h]],VelocityRules[Velocity Min],VelocityRules[Risk Points],,-1)</f>
        <v>0</v>
      </c>
      <c r="Q741">
        <f>_xlfn.XLOOKUP(FraudData[[#This Row],[merchant_category]],MerchantRules[Merchant Category],MerchantRules[Risk Points],0)</f>
        <v>0</v>
      </c>
      <c r="R741">
        <f>SUM(FraudData[[#This Row],[Amount Risk]:[Merchant Risk]])</f>
        <v>1</v>
      </c>
      <c r="S741" t="str" cm="1">
        <f t="array" ref="S741">_xlfn.IFS(FraudData[[#This Row],[Fraud Risk Score]]&gt;=8,"High Risk",FraudData[[#This Row],[Fraud Risk Score]]&gt;=6,"Medium Risk",TRUE,"Low Risk")</f>
        <v>Low Risk</v>
      </c>
    </row>
    <row r="742" spans="1:19">
      <c r="A742">
        <v>741</v>
      </c>
      <c r="B742">
        <v>111.81</v>
      </c>
      <c r="C742">
        <v>0</v>
      </c>
      <c r="D742" t="s">
        <v>47</v>
      </c>
      <c r="E742">
        <v>0</v>
      </c>
      <c r="F742">
        <v>0</v>
      </c>
      <c r="G742">
        <v>77</v>
      </c>
      <c r="H742">
        <v>1</v>
      </c>
      <c r="I742">
        <v>60</v>
      </c>
      <c r="J742">
        <v>0</v>
      </c>
      <c r="K742">
        <f>_xlfn.XLOOKUP(FraudData[[#This Row],[amount]],AmountRules[Amount Min],AmountRules[Risk Points],,-1)</f>
        <v>0</v>
      </c>
      <c r="L742">
        <f>_xlfn.XLOOKUP(FraudData[[#This Row],[transaction_hour]],TimeRules[Hour Min],TimeRules[Risk Points],,-1)</f>
        <v>3</v>
      </c>
      <c r="M742">
        <f>_xlfn.XLOOKUP(FraudData[[#This Row],[foreign_transaction]],ForeignRules[Foreign Transaction],ForeignRules[Risk Points],0)</f>
        <v>0</v>
      </c>
      <c r="N742">
        <f>_xlfn.XLOOKUP(FraudData[[#This Row],[location_mismatch]],Table10[Location Mismatch],Table10[Risk Points],0)</f>
        <v>0</v>
      </c>
      <c r="O742">
        <f>_xlfn.XLOOKUP(FraudData[[#This Row],[device_trust_score]],DeviceRules[Device Min],DeviceRules[Risk Points],,-1)</f>
        <v>0</v>
      </c>
      <c r="P742">
        <f>_xlfn.XLOOKUP(FraudData[[#This Row],[velocity_last_24h]],VelocityRules[Velocity Min],VelocityRules[Risk Points],,-1)</f>
        <v>0</v>
      </c>
      <c r="Q742">
        <f>_xlfn.XLOOKUP(FraudData[[#This Row],[merchant_category]],MerchantRules[Merchant Category],MerchantRules[Risk Points],0)</f>
        <v>0</v>
      </c>
      <c r="R742">
        <f>SUM(FraudData[[#This Row],[Amount Risk]:[Merchant Risk]])</f>
        <v>3</v>
      </c>
      <c r="S742" t="str" cm="1">
        <f t="array" ref="S742">_xlfn.IFS(FraudData[[#This Row],[Fraud Risk Score]]&gt;=8,"High Risk",FraudData[[#This Row],[Fraud Risk Score]]&gt;=6,"Medium Risk",TRUE,"Low Risk")</f>
        <v>Low Risk</v>
      </c>
    </row>
    <row r="743" spans="1:19">
      <c r="A743">
        <v>742</v>
      </c>
      <c r="B743">
        <v>64.56</v>
      </c>
      <c r="C743">
        <v>18</v>
      </c>
      <c r="D743" t="s">
        <v>46</v>
      </c>
      <c r="E743">
        <v>0</v>
      </c>
      <c r="F743">
        <v>0</v>
      </c>
      <c r="G743">
        <v>57</v>
      </c>
      <c r="H743">
        <v>0</v>
      </c>
      <c r="I743">
        <v>68</v>
      </c>
      <c r="J743">
        <v>0</v>
      </c>
      <c r="K743">
        <f>_xlfn.XLOOKUP(FraudData[[#This Row],[amount]],AmountRules[Amount Min],AmountRules[Risk Points],,-1)</f>
        <v>0</v>
      </c>
      <c r="L743">
        <f>_xlfn.XLOOKUP(FraudData[[#This Row],[transaction_hour]],TimeRules[Hour Min],TimeRules[Risk Points],,-1)</f>
        <v>0</v>
      </c>
      <c r="M743">
        <f>_xlfn.XLOOKUP(FraudData[[#This Row],[foreign_transaction]],ForeignRules[Foreign Transaction],ForeignRules[Risk Points],0)</f>
        <v>0</v>
      </c>
      <c r="N743">
        <f>_xlfn.XLOOKUP(FraudData[[#This Row],[location_mismatch]],Table10[Location Mismatch],Table10[Risk Points],0)</f>
        <v>0</v>
      </c>
      <c r="O743">
        <f>_xlfn.XLOOKUP(FraudData[[#This Row],[device_trust_score]],DeviceRules[Device Min],DeviceRules[Risk Points],,-1)</f>
        <v>1</v>
      </c>
      <c r="P743">
        <f>_xlfn.XLOOKUP(FraudData[[#This Row],[velocity_last_24h]],VelocityRules[Velocity Min],VelocityRules[Risk Points],,-1)</f>
        <v>0</v>
      </c>
      <c r="Q743">
        <f>_xlfn.XLOOKUP(FraudData[[#This Row],[merchant_category]],MerchantRules[Merchant Category],MerchantRules[Risk Points],0)</f>
        <v>0</v>
      </c>
      <c r="R743">
        <f>SUM(FraudData[[#This Row],[Amount Risk]:[Merchant Risk]])</f>
        <v>1</v>
      </c>
      <c r="S743" t="str" cm="1">
        <f t="array" ref="S743">_xlfn.IFS(FraudData[[#This Row],[Fraud Risk Score]]&gt;=8,"High Risk",FraudData[[#This Row],[Fraud Risk Score]]&gt;=6,"Medium Risk",TRUE,"Low Risk")</f>
        <v>Low Risk</v>
      </c>
    </row>
    <row r="744" spans="1:19">
      <c r="A744">
        <v>743</v>
      </c>
      <c r="B744">
        <v>247.82</v>
      </c>
      <c r="C744">
        <v>6</v>
      </c>
      <c r="D744" t="s">
        <v>47</v>
      </c>
      <c r="E744">
        <v>0</v>
      </c>
      <c r="F744">
        <v>0</v>
      </c>
      <c r="G744">
        <v>47</v>
      </c>
      <c r="H744">
        <v>1</v>
      </c>
      <c r="I744">
        <v>46</v>
      </c>
      <c r="J744">
        <v>0</v>
      </c>
      <c r="K744">
        <f>_xlfn.XLOOKUP(FraudData[[#This Row],[amount]],AmountRules[Amount Min],AmountRules[Risk Points],,-1)</f>
        <v>0</v>
      </c>
      <c r="L744">
        <f>_xlfn.XLOOKUP(FraudData[[#This Row],[transaction_hour]],TimeRules[Hour Min],TimeRules[Risk Points],,-1)</f>
        <v>0</v>
      </c>
      <c r="M744">
        <f>_xlfn.XLOOKUP(FraudData[[#This Row],[foreign_transaction]],ForeignRules[Foreign Transaction],ForeignRules[Risk Points],0)</f>
        <v>0</v>
      </c>
      <c r="N744">
        <f>_xlfn.XLOOKUP(FraudData[[#This Row],[location_mismatch]],Table10[Location Mismatch],Table10[Risk Points],0)</f>
        <v>0</v>
      </c>
      <c r="O744">
        <f>_xlfn.XLOOKUP(FraudData[[#This Row],[device_trust_score]],DeviceRules[Device Min],DeviceRules[Risk Points],,-1)</f>
        <v>2</v>
      </c>
      <c r="P744">
        <f>_xlfn.XLOOKUP(FraudData[[#This Row],[velocity_last_24h]],VelocityRules[Velocity Min],VelocityRules[Risk Points],,-1)</f>
        <v>0</v>
      </c>
      <c r="Q744">
        <f>_xlfn.XLOOKUP(FraudData[[#This Row],[merchant_category]],MerchantRules[Merchant Category],MerchantRules[Risk Points],0)</f>
        <v>0</v>
      </c>
      <c r="R744">
        <f>SUM(FraudData[[#This Row],[Amount Risk]:[Merchant Risk]])</f>
        <v>2</v>
      </c>
      <c r="S744" t="str" cm="1">
        <f t="array" ref="S744">_xlfn.IFS(FraudData[[#This Row],[Fraud Risk Score]]&gt;=8,"High Risk",FraudData[[#This Row],[Fraud Risk Score]]&gt;=6,"Medium Risk",TRUE,"Low Risk")</f>
        <v>Low Risk</v>
      </c>
    </row>
    <row r="745" spans="1:19">
      <c r="A745">
        <v>744</v>
      </c>
      <c r="B745">
        <v>125.75</v>
      </c>
      <c r="C745">
        <v>22</v>
      </c>
      <c r="D745" t="s">
        <v>49</v>
      </c>
      <c r="E745">
        <v>0</v>
      </c>
      <c r="F745">
        <v>0</v>
      </c>
      <c r="G745">
        <v>88</v>
      </c>
      <c r="H745">
        <v>5</v>
      </c>
      <c r="I745">
        <v>29</v>
      </c>
      <c r="J745">
        <v>0</v>
      </c>
      <c r="K745">
        <f>_xlfn.XLOOKUP(FraudData[[#This Row],[amount]],AmountRules[Amount Min],AmountRules[Risk Points],,-1)</f>
        <v>0</v>
      </c>
      <c r="L745">
        <f>_xlfn.XLOOKUP(FraudData[[#This Row],[transaction_hour]],TimeRules[Hour Min],TimeRules[Risk Points],,-1)</f>
        <v>0</v>
      </c>
      <c r="M745">
        <f>_xlfn.XLOOKUP(FraudData[[#This Row],[foreign_transaction]],ForeignRules[Foreign Transaction],ForeignRules[Risk Points],0)</f>
        <v>0</v>
      </c>
      <c r="N745">
        <f>_xlfn.XLOOKUP(FraudData[[#This Row],[location_mismatch]],Table10[Location Mismatch],Table10[Risk Points],0)</f>
        <v>0</v>
      </c>
      <c r="O745">
        <f>_xlfn.XLOOKUP(FraudData[[#This Row],[device_trust_score]],DeviceRules[Device Min],DeviceRules[Risk Points],,-1)</f>
        <v>0</v>
      </c>
      <c r="P745">
        <f>_xlfn.XLOOKUP(FraudData[[#This Row],[velocity_last_24h]],VelocityRules[Velocity Min],VelocityRules[Risk Points],,-1)</f>
        <v>3</v>
      </c>
      <c r="Q745">
        <f>_xlfn.XLOOKUP(FraudData[[#This Row],[merchant_category]],MerchantRules[Merchant Category],MerchantRules[Risk Points],0)</f>
        <v>1</v>
      </c>
      <c r="R745">
        <f>SUM(FraudData[[#This Row],[Amount Risk]:[Merchant Risk]])</f>
        <v>4</v>
      </c>
      <c r="S745" t="str" cm="1">
        <f t="array" ref="S745">_xlfn.IFS(FraudData[[#This Row],[Fraud Risk Score]]&gt;=8,"High Risk",FraudData[[#This Row],[Fraud Risk Score]]&gt;=6,"Medium Risk",TRUE,"Low Risk")</f>
        <v>Low Risk</v>
      </c>
    </row>
    <row r="746" spans="1:19">
      <c r="A746">
        <v>745</v>
      </c>
      <c r="B746">
        <v>47.56</v>
      </c>
      <c r="C746">
        <v>10</v>
      </c>
      <c r="D746" t="s">
        <v>47</v>
      </c>
      <c r="E746">
        <v>0</v>
      </c>
      <c r="F746">
        <v>0</v>
      </c>
      <c r="G746">
        <v>62</v>
      </c>
      <c r="H746">
        <v>6</v>
      </c>
      <c r="I746">
        <v>22</v>
      </c>
      <c r="J746">
        <v>0</v>
      </c>
      <c r="K746">
        <f>_xlfn.XLOOKUP(FraudData[[#This Row],[amount]],AmountRules[Amount Min],AmountRules[Risk Points],,-1)</f>
        <v>0</v>
      </c>
      <c r="L746">
        <f>_xlfn.XLOOKUP(FraudData[[#This Row],[transaction_hour]],TimeRules[Hour Min],TimeRules[Risk Points],,-1)</f>
        <v>0</v>
      </c>
      <c r="M746">
        <f>_xlfn.XLOOKUP(FraudData[[#This Row],[foreign_transaction]],ForeignRules[Foreign Transaction],ForeignRules[Risk Points],0)</f>
        <v>0</v>
      </c>
      <c r="N746">
        <f>_xlfn.XLOOKUP(FraudData[[#This Row],[location_mismatch]],Table10[Location Mismatch],Table10[Risk Points],0)</f>
        <v>0</v>
      </c>
      <c r="O746">
        <f>_xlfn.XLOOKUP(FraudData[[#This Row],[device_trust_score]],DeviceRules[Device Min],DeviceRules[Risk Points],,-1)</f>
        <v>1</v>
      </c>
      <c r="P746">
        <f>_xlfn.XLOOKUP(FraudData[[#This Row],[velocity_last_24h]],VelocityRules[Velocity Min],VelocityRules[Risk Points],,-1)</f>
        <v>3</v>
      </c>
      <c r="Q746">
        <f>_xlfn.XLOOKUP(FraudData[[#This Row],[merchant_category]],MerchantRules[Merchant Category],MerchantRules[Risk Points],0)</f>
        <v>0</v>
      </c>
      <c r="R746">
        <f>SUM(FraudData[[#This Row],[Amount Risk]:[Merchant Risk]])</f>
        <v>4</v>
      </c>
      <c r="S746" t="str" cm="1">
        <f t="array" ref="S746">_xlfn.IFS(FraudData[[#This Row],[Fraud Risk Score]]&gt;=8,"High Risk",FraudData[[#This Row],[Fraud Risk Score]]&gt;=6,"Medium Risk",TRUE,"Low Risk")</f>
        <v>Low Risk</v>
      </c>
    </row>
    <row r="747" spans="1:19">
      <c r="A747">
        <v>746</v>
      </c>
      <c r="B747">
        <v>413.7</v>
      </c>
      <c r="C747">
        <v>4</v>
      </c>
      <c r="D747" t="s">
        <v>47</v>
      </c>
      <c r="E747">
        <v>0</v>
      </c>
      <c r="F747">
        <v>0</v>
      </c>
      <c r="G747">
        <v>93</v>
      </c>
      <c r="H747">
        <v>1</v>
      </c>
      <c r="I747">
        <v>59</v>
      </c>
      <c r="J747">
        <v>0</v>
      </c>
      <c r="K747">
        <f>_xlfn.XLOOKUP(FraudData[[#This Row],[amount]],AmountRules[Amount Min],AmountRules[Risk Points],,-1)</f>
        <v>0</v>
      </c>
      <c r="L747">
        <f>_xlfn.XLOOKUP(FraudData[[#This Row],[transaction_hour]],TimeRules[Hour Min],TimeRules[Risk Points],,-1)</f>
        <v>0</v>
      </c>
      <c r="M747">
        <f>_xlfn.XLOOKUP(FraudData[[#This Row],[foreign_transaction]],ForeignRules[Foreign Transaction],ForeignRules[Risk Points],0)</f>
        <v>0</v>
      </c>
      <c r="N747">
        <f>_xlfn.XLOOKUP(FraudData[[#This Row],[location_mismatch]],Table10[Location Mismatch],Table10[Risk Points],0)</f>
        <v>0</v>
      </c>
      <c r="O747">
        <f>_xlfn.XLOOKUP(FraudData[[#This Row],[device_trust_score]],DeviceRules[Device Min],DeviceRules[Risk Points],,-1)</f>
        <v>0</v>
      </c>
      <c r="P747">
        <f>_xlfn.XLOOKUP(FraudData[[#This Row],[velocity_last_24h]],VelocityRules[Velocity Min],VelocityRules[Risk Points],,-1)</f>
        <v>0</v>
      </c>
      <c r="Q747">
        <f>_xlfn.XLOOKUP(FraudData[[#This Row],[merchant_category]],MerchantRules[Merchant Category],MerchantRules[Risk Points],0)</f>
        <v>0</v>
      </c>
      <c r="R747">
        <f>SUM(FraudData[[#This Row],[Amount Risk]:[Merchant Risk]])</f>
        <v>0</v>
      </c>
      <c r="S747" t="str" cm="1">
        <f t="array" ref="S747">_xlfn.IFS(FraudData[[#This Row],[Fraud Risk Score]]&gt;=8,"High Risk",FraudData[[#This Row],[Fraud Risk Score]]&gt;=6,"Medium Risk",TRUE,"Low Risk")</f>
        <v>Low Risk</v>
      </c>
    </row>
    <row r="748" spans="1:19">
      <c r="A748">
        <v>747</v>
      </c>
      <c r="B748">
        <v>87.18</v>
      </c>
      <c r="C748">
        <v>16</v>
      </c>
      <c r="D748" t="s">
        <v>48</v>
      </c>
      <c r="E748">
        <v>0</v>
      </c>
      <c r="F748">
        <v>0</v>
      </c>
      <c r="G748">
        <v>54</v>
      </c>
      <c r="H748">
        <v>1</v>
      </c>
      <c r="I748">
        <v>19</v>
      </c>
      <c r="J748">
        <v>0</v>
      </c>
      <c r="K748">
        <f>_xlfn.XLOOKUP(FraudData[[#This Row],[amount]],AmountRules[Amount Min],AmountRules[Risk Points],,-1)</f>
        <v>0</v>
      </c>
      <c r="L748">
        <f>_xlfn.XLOOKUP(FraudData[[#This Row],[transaction_hour]],TimeRules[Hour Min],TimeRules[Risk Points],,-1)</f>
        <v>0</v>
      </c>
      <c r="M748">
        <f>_xlfn.XLOOKUP(FraudData[[#This Row],[foreign_transaction]],ForeignRules[Foreign Transaction],ForeignRules[Risk Points],0)</f>
        <v>0</v>
      </c>
      <c r="N748">
        <f>_xlfn.XLOOKUP(FraudData[[#This Row],[location_mismatch]],Table10[Location Mismatch],Table10[Risk Points],0)</f>
        <v>0</v>
      </c>
      <c r="O748">
        <f>_xlfn.XLOOKUP(FraudData[[#This Row],[device_trust_score]],DeviceRules[Device Min],DeviceRules[Risk Points],,-1)</f>
        <v>1</v>
      </c>
      <c r="P748">
        <f>_xlfn.XLOOKUP(FraudData[[#This Row],[velocity_last_24h]],VelocityRules[Velocity Min],VelocityRules[Risk Points],,-1)</f>
        <v>0</v>
      </c>
      <c r="Q748">
        <f>_xlfn.XLOOKUP(FraudData[[#This Row],[merchant_category]],MerchantRules[Merchant Category],MerchantRules[Risk Points],0)</f>
        <v>0</v>
      </c>
      <c r="R748">
        <f>SUM(FraudData[[#This Row],[Amount Risk]:[Merchant Risk]])</f>
        <v>1</v>
      </c>
      <c r="S748" t="str" cm="1">
        <f t="array" ref="S748">_xlfn.IFS(FraudData[[#This Row],[Fraud Risk Score]]&gt;=8,"High Risk",FraudData[[#This Row],[Fraud Risk Score]]&gt;=6,"Medium Risk",TRUE,"Low Risk")</f>
        <v>Low Risk</v>
      </c>
    </row>
    <row r="749" spans="1:19">
      <c r="A749">
        <v>748</v>
      </c>
      <c r="B749">
        <v>141.16999999999999</v>
      </c>
      <c r="C749">
        <v>10</v>
      </c>
      <c r="D749" t="s">
        <v>46</v>
      </c>
      <c r="E749">
        <v>0</v>
      </c>
      <c r="F749">
        <v>0</v>
      </c>
      <c r="G749">
        <v>40</v>
      </c>
      <c r="H749">
        <v>0</v>
      </c>
      <c r="I749">
        <v>29</v>
      </c>
      <c r="J749">
        <v>0</v>
      </c>
      <c r="K749">
        <f>_xlfn.XLOOKUP(FraudData[[#This Row],[amount]],AmountRules[Amount Min],AmountRules[Risk Points],,-1)</f>
        <v>0</v>
      </c>
      <c r="L749">
        <f>_xlfn.XLOOKUP(FraudData[[#This Row],[transaction_hour]],TimeRules[Hour Min],TimeRules[Risk Points],,-1)</f>
        <v>0</v>
      </c>
      <c r="M749">
        <f>_xlfn.XLOOKUP(FraudData[[#This Row],[foreign_transaction]],ForeignRules[Foreign Transaction],ForeignRules[Risk Points],0)</f>
        <v>0</v>
      </c>
      <c r="N749">
        <f>_xlfn.XLOOKUP(FraudData[[#This Row],[location_mismatch]],Table10[Location Mismatch],Table10[Risk Points],0)</f>
        <v>0</v>
      </c>
      <c r="O749">
        <f>_xlfn.XLOOKUP(FraudData[[#This Row],[device_trust_score]],DeviceRules[Device Min],DeviceRules[Risk Points],,-1)</f>
        <v>2</v>
      </c>
      <c r="P749">
        <f>_xlfn.XLOOKUP(FraudData[[#This Row],[velocity_last_24h]],VelocityRules[Velocity Min],VelocityRules[Risk Points],,-1)</f>
        <v>0</v>
      </c>
      <c r="Q749">
        <f>_xlfn.XLOOKUP(FraudData[[#This Row],[merchant_category]],MerchantRules[Merchant Category],MerchantRules[Risk Points],0)</f>
        <v>0</v>
      </c>
      <c r="R749">
        <f>SUM(FraudData[[#This Row],[Amount Risk]:[Merchant Risk]])</f>
        <v>2</v>
      </c>
      <c r="S749" t="str" cm="1">
        <f t="array" ref="S749">_xlfn.IFS(FraudData[[#This Row],[Fraud Risk Score]]&gt;=8,"High Risk",FraudData[[#This Row],[Fraud Risk Score]]&gt;=6,"Medium Risk",TRUE,"Low Risk")</f>
        <v>Low Risk</v>
      </c>
    </row>
    <row r="750" spans="1:19">
      <c r="A750">
        <v>749</v>
      </c>
      <c r="B750">
        <v>426.51</v>
      </c>
      <c r="C750">
        <v>23</v>
      </c>
      <c r="D750" t="s">
        <v>47</v>
      </c>
      <c r="E750">
        <v>0</v>
      </c>
      <c r="F750">
        <v>0</v>
      </c>
      <c r="G750">
        <v>78</v>
      </c>
      <c r="H750">
        <v>0</v>
      </c>
      <c r="I750">
        <v>31</v>
      </c>
      <c r="J750">
        <v>0</v>
      </c>
      <c r="K750">
        <f>_xlfn.XLOOKUP(FraudData[[#This Row],[amount]],AmountRules[Amount Min],AmountRules[Risk Points],,-1)</f>
        <v>0</v>
      </c>
      <c r="L750">
        <f>_xlfn.XLOOKUP(FraudData[[#This Row],[transaction_hour]],TimeRules[Hour Min],TimeRules[Risk Points],,-1)</f>
        <v>1</v>
      </c>
      <c r="M750">
        <f>_xlfn.XLOOKUP(FraudData[[#This Row],[foreign_transaction]],ForeignRules[Foreign Transaction],ForeignRules[Risk Points],0)</f>
        <v>0</v>
      </c>
      <c r="N750">
        <f>_xlfn.XLOOKUP(FraudData[[#This Row],[location_mismatch]],Table10[Location Mismatch],Table10[Risk Points],0)</f>
        <v>0</v>
      </c>
      <c r="O750">
        <f>_xlfn.XLOOKUP(FraudData[[#This Row],[device_trust_score]],DeviceRules[Device Min],DeviceRules[Risk Points],,-1)</f>
        <v>0</v>
      </c>
      <c r="P750">
        <f>_xlfn.XLOOKUP(FraudData[[#This Row],[velocity_last_24h]],VelocityRules[Velocity Min],VelocityRules[Risk Points],,-1)</f>
        <v>0</v>
      </c>
      <c r="Q750">
        <f>_xlfn.XLOOKUP(FraudData[[#This Row],[merchant_category]],MerchantRules[Merchant Category],MerchantRules[Risk Points],0)</f>
        <v>0</v>
      </c>
      <c r="R750">
        <f>SUM(FraudData[[#This Row],[Amount Risk]:[Merchant Risk]])</f>
        <v>1</v>
      </c>
      <c r="S750" t="str" cm="1">
        <f t="array" ref="S750">_xlfn.IFS(FraudData[[#This Row],[Fraud Risk Score]]&gt;=8,"High Risk",FraudData[[#This Row],[Fraud Risk Score]]&gt;=6,"Medium Risk",TRUE,"Low Risk")</f>
        <v>Low Risk</v>
      </c>
    </row>
    <row r="751" spans="1:19">
      <c r="A751">
        <v>750</v>
      </c>
      <c r="B751">
        <v>176.18</v>
      </c>
      <c r="C751">
        <v>7</v>
      </c>
      <c r="D751" t="s">
        <v>49</v>
      </c>
      <c r="E751">
        <v>1</v>
      </c>
      <c r="F751">
        <v>0</v>
      </c>
      <c r="G751">
        <v>83</v>
      </c>
      <c r="H751">
        <v>0</v>
      </c>
      <c r="I751">
        <v>64</v>
      </c>
      <c r="J751">
        <v>0</v>
      </c>
      <c r="K751">
        <f>_xlfn.XLOOKUP(FraudData[[#This Row],[amount]],AmountRules[Amount Min],AmountRules[Risk Points],,-1)</f>
        <v>0</v>
      </c>
      <c r="L751">
        <f>_xlfn.XLOOKUP(FraudData[[#This Row],[transaction_hour]],TimeRules[Hour Min],TimeRules[Risk Points],,-1)</f>
        <v>0</v>
      </c>
      <c r="M751">
        <f>_xlfn.XLOOKUP(FraudData[[#This Row],[foreign_transaction]],ForeignRules[Foreign Transaction],ForeignRules[Risk Points],0)</f>
        <v>3</v>
      </c>
      <c r="N751">
        <f>_xlfn.XLOOKUP(FraudData[[#This Row],[location_mismatch]],Table10[Location Mismatch],Table10[Risk Points],0)</f>
        <v>0</v>
      </c>
      <c r="O751">
        <f>_xlfn.XLOOKUP(FraudData[[#This Row],[device_trust_score]],DeviceRules[Device Min],DeviceRules[Risk Points],,-1)</f>
        <v>0</v>
      </c>
      <c r="P751">
        <f>_xlfn.XLOOKUP(FraudData[[#This Row],[velocity_last_24h]],VelocityRules[Velocity Min],VelocityRules[Risk Points],,-1)</f>
        <v>0</v>
      </c>
      <c r="Q751">
        <f>_xlfn.XLOOKUP(FraudData[[#This Row],[merchant_category]],MerchantRules[Merchant Category],MerchantRules[Risk Points],0)</f>
        <v>1</v>
      </c>
      <c r="R751">
        <f>SUM(FraudData[[#This Row],[Amount Risk]:[Merchant Risk]])</f>
        <v>4</v>
      </c>
      <c r="S751" t="str" cm="1">
        <f t="array" ref="S751">_xlfn.IFS(FraudData[[#This Row],[Fraud Risk Score]]&gt;=8,"High Risk",FraudData[[#This Row],[Fraud Risk Score]]&gt;=6,"Medium Risk",TRUE,"Low Risk")</f>
        <v>Low Risk</v>
      </c>
    </row>
    <row r="752" spans="1:19">
      <c r="A752">
        <v>751</v>
      </c>
      <c r="B752">
        <v>22.38</v>
      </c>
      <c r="C752">
        <v>9</v>
      </c>
      <c r="D752" t="s">
        <v>48</v>
      </c>
      <c r="E752">
        <v>0</v>
      </c>
      <c r="F752">
        <v>0</v>
      </c>
      <c r="G752">
        <v>30</v>
      </c>
      <c r="H752">
        <v>2</v>
      </c>
      <c r="I752">
        <v>47</v>
      </c>
      <c r="J752">
        <v>0</v>
      </c>
      <c r="K752">
        <f>_xlfn.XLOOKUP(FraudData[[#This Row],[amount]],AmountRules[Amount Min],AmountRules[Risk Points],,-1)</f>
        <v>0</v>
      </c>
      <c r="L752">
        <f>_xlfn.XLOOKUP(FraudData[[#This Row],[transaction_hour]],TimeRules[Hour Min],TimeRules[Risk Points],,-1)</f>
        <v>0</v>
      </c>
      <c r="M752">
        <f>_xlfn.XLOOKUP(FraudData[[#This Row],[foreign_transaction]],ForeignRules[Foreign Transaction],ForeignRules[Risk Points],0)</f>
        <v>0</v>
      </c>
      <c r="N752">
        <f>_xlfn.XLOOKUP(FraudData[[#This Row],[location_mismatch]],Table10[Location Mismatch],Table10[Risk Points],0)</f>
        <v>0</v>
      </c>
      <c r="O752">
        <f>_xlfn.XLOOKUP(FraudData[[#This Row],[device_trust_score]],DeviceRules[Device Min],DeviceRules[Risk Points],,-1)</f>
        <v>2</v>
      </c>
      <c r="P752">
        <f>_xlfn.XLOOKUP(FraudData[[#This Row],[velocity_last_24h]],VelocityRules[Velocity Min],VelocityRules[Risk Points],,-1)</f>
        <v>0</v>
      </c>
      <c r="Q752">
        <f>_xlfn.XLOOKUP(FraudData[[#This Row],[merchant_category]],MerchantRules[Merchant Category],MerchantRules[Risk Points],0)</f>
        <v>0</v>
      </c>
      <c r="R752">
        <f>SUM(FraudData[[#This Row],[Amount Risk]:[Merchant Risk]])</f>
        <v>2</v>
      </c>
      <c r="S752" t="str" cm="1">
        <f t="array" ref="S752">_xlfn.IFS(FraudData[[#This Row],[Fraud Risk Score]]&gt;=8,"High Risk",FraudData[[#This Row],[Fraud Risk Score]]&gt;=6,"Medium Risk",TRUE,"Low Risk")</f>
        <v>Low Risk</v>
      </c>
    </row>
    <row r="753" spans="1:19">
      <c r="A753">
        <v>752</v>
      </c>
      <c r="B753">
        <v>505.91</v>
      </c>
      <c r="C753">
        <v>11</v>
      </c>
      <c r="D753" t="s">
        <v>46</v>
      </c>
      <c r="E753">
        <v>0</v>
      </c>
      <c r="F753">
        <v>0</v>
      </c>
      <c r="G753">
        <v>29</v>
      </c>
      <c r="H753">
        <v>1</v>
      </c>
      <c r="I753">
        <v>52</v>
      </c>
      <c r="J753">
        <v>0</v>
      </c>
      <c r="K753">
        <f>_xlfn.XLOOKUP(FraudData[[#This Row],[amount]],AmountRules[Amount Min],AmountRules[Risk Points],,-1)</f>
        <v>1</v>
      </c>
      <c r="L753">
        <f>_xlfn.XLOOKUP(FraudData[[#This Row],[transaction_hour]],TimeRules[Hour Min],TimeRules[Risk Points],,-1)</f>
        <v>0</v>
      </c>
      <c r="M753">
        <f>_xlfn.XLOOKUP(FraudData[[#This Row],[foreign_transaction]],ForeignRules[Foreign Transaction],ForeignRules[Risk Points],0)</f>
        <v>0</v>
      </c>
      <c r="N753">
        <f>_xlfn.XLOOKUP(FraudData[[#This Row],[location_mismatch]],Table10[Location Mismatch],Table10[Risk Points],0)</f>
        <v>0</v>
      </c>
      <c r="O753">
        <f>_xlfn.XLOOKUP(FraudData[[#This Row],[device_trust_score]],DeviceRules[Device Min],DeviceRules[Risk Points],,-1)</f>
        <v>3</v>
      </c>
      <c r="P753">
        <f>_xlfn.XLOOKUP(FraudData[[#This Row],[velocity_last_24h]],VelocityRules[Velocity Min],VelocityRules[Risk Points],,-1)</f>
        <v>0</v>
      </c>
      <c r="Q753">
        <f>_xlfn.XLOOKUP(FraudData[[#This Row],[merchant_category]],MerchantRules[Merchant Category],MerchantRules[Risk Points],0)</f>
        <v>0</v>
      </c>
      <c r="R753">
        <f>SUM(FraudData[[#This Row],[Amount Risk]:[Merchant Risk]])</f>
        <v>4</v>
      </c>
      <c r="S753" t="str" cm="1">
        <f t="array" ref="S753">_xlfn.IFS(FraudData[[#This Row],[Fraud Risk Score]]&gt;=8,"High Risk",FraudData[[#This Row],[Fraud Risk Score]]&gt;=6,"Medium Risk",TRUE,"Low Risk")</f>
        <v>Low Risk</v>
      </c>
    </row>
    <row r="754" spans="1:19">
      <c r="A754">
        <v>753</v>
      </c>
      <c r="B754">
        <v>177.85</v>
      </c>
      <c r="C754">
        <v>9</v>
      </c>
      <c r="D754" t="s">
        <v>46</v>
      </c>
      <c r="E754">
        <v>0</v>
      </c>
      <c r="F754">
        <v>0</v>
      </c>
      <c r="G754">
        <v>25</v>
      </c>
      <c r="H754">
        <v>2</v>
      </c>
      <c r="I754">
        <v>64</v>
      </c>
      <c r="J754">
        <v>0</v>
      </c>
      <c r="K754">
        <f>_xlfn.XLOOKUP(FraudData[[#This Row],[amount]],AmountRules[Amount Min],AmountRules[Risk Points],,-1)</f>
        <v>0</v>
      </c>
      <c r="L754">
        <f>_xlfn.XLOOKUP(FraudData[[#This Row],[transaction_hour]],TimeRules[Hour Min],TimeRules[Risk Points],,-1)</f>
        <v>0</v>
      </c>
      <c r="M754">
        <f>_xlfn.XLOOKUP(FraudData[[#This Row],[foreign_transaction]],ForeignRules[Foreign Transaction],ForeignRules[Risk Points],0)</f>
        <v>0</v>
      </c>
      <c r="N754">
        <f>_xlfn.XLOOKUP(FraudData[[#This Row],[location_mismatch]],Table10[Location Mismatch],Table10[Risk Points],0)</f>
        <v>0</v>
      </c>
      <c r="O754">
        <f>_xlfn.XLOOKUP(FraudData[[#This Row],[device_trust_score]],DeviceRules[Device Min],DeviceRules[Risk Points],,-1)</f>
        <v>3</v>
      </c>
      <c r="P754">
        <f>_xlfn.XLOOKUP(FraudData[[#This Row],[velocity_last_24h]],VelocityRules[Velocity Min],VelocityRules[Risk Points],,-1)</f>
        <v>0</v>
      </c>
      <c r="Q754">
        <f>_xlfn.XLOOKUP(FraudData[[#This Row],[merchant_category]],MerchantRules[Merchant Category],MerchantRules[Risk Points],0)</f>
        <v>0</v>
      </c>
      <c r="R754">
        <f>SUM(FraudData[[#This Row],[Amount Risk]:[Merchant Risk]])</f>
        <v>3</v>
      </c>
      <c r="S754" t="str" cm="1">
        <f t="array" ref="S754">_xlfn.IFS(FraudData[[#This Row],[Fraud Risk Score]]&gt;=8,"High Risk",FraudData[[#This Row],[Fraud Risk Score]]&gt;=6,"Medium Risk",TRUE,"Low Risk")</f>
        <v>Low Risk</v>
      </c>
    </row>
    <row r="755" spans="1:19">
      <c r="A755">
        <v>754</v>
      </c>
      <c r="B755">
        <v>73.41</v>
      </c>
      <c r="C755">
        <v>12</v>
      </c>
      <c r="D755" t="s">
        <v>50</v>
      </c>
      <c r="E755">
        <v>0</v>
      </c>
      <c r="F755">
        <v>1</v>
      </c>
      <c r="G755">
        <v>38</v>
      </c>
      <c r="H755">
        <v>2</v>
      </c>
      <c r="I755">
        <v>34</v>
      </c>
      <c r="J755">
        <v>0</v>
      </c>
      <c r="K755">
        <f>_xlfn.XLOOKUP(FraudData[[#This Row],[amount]],AmountRules[Amount Min],AmountRules[Risk Points],,-1)</f>
        <v>0</v>
      </c>
      <c r="L755">
        <f>_xlfn.XLOOKUP(FraudData[[#This Row],[transaction_hour]],TimeRules[Hour Min],TimeRules[Risk Points],,-1)</f>
        <v>0</v>
      </c>
      <c r="M755">
        <f>_xlfn.XLOOKUP(FraudData[[#This Row],[foreign_transaction]],ForeignRules[Foreign Transaction],ForeignRules[Risk Points],0)</f>
        <v>0</v>
      </c>
      <c r="N755">
        <f>_xlfn.XLOOKUP(FraudData[[#This Row],[location_mismatch]],Table10[Location Mismatch],Table10[Risk Points],0)</f>
        <v>3</v>
      </c>
      <c r="O755">
        <f>_xlfn.XLOOKUP(FraudData[[#This Row],[device_trust_score]],DeviceRules[Device Min],DeviceRules[Risk Points],,-1)</f>
        <v>2</v>
      </c>
      <c r="P755">
        <f>_xlfn.XLOOKUP(FraudData[[#This Row],[velocity_last_24h]],VelocityRules[Velocity Min],VelocityRules[Risk Points],,-1)</f>
        <v>0</v>
      </c>
      <c r="Q755">
        <f>_xlfn.XLOOKUP(FraudData[[#This Row],[merchant_category]],MerchantRules[Merchant Category],MerchantRules[Risk Points],0)</f>
        <v>0</v>
      </c>
      <c r="R755">
        <f>SUM(FraudData[[#This Row],[Amount Risk]:[Merchant Risk]])</f>
        <v>5</v>
      </c>
      <c r="S755" t="str" cm="1">
        <f t="array" ref="S755">_xlfn.IFS(FraudData[[#This Row],[Fraud Risk Score]]&gt;=8,"High Risk",FraudData[[#This Row],[Fraud Risk Score]]&gt;=6,"Medium Risk",TRUE,"Low Risk")</f>
        <v>Low Risk</v>
      </c>
    </row>
    <row r="756" spans="1:19">
      <c r="A756">
        <v>755</v>
      </c>
      <c r="B756">
        <v>27</v>
      </c>
      <c r="C756">
        <v>17</v>
      </c>
      <c r="D756" t="s">
        <v>49</v>
      </c>
      <c r="E756">
        <v>0</v>
      </c>
      <c r="F756">
        <v>0</v>
      </c>
      <c r="G756">
        <v>55</v>
      </c>
      <c r="H756">
        <v>3</v>
      </c>
      <c r="I756">
        <v>20</v>
      </c>
      <c r="J756">
        <v>0</v>
      </c>
      <c r="K756">
        <f>_xlfn.XLOOKUP(FraudData[[#This Row],[amount]],AmountRules[Amount Min],AmountRules[Risk Points],,-1)</f>
        <v>0</v>
      </c>
      <c r="L756">
        <f>_xlfn.XLOOKUP(FraudData[[#This Row],[transaction_hour]],TimeRules[Hour Min],TimeRules[Risk Points],,-1)</f>
        <v>0</v>
      </c>
      <c r="M756">
        <f>_xlfn.XLOOKUP(FraudData[[#This Row],[foreign_transaction]],ForeignRules[Foreign Transaction],ForeignRules[Risk Points],0)</f>
        <v>0</v>
      </c>
      <c r="N756">
        <f>_xlfn.XLOOKUP(FraudData[[#This Row],[location_mismatch]],Table10[Location Mismatch],Table10[Risk Points],0)</f>
        <v>0</v>
      </c>
      <c r="O756">
        <f>_xlfn.XLOOKUP(FraudData[[#This Row],[device_trust_score]],DeviceRules[Device Min],DeviceRules[Risk Points],,-1)</f>
        <v>1</v>
      </c>
      <c r="P756">
        <f>_xlfn.XLOOKUP(FraudData[[#This Row],[velocity_last_24h]],VelocityRules[Velocity Min],VelocityRules[Risk Points],,-1)</f>
        <v>0</v>
      </c>
      <c r="Q756">
        <f>_xlfn.XLOOKUP(FraudData[[#This Row],[merchant_category]],MerchantRules[Merchant Category],MerchantRules[Risk Points],0)</f>
        <v>1</v>
      </c>
      <c r="R756">
        <f>SUM(FraudData[[#This Row],[Amount Risk]:[Merchant Risk]])</f>
        <v>2</v>
      </c>
      <c r="S756" t="str" cm="1">
        <f t="array" ref="S756">_xlfn.IFS(FraudData[[#This Row],[Fraud Risk Score]]&gt;=8,"High Risk",FraudData[[#This Row],[Fraud Risk Score]]&gt;=6,"Medium Risk",TRUE,"Low Risk")</f>
        <v>Low Risk</v>
      </c>
    </row>
    <row r="757" spans="1:19">
      <c r="A757">
        <v>756</v>
      </c>
      <c r="B757">
        <v>284.39999999999998</v>
      </c>
      <c r="C757">
        <v>9</v>
      </c>
      <c r="D757" t="s">
        <v>48</v>
      </c>
      <c r="E757">
        <v>0</v>
      </c>
      <c r="F757">
        <v>0</v>
      </c>
      <c r="G757">
        <v>75</v>
      </c>
      <c r="H757">
        <v>1</v>
      </c>
      <c r="I757">
        <v>26</v>
      </c>
      <c r="J757">
        <v>0</v>
      </c>
      <c r="K757">
        <f>_xlfn.XLOOKUP(FraudData[[#This Row],[amount]],AmountRules[Amount Min],AmountRules[Risk Points],,-1)</f>
        <v>0</v>
      </c>
      <c r="L757">
        <f>_xlfn.XLOOKUP(FraudData[[#This Row],[transaction_hour]],TimeRules[Hour Min],TimeRules[Risk Points],,-1)</f>
        <v>0</v>
      </c>
      <c r="M757">
        <f>_xlfn.XLOOKUP(FraudData[[#This Row],[foreign_transaction]],ForeignRules[Foreign Transaction],ForeignRules[Risk Points],0)</f>
        <v>0</v>
      </c>
      <c r="N757">
        <f>_xlfn.XLOOKUP(FraudData[[#This Row],[location_mismatch]],Table10[Location Mismatch],Table10[Risk Points],0)</f>
        <v>0</v>
      </c>
      <c r="O757">
        <f>_xlfn.XLOOKUP(FraudData[[#This Row],[device_trust_score]],DeviceRules[Device Min],DeviceRules[Risk Points],,-1)</f>
        <v>0</v>
      </c>
      <c r="P757">
        <f>_xlfn.XLOOKUP(FraudData[[#This Row],[velocity_last_24h]],VelocityRules[Velocity Min],VelocityRules[Risk Points],,-1)</f>
        <v>0</v>
      </c>
      <c r="Q757">
        <f>_xlfn.XLOOKUP(FraudData[[#This Row],[merchant_category]],MerchantRules[Merchant Category],MerchantRules[Risk Points],0)</f>
        <v>0</v>
      </c>
      <c r="R757">
        <f>SUM(FraudData[[#This Row],[Amount Risk]:[Merchant Risk]])</f>
        <v>0</v>
      </c>
      <c r="S757" t="str" cm="1">
        <f t="array" ref="S757">_xlfn.IFS(FraudData[[#This Row],[Fraud Risk Score]]&gt;=8,"High Risk",FraudData[[#This Row],[Fraud Risk Score]]&gt;=6,"Medium Risk",TRUE,"Low Risk")</f>
        <v>Low Risk</v>
      </c>
    </row>
    <row r="758" spans="1:19">
      <c r="A758">
        <v>757</v>
      </c>
      <c r="B758">
        <v>174.2</v>
      </c>
      <c r="C758">
        <v>18</v>
      </c>
      <c r="D758" t="s">
        <v>48</v>
      </c>
      <c r="E758">
        <v>1</v>
      </c>
      <c r="F758">
        <v>0</v>
      </c>
      <c r="G758">
        <v>43</v>
      </c>
      <c r="H758">
        <v>0</v>
      </c>
      <c r="I758">
        <v>24</v>
      </c>
      <c r="J758">
        <v>0</v>
      </c>
      <c r="K758">
        <f>_xlfn.XLOOKUP(FraudData[[#This Row],[amount]],AmountRules[Amount Min],AmountRules[Risk Points],,-1)</f>
        <v>0</v>
      </c>
      <c r="L758">
        <f>_xlfn.XLOOKUP(FraudData[[#This Row],[transaction_hour]],TimeRules[Hour Min],TimeRules[Risk Points],,-1)</f>
        <v>0</v>
      </c>
      <c r="M758">
        <f>_xlfn.XLOOKUP(FraudData[[#This Row],[foreign_transaction]],ForeignRules[Foreign Transaction],ForeignRules[Risk Points],0)</f>
        <v>3</v>
      </c>
      <c r="N758">
        <f>_xlfn.XLOOKUP(FraudData[[#This Row],[location_mismatch]],Table10[Location Mismatch],Table10[Risk Points],0)</f>
        <v>0</v>
      </c>
      <c r="O758">
        <f>_xlfn.XLOOKUP(FraudData[[#This Row],[device_trust_score]],DeviceRules[Device Min],DeviceRules[Risk Points],,-1)</f>
        <v>2</v>
      </c>
      <c r="P758">
        <f>_xlfn.XLOOKUP(FraudData[[#This Row],[velocity_last_24h]],VelocityRules[Velocity Min],VelocityRules[Risk Points],,-1)</f>
        <v>0</v>
      </c>
      <c r="Q758">
        <f>_xlfn.XLOOKUP(FraudData[[#This Row],[merchant_category]],MerchantRules[Merchant Category],MerchantRules[Risk Points],0)</f>
        <v>0</v>
      </c>
      <c r="R758">
        <f>SUM(FraudData[[#This Row],[Amount Risk]:[Merchant Risk]])</f>
        <v>5</v>
      </c>
      <c r="S758" t="str" cm="1">
        <f t="array" ref="S758">_xlfn.IFS(FraudData[[#This Row],[Fraud Risk Score]]&gt;=8,"High Risk",FraudData[[#This Row],[Fraud Risk Score]]&gt;=6,"Medium Risk",TRUE,"Low Risk")</f>
        <v>Low Risk</v>
      </c>
    </row>
    <row r="759" spans="1:19">
      <c r="A759">
        <v>758</v>
      </c>
      <c r="B759">
        <v>137.22999999999999</v>
      </c>
      <c r="C759">
        <v>19</v>
      </c>
      <c r="D759" t="s">
        <v>49</v>
      </c>
      <c r="E759">
        <v>0</v>
      </c>
      <c r="F759">
        <v>0</v>
      </c>
      <c r="G759">
        <v>56</v>
      </c>
      <c r="H759">
        <v>2</v>
      </c>
      <c r="I759">
        <v>37</v>
      </c>
      <c r="J759">
        <v>0</v>
      </c>
      <c r="K759">
        <f>_xlfn.XLOOKUP(FraudData[[#This Row],[amount]],AmountRules[Amount Min],AmountRules[Risk Points],,-1)</f>
        <v>0</v>
      </c>
      <c r="L759">
        <f>_xlfn.XLOOKUP(FraudData[[#This Row],[transaction_hour]],TimeRules[Hour Min],TimeRules[Risk Points],,-1)</f>
        <v>0</v>
      </c>
      <c r="M759">
        <f>_xlfn.XLOOKUP(FraudData[[#This Row],[foreign_transaction]],ForeignRules[Foreign Transaction],ForeignRules[Risk Points],0)</f>
        <v>0</v>
      </c>
      <c r="N759">
        <f>_xlfn.XLOOKUP(FraudData[[#This Row],[location_mismatch]],Table10[Location Mismatch],Table10[Risk Points],0)</f>
        <v>0</v>
      </c>
      <c r="O759">
        <f>_xlfn.XLOOKUP(FraudData[[#This Row],[device_trust_score]],DeviceRules[Device Min],DeviceRules[Risk Points],,-1)</f>
        <v>1</v>
      </c>
      <c r="P759">
        <f>_xlfn.XLOOKUP(FraudData[[#This Row],[velocity_last_24h]],VelocityRules[Velocity Min],VelocityRules[Risk Points],,-1)</f>
        <v>0</v>
      </c>
      <c r="Q759">
        <f>_xlfn.XLOOKUP(FraudData[[#This Row],[merchant_category]],MerchantRules[Merchant Category],MerchantRules[Risk Points],0)</f>
        <v>1</v>
      </c>
      <c r="R759">
        <f>SUM(FraudData[[#This Row],[Amount Risk]:[Merchant Risk]])</f>
        <v>2</v>
      </c>
      <c r="S759" t="str" cm="1">
        <f t="array" ref="S759">_xlfn.IFS(FraudData[[#This Row],[Fraud Risk Score]]&gt;=8,"High Risk",FraudData[[#This Row],[Fraud Risk Score]]&gt;=6,"Medium Risk",TRUE,"Low Risk")</f>
        <v>Low Risk</v>
      </c>
    </row>
    <row r="760" spans="1:19">
      <c r="A760">
        <v>759</v>
      </c>
      <c r="B760">
        <v>403.79</v>
      </c>
      <c r="C760">
        <v>16</v>
      </c>
      <c r="D760" t="s">
        <v>46</v>
      </c>
      <c r="E760">
        <v>0</v>
      </c>
      <c r="F760">
        <v>0</v>
      </c>
      <c r="G760">
        <v>81</v>
      </c>
      <c r="H760">
        <v>1</v>
      </c>
      <c r="I760">
        <v>29</v>
      </c>
      <c r="J760">
        <v>0</v>
      </c>
      <c r="K760">
        <f>_xlfn.XLOOKUP(FraudData[[#This Row],[amount]],AmountRules[Amount Min],AmountRules[Risk Points],,-1)</f>
        <v>0</v>
      </c>
      <c r="L760">
        <f>_xlfn.XLOOKUP(FraudData[[#This Row],[transaction_hour]],TimeRules[Hour Min],TimeRules[Risk Points],,-1)</f>
        <v>0</v>
      </c>
      <c r="M760">
        <f>_xlfn.XLOOKUP(FraudData[[#This Row],[foreign_transaction]],ForeignRules[Foreign Transaction],ForeignRules[Risk Points],0)</f>
        <v>0</v>
      </c>
      <c r="N760">
        <f>_xlfn.XLOOKUP(FraudData[[#This Row],[location_mismatch]],Table10[Location Mismatch],Table10[Risk Points],0)</f>
        <v>0</v>
      </c>
      <c r="O760">
        <f>_xlfn.XLOOKUP(FraudData[[#This Row],[device_trust_score]],DeviceRules[Device Min],DeviceRules[Risk Points],,-1)</f>
        <v>0</v>
      </c>
      <c r="P760">
        <f>_xlfn.XLOOKUP(FraudData[[#This Row],[velocity_last_24h]],VelocityRules[Velocity Min],VelocityRules[Risk Points],,-1)</f>
        <v>0</v>
      </c>
      <c r="Q760">
        <f>_xlfn.XLOOKUP(FraudData[[#This Row],[merchant_category]],MerchantRules[Merchant Category],MerchantRules[Risk Points],0)</f>
        <v>0</v>
      </c>
      <c r="R760">
        <f>SUM(FraudData[[#This Row],[Amount Risk]:[Merchant Risk]])</f>
        <v>0</v>
      </c>
      <c r="S760" t="str" cm="1">
        <f t="array" ref="S760">_xlfn.IFS(FraudData[[#This Row],[Fraud Risk Score]]&gt;=8,"High Risk",FraudData[[#This Row],[Fraud Risk Score]]&gt;=6,"Medium Risk",TRUE,"Low Risk")</f>
        <v>Low Risk</v>
      </c>
    </row>
    <row r="761" spans="1:19">
      <c r="A761">
        <v>760</v>
      </c>
      <c r="B761">
        <v>279.72000000000003</v>
      </c>
      <c r="C761">
        <v>19</v>
      </c>
      <c r="D761" t="s">
        <v>47</v>
      </c>
      <c r="E761">
        <v>0</v>
      </c>
      <c r="F761">
        <v>0</v>
      </c>
      <c r="G761">
        <v>55</v>
      </c>
      <c r="H761">
        <v>0</v>
      </c>
      <c r="I761">
        <v>24</v>
      </c>
      <c r="J761">
        <v>0</v>
      </c>
      <c r="K761">
        <f>_xlfn.XLOOKUP(FraudData[[#This Row],[amount]],AmountRules[Amount Min],AmountRules[Risk Points],,-1)</f>
        <v>0</v>
      </c>
      <c r="L761">
        <f>_xlfn.XLOOKUP(FraudData[[#This Row],[transaction_hour]],TimeRules[Hour Min],TimeRules[Risk Points],,-1)</f>
        <v>0</v>
      </c>
      <c r="M761">
        <f>_xlfn.XLOOKUP(FraudData[[#This Row],[foreign_transaction]],ForeignRules[Foreign Transaction],ForeignRules[Risk Points],0)</f>
        <v>0</v>
      </c>
      <c r="N761">
        <f>_xlfn.XLOOKUP(FraudData[[#This Row],[location_mismatch]],Table10[Location Mismatch],Table10[Risk Points],0)</f>
        <v>0</v>
      </c>
      <c r="O761">
        <f>_xlfn.XLOOKUP(FraudData[[#This Row],[device_trust_score]],DeviceRules[Device Min],DeviceRules[Risk Points],,-1)</f>
        <v>1</v>
      </c>
      <c r="P761">
        <f>_xlfn.XLOOKUP(FraudData[[#This Row],[velocity_last_24h]],VelocityRules[Velocity Min],VelocityRules[Risk Points],,-1)</f>
        <v>0</v>
      </c>
      <c r="Q761">
        <f>_xlfn.XLOOKUP(FraudData[[#This Row],[merchant_category]],MerchantRules[Merchant Category],MerchantRules[Risk Points],0)</f>
        <v>0</v>
      </c>
      <c r="R761">
        <f>SUM(FraudData[[#This Row],[Amount Risk]:[Merchant Risk]])</f>
        <v>1</v>
      </c>
      <c r="S761" t="str" cm="1">
        <f t="array" ref="S761">_xlfn.IFS(FraudData[[#This Row],[Fraud Risk Score]]&gt;=8,"High Risk",FraudData[[#This Row],[Fraud Risk Score]]&gt;=6,"Medium Risk",TRUE,"Low Risk")</f>
        <v>Low Risk</v>
      </c>
    </row>
    <row r="762" spans="1:19">
      <c r="A762">
        <v>761</v>
      </c>
      <c r="B762">
        <v>29.61</v>
      </c>
      <c r="C762">
        <v>15</v>
      </c>
      <c r="D762" t="s">
        <v>49</v>
      </c>
      <c r="E762">
        <v>0</v>
      </c>
      <c r="F762">
        <v>0</v>
      </c>
      <c r="G762">
        <v>82</v>
      </c>
      <c r="H762">
        <v>1</v>
      </c>
      <c r="I762">
        <v>46</v>
      </c>
      <c r="J762">
        <v>0</v>
      </c>
      <c r="K762">
        <f>_xlfn.XLOOKUP(FraudData[[#This Row],[amount]],AmountRules[Amount Min],AmountRules[Risk Points],,-1)</f>
        <v>0</v>
      </c>
      <c r="L762">
        <f>_xlfn.XLOOKUP(FraudData[[#This Row],[transaction_hour]],TimeRules[Hour Min],TimeRules[Risk Points],,-1)</f>
        <v>0</v>
      </c>
      <c r="M762">
        <f>_xlfn.XLOOKUP(FraudData[[#This Row],[foreign_transaction]],ForeignRules[Foreign Transaction],ForeignRules[Risk Points],0)</f>
        <v>0</v>
      </c>
      <c r="N762">
        <f>_xlfn.XLOOKUP(FraudData[[#This Row],[location_mismatch]],Table10[Location Mismatch],Table10[Risk Points],0)</f>
        <v>0</v>
      </c>
      <c r="O762">
        <f>_xlfn.XLOOKUP(FraudData[[#This Row],[device_trust_score]],DeviceRules[Device Min],DeviceRules[Risk Points],,-1)</f>
        <v>0</v>
      </c>
      <c r="P762">
        <f>_xlfn.XLOOKUP(FraudData[[#This Row],[velocity_last_24h]],VelocityRules[Velocity Min],VelocityRules[Risk Points],,-1)</f>
        <v>0</v>
      </c>
      <c r="Q762">
        <f>_xlfn.XLOOKUP(FraudData[[#This Row],[merchant_category]],MerchantRules[Merchant Category],MerchantRules[Risk Points],0)</f>
        <v>1</v>
      </c>
      <c r="R762">
        <f>SUM(FraudData[[#This Row],[Amount Risk]:[Merchant Risk]])</f>
        <v>1</v>
      </c>
      <c r="S762" t="str" cm="1">
        <f t="array" ref="S762">_xlfn.IFS(FraudData[[#This Row],[Fraud Risk Score]]&gt;=8,"High Risk",FraudData[[#This Row],[Fraud Risk Score]]&gt;=6,"Medium Risk",TRUE,"Low Risk")</f>
        <v>Low Risk</v>
      </c>
    </row>
    <row r="763" spans="1:19">
      <c r="A763">
        <v>762</v>
      </c>
      <c r="B763">
        <v>67.239999999999995</v>
      </c>
      <c r="C763">
        <v>4</v>
      </c>
      <c r="D763" t="s">
        <v>48</v>
      </c>
      <c r="E763">
        <v>0</v>
      </c>
      <c r="F763">
        <v>0</v>
      </c>
      <c r="G763">
        <v>50</v>
      </c>
      <c r="H763">
        <v>2</v>
      </c>
      <c r="I763">
        <v>46</v>
      </c>
      <c r="J763">
        <v>0</v>
      </c>
      <c r="K763">
        <f>_xlfn.XLOOKUP(FraudData[[#This Row],[amount]],AmountRules[Amount Min],AmountRules[Risk Points],,-1)</f>
        <v>0</v>
      </c>
      <c r="L763">
        <f>_xlfn.XLOOKUP(FraudData[[#This Row],[transaction_hour]],TimeRules[Hour Min],TimeRules[Risk Points],,-1)</f>
        <v>0</v>
      </c>
      <c r="M763">
        <f>_xlfn.XLOOKUP(FraudData[[#This Row],[foreign_transaction]],ForeignRules[Foreign Transaction],ForeignRules[Risk Points],0)</f>
        <v>0</v>
      </c>
      <c r="N763">
        <f>_xlfn.XLOOKUP(FraudData[[#This Row],[location_mismatch]],Table10[Location Mismatch],Table10[Risk Points],0)</f>
        <v>0</v>
      </c>
      <c r="O763">
        <f>_xlfn.XLOOKUP(FraudData[[#This Row],[device_trust_score]],DeviceRules[Device Min],DeviceRules[Risk Points],,-1)</f>
        <v>1</v>
      </c>
      <c r="P763">
        <f>_xlfn.XLOOKUP(FraudData[[#This Row],[velocity_last_24h]],VelocityRules[Velocity Min],VelocityRules[Risk Points],,-1)</f>
        <v>0</v>
      </c>
      <c r="Q763">
        <f>_xlfn.XLOOKUP(FraudData[[#This Row],[merchant_category]],MerchantRules[Merchant Category],MerchantRules[Risk Points],0)</f>
        <v>0</v>
      </c>
      <c r="R763">
        <f>SUM(FraudData[[#This Row],[Amount Risk]:[Merchant Risk]])</f>
        <v>1</v>
      </c>
      <c r="S763" t="str" cm="1">
        <f t="array" ref="S763">_xlfn.IFS(FraudData[[#This Row],[Fraud Risk Score]]&gt;=8,"High Risk",FraudData[[#This Row],[Fraud Risk Score]]&gt;=6,"Medium Risk",TRUE,"Low Risk")</f>
        <v>Low Risk</v>
      </c>
    </row>
    <row r="764" spans="1:19">
      <c r="A764">
        <v>763</v>
      </c>
      <c r="B764">
        <v>51.42</v>
      </c>
      <c r="C764">
        <v>2</v>
      </c>
      <c r="D764" t="s">
        <v>49</v>
      </c>
      <c r="E764">
        <v>0</v>
      </c>
      <c r="F764">
        <v>0</v>
      </c>
      <c r="G764">
        <v>72</v>
      </c>
      <c r="H764">
        <v>2</v>
      </c>
      <c r="I764">
        <v>35</v>
      </c>
      <c r="J764">
        <v>0</v>
      </c>
      <c r="K764">
        <f>_xlfn.XLOOKUP(FraudData[[#This Row],[amount]],AmountRules[Amount Min],AmountRules[Risk Points],,-1)</f>
        <v>0</v>
      </c>
      <c r="L764">
        <f>_xlfn.XLOOKUP(FraudData[[#This Row],[transaction_hour]],TimeRules[Hour Min],TimeRules[Risk Points],,-1)</f>
        <v>3</v>
      </c>
      <c r="M764">
        <f>_xlfn.XLOOKUP(FraudData[[#This Row],[foreign_transaction]],ForeignRules[Foreign Transaction],ForeignRules[Risk Points],0)</f>
        <v>0</v>
      </c>
      <c r="N764">
        <f>_xlfn.XLOOKUP(FraudData[[#This Row],[location_mismatch]],Table10[Location Mismatch],Table10[Risk Points],0)</f>
        <v>0</v>
      </c>
      <c r="O764">
        <f>_xlfn.XLOOKUP(FraudData[[#This Row],[device_trust_score]],DeviceRules[Device Min],DeviceRules[Risk Points],,-1)</f>
        <v>0</v>
      </c>
      <c r="P764">
        <f>_xlfn.XLOOKUP(FraudData[[#This Row],[velocity_last_24h]],VelocityRules[Velocity Min],VelocityRules[Risk Points],,-1)</f>
        <v>0</v>
      </c>
      <c r="Q764">
        <f>_xlfn.XLOOKUP(FraudData[[#This Row],[merchant_category]],MerchantRules[Merchant Category],MerchantRules[Risk Points],0)</f>
        <v>1</v>
      </c>
      <c r="R764">
        <f>SUM(FraudData[[#This Row],[Amount Risk]:[Merchant Risk]])</f>
        <v>4</v>
      </c>
      <c r="S764" t="str" cm="1">
        <f t="array" ref="S764">_xlfn.IFS(FraudData[[#This Row],[Fraud Risk Score]]&gt;=8,"High Risk",FraudData[[#This Row],[Fraud Risk Score]]&gt;=6,"Medium Risk",TRUE,"Low Risk")</f>
        <v>Low Risk</v>
      </c>
    </row>
    <row r="765" spans="1:19">
      <c r="A765">
        <v>764</v>
      </c>
      <c r="B765">
        <v>245.23</v>
      </c>
      <c r="C765">
        <v>14</v>
      </c>
      <c r="D765" t="s">
        <v>46</v>
      </c>
      <c r="E765">
        <v>0</v>
      </c>
      <c r="F765">
        <v>0</v>
      </c>
      <c r="G765">
        <v>65</v>
      </c>
      <c r="H765">
        <v>1</v>
      </c>
      <c r="I765">
        <v>19</v>
      </c>
      <c r="J765">
        <v>0</v>
      </c>
      <c r="K765">
        <f>_xlfn.XLOOKUP(FraudData[[#This Row],[amount]],AmountRules[Amount Min],AmountRules[Risk Points],,-1)</f>
        <v>0</v>
      </c>
      <c r="L765">
        <f>_xlfn.XLOOKUP(FraudData[[#This Row],[transaction_hour]],TimeRules[Hour Min],TimeRules[Risk Points],,-1)</f>
        <v>0</v>
      </c>
      <c r="M765">
        <f>_xlfn.XLOOKUP(FraudData[[#This Row],[foreign_transaction]],ForeignRules[Foreign Transaction],ForeignRules[Risk Points],0)</f>
        <v>0</v>
      </c>
      <c r="N765">
        <f>_xlfn.XLOOKUP(FraudData[[#This Row],[location_mismatch]],Table10[Location Mismatch],Table10[Risk Points],0)</f>
        <v>0</v>
      </c>
      <c r="O765">
        <f>_xlfn.XLOOKUP(FraudData[[#This Row],[device_trust_score]],DeviceRules[Device Min],DeviceRules[Risk Points],,-1)</f>
        <v>1</v>
      </c>
      <c r="P765">
        <f>_xlfn.XLOOKUP(FraudData[[#This Row],[velocity_last_24h]],VelocityRules[Velocity Min],VelocityRules[Risk Points],,-1)</f>
        <v>0</v>
      </c>
      <c r="Q765">
        <f>_xlfn.XLOOKUP(FraudData[[#This Row],[merchant_category]],MerchantRules[Merchant Category],MerchantRules[Risk Points],0)</f>
        <v>0</v>
      </c>
      <c r="R765">
        <f>SUM(FraudData[[#This Row],[Amount Risk]:[Merchant Risk]])</f>
        <v>1</v>
      </c>
      <c r="S765" t="str" cm="1">
        <f t="array" ref="S765">_xlfn.IFS(FraudData[[#This Row],[Fraud Risk Score]]&gt;=8,"High Risk",FraudData[[#This Row],[Fraud Risk Score]]&gt;=6,"Medium Risk",TRUE,"Low Risk")</f>
        <v>Low Risk</v>
      </c>
    </row>
    <row r="766" spans="1:19">
      <c r="A766">
        <v>765</v>
      </c>
      <c r="B766">
        <v>6.14</v>
      </c>
      <c r="C766">
        <v>1</v>
      </c>
      <c r="D766" t="s">
        <v>50</v>
      </c>
      <c r="E766">
        <v>0</v>
      </c>
      <c r="F766">
        <v>0</v>
      </c>
      <c r="G766">
        <v>49</v>
      </c>
      <c r="H766">
        <v>0</v>
      </c>
      <c r="I766">
        <v>65</v>
      </c>
      <c r="J766">
        <v>0</v>
      </c>
      <c r="K766">
        <f>_xlfn.XLOOKUP(FraudData[[#This Row],[amount]],AmountRules[Amount Min],AmountRules[Risk Points],,-1)</f>
        <v>0</v>
      </c>
      <c r="L766">
        <f>_xlfn.XLOOKUP(FraudData[[#This Row],[transaction_hour]],TimeRules[Hour Min],TimeRules[Risk Points],,-1)</f>
        <v>3</v>
      </c>
      <c r="M766">
        <f>_xlfn.XLOOKUP(FraudData[[#This Row],[foreign_transaction]],ForeignRules[Foreign Transaction],ForeignRules[Risk Points],0)</f>
        <v>0</v>
      </c>
      <c r="N766">
        <f>_xlfn.XLOOKUP(FraudData[[#This Row],[location_mismatch]],Table10[Location Mismatch],Table10[Risk Points],0)</f>
        <v>0</v>
      </c>
      <c r="O766">
        <f>_xlfn.XLOOKUP(FraudData[[#This Row],[device_trust_score]],DeviceRules[Device Min],DeviceRules[Risk Points],,-1)</f>
        <v>2</v>
      </c>
      <c r="P766">
        <f>_xlfn.XLOOKUP(FraudData[[#This Row],[velocity_last_24h]],VelocityRules[Velocity Min],VelocityRules[Risk Points],,-1)</f>
        <v>0</v>
      </c>
      <c r="Q766">
        <f>_xlfn.XLOOKUP(FraudData[[#This Row],[merchant_category]],MerchantRules[Merchant Category],MerchantRules[Risk Points],0)</f>
        <v>0</v>
      </c>
      <c r="R766">
        <f>SUM(FraudData[[#This Row],[Amount Risk]:[Merchant Risk]])</f>
        <v>5</v>
      </c>
      <c r="S766" t="str" cm="1">
        <f t="array" ref="S766">_xlfn.IFS(FraudData[[#This Row],[Fraud Risk Score]]&gt;=8,"High Risk",FraudData[[#This Row],[Fraud Risk Score]]&gt;=6,"Medium Risk",TRUE,"Low Risk")</f>
        <v>Low Risk</v>
      </c>
    </row>
    <row r="767" spans="1:19">
      <c r="A767">
        <v>766</v>
      </c>
      <c r="B767">
        <v>151.87</v>
      </c>
      <c r="C767">
        <v>12</v>
      </c>
      <c r="D767" t="s">
        <v>50</v>
      </c>
      <c r="E767">
        <v>0</v>
      </c>
      <c r="F767">
        <v>0</v>
      </c>
      <c r="G767">
        <v>71</v>
      </c>
      <c r="H767">
        <v>1</v>
      </c>
      <c r="I767">
        <v>28</v>
      </c>
      <c r="J767">
        <v>0</v>
      </c>
      <c r="K767">
        <f>_xlfn.XLOOKUP(FraudData[[#This Row],[amount]],AmountRules[Amount Min],AmountRules[Risk Points],,-1)</f>
        <v>0</v>
      </c>
      <c r="L767">
        <f>_xlfn.XLOOKUP(FraudData[[#This Row],[transaction_hour]],TimeRules[Hour Min],TimeRules[Risk Points],,-1)</f>
        <v>0</v>
      </c>
      <c r="M767">
        <f>_xlfn.XLOOKUP(FraudData[[#This Row],[foreign_transaction]],ForeignRules[Foreign Transaction],ForeignRules[Risk Points],0)</f>
        <v>0</v>
      </c>
      <c r="N767">
        <f>_xlfn.XLOOKUP(FraudData[[#This Row],[location_mismatch]],Table10[Location Mismatch],Table10[Risk Points],0)</f>
        <v>0</v>
      </c>
      <c r="O767">
        <f>_xlfn.XLOOKUP(FraudData[[#This Row],[device_trust_score]],DeviceRules[Device Min],DeviceRules[Risk Points],,-1)</f>
        <v>0</v>
      </c>
      <c r="P767">
        <f>_xlfn.XLOOKUP(FraudData[[#This Row],[velocity_last_24h]],VelocityRules[Velocity Min],VelocityRules[Risk Points],,-1)</f>
        <v>0</v>
      </c>
      <c r="Q767">
        <f>_xlfn.XLOOKUP(FraudData[[#This Row],[merchant_category]],MerchantRules[Merchant Category],MerchantRules[Risk Points],0)</f>
        <v>0</v>
      </c>
      <c r="R767">
        <f>SUM(FraudData[[#This Row],[Amount Risk]:[Merchant Risk]])</f>
        <v>0</v>
      </c>
      <c r="S767" t="str" cm="1">
        <f t="array" ref="S767">_xlfn.IFS(FraudData[[#This Row],[Fraud Risk Score]]&gt;=8,"High Risk",FraudData[[#This Row],[Fraud Risk Score]]&gt;=6,"Medium Risk",TRUE,"Low Risk")</f>
        <v>Low Risk</v>
      </c>
    </row>
    <row r="768" spans="1:19">
      <c r="A768">
        <v>767</v>
      </c>
      <c r="B768">
        <v>258.73</v>
      </c>
      <c r="C768">
        <v>21</v>
      </c>
      <c r="D768" t="s">
        <v>47</v>
      </c>
      <c r="E768">
        <v>0</v>
      </c>
      <c r="F768">
        <v>0</v>
      </c>
      <c r="G768">
        <v>78</v>
      </c>
      <c r="H768">
        <v>0</v>
      </c>
      <c r="I768">
        <v>43</v>
      </c>
      <c r="J768">
        <v>0</v>
      </c>
      <c r="K768">
        <f>_xlfn.XLOOKUP(FraudData[[#This Row],[amount]],AmountRules[Amount Min],AmountRules[Risk Points],,-1)</f>
        <v>0</v>
      </c>
      <c r="L768">
        <f>_xlfn.XLOOKUP(FraudData[[#This Row],[transaction_hour]],TimeRules[Hour Min],TimeRules[Risk Points],,-1)</f>
        <v>0</v>
      </c>
      <c r="M768">
        <f>_xlfn.XLOOKUP(FraudData[[#This Row],[foreign_transaction]],ForeignRules[Foreign Transaction],ForeignRules[Risk Points],0)</f>
        <v>0</v>
      </c>
      <c r="N768">
        <f>_xlfn.XLOOKUP(FraudData[[#This Row],[location_mismatch]],Table10[Location Mismatch],Table10[Risk Points],0)</f>
        <v>0</v>
      </c>
      <c r="O768">
        <f>_xlfn.XLOOKUP(FraudData[[#This Row],[device_trust_score]],DeviceRules[Device Min],DeviceRules[Risk Points],,-1)</f>
        <v>0</v>
      </c>
      <c r="P768">
        <f>_xlfn.XLOOKUP(FraudData[[#This Row],[velocity_last_24h]],VelocityRules[Velocity Min],VelocityRules[Risk Points],,-1)</f>
        <v>0</v>
      </c>
      <c r="Q768">
        <f>_xlfn.XLOOKUP(FraudData[[#This Row],[merchant_category]],MerchantRules[Merchant Category],MerchantRules[Risk Points],0)</f>
        <v>0</v>
      </c>
      <c r="R768">
        <f>SUM(FraudData[[#This Row],[Amount Risk]:[Merchant Risk]])</f>
        <v>0</v>
      </c>
      <c r="S768" t="str" cm="1">
        <f t="array" ref="S768">_xlfn.IFS(FraudData[[#This Row],[Fraud Risk Score]]&gt;=8,"High Risk",FraudData[[#This Row],[Fraud Risk Score]]&gt;=6,"Medium Risk",TRUE,"Low Risk")</f>
        <v>Low Risk</v>
      </c>
    </row>
    <row r="769" spans="1:19">
      <c r="A769">
        <v>768</v>
      </c>
      <c r="B769">
        <v>376.86</v>
      </c>
      <c r="C769">
        <v>7</v>
      </c>
      <c r="D769" t="s">
        <v>47</v>
      </c>
      <c r="E769">
        <v>0</v>
      </c>
      <c r="F769">
        <v>0</v>
      </c>
      <c r="G769">
        <v>81</v>
      </c>
      <c r="H769">
        <v>2</v>
      </c>
      <c r="I769">
        <v>44</v>
      </c>
      <c r="J769">
        <v>0</v>
      </c>
      <c r="K769">
        <f>_xlfn.XLOOKUP(FraudData[[#This Row],[amount]],AmountRules[Amount Min],AmountRules[Risk Points],,-1)</f>
        <v>0</v>
      </c>
      <c r="L769">
        <f>_xlfn.XLOOKUP(FraudData[[#This Row],[transaction_hour]],TimeRules[Hour Min],TimeRules[Risk Points],,-1)</f>
        <v>0</v>
      </c>
      <c r="M769">
        <f>_xlfn.XLOOKUP(FraudData[[#This Row],[foreign_transaction]],ForeignRules[Foreign Transaction],ForeignRules[Risk Points],0)</f>
        <v>0</v>
      </c>
      <c r="N769">
        <f>_xlfn.XLOOKUP(FraudData[[#This Row],[location_mismatch]],Table10[Location Mismatch],Table10[Risk Points],0)</f>
        <v>0</v>
      </c>
      <c r="O769">
        <f>_xlfn.XLOOKUP(FraudData[[#This Row],[device_trust_score]],DeviceRules[Device Min],DeviceRules[Risk Points],,-1)</f>
        <v>0</v>
      </c>
      <c r="P769">
        <f>_xlfn.XLOOKUP(FraudData[[#This Row],[velocity_last_24h]],VelocityRules[Velocity Min],VelocityRules[Risk Points],,-1)</f>
        <v>0</v>
      </c>
      <c r="Q769">
        <f>_xlfn.XLOOKUP(FraudData[[#This Row],[merchant_category]],MerchantRules[Merchant Category],MerchantRules[Risk Points],0)</f>
        <v>0</v>
      </c>
      <c r="R769">
        <f>SUM(FraudData[[#This Row],[Amount Risk]:[Merchant Risk]])</f>
        <v>0</v>
      </c>
      <c r="S769" t="str" cm="1">
        <f t="array" ref="S769">_xlfn.IFS(FraudData[[#This Row],[Fraud Risk Score]]&gt;=8,"High Risk",FraudData[[#This Row],[Fraud Risk Score]]&gt;=6,"Medium Risk",TRUE,"Low Risk")</f>
        <v>Low Risk</v>
      </c>
    </row>
    <row r="770" spans="1:19">
      <c r="A770">
        <v>769</v>
      </c>
      <c r="B770">
        <v>75.36</v>
      </c>
      <c r="C770">
        <v>22</v>
      </c>
      <c r="D770" t="s">
        <v>46</v>
      </c>
      <c r="E770">
        <v>1</v>
      </c>
      <c r="F770">
        <v>0</v>
      </c>
      <c r="G770">
        <v>96</v>
      </c>
      <c r="H770">
        <v>0</v>
      </c>
      <c r="I770">
        <v>36</v>
      </c>
      <c r="J770">
        <v>0</v>
      </c>
      <c r="K770">
        <f>_xlfn.XLOOKUP(FraudData[[#This Row],[amount]],AmountRules[Amount Min],AmountRules[Risk Points],,-1)</f>
        <v>0</v>
      </c>
      <c r="L770">
        <f>_xlfn.XLOOKUP(FraudData[[#This Row],[transaction_hour]],TimeRules[Hour Min],TimeRules[Risk Points],,-1)</f>
        <v>0</v>
      </c>
      <c r="M770">
        <f>_xlfn.XLOOKUP(FraudData[[#This Row],[foreign_transaction]],ForeignRules[Foreign Transaction],ForeignRules[Risk Points],0)</f>
        <v>3</v>
      </c>
      <c r="N770">
        <f>_xlfn.XLOOKUP(FraudData[[#This Row],[location_mismatch]],Table10[Location Mismatch],Table10[Risk Points],0)</f>
        <v>0</v>
      </c>
      <c r="O770">
        <f>_xlfn.XLOOKUP(FraudData[[#This Row],[device_trust_score]],DeviceRules[Device Min],DeviceRules[Risk Points],,-1)</f>
        <v>0</v>
      </c>
      <c r="P770">
        <f>_xlfn.XLOOKUP(FraudData[[#This Row],[velocity_last_24h]],VelocityRules[Velocity Min],VelocityRules[Risk Points],,-1)</f>
        <v>0</v>
      </c>
      <c r="Q770">
        <f>_xlfn.XLOOKUP(FraudData[[#This Row],[merchant_category]],MerchantRules[Merchant Category],MerchantRules[Risk Points],0)</f>
        <v>0</v>
      </c>
      <c r="R770">
        <f>SUM(FraudData[[#This Row],[Amount Risk]:[Merchant Risk]])</f>
        <v>3</v>
      </c>
      <c r="S770" t="str" cm="1">
        <f t="array" ref="S770">_xlfn.IFS(FraudData[[#This Row],[Fraud Risk Score]]&gt;=8,"High Risk",FraudData[[#This Row],[Fraud Risk Score]]&gt;=6,"Medium Risk",TRUE,"Low Risk")</f>
        <v>Low Risk</v>
      </c>
    </row>
    <row r="771" spans="1:19">
      <c r="A771">
        <v>770</v>
      </c>
      <c r="B771">
        <v>309.93</v>
      </c>
      <c r="C771">
        <v>16</v>
      </c>
      <c r="D771" t="s">
        <v>47</v>
      </c>
      <c r="E771">
        <v>0</v>
      </c>
      <c r="F771">
        <v>0</v>
      </c>
      <c r="G771">
        <v>85</v>
      </c>
      <c r="H771">
        <v>0</v>
      </c>
      <c r="I771">
        <v>55</v>
      </c>
      <c r="J771">
        <v>0</v>
      </c>
      <c r="K771">
        <f>_xlfn.XLOOKUP(FraudData[[#This Row],[amount]],AmountRules[Amount Min],AmountRules[Risk Points],,-1)</f>
        <v>0</v>
      </c>
      <c r="L771">
        <f>_xlfn.XLOOKUP(FraudData[[#This Row],[transaction_hour]],TimeRules[Hour Min],TimeRules[Risk Points],,-1)</f>
        <v>0</v>
      </c>
      <c r="M771">
        <f>_xlfn.XLOOKUP(FraudData[[#This Row],[foreign_transaction]],ForeignRules[Foreign Transaction],ForeignRules[Risk Points],0)</f>
        <v>0</v>
      </c>
      <c r="N771">
        <f>_xlfn.XLOOKUP(FraudData[[#This Row],[location_mismatch]],Table10[Location Mismatch],Table10[Risk Points],0)</f>
        <v>0</v>
      </c>
      <c r="O771">
        <f>_xlfn.XLOOKUP(FraudData[[#This Row],[device_trust_score]],DeviceRules[Device Min],DeviceRules[Risk Points],,-1)</f>
        <v>0</v>
      </c>
      <c r="P771">
        <f>_xlfn.XLOOKUP(FraudData[[#This Row],[velocity_last_24h]],VelocityRules[Velocity Min],VelocityRules[Risk Points],,-1)</f>
        <v>0</v>
      </c>
      <c r="Q771">
        <f>_xlfn.XLOOKUP(FraudData[[#This Row],[merchant_category]],MerchantRules[Merchant Category],MerchantRules[Risk Points],0)</f>
        <v>0</v>
      </c>
      <c r="R771">
        <f>SUM(FraudData[[#This Row],[Amount Risk]:[Merchant Risk]])</f>
        <v>0</v>
      </c>
      <c r="S771" t="str" cm="1">
        <f t="array" ref="S771">_xlfn.IFS(FraudData[[#This Row],[Fraud Risk Score]]&gt;=8,"High Risk",FraudData[[#This Row],[Fraud Risk Score]]&gt;=6,"Medium Risk",TRUE,"Low Risk")</f>
        <v>Low Risk</v>
      </c>
    </row>
    <row r="772" spans="1:19">
      <c r="A772">
        <v>771</v>
      </c>
      <c r="B772">
        <v>21.1</v>
      </c>
      <c r="C772">
        <v>3</v>
      </c>
      <c r="D772" t="s">
        <v>50</v>
      </c>
      <c r="E772">
        <v>0</v>
      </c>
      <c r="F772">
        <v>1</v>
      </c>
      <c r="G772">
        <v>28</v>
      </c>
      <c r="H772">
        <v>2</v>
      </c>
      <c r="I772">
        <v>37</v>
      </c>
      <c r="J772">
        <v>1</v>
      </c>
      <c r="K772">
        <f>_xlfn.XLOOKUP(FraudData[[#This Row],[amount]],AmountRules[Amount Min],AmountRules[Risk Points],,-1)</f>
        <v>0</v>
      </c>
      <c r="L772">
        <f>_xlfn.XLOOKUP(FraudData[[#This Row],[transaction_hour]],TimeRules[Hour Min],TimeRules[Risk Points],,-1)</f>
        <v>3</v>
      </c>
      <c r="M772">
        <f>_xlfn.XLOOKUP(FraudData[[#This Row],[foreign_transaction]],ForeignRules[Foreign Transaction],ForeignRules[Risk Points],0)</f>
        <v>0</v>
      </c>
      <c r="N772">
        <f>_xlfn.XLOOKUP(FraudData[[#This Row],[location_mismatch]],Table10[Location Mismatch],Table10[Risk Points],0)</f>
        <v>3</v>
      </c>
      <c r="O772">
        <f>_xlfn.XLOOKUP(FraudData[[#This Row],[device_trust_score]],DeviceRules[Device Min],DeviceRules[Risk Points],,-1)</f>
        <v>3</v>
      </c>
      <c r="P772">
        <f>_xlfn.XLOOKUP(FraudData[[#This Row],[velocity_last_24h]],VelocityRules[Velocity Min],VelocityRules[Risk Points],,-1)</f>
        <v>0</v>
      </c>
      <c r="Q772">
        <f>_xlfn.XLOOKUP(FraudData[[#This Row],[merchant_category]],MerchantRules[Merchant Category],MerchantRules[Risk Points],0)</f>
        <v>0</v>
      </c>
      <c r="R772">
        <f>SUM(FraudData[[#This Row],[Amount Risk]:[Merchant Risk]])</f>
        <v>9</v>
      </c>
      <c r="S772" t="str" cm="1">
        <f t="array" ref="S772">_xlfn.IFS(FraudData[[#This Row],[Fraud Risk Score]]&gt;=8,"High Risk",FraudData[[#This Row],[Fraud Risk Score]]&gt;=6,"Medium Risk",TRUE,"Low Risk")</f>
        <v>High Risk</v>
      </c>
    </row>
    <row r="773" spans="1:19">
      <c r="A773">
        <v>772</v>
      </c>
      <c r="B773">
        <v>337.27</v>
      </c>
      <c r="C773">
        <v>18</v>
      </c>
      <c r="D773" t="s">
        <v>46</v>
      </c>
      <c r="E773">
        <v>0</v>
      </c>
      <c r="F773">
        <v>0</v>
      </c>
      <c r="G773">
        <v>55</v>
      </c>
      <c r="H773">
        <v>1</v>
      </c>
      <c r="I773">
        <v>41</v>
      </c>
      <c r="J773">
        <v>0</v>
      </c>
      <c r="K773">
        <f>_xlfn.XLOOKUP(FraudData[[#This Row],[amount]],AmountRules[Amount Min],AmountRules[Risk Points],,-1)</f>
        <v>0</v>
      </c>
      <c r="L773">
        <f>_xlfn.XLOOKUP(FraudData[[#This Row],[transaction_hour]],TimeRules[Hour Min],TimeRules[Risk Points],,-1)</f>
        <v>0</v>
      </c>
      <c r="M773">
        <f>_xlfn.XLOOKUP(FraudData[[#This Row],[foreign_transaction]],ForeignRules[Foreign Transaction],ForeignRules[Risk Points],0)</f>
        <v>0</v>
      </c>
      <c r="N773">
        <f>_xlfn.XLOOKUP(FraudData[[#This Row],[location_mismatch]],Table10[Location Mismatch],Table10[Risk Points],0)</f>
        <v>0</v>
      </c>
      <c r="O773">
        <f>_xlfn.XLOOKUP(FraudData[[#This Row],[device_trust_score]],DeviceRules[Device Min],DeviceRules[Risk Points],,-1)</f>
        <v>1</v>
      </c>
      <c r="P773">
        <f>_xlfn.XLOOKUP(FraudData[[#This Row],[velocity_last_24h]],VelocityRules[Velocity Min],VelocityRules[Risk Points],,-1)</f>
        <v>0</v>
      </c>
      <c r="Q773">
        <f>_xlfn.XLOOKUP(FraudData[[#This Row],[merchant_category]],MerchantRules[Merchant Category],MerchantRules[Risk Points],0)</f>
        <v>0</v>
      </c>
      <c r="R773">
        <f>SUM(FraudData[[#This Row],[Amount Risk]:[Merchant Risk]])</f>
        <v>1</v>
      </c>
      <c r="S773" t="str" cm="1">
        <f t="array" ref="S773">_xlfn.IFS(FraudData[[#This Row],[Fraud Risk Score]]&gt;=8,"High Risk",FraudData[[#This Row],[Fraud Risk Score]]&gt;=6,"Medium Risk",TRUE,"Low Risk")</f>
        <v>Low Risk</v>
      </c>
    </row>
    <row r="774" spans="1:19">
      <c r="A774">
        <v>773</v>
      </c>
      <c r="B774">
        <v>24.55</v>
      </c>
      <c r="C774">
        <v>21</v>
      </c>
      <c r="D774" t="s">
        <v>46</v>
      </c>
      <c r="E774">
        <v>1</v>
      </c>
      <c r="F774">
        <v>0</v>
      </c>
      <c r="G774">
        <v>91</v>
      </c>
      <c r="H774">
        <v>3</v>
      </c>
      <c r="I774">
        <v>56</v>
      </c>
      <c r="J774">
        <v>0</v>
      </c>
      <c r="K774">
        <f>_xlfn.XLOOKUP(FraudData[[#This Row],[amount]],AmountRules[Amount Min],AmountRules[Risk Points],,-1)</f>
        <v>0</v>
      </c>
      <c r="L774">
        <f>_xlfn.XLOOKUP(FraudData[[#This Row],[transaction_hour]],TimeRules[Hour Min],TimeRules[Risk Points],,-1)</f>
        <v>0</v>
      </c>
      <c r="M774">
        <f>_xlfn.XLOOKUP(FraudData[[#This Row],[foreign_transaction]],ForeignRules[Foreign Transaction],ForeignRules[Risk Points],0)</f>
        <v>3</v>
      </c>
      <c r="N774">
        <f>_xlfn.XLOOKUP(FraudData[[#This Row],[location_mismatch]],Table10[Location Mismatch],Table10[Risk Points],0)</f>
        <v>0</v>
      </c>
      <c r="O774">
        <f>_xlfn.XLOOKUP(FraudData[[#This Row],[device_trust_score]],DeviceRules[Device Min],DeviceRules[Risk Points],,-1)</f>
        <v>0</v>
      </c>
      <c r="P774">
        <f>_xlfn.XLOOKUP(FraudData[[#This Row],[velocity_last_24h]],VelocityRules[Velocity Min],VelocityRules[Risk Points],,-1)</f>
        <v>0</v>
      </c>
      <c r="Q774">
        <f>_xlfn.XLOOKUP(FraudData[[#This Row],[merchant_category]],MerchantRules[Merchant Category],MerchantRules[Risk Points],0)</f>
        <v>0</v>
      </c>
      <c r="R774">
        <f>SUM(FraudData[[#This Row],[Amount Risk]:[Merchant Risk]])</f>
        <v>3</v>
      </c>
      <c r="S774" t="str" cm="1">
        <f t="array" ref="S774">_xlfn.IFS(FraudData[[#This Row],[Fraud Risk Score]]&gt;=8,"High Risk",FraudData[[#This Row],[Fraud Risk Score]]&gt;=6,"Medium Risk",TRUE,"Low Risk")</f>
        <v>Low Risk</v>
      </c>
    </row>
    <row r="775" spans="1:19">
      <c r="A775">
        <v>774</v>
      </c>
      <c r="B775">
        <v>91.14</v>
      </c>
      <c r="C775">
        <v>8</v>
      </c>
      <c r="D775" t="s">
        <v>46</v>
      </c>
      <c r="E775">
        <v>0</v>
      </c>
      <c r="F775">
        <v>0</v>
      </c>
      <c r="G775">
        <v>65</v>
      </c>
      <c r="H775">
        <v>4</v>
      </c>
      <c r="I775">
        <v>30</v>
      </c>
      <c r="J775">
        <v>0</v>
      </c>
      <c r="K775">
        <f>_xlfn.XLOOKUP(FraudData[[#This Row],[amount]],AmountRules[Amount Min],AmountRules[Risk Points],,-1)</f>
        <v>0</v>
      </c>
      <c r="L775">
        <f>_xlfn.XLOOKUP(FraudData[[#This Row],[transaction_hour]],TimeRules[Hour Min],TimeRules[Risk Points],,-1)</f>
        <v>0</v>
      </c>
      <c r="M775">
        <f>_xlfn.XLOOKUP(FraudData[[#This Row],[foreign_transaction]],ForeignRules[Foreign Transaction],ForeignRules[Risk Points],0)</f>
        <v>0</v>
      </c>
      <c r="N775">
        <f>_xlfn.XLOOKUP(FraudData[[#This Row],[location_mismatch]],Table10[Location Mismatch],Table10[Risk Points],0)</f>
        <v>0</v>
      </c>
      <c r="O775">
        <f>_xlfn.XLOOKUP(FraudData[[#This Row],[device_trust_score]],DeviceRules[Device Min],DeviceRules[Risk Points],,-1)</f>
        <v>1</v>
      </c>
      <c r="P775">
        <f>_xlfn.XLOOKUP(FraudData[[#This Row],[velocity_last_24h]],VelocityRules[Velocity Min],VelocityRules[Risk Points],,-1)</f>
        <v>0</v>
      </c>
      <c r="Q775">
        <f>_xlfn.XLOOKUP(FraudData[[#This Row],[merchant_category]],MerchantRules[Merchant Category],MerchantRules[Risk Points],0)</f>
        <v>0</v>
      </c>
      <c r="R775">
        <f>SUM(FraudData[[#This Row],[Amount Risk]:[Merchant Risk]])</f>
        <v>1</v>
      </c>
      <c r="S775" t="str" cm="1">
        <f t="array" ref="S775">_xlfn.IFS(FraudData[[#This Row],[Fraud Risk Score]]&gt;=8,"High Risk",FraudData[[#This Row],[Fraud Risk Score]]&gt;=6,"Medium Risk",TRUE,"Low Risk")</f>
        <v>Low Risk</v>
      </c>
    </row>
    <row r="776" spans="1:19">
      <c r="A776">
        <v>775</v>
      </c>
      <c r="B776">
        <v>287.27999999999997</v>
      </c>
      <c r="C776">
        <v>22</v>
      </c>
      <c r="D776" t="s">
        <v>49</v>
      </c>
      <c r="E776">
        <v>0</v>
      </c>
      <c r="F776">
        <v>0</v>
      </c>
      <c r="G776">
        <v>50</v>
      </c>
      <c r="H776">
        <v>2</v>
      </c>
      <c r="I776">
        <v>23</v>
      </c>
      <c r="J776">
        <v>0</v>
      </c>
      <c r="K776">
        <f>_xlfn.XLOOKUP(FraudData[[#This Row],[amount]],AmountRules[Amount Min],AmountRules[Risk Points],,-1)</f>
        <v>0</v>
      </c>
      <c r="L776">
        <f>_xlfn.XLOOKUP(FraudData[[#This Row],[transaction_hour]],TimeRules[Hour Min],TimeRules[Risk Points],,-1)</f>
        <v>0</v>
      </c>
      <c r="M776">
        <f>_xlfn.XLOOKUP(FraudData[[#This Row],[foreign_transaction]],ForeignRules[Foreign Transaction],ForeignRules[Risk Points],0)</f>
        <v>0</v>
      </c>
      <c r="N776">
        <f>_xlfn.XLOOKUP(FraudData[[#This Row],[location_mismatch]],Table10[Location Mismatch],Table10[Risk Points],0)</f>
        <v>0</v>
      </c>
      <c r="O776">
        <f>_xlfn.XLOOKUP(FraudData[[#This Row],[device_trust_score]],DeviceRules[Device Min],DeviceRules[Risk Points],,-1)</f>
        <v>1</v>
      </c>
      <c r="P776">
        <f>_xlfn.XLOOKUP(FraudData[[#This Row],[velocity_last_24h]],VelocityRules[Velocity Min],VelocityRules[Risk Points],,-1)</f>
        <v>0</v>
      </c>
      <c r="Q776">
        <f>_xlfn.XLOOKUP(FraudData[[#This Row],[merchant_category]],MerchantRules[Merchant Category],MerchantRules[Risk Points],0)</f>
        <v>1</v>
      </c>
      <c r="R776">
        <f>SUM(FraudData[[#This Row],[Amount Risk]:[Merchant Risk]])</f>
        <v>2</v>
      </c>
      <c r="S776" t="str" cm="1">
        <f t="array" ref="S776">_xlfn.IFS(FraudData[[#This Row],[Fraud Risk Score]]&gt;=8,"High Risk",FraudData[[#This Row],[Fraud Risk Score]]&gt;=6,"Medium Risk",TRUE,"Low Risk")</f>
        <v>Low Risk</v>
      </c>
    </row>
    <row r="777" spans="1:19">
      <c r="A777">
        <v>776</v>
      </c>
      <c r="B777">
        <v>29.24</v>
      </c>
      <c r="C777">
        <v>14</v>
      </c>
      <c r="D777" t="s">
        <v>47</v>
      </c>
      <c r="E777">
        <v>1</v>
      </c>
      <c r="F777">
        <v>1</v>
      </c>
      <c r="G777">
        <v>92</v>
      </c>
      <c r="H777">
        <v>2</v>
      </c>
      <c r="I777">
        <v>57</v>
      </c>
      <c r="J777">
        <v>0</v>
      </c>
      <c r="K777">
        <f>_xlfn.XLOOKUP(FraudData[[#This Row],[amount]],AmountRules[Amount Min],AmountRules[Risk Points],,-1)</f>
        <v>0</v>
      </c>
      <c r="L777">
        <f>_xlfn.XLOOKUP(FraudData[[#This Row],[transaction_hour]],TimeRules[Hour Min],TimeRules[Risk Points],,-1)</f>
        <v>0</v>
      </c>
      <c r="M777">
        <f>_xlfn.XLOOKUP(FraudData[[#This Row],[foreign_transaction]],ForeignRules[Foreign Transaction],ForeignRules[Risk Points],0)</f>
        <v>3</v>
      </c>
      <c r="N777">
        <f>_xlfn.XLOOKUP(FraudData[[#This Row],[location_mismatch]],Table10[Location Mismatch],Table10[Risk Points],0)</f>
        <v>3</v>
      </c>
      <c r="O777">
        <f>_xlfn.XLOOKUP(FraudData[[#This Row],[device_trust_score]],DeviceRules[Device Min],DeviceRules[Risk Points],,-1)</f>
        <v>0</v>
      </c>
      <c r="P777">
        <f>_xlfn.XLOOKUP(FraudData[[#This Row],[velocity_last_24h]],VelocityRules[Velocity Min],VelocityRules[Risk Points],,-1)</f>
        <v>0</v>
      </c>
      <c r="Q777">
        <f>_xlfn.XLOOKUP(FraudData[[#This Row],[merchant_category]],MerchantRules[Merchant Category],MerchantRules[Risk Points],0)</f>
        <v>0</v>
      </c>
      <c r="R777">
        <f>SUM(FraudData[[#This Row],[Amount Risk]:[Merchant Risk]])</f>
        <v>6</v>
      </c>
      <c r="S777" t="str" cm="1">
        <f t="array" ref="S777">_xlfn.IFS(FraudData[[#This Row],[Fraud Risk Score]]&gt;=8,"High Risk",FraudData[[#This Row],[Fraud Risk Score]]&gt;=6,"Medium Risk",TRUE,"Low Risk")</f>
        <v>Medium Risk</v>
      </c>
    </row>
    <row r="778" spans="1:19">
      <c r="A778">
        <v>777</v>
      </c>
      <c r="B778">
        <v>46.87</v>
      </c>
      <c r="C778">
        <v>8</v>
      </c>
      <c r="D778" t="s">
        <v>48</v>
      </c>
      <c r="E778">
        <v>0</v>
      </c>
      <c r="F778">
        <v>0</v>
      </c>
      <c r="G778">
        <v>90</v>
      </c>
      <c r="H778">
        <v>2</v>
      </c>
      <c r="I778">
        <v>54</v>
      </c>
      <c r="J778">
        <v>0</v>
      </c>
      <c r="K778">
        <f>_xlfn.XLOOKUP(FraudData[[#This Row],[amount]],AmountRules[Amount Min],AmountRules[Risk Points],,-1)</f>
        <v>0</v>
      </c>
      <c r="L778">
        <f>_xlfn.XLOOKUP(FraudData[[#This Row],[transaction_hour]],TimeRules[Hour Min],TimeRules[Risk Points],,-1)</f>
        <v>0</v>
      </c>
      <c r="M778">
        <f>_xlfn.XLOOKUP(FraudData[[#This Row],[foreign_transaction]],ForeignRules[Foreign Transaction],ForeignRules[Risk Points],0)</f>
        <v>0</v>
      </c>
      <c r="N778">
        <f>_xlfn.XLOOKUP(FraudData[[#This Row],[location_mismatch]],Table10[Location Mismatch],Table10[Risk Points],0)</f>
        <v>0</v>
      </c>
      <c r="O778">
        <f>_xlfn.XLOOKUP(FraudData[[#This Row],[device_trust_score]],DeviceRules[Device Min],DeviceRules[Risk Points],,-1)</f>
        <v>0</v>
      </c>
      <c r="P778">
        <f>_xlfn.XLOOKUP(FraudData[[#This Row],[velocity_last_24h]],VelocityRules[Velocity Min],VelocityRules[Risk Points],,-1)</f>
        <v>0</v>
      </c>
      <c r="Q778">
        <f>_xlfn.XLOOKUP(FraudData[[#This Row],[merchant_category]],MerchantRules[Merchant Category],MerchantRules[Risk Points],0)</f>
        <v>0</v>
      </c>
      <c r="R778">
        <f>SUM(FraudData[[#This Row],[Amount Risk]:[Merchant Risk]])</f>
        <v>0</v>
      </c>
      <c r="S778" t="str" cm="1">
        <f t="array" ref="S778">_xlfn.IFS(FraudData[[#This Row],[Fraud Risk Score]]&gt;=8,"High Risk",FraudData[[#This Row],[Fraud Risk Score]]&gt;=6,"Medium Risk",TRUE,"Low Risk")</f>
        <v>Low Risk</v>
      </c>
    </row>
    <row r="779" spans="1:19">
      <c r="A779">
        <v>778</v>
      </c>
      <c r="B779">
        <v>230.59</v>
      </c>
      <c r="C779">
        <v>23</v>
      </c>
      <c r="D779" t="s">
        <v>50</v>
      </c>
      <c r="E779">
        <v>0</v>
      </c>
      <c r="F779">
        <v>0</v>
      </c>
      <c r="G779">
        <v>43</v>
      </c>
      <c r="H779">
        <v>3</v>
      </c>
      <c r="I779">
        <v>18</v>
      </c>
      <c r="J779">
        <v>0</v>
      </c>
      <c r="K779">
        <f>_xlfn.XLOOKUP(FraudData[[#This Row],[amount]],AmountRules[Amount Min],AmountRules[Risk Points],,-1)</f>
        <v>0</v>
      </c>
      <c r="L779">
        <f>_xlfn.XLOOKUP(FraudData[[#This Row],[transaction_hour]],TimeRules[Hour Min],TimeRules[Risk Points],,-1)</f>
        <v>1</v>
      </c>
      <c r="M779">
        <f>_xlfn.XLOOKUP(FraudData[[#This Row],[foreign_transaction]],ForeignRules[Foreign Transaction],ForeignRules[Risk Points],0)</f>
        <v>0</v>
      </c>
      <c r="N779">
        <f>_xlfn.XLOOKUP(FraudData[[#This Row],[location_mismatch]],Table10[Location Mismatch],Table10[Risk Points],0)</f>
        <v>0</v>
      </c>
      <c r="O779">
        <f>_xlfn.XLOOKUP(FraudData[[#This Row],[device_trust_score]],DeviceRules[Device Min],DeviceRules[Risk Points],,-1)</f>
        <v>2</v>
      </c>
      <c r="P779">
        <f>_xlfn.XLOOKUP(FraudData[[#This Row],[velocity_last_24h]],VelocityRules[Velocity Min],VelocityRules[Risk Points],,-1)</f>
        <v>0</v>
      </c>
      <c r="Q779">
        <f>_xlfn.XLOOKUP(FraudData[[#This Row],[merchant_category]],MerchantRules[Merchant Category],MerchantRules[Risk Points],0)</f>
        <v>0</v>
      </c>
      <c r="R779">
        <f>SUM(FraudData[[#This Row],[Amount Risk]:[Merchant Risk]])</f>
        <v>3</v>
      </c>
      <c r="S779" t="str" cm="1">
        <f t="array" ref="S779">_xlfn.IFS(FraudData[[#This Row],[Fraud Risk Score]]&gt;=8,"High Risk",FraudData[[#This Row],[Fraud Risk Score]]&gt;=6,"Medium Risk",TRUE,"Low Risk")</f>
        <v>Low Risk</v>
      </c>
    </row>
    <row r="780" spans="1:19">
      <c r="A780">
        <v>779</v>
      </c>
      <c r="B780">
        <v>229.16</v>
      </c>
      <c r="C780">
        <v>20</v>
      </c>
      <c r="D780" t="s">
        <v>47</v>
      </c>
      <c r="E780">
        <v>0</v>
      </c>
      <c r="F780">
        <v>0</v>
      </c>
      <c r="G780">
        <v>49</v>
      </c>
      <c r="H780">
        <v>0</v>
      </c>
      <c r="I780">
        <v>69</v>
      </c>
      <c r="J780">
        <v>0</v>
      </c>
      <c r="K780">
        <f>_xlfn.XLOOKUP(FraudData[[#This Row],[amount]],AmountRules[Amount Min],AmountRules[Risk Points],,-1)</f>
        <v>0</v>
      </c>
      <c r="L780">
        <f>_xlfn.XLOOKUP(FraudData[[#This Row],[transaction_hour]],TimeRules[Hour Min],TimeRules[Risk Points],,-1)</f>
        <v>0</v>
      </c>
      <c r="M780">
        <f>_xlfn.XLOOKUP(FraudData[[#This Row],[foreign_transaction]],ForeignRules[Foreign Transaction],ForeignRules[Risk Points],0)</f>
        <v>0</v>
      </c>
      <c r="N780">
        <f>_xlfn.XLOOKUP(FraudData[[#This Row],[location_mismatch]],Table10[Location Mismatch],Table10[Risk Points],0)</f>
        <v>0</v>
      </c>
      <c r="O780">
        <f>_xlfn.XLOOKUP(FraudData[[#This Row],[device_trust_score]],DeviceRules[Device Min],DeviceRules[Risk Points],,-1)</f>
        <v>2</v>
      </c>
      <c r="P780">
        <f>_xlfn.XLOOKUP(FraudData[[#This Row],[velocity_last_24h]],VelocityRules[Velocity Min],VelocityRules[Risk Points],,-1)</f>
        <v>0</v>
      </c>
      <c r="Q780">
        <f>_xlfn.XLOOKUP(FraudData[[#This Row],[merchant_category]],MerchantRules[Merchant Category],MerchantRules[Risk Points],0)</f>
        <v>0</v>
      </c>
      <c r="R780">
        <f>SUM(FraudData[[#This Row],[Amount Risk]:[Merchant Risk]])</f>
        <v>2</v>
      </c>
      <c r="S780" t="str" cm="1">
        <f t="array" ref="S780">_xlfn.IFS(FraudData[[#This Row],[Fraud Risk Score]]&gt;=8,"High Risk",FraudData[[#This Row],[Fraud Risk Score]]&gt;=6,"Medium Risk",TRUE,"Low Risk")</f>
        <v>Low Risk</v>
      </c>
    </row>
    <row r="781" spans="1:19">
      <c r="A781">
        <v>780</v>
      </c>
      <c r="B781">
        <v>184.47</v>
      </c>
      <c r="C781">
        <v>8</v>
      </c>
      <c r="D781" t="s">
        <v>50</v>
      </c>
      <c r="E781">
        <v>0</v>
      </c>
      <c r="F781">
        <v>0</v>
      </c>
      <c r="G781">
        <v>71</v>
      </c>
      <c r="H781">
        <v>3</v>
      </c>
      <c r="I781">
        <v>19</v>
      </c>
      <c r="J781">
        <v>0</v>
      </c>
      <c r="K781">
        <f>_xlfn.XLOOKUP(FraudData[[#This Row],[amount]],AmountRules[Amount Min],AmountRules[Risk Points],,-1)</f>
        <v>0</v>
      </c>
      <c r="L781">
        <f>_xlfn.XLOOKUP(FraudData[[#This Row],[transaction_hour]],TimeRules[Hour Min],TimeRules[Risk Points],,-1)</f>
        <v>0</v>
      </c>
      <c r="M781">
        <f>_xlfn.XLOOKUP(FraudData[[#This Row],[foreign_transaction]],ForeignRules[Foreign Transaction],ForeignRules[Risk Points],0)</f>
        <v>0</v>
      </c>
      <c r="N781">
        <f>_xlfn.XLOOKUP(FraudData[[#This Row],[location_mismatch]],Table10[Location Mismatch],Table10[Risk Points],0)</f>
        <v>0</v>
      </c>
      <c r="O781">
        <f>_xlfn.XLOOKUP(FraudData[[#This Row],[device_trust_score]],DeviceRules[Device Min],DeviceRules[Risk Points],,-1)</f>
        <v>0</v>
      </c>
      <c r="P781">
        <f>_xlfn.XLOOKUP(FraudData[[#This Row],[velocity_last_24h]],VelocityRules[Velocity Min],VelocityRules[Risk Points],,-1)</f>
        <v>0</v>
      </c>
      <c r="Q781">
        <f>_xlfn.XLOOKUP(FraudData[[#This Row],[merchant_category]],MerchantRules[Merchant Category],MerchantRules[Risk Points],0)</f>
        <v>0</v>
      </c>
      <c r="R781">
        <f>SUM(FraudData[[#This Row],[Amount Risk]:[Merchant Risk]])</f>
        <v>0</v>
      </c>
      <c r="S781" t="str" cm="1">
        <f t="array" ref="S781">_xlfn.IFS(FraudData[[#This Row],[Fraud Risk Score]]&gt;=8,"High Risk",FraudData[[#This Row],[Fraud Risk Score]]&gt;=6,"Medium Risk",TRUE,"Low Risk")</f>
        <v>Low Risk</v>
      </c>
    </row>
    <row r="782" spans="1:19">
      <c r="A782">
        <v>781</v>
      </c>
      <c r="B782">
        <v>213.12</v>
      </c>
      <c r="C782">
        <v>13</v>
      </c>
      <c r="D782" t="s">
        <v>47</v>
      </c>
      <c r="E782">
        <v>0</v>
      </c>
      <c r="F782">
        <v>0</v>
      </c>
      <c r="G782">
        <v>95</v>
      </c>
      <c r="H782">
        <v>3</v>
      </c>
      <c r="I782">
        <v>55</v>
      </c>
      <c r="J782">
        <v>0</v>
      </c>
      <c r="K782">
        <f>_xlfn.XLOOKUP(FraudData[[#This Row],[amount]],AmountRules[Amount Min],AmountRules[Risk Points],,-1)</f>
        <v>0</v>
      </c>
      <c r="L782">
        <f>_xlfn.XLOOKUP(FraudData[[#This Row],[transaction_hour]],TimeRules[Hour Min],TimeRules[Risk Points],,-1)</f>
        <v>0</v>
      </c>
      <c r="M782">
        <f>_xlfn.XLOOKUP(FraudData[[#This Row],[foreign_transaction]],ForeignRules[Foreign Transaction],ForeignRules[Risk Points],0)</f>
        <v>0</v>
      </c>
      <c r="N782">
        <f>_xlfn.XLOOKUP(FraudData[[#This Row],[location_mismatch]],Table10[Location Mismatch],Table10[Risk Points],0)</f>
        <v>0</v>
      </c>
      <c r="O782">
        <f>_xlfn.XLOOKUP(FraudData[[#This Row],[device_trust_score]],DeviceRules[Device Min],DeviceRules[Risk Points],,-1)</f>
        <v>0</v>
      </c>
      <c r="P782">
        <f>_xlfn.XLOOKUP(FraudData[[#This Row],[velocity_last_24h]],VelocityRules[Velocity Min],VelocityRules[Risk Points],,-1)</f>
        <v>0</v>
      </c>
      <c r="Q782">
        <f>_xlfn.XLOOKUP(FraudData[[#This Row],[merchant_category]],MerchantRules[Merchant Category],MerchantRules[Risk Points],0)</f>
        <v>0</v>
      </c>
      <c r="R782">
        <f>SUM(FraudData[[#This Row],[Amount Risk]:[Merchant Risk]])</f>
        <v>0</v>
      </c>
      <c r="S782" t="str" cm="1">
        <f t="array" ref="S782">_xlfn.IFS(FraudData[[#This Row],[Fraud Risk Score]]&gt;=8,"High Risk",FraudData[[#This Row],[Fraud Risk Score]]&gt;=6,"Medium Risk",TRUE,"Low Risk")</f>
        <v>Low Risk</v>
      </c>
    </row>
    <row r="783" spans="1:19">
      <c r="A783">
        <v>782</v>
      </c>
      <c r="B783">
        <v>140.84</v>
      </c>
      <c r="C783">
        <v>22</v>
      </c>
      <c r="D783" t="s">
        <v>48</v>
      </c>
      <c r="E783">
        <v>0</v>
      </c>
      <c r="F783">
        <v>0</v>
      </c>
      <c r="G783">
        <v>32</v>
      </c>
      <c r="H783">
        <v>2</v>
      </c>
      <c r="I783">
        <v>58</v>
      </c>
      <c r="J783">
        <v>0</v>
      </c>
      <c r="K783">
        <f>_xlfn.XLOOKUP(FraudData[[#This Row],[amount]],AmountRules[Amount Min],AmountRules[Risk Points],,-1)</f>
        <v>0</v>
      </c>
      <c r="L783">
        <f>_xlfn.XLOOKUP(FraudData[[#This Row],[transaction_hour]],TimeRules[Hour Min],TimeRules[Risk Points],,-1)</f>
        <v>0</v>
      </c>
      <c r="M783">
        <f>_xlfn.XLOOKUP(FraudData[[#This Row],[foreign_transaction]],ForeignRules[Foreign Transaction],ForeignRules[Risk Points],0)</f>
        <v>0</v>
      </c>
      <c r="N783">
        <f>_xlfn.XLOOKUP(FraudData[[#This Row],[location_mismatch]],Table10[Location Mismatch],Table10[Risk Points],0)</f>
        <v>0</v>
      </c>
      <c r="O783">
        <f>_xlfn.XLOOKUP(FraudData[[#This Row],[device_trust_score]],DeviceRules[Device Min],DeviceRules[Risk Points],,-1)</f>
        <v>2</v>
      </c>
      <c r="P783">
        <f>_xlfn.XLOOKUP(FraudData[[#This Row],[velocity_last_24h]],VelocityRules[Velocity Min],VelocityRules[Risk Points],,-1)</f>
        <v>0</v>
      </c>
      <c r="Q783">
        <f>_xlfn.XLOOKUP(FraudData[[#This Row],[merchant_category]],MerchantRules[Merchant Category],MerchantRules[Risk Points],0)</f>
        <v>0</v>
      </c>
      <c r="R783">
        <f>SUM(FraudData[[#This Row],[Amount Risk]:[Merchant Risk]])</f>
        <v>2</v>
      </c>
      <c r="S783" t="str" cm="1">
        <f t="array" ref="S783">_xlfn.IFS(FraudData[[#This Row],[Fraud Risk Score]]&gt;=8,"High Risk",FraudData[[#This Row],[Fraud Risk Score]]&gt;=6,"Medium Risk",TRUE,"Low Risk")</f>
        <v>Low Risk</v>
      </c>
    </row>
    <row r="784" spans="1:19">
      <c r="A784">
        <v>783</v>
      </c>
      <c r="B784">
        <v>52.22</v>
      </c>
      <c r="C784">
        <v>20</v>
      </c>
      <c r="D784" t="s">
        <v>50</v>
      </c>
      <c r="E784">
        <v>0</v>
      </c>
      <c r="F784">
        <v>1</v>
      </c>
      <c r="G784">
        <v>27</v>
      </c>
      <c r="H784">
        <v>0</v>
      </c>
      <c r="I784">
        <v>47</v>
      </c>
      <c r="J784">
        <v>0</v>
      </c>
      <c r="K784">
        <f>_xlfn.XLOOKUP(FraudData[[#This Row],[amount]],AmountRules[Amount Min],AmountRules[Risk Points],,-1)</f>
        <v>0</v>
      </c>
      <c r="L784">
        <f>_xlfn.XLOOKUP(FraudData[[#This Row],[transaction_hour]],TimeRules[Hour Min],TimeRules[Risk Points],,-1)</f>
        <v>0</v>
      </c>
      <c r="M784">
        <f>_xlfn.XLOOKUP(FraudData[[#This Row],[foreign_transaction]],ForeignRules[Foreign Transaction],ForeignRules[Risk Points],0)</f>
        <v>0</v>
      </c>
      <c r="N784">
        <f>_xlfn.XLOOKUP(FraudData[[#This Row],[location_mismatch]],Table10[Location Mismatch],Table10[Risk Points],0)</f>
        <v>3</v>
      </c>
      <c r="O784">
        <f>_xlfn.XLOOKUP(FraudData[[#This Row],[device_trust_score]],DeviceRules[Device Min],DeviceRules[Risk Points],,-1)</f>
        <v>3</v>
      </c>
      <c r="P784">
        <f>_xlfn.XLOOKUP(FraudData[[#This Row],[velocity_last_24h]],VelocityRules[Velocity Min],VelocityRules[Risk Points],,-1)</f>
        <v>0</v>
      </c>
      <c r="Q784">
        <f>_xlfn.XLOOKUP(FraudData[[#This Row],[merchant_category]],MerchantRules[Merchant Category],MerchantRules[Risk Points],0)</f>
        <v>0</v>
      </c>
      <c r="R784">
        <f>SUM(FraudData[[#This Row],[Amount Risk]:[Merchant Risk]])</f>
        <v>6</v>
      </c>
      <c r="S784" t="str" cm="1">
        <f t="array" ref="S784">_xlfn.IFS(FraudData[[#This Row],[Fraud Risk Score]]&gt;=8,"High Risk",FraudData[[#This Row],[Fraud Risk Score]]&gt;=6,"Medium Risk",TRUE,"Low Risk")</f>
        <v>Medium Risk</v>
      </c>
    </row>
    <row r="785" spans="1:19">
      <c r="A785">
        <v>784</v>
      </c>
      <c r="B785">
        <v>76.349999999999994</v>
      </c>
      <c r="C785">
        <v>15</v>
      </c>
      <c r="D785" t="s">
        <v>48</v>
      </c>
      <c r="E785">
        <v>0</v>
      </c>
      <c r="F785">
        <v>0</v>
      </c>
      <c r="G785">
        <v>57</v>
      </c>
      <c r="H785">
        <v>2</v>
      </c>
      <c r="I785">
        <v>41</v>
      </c>
      <c r="J785">
        <v>0</v>
      </c>
      <c r="K785">
        <f>_xlfn.XLOOKUP(FraudData[[#This Row],[amount]],AmountRules[Amount Min],AmountRules[Risk Points],,-1)</f>
        <v>0</v>
      </c>
      <c r="L785">
        <f>_xlfn.XLOOKUP(FraudData[[#This Row],[transaction_hour]],TimeRules[Hour Min],TimeRules[Risk Points],,-1)</f>
        <v>0</v>
      </c>
      <c r="M785">
        <f>_xlfn.XLOOKUP(FraudData[[#This Row],[foreign_transaction]],ForeignRules[Foreign Transaction],ForeignRules[Risk Points],0)</f>
        <v>0</v>
      </c>
      <c r="N785">
        <f>_xlfn.XLOOKUP(FraudData[[#This Row],[location_mismatch]],Table10[Location Mismatch],Table10[Risk Points],0)</f>
        <v>0</v>
      </c>
      <c r="O785">
        <f>_xlfn.XLOOKUP(FraudData[[#This Row],[device_trust_score]],DeviceRules[Device Min],DeviceRules[Risk Points],,-1)</f>
        <v>1</v>
      </c>
      <c r="P785">
        <f>_xlfn.XLOOKUP(FraudData[[#This Row],[velocity_last_24h]],VelocityRules[Velocity Min],VelocityRules[Risk Points],,-1)</f>
        <v>0</v>
      </c>
      <c r="Q785">
        <f>_xlfn.XLOOKUP(FraudData[[#This Row],[merchant_category]],MerchantRules[Merchant Category],MerchantRules[Risk Points],0)</f>
        <v>0</v>
      </c>
      <c r="R785">
        <f>SUM(FraudData[[#This Row],[Amount Risk]:[Merchant Risk]])</f>
        <v>1</v>
      </c>
      <c r="S785" t="str" cm="1">
        <f t="array" ref="S785">_xlfn.IFS(FraudData[[#This Row],[Fraud Risk Score]]&gt;=8,"High Risk",FraudData[[#This Row],[Fraud Risk Score]]&gt;=6,"Medium Risk",TRUE,"Low Risk")</f>
        <v>Low Risk</v>
      </c>
    </row>
    <row r="786" spans="1:19">
      <c r="A786">
        <v>785</v>
      </c>
      <c r="B786">
        <v>36.07</v>
      </c>
      <c r="C786">
        <v>23</v>
      </c>
      <c r="D786" t="s">
        <v>50</v>
      </c>
      <c r="E786">
        <v>0</v>
      </c>
      <c r="F786">
        <v>0</v>
      </c>
      <c r="G786">
        <v>52</v>
      </c>
      <c r="H786">
        <v>3</v>
      </c>
      <c r="I786">
        <v>58</v>
      </c>
      <c r="J786">
        <v>0</v>
      </c>
      <c r="K786">
        <f>_xlfn.XLOOKUP(FraudData[[#This Row],[amount]],AmountRules[Amount Min],AmountRules[Risk Points],,-1)</f>
        <v>0</v>
      </c>
      <c r="L786">
        <f>_xlfn.XLOOKUP(FraudData[[#This Row],[transaction_hour]],TimeRules[Hour Min],TimeRules[Risk Points],,-1)</f>
        <v>1</v>
      </c>
      <c r="M786">
        <f>_xlfn.XLOOKUP(FraudData[[#This Row],[foreign_transaction]],ForeignRules[Foreign Transaction],ForeignRules[Risk Points],0)</f>
        <v>0</v>
      </c>
      <c r="N786">
        <f>_xlfn.XLOOKUP(FraudData[[#This Row],[location_mismatch]],Table10[Location Mismatch],Table10[Risk Points],0)</f>
        <v>0</v>
      </c>
      <c r="O786">
        <f>_xlfn.XLOOKUP(FraudData[[#This Row],[device_trust_score]],DeviceRules[Device Min],DeviceRules[Risk Points],,-1)</f>
        <v>1</v>
      </c>
      <c r="P786">
        <f>_xlfn.XLOOKUP(FraudData[[#This Row],[velocity_last_24h]],VelocityRules[Velocity Min],VelocityRules[Risk Points],,-1)</f>
        <v>0</v>
      </c>
      <c r="Q786">
        <f>_xlfn.XLOOKUP(FraudData[[#This Row],[merchant_category]],MerchantRules[Merchant Category],MerchantRules[Risk Points],0)</f>
        <v>0</v>
      </c>
      <c r="R786">
        <f>SUM(FraudData[[#This Row],[Amount Risk]:[Merchant Risk]])</f>
        <v>2</v>
      </c>
      <c r="S786" t="str" cm="1">
        <f t="array" ref="S786">_xlfn.IFS(FraudData[[#This Row],[Fraud Risk Score]]&gt;=8,"High Risk",FraudData[[#This Row],[Fraud Risk Score]]&gt;=6,"Medium Risk",TRUE,"Low Risk")</f>
        <v>Low Risk</v>
      </c>
    </row>
    <row r="787" spans="1:19">
      <c r="A787">
        <v>786</v>
      </c>
      <c r="B787">
        <v>430.36</v>
      </c>
      <c r="C787">
        <v>22</v>
      </c>
      <c r="D787" t="s">
        <v>49</v>
      </c>
      <c r="E787">
        <v>0</v>
      </c>
      <c r="F787">
        <v>0</v>
      </c>
      <c r="G787">
        <v>46</v>
      </c>
      <c r="H787">
        <v>2</v>
      </c>
      <c r="I787">
        <v>55</v>
      </c>
      <c r="J787">
        <v>0</v>
      </c>
      <c r="K787">
        <f>_xlfn.XLOOKUP(FraudData[[#This Row],[amount]],AmountRules[Amount Min],AmountRules[Risk Points],,-1)</f>
        <v>0</v>
      </c>
      <c r="L787">
        <f>_xlfn.XLOOKUP(FraudData[[#This Row],[transaction_hour]],TimeRules[Hour Min],TimeRules[Risk Points],,-1)</f>
        <v>0</v>
      </c>
      <c r="M787">
        <f>_xlfn.XLOOKUP(FraudData[[#This Row],[foreign_transaction]],ForeignRules[Foreign Transaction],ForeignRules[Risk Points],0)</f>
        <v>0</v>
      </c>
      <c r="N787">
        <f>_xlfn.XLOOKUP(FraudData[[#This Row],[location_mismatch]],Table10[Location Mismatch],Table10[Risk Points],0)</f>
        <v>0</v>
      </c>
      <c r="O787">
        <f>_xlfn.XLOOKUP(FraudData[[#This Row],[device_trust_score]],DeviceRules[Device Min],DeviceRules[Risk Points],,-1)</f>
        <v>2</v>
      </c>
      <c r="P787">
        <f>_xlfn.XLOOKUP(FraudData[[#This Row],[velocity_last_24h]],VelocityRules[Velocity Min],VelocityRules[Risk Points],,-1)</f>
        <v>0</v>
      </c>
      <c r="Q787">
        <f>_xlfn.XLOOKUP(FraudData[[#This Row],[merchant_category]],MerchantRules[Merchant Category],MerchantRules[Risk Points],0)</f>
        <v>1</v>
      </c>
      <c r="R787">
        <f>SUM(FraudData[[#This Row],[Amount Risk]:[Merchant Risk]])</f>
        <v>3</v>
      </c>
      <c r="S787" t="str" cm="1">
        <f t="array" ref="S787">_xlfn.IFS(FraudData[[#This Row],[Fraud Risk Score]]&gt;=8,"High Risk",FraudData[[#This Row],[Fraud Risk Score]]&gt;=6,"Medium Risk",TRUE,"Low Risk")</f>
        <v>Low Risk</v>
      </c>
    </row>
    <row r="788" spans="1:19">
      <c r="A788">
        <v>787</v>
      </c>
      <c r="B788">
        <v>157.61000000000001</v>
      </c>
      <c r="C788">
        <v>16</v>
      </c>
      <c r="D788" t="s">
        <v>49</v>
      </c>
      <c r="E788">
        <v>0</v>
      </c>
      <c r="F788">
        <v>0</v>
      </c>
      <c r="G788">
        <v>54</v>
      </c>
      <c r="H788">
        <v>2</v>
      </c>
      <c r="I788">
        <v>44</v>
      </c>
      <c r="J788">
        <v>0</v>
      </c>
      <c r="K788">
        <f>_xlfn.XLOOKUP(FraudData[[#This Row],[amount]],AmountRules[Amount Min],AmountRules[Risk Points],,-1)</f>
        <v>0</v>
      </c>
      <c r="L788">
        <f>_xlfn.XLOOKUP(FraudData[[#This Row],[transaction_hour]],TimeRules[Hour Min],TimeRules[Risk Points],,-1)</f>
        <v>0</v>
      </c>
      <c r="M788">
        <f>_xlfn.XLOOKUP(FraudData[[#This Row],[foreign_transaction]],ForeignRules[Foreign Transaction],ForeignRules[Risk Points],0)</f>
        <v>0</v>
      </c>
      <c r="N788">
        <f>_xlfn.XLOOKUP(FraudData[[#This Row],[location_mismatch]],Table10[Location Mismatch],Table10[Risk Points],0)</f>
        <v>0</v>
      </c>
      <c r="O788">
        <f>_xlfn.XLOOKUP(FraudData[[#This Row],[device_trust_score]],DeviceRules[Device Min],DeviceRules[Risk Points],,-1)</f>
        <v>1</v>
      </c>
      <c r="P788">
        <f>_xlfn.XLOOKUP(FraudData[[#This Row],[velocity_last_24h]],VelocityRules[Velocity Min],VelocityRules[Risk Points],,-1)</f>
        <v>0</v>
      </c>
      <c r="Q788">
        <f>_xlfn.XLOOKUP(FraudData[[#This Row],[merchant_category]],MerchantRules[Merchant Category],MerchantRules[Risk Points],0)</f>
        <v>1</v>
      </c>
      <c r="R788">
        <f>SUM(FraudData[[#This Row],[Amount Risk]:[Merchant Risk]])</f>
        <v>2</v>
      </c>
      <c r="S788" t="str" cm="1">
        <f t="array" ref="S788">_xlfn.IFS(FraudData[[#This Row],[Fraud Risk Score]]&gt;=8,"High Risk",FraudData[[#This Row],[Fraud Risk Score]]&gt;=6,"Medium Risk",TRUE,"Low Risk")</f>
        <v>Low Risk</v>
      </c>
    </row>
    <row r="789" spans="1:19">
      <c r="A789">
        <v>788</v>
      </c>
      <c r="B789">
        <v>92.2</v>
      </c>
      <c r="C789">
        <v>12</v>
      </c>
      <c r="D789" t="s">
        <v>50</v>
      </c>
      <c r="E789">
        <v>0</v>
      </c>
      <c r="F789">
        <v>0</v>
      </c>
      <c r="G789">
        <v>71</v>
      </c>
      <c r="H789">
        <v>1</v>
      </c>
      <c r="I789">
        <v>47</v>
      </c>
      <c r="J789">
        <v>0</v>
      </c>
      <c r="K789">
        <f>_xlfn.XLOOKUP(FraudData[[#This Row],[amount]],AmountRules[Amount Min],AmountRules[Risk Points],,-1)</f>
        <v>0</v>
      </c>
      <c r="L789">
        <f>_xlfn.XLOOKUP(FraudData[[#This Row],[transaction_hour]],TimeRules[Hour Min],TimeRules[Risk Points],,-1)</f>
        <v>0</v>
      </c>
      <c r="M789">
        <f>_xlfn.XLOOKUP(FraudData[[#This Row],[foreign_transaction]],ForeignRules[Foreign Transaction],ForeignRules[Risk Points],0)</f>
        <v>0</v>
      </c>
      <c r="N789">
        <f>_xlfn.XLOOKUP(FraudData[[#This Row],[location_mismatch]],Table10[Location Mismatch],Table10[Risk Points],0)</f>
        <v>0</v>
      </c>
      <c r="O789">
        <f>_xlfn.XLOOKUP(FraudData[[#This Row],[device_trust_score]],DeviceRules[Device Min],DeviceRules[Risk Points],,-1)</f>
        <v>0</v>
      </c>
      <c r="P789">
        <f>_xlfn.XLOOKUP(FraudData[[#This Row],[velocity_last_24h]],VelocityRules[Velocity Min],VelocityRules[Risk Points],,-1)</f>
        <v>0</v>
      </c>
      <c r="Q789">
        <f>_xlfn.XLOOKUP(FraudData[[#This Row],[merchant_category]],MerchantRules[Merchant Category],MerchantRules[Risk Points],0)</f>
        <v>0</v>
      </c>
      <c r="R789">
        <f>SUM(FraudData[[#This Row],[Amount Risk]:[Merchant Risk]])</f>
        <v>0</v>
      </c>
      <c r="S789" t="str" cm="1">
        <f t="array" ref="S789">_xlfn.IFS(FraudData[[#This Row],[Fraud Risk Score]]&gt;=8,"High Risk",FraudData[[#This Row],[Fraud Risk Score]]&gt;=6,"Medium Risk",TRUE,"Low Risk")</f>
        <v>Low Risk</v>
      </c>
    </row>
    <row r="790" spans="1:19">
      <c r="A790">
        <v>789</v>
      </c>
      <c r="B790">
        <v>111.58</v>
      </c>
      <c r="C790">
        <v>8</v>
      </c>
      <c r="D790" t="s">
        <v>50</v>
      </c>
      <c r="E790">
        <v>0</v>
      </c>
      <c r="F790">
        <v>0</v>
      </c>
      <c r="G790">
        <v>60</v>
      </c>
      <c r="H790">
        <v>3</v>
      </c>
      <c r="I790">
        <v>26</v>
      </c>
      <c r="J790">
        <v>0</v>
      </c>
      <c r="K790">
        <f>_xlfn.XLOOKUP(FraudData[[#This Row],[amount]],AmountRules[Amount Min],AmountRules[Risk Points],,-1)</f>
        <v>0</v>
      </c>
      <c r="L790">
        <f>_xlfn.XLOOKUP(FraudData[[#This Row],[transaction_hour]],TimeRules[Hour Min],TimeRules[Risk Points],,-1)</f>
        <v>0</v>
      </c>
      <c r="M790">
        <f>_xlfn.XLOOKUP(FraudData[[#This Row],[foreign_transaction]],ForeignRules[Foreign Transaction],ForeignRules[Risk Points],0)</f>
        <v>0</v>
      </c>
      <c r="N790">
        <f>_xlfn.XLOOKUP(FraudData[[#This Row],[location_mismatch]],Table10[Location Mismatch],Table10[Risk Points],0)</f>
        <v>0</v>
      </c>
      <c r="O790">
        <f>_xlfn.XLOOKUP(FraudData[[#This Row],[device_trust_score]],DeviceRules[Device Min],DeviceRules[Risk Points],,-1)</f>
        <v>1</v>
      </c>
      <c r="P790">
        <f>_xlfn.XLOOKUP(FraudData[[#This Row],[velocity_last_24h]],VelocityRules[Velocity Min],VelocityRules[Risk Points],,-1)</f>
        <v>0</v>
      </c>
      <c r="Q790">
        <f>_xlfn.XLOOKUP(FraudData[[#This Row],[merchant_category]],MerchantRules[Merchant Category],MerchantRules[Risk Points],0)</f>
        <v>0</v>
      </c>
      <c r="R790">
        <f>SUM(FraudData[[#This Row],[Amount Risk]:[Merchant Risk]])</f>
        <v>1</v>
      </c>
      <c r="S790" t="str" cm="1">
        <f t="array" ref="S790">_xlfn.IFS(FraudData[[#This Row],[Fraud Risk Score]]&gt;=8,"High Risk",FraudData[[#This Row],[Fraud Risk Score]]&gt;=6,"Medium Risk",TRUE,"Low Risk")</f>
        <v>Low Risk</v>
      </c>
    </row>
    <row r="791" spans="1:19">
      <c r="A791">
        <v>790</v>
      </c>
      <c r="B791">
        <v>529.71</v>
      </c>
      <c r="C791">
        <v>14</v>
      </c>
      <c r="D791" t="s">
        <v>48</v>
      </c>
      <c r="E791">
        <v>1</v>
      </c>
      <c r="F791">
        <v>0</v>
      </c>
      <c r="G791">
        <v>83</v>
      </c>
      <c r="H791">
        <v>0</v>
      </c>
      <c r="I791">
        <v>54</v>
      </c>
      <c r="J791">
        <v>0</v>
      </c>
      <c r="K791">
        <f>_xlfn.XLOOKUP(FraudData[[#This Row],[amount]],AmountRules[Amount Min],AmountRules[Risk Points],,-1)</f>
        <v>1</v>
      </c>
      <c r="L791">
        <f>_xlfn.XLOOKUP(FraudData[[#This Row],[transaction_hour]],TimeRules[Hour Min],TimeRules[Risk Points],,-1)</f>
        <v>0</v>
      </c>
      <c r="M791">
        <f>_xlfn.XLOOKUP(FraudData[[#This Row],[foreign_transaction]],ForeignRules[Foreign Transaction],ForeignRules[Risk Points],0)</f>
        <v>3</v>
      </c>
      <c r="N791">
        <f>_xlfn.XLOOKUP(FraudData[[#This Row],[location_mismatch]],Table10[Location Mismatch],Table10[Risk Points],0)</f>
        <v>0</v>
      </c>
      <c r="O791">
        <f>_xlfn.XLOOKUP(FraudData[[#This Row],[device_trust_score]],DeviceRules[Device Min],DeviceRules[Risk Points],,-1)</f>
        <v>0</v>
      </c>
      <c r="P791">
        <f>_xlfn.XLOOKUP(FraudData[[#This Row],[velocity_last_24h]],VelocityRules[Velocity Min],VelocityRules[Risk Points],,-1)</f>
        <v>0</v>
      </c>
      <c r="Q791">
        <f>_xlfn.XLOOKUP(FraudData[[#This Row],[merchant_category]],MerchantRules[Merchant Category],MerchantRules[Risk Points],0)</f>
        <v>0</v>
      </c>
      <c r="R791">
        <f>SUM(FraudData[[#This Row],[Amount Risk]:[Merchant Risk]])</f>
        <v>4</v>
      </c>
      <c r="S791" t="str" cm="1">
        <f t="array" ref="S791">_xlfn.IFS(FraudData[[#This Row],[Fraud Risk Score]]&gt;=8,"High Risk",FraudData[[#This Row],[Fraud Risk Score]]&gt;=6,"Medium Risk",TRUE,"Low Risk")</f>
        <v>Low Risk</v>
      </c>
    </row>
    <row r="792" spans="1:19">
      <c r="A792">
        <v>791</v>
      </c>
      <c r="B792">
        <v>29.96</v>
      </c>
      <c r="C792">
        <v>6</v>
      </c>
      <c r="D792" t="s">
        <v>46</v>
      </c>
      <c r="E792">
        <v>0</v>
      </c>
      <c r="F792">
        <v>0</v>
      </c>
      <c r="G792">
        <v>38</v>
      </c>
      <c r="H792">
        <v>3</v>
      </c>
      <c r="I792">
        <v>33</v>
      </c>
      <c r="J792">
        <v>0</v>
      </c>
      <c r="K792">
        <f>_xlfn.XLOOKUP(FraudData[[#This Row],[amount]],AmountRules[Amount Min],AmountRules[Risk Points],,-1)</f>
        <v>0</v>
      </c>
      <c r="L792">
        <f>_xlfn.XLOOKUP(FraudData[[#This Row],[transaction_hour]],TimeRules[Hour Min],TimeRules[Risk Points],,-1)</f>
        <v>0</v>
      </c>
      <c r="M792">
        <f>_xlfn.XLOOKUP(FraudData[[#This Row],[foreign_transaction]],ForeignRules[Foreign Transaction],ForeignRules[Risk Points],0)</f>
        <v>0</v>
      </c>
      <c r="N792">
        <f>_xlfn.XLOOKUP(FraudData[[#This Row],[location_mismatch]],Table10[Location Mismatch],Table10[Risk Points],0)</f>
        <v>0</v>
      </c>
      <c r="O792">
        <f>_xlfn.XLOOKUP(FraudData[[#This Row],[device_trust_score]],DeviceRules[Device Min],DeviceRules[Risk Points],,-1)</f>
        <v>2</v>
      </c>
      <c r="P792">
        <f>_xlfn.XLOOKUP(FraudData[[#This Row],[velocity_last_24h]],VelocityRules[Velocity Min],VelocityRules[Risk Points],,-1)</f>
        <v>0</v>
      </c>
      <c r="Q792">
        <f>_xlfn.XLOOKUP(FraudData[[#This Row],[merchant_category]],MerchantRules[Merchant Category],MerchantRules[Risk Points],0)</f>
        <v>0</v>
      </c>
      <c r="R792">
        <f>SUM(FraudData[[#This Row],[Amount Risk]:[Merchant Risk]])</f>
        <v>2</v>
      </c>
      <c r="S792" t="str" cm="1">
        <f t="array" ref="S792">_xlfn.IFS(FraudData[[#This Row],[Fraud Risk Score]]&gt;=8,"High Risk",FraudData[[#This Row],[Fraud Risk Score]]&gt;=6,"Medium Risk",TRUE,"Low Risk")</f>
        <v>Low Risk</v>
      </c>
    </row>
    <row r="793" spans="1:19">
      <c r="A793">
        <v>792</v>
      </c>
      <c r="B793">
        <v>158.84</v>
      </c>
      <c r="C793">
        <v>0</v>
      </c>
      <c r="D793" t="s">
        <v>50</v>
      </c>
      <c r="E793">
        <v>0</v>
      </c>
      <c r="F793">
        <v>0</v>
      </c>
      <c r="G793">
        <v>97</v>
      </c>
      <c r="H793">
        <v>2</v>
      </c>
      <c r="I793">
        <v>52</v>
      </c>
      <c r="J793">
        <v>0</v>
      </c>
      <c r="K793">
        <f>_xlfn.XLOOKUP(FraudData[[#This Row],[amount]],AmountRules[Amount Min],AmountRules[Risk Points],,-1)</f>
        <v>0</v>
      </c>
      <c r="L793">
        <f>_xlfn.XLOOKUP(FraudData[[#This Row],[transaction_hour]],TimeRules[Hour Min],TimeRules[Risk Points],,-1)</f>
        <v>3</v>
      </c>
      <c r="M793">
        <f>_xlfn.XLOOKUP(FraudData[[#This Row],[foreign_transaction]],ForeignRules[Foreign Transaction],ForeignRules[Risk Points],0)</f>
        <v>0</v>
      </c>
      <c r="N793">
        <f>_xlfn.XLOOKUP(FraudData[[#This Row],[location_mismatch]],Table10[Location Mismatch],Table10[Risk Points],0)</f>
        <v>0</v>
      </c>
      <c r="O793">
        <f>_xlfn.XLOOKUP(FraudData[[#This Row],[device_trust_score]],DeviceRules[Device Min],DeviceRules[Risk Points],,-1)</f>
        <v>0</v>
      </c>
      <c r="P793">
        <f>_xlfn.XLOOKUP(FraudData[[#This Row],[velocity_last_24h]],VelocityRules[Velocity Min],VelocityRules[Risk Points],,-1)</f>
        <v>0</v>
      </c>
      <c r="Q793">
        <f>_xlfn.XLOOKUP(FraudData[[#This Row],[merchant_category]],MerchantRules[Merchant Category],MerchantRules[Risk Points],0)</f>
        <v>0</v>
      </c>
      <c r="R793">
        <f>SUM(FraudData[[#This Row],[Amount Risk]:[Merchant Risk]])</f>
        <v>3</v>
      </c>
      <c r="S793" t="str" cm="1">
        <f t="array" ref="S793">_xlfn.IFS(FraudData[[#This Row],[Fraud Risk Score]]&gt;=8,"High Risk",FraudData[[#This Row],[Fraud Risk Score]]&gt;=6,"Medium Risk",TRUE,"Low Risk")</f>
        <v>Low Risk</v>
      </c>
    </row>
    <row r="794" spans="1:19">
      <c r="A794">
        <v>793</v>
      </c>
      <c r="B794">
        <v>126.9</v>
      </c>
      <c r="C794">
        <v>0</v>
      </c>
      <c r="D794" t="s">
        <v>47</v>
      </c>
      <c r="E794">
        <v>0</v>
      </c>
      <c r="F794">
        <v>0</v>
      </c>
      <c r="G794">
        <v>38</v>
      </c>
      <c r="H794">
        <v>4</v>
      </c>
      <c r="I794">
        <v>45</v>
      </c>
      <c r="J794">
        <v>0</v>
      </c>
      <c r="K794">
        <f>_xlfn.XLOOKUP(FraudData[[#This Row],[amount]],AmountRules[Amount Min],AmountRules[Risk Points],,-1)</f>
        <v>0</v>
      </c>
      <c r="L794">
        <f>_xlfn.XLOOKUP(FraudData[[#This Row],[transaction_hour]],TimeRules[Hour Min],TimeRules[Risk Points],,-1)</f>
        <v>3</v>
      </c>
      <c r="M794">
        <f>_xlfn.XLOOKUP(FraudData[[#This Row],[foreign_transaction]],ForeignRules[Foreign Transaction],ForeignRules[Risk Points],0)</f>
        <v>0</v>
      </c>
      <c r="N794">
        <f>_xlfn.XLOOKUP(FraudData[[#This Row],[location_mismatch]],Table10[Location Mismatch],Table10[Risk Points],0)</f>
        <v>0</v>
      </c>
      <c r="O794">
        <f>_xlfn.XLOOKUP(FraudData[[#This Row],[device_trust_score]],DeviceRules[Device Min],DeviceRules[Risk Points],,-1)</f>
        <v>2</v>
      </c>
      <c r="P794">
        <f>_xlfn.XLOOKUP(FraudData[[#This Row],[velocity_last_24h]],VelocityRules[Velocity Min],VelocityRules[Risk Points],,-1)</f>
        <v>0</v>
      </c>
      <c r="Q794">
        <f>_xlfn.XLOOKUP(FraudData[[#This Row],[merchant_category]],MerchantRules[Merchant Category],MerchantRules[Risk Points],0)</f>
        <v>0</v>
      </c>
      <c r="R794">
        <f>SUM(FraudData[[#This Row],[Amount Risk]:[Merchant Risk]])</f>
        <v>5</v>
      </c>
      <c r="S794" t="str" cm="1">
        <f t="array" ref="S794">_xlfn.IFS(FraudData[[#This Row],[Fraud Risk Score]]&gt;=8,"High Risk",FraudData[[#This Row],[Fraud Risk Score]]&gt;=6,"Medium Risk",TRUE,"Low Risk")</f>
        <v>Low Risk</v>
      </c>
    </row>
    <row r="795" spans="1:19">
      <c r="A795">
        <v>794</v>
      </c>
      <c r="B795">
        <v>170.16</v>
      </c>
      <c r="C795">
        <v>4</v>
      </c>
      <c r="D795" t="s">
        <v>47</v>
      </c>
      <c r="E795">
        <v>0</v>
      </c>
      <c r="F795">
        <v>0</v>
      </c>
      <c r="G795">
        <v>80</v>
      </c>
      <c r="H795">
        <v>4</v>
      </c>
      <c r="I795">
        <v>29</v>
      </c>
      <c r="J795">
        <v>0</v>
      </c>
      <c r="K795">
        <f>_xlfn.XLOOKUP(FraudData[[#This Row],[amount]],AmountRules[Amount Min],AmountRules[Risk Points],,-1)</f>
        <v>0</v>
      </c>
      <c r="L795">
        <f>_xlfn.XLOOKUP(FraudData[[#This Row],[transaction_hour]],TimeRules[Hour Min],TimeRules[Risk Points],,-1)</f>
        <v>0</v>
      </c>
      <c r="M795">
        <f>_xlfn.XLOOKUP(FraudData[[#This Row],[foreign_transaction]],ForeignRules[Foreign Transaction],ForeignRules[Risk Points],0)</f>
        <v>0</v>
      </c>
      <c r="N795">
        <f>_xlfn.XLOOKUP(FraudData[[#This Row],[location_mismatch]],Table10[Location Mismatch],Table10[Risk Points],0)</f>
        <v>0</v>
      </c>
      <c r="O795">
        <f>_xlfn.XLOOKUP(FraudData[[#This Row],[device_trust_score]],DeviceRules[Device Min],DeviceRules[Risk Points],,-1)</f>
        <v>0</v>
      </c>
      <c r="P795">
        <f>_xlfn.XLOOKUP(FraudData[[#This Row],[velocity_last_24h]],VelocityRules[Velocity Min],VelocityRules[Risk Points],,-1)</f>
        <v>0</v>
      </c>
      <c r="Q795">
        <f>_xlfn.XLOOKUP(FraudData[[#This Row],[merchant_category]],MerchantRules[Merchant Category],MerchantRules[Risk Points],0)</f>
        <v>0</v>
      </c>
      <c r="R795">
        <f>SUM(FraudData[[#This Row],[Amount Risk]:[Merchant Risk]])</f>
        <v>0</v>
      </c>
      <c r="S795" t="str" cm="1">
        <f t="array" ref="S795">_xlfn.IFS(FraudData[[#This Row],[Fraud Risk Score]]&gt;=8,"High Risk",FraudData[[#This Row],[Fraud Risk Score]]&gt;=6,"Medium Risk",TRUE,"Low Risk")</f>
        <v>Low Risk</v>
      </c>
    </row>
    <row r="796" spans="1:19">
      <c r="A796">
        <v>795</v>
      </c>
      <c r="B796">
        <v>3.29</v>
      </c>
      <c r="C796">
        <v>23</v>
      </c>
      <c r="D796" t="s">
        <v>47</v>
      </c>
      <c r="E796">
        <v>0</v>
      </c>
      <c r="F796">
        <v>0</v>
      </c>
      <c r="G796">
        <v>48</v>
      </c>
      <c r="H796">
        <v>2</v>
      </c>
      <c r="I796">
        <v>29</v>
      </c>
      <c r="J796">
        <v>0</v>
      </c>
      <c r="K796">
        <f>_xlfn.XLOOKUP(FraudData[[#This Row],[amount]],AmountRules[Amount Min],AmountRules[Risk Points],,-1)</f>
        <v>0</v>
      </c>
      <c r="L796">
        <f>_xlfn.XLOOKUP(FraudData[[#This Row],[transaction_hour]],TimeRules[Hour Min],TimeRules[Risk Points],,-1)</f>
        <v>1</v>
      </c>
      <c r="M796">
        <f>_xlfn.XLOOKUP(FraudData[[#This Row],[foreign_transaction]],ForeignRules[Foreign Transaction],ForeignRules[Risk Points],0)</f>
        <v>0</v>
      </c>
      <c r="N796">
        <f>_xlfn.XLOOKUP(FraudData[[#This Row],[location_mismatch]],Table10[Location Mismatch],Table10[Risk Points],0)</f>
        <v>0</v>
      </c>
      <c r="O796">
        <f>_xlfn.XLOOKUP(FraudData[[#This Row],[device_trust_score]],DeviceRules[Device Min],DeviceRules[Risk Points],,-1)</f>
        <v>2</v>
      </c>
      <c r="P796">
        <f>_xlfn.XLOOKUP(FraudData[[#This Row],[velocity_last_24h]],VelocityRules[Velocity Min],VelocityRules[Risk Points],,-1)</f>
        <v>0</v>
      </c>
      <c r="Q796">
        <f>_xlfn.XLOOKUP(FraudData[[#This Row],[merchant_category]],MerchantRules[Merchant Category],MerchantRules[Risk Points],0)</f>
        <v>0</v>
      </c>
      <c r="R796">
        <f>SUM(FraudData[[#This Row],[Amount Risk]:[Merchant Risk]])</f>
        <v>3</v>
      </c>
      <c r="S796" t="str" cm="1">
        <f t="array" ref="S796">_xlfn.IFS(FraudData[[#This Row],[Fraud Risk Score]]&gt;=8,"High Risk",FraudData[[#This Row],[Fraud Risk Score]]&gt;=6,"Medium Risk",TRUE,"Low Risk")</f>
        <v>Low Risk</v>
      </c>
    </row>
    <row r="797" spans="1:19">
      <c r="A797">
        <v>796</v>
      </c>
      <c r="B797">
        <v>370.2</v>
      </c>
      <c r="C797">
        <v>8</v>
      </c>
      <c r="D797" t="s">
        <v>49</v>
      </c>
      <c r="E797">
        <v>0</v>
      </c>
      <c r="F797">
        <v>0</v>
      </c>
      <c r="G797">
        <v>73</v>
      </c>
      <c r="H797">
        <v>4</v>
      </c>
      <c r="I797">
        <v>68</v>
      </c>
      <c r="J797">
        <v>0</v>
      </c>
      <c r="K797">
        <f>_xlfn.XLOOKUP(FraudData[[#This Row],[amount]],AmountRules[Amount Min],AmountRules[Risk Points],,-1)</f>
        <v>0</v>
      </c>
      <c r="L797">
        <f>_xlfn.XLOOKUP(FraudData[[#This Row],[transaction_hour]],TimeRules[Hour Min],TimeRules[Risk Points],,-1)</f>
        <v>0</v>
      </c>
      <c r="M797">
        <f>_xlfn.XLOOKUP(FraudData[[#This Row],[foreign_transaction]],ForeignRules[Foreign Transaction],ForeignRules[Risk Points],0)</f>
        <v>0</v>
      </c>
      <c r="N797">
        <f>_xlfn.XLOOKUP(FraudData[[#This Row],[location_mismatch]],Table10[Location Mismatch],Table10[Risk Points],0)</f>
        <v>0</v>
      </c>
      <c r="O797">
        <f>_xlfn.XLOOKUP(FraudData[[#This Row],[device_trust_score]],DeviceRules[Device Min],DeviceRules[Risk Points],,-1)</f>
        <v>0</v>
      </c>
      <c r="P797">
        <f>_xlfn.XLOOKUP(FraudData[[#This Row],[velocity_last_24h]],VelocityRules[Velocity Min],VelocityRules[Risk Points],,-1)</f>
        <v>0</v>
      </c>
      <c r="Q797">
        <f>_xlfn.XLOOKUP(FraudData[[#This Row],[merchant_category]],MerchantRules[Merchant Category],MerchantRules[Risk Points],0)</f>
        <v>1</v>
      </c>
      <c r="R797">
        <f>SUM(FraudData[[#This Row],[Amount Risk]:[Merchant Risk]])</f>
        <v>1</v>
      </c>
      <c r="S797" t="str" cm="1">
        <f t="array" ref="S797">_xlfn.IFS(FraudData[[#This Row],[Fraud Risk Score]]&gt;=8,"High Risk",FraudData[[#This Row],[Fraud Risk Score]]&gt;=6,"Medium Risk",TRUE,"Low Risk")</f>
        <v>Low Risk</v>
      </c>
    </row>
    <row r="798" spans="1:19">
      <c r="A798">
        <v>797</v>
      </c>
      <c r="B798">
        <v>484.2</v>
      </c>
      <c r="C798">
        <v>11</v>
      </c>
      <c r="D798" t="s">
        <v>48</v>
      </c>
      <c r="E798">
        <v>0</v>
      </c>
      <c r="F798">
        <v>0</v>
      </c>
      <c r="G798">
        <v>67</v>
      </c>
      <c r="H798">
        <v>2</v>
      </c>
      <c r="I798">
        <v>26</v>
      </c>
      <c r="J798">
        <v>0</v>
      </c>
      <c r="K798">
        <f>_xlfn.XLOOKUP(FraudData[[#This Row],[amount]],AmountRules[Amount Min],AmountRules[Risk Points],,-1)</f>
        <v>0</v>
      </c>
      <c r="L798">
        <f>_xlfn.XLOOKUP(FraudData[[#This Row],[transaction_hour]],TimeRules[Hour Min],TimeRules[Risk Points],,-1)</f>
        <v>0</v>
      </c>
      <c r="M798">
        <f>_xlfn.XLOOKUP(FraudData[[#This Row],[foreign_transaction]],ForeignRules[Foreign Transaction],ForeignRules[Risk Points],0)</f>
        <v>0</v>
      </c>
      <c r="N798">
        <f>_xlfn.XLOOKUP(FraudData[[#This Row],[location_mismatch]],Table10[Location Mismatch],Table10[Risk Points],0)</f>
        <v>0</v>
      </c>
      <c r="O798">
        <f>_xlfn.XLOOKUP(FraudData[[#This Row],[device_trust_score]],DeviceRules[Device Min],DeviceRules[Risk Points],,-1)</f>
        <v>1</v>
      </c>
      <c r="P798">
        <f>_xlfn.XLOOKUP(FraudData[[#This Row],[velocity_last_24h]],VelocityRules[Velocity Min],VelocityRules[Risk Points],,-1)</f>
        <v>0</v>
      </c>
      <c r="Q798">
        <f>_xlfn.XLOOKUP(FraudData[[#This Row],[merchant_category]],MerchantRules[Merchant Category],MerchantRules[Risk Points],0)</f>
        <v>0</v>
      </c>
      <c r="R798">
        <f>SUM(FraudData[[#This Row],[Amount Risk]:[Merchant Risk]])</f>
        <v>1</v>
      </c>
      <c r="S798" t="str" cm="1">
        <f t="array" ref="S798">_xlfn.IFS(FraudData[[#This Row],[Fraud Risk Score]]&gt;=8,"High Risk",FraudData[[#This Row],[Fraud Risk Score]]&gt;=6,"Medium Risk",TRUE,"Low Risk")</f>
        <v>Low Risk</v>
      </c>
    </row>
    <row r="799" spans="1:19">
      <c r="A799">
        <v>798</v>
      </c>
      <c r="B799">
        <v>149.88999999999999</v>
      </c>
      <c r="C799">
        <v>5</v>
      </c>
      <c r="D799" t="s">
        <v>49</v>
      </c>
      <c r="E799">
        <v>0</v>
      </c>
      <c r="F799">
        <v>0</v>
      </c>
      <c r="G799">
        <v>27</v>
      </c>
      <c r="H799">
        <v>4</v>
      </c>
      <c r="I799">
        <v>46</v>
      </c>
      <c r="J799">
        <v>0</v>
      </c>
      <c r="K799">
        <f>_xlfn.XLOOKUP(FraudData[[#This Row],[amount]],AmountRules[Amount Min],AmountRules[Risk Points],,-1)</f>
        <v>0</v>
      </c>
      <c r="L799">
        <f>_xlfn.XLOOKUP(FraudData[[#This Row],[transaction_hour]],TimeRules[Hour Min],TimeRules[Risk Points],,-1)</f>
        <v>0</v>
      </c>
      <c r="M799">
        <f>_xlfn.XLOOKUP(FraudData[[#This Row],[foreign_transaction]],ForeignRules[Foreign Transaction],ForeignRules[Risk Points],0)</f>
        <v>0</v>
      </c>
      <c r="N799">
        <f>_xlfn.XLOOKUP(FraudData[[#This Row],[location_mismatch]],Table10[Location Mismatch],Table10[Risk Points],0)</f>
        <v>0</v>
      </c>
      <c r="O799">
        <f>_xlfn.XLOOKUP(FraudData[[#This Row],[device_trust_score]],DeviceRules[Device Min],DeviceRules[Risk Points],,-1)</f>
        <v>3</v>
      </c>
      <c r="P799">
        <f>_xlfn.XLOOKUP(FraudData[[#This Row],[velocity_last_24h]],VelocityRules[Velocity Min],VelocityRules[Risk Points],,-1)</f>
        <v>0</v>
      </c>
      <c r="Q799">
        <f>_xlfn.XLOOKUP(FraudData[[#This Row],[merchant_category]],MerchantRules[Merchant Category],MerchantRules[Risk Points],0)</f>
        <v>1</v>
      </c>
      <c r="R799">
        <f>SUM(FraudData[[#This Row],[Amount Risk]:[Merchant Risk]])</f>
        <v>4</v>
      </c>
      <c r="S799" t="str" cm="1">
        <f t="array" ref="S799">_xlfn.IFS(FraudData[[#This Row],[Fraud Risk Score]]&gt;=8,"High Risk",FraudData[[#This Row],[Fraud Risk Score]]&gt;=6,"Medium Risk",TRUE,"Low Risk")</f>
        <v>Low Risk</v>
      </c>
    </row>
    <row r="800" spans="1:19">
      <c r="A800">
        <v>799</v>
      </c>
      <c r="B800">
        <v>214.72</v>
      </c>
      <c r="C800">
        <v>12</v>
      </c>
      <c r="D800" t="s">
        <v>47</v>
      </c>
      <c r="E800">
        <v>0</v>
      </c>
      <c r="F800">
        <v>0</v>
      </c>
      <c r="G800">
        <v>47</v>
      </c>
      <c r="H800">
        <v>4</v>
      </c>
      <c r="I800">
        <v>68</v>
      </c>
      <c r="J800">
        <v>0</v>
      </c>
      <c r="K800">
        <f>_xlfn.XLOOKUP(FraudData[[#This Row],[amount]],AmountRules[Amount Min],AmountRules[Risk Points],,-1)</f>
        <v>0</v>
      </c>
      <c r="L800">
        <f>_xlfn.XLOOKUP(FraudData[[#This Row],[transaction_hour]],TimeRules[Hour Min],TimeRules[Risk Points],,-1)</f>
        <v>0</v>
      </c>
      <c r="M800">
        <f>_xlfn.XLOOKUP(FraudData[[#This Row],[foreign_transaction]],ForeignRules[Foreign Transaction],ForeignRules[Risk Points],0)</f>
        <v>0</v>
      </c>
      <c r="N800">
        <f>_xlfn.XLOOKUP(FraudData[[#This Row],[location_mismatch]],Table10[Location Mismatch],Table10[Risk Points],0)</f>
        <v>0</v>
      </c>
      <c r="O800">
        <f>_xlfn.XLOOKUP(FraudData[[#This Row],[device_trust_score]],DeviceRules[Device Min],DeviceRules[Risk Points],,-1)</f>
        <v>2</v>
      </c>
      <c r="P800">
        <f>_xlfn.XLOOKUP(FraudData[[#This Row],[velocity_last_24h]],VelocityRules[Velocity Min],VelocityRules[Risk Points],,-1)</f>
        <v>0</v>
      </c>
      <c r="Q800">
        <f>_xlfn.XLOOKUP(FraudData[[#This Row],[merchant_category]],MerchantRules[Merchant Category],MerchantRules[Risk Points],0)</f>
        <v>0</v>
      </c>
      <c r="R800">
        <f>SUM(FraudData[[#This Row],[Amount Risk]:[Merchant Risk]])</f>
        <v>2</v>
      </c>
      <c r="S800" t="str" cm="1">
        <f t="array" ref="S800">_xlfn.IFS(FraudData[[#This Row],[Fraud Risk Score]]&gt;=8,"High Risk",FraudData[[#This Row],[Fraud Risk Score]]&gt;=6,"Medium Risk",TRUE,"Low Risk")</f>
        <v>Low Risk</v>
      </c>
    </row>
    <row r="801" spans="1:19">
      <c r="A801">
        <v>800</v>
      </c>
      <c r="B801">
        <v>460.34</v>
      </c>
      <c r="C801">
        <v>7</v>
      </c>
      <c r="D801" t="s">
        <v>50</v>
      </c>
      <c r="E801">
        <v>0</v>
      </c>
      <c r="F801">
        <v>0</v>
      </c>
      <c r="G801">
        <v>44</v>
      </c>
      <c r="H801">
        <v>1</v>
      </c>
      <c r="I801">
        <v>68</v>
      </c>
      <c r="J801">
        <v>0</v>
      </c>
      <c r="K801">
        <f>_xlfn.XLOOKUP(FraudData[[#This Row],[amount]],AmountRules[Amount Min],AmountRules[Risk Points],,-1)</f>
        <v>0</v>
      </c>
      <c r="L801">
        <f>_xlfn.XLOOKUP(FraudData[[#This Row],[transaction_hour]],TimeRules[Hour Min],TimeRules[Risk Points],,-1)</f>
        <v>0</v>
      </c>
      <c r="M801">
        <f>_xlfn.XLOOKUP(FraudData[[#This Row],[foreign_transaction]],ForeignRules[Foreign Transaction],ForeignRules[Risk Points],0)</f>
        <v>0</v>
      </c>
      <c r="N801">
        <f>_xlfn.XLOOKUP(FraudData[[#This Row],[location_mismatch]],Table10[Location Mismatch],Table10[Risk Points],0)</f>
        <v>0</v>
      </c>
      <c r="O801">
        <f>_xlfn.XLOOKUP(FraudData[[#This Row],[device_trust_score]],DeviceRules[Device Min],DeviceRules[Risk Points],,-1)</f>
        <v>2</v>
      </c>
      <c r="P801">
        <f>_xlfn.XLOOKUP(FraudData[[#This Row],[velocity_last_24h]],VelocityRules[Velocity Min],VelocityRules[Risk Points],,-1)</f>
        <v>0</v>
      </c>
      <c r="Q801">
        <f>_xlfn.XLOOKUP(FraudData[[#This Row],[merchant_category]],MerchantRules[Merchant Category],MerchantRules[Risk Points],0)</f>
        <v>0</v>
      </c>
      <c r="R801">
        <f>SUM(FraudData[[#This Row],[Amount Risk]:[Merchant Risk]])</f>
        <v>2</v>
      </c>
      <c r="S801" t="str" cm="1">
        <f t="array" ref="S801">_xlfn.IFS(FraudData[[#This Row],[Fraud Risk Score]]&gt;=8,"High Risk",FraudData[[#This Row],[Fraud Risk Score]]&gt;=6,"Medium Risk",TRUE,"Low Risk")</f>
        <v>Low Risk</v>
      </c>
    </row>
    <row r="802" spans="1:19">
      <c r="A802">
        <v>801</v>
      </c>
      <c r="B802">
        <v>221.11</v>
      </c>
      <c r="C802">
        <v>14</v>
      </c>
      <c r="D802" t="s">
        <v>47</v>
      </c>
      <c r="E802">
        <v>0</v>
      </c>
      <c r="F802">
        <v>0</v>
      </c>
      <c r="G802">
        <v>39</v>
      </c>
      <c r="H802">
        <v>3</v>
      </c>
      <c r="I802">
        <v>38</v>
      </c>
      <c r="J802">
        <v>0</v>
      </c>
      <c r="K802">
        <f>_xlfn.XLOOKUP(FraudData[[#This Row],[amount]],AmountRules[Amount Min],AmountRules[Risk Points],,-1)</f>
        <v>0</v>
      </c>
      <c r="L802">
        <f>_xlfn.XLOOKUP(FraudData[[#This Row],[transaction_hour]],TimeRules[Hour Min],TimeRules[Risk Points],,-1)</f>
        <v>0</v>
      </c>
      <c r="M802">
        <f>_xlfn.XLOOKUP(FraudData[[#This Row],[foreign_transaction]],ForeignRules[Foreign Transaction],ForeignRules[Risk Points],0)</f>
        <v>0</v>
      </c>
      <c r="N802">
        <f>_xlfn.XLOOKUP(FraudData[[#This Row],[location_mismatch]],Table10[Location Mismatch],Table10[Risk Points],0)</f>
        <v>0</v>
      </c>
      <c r="O802">
        <f>_xlfn.XLOOKUP(FraudData[[#This Row],[device_trust_score]],DeviceRules[Device Min],DeviceRules[Risk Points],,-1)</f>
        <v>2</v>
      </c>
      <c r="P802">
        <f>_xlfn.XLOOKUP(FraudData[[#This Row],[velocity_last_24h]],VelocityRules[Velocity Min],VelocityRules[Risk Points],,-1)</f>
        <v>0</v>
      </c>
      <c r="Q802">
        <f>_xlfn.XLOOKUP(FraudData[[#This Row],[merchant_category]],MerchantRules[Merchant Category],MerchantRules[Risk Points],0)</f>
        <v>0</v>
      </c>
      <c r="R802">
        <f>SUM(FraudData[[#This Row],[Amount Risk]:[Merchant Risk]])</f>
        <v>2</v>
      </c>
      <c r="S802" t="str" cm="1">
        <f t="array" ref="S802">_xlfn.IFS(FraudData[[#This Row],[Fraud Risk Score]]&gt;=8,"High Risk",FraudData[[#This Row],[Fraud Risk Score]]&gt;=6,"Medium Risk",TRUE,"Low Risk")</f>
        <v>Low Risk</v>
      </c>
    </row>
    <row r="803" spans="1:19">
      <c r="A803">
        <v>802</v>
      </c>
      <c r="B803">
        <v>29.79</v>
      </c>
      <c r="C803">
        <v>5</v>
      </c>
      <c r="D803" t="s">
        <v>50</v>
      </c>
      <c r="E803">
        <v>0</v>
      </c>
      <c r="F803">
        <v>0</v>
      </c>
      <c r="G803">
        <v>67</v>
      </c>
      <c r="H803">
        <v>1</v>
      </c>
      <c r="I803">
        <v>34</v>
      </c>
      <c r="J803">
        <v>0</v>
      </c>
      <c r="K803">
        <f>_xlfn.XLOOKUP(FraudData[[#This Row],[amount]],AmountRules[Amount Min],AmountRules[Risk Points],,-1)</f>
        <v>0</v>
      </c>
      <c r="L803">
        <f>_xlfn.XLOOKUP(FraudData[[#This Row],[transaction_hour]],TimeRules[Hour Min],TimeRules[Risk Points],,-1)</f>
        <v>0</v>
      </c>
      <c r="M803">
        <f>_xlfn.XLOOKUP(FraudData[[#This Row],[foreign_transaction]],ForeignRules[Foreign Transaction],ForeignRules[Risk Points],0)</f>
        <v>0</v>
      </c>
      <c r="N803">
        <f>_xlfn.XLOOKUP(FraudData[[#This Row],[location_mismatch]],Table10[Location Mismatch],Table10[Risk Points],0)</f>
        <v>0</v>
      </c>
      <c r="O803">
        <f>_xlfn.XLOOKUP(FraudData[[#This Row],[device_trust_score]],DeviceRules[Device Min],DeviceRules[Risk Points],,-1)</f>
        <v>1</v>
      </c>
      <c r="P803">
        <f>_xlfn.XLOOKUP(FraudData[[#This Row],[velocity_last_24h]],VelocityRules[Velocity Min],VelocityRules[Risk Points],,-1)</f>
        <v>0</v>
      </c>
      <c r="Q803">
        <f>_xlfn.XLOOKUP(FraudData[[#This Row],[merchant_category]],MerchantRules[Merchant Category],MerchantRules[Risk Points],0)</f>
        <v>0</v>
      </c>
      <c r="R803">
        <f>SUM(FraudData[[#This Row],[Amount Risk]:[Merchant Risk]])</f>
        <v>1</v>
      </c>
      <c r="S803" t="str" cm="1">
        <f t="array" ref="S803">_xlfn.IFS(FraudData[[#This Row],[Fraud Risk Score]]&gt;=8,"High Risk",FraudData[[#This Row],[Fraud Risk Score]]&gt;=6,"Medium Risk",TRUE,"Low Risk")</f>
        <v>Low Risk</v>
      </c>
    </row>
    <row r="804" spans="1:19">
      <c r="A804">
        <v>803</v>
      </c>
      <c r="B804">
        <v>154.57</v>
      </c>
      <c r="C804">
        <v>5</v>
      </c>
      <c r="D804" t="s">
        <v>48</v>
      </c>
      <c r="E804">
        <v>0</v>
      </c>
      <c r="F804">
        <v>0</v>
      </c>
      <c r="G804">
        <v>95</v>
      </c>
      <c r="H804">
        <v>4</v>
      </c>
      <c r="I804">
        <v>50</v>
      </c>
      <c r="J804">
        <v>0</v>
      </c>
      <c r="K804">
        <f>_xlfn.XLOOKUP(FraudData[[#This Row],[amount]],AmountRules[Amount Min],AmountRules[Risk Points],,-1)</f>
        <v>0</v>
      </c>
      <c r="L804">
        <f>_xlfn.XLOOKUP(FraudData[[#This Row],[transaction_hour]],TimeRules[Hour Min],TimeRules[Risk Points],,-1)</f>
        <v>0</v>
      </c>
      <c r="M804">
        <f>_xlfn.XLOOKUP(FraudData[[#This Row],[foreign_transaction]],ForeignRules[Foreign Transaction],ForeignRules[Risk Points],0)</f>
        <v>0</v>
      </c>
      <c r="N804">
        <f>_xlfn.XLOOKUP(FraudData[[#This Row],[location_mismatch]],Table10[Location Mismatch],Table10[Risk Points],0)</f>
        <v>0</v>
      </c>
      <c r="O804">
        <f>_xlfn.XLOOKUP(FraudData[[#This Row],[device_trust_score]],DeviceRules[Device Min],DeviceRules[Risk Points],,-1)</f>
        <v>0</v>
      </c>
      <c r="P804">
        <f>_xlfn.XLOOKUP(FraudData[[#This Row],[velocity_last_24h]],VelocityRules[Velocity Min],VelocityRules[Risk Points],,-1)</f>
        <v>0</v>
      </c>
      <c r="Q804">
        <f>_xlfn.XLOOKUP(FraudData[[#This Row],[merchant_category]],MerchantRules[Merchant Category],MerchantRules[Risk Points],0)</f>
        <v>0</v>
      </c>
      <c r="R804">
        <f>SUM(FraudData[[#This Row],[Amount Risk]:[Merchant Risk]])</f>
        <v>0</v>
      </c>
      <c r="S804" t="str" cm="1">
        <f t="array" ref="S804">_xlfn.IFS(FraudData[[#This Row],[Fraud Risk Score]]&gt;=8,"High Risk",FraudData[[#This Row],[Fraud Risk Score]]&gt;=6,"Medium Risk",TRUE,"Low Risk")</f>
        <v>Low Risk</v>
      </c>
    </row>
    <row r="805" spans="1:19">
      <c r="A805">
        <v>804</v>
      </c>
      <c r="B805">
        <v>167.98</v>
      </c>
      <c r="C805">
        <v>3</v>
      </c>
      <c r="D805" t="s">
        <v>46</v>
      </c>
      <c r="E805">
        <v>0</v>
      </c>
      <c r="F805">
        <v>0</v>
      </c>
      <c r="G805">
        <v>57</v>
      </c>
      <c r="H805">
        <v>4</v>
      </c>
      <c r="I805">
        <v>51</v>
      </c>
      <c r="J805">
        <v>0</v>
      </c>
      <c r="K805">
        <f>_xlfn.XLOOKUP(FraudData[[#This Row],[amount]],AmountRules[Amount Min],AmountRules[Risk Points],,-1)</f>
        <v>0</v>
      </c>
      <c r="L805">
        <f>_xlfn.XLOOKUP(FraudData[[#This Row],[transaction_hour]],TimeRules[Hour Min],TimeRules[Risk Points],,-1)</f>
        <v>3</v>
      </c>
      <c r="M805">
        <f>_xlfn.XLOOKUP(FraudData[[#This Row],[foreign_transaction]],ForeignRules[Foreign Transaction],ForeignRules[Risk Points],0)</f>
        <v>0</v>
      </c>
      <c r="N805">
        <f>_xlfn.XLOOKUP(FraudData[[#This Row],[location_mismatch]],Table10[Location Mismatch],Table10[Risk Points],0)</f>
        <v>0</v>
      </c>
      <c r="O805">
        <f>_xlfn.XLOOKUP(FraudData[[#This Row],[device_trust_score]],DeviceRules[Device Min],DeviceRules[Risk Points],,-1)</f>
        <v>1</v>
      </c>
      <c r="P805">
        <f>_xlfn.XLOOKUP(FraudData[[#This Row],[velocity_last_24h]],VelocityRules[Velocity Min],VelocityRules[Risk Points],,-1)</f>
        <v>0</v>
      </c>
      <c r="Q805">
        <f>_xlfn.XLOOKUP(FraudData[[#This Row],[merchant_category]],MerchantRules[Merchant Category],MerchantRules[Risk Points],0)</f>
        <v>0</v>
      </c>
      <c r="R805">
        <f>SUM(FraudData[[#This Row],[Amount Risk]:[Merchant Risk]])</f>
        <v>4</v>
      </c>
      <c r="S805" t="str" cm="1">
        <f t="array" ref="S805">_xlfn.IFS(FraudData[[#This Row],[Fraud Risk Score]]&gt;=8,"High Risk",FraudData[[#This Row],[Fraud Risk Score]]&gt;=6,"Medium Risk",TRUE,"Low Risk")</f>
        <v>Low Risk</v>
      </c>
    </row>
    <row r="806" spans="1:19">
      <c r="A806">
        <v>805</v>
      </c>
      <c r="B806">
        <v>99.34</v>
      </c>
      <c r="C806">
        <v>10</v>
      </c>
      <c r="D806" t="s">
        <v>50</v>
      </c>
      <c r="E806">
        <v>0</v>
      </c>
      <c r="F806">
        <v>0</v>
      </c>
      <c r="G806">
        <v>79</v>
      </c>
      <c r="H806">
        <v>0</v>
      </c>
      <c r="I806">
        <v>43</v>
      </c>
      <c r="J806">
        <v>0</v>
      </c>
      <c r="K806">
        <f>_xlfn.XLOOKUP(FraudData[[#This Row],[amount]],AmountRules[Amount Min],AmountRules[Risk Points],,-1)</f>
        <v>0</v>
      </c>
      <c r="L806">
        <f>_xlfn.XLOOKUP(FraudData[[#This Row],[transaction_hour]],TimeRules[Hour Min],TimeRules[Risk Points],,-1)</f>
        <v>0</v>
      </c>
      <c r="M806">
        <f>_xlfn.XLOOKUP(FraudData[[#This Row],[foreign_transaction]],ForeignRules[Foreign Transaction],ForeignRules[Risk Points],0)</f>
        <v>0</v>
      </c>
      <c r="N806">
        <f>_xlfn.XLOOKUP(FraudData[[#This Row],[location_mismatch]],Table10[Location Mismatch],Table10[Risk Points],0)</f>
        <v>0</v>
      </c>
      <c r="O806">
        <f>_xlfn.XLOOKUP(FraudData[[#This Row],[device_trust_score]],DeviceRules[Device Min],DeviceRules[Risk Points],,-1)</f>
        <v>0</v>
      </c>
      <c r="P806">
        <f>_xlfn.XLOOKUP(FraudData[[#This Row],[velocity_last_24h]],VelocityRules[Velocity Min],VelocityRules[Risk Points],,-1)</f>
        <v>0</v>
      </c>
      <c r="Q806">
        <f>_xlfn.XLOOKUP(FraudData[[#This Row],[merchant_category]],MerchantRules[Merchant Category],MerchantRules[Risk Points],0)</f>
        <v>0</v>
      </c>
      <c r="R806">
        <f>SUM(FraudData[[#This Row],[Amount Risk]:[Merchant Risk]])</f>
        <v>0</v>
      </c>
      <c r="S806" t="str" cm="1">
        <f t="array" ref="S806">_xlfn.IFS(FraudData[[#This Row],[Fraud Risk Score]]&gt;=8,"High Risk",FraudData[[#This Row],[Fraud Risk Score]]&gt;=6,"Medium Risk",TRUE,"Low Risk")</f>
        <v>Low Risk</v>
      </c>
    </row>
    <row r="807" spans="1:19">
      <c r="A807">
        <v>806</v>
      </c>
      <c r="B807">
        <v>240.03</v>
      </c>
      <c r="C807">
        <v>20</v>
      </c>
      <c r="D807" t="s">
        <v>49</v>
      </c>
      <c r="E807">
        <v>0</v>
      </c>
      <c r="F807">
        <v>0</v>
      </c>
      <c r="G807">
        <v>65</v>
      </c>
      <c r="H807">
        <v>7</v>
      </c>
      <c r="I807">
        <v>35</v>
      </c>
      <c r="J807">
        <v>0</v>
      </c>
      <c r="K807">
        <f>_xlfn.XLOOKUP(FraudData[[#This Row],[amount]],AmountRules[Amount Min],AmountRules[Risk Points],,-1)</f>
        <v>0</v>
      </c>
      <c r="L807">
        <f>_xlfn.XLOOKUP(FraudData[[#This Row],[transaction_hour]],TimeRules[Hour Min],TimeRules[Risk Points],,-1)</f>
        <v>0</v>
      </c>
      <c r="M807">
        <f>_xlfn.XLOOKUP(FraudData[[#This Row],[foreign_transaction]],ForeignRules[Foreign Transaction],ForeignRules[Risk Points],0)</f>
        <v>0</v>
      </c>
      <c r="N807">
        <f>_xlfn.XLOOKUP(FraudData[[#This Row],[location_mismatch]],Table10[Location Mismatch],Table10[Risk Points],0)</f>
        <v>0</v>
      </c>
      <c r="O807">
        <f>_xlfn.XLOOKUP(FraudData[[#This Row],[device_trust_score]],DeviceRules[Device Min],DeviceRules[Risk Points],,-1)</f>
        <v>1</v>
      </c>
      <c r="P807">
        <f>_xlfn.XLOOKUP(FraudData[[#This Row],[velocity_last_24h]],VelocityRules[Velocity Min],VelocityRules[Risk Points],,-1)</f>
        <v>2</v>
      </c>
      <c r="Q807">
        <f>_xlfn.XLOOKUP(FraudData[[#This Row],[merchant_category]],MerchantRules[Merchant Category],MerchantRules[Risk Points],0)</f>
        <v>1</v>
      </c>
      <c r="R807">
        <f>SUM(FraudData[[#This Row],[Amount Risk]:[Merchant Risk]])</f>
        <v>4</v>
      </c>
      <c r="S807" t="str" cm="1">
        <f t="array" ref="S807">_xlfn.IFS(FraudData[[#This Row],[Fraud Risk Score]]&gt;=8,"High Risk",FraudData[[#This Row],[Fraud Risk Score]]&gt;=6,"Medium Risk",TRUE,"Low Risk")</f>
        <v>Low Risk</v>
      </c>
    </row>
    <row r="808" spans="1:19">
      <c r="A808">
        <v>807</v>
      </c>
      <c r="B808">
        <v>490.26</v>
      </c>
      <c r="C808">
        <v>17</v>
      </c>
      <c r="D808" t="s">
        <v>47</v>
      </c>
      <c r="E808">
        <v>0</v>
      </c>
      <c r="F808">
        <v>0</v>
      </c>
      <c r="G808">
        <v>42</v>
      </c>
      <c r="H808">
        <v>1</v>
      </c>
      <c r="I808">
        <v>51</v>
      </c>
      <c r="J808">
        <v>0</v>
      </c>
      <c r="K808">
        <f>_xlfn.XLOOKUP(FraudData[[#This Row],[amount]],AmountRules[Amount Min],AmountRules[Risk Points],,-1)</f>
        <v>0</v>
      </c>
      <c r="L808">
        <f>_xlfn.XLOOKUP(FraudData[[#This Row],[transaction_hour]],TimeRules[Hour Min],TimeRules[Risk Points],,-1)</f>
        <v>0</v>
      </c>
      <c r="M808">
        <f>_xlfn.XLOOKUP(FraudData[[#This Row],[foreign_transaction]],ForeignRules[Foreign Transaction],ForeignRules[Risk Points],0)</f>
        <v>0</v>
      </c>
      <c r="N808">
        <f>_xlfn.XLOOKUP(FraudData[[#This Row],[location_mismatch]],Table10[Location Mismatch],Table10[Risk Points],0)</f>
        <v>0</v>
      </c>
      <c r="O808">
        <f>_xlfn.XLOOKUP(FraudData[[#This Row],[device_trust_score]],DeviceRules[Device Min],DeviceRules[Risk Points],,-1)</f>
        <v>2</v>
      </c>
      <c r="P808">
        <f>_xlfn.XLOOKUP(FraudData[[#This Row],[velocity_last_24h]],VelocityRules[Velocity Min],VelocityRules[Risk Points],,-1)</f>
        <v>0</v>
      </c>
      <c r="Q808">
        <f>_xlfn.XLOOKUP(FraudData[[#This Row],[merchant_category]],MerchantRules[Merchant Category],MerchantRules[Risk Points],0)</f>
        <v>0</v>
      </c>
      <c r="R808">
        <f>SUM(FraudData[[#This Row],[Amount Risk]:[Merchant Risk]])</f>
        <v>2</v>
      </c>
      <c r="S808" t="str" cm="1">
        <f t="array" ref="S808">_xlfn.IFS(FraudData[[#This Row],[Fraud Risk Score]]&gt;=8,"High Risk",FraudData[[#This Row],[Fraud Risk Score]]&gt;=6,"Medium Risk",TRUE,"Low Risk")</f>
        <v>Low Risk</v>
      </c>
    </row>
    <row r="809" spans="1:19">
      <c r="A809">
        <v>808</v>
      </c>
      <c r="B809">
        <v>467.62</v>
      </c>
      <c r="C809">
        <v>2</v>
      </c>
      <c r="D809" t="s">
        <v>47</v>
      </c>
      <c r="E809">
        <v>0</v>
      </c>
      <c r="F809">
        <v>0</v>
      </c>
      <c r="G809">
        <v>27</v>
      </c>
      <c r="H809">
        <v>2</v>
      </c>
      <c r="I809">
        <v>55</v>
      </c>
      <c r="J809">
        <v>0</v>
      </c>
      <c r="K809">
        <f>_xlfn.XLOOKUP(FraudData[[#This Row],[amount]],AmountRules[Amount Min],AmountRules[Risk Points],,-1)</f>
        <v>0</v>
      </c>
      <c r="L809">
        <f>_xlfn.XLOOKUP(FraudData[[#This Row],[transaction_hour]],TimeRules[Hour Min],TimeRules[Risk Points],,-1)</f>
        <v>3</v>
      </c>
      <c r="M809">
        <f>_xlfn.XLOOKUP(FraudData[[#This Row],[foreign_transaction]],ForeignRules[Foreign Transaction],ForeignRules[Risk Points],0)</f>
        <v>0</v>
      </c>
      <c r="N809">
        <f>_xlfn.XLOOKUP(FraudData[[#This Row],[location_mismatch]],Table10[Location Mismatch],Table10[Risk Points],0)</f>
        <v>0</v>
      </c>
      <c r="O809">
        <f>_xlfn.XLOOKUP(FraudData[[#This Row],[device_trust_score]],DeviceRules[Device Min],DeviceRules[Risk Points],,-1)</f>
        <v>3</v>
      </c>
      <c r="P809">
        <f>_xlfn.XLOOKUP(FraudData[[#This Row],[velocity_last_24h]],VelocityRules[Velocity Min],VelocityRules[Risk Points],,-1)</f>
        <v>0</v>
      </c>
      <c r="Q809">
        <f>_xlfn.XLOOKUP(FraudData[[#This Row],[merchant_category]],MerchantRules[Merchant Category],MerchantRules[Risk Points],0)</f>
        <v>0</v>
      </c>
      <c r="R809">
        <f>SUM(FraudData[[#This Row],[Amount Risk]:[Merchant Risk]])</f>
        <v>6</v>
      </c>
      <c r="S809" t="str" cm="1">
        <f t="array" ref="S809">_xlfn.IFS(FraudData[[#This Row],[Fraud Risk Score]]&gt;=8,"High Risk",FraudData[[#This Row],[Fraud Risk Score]]&gt;=6,"Medium Risk",TRUE,"Low Risk")</f>
        <v>Medium Risk</v>
      </c>
    </row>
    <row r="810" spans="1:19">
      <c r="A810">
        <v>809</v>
      </c>
      <c r="B810">
        <v>107.89</v>
      </c>
      <c r="C810">
        <v>2</v>
      </c>
      <c r="D810" t="s">
        <v>47</v>
      </c>
      <c r="E810">
        <v>0</v>
      </c>
      <c r="F810">
        <v>0</v>
      </c>
      <c r="G810">
        <v>27</v>
      </c>
      <c r="H810">
        <v>2</v>
      </c>
      <c r="I810">
        <v>42</v>
      </c>
      <c r="J810">
        <v>0</v>
      </c>
      <c r="K810">
        <f>_xlfn.XLOOKUP(FraudData[[#This Row],[amount]],AmountRules[Amount Min],AmountRules[Risk Points],,-1)</f>
        <v>0</v>
      </c>
      <c r="L810">
        <f>_xlfn.XLOOKUP(FraudData[[#This Row],[transaction_hour]],TimeRules[Hour Min],TimeRules[Risk Points],,-1)</f>
        <v>3</v>
      </c>
      <c r="M810">
        <f>_xlfn.XLOOKUP(FraudData[[#This Row],[foreign_transaction]],ForeignRules[Foreign Transaction],ForeignRules[Risk Points],0)</f>
        <v>0</v>
      </c>
      <c r="N810">
        <f>_xlfn.XLOOKUP(FraudData[[#This Row],[location_mismatch]],Table10[Location Mismatch],Table10[Risk Points],0)</f>
        <v>0</v>
      </c>
      <c r="O810">
        <f>_xlfn.XLOOKUP(FraudData[[#This Row],[device_trust_score]],DeviceRules[Device Min],DeviceRules[Risk Points],,-1)</f>
        <v>3</v>
      </c>
      <c r="P810">
        <f>_xlfn.XLOOKUP(FraudData[[#This Row],[velocity_last_24h]],VelocityRules[Velocity Min],VelocityRules[Risk Points],,-1)</f>
        <v>0</v>
      </c>
      <c r="Q810">
        <f>_xlfn.XLOOKUP(FraudData[[#This Row],[merchant_category]],MerchantRules[Merchant Category],MerchantRules[Risk Points],0)</f>
        <v>0</v>
      </c>
      <c r="R810">
        <f>SUM(FraudData[[#This Row],[Amount Risk]:[Merchant Risk]])</f>
        <v>6</v>
      </c>
      <c r="S810" t="str" cm="1">
        <f t="array" ref="S810">_xlfn.IFS(FraudData[[#This Row],[Fraud Risk Score]]&gt;=8,"High Risk",FraudData[[#This Row],[Fraud Risk Score]]&gt;=6,"Medium Risk",TRUE,"Low Risk")</f>
        <v>Medium Risk</v>
      </c>
    </row>
    <row r="811" spans="1:19">
      <c r="A811">
        <v>810</v>
      </c>
      <c r="B811">
        <v>21.63</v>
      </c>
      <c r="C811">
        <v>11</v>
      </c>
      <c r="D811" t="s">
        <v>50</v>
      </c>
      <c r="E811">
        <v>0</v>
      </c>
      <c r="F811">
        <v>0</v>
      </c>
      <c r="G811">
        <v>40</v>
      </c>
      <c r="H811">
        <v>2</v>
      </c>
      <c r="I811">
        <v>69</v>
      </c>
      <c r="J811">
        <v>0</v>
      </c>
      <c r="K811">
        <f>_xlfn.XLOOKUP(FraudData[[#This Row],[amount]],AmountRules[Amount Min],AmountRules[Risk Points],,-1)</f>
        <v>0</v>
      </c>
      <c r="L811">
        <f>_xlfn.XLOOKUP(FraudData[[#This Row],[transaction_hour]],TimeRules[Hour Min],TimeRules[Risk Points],,-1)</f>
        <v>0</v>
      </c>
      <c r="M811">
        <f>_xlfn.XLOOKUP(FraudData[[#This Row],[foreign_transaction]],ForeignRules[Foreign Transaction],ForeignRules[Risk Points],0)</f>
        <v>0</v>
      </c>
      <c r="N811">
        <f>_xlfn.XLOOKUP(FraudData[[#This Row],[location_mismatch]],Table10[Location Mismatch],Table10[Risk Points],0)</f>
        <v>0</v>
      </c>
      <c r="O811">
        <f>_xlfn.XLOOKUP(FraudData[[#This Row],[device_trust_score]],DeviceRules[Device Min],DeviceRules[Risk Points],,-1)</f>
        <v>2</v>
      </c>
      <c r="P811">
        <f>_xlfn.XLOOKUP(FraudData[[#This Row],[velocity_last_24h]],VelocityRules[Velocity Min],VelocityRules[Risk Points],,-1)</f>
        <v>0</v>
      </c>
      <c r="Q811">
        <f>_xlfn.XLOOKUP(FraudData[[#This Row],[merchant_category]],MerchantRules[Merchant Category],MerchantRules[Risk Points],0)</f>
        <v>0</v>
      </c>
      <c r="R811">
        <f>SUM(FraudData[[#This Row],[Amount Risk]:[Merchant Risk]])</f>
        <v>2</v>
      </c>
      <c r="S811" t="str" cm="1">
        <f t="array" ref="S811">_xlfn.IFS(FraudData[[#This Row],[Fraud Risk Score]]&gt;=8,"High Risk",FraudData[[#This Row],[Fraud Risk Score]]&gt;=6,"Medium Risk",TRUE,"Low Risk")</f>
        <v>Low Risk</v>
      </c>
    </row>
    <row r="812" spans="1:19">
      <c r="A812">
        <v>811</v>
      </c>
      <c r="B812">
        <v>754.05</v>
      </c>
      <c r="C812">
        <v>20</v>
      </c>
      <c r="D812" t="s">
        <v>48</v>
      </c>
      <c r="E812">
        <v>0</v>
      </c>
      <c r="F812">
        <v>0</v>
      </c>
      <c r="G812">
        <v>67</v>
      </c>
      <c r="H812">
        <v>1</v>
      </c>
      <c r="I812">
        <v>68</v>
      </c>
      <c r="J812">
        <v>0</v>
      </c>
      <c r="K812">
        <f>_xlfn.XLOOKUP(FraudData[[#This Row],[amount]],AmountRules[Amount Min],AmountRules[Risk Points],,-1)</f>
        <v>1</v>
      </c>
      <c r="L812">
        <f>_xlfn.XLOOKUP(FraudData[[#This Row],[transaction_hour]],TimeRules[Hour Min],TimeRules[Risk Points],,-1)</f>
        <v>0</v>
      </c>
      <c r="M812">
        <f>_xlfn.XLOOKUP(FraudData[[#This Row],[foreign_transaction]],ForeignRules[Foreign Transaction],ForeignRules[Risk Points],0)</f>
        <v>0</v>
      </c>
      <c r="N812">
        <f>_xlfn.XLOOKUP(FraudData[[#This Row],[location_mismatch]],Table10[Location Mismatch],Table10[Risk Points],0)</f>
        <v>0</v>
      </c>
      <c r="O812">
        <f>_xlfn.XLOOKUP(FraudData[[#This Row],[device_trust_score]],DeviceRules[Device Min],DeviceRules[Risk Points],,-1)</f>
        <v>1</v>
      </c>
      <c r="P812">
        <f>_xlfn.XLOOKUP(FraudData[[#This Row],[velocity_last_24h]],VelocityRules[Velocity Min],VelocityRules[Risk Points],,-1)</f>
        <v>0</v>
      </c>
      <c r="Q812">
        <f>_xlfn.XLOOKUP(FraudData[[#This Row],[merchant_category]],MerchantRules[Merchant Category],MerchantRules[Risk Points],0)</f>
        <v>0</v>
      </c>
      <c r="R812">
        <f>SUM(FraudData[[#This Row],[Amount Risk]:[Merchant Risk]])</f>
        <v>2</v>
      </c>
      <c r="S812" t="str" cm="1">
        <f t="array" ref="S812">_xlfn.IFS(FraudData[[#This Row],[Fraud Risk Score]]&gt;=8,"High Risk",FraudData[[#This Row],[Fraud Risk Score]]&gt;=6,"Medium Risk",TRUE,"Low Risk")</f>
        <v>Low Risk</v>
      </c>
    </row>
    <row r="813" spans="1:19">
      <c r="A813">
        <v>812</v>
      </c>
      <c r="B813">
        <v>328.63</v>
      </c>
      <c r="C813">
        <v>20</v>
      </c>
      <c r="D813" t="s">
        <v>50</v>
      </c>
      <c r="E813">
        <v>0</v>
      </c>
      <c r="F813">
        <v>0</v>
      </c>
      <c r="G813">
        <v>47</v>
      </c>
      <c r="H813">
        <v>3</v>
      </c>
      <c r="I813">
        <v>51</v>
      </c>
      <c r="J813">
        <v>0</v>
      </c>
      <c r="K813">
        <f>_xlfn.XLOOKUP(FraudData[[#This Row],[amount]],AmountRules[Amount Min],AmountRules[Risk Points],,-1)</f>
        <v>0</v>
      </c>
      <c r="L813">
        <f>_xlfn.XLOOKUP(FraudData[[#This Row],[transaction_hour]],TimeRules[Hour Min],TimeRules[Risk Points],,-1)</f>
        <v>0</v>
      </c>
      <c r="M813">
        <f>_xlfn.XLOOKUP(FraudData[[#This Row],[foreign_transaction]],ForeignRules[Foreign Transaction],ForeignRules[Risk Points],0)</f>
        <v>0</v>
      </c>
      <c r="N813">
        <f>_xlfn.XLOOKUP(FraudData[[#This Row],[location_mismatch]],Table10[Location Mismatch],Table10[Risk Points],0)</f>
        <v>0</v>
      </c>
      <c r="O813">
        <f>_xlfn.XLOOKUP(FraudData[[#This Row],[device_trust_score]],DeviceRules[Device Min],DeviceRules[Risk Points],,-1)</f>
        <v>2</v>
      </c>
      <c r="P813">
        <f>_xlfn.XLOOKUP(FraudData[[#This Row],[velocity_last_24h]],VelocityRules[Velocity Min],VelocityRules[Risk Points],,-1)</f>
        <v>0</v>
      </c>
      <c r="Q813">
        <f>_xlfn.XLOOKUP(FraudData[[#This Row],[merchant_category]],MerchantRules[Merchant Category],MerchantRules[Risk Points],0)</f>
        <v>0</v>
      </c>
      <c r="R813">
        <f>SUM(FraudData[[#This Row],[Amount Risk]:[Merchant Risk]])</f>
        <v>2</v>
      </c>
      <c r="S813" t="str" cm="1">
        <f t="array" ref="S813">_xlfn.IFS(FraudData[[#This Row],[Fraud Risk Score]]&gt;=8,"High Risk",FraudData[[#This Row],[Fraud Risk Score]]&gt;=6,"Medium Risk",TRUE,"Low Risk")</f>
        <v>Low Risk</v>
      </c>
    </row>
    <row r="814" spans="1:19">
      <c r="A814">
        <v>813</v>
      </c>
      <c r="B814">
        <v>23.97</v>
      </c>
      <c r="C814">
        <v>5</v>
      </c>
      <c r="D814" t="s">
        <v>49</v>
      </c>
      <c r="E814">
        <v>0</v>
      </c>
      <c r="F814">
        <v>0</v>
      </c>
      <c r="G814">
        <v>39</v>
      </c>
      <c r="H814">
        <v>0</v>
      </c>
      <c r="I814">
        <v>67</v>
      </c>
      <c r="J814">
        <v>0</v>
      </c>
      <c r="K814">
        <f>_xlfn.XLOOKUP(FraudData[[#This Row],[amount]],AmountRules[Amount Min],AmountRules[Risk Points],,-1)</f>
        <v>0</v>
      </c>
      <c r="L814">
        <f>_xlfn.XLOOKUP(FraudData[[#This Row],[transaction_hour]],TimeRules[Hour Min],TimeRules[Risk Points],,-1)</f>
        <v>0</v>
      </c>
      <c r="M814">
        <f>_xlfn.XLOOKUP(FraudData[[#This Row],[foreign_transaction]],ForeignRules[Foreign Transaction],ForeignRules[Risk Points],0)</f>
        <v>0</v>
      </c>
      <c r="N814">
        <f>_xlfn.XLOOKUP(FraudData[[#This Row],[location_mismatch]],Table10[Location Mismatch],Table10[Risk Points],0)</f>
        <v>0</v>
      </c>
      <c r="O814">
        <f>_xlfn.XLOOKUP(FraudData[[#This Row],[device_trust_score]],DeviceRules[Device Min],DeviceRules[Risk Points],,-1)</f>
        <v>2</v>
      </c>
      <c r="P814">
        <f>_xlfn.XLOOKUP(FraudData[[#This Row],[velocity_last_24h]],VelocityRules[Velocity Min],VelocityRules[Risk Points],,-1)</f>
        <v>0</v>
      </c>
      <c r="Q814">
        <f>_xlfn.XLOOKUP(FraudData[[#This Row],[merchant_category]],MerchantRules[Merchant Category],MerchantRules[Risk Points],0)</f>
        <v>1</v>
      </c>
      <c r="R814">
        <f>SUM(FraudData[[#This Row],[Amount Risk]:[Merchant Risk]])</f>
        <v>3</v>
      </c>
      <c r="S814" t="str" cm="1">
        <f t="array" ref="S814">_xlfn.IFS(FraudData[[#This Row],[Fraud Risk Score]]&gt;=8,"High Risk",FraudData[[#This Row],[Fraud Risk Score]]&gt;=6,"Medium Risk",TRUE,"Low Risk")</f>
        <v>Low Risk</v>
      </c>
    </row>
    <row r="815" spans="1:19">
      <c r="A815">
        <v>814</v>
      </c>
      <c r="B815">
        <v>456.54</v>
      </c>
      <c r="C815">
        <v>20</v>
      </c>
      <c r="D815" t="s">
        <v>47</v>
      </c>
      <c r="E815">
        <v>0</v>
      </c>
      <c r="F815">
        <v>0</v>
      </c>
      <c r="G815">
        <v>97</v>
      </c>
      <c r="H815">
        <v>4</v>
      </c>
      <c r="I815">
        <v>65</v>
      </c>
      <c r="J815">
        <v>0</v>
      </c>
      <c r="K815">
        <f>_xlfn.XLOOKUP(FraudData[[#This Row],[amount]],AmountRules[Amount Min],AmountRules[Risk Points],,-1)</f>
        <v>0</v>
      </c>
      <c r="L815">
        <f>_xlfn.XLOOKUP(FraudData[[#This Row],[transaction_hour]],TimeRules[Hour Min],TimeRules[Risk Points],,-1)</f>
        <v>0</v>
      </c>
      <c r="M815">
        <f>_xlfn.XLOOKUP(FraudData[[#This Row],[foreign_transaction]],ForeignRules[Foreign Transaction],ForeignRules[Risk Points],0)</f>
        <v>0</v>
      </c>
      <c r="N815">
        <f>_xlfn.XLOOKUP(FraudData[[#This Row],[location_mismatch]],Table10[Location Mismatch],Table10[Risk Points],0)</f>
        <v>0</v>
      </c>
      <c r="O815">
        <f>_xlfn.XLOOKUP(FraudData[[#This Row],[device_trust_score]],DeviceRules[Device Min],DeviceRules[Risk Points],,-1)</f>
        <v>0</v>
      </c>
      <c r="P815">
        <f>_xlfn.XLOOKUP(FraudData[[#This Row],[velocity_last_24h]],VelocityRules[Velocity Min],VelocityRules[Risk Points],,-1)</f>
        <v>0</v>
      </c>
      <c r="Q815">
        <f>_xlfn.XLOOKUP(FraudData[[#This Row],[merchant_category]],MerchantRules[Merchant Category],MerchantRules[Risk Points],0)</f>
        <v>0</v>
      </c>
      <c r="R815">
        <f>SUM(FraudData[[#This Row],[Amount Risk]:[Merchant Risk]])</f>
        <v>0</v>
      </c>
      <c r="S815" t="str" cm="1">
        <f t="array" ref="S815">_xlfn.IFS(FraudData[[#This Row],[Fraud Risk Score]]&gt;=8,"High Risk",FraudData[[#This Row],[Fraud Risk Score]]&gt;=6,"Medium Risk",TRUE,"Low Risk")</f>
        <v>Low Risk</v>
      </c>
    </row>
    <row r="816" spans="1:19">
      <c r="A816">
        <v>815</v>
      </c>
      <c r="B816">
        <v>367.1</v>
      </c>
      <c r="C816">
        <v>5</v>
      </c>
      <c r="D816" t="s">
        <v>50</v>
      </c>
      <c r="E816">
        <v>0</v>
      </c>
      <c r="F816">
        <v>0</v>
      </c>
      <c r="G816">
        <v>82</v>
      </c>
      <c r="H816">
        <v>1</v>
      </c>
      <c r="I816">
        <v>62</v>
      </c>
      <c r="J816">
        <v>0</v>
      </c>
      <c r="K816">
        <f>_xlfn.XLOOKUP(FraudData[[#This Row],[amount]],AmountRules[Amount Min],AmountRules[Risk Points],,-1)</f>
        <v>0</v>
      </c>
      <c r="L816">
        <f>_xlfn.XLOOKUP(FraudData[[#This Row],[transaction_hour]],TimeRules[Hour Min],TimeRules[Risk Points],,-1)</f>
        <v>0</v>
      </c>
      <c r="M816">
        <f>_xlfn.XLOOKUP(FraudData[[#This Row],[foreign_transaction]],ForeignRules[Foreign Transaction],ForeignRules[Risk Points],0)</f>
        <v>0</v>
      </c>
      <c r="N816">
        <f>_xlfn.XLOOKUP(FraudData[[#This Row],[location_mismatch]],Table10[Location Mismatch],Table10[Risk Points],0)</f>
        <v>0</v>
      </c>
      <c r="O816">
        <f>_xlfn.XLOOKUP(FraudData[[#This Row],[device_trust_score]],DeviceRules[Device Min],DeviceRules[Risk Points],,-1)</f>
        <v>0</v>
      </c>
      <c r="P816">
        <f>_xlfn.XLOOKUP(FraudData[[#This Row],[velocity_last_24h]],VelocityRules[Velocity Min],VelocityRules[Risk Points],,-1)</f>
        <v>0</v>
      </c>
      <c r="Q816">
        <f>_xlfn.XLOOKUP(FraudData[[#This Row],[merchant_category]],MerchantRules[Merchant Category],MerchantRules[Risk Points],0)</f>
        <v>0</v>
      </c>
      <c r="R816">
        <f>SUM(FraudData[[#This Row],[Amount Risk]:[Merchant Risk]])</f>
        <v>0</v>
      </c>
      <c r="S816" t="str" cm="1">
        <f t="array" ref="S816">_xlfn.IFS(FraudData[[#This Row],[Fraud Risk Score]]&gt;=8,"High Risk",FraudData[[#This Row],[Fraud Risk Score]]&gt;=6,"Medium Risk",TRUE,"Low Risk")</f>
        <v>Low Risk</v>
      </c>
    </row>
    <row r="817" spans="1:19">
      <c r="A817">
        <v>816</v>
      </c>
      <c r="B817">
        <v>131.68</v>
      </c>
      <c r="C817">
        <v>7</v>
      </c>
      <c r="D817" t="s">
        <v>47</v>
      </c>
      <c r="E817">
        <v>1</v>
      </c>
      <c r="F817">
        <v>0</v>
      </c>
      <c r="G817">
        <v>64</v>
      </c>
      <c r="H817">
        <v>3</v>
      </c>
      <c r="I817">
        <v>32</v>
      </c>
      <c r="J817">
        <v>0</v>
      </c>
      <c r="K817">
        <f>_xlfn.XLOOKUP(FraudData[[#This Row],[amount]],AmountRules[Amount Min],AmountRules[Risk Points],,-1)</f>
        <v>0</v>
      </c>
      <c r="L817">
        <f>_xlfn.XLOOKUP(FraudData[[#This Row],[transaction_hour]],TimeRules[Hour Min],TimeRules[Risk Points],,-1)</f>
        <v>0</v>
      </c>
      <c r="M817">
        <f>_xlfn.XLOOKUP(FraudData[[#This Row],[foreign_transaction]],ForeignRules[Foreign Transaction],ForeignRules[Risk Points],0)</f>
        <v>3</v>
      </c>
      <c r="N817">
        <f>_xlfn.XLOOKUP(FraudData[[#This Row],[location_mismatch]],Table10[Location Mismatch],Table10[Risk Points],0)</f>
        <v>0</v>
      </c>
      <c r="O817">
        <f>_xlfn.XLOOKUP(FraudData[[#This Row],[device_trust_score]],DeviceRules[Device Min],DeviceRules[Risk Points],,-1)</f>
        <v>1</v>
      </c>
      <c r="P817">
        <f>_xlfn.XLOOKUP(FraudData[[#This Row],[velocity_last_24h]],VelocityRules[Velocity Min],VelocityRules[Risk Points],,-1)</f>
        <v>0</v>
      </c>
      <c r="Q817">
        <f>_xlfn.XLOOKUP(FraudData[[#This Row],[merchant_category]],MerchantRules[Merchant Category],MerchantRules[Risk Points],0)</f>
        <v>0</v>
      </c>
      <c r="R817">
        <f>SUM(FraudData[[#This Row],[Amount Risk]:[Merchant Risk]])</f>
        <v>4</v>
      </c>
      <c r="S817" t="str" cm="1">
        <f t="array" ref="S817">_xlfn.IFS(FraudData[[#This Row],[Fraud Risk Score]]&gt;=8,"High Risk",FraudData[[#This Row],[Fraud Risk Score]]&gt;=6,"Medium Risk",TRUE,"Low Risk")</f>
        <v>Low Risk</v>
      </c>
    </row>
    <row r="818" spans="1:19">
      <c r="A818">
        <v>817</v>
      </c>
      <c r="B818">
        <v>161.05000000000001</v>
      </c>
      <c r="C818">
        <v>14</v>
      </c>
      <c r="D818" t="s">
        <v>49</v>
      </c>
      <c r="E818">
        <v>0</v>
      </c>
      <c r="F818">
        <v>1</v>
      </c>
      <c r="G818">
        <v>62</v>
      </c>
      <c r="H818">
        <v>6</v>
      </c>
      <c r="I818">
        <v>19</v>
      </c>
      <c r="J818">
        <v>0</v>
      </c>
      <c r="K818">
        <f>_xlfn.XLOOKUP(FraudData[[#This Row],[amount]],AmountRules[Amount Min],AmountRules[Risk Points],,-1)</f>
        <v>0</v>
      </c>
      <c r="L818">
        <f>_xlfn.XLOOKUP(FraudData[[#This Row],[transaction_hour]],TimeRules[Hour Min],TimeRules[Risk Points],,-1)</f>
        <v>0</v>
      </c>
      <c r="M818">
        <f>_xlfn.XLOOKUP(FraudData[[#This Row],[foreign_transaction]],ForeignRules[Foreign Transaction],ForeignRules[Risk Points],0)</f>
        <v>0</v>
      </c>
      <c r="N818">
        <f>_xlfn.XLOOKUP(FraudData[[#This Row],[location_mismatch]],Table10[Location Mismatch],Table10[Risk Points],0)</f>
        <v>3</v>
      </c>
      <c r="O818">
        <f>_xlfn.XLOOKUP(FraudData[[#This Row],[device_trust_score]],DeviceRules[Device Min],DeviceRules[Risk Points],,-1)</f>
        <v>1</v>
      </c>
      <c r="P818">
        <f>_xlfn.XLOOKUP(FraudData[[#This Row],[velocity_last_24h]],VelocityRules[Velocity Min],VelocityRules[Risk Points],,-1)</f>
        <v>3</v>
      </c>
      <c r="Q818">
        <f>_xlfn.XLOOKUP(FraudData[[#This Row],[merchant_category]],MerchantRules[Merchant Category],MerchantRules[Risk Points],0)</f>
        <v>1</v>
      </c>
      <c r="R818">
        <f>SUM(FraudData[[#This Row],[Amount Risk]:[Merchant Risk]])</f>
        <v>8</v>
      </c>
      <c r="S818" t="str" cm="1">
        <f t="array" ref="S818">_xlfn.IFS(FraudData[[#This Row],[Fraud Risk Score]]&gt;=8,"High Risk",FraudData[[#This Row],[Fraud Risk Score]]&gt;=6,"Medium Risk",TRUE,"Low Risk")</f>
        <v>High Risk</v>
      </c>
    </row>
    <row r="819" spans="1:19">
      <c r="A819">
        <v>818</v>
      </c>
      <c r="B819">
        <v>91.65</v>
      </c>
      <c r="C819">
        <v>17</v>
      </c>
      <c r="D819" t="s">
        <v>46</v>
      </c>
      <c r="E819">
        <v>0</v>
      </c>
      <c r="F819">
        <v>0</v>
      </c>
      <c r="G819">
        <v>30</v>
      </c>
      <c r="H819">
        <v>3</v>
      </c>
      <c r="I819">
        <v>40</v>
      </c>
      <c r="J819">
        <v>0</v>
      </c>
      <c r="K819">
        <f>_xlfn.XLOOKUP(FraudData[[#This Row],[amount]],AmountRules[Amount Min],AmountRules[Risk Points],,-1)</f>
        <v>0</v>
      </c>
      <c r="L819">
        <f>_xlfn.XLOOKUP(FraudData[[#This Row],[transaction_hour]],TimeRules[Hour Min],TimeRules[Risk Points],,-1)</f>
        <v>0</v>
      </c>
      <c r="M819">
        <f>_xlfn.XLOOKUP(FraudData[[#This Row],[foreign_transaction]],ForeignRules[Foreign Transaction],ForeignRules[Risk Points],0)</f>
        <v>0</v>
      </c>
      <c r="N819">
        <f>_xlfn.XLOOKUP(FraudData[[#This Row],[location_mismatch]],Table10[Location Mismatch],Table10[Risk Points],0)</f>
        <v>0</v>
      </c>
      <c r="O819">
        <f>_xlfn.XLOOKUP(FraudData[[#This Row],[device_trust_score]],DeviceRules[Device Min],DeviceRules[Risk Points],,-1)</f>
        <v>2</v>
      </c>
      <c r="P819">
        <f>_xlfn.XLOOKUP(FraudData[[#This Row],[velocity_last_24h]],VelocityRules[Velocity Min],VelocityRules[Risk Points],,-1)</f>
        <v>0</v>
      </c>
      <c r="Q819">
        <f>_xlfn.XLOOKUP(FraudData[[#This Row],[merchant_category]],MerchantRules[Merchant Category],MerchantRules[Risk Points],0)</f>
        <v>0</v>
      </c>
      <c r="R819">
        <f>SUM(FraudData[[#This Row],[Amount Risk]:[Merchant Risk]])</f>
        <v>2</v>
      </c>
      <c r="S819" t="str" cm="1">
        <f t="array" ref="S819">_xlfn.IFS(FraudData[[#This Row],[Fraud Risk Score]]&gt;=8,"High Risk",FraudData[[#This Row],[Fraud Risk Score]]&gt;=6,"Medium Risk",TRUE,"Low Risk")</f>
        <v>Low Risk</v>
      </c>
    </row>
    <row r="820" spans="1:19">
      <c r="A820">
        <v>819</v>
      </c>
      <c r="B820">
        <v>10.14</v>
      </c>
      <c r="C820">
        <v>19</v>
      </c>
      <c r="D820" t="s">
        <v>46</v>
      </c>
      <c r="E820">
        <v>0</v>
      </c>
      <c r="F820">
        <v>0</v>
      </c>
      <c r="G820">
        <v>70</v>
      </c>
      <c r="H820">
        <v>0</v>
      </c>
      <c r="I820">
        <v>62</v>
      </c>
      <c r="J820">
        <v>0</v>
      </c>
      <c r="K820">
        <f>_xlfn.XLOOKUP(FraudData[[#This Row],[amount]],AmountRules[Amount Min],AmountRules[Risk Points],,-1)</f>
        <v>0</v>
      </c>
      <c r="L820">
        <f>_xlfn.XLOOKUP(FraudData[[#This Row],[transaction_hour]],TimeRules[Hour Min],TimeRules[Risk Points],,-1)</f>
        <v>0</v>
      </c>
      <c r="M820">
        <f>_xlfn.XLOOKUP(FraudData[[#This Row],[foreign_transaction]],ForeignRules[Foreign Transaction],ForeignRules[Risk Points],0)</f>
        <v>0</v>
      </c>
      <c r="N820">
        <f>_xlfn.XLOOKUP(FraudData[[#This Row],[location_mismatch]],Table10[Location Mismatch],Table10[Risk Points],0)</f>
        <v>0</v>
      </c>
      <c r="O820">
        <f>_xlfn.XLOOKUP(FraudData[[#This Row],[device_trust_score]],DeviceRules[Device Min],DeviceRules[Risk Points],,-1)</f>
        <v>0</v>
      </c>
      <c r="P820">
        <f>_xlfn.XLOOKUP(FraudData[[#This Row],[velocity_last_24h]],VelocityRules[Velocity Min],VelocityRules[Risk Points],,-1)</f>
        <v>0</v>
      </c>
      <c r="Q820">
        <f>_xlfn.XLOOKUP(FraudData[[#This Row],[merchant_category]],MerchantRules[Merchant Category],MerchantRules[Risk Points],0)</f>
        <v>0</v>
      </c>
      <c r="R820">
        <f>SUM(FraudData[[#This Row],[Amount Risk]:[Merchant Risk]])</f>
        <v>0</v>
      </c>
      <c r="S820" t="str" cm="1">
        <f t="array" ref="S820">_xlfn.IFS(FraudData[[#This Row],[Fraud Risk Score]]&gt;=8,"High Risk",FraudData[[#This Row],[Fraud Risk Score]]&gt;=6,"Medium Risk",TRUE,"Low Risk")</f>
        <v>Low Risk</v>
      </c>
    </row>
    <row r="821" spans="1:19">
      <c r="A821">
        <v>820</v>
      </c>
      <c r="B821">
        <v>73.489999999999995</v>
      </c>
      <c r="C821">
        <v>15</v>
      </c>
      <c r="D821" t="s">
        <v>46</v>
      </c>
      <c r="E821">
        <v>0</v>
      </c>
      <c r="F821">
        <v>0</v>
      </c>
      <c r="G821">
        <v>30</v>
      </c>
      <c r="H821">
        <v>2</v>
      </c>
      <c r="I821">
        <v>23</v>
      </c>
      <c r="J821">
        <v>0</v>
      </c>
      <c r="K821">
        <f>_xlfn.XLOOKUP(FraudData[[#This Row],[amount]],AmountRules[Amount Min],AmountRules[Risk Points],,-1)</f>
        <v>0</v>
      </c>
      <c r="L821">
        <f>_xlfn.XLOOKUP(FraudData[[#This Row],[transaction_hour]],TimeRules[Hour Min],TimeRules[Risk Points],,-1)</f>
        <v>0</v>
      </c>
      <c r="M821">
        <f>_xlfn.XLOOKUP(FraudData[[#This Row],[foreign_transaction]],ForeignRules[Foreign Transaction],ForeignRules[Risk Points],0)</f>
        <v>0</v>
      </c>
      <c r="N821">
        <f>_xlfn.XLOOKUP(FraudData[[#This Row],[location_mismatch]],Table10[Location Mismatch],Table10[Risk Points],0)</f>
        <v>0</v>
      </c>
      <c r="O821">
        <f>_xlfn.XLOOKUP(FraudData[[#This Row],[device_trust_score]],DeviceRules[Device Min],DeviceRules[Risk Points],,-1)</f>
        <v>2</v>
      </c>
      <c r="P821">
        <f>_xlfn.XLOOKUP(FraudData[[#This Row],[velocity_last_24h]],VelocityRules[Velocity Min],VelocityRules[Risk Points],,-1)</f>
        <v>0</v>
      </c>
      <c r="Q821">
        <f>_xlfn.XLOOKUP(FraudData[[#This Row],[merchant_category]],MerchantRules[Merchant Category],MerchantRules[Risk Points],0)</f>
        <v>0</v>
      </c>
      <c r="R821">
        <f>SUM(FraudData[[#This Row],[Amount Risk]:[Merchant Risk]])</f>
        <v>2</v>
      </c>
      <c r="S821" t="str" cm="1">
        <f t="array" ref="S821">_xlfn.IFS(FraudData[[#This Row],[Fraud Risk Score]]&gt;=8,"High Risk",FraudData[[#This Row],[Fraud Risk Score]]&gt;=6,"Medium Risk",TRUE,"Low Risk")</f>
        <v>Low Risk</v>
      </c>
    </row>
    <row r="822" spans="1:19">
      <c r="A822">
        <v>821</v>
      </c>
      <c r="B822">
        <v>292.29000000000002</v>
      </c>
      <c r="C822">
        <v>5</v>
      </c>
      <c r="D822" t="s">
        <v>47</v>
      </c>
      <c r="E822">
        <v>0</v>
      </c>
      <c r="F822">
        <v>0</v>
      </c>
      <c r="G822">
        <v>44</v>
      </c>
      <c r="H822">
        <v>3</v>
      </c>
      <c r="I822">
        <v>56</v>
      </c>
      <c r="J822">
        <v>0</v>
      </c>
      <c r="K822">
        <f>_xlfn.XLOOKUP(FraudData[[#This Row],[amount]],AmountRules[Amount Min],AmountRules[Risk Points],,-1)</f>
        <v>0</v>
      </c>
      <c r="L822">
        <f>_xlfn.XLOOKUP(FraudData[[#This Row],[transaction_hour]],TimeRules[Hour Min],TimeRules[Risk Points],,-1)</f>
        <v>0</v>
      </c>
      <c r="M822">
        <f>_xlfn.XLOOKUP(FraudData[[#This Row],[foreign_transaction]],ForeignRules[Foreign Transaction],ForeignRules[Risk Points],0)</f>
        <v>0</v>
      </c>
      <c r="N822">
        <f>_xlfn.XLOOKUP(FraudData[[#This Row],[location_mismatch]],Table10[Location Mismatch],Table10[Risk Points],0)</f>
        <v>0</v>
      </c>
      <c r="O822">
        <f>_xlfn.XLOOKUP(FraudData[[#This Row],[device_trust_score]],DeviceRules[Device Min],DeviceRules[Risk Points],,-1)</f>
        <v>2</v>
      </c>
      <c r="P822">
        <f>_xlfn.XLOOKUP(FraudData[[#This Row],[velocity_last_24h]],VelocityRules[Velocity Min],VelocityRules[Risk Points],,-1)</f>
        <v>0</v>
      </c>
      <c r="Q822">
        <f>_xlfn.XLOOKUP(FraudData[[#This Row],[merchant_category]],MerchantRules[Merchant Category],MerchantRules[Risk Points],0)</f>
        <v>0</v>
      </c>
      <c r="R822">
        <f>SUM(FraudData[[#This Row],[Amount Risk]:[Merchant Risk]])</f>
        <v>2</v>
      </c>
      <c r="S822" t="str" cm="1">
        <f t="array" ref="S822">_xlfn.IFS(FraudData[[#This Row],[Fraud Risk Score]]&gt;=8,"High Risk",FraudData[[#This Row],[Fraud Risk Score]]&gt;=6,"Medium Risk",TRUE,"Low Risk")</f>
        <v>Low Risk</v>
      </c>
    </row>
    <row r="823" spans="1:19">
      <c r="A823">
        <v>822</v>
      </c>
      <c r="B823">
        <v>0.84</v>
      </c>
      <c r="C823">
        <v>20</v>
      </c>
      <c r="D823" t="s">
        <v>50</v>
      </c>
      <c r="E823">
        <v>0</v>
      </c>
      <c r="F823">
        <v>0</v>
      </c>
      <c r="G823">
        <v>43</v>
      </c>
      <c r="H823">
        <v>1</v>
      </c>
      <c r="I823">
        <v>36</v>
      </c>
      <c r="J823">
        <v>0</v>
      </c>
      <c r="K823">
        <f>_xlfn.XLOOKUP(FraudData[[#This Row],[amount]],AmountRules[Amount Min],AmountRules[Risk Points],,-1)</f>
        <v>0</v>
      </c>
      <c r="L823">
        <f>_xlfn.XLOOKUP(FraudData[[#This Row],[transaction_hour]],TimeRules[Hour Min],TimeRules[Risk Points],,-1)</f>
        <v>0</v>
      </c>
      <c r="M823">
        <f>_xlfn.XLOOKUP(FraudData[[#This Row],[foreign_transaction]],ForeignRules[Foreign Transaction],ForeignRules[Risk Points],0)</f>
        <v>0</v>
      </c>
      <c r="N823">
        <f>_xlfn.XLOOKUP(FraudData[[#This Row],[location_mismatch]],Table10[Location Mismatch],Table10[Risk Points],0)</f>
        <v>0</v>
      </c>
      <c r="O823">
        <f>_xlfn.XLOOKUP(FraudData[[#This Row],[device_trust_score]],DeviceRules[Device Min],DeviceRules[Risk Points],,-1)</f>
        <v>2</v>
      </c>
      <c r="P823">
        <f>_xlfn.XLOOKUP(FraudData[[#This Row],[velocity_last_24h]],VelocityRules[Velocity Min],VelocityRules[Risk Points],,-1)</f>
        <v>0</v>
      </c>
      <c r="Q823">
        <f>_xlfn.XLOOKUP(FraudData[[#This Row],[merchant_category]],MerchantRules[Merchant Category],MerchantRules[Risk Points],0)</f>
        <v>0</v>
      </c>
      <c r="R823">
        <f>SUM(FraudData[[#This Row],[Amount Risk]:[Merchant Risk]])</f>
        <v>2</v>
      </c>
      <c r="S823" t="str" cm="1">
        <f t="array" ref="S823">_xlfn.IFS(FraudData[[#This Row],[Fraud Risk Score]]&gt;=8,"High Risk",FraudData[[#This Row],[Fraud Risk Score]]&gt;=6,"Medium Risk",TRUE,"Low Risk")</f>
        <v>Low Risk</v>
      </c>
    </row>
    <row r="824" spans="1:19">
      <c r="A824">
        <v>823</v>
      </c>
      <c r="B824">
        <v>73.03</v>
      </c>
      <c r="C824">
        <v>16</v>
      </c>
      <c r="D824" t="s">
        <v>47</v>
      </c>
      <c r="E824">
        <v>0</v>
      </c>
      <c r="F824">
        <v>0</v>
      </c>
      <c r="G824">
        <v>38</v>
      </c>
      <c r="H824">
        <v>6</v>
      </c>
      <c r="I824">
        <v>51</v>
      </c>
      <c r="J824">
        <v>0</v>
      </c>
      <c r="K824">
        <f>_xlfn.XLOOKUP(FraudData[[#This Row],[amount]],AmountRules[Amount Min],AmountRules[Risk Points],,-1)</f>
        <v>0</v>
      </c>
      <c r="L824">
        <f>_xlfn.XLOOKUP(FraudData[[#This Row],[transaction_hour]],TimeRules[Hour Min],TimeRules[Risk Points],,-1)</f>
        <v>0</v>
      </c>
      <c r="M824">
        <f>_xlfn.XLOOKUP(FraudData[[#This Row],[foreign_transaction]],ForeignRules[Foreign Transaction],ForeignRules[Risk Points],0)</f>
        <v>0</v>
      </c>
      <c r="N824">
        <f>_xlfn.XLOOKUP(FraudData[[#This Row],[location_mismatch]],Table10[Location Mismatch],Table10[Risk Points],0)</f>
        <v>0</v>
      </c>
      <c r="O824">
        <f>_xlfn.XLOOKUP(FraudData[[#This Row],[device_trust_score]],DeviceRules[Device Min],DeviceRules[Risk Points],,-1)</f>
        <v>2</v>
      </c>
      <c r="P824">
        <f>_xlfn.XLOOKUP(FraudData[[#This Row],[velocity_last_24h]],VelocityRules[Velocity Min],VelocityRules[Risk Points],,-1)</f>
        <v>3</v>
      </c>
      <c r="Q824">
        <f>_xlfn.XLOOKUP(FraudData[[#This Row],[merchant_category]],MerchantRules[Merchant Category],MerchantRules[Risk Points],0)</f>
        <v>0</v>
      </c>
      <c r="R824">
        <f>SUM(FraudData[[#This Row],[Amount Risk]:[Merchant Risk]])</f>
        <v>5</v>
      </c>
      <c r="S824" t="str" cm="1">
        <f t="array" ref="S824">_xlfn.IFS(FraudData[[#This Row],[Fraud Risk Score]]&gt;=8,"High Risk",FraudData[[#This Row],[Fraud Risk Score]]&gt;=6,"Medium Risk",TRUE,"Low Risk")</f>
        <v>Low Risk</v>
      </c>
    </row>
    <row r="825" spans="1:19">
      <c r="A825">
        <v>824</v>
      </c>
      <c r="B825">
        <v>91.4</v>
      </c>
      <c r="C825">
        <v>8</v>
      </c>
      <c r="D825" t="s">
        <v>48</v>
      </c>
      <c r="E825">
        <v>0</v>
      </c>
      <c r="F825">
        <v>0</v>
      </c>
      <c r="G825">
        <v>89</v>
      </c>
      <c r="H825">
        <v>2</v>
      </c>
      <c r="I825">
        <v>54</v>
      </c>
      <c r="J825">
        <v>0</v>
      </c>
      <c r="K825">
        <f>_xlfn.XLOOKUP(FraudData[[#This Row],[amount]],AmountRules[Amount Min],AmountRules[Risk Points],,-1)</f>
        <v>0</v>
      </c>
      <c r="L825">
        <f>_xlfn.XLOOKUP(FraudData[[#This Row],[transaction_hour]],TimeRules[Hour Min],TimeRules[Risk Points],,-1)</f>
        <v>0</v>
      </c>
      <c r="M825">
        <f>_xlfn.XLOOKUP(FraudData[[#This Row],[foreign_transaction]],ForeignRules[Foreign Transaction],ForeignRules[Risk Points],0)</f>
        <v>0</v>
      </c>
      <c r="N825">
        <f>_xlfn.XLOOKUP(FraudData[[#This Row],[location_mismatch]],Table10[Location Mismatch],Table10[Risk Points],0)</f>
        <v>0</v>
      </c>
      <c r="O825">
        <f>_xlfn.XLOOKUP(FraudData[[#This Row],[device_trust_score]],DeviceRules[Device Min],DeviceRules[Risk Points],,-1)</f>
        <v>0</v>
      </c>
      <c r="P825">
        <f>_xlfn.XLOOKUP(FraudData[[#This Row],[velocity_last_24h]],VelocityRules[Velocity Min],VelocityRules[Risk Points],,-1)</f>
        <v>0</v>
      </c>
      <c r="Q825">
        <f>_xlfn.XLOOKUP(FraudData[[#This Row],[merchant_category]],MerchantRules[Merchant Category],MerchantRules[Risk Points],0)</f>
        <v>0</v>
      </c>
      <c r="R825">
        <f>SUM(FraudData[[#This Row],[Amount Risk]:[Merchant Risk]])</f>
        <v>0</v>
      </c>
      <c r="S825" t="str" cm="1">
        <f t="array" ref="S825">_xlfn.IFS(FraudData[[#This Row],[Fraud Risk Score]]&gt;=8,"High Risk",FraudData[[#This Row],[Fraud Risk Score]]&gt;=6,"Medium Risk",TRUE,"Low Risk")</f>
        <v>Low Risk</v>
      </c>
    </row>
    <row r="826" spans="1:19">
      <c r="A826">
        <v>825</v>
      </c>
      <c r="B826">
        <v>138.76</v>
      </c>
      <c r="C826">
        <v>18</v>
      </c>
      <c r="D826" t="s">
        <v>50</v>
      </c>
      <c r="E826">
        <v>0</v>
      </c>
      <c r="F826">
        <v>0</v>
      </c>
      <c r="G826">
        <v>53</v>
      </c>
      <c r="H826">
        <v>3</v>
      </c>
      <c r="I826">
        <v>63</v>
      </c>
      <c r="J826">
        <v>0</v>
      </c>
      <c r="K826">
        <f>_xlfn.XLOOKUP(FraudData[[#This Row],[amount]],AmountRules[Amount Min],AmountRules[Risk Points],,-1)</f>
        <v>0</v>
      </c>
      <c r="L826">
        <f>_xlfn.XLOOKUP(FraudData[[#This Row],[transaction_hour]],TimeRules[Hour Min],TimeRules[Risk Points],,-1)</f>
        <v>0</v>
      </c>
      <c r="M826">
        <f>_xlfn.XLOOKUP(FraudData[[#This Row],[foreign_transaction]],ForeignRules[Foreign Transaction],ForeignRules[Risk Points],0)</f>
        <v>0</v>
      </c>
      <c r="N826">
        <f>_xlfn.XLOOKUP(FraudData[[#This Row],[location_mismatch]],Table10[Location Mismatch],Table10[Risk Points],0)</f>
        <v>0</v>
      </c>
      <c r="O826">
        <f>_xlfn.XLOOKUP(FraudData[[#This Row],[device_trust_score]],DeviceRules[Device Min],DeviceRules[Risk Points],,-1)</f>
        <v>1</v>
      </c>
      <c r="P826">
        <f>_xlfn.XLOOKUP(FraudData[[#This Row],[velocity_last_24h]],VelocityRules[Velocity Min],VelocityRules[Risk Points],,-1)</f>
        <v>0</v>
      </c>
      <c r="Q826">
        <f>_xlfn.XLOOKUP(FraudData[[#This Row],[merchant_category]],MerchantRules[Merchant Category],MerchantRules[Risk Points],0)</f>
        <v>0</v>
      </c>
      <c r="R826">
        <f>SUM(FraudData[[#This Row],[Amount Risk]:[Merchant Risk]])</f>
        <v>1</v>
      </c>
      <c r="S826" t="str" cm="1">
        <f t="array" ref="S826">_xlfn.IFS(FraudData[[#This Row],[Fraud Risk Score]]&gt;=8,"High Risk",FraudData[[#This Row],[Fraud Risk Score]]&gt;=6,"Medium Risk",TRUE,"Low Risk")</f>
        <v>Low Risk</v>
      </c>
    </row>
    <row r="827" spans="1:19">
      <c r="A827">
        <v>826</v>
      </c>
      <c r="B827">
        <v>454.31</v>
      </c>
      <c r="C827">
        <v>17</v>
      </c>
      <c r="D827" t="s">
        <v>49</v>
      </c>
      <c r="E827">
        <v>0</v>
      </c>
      <c r="F827">
        <v>0</v>
      </c>
      <c r="G827">
        <v>55</v>
      </c>
      <c r="H827">
        <v>3</v>
      </c>
      <c r="I827">
        <v>40</v>
      </c>
      <c r="J827">
        <v>0</v>
      </c>
      <c r="K827">
        <f>_xlfn.XLOOKUP(FraudData[[#This Row],[amount]],AmountRules[Amount Min],AmountRules[Risk Points],,-1)</f>
        <v>0</v>
      </c>
      <c r="L827">
        <f>_xlfn.XLOOKUP(FraudData[[#This Row],[transaction_hour]],TimeRules[Hour Min],TimeRules[Risk Points],,-1)</f>
        <v>0</v>
      </c>
      <c r="M827">
        <f>_xlfn.XLOOKUP(FraudData[[#This Row],[foreign_transaction]],ForeignRules[Foreign Transaction],ForeignRules[Risk Points],0)</f>
        <v>0</v>
      </c>
      <c r="N827">
        <f>_xlfn.XLOOKUP(FraudData[[#This Row],[location_mismatch]],Table10[Location Mismatch],Table10[Risk Points],0)</f>
        <v>0</v>
      </c>
      <c r="O827">
        <f>_xlfn.XLOOKUP(FraudData[[#This Row],[device_trust_score]],DeviceRules[Device Min],DeviceRules[Risk Points],,-1)</f>
        <v>1</v>
      </c>
      <c r="P827">
        <f>_xlfn.XLOOKUP(FraudData[[#This Row],[velocity_last_24h]],VelocityRules[Velocity Min],VelocityRules[Risk Points],,-1)</f>
        <v>0</v>
      </c>
      <c r="Q827">
        <f>_xlfn.XLOOKUP(FraudData[[#This Row],[merchant_category]],MerchantRules[Merchant Category],MerchantRules[Risk Points],0)</f>
        <v>1</v>
      </c>
      <c r="R827">
        <f>SUM(FraudData[[#This Row],[Amount Risk]:[Merchant Risk]])</f>
        <v>2</v>
      </c>
      <c r="S827" t="str" cm="1">
        <f t="array" ref="S827">_xlfn.IFS(FraudData[[#This Row],[Fraud Risk Score]]&gt;=8,"High Risk",FraudData[[#This Row],[Fraud Risk Score]]&gt;=6,"Medium Risk",TRUE,"Low Risk")</f>
        <v>Low Risk</v>
      </c>
    </row>
    <row r="828" spans="1:19">
      <c r="A828">
        <v>827</v>
      </c>
      <c r="B828">
        <v>76.53</v>
      </c>
      <c r="C828">
        <v>22</v>
      </c>
      <c r="D828" t="s">
        <v>46</v>
      </c>
      <c r="E828">
        <v>0</v>
      </c>
      <c r="F828">
        <v>0</v>
      </c>
      <c r="G828">
        <v>49</v>
      </c>
      <c r="H828">
        <v>3</v>
      </c>
      <c r="I828">
        <v>32</v>
      </c>
      <c r="J828">
        <v>0</v>
      </c>
      <c r="K828">
        <f>_xlfn.XLOOKUP(FraudData[[#This Row],[amount]],AmountRules[Amount Min],AmountRules[Risk Points],,-1)</f>
        <v>0</v>
      </c>
      <c r="L828">
        <f>_xlfn.XLOOKUP(FraudData[[#This Row],[transaction_hour]],TimeRules[Hour Min],TimeRules[Risk Points],,-1)</f>
        <v>0</v>
      </c>
      <c r="M828">
        <f>_xlfn.XLOOKUP(FraudData[[#This Row],[foreign_transaction]],ForeignRules[Foreign Transaction],ForeignRules[Risk Points],0)</f>
        <v>0</v>
      </c>
      <c r="N828">
        <f>_xlfn.XLOOKUP(FraudData[[#This Row],[location_mismatch]],Table10[Location Mismatch],Table10[Risk Points],0)</f>
        <v>0</v>
      </c>
      <c r="O828">
        <f>_xlfn.XLOOKUP(FraudData[[#This Row],[device_trust_score]],DeviceRules[Device Min],DeviceRules[Risk Points],,-1)</f>
        <v>2</v>
      </c>
      <c r="P828">
        <f>_xlfn.XLOOKUP(FraudData[[#This Row],[velocity_last_24h]],VelocityRules[Velocity Min],VelocityRules[Risk Points],,-1)</f>
        <v>0</v>
      </c>
      <c r="Q828">
        <f>_xlfn.XLOOKUP(FraudData[[#This Row],[merchant_category]],MerchantRules[Merchant Category],MerchantRules[Risk Points],0)</f>
        <v>0</v>
      </c>
      <c r="R828">
        <f>SUM(FraudData[[#This Row],[Amount Risk]:[Merchant Risk]])</f>
        <v>2</v>
      </c>
      <c r="S828" t="str" cm="1">
        <f t="array" ref="S828">_xlfn.IFS(FraudData[[#This Row],[Fraud Risk Score]]&gt;=8,"High Risk",FraudData[[#This Row],[Fraud Risk Score]]&gt;=6,"Medium Risk",TRUE,"Low Risk")</f>
        <v>Low Risk</v>
      </c>
    </row>
    <row r="829" spans="1:19">
      <c r="A829">
        <v>828</v>
      </c>
      <c r="B829">
        <v>76.7</v>
      </c>
      <c r="C829">
        <v>4</v>
      </c>
      <c r="D829" t="s">
        <v>50</v>
      </c>
      <c r="E829">
        <v>1</v>
      </c>
      <c r="F829">
        <v>0</v>
      </c>
      <c r="G829">
        <v>95</v>
      </c>
      <c r="H829">
        <v>4</v>
      </c>
      <c r="I829">
        <v>19</v>
      </c>
      <c r="J829">
        <v>0</v>
      </c>
      <c r="K829">
        <f>_xlfn.XLOOKUP(FraudData[[#This Row],[amount]],AmountRules[Amount Min],AmountRules[Risk Points],,-1)</f>
        <v>0</v>
      </c>
      <c r="L829">
        <f>_xlfn.XLOOKUP(FraudData[[#This Row],[transaction_hour]],TimeRules[Hour Min],TimeRules[Risk Points],,-1)</f>
        <v>0</v>
      </c>
      <c r="M829">
        <f>_xlfn.XLOOKUP(FraudData[[#This Row],[foreign_transaction]],ForeignRules[Foreign Transaction],ForeignRules[Risk Points],0)</f>
        <v>3</v>
      </c>
      <c r="N829">
        <f>_xlfn.XLOOKUP(FraudData[[#This Row],[location_mismatch]],Table10[Location Mismatch],Table10[Risk Points],0)</f>
        <v>0</v>
      </c>
      <c r="O829">
        <f>_xlfn.XLOOKUP(FraudData[[#This Row],[device_trust_score]],DeviceRules[Device Min],DeviceRules[Risk Points],,-1)</f>
        <v>0</v>
      </c>
      <c r="P829">
        <f>_xlfn.XLOOKUP(FraudData[[#This Row],[velocity_last_24h]],VelocityRules[Velocity Min],VelocityRules[Risk Points],,-1)</f>
        <v>0</v>
      </c>
      <c r="Q829">
        <f>_xlfn.XLOOKUP(FraudData[[#This Row],[merchant_category]],MerchantRules[Merchant Category],MerchantRules[Risk Points],0)</f>
        <v>0</v>
      </c>
      <c r="R829">
        <f>SUM(FraudData[[#This Row],[Amount Risk]:[Merchant Risk]])</f>
        <v>3</v>
      </c>
      <c r="S829" t="str" cm="1">
        <f t="array" ref="S829">_xlfn.IFS(FraudData[[#This Row],[Fraud Risk Score]]&gt;=8,"High Risk",FraudData[[#This Row],[Fraud Risk Score]]&gt;=6,"Medium Risk",TRUE,"Low Risk")</f>
        <v>Low Risk</v>
      </c>
    </row>
    <row r="830" spans="1:19">
      <c r="A830">
        <v>829</v>
      </c>
      <c r="B830">
        <v>240.75</v>
      </c>
      <c r="C830">
        <v>5</v>
      </c>
      <c r="D830" t="s">
        <v>50</v>
      </c>
      <c r="E830">
        <v>0</v>
      </c>
      <c r="F830">
        <v>0</v>
      </c>
      <c r="G830">
        <v>70</v>
      </c>
      <c r="H830">
        <v>0</v>
      </c>
      <c r="I830">
        <v>55</v>
      </c>
      <c r="J830">
        <v>0</v>
      </c>
      <c r="K830">
        <f>_xlfn.XLOOKUP(FraudData[[#This Row],[amount]],AmountRules[Amount Min],AmountRules[Risk Points],,-1)</f>
        <v>0</v>
      </c>
      <c r="L830">
        <f>_xlfn.XLOOKUP(FraudData[[#This Row],[transaction_hour]],TimeRules[Hour Min],TimeRules[Risk Points],,-1)</f>
        <v>0</v>
      </c>
      <c r="M830">
        <f>_xlfn.XLOOKUP(FraudData[[#This Row],[foreign_transaction]],ForeignRules[Foreign Transaction],ForeignRules[Risk Points],0)</f>
        <v>0</v>
      </c>
      <c r="N830">
        <f>_xlfn.XLOOKUP(FraudData[[#This Row],[location_mismatch]],Table10[Location Mismatch],Table10[Risk Points],0)</f>
        <v>0</v>
      </c>
      <c r="O830">
        <f>_xlfn.XLOOKUP(FraudData[[#This Row],[device_trust_score]],DeviceRules[Device Min],DeviceRules[Risk Points],,-1)</f>
        <v>0</v>
      </c>
      <c r="P830">
        <f>_xlfn.XLOOKUP(FraudData[[#This Row],[velocity_last_24h]],VelocityRules[Velocity Min],VelocityRules[Risk Points],,-1)</f>
        <v>0</v>
      </c>
      <c r="Q830">
        <f>_xlfn.XLOOKUP(FraudData[[#This Row],[merchant_category]],MerchantRules[Merchant Category],MerchantRules[Risk Points],0)</f>
        <v>0</v>
      </c>
      <c r="R830">
        <f>SUM(FraudData[[#This Row],[Amount Risk]:[Merchant Risk]])</f>
        <v>0</v>
      </c>
      <c r="S830" t="str" cm="1">
        <f t="array" ref="S830">_xlfn.IFS(FraudData[[#This Row],[Fraud Risk Score]]&gt;=8,"High Risk",FraudData[[#This Row],[Fraud Risk Score]]&gt;=6,"Medium Risk",TRUE,"Low Risk")</f>
        <v>Low Risk</v>
      </c>
    </row>
    <row r="831" spans="1:19">
      <c r="A831">
        <v>830</v>
      </c>
      <c r="B831">
        <v>108.34</v>
      </c>
      <c r="C831">
        <v>11</v>
      </c>
      <c r="D831" t="s">
        <v>46</v>
      </c>
      <c r="E831">
        <v>0</v>
      </c>
      <c r="F831">
        <v>0</v>
      </c>
      <c r="G831">
        <v>76</v>
      </c>
      <c r="H831">
        <v>2</v>
      </c>
      <c r="I831">
        <v>42</v>
      </c>
      <c r="J831">
        <v>0</v>
      </c>
      <c r="K831">
        <f>_xlfn.XLOOKUP(FraudData[[#This Row],[amount]],AmountRules[Amount Min],AmountRules[Risk Points],,-1)</f>
        <v>0</v>
      </c>
      <c r="L831">
        <f>_xlfn.XLOOKUP(FraudData[[#This Row],[transaction_hour]],TimeRules[Hour Min],TimeRules[Risk Points],,-1)</f>
        <v>0</v>
      </c>
      <c r="M831">
        <f>_xlfn.XLOOKUP(FraudData[[#This Row],[foreign_transaction]],ForeignRules[Foreign Transaction],ForeignRules[Risk Points],0)</f>
        <v>0</v>
      </c>
      <c r="N831">
        <f>_xlfn.XLOOKUP(FraudData[[#This Row],[location_mismatch]],Table10[Location Mismatch],Table10[Risk Points],0)</f>
        <v>0</v>
      </c>
      <c r="O831">
        <f>_xlfn.XLOOKUP(FraudData[[#This Row],[device_trust_score]],DeviceRules[Device Min],DeviceRules[Risk Points],,-1)</f>
        <v>0</v>
      </c>
      <c r="P831">
        <f>_xlfn.XLOOKUP(FraudData[[#This Row],[velocity_last_24h]],VelocityRules[Velocity Min],VelocityRules[Risk Points],,-1)</f>
        <v>0</v>
      </c>
      <c r="Q831">
        <f>_xlfn.XLOOKUP(FraudData[[#This Row],[merchant_category]],MerchantRules[Merchant Category],MerchantRules[Risk Points],0)</f>
        <v>0</v>
      </c>
      <c r="R831">
        <f>SUM(FraudData[[#This Row],[Amount Risk]:[Merchant Risk]])</f>
        <v>0</v>
      </c>
      <c r="S831" t="str" cm="1">
        <f t="array" ref="S831">_xlfn.IFS(FraudData[[#This Row],[Fraud Risk Score]]&gt;=8,"High Risk",FraudData[[#This Row],[Fraud Risk Score]]&gt;=6,"Medium Risk",TRUE,"Low Risk")</f>
        <v>Low Risk</v>
      </c>
    </row>
    <row r="832" spans="1:19">
      <c r="A832">
        <v>831</v>
      </c>
      <c r="B832">
        <v>45.79</v>
      </c>
      <c r="C832">
        <v>10</v>
      </c>
      <c r="D832" t="s">
        <v>49</v>
      </c>
      <c r="E832">
        <v>0</v>
      </c>
      <c r="F832">
        <v>0</v>
      </c>
      <c r="G832">
        <v>40</v>
      </c>
      <c r="H832">
        <v>0</v>
      </c>
      <c r="I832">
        <v>61</v>
      </c>
      <c r="J832">
        <v>0</v>
      </c>
      <c r="K832">
        <f>_xlfn.XLOOKUP(FraudData[[#This Row],[amount]],AmountRules[Amount Min],AmountRules[Risk Points],,-1)</f>
        <v>0</v>
      </c>
      <c r="L832">
        <f>_xlfn.XLOOKUP(FraudData[[#This Row],[transaction_hour]],TimeRules[Hour Min],TimeRules[Risk Points],,-1)</f>
        <v>0</v>
      </c>
      <c r="M832">
        <f>_xlfn.XLOOKUP(FraudData[[#This Row],[foreign_transaction]],ForeignRules[Foreign Transaction],ForeignRules[Risk Points],0)</f>
        <v>0</v>
      </c>
      <c r="N832">
        <f>_xlfn.XLOOKUP(FraudData[[#This Row],[location_mismatch]],Table10[Location Mismatch],Table10[Risk Points],0)</f>
        <v>0</v>
      </c>
      <c r="O832">
        <f>_xlfn.XLOOKUP(FraudData[[#This Row],[device_trust_score]],DeviceRules[Device Min],DeviceRules[Risk Points],,-1)</f>
        <v>2</v>
      </c>
      <c r="P832">
        <f>_xlfn.XLOOKUP(FraudData[[#This Row],[velocity_last_24h]],VelocityRules[Velocity Min],VelocityRules[Risk Points],,-1)</f>
        <v>0</v>
      </c>
      <c r="Q832">
        <f>_xlfn.XLOOKUP(FraudData[[#This Row],[merchant_category]],MerchantRules[Merchant Category],MerchantRules[Risk Points],0)</f>
        <v>1</v>
      </c>
      <c r="R832">
        <f>SUM(FraudData[[#This Row],[Amount Risk]:[Merchant Risk]])</f>
        <v>3</v>
      </c>
      <c r="S832" t="str" cm="1">
        <f t="array" ref="S832">_xlfn.IFS(FraudData[[#This Row],[Fraud Risk Score]]&gt;=8,"High Risk",FraudData[[#This Row],[Fraud Risk Score]]&gt;=6,"Medium Risk",TRUE,"Low Risk")</f>
        <v>Low Risk</v>
      </c>
    </row>
    <row r="833" spans="1:19">
      <c r="A833">
        <v>832</v>
      </c>
      <c r="B833">
        <v>108.41</v>
      </c>
      <c r="C833">
        <v>15</v>
      </c>
      <c r="D833" t="s">
        <v>47</v>
      </c>
      <c r="E833">
        <v>0</v>
      </c>
      <c r="F833">
        <v>0</v>
      </c>
      <c r="G833">
        <v>35</v>
      </c>
      <c r="H833">
        <v>3</v>
      </c>
      <c r="I833">
        <v>25</v>
      </c>
      <c r="J833">
        <v>0</v>
      </c>
      <c r="K833">
        <f>_xlfn.XLOOKUP(FraudData[[#This Row],[amount]],AmountRules[Amount Min],AmountRules[Risk Points],,-1)</f>
        <v>0</v>
      </c>
      <c r="L833">
        <f>_xlfn.XLOOKUP(FraudData[[#This Row],[transaction_hour]],TimeRules[Hour Min],TimeRules[Risk Points],,-1)</f>
        <v>0</v>
      </c>
      <c r="M833">
        <f>_xlfn.XLOOKUP(FraudData[[#This Row],[foreign_transaction]],ForeignRules[Foreign Transaction],ForeignRules[Risk Points],0)</f>
        <v>0</v>
      </c>
      <c r="N833">
        <f>_xlfn.XLOOKUP(FraudData[[#This Row],[location_mismatch]],Table10[Location Mismatch],Table10[Risk Points],0)</f>
        <v>0</v>
      </c>
      <c r="O833">
        <f>_xlfn.XLOOKUP(FraudData[[#This Row],[device_trust_score]],DeviceRules[Device Min],DeviceRules[Risk Points],,-1)</f>
        <v>2</v>
      </c>
      <c r="P833">
        <f>_xlfn.XLOOKUP(FraudData[[#This Row],[velocity_last_24h]],VelocityRules[Velocity Min],VelocityRules[Risk Points],,-1)</f>
        <v>0</v>
      </c>
      <c r="Q833">
        <f>_xlfn.XLOOKUP(FraudData[[#This Row],[merchant_category]],MerchantRules[Merchant Category],MerchantRules[Risk Points],0)</f>
        <v>0</v>
      </c>
      <c r="R833">
        <f>SUM(FraudData[[#This Row],[Amount Risk]:[Merchant Risk]])</f>
        <v>2</v>
      </c>
      <c r="S833" t="str" cm="1">
        <f t="array" ref="S833">_xlfn.IFS(FraudData[[#This Row],[Fraud Risk Score]]&gt;=8,"High Risk",FraudData[[#This Row],[Fraud Risk Score]]&gt;=6,"Medium Risk",TRUE,"Low Risk")</f>
        <v>Low Risk</v>
      </c>
    </row>
    <row r="834" spans="1:19">
      <c r="A834">
        <v>833</v>
      </c>
      <c r="B834">
        <v>27.33</v>
      </c>
      <c r="C834">
        <v>19</v>
      </c>
      <c r="D834" t="s">
        <v>47</v>
      </c>
      <c r="E834">
        <v>0</v>
      </c>
      <c r="F834">
        <v>0</v>
      </c>
      <c r="G834">
        <v>42</v>
      </c>
      <c r="H834">
        <v>4</v>
      </c>
      <c r="I834">
        <v>28</v>
      </c>
      <c r="J834">
        <v>0</v>
      </c>
      <c r="K834">
        <f>_xlfn.XLOOKUP(FraudData[[#This Row],[amount]],AmountRules[Amount Min],AmountRules[Risk Points],,-1)</f>
        <v>0</v>
      </c>
      <c r="L834">
        <f>_xlfn.XLOOKUP(FraudData[[#This Row],[transaction_hour]],TimeRules[Hour Min],TimeRules[Risk Points],,-1)</f>
        <v>0</v>
      </c>
      <c r="M834">
        <f>_xlfn.XLOOKUP(FraudData[[#This Row],[foreign_transaction]],ForeignRules[Foreign Transaction],ForeignRules[Risk Points],0)</f>
        <v>0</v>
      </c>
      <c r="N834">
        <f>_xlfn.XLOOKUP(FraudData[[#This Row],[location_mismatch]],Table10[Location Mismatch],Table10[Risk Points],0)</f>
        <v>0</v>
      </c>
      <c r="O834">
        <f>_xlfn.XLOOKUP(FraudData[[#This Row],[device_trust_score]],DeviceRules[Device Min],DeviceRules[Risk Points],,-1)</f>
        <v>2</v>
      </c>
      <c r="P834">
        <f>_xlfn.XLOOKUP(FraudData[[#This Row],[velocity_last_24h]],VelocityRules[Velocity Min],VelocityRules[Risk Points],,-1)</f>
        <v>0</v>
      </c>
      <c r="Q834">
        <f>_xlfn.XLOOKUP(FraudData[[#This Row],[merchant_category]],MerchantRules[Merchant Category],MerchantRules[Risk Points],0)</f>
        <v>0</v>
      </c>
      <c r="R834">
        <f>SUM(FraudData[[#This Row],[Amount Risk]:[Merchant Risk]])</f>
        <v>2</v>
      </c>
      <c r="S834" t="str" cm="1">
        <f t="array" ref="S834">_xlfn.IFS(FraudData[[#This Row],[Fraud Risk Score]]&gt;=8,"High Risk",FraudData[[#This Row],[Fraud Risk Score]]&gt;=6,"Medium Risk",TRUE,"Low Risk")</f>
        <v>Low Risk</v>
      </c>
    </row>
    <row r="835" spans="1:19">
      <c r="A835">
        <v>834</v>
      </c>
      <c r="B835">
        <v>34.93</v>
      </c>
      <c r="C835">
        <v>16</v>
      </c>
      <c r="D835" t="s">
        <v>50</v>
      </c>
      <c r="E835">
        <v>0</v>
      </c>
      <c r="F835">
        <v>0</v>
      </c>
      <c r="G835">
        <v>80</v>
      </c>
      <c r="H835">
        <v>4</v>
      </c>
      <c r="I835">
        <v>46</v>
      </c>
      <c r="J835">
        <v>0</v>
      </c>
      <c r="K835">
        <f>_xlfn.XLOOKUP(FraudData[[#This Row],[amount]],AmountRules[Amount Min],AmountRules[Risk Points],,-1)</f>
        <v>0</v>
      </c>
      <c r="L835">
        <f>_xlfn.XLOOKUP(FraudData[[#This Row],[transaction_hour]],TimeRules[Hour Min],TimeRules[Risk Points],,-1)</f>
        <v>0</v>
      </c>
      <c r="M835">
        <f>_xlfn.XLOOKUP(FraudData[[#This Row],[foreign_transaction]],ForeignRules[Foreign Transaction],ForeignRules[Risk Points],0)</f>
        <v>0</v>
      </c>
      <c r="N835">
        <f>_xlfn.XLOOKUP(FraudData[[#This Row],[location_mismatch]],Table10[Location Mismatch],Table10[Risk Points],0)</f>
        <v>0</v>
      </c>
      <c r="O835">
        <f>_xlfn.XLOOKUP(FraudData[[#This Row],[device_trust_score]],DeviceRules[Device Min],DeviceRules[Risk Points],,-1)</f>
        <v>0</v>
      </c>
      <c r="P835">
        <f>_xlfn.XLOOKUP(FraudData[[#This Row],[velocity_last_24h]],VelocityRules[Velocity Min],VelocityRules[Risk Points],,-1)</f>
        <v>0</v>
      </c>
      <c r="Q835">
        <f>_xlfn.XLOOKUP(FraudData[[#This Row],[merchant_category]],MerchantRules[Merchant Category],MerchantRules[Risk Points],0)</f>
        <v>0</v>
      </c>
      <c r="R835">
        <f>SUM(FraudData[[#This Row],[Amount Risk]:[Merchant Risk]])</f>
        <v>0</v>
      </c>
      <c r="S835" t="str" cm="1">
        <f t="array" ref="S835">_xlfn.IFS(FraudData[[#This Row],[Fraud Risk Score]]&gt;=8,"High Risk",FraudData[[#This Row],[Fraud Risk Score]]&gt;=6,"Medium Risk",TRUE,"Low Risk")</f>
        <v>Low Risk</v>
      </c>
    </row>
    <row r="836" spans="1:19">
      <c r="A836">
        <v>835</v>
      </c>
      <c r="B836">
        <v>124.18</v>
      </c>
      <c r="C836">
        <v>19</v>
      </c>
      <c r="D836" t="s">
        <v>46</v>
      </c>
      <c r="E836">
        <v>1</v>
      </c>
      <c r="F836">
        <v>0</v>
      </c>
      <c r="G836">
        <v>80</v>
      </c>
      <c r="H836">
        <v>0</v>
      </c>
      <c r="I836">
        <v>22</v>
      </c>
      <c r="J836">
        <v>0</v>
      </c>
      <c r="K836">
        <f>_xlfn.XLOOKUP(FraudData[[#This Row],[amount]],AmountRules[Amount Min],AmountRules[Risk Points],,-1)</f>
        <v>0</v>
      </c>
      <c r="L836">
        <f>_xlfn.XLOOKUP(FraudData[[#This Row],[transaction_hour]],TimeRules[Hour Min],TimeRules[Risk Points],,-1)</f>
        <v>0</v>
      </c>
      <c r="M836">
        <f>_xlfn.XLOOKUP(FraudData[[#This Row],[foreign_transaction]],ForeignRules[Foreign Transaction],ForeignRules[Risk Points],0)</f>
        <v>3</v>
      </c>
      <c r="N836">
        <f>_xlfn.XLOOKUP(FraudData[[#This Row],[location_mismatch]],Table10[Location Mismatch],Table10[Risk Points],0)</f>
        <v>0</v>
      </c>
      <c r="O836">
        <f>_xlfn.XLOOKUP(FraudData[[#This Row],[device_trust_score]],DeviceRules[Device Min],DeviceRules[Risk Points],,-1)</f>
        <v>0</v>
      </c>
      <c r="P836">
        <f>_xlfn.XLOOKUP(FraudData[[#This Row],[velocity_last_24h]],VelocityRules[Velocity Min],VelocityRules[Risk Points],,-1)</f>
        <v>0</v>
      </c>
      <c r="Q836">
        <f>_xlfn.XLOOKUP(FraudData[[#This Row],[merchant_category]],MerchantRules[Merchant Category],MerchantRules[Risk Points],0)</f>
        <v>0</v>
      </c>
      <c r="R836">
        <f>SUM(FraudData[[#This Row],[Amount Risk]:[Merchant Risk]])</f>
        <v>3</v>
      </c>
      <c r="S836" t="str" cm="1">
        <f t="array" ref="S836">_xlfn.IFS(FraudData[[#This Row],[Fraud Risk Score]]&gt;=8,"High Risk",FraudData[[#This Row],[Fraud Risk Score]]&gt;=6,"Medium Risk",TRUE,"Low Risk")</f>
        <v>Low Risk</v>
      </c>
    </row>
    <row r="837" spans="1:19">
      <c r="A837">
        <v>836</v>
      </c>
      <c r="B837">
        <v>97.72</v>
      </c>
      <c r="C837">
        <v>8</v>
      </c>
      <c r="D837" t="s">
        <v>48</v>
      </c>
      <c r="E837">
        <v>0</v>
      </c>
      <c r="F837">
        <v>0</v>
      </c>
      <c r="G837">
        <v>81</v>
      </c>
      <c r="H837">
        <v>1</v>
      </c>
      <c r="I837">
        <v>54</v>
      </c>
      <c r="J837">
        <v>0</v>
      </c>
      <c r="K837">
        <f>_xlfn.XLOOKUP(FraudData[[#This Row],[amount]],AmountRules[Amount Min],AmountRules[Risk Points],,-1)</f>
        <v>0</v>
      </c>
      <c r="L837">
        <f>_xlfn.XLOOKUP(FraudData[[#This Row],[transaction_hour]],TimeRules[Hour Min],TimeRules[Risk Points],,-1)</f>
        <v>0</v>
      </c>
      <c r="M837">
        <f>_xlfn.XLOOKUP(FraudData[[#This Row],[foreign_transaction]],ForeignRules[Foreign Transaction],ForeignRules[Risk Points],0)</f>
        <v>0</v>
      </c>
      <c r="N837">
        <f>_xlfn.XLOOKUP(FraudData[[#This Row],[location_mismatch]],Table10[Location Mismatch],Table10[Risk Points],0)</f>
        <v>0</v>
      </c>
      <c r="O837">
        <f>_xlfn.XLOOKUP(FraudData[[#This Row],[device_trust_score]],DeviceRules[Device Min],DeviceRules[Risk Points],,-1)</f>
        <v>0</v>
      </c>
      <c r="P837">
        <f>_xlfn.XLOOKUP(FraudData[[#This Row],[velocity_last_24h]],VelocityRules[Velocity Min],VelocityRules[Risk Points],,-1)</f>
        <v>0</v>
      </c>
      <c r="Q837">
        <f>_xlfn.XLOOKUP(FraudData[[#This Row],[merchant_category]],MerchantRules[Merchant Category],MerchantRules[Risk Points],0)</f>
        <v>0</v>
      </c>
      <c r="R837">
        <f>SUM(FraudData[[#This Row],[Amount Risk]:[Merchant Risk]])</f>
        <v>0</v>
      </c>
      <c r="S837" t="str" cm="1">
        <f t="array" ref="S837">_xlfn.IFS(FraudData[[#This Row],[Fraud Risk Score]]&gt;=8,"High Risk",FraudData[[#This Row],[Fraud Risk Score]]&gt;=6,"Medium Risk",TRUE,"Low Risk")</f>
        <v>Low Risk</v>
      </c>
    </row>
    <row r="838" spans="1:19">
      <c r="A838">
        <v>837</v>
      </c>
      <c r="B838">
        <v>443.39</v>
      </c>
      <c r="C838">
        <v>0</v>
      </c>
      <c r="D838" t="s">
        <v>49</v>
      </c>
      <c r="E838">
        <v>0</v>
      </c>
      <c r="F838">
        <v>1</v>
      </c>
      <c r="G838">
        <v>93</v>
      </c>
      <c r="H838">
        <v>3</v>
      </c>
      <c r="I838">
        <v>37</v>
      </c>
      <c r="J838">
        <v>0</v>
      </c>
      <c r="K838">
        <f>_xlfn.XLOOKUP(FraudData[[#This Row],[amount]],AmountRules[Amount Min],AmountRules[Risk Points],,-1)</f>
        <v>0</v>
      </c>
      <c r="L838">
        <f>_xlfn.XLOOKUP(FraudData[[#This Row],[transaction_hour]],TimeRules[Hour Min],TimeRules[Risk Points],,-1)</f>
        <v>3</v>
      </c>
      <c r="M838">
        <f>_xlfn.XLOOKUP(FraudData[[#This Row],[foreign_transaction]],ForeignRules[Foreign Transaction],ForeignRules[Risk Points],0)</f>
        <v>0</v>
      </c>
      <c r="N838">
        <f>_xlfn.XLOOKUP(FraudData[[#This Row],[location_mismatch]],Table10[Location Mismatch],Table10[Risk Points],0)</f>
        <v>3</v>
      </c>
      <c r="O838">
        <f>_xlfn.XLOOKUP(FraudData[[#This Row],[device_trust_score]],DeviceRules[Device Min],DeviceRules[Risk Points],,-1)</f>
        <v>0</v>
      </c>
      <c r="P838">
        <f>_xlfn.XLOOKUP(FraudData[[#This Row],[velocity_last_24h]],VelocityRules[Velocity Min],VelocityRules[Risk Points],,-1)</f>
        <v>0</v>
      </c>
      <c r="Q838">
        <f>_xlfn.XLOOKUP(FraudData[[#This Row],[merchant_category]],MerchantRules[Merchant Category],MerchantRules[Risk Points],0)</f>
        <v>1</v>
      </c>
      <c r="R838">
        <f>SUM(FraudData[[#This Row],[Amount Risk]:[Merchant Risk]])</f>
        <v>7</v>
      </c>
      <c r="S838" t="str" cm="1">
        <f t="array" ref="S838">_xlfn.IFS(FraudData[[#This Row],[Fraud Risk Score]]&gt;=8,"High Risk",FraudData[[#This Row],[Fraud Risk Score]]&gt;=6,"Medium Risk",TRUE,"Low Risk")</f>
        <v>Medium Risk</v>
      </c>
    </row>
    <row r="839" spans="1:19">
      <c r="A839">
        <v>838</v>
      </c>
      <c r="B839">
        <v>81.010000000000005</v>
      </c>
      <c r="C839">
        <v>2</v>
      </c>
      <c r="D839" t="s">
        <v>47</v>
      </c>
      <c r="E839">
        <v>1</v>
      </c>
      <c r="F839">
        <v>0</v>
      </c>
      <c r="G839">
        <v>90</v>
      </c>
      <c r="H839">
        <v>1</v>
      </c>
      <c r="I839">
        <v>29</v>
      </c>
      <c r="J839">
        <v>0</v>
      </c>
      <c r="K839">
        <f>_xlfn.XLOOKUP(FraudData[[#This Row],[amount]],AmountRules[Amount Min],AmountRules[Risk Points],,-1)</f>
        <v>0</v>
      </c>
      <c r="L839">
        <f>_xlfn.XLOOKUP(FraudData[[#This Row],[transaction_hour]],TimeRules[Hour Min],TimeRules[Risk Points],,-1)</f>
        <v>3</v>
      </c>
      <c r="M839">
        <f>_xlfn.XLOOKUP(FraudData[[#This Row],[foreign_transaction]],ForeignRules[Foreign Transaction],ForeignRules[Risk Points],0)</f>
        <v>3</v>
      </c>
      <c r="N839">
        <f>_xlfn.XLOOKUP(FraudData[[#This Row],[location_mismatch]],Table10[Location Mismatch],Table10[Risk Points],0)</f>
        <v>0</v>
      </c>
      <c r="O839">
        <f>_xlfn.XLOOKUP(FraudData[[#This Row],[device_trust_score]],DeviceRules[Device Min],DeviceRules[Risk Points],,-1)</f>
        <v>0</v>
      </c>
      <c r="P839">
        <f>_xlfn.XLOOKUP(FraudData[[#This Row],[velocity_last_24h]],VelocityRules[Velocity Min],VelocityRules[Risk Points],,-1)</f>
        <v>0</v>
      </c>
      <c r="Q839">
        <f>_xlfn.XLOOKUP(FraudData[[#This Row],[merchant_category]],MerchantRules[Merchant Category],MerchantRules[Risk Points],0)</f>
        <v>0</v>
      </c>
      <c r="R839">
        <f>SUM(FraudData[[#This Row],[Amount Risk]:[Merchant Risk]])</f>
        <v>6</v>
      </c>
      <c r="S839" t="str" cm="1">
        <f t="array" ref="S839">_xlfn.IFS(FraudData[[#This Row],[Fraud Risk Score]]&gt;=8,"High Risk",FraudData[[#This Row],[Fraud Risk Score]]&gt;=6,"Medium Risk",TRUE,"Low Risk")</f>
        <v>Medium Risk</v>
      </c>
    </row>
    <row r="840" spans="1:19">
      <c r="A840">
        <v>839</v>
      </c>
      <c r="B840">
        <v>156.4</v>
      </c>
      <c r="C840">
        <v>20</v>
      </c>
      <c r="D840" t="s">
        <v>49</v>
      </c>
      <c r="E840">
        <v>0</v>
      </c>
      <c r="F840">
        <v>0</v>
      </c>
      <c r="G840">
        <v>98</v>
      </c>
      <c r="H840">
        <v>3</v>
      </c>
      <c r="I840">
        <v>33</v>
      </c>
      <c r="J840">
        <v>0</v>
      </c>
      <c r="K840">
        <f>_xlfn.XLOOKUP(FraudData[[#This Row],[amount]],AmountRules[Amount Min],AmountRules[Risk Points],,-1)</f>
        <v>0</v>
      </c>
      <c r="L840">
        <f>_xlfn.XLOOKUP(FraudData[[#This Row],[transaction_hour]],TimeRules[Hour Min],TimeRules[Risk Points],,-1)</f>
        <v>0</v>
      </c>
      <c r="M840">
        <f>_xlfn.XLOOKUP(FraudData[[#This Row],[foreign_transaction]],ForeignRules[Foreign Transaction],ForeignRules[Risk Points],0)</f>
        <v>0</v>
      </c>
      <c r="N840">
        <f>_xlfn.XLOOKUP(FraudData[[#This Row],[location_mismatch]],Table10[Location Mismatch],Table10[Risk Points],0)</f>
        <v>0</v>
      </c>
      <c r="O840">
        <f>_xlfn.XLOOKUP(FraudData[[#This Row],[device_trust_score]],DeviceRules[Device Min],DeviceRules[Risk Points],,-1)</f>
        <v>0</v>
      </c>
      <c r="P840">
        <f>_xlfn.XLOOKUP(FraudData[[#This Row],[velocity_last_24h]],VelocityRules[Velocity Min],VelocityRules[Risk Points],,-1)</f>
        <v>0</v>
      </c>
      <c r="Q840">
        <f>_xlfn.XLOOKUP(FraudData[[#This Row],[merchant_category]],MerchantRules[Merchant Category],MerchantRules[Risk Points],0)</f>
        <v>1</v>
      </c>
      <c r="R840">
        <f>SUM(FraudData[[#This Row],[Amount Risk]:[Merchant Risk]])</f>
        <v>1</v>
      </c>
      <c r="S840" t="str" cm="1">
        <f t="array" ref="S840">_xlfn.IFS(FraudData[[#This Row],[Fraud Risk Score]]&gt;=8,"High Risk",FraudData[[#This Row],[Fraud Risk Score]]&gt;=6,"Medium Risk",TRUE,"Low Risk")</f>
        <v>Low Risk</v>
      </c>
    </row>
    <row r="841" spans="1:19">
      <c r="A841">
        <v>840</v>
      </c>
      <c r="B841">
        <v>180.07</v>
      </c>
      <c r="C841">
        <v>22</v>
      </c>
      <c r="D841" t="s">
        <v>49</v>
      </c>
      <c r="E841">
        <v>0</v>
      </c>
      <c r="F841">
        <v>0</v>
      </c>
      <c r="G841">
        <v>40</v>
      </c>
      <c r="H841">
        <v>2</v>
      </c>
      <c r="I841">
        <v>38</v>
      </c>
      <c r="J841">
        <v>0</v>
      </c>
      <c r="K841">
        <f>_xlfn.XLOOKUP(FraudData[[#This Row],[amount]],AmountRules[Amount Min],AmountRules[Risk Points],,-1)</f>
        <v>0</v>
      </c>
      <c r="L841">
        <f>_xlfn.XLOOKUP(FraudData[[#This Row],[transaction_hour]],TimeRules[Hour Min],TimeRules[Risk Points],,-1)</f>
        <v>0</v>
      </c>
      <c r="M841">
        <f>_xlfn.XLOOKUP(FraudData[[#This Row],[foreign_transaction]],ForeignRules[Foreign Transaction],ForeignRules[Risk Points],0)</f>
        <v>0</v>
      </c>
      <c r="N841">
        <f>_xlfn.XLOOKUP(FraudData[[#This Row],[location_mismatch]],Table10[Location Mismatch],Table10[Risk Points],0)</f>
        <v>0</v>
      </c>
      <c r="O841">
        <f>_xlfn.XLOOKUP(FraudData[[#This Row],[device_trust_score]],DeviceRules[Device Min],DeviceRules[Risk Points],,-1)</f>
        <v>2</v>
      </c>
      <c r="P841">
        <f>_xlfn.XLOOKUP(FraudData[[#This Row],[velocity_last_24h]],VelocityRules[Velocity Min],VelocityRules[Risk Points],,-1)</f>
        <v>0</v>
      </c>
      <c r="Q841">
        <f>_xlfn.XLOOKUP(FraudData[[#This Row],[merchant_category]],MerchantRules[Merchant Category],MerchantRules[Risk Points],0)</f>
        <v>1</v>
      </c>
      <c r="R841">
        <f>SUM(FraudData[[#This Row],[Amount Risk]:[Merchant Risk]])</f>
        <v>3</v>
      </c>
      <c r="S841" t="str" cm="1">
        <f t="array" ref="S841">_xlfn.IFS(FraudData[[#This Row],[Fraud Risk Score]]&gt;=8,"High Risk",FraudData[[#This Row],[Fraud Risk Score]]&gt;=6,"Medium Risk",TRUE,"Low Risk")</f>
        <v>Low Risk</v>
      </c>
    </row>
    <row r="842" spans="1:19">
      <c r="A842">
        <v>841</v>
      </c>
      <c r="B842">
        <v>2.37</v>
      </c>
      <c r="C842">
        <v>8</v>
      </c>
      <c r="D842" t="s">
        <v>49</v>
      </c>
      <c r="E842">
        <v>1</v>
      </c>
      <c r="F842">
        <v>0</v>
      </c>
      <c r="G842">
        <v>30</v>
      </c>
      <c r="H842">
        <v>0</v>
      </c>
      <c r="I842">
        <v>54</v>
      </c>
      <c r="J842">
        <v>0</v>
      </c>
      <c r="K842">
        <f>_xlfn.XLOOKUP(FraudData[[#This Row],[amount]],AmountRules[Amount Min],AmountRules[Risk Points],,-1)</f>
        <v>0</v>
      </c>
      <c r="L842">
        <f>_xlfn.XLOOKUP(FraudData[[#This Row],[transaction_hour]],TimeRules[Hour Min],TimeRules[Risk Points],,-1)</f>
        <v>0</v>
      </c>
      <c r="M842">
        <f>_xlfn.XLOOKUP(FraudData[[#This Row],[foreign_transaction]],ForeignRules[Foreign Transaction],ForeignRules[Risk Points],0)</f>
        <v>3</v>
      </c>
      <c r="N842">
        <f>_xlfn.XLOOKUP(FraudData[[#This Row],[location_mismatch]],Table10[Location Mismatch],Table10[Risk Points],0)</f>
        <v>0</v>
      </c>
      <c r="O842">
        <f>_xlfn.XLOOKUP(FraudData[[#This Row],[device_trust_score]],DeviceRules[Device Min],DeviceRules[Risk Points],,-1)</f>
        <v>2</v>
      </c>
      <c r="P842">
        <f>_xlfn.XLOOKUP(FraudData[[#This Row],[velocity_last_24h]],VelocityRules[Velocity Min],VelocityRules[Risk Points],,-1)</f>
        <v>0</v>
      </c>
      <c r="Q842">
        <f>_xlfn.XLOOKUP(FraudData[[#This Row],[merchant_category]],MerchantRules[Merchant Category],MerchantRules[Risk Points],0)</f>
        <v>1</v>
      </c>
      <c r="R842">
        <f>SUM(FraudData[[#This Row],[Amount Risk]:[Merchant Risk]])</f>
        <v>6</v>
      </c>
      <c r="S842" t="str" cm="1">
        <f t="array" ref="S842">_xlfn.IFS(FraudData[[#This Row],[Fraud Risk Score]]&gt;=8,"High Risk",FraudData[[#This Row],[Fraud Risk Score]]&gt;=6,"Medium Risk",TRUE,"Low Risk")</f>
        <v>Medium Risk</v>
      </c>
    </row>
    <row r="843" spans="1:19">
      <c r="A843">
        <v>842</v>
      </c>
      <c r="B843">
        <v>196.07</v>
      </c>
      <c r="C843">
        <v>21</v>
      </c>
      <c r="D843" t="s">
        <v>46</v>
      </c>
      <c r="E843">
        <v>0</v>
      </c>
      <c r="F843">
        <v>0</v>
      </c>
      <c r="G843">
        <v>76</v>
      </c>
      <c r="H843">
        <v>2</v>
      </c>
      <c r="I843">
        <v>67</v>
      </c>
      <c r="J843">
        <v>0</v>
      </c>
      <c r="K843">
        <f>_xlfn.XLOOKUP(FraudData[[#This Row],[amount]],AmountRules[Amount Min],AmountRules[Risk Points],,-1)</f>
        <v>0</v>
      </c>
      <c r="L843">
        <f>_xlfn.XLOOKUP(FraudData[[#This Row],[transaction_hour]],TimeRules[Hour Min],TimeRules[Risk Points],,-1)</f>
        <v>0</v>
      </c>
      <c r="M843">
        <f>_xlfn.XLOOKUP(FraudData[[#This Row],[foreign_transaction]],ForeignRules[Foreign Transaction],ForeignRules[Risk Points],0)</f>
        <v>0</v>
      </c>
      <c r="N843">
        <f>_xlfn.XLOOKUP(FraudData[[#This Row],[location_mismatch]],Table10[Location Mismatch],Table10[Risk Points],0)</f>
        <v>0</v>
      </c>
      <c r="O843">
        <f>_xlfn.XLOOKUP(FraudData[[#This Row],[device_trust_score]],DeviceRules[Device Min],DeviceRules[Risk Points],,-1)</f>
        <v>0</v>
      </c>
      <c r="P843">
        <f>_xlfn.XLOOKUP(FraudData[[#This Row],[velocity_last_24h]],VelocityRules[Velocity Min],VelocityRules[Risk Points],,-1)</f>
        <v>0</v>
      </c>
      <c r="Q843">
        <f>_xlfn.XLOOKUP(FraudData[[#This Row],[merchant_category]],MerchantRules[Merchant Category],MerchantRules[Risk Points],0)</f>
        <v>0</v>
      </c>
      <c r="R843">
        <f>SUM(FraudData[[#This Row],[Amount Risk]:[Merchant Risk]])</f>
        <v>0</v>
      </c>
      <c r="S843" t="str" cm="1">
        <f t="array" ref="S843">_xlfn.IFS(FraudData[[#This Row],[Fraud Risk Score]]&gt;=8,"High Risk",FraudData[[#This Row],[Fraud Risk Score]]&gt;=6,"Medium Risk",TRUE,"Low Risk")</f>
        <v>Low Risk</v>
      </c>
    </row>
    <row r="844" spans="1:19">
      <c r="A844">
        <v>843</v>
      </c>
      <c r="B844">
        <v>35.29</v>
      </c>
      <c r="C844">
        <v>18</v>
      </c>
      <c r="D844" t="s">
        <v>46</v>
      </c>
      <c r="E844">
        <v>0</v>
      </c>
      <c r="F844">
        <v>0</v>
      </c>
      <c r="G844">
        <v>79</v>
      </c>
      <c r="H844">
        <v>1</v>
      </c>
      <c r="I844">
        <v>38</v>
      </c>
      <c r="J844">
        <v>0</v>
      </c>
      <c r="K844">
        <f>_xlfn.XLOOKUP(FraudData[[#This Row],[amount]],AmountRules[Amount Min],AmountRules[Risk Points],,-1)</f>
        <v>0</v>
      </c>
      <c r="L844">
        <f>_xlfn.XLOOKUP(FraudData[[#This Row],[transaction_hour]],TimeRules[Hour Min],TimeRules[Risk Points],,-1)</f>
        <v>0</v>
      </c>
      <c r="M844">
        <f>_xlfn.XLOOKUP(FraudData[[#This Row],[foreign_transaction]],ForeignRules[Foreign Transaction],ForeignRules[Risk Points],0)</f>
        <v>0</v>
      </c>
      <c r="N844">
        <f>_xlfn.XLOOKUP(FraudData[[#This Row],[location_mismatch]],Table10[Location Mismatch],Table10[Risk Points],0)</f>
        <v>0</v>
      </c>
      <c r="O844">
        <f>_xlfn.XLOOKUP(FraudData[[#This Row],[device_trust_score]],DeviceRules[Device Min],DeviceRules[Risk Points],,-1)</f>
        <v>0</v>
      </c>
      <c r="P844">
        <f>_xlfn.XLOOKUP(FraudData[[#This Row],[velocity_last_24h]],VelocityRules[Velocity Min],VelocityRules[Risk Points],,-1)</f>
        <v>0</v>
      </c>
      <c r="Q844">
        <f>_xlfn.XLOOKUP(FraudData[[#This Row],[merchant_category]],MerchantRules[Merchant Category],MerchantRules[Risk Points],0)</f>
        <v>0</v>
      </c>
      <c r="R844">
        <f>SUM(FraudData[[#This Row],[Amount Risk]:[Merchant Risk]])</f>
        <v>0</v>
      </c>
      <c r="S844" t="str" cm="1">
        <f t="array" ref="S844">_xlfn.IFS(FraudData[[#This Row],[Fraud Risk Score]]&gt;=8,"High Risk",FraudData[[#This Row],[Fraud Risk Score]]&gt;=6,"Medium Risk",TRUE,"Low Risk")</f>
        <v>Low Risk</v>
      </c>
    </row>
    <row r="845" spans="1:19">
      <c r="A845">
        <v>844</v>
      </c>
      <c r="B845">
        <v>584.28</v>
      </c>
      <c r="C845">
        <v>12</v>
      </c>
      <c r="D845" t="s">
        <v>46</v>
      </c>
      <c r="E845">
        <v>0</v>
      </c>
      <c r="F845">
        <v>0</v>
      </c>
      <c r="G845">
        <v>97</v>
      </c>
      <c r="H845">
        <v>2</v>
      </c>
      <c r="I845">
        <v>45</v>
      </c>
      <c r="J845">
        <v>0</v>
      </c>
      <c r="K845">
        <f>_xlfn.XLOOKUP(FraudData[[#This Row],[amount]],AmountRules[Amount Min],AmountRules[Risk Points],,-1)</f>
        <v>1</v>
      </c>
      <c r="L845">
        <f>_xlfn.XLOOKUP(FraudData[[#This Row],[transaction_hour]],TimeRules[Hour Min],TimeRules[Risk Points],,-1)</f>
        <v>0</v>
      </c>
      <c r="M845">
        <f>_xlfn.XLOOKUP(FraudData[[#This Row],[foreign_transaction]],ForeignRules[Foreign Transaction],ForeignRules[Risk Points],0)</f>
        <v>0</v>
      </c>
      <c r="N845">
        <f>_xlfn.XLOOKUP(FraudData[[#This Row],[location_mismatch]],Table10[Location Mismatch],Table10[Risk Points],0)</f>
        <v>0</v>
      </c>
      <c r="O845">
        <f>_xlfn.XLOOKUP(FraudData[[#This Row],[device_trust_score]],DeviceRules[Device Min],DeviceRules[Risk Points],,-1)</f>
        <v>0</v>
      </c>
      <c r="P845">
        <f>_xlfn.XLOOKUP(FraudData[[#This Row],[velocity_last_24h]],VelocityRules[Velocity Min],VelocityRules[Risk Points],,-1)</f>
        <v>0</v>
      </c>
      <c r="Q845">
        <f>_xlfn.XLOOKUP(FraudData[[#This Row],[merchant_category]],MerchantRules[Merchant Category],MerchantRules[Risk Points],0)</f>
        <v>0</v>
      </c>
      <c r="R845">
        <f>SUM(FraudData[[#This Row],[Amount Risk]:[Merchant Risk]])</f>
        <v>1</v>
      </c>
      <c r="S845" t="str" cm="1">
        <f t="array" ref="S845">_xlfn.IFS(FraudData[[#This Row],[Fraud Risk Score]]&gt;=8,"High Risk",FraudData[[#This Row],[Fraud Risk Score]]&gt;=6,"Medium Risk",TRUE,"Low Risk")</f>
        <v>Low Risk</v>
      </c>
    </row>
    <row r="846" spans="1:19">
      <c r="A846">
        <v>845</v>
      </c>
      <c r="B846">
        <v>28.97</v>
      </c>
      <c r="C846">
        <v>22</v>
      </c>
      <c r="D846" t="s">
        <v>50</v>
      </c>
      <c r="E846">
        <v>0</v>
      </c>
      <c r="F846">
        <v>0</v>
      </c>
      <c r="G846">
        <v>73</v>
      </c>
      <c r="H846">
        <v>4</v>
      </c>
      <c r="I846">
        <v>51</v>
      </c>
      <c r="J846">
        <v>0</v>
      </c>
      <c r="K846">
        <f>_xlfn.XLOOKUP(FraudData[[#This Row],[amount]],AmountRules[Amount Min],AmountRules[Risk Points],,-1)</f>
        <v>0</v>
      </c>
      <c r="L846">
        <f>_xlfn.XLOOKUP(FraudData[[#This Row],[transaction_hour]],TimeRules[Hour Min],TimeRules[Risk Points],,-1)</f>
        <v>0</v>
      </c>
      <c r="M846">
        <f>_xlfn.XLOOKUP(FraudData[[#This Row],[foreign_transaction]],ForeignRules[Foreign Transaction],ForeignRules[Risk Points],0)</f>
        <v>0</v>
      </c>
      <c r="N846">
        <f>_xlfn.XLOOKUP(FraudData[[#This Row],[location_mismatch]],Table10[Location Mismatch],Table10[Risk Points],0)</f>
        <v>0</v>
      </c>
      <c r="O846">
        <f>_xlfn.XLOOKUP(FraudData[[#This Row],[device_trust_score]],DeviceRules[Device Min],DeviceRules[Risk Points],,-1)</f>
        <v>0</v>
      </c>
      <c r="P846">
        <f>_xlfn.XLOOKUP(FraudData[[#This Row],[velocity_last_24h]],VelocityRules[Velocity Min],VelocityRules[Risk Points],,-1)</f>
        <v>0</v>
      </c>
      <c r="Q846">
        <f>_xlfn.XLOOKUP(FraudData[[#This Row],[merchant_category]],MerchantRules[Merchant Category],MerchantRules[Risk Points],0)</f>
        <v>0</v>
      </c>
      <c r="R846">
        <f>SUM(FraudData[[#This Row],[Amount Risk]:[Merchant Risk]])</f>
        <v>0</v>
      </c>
      <c r="S846" t="str" cm="1">
        <f t="array" ref="S846">_xlfn.IFS(FraudData[[#This Row],[Fraud Risk Score]]&gt;=8,"High Risk",FraudData[[#This Row],[Fraud Risk Score]]&gt;=6,"Medium Risk",TRUE,"Low Risk")</f>
        <v>Low Risk</v>
      </c>
    </row>
    <row r="847" spans="1:19">
      <c r="A847">
        <v>846</v>
      </c>
      <c r="B847">
        <v>96.39</v>
      </c>
      <c r="C847">
        <v>13</v>
      </c>
      <c r="D847" t="s">
        <v>46</v>
      </c>
      <c r="E847">
        <v>0</v>
      </c>
      <c r="F847">
        <v>0</v>
      </c>
      <c r="G847">
        <v>96</v>
      </c>
      <c r="H847">
        <v>1</v>
      </c>
      <c r="I847">
        <v>25</v>
      </c>
      <c r="J847">
        <v>0</v>
      </c>
      <c r="K847">
        <f>_xlfn.XLOOKUP(FraudData[[#This Row],[amount]],AmountRules[Amount Min],AmountRules[Risk Points],,-1)</f>
        <v>0</v>
      </c>
      <c r="L847">
        <f>_xlfn.XLOOKUP(FraudData[[#This Row],[transaction_hour]],TimeRules[Hour Min],TimeRules[Risk Points],,-1)</f>
        <v>0</v>
      </c>
      <c r="M847">
        <f>_xlfn.XLOOKUP(FraudData[[#This Row],[foreign_transaction]],ForeignRules[Foreign Transaction],ForeignRules[Risk Points],0)</f>
        <v>0</v>
      </c>
      <c r="N847">
        <f>_xlfn.XLOOKUP(FraudData[[#This Row],[location_mismatch]],Table10[Location Mismatch],Table10[Risk Points],0)</f>
        <v>0</v>
      </c>
      <c r="O847">
        <f>_xlfn.XLOOKUP(FraudData[[#This Row],[device_trust_score]],DeviceRules[Device Min],DeviceRules[Risk Points],,-1)</f>
        <v>0</v>
      </c>
      <c r="P847">
        <f>_xlfn.XLOOKUP(FraudData[[#This Row],[velocity_last_24h]],VelocityRules[Velocity Min],VelocityRules[Risk Points],,-1)</f>
        <v>0</v>
      </c>
      <c r="Q847">
        <f>_xlfn.XLOOKUP(FraudData[[#This Row],[merchant_category]],MerchantRules[Merchant Category],MerchantRules[Risk Points],0)</f>
        <v>0</v>
      </c>
      <c r="R847">
        <f>SUM(FraudData[[#This Row],[Amount Risk]:[Merchant Risk]])</f>
        <v>0</v>
      </c>
      <c r="S847" t="str" cm="1">
        <f t="array" ref="S847">_xlfn.IFS(FraudData[[#This Row],[Fraud Risk Score]]&gt;=8,"High Risk",FraudData[[#This Row],[Fraud Risk Score]]&gt;=6,"Medium Risk",TRUE,"Low Risk")</f>
        <v>Low Risk</v>
      </c>
    </row>
    <row r="848" spans="1:19">
      <c r="A848">
        <v>847</v>
      </c>
      <c r="B848">
        <v>16.059999999999999</v>
      </c>
      <c r="C848">
        <v>19</v>
      </c>
      <c r="D848" t="s">
        <v>50</v>
      </c>
      <c r="E848">
        <v>0</v>
      </c>
      <c r="F848">
        <v>0</v>
      </c>
      <c r="G848">
        <v>80</v>
      </c>
      <c r="H848">
        <v>1</v>
      </c>
      <c r="I848">
        <v>63</v>
      </c>
      <c r="J848">
        <v>0</v>
      </c>
      <c r="K848">
        <f>_xlfn.XLOOKUP(FraudData[[#This Row],[amount]],AmountRules[Amount Min],AmountRules[Risk Points],,-1)</f>
        <v>0</v>
      </c>
      <c r="L848">
        <f>_xlfn.XLOOKUP(FraudData[[#This Row],[transaction_hour]],TimeRules[Hour Min],TimeRules[Risk Points],,-1)</f>
        <v>0</v>
      </c>
      <c r="M848">
        <f>_xlfn.XLOOKUP(FraudData[[#This Row],[foreign_transaction]],ForeignRules[Foreign Transaction],ForeignRules[Risk Points],0)</f>
        <v>0</v>
      </c>
      <c r="N848">
        <f>_xlfn.XLOOKUP(FraudData[[#This Row],[location_mismatch]],Table10[Location Mismatch],Table10[Risk Points],0)</f>
        <v>0</v>
      </c>
      <c r="O848">
        <f>_xlfn.XLOOKUP(FraudData[[#This Row],[device_trust_score]],DeviceRules[Device Min],DeviceRules[Risk Points],,-1)</f>
        <v>0</v>
      </c>
      <c r="P848">
        <f>_xlfn.XLOOKUP(FraudData[[#This Row],[velocity_last_24h]],VelocityRules[Velocity Min],VelocityRules[Risk Points],,-1)</f>
        <v>0</v>
      </c>
      <c r="Q848">
        <f>_xlfn.XLOOKUP(FraudData[[#This Row],[merchant_category]],MerchantRules[Merchant Category],MerchantRules[Risk Points],0)</f>
        <v>0</v>
      </c>
      <c r="R848">
        <f>SUM(FraudData[[#This Row],[Amount Risk]:[Merchant Risk]])</f>
        <v>0</v>
      </c>
      <c r="S848" t="str" cm="1">
        <f t="array" ref="S848">_xlfn.IFS(FraudData[[#This Row],[Fraud Risk Score]]&gt;=8,"High Risk",FraudData[[#This Row],[Fraud Risk Score]]&gt;=6,"Medium Risk",TRUE,"Low Risk")</f>
        <v>Low Risk</v>
      </c>
    </row>
    <row r="849" spans="1:19">
      <c r="A849">
        <v>848</v>
      </c>
      <c r="B849">
        <v>1038.25</v>
      </c>
      <c r="C849">
        <v>18</v>
      </c>
      <c r="D849" t="s">
        <v>47</v>
      </c>
      <c r="E849">
        <v>0</v>
      </c>
      <c r="F849">
        <v>0</v>
      </c>
      <c r="G849">
        <v>65</v>
      </c>
      <c r="H849">
        <v>0</v>
      </c>
      <c r="I849">
        <v>48</v>
      </c>
      <c r="J849">
        <v>0</v>
      </c>
      <c r="K849">
        <f>_xlfn.XLOOKUP(FraudData[[#This Row],[amount]],AmountRules[Amount Min],AmountRules[Risk Points],,-1)</f>
        <v>3</v>
      </c>
      <c r="L849">
        <f>_xlfn.XLOOKUP(FraudData[[#This Row],[transaction_hour]],TimeRules[Hour Min],TimeRules[Risk Points],,-1)</f>
        <v>0</v>
      </c>
      <c r="M849">
        <f>_xlfn.XLOOKUP(FraudData[[#This Row],[foreign_transaction]],ForeignRules[Foreign Transaction],ForeignRules[Risk Points],0)</f>
        <v>0</v>
      </c>
      <c r="N849">
        <f>_xlfn.XLOOKUP(FraudData[[#This Row],[location_mismatch]],Table10[Location Mismatch],Table10[Risk Points],0)</f>
        <v>0</v>
      </c>
      <c r="O849">
        <f>_xlfn.XLOOKUP(FraudData[[#This Row],[device_trust_score]],DeviceRules[Device Min],DeviceRules[Risk Points],,-1)</f>
        <v>1</v>
      </c>
      <c r="P849">
        <f>_xlfn.XLOOKUP(FraudData[[#This Row],[velocity_last_24h]],VelocityRules[Velocity Min],VelocityRules[Risk Points],,-1)</f>
        <v>0</v>
      </c>
      <c r="Q849">
        <f>_xlfn.XLOOKUP(FraudData[[#This Row],[merchant_category]],MerchantRules[Merchant Category],MerchantRules[Risk Points],0)</f>
        <v>0</v>
      </c>
      <c r="R849">
        <f>SUM(FraudData[[#This Row],[Amount Risk]:[Merchant Risk]])</f>
        <v>4</v>
      </c>
      <c r="S849" t="str" cm="1">
        <f t="array" ref="S849">_xlfn.IFS(FraudData[[#This Row],[Fraud Risk Score]]&gt;=8,"High Risk",FraudData[[#This Row],[Fraud Risk Score]]&gt;=6,"Medium Risk",TRUE,"Low Risk")</f>
        <v>Low Risk</v>
      </c>
    </row>
    <row r="850" spans="1:19">
      <c r="A850">
        <v>849</v>
      </c>
      <c r="B850">
        <v>125.56</v>
      </c>
      <c r="C850">
        <v>22</v>
      </c>
      <c r="D850" t="s">
        <v>47</v>
      </c>
      <c r="E850">
        <v>0</v>
      </c>
      <c r="F850">
        <v>0</v>
      </c>
      <c r="G850">
        <v>95</v>
      </c>
      <c r="H850">
        <v>2</v>
      </c>
      <c r="I850">
        <v>38</v>
      </c>
      <c r="J850">
        <v>0</v>
      </c>
      <c r="K850">
        <f>_xlfn.XLOOKUP(FraudData[[#This Row],[amount]],AmountRules[Amount Min],AmountRules[Risk Points],,-1)</f>
        <v>0</v>
      </c>
      <c r="L850">
        <f>_xlfn.XLOOKUP(FraudData[[#This Row],[transaction_hour]],TimeRules[Hour Min],TimeRules[Risk Points],,-1)</f>
        <v>0</v>
      </c>
      <c r="M850">
        <f>_xlfn.XLOOKUP(FraudData[[#This Row],[foreign_transaction]],ForeignRules[Foreign Transaction],ForeignRules[Risk Points],0)</f>
        <v>0</v>
      </c>
      <c r="N850">
        <f>_xlfn.XLOOKUP(FraudData[[#This Row],[location_mismatch]],Table10[Location Mismatch],Table10[Risk Points],0)</f>
        <v>0</v>
      </c>
      <c r="O850">
        <f>_xlfn.XLOOKUP(FraudData[[#This Row],[device_trust_score]],DeviceRules[Device Min],DeviceRules[Risk Points],,-1)</f>
        <v>0</v>
      </c>
      <c r="P850">
        <f>_xlfn.XLOOKUP(FraudData[[#This Row],[velocity_last_24h]],VelocityRules[Velocity Min],VelocityRules[Risk Points],,-1)</f>
        <v>0</v>
      </c>
      <c r="Q850">
        <f>_xlfn.XLOOKUP(FraudData[[#This Row],[merchant_category]],MerchantRules[Merchant Category],MerchantRules[Risk Points],0)</f>
        <v>0</v>
      </c>
      <c r="R850">
        <f>SUM(FraudData[[#This Row],[Amount Risk]:[Merchant Risk]])</f>
        <v>0</v>
      </c>
      <c r="S850" t="str" cm="1">
        <f t="array" ref="S850">_xlfn.IFS(FraudData[[#This Row],[Fraud Risk Score]]&gt;=8,"High Risk",FraudData[[#This Row],[Fraud Risk Score]]&gt;=6,"Medium Risk",TRUE,"Low Risk")</f>
        <v>Low Risk</v>
      </c>
    </row>
    <row r="851" spans="1:19">
      <c r="A851">
        <v>850</v>
      </c>
      <c r="B851">
        <v>162.87</v>
      </c>
      <c r="C851">
        <v>6</v>
      </c>
      <c r="D851" t="s">
        <v>47</v>
      </c>
      <c r="E851">
        <v>0</v>
      </c>
      <c r="F851">
        <v>0</v>
      </c>
      <c r="G851">
        <v>80</v>
      </c>
      <c r="H851">
        <v>2</v>
      </c>
      <c r="I851">
        <v>20</v>
      </c>
      <c r="J851">
        <v>0</v>
      </c>
      <c r="K851">
        <f>_xlfn.XLOOKUP(FraudData[[#This Row],[amount]],AmountRules[Amount Min],AmountRules[Risk Points],,-1)</f>
        <v>0</v>
      </c>
      <c r="L851">
        <f>_xlfn.XLOOKUP(FraudData[[#This Row],[transaction_hour]],TimeRules[Hour Min],TimeRules[Risk Points],,-1)</f>
        <v>0</v>
      </c>
      <c r="M851">
        <f>_xlfn.XLOOKUP(FraudData[[#This Row],[foreign_transaction]],ForeignRules[Foreign Transaction],ForeignRules[Risk Points],0)</f>
        <v>0</v>
      </c>
      <c r="N851">
        <f>_xlfn.XLOOKUP(FraudData[[#This Row],[location_mismatch]],Table10[Location Mismatch],Table10[Risk Points],0)</f>
        <v>0</v>
      </c>
      <c r="O851">
        <f>_xlfn.XLOOKUP(FraudData[[#This Row],[device_trust_score]],DeviceRules[Device Min],DeviceRules[Risk Points],,-1)</f>
        <v>0</v>
      </c>
      <c r="P851">
        <f>_xlfn.XLOOKUP(FraudData[[#This Row],[velocity_last_24h]],VelocityRules[Velocity Min],VelocityRules[Risk Points],,-1)</f>
        <v>0</v>
      </c>
      <c r="Q851">
        <f>_xlfn.XLOOKUP(FraudData[[#This Row],[merchant_category]],MerchantRules[Merchant Category],MerchantRules[Risk Points],0)</f>
        <v>0</v>
      </c>
      <c r="R851">
        <f>SUM(FraudData[[#This Row],[Amount Risk]:[Merchant Risk]])</f>
        <v>0</v>
      </c>
      <c r="S851" t="str" cm="1">
        <f t="array" ref="S851">_xlfn.IFS(FraudData[[#This Row],[Fraud Risk Score]]&gt;=8,"High Risk",FraudData[[#This Row],[Fraud Risk Score]]&gt;=6,"Medium Risk",TRUE,"Low Risk")</f>
        <v>Low Risk</v>
      </c>
    </row>
    <row r="852" spans="1:19">
      <c r="A852">
        <v>851</v>
      </c>
      <c r="B852">
        <v>12.5</v>
      </c>
      <c r="C852">
        <v>3</v>
      </c>
      <c r="D852" t="s">
        <v>47</v>
      </c>
      <c r="E852">
        <v>0</v>
      </c>
      <c r="F852">
        <v>0</v>
      </c>
      <c r="G852">
        <v>87</v>
      </c>
      <c r="H852">
        <v>3</v>
      </c>
      <c r="I852">
        <v>64</v>
      </c>
      <c r="J852">
        <v>0</v>
      </c>
      <c r="K852">
        <f>_xlfn.XLOOKUP(FraudData[[#This Row],[amount]],AmountRules[Amount Min],AmountRules[Risk Points],,-1)</f>
        <v>0</v>
      </c>
      <c r="L852">
        <f>_xlfn.XLOOKUP(FraudData[[#This Row],[transaction_hour]],TimeRules[Hour Min],TimeRules[Risk Points],,-1)</f>
        <v>3</v>
      </c>
      <c r="M852">
        <f>_xlfn.XLOOKUP(FraudData[[#This Row],[foreign_transaction]],ForeignRules[Foreign Transaction],ForeignRules[Risk Points],0)</f>
        <v>0</v>
      </c>
      <c r="N852">
        <f>_xlfn.XLOOKUP(FraudData[[#This Row],[location_mismatch]],Table10[Location Mismatch],Table10[Risk Points],0)</f>
        <v>0</v>
      </c>
      <c r="O852">
        <f>_xlfn.XLOOKUP(FraudData[[#This Row],[device_trust_score]],DeviceRules[Device Min],DeviceRules[Risk Points],,-1)</f>
        <v>0</v>
      </c>
      <c r="P852">
        <f>_xlfn.XLOOKUP(FraudData[[#This Row],[velocity_last_24h]],VelocityRules[Velocity Min],VelocityRules[Risk Points],,-1)</f>
        <v>0</v>
      </c>
      <c r="Q852">
        <f>_xlfn.XLOOKUP(FraudData[[#This Row],[merchant_category]],MerchantRules[Merchant Category],MerchantRules[Risk Points],0)</f>
        <v>0</v>
      </c>
      <c r="R852">
        <f>SUM(FraudData[[#This Row],[Amount Risk]:[Merchant Risk]])</f>
        <v>3</v>
      </c>
      <c r="S852" t="str" cm="1">
        <f t="array" ref="S852">_xlfn.IFS(FraudData[[#This Row],[Fraud Risk Score]]&gt;=8,"High Risk",FraudData[[#This Row],[Fraud Risk Score]]&gt;=6,"Medium Risk",TRUE,"Low Risk")</f>
        <v>Low Risk</v>
      </c>
    </row>
    <row r="853" spans="1:19">
      <c r="A853">
        <v>852</v>
      </c>
      <c r="B853">
        <v>249.5</v>
      </c>
      <c r="C853">
        <v>11</v>
      </c>
      <c r="D853" t="s">
        <v>47</v>
      </c>
      <c r="E853">
        <v>0</v>
      </c>
      <c r="F853">
        <v>0</v>
      </c>
      <c r="G853">
        <v>52</v>
      </c>
      <c r="H853">
        <v>1</v>
      </c>
      <c r="I853">
        <v>38</v>
      </c>
      <c r="J853">
        <v>0</v>
      </c>
      <c r="K853">
        <f>_xlfn.XLOOKUP(FraudData[[#This Row],[amount]],AmountRules[Amount Min],AmountRules[Risk Points],,-1)</f>
        <v>0</v>
      </c>
      <c r="L853">
        <f>_xlfn.XLOOKUP(FraudData[[#This Row],[transaction_hour]],TimeRules[Hour Min],TimeRules[Risk Points],,-1)</f>
        <v>0</v>
      </c>
      <c r="M853">
        <f>_xlfn.XLOOKUP(FraudData[[#This Row],[foreign_transaction]],ForeignRules[Foreign Transaction],ForeignRules[Risk Points],0)</f>
        <v>0</v>
      </c>
      <c r="N853">
        <f>_xlfn.XLOOKUP(FraudData[[#This Row],[location_mismatch]],Table10[Location Mismatch],Table10[Risk Points],0)</f>
        <v>0</v>
      </c>
      <c r="O853">
        <f>_xlfn.XLOOKUP(FraudData[[#This Row],[device_trust_score]],DeviceRules[Device Min],DeviceRules[Risk Points],,-1)</f>
        <v>1</v>
      </c>
      <c r="P853">
        <f>_xlfn.XLOOKUP(FraudData[[#This Row],[velocity_last_24h]],VelocityRules[Velocity Min],VelocityRules[Risk Points],,-1)</f>
        <v>0</v>
      </c>
      <c r="Q853">
        <f>_xlfn.XLOOKUP(FraudData[[#This Row],[merchant_category]],MerchantRules[Merchant Category],MerchantRules[Risk Points],0)</f>
        <v>0</v>
      </c>
      <c r="R853">
        <f>SUM(FraudData[[#This Row],[Amount Risk]:[Merchant Risk]])</f>
        <v>1</v>
      </c>
      <c r="S853" t="str" cm="1">
        <f t="array" ref="S853">_xlfn.IFS(FraudData[[#This Row],[Fraud Risk Score]]&gt;=8,"High Risk",FraudData[[#This Row],[Fraud Risk Score]]&gt;=6,"Medium Risk",TRUE,"Low Risk")</f>
        <v>Low Risk</v>
      </c>
    </row>
    <row r="854" spans="1:19">
      <c r="A854">
        <v>853</v>
      </c>
      <c r="B854">
        <v>42.41</v>
      </c>
      <c r="C854">
        <v>22</v>
      </c>
      <c r="D854" t="s">
        <v>46</v>
      </c>
      <c r="E854">
        <v>0</v>
      </c>
      <c r="F854">
        <v>0</v>
      </c>
      <c r="G854">
        <v>99</v>
      </c>
      <c r="H854">
        <v>3</v>
      </c>
      <c r="I854">
        <v>46</v>
      </c>
      <c r="J854">
        <v>0</v>
      </c>
      <c r="K854">
        <f>_xlfn.XLOOKUP(FraudData[[#This Row],[amount]],AmountRules[Amount Min],AmountRules[Risk Points],,-1)</f>
        <v>0</v>
      </c>
      <c r="L854">
        <f>_xlfn.XLOOKUP(FraudData[[#This Row],[transaction_hour]],TimeRules[Hour Min],TimeRules[Risk Points],,-1)</f>
        <v>0</v>
      </c>
      <c r="M854">
        <f>_xlfn.XLOOKUP(FraudData[[#This Row],[foreign_transaction]],ForeignRules[Foreign Transaction],ForeignRules[Risk Points],0)</f>
        <v>0</v>
      </c>
      <c r="N854">
        <f>_xlfn.XLOOKUP(FraudData[[#This Row],[location_mismatch]],Table10[Location Mismatch],Table10[Risk Points],0)</f>
        <v>0</v>
      </c>
      <c r="O854">
        <f>_xlfn.XLOOKUP(FraudData[[#This Row],[device_trust_score]],DeviceRules[Device Min],DeviceRules[Risk Points],,-1)</f>
        <v>0</v>
      </c>
      <c r="P854">
        <f>_xlfn.XLOOKUP(FraudData[[#This Row],[velocity_last_24h]],VelocityRules[Velocity Min],VelocityRules[Risk Points],,-1)</f>
        <v>0</v>
      </c>
      <c r="Q854">
        <f>_xlfn.XLOOKUP(FraudData[[#This Row],[merchant_category]],MerchantRules[Merchant Category],MerchantRules[Risk Points],0)</f>
        <v>0</v>
      </c>
      <c r="R854">
        <f>SUM(FraudData[[#This Row],[Amount Risk]:[Merchant Risk]])</f>
        <v>0</v>
      </c>
      <c r="S854" t="str" cm="1">
        <f t="array" ref="S854">_xlfn.IFS(FraudData[[#This Row],[Fraud Risk Score]]&gt;=8,"High Risk",FraudData[[#This Row],[Fraud Risk Score]]&gt;=6,"Medium Risk",TRUE,"Low Risk")</f>
        <v>Low Risk</v>
      </c>
    </row>
    <row r="855" spans="1:19">
      <c r="A855">
        <v>854</v>
      </c>
      <c r="B855">
        <v>411</v>
      </c>
      <c r="C855">
        <v>13</v>
      </c>
      <c r="D855" t="s">
        <v>48</v>
      </c>
      <c r="E855">
        <v>0</v>
      </c>
      <c r="F855">
        <v>0</v>
      </c>
      <c r="G855">
        <v>55</v>
      </c>
      <c r="H855">
        <v>1</v>
      </c>
      <c r="I855">
        <v>49</v>
      </c>
      <c r="J855">
        <v>0</v>
      </c>
      <c r="K855">
        <f>_xlfn.XLOOKUP(FraudData[[#This Row],[amount]],AmountRules[Amount Min],AmountRules[Risk Points],,-1)</f>
        <v>0</v>
      </c>
      <c r="L855">
        <f>_xlfn.XLOOKUP(FraudData[[#This Row],[transaction_hour]],TimeRules[Hour Min],TimeRules[Risk Points],,-1)</f>
        <v>0</v>
      </c>
      <c r="M855">
        <f>_xlfn.XLOOKUP(FraudData[[#This Row],[foreign_transaction]],ForeignRules[Foreign Transaction],ForeignRules[Risk Points],0)</f>
        <v>0</v>
      </c>
      <c r="N855">
        <f>_xlfn.XLOOKUP(FraudData[[#This Row],[location_mismatch]],Table10[Location Mismatch],Table10[Risk Points],0)</f>
        <v>0</v>
      </c>
      <c r="O855">
        <f>_xlfn.XLOOKUP(FraudData[[#This Row],[device_trust_score]],DeviceRules[Device Min],DeviceRules[Risk Points],,-1)</f>
        <v>1</v>
      </c>
      <c r="P855">
        <f>_xlfn.XLOOKUP(FraudData[[#This Row],[velocity_last_24h]],VelocityRules[Velocity Min],VelocityRules[Risk Points],,-1)</f>
        <v>0</v>
      </c>
      <c r="Q855">
        <f>_xlfn.XLOOKUP(FraudData[[#This Row],[merchant_category]],MerchantRules[Merchant Category],MerchantRules[Risk Points],0)</f>
        <v>0</v>
      </c>
      <c r="R855">
        <f>SUM(FraudData[[#This Row],[Amount Risk]:[Merchant Risk]])</f>
        <v>1</v>
      </c>
      <c r="S855" t="str" cm="1">
        <f t="array" ref="S855">_xlfn.IFS(FraudData[[#This Row],[Fraud Risk Score]]&gt;=8,"High Risk",FraudData[[#This Row],[Fraud Risk Score]]&gt;=6,"Medium Risk",TRUE,"Low Risk")</f>
        <v>Low Risk</v>
      </c>
    </row>
    <row r="856" spans="1:19">
      <c r="A856">
        <v>855</v>
      </c>
      <c r="B856">
        <v>41.33</v>
      </c>
      <c r="C856">
        <v>1</v>
      </c>
      <c r="D856" t="s">
        <v>46</v>
      </c>
      <c r="E856">
        <v>0</v>
      </c>
      <c r="F856">
        <v>0</v>
      </c>
      <c r="G856">
        <v>79</v>
      </c>
      <c r="H856">
        <v>3</v>
      </c>
      <c r="I856">
        <v>66</v>
      </c>
      <c r="J856">
        <v>0</v>
      </c>
      <c r="K856">
        <f>_xlfn.XLOOKUP(FraudData[[#This Row],[amount]],AmountRules[Amount Min],AmountRules[Risk Points],,-1)</f>
        <v>0</v>
      </c>
      <c r="L856">
        <f>_xlfn.XLOOKUP(FraudData[[#This Row],[transaction_hour]],TimeRules[Hour Min],TimeRules[Risk Points],,-1)</f>
        <v>3</v>
      </c>
      <c r="M856">
        <f>_xlfn.XLOOKUP(FraudData[[#This Row],[foreign_transaction]],ForeignRules[Foreign Transaction],ForeignRules[Risk Points],0)</f>
        <v>0</v>
      </c>
      <c r="N856">
        <f>_xlfn.XLOOKUP(FraudData[[#This Row],[location_mismatch]],Table10[Location Mismatch],Table10[Risk Points],0)</f>
        <v>0</v>
      </c>
      <c r="O856">
        <f>_xlfn.XLOOKUP(FraudData[[#This Row],[device_trust_score]],DeviceRules[Device Min],DeviceRules[Risk Points],,-1)</f>
        <v>0</v>
      </c>
      <c r="P856">
        <f>_xlfn.XLOOKUP(FraudData[[#This Row],[velocity_last_24h]],VelocityRules[Velocity Min],VelocityRules[Risk Points],,-1)</f>
        <v>0</v>
      </c>
      <c r="Q856">
        <f>_xlfn.XLOOKUP(FraudData[[#This Row],[merchant_category]],MerchantRules[Merchant Category],MerchantRules[Risk Points],0)</f>
        <v>0</v>
      </c>
      <c r="R856">
        <f>SUM(FraudData[[#This Row],[Amount Risk]:[Merchant Risk]])</f>
        <v>3</v>
      </c>
      <c r="S856" t="str" cm="1">
        <f t="array" ref="S856">_xlfn.IFS(FraudData[[#This Row],[Fraud Risk Score]]&gt;=8,"High Risk",FraudData[[#This Row],[Fraud Risk Score]]&gt;=6,"Medium Risk",TRUE,"Low Risk")</f>
        <v>Low Risk</v>
      </c>
    </row>
    <row r="857" spans="1:19">
      <c r="A857">
        <v>856</v>
      </c>
      <c r="B857">
        <v>38.08</v>
      </c>
      <c r="C857">
        <v>0</v>
      </c>
      <c r="D857" t="s">
        <v>48</v>
      </c>
      <c r="E857">
        <v>0</v>
      </c>
      <c r="F857">
        <v>0</v>
      </c>
      <c r="G857">
        <v>76</v>
      </c>
      <c r="H857">
        <v>1</v>
      </c>
      <c r="I857">
        <v>43</v>
      </c>
      <c r="J857">
        <v>0</v>
      </c>
      <c r="K857">
        <f>_xlfn.XLOOKUP(FraudData[[#This Row],[amount]],AmountRules[Amount Min],AmountRules[Risk Points],,-1)</f>
        <v>0</v>
      </c>
      <c r="L857">
        <f>_xlfn.XLOOKUP(FraudData[[#This Row],[transaction_hour]],TimeRules[Hour Min],TimeRules[Risk Points],,-1)</f>
        <v>3</v>
      </c>
      <c r="M857">
        <f>_xlfn.XLOOKUP(FraudData[[#This Row],[foreign_transaction]],ForeignRules[Foreign Transaction],ForeignRules[Risk Points],0)</f>
        <v>0</v>
      </c>
      <c r="N857">
        <f>_xlfn.XLOOKUP(FraudData[[#This Row],[location_mismatch]],Table10[Location Mismatch],Table10[Risk Points],0)</f>
        <v>0</v>
      </c>
      <c r="O857">
        <f>_xlfn.XLOOKUP(FraudData[[#This Row],[device_trust_score]],DeviceRules[Device Min],DeviceRules[Risk Points],,-1)</f>
        <v>0</v>
      </c>
      <c r="P857">
        <f>_xlfn.XLOOKUP(FraudData[[#This Row],[velocity_last_24h]],VelocityRules[Velocity Min],VelocityRules[Risk Points],,-1)</f>
        <v>0</v>
      </c>
      <c r="Q857">
        <f>_xlfn.XLOOKUP(FraudData[[#This Row],[merchant_category]],MerchantRules[Merchant Category],MerchantRules[Risk Points],0)</f>
        <v>0</v>
      </c>
      <c r="R857">
        <f>SUM(FraudData[[#This Row],[Amount Risk]:[Merchant Risk]])</f>
        <v>3</v>
      </c>
      <c r="S857" t="str" cm="1">
        <f t="array" ref="S857">_xlfn.IFS(FraudData[[#This Row],[Fraud Risk Score]]&gt;=8,"High Risk",FraudData[[#This Row],[Fraud Risk Score]]&gt;=6,"Medium Risk",TRUE,"Low Risk")</f>
        <v>Low Risk</v>
      </c>
    </row>
    <row r="858" spans="1:19">
      <c r="A858">
        <v>857</v>
      </c>
      <c r="B858">
        <v>6.7</v>
      </c>
      <c r="C858">
        <v>17</v>
      </c>
      <c r="D858" t="s">
        <v>46</v>
      </c>
      <c r="E858">
        <v>1</v>
      </c>
      <c r="F858">
        <v>0</v>
      </c>
      <c r="G858">
        <v>98</v>
      </c>
      <c r="H858">
        <v>4</v>
      </c>
      <c r="I858">
        <v>30</v>
      </c>
      <c r="J858">
        <v>0</v>
      </c>
      <c r="K858">
        <f>_xlfn.XLOOKUP(FraudData[[#This Row],[amount]],AmountRules[Amount Min],AmountRules[Risk Points],,-1)</f>
        <v>0</v>
      </c>
      <c r="L858">
        <f>_xlfn.XLOOKUP(FraudData[[#This Row],[transaction_hour]],TimeRules[Hour Min],TimeRules[Risk Points],,-1)</f>
        <v>0</v>
      </c>
      <c r="M858">
        <f>_xlfn.XLOOKUP(FraudData[[#This Row],[foreign_transaction]],ForeignRules[Foreign Transaction],ForeignRules[Risk Points],0)</f>
        <v>3</v>
      </c>
      <c r="N858">
        <f>_xlfn.XLOOKUP(FraudData[[#This Row],[location_mismatch]],Table10[Location Mismatch],Table10[Risk Points],0)</f>
        <v>0</v>
      </c>
      <c r="O858">
        <f>_xlfn.XLOOKUP(FraudData[[#This Row],[device_trust_score]],DeviceRules[Device Min],DeviceRules[Risk Points],,-1)</f>
        <v>0</v>
      </c>
      <c r="P858">
        <f>_xlfn.XLOOKUP(FraudData[[#This Row],[velocity_last_24h]],VelocityRules[Velocity Min],VelocityRules[Risk Points],,-1)</f>
        <v>0</v>
      </c>
      <c r="Q858">
        <f>_xlfn.XLOOKUP(FraudData[[#This Row],[merchant_category]],MerchantRules[Merchant Category],MerchantRules[Risk Points],0)</f>
        <v>0</v>
      </c>
      <c r="R858">
        <f>SUM(FraudData[[#This Row],[Amount Risk]:[Merchant Risk]])</f>
        <v>3</v>
      </c>
      <c r="S858" t="str" cm="1">
        <f t="array" ref="S858">_xlfn.IFS(FraudData[[#This Row],[Fraud Risk Score]]&gt;=8,"High Risk",FraudData[[#This Row],[Fraud Risk Score]]&gt;=6,"Medium Risk",TRUE,"Low Risk")</f>
        <v>Low Risk</v>
      </c>
    </row>
    <row r="859" spans="1:19">
      <c r="A859">
        <v>858</v>
      </c>
      <c r="B859">
        <v>114.98</v>
      </c>
      <c r="C859">
        <v>19</v>
      </c>
      <c r="D859" t="s">
        <v>47</v>
      </c>
      <c r="E859">
        <v>0</v>
      </c>
      <c r="F859">
        <v>0</v>
      </c>
      <c r="G859">
        <v>90</v>
      </c>
      <c r="H859">
        <v>2</v>
      </c>
      <c r="I859">
        <v>32</v>
      </c>
      <c r="J859">
        <v>0</v>
      </c>
      <c r="K859">
        <f>_xlfn.XLOOKUP(FraudData[[#This Row],[amount]],AmountRules[Amount Min],AmountRules[Risk Points],,-1)</f>
        <v>0</v>
      </c>
      <c r="L859">
        <f>_xlfn.XLOOKUP(FraudData[[#This Row],[transaction_hour]],TimeRules[Hour Min],TimeRules[Risk Points],,-1)</f>
        <v>0</v>
      </c>
      <c r="M859">
        <f>_xlfn.XLOOKUP(FraudData[[#This Row],[foreign_transaction]],ForeignRules[Foreign Transaction],ForeignRules[Risk Points],0)</f>
        <v>0</v>
      </c>
      <c r="N859">
        <f>_xlfn.XLOOKUP(FraudData[[#This Row],[location_mismatch]],Table10[Location Mismatch],Table10[Risk Points],0)</f>
        <v>0</v>
      </c>
      <c r="O859">
        <f>_xlfn.XLOOKUP(FraudData[[#This Row],[device_trust_score]],DeviceRules[Device Min],DeviceRules[Risk Points],,-1)</f>
        <v>0</v>
      </c>
      <c r="P859">
        <f>_xlfn.XLOOKUP(FraudData[[#This Row],[velocity_last_24h]],VelocityRules[Velocity Min],VelocityRules[Risk Points],,-1)</f>
        <v>0</v>
      </c>
      <c r="Q859">
        <f>_xlfn.XLOOKUP(FraudData[[#This Row],[merchant_category]],MerchantRules[Merchant Category],MerchantRules[Risk Points],0)</f>
        <v>0</v>
      </c>
      <c r="R859">
        <f>SUM(FraudData[[#This Row],[Amount Risk]:[Merchant Risk]])</f>
        <v>0</v>
      </c>
      <c r="S859" t="str" cm="1">
        <f t="array" ref="S859">_xlfn.IFS(FraudData[[#This Row],[Fraud Risk Score]]&gt;=8,"High Risk",FraudData[[#This Row],[Fraud Risk Score]]&gt;=6,"Medium Risk",TRUE,"Low Risk")</f>
        <v>Low Risk</v>
      </c>
    </row>
    <row r="860" spans="1:19">
      <c r="A860">
        <v>859</v>
      </c>
      <c r="B860">
        <v>149.77000000000001</v>
      </c>
      <c r="C860">
        <v>7</v>
      </c>
      <c r="D860" t="s">
        <v>49</v>
      </c>
      <c r="E860">
        <v>0</v>
      </c>
      <c r="F860">
        <v>0</v>
      </c>
      <c r="G860">
        <v>70</v>
      </c>
      <c r="H860">
        <v>3</v>
      </c>
      <c r="I860">
        <v>19</v>
      </c>
      <c r="J860">
        <v>0</v>
      </c>
      <c r="K860">
        <f>_xlfn.XLOOKUP(FraudData[[#This Row],[amount]],AmountRules[Amount Min],AmountRules[Risk Points],,-1)</f>
        <v>0</v>
      </c>
      <c r="L860">
        <f>_xlfn.XLOOKUP(FraudData[[#This Row],[transaction_hour]],TimeRules[Hour Min],TimeRules[Risk Points],,-1)</f>
        <v>0</v>
      </c>
      <c r="M860">
        <f>_xlfn.XLOOKUP(FraudData[[#This Row],[foreign_transaction]],ForeignRules[Foreign Transaction],ForeignRules[Risk Points],0)</f>
        <v>0</v>
      </c>
      <c r="N860">
        <f>_xlfn.XLOOKUP(FraudData[[#This Row],[location_mismatch]],Table10[Location Mismatch],Table10[Risk Points],0)</f>
        <v>0</v>
      </c>
      <c r="O860">
        <f>_xlfn.XLOOKUP(FraudData[[#This Row],[device_trust_score]],DeviceRules[Device Min],DeviceRules[Risk Points],,-1)</f>
        <v>0</v>
      </c>
      <c r="P860">
        <f>_xlfn.XLOOKUP(FraudData[[#This Row],[velocity_last_24h]],VelocityRules[Velocity Min],VelocityRules[Risk Points],,-1)</f>
        <v>0</v>
      </c>
      <c r="Q860">
        <f>_xlfn.XLOOKUP(FraudData[[#This Row],[merchant_category]],MerchantRules[Merchant Category],MerchantRules[Risk Points],0)</f>
        <v>1</v>
      </c>
      <c r="R860">
        <f>SUM(FraudData[[#This Row],[Amount Risk]:[Merchant Risk]])</f>
        <v>1</v>
      </c>
      <c r="S860" t="str" cm="1">
        <f t="array" ref="S860">_xlfn.IFS(FraudData[[#This Row],[Fraud Risk Score]]&gt;=8,"High Risk",FraudData[[#This Row],[Fraud Risk Score]]&gt;=6,"Medium Risk",TRUE,"Low Risk")</f>
        <v>Low Risk</v>
      </c>
    </row>
    <row r="861" spans="1:19">
      <c r="A861">
        <v>860</v>
      </c>
      <c r="B861">
        <v>12.23</v>
      </c>
      <c r="C861">
        <v>2</v>
      </c>
      <c r="D861" t="s">
        <v>48</v>
      </c>
      <c r="E861">
        <v>1</v>
      </c>
      <c r="F861">
        <v>0</v>
      </c>
      <c r="G861">
        <v>28</v>
      </c>
      <c r="H861">
        <v>3</v>
      </c>
      <c r="I861">
        <v>66</v>
      </c>
      <c r="J861">
        <v>1</v>
      </c>
      <c r="K861">
        <f>_xlfn.XLOOKUP(FraudData[[#This Row],[amount]],AmountRules[Amount Min],AmountRules[Risk Points],,-1)</f>
        <v>0</v>
      </c>
      <c r="L861">
        <f>_xlfn.XLOOKUP(FraudData[[#This Row],[transaction_hour]],TimeRules[Hour Min],TimeRules[Risk Points],,-1)</f>
        <v>3</v>
      </c>
      <c r="M861">
        <f>_xlfn.XLOOKUP(FraudData[[#This Row],[foreign_transaction]],ForeignRules[Foreign Transaction],ForeignRules[Risk Points],0)</f>
        <v>3</v>
      </c>
      <c r="N861">
        <f>_xlfn.XLOOKUP(FraudData[[#This Row],[location_mismatch]],Table10[Location Mismatch],Table10[Risk Points],0)</f>
        <v>0</v>
      </c>
      <c r="O861">
        <f>_xlfn.XLOOKUP(FraudData[[#This Row],[device_trust_score]],DeviceRules[Device Min],DeviceRules[Risk Points],,-1)</f>
        <v>3</v>
      </c>
      <c r="P861">
        <f>_xlfn.XLOOKUP(FraudData[[#This Row],[velocity_last_24h]],VelocityRules[Velocity Min],VelocityRules[Risk Points],,-1)</f>
        <v>0</v>
      </c>
      <c r="Q861">
        <f>_xlfn.XLOOKUP(FraudData[[#This Row],[merchant_category]],MerchantRules[Merchant Category],MerchantRules[Risk Points],0)</f>
        <v>0</v>
      </c>
      <c r="R861">
        <f>SUM(FraudData[[#This Row],[Amount Risk]:[Merchant Risk]])</f>
        <v>9</v>
      </c>
      <c r="S861" t="str" cm="1">
        <f t="array" ref="S861">_xlfn.IFS(FraudData[[#This Row],[Fraud Risk Score]]&gt;=8,"High Risk",FraudData[[#This Row],[Fraud Risk Score]]&gt;=6,"Medium Risk",TRUE,"Low Risk")</f>
        <v>High Risk</v>
      </c>
    </row>
    <row r="862" spans="1:19">
      <c r="A862">
        <v>861</v>
      </c>
      <c r="B862">
        <v>268.92</v>
      </c>
      <c r="C862">
        <v>5</v>
      </c>
      <c r="D862" t="s">
        <v>49</v>
      </c>
      <c r="E862">
        <v>0</v>
      </c>
      <c r="F862">
        <v>0</v>
      </c>
      <c r="G862">
        <v>46</v>
      </c>
      <c r="H862">
        <v>1</v>
      </c>
      <c r="I862">
        <v>50</v>
      </c>
      <c r="J862">
        <v>0</v>
      </c>
      <c r="K862">
        <f>_xlfn.XLOOKUP(FraudData[[#This Row],[amount]],AmountRules[Amount Min],AmountRules[Risk Points],,-1)</f>
        <v>0</v>
      </c>
      <c r="L862">
        <f>_xlfn.XLOOKUP(FraudData[[#This Row],[transaction_hour]],TimeRules[Hour Min],TimeRules[Risk Points],,-1)</f>
        <v>0</v>
      </c>
      <c r="M862">
        <f>_xlfn.XLOOKUP(FraudData[[#This Row],[foreign_transaction]],ForeignRules[Foreign Transaction],ForeignRules[Risk Points],0)</f>
        <v>0</v>
      </c>
      <c r="N862">
        <f>_xlfn.XLOOKUP(FraudData[[#This Row],[location_mismatch]],Table10[Location Mismatch],Table10[Risk Points],0)</f>
        <v>0</v>
      </c>
      <c r="O862">
        <f>_xlfn.XLOOKUP(FraudData[[#This Row],[device_trust_score]],DeviceRules[Device Min],DeviceRules[Risk Points],,-1)</f>
        <v>2</v>
      </c>
      <c r="P862">
        <f>_xlfn.XLOOKUP(FraudData[[#This Row],[velocity_last_24h]],VelocityRules[Velocity Min],VelocityRules[Risk Points],,-1)</f>
        <v>0</v>
      </c>
      <c r="Q862">
        <f>_xlfn.XLOOKUP(FraudData[[#This Row],[merchant_category]],MerchantRules[Merchant Category],MerchantRules[Risk Points],0)</f>
        <v>1</v>
      </c>
      <c r="R862">
        <f>SUM(FraudData[[#This Row],[Amount Risk]:[Merchant Risk]])</f>
        <v>3</v>
      </c>
      <c r="S862" t="str" cm="1">
        <f t="array" ref="S862">_xlfn.IFS(FraudData[[#This Row],[Fraud Risk Score]]&gt;=8,"High Risk",FraudData[[#This Row],[Fraud Risk Score]]&gt;=6,"Medium Risk",TRUE,"Low Risk")</f>
        <v>Low Risk</v>
      </c>
    </row>
    <row r="863" spans="1:19">
      <c r="A863">
        <v>862</v>
      </c>
      <c r="B863">
        <v>108.69</v>
      </c>
      <c r="C863">
        <v>21</v>
      </c>
      <c r="D863" t="s">
        <v>47</v>
      </c>
      <c r="E863">
        <v>0</v>
      </c>
      <c r="F863">
        <v>0</v>
      </c>
      <c r="G863">
        <v>69</v>
      </c>
      <c r="H863">
        <v>1</v>
      </c>
      <c r="I863">
        <v>48</v>
      </c>
      <c r="J863">
        <v>0</v>
      </c>
      <c r="K863">
        <f>_xlfn.XLOOKUP(FraudData[[#This Row],[amount]],AmountRules[Amount Min],AmountRules[Risk Points],,-1)</f>
        <v>0</v>
      </c>
      <c r="L863">
        <f>_xlfn.XLOOKUP(FraudData[[#This Row],[transaction_hour]],TimeRules[Hour Min],TimeRules[Risk Points],,-1)</f>
        <v>0</v>
      </c>
      <c r="M863">
        <f>_xlfn.XLOOKUP(FraudData[[#This Row],[foreign_transaction]],ForeignRules[Foreign Transaction],ForeignRules[Risk Points],0)</f>
        <v>0</v>
      </c>
      <c r="N863">
        <f>_xlfn.XLOOKUP(FraudData[[#This Row],[location_mismatch]],Table10[Location Mismatch],Table10[Risk Points],0)</f>
        <v>0</v>
      </c>
      <c r="O863">
        <f>_xlfn.XLOOKUP(FraudData[[#This Row],[device_trust_score]],DeviceRules[Device Min],DeviceRules[Risk Points],,-1)</f>
        <v>1</v>
      </c>
      <c r="P863">
        <f>_xlfn.XLOOKUP(FraudData[[#This Row],[velocity_last_24h]],VelocityRules[Velocity Min],VelocityRules[Risk Points],,-1)</f>
        <v>0</v>
      </c>
      <c r="Q863">
        <f>_xlfn.XLOOKUP(FraudData[[#This Row],[merchant_category]],MerchantRules[Merchant Category],MerchantRules[Risk Points],0)</f>
        <v>0</v>
      </c>
      <c r="R863">
        <f>SUM(FraudData[[#This Row],[Amount Risk]:[Merchant Risk]])</f>
        <v>1</v>
      </c>
      <c r="S863" t="str" cm="1">
        <f t="array" ref="S863">_xlfn.IFS(FraudData[[#This Row],[Fraud Risk Score]]&gt;=8,"High Risk",FraudData[[#This Row],[Fraud Risk Score]]&gt;=6,"Medium Risk",TRUE,"Low Risk")</f>
        <v>Low Risk</v>
      </c>
    </row>
    <row r="864" spans="1:19">
      <c r="A864">
        <v>863</v>
      </c>
      <c r="B864">
        <v>133.77000000000001</v>
      </c>
      <c r="C864">
        <v>12</v>
      </c>
      <c r="D864" t="s">
        <v>48</v>
      </c>
      <c r="E864">
        <v>0</v>
      </c>
      <c r="F864">
        <v>0</v>
      </c>
      <c r="G864">
        <v>52</v>
      </c>
      <c r="H864">
        <v>4</v>
      </c>
      <c r="I864">
        <v>18</v>
      </c>
      <c r="J864">
        <v>0</v>
      </c>
      <c r="K864">
        <f>_xlfn.XLOOKUP(FraudData[[#This Row],[amount]],AmountRules[Amount Min],AmountRules[Risk Points],,-1)</f>
        <v>0</v>
      </c>
      <c r="L864">
        <f>_xlfn.XLOOKUP(FraudData[[#This Row],[transaction_hour]],TimeRules[Hour Min],TimeRules[Risk Points],,-1)</f>
        <v>0</v>
      </c>
      <c r="M864">
        <f>_xlfn.XLOOKUP(FraudData[[#This Row],[foreign_transaction]],ForeignRules[Foreign Transaction],ForeignRules[Risk Points],0)</f>
        <v>0</v>
      </c>
      <c r="N864">
        <f>_xlfn.XLOOKUP(FraudData[[#This Row],[location_mismatch]],Table10[Location Mismatch],Table10[Risk Points],0)</f>
        <v>0</v>
      </c>
      <c r="O864">
        <f>_xlfn.XLOOKUP(FraudData[[#This Row],[device_trust_score]],DeviceRules[Device Min],DeviceRules[Risk Points],,-1)</f>
        <v>1</v>
      </c>
      <c r="P864">
        <f>_xlfn.XLOOKUP(FraudData[[#This Row],[velocity_last_24h]],VelocityRules[Velocity Min],VelocityRules[Risk Points],,-1)</f>
        <v>0</v>
      </c>
      <c r="Q864">
        <f>_xlfn.XLOOKUP(FraudData[[#This Row],[merchant_category]],MerchantRules[Merchant Category],MerchantRules[Risk Points],0)</f>
        <v>0</v>
      </c>
      <c r="R864">
        <f>SUM(FraudData[[#This Row],[Amount Risk]:[Merchant Risk]])</f>
        <v>1</v>
      </c>
      <c r="S864" t="str" cm="1">
        <f t="array" ref="S864">_xlfn.IFS(FraudData[[#This Row],[Fraud Risk Score]]&gt;=8,"High Risk",FraudData[[#This Row],[Fraud Risk Score]]&gt;=6,"Medium Risk",TRUE,"Low Risk")</f>
        <v>Low Risk</v>
      </c>
    </row>
    <row r="865" spans="1:19">
      <c r="A865">
        <v>864</v>
      </c>
      <c r="B865">
        <v>104.61</v>
      </c>
      <c r="C865">
        <v>8</v>
      </c>
      <c r="D865" t="s">
        <v>49</v>
      </c>
      <c r="E865">
        <v>0</v>
      </c>
      <c r="F865">
        <v>0</v>
      </c>
      <c r="G865">
        <v>34</v>
      </c>
      <c r="H865">
        <v>1</v>
      </c>
      <c r="I865">
        <v>32</v>
      </c>
      <c r="J865">
        <v>0</v>
      </c>
      <c r="K865">
        <f>_xlfn.XLOOKUP(FraudData[[#This Row],[amount]],AmountRules[Amount Min],AmountRules[Risk Points],,-1)</f>
        <v>0</v>
      </c>
      <c r="L865">
        <f>_xlfn.XLOOKUP(FraudData[[#This Row],[transaction_hour]],TimeRules[Hour Min],TimeRules[Risk Points],,-1)</f>
        <v>0</v>
      </c>
      <c r="M865">
        <f>_xlfn.XLOOKUP(FraudData[[#This Row],[foreign_transaction]],ForeignRules[Foreign Transaction],ForeignRules[Risk Points],0)</f>
        <v>0</v>
      </c>
      <c r="N865">
        <f>_xlfn.XLOOKUP(FraudData[[#This Row],[location_mismatch]],Table10[Location Mismatch],Table10[Risk Points],0)</f>
        <v>0</v>
      </c>
      <c r="O865">
        <f>_xlfn.XLOOKUP(FraudData[[#This Row],[device_trust_score]],DeviceRules[Device Min],DeviceRules[Risk Points],,-1)</f>
        <v>2</v>
      </c>
      <c r="P865">
        <f>_xlfn.XLOOKUP(FraudData[[#This Row],[velocity_last_24h]],VelocityRules[Velocity Min],VelocityRules[Risk Points],,-1)</f>
        <v>0</v>
      </c>
      <c r="Q865">
        <f>_xlfn.XLOOKUP(FraudData[[#This Row],[merchant_category]],MerchantRules[Merchant Category],MerchantRules[Risk Points],0)</f>
        <v>1</v>
      </c>
      <c r="R865">
        <f>SUM(FraudData[[#This Row],[Amount Risk]:[Merchant Risk]])</f>
        <v>3</v>
      </c>
      <c r="S865" t="str" cm="1">
        <f t="array" ref="S865">_xlfn.IFS(FraudData[[#This Row],[Fraud Risk Score]]&gt;=8,"High Risk",FraudData[[#This Row],[Fraud Risk Score]]&gt;=6,"Medium Risk",TRUE,"Low Risk")</f>
        <v>Low Risk</v>
      </c>
    </row>
    <row r="866" spans="1:19">
      <c r="A866">
        <v>865</v>
      </c>
      <c r="B866">
        <v>92.18</v>
      </c>
      <c r="C866">
        <v>8</v>
      </c>
      <c r="D866" t="s">
        <v>46</v>
      </c>
      <c r="E866">
        <v>0</v>
      </c>
      <c r="F866">
        <v>0</v>
      </c>
      <c r="G866">
        <v>90</v>
      </c>
      <c r="H866">
        <v>2</v>
      </c>
      <c r="I866">
        <v>56</v>
      </c>
      <c r="J866">
        <v>0</v>
      </c>
      <c r="K866">
        <f>_xlfn.XLOOKUP(FraudData[[#This Row],[amount]],AmountRules[Amount Min],AmountRules[Risk Points],,-1)</f>
        <v>0</v>
      </c>
      <c r="L866">
        <f>_xlfn.XLOOKUP(FraudData[[#This Row],[transaction_hour]],TimeRules[Hour Min],TimeRules[Risk Points],,-1)</f>
        <v>0</v>
      </c>
      <c r="M866">
        <f>_xlfn.XLOOKUP(FraudData[[#This Row],[foreign_transaction]],ForeignRules[Foreign Transaction],ForeignRules[Risk Points],0)</f>
        <v>0</v>
      </c>
      <c r="N866">
        <f>_xlfn.XLOOKUP(FraudData[[#This Row],[location_mismatch]],Table10[Location Mismatch],Table10[Risk Points],0)</f>
        <v>0</v>
      </c>
      <c r="O866">
        <f>_xlfn.XLOOKUP(FraudData[[#This Row],[device_trust_score]],DeviceRules[Device Min],DeviceRules[Risk Points],,-1)</f>
        <v>0</v>
      </c>
      <c r="P866">
        <f>_xlfn.XLOOKUP(FraudData[[#This Row],[velocity_last_24h]],VelocityRules[Velocity Min],VelocityRules[Risk Points],,-1)</f>
        <v>0</v>
      </c>
      <c r="Q866">
        <f>_xlfn.XLOOKUP(FraudData[[#This Row],[merchant_category]],MerchantRules[Merchant Category],MerchantRules[Risk Points],0)</f>
        <v>0</v>
      </c>
      <c r="R866">
        <f>SUM(FraudData[[#This Row],[Amount Risk]:[Merchant Risk]])</f>
        <v>0</v>
      </c>
      <c r="S866" t="str" cm="1">
        <f t="array" ref="S866">_xlfn.IFS(FraudData[[#This Row],[Fraud Risk Score]]&gt;=8,"High Risk",FraudData[[#This Row],[Fraud Risk Score]]&gt;=6,"Medium Risk",TRUE,"Low Risk")</f>
        <v>Low Risk</v>
      </c>
    </row>
    <row r="867" spans="1:19">
      <c r="A867">
        <v>866</v>
      </c>
      <c r="B867">
        <v>147.63</v>
      </c>
      <c r="C867">
        <v>19</v>
      </c>
      <c r="D867" t="s">
        <v>47</v>
      </c>
      <c r="E867">
        <v>0</v>
      </c>
      <c r="F867">
        <v>1</v>
      </c>
      <c r="G867">
        <v>73</v>
      </c>
      <c r="H867">
        <v>5</v>
      </c>
      <c r="I867">
        <v>32</v>
      </c>
      <c r="J867">
        <v>0</v>
      </c>
      <c r="K867">
        <f>_xlfn.XLOOKUP(FraudData[[#This Row],[amount]],AmountRules[Amount Min],AmountRules[Risk Points],,-1)</f>
        <v>0</v>
      </c>
      <c r="L867">
        <f>_xlfn.XLOOKUP(FraudData[[#This Row],[transaction_hour]],TimeRules[Hour Min],TimeRules[Risk Points],,-1)</f>
        <v>0</v>
      </c>
      <c r="M867">
        <f>_xlfn.XLOOKUP(FraudData[[#This Row],[foreign_transaction]],ForeignRules[Foreign Transaction],ForeignRules[Risk Points],0)</f>
        <v>0</v>
      </c>
      <c r="N867">
        <f>_xlfn.XLOOKUP(FraudData[[#This Row],[location_mismatch]],Table10[Location Mismatch],Table10[Risk Points],0)</f>
        <v>3</v>
      </c>
      <c r="O867">
        <f>_xlfn.XLOOKUP(FraudData[[#This Row],[device_trust_score]],DeviceRules[Device Min],DeviceRules[Risk Points],,-1)</f>
        <v>0</v>
      </c>
      <c r="P867">
        <f>_xlfn.XLOOKUP(FraudData[[#This Row],[velocity_last_24h]],VelocityRules[Velocity Min],VelocityRules[Risk Points],,-1)</f>
        <v>3</v>
      </c>
      <c r="Q867">
        <f>_xlfn.XLOOKUP(FraudData[[#This Row],[merchant_category]],MerchantRules[Merchant Category],MerchantRules[Risk Points],0)</f>
        <v>0</v>
      </c>
      <c r="R867">
        <f>SUM(FraudData[[#This Row],[Amount Risk]:[Merchant Risk]])</f>
        <v>6</v>
      </c>
      <c r="S867" t="str" cm="1">
        <f t="array" ref="S867">_xlfn.IFS(FraudData[[#This Row],[Fraud Risk Score]]&gt;=8,"High Risk",FraudData[[#This Row],[Fraud Risk Score]]&gt;=6,"Medium Risk",TRUE,"Low Risk")</f>
        <v>Medium Risk</v>
      </c>
    </row>
    <row r="868" spans="1:19">
      <c r="A868">
        <v>867</v>
      </c>
      <c r="B868">
        <v>30.37</v>
      </c>
      <c r="C868">
        <v>8</v>
      </c>
      <c r="D868" t="s">
        <v>46</v>
      </c>
      <c r="E868">
        <v>0</v>
      </c>
      <c r="F868">
        <v>0</v>
      </c>
      <c r="G868">
        <v>97</v>
      </c>
      <c r="H868">
        <v>1</v>
      </c>
      <c r="I868">
        <v>37</v>
      </c>
      <c r="J868">
        <v>0</v>
      </c>
      <c r="K868">
        <f>_xlfn.XLOOKUP(FraudData[[#This Row],[amount]],AmountRules[Amount Min],AmountRules[Risk Points],,-1)</f>
        <v>0</v>
      </c>
      <c r="L868">
        <f>_xlfn.XLOOKUP(FraudData[[#This Row],[transaction_hour]],TimeRules[Hour Min],TimeRules[Risk Points],,-1)</f>
        <v>0</v>
      </c>
      <c r="M868">
        <f>_xlfn.XLOOKUP(FraudData[[#This Row],[foreign_transaction]],ForeignRules[Foreign Transaction],ForeignRules[Risk Points],0)</f>
        <v>0</v>
      </c>
      <c r="N868">
        <f>_xlfn.XLOOKUP(FraudData[[#This Row],[location_mismatch]],Table10[Location Mismatch],Table10[Risk Points],0)</f>
        <v>0</v>
      </c>
      <c r="O868">
        <f>_xlfn.XLOOKUP(FraudData[[#This Row],[device_trust_score]],DeviceRules[Device Min],DeviceRules[Risk Points],,-1)</f>
        <v>0</v>
      </c>
      <c r="P868">
        <f>_xlfn.XLOOKUP(FraudData[[#This Row],[velocity_last_24h]],VelocityRules[Velocity Min],VelocityRules[Risk Points],,-1)</f>
        <v>0</v>
      </c>
      <c r="Q868">
        <f>_xlfn.XLOOKUP(FraudData[[#This Row],[merchant_category]],MerchantRules[Merchant Category],MerchantRules[Risk Points],0)</f>
        <v>0</v>
      </c>
      <c r="R868">
        <f>SUM(FraudData[[#This Row],[Amount Risk]:[Merchant Risk]])</f>
        <v>0</v>
      </c>
      <c r="S868" t="str" cm="1">
        <f t="array" ref="S868">_xlfn.IFS(FraudData[[#This Row],[Fraud Risk Score]]&gt;=8,"High Risk",FraudData[[#This Row],[Fraud Risk Score]]&gt;=6,"Medium Risk",TRUE,"Low Risk")</f>
        <v>Low Risk</v>
      </c>
    </row>
    <row r="869" spans="1:19">
      <c r="A869">
        <v>868</v>
      </c>
      <c r="B869">
        <v>36.14</v>
      </c>
      <c r="C869">
        <v>14</v>
      </c>
      <c r="D869" t="s">
        <v>46</v>
      </c>
      <c r="E869">
        <v>1</v>
      </c>
      <c r="F869">
        <v>0</v>
      </c>
      <c r="G869">
        <v>75</v>
      </c>
      <c r="H869">
        <v>2</v>
      </c>
      <c r="I869">
        <v>69</v>
      </c>
      <c r="J869">
        <v>0</v>
      </c>
      <c r="K869">
        <f>_xlfn.XLOOKUP(FraudData[[#This Row],[amount]],AmountRules[Amount Min],AmountRules[Risk Points],,-1)</f>
        <v>0</v>
      </c>
      <c r="L869">
        <f>_xlfn.XLOOKUP(FraudData[[#This Row],[transaction_hour]],TimeRules[Hour Min],TimeRules[Risk Points],,-1)</f>
        <v>0</v>
      </c>
      <c r="M869">
        <f>_xlfn.XLOOKUP(FraudData[[#This Row],[foreign_transaction]],ForeignRules[Foreign Transaction],ForeignRules[Risk Points],0)</f>
        <v>3</v>
      </c>
      <c r="N869">
        <f>_xlfn.XLOOKUP(FraudData[[#This Row],[location_mismatch]],Table10[Location Mismatch],Table10[Risk Points],0)</f>
        <v>0</v>
      </c>
      <c r="O869">
        <f>_xlfn.XLOOKUP(FraudData[[#This Row],[device_trust_score]],DeviceRules[Device Min],DeviceRules[Risk Points],,-1)</f>
        <v>0</v>
      </c>
      <c r="P869">
        <f>_xlfn.XLOOKUP(FraudData[[#This Row],[velocity_last_24h]],VelocityRules[Velocity Min],VelocityRules[Risk Points],,-1)</f>
        <v>0</v>
      </c>
      <c r="Q869">
        <f>_xlfn.XLOOKUP(FraudData[[#This Row],[merchant_category]],MerchantRules[Merchant Category],MerchantRules[Risk Points],0)</f>
        <v>0</v>
      </c>
      <c r="R869">
        <f>SUM(FraudData[[#This Row],[Amount Risk]:[Merchant Risk]])</f>
        <v>3</v>
      </c>
      <c r="S869" t="str" cm="1">
        <f t="array" ref="S869">_xlfn.IFS(FraudData[[#This Row],[Fraud Risk Score]]&gt;=8,"High Risk",FraudData[[#This Row],[Fraud Risk Score]]&gt;=6,"Medium Risk",TRUE,"Low Risk")</f>
        <v>Low Risk</v>
      </c>
    </row>
    <row r="870" spans="1:19">
      <c r="A870">
        <v>869</v>
      </c>
      <c r="B870">
        <v>356.21</v>
      </c>
      <c r="C870">
        <v>12</v>
      </c>
      <c r="D870" t="s">
        <v>47</v>
      </c>
      <c r="E870">
        <v>0</v>
      </c>
      <c r="F870">
        <v>0</v>
      </c>
      <c r="G870">
        <v>67</v>
      </c>
      <c r="H870">
        <v>3</v>
      </c>
      <c r="I870">
        <v>24</v>
      </c>
      <c r="J870">
        <v>0</v>
      </c>
      <c r="K870">
        <f>_xlfn.XLOOKUP(FraudData[[#This Row],[amount]],AmountRules[Amount Min],AmountRules[Risk Points],,-1)</f>
        <v>0</v>
      </c>
      <c r="L870">
        <f>_xlfn.XLOOKUP(FraudData[[#This Row],[transaction_hour]],TimeRules[Hour Min],TimeRules[Risk Points],,-1)</f>
        <v>0</v>
      </c>
      <c r="M870">
        <f>_xlfn.XLOOKUP(FraudData[[#This Row],[foreign_transaction]],ForeignRules[Foreign Transaction],ForeignRules[Risk Points],0)</f>
        <v>0</v>
      </c>
      <c r="N870">
        <f>_xlfn.XLOOKUP(FraudData[[#This Row],[location_mismatch]],Table10[Location Mismatch],Table10[Risk Points],0)</f>
        <v>0</v>
      </c>
      <c r="O870">
        <f>_xlfn.XLOOKUP(FraudData[[#This Row],[device_trust_score]],DeviceRules[Device Min],DeviceRules[Risk Points],,-1)</f>
        <v>1</v>
      </c>
      <c r="P870">
        <f>_xlfn.XLOOKUP(FraudData[[#This Row],[velocity_last_24h]],VelocityRules[Velocity Min],VelocityRules[Risk Points],,-1)</f>
        <v>0</v>
      </c>
      <c r="Q870">
        <f>_xlfn.XLOOKUP(FraudData[[#This Row],[merchant_category]],MerchantRules[Merchant Category],MerchantRules[Risk Points],0)</f>
        <v>0</v>
      </c>
      <c r="R870">
        <f>SUM(FraudData[[#This Row],[Amount Risk]:[Merchant Risk]])</f>
        <v>1</v>
      </c>
      <c r="S870" t="str" cm="1">
        <f t="array" ref="S870">_xlfn.IFS(FraudData[[#This Row],[Fraud Risk Score]]&gt;=8,"High Risk",FraudData[[#This Row],[Fraud Risk Score]]&gt;=6,"Medium Risk",TRUE,"Low Risk")</f>
        <v>Low Risk</v>
      </c>
    </row>
    <row r="871" spans="1:19">
      <c r="A871">
        <v>870</v>
      </c>
      <c r="B871">
        <v>525.76</v>
      </c>
      <c r="C871">
        <v>21</v>
      </c>
      <c r="D871" t="s">
        <v>48</v>
      </c>
      <c r="E871">
        <v>0</v>
      </c>
      <c r="F871">
        <v>0</v>
      </c>
      <c r="G871">
        <v>30</v>
      </c>
      <c r="H871">
        <v>1</v>
      </c>
      <c r="I871">
        <v>53</v>
      </c>
      <c r="J871">
        <v>0</v>
      </c>
      <c r="K871">
        <f>_xlfn.XLOOKUP(FraudData[[#This Row],[amount]],AmountRules[Amount Min],AmountRules[Risk Points],,-1)</f>
        <v>1</v>
      </c>
      <c r="L871">
        <f>_xlfn.XLOOKUP(FraudData[[#This Row],[transaction_hour]],TimeRules[Hour Min],TimeRules[Risk Points],,-1)</f>
        <v>0</v>
      </c>
      <c r="M871">
        <f>_xlfn.XLOOKUP(FraudData[[#This Row],[foreign_transaction]],ForeignRules[Foreign Transaction],ForeignRules[Risk Points],0)</f>
        <v>0</v>
      </c>
      <c r="N871">
        <f>_xlfn.XLOOKUP(FraudData[[#This Row],[location_mismatch]],Table10[Location Mismatch],Table10[Risk Points],0)</f>
        <v>0</v>
      </c>
      <c r="O871">
        <f>_xlfn.XLOOKUP(FraudData[[#This Row],[device_trust_score]],DeviceRules[Device Min],DeviceRules[Risk Points],,-1)</f>
        <v>2</v>
      </c>
      <c r="P871">
        <f>_xlfn.XLOOKUP(FraudData[[#This Row],[velocity_last_24h]],VelocityRules[Velocity Min],VelocityRules[Risk Points],,-1)</f>
        <v>0</v>
      </c>
      <c r="Q871">
        <f>_xlfn.XLOOKUP(FraudData[[#This Row],[merchant_category]],MerchantRules[Merchant Category],MerchantRules[Risk Points],0)</f>
        <v>0</v>
      </c>
      <c r="R871">
        <f>SUM(FraudData[[#This Row],[Amount Risk]:[Merchant Risk]])</f>
        <v>3</v>
      </c>
      <c r="S871" t="str" cm="1">
        <f t="array" ref="S871">_xlfn.IFS(FraudData[[#This Row],[Fraud Risk Score]]&gt;=8,"High Risk",FraudData[[#This Row],[Fraud Risk Score]]&gt;=6,"Medium Risk",TRUE,"Low Risk")</f>
        <v>Low Risk</v>
      </c>
    </row>
    <row r="872" spans="1:19">
      <c r="A872">
        <v>871</v>
      </c>
      <c r="B872">
        <v>84.11</v>
      </c>
      <c r="C872">
        <v>15</v>
      </c>
      <c r="D872" t="s">
        <v>50</v>
      </c>
      <c r="E872">
        <v>0</v>
      </c>
      <c r="F872">
        <v>0</v>
      </c>
      <c r="G872">
        <v>49</v>
      </c>
      <c r="H872">
        <v>4</v>
      </c>
      <c r="I872">
        <v>60</v>
      </c>
      <c r="J872">
        <v>0</v>
      </c>
      <c r="K872">
        <f>_xlfn.XLOOKUP(FraudData[[#This Row],[amount]],AmountRules[Amount Min],AmountRules[Risk Points],,-1)</f>
        <v>0</v>
      </c>
      <c r="L872">
        <f>_xlfn.XLOOKUP(FraudData[[#This Row],[transaction_hour]],TimeRules[Hour Min],TimeRules[Risk Points],,-1)</f>
        <v>0</v>
      </c>
      <c r="M872">
        <f>_xlfn.XLOOKUP(FraudData[[#This Row],[foreign_transaction]],ForeignRules[Foreign Transaction],ForeignRules[Risk Points],0)</f>
        <v>0</v>
      </c>
      <c r="N872">
        <f>_xlfn.XLOOKUP(FraudData[[#This Row],[location_mismatch]],Table10[Location Mismatch],Table10[Risk Points],0)</f>
        <v>0</v>
      </c>
      <c r="O872">
        <f>_xlfn.XLOOKUP(FraudData[[#This Row],[device_trust_score]],DeviceRules[Device Min],DeviceRules[Risk Points],,-1)</f>
        <v>2</v>
      </c>
      <c r="P872">
        <f>_xlfn.XLOOKUP(FraudData[[#This Row],[velocity_last_24h]],VelocityRules[Velocity Min],VelocityRules[Risk Points],,-1)</f>
        <v>0</v>
      </c>
      <c r="Q872">
        <f>_xlfn.XLOOKUP(FraudData[[#This Row],[merchant_category]],MerchantRules[Merchant Category],MerchantRules[Risk Points],0)</f>
        <v>0</v>
      </c>
      <c r="R872">
        <f>SUM(FraudData[[#This Row],[Amount Risk]:[Merchant Risk]])</f>
        <v>2</v>
      </c>
      <c r="S872" t="str" cm="1">
        <f t="array" ref="S872">_xlfn.IFS(FraudData[[#This Row],[Fraud Risk Score]]&gt;=8,"High Risk",FraudData[[#This Row],[Fraud Risk Score]]&gt;=6,"Medium Risk",TRUE,"Low Risk")</f>
        <v>Low Risk</v>
      </c>
    </row>
    <row r="873" spans="1:19">
      <c r="A873">
        <v>872</v>
      </c>
      <c r="B873">
        <v>56.83</v>
      </c>
      <c r="C873">
        <v>1</v>
      </c>
      <c r="D873" t="s">
        <v>50</v>
      </c>
      <c r="E873">
        <v>0</v>
      </c>
      <c r="F873">
        <v>0</v>
      </c>
      <c r="G873">
        <v>28</v>
      </c>
      <c r="H873">
        <v>3</v>
      </c>
      <c r="I873">
        <v>29</v>
      </c>
      <c r="J873">
        <v>0</v>
      </c>
      <c r="K873">
        <f>_xlfn.XLOOKUP(FraudData[[#This Row],[amount]],AmountRules[Amount Min],AmountRules[Risk Points],,-1)</f>
        <v>0</v>
      </c>
      <c r="L873">
        <f>_xlfn.XLOOKUP(FraudData[[#This Row],[transaction_hour]],TimeRules[Hour Min],TimeRules[Risk Points],,-1)</f>
        <v>3</v>
      </c>
      <c r="M873">
        <f>_xlfn.XLOOKUP(FraudData[[#This Row],[foreign_transaction]],ForeignRules[Foreign Transaction],ForeignRules[Risk Points],0)</f>
        <v>0</v>
      </c>
      <c r="N873">
        <f>_xlfn.XLOOKUP(FraudData[[#This Row],[location_mismatch]],Table10[Location Mismatch],Table10[Risk Points],0)</f>
        <v>0</v>
      </c>
      <c r="O873">
        <f>_xlfn.XLOOKUP(FraudData[[#This Row],[device_trust_score]],DeviceRules[Device Min],DeviceRules[Risk Points],,-1)</f>
        <v>3</v>
      </c>
      <c r="P873">
        <f>_xlfn.XLOOKUP(FraudData[[#This Row],[velocity_last_24h]],VelocityRules[Velocity Min],VelocityRules[Risk Points],,-1)</f>
        <v>0</v>
      </c>
      <c r="Q873">
        <f>_xlfn.XLOOKUP(FraudData[[#This Row],[merchant_category]],MerchantRules[Merchant Category],MerchantRules[Risk Points],0)</f>
        <v>0</v>
      </c>
      <c r="R873">
        <f>SUM(FraudData[[#This Row],[Amount Risk]:[Merchant Risk]])</f>
        <v>6</v>
      </c>
      <c r="S873" t="str" cm="1">
        <f t="array" ref="S873">_xlfn.IFS(FraudData[[#This Row],[Fraud Risk Score]]&gt;=8,"High Risk",FraudData[[#This Row],[Fraud Risk Score]]&gt;=6,"Medium Risk",TRUE,"Low Risk")</f>
        <v>Medium Risk</v>
      </c>
    </row>
    <row r="874" spans="1:19">
      <c r="A874">
        <v>873</v>
      </c>
      <c r="B874">
        <v>185.91</v>
      </c>
      <c r="C874">
        <v>13</v>
      </c>
      <c r="D874" t="s">
        <v>47</v>
      </c>
      <c r="E874">
        <v>0</v>
      </c>
      <c r="F874">
        <v>0</v>
      </c>
      <c r="G874">
        <v>48</v>
      </c>
      <c r="H874">
        <v>3</v>
      </c>
      <c r="I874">
        <v>30</v>
      </c>
      <c r="J874">
        <v>0</v>
      </c>
      <c r="K874">
        <f>_xlfn.XLOOKUP(FraudData[[#This Row],[amount]],AmountRules[Amount Min],AmountRules[Risk Points],,-1)</f>
        <v>0</v>
      </c>
      <c r="L874">
        <f>_xlfn.XLOOKUP(FraudData[[#This Row],[transaction_hour]],TimeRules[Hour Min],TimeRules[Risk Points],,-1)</f>
        <v>0</v>
      </c>
      <c r="M874">
        <f>_xlfn.XLOOKUP(FraudData[[#This Row],[foreign_transaction]],ForeignRules[Foreign Transaction],ForeignRules[Risk Points],0)</f>
        <v>0</v>
      </c>
      <c r="N874">
        <f>_xlfn.XLOOKUP(FraudData[[#This Row],[location_mismatch]],Table10[Location Mismatch],Table10[Risk Points],0)</f>
        <v>0</v>
      </c>
      <c r="O874">
        <f>_xlfn.XLOOKUP(FraudData[[#This Row],[device_trust_score]],DeviceRules[Device Min],DeviceRules[Risk Points],,-1)</f>
        <v>2</v>
      </c>
      <c r="P874">
        <f>_xlfn.XLOOKUP(FraudData[[#This Row],[velocity_last_24h]],VelocityRules[Velocity Min],VelocityRules[Risk Points],,-1)</f>
        <v>0</v>
      </c>
      <c r="Q874">
        <f>_xlfn.XLOOKUP(FraudData[[#This Row],[merchant_category]],MerchantRules[Merchant Category],MerchantRules[Risk Points],0)</f>
        <v>0</v>
      </c>
      <c r="R874">
        <f>SUM(FraudData[[#This Row],[Amount Risk]:[Merchant Risk]])</f>
        <v>2</v>
      </c>
      <c r="S874" t="str" cm="1">
        <f t="array" ref="S874">_xlfn.IFS(FraudData[[#This Row],[Fraud Risk Score]]&gt;=8,"High Risk",FraudData[[#This Row],[Fraud Risk Score]]&gt;=6,"Medium Risk",TRUE,"Low Risk")</f>
        <v>Low Risk</v>
      </c>
    </row>
    <row r="875" spans="1:19">
      <c r="A875">
        <v>874</v>
      </c>
      <c r="B875">
        <v>94.59</v>
      </c>
      <c r="C875">
        <v>5</v>
      </c>
      <c r="D875" t="s">
        <v>50</v>
      </c>
      <c r="E875">
        <v>0</v>
      </c>
      <c r="F875">
        <v>0</v>
      </c>
      <c r="G875">
        <v>80</v>
      </c>
      <c r="H875">
        <v>5</v>
      </c>
      <c r="I875">
        <v>22</v>
      </c>
      <c r="J875">
        <v>0</v>
      </c>
      <c r="K875">
        <f>_xlfn.XLOOKUP(FraudData[[#This Row],[amount]],AmountRules[Amount Min],AmountRules[Risk Points],,-1)</f>
        <v>0</v>
      </c>
      <c r="L875">
        <f>_xlfn.XLOOKUP(FraudData[[#This Row],[transaction_hour]],TimeRules[Hour Min],TimeRules[Risk Points],,-1)</f>
        <v>0</v>
      </c>
      <c r="M875">
        <f>_xlfn.XLOOKUP(FraudData[[#This Row],[foreign_transaction]],ForeignRules[Foreign Transaction],ForeignRules[Risk Points],0)</f>
        <v>0</v>
      </c>
      <c r="N875">
        <f>_xlfn.XLOOKUP(FraudData[[#This Row],[location_mismatch]],Table10[Location Mismatch],Table10[Risk Points],0)</f>
        <v>0</v>
      </c>
      <c r="O875">
        <f>_xlfn.XLOOKUP(FraudData[[#This Row],[device_trust_score]],DeviceRules[Device Min],DeviceRules[Risk Points],,-1)</f>
        <v>0</v>
      </c>
      <c r="P875">
        <f>_xlfn.XLOOKUP(FraudData[[#This Row],[velocity_last_24h]],VelocityRules[Velocity Min],VelocityRules[Risk Points],,-1)</f>
        <v>3</v>
      </c>
      <c r="Q875">
        <f>_xlfn.XLOOKUP(FraudData[[#This Row],[merchant_category]],MerchantRules[Merchant Category],MerchantRules[Risk Points],0)</f>
        <v>0</v>
      </c>
      <c r="R875">
        <f>SUM(FraudData[[#This Row],[Amount Risk]:[Merchant Risk]])</f>
        <v>3</v>
      </c>
      <c r="S875" t="str" cm="1">
        <f t="array" ref="S875">_xlfn.IFS(FraudData[[#This Row],[Fraud Risk Score]]&gt;=8,"High Risk",FraudData[[#This Row],[Fraud Risk Score]]&gt;=6,"Medium Risk",TRUE,"Low Risk")</f>
        <v>Low Risk</v>
      </c>
    </row>
    <row r="876" spans="1:19">
      <c r="A876">
        <v>875</v>
      </c>
      <c r="B876">
        <v>4.63</v>
      </c>
      <c r="C876">
        <v>1</v>
      </c>
      <c r="D876" t="s">
        <v>49</v>
      </c>
      <c r="E876">
        <v>1</v>
      </c>
      <c r="F876">
        <v>0</v>
      </c>
      <c r="G876">
        <v>79</v>
      </c>
      <c r="H876">
        <v>1</v>
      </c>
      <c r="I876">
        <v>60</v>
      </c>
      <c r="J876">
        <v>0</v>
      </c>
      <c r="K876">
        <f>_xlfn.XLOOKUP(FraudData[[#This Row],[amount]],AmountRules[Amount Min],AmountRules[Risk Points],,-1)</f>
        <v>0</v>
      </c>
      <c r="L876">
        <f>_xlfn.XLOOKUP(FraudData[[#This Row],[transaction_hour]],TimeRules[Hour Min],TimeRules[Risk Points],,-1)</f>
        <v>3</v>
      </c>
      <c r="M876">
        <f>_xlfn.XLOOKUP(FraudData[[#This Row],[foreign_transaction]],ForeignRules[Foreign Transaction],ForeignRules[Risk Points],0)</f>
        <v>3</v>
      </c>
      <c r="N876">
        <f>_xlfn.XLOOKUP(FraudData[[#This Row],[location_mismatch]],Table10[Location Mismatch],Table10[Risk Points],0)</f>
        <v>0</v>
      </c>
      <c r="O876">
        <f>_xlfn.XLOOKUP(FraudData[[#This Row],[device_trust_score]],DeviceRules[Device Min],DeviceRules[Risk Points],,-1)</f>
        <v>0</v>
      </c>
      <c r="P876">
        <f>_xlfn.XLOOKUP(FraudData[[#This Row],[velocity_last_24h]],VelocityRules[Velocity Min],VelocityRules[Risk Points],,-1)</f>
        <v>0</v>
      </c>
      <c r="Q876">
        <f>_xlfn.XLOOKUP(FraudData[[#This Row],[merchant_category]],MerchantRules[Merchant Category],MerchantRules[Risk Points],0)</f>
        <v>1</v>
      </c>
      <c r="R876">
        <f>SUM(FraudData[[#This Row],[Amount Risk]:[Merchant Risk]])</f>
        <v>7</v>
      </c>
      <c r="S876" t="str" cm="1">
        <f t="array" ref="S876">_xlfn.IFS(FraudData[[#This Row],[Fraud Risk Score]]&gt;=8,"High Risk",FraudData[[#This Row],[Fraud Risk Score]]&gt;=6,"Medium Risk",TRUE,"Low Risk")</f>
        <v>Medium Risk</v>
      </c>
    </row>
    <row r="877" spans="1:19">
      <c r="A877">
        <v>876</v>
      </c>
      <c r="B877">
        <v>30.56</v>
      </c>
      <c r="C877">
        <v>7</v>
      </c>
      <c r="D877" t="s">
        <v>48</v>
      </c>
      <c r="E877">
        <v>1</v>
      </c>
      <c r="F877">
        <v>0</v>
      </c>
      <c r="G877">
        <v>78</v>
      </c>
      <c r="H877">
        <v>2</v>
      </c>
      <c r="I877">
        <v>23</v>
      </c>
      <c r="J877">
        <v>0</v>
      </c>
      <c r="K877">
        <f>_xlfn.XLOOKUP(FraudData[[#This Row],[amount]],AmountRules[Amount Min],AmountRules[Risk Points],,-1)</f>
        <v>0</v>
      </c>
      <c r="L877">
        <f>_xlfn.XLOOKUP(FraudData[[#This Row],[transaction_hour]],TimeRules[Hour Min],TimeRules[Risk Points],,-1)</f>
        <v>0</v>
      </c>
      <c r="M877">
        <f>_xlfn.XLOOKUP(FraudData[[#This Row],[foreign_transaction]],ForeignRules[Foreign Transaction],ForeignRules[Risk Points],0)</f>
        <v>3</v>
      </c>
      <c r="N877">
        <f>_xlfn.XLOOKUP(FraudData[[#This Row],[location_mismatch]],Table10[Location Mismatch],Table10[Risk Points],0)</f>
        <v>0</v>
      </c>
      <c r="O877">
        <f>_xlfn.XLOOKUP(FraudData[[#This Row],[device_trust_score]],DeviceRules[Device Min],DeviceRules[Risk Points],,-1)</f>
        <v>0</v>
      </c>
      <c r="P877">
        <f>_xlfn.XLOOKUP(FraudData[[#This Row],[velocity_last_24h]],VelocityRules[Velocity Min],VelocityRules[Risk Points],,-1)</f>
        <v>0</v>
      </c>
      <c r="Q877">
        <f>_xlfn.XLOOKUP(FraudData[[#This Row],[merchant_category]],MerchantRules[Merchant Category],MerchantRules[Risk Points],0)</f>
        <v>0</v>
      </c>
      <c r="R877">
        <f>SUM(FraudData[[#This Row],[Amount Risk]:[Merchant Risk]])</f>
        <v>3</v>
      </c>
      <c r="S877" t="str" cm="1">
        <f t="array" ref="S877">_xlfn.IFS(FraudData[[#This Row],[Fraud Risk Score]]&gt;=8,"High Risk",FraudData[[#This Row],[Fraud Risk Score]]&gt;=6,"Medium Risk",TRUE,"Low Risk")</f>
        <v>Low Risk</v>
      </c>
    </row>
    <row r="878" spans="1:19">
      <c r="A878">
        <v>877</v>
      </c>
      <c r="B878">
        <v>226.56</v>
      </c>
      <c r="C878">
        <v>3</v>
      </c>
      <c r="D878" t="s">
        <v>46</v>
      </c>
      <c r="E878">
        <v>0</v>
      </c>
      <c r="F878">
        <v>0</v>
      </c>
      <c r="G878">
        <v>27</v>
      </c>
      <c r="H878">
        <v>1</v>
      </c>
      <c r="I878">
        <v>22</v>
      </c>
      <c r="J878">
        <v>0</v>
      </c>
      <c r="K878">
        <f>_xlfn.XLOOKUP(FraudData[[#This Row],[amount]],AmountRules[Amount Min],AmountRules[Risk Points],,-1)</f>
        <v>0</v>
      </c>
      <c r="L878">
        <f>_xlfn.XLOOKUP(FraudData[[#This Row],[transaction_hour]],TimeRules[Hour Min],TimeRules[Risk Points],,-1)</f>
        <v>3</v>
      </c>
      <c r="M878">
        <f>_xlfn.XLOOKUP(FraudData[[#This Row],[foreign_transaction]],ForeignRules[Foreign Transaction],ForeignRules[Risk Points],0)</f>
        <v>0</v>
      </c>
      <c r="N878">
        <f>_xlfn.XLOOKUP(FraudData[[#This Row],[location_mismatch]],Table10[Location Mismatch],Table10[Risk Points],0)</f>
        <v>0</v>
      </c>
      <c r="O878">
        <f>_xlfn.XLOOKUP(FraudData[[#This Row],[device_trust_score]],DeviceRules[Device Min],DeviceRules[Risk Points],,-1)</f>
        <v>3</v>
      </c>
      <c r="P878">
        <f>_xlfn.XLOOKUP(FraudData[[#This Row],[velocity_last_24h]],VelocityRules[Velocity Min],VelocityRules[Risk Points],,-1)</f>
        <v>0</v>
      </c>
      <c r="Q878">
        <f>_xlfn.XLOOKUP(FraudData[[#This Row],[merchant_category]],MerchantRules[Merchant Category],MerchantRules[Risk Points],0)</f>
        <v>0</v>
      </c>
      <c r="R878">
        <f>SUM(FraudData[[#This Row],[Amount Risk]:[Merchant Risk]])</f>
        <v>6</v>
      </c>
      <c r="S878" t="str" cm="1">
        <f t="array" ref="S878">_xlfn.IFS(FraudData[[#This Row],[Fraud Risk Score]]&gt;=8,"High Risk",FraudData[[#This Row],[Fraud Risk Score]]&gt;=6,"Medium Risk",TRUE,"Low Risk")</f>
        <v>Medium Risk</v>
      </c>
    </row>
    <row r="879" spans="1:19">
      <c r="A879">
        <v>878</v>
      </c>
      <c r="B879">
        <v>193.62</v>
      </c>
      <c r="C879">
        <v>20</v>
      </c>
      <c r="D879" t="s">
        <v>46</v>
      </c>
      <c r="E879">
        <v>0</v>
      </c>
      <c r="F879">
        <v>0</v>
      </c>
      <c r="G879">
        <v>71</v>
      </c>
      <c r="H879">
        <v>0</v>
      </c>
      <c r="I879">
        <v>62</v>
      </c>
      <c r="J879">
        <v>0</v>
      </c>
      <c r="K879">
        <f>_xlfn.XLOOKUP(FraudData[[#This Row],[amount]],AmountRules[Amount Min],AmountRules[Risk Points],,-1)</f>
        <v>0</v>
      </c>
      <c r="L879">
        <f>_xlfn.XLOOKUP(FraudData[[#This Row],[transaction_hour]],TimeRules[Hour Min],TimeRules[Risk Points],,-1)</f>
        <v>0</v>
      </c>
      <c r="M879">
        <f>_xlfn.XLOOKUP(FraudData[[#This Row],[foreign_transaction]],ForeignRules[Foreign Transaction],ForeignRules[Risk Points],0)</f>
        <v>0</v>
      </c>
      <c r="N879">
        <f>_xlfn.XLOOKUP(FraudData[[#This Row],[location_mismatch]],Table10[Location Mismatch],Table10[Risk Points],0)</f>
        <v>0</v>
      </c>
      <c r="O879">
        <f>_xlfn.XLOOKUP(FraudData[[#This Row],[device_trust_score]],DeviceRules[Device Min],DeviceRules[Risk Points],,-1)</f>
        <v>0</v>
      </c>
      <c r="P879">
        <f>_xlfn.XLOOKUP(FraudData[[#This Row],[velocity_last_24h]],VelocityRules[Velocity Min],VelocityRules[Risk Points],,-1)</f>
        <v>0</v>
      </c>
      <c r="Q879">
        <f>_xlfn.XLOOKUP(FraudData[[#This Row],[merchant_category]],MerchantRules[Merchant Category],MerchantRules[Risk Points],0)</f>
        <v>0</v>
      </c>
      <c r="R879">
        <f>SUM(FraudData[[#This Row],[Amount Risk]:[Merchant Risk]])</f>
        <v>0</v>
      </c>
      <c r="S879" t="str" cm="1">
        <f t="array" ref="S879">_xlfn.IFS(FraudData[[#This Row],[Fraud Risk Score]]&gt;=8,"High Risk",FraudData[[#This Row],[Fraud Risk Score]]&gt;=6,"Medium Risk",TRUE,"Low Risk")</f>
        <v>Low Risk</v>
      </c>
    </row>
    <row r="880" spans="1:19">
      <c r="A880">
        <v>879</v>
      </c>
      <c r="B880">
        <v>4.9400000000000004</v>
      </c>
      <c r="C880">
        <v>23</v>
      </c>
      <c r="D880" t="s">
        <v>47</v>
      </c>
      <c r="E880">
        <v>0</v>
      </c>
      <c r="F880">
        <v>0</v>
      </c>
      <c r="G880">
        <v>54</v>
      </c>
      <c r="H880">
        <v>2</v>
      </c>
      <c r="I880">
        <v>56</v>
      </c>
      <c r="J880">
        <v>0</v>
      </c>
      <c r="K880">
        <f>_xlfn.XLOOKUP(FraudData[[#This Row],[amount]],AmountRules[Amount Min],AmountRules[Risk Points],,-1)</f>
        <v>0</v>
      </c>
      <c r="L880">
        <f>_xlfn.XLOOKUP(FraudData[[#This Row],[transaction_hour]],TimeRules[Hour Min],TimeRules[Risk Points],,-1)</f>
        <v>1</v>
      </c>
      <c r="M880">
        <f>_xlfn.XLOOKUP(FraudData[[#This Row],[foreign_transaction]],ForeignRules[Foreign Transaction],ForeignRules[Risk Points],0)</f>
        <v>0</v>
      </c>
      <c r="N880">
        <f>_xlfn.XLOOKUP(FraudData[[#This Row],[location_mismatch]],Table10[Location Mismatch],Table10[Risk Points],0)</f>
        <v>0</v>
      </c>
      <c r="O880">
        <f>_xlfn.XLOOKUP(FraudData[[#This Row],[device_trust_score]],DeviceRules[Device Min],DeviceRules[Risk Points],,-1)</f>
        <v>1</v>
      </c>
      <c r="P880">
        <f>_xlfn.XLOOKUP(FraudData[[#This Row],[velocity_last_24h]],VelocityRules[Velocity Min],VelocityRules[Risk Points],,-1)</f>
        <v>0</v>
      </c>
      <c r="Q880">
        <f>_xlfn.XLOOKUP(FraudData[[#This Row],[merchant_category]],MerchantRules[Merchant Category],MerchantRules[Risk Points],0)</f>
        <v>0</v>
      </c>
      <c r="R880">
        <f>SUM(FraudData[[#This Row],[Amount Risk]:[Merchant Risk]])</f>
        <v>2</v>
      </c>
      <c r="S880" t="str" cm="1">
        <f t="array" ref="S880">_xlfn.IFS(FraudData[[#This Row],[Fraud Risk Score]]&gt;=8,"High Risk",FraudData[[#This Row],[Fraud Risk Score]]&gt;=6,"Medium Risk",TRUE,"Low Risk")</f>
        <v>Low Risk</v>
      </c>
    </row>
    <row r="881" spans="1:19">
      <c r="A881">
        <v>880</v>
      </c>
      <c r="B881">
        <v>45.18</v>
      </c>
      <c r="C881">
        <v>13</v>
      </c>
      <c r="D881" t="s">
        <v>46</v>
      </c>
      <c r="E881">
        <v>0</v>
      </c>
      <c r="F881">
        <v>0</v>
      </c>
      <c r="G881">
        <v>65</v>
      </c>
      <c r="H881">
        <v>2</v>
      </c>
      <c r="I881">
        <v>60</v>
      </c>
      <c r="J881">
        <v>0</v>
      </c>
      <c r="K881">
        <f>_xlfn.XLOOKUP(FraudData[[#This Row],[amount]],AmountRules[Amount Min],AmountRules[Risk Points],,-1)</f>
        <v>0</v>
      </c>
      <c r="L881">
        <f>_xlfn.XLOOKUP(FraudData[[#This Row],[transaction_hour]],TimeRules[Hour Min],TimeRules[Risk Points],,-1)</f>
        <v>0</v>
      </c>
      <c r="M881">
        <f>_xlfn.XLOOKUP(FraudData[[#This Row],[foreign_transaction]],ForeignRules[Foreign Transaction],ForeignRules[Risk Points],0)</f>
        <v>0</v>
      </c>
      <c r="N881">
        <f>_xlfn.XLOOKUP(FraudData[[#This Row],[location_mismatch]],Table10[Location Mismatch],Table10[Risk Points],0)</f>
        <v>0</v>
      </c>
      <c r="O881">
        <f>_xlfn.XLOOKUP(FraudData[[#This Row],[device_trust_score]],DeviceRules[Device Min],DeviceRules[Risk Points],,-1)</f>
        <v>1</v>
      </c>
      <c r="P881">
        <f>_xlfn.XLOOKUP(FraudData[[#This Row],[velocity_last_24h]],VelocityRules[Velocity Min],VelocityRules[Risk Points],,-1)</f>
        <v>0</v>
      </c>
      <c r="Q881">
        <f>_xlfn.XLOOKUP(FraudData[[#This Row],[merchant_category]],MerchantRules[Merchant Category],MerchantRules[Risk Points],0)</f>
        <v>0</v>
      </c>
      <c r="R881">
        <f>SUM(FraudData[[#This Row],[Amount Risk]:[Merchant Risk]])</f>
        <v>1</v>
      </c>
      <c r="S881" t="str" cm="1">
        <f t="array" ref="S881">_xlfn.IFS(FraudData[[#This Row],[Fraud Risk Score]]&gt;=8,"High Risk",FraudData[[#This Row],[Fraud Risk Score]]&gt;=6,"Medium Risk",TRUE,"Low Risk")</f>
        <v>Low Risk</v>
      </c>
    </row>
    <row r="882" spans="1:19">
      <c r="A882">
        <v>881</v>
      </c>
      <c r="B882">
        <v>47.3</v>
      </c>
      <c r="C882">
        <v>10</v>
      </c>
      <c r="D882" t="s">
        <v>49</v>
      </c>
      <c r="E882">
        <v>0</v>
      </c>
      <c r="F882">
        <v>0</v>
      </c>
      <c r="G882">
        <v>79</v>
      </c>
      <c r="H882">
        <v>4</v>
      </c>
      <c r="I882">
        <v>64</v>
      </c>
      <c r="J882">
        <v>0</v>
      </c>
      <c r="K882">
        <f>_xlfn.XLOOKUP(FraudData[[#This Row],[amount]],AmountRules[Amount Min],AmountRules[Risk Points],,-1)</f>
        <v>0</v>
      </c>
      <c r="L882">
        <f>_xlfn.XLOOKUP(FraudData[[#This Row],[transaction_hour]],TimeRules[Hour Min],TimeRules[Risk Points],,-1)</f>
        <v>0</v>
      </c>
      <c r="M882">
        <f>_xlfn.XLOOKUP(FraudData[[#This Row],[foreign_transaction]],ForeignRules[Foreign Transaction],ForeignRules[Risk Points],0)</f>
        <v>0</v>
      </c>
      <c r="N882">
        <f>_xlfn.XLOOKUP(FraudData[[#This Row],[location_mismatch]],Table10[Location Mismatch],Table10[Risk Points],0)</f>
        <v>0</v>
      </c>
      <c r="O882">
        <f>_xlfn.XLOOKUP(FraudData[[#This Row],[device_trust_score]],DeviceRules[Device Min],DeviceRules[Risk Points],,-1)</f>
        <v>0</v>
      </c>
      <c r="P882">
        <f>_xlfn.XLOOKUP(FraudData[[#This Row],[velocity_last_24h]],VelocityRules[Velocity Min],VelocityRules[Risk Points],,-1)</f>
        <v>0</v>
      </c>
      <c r="Q882">
        <f>_xlfn.XLOOKUP(FraudData[[#This Row],[merchant_category]],MerchantRules[Merchant Category],MerchantRules[Risk Points],0)</f>
        <v>1</v>
      </c>
      <c r="R882">
        <f>SUM(FraudData[[#This Row],[Amount Risk]:[Merchant Risk]])</f>
        <v>1</v>
      </c>
      <c r="S882" t="str" cm="1">
        <f t="array" ref="S882">_xlfn.IFS(FraudData[[#This Row],[Fraud Risk Score]]&gt;=8,"High Risk",FraudData[[#This Row],[Fraud Risk Score]]&gt;=6,"Medium Risk",TRUE,"Low Risk")</f>
        <v>Low Risk</v>
      </c>
    </row>
    <row r="883" spans="1:19">
      <c r="A883">
        <v>882</v>
      </c>
      <c r="B883">
        <v>200.59</v>
      </c>
      <c r="C883">
        <v>23</v>
      </c>
      <c r="D883" t="s">
        <v>49</v>
      </c>
      <c r="E883">
        <v>0</v>
      </c>
      <c r="F883">
        <v>0</v>
      </c>
      <c r="G883">
        <v>83</v>
      </c>
      <c r="H883">
        <v>1</v>
      </c>
      <c r="I883">
        <v>23</v>
      </c>
      <c r="J883">
        <v>0</v>
      </c>
      <c r="K883">
        <f>_xlfn.XLOOKUP(FraudData[[#This Row],[amount]],AmountRules[Amount Min],AmountRules[Risk Points],,-1)</f>
        <v>0</v>
      </c>
      <c r="L883">
        <f>_xlfn.XLOOKUP(FraudData[[#This Row],[transaction_hour]],TimeRules[Hour Min],TimeRules[Risk Points],,-1)</f>
        <v>1</v>
      </c>
      <c r="M883">
        <f>_xlfn.XLOOKUP(FraudData[[#This Row],[foreign_transaction]],ForeignRules[Foreign Transaction],ForeignRules[Risk Points],0)</f>
        <v>0</v>
      </c>
      <c r="N883">
        <f>_xlfn.XLOOKUP(FraudData[[#This Row],[location_mismatch]],Table10[Location Mismatch],Table10[Risk Points],0)</f>
        <v>0</v>
      </c>
      <c r="O883">
        <f>_xlfn.XLOOKUP(FraudData[[#This Row],[device_trust_score]],DeviceRules[Device Min],DeviceRules[Risk Points],,-1)</f>
        <v>0</v>
      </c>
      <c r="P883">
        <f>_xlfn.XLOOKUP(FraudData[[#This Row],[velocity_last_24h]],VelocityRules[Velocity Min],VelocityRules[Risk Points],,-1)</f>
        <v>0</v>
      </c>
      <c r="Q883">
        <f>_xlfn.XLOOKUP(FraudData[[#This Row],[merchant_category]],MerchantRules[Merchant Category],MerchantRules[Risk Points],0)</f>
        <v>1</v>
      </c>
      <c r="R883">
        <f>SUM(FraudData[[#This Row],[Amount Risk]:[Merchant Risk]])</f>
        <v>2</v>
      </c>
      <c r="S883" t="str" cm="1">
        <f t="array" ref="S883">_xlfn.IFS(FraudData[[#This Row],[Fraud Risk Score]]&gt;=8,"High Risk",FraudData[[#This Row],[Fraud Risk Score]]&gt;=6,"Medium Risk",TRUE,"Low Risk")</f>
        <v>Low Risk</v>
      </c>
    </row>
    <row r="884" spans="1:19">
      <c r="A884">
        <v>883</v>
      </c>
      <c r="B884">
        <v>3.58</v>
      </c>
      <c r="C884">
        <v>13</v>
      </c>
      <c r="D884" t="s">
        <v>47</v>
      </c>
      <c r="E884">
        <v>1</v>
      </c>
      <c r="F884">
        <v>0</v>
      </c>
      <c r="G884">
        <v>64</v>
      </c>
      <c r="H884">
        <v>0</v>
      </c>
      <c r="I884">
        <v>23</v>
      </c>
      <c r="J884">
        <v>0</v>
      </c>
      <c r="K884">
        <f>_xlfn.XLOOKUP(FraudData[[#This Row],[amount]],AmountRules[Amount Min],AmountRules[Risk Points],,-1)</f>
        <v>0</v>
      </c>
      <c r="L884">
        <f>_xlfn.XLOOKUP(FraudData[[#This Row],[transaction_hour]],TimeRules[Hour Min],TimeRules[Risk Points],,-1)</f>
        <v>0</v>
      </c>
      <c r="M884">
        <f>_xlfn.XLOOKUP(FraudData[[#This Row],[foreign_transaction]],ForeignRules[Foreign Transaction],ForeignRules[Risk Points],0)</f>
        <v>3</v>
      </c>
      <c r="N884">
        <f>_xlfn.XLOOKUP(FraudData[[#This Row],[location_mismatch]],Table10[Location Mismatch],Table10[Risk Points],0)</f>
        <v>0</v>
      </c>
      <c r="O884">
        <f>_xlfn.XLOOKUP(FraudData[[#This Row],[device_trust_score]],DeviceRules[Device Min],DeviceRules[Risk Points],,-1)</f>
        <v>1</v>
      </c>
      <c r="P884">
        <f>_xlfn.XLOOKUP(FraudData[[#This Row],[velocity_last_24h]],VelocityRules[Velocity Min],VelocityRules[Risk Points],,-1)</f>
        <v>0</v>
      </c>
      <c r="Q884">
        <f>_xlfn.XLOOKUP(FraudData[[#This Row],[merchant_category]],MerchantRules[Merchant Category],MerchantRules[Risk Points],0)</f>
        <v>0</v>
      </c>
      <c r="R884">
        <f>SUM(FraudData[[#This Row],[Amount Risk]:[Merchant Risk]])</f>
        <v>4</v>
      </c>
      <c r="S884" t="str" cm="1">
        <f t="array" ref="S884">_xlfn.IFS(FraudData[[#This Row],[Fraud Risk Score]]&gt;=8,"High Risk",FraudData[[#This Row],[Fraud Risk Score]]&gt;=6,"Medium Risk",TRUE,"Low Risk")</f>
        <v>Low Risk</v>
      </c>
    </row>
    <row r="885" spans="1:19">
      <c r="A885">
        <v>884</v>
      </c>
      <c r="B885">
        <v>19.79</v>
      </c>
      <c r="C885">
        <v>11</v>
      </c>
      <c r="D885" t="s">
        <v>46</v>
      </c>
      <c r="E885">
        <v>0</v>
      </c>
      <c r="F885">
        <v>0</v>
      </c>
      <c r="G885">
        <v>69</v>
      </c>
      <c r="H885">
        <v>3</v>
      </c>
      <c r="I885">
        <v>28</v>
      </c>
      <c r="J885">
        <v>0</v>
      </c>
      <c r="K885">
        <f>_xlfn.XLOOKUP(FraudData[[#This Row],[amount]],AmountRules[Amount Min],AmountRules[Risk Points],,-1)</f>
        <v>0</v>
      </c>
      <c r="L885">
        <f>_xlfn.XLOOKUP(FraudData[[#This Row],[transaction_hour]],TimeRules[Hour Min],TimeRules[Risk Points],,-1)</f>
        <v>0</v>
      </c>
      <c r="M885">
        <f>_xlfn.XLOOKUP(FraudData[[#This Row],[foreign_transaction]],ForeignRules[Foreign Transaction],ForeignRules[Risk Points],0)</f>
        <v>0</v>
      </c>
      <c r="N885">
        <f>_xlfn.XLOOKUP(FraudData[[#This Row],[location_mismatch]],Table10[Location Mismatch],Table10[Risk Points],0)</f>
        <v>0</v>
      </c>
      <c r="O885">
        <f>_xlfn.XLOOKUP(FraudData[[#This Row],[device_trust_score]],DeviceRules[Device Min],DeviceRules[Risk Points],,-1)</f>
        <v>1</v>
      </c>
      <c r="P885">
        <f>_xlfn.XLOOKUP(FraudData[[#This Row],[velocity_last_24h]],VelocityRules[Velocity Min],VelocityRules[Risk Points],,-1)</f>
        <v>0</v>
      </c>
      <c r="Q885">
        <f>_xlfn.XLOOKUP(FraudData[[#This Row],[merchant_category]],MerchantRules[Merchant Category],MerchantRules[Risk Points],0)</f>
        <v>0</v>
      </c>
      <c r="R885">
        <f>SUM(FraudData[[#This Row],[Amount Risk]:[Merchant Risk]])</f>
        <v>1</v>
      </c>
      <c r="S885" t="str" cm="1">
        <f t="array" ref="S885">_xlfn.IFS(FraudData[[#This Row],[Fraud Risk Score]]&gt;=8,"High Risk",FraudData[[#This Row],[Fraud Risk Score]]&gt;=6,"Medium Risk",TRUE,"Low Risk")</f>
        <v>Low Risk</v>
      </c>
    </row>
    <row r="886" spans="1:19">
      <c r="A886">
        <v>885</v>
      </c>
      <c r="B886">
        <v>289.62</v>
      </c>
      <c r="C886">
        <v>15</v>
      </c>
      <c r="D886" t="s">
        <v>50</v>
      </c>
      <c r="E886">
        <v>0</v>
      </c>
      <c r="F886">
        <v>1</v>
      </c>
      <c r="G886">
        <v>46</v>
      </c>
      <c r="H886">
        <v>1</v>
      </c>
      <c r="I886">
        <v>44</v>
      </c>
      <c r="J886">
        <v>0</v>
      </c>
      <c r="K886">
        <f>_xlfn.XLOOKUP(FraudData[[#This Row],[amount]],AmountRules[Amount Min],AmountRules[Risk Points],,-1)</f>
        <v>0</v>
      </c>
      <c r="L886">
        <f>_xlfn.XLOOKUP(FraudData[[#This Row],[transaction_hour]],TimeRules[Hour Min],TimeRules[Risk Points],,-1)</f>
        <v>0</v>
      </c>
      <c r="M886">
        <f>_xlfn.XLOOKUP(FraudData[[#This Row],[foreign_transaction]],ForeignRules[Foreign Transaction],ForeignRules[Risk Points],0)</f>
        <v>0</v>
      </c>
      <c r="N886">
        <f>_xlfn.XLOOKUP(FraudData[[#This Row],[location_mismatch]],Table10[Location Mismatch],Table10[Risk Points],0)</f>
        <v>3</v>
      </c>
      <c r="O886">
        <f>_xlfn.XLOOKUP(FraudData[[#This Row],[device_trust_score]],DeviceRules[Device Min],DeviceRules[Risk Points],,-1)</f>
        <v>2</v>
      </c>
      <c r="P886">
        <f>_xlfn.XLOOKUP(FraudData[[#This Row],[velocity_last_24h]],VelocityRules[Velocity Min],VelocityRules[Risk Points],,-1)</f>
        <v>0</v>
      </c>
      <c r="Q886">
        <f>_xlfn.XLOOKUP(FraudData[[#This Row],[merchant_category]],MerchantRules[Merchant Category],MerchantRules[Risk Points],0)</f>
        <v>0</v>
      </c>
      <c r="R886">
        <f>SUM(FraudData[[#This Row],[Amount Risk]:[Merchant Risk]])</f>
        <v>5</v>
      </c>
      <c r="S886" t="str" cm="1">
        <f t="array" ref="S886">_xlfn.IFS(FraudData[[#This Row],[Fraud Risk Score]]&gt;=8,"High Risk",FraudData[[#This Row],[Fraud Risk Score]]&gt;=6,"Medium Risk",TRUE,"Low Risk")</f>
        <v>Low Risk</v>
      </c>
    </row>
    <row r="887" spans="1:19">
      <c r="A887">
        <v>886</v>
      </c>
      <c r="B887">
        <v>35.4</v>
      </c>
      <c r="C887">
        <v>5</v>
      </c>
      <c r="D887" t="s">
        <v>50</v>
      </c>
      <c r="E887">
        <v>1</v>
      </c>
      <c r="F887">
        <v>0</v>
      </c>
      <c r="G887">
        <v>39</v>
      </c>
      <c r="H887">
        <v>2</v>
      </c>
      <c r="I887">
        <v>33</v>
      </c>
      <c r="J887">
        <v>0</v>
      </c>
      <c r="K887">
        <f>_xlfn.XLOOKUP(FraudData[[#This Row],[amount]],AmountRules[Amount Min],AmountRules[Risk Points],,-1)</f>
        <v>0</v>
      </c>
      <c r="L887">
        <f>_xlfn.XLOOKUP(FraudData[[#This Row],[transaction_hour]],TimeRules[Hour Min],TimeRules[Risk Points],,-1)</f>
        <v>0</v>
      </c>
      <c r="M887">
        <f>_xlfn.XLOOKUP(FraudData[[#This Row],[foreign_transaction]],ForeignRules[Foreign Transaction],ForeignRules[Risk Points],0)</f>
        <v>3</v>
      </c>
      <c r="N887">
        <f>_xlfn.XLOOKUP(FraudData[[#This Row],[location_mismatch]],Table10[Location Mismatch],Table10[Risk Points],0)</f>
        <v>0</v>
      </c>
      <c r="O887">
        <f>_xlfn.XLOOKUP(FraudData[[#This Row],[device_trust_score]],DeviceRules[Device Min],DeviceRules[Risk Points],,-1)</f>
        <v>2</v>
      </c>
      <c r="P887">
        <f>_xlfn.XLOOKUP(FraudData[[#This Row],[velocity_last_24h]],VelocityRules[Velocity Min],VelocityRules[Risk Points],,-1)</f>
        <v>0</v>
      </c>
      <c r="Q887">
        <f>_xlfn.XLOOKUP(FraudData[[#This Row],[merchant_category]],MerchantRules[Merchant Category],MerchantRules[Risk Points],0)</f>
        <v>0</v>
      </c>
      <c r="R887">
        <f>SUM(FraudData[[#This Row],[Amount Risk]:[Merchant Risk]])</f>
        <v>5</v>
      </c>
      <c r="S887" t="str" cm="1">
        <f t="array" ref="S887">_xlfn.IFS(FraudData[[#This Row],[Fraud Risk Score]]&gt;=8,"High Risk",FraudData[[#This Row],[Fraud Risk Score]]&gt;=6,"Medium Risk",TRUE,"Low Risk")</f>
        <v>Low Risk</v>
      </c>
    </row>
    <row r="888" spans="1:19">
      <c r="A888">
        <v>887</v>
      </c>
      <c r="B888">
        <v>190.39</v>
      </c>
      <c r="C888">
        <v>19</v>
      </c>
      <c r="D888" t="s">
        <v>48</v>
      </c>
      <c r="E888">
        <v>0</v>
      </c>
      <c r="F888">
        <v>0</v>
      </c>
      <c r="G888">
        <v>41</v>
      </c>
      <c r="H888">
        <v>2</v>
      </c>
      <c r="I888">
        <v>62</v>
      </c>
      <c r="J888">
        <v>0</v>
      </c>
      <c r="K888">
        <f>_xlfn.XLOOKUP(FraudData[[#This Row],[amount]],AmountRules[Amount Min],AmountRules[Risk Points],,-1)</f>
        <v>0</v>
      </c>
      <c r="L888">
        <f>_xlfn.XLOOKUP(FraudData[[#This Row],[transaction_hour]],TimeRules[Hour Min],TimeRules[Risk Points],,-1)</f>
        <v>0</v>
      </c>
      <c r="M888">
        <f>_xlfn.XLOOKUP(FraudData[[#This Row],[foreign_transaction]],ForeignRules[Foreign Transaction],ForeignRules[Risk Points],0)</f>
        <v>0</v>
      </c>
      <c r="N888">
        <f>_xlfn.XLOOKUP(FraudData[[#This Row],[location_mismatch]],Table10[Location Mismatch],Table10[Risk Points],0)</f>
        <v>0</v>
      </c>
      <c r="O888">
        <f>_xlfn.XLOOKUP(FraudData[[#This Row],[device_trust_score]],DeviceRules[Device Min],DeviceRules[Risk Points],,-1)</f>
        <v>2</v>
      </c>
      <c r="P888">
        <f>_xlfn.XLOOKUP(FraudData[[#This Row],[velocity_last_24h]],VelocityRules[Velocity Min],VelocityRules[Risk Points],,-1)</f>
        <v>0</v>
      </c>
      <c r="Q888">
        <f>_xlfn.XLOOKUP(FraudData[[#This Row],[merchant_category]],MerchantRules[Merchant Category],MerchantRules[Risk Points],0)</f>
        <v>0</v>
      </c>
      <c r="R888">
        <f>SUM(FraudData[[#This Row],[Amount Risk]:[Merchant Risk]])</f>
        <v>2</v>
      </c>
      <c r="S888" t="str" cm="1">
        <f t="array" ref="S888">_xlfn.IFS(FraudData[[#This Row],[Fraud Risk Score]]&gt;=8,"High Risk",FraudData[[#This Row],[Fraud Risk Score]]&gt;=6,"Medium Risk",TRUE,"Low Risk")</f>
        <v>Low Risk</v>
      </c>
    </row>
    <row r="889" spans="1:19">
      <c r="A889">
        <v>888</v>
      </c>
      <c r="B889">
        <v>48.97</v>
      </c>
      <c r="C889">
        <v>0</v>
      </c>
      <c r="D889" t="s">
        <v>47</v>
      </c>
      <c r="E889">
        <v>0</v>
      </c>
      <c r="F889">
        <v>0</v>
      </c>
      <c r="G889">
        <v>83</v>
      </c>
      <c r="H889">
        <v>0</v>
      </c>
      <c r="I889">
        <v>20</v>
      </c>
      <c r="J889">
        <v>0</v>
      </c>
      <c r="K889">
        <f>_xlfn.XLOOKUP(FraudData[[#This Row],[amount]],AmountRules[Amount Min],AmountRules[Risk Points],,-1)</f>
        <v>0</v>
      </c>
      <c r="L889">
        <f>_xlfn.XLOOKUP(FraudData[[#This Row],[transaction_hour]],TimeRules[Hour Min],TimeRules[Risk Points],,-1)</f>
        <v>3</v>
      </c>
      <c r="M889">
        <f>_xlfn.XLOOKUP(FraudData[[#This Row],[foreign_transaction]],ForeignRules[Foreign Transaction],ForeignRules[Risk Points],0)</f>
        <v>0</v>
      </c>
      <c r="N889">
        <f>_xlfn.XLOOKUP(FraudData[[#This Row],[location_mismatch]],Table10[Location Mismatch],Table10[Risk Points],0)</f>
        <v>0</v>
      </c>
      <c r="O889">
        <f>_xlfn.XLOOKUP(FraudData[[#This Row],[device_trust_score]],DeviceRules[Device Min],DeviceRules[Risk Points],,-1)</f>
        <v>0</v>
      </c>
      <c r="P889">
        <f>_xlfn.XLOOKUP(FraudData[[#This Row],[velocity_last_24h]],VelocityRules[Velocity Min],VelocityRules[Risk Points],,-1)</f>
        <v>0</v>
      </c>
      <c r="Q889">
        <f>_xlfn.XLOOKUP(FraudData[[#This Row],[merchant_category]],MerchantRules[Merchant Category],MerchantRules[Risk Points],0)</f>
        <v>0</v>
      </c>
      <c r="R889">
        <f>SUM(FraudData[[#This Row],[Amount Risk]:[Merchant Risk]])</f>
        <v>3</v>
      </c>
      <c r="S889" t="str" cm="1">
        <f t="array" ref="S889">_xlfn.IFS(FraudData[[#This Row],[Fraud Risk Score]]&gt;=8,"High Risk",FraudData[[#This Row],[Fraud Risk Score]]&gt;=6,"Medium Risk",TRUE,"Low Risk")</f>
        <v>Low Risk</v>
      </c>
    </row>
    <row r="890" spans="1:19">
      <c r="A890">
        <v>889</v>
      </c>
      <c r="B890">
        <v>18.850000000000001</v>
      </c>
      <c r="C890">
        <v>11</v>
      </c>
      <c r="D890" t="s">
        <v>48</v>
      </c>
      <c r="E890">
        <v>0</v>
      </c>
      <c r="F890">
        <v>1</v>
      </c>
      <c r="G890">
        <v>49</v>
      </c>
      <c r="H890">
        <v>0</v>
      </c>
      <c r="I890">
        <v>39</v>
      </c>
      <c r="J890">
        <v>0</v>
      </c>
      <c r="K890">
        <f>_xlfn.XLOOKUP(FraudData[[#This Row],[amount]],AmountRules[Amount Min],AmountRules[Risk Points],,-1)</f>
        <v>0</v>
      </c>
      <c r="L890">
        <f>_xlfn.XLOOKUP(FraudData[[#This Row],[transaction_hour]],TimeRules[Hour Min],TimeRules[Risk Points],,-1)</f>
        <v>0</v>
      </c>
      <c r="M890">
        <f>_xlfn.XLOOKUP(FraudData[[#This Row],[foreign_transaction]],ForeignRules[Foreign Transaction],ForeignRules[Risk Points],0)</f>
        <v>0</v>
      </c>
      <c r="N890">
        <f>_xlfn.XLOOKUP(FraudData[[#This Row],[location_mismatch]],Table10[Location Mismatch],Table10[Risk Points],0)</f>
        <v>3</v>
      </c>
      <c r="O890">
        <f>_xlfn.XLOOKUP(FraudData[[#This Row],[device_trust_score]],DeviceRules[Device Min],DeviceRules[Risk Points],,-1)</f>
        <v>2</v>
      </c>
      <c r="P890">
        <f>_xlfn.XLOOKUP(FraudData[[#This Row],[velocity_last_24h]],VelocityRules[Velocity Min],VelocityRules[Risk Points],,-1)</f>
        <v>0</v>
      </c>
      <c r="Q890">
        <f>_xlfn.XLOOKUP(FraudData[[#This Row],[merchant_category]],MerchantRules[Merchant Category],MerchantRules[Risk Points],0)</f>
        <v>0</v>
      </c>
      <c r="R890">
        <f>SUM(FraudData[[#This Row],[Amount Risk]:[Merchant Risk]])</f>
        <v>5</v>
      </c>
      <c r="S890" t="str" cm="1">
        <f t="array" ref="S890">_xlfn.IFS(FraudData[[#This Row],[Fraud Risk Score]]&gt;=8,"High Risk",FraudData[[#This Row],[Fraud Risk Score]]&gt;=6,"Medium Risk",TRUE,"Low Risk")</f>
        <v>Low Risk</v>
      </c>
    </row>
    <row r="891" spans="1:19">
      <c r="A891">
        <v>890</v>
      </c>
      <c r="B891">
        <v>50.15</v>
      </c>
      <c r="C891">
        <v>6</v>
      </c>
      <c r="D891" t="s">
        <v>50</v>
      </c>
      <c r="E891">
        <v>0</v>
      </c>
      <c r="F891">
        <v>0</v>
      </c>
      <c r="G891">
        <v>67</v>
      </c>
      <c r="H891">
        <v>0</v>
      </c>
      <c r="I891">
        <v>49</v>
      </c>
      <c r="J891">
        <v>0</v>
      </c>
      <c r="K891">
        <f>_xlfn.XLOOKUP(FraudData[[#This Row],[amount]],AmountRules[Amount Min],AmountRules[Risk Points],,-1)</f>
        <v>0</v>
      </c>
      <c r="L891">
        <f>_xlfn.XLOOKUP(FraudData[[#This Row],[transaction_hour]],TimeRules[Hour Min],TimeRules[Risk Points],,-1)</f>
        <v>0</v>
      </c>
      <c r="M891">
        <f>_xlfn.XLOOKUP(FraudData[[#This Row],[foreign_transaction]],ForeignRules[Foreign Transaction],ForeignRules[Risk Points],0)</f>
        <v>0</v>
      </c>
      <c r="N891">
        <f>_xlfn.XLOOKUP(FraudData[[#This Row],[location_mismatch]],Table10[Location Mismatch],Table10[Risk Points],0)</f>
        <v>0</v>
      </c>
      <c r="O891">
        <f>_xlfn.XLOOKUP(FraudData[[#This Row],[device_trust_score]],DeviceRules[Device Min],DeviceRules[Risk Points],,-1)</f>
        <v>1</v>
      </c>
      <c r="P891">
        <f>_xlfn.XLOOKUP(FraudData[[#This Row],[velocity_last_24h]],VelocityRules[Velocity Min],VelocityRules[Risk Points],,-1)</f>
        <v>0</v>
      </c>
      <c r="Q891">
        <f>_xlfn.XLOOKUP(FraudData[[#This Row],[merchant_category]],MerchantRules[Merchant Category],MerchantRules[Risk Points],0)</f>
        <v>0</v>
      </c>
      <c r="R891">
        <f>SUM(FraudData[[#This Row],[Amount Risk]:[Merchant Risk]])</f>
        <v>1</v>
      </c>
      <c r="S891" t="str" cm="1">
        <f t="array" ref="S891">_xlfn.IFS(FraudData[[#This Row],[Fraud Risk Score]]&gt;=8,"High Risk",FraudData[[#This Row],[Fraud Risk Score]]&gt;=6,"Medium Risk",TRUE,"Low Risk")</f>
        <v>Low Risk</v>
      </c>
    </row>
    <row r="892" spans="1:19">
      <c r="A892">
        <v>891</v>
      </c>
      <c r="B892">
        <v>230.6</v>
      </c>
      <c r="C892">
        <v>7</v>
      </c>
      <c r="D892" t="s">
        <v>50</v>
      </c>
      <c r="E892">
        <v>1</v>
      </c>
      <c r="F892">
        <v>0</v>
      </c>
      <c r="G892">
        <v>88</v>
      </c>
      <c r="H892">
        <v>2</v>
      </c>
      <c r="I892">
        <v>42</v>
      </c>
      <c r="J892">
        <v>0</v>
      </c>
      <c r="K892">
        <f>_xlfn.XLOOKUP(FraudData[[#This Row],[amount]],AmountRules[Amount Min],AmountRules[Risk Points],,-1)</f>
        <v>0</v>
      </c>
      <c r="L892">
        <f>_xlfn.XLOOKUP(FraudData[[#This Row],[transaction_hour]],TimeRules[Hour Min],TimeRules[Risk Points],,-1)</f>
        <v>0</v>
      </c>
      <c r="M892">
        <f>_xlfn.XLOOKUP(FraudData[[#This Row],[foreign_transaction]],ForeignRules[Foreign Transaction],ForeignRules[Risk Points],0)</f>
        <v>3</v>
      </c>
      <c r="N892">
        <f>_xlfn.XLOOKUP(FraudData[[#This Row],[location_mismatch]],Table10[Location Mismatch],Table10[Risk Points],0)</f>
        <v>0</v>
      </c>
      <c r="O892">
        <f>_xlfn.XLOOKUP(FraudData[[#This Row],[device_trust_score]],DeviceRules[Device Min],DeviceRules[Risk Points],,-1)</f>
        <v>0</v>
      </c>
      <c r="P892">
        <f>_xlfn.XLOOKUP(FraudData[[#This Row],[velocity_last_24h]],VelocityRules[Velocity Min],VelocityRules[Risk Points],,-1)</f>
        <v>0</v>
      </c>
      <c r="Q892">
        <f>_xlfn.XLOOKUP(FraudData[[#This Row],[merchant_category]],MerchantRules[Merchant Category],MerchantRules[Risk Points],0)</f>
        <v>0</v>
      </c>
      <c r="R892">
        <f>SUM(FraudData[[#This Row],[Amount Risk]:[Merchant Risk]])</f>
        <v>3</v>
      </c>
      <c r="S892" t="str" cm="1">
        <f t="array" ref="S892">_xlfn.IFS(FraudData[[#This Row],[Fraud Risk Score]]&gt;=8,"High Risk",FraudData[[#This Row],[Fraud Risk Score]]&gt;=6,"Medium Risk",TRUE,"Low Risk")</f>
        <v>Low Risk</v>
      </c>
    </row>
    <row r="893" spans="1:19">
      <c r="A893">
        <v>892</v>
      </c>
      <c r="B893">
        <v>348.45</v>
      </c>
      <c r="C893">
        <v>8</v>
      </c>
      <c r="D893" t="s">
        <v>50</v>
      </c>
      <c r="E893">
        <v>0</v>
      </c>
      <c r="F893">
        <v>0</v>
      </c>
      <c r="G893">
        <v>75</v>
      </c>
      <c r="H893">
        <v>1</v>
      </c>
      <c r="I893">
        <v>35</v>
      </c>
      <c r="J893">
        <v>0</v>
      </c>
      <c r="K893">
        <f>_xlfn.XLOOKUP(FraudData[[#This Row],[amount]],AmountRules[Amount Min],AmountRules[Risk Points],,-1)</f>
        <v>0</v>
      </c>
      <c r="L893">
        <f>_xlfn.XLOOKUP(FraudData[[#This Row],[transaction_hour]],TimeRules[Hour Min],TimeRules[Risk Points],,-1)</f>
        <v>0</v>
      </c>
      <c r="M893">
        <f>_xlfn.XLOOKUP(FraudData[[#This Row],[foreign_transaction]],ForeignRules[Foreign Transaction],ForeignRules[Risk Points],0)</f>
        <v>0</v>
      </c>
      <c r="N893">
        <f>_xlfn.XLOOKUP(FraudData[[#This Row],[location_mismatch]],Table10[Location Mismatch],Table10[Risk Points],0)</f>
        <v>0</v>
      </c>
      <c r="O893">
        <f>_xlfn.XLOOKUP(FraudData[[#This Row],[device_trust_score]],DeviceRules[Device Min],DeviceRules[Risk Points],,-1)</f>
        <v>0</v>
      </c>
      <c r="P893">
        <f>_xlfn.XLOOKUP(FraudData[[#This Row],[velocity_last_24h]],VelocityRules[Velocity Min],VelocityRules[Risk Points],,-1)</f>
        <v>0</v>
      </c>
      <c r="Q893">
        <f>_xlfn.XLOOKUP(FraudData[[#This Row],[merchant_category]],MerchantRules[Merchant Category],MerchantRules[Risk Points],0)</f>
        <v>0</v>
      </c>
      <c r="R893">
        <f>SUM(FraudData[[#This Row],[Amount Risk]:[Merchant Risk]])</f>
        <v>0</v>
      </c>
      <c r="S893" t="str" cm="1">
        <f t="array" ref="S893">_xlfn.IFS(FraudData[[#This Row],[Fraud Risk Score]]&gt;=8,"High Risk",FraudData[[#This Row],[Fraud Risk Score]]&gt;=6,"Medium Risk",TRUE,"Low Risk")</f>
        <v>Low Risk</v>
      </c>
    </row>
    <row r="894" spans="1:19">
      <c r="A894">
        <v>893</v>
      </c>
      <c r="B894">
        <v>319.19</v>
      </c>
      <c r="C894">
        <v>1</v>
      </c>
      <c r="D894" t="s">
        <v>48</v>
      </c>
      <c r="E894">
        <v>0</v>
      </c>
      <c r="F894">
        <v>0</v>
      </c>
      <c r="G894">
        <v>85</v>
      </c>
      <c r="H894">
        <v>1</v>
      </c>
      <c r="I894">
        <v>36</v>
      </c>
      <c r="J894">
        <v>0</v>
      </c>
      <c r="K894">
        <f>_xlfn.XLOOKUP(FraudData[[#This Row],[amount]],AmountRules[Amount Min],AmountRules[Risk Points],,-1)</f>
        <v>0</v>
      </c>
      <c r="L894">
        <f>_xlfn.XLOOKUP(FraudData[[#This Row],[transaction_hour]],TimeRules[Hour Min],TimeRules[Risk Points],,-1)</f>
        <v>3</v>
      </c>
      <c r="M894">
        <f>_xlfn.XLOOKUP(FraudData[[#This Row],[foreign_transaction]],ForeignRules[Foreign Transaction],ForeignRules[Risk Points],0)</f>
        <v>0</v>
      </c>
      <c r="N894">
        <f>_xlfn.XLOOKUP(FraudData[[#This Row],[location_mismatch]],Table10[Location Mismatch],Table10[Risk Points],0)</f>
        <v>0</v>
      </c>
      <c r="O894">
        <f>_xlfn.XLOOKUP(FraudData[[#This Row],[device_trust_score]],DeviceRules[Device Min],DeviceRules[Risk Points],,-1)</f>
        <v>0</v>
      </c>
      <c r="P894">
        <f>_xlfn.XLOOKUP(FraudData[[#This Row],[velocity_last_24h]],VelocityRules[Velocity Min],VelocityRules[Risk Points],,-1)</f>
        <v>0</v>
      </c>
      <c r="Q894">
        <f>_xlfn.XLOOKUP(FraudData[[#This Row],[merchant_category]],MerchantRules[Merchant Category],MerchantRules[Risk Points],0)</f>
        <v>0</v>
      </c>
      <c r="R894">
        <f>SUM(FraudData[[#This Row],[Amount Risk]:[Merchant Risk]])</f>
        <v>3</v>
      </c>
      <c r="S894" t="str" cm="1">
        <f t="array" ref="S894">_xlfn.IFS(FraudData[[#This Row],[Fraud Risk Score]]&gt;=8,"High Risk",FraudData[[#This Row],[Fraud Risk Score]]&gt;=6,"Medium Risk",TRUE,"Low Risk")</f>
        <v>Low Risk</v>
      </c>
    </row>
    <row r="895" spans="1:19">
      <c r="A895">
        <v>894</v>
      </c>
      <c r="B895">
        <v>91.11</v>
      </c>
      <c r="C895">
        <v>16</v>
      </c>
      <c r="D895" t="s">
        <v>47</v>
      </c>
      <c r="E895">
        <v>0</v>
      </c>
      <c r="F895">
        <v>0</v>
      </c>
      <c r="G895">
        <v>69</v>
      </c>
      <c r="H895">
        <v>0</v>
      </c>
      <c r="I895">
        <v>65</v>
      </c>
      <c r="J895">
        <v>0</v>
      </c>
      <c r="K895">
        <f>_xlfn.XLOOKUP(FraudData[[#This Row],[amount]],AmountRules[Amount Min],AmountRules[Risk Points],,-1)</f>
        <v>0</v>
      </c>
      <c r="L895">
        <f>_xlfn.XLOOKUP(FraudData[[#This Row],[transaction_hour]],TimeRules[Hour Min],TimeRules[Risk Points],,-1)</f>
        <v>0</v>
      </c>
      <c r="M895">
        <f>_xlfn.XLOOKUP(FraudData[[#This Row],[foreign_transaction]],ForeignRules[Foreign Transaction],ForeignRules[Risk Points],0)</f>
        <v>0</v>
      </c>
      <c r="N895">
        <f>_xlfn.XLOOKUP(FraudData[[#This Row],[location_mismatch]],Table10[Location Mismatch],Table10[Risk Points],0)</f>
        <v>0</v>
      </c>
      <c r="O895">
        <f>_xlfn.XLOOKUP(FraudData[[#This Row],[device_trust_score]],DeviceRules[Device Min],DeviceRules[Risk Points],,-1)</f>
        <v>1</v>
      </c>
      <c r="P895">
        <f>_xlfn.XLOOKUP(FraudData[[#This Row],[velocity_last_24h]],VelocityRules[Velocity Min],VelocityRules[Risk Points],,-1)</f>
        <v>0</v>
      </c>
      <c r="Q895">
        <f>_xlfn.XLOOKUP(FraudData[[#This Row],[merchant_category]],MerchantRules[Merchant Category],MerchantRules[Risk Points],0)</f>
        <v>0</v>
      </c>
      <c r="R895">
        <f>SUM(FraudData[[#This Row],[Amount Risk]:[Merchant Risk]])</f>
        <v>1</v>
      </c>
      <c r="S895" t="str" cm="1">
        <f t="array" ref="S895">_xlfn.IFS(FraudData[[#This Row],[Fraud Risk Score]]&gt;=8,"High Risk",FraudData[[#This Row],[Fraud Risk Score]]&gt;=6,"Medium Risk",TRUE,"Low Risk")</f>
        <v>Low Risk</v>
      </c>
    </row>
    <row r="896" spans="1:19">
      <c r="A896">
        <v>895</v>
      </c>
      <c r="B896">
        <v>198.52</v>
      </c>
      <c r="C896">
        <v>19</v>
      </c>
      <c r="D896" t="s">
        <v>49</v>
      </c>
      <c r="E896">
        <v>0</v>
      </c>
      <c r="F896">
        <v>0</v>
      </c>
      <c r="G896">
        <v>27</v>
      </c>
      <c r="H896">
        <v>0</v>
      </c>
      <c r="I896">
        <v>47</v>
      </c>
      <c r="J896">
        <v>0</v>
      </c>
      <c r="K896">
        <f>_xlfn.XLOOKUP(FraudData[[#This Row],[amount]],AmountRules[Amount Min],AmountRules[Risk Points],,-1)</f>
        <v>0</v>
      </c>
      <c r="L896">
        <f>_xlfn.XLOOKUP(FraudData[[#This Row],[transaction_hour]],TimeRules[Hour Min],TimeRules[Risk Points],,-1)</f>
        <v>0</v>
      </c>
      <c r="M896">
        <f>_xlfn.XLOOKUP(FraudData[[#This Row],[foreign_transaction]],ForeignRules[Foreign Transaction],ForeignRules[Risk Points],0)</f>
        <v>0</v>
      </c>
      <c r="N896">
        <f>_xlfn.XLOOKUP(FraudData[[#This Row],[location_mismatch]],Table10[Location Mismatch],Table10[Risk Points],0)</f>
        <v>0</v>
      </c>
      <c r="O896">
        <f>_xlfn.XLOOKUP(FraudData[[#This Row],[device_trust_score]],DeviceRules[Device Min],DeviceRules[Risk Points],,-1)</f>
        <v>3</v>
      </c>
      <c r="P896">
        <f>_xlfn.XLOOKUP(FraudData[[#This Row],[velocity_last_24h]],VelocityRules[Velocity Min],VelocityRules[Risk Points],,-1)</f>
        <v>0</v>
      </c>
      <c r="Q896">
        <f>_xlfn.XLOOKUP(FraudData[[#This Row],[merchant_category]],MerchantRules[Merchant Category],MerchantRules[Risk Points],0)</f>
        <v>1</v>
      </c>
      <c r="R896">
        <f>SUM(FraudData[[#This Row],[Amount Risk]:[Merchant Risk]])</f>
        <v>4</v>
      </c>
      <c r="S896" t="str" cm="1">
        <f t="array" ref="S896">_xlfn.IFS(FraudData[[#This Row],[Fraud Risk Score]]&gt;=8,"High Risk",FraudData[[#This Row],[Fraud Risk Score]]&gt;=6,"Medium Risk",TRUE,"Low Risk")</f>
        <v>Low Risk</v>
      </c>
    </row>
    <row r="897" spans="1:19">
      <c r="A897">
        <v>896</v>
      </c>
      <c r="B897">
        <v>41.29</v>
      </c>
      <c r="C897">
        <v>12</v>
      </c>
      <c r="D897" t="s">
        <v>49</v>
      </c>
      <c r="E897">
        <v>0</v>
      </c>
      <c r="F897">
        <v>0</v>
      </c>
      <c r="G897">
        <v>60</v>
      </c>
      <c r="H897">
        <v>0</v>
      </c>
      <c r="I897">
        <v>52</v>
      </c>
      <c r="J897">
        <v>0</v>
      </c>
      <c r="K897">
        <f>_xlfn.XLOOKUP(FraudData[[#This Row],[amount]],AmountRules[Amount Min],AmountRules[Risk Points],,-1)</f>
        <v>0</v>
      </c>
      <c r="L897">
        <f>_xlfn.XLOOKUP(FraudData[[#This Row],[transaction_hour]],TimeRules[Hour Min],TimeRules[Risk Points],,-1)</f>
        <v>0</v>
      </c>
      <c r="M897">
        <f>_xlfn.XLOOKUP(FraudData[[#This Row],[foreign_transaction]],ForeignRules[Foreign Transaction],ForeignRules[Risk Points],0)</f>
        <v>0</v>
      </c>
      <c r="N897">
        <f>_xlfn.XLOOKUP(FraudData[[#This Row],[location_mismatch]],Table10[Location Mismatch],Table10[Risk Points],0)</f>
        <v>0</v>
      </c>
      <c r="O897">
        <f>_xlfn.XLOOKUP(FraudData[[#This Row],[device_trust_score]],DeviceRules[Device Min],DeviceRules[Risk Points],,-1)</f>
        <v>1</v>
      </c>
      <c r="P897">
        <f>_xlfn.XLOOKUP(FraudData[[#This Row],[velocity_last_24h]],VelocityRules[Velocity Min],VelocityRules[Risk Points],,-1)</f>
        <v>0</v>
      </c>
      <c r="Q897">
        <f>_xlfn.XLOOKUP(FraudData[[#This Row],[merchant_category]],MerchantRules[Merchant Category],MerchantRules[Risk Points],0)</f>
        <v>1</v>
      </c>
      <c r="R897">
        <f>SUM(FraudData[[#This Row],[Amount Risk]:[Merchant Risk]])</f>
        <v>2</v>
      </c>
      <c r="S897" t="str" cm="1">
        <f t="array" ref="S897">_xlfn.IFS(FraudData[[#This Row],[Fraud Risk Score]]&gt;=8,"High Risk",FraudData[[#This Row],[Fraud Risk Score]]&gt;=6,"Medium Risk",TRUE,"Low Risk")</f>
        <v>Low Risk</v>
      </c>
    </row>
    <row r="898" spans="1:19">
      <c r="A898">
        <v>897</v>
      </c>
      <c r="B898">
        <v>62.45</v>
      </c>
      <c r="C898">
        <v>4</v>
      </c>
      <c r="D898" t="s">
        <v>50</v>
      </c>
      <c r="E898">
        <v>1</v>
      </c>
      <c r="F898">
        <v>0</v>
      </c>
      <c r="G898">
        <v>88</v>
      </c>
      <c r="H898">
        <v>1</v>
      </c>
      <c r="I898">
        <v>68</v>
      </c>
      <c r="J898">
        <v>0</v>
      </c>
      <c r="K898">
        <f>_xlfn.XLOOKUP(FraudData[[#This Row],[amount]],AmountRules[Amount Min],AmountRules[Risk Points],,-1)</f>
        <v>0</v>
      </c>
      <c r="L898">
        <f>_xlfn.XLOOKUP(FraudData[[#This Row],[transaction_hour]],TimeRules[Hour Min],TimeRules[Risk Points],,-1)</f>
        <v>0</v>
      </c>
      <c r="M898">
        <f>_xlfn.XLOOKUP(FraudData[[#This Row],[foreign_transaction]],ForeignRules[Foreign Transaction],ForeignRules[Risk Points],0)</f>
        <v>3</v>
      </c>
      <c r="N898">
        <f>_xlfn.XLOOKUP(FraudData[[#This Row],[location_mismatch]],Table10[Location Mismatch],Table10[Risk Points],0)</f>
        <v>0</v>
      </c>
      <c r="O898">
        <f>_xlfn.XLOOKUP(FraudData[[#This Row],[device_trust_score]],DeviceRules[Device Min],DeviceRules[Risk Points],,-1)</f>
        <v>0</v>
      </c>
      <c r="P898">
        <f>_xlfn.XLOOKUP(FraudData[[#This Row],[velocity_last_24h]],VelocityRules[Velocity Min],VelocityRules[Risk Points],,-1)</f>
        <v>0</v>
      </c>
      <c r="Q898">
        <f>_xlfn.XLOOKUP(FraudData[[#This Row],[merchant_category]],MerchantRules[Merchant Category],MerchantRules[Risk Points],0)</f>
        <v>0</v>
      </c>
      <c r="R898">
        <f>SUM(FraudData[[#This Row],[Amount Risk]:[Merchant Risk]])</f>
        <v>3</v>
      </c>
      <c r="S898" t="str" cm="1">
        <f t="array" ref="S898">_xlfn.IFS(FraudData[[#This Row],[Fraud Risk Score]]&gt;=8,"High Risk",FraudData[[#This Row],[Fraud Risk Score]]&gt;=6,"Medium Risk",TRUE,"Low Risk")</f>
        <v>Low Risk</v>
      </c>
    </row>
    <row r="899" spans="1:19">
      <c r="A899">
        <v>898</v>
      </c>
      <c r="B899">
        <v>407.99</v>
      </c>
      <c r="C899">
        <v>9</v>
      </c>
      <c r="D899" t="s">
        <v>47</v>
      </c>
      <c r="E899">
        <v>0</v>
      </c>
      <c r="F899">
        <v>0</v>
      </c>
      <c r="G899">
        <v>52</v>
      </c>
      <c r="H899">
        <v>5</v>
      </c>
      <c r="I899">
        <v>63</v>
      </c>
      <c r="J899">
        <v>0</v>
      </c>
      <c r="K899">
        <f>_xlfn.XLOOKUP(FraudData[[#This Row],[amount]],AmountRules[Amount Min],AmountRules[Risk Points],,-1)</f>
        <v>0</v>
      </c>
      <c r="L899">
        <f>_xlfn.XLOOKUP(FraudData[[#This Row],[transaction_hour]],TimeRules[Hour Min],TimeRules[Risk Points],,-1)</f>
        <v>0</v>
      </c>
      <c r="M899">
        <f>_xlfn.XLOOKUP(FraudData[[#This Row],[foreign_transaction]],ForeignRules[Foreign Transaction],ForeignRules[Risk Points],0)</f>
        <v>0</v>
      </c>
      <c r="N899">
        <f>_xlfn.XLOOKUP(FraudData[[#This Row],[location_mismatch]],Table10[Location Mismatch],Table10[Risk Points],0)</f>
        <v>0</v>
      </c>
      <c r="O899">
        <f>_xlfn.XLOOKUP(FraudData[[#This Row],[device_trust_score]],DeviceRules[Device Min],DeviceRules[Risk Points],,-1)</f>
        <v>1</v>
      </c>
      <c r="P899">
        <f>_xlfn.XLOOKUP(FraudData[[#This Row],[velocity_last_24h]],VelocityRules[Velocity Min],VelocityRules[Risk Points],,-1)</f>
        <v>3</v>
      </c>
      <c r="Q899">
        <f>_xlfn.XLOOKUP(FraudData[[#This Row],[merchant_category]],MerchantRules[Merchant Category],MerchantRules[Risk Points],0)</f>
        <v>0</v>
      </c>
      <c r="R899">
        <f>SUM(FraudData[[#This Row],[Amount Risk]:[Merchant Risk]])</f>
        <v>4</v>
      </c>
      <c r="S899" t="str" cm="1">
        <f t="array" ref="S899">_xlfn.IFS(FraudData[[#This Row],[Fraud Risk Score]]&gt;=8,"High Risk",FraudData[[#This Row],[Fraud Risk Score]]&gt;=6,"Medium Risk",TRUE,"Low Risk")</f>
        <v>Low Risk</v>
      </c>
    </row>
    <row r="900" spans="1:19">
      <c r="A900">
        <v>899</v>
      </c>
      <c r="B900">
        <v>2.36</v>
      </c>
      <c r="C900">
        <v>11</v>
      </c>
      <c r="D900" t="s">
        <v>47</v>
      </c>
      <c r="E900">
        <v>1</v>
      </c>
      <c r="F900">
        <v>0</v>
      </c>
      <c r="G900">
        <v>69</v>
      </c>
      <c r="H900">
        <v>6</v>
      </c>
      <c r="I900">
        <v>44</v>
      </c>
      <c r="J900">
        <v>0</v>
      </c>
      <c r="K900">
        <f>_xlfn.XLOOKUP(FraudData[[#This Row],[amount]],AmountRules[Amount Min],AmountRules[Risk Points],,-1)</f>
        <v>0</v>
      </c>
      <c r="L900">
        <f>_xlfn.XLOOKUP(FraudData[[#This Row],[transaction_hour]],TimeRules[Hour Min],TimeRules[Risk Points],,-1)</f>
        <v>0</v>
      </c>
      <c r="M900">
        <f>_xlfn.XLOOKUP(FraudData[[#This Row],[foreign_transaction]],ForeignRules[Foreign Transaction],ForeignRules[Risk Points],0)</f>
        <v>3</v>
      </c>
      <c r="N900">
        <f>_xlfn.XLOOKUP(FraudData[[#This Row],[location_mismatch]],Table10[Location Mismatch],Table10[Risk Points],0)</f>
        <v>0</v>
      </c>
      <c r="O900">
        <f>_xlfn.XLOOKUP(FraudData[[#This Row],[device_trust_score]],DeviceRules[Device Min],DeviceRules[Risk Points],,-1)</f>
        <v>1</v>
      </c>
      <c r="P900">
        <f>_xlfn.XLOOKUP(FraudData[[#This Row],[velocity_last_24h]],VelocityRules[Velocity Min],VelocityRules[Risk Points],,-1)</f>
        <v>3</v>
      </c>
      <c r="Q900">
        <f>_xlfn.XLOOKUP(FraudData[[#This Row],[merchant_category]],MerchantRules[Merchant Category],MerchantRules[Risk Points],0)</f>
        <v>0</v>
      </c>
      <c r="R900">
        <f>SUM(FraudData[[#This Row],[Amount Risk]:[Merchant Risk]])</f>
        <v>7</v>
      </c>
      <c r="S900" t="str" cm="1">
        <f t="array" ref="S900">_xlfn.IFS(FraudData[[#This Row],[Fraud Risk Score]]&gt;=8,"High Risk",FraudData[[#This Row],[Fraud Risk Score]]&gt;=6,"Medium Risk",TRUE,"Low Risk")</f>
        <v>Medium Risk</v>
      </c>
    </row>
    <row r="901" spans="1:19">
      <c r="A901">
        <v>900</v>
      </c>
      <c r="B901">
        <v>16.09</v>
      </c>
      <c r="C901">
        <v>16</v>
      </c>
      <c r="D901" t="s">
        <v>46</v>
      </c>
      <c r="E901">
        <v>1</v>
      </c>
      <c r="F901">
        <v>0</v>
      </c>
      <c r="G901">
        <v>45</v>
      </c>
      <c r="H901">
        <v>1</v>
      </c>
      <c r="I901">
        <v>35</v>
      </c>
      <c r="J901">
        <v>0</v>
      </c>
      <c r="K901">
        <f>_xlfn.XLOOKUP(FraudData[[#This Row],[amount]],AmountRules[Amount Min],AmountRules[Risk Points],,-1)</f>
        <v>0</v>
      </c>
      <c r="L901">
        <f>_xlfn.XLOOKUP(FraudData[[#This Row],[transaction_hour]],TimeRules[Hour Min],TimeRules[Risk Points],,-1)</f>
        <v>0</v>
      </c>
      <c r="M901">
        <f>_xlfn.XLOOKUP(FraudData[[#This Row],[foreign_transaction]],ForeignRules[Foreign Transaction],ForeignRules[Risk Points],0)</f>
        <v>3</v>
      </c>
      <c r="N901">
        <f>_xlfn.XLOOKUP(FraudData[[#This Row],[location_mismatch]],Table10[Location Mismatch],Table10[Risk Points],0)</f>
        <v>0</v>
      </c>
      <c r="O901">
        <f>_xlfn.XLOOKUP(FraudData[[#This Row],[device_trust_score]],DeviceRules[Device Min],DeviceRules[Risk Points],,-1)</f>
        <v>2</v>
      </c>
      <c r="P901">
        <f>_xlfn.XLOOKUP(FraudData[[#This Row],[velocity_last_24h]],VelocityRules[Velocity Min],VelocityRules[Risk Points],,-1)</f>
        <v>0</v>
      </c>
      <c r="Q901">
        <f>_xlfn.XLOOKUP(FraudData[[#This Row],[merchant_category]],MerchantRules[Merchant Category],MerchantRules[Risk Points],0)</f>
        <v>0</v>
      </c>
      <c r="R901">
        <f>SUM(FraudData[[#This Row],[Amount Risk]:[Merchant Risk]])</f>
        <v>5</v>
      </c>
      <c r="S901" t="str" cm="1">
        <f t="array" ref="S901">_xlfn.IFS(FraudData[[#This Row],[Fraud Risk Score]]&gt;=8,"High Risk",FraudData[[#This Row],[Fraud Risk Score]]&gt;=6,"Medium Risk",TRUE,"Low Risk")</f>
        <v>Low Risk</v>
      </c>
    </row>
    <row r="902" spans="1:19">
      <c r="A902">
        <v>901</v>
      </c>
      <c r="B902">
        <v>41.95</v>
      </c>
      <c r="C902">
        <v>20</v>
      </c>
      <c r="D902" t="s">
        <v>46</v>
      </c>
      <c r="E902">
        <v>0</v>
      </c>
      <c r="F902">
        <v>0</v>
      </c>
      <c r="G902">
        <v>51</v>
      </c>
      <c r="H902">
        <v>4</v>
      </c>
      <c r="I902">
        <v>30</v>
      </c>
      <c r="J902">
        <v>0</v>
      </c>
      <c r="K902">
        <f>_xlfn.XLOOKUP(FraudData[[#This Row],[amount]],AmountRules[Amount Min],AmountRules[Risk Points],,-1)</f>
        <v>0</v>
      </c>
      <c r="L902">
        <f>_xlfn.XLOOKUP(FraudData[[#This Row],[transaction_hour]],TimeRules[Hour Min],TimeRules[Risk Points],,-1)</f>
        <v>0</v>
      </c>
      <c r="M902">
        <f>_xlfn.XLOOKUP(FraudData[[#This Row],[foreign_transaction]],ForeignRules[Foreign Transaction],ForeignRules[Risk Points],0)</f>
        <v>0</v>
      </c>
      <c r="N902">
        <f>_xlfn.XLOOKUP(FraudData[[#This Row],[location_mismatch]],Table10[Location Mismatch],Table10[Risk Points],0)</f>
        <v>0</v>
      </c>
      <c r="O902">
        <f>_xlfn.XLOOKUP(FraudData[[#This Row],[device_trust_score]],DeviceRules[Device Min],DeviceRules[Risk Points],,-1)</f>
        <v>1</v>
      </c>
      <c r="P902">
        <f>_xlfn.XLOOKUP(FraudData[[#This Row],[velocity_last_24h]],VelocityRules[Velocity Min],VelocityRules[Risk Points],,-1)</f>
        <v>0</v>
      </c>
      <c r="Q902">
        <f>_xlfn.XLOOKUP(FraudData[[#This Row],[merchant_category]],MerchantRules[Merchant Category],MerchantRules[Risk Points],0)</f>
        <v>0</v>
      </c>
      <c r="R902">
        <f>SUM(FraudData[[#This Row],[Amount Risk]:[Merchant Risk]])</f>
        <v>1</v>
      </c>
      <c r="S902" t="str" cm="1">
        <f t="array" ref="S902">_xlfn.IFS(FraudData[[#This Row],[Fraud Risk Score]]&gt;=8,"High Risk",FraudData[[#This Row],[Fraud Risk Score]]&gt;=6,"Medium Risk",TRUE,"Low Risk")</f>
        <v>Low Risk</v>
      </c>
    </row>
    <row r="903" spans="1:19">
      <c r="A903">
        <v>902</v>
      </c>
      <c r="B903">
        <v>4.84</v>
      </c>
      <c r="C903">
        <v>5</v>
      </c>
      <c r="D903" t="s">
        <v>48</v>
      </c>
      <c r="E903">
        <v>0</v>
      </c>
      <c r="F903">
        <v>0</v>
      </c>
      <c r="G903">
        <v>59</v>
      </c>
      <c r="H903">
        <v>2</v>
      </c>
      <c r="I903">
        <v>61</v>
      </c>
      <c r="J903">
        <v>0</v>
      </c>
      <c r="K903">
        <f>_xlfn.XLOOKUP(FraudData[[#This Row],[amount]],AmountRules[Amount Min],AmountRules[Risk Points],,-1)</f>
        <v>0</v>
      </c>
      <c r="L903">
        <f>_xlfn.XLOOKUP(FraudData[[#This Row],[transaction_hour]],TimeRules[Hour Min],TimeRules[Risk Points],,-1)</f>
        <v>0</v>
      </c>
      <c r="M903">
        <f>_xlfn.XLOOKUP(FraudData[[#This Row],[foreign_transaction]],ForeignRules[Foreign Transaction],ForeignRules[Risk Points],0)</f>
        <v>0</v>
      </c>
      <c r="N903">
        <f>_xlfn.XLOOKUP(FraudData[[#This Row],[location_mismatch]],Table10[Location Mismatch],Table10[Risk Points],0)</f>
        <v>0</v>
      </c>
      <c r="O903">
        <f>_xlfn.XLOOKUP(FraudData[[#This Row],[device_trust_score]],DeviceRules[Device Min],DeviceRules[Risk Points],,-1)</f>
        <v>1</v>
      </c>
      <c r="P903">
        <f>_xlfn.XLOOKUP(FraudData[[#This Row],[velocity_last_24h]],VelocityRules[Velocity Min],VelocityRules[Risk Points],,-1)</f>
        <v>0</v>
      </c>
      <c r="Q903">
        <f>_xlfn.XLOOKUP(FraudData[[#This Row],[merchant_category]],MerchantRules[Merchant Category],MerchantRules[Risk Points],0)</f>
        <v>0</v>
      </c>
      <c r="R903">
        <f>SUM(FraudData[[#This Row],[Amount Risk]:[Merchant Risk]])</f>
        <v>1</v>
      </c>
      <c r="S903" t="str" cm="1">
        <f t="array" ref="S903">_xlfn.IFS(FraudData[[#This Row],[Fraud Risk Score]]&gt;=8,"High Risk",FraudData[[#This Row],[Fraud Risk Score]]&gt;=6,"Medium Risk",TRUE,"Low Risk")</f>
        <v>Low Risk</v>
      </c>
    </row>
    <row r="904" spans="1:19">
      <c r="A904">
        <v>903</v>
      </c>
      <c r="B904">
        <v>36.04</v>
      </c>
      <c r="C904">
        <v>2</v>
      </c>
      <c r="D904" t="s">
        <v>46</v>
      </c>
      <c r="E904">
        <v>0</v>
      </c>
      <c r="F904">
        <v>0</v>
      </c>
      <c r="G904">
        <v>72</v>
      </c>
      <c r="H904">
        <v>1</v>
      </c>
      <c r="I904">
        <v>48</v>
      </c>
      <c r="J904">
        <v>0</v>
      </c>
      <c r="K904">
        <f>_xlfn.XLOOKUP(FraudData[[#This Row],[amount]],AmountRules[Amount Min],AmountRules[Risk Points],,-1)</f>
        <v>0</v>
      </c>
      <c r="L904">
        <f>_xlfn.XLOOKUP(FraudData[[#This Row],[transaction_hour]],TimeRules[Hour Min],TimeRules[Risk Points],,-1)</f>
        <v>3</v>
      </c>
      <c r="M904">
        <f>_xlfn.XLOOKUP(FraudData[[#This Row],[foreign_transaction]],ForeignRules[Foreign Transaction],ForeignRules[Risk Points],0)</f>
        <v>0</v>
      </c>
      <c r="N904">
        <f>_xlfn.XLOOKUP(FraudData[[#This Row],[location_mismatch]],Table10[Location Mismatch],Table10[Risk Points],0)</f>
        <v>0</v>
      </c>
      <c r="O904">
        <f>_xlfn.XLOOKUP(FraudData[[#This Row],[device_trust_score]],DeviceRules[Device Min],DeviceRules[Risk Points],,-1)</f>
        <v>0</v>
      </c>
      <c r="P904">
        <f>_xlfn.XLOOKUP(FraudData[[#This Row],[velocity_last_24h]],VelocityRules[Velocity Min],VelocityRules[Risk Points],,-1)</f>
        <v>0</v>
      </c>
      <c r="Q904">
        <f>_xlfn.XLOOKUP(FraudData[[#This Row],[merchant_category]],MerchantRules[Merchant Category],MerchantRules[Risk Points],0)</f>
        <v>0</v>
      </c>
      <c r="R904">
        <f>SUM(FraudData[[#This Row],[Amount Risk]:[Merchant Risk]])</f>
        <v>3</v>
      </c>
      <c r="S904" t="str" cm="1">
        <f t="array" ref="S904">_xlfn.IFS(FraudData[[#This Row],[Fraud Risk Score]]&gt;=8,"High Risk",FraudData[[#This Row],[Fraud Risk Score]]&gt;=6,"Medium Risk",TRUE,"Low Risk")</f>
        <v>Low Risk</v>
      </c>
    </row>
    <row r="905" spans="1:19">
      <c r="A905">
        <v>904</v>
      </c>
      <c r="B905">
        <v>157.46</v>
      </c>
      <c r="C905">
        <v>14</v>
      </c>
      <c r="D905" t="s">
        <v>48</v>
      </c>
      <c r="E905">
        <v>0</v>
      </c>
      <c r="F905">
        <v>0</v>
      </c>
      <c r="G905">
        <v>47</v>
      </c>
      <c r="H905">
        <v>3</v>
      </c>
      <c r="I905">
        <v>20</v>
      </c>
      <c r="J905">
        <v>0</v>
      </c>
      <c r="K905">
        <f>_xlfn.XLOOKUP(FraudData[[#This Row],[amount]],AmountRules[Amount Min],AmountRules[Risk Points],,-1)</f>
        <v>0</v>
      </c>
      <c r="L905">
        <f>_xlfn.XLOOKUP(FraudData[[#This Row],[transaction_hour]],TimeRules[Hour Min],TimeRules[Risk Points],,-1)</f>
        <v>0</v>
      </c>
      <c r="M905">
        <f>_xlfn.XLOOKUP(FraudData[[#This Row],[foreign_transaction]],ForeignRules[Foreign Transaction],ForeignRules[Risk Points],0)</f>
        <v>0</v>
      </c>
      <c r="N905">
        <f>_xlfn.XLOOKUP(FraudData[[#This Row],[location_mismatch]],Table10[Location Mismatch],Table10[Risk Points],0)</f>
        <v>0</v>
      </c>
      <c r="O905">
        <f>_xlfn.XLOOKUP(FraudData[[#This Row],[device_trust_score]],DeviceRules[Device Min],DeviceRules[Risk Points],,-1)</f>
        <v>2</v>
      </c>
      <c r="P905">
        <f>_xlfn.XLOOKUP(FraudData[[#This Row],[velocity_last_24h]],VelocityRules[Velocity Min],VelocityRules[Risk Points],,-1)</f>
        <v>0</v>
      </c>
      <c r="Q905">
        <f>_xlfn.XLOOKUP(FraudData[[#This Row],[merchant_category]],MerchantRules[Merchant Category],MerchantRules[Risk Points],0)</f>
        <v>0</v>
      </c>
      <c r="R905">
        <f>SUM(FraudData[[#This Row],[Amount Risk]:[Merchant Risk]])</f>
        <v>2</v>
      </c>
      <c r="S905" t="str" cm="1">
        <f t="array" ref="S905">_xlfn.IFS(FraudData[[#This Row],[Fraud Risk Score]]&gt;=8,"High Risk",FraudData[[#This Row],[Fraud Risk Score]]&gt;=6,"Medium Risk",TRUE,"Low Risk")</f>
        <v>Low Risk</v>
      </c>
    </row>
    <row r="906" spans="1:19">
      <c r="A906">
        <v>905</v>
      </c>
      <c r="B906">
        <v>98.49</v>
      </c>
      <c r="C906">
        <v>6</v>
      </c>
      <c r="D906" t="s">
        <v>49</v>
      </c>
      <c r="E906">
        <v>0</v>
      </c>
      <c r="F906">
        <v>0</v>
      </c>
      <c r="G906">
        <v>88</v>
      </c>
      <c r="H906">
        <v>3</v>
      </c>
      <c r="I906">
        <v>48</v>
      </c>
      <c r="J906">
        <v>0</v>
      </c>
      <c r="K906">
        <f>_xlfn.XLOOKUP(FraudData[[#This Row],[amount]],AmountRules[Amount Min],AmountRules[Risk Points],,-1)</f>
        <v>0</v>
      </c>
      <c r="L906">
        <f>_xlfn.XLOOKUP(FraudData[[#This Row],[transaction_hour]],TimeRules[Hour Min],TimeRules[Risk Points],,-1)</f>
        <v>0</v>
      </c>
      <c r="M906">
        <f>_xlfn.XLOOKUP(FraudData[[#This Row],[foreign_transaction]],ForeignRules[Foreign Transaction],ForeignRules[Risk Points],0)</f>
        <v>0</v>
      </c>
      <c r="N906">
        <f>_xlfn.XLOOKUP(FraudData[[#This Row],[location_mismatch]],Table10[Location Mismatch],Table10[Risk Points],0)</f>
        <v>0</v>
      </c>
      <c r="O906">
        <f>_xlfn.XLOOKUP(FraudData[[#This Row],[device_trust_score]],DeviceRules[Device Min],DeviceRules[Risk Points],,-1)</f>
        <v>0</v>
      </c>
      <c r="P906">
        <f>_xlfn.XLOOKUP(FraudData[[#This Row],[velocity_last_24h]],VelocityRules[Velocity Min],VelocityRules[Risk Points],,-1)</f>
        <v>0</v>
      </c>
      <c r="Q906">
        <f>_xlfn.XLOOKUP(FraudData[[#This Row],[merchant_category]],MerchantRules[Merchant Category],MerchantRules[Risk Points],0)</f>
        <v>1</v>
      </c>
      <c r="R906">
        <f>SUM(FraudData[[#This Row],[Amount Risk]:[Merchant Risk]])</f>
        <v>1</v>
      </c>
      <c r="S906" t="str" cm="1">
        <f t="array" ref="S906">_xlfn.IFS(FraudData[[#This Row],[Fraud Risk Score]]&gt;=8,"High Risk",FraudData[[#This Row],[Fraud Risk Score]]&gt;=6,"Medium Risk",TRUE,"Low Risk")</f>
        <v>Low Risk</v>
      </c>
    </row>
    <row r="907" spans="1:19">
      <c r="A907">
        <v>906</v>
      </c>
      <c r="B907">
        <v>401.74</v>
      </c>
      <c r="C907">
        <v>5</v>
      </c>
      <c r="D907" t="s">
        <v>50</v>
      </c>
      <c r="E907">
        <v>0</v>
      </c>
      <c r="F907">
        <v>0</v>
      </c>
      <c r="G907">
        <v>37</v>
      </c>
      <c r="H907">
        <v>3</v>
      </c>
      <c r="I907">
        <v>41</v>
      </c>
      <c r="J907">
        <v>0</v>
      </c>
      <c r="K907">
        <f>_xlfn.XLOOKUP(FraudData[[#This Row],[amount]],AmountRules[Amount Min],AmountRules[Risk Points],,-1)</f>
        <v>0</v>
      </c>
      <c r="L907">
        <f>_xlfn.XLOOKUP(FraudData[[#This Row],[transaction_hour]],TimeRules[Hour Min],TimeRules[Risk Points],,-1)</f>
        <v>0</v>
      </c>
      <c r="M907">
        <f>_xlfn.XLOOKUP(FraudData[[#This Row],[foreign_transaction]],ForeignRules[Foreign Transaction],ForeignRules[Risk Points],0)</f>
        <v>0</v>
      </c>
      <c r="N907">
        <f>_xlfn.XLOOKUP(FraudData[[#This Row],[location_mismatch]],Table10[Location Mismatch],Table10[Risk Points],0)</f>
        <v>0</v>
      </c>
      <c r="O907">
        <f>_xlfn.XLOOKUP(FraudData[[#This Row],[device_trust_score]],DeviceRules[Device Min],DeviceRules[Risk Points],,-1)</f>
        <v>2</v>
      </c>
      <c r="P907">
        <f>_xlfn.XLOOKUP(FraudData[[#This Row],[velocity_last_24h]],VelocityRules[Velocity Min],VelocityRules[Risk Points],,-1)</f>
        <v>0</v>
      </c>
      <c r="Q907">
        <f>_xlfn.XLOOKUP(FraudData[[#This Row],[merchant_category]],MerchantRules[Merchant Category],MerchantRules[Risk Points],0)</f>
        <v>0</v>
      </c>
      <c r="R907">
        <f>SUM(FraudData[[#This Row],[Amount Risk]:[Merchant Risk]])</f>
        <v>2</v>
      </c>
      <c r="S907" t="str" cm="1">
        <f t="array" ref="S907">_xlfn.IFS(FraudData[[#This Row],[Fraud Risk Score]]&gt;=8,"High Risk",FraudData[[#This Row],[Fraud Risk Score]]&gt;=6,"Medium Risk",TRUE,"Low Risk")</f>
        <v>Low Risk</v>
      </c>
    </row>
    <row r="908" spans="1:19">
      <c r="A908">
        <v>907</v>
      </c>
      <c r="B908">
        <v>306.13</v>
      </c>
      <c r="C908">
        <v>3</v>
      </c>
      <c r="D908" t="s">
        <v>47</v>
      </c>
      <c r="E908">
        <v>0</v>
      </c>
      <c r="F908">
        <v>0</v>
      </c>
      <c r="G908">
        <v>54</v>
      </c>
      <c r="H908">
        <v>1</v>
      </c>
      <c r="I908">
        <v>54</v>
      </c>
      <c r="J908">
        <v>0</v>
      </c>
      <c r="K908">
        <f>_xlfn.XLOOKUP(FraudData[[#This Row],[amount]],AmountRules[Amount Min],AmountRules[Risk Points],,-1)</f>
        <v>0</v>
      </c>
      <c r="L908">
        <f>_xlfn.XLOOKUP(FraudData[[#This Row],[transaction_hour]],TimeRules[Hour Min],TimeRules[Risk Points],,-1)</f>
        <v>3</v>
      </c>
      <c r="M908">
        <f>_xlfn.XLOOKUP(FraudData[[#This Row],[foreign_transaction]],ForeignRules[Foreign Transaction],ForeignRules[Risk Points],0)</f>
        <v>0</v>
      </c>
      <c r="N908">
        <f>_xlfn.XLOOKUP(FraudData[[#This Row],[location_mismatch]],Table10[Location Mismatch],Table10[Risk Points],0)</f>
        <v>0</v>
      </c>
      <c r="O908">
        <f>_xlfn.XLOOKUP(FraudData[[#This Row],[device_trust_score]],DeviceRules[Device Min],DeviceRules[Risk Points],,-1)</f>
        <v>1</v>
      </c>
      <c r="P908">
        <f>_xlfn.XLOOKUP(FraudData[[#This Row],[velocity_last_24h]],VelocityRules[Velocity Min],VelocityRules[Risk Points],,-1)</f>
        <v>0</v>
      </c>
      <c r="Q908">
        <f>_xlfn.XLOOKUP(FraudData[[#This Row],[merchant_category]],MerchantRules[Merchant Category],MerchantRules[Risk Points],0)</f>
        <v>0</v>
      </c>
      <c r="R908">
        <f>SUM(FraudData[[#This Row],[Amount Risk]:[Merchant Risk]])</f>
        <v>4</v>
      </c>
      <c r="S908" t="str" cm="1">
        <f t="array" ref="S908">_xlfn.IFS(FraudData[[#This Row],[Fraud Risk Score]]&gt;=8,"High Risk",FraudData[[#This Row],[Fraud Risk Score]]&gt;=6,"Medium Risk",TRUE,"Low Risk")</f>
        <v>Low Risk</v>
      </c>
    </row>
    <row r="909" spans="1:19">
      <c r="A909">
        <v>908</v>
      </c>
      <c r="B909">
        <v>75.290000000000006</v>
      </c>
      <c r="C909">
        <v>18</v>
      </c>
      <c r="D909" t="s">
        <v>49</v>
      </c>
      <c r="E909">
        <v>0</v>
      </c>
      <c r="F909">
        <v>1</v>
      </c>
      <c r="G909">
        <v>98</v>
      </c>
      <c r="H909">
        <v>5</v>
      </c>
      <c r="I909">
        <v>39</v>
      </c>
      <c r="J909">
        <v>0</v>
      </c>
      <c r="K909">
        <f>_xlfn.XLOOKUP(FraudData[[#This Row],[amount]],AmountRules[Amount Min],AmountRules[Risk Points],,-1)</f>
        <v>0</v>
      </c>
      <c r="L909">
        <f>_xlfn.XLOOKUP(FraudData[[#This Row],[transaction_hour]],TimeRules[Hour Min],TimeRules[Risk Points],,-1)</f>
        <v>0</v>
      </c>
      <c r="M909">
        <f>_xlfn.XLOOKUP(FraudData[[#This Row],[foreign_transaction]],ForeignRules[Foreign Transaction],ForeignRules[Risk Points],0)</f>
        <v>0</v>
      </c>
      <c r="N909">
        <f>_xlfn.XLOOKUP(FraudData[[#This Row],[location_mismatch]],Table10[Location Mismatch],Table10[Risk Points],0)</f>
        <v>3</v>
      </c>
      <c r="O909">
        <f>_xlfn.XLOOKUP(FraudData[[#This Row],[device_trust_score]],DeviceRules[Device Min],DeviceRules[Risk Points],,-1)</f>
        <v>0</v>
      </c>
      <c r="P909">
        <f>_xlfn.XLOOKUP(FraudData[[#This Row],[velocity_last_24h]],VelocityRules[Velocity Min],VelocityRules[Risk Points],,-1)</f>
        <v>3</v>
      </c>
      <c r="Q909">
        <f>_xlfn.XLOOKUP(FraudData[[#This Row],[merchant_category]],MerchantRules[Merchant Category],MerchantRules[Risk Points],0)</f>
        <v>1</v>
      </c>
      <c r="R909">
        <f>SUM(FraudData[[#This Row],[Amount Risk]:[Merchant Risk]])</f>
        <v>7</v>
      </c>
      <c r="S909" t="str" cm="1">
        <f t="array" ref="S909">_xlfn.IFS(FraudData[[#This Row],[Fraud Risk Score]]&gt;=8,"High Risk",FraudData[[#This Row],[Fraud Risk Score]]&gt;=6,"Medium Risk",TRUE,"Low Risk")</f>
        <v>Medium Risk</v>
      </c>
    </row>
    <row r="910" spans="1:19">
      <c r="A910">
        <v>909</v>
      </c>
      <c r="B910">
        <v>54.06</v>
      </c>
      <c r="C910">
        <v>4</v>
      </c>
      <c r="D910" t="s">
        <v>49</v>
      </c>
      <c r="E910">
        <v>0</v>
      </c>
      <c r="F910">
        <v>0</v>
      </c>
      <c r="G910">
        <v>44</v>
      </c>
      <c r="H910">
        <v>3</v>
      </c>
      <c r="I910">
        <v>50</v>
      </c>
      <c r="J910">
        <v>0</v>
      </c>
      <c r="K910">
        <f>_xlfn.XLOOKUP(FraudData[[#This Row],[amount]],AmountRules[Amount Min],AmountRules[Risk Points],,-1)</f>
        <v>0</v>
      </c>
      <c r="L910">
        <f>_xlfn.XLOOKUP(FraudData[[#This Row],[transaction_hour]],TimeRules[Hour Min],TimeRules[Risk Points],,-1)</f>
        <v>0</v>
      </c>
      <c r="M910">
        <f>_xlfn.XLOOKUP(FraudData[[#This Row],[foreign_transaction]],ForeignRules[Foreign Transaction],ForeignRules[Risk Points],0)</f>
        <v>0</v>
      </c>
      <c r="N910">
        <f>_xlfn.XLOOKUP(FraudData[[#This Row],[location_mismatch]],Table10[Location Mismatch],Table10[Risk Points],0)</f>
        <v>0</v>
      </c>
      <c r="O910">
        <f>_xlfn.XLOOKUP(FraudData[[#This Row],[device_trust_score]],DeviceRules[Device Min],DeviceRules[Risk Points],,-1)</f>
        <v>2</v>
      </c>
      <c r="P910">
        <f>_xlfn.XLOOKUP(FraudData[[#This Row],[velocity_last_24h]],VelocityRules[Velocity Min],VelocityRules[Risk Points],,-1)</f>
        <v>0</v>
      </c>
      <c r="Q910">
        <f>_xlfn.XLOOKUP(FraudData[[#This Row],[merchant_category]],MerchantRules[Merchant Category],MerchantRules[Risk Points],0)</f>
        <v>1</v>
      </c>
      <c r="R910">
        <f>SUM(FraudData[[#This Row],[Amount Risk]:[Merchant Risk]])</f>
        <v>3</v>
      </c>
      <c r="S910" t="str" cm="1">
        <f t="array" ref="S910">_xlfn.IFS(FraudData[[#This Row],[Fraud Risk Score]]&gt;=8,"High Risk",FraudData[[#This Row],[Fraud Risk Score]]&gt;=6,"Medium Risk",TRUE,"Low Risk")</f>
        <v>Low Risk</v>
      </c>
    </row>
    <row r="911" spans="1:19">
      <c r="A911">
        <v>910</v>
      </c>
      <c r="B911">
        <v>85.96</v>
      </c>
      <c r="C911">
        <v>2</v>
      </c>
      <c r="D911" t="s">
        <v>48</v>
      </c>
      <c r="E911">
        <v>0</v>
      </c>
      <c r="F911">
        <v>0</v>
      </c>
      <c r="G911">
        <v>30</v>
      </c>
      <c r="H911">
        <v>1</v>
      </c>
      <c r="I911">
        <v>62</v>
      </c>
      <c r="J911">
        <v>0</v>
      </c>
      <c r="K911">
        <f>_xlfn.XLOOKUP(FraudData[[#This Row],[amount]],AmountRules[Amount Min],AmountRules[Risk Points],,-1)</f>
        <v>0</v>
      </c>
      <c r="L911">
        <f>_xlfn.XLOOKUP(FraudData[[#This Row],[transaction_hour]],TimeRules[Hour Min],TimeRules[Risk Points],,-1)</f>
        <v>3</v>
      </c>
      <c r="M911">
        <f>_xlfn.XLOOKUP(FraudData[[#This Row],[foreign_transaction]],ForeignRules[Foreign Transaction],ForeignRules[Risk Points],0)</f>
        <v>0</v>
      </c>
      <c r="N911">
        <f>_xlfn.XLOOKUP(FraudData[[#This Row],[location_mismatch]],Table10[Location Mismatch],Table10[Risk Points],0)</f>
        <v>0</v>
      </c>
      <c r="O911">
        <f>_xlfn.XLOOKUP(FraudData[[#This Row],[device_trust_score]],DeviceRules[Device Min],DeviceRules[Risk Points],,-1)</f>
        <v>2</v>
      </c>
      <c r="P911">
        <f>_xlfn.XLOOKUP(FraudData[[#This Row],[velocity_last_24h]],VelocityRules[Velocity Min],VelocityRules[Risk Points],,-1)</f>
        <v>0</v>
      </c>
      <c r="Q911">
        <f>_xlfn.XLOOKUP(FraudData[[#This Row],[merchant_category]],MerchantRules[Merchant Category],MerchantRules[Risk Points],0)</f>
        <v>0</v>
      </c>
      <c r="R911">
        <f>SUM(FraudData[[#This Row],[Amount Risk]:[Merchant Risk]])</f>
        <v>5</v>
      </c>
      <c r="S911" t="str" cm="1">
        <f t="array" ref="S911">_xlfn.IFS(FraudData[[#This Row],[Fraud Risk Score]]&gt;=8,"High Risk",FraudData[[#This Row],[Fraud Risk Score]]&gt;=6,"Medium Risk",TRUE,"Low Risk")</f>
        <v>Low Risk</v>
      </c>
    </row>
    <row r="912" spans="1:19">
      <c r="A912">
        <v>911</v>
      </c>
      <c r="B912">
        <v>160.62</v>
      </c>
      <c r="C912">
        <v>8</v>
      </c>
      <c r="D912" t="s">
        <v>50</v>
      </c>
      <c r="E912">
        <v>0</v>
      </c>
      <c r="F912">
        <v>0</v>
      </c>
      <c r="G912">
        <v>43</v>
      </c>
      <c r="H912">
        <v>2</v>
      </c>
      <c r="I912">
        <v>32</v>
      </c>
      <c r="J912">
        <v>0</v>
      </c>
      <c r="K912">
        <f>_xlfn.XLOOKUP(FraudData[[#This Row],[amount]],AmountRules[Amount Min],AmountRules[Risk Points],,-1)</f>
        <v>0</v>
      </c>
      <c r="L912">
        <f>_xlfn.XLOOKUP(FraudData[[#This Row],[transaction_hour]],TimeRules[Hour Min],TimeRules[Risk Points],,-1)</f>
        <v>0</v>
      </c>
      <c r="M912">
        <f>_xlfn.XLOOKUP(FraudData[[#This Row],[foreign_transaction]],ForeignRules[Foreign Transaction],ForeignRules[Risk Points],0)</f>
        <v>0</v>
      </c>
      <c r="N912">
        <f>_xlfn.XLOOKUP(FraudData[[#This Row],[location_mismatch]],Table10[Location Mismatch],Table10[Risk Points],0)</f>
        <v>0</v>
      </c>
      <c r="O912">
        <f>_xlfn.XLOOKUP(FraudData[[#This Row],[device_trust_score]],DeviceRules[Device Min],DeviceRules[Risk Points],,-1)</f>
        <v>2</v>
      </c>
      <c r="P912">
        <f>_xlfn.XLOOKUP(FraudData[[#This Row],[velocity_last_24h]],VelocityRules[Velocity Min],VelocityRules[Risk Points],,-1)</f>
        <v>0</v>
      </c>
      <c r="Q912">
        <f>_xlfn.XLOOKUP(FraudData[[#This Row],[merchant_category]],MerchantRules[Merchant Category],MerchantRules[Risk Points],0)</f>
        <v>0</v>
      </c>
      <c r="R912">
        <f>SUM(FraudData[[#This Row],[Amount Risk]:[Merchant Risk]])</f>
        <v>2</v>
      </c>
      <c r="S912" t="str" cm="1">
        <f t="array" ref="S912">_xlfn.IFS(FraudData[[#This Row],[Fraud Risk Score]]&gt;=8,"High Risk",FraudData[[#This Row],[Fraud Risk Score]]&gt;=6,"Medium Risk",TRUE,"Low Risk")</f>
        <v>Low Risk</v>
      </c>
    </row>
    <row r="913" spans="1:19">
      <c r="A913">
        <v>912</v>
      </c>
      <c r="B913">
        <v>56.17</v>
      </c>
      <c r="C913">
        <v>5</v>
      </c>
      <c r="D913" t="s">
        <v>48</v>
      </c>
      <c r="E913">
        <v>0</v>
      </c>
      <c r="F913">
        <v>0</v>
      </c>
      <c r="G913">
        <v>91</v>
      </c>
      <c r="H913">
        <v>3</v>
      </c>
      <c r="I913">
        <v>55</v>
      </c>
      <c r="J913">
        <v>0</v>
      </c>
      <c r="K913">
        <f>_xlfn.XLOOKUP(FraudData[[#This Row],[amount]],AmountRules[Amount Min],AmountRules[Risk Points],,-1)</f>
        <v>0</v>
      </c>
      <c r="L913">
        <f>_xlfn.XLOOKUP(FraudData[[#This Row],[transaction_hour]],TimeRules[Hour Min],TimeRules[Risk Points],,-1)</f>
        <v>0</v>
      </c>
      <c r="M913">
        <f>_xlfn.XLOOKUP(FraudData[[#This Row],[foreign_transaction]],ForeignRules[Foreign Transaction],ForeignRules[Risk Points],0)</f>
        <v>0</v>
      </c>
      <c r="N913">
        <f>_xlfn.XLOOKUP(FraudData[[#This Row],[location_mismatch]],Table10[Location Mismatch],Table10[Risk Points],0)</f>
        <v>0</v>
      </c>
      <c r="O913">
        <f>_xlfn.XLOOKUP(FraudData[[#This Row],[device_trust_score]],DeviceRules[Device Min],DeviceRules[Risk Points],,-1)</f>
        <v>0</v>
      </c>
      <c r="P913">
        <f>_xlfn.XLOOKUP(FraudData[[#This Row],[velocity_last_24h]],VelocityRules[Velocity Min],VelocityRules[Risk Points],,-1)</f>
        <v>0</v>
      </c>
      <c r="Q913">
        <f>_xlfn.XLOOKUP(FraudData[[#This Row],[merchant_category]],MerchantRules[Merchant Category],MerchantRules[Risk Points],0)</f>
        <v>0</v>
      </c>
      <c r="R913">
        <f>SUM(FraudData[[#This Row],[Amount Risk]:[Merchant Risk]])</f>
        <v>0</v>
      </c>
      <c r="S913" t="str" cm="1">
        <f t="array" ref="S913">_xlfn.IFS(FraudData[[#This Row],[Fraud Risk Score]]&gt;=8,"High Risk",FraudData[[#This Row],[Fraud Risk Score]]&gt;=6,"Medium Risk",TRUE,"Low Risk")</f>
        <v>Low Risk</v>
      </c>
    </row>
    <row r="914" spans="1:19">
      <c r="A914">
        <v>913</v>
      </c>
      <c r="B914">
        <v>176.14</v>
      </c>
      <c r="C914">
        <v>12</v>
      </c>
      <c r="D914" t="s">
        <v>49</v>
      </c>
      <c r="E914">
        <v>0</v>
      </c>
      <c r="F914">
        <v>0</v>
      </c>
      <c r="G914">
        <v>98</v>
      </c>
      <c r="H914">
        <v>4</v>
      </c>
      <c r="I914">
        <v>59</v>
      </c>
      <c r="J914">
        <v>0</v>
      </c>
      <c r="K914">
        <f>_xlfn.XLOOKUP(FraudData[[#This Row],[amount]],AmountRules[Amount Min],AmountRules[Risk Points],,-1)</f>
        <v>0</v>
      </c>
      <c r="L914">
        <f>_xlfn.XLOOKUP(FraudData[[#This Row],[transaction_hour]],TimeRules[Hour Min],TimeRules[Risk Points],,-1)</f>
        <v>0</v>
      </c>
      <c r="M914">
        <f>_xlfn.XLOOKUP(FraudData[[#This Row],[foreign_transaction]],ForeignRules[Foreign Transaction],ForeignRules[Risk Points],0)</f>
        <v>0</v>
      </c>
      <c r="N914">
        <f>_xlfn.XLOOKUP(FraudData[[#This Row],[location_mismatch]],Table10[Location Mismatch],Table10[Risk Points],0)</f>
        <v>0</v>
      </c>
      <c r="O914">
        <f>_xlfn.XLOOKUP(FraudData[[#This Row],[device_trust_score]],DeviceRules[Device Min],DeviceRules[Risk Points],,-1)</f>
        <v>0</v>
      </c>
      <c r="P914">
        <f>_xlfn.XLOOKUP(FraudData[[#This Row],[velocity_last_24h]],VelocityRules[Velocity Min],VelocityRules[Risk Points],,-1)</f>
        <v>0</v>
      </c>
      <c r="Q914">
        <f>_xlfn.XLOOKUP(FraudData[[#This Row],[merchant_category]],MerchantRules[Merchant Category],MerchantRules[Risk Points],0)</f>
        <v>1</v>
      </c>
      <c r="R914">
        <f>SUM(FraudData[[#This Row],[Amount Risk]:[Merchant Risk]])</f>
        <v>1</v>
      </c>
      <c r="S914" t="str" cm="1">
        <f t="array" ref="S914">_xlfn.IFS(FraudData[[#This Row],[Fraud Risk Score]]&gt;=8,"High Risk",FraudData[[#This Row],[Fraud Risk Score]]&gt;=6,"Medium Risk",TRUE,"Low Risk")</f>
        <v>Low Risk</v>
      </c>
    </row>
    <row r="915" spans="1:19">
      <c r="A915">
        <v>914</v>
      </c>
      <c r="B915">
        <v>94.79</v>
      </c>
      <c r="C915">
        <v>21</v>
      </c>
      <c r="D915" t="s">
        <v>47</v>
      </c>
      <c r="E915">
        <v>0</v>
      </c>
      <c r="F915">
        <v>1</v>
      </c>
      <c r="G915">
        <v>34</v>
      </c>
      <c r="H915">
        <v>0</v>
      </c>
      <c r="I915">
        <v>31</v>
      </c>
      <c r="J915">
        <v>0</v>
      </c>
      <c r="K915">
        <f>_xlfn.XLOOKUP(FraudData[[#This Row],[amount]],AmountRules[Amount Min],AmountRules[Risk Points],,-1)</f>
        <v>0</v>
      </c>
      <c r="L915">
        <f>_xlfn.XLOOKUP(FraudData[[#This Row],[transaction_hour]],TimeRules[Hour Min],TimeRules[Risk Points],,-1)</f>
        <v>0</v>
      </c>
      <c r="M915">
        <f>_xlfn.XLOOKUP(FraudData[[#This Row],[foreign_transaction]],ForeignRules[Foreign Transaction],ForeignRules[Risk Points],0)</f>
        <v>0</v>
      </c>
      <c r="N915">
        <f>_xlfn.XLOOKUP(FraudData[[#This Row],[location_mismatch]],Table10[Location Mismatch],Table10[Risk Points],0)</f>
        <v>3</v>
      </c>
      <c r="O915">
        <f>_xlfn.XLOOKUP(FraudData[[#This Row],[device_trust_score]],DeviceRules[Device Min],DeviceRules[Risk Points],,-1)</f>
        <v>2</v>
      </c>
      <c r="P915">
        <f>_xlfn.XLOOKUP(FraudData[[#This Row],[velocity_last_24h]],VelocityRules[Velocity Min],VelocityRules[Risk Points],,-1)</f>
        <v>0</v>
      </c>
      <c r="Q915">
        <f>_xlfn.XLOOKUP(FraudData[[#This Row],[merchant_category]],MerchantRules[Merchant Category],MerchantRules[Risk Points],0)</f>
        <v>0</v>
      </c>
      <c r="R915">
        <f>SUM(FraudData[[#This Row],[Amount Risk]:[Merchant Risk]])</f>
        <v>5</v>
      </c>
      <c r="S915" t="str" cm="1">
        <f t="array" ref="S915">_xlfn.IFS(FraudData[[#This Row],[Fraud Risk Score]]&gt;=8,"High Risk",FraudData[[#This Row],[Fraud Risk Score]]&gt;=6,"Medium Risk",TRUE,"Low Risk")</f>
        <v>Low Risk</v>
      </c>
    </row>
    <row r="916" spans="1:19">
      <c r="A916">
        <v>915</v>
      </c>
      <c r="B916">
        <v>144.55000000000001</v>
      </c>
      <c r="C916">
        <v>19</v>
      </c>
      <c r="D916" t="s">
        <v>46</v>
      </c>
      <c r="E916">
        <v>0</v>
      </c>
      <c r="F916">
        <v>0</v>
      </c>
      <c r="G916">
        <v>80</v>
      </c>
      <c r="H916">
        <v>3</v>
      </c>
      <c r="I916">
        <v>65</v>
      </c>
      <c r="J916">
        <v>0</v>
      </c>
      <c r="K916">
        <f>_xlfn.XLOOKUP(FraudData[[#This Row],[amount]],AmountRules[Amount Min],AmountRules[Risk Points],,-1)</f>
        <v>0</v>
      </c>
      <c r="L916">
        <f>_xlfn.XLOOKUP(FraudData[[#This Row],[transaction_hour]],TimeRules[Hour Min],TimeRules[Risk Points],,-1)</f>
        <v>0</v>
      </c>
      <c r="M916">
        <f>_xlfn.XLOOKUP(FraudData[[#This Row],[foreign_transaction]],ForeignRules[Foreign Transaction],ForeignRules[Risk Points],0)</f>
        <v>0</v>
      </c>
      <c r="N916">
        <f>_xlfn.XLOOKUP(FraudData[[#This Row],[location_mismatch]],Table10[Location Mismatch],Table10[Risk Points],0)</f>
        <v>0</v>
      </c>
      <c r="O916">
        <f>_xlfn.XLOOKUP(FraudData[[#This Row],[device_trust_score]],DeviceRules[Device Min],DeviceRules[Risk Points],,-1)</f>
        <v>0</v>
      </c>
      <c r="P916">
        <f>_xlfn.XLOOKUP(FraudData[[#This Row],[velocity_last_24h]],VelocityRules[Velocity Min],VelocityRules[Risk Points],,-1)</f>
        <v>0</v>
      </c>
      <c r="Q916">
        <f>_xlfn.XLOOKUP(FraudData[[#This Row],[merchant_category]],MerchantRules[Merchant Category],MerchantRules[Risk Points],0)</f>
        <v>0</v>
      </c>
      <c r="R916">
        <f>SUM(FraudData[[#This Row],[Amount Risk]:[Merchant Risk]])</f>
        <v>0</v>
      </c>
      <c r="S916" t="str" cm="1">
        <f t="array" ref="S916">_xlfn.IFS(FraudData[[#This Row],[Fraud Risk Score]]&gt;=8,"High Risk",FraudData[[#This Row],[Fraud Risk Score]]&gt;=6,"Medium Risk",TRUE,"Low Risk")</f>
        <v>Low Risk</v>
      </c>
    </row>
    <row r="917" spans="1:19">
      <c r="A917">
        <v>916</v>
      </c>
      <c r="B917">
        <v>103.13</v>
      </c>
      <c r="C917">
        <v>3</v>
      </c>
      <c r="D917" t="s">
        <v>48</v>
      </c>
      <c r="E917">
        <v>0</v>
      </c>
      <c r="F917">
        <v>1</v>
      </c>
      <c r="G917">
        <v>45</v>
      </c>
      <c r="H917">
        <v>0</v>
      </c>
      <c r="I917">
        <v>32</v>
      </c>
      <c r="J917">
        <v>0</v>
      </c>
      <c r="K917">
        <f>_xlfn.XLOOKUP(FraudData[[#This Row],[amount]],AmountRules[Amount Min],AmountRules[Risk Points],,-1)</f>
        <v>0</v>
      </c>
      <c r="L917">
        <f>_xlfn.XLOOKUP(FraudData[[#This Row],[transaction_hour]],TimeRules[Hour Min],TimeRules[Risk Points],,-1)</f>
        <v>3</v>
      </c>
      <c r="M917">
        <f>_xlfn.XLOOKUP(FraudData[[#This Row],[foreign_transaction]],ForeignRules[Foreign Transaction],ForeignRules[Risk Points],0)</f>
        <v>0</v>
      </c>
      <c r="N917">
        <f>_xlfn.XLOOKUP(FraudData[[#This Row],[location_mismatch]],Table10[Location Mismatch],Table10[Risk Points],0)</f>
        <v>3</v>
      </c>
      <c r="O917">
        <f>_xlfn.XLOOKUP(FraudData[[#This Row],[device_trust_score]],DeviceRules[Device Min],DeviceRules[Risk Points],,-1)</f>
        <v>2</v>
      </c>
      <c r="P917">
        <f>_xlfn.XLOOKUP(FraudData[[#This Row],[velocity_last_24h]],VelocityRules[Velocity Min],VelocityRules[Risk Points],,-1)</f>
        <v>0</v>
      </c>
      <c r="Q917">
        <f>_xlfn.XLOOKUP(FraudData[[#This Row],[merchant_category]],MerchantRules[Merchant Category],MerchantRules[Risk Points],0)</f>
        <v>0</v>
      </c>
      <c r="R917">
        <f>SUM(FraudData[[#This Row],[Amount Risk]:[Merchant Risk]])</f>
        <v>8</v>
      </c>
      <c r="S917" t="str" cm="1">
        <f t="array" ref="S917">_xlfn.IFS(FraudData[[#This Row],[Fraud Risk Score]]&gt;=8,"High Risk",FraudData[[#This Row],[Fraud Risk Score]]&gt;=6,"Medium Risk",TRUE,"Low Risk")</f>
        <v>High Risk</v>
      </c>
    </row>
    <row r="918" spans="1:19">
      <c r="A918">
        <v>917</v>
      </c>
      <c r="B918">
        <v>62.78</v>
      </c>
      <c r="C918">
        <v>1</v>
      </c>
      <c r="D918" t="s">
        <v>49</v>
      </c>
      <c r="E918">
        <v>0</v>
      </c>
      <c r="F918">
        <v>0</v>
      </c>
      <c r="G918">
        <v>80</v>
      </c>
      <c r="H918">
        <v>4</v>
      </c>
      <c r="I918">
        <v>46</v>
      </c>
      <c r="J918">
        <v>0</v>
      </c>
      <c r="K918">
        <f>_xlfn.XLOOKUP(FraudData[[#This Row],[amount]],AmountRules[Amount Min],AmountRules[Risk Points],,-1)</f>
        <v>0</v>
      </c>
      <c r="L918">
        <f>_xlfn.XLOOKUP(FraudData[[#This Row],[transaction_hour]],TimeRules[Hour Min],TimeRules[Risk Points],,-1)</f>
        <v>3</v>
      </c>
      <c r="M918">
        <f>_xlfn.XLOOKUP(FraudData[[#This Row],[foreign_transaction]],ForeignRules[Foreign Transaction],ForeignRules[Risk Points],0)</f>
        <v>0</v>
      </c>
      <c r="N918">
        <f>_xlfn.XLOOKUP(FraudData[[#This Row],[location_mismatch]],Table10[Location Mismatch],Table10[Risk Points],0)</f>
        <v>0</v>
      </c>
      <c r="O918">
        <f>_xlfn.XLOOKUP(FraudData[[#This Row],[device_trust_score]],DeviceRules[Device Min],DeviceRules[Risk Points],,-1)</f>
        <v>0</v>
      </c>
      <c r="P918">
        <f>_xlfn.XLOOKUP(FraudData[[#This Row],[velocity_last_24h]],VelocityRules[Velocity Min],VelocityRules[Risk Points],,-1)</f>
        <v>0</v>
      </c>
      <c r="Q918">
        <f>_xlfn.XLOOKUP(FraudData[[#This Row],[merchant_category]],MerchantRules[Merchant Category],MerchantRules[Risk Points],0)</f>
        <v>1</v>
      </c>
      <c r="R918">
        <f>SUM(FraudData[[#This Row],[Amount Risk]:[Merchant Risk]])</f>
        <v>4</v>
      </c>
      <c r="S918" t="str" cm="1">
        <f t="array" ref="S918">_xlfn.IFS(FraudData[[#This Row],[Fraud Risk Score]]&gt;=8,"High Risk",FraudData[[#This Row],[Fraud Risk Score]]&gt;=6,"Medium Risk",TRUE,"Low Risk")</f>
        <v>Low Risk</v>
      </c>
    </row>
    <row r="919" spans="1:19">
      <c r="A919">
        <v>918</v>
      </c>
      <c r="B919">
        <v>533.75</v>
      </c>
      <c r="C919">
        <v>3</v>
      </c>
      <c r="D919" t="s">
        <v>46</v>
      </c>
      <c r="E919">
        <v>0</v>
      </c>
      <c r="F919">
        <v>0</v>
      </c>
      <c r="G919">
        <v>81</v>
      </c>
      <c r="H919">
        <v>2</v>
      </c>
      <c r="I919">
        <v>43</v>
      </c>
      <c r="J919">
        <v>0</v>
      </c>
      <c r="K919">
        <f>_xlfn.XLOOKUP(FraudData[[#This Row],[amount]],AmountRules[Amount Min],AmountRules[Risk Points],,-1)</f>
        <v>1</v>
      </c>
      <c r="L919">
        <f>_xlfn.XLOOKUP(FraudData[[#This Row],[transaction_hour]],TimeRules[Hour Min],TimeRules[Risk Points],,-1)</f>
        <v>3</v>
      </c>
      <c r="M919">
        <f>_xlfn.XLOOKUP(FraudData[[#This Row],[foreign_transaction]],ForeignRules[Foreign Transaction],ForeignRules[Risk Points],0)</f>
        <v>0</v>
      </c>
      <c r="N919">
        <f>_xlfn.XLOOKUP(FraudData[[#This Row],[location_mismatch]],Table10[Location Mismatch],Table10[Risk Points],0)</f>
        <v>0</v>
      </c>
      <c r="O919">
        <f>_xlfn.XLOOKUP(FraudData[[#This Row],[device_trust_score]],DeviceRules[Device Min],DeviceRules[Risk Points],,-1)</f>
        <v>0</v>
      </c>
      <c r="P919">
        <f>_xlfn.XLOOKUP(FraudData[[#This Row],[velocity_last_24h]],VelocityRules[Velocity Min],VelocityRules[Risk Points],,-1)</f>
        <v>0</v>
      </c>
      <c r="Q919">
        <f>_xlfn.XLOOKUP(FraudData[[#This Row],[merchant_category]],MerchantRules[Merchant Category],MerchantRules[Risk Points],0)</f>
        <v>0</v>
      </c>
      <c r="R919">
        <f>SUM(FraudData[[#This Row],[Amount Risk]:[Merchant Risk]])</f>
        <v>4</v>
      </c>
      <c r="S919" t="str" cm="1">
        <f t="array" ref="S919">_xlfn.IFS(FraudData[[#This Row],[Fraud Risk Score]]&gt;=8,"High Risk",FraudData[[#This Row],[Fraud Risk Score]]&gt;=6,"Medium Risk",TRUE,"Low Risk")</f>
        <v>Low Risk</v>
      </c>
    </row>
    <row r="920" spans="1:19">
      <c r="A920">
        <v>919</v>
      </c>
      <c r="B920">
        <v>259.61</v>
      </c>
      <c r="C920">
        <v>7</v>
      </c>
      <c r="D920" t="s">
        <v>46</v>
      </c>
      <c r="E920">
        <v>0</v>
      </c>
      <c r="F920">
        <v>0</v>
      </c>
      <c r="G920">
        <v>26</v>
      </c>
      <c r="H920">
        <v>4</v>
      </c>
      <c r="I920">
        <v>39</v>
      </c>
      <c r="J920">
        <v>0</v>
      </c>
      <c r="K920">
        <f>_xlfn.XLOOKUP(FraudData[[#This Row],[amount]],AmountRules[Amount Min],AmountRules[Risk Points],,-1)</f>
        <v>0</v>
      </c>
      <c r="L920">
        <f>_xlfn.XLOOKUP(FraudData[[#This Row],[transaction_hour]],TimeRules[Hour Min],TimeRules[Risk Points],,-1)</f>
        <v>0</v>
      </c>
      <c r="M920">
        <f>_xlfn.XLOOKUP(FraudData[[#This Row],[foreign_transaction]],ForeignRules[Foreign Transaction],ForeignRules[Risk Points],0)</f>
        <v>0</v>
      </c>
      <c r="N920">
        <f>_xlfn.XLOOKUP(FraudData[[#This Row],[location_mismatch]],Table10[Location Mismatch],Table10[Risk Points],0)</f>
        <v>0</v>
      </c>
      <c r="O920">
        <f>_xlfn.XLOOKUP(FraudData[[#This Row],[device_trust_score]],DeviceRules[Device Min],DeviceRules[Risk Points],,-1)</f>
        <v>3</v>
      </c>
      <c r="P920">
        <f>_xlfn.XLOOKUP(FraudData[[#This Row],[velocity_last_24h]],VelocityRules[Velocity Min],VelocityRules[Risk Points],,-1)</f>
        <v>0</v>
      </c>
      <c r="Q920">
        <f>_xlfn.XLOOKUP(FraudData[[#This Row],[merchant_category]],MerchantRules[Merchant Category],MerchantRules[Risk Points],0)</f>
        <v>0</v>
      </c>
      <c r="R920">
        <f>SUM(FraudData[[#This Row],[Amount Risk]:[Merchant Risk]])</f>
        <v>3</v>
      </c>
      <c r="S920" t="str" cm="1">
        <f t="array" ref="S920">_xlfn.IFS(FraudData[[#This Row],[Fraud Risk Score]]&gt;=8,"High Risk",FraudData[[#This Row],[Fraud Risk Score]]&gt;=6,"Medium Risk",TRUE,"Low Risk")</f>
        <v>Low Risk</v>
      </c>
    </row>
    <row r="921" spans="1:19">
      <c r="A921">
        <v>920</v>
      </c>
      <c r="B921">
        <v>27.17</v>
      </c>
      <c r="C921">
        <v>12</v>
      </c>
      <c r="D921" t="s">
        <v>49</v>
      </c>
      <c r="E921">
        <v>0</v>
      </c>
      <c r="F921">
        <v>0</v>
      </c>
      <c r="G921">
        <v>63</v>
      </c>
      <c r="H921">
        <v>1</v>
      </c>
      <c r="I921">
        <v>21</v>
      </c>
      <c r="J921">
        <v>0</v>
      </c>
      <c r="K921">
        <f>_xlfn.XLOOKUP(FraudData[[#This Row],[amount]],AmountRules[Amount Min],AmountRules[Risk Points],,-1)</f>
        <v>0</v>
      </c>
      <c r="L921">
        <f>_xlfn.XLOOKUP(FraudData[[#This Row],[transaction_hour]],TimeRules[Hour Min],TimeRules[Risk Points],,-1)</f>
        <v>0</v>
      </c>
      <c r="M921">
        <f>_xlfn.XLOOKUP(FraudData[[#This Row],[foreign_transaction]],ForeignRules[Foreign Transaction],ForeignRules[Risk Points],0)</f>
        <v>0</v>
      </c>
      <c r="N921">
        <f>_xlfn.XLOOKUP(FraudData[[#This Row],[location_mismatch]],Table10[Location Mismatch],Table10[Risk Points],0)</f>
        <v>0</v>
      </c>
      <c r="O921">
        <f>_xlfn.XLOOKUP(FraudData[[#This Row],[device_trust_score]],DeviceRules[Device Min],DeviceRules[Risk Points],,-1)</f>
        <v>1</v>
      </c>
      <c r="P921">
        <f>_xlfn.XLOOKUP(FraudData[[#This Row],[velocity_last_24h]],VelocityRules[Velocity Min],VelocityRules[Risk Points],,-1)</f>
        <v>0</v>
      </c>
      <c r="Q921">
        <f>_xlfn.XLOOKUP(FraudData[[#This Row],[merchant_category]],MerchantRules[Merchant Category],MerchantRules[Risk Points],0)</f>
        <v>1</v>
      </c>
      <c r="R921">
        <f>SUM(FraudData[[#This Row],[Amount Risk]:[Merchant Risk]])</f>
        <v>2</v>
      </c>
      <c r="S921" t="str" cm="1">
        <f t="array" ref="S921">_xlfn.IFS(FraudData[[#This Row],[Fraud Risk Score]]&gt;=8,"High Risk",FraudData[[#This Row],[Fraud Risk Score]]&gt;=6,"Medium Risk",TRUE,"Low Risk")</f>
        <v>Low Risk</v>
      </c>
    </row>
    <row r="922" spans="1:19">
      <c r="A922">
        <v>921</v>
      </c>
      <c r="B922">
        <v>365.13</v>
      </c>
      <c r="C922">
        <v>9</v>
      </c>
      <c r="D922" t="s">
        <v>50</v>
      </c>
      <c r="E922">
        <v>0</v>
      </c>
      <c r="F922">
        <v>0</v>
      </c>
      <c r="G922">
        <v>85</v>
      </c>
      <c r="H922">
        <v>3</v>
      </c>
      <c r="I922">
        <v>50</v>
      </c>
      <c r="J922">
        <v>0</v>
      </c>
      <c r="K922">
        <f>_xlfn.XLOOKUP(FraudData[[#This Row],[amount]],AmountRules[Amount Min],AmountRules[Risk Points],,-1)</f>
        <v>0</v>
      </c>
      <c r="L922">
        <f>_xlfn.XLOOKUP(FraudData[[#This Row],[transaction_hour]],TimeRules[Hour Min],TimeRules[Risk Points],,-1)</f>
        <v>0</v>
      </c>
      <c r="M922">
        <f>_xlfn.XLOOKUP(FraudData[[#This Row],[foreign_transaction]],ForeignRules[Foreign Transaction],ForeignRules[Risk Points],0)</f>
        <v>0</v>
      </c>
      <c r="N922">
        <f>_xlfn.XLOOKUP(FraudData[[#This Row],[location_mismatch]],Table10[Location Mismatch],Table10[Risk Points],0)</f>
        <v>0</v>
      </c>
      <c r="O922">
        <f>_xlfn.XLOOKUP(FraudData[[#This Row],[device_trust_score]],DeviceRules[Device Min],DeviceRules[Risk Points],,-1)</f>
        <v>0</v>
      </c>
      <c r="P922">
        <f>_xlfn.XLOOKUP(FraudData[[#This Row],[velocity_last_24h]],VelocityRules[Velocity Min],VelocityRules[Risk Points],,-1)</f>
        <v>0</v>
      </c>
      <c r="Q922">
        <f>_xlfn.XLOOKUP(FraudData[[#This Row],[merchant_category]],MerchantRules[Merchant Category],MerchantRules[Risk Points],0)</f>
        <v>0</v>
      </c>
      <c r="R922">
        <f>SUM(FraudData[[#This Row],[Amount Risk]:[Merchant Risk]])</f>
        <v>0</v>
      </c>
      <c r="S922" t="str" cm="1">
        <f t="array" ref="S922">_xlfn.IFS(FraudData[[#This Row],[Fraud Risk Score]]&gt;=8,"High Risk",FraudData[[#This Row],[Fraud Risk Score]]&gt;=6,"Medium Risk",TRUE,"Low Risk")</f>
        <v>Low Risk</v>
      </c>
    </row>
    <row r="923" spans="1:19">
      <c r="A923">
        <v>922</v>
      </c>
      <c r="B923">
        <v>120.3</v>
      </c>
      <c r="C923">
        <v>17</v>
      </c>
      <c r="D923" t="s">
        <v>49</v>
      </c>
      <c r="E923">
        <v>0</v>
      </c>
      <c r="F923">
        <v>0</v>
      </c>
      <c r="G923">
        <v>69</v>
      </c>
      <c r="H923">
        <v>3</v>
      </c>
      <c r="I923">
        <v>22</v>
      </c>
      <c r="J923">
        <v>0</v>
      </c>
      <c r="K923">
        <f>_xlfn.XLOOKUP(FraudData[[#This Row],[amount]],AmountRules[Amount Min],AmountRules[Risk Points],,-1)</f>
        <v>0</v>
      </c>
      <c r="L923">
        <f>_xlfn.XLOOKUP(FraudData[[#This Row],[transaction_hour]],TimeRules[Hour Min],TimeRules[Risk Points],,-1)</f>
        <v>0</v>
      </c>
      <c r="M923">
        <f>_xlfn.XLOOKUP(FraudData[[#This Row],[foreign_transaction]],ForeignRules[Foreign Transaction],ForeignRules[Risk Points],0)</f>
        <v>0</v>
      </c>
      <c r="N923">
        <f>_xlfn.XLOOKUP(FraudData[[#This Row],[location_mismatch]],Table10[Location Mismatch],Table10[Risk Points],0)</f>
        <v>0</v>
      </c>
      <c r="O923">
        <f>_xlfn.XLOOKUP(FraudData[[#This Row],[device_trust_score]],DeviceRules[Device Min],DeviceRules[Risk Points],,-1)</f>
        <v>1</v>
      </c>
      <c r="P923">
        <f>_xlfn.XLOOKUP(FraudData[[#This Row],[velocity_last_24h]],VelocityRules[Velocity Min],VelocityRules[Risk Points],,-1)</f>
        <v>0</v>
      </c>
      <c r="Q923">
        <f>_xlfn.XLOOKUP(FraudData[[#This Row],[merchant_category]],MerchantRules[Merchant Category],MerchantRules[Risk Points],0)</f>
        <v>1</v>
      </c>
      <c r="R923">
        <f>SUM(FraudData[[#This Row],[Amount Risk]:[Merchant Risk]])</f>
        <v>2</v>
      </c>
      <c r="S923" t="str" cm="1">
        <f t="array" ref="S923">_xlfn.IFS(FraudData[[#This Row],[Fraud Risk Score]]&gt;=8,"High Risk",FraudData[[#This Row],[Fraud Risk Score]]&gt;=6,"Medium Risk",TRUE,"Low Risk")</f>
        <v>Low Risk</v>
      </c>
    </row>
    <row r="924" spans="1:19">
      <c r="A924">
        <v>923</v>
      </c>
      <c r="B924">
        <v>404.92</v>
      </c>
      <c r="C924">
        <v>8</v>
      </c>
      <c r="D924" t="s">
        <v>47</v>
      </c>
      <c r="E924">
        <v>0</v>
      </c>
      <c r="F924">
        <v>0</v>
      </c>
      <c r="G924">
        <v>52</v>
      </c>
      <c r="H924">
        <v>0</v>
      </c>
      <c r="I924">
        <v>45</v>
      </c>
      <c r="J924">
        <v>0</v>
      </c>
      <c r="K924">
        <f>_xlfn.XLOOKUP(FraudData[[#This Row],[amount]],AmountRules[Amount Min],AmountRules[Risk Points],,-1)</f>
        <v>0</v>
      </c>
      <c r="L924">
        <f>_xlfn.XLOOKUP(FraudData[[#This Row],[transaction_hour]],TimeRules[Hour Min],TimeRules[Risk Points],,-1)</f>
        <v>0</v>
      </c>
      <c r="M924">
        <f>_xlfn.XLOOKUP(FraudData[[#This Row],[foreign_transaction]],ForeignRules[Foreign Transaction],ForeignRules[Risk Points],0)</f>
        <v>0</v>
      </c>
      <c r="N924">
        <f>_xlfn.XLOOKUP(FraudData[[#This Row],[location_mismatch]],Table10[Location Mismatch],Table10[Risk Points],0)</f>
        <v>0</v>
      </c>
      <c r="O924">
        <f>_xlfn.XLOOKUP(FraudData[[#This Row],[device_trust_score]],DeviceRules[Device Min],DeviceRules[Risk Points],,-1)</f>
        <v>1</v>
      </c>
      <c r="P924">
        <f>_xlfn.XLOOKUP(FraudData[[#This Row],[velocity_last_24h]],VelocityRules[Velocity Min],VelocityRules[Risk Points],,-1)</f>
        <v>0</v>
      </c>
      <c r="Q924">
        <f>_xlfn.XLOOKUP(FraudData[[#This Row],[merchant_category]],MerchantRules[Merchant Category],MerchantRules[Risk Points],0)</f>
        <v>0</v>
      </c>
      <c r="R924">
        <f>SUM(FraudData[[#This Row],[Amount Risk]:[Merchant Risk]])</f>
        <v>1</v>
      </c>
      <c r="S924" t="str" cm="1">
        <f t="array" ref="S924">_xlfn.IFS(FraudData[[#This Row],[Fraud Risk Score]]&gt;=8,"High Risk",FraudData[[#This Row],[Fraud Risk Score]]&gt;=6,"Medium Risk",TRUE,"Low Risk")</f>
        <v>Low Risk</v>
      </c>
    </row>
    <row r="925" spans="1:19">
      <c r="A925">
        <v>924</v>
      </c>
      <c r="B925">
        <v>289.57</v>
      </c>
      <c r="C925">
        <v>0</v>
      </c>
      <c r="D925" t="s">
        <v>46</v>
      </c>
      <c r="E925">
        <v>0</v>
      </c>
      <c r="F925">
        <v>1</v>
      </c>
      <c r="G925">
        <v>42</v>
      </c>
      <c r="H925">
        <v>1</v>
      </c>
      <c r="I925">
        <v>66</v>
      </c>
      <c r="J925">
        <v>0</v>
      </c>
      <c r="K925">
        <f>_xlfn.XLOOKUP(FraudData[[#This Row],[amount]],AmountRules[Amount Min],AmountRules[Risk Points],,-1)</f>
        <v>0</v>
      </c>
      <c r="L925">
        <f>_xlfn.XLOOKUP(FraudData[[#This Row],[transaction_hour]],TimeRules[Hour Min],TimeRules[Risk Points],,-1)</f>
        <v>3</v>
      </c>
      <c r="M925">
        <f>_xlfn.XLOOKUP(FraudData[[#This Row],[foreign_transaction]],ForeignRules[Foreign Transaction],ForeignRules[Risk Points],0)</f>
        <v>0</v>
      </c>
      <c r="N925">
        <f>_xlfn.XLOOKUP(FraudData[[#This Row],[location_mismatch]],Table10[Location Mismatch],Table10[Risk Points],0)</f>
        <v>3</v>
      </c>
      <c r="O925">
        <f>_xlfn.XLOOKUP(FraudData[[#This Row],[device_trust_score]],DeviceRules[Device Min],DeviceRules[Risk Points],,-1)</f>
        <v>2</v>
      </c>
      <c r="P925">
        <f>_xlfn.XLOOKUP(FraudData[[#This Row],[velocity_last_24h]],VelocityRules[Velocity Min],VelocityRules[Risk Points],,-1)</f>
        <v>0</v>
      </c>
      <c r="Q925">
        <f>_xlfn.XLOOKUP(FraudData[[#This Row],[merchant_category]],MerchantRules[Merchant Category],MerchantRules[Risk Points],0)</f>
        <v>0</v>
      </c>
      <c r="R925">
        <f>SUM(FraudData[[#This Row],[Amount Risk]:[Merchant Risk]])</f>
        <v>8</v>
      </c>
      <c r="S925" t="str" cm="1">
        <f t="array" ref="S925">_xlfn.IFS(FraudData[[#This Row],[Fraud Risk Score]]&gt;=8,"High Risk",FraudData[[#This Row],[Fraud Risk Score]]&gt;=6,"Medium Risk",TRUE,"Low Risk")</f>
        <v>High Risk</v>
      </c>
    </row>
    <row r="926" spans="1:19">
      <c r="A926">
        <v>925</v>
      </c>
      <c r="B926">
        <v>99.68</v>
      </c>
      <c r="C926">
        <v>12</v>
      </c>
      <c r="D926" t="s">
        <v>47</v>
      </c>
      <c r="E926">
        <v>0</v>
      </c>
      <c r="F926">
        <v>0</v>
      </c>
      <c r="G926">
        <v>38</v>
      </c>
      <c r="H926">
        <v>2</v>
      </c>
      <c r="I926">
        <v>52</v>
      </c>
      <c r="J926">
        <v>0</v>
      </c>
      <c r="K926">
        <f>_xlfn.XLOOKUP(FraudData[[#This Row],[amount]],AmountRules[Amount Min],AmountRules[Risk Points],,-1)</f>
        <v>0</v>
      </c>
      <c r="L926">
        <f>_xlfn.XLOOKUP(FraudData[[#This Row],[transaction_hour]],TimeRules[Hour Min],TimeRules[Risk Points],,-1)</f>
        <v>0</v>
      </c>
      <c r="M926">
        <f>_xlfn.XLOOKUP(FraudData[[#This Row],[foreign_transaction]],ForeignRules[Foreign Transaction],ForeignRules[Risk Points],0)</f>
        <v>0</v>
      </c>
      <c r="N926">
        <f>_xlfn.XLOOKUP(FraudData[[#This Row],[location_mismatch]],Table10[Location Mismatch],Table10[Risk Points],0)</f>
        <v>0</v>
      </c>
      <c r="O926">
        <f>_xlfn.XLOOKUP(FraudData[[#This Row],[device_trust_score]],DeviceRules[Device Min],DeviceRules[Risk Points],,-1)</f>
        <v>2</v>
      </c>
      <c r="P926">
        <f>_xlfn.XLOOKUP(FraudData[[#This Row],[velocity_last_24h]],VelocityRules[Velocity Min],VelocityRules[Risk Points],,-1)</f>
        <v>0</v>
      </c>
      <c r="Q926">
        <f>_xlfn.XLOOKUP(FraudData[[#This Row],[merchant_category]],MerchantRules[Merchant Category],MerchantRules[Risk Points],0)</f>
        <v>0</v>
      </c>
      <c r="R926">
        <f>SUM(FraudData[[#This Row],[Amount Risk]:[Merchant Risk]])</f>
        <v>2</v>
      </c>
      <c r="S926" t="str" cm="1">
        <f t="array" ref="S926">_xlfn.IFS(FraudData[[#This Row],[Fraud Risk Score]]&gt;=8,"High Risk",FraudData[[#This Row],[Fraud Risk Score]]&gt;=6,"Medium Risk",TRUE,"Low Risk")</f>
        <v>Low Risk</v>
      </c>
    </row>
    <row r="927" spans="1:19">
      <c r="A927">
        <v>926</v>
      </c>
      <c r="B927">
        <v>4.09</v>
      </c>
      <c r="C927">
        <v>17</v>
      </c>
      <c r="D927" t="s">
        <v>48</v>
      </c>
      <c r="E927">
        <v>0</v>
      </c>
      <c r="F927">
        <v>0</v>
      </c>
      <c r="G927">
        <v>79</v>
      </c>
      <c r="H927">
        <v>1</v>
      </c>
      <c r="I927">
        <v>59</v>
      </c>
      <c r="J927">
        <v>0</v>
      </c>
      <c r="K927">
        <f>_xlfn.XLOOKUP(FraudData[[#This Row],[amount]],AmountRules[Amount Min],AmountRules[Risk Points],,-1)</f>
        <v>0</v>
      </c>
      <c r="L927">
        <f>_xlfn.XLOOKUP(FraudData[[#This Row],[transaction_hour]],TimeRules[Hour Min],TimeRules[Risk Points],,-1)</f>
        <v>0</v>
      </c>
      <c r="M927">
        <f>_xlfn.XLOOKUP(FraudData[[#This Row],[foreign_transaction]],ForeignRules[Foreign Transaction],ForeignRules[Risk Points],0)</f>
        <v>0</v>
      </c>
      <c r="N927">
        <f>_xlfn.XLOOKUP(FraudData[[#This Row],[location_mismatch]],Table10[Location Mismatch],Table10[Risk Points],0)</f>
        <v>0</v>
      </c>
      <c r="O927">
        <f>_xlfn.XLOOKUP(FraudData[[#This Row],[device_trust_score]],DeviceRules[Device Min],DeviceRules[Risk Points],,-1)</f>
        <v>0</v>
      </c>
      <c r="P927">
        <f>_xlfn.XLOOKUP(FraudData[[#This Row],[velocity_last_24h]],VelocityRules[Velocity Min],VelocityRules[Risk Points],,-1)</f>
        <v>0</v>
      </c>
      <c r="Q927">
        <f>_xlfn.XLOOKUP(FraudData[[#This Row],[merchant_category]],MerchantRules[Merchant Category],MerchantRules[Risk Points],0)</f>
        <v>0</v>
      </c>
      <c r="R927">
        <f>SUM(FraudData[[#This Row],[Amount Risk]:[Merchant Risk]])</f>
        <v>0</v>
      </c>
      <c r="S927" t="str" cm="1">
        <f t="array" ref="S927">_xlfn.IFS(FraudData[[#This Row],[Fraud Risk Score]]&gt;=8,"High Risk",FraudData[[#This Row],[Fraud Risk Score]]&gt;=6,"Medium Risk",TRUE,"Low Risk")</f>
        <v>Low Risk</v>
      </c>
    </row>
    <row r="928" spans="1:19">
      <c r="A928">
        <v>927</v>
      </c>
      <c r="B928">
        <v>56.32</v>
      </c>
      <c r="C928">
        <v>14</v>
      </c>
      <c r="D928" t="s">
        <v>46</v>
      </c>
      <c r="E928">
        <v>0</v>
      </c>
      <c r="F928">
        <v>0</v>
      </c>
      <c r="G928">
        <v>83</v>
      </c>
      <c r="H928">
        <v>1</v>
      </c>
      <c r="I928">
        <v>49</v>
      </c>
      <c r="J928">
        <v>0</v>
      </c>
      <c r="K928">
        <f>_xlfn.XLOOKUP(FraudData[[#This Row],[amount]],AmountRules[Amount Min],AmountRules[Risk Points],,-1)</f>
        <v>0</v>
      </c>
      <c r="L928">
        <f>_xlfn.XLOOKUP(FraudData[[#This Row],[transaction_hour]],TimeRules[Hour Min],TimeRules[Risk Points],,-1)</f>
        <v>0</v>
      </c>
      <c r="M928">
        <f>_xlfn.XLOOKUP(FraudData[[#This Row],[foreign_transaction]],ForeignRules[Foreign Transaction],ForeignRules[Risk Points],0)</f>
        <v>0</v>
      </c>
      <c r="N928">
        <f>_xlfn.XLOOKUP(FraudData[[#This Row],[location_mismatch]],Table10[Location Mismatch],Table10[Risk Points],0)</f>
        <v>0</v>
      </c>
      <c r="O928">
        <f>_xlfn.XLOOKUP(FraudData[[#This Row],[device_trust_score]],DeviceRules[Device Min],DeviceRules[Risk Points],,-1)</f>
        <v>0</v>
      </c>
      <c r="P928">
        <f>_xlfn.XLOOKUP(FraudData[[#This Row],[velocity_last_24h]],VelocityRules[Velocity Min],VelocityRules[Risk Points],,-1)</f>
        <v>0</v>
      </c>
      <c r="Q928">
        <f>_xlfn.XLOOKUP(FraudData[[#This Row],[merchant_category]],MerchantRules[Merchant Category],MerchantRules[Risk Points],0)</f>
        <v>0</v>
      </c>
      <c r="R928">
        <f>SUM(FraudData[[#This Row],[Amount Risk]:[Merchant Risk]])</f>
        <v>0</v>
      </c>
      <c r="S928" t="str" cm="1">
        <f t="array" ref="S928">_xlfn.IFS(FraudData[[#This Row],[Fraud Risk Score]]&gt;=8,"High Risk",FraudData[[#This Row],[Fraud Risk Score]]&gt;=6,"Medium Risk",TRUE,"Low Risk")</f>
        <v>Low Risk</v>
      </c>
    </row>
    <row r="929" spans="1:19">
      <c r="A929">
        <v>928</v>
      </c>
      <c r="B929">
        <v>140.41999999999999</v>
      </c>
      <c r="C929">
        <v>1</v>
      </c>
      <c r="D929" t="s">
        <v>50</v>
      </c>
      <c r="E929">
        <v>0</v>
      </c>
      <c r="F929">
        <v>0</v>
      </c>
      <c r="G929">
        <v>43</v>
      </c>
      <c r="H929">
        <v>2</v>
      </c>
      <c r="I929">
        <v>46</v>
      </c>
      <c r="J929">
        <v>0</v>
      </c>
      <c r="K929">
        <f>_xlfn.XLOOKUP(FraudData[[#This Row],[amount]],AmountRules[Amount Min],AmountRules[Risk Points],,-1)</f>
        <v>0</v>
      </c>
      <c r="L929">
        <f>_xlfn.XLOOKUP(FraudData[[#This Row],[transaction_hour]],TimeRules[Hour Min],TimeRules[Risk Points],,-1)</f>
        <v>3</v>
      </c>
      <c r="M929">
        <f>_xlfn.XLOOKUP(FraudData[[#This Row],[foreign_transaction]],ForeignRules[Foreign Transaction],ForeignRules[Risk Points],0)</f>
        <v>0</v>
      </c>
      <c r="N929">
        <f>_xlfn.XLOOKUP(FraudData[[#This Row],[location_mismatch]],Table10[Location Mismatch],Table10[Risk Points],0)</f>
        <v>0</v>
      </c>
      <c r="O929">
        <f>_xlfn.XLOOKUP(FraudData[[#This Row],[device_trust_score]],DeviceRules[Device Min],DeviceRules[Risk Points],,-1)</f>
        <v>2</v>
      </c>
      <c r="P929">
        <f>_xlfn.XLOOKUP(FraudData[[#This Row],[velocity_last_24h]],VelocityRules[Velocity Min],VelocityRules[Risk Points],,-1)</f>
        <v>0</v>
      </c>
      <c r="Q929">
        <f>_xlfn.XLOOKUP(FraudData[[#This Row],[merchant_category]],MerchantRules[Merchant Category],MerchantRules[Risk Points],0)</f>
        <v>0</v>
      </c>
      <c r="R929">
        <f>SUM(FraudData[[#This Row],[Amount Risk]:[Merchant Risk]])</f>
        <v>5</v>
      </c>
      <c r="S929" t="str" cm="1">
        <f t="array" ref="S929">_xlfn.IFS(FraudData[[#This Row],[Fraud Risk Score]]&gt;=8,"High Risk",FraudData[[#This Row],[Fraud Risk Score]]&gt;=6,"Medium Risk",TRUE,"Low Risk")</f>
        <v>Low Risk</v>
      </c>
    </row>
    <row r="930" spans="1:19">
      <c r="A930">
        <v>929</v>
      </c>
      <c r="B930">
        <v>180.67</v>
      </c>
      <c r="C930">
        <v>10</v>
      </c>
      <c r="D930" t="s">
        <v>49</v>
      </c>
      <c r="E930">
        <v>0</v>
      </c>
      <c r="F930">
        <v>0</v>
      </c>
      <c r="G930">
        <v>65</v>
      </c>
      <c r="H930">
        <v>4</v>
      </c>
      <c r="I930">
        <v>63</v>
      </c>
      <c r="J930">
        <v>0</v>
      </c>
      <c r="K930">
        <f>_xlfn.XLOOKUP(FraudData[[#This Row],[amount]],AmountRules[Amount Min],AmountRules[Risk Points],,-1)</f>
        <v>0</v>
      </c>
      <c r="L930">
        <f>_xlfn.XLOOKUP(FraudData[[#This Row],[transaction_hour]],TimeRules[Hour Min],TimeRules[Risk Points],,-1)</f>
        <v>0</v>
      </c>
      <c r="M930">
        <f>_xlfn.XLOOKUP(FraudData[[#This Row],[foreign_transaction]],ForeignRules[Foreign Transaction],ForeignRules[Risk Points],0)</f>
        <v>0</v>
      </c>
      <c r="N930">
        <f>_xlfn.XLOOKUP(FraudData[[#This Row],[location_mismatch]],Table10[Location Mismatch],Table10[Risk Points],0)</f>
        <v>0</v>
      </c>
      <c r="O930">
        <f>_xlfn.XLOOKUP(FraudData[[#This Row],[device_trust_score]],DeviceRules[Device Min],DeviceRules[Risk Points],,-1)</f>
        <v>1</v>
      </c>
      <c r="P930">
        <f>_xlfn.XLOOKUP(FraudData[[#This Row],[velocity_last_24h]],VelocityRules[Velocity Min],VelocityRules[Risk Points],,-1)</f>
        <v>0</v>
      </c>
      <c r="Q930">
        <f>_xlfn.XLOOKUP(FraudData[[#This Row],[merchant_category]],MerchantRules[Merchant Category],MerchantRules[Risk Points],0)</f>
        <v>1</v>
      </c>
      <c r="R930">
        <f>SUM(FraudData[[#This Row],[Amount Risk]:[Merchant Risk]])</f>
        <v>2</v>
      </c>
      <c r="S930" t="str" cm="1">
        <f t="array" ref="S930">_xlfn.IFS(FraudData[[#This Row],[Fraud Risk Score]]&gt;=8,"High Risk",FraudData[[#This Row],[Fraud Risk Score]]&gt;=6,"Medium Risk",TRUE,"Low Risk")</f>
        <v>Low Risk</v>
      </c>
    </row>
    <row r="931" spans="1:19">
      <c r="A931">
        <v>930</v>
      </c>
      <c r="B931">
        <v>53.69</v>
      </c>
      <c r="C931">
        <v>13</v>
      </c>
      <c r="D931" t="s">
        <v>48</v>
      </c>
      <c r="E931">
        <v>0</v>
      </c>
      <c r="F931">
        <v>1</v>
      </c>
      <c r="G931">
        <v>36</v>
      </c>
      <c r="H931">
        <v>4</v>
      </c>
      <c r="I931">
        <v>41</v>
      </c>
      <c r="J931">
        <v>0</v>
      </c>
      <c r="K931">
        <f>_xlfn.XLOOKUP(FraudData[[#This Row],[amount]],AmountRules[Amount Min],AmountRules[Risk Points],,-1)</f>
        <v>0</v>
      </c>
      <c r="L931">
        <f>_xlfn.XLOOKUP(FraudData[[#This Row],[transaction_hour]],TimeRules[Hour Min],TimeRules[Risk Points],,-1)</f>
        <v>0</v>
      </c>
      <c r="M931">
        <f>_xlfn.XLOOKUP(FraudData[[#This Row],[foreign_transaction]],ForeignRules[Foreign Transaction],ForeignRules[Risk Points],0)</f>
        <v>0</v>
      </c>
      <c r="N931">
        <f>_xlfn.XLOOKUP(FraudData[[#This Row],[location_mismatch]],Table10[Location Mismatch],Table10[Risk Points],0)</f>
        <v>3</v>
      </c>
      <c r="O931">
        <f>_xlfn.XLOOKUP(FraudData[[#This Row],[device_trust_score]],DeviceRules[Device Min],DeviceRules[Risk Points],,-1)</f>
        <v>2</v>
      </c>
      <c r="P931">
        <f>_xlfn.XLOOKUP(FraudData[[#This Row],[velocity_last_24h]],VelocityRules[Velocity Min],VelocityRules[Risk Points],,-1)</f>
        <v>0</v>
      </c>
      <c r="Q931">
        <f>_xlfn.XLOOKUP(FraudData[[#This Row],[merchant_category]],MerchantRules[Merchant Category],MerchantRules[Risk Points],0)</f>
        <v>0</v>
      </c>
      <c r="R931">
        <f>SUM(FraudData[[#This Row],[Amount Risk]:[Merchant Risk]])</f>
        <v>5</v>
      </c>
      <c r="S931" t="str" cm="1">
        <f t="array" ref="S931">_xlfn.IFS(FraudData[[#This Row],[Fraud Risk Score]]&gt;=8,"High Risk",FraudData[[#This Row],[Fraud Risk Score]]&gt;=6,"Medium Risk",TRUE,"Low Risk")</f>
        <v>Low Risk</v>
      </c>
    </row>
    <row r="932" spans="1:19">
      <c r="A932">
        <v>931</v>
      </c>
      <c r="B932">
        <v>27.01</v>
      </c>
      <c r="C932">
        <v>21</v>
      </c>
      <c r="D932" t="s">
        <v>47</v>
      </c>
      <c r="E932">
        <v>0</v>
      </c>
      <c r="F932">
        <v>0</v>
      </c>
      <c r="G932">
        <v>44</v>
      </c>
      <c r="H932">
        <v>1</v>
      </c>
      <c r="I932">
        <v>47</v>
      </c>
      <c r="J932">
        <v>0</v>
      </c>
      <c r="K932">
        <f>_xlfn.XLOOKUP(FraudData[[#This Row],[amount]],AmountRules[Amount Min],AmountRules[Risk Points],,-1)</f>
        <v>0</v>
      </c>
      <c r="L932">
        <f>_xlfn.XLOOKUP(FraudData[[#This Row],[transaction_hour]],TimeRules[Hour Min],TimeRules[Risk Points],,-1)</f>
        <v>0</v>
      </c>
      <c r="M932">
        <f>_xlfn.XLOOKUP(FraudData[[#This Row],[foreign_transaction]],ForeignRules[Foreign Transaction],ForeignRules[Risk Points],0)</f>
        <v>0</v>
      </c>
      <c r="N932">
        <f>_xlfn.XLOOKUP(FraudData[[#This Row],[location_mismatch]],Table10[Location Mismatch],Table10[Risk Points],0)</f>
        <v>0</v>
      </c>
      <c r="O932">
        <f>_xlfn.XLOOKUP(FraudData[[#This Row],[device_trust_score]],DeviceRules[Device Min],DeviceRules[Risk Points],,-1)</f>
        <v>2</v>
      </c>
      <c r="P932">
        <f>_xlfn.XLOOKUP(FraudData[[#This Row],[velocity_last_24h]],VelocityRules[Velocity Min],VelocityRules[Risk Points],,-1)</f>
        <v>0</v>
      </c>
      <c r="Q932">
        <f>_xlfn.XLOOKUP(FraudData[[#This Row],[merchant_category]],MerchantRules[Merchant Category],MerchantRules[Risk Points],0)</f>
        <v>0</v>
      </c>
      <c r="R932">
        <f>SUM(FraudData[[#This Row],[Amount Risk]:[Merchant Risk]])</f>
        <v>2</v>
      </c>
      <c r="S932" t="str" cm="1">
        <f t="array" ref="S932">_xlfn.IFS(FraudData[[#This Row],[Fraud Risk Score]]&gt;=8,"High Risk",FraudData[[#This Row],[Fraud Risk Score]]&gt;=6,"Medium Risk",TRUE,"Low Risk")</f>
        <v>Low Risk</v>
      </c>
    </row>
    <row r="933" spans="1:19">
      <c r="A933">
        <v>932</v>
      </c>
      <c r="B933">
        <v>324.25</v>
      </c>
      <c r="C933">
        <v>14</v>
      </c>
      <c r="D933" t="s">
        <v>48</v>
      </c>
      <c r="E933">
        <v>0</v>
      </c>
      <c r="F933">
        <v>0</v>
      </c>
      <c r="G933">
        <v>58</v>
      </c>
      <c r="H933">
        <v>1</v>
      </c>
      <c r="I933">
        <v>26</v>
      </c>
      <c r="J933">
        <v>0</v>
      </c>
      <c r="K933">
        <f>_xlfn.XLOOKUP(FraudData[[#This Row],[amount]],AmountRules[Amount Min],AmountRules[Risk Points],,-1)</f>
        <v>0</v>
      </c>
      <c r="L933">
        <f>_xlfn.XLOOKUP(FraudData[[#This Row],[transaction_hour]],TimeRules[Hour Min],TimeRules[Risk Points],,-1)</f>
        <v>0</v>
      </c>
      <c r="M933">
        <f>_xlfn.XLOOKUP(FraudData[[#This Row],[foreign_transaction]],ForeignRules[Foreign Transaction],ForeignRules[Risk Points],0)</f>
        <v>0</v>
      </c>
      <c r="N933">
        <f>_xlfn.XLOOKUP(FraudData[[#This Row],[location_mismatch]],Table10[Location Mismatch],Table10[Risk Points],0)</f>
        <v>0</v>
      </c>
      <c r="O933">
        <f>_xlfn.XLOOKUP(FraudData[[#This Row],[device_trust_score]],DeviceRules[Device Min],DeviceRules[Risk Points],,-1)</f>
        <v>1</v>
      </c>
      <c r="P933">
        <f>_xlfn.XLOOKUP(FraudData[[#This Row],[velocity_last_24h]],VelocityRules[Velocity Min],VelocityRules[Risk Points],,-1)</f>
        <v>0</v>
      </c>
      <c r="Q933">
        <f>_xlfn.XLOOKUP(FraudData[[#This Row],[merchant_category]],MerchantRules[Merchant Category],MerchantRules[Risk Points],0)</f>
        <v>0</v>
      </c>
      <c r="R933">
        <f>SUM(FraudData[[#This Row],[Amount Risk]:[Merchant Risk]])</f>
        <v>1</v>
      </c>
      <c r="S933" t="str" cm="1">
        <f t="array" ref="S933">_xlfn.IFS(FraudData[[#This Row],[Fraud Risk Score]]&gt;=8,"High Risk",FraudData[[#This Row],[Fraud Risk Score]]&gt;=6,"Medium Risk",TRUE,"Low Risk")</f>
        <v>Low Risk</v>
      </c>
    </row>
    <row r="934" spans="1:19">
      <c r="A934">
        <v>933</v>
      </c>
      <c r="B934">
        <v>748.91</v>
      </c>
      <c r="C934">
        <v>13</v>
      </c>
      <c r="D934" t="s">
        <v>50</v>
      </c>
      <c r="E934">
        <v>0</v>
      </c>
      <c r="F934">
        <v>0</v>
      </c>
      <c r="G934">
        <v>60</v>
      </c>
      <c r="H934">
        <v>2</v>
      </c>
      <c r="I934">
        <v>65</v>
      </c>
      <c r="J934">
        <v>0</v>
      </c>
      <c r="K934">
        <f>_xlfn.XLOOKUP(FraudData[[#This Row],[amount]],AmountRules[Amount Min],AmountRules[Risk Points],,-1)</f>
        <v>1</v>
      </c>
      <c r="L934">
        <f>_xlfn.XLOOKUP(FraudData[[#This Row],[transaction_hour]],TimeRules[Hour Min],TimeRules[Risk Points],,-1)</f>
        <v>0</v>
      </c>
      <c r="M934">
        <f>_xlfn.XLOOKUP(FraudData[[#This Row],[foreign_transaction]],ForeignRules[Foreign Transaction],ForeignRules[Risk Points],0)</f>
        <v>0</v>
      </c>
      <c r="N934">
        <f>_xlfn.XLOOKUP(FraudData[[#This Row],[location_mismatch]],Table10[Location Mismatch],Table10[Risk Points],0)</f>
        <v>0</v>
      </c>
      <c r="O934">
        <f>_xlfn.XLOOKUP(FraudData[[#This Row],[device_trust_score]],DeviceRules[Device Min],DeviceRules[Risk Points],,-1)</f>
        <v>1</v>
      </c>
      <c r="P934">
        <f>_xlfn.XLOOKUP(FraudData[[#This Row],[velocity_last_24h]],VelocityRules[Velocity Min],VelocityRules[Risk Points],,-1)</f>
        <v>0</v>
      </c>
      <c r="Q934">
        <f>_xlfn.XLOOKUP(FraudData[[#This Row],[merchant_category]],MerchantRules[Merchant Category],MerchantRules[Risk Points],0)</f>
        <v>0</v>
      </c>
      <c r="R934">
        <f>SUM(FraudData[[#This Row],[Amount Risk]:[Merchant Risk]])</f>
        <v>2</v>
      </c>
      <c r="S934" t="str" cm="1">
        <f t="array" ref="S934">_xlfn.IFS(FraudData[[#This Row],[Fraud Risk Score]]&gt;=8,"High Risk",FraudData[[#This Row],[Fraud Risk Score]]&gt;=6,"Medium Risk",TRUE,"Low Risk")</f>
        <v>Low Risk</v>
      </c>
    </row>
    <row r="935" spans="1:19">
      <c r="A935">
        <v>934</v>
      </c>
      <c r="B935">
        <v>134.26</v>
      </c>
      <c r="C935">
        <v>15</v>
      </c>
      <c r="D935" t="s">
        <v>49</v>
      </c>
      <c r="E935">
        <v>0</v>
      </c>
      <c r="F935">
        <v>0</v>
      </c>
      <c r="G935">
        <v>45</v>
      </c>
      <c r="H935">
        <v>1</v>
      </c>
      <c r="I935">
        <v>35</v>
      </c>
      <c r="J935">
        <v>0</v>
      </c>
      <c r="K935">
        <f>_xlfn.XLOOKUP(FraudData[[#This Row],[amount]],AmountRules[Amount Min],AmountRules[Risk Points],,-1)</f>
        <v>0</v>
      </c>
      <c r="L935">
        <f>_xlfn.XLOOKUP(FraudData[[#This Row],[transaction_hour]],TimeRules[Hour Min],TimeRules[Risk Points],,-1)</f>
        <v>0</v>
      </c>
      <c r="M935">
        <f>_xlfn.XLOOKUP(FraudData[[#This Row],[foreign_transaction]],ForeignRules[Foreign Transaction],ForeignRules[Risk Points],0)</f>
        <v>0</v>
      </c>
      <c r="N935">
        <f>_xlfn.XLOOKUP(FraudData[[#This Row],[location_mismatch]],Table10[Location Mismatch],Table10[Risk Points],0)</f>
        <v>0</v>
      </c>
      <c r="O935">
        <f>_xlfn.XLOOKUP(FraudData[[#This Row],[device_trust_score]],DeviceRules[Device Min],DeviceRules[Risk Points],,-1)</f>
        <v>2</v>
      </c>
      <c r="P935">
        <f>_xlfn.XLOOKUP(FraudData[[#This Row],[velocity_last_24h]],VelocityRules[Velocity Min],VelocityRules[Risk Points],,-1)</f>
        <v>0</v>
      </c>
      <c r="Q935">
        <f>_xlfn.XLOOKUP(FraudData[[#This Row],[merchant_category]],MerchantRules[Merchant Category],MerchantRules[Risk Points],0)</f>
        <v>1</v>
      </c>
      <c r="R935">
        <f>SUM(FraudData[[#This Row],[Amount Risk]:[Merchant Risk]])</f>
        <v>3</v>
      </c>
      <c r="S935" t="str" cm="1">
        <f t="array" ref="S935">_xlfn.IFS(FraudData[[#This Row],[Fraud Risk Score]]&gt;=8,"High Risk",FraudData[[#This Row],[Fraud Risk Score]]&gt;=6,"Medium Risk",TRUE,"Low Risk")</f>
        <v>Low Risk</v>
      </c>
    </row>
    <row r="936" spans="1:19">
      <c r="A936">
        <v>935</v>
      </c>
      <c r="B936">
        <v>33.9</v>
      </c>
      <c r="C936">
        <v>22</v>
      </c>
      <c r="D936" t="s">
        <v>48</v>
      </c>
      <c r="E936">
        <v>0</v>
      </c>
      <c r="F936">
        <v>0</v>
      </c>
      <c r="G936">
        <v>80</v>
      </c>
      <c r="H936">
        <v>5</v>
      </c>
      <c r="I936">
        <v>28</v>
      </c>
      <c r="J936">
        <v>0</v>
      </c>
      <c r="K936">
        <f>_xlfn.XLOOKUP(FraudData[[#This Row],[amount]],AmountRules[Amount Min],AmountRules[Risk Points],,-1)</f>
        <v>0</v>
      </c>
      <c r="L936">
        <f>_xlfn.XLOOKUP(FraudData[[#This Row],[transaction_hour]],TimeRules[Hour Min],TimeRules[Risk Points],,-1)</f>
        <v>0</v>
      </c>
      <c r="M936">
        <f>_xlfn.XLOOKUP(FraudData[[#This Row],[foreign_transaction]],ForeignRules[Foreign Transaction],ForeignRules[Risk Points],0)</f>
        <v>0</v>
      </c>
      <c r="N936">
        <f>_xlfn.XLOOKUP(FraudData[[#This Row],[location_mismatch]],Table10[Location Mismatch],Table10[Risk Points],0)</f>
        <v>0</v>
      </c>
      <c r="O936">
        <f>_xlfn.XLOOKUP(FraudData[[#This Row],[device_trust_score]],DeviceRules[Device Min],DeviceRules[Risk Points],,-1)</f>
        <v>0</v>
      </c>
      <c r="P936">
        <f>_xlfn.XLOOKUP(FraudData[[#This Row],[velocity_last_24h]],VelocityRules[Velocity Min],VelocityRules[Risk Points],,-1)</f>
        <v>3</v>
      </c>
      <c r="Q936">
        <f>_xlfn.XLOOKUP(FraudData[[#This Row],[merchant_category]],MerchantRules[Merchant Category],MerchantRules[Risk Points],0)</f>
        <v>0</v>
      </c>
      <c r="R936">
        <f>SUM(FraudData[[#This Row],[Amount Risk]:[Merchant Risk]])</f>
        <v>3</v>
      </c>
      <c r="S936" t="str" cm="1">
        <f t="array" ref="S936">_xlfn.IFS(FraudData[[#This Row],[Fraud Risk Score]]&gt;=8,"High Risk",FraudData[[#This Row],[Fraud Risk Score]]&gt;=6,"Medium Risk",TRUE,"Low Risk")</f>
        <v>Low Risk</v>
      </c>
    </row>
    <row r="937" spans="1:19">
      <c r="A937">
        <v>936</v>
      </c>
      <c r="B937">
        <v>57.22</v>
      </c>
      <c r="C937">
        <v>14</v>
      </c>
      <c r="D937" t="s">
        <v>47</v>
      </c>
      <c r="E937">
        <v>0</v>
      </c>
      <c r="F937">
        <v>0</v>
      </c>
      <c r="G937">
        <v>65</v>
      </c>
      <c r="H937">
        <v>4</v>
      </c>
      <c r="I937">
        <v>39</v>
      </c>
      <c r="J937">
        <v>0</v>
      </c>
      <c r="K937">
        <f>_xlfn.XLOOKUP(FraudData[[#This Row],[amount]],AmountRules[Amount Min],AmountRules[Risk Points],,-1)</f>
        <v>0</v>
      </c>
      <c r="L937">
        <f>_xlfn.XLOOKUP(FraudData[[#This Row],[transaction_hour]],TimeRules[Hour Min],TimeRules[Risk Points],,-1)</f>
        <v>0</v>
      </c>
      <c r="M937">
        <f>_xlfn.XLOOKUP(FraudData[[#This Row],[foreign_transaction]],ForeignRules[Foreign Transaction],ForeignRules[Risk Points],0)</f>
        <v>0</v>
      </c>
      <c r="N937">
        <f>_xlfn.XLOOKUP(FraudData[[#This Row],[location_mismatch]],Table10[Location Mismatch],Table10[Risk Points],0)</f>
        <v>0</v>
      </c>
      <c r="O937">
        <f>_xlfn.XLOOKUP(FraudData[[#This Row],[device_trust_score]],DeviceRules[Device Min],DeviceRules[Risk Points],,-1)</f>
        <v>1</v>
      </c>
      <c r="P937">
        <f>_xlfn.XLOOKUP(FraudData[[#This Row],[velocity_last_24h]],VelocityRules[Velocity Min],VelocityRules[Risk Points],,-1)</f>
        <v>0</v>
      </c>
      <c r="Q937">
        <f>_xlfn.XLOOKUP(FraudData[[#This Row],[merchant_category]],MerchantRules[Merchant Category],MerchantRules[Risk Points],0)</f>
        <v>0</v>
      </c>
      <c r="R937">
        <f>SUM(FraudData[[#This Row],[Amount Risk]:[Merchant Risk]])</f>
        <v>1</v>
      </c>
      <c r="S937" t="str" cm="1">
        <f t="array" ref="S937">_xlfn.IFS(FraudData[[#This Row],[Fraud Risk Score]]&gt;=8,"High Risk",FraudData[[#This Row],[Fraud Risk Score]]&gt;=6,"Medium Risk",TRUE,"Low Risk")</f>
        <v>Low Risk</v>
      </c>
    </row>
    <row r="938" spans="1:19">
      <c r="A938">
        <v>937</v>
      </c>
      <c r="B938">
        <v>3.34</v>
      </c>
      <c r="C938">
        <v>18</v>
      </c>
      <c r="D938" t="s">
        <v>48</v>
      </c>
      <c r="E938">
        <v>0</v>
      </c>
      <c r="F938">
        <v>0</v>
      </c>
      <c r="G938">
        <v>65</v>
      </c>
      <c r="H938">
        <v>5</v>
      </c>
      <c r="I938">
        <v>54</v>
      </c>
      <c r="J938">
        <v>0</v>
      </c>
      <c r="K938">
        <f>_xlfn.XLOOKUP(FraudData[[#This Row],[amount]],AmountRules[Amount Min],AmountRules[Risk Points],,-1)</f>
        <v>0</v>
      </c>
      <c r="L938">
        <f>_xlfn.XLOOKUP(FraudData[[#This Row],[transaction_hour]],TimeRules[Hour Min],TimeRules[Risk Points],,-1)</f>
        <v>0</v>
      </c>
      <c r="M938">
        <f>_xlfn.XLOOKUP(FraudData[[#This Row],[foreign_transaction]],ForeignRules[Foreign Transaction],ForeignRules[Risk Points],0)</f>
        <v>0</v>
      </c>
      <c r="N938">
        <f>_xlfn.XLOOKUP(FraudData[[#This Row],[location_mismatch]],Table10[Location Mismatch],Table10[Risk Points],0)</f>
        <v>0</v>
      </c>
      <c r="O938">
        <f>_xlfn.XLOOKUP(FraudData[[#This Row],[device_trust_score]],DeviceRules[Device Min],DeviceRules[Risk Points],,-1)</f>
        <v>1</v>
      </c>
      <c r="P938">
        <f>_xlfn.XLOOKUP(FraudData[[#This Row],[velocity_last_24h]],VelocityRules[Velocity Min],VelocityRules[Risk Points],,-1)</f>
        <v>3</v>
      </c>
      <c r="Q938">
        <f>_xlfn.XLOOKUP(FraudData[[#This Row],[merchant_category]],MerchantRules[Merchant Category],MerchantRules[Risk Points],0)</f>
        <v>0</v>
      </c>
      <c r="R938">
        <f>SUM(FraudData[[#This Row],[Amount Risk]:[Merchant Risk]])</f>
        <v>4</v>
      </c>
      <c r="S938" t="str" cm="1">
        <f t="array" ref="S938">_xlfn.IFS(FraudData[[#This Row],[Fraud Risk Score]]&gt;=8,"High Risk",FraudData[[#This Row],[Fraud Risk Score]]&gt;=6,"Medium Risk",TRUE,"Low Risk")</f>
        <v>Low Risk</v>
      </c>
    </row>
    <row r="939" spans="1:19">
      <c r="A939">
        <v>938</v>
      </c>
      <c r="B939">
        <v>442.24</v>
      </c>
      <c r="C939">
        <v>8</v>
      </c>
      <c r="D939" t="s">
        <v>49</v>
      </c>
      <c r="E939">
        <v>0</v>
      </c>
      <c r="F939">
        <v>0</v>
      </c>
      <c r="G939">
        <v>67</v>
      </c>
      <c r="H939">
        <v>2</v>
      </c>
      <c r="I939">
        <v>40</v>
      </c>
      <c r="J939">
        <v>0</v>
      </c>
      <c r="K939">
        <f>_xlfn.XLOOKUP(FraudData[[#This Row],[amount]],AmountRules[Amount Min],AmountRules[Risk Points],,-1)</f>
        <v>0</v>
      </c>
      <c r="L939">
        <f>_xlfn.XLOOKUP(FraudData[[#This Row],[transaction_hour]],TimeRules[Hour Min],TimeRules[Risk Points],,-1)</f>
        <v>0</v>
      </c>
      <c r="M939">
        <f>_xlfn.XLOOKUP(FraudData[[#This Row],[foreign_transaction]],ForeignRules[Foreign Transaction],ForeignRules[Risk Points],0)</f>
        <v>0</v>
      </c>
      <c r="N939">
        <f>_xlfn.XLOOKUP(FraudData[[#This Row],[location_mismatch]],Table10[Location Mismatch],Table10[Risk Points],0)</f>
        <v>0</v>
      </c>
      <c r="O939">
        <f>_xlfn.XLOOKUP(FraudData[[#This Row],[device_trust_score]],DeviceRules[Device Min],DeviceRules[Risk Points],,-1)</f>
        <v>1</v>
      </c>
      <c r="P939">
        <f>_xlfn.XLOOKUP(FraudData[[#This Row],[velocity_last_24h]],VelocityRules[Velocity Min],VelocityRules[Risk Points],,-1)</f>
        <v>0</v>
      </c>
      <c r="Q939">
        <f>_xlfn.XLOOKUP(FraudData[[#This Row],[merchant_category]],MerchantRules[Merchant Category],MerchantRules[Risk Points],0)</f>
        <v>1</v>
      </c>
      <c r="R939">
        <f>SUM(FraudData[[#This Row],[Amount Risk]:[Merchant Risk]])</f>
        <v>2</v>
      </c>
      <c r="S939" t="str" cm="1">
        <f t="array" ref="S939">_xlfn.IFS(FraudData[[#This Row],[Fraud Risk Score]]&gt;=8,"High Risk",FraudData[[#This Row],[Fraud Risk Score]]&gt;=6,"Medium Risk",TRUE,"Low Risk")</f>
        <v>Low Risk</v>
      </c>
    </row>
    <row r="940" spans="1:19">
      <c r="A940">
        <v>939</v>
      </c>
      <c r="B940">
        <v>22.55</v>
      </c>
      <c r="C940">
        <v>4</v>
      </c>
      <c r="D940" t="s">
        <v>48</v>
      </c>
      <c r="E940">
        <v>0</v>
      </c>
      <c r="F940">
        <v>0</v>
      </c>
      <c r="G940">
        <v>96</v>
      </c>
      <c r="H940">
        <v>3</v>
      </c>
      <c r="I940">
        <v>46</v>
      </c>
      <c r="J940">
        <v>0</v>
      </c>
      <c r="K940">
        <f>_xlfn.XLOOKUP(FraudData[[#This Row],[amount]],AmountRules[Amount Min],AmountRules[Risk Points],,-1)</f>
        <v>0</v>
      </c>
      <c r="L940">
        <f>_xlfn.XLOOKUP(FraudData[[#This Row],[transaction_hour]],TimeRules[Hour Min],TimeRules[Risk Points],,-1)</f>
        <v>0</v>
      </c>
      <c r="M940">
        <f>_xlfn.XLOOKUP(FraudData[[#This Row],[foreign_transaction]],ForeignRules[Foreign Transaction],ForeignRules[Risk Points],0)</f>
        <v>0</v>
      </c>
      <c r="N940">
        <f>_xlfn.XLOOKUP(FraudData[[#This Row],[location_mismatch]],Table10[Location Mismatch],Table10[Risk Points],0)</f>
        <v>0</v>
      </c>
      <c r="O940">
        <f>_xlfn.XLOOKUP(FraudData[[#This Row],[device_trust_score]],DeviceRules[Device Min],DeviceRules[Risk Points],,-1)</f>
        <v>0</v>
      </c>
      <c r="P940">
        <f>_xlfn.XLOOKUP(FraudData[[#This Row],[velocity_last_24h]],VelocityRules[Velocity Min],VelocityRules[Risk Points],,-1)</f>
        <v>0</v>
      </c>
      <c r="Q940">
        <f>_xlfn.XLOOKUP(FraudData[[#This Row],[merchant_category]],MerchantRules[Merchant Category],MerchantRules[Risk Points],0)</f>
        <v>0</v>
      </c>
      <c r="R940">
        <f>SUM(FraudData[[#This Row],[Amount Risk]:[Merchant Risk]])</f>
        <v>0</v>
      </c>
      <c r="S940" t="str" cm="1">
        <f t="array" ref="S940">_xlfn.IFS(FraudData[[#This Row],[Fraud Risk Score]]&gt;=8,"High Risk",FraudData[[#This Row],[Fraud Risk Score]]&gt;=6,"Medium Risk",TRUE,"Low Risk")</f>
        <v>Low Risk</v>
      </c>
    </row>
    <row r="941" spans="1:19">
      <c r="A941">
        <v>940</v>
      </c>
      <c r="B941">
        <v>154.66</v>
      </c>
      <c r="C941">
        <v>4</v>
      </c>
      <c r="D941" t="s">
        <v>47</v>
      </c>
      <c r="E941">
        <v>0</v>
      </c>
      <c r="F941">
        <v>1</v>
      </c>
      <c r="G941">
        <v>62</v>
      </c>
      <c r="H941">
        <v>2</v>
      </c>
      <c r="I941">
        <v>30</v>
      </c>
      <c r="J941">
        <v>0</v>
      </c>
      <c r="K941">
        <f>_xlfn.XLOOKUP(FraudData[[#This Row],[amount]],AmountRules[Amount Min],AmountRules[Risk Points],,-1)</f>
        <v>0</v>
      </c>
      <c r="L941">
        <f>_xlfn.XLOOKUP(FraudData[[#This Row],[transaction_hour]],TimeRules[Hour Min],TimeRules[Risk Points],,-1)</f>
        <v>0</v>
      </c>
      <c r="M941">
        <f>_xlfn.XLOOKUP(FraudData[[#This Row],[foreign_transaction]],ForeignRules[Foreign Transaction],ForeignRules[Risk Points],0)</f>
        <v>0</v>
      </c>
      <c r="N941">
        <f>_xlfn.XLOOKUP(FraudData[[#This Row],[location_mismatch]],Table10[Location Mismatch],Table10[Risk Points],0)</f>
        <v>3</v>
      </c>
      <c r="O941">
        <f>_xlfn.XLOOKUP(FraudData[[#This Row],[device_trust_score]],DeviceRules[Device Min],DeviceRules[Risk Points],,-1)</f>
        <v>1</v>
      </c>
      <c r="P941">
        <f>_xlfn.XLOOKUP(FraudData[[#This Row],[velocity_last_24h]],VelocityRules[Velocity Min],VelocityRules[Risk Points],,-1)</f>
        <v>0</v>
      </c>
      <c r="Q941">
        <f>_xlfn.XLOOKUP(FraudData[[#This Row],[merchant_category]],MerchantRules[Merchant Category],MerchantRules[Risk Points],0)</f>
        <v>0</v>
      </c>
      <c r="R941">
        <f>SUM(FraudData[[#This Row],[Amount Risk]:[Merchant Risk]])</f>
        <v>4</v>
      </c>
      <c r="S941" t="str" cm="1">
        <f t="array" ref="S941">_xlfn.IFS(FraudData[[#This Row],[Fraud Risk Score]]&gt;=8,"High Risk",FraudData[[#This Row],[Fraud Risk Score]]&gt;=6,"Medium Risk",TRUE,"Low Risk")</f>
        <v>Low Risk</v>
      </c>
    </row>
    <row r="942" spans="1:19">
      <c r="A942">
        <v>941</v>
      </c>
      <c r="B942">
        <v>57.65</v>
      </c>
      <c r="C942">
        <v>10</v>
      </c>
      <c r="D942" t="s">
        <v>49</v>
      </c>
      <c r="E942">
        <v>0</v>
      </c>
      <c r="F942">
        <v>0</v>
      </c>
      <c r="G942">
        <v>42</v>
      </c>
      <c r="H942">
        <v>2</v>
      </c>
      <c r="I942">
        <v>49</v>
      </c>
      <c r="J942">
        <v>0</v>
      </c>
      <c r="K942">
        <f>_xlfn.XLOOKUP(FraudData[[#This Row],[amount]],AmountRules[Amount Min],AmountRules[Risk Points],,-1)</f>
        <v>0</v>
      </c>
      <c r="L942">
        <f>_xlfn.XLOOKUP(FraudData[[#This Row],[transaction_hour]],TimeRules[Hour Min],TimeRules[Risk Points],,-1)</f>
        <v>0</v>
      </c>
      <c r="M942">
        <f>_xlfn.XLOOKUP(FraudData[[#This Row],[foreign_transaction]],ForeignRules[Foreign Transaction],ForeignRules[Risk Points],0)</f>
        <v>0</v>
      </c>
      <c r="N942">
        <f>_xlfn.XLOOKUP(FraudData[[#This Row],[location_mismatch]],Table10[Location Mismatch],Table10[Risk Points],0)</f>
        <v>0</v>
      </c>
      <c r="O942">
        <f>_xlfn.XLOOKUP(FraudData[[#This Row],[device_trust_score]],DeviceRules[Device Min],DeviceRules[Risk Points],,-1)</f>
        <v>2</v>
      </c>
      <c r="P942">
        <f>_xlfn.XLOOKUP(FraudData[[#This Row],[velocity_last_24h]],VelocityRules[Velocity Min],VelocityRules[Risk Points],,-1)</f>
        <v>0</v>
      </c>
      <c r="Q942">
        <f>_xlfn.XLOOKUP(FraudData[[#This Row],[merchant_category]],MerchantRules[Merchant Category],MerchantRules[Risk Points],0)</f>
        <v>1</v>
      </c>
      <c r="R942">
        <f>SUM(FraudData[[#This Row],[Amount Risk]:[Merchant Risk]])</f>
        <v>3</v>
      </c>
      <c r="S942" t="str" cm="1">
        <f t="array" ref="S942">_xlfn.IFS(FraudData[[#This Row],[Fraud Risk Score]]&gt;=8,"High Risk",FraudData[[#This Row],[Fraud Risk Score]]&gt;=6,"Medium Risk",TRUE,"Low Risk")</f>
        <v>Low Risk</v>
      </c>
    </row>
    <row r="943" spans="1:19">
      <c r="A943">
        <v>942</v>
      </c>
      <c r="B943">
        <v>145.41</v>
      </c>
      <c r="C943">
        <v>19</v>
      </c>
      <c r="D943" t="s">
        <v>50</v>
      </c>
      <c r="E943">
        <v>0</v>
      </c>
      <c r="F943">
        <v>0</v>
      </c>
      <c r="G943">
        <v>32</v>
      </c>
      <c r="H943">
        <v>3</v>
      </c>
      <c r="I943">
        <v>61</v>
      </c>
      <c r="J943">
        <v>0</v>
      </c>
      <c r="K943">
        <f>_xlfn.XLOOKUP(FraudData[[#This Row],[amount]],AmountRules[Amount Min],AmountRules[Risk Points],,-1)</f>
        <v>0</v>
      </c>
      <c r="L943">
        <f>_xlfn.XLOOKUP(FraudData[[#This Row],[transaction_hour]],TimeRules[Hour Min],TimeRules[Risk Points],,-1)</f>
        <v>0</v>
      </c>
      <c r="M943">
        <f>_xlfn.XLOOKUP(FraudData[[#This Row],[foreign_transaction]],ForeignRules[Foreign Transaction],ForeignRules[Risk Points],0)</f>
        <v>0</v>
      </c>
      <c r="N943">
        <f>_xlfn.XLOOKUP(FraudData[[#This Row],[location_mismatch]],Table10[Location Mismatch],Table10[Risk Points],0)</f>
        <v>0</v>
      </c>
      <c r="O943">
        <f>_xlfn.XLOOKUP(FraudData[[#This Row],[device_trust_score]],DeviceRules[Device Min],DeviceRules[Risk Points],,-1)</f>
        <v>2</v>
      </c>
      <c r="P943">
        <f>_xlfn.XLOOKUP(FraudData[[#This Row],[velocity_last_24h]],VelocityRules[Velocity Min],VelocityRules[Risk Points],,-1)</f>
        <v>0</v>
      </c>
      <c r="Q943">
        <f>_xlfn.XLOOKUP(FraudData[[#This Row],[merchant_category]],MerchantRules[Merchant Category],MerchantRules[Risk Points],0)</f>
        <v>0</v>
      </c>
      <c r="R943">
        <f>SUM(FraudData[[#This Row],[Amount Risk]:[Merchant Risk]])</f>
        <v>2</v>
      </c>
      <c r="S943" t="str" cm="1">
        <f t="array" ref="S943">_xlfn.IFS(FraudData[[#This Row],[Fraud Risk Score]]&gt;=8,"High Risk",FraudData[[#This Row],[Fraud Risk Score]]&gt;=6,"Medium Risk",TRUE,"Low Risk")</f>
        <v>Low Risk</v>
      </c>
    </row>
    <row r="944" spans="1:19">
      <c r="A944">
        <v>943</v>
      </c>
      <c r="B944">
        <v>189.7</v>
      </c>
      <c r="C944">
        <v>23</v>
      </c>
      <c r="D944" t="s">
        <v>50</v>
      </c>
      <c r="E944">
        <v>0</v>
      </c>
      <c r="F944">
        <v>0</v>
      </c>
      <c r="G944">
        <v>90</v>
      </c>
      <c r="H944">
        <v>1</v>
      </c>
      <c r="I944">
        <v>27</v>
      </c>
      <c r="J944">
        <v>0</v>
      </c>
      <c r="K944">
        <f>_xlfn.XLOOKUP(FraudData[[#This Row],[amount]],AmountRules[Amount Min],AmountRules[Risk Points],,-1)</f>
        <v>0</v>
      </c>
      <c r="L944">
        <f>_xlfn.XLOOKUP(FraudData[[#This Row],[transaction_hour]],TimeRules[Hour Min],TimeRules[Risk Points],,-1)</f>
        <v>1</v>
      </c>
      <c r="M944">
        <f>_xlfn.XLOOKUP(FraudData[[#This Row],[foreign_transaction]],ForeignRules[Foreign Transaction],ForeignRules[Risk Points],0)</f>
        <v>0</v>
      </c>
      <c r="N944">
        <f>_xlfn.XLOOKUP(FraudData[[#This Row],[location_mismatch]],Table10[Location Mismatch],Table10[Risk Points],0)</f>
        <v>0</v>
      </c>
      <c r="O944">
        <f>_xlfn.XLOOKUP(FraudData[[#This Row],[device_trust_score]],DeviceRules[Device Min],DeviceRules[Risk Points],,-1)</f>
        <v>0</v>
      </c>
      <c r="P944">
        <f>_xlfn.XLOOKUP(FraudData[[#This Row],[velocity_last_24h]],VelocityRules[Velocity Min],VelocityRules[Risk Points],,-1)</f>
        <v>0</v>
      </c>
      <c r="Q944">
        <f>_xlfn.XLOOKUP(FraudData[[#This Row],[merchant_category]],MerchantRules[Merchant Category],MerchantRules[Risk Points],0)</f>
        <v>0</v>
      </c>
      <c r="R944">
        <f>SUM(FraudData[[#This Row],[Amount Risk]:[Merchant Risk]])</f>
        <v>1</v>
      </c>
      <c r="S944" t="str" cm="1">
        <f t="array" ref="S944">_xlfn.IFS(FraudData[[#This Row],[Fraud Risk Score]]&gt;=8,"High Risk",FraudData[[#This Row],[Fraud Risk Score]]&gt;=6,"Medium Risk",TRUE,"Low Risk")</f>
        <v>Low Risk</v>
      </c>
    </row>
    <row r="945" spans="1:19">
      <c r="A945">
        <v>944</v>
      </c>
      <c r="B945">
        <v>318.68</v>
      </c>
      <c r="C945">
        <v>3</v>
      </c>
      <c r="D945" t="s">
        <v>46</v>
      </c>
      <c r="E945">
        <v>0</v>
      </c>
      <c r="F945">
        <v>0</v>
      </c>
      <c r="G945">
        <v>44</v>
      </c>
      <c r="H945">
        <v>2</v>
      </c>
      <c r="I945">
        <v>60</v>
      </c>
      <c r="J945">
        <v>0</v>
      </c>
      <c r="K945">
        <f>_xlfn.XLOOKUP(FraudData[[#This Row],[amount]],AmountRules[Amount Min],AmountRules[Risk Points],,-1)</f>
        <v>0</v>
      </c>
      <c r="L945">
        <f>_xlfn.XLOOKUP(FraudData[[#This Row],[transaction_hour]],TimeRules[Hour Min],TimeRules[Risk Points],,-1)</f>
        <v>3</v>
      </c>
      <c r="M945">
        <f>_xlfn.XLOOKUP(FraudData[[#This Row],[foreign_transaction]],ForeignRules[Foreign Transaction],ForeignRules[Risk Points],0)</f>
        <v>0</v>
      </c>
      <c r="N945">
        <f>_xlfn.XLOOKUP(FraudData[[#This Row],[location_mismatch]],Table10[Location Mismatch],Table10[Risk Points],0)</f>
        <v>0</v>
      </c>
      <c r="O945">
        <f>_xlfn.XLOOKUP(FraudData[[#This Row],[device_trust_score]],DeviceRules[Device Min],DeviceRules[Risk Points],,-1)</f>
        <v>2</v>
      </c>
      <c r="P945">
        <f>_xlfn.XLOOKUP(FraudData[[#This Row],[velocity_last_24h]],VelocityRules[Velocity Min],VelocityRules[Risk Points],,-1)</f>
        <v>0</v>
      </c>
      <c r="Q945">
        <f>_xlfn.XLOOKUP(FraudData[[#This Row],[merchant_category]],MerchantRules[Merchant Category],MerchantRules[Risk Points],0)</f>
        <v>0</v>
      </c>
      <c r="R945">
        <f>SUM(FraudData[[#This Row],[Amount Risk]:[Merchant Risk]])</f>
        <v>5</v>
      </c>
      <c r="S945" t="str" cm="1">
        <f t="array" ref="S945">_xlfn.IFS(FraudData[[#This Row],[Fraud Risk Score]]&gt;=8,"High Risk",FraudData[[#This Row],[Fraud Risk Score]]&gt;=6,"Medium Risk",TRUE,"Low Risk")</f>
        <v>Low Risk</v>
      </c>
    </row>
    <row r="946" spans="1:19">
      <c r="A946">
        <v>945</v>
      </c>
      <c r="B946">
        <v>41.62</v>
      </c>
      <c r="C946">
        <v>19</v>
      </c>
      <c r="D946" t="s">
        <v>48</v>
      </c>
      <c r="E946">
        <v>0</v>
      </c>
      <c r="F946">
        <v>0</v>
      </c>
      <c r="G946">
        <v>93</v>
      </c>
      <c r="H946">
        <v>2</v>
      </c>
      <c r="I946">
        <v>65</v>
      </c>
      <c r="J946">
        <v>0</v>
      </c>
      <c r="K946">
        <f>_xlfn.XLOOKUP(FraudData[[#This Row],[amount]],AmountRules[Amount Min],AmountRules[Risk Points],,-1)</f>
        <v>0</v>
      </c>
      <c r="L946">
        <f>_xlfn.XLOOKUP(FraudData[[#This Row],[transaction_hour]],TimeRules[Hour Min],TimeRules[Risk Points],,-1)</f>
        <v>0</v>
      </c>
      <c r="M946">
        <f>_xlfn.XLOOKUP(FraudData[[#This Row],[foreign_transaction]],ForeignRules[Foreign Transaction],ForeignRules[Risk Points],0)</f>
        <v>0</v>
      </c>
      <c r="N946">
        <f>_xlfn.XLOOKUP(FraudData[[#This Row],[location_mismatch]],Table10[Location Mismatch],Table10[Risk Points],0)</f>
        <v>0</v>
      </c>
      <c r="O946">
        <f>_xlfn.XLOOKUP(FraudData[[#This Row],[device_trust_score]],DeviceRules[Device Min],DeviceRules[Risk Points],,-1)</f>
        <v>0</v>
      </c>
      <c r="P946">
        <f>_xlfn.XLOOKUP(FraudData[[#This Row],[velocity_last_24h]],VelocityRules[Velocity Min],VelocityRules[Risk Points],,-1)</f>
        <v>0</v>
      </c>
      <c r="Q946">
        <f>_xlfn.XLOOKUP(FraudData[[#This Row],[merchant_category]],MerchantRules[Merchant Category],MerchantRules[Risk Points],0)</f>
        <v>0</v>
      </c>
      <c r="R946">
        <f>SUM(FraudData[[#This Row],[Amount Risk]:[Merchant Risk]])</f>
        <v>0</v>
      </c>
      <c r="S946" t="str" cm="1">
        <f t="array" ref="S946">_xlfn.IFS(FraudData[[#This Row],[Fraud Risk Score]]&gt;=8,"High Risk",FraudData[[#This Row],[Fraud Risk Score]]&gt;=6,"Medium Risk",TRUE,"Low Risk")</f>
        <v>Low Risk</v>
      </c>
    </row>
    <row r="947" spans="1:19">
      <c r="A947">
        <v>946</v>
      </c>
      <c r="B947">
        <v>1.99</v>
      </c>
      <c r="C947">
        <v>17</v>
      </c>
      <c r="D947" t="s">
        <v>47</v>
      </c>
      <c r="E947">
        <v>0</v>
      </c>
      <c r="F947">
        <v>0</v>
      </c>
      <c r="G947">
        <v>81</v>
      </c>
      <c r="H947">
        <v>0</v>
      </c>
      <c r="I947">
        <v>23</v>
      </c>
      <c r="J947">
        <v>0</v>
      </c>
      <c r="K947">
        <f>_xlfn.XLOOKUP(FraudData[[#This Row],[amount]],AmountRules[Amount Min],AmountRules[Risk Points],,-1)</f>
        <v>0</v>
      </c>
      <c r="L947">
        <f>_xlfn.XLOOKUP(FraudData[[#This Row],[transaction_hour]],TimeRules[Hour Min],TimeRules[Risk Points],,-1)</f>
        <v>0</v>
      </c>
      <c r="M947">
        <f>_xlfn.XLOOKUP(FraudData[[#This Row],[foreign_transaction]],ForeignRules[Foreign Transaction],ForeignRules[Risk Points],0)</f>
        <v>0</v>
      </c>
      <c r="N947">
        <f>_xlfn.XLOOKUP(FraudData[[#This Row],[location_mismatch]],Table10[Location Mismatch],Table10[Risk Points],0)</f>
        <v>0</v>
      </c>
      <c r="O947">
        <f>_xlfn.XLOOKUP(FraudData[[#This Row],[device_trust_score]],DeviceRules[Device Min],DeviceRules[Risk Points],,-1)</f>
        <v>0</v>
      </c>
      <c r="P947">
        <f>_xlfn.XLOOKUP(FraudData[[#This Row],[velocity_last_24h]],VelocityRules[Velocity Min],VelocityRules[Risk Points],,-1)</f>
        <v>0</v>
      </c>
      <c r="Q947">
        <f>_xlfn.XLOOKUP(FraudData[[#This Row],[merchant_category]],MerchantRules[Merchant Category],MerchantRules[Risk Points],0)</f>
        <v>0</v>
      </c>
      <c r="R947">
        <f>SUM(FraudData[[#This Row],[Amount Risk]:[Merchant Risk]])</f>
        <v>0</v>
      </c>
      <c r="S947" t="str" cm="1">
        <f t="array" ref="S947">_xlfn.IFS(FraudData[[#This Row],[Fraud Risk Score]]&gt;=8,"High Risk",FraudData[[#This Row],[Fraud Risk Score]]&gt;=6,"Medium Risk",TRUE,"Low Risk")</f>
        <v>Low Risk</v>
      </c>
    </row>
    <row r="948" spans="1:19">
      <c r="A948">
        <v>947</v>
      </c>
      <c r="B948">
        <v>26.5</v>
      </c>
      <c r="C948">
        <v>2</v>
      </c>
      <c r="D948" t="s">
        <v>48</v>
      </c>
      <c r="E948">
        <v>0</v>
      </c>
      <c r="F948">
        <v>0</v>
      </c>
      <c r="G948">
        <v>42</v>
      </c>
      <c r="H948">
        <v>1</v>
      </c>
      <c r="I948">
        <v>38</v>
      </c>
      <c r="J948">
        <v>0</v>
      </c>
      <c r="K948">
        <f>_xlfn.XLOOKUP(FraudData[[#This Row],[amount]],AmountRules[Amount Min],AmountRules[Risk Points],,-1)</f>
        <v>0</v>
      </c>
      <c r="L948">
        <f>_xlfn.XLOOKUP(FraudData[[#This Row],[transaction_hour]],TimeRules[Hour Min],TimeRules[Risk Points],,-1)</f>
        <v>3</v>
      </c>
      <c r="M948">
        <f>_xlfn.XLOOKUP(FraudData[[#This Row],[foreign_transaction]],ForeignRules[Foreign Transaction],ForeignRules[Risk Points],0)</f>
        <v>0</v>
      </c>
      <c r="N948">
        <f>_xlfn.XLOOKUP(FraudData[[#This Row],[location_mismatch]],Table10[Location Mismatch],Table10[Risk Points],0)</f>
        <v>0</v>
      </c>
      <c r="O948">
        <f>_xlfn.XLOOKUP(FraudData[[#This Row],[device_trust_score]],DeviceRules[Device Min],DeviceRules[Risk Points],,-1)</f>
        <v>2</v>
      </c>
      <c r="P948">
        <f>_xlfn.XLOOKUP(FraudData[[#This Row],[velocity_last_24h]],VelocityRules[Velocity Min],VelocityRules[Risk Points],,-1)</f>
        <v>0</v>
      </c>
      <c r="Q948">
        <f>_xlfn.XLOOKUP(FraudData[[#This Row],[merchant_category]],MerchantRules[Merchant Category],MerchantRules[Risk Points],0)</f>
        <v>0</v>
      </c>
      <c r="R948">
        <f>SUM(FraudData[[#This Row],[Amount Risk]:[Merchant Risk]])</f>
        <v>5</v>
      </c>
      <c r="S948" t="str" cm="1">
        <f t="array" ref="S948">_xlfn.IFS(FraudData[[#This Row],[Fraud Risk Score]]&gt;=8,"High Risk",FraudData[[#This Row],[Fraud Risk Score]]&gt;=6,"Medium Risk",TRUE,"Low Risk")</f>
        <v>Low Risk</v>
      </c>
    </row>
    <row r="949" spans="1:19">
      <c r="A949">
        <v>948</v>
      </c>
      <c r="B949">
        <v>414.5</v>
      </c>
      <c r="C949">
        <v>3</v>
      </c>
      <c r="D949" t="s">
        <v>49</v>
      </c>
      <c r="E949">
        <v>0</v>
      </c>
      <c r="F949">
        <v>0</v>
      </c>
      <c r="G949">
        <v>84</v>
      </c>
      <c r="H949">
        <v>1</v>
      </c>
      <c r="I949">
        <v>52</v>
      </c>
      <c r="J949">
        <v>0</v>
      </c>
      <c r="K949">
        <f>_xlfn.XLOOKUP(FraudData[[#This Row],[amount]],AmountRules[Amount Min],AmountRules[Risk Points],,-1)</f>
        <v>0</v>
      </c>
      <c r="L949">
        <f>_xlfn.XLOOKUP(FraudData[[#This Row],[transaction_hour]],TimeRules[Hour Min],TimeRules[Risk Points],,-1)</f>
        <v>3</v>
      </c>
      <c r="M949">
        <f>_xlfn.XLOOKUP(FraudData[[#This Row],[foreign_transaction]],ForeignRules[Foreign Transaction],ForeignRules[Risk Points],0)</f>
        <v>0</v>
      </c>
      <c r="N949">
        <f>_xlfn.XLOOKUP(FraudData[[#This Row],[location_mismatch]],Table10[Location Mismatch],Table10[Risk Points],0)</f>
        <v>0</v>
      </c>
      <c r="O949">
        <f>_xlfn.XLOOKUP(FraudData[[#This Row],[device_trust_score]],DeviceRules[Device Min],DeviceRules[Risk Points],,-1)</f>
        <v>0</v>
      </c>
      <c r="P949">
        <f>_xlfn.XLOOKUP(FraudData[[#This Row],[velocity_last_24h]],VelocityRules[Velocity Min],VelocityRules[Risk Points],,-1)</f>
        <v>0</v>
      </c>
      <c r="Q949">
        <f>_xlfn.XLOOKUP(FraudData[[#This Row],[merchant_category]],MerchantRules[Merchant Category],MerchantRules[Risk Points],0)</f>
        <v>1</v>
      </c>
      <c r="R949">
        <f>SUM(FraudData[[#This Row],[Amount Risk]:[Merchant Risk]])</f>
        <v>4</v>
      </c>
      <c r="S949" t="str" cm="1">
        <f t="array" ref="S949">_xlfn.IFS(FraudData[[#This Row],[Fraud Risk Score]]&gt;=8,"High Risk",FraudData[[#This Row],[Fraud Risk Score]]&gt;=6,"Medium Risk",TRUE,"Low Risk")</f>
        <v>Low Risk</v>
      </c>
    </row>
    <row r="950" spans="1:19">
      <c r="A950">
        <v>949</v>
      </c>
      <c r="B950">
        <v>372.71</v>
      </c>
      <c r="C950">
        <v>13</v>
      </c>
      <c r="D950" t="s">
        <v>46</v>
      </c>
      <c r="E950">
        <v>0</v>
      </c>
      <c r="F950">
        <v>0</v>
      </c>
      <c r="G950">
        <v>26</v>
      </c>
      <c r="H950">
        <v>1</v>
      </c>
      <c r="I950">
        <v>20</v>
      </c>
      <c r="J950">
        <v>0</v>
      </c>
      <c r="K950">
        <f>_xlfn.XLOOKUP(FraudData[[#This Row],[amount]],AmountRules[Amount Min],AmountRules[Risk Points],,-1)</f>
        <v>0</v>
      </c>
      <c r="L950">
        <f>_xlfn.XLOOKUP(FraudData[[#This Row],[transaction_hour]],TimeRules[Hour Min],TimeRules[Risk Points],,-1)</f>
        <v>0</v>
      </c>
      <c r="M950">
        <f>_xlfn.XLOOKUP(FraudData[[#This Row],[foreign_transaction]],ForeignRules[Foreign Transaction],ForeignRules[Risk Points],0)</f>
        <v>0</v>
      </c>
      <c r="N950">
        <f>_xlfn.XLOOKUP(FraudData[[#This Row],[location_mismatch]],Table10[Location Mismatch],Table10[Risk Points],0)</f>
        <v>0</v>
      </c>
      <c r="O950">
        <f>_xlfn.XLOOKUP(FraudData[[#This Row],[device_trust_score]],DeviceRules[Device Min],DeviceRules[Risk Points],,-1)</f>
        <v>3</v>
      </c>
      <c r="P950">
        <f>_xlfn.XLOOKUP(FraudData[[#This Row],[velocity_last_24h]],VelocityRules[Velocity Min],VelocityRules[Risk Points],,-1)</f>
        <v>0</v>
      </c>
      <c r="Q950">
        <f>_xlfn.XLOOKUP(FraudData[[#This Row],[merchant_category]],MerchantRules[Merchant Category],MerchantRules[Risk Points],0)</f>
        <v>0</v>
      </c>
      <c r="R950">
        <f>SUM(FraudData[[#This Row],[Amount Risk]:[Merchant Risk]])</f>
        <v>3</v>
      </c>
      <c r="S950" t="str" cm="1">
        <f t="array" ref="S950">_xlfn.IFS(FraudData[[#This Row],[Fraud Risk Score]]&gt;=8,"High Risk",FraudData[[#This Row],[Fraud Risk Score]]&gt;=6,"Medium Risk",TRUE,"Low Risk")</f>
        <v>Low Risk</v>
      </c>
    </row>
    <row r="951" spans="1:19">
      <c r="A951">
        <v>950</v>
      </c>
      <c r="B951">
        <v>163.77000000000001</v>
      </c>
      <c r="C951">
        <v>6</v>
      </c>
      <c r="D951" t="s">
        <v>47</v>
      </c>
      <c r="E951">
        <v>1</v>
      </c>
      <c r="F951">
        <v>0</v>
      </c>
      <c r="G951">
        <v>66</v>
      </c>
      <c r="H951">
        <v>2</v>
      </c>
      <c r="I951">
        <v>38</v>
      </c>
      <c r="J951">
        <v>0</v>
      </c>
      <c r="K951">
        <f>_xlfn.XLOOKUP(FraudData[[#This Row],[amount]],AmountRules[Amount Min],AmountRules[Risk Points],,-1)</f>
        <v>0</v>
      </c>
      <c r="L951">
        <f>_xlfn.XLOOKUP(FraudData[[#This Row],[transaction_hour]],TimeRules[Hour Min],TimeRules[Risk Points],,-1)</f>
        <v>0</v>
      </c>
      <c r="M951">
        <f>_xlfn.XLOOKUP(FraudData[[#This Row],[foreign_transaction]],ForeignRules[Foreign Transaction],ForeignRules[Risk Points],0)</f>
        <v>3</v>
      </c>
      <c r="N951">
        <f>_xlfn.XLOOKUP(FraudData[[#This Row],[location_mismatch]],Table10[Location Mismatch],Table10[Risk Points],0)</f>
        <v>0</v>
      </c>
      <c r="O951">
        <f>_xlfn.XLOOKUP(FraudData[[#This Row],[device_trust_score]],DeviceRules[Device Min],DeviceRules[Risk Points],,-1)</f>
        <v>1</v>
      </c>
      <c r="P951">
        <f>_xlfn.XLOOKUP(FraudData[[#This Row],[velocity_last_24h]],VelocityRules[Velocity Min],VelocityRules[Risk Points],,-1)</f>
        <v>0</v>
      </c>
      <c r="Q951">
        <f>_xlfn.XLOOKUP(FraudData[[#This Row],[merchant_category]],MerchantRules[Merchant Category],MerchantRules[Risk Points],0)</f>
        <v>0</v>
      </c>
      <c r="R951">
        <f>SUM(FraudData[[#This Row],[Amount Risk]:[Merchant Risk]])</f>
        <v>4</v>
      </c>
      <c r="S951" t="str" cm="1">
        <f t="array" ref="S951">_xlfn.IFS(FraudData[[#This Row],[Fraud Risk Score]]&gt;=8,"High Risk",FraudData[[#This Row],[Fraud Risk Score]]&gt;=6,"Medium Risk",TRUE,"Low Risk")</f>
        <v>Low Risk</v>
      </c>
    </row>
    <row r="952" spans="1:19">
      <c r="A952">
        <v>951</v>
      </c>
      <c r="B952">
        <v>165.17</v>
      </c>
      <c r="C952">
        <v>7</v>
      </c>
      <c r="D952" t="s">
        <v>48</v>
      </c>
      <c r="E952">
        <v>0</v>
      </c>
      <c r="F952">
        <v>0</v>
      </c>
      <c r="G952">
        <v>88</v>
      </c>
      <c r="H952">
        <v>4</v>
      </c>
      <c r="I952">
        <v>37</v>
      </c>
      <c r="J952">
        <v>0</v>
      </c>
      <c r="K952">
        <f>_xlfn.XLOOKUP(FraudData[[#This Row],[amount]],AmountRules[Amount Min],AmountRules[Risk Points],,-1)</f>
        <v>0</v>
      </c>
      <c r="L952">
        <f>_xlfn.XLOOKUP(FraudData[[#This Row],[transaction_hour]],TimeRules[Hour Min],TimeRules[Risk Points],,-1)</f>
        <v>0</v>
      </c>
      <c r="M952">
        <f>_xlfn.XLOOKUP(FraudData[[#This Row],[foreign_transaction]],ForeignRules[Foreign Transaction],ForeignRules[Risk Points],0)</f>
        <v>0</v>
      </c>
      <c r="N952">
        <f>_xlfn.XLOOKUP(FraudData[[#This Row],[location_mismatch]],Table10[Location Mismatch],Table10[Risk Points],0)</f>
        <v>0</v>
      </c>
      <c r="O952">
        <f>_xlfn.XLOOKUP(FraudData[[#This Row],[device_trust_score]],DeviceRules[Device Min],DeviceRules[Risk Points],,-1)</f>
        <v>0</v>
      </c>
      <c r="P952">
        <f>_xlfn.XLOOKUP(FraudData[[#This Row],[velocity_last_24h]],VelocityRules[Velocity Min],VelocityRules[Risk Points],,-1)</f>
        <v>0</v>
      </c>
      <c r="Q952">
        <f>_xlfn.XLOOKUP(FraudData[[#This Row],[merchant_category]],MerchantRules[Merchant Category],MerchantRules[Risk Points],0)</f>
        <v>0</v>
      </c>
      <c r="R952">
        <f>SUM(FraudData[[#This Row],[Amount Risk]:[Merchant Risk]])</f>
        <v>0</v>
      </c>
      <c r="S952" t="str" cm="1">
        <f t="array" ref="S952">_xlfn.IFS(FraudData[[#This Row],[Fraud Risk Score]]&gt;=8,"High Risk",FraudData[[#This Row],[Fraud Risk Score]]&gt;=6,"Medium Risk",TRUE,"Low Risk")</f>
        <v>Low Risk</v>
      </c>
    </row>
    <row r="953" spans="1:19">
      <c r="A953">
        <v>952</v>
      </c>
      <c r="B953">
        <v>196.87</v>
      </c>
      <c r="C953">
        <v>23</v>
      </c>
      <c r="D953" t="s">
        <v>47</v>
      </c>
      <c r="E953">
        <v>0</v>
      </c>
      <c r="F953">
        <v>0</v>
      </c>
      <c r="G953">
        <v>68</v>
      </c>
      <c r="H953">
        <v>1</v>
      </c>
      <c r="I953">
        <v>67</v>
      </c>
      <c r="J953">
        <v>0</v>
      </c>
      <c r="K953">
        <f>_xlfn.XLOOKUP(FraudData[[#This Row],[amount]],AmountRules[Amount Min],AmountRules[Risk Points],,-1)</f>
        <v>0</v>
      </c>
      <c r="L953">
        <f>_xlfn.XLOOKUP(FraudData[[#This Row],[transaction_hour]],TimeRules[Hour Min],TimeRules[Risk Points],,-1)</f>
        <v>1</v>
      </c>
      <c r="M953">
        <f>_xlfn.XLOOKUP(FraudData[[#This Row],[foreign_transaction]],ForeignRules[Foreign Transaction],ForeignRules[Risk Points],0)</f>
        <v>0</v>
      </c>
      <c r="N953">
        <f>_xlfn.XLOOKUP(FraudData[[#This Row],[location_mismatch]],Table10[Location Mismatch],Table10[Risk Points],0)</f>
        <v>0</v>
      </c>
      <c r="O953">
        <f>_xlfn.XLOOKUP(FraudData[[#This Row],[device_trust_score]],DeviceRules[Device Min],DeviceRules[Risk Points],,-1)</f>
        <v>1</v>
      </c>
      <c r="P953">
        <f>_xlfn.XLOOKUP(FraudData[[#This Row],[velocity_last_24h]],VelocityRules[Velocity Min],VelocityRules[Risk Points],,-1)</f>
        <v>0</v>
      </c>
      <c r="Q953">
        <f>_xlfn.XLOOKUP(FraudData[[#This Row],[merchant_category]],MerchantRules[Merchant Category],MerchantRules[Risk Points],0)</f>
        <v>0</v>
      </c>
      <c r="R953">
        <f>SUM(FraudData[[#This Row],[Amount Risk]:[Merchant Risk]])</f>
        <v>2</v>
      </c>
      <c r="S953" t="str" cm="1">
        <f t="array" ref="S953">_xlfn.IFS(FraudData[[#This Row],[Fraud Risk Score]]&gt;=8,"High Risk",FraudData[[#This Row],[Fraud Risk Score]]&gt;=6,"Medium Risk",TRUE,"Low Risk")</f>
        <v>Low Risk</v>
      </c>
    </row>
    <row r="954" spans="1:19">
      <c r="A954">
        <v>953</v>
      </c>
      <c r="B954">
        <v>34.71</v>
      </c>
      <c r="C954">
        <v>15</v>
      </c>
      <c r="D954" t="s">
        <v>49</v>
      </c>
      <c r="E954">
        <v>0</v>
      </c>
      <c r="F954">
        <v>0</v>
      </c>
      <c r="G954">
        <v>75</v>
      </c>
      <c r="H954">
        <v>1</v>
      </c>
      <c r="I954">
        <v>60</v>
      </c>
      <c r="J954">
        <v>0</v>
      </c>
      <c r="K954">
        <f>_xlfn.XLOOKUP(FraudData[[#This Row],[amount]],AmountRules[Amount Min],AmountRules[Risk Points],,-1)</f>
        <v>0</v>
      </c>
      <c r="L954">
        <f>_xlfn.XLOOKUP(FraudData[[#This Row],[transaction_hour]],TimeRules[Hour Min],TimeRules[Risk Points],,-1)</f>
        <v>0</v>
      </c>
      <c r="M954">
        <f>_xlfn.XLOOKUP(FraudData[[#This Row],[foreign_transaction]],ForeignRules[Foreign Transaction],ForeignRules[Risk Points],0)</f>
        <v>0</v>
      </c>
      <c r="N954">
        <f>_xlfn.XLOOKUP(FraudData[[#This Row],[location_mismatch]],Table10[Location Mismatch],Table10[Risk Points],0)</f>
        <v>0</v>
      </c>
      <c r="O954">
        <f>_xlfn.XLOOKUP(FraudData[[#This Row],[device_trust_score]],DeviceRules[Device Min],DeviceRules[Risk Points],,-1)</f>
        <v>0</v>
      </c>
      <c r="P954">
        <f>_xlfn.XLOOKUP(FraudData[[#This Row],[velocity_last_24h]],VelocityRules[Velocity Min],VelocityRules[Risk Points],,-1)</f>
        <v>0</v>
      </c>
      <c r="Q954">
        <f>_xlfn.XLOOKUP(FraudData[[#This Row],[merchant_category]],MerchantRules[Merchant Category],MerchantRules[Risk Points],0)</f>
        <v>1</v>
      </c>
      <c r="R954">
        <f>SUM(FraudData[[#This Row],[Amount Risk]:[Merchant Risk]])</f>
        <v>1</v>
      </c>
      <c r="S954" t="str" cm="1">
        <f t="array" ref="S954">_xlfn.IFS(FraudData[[#This Row],[Fraud Risk Score]]&gt;=8,"High Risk",FraudData[[#This Row],[Fraud Risk Score]]&gt;=6,"Medium Risk",TRUE,"Low Risk")</f>
        <v>Low Risk</v>
      </c>
    </row>
    <row r="955" spans="1:19">
      <c r="A955">
        <v>954</v>
      </c>
      <c r="B955">
        <v>442.48</v>
      </c>
      <c r="C955">
        <v>19</v>
      </c>
      <c r="D955" t="s">
        <v>46</v>
      </c>
      <c r="E955">
        <v>0</v>
      </c>
      <c r="F955">
        <v>0</v>
      </c>
      <c r="G955">
        <v>89</v>
      </c>
      <c r="H955">
        <v>1</v>
      </c>
      <c r="I955">
        <v>51</v>
      </c>
      <c r="J955">
        <v>0</v>
      </c>
      <c r="K955">
        <f>_xlfn.XLOOKUP(FraudData[[#This Row],[amount]],AmountRules[Amount Min],AmountRules[Risk Points],,-1)</f>
        <v>0</v>
      </c>
      <c r="L955">
        <f>_xlfn.XLOOKUP(FraudData[[#This Row],[transaction_hour]],TimeRules[Hour Min],TimeRules[Risk Points],,-1)</f>
        <v>0</v>
      </c>
      <c r="M955">
        <f>_xlfn.XLOOKUP(FraudData[[#This Row],[foreign_transaction]],ForeignRules[Foreign Transaction],ForeignRules[Risk Points],0)</f>
        <v>0</v>
      </c>
      <c r="N955">
        <f>_xlfn.XLOOKUP(FraudData[[#This Row],[location_mismatch]],Table10[Location Mismatch],Table10[Risk Points],0)</f>
        <v>0</v>
      </c>
      <c r="O955">
        <f>_xlfn.XLOOKUP(FraudData[[#This Row],[device_trust_score]],DeviceRules[Device Min],DeviceRules[Risk Points],,-1)</f>
        <v>0</v>
      </c>
      <c r="P955">
        <f>_xlfn.XLOOKUP(FraudData[[#This Row],[velocity_last_24h]],VelocityRules[Velocity Min],VelocityRules[Risk Points],,-1)</f>
        <v>0</v>
      </c>
      <c r="Q955">
        <f>_xlfn.XLOOKUP(FraudData[[#This Row],[merchant_category]],MerchantRules[Merchant Category],MerchantRules[Risk Points],0)</f>
        <v>0</v>
      </c>
      <c r="R955">
        <f>SUM(FraudData[[#This Row],[Amount Risk]:[Merchant Risk]])</f>
        <v>0</v>
      </c>
      <c r="S955" t="str" cm="1">
        <f t="array" ref="S955">_xlfn.IFS(FraudData[[#This Row],[Fraud Risk Score]]&gt;=8,"High Risk",FraudData[[#This Row],[Fraud Risk Score]]&gt;=6,"Medium Risk",TRUE,"Low Risk")</f>
        <v>Low Risk</v>
      </c>
    </row>
    <row r="956" spans="1:19">
      <c r="A956">
        <v>955</v>
      </c>
      <c r="B956">
        <v>97.67</v>
      </c>
      <c r="C956">
        <v>14</v>
      </c>
      <c r="D956" t="s">
        <v>47</v>
      </c>
      <c r="E956">
        <v>1</v>
      </c>
      <c r="F956">
        <v>0</v>
      </c>
      <c r="G956">
        <v>89</v>
      </c>
      <c r="H956">
        <v>0</v>
      </c>
      <c r="I956">
        <v>20</v>
      </c>
      <c r="J956">
        <v>0</v>
      </c>
      <c r="K956">
        <f>_xlfn.XLOOKUP(FraudData[[#This Row],[amount]],AmountRules[Amount Min],AmountRules[Risk Points],,-1)</f>
        <v>0</v>
      </c>
      <c r="L956">
        <f>_xlfn.XLOOKUP(FraudData[[#This Row],[transaction_hour]],TimeRules[Hour Min],TimeRules[Risk Points],,-1)</f>
        <v>0</v>
      </c>
      <c r="M956">
        <f>_xlfn.XLOOKUP(FraudData[[#This Row],[foreign_transaction]],ForeignRules[Foreign Transaction],ForeignRules[Risk Points],0)</f>
        <v>3</v>
      </c>
      <c r="N956">
        <f>_xlfn.XLOOKUP(FraudData[[#This Row],[location_mismatch]],Table10[Location Mismatch],Table10[Risk Points],0)</f>
        <v>0</v>
      </c>
      <c r="O956">
        <f>_xlfn.XLOOKUP(FraudData[[#This Row],[device_trust_score]],DeviceRules[Device Min],DeviceRules[Risk Points],,-1)</f>
        <v>0</v>
      </c>
      <c r="P956">
        <f>_xlfn.XLOOKUP(FraudData[[#This Row],[velocity_last_24h]],VelocityRules[Velocity Min],VelocityRules[Risk Points],,-1)</f>
        <v>0</v>
      </c>
      <c r="Q956">
        <f>_xlfn.XLOOKUP(FraudData[[#This Row],[merchant_category]],MerchantRules[Merchant Category],MerchantRules[Risk Points],0)</f>
        <v>0</v>
      </c>
      <c r="R956">
        <f>SUM(FraudData[[#This Row],[Amount Risk]:[Merchant Risk]])</f>
        <v>3</v>
      </c>
      <c r="S956" t="str" cm="1">
        <f t="array" ref="S956">_xlfn.IFS(FraudData[[#This Row],[Fraud Risk Score]]&gt;=8,"High Risk",FraudData[[#This Row],[Fraud Risk Score]]&gt;=6,"Medium Risk",TRUE,"Low Risk")</f>
        <v>Low Risk</v>
      </c>
    </row>
    <row r="957" spans="1:19">
      <c r="A957">
        <v>956</v>
      </c>
      <c r="B957">
        <v>86.96</v>
      </c>
      <c r="C957">
        <v>6</v>
      </c>
      <c r="D957" t="s">
        <v>49</v>
      </c>
      <c r="E957">
        <v>0</v>
      </c>
      <c r="F957">
        <v>0</v>
      </c>
      <c r="G957">
        <v>78</v>
      </c>
      <c r="H957">
        <v>0</v>
      </c>
      <c r="I957">
        <v>62</v>
      </c>
      <c r="J957">
        <v>0</v>
      </c>
      <c r="K957">
        <f>_xlfn.XLOOKUP(FraudData[[#This Row],[amount]],AmountRules[Amount Min],AmountRules[Risk Points],,-1)</f>
        <v>0</v>
      </c>
      <c r="L957">
        <f>_xlfn.XLOOKUP(FraudData[[#This Row],[transaction_hour]],TimeRules[Hour Min],TimeRules[Risk Points],,-1)</f>
        <v>0</v>
      </c>
      <c r="M957">
        <f>_xlfn.XLOOKUP(FraudData[[#This Row],[foreign_transaction]],ForeignRules[Foreign Transaction],ForeignRules[Risk Points],0)</f>
        <v>0</v>
      </c>
      <c r="N957">
        <f>_xlfn.XLOOKUP(FraudData[[#This Row],[location_mismatch]],Table10[Location Mismatch],Table10[Risk Points],0)</f>
        <v>0</v>
      </c>
      <c r="O957">
        <f>_xlfn.XLOOKUP(FraudData[[#This Row],[device_trust_score]],DeviceRules[Device Min],DeviceRules[Risk Points],,-1)</f>
        <v>0</v>
      </c>
      <c r="P957">
        <f>_xlfn.XLOOKUP(FraudData[[#This Row],[velocity_last_24h]],VelocityRules[Velocity Min],VelocityRules[Risk Points],,-1)</f>
        <v>0</v>
      </c>
      <c r="Q957">
        <f>_xlfn.XLOOKUP(FraudData[[#This Row],[merchant_category]],MerchantRules[Merchant Category],MerchantRules[Risk Points],0)</f>
        <v>1</v>
      </c>
      <c r="R957">
        <f>SUM(FraudData[[#This Row],[Amount Risk]:[Merchant Risk]])</f>
        <v>1</v>
      </c>
      <c r="S957" t="str" cm="1">
        <f t="array" ref="S957">_xlfn.IFS(FraudData[[#This Row],[Fraud Risk Score]]&gt;=8,"High Risk",FraudData[[#This Row],[Fraud Risk Score]]&gt;=6,"Medium Risk",TRUE,"Low Risk")</f>
        <v>Low Risk</v>
      </c>
    </row>
    <row r="958" spans="1:19">
      <c r="A958">
        <v>957</v>
      </c>
      <c r="B958">
        <v>131.71</v>
      </c>
      <c r="C958">
        <v>16</v>
      </c>
      <c r="D958" t="s">
        <v>50</v>
      </c>
      <c r="E958">
        <v>0</v>
      </c>
      <c r="F958">
        <v>0</v>
      </c>
      <c r="G958">
        <v>63</v>
      </c>
      <c r="H958">
        <v>2</v>
      </c>
      <c r="I958">
        <v>62</v>
      </c>
      <c r="J958">
        <v>0</v>
      </c>
      <c r="K958">
        <f>_xlfn.XLOOKUP(FraudData[[#This Row],[amount]],AmountRules[Amount Min],AmountRules[Risk Points],,-1)</f>
        <v>0</v>
      </c>
      <c r="L958">
        <f>_xlfn.XLOOKUP(FraudData[[#This Row],[transaction_hour]],TimeRules[Hour Min],TimeRules[Risk Points],,-1)</f>
        <v>0</v>
      </c>
      <c r="M958">
        <f>_xlfn.XLOOKUP(FraudData[[#This Row],[foreign_transaction]],ForeignRules[Foreign Transaction],ForeignRules[Risk Points],0)</f>
        <v>0</v>
      </c>
      <c r="N958">
        <f>_xlfn.XLOOKUP(FraudData[[#This Row],[location_mismatch]],Table10[Location Mismatch],Table10[Risk Points],0)</f>
        <v>0</v>
      </c>
      <c r="O958">
        <f>_xlfn.XLOOKUP(FraudData[[#This Row],[device_trust_score]],DeviceRules[Device Min],DeviceRules[Risk Points],,-1)</f>
        <v>1</v>
      </c>
      <c r="P958">
        <f>_xlfn.XLOOKUP(FraudData[[#This Row],[velocity_last_24h]],VelocityRules[Velocity Min],VelocityRules[Risk Points],,-1)</f>
        <v>0</v>
      </c>
      <c r="Q958">
        <f>_xlfn.XLOOKUP(FraudData[[#This Row],[merchant_category]],MerchantRules[Merchant Category],MerchantRules[Risk Points],0)</f>
        <v>0</v>
      </c>
      <c r="R958">
        <f>SUM(FraudData[[#This Row],[Amount Risk]:[Merchant Risk]])</f>
        <v>1</v>
      </c>
      <c r="S958" t="str" cm="1">
        <f t="array" ref="S958">_xlfn.IFS(FraudData[[#This Row],[Fraud Risk Score]]&gt;=8,"High Risk",FraudData[[#This Row],[Fraud Risk Score]]&gt;=6,"Medium Risk",TRUE,"Low Risk")</f>
        <v>Low Risk</v>
      </c>
    </row>
    <row r="959" spans="1:19">
      <c r="A959">
        <v>958</v>
      </c>
      <c r="B959">
        <v>8.66</v>
      </c>
      <c r="C959">
        <v>21</v>
      </c>
      <c r="D959" t="s">
        <v>47</v>
      </c>
      <c r="E959">
        <v>0</v>
      </c>
      <c r="F959">
        <v>0</v>
      </c>
      <c r="G959">
        <v>32</v>
      </c>
      <c r="H959">
        <v>1</v>
      </c>
      <c r="I959">
        <v>57</v>
      </c>
      <c r="J959">
        <v>0</v>
      </c>
      <c r="K959">
        <f>_xlfn.XLOOKUP(FraudData[[#This Row],[amount]],AmountRules[Amount Min],AmountRules[Risk Points],,-1)</f>
        <v>0</v>
      </c>
      <c r="L959">
        <f>_xlfn.XLOOKUP(FraudData[[#This Row],[transaction_hour]],TimeRules[Hour Min],TimeRules[Risk Points],,-1)</f>
        <v>0</v>
      </c>
      <c r="M959">
        <f>_xlfn.XLOOKUP(FraudData[[#This Row],[foreign_transaction]],ForeignRules[Foreign Transaction],ForeignRules[Risk Points],0)</f>
        <v>0</v>
      </c>
      <c r="N959">
        <f>_xlfn.XLOOKUP(FraudData[[#This Row],[location_mismatch]],Table10[Location Mismatch],Table10[Risk Points],0)</f>
        <v>0</v>
      </c>
      <c r="O959">
        <f>_xlfn.XLOOKUP(FraudData[[#This Row],[device_trust_score]],DeviceRules[Device Min],DeviceRules[Risk Points],,-1)</f>
        <v>2</v>
      </c>
      <c r="P959">
        <f>_xlfn.XLOOKUP(FraudData[[#This Row],[velocity_last_24h]],VelocityRules[Velocity Min],VelocityRules[Risk Points],,-1)</f>
        <v>0</v>
      </c>
      <c r="Q959">
        <f>_xlfn.XLOOKUP(FraudData[[#This Row],[merchant_category]],MerchantRules[Merchant Category],MerchantRules[Risk Points],0)</f>
        <v>0</v>
      </c>
      <c r="R959">
        <f>SUM(FraudData[[#This Row],[Amount Risk]:[Merchant Risk]])</f>
        <v>2</v>
      </c>
      <c r="S959" t="str" cm="1">
        <f t="array" ref="S959">_xlfn.IFS(FraudData[[#This Row],[Fraud Risk Score]]&gt;=8,"High Risk",FraudData[[#This Row],[Fraud Risk Score]]&gt;=6,"Medium Risk",TRUE,"Low Risk")</f>
        <v>Low Risk</v>
      </c>
    </row>
    <row r="960" spans="1:19">
      <c r="A960">
        <v>959</v>
      </c>
      <c r="B960">
        <v>32.74</v>
      </c>
      <c r="C960">
        <v>21</v>
      </c>
      <c r="D960" t="s">
        <v>46</v>
      </c>
      <c r="E960">
        <v>0</v>
      </c>
      <c r="F960">
        <v>0</v>
      </c>
      <c r="G960">
        <v>91</v>
      </c>
      <c r="H960">
        <v>3</v>
      </c>
      <c r="I960">
        <v>54</v>
      </c>
      <c r="J960">
        <v>0</v>
      </c>
      <c r="K960">
        <f>_xlfn.XLOOKUP(FraudData[[#This Row],[amount]],AmountRules[Amount Min],AmountRules[Risk Points],,-1)</f>
        <v>0</v>
      </c>
      <c r="L960">
        <f>_xlfn.XLOOKUP(FraudData[[#This Row],[transaction_hour]],TimeRules[Hour Min],TimeRules[Risk Points],,-1)</f>
        <v>0</v>
      </c>
      <c r="M960">
        <f>_xlfn.XLOOKUP(FraudData[[#This Row],[foreign_transaction]],ForeignRules[Foreign Transaction],ForeignRules[Risk Points],0)</f>
        <v>0</v>
      </c>
      <c r="N960">
        <f>_xlfn.XLOOKUP(FraudData[[#This Row],[location_mismatch]],Table10[Location Mismatch],Table10[Risk Points],0)</f>
        <v>0</v>
      </c>
      <c r="O960">
        <f>_xlfn.XLOOKUP(FraudData[[#This Row],[device_trust_score]],DeviceRules[Device Min],DeviceRules[Risk Points],,-1)</f>
        <v>0</v>
      </c>
      <c r="P960">
        <f>_xlfn.XLOOKUP(FraudData[[#This Row],[velocity_last_24h]],VelocityRules[Velocity Min],VelocityRules[Risk Points],,-1)</f>
        <v>0</v>
      </c>
      <c r="Q960">
        <f>_xlfn.XLOOKUP(FraudData[[#This Row],[merchant_category]],MerchantRules[Merchant Category],MerchantRules[Risk Points],0)</f>
        <v>0</v>
      </c>
      <c r="R960">
        <f>SUM(FraudData[[#This Row],[Amount Risk]:[Merchant Risk]])</f>
        <v>0</v>
      </c>
      <c r="S960" t="str" cm="1">
        <f t="array" ref="S960">_xlfn.IFS(FraudData[[#This Row],[Fraud Risk Score]]&gt;=8,"High Risk",FraudData[[#This Row],[Fraud Risk Score]]&gt;=6,"Medium Risk",TRUE,"Low Risk")</f>
        <v>Low Risk</v>
      </c>
    </row>
    <row r="961" spans="1:19">
      <c r="A961">
        <v>960</v>
      </c>
      <c r="B961">
        <v>241.12</v>
      </c>
      <c r="C961">
        <v>21</v>
      </c>
      <c r="D961" t="s">
        <v>47</v>
      </c>
      <c r="E961">
        <v>0</v>
      </c>
      <c r="F961">
        <v>0</v>
      </c>
      <c r="G961">
        <v>73</v>
      </c>
      <c r="H961">
        <v>1</v>
      </c>
      <c r="I961">
        <v>22</v>
      </c>
      <c r="J961">
        <v>0</v>
      </c>
      <c r="K961">
        <f>_xlfn.XLOOKUP(FraudData[[#This Row],[amount]],AmountRules[Amount Min],AmountRules[Risk Points],,-1)</f>
        <v>0</v>
      </c>
      <c r="L961">
        <f>_xlfn.XLOOKUP(FraudData[[#This Row],[transaction_hour]],TimeRules[Hour Min],TimeRules[Risk Points],,-1)</f>
        <v>0</v>
      </c>
      <c r="M961">
        <f>_xlfn.XLOOKUP(FraudData[[#This Row],[foreign_transaction]],ForeignRules[Foreign Transaction],ForeignRules[Risk Points],0)</f>
        <v>0</v>
      </c>
      <c r="N961">
        <f>_xlfn.XLOOKUP(FraudData[[#This Row],[location_mismatch]],Table10[Location Mismatch],Table10[Risk Points],0)</f>
        <v>0</v>
      </c>
      <c r="O961">
        <f>_xlfn.XLOOKUP(FraudData[[#This Row],[device_trust_score]],DeviceRules[Device Min],DeviceRules[Risk Points],,-1)</f>
        <v>0</v>
      </c>
      <c r="P961">
        <f>_xlfn.XLOOKUP(FraudData[[#This Row],[velocity_last_24h]],VelocityRules[Velocity Min],VelocityRules[Risk Points],,-1)</f>
        <v>0</v>
      </c>
      <c r="Q961">
        <f>_xlfn.XLOOKUP(FraudData[[#This Row],[merchant_category]],MerchantRules[Merchant Category],MerchantRules[Risk Points],0)</f>
        <v>0</v>
      </c>
      <c r="R961">
        <f>SUM(FraudData[[#This Row],[Amount Risk]:[Merchant Risk]])</f>
        <v>0</v>
      </c>
      <c r="S961" t="str" cm="1">
        <f t="array" ref="S961">_xlfn.IFS(FraudData[[#This Row],[Fraud Risk Score]]&gt;=8,"High Risk",FraudData[[#This Row],[Fraud Risk Score]]&gt;=6,"Medium Risk",TRUE,"Low Risk")</f>
        <v>Low Risk</v>
      </c>
    </row>
    <row r="962" spans="1:19">
      <c r="A962">
        <v>961</v>
      </c>
      <c r="B962">
        <v>15.56</v>
      </c>
      <c r="C962">
        <v>11</v>
      </c>
      <c r="D962" t="s">
        <v>47</v>
      </c>
      <c r="E962">
        <v>0</v>
      </c>
      <c r="F962">
        <v>0</v>
      </c>
      <c r="G962">
        <v>60</v>
      </c>
      <c r="H962">
        <v>4</v>
      </c>
      <c r="I962">
        <v>67</v>
      </c>
      <c r="J962">
        <v>0</v>
      </c>
      <c r="K962">
        <f>_xlfn.XLOOKUP(FraudData[[#This Row],[amount]],AmountRules[Amount Min],AmountRules[Risk Points],,-1)</f>
        <v>0</v>
      </c>
      <c r="L962">
        <f>_xlfn.XLOOKUP(FraudData[[#This Row],[transaction_hour]],TimeRules[Hour Min],TimeRules[Risk Points],,-1)</f>
        <v>0</v>
      </c>
      <c r="M962">
        <f>_xlfn.XLOOKUP(FraudData[[#This Row],[foreign_transaction]],ForeignRules[Foreign Transaction],ForeignRules[Risk Points],0)</f>
        <v>0</v>
      </c>
      <c r="N962">
        <f>_xlfn.XLOOKUP(FraudData[[#This Row],[location_mismatch]],Table10[Location Mismatch],Table10[Risk Points],0)</f>
        <v>0</v>
      </c>
      <c r="O962">
        <f>_xlfn.XLOOKUP(FraudData[[#This Row],[device_trust_score]],DeviceRules[Device Min],DeviceRules[Risk Points],,-1)</f>
        <v>1</v>
      </c>
      <c r="P962">
        <f>_xlfn.XLOOKUP(FraudData[[#This Row],[velocity_last_24h]],VelocityRules[Velocity Min],VelocityRules[Risk Points],,-1)</f>
        <v>0</v>
      </c>
      <c r="Q962">
        <f>_xlfn.XLOOKUP(FraudData[[#This Row],[merchant_category]],MerchantRules[Merchant Category],MerchantRules[Risk Points],0)</f>
        <v>0</v>
      </c>
      <c r="R962">
        <f>SUM(FraudData[[#This Row],[Amount Risk]:[Merchant Risk]])</f>
        <v>1</v>
      </c>
      <c r="S962" t="str" cm="1">
        <f t="array" ref="S962">_xlfn.IFS(FraudData[[#This Row],[Fraud Risk Score]]&gt;=8,"High Risk",FraudData[[#This Row],[Fraud Risk Score]]&gt;=6,"Medium Risk",TRUE,"Low Risk")</f>
        <v>Low Risk</v>
      </c>
    </row>
    <row r="963" spans="1:19">
      <c r="A963">
        <v>962</v>
      </c>
      <c r="B963">
        <v>166.36</v>
      </c>
      <c r="C963">
        <v>17</v>
      </c>
      <c r="D963" t="s">
        <v>49</v>
      </c>
      <c r="E963">
        <v>0</v>
      </c>
      <c r="F963">
        <v>0</v>
      </c>
      <c r="G963">
        <v>31</v>
      </c>
      <c r="H963">
        <v>1</v>
      </c>
      <c r="I963">
        <v>28</v>
      </c>
      <c r="J963">
        <v>0</v>
      </c>
      <c r="K963">
        <f>_xlfn.XLOOKUP(FraudData[[#This Row],[amount]],AmountRules[Amount Min],AmountRules[Risk Points],,-1)</f>
        <v>0</v>
      </c>
      <c r="L963">
        <f>_xlfn.XLOOKUP(FraudData[[#This Row],[transaction_hour]],TimeRules[Hour Min],TimeRules[Risk Points],,-1)</f>
        <v>0</v>
      </c>
      <c r="M963">
        <f>_xlfn.XLOOKUP(FraudData[[#This Row],[foreign_transaction]],ForeignRules[Foreign Transaction],ForeignRules[Risk Points],0)</f>
        <v>0</v>
      </c>
      <c r="N963">
        <f>_xlfn.XLOOKUP(FraudData[[#This Row],[location_mismatch]],Table10[Location Mismatch],Table10[Risk Points],0)</f>
        <v>0</v>
      </c>
      <c r="O963">
        <f>_xlfn.XLOOKUP(FraudData[[#This Row],[device_trust_score]],DeviceRules[Device Min],DeviceRules[Risk Points],,-1)</f>
        <v>2</v>
      </c>
      <c r="P963">
        <f>_xlfn.XLOOKUP(FraudData[[#This Row],[velocity_last_24h]],VelocityRules[Velocity Min],VelocityRules[Risk Points],,-1)</f>
        <v>0</v>
      </c>
      <c r="Q963">
        <f>_xlfn.XLOOKUP(FraudData[[#This Row],[merchant_category]],MerchantRules[Merchant Category],MerchantRules[Risk Points],0)</f>
        <v>1</v>
      </c>
      <c r="R963">
        <f>SUM(FraudData[[#This Row],[Amount Risk]:[Merchant Risk]])</f>
        <v>3</v>
      </c>
      <c r="S963" t="str" cm="1">
        <f t="array" ref="S963">_xlfn.IFS(FraudData[[#This Row],[Fraud Risk Score]]&gt;=8,"High Risk",FraudData[[#This Row],[Fraud Risk Score]]&gt;=6,"Medium Risk",TRUE,"Low Risk")</f>
        <v>Low Risk</v>
      </c>
    </row>
    <row r="964" spans="1:19">
      <c r="A964">
        <v>963</v>
      </c>
      <c r="B964">
        <v>50.67</v>
      </c>
      <c r="C964">
        <v>23</v>
      </c>
      <c r="D964" t="s">
        <v>48</v>
      </c>
      <c r="E964">
        <v>0</v>
      </c>
      <c r="F964">
        <v>0</v>
      </c>
      <c r="G964">
        <v>39</v>
      </c>
      <c r="H964">
        <v>1</v>
      </c>
      <c r="I964">
        <v>65</v>
      </c>
      <c r="J964">
        <v>0</v>
      </c>
      <c r="K964">
        <f>_xlfn.XLOOKUP(FraudData[[#This Row],[amount]],AmountRules[Amount Min],AmountRules[Risk Points],,-1)</f>
        <v>0</v>
      </c>
      <c r="L964">
        <f>_xlfn.XLOOKUP(FraudData[[#This Row],[transaction_hour]],TimeRules[Hour Min],TimeRules[Risk Points],,-1)</f>
        <v>1</v>
      </c>
      <c r="M964">
        <f>_xlfn.XLOOKUP(FraudData[[#This Row],[foreign_transaction]],ForeignRules[Foreign Transaction],ForeignRules[Risk Points],0)</f>
        <v>0</v>
      </c>
      <c r="N964">
        <f>_xlfn.XLOOKUP(FraudData[[#This Row],[location_mismatch]],Table10[Location Mismatch],Table10[Risk Points],0)</f>
        <v>0</v>
      </c>
      <c r="O964">
        <f>_xlfn.XLOOKUP(FraudData[[#This Row],[device_trust_score]],DeviceRules[Device Min],DeviceRules[Risk Points],,-1)</f>
        <v>2</v>
      </c>
      <c r="P964">
        <f>_xlfn.XLOOKUP(FraudData[[#This Row],[velocity_last_24h]],VelocityRules[Velocity Min],VelocityRules[Risk Points],,-1)</f>
        <v>0</v>
      </c>
      <c r="Q964">
        <f>_xlfn.XLOOKUP(FraudData[[#This Row],[merchant_category]],MerchantRules[Merchant Category],MerchantRules[Risk Points],0)</f>
        <v>0</v>
      </c>
      <c r="R964">
        <f>SUM(FraudData[[#This Row],[Amount Risk]:[Merchant Risk]])</f>
        <v>3</v>
      </c>
      <c r="S964" t="str" cm="1">
        <f t="array" ref="S964">_xlfn.IFS(FraudData[[#This Row],[Fraud Risk Score]]&gt;=8,"High Risk",FraudData[[#This Row],[Fraud Risk Score]]&gt;=6,"Medium Risk",TRUE,"Low Risk")</f>
        <v>Low Risk</v>
      </c>
    </row>
    <row r="965" spans="1:19">
      <c r="A965">
        <v>964</v>
      </c>
      <c r="B965">
        <v>88.77</v>
      </c>
      <c r="C965">
        <v>13</v>
      </c>
      <c r="D965" t="s">
        <v>48</v>
      </c>
      <c r="E965">
        <v>0</v>
      </c>
      <c r="F965">
        <v>0</v>
      </c>
      <c r="G965">
        <v>49</v>
      </c>
      <c r="H965">
        <v>2</v>
      </c>
      <c r="I965">
        <v>34</v>
      </c>
      <c r="J965">
        <v>0</v>
      </c>
      <c r="K965">
        <f>_xlfn.XLOOKUP(FraudData[[#This Row],[amount]],AmountRules[Amount Min],AmountRules[Risk Points],,-1)</f>
        <v>0</v>
      </c>
      <c r="L965">
        <f>_xlfn.XLOOKUP(FraudData[[#This Row],[transaction_hour]],TimeRules[Hour Min],TimeRules[Risk Points],,-1)</f>
        <v>0</v>
      </c>
      <c r="M965">
        <f>_xlfn.XLOOKUP(FraudData[[#This Row],[foreign_transaction]],ForeignRules[Foreign Transaction],ForeignRules[Risk Points],0)</f>
        <v>0</v>
      </c>
      <c r="N965">
        <f>_xlfn.XLOOKUP(FraudData[[#This Row],[location_mismatch]],Table10[Location Mismatch],Table10[Risk Points],0)</f>
        <v>0</v>
      </c>
      <c r="O965">
        <f>_xlfn.XLOOKUP(FraudData[[#This Row],[device_trust_score]],DeviceRules[Device Min],DeviceRules[Risk Points],,-1)</f>
        <v>2</v>
      </c>
      <c r="P965">
        <f>_xlfn.XLOOKUP(FraudData[[#This Row],[velocity_last_24h]],VelocityRules[Velocity Min],VelocityRules[Risk Points],,-1)</f>
        <v>0</v>
      </c>
      <c r="Q965">
        <f>_xlfn.XLOOKUP(FraudData[[#This Row],[merchant_category]],MerchantRules[Merchant Category],MerchantRules[Risk Points],0)</f>
        <v>0</v>
      </c>
      <c r="R965">
        <f>SUM(FraudData[[#This Row],[Amount Risk]:[Merchant Risk]])</f>
        <v>2</v>
      </c>
      <c r="S965" t="str" cm="1">
        <f t="array" ref="S965">_xlfn.IFS(FraudData[[#This Row],[Fraud Risk Score]]&gt;=8,"High Risk",FraudData[[#This Row],[Fraud Risk Score]]&gt;=6,"Medium Risk",TRUE,"Low Risk")</f>
        <v>Low Risk</v>
      </c>
    </row>
    <row r="966" spans="1:19">
      <c r="A966">
        <v>965</v>
      </c>
      <c r="B966">
        <v>61.32</v>
      </c>
      <c r="C966">
        <v>14</v>
      </c>
      <c r="D966" t="s">
        <v>47</v>
      </c>
      <c r="E966">
        <v>0</v>
      </c>
      <c r="F966">
        <v>0</v>
      </c>
      <c r="G966">
        <v>81</v>
      </c>
      <c r="H966">
        <v>0</v>
      </c>
      <c r="I966">
        <v>21</v>
      </c>
      <c r="J966">
        <v>0</v>
      </c>
      <c r="K966">
        <f>_xlfn.XLOOKUP(FraudData[[#This Row],[amount]],AmountRules[Amount Min],AmountRules[Risk Points],,-1)</f>
        <v>0</v>
      </c>
      <c r="L966">
        <f>_xlfn.XLOOKUP(FraudData[[#This Row],[transaction_hour]],TimeRules[Hour Min],TimeRules[Risk Points],,-1)</f>
        <v>0</v>
      </c>
      <c r="M966">
        <f>_xlfn.XLOOKUP(FraudData[[#This Row],[foreign_transaction]],ForeignRules[Foreign Transaction],ForeignRules[Risk Points],0)</f>
        <v>0</v>
      </c>
      <c r="N966">
        <f>_xlfn.XLOOKUP(FraudData[[#This Row],[location_mismatch]],Table10[Location Mismatch],Table10[Risk Points],0)</f>
        <v>0</v>
      </c>
      <c r="O966">
        <f>_xlfn.XLOOKUP(FraudData[[#This Row],[device_trust_score]],DeviceRules[Device Min],DeviceRules[Risk Points],,-1)</f>
        <v>0</v>
      </c>
      <c r="P966">
        <f>_xlfn.XLOOKUP(FraudData[[#This Row],[velocity_last_24h]],VelocityRules[Velocity Min],VelocityRules[Risk Points],,-1)</f>
        <v>0</v>
      </c>
      <c r="Q966">
        <f>_xlfn.XLOOKUP(FraudData[[#This Row],[merchant_category]],MerchantRules[Merchant Category],MerchantRules[Risk Points],0)</f>
        <v>0</v>
      </c>
      <c r="R966">
        <f>SUM(FraudData[[#This Row],[Amount Risk]:[Merchant Risk]])</f>
        <v>0</v>
      </c>
      <c r="S966" t="str" cm="1">
        <f t="array" ref="S966">_xlfn.IFS(FraudData[[#This Row],[Fraud Risk Score]]&gt;=8,"High Risk",FraudData[[#This Row],[Fraud Risk Score]]&gt;=6,"Medium Risk",TRUE,"Low Risk")</f>
        <v>Low Risk</v>
      </c>
    </row>
    <row r="967" spans="1:19">
      <c r="A967">
        <v>966</v>
      </c>
      <c r="B967">
        <v>79.12</v>
      </c>
      <c r="C967">
        <v>14</v>
      </c>
      <c r="D967" t="s">
        <v>46</v>
      </c>
      <c r="E967">
        <v>0</v>
      </c>
      <c r="F967">
        <v>0</v>
      </c>
      <c r="G967">
        <v>62</v>
      </c>
      <c r="H967">
        <v>3</v>
      </c>
      <c r="I967">
        <v>25</v>
      </c>
      <c r="J967">
        <v>0</v>
      </c>
      <c r="K967">
        <f>_xlfn.XLOOKUP(FraudData[[#This Row],[amount]],AmountRules[Amount Min],AmountRules[Risk Points],,-1)</f>
        <v>0</v>
      </c>
      <c r="L967">
        <f>_xlfn.XLOOKUP(FraudData[[#This Row],[transaction_hour]],TimeRules[Hour Min],TimeRules[Risk Points],,-1)</f>
        <v>0</v>
      </c>
      <c r="M967">
        <f>_xlfn.XLOOKUP(FraudData[[#This Row],[foreign_transaction]],ForeignRules[Foreign Transaction],ForeignRules[Risk Points],0)</f>
        <v>0</v>
      </c>
      <c r="N967">
        <f>_xlfn.XLOOKUP(FraudData[[#This Row],[location_mismatch]],Table10[Location Mismatch],Table10[Risk Points],0)</f>
        <v>0</v>
      </c>
      <c r="O967">
        <f>_xlfn.XLOOKUP(FraudData[[#This Row],[device_trust_score]],DeviceRules[Device Min],DeviceRules[Risk Points],,-1)</f>
        <v>1</v>
      </c>
      <c r="P967">
        <f>_xlfn.XLOOKUP(FraudData[[#This Row],[velocity_last_24h]],VelocityRules[Velocity Min],VelocityRules[Risk Points],,-1)</f>
        <v>0</v>
      </c>
      <c r="Q967">
        <f>_xlfn.XLOOKUP(FraudData[[#This Row],[merchant_category]],MerchantRules[Merchant Category],MerchantRules[Risk Points],0)</f>
        <v>0</v>
      </c>
      <c r="R967">
        <f>SUM(FraudData[[#This Row],[Amount Risk]:[Merchant Risk]])</f>
        <v>1</v>
      </c>
      <c r="S967" t="str" cm="1">
        <f t="array" ref="S967">_xlfn.IFS(FraudData[[#This Row],[Fraud Risk Score]]&gt;=8,"High Risk",FraudData[[#This Row],[Fraud Risk Score]]&gt;=6,"Medium Risk",TRUE,"Low Risk")</f>
        <v>Low Risk</v>
      </c>
    </row>
    <row r="968" spans="1:19">
      <c r="A968">
        <v>967</v>
      </c>
      <c r="B968">
        <v>228.52</v>
      </c>
      <c r="C968">
        <v>4</v>
      </c>
      <c r="D968" t="s">
        <v>46</v>
      </c>
      <c r="E968">
        <v>0</v>
      </c>
      <c r="F968">
        <v>0</v>
      </c>
      <c r="G968">
        <v>61</v>
      </c>
      <c r="H968">
        <v>1</v>
      </c>
      <c r="I968">
        <v>58</v>
      </c>
      <c r="J968">
        <v>0</v>
      </c>
      <c r="K968">
        <f>_xlfn.XLOOKUP(FraudData[[#This Row],[amount]],AmountRules[Amount Min],AmountRules[Risk Points],,-1)</f>
        <v>0</v>
      </c>
      <c r="L968">
        <f>_xlfn.XLOOKUP(FraudData[[#This Row],[transaction_hour]],TimeRules[Hour Min],TimeRules[Risk Points],,-1)</f>
        <v>0</v>
      </c>
      <c r="M968">
        <f>_xlfn.XLOOKUP(FraudData[[#This Row],[foreign_transaction]],ForeignRules[Foreign Transaction],ForeignRules[Risk Points],0)</f>
        <v>0</v>
      </c>
      <c r="N968">
        <f>_xlfn.XLOOKUP(FraudData[[#This Row],[location_mismatch]],Table10[Location Mismatch],Table10[Risk Points],0)</f>
        <v>0</v>
      </c>
      <c r="O968">
        <f>_xlfn.XLOOKUP(FraudData[[#This Row],[device_trust_score]],DeviceRules[Device Min],DeviceRules[Risk Points],,-1)</f>
        <v>1</v>
      </c>
      <c r="P968">
        <f>_xlfn.XLOOKUP(FraudData[[#This Row],[velocity_last_24h]],VelocityRules[Velocity Min],VelocityRules[Risk Points],,-1)</f>
        <v>0</v>
      </c>
      <c r="Q968">
        <f>_xlfn.XLOOKUP(FraudData[[#This Row],[merchant_category]],MerchantRules[Merchant Category],MerchantRules[Risk Points],0)</f>
        <v>0</v>
      </c>
      <c r="R968">
        <f>SUM(FraudData[[#This Row],[Amount Risk]:[Merchant Risk]])</f>
        <v>1</v>
      </c>
      <c r="S968" t="str" cm="1">
        <f t="array" ref="S968">_xlfn.IFS(FraudData[[#This Row],[Fraud Risk Score]]&gt;=8,"High Risk",FraudData[[#This Row],[Fraud Risk Score]]&gt;=6,"Medium Risk",TRUE,"Low Risk")</f>
        <v>Low Risk</v>
      </c>
    </row>
    <row r="969" spans="1:19">
      <c r="A969">
        <v>968</v>
      </c>
      <c r="B969">
        <v>63.46</v>
      </c>
      <c r="C969">
        <v>15</v>
      </c>
      <c r="D969" t="s">
        <v>49</v>
      </c>
      <c r="E969">
        <v>0</v>
      </c>
      <c r="F969">
        <v>0</v>
      </c>
      <c r="G969">
        <v>40</v>
      </c>
      <c r="H969">
        <v>2</v>
      </c>
      <c r="I969">
        <v>64</v>
      </c>
      <c r="J969">
        <v>0</v>
      </c>
      <c r="K969">
        <f>_xlfn.XLOOKUP(FraudData[[#This Row],[amount]],AmountRules[Amount Min],AmountRules[Risk Points],,-1)</f>
        <v>0</v>
      </c>
      <c r="L969">
        <f>_xlfn.XLOOKUP(FraudData[[#This Row],[transaction_hour]],TimeRules[Hour Min],TimeRules[Risk Points],,-1)</f>
        <v>0</v>
      </c>
      <c r="M969">
        <f>_xlfn.XLOOKUP(FraudData[[#This Row],[foreign_transaction]],ForeignRules[Foreign Transaction],ForeignRules[Risk Points],0)</f>
        <v>0</v>
      </c>
      <c r="N969">
        <f>_xlfn.XLOOKUP(FraudData[[#This Row],[location_mismatch]],Table10[Location Mismatch],Table10[Risk Points],0)</f>
        <v>0</v>
      </c>
      <c r="O969">
        <f>_xlfn.XLOOKUP(FraudData[[#This Row],[device_trust_score]],DeviceRules[Device Min],DeviceRules[Risk Points],,-1)</f>
        <v>2</v>
      </c>
      <c r="P969">
        <f>_xlfn.XLOOKUP(FraudData[[#This Row],[velocity_last_24h]],VelocityRules[Velocity Min],VelocityRules[Risk Points],,-1)</f>
        <v>0</v>
      </c>
      <c r="Q969">
        <f>_xlfn.XLOOKUP(FraudData[[#This Row],[merchant_category]],MerchantRules[Merchant Category],MerchantRules[Risk Points],0)</f>
        <v>1</v>
      </c>
      <c r="R969">
        <f>SUM(FraudData[[#This Row],[Amount Risk]:[Merchant Risk]])</f>
        <v>3</v>
      </c>
      <c r="S969" t="str" cm="1">
        <f t="array" ref="S969">_xlfn.IFS(FraudData[[#This Row],[Fraud Risk Score]]&gt;=8,"High Risk",FraudData[[#This Row],[Fraud Risk Score]]&gt;=6,"Medium Risk",TRUE,"Low Risk")</f>
        <v>Low Risk</v>
      </c>
    </row>
    <row r="970" spans="1:19">
      <c r="A970">
        <v>969</v>
      </c>
      <c r="B970">
        <v>150.41999999999999</v>
      </c>
      <c r="C970">
        <v>4</v>
      </c>
      <c r="D970" t="s">
        <v>47</v>
      </c>
      <c r="E970">
        <v>0</v>
      </c>
      <c r="F970">
        <v>0</v>
      </c>
      <c r="G970">
        <v>25</v>
      </c>
      <c r="H970">
        <v>1</v>
      </c>
      <c r="I970">
        <v>39</v>
      </c>
      <c r="J970">
        <v>0</v>
      </c>
      <c r="K970">
        <f>_xlfn.XLOOKUP(FraudData[[#This Row],[amount]],AmountRules[Amount Min],AmountRules[Risk Points],,-1)</f>
        <v>0</v>
      </c>
      <c r="L970">
        <f>_xlfn.XLOOKUP(FraudData[[#This Row],[transaction_hour]],TimeRules[Hour Min],TimeRules[Risk Points],,-1)</f>
        <v>0</v>
      </c>
      <c r="M970">
        <f>_xlfn.XLOOKUP(FraudData[[#This Row],[foreign_transaction]],ForeignRules[Foreign Transaction],ForeignRules[Risk Points],0)</f>
        <v>0</v>
      </c>
      <c r="N970">
        <f>_xlfn.XLOOKUP(FraudData[[#This Row],[location_mismatch]],Table10[Location Mismatch],Table10[Risk Points],0)</f>
        <v>0</v>
      </c>
      <c r="O970">
        <f>_xlfn.XLOOKUP(FraudData[[#This Row],[device_trust_score]],DeviceRules[Device Min],DeviceRules[Risk Points],,-1)</f>
        <v>3</v>
      </c>
      <c r="P970">
        <f>_xlfn.XLOOKUP(FraudData[[#This Row],[velocity_last_24h]],VelocityRules[Velocity Min],VelocityRules[Risk Points],,-1)</f>
        <v>0</v>
      </c>
      <c r="Q970">
        <f>_xlfn.XLOOKUP(FraudData[[#This Row],[merchant_category]],MerchantRules[Merchant Category],MerchantRules[Risk Points],0)</f>
        <v>0</v>
      </c>
      <c r="R970">
        <f>SUM(FraudData[[#This Row],[Amount Risk]:[Merchant Risk]])</f>
        <v>3</v>
      </c>
      <c r="S970" t="str" cm="1">
        <f t="array" ref="S970">_xlfn.IFS(FraudData[[#This Row],[Fraud Risk Score]]&gt;=8,"High Risk",FraudData[[#This Row],[Fraud Risk Score]]&gt;=6,"Medium Risk",TRUE,"Low Risk")</f>
        <v>Low Risk</v>
      </c>
    </row>
    <row r="971" spans="1:19">
      <c r="A971">
        <v>970</v>
      </c>
      <c r="B971">
        <v>116.34</v>
      </c>
      <c r="C971">
        <v>1</v>
      </c>
      <c r="D971" t="s">
        <v>47</v>
      </c>
      <c r="E971">
        <v>0</v>
      </c>
      <c r="F971">
        <v>0</v>
      </c>
      <c r="G971">
        <v>71</v>
      </c>
      <c r="H971">
        <v>5</v>
      </c>
      <c r="I971">
        <v>49</v>
      </c>
      <c r="J971">
        <v>0</v>
      </c>
      <c r="K971">
        <f>_xlfn.XLOOKUP(FraudData[[#This Row],[amount]],AmountRules[Amount Min],AmountRules[Risk Points],,-1)</f>
        <v>0</v>
      </c>
      <c r="L971">
        <f>_xlfn.XLOOKUP(FraudData[[#This Row],[transaction_hour]],TimeRules[Hour Min],TimeRules[Risk Points],,-1)</f>
        <v>3</v>
      </c>
      <c r="M971">
        <f>_xlfn.XLOOKUP(FraudData[[#This Row],[foreign_transaction]],ForeignRules[Foreign Transaction],ForeignRules[Risk Points],0)</f>
        <v>0</v>
      </c>
      <c r="N971">
        <f>_xlfn.XLOOKUP(FraudData[[#This Row],[location_mismatch]],Table10[Location Mismatch],Table10[Risk Points],0)</f>
        <v>0</v>
      </c>
      <c r="O971">
        <f>_xlfn.XLOOKUP(FraudData[[#This Row],[device_trust_score]],DeviceRules[Device Min],DeviceRules[Risk Points],,-1)</f>
        <v>0</v>
      </c>
      <c r="P971">
        <f>_xlfn.XLOOKUP(FraudData[[#This Row],[velocity_last_24h]],VelocityRules[Velocity Min],VelocityRules[Risk Points],,-1)</f>
        <v>3</v>
      </c>
      <c r="Q971">
        <f>_xlfn.XLOOKUP(FraudData[[#This Row],[merchant_category]],MerchantRules[Merchant Category],MerchantRules[Risk Points],0)</f>
        <v>0</v>
      </c>
      <c r="R971">
        <f>SUM(FraudData[[#This Row],[Amount Risk]:[Merchant Risk]])</f>
        <v>6</v>
      </c>
      <c r="S971" t="str" cm="1">
        <f t="array" ref="S971">_xlfn.IFS(FraudData[[#This Row],[Fraud Risk Score]]&gt;=8,"High Risk",FraudData[[#This Row],[Fraud Risk Score]]&gt;=6,"Medium Risk",TRUE,"Low Risk")</f>
        <v>Medium Risk</v>
      </c>
    </row>
    <row r="972" spans="1:19">
      <c r="A972">
        <v>971</v>
      </c>
      <c r="B972">
        <v>196.14</v>
      </c>
      <c r="C972">
        <v>19</v>
      </c>
      <c r="D972" t="s">
        <v>48</v>
      </c>
      <c r="E972">
        <v>0</v>
      </c>
      <c r="F972">
        <v>0</v>
      </c>
      <c r="G972">
        <v>76</v>
      </c>
      <c r="H972">
        <v>3</v>
      </c>
      <c r="I972">
        <v>44</v>
      </c>
      <c r="J972">
        <v>0</v>
      </c>
      <c r="K972">
        <f>_xlfn.XLOOKUP(FraudData[[#This Row],[amount]],AmountRules[Amount Min],AmountRules[Risk Points],,-1)</f>
        <v>0</v>
      </c>
      <c r="L972">
        <f>_xlfn.XLOOKUP(FraudData[[#This Row],[transaction_hour]],TimeRules[Hour Min],TimeRules[Risk Points],,-1)</f>
        <v>0</v>
      </c>
      <c r="M972">
        <f>_xlfn.XLOOKUP(FraudData[[#This Row],[foreign_transaction]],ForeignRules[Foreign Transaction],ForeignRules[Risk Points],0)</f>
        <v>0</v>
      </c>
      <c r="N972">
        <f>_xlfn.XLOOKUP(FraudData[[#This Row],[location_mismatch]],Table10[Location Mismatch],Table10[Risk Points],0)</f>
        <v>0</v>
      </c>
      <c r="O972">
        <f>_xlfn.XLOOKUP(FraudData[[#This Row],[device_trust_score]],DeviceRules[Device Min],DeviceRules[Risk Points],,-1)</f>
        <v>0</v>
      </c>
      <c r="P972">
        <f>_xlfn.XLOOKUP(FraudData[[#This Row],[velocity_last_24h]],VelocityRules[Velocity Min],VelocityRules[Risk Points],,-1)</f>
        <v>0</v>
      </c>
      <c r="Q972">
        <f>_xlfn.XLOOKUP(FraudData[[#This Row],[merchant_category]],MerchantRules[Merchant Category],MerchantRules[Risk Points],0)</f>
        <v>0</v>
      </c>
      <c r="R972">
        <f>SUM(FraudData[[#This Row],[Amount Risk]:[Merchant Risk]])</f>
        <v>0</v>
      </c>
      <c r="S972" t="str" cm="1">
        <f t="array" ref="S972">_xlfn.IFS(FraudData[[#This Row],[Fraud Risk Score]]&gt;=8,"High Risk",FraudData[[#This Row],[Fraud Risk Score]]&gt;=6,"Medium Risk",TRUE,"Low Risk")</f>
        <v>Low Risk</v>
      </c>
    </row>
    <row r="973" spans="1:19">
      <c r="A973">
        <v>972</v>
      </c>
      <c r="B973">
        <v>497.15</v>
      </c>
      <c r="C973">
        <v>8</v>
      </c>
      <c r="D973" t="s">
        <v>49</v>
      </c>
      <c r="E973">
        <v>0</v>
      </c>
      <c r="F973">
        <v>0</v>
      </c>
      <c r="G973">
        <v>61</v>
      </c>
      <c r="H973">
        <v>1</v>
      </c>
      <c r="I973">
        <v>23</v>
      </c>
      <c r="J973">
        <v>0</v>
      </c>
      <c r="K973">
        <f>_xlfn.XLOOKUP(FraudData[[#This Row],[amount]],AmountRules[Amount Min],AmountRules[Risk Points],,-1)</f>
        <v>0</v>
      </c>
      <c r="L973">
        <f>_xlfn.XLOOKUP(FraudData[[#This Row],[transaction_hour]],TimeRules[Hour Min],TimeRules[Risk Points],,-1)</f>
        <v>0</v>
      </c>
      <c r="M973">
        <f>_xlfn.XLOOKUP(FraudData[[#This Row],[foreign_transaction]],ForeignRules[Foreign Transaction],ForeignRules[Risk Points],0)</f>
        <v>0</v>
      </c>
      <c r="N973">
        <f>_xlfn.XLOOKUP(FraudData[[#This Row],[location_mismatch]],Table10[Location Mismatch],Table10[Risk Points],0)</f>
        <v>0</v>
      </c>
      <c r="O973">
        <f>_xlfn.XLOOKUP(FraudData[[#This Row],[device_trust_score]],DeviceRules[Device Min],DeviceRules[Risk Points],,-1)</f>
        <v>1</v>
      </c>
      <c r="P973">
        <f>_xlfn.XLOOKUP(FraudData[[#This Row],[velocity_last_24h]],VelocityRules[Velocity Min],VelocityRules[Risk Points],,-1)</f>
        <v>0</v>
      </c>
      <c r="Q973">
        <f>_xlfn.XLOOKUP(FraudData[[#This Row],[merchant_category]],MerchantRules[Merchant Category],MerchantRules[Risk Points],0)</f>
        <v>1</v>
      </c>
      <c r="R973">
        <f>SUM(FraudData[[#This Row],[Amount Risk]:[Merchant Risk]])</f>
        <v>2</v>
      </c>
      <c r="S973" t="str" cm="1">
        <f t="array" ref="S973">_xlfn.IFS(FraudData[[#This Row],[Fraud Risk Score]]&gt;=8,"High Risk",FraudData[[#This Row],[Fraud Risk Score]]&gt;=6,"Medium Risk",TRUE,"Low Risk")</f>
        <v>Low Risk</v>
      </c>
    </row>
    <row r="974" spans="1:19">
      <c r="A974">
        <v>973</v>
      </c>
      <c r="B974">
        <v>237.4</v>
      </c>
      <c r="C974">
        <v>21</v>
      </c>
      <c r="D974" t="s">
        <v>50</v>
      </c>
      <c r="E974">
        <v>0</v>
      </c>
      <c r="F974">
        <v>0</v>
      </c>
      <c r="G974">
        <v>69</v>
      </c>
      <c r="H974">
        <v>2</v>
      </c>
      <c r="I974">
        <v>48</v>
      </c>
      <c r="J974">
        <v>0</v>
      </c>
      <c r="K974">
        <f>_xlfn.XLOOKUP(FraudData[[#This Row],[amount]],AmountRules[Amount Min],AmountRules[Risk Points],,-1)</f>
        <v>0</v>
      </c>
      <c r="L974">
        <f>_xlfn.XLOOKUP(FraudData[[#This Row],[transaction_hour]],TimeRules[Hour Min],TimeRules[Risk Points],,-1)</f>
        <v>0</v>
      </c>
      <c r="M974">
        <f>_xlfn.XLOOKUP(FraudData[[#This Row],[foreign_transaction]],ForeignRules[Foreign Transaction],ForeignRules[Risk Points],0)</f>
        <v>0</v>
      </c>
      <c r="N974">
        <f>_xlfn.XLOOKUP(FraudData[[#This Row],[location_mismatch]],Table10[Location Mismatch],Table10[Risk Points],0)</f>
        <v>0</v>
      </c>
      <c r="O974">
        <f>_xlfn.XLOOKUP(FraudData[[#This Row],[device_trust_score]],DeviceRules[Device Min],DeviceRules[Risk Points],,-1)</f>
        <v>1</v>
      </c>
      <c r="P974">
        <f>_xlfn.XLOOKUP(FraudData[[#This Row],[velocity_last_24h]],VelocityRules[Velocity Min],VelocityRules[Risk Points],,-1)</f>
        <v>0</v>
      </c>
      <c r="Q974">
        <f>_xlfn.XLOOKUP(FraudData[[#This Row],[merchant_category]],MerchantRules[Merchant Category],MerchantRules[Risk Points],0)</f>
        <v>0</v>
      </c>
      <c r="R974">
        <f>SUM(FraudData[[#This Row],[Amount Risk]:[Merchant Risk]])</f>
        <v>1</v>
      </c>
      <c r="S974" t="str" cm="1">
        <f t="array" ref="S974">_xlfn.IFS(FraudData[[#This Row],[Fraud Risk Score]]&gt;=8,"High Risk",FraudData[[#This Row],[Fraud Risk Score]]&gt;=6,"Medium Risk",TRUE,"Low Risk")</f>
        <v>Low Risk</v>
      </c>
    </row>
    <row r="975" spans="1:19">
      <c r="A975">
        <v>974</v>
      </c>
      <c r="B975">
        <v>43.56</v>
      </c>
      <c r="C975">
        <v>8</v>
      </c>
      <c r="D975" t="s">
        <v>46</v>
      </c>
      <c r="E975">
        <v>0</v>
      </c>
      <c r="F975">
        <v>0</v>
      </c>
      <c r="G975">
        <v>38</v>
      </c>
      <c r="H975">
        <v>1</v>
      </c>
      <c r="I975">
        <v>21</v>
      </c>
      <c r="J975">
        <v>0</v>
      </c>
      <c r="K975">
        <f>_xlfn.XLOOKUP(FraudData[[#This Row],[amount]],AmountRules[Amount Min],AmountRules[Risk Points],,-1)</f>
        <v>0</v>
      </c>
      <c r="L975">
        <f>_xlfn.XLOOKUP(FraudData[[#This Row],[transaction_hour]],TimeRules[Hour Min],TimeRules[Risk Points],,-1)</f>
        <v>0</v>
      </c>
      <c r="M975">
        <f>_xlfn.XLOOKUP(FraudData[[#This Row],[foreign_transaction]],ForeignRules[Foreign Transaction],ForeignRules[Risk Points],0)</f>
        <v>0</v>
      </c>
      <c r="N975">
        <f>_xlfn.XLOOKUP(FraudData[[#This Row],[location_mismatch]],Table10[Location Mismatch],Table10[Risk Points],0)</f>
        <v>0</v>
      </c>
      <c r="O975">
        <f>_xlfn.XLOOKUP(FraudData[[#This Row],[device_trust_score]],DeviceRules[Device Min],DeviceRules[Risk Points],,-1)</f>
        <v>2</v>
      </c>
      <c r="P975">
        <f>_xlfn.XLOOKUP(FraudData[[#This Row],[velocity_last_24h]],VelocityRules[Velocity Min],VelocityRules[Risk Points],,-1)</f>
        <v>0</v>
      </c>
      <c r="Q975">
        <f>_xlfn.XLOOKUP(FraudData[[#This Row],[merchant_category]],MerchantRules[Merchant Category],MerchantRules[Risk Points],0)</f>
        <v>0</v>
      </c>
      <c r="R975">
        <f>SUM(FraudData[[#This Row],[Amount Risk]:[Merchant Risk]])</f>
        <v>2</v>
      </c>
      <c r="S975" t="str" cm="1">
        <f t="array" ref="S975">_xlfn.IFS(FraudData[[#This Row],[Fraud Risk Score]]&gt;=8,"High Risk",FraudData[[#This Row],[Fraud Risk Score]]&gt;=6,"Medium Risk",TRUE,"Low Risk")</f>
        <v>Low Risk</v>
      </c>
    </row>
    <row r="976" spans="1:19">
      <c r="A976">
        <v>975</v>
      </c>
      <c r="B976">
        <v>5.7</v>
      </c>
      <c r="C976">
        <v>3</v>
      </c>
      <c r="D976" t="s">
        <v>46</v>
      </c>
      <c r="E976">
        <v>0</v>
      </c>
      <c r="F976">
        <v>0</v>
      </c>
      <c r="G976">
        <v>81</v>
      </c>
      <c r="H976">
        <v>4</v>
      </c>
      <c r="I976">
        <v>64</v>
      </c>
      <c r="J976">
        <v>0</v>
      </c>
      <c r="K976">
        <f>_xlfn.XLOOKUP(FraudData[[#This Row],[amount]],AmountRules[Amount Min],AmountRules[Risk Points],,-1)</f>
        <v>0</v>
      </c>
      <c r="L976">
        <f>_xlfn.XLOOKUP(FraudData[[#This Row],[transaction_hour]],TimeRules[Hour Min],TimeRules[Risk Points],,-1)</f>
        <v>3</v>
      </c>
      <c r="M976">
        <f>_xlfn.XLOOKUP(FraudData[[#This Row],[foreign_transaction]],ForeignRules[Foreign Transaction],ForeignRules[Risk Points],0)</f>
        <v>0</v>
      </c>
      <c r="N976">
        <f>_xlfn.XLOOKUP(FraudData[[#This Row],[location_mismatch]],Table10[Location Mismatch],Table10[Risk Points],0)</f>
        <v>0</v>
      </c>
      <c r="O976">
        <f>_xlfn.XLOOKUP(FraudData[[#This Row],[device_trust_score]],DeviceRules[Device Min],DeviceRules[Risk Points],,-1)</f>
        <v>0</v>
      </c>
      <c r="P976">
        <f>_xlfn.XLOOKUP(FraudData[[#This Row],[velocity_last_24h]],VelocityRules[Velocity Min],VelocityRules[Risk Points],,-1)</f>
        <v>0</v>
      </c>
      <c r="Q976">
        <f>_xlfn.XLOOKUP(FraudData[[#This Row],[merchant_category]],MerchantRules[Merchant Category],MerchantRules[Risk Points],0)</f>
        <v>0</v>
      </c>
      <c r="R976">
        <f>SUM(FraudData[[#This Row],[Amount Risk]:[Merchant Risk]])</f>
        <v>3</v>
      </c>
      <c r="S976" t="str" cm="1">
        <f t="array" ref="S976">_xlfn.IFS(FraudData[[#This Row],[Fraud Risk Score]]&gt;=8,"High Risk",FraudData[[#This Row],[Fraud Risk Score]]&gt;=6,"Medium Risk",TRUE,"Low Risk")</f>
        <v>Low Risk</v>
      </c>
    </row>
    <row r="977" spans="1:19">
      <c r="A977">
        <v>976</v>
      </c>
      <c r="B977">
        <v>54.75</v>
      </c>
      <c r="C977">
        <v>14</v>
      </c>
      <c r="D977" t="s">
        <v>47</v>
      </c>
      <c r="E977">
        <v>0</v>
      </c>
      <c r="F977">
        <v>1</v>
      </c>
      <c r="G977">
        <v>58</v>
      </c>
      <c r="H977">
        <v>2</v>
      </c>
      <c r="I977">
        <v>56</v>
      </c>
      <c r="J977">
        <v>0</v>
      </c>
      <c r="K977">
        <f>_xlfn.XLOOKUP(FraudData[[#This Row],[amount]],AmountRules[Amount Min],AmountRules[Risk Points],,-1)</f>
        <v>0</v>
      </c>
      <c r="L977">
        <f>_xlfn.XLOOKUP(FraudData[[#This Row],[transaction_hour]],TimeRules[Hour Min],TimeRules[Risk Points],,-1)</f>
        <v>0</v>
      </c>
      <c r="M977">
        <f>_xlfn.XLOOKUP(FraudData[[#This Row],[foreign_transaction]],ForeignRules[Foreign Transaction],ForeignRules[Risk Points],0)</f>
        <v>0</v>
      </c>
      <c r="N977">
        <f>_xlfn.XLOOKUP(FraudData[[#This Row],[location_mismatch]],Table10[Location Mismatch],Table10[Risk Points],0)</f>
        <v>3</v>
      </c>
      <c r="O977">
        <f>_xlfn.XLOOKUP(FraudData[[#This Row],[device_trust_score]],DeviceRules[Device Min],DeviceRules[Risk Points],,-1)</f>
        <v>1</v>
      </c>
      <c r="P977">
        <f>_xlfn.XLOOKUP(FraudData[[#This Row],[velocity_last_24h]],VelocityRules[Velocity Min],VelocityRules[Risk Points],,-1)</f>
        <v>0</v>
      </c>
      <c r="Q977">
        <f>_xlfn.XLOOKUP(FraudData[[#This Row],[merchant_category]],MerchantRules[Merchant Category],MerchantRules[Risk Points],0)</f>
        <v>0</v>
      </c>
      <c r="R977">
        <f>SUM(FraudData[[#This Row],[Amount Risk]:[Merchant Risk]])</f>
        <v>4</v>
      </c>
      <c r="S977" t="str" cm="1">
        <f t="array" ref="S977">_xlfn.IFS(FraudData[[#This Row],[Fraud Risk Score]]&gt;=8,"High Risk",FraudData[[#This Row],[Fraud Risk Score]]&gt;=6,"Medium Risk",TRUE,"Low Risk")</f>
        <v>Low Risk</v>
      </c>
    </row>
    <row r="978" spans="1:19">
      <c r="A978">
        <v>977</v>
      </c>
      <c r="B978">
        <v>162.72999999999999</v>
      </c>
      <c r="C978">
        <v>10</v>
      </c>
      <c r="D978" t="s">
        <v>49</v>
      </c>
      <c r="E978">
        <v>0</v>
      </c>
      <c r="F978">
        <v>0</v>
      </c>
      <c r="G978">
        <v>90</v>
      </c>
      <c r="H978">
        <v>0</v>
      </c>
      <c r="I978">
        <v>47</v>
      </c>
      <c r="J978">
        <v>0</v>
      </c>
      <c r="K978">
        <f>_xlfn.XLOOKUP(FraudData[[#This Row],[amount]],AmountRules[Amount Min],AmountRules[Risk Points],,-1)</f>
        <v>0</v>
      </c>
      <c r="L978">
        <f>_xlfn.XLOOKUP(FraudData[[#This Row],[transaction_hour]],TimeRules[Hour Min],TimeRules[Risk Points],,-1)</f>
        <v>0</v>
      </c>
      <c r="M978">
        <f>_xlfn.XLOOKUP(FraudData[[#This Row],[foreign_transaction]],ForeignRules[Foreign Transaction],ForeignRules[Risk Points],0)</f>
        <v>0</v>
      </c>
      <c r="N978">
        <f>_xlfn.XLOOKUP(FraudData[[#This Row],[location_mismatch]],Table10[Location Mismatch],Table10[Risk Points],0)</f>
        <v>0</v>
      </c>
      <c r="O978">
        <f>_xlfn.XLOOKUP(FraudData[[#This Row],[device_trust_score]],DeviceRules[Device Min],DeviceRules[Risk Points],,-1)</f>
        <v>0</v>
      </c>
      <c r="P978">
        <f>_xlfn.XLOOKUP(FraudData[[#This Row],[velocity_last_24h]],VelocityRules[Velocity Min],VelocityRules[Risk Points],,-1)</f>
        <v>0</v>
      </c>
      <c r="Q978">
        <f>_xlfn.XLOOKUP(FraudData[[#This Row],[merchant_category]],MerchantRules[Merchant Category],MerchantRules[Risk Points],0)</f>
        <v>1</v>
      </c>
      <c r="R978">
        <f>SUM(FraudData[[#This Row],[Amount Risk]:[Merchant Risk]])</f>
        <v>1</v>
      </c>
      <c r="S978" t="str" cm="1">
        <f t="array" ref="S978">_xlfn.IFS(FraudData[[#This Row],[Fraud Risk Score]]&gt;=8,"High Risk",FraudData[[#This Row],[Fraud Risk Score]]&gt;=6,"Medium Risk",TRUE,"Low Risk")</f>
        <v>Low Risk</v>
      </c>
    </row>
    <row r="979" spans="1:19">
      <c r="A979">
        <v>978</v>
      </c>
      <c r="B979">
        <v>9.5</v>
      </c>
      <c r="C979">
        <v>0</v>
      </c>
      <c r="D979" t="s">
        <v>50</v>
      </c>
      <c r="E979">
        <v>0</v>
      </c>
      <c r="F979">
        <v>0</v>
      </c>
      <c r="G979">
        <v>55</v>
      </c>
      <c r="H979">
        <v>5</v>
      </c>
      <c r="I979">
        <v>60</v>
      </c>
      <c r="J979">
        <v>0</v>
      </c>
      <c r="K979">
        <f>_xlfn.XLOOKUP(FraudData[[#This Row],[amount]],AmountRules[Amount Min],AmountRules[Risk Points],,-1)</f>
        <v>0</v>
      </c>
      <c r="L979">
        <f>_xlfn.XLOOKUP(FraudData[[#This Row],[transaction_hour]],TimeRules[Hour Min],TimeRules[Risk Points],,-1)</f>
        <v>3</v>
      </c>
      <c r="M979">
        <f>_xlfn.XLOOKUP(FraudData[[#This Row],[foreign_transaction]],ForeignRules[Foreign Transaction],ForeignRules[Risk Points],0)</f>
        <v>0</v>
      </c>
      <c r="N979">
        <f>_xlfn.XLOOKUP(FraudData[[#This Row],[location_mismatch]],Table10[Location Mismatch],Table10[Risk Points],0)</f>
        <v>0</v>
      </c>
      <c r="O979">
        <f>_xlfn.XLOOKUP(FraudData[[#This Row],[device_trust_score]],DeviceRules[Device Min],DeviceRules[Risk Points],,-1)</f>
        <v>1</v>
      </c>
      <c r="P979">
        <f>_xlfn.XLOOKUP(FraudData[[#This Row],[velocity_last_24h]],VelocityRules[Velocity Min],VelocityRules[Risk Points],,-1)</f>
        <v>3</v>
      </c>
      <c r="Q979">
        <f>_xlfn.XLOOKUP(FraudData[[#This Row],[merchant_category]],MerchantRules[Merchant Category],MerchantRules[Risk Points],0)</f>
        <v>0</v>
      </c>
      <c r="R979">
        <f>SUM(FraudData[[#This Row],[Amount Risk]:[Merchant Risk]])</f>
        <v>7</v>
      </c>
      <c r="S979" t="str" cm="1">
        <f t="array" ref="S979">_xlfn.IFS(FraudData[[#This Row],[Fraud Risk Score]]&gt;=8,"High Risk",FraudData[[#This Row],[Fraud Risk Score]]&gt;=6,"Medium Risk",TRUE,"Low Risk")</f>
        <v>Medium Risk</v>
      </c>
    </row>
    <row r="980" spans="1:19">
      <c r="A980">
        <v>979</v>
      </c>
      <c r="B980">
        <v>123.46</v>
      </c>
      <c r="C980">
        <v>17</v>
      </c>
      <c r="D980" t="s">
        <v>46</v>
      </c>
      <c r="E980">
        <v>0</v>
      </c>
      <c r="F980">
        <v>1</v>
      </c>
      <c r="G980">
        <v>68</v>
      </c>
      <c r="H980">
        <v>0</v>
      </c>
      <c r="I980">
        <v>50</v>
      </c>
      <c r="J980">
        <v>0</v>
      </c>
      <c r="K980">
        <f>_xlfn.XLOOKUP(FraudData[[#This Row],[amount]],AmountRules[Amount Min],AmountRules[Risk Points],,-1)</f>
        <v>0</v>
      </c>
      <c r="L980">
        <f>_xlfn.XLOOKUP(FraudData[[#This Row],[transaction_hour]],TimeRules[Hour Min],TimeRules[Risk Points],,-1)</f>
        <v>0</v>
      </c>
      <c r="M980">
        <f>_xlfn.XLOOKUP(FraudData[[#This Row],[foreign_transaction]],ForeignRules[Foreign Transaction],ForeignRules[Risk Points],0)</f>
        <v>0</v>
      </c>
      <c r="N980">
        <f>_xlfn.XLOOKUP(FraudData[[#This Row],[location_mismatch]],Table10[Location Mismatch],Table10[Risk Points],0)</f>
        <v>3</v>
      </c>
      <c r="O980">
        <f>_xlfn.XLOOKUP(FraudData[[#This Row],[device_trust_score]],DeviceRules[Device Min],DeviceRules[Risk Points],,-1)</f>
        <v>1</v>
      </c>
      <c r="P980">
        <f>_xlfn.XLOOKUP(FraudData[[#This Row],[velocity_last_24h]],VelocityRules[Velocity Min],VelocityRules[Risk Points],,-1)</f>
        <v>0</v>
      </c>
      <c r="Q980">
        <f>_xlfn.XLOOKUP(FraudData[[#This Row],[merchant_category]],MerchantRules[Merchant Category],MerchantRules[Risk Points],0)</f>
        <v>0</v>
      </c>
      <c r="R980">
        <f>SUM(FraudData[[#This Row],[Amount Risk]:[Merchant Risk]])</f>
        <v>4</v>
      </c>
      <c r="S980" t="str" cm="1">
        <f t="array" ref="S980">_xlfn.IFS(FraudData[[#This Row],[Fraud Risk Score]]&gt;=8,"High Risk",FraudData[[#This Row],[Fraud Risk Score]]&gt;=6,"Medium Risk",TRUE,"Low Risk")</f>
        <v>Low Risk</v>
      </c>
    </row>
    <row r="981" spans="1:19">
      <c r="A981">
        <v>980</v>
      </c>
      <c r="B981">
        <v>163.52000000000001</v>
      </c>
      <c r="C981">
        <v>0</v>
      </c>
      <c r="D981" t="s">
        <v>49</v>
      </c>
      <c r="E981">
        <v>0</v>
      </c>
      <c r="F981">
        <v>0</v>
      </c>
      <c r="G981">
        <v>47</v>
      </c>
      <c r="H981">
        <v>2</v>
      </c>
      <c r="I981">
        <v>48</v>
      </c>
      <c r="J981">
        <v>0</v>
      </c>
      <c r="K981">
        <f>_xlfn.XLOOKUP(FraudData[[#This Row],[amount]],AmountRules[Amount Min],AmountRules[Risk Points],,-1)</f>
        <v>0</v>
      </c>
      <c r="L981">
        <f>_xlfn.XLOOKUP(FraudData[[#This Row],[transaction_hour]],TimeRules[Hour Min],TimeRules[Risk Points],,-1)</f>
        <v>3</v>
      </c>
      <c r="M981">
        <f>_xlfn.XLOOKUP(FraudData[[#This Row],[foreign_transaction]],ForeignRules[Foreign Transaction],ForeignRules[Risk Points],0)</f>
        <v>0</v>
      </c>
      <c r="N981">
        <f>_xlfn.XLOOKUP(FraudData[[#This Row],[location_mismatch]],Table10[Location Mismatch],Table10[Risk Points],0)</f>
        <v>0</v>
      </c>
      <c r="O981">
        <f>_xlfn.XLOOKUP(FraudData[[#This Row],[device_trust_score]],DeviceRules[Device Min],DeviceRules[Risk Points],,-1)</f>
        <v>2</v>
      </c>
      <c r="P981">
        <f>_xlfn.XLOOKUP(FraudData[[#This Row],[velocity_last_24h]],VelocityRules[Velocity Min],VelocityRules[Risk Points],,-1)</f>
        <v>0</v>
      </c>
      <c r="Q981">
        <f>_xlfn.XLOOKUP(FraudData[[#This Row],[merchant_category]],MerchantRules[Merchant Category],MerchantRules[Risk Points],0)</f>
        <v>1</v>
      </c>
      <c r="R981">
        <f>SUM(FraudData[[#This Row],[Amount Risk]:[Merchant Risk]])</f>
        <v>6</v>
      </c>
      <c r="S981" t="str" cm="1">
        <f t="array" ref="S981">_xlfn.IFS(FraudData[[#This Row],[Fraud Risk Score]]&gt;=8,"High Risk",FraudData[[#This Row],[Fraud Risk Score]]&gt;=6,"Medium Risk",TRUE,"Low Risk")</f>
        <v>Medium Risk</v>
      </c>
    </row>
    <row r="982" spans="1:19">
      <c r="A982">
        <v>981</v>
      </c>
      <c r="B982">
        <v>73.23</v>
      </c>
      <c r="C982">
        <v>7</v>
      </c>
      <c r="D982" t="s">
        <v>50</v>
      </c>
      <c r="E982">
        <v>0</v>
      </c>
      <c r="F982">
        <v>0</v>
      </c>
      <c r="G982">
        <v>90</v>
      </c>
      <c r="H982">
        <v>0</v>
      </c>
      <c r="I982">
        <v>45</v>
      </c>
      <c r="J982">
        <v>0</v>
      </c>
      <c r="K982">
        <f>_xlfn.XLOOKUP(FraudData[[#This Row],[amount]],AmountRules[Amount Min],AmountRules[Risk Points],,-1)</f>
        <v>0</v>
      </c>
      <c r="L982">
        <f>_xlfn.XLOOKUP(FraudData[[#This Row],[transaction_hour]],TimeRules[Hour Min],TimeRules[Risk Points],,-1)</f>
        <v>0</v>
      </c>
      <c r="M982">
        <f>_xlfn.XLOOKUP(FraudData[[#This Row],[foreign_transaction]],ForeignRules[Foreign Transaction],ForeignRules[Risk Points],0)</f>
        <v>0</v>
      </c>
      <c r="N982">
        <f>_xlfn.XLOOKUP(FraudData[[#This Row],[location_mismatch]],Table10[Location Mismatch],Table10[Risk Points],0)</f>
        <v>0</v>
      </c>
      <c r="O982">
        <f>_xlfn.XLOOKUP(FraudData[[#This Row],[device_trust_score]],DeviceRules[Device Min],DeviceRules[Risk Points],,-1)</f>
        <v>0</v>
      </c>
      <c r="P982">
        <f>_xlfn.XLOOKUP(FraudData[[#This Row],[velocity_last_24h]],VelocityRules[Velocity Min],VelocityRules[Risk Points],,-1)</f>
        <v>0</v>
      </c>
      <c r="Q982">
        <f>_xlfn.XLOOKUP(FraudData[[#This Row],[merchant_category]],MerchantRules[Merchant Category],MerchantRules[Risk Points],0)</f>
        <v>0</v>
      </c>
      <c r="R982">
        <f>SUM(FraudData[[#This Row],[Amount Risk]:[Merchant Risk]])</f>
        <v>0</v>
      </c>
      <c r="S982" t="str" cm="1">
        <f t="array" ref="S982">_xlfn.IFS(FraudData[[#This Row],[Fraud Risk Score]]&gt;=8,"High Risk",FraudData[[#This Row],[Fraud Risk Score]]&gt;=6,"Medium Risk",TRUE,"Low Risk")</f>
        <v>Low Risk</v>
      </c>
    </row>
    <row r="983" spans="1:19">
      <c r="A983">
        <v>982</v>
      </c>
      <c r="B983">
        <v>265.26</v>
      </c>
      <c r="C983">
        <v>15</v>
      </c>
      <c r="D983" t="s">
        <v>47</v>
      </c>
      <c r="E983">
        <v>0</v>
      </c>
      <c r="F983">
        <v>0</v>
      </c>
      <c r="G983">
        <v>35</v>
      </c>
      <c r="H983">
        <v>4</v>
      </c>
      <c r="I983">
        <v>42</v>
      </c>
      <c r="J983">
        <v>0</v>
      </c>
      <c r="K983">
        <f>_xlfn.XLOOKUP(FraudData[[#This Row],[amount]],AmountRules[Amount Min],AmountRules[Risk Points],,-1)</f>
        <v>0</v>
      </c>
      <c r="L983">
        <f>_xlfn.XLOOKUP(FraudData[[#This Row],[transaction_hour]],TimeRules[Hour Min],TimeRules[Risk Points],,-1)</f>
        <v>0</v>
      </c>
      <c r="M983">
        <f>_xlfn.XLOOKUP(FraudData[[#This Row],[foreign_transaction]],ForeignRules[Foreign Transaction],ForeignRules[Risk Points],0)</f>
        <v>0</v>
      </c>
      <c r="N983">
        <f>_xlfn.XLOOKUP(FraudData[[#This Row],[location_mismatch]],Table10[Location Mismatch],Table10[Risk Points],0)</f>
        <v>0</v>
      </c>
      <c r="O983">
        <f>_xlfn.XLOOKUP(FraudData[[#This Row],[device_trust_score]],DeviceRules[Device Min],DeviceRules[Risk Points],,-1)</f>
        <v>2</v>
      </c>
      <c r="P983">
        <f>_xlfn.XLOOKUP(FraudData[[#This Row],[velocity_last_24h]],VelocityRules[Velocity Min],VelocityRules[Risk Points],,-1)</f>
        <v>0</v>
      </c>
      <c r="Q983">
        <f>_xlfn.XLOOKUP(FraudData[[#This Row],[merchant_category]],MerchantRules[Merchant Category],MerchantRules[Risk Points],0)</f>
        <v>0</v>
      </c>
      <c r="R983">
        <f>SUM(FraudData[[#This Row],[Amount Risk]:[Merchant Risk]])</f>
        <v>2</v>
      </c>
      <c r="S983" t="str" cm="1">
        <f t="array" ref="S983">_xlfn.IFS(FraudData[[#This Row],[Fraud Risk Score]]&gt;=8,"High Risk",FraudData[[#This Row],[Fraud Risk Score]]&gt;=6,"Medium Risk",TRUE,"Low Risk")</f>
        <v>Low Risk</v>
      </c>
    </row>
    <row r="984" spans="1:19">
      <c r="A984">
        <v>983</v>
      </c>
      <c r="B984">
        <v>20.29</v>
      </c>
      <c r="C984">
        <v>21</v>
      </c>
      <c r="D984" t="s">
        <v>48</v>
      </c>
      <c r="E984">
        <v>0</v>
      </c>
      <c r="F984">
        <v>0</v>
      </c>
      <c r="G984">
        <v>73</v>
      </c>
      <c r="H984">
        <v>4</v>
      </c>
      <c r="I984">
        <v>66</v>
      </c>
      <c r="J984">
        <v>0</v>
      </c>
      <c r="K984">
        <f>_xlfn.XLOOKUP(FraudData[[#This Row],[amount]],AmountRules[Amount Min],AmountRules[Risk Points],,-1)</f>
        <v>0</v>
      </c>
      <c r="L984">
        <f>_xlfn.XLOOKUP(FraudData[[#This Row],[transaction_hour]],TimeRules[Hour Min],TimeRules[Risk Points],,-1)</f>
        <v>0</v>
      </c>
      <c r="M984">
        <f>_xlfn.XLOOKUP(FraudData[[#This Row],[foreign_transaction]],ForeignRules[Foreign Transaction],ForeignRules[Risk Points],0)</f>
        <v>0</v>
      </c>
      <c r="N984">
        <f>_xlfn.XLOOKUP(FraudData[[#This Row],[location_mismatch]],Table10[Location Mismatch],Table10[Risk Points],0)</f>
        <v>0</v>
      </c>
      <c r="O984">
        <f>_xlfn.XLOOKUP(FraudData[[#This Row],[device_trust_score]],DeviceRules[Device Min],DeviceRules[Risk Points],,-1)</f>
        <v>0</v>
      </c>
      <c r="P984">
        <f>_xlfn.XLOOKUP(FraudData[[#This Row],[velocity_last_24h]],VelocityRules[Velocity Min],VelocityRules[Risk Points],,-1)</f>
        <v>0</v>
      </c>
      <c r="Q984">
        <f>_xlfn.XLOOKUP(FraudData[[#This Row],[merchant_category]],MerchantRules[Merchant Category],MerchantRules[Risk Points],0)</f>
        <v>0</v>
      </c>
      <c r="R984">
        <f>SUM(FraudData[[#This Row],[Amount Risk]:[Merchant Risk]])</f>
        <v>0</v>
      </c>
      <c r="S984" t="str" cm="1">
        <f t="array" ref="S984">_xlfn.IFS(FraudData[[#This Row],[Fraud Risk Score]]&gt;=8,"High Risk",FraudData[[#This Row],[Fraud Risk Score]]&gt;=6,"Medium Risk",TRUE,"Low Risk")</f>
        <v>Low Risk</v>
      </c>
    </row>
    <row r="985" spans="1:19">
      <c r="A985">
        <v>984</v>
      </c>
      <c r="B985">
        <v>14.06</v>
      </c>
      <c r="C985">
        <v>17</v>
      </c>
      <c r="D985" t="s">
        <v>46</v>
      </c>
      <c r="E985">
        <v>0</v>
      </c>
      <c r="F985">
        <v>0</v>
      </c>
      <c r="G985">
        <v>82</v>
      </c>
      <c r="H985">
        <v>3</v>
      </c>
      <c r="I985">
        <v>34</v>
      </c>
      <c r="J985">
        <v>0</v>
      </c>
      <c r="K985">
        <f>_xlfn.XLOOKUP(FraudData[[#This Row],[amount]],AmountRules[Amount Min],AmountRules[Risk Points],,-1)</f>
        <v>0</v>
      </c>
      <c r="L985">
        <f>_xlfn.XLOOKUP(FraudData[[#This Row],[transaction_hour]],TimeRules[Hour Min],TimeRules[Risk Points],,-1)</f>
        <v>0</v>
      </c>
      <c r="M985">
        <f>_xlfn.XLOOKUP(FraudData[[#This Row],[foreign_transaction]],ForeignRules[Foreign Transaction],ForeignRules[Risk Points],0)</f>
        <v>0</v>
      </c>
      <c r="N985">
        <f>_xlfn.XLOOKUP(FraudData[[#This Row],[location_mismatch]],Table10[Location Mismatch],Table10[Risk Points],0)</f>
        <v>0</v>
      </c>
      <c r="O985">
        <f>_xlfn.XLOOKUP(FraudData[[#This Row],[device_trust_score]],DeviceRules[Device Min],DeviceRules[Risk Points],,-1)</f>
        <v>0</v>
      </c>
      <c r="P985">
        <f>_xlfn.XLOOKUP(FraudData[[#This Row],[velocity_last_24h]],VelocityRules[Velocity Min],VelocityRules[Risk Points],,-1)</f>
        <v>0</v>
      </c>
      <c r="Q985">
        <f>_xlfn.XLOOKUP(FraudData[[#This Row],[merchant_category]],MerchantRules[Merchant Category],MerchantRules[Risk Points],0)</f>
        <v>0</v>
      </c>
      <c r="R985">
        <f>SUM(FraudData[[#This Row],[Amount Risk]:[Merchant Risk]])</f>
        <v>0</v>
      </c>
      <c r="S985" t="str" cm="1">
        <f t="array" ref="S985">_xlfn.IFS(FraudData[[#This Row],[Fraud Risk Score]]&gt;=8,"High Risk",FraudData[[#This Row],[Fraud Risk Score]]&gt;=6,"Medium Risk",TRUE,"Low Risk")</f>
        <v>Low Risk</v>
      </c>
    </row>
    <row r="986" spans="1:19">
      <c r="A986">
        <v>985</v>
      </c>
      <c r="B986">
        <v>234.48</v>
      </c>
      <c r="C986">
        <v>21</v>
      </c>
      <c r="D986" t="s">
        <v>46</v>
      </c>
      <c r="E986">
        <v>0</v>
      </c>
      <c r="F986">
        <v>0</v>
      </c>
      <c r="G986">
        <v>53</v>
      </c>
      <c r="H986">
        <v>2</v>
      </c>
      <c r="I986">
        <v>48</v>
      </c>
      <c r="J986">
        <v>0</v>
      </c>
      <c r="K986">
        <f>_xlfn.XLOOKUP(FraudData[[#This Row],[amount]],AmountRules[Amount Min],AmountRules[Risk Points],,-1)</f>
        <v>0</v>
      </c>
      <c r="L986">
        <f>_xlfn.XLOOKUP(FraudData[[#This Row],[transaction_hour]],TimeRules[Hour Min],TimeRules[Risk Points],,-1)</f>
        <v>0</v>
      </c>
      <c r="M986">
        <f>_xlfn.XLOOKUP(FraudData[[#This Row],[foreign_transaction]],ForeignRules[Foreign Transaction],ForeignRules[Risk Points],0)</f>
        <v>0</v>
      </c>
      <c r="N986">
        <f>_xlfn.XLOOKUP(FraudData[[#This Row],[location_mismatch]],Table10[Location Mismatch],Table10[Risk Points],0)</f>
        <v>0</v>
      </c>
      <c r="O986">
        <f>_xlfn.XLOOKUP(FraudData[[#This Row],[device_trust_score]],DeviceRules[Device Min],DeviceRules[Risk Points],,-1)</f>
        <v>1</v>
      </c>
      <c r="P986">
        <f>_xlfn.XLOOKUP(FraudData[[#This Row],[velocity_last_24h]],VelocityRules[Velocity Min],VelocityRules[Risk Points],,-1)</f>
        <v>0</v>
      </c>
      <c r="Q986">
        <f>_xlfn.XLOOKUP(FraudData[[#This Row],[merchant_category]],MerchantRules[Merchant Category],MerchantRules[Risk Points],0)</f>
        <v>0</v>
      </c>
      <c r="R986">
        <f>SUM(FraudData[[#This Row],[Amount Risk]:[Merchant Risk]])</f>
        <v>1</v>
      </c>
      <c r="S986" t="str" cm="1">
        <f t="array" ref="S986">_xlfn.IFS(FraudData[[#This Row],[Fraud Risk Score]]&gt;=8,"High Risk",FraudData[[#This Row],[Fraud Risk Score]]&gt;=6,"Medium Risk",TRUE,"Low Risk")</f>
        <v>Low Risk</v>
      </c>
    </row>
    <row r="987" spans="1:19">
      <c r="A987">
        <v>986</v>
      </c>
      <c r="B987">
        <v>123.15</v>
      </c>
      <c r="C987">
        <v>8</v>
      </c>
      <c r="D987" t="s">
        <v>50</v>
      </c>
      <c r="E987">
        <v>0</v>
      </c>
      <c r="F987">
        <v>0</v>
      </c>
      <c r="G987">
        <v>75</v>
      </c>
      <c r="H987">
        <v>1</v>
      </c>
      <c r="I987">
        <v>67</v>
      </c>
      <c r="J987">
        <v>0</v>
      </c>
      <c r="K987">
        <f>_xlfn.XLOOKUP(FraudData[[#This Row],[amount]],AmountRules[Amount Min],AmountRules[Risk Points],,-1)</f>
        <v>0</v>
      </c>
      <c r="L987">
        <f>_xlfn.XLOOKUP(FraudData[[#This Row],[transaction_hour]],TimeRules[Hour Min],TimeRules[Risk Points],,-1)</f>
        <v>0</v>
      </c>
      <c r="M987">
        <f>_xlfn.XLOOKUP(FraudData[[#This Row],[foreign_transaction]],ForeignRules[Foreign Transaction],ForeignRules[Risk Points],0)</f>
        <v>0</v>
      </c>
      <c r="N987">
        <f>_xlfn.XLOOKUP(FraudData[[#This Row],[location_mismatch]],Table10[Location Mismatch],Table10[Risk Points],0)</f>
        <v>0</v>
      </c>
      <c r="O987">
        <f>_xlfn.XLOOKUP(FraudData[[#This Row],[device_trust_score]],DeviceRules[Device Min],DeviceRules[Risk Points],,-1)</f>
        <v>0</v>
      </c>
      <c r="P987">
        <f>_xlfn.XLOOKUP(FraudData[[#This Row],[velocity_last_24h]],VelocityRules[Velocity Min],VelocityRules[Risk Points],,-1)</f>
        <v>0</v>
      </c>
      <c r="Q987">
        <f>_xlfn.XLOOKUP(FraudData[[#This Row],[merchant_category]],MerchantRules[Merchant Category],MerchantRules[Risk Points],0)</f>
        <v>0</v>
      </c>
      <c r="R987">
        <f>SUM(FraudData[[#This Row],[Amount Risk]:[Merchant Risk]])</f>
        <v>0</v>
      </c>
      <c r="S987" t="str" cm="1">
        <f t="array" ref="S987">_xlfn.IFS(FraudData[[#This Row],[Fraud Risk Score]]&gt;=8,"High Risk",FraudData[[#This Row],[Fraud Risk Score]]&gt;=6,"Medium Risk",TRUE,"Low Risk")</f>
        <v>Low Risk</v>
      </c>
    </row>
    <row r="988" spans="1:19">
      <c r="A988">
        <v>987</v>
      </c>
      <c r="B988">
        <v>209.89</v>
      </c>
      <c r="C988">
        <v>11</v>
      </c>
      <c r="D988" t="s">
        <v>48</v>
      </c>
      <c r="E988">
        <v>0</v>
      </c>
      <c r="F988">
        <v>0</v>
      </c>
      <c r="G988">
        <v>25</v>
      </c>
      <c r="H988">
        <v>1</v>
      </c>
      <c r="I988">
        <v>53</v>
      </c>
      <c r="J988">
        <v>0</v>
      </c>
      <c r="K988">
        <f>_xlfn.XLOOKUP(FraudData[[#This Row],[amount]],AmountRules[Amount Min],AmountRules[Risk Points],,-1)</f>
        <v>0</v>
      </c>
      <c r="L988">
        <f>_xlfn.XLOOKUP(FraudData[[#This Row],[transaction_hour]],TimeRules[Hour Min],TimeRules[Risk Points],,-1)</f>
        <v>0</v>
      </c>
      <c r="M988">
        <f>_xlfn.XLOOKUP(FraudData[[#This Row],[foreign_transaction]],ForeignRules[Foreign Transaction],ForeignRules[Risk Points],0)</f>
        <v>0</v>
      </c>
      <c r="N988">
        <f>_xlfn.XLOOKUP(FraudData[[#This Row],[location_mismatch]],Table10[Location Mismatch],Table10[Risk Points],0)</f>
        <v>0</v>
      </c>
      <c r="O988">
        <f>_xlfn.XLOOKUP(FraudData[[#This Row],[device_trust_score]],DeviceRules[Device Min],DeviceRules[Risk Points],,-1)</f>
        <v>3</v>
      </c>
      <c r="P988">
        <f>_xlfn.XLOOKUP(FraudData[[#This Row],[velocity_last_24h]],VelocityRules[Velocity Min],VelocityRules[Risk Points],,-1)</f>
        <v>0</v>
      </c>
      <c r="Q988">
        <f>_xlfn.XLOOKUP(FraudData[[#This Row],[merchant_category]],MerchantRules[Merchant Category],MerchantRules[Risk Points],0)</f>
        <v>0</v>
      </c>
      <c r="R988">
        <f>SUM(FraudData[[#This Row],[Amount Risk]:[Merchant Risk]])</f>
        <v>3</v>
      </c>
      <c r="S988" t="str" cm="1">
        <f t="array" ref="S988">_xlfn.IFS(FraudData[[#This Row],[Fraud Risk Score]]&gt;=8,"High Risk",FraudData[[#This Row],[Fraud Risk Score]]&gt;=6,"Medium Risk",TRUE,"Low Risk")</f>
        <v>Low Risk</v>
      </c>
    </row>
    <row r="989" spans="1:19">
      <c r="A989">
        <v>988</v>
      </c>
      <c r="B989">
        <v>102.71</v>
      </c>
      <c r="C989">
        <v>18</v>
      </c>
      <c r="D989" t="s">
        <v>49</v>
      </c>
      <c r="E989">
        <v>0</v>
      </c>
      <c r="F989">
        <v>0</v>
      </c>
      <c r="G989">
        <v>29</v>
      </c>
      <c r="H989">
        <v>1</v>
      </c>
      <c r="I989">
        <v>63</v>
      </c>
      <c r="J989">
        <v>0</v>
      </c>
      <c r="K989">
        <f>_xlfn.XLOOKUP(FraudData[[#This Row],[amount]],AmountRules[Amount Min],AmountRules[Risk Points],,-1)</f>
        <v>0</v>
      </c>
      <c r="L989">
        <f>_xlfn.XLOOKUP(FraudData[[#This Row],[transaction_hour]],TimeRules[Hour Min],TimeRules[Risk Points],,-1)</f>
        <v>0</v>
      </c>
      <c r="M989">
        <f>_xlfn.XLOOKUP(FraudData[[#This Row],[foreign_transaction]],ForeignRules[Foreign Transaction],ForeignRules[Risk Points],0)</f>
        <v>0</v>
      </c>
      <c r="N989">
        <f>_xlfn.XLOOKUP(FraudData[[#This Row],[location_mismatch]],Table10[Location Mismatch],Table10[Risk Points],0)</f>
        <v>0</v>
      </c>
      <c r="O989">
        <f>_xlfn.XLOOKUP(FraudData[[#This Row],[device_trust_score]],DeviceRules[Device Min],DeviceRules[Risk Points],,-1)</f>
        <v>3</v>
      </c>
      <c r="P989">
        <f>_xlfn.XLOOKUP(FraudData[[#This Row],[velocity_last_24h]],VelocityRules[Velocity Min],VelocityRules[Risk Points],,-1)</f>
        <v>0</v>
      </c>
      <c r="Q989">
        <f>_xlfn.XLOOKUP(FraudData[[#This Row],[merchant_category]],MerchantRules[Merchant Category],MerchantRules[Risk Points],0)</f>
        <v>1</v>
      </c>
      <c r="R989">
        <f>SUM(FraudData[[#This Row],[Amount Risk]:[Merchant Risk]])</f>
        <v>4</v>
      </c>
      <c r="S989" t="str" cm="1">
        <f t="array" ref="S989">_xlfn.IFS(FraudData[[#This Row],[Fraud Risk Score]]&gt;=8,"High Risk",FraudData[[#This Row],[Fraud Risk Score]]&gt;=6,"Medium Risk",TRUE,"Low Risk")</f>
        <v>Low Risk</v>
      </c>
    </row>
    <row r="990" spans="1:19">
      <c r="A990">
        <v>989</v>
      </c>
      <c r="B990">
        <v>50.92</v>
      </c>
      <c r="C990">
        <v>17</v>
      </c>
      <c r="D990" t="s">
        <v>47</v>
      </c>
      <c r="E990">
        <v>0</v>
      </c>
      <c r="F990">
        <v>0</v>
      </c>
      <c r="G990">
        <v>58</v>
      </c>
      <c r="H990">
        <v>4</v>
      </c>
      <c r="I990">
        <v>60</v>
      </c>
      <c r="J990">
        <v>0</v>
      </c>
      <c r="K990">
        <f>_xlfn.XLOOKUP(FraudData[[#This Row],[amount]],AmountRules[Amount Min],AmountRules[Risk Points],,-1)</f>
        <v>0</v>
      </c>
      <c r="L990">
        <f>_xlfn.XLOOKUP(FraudData[[#This Row],[transaction_hour]],TimeRules[Hour Min],TimeRules[Risk Points],,-1)</f>
        <v>0</v>
      </c>
      <c r="M990">
        <f>_xlfn.XLOOKUP(FraudData[[#This Row],[foreign_transaction]],ForeignRules[Foreign Transaction],ForeignRules[Risk Points],0)</f>
        <v>0</v>
      </c>
      <c r="N990">
        <f>_xlfn.XLOOKUP(FraudData[[#This Row],[location_mismatch]],Table10[Location Mismatch],Table10[Risk Points],0)</f>
        <v>0</v>
      </c>
      <c r="O990">
        <f>_xlfn.XLOOKUP(FraudData[[#This Row],[device_trust_score]],DeviceRules[Device Min],DeviceRules[Risk Points],,-1)</f>
        <v>1</v>
      </c>
      <c r="P990">
        <f>_xlfn.XLOOKUP(FraudData[[#This Row],[velocity_last_24h]],VelocityRules[Velocity Min],VelocityRules[Risk Points],,-1)</f>
        <v>0</v>
      </c>
      <c r="Q990">
        <f>_xlfn.XLOOKUP(FraudData[[#This Row],[merchant_category]],MerchantRules[Merchant Category],MerchantRules[Risk Points],0)</f>
        <v>0</v>
      </c>
      <c r="R990">
        <f>SUM(FraudData[[#This Row],[Amount Risk]:[Merchant Risk]])</f>
        <v>1</v>
      </c>
      <c r="S990" t="str" cm="1">
        <f t="array" ref="S990">_xlfn.IFS(FraudData[[#This Row],[Fraud Risk Score]]&gt;=8,"High Risk",FraudData[[#This Row],[Fraud Risk Score]]&gt;=6,"Medium Risk",TRUE,"Low Risk")</f>
        <v>Low Risk</v>
      </c>
    </row>
    <row r="991" spans="1:19">
      <c r="A991">
        <v>990</v>
      </c>
      <c r="B991">
        <v>307.77</v>
      </c>
      <c r="C991">
        <v>4</v>
      </c>
      <c r="D991" t="s">
        <v>49</v>
      </c>
      <c r="E991">
        <v>0</v>
      </c>
      <c r="F991">
        <v>0</v>
      </c>
      <c r="G991">
        <v>43</v>
      </c>
      <c r="H991">
        <v>3</v>
      </c>
      <c r="I991">
        <v>34</v>
      </c>
      <c r="J991">
        <v>0</v>
      </c>
      <c r="K991">
        <f>_xlfn.XLOOKUP(FraudData[[#This Row],[amount]],AmountRules[Amount Min],AmountRules[Risk Points],,-1)</f>
        <v>0</v>
      </c>
      <c r="L991">
        <f>_xlfn.XLOOKUP(FraudData[[#This Row],[transaction_hour]],TimeRules[Hour Min],TimeRules[Risk Points],,-1)</f>
        <v>0</v>
      </c>
      <c r="M991">
        <f>_xlfn.XLOOKUP(FraudData[[#This Row],[foreign_transaction]],ForeignRules[Foreign Transaction],ForeignRules[Risk Points],0)</f>
        <v>0</v>
      </c>
      <c r="N991">
        <f>_xlfn.XLOOKUP(FraudData[[#This Row],[location_mismatch]],Table10[Location Mismatch],Table10[Risk Points],0)</f>
        <v>0</v>
      </c>
      <c r="O991">
        <f>_xlfn.XLOOKUP(FraudData[[#This Row],[device_trust_score]],DeviceRules[Device Min],DeviceRules[Risk Points],,-1)</f>
        <v>2</v>
      </c>
      <c r="P991">
        <f>_xlfn.XLOOKUP(FraudData[[#This Row],[velocity_last_24h]],VelocityRules[Velocity Min],VelocityRules[Risk Points],,-1)</f>
        <v>0</v>
      </c>
      <c r="Q991">
        <f>_xlfn.XLOOKUP(FraudData[[#This Row],[merchant_category]],MerchantRules[Merchant Category],MerchantRules[Risk Points],0)</f>
        <v>1</v>
      </c>
      <c r="R991">
        <f>SUM(FraudData[[#This Row],[Amount Risk]:[Merchant Risk]])</f>
        <v>3</v>
      </c>
      <c r="S991" t="str" cm="1">
        <f t="array" ref="S991">_xlfn.IFS(FraudData[[#This Row],[Fraud Risk Score]]&gt;=8,"High Risk",FraudData[[#This Row],[Fraud Risk Score]]&gt;=6,"Medium Risk",TRUE,"Low Risk")</f>
        <v>Low Risk</v>
      </c>
    </row>
    <row r="992" spans="1:19">
      <c r="A992">
        <v>991</v>
      </c>
      <c r="B992">
        <v>289.17</v>
      </c>
      <c r="C992">
        <v>1</v>
      </c>
      <c r="D992" t="s">
        <v>50</v>
      </c>
      <c r="E992">
        <v>0</v>
      </c>
      <c r="F992">
        <v>0</v>
      </c>
      <c r="G992">
        <v>64</v>
      </c>
      <c r="H992">
        <v>5</v>
      </c>
      <c r="I992">
        <v>27</v>
      </c>
      <c r="J992">
        <v>0</v>
      </c>
      <c r="K992">
        <f>_xlfn.XLOOKUP(FraudData[[#This Row],[amount]],AmountRules[Amount Min],AmountRules[Risk Points],,-1)</f>
        <v>0</v>
      </c>
      <c r="L992">
        <f>_xlfn.XLOOKUP(FraudData[[#This Row],[transaction_hour]],TimeRules[Hour Min],TimeRules[Risk Points],,-1)</f>
        <v>3</v>
      </c>
      <c r="M992">
        <f>_xlfn.XLOOKUP(FraudData[[#This Row],[foreign_transaction]],ForeignRules[Foreign Transaction],ForeignRules[Risk Points],0)</f>
        <v>0</v>
      </c>
      <c r="N992">
        <f>_xlfn.XLOOKUP(FraudData[[#This Row],[location_mismatch]],Table10[Location Mismatch],Table10[Risk Points],0)</f>
        <v>0</v>
      </c>
      <c r="O992">
        <f>_xlfn.XLOOKUP(FraudData[[#This Row],[device_trust_score]],DeviceRules[Device Min],DeviceRules[Risk Points],,-1)</f>
        <v>1</v>
      </c>
      <c r="P992">
        <f>_xlfn.XLOOKUP(FraudData[[#This Row],[velocity_last_24h]],VelocityRules[Velocity Min],VelocityRules[Risk Points],,-1)</f>
        <v>3</v>
      </c>
      <c r="Q992">
        <f>_xlfn.XLOOKUP(FraudData[[#This Row],[merchant_category]],MerchantRules[Merchant Category],MerchantRules[Risk Points],0)</f>
        <v>0</v>
      </c>
      <c r="R992">
        <f>SUM(FraudData[[#This Row],[Amount Risk]:[Merchant Risk]])</f>
        <v>7</v>
      </c>
      <c r="S992" t="str" cm="1">
        <f t="array" ref="S992">_xlfn.IFS(FraudData[[#This Row],[Fraud Risk Score]]&gt;=8,"High Risk",FraudData[[#This Row],[Fraud Risk Score]]&gt;=6,"Medium Risk",TRUE,"Low Risk")</f>
        <v>Medium Risk</v>
      </c>
    </row>
    <row r="993" spans="1:19">
      <c r="A993">
        <v>992</v>
      </c>
      <c r="B993">
        <v>213.56</v>
      </c>
      <c r="C993">
        <v>6</v>
      </c>
      <c r="D993" t="s">
        <v>46</v>
      </c>
      <c r="E993">
        <v>0</v>
      </c>
      <c r="F993">
        <v>0</v>
      </c>
      <c r="G993">
        <v>90</v>
      </c>
      <c r="H993">
        <v>1</v>
      </c>
      <c r="I993">
        <v>68</v>
      </c>
      <c r="J993">
        <v>0</v>
      </c>
      <c r="K993">
        <f>_xlfn.XLOOKUP(FraudData[[#This Row],[amount]],AmountRules[Amount Min],AmountRules[Risk Points],,-1)</f>
        <v>0</v>
      </c>
      <c r="L993">
        <f>_xlfn.XLOOKUP(FraudData[[#This Row],[transaction_hour]],TimeRules[Hour Min],TimeRules[Risk Points],,-1)</f>
        <v>0</v>
      </c>
      <c r="M993">
        <f>_xlfn.XLOOKUP(FraudData[[#This Row],[foreign_transaction]],ForeignRules[Foreign Transaction],ForeignRules[Risk Points],0)</f>
        <v>0</v>
      </c>
      <c r="N993">
        <f>_xlfn.XLOOKUP(FraudData[[#This Row],[location_mismatch]],Table10[Location Mismatch],Table10[Risk Points],0)</f>
        <v>0</v>
      </c>
      <c r="O993">
        <f>_xlfn.XLOOKUP(FraudData[[#This Row],[device_trust_score]],DeviceRules[Device Min],DeviceRules[Risk Points],,-1)</f>
        <v>0</v>
      </c>
      <c r="P993">
        <f>_xlfn.XLOOKUP(FraudData[[#This Row],[velocity_last_24h]],VelocityRules[Velocity Min],VelocityRules[Risk Points],,-1)</f>
        <v>0</v>
      </c>
      <c r="Q993">
        <f>_xlfn.XLOOKUP(FraudData[[#This Row],[merchant_category]],MerchantRules[Merchant Category],MerchantRules[Risk Points],0)</f>
        <v>0</v>
      </c>
      <c r="R993">
        <f>SUM(FraudData[[#This Row],[Amount Risk]:[Merchant Risk]])</f>
        <v>0</v>
      </c>
      <c r="S993" t="str" cm="1">
        <f t="array" ref="S993">_xlfn.IFS(FraudData[[#This Row],[Fraud Risk Score]]&gt;=8,"High Risk",FraudData[[#This Row],[Fraud Risk Score]]&gt;=6,"Medium Risk",TRUE,"Low Risk")</f>
        <v>Low Risk</v>
      </c>
    </row>
    <row r="994" spans="1:19">
      <c r="A994">
        <v>993</v>
      </c>
      <c r="B994">
        <v>57.18</v>
      </c>
      <c r="C994">
        <v>9</v>
      </c>
      <c r="D994" t="s">
        <v>46</v>
      </c>
      <c r="E994">
        <v>0</v>
      </c>
      <c r="F994">
        <v>1</v>
      </c>
      <c r="G994">
        <v>88</v>
      </c>
      <c r="H994">
        <v>3</v>
      </c>
      <c r="I994">
        <v>65</v>
      </c>
      <c r="J994">
        <v>0</v>
      </c>
      <c r="K994">
        <f>_xlfn.XLOOKUP(FraudData[[#This Row],[amount]],AmountRules[Amount Min],AmountRules[Risk Points],,-1)</f>
        <v>0</v>
      </c>
      <c r="L994">
        <f>_xlfn.XLOOKUP(FraudData[[#This Row],[transaction_hour]],TimeRules[Hour Min],TimeRules[Risk Points],,-1)</f>
        <v>0</v>
      </c>
      <c r="M994">
        <f>_xlfn.XLOOKUP(FraudData[[#This Row],[foreign_transaction]],ForeignRules[Foreign Transaction],ForeignRules[Risk Points],0)</f>
        <v>0</v>
      </c>
      <c r="N994">
        <f>_xlfn.XLOOKUP(FraudData[[#This Row],[location_mismatch]],Table10[Location Mismatch],Table10[Risk Points],0)</f>
        <v>3</v>
      </c>
      <c r="O994">
        <f>_xlfn.XLOOKUP(FraudData[[#This Row],[device_trust_score]],DeviceRules[Device Min],DeviceRules[Risk Points],,-1)</f>
        <v>0</v>
      </c>
      <c r="P994">
        <f>_xlfn.XLOOKUP(FraudData[[#This Row],[velocity_last_24h]],VelocityRules[Velocity Min],VelocityRules[Risk Points],,-1)</f>
        <v>0</v>
      </c>
      <c r="Q994">
        <f>_xlfn.XLOOKUP(FraudData[[#This Row],[merchant_category]],MerchantRules[Merchant Category],MerchantRules[Risk Points],0)</f>
        <v>0</v>
      </c>
      <c r="R994">
        <f>SUM(FraudData[[#This Row],[Amount Risk]:[Merchant Risk]])</f>
        <v>3</v>
      </c>
      <c r="S994" t="str" cm="1">
        <f t="array" ref="S994">_xlfn.IFS(FraudData[[#This Row],[Fraud Risk Score]]&gt;=8,"High Risk",FraudData[[#This Row],[Fraud Risk Score]]&gt;=6,"Medium Risk",TRUE,"Low Risk")</f>
        <v>Low Risk</v>
      </c>
    </row>
    <row r="995" spans="1:19">
      <c r="A995">
        <v>994</v>
      </c>
      <c r="B995">
        <v>160.59</v>
      </c>
      <c r="C995">
        <v>14</v>
      </c>
      <c r="D995" t="s">
        <v>49</v>
      </c>
      <c r="E995">
        <v>0</v>
      </c>
      <c r="F995">
        <v>0</v>
      </c>
      <c r="G995">
        <v>96</v>
      </c>
      <c r="H995">
        <v>0</v>
      </c>
      <c r="I995">
        <v>39</v>
      </c>
      <c r="J995">
        <v>0</v>
      </c>
      <c r="K995">
        <f>_xlfn.XLOOKUP(FraudData[[#This Row],[amount]],AmountRules[Amount Min],AmountRules[Risk Points],,-1)</f>
        <v>0</v>
      </c>
      <c r="L995">
        <f>_xlfn.XLOOKUP(FraudData[[#This Row],[transaction_hour]],TimeRules[Hour Min],TimeRules[Risk Points],,-1)</f>
        <v>0</v>
      </c>
      <c r="M995">
        <f>_xlfn.XLOOKUP(FraudData[[#This Row],[foreign_transaction]],ForeignRules[Foreign Transaction],ForeignRules[Risk Points],0)</f>
        <v>0</v>
      </c>
      <c r="N995">
        <f>_xlfn.XLOOKUP(FraudData[[#This Row],[location_mismatch]],Table10[Location Mismatch],Table10[Risk Points],0)</f>
        <v>0</v>
      </c>
      <c r="O995">
        <f>_xlfn.XLOOKUP(FraudData[[#This Row],[device_trust_score]],DeviceRules[Device Min],DeviceRules[Risk Points],,-1)</f>
        <v>0</v>
      </c>
      <c r="P995">
        <f>_xlfn.XLOOKUP(FraudData[[#This Row],[velocity_last_24h]],VelocityRules[Velocity Min],VelocityRules[Risk Points],,-1)</f>
        <v>0</v>
      </c>
      <c r="Q995">
        <f>_xlfn.XLOOKUP(FraudData[[#This Row],[merchant_category]],MerchantRules[Merchant Category],MerchantRules[Risk Points],0)</f>
        <v>1</v>
      </c>
      <c r="R995">
        <f>SUM(FraudData[[#This Row],[Amount Risk]:[Merchant Risk]])</f>
        <v>1</v>
      </c>
      <c r="S995" t="str" cm="1">
        <f t="array" ref="S995">_xlfn.IFS(FraudData[[#This Row],[Fraud Risk Score]]&gt;=8,"High Risk",FraudData[[#This Row],[Fraud Risk Score]]&gt;=6,"Medium Risk",TRUE,"Low Risk")</f>
        <v>Low Risk</v>
      </c>
    </row>
    <row r="996" spans="1:19">
      <c r="A996">
        <v>995</v>
      </c>
      <c r="B996">
        <v>80.61</v>
      </c>
      <c r="C996">
        <v>6</v>
      </c>
      <c r="D996" t="s">
        <v>47</v>
      </c>
      <c r="E996">
        <v>0</v>
      </c>
      <c r="F996">
        <v>0</v>
      </c>
      <c r="G996">
        <v>41</v>
      </c>
      <c r="H996">
        <v>3</v>
      </c>
      <c r="I996">
        <v>48</v>
      </c>
      <c r="J996">
        <v>0</v>
      </c>
      <c r="K996">
        <f>_xlfn.XLOOKUP(FraudData[[#This Row],[amount]],AmountRules[Amount Min],AmountRules[Risk Points],,-1)</f>
        <v>0</v>
      </c>
      <c r="L996">
        <f>_xlfn.XLOOKUP(FraudData[[#This Row],[transaction_hour]],TimeRules[Hour Min],TimeRules[Risk Points],,-1)</f>
        <v>0</v>
      </c>
      <c r="M996">
        <f>_xlfn.XLOOKUP(FraudData[[#This Row],[foreign_transaction]],ForeignRules[Foreign Transaction],ForeignRules[Risk Points],0)</f>
        <v>0</v>
      </c>
      <c r="N996">
        <f>_xlfn.XLOOKUP(FraudData[[#This Row],[location_mismatch]],Table10[Location Mismatch],Table10[Risk Points],0)</f>
        <v>0</v>
      </c>
      <c r="O996">
        <f>_xlfn.XLOOKUP(FraudData[[#This Row],[device_trust_score]],DeviceRules[Device Min],DeviceRules[Risk Points],,-1)</f>
        <v>2</v>
      </c>
      <c r="P996">
        <f>_xlfn.XLOOKUP(FraudData[[#This Row],[velocity_last_24h]],VelocityRules[Velocity Min],VelocityRules[Risk Points],,-1)</f>
        <v>0</v>
      </c>
      <c r="Q996">
        <f>_xlfn.XLOOKUP(FraudData[[#This Row],[merchant_category]],MerchantRules[Merchant Category],MerchantRules[Risk Points],0)</f>
        <v>0</v>
      </c>
      <c r="R996">
        <f>SUM(FraudData[[#This Row],[Amount Risk]:[Merchant Risk]])</f>
        <v>2</v>
      </c>
      <c r="S996" t="str" cm="1">
        <f t="array" ref="S996">_xlfn.IFS(FraudData[[#This Row],[Fraud Risk Score]]&gt;=8,"High Risk",FraudData[[#This Row],[Fraud Risk Score]]&gt;=6,"Medium Risk",TRUE,"Low Risk")</f>
        <v>Low Risk</v>
      </c>
    </row>
    <row r="997" spans="1:19">
      <c r="A997">
        <v>996</v>
      </c>
      <c r="B997">
        <v>17.29</v>
      </c>
      <c r="C997">
        <v>4</v>
      </c>
      <c r="D997" t="s">
        <v>50</v>
      </c>
      <c r="E997">
        <v>0</v>
      </c>
      <c r="F997">
        <v>0</v>
      </c>
      <c r="G997">
        <v>62</v>
      </c>
      <c r="H997">
        <v>2</v>
      </c>
      <c r="I997">
        <v>47</v>
      </c>
      <c r="J997">
        <v>0</v>
      </c>
      <c r="K997">
        <f>_xlfn.XLOOKUP(FraudData[[#This Row],[amount]],AmountRules[Amount Min],AmountRules[Risk Points],,-1)</f>
        <v>0</v>
      </c>
      <c r="L997">
        <f>_xlfn.XLOOKUP(FraudData[[#This Row],[transaction_hour]],TimeRules[Hour Min],TimeRules[Risk Points],,-1)</f>
        <v>0</v>
      </c>
      <c r="M997">
        <f>_xlfn.XLOOKUP(FraudData[[#This Row],[foreign_transaction]],ForeignRules[Foreign Transaction],ForeignRules[Risk Points],0)</f>
        <v>0</v>
      </c>
      <c r="N997">
        <f>_xlfn.XLOOKUP(FraudData[[#This Row],[location_mismatch]],Table10[Location Mismatch],Table10[Risk Points],0)</f>
        <v>0</v>
      </c>
      <c r="O997">
        <f>_xlfn.XLOOKUP(FraudData[[#This Row],[device_trust_score]],DeviceRules[Device Min],DeviceRules[Risk Points],,-1)</f>
        <v>1</v>
      </c>
      <c r="P997">
        <f>_xlfn.XLOOKUP(FraudData[[#This Row],[velocity_last_24h]],VelocityRules[Velocity Min],VelocityRules[Risk Points],,-1)</f>
        <v>0</v>
      </c>
      <c r="Q997">
        <f>_xlfn.XLOOKUP(FraudData[[#This Row],[merchant_category]],MerchantRules[Merchant Category],MerchantRules[Risk Points],0)</f>
        <v>0</v>
      </c>
      <c r="R997">
        <f>SUM(FraudData[[#This Row],[Amount Risk]:[Merchant Risk]])</f>
        <v>1</v>
      </c>
      <c r="S997" t="str" cm="1">
        <f t="array" ref="S997">_xlfn.IFS(FraudData[[#This Row],[Fraud Risk Score]]&gt;=8,"High Risk",FraudData[[#This Row],[Fraud Risk Score]]&gt;=6,"Medium Risk",TRUE,"Low Risk")</f>
        <v>Low Risk</v>
      </c>
    </row>
    <row r="998" spans="1:19">
      <c r="A998">
        <v>997</v>
      </c>
      <c r="B998">
        <v>448.69</v>
      </c>
      <c r="C998">
        <v>14</v>
      </c>
      <c r="D998" t="s">
        <v>47</v>
      </c>
      <c r="E998">
        <v>0</v>
      </c>
      <c r="F998">
        <v>0</v>
      </c>
      <c r="G998">
        <v>67</v>
      </c>
      <c r="H998">
        <v>1</v>
      </c>
      <c r="I998">
        <v>68</v>
      </c>
      <c r="J998">
        <v>0</v>
      </c>
      <c r="K998">
        <f>_xlfn.XLOOKUP(FraudData[[#This Row],[amount]],AmountRules[Amount Min],AmountRules[Risk Points],,-1)</f>
        <v>0</v>
      </c>
      <c r="L998">
        <f>_xlfn.XLOOKUP(FraudData[[#This Row],[transaction_hour]],TimeRules[Hour Min],TimeRules[Risk Points],,-1)</f>
        <v>0</v>
      </c>
      <c r="M998">
        <f>_xlfn.XLOOKUP(FraudData[[#This Row],[foreign_transaction]],ForeignRules[Foreign Transaction],ForeignRules[Risk Points],0)</f>
        <v>0</v>
      </c>
      <c r="N998">
        <f>_xlfn.XLOOKUP(FraudData[[#This Row],[location_mismatch]],Table10[Location Mismatch],Table10[Risk Points],0)</f>
        <v>0</v>
      </c>
      <c r="O998">
        <f>_xlfn.XLOOKUP(FraudData[[#This Row],[device_trust_score]],DeviceRules[Device Min],DeviceRules[Risk Points],,-1)</f>
        <v>1</v>
      </c>
      <c r="P998">
        <f>_xlfn.XLOOKUP(FraudData[[#This Row],[velocity_last_24h]],VelocityRules[Velocity Min],VelocityRules[Risk Points],,-1)</f>
        <v>0</v>
      </c>
      <c r="Q998">
        <f>_xlfn.XLOOKUP(FraudData[[#This Row],[merchant_category]],MerchantRules[Merchant Category],MerchantRules[Risk Points],0)</f>
        <v>0</v>
      </c>
      <c r="R998">
        <f>SUM(FraudData[[#This Row],[Amount Risk]:[Merchant Risk]])</f>
        <v>1</v>
      </c>
      <c r="S998" t="str" cm="1">
        <f t="array" ref="S998">_xlfn.IFS(FraudData[[#This Row],[Fraud Risk Score]]&gt;=8,"High Risk",FraudData[[#This Row],[Fraud Risk Score]]&gt;=6,"Medium Risk",TRUE,"Low Risk")</f>
        <v>Low Risk</v>
      </c>
    </row>
    <row r="999" spans="1:19">
      <c r="A999">
        <v>998</v>
      </c>
      <c r="B999">
        <v>26.48</v>
      </c>
      <c r="C999">
        <v>19</v>
      </c>
      <c r="D999" t="s">
        <v>50</v>
      </c>
      <c r="E999">
        <v>0</v>
      </c>
      <c r="F999">
        <v>0</v>
      </c>
      <c r="G999">
        <v>64</v>
      </c>
      <c r="H999">
        <v>2</v>
      </c>
      <c r="I999">
        <v>37</v>
      </c>
      <c r="J999">
        <v>0</v>
      </c>
      <c r="K999">
        <f>_xlfn.XLOOKUP(FraudData[[#This Row],[amount]],AmountRules[Amount Min],AmountRules[Risk Points],,-1)</f>
        <v>0</v>
      </c>
      <c r="L999">
        <f>_xlfn.XLOOKUP(FraudData[[#This Row],[transaction_hour]],TimeRules[Hour Min],TimeRules[Risk Points],,-1)</f>
        <v>0</v>
      </c>
      <c r="M999">
        <f>_xlfn.XLOOKUP(FraudData[[#This Row],[foreign_transaction]],ForeignRules[Foreign Transaction],ForeignRules[Risk Points],0)</f>
        <v>0</v>
      </c>
      <c r="N999">
        <f>_xlfn.XLOOKUP(FraudData[[#This Row],[location_mismatch]],Table10[Location Mismatch],Table10[Risk Points],0)</f>
        <v>0</v>
      </c>
      <c r="O999">
        <f>_xlfn.XLOOKUP(FraudData[[#This Row],[device_trust_score]],DeviceRules[Device Min],DeviceRules[Risk Points],,-1)</f>
        <v>1</v>
      </c>
      <c r="P999">
        <f>_xlfn.XLOOKUP(FraudData[[#This Row],[velocity_last_24h]],VelocityRules[Velocity Min],VelocityRules[Risk Points],,-1)</f>
        <v>0</v>
      </c>
      <c r="Q999">
        <f>_xlfn.XLOOKUP(FraudData[[#This Row],[merchant_category]],MerchantRules[Merchant Category],MerchantRules[Risk Points],0)</f>
        <v>0</v>
      </c>
      <c r="R999">
        <f>SUM(FraudData[[#This Row],[Amount Risk]:[Merchant Risk]])</f>
        <v>1</v>
      </c>
      <c r="S999" t="str" cm="1">
        <f t="array" ref="S999">_xlfn.IFS(FraudData[[#This Row],[Fraud Risk Score]]&gt;=8,"High Risk",FraudData[[#This Row],[Fraud Risk Score]]&gt;=6,"Medium Risk",TRUE,"Low Risk")</f>
        <v>Low Risk</v>
      </c>
    </row>
    <row r="1000" spans="1:19">
      <c r="A1000">
        <v>999</v>
      </c>
      <c r="B1000">
        <v>540.09</v>
      </c>
      <c r="C1000">
        <v>19</v>
      </c>
      <c r="D1000" t="s">
        <v>47</v>
      </c>
      <c r="E1000">
        <v>0</v>
      </c>
      <c r="F1000">
        <v>0</v>
      </c>
      <c r="G1000">
        <v>69</v>
      </c>
      <c r="H1000">
        <v>2</v>
      </c>
      <c r="I1000">
        <v>31</v>
      </c>
      <c r="J1000">
        <v>0</v>
      </c>
      <c r="K1000">
        <f>_xlfn.XLOOKUP(FraudData[[#This Row],[amount]],AmountRules[Amount Min],AmountRules[Risk Points],,-1)</f>
        <v>1</v>
      </c>
      <c r="L1000">
        <f>_xlfn.XLOOKUP(FraudData[[#This Row],[transaction_hour]],TimeRules[Hour Min],TimeRules[Risk Points],,-1)</f>
        <v>0</v>
      </c>
      <c r="M1000">
        <f>_xlfn.XLOOKUP(FraudData[[#This Row],[foreign_transaction]],ForeignRules[Foreign Transaction],ForeignRules[Risk Points],0)</f>
        <v>0</v>
      </c>
      <c r="N1000">
        <f>_xlfn.XLOOKUP(FraudData[[#This Row],[location_mismatch]],Table10[Location Mismatch],Table10[Risk Points],0)</f>
        <v>0</v>
      </c>
      <c r="O1000">
        <f>_xlfn.XLOOKUP(FraudData[[#This Row],[device_trust_score]],DeviceRules[Device Min],DeviceRules[Risk Points],,-1)</f>
        <v>1</v>
      </c>
      <c r="P1000">
        <f>_xlfn.XLOOKUP(FraudData[[#This Row],[velocity_last_24h]],VelocityRules[Velocity Min],VelocityRules[Risk Points],,-1)</f>
        <v>0</v>
      </c>
      <c r="Q1000">
        <f>_xlfn.XLOOKUP(FraudData[[#This Row],[merchant_category]],MerchantRules[Merchant Category],MerchantRules[Risk Points],0)</f>
        <v>0</v>
      </c>
      <c r="R1000">
        <f>SUM(FraudData[[#This Row],[Amount Risk]:[Merchant Risk]])</f>
        <v>2</v>
      </c>
      <c r="S1000" t="str" cm="1">
        <f t="array" ref="S1000">_xlfn.IFS(FraudData[[#This Row],[Fraud Risk Score]]&gt;=8,"High Risk",FraudData[[#This Row],[Fraud Risk Score]]&gt;=6,"Medium Risk",TRUE,"Low Risk")</f>
        <v>Low Risk</v>
      </c>
    </row>
    <row r="1001" spans="1:19">
      <c r="A1001">
        <v>1000</v>
      </c>
      <c r="B1001">
        <v>106.31</v>
      </c>
      <c r="C1001">
        <v>14</v>
      </c>
      <c r="D1001" t="s">
        <v>49</v>
      </c>
      <c r="E1001">
        <v>0</v>
      </c>
      <c r="F1001">
        <v>0</v>
      </c>
      <c r="G1001">
        <v>64</v>
      </c>
      <c r="H1001">
        <v>2</v>
      </c>
      <c r="I1001">
        <v>32</v>
      </c>
      <c r="J1001">
        <v>0</v>
      </c>
      <c r="K1001">
        <f>_xlfn.XLOOKUP(FraudData[[#This Row],[amount]],AmountRules[Amount Min],AmountRules[Risk Points],,-1)</f>
        <v>0</v>
      </c>
      <c r="L1001">
        <f>_xlfn.XLOOKUP(FraudData[[#This Row],[transaction_hour]],TimeRules[Hour Min],TimeRules[Risk Points],,-1)</f>
        <v>0</v>
      </c>
      <c r="M1001">
        <f>_xlfn.XLOOKUP(FraudData[[#This Row],[foreign_transaction]],ForeignRules[Foreign Transaction],ForeignRules[Risk Points],0)</f>
        <v>0</v>
      </c>
      <c r="N1001">
        <f>_xlfn.XLOOKUP(FraudData[[#This Row],[location_mismatch]],Table10[Location Mismatch],Table10[Risk Points],0)</f>
        <v>0</v>
      </c>
      <c r="O1001">
        <f>_xlfn.XLOOKUP(FraudData[[#This Row],[device_trust_score]],DeviceRules[Device Min],DeviceRules[Risk Points],,-1)</f>
        <v>1</v>
      </c>
      <c r="P1001">
        <f>_xlfn.XLOOKUP(FraudData[[#This Row],[velocity_last_24h]],VelocityRules[Velocity Min],VelocityRules[Risk Points],,-1)</f>
        <v>0</v>
      </c>
      <c r="Q1001">
        <f>_xlfn.XLOOKUP(FraudData[[#This Row],[merchant_category]],MerchantRules[Merchant Category],MerchantRules[Risk Points],0)</f>
        <v>1</v>
      </c>
      <c r="R1001">
        <f>SUM(FraudData[[#This Row],[Amount Risk]:[Merchant Risk]])</f>
        <v>2</v>
      </c>
      <c r="S1001" t="str" cm="1">
        <f t="array" ref="S1001">_xlfn.IFS(FraudData[[#This Row],[Fraud Risk Score]]&gt;=8,"High Risk",FraudData[[#This Row],[Fraud Risk Score]]&gt;=6,"Medium Risk",TRUE,"Low Risk")</f>
        <v>Low Risk</v>
      </c>
    </row>
    <row r="1002" spans="1:19">
      <c r="A1002">
        <v>1001</v>
      </c>
      <c r="B1002">
        <v>36.85</v>
      </c>
      <c r="C1002">
        <v>9</v>
      </c>
      <c r="D1002" t="s">
        <v>48</v>
      </c>
      <c r="E1002">
        <v>0</v>
      </c>
      <c r="F1002">
        <v>0</v>
      </c>
      <c r="G1002">
        <v>95</v>
      </c>
      <c r="H1002">
        <v>1</v>
      </c>
      <c r="I1002">
        <v>60</v>
      </c>
      <c r="J1002">
        <v>0</v>
      </c>
      <c r="K1002">
        <f>_xlfn.XLOOKUP(FraudData[[#This Row],[amount]],AmountRules[Amount Min],AmountRules[Risk Points],,-1)</f>
        <v>0</v>
      </c>
      <c r="L1002">
        <f>_xlfn.XLOOKUP(FraudData[[#This Row],[transaction_hour]],TimeRules[Hour Min],TimeRules[Risk Points],,-1)</f>
        <v>0</v>
      </c>
      <c r="M1002">
        <f>_xlfn.XLOOKUP(FraudData[[#This Row],[foreign_transaction]],ForeignRules[Foreign Transaction],ForeignRules[Risk Points],0)</f>
        <v>0</v>
      </c>
      <c r="N1002">
        <f>_xlfn.XLOOKUP(FraudData[[#This Row],[location_mismatch]],Table10[Location Mismatch],Table10[Risk Points],0)</f>
        <v>0</v>
      </c>
      <c r="O1002">
        <f>_xlfn.XLOOKUP(FraudData[[#This Row],[device_trust_score]],DeviceRules[Device Min],DeviceRules[Risk Points],,-1)</f>
        <v>0</v>
      </c>
      <c r="P1002">
        <f>_xlfn.XLOOKUP(FraudData[[#This Row],[velocity_last_24h]],VelocityRules[Velocity Min],VelocityRules[Risk Points],,-1)</f>
        <v>0</v>
      </c>
      <c r="Q1002">
        <f>_xlfn.XLOOKUP(FraudData[[#This Row],[merchant_category]],MerchantRules[Merchant Category],MerchantRules[Risk Points],0)</f>
        <v>0</v>
      </c>
      <c r="R1002">
        <f>SUM(FraudData[[#This Row],[Amount Risk]:[Merchant Risk]])</f>
        <v>0</v>
      </c>
      <c r="S1002" t="str" cm="1">
        <f t="array" ref="S1002">_xlfn.IFS(FraudData[[#This Row],[Fraud Risk Score]]&gt;=8,"High Risk",FraudData[[#This Row],[Fraud Risk Score]]&gt;=6,"Medium Risk",TRUE,"Low Risk")</f>
        <v>Low Risk</v>
      </c>
    </row>
    <row r="1003" spans="1:19">
      <c r="A1003">
        <v>1002</v>
      </c>
      <c r="B1003">
        <v>140.52000000000001</v>
      </c>
      <c r="C1003">
        <v>23</v>
      </c>
      <c r="D1003" t="s">
        <v>50</v>
      </c>
      <c r="E1003">
        <v>1</v>
      </c>
      <c r="F1003">
        <v>0</v>
      </c>
      <c r="G1003">
        <v>54</v>
      </c>
      <c r="H1003">
        <v>0</v>
      </c>
      <c r="I1003">
        <v>36</v>
      </c>
      <c r="J1003">
        <v>0</v>
      </c>
      <c r="K1003">
        <f>_xlfn.XLOOKUP(FraudData[[#This Row],[amount]],AmountRules[Amount Min],AmountRules[Risk Points],,-1)</f>
        <v>0</v>
      </c>
      <c r="L1003">
        <f>_xlfn.XLOOKUP(FraudData[[#This Row],[transaction_hour]],TimeRules[Hour Min],TimeRules[Risk Points],,-1)</f>
        <v>1</v>
      </c>
      <c r="M1003">
        <f>_xlfn.XLOOKUP(FraudData[[#This Row],[foreign_transaction]],ForeignRules[Foreign Transaction],ForeignRules[Risk Points],0)</f>
        <v>3</v>
      </c>
      <c r="N1003">
        <f>_xlfn.XLOOKUP(FraudData[[#This Row],[location_mismatch]],Table10[Location Mismatch],Table10[Risk Points],0)</f>
        <v>0</v>
      </c>
      <c r="O1003">
        <f>_xlfn.XLOOKUP(FraudData[[#This Row],[device_trust_score]],DeviceRules[Device Min],DeviceRules[Risk Points],,-1)</f>
        <v>1</v>
      </c>
      <c r="P1003">
        <f>_xlfn.XLOOKUP(FraudData[[#This Row],[velocity_last_24h]],VelocityRules[Velocity Min],VelocityRules[Risk Points],,-1)</f>
        <v>0</v>
      </c>
      <c r="Q1003">
        <f>_xlfn.XLOOKUP(FraudData[[#This Row],[merchant_category]],MerchantRules[Merchant Category],MerchantRules[Risk Points],0)</f>
        <v>0</v>
      </c>
      <c r="R1003">
        <f>SUM(FraudData[[#This Row],[Amount Risk]:[Merchant Risk]])</f>
        <v>5</v>
      </c>
      <c r="S1003" t="str" cm="1">
        <f t="array" ref="S1003">_xlfn.IFS(FraudData[[#This Row],[Fraud Risk Score]]&gt;=8,"High Risk",FraudData[[#This Row],[Fraud Risk Score]]&gt;=6,"Medium Risk",TRUE,"Low Risk")</f>
        <v>Low Risk</v>
      </c>
    </row>
    <row r="1004" spans="1:19">
      <c r="A1004">
        <v>1003</v>
      </c>
      <c r="B1004">
        <v>371.37</v>
      </c>
      <c r="C1004">
        <v>13</v>
      </c>
      <c r="D1004" t="s">
        <v>49</v>
      </c>
      <c r="E1004">
        <v>0</v>
      </c>
      <c r="F1004">
        <v>0</v>
      </c>
      <c r="G1004">
        <v>59</v>
      </c>
      <c r="H1004">
        <v>2</v>
      </c>
      <c r="I1004">
        <v>57</v>
      </c>
      <c r="J1004">
        <v>0</v>
      </c>
      <c r="K1004">
        <f>_xlfn.XLOOKUP(FraudData[[#This Row],[amount]],AmountRules[Amount Min],AmountRules[Risk Points],,-1)</f>
        <v>0</v>
      </c>
      <c r="L1004">
        <f>_xlfn.XLOOKUP(FraudData[[#This Row],[transaction_hour]],TimeRules[Hour Min],TimeRules[Risk Points],,-1)</f>
        <v>0</v>
      </c>
      <c r="M1004">
        <f>_xlfn.XLOOKUP(FraudData[[#This Row],[foreign_transaction]],ForeignRules[Foreign Transaction],ForeignRules[Risk Points],0)</f>
        <v>0</v>
      </c>
      <c r="N1004">
        <f>_xlfn.XLOOKUP(FraudData[[#This Row],[location_mismatch]],Table10[Location Mismatch],Table10[Risk Points],0)</f>
        <v>0</v>
      </c>
      <c r="O1004">
        <f>_xlfn.XLOOKUP(FraudData[[#This Row],[device_trust_score]],DeviceRules[Device Min],DeviceRules[Risk Points],,-1)</f>
        <v>1</v>
      </c>
      <c r="P1004">
        <f>_xlfn.XLOOKUP(FraudData[[#This Row],[velocity_last_24h]],VelocityRules[Velocity Min],VelocityRules[Risk Points],,-1)</f>
        <v>0</v>
      </c>
      <c r="Q1004">
        <f>_xlfn.XLOOKUP(FraudData[[#This Row],[merchant_category]],MerchantRules[Merchant Category],MerchantRules[Risk Points],0)</f>
        <v>1</v>
      </c>
      <c r="R1004">
        <f>SUM(FraudData[[#This Row],[Amount Risk]:[Merchant Risk]])</f>
        <v>2</v>
      </c>
      <c r="S1004" t="str" cm="1">
        <f t="array" ref="S1004">_xlfn.IFS(FraudData[[#This Row],[Fraud Risk Score]]&gt;=8,"High Risk",FraudData[[#This Row],[Fraud Risk Score]]&gt;=6,"Medium Risk",TRUE,"Low Risk")</f>
        <v>Low Risk</v>
      </c>
    </row>
    <row r="1005" spans="1:19">
      <c r="A1005">
        <v>1004</v>
      </c>
      <c r="B1005">
        <v>237.17</v>
      </c>
      <c r="C1005">
        <v>9</v>
      </c>
      <c r="D1005" t="s">
        <v>46</v>
      </c>
      <c r="E1005">
        <v>0</v>
      </c>
      <c r="F1005">
        <v>0</v>
      </c>
      <c r="G1005">
        <v>90</v>
      </c>
      <c r="H1005">
        <v>0</v>
      </c>
      <c r="I1005">
        <v>48</v>
      </c>
      <c r="J1005">
        <v>0</v>
      </c>
      <c r="K1005">
        <f>_xlfn.XLOOKUP(FraudData[[#This Row],[amount]],AmountRules[Amount Min],AmountRules[Risk Points],,-1)</f>
        <v>0</v>
      </c>
      <c r="L1005">
        <f>_xlfn.XLOOKUP(FraudData[[#This Row],[transaction_hour]],TimeRules[Hour Min],TimeRules[Risk Points],,-1)</f>
        <v>0</v>
      </c>
      <c r="M1005">
        <f>_xlfn.XLOOKUP(FraudData[[#This Row],[foreign_transaction]],ForeignRules[Foreign Transaction],ForeignRules[Risk Points],0)</f>
        <v>0</v>
      </c>
      <c r="N1005">
        <f>_xlfn.XLOOKUP(FraudData[[#This Row],[location_mismatch]],Table10[Location Mismatch],Table10[Risk Points],0)</f>
        <v>0</v>
      </c>
      <c r="O1005">
        <f>_xlfn.XLOOKUP(FraudData[[#This Row],[device_trust_score]],DeviceRules[Device Min],DeviceRules[Risk Points],,-1)</f>
        <v>0</v>
      </c>
      <c r="P1005">
        <f>_xlfn.XLOOKUP(FraudData[[#This Row],[velocity_last_24h]],VelocityRules[Velocity Min],VelocityRules[Risk Points],,-1)</f>
        <v>0</v>
      </c>
      <c r="Q1005">
        <f>_xlfn.XLOOKUP(FraudData[[#This Row],[merchant_category]],MerchantRules[Merchant Category],MerchantRules[Risk Points],0)</f>
        <v>0</v>
      </c>
      <c r="R1005">
        <f>SUM(FraudData[[#This Row],[Amount Risk]:[Merchant Risk]])</f>
        <v>0</v>
      </c>
      <c r="S1005" t="str" cm="1">
        <f t="array" ref="S1005">_xlfn.IFS(FraudData[[#This Row],[Fraud Risk Score]]&gt;=8,"High Risk",FraudData[[#This Row],[Fraud Risk Score]]&gt;=6,"Medium Risk",TRUE,"Low Risk")</f>
        <v>Low Risk</v>
      </c>
    </row>
    <row r="1006" spans="1:19">
      <c r="A1006">
        <v>1005</v>
      </c>
      <c r="B1006">
        <v>295.7</v>
      </c>
      <c r="C1006">
        <v>16</v>
      </c>
      <c r="D1006" t="s">
        <v>46</v>
      </c>
      <c r="E1006">
        <v>0</v>
      </c>
      <c r="F1006">
        <v>0</v>
      </c>
      <c r="G1006">
        <v>68</v>
      </c>
      <c r="H1006">
        <v>0</v>
      </c>
      <c r="I1006">
        <v>54</v>
      </c>
      <c r="J1006">
        <v>0</v>
      </c>
      <c r="K1006">
        <f>_xlfn.XLOOKUP(FraudData[[#This Row],[amount]],AmountRules[Amount Min],AmountRules[Risk Points],,-1)</f>
        <v>0</v>
      </c>
      <c r="L1006">
        <f>_xlfn.XLOOKUP(FraudData[[#This Row],[transaction_hour]],TimeRules[Hour Min],TimeRules[Risk Points],,-1)</f>
        <v>0</v>
      </c>
      <c r="M1006">
        <f>_xlfn.XLOOKUP(FraudData[[#This Row],[foreign_transaction]],ForeignRules[Foreign Transaction],ForeignRules[Risk Points],0)</f>
        <v>0</v>
      </c>
      <c r="N1006">
        <f>_xlfn.XLOOKUP(FraudData[[#This Row],[location_mismatch]],Table10[Location Mismatch],Table10[Risk Points],0)</f>
        <v>0</v>
      </c>
      <c r="O1006">
        <f>_xlfn.XLOOKUP(FraudData[[#This Row],[device_trust_score]],DeviceRules[Device Min],DeviceRules[Risk Points],,-1)</f>
        <v>1</v>
      </c>
      <c r="P1006">
        <f>_xlfn.XLOOKUP(FraudData[[#This Row],[velocity_last_24h]],VelocityRules[Velocity Min],VelocityRules[Risk Points],,-1)</f>
        <v>0</v>
      </c>
      <c r="Q1006">
        <f>_xlfn.XLOOKUP(FraudData[[#This Row],[merchant_category]],MerchantRules[Merchant Category],MerchantRules[Risk Points],0)</f>
        <v>0</v>
      </c>
      <c r="R1006">
        <f>SUM(FraudData[[#This Row],[Amount Risk]:[Merchant Risk]])</f>
        <v>1</v>
      </c>
      <c r="S1006" t="str" cm="1">
        <f t="array" ref="S1006">_xlfn.IFS(FraudData[[#This Row],[Fraud Risk Score]]&gt;=8,"High Risk",FraudData[[#This Row],[Fraud Risk Score]]&gt;=6,"Medium Risk",TRUE,"Low Risk")</f>
        <v>Low Risk</v>
      </c>
    </row>
    <row r="1007" spans="1:19">
      <c r="A1007">
        <v>1006</v>
      </c>
      <c r="B1007">
        <v>193.54</v>
      </c>
      <c r="C1007">
        <v>20</v>
      </c>
      <c r="D1007" t="s">
        <v>47</v>
      </c>
      <c r="E1007">
        <v>0</v>
      </c>
      <c r="F1007">
        <v>0</v>
      </c>
      <c r="G1007">
        <v>28</v>
      </c>
      <c r="H1007">
        <v>2</v>
      </c>
      <c r="I1007">
        <v>40</v>
      </c>
      <c r="J1007">
        <v>0</v>
      </c>
      <c r="K1007">
        <f>_xlfn.XLOOKUP(FraudData[[#This Row],[amount]],AmountRules[Amount Min],AmountRules[Risk Points],,-1)</f>
        <v>0</v>
      </c>
      <c r="L1007">
        <f>_xlfn.XLOOKUP(FraudData[[#This Row],[transaction_hour]],TimeRules[Hour Min],TimeRules[Risk Points],,-1)</f>
        <v>0</v>
      </c>
      <c r="M1007">
        <f>_xlfn.XLOOKUP(FraudData[[#This Row],[foreign_transaction]],ForeignRules[Foreign Transaction],ForeignRules[Risk Points],0)</f>
        <v>0</v>
      </c>
      <c r="N1007">
        <f>_xlfn.XLOOKUP(FraudData[[#This Row],[location_mismatch]],Table10[Location Mismatch],Table10[Risk Points],0)</f>
        <v>0</v>
      </c>
      <c r="O1007">
        <f>_xlfn.XLOOKUP(FraudData[[#This Row],[device_trust_score]],DeviceRules[Device Min],DeviceRules[Risk Points],,-1)</f>
        <v>3</v>
      </c>
      <c r="P1007">
        <f>_xlfn.XLOOKUP(FraudData[[#This Row],[velocity_last_24h]],VelocityRules[Velocity Min],VelocityRules[Risk Points],,-1)</f>
        <v>0</v>
      </c>
      <c r="Q1007">
        <f>_xlfn.XLOOKUP(FraudData[[#This Row],[merchant_category]],MerchantRules[Merchant Category],MerchantRules[Risk Points],0)</f>
        <v>0</v>
      </c>
      <c r="R1007">
        <f>SUM(FraudData[[#This Row],[Amount Risk]:[Merchant Risk]])</f>
        <v>3</v>
      </c>
      <c r="S1007" t="str" cm="1">
        <f t="array" ref="S1007">_xlfn.IFS(FraudData[[#This Row],[Fraud Risk Score]]&gt;=8,"High Risk",FraudData[[#This Row],[Fraud Risk Score]]&gt;=6,"Medium Risk",TRUE,"Low Risk")</f>
        <v>Low Risk</v>
      </c>
    </row>
    <row r="1008" spans="1:19">
      <c r="A1008">
        <v>1007</v>
      </c>
      <c r="B1008">
        <v>212.14</v>
      </c>
      <c r="C1008">
        <v>13</v>
      </c>
      <c r="D1008" t="s">
        <v>46</v>
      </c>
      <c r="E1008">
        <v>0</v>
      </c>
      <c r="F1008">
        <v>0</v>
      </c>
      <c r="G1008">
        <v>88</v>
      </c>
      <c r="H1008">
        <v>1</v>
      </c>
      <c r="I1008">
        <v>61</v>
      </c>
      <c r="J1008">
        <v>0</v>
      </c>
      <c r="K1008">
        <f>_xlfn.XLOOKUP(FraudData[[#This Row],[amount]],AmountRules[Amount Min],AmountRules[Risk Points],,-1)</f>
        <v>0</v>
      </c>
      <c r="L1008">
        <f>_xlfn.XLOOKUP(FraudData[[#This Row],[transaction_hour]],TimeRules[Hour Min],TimeRules[Risk Points],,-1)</f>
        <v>0</v>
      </c>
      <c r="M1008">
        <f>_xlfn.XLOOKUP(FraudData[[#This Row],[foreign_transaction]],ForeignRules[Foreign Transaction],ForeignRules[Risk Points],0)</f>
        <v>0</v>
      </c>
      <c r="N1008">
        <f>_xlfn.XLOOKUP(FraudData[[#This Row],[location_mismatch]],Table10[Location Mismatch],Table10[Risk Points],0)</f>
        <v>0</v>
      </c>
      <c r="O1008">
        <f>_xlfn.XLOOKUP(FraudData[[#This Row],[device_trust_score]],DeviceRules[Device Min],DeviceRules[Risk Points],,-1)</f>
        <v>0</v>
      </c>
      <c r="P1008">
        <f>_xlfn.XLOOKUP(FraudData[[#This Row],[velocity_last_24h]],VelocityRules[Velocity Min],VelocityRules[Risk Points],,-1)</f>
        <v>0</v>
      </c>
      <c r="Q1008">
        <f>_xlfn.XLOOKUP(FraudData[[#This Row],[merchant_category]],MerchantRules[Merchant Category],MerchantRules[Risk Points],0)</f>
        <v>0</v>
      </c>
      <c r="R1008">
        <f>SUM(FraudData[[#This Row],[Amount Risk]:[Merchant Risk]])</f>
        <v>0</v>
      </c>
      <c r="S1008" t="str" cm="1">
        <f t="array" ref="S1008">_xlfn.IFS(FraudData[[#This Row],[Fraud Risk Score]]&gt;=8,"High Risk",FraudData[[#This Row],[Fraud Risk Score]]&gt;=6,"Medium Risk",TRUE,"Low Risk")</f>
        <v>Low Risk</v>
      </c>
    </row>
    <row r="1009" spans="1:19">
      <c r="A1009">
        <v>1008</v>
      </c>
      <c r="B1009">
        <v>340.52</v>
      </c>
      <c r="C1009">
        <v>1</v>
      </c>
      <c r="D1009" t="s">
        <v>48</v>
      </c>
      <c r="E1009">
        <v>1</v>
      </c>
      <c r="F1009">
        <v>0</v>
      </c>
      <c r="G1009">
        <v>29</v>
      </c>
      <c r="H1009">
        <v>1</v>
      </c>
      <c r="I1009">
        <v>31</v>
      </c>
      <c r="J1009">
        <v>1</v>
      </c>
      <c r="K1009">
        <f>_xlfn.XLOOKUP(FraudData[[#This Row],[amount]],AmountRules[Amount Min],AmountRules[Risk Points],,-1)</f>
        <v>0</v>
      </c>
      <c r="L1009">
        <f>_xlfn.XLOOKUP(FraudData[[#This Row],[transaction_hour]],TimeRules[Hour Min],TimeRules[Risk Points],,-1)</f>
        <v>3</v>
      </c>
      <c r="M1009">
        <f>_xlfn.XLOOKUP(FraudData[[#This Row],[foreign_transaction]],ForeignRules[Foreign Transaction],ForeignRules[Risk Points],0)</f>
        <v>3</v>
      </c>
      <c r="N1009">
        <f>_xlfn.XLOOKUP(FraudData[[#This Row],[location_mismatch]],Table10[Location Mismatch],Table10[Risk Points],0)</f>
        <v>0</v>
      </c>
      <c r="O1009">
        <f>_xlfn.XLOOKUP(FraudData[[#This Row],[device_trust_score]],DeviceRules[Device Min],DeviceRules[Risk Points],,-1)</f>
        <v>3</v>
      </c>
      <c r="P1009">
        <f>_xlfn.XLOOKUP(FraudData[[#This Row],[velocity_last_24h]],VelocityRules[Velocity Min],VelocityRules[Risk Points],,-1)</f>
        <v>0</v>
      </c>
      <c r="Q1009">
        <f>_xlfn.XLOOKUP(FraudData[[#This Row],[merchant_category]],MerchantRules[Merchant Category],MerchantRules[Risk Points],0)</f>
        <v>0</v>
      </c>
      <c r="R1009">
        <f>SUM(FraudData[[#This Row],[Amount Risk]:[Merchant Risk]])</f>
        <v>9</v>
      </c>
      <c r="S1009" t="str" cm="1">
        <f t="array" ref="S1009">_xlfn.IFS(FraudData[[#This Row],[Fraud Risk Score]]&gt;=8,"High Risk",FraudData[[#This Row],[Fraud Risk Score]]&gt;=6,"Medium Risk",TRUE,"Low Risk")</f>
        <v>High Risk</v>
      </c>
    </row>
    <row r="1010" spans="1:19">
      <c r="A1010">
        <v>1009</v>
      </c>
      <c r="B1010">
        <v>51.7</v>
      </c>
      <c r="C1010">
        <v>15</v>
      </c>
      <c r="D1010" t="s">
        <v>50</v>
      </c>
      <c r="E1010">
        <v>1</v>
      </c>
      <c r="F1010">
        <v>1</v>
      </c>
      <c r="G1010">
        <v>72</v>
      </c>
      <c r="H1010">
        <v>1</v>
      </c>
      <c r="I1010">
        <v>39</v>
      </c>
      <c r="J1010">
        <v>0</v>
      </c>
      <c r="K1010">
        <f>_xlfn.XLOOKUP(FraudData[[#This Row],[amount]],AmountRules[Amount Min],AmountRules[Risk Points],,-1)</f>
        <v>0</v>
      </c>
      <c r="L1010">
        <f>_xlfn.XLOOKUP(FraudData[[#This Row],[transaction_hour]],TimeRules[Hour Min],TimeRules[Risk Points],,-1)</f>
        <v>0</v>
      </c>
      <c r="M1010">
        <f>_xlfn.XLOOKUP(FraudData[[#This Row],[foreign_transaction]],ForeignRules[Foreign Transaction],ForeignRules[Risk Points],0)</f>
        <v>3</v>
      </c>
      <c r="N1010">
        <f>_xlfn.XLOOKUP(FraudData[[#This Row],[location_mismatch]],Table10[Location Mismatch],Table10[Risk Points],0)</f>
        <v>3</v>
      </c>
      <c r="O1010">
        <f>_xlfn.XLOOKUP(FraudData[[#This Row],[device_trust_score]],DeviceRules[Device Min],DeviceRules[Risk Points],,-1)</f>
        <v>0</v>
      </c>
      <c r="P1010">
        <f>_xlfn.XLOOKUP(FraudData[[#This Row],[velocity_last_24h]],VelocityRules[Velocity Min],VelocityRules[Risk Points],,-1)</f>
        <v>0</v>
      </c>
      <c r="Q1010">
        <f>_xlfn.XLOOKUP(FraudData[[#This Row],[merchant_category]],MerchantRules[Merchant Category],MerchantRules[Risk Points],0)</f>
        <v>0</v>
      </c>
      <c r="R1010">
        <f>SUM(FraudData[[#This Row],[Amount Risk]:[Merchant Risk]])</f>
        <v>6</v>
      </c>
      <c r="S1010" t="str" cm="1">
        <f t="array" ref="S1010">_xlfn.IFS(FraudData[[#This Row],[Fraud Risk Score]]&gt;=8,"High Risk",FraudData[[#This Row],[Fraud Risk Score]]&gt;=6,"Medium Risk",TRUE,"Low Risk")</f>
        <v>Medium Risk</v>
      </c>
    </row>
    <row r="1011" spans="1:19">
      <c r="A1011">
        <v>1010</v>
      </c>
      <c r="B1011">
        <v>121</v>
      </c>
      <c r="C1011">
        <v>12</v>
      </c>
      <c r="D1011" t="s">
        <v>47</v>
      </c>
      <c r="E1011">
        <v>0</v>
      </c>
      <c r="F1011">
        <v>0</v>
      </c>
      <c r="G1011">
        <v>90</v>
      </c>
      <c r="H1011">
        <v>2</v>
      </c>
      <c r="I1011">
        <v>47</v>
      </c>
      <c r="J1011">
        <v>0</v>
      </c>
      <c r="K1011">
        <f>_xlfn.XLOOKUP(FraudData[[#This Row],[amount]],AmountRules[Amount Min],AmountRules[Risk Points],,-1)</f>
        <v>0</v>
      </c>
      <c r="L1011">
        <f>_xlfn.XLOOKUP(FraudData[[#This Row],[transaction_hour]],TimeRules[Hour Min],TimeRules[Risk Points],,-1)</f>
        <v>0</v>
      </c>
      <c r="M1011">
        <f>_xlfn.XLOOKUP(FraudData[[#This Row],[foreign_transaction]],ForeignRules[Foreign Transaction],ForeignRules[Risk Points],0)</f>
        <v>0</v>
      </c>
      <c r="N1011">
        <f>_xlfn.XLOOKUP(FraudData[[#This Row],[location_mismatch]],Table10[Location Mismatch],Table10[Risk Points],0)</f>
        <v>0</v>
      </c>
      <c r="O1011">
        <f>_xlfn.XLOOKUP(FraudData[[#This Row],[device_trust_score]],DeviceRules[Device Min],DeviceRules[Risk Points],,-1)</f>
        <v>0</v>
      </c>
      <c r="P1011">
        <f>_xlfn.XLOOKUP(FraudData[[#This Row],[velocity_last_24h]],VelocityRules[Velocity Min],VelocityRules[Risk Points],,-1)</f>
        <v>0</v>
      </c>
      <c r="Q1011">
        <f>_xlfn.XLOOKUP(FraudData[[#This Row],[merchant_category]],MerchantRules[Merchant Category],MerchantRules[Risk Points],0)</f>
        <v>0</v>
      </c>
      <c r="R1011">
        <f>SUM(FraudData[[#This Row],[Amount Risk]:[Merchant Risk]])</f>
        <v>0</v>
      </c>
      <c r="S1011" t="str" cm="1">
        <f t="array" ref="S1011">_xlfn.IFS(FraudData[[#This Row],[Fraud Risk Score]]&gt;=8,"High Risk",FraudData[[#This Row],[Fraud Risk Score]]&gt;=6,"Medium Risk",TRUE,"Low Risk")</f>
        <v>Low Risk</v>
      </c>
    </row>
    <row r="1012" spans="1:19">
      <c r="A1012">
        <v>1011</v>
      </c>
      <c r="B1012">
        <v>45</v>
      </c>
      <c r="C1012">
        <v>8</v>
      </c>
      <c r="D1012" t="s">
        <v>50</v>
      </c>
      <c r="E1012">
        <v>0</v>
      </c>
      <c r="F1012">
        <v>0</v>
      </c>
      <c r="G1012">
        <v>51</v>
      </c>
      <c r="H1012">
        <v>1</v>
      </c>
      <c r="I1012">
        <v>65</v>
      </c>
      <c r="J1012">
        <v>0</v>
      </c>
      <c r="K1012">
        <f>_xlfn.XLOOKUP(FraudData[[#This Row],[amount]],AmountRules[Amount Min],AmountRules[Risk Points],,-1)</f>
        <v>0</v>
      </c>
      <c r="L1012">
        <f>_xlfn.XLOOKUP(FraudData[[#This Row],[transaction_hour]],TimeRules[Hour Min],TimeRules[Risk Points],,-1)</f>
        <v>0</v>
      </c>
      <c r="M1012">
        <f>_xlfn.XLOOKUP(FraudData[[#This Row],[foreign_transaction]],ForeignRules[Foreign Transaction],ForeignRules[Risk Points],0)</f>
        <v>0</v>
      </c>
      <c r="N1012">
        <f>_xlfn.XLOOKUP(FraudData[[#This Row],[location_mismatch]],Table10[Location Mismatch],Table10[Risk Points],0)</f>
        <v>0</v>
      </c>
      <c r="O1012">
        <f>_xlfn.XLOOKUP(FraudData[[#This Row],[device_trust_score]],DeviceRules[Device Min],DeviceRules[Risk Points],,-1)</f>
        <v>1</v>
      </c>
      <c r="P1012">
        <f>_xlfn.XLOOKUP(FraudData[[#This Row],[velocity_last_24h]],VelocityRules[Velocity Min],VelocityRules[Risk Points],,-1)</f>
        <v>0</v>
      </c>
      <c r="Q1012">
        <f>_xlfn.XLOOKUP(FraudData[[#This Row],[merchant_category]],MerchantRules[Merchant Category],MerchantRules[Risk Points],0)</f>
        <v>0</v>
      </c>
      <c r="R1012">
        <f>SUM(FraudData[[#This Row],[Amount Risk]:[Merchant Risk]])</f>
        <v>1</v>
      </c>
      <c r="S1012" t="str" cm="1">
        <f t="array" ref="S1012">_xlfn.IFS(FraudData[[#This Row],[Fraud Risk Score]]&gt;=8,"High Risk",FraudData[[#This Row],[Fraud Risk Score]]&gt;=6,"Medium Risk",TRUE,"Low Risk")</f>
        <v>Low Risk</v>
      </c>
    </row>
    <row r="1013" spans="1:19">
      <c r="A1013">
        <v>1012</v>
      </c>
      <c r="B1013">
        <v>791.2</v>
      </c>
      <c r="C1013">
        <v>6</v>
      </c>
      <c r="D1013" t="s">
        <v>50</v>
      </c>
      <c r="E1013">
        <v>0</v>
      </c>
      <c r="F1013">
        <v>1</v>
      </c>
      <c r="G1013">
        <v>48</v>
      </c>
      <c r="H1013">
        <v>4</v>
      </c>
      <c r="I1013">
        <v>25</v>
      </c>
      <c r="J1013">
        <v>0</v>
      </c>
      <c r="K1013">
        <f>_xlfn.XLOOKUP(FraudData[[#This Row],[amount]],AmountRules[Amount Min],AmountRules[Risk Points],,-1)</f>
        <v>1</v>
      </c>
      <c r="L1013">
        <f>_xlfn.XLOOKUP(FraudData[[#This Row],[transaction_hour]],TimeRules[Hour Min],TimeRules[Risk Points],,-1)</f>
        <v>0</v>
      </c>
      <c r="M1013">
        <f>_xlfn.XLOOKUP(FraudData[[#This Row],[foreign_transaction]],ForeignRules[Foreign Transaction],ForeignRules[Risk Points],0)</f>
        <v>0</v>
      </c>
      <c r="N1013">
        <f>_xlfn.XLOOKUP(FraudData[[#This Row],[location_mismatch]],Table10[Location Mismatch],Table10[Risk Points],0)</f>
        <v>3</v>
      </c>
      <c r="O1013">
        <f>_xlfn.XLOOKUP(FraudData[[#This Row],[device_trust_score]],DeviceRules[Device Min],DeviceRules[Risk Points],,-1)</f>
        <v>2</v>
      </c>
      <c r="P1013">
        <f>_xlfn.XLOOKUP(FraudData[[#This Row],[velocity_last_24h]],VelocityRules[Velocity Min],VelocityRules[Risk Points],,-1)</f>
        <v>0</v>
      </c>
      <c r="Q1013">
        <f>_xlfn.XLOOKUP(FraudData[[#This Row],[merchant_category]],MerchantRules[Merchant Category],MerchantRules[Risk Points],0)</f>
        <v>0</v>
      </c>
      <c r="R1013">
        <f>SUM(FraudData[[#This Row],[Amount Risk]:[Merchant Risk]])</f>
        <v>6</v>
      </c>
      <c r="S1013" t="str" cm="1">
        <f t="array" ref="S1013">_xlfn.IFS(FraudData[[#This Row],[Fraud Risk Score]]&gt;=8,"High Risk",FraudData[[#This Row],[Fraud Risk Score]]&gt;=6,"Medium Risk",TRUE,"Low Risk")</f>
        <v>Medium Risk</v>
      </c>
    </row>
    <row r="1014" spans="1:19">
      <c r="A1014">
        <v>1013</v>
      </c>
      <c r="B1014">
        <v>519.02</v>
      </c>
      <c r="C1014">
        <v>15</v>
      </c>
      <c r="D1014" t="s">
        <v>49</v>
      </c>
      <c r="E1014">
        <v>0</v>
      </c>
      <c r="F1014">
        <v>0</v>
      </c>
      <c r="G1014">
        <v>80</v>
      </c>
      <c r="H1014">
        <v>3</v>
      </c>
      <c r="I1014">
        <v>61</v>
      </c>
      <c r="J1014">
        <v>0</v>
      </c>
      <c r="K1014">
        <f>_xlfn.XLOOKUP(FraudData[[#This Row],[amount]],AmountRules[Amount Min],AmountRules[Risk Points],,-1)</f>
        <v>1</v>
      </c>
      <c r="L1014">
        <f>_xlfn.XLOOKUP(FraudData[[#This Row],[transaction_hour]],TimeRules[Hour Min],TimeRules[Risk Points],,-1)</f>
        <v>0</v>
      </c>
      <c r="M1014">
        <f>_xlfn.XLOOKUP(FraudData[[#This Row],[foreign_transaction]],ForeignRules[Foreign Transaction],ForeignRules[Risk Points],0)</f>
        <v>0</v>
      </c>
      <c r="N1014">
        <f>_xlfn.XLOOKUP(FraudData[[#This Row],[location_mismatch]],Table10[Location Mismatch],Table10[Risk Points],0)</f>
        <v>0</v>
      </c>
      <c r="O1014">
        <f>_xlfn.XLOOKUP(FraudData[[#This Row],[device_trust_score]],DeviceRules[Device Min],DeviceRules[Risk Points],,-1)</f>
        <v>0</v>
      </c>
      <c r="P1014">
        <f>_xlfn.XLOOKUP(FraudData[[#This Row],[velocity_last_24h]],VelocityRules[Velocity Min],VelocityRules[Risk Points],,-1)</f>
        <v>0</v>
      </c>
      <c r="Q1014">
        <f>_xlfn.XLOOKUP(FraudData[[#This Row],[merchant_category]],MerchantRules[Merchant Category],MerchantRules[Risk Points],0)</f>
        <v>1</v>
      </c>
      <c r="R1014">
        <f>SUM(FraudData[[#This Row],[Amount Risk]:[Merchant Risk]])</f>
        <v>2</v>
      </c>
      <c r="S1014" t="str" cm="1">
        <f t="array" ref="S1014">_xlfn.IFS(FraudData[[#This Row],[Fraud Risk Score]]&gt;=8,"High Risk",FraudData[[#This Row],[Fraud Risk Score]]&gt;=6,"Medium Risk",TRUE,"Low Risk")</f>
        <v>Low Risk</v>
      </c>
    </row>
    <row r="1015" spans="1:19">
      <c r="A1015">
        <v>1014</v>
      </c>
      <c r="B1015">
        <v>7.24</v>
      </c>
      <c r="C1015">
        <v>9</v>
      </c>
      <c r="D1015" t="s">
        <v>46</v>
      </c>
      <c r="E1015">
        <v>0</v>
      </c>
      <c r="F1015">
        <v>0</v>
      </c>
      <c r="G1015">
        <v>69</v>
      </c>
      <c r="H1015">
        <v>2</v>
      </c>
      <c r="I1015">
        <v>48</v>
      </c>
      <c r="J1015">
        <v>0</v>
      </c>
      <c r="K1015">
        <f>_xlfn.XLOOKUP(FraudData[[#This Row],[amount]],AmountRules[Amount Min],AmountRules[Risk Points],,-1)</f>
        <v>0</v>
      </c>
      <c r="L1015">
        <f>_xlfn.XLOOKUP(FraudData[[#This Row],[transaction_hour]],TimeRules[Hour Min],TimeRules[Risk Points],,-1)</f>
        <v>0</v>
      </c>
      <c r="M1015">
        <f>_xlfn.XLOOKUP(FraudData[[#This Row],[foreign_transaction]],ForeignRules[Foreign Transaction],ForeignRules[Risk Points],0)</f>
        <v>0</v>
      </c>
      <c r="N1015">
        <f>_xlfn.XLOOKUP(FraudData[[#This Row],[location_mismatch]],Table10[Location Mismatch],Table10[Risk Points],0)</f>
        <v>0</v>
      </c>
      <c r="O1015">
        <f>_xlfn.XLOOKUP(FraudData[[#This Row],[device_trust_score]],DeviceRules[Device Min],DeviceRules[Risk Points],,-1)</f>
        <v>1</v>
      </c>
      <c r="P1015">
        <f>_xlfn.XLOOKUP(FraudData[[#This Row],[velocity_last_24h]],VelocityRules[Velocity Min],VelocityRules[Risk Points],,-1)</f>
        <v>0</v>
      </c>
      <c r="Q1015">
        <f>_xlfn.XLOOKUP(FraudData[[#This Row],[merchant_category]],MerchantRules[Merchant Category],MerchantRules[Risk Points],0)</f>
        <v>0</v>
      </c>
      <c r="R1015">
        <f>SUM(FraudData[[#This Row],[Amount Risk]:[Merchant Risk]])</f>
        <v>1</v>
      </c>
      <c r="S1015" t="str" cm="1">
        <f t="array" ref="S1015">_xlfn.IFS(FraudData[[#This Row],[Fraud Risk Score]]&gt;=8,"High Risk",FraudData[[#This Row],[Fraud Risk Score]]&gt;=6,"Medium Risk",TRUE,"Low Risk")</f>
        <v>Low Risk</v>
      </c>
    </row>
    <row r="1016" spans="1:19">
      <c r="A1016">
        <v>1015</v>
      </c>
      <c r="B1016">
        <v>220.09</v>
      </c>
      <c r="C1016">
        <v>23</v>
      </c>
      <c r="D1016" t="s">
        <v>50</v>
      </c>
      <c r="E1016">
        <v>1</v>
      </c>
      <c r="F1016">
        <v>0</v>
      </c>
      <c r="G1016">
        <v>92</v>
      </c>
      <c r="H1016">
        <v>4</v>
      </c>
      <c r="I1016">
        <v>33</v>
      </c>
      <c r="J1016">
        <v>0</v>
      </c>
      <c r="K1016">
        <f>_xlfn.XLOOKUP(FraudData[[#This Row],[amount]],AmountRules[Amount Min],AmountRules[Risk Points],,-1)</f>
        <v>0</v>
      </c>
      <c r="L1016">
        <f>_xlfn.XLOOKUP(FraudData[[#This Row],[transaction_hour]],TimeRules[Hour Min],TimeRules[Risk Points],,-1)</f>
        <v>1</v>
      </c>
      <c r="M1016">
        <f>_xlfn.XLOOKUP(FraudData[[#This Row],[foreign_transaction]],ForeignRules[Foreign Transaction],ForeignRules[Risk Points],0)</f>
        <v>3</v>
      </c>
      <c r="N1016">
        <f>_xlfn.XLOOKUP(FraudData[[#This Row],[location_mismatch]],Table10[Location Mismatch],Table10[Risk Points],0)</f>
        <v>0</v>
      </c>
      <c r="O1016">
        <f>_xlfn.XLOOKUP(FraudData[[#This Row],[device_trust_score]],DeviceRules[Device Min],DeviceRules[Risk Points],,-1)</f>
        <v>0</v>
      </c>
      <c r="P1016">
        <f>_xlfn.XLOOKUP(FraudData[[#This Row],[velocity_last_24h]],VelocityRules[Velocity Min],VelocityRules[Risk Points],,-1)</f>
        <v>0</v>
      </c>
      <c r="Q1016">
        <f>_xlfn.XLOOKUP(FraudData[[#This Row],[merchant_category]],MerchantRules[Merchant Category],MerchantRules[Risk Points],0)</f>
        <v>0</v>
      </c>
      <c r="R1016">
        <f>SUM(FraudData[[#This Row],[Amount Risk]:[Merchant Risk]])</f>
        <v>4</v>
      </c>
      <c r="S1016" t="str" cm="1">
        <f t="array" ref="S1016">_xlfn.IFS(FraudData[[#This Row],[Fraud Risk Score]]&gt;=8,"High Risk",FraudData[[#This Row],[Fraud Risk Score]]&gt;=6,"Medium Risk",TRUE,"Low Risk")</f>
        <v>Low Risk</v>
      </c>
    </row>
    <row r="1017" spans="1:19">
      <c r="A1017">
        <v>1016</v>
      </c>
      <c r="B1017">
        <v>466.85</v>
      </c>
      <c r="C1017">
        <v>21</v>
      </c>
      <c r="D1017" t="s">
        <v>48</v>
      </c>
      <c r="E1017">
        <v>0</v>
      </c>
      <c r="F1017">
        <v>0</v>
      </c>
      <c r="G1017">
        <v>52</v>
      </c>
      <c r="H1017">
        <v>3</v>
      </c>
      <c r="I1017">
        <v>56</v>
      </c>
      <c r="J1017">
        <v>0</v>
      </c>
      <c r="K1017">
        <f>_xlfn.XLOOKUP(FraudData[[#This Row],[amount]],AmountRules[Amount Min],AmountRules[Risk Points],,-1)</f>
        <v>0</v>
      </c>
      <c r="L1017">
        <f>_xlfn.XLOOKUP(FraudData[[#This Row],[transaction_hour]],TimeRules[Hour Min],TimeRules[Risk Points],,-1)</f>
        <v>0</v>
      </c>
      <c r="M1017">
        <f>_xlfn.XLOOKUP(FraudData[[#This Row],[foreign_transaction]],ForeignRules[Foreign Transaction],ForeignRules[Risk Points],0)</f>
        <v>0</v>
      </c>
      <c r="N1017">
        <f>_xlfn.XLOOKUP(FraudData[[#This Row],[location_mismatch]],Table10[Location Mismatch],Table10[Risk Points],0)</f>
        <v>0</v>
      </c>
      <c r="O1017">
        <f>_xlfn.XLOOKUP(FraudData[[#This Row],[device_trust_score]],DeviceRules[Device Min],DeviceRules[Risk Points],,-1)</f>
        <v>1</v>
      </c>
      <c r="P1017">
        <f>_xlfn.XLOOKUP(FraudData[[#This Row],[velocity_last_24h]],VelocityRules[Velocity Min],VelocityRules[Risk Points],,-1)</f>
        <v>0</v>
      </c>
      <c r="Q1017">
        <f>_xlfn.XLOOKUP(FraudData[[#This Row],[merchant_category]],MerchantRules[Merchant Category],MerchantRules[Risk Points],0)</f>
        <v>0</v>
      </c>
      <c r="R1017">
        <f>SUM(FraudData[[#This Row],[Amount Risk]:[Merchant Risk]])</f>
        <v>1</v>
      </c>
      <c r="S1017" t="str" cm="1">
        <f t="array" ref="S1017">_xlfn.IFS(FraudData[[#This Row],[Fraud Risk Score]]&gt;=8,"High Risk",FraudData[[#This Row],[Fraud Risk Score]]&gt;=6,"Medium Risk",TRUE,"Low Risk")</f>
        <v>Low Risk</v>
      </c>
    </row>
    <row r="1018" spans="1:19">
      <c r="A1018">
        <v>1017</v>
      </c>
      <c r="B1018">
        <v>35.85</v>
      </c>
      <c r="C1018">
        <v>8</v>
      </c>
      <c r="D1018" t="s">
        <v>48</v>
      </c>
      <c r="E1018">
        <v>1</v>
      </c>
      <c r="F1018">
        <v>0</v>
      </c>
      <c r="G1018">
        <v>29</v>
      </c>
      <c r="H1018">
        <v>0</v>
      </c>
      <c r="I1018">
        <v>41</v>
      </c>
      <c r="J1018">
        <v>0</v>
      </c>
      <c r="K1018">
        <f>_xlfn.XLOOKUP(FraudData[[#This Row],[amount]],AmountRules[Amount Min],AmountRules[Risk Points],,-1)</f>
        <v>0</v>
      </c>
      <c r="L1018">
        <f>_xlfn.XLOOKUP(FraudData[[#This Row],[transaction_hour]],TimeRules[Hour Min],TimeRules[Risk Points],,-1)</f>
        <v>0</v>
      </c>
      <c r="M1018">
        <f>_xlfn.XLOOKUP(FraudData[[#This Row],[foreign_transaction]],ForeignRules[Foreign Transaction],ForeignRules[Risk Points],0)</f>
        <v>3</v>
      </c>
      <c r="N1018">
        <f>_xlfn.XLOOKUP(FraudData[[#This Row],[location_mismatch]],Table10[Location Mismatch],Table10[Risk Points],0)</f>
        <v>0</v>
      </c>
      <c r="O1018">
        <f>_xlfn.XLOOKUP(FraudData[[#This Row],[device_trust_score]],DeviceRules[Device Min],DeviceRules[Risk Points],,-1)</f>
        <v>3</v>
      </c>
      <c r="P1018">
        <f>_xlfn.XLOOKUP(FraudData[[#This Row],[velocity_last_24h]],VelocityRules[Velocity Min],VelocityRules[Risk Points],,-1)</f>
        <v>0</v>
      </c>
      <c r="Q1018">
        <f>_xlfn.XLOOKUP(FraudData[[#This Row],[merchant_category]],MerchantRules[Merchant Category],MerchantRules[Risk Points],0)</f>
        <v>0</v>
      </c>
      <c r="R1018">
        <f>SUM(FraudData[[#This Row],[Amount Risk]:[Merchant Risk]])</f>
        <v>6</v>
      </c>
      <c r="S1018" t="str" cm="1">
        <f t="array" ref="S1018">_xlfn.IFS(FraudData[[#This Row],[Fraud Risk Score]]&gt;=8,"High Risk",FraudData[[#This Row],[Fraud Risk Score]]&gt;=6,"Medium Risk",TRUE,"Low Risk")</f>
        <v>Medium Risk</v>
      </c>
    </row>
    <row r="1019" spans="1:19">
      <c r="A1019">
        <v>1018</v>
      </c>
      <c r="B1019">
        <v>151.06</v>
      </c>
      <c r="C1019">
        <v>21</v>
      </c>
      <c r="D1019" t="s">
        <v>46</v>
      </c>
      <c r="E1019">
        <v>0</v>
      </c>
      <c r="F1019">
        <v>0</v>
      </c>
      <c r="G1019">
        <v>71</v>
      </c>
      <c r="H1019">
        <v>2</v>
      </c>
      <c r="I1019">
        <v>38</v>
      </c>
      <c r="J1019">
        <v>0</v>
      </c>
      <c r="K1019">
        <f>_xlfn.XLOOKUP(FraudData[[#This Row],[amount]],AmountRules[Amount Min],AmountRules[Risk Points],,-1)</f>
        <v>0</v>
      </c>
      <c r="L1019">
        <f>_xlfn.XLOOKUP(FraudData[[#This Row],[transaction_hour]],TimeRules[Hour Min],TimeRules[Risk Points],,-1)</f>
        <v>0</v>
      </c>
      <c r="M1019">
        <f>_xlfn.XLOOKUP(FraudData[[#This Row],[foreign_transaction]],ForeignRules[Foreign Transaction],ForeignRules[Risk Points],0)</f>
        <v>0</v>
      </c>
      <c r="N1019">
        <f>_xlfn.XLOOKUP(FraudData[[#This Row],[location_mismatch]],Table10[Location Mismatch],Table10[Risk Points],0)</f>
        <v>0</v>
      </c>
      <c r="O1019">
        <f>_xlfn.XLOOKUP(FraudData[[#This Row],[device_trust_score]],DeviceRules[Device Min],DeviceRules[Risk Points],,-1)</f>
        <v>0</v>
      </c>
      <c r="P1019">
        <f>_xlfn.XLOOKUP(FraudData[[#This Row],[velocity_last_24h]],VelocityRules[Velocity Min],VelocityRules[Risk Points],,-1)</f>
        <v>0</v>
      </c>
      <c r="Q1019">
        <f>_xlfn.XLOOKUP(FraudData[[#This Row],[merchant_category]],MerchantRules[Merchant Category],MerchantRules[Risk Points],0)</f>
        <v>0</v>
      </c>
      <c r="R1019">
        <f>SUM(FraudData[[#This Row],[Amount Risk]:[Merchant Risk]])</f>
        <v>0</v>
      </c>
      <c r="S1019" t="str" cm="1">
        <f t="array" ref="S1019">_xlfn.IFS(FraudData[[#This Row],[Fraud Risk Score]]&gt;=8,"High Risk",FraudData[[#This Row],[Fraud Risk Score]]&gt;=6,"Medium Risk",TRUE,"Low Risk")</f>
        <v>Low Risk</v>
      </c>
    </row>
    <row r="1020" spans="1:19">
      <c r="A1020">
        <v>1019</v>
      </c>
      <c r="B1020">
        <v>444.76</v>
      </c>
      <c r="C1020">
        <v>22</v>
      </c>
      <c r="D1020" t="s">
        <v>46</v>
      </c>
      <c r="E1020">
        <v>0</v>
      </c>
      <c r="F1020">
        <v>0</v>
      </c>
      <c r="G1020">
        <v>29</v>
      </c>
      <c r="H1020">
        <v>1</v>
      </c>
      <c r="I1020">
        <v>25</v>
      </c>
      <c r="J1020">
        <v>0</v>
      </c>
      <c r="K1020">
        <f>_xlfn.XLOOKUP(FraudData[[#This Row],[amount]],AmountRules[Amount Min],AmountRules[Risk Points],,-1)</f>
        <v>0</v>
      </c>
      <c r="L1020">
        <f>_xlfn.XLOOKUP(FraudData[[#This Row],[transaction_hour]],TimeRules[Hour Min],TimeRules[Risk Points],,-1)</f>
        <v>0</v>
      </c>
      <c r="M1020">
        <f>_xlfn.XLOOKUP(FraudData[[#This Row],[foreign_transaction]],ForeignRules[Foreign Transaction],ForeignRules[Risk Points],0)</f>
        <v>0</v>
      </c>
      <c r="N1020">
        <f>_xlfn.XLOOKUP(FraudData[[#This Row],[location_mismatch]],Table10[Location Mismatch],Table10[Risk Points],0)</f>
        <v>0</v>
      </c>
      <c r="O1020">
        <f>_xlfn.XLOOKUP(FraudData[[#This Row],[device_trust_score]],DeviceRules[Device Min],DeviceRules[Risk Points],,-1)</f>
        <v>3</v>
      </c>
      <c r="P1020">
        <f>_xlfn.XLOOKUP(FraudData[[#This Row],[velocity_last_24h]],VelocityRules[Velocity Min],VelocityRules[Risk Points],,-1)</f>
        <v>0</v>
      </c>
      <c r="Q1020">
        <f>_xlfn.XLOOKUP(FraudData[[#This Row],[merchant_category]],MerchantRules[Merchant Category],MerchantRules[Risk Points],0)</f>
        <v>0</v>
      </c>
      <c r="R1020">
        <f>SUM(FraudData[[#This Row],[Amount Risk]:[Merchant Risk]])</f>
        <v>3</v>
      </c>
      <c r="S1020" t="str" cm="1">
        <f t="array" ref="S1020">_xlfn.IFS(FraudData[[#This Row],[Fraud Risk Score]]&gt;=8,"High Risk",FraudData[[#This Row],[Fraud Risk Score]]&gt;=6,"Medium Risk",TRUE,"Low Risk")</f>
        <v>Low Risk</v>
      </c>
    </row>
    <row r="1021" spans="1:19">
      <c r="A1021">
        <v>1020</v>
      </c>
      <c r="B1021">
        <v>6.22</v>
      </c>
      <c r="C1021">
        <v>6</v>
      </c>
      <c r="D1021" t="s">
        <v>47</v>
      </c>
      <c r="E1021">
        <v>1</v>
      </c>
      <c r="F1021">
        <v>0</v>
      </c>
      <c r="G1021">
        <v>29</v>
      </c>
      <c r="H1021">
        <v>3</v>
      </c>
      <c r="I1021">
        <v>35</v>
      </c>
      <c r="J1021">
        <v>0</v>
      </c>
      <c r="K1021">
        <f>_xlfn.XLOOKUP(FraudData[[#This Row],[amount]],AmountRules[Amount Min],AmountRules[Risk Points],,-1)</f>
        <v>0</v>
      </c>
      <c r="L1021">
        <f>_xlfn.XLOOKUP(FraudData[[#This Row],[transaction_hour]],TimeRules[Hour Min],TimeRules[Risk Points],,-1)</f>
        <v>0</v>
      </c>
      <c r="M1021">
        <f>_xlfn.XLOOKUP(FraudData[[#This Row],[foreign_transaction]],ForeignRules[Foreign Transaction],ForeignRules[Risk Points],0)</f>
        <v>3</v>
      </c>
      <c r="N1021">
        <f>_xlfn.XLOOKUP(FraudData[[#This Row],[location_mismatch]],Table10[Location Mismatch],Table10[Risk Points],0)</f>
        <v>0</v>
      </c>
      <c r="O1021">
        <f>_xlfn.XLOOKUP(FraudData[[#This Row],[device_trust_score]],DeviceRules[Device Min],DeviceRules[Risk Points],,-1)</f>
        <v>3</v>
      </c>
      <c r="P1021">
        <f>_xlfn.XLOOKUP(FraudData[[#This Row],[velocity_last_24h]],VelocityRules[Velocity Min],VelocityRules[Risk Points],,-1)</f>
        <v>0</v>
      </c>
      <c r="Q1021">
        <f>_xlfn.XLOOKUP(FraudData[[#This Row],[merchant_category]],MerchantRules[Merchant Category],MerchantRules[Risk Points],0)</f>
        <v>0</v>
      </c>
      <c r="R1021">
        <f>SUM(FraudData[[#This Row],[Amount Risk]:[Merchant Risk]])</f>
        <v>6</v>
      </c>
      <c r="S1021" t="str" cm="1">
        <f t="array" ref="S1021">_xlfn.IFS(FraudData[[#This Row],[Fraud Risk Score]]&gt;=8,"High Risk",FraudData[[#This Row],[Fraud Risk Score]]&gt;=6,"Medium Risk",TRUE,"Low Risk")</f>
        <v>Medium Risk</v>
      </c>
    </row>
    <row r="1022" spans="1:19">
      <c r="A1022">
        <v>1021</v>
      </c>
      <c r="B1022">
        <v>215.17</v>
      </c>
      <c r="C1022">
        <v>15</v>
      </c>
      <c r="D1022" t="s">
        <v>47</v>
      </c>
      <c r="E1022">
        <v>0</v>
      </c>
      <c r="F1022">
        <v>0</v>
      </c>
      <c r="G1022">
        <v>72</v>
      </c>
      <c r="H1022">
        <v>2</v>
      </c>
      <c r="I1022">
        <v>55</v>
      </c>
      <c r="J1022">
        <v>0</v>
      </c>
      <c r="K1022">
        <f>_xlfn.XLOOKUP(FraudData[[#This Row],[amount]],AmountRules[Amount Min],AmountRules[Risk Points],,-1)</f>
        <v>0</v>
      </c>
      <c r="L1022">
        <f>_xlfn.XLOOKUP(FraudData[[#This Row],[transaction_hour]],TimeRules[Hour Min],TimeRules[Risk Points],,-1)</f>
        <v>0</v>
      </c>
      <c r="M1022">
        <f>_xlfn.XLOOKUP(FraudData[[#This Row],[foreign_transaction]],ForeignRules[Foreign Transaction],ForeignRules[Risk Points],0)</f>
        <v>0</v>
      </c>
      <c r="N1022">
        <f>_xlfn.XLOOKUP(FraudData[[#This Row],[location_mismatch]],Table10[Location Mismatch],Table10[Risk Points],0)</f>
        <v>0</v>
      </c>
      <c r="O1022">
        <f>_xlfn.XLOOKUP(FraudData[[#This Row],[device_trust_score]],DeviceRules[Device Min],DeviceRules[Risk Points],,-1)</f>
        <v>0</v>
      </c>
      <c r="P1022">
        <f>_xlfn.XLOOKUP(FraudData[[#This Row],[velocity_last_24h]],VelocityRules[Velocity Min],VelocityRules[Risk Points],,-1)</f>
        <v>0</v>
      </c>
      <c r="Q1022">
        <f>_xlfn.XLOOKUP(FraudData[[#This Row],[merchant_category]],MerchantRules[Merchant Category],MerchantRules[Risk Points],0)</f>
        <v>0</v>
      </c>
      <c r="R1022">
        <f>SUM(FraudData[[#This Row],[Amount Risk]:[Merchant Risk]])</f>
        <v>0</v>
      </c>
      <c r="S1022" t="str" cm="1">
        <f t="array" ref="S1022">_xlfn.IFS(FraudData[[#This Row],[Fraud Risk Score]]&gt;=8,"High Risk",FraudData[[#This Row],[Fraud Risk Score]]&gt;=6,"Medium Risk",TRUE,"Low Risk")</f>
        <v>Low Risk</v>
      </c>
    </row>
    <row r="1023" spans="1:19">
      <c r="A1023">
        <v>1022</v>
      </c>
      <c r="B1023">
        <v>63.52</v>
      </c>
      <c r="C1023">
        <v>8</v>
      </c>
      <c r="D1023" t="s">
        <v>47</v>
      </c>
      <c r="E1023">
        <v>0</v>
      </c>
      <c r="F1023">
        <v>1</v>
      </c>
      <c r="G1023">
        <v>97</v>
      </c>
      <c r="H1023">
        <v>2</v>
      </c>
      <c r="I1023">
        <v>23</v>
      </c>
      <c r="J1023">
        <v>0</v>
      </c>
      <c r="K1023">
        <f>_xlfn.XLOOKUP(FraudData[[#This Row],[amount]],AmountRules[Amount Min],AmountRules[Risk Points],,-1)</f>
        <v>0</v>
      </c>
      <c r="L1023">
        <f>_xlfn.XLOOKUP(FraudData[[#This Row],[transaction_hour]],TimeRules[Hour Min],TimeRules[Risk Points],,-1)</f>
        <v>0</v>
      </c>
      <c r="M1023">
        <f>_xlfn.XLOOKUP(FraudData[[#This Row],[foreign_transaction]],ForeignRules[Foreign Transaction],ForeignRules[Risk Points],0)</f>
        <v>0</v>
      </c>
      <c r="N1023">
        <f>_xlfn.XLOOKUP(FraudData[[#This Row],[location_mismatch]],Table10[Location Mismatch],Table10[Risk Points],0)</f>
        <v>3</v>
      </c>
      <c r="O1023">
        <f>_xlfn.XLOOKUP(FraudData[[#This Row],[device_trust_score]],DeviceRules[Device Min],DeviceRules[Risk Points],,-1)</f>
        <v>0</v>
      </c>
      <c r="P1023">
        <f>_xlfn.XLOOKUP(FraudData[[#This Row],[velocity_last_24h]],VelocityRules[Velocity Min],VelocityRules[Risk Points],,-1)</f>
        <v>0</v>
      </c>
      <c r="Q1023">
        <f>_xlfn.XLOOKUP(FraudData[[#This Row],[merchant_category]],MerchantRules[Merchant Category],MerchantRules[Risk Points],0)</f>
        <v>0</v>
      </c>
      <c r="R1023">
        <f>SUM(FraudData[[#This Row],[Amount Risk]:[Merchant Risk]])</f>
        <v>3</v>
      </c>
      <c r="S1023" t="str" cm="1">
        <f t="array" ref="S1023">_xlfn.IFS(FraudData[[#This Row],[Fraud Risk Score]]&gt;=8,"High Risk",FraudData[[#This Row],[Fraud Risk Score]]&gt;=6,"Medium Risk",TRUE,"Low Risk")</f>
        <v>Low Risk</v>
      </c>
    </row>
    <row r="1024" spans="1:19">
      <c r="A1024">
        <v>1023</v>
      </c>
      <c r="B1024">
        <v>464.8</v>
      </c>
      <c r="C1024">
        <v>23</v>
      </c>
      <c r="D1024" t="s">
        <v>46</v>
      </c>
      <c r="E1024">
        <v>0</v>
      </c>
      <c r="F1024">
        <v>0</v>
      </c>
      <c r="G1024">
        <v>71</v>
      </c>
      <c r="H1024">
        <v>2</v>
      </c>
      <c r="I1024">
        <v>31</v>
      </c>
      <c r="J1024">
        <v>0</v>
      </c>
      <c r="K1024">
        <f>_xlfn.XLOOKUP(FraudData[[#This Row],[amount]],AmountRules[Amount Min],AmountRules[Risk Points],,-1)</f>
        <v>0</v>
      </c>
      <c r="L1024">
        <f>_xlfn.XLOOKUP(FraudData[[#This Row],[transaction_hour]],TimeRules[Hour Min],TimeRules[Risk Points],,-1)</f>
        <v>1</v>
      </c>
      <c r="M1024">
        <f>_xlfn.XLOOKUP(FraudData[[#This Row],[foreign_transaction]],ForeignRules[Foreign Transaction],ForeignRules[Risk Points],0)</f>
        <v>0</v>
      </c>
      <c r="N1024">
        <f>_xlfn.XLOOKUP(FraudData[[#This Row],[location_mismatch]],Table10[Location Mismatch],Table10[Risk Points],0)</f>
        <v>0</v>
      </c>
      <c r="O1024">
        <f>_xlfn.XLOOKUP(FraudData[[#This Row],[device_trust_score]],DeviceRules[Device Min],DeviceRules[Risk Points],,-1)</f>
        <v>0</v>
      </c>
      <c r="P1024">
        <f>_xlfn.XLOOKUP(FraudData[[#This Row],[velocity_last_24h]],VelocityRules[Velocity Min],VelocityRules[Risk Points],,-1)</f>
        <v>0</v>
      </c>
      <c r="Q1024">
        <f>_xlfn.XLOOKUP(FraudData[[#This Row],[merchant_category]],MerchantRules[Merchant Category],MerchantRules[Risk Points],0)</f>
        <v>0</v>
      </c>
      <c r="R1024">
        <f>SUM(FraudData[[#This Row],[Amount Risk]:[Merchant Risk]])</f>
        <v>1</v>
      </c>
      <c r="S1024" t="str" cm="1">
        <f t="array" ref="S1024">_xlfn.IFS(FraudData[[#This Row],[Fraud Risk Score]]&gt;=8,"High Risk",FraudData[[#This Row],[Fraud Risk Score]]&gt;=6,"Medium Risk",TRUE,"Low Risk")</f>
        <v>Low Risk</v>
      </c>
    </row>
    <row r="1025" spans="1:19">
      <c r="A1025">
        <v>1024</v>
      </c>
      <c r="B1025">
        <v>637.64</v>
      </c>
      <c r="C1025">
        <v>16</v>
      </c>
      <c r="D1025" t="s">
        <v>50</v>
      </c>
      <c r="E1025">
        <v>0</v>
      </c>
      <c r="F1025">
        <v>0</v>
      </c>
      <c r="G1025">
        <v>86</v>
      </c>
      <c r="H1025">
        <v>0</v>
      </c>
      <c r="I1025">
        <v>47</v>
      </c>
      <c r="J1025">
        <v>0</v>
      </c>
      <c r="K1025">
        <f>_xlfn.XLOOKUP(FraudData[[#This Row],[amount]],AmountRules[Amount Min],AmountRules[Risk Points],,-1)</f>
        <v>1</v>
      </c>
      <c r="L1025">
        <f>_xlfn.XLOOKUP(FraudData[[#This Row],[transaction_hour]],TimeRules[Hour Min],TimeRules[Risk Points],,-1)</f>
        <v>0</v>
      </c>
      <c r="M1025">
        <f>_xlfn.XLOOKUP(FraudData[[#This Row],[foreign_transaction]],ForeignRules[Foreign Transaction],ForeignRules[Risk Points],0)</f>
        <v>0</v>
      </c>
      <c r="N1025">
        <f>_xlfn.XLOOKUP(FraudData[[#This Row],[location_mismatch]],Table10[Location Mismatch],Table10[Risk Points],0)</f>
        <v>0</v>
      </c>
      <c r="O1025">
        <f>_xlfn.XLOOKUP(FraudData[[#This Row],[device_trust_score]],DeviceRules[Device Min],DeviceRules[Risk Points],,-1)</f>
        <v>0</v>
      </c>
      <c r="P1025">
        <f>_xlfn.XLOOKUP(FraudData[[#This Row],[velocity_last_24h]],VelocityRules[Velocity Min],VelocityRules[Risk Points],,-1)</f>
        <v>0</v>
      </c>
      <c r="Q1025">
        <f>_xlfn.XLOOKUP(FraudData[[#This Row],[merchant_category]],MerchantRules[Merchant Category],MerchantRules[Risk Points],0)</f>
        <v>0</v>
      </c>
      <c r="R1025">
        <f>SUM(FraudData[[#This Row],[Amount Risk]:[Merchant Risk]])</f>
        <v>1</v>
      </c>
      <c r="S1025" t="str" cm="1">
        <f t="array" ref="S1025">_xlfn.IFS(FraudData[[#This Row],[Fraud Risk Score]]&gt;=8,"High Risk",FraudData[[#This Row],[Fraud Risk Score]]&gt;=6,"Medium Risk",TRUE,"Low Risk")</f>
        <v>Low Risk</v>
      </c>
    </row>
    <row r="1026" spans="1:19">
      <c r="A1026">
        <v>1025</v>
      </c>
      <c r="B1026">
        <v>519.69000000000005</v>
      </c>
      <c r="C1026">
        <v>19</v>
      </c>
      <c r="D1026" t="s">
        <v>49</v>
      </c>
      <c r="E1026">
        <v>0</v>
      </c>
      <c r="F1026">
        <v>0</v>
      </c>
      <c r="G1026">
        <v>51</v>
      </c>
      <c r="H1026">
        <v>1</v>
      </c>
      <c r="I1026">
        <v>31</v>
      </c>
      <c r="J1026">
        <v>0</v>
      </c>
      <c r="K1026">
        <f>_xlfn.XLOOKUP(FraudData[[#This Row],[amount]],AmountRules[Amount Min],AmountRules[Risk Points],,-1)</f>
        <v>1</v>
      </c>
      <c r="L1026">
        <f>_xlfn.XLOOKUP(FraudData[[#This Row],[transaction_hour]],TimeRules[Hour Min],TimeRules[Risk Points],,-1)</f>
        <v>0</v>
      </c>
      <c r="M1026">
        <f>_xlfn.XLOOKUP(FraudData[[#This Row],[foreign_transaction]],ForeignRules[Foreign Transaction],ForeignRules[Risk Points],0)</f>
        <v>0</v>
      </c>
      <c r="N1026">
        <f>_xlfn.XLOOKUP(FraudData[[#This Row],[location_mismatch]],Table10[Location Mismatch],Table10[Risk Points],0)</f>
        <v>0</v>
      </c>
      <c r="O1026">
        <f>_xlfn.XLOOKUP(FraudData[[#This Row],[device_trust_score]],DeviceRules[Device Min],DeviceRules[Risk Points],,-1)</f>
        <v>1</v>
      </c>
      <c r="P1026">
        <f>_xlfn.XLOOKUP(FraudData[[#This Row],[velocity_last_24h]],VelocityRules[Velocity Min],VelocityRules[Risk Points],,-1)</f>
        <v>0</v>
      </c>
      <c r="Q1026">
        <f>_xlfn.XLOOKUP(FraudData[[#This Row],[merchant_category]],MerchantRules[Merchant Category],MerchantRules[Risk Points],0)</f>
        <v>1</v>
      </c>
      <c r="R1026">
        <f>SUM(FraudData[[#This Row],[Amount Risk]:[Merchant Risk]])</f>
        <v>3</v>
      </c>
      <c r="S1026" t="str" cm="1">
        <f t="array" ref="S1026">_xlfn.IFS(FraudData[[#This Row],[Fraud Risk Score]]&gt;=8,"High Risk",FraudData[[#This Row],[Fraud Risk Score]]&gt;=6,"Medium Risk",TRUE,"Low Risk")</f>
        <v>Low Risk</v>
      </c>
    </row>
    <row r="1027" spans="1:19">
      <c r="A1027">
        <v>1026</v>
      </c>
      <c r="B1027">
        <v>115.72</v>
      </c>
      <c r="C1027">
        <v>6</v>
      </c>
      <c r="D1027" t="s">
        <v>47</v>
      </c>
      <c r="E1027">
        <v>0</v>
      </c>
      <c r="F1027">
        <v>0</v>
      </c>
      <c r="G1027">
        <v>28</v>
      </c>
      <c r="H1027">
        <v>1</v>
      </c>
      <c r="I1027">
        <v>24</v>
      </c>
      <c r="J1027">
        <v>0</v>
      </c>
      <c r="K1027">
        <f>_xlfn.XLOOKUP(FraudData[[#This Row],[amount]],AmountRules[Amount Min],AmountRules[Risk Points],,-1)</f>
        <v>0</v>
      </c>
      <c r="L1027">
        <f>_xlfn.XLOOKUP(FraudData[[#This Row],[transaction_hour]],TimeRules[Hour Min],TimeRules[Risk Points],,-1)</f>
        <v>0</v>
      </c>
      <c r="M1027">
        <f>_xlfn.XLOOKUP(FraudData[[#This Row],[foreign_transaction]],ForeignRules[Foreign Transaction],ForeignRules[Risk Points],0)</f>
        <v>0</v>
      </c>
      <c r="N1027">
        <f>_xlfn.XLOOKUP(FraudData[[#This Row],[location_mismatch]],Table10[Location Mismatch],Table10[Risk Points],0)</f>
        <v>0</v>
      </c>
      <c r="O1027">
        <f>_xlfn.XLOOKUP(FraudData[[#This Row],[device_trust_score]],DeviceRules[Device Min],DeviceRules[Risk Points],,-1)</f>
        <v>3</v>
      </c>
      <c r="P1027">
        <f>_xlfn.XLOOKUP(FraudData[[#This Row],[velocity_last_24h]],VelocityRules[Velocity Min],VelocityRules[Risk Points],,-1)</f>
        <v>0</v>
      </c>
      <c r="Q1027">
        <f>_xlfn.XLOOKUP(FraudData[[#This Row],[merchant_category]],MerchantRules[Merchant Category],MerchantRules[Risk Points],0)</f>
        <v>0</v>
      </c>
      <c r="R1027">
        <f>SUM(FraudData[[#This Row],[Amount Risk]:[Merchant Risk]])</f>
        <v>3</v>
      </c>
      <c r="S1027" t="str" cm="1">
        <f t="array" ref="S1027">_xlfn.IFS(FraudData[[#This Row],[Fraud Risk Score]]&gt;=8,"High Risk",FraudData[[#This Row],[Fraud Risk Score]]&gt;=6,"Medium Risk",TRUE,"Low Risk")</f>
        <v>Low Risk</v>
      </c>
    </row>
    <row r="1028" spans="1:19">
      <c r="A1028">
        <v>1027</v>
      </c>
      <c r="B1028">
        <v>356.55</v>
      </c>
      <c r="C1028">
        <v>10</v>
      </c>
      <c r="D1028" t="s">
        <v>49</v>
      </c>
      <c r="E1028">
        <v>0</v>
      </c>
      <c r="F1028">
        <v>0</v>
      </c>
      <c r="G1028">
        <v>73</v>
      </c>
      <c r="H1028">
        <v>3</v>
      </c>
      <c r="I1028">
        <v>21</v>
      </c>
      <c r="J1028">
        <v>0</v>
      </c>
      <c r="K1028">
        <f>_xlfn.XLOOKUP(FraudData[[#This Row],[amount]],AmountRules[Amount Min],AmountRules[Risk Points],,-1)</f>
        <v>0</v>
      </c>
      <c r="L1028">
        <f>_xlfn.XLOOKUP(FraudData[[#This Row],[transaction_hour]],TimeRules[Hour Min],TimeRules[Risk Points],,-1)</f>
        <v>0</v>
      </c>
      <c r="M1028">
        <f>_xlfn.XLOOKUP(FraudData[[#This Row],[foreign_transaction]],ForeignRules[Foreign Transaction],ForeignRules[Risk Points],0)</f>
        <v>0</v>
      </c>
      <c r="N1028">
        <f>_xlfn.XLOOKUP(FraudData[[#This Row],[location_mismatch]],Table10[Location Mismatch],Table10[Risk Points],0)</f>
        <v>0</v>
      </c>
      <c r="O1028">
        <f>_xlfn.XLOOKUP(FraudData[[#This Row],[device_trust_score]],DeviceRules[Device Min],DeviceRules[Risk Points],,-1)</f>
        <v>0</v>
      </c>
      <c r="P1028">
        <f>_xlfn.XLOOKUP(FraudData[[#This Row],[velocity_last_24h]],VelocityRules[Velocity Min],VelocityRules[Risk Points],,-1)</f>
        <v>0</v>
      </c>
      <c r="Q1028">
        <f>_xlfn.XLOOKUP(FraudData[[#This Row],[merchant_category]],MerchantRules[Merchant Category],MerchantRules[Risk Points],0)</f>
        <v>1</v>
      </c>
      <c r="R1028">
        <f>SUM(FraudData[[#This Row],[Amount Risk]:[Merchant Risk]])</f>
        <v>1</v>
      </c>
      <c r="S1028" t="str" cm="1">
        <f t="array" ref="S1028">_xlfn.IFS(FraudData[[#This Row],[Fraud Risk Score]]&gt;=8,"High Risk",FraudData[[#This Row],[Fraud Risk Score]]&gt;=6,"Medium Risk",TRUE,"Low Risk")</f>
        <v>Low Risk</v>
      </c>
    </row>
    <row r="1029" spans="1:19">
      <c r="A1029">
        <v>1028</v>
      </c>
      <c r="B1029">
        <v>335.06</v>
      </c>
      <c r="C1029">
        <v>7</v>
      </c>
      <c r="D1029" t="s">
        <v>48</v>
      </c>
      <c r="E1029">
        <v>0</v>
      </c>
      <c r="F1029">
        <v>0</v>
      </c>
      <c r="G1029">
        <v>89</v>
      </c>
      <c r="H1029">
        <v>0</v>
      </c>
      <c r="I1029">
        <v>36</v>
      </c>
      <c r="J1029">
        <v>0</v>
      </c>
      <c r="K1029">
        <f>_xlfn.XLOOKUP(FraudData[[#This Row],[amount]],AmountRules[Amount Min],AmountRules[Risk Points],,-1)</f>
        <v>0</v>
      </c>
      <c r="L1029">
        <f>_xlfn.XLOOKUP(FraudData[[#This Row],[transaction_hour]],TimeRules[Hour Min],TimeRules[Risk Points],,-1)</f>
        <v>0</v>
      </c>
      <c r="M1029">
        <f>_xlfn.XLOOKUP(FraudData[[#This Row],[foreign_transaction]],ForeignRules[Foreign Transaction],ForeignRules[Risk Points],0)</f>
        <v>0</v>
      </c>
      <c r="N1029">
        <f>_xlfn.XLOOKUP(FraudData[[#This Row],[location_mismatch]],Table10[Location Mismatch],Table10[Risk Points],0)</f>
        <v>0</v>
      </c>
      <c r="O1029">
        <f>_xlfn.XLOOKUP(FraudData[[#This Row],[device_trust_score]],DeviceRules[Device Min],DeviceRules[Risk Points],,-1)</f>
        <v>0</v>
      </c>
      <c r="P1029">
        <f>_xlfn.XLOOKUP(FraudData[[#This Row],[velocity_last_24h]],VelocityRules[Velocity Min],VelocityRules[Risk Points],,-1)</f>
        <v>0</v>
      </c>
      <c r="Q1029">
        <f>_xlfn.XLOOKUP(FraudData[[#This Row],[merchant_category]],MerchantRules[Merchant Category],MerchantRules[Risk Points],0)</f>
        <v>0</v>
      </c>
      <c r="R1029">
        <f>SUM(FraudData[[#This Row],[Amount Risk]:[Merchant Risk]])</f>
        <v>0</v>
      </c>
      <c r="S1029" t="str" cm="1">
        <f t="array" ref="S1029">_xlfn.IFS(FraudData[[#This Row],[Fraud Risk Score]]&gt;=8,"High Risk",FraudData[[#This Row],[Fraud Risk Score]]&gt;=6,"Medium Risk",TRUE,"Low Risk")</f>
        <v>Low Risk</v>
      </c>
    </row>
    <row r="1030" spans="1:19">
      <c r="A1030">
        <v>1029</v>
      </c>
      <c r="B1030">
        <v>69.180000000000007</v>
      </c>
      <c r="C1030">
        <v>6</v>
      </c>
      <c r="D1030" t="s">
        <v>46</v>
      </c>
      <c r="E1030">
        <v>0</v>
      </c>
      <c r="F1030">
        <v>1</v>
      </c>
      <c r="G1030">
        <v>85</v>
      </c>
      <c r="H1030">
        <v>1</v>
      </c>
      <c r="I1030">
        <v>42</v>
      </c>
      <c r="J1030">
        <v>0</v>
      </c>
      <c r="K1030">
        <f>_xlfn.XLOOKUP(FraudData[[#This Row],[amount]],AmountRules[Amount Min],AmountRules[Risk Points],,-1)</f>
        <v>0</v>
      </c>
      <c r="L1030">
        <f>_xlfn.XLOOKUP(FraudData[[#This Row],[transaction_hour]],TimeRules[Hour Min],TimeRules[Risk Points],,-1)</f>
        <v>0</v>
      </c>
      <c r="M1030">
        <f>_xlfn.XLOOKUP(FraudData[[#This Row],[foreign_transaction]],ForeignRules[Foreign Transaction],ForeignRules[Risk Points],0)</f>
        <v>0</v>
      </c>
      <c r="N1030">
        <f>_xlfn.XLOOKUP(FraudData[[#This Row],[location_mismatch]],Table10[Location Mismatch],Table10[Risk Points],0)</f>
        <v>3</v>
      </c>
      <c r="O1030">
        <f>_xlfn.XLOOKUP(FraudData[[#This Row],[device_trust_score]],DeviceRules[Device Min],DeviceRules[Risk Points],,-1)</f>
        <v>0</v>
      </c>
      <c r="P1030">
        <f>_xlfn.XLOOKUP(FraudData[[#This Row],[velocity_last_24h]],VelocityRules[Velocity Min],VelocityRules[Risk Points],,-1)</f>
        <v>0</v>
      </c>
      <c r="Q1030">
        <f>_xlfn.XLOOKUP(FraudData[[#This Row],[merchant_category]],MerchantRules[Merchant Category],MerchantRules[Risk Points],0)</f>
        <v>0</v>
      </c>
      <c r="R1030">
        <f>SUM(FraudData[[#This Row],[Amount Risk]:[Merchant Risk]])</f>
        <v>3</v>
      </c>
      <c r="S1030" t="str" cm="1">
        <f t="array" ref="S1030">_xlfn.IFS(FraudData[[#This Row],[Fraud Risk Score]]&gt;=8,"High Risk",FraudData[[#This Row],[Fraud Risk Score]]&gt;=6,"Medium Risk",TRUE,"Low Risk")</f>
        <v>Low Risk</v>
      </c>
    </row>
    <row r="1031" spans="1:19">
      <c r="A1031">
        <v>1030</v>
      </c>
      <c r="B1031">
        <v>317.81</v>
      </c>
      <c r="C1031">
        <v>18</v>
      </c>
      <c r="D1031" t="s">
        <v>48</v>
      </c>
      <c r="E1031">
        <v>0</v>
      </c>
      <c r="F1031">
        <v>0</v>
      </c>
      <c r="G1031">
        <v>44</v>
      </c>
      <c r="H1031">
        <v>4</v>
      </c>
      <c r="I1031">
        <v>42</v>
      </c>
      <c r="J1031">
        <v>0</v>
      </c>
      <c r="K1031">
        <f>_xlfn.XLOOKUP(FraudData[[#This Row],[amount]],AmountRules[Amount Min],AmountRules[Risk Points],,-1)</f>
        <v>0</v>
      </c>
      <c r="L1031">
        <f>_xlfn.XLOOKUP(FraudData[[#This Row],[transaction_hour]],TimeRules[Hour Min],TimeRules[Risk Points],,-1)</f>
        <v>0</v>
      </c>
      <c r="M1031">
        <f>_xlfn.XLOOKUP(FraudData[[#This Row],[foreign_transaction]],ForeignRules[Foreign Transaction],ForeignRules[Risk Points],0)</f>
        <v>0</v>
      </c>
      <c r="N1031">
        <f>_xlfn.XLOOKUP(FraudData[[#This Row],[location_mismatch]],Table10[Location Mismatch],Table10[Risk Points],0)</f>
        <v>0</v>
      </c>
      <c r="O1031">
        <f>_xlfn.XLOOKUP(FraudData[[#This Row],[device_trust_score]],DeviceRules[Device Min],DeviceRules[Risk Points],,-1)</f>
        <v>2</v>
      </c>
      <c r="P1031">
        <f>_xlfn.XLOOKUP(FraudData[[#This Row],[velocity_last_24h]],VelocityRules[Velocity Min],VelocityRules[Risk Points],,-1)</f>
        <v>0</v>
      </c>
      <c r="Q1031">
        <f>_xlfn.XLOOKUP(FraudData[[#This Row],[merchant_category]],MerchantRules[Merchant Category],MerchantRules[Risk Points],0)</f>
        <v>0</v>
      </c>
      <c r="R1031">
        <f>SUM(FraudData[[#This Row],[Amount Risk]:[Merchant Risk]])</f>
        <v>2</v>
      </c>
      <c r="S1031" t="str" cm="1">
        <f t="array" ref="S1031">_xlfn.IFS(FraudData[[#This Row],[Fraud Risk Score]]&gt;=8,"High Risk",FraudData[[#This Row],[Fraud Risk Score]]&gt;=6,"Medium Risk",TRUE,"Low Risk")</f>
        <v>Low Risk</v>
      </c>
    </row>
    <row r="1032" spans="1:19">
      <c r="A1032">
        <v>1031</v>
      </c>
      <c r="B1032">
        <v>6.79</v>
      </c>
      <c r="C1032">
        <v>19</v>
      </c>
      <c r="D1032" t="s">
        <v>47</v>
      </c>
      <c r="E1032">
        <v>0</v>
      </c>
      <c r="F1032">
        <v>0</v>
      </c>
      <c r="G1032">
        <v>32</v>
      </c>
      <c r="H1032">
        <v>1</v>
      </c>
      <c r="I1032">
        <v>36</v>
      </c>
      <c r="J1032">
        <v>0</v>
      </c>
      <c r="K1032">
        <f>_xlfn.XLOOKUP(FraudData[[#This Row],[amount]],AmountRules[Amount Min],AmountRules[Risk Points],,-1)</f>
        <v>0</v>
      </c>
      <c r="L1032">
        <f>_xlfn.XLOOKUP(FraudData[[#This Row],[transaction_hour]],TimeRules[Hour Min],TimeRules[Risk Points],,-1)</f>
        <v>0</v>
      </c>
      <c r="M1032">
        <f>_xlfn.XLOOKUP(FraudData[[#This Row],[foreign_transaction]],ForeignRules[Foreign Transaction],ForeignRules[Risk Points],0)</f>
        <v>0</v>
      </c>
      <c r="N1032">
        <f>_xlfn.XLOOKUP(FraudData[[#This Row],[location_mismatch]],Table10[Location Mismatch],Table10[Risk Points],0)</f>
        <v>0</v>
      </c>
      <c r="O1032">
        <f>_xlfn.XLOOKUP(FraudData[[#This Row],[device_trust_score]],DeviceRules[Device Min],DeviceRules[Risk Points],,-1)</f>
        <v>2</v>
      </c>
      <c r="P1032">
        <f>_xlfn.XLOOKUP(FraudData[[#This Row],[velocity_last_24h]],VelocityRules[Velocity Min],VelocityRules[Risk Points],,-1)</f>
        <v>0</v>
      </c>
      <c r="Q1032">
        <f>_xlfn.XLOOKUP(FraudData[[#This Row],[merchant_category]],MerchantRules[Merchant Category],MerchantRules[Risk Points],0)</f>
        <v>0</v>
      </c>
      <c r="R1032">
        <f>SUM(FraudData[[#This Row],[Amount Risk]:[Merchant Risk]])</f>
        <v>2</v>
      </c>
      <c r="S1032" t="str" cm="1">
        <f t="array" ref="S1032">_xlfn.IFS(FraudData[[#This Row],[Fraud Risk Score]]&gt;=8,"High Risk",FraudData[[#This Row],[Fraud Risk Score]]&gt;=6,"Medium Risk",TRUE,"Low Risk")</f>
        <v>Low Risk</v>
      </c>
    </row>
    <row r="1033" spans="1:19">
      <c r="A1033">
        <v>1032</v>
      </c>
      <c r="B1033">
        <v>163.26</v>
      </c>
      <c r="C1033">
        <v>11</v>
      </c>
      <c r="D1033" t="s">
        <v>50</v>
      </c>
      <c r="E1033">
        <v>0</v>
      </c>
      <c r="F1033">
        <v>0</v>
      </c>
      <c r="G1033">
        <v>37</v>
      </c>
      <c r="H1033">
        <v>2</v>
      </c>
      <c r="I1033">
        <v>47</v>
      </c>
      <c r="J1033">
        <v>0</v>
      </c>
      <c r="K1033">
        <f>_xlfn.XLOOKUP(FraudData[[#This Row],[amount]],AmountRules[Amount Min],AmountRules[Risk Points],,-1)</f>
        <v>0</v>
      </c>
      <c r="L1033">
        <f>_xlfn.XLOOKUP(FraudData[[#This Row],[transaction_hour]],TimeRules[Hour Min],TimeRules[Risk Points],,-1)</f>
        <v>0</v>
      </c>
      <c r="M1033">
        <f>_xlfn.XLOOKUP(FraudData[[#This Row],[foreign_transaction]],ForeignRules[Foreign Transaction],ForeignRules[Risk Points],0)</f>
        <v>0</v>
      </c>
      <c r="N1033">
        <f>_xlfn.XLOOKUP(FraudData[[#This Row],[location_mismatch]],Table10[Location Mismatch],Table10[Risk Points],0)</f>
        <v>0</v>
      </c>
      <c r="O1033">
        <f>_xlfn.XLOOKUP(FraudData[[#This Row],[device_trust_score]],DeviceRules[Device Min],DeviceRules[Risk Points],,-1)</f>
        <v>2</v>
      </c>
      <c r="P1033">
        <f>_xlfn.XLOOKUP(FraudData[[#This Row],[velocity_last_24h]],VelocityRules[Velocity Min],VelocityRules[Risk Points],,-1)</f>
        <v>0</v>
      </c>
      <c r="Q1033">
        <f>_xlfn.XLOOKUP(FraudData[[#This Row],[merchant_category]],MerchantRules[Merchant Category],MerchantRules[Risk Points],0)</f>
        <v>0</v>
      </c>
      <c r="R1033">
        <f>SUM(FraudData[[#This Row],[Amount Risk]:[Merchant Risk]])</f>
        <v>2</v>
      </c>
      <c r="S1033" t="str" cm="1">
        <f t="array" ref="S1033">_xlfn.IFS(FraudData[[#This Row],[Fraud Risk Score]]&gt;=8,"High Risk",FraudData[[#This Row],[Fraud Risk Score]]&gt;=6,"Medium Risk",TRUE,"Low Risk")</f>
        <v>Low Risk</v>
      </c>
    </row>
    <row r="1034" spans="1:19">
      <c r="A1034">
        <v>1033</v>
      </c>
      <c r="B1034">
        <v>47.05</v>
      </c>
      <c r="C1034">
        <v>6</v>
      </c>
      <c r="D1034" t="s">
        <v>47</v>
      </c>
      <c r="E1034">
        <v>0</v>
      </c>
      <c r="F1034">
        <v>0</v>
      </c>
      <c r="G1034">
        <v>97</v>
      </c>
      <c r="H1034">
        <v>3</v>
      </c>
      <c r="I1034">
        <v>60</v>
      </c>
      <c r="J1034">
        <v>0</v>
      </c>
      <c r="K1034">
        <f>_xlfn.XLOOKUP(FraudData[[#This Row],[amount]],AmountRules[Amount Min],AmountRules[Risk Points],,-1)</f>
        <v>0</v>
      </c>
      <c r="L1034">
        <f>_xlfn.XLOOKUP(FraudData[[#This Row],[transaction_hour]],TimeRules[Hour Min],TimeRules[Risk Points],,-1)</f>
        <v>0</v>
      </c>
      <c r="M1034">
        <f>_xlfn.XLOOKUP(FraudData[[#This Row],[foreign_transaction]],ForeignRules[Foreign Transaction],ForeignRules[Risk Points],0)</f>
        <v>0</v>
      </c>
      <c r="N1034">
        <f>_xlfn.XLOOKUP(FraudData[[#This Row],[location_mismatch]],Table10[Location Mismatch],Table10[Risk Points],0)</f>
        <v>0</v>
      </c>
      <c r="O1034">
        <f>_xlfn.XLOOKUP(FraudData[[#This Row],[device_trust_score]],DeviceRules[Device Min],DeviceRules[Risk Points],,-1)</f>
        <v>0</v>
      </c>
      <c r="P1034">
        <f>_xlfn.XLOOKUP(FraudData[[#This Row],[velocity_last_24h]],VelocityRules[Velocity Min],VelocityRules[Risk Points],,-1)</f>
        <v>0</v>
      </c>
      <c r="Q1034">
        <f>_xlfn.XLOOKUP(FraudData[[#This Row],[merchant_category]],MerchantRules[Merchant Category],MerchantRules[Risk Points],0)</f>
        <v>0</v>
      </c>
      <c r="R1034">
        <f>SUM(FraudData[[#This Row],[Amount Risk]:[Merchant Risk]])</f>
        <v>0</v>
      </c>
      <c r="S1034" t="str" cm="1">
        <f t="array" ref="S1034">_xlfn.IFS(FraudData[[#This Row],[Fraud Risk Score]]&gt;=8,"High Risk",FraudData[[#This Row],[Fraud Risk Score]]&gt;=6,"Medium Risk",TRUE,"Low Risk")</f>
        <v>Low Risk</v>
      </c>
    </row>
    <row r="1035" spans="1:19">
      <c r="A1035">
        <v>1034</v>
      </c>
      <c r="B1035">
        <v>23.13</v>
      </c>
      <c r="C1035">
        <v>7</v>
      </c>
      <c r="D1035" t="s">
        <v>49</v>
      </c>
      <c r="E1035">
        <v>0</v>
      </c>
      <c r="F1035">
        <v>0</v>
      </c>
      <c r="G1035">
        <v>61</v>
      </c>
      <c r="H1035">
        <v>5</v>
      </c>
      <c r="I1035">
        <v>47</v>
      </c>
      <c r="J1035">
        <v>0</v>
      </c>
      <c r="K1035">
        <f>_xlfn.XLOOKUP(FraudData[[#This Row],[amount]],AmountRules[Amount Min],AmountRules[Risk Points],,-1)</f>
        <v>0</v>
      </c>
      <c r="L1035">
        <f>_xlfn.XLOOKUP(FraudData[[#This Row],[transaction_hour]],TimeRules[Hour Min],TimeRules[Risk Points],,-1)</f>
        <v>0</v>
      </c>
      <c r="M1035">
        <f>_xlfn.XLOOKUP(FraudData[[#This Row],[foreign_transaction]],ForeignRules[Foreign Transaction],ForeignRules[Risk Points],0)</f>
        <v>0</v>
      </c>
      <c r="N1035">
        <f>_xlfn.XLOOKUP(FraudData[[#This Row],[location_mismatch]],Table10[Location Mismatch],Table10[Risk Points],0)</f>
        <v>0</v>
      </c>
      <c r="O1035">
        <f>_xlfn.XLOOKUP(FraudData[[#This Row],[device_trust_score]],DeviceRules[Device Min],DeviceRules[Risk Points],,-1)</f>
        <v>1</v>
      </c>
      <c r="P1035">
        <f>_xlfn.XLOOKUP(FraudData[[#This Row],[velocity_last_24h]],VelocityRules[Velocity Min],VelocityRules[Risk Points],,-1)</f>
        <v>3</v>
      </c>
      <c r="Q1035">
        <f>_xlfn.XLOOKUP(FraudData[[#This Row],[merchant_category]],MerchantRules[Merchant Category],MerchantRules[Risk Points],0)</f>
        <v>1</v>
      </c>
      <c r="R1035">
        <f>SUM(FraudData[[#This Row],[Amount Risk]:[Merchant Risk]])</f>
        <v>5</v>
      </c>
      <c r="S1035" t="str" cm="1">
        <f t="array" ref="S1035">_xlfn.IFS(FraudData[[#This Row],[Fraud Risk Score]]&gt;=8,"High Risk",FraudData[[#This Row],[Fraud Risk Score]]&gt;=6,"Medium Risk",TRUE,"Low Risk")</f>
        <v>Low Risk</v>
      </c>
    </row>
    <row r="1036" spans="1:19">
      <c r="A1036">
        <v>1035</v>
      </c>
      <c r="B1036">
        <v>14.41</v>
      </c>
      <c r="C1036">
        <v>6</v>
      </c>
      <c r="D1036" t="s">
        <v>47</v>
      </c>
      <c r="E1036">
        <v>0</v>
      </c>
      <c r="F1036">
        <v>0</v>
      </c>
      <c r="G1036">
        <v>67</v>
      </c>
      <c r="H1036">
        <v>0</v>
      </c>
      <c r="I1036">
        <v>32</v>
      </c>
      <c r="J1036">
        <v>0</v>
      </c>
      <c r="K1036">
        <f>_xlfn.XLOOKUP(FraudData[[#This Row],[amount]],AmountRules[Amount Min],AmountRules[Risk Points],,-1)</f>
        <v>0</v>
      </c>
      <c r="L1036">
        <f>_xlfn.XLOOKUP(FraudData[[#This Row],[transaction_hour]],TimeRules[Hour Min],TimeRules[Risk Points],,-1)</f>
        <v>0</v>
      </c>
      <c r="M1036">
        <f>_xlfn.XLOOKUP(FraudData[[#This Row],[foreign_transaction]],ForeignRules[Foreign Transaction],ForeignRules[Risk Points],0)</f>
        <v>0</v>
      </c>
      <c r="N1036">
        <f>_xlfn.XLOOKUP(FraudData[[#This Row],[location_mismatch]],Table10[Location Mismatch],Table10[Risk Points],0)</f>
        <v>0</v>
      </c>
      <c r="O1036">
        <f>_xlfn.XLOOKUP(FraudData[[#This Row],[device_trust_score]],DeviceRules[Device Min],DeviceRules[Risk Points],,-1)</f>
        <v>1</v>
      </c>
      <c r="P1036">
        <f>_xlfn.XLOOKUP(FraudData[[#This Row],[velocity_last_24h]],VelocityRules[Velocity Min],VelocityRules[Risk Points],,-1)</f>
        <v>0</v>
      </c>
      <c r="Q1036">
        <f>_xlfn.XLOOKUP(FraudData[[#This Row],[merchant_category]],MerchantRules[Merchant Category],MerchantRules[Risk Points],0)</f>
        <v>0</v>
      </c>
      <c r="R1036">
        <f>SUM(FraudData[[#This Row],[Amount Risk]:[Merchant Risk]])</f>
        <v>1</v>
      </c>
      <c r="S1036" t="str" cm="1">
        <f t="array" ref="S1036">_xlfn.IFS(FraudData[[#This Row],[Fraud Risk Score]]&gt;=8,"High Risk",FraudData[[#This Row],[Fraud Risk Score]]&gt;=6,"Medium Risk",TRUE,"Low Risk")</f>
        <v>Low Risk</v>
      </c>
    </row>
    <row r="1037" spans="1:19">
      <c r="A1037">
        <v>1036</v>
      </c>
      <c r="B1037">
        <v>214.5</v>
      </c>
      <c r="C1037">
        <v>5</v>
      </c>
      <c r="D1037" t="s">
        <v>50</v>
      </c>
      <c r="E1037">
        <v>0</v>
      </c>
      <c r="F1037">
        <v>0</v>
      </c>
      <c r="G1037">
        <v>80</v>
      </c>
      <c r="H1037">
        <v>2</v>
      </c>
      <c r="I1037">
        <v>65</v>
      </c>
      <c r="J1037">
        <v>0</v>
      </c>
      <c r="K1037">
        <f>_xlfn.XLOOKUP(FraudData[[#This Row],[amount]],AmountRules[Amount Min],AmountRules[Risk Points],,-1)</f>
        <v>0</v>
      </c>
      <c r="L1037">
        <f>_xlfn.XLOOKUP(FraudData[[#This Row],[transaction_hour]],TimeRules[Hour Min],TimeRules[Risk Points],,-1)</f>
        <v>0</v>
      </c>
      <c r="M1037">
        <f>_xlfn.XLOOKUP(FraudData[[#This Row],[foreign_transaction]],ForeignRules[Foreign Transaction],ForeignRules[Risk Points],0)</f>
        <v>0</v>
      </c>
      <c r="N1037">
        <f>_xlfn.XLOOKUP(FraudData[[#This Row],[location_mismatch]],Table10[Location Mismatch],Table10[Risk Points],0)</f>
        <v>0</v>
      </c>
      <c r="O1037">
        <f>_xlfn.XLOOKUP(FraudData[[#This Row],[device_trust_score]],DeviceRules[Device Min],DeviceRules[Risk Points],,-1)</f>
        <v>0</v>
      </c>
      <c r="P1037">
        <f>_xlfn.XLOOKUP(FraudData[[#This Row],[velocity_last_24h]],VelocityRules[Velocity Min],VelocityRules[Risk Points],,-1)</f>
        <v>0</v>
      </c>
      <c r="Q1037">
        <f>_xlfn.XLOOKUP(FraudData[[#This Row],[merchant_category]],MerchantRules[Merchant Category],MerchantRules[Risk Points],0)</f>
        <v>0</v>
      </c>
      <c r="R1037">
        <f>SUM(FraudData[[#This Row],[Amount Risk]:[Merchant Risk]])</f>
        <v>0</v>
      </c>
      <c r="S1037" t="str" cm="1">
        <f t="array" ref="S1037">_xlfn.IFS(FraudData[[#This Row],[Fraud Risk Score]]&gt;=8,"High Risk",FraudData[[#This Row],[Fraud Risk Score]]&gt;=6,"Medium Risk",TRUE,"Low Risk")</f>
        <v>Low Risk</v>
      </c>
    </row>
    <row r="1038" spans="1:19">
      <c r="A1038">
        <v>1037</v>
      </c>
      <c r="B1038">
        <v>74.760000000000005</v>
      </c>
      <c r="C1038">
        <v>8</v>
      </c>
      <c r="D1038" t="s">
        <v>50</v>
      </c>
      <c r="E1038">
        <v>0</v>
      </c>
      <c r="F1038">
        <v>0</v>
      </c>
      <c r="G1038">
        <v>74</v>
      </c>
      <c r="H1038">
        <v>1</v>
      </c>
      <c r="I1038">
        <v>46</v>
      </c>
      <c r="J1038">
        <v>0</v>
      </c>
      <c r="K1038">
        <f>_xlfn.XLOOKUP(FraudData[[#This Row],[amount]],AmountRules[Amount Min],AmountRules[Risk Points],,-1)</f>
        <v>0</v>
      </c>
      <c r="L1038">
        <f>_xlfn.XLOOKUP(FraudData[[#This Row],[transaction_hour]],TimeRules[Hour Min],TimeRules[Risk Points],,-1)</f>
        <v>0</v>
      </c>
      <c r="M1038">
        <f>_xlfn.XLOOKUP(FraudData[[#This Row],[foreign_transaction]],ForeignRules[Foreign Transaction],ForeignRules[Risk Points],0)</f>
        <v>0</v>
      </c>
      <c r="N1038">
        <f>_xlfn.XLOOKUP(FraudData[[#This Row],[location_mismatch]],Table10[Location Mismatch],Table10[Risk Points],0)</f>
        <v>0</v>
      </c>
      <c r="O1038">
        <f>_xlfn.XLOOKUP(FraudData[[#This Row],[device_trust_score]],DeviceRules[Device Min],DeviceRules[Risk Points],,-1)</f>
        <v>0</v>
      </c>
      <c r="P1038">
        <f>_xlfn.XLOOKUP(FraudData[[#This Row],[velocity_last_24h]],VelocityRules[Velocity Min],VelocityRules[Risk Points],,-1)</f>
        <v>0</v>
      </c>
      <c r="Q1038">
        <f>_xlfn.XLOOKUP(FraudData[[#This Row],[merchant_category]],MerchantRules[Merchant Category],MerchantRules[Risk Points],0)</f>
        <v>0</v>
      </c>
      <c r="R1038">
        <f>SUM(FraudData[[#This Row],[Amount Risk]:[Merchant Risk]])</f>
        <v>0</v>
      </c>
      <c r="S1038" t="str" cm="1">
        <f t="array" ref="S1038">_xlfn.IFS(FraudData[[#This Row],[Fraud Risk Score]]&gt;=8,"High Risk",FraudData[[#This Row],[Fraud Risk Score]]&gt;=6,"Medium Risk",TRUE,"Low Risk")</f>
        <v>Low Risk</v>
      </c>
    </row>
    <row r="1039" spans="1:19">
      <c r="A1039">
        <v>1038</v>
      </c>
      <c r="B1039">
        <v>232.22</v>
      </c>
      <c r="C1039">
        <v>12</v>
      </c>
      <c r="D1039" t="s">
        <v>46</v>
      </c>
      <c r="E1039">
        <v>0</v>
      </c>
      <c r="F1039">
        <v>1</v>
      </c>
      <c r="G1039">
        <v>44</v>
      </c>
      <c r="H1039">
        <v>1</v>
      </c>
      <c r="I1039">
        <v>52</v>
      </c>
      <c r="J1039">
        <v>0</v>
      </c>
      <c r="K1039">
        <f>_xlfn.XLOOKUP(FraudData[[#This Row],[amount]],AmountRules[Amount Min],AmountRules[Risk Points],,-1)</f>
        <v>0</v>
      </c>
      <c r="L1039">
        <f>_xlfn.XLOOKUP(FraudData[[#This Row],[transaction_hour]],TimeRules[Hour Min],TimeRules[Risk Points],,-1)</f>
        <v>0</v>
      </c>
      <c r="M1039">
        <f>_xlfn.XLOOKUP(FraudData[[#This Row],[foreign_transaction]],ForeignRules[Foreign Transaction],ForeignRules[Risk Points],0)</f>
        <v>0</v>
      </c>
      <c r="N1039">
        <f>_xlfn.XLOOKUP(FraudData[[#This Row],[location_mismatch]],Table10[Location Mismatch],Table10[Risk Points],0)</f>
        <v>3</v>
      </c>
      <c r="O1039">
        <f>_xlfn.XLOOKUP(FraudData[[#This Row],[device_trust_score]],DeviceRules[Device Min],DeviceRules[Risk Points],,-1)</f>
        <v>2</v>
      </c>
      <c r="P1039">
        <f>_xlfn.XLOOKUP(FraudData[[#This Row],[velocity_last_24h]],VelocityRules[Velocity Min],VelocityRules[Risk Points],,-1)</f>
        <v>0</v>
      </c>
      <c r="Q1039">
        <f>_xlfn.XLOOKUP(FraudData[[#This Row],[merchant_category]],MerchantRules[Merchant Category],MerchantRules[Risk Points],0)</f>
        <v>0</v>
      </c>
      <c r="R1039">
        <f>SUM(FraudData[[#This Row],[Amount Risk]:[Merchant Risk]])</f>
        <v>5</v>
      </c>
      <c r="S1039" t="str" cm="1">
        <f t="array" ref="S1039">_xlfn.IFS(FraudData[[#This Row],[Fraud Risk Score]]&gt;=8,"High Risk",FraudData[[#This Row],[Fraud Risk Score]]&gt;=6,"Medium Risk",TRUE,"Low Risk")</f>
        <v>Low Risk</v>
      </c>
    </row>
    <row r="1040" spans="1:19">
      <c r="A1040">
        <v>1039</v>
      </c>
      <c r="B1040">
        <v>12.17</v>
      </c>
      <c r="C1040">
        <v>6</v>
      </c>
      <c r="D1040" t="s">
        <v>46</v>
      </c>
      <c r="E1040">
        <v>0</v>
      </c>
      <c r="F1040">
        <v>0</v>
      </c>
      <c r="G1040">
        <v>72</v>
      </c>
      <c r="H1040">
        <v>0</v>
      </c>
      <c r="I1040">
        <v>50</v>
      </c>
      <c r="J1040">
        <v>0</v>
      </c>
      <c r="K1040">
        <f>_xlfn.XLOOKUP(FraudData[[#This Row],[amount]],AmountRules[Amount Min],AmountRules[Risk Points],,-1)</f>
        <v>0</v>
      </c>
      <c r="L1040">
        <f>_xlfn.XLOOKUP(FraudData[[#This Row],[transaction_hour]],TimeRules[Hour Min],TimeRules[Risk Points],,-1)</f>
        <v>0</v>
      </c>
      <c r="M1040">
        <f>_xlfn.XLOOKUP(FraudData[[#This Row],[foreign_transaction]],ForeignRules[Foreign Transaction],ForeignRules[Risk Points],0)</f>
        <v>0</v>
      </c>
      <c r="N1040">
        <f>_xlfn.XLOOKUP(FraudData[[#This Row],[location_mismatch]],Table10[Location Mismatch],Table10[Risk Points],0)</f>
        <v>0</v>
      </c>
      <c r="O1040">
        <f>_xlfn.XLOOKUP(FraudData[[#This Row],[device_trust_score]],DeviceRules[Device Min],DeviceRules[Risk Points],,-1)</f>
        <v>0</v>
      </c>
      <c r="P1040">
        <f>_xlfn.XLOOKUP(FraudData[[#This Row],[velocity_last_24h]],VelocityRules[Velocity Min],VelocityRules[Risk Points],,-1)</f>
        <v>0</v>
      </c>
      <c r="Q1040">
        <f>_xlfn.XLOOKUP(FraudData[[#This Row],[merchant_category]],MerchantRules[Merchant Category],MerchantRules[Risk Points],0)</f>
        <v>0</v>
      </c>
      <c r="R1040">
        <f>SUM(FraudData[[#This Row],[Amount Risk]:[Merchant Risk]])</f>
        <v>0</v>
      </c>
      <c r="S1040" t="str" cm="1">
        <f t="array" ref="S1040">_xlfn.IFS(FraudData[[#This Row],[Fraud Risk Score]]&gt;=8,"High Risk",FraudData[[#This Row],[Fraud Risk Score]]&gt;=6,"Medium Risk",TRUE,"Low Risk")</f>
        <v>Low Risk</v>
      </c>
    </row>
    <row r="1041" spans="1:19">
      <c r="A1041">
        <v>1040</v>
      </c>
      <c r="B1041">
        <v>68.180000000000007</v>
      </c>
      <c r="C1041">
        <v>7</v>
      </c>
      <c r="D1041" t="s">
        <v>50</v>
      </c>
      <c r="E1041">
        <v>0</v>
      </c>
      <c r="F1041">
        <v>0</v>
      </c>
      <c r="G1041">
        <v>43</v>
      </c>
      <c r="H1041">
        <v>1</v>
      </c>
      <c r="I1041">
        <v>56</v>
      </c>
      <c r="J1041">
        <v>0</v>
      </c>
      <c r="K1041">
        <f>_xlfn.XLOOKUP(FraudData[[#This Row],[amount]],AmountRules[Amount Min],AmountRules[Risk Points],,-1)</f>
        <v>0</v>
      </c>
      <c r="L1041">
        <f>_xlfn.XLOOKUP(FraudData[[#This Row],[transaction_hour]],TimeRules[Hour Min],TimeRules[Risk Points],,-1)</f>
        <v>0</v>
      </c>
      <c r="M1041">
        <f>_xlfn.XLOOKUP(FraudData[[#This Row],[foreign_transaction]],ForeignRules[Foreign Transaction],ForeignRules[Risk Points],0)</f>
        <v>0</v>
      </c>
      <c r="N1041">
        <f>_xlfn.XLOOKUP(FraudData[[#This Row],[location_mismatch]],Table10[Location Mismatch],Table10[Risk Points],0)</f>
        <v>0</v>
      </c>
      <c r="O1041">
        <f>_xlfn.XLOOKUP(FraudData[[#This Row],[device_trust_score]],DeviceRules[Device Min],DeviceRules[Risk Points],,-1)</f>
        <v>2</v>
      </c>
      <c r="P1041">
        <f>_xlfn.XLOOKUP(FraudData[[#This Row],[velocity_last_24h]],VelocityRules[Velocity Min],VelocityRules[Risk Points],,-1)</f>
        <v>0</v>
      </c>
      <c r="Q1041">
        <f>_xlfn.XLOOKUP(FraudData[[#This Row],[merchant_category]],MerchantRules[Merchant Category],MerchantRules[Risk Points],0)</f>
        <v>0</v>
      </c>
      <c r="R1041">
        <f>SUM(FraudData[[#This Row],[Amount Risk]:[Merchant Risk]])</f>
        <v>2</v>
      </c>
      <c r="S1041" t="str" cm="1">
        <f t="array" ref="S1041">_xlfn.IFS(FraudData[[#This Row],[Fraud Risk Score]]&gt;=8,"High Risk",FraudData[[#This Row],[Fraud Risk Score]]&gt;=6,"Medium Risk",TRUE,"Low Risk")</f>
        <v>Low Risk</v>
      </c>
    </row>
    <row r="1042" spans="1:19">
      <c r="A1042">
        <v>1041</v>
      </c>
      <c r="B1042">
        <v>139.58000000000001</v>
      </c>
      <c r="C1042">
        <v>21</v>
      </c>
      <c r="D1042" t="s">
        <v>50</v>
      </c>
      <c r="E1042">
        <v>1</v>
      </c>
      <c r="F1042">
        <v>0</v>
      </c>
      <c r="G1042">
        <v>93</v>
      </c>
      <c r="H1042">
        <v>1</v>
      </c>
      <c r="I1042">
        <v>57</v>
      </c>
      <c r="J1042">
        <v>0</v>
      </c>
      <c r="K1042">
        <f>_xlfn.XLOOKUP(FraudData[[#This Row],[amount]],AmountRules[Amount Min],AmountRules[Risk Points],,-1)</f>
        <v>0</v>
      </c>
      <c r="L1042">
        <f>_xlfn.XLOOKUP(FraudData[[#This Row],[transaction_hour]],TimeRules[Hour Min],TimeRules[Risk Points],,-1)</f>
        <v>0</v>
      </c>
      <c r="M1042">
        <f>_xlfn.XLOOKUP(FraudData[[#This Row],[foreign_transaction]],ForeignRules[Foreign Transaction],ForeignRules[Risk Points],0)</f>
        <v>3</v>
      </c>
      <c r="N1042">
        <f>_xlfn.XLOOKUP(FraudData[[#This Row],[location_mismatch]],Table10[Location Mismatch],Table10[Risk Points],0)</f>
        <v>0</v>
      </c>
      <c r="O1042">
        <f>_xlfn.XLOOKUP(FraudData[[#This Row],[device_trust_score]],DeviceRules[Device Min],DeviceRules[Risk Points],,-1)</f>
        <v>0</v>
      </c>
      <c r="P1042">
        <f>_xlfn.XLOOKUP(FraudData[[#This Row],[velocity_last_24h]],VelocityRules[Velocity Min],VelocityRules[Risk Points],,-1)</f>
        <v>0</v>
      </c>
      <c r="Q1042">
        <f>_xlfn.XLOOKUP(FraudData[[#This Row],[merchant_category]],MerchantRules[Merchant Category],MerchantRules[Risk Points],0)</f>
        <v>0</v>
      </c>
      <c r="R1042">
        <f>SUM(FraudData[[#This Row],[Amount Risk]:[Merchant Risk]])</f>
        <v>3</v>
      </c>
      <c r="S1042" t="str" cm="1">
        <f t="array" ref="S1042">_xlfn.IFS(FraudData[[#This Row],[Fraud Risk Score]]&gt;=8,"High Risk",FraudData[[#This Row],[Fraud Risk Score]]&gt;=6,"Medium Risk",TRUE,"Low Risk")</f>
        <v>Low Risk</v>
      </c>
    </row>
    <row r="1043" spans="1:19">
      <c r="A1043">
        <v>1042</v>
      </c>
      <c r="B1043">
        <v>281.54000000000002</v>
      </c>
      <c r="C1043">
        <v>16</v>
      </c>
      <c r="D1043" t="s">
        <v>49</v>
      </c>
      <c r="E1043">
        <v>1</v>
      </c>
      <c r="F1043">
        <v>0</v>
      </c>
      <c r="G1043">
        <v>41</v>
      </c>
      <c r="H1043">
        <v>2</v>
      </c>
      <c r="I1043">
        <v>40</v>
      </c>
      <c r="J1043">
        <v>0</v>
      </c>
      <c r="K1043">
        <f>_xlfn.XLOOKUP(FraudData[[#This Row],[amount]],AmountRules[Amount Min],AmountRules[Risk Points],,-1)</f>
        <v>0</v>
      </c>
      <c r="L1043">
        <f>_xlfn.XLOOKUP(FraudData[[#This Row],[transaction_hour]],TimeRules[Hour Min],TimeRules[Risk Points],,-1)</f>
        <v>0</v>
      </c>
      <c r="M1043">
        <f>_xlfn.XLOOKUP(FraudData[[#This Row],[foreign_transaction]],ForeignRules[Foreign Transaction],ForeignRules[Risk Points],0)</f>
        <v>3</v>
      </c>
      <c r="N1043">
        <f>_xlfn.XLOOKUP(FraudData[[#This Row],[location_mismatch]],Table10[Location Mismatch],Table10[Risk Points],0)</f>
        <v>0</v>
      </c>
      <c r="O1043">
        <f>_xlfn.XLOOKUP(FraudData[[#This Row],[device_trust_score]],DeviceRules[Device Min],DeviceRules[Risk Points],,-1)</f>
        <v>2</v>
      </c>
      <c r="P1043">
        <f>_xlfn.XLOOKUP(FraudData[[#This Row],[velocity_last_24h]],VelocityRules[Velocity Min],VelocityRules[Risk Points],,-1)</f>
        <v>0</v>
      </c>
      <c r="Q1043">
        <f>_xlfn.XLOOKUP(FraudData[[#This Row],[merchant_category]],MerchantRules[Merchant Category],MerchantRules[Risk Points],0)</f>
        <v>1</v>
      </c>
      <c r="R1043">
        <f>SUM(FraudData[[#This Row],[Amount Risk]:[Merchant Risk]])</f>
        <v>6</v>
      </c>
      <c r="S1043" t="str" cm="1">
        <f t="array" ref="S1043">_xlfn.IFS(FraudData[[#This Row],[Fraud Risk Score]]&gt;=8,"High Risk",FraudData[[#This Row],[Fraud Risk Score]]&gt;=6,"Medium Risk",TRUE,"Low Risk")</f>
        <v>Medium Risk</v>
      </c>
    </row>
    <row r="1044" spans="1:19">
      <c r="A1044">
        <v>1043</v>
      </c>
      <c r="B1044">
        <v>69.09</v>
      </c>
      <c r="C1044">
        <v>16</v>
      </c>
      <c r="D1044" t="s">
        <v>47</v>
      </c>
      <c r="E1044">
        <v>0</v>
      </c>
      <c r="F1044">
        <v>0</v>
      </c>
      <c r="G1044">
        <v>52</v>
      </c>
      <c r="H1044">
        <v>2</v>
      </c>
      <c r="I1044">
        <v>40</v>
      </c>
      <c r="J1044">
        <v>0</v>
      </c>
      <c r="K1044">
        <f>_xlfn.XLOOKUP(FraudData[[#This Row],[amount]],AmountRules[Amount Min],AmountRules[Risk Points],,-1)</f>
        <v>0</v>
      </c>
      <c r="L1044">
        <f>_xlfn.XLOOKUP(FraudData[[#This Row],[transaction_hour]],TimeRules[Hour Min],TimeRules[Risk Points],,-1)</f>
        <v>0</v>
      </c>
      <c r="M1044">
        <f>_xlfn.XLOOKUP(FraudData[[#This Row],[foreign_transaction]],ForeignRules[Foreign Transaction],ForeignRules[Risk Points],0)</f>
        <v>0</v>
      </c>
      <c r="N1044">
        <f>_xlfn.XLOOKUP(FraudData[[#This Row],[location_mismatch]],Table10[Location Mismatch],Table10[Risk Points],0)</f>
        <v>0</v>
      </c>
      <c r="O1044">
        <f>_xlfn.XLOOKUP(FraudData[[#This Row],[device_trust_score]],DeviceRules[Device Min],DeviceRules[Risk Points],,-1)</f>
        <v>1</v>
      </c>
      <c r="P1044">
        <f>_xlfn.XLOOKUP(FraudData[[#This Row],[velocity_last_24h]],VelocityRules[Velocity Min],VelocityRules[Risk Points],,-1)</f>
        <v>0</v>
      </c>
      <c r="Q1044">
        <f>_xlfn.XLOOKUP(FraudData[[#This Row],[merchant_category]],MerchantRules[Merchant Category],MerchantRules[Risk Points],0)</f>
        <v>0</v>
      </c>
      <c r="R1044">
        <f>SUM(FraudData[[#This Row],[Amount Risk]:[Merchant Risk]])</f>
        <v>1</v>
      </c>
      <c r="S1044" t="str" cm="1">
        <f t="array" ref="S1044">_xlfn.IFS(FraudData[[#This Row],[Fraud Risk Score]]&gt;=8,"High Risk",FraudData[[#This Row],[Fraud Risk Score]]&gt;=6,"Medium Risk",TRUE,"Low Risk")</f>
        <v>Low Risk</v>
      </c>
    </row>
    <row r="1045" spans="1:19">
      <c r="A1045">
        <v>1044</v>
      </c>
      <c r="B1045">
        <v>176.98</v>
      </c>
      <c r="C1045">
        <v>15</v>
      </c>
      <c r="D1045" t="s">
        <v>46</v>
      </c>
      <c r="E1045">
        <v>0</v>
      </c>
      <c r="F1045">
        <v>0</v>
      </c>
      <c r="G1045">
        <v>60</v>
      </c>
      <c r="H1045">
        <v>1</v>
      </c>
      <c r="I1045">
        <v>60</v>
      </c>
      <c r="J1045">
        <v>0</v>
      </c>
      <c r="K1045">
        <f>_xlfn.XLOOKUP(FraudData[[#This Row],[amount]],AmountRules[Amount Min],AmountRules[Risk Points],,-1)</f>
        <v>0</v>
      </c>
      <c r="L1045">
        <f>_xlfn.XLOOKUP(FraudData[[#This Row],[transaction_hour]],TimeRules[Hour Min],TimeRules[Risk Points],,-1)</f>
        <v>0</v>
      </c>
      <c r="M1045">
        <f>_xlfn.XLOOKUP(FraudData[[#This Row],[foreign_transaction]],ForeignRules[Foreign Transaction],ForeignRules[Risk Points],0)</f>
        <v>0</v>
      </c>
      <c r="N1045">
        <f>_xlfn.XLOOKUP(FraudData[[#This Row],[location_mismatch]],Table10[Location Mismatch],Table10[Risk Points],0)</f>
        <v>0</v>
      </c>
      <c r="O1045">
        <f>_xlfn.XLOOKUP(FraudData[[#This Row],[device_trust_score]],DeviceRules[Device Min],DeviceRules[Risk Points],,-1)</f>
        <v>1</v>
      </c>
      <c r="P1045">
        <f>_xlfn.XLOOKUP(FraudData[[#This Row],[velocity_last_24h]],VelocityRules[Velocity Min],VelocityRules[Risk Points],,-1)</f>
        <v>0</v>
      </c>
      <c r="Q1045">
        <f>_xlfn.XLOOKUP(FraudData[[#This Row],[merchant_category]],MerchantRules[Merchant Category],MerchantRules[Risk Points],0)</f>
        <v>0</v>
      </c>
      <c r="R1045">
        <f>SUM(FraudData[[#This Row],[Amount Risk]:[Merchant Risk]])</f>
        <v>1</v>
      </c>
      <c r="S1045" t="str" cm="1">
        <f t="array" ref="S1045">_xlfn.IFS(FraudData[[#This Row],[Fraud Risk Score]]&gt;=8,"High Risk",FraudData[[#This Row],[Fraud Risk Score]]&gt;=6,"Medium Risk",TRUE,"Low Risk")</f>
        <v>Low Risk</v>
      </c>
    </row>
    <row r="1046" spans="1:19">
      <c r="A1046">
        <v>1045</v>
      </c>
      <c r="B1046">
        <v>390.85</v>
      </c>
      <c r="C1046">
        <v>21</v>
      </c>
      <c r="D1046" t="s">
        <v>49</v>
      </c>
      <c r="E1046">
        <v>1</v>
      </c>
      <c r="F1046">
        <v>0</v>
      </c>
      <c r="G1046">
        <v>62</v>
      </c>
      <c r="H1046">
        <v>0</v>
      </c>
      <c r="I1046">
        <v>54</v>
      </c>
      <c r="J1046">
        <v>0</v>
      </c>
      <c r="K1046">
        <f>_xlfn.XLOOKUP(FraudData[[#This Row],[amount]],AmountRules[Amount Min],AmountRules[Risk Points],,-1)</f>
        <v>0</v>
      </c>
      <c r="L1046">
        <f>_xlfn.XLOOKUP(FraudData[[#This Row],[transaction_hour]],TimeRules[Hour Min],TimeRules[Risk Points],,-1)</f>
        <v>0</v>
      </c>
      <c r="M1046">
        <f>_xlfn.XLOOKUP(FraudData[[#This Row],[foreign_transaction]],ForeignRules[Foreign Transaction],ForeignRules[Risk Points],0)</f>
        <v>3</v>
      </c>
      <c r="N1046">
        <f>_xlfn.XLOOKUP(FraudData[[#This Row],[location_mismatch]],Table10[Location Mismatch],Table10[Risk Points],0)</f>
        <v>0</v>
      </c>
      <c r="O1046">
        <f>_xlfn.XLOOKUP(FraudData[[#This Row],[device_trust_score]],DeviceRules[Device Min],DeviceRules[Risk Points],,-1)</f>
        <v>1</v>
      </c>
      <c r="P1046">
        <f>_xlfn.XLOOKUP(FraudData[[#This Row],[velocity_last_24h]],VelocityRules[Velocity Min],VelocityRules[Risk Points],,-1)</f>
        <v>0</v>
      </c>
      <c r="Q1046">
        <f>_xlfn.XLOOKUP(FraudData[[#This Row],[merchant_category]],MerchantRules[Merchant Category],MerchantRules[Risk Points],0)</f>
        <v>1</v>
      </c>
      <c r="R1046">
        <f>SUM(FraudData[[#This Row],[Amount Risk]:[Merchant Risk]])</f>
        <v>5</v>
      </c>
      <c r="S1046" t="str" cm="1">
        <f t="array" ref="S1046">_xlfn.IFS(FraudData[[#This Row],[Fraud Risk Score]]&gt;=8,"High Risk",FraudData[[#This Row],[Fraud Risk Score]]&gt;=6,"Medium Risk",TRUE,"Low Risk")</f>
        <v>Low Risk</v>
      </c>
    </row>
    <row r="1047" spans="1:19">
      <c r="A1047">
        <v>1046</v>
      </c>
      <c r="B1047">
        <v>172.22</v>
      </c>
      <c r="C1047">
        <v>1</v>
      </c>
      <c r="D1047" t="s">
        <v>47</v>
      </c>
      <c r="E1047">
        <v>0</v>
      </c>
      <c r="F1047">
        <v>0</v>
      </c>
      <c r="G1047">
        <v>94</v>
      </c>
      <c r="H1047">
        <v>1</v>
      </c>
      <c r="I1047">
        <v>59</v>
      </c>
      <c r="J1047">
        <v>0</v>
      </c>
      <c r="K1047">
        <f>_xlfn.XLOOKUP(FraudData[[#This Row],[amount]],AmountRules[Amount Min],AmountRules[Risk Points],,-1)</f>
        <v>0</v>
      </c>
      <c r="L1047">
        <f>_xlfn.XLOOKUP(FraudData[[#This Row],[transaction_hour]],TimeRules[Hour Min],TimeRules[Risk Points],,-1)</f>
        <v>3</v>
      </c>
      <c r="M1047">
        <f>_xlfn.XLOOKUP(FraudData[[#This Row],[foreign_transaction]],ForeignRules[Foreign Transaction],ForeignRules[Risk Points],0)</f>
        <v>0</v>
      </c>
      <c r="N1047">
        <f>_xlfn.XLOOKUP(FraudData[[#This Row],[location_mismatch]],Table10[Location Mismatch],Table10[Risk Points],0)</f>
        <v>0</v>
      </c>
      <c r="O1047">
        <f>_xlfn.XLOOKUP(FraudData[[#This Row],[device_trust_score]],DeviceRules[Device Min],DeviceRules[Risk Points],,-1)</f>
        <v>0</v>
      </c>
      <c r="P1047">
        <f>_xlfn.XLOOKUP(FraudData[[#This Row],[velocity_last_24h]],VelocityRules[Velocity Min],VelocityRules[Risk Points],,-1)</f>
        <v>0</v>
      </c>
      <c r="Q1047">
        <f>_xlfn.XLOOKUP(FraudData[[#This Row],[merchant_category]],MerchantRules[Merchant Category],MerchantRules[Risk Points],0)</f>
        <v>0</v>
      </c>
      <c r="R1047">
        <f>SUM(FraudData[[#This Row],[Amount Risk]:[Merchant Risk]])</f>
        <v>3</v>
      </c>
      <c r="S1047" t="str" cm="1">
        <f t="array" ref="S1047">_xlfn.IFS(FraudData[[#This Row],[Fraud Risk Score]]&gt;=8,"High Risk",FraudData[[#This Row],[Fraud Risk Score]]&gt;=6,"Medium Risk",TRUE,"Low Risk")</f>
        <v>Low Risk</v>
      </c>
    </row>
    <row r="1048" spans="1:19">
      <c r="A1048">
        <v>1047</v>
      </c>
      <c r="B1048">
        <v>47.74</v>
      </c>
      <c r="C1048">
        <v>7</v>
      </c>
      <c r="D1048" t="s">
        <v>46</v>
      </c>
      <c r="E1048">
        <v>0</v>
      </c>
      <c r="F1048">
        <v>0</v>
      </c>
      <c r="G1048">
        <v>50</v>
      </c>
      <c r="H1048">
        <v>1</v>
      </c>
      <c r="I1048">
        <v>69</v>
      </c>
      <c r="J1048">
        <v>0</v>
      </c>
      <c r="K1048">
        <f>_xlfn.XLOOKUP(FraudData[[#This Row],[amount]],AmountRules[Amount Min],AmountRules[Risk Points],,-1)</f>
        <v>0</v>
      </c>
      <c r="L1048">
        <f>_xlfn.XLOOKUP(FraudData[[#This Row],[transaction_hour]],TimeRules[Hour Min],TimeRules[Risk Points],,-1)</f>
        <v>0</v>
      </c>
      <c r="M1048">
        <f>_xlfn.XLOOKUP(FraudData[[#This Row],[foreign_transaction]],ForeignRules[Foreign Transaction],ForeignRules[Risk Points],0)</f>
        <v>0</v>
      </c>
      <c r="N1048">
        <f>_xlfn.XLOOKUP(FraudData[[#This Row],[location_mismatch]],Table10[Location Mismatch],Table10[Risk Points],0)</f>
        <v>0</v>
      </c>
      <c r="O1048">
        <f>_xlfn.XLOOKUP(FraudData[[#This Row],[device_trust_score]],DeviceRules[Device Min],DeviceRules[Risk Points],,-1)</f>
        <v>1</v>
      </c>
      <c r="P1048">
        <f>_xlfn.XLOOKUP(FraudData[[#This Row],[velocity_last_24h]],VelocityRules[Velocity Min],VelocityRules[Risk Points],,-1)</f>
        <v>0</v>
      </c>
      <c r="Q1048">
        <f>_xlfn.XLOOKUP(FraudData[[#This Row],[merchant_category]],MerchantRules[Merchant Category],MerchantRules[Risk Points],0)</f>
        <v>0</v>
      </c>
      <c r="R1048">
        <f>SUM(FraudData[[#This Row],[Amount Risk]:[Merchant Risk]])</f>
        <v>1</v>
      </c>
      <c r="S1048" t="str" cm="1">
        <f t="array" ref="S1048">_xlfn.IFS(FraudData[[#This Row],[Fraud Risk Score]]&gt;=8,"High Risk",FraudData[[#This Row],[Fraud Risk Score]]&gt;=6,"Medium Risk",TRUE,"Low Risk")</f>
        <v>Low Risk</v>
      </c>
    </row>
    <row r="1049" spans="1:19">
      <c r="A1049">
        <v>1048</v>
      </c>
      <c r="B1049">
        <v>4.45</v>
      </c>
      <c r="C1049">
        <v>16</v>
      </c>
      <c r="D1049" t="s">
        <v>49</v>
      </c>
      <c r="E1049">
        <v>0</v>
      </c>
      <c r="F1049">
        <v>0</v>
      </c>
      <c r="G1049">
        <v>25</v>
      </c>
      <c r="H1049">
        <v>3</v>
      </c>
      <c r="I1049">
        <v>47</v>
      </c>
      <c r="J1049">
        <v>0</v>
      </c>
      <c r="K1049">
        <f>_xlfn.XLOOKUP(FraudData[[#This Row],[amount]],AmountRules[Amount Min],AmountRules[Risk Points],,-1)</f>
        <v>0</v>
      </c>
      <c r="L1049">
        <f>_xlfn.XLOOKUP(FraudData[[#This Row],[transaction_hour]],TimeRules[Hour Min],TimeRules[Risk Points],,-1)</f>
        <v>0</v>
      </c>
      <c r="M1049">
        <f>_xlfn.XLOOKUP(FraudData[[#This Row],[foreign_transaction]],ForeignRules[Foreign Transaction],ForeignRules[Risk Points],0)</f>
        <v>0</v>
      </c>
      <c r="N1049">
        <f>_xlfn.XLOOKUP(FraudData[[#This Row],[location_mismatch]],Table10[Location Mismatch],Table10[Risk Points],0)</f>
        <v>0</v>
      </c>
      <c r="O1049">
        <f>_xlfn.XLOOKUP(FraudData[[#This Row],[device_trust_score]],DeviceRules[Device Min],DeviceRules[Risk Points],,-1)</f>
        <v>3</v>
      </c>
      <c r="P1049">
        <f>_xlfn.XLOOKUP(FraudData[[#This Row],[velocity_last_24h]],VelocityRules[Velocity Min],VelocityRules[Risk Points],,-1)</f>
        <v>0</v>
      </c>
      <c r="Q1049">
        <f>_xlfn.XLOOKUP(FraudData[[#This Row],[merchant_category]],MerchantRules[Merchant Category],MerchantRules[Risk Points],0)</f>
        <v>1</v>
      </c>
      <c r="R1049">
        <f>SUM(FraudData[[#This Row],[Amount Risk]:[Merchant Risk]])</f>
        <v>4</v>
      </c>
      <c r="S1049" t="str" cm="1">
        <f t="array" ref="S1049">_xlfn.IFS(FraudData[[#This Row],[Fraud Risk Score]]&gt;=8,"High Risk",FraudData[[#This Row],[Fraud Risk Score]]&gt;=6,"Medium Risk",TRUE,"Low Risk")</f>
        <v>Low Risk</v>
      </c>
    </row>
    <row r="1050" spans="1:19">
      <c r="A1050">
        <v>1049</v>
      </c>
      <c r="B1050">
        <v>367.38</v>
      </c>
      <c r="C1050">
        <v>12</v>
      </c>
      <c r="D1050" t="s">
        <v>48</v>
      </c>
      <c r="E1050">
        <v>1</v>
      </c>
      <c r="F1050">
        <v>0</v>
      </c>
      <c r="G1050">
        <v>26</v>
      </c>
      <c r="H1050">
        <v>3</v>
      </c>
      <c r="I1050">
        <v>33</v>
      </c>
      <c r="J1050">
        <v>0</v>
      </c>
      <c r="K1050">
        <f>_xlfn.XLOOKUP(FraudData[[#This Row],[amount]],AmountRules[Amount Min],AmountRules[Risk Points],,-1)</f>
        <v>0</v>
      </c>
      <c r="L1050">
        <f>_xlfn.XLOOKUP(FraudData[[#This Row],[transaction_hour]],TimeRules[Hour Min],TimeRules[Risk Points],,-1)</f>
        <v>0</v>
      </c>
      <c r="M1050">
        <f>_xlfn.XLOOKUP(FraudData[[#This Row],[foreign_transaction]],ForeignRules[Foreign Transaction],ForeignRules[Risk Points],0)</f>
        <v>3</v>
      </c>
      <c r="N1050">
        <f>_xlfn.XLOOKUP(FraudData[[#This Row],[location_mismatch]],Table10[Location Mismatch],Table10[Risk Points],0)</f>
        <v>0</v>
      </c>
      <c r="O1050">
        <f>_xlfn.XLOOKUP(FraudData[[#This Row],[device_trust_score]],DeviceRules[Device Min],DeviceRules[Risk Points],,-1)</f>
        <v>3</v>
      </c>
      <c r="P1050">
        <f>_xlfn.XLOOKUP(FraudData[[#This Row],[velocity_last_24h]],VelocityRules[Velocity Min],VelocityRules[Risk Points],,-1)</f>
        <v>0</v>
      </c>
      <c r="Q1050">
        <f>_xlfn.XLOOKUP(FraudData[[#This Row],[merchant_category]],MerchantRules[Merchant Category],MerchantRules[Risk Points],0)</f>
        <v>0</v>
      </c>
      <c r="R1050">
        <f>SUM(FraudData[[#This Row],[Amount Risk]:[Merchant Risk]])</f>
        <v>6</v>
      </c>
      <c r="S1050" t="str" cm="1">
        <f t="array" ref="S1050">_xlfn.IFS(FraudData[[#This Row],[Fraud Risk Score]]&gt;=8,"High Risk",FraudData[[#This Row],[Fraud Risk Score]]&gt;=6,"Medium Risk",TRUE,"Low Risk")</f>
        <v>Medium Risk</v>
      </c>
    </row>
    <row r="1051" spans="1:19">
      <c r="A1051">
        <v>1050</v>
      </c>
      <c r="B1051">
        <v>3.87</v>
      </c>
      <c r="C1051">
        <v>17</v>
      </c>
      <c r="D1051" t="s">
        <v>48</v>
      </c>
      <c r="E1051">
        <v>0</v>
      </c>
      <c r="F1051">
        <v>0</v>
      </c>
      <c r="G1051">
        <v>60</v>
      </c>
      <c r="H1051">
        <v>1</v>
      </c>
      <c r="I1051">
        <v>50</v>
      </c>
      <c r="J1051">
        <v>0</v>
      </c>
      <c r="K1051">
        <f>_xlfn.XLOOKUP(FraudData[[#This Row],[amount]],AmountRules[Amount Min],AmountRules[Risk Points],,-1)</f>
        <v>0</v>
      </c>
      <c r="L1051">
        <f>_xlfn.XLOOKUP(FraudData[[#This Row],[transaction_hour]],TimeRules[Hour Min],TimeRules[Risk Points],,-1)</f>
        <v>0</v>
      </c>
      <c r="M1051">
        <f>_xlfn.XLOOKUP(FraudData[[#This Row],[foreign_transaction]],ForeignRules[Foreign Transaction],ForeignRules[Risk Points],0)</f>
        <v>0</v>
      </c>
      <c r="N1051">
        <f>_xlfn.XLOOKUP(FraudData[[#This Row],[location_mismatch]],Table10[Location Mismatch],Table10[Risk Points],0)</f>
        <v>0</v>
      </c>
      <c r="O1051">
        <f>_xlfn.XLOOKUP(FraudData[[#This Row],[device_trust_score]],DeviceRules[Device Min],DeviceRules[Risk Points],,-1)</f>
        <v>1</v>
      </c>
      <c r="P1051">
        <f>_xlfn.XLOOKUP(FraudData[[#This Row],[velocity_last_24h]],VelocityRules[Velocity Min],VelocityRules[Risk Points],,-1)</f>
        <v>0</v>
      </c>
      <c r="Q1051">
        <f>_xlfn.XLOOKUP(FraudData[[#This Row],[merchant_category]],MerchantRules[Merchant Category],MerchantRules[Risk Points],0)</f>
        <v>0</v>
      </c>
      <c r="R1051">
        <f>SUM(FraudData[[#This Row],[Amount Risk]:[Merchant Risk]])</f>
        <v>1</v>
      </c>
      <c r="S1051" t="str" cm="1">
        <f t="array" ref="S1051">_xlfn.IFS(FraudData[[#This Row],[Fraud Risk Score]]&gt;=8,"High Risk",FraudData[[#This Row],[Fraud Risk Score]]&gt;=6,"Medium Risk",TRUE,"Low Risk")</f>
        <v>Low Risk</v>
      </c>
    </row>
    <row r="1052" spans="1:19">
      <c r="A1052">
        <v>1051</v>
      </c>
      <c r="B1052">
        <v>373.87</v>
      </c>
      <c r="C1052">
        <v>23</v>
      </c>
      <c r="D1052" t="s">
        <v>46</v>
      </c>
      <c r="E1052">
        <v>0</v>
      </c>
      <c r="F1052">
        <v>0</v>
      </c>
      <c r="G1052">
        <v>80</v>
      </c>
      <c r="H1052">
        <v>4</v>
      </c>
      <c r="I1052">
        <v>44</v>
      </c>
      <c r="J1052">
        <v>0</v>
      </c>
      <c r="K1052">
        <f>_xlfn.XLOOKUP(FraudData[[#This Row],[amount]],AmountRules[Amount Min],AmountRules[Risk Points],,-1)</f>
        <v>0</v>
      </c>
      <c r="L1052">
        <f>_xlfn.XLOOKUP(FraudData[[#This Row],[transaction_hour]],TimeRules[Hour Min],TimeRules[Risk Points],,-1)</f>
        <v>1</v>
      </c>
      <c r="M1052">
        <f>_xlfn.XLOOKUP(FraudData[[#This Row],[foreign_transaction]],ForeignRules[Foreign Transaction],ForeignRules[Risk Points],0)</f>
        <v>0</v>
      </c>
      <c r="N1052">
        <f>_xlfn.XLOOKUP(FraudData[[#This Row],[location_mismatch]],Table10[Location Mismatch],Table10[Risk Points],0)</f>
        <v>0</v>
      </c>
      <c r="O1052">
        <f>_xlfn.XLOOKUP(FraudData[[#This Row],[device_trust_score]],DeviceRules[Device Min],DeviceRules[Risk Points],,-1)</f>
        <v>0</v>
      </c>
      <c r="P1052">
        <f>_xlfn.XLOOKUP(FraudData[[#This Row],[velocity_last_24h]],VelocityRules[Velocity Min],VelocityRules[Risk Points],,-1)</f>
        <v>0</v>
      </c>
      <c r="Q1052">
        <f>_xlfn.XLOOKUP(FraudData[[#This Row],[merchant_category]],MerchantRules[Merchant Category],MerchantRules[Risk Points],0)</f>
        <v>0</v>
      </c>
      <c r="R1052">
        <f>SUM(FraudData[[#This Row],[Amount Risk]:[Merchant Risk]])</f>
        <v>1</v>
      </c>
      <c r="S1052" t="str" cm="1">
        <f t="array" ref="S1052">_xlfn.IFS(FraudData[[#This Row],[Fraud Risk Score]]&gt;=8,"High Risk",FraudData[[#This Row],[Fraud Risk Score]]&gt;=6,"Medium Risk",TRUE,"Low Risk")</f>
        <v>Low Risk</v>
      </c>
    </row>
    <row r="1053" spans="1:19">
      <c r="A1053">
        <v>1052</v>
      </c>
      <c r="B1053">
        <v>135.5</v>
      </c>
      <c r="C1053">
        <v>21</v>
      </c>
      <c r="D1053" t="s">
        <v>49</v>
      </c>
      <c r="E1053">
        <v>0</v>
      </c>
      <c r="F1053">
        <v>0</v>
      </c>
      <c r="G1053">
        <v>59</v>
      </c>
      <c r="H1053">
        <v>1</v>
      </c>
      <c r="I1053">
        <v>27</v>
      </c>
      <c r="J1053">
        <v>0</v>
      </c>
      <c r="K1053">
        <f>_xlfn.XLOOKUP(FraudData[[#This Row],[amount]],AmountRules[Amount Min],AmountRules[Risk Points],,-1)</f>
        <v>0</v>
      </c>
      <c r="L1053">
        <f>_xlfn.XLOOKUP(FraudData[[#This Row],[transaction_hour]],TimeRules[Hour Min],TimeRules[Risk Points],,-1)</f>
        <v>0</v>
      </c>
      <c r="M1053">
        <f>_xlfn.XLOOKUP(FraudData[[#This Row],[foreign_transaction]],ForeignRules[Foreign Transaction],ForeignRules[Risk Points],0)</f>
        <v>0</v>
      </c>
      <c r="N1053">
        <f>_xlfn.XLOOKUP(FraudData[[#This Row],[location_mismatch]],Table10[Location Mismatch],Table10[Risk Points],0)</f>
        <v>0</v>
      </c>
      <c r="O1053">
        <f>_xlfn.XLOOKUP(FraudData[[#This Row],[device_trust_score]],DeviceRules[Device Min],DeviceRules[Risk Points],,-1)</f>
        <v>1</v>
      </c>
      <c r="P1053">
        <f>_xlfn.XLOOKUP(FraudData[[#This Row],[velocity_last_24h]],VelocityRules[Velocity Min],VelocityRules[Risk Points],,-1)</f>
        <v>0</v>
      </c>
      <c r="Q1053">
        <f>_xlfn.XLOOKUP(FraudData[[#This Row],[merchant_category]],MerchantRules[Merchant Category],MerchantRules[Risk Points],0)</f>
        <v>1</v>
      </c>
      <c r="R1053">
        <f>SUM(FraudData[[#This Row],[Amount Risk]:[Merchant Risk]])</f>
        <v>2</v>
      </c>
      <c r="S1053" t="str" cm="1">
        <f t="array" ref="S1053">_xlfn.IFS(FraudData[[#This Row],[Fraud Risk Score]]&gt;=8,"High Risk",FraudData[[#This Row],[Fraud Risk Score]]&gt;=6,"Medium Risk",TRUE,"Low Risk")</f>
        <v>Low Risk</v>
      </c>
    </row>
    <row r="1054" spans="1:19">
      <c r="A1054">
        <v>1053</v>
      </c>
      <c r="B1054">
        <v>503.64</v>
      </c>
      <c r="C1054">
        <v>9</v>
      </c>
      <c r="D1054" t="s">
        <v>47</v>
      </c>
      <c r="E1054">
        <v>1</v>
      </c>
      <c r="F1054">
        <v>0</v>
      </c>
      <c r="G1054">
        <v>51</v>
      </c>
      <c r="H1054">
        <v>1</v>
      </c>
      <c r="I1054">
        <v>37</v>
      </c>
      <c r="J1054">
        <v>0</v>
      </c>
      <c r="K1054">
        <f>_xlfn.XLOOKUP(FraudData[[#This Row],[amount]],AmountRules[Amount Min],AmountRules[Risk Points],,-1)</f>
        <v>1</v>
      </c>
      <c r="L1054">
        <f>_xlfn.XLOOKUP(FraudData[[#This Row],[transaction_hour]],TimeRules[Hour Min],TimeRules[Risk Points],,-1)</f>
        <v>0</v>
      </c>
      <c r="M1054">
        <f>_xlfn.XLOOKUP(FraudData[[#This Row],[foreign_transaction]],ForeignRules[Foreign Transaction],ForeignRules[Risk Points],0)</f>
        <v>3</v>
      </c>
      <c r="N1054">
        <f>_xlfn.XLOOKUP(FraudData[[#This Row],[location_mismatch]],Table10[Location Mismatch],Table10[Risk Points],0)</f>
        <v>0</v>
      </c>
      <c r="O1054">
        <f>_xlfn.XLOOKUP(FraudData[[#This Row],[device_trust_score]],DeviceRules[Device Min],DeviceRules[Risk Points],,-1)</f>
        <v>1</v>
      </c>
      <c r="P1054">
        <f>_xlfn.XLOOKUP(FraudData[[#This Row],[velocity_last_24h]],VelocityRules[Velocity Min],VelocityRules[Risk Points],,-1)</f>
        <v>0</v>
      </c>
      <c r="Q1054">
        <f>_xlfn.XLOOKUP(FraudData[[#This Row],[merchant_category]],MerchantRules[Merchant Category],MerchantRules[Risk Points],0)</f>
        <v>0</v>
      </c>
      <c r="R1054">
        <f>SUM(FraudData[[#This Row],[Amount Risk]:[Merchant Risk]])</f>
        <v>5</v>
      </c>
      <c r="S1054" t="str" cm="1">
        <f t="array" ref="S1054">_xlfn.IFS(FraudData[[#This Row],[Fraud Risk Score]]&gt;=8,"High Risk",FraudData[[#This Row],[Fraud Risk Score]]&gt;=6,"Medium Risk",TRUE,"Low Risk")</f>
        <v>Low Risk</v>
      </c>
    </row>
    <row r="1055" spans="1:19">
      <c r="A1055">
        <v>1054</v>
      </c>
      <c r="B1055">
        <v>288.61</v>
      </c>
      <c r="C1055">
        <v>1</v>
      </c>
      <c r="D1055" t="s">
        <v>47</v>
      </c>
      <c r="E1055">
        <v>0</v>
      </c>
      <c r="F1055">
        <v>0</v>
      </c>
      <c r="G1055">
        <v>91</v>
      </c>
      <c r="H1055">
        <v>1</v>
      </c>
      <c r="I1055">
        <v>21</v>
      </c>
      <c r="J1055">
        <v>0</v>
      </c>
      <c r="K1055">
        <f>_xlfn.XLOOKUP(FraudData[[#This Row],[amount]],AmountRules[Amount Min],AmountRules[Risk Points],,-1)</f>
        <v>0</v>
      </c>
      <c r="L1055">
        <f>_xlfn.XLOOKUP(FraudData[[#This Row],[transaction_hour]],TimeRules[Hour Min],TimeRules[Risk Points],,-1)</f>
        <v>3</v>
      </c>
      <c r="M1055">
        <f>_xlfn.XLOOKUP(FraudData[[#This Row],[foreign_transaction]],ForeignRules[Foreign Transaction],ForeignRules[Risk Points],0)</f>
        <v>0</v>
      </c>
      <c r="N1055">
        <f>_xlfn.XLOOKUP(FraudData[[#This Row],[location_mismatch]],Table10[Location Mismatch],Table10[Risk Points],0)</f>
        <v>0</v>
      </c>
      <c r="O1055">
        <f>_xlfn.XLOOKUP(FraudData[[#This Row],[device_trust_score]],DeviceRules[Device Min],DeviceRules[Risk Points],,-1)</f>
        <v>0</v>
      </c>
      <c r="P1055">
        <f>_xlfn.XLOOKUP(FraudData[[#This Row],[velocity_last_24h]],VelocityRules[Velocity Min],VelocityRules[Risk Points],,-1)</f>
        <v>0</v>
      </c>
      <c r="Q1055">
        <f>_xlfn.XLOOKUP(FraudData[[#This Row],[merchant_category]],MerchantRules[Merchant Category],MerchantRules[Risk Points],0)</f>
        <v>0</v>
      </c>
      <c r="R1055">
        <f>SUM(FraudData[[#This Row],[Amount Risk]:[Merchant Risk]])</f>
        <v>3</v>
      </c>
      <c r="S1055" t="str" cm="1">
        <f t="array" ref="S1055">_xlfn.IFS(FraudData[[#This Row],[Fraud Risk Score]]&gt;=8,"High Risk",FraudData[[#This Row],[Fraud Risk Score]]&gt;=6,"Medium Risk",TRUE,"Low Risk")</f>
        <v>Low Risk</v>
      </c>
    </row>
    <row r="1056" spans="1:19">
      <c r="A1056">
        <v>1055</v>
      </c>
      <c r="B1056">
        <v>1112.79</v>
      </c>
      <c r="C1056">
        <v>1</v>
      </c>
      <c r="D1056" t="s">
        <v>49</v>
      </c>
      <c r="E1056">
        <v>0</v>
      </c>
      <c r="F1056">
        <v>0</v>
      </c>
      <c r="G1056">
        <v>80</v>
      </c>
      <c r="H1056">
        <v>1</v>
      </c>
      <c r="I1056">
        <v>37</v>
      </c>
      <c r="J1056">
        <v>0</v>
      </c>
      <c r="K1056">
        <f>_xlfn.XLOOKUP(FraudData[[#This Row],[amount]],AmountRules[Amount Min],AmountRules[Risk Points],,-1)</f>
        <v>3</v>
      </c>
      <c r="L1056">
        <f>_xlfn.XLOOKUP(FraudData[[#This Row],[transaction_hour]],TimeRules[Hour Min],TimeRules[Risk Points],,-1)</f>
        <v>3</v>
      </c>
      <c r="M1056">
        <f>_xlfn.XLOOKUP(FraudData[[#This Row],[foreign_transaction]],ForeignRules[Foreign Transaction],ForeignRules[Risk Points],0)</f>
        <v>0</v>
      </c>
      <c r="N1056">
        <f>_xlfn.XLOOKUP(FraudData[[#This Row],[location_mismatch]],Table10[Location Mismatch],Table10[Risk Points],0)</f>
        <v>0</v>
      </c>
      <c r="O1056">
        <f>_xlfn.XLOOKUP(FraudData[[#This Row],[device_trust_score]],DeviceRules[Device Min],DeviceRules[Risk Points],,-1)</f>
        <v>0</v>
      </c>
      <c r="P1056">
        <f>_xlfn.XLOOKUP(FraudData[[#This Row],[velocity_last_24h]],VelocityRules[Velocity Min],VelocityRules[Risk Points],,-1)</f>
        <v>0</v>
      </c>
      <c r="Q1056">
        <f>_xlfn.XLOOKUP(FraudData[[#This Row],[merchant_category]],MerchantRules[Merchant Category],MerchantRules[Risk Points],0)</f>
        <v>1</v>
      </c>
      <c r="R1056">
        <f>SUM(FraudData[[#This Row],[Amount Risk]:[Merchant Risk]])</f>
        <v>7</v>
      </c>
      <c r="S1056" t="str" cm="1">
        <f t="array" ref="S1056">_xlfn.IFS(FraudData[[#This Row],[Fraud Risk Score]]&gt;=8,"High Risk",FraudData[[#This Row],[Fraud Risk Score]]&gt;=6,"Medium Risk",TRUE,"Low Risk")</f>
        <v>Medium Risk</v>
      </c>
    </row>
    <row r="1057" spans="1:19">
      <c r="A1057">
        <v>1056</v>
      </c>
      <c r="B1057">
        <v>77.739999999999995</v>
      </c>
      <c r="C1057">
        <v>13</v>
      </c>
      <c r="D1057" t="s">
        <v>48</v>
      </c>
      <c r="E1057">
        <v>0</v>
      </c>
      <c r="F1057">
        <v>0</v>
      </c>
      <c r="G1057">
        <v>70</v>
      </c>
      <c r="H1057">
        <v>1</v>
      </c>
      <c r="I1057">
        <v>32</v>
      </c>
      <c r="J1057">
        <v>0</v>
      </c>
      <c r="K1057">
        <f>_xlfn.XLOOKUP(FraudData[[#This Row],[amount]],AmountRules[Amount Min],AmountRules[Risk Points],,-1)</f>
        <v>0</v>
      </c>
      <c r="L1057">
        <f>_xlfn.XLOOKUP(FraudData[[#This Row],[transaction_hour]],TimeRules[Hour Min],TimeRules[Risk Points],,-1)</f>
        <v>0</v>
      </c>
      <c r="M1057">
        <f>_xlfn.XLOOKUP(FraudData[[#This Row],[foreign_transaction]],ForeignRules[Foreign Transaction],ForeignRules[Risk Points],0)</f>
        <v>0</v>
      </c>
      <c r="N1057">
        <f>_xlfn.XLOOKUP(FraudData[[#This Row],[location_mismatch]],Table10[Location Mismatch],Table10[Risk Points],0)</f>
        <v>0</v>
      </c>
      <c r="O1057">
        <f>_xlfn.XLOOKUP(FraudData[[#This Row],[device_trust_score]],DeviceRules[Device Min],DeviceRules[Risk Points],,-1)</f>
        <v>0</v>
      </c>
      <c r="P1057">
        <f>_xlfn.XLOOKUP(FraudData[[#This Row],[velocity_last_24h]],VelocityRules[Velocity Min],VelocityRules[Risk Points],,-1)</f>
        <v>0</v>
      </c>
      <c r="Q1057">
        <f>_xlfn.XLOOKUP(FraudData[[#This Row],[merchant_category]],MerchantRules[Merchant Category],MerchantRules[Risk Points],0)</f>
        <v>0</v>
      </c>
      <c r="R1057">
        <f>SUM(FraudData[[#This Row],[Amount Risk]:[Merchant Risk]])</f>
        <v>0</v>
      </c>
      <c r="S1057" t="str" cm="1">
        <f t="array" ref="S1057">_xlfn.IFS(FraudData[[#This Row],[Fraud Risk Score]]&gt;=8,"High Risk",FraudData[[#This Row],[Fraud Risk Score]]&gt;=6,"Medium Risk",TRUE,"Low Risk")</f>
        <v>Low Risk</v>
      </c>
    </row>
    <row r="1058" spans="1:19">
      <c r="A1058">
        <v>1057</v>
      </c>
      <c r="B1058">
        <v>262.35000000000002</v>
      </c>
      <c r="C1058">
        <v>15</v>
      </c>
      <c r="D1058" t="s">
        <v>49</v>
      </c>
      <c r="E1058">
        <v>0</v>
      </c>
      <c r="F1058">
        <v>0</v>
      </c>
      <c r="G1058">
        <v>44</v>
      </c>
      <c r="H1058">
        <v>0</v>
      </c>
      <c r="I1058">
        <v>55</v>
      </c>
      <c r="J1058">
        <v>0</v>
      </c>
      <c r="K1058">
        <f>_xlfn.XLOOKUP(FraudData[[#This Row],[amount]],AmountRules[Amount Min],AmountRules[Risk Points],,-1)</f>
        <v>0</v>
      </c>
      <c r="L1058">
        <f>_xlfn.XLOOKUP(FraudData[[#This Row],[transaction_hour]],TimeRules[Hour Min],TimeRules[Risk Points],,-1)</f>
        <v>0</v>
      </c>
      <c r="M1058">
        <f>_xlfn.XLOOKUP(FraudData[[#This Row],[foreign_transaction]],ForeignRules[Foreign Transaction],ForeignRules[Risk Points],0)</f>
        <v>0</v>
      </c>
      <c r="N1058">
        <f>_xlfn.XLOOKUP(FraudData[[#This Row],[location_mismatch]],Table10[Location Mismatch],Table10[Risk Points],0)</f>
        <v>0</v>
      </c>
      <c r="O1058">
        <f>_xlfn.XLOOKUP(FraudData[[#This Row],[device_trust_score]],DeviceRules[Device Min],DeviceRules[Risk Points],,-1)</f>
        <v>2</v>
      </c>
      <c r="P1058">
        <f>_xlfn.XLOOKUP(FraudData[[#This Row],[velocity_last_24h]],VelocityRules[Velocity Min],VelocityRules[Risk Points],,-1)</f>
        <v>0</v>
      </c>
      <c r="Q1058">
        <f>_xlfn.XLOOKUP(FraudData[[#This Row],[merchant_category]],MerchantRules[Merchant Category],MerchantRules[Risk Points],0)</f>
        <v>1</v>
      </c>
      <c r="R1058">
        <f>SUM(FraudData[[#This Row],[Amount Risk]:[Merchant Risk]])</f>
        <v>3</v>
      </c>
      <c r="S1058" t="str" cm="1">
        <f t="array" ref="S1058">_xlfn.IFS(FraudData[[#This Row],[Fraud Risk Score]]&gt;=8,"High Risk",FraudData[[#This Row],[Fraud Risk Score]]&gt;=6,"Medium Risk",TRUE,"Low Risk")</f>
        <v>Low Risk</v>
      </c>
    </row>
    <row r="1059" spans="1:19">
      <c r="A1059">
        <v>1058</v>
      </c>
      <c r="B1059">
        <v>92.53</v>
      </c>
      <c r="C1059">
        <v>6</v>
      </c>
      <c r="D1059" t="s">
        <v>48</v>
      </c>
      <c r="E1059">
        <v>0</v>
      </c>
      <c r="F1059">
        <v>0</v>
      </c>
      <c r="G1059">
        <v>32</v>
      </c>
      <c r="H1059">
        <v>1</v>
      </c>
      <c r="I1059">
        <v>32</v>
      </c>
      <c r="J1059">
        <v>0</v>
      </c>
      <c r="K1059">
        <f>_xlfn.XLOOKUP(FraudData[[#This Row],[amount]],AmountRules[Amount Min],AmountRules[Risk Points],,-1)</f>
        <v>0</v>
      </c>
      <c r="L1059">
        <f>_xlfn.XLOOKUP(FraudData[[#This Row],[transaction_hour]],TimeRules[Hour Min],TimeRules[Risk Points],,-1)</f>
        <v>0</v>
      </c>
      <c r="M1059">
        <f>_xlfn.XLOOKUP(FraudData[[#This Row],[foreign_transaction]],ForeignRules[Foreign Transaction],ForeignRules[Risk Points],0)</f>
        <v>0</v>
      </c>
      <c r="N1059">
        <f>_xlfn.XLOOKUP(FraudData[[#This Row],[location_mismatch]],Table10[Location Mismatch],Table10[Risk Points],0)</f>
        <v>0</v>
      </c>
      <c r="O1059">
        <f>_xlfn.XLOOKUP(FraudData[[#This Row],[device_trust_score]],DeviceRules[Device Min],DeviceRules[Risk Points],,-1)</f>
        <v>2</v>
      </c>
      <c r="P1059">
        <f>_xlfn.XLOOKUP(FraudData[[#This Row],[velocity_last_24h]],VelocityRules[Velocity Min],VelocityRules[Risk Points],,-1)</f>
        <v>0</v>
      </c>
      <c r="Q1059">
        <f>_xlfn.XLOOKUP(FraudData[[#This Row],[merchant_category]],MerchantRules[Merchant Category],MerchantRules[Risk Points],0)</f>
        <v>0</v>
      </c>
      <c r="R1059">
        <f>SUM(FraudData[[#This Row],[Amount Risk]:[Merchant Risk]])</f>
        <v>2</v>
      </c>
      <c r="S1059" t="str" cm="1">
        <f t="array" ref="S1059">_xlfn.IFS(FraudData[[#This Row],[Fraud Risk Score]]&gt;=8,"High Risk",FraudData[[#This Row],[Fraud Risk Score]]&gt;=6,"Medium Risk",TRUE,"Low Risk")</f>
        <v>Low Risk</v>
      </c>
    </row>
    <row r="1060" spans="1:19">
      <c r="A1060">
        <v>1059</v>
      </c>
      <c r="B1060">
        <v>117.66</v>
      </c>
      <c r="C1060">
        <v>20</v>
      </c>
      <c r="D1060" t="s">
        <v>48</v>
      </c>
      <c r="E1060">
        <v>0</v>
      </c>
      <c r="F1060">
        <v>0</v>
      </c>
      <c r="G1060">
        <v>96</v>
      </c>
      <c r="H1060">
        <v>1</v>
      </c>
      <c r="I1060">
        <v>64</v>
      </c>
      <c r="J1060">
        <v>0</v>
      </c>
      <c r="K1060">
        <f>_xlfn.XLOOKUP(FraudData[[#This Row],[amount]],AmountRules[Amount Min],AmountRules[Risk Points],,-1)</f>
        <v>0</v>
      </c>
      <c r="L1060">
        <f>_xlfn.XLOOKUP(FraudData[[#This Row],[transaction_hour]],TimeRules[Hour Min],TimeRules[Risk Points],,-1)</f>
        <v>0</v>
      </c>
      <c r="M1060">
        <f>_xlfn.XLOOKUP(FraudData[[#This Row],[foreign_transaction]],ForeignRules[Foreign Transaction],ForeignRules[Risk Points],0)</f>
        <v>0</v>
      </c>
      <c r="N1060">
        <f>_xlfn.XLOOKUP(FraudData[[#This Row],[location_mismatch]],Table10[Location Mismatch],Table10[Risk Points],0)</f>
        <v>0</v>
      </c>
      <c r="O1060">
        <f>_xlfn.XLOOKUP(FraudData[[#This Row],[device_trust_score]],DeviceRules[Device Min],DeviceRules[Risk Points],,-1)</f>
        <v>0</v>
      </c>
      <c r="P1060">
        <f>_xlfn.XLOOKUP(FraudData[[#This Row],[velocity_last_24h]],VelocityRules[Velocity Min],VelocityRules[Risk Points],,-1)</f>
        <v>0</v>
      </c>
      <c r="Q1060">
        <f>_xlfn.XLOOKUP(FraudData[[#This Row],[merchant_category]],MerchantRules[Merchant Category],MerchantRules[Risk Points],0)</f>
        <v>0</v>
      </c>
      <c r="R1060">
        <f>SUM(FraudData[[#This Row],[Amount Risk]:[Merchant Risk]])</f>
        <v>0</v>
      </c>
      <c r="S1060" t="str" cm="1">
        <f t="array" ref="S1060">_xlfn.IFS(FraudData[[#This Row],[Fraud Risk Score]]&gt;=8,"High Risk",FraudData[[#This Row],[Fraud Risk Score]]&gt;=6,"Medium Risk",TRUE,"Low Risk")</f>
        <v>Low Risk</v>
      </c>
    </row>
    <row r="1061" spans="1:19">
      <c r="A1061">
        <v>1060</v>
      </c>
      <c r="B1061">
        <v>177.76</v>
      </c>
      <c r="C1061">
        <v>20</v>
      </c>
      <c r="D1061" t="s">
        <v>47</v>
      </c>
      <c r="E1061">
        <v>0</v>
      </c>
      <c r="F1061">
        <v>0</v>
      </c>
      <c r="G1061">
        <v>50</v>
      </c>
      <c r="H1061">
        <v>3</v>
      </c>
      <c r="I1061">
        <v>34</v>
      </c>
      <c r="J1061">
        <v>0</v>
      </c>
      <c r="K1061">
        <f>_xlfn.XLOOKUP(FraudData[[#This Row],[amount]],AmountRules[Amount Min],AmountRules[Risk Points],,-1)</f>
        <v>0</v>
      </c>
      <c r="L1061">
        <f>_xlfn.XLOOKUP(FraudData[[#This Row],[transaction_hour]],TimeRules[Hour Min],TimeRules[Risk Points],,-1)</f>
        <v>0</v>
      </c>
      <c r="M1061">
        <f>_xlfn.XLOOKUP(FraudData[[#This Row],[foreign_transaction]],ForeignRules[Foreign Transaction],ForeignRules[Risk Points],0)</f>
        <v>0</v>
      </c>
      <c r="N1061">
        <f>_xlfn.XLOOKUP(FraudData[[#This Row],[location_mismatch]],Table10[Location Mismatch],Table10[Risk Points],0)</f>
        <v>0</v>
      </c>
      <c r="O1061">
        <f>_xlfn.XLOOKUP(FraudData[[#This Row],[device_trust_score]],DeviceRules[Device Min],DeviceRules[Risk Points],,-1)</f>
        <v>1</v>
      </c>
      <c r="P1061">
        <f>_xlfn.XLOOKUP(FraudData[[#This Row],[velocity_last_24h]],VelocityRules[Velocity Min],VelocityRules[Risk Points],,-1)</f>
        <v>0</v>
      </c>
      <c r="Q1061">
        <f>_xlfn.XLOOKUP(FraudData[[#This Row],[merchant_category]],MerchantRules[Merchant Category],MerchantRules[Risk Points],0)</f>
        <v>0</v>
      </c>
      <c r="R1061">
        <f>SUM(FraudData[[#This Row],[Amount Risk]:[Merchant Risk]])</f>
        <v>1</v>
      </c>
      <c r="S1061" t="str" cm="1">
        <f t="array" ref="S1061">_xlfn.IFS(FraudData[[#This Row],[Fraud Risk Score]]&gt;=8,"High Risk",FraudData[[#This Row],[Fraud Risk Score]]&gt;=6,"Medium Risk",TRUE,"Low Risk")</f>
        <v>Low Risk</v>
      </c>
    </row>
    <row r="1062" spans="1:19">
      <c r="A1062">
        <v>1061</v>
      </c>
      <c r="B1062">
        <v>372.4</v>
      </c>
      <c r="C1062">
        <v>23</v>
      </c>
      <c r="D1062" t="s">
        <v>46</v>
      </c>
      <c r="E1062">
        <v>0</v>
      </c>
      <c r="F1062">
        <v>0</v>
      </c>
      <c r="G1062">
        <v>98</v>
      </c>
      <c r="H1062">
        <v>2</v>
      </c>
      <c r="I1062">
        <v>37</v>
      </c>
      <c r="J1062">
        <v>0</v>
      </c>
      <c r="K1062">
        <f>_xlfn.XLOOKUP(FraudData[[#This Row],[amount]],AmountRules[Amount Min],AmountRules[Risk Points],,-1)</f>
        <v>0</v>
      </c>
      <c r="L1062">
        <f>_xlfn.XLOOKUP(FraudData[[#This Row],[transaction_hour]],TimeRules[Hour Min],TimeRules[Risk Points],,-1)</f>
        <v>1</v>
      </c>
      <c r="M1062">
        <f>_xlfn.XLOOKUP(FraudData[[#This Row],[foreign_transaction]],ForeignRules[Foreign Transaction],ForeignRules[Risk Points],0)</f>
        <v>0</v>
      </c>
      <c r="N1062">
        <f>_xlfn.XLOOKUP(FraudData[[#This Row],[location_mismatch]],Table10[Location Mismatch],Table10[Risk Points],0)</f>
        <v>0</v>
      </c>
      <c r="O1062">
        <f>_xlfn.XLOOKUP(FraudData[[#This Row],[device_trust_score]],DeviceRules[Device Min],DeviceRules[Risk Points],,-1)</f>
        <v>0</v>
      </c>
      <c r="P1062">
        <f>_xlfn.XLOOKUP(FraudData[[#This Row],[velocity_last_24h]],VelocityRules[Velocity Min],VelocityRules[Risk Points],,-1)</f>
        <v>0</v>
      </c>
      <c r="Q1062">
        <f>_xlfn.XLOOKUP(FraudData[[#This Row],[merchant_category]],MerchantRules[Merchant Category],MerchantRules[Risk Points],0)</f>
        <v>0</v>
      </c>
      <c r="R1062">
        <f>SUM(FraudData[[#This Row],[Amount Risk]:[Merchant Risk]])</f>
        <v>1</v>
      </c>
      <c r="S1062" t="str" cm="1">
        <f t="array" ref="S1062">_xlfn.IFS(FraudData[[#This Row],[Fraud Risk Score]]&gt;=8,"High Risk",FraudData[[#This Row],[Fraud Risk Score]]&gt;=6,"Medium Risk",TRUE,"Low Risk")</f>
        <v>Low Risk</v>
      </c>
    </row>
    <row r="1063" spans="1:19">
      <c r="A1063">
        <v>1062</v>
      </c>
      <c r="B1063">
        <v>745.27</v>
      </c>
      <c r="C1063">
        <v>11</v>
      </c>
      <c r="D1063" t="s">
        <v>50</v>
      </c>
      <c r="E1063">
        <v>0</v>
      </c>
      <c r="F1063">
        <v>0</v>
      </c>
      <c r="G1063">
        <v>86</v>
      </c>
      <c r="H1063">
        <v>3</v>
      </c>
      <c r="I1063">
        <v>66</v>
      </c>
      <c r="J1063">
        <v>0</v>
      </c>
      <c r="K1063">
        <f>_xlfn.XLOOKUP(FraudData[[#This Row],[amount]],AmountRules[Amount Min],AmountRules[Risk Points],,-1)</f>
        <v>1</v>
      </c>
      <c r="L1063">
        <f>_xlfn.XLOOKUP(FraudData[[#This Row],[transaction_hour]],TimeRules[Hour Min],TimeRules[Risk Points],,-1)</f>
        <v>0</v>
      </c>
      <c r="M1063">
        <f>_xlfn.XLOOKUP(FraudData[[#This Row],[foreign_transaction]],ForeignRules[Foreign Transaction],ForeignRules[Risk Points],0)</f>
        <v>0</v>
      </c>
      <c r="N1063">
        <f>_xlfn.XLOOKUP(FraudData[[#This Row],[location_mismatch]],Table10[Location Mismatch],Table10[Risk Points],0)</f>
        <v>0</v>
      </c>
      <c r="O1063">
        <f>_xlfn.XLOOKUP(FraudData[[#This Row],[device_trust_score]],DeviceRules[Device Min],DeviceRules[Risk Points],,-1)</f>
        <v>0</v>
      </c>
      <c r="P1063">
        <f>_xlfn.XLOOKUP(FraudData[[#This Row],[velocity_last_24h]],VelocityRules[Velocity Min],VelocityRules[Risk Points],,-1)</f>
        <v>0</v>
      </c>
      <c r="Q1063">
        <f>_xlfn.XLOOKUP(FraudData[[#This Row],[merchant_category]],MerchantRules[Merchant Category],MerchantRules[Risk Points],0)</f>
        <v>0</v>
      </c>
      <c r="R1063">
        <f>SUM(FraudData[[#This Row],[Amount Risk]:[Merchant Risk]])</f>
        <v>1</v>
      </c>
      <c r="S1063" t="str" cm="1">
        <f t="array" ref="S1063">_xlfn.IFS(FraudData[[#This Row],[Fraud Risk Score]]&gt;=8,"High Risk",FraudData[[#This Row],[Fraud Risk Score]]&gt;=6,"Medium Risk",TRUE,"Low Risk")</f>
        <v>Low Risk</v>
      </c>
    </row>
    <row r="1064" spans="1:19">
      <c r="A1064">
        <v>1063</v>
      </c>
      <c r="B1064">
        <v>263.2</v>
      </c>
      <c r="C1064">
        <v>22</v>
      </c>
      <c r="D1064" t="s">
        <v>49</v>
      </c>
      <c r="E1064">
        <v>0</v>
      </c>
      <c r="F1064">
        <v>0</v>
      </c>
      <c r="G1064">
        <v>57</v>
      </c>
      <c r="H1064">
        <v>5</v>
      </c>
      <c r="I1064">
        <v>34</v>
      </c>
      <c r="J1064">
        <v>0</v>
      </c>
      <c r="K1064">
        <f>_xlfn.XLOOKUP(FraudData[[#This Row],[amount]],AmountRules[Amount Min],AmountRules[Risk Points],,-1)</f>
        <v>0</v>
      </c>
      <c r="L1064">
        <f>_xlfn.XLOOKUP(FraudData[[#This Row],[transaction_hour]],TimeRules[Hour Min],TimeRules[Risk Points],,-1)</f>
        <v>0</v>
      </c>
      <c r="M1064">
        <f>_xlfn.XLOOKUP(FraudData[[#This Row],[foreign_transaction]],ForeignRules[Foreign Transaction],ForeignRules[Risk Points],0)</f>
        <v>0</v>
      </c>
      <c r="N1064">
        <f>_xlfn.XLOOKUP(FraudData[[#This Row],[location_mismatch]],Table10[Location Mismatch],Table10[Risk Points],0)</f>
        <v>0</v>
      </c>
      <c r="O1064">
        <f>_xlfn.XLOOKUP(FraudData[[#This Row],[device_trust_score]],DeviceRules[Device Min],DeviceRules[Risk Points],,-1)</f>
        <v>1</v>
      </c>
      <c r="P1064">
        <f>_xlfn.XLOOKUP(FraudData[[#This Row],[velocity_last_24h]],VelocityRules[Velocity Min],VelocityRules[Risk Points],,-1)</f>
        <v>3</v>
      </c>
      <c r="Q1064">
        <f>_xlfn.XLOOKUP(FraudData[[#This Row],[merchant_category]],MerchantRules[Merchant Category],MerchantRules[Risk Points],0)</f>
        <v>1</v>
      </c>
      <c r="R1064">
        <f>SUM(FraudData[[#This Row],[Amount Risk]:[Merchant Risk]])</f>
        <v>5</v>
      </c>
      <c r="S1064" t="str" cm="1">
        <f t="array" ref="S1064">_xlfn.IFS(FraudData[[#This Row],[Fraud Risk Score]]&gt;=8,"High Risk",FraudData[[#This Row],[Fraud Risk Score]]&gt;=6,"Medium Risk",TRUE,"Low Risk")</f>
        <v>Low Risk</v>
      </c>
    </row>
    <row r="1065" spans="1:19">
      <c r="A1065">
        <v>1064</v>
      </c>
      <c r="B1065">
        <v>97.36</v>
      </c>
      <c r="C1065">
        <v>13</v>
      </c>
      <c r="D1065" t="s">
        <v>48</v>
      </c>
      <c r="E1065">
        <v>0</v>
      </c>
      <c r="F1065">
        <v>1</v>
      </c>
      <c r="G1065">
        <v>85</v>
      </c>
      <c r="H1065">
        <v>5</v>
      </c>
      <c r="I1065">
        <v>29</v>
      </c>
      <c r="J1065">
        <v>0</v>
      </c>
      <c r="K1065">
        <f>_xlfn.XLOOKUP(FraudData[[#This Row],[amount]],AmountRules[Amount Min],AmountRules[Risk Points],,-1)</f>
        <v>0</v>
      </c>
      <c r="L1065">
        <f>_xlfn.XLOOKUP(FraudData[[#This Row],[transaction_hour]],TimeRules[Hour Min],TimeRules[Risk Points],,-1)</f>
        <v>0</v>
      </c>
      <c r="M1065">
        <f>_xlfn.XLOOKUP(FraudData[[#This Row],[foreign_transaction]],ForeignRules[Foreign Transaction],ForeignRules[Risk Points],0)</f>
        <v>0</v>
      </c>
      <c r="N1065">
        <f>_xlfn.XLOOKUP(FraudData[[#This Row],[location_mismatch]],Table10[Location Mismatch],Table10[Risk Points],0)</f>
        <v>3</v>
      </c>
      <c r="O1065">
        <f>_xlfn.XLOOKUP(FraudData[[#This Row],[device_trust_score]],DeviceRules[Device Min],DeviceRules[Risk Points],,-1)</f>
        <v>0</v>
      </c>
      <c r="P1065">
        <f>_xlfn.XLOOKUP(FraudData[[#This Row],[velocity_last_24h]],VelocityRules[Velocity Min],VelocityRules[Risk Points],,-1)</f>
        <v>3</v>
      </c>
      <c r="Q1065">
        <f>_xlfn.XLOOKUP(FraudData[[#This Row],[merchant_category]],MerchantRules[Merchant Category],MerchantRules[Risk Points],0)</f>
        <v>0</v>
      </c>
      <c r="R1065">
        <f>SUM(FraudData[[#This Row],[Amount Risk]:[Merchant Risk]])</f>
        <v>6</v>
      </c>
      <c r="S1065" t="str" cm="1">
        <f t="array" ref="S1065">_xlfn.IFS(FraudData[[#This Row],[Fraud Risk Score]]&gt;=8,"High Risk",FraudData[[#This Row],[Fraud Risk Score]]&gt;=6,"Medium Risk",TRUE,"Low Risk")</f>
        <v>Medium Risk</v>
      </c>
    </row>
    <row r="1066" spans="1:19">
      <c r="A1066">
        <v>1065</v>
      </c>
      <c r="B1066">
        <v>98.47</v>
      </c>
      <c r="C1066">
        <v>3</v>
      </c>
      <c r="D1066" t="s">
        <v>49</v>
      </c>
      <c r="E1066">
        <v>0</v>
      </c>
      <c r="F1066">
        <v>1</v>
      </c>
      <c r="G1066">
        <v>44</v>
      </c>
      <c r="H1066">
        <v>2</v>
      </c>
      <c r="I1066">
        <v>28</v>
      </c>
      <c r="J1066">
        <v>0</v>
      </c>
      <c r="K1066">
        <f>_xlfn.XLOOKUP(FraudData[[#This Row],[amount]],AmountRules[Amount Min],AmountRules[Risk Points],,-1)</f>
        <v>0</v>
      </c>
      <c r="L1066">
        <f>_xlfn.XLOOKUP(FraudData[[#This Row],[transaction_hour]],TimeRules[Hour Min],TimeRules[Risk Points],,-1)</f>
        <v>3</v>
      </c>
      <c r="M1066">
        <f>_xlfn.XLOOKUP(FraudData[[#This Row],[foreign_transaction]],ForeignRules[Foreign Transaction],ForeignRules[Risk Points],0)</f>
        <v>0</v>
      </c>
      <c r="N1066">
        <f>_xlfn.XLOOKUP(FraudData[[#This Row],[location_mismatch]],Table10[Location Mismatch],Table10[Risk Points],0)</f>
        <v>3</v>
      </c>
      <c r="O1066">
        <f>_xlfn.XLOOKUP(FraudData[[#This Row],[device_trust_score]],DeviceRules[Device Min],DeviceRules[Risk Points],,-1)</f>
        <v>2</v>
      </c>
      <c r="P1066">
        <f>_xlfn.XLOOKUP(FraudData[[#This Row],[velocity_last_24h]],VelocityRules[Velocity Min],VelocityRules[Risk Points],,-1)</f>
        <v>0</v>
      </c>
      <c r="Q1066">
        <f>_xlfn.XLOOKUP(FraudData[[#This Row],[merchant_category]],MerchantRules[Merchant Category],MerchantRules[Risk Points],0)</f>
        <v>1</v>
      </c>
      <c r="R1066">
        <f>SUM(FraudData[[#This Row],[Amount Risk]:[Merchant Risk]])</f>
        <v>9</v>
      </c>
      <c r="S1066" t="str" cm="1">
        <f t="array" ref="S1066">_xlfn.IFS(FraudData[[#This Row],[Fraud Risk Score]]&gt;=8,"High Risk",FraudData[[#This Row],[Fraud Risk Score]]&gt;=6,"Medium Risk",TRUE,"Low Risk")</f>
        <v>High Risk</v>
      </c>
    </row>
    <row r="1067" spans="1:19">
      <c r="A1067">
        <v>1066</v>
      </c>
      <c r="B1067">
        <v>240.81</v>
      </c>
      <c r="C1067">
        <v>3</v>
      </c>
      <c r="D1067" t="s">
        <v>46</v>
      </c>
      <c r="E1067">
        <v>0</v>
      </c>
      <c r="F1067">
        <v>0</v>
      </c>
      <c r="G1067">
        <v>92</v>
      </c>
      <c r="H1067">
        <v>3</v>
      </c>
      <c r="I1067">
        <v>47</v>
      </c>
      <c r="J1067">
        <v>0</v>
      </c>
      <c r="K1067">
        <f>_xlfn.XLOOKUP(FraudData[[#This Row],[amount]],AmountRules[Amount Min],AmountRules[Risk Points],,-1)</f>
        <v>0</v>
      </c>
      <c r="L1067">
        <f>_xlfn.XLOOKUP(FraudData[[#This Row],[transaction_hour]],TimeRules[Hour Min],TimeRules[Risk Points],,-1)</f>
        <v>3</v>
      </c>
      <c r="M1067">
        <f>_xlfn.XLOOKUP(FraudData[[#This Row],[foreign_transaction]],ForeignRules[Foreign Transaction],ForeignRules[Risk Points],0)</f>
        <v>0</v>
      </c>
      <c r="N1067">
        <f>_xlfn.XLOOKUP(FraudData[[#This Row],[location_mismatch]],Table10[Location Mismatch],Table10[Risk Points],0)</f>
        <v>0</v>
      </c>
      <c r="O1067">
        <f>_xlfn.XLOOKUP(FraudData[[#This Row],[device_trust_score]],DeviceRules[Device Min],DeviceRules[Risk Points],,-1)</f>
        <v>0</v>
      </c>
      <c r="P1067">
        <f>_xlfn.XLOOKUP(FraudData[[#This Row],[velocity_last_24h]],VelocityRules[Velocity Min],VelocityRules[Risk Points],,-1)</f>
        <v>0</v>
      </c>
      <c r="Q1067">
        <f>_xlfn.XLOOKUP(FraudData[[#This Row],[merchant_category]],MerchantRules[Merchant Category],MerchantRules[Risk Points],0)</f>
        <v>0</v>
      </c>
      <c r="R1067">
        <f>SUM(FraudData[[#This Row],[Amount Risk]:[Merchant Risk]])</f>
        <v>3</v>
      </c>
      <c r="S1067" t="str" cm="1">
        <f t="array" ref="S1067">_xlfn.IFS(FraudData[[#This Row],[Fraud Risk Score]]&gt;=8,"High Risk",FraudData[[#This Row],[Fraud Risk Score]]&gt;=6,"Medium Risk",TRUE,"Low Risk")</f>
        <v>Low Risk</v>
      </c>
    </row>
    <row r="1068" spans="1:19">
      <c r="A1068">
        <v>1067</v>
      </c>
      <c r="B1068">
        <v>49.11</v>
      </c>
      <c r="C1068">
        <v>17</v>
      </c>
      <c r="D1068" t="s">
        <v>46</v>
      </c>
      <c r="E1068">
        <v>0</v>
      </c>
      <c r="F1068">
        <v>0</v>
      </c>
      <c r="G1068">
        <v>53</v>
      </c>
      <c r="H1068">
        <v>1</v>
      </c>
      <c r="I1068">
        <v>43</v>
      </c>
      <c r="J1068">
        <v>0</v>
      </c>
      <c r="K1068">
        <f>_xlfn.XLOOKUP(FraudData[[#This Row],[amount]],AmountRules[Amount Min],AmountRules[Risk Points],,-1)</f>
        <v>0</v>
      </c>
      <c r="L1068">
        <f>_xlfn.XLOOKUP(FraudData[[#This Row],[transaction_hour]],TimeRules[Hour Min],TimeRules[Risk Points],,-1)</f>
        <v>0</v>
      </c>
      <c r="M1068">
        <f>_xlfn.XLOOKUP(FraudData[[#This Row],[foreign_transaction]],ForeignRules[Foreign Transaction],ForeignRules[Risk Points],0)</f>
        <v>0</v>
      </c>
      <c r="N1068">
        <f>_xlfn.XLOOKUP(FraudData[[#This Row],[location_mismatch]],Table10[Location Mismatch],Table10[Risk Points],0)</f>
        <v>0</v>
      </c>
      <c r="O1068">
        <f>_xlfn.XLOOKUP(FraudData[[#This Row],[device_trust_score]],DeviceRules[Device Min],DeviceRules[Risk Points],,-1)</f>
        <v>1</v>
      </c>
      <c r="P1068">
        <f>_xlfn.XLOOKUP(FraudData[[#This Row],[velocity_last_24h]],VelocityRules[Velocity Min],VelocityRules[Risk Points],,-1)</f>
        <v>0</v>
      </c>
      <c r="Q1068">
        <f>_xlfn.XLOOKUP(FraudData[[#This Row],[merchant_category]],MerchantRules[Merchant Category],MerchantRules[Risk Points],0)</f>
        <v>0</v>
      </c>
      <c r="R1068">
        <f>SUM(FraudData[[#This Row],[Amount Risk]:[Merchant Risk]])</f>
        <v>1</v>
      </c>
      <c r="S1068" t="str" cm="1">
        <f t="array" ref="S1068">_xlfn.IFS(FraudData[[#This Row],[Fraud Risk Score]]&gt;=8,"High Risk",FraudData[[#This Row],[Fraud Risk Score]]&gt;=6,"Medium Risk",TRUE,"Low Risk")</f>
        <v>Low Risk</v>
      </c>
    </row>
    <row r="1069" spans="1:19">
      <c r="A1069">
        <v>1068</v>
      </c>
      <c r="B1069">
        <v>21.07</v>
      </c>
      <c r="C1069">
        <v>2</v>
      </c>
      <c r="D1069" t="s">
        <v>50</v>
      </c>
      <c r="E1069">
        <v>0</v>
      </c>
      <c r="F1069">
        <v>0</v>
      </c>
      <c r="G1069">
        <v>70</v>
      </c>
      <c r="H1069">
        <v>1</v>
      </c>
      <c r="I1069">
        <v>65</v>
      </c>
      <c r="J1069">
        <v>0</v>
      </c>
      <c r="K1069">
        <f>_xlfn.XLOOKUP(FraudData[[#This Row],[amount]],AmountRules[Amount Min],AmountRules[Risk Points],,-1)</f>
        <v>0</v>
      </c>
      <c r="L1069">
        <f>_xlfn.XLOOKUP(FraudData[[#This Row],[transaction_hour]],TimeRules[Hour Min],TimeRules[Risk Points],,-1)</f>
        <v>3</v>
      </c>
      <c r="M1069">
        <f>_xlfn.XLOOKUP(FraudData[[#This Row],[foreign_transaction]],ForeignRules[Foreign Transaction],ForeignRules[Risk Points],0)</f>
        <v>0</v>
      </c>
      <c r="N1069">
        <f>_xlfn.XLOOKUP(FraudData[[#This Row],[location_mismatch]],Table10[Location Mismatch],Table10[Risk Points],0)</f>
        <v>0</v>
      </c>
      <c r="O1069">
        <f>_xlfn.XLOOKUP(FraudData[[#This Row],[device_trust_score]],DeviceRules[Device Min],DeviceRules[Risk Points],,-1)</f>
        <v>0</v>
      </c>
      <c r="P1069">
        <f>_xlfn.XLOOKUP(FraudData[[#This Row],[velocity_last_24h]],VelocityRules[Velocity Min],VelocityRules[Risk Points],,-1)</f>
        <v>0</v>
      </c>
      <c r="Q1069">
        <f>_xlfn.XLOOKUP(FraudData[[#This Row],[merchant_category]],MerchantRules[Merchant Category],MerchantRules[Risk Points],0)</f>
        <v>0</v>
      </c>
      <c r="R1069">
        <f>SUM(FraudData[[#This Row],[Amount Risk]:[Merchant Risk]])</f>
        <v>3</v>
      </c>
      <c r="S1069" t="str" cm="1">
        <f t="array" ref="S1069">_xlfn.IFS(FraudData[[#This Row],[Fraud Risk Score]]&gt;=8,"High Risk",FraudData[[#This Row],[Fraud Risk Score]]&gt;=6,"Medium Risk",TRUE,"Low Risk")</f>
        <v>Low Risk</v>
      </c>
    </row>
    <row r="1070" spans="1:19">
      <c r="A1070">
        <v>1069</v>
      </c>
      <c r="B1070">
        <v>78.83</v>
      </c>
      <c r="C1070">
        <v>0</v>
      </c>
      <c r="D1070" t="s">
        <v>50</v>
      </c>
      <c r="E1070">
        <v>0</v>
      </c>
      <c r="F1070">
        <v>0</v>
      </c>
      <c r="G1070">
        <v>61</v>
      </c>
      <c r="H1070">
        <v>2</v>
      </c>
      <c r="I1070">
        <v>42</v>
      </c>
      <c r="J1070">
        <v>0</v>
      </c>
      <c r="K1070">
        <f>_xlfn.XLOOKUP(FraudData[[#This Row],[amount]],AmountRules[Amount Min],AmountRules[Risk Points],,-1)</f>
        <v>0</v>
      </c>
      <c r="L1070">
        <f>_xlfn.XLOOKUP(FraudData[[#This Row],[transaction_hour]],TimeRules[Hour Min],TimeRules[Risk Points],,-1)</f>
        <v>3</v>
      </c>
      <c r="M1070">
        <f>_xlfn.XLOOKUP(FraudData[[#This Row],[foreign_transaction]],ForeignRules[Foreign Transaction],ForeignRules[Risk Points],0)</f>
        <v>0</v>
      </c>
      <c r="N1070">
        <f>_xlfn.XLOOKUP(FraudData[[#This Row],[location_mismatch]],Table10[Location Mismatch],Table10[Risk Points],0)</f>
        <v>0</v>
      </c>
      <c r="O1070">
        <f>_xlfn.XLOOKUP(FraudData[[#This Row],[device_trust_score]],DeviceRules[Device Min],DeviceRules[Risk Points],,-1)</f>
        <v>1</v>
      </c>
      <c r="P1070">
        <f>_xlfn.XLOOKUP(FraudData[[#This Row],[velocity_last_24h]],VelocityRules[Velocity Min],VelocityRules[Risk Points],,-1)</f>
        <v>0</v>
      </c>
      <c r="Q1070">
        <f>_xlfn.XLOOKUP(FraudData[[#This Row],[merchant_category]],MerchantRules[Merchant Category],MerchantRules[Risk Points],0)</f>
        <v>0</v>
      </c>
      <c r="R1070">
        <f>SUM(FraudData[[#This Row],[Amount Risk]:[Merchant Risk]])</f>
        <v>4</v>
      </c>
      <c r="S1070" t="str" cm="1">
        <f t="array" ref="S1070">_xlfn.IFS(FraudData[[#This Row],[Fraud Risk Score]]&gt;=8,"High Risk",FraudData[[#This Row],[Fraud Risk Score]]&gt;=6,"Medium Risk",TRUE,"Low Risk")</f>
        <v>Low Risk</v>
      </c>
    </row>
    <row r="1071" spans="1:19">
      <c r="A1071">
        <v>1070</v>
      </c>
      <c r="B1071">
        <v>60.95</v>
      </c>
      <c r="C1071">
        <v>16</v>
      </c>
      <c r="D1071" t="s">
        <v>48</v>
      </c>
      <c r="E1071">
        <v>0</v>
      </c>
      <c r="F1071">
        <v>0</v>
      </c>
      <c r="G1071">
        <v>77</v>
      </c>
      <c r="H1071">
        <v>4</v>
      </c>
      <c r="I1071">
        <v>62</v>
      </c>
      <c r="J1071">
        <v>0</v>
      </c>
      <c r="K1071">
        <f>_xlfn.XLOOKUP(FraudData[[#This Row],[amount]],AmountRules[Amount Min],AmountRules[Risk Points],,-1)</f>
        <v>0</v>
      </c>
      <c r="L1071">
        <f>_xlfn.XLOOKUP(FraudData[[#This Row],[transaction_hour]],TimeRules[Hour Min],TimeRules[Risk Points],,-1)</f>
        <v>0</v>
      </c>
      <c r="M1071">
        <f>_xlfn.XLOOKUP(FraudData[[#This Row],[foreign_transaction]],ForeignRules[Foreign Transaction],ForeignRules[Risk Points],0)</f>
        <v>0</v>
      </c>
      <c r="N1071">
        <f>_xlfn.XLOOKUP(FraudData[[#This Row],[location_mismatch]],Table10[Location Mismatch],Table10[Risk Points],0)</f>
        <v>0</v>
      </c>
      <c r="O1071">
        <f>_xlfn.XLOOKUP(FraudData[[#This Row],[device_trust_score]],DeviceRules[Device Min],DeviceRules[Risk Points],,-1)</f>
        <v>0</v>
      </c>
      <c r="P1071">
        <f>_xlfn.XLOOKUP(FraudData[[#This Row],[velocity_last_24h]],VelocityRules[Velocity Min],VelocityRules[Risk Points],,-1)</f>
        <v>0</v>
      </c>
      <c r="Q1071">
        <f>_xlfn.XLOOKUP(FraudData[[#This Row],[merchant_category]],MerchantRules[Merchant Category],MerchantRules[Risk Points],0)</f>
        <v>0</v>
      </c>
      <c r="R1071">
        <f>SUM(FraudData[[#This Row],[Amount Risk]:[Merchant Risk]])</f>
        <v>0</v>
      </c>
      <c r="S1071" t="str" cm="1">
        <f t="array" ref="S1071">_xlfn.IFS(FraudData[[#This Row],[Fraud Risk Score]]&gt;=8,"High Risk",FraudData[[#This Row],[Fraud Risk Score]]&gt;=6,"Medium Risk",TRUE,"Low Risk")</f>
        <v>Low Risk</v>
      </c>
    </row>
    <row r="1072" spans="1:19">
      <c r="A1072">
        <v>1071</v>
      </c>
      <c r="B1072">
        <v>63.25</v>
      </c>
      <c r="C1072">
        <v>6</v>
      </c>
      <c r="D1072" t="s">
        <v>50</v>
      </c>
      <c r="E1072">
        <v>0</v>
      </c>
      <c r="F1072">
        <v>1</v>
      </c>
      <c r="G1072">
        <v>29</v>
      </c>
      <c r="H1072">
        <v>1</v>
      </c>
      <c r="I1072">
        <v>34</v>
      </c>
      <c r="J1072">
        <v>0</v>
      </c>
      <c r="K1072">
        <f>_xlfn.XLOOKUP(FraudData[[#This Row],[amount]],AmountRules[Amount Min],AmountRules[Risk Points],,-1)</f>
        <v>0</v>
      </c>
      <c r="L1072">
        <f>_xlfn.XLOOKUP(FraudData[[#This Row],[transaction_hour]],TimeRules[Hour Min],TimeRules[Risk Points],,-1)</f>
        <v>0</v>
      </c>
      <c r="M1072">
        <f>_xlfn.XLOOKUP(FraudData[[#This Row],[foreign_transaction]],ForeignRules[Foreign Transaction],ForeignRules[Risk Points],0)</f>
        <v>0</v>
      </c>
      <c r="N1072">
        <f>_xlfn.XLOOKUP(FraudData[[#This Row],[location_mismatch]],Table10[Location Mismatch],Table10[Risk Points],0)</f>
        <v>3</v>
      </c>
      <c r="O1072">
        <f>_xlfn.XLOOKUP(FraudData[[#This Row],[device_trust_score]],DeviceRules[Device Min],DeviceRules[Risk Points],,-1)</f>
        <v>3</v>
      </c>
      <c r="P1072">
        <f>_xlfn.XLOOKUP(FraudData[[#This Row],[velocity_last_24h]],VelocityRules[Velocity Min],VelocityRules[Risk Points],,-1)</f>
        <v>0</v>
      </c>
      <c r="Q1072">
        <f>_xlfn.XLOOKUP(FraudData[[#This Row],[merchant_category]],MerchantRules[Merchant Category],MerchantRules[Risk Points],0)</f>
        <v>0</v>
      </c>
      <c r="R1072">
        <f>SUM(FraudData[[#This Row],[Amount Risk]:[Merchant Risk]])</f>
        <v>6</v>
      </c>
      <c r="S1072" t="str" cm="1">
        <f t="array" ref="S1072">_xlfn.IFS(FraudData[[#This Row],[Fraud Risk Score]]&gt;=8,"High Risk",FraudData[[#This Row],[Fraud Risk Score]]&gt;=6,"Medium Risk",TRUE,"Low Risk")</f>
        <v>Medium Risk</v>
      </c>
    </row>
    <row r="1073" spans="1:19">
      <c r="A1073">
        <v>1072</v>
      </c>
      <c r="B1073">
        <v>47.89</v>
      </c>
      <c r="C1073">
        <v>15</v>
      </c>
      <c r="D1073" t="s">
        <v>48</v>
      </c>
      <c r="E1073">
        <v>0</v>
      </c>
      <c r="F1073">
        <v>0</v>
      </c>
      <c r="G1073">
        <v>90</v>
      </c>
      <c r="H1073">
        <v>3</v>
      </c>
      <c r="I1073">
        <v>58</v>
      </c>
      <c r="J1073">
        <v>0</v>
      </c>
      <c r="K1073">
        <f>_xlfn.XLOOKUP(FraudData[[#This Row],[amount]],AmountRules[Amount Min],AmountRules[Risk Points],,-1)</f>
        <v>0</v>
      </c>
      <c r="L1073">
        <f>_xlfn.XLOOKUP(FraudData[[#This Row],[transaction_hour]],TimeRules[Hour Min],TimeRules[Risk Points],,-1)</f>
        <v>0</v>
      </c>
      <c r="M1073">
        <f>_xlfn.XLOOKUP(FraudData[[#This Row],[foreign_transaction]],ForeignRules[Foreign Transaction],ForeignRules[Risk Points],0)</f>
        <v>0</v>
      </c>
      <c r="N1073">
        <f>_xlfn.XLOOKUP(FraudData[[#This Row],[location_mismatch]],Table10[Location Mismatch],Table10[Risk Points],0)</f>
        <v>0</v>
      </c>
      <c r="O1073">
        <f>_xlfn.XLOOKUP(FraudData[[#This Row],[device_trust_score]],DeviceRules[Device Min],DeviceRules[Risk Points],,-1)</f>
        <v>0</v>
      </c>
      <c r="P1073">
        <f>_xlfn.XLOOKUP(FraudData[[#This Row],[velocity_last_24h]],VelocityRules[Velocity Min],VelocityRules[Risk Points],,-1)</f>
        <v>0</v>
      </c>
      <c r="Q1073">
        <f>_xlfn.XLOOKUP(FraudData[[#This Row],[merchant_category]],MerchantRules[Merchant Category],MerchantRules[Risk Points],0)</f>
        <v>0</v>
      </c>
      <c r="R1073">
        <f>SUM(FraudData[[#This Row],[Amount Risk]:[Merchant Risk]])</f>
        <v>0</v>
      </c>
      <c r="S1073" t="str" cm="1">
        <f t="array" ref="S1073">_xlfn.IFS(FraudData[[#This Row],[Fraud Risk Score]]&gt;=8,"High Risk",FraudData[[#This Row],[Fraud Risk Score]]&gt;=6,"Medium Risk",TRUE,"Low Risk")</f>
        <v>Low Risk</v>
      </c>
    </row>
    <row r="1074" spans="1:19">
      <c r="A1074">
        <v>1073</v>
      </c>
      <c r="B1074">
        <v>7.74</v>
      </c>
      <c r="C1074">
        <v>4</v>
      </c>
      <c r="D1074" t="s">
        <v>47</v>
      </c>
      <c r="E1074">
        <v>1</v>
      </c>
      <c r="F1074">
        <v>0</v>
      </c>
      <c r="G1074">
        <v>39</v>
      </c>
      <c r="H1074">
        <v>1</v>
      </c>
      <c r="I1074">
        <v>18</v>
      </c>
      <c r="J1074">
        <v>0</v>
      </c>
      <c r="K1074">
        <f>_xlfn.XLOOKUP(FraudData[[#This Row],[amount]],AmountRules[Amount Min],AmountRules[Risk Points],,-1)</f>
        <v>0</v>
      </c>
      <c r="L1074">
        <f>_xlfn.XLOOKUP(FraudData[[#This Row],[transaction_hour]],TimeRules[Hour Min],TimeRules[Risk Points],,-1)</f>
        <v>0</v>
      </c>
      <c r="M1074">
        <f>_xlfn.XLOOKUP(FraudData[[#This Row],[foreign_transaction]],ForeignRules[Foreign Transaction],ForeignRules[Risk Points],0)</f>
        <v>3</v>
      </c>
      <c r="N1074">
        <f>_xlfn.XLOOKUP(FraudData[[#This Row],[location_mismatch]],Table10[Location Mismatch],Table10[Risk Points],0)</f>
        <v>0</v>
      </c>
      <c r="O1074">
        <f>_xlfn.XLOOKUP(FraudData[[#This Row],[device_trust_score]],DeviceRules[Device Min],DeviceRules[Risk Points],,-1)</f>
        <v>2</v>
      </c>
      <c r="P1074">
        <f>_xlfn.XLOOKUP(FraudData[[#This Row],[velocity_last_24h]],VelocityRules[Velocity Min],VelocityRules[Risk Points],,-1)</f>
        <v>0</v>
      </c>
      <c r="Q1074">
        <f>_xlfn.XLOOKUP(FraudData[[#This Row],[merchant_category]],MerchantRules[Merchant Category],MerchantRules[Risk Points],0)</f>
        <v>0</v>
      </c>
      <c r="R1074">
        <f>SUM(FraudData[[#This Row],[Amount Risk]:[Merchant Risk]])</f>
        <v>5</v>
      </c>
      <c r="S1074" t="str" cm="1">
        <f t="array" ref="S1074">_xlfn.IFS(FraudData[[#This Row],[Fraud Risk Score]]&gt;=8,"High Risk",FraudData[[#This Row],[Fraud Risk Score]]&gt;=6,"Medium Risk",TRUE,"Low Risk")</f>
        <v>Low Risk</v>
      </c>
    </row>
    <row r="1075" spans="1:19">
      <c r="A1075">
        <v>1074</v>
      </c>
      <c r="B1075">
        <v>3.25</v>
      </c>
      <c r="C1075">
        <v>18</v>
      </c>
      <c r="D1075" t="s">
        <v>48</v>
      </c>
      <c r="E1075">
        <v>0</v>
      </c>
      <c r="F1075">
        <v>0</v>
      </c>
      <c r="G1075">
        <v>70</v>
      </c>
      <c r="H1075">
        <v>2</v>
      </c>
      <c r="I1075">
        <v>67</v>
      </c>
      <c r="J1075">
        <v>0</v>
      </c>
      <c r="K1075">
        <f>_xlfn.XLOOKUP(FraudData[[#This Row],[amount]],AmountRules[Amount Min],AmountRules[Risk Points],,-1)</f>
        <v>0</v>
      </c>
      <c r="L1075">
        <f>_xlfn.XLOOKUP(FraudData[[#This Row],[transaction_hour]],TimeRules[Hour Min],TimeRules[Risk Points],,-1)</f>
        <v>0</v>
      </c>
      <c r="M1075">
        <f>_xlfn.XLOOKUP(FraudData[[#This Row],[foreign_transaction]],ForeignRules[Foreign Transaction],ForeignRules[Risk Points],0)</f>
        <v>0</v>
      </c>
      <c r="N1075">
        <f>_xlfn.XLOOKUP(FraudData[[#This Row],[location_mismatch]],Table10[Location Mismatch],Table10[Risk Points],0)</f>
        <v>0</v>
      </c>
      <c r="O1075">
        <f>_xlfn.XLOOKUP(FraudData[[#This Row],[device_trust_score]],DeviceRules[Device Min],DeviceRules[Risk Points],,-1)</f>
        <v>0</v>
      </c>
      <c r="P1075">
        <f>_xlfn.XLOOKUP(FraudData[[#This Row],[velocity_last_24h]],VelocityRules[Velocity Min],VelocityRules[Risk Points],,-1)</f>
        <v>0</v>
      </c>
      <c r="Q1075">
        <f>_xlfn.XLOOKUP(FraudData[[#This Row],[merchant_category]],MerchantRules[Merchant Category],MerchantRules[Risk Points],0)</f>
        <v>0</v>
      </c>
      <c r="R1075">
        <f>SUM(FraudData[[#This Row],[Amount Risk]:[Merchant Risk]])</f>
        <v>0</v>
      </c>
      <c r="S1075" t="str" cm="1">
        <f t="array" ref="S1075">_xlfn.IFS(FraudData[[#This Row],[Fraud Risk Score]]&gt;=8,"High Risk",FraudData[[#This Row],[Fraud Risk Score]]&gt;=6,"Medium Risk",TRUE,"Low Risk")</f>
        <v>Low Risk</v>
      </c>
    </row>
    <row r="1076" spans="1:19">
      <c r="A1076">
        <v>1075</v>
      </c>
      <c r="B1076">
        <v>792</v>
      </c>
      <c r="C1076">
        <v>6</v>
      </c>
      <c r="D1076" t="s">
        <v>50</v>
      </c>
      <c r="E1076">
        <v>0</v>
      </c>
      <c r="F1076">
        <v>0</v>
      </c>
      <c r="G1076">
        <v>81</v>
      </c>
      <c r="H1076">
        <v>1</v>
      </c>
      <c r="I1076">
        <v>43</v>
      </c>
      <c r="J1076">
        <v>0</v>
      </c>
      <c r="K1076">
        <f>_xlfn.XLOOKUP(FraudData[[#This Row],[amount]],AmountRules[Amount Min],AmountRules[Risk Points],,-1)</f>
        <v>1</v>
      </c>
      <c r="L1076">
        <f>_xlfn.XLOOKUP(FraudData[[#This Row],[transaction_hour]],TimeRules[Hour Min],TimeRules[Risk Points],,-1)</f>
        <v>0</v>
      </c>
      <c r="M1076">
        <f>_xlfn.XLOOKUP(FraudData[[#This Row],[foreign_transaction]],ForeignRules[Foreign Transaction],ForeignRules[Risk Points],0)</f>
        <v>0</v>
      </c>
      <c r="N1076">
        <f>_xlfn.XLOOKUP(FraudData[[#This Row],[location_mismatch]],Table10[Location Mismatch],Table10[Risk Points],0)</f>
        <v>0</v>
      </c>
      <c r="O1076">
        <f>_xlfn.XLOOKUP(FraudData[[#This Row],[device_trust_score]],DeviceRules[Device Min],DeviceRules[Risk Points],,-1)</f>
        <v>0</v>
      </c>
      <c r="P1076">
        <f>_xlfn.XLOOKUP(FraudData[[#This Row],[velocity_last_24h]],VelocityRules[Velocity Min],VelocityRules[Risk Points],,-1)</f>
        <v>0</v>
      </c>
      <c r="Q1076">
        <f>_xlfn.XLOOKUP(FraudData[[#This Row],[merchant_category]],MerchantRules[Merchant Category],MerchantRules[Risk Points],0)</f>
        <v>0</v>
      </c>
      <c r="R1076">
        <f>SUM(FraudData[[#This Row],[Amount Risk]:[Merchant Risk]])</f>
        <v>1</v>
      </c>
      <c r="S1076" t="str" cm="1">
        <f t="array" ref="S1076">_xlfn.IFS(FraudData[[#This Row],[Fraud Risk Score]]&gt;=8,"High Risk",FraudData[[#This Row],[Fraud Risk Score]]&gt;=6,"Medium Risk",TRUE,"Low Risk")</f>
        <v>Low Risk</v>
      </c>
    </row>
    <row r="1077" spans="1:19">
      <c r="A1077">
        <v>1076</v>
      </c>
      <c r="B1077">
        <v>100.48</v>
      </c>
      <c r="C1077">
        <v>13</v>
      </c>
      <c r="D1077" t="s">
        <v>49</v>
      </c>
      <c r="E1077">
        <v>0</v>
      </c>
      <c r="F1077">
        <v>1</v>
      </c>
      <c r="G1077">
        <v>32</v>
      </c>
      <c r="H1077">
        <v>2</v>
      </c>
      <c r="I1077">
        <v>20</v>
      </c>
      <c r="J1077">
        <v>0</v>
      </c>
      <c r="K1077">
        <f>_xlfn.XLOOKUP(FraudData[[#This Row],[amount]],AmountRules[Amount Min],AmountRules[Risk Points],,-1)</f>
        <v>0</v>
      </c>
      <c r="L1077">
        <f>_xlfn.XLOOKUP(FraudData[[#This Row],[transaction_hour]],TimeRules[Hour Min],TimeRules[Risk Points],,-1)</f>
        <v>0</v>
      </c>
      <c r="M1077">
        <f>_xlfn.XLOOKUP(FraudData[[#This Row],[foreign_transaction]],ForeignRules[Foreign Transaction],ForeignRules[Risk Points],0)</f>
        <v>0</v>
      </c>
      <c r="N1077">
        <f>_xlfn.XLOOKUP(FraudData[[#This Row],[location_mismatch]],Table10[Location Mismatch],Table10[Risk Points],0)</f>
        <v>3</v>
      </c>
      <c r="O1077">
        <f>_xlfn.XLOOKUP(FraudData[[#This Row],[device_trust_score]],DeviceRules[Device Min],DeviceRules[Risk Points],,-1)</f>
        <v>2</v>
      </c>
      <c r="P1077">
        <f>_xlfn.XLOOKUP(FraudData[[#This Row],[velocity_last_24h]],VelocityRules[Velocity Min],VelocityRules[Risk Points],,-1)</f>
        <v>0</v>
      </c>
      <c r="Q1077">
        <f>_xlfn.XLOOKUP(FraudData[[#This Row],[merchant_category]],MerchantRules[Merchant Category],MerchantRules[Risk Points],0)</f>
        <v>1</v>
      </c>
      <c r="R1077">
        <f>SUM(FraudData[[#This Row],[Amount Risk]:[Merchant Risk]])</f>
        <v>6</v>
      </c>
      <c r="S1077" t="str" cm="1">
        <f t="array" ref="S1077">_xlfn.IFS(FraudData[[#This Row],[Fraud Risk Score]]&gt;=8,"High Risk",FraudData[[#This Row],[Fraud Risk Score]]&gt;=6,"Medium Risk",TRUE,"Low Risk")</f>
        <v>Medium Risk</v>
      </c>
    </row>
    <row r="1078" spans="1:19">
      <c r="A1078">
        <v>1077</v>
      </c>
      <c r="B1078">
        <v>87.31</v>
      </c>
      <c r="C1078">
        <v>1</v>
      </c>
      <c r="D1078" t="s">
        <v>50</v>
      </c>
      <c r="E1078">
        <v>0</v>
      </c>
      <c r="F1078">
        <v>0</v>
      </c>
      <c r="G1078">
        <v>61</v>
      </c>
      <c r="H1078">
        <v>3</v>
      </c>
      <c r="I1078">
        <v>60</v>
      </c>
      <c r="J1078">
        <v>0</v>
      </c>
      <c r="K1078">
        <f>_xlfn.XLOOKUP(FraudData[[#This Row],[amount]],AmountRules[Amount Min],AmountRules[Risk Points],,-1)</f>
        <v>0</v>
      </c>
      <c r="L1078">
        <f>_xlfn.XLOOKUP(FraudData[[#This Row],[transaction_hour]],TimeRules[Hour Min],TimeRules[Risk Points],,-1)</f>
        <v>3</v>
      </c>
      <c r="M1078">
        <f>_xlfn.XLOOKUP(FraudData[[#This Row],[foreign_transaction]],ForeignRules[Foreign Transaction],ForeignRules[Risk Points],0)</f>
        <v>0</v>
      </c>
      <c r="N1078">
        <f>_xlfn.XLOOKUP(FraudData[[#This Row],[location_mismatch]],Table10[Location Mismatch],Table10[Risk Points],0)</f>
        <v>0</v>
      </c>
      <c r="O1078">
        <f>_xlfn.XLOOKUP(FraudData[[#This Row],[device_trust_score]],DeviceRules[Device Min],DeviceRules[Risk Points],,-1)</f>
        <v>1</v>
      </c>
      <c r="P1078">
        <f>_xlfn.XLOOKUP(FraudData[[#This Row],[velocity_last_24h]],VelocityRules[Velocity Min],VelocityRules[Risk Points],,-1)</f>
        <v>0</v>
      </c>
      <c r="Q1078">
        <f>_xlfn.XLOOKUP(FraudData[[#This Row],[merchant_category]],MerchantRules[Merchant Category],MerchantRules[Risk Points],0)</f>
        <v>0</v>
      </c>
      <c r="R1078">
        <f>SUM(FraudData[[#This Row],[Amount Risk]:[Merchant Risk]])</f>
        <v>4</v>
      </c>
      <c r="S1078" t="str" cm="1">
        <f t="array" ref="S1078">_xlfn.IFS(FraudData[[#This Row],[Fraud Risk Score]]&gt;=8,"High Risk",FraudData[[#This Row],[Fraud Risk Score]]&gt;=6,"Medium Risk",TRUE,"Low Risk")</f>
        <v>Low Risk</v>
      </c>
    </row>
    <row r="1079" spans="1:19">
      <c r="A1079">
        <v>1078</v>
      </c>
      <c r="B1079">
        <v>204.9</v>
      </c>
      <c r="C1079">
        <v>2</v>
      </c>
      <c r="D1079" t="s">
        <v>46</v>
      </c>
      <c r="E1079">
        <v>0</v>
      </c>
      <c r="F1079">
        <v>0</v>
      </c>
      <c r="G1079">
        <v>81</v>
      </c>
      <c r="H1079">
        <v>0</v>
      </c>
      <c r="I1079">
        <v>28</v>
      </c>
      <c r="J1079">
        <v>0</v>
      </c>
      <c r="K1079">
        <f>_xlfn.XLOOKUP(FraudData[[#This Row],[amount]],AmountRules[Amount Min],AmountRules[Risk Points],,-1)</f>
        <v>0</v>
      </c>
      <c r="L1079">
        <f>_xlfn.XLOOKUP(FraudData[[#This Row],[transaction_hour]],TimeRules[Hour Min],TimeRules[Risk Points],,-1)</f>
        <v>3</v>
      </c>
      <c r="M1079">
        <f>_xlfn.XLOOKUP(FraudData[[#This Row],[foreign_transaction]],ForeignRules[Foreign Transaction],ForeignRules[Risk Points],0)</f>
        <v>0</v>
      </c>
      <c r="N1079">
        <f>_xlfn.XLOOKUP(FraudData[[#This Row],[location_mismatch]],Table10[Location Mismatch],Table10[Risk Points],0)</f>
        <v>0</v>
      </c>
      <c r="O1079">
        <f>_xlfn.XLOOKUP(FraudData[[#This Row],[device_trust_score]],DeviceRules[Device Min],DeviceRules[Risk Points],,-1)</f>
        <v>0</v>
      </c>
      <c r="P1079">
        <f>_xlfn.XLOOKUP(FraudData[[#This Row],[velocity_last_24h]],VelocityRules[Velocity Min],VelocityRules[Risk Points],,-1)</f>
        <v>0</v>
      </c>
      <c r="Q1079">
        <f>_xlfn.XLOOKUP(FraudData[[#This Row],[merchant_category]],MerchantRules[Merchant Category],MerchantRules[Risk Points],0)</f>
        <v>0</v>
      </c>
      <c r="R1079">
        <f>SUM(FraudData[[#This Row],[Amount Risk]:[Merchant Risk]])</f>
        <v>3</v>
      </c>
      <c r="S1079" t="str" cm="1">
        <f t="array" ref="S1079">_xlfn.IFS(FraudData[[#This Row],[Fraud Risk Score]]&gt;=8,"High Risk",FraudData[[#This Row],[Fraud Risk Score]]&gt;=6,"Medium Risk",TRUE,"Low Risk")</f>
        <v>Low Risk</v>
      </c>
    </row>
    <row r="1080" spans="1:19">
      <c r="A1080">
        <v>1079</v>
      </c>
      <c r="B1080">
        <v>44.32</v>
      </c>
      <c r="C1080">
        <v>16</v>
      </c>
      <c r="D1080" t="s">
        <v>50</v>
      </c>
      <c r="E1080">
        <v>0</v>
      </c>
      <c r="F1080">
        <v>0</v>
      </c>
      <c r="G1080">
        <v>38</v>
      </c>
      <c r="H1080">
        <v>1</v>
      </c>
      <c r="I1080">
        <v>64</v>
      </c>
      <c r="J1080">
        <v>0</v>
      </c>
      <c r="K1080">
        <f>_xlfn.XLOOKUP(FraudData[[#This Row],[amount]],AmountRules[Amount Min],AmountRules[Risk Points],,-1)</f>
        <v>0</v>
      </c>
      <c r="L1080">
        <f>_xlfn.XLOOKUP(FraudData[[#This Row],[transaction_hour]],TimeRules[Hour Min],TimeRules[Risk Points],,-1)</f>
        <v>0</v>
      </c>
      <c r="M1080">
        <f>_xlfn.XLOOKUP(FraudData[[#This Row],[foreign_transaction]],ForeignRules[Foreign Transaction],ForeignRules[Risk Points],0)</f>
        <v>0</v>
      </c>
      <c r="N1080">
        <f>_xlfn.XLOOKUP(FraudData[[#This Row],[location_mismatch]],Table10[Location Mismatch],Table10[Risk Points],0)</f>
        <v>0</v>
      </c>
      <c r="O1080">
        <f>_xlfn.XLOOKUP(FraudData[[#This Row],[device_trust_score]],DeviceRules[Device Min],DeviceRules[Risk Points],,-1)</f>
        <v>2</v>
      </c>
      <c r="P1080">
        <f>_xlfn.XLOOKUP(FraudData[[#This Row],[velocity_last_24h]],VelocityRules[Velocity Min],VelocityRules[Risk Points],,-1)</f>
        <v>0</v>
      </c>
      <c r="Q1080">
        <f>_xlfn.XLOOKUP(FraudData[[#This Row],[merchant_category]],MerchantRules[Merchant Category],MerchantRules[Risk Points],0)</f>
        <v>0</v>
      </c>
      <c r="R1080">
        <f>SUM(FraudData[[#This Row],[Amount Risk]:[Merchant Risk]])</f>
        <v>2</v>
      </c>
      <c r="S1080" t="str" cm="1">
        <f t="array" ref="S1080">_xlfn.IFS(FraudData[[#This Row],[Fraud Risk Score]]&gt;=8,"High Risk",FraudData[[#This Row],[Fraud Risk Score]]&gt;=6,"Medium Risk",TRUE,"Low Risk")</f>
        <v>Low Risk</v>
      </c>
    </row>
    <row r="1081" spans="1:19">
      <c r="A1081">
        <v>1080</v>
      </c>
      <c r="B1081">
        <v>539.09</v>
      </c>
      <c r="C1081">
        <v>15</v>
      </c>
      <c r="D1081" t="s">
        <v>47</v>
      </c>
      <c r="E1081">
        <v>0</v>
      </c>
      <c r="F1081">
        <v>0</v>
      </c>
      <c r="G1081">
        <v>29</v>
      </c>
      <c r="H1081">
        <v>2</v>
      </c>
      <c r="I1081">
        <v>45</v>
      </c>
      <c r="J1081">
        <v>0</v>
      </c>
      <c r="K1081">
        <f>_xlfn.XLOOKUP(FraudData[[#This Row],[amount]],AmountRules[Amount Min],AmountRules[Risk Points],,-1)</f>
        <v>1</v>
      </c>
      <c r="L1081">
        <f>_xlfn.XLOOKUP(FraudData[[#This Row],[transaction_hour]],TimeRules[Hour Min],TimeRules[Risk Points],,-1)</f>
        <v>0</v>
      </c>
      <c r="M1081">
        <f>_xlfn.XLOOKUP(FraudData[[#This Row],[foreign_transaction]],ForeignRules[Foreign Transaction],ForeignRules[Risk Points],0)</f>
        <v>0</v>
      </c>
      <c r="N1081">
        <f>_xlfn.XLOOKUP(FraudData[[#This Row],[location_mismatch]],Table10[Location Mismatch],Table10[Risk Points],0)</f>
        <v>0</v>
      </c>
      <c r="O1081">
        <f>_xlfn.XLOOKUP(FraudData[[#This Row],[device_trust_score]],DeviceRules[Device Min],DeviceRules[Risk Points],,-1)</f>
        <v>3</v>
      </c>
      <c r="P1081">
        <f>_xlfn.XLOOKUP(FraudData[[#This Row],[velocity_last_24h]],VelocityRules[Velocity Min],VelocityRules[Risk Points],,-1)</f>
        <v>0</v>
      </c>
      <c r="Q1081">
        <f>_xlfn.XLOOKUP(FraudData[[#This Row],[merchant_category]],MerchantRules[Merchant Category],MerchantRules[Risk Points],0)</f>
        <v>0</v>
      </c>
      <c r="R1081">
        <f>SUM(FraudData[[#This Row],[Amount Risk]:[Merchant Risk]])</f>
        <v>4</v>
      </c>
      <c r="S1081" t="str" cm="1">
        <f t="array" ref="S1081">_xlfn.IFS(FraudData[[#This Row],[Fraud Risk Score]]&gt;=8,"High Risk",FraudData[[#This Row],[Fraud Risk Score]]&gt;=6,"Medium Risk",TRUE,"Low Risk")</f>
        <v>Low Risk</v>
      </c>
    </row>
    <row r="1082" spans="1:19">
      <c r="A1082">
        <v>1081</v>
      </c>
      <c r="B1082">
        <v>277.81</v>
      </c>
      <c r="C1082">
        <v>7</v>
      </c>
      <c r="D1082" t="s">
        <v>48</v>
      </c>
      <c r="E1082">
        <v>0</v>
      </c>
      <c r="F1082">
        <v>0</v>
      </c>
      <c r="G1082">
        <v>97</v>
      </c>
      <c r="H1082">
        <v>0</v>
      </c>
      <c r="I1082">
        <v>45</v>
      </c>
      <c r="J1082">
        <v>0</v>
      </c>
      <c r="K1082">
        <f>_xlfn.XLOOKUP(FraudData[[#This Row],[amount]],AmountRules[Amount Min],AmountRules[Risk Points],,-1)</f>
        <v>0</v>
      </c>
      <c r="L1082">
        <f>_xlfn.XLOOKUP(FraudData[[#This Row],[transaction_hour]],TimeRules[Hour Min],TimeRules[Risk Points],,-1)</f>
        <v>0</v>
      </c>
      <c r="M1082">
        <f>_xlfn.XLOOKUP(FraudData[[#This Row],[foreign_transaction]],ForeignRules[Foreign Transaction],ForeignRules[Risk Points],0)</f>
        <v>0</v>
      </c>
      <c r="N1082">
        <f>_xlfn.XLOOKUP(FraudData[[#This Row],[location_mismatch]],Table10[Location Mismatch],Table10[Risk Points],0)</f>
        <v>0</v>
      </c>
      <c r="O1082">
        <f>_xlfn.XLOOKUP(FraudData[[#This Row],[device_trust_score]],DeviceRules[Device Min],DeviceRules[Risk Points],,-1)</f>
        <v>0</v>
      </c>
      <c r="P1082">
        <f>_xlfn.XLOOKUP(FraudData[[#This Row],[velocity_last_24h]],VelocityRules[Velocity Min],VelocityRules[Risk Points],,-1)</f>
        <v>0</v>
      </c>
      <c r="Q1082">
        <f>_xlfn.XLOOKUP(FraudData[[#This Row],[merchant_category]],MerchantRules[Merchant Category],MerchantRules[Risk Points],0)</f>
        <v>0</v>
      </c>
      <c r="R1082">
        <f>SUM(FraudData[[#This Row],[Amount Risk]:[Merchant Risk]])</f>
        <v>0</v>
      </c>
      <c r="S1082" t="str" cm="1">
        <f t="array" ref="S1082">_xlfn.IFS(FraudData[[#This Row],[Fraud Risk Score]]&gt;=8,"High Risk",FraudData[[#This Row],[Fraud Risk Score]]&gt;=6,"Medium Risk",TRUE,"Low Risk")</f>
        <v>Low Risk</v>
      </c>
    </row>
    <row r="1083" spans="1:19">
      <c r="A1083">
        <v>1082</v>
      </c>
      <c r="B1083">
        <v>16.86</v>
      </c>
      <c r="C1083">
        <v>17</v>
      </c>
      <c r="D1083" t="s">
        <v>46</v>
      </c>
      <c r="E1083">
        <v>0</v>
      </c>
      <c r="F1083">
        <v>0</v>
      </c>
      <c r="G1083">
        <v>67</v>
      </c>
      <c r="H1083">
        <v>1</v>
      </c>
      <c r="I1083">
        <v>47</v>
      </c>
      <c r="J1083">
        <v>0</v>
      </c>
      <c r="K1083">
        <f>_xlfn.XLOOKUP(FraudData[[#This Row],[amount]],AmountRules[Amount Min],AmountRules[Risk Points],,-1)</f>
        <v>0</v>
      </c>
      <c r="L1083">
        <f>_xlfn.XLOOKUP(FraudData[[#This Row],[transaction_hour]],TimeRules[Hour Min],TimeRules[Risk Points],,-1)</f>
        <v>0</v>
      </c>
      <c r="M1083">
        <f>_xlfn.XLOOKUP(FraudData[[#This Row],[foreign_transaction]],ForeignRules[Foreign Transaction],ForeignRules[Risk Points],0)</f>
        <v>0</v>
      </c>
      <c r="N1083">
        <f>_xlfn.XLOOKUP(FraudData[[#This Row],[location_mismatch]],Table10[Location Mismatch],Table10[Risk Points],0)</f>
        <v>0</v>
      </c>
      <c r="O1083">
        <f>_xlfn.XLOOKUP(FraudData[[#This Row],[device_trust_score]],DeviceRules[Device Min],DeviceRules[Risk Points],,-1)</f>
        <v>1</v>
      </c>
      <c r="P1083">
        <f>_xlfn.XLOOKUP(FraudData[[#This Row],[velocity_last_24h]],VelocityRules[Velocity Min],VelocityRules[Risk Points],,-1)</f>
        <v>0</v>
      </c>
      <c r="Q1083">
        <f>_xlfn.XLOOKUP(FraudData[[#This Row],[merchant_category]],MerchantRules[Merchant Category],MerchantRules[Risk Points],0)</f>
        <v>0</v>
      </c>
      <c r="R1083">
        <f>SUM(FraudData[[#This Row],[Amount Risk]:[Merchant Risk]])</f>
        <v>1</v>
      </c>
      <c r="S1083" t="str" cm="1">
        <f t="array" ref="S1083">_xlfn.IFS(FraudData[[#This Row],[Fraud Risk Score]]&gt;=8,"High Risk",FraudData[[#This Row],[Fraud Risk Score]]&gt;=6,"Medium Risk",TRUE,"Low Risk")</f>
        <v>Low Risk</v>
      </c>
    </row>
    <row r="1084" spans="1:19">
      <c r="A1084">
        <v>1083</v>
      </c>
      <c r="B1084">
        <v>97.3</v>
      </c>
      <c r="C1084">
        <v>14</v>
      </c>
      <c r="D1084" t="s">
        <v>48</v>
      </c>
      <c r="E1084">
        <v>0</v>
      </c>
      <c r="F1084">
        <v>0</v>
      </c>
      <c r="G1084">
        <v>73</v>
      </c>
      <c r="H1084">
        <v>2</v>
      </c>
      <c r="I1084">
        <v>52</v>
      </c>
      <c r="J1084">
        <v>0</v>
      </c>
      <c r="K1084">
        <f>_xlfn.XLOOKUP(FraudData[[#This Row],[amount]],AmountRules[Amount Min],AmountRules[Risk Points],,-1)</f>
        <v>0</v>
      </c>
      <c r="L1084">
        <f>_xlfn.XLOOKUP(FraudData[[#This Row],[transaction_hour]],TimeRules[Hour Min],TimeRules[Risk Points],,-1)</f>
        <v>0</v>
      </c>
      <c r="M1084">
        <f>_xlfn.XLOOKUP(FraudData[[#This Row],[foreign_transaction]],ForeignRules[Foreign Transaction],ForeignRules[Risk Points],0)</f>
        <v>0</v>
      </c>
      <c r="N1084">
        <f>_xlfn.XLOOKUP(FraudData[[#This Row],[location_mismatch]],Table10[Location Mismatch],Table10[Risk Points],0)</f>
        <v>0</v>
      </c>
      <c r="O1084">
        <f>_xlfn.XLOOKUP(FraudData[[#This Row],[device_trust_score]],DeviceRules[Device Min],DeviceRules[Risk Points],,-1)</f>
        <v>0</v>
      </c>
      <c r="P1084">
        <f>_xlfn.XLOOKUP(FraudData[[#This Row],[velocity_last_24h]],VelocityRules[Velocity Min],VelocityRules[Risk Points],,-1)</f>
        <v>0</v>
      </c>
      <c r="Q1084">
        <f>_xlfn.XLOOKUP(FraudData[[#This Row],[merchant_category]],MerchantRules[Merchant Category],MerchantRules[Risk Points],0)</f>
        <v>0</v>
      </c>
      <c r="R1084">
        <f>SUM(FraudData[[#This Row],[Amount Risk]:[Merchant Risk]])</f>
        <v>0</v>
      </c>
      <c r="S1084" t="str" cm="1">
        <f t="array" ref="S1084">_xlfn.IFS(FraudData[[#This Row],[Fraud Risk Score]]&gt;=8,"High Risk",FraudData[[#This Row],[Fraud Risk Score]]&gt;=6,"Medium Risk",TRUE,"Low Risk")</f>
        <v>Low Risk</v>
      </c>
    </row>
    <row r="1085" spans="1:19">
      <c r="A1085">
        <v>1084</v>
      </c>
      <c r="B1085">
        <v>380.33</v>
      </c>
      <c r="C1085">
        <v>6</v>
      </c>
      <c r="D1085" t="s">
        <v>48</v>
      </c>
      <c r="E1085">
        <v>0</v>
      </c>
      <c r="F1085">
        <v>1</v>
      </c>
      <c r="G1085">
        <v>68</v>
      </c>
      <c r="H1085">
        <v>2</v>
      </c>
      <c r="I1085">
        <v>24</v>
      </c>
      <c r="J1085">
        <v>0</v>
      </c>
      <c r="K1085">
        <f>_xlfn.XLOOKUP(FraudData[[#This Row],[amount]],AmountRules[Amount Min],AmountRules[Risk Points],,-1)</f>
        <v>0</v>
      </c>
      <c r="L1085">
        <f>_xlfn.XLOOKUP(FraudData[[#This Row],[transaction_hour]],TimeRules[Hour Min],TimeRules[Risk Points],,-1)</f>
        <v>0</v>
      </c>
      <c r="M1085">
        <f>_xlfn.XLOOKUP(FraudData[[#This Row],[foreign_transaction]],ForeignRules[Foreign Transaction],ForeignRules[Risk Points],0)</f>
        <v>0</v>
      </c>
      <c r="N1085">
        <f>_xlfn.XLOOKUP(FraudData[[#This Row],[location_mismatch]],Table10[Location Mismatch],Table10[Risk Points],0)</f>
        <v>3</v>
      </c>
      <c r="O1085">
        <f>_xlfn.XLOOKUP(FraudData[[#This Row],[device_trust_score]],DeviceRules[Device Min],DeviceRules[Risk Points],,-1)</f>
        <v>1</v>
      </c>
      <c r="P1085">
        <f>_xlfn.XLOOKUP(FraudData[[#This Row],[velocity_last_24h]],VelocityRules[Velocity Min],VelocityRules[Risk Points],,-1)</f>
        <v>0</v>
      </c>
      <c r="Q1085">
        <f>_xlfn.XLOOKUP(FraudData[[#This Row],[merchant_category]],MerchantRules[Merchant Category],MerchantRules[Risk Points],0)</f>
        <v>0</v>
      </c>
      <c r="R1085">
        <f>SUM(FraudData[[#This Row],[Amount Risk]:[Merchant Risk]])</f>
        <v>4</v>
      </c>
      <c r="S1085" t="str" cm="1">
        <f t="array" ref="S1085">_xlfn.IFS(FraudData[[#This Row],[Fraud Risk Score]]&gt;=8,"High Risk",FraudData[[#This Row],[Fraud Risk Score]]&gt;=6,"Medium Risk",TRUE,"Low Risk")</f>
        <v>Low Risk</v>
      </c>
    </row>
    <row r="1086" spans="1:19">
      <c r="A1086">
        <v>1085</v>
      </c>
      <c r="B1086">
        <v>521.20000000000005</v>
      </c>
      <c r="C1086">
        <v>8</v>
      </c>
      <c r="D1086" t="s">
        <v>50</v>
      </c>
      <c r="E1086">
        <v>0</v>
      </c>
      <c r="F1086">
        <v>0</v>
      </c>
      <c r="G1086">
        <v>80</v>
      </c>
      <c r="H1086">
        <v>3</v>
      </c>
      <c r="I1086">
        <v>50</v>
      </c>
      <c r="J1086">
        <v>0</v>
      </c>
      <c r="K1086">
        <f>_xlfn.XLOOKUP(FraudData[[#This Row],[amount]],AmountRules[Amount Min],AmountRules[Risk Points],,-1)</f>
        <v>1</v>
      </c>
      <c r="L1086">
        <f>_xlfn.XLOOKUP(FraudData[[#This Row],[transaction_hour]],TimeRules[Hour Min],TimeRules[Risk Points],,-1)</f>
        <v>0</v>
      </c>
      <c r="M1086">
        <f>_xlfn.XLOOKUP(FraudData[[#This Row],[foreign_transaction]],ForeignRules[Foreign Transaction],ForeignRules[Risk Points],0)</f>
        <v>0</v>
      </c>
      <c r="N1086">
        <f>_xlfn.XLOOKUP(FraudData[[#This Row],[location_mismatch]],Table10[Location Mismatch],Table10[Risk Points],0)</f>
        <v>0</v>
      </c>
      <c r="O1086">
        <f>_xlfn.XLOOKUP(FraudData[[#This Row],[device_trust_score]],DeviceRules[Device Min],DeviceRules[Risk Points],,-1)</f>
        <v>0</v>
      </c>
      <c r="P1086">
        <f>_xlfn.XLOOKUP(FraudData[[#This Row],[velocity_last_24h]],VelocityRules[Velocity Min],VelocityRules[Risk Points],,-1)</f>
        <v>0</v>
      </c>
      <c r="Q1086">
        <f>_xlfn.XLOOKUP(FraudData[[#This Row],[merchant_category]],MerchantRules[Merchant Category],MerchantRules[Risk Points],0)</f>
        <v>0</v>
      </c>
      <c r="R1086">
        <f>SUM(FraudData[[#This Row],[Amount Risk]:[Merchant Risk]])</f>
        <v>1</v>
      </c>
      <c r="S1086" t="str" cm="1">
        <f t="array" ref="S1086">_xlfn.IFS(FraudData[[#This Row],[Fraud Risk Score]]&gt;=8,"High Risk",FraudData[[#This Row],[Fraud Risk Score]]&gt;=6,"Medium Risk",TRUE,"Low Risk")</f>
        <v>Low Risk</v>
      </c>
    </row>
    <row r="1087" spans="1:19">
      <c r="A1087">
        <v>1086</v>
      </c>
      <c r="B1087">
        <v>113.4</v>
      </c>
      <c r="C1087">
        <v>5</v>
      </c>
      <c r="D1087" t="s">
        <v>49</v>
      </c>
      <c r="E1087">
        <v>0</v>
      </c>
      <c r="F1087">
        <v>0</v>
      </c>
      <c r="G1087">
        <v>72</v>
      </c>
      <c r="H1087">
        <v>4</v>
      </c>
      <c r="I1087">
        <v>65</v>
      </c>
      <c r="J1087">
        <v>0</v>
      </c>
      <c r="K1087">
        <f>_xlfn.XLOOKUP(FraudData[[#This Row],[amount]],AmountRules[Amount Min],AmountRules[Risk Points],,-1)</f>
        <v>0</v>
      </c>
      <c r="L1087">
        <f>_xlfn.XLOOKUP(FraudData[[#This Row],[transaction_hour]],TimeRules[Hour Min],TimeRules[Risk Points],,-1)</f>
        <v>0</v>
      </c>
      <c r="M1087">
        <f>_xlfn.XLOOKUP(FraudData[[#This Row],[foreign_transaction]],ForeignRules[Foreign Transaction],ForeignRules[Risk Points],0)</f>
        <v>0</v>
      </c>
      <c r="N1087">
        <f>_xlfn.XLOOKUP(FraudData[[#This Row],[location_mismatch]],Table10[Location Mismatch],Table10[Risk Points],0)</f>
        <v>0</v>
      </c>
      <c r="O1087">
        <f>_xlfn.XLOOKUP(FraudData[[#This Row],[device_trust_score]],DeviceRules[Device Min],DeviceRules[Risk Points],,-1)</f>
        <v>0</v>
      </c>
      <c r="P1087">
        <f>_xlfn.XLOOKUP(FraudData[[#This Row],[velocity_last_24h]],VelocityRules[Velocity Min],VelocityRules[Risk Points],,-1)</f>
        <v>0</v>
      </c>
      <c r="Q1087">
        <f>_xlfn.XLOOKUP(FraudData[[#This Row],[merchant_category]],MerchantRules[Merchant Category],MerchantRules[Risk Points],0)</f>
        <v>1</v>
      </c>
      <c r="R1087">
        <f>SUM(FraudData[[#This Row],[Amount Risk]:[Merchant Risk]])</f>
        <v>1</v>
      </c>
      <c r="S1087" t="str" cm="1">
        <f t="array" ref="S1087">_xlfn.IFS(FraudData[[#This Row],[Fraud Risk Score]]&gt;=8,"High Risk",FraudData[[#This Row],[Fraud Risk Score]]&gt;=6,"Medium Risk",TRUE,"Low Risk")</f>
        <v>Low Risk</v>
      </c>
    </row>
    <row r="1088" spans="1:19">
      <c r="A1088">
        <v>1087</v>
      </c>
      <c r="B1088">
        <v>171.07</v>
      </c>
      <c r="C1088">
        <v>17</v>
      </c>
      <c r="D1088" t="s">
        <v>46</v>
      </c>
      <c r="E1088">
        <v>0</v>
      </c>
      <c r="F1088">
        <v>0</v>
      </c>
      <c r="G1088">
        <v>54</v>
      </c>
      <c r="H1088">
        <v>2</v>
      </c>
      <c r="I1088">
        <v>44</v>
      </c>
      <c r="J1088">
        <v>0</v>
      </c>
      <c r="K1088">
        <f>_xlfn.XLOOKUP(FraudData[[#This Row],[amount]],AmountRules[Amount Min],AmountRules[Risk Points],,-1)</f>
        <v>0</v>
      </c>
      <c r="L1088">
        <f>_xlfn.XLOOKUP(FraudData[[#This Row],[transaction_hour]],TimeRules[Hour Min],TimeRules[Risk Points],,-1)</f>
        <v>0</v>
      </c>
      <c r="M1088">
        <f>_xlfn.XLOOKUP(FraudData[[#This Row],[foreign_transaction]],ForeignRules[Foreign Transaction],ForeignRules[Risk Points],0)</f>
        <v>0</v>
      </c>
      <c r="N1088">
        <f>_xlfn.XLOOKUP(FraudData[[#This Row],[location_mismatch]],Table10[Location Mismatch],Table10[Risk Points],0)</f>
        <v>0</v>
      </c>
      <c r="O1088">
        <f>_xlfn.XLOOKUP(FraudData[[#This Row],[device_trust_score]],DeviceRules[Device Min],DeviceRules[Risk Points],,-1)</f>
        <v>1</v>
      </c>
      <c r="P1088">
        <f>_xlfn.XLOOKUP(FraudData[[#This Row],[velocity_last_24h]],VelocityRules[Velocity Min],VelocityRules[Risk Points],,-1)</f>
        <v>0</v>
      </c>
      <c r="Q1088">
        <f>_xlfn.XLOOKUP(FraudData[[#This Row],[merchant_category]],MerchantRules[Merchant Category],MerchantRules[Risk Points],0)</f>
        <v>0</v>
      </c>
      <c r="R1088">
        <f>SUM(FraudData[[#This Row],[Amount Risk]:[Merchant Risk]])</f>
        <v>1</v>
      </c>
      <c r="S1088" t="str" cm="1">
        <f t="array" ref="S1088">_xlfn.IFS(FraudData[[#This Row],[Fraud Risk Score]]&gt;=8,"High Risk",FraudData[[#This Row],[Fraud Risk Score]]&gt;=6,"Medium Risk",TRUE,"Low Risk")</f>
        <v>Low Risk</v>
      </c>
    </row>
    <row r="1089" spans="1:19">
      <c r="A1089">
        <v>1088</v>
      </c>
      <c r="B1089">
        <v>32.9</v>
      </c>
      <c r="C1089">
        <v>17</v>
      </c>
      <c r="D1089" t="s">
        <v>47</v>
      </c>
      <c r="E1089">
        <v>0</v>
      </c>
      <c r="F1089">
        <v>0</v>
      </c>
      <c r="G1089">
        <v>57</v>
      </c>
      <c r="H1089">
        <v>2</v>
      </c>
      <c r="I1089">
        <v>46</v>
      </c>
      <c r="J1089">
        <v>0</v>
      </c>
      <c r="K1089">
        <f>_xlfn.XLOOKUP(FraudData[[#This Row],[amount]],AmountRules[Amount Min],AmountRules[Risk Points],,-1)</f>
        <v>0</v>
      </c>
      <c r="L1089">
        <f>_xlfn.XLOOKUP(FraudData[[#This Row],[transaction_hour]],TimeRules[Hour Min],TimeRules[Risk Points],,-1)</f>
        <v>0</v>
      </c>
      <c r="M1089">
        <f>_xlfn.XLOOKUP(FraudData[[#This Row],[foreign_transaction]],ForeignRules[Foreign Transaction],ForeignRules[Risk Points],0)</f>
        <v>0</v>
      </c>
      <c r="N1089">
        <f>_xlfn.XLOOKUP(FraudData[[#This Row],[location_mismatch]],Table10[Location Mismatch],Table10[Risk Points],0)</f>
        <v>0</v>
      </c>
      <c r="O1089">
        <f>_xlfn.XLOOKUP(FraudData[[#This Row],[device_trust_score]],DeviceRules[Device Min],DeviceRules[Risk Points],,-1)</f>
        <v>1</v>
      </c>
      <c r="P1089">
        <f>_xlfn.XLOOKUP(FraudData[[#This Row],[velocity_last_24h]],VelocityRules[Velocity Min],VelocityRules[Risk Points],,-1)</f>
        <v>0</v>
      </c>
      <c r="Q1089">
        <f>_xlfn.XLOOKUP(FraudData[[#This Row],[merchant_category]],MerchantRules[Merchant Category],MerchantRules[Risk Points],0)</f>
        <v>0</v>
      </c>
      <c r="R1089">
        <f>SUM(FraudData[[#This Row],[Amount Risk]:[Merchant Risk]])</f>
        <v>1</v>
      </c>
      <c r="S1089" t="str" cm="1">
        <f t="array" ref="S1089">_xlfn.IFS(FraudData[[#This Row],[Fraud Risk Score]]&gt;=8,"High Risk",FraudData[[#This Row],[Fraud Risk Score]]&gt;=6,"Medium Risk",TRUE,"Low Risk")</f>
        <v>Low Risk</v>
      </c>
    </row>
    <row r="1090" spans="1:19">
      <c r="A1090">
        <v>1089</v>
      </c>
      <c r="B1090">
        <v>851.3</v>
      </c>
      <c r="C1090">
        <v>23</v>
      </c>
      <c r="D1090" t="s">
        <v>47</v>
      </c>
      <c r="E1090">
        <v>0</v>
      </c>
      <c r="F1090">
        <v>0</v>
      </c>
      <c r="G1090">
        <v>61</v>
      </c>
      <c r="H1090">
        <v>0</v>
      </c>
      <c r="I1090">
        <v>44</v>
      </c>
      <c r="J1090">
        <v>0</v>
      </c>
      <c r="K1090">
        <f>_xlfn.XLOOKUP(FraudData[[#This Row],[amount]],AmountRules[Amount Min],AmountRules[Risk Points],,-1)</f>
        <v>1</v>
      </c>
      <c r="L1090">
        <f>_xlfn.XLOOKUP(FraudData[[#This Row],[transaction_hour]],TimeRules[Hour Min],TimeRules[Risk Points],,-1)</f>
        <v>1</v>
      </c>
      <c r="M1090">
        <f>_xlfn.XLOOKUP(FraudData[[#This Row],[foreign_transaction]],ForeignRules[Foreign Transaction],ForeignRules[Risk Points],0)</f>
        <v>0</v>
      </c>
      <c r="N1090">
        <f>_xlfn.XLOOKUP(FraudData[[#This Row],[location_mismatch]],Table10[Location Mismatch],Table10[Risk Points],0)</f>
        <v>0</v>
      </c>
      <c r="O1090">
        <f>_xlfn.XLOOKUP(FraudData[[#This Row],[device_trust_score]],DeviceRules[Device Min],DeviceRules[Risk Points],,-1)</f>
        <v>1</v>
      </c>
      <c r="P1090">
        <f>_xlfn.XLOOKUP(FraudData[[#This Row],[velocity_last_24h]],VelocityRules[Velocity Min],VelocityRules[Risk Points],,-1)</f>
        <v>0</v>
      </c>
      <c r="Q1090">
        <f>_xlfn.XLOOKUP(FraudData[[#This Row],[merchant_category]],MerchantRules[Merchant Category],MerchantRules[Risk Points],0)</f>
        <v>0</v>
      </c>
      <c r="R1090">
        <f>SUM(FraudData[[#This Row],[Amount Risk]:[Merchant Risk]])</f>
        <v>3</v>
      </c>
      <c r="S1090" t="str" cm="1">
        <f t="array" ref="S1090">_xlfn.IFS(FraudData[[#This Row],[Fraud Risk Score]]&gt;=8,"High Risk",FraudData[[#This Row],[Fraud Risk Score]]&gt;=6,"Medium Risk",TRUE,"Low Risk")</f>
        <v>Low Risk</v>
      </c>
    </row>
    <row r="1091" spans="1:19">
      <c r="A1091">
        <v>1090</v>
      </c>
      <c r="B1091">
        <v>47.44</v>
      </c>
      <c r="C1091">
        <v>13</v>
      </c>
      <c r="D1091" t="s">
        <v>49</v>
      </c>
      <c r="E1091">
        <v>0</v>
      </c>
      <c r="F1091">
        <v>0</v>
      </c>
      <c r="G1091">
        <v>74</v>
      </c>
      <c r="H1091">
        <v>0</v>
      </c>
      <c r="I1091">
        <v>59</v>
      </c>
      <c r="J1091">
        <v>0</v>
      </c>
      <c r="K1091">
        <f>_xlfn.XLOOKUP(FraudData[[#This Row],[amount]],AmountRules[Amount Min],AmountRules[Risk Points],,-1)</f>
        <v>0</v>
      </c>
      <c r="L1091">
        <f>_xlfn.XLOOKUP(FraudData[[#This Row],[transaction_hour]],TimeRules[Hour Min],TimeRules[Risk Points],,-1)</f>
        <v>0</v>
      </c>
      <c r="M1091">
        <f>_xlfn.XLOOKUP(FraudData[[#This Row],[foreign_transaction]],ForeignRules[Foreign Transaction],ForeignRules[Risk Points],0)</f>
        <v>0</v>
      </c>
      <c r="N1091">
        <f>_xlfn.XLOOKUP(FraudData[[#This Row],[location_mismatch]],Table10[Location Mismatch],Table10[Risk Points],0)</f>
        <v>0</v>
      </c>
      <c r="O1091">
        <f>_xlfn.XLOOKUP(FraudData[[#This Row],[device_trust_score]],DeviceRules[Device Min],DeviceRules[Risk Points],,-1)</f>
        <v>0</v>
      </c>
      <c r="P1091">
        <f>_xlfn.XLOOKUP(FraudData[[#This Row],[velocity_last_24h]],VelocityRules[Velocity Min],VelocityRules[Risk Points],,-1)</f>
        <v>0</v>
      </c>
      <c r="Q1091">
        <f>_xlfn.XLOOKUP(FraudData[[#This Row],[merchant_category]],MerchantRules[Merchant Category],MerchantRules[Risk Points],0)</f>
        <v>1</v>
      </c>
      <c r="R1091">
        <f>SUM(FraudData[[#This Row],[Amount Risk]:[Merchant Risk]])</f>
        <v>1</v>
      </c>
      <c r="S1091" t="str" cm="1">
        <f t="array" ref="S1091">_xlfn.IFS(FraudData[[#This Row],[Fraud Risk Score]]&gt;=8,"High Risk",FraudData[[#This Row],[Fraud Risk Score]]&gt;=6,"Medium Risk",TRUE,"Low Risk")</f>
        <v>Low Risk</v>
      </c>
    </row>
    <row r="1092" spans="1:19">
      <c r="A1092">
        <v>1091</v>
      </c>
      <c r="B1092">
        <v>514.79999999999995</v>
      </c>
      <c r="C1092">
        <v>13</v>
      </c>
      <c r="D1092" t="s">
        <v>49</v>
      </c>
      <c r="E1092">
        <v>1</v>
      </c>
      <c r="F1092">
        <v>0</v>
      </c>
      <c r="G1092">
        <v>31</v>
      </c>
      <c r="H1092">
        <v>0</v>
      </c>
      <c r="I1092">
        <v>48</v>
      </c>
      <c r="J1092">
        <v>0</v>
      </c>
      <c r="K1092">
        <f>_xlfn.XLOOKUP(FraudData[[#This Row],[amount]],AmountRules[Amount Min],AmountRules[Risk Points],,-1)</f>
        <v>1</v>
      </c>
      <c r="L1092">
        <f>_xlfn.XLOOKUP(FraudData[[#This Row],[transaction_hour]],TimeRules[Hour Min],TimeRules[Risk Points],,-1)</f>
        <v>0</v>
      </c>
      <c r="M1092">
        <f>_xlfn.XLOOKUP(FraudData[[#This Row],[foreign_transaction]],ForeignRules[Foreign Transaction],ForeignRules[Risk Points],0)</f>
        <v>3</v>
      </c>
      <c r="N1092">
        <f>_xlfn.XLOOKUP(FraudData[[#This Row],[location_mismatch]],Table10[Location Mismatch],Table10[Risk Points],0)</f>
        <v>0</v>
      </c>
      <c r="O1092">
        <f>_xlfn.XLOOKUP(FraudData[[#This Row],[device_trust_score]],DeviceRules[Device Min],DeviceRules[Risk Points],,-1)</f>
        <v>2</v>
      </c>
      <c r="P1092">
        <f>_xlfn.XLOOKUP(FraudData[[#This Row],[velocity_last_24h]],VelocityRules[Velocity Min],VelocityRules[Risk Points],,-1)</f>
        <v>0</v>
      </c>
      <c r="Q1092">
        <f>_xlfn.XLOOKUP(FraudData[[#This Row],[merchant_category]],MerchantRules[Merchant Category],MerchantRules[Risk Points],0)</f>
        <v>1</v>
      </c>
      <c r="R1092">
        <f>SUM(FraudData[[#This Row],[Amount Risk]:[Merchant Risk]])</f>
        <v>7</v>
      </c>
      <c r="S1092" t="str" cm="1">
        <f t="array" ref="S1092">_xlfn.IFS(FraudData[[#This Row],[Fraud Risk Score]]&gt;=8,"High Risk",FraudData[[#This Row],[Fraud Risk Score]]&gt;=6,"Medium Risk",TRUE,"Low Risk")</f>
        <v>Medium Risk</v>
      </c>
    </row>
    <row r="1093" spans="1:19">
      <c r="A1093">
        <v>1092</v>
      </c>
      <c r="B1093">
        <v>188.79</v>
      </c>
      <c r="C1093">
        <v>13</v>
      </c>
      <c r="D1093" t="s">
        <v>50</v>
      </c>
      <c r="E1093">
        <v>0</v>
      </c>
      <c r="F1093">
        <v>0</v>
      </c>
      <c r="G1093">
        <v>91</v>
      </c>
      <c r="H1093">
        <v>1</v>
      </c>
      <c r="I1093">
        <v>64</v>
      </c>
      <c r="J1093">
        <v>0</v>
      </c>
      <c r="K1093">
        <f>_xlfn.XLOOKUP(FraudData[[#This Row],[amount]],AmountRules[Amount Min],AmountRules[Risk Points],,-1)</f>
        <v>0</v>
      </c>
      <c r="L1093">
        <f>_xlfn.XLOOKUP(FraudData[[#This Row],[transaction_hour]],TimeRules[Hour Min],TimeRules[Risk Points],,-1)</f>
        <v>0</v>
      </c>
      <c r="M1093">
        <f>_xlfn.XLOOKUP(FraudData[[#This Row],[foreign_transaction]],ForeignRules[Foreign Transaction],ForeignRules[Risk Points],0)</f>
        <v>0</v>
      </c>
      <c r="N1093">
        <f>_xlfn.XLOOKUP(FraudData[[#This Row],[location_mismatch]],Table10[Location Mismatch],Table10[Risk Points],0)</f>
        <v>0</v>
      </c>
      <c r="O1093">
        <f>_xlfn.XLOOKUP(FraudData[[#This Row],[device_trust_score]],DeviceRules[Device Min],DeviceRules[Risk Points],,-1)</f>
        <v>0</v>
      </c>
      <c r="P1093">
        <f>_xlfn.XLOOKUP(FraudData[[#This Row],[velocity_last_24h]],VelocityRules[Velocity Min],VelocityRules[Risk Points],,-1)</f>
        <v>0</v>
      </c>
      <c r="Q1093">
        <f>_xlfn.XLOOKUP(FraudData[[#This Row],[merchant_category]],MerchantRules[Merchant Category],MerchantRules[Risk Points],0)</f>
        <v>0</v>
      </c>
      <c r="R1093">
        <f>SUM(FraudData[[#This Row],[Amount Risk]:[Merchant Risk]])</f>
        <v>0</v>
      </c>
      <c r="S1093" t="str" cm="1">
        <f t="array" ref="S1093">_xlfn.IFS(FraudData[[#This Row],[Fraud Risk Score]]&gt;=8,"High Risk",FraudData[[#This Row],[Fraud Risk Score]]&gt;=6,"Medium Risk",TRUE,"Low Risk")</f>
        <v>Low Risk</v>
      </c>
    </row>
    <row r="1094" spans="1:19">
      <c r="A1094">
        <v>1093</v>
      </c>
      <c r="B1094">
        <v>168.45</v>
      </c>
      <c r="C1094">
        <v>3</v>
      </c>
      <c r="D1094" t="s">
        <v>47</v>
      </c>
      <c r="E1094">
        <v>0</v>
      </c>
      <c r="F1094">
        <v>0</v>
      </c>
      <c r="G1094">
        <v>67</v>
      </c>
      <c r="H1094">
        <v>0</v>
      </c>
      <c r="I1094">
        <v>22</v>
      </c>
      <c r="J1094">
        <v>0</v>
      </c>
      <c r="K1094">
        <f>_xlfn.XLOOKUP(FraudData[[#This Row],[amount]],AmountRules[Amount Min],AmountRules[Risk Points],,-1)</f>
        <v>0</v>
      </c>
      <c r="L1094">
        <f>_xlfn.XLOOKUP(FraudData[[#This Row],[transaction_hour]],TimeRules[Hour Min],TimeRules[Risk Points],,-1)</f>
        <v>3</v>
      </c>
      <c r="M1094">
        <f>_xlfn.XLOOKUP(FraudData[[#This Row],[foreign_transaction]],ForeignRules[Foreign Transaction],ForeignRules[Risk Points],0)</f>
        <v>0</v>
      </c>
      <c r="N1094">
        <f>_xlfn.XLOOKUP(FraudData[[#This Row],[location_mismatch]],Table10[Location Mismatch],Table10[Risk Points],0)</f>
        <v>0</v>
      </c>
      <c r="O1094">
        <f>_xlfn.XLOOKUP(FraudData[[#This Row],[device_trust_score]],DeviceRules[Device Min],DeviceRules[Risk Points],,-1)</f>
        <v>1</v>
      </c>
      <c r="P1094">
        <f>_xlfn.XLOOKUP(FraudData[[#This Row],[velocity_last_24h]],VelocityRules[Velocity Min],VelocityRules[Risk Points],,-1)</f>
        <v>0</v>
      </c>
      <c r="Q1094">
        <f>_xlfn.XLOOKUP(FraudData[[#This Row],[merchant_category]],MerchantRules[Merchant Category],MerchantRules[Risk Points],0)</f>
        <v>0</v>
      </c>
      <c r="R1094">
        <f>SUM(FraudData[[#This Row],[Amount Risk]:[Merchant Risk]])</f>
        <v>4</v>
      </c>
      <c r="S1094" t="str" cm="1">
        <f t="array" ref="S1094">_xlfn.IFS(FraudData[[#This Row],[Fraud Risk Score]]&gt;=8,"High Risk",FraudData[[#This Row],[Fraud Risk Score]]&gt;=6,"Medium Risk",TRUE,"Low Risk")</f>
        <v>Low Risk</v>
      </c>
    </row>
    <row r="1095" spans="1:19">
      <c r="A1095">
        <v>1094</v>
      </c>
      <c r="B1095">
        <v>129.38999999999999</v>
      </c>
      <c r="C1095">
        <v>3</v>
      </c>
      <c r="D1095" t="s">
        <v>46</v>
      </c>
      <c r="E1095">
        <v>0</v>
      </c>
      <c r="F1095">
        <v>0</v>
      </c>
      <c r="G1095">
        <v>64</v>
      </c>
      <c r="H1095">
        <v>0</v>
      </c>
      <c r="I1095">
        <v>51</v>
      </c>
      <c r="J1095">
        <v>0</v>
      </c>
      <c r="K1095">
        <f>_xlfn.XLOOKUP(FraudData[[#This Row],[amount]],AmountRules[Amount Min],AmountRules[Risk Points],,-1)</f>
        <v>0</v>
      </c>
      <c r="L1095">
        <f>_xlfn.XLOOKUP(FraudData[[#This Row],[transaction_hour]],TimeRules[Hour Min],TimeRules[Risk Points],,-1)</f>
        <v>3</v>
      </c>
      <c r="M1095">
        <f>_xlfn.XLOOKUP(FraudData[[#This Row],[foreign_transaction]],ForeignRules[Foreign Transaction],ForeignRules[Risk Points],0)</f>
        <v>0</v>
      </c>
      <c r="N1095">
        <f>_xlfn.XLOOKUP(FraudData[[#This Row],[location_mismatch]],Table10[Location Mismatch],Table10[Risk Points],0)</f>
        <v>0</v>
      </c>
      <c r="O1095">
        <f>_xlfn.XLOOKUP(FraudData[[#This Row],[device_trust_score]],DeviceRules[Device Min],DeviceRules[Risk Points],,-1)</f>
        <v>1</v>
      </c>
      <c r="P1095">
        <f>_xlfn.XLOOKUP(FraudData[[#This Row],[velocity_last_24h]],VelocityRules[Velocity Min],VelocityRules[Risk Points],,-1)</f>
        <v>0</v>
      </c>
      <c r="Q1095">
        <f>_xlfn.XLOOKUP(FraudData[[#This Row],[merchant_category]],MerchantRules[Merchant Category],MerchantRules[Risk Points],0)</f>
        <v>0</v>
      </c>
      <c r="R1095">
        <f>SUM(FraudData[[#This Row],[Amount Risk]:[Merchant Risk]])</f>
        <v>4</v>
      </c>
      <c r="S1095" t="str" cm="1">
        <f t="array" ref="S1095">_xlfn.IFS(FraudData[[#This Row],[Fraud Risk Score]]&gt;=8,"High Risk",FraudData[[#This Row],[Fraud Risk Score]]&gt;=6,"Medium Risk",TRUE,"Low Risk")</f>
        <v>Low Risk</v>
      </c>
    </row>
    <row r="1096" spans="1:19">
      <c r="A1096">
        <v>1095</v>
      </c>
      <c r="B1096">
        <v>47.2</v>
      </c>
      <c r="C1096">
        <v>14</v>
      </c>
      <c r="D1096" t="s">
        <v>49</v>
      </c>
      <c r="E1096">
        <v>0</v>
      </c>
      <c r="F1096">
        <v>0</v>
      </c>
      <c r="G1096">
        <v>56</v>
      </c>
      <c r="H1096">
        <v>5</v>
      </c>
      <c r="I1096">
        <v>54</v>
      </c>
      <c r="J1096">
        <v>0</v>
      </c>
      <c r="K1096">
        <f>_xlfn.XLOOKUP(FraudData[[#This Row],[amount]],AmountRules[Amount Min],AmountRules[Risk Points],,-1)</f>
        <v>0</v>
      </c>
      <c r="L1096">
        <f>_xlfn.XLOOKUP(FraudData[[#This Row],[transaction_hour]],TimeRules[Hour Min],TimeRules[Risk Points],,-1)</f>
        <v>0</v>
      </c>
      <c r="M1096">
        <f>_xlfn.XLOOKUP(FraudData[[#This Row],[foreign_transaction]],ForeignRules[Foreign Transaction],ForeignRules[Risk Points],0)</f>
        <v>0</v>
      </c>
      <c r="N1096">
        <f>_xlfn.XLOOKUP(FraudData[[#This Row],[location_mismatch]],Table10[Location Mismatch],Table10[Risk Points],0)</f>
        <v>0</v>
      </c>
      <c r="O1096">
        <f>_xlfn.XLOOKUP(FraudData[[#This Row],[device_trust_score]],DeviceRules[Device Min],DeviceRules[Risk Points],,-1)</f>
        <v>1</v>
      </c>
      <c r="P1096">
        <f>_xlfn.XLOOKUP(FraudData[[#This Row],[velocity_last_24h]],VelocityRules[Velocity Min],VelocityRules[Risk Points],,-1)</f>
        <v>3</v>
      </c>
      <c r="Q1096">
        <f>_xlfn.XLOOKUP(FraudData[[#This Row],[merchant_category]],MerchantRules[Merchant Category],MerchantRules[Risk Points],0)</f>
        <v>1</v>
      </c>
      <c r="R1096">
        <f>SUM(FraudData[[#This Row],[Amount Risk]:[Merchant Risk]])</f>
        <v>5</v>
      </c>
      <c r="S1096" t="str" cm="1">
        <f t="array" ref="S1096">_xlfn.IFS(FraudData[[#This Row],[Fraud Risk Score]]&gt;=8,"High Risk",FraudData[[#This Row],[Fraud Risk Score]]&gt;=6,"Medium Risk",TRUE,"Low Risk")</f>
        <v>Low Risk</v>
      </c>
    </row>
    <row r="1097" spans="1:19">
      <c r="A1097">
        <v>1096</v>
      </c>
      <c r="B1097">
        <v>34.96</v>
      </c>
      <c r="C1097">
        <v>14</v>
      </c>
      <c r="D1097" t="s">
        <v>49</v>
      </c>
      <c r="E1097">
        <v>0</v>
      </c>
      <c r="F1097">
        <v>0</v>
      </c>
      <c r="G1097">
        <v>79</v>
      </c>
      <c r="H1097">
        <v>1</v>
      </c>
      <c r="I1097">
        <v>38</v>
      </c>
      <c r="J1097">
        <v>0</v>
      </c>
      <c r="K1097">
        <f>_xlfn.XLOOKUP(FraudData[[#This Row],[amount]],AmountRules[Amount Min],AmountRules[Risk Points],,-1)</f>
        <v>0</v>
      </c>
      <c r="L1097">
        <f>_xlfn.XLOOKUP(FraudData[[#This Row],[transaction_hour]],TimeRules[Hour Min],TimeRules[Risk Points],,-1)</f>
        <v>0</v>
      </c>
      <c r="M1097">
        <f>_xlfn.XLOOKUP(FraudData[[#This Row],[foreign_transaction]],ForeignRules[Foreign Transaction],ForeignRules[Risk Points],0)</f>
        <v>0</v>
      </c>
      <c r="N1097">
        <f>_xlfn.XLOOKUP(FraudData[[#This Row],[location_mismatch]],Table10[Location Mismatch],Table10[Risk Points],0)</f>
        <v>0</v>
      </c>
      <c r="O1097">
        <f>_xlfn.XLOOKUP(FraudData[[#This Row],[device_trust_score]],DeviceRules[Device Min],DeviceRules[Risk Points],,-1)</f>
        <v>0</v>
      </c>
      <c r="P1097">
        <f>_xlfn.XLOOKUP(FraudData[[#This Row],[velocity_last_24h]],VelocityRules[Velocity Min],VelocityRules[Risk Points],,-1)</f>
        <v>0</v>
      </c>
      <c r="Q1097">
        <f>_xlfn.XLOOKUP(FraudData[[#This Row],[merchant_category]],MerchantRules[Merchant Category],MerchantRules[Risk Points],0)</f>
        <v>1</v>
      </c>
      <c r="R1097">
        <f>SUM(FraudData[[#This Row],[Amount Risk]:[Merchant Risk]])</f>
        <v>1</v>
      </c>
      <c r="S1097" t="str" cm="1">
        <f t="array" ref="S1097">_xlfn.IFS(FraudData[[#This Row],[Fraud Risk Score]]&gt;=8,"High Risk",FraudData[[#This Row],[Fraud Risk Score]]&gt;=6,"Medium Risk",TRUE,"Low Risk")</f>
        <v>Low Risk</v>
      </c>
    </row>
    <row r="1098" spans="1:19">
      <c r="A1098">
        <v>1097</v>
      </c>
      <c r="B1098">
        <v>44.84</v>
      </c>
      <c r="C1098">
        <v>17</v>
      </c>
      <c r="D1098" t="s">
        <v>49</v>
      </c>
      <c r="E1098">
        <v>0</v>
      </c>
      <c r="F1098">
        <v>0</v>
      </c>
      <c r="G1098">
        <v>33</v>
      </c>
      <c r="H1098">
        <v>4</v>
      </c>
      <c r="I1098">
        <v>43</v>
      </c>
      <c r="J1098">
        <v>0</v>
      </c>
      <c r="K1098">
        <f>_xlfn.XLOOKUP(FraudData[[#This Row],[amount]],AmountRules[Amount Min],AmountRules[Risk Points],,-1)</f>
        <v>0</v>
      </c>
      <c r="L1098">
        <f>_xlfn.XLOOKUP(FraudData[[#This Row],[transaction_hour]],TimeRules[Hour Min],TimeRules[Risk Points],,-1)</f>
        <v>0</v>
      </c>
      <c r="M1098">
        <f>_xlfn.XLOOKUP(FraudData[[#This Row],[foreign_transaction]],ForeignRules[Foreign Transaction],ForeignRules[Risk Points],0)</f>
        <v>0</v>
      </c>
      <c r="N1098">
        <f>_xlfn.XLOOKUP(FraudData[[#This Row],[location_mismatch]],Table10[Location Mismatch],Table10[Risk Points],0)</f>
        <v>0</v>
      </c>
      <c r="O1098">
        <f>_xlfn.XLOOKUP(FraudData[[#This Row],[device_trust_score]],DeviceRules[Device Min],DeviceRules[Risk Points],,-1)</f>
        <v>2</v>
      </c>
      <c r="P1098">
        <f>_xlfn.XLOOKUP(FraudData[[#This Row],[velocity_last_24h]],VelocityRules[Velocity Min],VelocityRules[Risk Points],,-1)</f>
        <v>0</v>
      </c>
      <c r="Q1098">
        <f>_xlfn.XLOOKUP(FraudData[[#This Row],[merchant_category]],MerchantRules[Merchant Category],MerchantRules[Risk Points],0)</f>
        <v>1</v>
      </c>
      <c r="R1098">
        <f>SUM(FraudData[[#This Row],[Amount Risk]:[Merchant Risk]])</f>
        <v>3</v>
      </c>
      <c r="S1098" t="str" cm="1">
        <f t="array" ref="S1098">_xlfn.IFS(FraudData[[#This Row],[Fraud Risk Score]]&gt;=8,"High Risk",FraudData[[#This Row],[Fraud Risk Score]]&gt;=6,"Medium Risk",TRUE,"Low Risk")</f>
        <v>Low Risk</v>
      </c>
    </row>
    <row r="1099" spans="1:19">
      <c r="A1099">
        <v>1098</v>
      </c>
      <c r="B1099">
        <v>37.14</v>
      </c>
      <c r="C1099">
        <v>13</v>
      </c>
      <c r="D1099" t="s">
        <v>46</v>
      </c>
      <c r="E1099">
        <v>0</v>
      </c>
      <c r="F1099">
        <v>0</v>
      </c>
      <c r="G1099">
        <v>33</v>
      </c>
      <c r="H1099">
        <v>1</v>
      </c>
      <c r="I1099">
        <v>60</v>
      </c>
      <c r="J1099">
        <v>0</v>
      </c>
      <c r="K1099">
        <f>_xlfn.XLOOKUP(FraudData[[#This Row],[amount]],AmountRules[Amount Min],AmountRules[Risk Points],,-1)</f>
        <v>0</v>
      </c>
      <c r="L1099">
        <f>_xlfn.XLOOKUP(FraudData[[#This Row],[transaction_hour]],TimeRules[Hour Min],TimeRules[Risk Points],,-1)</f>
        <v>0</v>
      </c>
      <c r="M1099">
        <f>_xlfn.XLOOKUP(FraudData[[#This Row],[foreign_transaction]],ForeignRules[Foreign Transaction],ForeignRules[Risk Points],0)</f>
        <v>0</v>
      </c>
      <c r="N1099">
        <f>_xlfn.XLOOKUP(FraudData[[#This Row],[location_mismatch]],Table10[Location Mismatch],Table10[Risk Points],0)</f>
        <v>0</v>
      </c>
      <c r="O1099">
        <f>_xlfn.XLOOKUP(FraudData[[#This Row],[device_trust_score]],DeviceRules[Device Min],DeviceRules[Risk Points],,-1)</f>
        <v>2</v>
      </c>
      <c r="P1099">
        <f>_xlfn.XLOOKUP(FraudData[[#This Row],[velocity_last_24h]],VelocityRules[Velocity Min],VelocityRules[Risk Points],,-1)</f>
        <v>0</v>
      </c>
      <c r="Q1099">
        <f>_xlfn.XLOOKUP(FraudData[[#This Row],[merchant_category]],MerchantRules[Merchant Category],MerchantRules[Risk Points],0)</f>
        <v>0</v>
      </c>
      <c r="R1099">
        <f>SUM(FraudData[[#This Row],[Amount Risk]:[Merchant Risk]])</f>
        <v>2</v>
      </c>
      <c r="S1099" t="str" cm="1">
        <f t="array" ref="S1099">_xlfn.IFS(FraudData[[#This Row],[Fraud Risk Score]]&gt;=8,"High Risk",FraudData[[#This Row],[Fraud Risk Score]]&gt;=6,"Medium Risk",TRUE,"Low Risk")</f>
        <v>Low Risk</v>
      </c>
    </row>
    <row r="1100" spans="1:19">
      <c r="A1100">
        <v>1099</v>
      </c>
      <c r="B1100">
        <v>272.2</v>
      </c>
      <c r="C1100">
        <v>0</v>
      </c>
      <c r="D1100" t="s">
        <v>47</v>
      </c>
      <c r="E1100">
        <v>0</v>
      </c>
      <c r="F1100">
        <v>0</v>
      </c>
      <c r="G1100">
        <v>88</v>
      </c>
      <c r="H1100">
        <v>1</v>
      </c>
      <c r="I1100">
        <v>22</v>
      </c>
      <c r="J1100">
        <v>0</v>
      </c>
      <c r="K1100">
        <f>_xlfn.XLOOKUP(FraudData[[#This Row],[amount]],AmountRules[Amount Min],AmountRules[Risk Points],,-1)</f>
        <v>0</v>
      </c>
      <c r="L1100">
        <f>_xlfn.XLOOKUP(FraudData[[#This Row],[transaction_hour]],TimeRules[Hour Min],TimeRules[Risk Points],,-1)</f>
        <v>3</v>
      </c>
      <c r="M1100">
        <f>_xlfn.XLOOKUP(FraudData[[#This Row],[foreign_transaction]],ForeignRules[Foreign Transaction],ForeignRules[Risk Points],0)</f>
        <v>0</v>
      </c>
      <c r="N1100">
        <f>_xlfn.XLOOKUP(FraudData[[#This Row],[location_mismatch]],Table10[Location Mismatch],Table10[Risk Points],0)</f>
        <v>0</v>
      </c>
      <c r="O1100">
        <f>_xlfn.XLOOKUP(FraudData[[#This Row],[device_trust_score]],DeviceRules[Device Min],DeviceRules[Risk Points],,-1)</f>
        <v>0</v>
      </c>
      <c r="P1100">
        <f>_xlfn.XLOOKUP(FraudData[[#This Row],[velocity_last_24h]],VelocityRules[Velocity Min],VelocityRules[Risk Points],,-1)</f>
        <v>0</v>
      </c>
      <c r="Q1100">
        <f>_xlfn.XLOOKUP(FraudData[[#This Row],[merchant_category]],MerchantRules[Merchant Category],MerchantRules[Risk Points],0)</f>
        <v>0</v>
      </c>
      <c r="R1100">
        <f>SUM(FraudData[[#This Row],[Amount Risk]:[Merchant Risk]])</f>
        <v>3</v>
      </c>
      <c r="S1100" t="str" cm="1">
        <f t="array" ref="S1100">_xlfn.IFS(FraudData[[#This Row],[Fraud Risk Score]]&gt;=8,"High Risk",FraudData[[#This Row],[Fraud Risk Score]]&gt;=6,"Medium Risk",TRUE,"Low Risk")</f>
        <v>Low Risk</v>
      </c>
    </row>
    <row r="1101" spans="1:19">
      <c r="A1101">
        <v>1100</v>
      </c>
      <c r="B1101">
        <v>77.58</v>
      </c>
      <c r="C1101">
        <v>9</v>
      </c>
      <c r="D1101" t="s">
        <v>46</v>
      </c>
      <c r="E1101">
        <v>0</v>
      </c>
      <c r="F1101">
        <v>0</v>
      </c>
      <c r="G1101">
        <v>69</v>
      </c>
      <c r="H1101">
        <v>2</v>
      </c>
      <c r="I1101">
        <v>50</v>
      </c>
      <c r="J1101">
        <v>0</v>
      </c>
      <c r="K1101">
        <f>_xlfn.XLOOKUP(FraudData[[#This Row],[amount]],AmountRules[Amount Min],AmountRules[Risk Points],,-1)</f>
        <v>0</v>
      </c>
      <c r="L1101">
        <f>_xlfn.XLOOKUP(FraudData[[#This Row],[transaction_hour]],TimeRules[Hour Min],TimeRules[Risk Points],,-1)</f>
        <v>0</v>
      </c>
      <c r="M1101">
        <f>_xlfn.XLOOKUP(FraudData[[#This Row],[foreign_transaction]],ForeignRules[Foreign Transaction],ForeignRules[Risk Points],0)</f>
        <v>0</v>
      </c>
      <c r="N1101">
        <f>_xlfn.XLOOKUP(FraudData[[#This Row],[location_mismatch]],Table10[Location Mismatch],Table10[Risk Points],0)</f>
        <v>0</v>
      </c>
      <c r="O1101">
        <f>_xlfn.XLOOKUP(FraudData[[#This Row],[device_trust_score]],DeviceRules[Device Min],DeviceRules[Risk Points],,-1)</f>
        <v>1</v>
      </c>
      <c r="P1101">
        <f>_xlfn.XLOOKUP(FraudData[[#This Row],[velocity_last_24h]],VelocityRules[Velocity Min],VelocityRules[Risk Points],,-1)</f>
        <v>0</v>
      </c>
      <c r="Q1101">
        <f>_xlfn.XLOOKUP(FraudData[[#This Row],[merchant_category]],MerchantRules[Merchant Category],MerchantRules[Risk Points],0)</f>
        <v>0</v>
      </c>
      <c r="R1101">
        <f>SUM(FraudData[[#This Row],[Amount Risk]:[Merchant Risk]])</f>
        <v>1</v>
      </c>
      <c r="S1101" t="str" cm="1">
        <f t="array" ref="S1101">_xlfn.IFS(FraudData[[#This Row],[Fraud Risk Score]]&gt;=8,"High Risk",FraudData[[#This Row],[Fraud Risk Score]]&gt;=6,"Medium Risk",TRUE,"Low Risk")</f>
        <v>Low Risk</v>
      </c>
    </row>
    <row r="1102" spans="1:19">
      <c r="A1102">
        <v>1101</v>
      </c>
      <c r="B1102">
        <v>10.72</v>
      </c>
      <c r="C1102">
        <v>19</v>
      </c>
      <c r="D1102" t="s">
        <v>46</v>
      </c>
      <c r="E1102">
        <v>0</v>
      </c>
      <c r="F1102">
        <v>0</v>
      </c>
      <c r="G1102">
        <v>85</v>
      </c>
      <c r="H1102">
        <v>2</v>
      </c>
      <c r="I1102">
        <v>59</v>
      </c>
      <c r="J1102">
        <v>0</v>
      </c>
      <c r="K1102">
        <f>_xlfn.XLOOKUP(FraudData[[#This Row],[amount]],AmountRules[Amount Min],AmountRules[Risk Points],,-1)</f>
        <v>0</v>
      </c>
      <c r="L1102">
        <f>_xlfn.XLOOKUP(FraudData[[#This Row],[transaction_hour]],TimeRules[Hour Min],TimeRules[Risk Points],,-1)</f>
        <v>0</v>
      </c>
      <c r="M1102">
        <f>_xlfn.XLOOKUP(FraudData[[#This Row],[foreign_transaction]],ForeignRules[Foreign Transaction],ForeignRules[Risk Points],0)</f>
        <v>0</v>
      </c>
      <c r="N1102">
        <f>_xlfn.XLOOKUP(FraudData[[#This Row],[location_mismatch]],Table10[Location Mismatch],Table10[Risk Points],0)</f>
        <v>0</v>
      </c>
      <c r="O1102">
        <f>_xlfn.XLOOKUP(FraudData[[#This Row],[device_trust_score]],DeviceRules[Device Min],DeviceRules[Risk Points],,-1)</f>
        <v>0</v>
      </c>
      <c r="P1102">
        <f>_xlfn.XLOOKUP(FraudData[[#This Row],[velocity_last_24h]],VelocityRules[Velocity Min],VelocityRules[Risk Points],,-1)</f>
        <v>0</v>
      </c>
      <c r="Q1102">
        <f>_xlfn.XLOOKUP(FraudData[[#This Row],[merchant_category]],MerchantRules[Merchant Category],MerchantRules[Risk Points],0)</f>
        <v>0</v>
      </c>
      <c r="R1102">
        <f>SUM(FraudData[[#This Row],[Amount Risk]:[Merchant Risk]])</f>
        <v>0</v>
      </c>
      <c r="S1102" t="str" cm="1">
        <f t="array" ref="S1102">_xlfn.IFS(FraudData[[#This Row],[Fraud Risk Score]]&gt;=8,"High Risk",FraudData[[#This Row],[Fraud Risk Score]]&gt;=6,"Medium Risk",TRUE,"Low Risk")</f>
        <v>Low Risk</v>
      </c>
    </row>
    <row r="1103" spans="1:19">
      <c r="A1103">
        <v>1102</v>
      </c>
      <c r="B1103">
        <v>625.88</v>
      </c>
      <c r="C1103">
        <v>9</v>
      </c>
      <c r="D1103" t="s">
        <v>50</v>
      </c>
      <c r="E1103">
        <v>0</v>
      </c>
      <c r="F1103">
        <v>0</v>
      </c>
      <c r="G1103">
        <v>94</v>
      </c>
      <c r="H1103">
        <v>3</v>
      </c>
      <c r="I1103">
        <v>19</v>
      </c>
      <c r="J1103">
        <v>0</v>
      </c>
      <c r="K1103">
        <f>_xlfn.XLOOKUP(FraudData[[#This Row],[amount]],AmountRules[Amount Min],AmountRules[Risk Points],,-1)</f>
        <v>1</v>
      </c>
      <c r="L1103">
        <f>_xlfn.XLOOKUP(FraudData[[#This Row],[transaction_hour]],TimeRules[Hour Min],TimeRules[Risk Points],,-1)</f>
        <v>0</v>
      </c>
      <c r="M1103">
        <f>_xlfn.XLOOKUP(FraudData[[#This Row],[foreign_transaction]],ForeignRules[Foreign Transaction],ForeignRules[Risk Points],0)</f>
        <v>0</v>
      </c>
      <c r="N1103">
        <f>_xlfn.XLOOKUP(FraudData[[#This Row],[location_mismatch]],Table10[Location Mismatch],Table10[Risk Points],0)</f>
        <v>0</v>
      </c>
      <c r="O1103">
        <f>_xlfn.XLOOKUP(FraudData[[#This Row],[device_trust_score]],DeviceRules[Device Min],DeviceRules[Risk Points],,-1)</f>
        <v>0</v>
      </c>
      <c r="P1103">
        <f>_xlfn.XLOOKUP(FraudData[[#This Row],[velocity_last_24h]],VelocityRules[Velocity Min],VelocityRules[Risk Points],,-1)</f>
        <v>0</v>
      </c>
      <c r="Q1103">
        <f>_xlfn.XLOOKUP(FraudData[[#This Row],[merchant_category]],MerchantRules[Merchant Category],MerchantRules[Risk Points],0)</f>
        <v>0</v>
      </c>
      <c r="R1103">
        <f>SUM(FraudData[[#This Row],[Amount Risk]:[Merchant Risk]])</f>
        <v>1</v>
      </c>
      <c r="S1103" t="str" cm="1">
        <f t="array" ref="S1103">_xlfn.IFS(FraudData[[#This Row],[Fraud Risk Score]]&gt;=8,"High Risk",FraudData[[#This Row],[Fraud Risk Score]]&gt;=6,"Medium Risk",TRUE,"Low Risk")</f>
        <v>Low Risk</v>
      </c>
    </row>
    <row r="1104" spans="1:19">
      <c r="A1104">
        <v>1103</v>
      </c>
      <c r="B1104">
        <v>387.42</v>
      </c>
      <c r="C1104">
        <v>9</v>
      </c>
      <c r="D1104" t="s">
        <v>49</v>
      </c>
      <c r="E1104">
        <v>0</v>
      </c>
      <c r="F1104">
        <v>0</v>
      </c>
      <c r="G1104">
        <v>62</v>
      </c>
      <c r="H1104">
        <v>1</v>
      </c>
      <c r="I1104">
        <v>40</v>
      </c>
      <c r="J1104">
        <v>0</v>
      </c>
      <c r="K1104">
        <f>_xlfn.XLOOKUP(FraudData[[#This Row],[amount]],AmountRules[Amount Min],AmountRules[Risk Points],,-1)</f>
        <v>0</v>
      </c>
      <c r="L1104">
        <f>_xlfn.XLOOKUP(FraudData[[#This Row],[transaction_hour]],TimeRules[Hour Min],TimeRules[Risk Points],,-1)</f>
        <v>0</v>
      </c>
      <c r="M1104">
        <f>_xlfn.XLOOKUP(FraudData[[#This Row],[foreign_transaction]],ForeignRules[Foreign Transaction],ForeignRules[Risk Points],0)</f>
        <v>0</v>
      </c>
      <c r="N1104">
        <f>_xlfn.XLOOKUP(FraudData[[#This Row],[location_mismatch]],Table10[Location Mismatch],Table10[Risk Points],0)</f>
        <v>0</v>
      </c>
      <c r="O1104">
        <f>_xlfn.XLOOKUP(FraudData[[#This Row],[device_trust_score]],DeviceRules[Device Min],DeviceRules[Risk Points],,-1)</f>
        <v>1</v>
      </c>
      <c r="P1104">
        <f>_xlfn.XLOOKUP(FraudData[[#This Row],[velocity_last_24h]],VelocityRules[Velocity Min],VelocityRules[Risk Points],,-1)</f>
        <v>0</v>
      </c>
      <c r="Q1104">
        <f>_xlfn.XLOOKUP(FraudData[[#This Row],[merchant_category]],MerchantRules[Merchant Category],MerchantRules[Risk Points],0)</f>
        <v>1</v>
      </c>
      <c r="R1104">
        <f>SUM(FraudData[[#This Row],[Amount Risk]:[Merchant Risk]])</f>
        <v>2</v>
      </c>
      <c r="S1104" t="str" cm="1">
        <f t="array" ref="S1104">_xlfn.IFS(FraudData[[#This Row],[Fraud Risk Score]]&gt;=8,"High Risk",FraudData[[#This Row],[Fraud Risk Score]]&gt;=6,"Medium Risk",TRUE,"Low Risk")</f>
        <v>Low Risk</v>
      </c>
    </row>
    <row r="1105" spans="1:19">
      <c r="A1105">
        <v>1104</v>
      </c>
      <c r="B1105">
        <v>472.98</v>
      </c>
      <c r="C1105">
        <v>23</v>
      </c>
      <c r="D1105" t="s">
        <v>47</v>
      </c>
      <c r="E1105">
        <v>1</v>
      </c>
      <c r="F1105">
        <v>1</v>
      </c>
      <c r="G1105">
        <v>99</v>
      </c>
      <c r="H1105">
        <v>0</v>
      </c>
      <c r="I1105">
        <v>68</v>
      </c>
      <c r="J1105">
        <v>0</v>
      </c>
      <c r="K1105">
        <f>_xlfn.XLOOKUP(FraudData[[#This Row],[amount]],AmountRules[Amount Min],AmountRules[Risk Points],,-1)</f>
        <v>0</v>
      </c>
      <c r="L1105">
        <f>_xlfn.XLOOKUP(FraudData[[#This Row],[transaction_hour]],TimeRules[Hour Min],TimeRules[Risk Points],,-1)</f>
        <v>1</v>
      </c>
      <c r="M1105">
        <f>_xlfn.XLOOKUP(FraudData[[#This Row],[foreign_transaction]],ForeignRules[Foreign Transaction],ForeignRules[Risk Points],0)</f>
        <v>3</v>
      </c>
      <c r="N1105">
        <f>_xlfn.XLOOKUP(FraudData[[#This Row],[location_mismatch]],Table10[Location Mismatch],Table10[Risk Points],0)</f>
        <v>3</v>
      </c>
      <c r="O1105">
        <f>_xlfn.XLOOKUP(FraudData[[#This Row],[device_trust_score]],DeviceRules[Device Min],DeviceRules[Risk Points],,-1)</f>
        <v>0</v>
      </c>
      <c r="P1105">
        <f>_xlfn.XLOOKUP(FraudData[[#This Row],[velocity_last_24h]],VelocityRules[Velocity Min],VelocityRules[Risk Points],,-1)</f>
        <v>0</v>
      </c>
      <c r="Q1105">
        <f>_xlfn.XLOOKUP(FraudData[[#This Row],[merchant_category]],MerchantRules[Merchant Category],MerchantRules[Risk Points],0)</f>
        <v>0</v>
      </c>
      <c r="R1105">
        <f>SUM(FraudData[[#This Row],[Amount Risk]:[Merchant Risk]])</f>
        <v>7</v>
      </c>
      <c r="S1105" t="str" cm="1">
        <f t="array" ref="S1105">_xlfn.IFS(FraudData[[#This Row],[Fraud Risk Score]]&gt;=8,"High Risk",FraudData[[#This Row],[Fraud Risk Score]]&gt;=6,"Medium Risk",TRUE,"Low Risk")</f>
        <v>Medium Risk</v>
      </c>
    </row>
    <row r="1106" spans="1:19">
      <c r="A1106">
        <v>1105</v>
      </c>
      <c r="B1106">
        <v>950.41</v>
      </c>
      <c r="C1106">
        <v>1</v>
      </c>
      <c r="D1106" t="s">
        <v>50</v>
      </c>
      <c r="E1106">
        <v>0</v>
      </c>
      <c r="F1106">
        <v>1</v>
      </c>
      <c r="G1106">
        <v>70</v>
      </c>
      <c r="H1106">
        <v>2</v>
      </c>
      <c r="I1106">
        <v>60</v>
      </c>
      <c r="J1106">
        <v>1</v>
      </c>
      <c r="K1106">
        <f>_xlfn.XLOOKUP(FraudData[[#This Row],[amount]],AmountRules[Amount Min],AmountRules[Risk Points],,-1)</f>
        <v>1</v>
      </c>
      <c r="L1106">
        <f>_xlfn.XLOOKUP(FraudData[[#This Row],[transaction_hour]],TimeRules[Hour Min],TimeRules[Risk Points],,-1)</f>
        <v>3</v>
      </c>
      <c r="M1106">
        <f>_xlfn.XLOOKUP(FraudData[[#This Row],[foreign_transaction]],ForeignRules[Foreign Transaction],ForeignRules[Risk Points],0)</f>
        <v>0</v>
      </c>
      <c r="N1106">
        <f>_xlfn.XLOOKUP(FraudData[[#This Row],[location_mismatch]],Table10[Location Mismatch],Table10[Risk Points],0)</f>
        <v>3</v>
      </c>
      <c r="O1106">
        <f>_xlfn.XLOOKUP(FraudData[[#This Row],[device_trust_score]],DeviceRules[Device Min],DeviceRules[Risk Points],,-1)</f>
        <v>0</v>
      </c>
      <c r="P1106">
        <f>_xlfn.XLOOKUP(FraudData[[#This Row],[velocity_last_24h]],VelocityRules[Velocity Min],VelocityRules[Risk Points],,-1)</f>
        <v>0</v>
      </c>
      <c r="Q1106">
        <f>_xlfn.XLOOKUP(FraudData[[#This Row],[merchant_category]],MerchantRules[Merchant Category],MerchantRules[Risk Points],0)</f>
        <v>0</v>
      </c>
      <c r="R1106">
        <f>SUM(FraudData[[#This Row],[Amount Risk]:[Merchant Risk]])</f>
        <v>7</v>
      </c>
      <c r="S1106" t="str" cm="1">
        <f t="array" ref="S1106">_xlfn.IFS(FraudData[[#This Row],[Fraud Risk Score]]&gt;=8,"High Risk",FraudData[[#This Row],[Fraud Risk Score]]&gt;=6,"Medium Risk",TRUE,"Low Risk")</f>
        <v>Medium Risk</v>
      </c>
    </row>
    <row r="1107" spans="1:19">
      <c r="A1107">
        <v>1106</v>
      </c>
      <c r="B1107">
        <v>34.39</v>
      </c>
      <c r="C1107">
        <v>7</v>
      </c>
      <c r="D1107" t="s">
        <v>50</v>
      </c>
      <c r="E1107">
        <v>0</v>
      </c>
      <c r="F1107">
        <v>0</v>
      </c>
      <c r="G1107">
        <v>94</v>
      </c>
      <c r="H1107">
        <v>2</v>
      </c>
      <c r="I1107">
        <v>46</v>
      </c>
      <c r="J1107">
        <v>0</v>
      </c>
      <c r="K1107">
        <f>_xlfn.XLOOKUP(FraudData[[#This Row],[amount]],AmountRules[Amount Min],AmountRules[Risk Points],,-1)</f>
        <v>0</v>
      </c>
      <c r="L1107">
        <f>_xlfn.XLOOKUP(FraudData[[#This Row],[transaction_hour]],TimeRules[Hour Min],TimeRules[Risk Points],,-1)</f>
        <v>0</v>
      </c>
      <c r="M1107">
        <f>_xlfn.XLOOKUP(FraudData[[#This Row],[foreign_transaction]],ForeignRules[Foreign Transaction],ForeignRules[Risk Points],0)</f>
        <v>0</v>
      </c>
      <c r="N1107">
        <f>_xlfn.XLOOKUP(FraudData[[#This Row],[location_mismatch]],Table10[Location Mismatch],Table10[Risk Points],0)</f>
        <v>0</v>
      </c>
      <c r="O1107">
        <f>_xlfn.XLOOKUP(FraudData[[#This Row],[device_trust_score]],DeviceRules[Device Min],DeviceRules[Risk Points],,-1)</f>
        <v>0</v>
      </c>
      <c r="P1107">
        <f>_xlfn.XLOOKUP(FraudData[[#This Row],[velocity_last_24h]],VelocityRules[Velocity Min],VelocityRules[Risk Points],,-1)</f>
        <v>0</v>
      </c>
      <c r="Q1107">
        <f>_xlfn.XLOOKUP(FraudData[[#This Row],[merchant_category]],MerchantRules[Merchant Category],MerchantRules[Risk Points],0)</f>
        <v>0</v>
      </c>
      <c r="R1107">
        <f>SUM(FraudData[[#This Row],[Amount Risk]:[Merchant Risk]])</f>
        <v>0</v>
      </c>
      <c r="S1107" t="str" cm="1">
        <f t="array" ref="S1107">_xlfn.IFS(FraudData[[#This Row],[Fraud Risk Score]]&gt;=8,"High Risk",FraudData[[#This Row],[Fraud Risk Score]]&gt;=6,"Medium Risk",TRUE,"Low Risk")</f>
        <v>Low Risk</v>
      </c>
    </row>
    <row r="1108" spans="1:19">
      <c r="A1108">
        <v>1107</v>
      </c>
      <c r="B1108">
        <v>90.82</v>
      </c>
      <c r="C1108">
        <v>0</v>
      </c>
      <c r="D1108" t="s">
        <v>48</v>
      </c>
      <c r="E1108">
        <v>0</v>
      </c>
      <c r="F1108">
        <v>0</v>
      </c>
      <c r="G1108">
        <v>88</v>
      </c>
      <c r="H1108">
        <v>4</v>
      </c>
      <c r="I1108">
        <v>35</v>
      </c>
      <c r="J1108">
        <v>0</v>
      </c>
      <c r="K1108">
        <f>_xlfn.XLOOKUP(FraudData[[#This Row],[amount]],AmountRules[Amount Min],AmountRules[Risk Points],,-1)</f>
        <v>0</v>
      </c>
      <c r="L1108">
        <f>_xlfn.XLOOKUP(FraudData[[#This Row],[transaction_hour]],TimeRules[Hour Min],TimeRules[Risk Points],,-1)</f>
        <v>3</v>
      </c>
      <c r="M1108">
        <f>_xlfn.XLOOKUP(FraudData[[#This Row],[foreign_transaction]],ForeignRules[Foreign Transaction],ForeignRules[Risk Points],0)</f>
        <v>0</v>
      </c>
      <c r="N1108">
        <f>_xlfn.XLOOKUP(FraudData[[#This Row],[location_mismatch]],Table10[Location Mismatch],Table10[Risk Points],0)</f>
        <v>0</v>
      </c>
      <c r="O1108">
        <f>_xlfn.XLOOKUP(FraudData[[#This Row],[device_trust_score]],DeviceRules[Device Min],DeviceRules[Risk Points],,-1)</f>
        <v>0</v>
      </c>
      <c r="P1108">
        <f>_xlfn.XLOOKUP(FraudData[[#This Row],[velocity_last_24h]],VelocityRules[Velocity Min],VelocityRules[Risk Points],,-1)</f>
        <v>0</v>
      </c>
      <c r="Q1108">
        <f>_xlfn.XLOOKUP(FraudData[[#This Row],[merchant_category]],MerchantRules[Merchant Category],MerchantRules[Risk Points],0)</f>
        <v>0</v>
      </c>
      <c r="R1108">
        <f>SUM(FraudData[[#This Row],[Amount Risk]:[Merchant Risk]])</f>
        <v>3</v>
      </c>
      <c r="S1108" t="str" cm="1">
        <f t="array" ref="S1108">_xlfn.IFS(FraudData[[#This Row],[Fraud Risk Score]]&gt;=8,"High Risk",FraudData[[#This Row],[Fraud Risk Score]]&gt;=6,"Medium Risk",TRUE,"Low Risk")</f>
        <v>Low Risk</v>
      </c>
    </row>
    <row r="1109" spans="1:19">
      <c r="A1109">
        <v>1108</v>
      </c>
      <c r="B1109">
        <v>255.56</v>
      </c>
      <c r="C1109">
        <v>0</v>
      </c>
      <c r="D1109" t="s">
        <v>49</v>
      </c>
      <c r="E1109">
        <v>0</v>
      </c>
      <c r="F1109">
        <v>0</v>
      </c>
      <c r="G1109">
        <v>59</v>
      </c>
      <c r="H1109">
        <v>1</v>
      </c>
      <c r="I1109">
        <v>52</v>
      </c>
      <c r="J1109">
        <v>0</v>
      </c>
      <c r="K1109">
        <f>_xlfn.XLOOKUP(FraudData[[#This Row],[amount]],AmountRules[Amount Min],AmountRules[Risk Points],,-1)</f>
        <v>0</v>
      </c>
      <c r="L1109">
        <f>_xlfn.XLOOKUP(FraudData[[#This Row],[transaction_hour]],TimeRules[Hour Min],TimeRules[Risk Points],,-1)</f>
        <v>3</v>
      </c>
      <c r="M1109">
        <f>_xlfn.XLOOKUP(FraudData[[#This Row],[foreign_transaction]],ForeignRules[Foreign Transaction],ForeignRules[Risk Points],0)</f>
        <v>0</v>
      </c>
      <c r="N1109">
        <f>_xlfn.XLOOKUP(FraudData[[#This Row],[location_mismatch]],Table10[Location Mismatch],Table10[Risk Points],0)</f>
        <v>0</v>
      </c>
      <c r="O1109">
        <f>_xlfn.XLOOKUP(FraudData[[#This Row],[device_trust_score]],DeviceRules[Device Min],DeviceRules[Risk Points],,-1)</f>
        <v>1</v>
      </c>
      <c r="P1109">
        <f>_xlfn.XLOOKUP(FraudData[[#This Row],[velocity_last_24h]],VelocityRules[Velocity Min],VelocityRules[Risk Points],,-1)</f>
        <v>0</v>
      </c>
      <c r="Q1109">
        <f>_xlfn.XLOOKUP(FraudData[[#This Row],[merchant_category]],MerchantRules[Merchant Category],MerchantRules[Risk Points],0)</f>
        <v>1</v>
      </c>
      <c r="R1109">
        <f>SUM(FraudData[[#This Row],[Amount Risk]:[Merchant Risk]])</f>
        <v>5</v>
      </c>
      <c r="S1109" t="str" cm="1">
        <f t="array" ref="S1109">_xlfn.IFS(FraudData[[#This Row],[Fraud Risk Score]]&gt;=8,"High Risk",FraudData[[#This Row],[Fraud Risk Score]]&gt;=6,"Medium Risk",TRUE,"Low Risk")</f>
        <v>Low Risk</v>
      </c>
    </row>
    <row r="1110" spans="1:19">
      <c r="A1110">
        <v>1109</v>
      </c>
      <c r="B1110">
        <v>214.34</v>
      </c>
      <c r="C1110">
        <v>3</v>
      </c>
      <c r="D1110" t="s">
        <v>47</v>
      </c>
      <c r="E1110">
        <v>0</v>
      </c>
      <c r="F1110">
        <v>0</v>
      </c>
      <c r="G1110">
        <v>36</v>
      </c>
      <c r="H1110">
        <v>2</v>
      </c>
      <c r="I1110">
        <v>27</v>
      </c>
      <c r="J1110">
        <v>0</v>
      </c>
      <c r="K1110">
        <f>_xlfn.XLOOKUP(FraudData[[#This Row],[amount]],AmountRules[Amount Min],AmountRules[Risk Points],,-1)</f>
        <v>0</v>
      </c>
      <c r="L1110">
        <f>_xlfn.XLOOKUP(FraudData[[#This Row],[transaction_hour]],TimeRules[Hour Min],TimeRules[Risk Points],,-1)</f>
        <v>3</v>
      </c>
      <c r="M1110">
        <f>_xlfn.XLOOKUP(FraudData[[#This Row],[foreign_transaction]],ForeignRules[Foreign Transaction],ForeignRules[Risk Points],0)</f>
        <v>0</v>
      </c>
      <c r="N1110">
        <f>_xlfn.XLOOKUP(FraudData[[#This Row],[location_mismatch]],Table10[Location Mismatch],Table10[Risk Points],0)</f>
        <v>0</v>
      </c>
      <c r="O1110">
        <f>_xlfn.XLOOKUP(FraudData[[#This Row],[device_trust_score]],DeviceRules[Device Min],DeviceRules[Risk Points],,-1)</f>
        <v>2</v>
      </c>
      <c r="P1110">
        <f>_xlfn.XLOOKUP(FraudData[[#This Row],[velocity_last_24h]],VelocityRules[Velocity Min],VelocityRules[Risk Points],,-1)</f>
        <v>0</v>
      </c>
      <c r="Q1110">
        <f>_xlfn.XLOOKUP(FraudData[[#This Row],[merchant_category]],MerchantRules[Merchant Category],MerchantRules[Risk Points],0)</f>
        <v>0</v>
      </c>
      <c r="R1110">
        <f>SUM(FraudData[[#This Row],[Amount Risk]:[Merchant Risk]])</f>
        <v>5</v>
      </c>
      <c r="S1110" t="str" cm="1">
        <f t="array" ref="S1110">_xlfn.IFS(FraudData[[#This Row],[Fraud Risk Score]]&gt;=8,"High Risk",FraudData[[#This Row],[Fraud Risk Score]]&gt;=6,"Medium Risk",TRUE,"Low Risk")</f>
        <v>Low Risk</v>
      </c>
    </row>
    <row r="1111" spans="1:19">
      <c r="A1111">
        <v>1110</v>
      </c>
      <c r="B1111">
        <v>30.08</v>
      </c>
      <c r="C1111">
        <v>6</v>
      </c>
      <c r="D1111" t="s">
        <v>47</v>
      </c>
      <c r="E1111">
        <v>0</v>
      </c>
      <c r="F1111">
        <v>0</v>
      </c>
      <c r="G1111">
        <v>72</v>
      </c>
      <c r="H1111">
        <v>1</v>
      </c>
      <c r="I1111">
        <v>56</v>
      </c>
      <c r="J1111">
        <v>0</v>
      </c>
      <c r="K1111">
        <f>_xlfn.XLOOKUP(FraudData[[#This Row],[amount]],AmountRules[Amount Min],AmountRules[Risk Points],,-1)</f>
        <v>0</v>
      </c>
      <c r="L1111">
        <f>_xlfn.XLOOKUP(FraudData[[#This Row],[transaction_hour]],TimeRules[Hour Min],TimeRules[Risk Points],,-1)</f>
        <v>0</v>
      </c>
      <c r="M1111">
        <f>_xlfn.XLOOKUP(FraudData[[#This Row],[foreign_transaction]],ForeignRules[Foreign Transaction],ForeignRules[Risk Points],0)</f>
        <v>0</v>
      </c>
      <c r="N1111">
        <f>_xlfn.XLOOKUP(FraudData[[#This Row],[location_mismatch]],Table10[Location Mismatch],Table10[Risk Points],0)</f>
        <v>0</v>
      </c>
      <c r="O1111">
        <f>_xlfn.XLOOKUP(FraudData[[#This Row],[device_trust_score]],DeviceRules[Device Min],DeviceRules[Risk Points],,-1)</f>
        <v>0</v>
      </c>
      <c r="P1111">
        <f>_xlfn.XLOOKUP(FraudData[[#This Row],[velocity_last_24h]],VelocityRules[Velocity Min],VelocityRules[Risk Points],,-1)</f>
        <v>0</v>
      </c>
      <c r="Q1111">
        <f>_xlfn.XLOOKUP(FraudData[[#This Row],[merchant_category]],MerchantRules[Merchant Category],MerchantRules[Risk Points],0)</f>
        <v>0</v>
      </c>
      <c r="R1111">
        <f>SUM(FraudData[[#This Row],[Amount Risk]:[Merchant Risk]])</f>
        <v>0</v>
      </c>
      <c r="S1111" t="str" cm="1">
        <f t="array" ref="S1111">_xlfn.IFS(FraudData[[#This Row],[Fraud Risk Score]]&gt;=8,"High Risk",FraudData[[#This Row],[Fraud Risk Score]]&gt;=6,"Medium Risk",TRUE,"Low Risk")</f>
        <v>Low Risk</v>
      </c>
    </row>
    <row r="1112" spans="1:19">
      <c r="A1112">
        <v>1111</v>
      </c>
      <c r="B1112">
        <v>304.54000000000002</v>
      </c>
      <c r="C1112">
        <v>8</v>
      </c>
      <c r="D1112" t="s">
        <v>47</v>
      </c>
      <c r="E1112">
        <v>0</v>
      </c>
      <c r="F1112">
        <v>0</v>
      </c>
      <c r="G1112">
        <v>87</v>
      </c>
      <c r="H1112">
        <v>1</v>
      </c>
      <c r="I1112">
        <v>50</v>
      </c>
      <c r="J1112">
        <v>0</v>
      </c>
      <c r="K1112">
        <f>_xlfn.XLOOKUP(FraudData[[#This Row],[amount]],AmountRules[Amount Min],AmountRules[Risk Points],,-1)</f>
        <v>0</v>
      </c>
      <c r="L1112">
        <f>_xlfn.XLOOKUP(FraudData[[#This Row],[transaction_hour]],TimeRules[Hour Min],TimeRules[Risk Points],,-1)</f>
        <v>0</v>
      </c>
      <c r="M1112">
        <f>_xlfn.XLOOKUP(FraudData[[#This Row],[foreign_transaction]],ForeignRules[Foreign Transaction],ForeignRules[Risk Points],0)</f>
        <v>0</v>
      </c>
      <c r="N1112">
        <f>_xlfn.XLOOKUP(FraudData[[#This Row],[location_mismatch]],Table10[Location Mismatch],Table10[Risk Points],0)</f>
        <v>0</v>
      </c>
      <c r="O1112">
        <f>_xlfn.XLOOKUP(FraudData[[#This Row],[device_trust_score]],DeviceRules[Device Min],DeviceRules[Risk Points],,-1)</f>
        <v>0</v>
      </c>
      <c r="P1112">
        <f>_xlfn.XLOOKUP(FraudData[[#This Row],[velocity_last_24h]],VelocityRules[Velocity Min],VelocityRules[Risk Points],,-1)</f>
        <v>0</v>
      </c>
      <c r="Q1112">
        <f>_xlfn.XLOOKUP(FraudData[[#This Row],[merchant_category]],MerchantRules[Merchant Category],MerchantRules[Risk Points],0)</f>
        <v>0</v>
      </c>
      <c r="R1112">
        <f>SUM(FraudData[[#This Row],[Amount Risk]:[Merchant Risk]])</f>
        <v>0</v>
      </c>
      <c r="S1112" t="str" cm="1">
        <f t="array" ref="S1112">_xlfn.IFS(FraudData[[#This Row],[Fraud Risk Score]]&gt;=8,"High Risk",FraudData[[#This Row],[Fraud Risk Score]]&gt;=6,"Medium Risk",TRUE,"Low Risk")</f>
        <v>Low Risk</v>
      </c>
    </row>
    <row r="1113" spans="1:19">
      <c r="A1113">
        <v>1112</v>
      </c>
      <c r="B1113">
        <v>45.75</v>
      </c>
      <c r="C1113">
        <v>15</v>
      </c>
      <c r="D1113" t="s">
        <v>49</v>
      </c>
      <c r="E1113">
        <v>0</v>
      </c>
      <c r="F1113">
        <v>0</v>
      </c>
      <c r="G1113">
        <v>69</v>
      </c>
      <c r="H1113">
        <v>4</v>
      </c>
      <c r="I1113">
        <v>49</v>
      </c>
      <c r="J1113">
        <v>0</v>
      </c>
      <c r="K1113">
        <f>_xlfn.XLOOKUP(FraudData[[#This Row],[amount]],AmountRules[Amount Min],AmountRules[Risk Points],,-1)</f>
        <v>0</v>
      </c>
      <c r="L1113">
        <f>_xlfn.XLOOKUP(FraudData[[#This Row],[transaction_hour]],TimeRules[Hour Min],TimeRules[Risk Points],,-1)</f>
        <v>0</v>
      </c>
      <c r="M1113">
        <f>_xlfn.XLOOKUP(FraudData[[#This Row],[foreign_transaction]],ForeignRules[Foreign Transaction],ForeignRules[Risk Points],0)</f>
        <v>0</v>
      </c>
      <c r="N1113">
        <f>_xlfn.XLOOKUP(FraudData[[#This Row],[location_mismatch]],Table10[Location Mismatch],Table10[Risk Points],0)</f>
        <v>0</v>
      </c>
      <c r="O1113">
        <f>_xlfn.XLOOKUP(FraudData[[#This Row],[device_trust_score]],DeviceRules[Device Min],DeviceRules[Risk Points],,-1)</f>
        <v>1</v>
      </c>
      <c r="P1113">
        <f>_xlfn.XLOOKUP(FraudData[[#This Row],[velocity_last_24h]],VelocityRules[Velocity Min],VelocityRules[Risk Points],,-1)</f>
        <v>0</v>
      </c>
      <c r="Q1113">
        <f>_xlfn.XLOOKUP(FraudData[[#This Row],[merchant_category]],MerchantRules[Merchant Category],MerchantRules[Risk Points],0)</f>
        <v>1</v>
      </c>
      <c r="R1113">
        <f>SUM(FraudData[[#This Row],[Amount Risk]:[Merchant Risk]])</f>
        <v>2</v>
      </c>
      <c r="S1113" t="str" cm="1">
        <f t="array" ref="S1113">_xlfn.IFS(FraudData[[#This Row],[Fraud Risk Score]]&gt;=8,"High Risk",FraudData[[#This Row],[Fraud Risk Score]]&gt;=6,"Medium Risk",TRUE,"Low Risk")</f>
        <v>Low Risk</v>
      </c>
    </row>
    <row r="1114" spans="1:19">
      <c r="A1114">
        <v>1113</v>
      </c>
      <c r="B1114">
        <v>45.61</v>
      </c>
      <c r="C1114">
        <v>4</v>
      </c>
      <c r="D1114" t="s">
        <v>47</v>
      </c>
      <c r="E1114">
        <v>0</v>
      </c>
      <c r="F1114">
        <v>0</v>
      </c>
      <c r="G1114">
        <v>30</v>
      </c>
      <c r="H1114">
        <v>3</v>
      </c>
      <c r="I1114">
        <v>59</v>
      </c>
      <c r="J1114">
        <v>0</v>
      </c>
      <c r="K1114">
        <f>_xlfn.XLOOKUP(FraudData[[#This Row],[amount]],AmountRules[Amount Min],AmountRules[Risk Points],,-1)</f>
        <v>0</v>
      </c>
      <c r="L1114">
        <f>_xlfn.XLOOKUP(FraudData[[#This Row],[transaction_hour]],TimeRules[Hour Min],TimeRules[Risk Points],,-1)</f>
        <v>0</v>
      </c>
      <c r="M1114">
        <f>_xlfn.XLOOKUP(FraudData[[#This Row],[foreign_transaction]],ForeignRules[Foreign Transaction],ForeignRules[Risk Points],0)</f>
        <v>0</v>
      </c>
      <c r="N1114">
        <f>_xlfn.XLOOKUP(FraudData[[#This Row],[location_mismatch]],Table10[Location Mismatch],Table10[Risk Points],0)</f>
        <v>0</v>
      </c>
      <c r="O1114">
        <f>_xlfn.XLOOKUP(FraudData[[#This Row],[device_trust_score]],DeviceRules[Device Min],DeviceRules[Risk Points],,-1)</f>
        <v>2</v>
      </c>
      <c r="P1114">
        <f>_xlfn.XLOOKUP(FraudData[[#This Row],[velocity_last_24h]],VelocityRules[Velocity Min],VelocityRules[Risk Points],,-1)</f>
        <v>0</v>
      </c>
      <c r="Q1114">
        <f>_xlfn.XLOOKUP(FraudData[[#This Row],[merchant_category]],MerchantRules[Merchant Category],MerchantRules[Risk Points],0)</f>
        <v>0</v>
      </c>
      <c r="R1114">
        <f>SUM(FraudData[[#This Row],[Amount Risk]:[Merchant Risk]])</f>
        <v>2</v>
      </c>
      <c r="S1114" t="str" cm="1">
        <f t="array" ref="S1114">_xlfn.IFS(FraudData[[#This Row],[Fraud Risk Score]]&gt;=8,"High Risk",FraudData[[#This Row],[Fraud Risk Score]]&gt;=6,"Medium Risk",TRUE,"Low Risk")</f>
        <v>Low Risk</v>
      </c>
    </row>
    <row r="1115" spans="1:19">
      <c r="A1115">
        <v>1114</v>
      </c>
      <c r="B1115">
        <v>138.6</v>
      </c>
      <c r="C1115">
        <v>1</v>
      </c>
      <c r="D1115" t="s">
        <v>46</v>
      </c>
      <c r="E1115">
        <v>0</v>
      </c>
      <c r="F1115">
        <v>1</v>
      </c>
      <c r="G1115">
        <v>69</v>
      </c>
      <c r="H1115">
        <v>0</v>
      </c>
      <c r="I1115">
        <v>54</v>
      </c>
      <c r="J1115">
        <v>0</v>
      </c>
      <c r="K1115">
        <f>_xlfn.XLOOKUP(FraudData[[#This Row],[amount]],AmountRules[Amount Min],AmountRules[Risk Points],,-1)</f>
        <v>0</v>
      </c>
      <c r="L1115">
        <f>_xlfn.XLOOKUP(FraudData[[#This Row],[transaction_hour]],TimeRules[Hour Min],TimeRules[Risk Points],,-1)</f>
        <v>3</v>
      </c>
      <c r="M1115">
        <f>_xlfn.XLOOKUP(FraudData[[#This Row],[foreign_transaction]],ForeignRules[Foreign Transaction],ForeignRules[Risk Points],0)</f>
        <v>0</v>
      </c>
      <c r="N1115">
        <f>_xlfn.XLOOKUP(FraudData[[#This Row],[location_mismatch]],Table10[Location Mismatch],Table10[Risk Points],0)</f>
        <v>3</v>
      </c>
      <c r="O1115">
        <f>_xlfn.XLOOKUP(FraudData[[#This Row],[device_trust_score]],DeviceRules[Device Min],DeviceRules[Risk Points],,-1)</f>
        <v>1</v>
      </c>
      <c r="P1115">
        <f>_xlfn.XLOOKUP(FraudData[[#This Row],[velocity_last_24h]],VelocityRules[Velocity Min],VelocityRules[Risk Points],,-1)</f>
        <v>0</v>
      </c>
      <c r="Q1115">
        <f>_xlfn.XLOOKUP(FraudData[[#This Row],[merchant_category]],MerchantRules[Merchant Category],MerchantRules[Risk Points],0)</f>
        <v>0</v>
      </c>
      <c r="R1115">
        <f>SUM(FraudData[[#This Row],[Amount Risk]:[Merchant Risk]])</f>
        <v>7</v>
      </c>
      <c r="S1115" t="str" cm="1">
        <f t="array" ref="S1115">_xlfn.IFS(FraudData[[#This Row],[Fraud Risk Score]]&gt;=8,"High Risk",FraudData[[#This Row],[Fraud Risk Score]]&gt;=6,"Medium Risk",TRUE,"Low Risk")</f>
        <v>Medium Risk</v>
      </c>
    </row>
    <row r="1116" spans="1:19">
      <c r="A1116">
        <v>1115</v>
      </c>
      <c r="B1116">
        <v>161.78</v>
      </c>
      <c r="C1116">
        <v>22</v>
      </c>
      <c r="D1116" t="s">
        <v>46</v>
      </c>
      <c r="E1116">
        <v>0</v>
      </c>
      <c r="F1116">
        <v>0</v>
      </c>
      <c r="G1116">
        <v>56</v>
      </c>
      <c r="H1116">
        <v>1</v>
      </c>
      <c r="I1116">
        <v>40</v>
      </c>
      <c r="J1116">
        <v>0</v>
      </c>
      <c r="K1116">
        <f>_xlfn.XLOOKUP(FraudData[[#This Row],[amount]],AmountRules[Amount Min],AmountRules[Risk Points],,-1)</f>
        <v>0</v>
      </c>
      <c r="L1116">
        <f>_xlfn.XLOOKUP(FraudData[[#This Row],[transaction_hour]],TimeRules[Hour Min],TimeRules[Risk Points],,-1)</f>
        <v>0</v>
      </c>
      <c r="M1116">
        <f>_xlfn.XLOOKUP(FraudData[[#This Row],[foreign_transaction]],ForeignRules[Foreign Transaction],ForeignRules[Risk Points],0)</f>
        <v>0</v>
      </c>
      <c r="N1116">
        <f>_xlfn.XLOOKUP(FraudData[[#This Row],[location_mismatch]],Table10[Location Mismatch],Table10[Risk Points],0)</f>
        <v>0</v>
      </c>
      <c r="O1116">
        <f>_xlfn.XLOOKUP(FraudData[[#This Row],[device_trust_score]],DeviceRules[Device Min],DeviceRules[Risk Points],,-1)</f>
        <v>1</v>
      </c>
      <c r="P1116">
        <f>_xlfn.XLOOKUP(FraudData[[#This Row],[velocity_last_24h]],VelocityRules[Velocity Min],VelocityRules[Risk Points],,-1)</f>
        <v>0</v>
      </c>
      <c r="Q1116">
        <f>_xlfn.XLOOKUP(FraudData[[#This Row],[merchant_category]],MerchantRules[Merchant Category],MerchantRules[Risk Points],0)</f>
        <v>0</v>
      </c>
      <c r="R1116">
        <f>SUM(FraudData[[#This Row],[Amount Risk]:[Merchant Risk]])</f>
        <v>1</v>
      </c>
      <c r="S1116" t="str" cm="1">
        <f t="array" ref="S1116">_xlfn.IFS(FraudData[[#This Row],[Fraud Risk Score]]&gt;=8,"High Risk",FraudData[[#This Row],[Fraud Risk Score]]&gt;=6,"Medium Risk",TRUE,"Low Risk")</f>
        <v>Low Risk</v>
      </c>
    </row>
    <row r="1117" spans="1:19">
      <c r="A1117">
        <v>1116</v>
      </c>
      <c r="B1117">
        <v>156.19</v>
      </c>
      <c r="C1117">
        <v>10</v>
      </c>
      <c r="D1117" t="s">
        <v>49</v>
      </c>
      <c r="E1117">
        <v>0</v>
      </c>
      <c r="F1117">
        <v>0</v>
      </c>
      <c r="G1117">
        <v>92</v>
      </c>
      <c r="H1117">
        <v>1</v>
      </c>
      <c r="I1117">
        <v>18</v>
      </c>
      <c r="J1117">
        <v>0</v>
      </c>
      <c r="K1117">
        <f>_xlfn.XLOOKUP(FraudData[[#This Row],[amount]],AmountRules[Amount Min],AmountRules[Risk Points],,-1)</f>
        <v>0</v>
      </c>
      <c r="L1117">
        <f>_xlfn.XLOOKUP(FraudData[[#This Row],[transaction_hour]],TimeRules[Hour Min],TimeRules[Risk Points],,-1)</f>
        <v>0</v>
      </c>
      <c r="M1117">
        <f>_xlfn.XLOOKUP(FraudData[[#This Row],[foreign_transaction]],ForeignRules[Foreign Transaction],ForeignRules[Risk Points],0)</f>
        <v>0</v>
      </c>
      <c r="N1117">
        <f>_xlfn.XLOOKUP(FraudData[[#This Row],[location_mismatch]],Table10[Location Mismatch],Table10[Risk Points],0)</f>
        <v>0</v>
      </c>
      <c r="O1117">
        <f>_xlfn.XLOOKUP(FraudData[[#This Row],[device_trust_score]],DeviceRules[Device Min],DeviceRules[Risk Points],,-1)</f>
        <v>0</v>
      </c>
      <c r="P1117">
        <f>_xlfn.XLOOKUP(FraudData[[#This Row],[velocity_last_24h]],VelocityRules[Velocity Min],VelocityRules[Risk Points],,-1)</f>
        <v>0</v>
      </c>
      <c r="Q1117">
        <f>_xlfn.XLOOKUP(FraudData[[#This Row],[merchant_category]],MerchantRules[Merchant Category],MerchantRules[Risk Points],0)</f>
        <v>1</v>
      </c>
      <c r="R1117">
        <f>SUM(FraudData[[#This Row],[Amount Risk]:[Merchant Risk]])</f>
        <v>1</v>
      </c>
      <c r="S1117" t="str" cm="1">
        <f t="array" ref="S1117">_xlfn.IFS(FraudData[[#This Row],[Fraud Risk Score]]&gt;=8,"High Risk",FraudData[[#This Row],[Fraud Risk Score]]&gt;=6,"Medium Risk",TRUE,"Low Risk")</f>
        <v>Low Risk</v>
      </c>
    </row>
    <row r="1118" spans="1:19">
      <c r="A1118">
        <v>1117</v>
      </c>
      <c r="B1118">
        <v>17.27</v>
      </c>
      <c r="C1118">
        <v>17</v>
      </c>
      <c r="D1118" t="s">
        <v>47</v>
      </c>
      <c r="E1118">
        <v>0</v>
      </c>
      <c r="F1118">
        <v>0</v>
      </c>
      <c r="G1118">
        <v>27</v>
      </c>
      <c r="H1118">
        <v>0</v>
      </c>
      <c r="I1118">
        <v>34</v>
      </c>
      <c r="J1118">
        <v>0</v>
      </c>
      <c r="K1118">
        <f>_xlfn.XLOOKUP(FraudData[[#This Row],[amount]],AmountRules[Amount Min],AmountRules[Risk Points],,-1)</f>
        <v>0</v>
      </c>
      <c r="L1118">
        <f>_xlfn.XLOOKUP(FraudData[[#This Row],[transaction_hour]],TimeRules[Hour Min],TimeRules[Risk Points],,-1)</f>
        <v>0</v>
      </c>
      <c r="M1118">
        <f>_xlfn.XLOOKUP(FraudData[[#This Row],[foreign_transaction]],ForeignRules[Foreign Transaction],ForeignRules[Risk Points],0)</f>
        <v>0</v>
      </c>
      <c r="N1118">
        <f>_xlfn.XLOOKUP(FraudData[[#This Row],[location_mismatch]],Table10[Location Mismatch],Table10[Risk Points],0)</f>
        <v>0</v>
      </c>
      <c r="O1118">
        <f>_xlfn.XLOOKUP(FraudData[[#This Row],[device_trust_score]],DeviceRules[Device Min],DeviceRules[Risk Points],,-1)</f>
        <v>3</v>
      </c>
      <c r="P1118">
        <f>_xlfn.XLOOKUP(FraudData[[#This Row],[velocity_last_24h]],VelocityRules[Velocity Min],VelocityRules[Risk Points],,-1)</f>
        <v>0</v>
      </c>
      <c r="Q1118">
        <f>_xlfn.XLOOKUP(FraudData[[#This Row],[merchant_category]],MerchantRules[Merchant Category],MerchantRules[Risk Points],0)</f>
        <v>0</v>
      </c>
      <c r="R1118">
        <f>SUM(FraudData[[#This Row],[Amount Risk]:[Merchant Risk]])</f>
        <v>3</v>
      </c>
      <c r="S1118" t="str" cm="1">
        <f t="array" ref="S1118">_xlfn.IFS(FraudData[[#This Row],[Fraud Risk Score]]&gt;=8,"High Risk",FraudData[[#This Row],[Fraud Risk Score]]&gt;=6,"Medium Risk",TRUE,"Low Risk")</f>
        <v>Low Risk</v>
      </c>
    </row>
    <row r="1119" spans="1:19">
      <c r="A1119">
        <v>1118</v>
      </c>
      <c r="B1119">
        <v>377.88</v>
      </c>
      <c r="C1119">
        <v>18</v>
      </c>
      <c r="D1119" t="s">
        <v>48</v>
      </c>
      <c r="E1119">
        <v>0</v>
      </c>
      <c r="F1119">
        <v>0</v>
      </c>
      <c r="G1119">
        <v>26</v>
      </c>
      <c r="H1119">
        <v>1</v>
      </c>
      <c r="I1119">
        <v>63</v>
      </c>
      <c r="J1119">
        <v>0</v>
      </c>
      <c r="K1119">
        <f>_xlfn.XLOOKUP(FraudData[[#This Row],[amount]],AmountRules[Amount Min],AmountRules[Risk Points],,-1)</f>
        <v>0</v>
      </c>
      <c r="L1119">
        <f>_xlfn.XLOOKUP(FraudData[[#This Row],[transaction_hour]],TimeRules[Hour Min],TimeRules[Risk Points],,-1)</f>
        <v>0</v>
      </c>
      <c r="M1119">
        <f>_xlfn.XLOOKUP(FraudData[[#This Row],[foreign_transaction]],ForeignRules[Foreign Transaction],ForeignRules[Risk Points],0)</f>
        <v>0</v>
      </c>
      <c r="N1119">
        <f>_xlfn.XLOOKUP(FraudData[[#This Row],[location_mismatch]],Table10[Location Mismatch],Table10[Risk Points],0)</f>
        <v>0</v>
      </c>
      <c r="O1119">
        <f>_xlfn.XLOOKUP(FraudData[[#This Row],[device_trust_score]],DeviceRules[Device Min],DeviceRules[Risk Points],,-1)</f>
        <v>3</v>
      </c>
      <c r="P1119">
        <f>_xlfn.XLOOKUP(FraudData[[#This Row],[velocity_last_24h]],VelocityRules[Velocity Min],VelocityRules[Risk Points],,-1)</f>
        <v>0</v>
      </c>
      <c r="Q1119">
        <f>_xlfn.XLOOKUP(FraudData[[#This Row],[merchant_category]],MerchantRules[Merchant Category],MerchantRules[Risk Points],0)</f>
        <v>0</v>
      </c>
      <c r="R1119">
        <f>SUM(FraudData[[#This Row],[Amount Risk]:[Merchant Risk]])</f>
        <v>3</v>
      </c>
      <c r="S1119" t="str" cm="1">
        <f t="array" ref="S1119">_xlfn.IFS(FraudData[[#This Row],[Fraud Risk Score]]&gt;=8,"High Risk",FraudData[[#This Row],[Fraud Risk Score]]&gt;=6,"Medium Risk",TRUE,"Low Risk")</f>
        <v>Low Risk</v>
      </c>
    </row>
    <row r="1120" spans="1:19">
      <c r="A1120">
        <v>1119</v>
      </c>
      <c r="B1120">
        <v>55.57</v>
      </c>
      <c r="C1120">
        <v>12</v>
      </c>
      <c r="D1120" t="s">
        <v>48</v>
      </c>
      <c r="E1120">
        <v>1</v>
      </c>
      <c r="F1120">
        <v>0</v>
      </c>
      <c r="G1120">
        <v>44</v>
      </c>
      <c r="H1120">
        <v>1</v>
      </c>
      <c r="I1120">
        <v>53</v>
      </c>
      <c r="J1120">
        <v>0</v>
      </c>
      <c r="K1120">
        <f>_xlfn.XLOOKUP(FraudData[[#This Row],[amount]],AmountRules[Amount Min],AmountRules[Risk Points],,-1)</f>
        <v>0</v>
      </c>
      <c r="L1120">
        <f>_xlfn.XLOOKUP(FraudData[[#This Row],[transaction_hour]],TimeRules[Hour Min],TimeRules[Risk Points],,-1)</f>
        <v>0</v>
      </c>
      <c r="M1120">
        <f>_xlfn.XLOOKUP(FraudData[[#This Row],[foreign_transaction]],ForeignRules[Foreign Transaction],ForeignRules[Risk Points],0)</f>
        <v>3</v>
      </c>
      <c r="N1120">
        <f>_xlfn.XLOOKUP(FraudData[[#This Row],[location_mismatch]],Table10[Location Mismatch],Table10[Risk Points],0)</f>
        <v>0</v>
      </c>
      <c r="O1120">
        <f>_xlfn.XLOOKUP(FraudData[[#This Row],[device_trust_score]],DeviceRules[Device Min],DeviceRules[Risk Points],,-1)</f>
        <v>2</v>
      </c>
      <c r="P1120">
        <f>_xlfn.XLOOKUP(FraudData[[#This Row],[velocity_last_24h]],VelocityRules[Velocity Min],VelocityRules[Risk Points],,-1)</f>
        <v>0</v>
      </c>
      <c r="Q1120">
        <f>_xlfn.XLOOKUP(FraudData[[#This Row],[merchant_category]],MerchantRules[Merchant Category],MerchantRules[Risk Points],0)</f>
        <v>0</v>
      </c>
      <c r="R1120">
        <f>SUM(FraudData[[#This Row],[Amount Risk]:[Merchant Risk]])</f>
        <v>5</v>
      </c>
      <c r="S1120" t="str" cm="1">
        <f t="array" ref="S1120">_xlfn.IFS(FraudData[[#This Row],[Fraud Risk Score]]&gt;=8,"High Risk",FraudData[[#This Row],[Fraud Risk Score]]&gt;=6,"Medium Risk",TRUE,"Low Risk")</f>
        <v>Low Risk</v>
      </c>
    </row>
    <row r="1121" spans="1:19">
      <c r="A1121">
        <v>1120</v>
      </c>
      <c r="B1121">
        <v>24.97</v>
      </c>
      <c r="C1121">
        <v>23</v>
      </c>
      <c r="D1121" t="s">
        <v>48</v>
      </c>
      <c r="E1121">
        <v>0</v>
      </c>
      <c r="F1121">
        <v>0</v>
      </c>
      <c r="G1121">
        <v>63</v>
      </c>
      <c r="H1121">
        <v>0</v>
      </c>
      <c r="I1121">
        <v>44</v>
      </c>
      <c r="J1121">
        <v>0</v>
      </c>
      <c r="K1121">
        <f>_xlfn.XLOOKUP(FraudData[[#This Row],[amount]],AmountRules[Amount Min],AmountRules[Risk Points],,-1)</f>
        <v>0</v>
      </c>
      <c r="L1121">
        <f>_xlfn.XLOOKUP(FraudData[[#This Row],[transaction_hour]],TimeRules[Hour Min],TimeRules[Risk Points],,-1)</f>
        <v>1</v>
      </c>
      <c r="M1121">
        <f>_xlfn.XLOOKUP(FraudData[[#This Row],[foreign_transaction]],ForeignRules[Foreign Transaction],ForeignRules[Risk Points],0)</f>
        <v>0</v>
      </c>
      <c r="N1121">
        <f>_xlfn.XLOOKUP(FraudData[[#This Row],[location_mismatch]],Table10[Location Mismatch],Table10[Risk Points],0)</f>
        <v>0</v>
      </c>
      <c r="O1121">
        <f>_xlfn.XLOOKUP(FraudData[[#This Row],[device_trust_score]],DeviceRules[Device Min],DeviceRules[Risk Points],,-1)</f>
        <v>1</v>
      </c>
      <c r="P1121">
        <f>_xlfn.XLOOKUP(FraudData[[#This Row],[velocity_last_24h]],VelocityRules[Velocity Min],VelocityRules[Risk Points],,-1)</f>
        <v>0</v>
      </c>
      <c r="Q1121">
        <f>_xlfn.XLOOKUP(FraudData[[#This Row],[merchant_category]],MerchantRules[Merchant Category],MerchantRules[Risk Points],0)</f>
        <v>0</v>
      </c>
      <c r="R1121">
        <f>SUM(FraudData[[#This Row],[Amount Risk]:[Merchant Risk]])</f>
        <v>2</v>
      </c>
      <c r="S1121" t="str" cm="1">
        <f t="array" ref="S1121">_xlfn.IFS(FraudData[[#This Row],[Fraud Risk Score]]&gt;=8,"High Risk",FraudData[[#This Row],[Fraud Risk Score]]&gt;=6,"Medium Risk",TRUE,"Low Risk")</f>
        <v>Low Risk</v>
      </c>
    </row>
    <row r="1122" spans="1:19">
      <c r="A1122">
        <v>1121</v>
      </c>
      <c r="B1122">
        <v>395.27</v>
      </c>
      <c r="C1122">
        <v>10</v>
      </c>
      <c r="D1122" t="s">
        <v>46</v>
      </c>
      <c r="E1122">
        <v>0</v>
      </c>
      <c r="F1122">
        <v>0</v>
      </c>
      <c r="G1122">
        <v>36</v>
      </c>
      <c r="H1122">
        <v>3</v>
      </c>
      <c r="I1122">
        <v>65</v>
      </c>
      <c r="J1122">
        <v>0</v>
      </c>
      <c r="K1122">
        <f>_xlfn.XLOOKUP(FraudData[[#This Row],[amount]],AmountRules[Amount Min],AmountRules[Risk Points],,-1)</f>
        <v>0</v>
      </c>
      <c r="L1122">
        <f>_xlfn.XLOOKUP(FraudData[[#This Row],[transaction_hour]],TimeRules[Hour Min],TimeRules[Risk Points],,-1)</f>
        <v>0</v>
      </c>
      <c r="M1122">
        <f>_xlfn.XLOOKUP(FraudData[[#This Row],[foreign_transaction]],ForeignRules[Foreign Transaction],ForeignRules[Risk Points],0)</f>
        <v>0</v>
      </c>
      <c r="N1122">
        <f>_xlfn.XLOOKUP(FraudData[[#This Row],[location_mismatch]],Table10[Location Mismatch],Table10[Risk Points],0)</f>
        <v>0</v>
      </c>
      <c r="O1122">
        <f>_xlfn.XLOOKUP(FraudData[[#This Row],[device_trust_score]],DeviceRules[Device Min],DeviceRules[Risk Points],,-1)</f>
        <v>2</v>
      </c>
      <c r="P1122">
        <f>_xlfn.XLOOKUP(FraudData[[#This Row],[velocity_last_24h]],VelocityRules[Velocity Min],VelocityRules[Risk Points],,-1)</f>
        <v>0</v>
      </c>
      <c r="Q1122">
        <f>_xlfn.XLOOKUP(FraudData[[#This Row],[merchant_category]],MerchantRules[Merchant Category],MerchantRules[Risk Points],0)</f>
        <v>0</v>
      </c>
      <c r="R1122">
        <f>SUM(FraudData[[#This Row],[Amount Risk]:[Merchant Risk]])</f>
        <v>2</v>
      </c>
      <c r="S1122" t="str" cm="1">
        <f t="array" ref="S1122">_xlfn.IFS(FraudData[[#This Row],[Fraud Risk Score]]&gt;=8,"High Risk",FraudData[[#This Row],[Fraud Risk Score]]&gt;=6,"Medium Risk",TRUE,"Low Risk")</f>
        <v>Low Risk</v>
      </c>
    </row>
    <row r="1123" spans="1:19">
      <c r="A1123">
        <v>1122</v>
      </c>
      <c r="B1123">
        <v>560.82000000000005</v>
      </c>
      <c r="C1123">
        <v>19</v>
      </c>
      <c r="D1123" t="s">
        <v>48</v>
      </c>
      <c r="E1123">
        <v>0</v>
      </c>
      <c r="F1123">
        <v>0</v>
      </c>
      <c r="G1123">
        <v>85</v>
      </c>
      <c r="H1123">
        <v>3</v>
      </c>
      <c r="I1123">
        <v>56</v>
      </c>
      <c r="J1123">
        <v>0</v>
      </c>
      <c r="K1123">
        <f>_xlfn.XLOOKUP(FraudData[[#This Row],[amount]],AmountRules[Amount Min],AmountRules[Risk Points],,-1)</f>
        <v>1</v>
      </c>
      <c r="L1123">
        <f>_xlfn.XLOOKUP(FraudData[[#This Row],[transaction_hour]],TimeRules[Hour Min],TimeRules[Risk Points],,-1)</f>
        <v>0</v>
      </c>
      <c r="M1123">
        <f>_xlfn.XLOOKUP(FraudData[[#This Row],[foreign_transaction]],ForeignRules[Foreign Transaction],ForeignRules[Risk Points],0)</f>
        <v>0</v>
      </c>
      <c r="N1123">
        <f>_xlfn.XLOOKUP(FraudData[[#This Row],[location_mismatch]],Table10[Location Mismatch],Table10[Risk Points],0)</f>
        <v>0</v>
      </c>
      <c r="O1123">
        <f>_xlfn.XLOOKUP(FraudData[[#This Row],[device_trust_score]],DeviceRules[Device Min],DeviceRules[Risk Points],,-1)</f>
        <v>0</v>
      </c>
      <c r="P1123">
        <f>_xlfn.XLOOKUP(FraudData[[#This Row],[velocity_last_24h]],VelocityRules[Velocity Min],VelocityRules[Risk Points],,-1)</f>
        <v>0</v>
      </c>
      <c r="Q1123">
        <f>_xlfn.XLOOKUP(FraudData[[#This Row],[merchant_category]],MerchantRules[Merchant Category],MerchantRules[Risk Points],0)</f>
        <v>0</v>
      </c>
      <c r="R1123">
        <f>SUM(FraudData[[#This Row],[Amount Risk]:[Merchant Risk]])</f>
        <v>1</v>
      </c>
      <c r="S1123" t="str" cm="1">
        <f t="array" ref="S1123">_xlfn.IFS(FraudData[[#This Row],[Fraud Risk Score]]&gt;=8,"High Risk",FraudData[[#This Row],[Fraud Risk Score]]&gt;=6,"Medium Risk",TRUE,"Low Risk")</f>
        <v>Low Risk</v>
      </c>
    </row>
    <row r="1124" spans="1:19">
      <c r="A1124">
        <v>1123</v>
      </c>
      <c r="B1124">
        <v>356.66</v>
      </c>
      <c r="C1124">
        <v>18</v>
      </c>
      <c r="D1124" t="s">
        <v>47</v>
      </c>
      <c r="E1124">
        <v>0</v>
      </c>
      <c r="F1124">
        <v>0</v>
      </c>
      <c r="G1124">
        <v>60</v>
      </c>
      <c r="H1124">
        <v>3</v>
      </c>
      <c r="I1124">
        <v>18</v>
      </c>
      <c r="J1124">
        <v>0</v>
      </c>
      <c r="K1124">
        <f>_xlfn.XLOOKUP(FraudData[[#This Row],[amount]],AmountRules[Amount Min],AmountRules[Risk Points],,-1)</f>
        <v>0</v>
      </c>
      <c r="L1124">
        <f>_xlfn.XLOOKUP(FraudData[[#This Row],[transaction_hour]],TimeRules[Hour Min],TimeRules[Risk Points],,-1)</f>
        <v>0</v>
      </c>
      <c r="M1124">
        <f>_xlfn.XLOOKUP(FraudData[[#This Row],[foreign_transaction]],ForeignRules[Foreign Transaction],ForeignRules[Risk Points],0)</f>
        <v>0</v>
      </c>
      <c r="N1124">
        <f>_xlfn.XLOOKUP(FraudData[[#This Row],[location_mismatch]],Table10[Location Mismatch],Table10[Risk Points],0)</f>
        <v>0</v>
      </c>
      <c r="O1124">
        <f>_xlfn.XLOOKUP(FraudData[[#This Row],[device_trust_score]],DeviceRules[Device Min],DeviceRules[Risk Points],,-1)</f>
        <v>1</v>
      </c>
      <c r="P1124">
        <f>_xlfn.XLOOKUP(FraudData[[#This Row],[velocity_last_24h]],VelocityRules[Velocity Min],VelocityRules[Risk Points],,-1)</f>
        <v>0</v>
      </c>
      <c r="Q1124">
        <f>_xlfn.XLOOKUP(FraudData[[#This Row],[merchant_category]],MerchantRules[Merchant Category],MerchantRules[Risk Points],0)</f>
        <v>0</v>
      </c>
      <c r="R1124">
        <f>SUM(FraudData[[#This Row],[Amount Risk]:[Merchant Risk]])</f>
        <v>1</v>
      </c>
      <c r="S1124" t="str" cm="1">
        <f t="array" ref="S1124">_xlfn.IFS(FraudData[[#This Row],[Fraud Risk Score]]&gt;=8,"High Risk",FraudData[[#This Row],[Fraud Risk Score]]&gt;=6,"Medium Risk",TRUE,"Low Risk")</f>
        <v>Low Risk</v>
      </c>
    </row>
    <row r="1125" spans="1:19">
      <c r="A1125">
        <v>1124</v>
      </c>
      <c r="B1125">
        <v>298.47000000000003</v>
      </c>
      <c r="C1125">
        <v>16</v>
      </c>
      <c r="D1125" t="s">
        <v>47</v>
      </c>
      <c r="E1125">
        <v>0</v>
      </c>
      <c r="F1125">
        <v>0</v>
      </c>
      <c r="G1125">
        <v>33</v>
      </c>
      <c r="H1125">
        <v>3</v>
      </c>
      <c r="I1125">
        <v>55</v>
      </c>
      <c r="J1125">
        <v>0</v>
      </c>
      <c r="K1125">
        <f>_xlfn.XLOOKUP(FraudData[[#This Row],[amount]],AmountRules[Amount Min],AmountRules[Risk Points],,-1)</f>
        <v>0</v>
      </c>
      <c r="L1125">
        <f>_xlfn.XLOOKUP(FraudData[[#This Row],[transaction_hour]],TimeRules[Hour Min],TimeRules[Risk Points],,-1)</f>
        <v>0</v>
      </c>
      <c r="M1125">
        <f>_xlfn.XLOOKUP(FraudData[[#This Row],[foreign_transaction]],ForeignRules[Foreign Transaction],ForeignRules[Risk Points],0)</f>
        <v>0</v>
      </c>
      <c r="N1125">
        <f>_xlfn.XLOOKUP(FraudData[[#This Row],[location_mismatch]],Table10[Location Mismatch],Table10[Risk Points],0)</f>
        <v>0</v>
      </c>
      <c r="O1125">
        <f>_xlfn.XLOOKUP(FraudData[[#This Row],[device_trust_score]],DeviceRules[Device Min],DeviceRules[Risk Points],,-1)</f>
        <v>2</v>
      </c>
      <c r="P1125">
        <f>_xlfn.XLOOKUP(FraudData[[#This Row],[velocity_last_24h]],VelocityRules[Velocity Min],VelocityRules[Risk Points],,-1)</f>
        <v>0</v>
      </c>
      <c r="Q1125">
        <f>_xlfn.XLOOKUP(FraudData[[#This Row],[merchant_category]],MerchantRules[Merchant Category],MerchantRules[Risk Points],0)</f>
        <v>0</v>
      </c>
      <c r="R1125">
        <f>SUM(FraudData[[#This Row],[Amount Risk]:[Merchant Risk]])</f>
        <v>2</v>
      </c>
      <c r="S1125" t="str" cm="1">
        <f t="array" ref="S1125">_xlfn.IFS(FraudData[[#This Row],[Fraud Risk Score]]&gt;=8,"High Risk",FraudData[[#This Row],[Fraud Risk Score]]&gt;=6,"Medium Risk",TRUE,"Low Risk")</f>
        <v>Low Risk</v>
      </c>
    </row>
    <row r="1126" spans="1:19">
      <c r="A1126">
        <v>1125</v>
      </c>
      <c r="B1126">
        <v>191.68</v>
      </c>
      <c r="C1126">
        <v>4</v>
      </c>
      <c r="D1126" t="s">
        <v>48</v>
      </c>
      <c r="E1126">
        <v>0</v>
      </c>
      <c r="F1126">
        <v>0</v>
      </c>
      <c r="G1126">
        <v>68</v>
      </c>
      <c r="H1126">
        <v>3</v>
      </c>
      <c r="I1126">
        <v>31</v>
      </c>
      <c r="J1126">
        <v>0</v>
      </c>
      <c r="K1126">
        <f>_xlfn.XLOOKUP(FraudData[[#This Row],[amount]],AmountRules[Amount Min],AmountRules[Risk Points],,-1)</f>
        <v>0</v>
      </c>
      <c r="L1126">
        <f>_xlfn.XLOOKUP(FraudData[[#This Row],[transaction_hour]],TimeRules[Hour Min],TimeRules[Risk Points],,-1)</f>
        <v>0</v>
      </c>
      <c r="M1126">
        <f>_xlfn.XLOOKUP(FraudData[[#This Row],[foreign_transaction]],ForeignRules[Foreign Transaction],ForeignRules[Risk Points],0)</f>
        <v>0</v>
      </c>
      <c r="N1126">
        <f>_xlfn.XLOOKUP(FraudData[[#This Row],[location_mismatch]],Table10[Location Mismatch],Table10[Risk Points],0)</f>
        <v>0</v>
      </c>
      <c r="O1126">
        <f>_xlfn.XLOOKUP(FraudData[[#This Row],[device_trust_score]],DeviceRules[Device Min],DeviceRules[Risk Points],,-1)</f>
        <v>1</v>
      </c>
      <c r="P1126">
        <f>_xlfn.XLOOKUP(FraudData[[#This Row],[velocity_last_24h]],VelocityRules[Velocity Min],VelocityRules[Risk Points],,-1)</f>
        <v>0</v>
      </c>
      <c r="Q1126">
        <f>_xlfn.XLOOKUP(FraudData[[#This Row],[merchant_category]],MerchantRules[Merchant Category],MerchantRules[Risk Points],0)</f>
        <v>0</v>
      </c>
      <c r="R1126">
        <f>SUM(FraudData[[#This Row],[Amount Risk]:[Merchant Risk]])</f>
        <v>1</v>
      </c>
      <c r="S1126" t="str" cm="1">
        <f t="array" ref="S1126">_xlfn.IFS(FraudData[[#This Row],[Fraud Risk Score]]&gt;=8,"High Risk",FraudData[[#This Row],[Fraud Risk Score]]&gt;=6,"Medium Risk",TRUE,"Low Risk")</f>
        <v>Low Risk</v>
      </c>
    </row>
    <row r="1127" spans="1:19">
      <c r="A1127">
        <v>1126</v>
      </c>
      <c r="B1127">
        <v>144.07</v>
      </c>
      <c r="C1127">
        <v>12</v>
      </c>
      <c r="D1127" t="s">
        <v>50</v>
      </c>
      <c r="E1127">
        <v>1</v>
      </c>
      <c r="F1127">
        <v>0</v>
      </c>
      <c r="G1127">
        <v>99</v>
      </c>
      <c r="H1127">
        <v>3</v>
      </c>
      <c r="I1127">
        <v>21</v>
      </c>
      <c r="J1127">
        <v>0</v>
      </c>
      <c r="K1127">
        <f>_xlfn.XLOOKUP(FraudData[[#This Row],[amount]],AmountRules[Amount Min],AmountRules[Risk Points],,-1)</f>
        <v>0</v>
      </c>
      <c r="L1127">
        <f>_xlfn.XLOOKUP(FraudData[[#This Row],[transaction_hour]],TimeRules[Hour Min],TimeRules[Risk Points],,-1)</f>
        <v>0</v>
      </c>
      <c r="M1127">
        <f>_xlfn.XLOOKUP(FraudData[[#This Row],[foreign_transaction]],ForeignRules[Foreign Transaction],ForeignRules[Risk Points],0)</f>
        <v>3</v>
      </c>
      <c r="N1127">
        <f>_xlfn.XLOOKUP(FraudData[[#This Row],[location_mismatch]],Table10[Location Mismatch],Table10[Risk Points],0)</f>
        <v>0</v>
      </c>
      <c r="O1127">
        <f>_xlfn.XLOOKUP(FraudData[[#This Row],[device_trust_score]],DeviceRules[Device Min],DeviceRules[Risk Points],,-1)</f>
        <v>0</v>
      </c>
      <c r="P1127">
        <f>_xlfn.XLOOKUP(FraudData[[#This Row],[velocity_last_24h]],VelocityRules[Velocity Min],VelocityRules[Risk Points],,-1)</f>
        <v>0</v>
      </c>
      <c r="Q1127">
        <f>_xlfn.XLOOKUP(FraudData[[#This Row],[merchant_category]],MerchantRules[Merchant Category],MerchantRules[Risk Points],0)</f>
        <v>0</v>
      </c>
      <c r="R1127">
        <f>SUM(FraudData[[#This Row],[Amount Risk]:[Merchant Risk]])</f>
        <v>3</v>
      </c>
      <c r="S1127" t="str" cm="1">
        <f t="array" ref="S1127">_xlfn.IFS(FraudData[[#This Row],[Fraud Risk Score]]&gt;=8,"High Risk",FraudData[[#This Row],[Fraud Risk Score]]&gt;=6,"Medium Risk",TRUE,"Low Risk")</f>
        <v>Low Risk</v>
      </c>
    </row>
    <row r="1128" spans="1:19">
      <c r="A1128">
        <v>1127</v>
      </c>
      <c r="B1128">
        <v>16.38</v>
      </c>
      <c r="C1128">
        <v>19</v>
      </c>
      <c r="D1128" t="s">
        <v>48</v>
      </c>
      <c r="E1128">
        <v>0</v>
      </c>
      <c r="F1128">
        <v>0</v>
      </c>
      <c r="G1128">
        <v>77</v>
      </c>
      <c r="H1128">
        <v>1</v>
      </c>
      <c r="I1128">
        <v>49</v>
      </c>
      <c r="J1128">
        <v>0</v>
      </c>
      <c r="K1128">
        <f>_xlfn.XLOOKUP(FraudData[[#This Row],[amount]],AmountRules[Amount Min],AmountRules[Risk Points],,-1)</f>
        <v>0</v>
      </c>
      <c r="L1128">
        <f>_xlfn.XLOOKUP(FraudData[[#This Row],[transaction_hour]],TimeRules[Hour Min],TimeRules[Risk Points],,-1)</f>
        <v>0</v>
      </c>
      <c r="M1128">
        <f>_xlfn.XLOOKUP(FraudData[[#This Row],[foreign_transaction]],ForeignRules[Foreign Transaction],ForeignRules[Risk Points],0)</f>
        <v>0</v>
      </c>
      <c r="N1128">
        <f>_xlfn.XLOOKUP(FraudData[[#This Row],[location_mismatch]],Table10[Location Mismatch],Table10[Risk Points],0)</f>
        <v>0</v>
      </c>
      <c r="O1128">
        <f>_xlfn.XLOOKUP(FraudData[[#This Row],[device_trust_score]],DeviceRules[Device Min],DeviceRules[Risk Points],,-1)</f>
        <v>0</v>
      </c>
      <c r="P1128">
        <f>_xlfn.XLOOKUP(FraudData[[#This Row],[velocity_last_24h]],VelocityRules[Velocity Min],VelocityRules[Risk Points],,-1)</f>
        <v>0</v>
      </c>
      <c r="Q1128">
        <f>_xlfn.XLOOKUP(FraudData[[#This Row],[merchant_category]],MerchantRules[Merchant Category],MerchantRules[Risk Points],0)</f>
        <v>0</v>
      </c>
      <c r="R1128">
        <f>SUM(FraudData[[#This Row],[Amount Risk]:[Merchant Risk]])</f>
        <v>0</v>
      </c>
      <c r="S1128" t="str" cm="1">
        <f t="array" ref="S1128">_xlfn.IFS(FraudData[[#This Row],[Fraud Risk Score]]&gt;=8,"High Risk",FraudData[[#This Row],[Fraud Risk Score]]&gt;=6,"Medium Risk",TRUE,"Low Risk")</f>
        <v>Low Risk</v>
      </c>
    </row>
    <row r="1129" spans="1:19">
      <c r="A1129">
        <v>1128</v>
      </c>
      <c r="B1129">
        <v>94.5</v>
      </c>
      <c r="C1129">
        <v>0</v>
      </c>
      <c r="D1129" t="s">
        <v>50</v>
      </c>
      <c r="E1129">
        <v>0</v>
      </c>
      <c r="F1129">
        <v>0</v>
      </c>
      <c r="G1129">
        <v>54</v>
      </c>
      <c r="H1129">
        <v>4</v>
      </c>
      <c r="I1129">
        <v>38</v>
      </c>
      <c r="J1129">
        <v>0</v>
      </c>
      <c r="K1129">
        <f>_xlfn.XLOOKUP(FraudData[[#This Row],[amount]],AmountRules[Amount Min],AmountRules[Risk Points],,-1)</f>
        <v>0</v>
      </c>
      <c r="L1129">
        <f>_xlfn.XLOOKUP(FraudData[[#This Row],[transaction_hour]],TimeRules[Hour Min],TimeRules[Risk Points],,-1)</f>
        <v>3</v>
      </c>
      <c r="M1129">
        <f>_xlfn.XLOOKUP(FraudData[[#This Row],[foreign_transaction]],ForeignRules[Foreign Transaction],ForeignRules[Risk Points],0)</f>
        <v>0</v>
      </c>
      <c r="N1129">
        <f>_xlfn.XLOOKUP(FraudData[[#This Row],[location_mismatch]],Table10[Location Mismatch],Table10[Risk Points],0)</f>
        <v>0</v>
      </c>
      <c r="O1129">
        <f>_xlfn.XLOOKUP(FraudData[[#This Row],[device_trust_score]],DeviceRules[Device Min],DeviceRules[Risk Points],,-1)</f>
        <v>1</v>
      </c>
      <c r="P1129">
        <f>_xlfn.XLOOKUP(FraudData[[#This Row],[velocity_last_24h]],VelocityRules[Velocity Min],VelocityRules[Risk Points],,-1)</f>
        <v>0</v>
      </c>
      <c r="Q1129">
        <f>_xlfn.XLOOKUP(FraudData[[#This Row],[merchant_category]],MerchantRules[Merchant Category],MerchantRules[Risk Points],0)</f>
        <v>0</v>
      </c>
      <c r="R1129">
        <f>SUM(FraudData[[#This Row],[Amount Risk]:[Merchant Risk]])</f>
        <v>4</v>
      </c>
      <c r="S1129" t="str" cm="1">
        <f t="array" ref="S1129">_xlfn.IFS(FraudData[[#This Row],[Fraud Risk Score]]&gt;=8,"High Risk",FraudData[[#This Row],[Fraud Risk Score]]&gt;=6,"Medium Risk",TRUE,"Low Risk")</f>
        <v>Low Risk</v>
      </c>
    </row>
    <row r="1130" spans="1:19">
      <c r="A1130">
        <v>1129</v>
      </c>
      <c r="B1130">
        <v>83.94</v>
      </c>
      <c r="C1130">
        <v>9</v>
      </c>
      <c r="D1130" t="s">
        <v>49</v>
      </c>
      <c r="E1130">
        <v>0</v>
      </c>
      <c r="F1130">
        <v>0</v>
      </c>
      <c r="G1130">
        <v>90</v>
      </c>
      <c r="H1130">
        <v>0</v>
      </c>
      <c r="I1130">
        <v>64</v>
      </c>
      <c r="J1130">
        <v>0</v>
      </c>
      <c r="K1130">
        <f>_xlfn.XLOOKUP(FraudData[[#This Row],[amount]],AmountRules[Amount Min],AmountRules[Risk Points],,-1)</f>
        <v>0</v>
      </c>
      <c r="L1130">
        <f>_xlfn.XLOOKUP(FraudData[[#This Row],[transaction_hour]],TimeRules[Hour Min],TimeRules[Risk Points],,-1)</f>
        <v>0</v>
      </c>
      <c r="M1130">
        <f>_xlfn.XLOOKUP(FraudData[[#This Row],[foreign_transaction]],ForeignRules[Foreign Transaction],ForeignRules[Risk Points],0)</f>
        <v>0</v>
      </c>
      <c r="N1130">
        <f>_xlfn.XLOOKUP(FraudData[[#This Row],[location_mismatch]],Table10[Location Mismatch],Table10[Risk Points],0)</f>
        <v>0</v>
      </c>
      <c r="O1130">
        <f>_xlfn.XLOOKUP(FraudData[[#This Row],[device_trust_score]],DeviceRules[Device Min],DeviceRules[Risk Points],,-1)</f>
        <v>0</v>
      </c>
      <c r="P1130">
        <f>_xlfn.XLOOKUP(FraudData[[#This Row],[velocity_last_24h]],VelocityRules[Velocity Min],VelocityRules[Risk Points],,-1)</f>
        <v>0</v>
      </c>
      <c r="Q1130">
        <f>_xlfn.XLOOKUP(FraudData[[#This Row],[merchant_category]],MerchantRules[Merchant Category],MerchantRules[Risk Points],0)</f>
        <v>1</v>
      </c>
      <c r="R1130">
        <f>SUM(FraudData[[#This Row],[Amount Risk]:[Merchant Risk]])</f>
        <v>1</v>
      </c>
      <c r="S1130" t="str" cm="1">
        <f t="array" ref="S1130">_xlfn.IFS(FraudData[[#This Row],[Fraud Risk Score]]&gt;=8,"High Risk",FraudData[[#This Row],[Fraud Risk Score]]&gt;=6,"Medium Risk",TRUE,"Low Risk")</f>
        <v>Low Risk</v>
      </c>
    </row>
    <row r="1131" spans="1:19">
      <c r="A1131">
        <v>1130</v>
      </c>
      <c r="B1131">
        <v>54.14</v>
      </c>
      <c r="C1131">
        <v>7</v>
      </c>
      <c r="D1131" t="s">
        <v>49</v>
      </c>
      <c r="E1131">
        <v>0</v>
      </c>
      <c r="F1131">
        <v>0</v>
      </c>
      <c r="G1131">
        <v>62</v>
      </c>
      <c r="H1131">
        <v>1</v>
      </c>
      <c r="I1131">
        <v>60</v>
      </c>
      <c r="J1131">
        <v>0</v>
      </c>
      <c r="K1131">
        <f>_xlfn.XLOOKUP(FraudData[[#This Row],[amount]],AmountRules[Amount Min],AmountRules[Risk Points],,-1)</f>
        <v>0</v>
      </c>
      <c r="L1131">
        <f>_xlfn.XLOOKUP(FraudData[[#This Row],[transaction_hour]],TimeRules[Hour Min],TimeRules[Risk Points],,-1)</f>
        <v>0</v>
      </c>
      <c r="M1131">
        <f>_xlfn.XLOOKUP(FraudData[[#This Row],[foreign_transaction]],ForeignRules[Foreign Transaction],ForeignRules[Risk Points],0)</f>
        <v>0</v>
      </c>
      <c r="N1131">
        <f>_xlfn.XLOOKUP(FraudData[[#This Row],[location_mismatch]],Table10[Location Mismatch],Table10[Risk Points],0)</f>
        <v>0</v>
      </c>
      <c r="O1131">
        <f>_xlfn.XLOOKUP(FraudData[[#This Row],[device_trust_score]],DeviceRules[Device Min],DeviceRules[Risk Points],,-1)</f>
        <v>1</v>
      </c>
      <c r="P1131">
        <f>_xlfn.XLOOKUP(FraudData[[#This Row],[velocity_last_24h]],VelocityRules[Velocity Min],VelocityRules[Risk Points],,-1)</f>
        <v>0</v>
      </c>
      <c r="Q1131">
        <f>_xlfn.XLOOKUP(FraudData[[#This Row],[merchant_category]],MerchantRules[Merchant Category],MerchantRules[Risk Points],0)</f>
        <v>1</v>
      </c>
      <c r="R1131">
        <f>SUM(FraudData[[#This Row],[Amount Risk]:[Merchant Risk]])</f>
        <v>2</v>
      </c>
      <c r="S1131" t="str" cm="1">
        <f t="array" ref="S1131">_xlfn.IFS(FraudData[[#This Row],[Fraud Risk Score]]&gt;=8,"High Risk",FraudData[[#This Row],[Fraud Risk Score]]&gt;=6,"Medium Risk",TRUE,"Low Risk")</f>
        <v>Low Risk</v>
      </c>
    </row>
    <row r="1132" spans="1:19">
      <c r="A1132">
        <v>1131</v>
      </c>
      <c r="B1132">
        <v>231.35</v>
      </c>
      <c r="C1132">
        <v>23</v>
      </c>
      <c r="D1132" t="s">
        <v>47</v>
      </c>
      <c r="E1132">
        <v>0</v>
      </c>
      <c r="F1132">
        <v>0</v>
      </c>
      <c r="G1132">
        <v>62</v>
      </c>
      <c r="H1132">
        <v>2</v>
      </c>
      <c r="I1132">
        <v>67</v>
      </c>
      <c r="J1132">
        <v>0</v>
      </c>
      <c r="K1132">
        <f>_xlfn.XLOOKUP(FraudData[[#This Row],[amount]],AmountRules[Amount Min],AmountRules[Risk Points],,-1)</f>
        <v>0</v>
      </c>
      <c r="L1132">
        <f>_xlfn.XLOOKUP(FraudData[[#This Row],[transaction_hour]],TimeRules[Hour Min],TimeRules[Risk Points],,-1)</f>
        <v>1</v>
      </c>
      <c r="M1132">
        <f>_xlfn.XLOOKUP(FraudData[[#This Row],[foreign_transaction]],ForeignRules[Foreign Transaction],ForeignRules[Risk Points],0)</f>
        <v>0</v>
      </c>
      <c r="N1132">
        <f>_xlfn.XLOOKUP(FraudData[[#This Row],[location_mismatch]],Table10[Location Mismatch],Table10[Risk Points],0)</f>
        <v>0</v>
      </c>
      <c r="O1132">
        <f>_xlfn.XLOOKUP(FraudData[[#This Row],[device_trust_score]],DeviceRules[Device Min],DeviceRules[Risk Points],,-1)</f>
        <v>1</v>
      </c>
      <c r="P1132">
        <f>_xlfn.XLOOKUP(FraudData[[#This Row],[velocity_last_24h]],VelocityRules[Velocity Min],VelocityRules[Risk Points],,-1)</f>
        <v>0</v>
      </c>
      <c r="Q1132">
        <f>_xlfn.XLOOKUP(FraudData[[#This Row],[merchant_category]],MerchantRules[Merchant Category],MerchantRules[Risk Points],0)</f>
        <v>0</v>
      </c>
      <c r="R1132">
        <f>SUM(FraudData[[#This Row],[Amount Risk]:[Merchant Risk]])</f>
        <v>2</v>
      </c>
      <c r="S1132" t="str" cm="1">
        <f t="array" ref="S1132">_xlfn.IFS(FraudData[[#This Row],[Fraud Risk Score]]&gt;=8,"High Risk",FraudData[[#This Row],[Fraud Risk Score]]&gt;=6,"Medium Risk",TRUE,"Low Risk")</f>
        <v>Low Risk</v>
      </c>
    </row>
    <row r="1133" spans="1:19">
      <c r="A1133">
        <v>1132</v>
      </c>
      <c r="B1133">
        <v>123.29</v>
      </c>
      <c r="C1133">
        <v>7</v>
      </c>
      <c r="D1133" t="s">
        <v>46</v>
      </c>
      <c r="E1133">
        <v>1</v>
      </c>
      <c r="F1133">
        <v>0</v>
      </c>
      <c r="G1133">
        <v>57</v>
      </c>
      <c r="H1133">
        <v>0</v>
      </c>
      <c r="I1133">
        <v>19</v>
      </c>
      <c r="J1133">
        <v>0</v>
      </c>
      <c r="K1133">
        <f>_xlfn.XLOOKUP(FraudData[[#This Row],[amount]],AmountRules[Amount Min],AmountRules[Risk Points],,-1)</f>
        <v>0</v>
      </c>
      <c r="L1133">
        <f>_xlfn.XLOOKUP(FraudData[[#This Row],[transaction_hour]],TimeRules[Hour Min],TimeRules[Risk Points],,-1)</f>
        <v>0</v>
      </c>
      <c r="M1133">
        <f>_xlfn.XLOOKUP(FraudData[[#This Row],[foreign_transaction]],ForeignRules[Foreign Transaction],ForeignRules[Risk Points],0)</f>
        <v>3</v>
      </c>
      <c r="N1133">
        <f>_xlfn.XLOOKUP(FraudData[[#This Row],[location_mismatch]],Table10[Location Mismatch],Table10[Risk Points],0)</f>
        <v>0</v>
      </c>
      <c r="O1133">
        <f>_xlfn.XLOOKUP(FraudData[[#This Row],[device_trust_score]],DeviceRules[Device Min],DeviceRules[Risk Points],,-1)</f>
        <v>1</v>
      </c>
      <c r="P1133">
        <f>_xlfn.XLOOKUP(FraudData[[#This Row],[velocity_last_24h]],VelocityRules[Velocity Min],VelocityRules[Risk Points],,-1)</f>
        <v>0</v>
      </c>
      <c r="Q1133">
        <f>_xlfn.XLOOKUP(FraudData[[#This Row],[merchant_category]],MerchantRules[Merchant Category],MerchantRules[Risk Points],0)</f>
        <v>0</v>
      </c>
      <c r="R1133">
        <f>SUM(FraudData[[#This Row],[Amount Risk]:[Merchant Risk]])</f>
        <v>4</v>
      </c>
      <c r="S1133" t="str" cm="1">
        <f t="array" ref="S1133">_xlfn.IFS(FraudData[[#This Row],[Fraud Risk Score]]&gt;=8,"High Risk",FraudData[[#This Row],[Fraud Risk Score]]&gt;=6,"Medium Risk",TRUE,"Low Risk")</f>
        <v>Low Risk</v>
      </c>
    </row>
    <row r="1134" spans="1:19">
      <c r="A1134">
        <v>1133</v>
      </c>
      <c r="B1134">
        <v>15.21</v>
      </c>
      <c r="C1134">
        <v>18</v>
      </c>
      <c r="D1134" t="s">
        <v>47</v>
      </c>
      <c r="E1134">
        <v>0</v>
      </c>
      <c r="F1134">
        <v>0</v>
      </c>
      <c r="G1134">
        <v>95</v>
      </c>
      <c r="H1134">
        <v>4</v>
      </c>
      <c r="I1134">
        <v>42</v>
      </c>
      <c r="J1134">
        <v>0</v>
      </c>
      <c r="K1134">
        <f>_xlfn.XLOOKUP(FraudData[[#This Row],[amount]],AmountRules[Amount Min],AmountRules[Risk Points],,-1)</f>
        <v>0</v>
      </c>
      <c r="L1134">
        <f>_xlfn.XLOOKUP(FraudData[[#This Row],[transaction_hour]],TimeRules[Hour Min],TimeRules[Risk Points],,-1)</f>
        <v>0</v>
      </c>
      <c r="M1134">
        <f>_xlfn.XLOOKUP(FraudData[[#This Row],[foreign_transaction]],ForeignRules[Foreign Transaction],ForeignRules[Risk Points],0)</f>
        <v>0</v>
      </c>
      <c r="N1134">
        <f>_xlfn.XLOOKUP(FraudData[[#This Row],[location_mismatch]],Table10[Location Mismatch],Table10[Risk Points],0)</f>
        <v>0</v>
      </c>
      <c r="O1134">
        <f>_xlfn.XLOOKUP(FraudData[[#This Row],[device_trust_score]],DeviceRules[Device Min],DeviceRules[Risk Points],,-1)</f>
        <v>0</v>
      </c>
      <c r="P1134">
        <f>_xlfn.XLOOKUP(FraudData[[#This Row],[velocity_last_24h]],VelocityRules[Velocity Min],VelocityRules[Risk Points],,-1)</f>
        <v>0</v>
      </c>
      <c r="Q1134">
        <f>_xlfn.XLOOKUP(FraudData[[#This Row],[merchant_category]],MerchantRules[Merchant Category],MerchantRules[Risk Points],0)</f>
        <v>0</v>
      </c>
      <c r="R1134">
        <f>SUM(FraudData[[#This Row],[Amount Risk]:[Merchant Risk]])</f>
        <v>0</v>
      </c>
      <c r="S1134" t="str" cm="1">
        <f t="array" ref="S1134">_xlfn.IFS(FraudData[[#This Row],[Fraud Risk Score]]&gt;=8,"High Risk",FraudData[[#This Row],[Fraud Risk Score]]&gt;=6,"Medium Risk",TRUE,"Low Risk")</f>
        <v>Low Risk</v>
      </c>
    </row>
    <row r="1135" spans="1:19">
      <c r="A1135">
        <v>1134</v>
      </c>
      <c r="B1135">
        <v>44.77</v>
      </c>
      <c r="C1135">
        <v>5</v>
      </c>
      <c r="D1135" t="s">
        <v>47</v>
      </c>
      <c r="E1135">
        <v>0</v>
      </c>
      <c r="F1135">
        <v>0</v>
      </c>
      <c r="G1135">
        <v>79</v>
      </c>
      <c r="H1135">
        <v>2</v>
      </c>
      <c r="I1135">
        <v>55</v>
      </c>
      <c r="J1135">
        <v>0</v>
      </c>
      <c r="K1135">
        <f>_xlfn.XLOOKUP(FraudData[[#This Row],[amount]],AmountRules[Amount Min],AmountRules[Risk Points],,-1)</f>
        <v>0</v>
      </c>
      <c r="L1135">
        <f>_xlfn.XLOOKUP(FraudData[[#This Row],[transaction_hour]],TimeRules[Hour Min],TimeRules[Risk Points],,-1)</f>
        <v>0</v>
      </c>
      <c r="M1135">
        <f>_xlfn.XLOOKUP(FraudData[[#This Row],[foreign_transaction]],ForeignRules[Foreign Transaction],ForeignRules[Risk Points],0)</f>
        <v>0</v>
      </c>
      <c r="N1135">
        <f>_xlfn.XLOOKUP(FraudData[[#This Row],[location_mismatch]],Table10[Location Mismatch],Table10[Risk Points],0)</f>
        <v>0</v>
      </c>
      <c r="O1135">
        <f>_xlfn.XLOOKUP(FraudData[[#This Row],[device_trust_score]],DeviceRules[Device Min],DeviceRules[Risk Points],,-1)</f>
        <v>0</v>
      </c>
      <c r="P1135">
        <f>_xlfn.XLOOKUP(FraudData[[#This Row],[velocity_last_24h]],VelocityRules[Velocity Min],VelocityRules[Risk Points],,-1)</f>
        <v>0</v>
      </c>
      <c r="Q1135">
        <f>_xlfn.XLOOKUP(FraudData[[#This Row],[merchant_category]],MerchantRules[Merchant Category],MerchantRules[Risk Points],0)</f>
        <v>0</v>
      </c>
      <c r="R1135">
        <f>SUM(FraudData[[#This Row],[Amount Risk]:[Merchant Risk]])</f>
        <v>0</v>
      </c>
      <c r="S1135" t="str" cm="1">
        <f t="array" ref="S1135">_xlfn.IFS(FraudData[[#This Row],[Fraud Risk Score]]&gt;=8,"High Risk",FraudData[[#This Row],[Fraud Risk Score]]&gt;=6,"Medium Risk",TRUE,"Low Risk")</f>
        <v>Low Risk</v>
      </c>
    </row>
    <row r="1136" spans="1:19">
      <c r="A1136">
        <v>1135</v>
      </c>
      <c r="B1136">
        <v>206.94</v>
      </c>
      <c r="C1136">
        <v>11</v>
      </c>
      <c r="D1136" t="s">
        <v>46</v>
      </c>
      <c r="E1136">
        <v>0</v>
      </c>
      <c r="F1136">
        <v>0</v>
      </c>
      <c r="G1136">
        <v>47</v>
      </c>
      <c r="H1136">
        <v>5</v>
      </c>
      <c r="I1136">
        <v>65</v>
      </c>
      <c r="J1136">
        <v>0</v>
      </c>
      <c r="K1136">
        <f>_xlfn.XLOOKUP(FraudData[[#This Row],[amount]],AmountRules[Amount Min],AmountRules[Risk Points],,-1)</f>
        <v>0</v>
      </c>
      <c r="L1136">
        <f>_xlfn.XLOOKUP(FraudData[[#This Row],[transaction_hour]],TimeRules[Hour Min],TimeRules[Risk Points],,-1)</f>
        <v>0</v>
      </c>
      <c r="M1136">
        <f>_xlfn.XLOOKUP(FraudData[[#This Row],[foreign_transaction]],ForeignRules[Foreign Transaction],ForeignRules[Risk Points],0)</f>
        <v>0</v>
      </c>
      <c r="N1136">
        <f>_xlfn.XLOOKUP(FraudData[[#This Row],[location_mismatch]],Table10[Location Mismatch],Table10[Risk Points],0)</f>
        <v>0</v>
      </c>
      <c r="O1136">
        <f>_xlfn.XLOOKUP(FraudData[[#This Row],[device_trust_score]],DeviceRules[Device Min],DeviceRules[Risk Points],,-1)</f>
        <v>2</v>
      </c>
      <c r="P1136">
        <f>_xlfn.XLOOKUP(FraudData[[#This Row],[velocity_last_24h]],VelocityRules[Velocity Min],VelocityRules[Risk Points],,-1)</f>
        <v>3</v>
      </c>
      <c r="Q1136">
        <f>_xlfn.XLOOKUP(FraudData[[#This Row],[merchant_category]],MerchantRules[Merchant Category],MerchantRules[Risk Points],0)</f>
        <v>0</v>
      </c>
      <c r="R1136">
        <f>SUM(FraudData[[#This Row],[Amount Risk]:[Merchant Risk]])</f>
        <v>5</v>
      </c>
      <c r="S1136" t="str" cm="1">
        <f t="array" ref="S1136">_xlfn.IFS(FraudData[[#This Row],[Fraud Risk Score]]&gt;=8,"High Risk",FraudData[[#This Row],[Fraud Risk Score]]&gt;=6,"Medium Risk",TRUE,"Low Risk")</f>
        <v>Low Risk</v>
      </c>
    </row>
    <row r="1137" spans="1:19">
      <c r="A1137">
        <v>1136</v>
      </c>
      <c r="B1137">
        <v>14.25</v>
      </c>
      <c r="C1137">
        <v>6</v>
      </c>
      <c r="D1137" t="s">
        <v>47</v>
      </c>
      <c r="E1137">
        <v>1</v>
      </c>
      <c r="F1137">
        <v>0</v>
      </c>
      <c r="G1137">
        <v>94</v>
      </c>
      <c r="H1137">
        <v>1</v>
      </c>
      <c r="I1137">
        <v>31</v>
      </c>
      <c r="J1137">
        <v>0</v>
      </c>
      <c r="K1137">
        <f>_xlfn.XLOOKUP(FraudData[[#This Row],[amount]],AmountRules[Amount Min],AmountRules[Risk Points],,-1)</f>
        <v>0</v>
      </c>
      <c r="L1137">
        <f>_xlfn.XLOOKUP(FraudData[[#This Row],[transaction_hour]],TimeRules[Hour Min],TimeRules[Risk Points],,-1)</f>
        <v>0</v>
      </c>
      <c r="M1137">
        <f>_xlfn.XLOOKUP(FraudData[[#This Row],[foreign_transaction]],ForeignRules[Foreign Transaction],ForeignRules[Risk Points],0)</f>
        <v>3</v>
      </c>
      <c r="N1137">
        <f>_xlfn.XLOOKUP(FraudData[[#This Row],[location_mismatch]],Table10[Location Mismatch],Table10[Risk Points],0)</f>
        <v>0</v>
      </c>
      <c r="O1137">
        <f>_xlfn.XLOOKUP(FraudData[[#This Row],[device_trust_score]],DeviceRules[Device Min],DeviceRules[Risk Points],,-1)</f>
        <v>0</v>
      </c>
      <c r="P1137">
        <f>_xlfn.XLOOKUP(FraudData[[#This Row],[velocity_last_24h]],VelocityRules[Velocity Min],VelocityRules[Risk Points],,-1)</f>
        <v>0</v>
      </c>
      <c r="Q1137">
        <f>_xlfn.XLOOKUP(FraudData[[#This Row],[merchant_category]],MerchantRules[Merchant Category],MerchantRules[Risk Points],0)</f>
        <v>0</v>
      </c>
      <c r="R1137">
        <f>SUM(FraudData[[#This Row],[Amount Risk]:[Merchant Risk]])</f>
        <v>3</v>
      </c>
      <c r="S1137" t="str" cm="1">
        <f t="array" ref="S1137">_xlfn.IFS(FraudData[[#This Row],[Fraud Risk Score]]&gt;=8,"High Risk",FraudData[[#This Row],[Fraud Risk Score]]&gt;=6,"Medium Risk",TRUE,"Low Risk")</f>
        <v>Low Risk</v>
      </c>
    </row>
    <row r="1138" spans="1:19">
      <c r="A1138">
        <v>1137</v>
      </c>
      <c r="B1138">
        <v>342.94</v>
      </c>
      <c r="C1138">
        <v>15</v>
      </c>
      <c r="D1138" t="s">
        <v>46</v>
      </c>
      <c r="E1138">
        <v>0</v>
      </c>
      <c r="F1138">
        <v>0</v>
      </c>
      <c r="G1138">
        <v>38</v>
      </c>
      <c r="H1138">
        <v>2</v>
      </c>
      <c r="I1138">
        <v>30</v>
      </c>
      <c r="J1138">
        <v>0</v>
      </c>
      <c r="K1138">
        <f>_xlfn.XLOOKUP(FraudData[[#This Row],[amount]],AmountRules[Amount Min],AmountRules[Risk Points],,-1)</f>
        <v>0</v>
      </c>
      <c r="L1138">
        <f>_xlfn.XLOOKUP(FraudData[[#This Row],[transaction_hour]],TimeRules[Hour Min],TimeRules[Risk Points],,-1)</f>
        <v>0</v>
      </c>
      <c r="M1138">
        <f>_xlfn.XLOOKUP(FraudData[[#This Row],[foreign_transaction]],ForeignRules[Foreign Transaction],ForeignRules[Risk Points],0)</f>
        <v>0</v>
      </c>
      <c r="N1138">
        <f>_xlfn.XLOOKUP(FraudData[[#This Row],[location_mismatch]],Table10[Location Mismatch],Table10[Risk Points],0)</f>
        <v>0</v>
      </c>
      <c r="O1138">
        <f>_xlfn.XLOOKUP(FraudData[[#This Row],[device_trust_score]],DeviceRules[Device Min],DeviceRules[Risk Points],,-1)</f>
        <v>2</v>
      </c>
      <c r="P1138">
        <f>_xlfn.XLOOKUP(FraudData[[#This Row],[velocity_last_24h]],VelocityRules[Velocity Min],VelocityRules[Risk Points],,-1)</f>
        <v>0</v>
      </c>
      <c r="Q1138">
        <f>_xlfn.XLOOKUP(FraudData[[#This Row],[merchant_category]],MerchantRules[Merchant Category],MerchantRules[Risk Points],0)</f>
        <v>0</v>
      </c>
      <c r="R1138">
        <f>SUM(FraudData[[#This Row],[Amount Risk]:[Merchant Risk]])</f>
        <v>2</v>
      </c>
      <c r="S1138" t="str" cm="1">
        <f t="array" ref="S1138">_xlfn.IFS(FraudData[[#This Row],[Fraud Risk Score]]&gt;=8,"High Risk",FraudData[[#This Row],[Fraud Risk Score]]&gt;=6,"Medium Risk",TRUE,"Low Risk")</f>
        <v>Low Risk</v>
      </c>
    </row>
    <row r="1139" spans="1:19">
      <c r="A1139">
        <v>1138</v>
      </c>
      <c r="B1139">
        <v>123.03</v>
      </c>
      <c r="C1139">
        <v>8</v>
      </c>
      <c r="D1139" t="s">
        <v>47</v>
      </c>
      <c r="E1139">
        <v>1</v>
      </c>
      <c r="F1139">
        <v>0</v>
      </c>
      <c r="G1139">
        <v>73</v>
      </c>
      <c r="H1139">
        <v>3</v>
      </c>
      <c r="I1139">
        <v>61</v>
      </c>
      <c r="J1139">
        <v>0</v>
      </c>
      <c r="K1139">
        <f>_xlfn.XLOOKUP(FraudData[[#This Row],[amount]],AmountRules[Amount Min],AmountRules[Risk Points],,-1)</f>
        <v>0</v>
      </c>
      <c r="L1139">
        <f>_xlfn.XLOOKUP(FraudData[[#This Row],[transaction_hour]],TimeRules[Hour Min],TimeRules[Risk Points],,-1)</f>
        <v>0</v>
      </c>
      <c r="M1139">
        <f>_xlfn.XLOOKUP(FraudData[[#This Row],[foreign_transaction]],ForeignRules[Foreign Transaction],ForeignRules[Risk Points],0)</f>
        <v>3</v>
      </c>
      <c r="N1139">
        <f>_xlfn.XLOOKUP(FraudData[[#This Row],[location_mismatch]],Table10[Location Mismatch],Table10[Risk Points],0)</f>
        <v>0</v>
      </c>
      <c r="O1139">
        <f>_xlfn.XLOOKUP(FraudData[[#This Row],[device_trust_score]],DeviceRules[Device Min],DeviceRules[Risk Points],,-1)</f>
        <v>0</v>
      </c>
      <c r="P1139">
        <f>_xlfn.XLOOKUP(FraudData[[#This Row],[velocity_last_24h]],VelocityRules[Velocity Min],VelocityRules[Risk Points],,-1)</f>
        <v>0</v>
      </c>
      <c r="Q1139">
        <f>_xlfn.XLOOKUP(FraudData[[#This Row],[merchant_category]],MerchantRules[Merchant Category],MerchantRules[Risk Points],0)</f>
        <v>0</v>
      </c>
      <c r="R1139">
        <f>SUM(FraudData[[#This Row],[Amount Risk]:[Merchant Risk]])</f>
        <v>3</v>
      </c>
      <c r="S1139" t="str" cm="1">
        <f t="array" ref="S1139">_xlfn.IFS(FraudData[[#This Row],[Fraud Risk Score]]&gt;=8,"High Risk",FraudData[[#This Row],[Fraud Risk Score]]&gt;=6,"Medium Risk",TRUE,"Low Risk")</f>
        <v>Low Risk</v>
      </c>
    </row>
    <row r="1140" spans="1:19">
      <c r="A1140">
        <v>1139</v>
      </c>
      <c r="B1140">
        <v>117.91</v>
      </c>
      <c r="C1140">
        <v>20</v>
      </c>
      <c r="D1140" t="s">
        <v>49</v>
      </c>
      <c r="E1140">
        <v>0</v>
      </c>
      <c r="F1140">
        <v>1</v>
      </c>
      <c r="G1140">
        <v>69</v>
      </c>
      <c r="H1140">
        <v>5</v>
      </c>
      <c r="I1140">
        <v>36</v>
      </c>
      <c r="J1140">
        <v>0</v>
      </c>
      <c r="K1140">
        <f>_xlfn.XLOOKUP(FraudData[[#This Row],[amount]],AmountRules[Amount Min],AmountRules[Risk Points],,-1)</f>
        <v>0</v>
      </c>
      <c r="L1140">
        <f>_xlfn.XLOOKUP(FraudData[[#This Row],[transaction_hour]],TimeRules[Hour Min],TimeRules[Risk Points],,-1)</f>
        <v>0</v>
      </c>
      <c r="M1140">
        <f>_xlfn.XLOOKUP(FraudData[[#This Row],[foreign_transaction]],ForeignRules[Foreign Transaction],ForeignRules[Risk Points],0)</f>
        <v>0</v>
      </c>
      <c r="N1140">
        <f>_xlfn.XLOOKUP(FraudData[[#This Row],[location_mismatch]],Table10[Location Mismatch],Table10[Risk Points],0)</f>
        <v>3</v>
      </c>
      <c r="O1140">
        <f>_xlfn.XLOOKUP(FraudData[[#This Row],[device_trust_score]],DeviceRules[Device Min],DeviceRules[Risk Points],,-1)</f>
        <v>1</v>
      </c>
      <c r="P1140">
        <f>_xlfn.XLOOKUP(FraudData[[#This Row],[velocity_last_24h]],VelocityRules[Velocity Min],VelocityRules[Risk Points],,-1)</f>
        <v>3</v>
      </c>
      <c r="Q1140">
        <f>_xlfn.XLOOKUP(FraudData[[#This Row],[merchant_category]],MerchantRules[Merchant Category],MerchantRules[Risk Points],0)</f>
        <v>1</v>
      </c>
      <c r="R1140">
        <f>SUM(FraudData[[#This Row],[Amount Risk]:[Merchant Risk]])</f>
        <v>8</v>
      </c>
      <c r="S1140" t="str" cm="1">
        <f t="array" ref="S1140">_xlfn.IFS(FraudData[[#This Row],[Fraud Risk Score]]&gt;=8,"High Risk",FraudData[[#This Row],[Fraud Risk Score]]&gt;=6,"Medium Risk",TRUE,"Low Risk")</f>
        <v>High Risk</v>
      </c>
    </row>
    <row r="1141" spans="1:19">
      <c r="A1141">
        <v>1140</v>
      </c>
      <c r="B1141">
        <v>161.55000000000001</v>
      </c>
      <c r="C1141">
        <v>21</v>
      </c>
      <c r="D1141" t="s">
        <v>50</v>
      </c>
      <c r="E1141">
        <v>0</v>
      </c>
      <c r="F1141">
        <v>0</v>
      </c>
      <c r="G1141">
        <v>51</v>
      </c>
      <c r="H1141">
        <v>1</v>
      </c>
      <c r="I1141">
        <v>29</v>
      </c>
      <c r="J1141">
        <v>0</v>
      </c>
      <c r="K1141">
        <f>_xlfn.XLOOKUP(FraudData[[#This Row],[amount]],AmountRules[Amount Min],AmountRules[Risk Points],,-1)</f>
        <v>0</v>
      </c>
      <c r="L1141">
        <f>_xlfn.XLOOKUP(FraudData[[#This Row],[transaction_hour]],TimeRules[Hour Min],TimeRules[Risk Points],,-1)</f>
        <v>0</v>
      </c>
      <c r="M1141">
        <f>_xlfn.XLOOKUP(FraudData[[#This Row],[foreign_transaction]],ForeignRules[Foreign Transaction],ForeignRules[Risk Points],0)</f>
        <v>0</v>
      </c>
      <c r="N1141">
        <f>_xlfn.XLOOKUP(FraudData[[#This Row],[location_mismatch]],Table10[Location Mismatch],Table10[Risk Points],0)</f>
        <v>0</v>
      </c>
      <c r="O1141">
        <f>_xlfn.XLOOKUP(FraudData[[#This Row],[device_trust_score]],DeviceRules[Device Min],DeviceRules[Risk Points],,-1)</f>
        <v>1</v>
      </c>
      <c r="P1141">
        <f>_xlfn.XLOOKUP(FraudData[[#This Row],[velocity_last_24h]],VelocityRules[Velocity Min],VelocityRules[Risk Points],,-1)</f>
        <v>0</v>
      </c>
      <c r="Q1141">
        <f>_xlfn.XLOOKUP(FraudData[[#This Row],[merchant_category]],MerchantRules[Merchant Category],MerchantRules[Risk Points],0)</f>
        <v>0</v>
      </c>
      <c r="R1141">
        <f>SUM(FraudData[[#This Row],[Amount Risk]:[Merchant Risk]])</f>
        <v>1</v>
      </c>
      <c r="S1141" t="str" cm="1">
        <f t="array" ref="S1141">_xlfn.IFS(FraudData[[#This Row],[Fraud Risk Score]]&gt;=8,"High Risk",FraudData[[#This Row],[Fraud Risk Score]]&gt;=6,"Medium Risk",TRUE,"Low Risk")</f>
        <v>Low Risk</v>
      </c>
    </row>
    <row r="1142" spans="1:19">
      <c r="A1142">
        <v>1141</v>
      </c>
      <c r="B1142">
        <v>313.41000000000003</v>
      </c>
      <c r="C1142">
        <v>9</v>
      </c>
      <c r="D1142" t="s">
        <v>47</v>
      </c>
      <c r="E1142">
        <v>0</v>
      </c>
      <c r="F1142">
        <v>0</v>
      </c>
      <c r="G1142">
        <v>99</v>
      </c>
      <c r="H1142">
        <v>1</v>
      </c>
      <c r="I1142">
        <v>48</v>
      </c>
      <c r="J1142">
        <v>0</v>
      </c>
      <c r="K1142">
        <f>_xlfn.XLOOKUP(FraudData[[#This Row],[amount]],AmountRules[Amount Min],AmountRules[Risk Points],,-1)</f>
        <v>0</v>
      </c>
      <c r="L1142">
        <f>_xlfn.XLOOKUP(FraudData[[#This Row],[transaction_hour]],TimeRules[Hour Min],TimeRules[Risk Points],,-1)</f>
        <v>0</v>
      </c>
      <c r="M1142">
        <f>_xlfn.XLOOKUP(FraudData[[#This Row],[foreign_transaction]],ForeignRules[Foreign Transaction],ForeignRules[Risk Points],0)</f>
        <v>0</v>
      </c>
      <c r="N1142">
        <f>_xlfn.XLOOKUP(FraudData[[#This Row],[location_mismatch]],Table10[Location Mismatch],Table10[Risk Points],0)</f>
        <v>0</v>
      </c>
      <c r="O1142">
        <f>_xlfn.XLOOKUP(FraudData[[#This Row],[device_trust_score]],DeviceRules[Device Min],DeviceRules[Risk Points],,-1)</f>
        <v>0</v>
      </c>
      <c r="P1142">
        <f>_xlfn.XLOOKUP(FraudData[[#This Row],[velocity_last_24h]],VelocityRules[Velocity Min],VelocityRules[Risk Points],,-1)</f>
        <v>0</v>
      </c>
      <c r="Q1142">
        <f>_xlfn.XLOOKUP(FraudData[[#This Row],[merchant_category]],MerchantRules[Merchant Category],MerchantRules[Risk Points],0)</f>
        <v>0</v>
      </c>
      <c r="R1142">
        <f>SUM(FraudData[[#This Row],[Amount Risk]:[Merchant Risk]])</f>
        <v>0</v>
      </c>
      <c r="S1142" t="str" cm="1">
        <f t="array" ref="S1142">_xlfn.IFS(FraudData[[#This Row],[Fraud Risk Score]]&gt;=8,"High Risk",FraudData[[#This Row],[Fraud Risk Score]]&gt;=6,"Medium Risk",TRUE,"Low Risk")</f>
        <v>Low Risk</v>
      </c>
    </row>
    <row r="1143" spans="1:19">
      <c r="A1143">
        <v>1142</v>
      </c>
      <c r="B1143">
        <v>76.94</v>
      </c>
      <c r="C1143">
        <v>9</v>
      </c>
      <c r="D1143" t="s">
        <v>50</v>
      </c>
      <c r="E1143">
        <v>0</v>
      </c>
      <c r="F1143">
        <v>1</v>
      </c>
      <c r="G1143">
        <v>91</v>
      </c>
      <c r="H1143">
        <v>0</v>
      </c>
      <c r="I1143">
        <v>51</v>
      </c>
      <c r="J1143">
        <v>0</v>
      </c>
      <c r="K1143">
        <f>_xlfn.XLOOKUP(FraudData[[#This Row],[amount]],AmountRules[Amount Min],AmountRules[Risk Points],,-1)</f>
        <v>0</v>
      </c>
      <c r="L1143">
        <f>_xlfn.XLOOKUP(FraudData[[#This Row],[transaction_hour]],TimeRules[Hour Min],TimeRules[Risk Points],,-1)</f>
        <v>0</v>
      </c>
      <c r="M1143">
        <f>_xlfn.XLOOKUP(FraudData[[#This Row],[foreign_transaction]],ForeignRules[Foreign Transaction],ForeignRules[Risk Points],0)</f>
        <v>0</v>
      </c>
      <c r="N1143">
        <f>_xlfn.XLOOKUP(FraudData[[#This Row],[location_mismatch]],Table10[Location Mismatch],Table10[Risk Points],0)</f>
        <v>3</v>
      </c>
      <c r="O1143">
        <f>_xlfn.XLOOKUP(FraudData[[#This Row],[device_trust_score]],DeviceRules[Device Min],DeviceRules[Risk Points],,-1)</f>
        <v>0</v>
      </c>
      <c r="P1143">
        <f>_xlfn.XLOOKUP(FraudData[[#This Row],[velocity_last_24h]],VelocityRules[Velocity Min],VelocityRules[Risk Points],,-1)</f>
        <v>0</v>
      </c>
      <c r="Q1143">
        <f>_xlfn.XLOOKUP(FraudData[[#This Row],[merchant_category]],MerchantRules[Merchant Category],MerchantRules[Risk Points],0)</f>
        <v>0</v>
      </c>
      <c r="R1143">
        <f>SUM(FraudData[[#This Row],[Amount Risk]:[Merchant Risk]])</f>
        <v>3</v>
      </c>
      <c r="S1143" t="str" cm="1">
        <f t="array" ref="S1143">_xlfn.IFS(FraudData[[#This Row],[Fraud Risk Score]]&gt;=8,"High Risk",FraudData[[#This Row],[Fraud Risk Score]]&gt;=6,"Medium Risk",TRUE,"Low Risk")</f>
        <v>Low Risk</v>
      </c>
    </row>
    <row r="1144" spans="1:19">
      <c r="A1144">
        <v>1143</v>
      </c>
      <c r="B1144">
        <v>203.99</v>
      </c>
      <c r="C1144">
        <v>9</v>
      </c>
      <c r="D1144" t="s">
        <v>48</v>
      </c>
      <c r="E1144">
        <v>0</v>
      </c>
      <c r="F1144">
        <v>0</v>
      </c>
      <c r="G1144">
        <v>73</v>
      </c>
      <c r="H1144">
        <v>1</v>
      </c>
      <c r="I1144">
        <v>58</v>
      </c>
      <c r="J1144">
        <v>0</v>
      </c>
      <c r="K1144">
        <f>_xlfn.XLOOKUP(FraudData[[#This Row],[amount]],AmountRules[Amount Min],AmountRules[Risk Points],,-1)</f>
        <v>0</v>
      </c>
      <c r="L1144">
        <f>_xlfn.XLOOKUP(FraudData[[#This Row],[transaction_hour]],TimeRules[Hour Min],TimeRules[Risk Points],,-1)</f>
        <v>0</v>
      </c>
      <c r="M1144">
        <f>_xlfn.XLOOKUP(FraudData[[#This Row],[foreign_transaction]],ForeignRules[Foreign Transaction],ForeignRules[Risk Points],0)</f>
        <v>0</v>
      </c>
      <c r="N1144">
        <f>_xlfn.XLOOKUP(FraudData[[#This Row],[location_mismatch]],Table10[Location Mismatch],Table10[Risk Points],0)</f>
        <v>0</v>
      </c>
      <c r="O1144">
        <f>_xlfn.XLOOKUP(FraudData[[#This Row],[device_trust_score]],DeviceRules[Device Min],DeviceRules[Risk Points],,-1)</f>
        <v>0</v>
      </c>
      <c r="P1144">
        <f>_xlfn.XLOOKUP(FraudData[[#This Row],[velocity_last_24h]],VelocityRules[Velocity Min],VelocityRules[Risk Points],,-1)</f>
        <v>0</v>
      </c>
      <c r="Q1144">
        <f>_xlfn.XLOOKUP(FraudData[[#This Row],[merchant_category]],MerchantRules[Merchant Category],MerchantRules[Risk Points],0)</f>
        <v>0</v>
      </c>
      <c r="R1144">
        <f>SUM(FraudData[[#This Row],[Amount Risk]:[Merchant Risk]])</f>
        <v>0</v>
      </c>
      <c r="S1144" t="str" cm="1">
        <f t="array" ref="S1144">_xlfn.IFS(FraudData[[#This Row],[Fraud Risk Score]]&gt;=8,"High Risk",FraudData[[#This Row],[Fraud Risk Score]]&gt;=6,"Medium Risk",TRUE,"Low Risk")</f>
        <v>Low Risk</v>
      </c>
    </row>
    <row r="1145" spans="1:19">
      <c r="A1145">
        <v>1144</v>
      </c>
      <c r="B1145">
        <v>150.13999999999999</v>
      </c>
      <c r="C1145">
        <v>19</v>
      </c>
      <c r="D1145" t="s">
        <v>47</v>
      </c>
      <c r="E1145">
        <v>0</v>
      </c>
      <c r="F1145">
        <v>0</v>
      </c>
      <c r="G1145">
        <v>26</v>
      </c>
      <c r="H1145">
        <v>1</v>
      </c>
      <c r="I1145">
        <v>40</v>
      </c>
      <c r="J1145">
        <v>0</v>
      </c>
      <c r="K1145">
        <f>_xlfn.XLOOKUP(FraudData[[#This Row],[amount]],AmountRules[Amount Min],AmountRules[Risk Points],,-1)</f>
        <v>0</v>
      </c>
      <c r="L1145">
        <f>_xlfn.XLOOKUP(FraudData[[#This Row],[transaction_hour]],TimeRules[Hour Min],TimeRules[Risk Points],,-1)</f>
        <v>0</v>
      </c>
      <c r="M1145">
        <f>_xlfn.XLOOKUP(FraudData[[#This Row],[foreign_transaction]],ForeignRules[Foreign Transaction],ForeignRules[Risk Points],0)</f>
        <v>0</v>
      </c>
      <c r="N1145">
        <f>_xlfn.XLOOKUP(FraudData[[#This Row],[location_mismatch]],Table10[Location Mismatch],Table10[Risk Points],0)</f>
        <v>0</v>
      </c>
      <c r="O1145">
        <f>_xlfn.XLOOKUP(FraudData[[#This Row],[device_trust_score]],DeviceRules[Device Min],DeviceRules[Risk Points],,-1)</f>
        <v>3</v>
      </c>
      <c r="P1145">
        <f>_xlfn.XLOOKUP(FraudData[[#This Row],[velocity_last_24h]],VelocityRules[Velocity Min],VelocityRules[Risk Points],,-1)</f>
        <v>0</v>
      </c>
      <c r="Q1145">
        <f>_xlfn.XLOOKUP(FraudData[[#This Row],[merchant_category]],MerchantRules[Merchant Category],MerchantRules[Risk Points],0)</f>
        <v>0</v>
      </c>
      <c r="R1145">
        <f>SUM(FraudData[[#This Row],[Amount Risk]:[Merchant Risk]])</f>
        <v>3</v>
      </c>
      <c r="S1145" t="str" cm="1">
        <f t="array" ref="S1145">_xlfn.IFS(FraudData[[#This Row],[Fraud Risk Score]]&gt;=8,"High Risk",FraudData[[#This Row],[Fraud Risk Score]]&gt;=6,"Medium Risk",TRUE,"Low Risk")</f>
        <v>Low Risk</v>
      </c>
    </row>
    <row r="1146" spans="1:19">
      <c r="A1146">
        <v>1145</v>
      </c>
      <c r="B1146">
        <v>55.92</v>
      </c>
      <c r="C1146">
        <v>15</v>
      </c>
      <c r="D1146" t="s">
        <v>49</v>
      </c>
      <c r="E1146">
        <v>0</v>
      </c>
      <c r="F1146">
        <v>0</v>
      </c>
      <c r="G1146">
        <v>84</v>
      </c>
      <c r="H1146">
        <v>4</v>
      </c>
      <c r="I1146">
        <v>26</v>
      </c>
      <c r="J1146">
        <v>0</v>
      </c>
      <c r="K1146">
        <f>_xlfn.XLOOKUP(FraudData[[#This Row],[amount]],AmountRules[Amount Min],AmountRules[Risk Points],,-1)</f>
        <v>0</v>
      </c>
      <c r="L1146">
        <f>_xlfn.XLOOKUP(FraudData[[#This Row],[transaction_hour]],TimeRules[Hour Min],TimeRules[Risk Points],,-1)</f>
        <v>0</v>
      </c>
      <c r="M1146">
        <f>_xlfn.XLOOKUP(FraudData[[#This Row],[foreign_transaction]],ForeignRules[Foreign Transaction],ForeignRules[Risk Points],0)</f>
        <v>0</v>
      </c>
      <c r="N1146">
        <f>_xlfn.XLOOKUP(FraudData[[#This Row],[location_mismatch]],Table10[Location Mismatch],Table10[Risk Points],0)</f>
        <v>0</v>
      </c>
      <c r="O1146">
        <f>_xlfn.XLOOKUP(FraudData[[#This Row],[device_trust_score]],DeviceRules[Device Min],DeviceRules[Risk Points],,-1)</f>
        <v>0</v>
      </c>
      <c r="P1146">
        <f>_xlfn.XLOOKUP(FraudData[[#This Row],[velocity_last_24h]],VelocityRules[Velocity Min],VelocityRules[Risk Points],,-1)</f>
        <v>0</v>
      </c>
      <c r="Q1146">
        <f>_xlfn.XLOOKUP(FraudData[[#This Row],[merchant_category]],MerchantRules[Merchant Category],MerchantRules[Risk Points],0)</f>
        <v>1</v>
      </c>
      <c r="R1146">
        <f>SUM(FraudData[[#This Row],[Amount Risk]:[Merchant Risk]])</f>
        <v>1</v>
      </c>
      <c r="S1146" t="str" cm="1">
        <f t="array" ref="S1146">_xlfn.IFS(FraudData[[#This Row],[Fraud Risk Score]]&gt;=8,"High Risk",FraudData[[#This Row],[Fraud Risk Score]]&gt;=6,"Medium Risk",TRUE,"Low Risk")</f>
        <v>Low Risk</v>
      </c>
    </row>
    <row r="1147" spans="1:19">
      <c r="A1147">
        <v>1146</v>
      </c>
      <c r="B1147">
        <v>379.6</v>
      </c>
      <c r="C1147">
        <v>0</v>
      </c>
      <c r="D1147" t="s">
        <v>46</v>
      </c>
      <c r="E1147">
        <v>1</v>
      </c>
      <c r="F1147">
        <v>0</v>
      </c>
      <c r="G1147">
        <v>90</v>
      </c>
      <c r="H1147">
        <v>1</v>
      </c>
      <c r="I1147">
        <v>33</v>
      </c>
      <c r="J1147">
        <v>0</v>
      </c>
      <c r="K1147">
        <f>_xlfn.XLOOKUP(FraudData[[#This Row],[amount]],AmountRules[Amount Min],AmountRules[Risk Points],,-1)</f>
        <v>0</v>
      </c>
      <c r="L1147">
        <f>_xlfn.XLOOKUP(FraudData[[#This Row],[transaction_hour]],TimeRules[Hour Min],TimeRules[Risk Points],,-1)</f>
        <v>3</v>
      </c>
      <c r="M1147">
        <f>_xlfn.XLOOKUP(FraudData[[#This Row],[foreign_transaction]],ForeignRules[Foreign Transaction],ForeignRules[Risk Points],0)</f>
        <v>3</v>
      </c>
      <c r="N1147">
        <f>_xlfn.XLOOKUP(FraudData[[#This Row],[location_mismatch]],Table10[Location Mismatch],Table10[Risk Points],0)</f>
        <v>0</v>
      </c>
      <c r="O1147">
        <f>_xlfn.XLOOKUP(FraudData[[#This Row],[device_trust_score]],DeviceRules[Device Min],DeviceRules[Risk Points],,-1)</f>
        <v>0</v>
      </c>
      <c r="P1147">
        <f>_xlfn.XLOOKUP(FraudData[[#This Row],[velocity_last_24h]],VelocityRules[Velocity Min],VelocityRules[Risk Points],,-1)</f>
        <v>0</v>
      </c>
      <c r="Q1147">
        <f>_xlfn.XLOOKUP(FraudData[[#This Row],[merchant_category]],MerchantRules[Merchant Category],MerchantRules[Risk Points],0)</f>
        <v>0</v>
      </c>
      <c r="R1147">
        <f>SUM(FraudData[[#This Row],[Amount Risk]:[Merchant Risk]])</f>
        <v>6</v>
      </c>
      <c r="S1147" t="str" cm="1">
        <f t="array" ref="S1147">_xlfn.IFS(FraudData[[#This Row],[Fraud Risk Score]]&gt;=8,"High Risk",FraudData[[#This Row],[Fraud Risk Score]]&gt;=6,"Medium Risk",TRUE,"Low Risk")</f>
        <v>Medium Risk</v>
      </c>
    </row>
    <row r="1148" spans="1:19">
      <c r="A1148">
        <v>1147</v>
      </c>
      <c r="B1148">
        <v>287.39999999999998</v>
      </c>
      <c r="C1148">
        <v>16</v>
      </c>
      <c r="D1148" t="s">
        <v>49</v>
      </c>
      <c r="E1148">
        <v>0</v>
      </c>
      <c r="F1148">
        <v>0</v>
      </c>
      <c r="G1148">
        <v>83</v>
      </c>
      <c r="H1148">
        <v>2</v>
      </c>
      <c r="I1148">
        <v>41</v>
      </c>
      <c r="J1148">
        <v>0</v>
      </c>
      <c r="K1148">
        <f>_xlfn.XLOOKUP(FraudData[[#This Row],[amount]],AmountRules[Amount Min],AmountRules[Risk Points],,-1)</f>
        <v>0</v>
      </c>
      <c r="L1148">
        <f>_xlfn.XLOOKUP(FraudData[[#This Row],[transaction_hour]],TimeRules[Hour Min],TimeRules[Risk Points],,-1)</f>
        <v>0</v>
      </c>
      <c r="M1148">
        <f>_xlfn.XLOOKUP(FraudData[[#This Row],[foreign_transaction]],ForeignRules[Foreign Transaction],ForeignRules[Risk Points],0)</f>
        <v>0</v>
      </c>
      <c r="N1148">
        <f>_xlfn.XLOOKUP(FraudData[[#This Row],[location_mismatch]],Table10[Location Mismatch],Table10[Risk Points],0)</f>
        <v>0</v>
      </c>
      <c r="O1148">
        <f>_xlfn.XLOOKUP(FraudData[[#This Row],[device_trust_score]],DeviceRules[Device Min],DeviceRules[Risk Points],,-1)</f>
        <v>0</v>
      </c>
      <c r="P1148">
        <f>_xlfn.XLOOKUP(FraudData[[#This Row],[velocity_last_24h]],VelocityRules[Velocity Min],VelocityRules[Risk Points],,-1)</f>
        <v>0</v>
      </c>
      <c r="Q1148">
        <f>_xlfn.XLOOKUP(FraudData[[#This Row],[merchant_category]],MerchantRules[Merchant Category],MerchantRules[Risk Points],0)</f>
        <v>1</v>
      </c>
      <c r="R1148">
        <f>SUM(FraudData[[#This Row],[Amount Risk]:[Merchant Risk]])</f>
        <v>1</v>
      </c>
      <c r="S1148" t="str" cm="1">
        <f t="array" ref="S1148">_xlfn.IFS(FraudData[[#This Row],[Fraud Risk Score]]&gt;=8,"High Risk",FraudData[[#This Row],[Fraud Risk Score]]&gt;=6,"Medium Risk",TRUE,"Low Risk")</f>
        <v>Low Risk</v>
      </c>
    </row>
    <row r="1149" spans="1:19">
      <c r="A1149">
        <v>1148</v>
      </c>
      <c r="B1149">
        <v>193.37</v>
      </c>
      <c r="C1149">
        <v>20</v>
      </c>
      <c r="D1149" t="s">
        <v>50</v>
      </c>
      <c r="E1149">
        <v>1</v>
      </c>
      <c r="F1149">
        <v>0</v>
      </c>
      <c r="G1149">
        <v>84</v>
      </c>
      <c r="H1149">
        <v>1</v>
      </c>
      <c r="I1149">
        <v>25</v>
      </c>
      <c r="J1149">
        <v>0</v>
      </c>
      <c r="K1149">
        <f>_xlfn.XLOOKUP(FraudData[[#This Row],[amount]],AmountRules[Amount Min],AmountRules[Risk Points],,-1)</f>
        <v>0</v>
      </c>
      <c r="L1149">
        <f>_xlfn.XLOOKUP(FraudData[[#This Row],[transaction_hour]],TimeRules[Hour Min],TimeRules[Risk Points],,-1)</f>
        <v>0</v>
      </c>
      <c r="M1149">
        <f>_xlfn.XLOOKUP(FraudData[[#This Row],[foreign_transaction]],ForeignRules[Foreign Transaction],ForeignRules[Risk Points],0)</f>
        <v>3</v>
      </c>
      <c r="N1149">
        <f>_xlfn.XLOOKUP(FraudData[[#This Row],[location_mismatch]],Table10[Location Mismatch],Table10[Risk Points],0)</f>
        <v>0</v>
      </c>
      <c r="O1149">
        <f>_xlfn.XLOOKUP(FraudData[[#This Row],[device_trust_score]],DeviceRules[Device Min],DeviceRules[Risk Points],,-1)</f>
        <v>0</v>
      </c>
      <c r="P1149">
        <f>_xlfn.XLOOKUP(FraudData[[#This Row],[velocity_last_24h]],VelocityRules[Velocity Min],VelocityRules[Risk Points],,-1)</f>
        <v>0</v>
      </c>
      <c r="Q1149">
        <f>_xlfn.XLOOKUP(FraudData[[#This Row],[merchant_category]],MerchantRules[Merchant Category],MerchantRules[Risk Points],0)</f>
        <v>0</v>
      </c>
      <c r="R1149">
        <f>SUM(FraudData[[#This Row],[Amount Risk]:[Merchant Risk]])</f>
        <v>3</v>
      </c>
      <c r="S1149" t="str" cm="1">
        <f t="array" ref="S1149">_xlfn.IFS(FraudData[[#This Row],[Fraud Risk Score]]&gt;=8,"High Risk",FraudData[[#This Row],[Fraud Risk Score]]&gt;=6,"Medium Risk",TRUE,"Low Risk")</f>
        <v>Low Risk</v>
      </c>
    </row>
    <row r="1150" spans="1:19">
      <c r="A1150">
        <v>1149</v>
      </c>
      <c r="B1150">
        <v>342.18</v>
      </c>
      <c r="C1150">
        <v>13</v>
      </c>
      <c r="D1150" t="s">
        <v>46</v>
      </c>
      <c r="E1150">
        <v>0</v>
      </c>
      <c r="F1150">
        <v>0</v>
      </c>
      <c r="G1150">
        <v>46</v>
      </c>
      <c r="H1150">
        <v>5</v>
      </c>
      <c r="I1150">
        <v>54</v>
      </c>
      <c r="J1150">
        <v>0</v>
      </c>
      <c r="K1150">
        <f>_xlfn.XLOOKUP(FraudData[[#This Row],[amount]],AmountRules[Amount Min],AmountRules[Risk Points],,-1)</f>
        <v>0</v>
      </c>
      <c r="L1150">
        <f>_xlfn.XLOOKUP(FraudData[[#This Row],[transaction_hour]],TimeRules[Hour Min],TimeRules[Risk Points],,-1)</f>
        <v>0</v>
      </c>
      <c r="M1150">
        <f>_xlfn.XLOOKUP(FraudData[[#This Row],[foreign_transaction]],ForeignRules[Foreign Transaction],ForeignRules[Risk Points],0)</f>
        <v>0</v>
      </c>
      <c r="N1150">
        <f>_xlfn.XLOOKUP(FraudData[[#This Row],[location_mismatch]],Table10[Location Mismatch],Table10[Risk Points],0)</f>
        <v>0</v>
      </c>
      <c r="O1150">
        <f>_xlfn.XLOOKUP(FraudData[[#This Row],[device_trust_score]],DeviceRules[Device Min],DeviceRules[Risk Points],,-1)</f>
        <v>2</v>
      </c>
      <c r="P1150">
        <f>_xlfn.XLOOKUP(FraudData[[#This Row],[velocity_last_24h]],VelocityRules[Velocity Min],VelocityRules[Risk Points],,-1)</f>
        <v>3</v>
      </c>
      <c r="Q1150">
        <f>_xlfn.XLOOKUP(FraudData[[#This Row],[merchant_category]],MerchantRules[Merchant Category],MerchantRules[Risk Points],0)</f>
        <v>0</v>
      </c>
      <c r="R1150">
        <f>SUM(FraudData[[#This Row],[Amount Risk]:[Merchant Risk]])</f>
        <v>5</v>
      </c>
      <c r="S1150" t="str" cm="1">
        <f t="array" ref="S1150">_xlfn.IFS(FraudData[[#This Row],[Fraud Risk Score]]&gt;=8,"High Risk",FraudData[[#This Row],[Fraud Risk Score]]&gt;=6,"Medium Risk",TRUE,"Low Risk")</f>
        <v>Low Risk</v>
      </c>
    </row>
    <row r="1151" spans="1:19">
      <c r="A1151">
        <v>1150</v>
      </c>
      <c r="B1151">
        <v>363.53</v>
      </c>
      <c r="C1151">
        <v>18</v>
      </c>
      <c r="D1151" t="s">
        <v>49</v>
      </c>
      <c r="E1151">
        <v>0</v>
      </c>
      <c r="F1151">
        <v>0</v>
      </c>
      <c r="G1151">
        <v>70</v>
      </c>
      <c r="H1151">
        <v>2</v>
      </c>
      <c r="I1151">
        <v>48</v>
      </c>
      <c r="J1151">
        <v>0</v>
      </c>
      <c r="K1151">
        <f>_xlfn.XLOOKUP(FraudData[[#This Row],[amount]],AmountRules[Amount Min],AmountRules[Risk Points],,-1)</f>
        <v>0</v>
      </c>
      <c r="L1151">
        <f>_xlfn.XLOOKUP(FraudData[[#This Row],[transaction_hour]],TimeRules[Hour Min],TimeRules[Risk Points],,-1)</f>
        <v>0</v>
      </c>
      <c r="M1151">
        <f>_xlfn.XLOOKUP(FraudData[[#This Row],[foreign_transaction]],ForeignRules[Foreign Transaction],ForeignRules[Risk Points],0)</f>
        <v>0</v>
      </c>
      <c r="N1151">
        <f>_xlfn.XLOOKUP(FraudData[[#This Row],[location_mismatch]],Table10[Location Mismatch],Table10[Risk Points],0)</f>
        <v>0</v>
      </c>
      <c r="O1151">
        <f>_xlfn.XLOOKUP(FraudData[[#This Row],[device_trust_score]],DeviceRules[Device Min],DeviceRules[Risk Points],,-1)</f>
        <v>0</v>
      </c>
      <c r="P1151">
        <f>_xlfn.XLOOKUP(FraudData[[#This Row],[velocity_last_24h]],VelocityRules[Velocity Min],VelocityRules[Risk Points],,-1)</f>
        <v>0</v>
      </c>
      <c r="Q1151">
        <f>_xlfn.XLOOKUP(FraudData[[#This Row],[merchant_category]],MerchantRules[Merchant Category],MerchantRules[Risk Points],0)</f>
        <v>1</v>
      </c>
      <c r="R1151">
        <f>SUM(FraudData[[#This Row],[Amount Risk]:[Merchant Risk]])</f>
        <v>1</v>
      </c>
      <c r="S1151" t="str" cm="1">
        <f t="array" ref="S1151">_xlfn.IFS(FraudData[[#This Row],[Fraud Risk Score]]&gt;=8,"High Risk",FraudData[[#This Row],[Fraud Risk Score]]&gt;=6,"Medium Risk",TRUE,"Low Risk")</f>
        <v>Low Risk</v>
      </c>
    </row>
    <row r="1152" spans="1:19">
      <c r="A1152">
        <v>1151</v>
      </c>
      <c r="B1152">
        <v>221.8</v>
      </c>
      <c r="C1152">
        <v>20</v>
      </c>
      <c r="D1152" t="s">
        <v>49</v>
      </c>
      <c r="E1152">
        <v>1</v>
      </c>
      <c r="F1152">
        <v>0</v>
      </c>
      <c r="G1152">
        <v>77</v>
      </c>
      <c r="H1152">
        <v>4</v>
      </c>
      <c r="I1152">
        <v>49</v>
      </c>
      <c r="J1152">
        <v>0</v>
      </c>
      <c r="K1152">
        <f>_xlfn.XLOOKUP(FraudData[[#This Row],[amount]],AmountRules[Amount Min],AmountRules[Risk Points],,-1)</f>
        <v>0</v>
      </c>
      <c r="L1152">
        <f>_xlfn.XLOOKUP(FraudData[[#This Row],[transaction_hour]],TimeRules[Hour Min],TimeRules[Risk Points],,-1)</f>
        <v>0</v>
      </c>
      <c r="M1152">
        <f>_xlfn.XLOOKUP(FraudData[[#This Row],[foreign_transaction]],ForeignRules[Foreign Transaction],ForeignRules[Risk Points],0)</f>
        <v>3</v>
      </c>
      <c r="N1152">
        <f>_xlfn.XLOOKUP(FraudData[[#This Row],[location_mismatch]],Table10[Location Mismatch],Table10[Risk Points],0)</f>
        <v>0</v>
      </c>
      <c r="O1152">
        <f>_xlfn.XLOOKUP(FraudData[[#This Row],[device_trust_score]],DeviceRules[Device Min],DeviceRules[Risk Points],,-1)</f>
        <v>0</v>
      </c>
      <c r="P1152">
        <f>_xlfn.XLOOKUP(FraudData[[#This Row],[velocity_last_24h]],VelocityRules[Velocity Min],VelocityRules[Risk Points],,-1)</f>
        <v>0</v>
      </c>
      <c r="Q1152">
        <f>_xlfn.XLOOKUP(FraudData[[#This Row],[merchant_category]],MerchantRules[Merchant Category],MerchantRules[Risk Points],0)</f>
        <v>1</v>
      </c>
      <c r="R1152">
        <f>SUM(FraudData[[#This Row],[Amount Risk]:[Merchant Risk]])</f>
        <v>4</v>
      </c>
      <c r="S1152" t="str" cm="1">
        <f t="array" ref="S1152">_xlfn.IFS(FraudData[[#This Row],[Fraud Risk Score]]&gt;=8,"High Risk",FraudData[[#This Row],[Fraud Risk Score]]&gt;=6,"Medium Risk",TRUE,"Low Risk")</f>
        <v>Low Risk</v>
      </c>
    </row>
    <row r="1153" spans="1:19">
      <c r="A1153">
        <v>1152</v>
      </c>
      <c r="B1153">
        <v>326.54000000000002</v>
      </c>
      <c r="C1153">
        <v>20</v>
      </c>
      <c r="D1153" t="s">
        <v>49</v>
      </c>
      <c r="E1153">
        <v>0</v>
      </c>
      <c r="F1153">
        <v>0</v>
      </c>
      <c r="G1153">
        <v>43</v>
      </c>
      <c r="H1153">
        <v>4</v>
      </c>
      <c r="I1153">
        <v>59</v>
      </c>
      <c r="J1153">
        <v>0</v>
      </c>
      <c r="K1153">
        <f>_xlfn.XLOOKUP(FraudData[[#This Row],[amount]],AmountRules[Amount Min],AmountRules[Risk Points],,-1)</f>
        <v>0</v>
      </c>
      <c r="L1153">
        <f>_xlfn.XLOOKUP(FraudData[[#This Row],[transaction_hour]],TimeRules[Hour Min],TimeRules[Risk Points],,-1)</f>
        <v>0</v>
      </c>
      <c r="M1153">
        <f>_xlfn.XLOOKUP(FraudData[[#This Row],[foreign_transaction]],ForeignRules[Foreign Transaction],ForeignRules[Risk Points],0)</f>
        <v>0</v>
      </c>
      <c r="N1153">
        <f>_xlfn.XLOOKUP(FraudData[[#This Row],[location_mismatch]],Table10[Location Mismatch],Table10[Risk Points],0)</f>
        <v>0</v>
      </c>
      <c r="O1153">
        <f>_xlfn.XLOOKUP(FraudData[[#This Row],[device_trust_score]],DeviceRules[Device Min],DeviceRules[Risk Points],,-1)</f>
        <v>2</v>
      </c>
      <c r="P1153">
        <f>_xlfn.XLOOKUP(FraudData[[#This Row],[velocity_last_24h]],VelocityRules[Velocity Min],VelocityRules[Risk Points],,-1)</f>
        <v>0</v>
      </c>
      <c r="Q1153">
        <f>_xlfn.XLOOKUP(FraudData[[#This Row],[merchant_category]],MerchantRules[Merchant Category],MerchantRules[Risk Points],0)</f>
        <v>1</v>
      </c>
      <c r="R1153">
        <f>SUM(FraudData[[#This Row],[Amount Risk]:[Merchant Risk]])</f>
        <v>3</v>
      </c>
      <c r="S1153" t="str" cm="1">
        <f t="array" ref="S1153">_xlfn.IFS(FraudData[[#This Row],[Fraud Risk Score]]&gt;=8,"High Risk",FraudData[[#This Row],[Fraud Risk Score]]&gt;=6,"Medium Risk",TRUE,"Low Risk")</f>
        <v>Low Risk</v>
      </c>
    </row>
    <row r="1154" spans="1:19">
      <c r="A1154">
        <v>1153</v>
      </c>
      <c r="B1154">
        <v>215.2</v>
      </c>
      <c r="C1154">
        <v>16</v>
      </c>
      <c r="D1154" t="s">
        <v>46</v>
      </c>
      <c r="E1154">
        <v>0</v>
      </c>
      <c r="F1154">
        <v>0</v>
      </c>
      <c r="G1154">
        <v>73</v>
      </c>
      <c r="H1154">
        <v>3</v>
      </c>
      <c r="I1154">
        <v>40</v>
      </c>
      <c r="J1154">
        <v>0</v>
      </c>
      <c r="K1154">
        <f>_xlfn.XLOOKUP(FraudData[[#This Row],[amount]],AmountRules[Amount Min],AmountRules[Risk Points],,-1)</f>
        <v>0</v>
      </c>
      <c r="L1154">
        <f>_xlfn.XLOOKUP(FraudData[[#This Row],[transaction_hour]],TimeRules[Hour Min],TimeRules[Risk Points],,-1)</f>
        <v>0</v>
      </c>
      <c r="M1154">
        <f>_xlfn.XLOOKUP(FraudData[[#This Row],[foreign_transaction]],ForeignRules[Foreign Transaction],ForeignRules[Risk Points],0)</f>
        <v>0</v>
      </c>
      <c r="N1154">
        <f>_xlfn.XLOOKUP(FraudData[[#This Row],[location_mismatch]],Table10[Location Mismatch],Table10[Risk Points],0)</f>
        <v>0</v>
      </c>
      <c r="O1154">
        <f>_xlfn.XLOOKUP(FraudData[[#This Row],[device_trust_score]],DeviceRules[Device Min],DeviceRules[Risk Points],,-1)</f>
        <v>0</v>
      </c>
      <c r="P1154">
        <f>_xlfn.XLOOKUP(FraudData[[#This Row],[velocity_last_24h]],VelocityRules[Velocity Min],VelocityRules[Risk Points],,-1)</f>
        <v>0</v>
      </c>
      <c r="Q1154">
        <f>_xlfn.XLOOKUP(FraudData[[#This Row],[merchant_category]],MerchantRules[Merchant Category],MerchantRules[Risk Points],0)</f>
        <v>0</v>
      </c>
      <c r="R1154">
        <f>SUM(FraudData[[#This Row],[Amount Risk]:[Merchant Risk]])</f>
        <v>0</v>
      </c>
      <c r="S1154" t="str" cm="1">
        <f t="array" ref="S1154">_xlfn.IFS(FraudData[[#This Row],[Fraud Risk Score]]&gt;=8,"High Risk",FraudData[[#This Row],[Fraud Risk Score]]&gt;=6,"Medium Risk",TRUE,"Low Risk")</f>
        <v>Low Risk</v>
      </c>
    </row>
    <row r="1155" spans="1:19">
      <c r="A1155">
        <v>1154</v>
      </c>
      <c r="B1155">
        <v>205.18</v>
      </c>
      <c r="C1155">
        <v>13</v>
      </c>
      <c r="D1155" t="s">
        <v>49</v>
      </c>
      <c r="E1155">
        <v>0</v>
      </c>
      <c r="F1155">
        <v>1</v>
      </c>
      <c r="G1155">
        <v>41</v>
      </c>
      <c r="H1155">
        <v>2</v>
      </c>
      <c r="I1155">
        <v>55</v>
      </c>
      <c r="J1155">
        <v>0</v>
      </c>
      <c r="K1155">
        <f>_xlfn.XLOOKUP(FraudData[[#This Row],[amount]],AmountRules[Amount Min],AmountRules[Risk Points],,-1)</f>
        <v>0</v>
      </c>
      <c r="L1155">
        <f>_xlfn.XLOOKUP(FraudData[[#This Row],[transaction_hour]],TimeRules[Hour Min],TimeRules[Risk Points],,-1)</f>
        <v>0</v>
      </c>
      <c r="M1155">
        <f>_xlfn.XLOOKUP(FraudData[[#This Row],[foreign_transaction]],ForeignRules[Foreign Transaction],ForeignRules[Risk Points],0)</f>
        <v>0</v>
      </c>
      <c r="N1155">
        <f>_xlfn.XLOOKUP(FraudData[[#This Row],[location_mismatch]],Table10[Location Mismatch],Table10[Risk Points],0)</f>
        <v>3</v>
      </c>
      <c r="O1155">
        <f>_xlfn.XLOOKUP(FraudData[[#This Row],[device_trust_score]],DeviceRules[Device Min],DeviceRules[Risk Points],,-1)</f>
        <v>2</v>
      </c>
      <c r="P1155">
        <f>_xlfn.XLOOKUP(FraudData[[#This Row],[velocity_last_24h]],VelocityRules[Velocity Min],VelocityRules[Risk Points],,-1)</f>
        <v>0</v>
      </c>
      <c r="Q1155">
        <f>_xlfn.XLOOKUP(FraudData[[#This Row],[merchant_category]],MerchantRules[Merchant Category],MerchantRules[Risk Points],0)</f>
        <v>1</v>
      </c>
      <c r="R1155">
        <f>SUM(FraudData[[#This Row],[Amount Risk]:[Merchant Risk]])</f>
        <v>6</v>
      </c>
      <c r="S1155" t="str" cm="1">
        <f t="array" ref="S1155">_xlfn.IFS(FraudData[[#This Row],[Fraud Risk Score]]&gt;=8,"High Risk",FraudData[[#This Row],[Fraud Risk Score]]&gt;=6,"Medium Risk",TRUE,"Low Risk")</f>
        <v>Medium Risk</v>
      </c>
    </row>
    <row r="1156" spans="1:19">
      <c r="A1156">
        <v>1155</v>
      </c>
      <c r="B1156">
        <v>173.51</v>
      </c>
      <c r="C1156">
        <v>7</v>
      </c>
      <c r="D1156" t="s">
        <v>49</v>
      </c>
      <c r="E1156">
        <v>0</v>
      </c>
      <c r="F1156">
        <v>0</v>
      </c>
      <c r="G1156">
        <v>51</v>
      </c>
      <c r="H1156">
        <v>2</v>
      </c>
      <c r="I1156">
        <v>53</v>
      </c>
      <c r="J1156">
        <v>0</v>
      </c>
      <c r="K1156">
        <f>_xlfn.XLOOKUP(FraudData[[#This Row],[amount]],AmountRules[Amount Min],AmountRules[Risk Points],,-1)</f>
        <v>0</v>
      </c>
      <c r="L1156">
        <f>_xlfn.XLOOKUP(FraudData[[#This Row],[transaction_hour]],TimeRules[Hour Min],TimeRules[Risk Points],,-1)</f>
        <v>0</v>
      </c>
      <c r="M1156">
        <f>_xlfn.XLOOKUP(FraudData[[#This Row],[foreign_transaction]],ForeignRules[Foreign Transaction],ForeignRules[Risk Points],0)</f>
        <v>0</v>
      </c>
      <c r="N1156">
        <f>_xlfn.XLOOKUP(FraudData[[#This Row],[location_mismatch]],Table10[Location Mismatch],Table10[Risk Points],0)</f>
        <v>0</v>
      </c>
      <c r="O1156">
        <f>_xlfn.XLOOKUP(FraudData[[#This Row],[device_trust_score]],DeviceRules[Device Min],DeviceRules[Risk Points],,-1)</f>
        <v>1</v>
      </c>
      <c r="P1156">
        <f>_xlfn.XLOOKUP(FraudData[[#This Row],[velocity_last_24h]],VelocityRules[Velocity Min],VelocityRules[Risk Points],,-1)</f>
        <v>0</v>
      </c>
      <c r="Q1156">
        <f>_xlfn.XLOOKUP(FraudData[[#This Row],[merchant_category]],MerchantRules[Merchant Category],MerchantRules[Risk Points],0)</f>
        <v>1</v>
      </c>
      <c r="R1156">
        <f>SUM(FraudData[[#This Row],[Amount Risk]:[Merchant Risk]])</f>
        <v>2</v>
      </c>
      <c r="S1156" t="str" cm="1">
        <f t="array" ref="S1156">_xlfn.IFS(FraudData[[#This Row],[Fraud Risk Score]]&gt;=8,"High Risk",FraudData[[#This Row],[Fraud Risk Score]]&gt;=6,"Medium Risk",TRUE,"Low Risk")</f>
        <v>Low Risk</v>
      </c>
    </row>
    <row r="1157" spans="1:19">
      <c r="A1157">
        <v>1156</v>
      </c>
      <c r="B1157">
        <v>251.5</v>
      </c>
      <c r="C1157">
        <v>20</v>
      </c>
      <c r="D1157" t="s">
        <v>50</v>
      </c>
      <c r="E1157">
        <v>0</v>
      </c>
      <c r="F1157">
        <v>0</v>
      </c>
      <c r="G1157">
        <v>43</v>
      </c>
      <c r="H1157">
        <v>2</v>
      </c>
      <c r="I1157">
        <v>49</v>
      </c>
      <c r="J1157">
        <v>0</v>
      </c>
      <c r="K1157">
        <f>_xlfn.XLOOKUP(FraudData[[#This Row],[amount]],AmountRules[Amount Min],AmountRules[Risk Points],,-1)</f>
        <v>0</v>
      </c>
      <c r="L1157">
        <f>_xlfn.XLOOKUP(FraudData[[#This Row],[transaction_hour]],TimeRules[Hour Min],TimeRules[Risk Points],,-1)</f>
        <v>0</v>
      </c>
      <c r="M1157">
        <f>_xlfn.XLOOKUP(FraudData[[#This Row],[foreign_transaction]],ForeignRules[Foreign Transaction],ForeignRules[Risk Points],0)</f>
        <v>0</v>
      </c>
      <c r="N1157">
        <f>_xlfn.XLOOKUP(FraudData[[#This Row],[location_mismatch]],Table10[Location Mismatch],Table10[Risk Points],0)</f>
        <v>0</v>
      </c>
      <c r="O1157">
        <f>_xlfn.XLOOKUP(FraudData[[#This Row],[device_trust_score]],DeviceRules[Device Min],DeviceRules[Risk Points],,-1)</f>
        <v>2</v>
      </c>
      <c r="P1157">
        <f>_xlfn.XLOOKUP(FraudData[[#This Row],[velocity_last_24h]],VelocityRules[Velocity Min],VelocityRules[Risk Points],,-1)</f>
        <v>0</v>
      </c>
      <c r="Q1157">
        <f>_xlfn.XLOOKUP(FraudData[[#This Row],[merchant_category]],MerchantRules[Merchant Category],MerchantRules[Risk Points],0)</f>
        <v>0</v>
      </c>
      <c r="R1157">
        <f>SUM(FraudData[[#This Row],[Amount Risk]:[Merchant Risk]])</f>
        <v>2</v>
      </c>
      <c r="S1157" t="str" cm="1">
        <f t="array" ref="S1157">_xlfn.IFS(FraudData[[#This Row],[Fraud Risk Score]]&gt;=8,"High Risk",FraudData[[#This Row],[Fraud Risk Score]]&gt;=6,"Medium Risk",TRUE,"Low Risk")</f>
        <v>Low Risk</v>
      </c>
    </row>
    <row r="1158" spans="1:19">
      <c r="A1158">
        <v>1157</v>
      </c>
      <c r="B1158">
        <v>31.08</v>
      </c>
      <c r="C1158">
        <v>20</v>
      </c>
      <c r="D1158" t="s">
        <v>49</v>
      </c>
      <c r="E1158">
        <v>0</v>
      </c>
      <c r="F1158">
        <v>1</v>
      </c>
      <c r="G1158">
        <v>54</v>
      </c>
      <c r="H1158">
        <v>3</v>
      </c>
      <c r="I1158">
        <v>40</v>
      </c>
      <c r="J1158">
        <v>0</v>
      </c>
      <c r="K1158">
        <f>_xlfn.XLOOKUP(FraudData[[#This Row],[amount]],AmountRules[Amount Min],AmountRules[Risk Points],,-1)</f>
        <v>0</v>
      </c>
      <c r="L1158">
        <f>_xlfn.XLOOKUP(FraudData[[#This Row],[transaction_hour]],TimeRules[Hour Min],TimeRules[Risk Points],,-1)</f>
        <v>0</v>
      </c>
      <c r="M1158">
        <f>_xlfn.XLOOKUP(FraudData[[#This Row],[foreign_transaction]],ForeignRules[Foreign Transaction],ForeignRules[Risk Points],0)</f>
        <v>0</v>
      </c>
      <c r="N1158">
        <f>_xlfn.XLOOKUP(FraudData[[#This Row],[location_mismatch]],Table10[Location Mismatch],Table10[Risk Points],0)</f>
        <v>3</v>
      </c>
      <c r="O1158">
        <f>_xlfn.XLOOKUP(FraudData[[#This Row],[device_trust_score]],DeviceRules[Device Min],DeviceRules[Risk Points],,-1)</f>
        <v>1</v>
      </c>
      <c r="P1158">
        <f>_xlfn.XLOOKUP(FraudData[[#This Row],[velocity_last_24h]],VelocityRules[Velocity Min],VelocityRules[Risk Points],,-1)</f>
        <v>0</v>
      </c>
      <c r="Q1158">
        <f>_xlfn.XLOOKUP(FraudData[[#This Row],[merchant_category]],MerchantRules[Merchant Category],MerchantRules[Risk Points],0)</f>
        <v>1</v>
      </c>
      <c r="R1158">
        <f>SUM(FraudData[[#This Row],[Amount Risk]:[Merchant Risk]])</f>
        <v>5</v>
      </c>
      <c r="S1158" t="str" cm="1">
        <f t="array" ref="S1158">_xlfn.IFS(FraudData[[#This Row],[Fraud Risk Score]]&gt;=8,"High Risk",FraudData[[#This Row],[Fraud Risk Score]]&gt;=6,"Medium Risk",TRUE,"Low Risk")</f>
        <v>Low Risk</v>
      </c>
    </row>
    <row r="1159" spans="1:19">
      <c r="A1159">
        <v>1158</v>
      </c>
      <c r="B1159">
        <v>382.96</v>
      </c>
      <c r="C1159">
        <v>8</v>
      </c>
      <c r="D1159" t="s">
        <v>49</v>
      </c>
      <c r="E1159">
        <v>0</v>
      </c>
      <c r="F1159">
        <v>0</v>
      </c>
      <c r="G1159">
        <v>70</v>
      </c>
      <c r="H1159">
        <v>4</v>
      </c>
      <c r="I1159">
        <v>40</v>
      </c>
      <c r="J1159">
        <v>0</v>
      </c>
      <c r="K1159">
        <f>_xlfn.XLOOKUP(FraudData[[#This Row],[amount]],AmountRules[Amount Min],AmountRules[Risk Points],,-1)</f>
        <v>0</v>
      </c>
      <c r="L1159">
        <f>_xlfn.XLOOKUP(FraudData[[#This Row],[transaction_hour]],TimeRules[Hour Min],TimeRules[Risk Points],,-1)</f>
        <v>0</v>
      </c>
      <c r="M1159">
        <f>_xlfn.XLOOKUP(FraudData[[#This Row],[foreign_transaction]],ForeignRules[Foreign Transaction],ForeignRules[Risk Points],0)</f>
        <v>0</v>
      </c>
      <c r="N1159">
        <f>_xlfn.XLOOKUP(FraudData[[#This Row],[location_mismatch]],Table10[Location Mismatch],Table10[Risk Points],0)</f>
        <v>0</v>
      </c>
      <c r="O1159">
        <f>_xlfn.XLOOKUP(FraudData[[#This Row],[device_trust_score]],DeviceRules[Device Min],DeviceRules[Risk Points],,-1)</f>
        <v>0</v>
      </c>
      <c r="P1159">
        <f>_xlfn.XLOOKUP(FraudData[[#This Row],[velocity_last_24h]],VelocityRules[Velocity Min],VelocityRules[Risk Points],,-1)</f>
        <v>0</v>
      </c>
      <c r="Q1159">
        <f>_xlfn.XLOOKUP(FraudData[[#This Row],[merchant_category]],MerchantRules[Merchant Category],MerchantRules[Risk Points],0)</f>
        <v>1</v>
      </c>
      <c r="R1159">
        <f>SUM(FraudData[[#This Row],[Amount Risk]:[Merchant Risk]])</f>
        <v>1</v>
      </c>
      <c r="S1159" t="str" cm="1">
        <f t="array" ref="S1159">_xlfn.IFS(FraudData[[#This Row],[Fraud Risk Score]]&gt;=8,"High Risk",FraudData[[#This Row],[Fraud Risk Score]]&gt;=6,"Medium Risk",TRUE,"Low Risk")</f>
        <v>Low Risk</v>
      </c>
    </row>
    <row r="1160" spans="1:19">
      <c r="A1160">
        <v>1159</v>
      </c>
      <c r="B1160">
        <v>369.81</v>
      </c>
      <c r="C1160">
        <v>7</v>
      </c>
      <c r="D1160" t="s">
        <v>48</v>
      </c>
      <c r="E1160">
        <v>0</v>
      </c>
      <c r="F1160">
        <v>0</v>
      </c>
      <c r="G1160">
        <v>88</v>
      </c>
      <c r="H1160">
        <v>2</v>
      </c>
      <c r="I1160">
        <v>50</v>
      </c>
      <c r="J1160">
        <v>0</v>
      </c>
      <c r="K1160">
        <f>_xlfn.XLOOKUP(FraudData[[#This Row],[amount]],AmountRules[Amount Min],AmountRules[Risk Points],,-1)</f>
        <v>0</v>
      </c>
      <c r="L1160">
        <f>_xlfn.XLOOKUP(FraudData[[#This Row],[transaction_hour]],TimeRules[Hour Min],TimeRules[Risk Points],,-1)</f>
        <v>0</v>
      </c>
      <c r="M1160">
        <f>_xlfn.XLOOKUP(FraudData[[#This Row],[foreign_transaction]],ForeignRules[Foreign Transaction],ForeignRules[Risk Points],0)</f>
        <v>0</v>
      </c>
      <c r="N1160">
        <f>_xlfn.XLOOKUP(FraudData[[#This Row],[location_mismatch]],Table10[Location Mismatch],Table10[Risk Points],0)</f>
        <v>0</v>
      </c>
      <c r="O1160">
        <f>_xlfn.XLOOKUP(FraudData[[#This Row],[device_trust_score]],DeviceRules[Device Min],DeviceRules[Risk Points],,-1)</f>
        <v>0</v>
      </c>
      <c r="P1160">
        <f>_xlfn.XLOOKUP(FraudData[[#This Row],[velocity_last_24h]],VelocityRules[Velocity Min],VelocityRules[Risk Points],,-1)</f>
        <v>0</v>
      </c>
      <c r="Q1160">
        <f>_xlfn.XLOOKUP(FraudData[[#This Row],[merchant_category]],MerchantRules[Merchant Category],MerchantRules[Risk Points],0)</f>
        <v>0</v>
      </c>
      <c r="R1160">
        <f>SUM(FraudData[[#This Row],[Amount Risk]:[Merchant Risk]])</f>
        <v>0</v>
      </c>
      <c r="S1160" t="str" cm="1">
        <f t="array" ref="S1160">_xlfn.IFS(FraudData[[#This Row],[Fraud Risk Score]]&gt;=8,"High Risk",FraudData[[#This Row],[Fraud Risk Score]]&gt;=6,"Medium Risk",TRUE,"Low Risk")</f>
        <v>Low Risk</v>
      </c>
    </row>
    <row r="1161" spans="1:19">
      <c r="A1161">
        <v>1160</v>
      </c>
      <c r="B1161">
        <v>5.34</v>
      </c>
      <c r="C1161">
        <v>12</v>
      </c>
      <c r="D1161" t="s">
        <v>46</v>
      </c>
      <c r="E1161">
        <v>0</v>
      </c>
      <c r="F1161">
        <v>0</v>
      </c>
      <c r="G1161">
        <v>56</v>
      </c>
      <c r="H1161">
        <v>3</v>
      </c>
      <c r="I1161">
        <v>58</v>
      </c>
      <c r="J1161">
        <v>0</v>
      </c>
      <c r="K1161">
        <f>_xlfn.XLOOKUP(FraudData[[#This Row],[amount]],AmountRules[Amount Min],AmountRules[Risk Points],,-1)</f>
        <v>0</v>
      </c>
      <c r="L1161">
        <f>_xlfn.XLOOKUP(FraudData[[#This Row],[transaction_hour]],TimeRules[Hour Min],TimeRules[Risk Points],,-1)</f>
        <v>0</v>
      </c>
      <c r="M1161">
        <f>_xlfn.XLOOKUP(FraudData[[#This Row],[foreign_transaction]],ForeignRules[Foreign Transaction],ForeignRules[Risk Points],0)</f>
        <v>0</v>
      </c>
      <c r="N1161">
        <f>_xlfn.XLOOKUP(FraudData[[#This Row],[location_mismatch]],Table10[Location Mismatch],Table10[Risk Points],0)</f>
        <v>0</v>
      </c>
      <c r="O1161">
        <f>_xlfn.XLOOKUP(FraudData[[#This Row],[device_trust_score]],DeviceRules[Device Min],DeviceRules[Risk Points],,-1)</f>
        <v>1</v>
      </c>
      <c r="P1161">
        <f>_xlfn.XLOOKUP(FraudData[[#This Row],[velocity_last_24h]],VelocityRules[Velocity Min],VelocityRules[Risk Points],,-1)</f>
        <v>0</v>
      </c>
      <c r="Q1161">
        <f>_xlfn.XLOOKUP(FraudData[[#This Row],[merchant_category]],MerchantRules[Merchant Category],MerchantRules[Risk Points],0)</f>
        <v>0</v>
      </c>
      <c r="R1161">
        <f>SUM(FraudData[[#This Row],[Amount Risk]:[Merchant Risk]])</f>
        <v>1</v>
      </c>
      <c r="S1161" t="str" cm="1">
        <f t="array" ref="S1161">_xlfn.IFS(FraudData[[#This Row],[Fraud Risk Score]]&gt;=8,"High Risk",FraudData[[#This Row],[Fraud Risk Score]]&gt;=6,"Medium Risk",TRUE,"Low Risk")</f>
        <v>Low Risk</v>
      </c>
    </row>
    <row r="1162" spans="1:19">
      <c r="A1162">
        <v>1161</v>
      </c>
      <c r="B1162">
        <v>314.58</v>
      </c>
      <c r="C1162">
        <v>16</v>
      </c>
      <c r="D1162" t="s">
        <v>48</v>
      </c>
      <c r="E1162">
        <v>0</v>
      </c>
      <c r="F1162">
        <v>0</v>
      </c>
      <c r="G1162">
        <v>77</v>
      </c>
      <c r="H1162">
        <v>2</v>
      </c>
      <c r="I1162">
        <v>43</v>
      </c>
      <c r="J1162">
        <v>0</v>
      </c>
      <c r="K1162">
        <f>_xlfn.XLOOKUP(FraudData[[#This Row],[amount]],AmountRules[Amount Min],AmountRules[Risk Points],,-1)</f>
        <v>0</v>
      </c>
      <c r="L1162">
        <f>_xlfn.XLOOKUP(FraudData[[#This Row],[transaction_hour]],TimeRules[Hour Min],TimeRules[Risk Points],,-1)</f>
        <v>0</v>
      </c>
      <c r="M1162">
        <f>_xlfn.XLOOKUP(FraudData[[#This Row],[foreign_transaction]],ForeignRules[Foreign Transaction],ForeignRules[Risk Points],0)</f>
        <v>0</v>
      </c>
      <c r="N1162">
        <f>_xlfn.XLOOKUP(FraudData[[#This Row],[location_mismatch]],Table10[Location Mismatch],Table10[Risk Points],0)</f>
        <v>0</v>
      </c>
      <c r="O1162">
        <f>_xlfn.XLOOKUP(FraudData[[#This Row],[device_trust_score]],DeviceRules[Device Min],DeviceRules[Risk Points],,-1)</f>
        <v>0</v>
      </c>
      <c r="P1162">
        <f>_xlfn.XLOOKUP(FraudData[[#This Row],[velocity_last_24h]],VelocityRules[Velocity Min],VelocityRules[Risk Points],,-1)</f>
        <v>0</v>
      </c>
      <c r="Q1162">
        <f>_xlfn.XLOOKUP(FraudData[[#This Row],[merchant_category]],MerchantRules[Merchant Category],MerchantRules[Risk Points],0)</f>
        <v>0</v>
      </c>
      <c r="R1162">
        <f>SUM(FraudData[[#This Row],[Amount Risk]:[Merchant Risk]])</f>
        <v>0</v>
      </c>
      <c r="S1162" t="str" cm="1">
        <f t="array" ref="S1162">_xlfn.IFS(FraudData[[#This Row],[Fraud Risk Score]]&gt;=8,"High Risk",FraudData[[#This Row],[Fraud Risk Score]]&gt;=6,"Medium Risk",TRUE,"Low Risk")</f>
        <v>Low Risk</v>
      </c>
    </row>
    <row r="1163" spans="1:19">
      <c r="A1163">
        <v>1162</v>
      </c>
      <c r="B1163">
        <v>24.83</v>
      </c>
      <c r="C1163">
        <v>18</v>
      </c>
      <c r="D1163" t="s">
        <v>50</v>
      </c>
      <c r="E1163">
        <v>0</v>
      </c>
      <c r="F1163">
        <v>1</v>
      </c>
      <c r="G1163">
        <v>47</v>
      </c>
      <c r="H1163">
        <v>0</v>
      </c>
      <c r="I1163">
        <v>57</v>
      </c>
      <c r="J1163">
        <v>0</v>
      </c>
      <c r="K1163">
        <f>_xlfn.XLOOKUP(FraudData[[#This Row],[amount]],AmountRules[Amount Min],AmountRules[Risk Points],,-1)</f>
        <v>0</v>
      </c>
      <c r="L1163">
        <f>_xlfn.XLOOKUP(FraudData[[#This Row],[transaction_hour]],TimeRules[Hour Min],TimeRules[Risk Points],,-1)</f>
        <v>0</v>
      </c>
      <c r="M1163">
        <f>_xlfn.XLOOKUP(FraudData[[#This Row],[foreign_transaction]],ForeignRules[Foreign Transaction],ForeignRules[Risk Points],0)</f>
        <v>0</v>
      </c>
      <c r="N1163">
        <f>_xlfn.XLOOKUP(FraudData[[#This Row],[location_mismatch]],Table10[Location Mismatch],Table10[Risk Points],0)</f>
        <v>3</v>
      </c>
      <c r="O1163">
        <f>_xlfn.XLOOKUP(FraudData[[#This Row],[device_trust_score]],DeviceRules[Device Min],DeviceRules[Risk Points],,-1)</f>
        <v>2</v>
      </c>
      <c r="P1163">
        <f>_xlfn.XLOOKUP(FraudData[[#This Row],[velocity_last_24h]],VelocityRules[Velocity Min],VelocityRules[Risk Points],,-1)</f>
        <v>0</v>
      </c>
      <c r="Q1163">
        <f>_xlfn.XLOOKUP(FraudData[[#This Row],[merchant_category]],MerchantRules[Merchant Category],MerchantRules[Risk Points],0)</f>
        <v>0</v>
      </c>
      <c r="R1163">
        <f>SUM(FraudData[[#This Row],[Amount Risk]:[Merchant Risk]])</f>
        <v>5</v>
      </c>
      <c r="S1163" t="str" cm="1">
        <f t="array" ref="S1163">_xlfn.IFS(FraudData[[#This Row],[Fraud Risk Score]]&gt;=8,"High Risk",FraudData[[#This Row],[Fraud Risk Score]]&gt;=6,"Medium Risk",TRUE,"Low Risk")</f>
        <v>Low Risk</v>
      </c>
    </row>
    <row r="1164" spans="1:19">
      <c r="A1164">
        <v>1163</v>
      </c>
      <c r="B1164">
        <v>73.47</v>
      </c>
      <c r="C1164">
        <v>6</v>
      </c>
      <c r="D1164" t="s">
        <v>48</v>
      </c>
      <c r="E1164">
        <v>0</v>
      </c>
      <c r="F1164">
        <v>0</v>
      </c>
      <c r="G1164">
        <v>60</v>
      </c>
      <c r="H1164">
        <v>3</v>
      </c>
      <c r="I1164">
        <v>20</v>
      </c>
      <c r="J1164">
        <v>0</v>
      </c>
      <c r="K1164">
        <f>_xlfn.XLOOKUP(FraudData[[#This Row],[amount]],AmountRules[Amount Min],AmountRules[Risk Points],,-1)</f>
        <v>0</v>
      </c>
      <c r="L1164">
        <f>_xlfn.XLOOKUP(FraudData[[#This Row],[transaction_hour]],TimeRules[Hour Min],TimeRules[Risk Points],,-1)</f>
        <v>0</v>
      </c>
      <c r="M1164">
        <f>_xlfn.XLOOKUP(FraudData[[#This Row],[foreign_transaction]],ForeignRules[Foreign Transaction],ForeignRules[Risk Points],0)</f>
        <v>0</v>
      </c>
      <c r="N1164">
        <f>_xlfn.XLOOKUP(FraudData[[#This Row],[location_mismatch]],Table10[Location Mismatch],Table10[Risk Points],0)</f>
        <v>0</v>
      </c>
      <c r="O1164">
        <f>_xlfn.XLOOKUP(FraudData[[#This Row],[device_trust_score]],DeviceRules[Device Min],DeviceRules[Risk Points],,-1)</f>
        <v>1</v>
      </c>
      <c r="P1164">
        <f>_xlfn.XLOOKUP(FraudData[[#This Row],[velocity_last_24h]],VelocityRules[Velocity Min],VelocityRules[Risk Points],,-1)</f>
        <v>0</v>
      </c>
      <c r="Q1164">
        <f>_xlfn.XLOOKUP(FraudData[[#This Row],[merchant_category]],MerchantRules[Merchant Category],MerchantRules[Risk Points],0)</f>
        <v>0</v>
      </c>
      <c r="R1164">
        <f>SUM(FraudData[[#This Row],[Amount Risk]:[Merchant Risk]])</f>
        <v>1</v>
      </c>
      <c r="S1164" t="str" cm="1">
        <f t="array" ref="S1164">_xlfn.IFS(FraudData[[#This Row],[Fraud Risk Score]]&gt;=8,"High Risk",FraudData[[#This Row],[Fraud Risk Score]]&gt;=6,"Medium Risk",TRUE,"Low Risk")</f>
        <v>Low Risk</v>
      </c>
    </row>
    <row r="1165" spans="1:19">
      <c r="A1165">
        <v>1164</v>
      </c>
      <c r="B1165">
        <v>244.92</v>
      </c>
      <c r="C1165">
        <v>16</v>
      </c>
      <c r="D1165" t="s">
        <v>47</v>
      </c>
      <c r="E1165">
        <v>0</v>
      </c>
      <c r="F1165">
        <v>0</v>
      </c>
      <c r="G1165">
        <v>34</v>
      </c>
      <c r="H1165">
        <v>3</v>
      </c>
      <c r="I1165">
        <v>18</v>
      </c>
      <c r="J1165">
        <v>0</v>
      </c>
      <c r="K1165">
        <f>_xlfn.XLOOKUP(FraudData[[#This Row],[amount]],AmountRules[Amount Min],AmountRules[Risk Points],,-1)</f>
        <v>0</v>
      </c>
      <c r="L1165">
        <f>_xlfn.XLOOKUP(FraudData[[#This Row],[transaction_hour]],TimeRules[Hour Min],TimeRules[Risk Points],,-1)</f>
        <v>0</v>
      </c>
      <c r="M1165">
        <f>_xlfn.XLOOKUP(FraudData[[#This Row],[foreign_transaction]],ForeignRules[Foreign Transaction],ForeignRules[Risk Points],0)</f>
        <v>0</v>
      </c>
      <c r="N1165">
        <f>_xlfn.XLOOKUP(FraudData[[#This Row],[location_mismatch]],Table10[Location Mismatch],Table10[Risk Points],0)</f>
        <v>0</v>
      </c>
      <c r="O1165">
        <f>_xlfn.XLOOKUP(FraudData[[#This Row],[device_trust_score]],DeviceRules[Device Min],DeviceRules[Risk Points],,-1)</f>
        <v>2</v>
      </c>
      <c r="P1165">
        <f>_xlfn.XLOOKUP(FraudData[[#This Row],[velocity_last_24h]],VelocityRules[Velocity Min],VelocityRules[Risk Points],,-1)</f>
        <v>0</v>
      </c>
      <c r="Q1165">
        <f>_xlfn.XLOOKUP(FraudData[[#This Row],[merchant_category]],MerchantRules[Merchant Category],MerchantRules[Risk Points],0)</f>
        <v>0</v>
      </c>
      <c r="R1165">
        <f>SUM(FraudData[[#This Row],[Amount Risk]:[Merchant Risk]])</f>
        <v>2</v>
      </c>
      <c r="S1165" t="str" cm="1">
        <f t="array" ref="S1165">_xlfn.IFS(FraudData[[#This Row],[Fraud Risk Score]]&gt;=8,"High Risk",FraudData[[#This Row],[Fraud Risk Score]]&gt;=6,"Medium Risk",TRUE,"Low Risk")</f>
        <v>Low Risk</v>
      </c>
    </row>
    <row r="1166" spans="1:19">
      <c r="A1166">
        <v>1165</v>
      </c>
      <c r="B1166">
        <v>31.55</v>
      </c>
      <c r="C1166">
        <v>0</v>
      </c>
      <c r="D1166" t="s">
        <v>46</v>
      </c>
      <c r="E1166">
        <v>0</v>
      </c>
      <c r="F1166">
        <v>0</v>
      </c>
      <c r="G1166">
        <v>83</v>
      </c>
      <c r="H1166">
        <v>9</v>
      </c>
      <c r="I1166">
        <v>30</v>
      </c>
      <c r="J1166">
        <v>0</v>
      </c>
      <c r="K1166">
        <f>_xlfn.XLOOKUP(FraudData[[#This Row],[amount]],AmountRules[Amount Min],AmountRules[Risk Points],,-1)</f>
        <v>0</v>
      </c>
      <c r="L1166">
        <f>_xlfn.XLOOKUP(FraudData[[#This Row],[transaction_hour]],TimeRules[Hour Min],TimeRules[Risk Points],,-1)</f>
        <v>3</v>
      </c>
      <c r="M1166">
        <f>_xlfn.XLOOKUP(FraudData[[#This Row],[foreign_transaction]],ForeignRules[Foreign Transaction],ForeignRules[Risk Points],0)</f>
        <v>0</v>
      </c>
      <c r="N1166">
        <f>_xlfn.XLOOKUP(FraudData[[#This Row],[location_mismatch]],Table10[Location Mismatch],Table10[Risk Points],0)</f>
        <v>0</v>
      </c>
      <c r="O1166">
        <f>_xlfn.XLOOKUP(FraudData[[#This Row],[device_trust_score]],DeviceRules[Device Min],DeviceRules[Risk Points],,-1)</f>
        <v>0</v>
      </c>
      <c r="P1166">
        <f>_xlfn.XLOOKUP(FraudData[[#This Row],[velocity_last_24h]],VelocityRules[Velocity Min],VelocityRules[Risk Points],,-1)</f>
        <v>2</v>
      </c>
      <c r="Q1166">
        <f>_xlfn.XLOOKUP(FraudData[[#This Row],[merchant_category]],MerchantRules[Merchant Category],MerchantRules[Risk Points],0)</f>
        <v>0</v>
      </c>
      <c r="R1166">
        <f>SUM(FraudData[[#This Row],[Amount Risk]:[Merchant Risk]])</f>
        <v>5</v>
      </c>
      <c r="S1166" t="str" cm="1">
        <f t="array" ref="S1166">_xlfn.IFS(FraudData[[#This Row],[Fraud Risk Score]]&gt;=8,"High Risk",FraudData[[#This Row],[Fraud Risk Score]]&gt;=6,"Medium Risk",TRUE,"Low Risk")</f>
        <v>Low Risk</v>
      </c>
    </row>
    <row r="1167" spans="1:19">
      <c r="A1167">
        <v>1166</v>
      </c>
      <c r="B1167">
        <v>306.64</v>
      </c>
      <c r="C1167">
        <v>4</v>
      </c>
      <c r="D1167" t="s">
        <v>49</v>
      </c>
      <c r="E1167">
        <v>0</v>
      </c>
      <c r="F1167">
        <v>0</v>
      </c>
      <c r="G1167">
        <v>53</v>
      </c>
      <c r="H1167">
        <v>2</v>
      </c>
      <c r="I1167">
        <v>44</v>
      </c>
      <c r="J1167">
        <v>0</v>
      </c>
      <c r="K1167">
        <f>_xlfn.XLOOKUP(FraudData[[#This Row],[amount]],AmountRules[Amount Min],AmountRules[Risk Points],,-1)</f>
        <v>0</v>
      </c>
      <c r="L1167">
        <f>_xlfn.XLOOKUP(FraudData[[#This Row],[transaction_hour]],TimeRules[Hour Min],TimeRules[Risk Points],,-1)</f>
        <v>0</v>
      </c>
      <c r="M1167">
        <f>_xlfn.XLOOKUP(FraudData[[#This Row],[foreign_transaction]],ForeignRules[Foreign Transaction],ForeignRules[Risk Points],0)</f>
        <v>0</v>
      </c>
      <c r="N1167">
        <f>_xlfn.XLOOKUP(FraudData[[#This Row],[location_mismatch]],Table10[Location Mismatch],Table10[Risk Points],0)</f>
        <v>0</v>
      </c>
      <c r="O1167">
        <f>_xlfn.XLOOKUP(FraudData[[#This Row],[device_trust_score]],DeviceRules[Device Min],DeviceRules[Risk Points],,-1)</f>
        <v>1</v>
      </c>
      <c r="P1167">
        <f>_xlfn.XLOOKUP(FraudData[[#This Row],[velocity_last_24h]],VelocityRules[Velocity Min],VelocityRules[Risk Points],,-1)</f>
        <v>0</v>
      </c>
      <c r="Q1167">
        <f>_xlfn.XLOOKUP(FraudData[[#This Row],[merchant_category]],MerchantRules[Merchant Category],MerchantRules[Risk Points],0)</f>
        <v>1</v>
      </c>
      <c r="R1167">
        <f>SUM(FraudData[[#This Row],[Amount Risk]:[Merchant Risk]])</f>
        <v>2</v>
      </c>
      <c r="S1167" t="str" cm="1">
        <f t="array" ref="S1167">_xlfn.IFS(FraudData[[#This Row],[Fraud Risk Score]]&gt;=8,"High Risk",FraudData[[#This Row],[Fraud Risk Score]]&gt;=6,"Medium Risk",TRUE,"Low Risk")</f>
        <v>Low Risk</v>
      </c>
    </row>
    <row r="1168" spans="1:19">
      <c r="A1168">
        <v>1167</v>
      </c>
      <c r="B1168">
        <v>321.23</v>
      </c>
      <c r="C1168">
        <v>5</v>
      </c>
      <c r="D1168" t="s">
        <v>48</v>
      </c>
      <c r="E1168">
        <v>0</v>
      </c>
      <c r="F1168">
        <v>0</v>
      </c>
      <c r="G1168">
        <v>35</v>
      </c>
      <c r="H1168">
        <v>0</v>
      </c>
      <c r="I1168">
        <v>67</v>
      </c>
      <c r="J1168">
        <v>0</v>
      </c>
      <c r="K1168">
        <f>_xlfn.XLOOKUP(FraudData[[#This Row],[amount]],AmountRules[Amount Min],AmountRules[Risk Points],,-1)</f>
        <v>0</v>
      </c>
      <c r="L1168">
        <f>_xlfn.XLOOKUP(FraudData[[#This Row],[transaction_hour]],TimeRules[Hour Min],TimeRules[Risk Points],,-1)</f>
        <v>0</v>
      </c>
      <c r="M1168">
        <f>_xlfn.XLOOKUP(FraudData[[#This Row],[foreign_transaction]],ForeignRules[Foreign Transaction],ForeignRules[Risk Points],0)</f>
        <v>0</v>
      </c>
      <c r="N1168">
        <f>_xlfn.XLOOKUP(FraudData[[#This Row],[location_mismatch]],Table10[Location Mismatch],Table10[Risk Points],0)</f>
        <v>0</v>
      </c>
      <c r="O1168">
        <f>_xlfn.XLOOKUP(FraudData[[#This Row],[device_trust_score]],DeviceRules[Device Min],DeviceRules[Risk Points],,-1)</f>
        <v>2</v>
      </c>
      <c r="P1168">
        <f>_xlfn.XLOOKUP(FraudData[[#This Row],[velocity_last_24h]],VelocityRules[Velocity Min],VelocityRules[Risk Points],,-1)</f>
        <v>0</v>
      </c>
      <c r="Q1168">
        <f>_xlfn.XLOOKUP(FraudData[[#This Row],[merchant_category]],MerchantRules[Merchant Category],MerchantRules[Risk Points],0)</f>
        <v>0</v>
      </c>
      <c r="R1168">
        <f>SUM(FraudData[[#This Row],[Amount Risk]:[Merchant Risk]])</f>
        <v>2</v>
      </c>
      <c r="S1168" t="str" cm="1">
        <f t="array" ref="S1168">_xlfn.IFS(FraudData[[#This Row],[Fraud Risk Score]]&gt;=8,"High Risk",FraudData[[#This Row],[Fraud Risk Score]]&gt;=6,"Medium Risk",TRUE,"Low Risk")</f>
        <v>Low Risk</v>
      </c>
    </row>
    <row r="1169" spans="1:19">
      <c r="A1169">
        <v>1168</v>
      </c>
      <c r="B1169">
        <v>127.48</v>
      </c>
      <c r="C1169">
        <v>1</v>
      </c>
      <c r="D1169" t="s">
        <v>48</v>
      </c>
      <c r="E1169">
        <v>0</v>
      </c>
      <c r="F1169">
        <v>0</v>
      </c>
      <c r="G1169">
        <v>62</v>
      </c>
      <c r="H1169">
        <v>2</v>
      </c>
      <c r="I1169">
        <v>44</v>
      </c>
      <c r="J1169">
        <v>0</v>
      </c>
      <c r="K1169">
        <f>_xlfn.XLOOKUP(FraudData[[#This Row],[amount]],AmountRules[Amount Min],AmountRules[Risk Points],,-1)</f>
        <v>0</v>
      </c>
      <c r="L1169">
        <f>_xlfn.XLOOKUP(FraudData[[#This Row],[transaction_hour]],TimeRules[Hour Min],TimeRules[Risk Points],,-1)</f>
        <v>3</v>
      </c>
      <c r="M1169">
        <f>_xlfn.XLOOKUP(FraudData[[#This Row],[foreign_transaction]],ForeignRules[Foreign Transaction],ForeignRules[Risk Points],0)</f>
        <v>0</v>
      </c>
      <c r="N1169">
        <f>_xlfn.XLOOKUP(FraudData[[#This Row],[location_mismatch]],Table10[Location Mismatch],Table10[Risk Points],0)</f>
        <v>0</v>
      </c>
      <c r="O1169">
        <f>_xlfn.XLOOKUP(FraudData[[#This Row],[device_trust_score]],DeviceRules[Device Min],DeviceRules[Risk Points],,-1)</f>
        <v>1</v>
      </c>
      <c r="P1169">
        <f>_xlfn.XLOOKUP(FraudData[[#This Row],[velocity_last_24h]],VelocityRules[Velocity Min],VelocityRules[Risk Points],,-1)</f>
        <v>0</v>
      </c>
      <c r="Q1169">
        <f>_xlfn.XLOOKUP(FraudData[[#This Row],[merchant_category]],MerchantRules[Merchant Category],MerchantRules[Risk Points],0)</f>
        <v>0</v>
      </c>
      <c r="R1169">
        <f>SUM(FraudData[[#This Row],[Amount Risk]:[Merchant Risk]])</f>
        <v>4</v>
      </c>
      <c r="S1169" t="str" cm="1">
        <f t="array" ref="S1169">_xlfn.IFS(FraudData[[#This Row],[Fraud Risk Score]]&gt;=8,"High Risk",FraudData[[#This Row],[Fraud Risk Score]]&gt;=6,"Medium Risk",TRUE,"Low Risk")</f>
        <v>Low Risk</v>
      </c>
    </row>
    <row r="1170" spans="1:19">
      <c r="A1170">
        <v>1169</v>
      </c>
      <c r="B1170">
        <v>1.1499999999999999</v>
      </c>
      <c r="C1170">
        <v>15</v>
      </c>
      <c r="D1170" t="s">
        <v>49</v>
      </c>
      <c r="E1170">
        <v>0</v>
      </c>
      <c r="F1170">
        <v>0</v>
      </c>
      <c r="G1170">
        <v>56</v>
      </c>
      <c r="H1170">
        <v>3</v>
      </c>
      <c r="I1170">
        <v>61</v>
      </c>
      <c r="J1170">
        <v>0</v>
      </c>
      <c r="K1170">
        <f>_xlfn.XLOOKUP(FraudData[[#This Row],[amount]],AmountRules[Amount Min],AmountRules[Risk Points],,-1)</f>
        <v>0</v>
      </c>
      <c r="L1170">
        <f>_xlfn.XLOOKUP(FraudData[[#This Row],[transaction_hour]],TimeRules[Hour Min],TimeRules[Risk Points],,-1)</f>
        <v>0</v>
      </c>
      <c r="M1170">
        <f>_xlfn.XLOOKUP(FraudData[[#This Row],[foreign_transaction]],ForeignRules[Foreign Transaction],ForeignRules[Risk Points],0)</f>
        <v>0</v>
      </c>
      <c r="N1170">
        <f>_xlfn.XLOOKUP(FraudData[[#This Row],[location_mismatch]],Table10[Location Mismatch],Table10[Risk Points],0)</f>
        <v>0</v>
      </c>
      <c r="O1170">
        <f>_xlfn.XLOOKUP(FraudData[[#This Row],[device_trust_score]],DeviceRules[Device Min],DeviceRules[Risk Points],,-1)</f>
        <v>1</v>
      </c>
      <c r="P1170">
        <f>_xlfn.XLOOKUP(FraudData[[#This Row],[velocity_last_24h]],VelocityRules[Velocity Min],VelocityRules[Risk Points],,-1)</f>
        <v>0</v>
      </c>
      <c r="Q1170">
        <f>_xlfn.XLOOKUP(FraudData[[#This Row],[merchant_category]],MerchantRules[Merchant Category],MerchantRules[Risk Points],0)</f>
        <v>1</v>
      </c>
      <c r="R1170">
        <f>SUM(FraudData[[#This Row],[Amount Risk]:[Merchant Risk]])</f>
        <v>2</v>
      </c>
      <c r="S1170" t="str" cm="1">
        <f t="array" ref="S1170">_xlfn.IFS(FraudData[[#This Row],[Fraud Risk Score]]&gt;=8,"High Risk",FraudData[[#This Row],[Fraud Risk Score]]&gt;=6,"Medium Risk",TRUE,"Low Risk")</f>
        <v>Low Risk</v>
      </c>
    </row>
    <row r="1171" spans="1:19">
      <c r="A1171">
        <v>1170</v>
      </c>
      <c r="B1171">
        <v>60.9</v>
      </c>
      <c r="C1171">
        <v>21</v>
      </c>
      <c r="D1171" t="s">
        <v>49</v>
      </c>
      <c r="E1171">
        <v>0</v>
      </c>
      <c r="F1171">
        <v>0</v>
      </c>
      <c r="G1171">
        <v>76</v>
      </c>
      <c r="H1171">
        <v>6</v>
      </c>
      <c r="I1171">
        <v>39</v>
      </c>
      <c r="J1171">
        <v>0</v>
      </c>
      <c r="K1171">
        <f>_xlfn.XLOOKUP(FraudData[[#This Row],[amount]],AmountRules[Amount Min],AmountRules[Risk Points],,-1)</f>
        <v>0</v>
      </c>
      <c r="L1171">
        <f>_xlfn.XLOOKUP(FraudData[[#This Row],[transaction_hour]],TimeRules[Hour Min],TimeRules[Risk Points],,-1)</f>
        <v>0</v>
      </c>
      <c r="M1171">
        <f>_xlfn.XLOOKUP(FraudData[[#This Row],[foreign_transaction]],ForeignRules[Foreign Transaction],ForeignRules[Risk Points],0)</f>
        <v>0</v>
      </c>
      <c r="N1171">
        <f>_xlfn.XLOOKUP(FraudData[[#This Row],[location_mismatch]],Table10[Location Mismatch],Table10[Risk Points],0)</f>
        <v>0</v>
      </c>
      <c r="O1171">
        <f>_xlfn.XLOOKUP(FraudData[[#This Row],[device_trust_score]],DeviceRules[Device Min],DeviceRules[Risk Points],,-1)</f>
        <v>0</v>
      </c>
      <c r="P1171">
        <f>_xlfn.XLOOKUP(FraudData[[#This Row],[velocity_last_24h]],VelocityRules[Velocity Min],VelocityRules[Risk Points],,-1)</f>
        <v>3</v>
      </c>
      <c r="Q1171">
        <f>_xlfn.XLOOKUP(FraudData[[#This Row],[merchant_category]],MerchantRules[Merchant Category],MerchantRules[Risk Points],0)</f>
        <v>1</v>
      </c>
      <c r="R1171">
        <f>SUM(FraudData[[#This Row],[Amount Risk]:[Merchant Risk]])</f>
        <v>4</v>
      </c>
      <c r="S1171" t="str" cm="1">
        <f t="array" ref="S1171">_xlfn.IFS(FraudData[[#This Row],[Fraud Risk Score]]&gt;=8,"High Risk",FraudData[[#This Row],[Fraud Risk Score]]&gt;=6,"Medium Risk",TRUE,"Low Risk")</f>
        <v>Low Risk</v>
      </c>
    </row>
    <row r="1172" spans="1:19">
      <c r="A1172">
        <v>1171</v>
      </c>
      <c r="B1172">
        <v>172.72</v>
      </c>
      <c r="C1172">
        <v>4</v>
      </c>
      <c r="D1172" t="s">
        <v>50</v>
      </c>
      <c r="E1172">
        <v>0</v>
      </c>
      <c r="F1172">
        <v>0</v>
      </c>
      <c r="G1172">
        <v>25</v>
      </c>
      <c r="H1172">
        <v>1</v>
      </c>
      <c r="I1172">
        <v>28</v>
      </c>
      <c r="J1172">
        <v>0</v>
      </c>
      <c r="K1172">
        <f>_xlfn.XLOOKUP(FraudData[[#This Row],[amount]],AmountRules[Amount Min],AmountRules[Risk Points],,-1)</f>
        <v>0</v>
      </c>
      <c r="L1172">
        <f>_xlfn.XLOOKUP(FraudData[[#This Row],[transaction_hour]],TimeRules[Hour Min],TimeRules[Risk Points],,-1)</f>
        <v>0</v>
      </c>
      <c r="M1172">
        <f>_xlfn.XLOOKUP(FraudData[[#This Row],[foreign_transaction]],ForeignRules[Foreign Transaction],ForeignRules[Risk Points],0)</f>
        <v>0</v>
      </c>
      <c r="N1172">
        <f>_xlfn.XLOOKUP(FraudData[[#This Row],[location_mismatch]],Table10[Location Mismatch],Table10[Risk Points],0)</f>
        <v>0</v>
      </c>
      <c r="O1172">
        <f>_xlfn.XLOOKUP(FraudData[[#This Row],[device_trust_score]],DeviceRules[Device Min],DeviceRules[Risk Points],,-1)</f>
        <v>3</v>
      </c>
      <c r="P1172">
        <f>_xlfn.XLOOKUP(FraudData[[#This Row],[velocity_last_24h]],VelocityRules[Velocity Min],VelocityRules[Risk Points],,-1)</f>
        <v>0</v>
      </c>
      <c r="Q1172">
        <f>_xlfn.XLOOKUP(FraudData[[#This Row],[merchant_category]],MerchantRules[Merchant Category],MerchantRules[Risk Points],0)</f>
        <v>0</v>
      </c>
      <c r="R1172">
        <f>SUM(FraudData[[#This Row],[Amount Risk]:[Merchant Risk]])</f>
        <v>3</v>
      </c>
      <c r="S1172" t="str" cm="1">
        <f t="array" ref="S1172">_xlfn.IFS(FraudData[[#This Row],[Fraud Risk Score]]&gt;=8,"High Risk",FraudData[[#This Row],[Fraud Risk Score]]&gt;=6,"Medium Risk",TRUE,"Low Risk")</f>
        <v>Low Risk</v>
      </c>
    </row>
    <row r="1173" spans="1:19">
      <c r="A1173">
        <v>1172</v>
      </c>
      <c r="B1173">
        <v>715.17</v>
      </c>
      <c r="C1173">
        <v>4</v>
      </c>
      <c r="D1173" t="s">
        <v>48</v>
      </c>
      <c r="E1173">
        <v>0</v>
      </c>
      <c r="F1173">
        <v>0</v>
      </c>
      <c r="G1173">
        <v>38</v>
      </c>
      <c r="H1173">
        <v>3</v>
      </c>
      <c r="I1173">
        <v>32</v>
      </c>
      <c r="J1173">
        <v>0</v>
      </c>
      <c r="K1173">
        <f>_xlfn.XLOOKUP(FraudData[[#This Row],[amount]],AmountRules[Amount Min],AmountRules[Risk Points],,-1)</f>
        <v>1</v>
      </c>
      <c r="L1173">
        <f>_xlfn.XLOOKUP(FraudData[[#This Row],[transaction_hour]],TimeRules[Hour Min],TimeRules[Risk Points],,-1)</f>
        <v>0</v>
      </c>
      <c r="M1173">
        <f>_xlfn.XLOOKUP(FraudData[[#This Row],[foreign_transaction]],ForeignRules[Foreign Transaction],ForeignRules[Risk Points],0)</f>
        <v>0</v>
      </c>
      <c r="N1173">
        <f>_xlfn.XLOOKUP(FraudData[[#This Row],[location_mismatch]],Table10[Location Mismatch],Table10[Risk Points],0)</f>
        <v>0</v>
      </c>
      <c r="O1173">
        <f>_xlfn.XLOOKUP(FraudData[[#This Row],[device_trust_score]],DeviceRules[Device Min],DeviceRules[Risk Points],,-1)</f>
        <v>2</v>
      </c>
      <c r="P1173">
        <f>_xlfn.XLOOKUP(FraudData[[#This Row],[velocity_last_24h]],VelocityRules[Velocity Min],VelocityRules[Risk Points],,-1)</f>
        <v>0</v>
      </c>
      <c r="Q1173">
        <f>_xlfn.XLOOKUP(FraudData[[#This Row],[merchant_category]],MerchantRules[Merchant Category],MerchantRules[Risk Points],0)</f>
        <v>0</v>
      </c>
      <c r="R1173">
        <f>SUM(FraudData[[#This Row],[Amount Risk]:[Merchant Risk]])</f>
        <v>3</v>
      </c>
      <c r="S1173" t="str" cm="1">
        <f t="array" ref="S1173">_xlfn.IFS(FraudData[[#This Row],[Fraud Risk Score]]&gt;=8,"High Risk",FraudData[[#This Row],[Fraud Risk Score]]&gt;=6,"Medium Risk",TRUE,"Low Risk")</f>
        <v>Low Risk</v>
      </c>
    </row>
    <row r="1174" spans="1:19">
      <c r="A1174">
        <v>1173</v>
      </c>
      <c r="B1174">
        <v>179.85</v>
      </c>
      <c r="C1174">
        <v>11</v>
      </c>
      <c r="D1174" t="s">
        <v>48</v>
      </c>
      <c r="E1174">
        <v>0</v>
      </c>
      <c r="F1174">
        <v>0</v>
      </c>
      <c r="G1174">
        <v>27</v>
      </c>
      <c r="H1174">
        <v>1</v>
      </c>
      <c r="I1174">
        <v>47</v>
      </c>
      <c r="J1174">
        <v>0</v>
      </c>
      <c r="K1174">
        <f>_xlfn.XLOOKUP(FraudData[[#This Row],[amount]],AmountRules[Amount Min],AmountRules[Risk Points],,-1)</f>
        <v>0</v>
      </c>
      <c r="L1174">
        <f>_xlfn.XLOOKUP(FraudData[[#This Row],[transaction_hour]],TimeRules[Hour Min],TimeRules[Risk Points],,-1)</f>
        <v>0</v>
      </c>
      <c r="M1174">
        <f>_xlfn.XLOOKUP(FraudData[[#This Row],[foreign_transaction]],ForeignRules[Foreign Transaction],ForeignRules[Risk Points],0)</f>
        <v>0</v>
      </c>
      <c r="N1174">
        <f>_xlfn.XLOOKUP(FraudData[[#This Row],[location_mismatch]],Table10[Location Mismatch],Table10[Risk Points],0)</f>
        <v>0</v>
      </c>
      <c r="O1174">
        <f>_xlfn.XLOOKUP(FraudData[[#This Row],[device_trust_score]],DeviceRules[Device Min],DeviceRules[Risk Points],,-1)</f>
        <v>3</v>
      </c>
      <c r="P1174">
        <f>_xlfn.XLOOKUP(FraudData[[#This Row],[velocity_last_24h]],VelocityRules[Velocity Min],VelocityRules[Risk Points],,-1)</f>
        <v>0</v>
      </c>
      <c r="Q1174">
        <f>_xlfn.XLOOKUP(FraudData[[#This Row],[merchant_category]],MerchantRules[Merchant Category],MerchantRules[Risk Points],0)</f>
        <v>0</v>
      </c>
      <c r="R1174">
        <f>SUM(FraudData[[#This Row],[Amount Risk]:[Merchant Risk]])</f>
        <v>3</v>
      </c>
      <c r="S1174" t="str" cm="1">
        <f t="array" ref="S1174">_xlfn.IFS(FraudData[[#This Row],[Fraud Risk Score]]&gt;=8,"High Risk",FraudData[[#This Row],[Fraud Risk Score]]&gt;=6,"Medium Risk",TRUE,"Low Risk")</f>
        <v>Low Risk</v>
      </c>
    </row>
    <row r="1175" spans="1:19">
      <c r="A1175">
        <v>1174</v>
      </c>
      <c r="B1175">
        <v>54.15</v>
      </c>
      <c r="C1175">
        <v>2</v>
      </c>
      <c r="D1175" t="s">
        <v>47</v>
      </c>
      <c r="E1175">
        <v>0</v>
      </c>
      <c r="F1175">
        <v>0</v>
      </c>
      <c r="G1175">
        <v>54</v>
      </c>
      <c r="H1175">
        <v>3</v>
      </c>
      <c r="I1175">
        <v>35</v>
      </c>
      <c r="J1175">
        <v>0</v>
      </c>
      <c r="K1175">
        <f>_xlfn.XLOOKUP(FraudData[[#This Row],[amount]],AmountRules[Amount Min],AmountRules[Risk Points],,-1)</f>
        <v>0</v>
      </c>
      <c r="L1175">
        <f>_xlfn.XLOOKUP(FraudData[[#This Row],[transaction_hour]],TimeRules[Hour Min],TimeRules[Risk Points],,-1)</f>
        <v>3</v>
      </c>
      <c r="M1175">
        <f>_xlfn.XLOOKUP(FraudData[[#This Row],[foreign_transaction]],ForeignRules[Foreign Transaction],ForeignRules[Risk Points],0)</f>
        <v>0</v>
      </c>
      <c r="N1175">
        <f>_xlfn.XLOOKUP(FraudData[[#This Row],[location_mismatch]],Table10[Location Mismatch],Table10[Risk Points],0)</f>
        <v>0</v>
      </c>
      <c r="O1175">
        <f>_xlfn.XLOOKUP(FraudData[[#This Row],[device_trust_score]],DeviceRules[Device Min],DeviceRules[Risk Points],,-1)</f>
        <v>1</v>
      </c>
      <c r="P1175">
        <f>_xlfn.XLOOKUP(FraudData[[#This Row],[velocity_last_24h]],VelocityRules[Velocity Min],VelocityRules[Risk Points],,-1)</f>
        <v>0</v>
      </c>
      <c r="Q1175">
        <f>_xlfn.XLOOKUP(FraudData[[#This Row],[merchant_category]],MerchantRules[Merchant Category],MerchantRules[Risk Points],0)</f>
        <v>0</v>
      </c>
      <c r="R1175">
        <f>SUM(FraudData[[#This Row],[Amount Risk]:[Merchant Risk]])</f>
        <v>4</v>
      </c>
      <c r="S1175" t="str" cm="1">
        <f t="array" ref="S1175">_xlfn.IFS(FraudData[[#This Row],[Fraud Risk Score]]&gt;=8,"High Risk",FraudData[[#This Row],[Fraud Risk Score]]&gt;=6,"Medium Risk",TRUE,"Low Risk")</f>
        <v>Low Risk</v>
      </c>
    </row>
    <row r="1176" spans="1:19">
      <c r="A1176">
        <v>1175</v>
      </c>
      <c r="B1176">
        <v>180.92</v>
      </c>
      <c r="C1176">
        <v>15</v>
      </c>
      <c r="D1176" t="s">
        <v>47</v>
      </c>
      <c r="E1176">
        <v>1</v>
      </c>
      <c r="F1176">
        <v>0</v>
      </c>
      <c r="G1176">
        <v>55</v>
      </c>
      <c r="H1176">
        <v>0</v>
      </c>
      <c r="I1176">
        <v>61</v>
      </c>
      <c r="J1176">
        <v>0</v>
      </c>
      <c r="K1176">
        <f>_xlfn.XLOOKUP(FraudData[[#This Row],[amount]],AmountRules[Amount Min],AmountRules[Risk Points],,-1)</f>
        <v>0</v>
      </c>
      <c r="L1176">
        <f>_xlfn.XLOOKUP(FraudData[[#This Row],[transaction_hour]],TimeRules[Hour Min],TimeRules[Risk Points],,-1)</f>
        <v>0</v>
      </c>
      <c r="M1176">
        <f>_xlfn.XLOOKUP(FraudData[[#This Row],[foreign_transaction]],ForeignRules[Foreign Transaction],ForeignRules[Risk Points],0)</f>
        <v>3</v>
      </c>
      <c r="N1176">
        <f>_xlfn.XLOOKUP(FraudData[[#This Row],[location_mismatch]],Table10[Location Mismatch],Table10[Risk Points],0)</f>
        <v>0</v>
      </c>
      <c r="O1176">
        <f>_xlfn.XLOOKUP(FraudData[[#This Row],[device_trust_score]],DeviceRules[Device Min],DeviceRules[Risk Points],,-1)</f>
        <v>1</v>
      </c>
      <c r="P1176">
        <f>_xlfn.XLOOKUP(FraudData[[#This Row],[velocity_last_24h]],VelocityRules[Velocity Min],VelocityRules[Risk Points],,-1)</f>
        <v>0</v>
      </c>
      <c r="Q1176">
        <f>_xlfn.XLOOKUP(FraudData[[#This Row],[merchant_category]],MerchantRules[Merchant Category],MerchantRules[Risk Points],0)</f>
        <v>0</v>
      </c>
      <c r="R1176">
        <f>SUM(FraudData[[#This Row],[Amount Risk]:[Merchant Risk]])</f>
        <v>4</v>
      </c>
      <c r="S1176" t="str" cm="1">
        <f t="array" ref="S1176">_xlfn.IFS(FraudData[[#This Row],[Fraud Risk Score]]&gt;=8,"High Risk",FraudData[[#This Row],[Fraud Risk Score]]&gt;=6,"Medium Risk",TRUE,"Low Risk")</f>
        <v>Low Risk</v>
      </c>
    </row>
    <row r="1177" spans="1:19">
      <c r="A1177">
        <v>1176</v>
      </c>
      <c r="B1177">
        <v>139.77000000000001</v>
      </c>
      <c r="C1177">
        <v>5</v>
      </c>
      <c r="D1177" t="s">
        <v>48</v>
      </c>
      <c r="E1177">
        <v>0</v>
      </c>
      <c r="F1177">
        <v>0</v>
      </c>
      <c r="G1177">
        <v>25</v>
      </c>
      <c r="H1177">
        <v>4</v>
      </c>
      <c r="I1177">
        <v>41</v>
      </c>
      <c r="J1177">
        <v>0</v>
      </c>
      <c r="K1177">
        <f>_xlfn.XLOOKUP(FraudData[[#This Row],[amount]],AmountRules[Amount Min],AmountRules[Risk Points],,-1)</f>
        <v>0</v>
      </c>
      <c r="L1177">
        <f>_xlfn.XLOOKUP(FraudData[[#This Row],[transaction_hour]],TimeRules[Hour Min],TimeRules[Risk Points],,-1)</f>
        <v>0</v>
      </c>
      <c r="M1177">
        <f>_xlfn.XLOOKUP(FraudData[[#This Row],[foreign_transaction]],ForeignRules[Foreign Transaction],ForeignRules[Risk Points],0)</f>
        <v>0</v>
      </c>
      <c r="N1177">
        <f>_xlfn.XLOOKUP(FraudData[[#This Row],[location_mismatch]],Table10[Location Mismatch],Table10[Risk Points],0)</f>
        <v>0</v>
      </c>
      <c r="O1177">
        <f>_xlfn.XLOOKUP(FraudData[[#This Row],[device_trust_score]],DeviceRules[Device Min],DeviceRules[Risk Points],,-1)</f>
        <v>3</v>
      </c>
      <c r="P1177">
        <f>_xlfn.XLOOKUP(FraudData[[#This Row],[velocity_last_24h]],VelocityRules[Velocity Min],VelocityRules[Risk Points],,-1)</f>
        <v>0</v>
      </c>
      <c r="Q1177">
        <f>_xlfn.XLOOKUP(FraudData[[#This Row],[merchant_category]],MerchantRules[Merchant Category],MerchantRules[Risk Points],0)</f>
        <v>0</v>
      </c>
      <c r="R1177">
        <f>SUM(FraudData[[#This Row],[Amount Risk]:[Merchant Risk]])</f>
        <v>3</v>
      </c>
      <c r="S1177" t="str" cm="1">
        <f t="array" ref="S1177">_xlfn.IFS(FraudData[[#This Row],[Fraud Risk Score]]&gt;=8,"High Risk",FraudData[[#This Row],[Fraud Risk Score]]&gt;=6,"Medium Risk",TRUE,"Low Risk")</f>
        <v>Low Risk</v>
      </c>
    </row>
    <row r="1178" spans="1:19">
      <c r="A1178">
        <v>1177</v>
      </c>
      <c r="B1178">
        <v>272.42</v>
      </c>
      <c r="C1178">
        <v>14</v>
      </c>
      <c r="D1178" t="s">
        <v>47</v>
      </c>
      <c r="E1178">
        <v>0</v>
      </c>
      <c r="F1178">
        <v>0</v>
      </c>
      <c r="G1178">
        <v>70</v>
      </c>
      <c r="H1178">
        <v>4</v>
      </c>
      <c r="I1178">
        <v>49</v>
      </c>
      <c r="J1178">
        <v>0</v>
      </c>
      <c r="K1178">
        <f>_xlfn.XLOOKUP(FraudData[[#This Row],[amount]],AmountRules[Amount Min],AmountRules[Risk Points],,-1)</f>
        <v>0</v>
      </c>
      <c r="L1178">
        <f>_xlfn.XLOOKUP(FraudData[[#This Row],[transaction_hour]],TimeRules[Hour Min],TimeRules[Risk Points],,-1)</f>
        <v>0</v>
      </c>
      <c r="M1178">
        <f>_xlfn.XLOOKUP(FraudData[[#This Row],[foreign_transaction]],ForeignRules[Foreign Transaction],ForeignRules[Risk Points],0)</f>
        <v>0</v>
      </c>
      <c r="N1178">
        <f>_xlfn.XLOOKUP(FraudData[[#This Row],[location_mismatch]],Table10[Location Mismatch],Table10[Risk Points],0)</f>
        <v>0</v>
      </c>
      <c r="O1178">
        <f>_xlfn.XLOOKUP(FraudData[[#This Row],[device_trust_score]],DeviceRules[Device Min],DeviceRules[Risk Points],,-1)</f>
        <v>0</v>
      </c>
      <c r="P1178">
        <f>_xlfn.XLOOKUP(FraudData[[#This Row],[velocity_last_24h]],VelocityRules[Velocity Min],VelocityRules[Risk Points],,-1)</f>
        <v>0</v>
      </c>
      <c r="Q1178">
        <f>_xlfn.XLOOKUP(FraudData[[#This Row],[merchant_category]],MerchantRules[Merchant Category],MerchantRules[Risk Points],0)</f>
        <v>0</v>
      </c>
      <c r="R1178">
        <f>SUM(FraudData[[#This Row],[Amount Risk]:[Merchant Risk]])</f>
        <v>0</v>
      </c>
      <c r="S1178" t="str" cm="1">
        <f t="array" ref="S1178">_xlfn.IFS(FraudData[[#This Row],[Fraud Risk Score]]&gt;=8,"High Risk",FraudData[[#This Row],[Fraud Risk Score]]&gt;=6,"Medium Risk",TRUE,"Low Risk")</f>
        <v>Low Risk</v>
      </c>
    </row>
    <row r="1179" spans="1:19">
      <c r="A1179">
        <v>1178</v>
      </c>
      <c r="B1179">
        <v>20.37</v>
      </c>
      <c r="C1179">
        <v>14</v>
      </c>
      <c r="D1179" t="s">
        <v>48</v>
      </c>
      <c r="E1179">
        <v>0</v>
      </c>
      <c r="F1179">
        <v>0</v>
      </c>
      <c r="G1179">
        <v>38</v>
      </c>
      <c r="H1179">
        <v>1</v>
      </c>
      <c r="I1179">
        <v>39</v>
      </c>
      <c r="J1179">
        <v>0</v>
      </c>
      <c r="K1179">
        <f>_xlfn.XLOOKUP(FraudData[[#This Row],[amount]],AmountRules[Amount Min],AmountRules[Risk Points],,-1)</f>
        <v>0</v>
      </c>
      <c r="L1179">
        <f>_xlfn.XLOOKUP(FraudData[[#This Row],[transaction_hour]],TimeRules[Hour Min],TimeRules[Risk Points],,-1)</f>
        <v>0</v>
      </c>
      <c r="M1179">
        <f>_xlfn.XLOOKUP(FraudData[[#This Row],[foreign_transaction]],ForeignRules[Foreign Transaction],ForeignRules[Risk Points],0)</f>
        <v>0</v>
      </c>
      <c r="N1179">
        <f>_xlfn.XLOOKUP(FraudData[[#This Row],[location_mismatch]],Table10[Location Mismatch],Table10[Risk Points],0)</f>
        <v>0</v>
      </c>
      <c r="O1179">
        <f>_xlfn.XLOOKUP(FraudData[[#This Row],[device_trust_score]],DeviceRules[Device Min],DeviceRules[Risk Points],,-1)</f>
        <v>2</v>
      </c>
      <c r="P1179">
        <f>_xlfn.XLOOKUP(FraudData[[#This Row],[velocity_last_24h]],VelocityRules[Velocity Min],VelocityRules[Risk Points],,-1)</f>
        <v>0</v>
      </c>
      <c r="Q1179">
        <f>_xlfn.XLOOKUP(FraudData[[#This Row],[merchant_category]],MerchantRules[Merchant Category],MerchantRules[Risk Points],0)</f>
        <v>0</v>
      </c>
      <c r="R1179">
        <f>SUM(FraudData[[#This Row],[Amount Risk]:[Merchant Risk]])</f>
        <v>2</v>
      </c>
      <c r="S1179" t="str" cm="1">
        <f t="array" ref="S1179">_xlfn.IFS(FraudData[[#This Row],[Fraud Risk Score]]&gt;=8,"High Risk",FraudData[[#This Row],[Fraud Risk Score]]&gt;=6,"Medium Risk",TRUE,"Low Risk")</f>
        <v>Low Risk</v>
      </c>
    </row>
    <row r="1180" spans="1:19">
      <c r="A1180">
        <v>1179</v>
      </c>
      <c r="B1180">
        <v>257.64999999999998</v>
      </c>
      <c r="C1180">
        <v>15</v>
      </c>
      <c r="D1180" t="s">
        <v>46</v>
      </c>
      <c r="E1180">
        <v>0</v>
      </c>
      <c r="F1180">
        <v>0</v>
      </c>
      <c r="G1180">
        <v>60</v>
      </c>
      <c r="H1180">
        <v>1</v>
      </c>
      <c r="I1180">
        <v>22</v>
      </c>
      <c r="J1180">
        <v>0</v>
      </c>
      <c r="K1180">
        <f>_xlfn.XLOOKUP(FraudData[[#This Row],[amount]],AmountRules[Amount Min],AmountRules[Risk Points],,-1)</f>
        <v>0</v>
      </c>
      <c r="L1180">
        <f>_xlfn.XLOOKUP(FraudData[[#This Row],[transaction_hour]],TimeRules[Hour Min],TimeRules[Risk Points],,-1)</f>
        <v>0</v>
      </c>
      <c r="M1180">
        <f>_xlfn.XLOOKUP(FraudData[[#This Row],[foreign_transaction]],ForeignRules[Foreign Transaction],ForeignRules[Risk Points],0)</f>
        <v>0</v>
      </c>
      <c r="N1180">
        <f>_xlfn.XLOOKUP(FraudData[[#This Row],[location_mismatch]],Table10[Location Mismatch],Table10[Risk Points],0)</f>
        <v>0</v>
      </c>
      <c r="O1180">
        <f>_xlfn.XLOOKUP(FraudData[[#This Row],[device_trust_score]],DeviceRules[Device Min],DeviceRules[Risk Points],,-1)</f>
        <v>1</v>
      </c>
      <c r="P1180">
        <f>_xlfn.XLOOKUP(FraudData[[#This Row],[velocity_last_24h]],VelocityRules[Velocity Min],VelocityRules[Risk Points],,-1)</f>
        <v>0</v>
      </c>
      <c r="Q1180">
        <f>_xlfn.XLOOKUP(FraudData[[#This Row],[merchant_category]],MerchantRules[Merchant Category],MerchantRules[Risk Points],0)</f>
        <v>0</v>
      </c>
      <c r="R1180">
        <f>SUM(FraudData[[#This Row],[Amount Risk]:[Merchant Risk]])</f>
        <v>1</v>
      </c>
      <c r="S1180" t="str" cm="1">
        <f t="array" ref="S1180">_xlfn.IFS(FraudData[[#This Row],[Fraud Risk Score]]&gt;=8,"High Risk",FraudData[[#This Row],[Fraud Risk Score]]&gt;=6,"Medium Risk",TRUE,"Low Risk")</f>
        <v>Low Risk</v>
      </c>
    </row>
    <row r="1181" spans="1:19">
      <c r="A1181">
        <v>1180</v>
      </c>
      <c r="B1181">
        <v>140.27000000000001</v>
      </c>
      <c r="C1181">
        <v>19</v>
      </c>
      <c r="D1181" t="s">
        <v>50</v>
      </c>
      <c r="E1181">
        <v>0</v>
      </c>
      <c r="F1181">
        <v>0</v>
      </c>
      <c r="G1181">
        <v>70</v>
      </c>
      <c r="H1181">
        <v>4</v>
      </c>
      <c r="I1181">
        <v>22</v>
      </c>
      <c r="J1181">
        <v>0</v>
      </c>
      <c r="K1181">
        <f>_xlfn.XLOOKUP(FraudData[[#This Row],[amount]],AmountRules[Amount Min],AmountRules[Risk Points],,-1)</f>
        <v>0</v>
      </c>
      <c r="L1181">
        <f>_xlfn.XLOOKUP(FraudData[[#This Row],[transaction_hour]],TimeRules[Hour Min],TimeRules[Risk Points],,-1)</f>
        <v>0</v>
      </c>
      <c r="M1181">
        <f>_xlfn.XLOOKUP(FraudData[[#This Row],[foreign_transaction]],ForeignRules[Foreign Transaction],ForeignRules[Risk Points],0)</f>
        <v>0</v>
      </c>
      <c r="N1181">
        <f>_xlfn.XLOOKUP(FraudData[[#This Row],[location_mismatch]],Table10[Location Mismatch],Table10[Risk Points],0)</f>
        <v>0</v>
      </c>
      <c r="O1181">
        <f>_xlfn.XLOOKUP(FraudData[[#This Row],[device_trust_score]],DeviceRules[Device Min],DeviceRules[Risk Points],,-1)</f>
        <v>0</v>
      </c>
      <c r="P1181">
        <f>_xlfn.XLOOKUP(FraudData[[#This Row],[velocity_last_24h]],VelocityRules[Velocity Min],VelocityRules[Risk Points],,-1)</f>
        <v>0</v>
      </c>
      <c r="Q1181">
        <f>_xlfn.XLOOKUP(FraudData[[#This Row],[merchant_category]],MerchantRules[Merchant Category],MerchantRules[Risk Points],0)</f>
        <v>0</v>
      </c>
      <c r="R1181">
        <f>SUM(FraudData[[#This Row],[Amount Risk]:[Merchant Risk]])</f>
        <v>0</v>
      </c>
      <c r="S1181" t="str" cm="1">
        <f t="array" ref="S1181">_xlfn.IFS(FraudData[[#This Row],[Fraud Risk Score]]&gt;=8,"High Risk",FraudData[[#This Row],[Fraud Risk Score]]&gt;=6,"Medium Risk",TRUE,"Low Risk")</f>
        <v>Low Risk</v>
      </c>
    </row>
    <row r="1182" spans="1:19">
      <c r="A1182">
        <v>1181</v>
      </c>
      <c r="B1182">
        <v>593.39</v>
      </c>
      <c r="C1182">
        <v>12</v>
      </c>
      <c r="D1182" t="s">
        <v>47</v>
      </c>
      <c r="E1182">
        <v>0</v>
      </c>
      <c r="F1182">
        <v>0</v>
      </c>
      <c r="G1182">
        <v>79</v>
      </c>
      <c r="H1182">
        <v>1</v>
      </c>
      <c r="I1182">
        <v>39</v>
      </c>
      <c r="J1182">
        <v>0</v>
      </c>
      <c r="K1182">
        <f>_xlfn.XLOOKUP(FraudData[[#This Row],[amount]],AmountRules[Amount Min],AmountRules[Risk Points],,-1)</f>
        <v>1</v>
      </c>
      <c r="L1182">
        <f>_xlfn.XLOOKUP(FraudData[[#This Row],[transaction_hour]],TimeRules[Hour Min],TimeRules[Risk Points],,-1)</f>
        <v>0</v>
      </c>
      <c r="M1182">
        <f>_xlfn.XLOOKUP(FraudData[[#This Row],[foreign_transaction]],ForeignRules[Foreign Transaction],ForeignRules[Risk Points],0)</f>
        <v>0</v>
      </c>
      <c r="N1182">
        <f>_xlfn.XLOOKUP(FraudData[[#This Row],[location_mismatch]],Table10[Location Mismatch],Table10[Risk Points],0)</f>
        <v>0</v>
      </c>
      <c r="O1182">
        <f>_xlfn.XLOOKUP(FraudData[[#This Row],[device_trust_score]],DeviceRules[Device Min],DeviceRules[Risk Points],,-1)</f>
        <v>0</v>
      </c>
      <c r="P1182">
        <f>_xlfn.XLOOKUP(FraudData[[#This Row],[velocity_last_24h]],VelocityRules[Velocity Min],VelocityRules[Risk Points],,-1)</f>
        <v>0</v>
      </c>
      <c r="Q1182">
        <f>_xlfn.XLOOKUP(FraudData[[#This Row],[merchant_category]],MerchantRules[Merchant Category],MerchantRules[Risk Points],0)</f>
        <v>0</v>
      </c>
      <c r="R1182">
        <f>SUM(FraudData[[#This Row],[Amount Risk]:[Merchant Risk]])</f>
        <v>1</v>
      </c>
      <c r="S1182" t="str" cm="1">
        <f t="array" ref="S1182">_xlfn.IFS(FraudData[[#This Row],[Fraud Risk Score]]&gt;=8,"High Risk",FraudData[[#This Row],[Fraud Risk Score]]&gt;=6,"Medium Risk",TRUE,"Low Risk")</f>
        <v>Low Risk</v>
      </c>
    </row>
    <row r="1183" spans="1:19">
      <c r="A1183">
        <v>1182</v>
      </c>
      <c r="B1183">
        <v>75.3</v>
      </c>
      <c r="C1183">
        <v>11</v>
      </c>
      <c r="D1183" t="s">
        <v>48</v>
      </c>
      <c r="E1183">
        <v>0</v>
      </c>
      <c r="F1183">
        <v>0</v>
      </c>
      <c r="G1183">
        <v>60</v>
      </c>
      <c r="H1183">
        <v>5</v>
      </c>
      <c r="I1183">
        <v>65</v>
      </c>
      <c r="J1183">
        <v>0</v>
      </c>
      <c r="K1183">
        <f>_xlfn.XLOOKUP(FraudData[[#This Row],[amount]],AmountRules[Amount Min],AmountRules[Risk Points],,-1)</f>
        <v>0</v>
      </c>
      <c r="L1183">
        <f>_xlfn.XLOOKUP(FraudData[[#This Row],[transaction_hour]],TimeRules[Hour Min],TimeRules[Risk Points],,-1)</f>
        <v>0</v>
      </c>
      <c r="M1183">
        <f>_xlfn.XLOOKUP(FraudData[[#This Row],[foreign_transaction]],ForeignRules[Foreign Transaction],ForeignRules[Risk Points],0)</f>
        <v>0</v>
      </c>
      <c r="N1183">
        <f>_xlfn.XLOOKUP(FraudData[[#This Row],[location_mismatch]],Table10[Location Mismatch],Table10[Risk Points],0)</f>
        <v>0</v>
      </c>
      <c r="O1183">
        <f>_xlfn.XLOOKUP(FraudData[[#This Row],[device_trust_score]],DeviceRules[Device Min],DeviceRules[Risk Points],,-1)</f>
        <v>1</v>
      </c>
      <c r="P1183">
        <f>_xlfn.XLOOKUP(FraudData[[#This Row],[velocity_last_24h]],VelocityRules[Velocity Min],VelocityRules[Risk Points],,-1)</f>
        <v>3</v>
      </c>
      <c r="Q1183">
        <f>_xlfn.XLOOKUP(FraudData[[#This Row],[merchant_category]],MerchantRules[Merchant Category],MerchantRules[Risk Points],0)</f>
        <v>0</v>
      </c>
      <c r="R1183">
        <f>SUM(FraudData[[#This Row],[Amount Risk]:[Merchant Risk]])</f>
        <v>4</v>
      </c>
      <c r="S1183" t="str" cm="1">
        <f t="array" ref="S1183">_xlfn.IFS(FraudData[[#This Row],[Fraud Risk Score]]&gt;=8,"High Risk",FraudData[[#This Row],[Fraud Risk Score]]&gt;=6,"Medium Risk",TRUE,"Low Risk")</f>
        <v>Low Risk</v>
      </c>
    </row>
    <row r="1184" spans="1:19">
      <c r="A1184">
        <v>1183</v>
      </c>
      <c r="B1184">
        <v>180.25</v>
      </c>
      <c r="C1184">
        <v>9</v>
      </c>
      <c r="D1184" t="s">
        <v>47</v>
      </c>
      <c r="E1184">
        <v>0</v>
      </c>
      <c r="F1184">
        <v>0</v>
      </c>
      <c r="G1184">
        <v>67</v>
      </c>
      <c r="H1184">
        <v>3</v>
      </c>
      <c r="I1184">
        <v>66</v>
      </c>
      <c r="J1184">
        <v>0</v>
      </c>
      <c r="K1184">
        <f>_xlfn.XLOOKUP(FraudData[[#This Row],[amount]],AmountRules[Amount Min],AmountRules[Risk Points],,-1)</f>
        <v>0</v>
      </c>
      <c r="L1184">
        <f>_xlfn.XLOOKUP(FraudData[[#This Row],[transaction_hour]],TimeRules[Hour Min],TimeRules[Risk Points],,-1)</f>
        <v>0</v>
      </c>
      <c r="M1184">
        <f>_xlfn.XLOOKUP(FraudData[[#This Row],[foreign_transaction]],ForeignRules[Foreign Transaction],ForeignRules[Risk Points],0)</f>
        <v>0</v>
      </c>
      <c r="N1184">
        <f>_xlfn.XLOOKUP(FraudData[[#This Row],[location_mismatch]],Table10[Location Mismatch],Table10[Risk Points],0)</f>
        <v>0</v>
      </c>
      <c r="O1184">
        <f>_xlfn.XLOOKUP(FraudData[[#This Row],[device_trust_score]],DeviceRules[Device Min],DeviceRules[Risk Points],,-1)</f>
        <v>1</v>
      </c>
      <c r="P1184">
        <f>_xlfn.XLOOKUP(FraudData[[#This Row],[velocity_last_24h]],VelocityRules[Velocity Min],VelocityRules[Risk Points],,-1)</f>
        <v>0</v>
      </c>
      <c r="Q1184">
        <f>_xlfn.XLOOKUP(FraudData[[#This Row],[merchant_category]],MerchantRules[Merchant Category],MerchantRules[Risk Points],0)</f>
        <v>0</v>
      </c>
      <c r="R1184">
        <f>SUM(FraudData[[#This Row],[Amount Risk]:[Merchant Risk]])</f>
        <v>1</v>
      </c>
      <c r="S1184" t="str" cm="1">
        <f t="array" ref="S1184">_xlfn.IFS(FraudData[[#This Row],[Fraud Risk Score]]&gt;=8,"High Risk",FraudData[[#This Row],[Fraud Risk Score]]&gt;=6,"Medium Risk",TRUE,"Low Risk")</f>
        <v>Low Risk</v>
      </c>
    </row>
    <row r="1185" spans="1:19">
      <c r="A1185">
        <v>1184</v>
      </c>
      <c r="B1185">
        <v>483.96</v>
      </c>
      <c r="C1185">
        <v>13</v>
      </c>
      <c r="D1185" t="s">
        <v>50</v>
      </c>
      <c r="E1185">
        <v>0</v>
      </c>
      <c r="F1185">
        <v>0</v>
      </c>
      <c r="G1185">
        <v>67</v>
      </c>
      <c r="H1185">
        <v>4</v>
      </c>
      <c r="I1185">
        <v>68</v>
      </c>
      <c r="J1185">
        <v>0</v>
      </c>
      <c r="K1185">
        <f>_xlfn.XLOOKUP(FraudData[[#This Row],[amount]],AmountRules[Amount Min],AmountRules[Risk Points],,-1)</f>
        <v>0</v>
      </c>
      <c r="L1185">
        <f>_xlfn.XLOOKUP(FraudData[[#This Row],[transaction_hour]],TimeRules[Hour Min],TimeRules[Risk Points],,-1)</f>
        <v>0</v>
      </c>
      <c r="M1185">
        <f>_xlfn.XLOOKUP(FraudData[[#This Row],[foreign_transaction]],ForeignRules[Foreign Transaction],ForeignRules[Risk Points],0)</f>
        <v>0</v>
      </c>
      <c r="N1185">
        <f>_xlfn.XLOOKUP(FraudData[[#This Row],[location_mismatch]],Table10[Location Mismatch],Table10[Risk Points],0)</f>
        <v>0</v>
      </c>
      <c r="O1185">
        <f>_xlfn.XLOOKUP(FraudData[[#This Row],[device_trust_score]],DeviceRules[Device Min],DeviceRules[Risk Points],,-1)</f>
        <v>1</v>
      </c>
      <c r="P1185">
        <f>_xlfn.XLOOKUP(FraudData[[#This Row],[velocity_last_24h]],VelocityRules[Velocity Min],VelocityRules[Risk Points],,-1)</f>
        <v>0</v>
      </c>
      <c r="Q1185">
        <f>_xlfn.XLOOKUP(FraudData[[#This Row],[merchant_category]],MerchantRules[Merchant Category],MerchantRules[Risk Points],0)</f>
        <v>0</v>
      </c>
      <c r="R1185">
        <f>SUM(FraudData[[#This Row],[Amount Risk]:[Merchant Risk]])</f>
        <v>1</v>
      </c>
      <c r="S1185" t="str" cm="1">
        <f t="array" ref="S1185">_xlfn.IFS(FraudData[[#This Row],[Fraud Risk Score]]&gt;=8,"High Risk",FraudData[[#This Row],[Fraud Risk Score]]&gt;=6,"Medium Risk",TRUE,"Low Risk")</f>
        <v>Low Risk</v>
      </c>
    </row>
    <row r="1186" spans="1:19">
      <c r="A1186">
        <v>1185</v>
      </c>
      <c r="B1186">
        <v>19.47</v>
      </c>
      <c r="C1186">
        <v>1</v>
      </c>
      <c r="D1186" t="s">
        <v>46</v>
      </c>
      <c r="E1186">
        <v>0</v>
      </c>
      <c r="F1186">
        <v>0</v>
      </c>
      <c r="G1186">
        <v>39</v>
      </c>
      <c r="H1186">
        <v>1</v>
      </c>
      <c r="I1186">
        <v>56</v>
      </c>
      <c r="J1186">
        <v>0</v>
      </c>
      <c r="K1186">
        <f>_xlfn.XLOOKUP(FraudData[[#This Row],[amount]],AmountRules[Amount Min],AmountRules[Risk Points],,-1)</f>
        <v>0</v>
      </c>
      <c r="L1186">
        <f>_xlfn.XLOOKUP(FraudData[[#This Row],[transaction_hour]],TimeRules[Hour Min],TimeRules[Risk Points],,-1)</f>
        <v>3</v>
      </c>
      <c r="M1186">
        <f>_xlfn.XLOOKUP(FraudData[[#This Row],[foreign_transaction]],ForeignRules[Foreign Transaction],ForeignRules[Risk Points],0)</f>
        <v>0</v>
      </c>
      <c r="N1186">
        <f>_xlfn.XLOOKUP(FraudData[[#This Row],[location_mismatch]],Table10[Location Mismatch],Table10[Risk Points],0)</f>
        <v>0</v>
      </c>
      <c r="O1186">
        <f>_xlfn.XLOOKUP(FraudData[[#This Row],[device_trust_score]],DeviceRules[Device Min],DeviceRules[Risk Points],,-1)</f>
        <v>2</v>
      </c>
      <c r="P1186">
        <f>_xlfn.XLOOKUP(FraudData[[#This Row],[velocity_last_24h]],VelocityRules[Velocity Min],VelocityRules[Risk Points],,-1)</f>
        <v>0</v>
      </c>
      <c r="Q1186">
        <f>_xlfn.XLOOKUP(FraudData[[#This Row],[merchant_category]],MerchantRules[Merchant Category],MerchantRules[Risk Points],0)</f>
        <v>0</v>
      </c>
      <c r="R1186">
        <f>SUM(FraudData[[#This Row],[Amount Risk]:[Merchant Risk]])</f>
        <v>5</v>
      </c>
      <c r="S1186" t="str" cm="1">
        <f t="array" ref="S1186">_xlfn.IFS(FraudData[[#This Row],[Fraud Risk Score]]&gt;=8,"High Risk",FraudData[[#This Row],[Fraud Risk Score]]&gt;=6,"Medium Risk",TRUE,"Low Risk")</f>
        <v>Low Risk</v>
      </c>
    </row>
    <row r="1187" spans="1:19">
      <c r="A1187">
        <v>1186</v>
      </c>
      <c r="B1187">
        <v>498.29</v>
      </c>
      <c r="C1187">
        <v>2</v>
      </c>
      <c r="D1187" t="s">
        <v>49</v>
      </c>
      <c r="E1187">
        <v>0</v>
      </c>
      <c r="F1187">
        <v>0</v>
      </c>
      <c r="G1187">
        <v>62</v>
      </c>
      <c r="H1187">
        <v>1</v>
      </c>
      <c r="I1187">
        <v>39</v>
      </c>
      <c r="J1187">
        <v>0</v>
      </c>
      <c r="K1187">
        <f>_xlfn.XLOOKUP(FraudData[[#This Row],[amount]],AmountRules[Amount Min],AmountRules[Risk Points],,-1)</f>
        <v>0</v>
      </c>
      <c r="L1187">
        <f>_xlfn.XLOOKUP(FraudData[[#This Row],[transaction_hour]],TimeRules[Hour Min],TimeRules[Risk Points],,-1)</f>
        <v>3</v>
      </c>
      <c r="M1187">
        <f>_xlfn.XLOOKUP(FraudData[[#This Row],[foreign_transaction]],ForeignRules[Foreign Transaction],ForeignRules[Risk Points],0)</f>
        <v>0</v>
      </c>
      <c r="N1187">
        <f>_xlfn.XLOOKUP(FraudData[[#This Row],[location_mismatch]],Table10[Location Mismatch],Table10[Risk Points],0)</f>
        <v>0</v>
      </c>
      <c r="O1187">
        <f>_xlfn.XLOOKUP(FraudData[[#This Row],[device_trust_score]],DeviceRules[Device Min],DeviceRules[Risk Points],,-1)</f>
        <v>1</v>
      </c>
      <c r="P1187">
        <f>_xlfn.XLOOKUP(FraudData[[#This Row],[velocity_last_24h]],VelocityRules[Velocity Min],VelocityRules[Risk Points],,-1)</f>
        <v>0</v>
      </c>
      <c r="Q1187">
        <f>_xlfn.XLOOKUP(FraudData[[#This Row],[merchant_category]],MerchantRules[Merchant Category],MerchantRules[Risk Points],0)</f>
        <v>1</v>
      </c>
      <c r="R1187">
        <f>SUM(FraudData[[#This Row],[Amount Risk]:[Merchant Risk]])</f>
        <v>5</v>
      </c>
      <c r="S1187" t="str" cm="1">
        <f t="array" ref="S1187">_xlfn.IFS(FraudData[[#This Row],[Fraud Risk Score]]&gt;=8,"High Risk",FraudData[[#This Row],[Fraud Risk Score]]&gt;=6,"Medium Risk",TRUE,"Low Risk")</f>
        <v>Low Risk</v>
      </c>
    </row>
    <row r="1188" spans="1:19">
      <c r="A1188">
        <v>1187</v>
      </c>
      <c r="B1188">
        <v>209.59</v>
      </c>
      <c r="C1188">
        <v>8</v>
      </c>
      <c r="D1188" t="s">
        <v>49</v>
      </c>
      <c r="E1188">
        <v>0</v>
      </c>
      <c r="F1188">
        <v>0</v>
      </c>
      <c r="G1188">
        <v>68</v>
      </c>
      <c r="H1188">
        <v>2</v>
      </c>
      <c r="I1188">
        <v>24</v>
      </c>
      <c r="J1188">
        <v>0</v>
      </c>
      <c r="K1188">
        <f>_xlfn.XLOOKUP(FraudData[[#This Row],[amount]],AmountRules[Amount Min],AmountRules[Risk Points],,-1)</f>
        <v>0</v>
      </c>
      <c r="L1188">
        <f>_xlfn.XLOOKUP(FraudData[[#This Row],[transaction_hour]],TimeRules[Hour Min],TimeRules[Risk Points],,-1)</f>
        <v>0</v>
      </c>
      <c r="M1188">
        <f>_xlfn.XLOOKUP(FraudData[[#This Row],[foreign_transaction]],ForeignRules[Foreign Transaction],ForeignRules[Risk Points],0)</f>
        <v>0</v>
      </c>
      <c r="N1188">
        <f>_xlfn.XLOOKUP(FraudData[[#This Row],[location_mismatch]],Table10[Location Mismatch],Table10[Risk Points],0)</f>
        <v>0</v>
      </c>
      <c r="O1188">
        <f>_xlfn.XLOOKUP(FraudData[[#This Row],[device_trust_score]],DeviceRules[Device Min],DeviceRules[Risk Points],,-1)</f>
        <v>1</v>
      </c>
      <c r="P1188">
        <f>_xlfn.XLOOKUP(FraudData[[#This Row],[velocity_last_24h]],VelocityRules[Velocity Min],VelocityRules[Risk Points],,-1)</f>
        <v>0</v>
      </c>
      <c r="Q1188">
        <f>_xlfn.XLOOKUP(FraudData[[#This Row],[merchant_category]],MerchantRules[Merchant Category],MerchantRules[Risk Points],0)</f>
        <v>1</v>
      </c>
      <c r="R1188">
        <f>SUM(FraudData[[#This Row],[Amount Risk]:[Merchant Risk]])</f>
        <v>2</v>
      </c>
      <c r="S1188" t="str" cm="1">
        <f t="array" ref="S1188">_xlfn.IFS(FraudData[[#This Row],[Fraud Risk Score]]&gt;=8,"High Risk",FraudData[[#This Row],[Fraud Risk Score]]&gt;=6,"Medium Risk",TRUE,"Low Risk")</f>
        <v>Low Risk</v>
      </c>
    </row>
    <row r="1189" spans="1:19">
      <c r="A1189">
        <v>1188</v>
      </c>
      <c r="B1189">
        <v>12.64</v>
      </c>
      <c r="C1189">
        <v>10</v>
      </c>
      <c r="D1189" t="s">
        <v>47</v>
      </c>
      <c r="E1189">
        <v>0</v>
      </c>
      <c r="F1189">
        <v>0</v>
      </c>
      <c r="G1189">
        <v>79</v>
      </c>
      <c r="H1189">
        <v>0</v>
      </c>
      <c r="I1189">
        <v>67</v>
      </c>
      <c r="J1189">
        <v>0</v>
      </c>
      <c r="K1189">
        <f>_xlfn.XLOOKUP(FraudData[[#This Row],[amount]],AmountRules[Amount Min],AmountRules[Risk Points],,-1)</f>
        <v>0</v>
      </c>
      <c r="L1189">
        <f>_xlfn.XLOOKUP(FraudData[[#This Row],[transaction_hour]],TimeRules[Hour Min],TimeRules[Risk Points],,-1)</f>
        <v>0</v>
      </c>
      <c r="M1189">
        <f>_xlfn.XLOOKUP(FraudData[[#This Row],[foreign_transaction]],ForeignRules[Foreign Transaction],ForeignRules[Risk Points],0)</f>
        <v>0</v>
      </c>
      <c r="N1189">
        <f>_xlfn.XLOOKUP(FraudData[[#This Row],[location_mismatch]],Table10[Location Mismatch],Table10[Risk Points],0)</f>
        <v>0</v>
      </c>
      <c r="O1189">
        <f>_xlfn.XLOOKUP(FraudData[[#This Row],[device_trust_score]],DeviceRules[Device Min],DeviceRules[Risk Points],,-1)</f>
        <v>0</v>
      </c>
      <c r="P1189">
        <f>_xlfn.XLOOKUP(FraudData[[#This Row],[velocity_last_24h]],VelocityRules[Velocity Min],VelocityRules[Risk Points],,-1)</f>
        <v>0</v>
      </c>
      <c r="Q1189">
        <f>_xlfn.XLOOKUP(FraudData[[#This Row],[merchant_category]],MerchantRules[Merchant Category],MerchantRules[Risk Points],0)</f>
        <v>0</v>
      </c>
      <c r="R1189">
        <f>SUM(FraudData[[#This Row],[Amount Risk]:[Merchant Risk]])</f>
        <v>0</v>
      </c>
      <c r="S1189" t="str" cm="1">
        <f t="array" ref="S1189">_xlfn.IFS(FraudData[[#This Row],[Fraud Risk Score]]&gt;=8,"High Risk",FraudData[[#This Row],[Fraud Risk Score]]&gt;=6,"Medium Risk",TRUE,"Low Risk")</f>
        <v>Low Risk</v>
      </c>
    </row>
    <row r="1190" spans="1:19">
      <c r="A1190">
        <v>1189</v>
      </c>
      <c r="B1190">
        <v>64.45</v>
      </c>
      <c r="C1190">
        <v>10</v>
      </c>
      <c r="D1190" t="s">
        <v>48</v>
      </c>
      <c r="E1190">
        <v>0</v>
      </c>
      <c r="F1190">
        <v>0</v>
      </c>
      <c r="G1190">
        <v>79</v>
      </c>
      <c r="H1190">
        <v>2</v>
      </c>
      <c r="I1190">
        <v>38</v>
      </c>
      <c r="J1190">
        <v>0</v>
      </c>
      <c r="K1190">
        <f>_xlfn.XLOOKUP(FraudData[[#This Row],[amount]],AmountRules[Amount Min],AmountRules[Risk Points],,-1)</f>
        <v>0</v>
      </c>
      <c r="L1190">
        <f>_xlfn.XLOOKUP(FraudData[[#This Row],[transaction_hour]],TimeRules[Hour Min],TimeRules[Risk Points],,-1)</f>
        <v>0</v>
      </c>
      <c r="M1190">
        <f>_xlfn.XLOOKUP(FraudData[[#This Row],[foreign_transaction]],ForeignRules[Foreign Transaction],ForeignRules[Risk Points],0)</f>
        <v>0</v>
      </c>
      <c r="N1190">
        <f>_xlfn.XLOOKUP(FraudData[[#This Row],[location_mismatch]],Table10[Location Mismatch],Table10[Risk Points],0)</f>
        <v>0</v>
      </c>
      <c r="O1190">
        <f>_xlfn.XLOOKUP(FraudData[[#This Row],[device_trust_score]],DeviceRules[Device Min],DeviceRules[Risk Points],,-1)</f>
        <v>0</v>
      </c>
      <c r="P1190">
        <f>_xlfn.XLOOKUP(FraudData[[#This Row],[velocity_last_24h]],VelocityRules[Velocity Min],VelocityRules[Risk Points],,-1)</f>
        <v>0</v>
      </c>
      <c r="Q1190">
        <f>_xlfn.XLOOKUP(FraudData[[#This Row],[merchant_category]],MerchantRules[Merchant Category],MerchantRules[Risk Points],0)</f>
        <v>0</v>
      </c>
      <c r="R1190">
        <f>SUM(FraudData[[#This Row],[Amount Risk]:[Merchant Risk]])</f>
        <v>0</v>
      </c>
      <c r="S1190" t="str" cm="1">
        <f t="array" ref="S1190">_xlfn.IFS(FraudData[[#This Row],[Fraud Risk Score]]&gt;=8,"High Risk",FraudData[[#This Row],[Fraud Risk Score]]&gt;=6,"Medium Risk",TRUE,"Low Risk")</f>
        <v>Low Risk</v>
      </c>
    </row>
    <row r="1191" spans="1:19">
      <c r="A1191">
        <v>1190</v>
      </c>
      <c r="B1191">
        <v>221.69</v>
      </c>
      <c r="C1191">
        <v>21</v>
      </c>
      <c r="D1191" t="s">
        <v>50</v>
      </c>
      <c r="E1191">
        <v>0</v>
      </c>
      <c r="F1191">
        <v>0</v>
      </c>
      <c r="G1191">
        <v>82</v>
      </c>
      <c r="H1191">
        <v>2</v>
      </c>
      <c r="I1191">
        <v>52</v>
      </c>
      <c r="J1191">
        <v>0</v>
      </c>
      <c r="K1191">
        <f>_xlfn.XLOOKUP(FraudData[[#This Row],[amount]],AmountRules[Amount Min],AmountRules[Risk Points],,-1)</f>
        <v>0</v>
      </c>
      <c r="L1191">
        <f>_xlfn.XLOOKUP(FraudData[[#This Row],[transaction_hour]],TimeRules[Hour Min],TimeRules[Risk Points],,-1)</f>
        <v>0</v>
      </c>
      <c r="M1191">
        <f>_xlfn.XLOOKUP(FraudData[[#This Row],[foreign_transaction]],ForeignRules[Foreign Transaction],ForeignRules[Risk Points],0)</f>
        <v>0</v>
      </c>
      <c r="N1191">
        <f>_xlfn.XLOOKUP(FraudData[[#This Row],[location_mismatch]],Table10[Location Mismatch],Table10[Risk Points],0)</f>
        <v>0</v>
      </c>
      <c r="O1191">
        <f>_xlfn.XLOOKUP(FraudData[[#This Row],[device_trust_score]],DeviceRules[Device Min],DeviceRules[Risk Points],,-1)</f>
        <v>0</v>
      </c>
      <c r="P1191">
        <f>_xlfn.XLOOKUP(FraudData[[#This Row],[velocity_last_24h]],VelocityRules[Velocity Min],VelocityRules[Risk Points],,-1)</f>
        <v>0</v>
      </c>
      <c r="Q1191">
        <f>_xlfn.XLOOKUP(FraudData[[#This Row],[merchant_category]],MerchantRules[Merchant Category],MerchantRules[Risk Points],0)</f>
        <v>0</v>
      </c>
      <c r="R1191">
        <f>SUM(FraudData[[#This Row],[Amount Risk]:[Merchant Risk]])</f>
        <v>0</v>
      </c>
      <c r="S1191" t="str" cm="1">
        <f t="array" ref="S1191">_xlfn.IFS(FraudData[[#This Row],[Fraud Risk Score]]&gt;=8,"High Risk",FraudData[[#This Row],[Fraud Risk Score]]&gt;=6,"Medium Risk",TRUE,"Low Risk")</f>
        <v>Low Risk</v>
      </c>
    </row>
    <row r="1192" spans="1:19">
      <c r="A1192">
        <v>1191</v>
      </c>
      <c r="B1192">
        <v>12.55</v>
      </c>
      <c r="C1192">
        <v>9</v>
      </c>
      <c r="D1192" t="s">
        <v>46</v>
      </c>
      <c r="E1192">
        <v>0</v>
      </c>
      <c r="F1192">
        <v>0</v>
      </c>
      <c r="G1192">
        <v>81</v>
      </c>
      <c r="H1192">
        <v>4</v>
      </c>
      <c r="I1192">
        <v>27</v>
      </c>
      <c r="J1192">
        <v>0</v>
      </c>
      <c r="K1192">
        <f>_xlfn.XLOOKUP(FraudData[[#This Row],[amount]],AmountRules[Amount Min],AmountRules[Risk Points],,-1)</f>
        <v>0</v>
      </c>
      <c r="L1192">
        <f>_xlfn.XLOOKUP(FraudData[[#This Row],[transaction_hour]],TimeRules[Hour Min],TimeRules[Risk Points],,-1)</f>
        <v>0</v>
      </c>
      <c r="M1192">
        <f>_xlfn.XLOOKUP(FraudData[[#This Row],[foreign_transaction]],ForeignRules[Foreign Transaction],ForeignRules[Risk Points],0)</f>
        <v>0</v>
      </c>
      <c r="N1192">
        <f>_xlfn.XLOOKUP(FraudData[[#This Row],[location_mismatch]],Table10[Location Mismatch],Table10[Risk Points],0)</f>
        <v>0</v>
      </c>
      <c r="O1192">
        <f>_xlfn.XLOOKUP(FraudData[[#This Row],[device_trust_score]],DeviceRules[Device Min],DeviceRules[Risk Points],,-1)</f>
        <v>0</v>
      </c>
      <c r="P1192">
        <f>_xlfn.XLOOKUP(FraudData[[#This Row],[velocity_last_24h]],VelocityRules[Velocity Min],VelocityRules[Risk Points],,-1)</f>
        <v>0</v>
      </c>
      <c r="Q1192">
        <f>_xlfn.XLOOKUP(FraudData[[#This Row],[merchant_category]],MerchantRules[Merchant Category],MerchantRules[Risk Points],0)</f>
        <v>0</v>
      </c>
      <c r="R1192">
        <f>SUM(FraudData[[#This Row],[Amount Risk]:[Merchant Risk]])</f>
        <v>0</v>
      </c>
      <c r="S1192" t="str" cm="1">
        <f t="array" ref="S1192">_xlfn.IFS(FraudData[[#This Row],[Fraud Risk Score]]&gt;=8,"High Risk",FraudData[[#This Row],[Fraud Risk Score]]&gt;=6,"Medium Risk",TRUE,"Low Risk")</f>
        <v>Low Risk</v>
      </c>
    </row>
    <row r="1193" spans="1:19">
      <c r="A1193">
        <v>1192</v>
      </c>
      <c r="B1193">
        <v>157.08000000000001</v>
      </c>
      <c r="C1193">
        <v>13</v>
      </c>
      <c r="D1193" t="s">
        <v>46</v>
      </c>
      <c r="E1193">
        <v>0</v>
      </c>
      <c r="F1193">
        <v>0</v>
      </c>
      <c r="G1193">
        <v>80</v>
      </c>
      <c r="H1193">
        <v>0</v>
      </c>
      <c r="I1193">
        <v>67</v>
      </c>
      <c r="J1193">
        <v>0</v>
      </c>
      <c r="K1193">
        <f>_xlfn.XLOOKUP(FraudData[[#This Row],[amount]],AmountRules[Amount Min],AmountRules[Risk Points],,-1)</f>
        <v>0</v>
      </c>
      <c r="L1193">
        <f>_xlfn.XLOOKUP(FraudData[[#This Row],[transaction_hour]],TimeRules[Hour Min],TimeRules[Risk Points],,-1)</f>
        <v>0</v>
      </c>
      <c r="M1193">
        <f>_xlfn.XLOOKUP(FraudData[[#This Row],[foreign_transaction]],ForeignRules[Foreign Transaction],ForeignRules[Risk Points],0)</f>
        <v>0</v>
      </c>
      <c r="N1193">
        <f>_xlfn.XLOOKUP(FraudData[[#This Row],[location_mismatch]],Table10[Location Mismatch],Table10[Risk Points],0)</f>
        <v>0</v>
      </c>
      <c r="O1193">
        <f>_xlfn.XLOOKUP(FraudData[[#This Row],[device_trust_score]],DeviceRules[Device Min],DeviceRules[Risk Points],,-1)</f>
        <v>0</v>
      </c>
      <c r="P1193">
        <f>_xlfn.XLOOKUP(FraudData[[#This Row],[velocity_last_24h]],VelocityRules[Velocity Min],VelocityRules[Risk Points],,-1)</f>
        <v>0</v>
      </c>
      <c r="Q1193">
        <f>_xlfn.XLOOKUP(FraudData[[#This Row],[merchant_category]],MerchantRules[Merchant Category],MerchantRules[Risk Points],0)</f>
        <v>0</v>
      </c>
      <c r="R1193">
        <f>SUM(FraudData[[#This Row],[Amount Risk]:[Merchant Risk]])</f>
        <v>0</v>
      </c>
      <c r="S1193" t="str" cm="1">
        <f t="array" ref="S1193">_xlfn.IFS(FraudData[[#This Row],[Fraud Risk Score]]&gt;=8,"High Risk",FraudData[[#This Row],[Fraud Risk Score]]&gt;=6,"Medium Risk",TRUE,"Low Risk")</f>
        <v>Low Risk</v>
      </c>
    </row>
    <row r="1194" spans="1:19">
      <c r="A1194">
        <v>1193</v>
      </c>
      <c r="B1194">
        <v>76.400000000000006</v>
      </c>
      <c r="C1194">
        <v>8</v>
      </c>
      <c r="D1194" t="s">
        <v>46</v>
      </c>
      <c r="E1194">
        <v>0</v>
      </c>
      <c r="F1194">
        <v>0</v>
      </c>
      <c r="G1194">
        <v>26</v>
      </c>
      <c r="H1194">
        <v>6</v>
      </c>
      <c r="I1194">
        <v>29</v>
      </c>
      <c r="J1194">
        <v>0</v>
      </c>
      <c r="K1194">
        <f>_xlfn.XLOOKUP(FraudData[[#This Row],[amount]],AmountRules[Amount Min],AmountRules[Risk Points],,-1)</f>
        <v>0</v>
      </c>
      <c r="L1194">
        <f>_xlfn.XLOOKUP(FraudData[[#This Row],[transaction_hour]],TimeRules[Hour Min],TimeRules[Risk Points],,-1)</f>
        <v>0</v>
      </c>
      <c r="M1194">
        <f>_xlfn.XLOOKUP(FraudData[[#This Row],[foreign_transaction]],ForeignRules[Foreign Transaction],ForeignRules[Risk Points],0)</f>
        <v>0</v>
      </c>
      <c r="N1194">
        <f>_xlfn.XLOOKUP(FraudData[[#This Row],[location_mismatch]],Table10[Location Mismatch],Table10[Risk Points],0)</f>
        <v>0</v>
      </c>
      <c r="O1194">
        <f>_xlfn.XLOOKUP(FraudData[[#This Row],[device_trust_score]],DeviceRules[Device Min],DeviceRules[Risk Points],,-1)</f>
        <v>3</v>
      </c>
      <c r="P1194">
        <f>_xlfn.XLOOKUP(FraudData[[#This Row],[velocity_last_24h]],VelocityRules[Velocity Min],VelocityRules[Risk Points],,-1)</f>
        <v>3</v>
      </c>
      <c r="Q1194">
        <f>_xlfn.XLOOKUP(FraudData[[#This Row],[merchant_category]],MerchantRules[Merchant Category],MerchantRules[Risk Points],0)</f>
        <v>0</v>
      </c>
      <c r="R1194">
        <f>SUM(FraudData[[#This Row],[Amount Risk]:[Merchant Risk]])</f>
        <v>6</v>
      </c>
      <c r="S1194" t="str" cm="1">
        <f t="array" ref="S1194">_xlfn.IFS(FraudData[[#This Row],[Fraud Risk Score]]&gt;=8,"High Risk",FraudData[[#This Row],[Fraud Risk Score]]&gt;=6,"Medium Risk",TRUE,"Low Risk")</f>
        <v>Medium Risk</v>
      </c>
    </row>
    <row r="1195" spans="1:19">
      <c r="A1195">
        <v>1194</v>
      </c>
      <c r="B1195">
        <v>174.6</v>
      </c>
      <c r="C1195">
        <v>19</v>
      </c>
      <c r="D1195" t="s">
        <v>49</v>
      </c>
      <c r="E1195">
        <v>1</v>
      </c>
      <c r="F1195">
        <v>0</v>
      </c>
      <c r="G1195">
        <v>58</v>
      </c>
      <c r="H1195">
        <v>4</v>
      </c>
      <c r="I1195">
        <v>54</v>
      </c>
      <c r="J1195">
        <v>0</v>
      </c>
      <c r="K1195">
        <f>_xlfn.XLOOKUP(FraudData[[#This Row],[amount]],AmountRules[Amount Min],AmountRules[Risk Points],,-1)</f>
        <v>0</v>
      </c>
      <c r="L1195">
        <f>_xlfn.XLOOKUP(FraudData[[#This Row],[transaction_hour]],TimeRules[Hour Min],TimeRules[Risk Points],,-1)</f>
        <v>0</v>
      </c>
      <c r="M1195">
        <f>_xlfn.XLOOKUP(FraudData[[#This Row],[foreign_transaction]],ForeignRules[Foreign Transaction],ForeignRules[Risk Points],0)</f>
        <v>3</v>
      </c>
      <c r="N1195">
        <f>_xlfn.XLOOKUP(FraudData[[#This Row],[location_mismatch]],Table10[Location Mismatch],Table10[Risk Points],0)</f>
        <v>0</v>
      </c>
      <c r="O1195">
        <f>_xlfn.XLOOKUP(FraudData[[#This Row],[device_trust_score]],DeviceRules[Device Min],DeviceRules[Risk Points],,-1)</f>
        <v>1</v>
      </c>
      <c r="P1195">
        <f>_xlfn.XLOOKUP(FraudData[[#This Row],[velocity_last_24h]],VelocityRules[Velocity Min],VelocityRules[Risk Points],,-1)</f>
        <v>0</v>
      </c>
      <c r="Q1195">
        <f>_xlfn.XLOOKUP(FraudData[[#This Row],[merchant_category]],MerchantRules[Merchant Category],MerchantRules[Risk Points],0)</f>
        <v>1</v>
      </c>
      <c r="R1195">
        <f>SUM(FraudData[[#This Row],[Amount Risk]:[Merchant Risk]])</f>
        <v>5</v>
      </c>
      <c r="S1195" t="str" cm="1">
        <f t="array" ref="S1195">_xlfn.IFS(FraudData[[#This Row],[Fraud Risk Score]]&gt;=8,"High Risk",FraudData[[#This Row],[Fraud Risk Score]]&gt;=6,"Medium Risk",TRUE,"Low Risk")</f>
        <v>Low Risk</v>
      </c>
    </row>
    <row r="1196" spans="1:19">
      <c r="A1196">
        <v>1195</v>
      </c>
      <c r="B1196">
        <v>8.43</v>
      </c>
      <c r="C1196">
        <v>20</v>
      </c>
      <c r="D1196" t="s">
        <v>50</v>
      </c>
      <c r="E1196">
        <v>0</v>
      </c>
      <c r="F1196">
        <v>0</v>
      </c>
      <c r="G1196">
        <v>73</v>
      </c>
      <c r="H1196">
        <v>3</v>
      </c>
      <c r="I1196">
        <v>40</v>
      </c>
      <c r="J1196">
        <v>0</v>
      </c>
      <c r="K1196">
        <f>_xlfn.XLOOKUP(FraudData[[#This Row],[amount]],AmountRules[Amount Min],AmountRules[Risk Points],,-1)</f>
        <v>0</v>
      </c>
      <c r="L1196">
        <f>_xlfn.XLOOKUP(FraudData[[#This Row],[transaction_hour]],TimeRules[Hour Min],TimeRules[Risk Points],,-1)</f>
        <v>0</v>
      </c>
      <c r="M1196">
        <f>_xlfn.XLOOKUP(FraudData[[#This Row],[foreign_transaction]],ForeignRules[Foreign Transaction],ForeignRules[Risk Points],0)</f>
        <v>0</v>
      </c>
      <c r="N1196">
        <f>_xlfn.XLOOKUP(FraudData[[#This Row],[location_mismatch]],Table10[Location Mismatch],Table10[Risk Points],0)</f>
        <v>0</v>
      </c>
      <c r="O1196">
        <f>_xlfn.XLOOKUP(FraudData[[#This Row],[device_trust_score]],DeviceRules[Device Min],DeviceRules[Risk Points],,-1)</f>
        <v>0</v>
      </c>
      <c r="P1196">
        <f>_xlfn.XLOOKUP(FraudData[[#This Row],[velocity_last_24h]],VelocityRules[Velocity Min],VelocityRules[Risk Points],,-1)</f>
        <v>0</v>
      </c>
      <c r="Q1196">
        <f>_xlfn.XLOOKUP(FraudData[[#This Row],[merchant_category]],MerchantRules[Merchant Category],MerchantRules[Risk Points],0)</f>
        <v>0</v>
      </c>
      <c r="R1196">
        <f>SUM(FraudData[[#This Row],[Amount Risk]:[Merchant Risk]])</f>
        <v>0</v>
      </c>
      <c r="S1196" t="str" cm="1">
        <f t="array" ref="S1196">_xlfn.IFS(FraudData[[#This Row],[Fraud Risk Score]]&gt;=8,"High Risk",FraudData[[#This Row],[Fraud Risk Score]]&gt;=6,"Medium Risk",TRUE,"Low Risk")</f>
        <v>Low Risk</v>
      </c>
    </row>
    <row r="1197" spans="1:19">
      <c r="A1197">
        <v>1196</v>
      </c>
      <c r="B1197">
        <v>369.38</v>
      </c>
      <c r="C1197">
        <v>9</v>
      </c>
      <c r="D1197" t="s">
        <v>49</v>
      </c>
      <c r="E1197">
        <v>0</v>
      </c>
      <c r="F1197">
        <v>0</v>
      </c>
      <c r="G1197">
        <v>88</v>
      </c>
      <c r="H1197">
        <v>1</v>
      </c>
      <c r="I1197">
        <v>55</v>
      </c>
      <c r="J1197">
        <v>0</v>
      </c>
      <c r="K1197">
        <f>_xlfn.XLOOKUP(FraudData[[#This Row],[amount]],AmountRules[Amount Min],AmountRules[Risk Points],,-1)</f>
        <v>0</v>
      </c>
      <c r="L1197">
        <f>_xlfn.XLOOKUP(FraudData[[#This Row],[transaction_hour]],TimeRules[Hour Min],TimeRules[Risk Points],,-1)</f>
        <v>0</v>
      </c>
      <c r="M1197">
        <f>_xlfn.XLOOKUP(FraudData[[#This Row],[foreign_transaction]],ForeignRules[Foreign Transaction],ForeignRules[Risk Points],0)</f>
        <v>0</v>
      </c>
      <c r="N1197">
        <f>_xlfn.XLOOKUP(FraudData[[#This Row],[location_mismatch]],Table10[Location Mismatch],Table10[Risk Points],0)</f>
        <v>0</v>
      </c>
      <c r="O1197">
        <f>_xlfn.XLOOKUP(FraudData[[#This Row],[device_trust_score]],DeviceRules[Device Min],DeviceRules[Risk Points],,-1)</f>
        <v>0</v>
      </c>
      <c r="P1197">
        <f>_xlfn.XLOOKUP(FraudData[[#This Row],[velocity_last_24h]],VelocityRules[Velocity Min],VelocityRules[Risk Points],,-1)</f>
        <v>0</v>
      </c>
      <c r="Q1197">
        <f>_xlfn.XLOOKUP(FraudData[[#This Row],[merchant_category]],MerchantRules[Merchant Category],MerchantRules[Risk Points],0)</f>
        <v>1</v>
      </c>
      <c r="R1197">
        <f>SUM(FraudData[[#This Row],[Amount Risk]:[Merchant Risk]])</f>
        <v>1</v>
      </c>
      <c r="S1197" t="str" cm="1">
        <f t="array" ref="S1197">_xlfn.IFS(FraudData[[#This Row],[Fraud Risk Score]]&gt;=8,"High Risk",FraudData[[#This Row],[Fraud Risk Score]]&gt;=6,"Medium Risk",TRUE,"Low Risk")</f>
        <v>Low Risk</v>
      </c>
    </row>
    <row r="1198" spans="1:19">
      <c r="A1198">
        <v>1197</v>
      </c>
      <c r="B1198">
        <v>653.42999999999995</v>
      </c>
      <c r="C1198">
        <v>21</v>
      </c>
      <c r="D1198" t="s">
        <v>47</v>
      </c>
      <c r="E1198">
        <v>1</v>
      </c>
      <c r="F1198">
        <v>0</v>
      </c>
      <c r="G1198">
        <v>32</v>
      </c>
      <c r="H1198">
        <v>3</v>
      </c>
      <c r="I1198">
        <v>30</v>
      </c>
      <c r="J1198">
        <v>0</v>
      </c>
      <c r="K1198">
        <f>_xlfn.XLOOKUP(FraudData[[#This Row],[amount]],AmountRules[Amount Min],AmountRules[Risk Points],,-1)</f>
        <v>1</v>
      </c>
      <c r="L1198">
        <f>_xlfn.XLOOKUP(FraudData[[#This Row],[transaction_hour]],TimeRules[Hour Min],TimeRules[Risk Points],,-1)</f>
        <v>0</v>
      </c>
      <c r="M1198">
        <f>_xlfn.XLOOKUP(FraudData[[#This Row],[foreign_transaction]],ForeignRules[Foreign Transaction],ForeignRules[Risk Points],0)</f>
        <v>3</v>
      </c>
      <c r="N1198">
        <f>_xlfn.XLOOKUP(FraudData[[#This Row],[location_mismatch]],Table10[Location Mismatch],Table10[Risk Points],0)</f>
        <v>0</v>
      </c>
      <c r="O1198">
        <f>_xlfn.XLOOKUP(FraudData[[#This Row],[device_trust_score]],DeviceRules[Device Min],DeviceRules[Risk Points],,-1)</f>
        <v>2</v>
      </c>
      <c r="P1198">
        <f>_xlfn.XLOOKUP(FraudData[[#This Row],[velocity_last_24h]],VelocityRules[Velocity Min],VelocityRules[Risk Points],,-1)</f>
        <v>0</v>
      </c>
      <c r="Q1198">
        <f>_xlfn.XLOOKUP(FraudData[[#This Row],[merchant_category]],MerchantRules[Merchant Category],MerchantRules[Risk Points],0)</f>
        <v>0</v>
      </c>
      <c r="R1198">
        <f>SUM(FraudData[[#This Row],[Amount Risk]:[Merchant Risk]])</f>
        <v>6</v>
      </c>
      <c r="S1198" t="str" cm="1">
        <f t="array" ref="S1198">_xlfn.IFS(FraudData[[#This Row],[Fraud Risk Score]]&gt;=8,"High Risk",FraudData[[#This Row],[Fraud Risk Score]]&gt;=6,"Medium Risk",TRUE,"Low Risk")</f>
        <v>Medium Risk</v>
      </c>
    </row>
    <row r="1199" spans="1:19">
      <c r="A1199">
        <v>1198</v>
      </c>
      <c r="B1199">
        <v>624.57000000000005</v>
      </c>
      <c r="C1199">
        <v>8</v>
      </c>
      <c r="D1199" t="s">
        <v>46</v>
      </c>
      <c r="E1199">
        <v>0</v>
      </c>
      <c r="F1199">
        <v>0</v>
      </c>
      <c r="G1199">
        <v>93</v>
      </c>
      <c r="H1199">
        <v>1</v>
      </c>
      <c r="I1199">
        <v>20</v>
      </c>
      <c r="J1199">
        <v>0</v>
      </c>
      <c r="K1199">
        <f>_xlfn.XLOOKUP(FraudData[[#This Row],[amount]],AmountRules[Amount Min],AmountRules[Risk Points],,-1)</f>
        <v>1</v>
      </c>
      <c r="L1199">
        <f>_xlfn.XLOOKUP(FraudData[[#This Row],[transaction_hour]],TimeRules[Hour Min],TimeRules[Risk Points],,-1)</f>
        <v>0</v>
      </c>
      <c r="M1199">
        <f>_xlfn.XLOOKUP(FraudData[[#This Row],[foreign_transaction]],ForeignRules[Foreign Transaction],ForeignRules[Risk Points],0)</f>
        <v>0</v>
      </c>
      <c r="N1199">
        <f>_xlfn.XLOOKUP(FraudData[[#This Row],[location_mismatch]],Table10[Location Mismatch],Table10[Risk Points],0)</f>
        <v>0</v>
      </c>
      <c r="O1199">
        <f>_xlfn.XLOOKUP(FraudData[[#This Row],[device_trust_score]],DeviceRules[Device Min],DeviceRules[Risk Points],,-1)</f>
        <v>0</v>
      </c>
      <c r="P1199">
        <f>_xlfn.XLOOKUP(FraudData[[#This Row],[velocity_last_24h]],VelocityRules[Velocity Min],VelocityRules[Risk Points],,-1)</f>
        <v>0</v>
      </c>
      <c r="Q1199">
        <f>_xlfn.XLOOKUP(FraudData[[#This Row],[merchant_category]],MerchantRules[Merchant Category],MerchantRules[Risk Points],0)</f>
        <v>0</v>
      </c>
      <c r="R1199">
        <f>SUM(FraudData[[#This Row],[Amount Risk]:[Merchant Risk]])</f>
        <v>1</v>
      </c>
      <c r="S1199" t="str" cm="1">
        <f t="array" ref="S1199">_xlfn.IFS(FraudData[[#This Row],[Fraud Risk Score]]&gt;=8,"High Risk",FraudData[[#This Row],[Fraud Risk Score]]&gt;=6,"Medium Risk",TRUE,"Low Risk")</f>
        <v>Low Risk</v>
      </c>
    </row>
    <row r="1200" spans="1:19">
      <c r="A1200">
        <v>1199</v>
      </c>
      <c r="B1200">
        <v>249.28</v>
      </c>
      <c r="C1200">
        <v>4</v>
      </c>
      <c r="D1200" t="s">
        <v>50</v>
      </c>
      <c r="E1200">
        <v>0</v>
      </c>
      <c r="F1200">
        <v>0</v>
      </c>
      <c r="G1200">
        <v>82</v>
      </c>
      <c r="H1200">
        <v>1</v>
      </c>
      <c r="I1200">
        <v>23</v>
      </c>
      <c r="J1200">
        <v>0</v>
      </c>
      <c r="K1200">
        <f>_xlfn.XLOOKUP(FraudData[[#This Row],[amount]],AmountRules[Amount Min],AmountRules[Risk Points],,-1)</f>
        <v>0</v>
      </c>
      <c r="L1200">
        <f>_xlfn.XLOOKUP(FraudData[[#This Row],[transaction_hour]],TimeRules[Hour Min],TimeRules[Risk Points],,-1)</f>
        <v>0</v>
      </c>
      <c r="M1200">
        <f>_xlfn.XLOOKUP(FraudData[[#This Row],[foreign_transaction]],ForeignRules[Foreign Transaction],ForeignRules[Risk Points],0)</f>
        <v>0</v>
      </c>
      <c r="N1200">
        <f>_xlfn.XLOOKUP(FraudData[[#This Row],[location_mismatch]],Table10[Location Mismatch],Table10[Risk Points],0)</f>
        <v>0</v>
      </c>
      <c r="O1200">
        <f>_xlfn.XLOOKUP(FraudData[[#This Row],[device_trust_score]],DeviceRules[Device Min],DeviceRules[Risk Points],,-1)</f>
        <v>0</v>
      </c>
      <c r="P1200">
        <f>_xlfn.XLOOKUP(FraudData[[#This Row],[velocity_last_24h]],VelocityRules[Velocity Min],VelocityRules[Risk Points],,-1)</f>
        <v>0</v>
      </c>
      <c r="Q1200">
        <f>_xlfn.XLOOKUP(FraudData[[#This Row],[merchant_category]],MerchantRules[Merchant Category],MerchantRules[Risk Points],0)</f>
        <v>0</v>
      </c>
      <c r="R1200">
        <f>SUM(FraudData[[#This Row],[Amount Risk]:[Merchant Risk]])</f>
        <v>0</v>
      </c>
      <c r="S1200" t="str" cm="1">
        <f t="array" ref="S1200">_xlfn.IFS(FraudData[[#This Row],[Fraud Risk Score]]&gt;=8,"High Risk",FraudData[[#This Row],[Fraud Risk Score]]&gt;=6,"Medium Risk",TRUE,"Low Risk")</f>
        <v>Low Risk</v>
      </c>
    </row>
    <row r="1201" spans="1:19">
      <c r="A1201">
        <v>1200</v>
      </c>
      <c r="B1201">
        <v>25.09</v>
      </c>
      <c r="C1201">
        <v>7</v>
      </c>
      <c r="D1201" t="s">
        <v>46</v>
      </c>
      <c r="E1201">
        <v>0</v>
      </c>
      <c r="F1201">
        <v>0</v>
      </c>
      <c r="G1201">
        <v>67</v>
      </c>
      <c r="H1201">
        <v>4</v>
      </c>
      <c r="I1201">
        <v>47</v>
      </c>
      <c r="J1201">
        <v>0</v>
      </c>
      <c r="K1201">
        <f>_xlfn.XLOOKUP(FraudData[[#This Row],[amount]],AmountRules[Amount Min],AmountRules[Risk Points],,-1)</f>
        <v>0</v>
      </c>
      <c r="L1201">
        <f>_xlfn.XLOOKUP(FraudData[[#This Row],[transaction_hour]],TimeRules[Hour Min],TimeRules[Risk Points],,-1)</f>
        <v>0</v>
      </c>
      <c r="M1201">
        <f>_xlfn.XLOOKUP(FraudData[[#This Row],[foreign_transaction]],ForeignRules[Foreign Transaction],ForeignRules[Risk Points],0)</f>
        <v>0</v>
      </c>
      <c r="N1201">
        <f>_xlfn.XLOOKUP(FraudData[[#This Row],[location_mismatch]],Table10[Location Mismatch],Table10[Risk Points],0)</f>
        <v>0</v>
      </c>
      <c r="O1201">
        <f>_xlfn.XLOOKUP(FraudData[[#This Row],[device_trust_score]],DeviceRules[Device Min],DeviceRules[Risk Points],,-1)</f>
        <v>1</v>
      </c>
      <c r="P1201">
        <f>_xlfn.XLOOKUP(FraudData[[#This Row],[velocity_last_24h]],VelocityRules[Velocity Min],VelocityRules[Risk Points],,-1)</f>
        <v>0</v>
      </c>
      <c r="Q1201">
        <f>_xlfn.XLOOKUP(FraudData[[#This Row],[merchant_category]],MerchantRules[Merchant Category],MerchantRules[Risk Points],0)</f>
        <v>0</v>
      </c>
      <c r="R1201">
        <f>SUM(FraudData[[#This Row],[Amount Risk]:[Merchant Risk]])</f>
        <v>1</v>
      </c>
      <c r="S1201" t="str" cm="1">
        <f t="array" ref="S1201">_xlfn.IFS(FraudData[[#This Row],[Fraud Risk Score]]&gt;=8,"High Risk",FraudData[[#This Row],[Fraud Risk Score]]&gt;=6,"Medium Risk",TRUE,"Low Risk")</f>
        <v>Low Risk</v>
      </c>
    </row>
    <row r="1202" spans="1:19">
      <c r="A1202">
        <v>1201</v>
      </c>
      <c r="B1202">
        <v>255.58</v>
      </c>
      <c r="C1202">
        <v>10</v>
      </c>
      <c r="D1202" t="s">
        <v>49</v>
      </c>
      <c r="E1202">
        <v>0</v>
      </c>
      <c r="F1202">
        <v>0</v>
      </c>
      <c r="G1202">
        <v>86</v>
      </c>
      <c r="H1202">
        <v>0</v>
      </c>
      <c r="I1202">
        <v>58</v>
      </c>
      <c r="J1202">
        <v>0</v>
      </c>
      <c r="K1202">
        <f>_xlfn.XLOOKUP(FraudData[[#This Row],[amount]],AmountRules[Amount Min],AmountRules[Risk Points],,-1)</f>
        <v>0</v>
      </c>
      <c r="L1202">
        <f>_xlfn.XLOOKUP(FraudData[[#This Row],[transaction_hour]],TimeRules[Hour Min],TimeRules[Risk Points],,-1)</f>
        <v>0</v>
      </c>
      <c r="M1202">
        <f>_xlfn.XLOOKUP(FraudData[[#This Row],[foreign_transaction]],ForeignRules[Foreign Transaction],ForeignRules[Risk Points],0)</f>
        <v>0</v>
      </c>
      <c r="N1202">
        <f>_xlfn.XLOOKUP(FraudData[[#This Row],[location_mismatch]],Table10[Location Mismatch],Table10[Risk Points],0)</f>
        <v>0</v>
      </c>
      <c r="O1202">
        <f>_xlfn.XLOOKUP(FraudData[[#This Row],[device_trust_score]],DeviceRules[Device Min],DeviceRules[Risk Points],,-1)</f>
        <v>0</v>
      </c>
      <c r="P1202">
        <f>_xlfn.XLOOKUP(FraudData[[#This Row],[velocity_last_24h]],VelocityRules[Velocity Min],VelocityRules[Risk Points],,-1)</f>
        <v>0</v>
      </c>
      <c r="Q1202">
        <f>_xlfn.XLOOKUP(FraudData[[#This Row],[merchant_category]],MerchantRules[Merchant Category],MerchantRules[Risk Points],0)</f>
        <v>1</v>
      </c>
      <c r="R1202">
        <f>SUM(FraudData[[#This Row],[Amount Risk]:[Merchant Risk]])</f>
        <v>1</v>
      </c>
      <c r="S1202" t="str" cm="1">
        <f t="array" ref="S1202">_xlfn.IFS(FraudData[[#This Row],[Fraud Risk Score]]&gt;=8,"High Risk",FraudData[[#This Row],[Fraud Risk Score]]&gt;=6,"Medium Risk",TRUE,"Low Risk")</f>
        <v>Low Risk</v>
      </c>
    </row>
    <row r="1203" spans="1:19">
      <c r="A1203">
        <v>1202</v>
      </c>
      <c r="B1203">
        <v>4.4800000000000004</v>
      </c>
      <c r="C1203">
        <v>0</v>
      </c>
      <c r="D1203" t="s">
        <v>49</v>
      </c>
      <c r="E1203">
        <v>1</v>
      </c>
      <c r="F1203">
        <v>0</v>
      </c>
      <c r="G1203">
        <v>76</v>
      </c>
      <c r="H1203">
        <v>1</v>
      </c>
      <c r="I1203">
        <v>20</v>
      </c>
      <c r="J1203">
        <v>0</v>
      </c>
      <c r="K1203">
        <f>_xlfn.XLOOKUP(FraudData[[#This Row],[amount]],AmountRules[Amount Min],AmountRules[Risk Points],,-1)</f>
        <v>0</v>
      </c>
      <c r="L1203">
        <f>_xlfn.XLOOKUP(FraudData[[#This Row],[transaction_hour]],TimeRules[Hour Min],TimeRules[Risk Points],,-1)</f>
        <v>3</v>
      </c>
      <c r="M1203">
        <f>_xlfn.XLOOKUP(FraudData[[#This Row],[foreign_transaction]],ForeignRules[Foreign Transaction],ForeignRules[Risk Points],0)</f>
        <v>3</v>
      </c>
      <c r="N1203">
        <f>_xlfn.XLOOKUP(FraudData[[#This Row],[location_mismatch]],Table10[Location Mismatch],Table10[Risk Points],0)</f>
        <v>0</v>
      </c>
      <c r="O1203">
        <f>_xlfn.XLOOKUP(FraudData[[#This Row],[device_trust_score]],DeviceRules[Device Min],DeviceRules[Risk Points],,-1)</f>
        <v>0</v>
      </c>
      <c r="P1203">
        <f>_xlfn.XLOOKUP(FraudData[[#This Row],[velocity_last_24h]],VelocityRules[Velocity Min],VelocityRules[Risk Points],,-1)</f>
        <v>0</v>
      </c>
      <c r="Q1203">
        <f>_xlfn.XLOOKUP(FraudData[[#This Row],[merchant_category]],MerchantRules[Merchant Category],MerchantRules[Risk Points],0)</f>
        <v>1</v>
      </c>
      <c r="R1203">
        <f>SUM(FraudData[[#This Row],[Amount Risk]:[Merchant Risk]])</f>
        <v>7</v>
      </c>
      <c r="S1203" t="str" cm="1">
        <f t="array" ref="S1203">_xlfn.IFS(FraudData[[#This Row],[Fraud Risk Score]]&gt;=8,"High Risk",FraudData[[#This Row],[Fraud Risk Score]]&gt;=6,"Medium Risk",TRUE,"Low Risk")</f>
        <v>Medium Risk</v>
      </c>
    </row>
    <row r="1204" spans="1:19">
      <c r="A1204">
        <v>1203</v>
      </c>
      <c r="B1204">
        <v>4.03</v>
      </c>
      <c r="C1204">
        <v>20</v>
      </c>
      <c r="D1204" t="s">
        <v>49</v>
      </c>
      <c r="E1204">
        <v>0</v>
      </c>
      <c r="F1204">
        <v>0</v>
      </c>
      <c r="G1204">
        <v>57</v>
      </c>
      <c r="H1204">
        <v>0</v>
      </c>
      <c r="I1204">
        <v>19</v>
      </c>
      <c r="J1204">
        <v>0</v>
      </c>
      <c r="K1204">
        <f>_xlfn.XLOOKUP(FraudData[[#This Row],[amount]],AmountRules[Amount Min],AmountRules[Risk Points],,-1)</f>
        <v>0</v>
      </c>
      <c r="L1204">
        <f>_xlfn.XLOOKUP(FraudData[[#This Row],[transaction_hour]],TimeRules[Hour Min],TimeRules[Risk Points],,-1)</f>
        <v>0</v>
      </c>
      <c r="M1204">
        <f>_xlfn.XLOOKUP(FraudData[[#This Row],[foreign_transaction]],ForeignRules[Foreign Transaction],ForeignRules[Risk Points],0)</f>
        <v>0</v>
      </c>
      <c r="N1204">
        <f>_xlfn.XLOOKUP(FraudData[[#This Row],[location_mismatch]],Table10[Location Mismatch],Table10[Risk Points],0)</f>
        <v>0</v>
      </c>
      <c r="O1204">
        <f>_xlfn.XLOOKUP(FraudData[[#This Row],[device_trust_score]],DeviceRules[Device Min],DeviceRules[Risk Points],,-1)</f>
        <v>1</v>
      </c>
      <c r="P1204">
        <f>_xlfn.XLOOKUP(FraudData[[#This Row],[velocity_last_24h]],VelocityRules[Velocity Min],VelocityRules[Risk Points],,-1)</f>
        <v>0</v>
      </c>
      <c r="Q1204">
        <f>_xlfn.XLOOKUP(FraudData[[#This Row],[merchant_category]],MerchantRules[Merchant Category],MerchantRules[Risk Points],0)</f>
        <v>1</v>
      </c>
      <c r="R1204">
        <f>SUM(FraudData[[#This Row],[Amount Risk]:[Merchant Risk]])</f>
        <v>2</v>
      </c>
      <c r="S1204" t="str" cm="1">
        <f t="array" ref="S1204">_xlfn.IFS(FraudData[[#This Row],[Fraud Risk Score]]&gt;=8,"High Risk",FraudData[[#This Row],[Fraud Risk Score]]&gt;=6,"Medium Risk",TRUE,"Low Risk")</f>
        <v>Low Risk</v>
      </c>
    </row>
    <row r="1205" spans="1:19">
      <c r="A1205">
        <v>1204</v>
      </c>
      <c r="B1205">
        <v>70.38</v>
      </c>
      <c r="C1205">
        <v>9</v>
      </c>
      <c r="D1205" t="s">
        <v>46</v>
      </c>
      <c r="E1205">
        <v>0</v>
      </c>
      <c r="F1205">
        <v>0</v>
      </c>
      <c r="G1205">
        <v>44</v>
      </c>
      <c r="H1205">
        <v>1</v>
      </c>
      <c r="I1205">
        <v>47</v>
      </c>
      <c r="J1205">
        <v>0</v>
      </c>
      <c r="K1205">
        <f>_xlfn.XLOOKUP(FraudData[[#This Row],[amount]],AmountRules[Amount Min],AmountRules[Risk Points],,-1)</f>
        <v>0</v>
      </c>
      <c r="L1205">
        <f>_xlfn.XLOOKUP(FraudData[[#This Row],[transaction_hour]],TimeRules[Hour Min],TimeRules[Risk Points],,-1)</f>
        <v>0</v>
      </c>
      <c r="M1205">
        <f>_xlfn.XLOOKUP(FraudData[[#This Row],[foreign_transaction]],ForeignRules[Foreign Transaction],ForeignRules[Risk Points],0)</f>
        <v>0</v>
      </c>
      <c r="N1205">
        <f>_xlfn.XLOOKUP(FraudData[[#This Row],[location_mismatch]],Table10[Location Mismatch],Table10[Risk Points],0)</f>
        <v>0</v>
      </c>
      <c r="O1205">
        <f>_xlfn.XLOOKUP(FraudData[[#This Row],[device_trust_score]],DeviceRules[Device Min],DeviceRules[Risk Points],,-1)</f>
        <v>2</v>
      </c>
      <c r="P1205">
        <f>_xlfn.XLOOKUP(FraudData[[#This Row],[velocity_last_24h]],VelocityRules[Velocity Min],VelocityRules[Risk Points],,-1)</f>
        <v>0</v>
      </c>
      <c r="Q1205">
        <f>_xlfn.XLOOKUP(FraudData[[#This Row],[merchant_category]],MerchantRules[Merchant Category],MerchantRules[Risk Points],0)</f>
        <v>0</v>
      </c>
      <c r="R1205">
        <f>SUM(FraudData[[#This Row],[Amount Risk]:[Merchant Risk]])</f>
        <v>2</v>
      </c>
      <c r="S1205" t="str" cm="1">
        <f t="array" ref="S1205">_xlfn.IFS(FraudData[[#This Row],[Fraud Risk Score]]&gt;=8,"High Risk",FraudData[[#This Row],[Fraud Risk Score]]&gt;=6,"Medium Risk",TRUE,"Low Risk")</f>
        <v>Low Risk</v>
      </c>
    </row>
    <row r="1206" spans="1:19">
      <c r="A1206">
        <v>1205</v>
      </c>
      <c r="B1206">
        <v>120.72</v>
      </c>
      <c r="C1206">
        <v>0</v>
      </c>
      <c r="D1206" t="s">
        <v>50</v>
      </c>
      <c r="E1206">
        <v>0</v>
      </c>
      <c r="F1206">
        <v>0</v>
      </c>
      <c r="G1206">
        <v>83</v>
      </c>
      <c r="H1206">
        <v>4</v>
      </c>
      <c r="I1206">
        <v>45</v>
      </c>
      <c r="J1206">
        <v>0</v>
      </c>
      <c r="K1206">
        <f>_xlfn.XLOOKUP(FraudData[[#This Row],[amount]],AmountRules[Amount Min],AmountRules[Risk Points],,-1)</f>
        <v>0</v>
      </c>
      <c r="L1206">
        <f>_xlfn.XLOOKUP(FraudData[[#This Row],[transaction_hour]],TimeRules[Hour Min],TimeRules[Risk Points],,-1)</f>
        <v>3</v>
      </c>
      <c r="M1206">
        <f>_xlfn.XLOOKUP(FraudData[[#This Row],[foreign_transaction]],ForeignRules[Foreign Transaction],ForeignRules[Risk Points],0)</f>
        <v>0</v>
      </c>
      <c r="N1206">
        <f>_xlfn.XLOOKUP(FraudData[[#This Row],[location_mismatch]],Table10[Location Mismatch],Table10[Risk Points],0)</f>
        <v>0</v>
      </c>
      <c r="O1206">
        <f>_xlfn.XLOOKUP(FraudData[[#This Row],[device_trust_score]],DeviceRules[Device Min],DeviceRules[Risk Points],,-1)</f>
        <v>0</v>
      </c>
      <c r="P1206">
        <f>_xlfn.XLOOKUP(FraudData[[#This Row],[velocity_last_24h]],VelocityRules[Velocity Min],VelocityRules[Risk Points],,-1)</f>
        <v>0</v>
      </c>
      <c r="Q1206">
        <f>_xlfn.XLOOKUP(FraudData[[#This Row],[merchant_category]],MerchantRules[Merchant Category],MerchantRules[Risk Points],0)</f>
        <v>0</v>
      </c>
      <c r="R1206">
        <f>SUM(FraudData[[#This Row],[Amount Risk]:[Merchant Risk]])</f>
        <v>3</v>
      </c>
      <c r="S1206" t="str" cm="1">
        <f t="array" ref="S1206">_xlfn.IFS(FraudData[[#This Row],[Fraud Risk Score]]&gt;=8,"High Risk",FraudData[[#This Row],[Fraud Risk Score]]&gt;=6,"Medium Risk",TRUE,"Low Risk")</f>
        <v>Low Risk</v>
      </c>
    </row>
    <row r="1207" spans="1:19">
      <c r="A1207">
        <v>1206</v>
      </c>
      <c r="B1207">
        <v>264.86</v>
      </c>
      <c r="C1207">
        <v>21</v>
      </c>
      <c r="D1207" t="s">
        <v>50</v>
      </c>
      <c r="E1207">
        <v>0</v>
      </c>
      <c r="F1207">
        <v>0</v>
      </c>
      <c r="G1207">
        <v>84</v>
      </c>
      <c r="H1207">
        <v>3</v>
      </c>
      <c r="I1207">
        <v>66</v>
      </c>
      <c r="J1207">
        <v>0</v>
      </c>
      <c r="K1207">
        <f>_xlfn.XLOOKUP(FraudData[[#This Row],[amount]],AmountRules[Amount Min],AmountRules[Risk Points],,-1)</f>
        <v>0</v>
      </c>
      <c r="L1207">
        <f>_xlfn.XLOOKUP(FraudData[[#This Row],[transaction_hour]],TimeRules[Hour Min],TimeRules[Risk Points],,-1)</f>
        <v>0</v>
      </c>
      <c r="M1207">
        <f>_xlfn.XLOOKUP(FraudData[[#This Row],[foreign_transaction]],ForeignRules[Foreign Transaction],ForeignRules[Risk Points],0)</f>
        <v>0</v>
      </c>
      <c r="N1207">
        <f>_xlfn.XLOOKUP(FraudData[[#This Row],[location_mismatch]],Table10[Location Mismatch],Table10[Risk Points],0)</f>
        <v>0</v>
      </c>
      <c r="O1207">
        <f>_xlfn.XLOOKUP(FraudData[[#This Row],[device_trust_score]],DeviceRules[Device Min],DeviceRules[Risk Points],,-1)</f>
        <v>0</v>
      </c>
      <c r="P1207">
        <f>_xlfn.XLOOKUP(FraudData[[#This Row],[velocity_last_24h]],VelocityRules[Velocity Min],VelocityRules[Risk Points],,-1)</f>
        <v>0</v>
      </c>
      <c r="Q1207">
        <f>_xlfn.XLOOKUP(FraudData[[#This Row],[merchant_category]],MerchantRules[Merchant Category],MerchantRules[Risk Points],0)</f>
        <v>0</v>
      </c>
      <c r="R1207">
        <f>SUM(FraudData[[#This Row],[Amount Risk]:[Merchant Risk]])</f>
        <v>0</v>
      </c>
      <c r="S1207" t="str" cm="1">
        <f t="array" ref="S1207">_xlfn.IFS(FraudData[[#This Row],[Fraud Risk Score]]&gt;=8,"High Risk",FraudData[[#This Row],[Fraud Risk Score]]&gt;=6,"Medium Risk",TRUE,"Low Risk")</f>
        <v>Low Risk</v>
      </c>
    </row>
    <row r="1208" spans="1:19">
      <c r="A1208">
        <v>1207</v>
      </c>
      <c r="B1208">
        <v>206.96</v>
      </c>
      <c r="C1208">
        <v>6</v>
      </c>
      <c r="D1208" t="s">
        <v>47</v>
      </c>
      <c r="E1208">
        <v>0</v>
      </c>
      <c r="F1208">
        <v>0</v>
      </c>
      <c r="G1208">
        <v>87</v>
      </c>
      <c r="H1208">
        <v>1</v>
      </c>
      <c r="I1208">
        <v>66</v>
      </c>
      <c r="J1208">
        <v>0</v>
      </c>
      <c r="K1208">
        <f>_xlfn.XLOOKUP(FraudData[[#This Row],[amount]],AmountRules[Amount Min],AmountRules[Risk Points],,-1)</f>
        <v>0</v>
      </c>
      <c r="L1208">
        <f>_xlfn.XLOOKUP(FraudData[[#This Row],[transaction_hour]],TimeRules[Hour Min],TimeRules[Risk Points],,-1)</f>
        <v>0</v>
      </c>
      <c r="M1208">
        <f>_xlfn.XLOOKUP(FraudData[[#This Row],[foreign_transaction]],ForeignRules[Foreign Transaction],ForeignRules[Risk Points],0)</f>
        <v>0</v>
      </c>
      <c r="N1208">
        <f>_xlfn.XLOOKUP(FraudData[[#This Row],[location_mismatch]],Table10[Location Mismatch],Table10[Risk Points],0)</f>
        <v>0</v>
      </c>
      <c r="O1208">
        <f>_xlfn.XLOOKUP(FraudData[[#This Row],[device_trust_score]],DeviceRules[Device Min],DeviceRules[Risk Points],,-1)</f>
        <v>0</v>
      </c>
      <c r="P1208">
        <f>_xlfn.XLOOKUP(FraudData[[#This Row],[velocity_last_24h]],VelocityRules[Velocity Min],VelocityRules[Risk Points],,-1)</f>
        <v>0</v>
      </c>
      <c r="Q1208">
        <f>_xlfn.XLOOKUP(FraudData[[#This Row],[merchant_category]],MerchantRules[Merchant Category],MerchantRules[Risk Points],0)</f>
        <v>0</v>
      </c>
      <c r="R1208">
        <f>SUM(FraudData[[#This Row],[Amount Risk]:[Merchant Risk]])</f>
        <v>0</v>
      </c>
      <c r="S1208" t="str" cm="1">
        <f t="array" ref="S1208">_xlfn.IFS(FraudData[[#This Row],[Fraud Risk Score]]&gt;=8,"High Risk",FraudData[[#This Row],[Fraud Risk Score]]&gt;=6,"Medium Risk",TRUE,"Low Risk")</f>
        <v>Low Risk</v>
      </c>
    </row>
    <row r="1209" spans="1:19">
      <c r="A1209">
        <v>1208</v>
      </c>
      <c r="B1209">
        <v>106.27</v>
      </c>
      <c r="C1209">
        <v>13</v>
      </c>
      <c r="D1209" t="s">
        <v>46</v>
      </c>
      <c r="E1209">
        <v>0</v>
      </c>
      <c r="F1209">
        <v>0</v>
      </c>
      <c r="G1209">
        <v>80</v>
      </c>
      <c r="H1209">
        <v>0</v>
      </c>
      <c r="I1209">
        <v>60</v>
      </c>
      <c r="J1209">
        <v>0</v>
      </c>
      <c r="K1209">
        <f>_xlfn.XLOOKUP(FraudData[[#This Row],[amount]],AmountRules[Amount Min],AmountRules[Risk Points],,-1)</f>
        <v>0</v>
      </c>
      <c r="L1209">
        <f>_xlfn.XLOOKUP(FraudData[[#This Row],[transaction_hour]],TimeRules[Hour Min],TimeRules[Risk Points],,-1)</f>
        <v>0</v>
      </c>
      <c r="M1209">
        <f>_xlfn.XLOOKUP(FraudData[[#This Row],[foreign_transaction]],ForeignRules[Foreign Transaction],ForeignRules[Risk Points],0)</f>
        <v>0</v>
      </c>
      <c r="N1209">
        <f>_xlfn.XLOOKUP(FraudData[[#This Row],[location_mismatch]],Table10[Location Mismatch],Table10[Risk Points],0)</f>
        <v>0</v>
      </c>
      <c r="O1209">
        <f>_xlfn.XLOOKUP(FraudData[[#This Row],[device_trust_score]],DeviceRules[Device Min],DeviceRules[Risk Points],,-1)</f>
        <v>0</v>
      </c>
      <c r="P1209">
        <f>_xlfn.XLOOKUP(FraudData[[#This Row],[velocity_last_24h]],VelocityRules[Velocity Min],VelocityRules[Risk Points],,-1)</f>
        <v>0</v>
      </c>
      <c r="Q1209">
        <f>_xlfn.XLOOKUP(FraudData[[#This Row],[merchant_category]],MerchantRules[Merchant Category],MerchantRules[Risk Points],0)</f>
        <v>0</v>
      </c>
      <c r="R1209">
        <f>SUM(FraudData[[#This Row],[Amount Risk]:[Merchant Risk]])</f>
        <v>0</v>
      </c>
      <c r="S1209" t="str" cm="1">
        <f t="array" ref="S1209">_xlfn.IFS(FraudData[[#This Row],[Fraud Risk Score]]&gt;=8,"High Risk",FraudData[[#This Row],[Fraud Risk Score]]&gt;=6,"Medium Risk",TRUE,"Low Risk")</f>
        <v>Low Risk</v>
      </c>
    </row>
    <row r="1210" spans="1:19">
      <c r="A1210">
        <v>1209</v>
      </c>
      <c r="B1210">
        <v>57.54</v>
      </c>
      <c r="C1210">
        <v>4</v>
      </c>
      <c r="D1210" t="s">
        <v>47</v>
      </c>
      <c r="E1210">
        <v>0</v>
      </c>
      <c r="F1210">
        <v>0</v>
      </c>
      <c r="G1210">
        <v>61</v>
      </c>
      <c r="H1210">
        <v>0</v>
      </c>
      <c r="I1210">
        <v>57</v>
      </c>
      <c r="J1210">
        <v>0</v>
      </c>
      <c r="K1210">
        <f>_xlfn.XLOOKUP(FraudData[[#This Row],[amount]],AmountRules[Amount Min],AmountRules[Risk Points],,-1)</f>
        <v>0</v>
      </c>
      <c r="L1210">
        <f>_xlfn.XLOOKUP(FraudData[[#This Row],[transaction_hour]],TimeRules[Hour Min],TimeRules[Risk Points],,-1)</f>
        <v>0</v>
      </c>
      <c r="M1210">
        <f>_xlfn.XLOOKUP(FraudData[[#This Row],[foreign_transaction]],ForeignRules[Foreign Transaction],ForeignRules[Risk Points],0)</f>
        <v>0</v>
      </c>
      <c r="N1210">
        <f>_xlfn.XLOOKUP(FraudData[[#This Row],[location_mismatch]],Table10[Location Mismatch],Table10[Risk Points],0)</f>
        <v>0</v>
      </c>
      <c r="O1210">
        <f>_xlfn.XLOOKUP(FraudData[[#This Row],[device_trust_score]],DeviceRules[Device Min],DeviceRules[Risk Points],,-1)</f>
        <v>1</v>
      </c>
      <c r="P1210">
        <f>_xlfn.XLOOKUP(FraudData[[#This Row],[velocity_last_24h]],VelocityRules[Velocity Min],VelocityRules[Risk Points],,-1)</f>
        <v>0</v>
      </c>
      <c r="Q1210">
        <f>_xlfn.XLOOKUP(FraudData[[#This Row],[merchant_category]],MerchantRules[Merchant Category],MerchantRules[Risk Points],0)</f>
        <v>0</v>
      </c>
      <c r="R1210">
        <f>SUM(FraudData[[#This Row],[Amount Risk]:[Merchant Risk]])</f>
        <v>1</v>
      </c>
      <c r="S1210" t="str" cm="1">
        <f t="array" ref="S1210">_xlfn.IFS(FraudData[[#This Row],[Fraud Risk Score]]&gt;=8,"High Risk",FraudData[[#This Row],[Fraud Risk Score]]&gt;=6,"Medium Risk",TRUE,"Low Risk")</f>
        <v>Low Risk</v>
      </c>
    </row>
    <row r="1211" spans="1:19">
      <c r="A1211">
        <v>1210</v>
      </c>
      <c r="B1211">
        <v>1053.28</v>
      </c>
      <c r="C1211">
        <v>16</v>
      </c>
      <c r="D1211" t="s">
        <v>47</v>
      </c>
      <c r="E1211">
        <v>0</v>
      </c>
      <c r="F1211">
        <v>0</v>
      </c>
      <c r="G1211">
        <v>84</v>
      </c>
      <c r="H1211">
        <v>0</v>
      </c>
      <c r="I1211">
        <v>51</v>
      </c>
      <c r="J1211">
        <v>0</v>
      </c>
      <c r="K1211">
        <f>_xlfn.XLOOKUP(FraudData[[#This Row],[amount]],AmountRules[Amount Min],AmountRules[Risk Points],,-1)</f>
        <v>3</v>
      </c>
      <c r="L1211">
        <f>_xlfn.XLOOKUP(FraudData[[#This Row],[transaction_hour]],TimeRules[Hour Min],TimeRules[Risk Points],,-1)</f>
        <v>0</v>
      </c>
      <c r="M1211">
        <f>_xlfn.XLOOKUP(FraudData[[#This Row],[foreign_transaction]],ForeignRules[Foreign Transaction],ForeignRules[Risk Points],0)</f>
        <v>0</v>
      </c>
      <c r="N1211">
        <f>_xlfn.XLOOKUP(FraudData[[#This Row],[location_mismatch]],Table10[Location Mismatch],Table10[Risk Points],0)</f>
        <v>0</v>
      </c>
      <c r="O1211">
        <f>_xlfn.XLOOKUP(FraudData[[#This Row],[device_trust_score]],DeviceRules[Device Min],DeviceRules[Risk Points],,-1)</f>
        <v>0</v>
      </c>
      <c r="P1211">
        <f>_xlfn.XLOOKUP(FraudData[[#This Row],[velocity_last_24h]],VelocityRules[Velocity Min],VelocityRules[Risk Points],,-1)</f>
        <v>0</v>
      </c>
      <c r="Q1211">
        <f>_xlfn.XLOOKUP(FraudData[[#This Row],[merchant_category]],MerchantRules[Merchant Category],MerchantRules[Risk Points],0)</f>
        <v>0</v>
      </c>
      <c r="R1211">
        <f>SUM(FraudData[[#This Row],[Amount Risk]:[Merchant Risk]])</f>
        <v>3</v>
      </c>
      <c r="S1211" t="str" cm="1">
        <f t="array" ref="S1211">_xlfn.IFS(FraudData[[#This Row],[Fraud Risk Score]]&gt;=8,"High Risk",FraudData[[#This Row],[Fraud Risk Score]]&gt;=6,"Medium Risk",TRUE,"Low Risk")</f>
        <v>Low Risk</v>
      </c>
    </row>
    <row r="1212" spans="1:19">
      <c r="A1212">
        <v>1211</v>
      </c>
      <c r="B1212">
        <v>99.98</v>
      </c>
      <c r="C1212">
        <v>21</v>
      </c>
      <c r="D1212" t="s">
        <v>47</v>
      </c>
      <c r="E1212">
        <v>0</v>
      </c>
      <c r="F1212">
        <v>0</v>
      </c>
      <c r="G1212">
        <v>75</v>
      </c>
      <c r="H1212">
        <v>1</v>
      </c>
      <c r="I1212">
        <v>48</v>
      </c>
      <c r="J1212">
        <v>0</v>
      </c>
      <c r="K1212">
        <f>_xlfn.XLOOKUP(FraudData[[#This Row],[amount]],AmountRules[Amount Min],AmountRules[Risk Points],,-1)</f>
        <v>0</v>
      </c>
      <c r="L1212">
        <f>_xlfn.XLOOKUP(FraudData[[#This Row],[transaction_hour]],TimeRules[Hour Min],TimeRules[Risk Points],,-1)</f>
        <v>0</v>
      </c>
      <c r="M1212">
        <f>_xlfn.XLOOKUP(FraudData[[#This Row],[foreign_transaction]],ForeignRules[Foreign Transaction],ForeignRules[Risk Points],0)</f>
        <v>0</v>
      </c>
      <c r="N1212">
        <f>_xlfn.XLOOKUP(FraudData[[#This Row],[location_mismatch]],Table10[Location Mismatch],Table10[Risk Points],0)</f>
        <v>0</v>
      </c>
      <c r="O1212">
        <f>_xlfn.XLOOKUP(FraudData[[#This Row],[device_trust_score]],DeviceRules[Device Min],DeviceRules[Risk Points],,-1)</f>
        <v>0</v>
      </c>
      <c r="P1212">
        <f>_xlfn.XLOOKUP(FraudData[[#This Row],[velocity_last_24h]],VelocityRules[Velocity Min],VelocityRules[Risk Points],,-1)</f>
        <v>0</v>
      </c>
      <c r="Q1212">
        <f>_xlfn.XLOOKUP(FraudData[[#This Row],[merchant_category]],MerchantRules[Merchant Category],MerchantRules[Risk Points],0)</f>
        <v>0</v>
      </c>
      <c r="R1212">
        <f>SUM(FraudData[[#This Row],[Amount Risk]:[Merchant Risk]])</f>
        <v>0</v>
      </c>
      <c r="S1212" t="str" cm="1">
        <f t="array" ref="S1212">_xlfn.IFS(FraudData[[#This Row],[Fraud Risk Score]]&gt;=8,"High Risk",FraudData[[#This Row],[Fraud Risk Score]]&gt;=6,"Medium Risk",TRUE,"Low Risk")</f>
        <v>Low Risk</v>
      </c>
    </row>
    <row r="1213" spans="1:19">
      <c r="A1213">
        <v>1212</v>
      </c>
      <c r="B1213">
        <v>108.07</v>
      </c>
      <c r="C1213">
        <v>20</v>
      </c>
      <c r="D1213" t="s">
        <v>47</v>
      </c>
      <c r="E1213">
        <v>0</v>
      </c>
      <c r="F1213">
        <v>0</v>
      </c>
      <c r="G1213">
        <v>53</v>
      </c>
      <c r="H1213">
        <v>1</v>
      </c>
      <c r="I1213">
        <v>34</v>
      </c>
      <c r="J1213">
        <v>0</v>
      </c>
      <c r="K1213">
        <f>_xlfn.XLOOKUP(FraudData[[#This Row],[amount]],AmountRules[Amount Min],AmountRules[Risk Points],,-1)</f>
        <v>0</v>
      </c>
      <c r="L1213">
        <f>_xlfn.XLOOKUP(FraudData[[#This Row],[transaction_hour]],TimeRules[Hour Min],TimeRules[Risk Points],,-1)</f>
        <v>0</v>
      </c>
      <c r="M1213">
        <f>_xlfn.XLOOKUP(FraudData[[#This Row],[foreign_transaction]],ForeignRules[Foreign Transaction],ForeignRules[Risk Points],0)</f>
        <v>0</v>
      </c>
      <c r="N1213">
        <f>_xlfn.XLOOKUP(FraudData[[#This Row],[location_mismatch]],Table10[Location Mismatch],Table10[Risk Points],0)</f>
        <v>0</v>
      </c>
      <c r="O1213">
        <f>_xlfn.XLOOKUP(FraudData[[#This Row],[device_trust_score]],DeviceRules[Device Min],DeviceRules[Risk Points],,-1)</f>
        <v>1</v>
      </c>
      <c r="P1213">
        <f>_xlfn.XLOOKUP(FraudData[[#This Row],[velocity_last_24h]],VelocityRules[Velocity Min],VelocityRules[Risk Points],,-1)</f>
        <v>0</v>
      </c>
      <c r="Q1213">
        <f>_xlfn.XLOOKUP(FraudData[[#This Row],[merchant_category]],MerchantRules[Merchant Category],MerchantRules[Risk Points],0)</f>
        <v>0</v>
      </c>
      <c r="R1213">
        <f>SUM(FraudData[[#This Row],[Amount Risk]:[Merchant Risk]])</f>
        <v>1</v>
      </c>
      <c r="S1213" t="str" cm="1">
        <f t="array" ref="S1213">_xlfn.IFS(FraudData[[#This Row],[Fraud Risk Score]]&gt;=8,"High Risk",FraudData[[#This Row],[Fraud Risk Score]]&gt;=6,"Medium Risk",TRUE,"Low Risk")</f>
        <v>Low Risk</v>
      </c>
    </row>
    <row r="1214" spans="1:19">
      <c r="A1214">
        <v>1213</v>
      </c>
      <c r="B1214">
        <v>32.159999999999997</v>
      </c>
      <c r="C1214">
        <v>5</v>
      </c>
      <c r="D1214" t="s">
        <v>49</v>
      </c>
      <c r="E1214">
        <v>0</v>
      </c>
      <c r="F1214">
        <v>0</v>
      </c>
      <c r="G1214">
        <v>33</v>
      </c>
      <c r="H1214">
        <v>3</v>
      </c>
      <c r="I1214">
        <v>26</v>
      </c>
      <c r="J1214">
        <v>0</v>
      </c>
      <c r="K1214">
        <f>_xlfn.XLOOKUP(FraudData[[#This Row],[amount]],AmountRules[Amount Min],AmountRules[Risk Points],,-1)</f>
        <v>0</v>
      </c>
      <c r="L1214">
        <f>_xlfn.XLOOKUP(FraudData[[#This Row],[transaction_hour]],TimeRules[Hour Min],TimeRules[Risk Points],,-1)</f>
        <v>0</v>
      </c>
      <c r="M1214">
        <f>_xlfn.XLOOKUP(FraudData[[#This Row],[foreign_transaction]],ForeignRules[Foreign Transaction],ForeignRules[Risk Points],0)</f>
        <v>0</v>
      </c>
      <c r="N1214">
        <f>_xlfn.XLOOKUP(FraudData[[#This Row],[location_mismatch]],Table10[Location Mismatch],Table10[Risk Points],0)</f>
        <v>0</v>
      </c>
      <c r="O1214">
        <f>_xlfn.XLOOKUP(FraudData[[#This Row],[device_trust_score]],DeviceRules[Device Min],DeviceRules[Risk Points],,-1)</f>
        <v>2</v>
      </c>
      <c r="P1214">
        <f>_xlfn.XLOOKUP(FraudData[[#This Row],[velocity_last_24h]],VelocityRules[Velocity Min],VelocityRules[Risk Points],,-1)</f>
        <v>0</v>
      </c>
      <c r="Q1214">
        <f>_xlfn.XLOOKUP(FraudData[[#This Row],[merchant_category]],MerchantRules[Merchant Category],MerchantRules[Risk Points],0)</f>
        <v>1</v>
      </c>
      <c r="R1214">
        <f>SUM(FraudData[[#This Row],[Amount Risk]:[Merchant Risk]])</f>
        <v>3</v>
      </c>
      <c r="S1214" t="str" cm="1">
        <f t="array" ref="S1214">_xlfn.IFS(FraudData[[#This Row],[Fraud Risk Score]]&gt;=8,"High Risk",FraudData[[#This Row],[Fraud Risk Score]]&gt;=6,"Medium Risk",TRUE,"Low Risk")</f>
        <v>Low Risk</v>
      </c>
    </row>
    <row r="1215" spans="1:19">
      <c r="A1215">
        <v>1214</v>
      </c>
      <c r="B1215">
        <v>285.08999999999997</v>
      </c>
      <c r="C1215">
        <v>15</v>
      </c>
      <c r="D1215" t="s">
        <v>47</v>
      </c>
      <c r="E1215">
        <v>0</v>
      </c>
      <c r="F1215">
        <v>1</v>
      </c>
      <c r="G1215">
        <v>64</v>
      </c>
      <c r="H1215">
        <v>2</v>
      </c>
      <c r="I1215">
        <v>37</v>
      </c>
      <c r="J1215">
        <v>0</v>
      </c>
      <c r="K1215">
        <f>_xlfn.XLOOKUP(FraudData[[#This Row],[amount]],AmountRules[Amount Min],AmountRules[Risk Points],,-1)</f>
        <v>0</v>
      </c>
      <c r="L1215">
        <f>_xlfn.XLOOKUP(FraudData[[#This Row],[transaction_hour]],TimeRules[Hour Min],TimeRules[Risk Points],,-1)</f>
        <v>0</v>
      </c>
      <c r="M1215">
        <f>_xlfn.XLOOKUP(FraudData[[#This Row],[foreign_transaction]],ForeignRules[Foreign Transaction],ForeignRules[Risk Points],0)</f>
        <v>0</v>
      </c>
      <c r="N1215">
        <f>_xlfn.XLOOKUP(FraudData[[#This Row],[location_mismatch]],Table10[Location Mismatch],Table10[Risk Points],0)</f>
        <v>3</v>
      </c>
      <c r="O1215">
        <f>_xlfn.XLOOKUP(FraudData[[#This Row],[device_trust_score]],DeviceRules[Device Min],DeviceRules[Risk Points],,-1)</f>
        <v>1</v>
      </c>
      <c r="P1215">
        <f>_xlfn.XLOOKUP(FraudData[[#This Row],[velocity_last_24h]],VelocityRules[Velocity Min],VelocityRules[Risk Points],,-1)</f>
        <v>0</v>
      </c>
      <c r="Q1215">
        <f>_xlfn.XLOOKUP(FraudData[[#This Row],[merchant_category]],MerchantRules[Merchant Category],MerchantRules[Risk Points],0)</f>
        <v>0</v>
      </c>
      <c r="R1215">
        <f>SUM(FraudData[[#This Row],[Amount Risk]:[Merchant Risk]])</f>
        <v>4</v>
      </c>
      <c r="S1215" t="str" cm="1">
        <f t="array" ref="S1215">_xlfn.IFS(FraudData[[#This Row],[Fraud Risk Score]]&gt;=8,"High Risk",FraudData[[#This Row],[Fraud Risk Score]]&gt;=6,"Medium Risk",TRUE,"Low Risk")</f>
        <v>Low Risk</v>
      </c>
    </row>
    <row r="1216" spans="1:19">
      <c r="A1216">
        <v>1215</v>
      </c>
      <c r="B1216">
        <v>212.96</v>
      </c>
      <c r="C1216">
        <v>10</v>
      </c>
      <c r="D1216" t="s">
        <v>50</v>
      </c>
      <c r="E1216">
        <v>0</v>
      </c>
      <c r="F1216">
        <v>0</v>
      </c>
      <c r="G1216">
        <v>92</v>
      </c>
      <c r="H1216">
        <v>1</v>
      </c>
      <c r="I1216">
        <v>30</v>
      </c>
      <c r="J1216">
        <v>0</v>
      </c>
      <c r="K1216">
        <f>_xlfn.XLOOKUP(FraudData[[#This Row],[amount]],AmountRules[Amount Min],AmountRules[Risk Points],,-1)</f>
        <v>0</v>
      </c>
      <c r="L1216">
        <f>_xlfn.XLOOKUP(FraudData[[#This Row],[transaction_hour]],TimeRules[Hour Min],TimeRules[Risk Points],,-1)</f>
        <v>0</v>
      </c>
      <c r="M1216">
        <f>_xlfn.XLOOKUP(FraudData[[#This Row],[foreign_transaction]],ForeignRules[Foreign Transaction],ForeignRules[Risk Points],0)</f>
        <v>0</v>
      </c>
      <c r="N1216">
        <f>_xlfn.XLOOKUP(FraudData[[#This Row],[location_mismatch]],Table10[Location Mismatch],Table10[Risk Points],0)</f>
        <v>0</v>
      </c>
      <c r="O1216">
        <f>_xlfn.XLOOKUP(FraudData[[#This Row],[device_trust_score]],DeviceRules[Device Min],DeviceRules[Risk Points],,-1)</f>
        <v>0</v>
      </c>
      <c r="P1216">
        <f>_xlfn.XLOOKUP(FraudData[[#This Row],[velocity_last_24h]],VelocityRules[Velocity Min],VelocityRules[Risk Points],,-1)</f>
        <v>0</v>
      </c>
      <c r="Q1216">
        <f>_xlfn.XLOOKUP(FraudData[[#This Row],[merchant_category]],MerchantRules[Merchant Category],MerchantRules[Risk Points],0)</f>
        <v>0</v>
      </c>
      <c r="R1216">
        <f>SUM(FraudData[[#This Row],[Amount Risk]:[Merchant Risk]])</f>
        <v>0</v>
      </c>
      <c r="S1216" t="str" cm="1">
        <f t="array" ref="S1216">_xlfn.IFS(FraudData[[#This Row],[Fraud Risk Score]]&gt;=8,"High Risk",FraudData[[#This Row],[Fraud Risk Score]]&gt;=6,"Medium Risk",TRUE,"Low Risk")</f>
        <v>Low Risk</v>
      </c>
    </row>
    <row r="1217" spans="1:19">
      <c r="A1217">
        <v>1216</v>
      </c>
      <c r="B1217">
        <v>44.9</v>
      </c>
      <c r="C1217">
        <v>9</v>
      </c>
      <c r="D1217" t="s">
        <v>47</v>
      </c>
      <c r="E1217">
        <v>0</v>
      </c>
      <c r="F1217">
        <v>0</v>
      </c>
      <c r="G1217">
        <v>67</v>
      </c>
      <c r="H1217">
        <v>1</v>
      </c>
      <c r="I1217">
        <v>44</v>
      </c>
      <c r="J1217">
        <v>0</v>
      </c>
      <c r="K1217">
        <f>_xlfn.XLOOKUP(FraudData[[#This Row],[amount]],AmountRules[Amount Min],AmountRules[Risk Points],,-1)</f>
        <v>0</v>
      </c>
      <c r="L1217">
        <f>_xlfn.XLOOKUP(FraudData[[#This Row],[transaction_hour]],TimeRules[Hour Min],TimeRules[Risk Points],,-1)</f>
        <v>0</v>
      </c>
      <c r="M1217">
        <f>_xlfn.XLOOKUP(FraudData[[#This Row],[foreign_transaction]],ForeignRules[Foreign Transaction],ForeignRules[Risk Points],0)</f>
        <v>0</v>
      </c>
      <c r="N1217">
        <f>_xlfn.XLOOKUP(FraudData[[#This Row],[location_mismatch]],Table10[Location Mismatch],Table10[Risk Points],0)</f>
        <v>0</v>
      </c>
      <c r="O1217">
        <f>_xlfn.XLOOKUP(FraudData[[#This Row],[device_trust_score]],DeviceRules[Device Min],DeviceRules[Risk Points],,-1)</f>
        <v>1</v>
      </c>
      <c r="P1217">
        <f>_xlfn.XLOOKUP(FraudData[[#This Row],[velocity_last_24h]],VelocityRules[Velocity Min],VelocityRules[Risk Points],,-1)</f>
        <v>0</v>
      </c>
      <c r="Q1217">
        <f>_xlfn.XLOOKUP(FraudData[[#This Row],[merchant_category]],MerchantRules[Merchant Category],MerchantRules[Risk Points],0)</f>
        <v>0</v>
      </c>
      <c r="R1217">
        <f>SUM(FraudData[[#This Row],[Amount Risk]:[Merchant Risk]])</f>
        <v>1</v>
      </c>
      <c r="S1217" t="str" cm="1">
        <f t="array" ref="S1217">_xlfn.IFS(FraudData[[#This Row],[Fraud Risk Score]]&gt;=8,"High Risk",FraudData[[#This Row],[Fraud Risk Score]]&gt;=6,"Medium Risk",TRUE,"Low Risk")</f>
        <v>Low Risk</v>
      </c>
    </row>
    <row r="1218" spans="1:19">
      <c r="A1218">
        <v>1217</v>
      </c>
      <c r="B1218">
        <v>15.48</v>
      </c>
      <c r="C1218">
        <v>14</v>
      </c>
      <c r="D1218" t="s">
        <v>49</v>
      </c>
      <c r="E1218">
        <v>0</v>
      </c>
      <c r="F1218">
        <v>0</v>
      </c>
      <c r="G1218">
        <v>47</v>
      </c>
      <c r="H1218">
        <v>3</v>
      </c>
      <c r="I1218">
        <v>53</v>
      </c>
      <c r="J1218">
        <v>0</v>
      </c>
      <c r="K1218">
        <f>_xlfn.XLOOKUP(FraudData[[#This Row],[amount]],AmountRules[Amount Min],AmountRules[Risk Points],,-1)</f>
        <v>0</v>
      </c>
      <c r="L1218">
        <f>_xlfn.XLOOKUP(FraudData[[#This Row],[transaction_hour]],TimeRules[Hour Min],TimeRules[Risk Points],,-1)</f>
        <v>0</v>
      </c>
      <c r="M1218">
        <f>_xlfn.XLOOKUP(FraudData[[#This Row],[foreign_transaction]],ForeignRules[Foreign Transaction],ForeignRules[Risk Points],0)</f>
        <v>0</v>
      </c>
      <c r="N1218">
        <f>_xlfn.XLOOKUP(FraudData[[#This Row],[location_mismatch]],Table10[Location Mismatch],Table10[Risk Points],0)</f>
        <v>0</v>
      </c>
      <c r="O1218">
        <f>_xlfn.XLOOKUP(FraudData[[#This Row],[device_trust_score]],DeviceRules[Device Min],DeviceRules[Risk Points],,-1)</f>
        <v>2</v>
      </c>
      <c r="P1218">
        <f>_xlfn.XLOOKUP(FraudData[[#This Row],[velocity_last_24h]],VelocityRules[Velocity Min],VelocityRules[Risk Points],,-1)</f>
        <v>0</v>
      </c>
      <c r="Q1218">
        <f>_xlfn.XLOOKUP(FraudData[[#This Row],[merchant_category]],MerchantRules[Merchant Category],MerchantRules[Risk Points],0)</f>
        <v>1</v>
      </c>
      <c r="R1218">
        <f>SUM(FraudData[[#This Row],[Amount Risk]:[Merchant Risk]])</f>
        <v>3</v>
      </c>
      <c r="S1218" t="str" cm="1">
        <f t="array" ref="S1218">_xlfn.IFS(FraudData[[#This Row],[Fraud Risk Score]]&gt;=8,"High Risk",FraudData[[#This Row],[Fraud Risk Score]]&gt;=6,"Medium Risk",TRUE,"Low Risk")</f>
        <v>Low Risk</v>
      </c>
    </row>
    <row r="1219" spans="1:19">
      <c r="A1219">
        <v>1218</v>
      </c>
      <c r="B1219">
        <v>205.38</v>
      </c>
      <c r="C1219">
        <v>6</v>
      </c>
      <c r="D1219" t="s">
        <v>48</v>
      </c>
      <c r="E1219">
        <v>0</v>
      </c>
      <c r="F1219">
        <v>0</v>
      </c>
      <c r="G1219">
        <v>32</v>
      </c>
      <c r="H1219">
        <v>2</v>
      </c>
      <c r="I1219">
        <v>21</v>
      </c>
      <c r="J1219">
        <v>0</v>
      </c>
      <c r="K1219">
        <f>_xlfn.XLOOKUP(FraudData[[#This Row],[amount]],AmountRules[Amount Min],AmountRules[Risk Points],,-1)</f>
        <v>0</v>
      </c>
      <c r="L1219">
        <f>_xlfn.XLOOKUP(FraudData[[#This Row],[transaction_hour]],TimeRules[Hour Min],TimeRules[Risk Points],,-1)</f>
        <v>0</v>
      </c>
      <c r="M1219">
        <f>_xlfn.XLOOKUP(FraudData[[#This Row],[foreign_transaction]],ForeignRules[Foreign Transaction],ForeignRules[Risk Points],0)</f>
        <v>0</v>
      </c>
      <c r="N1219">
        <f>_xlfn.XLOOKUP(FraudData[[#This Row],[location_mismatch]],Table10[Location Mismatch],Table10[Risk Points],0)</f>
        <v>0</v>
      </c>
      <c r="O1219">
        <f>_xlfn.XLOOKUP(FraudData[[#This Row],[device_trust_score]],DeviceRules[Device Min],DeviceRules[Risk Points],,-1)</f>
        <v>2</v>
      </c>
      <c r="P1219">
        <f>_xlfn.XLOOKUP(FraudData[[#This Row],[velocity_last_24h]],VelocityRules[Velocity Min],VelocityRules[Risk Points],,-1)</f>
        <v>0</v>
      </c>
      <c r="Q1219">
        <f>_xlfn.XLOOKUP(FraudData[[#This Row],[merchant_category]],MerchantRules[Merchant Category],MerchantRules[Risk Points],0)</f>
        <v>0</v>
      </c>
      <c r="R1219">
        <f>SUM(FraudData[[#This Row],[Amount Risk]:[Merchant Risk]])</f>
        <v>2</v>
      </c>
      <c r="S1219" t="str" cm="1">
        <f t="array" ref="S1219">_xlfn.IFS(FraudData[[#This Row],[Fraud Risk Score]]&gt;=8,"High Risk",FraudData[[#This Row],[Fraud Risk Score]]&gt;=6,"Medium Risk",TRUE,"Low Risk")</f>
        <v>Low Risk</v>
      </c>
    </row>
    <row r="1220" spans="1:19">
      <c r="A1220">
        <v>1219</v>
      </c>
      <c r="B1220">
        <v>191.3</v>
      </c>
      <c r="C1220">
        <v>22</v>
      </c>
      <c r="D1220" t="s">
        <v>48</v>
      </c>
      <c r="E1220">
        <v>0</v>
      </c>
      <c r="F1220">
        <v>0</v>
      </c>
      <c r="G1220">
        <v>98</v>
      </c>
      <c r="H1220">
        <v>1</v>
      </c>
      <c r="I1220">
        <v>44</v>
      </c>
      <c r="J1220">
        <v>0</v>
      </c>
      <c r="K1220">
        <f>_xlfn.XLOOKUP(FraudData[[#This Row],[amount]],AmountRules[Amount Min],AmountRules[Risk Points],,-1)</f>
        <v>0</v>
      </c>
      <c r="L1220">
        <f>_xlfn.XLOOKUP(FraudData[[#This Row],[transaction_hour]],TimeRules[Hour Min],TimeRules[Risk Points],,-1)</f>
        <v>0</v>
      </c>
      <c r="M1220">
        <f>_xlfn.XLOOKUP(FraudData[[#This Row],[foreign_transaction]],ForeignRules[Foreign Transaction],ForeignRules[Risk Points],0)</f>
        <v>0</v>
      </c>
      <c r="N1220">
        <f>_xlfn.XLOOKUP(FraudData[[#This Row],[location_mismatch]],Table10[Location Mismatch],Table10[Risk Points],0)</f>
        <v>0</v>
      </c>
      <c r="O1220">
        <f>_xlfn.XLOOKUP(FraudData[[#This Row],[device_trust_score]],DeviceRules[Device Min],DeviceRules[Risk Points],,-1)</f>
        <v>0</v>
      </c>
      <c r="P1220">
        <f>_xlfn.XLOOKUP(FraudData[[#This Row],[velocity_last_24h]],VelocityRules[Velocity Min],VelocityRules[Risk Points],,-1)</f>
        <v>0</v>
      </c>
      <c r="Q1220">
        <f>_xlfn.XLOOKUP(FraudData[[#This Row],[merchant_category]],MerchantRules[Merchant Category],MerchantRules[Risk Points],0)</f>
        <v>0</v>
      </c>
      <c r="R1220">
        <f>SUM(FraudData[[#This Row],[Amount Risk]:[Merchant Risk]])</f>
        <v>0</v>
      </c>
      <c r="S1220" t="str" cm="1">
        <f t="array" ref="S1220">_xlfn.IFS(FraudData[[#This Row],[Fraud Risk Score]]&gt;=8,"High Risk",FraudData[[#This Row],[Fraud Risk Score]]&gt;=6,"Medium Risk",TRUE,"Low Risk")</f>
        <v>Low Risk</v>
      </c>
    </row>
    <row r="1221" spans="1:19">
      <c r="A1221">
        <v>1220</v>
      </c>
      <c r="B1221">
        <v>57.45</v>
      </c>
      <c r="C1221">
        <v>1</v>
      </c>
      <c r="D1221" t="s">
        <v>48</v>
      </c>
      <c r="E1221">
        <v>0</v>
      </c>
      <c r="F1221">
        <v>0</v>
      </c>
      <c r="G1221">
        <v>88</v>
      </c>
      <c r="H1221">
        <v>1</v>
      </c>
      <c r="I1221">
        <v>25</v>
      </c>
      <c r="J1221">
        <v>0</v>
      </c>
      <c r="K1221">
        <f>_xlfn.XLOOKUP(FraudData[[#This Row],[amount]],AmountRules[Amount Min],AmountRules[Risk Points],,-1)</f>
        <v>0</v>
      </c>
      <c r="L1221">
        <f>_xlfn.XLOOKUP(FraudData[[#This Row],[transaction_hour]],TimeRules[Hour Min],TimeRules[Risk Points],,-1)</f>
        <v>3</v>
      </c>
      <c r="M1221">
        <f>_xlfn.XLOOKUP(FraudData[[#This Row],[foreign_transaction]],ForeignRules[Foreign Transaction],ForeignRules[Risk Points],0)</f>
        <v>0</v>
      </c>
      <c r="N1221">
        <f>_xlfn.XLOOKUP(FraudData[[#This Row],[location_mismatch]],Table10[Location Mismatch],Table10[Risk Points],0)</f>
        <v>0</v>
      </c>
      <c r="O1221">
        <f>_xlfn.XLOOKUP(FraudData[[#This Row],[device_trust_score]],DeviceRules[Device Min],DeviceRules[Risk Points],,-1)</f>
        <v>0</v>
      </c>
      <c r="P1221">
        <f>_xlfn.XLOOKUP(FraudData[[#This Row],[velocity_last_24h]],VelocityRules[Velocity Min],VelocityRules[Risk Points],,-1)</f>
        <v>0</v>
      </c>
      <c r="Q1221">
        <f>_xlfn.XLOOKUP(FraudData[[#This Row],[merchant_category]],MerchantRules[Merchant Category],MerchantRules[Risk Points],0)</f>
        <v>0</v>
      </c>
      <c r="R1221">
        <f>SUM(FraudData[[#This Row],[Amount Risk]:[Merchant Risk]])</f>
        <v>3</v>
      </c>
      <c r="S1221" t="str" cm="1">
        <f t="array" ref="S1221">_xlfn.IFS(FraudData[[#This Row],[Fraud Risk Score]]&gt;=8,"High Risk",FraudData[[#This Row],[Fraud Risk Score]]&gt;=6,"Medium Risk",TRUE,"Low Risk")</f>
        <v>Low Risk</v>
      </c>
    </row>
    <row r="1222" spans="1:19">
      <c r="A1222">
        <v>1221</v>
      </c>
      <c r="B1222">
        <v>542.37</v>
      </c>
      <c r="C1222">
        <v>11</v>
      </c>
      <c r="D1222" t="s">
        <v>46</v>
      </c>
      <c r="E1222">
        <v>0</v>
      </c>
      <c r="F1222">
        <v>0</v>
      </c>
      <c r="G1222">
        <v>47</v>
      </c>
      <c r="H1222">
        <v>1</v>
      </c>
      <c r="I1222">
        <v>26</v>
      </c>
      <c r="J1222">
        <v>0</v>
      </c>
      <c r="K1222">
        <f>_xlfn.XLOOKUP(FraudData[[#This Row],[amount]],AmountRules[Amount Min],AmountRules[Risk Points],,-1)</f>
        <v>1</v>
      </c>
      <c r="L1222">
        <f>_xlfn.XLOOKUP(FraudData[[#This Row],[transaction_hour]],TimeRules[Hour Min],TimeRules[Risk Points],,-1)</f>
        <v>0</v>
      </c>
      <c r="M1222">
        <f>_xlfn.XLOOKUP(FraudData[[#This Row],[foreign_transaction]],ForeignRules[Foreign Transaction],ForeignRules[Risk Points],0)</f>
        <v>0</v>
      </c>
      <c r="N1222">
        <f>_xlfn.XLOOKUP(FraudData[[#This Row],[location_mismatch]],Table10[Location Mismatch],Table10[Risk Points],0)</f>
        <v>0</v>
      </c>
      <c r="O1222">
        <f>_xlfn.XLOOKUP(FraudData[[#This Row],[device_trust_score]],DeviceRules[Device Min],DeviceRules[Risk Points],,-1)</f>
        <v>2</v>
      </c>
      <c r="P1222">
        <f>_xlfn.XLOOKUP(FraudData[[#This Row],[velocity_last_24h]],VelocityRules[Velocity Min],VelocityRules[Risk Points],,-1)</f>
        <v>0</v>
      </c>
      <c r="Q1222">
        <f>_xlfn.XLOOKUP(FraudData[[#This Row],[merchant_category]],MerchantRules[Merchant Category],MerchantRules[Risk Points],0)</f>
        <v>0</v>
      </c>
      <c r="R1222">
        <f>SUM(FraudData[[#This Row],[Amount Risk]:[Merchant Risk]])</f>
        <v>3</v>
      </c>
      <c r="S1222" t="str" cm="1">
        <f t="array" ref="S1222">_xlfn.IFS(FraudData[[#This Row],[Fraud Risk Score]]&gt;=8,"High Risk",FraudData[[#This Row],[Fraud Risk Score]]&gt;=6,"Medium Risk",TRUE,"Low Risk")</f>
        <v>Low Risk</v>
      </c>
    </row>
    <row r="1223" spans="1:19">
      <c r="A1223">
        <v>1222</v>
      </c>
      <c r="B1223">
        <v>29.48</v>
      </c>
      <c r="C1223">
        <v>18</v>
      </c>
      <c r="D1223" t="s">
        <v>50</v>
      </c>
      <c r="E1223">
        <v>0</v>
      </c>
      <c r="F1223">
        <v>0</v>
      </c>
      <c r="G1223">
        <v>80</v>
      </c>
      <c r="H1223">
        <v>4</v>
      </c>
      <c r="I1223">
        <v>38</v>
      </c>
      <c r="J1223">
        <v>0</v>
      </c>
      <c r="K1223">
        <f>_xlfn.XLOOKUP(FraudData[[#This Row],[amount]],AmountRules[Amount Min],AmountRules[Risk Points],,-1)</f>
        <v>0</v>
      </c>
      <c r="L1223">
        <f>_xlfn.XLOOKUP(FraudData[[#This Row],[transaction_hour]],TimeRules[Hour Min],TimeRules[Risk Points],,-1)</f>
        <v>0</v>
      </c>
      <c r="M1223">
        <f>_xlfn.XLOOKUP(FraudData[[#This Row],[foreign_transaction]],ForeignRules[Foreign Transaction],ForeignRules[Risk Points],0)</f>
        <v>0</v>
      </c>
      <c r="N1223">
        <f>_xlfn.XLOOKUP(FraudData[[#This Row],[location_mismatch]],Table10[Location Mismatch],Table10[Risk Points],0)</f>
        <v>0</v>
      </c>
      <c r="O1223">
        <f>_xlfn.XLOOKUP(FraudData[[#This Row],[device_trust_score]],DeviceRules[Device Min],DeviceRules[Risk Points],,-1)</f>
        <v>0</v>
      </c>
      <c r="P1223">
        <f>_xlfn.XLOOKUP(FraudData[[#This Row],[velocity_last_24h]],VelocityRules[Velocity Min],VelocityRules[Risk Points],,-1)</f>
        <v>0</v>
      </c>
      <c r="Q1223">
        <f>_xlfn.XLOOKUP(FraudData[[#This Row],[merchant_category]],MerchantRules[Merchant Category],MerchantRules[Risk Points],0)</f>
        <v>0</v>
      </c>
      <c r="R1223">
        <f>SUM(FraudData[[#This Row],[Amount Risk]:[Merchant Risk]])</f>
        <v>0</v>
      </c>
      <c r="S1223" t="str" cm="1">
        <f t="array" ref="S1223">_xlfn.IFS(FraudData[[#This Row],[Fraud Risk Score]]&gt;=8,"High Risk",FraudData[[#This Row],[Fraud Risk Score]]&gt;=6,"Medium Risk",TRUE,"Low Risk")</f>
        <v>Low Risk</v>
      </c>
    </row>
    <row r="1224" spans="1:19">
      <c r="A1224">
        <v>1223</v>
      </c>
      <c r="B1224">
        <v>101.92</v>
      </c>
      <c r="C1224">
        <v>11</v>
      </c>
      <c r="D1224" t="s">
        <v>49</v>
      </c>
      <c r="E1224">
        <v>0</v>
      </c>
      <c r="F1224">
        <v>0</v>
      </c>
      <c r="G1224">
        <v>38</v>
      </c>
      <c r="H1224">
        <v>2</v>
      </c>
      <c r="I1224">
        <v>52</v>
      </c>
      <c r="J1224">
        <v>0</v>
      </c>
      <c r="K1224">
        <f>_xlfn.XLOOKUP(FraudData[[#This Row],[amount]],AmountRules[Amount Min],AmountRules[Risk Points],,-1)</f>
        <v>0</v>
      </c>
      <c r="L1224">
        <f>_xlfn.XLOOKUP(FraudData[[#This Row],[transaction_hour]],TimeRules[Hour Min],TimeRules[Risk Points],,-1)</f>
        <v>0</v>
      </c>
      <c r="M1224">
        <f>_xlfn.XLOOKUP(FraudData[[#This Row],[foreign_transaction]],ForeignRules[Foreign Transaction],ForeignRules[Risk Points],0)</f>
        <v>0</v>
      </c>
      <c r="N1224">
        <f>_xlfn.XLOOKUP(FraudData[[#This Row],[location_mismatch]],Table10[Location Mismatch],Table10[Risk Points],0)</f>
        <v>0</v>
      </c>
      <c r="O1224">
        <f>_xlfn.XLOOKUP(FraudData[[#This Row],[device_trust_score]],DeviceRules[Device Min],DeviceRules[Risk Points],,-1)</f>
        <v>2</v>
      </c>
      <c r="P1224">
        <f>_xlfn.XLOOKUP(FraudData[[#This Row],[velocity_last_24h]],VelocityRules[Velocity Min],VelocityRules[Risk Points],,-1)</f>
        <v>0</v>
      </c>
      <c r="Q1224">
        <f>_xlfn.XLOOKUP(FraudData[[#This Row],[merchant_category]],MerchantRules[Merchant Category],MerchantRules[Risk Points],0)</f>
        <v>1</v>
      </c>
      <c r="R1224">
        <f>SUM(FraudData[[#This Row],[Amount Risk]:[Merchant Risk]])</f>
        <v>3</v>
      </c>
      <c r="S1224" t="str" cm="1">
        <f t="array" ref="S1224">_xlfn.IFS(FraudData[[#This Row],[Fraud Risk Score]]&gt;=8,"High Risk",FraudData[[#This Row],[Fraud Risk Score]]&gt;=6,"Medium Risk",TRUE,"Low Risk")</f>
        <v>Low Risk</v>
      </c>
    </row>
    <row r="1225" spans="1:19">
      <c r="A1225">
        <v>1224</v>
      </c>
      <c r="B1225">
        <v>517.6</v>
      </c>
      <c r="C1225">
        <v>15</v>
      </c>
      <c r="D1225" t="s">
        <v>48</v>
      </c>
      <c r="E1225">
        <v>0</v>
      </c>
      <c r="F1225">
        <v>0</v>
      </c>
      <c r="G1225">
        <v>41</v>
      </c>
      <c r="H1225">
        <v>4</v>
      </c>
      <c r="I1225">
        <v>45</v>
      </c>
      <c r="J1225">
        <v>0</v>
      </c>
      <c r="K1225">
        <f>_xlfn.XLOOKUP(FraudData[[#This Row],[amount]],AmountRules[Amount Min],AmountRules[Risk Points],,-1)</f>
        <v>1</v>
      </c>
      <c r="L1225">
        <f>_xlfn.XLOOKUP(FraudData[[#This Row],[transaction_hour]],TimeRules[Hour Min],TimeRules[Risk Points],,-1)</f>
        <v>0</v>
      </c>
      <c r="M1225">
        <f>_xlfn.XLOOKUP(FraudData[[#This Row],[foreign_transaction]],ForeignRules[Foreign Transaction],ForeignRules[Risk Points],0)</f>
        <v>0</v>
      </c>
      <c r="N1225">
        <f>_xlfn.XLOOKUP(FraudData[[#This Row],[location_mismatch]],Table10[Location Mismatch],Table10[Risk Points],0)</f>
        <v>0</v>
      </c>
      <c r="O1225">
        <f>_xlfn.XLOOKUP(FraudData[[#This Row],[device_trust_score]],DeviceRules[Device Min],DeviceRules[Risk Points],,-1)</f>
        <v>2</v>
      </c>
      <c r="P1225">
        <f>_xlfn.XLOOKUP(FraudData[[#This Row],[velocity_last_24h]],VelocityRules[Velocity Min],VelocityRules[Risk Points],,-1)</f>
        <v>0</v>
      </c>
      <c r="Q1225">
        <f>_xlfn.XLOOKUP(FraudData[[#This Row],[merchant_category]],MerchantRules[Merchant Category],MerchantRules[Risk Points],0)</f>
        <v>0</v>
      </c>
      <c r="R1225">
        <f>SUM(FraudData[[#This Row],[Amount Risk]:[Merchant Risk]])</f>
        <v>3</v>
      </c>
      <c r="S1225" t="str" cm="1">
        <f t="array" ref="S1225">_xlfn.IFS(FraudData[[#This Row],[Fraud Risk Score]]&gt;=8,"High Risk",FraudData[[#This Row],[Fraud Risk Score]]&gt;=6,"Medium Risk",TRUE,"Low Risk")</f>
        <v>Low Risk</v>
      </c>
    </row>
    <row r="1226" spans="1:19">
      <c r="A1226">
        <v>1225</v>
      </c>
      <c r="B1226">
        <v>97.97</v>
      </c>
      <c r="C1226">
        <v>5</v>
      </c>
      <c r="D1226" t="s">
        <v>49</v>
      </c>
      <c r="E1226">
        <v>0</v>
      </c>
      <c r="F1226">
        <v>1</v>
      </c>
      <c r="G1226">
        <v>44</v>
      </c>
      <c r="H1226">
        <v>3</v>
      </c>
      <c r="I1226">
        <v>44</v>
      </c>
      <c r="J1226">
        <v>0</v>
      </c>
      <c r="K1226">
        <f>_xlfn.XLOOKUP(FraudData[[#This Row],[amount]],AmountRules[Amount Min],AmountRules[Risk Points],,-1)</f>
        <v>0</v>
      </c>
      <c r="L1226">
        <f>_xlfn.XLOOKUP(FraudData[[#This Row],[transaction_hour]],TimeRules[Hour Min],TimeRules[Risk Points],,-1)</f>
        <v>0</v>
      </c>
      <c r="M1226">
        <f>_xlfn.XLOOKUP(FraudData[[#This Row],[foreign_transaction]],ForeignRules[Foreign Transaction],ForeignRules[Risk Points],0)</f>
        <v>0</v>
      </c>
      <c r="N1226">
        <f>_xlfn.XLOOKUP(FraudData[[#This Row],[location_mismatch]],Table10[Location Mismatch],Table10[Risk Points],0)</f>
        <v>3</v>
      </c>
      <c r="O1226">
        <f>_xlfn.XLOOKUP(FraudData[[#This Row],[device_trust_score]],DeviceRules[Device Min],DeviceRules[Risk Points],,-1)</f>
        <v>2</v>
      </c>
      <c r="P1226">
        <f>_xlfn.XLOOKUP(FraudData[[#This Row],[velocity_last_24h]],VelocityRules[Velocity Min],VelocityRules[Risk Points],,-1)</f>
        <v>0</v>
      </c>
      <c r="Q1226">
        <f>_xlfn.XLOOKUP(FraudData[[#This Row],[merchant_category]],MerchantRules[Merchant Category],MerchantRules[Risk Points],0)</f>
        <v>1</v>
      </c>
      <c r="R1226">
        <f>SUM(FraudData[[#This Row],[Amount Risk]:[Merchant Risk]])</f>
        <v>6</v>
      </c>
      <c r="S1226" t="str" cm="1">
        <f t="array" ref="S1226">_xlfn.IFS(FraudData[[#This Row],[Fraud Risk Score]]&gt;=8,"High Risk",FraudData[[#This Row],[Fraud Risk Score]]&gt;=6,"Medium Risk",TRUE,"Low Risk")</f>
        <v>Medium Risk</v>
      </c>
    </row>
    <row r="1227" spans="1:19">
      <c r="A1227">
        <v>1226</v>
      </c>
      <c r="B1227">
        <v>183.16</v>
      </c>
      <c r="C1227">
        <v>2</v>
      </c>
      <c r="D1227" t="s">
        <v>49</v>
      </c>
      <c r="E1227">
        <v>0</v>
      </c>
      <c r="F1227">
        <v>0</v>
      </c>
      <c r="G1227">
        <v>36</v>
      </c>
      <c r="H1227">
        <v>2</v>
      </c>
      <c r="I1227">
        <v>24</v>
      </c>
      <c r="J1227">
        <v>0</v>
      </c>
      <c r="K1227">
        <f>_xlfn.XLOOKUP(FraudData[[#This Row],[amount]],AmountRules[Amount Min],AmountRules[Risk Points],,-1)</f>
        <v>0</v>
      </c>
      <c r="L1227">
        <f>_xlfn.XLOOKUP(FraudData[[#This Row],[transaction_hour]],TimeRules[Hour Min],TimeRules[Risk Points],,-1)</f>
        <v>3</v>
      </c>
      <c r="M1227">
        <f>_xlfn.XLOOKUP(FraudData[[#This Row],[foreign_transaction]],ForeignRules[Foreign Transaction],ForeignRules[Risk Points],0)</f>
        <v>0</v>
      </c>
      <c r="N1227">
        <f>_xlfn.XLOOKUP(FraudData[[#This Row],[location_mismatch]],Table10[Location Mismatch],Table10[Risk Points],0)</f>
        <v>0</v>
      </c>
      <c r="O1227">
        <f>_xlfn.XLOOKUP(FraudData[[#This Row],[device_trust_score]],DeviceRules[Device Min],DeviceRules[Risk Points],,-1)</f>
        <v>2</v>
      </c>
      <c r="P1227">
        <f>_xlfn.XLOOKUP(FraudData[[#This Row],[velocity_last_24h]],VelocityRules[Velocity Min],VelocityRules[Risk Points],,-1)</f>
        <v>0</v>
      </c>
      <c r="Q1227">
        <f>_xlfn.XLOOKUP(FraudData[[#This Row],[merchant_category]],MerchantRules[Merchant Category],MerchantRules[Risk Points],0)</f>
        <v>1</v>
      </c>
      <c r="R1227">
        <f>SUM(FraudData[[#This Row],[Amount Risk]:[Merchant Risk]])</f>
        <v>6</v>
      </c>
      <c r="S1227" t="str" cm="1">
        <f t="array" ref="S1227">_xlfn.IFS(FraudData[[#This Row],[Fraud Risk Score]]&gt;=8,"High Risk",FraudData[[#This Row],[Fraud Risk Score]]&gt;=6,"Medium Risk",TRUE,"Low Risk")</f>
        <v>Medium Risk</v>
      </c>
    </row>
    <row r="1228" spans="1:19">
      <c r="A1228">
        <v>1227</v>
      </c>
      <c r="B1228">
        <v>91.23</v>
      </c>
      <c r="C1228">
        <v>1</v>
      </c>
      <c r="D1228" t="s">
        <v>46</v>
      </c>
      <c r="E1228">
        <v>1</v>
      </c>
      <c r="F1228">
        <v>0</v>
      </c>
      <c r="G1228">
        <v>97</v>
      </c>
      <c r="H1228">
        <v>2</v>
      </c>
      <c r="I1228">
        <v>67</v>
      </c>
      <c r="J1228">
        <v>0</v>
      </c>
      <c r="K1228">
        <f>_xlfn.XLOOKUP(FraudData[[#This Row],[amount]],AmountRules[Amount Min],AmountRules[Risk Points],,-1)</f>
        <v>0</v>
      </c>
      <c r="L1228">
        <f>_xlfn.XLOOKUP(FraudData[[#This Row],[transaction_hour]],TimeRules[Hour Min],TimeRules[Risk Points],,-1)</f>
        <v>3</v>
      </c>
      <c r="M1228">
        <f>_xlfn.XLOOKUP(FraudData[[#This Row],[foreign_transaction]],ForeignRules[Foreign Transaction],ForeignRules[Risk Points],0)</f>
        <v>3</v>
      </c>
      <c r="N1228">
        <f>_xlfn.XLOOKUP(FraudData[[#This Row],[location_mismatch]],Table10[Location Mismatch],Table10[Risk Points],0)</f>
        <v>0</v>
      </c>
      <c r="O1228">
        <f>_xlfn.XLOOKUP(FraudData[[#This Row],[device_trust_score]],DeviceRules[Device Min],DeviceRules[Risk Points],,-1)</f>
        <v>0</v>
      </c>
      <c r="P1228">
        <f>_xlfn.XLOOKUP(FraudData[[#This Row],[velocity_last_24h]],VelocityRules[Velocity Min],VelocityRules[Risk Points],,-1)</f>
        <v>0</v>
      </c>
      <c r="Q1228">
        <f>_xlfn.XLOOKUP(FraudData[[#This Row],[merchant_category]],MerchantRules[Merchant Category],MerchantRules[Risk Points],0)</f>
        <v>0</v>
      </c>
      <c r="R1228">
        <f>SUM(FraudData[[#This Row],[Amount Risk]:[Merchant Risk]])</f>
        <v>6</v>
      </c>
      <c r="S1228" t="str" cm="1">
        <f t="array" ref="S1228">_xlfn.IFS(FraudData[[#This Row],[Fraud Risk Score]]&gt;=8,"High Risk",FraudData[[#This Row],[Fraud Risk Score]]&gt;=6,"Medium Risk",TRUE,"Low Risk")</f>
        <v>Medium Risk</v>
      </c>
    </row>
    <row r="1229" spans="1:19">
      <c r="A1229">
        <v>1228</v>
      </c>
      <c r="B1229">
        <v>57.69</v>
      </c>
      <c r="C1229">
        <v>19</v>
      </c>
      <c r="D1229" t="s">
        <v>48</v>
      </c>
      <c r="E1229">
        <v>0</v>
      </c>
      <c r="F1229">
        <v>0</v>
      </c>
      <c r="G1229">
        <v>96</v>
      </c>
      <c r="H1229">
        <v>1</v>
      </c>
      <c r="I1229">
        <v>62</v>
      </c>
      <c r="J1229">
        <v>0</v>
      </c>
      <c r="K1229">
        <f>_xlfn.XLOOKUP(FraudData[[#This Row],[amount]],AmountRules[Amount Min],AmountRules[Risk Points],,-1)</f>
        <v>0</v>
      </c>
      <c r="L1229">
        <f>_xlfn.XLOOKUP(FraudData[[#This Row],[transaction_hour]],TimeRules[Hour Min],TimeRules[Risk Points],,-1)</f>
        <v>0</v>
      </c>
      <c r="M1229">
        <f>_xlfn.XLOOKUP(FraudData[[#This Row],[foreign_transaction]],ForeignRules[Foreign Transaction],ForeignRules[Risk Points],0)</f>
        <v>0</v>
      </c>
      <c r="N1229">
        <f>_xlfn.XLOOKUP(FraudData[[#This Row],[location_mismatch]],Table10[Location Mismatch],Table10[Risk Points],0)</f>
        <v>0</v>
      </c>
      <c r="O1229">
        <f>_xlfn.XLOOKUP(FraudData[[#This Row],[device_trust_score]],DeviceRules[Device Min],DeviceRules[Risk Points],,-1)</f>
        <v>0</v>
      </c>
      <c r="P1229">
        <f>_xlfn.XLOOKUP(FraudData[[#This Row],[velocity_last_24h]],VelocityRules[Velocity Min],VelocityRules[Risk Points],,-1)</f>
        <v>0</v>
      </c>
      <c r="Q1229">
        <f>_xlfn.XLOOKUP(FraudData[[#This Row],[merchant_category]],MerchantRules[Merchant Category],MerchantRules[Risk Points],0)</f>
        <v>0</v>
      </c>
      <c r="R1229">
        <f>SUM(FraudData[[#This Row],[Amount Risk]:[Merchant Risk]])</f>
        <v>0</v>
      </c>
      <c r="S1229" t="str" cm="1">
        <f t="array" ref="S1229">_xlfn.IFS(FraudData[[#This Row],[Fraud Risk Score]]&gt;=8,"High Risk",FraudData[[#This Row],[Fraud Risk Score]]&gt;=6,"Medium Risk",TRUE,"Low Risk")</f>
        <v>Low Risk</v>
      </c>
    </row>
    <row r="1230" spans="1:19">
      <c r="A1230">
        <v>1229</v>
      </c>
      <c r="B1230">
        <v>744.08</v>
      </c>
      <c r="C1230">
        <v>4</v>
      </c>
      <c r="D1230" t="s">
        <v>47</v>
      </c>
      <c r="E1230">
        <v>0</v>
      </c>
      <c r="F1230">
        <v>0</v>
      </c>
      <c r="G1230">
        <v>65</v>
      </c>
      <c r="H1230">
        <v>0</v>
      </c>
      <c r="I1230">
        <v>51</v>
      </c>
      <c r="J1230">
        <v>0</v>
      </c>
      <c r="K1230">
        <f>_xlfn.XLOOKUP(FraudData[[#This Row],[amount]],AmountRules[Amount Min],AmountRules[Risk Points],,-1)</f>
        <v>1</v>
      </c>
      <c r="L1230">
        <f>_xlfn.XLOOKUP(FraudData[[#This Row],[transaction_hour]],TimeRules[Hour Min],TimeRules[Risk Points],,-1)</f>
        <v>0</v>
      </c>
      <c r="M1230">
        <f>_xlfn.XLOOKUP(FraudData[[#This Row],[foreign_transaction]],ForeignRules[Foreign Transaction],ForeignRules[Risk Points],0)</f>
        <v>0</v>
      </c>
      <c r="N1230">
        <f>_xlfn.XLOOKUP(FraudData[[#This Row],[location_mismatch]],Table10[Location Mismatch],Table10[Risk Points],0)</f>
        <v>0</v>
      </c>
      <c r="O1230">
        <f>_xlfn.XLOOKUP(FraudData[[#This Row],[device_trust_score]],DeviceRules[Device Min],DeviceRules[Risk Points],,-1)</f>
        <v>1</v>
      </c>
      <c r="P1230">
        <f>_xlfn.XLOOKUP(FraudData[[#This Row],[velocity_last_24h]],VelocityRules[Velocity Min],VelocityRules[Risk Points],,-1)</f>
        <v>0</v>
      </c>
      <c r="Q1230">
        <f>_xlfn.XLOOKUP(FraudData[[#This Row],[merchant_category]],MerchantRules[Merchant Category],MerchantRules[Risk Points],0)</f>
        <v>0</v>
      </c>
      <c r="R1230">
        <f>SUM(FraudData[[#This Row],[Amount Risk]:[Merchant Risk]])</f>
        <v>2</v>
      </c>
      <c r="S1230" t="str" cm="1">
        <f t="array" ref="S1230">_xlfn.IFS(FraudData[[#This Row],[Fraud Risk Score]]&gt;=8,"High Risk",FraudData[[#This Row],[Fraud Risk Score]]&gt;=6,"Medium Risk",TRUE,"Low Risk")</f>
        <v>Low Risk</v>
      </c>
    </row>
    <row r="1231" spans="1:19">
      <c r="A1231">
        <v>1230</v>
      </c>
      <c r="B1231">
        <v>94.77</v>
      </c>
      <c r="C1231">
        <v>10</v>
      </c>
      <c r="D1231" t="s">
        <v>49</v>
      </c>
      <c r="E1231">
        <v>1</v>
      </c>
      <c r="F1231">
        <v>0</v>
      </c>
      <c r="G1231">
        <v>56</v>
      </c>
      <c r="H1231">
        <v>1</v>
      </c>
      <c r="I1231">
        <v>31</v>
      </c>
      <c r="J1231">
        <v>0</v>
      </c>
      <c r="K1231">
        <f>_xlfn.XLOOKUP(FraudData[[#This Row],[amount]],AmountRules[Amount Min],AmountRules[Risk Points],,-1)</f>
        <v>0</v>
      </c>
      <c r="L1231">
        <f>_xlfn.XLOOKUP(FraudData[[#This Row],[transaction_hour]],TimeRules[Hour Min],TimeRules[Risk Points],,-1)</f>
        <v>0</v>
      </c>
      <c r="M1231">
        <f>_xlfn.XLOOKUP(FraudData[[#This Row],[foreign_transaction]],ForeignRules[Foreign Transaction],ForeignRules[Risk Points],0)</f>
        <v>3</v>
      </c>
      <c r="N1231">
        <f>_xlfn.XLOOKUP(FraudData[[#This Row],[location_mismatch]],Table10[Location Mismatch],Table10[Risk Points],0)</f>
        <v>0</v>
      </c>
      <c r="O1231">
        <f>_xlfn.XLOOKUP(FraudData[[#This Row],[device_trust_score]],DeviceRules[Device Min],DeviceRules[Risk Points],,-1)</f>
        <v>1</v>
      </c>
      <c r="P1231">
        <f>_xlfn.XLOOKUP(FraudData[[#This Row],[velocity_last_24h]],VelocityRules[Velocity Min],VelocityRules[Risk Points],,-1)</f>
        <v>0</v>
      </c>
      <c r="Q1231">
        <f>_xlfn.XLOOKUP(FraudData[[#This Row],[merchant_category]],MerchantRules[Merchant Category],MerchantRules[Risk Points],0)</f>
        <v>1</v>
      </c>
      <c r="R1231">
        <f>SUM(FraudData[[#This Row],[Amount Risk]:[Merchant Risk]])</f>
        <v>5</v>
      </c>
      <c r="S1231" t="str" cm="1">
        <f t="array" ref="S1231">_xlfn.IFS(FraudData[[#This Row],[Fraud Risk Score]]&gt;=8,"High Risk",FraudData[[#This Row],[Fraud Risk Score]]&gt;=6,"Medium Risk",TRUE,"Low Risk")</f>
        <v>Low Risk</v>
      </c>
    </row>
    <row r="1232" spans="1:19">
      <c r="A1232">
        <v>1231</v>
      </c>
      <c r="B1232">
        <v>404.15</v>
      </c>
      <c r="C1232">
        <v>2</v>
      </c>
      <c r="D1232" t="s">
        <v>48</v>
      </c>
      <c r="E1232">
        <v>0</v>
      </c>
      <c r="F1232">
        <v>0</v>
      </c>
      <c r="G1232">
        <v>61</v>
      </c>
      <c r="H1232">
        <v>6</v>
      </c>
      <c r="I1232">
        <v>46</v>
      </c>
      <c r="J1232">
        <v>0</v>
      </c>
      <c r="K1232">
        <f>_xlfn.XLOOKUP(FraudData[[#This Row],[amount]],AmountRules[Amount Min],AmountRules[Risk Points],,-1)</f>
        <v>0</v>
      </c>
      <c r="L1232">
        <f>_xlfn.XLOOKUP(FraudData[[#This Row],[transaction_hour]],TimeRules[Hour Min],TimeRules[Risk Points],,-1)</f>
        <v>3</v>
      </c>
      <c r="M1232">
        <f>_xlfn.XLOOKUP(FraudData[[#This Row],[foreign_transaction]],ForeignRules[Foreign Transaction],ForeignRules[Risk Points],0)</f>
        <v>0</v>
      </c>
      <c r="N1232">
        <f>_xlfn.XLOOKUP(FraudData[[#This Row],[location_mismatch]],Table10[Location Mismatch],Table10[Risk Points],0)</f>
        <v>0</v>
      </c>
      <c r="O1232">
        <f>_xlfn.XLOOKUP(FraudData[[#This Row],[device_trust_score]],DeviceRules[Device Min],DeviceRules[Risk Points],,-1)</f>
        <v>1</v>
      </c>
      <c r="P1232">
        <f>_xlfn.XLOOKUP(FraudData[[#This Row],[velocity_last_24h]],VelocityRules[Velocity Min],VelocityRules[Risk Points],,-1)</f>
        <v>3</v>
      </c>
      <c r="Q1232">
        <f>_xlfn.XLOOKUP(FraudData[[#This Row],[merchant_category]],MerchantRules[Merchant Category],MerchantRules[Risk Points],0)</f>
        <v>0</v>
      </c>
      <c r="R1232">
        <f>SUM(FraudData[[#This Row],[Amount Risk]:[Merchant Risk]])</f>
        <v>7</v>
      </c>
      <c r="S1232" t="str" cm="1">
        <f t="array" ref="S1232">_xlfn.IFS(FraudData[[#This Row],[Fraud Risk Score]]&gt;=8,"High Risk",FraudData[[#This Row],[Fraud Risk Score]]&gt;=6,"Medium Risk",TRUE,"Low Risk")</f>
        <v>Medium Risk</v>
      </c>
    </row>
    <row r="1233" spans="1:19">
      <c r="A1233">
        <v>1232</v>
      </c>
      <c r="B1233">
        <v>47.04</v>
      </c>
      <c r="C1233">
        <v>2</v>
      </c>
      <c r="D1233" t="s">
        <v>49</v>
      </c>
      <c r="E1233">
        <v>0</v>
      </c>
      <c r="F1233">
        <v>0</v>
      </c>
      <c r="G1233">
        <v>42</v>
      </c>
      <c r="H1233">
        <v>3</v>
      </c>
      <c r="I1233">
        <v>63</v>
      </c>
      <c r="J1233">
        <v>0</v>
      </c>
      <c r="K1233">
        <f>_xlfn.XLOOKUP(FraudData[[#This Row],[amount]],AmountRules[Amount Min],AmountRules[Risk Points],,-1)</f>
        <v>0</v>
      </c>
      <c r="L1233">
        <f>_xlfn.XLOOKUP(FraudData[[#This Row],[transaction_hour]],TimeRules[Hour Min],TimeRules[Risk Points],,-1)</f>
        <v>3</v>
      </c>
      <c r="M1233">
        <f>_xlfn.XLOOKUP(FraudData[[#This Row],[foreign_transaction]],ForeignRules[Foreign Transaction],ForeignRules[Risk Points],0)</f>
        <v>0</v>
      </c>
      <c r="N1233">
        <f>_xlfn.XLOOKUP(FraudData[[#This Row],[location_mismatch]],Table10[Location Mismatch],Table10[Risk Points],0)</f>
        <v>0</v>
      </c>
      <c r="O1233">
        <f>_xlfn.XLOOKUP(FraudData[[#This Row],[device_trust_score]],DeviceRules[Device Min],DeviceRules[Risk Points],,-1)</f>
        <v>2</v>
      </c>
      <c r="P1233">
        <f>_xlfn.XLOOKUP(FraudData[[#This Row],[velocity_last_24h]],VelocityRules[Velocity Min],VelocityRules[Risk Points],,-1)</f>
        <v>0</v>
      </c>
      <c r="Q1233">
        <f>_xlfn.XLOOKUP(FraudData[[#This Row],[merchant_category]],MerchantRules[Merchant Category],MerchantRules[Risk Points],0)</f>
        <v>1</v>
      </c>
      <c r="R1233">
        <f>SUM(FraudData[[#This Row],[Amount Risk]:[Merchant Risk]])</f>
        <v>6</v>
      </c>
      <c r="S1233" t="str" cm="1">
        <f t="array" ref="S1233">_xlfn.IFS(FraudData[[#This Row],[Fraud Risk Score]]&gt;=8,"High Risk",FraudData[[#This Row],[Fraud Risk Score]]&gt;=6,"Medium Risk",TRUE,"Low Risk")</f>
        <v>Medium Risk</v>
      </c>
    </row>
    <row r="1234" spans="1:19">
      <c r="A1234">
        <v>1233</v>
      </c>
      <c r="B1234">
        <v>43.14</v>
      </c>
      <c r="C1234">
        <v>21</v>
      </c>
      <c r="D1234" t="s">
        <v>46</v>
      </c>
      <c r="E1234">
        <v>0</v>
      </c>
      <c r="F1234">
        <v>0</v>
      </c>
      <c r="G1234">
        <v>53</v>
      </c>
      <c r="H1234">
        <v>1</v>
      </c>
      <c r="I1234">
        <v>46</v>
      </c>
      <c r="J1234">
        <v>0</v>
      </c>
      <c r="K1234">
        <f>_xlfn.XLOOKUP(FraudData[[#This Row],[amount]],AmountRules[Amount Min],AmountRules[Risk Points],,-1)</f>
        <v>0</v>
      </c>
      <c r="L1234">
        <f>_xlfn.XLOOKUP(FraudData[[#This Row],[transaction_hour]],TimeRules[Hour Min],TimeRules[Risk Points],,-1)</f>
        <v>0</v>
      </c>
      <c r="M1234">
        <f>_xlfn.XLOOKUP(FraudData[[#This Row],[foreign_transaction]],ForeignRules[Foreign Transaction],ForeignRules[Risk Points],0)</f>
        <v>0</v>
      </c>
      <c r="N1234">
        <f>_xlfn.XLOOKUP(FraudData[[#This Row],[location_mismatch]],Table10[Location Mismatch],Table10[Risk Points],0)</f>
        <v>0</v>
      </c>
      <c r="O1234">
        <f>_xlfn.XLOOKUP(FraudData[[#This Row],[device_trust_score]],DeviceRules[Device Min],DeviceRules[Risk Points],,-1)</f>
        <v>1</v>
      </c>
      <c r="P1234">
        <f>_xlfn.XLOOKUP(FraudData[[#This Row],[velocity_last_24h]],VelocityRules[Velocity Min],VelocityRules[Risk Points],,-1)</f>
        <v>0</v>
      </c>
      <c r="Q1234">
        <f>_xlfn.XLOOKUP(FraudData[[#This Row],[merchant_category]],MerchantRules[Merchant Category],MerchantRules[Risk Points],0)</f>
        <v>0</v>
      </c>
      <c r="R1234">
        <f>SUM(FraudData[[#This Row],[Amount Risk]:[Merchant Risk]])</f>
        <v>1</v>
      </c>
      <c r="S1234" t="str" cm="1">
        <f t="array" ref="S1234">_xlfn.IFS(FraudData[[#This Row],[Fraud Risk Score]]&gt;=8,"High Risk",FraudData[[#This Row],[Fraud Risk Score]]&gt;=6,"Medium Risk",TRUE,"Low Risk")</f>
        <v>Low Risk</v>
      </c>
    </row>
    <row r="1235" spans="1:19">
      <c r="A1235">
        <v>1234</v>
      </c>
      <c r="B1235">
        <v>5.69</v>
      </c>
      <c r="C1235">
        <v>4</v>
      </c>
      <c r="D1235" t="s">
        <v>46</v>
      </c>
      <c r="E1235">
        <v>0</v>
      </c>
      <c r="F1235">
        <v>0</v>
      </c>
      <c r="G1235">
        <v>31</v>
      </c>
      <c r="H1235">
        <v>2</v>
      </c>
      <c r="I1235">
        <v>38</v>
      </c>
      <c r="J1235">
        <v>0</v>
      </c>
      <c r="K1235">
        <f>_xlfn.XLOOKUP(FraudData[[#This Row],[amount]],AmountRules[Amount Min],AmountRules[Risk Points],,-1)</f>
        <v>0</v>
      </c>
      <c r="L1235">
        <f>_xlfn.XLOOKUP(FraudData[[#This Row],[transaction_hour]],TimeRules[Hour Min],TimeRules[Risk Points],,-1)</f>
        <v>0</v>
      </c>
      <c r="M1235">
        <f>_xlfn.XLOOKUP(FraudData[[#This Row],[foreign_transaction]],ForeignRules[Foreign Transaction],ForeignRules[Risk Points],0)</f>
        <v>0</v>
      </c>
      <c r="N1235">
        <f>_xlfn.XLOOKUP(FraudData[[#This Row],[location_mismatch]],Table10[Location Mismatch],Table10[Risk Points],0)</f>
        <v>0</v>
      </c>
      <c r="O1235">
        <f>_xlfn.XLOOKUP(FraudData[[#This Row],[device_trust_score]],DeviceRules[Device Min],DeviceRules[Risk Points],,-1)</f>
        <v>2</v>
      </c>
      <c r="P1235">
        <f>_xlfn.XLOOKUP(FraudData[[#This Row],[velocity_last_24h]],VelocityRules[Velocity Min],VelocityRules[Risk Points],,-1)</f>
        <v>0</v>
      </c>
      <c r="Q1235">
        <f>_xlfn.XLOOKUP(FraudData[[#This Row],[merchant_category]],MerchantRules[Merchant Category],MerchantRules[Risk Points],0)</f>
        <v>0</v>
      </c>
      <c r="R1235">
        <f>SUM(FraudData[[#This Row],[Amount Risk]:[Merchant Risk]])</f>
        <v>2</v>
      </c>
      <c r="S1235" t="str" cm="1">
        <f t="array" ref="S1235">_xlfn.IFS(FraudData[[#This Row],[Fraud Risk Score]]&gt;=8,"High Risk",FraudData[[#This Row],[Fraud Risk Score]]&gt;=6,"Medium Risk",TRUE,"Low Risk")</f>
        <v>Low Risk</v>
      </c>
    </row>
    <row r="1236" spans="1:19">
      <c r="A1236">
        <v>1235</v>
      </c>
      <c r="B1236">
        <v>189.83</v>
      </c>
      <c r="C1236">
        <v>21</v>
      </c>
      <c r="D1236" t="s">
        <v>47</v>
      </c>
      <c r="E1236">
        <v>0</v>
      </c>
      <c r="F1236">
        <v>0</v>
      </c>
      <c r="G1236">
        <v>64</v>
      </c>
      <c r="H1236">
        <v>2</v>
      </c>
      <c r="I1236">
        <v>66</v>
      </c>
      <c r="J1236">
        <v>0</v>
      </c>
      <c r="K1236">
        <f>_xlfn.XLOOKUP(FraudData[[#This Row],[amount]],AmountRules[Amount Min],AmountRules[Risk Points],,-1)</f>
        <v>0</v>
      </c>
      <c r="L1236">
        <f>_xlfn.XLOOKUP(FraudData[[#This Row],[transaction_hour]],TimeRules[Hour Min],TimeRules[Risk Points],,-1)</f>
        <v>0</v>
      </c>
      <c r="M1236">
        <f>_xlfn.XLOOKUP(FraudData[[#This Row],[foreign_transaction]],ForeignRules[Foreign Transaction],ForeignRules[Risk Points],0)</f>
        <v>0</v>
      </c>
      <c r="N1236">
        <f>_xlfn.XLOOKUP(FraudData[[#This Row],[location_mismatch]],Table10[Location Mismatch],Table10[Risk Points],0)</f>
        <v>0</v>
      </c>
      <c r="O1236">
        <f>_xlfn.XLOOKUP(FraudData[[#This Row],[device_trust_score]],DeviceRules[Device Min],DeviceRules[Risk Points],,-1)</f>
        <v>1</v>
      </c>
      <c r="P1236">
        <f>_xlfn.XLOOKUP(FraudData[[#This Row],[velocity_last_24h]],VelocityRules[Velocity Min],VelocityRules[Risk Points],,-1)</f>
        <v>0</v>
      </c>
      <c r="Q1236">
        <f>_xlfn.XLOOKUP(FraudData[[#This Row],[merchant_category]],MerchantRules[Merchant Category],MerchantRules[Risk Points],0)</f>
        <v>0</v>
      </c>
      <c r="R1236">
        <f>SUM(FraudData[[#This Row],[Amount Risk]:[Merchant Risk]])</f>
        <v>1</v>
      </c>
      <c r="S1236" t="str" cm="1">
        <f t="array" ref="S1236">_xlfn.IFS(FraudData[[#This Row],[Fraud Risk Score]]&gt;=8,"High Risk",FraudData[[#This Row],[Fraud Risk Score]]&gt;=6,"Medium Risk",TRUE,"Low Risk")</f>
        <v>Low Risk</v>
      </c>
    </row>
    <row r="1237" spans="1:19">
      <c r="A1237">
        <v>1236</v>
      </c>
      <c r="B1237">
        <v>82.75</v>
      </c>
      <c r="C1237">
        <v>22</v>
      </c>
      <c r="D1237" t="s">
        <v>46</v>
      </c>
      <c r="E1237">
        <v>0</v>
      </c>
      <c r="F1237">
        <v>0</v>
      </c>
      <c r="G1237">
        <v>30</v>
      </c>
      <c r="H1237">
        <v>1</v>
      </c>
      <c r="I1237">
        <v>19</v>
      </c>
      <c r="J1237">
        <v>0</v>
      </c>
      <c r="K1237">
        <f>_xlfn.XLOOKUP(FraudData[[#This Row],[amount]],AmountRules[Amount Min],AmountRules[Risk Points],,-1)</f>
        <v>0</v>
      </c>
      <c r="L1237">
        <f>_xlfn.XLOOKUP(FraudData[[#This Row],[transaction_hour]],TimeRules[Hour Min],TimeRules[Risk Points],,-1)</f>
        <v>0</v>
      </c>
      <c r="M1237">
        <f>_xlfn.XLOOKUP(FraudData[[#This Row],[foreign_transaction]],ForeignRules[Foreign Transaction],ForeignRules[Risk Points],0)</f>
        <v>0</v>
      </c>
      <c r="N1237">
        <f>_xlfn.XLOOKUP(FraudData[[#This Row],[location_mismatch]],Table10[Location Mismatch],Table10[Risk Points],0)</f>
        <v>0</v>
      </c>
      <c r="O1237">
        <f>_xlfn.XLOOKUP(FraudData[[#This Row],[device_trust_score]],DeviceRules[Device Min],DeviceRules[Risk Points],,-1)</f>
        <v>2</v>
      </c>
      <c r="P1237">
        <f>_xlfn.XLOOKUP(FraudData[[#This Row],[velocity_last_24h]],VelocityRules[Velocity Min],VelocityRules[Risk Points],,-1)</f>
        <v>0</v>
      </c>
      <c r="Q1237">
        <f>_xlfn.XLOOKUP(FraudData[[#This Row],[merchant_category]],MerchantRules[Merchant Category],MerchantRules[Risk Points],0)</f>
        <v>0</v>
      </c>
      <c r="R1237">
        <f>SUM(FraudData[[#This Row],[Amount Risk]:[Merchant Risk]])</f>
        <v>2</v>
      </c>
      <c r="S1237" t="str" cm="1">
        <f t="array" ref="S1237">_xlfn.IFS(FraudData[[#This Row],[Fraud Risk Score]]&gt;=8,"High Risk",FraudData[[#This Row],[Fraud Risk Score]]&gt;=6,"Medium Risk",TRUE,"Low Risk")</f>
        <v>Low Risk</v>
      </c>
    </row>
    <row r="1238" spans="1:19">
      <c r="A1238">
        <v>1237</v>
      </c>
      <c r="B1238">
        <v>359.59</v>
      </c>
      <c r="C1238">
        <v>10</v>
      </c>
      <c r="D1238" t="s">
        <v>48</v>
      </c>
      <c r="E1238">
        <v>0</v>
      </c>
      <c r="F1238">
        <v>0</v>
      </c>
      <c r="G1238">
        <v>44</v>
      </c>
      <c r="H1238">
        <v>2</v>
      </c>
      <c r="I1238">
        <v>68</v>
      </c>
      <c r="J1238">
        <v>0</v>
      </c>
      <c r="K1238">
        <f>_xlfn.XLOOKUP(FraudData[[#This Row],[amount]],AmountRules[Amount Min],AmountRules[Risk Points],,-1)</f>
        <v>0</v>
      </c>
      <c r="L1238">
        <f>_xlfn.XLOOKUP(FraudData[[#This Row],[transaction_hour]],TimeRules[Hour Min],TimeRules[Risk Points],,-1)</f>
        <v>0</v>
      </c>
      <c r="M1238">
        <f>_xlfn.XLOOKUP(FraudData[[#This Row],[foreign_transaction]],ForeignRules[Foreign Transaction],ForeignRules[Risk Points],0)</f>
        <v>0</v>
      </c>
      <c r="N1238">
        <f>_xlfn.XLOOKUP(FraudData[[#This Row],[location_mismatch]],Table10[Location Mismatch],Table10[Risk Points],0)</f>
        <v>0</v>
      </c>
      <c r="O1238">
        <f>_xlfn.XLOOKUP(FraudData[[#This Row],[device_trust_score]],DeviceRules[Device Min],DeviceRules[Risk Points],,-1)</f>
        <v>2</v>
      </c>
      <c r="P1238">
        <f>_xlfn.XLOOKUP(FraudData[[#This Row],[velocity_last_24h]],VelocityRules[Velocity Min],VelocityRules[Risk Points],,-1)</f>
        <v>0</v>
      </c>
      <c r="Q1238">
        <f>_xlfn.XLOOKUP(FraudData[[#This Row],[merchant_category]],MerchantRules[Merchant Category],MerchantRules[Risk Points],0)</f>
        <v>0</v>
      </c>
      <c r="R1238">
        <f>SUM(FraudData[[#This Row],[Amount Risk]:[Merchant Risk]])</f>
        <v>2</v>
      </c>
      <c r="S1238" t="str" cm="1">
        <f t="array" ref="S1238">_xlfn.IFS(FraudData[[#This Row],[Fraud Risk Score]]&gt;=8,"High Risk",FraudData[[#This Row],[Fraud Risk Score]]&gt;=6,"Medium Risk",TRUE,"Low Risk")</f>
        <v>Low Risk</v>
      </c>
    </row>
    <row r="1239" spans="1:19">
      <c r="A1239">
        <v>1238</v>
      </c>
      <c r="B1239">
        <v>115.37</v>
      </c>
      <c r="C1239">
        <v>2</v>
      </c>
      <c r="D1239" t="s">
        <v>46</v>
      </c>
      <c r="E1239">
        <v>0</v>
      </c>
      <c r="F1239">
        <v>0</v>
      </c>
      <c r="G1239">
        <v>79</v>
      </c>
      <c r="H1239">
        <v>1</v>
      </c>
      <c r="I1239">
        <v>27</v>
      </c>
      <c r="J1239">
        <v>0</v>
      </c>
      <c r="K1239">
        <f>_xlfn.XLOOKUP(FraudData[[#This Row],[amount]],AmountRules[Amount Min],AmountRules[Risk Points],,-1)</f>
        <v>0</v>
      </c>
      <c r="L1239">
        <f>_xlfn.XLOOKUP(FraudData[[#This Row],[transaction_hour]],TimeRules[Hour Min],TimeRules[Risk Points],,-1)</f>
        <v>3</v>
      </c>
      <c r="M1239">
        <f>_xlfn.XLOOKUP(FraudData[[#This Row],[foreign_transaction]],ForeignRules[Foreign Transaction],ForeignRules[Risk Points],0)</f>
        <v>0</v>
      </c>
      <c r="N1239">
        <f>_xlfn.XLOOKUP(FraudData[[#This Row],[location_mismatch]],Table10[Location Mismatch],Table10[Risk Points],0)</f>
        <v>0</v>
      </c>
      <c r="O1239">
        <f>_xlfn.XLOOKUP(FraudData[[#This Row],[device_trust_score]],DeviceRules[Device Min],DeviceRules[Risk Points],,-1)</f>
        <v>0</v>
      </c>
      <c r="P1239">
        <f>_xlfn.XLOOKUP(FraudData[[#This Row],[velocity_last_24h]],VelocityRules[Velocity Min],VelocityRules[Risk Points],,-1)</f>
        <v>0</v>
      </c>
      <c r="Q1239">
        <f>_xlfn.XLOOKUP(FraudData[[#This Row],[merchant_category]],MerchantRules[Merchant Category],MerchantRules[Risk Points],0)</f>
        <v>0</v>
      </c>
      <c r="R1239">
        <f>SUM(FraudData[[#This Row],[Amount Risk]:[Merchant Risk]])</f>
        <v>3</v>
      </c>
      <c r="S1239" t="str" cm="1">
        <f t="array" ref="S1239">_xlfn.IFS(FraudData[[#This Row],[Fraud Risk Score]]&gt;=8,"High Risk",FraudData[[#This Row],[Fraud Risk Score]]&gt;=6,"Medium Risk",TRUE,"Low Risk")</f>
        <v>Low Risk</v>
      </c>
    </row>
    <row r="1240" spans="1:19">
      <c r="A1240">
        <v>1239</v>
      </c>
      <c r="B1240">
        <v>620.65</v>
      </c>
      <c r="C1240">
        <v>12</v>
      </c>
      <c r="D1240" t="s">
        <v>47</v>
      </c>
      <c r="E1240">
        <v>0</v>
      </c>
      <c r="F1240">
        <v>0</v>
      </c>
      <c r="G1240">
        <v>80</v>
      </c>
      <c r="H1240">
        <v>2</v>
      </c>
      <c r="I1240">
        <v>41</v>
      </c>
      <c r="J1240">
        <v>0</v>
      </c>
      <c r="K1240">
        <f>_xlfn.XLOOKUP(FraudData[[#This Row],[amount]],AmountRules[Amount Min],AmountRules[Risk Points],,-1)</f>
        <v>1</v>
      </c>
      <c r="L1240">
        <f>_xlfn.XLOOKUP(FraudData[[#This Row],[transaction_hour]],TimeRules[Hour Min],TimeRules[Risk Points],,-1)</f>
        <v>0</v>
      </c>
      <c r="M1240">
        <f>_xlfn.XLOOKUP(FraudData[[#This Row],[foreign_transaction]],ForeignRules[Foreign Transaction],ForeignRules[Risk Points],0)</f>
        <v>0</v>
      </c>
      <c r="N1240">
        <f>_xlfn.XLOOKUP(FraudData[[#This Row],[location_mismatch]],Table10[Location Mismatch],Table10[Risk Points],0)</f>
        <v>0</v>
      </c>
      <c r="O1240">
        <f>_xlfn.XLOOKUP(FraudData[[#This Row],[device_trust_score]],DeviceRules[Device Min],DeviceRules[Risk Points],,-1)</f>
        <v>0</v>
      </c>
      <c r="P1240">
        <f>_xlfn.XLOOKUP(FraudData[[#This Row],[velocity_last_24h]],VelocityRules[Velocity Min],VelocityRules[Risk Points],,-1)</f>
        <v>0</v>
      </c>
      <c r="Q1240">
        <f>_xlfn.XLOOKUP(FraudData[[#This Row],[merchant_category]],MerchantRules[Merchant Category],MerchantRules[Risk Points],0)</f>
        <v>0</v>
      </c>
      <c r="R1240">
        <f>SUM(FraudData[[#This Row],[Amount Risk]:[Merchant Risk]])</f>
        <v>1</v>
      </c>
      <c r="S1240" t="str" cm="1">
        <f t="array" ref="S1240">_xlfn.IFS(FraudData[[#This Row],[Fraud Risk Score]]&gt;=8,"High Risk",FraudData[[#This Row],[Fraud Risk Score]]&gt;=6,"Medium Risk",TRUE,"Low Risk")</f>
        <v>Low Risk</v>
      </c>
    </row>
    <row r="1241" spans="1:19">
      <c r="A1241">
        <v>1240</v>
      </c>
      <c r="B1241">
        <v>36.94</v>
      </c>
      <c r="C1241">
        <v>20</v>
      </c>
      <c r="D1241" t="s">
        <v>50</v>
      </c>
      <c r="E1241">
        <v>0</v>
      </c>
      <c r="F1241">
        <v>1</v>
      </c>
      <c r="G1241">
        <v>97</v>
      </c>
      <c r="H1241">
        <v>2</v>
      </c>
      <c r="I1241">
        <v>44</v>
      </c>
      <c r="J1241">
        <v>0</v>
      </c>
      <c r="K1241">
        <f>_xlfn.XLOOKUP(FraudData[[#This Row],[amount]],AmountRules[Amount Min],AmountRules[Risk Points],,-1)</f>
        <v>0</v>
      </c>
      <c r="L1241">
        <f>_xlfn.XLOOKUP(FraudData[[#This Row],[transaction_hour]],TimeRules[Hour Min],TimeRules[Risk Points],,-1)</f>
        <v>0</v>
      </c>
      <c r="M1241">
        <f>_xlfn.XLOOKUP(FraudData[[#This Row],[foreign_transaction]],ForeignRules[Foreign Transaction],ForeignRules[Risk Points],0)</f>
        <v>0</v>
      </c>
      <c r="N1241">
        <f>_xlfn.XLOOKUP(FraudData[[#This Row],[location_mismatch]],Table10[Location Mismatch],Table10[Risk Points],0)</f>
        <v>3</v>
      </c>
      <c r="O1241">
        <f>_xlfn.XLOOKUP(FraudData[[#This Row],[device_trust_score]],DeviceRules[Device Min],DeviceRules[Risk Points],,-1)</f>
        <v>0</v>
      </c>
      <c r="P1241">
        <f>_xlfn.XLOOKUP(FraudData[[#This Row],[velocity_last_24h]],VelocityRules[Velocity Min],VelocityRules[Risk Points],,-1)</f>
        <v>0</v>
      </c>
      <c r="Q1241">
        <f>_xlfn.XLOOKUP(FraudData[[#This Row],[merchant_category]],MerchantRules[Merchant Category],MerchantRules[Risk Points],0)</f>
        <v>0</v>
      </c>
      <c r="R1241">
        <f>SUM(FraudData[[#This Row],[Amount Risk]:[Merchant Risk]])</f>
        <v>3</v>
      </c>
      <c r="S1241" t="str" cm="1">
        <f t="array" ref="S1241">_xlfn.IFS(FraudData[[#This Row],[Fraud Risk Score]]&gt;=8,"High Risk",FraudData[[#This Row],[Fraud Risk Score]]&gt;=6,"Medium Risk",TRUE,"Low Risk")</f>
        <v>Low Risk</v>
      </c>
    </row>
    <row r="1242" spans="1:19">
      <c r="A1242">
        <v>1241</v>
      </c>
      <c r="B1242">
        <v>365.34</v>
      </c>
      <c r="C1242">
        <v>7</v>
      </c>
      <c r="D1242" t="s">
        <v>49</v>
      </c>
      <c r="E1242">
        <v>0</v>
      </c>
      <c r="F1242">
        <v>0</v>
      </c>
      <c r="G1242">
        <v>77</v>
      </c>
      <c r="H1242">
        <v>1</v>
      </c>
      <c r="I1242">
        <v>68</v>
      </c>
      <c r="J1242">
        <v>0</v>
      </c>
      <c r="K1242">
        <f>_xlfn.XLOOKUP(FraudData[[#This Row],[amount]],AmountRules[Amount Min],AmountRules[Risk Points],,-1)</f>
        <v>0</v>
      </c>
      <c r="L1242">
        <f>_xlfn.XLOOKUP(FraudData[[#This Row],[transaction_hour]],TimeRules[Hour Min],TimeRules[Risk Points],,-1)</f>
        <v>0</v>
      </c>
      <c r="M1242">
        <f>_xlfn.XLOOKUP(FraudData[[#This Row],[foreign_transaction]],ForeignRules[Foreign Transaction],ForeignRules[Risk Points],0)</f>
        <v>0</v>
      </c>
      <c r="N1242">
        <f>_xlfn.XLOOKUP(FraudData[[#This Row],[location_mismatch]],Table10[Location Mismatch],Table10[Risk Points],0)</f>
        <v>0</v>
      </c>
      <c r="O1242">
        <f>_xlfn.XLOOKUP(FraudData[[#This Row],[device_trust_score]],DeviceRules[Device Min],DeviceRules[Risk Points],,-1)</f>
        <v>0</v>
      </c>
      <c r="P1242">
        <f>_xlfn.XLOOKUP(FraudData[[#This Row],[velocity_last_24h]],VelocityRules[Velocity Min],VelocityRules[Risk Points],,-1)</f>
        <v>0</v>
      </c>
      <c r="Q1242">
        <f>_xlfn.XLOOKUP(FraudData[[#This Row],[merchant_category]],MerchantRules[Merchant Category],MerchantRules[Risk Points],0)</f>
        <v>1</v>
      </c>
      <c r="R1242">
        <f>SUM(FraudData[[#This Row],[Amount Risk]:[Merchant Risk]])</f>
        <v>1</v>
      </c>
      <c r="S1242" t="str" cm="1">
        <f t="array" ref="S1242">_xlfn.IFS(FraudData[[#This Row],[Fraud Risk Score]]&gt;=8,"High Risk",FraudData[[#This Row],[Fraud Risk Score]]&gt;=6,"Medium Risk",TRUE,"Low Risk")</f>
        <v>Low Risk</v>
      </c>
    </row>
    <row r="1243" spans="1:19">
      <c r="A1243">
        <v>1242</v>
      </c>
      <c r="B1243">
        <v>269.77999999999997</v>
      </c>
      <c r="C1243">
        <v>19</v>
      </c>
      <c r="D1243" t="s">
        <v>49</v>
      </c>
      <c r="E1243">
        <v>0</v>
      </c>
      <c r="F1243">
        <v>1</v>
      </c>
      <c r="G1243">
        <v>97</v>
      </c>
      <c r="H1243">
        <v>1</v>
      </c>
      <c r="I1243">
        <v>68</v>
      </c>
      <c r="J1243">
        <v>0</v>
      </c>
      <c r="K1243">
        <f>_xlfn.XLOOKUP(FraudData[[#This Row],[amount]],AmountRules[Amount Min],AmountRules[Risk Points],,-1)</f>
        <v>0</v>
      </c>
      <c r="L1243">
        <f>_xlfn.XLOOKUP(FraudData[[#This Row],[transaction_hour]],TimeRules[Hour Min],TimeRules[Risk Points],,-1)</f>
        <v>0</v>
      </c>
      <c r="M1243">
        <f>_xlfn.XLOOKUP(FraudData[[#This Row],[foreign_transaction]],ForeignRules[Foreign Transaction],ForeignRules[Risk Points],0)</f>
        <v>0</v>
      </c>
      <c r="N1243">
        <f>_xlfn.XLOOKUP(FraudData[[#This Row],[location_mismatch]],Table10[Location Mismatch],Table10[Risk Points],0)</f>
        <v>3</v>
      </c>
      <c r="O1243">
        <f>_xlfn.XLOOKUP(FraudData[[#This Row],[device_trust_score]],DeviceRules[Device Min],DeviceRules[Risk Points],,-1)</f>
        <v>0</v>
      </c>
      <c r="P1243">
        <f>_xlfn.XLOOKUP(FraudData[[#This Row],[velocity_last_24h]],VelocityRules[Velocity Min],VelocityRules[Risk Points],,-1)</f>
        <v>0</v>
      </c>
      <c r="Q1243">
        <f>_xlfn.XLOOKUP(FraudData[[#This Row],[merchant_category]],MerchantRules[Merchant Category],MerchantRules[Risk Points],0)</f>
        <v>1</v>
      </c>
      <c r="R1243">
        <f>SUM(FraudData[[#This Row],[Amount Risk]:[Merchant Risk]])</f>
        <v>4</v>
      </c>
      <c r="S1243" t="str" cm="1">
        <f t="array" ref="S1243">_xlfn.IFS(FraudData[[#This Row],[Fraud Risk Score]]&gt;=8,"High Risk",FraudData[[#This Row],[Fraud Risk Score]]&gt;=6,"Medium Risk",TRUE,"Low Risk")</f>
        <v>Low Risk</v>
      </c>
    </row>
    <row r="1244" spans="1:19">
      <c r="A1244">
        <v>1243</v>
      </c>
      <c r="B1244">
        <v>265.26</v>
      </c>
      <c r="C1244">
        <v>9</v>
      </c>
      <c r="D1244" t="s">
        <v>48</v>
      </c>
      <c r="E1244">
        <v>0</v>
      </c>
      <c r="F1244">
        <v>0</v>
      </c>
      <c r="G1244">
        <v>96</v>
      </c>
      <c r="H1244">
        <v>0</v>
      </c>
      <c r="I1244">
        <v>49</v>
      </c>
      <c r="J1244">
        <v>0</v>
      </c>
      <c r="K1244">
        <f>_xlfn.XLOOKUP(FraudData[[#This Row],[amount]],AmountRules[Amount Min],AmountRules[Risk Points],,-1)</f>
        <v>0</v>
      </c>
      <c r="L1244">
        <f>_xlfn.XLOOKUP(FraudData[[#This Row],[transaction_hour]],TimeRules[Hour Min],TimeRules[Risk Points],,-1)</f>
        <v>0</v>
      </c>
      <c r="M1244">
        <f>_xlfn.XLOOKUP(FraudData[[#This Row],[foreign_transaction]],ForeignRules[Foreign Transaction],ForeignRules[Risk Points],0)</f>
        <v>0</v>
      </c>
      <c r="N1244">
        <f>_xlfn.XLOOKUP(FraudData[[#This Row],[location_mismatch]],Table10[Location Mismatch],Table10[Risk Points],0)</f>
        <v>0</v>
      </c>
      <c r="O1244">
        <f>_xlfn.XLOOKUP(FraudData[[#This Row],[device_trust_score]],DeviceRules[Device Min],DeviceRules[Risk Points],,-1)</f>
        <v>0</v>
      </c>
      <c r="P1244">
        <f>_xlfn.XLOOKUP(FraudData[[#This Row],[velocity_last_24h]],VelocityRules[Velocity Min],VelocityRules[Risk Points],,-1)</f>
        <v>0</v>
      </c>
      <c r="Q1244">
        <f>_xlfn.XLOOKUP(FraudData[[#This Row],[merchant_category]],MerchantRules[Merchant Category],MerchantRules[Risk Points],0)</f>
        <v>0</v>
      </c>
      <c r="R1244">
        <f>SUM(FraudData[[#This Row],[Amount Risk]:[Merchant Risk]])</f>
        <v>0</v>
      </c>
      <c r="S1244" t="str" cm="1">
        <f t="array" ref="S1244">_xlfn.IFS(FraudData[[#This Row],[Fraud Risk Score]]&gt;=8,"High Risk",FraudData[[#This Row],[Fraud Risk Score]]&gt;=6,"Medium Risk",TRUE,"Low Risk")</f>
        <v>Low Risk</v>
      </c>
    </row>
    <row r="1245" spans="1:19">
      <c r="A1245">
        <v>1244</v>
      </c>
      <c r="B1245">
        <v>335.33</v>
      </c>
      <c r="C1245">
        <v>1</v>
      </c>
      <c r="D1245" t="s">
        <v>47</v>
      </c>
      <c r="E1245">
        <v>0</v>
      </c>
      <c r="F1245">
        <v>0</v>
      </c>
      <c r="G1245">
        <v>57</v>
      </c>
      <c r="H1245">
        <v>1</v>
      </c>
      <c r="I1245">
        <v>62</v>
      </c>
      <c r="J1245">
        <v>0</v>
      </c>
      <c r="K1245">
        <f>_xlfn.XLOOKUP(FraudData[[#This Row],[amount]],AmountRules[Amount Min],AmountRules[Risk Points],,-1)</f>
        <v>0</v>
      </c>
      <c r="L1245">
        <f>_xlfn.XLOOKUP(FraudData[[#This Row],[transaction_hour]],TimeRules[Hour Min],TimeRules[Risk Points],,-1)</f>
        <v>3</v>
      </c>
      <c r="M1245">
        <f>_xlfn.XLOOKUP(FraudData[[#This Row],[foreign_transaction]],ForeignRules[Foreign Transaction],ForeignRules[Risk Points],0)</f>
        <v>0</v>
      </c>
      <c r="N1245">
        <f>_xlfn.XLOOKUP(FraudData[[#This Row],[location_mismatch]],Table10[Location Mismatch],Table10[Risk Points],0)</f>
        <v>0</v>
      </c>
      <c r="O1245">
        <f>_xlfn.XLOOKUP(FraudData[[#This Row],[device_trust_score]],DeviceRules[Device Min],DeviceRules[Risk Points],,-1)</f>
        <v>1</v>
      </c>
      <c r="P1245">
        <f>_xlfn.XLOOKUP(FraudData[[#This Row],[velocity_last_24h]],VelocityRules[Velocity Min],VelocityRules[Risk Points],,-1)</f>
        <v>0</v>
      </c>
      <c r="Q1245">
        <f>_xlfn.XLOOKUP(FraudData[[#This Row],[merchant_category]],MerchantRules[Merchant Category],MerchantRules[Risk Points],0)</f>
        <v>0</v>
      </c>
      <c r="R1245">
        <f>SUM(FraudData[[#This Row],[Amount Risk]:[Merchant Risk]])</f>
        <v>4</v>
      </c>
      <c r="S1245" t="str" cm="1">
        <f t="array" ref="S1245">_xlfn.IFS(FraudData[[#This Row],[Fraud Risk Score]]&gt;=8,"High Risk",FraudData[[#This Row],[Fraud Risk Score]]&gt;=6,"Medium Risk",TRUE,"Low Risk")</f>
        <v>Low Risk</v>
      </c>
    </row>
    <row r="1246" spans="1:19">
      <c r="A1246">
        <v>1245</v>
      </c>
      <c r="B1246">
        <v>257.64999999999998</v>
      </c>
      <c r="C1246">
        <v>3</v>
      </c>
      <c r="D1246" t="s">
        <v>47</v>
      </c>
      <c r="E1246">
        <v>0</v>
      </c>
      <c r="F1246">
        <v>0</v>
      </c>
      <c r="G1246">
        <v>46</v>
      </c>
      <c r="H1246">
        <v>2</v>
      </c>
      <c r="I1246">
        <v>40</v>
      </c>
      <c r="J1246">
        <v>0</v>
      </c>
      <c r="K1246">
        <f>_xlfn.XLOOKUP(FraudData[[#This Row],[amount]],AmountRules[Amount Min],AmountRules[Risk Points],,-1)</f>
        <v>0</v>
      </c>
      <c r="L1246">
        <f>_xlfn.XLOOKUP(FraudData[[#This Row],[transaction_hour]],TimeRules[Hour Min],TimeRules[Risk Points],,-1)</f>
        <v>3</v>
      </c>
      <c r="M1246">
        <f>_xlfn.XLOOKUP(FraudData[[#This Row],[foreign_transaction]],ForeignRules[Foreign Transaction],ForeignRules[Risk Points],0)</f>
        <v>0</v>
      </c>
      <c r="N1246">
        <f>_xlfn.XLOOKUP(FraudData[[#This Row],[location_mismatch]],Table10[Location Mismatch],Table10[Risk Points],0)</f>
        <v>0</v>
      </c>
      <c r="O1246">
        <f>_xlfn.XLOOKUP(FraudData[[#This Row],[device_trust_score]],DeviceRules[Device Min],DeviceRules[Risk Points],,-1)</f>
        <v>2</v>
      </c>
      <c r="P1246">
        <f>_xlfn.XLOOKUP(FraudData[[#This Row],[velocity_last_24h]],VelocityRules[Velocity Min],VelocityRules[Risk Points],,-1)</f>
        <v>0</v>
      </c>
      <c r="Q1246">
        <f>_xlfn.XLOOKUP(FraudData[[#This Row],[merchant_category]],MerchantRules[Merchant Category],MerchantRules[Risk Points],0)</f>
        <v>0</v>
      </c>
      <c r="R1246">
        <f>SUM(FraudData[[#This Row],[Amount Risk]:[Merchant Risk]])</f>
        <v>5</v>
      </c>
      <c r="S1246" t="str" cm="1">
        <f t="array" ref="S1246">_xlfn.IFS(FraudData[[#This Row],[Fraud Risk Score]]&gt;=8,"High Risk",FraudData[[#This Row],[Fraud Risk Score]]&gt;=6,"Medium Risk",TRUE,"Low Risk")</f>
        <v>Low Risk</v>
      </c>
    </row>
    <row r="1247" spans="1:19">
      <c r="A1247">
        <v>1246</v>
      </c>
      <c r="B1247">
        <v>177.14</v>
      </c>
      <c r="C1247">
        <v>17</v>
      </c>
      <c r="D1247" t="s">
        <v>47</v>
      </c>
      <c r="E1247">
        <v>0</v>
      </c>
      <c r="F1247">
        <v>0</v>
      </c>
      <c r="G1247">
        <v>74</v>
      </c>
      <c r="H1247">
        <v>5</v>
      </c>
      <c r="I1247">
        <v>65</v>
      </c>
      <c r="J1247">
        <v>0</v>
      </c>
      <c r="K1247">
        <f>_xlfn.XLOOKUP(FraudData[[#This Row],[amount]],AmountRules[Amount Min],AmountRules[Risk Points],,-1)</f>
        <v>0</v>
      </c>
      <c r="L1247">
        <f>_xlfn.XLOOKUP(FraudData[[#This Row],[transaction_hour]],TimeRules[Hour Min],TimeRules[Risk Points],,-1)</f>
        <v>0</v>
      </c>
      <c r="M1247">
        <f>_xlfn.XLOOKUP(FraudData[[#This Row],[foreign_transaction]],ForeignRules[Foreign Transaction],ForeignRules[Risk Points],0)</f>
        <v>0</v>
      </c>
      <c r="N1247">
        <f>_xlfn.XLOOKUP(FraudData[[#This Row],[location_mismatch]],Table10[Location Mismatch],Table10[Risk Points],0)</f>
        <v>0</v>
      </c>
      <c r="O1247">
        <f>_xlfn.XLOOKUP(FraudData[[#This Row],[device_trust_score]],DeviceRules[Device Min],DeviceRules[Risk Points],,-1)</f>
        <v>0</v>
      </c>
      <c r="P1247">
        <f>_xlfn.XLOOKUP(FraudData[[#This Row],[velocity_last_24h]],VelocityRules[Velocity Min],VelocityRules[Risk Points],,-1)</f>
        <v>3</v>
      </c>
      <c r="Q1247">
        <f>_xlfn.XLOOKUP(FraudData[[#This Row],[merchant_category]],MerchantRules[Merchant Category],MerchantRules[Risk Points],0)</f>
        <v>0</v>
      </c>
      <c r="R1247">
        <f>SUM(FraudData[[#This Row],[Amount Risk]:[Merchant Risk]])</f>
        <v>3</v>
      </c>
      <c r="S1247" t="str" cm="1">
        <f t="array" ref="S1247">_xlfn.IFS(FraudData[[#This Row],[Fraud Risk Score]]&gt;=8,"High Risk",FraudData[[#This Row],[Fraud Risk Score]]&gt;=6,"Medium Risk",TRUE,"Low Risk")</f>
        <v>Low Risk</v>
      </c>
    </row>
    <row r="1248" spans="1:19">
      <c r="A1248">
        <v>1247</v>
      </c>
      <c r="B1248">
        <v>25.32</v>
      </c>
      <c r="C1248">
        <v>18</v>
      </c>
      <c r="D1248" t="s">
        <v>49</v>
      </c>
      <c r="E1248">
        <v>0</v>
      </c>
      <c r="F1248">
        <v>0</v>
      </c>
      <c r="G1248">
        <v>51</v>
      </c>
      <c r="H1248">
        <v>0</v>
      </c>
      <c r="I1248">
        <v>69</v>
      </c>
      <c r="J1248">
        <v>0</v>
      </c>
      <c r="K1248">
        <f>_xlfn.XLOOKUP(FraudData[[#This Row],[amount]],AmountRules[Amount Min],AmountRules[Risk Points],,-1)</f>
        <v>0</v>
      </c>
      <c r="L1248">
        <f>_xlfn.XLOOKUP(FraudData[[#This Row],[transaction_hour]],TimeRules[Hour Min],TimeRules[Risk Points],,-1)</f>
        <v>0</v>
      </c>
      <c r="M1248">
        <f>_xlfn.XLOOKUP(FraudData[[#This Row],[foreign_transaction]],ForeignRules[Foreign Transaction],ForeignRules[Risk Points],0)</f>
        <v>0</v>
      </c>
      <c r="N1248">
        <f>_xlfn.XLOOKUP(FraudData[[#This Row],[location_mismatch]],Table10[Location Mismatch],Table10[Risk Points],0)</f>
        <v>0</v>
      </c>
      <c r="O1248">
        <f>_xlfn.XLOOKUP(FraudData[[#This Row],[device_trust_score]],DeviceRules[Device Min],DeviceRules[Risk Points],,-1)</f>
        <v>1</v>
      </c>
      <c r="P1248">
        <f>_xlfn.XLOOKUP(FraudData[[#This Row],[velocity_last_24h]],VelocityRules[Velocity Min],VelocityRules[Risk Points],,-1)</f>
        <v>0</v>
      </c>
      <c r="Q1248">
        <f>_xlfn.XLOOKUP(FraudData[[#This Row],[merchant_category]],MerchantRules[Merchant Category],MerchantRules[Risk Points],0)</f>
        <v>1</v>
      </c>
      <c r="R1248">
        <f>SUM(FraudData[[#This Row],[Amount Risk]:[Merchant Risk]])</f>
        <v>2</v>
      </c>
      <c r="S1248" t="str" cm="1">
        <f t="array" ref="S1248">_xlfn.IFS(FraudData[[#This Row],[Fraud Risk Score]]&gt;=8,"High Risk",FraudData[[#This Row],[Fraud Risk Score]]&gt;=6,"Medium Risk",TRUE,"Low Risk")</f>
        <v>Low Risk</v>
      </c>
    </row>
    <row r="1249" spans="1:19">
      <c r="A1249">
        <v>1248</v>
      </c>
      <c r="B1249">
        <v>5.95</v>
      </c>
      <c r="C1249">
        <v>3</v>
      </c>
      <c r="D1249" t="s">
        <v>46</v>
      </c>
      <c r="E1249">
        <v>0</v>
      </c>
      <c r="F1249">
        <v>0</v>
      </c>
      <c r="G1249">
        <v>72</v>
      </c>
      <c r="H1249">
        <v>2</v>
      </c>
      <c r="I1249">
        <v>61</v>
      </c>
      <c r="J1249">
        <v>0</v>
      </c>
      <c r="K1249">
        <f>_xlfn.XLOOKUP(FraudData[[#This Row],[amount]],AmountRules[Amount Min],AmountRules[Risk Points],,-1)</f>
        <v>0</v>
      </c>
      <c r="L1249">
        <f>_xlfn.XLOOKUP(FraudData[[#This Row],[transaction_hour]],TimeRules[Hour Min],TimeRules[Risk Points],,-1)</f>
        <v>3</v>
      </c>
      <c r="M1249">
        <f>_xlfn.XLOOKUP(FraudData[[#This Row],[foreign_transaction]],ForeignRules[Foreign Transaction],ForeignRules[Risk Points],0)</f>
        <v>0</v>
      </c>
      <c r="N1249">
        <f>_xlfn.XLOOKUP(FraudData[[#This Row],[location_mismatch]],Table10[Location Mismatch],Table10[Risk Points],0)</f>
        <v>0</v>
      </c>
      <c r="O1249">
        <f>_xlfn.XLOOKUP(FraudData[[#This Row],[device_trust_score]],DeviceRules[Device Min],DeviceRules[Risk Points],,-1)</f>
        <v>0</v>
      </c>
      <c r="P1249">
        <f>_xlfn.XLOOKUP(FraudData[[#This Row],[velocity_last_24h]],VelocityRules[Velocity Min],VelocityRules[Risk Points],,-1)</f>
        <v>0</v>
      </c>
      <c r="Q1249">
        <f>_xlfn.XLOOKUP(FraudData[[#This Row],[merchant_category]],MerchantRules[Merchant Category],MerchantRules[Risk Points],0)</f>
        <v>0</v>
      </c>
      <c r="R1249">
        <f>SUM(FraudData[[#This Row],[Amount Risk]:[Merchant Risk]])</f>
        <v>3</v>
      </c>
      <c r="S1249" t="str" cm="1">
        <f t="array" ref="S1249">_xlfn.IFS(FraudData[[#This Row],[Fraud Risk Score]]&gt;=8,"High Risk",FraudData[[#This Row],[Fraud Risk Score]]&gt;=6,"Medium Risk",TRUE,"Low Risk")</f>
        <v>Low Risk</v>
      </c>
    </row>
    <row r="1250" spans="1:19">
      <c r="A1250">
        <v>1249</v>
      </c>
      <c r="B1250">
        <v>456.55</v>
      </c>
      <c r="C1250">
        <v>19</v>
      </c>
      <c r="D1250" t="s">
        <v>49</v>
      </c>
      <c r="E1250">
        <v>0</v>
      </c>
      <c r="F1250">
        <v>0</v>
      </c>
      <c r="G1250">
        <v>90</v>
      </c>
      <c r="H1250">
        <v>2</v>
      </c>
      <c r="I1250">
        <v>53</v>
      </c>
      <c r="J1250">
        <v>0</v>
      </c>
      <c r="K1250">
        <f>_xlfn.XLOOKUP(FraudData[[#This Row],[amount]],AmountRules[Amount Min],AmountRules[Risk Points],,-1)</f>
        <v>0</v>
      </c>
      <c r="L1250">
        <f>_xlfn.XLOOKUP(FraudData[[#This Row],[transaction_hour]],TimeRules[Hour Min],TimeRules[Risk Points],,-1)</f>
        <v>0</v>
      </c>
      <c r="M1250">
        <f>_xlfn.XLOOKUP(FraudData[[#This Row],[foreign_transaction]],ForeignRules[Foreign Transaction],ForeignRules[Risk Points],0)</f>
        <v>0</v>
      </c>
      <c r="N1250">
        <f>_xlfn.XLOOKUP(FraudData[[#This Row],[location_mismatch]],Table10[Location Mismatch],Table10[Risk Points],0)</f>
        <v>0</v>
      </c>
      <c r="O1250">
        <f>_xlfn.XLOOKUP(FraudData[[#This Row],[device_trust_score]],DeviceRules[Device Min],DeviceRules[Risk Points],,-1)</f>
        <v>0</v>
      </c>
      <c r="P1250">
        <f>_xlfn.XLOOKUP(FraudData[[#This Row],[velocity_last_24h]],VelocityRules[Velocity Min],VelocityRules[Risk Points],,-1)</f>
        <v>0</v>
      </c>
      <c r="Q1250">
        <f>_xlfn.XLOOKUP(FraudData[[#This Row],[merchant_category]],MerchantRules[Merchant Category],MerchantRules[Risk Points],0)</f>
        <v>1</v>
      </c>
      <c r="R1250">
        <f>SUM(FraudData[[#This Row],[Amount Risk]:[Merchant Risk]])</f>
        <v>1</v>
      </c>
      <c r="S1250" t="str" cm="1">
        <f t="array" ref="S1250">_xlfn.IFS(FraudData[[#This Row],[Fraud Risk Score]]&gt;=8,"High Risk",FraudData[[#This Row],[Fraud Risk Score]]&gt;=6,"Medium Risk",TRUE,"Low Risk")</f>
        <v>Low Risk</v>
      </c>
    </row>
    <row r="1251" spans="1:19">
      <c r="A1251">
        <v>1250</v>
      </c>
      <c r="B1251">
        <v>172.59</v>
      </c>
      <c r="C1251">
        <v>8</v>
      </c>
      <c r="D1251" t="s">
        <v>49</v>
      </c>
      <c r="E1251">
        <v>0</v>
      </c>
      <c r="F1251">
        <v>0</v>
      </c>
      <c r="G1251">
        <v>37</v>
      </c>
      <c r="H1251">
        <v>4</v>
      </c>
      <c r="I1251">
        <v>38</v>
      </c>
      <c r="J1251">
        <v>0</v>
      </c>
      <c r="K1251">
        <f>_xlfn.XLOOKUP(FraudData[[#This Row],[amount]],AmountRules[Amount Min],AmountRules[Risk Points],,-1)</f>
        <v>0</v>
      </c>
      <c r="L1251">
        <f>_xlfn.XLOOKUP(FraudData[[#This Row],[transaction_hour]],TimeRules[Hour Min],TimeRules[Risk Points],,-1)</f>
        <v>0</v>
      </c>
      <c r="M1251">
        <f>_xlfn.XLOOKUP(FraudData[[#This Row],[foreign_transaction]],ForeignRules[Foreign Transaction],ForeignRules[Risk Points],0)</f>
        <v>0</v>
      </c>
      <c r="N1251">
        <f>_xlfn.XLOOKUP(FraudData[[#This Row],[location_mismatch]],Table10[Location Mismatch],Table10[Risk Points],0)</f>
        <v>0</v>
      </c>
      <c r="O1251">
        <f>_xlfn.XLOOKUP(FraudData[[#This Row],[device_trust_score]],DeviceRules[Device Min],DeviceRules[Risk Points],,-1)</f>
        <v>2</v>
      </c>
      <c r="P1251">
        <f>_xlfn.XLOOKUP(FraudData[[#This Row],[velocity_last_24h]],VelocityRules[Velocity Min],VelocityRules[Risk Points],,-1)</f>
        <v>0</v>
      </c>
      <c r="Q1251">
        <f>_xlfn.XLOOKUP(FraudData[[#This Row],[merchant_category]],MerchantRules[Merchant Category],MerchantRules[Risk Points],0)</f>
        <v>1</v>
      </c>
      <c r="R1251">
        <f>SUM(FraudData[[#This Row],[Amount Risk]:[Merchant Risk]])</f>
        <v>3</v>
      </c>
      <c r="S1251" t="str" cm="1">
        <f t="array" ref="S1251">_xlfn.IFS(FraudData[[#This Row],[Fraud Risk Score]]&gt;=8,"High Risk",FraudData[[#This Row],[Fraud Risk Score]]&gt;=6,"Medium Risk",TRUE,"Low Risk")</f>
        <v>Low Risk</v>
      </c>
    </row>
    <row r="1252" spans="1:19">
      <c r="A1252">
        <v>1251</v>
      </c>
      <c r="B1252">
        <v>286.61</v>
      </c>
      <c r="C1252">
        <v>15</v>
      </c>
      <c r="D1252" t="s">
        <v>49</v>
      </c>
      <c r="E1252">
        <v>0</v>
      </c>
      <c r="F1252">
        <v>1</v>
      </c>
      <c r="G1252">
        <v>26</v>
      </c>
      <c r="H1252">
        <v>1</v>
      </c>
      <c r="I1252">
        <v>39</v>
      </c>
      <c r="J1252">
        <v>0</v>
      </c>
      <c r="K1252">
        <f>_xlfn.XLOOKUP(FraudData[[#This Row],[amount]],AmountRules[Amount Min],AmountRules[Risk Points],,-1)</f>
        <v>0</v>
      </c>
      <c r="L1252">
        <f>_xlfn.XLOOKUP(FraudData[[#This Row],[transaction_hour]],TimeRules[Hour Min],TimeRules[Risk Points],,-1)</f>
        <v>0</v>
      </c>
      <c r="M1252">
        <f>_xlfn.XLOOKUP(FraudData[[#This Row],[foreign_transaction]],ForeignRules[Foreign Transaction],ForeignRules[Risk Points],0)</f>
        <v>0</v>
      </c>
      <c r="N1252">
        <f>_xlfn.XLOOKUP(FraudData[[#This Row],[location_mismatch]],Table10[Location Mismatch],Table10[Risk Points],0)</f>
        <v>3</v>
      </c>
      <c r="O1252">
        <f>_xlfn.XLOOKUP(FraudData[[#This Row],[device_trust_score]],DeviceRules[Device Min],DeviceRules[Risk Points],,-1)</f>
        <v>3</v>
      </c>
      <c r="P1252">
        <f>_xlfn.XLOOKUP(FraudData[[#This Row],[velocity_last_24h]],VelocityRules[Velocity Min],VelocityRules[Risk Points],,-1)</f>
        <v>0</v>
      </c>
      <c r="Q1252">
        <f>_xlfn.XLOOKUP(FraudData[[#This Row],[merchant_category]],MerchantRules[Merchant Category],MerchantRules[Risk Points],0)</f>
        <v>1</v>
      </c>
      <c r="R1252">
        <f>SUM(FraudData[[#This Row],[Amount Risk]:[Merchant Risk]])</f>
        <v>7</v>
      </c>
      <c r="S1252" t="str" cm="1">
        <f t="array" ref="S1252">_xlfn.IFS(FraudData[[#This Row],[Fraud Risk Score]]&gt;=8,"High Risk",FraudData[[#This Row],[Fraud Risk Score]]&gt;=6,"Medium Risk",TRUE,"Low Risk")</f>
        <v>Medium Risk</v>
      </c>
    </row>
    <row r="1253" spans="1:19">
      <c r="A1253">
        <v>1252</v>
      </c>
      <c r="B1253">
        <v>118.23</v>
      </c>
      <c r="C1253">
        <v>5</v>
      </c>
      <c r="D1253" t="s">
        <v>46</v>
      </c>
      <c r="E1253">
        <v>0</v>
      </c>
      <c r="F1253">
        <v>0</v>
      </c>
      <c r="G1253">
        <v>70</v>
      </c>
      <c r="H1253">
        <v>3</v>
      </c>
      <c r="I1253">
        <v>40</v>
      </c>
      <c r="J1253">
        <v>0</v>
      </c>
      <c r="K1253">
        <f>_xlfn.XLOOKUP(FraudData[[#This Row],[amount]],AmountRules[Amount Min],AmountRules[Risk Points],,-1)</f>
        <v>0</v>
      </c>
      <c r="L1253">
        <f>_xlfn.XLOOKUP(FraudData[[#This Row],[transaction_hour]],TimeRules[Hour Min],TimeRules[Risk Points],,-1)</f>
        <v>0</v>
      </c>
      <c r="M1253">
        <f>_xlfn.XLOOKUP(FraudData[[#This Row],[foreign_transaction]],ForeignRules[Foreign Transaction],ForeignRules[Risk Points],0)</f>
        <v>0</v>
      </c>
      <c r="N1253">
        <f>_xlfn.XLOOKUP(FraudData[[#This Row],[location_mismatch]],Table10[Location Mismatch],Table10[Risk Points],0)</f>
        <v>0</v>
      </c>
      <c r="O1253">
        <f>_xlfn.XLOOKUP(FraudData[[#This Row],[device_trust_score]],DeviceRules[Device Min],DeviceRules[Risk Points],,-1)</f>
        <v>0</v>
      </c>
      <c r="P1253">
        <f>_xlfn.XLOOKUP(FraudData[[#This Row],[velocity_last_24h]],VelocityRules[Velocity Min],VelocityRules[Risk Points],,-1)</f>
        <v>0</v>
      </c>
      <c r="Q1253">
        <f>_xlfn.XLOOKUP(FraudData[[#This Row],[merchant_category]],MerchantRules[Merchant Category],MerchantRules[Risk Points],0)</f>
        <v>0</v>
      </c>
      <c r="R1253">
        <f>SUM(FraudData[[#This Row],[Amount Risk]:[Merchant Risk]])</f>
        <v>0</v>
      </c>
      <c r="S1253" t="str" cm="1">
        <f t="array" ref="S1253">_xlfn.IFS(FraudData[[#This Row],[Fraud Risk Score]]&gt;=8,"High Risk",FraudData[[#This Row],[Fraud Risk Score]]&gt;=6,"Medium Risk",TRUE,"Low Risk")</f>
        <v>Low Risk</v>
      </c>
    </row>
    <row r="1254" spans="1:19">
      <c r="A1254">
        <v>1253</v>
      </c>
      <c r="B1254">
        <v>22.46</v>
      </c>
      <c r="C1254">
        <v>3</v>
      </c>
      <c r="D1254" t="s">
        <v>50</v>
      </c>
      <c r="E1254">
        <v>0</v>
      </c>
      <c r="F1254">
        <v>0</v>
      </c>
      <c r="G1254">
        <v>95</v>
      </c>
      <c r="H1254">
        <v>2</v>
      </c>
      <c r="I1254">
        <v>29</v>
      </c>
      <c r="J1254">
        <v>0</v>
      </c>
      <c r="K1254">
        <f>_xlfn.XLOOKUP(FraudData[[#This Row],[amount]],AmountRules[Amount Min],AmountRules[Risk Points],,-1)</f>
        <v>0</v>
      </c>
      <c r="L1254">
        <f>_xlfn.XLOOKUP(FraudData[[#This Row],[transaction_hour]],TimeRules[Hour Min],TimeRules[Risk Points],,-1)</f>
        <v>3</v>
      </c>
      <c r="M1254">
        <f>_xlfn.XLOOKUP(FraudData[[#This Row],[foreign_transaction]],ForeignRules[Foreign Transaction],ForeignRules[Risk Points],0)</f>
        <v>0</v>
      </c>
      <c r="N1254">
        <f>_xlfn.XLOOKUP(FraudData[[#This Row],[location_mismatch]],Table10[Location Mismatch],Table10[Risk Points],0)</f>
        <v>0</v>
      </c>
      <c r="O1254">
        <f>_xlfn.XLOOKUP(FraudData[[#This Row],[device_trust_score]],DeviceRules[Device Min],DeviceRules[Risk Points],,-1)</f>
        <v>0</v>
      </c>
      <c r="P1254">
        <f>_xlfn.XLOOKUP(FraudData[[#This Row],[velocity_last_24h]],VelocityRules[Velocity Min],VelocityRules[Risk Points],,-1)</f>
        <v>0</v>
      </c>
      <c r="Q1254">
        <f>_xlfn.XLOOKUP(FraudData[[#This Row],[merchant_category]],MerchantRules[Merchant Category],MerchantRules[Risk Points],0)</f>
        <v>0</v>
      </c>
      <c r="R1254">
        <f>SUM(FraudData[[#This Row],[Amount Risk]:[Merchant Risk]])</f>
        <v>3</v>
      </c>
      <c r="S1254" t="str" cm="1">
        <f t="array" ref="S1254">_xlfn.IFS(FraudData[[#This Row],[Fraud Risk Score]]&gt;=8,"High Risk",FraudData[[#This Row],[Fraud Risk Score]]&gt;=6,"Medium Risk",TRUE,"Low Risk")</f>
        <v>Low Risk</v>
      </c>
    </row>
    <row r="1255" spans="1:19">
      <c r="A1255">
        <v>1254</v>
      </c>
      <c r="B1255">
        <v>24.07</v>
      </c>
      <c r="C1255">
        <v>8</v>
      </c>
      <c r="D1255" t="s">
        <v>48</v>
      </c>
      <c r="E1255">
        <v>0</v>
      </c>
      <c r="F1255">
        <v>0</v>
      </c>
      <c r="G1255">
        <v>35</v>
      </c>
      <c r="H1255">
        <v>2</v>
      </c>
      <c r="I1255">
        <v>30</v>
      </c>
      <c r="J1255">
        <v>0</v>
      </c>
      <c r="K1255">
        <f>_xlfn.XLOOKUP(FraudData[[#This Row],[amount]],AmountRules[Amount Min],AmountRules[Risk Points],,-1)</f>
        <v>0</v>
      </c>
      <c r="L1255">
        <f>_xlfn.XLOOKUP(FraudData[[#This Row],[transaction_hour]],TimeRules[Hour Min],TimeRules[Risk Points],,-1)</f>
        <v>0</v>
      </c>
      <c r="M1255">
        <f>_xlfn.XLOOKUP(FraudData[[#This Row],[foreign_transaction]],ForeignRules[Foreign Transaction],ForeignRules[Risk Points],0)</f>
        <v>0</v>
      </c>
      <c r="N1255">
        <f>_xlfn.XLOOKUP(FraudData[[#This Row],[location_mismatch]],Table10[Location Mismatch],Table10[Risk Points],0)</f>
        <v>0</v>
      </c>
      <c r="O1255">
        <f>_xlfn.XLOOKUP(FraudData[[#This Row],[device_trust_score]],DeviceRules[Device Min],DeviceRules[Risk Points],,-1)</f>
        <v>2</v>
      </c>
      <c r="P1255">
        <f>_xlfn.XLOOKUP(FraudData[[#This Row],[velocity_last_24h]],VelocityRules[Velocity Min],VelocityRules[Risk Points],,-1)</f>
        <v>0</v>
      </c>
      <c r="Q1255">
        <f>_xlfn.XLOOKUP(FraudData[[#This Row],[merchant_category]],MerchantRules[Merchant Category],MerchantRules[Risk Points],0)</f>
        <v>0</v>
      </c>
      <c r="R1255">
        <f>SUM(FraudData[[#This Row],[Amount Risk]:[Merchant Risk]])</f>
        <v>2</v>
      </c>
      <c r="S1255" t="str" cm="1">
        <f t="array" ref="S1255">_xlfn.IFS(FraudData[[#This Row],[Fraud Risk Score]]&gt;=8,"High Risk",FraudData[[#This Row],[Fraud Risk Score]]&gt;=6,"Medium Risk",TRUE,"Low Risk")</f>
        <v>Low Risk</v>
      </c>
    </row>
    <row r="1256" spans="1:19">
      <c r="A1256">
        <v>1255</v>
      </c>
      <c r="B1256">
        <v>208.26</v>
      </c>
      <c r="C1256">
        <v>12</v>
      </c>
      <c r="D1256" t="s">
        <v>50</v>
      </c>
      <c r="E1256">
        <v>1</v>
      </c>
      <c r="F1256">
        <v>0</v>
      </c>
      <c r="G1256">
        <v>50</v>
      </c>
      <c r="H1256">
        <v>4</v>
      </c>
      <c r="I1256">
        <v>51</v>
      </c>
      <c r="J1256">
        <v>0</v>
      </c>
      <c r="K1256">
        <f>_xlfn.XLOOKUP(FraudData[[#This Row],[amount]],AmountRules[Amount Min],AmountRules[Risk Points],,-1)</f>
        <v>0</v>
      </c>
      <c r="L1256">
        <f>_xlfn.XLOOKUP(FraudData[[#This Row],[transaction_hour]],TimeRules[Hour Min],TimeRules[Risk Points],,-1)</f>
        <v>0</v>
      </c>
      <c r="M1256">
        <f>_xlfn.XLOOKUP(FraudData[[#This Row],[foreign_transaction]],ForeignRules[Foreign Transaction],ForeignRules[Risk Points],0)</f>
        <v>3</v>
      </c>
      <c r="N1256">
        <f>_xlfn.XLOOKUP(FraudData[[#This Row],[location_mismatch]],Table10[Location Mismatch],Table10[Risk Points],0)</f>
        <v>0</v>
      </c>
      <c r="O1256">
        <f>_xlfn.XLOOKUP(FraudData[[#This Row],[device_trust_score]],DeviceRules[Device Min],DeviceRules[Risk Points],,-1)</f>
        <v>1</v>
      </c>
      <c r="P1256">
        <f>_xlfn.XLOOKUP(FraudData[[#This Row],[velocity_last_24h]],VelocityRules[Velocity Min],VelocityRules[Risk Points],,-1)</f>
        <v>0</v>
      </c>
      <c r="Q1256">
        <f>_xlfn.XLOOKUP(FraudData[[#This Row],[merchant_category]],MerchantRules[Merchant Category],MerchantRules[Risk Points],0)</f>
        <v>0</v>
      </c>
      <c r="R1256">
        <f>SUM(FraudData[[#This Row],[Amount Risk]:[Merchant Risk]])</f>
        <v>4</v>
      </c>
      <c r="S1256" t="str" cm="1">
        <f t="array" ref="S1256">_xlfn.IFS(FraudData[[#This Row],[Fraud Risk Score]]&gt;=8,"High Risk",FraudData[[#This Row],[Fraud Risk Score]]&gt;=6,"Medium Risk",TRUE,"Low Risk")</f>
        <v>Low Risk</v>
      </c>
    </row>
    <row r="1257" spans="1:19">
      <c r="A1257">
        <v>1256</v>
      </c>
      <c r="B1257">
        <v>101.28</v>
      </c>
      <c r="C1257">
        <v>8</v>
      </c>
      <c r="D1257" t="s">
        <v>50</v>
      </c>
      <c r="E1257">
        <v>0</v>
      </c>
      <c r="F1257">
        <v>1</v>
      </c>
      <c r="G1257">
        <v>87</v>
      </c>
      <c r="H1257">
        <v>1</v>
      </c>
      <c r="I1257">
        <v>42</v>
      </c>
      <c r="J1257">
        <v>0</v>
      </c>
      <c r="K1257">
        <f>_xlfn.XLOOKUP(FraudData[[#This Row],[amount]],AmountRules[Amount Min],AmountRules[Risk Points],,-1)</f>
        <v>0</v>
      </c>
      <c r="L1257">
        <f>_xlfn.XLOOKUP(FraudData[[#This Row],[transaction_hour]],TimeRules[Hour Min],TimeRules[Risk Points],,-1)</f>
        <v>0</v>
      </c>
      <c r="M1257">
        <f>_xlfn.XLOOKUP(FraudData[[#This Row],[foreign_transaction]],ForeignRules[Foreign Transaction],ForeignRules[Risk Points],0)</f>
        <v>0</v>
      </c>
      <c r="N1257">
        <f>_xlfn.XLOOKUP(FraudData[[#This Row],[location_mismatch]],Table10[Location Mismatch],Table10[Risk Points],0)</f>
        <v>3</v>
      </c>
      <c r="O1257">
        <f>_xlfn.XLOOKUP(FraudData[[#This Row],[device_trust_score]],DeviceRules[Device Min],DeviceRules[Risk Points],,-1)</f>
        <v>0</v>
      </c>
      <c r="P1257">
        <f>_xlfn.XLOOKUP(FraudData[[#This Row],[velocity_last_24h]],VelocityRules[Velocity Min],VelocityRules[Risk Points],,-1)</f>
        <v>0</v>
      </c>
      <c r="Q1257">
        <f>_xlfn.XLOOKUP(FraudData[[#This Row],[merchant_category]],MerchantRules[Merchant Category],MerchantRules[Risk Points],0)</f>
        <v>0</v>
      </c>
      <c r="R1257">
        <f>SUM(FraudData[[#This Row],[Amount Risk]:[Merchant Risk]])</f>
        <v>3</v>
      </c>
      <c r="S1257" t="str" cm="1">
        <f t="array" ref="S1257">_xlfn.IFS(FraudData[[#This Row],[Fraud Risk Score]]&gt;=8,"High Risk",FraudData[[#This Row],[Fraud Risk Score]]&gt;=6,"Medium Risk",TRUE,"Low Risk")</f>
        <v>Low Risk</v>
      </c>
    </row>
    <row r="1258" spans="1:19">
      <c r="A1258">
        <v>1257</v>
      </c>
      <c r="B1258">
        <v>40.28</v>
      </c>
      <c r="C1258">
        <v>5</v>
      </c>
      <c r="D1258" t="s">
        <v>49</v>
      </c>
      <c r="E1258">
        <v>0</v>
      </c>
      <c r="F1258">
        <v>0</v>
      </c>
      <c r="G1258">
        <v>73</v>
      </c>
      <c r="H1258">
        <v>2</v>
      </c>
      <c r="I1258">
        <v>19</v>
      </c>
      <c r="J1258">
        <v>0</v>
      </c>
      <c r="K1258">
        <f>_xlfn.XLOOKUP(FraudData[[#This Row],[amount]],AmountRules[Amount Min],AmountRules[Risk Points],,-1)</f>
        <v>0</v>
      </c>
      <c r="L1258">
        <f>_xlfn.XLOOKUP(FraudData[[#This Row],[transaction_hour]],TimeRules[Hour Min],TimeRules[Risk Points],,-1)</f>
        <v>0</v>
      </c>
      <c r="M1258">
        <f>_xlfn.XLOOKUP(FraudData[[#This Row],[foreign_transaction]],ForeignRules[Foreign Transaction],ForeignRules[Risk Points],0)</f>
        <v>0</v>
      </c>
      <c r="N1258">
        <f>_xlfn.XLOOKUP(FraudData[[#This Row],[location_mismatch]],Table10[Location Mismatch],Table10[Risk Points],0)</f>
        <v>0</v>
      </c>
      <c r="O1258">
        <f>_xlfn.XLOOKUP(FraudData[[#This Row],[device_trust_score]],DeviceRules[Device Min],DeviceRules[Risk Points],,-1)</f>
        <v>0</v>
      </c>
      <c r="P1258">
        <f>_xlfn.XLOOKUP(FraudData[[#This Row],[velocity_last_24h]],VelocityRules[Velocity Min],VelocityRules[Risk Points],,-1)</f>
        <v>0</v>
      </c>
      <c r="Q1258">
        <f>_xlfn.XLOOKUP(FraudData[[#This Row],[merchant_category]],MerchantRules[Merchant Category],MerchantRules[Risk Points],0)</f>
        <v>1</v>
      </c>
      <c r="R1258">
        <f>SUM(FraudData[[#This Row],[Amount Risk]:[Merchant Risk]])</f>
        <v>1</v>
      </c>
      <c r="S1258" t="str" cm="1">
        <f t="array" ref="S1258">_xlfn.IFS(FraudData[[#This Row],[Fraud Risk Score]]&gt;=8,"High Risk",FraudData[[#This Row],[Fraud Risk Score]]&gt;=6,"Medium Risk",TRUE,"Low Risk")</f>
        <v>Low Risk</v>
      </c>
    </row>
    <row r="1259" spans="1:19">
      <c r="A1259">
        <v>1258</v>
      </c>
      <c r="B1259">
        <v>121.77</v>
      </c>
      <c r="C1259">
        <v>20</v>
      </c>
      <c r="D1259" t="s">
        <v>50</v>
      </c>
      <c r="E1259">
        <v>1</v>
      </c>
      <c r="F1259">
        <v>0</v>
      </c>
      <c r="G1259">
        <v>87</v>
      </c>
      <c r="H1259">
        <v>5</v>
      </c>
      <c r="I1259">
        <v>58</v>
      </c>
      <c r="J1259">
        <v>0</v>
      </c>
      <c r="K1259">
        <f>_xlfn.XLOOKUP(FraudData[[#This Row],[amount]],AmountRules[Amount Min],AmountRules[Risk Points],,-1)</f>
        <v>0</v>
      </c>
      <c r="L1259">
        <f>_xlfn.XLOOKUP(FraudData[[#This Row],[transaction_hour]],TimeRules[Hour Min],TimeRules[Risk Points],,-1)</f>
        <v>0</v>
      </c>
      <c r="M1259">
        <f>_xlfn.XLOOKUP(FraudData[[#This Row],[foreign_transaction]],ForeignRules[Foreign Transaction],ForeignRules[Risk Points],0)</f>
        <v>3</v>
      </c>
      <c r="N1259">
        <f>_xlfn.XLOOKUP(FraudData[[#This Row],[location_mismatch]],Table10[Location Mismatch],Table10[Risk Points],0)</f>
        <v>0</v>
      </c>
      <c r="O1259">
        <f>_xlfn.XLOOKUP(FraudData[[#This Row],[device_trust_score]],DeviceRules[Device Min],DeviceRules[Risk Points],,-1)</f>
        <v>0</v>
      </c>
      <c r="P1259">
        <f>_xlfn.XLOOKUP(FraudData[[#This Row],[velocity_last_24h]],VelocityRules[Velocity Min],VelocityRules[Risk Points],,-1)</f>
        <v>3</v>
      </c>
      <c r="Q1259">
        <f>_xlfn.XLOOKUP(FraudData[[#This Row],[merchant_category]],MerchantRules[Merchant Category],MerchantRules[Risk Points],0)</f>
        <v>0</v>
      </c>
      <c r="R1259">
        <f>SUM(FraudData[[#This Row],[Amount Risk]:[Merchant Risk]])</f>
        <v>6</v>
      </c>
      <c r="S1259" t="str" cm="1">
        <f t="array" ref="S1259">_xlfn.IFS(FraudData[[#This Row],[Fraud Risk Score]]&gt;=8,"High Risk",FraudData[[#This Row],[Fraud Risk Score]]&gt;=6,"Medium Risk",TRUE,"Low Risk")</f>
        <v>Medium Risk</v>
      </c>
    </row>
    <row r="1260" spans="1:19">
      <c r="A1260">
        <v>1259</v>
      </c>
      <c r="B1260">
        <v>11.95</v>
      </c>
      <c r="C1260">
        <v>18</v>
      </c>
      <c r="D1260" t="s">
        <v>49</v>
      </c>
      <c r="E1260">
        <v>0</v>
      </c>
      <c r="F1260">
        <v>0</v>
      </c>
      <c r="G1260">
        <v>45</v>
      </c>
      <c r="H1260">
        <v>0</v>
      </c>
      <c r="I1260">
        <v>38</v>
      </c>
      <c r="J1260">
        <v>0</v>
      </c>
      <c r="K1260">
        <f>_xlfn.XLOOKUP(FraudData[[#This Row],[amount]],AmountRules[Amount Min],AmountRules[Risk Points],,-1)</f>
        <v>0</v>
      </c>
      <c r="L1260">
        <f>_xlfn.XLOOKUP(FraudData[[#This Row],[transaction_hour]],TimeRules[Hour Min],TimeRules[Risk Points],,-1)</f>
        <v>0</v>
      </c>
      <c r="M1260">
        <f>_xlfn.XLOOKUP(FraudData[[#This Row],[foreign_transaction]],ForeignRules[Foreign Transaction],ForeignRules[Risk Points],0)</f>
        <v>0</v>
      </c>
      <c r="N1260">
        <f>_xlfn.XLOOKUP(FraudData[[#This Row],[location_mismatch]],Table10[Location Mismatch],Table10[Risk Points],0)</f>
        <v>0</v>
      </c>
      <c r="O1260">
        <f>_xlfn.XLOOKUP(FraudData[[#This Row],[device_trust_score]],DeviceRules[Device Min],DeviceRules[Risk Points],,-1)</f>
        <v>2</v>
      </c>
      <c r="P1260">
        <f>_xlfn.XLOOKUP(FraudData[[#This Row],[velocity_last_24h]],VelocityRules[Velocity Min],VelocityRules[Risk Points],,-1)</f>
        <v>0</v>
      </c>
      <c r="Q1260">
        <f>_xlfn.XLOOKUP(FraudData[[#This Row],[merchant_category]],MerchantRules[Merchant Category],MerchantRules[Risk Points],0)</f>
        <v>1</v>
      </c>
      <c r="R1260">
        <f>SUM(FraudData[[#This Row],[Amount Risk]:[Merchant Risk]])</f>
        <v>3</v>
      </c>
      <c r="S1260" t="str" cm="1">
        <f t="array" ref="S1260">_xlfn.IFS(FraudData[[#This Row],[Fraud Risk Score]]&gt;=8,"High Risk",FraudData[[#This Row],[Fraud Risk Score]]&gt;=6,"Medium Risk",TRUE,"Low Risk")</f>
        <v>Low Risk</v>
      </c>
    </row>
    <row r="1261" spans="1:19">
      <c r="A1261">
        <v>1260</v>
      </c>
      <c r="B1261">
        <v>157</v>
      </c>
      <c r="C1261">
        <v>13</v>
      </c>
      <c r="D1261" t="s">
        <v>49</v>
      </c>
      <c r="E1261">
        <v>0</v>
      </c>
      <c r="F1261">
        <v>0</v>
      </c>
      <c r="G1261">
        <v>73</v>
      </c>
      <c r="H1261">
        <v>2</v>
      </c>
      <c r="I1261">
        <v>48</v>
      </c>
      <c r="J1261">
        <v>0</v>
      </c>
      <c r="K1261">
        <f>_xlfn.XLOOKUP(FraudData[[#This Row],[amount]],AmountRules[Amount Min],AmountRules[Risk Points],,-1)</f>
        <v>0</v>
      </c>
      <c r="L1261">
        <f>_xlfn.XLOOKUP(FraudData[[#This Row],[transaction_hour]],TimeRules[Hour Min],TimeRules[Risk Points],,-1)</f>
        <v>0</v>
      </c>
      <c r="M1261">
        <f>_xlfn.XLOOKUP(FraudData[[#This Row],[foreign_transaction]],ForeignRules[Foreign Transaction],ForeignRules[Risk Points],0)</f>
        <v>0</v>
      </c>
      <c r="N1261">
        <f>_xlfn.XLOOKUP(FraudData[[#This Row],[location_mismatch]],Table10[Location Mismatch],Table10[Risk Points],0)</f>
        <v>0</v>
      </c>
      <c r="O1261">
        <f>_xlfn.XLOOKUP(FraudData[[#This Row],[device_trust_score]],DeviceRules[Device Min],DeviceRules[Risk Points],,-1)</f>
        <v>0</v>
      </c>
      <c r="P1261">
        <f>_xlfn.XLOOKUP(FraudData[[#This Row],[velocity_last_24h]],VelocityRules[Velocity Min],VelocityRules[Risk Points],,-1)</f>
        <v>0</v>
      </c>
      <c r="Q1261">
        <f>_xlfn.XLOOKUP(FraudData[[#This Row],[merchant_category]],MerchantRules[Merchant Category],MerchantRules[Risk Points],0)</f>
        <v>1</v>
      </c>
      <c r="R1261">
        <f>SUM(FraudData[[#This Row],[Amount Risk]:[Merchant Risk]])</f>
        <v>1</v>
      </c>
      <c r="S1261" t="str" cm="1">
        <f t="array" ref="S1261">_xlfn.IFS(FraudData[[#This Row],[Fraud Risk Score]]&gt;=8,"High Risk",FraudData[[#This Row],[Fraud Risk Score]]&gt;=6,"Medium Risk",TRUE,"Low Risk")</f>
        <v>Low Risk</v>
      </c>
    </row>
    <row r="1262" spans="1:19">
      <c r="A1262">
        <v>1261</v>
      </c>
      <c r="B1262">
        <v>56.4</v>
      </c>
      <c r="C1262">
        <v>20</v>
      </c>
      <c r="D1262" t="s">
        <v>48</v>
      </c>
      <c r="E1262">
        <v>0</v>
      </c>
      <c r="F1262">
        <v>0</v>
      </c>
      <c r="G1262">
        <v>33</v>
      </c>
      <c r="H1262">
        <v>3</v>
      </c>
      <c r="I1262">
        <v>35</v>
      </c>
      <c r="J1262">
        <v>0</v>
      </c>
      <c r="K1262">
        <f>_xlfn.XLOOKUP(FraudData[[#This Row],[amount]],AmountRules[Amount Min],AmountRules[Risk Points],,-1)</f>
        <v>0</v>
      </c>
      <c r="L1262">
        <f>_xlfn.XLOOKUP(FraudData[[#This Row],[transaction_hour]],TimeRules[Hour Min],TimeRules[Risk Points],,-1)</f>
        <v>0</v>
      </c>
      <c r="M1262">
        <f>_xlfn.XLOOKUP(FraudData[[#This Row],[foreign_transaction]],ForeignRules[Foreign Transaction],ForeignRules[Risk Points],0)</f>
        <v>0</v>
      </c>
      <c r="N1262">
        <f>_xlfn.XLOOKUP(FraudData[[#This Row],[location_mismatch]],Table10[Location Mismatch],Table10[Risk Points],0)</f>
        <v>0</v>
      </c>
      <c r="O1262">
        <f>_xlfn.XLOOKUP(FraudData[[#This Row],[device_trust_score]],DeviceRules[Device Min],DeviceRules[Risk Points],,-1)</f>
        <v>2</v>
      </c>
      <c r="P1262">
        <f>_xlfn.XLOOKUP(FraudData[[#This Row],[velocity_last_24h]],VelocityRules[Velocity Min],VelocityRules[Risk Points],,-1)</f>
        <v>0</v>
      </c>
      <c r="Q1262">
        <f>_xlfn.XLOOKUP(FraudData[[#This Row],[merchant_category]],MerchantRules[Merchant Category],MerchantRules[Risk Points],0)</f>
        <v>0</v>
      </c>
      <c r="R1262">
        <f>SUM(FraudData[[#This Row],[Amount Risk]:[Merchant Risk]])</f>
        <v>2</v>
      </c>
      <c r="S1262" t="str" cm="1">
        <f t="array" ref="S1262">_xlfn.IFS(FraudData[[#This Row],[Fraud Risk Score]]&gt;=8,"High Risk",FraudData[[#This Row],[Fraud Risk Score]]&gt;=6,"Medium Risk",TRUE,"Low Risk")</f>
        <v>Low Risk</v>
      </c>
    </row>
    <row r="1263" spans="1:19">
      <c r="A1263">
        <v>1262</v>
      </c>
      <c r="B1263">
        <v>287.52</v>
      </c>
      <c r="C1263">
        <v>14</v>
      </c>
      <c r="D1263" t="s">
        <v>47</v>
      </c>
      <c r="E1263">
        <v>0</v>
      </c>
      <c r="F1263">
        <v>1</v>
      </c>
      <c r="G1263">
        <v>45</v>
      </c>
      <c r="H1263">
        <v>0</v>
      </c>
      <c r="I1263">
        <v>33</v>
      </c>
      <c r="J1263">
        <v>0</v>
      </c>
      <c r="K1263">
        <f>_xlfn.XLOOKUP(FraudData[[#This Row],[amount]],AmountRules[Amount Min],AmountRules[Risk Points],,-1)</f>
        <v>0</v>
      </c>
      <c r="L1263">
        <f>_xlfn.XLOOKUP(FraudData[[#This Row],[transaction_hour]],TimeRules[Hour Min],TimeRules[Risk Points],,-1)</f>
        <v>0</v>
      </c>
      <c r="M1263">
        <f>_xlfn.XLOOKUP(FraudData[[#This Row],[foreign_transaction]],ForeignRules[Foreign Transaction],ForeignRules[Risk Points],0)</f>
        <v>0</v>
      </c>
      <c r="N1263">
        <f>_xlfn.XLOOKUP(FraudData[[#This Row],[location_mismatch]],Table10[Location Mismatch],Table10[Risk Points],0)</f>
        <v>3</v>
      </c>
      <c r="O1263">
        <f>_xlfn.XLOOKUP(FraudData[[#This Row],[device_trust_score]],DeviceRules[Device Min],DeviceRules[Risk Points],,-1)</f>
        <v>2</v>
      </c>
      <c r="P1263">
        <f>_xlfn.XLOOKUP(FraudData[[#This Row],[velocity_last_24h]],VelocityRules[Velocity Min],VelocityRules[Risk Points],,-1)</f>
        <v>0</v>
      </c>
      <c r="Q1263">
        <f>_xlfn.XLOOKUP(FraudData[[#This Row],[merchant_category]],MerchantRules[Merchant Category],MerchantRules[Risk Points],0)</f>
        <v>0</v>
      </c>
      <c r="R1263">
        <f>SUM(FraudData[[#This Row],[Amount Risk]:[Merchant Risk]])</f>
        <v>5</v>
      </c>
      <c r="S1263" t="str" cm="1">
        <f t="array" ref="S1263">_xlfn.IFS(FraudData[[#This Row],[Fraud Risk Score]]&gt;=8,"High Risk",FraudData[[#This Row],[Fraud Risk Score]]&gt;=6,"Medium Risk",TRUE,"Low Risk")</f>
        <v>Low Risk</v>
      </c>
    </row>
    <row r="1264" spans="1:19">
      <c r="A1264">
        <v>1263</v>
      </c>
      <c r="B1264">
        <v>66.89</v>
      </c>
      <c r="C1264">
        <v>2</v>
      </c>
      <c r="D1264" t="s">
        <v>49</v>
      </c>
      <c r="E1264">
        <v>0</v>
      </c>
      <c r="F1264">
        <v>0</v>
      </c>
      <c r="G1264">
        <v>77</v>
      </c>
      <c r="H1264">
        <v>1</v>
      </c>
      <c r="I1264">
        <v>31</v>
      </c>
      <c r="J1264">
        <v>0</v>
      </c>
      <c r="K1264">
        <f>_xlfn.XLOOKUP(FraudData[[#This Row],[amount]],AmountRules[Amount Min],AmountRules[Risk Points],,-1)</f>
        <v>0</v>
      </c>
      <c r="L1264">
        <f>_xlfn.XLOOKUP(FraudData[[#This Row],[transaction_hour]],TimeRules[Hour Min],TimeRules[Risk Points],,-1)</f>
        <v>3</v>
      </c>
      <c r="M1264">
        <f>_xlfn.XLOOKUP(FraudData[[#This Row],[foreign_transaction]],ForeignRules[Foreign Transaction],ForeignRules[Risk Points],0)</f>
        <v>0</v>
      </c>
      <c r="N1264">
        <f>_xlfn.XLOOKUP(FraudData[[#This Row],[location_mismatch]],Table10[Location Mismatch],Table10[Risk Points],0)</f>
        <v>0</v>
      </c>
      <c r="O1264">
        <f>_xlfn.XLOOKUP(FraudData[[#This Row],[device_trust_score]],DeviceRules[Device Min],DeviceRules[Risk Points],,-1)</f>
        <v>0</v>
      </c>
      <c r="P1264">
        <f>_xlfn.XLOOKUP(FraudData[[#This Row],[velocity_last_24h]],VelocityRules[Velocity Min],VelocityRules[Risk Points],,-1)</f>
        <v>0</v>
      </c>
      <c r="Q1264">
        <f>_xlfn.XLOOKUP(FraudData[[#This Row],[merchant_category]],MerchantRules[Merchant Category],MerchantRules[Risk Points],0)</f>
        <v>1</v>
      </c>
      <c r="R1264">
        <f>SUM(FraudData[[#This Row],[Amount Risk]:[Merchant Risk]])</f>
        <v>4</v>
      </c>
      <c r="S1264" t="str" cm="1">
        <f t="array" ref="S1264">_xlfn.IFS(FraudData[[#This Row],[Fraud Risk Score]]&gt;=8,"High Risk",FraudData[[#This Row],[Fraud Risk Score]]&gt;=6,"Medium Risk",TRUE,"Low Risk")</f>
        <v>Low Risk</v>
      </c>
    </row>
    <row r="1265" spans="1:19">
      <c r="A1265">
        <v>1264</v>
      </c>
      <c r="B1265">
        <v>109.33</v>
      </c>
      <c r="C1265">
        <v>4</v>
      </c>
      <c r="D1265" t="s">
        <v>50</v>
      </c>
      <c r="E1265">
        <v>0</v>
      </c>
      <c r="F1265">
        <v>1</v>
      </c>
      <c r="G1265">
        <v>79</v>
      </c>
      <c r="H1265">
        <v>1</v>
      </c>
      <c r="I1265">
        <v>50</v>
      </c>
      <c r="J1265">
        <v>0</v>
      </c>
      <c r="K1265">
        <f>_xlfn.XLOOKUP(FraudData[[#This Row],[amount]],AmountRules[Amount Min],AmountRules[Risk Points],,-1)</f>
        <v>0</v>
      </c>
      <c r="L1265">
        <f>_xlfn.XLOOKUP(FraudData[[#This Row],[transaction_hour]],TimeRules[Hour Min],TimeRules[Risk Points],,-1)</f>
        <v>0</v>
      </c>
      <c r="M1265">
        <f>_xlfn.XLOOKUP(FraudData[[#This Row],[foreign_transaction]],ForeignRules[Foreign Transaction],ForeignRules[Risk Points],0)</f>
        <v>0</v>
      </c>
      <c r="N1265">
        <f>_xlfn.XLOOKUP(FraudData[[#This Row],[location_mismatch]],Table10[Location Mismatch],Table10[Risk Points],0)</f>
        <v>3</v>
      </c>
      <c r="O1265">
        <f>_xlfn.XLOOKUP(FraudData[[#This Row],[device_trust_score]],DeviceRules[Device Min],DeviceRules[Risk Points],,-1)</f>
        <v>0</v>
      </c>
      <c r="P1265">
        <f>_xlfn.XLOOKUP(FraudData[[#This Row],[velocity_last_24h]],VelocityRules[Velocity Min],VelocityRules[Risk Points],,-1)</f>
        <v>0</v>
      </c>
      <c r="Q1265">
        <f>_xlfn.XLOOKUP(FraudData[[#This Row],[merchant_category]],MerchantRules[Merchant Category],MerchantRules[Risk Points],0)</f>
        <v>0</v>
      </c>
      <c r="R1265">
        <f>SUM(FraudData[[#This Row],[Amount Risk]:[Merchant Risk]])</f>
        <v>3</v>
      </c>
      <c r="S1265" t="str" cm="1">
        <f t="array" ref="S1265">_xlfn.IFS(FraudData[[#This Row],[Fraud Risk Score]]&gt;=8,"High Risk",FraudData[[#This Row],[Fraud Risk Score]]&gt;=6,"Medium Risk",TRUE,"Low Risk")</f>
        <v>Low Risk</v>
      </c>
    </row>
    <row r="1266" spans="1:19">
      <c r="A1266">
        <v>1265</v>
      </c>
      <c r="B1266">
        <v>2.1</v>
      </c>
      <c r="C1266">
        <v>20</v>
      </c>
      <c r="D1266" t="s">
        <v>48</v>
      </c>
      <c r="E1266">
        <v>0</v>
      </c>
      <c r="F1266">
        <v>0</v>
      </c>
      <c r="G1266">
        <v>65</v>
      </c>
      <c r="H1266">
        <v>2</v>
      </c>
      <c r="I1266">
        <v>63</v>
      </c>
      <c r="J1266">
        <v>0</v>
      </c>
      <c r="K1266">
        <f>_xlfn.XLOOKUP(FraudData[[#This Row],[amount]],AmountRules[Amount Min],AmountRules[Risk Points],,-1)</f>
        <v>0</v>
      </c>
      <c r="L1266">
        <f>_xlfn.XLOOKUP(FraudData[[#This Row],[transaction_hour]],TimeRules[Hour Min],TimeRules[Risk Points],,-1)</f>
        <v>0</v>
      </c>
      <c r="M1266">
        <f>_xlfn.XLOOKUP(FraudData[[#This Row],[foreign_transaction]],ForeignRules[Foreign Transaction],ForeignRules[Risk Points],0)</f>
        <v>0</v>
      </c>
      <c r="N1266">
        <f>_xlfn.XLOOKUP(FraudData[[#This Row],[location_mismatch]],Table10[Location Mismatch],Table10[Risk Points],0)</f>
        <v>0</v>
      </c>
      <c r="O1266">
        <f>_xlfn.XLOOKUP(FraudData[[#This Row],[device_trust_score]],DeviceRules[Device Min],DeviceRules[Risk Points],,-1)</f>
        <v>1</v>
      </c>
      <c r="P1266">
        <f>_xlfn.XLOOKUP(FraudData[[#This Row],[velocity_last_24h]],VelocityRules[Velocity Min],VelocityRules[Risk Points],,-1)</f>
        <v>0</v>
      </c>
      <c r="Q1266">
        <f>_xlfn.XLOOKUP(FraudData[[#This Row],[merchant_category]],MerchantRules[Merchant Category],MerchantRules[Risk Points],0)</f>
        <v>0</v>
      </c>
      <c r="R1266">
        <f>SUM(FraudData[[#This Row],[Amount Risk]:[Merchant Risk]])</f>
        <v>1</v>
      </c>
      <c r="S1266" t="str" cm="1">
        <f t="array" ref="S1266">_xlfn.IFS(FraudData[[#This Row],[Fraud Risk Score]]&gt;=8,"High Risk",FraudData[[#This Row],[Fraud Risk Score]]&gt;=6,"Medium Risk",TRUE,"Low Risk")</f>
        <v>Low Risk</v>
      </c>
    </row>
    <row r="1267" spans="1:19">
      <c r="A1267">
        <v>1266</v>
      </c>
      <c r="B1267">
        <v>13.54</v>
      </c>
      <c r="C1267">
        <v>17</v>
      </c>
      <c r="D1267" t="s">
        <v>50</v>
      </c>
      <c r="E1267">
        <v>1</v>
      </c>
      <c r="F1267">
        <v>0</v>
      </c>
      <c r="G1267">
        <v>30</v>
      </c>
      <c r="H1267">
        <v>0</v>
      </c>
      <c r="I1267">
        <v>24</v>
      </c>
      <c r="J1267">
        <v>0</v>
      </c>
      <c r="K1267">
        <f>_xlfn.XLOOKUP(FraudData[[#This Row],[amount]],AmountRules[Amount Min],AmountRules[Risk Points],,-1)</f>
        <v>0</v>
      </c>
      <c r="L1267">
        <f>_xlfn.XLOOKUP(FraudData[[#This Row],[transaction_hour]],TimeRules[Hour Min],TimeRules[Risk Points],,-1)</f>
        <v>0</v>
      </c>
      <c r="M1267">
        <f>_xlfn.XLOOKUP(FraudData[[#This Row],[foreign_transaction]],ForeignRules[Foreign Transaction],ForeignRules[Risk Points],0)</f>
        <v>3</v>
      </c>
      <c r="N1267">
        <f>_xlfn.XLOOKUP(FraudData[[#This Row],[location_mismatch]],Table10[Location Mismatch],Table10[Risk Points],0)</f>
        <v>0</v>
      </c>
      <c r="O1267">
        <f>_xlfn.XLOOKUP(FraudData[[#This Row],[device_trust_score]],DeviceRules[Device Min],DeviceRules[Risk Points],,-1)</f>
        <v>2</v>
      </c>
      <c r="P1267">
        <f>_xlfn.XLOOKUP(FraudData[[#This Row],[velocity_last_24h]],VelocityRules[Velocity Min],VelocityRules[Risk Points],,-1)</f>
        <v>0</v>
      </c>
      <c r="Q1267">
        <f>_xlfn.XLOOKUP(FraudData[[#This Row],[merchant_category]],MerchantRules[Merchant Category],MerchantRules[Risk Points],0)</f>
        <v>0</v>
      </c>
      <c r="R1267">
        <f>SUM(FraudData[[#This Row],[Amount Risk]:[Merchant Risk]])</f>
        <v>5</v>
      </c>
      <c r="S1267" t="str" cm="1">
        <f t="array" ref="S1267">_xlfn.IFS(FraudData[[#This Row],[Fraud Risk Score]]&gt;=8,"High Risk",FraudData[[#This Row],[Fraud Risk Score]]&gt;=6,"Medium Risk",TRUE,"Low Risk")</f>
        <v>Low Risk</v>
      </c>
    </row>
    <row r="1268" spans="1:19">
      <c r="A1268">
        <v>1267</v>
      </c>
      <c r="B1268">
        <v>89.71</v>
      </c>
      <c r="C1268">
        <v>13</v>
      </c>
      <c r="D1268" t="s">
        <v>47</v>
      </c>
      <c r="E1268">
        <v>1</v>
      </c>
      <c r="F1268">
        <v>0</v>
      </c>
      <c r="G1268">
        <v>25</v>
      </c>
      <c r="H1268">
        <v>1</v>
      </c>
      <c r="I1268">
        <v>55</v>
      </c>
      <c r="J1268">
        <v>0</v>
      </c>
      <c r="K1268">
        <f>_xlfn.XLOOKUP(FraudData[[#This Row],[amount]],AmountRules[Amount Min],AmountRules[Risk Points],,-1)</f>
        <v>0</v>
      </c>
      <c r="L1268">
        <f>_xlfn.XLOOKUP(FraudData[[#This Row],[transaction_hour]],TimeRules[Hour Min],TimeRules[Risk Points],,-1)</f>
        <v>0</v>
      </c>
      <c r="M1268">
        <f>_xlfn.XLOOKUP(FraudData[[#This Row],[foreign_transaction]],ForeignRules[Foreign Transaction],ForeignRules[Risk Points],0)</f>
        <v>3</v>
      </c>
      <c r="N1268">
        <f>_xlfn.XLOOKUP(FraudData[[#This Row],[location_mismatch]],Table10[Location Mismatch],Table10[Risk Points],0)</f>
        <v>0</v>
      </c>
      <c r="O1268">
        <f>_xlfn.XLOOKUP(FraudData[[#This Row],[device_trust_score]],DeviceRules[Device Min],DeviceRules[Risk Points],,-1)</f>
        <v>3</v>
      </c>
      <c r="P1268">
        <f>_xlfn.XLOOKUP(FraudData[[#This Row],[velocity_last_24h]],VelocityRules[Velocity Min],VelocityRules[Risk Points],,-1)</f>
        <v>0</v>
      </c>
      <c r="Q1268">
        <f>_xlfn.XLOOKUP(FraudData[[#This Row],[merchant_category]],MerchantRules[Merchant Category],MerchantRules[Risk Points],0)</f>
        <v>0</v>
      </c>
      <c r="R1268">
        <f>SUM(FraudData[[#This Row],[Amount Risk]:[Merchant Risk]])</f>
        <v>6</v>
      </c>
      <c r="S1268" t="str" cm="1">
        <f t="array" ref="S1268">_xlfn.IFS(FraudData[[#This Row],[Fraud Risk Score]]&gt;=8,"High Risk",FraudData[[#This Row],[Fraud Risk Score]]&gt;=6,"Medium Risk",TRUE,"Low Risk")</f>
        <v>Medium Risk</v>
      </c>
    </row>
    <row r="1269" spans="1:19">
      <c r="A1269">
        <v>1268</v>
      </c>
      <c r="B1269">
        <v>117.69</v>
      </c>
      <c r="C1269">
        <v>15</v>
      </c>
      <c r="D1269" t="s">
        <v>46</v>
      </c>
      <c r="E1269">
        <v>0</v>
      </c>
      <c r="F1269">
        <v>0</v>
      </c>
      <c r="G1269">
        <v>88</v>
      </c>
      <c r="H1269">
        <v>1</v>
      </c>
      <c r="I1269">
        <v>37</v>
      </c>
      <c r="J1269">
        <v>0</v>
      </c>
      <c r="K1269">
        <f>_xlfn.XLOOKUP(FraudData[[#This Row],[amount]],AmountRules[Amount Min],AmountRules[Risk Points],,-1)</f>
        <v>0</v>
      </c>
      <c r="L1269">
        <f>_xlfn.XLOOKUP(FraudData[[#This Row],[transaction_hour]],TimeRules[Hour Min],TimeRules[Risk Points],,-1)</f>
        <v>0</v>
      </c>
      <c r="M1269">
        <f>_xlfn.XLOOKUP(FraudData[[#This Row],[foreign_transaction]],ForeignRules[Foreign Transaction],ForeignRules[Risk Points],0)</f>
        <v>0</v>
      </c>
      <c r="N1269">
        <f>_xlfn.XLOOKUP(FraudData[[#This Row],[location_mismatch]],Table10[Location Mismatch],Table10[Risk Points],0)</f>
        <v>0</v>
      </c>
      <c r="O1269">
        <f>_xlfn.XLOOKUP(FraudData[[#This Row],[device_trust_score]],DeviceRules[Device Min],DeviceRules[Risk Points],,-1)</f>
        <v>0</v>
      </c>
      <c r="P1269">
        <f>_xlfn.XLOOKUP(FraudData[[#This Row],[velocity_last_24h]],VelocityRules[Velocity Min],VelocityRules[Risk Points],,-1)</f>
        <v>0</v>
      </c>
      <c r="Q1269">
        <f>_xlfn.XLOOKUP(FraudData[[#This Row],[merchant_category]],MerchantRules[Merchant Category],MerchantRules[Risk Points],0)</f>
        <v>0</v>
      </c>
      <c r="R1269">
        <f>SUM(FraudData[[#This Row],[Amount Risk]:[Merchant Risk]])</f>
        <v>0</v>
      </c>
      <c r="S1269" t="str" cm="1">
        <f t="array" ref="S1269">_xlfn.IFS(FraudData[[#This Row],[Fraud Risk Score]]&gt;=8,"High Risk",FraudData[[#This Row],[Fraud Risk Score]]&gt;=6,"Medium Risk",TRUE,"Low Risk")</f>
        <v>Low Risk</v>
      </c>
    </row>
    <row r="1270" spans="1:19">
      <c r="A1270">
        <v>1269</v>
      </c>
      <c r="B1270">
        <v>164.94</v>
      </c>
      <c r="C1270">
        <v>13</v>
      </c>
      <c r="D1270" t="s">
        <v>47</v>
      </c>
      <c r="E1270">
        <v>0</v>
      </c>
      <c r="F1270">
        <v>0</v>
      </c>
      <c r="G1270">
        <v>29</v>
      </c>
      <c r="H1270">
        <v>6</v>
      </c>
      <c r="I1270">
        <v>21</v>
      </c>
      <c r="J1270">
        <v>0</v>
      </c>
      <c r="K1270">
        <f>_xlfn.XLOOKUP(FraudData[[#This Row],[amount]],AmountRules[Amount Min],AmountRules[Risk Points],,-1)</f>
        <v>0</v>
      </c>
      <c r="L1270">
        <f>_xlfn.XLOOKUP(FraudData[[#This Row],[transaction_hour]],TimeRules[Hour Min],TimeRules[Risk Points],,-1)</f>
        <v>0</v>
      </c>
      <c r="M1270">
        <f>_xlfn.XLOOKUP(FraudData[[#This Row],[foreign_transaction]],ForeignRules[Foreign Transaction],ForeignRules[Risk Points],0)</f>
        <v>0</v>
      </c>
      <c r="N1270">
        <f>_xlfn.XLOOKUP(FraudData[[#This Row],[location_mismatch]],Table10[Location Mismatch],Table10[Risk Points],0)</f>
        <v>0</v>
      </c>
      <c r="O1270">
        <f>_xlfn.XLOOKUP(FraudData[[#This Row],[device_trust_score]],DeviceRules[Device Min],DeviceRules[Risk Points],,-1)</f>
        <v>3</v>
      </c>
      <c r="P1270">
        <f>_xlfn.XLOOKUP(FraudData[[#This Row],[velocity_last_24h]],VelocityRules[Velocity Min],VelocityRules[Risk Points],,-1)</f>
        <v>3</v>
      </c>
      <c r="Q1270">
        <f>_xlfn.XLOOKUP(FraudData[[#This Row],[merchant_category]],MerchantRules[Merchant Category],MerchantRules[Risk Points],0)</f>
        <v>0</v>
      </c>
      <c r="R1270">
        <f>SUM(FraudData[[#This Row],[Amount Risk]:[Merchant Risk]])</f>
        <v>6</v>
      </c>
      <c r="S1270" t="str" cm="1">
        <f t="array" ref="S1270">_xlfn.IFS(FraudData[[#This Row],[Fraud Risk Score]]&gt;=8,"High Risk",FraudData[[#This Row],[Fraud Risk Score]]&gt;=6,"Medium Risk",TRUE,"Low Risk")</f>
        <v>Medium Risk</v>
      </c>
    </row>
    <row r="1271" spans="1:19">
      <c r="A1271">
        <v>1270</v>
      </c>
      <c r="B1271">
        <v>62.07</v>
      </c>
      <c r="C1271">
        <v>8</v>
      </c>
      <c r="D1271" t="s">
        <v>48</v>
      </c>
      <c r="E1271">
        <v>0</v>
      </c>
      <c r="F1271">
        <v>0</v>
      </c>
      <c r="G1271">
        <v>50</v>
      </c>
      <c r="H1271">
        <v>4</v>
      </c>
      <c r="I1271">
        <v>28</v>
      </c>
      <c r="J1271">
        <v>0</v>
      </c>
      <c r="K1271">
        <f>_xlfn.XLOOKUP(FraudData[[#This Row],[amount]],AmountRules[Amount Min],AmountRules[Risk Points],,-1)</f>
        <v>0</v>
      </c>
      <c r="L1271">
        <f>_xlfn.XLOOKUP(FraudData[[#This Row],[transaction_hour]],TimeRules[Hour Min],TimeRules[Risk Points],,-1)</f>
        <v>0</v>
      </c>
      <c r="M1271">
        <f>_xlfn.XLOOKUP(FraudData[[#This Row],[foreign_transaction]],ForeignRules[Foreign Transaction],ForeignRules[Risk Points],0)</f>
        <v>0</v>
      </c>
      <c r="N1271">
        <f>_xlfn.XLOOKUP(FraudData[[#This Row],[location_mismatch]],Table10[Location Mismatch],Table10[Risk Points],0)</f>
        <v>0</v>
      </c>
      <c r="O1271">
        <f>_xlfn.XLOOKUP(FraudData[[#This Row],[device_trust_score]],DeviceRules[Device Min],DeviceRules[Risk Points],,-1)</f>
        <v>1</v>
      </c>
      <c r="P1271">
        <f>_xlfn.XLOOKUP(FraudData[[#This Row],[velocity_last_24h]],VelocityRules[Velocity Min],VelocityRules[Risk Points],,-1)</f>
        <v>0</v>
      </c>
      <c r="Q1271">
        <f>_xlfn.XLOOKUP(FraudData[[#This Row],[merchant_category]],MerchantRules[Merchant Category],MerchantRules[Risk Points],0)</f>
        <v>0</v>
      </c>
      <c r="R1271">
        <f>SUM(FraudData[[#This Row],[Amount Risk]:[Merchant Risk]])</f>
        <v>1</v>
      </c>
      <c r="S1271" t="str" cm="1">
        <f t="array" ref="S1271">_xlfn.IFS(FraudData[[#This Row],[Fraud Risk Score]]&gt;=8,"High Risk",FraudData[[#This Row],[Fraud Risk Score]]&gt;=6,"Medium Risk",TRUE,"Low Risk")</f>
        <v>Low Risk</v>
      </c>
    </row>
    <row r="1272" spans="1:19">
      <c r="A1272">
        <v>1271</v>
      </c>
      <c r="B1272">
        <v>213.73</v>
      </c>
      <c r="C1272">
        <v>14</v>
      </c>
      <c r="D1272" t="s">
        <v>47</v>
      </c>
      <c r="E1272">
        <v>0</v>
      </c>
      <c r="F1272">
        <v>0</v>
      </c>
      <c r="G1272">
        <v>25</v>
      </c>
      <c r="H1272">
        <v>6</v>
      </c>
      <c r="I1272">
        <v>23</v>
      </c>
      <c r="J1272">
        <v>0</v>
      </c>
      <c r="K1272">
        <f>_xlfn.XLOOKUP(FraudData[[#This Row],[amount]],AmountRules[Amount Min],AmountRules[Risk Points],,-1)</f>
        <v>0</v>
      </c>
      <c r="L1272">
        <f>_xlfn.XLOOKUP(FraudData[[#This Row],[transaction_hour]],TimeRules[Hour Min],TimeRules[Risk Points],,-1)</f>
        <v>0</v>
      </c>
      <c r="M1272">
        <f>_xlfn.XLOOKUP(FraudData[[#This Row],[foreign_transaction]],ForeignRules[Foreign Transaction],ForeignRules[Risk Points],0)</f>
        <v>0</v>
      </c>
      <c r="N1272">
        <f>_xlfn.XLOOKUP(FraudData[[#This Row],[location_mismatch]],Table10[Location Mismatch],Table10[Risk Points],0)</f>
        <v>0</v>
      </c>
      <c r="O1272">
        <f>_xlfn.XLOOKUP(FraudData[[#This Row],[device_trust_score]],DeviceRules[Device Min],DeviceRules[Risk Points],,-1)</f>
        <v>3</v>
      </c>
      <c r="P1272">
        <f>_xlfn.XLOOKUP(FraudData[[#This Row],[velocity_last_24h]],VelocityRules[Velocity Min],VelocityRules[Risk Points],,-1)</f>
        <v>3</v>
      </c>
      <c r="Q1272">
        <f>_xlfn.XLOOKUP(FraudData[[#This Row],[merchant_category]],MerchantRules[Merchant Category],MerchantRules[Risk Points],0)</f>
        <v>0</v>
      </c>
      <c r="R1272">
        <f>SUM(FraudData[[#This Row],[Amount Risk]:[Merchant Risk]])</f>
        <v>6</v>
      </c>
      <c r="S1272" t="str" cm="1">
        <f t="array" ref="S1272">_xlfn.IFS(FraudData[[#This Row],[Fraud Risk Score]]&gt;=8,"High Risk",FraudData[[#This Row],[Fraud Risk Score]]&gt;=6,"Medium Risk",TRUE,"Low Risk")</f>
        <v>Medium Risk</v>
      </c>
    </row>
    <row r="1273" spans="1:19">
      <c r="A1273">
        <v>1272</v>
      </c>
      <c r="B1273">
        <v>354.06</v>
      </c>
      <c r="C1273">
        <v>6</v>
      </c>
      <c r="D1273" t="s">
        <v>47</v>
      </c>
      <c r="E1273">
        <v>0</v>
      </c>
      <c r="F1273">
        <v>0</v>
      </c>
      <c r="G1273">
        <v>25</v>
      </c>
      <c r="H1273">
        <v>3</v>
      </c>
      <c r="I1273">
        <v>56</v>
      </c>
      <c r="J1273">
        <v>0</v>
      </c>
      <c r="K1273">
        <f>_xlfn.XLOOKUP(FraudData[[#This Row],[amount]],AmountRules[Amount Min],AmountRules[Risk Points],,-1)</f>
        <v>0</v>
      </c>
      <c r="L1273">
        <f>_xlfn.XLOOKUP(FraudData[[#This Row],[transaction_hour]],TimeRules[Hour Min],TimeRules[Risk Points],,-1)</f>
        <v>0</v>
      </c>
      <c r="M1273">
        <f>_xlfn.XLOOKUP(FraudData[[#This Row],[foreign_transaction]],ForeignRules[Foreign Transaction],ForeignRules[Risk Points],0)</f>
        <v>0</v>
      </c>
      <c r="N1273">
        <f>_xlfn.XLOOKUP(FraudData[[#This Row],[location_mismatch]],Table10[Location Mismatch],Table10[Risk Points],0)</f>
        <v>0</v>
      </c>
      <c r="O1273">
        <f>_xlfn.XLOOKUP(FraudData[[#This Row],[device_trust_score]],DeviceRules[Device Min],DeviceRules[Risk Points],,-1)</f>
        <v>3</v>
      </c>
      <c r="P1273">
        <f>_xlfn.XLOOKUP(FraudData[[#This Row],[velocity_last_24h]],VelocityRules[Velocity Min],VelocityRules[Risk Points],,-1)</f>
        <v>0</v>
      </c>
      <c r="Q1273">
        <f>_xlfn.XLOOKUP(FraudData[[#This Row],[merchant_category]],MerchantRules[Merchant Category],MerchantRules[Risk Points],0)</f>
        <v>0</v>
      </c>
      <c r="R1273">
        <f>SUM(FraudData[[#This Row],[Amount Risk]:[Merchant Risk]])</f>
        <v>3</v>
      </c>
      <c r="S1273" t="str" cm="1">
        <f t="array" ref="S1273">_xlfn.IFS(FraudData[[#This Row],[Fraud Risk Score]]&gt;=8,"High Risk",FraudData[[#This Row],[Fraud Risk Score]]&gt;=6,"Medium Risk",TRUE,"Low Risk")</f>
        <v>Low Risk</v>
      </c>
    </row>
    <row r="1274" spans="1:19">
      <c r="A1274">
        <v>1273</v>
      </c>
      <c r="B1274">
        <v>272.42</v>
      </c>
      <c r="C1274">
        <v>13</v>
      </c>
      <c r="D1274" t="s">
        <v>48</v>
      </c>
      <c r="E1274">
        <v>0</v>
      </c>
      <c r="F1274">
        <v>0</v>
      </c>
      <c r="G1274">
        <v>62</v>
      </c>
      <c r="H1274">
        <v>3</v>
      </c>
      <c r="I1274">
        <v>67</v>
      </c>
      <c r="J1274">
        <v>0</v>
      </c>
      <c r="K1274">
        <f>_xlfn.XLOOKUP(FraudData[[#This Row],[amount]],AmountRules[Amount Min],AmountRules[Risk Points],,-1)</f>
        <v>0</v>
      </c>
      <c r="L1274">
        <f>_xlfn.XLOOKUP(FraudData[[#This Row],[transaction_hour]],TimeRules[Hour Min],TimeRules[Risk Points],,-1)</f>
        <v>0</v>
      </c>
      <c r="M1274">
        <f>_xlfn.XLOOKUP(FraudData[[#This Row],[foreign_transaction]],ForeignRules[Foreign Transaction],ForeignRules[Risk Points],0)</f>
        <v>0</v>
      </c>
      <c r="N1274">
        <f>_xlfn.XLOOKUP(FraudData[[#This Row],[location_mismatch]],Table10[Location Mismatch],Table10[Risk Points],0)</f>
        <v>0</v>
      </c>
      <c r="O1274">
        <f>_xlfn.XLOOKUP(FraudData[[#This Row],[device_trust_score]],DeviceRules[Device Min],DeviceRules[Risk Points],,-1)</f>
        <v>1</v>
      </c>
      <c r="P1274">
        <f>_xlfn.XLOOKUP(FraudData[[#This Row],[velocity_last_24h]],VelocityRules[Velocity Min],VelocityRules[Risk Points],,-1)</f>
        <v>0</v>
      </c>
      <c r="Q1274">
        <f>_xlfn.XLOOKUP(FraudData[[#This Row],[merchant_category]],MerchantRules[Merchant Category],MerchantRules[Risk Points],0)</f>
        <v>0</v>
      </c>
      <c r="R1274">
        <f>SUM(FraudData[[#This Row],[Amount Risk]:[Merchant Risk]])</f>
        <v>1</v>
      </c>
      <c r="S1274" t="str" cm="1">
        <f t="array" ref="S1274">_xlfn.IFS(FraudData[[#This Row],[Fraud Risk Score]]&gt;=8,"High Risk",FraudData[[#This Row],[Fraud Risk Score]]&gt;=6,"Medium Risk",TRUE,"Low Risk")</f>
        <v>Low Risk</v>
      </c>
    </row>
    <row r="1275" spans="1:19">
      <c r="A1275">
        <v>1274</v>
      </c>
      <c r="B1275">
        <v>7.28</v>
      </c>
      <c r="C1275">
        <v>5</v>
      </c>
      <c r="D1275" t="s">
        <v>48</v>
      </c>
      <c r="E1275">
        <v>0</v>
      </c>
      <c r="F1275">
        <v>0</v>
      </c>
      <c r="G1275">
        <v>65</v>
      </c>
      <c r="H1275">
        <v>1</v>
      </c>
      <c r="I1275">
        <v>24</v>
      </c>
      <c r="J1275">
        <v>0</v>
      </c>
      <c r="K1275">
        <f>_xlfn.XLOOKUP(FraudData[[#This Row],[amount]],AmountRules[Amount Min],AmountRules[Risk Points],,-1)</f>
        <v>0</v>
      </c>
      <c r="L1275">
        <f>_xlfn.XLOOKUP(FraudData[[#This Row],[transaction_hour]],TimeRules[Hour Min],TimeRules[Risk Points],,-1)</f>
        <v>0</v>
      </c>
      <c r="M1275">
        <f>_xlfn.XLOOKUP(FraudData[[#This Row],[foreign_transaction]],ForeignRules[Foreign Transaction],ForeignRules[Risk Points],0)</f>
        <v>0</v>
      </c>
      <c r="N1275">
        <f>_xlfn.XLOOKUP(FraudData[[#This Row],[location_mismatch]],Table10[Location Mismatch],Table10[Risk Points],0)</f>
        <v>0</v>
      </c>
      <c r="O1275">
        <f>_xlfn.XLOOKUP(FraudData[[#This Row],[device_trust_score]],DeviceRules[Device Min],DeviceRules[Risk Points],,-1)</f>
        <v>1</v>
      </c>
      <c r="P1275">
        <f>_xlfn.XLOOKUP(FraudData[[#This Row],[velocity_last_24h]],VelocityRules[Velocity Min],VelocityRules[Risk Points],,-1)</f>
        <v>0</v>
      </c>
      <c r="Q1275">
        <f>_xlfn.XLOOKUP(FraudData[[#This Row],[merchant_category]],MerchantRules[Merchant Category],MerchantRules[Risk Points],0)</f>
        <v>0</v>
      </c>
      <c r="R1275">
        <f>SUM(FraudData[[#This Row],[Amount Risk]:[Merchant Risk]])</f>
        <v>1</v>
      </c>
      <c r="S1275" t="str" cm="1">
        <f t="array" ref="S1275">_xlfn.IFS(FraudData[[#This Row],[Fraud Risk Score]]&gt;=8,"High Risk",FraudData[[#This Row],[Fraud Risk Score]]&gt;=6,"Medium Risk",TRUE,"Low Risk")</f>
        <v>Low Risk</v>
      </c>
    </row>
    <row r="1276" spans="1:19">
      <c r="A1276">
        <v>1275</v>
      </c>
      <c r="B1276">
        <v>117.88</v>
      </c>
      <c r="C1276">
        <v>20</v>
      </c>
      <c r="D1276" t="s">
        <v>50</v>
      </c>
      <c r="E1276">
        <v>1</v>
      </c>
      <c r="F1276">
        <v>0</v>
      </c>
      <c r="G1276">
        <v>52</v>
      </c>
      <c r="H1276">
        <v>6</v>
      </c>
      <c r="I1276">
        <v>62</v>
      </c>
      <c r="J1276">
        <v>0</v>
      </c>
      <c r="K1276">
        <f>_xlfn.XLOOKUP(FraudData[[#This Row],[amount]],AmountRules[Amount Min],AmountRules[Risk Points],,-1)</f>
        <v>0</v>
      </c>
      <c r="L1276">
        <f>_xlfn.XLOOKUP(FraudData[[#This Row],[transaction_hour]],TimeRules[Hour Min],TimeRules[Risk Points],,-1)</f>
        <v>0</v>
      </c>
      <c r="M1276">
        <f>_xlfn.XLOOKUP(FraudData[[#This Row],[foreign_transaction]],ForeignRules[Foreign Transaction],ForeignRules[Risk Points],0)</f>
        <v>3</v>
      </c>
      <c r="N1276">
        <f>_xlfn.XLOOKUP(FraudData[[#This Row],[location_mismatch]],Table10[Location Mismatch],Table10[Risk Points],0)</f>
        <v>0</v>
      </c>
      <c r="O1276">
        <f>_xlfn.XLOOKUP(FraudData[[#This Row],[device_trust_score]],DeviceRules[Device Min],DeviceRules[Risk Points],,-1)</f>
        <v>1</v>
      </c>
      <c r="P1276">
        <f>_xlfn.XLOOKUP(FraudData[[#This Row],[velocity_last_24h]],VelocityRules[Velocity Min],VelocityRules[Risk Points],,-1)</f>
        <v>3</v>
      </c>
      <c r="Q1276">
        <f>_xlfn.XLOOKUP(FraudData[[#This Row],[merchant_category]],MerchantRules[Merchant Category],MerchantRules[Risk Points],0)</f>
        <v>0</v>
      </c>
      <c r="R1276">
        <f>SUM(FraudData[[#This Row],[Amount Risk]:[Merchant Risk]])</f>
        <v>7</v>
      </c>
      <c r="S1276" t="str" cm="1">
        <f t="array" ref="S1276">_xlfn.IFS(FraudData[[#This Row],[Fraud Risk Score]]&gt;=8,"High Risk",FraudData[[#This Row],[Fraud Risk Score]]&gt;=6,"Medium Risk",TRUE,"Low Risk")</f>
        <v>Medium Risk</v>
      </c>
    </row>
    <row r="1277" spans="1:19">
      <c r="A1277">
        <v>1276</v>
      </c>
      <c r="B1277">
        <v>19.95</v>
      </c>
      <c r="C1277">
        <v>14</v>
      </c>
      <c r="D1277" t="s">
        <v>49</v>
      </c>
      <c r="E1277">
        <v>0</v>
      </c>
      <c r="F1277">
        <v>0</v>
      </c>
      <c r="G1277">
        <v>29</v>
      </c>
      <c r="H1277">
        <v>0</v>
      </c>
      <c r="I1277">
        <v>47</v>
      </c>
      <c r="J1277">
        <v>0</v>
      </c>
      <c r="K1277">
        <f>_xlfn.XLOOKUP(FraudData[[#This Row],[amount]],AmountRules[Amount Min],AmountRules[Risk Points],,-1)</f>
        <v>0</v>
      </c>
      <c r="L1277">
        <f>_xlfn.XLOOKUP(FraudData[[#This Row],[transaction_hour]],TimeRules[Hour Min],TimeRules[Risk Points],,-1)</f>
        <v>0</v>
      </c>
      <c r="M1277">
        <f>_xlfn.XLOOKUP(FraudData[[#This Row],[foreign_transaction]],ForeignRules[Foreign Transaction],ForeignRules[Risk Points],0)</f>
        <v>0</v>
      </c>
      <c r="N1277">
        <f>_xlfn.XLOOKUP(FraudData[[#This Row],[location_mismatch]],Table10[Location Mismatch],Table10[Risk Points],0)</f>
        <v>0</v>
      </c>
      <c r="O1277">
        <f>_xlfn.XLOOKUP(FraudData[[#This Row],[device_trust_score]],DeviceRules[Device Min],DeviceRules[Risk Points],,-1)</f>
        <v>3</v>
      </c>
      <c r="P1277">
        <f>_xlfn.XLOOKUP(FraudData[[#This Row],[velocity_last_24h]],VelocityRules[Velocity Min],VelocityRules[Risk Points],,-1)</f>
        <v>0</v>
      </c>
      <c r="Q1277">
        <f>_xlfn.XLOOKUP(FraudData[[#This Row],[merchant_category]],MerchantRules[Merchant Category],MerchantRules[Risk Points],0)</f>
        <v>1</v>
      </c>
      <c r="R1277">
        <f>SUM(FraudData[[#This Row],[Amount Risk]:[Merchant Risk]])</f>
        <v>4</v>
      </c>
      <c r="S1277" t="str" cm="1">
        <f t="array" ref="S1277">_xlfn.IFS(FraudData[[#This Row],[Fraud Risk Score]]&gt;=8,"High Risk",FraudData[[#This Row],[Fraud Risk Score]]&gt;=6,"Medium Risk",TRUE,"Low Risk")</f>
        <v>Low Risk</v>
      </c>
    </row>
    <row r="1278" spans="1:19">
      <c r="A1278">
        <v>1277</v>
      </c>
      <c r="B1278">
        <v>49.88</v>
      </c>
      <c r="C1278">
        <v>19</v>
      </c>
      <c r="D1278" t="s">
        <v>46</v>
      </c>
      <c r="E1278">
        <v>0</v>
      </c>
      <c r="F1278">
        <v>0</v>
      </c>
      <c r="G1278">
        <v>45</v>
      </c>
      <c r="H1278">
        <v>2</v>
      </c>
      <c r="I1278">
        <v>59</v>
      </c>
      <c r="J1278">
        <v>0</v>
      </c>
      <c r="K1278">
        <f>_xlfn.XLOOKUP(FraudData[[#This Row],[amount]],AmountRules[Amount Min],AmountRules[Risk Points],,-1)</f>
        <v>0</v>
      </c>
      <c r="L1278">
        <f>_xlfn.XLOOKUP(FraudData[[#This Row],[transaction_hour]],TimeRules[Hour Min],TimeRules[Risk Points],,-1)</f>
        <v>0</v>
      </c>
      <c r="M1278">
        <f>_xlfn.XLOOKUP(FraudData[[#This Row],[foreign_transaction]],ForeignRules[Foreign Transaction],ForeignRules[Risk Points],0)</f>
        <v>0</v>
      </c>
      <c r="N1278">
        <f>_xlfn.XLOOKUP(FraudData[[#This Row],[location_mismatch]],Table10[Location Mismatch],Table10[Risk Points],0)</f>
        <v>0</v>
      </c>
      <c r="O1278">
        <f>_xlfn.XLOOKUP(FraudData[[#This Row],[device_trust_score]],DeviceRules[Device Min],DeviceRules[Risk Points],,-1)</f>
        <v>2</v>
      </c>
      <c r="P1278">
        <f>_xlfn.XLOOKUP(FraudData[[#This Row],[velocity_last_24h]],VelocityRules[Velocity Min],VelocityRules[Risk Points],,-1)</f>
        <v>0</v>
      </c>
      <c r="Q1278">
        <f>_xlfn.XLOOKUP(FraudData[[#This Row],[merchant_category]],MerchantRules[Merchant Category],MerchantRules[Risk Points],0)</f>
        <v>0</v>
      </c>
      <c r="R1278">
        <f>SUM(FraudData[[#This Row],[Amount Risk]:[Merchant Risk]])</f>
        <v>2</v>
      </c>
      <c r="S1278" t="str" cm="1">
        <f t="array" ref="S1278">_xlfn.IFS(FraudData[[#This Row],[Fraud Risk Score]]&gt;=8,"High Risk",FraudData[[#This Row],[Fraud Risk Score]]&gt;=6,"Medium Risk",TRUE,"Low Risk")</f>
        <v>Low Risk</v>
      </c>
    </row>
    <row r="1279" spans="1:19">
      <c r="A1279">
        <v>1278</v>
      </c>
      <c r="B1279">
        <v>777.09</v>
      </c>
      <c r="C1279">
        <v>7</v>
      </c>
      <c r="D1279" t="s">
        <v>46</v>
      </c>
      <c r="E1279">
        <v>0</v>
      </c>
      <c r="F1279">
        <v>0</v>
      </c>
      <c r="G1279">
        <v>87</v>
      </c>
      <c r="H1279">
        <v>5</v>
      </c>
      <c r="I1279">
        <v>40</v>
      </c>
      <c r="J1279">
        <v>0</v>
      </c>
      <c r="K1279">
        <f>_xlfn.XLOOKUP(FraudData[[#This Row],[amount]],AmountRules[Amount Min],AmountRules[Risk Points],,-1)</f>
        <v>1</v>
      </c>
      <c r="L1279">
        <f>_xlfn.XLOOKUP(FraudData[[#This Row],[transaction_hour]],TimeRules[Hour Min],TimeRules[Risk Points],,-1)</f>
        <v>0</v>
      </c>
      <c r="M1279">
        <f>_xlfn.XLOOKUP(FraudData[[#This Row],[foreign_transaction]],ForeignRules[Foreign Transaction],ForeignRules[Risk Points],0)</f>
        <v>0</v>
      </c>
      <c r="N1279">
        <f>_xlfn.XLOOKUP(FraudData[[#This Row],[location_mismatch]],Table10[Location Mismatch],Table10[Risk Points],0)</f>
        <v>0</v>
      </c>
      <c r="O1279">
        <f>_xlfn.XLOOKUP(FraudData[[#This Row],[device_trust_score]],DeviceRules[Device Min],DeviceRules[Risk Points],,-1)</f>
        <v>0</v>
      </c>
      <c r="P1279">
        <f>_xlfn.XLOOKUP(FraudData[[#This Row],[velocity_last_24h]],VelocityRules[Velocity Min],VelocityRules[Risk Points],,-1)</f>
        <v>3</v>
      </c>
      <c r="Q1279">
        <f>_xlfn.XLOOKUP(FraudData[[#This Row],[merchant_category]],MerchantRules[Merchant Category],MerchantRules[Risk Points],0)</f>
        <v>0</v>
      </c>
      <c r="R1279">
        <f>SUM(FraudData[[#This Row],[Amount Risk]:[Merchant Risk]])</f>
        <v>4</v>
      </c>
      <c r="S1279" t="str" cm="1">
        <f t="array" ref="S1279">_xlfn.IFS(FraudData[[#This Row],[Fraud Risk Score]]&gt;=8,"High Risk",FraudData[[#This Row],[Fraud Risk Score]]&gt;=6,"Medium Risk",TRUE,"Low Risk")</f>
        <v>Low Risk</v>
      </c>
    </row>
    <row r="1280" spans="1:19">
      <c r="A1280">
        <v>1279</v>
      </c>
      <c r="B1280">
        <v>27.67</v>
      </c>
      <c r="C1280">
        <v>1</v>
      </c>
      <c r="D1280" t="s">
        <v>46</v>
      </c>
      <c r="E1280">
        <v>0</v>
      </c>
      <c r="F1280">
        <v>0</v>
      </c>
      <c r="G1280">
        <v>36</v>
      </c>
      <c r="H1280">
        <v>1</v>
      </c>
      <c r="I1280">
        <v>45</v>
      </c>
      <c r="J1280">
        <v>0</v>
      </c>
      <c r="K1280">
        <f>_xlfn.XLOOKUP(FraudData[[#This Row],[amount]],AmountRules[Amount Min],AmountRules[Risk Points],,-1)</f>
        <v>0</v>
      </c>
      <c r="L1280">
        <f>_xlfn.XLOOKUP(FraudData[[#This Row],[transaction_hour]],TimeRules[Hour Min],TimeRules[Risk Points],,-1)</f>
        <v>3</v>
      </c>
      <c r="M1280">
        <f>_xlfn.XLOOKUP(FraudData[[#This Row],[foreign_transaction]],ForeignRules[Foreign Transaction],ForeignRules[Risk Points],0)</f>
        <v>0</v>
      </c>
      <c r="N1280">
        <f>_xlfn.XLOOKUP(FraudData[[#This Row],[location_mismatch]],Table10[Location Mismatch],Table10[Risk Points],0)</f>
        <v>0</v>
      </c>
      <c r="O1280">
        <f>_xlfn.XLOOKUP(FraudData[[#This Row],[device_trust_score]],DeviceRules[Device Min],DeviceRules[Risk Points],,-1)</f>
        <v>2</v>
      </c>
      <c r="P1280">
        <f>_xlfn.XLOOKUP(FraudData[[#This Row],[velocity_last_24h]],VelocityRules[Velocity Min],VelocityRules[Risk Points],,-1)</f>
        <v>0</v>
      </c>
      <c r="Q1280">
        <f>_xlfn.XLOOKUP(FraudData[[#This Row],[merchant_category]],MerchantRules[Merchant Category],MerchantRules[Risk Points],0)</f>
        <v>0</v>
      </c>
      <c r="R1280">
        <f>SUM(FraudData[[#This Row],[Amount Risk]:[Merchant Risk]])</f>
        <v>5</v>
      </c>
      <c r="S1280" t="str" cm="1">
        <f t="array" ref="S1280">_xlfn.IFS(FraudData[[#This Row],[Fraud Risk Score]]&gt;=8,"High Risk",FraudData[[#This Row],[Fraud Risk Score]]&gt;=6,"Medium Risk",TRUE,"Low Risk")</f>
        <v>Low Risk</v>
      </c>
    </row>
    <row r="1281" spans="1:19">
      <c r="A1281">
        <v>1280</v>
      </c>
      <c r="B1281">
        <v>124.37</v>
      </c>
      <c r="C1281">
        <v>7</v>
      </c>
      <c r="D1281" t="s">
        <v>47</v>
      </c>
      <c r="E1281">
        <v>0</v>
      </c>
      <c r="F1281">
        <v>0</v>
      </c>
      <c r="G1281">
        <v>30</v>
      </c>
      <c r="H1281">
        <v>3</v>
      </c>
      <c r="I1281">
        <v>55</v>
      </c>
      <c r="J1281">
        <v>0</v>
      </c>
      <c r="K1281">
        <f>_xlfn.XLOOKUP(FraudData[[#This Row],[amount]],AmountRules[Amount Min],AmountRules[Risk Points],,-1)</f>
        <v>0</v>
      </c>
      <c r="L1281">
        <f>_xlfn.XLOOKUP(FraudData[[#This Row],[transaction_hour]],TimeRules[Hour Min],TimeRules[Risk Points],,-1)</f>
        <v>0</v>
      </c>
      <c r="M1281">
        <f>_xlfn.XLOOKUP(FraudData[[#This Row],[foreign_transaction]],ForeignRules[Foreign Transaction],ForeignRules[Risk Points],0)</f>
        <v>0</v>
      </c>
      <c r="N1281">
        <f>_xlfn.XLOOKUP(FraudData[[#This Row],[location_mismatch]],Table10[Location Mismatch],Table10[Risk Points],0)</f>
        <v>0</v>
      </c>
      <c r="O1281">
        <f>_xlfn.XLOOKUP(FraudData[[#This Row],[device_trust_score]],DeviceRules[Device Min],DeviceRules[Risk Points],,-1)</f>
        <v>2</v>
      </c>
      <c r="P1281">
        <f>_xlfn.XLOOKUP(FraudData[[#This Row],[velocity_last_24h]],VelocityRules[Velocity Min],VelocityRules[Risk Points],,-1)</f>
        <v>0</v>
      </c>
      <c r="Q1281">
        <f>_xlfn.XLOOKUP(FraudData[[#This Row],[merchant_category]],MerchantRules[Merchant Category],MerchantRules[Risk Points],0)</f>
        <v>0</v>
      </c>
      <c r="R1281">
        <f>SUM(FraudData[[#This Row],[Amount Risk]:[Merchant Risk]])</f>
        <v>2</v>
      </c>
      <c r="S1281" t="str" cm="1">
        <f t="array" ref="S1281">_xlfn.IFS(FraudData[[#This Row],[Fraud Risk Score]]&gt;=8,"High Risk",FraudData[[#This Row],[Fraud Risk Score]]&gt;=6,"Medium Risk",TRUE,"Low Risk")</f>
        <v>Low Risk</v>
      </c>
    </row>
    <row r="1282" spans="1:19">
      <c r="A1282">
        <v>1281</v>
      </c>
      <c r="B1282">
        <v>173.29</v>
      </c>
      <c r="C1282">
        <v>0</v>
      </c>
      <c r="D1282" t="s">
        <v>48</v>
      </c>
      <c r="E1282">
        <v>0</v>
      </c>
      <c r="F1282">
        <v>0</v>
      </c>
      <c r="G1282">
        <v>53</v>
      </c>
      <c r="H1282">
        <v>4</v>
      </c>
      <c r="I1282">
        <v>52</v>
      </c>
      <c r="J1282">
        <v>0</v>
      </c>
      <c r="K1282">
        <f>_xlfn.XLOOKUP(FraudData[[#This Row],[amount]],AmountRules[Amount Min],AmountRules[Risk Points],,-1)</f>
        <v>0</v>
      </c>
      <c r="L1282">
        <f>_xlfn.XLOOKUP(FraudData[[#This Row],[transaction_hour]],TimeRules[Hour Min],TimeRules[Risk Points],,-1)</f>
        <v>3</v>
      </c>
      <c r="M1282">
        <f>_xlfn.XLOOKUP(FraudData[[#This Row],[foreign_transaction]],ForeignRules[Foreign Transaction],ForeignRules[Risk Points],0)</f>
        <v>0</v>
      </c>
      <c r="N1282">
        <f>_xlfn.XLOOKUP(FraudData[[#This Row],[location_mismatch]],Table10[Location Mismatch],Table10[Risk Points],0)</f>
        <v>0</v>
      </c>
      <c r="O1282">
        <f>_xlfn.XLOOKUP(FraudData[[#This Row],[device_trust_score]],DeviceRules[Device Min],DeviceRules[Risk Points],,-1)</f>
        <v>1</v>
      </c>
      <c r="P1282">
        <f>_xlfn.XLOOKUP(FraudData[[#This Row],[velocity_last_24h]],VelocityRules[Velocity Min],VelocityRules[Risk Points],,-1)</f>
        <v>0</v>
      </c>
      <c r="Q1282">
        <f>_xlfn.XLOOKUP(FraudData[[#This Row],[merchant_category]],MerchantRules[Merchant Category],MerchantRules[Risk Points],0)</f>
        <v>0</v>
      </c>
      <c r="R1282">
        <f>SUM(FraudData[[#This Row],[Amount Risk]:[Merchant Risk]])</f>
        <v>4</v>
      </c>
      <c r="S1282" t="str" cm="1">
        <f t="array" ref="S1282">_xlfn.IFS(FraudData[[#This Row],[Fraud Risk Score]]&gt;=8,"High Risk",FraudData[[#This Row],[Fraud Risk Score]]&gt;=6,"Medium Risk",TRUE,"Low Risk")</f>
        <v>Low Risk</v>
      </c>
    </row>
    <row r="1283" spans="1:19">
      <c r="A1283">
        <v>1282</v>
      </c>
      <c r="B1283">
        <v>218.2</v>
      </c>
      <c r="C1283">
        <v>16</v>
      </c>
      <c r="D1283" t="s">
        <v>48</v>
      </c>
      <c r="E1283">
        <v>1</v>
      </c>
      <c r="F1283">
        <v>0</v>
      </c>
      <c r="G1283">
        <v>85</v>
      </c>
      <c r="H1283">
        <v>2</v>
      </c>
      <c r="I1283">
        <v>18</v>
      </c>
      <c r="J1283">
        <v>0</v>
      </c>
      <c r="K1283">
        <f>_xlfn.XLOOKUP(FraudData[[#This Row],[amount]],AmountRules[Amount Min],AmountRules[Risk Points],,-1)</f>
        <v>0</v>
      </c>
      <c r="L1283">
        <f>_xlfn.XLOOKUP(FraudData[[#This Row],[transaction_hour]],TimeRules[Hour Min],TimeRules[Risk Points],,-1)</f>
        <v>0</v>
      </c>
      <c r="M1283">
        <f>_xlfn.XLOOKUP(FraudData[[#This Row],[foreign_transaction]],ForeignRules[Foreign Transaction],ForeignRules[Risk Points],0)</f>
        <v>3</v>
      </c>
      <c r="N1283">
        <f>_xlfn.XLOOKUP(FraudData[[#This Row],[location_mismatch]],Table10[Location Mismatch],Table10[Risk Points],0)</f>
        <v>0</v>
      </c>
      <c r="O1283">
        <f>_xlfn.XLOOKUP(FraudData[[#This Row],[device_trust_score]],DeviceRules[Device Min],DeviceRules[Risk Points],,-1)</f>
        <v>0</v>
      </c>
      <c r="P1283">
        <f>_xlfn.XLOOKUP(FraudData[[#This Row],[velocity_last_24h]],VelocityRules[Velocity Min],VelocityRules[Risk Points],,-1)</f>
        <v>0</v>
      </c>
      <c r="Q1283">
        <f>_xlfn.XLOOKUP(FraudData[[#This Row],[merchant_category]],MerchantRules[Merchant Category],MerchantRules[Risk Points],0)</f>
        <v>0</v>
      </c>
      <c r="R1283">
        <f>SUM(FraudData[[#This Row],[Amount Risk]:[Merchant Risk]])</f>
        <v>3</v>
      </c>
      <c r="S1283" t="str" cm="1">
        <f t="array" ref="S1283">_xlfn.IFS(FraudData[[#This Row],[Fraud Risk Score]]&gt;=8,"High Risk",FraudData[[#This Row],[Fraud Risk Score]]&gt;=6,"Medium Risk",TRUE,"Low Risk")</f>
        <v>Low Risk</v>
      </c>
    </row>
    <row r="1284" spans="1:19">
      <c r="A1284">
        <v>1283</v>
      </c>
      <c r="B1284">
        <v>147.63</v>
      </c>
      <c r="C1284">
        <v>18</v>
      </c>
      <c r="D1284" t="s">
        <v>48</v>
      </c>
      <c r="E1284">
        <v>0</v>
      </c>
      <c r="F1284">
        <v>0</v>
      </c>
      <c r="G1284">
        <v>59</v>
      </c>
      <c r="H1284">
        <v>4</v>
      </c>
      <c r="I1284">
        <v>41</v>
      </c>
      <c r="J1284">
        <v>0</v>
      </c>
      <c r="K1284">
        <f>_xlfn.XLOOKUP(FraudData[[#This Row],[amount]],AmountRules[Amount Min],AmountRules[Risk Points],,-1)</f>
        <v>0</v>
      </c>
      <c r="L1284">
        <f>_xlfn.XLOOKUP(FraudData[[#This Row],[transaction_hour]],TimeRules[Hour Min],TimeRules[Risk Points],,-1)</f>
        <v>0</v>
      </c>
      <c r="M1284">
        <f>_xlfn.XLOOKUP(FraudData[[#This Row],[foreign_transaction]],ForeignRules[Foreign Transaction],ForeignRules[Risk Points],0)</f>
        <v>0</v>
      </c>
      <c r="N1284">
        <f>_xlfn.XLOOKUP(FraudData[[#This Row],[location_mismatch]],Table10[Location Mismatch],Table10[Risk Points],0)</f>
        <v>0</v>
      </c>
      <c r="O1284">
        <f>_xlfn.XLOOKUP(FraudData[[#This Row],[device_trust_score]],DeviceRules[Device Min],DeviceRules[Risk Points],,-1)</f>
        <v>1</v>
      </c>
      <c r="P1284">
        <f>_xlfn.XLOOKUP(FraudData[[#This Row],[velocity_last_24h]],VelocityRules[Velocity Min],VelocityRules[Risk Points],,-1)</f>
        <v>0</v>
      </c>
      <c r="Q1284">
        <f>_xlfn.XLOOKUP(FraudData[[#This Row],[merchant_category]],MerchantRules[Merchant Category],MerchantRules[Risk Points],0)</f>
        <v>0</v>
      </c>
      <c r="R1284">
        <f>SUM(FraudData[[#This Row],[Amount Risk]:[Merchant Risk]])</f>
        <v>1</v>
      </c>
      <c r="S1284" t="str" cm="1">
        <f t="array" ref="S1284">_xlfn.IFS(FraudData[[#This Row],[Fraud Risk Score]]&gt;=8,"High Risk",FraudData[[#This Row],[Fraud Risk Score]]&gt;=6,"Medium Risk",TRUE,"Low Risk")</f>
        <v>Low Risk</v>
      </c>
    </row>
    <row r="1285" spans="1:19">
      <c r="A1285">
        <v>1284</v>
      </c>
      <c r="B1285">
        <v>1.77</v>
      </c>
      <c r="C1285">
        <v>4</v>
      </c>
      <c r="D1285" t="s">
        <v>49</v>
      </c>
      <c r="E1285">
        <v>1</v>
      </c>
      <c r="F1285">
        <v>0</v>
      </c>
      <c r="G1285">
        <v>99</v>
      </c>
      <c r="H1285">
        <v>3</v>
      </c>
      <c r="I1285">
        <v>65</v>
      </c>
      <c r="J1285">
        <v>0</v>
      </c>
      <c r="K1285">
        <f>_xlfn.XLOOKUP(FraudData[[#This Row],[amount]],AmountRules[Amount Min],AmountRules[Risk Points],,-1)</f>
        <v>0</v>
      </c>
      <c r="L1285">
        <f>_xlfn.XLOOKUP(FraudData[[#This Row],[transaction_hour]],TimeRules[Hour Min],TimeRules[Risk Points],,-1)</f>
        <v>0</v>
      </c>
      <c r="M1285">
        <f>_xlfn.XLOOKUP(FraudData[[#This Row],[foreign_transaction]],ForeignRules[Foreign Transaction],ForeignRules[Risk Points],0)</f>
        <v>3</v>
      </c>
      <c r="N1285">
        <f>_xlfn.XLOOKUP(FraudData[[#This Row],[location_mismatch]],Table10[Location Mismatch],Table10[Risk Points],0)</f>
        <v>0</v>
      </c>
      <c r="O1285">
        <f>_xlfn.XLOOKUP(FraudData[[#This Row],[device_trust_score]],DeviceRules[Device Min],DeviceRules[Risk Points],,-1)</f>
        <v>0</v>
      </c>
      <c r="P1285">
        <f>_xlfn.XLOOKUP(FraudData[[#This Row],[velocity_last_24h]],VelocityRules[Velocity Min],VelocityRules[Risk Points],,-1)</f>
        <v>0</v>
      </c>
      <c r="Q1285">
        <f>_xlfn.XLOOKUP(FraudData[[#This Row],[merchant_category]],MerchantRules[Merchant Category],MerchantRules[Risk Points],0)</f>
        <v>1</v>
      </c>
      <c r="R1285">
        <f>SUM(FraudData[[#This Row],[Amount Risk]:[Merchant Risk]])</f>
        <v>4</v>
      </c>
      <c r="S1285" t="str" cm="1">
        <f t="array" ref="S1285">_xlfn.IFS(FraudData[[#This Row],[Fraud Risk Score]]&gt;=8,"High Risk",FraudData[[#This Row],[Fraud Risk Score]]&gt;=6,"Medium Risk",TRUE,"Low Risk")</f>
        <v>Low Risk</v>
      </c>
    </row>
    <row r="1286" spans="1:19">
      <c r="A1286">
        <v>1285</v>
      </c>
      <c r="B1286">
        <v>71.14</v>
      </c>
      <c r="C1286">
        <v>21</v>
      </c>
      <c r="D1286" t="s">
        <v>48</v>
      </c>
      <c r="E1286">
        <v>0</v>
      </c>
      <c r="F1286">
        <v>0</v>
      </c>
      <c r="G1286">
        <v>76</v>
      </c>
      <c r="H1286">
        <v>2</v>
      </c>
      <c r="I1286">
        <v>45</v>
      </c>
      <c r="J1286">
        <v>0</v>
      </c>
      <c r="K1286">
        <f>_xlfn.XLOOKUP(FraudData[[#This Row],[amount]],AmountRules[Amount Min],AmountRules[Risk Points],,-1)</f>
        <v>0</v>
      </c>
      <c r="L1286">
        <f>_xlfn.XLOOKUP(FraudData[[#This Row],[transaction_hour]],TimeRules[Hour Min],TimeRules[Risk Points],,-1)</f>
        <v>0</v>
      </c>
      <c r="M1286">
        <f>_xlfn.XLOOKUP(FraudData[[#This Row],[foreign_transaction]],ForeignRules[Foreign Transaction],ForeignRules[Risk Points],0)</f>
        <v>0</v>
      </c>
      <c r="N1286">
        <f>_xlfn.XLOOKUP(FraudData[[#This Row],[location_mismatch]],Table10[Location Mismatch],Table10[Risk Points],0)</f>
        <v>0</v>
      </c>
      <c r="O1286">
        <f>_xlfn.XLOOKUP(FraudData[[#This Row],[device_trust_score]],DeviceRules[Device Min],DeviceRules[Risk Points],,-1)</f>
        <v>0</v>
      </c>
      <c r="P1286">
        <f>_xlfn.XLOOKUP(FraudData[[#This Row],[velocity_last_24h]],VelocityRules[Velocity Min],VelocityRules[Risk Points],,-1)</f>
        <v>0</v>
      </c>
      <c r="Q1286">
        <f>_xlfn.XLOOKUP(FraudData[[#This Row],[merchant_category]],MerchantRules[Merchant Category],MerchantRules[Risk Points],0)</f>
        <v>0</v>
      </c>
      <c r="R1286">
        <f>SUM(FraudData[[#This Row],[Amount Risk]:[Merchant Risk]])</f>
        <v>0</v>
      </c>
      <c r="S1286" t="str" cm="1">
        <f t="array" ref="S1286">_xlfn.IFS(FraudData[[#This Row],[Fraud Risk Score]]&gt;=8,"High Risk",FraudData[[#This Row],[Fraud Risk Score]]&gt;=6,"Medium Risk",TRUE,"Low Risk")</f>
        <v>Low Risk</v>
      </c>
    </row>
    <row r="1287" spans="1:19">
      <c r="A1287">
        <v>1286</v>
      </c>
      <c r="B1287">
        <v>131.26</v>
      </c>
      <c r="C1287">
        <v>19</v>
      </c>
      <c r="D1287" t="s">
        <v>48</v>
      </c>
      <c r="E1287">
        <v>0</v>
      </c>
      <c r="F1287">
        <v>0</v>
      </c>
      <c r="G1287">
        <v>57</v>
      </c>
      <c r="H1287">
        <v>2</v>
      </c>
      <c r="I1287">
        <v>51</v>
      </c>
      <c r="J1287">
        <v>0</v>
      </c>
      <c r="K1287">
        <f>_xlfn.XLOOKUP(FraudData[[#This Row],[amount]],AmountRules[Amount Min],AmountRules[Risk Points],,-1)</f>
        <v>0</v>
      </c>
      <c r="L1287">
        <f>_xlfn.XLOOKUP(FraudData[[#This Row],[transaction_hour]],TimeRules[Hour Min],TimeRules[Risk Points],,-1)</f>
        <v>0</v>
      </c>
      <c r="M1287">
        <f>_xlfn.XLOOKUP(FraudData[[#This Row],[foreign_transaction]],ForeignRules[Foreign Transaction],ForeignRules[Risk Points],0)</f>
        <v>0</v>
      </c>
      <c r="N1287">
        <f>_xlfn.XLOOKUP(FraudData[[#This Row],[location_mismatch]],Table10[Location Mismatch],Table10[Risk Points],0)</f>
        <v>0</v>
      </c>
      <c r="O1287">
        <f>_xlfn.XLOOKUP(FraudData[[#This Row],[device_trust_score]],DeviceRules[Device Min],DeviceRules[Risk Points],,-1)</f>
        <v>1</v>
      </c>
      <c r="P1287">
        <f>_xlfn.XLOOKUP(FraudData[[#This Row],[velocity_last_24h]],VelocityRules[Velocity Min],VelocityRules[Risk Points],,-1)</f>
        <v>0</v>
      </c>
      <c r="Q1287">
        <f>_xlfn.XLOOKUP(FraudData[[#This Row],[merchant_category]],MerchantRules[Merchant Category],MerchantRules[Risk Points],0)</f>
        <v>0</v>
      </c>
      <c r="R1287">
        <f>SUM(FraudData[[#This Row],[Amount Risk]:[Merchant Risk]])</f>
        <v>1</v>
      </c>
      <c r="S1287" t="str" cm="1">
        <f t="array" ref="S1287">_xlfn.IFS(FraudData[[#This Row],[Fraud Risk Score]]&gt;=8,"High Risk",FraudData[[#This Row],[Fraud Risk Score]]&gt;=6,"Medium Risk",TRUE,"Low Risk")</f>
        <v>Low Risk</v>
      </c>
    </row>
    <row r="1288" spans="1:19">
      <c r="A1288">
        <v>1287</v>
      </c>
      <c r="B1288">
        <v>16.55</v>
      </c>
      <c r="C1288">
        <v>15</v>
      </c>
      <c r="D1288" t="s">
        <v>47</v>
      </c>
      <c r="E1288">
        <v>0</v>
      </c>
      <c r="F1288">
        <v>0</v>
      </c>
      <c r="G1288">
        <v>49</v>
      </c>
      <c r="H1288">
        <v>4</v>
      </c>
      <c r="I1288">
        <v>34</v>
      </c>
      <c r="J1288">
        <v>0</v>
      </c>
      <c r="K1288">
        <f>_xlfn.XLOOKUP(FraudData[[#This Row],[amount]],AmountRules[Amount Min],AmountRules[Risk Points],,-1)</f>
        <v>0</v>
      </c>
      <c r="L1288">
        <f>_xlfn.XLOOKUP(FraudData[[#This Row],[transaction_hour]],TimeRules[Hour Min],TimeRules[Risk Points],,-1)</f>
        <v>0</v>
      </c>
      <c r="M1288">
        <f>_xlfn.XLOOKUP(FraudData[[#This Row],[foreign_transaction]],ForeignRules[Foreign Transaction],ForeignRules[Risk Points],0)</f>
        <v>0</v>
      </c>
      <c r="N1288">
        <f>_xlfn.XLOOKUP(FraudData[[#This Row],[location_mismatch]],Table10[Location Mismatch],Table10[Risk Points],0)</f>
        <v>0</v>
      </c>
      <c r="O1288">
        <f>_xlfn.XLOOKUP(FraudData[[#This Row],[device_trust_score]],DeviceRules[Device Min],DeviceRules[Risk Points],,-1)</f>
        <v>2</v>
      </c>
      <c r="P1288">
        <f>_xlfn.XLOOKUP(FraudData[[#This Row],[velocity_last_24h]],VelocityRules[Velocity Min],VelocityRules[Risk Points],,-1)</f>
        <v>0</v>
      </c>
      <c r="Q1288">
        <f>_xlfn.XLOOKUP(FraudData[[#This Row],[merchant_category]],MerchantRules[Merchant Category],MerchantRules[Risk Points],0)</f>
        <v>0</v>
      </c>
      <c r="R1288">
        <f>SUM(FraudData[[#This Row],[Amount Risk]:[Merchant Risk]])</f>
        <v>2</v>
      </c>
      <c r="S1288" t="str" cm="1">
        <f t="array" ref="S1288">_xlfn.IFS(FraudData[[#This Row],[Fraud Risk Score]]&gt;=8,"High Risk",FraudData[[#This Row],[Fraud Risk Score]]&gt;=6,"Medium Risk",TRUE,"Low Risk")</f>
        <v>Low Risk</v>
      </c>
    </row>
    <row r="1289" spans="1:19">
      <c r="A1289">
        <v>1288</v>
      </c>
      <c r="B1289">
        <v>77.709999999999994</v>
      </c>
      <c r="C1289">
        <v>6</v>
      </c>
      <c r="D1289" t="s">
        <v>50</v>
      </c>
      <c r="E1289">
        <v>0</v>
      </c>
      <c r="F1289">
        <v>0</v>
      </c>
      <c r="G1289">
        <v>38</v>
      </c>
      <c r="H1289">
        <v>2</v>
      </c>
      <c r="I1289">
        <v>41</v>
      </c>
      <c r="J1289">
        <v>0</v>
      </c>
      <c r="K1289">
        <f>_xlfn.XLOOKUP(FraudData[[#This Row],[amount]],AmountRules[Amount Min],AmountRules[Risk Points],,-1)</f>
        <v>0</v>
      </c>
      <c r="L1289">
        <f>_xlfn.XLOOKUP(FraudData[[#This Row],[transaction_hour]],TimeRules[Hour Min],TimeRules[Risk Points],,-1)</f>
        <v>0</v>
      </c>
      <c r="M1289">
        <f>_xlfn.XLOOKUP(FraudData[[#This Row],[foreign_transaction]],ForeignRules[Foreign Transaction],ForeignRules[Risk Points],0)</f>
        <v>0</v>
      </c>
      <c r="N1289">
        <f>_xlfn.XLOOKUP(FraudData[[#This Row],[location_mismatch]],Table10[Location Mismatch],Table10[Risk Points],0)</f>
        <v>0</v>
      </c>
      <c r="O1289">
        <f>_xlfn.XLOOKUP(FraudData[[#This Row],[device_trust_score]],DeviceRules[Device Min],DeviceRules[Risk Points],,-1)</f>
        <v>2</v>
      </c>
      <c r="P1289">
        <f>_xlfn.XLOOKUP(FraudData[[#This Row],[velocity_last_24h]],VelocityRules[Velocity Min],VelocityRules[Risk Points],,-1)</f>
        <v>0</v>
      </c>
      <c r="Q1289">
        <f>_xlfn.XLOOKUP(FraudData[[#This Row],[merchant_category]],MerchantRules[Merchant Category],MerchantRules[Risk Points],0)</f>
        <v>0</v>
      </c>
      <c r="R1289">
        <f>SUM(FraudData[[#This Row],[Amount Risk]:[Merchant Risk]])</f>
        <v>2</v>
      </c>
      <c r="S1289" t="str" cm="1">
        <f t="array" ref="S1289">_xlfn.IFS(FraudData[[#This Row],[Fraud Risk Score]]&gt;=8,"High Risk",FraudData[[#This Row],[Fraud Risk Score]]&gt;=6,"Medium Risk",TRUE,"Low Risk")</f>
        <v>Low Risk</v>
      </c>
    </row>
    <row r="1290" spans="1:19">
      <c r="A1290">
        <v>1289</v>
      </c>
      <c r="B1290">
        <v>6.08</v>
      </c>
      <c r="C1290">
        <v>6</v>
      </c>
      <c r="D1290" t="s">
        <v>46</v>
      </c>
      <c r="E1290">
        <v>0</v>
      </c>
      <c r="F1290">
        <v>0</v>
      </c>
      <c r="G1290">
        <v>77</v>
      </c>
      <c r="H1290">
        <v>3</v>
      </c>
      <c r="I1290">
        <v>48</v>
      </c>
      <c r="J1290">
        <v>0</v>
      </c>
      <c r="K1290">
        <f>_xlfn.XLOOKUP(FraudData[[#This Row],[amount]],AmountRules[Amount Min],AmountRules[Risk Points],,-1)</f>
        <v>0</v>
      </c>
      <c r="L1290">
        <f>_xlfn.XLOOKUP(FraudData[[#This Row],[transaction_hour]],TimeRules[Hour Min],TimeRules[Risk Points],,-1)</f>
        <v>0</v>
      </c>
      <c r="M1290">
        <f>_xlfn.XLOOKUP(FraudData[[#This Row],[foreign_transaction]],ForeignRules[Foreign Transaction],ForeignRules[Risk Points],0)</f>
        <v>0</v>
      </c>
      <c r="N1290">
        <f>_xlfn.XLOOKUP(FraudData[[#This Row],[location_mismatch]],Table10[Location Mismatch],Table10[Risk Points],0)</f>
        <v>0</v>
      </c>
      <c r="O1290">
        <f>_xlfn.XLOOKUP(FraudData[[#This Row],[device_trust_score]],DeviceRules[Device Min],DeviceRules[Risk Points],,-1)</f>
        <v>0</v>
      </c>
      <c r="P1290">
        <f>_xlfn.XLOOKUP(FraudData[[#This Row],[velocity_last_24h]],VelocityRules[Velocity Min],VelocityRules[Risk Points],,-1)</f>
        <v>0</v>
      </c>
      <c r="Q1290">
        <f>_xlfn.XLOOKUP(FraudData[[#This Row],[merchant_category]],MerchantRules[Merchant Category],MerchantRules[Risk Points],0)</f>
        <v>0</v>
      </c>
      <c r="R1290">
        <f>SUM(FraudData[[#This Row],[Amount Risk]:[Merchant Risk]])</f>
        <v>0</v>
      </c>
      <c r="S1290" t="str" cm="1">
        <f t="array" ref="S1290">_xlfn.IFS(FraudData[[#This Row],[Fraud Risk Score]]&gt;=8,"High Risk",FraudData[[#This Row],[Fraud Risk Score]]&gt;=6,"Medium Risk",TRUE,"Low Risk")</f>
        <v>Low Risk</v>
      </c>
    </row>
    <row r="1291" spans="1:19">
      <c r="A1291">
        <v>1290</v>
      </c>
      <c r="B1291">
        <v>14.73</v>
      </c>
      <c r="C1291">
        <v>17</v>
      </c>
      <c r="D1291" t="s">
        <v>47</v>
      </c>
      <c r="E1291">
        <v>0</v>
      </c>
      <c r="F1291">
        <v>0</v>
      </c>
      <c r="G1291">
        <v>85</v>
      </c>
      <c r="H1291">
        <v>2</v>
      </c>
      <c r="I1291">
        <v>37</v>
      </c>
      <c r="J1291">
        <v>0</v>
      </c>
      <c r="K1291">
        <f>_xlfn.XLOOKUP(FraudData[[#This Row],[amount]],AmountRules[Amount Min],AmountRules[Risk Points],,-1)</f>
        <v>0</v>
      </c>
      <c r="L1291">
        <f>_xlfn.XLOOKUP(FraudData[[#This Row],[transaction_hour]],TimeRules[Hour Min],TimeRules[Risk Points],,-1)</f>
        <v>0</v>
      </c>
      <c r="M1291">
        <f>_xlfn.XLOOKUP(FraudData[[#This Row],[foreign_transaction]],ForeignRules[Foreign Transaction],ForeignRules[Risk Points],0)</f>
        <v>0</v>
      </c>
      <c r="N1291">
        <f>_xlfn.XLOOKUP(FraudData[[#This Row],[location_mismatch]],Table10[Location Mismatch],Table10[Risk Points],0)</f>
        <v>0</v>
      </c>
      <c r="O1291">
        <f>_xlfn.XLOOKUP(FraudData[[#This Row],[device_trust_score]],DeviceRules[Device Min],DeviceRules[Risk Points],,-1)</f>
        <v>0</v>
      </c>
      <c r="P1291">
        <f>_xlfn.XLOOKUP(FraudData[[#This Row],[velocity_last_24h]],VelocityRules[Velocity Min],VelocityRules[Risk Points],,-1)</f>
        <v>0</v>
      </c>
      <c r="Q1291">
        <f>_xlfn.XLOOKUP(FraudData[[#This Row],[merchant_category]],MerchantRules[Merchant Category],MerchantRules[Risk Points],0)</f>
        <v>0</v>
      </c>
      <c r="R1291">
        <f>SUM(FraudData[[#This Row],[Amount Risk]:[Merchant Risk]])</f>
        <v>0</v>
      </c>
      <c r="S1291" t="str" cm="1">
        <f t="array" ref="S1291">_xlfn.IFS(FraudData[[#This Row],[Fraud Risk Score]]&gt;=8,"High Risk",FraudData[[#This Row],[Fraud Risk Score]]&gt;=6,"Medium Risk",TRUE,"Low Risk")</f>
        <v>Low Risk</v>
      </c>
    </row>
    <row r="1292" spans="1:19">
      <c r="A1292">
        <v>1291</v>
      </c>
      <c r="B1292">
        <v>91.03</v>
      </c>
      <c r="C1292">
        <v>17</v>
      </c>
      <c r="D1292" t="s">
        <v>47</v>
      </c>
      <c r="E1292">
        <v>0</v>
      </c>
      <c r="F1292">
        <v>0</v>
      </c>
      <c r="G1292">
        <v>37</v>
      </c>
      <c r="H1292">
        <v>0</v>
      </c>
      <c r="I1292">
        <v>46</v>
      </c>
      <c r="J1292">
        <v>0</v>
      </c>
      <c r="K1292">
        <f>_xlfn.XLOOKUP(FraudData[[#This Row],[amount]],AmountRules[Amount Min],AmountRules[Risk Points],,-1)</f>
        <v>0</v>
      </c>
      <c r="L1292">
        <f>_xlfn.XLOOKUP(FraudData[[#This Row],[transaction_hour]],TimeRules[Hour Min],TimeRules[Risk Points],,-1)</f>
        <v>0</v>
      </c>
      <c r="M1292">
        <f>_xlfn.XLOOKUP(FraudData[[#This Row],[foreign_transaction]],ForeignRules[Foreign Transaction],ForeignRules[Risk Points],0)</f>
        <v>0</v>
      </c>
      <c r="N1292">
        <f>_xlfn.XLOOKUP(FraudData[[#This Row],[location_mismatch]],Table10[Location Mismatch],Table10[Risk Points],0)</f>
        <v>0</v>
      </c>
      <c r="O1292">
        <f>_xlfn.XLOOKUP(FraudData[[#This Row],[device_trust_score]],DeviceRules[Device Min],DeviceRules[Risk Points],,-1)</f>
        <v>2</v>
      </c>
      <c r="P1292">
        <f>_xlfn.XLOOKUP(FraudData[[#This Row],[velocity_last_24h]],VelocityRules[Velocity Min],VelocityRules[Risk Points],,-1)</f>
        <v>0</v>
      </c>
      <c r="Q1292">
        <f>_xlfn.XLOOKUP(FraudData[[#This Row],[merchant_category]],MerchantRules[Merchant Category],MerchantRules[Risk Points],0)</f>
        <v>0</v>
      </c>
      <c r="R1292">
        <f>SUM(FraudData[[#This Row],[Amount Risk]:[Merchant Risk]])</f>
        <v>2</v>
      </c>
      <c r="S1292" t="str" cm="1">
        <f t="array" ref="S1292">_xlfn.IFS(FraudData[[#This Row],[Fraud Risk Score]]&gt;=8,"High Risk",FraudData[[#This Row],[Fraud Risk Score]]&gt;=6,"Medium Risk",TRUE,"Low Risk")</f>
        <v>Low Risk</v>
      </c>
    </row>
    <row r="1293" spans="1:19">
      <c r="A1293">
        <v>1292</v>
      </c>
      <c r="B1293">
        <v>25.63</v>
      </c>
      <c r="C1293">
        <v>1</v>
      </c>
      <c r="D1293" t="s">
        <v>47</v>
      </c>
      <c r="E1293">
        <v>0</v>
      </c>
      <c r="F1293">
        <v>0</v>
      </c>
      <c r="G1293">
        <v>39</v>
      </c>
      <c r="H1293">
        <v>3</v>
      </c>
      <c r="I1293">
        <v>45</v>
      </c>
      <c r="J1293">
        <v>0</v>
      </c>
      <c r="K1293">
        <f>_xlfn.XLOOKUP(FraudData[[#This Row],[amount]],AmountRules[Amount Min],AmountRules[Risk Points],,-1)</f>
        <v>0</v>
      </c>
      <c r="L1293">
        <f>_xlfn.XLOOKUP(FraudData[[#This Row],[transaction_hour]],TimeRules[Hour Min],TimeRules[Risk Points],,-1)</f>
        <v>3</v>
      </c>
      <c r="M1293">
        <f>_xlfn.XLOOKUP(FraudData[[#This Row],[foreign_transaction]],ForeignRules[Foreign Transaction],ForeignRules[Risk Points],0)</f>
        <v>0</v>
      </c>
      <c r="N1293">
        <f>_xlfn.XLOOKUP(FraudData[[#This Row],[location_mismatch]],Table10[Location Mismatch],Table10[Risk Points],0)</f>
        <v>0</v>
      </c>
      <c r="O1293">
        <f>_xlfn.XLOOKUP(FraudData[[#This Row],[device_trust_score]],DeviceRules[Device Min],DeviceRules[Risk Points],,-1)</f>
        <v>2</v>
      </c>
      <c r="P1293">
        <f>_xlfn.XLOOKUP(FraudData[[#This Row],[velocity_last_24h]],VelocityRules[Velocity Min],VelocityRules[Risk Points],,-1)</f>
        <v>0</v>
      </c>
      <c r="Q1293">
        <f>_xlfn.XLOOKUP(FraudData[[#This Row],[merchant_category]],MerchantRules[Merchant Category],MerchantRules[Risk Points],0)</f>
        <v>0</v>
      </c>
      <c r="R1293">
        <f>SUM(FraudData[[#This Row],[Amount Risk]:[Merchant Risk]])</f>
        <v>5</v>
      </c>
      <c r="S1293" t="str" cm="1">
        <f t="array" ref="S1293">_xlfn.IFS(FraudData[[#This Row],[Fraud Risk Score]]&gt;=8,"High Risk",FraudData[[#This Row],[Fraud Risk Score]]&gt;=6,"Medium Risk",TRUE,"Low Risk")</f>
        <v>Low Risk</v>
      </c>
    </row>
    <row r="1294" spans="1:19">
      <c r="A1294">
        <v>1293</v>
      </c>
      <c r="B1294">
        <v>150.88999999999999</v>
      </c>
      <c r="C1294">
        <v>14</v>
      </c>
      <c r="D1294" t="s">
        <v>46</v>
      </c>
      <c r="E1294">
        <v>0</v>
      </c>
      <c r="F1294">
        <v>0</v>
      </c>
      <c r="G1294">
        <v>79</v>
      </c>
      <c r="H1294">
        <v>2</v>
      </c>
      <c r="I1294">
        <v>31</v>
      </c>
      <c r="J1294">
        <v>0</v>
      </c>
      <c r="K1294">
        <f>_xlfn.XLOOKUP(FraudData[[#This Row],[amount]],AmountRules[Amount Min],AmountRules[Risk Points],,-1)</f>
        <v>0</v>
      </c>
      <c r="L1294">
        <f>_xlfn.XLOOKUP(FraudData[[#This Row],[transaction_hour]],TimeRules[Hour Min],TimeRules[Risk Points],,-1)</f>
        <v>0</v>
      </c>
      <c r="M1294">
        <f>_xlfn.XLOOKUP(FraudData[[#This Row],[foreign_transaction]],ForeignRules[Foreign Transaction],ForeignRules[Risk Points],0)</f>
        <v>0</v>
      </c>
      <c r="N1294">
        <f>_xlfn.XLOOKUP(FraudData[[#This Row],[location_mismatch]],Table10[Location Mismatch],Table10[Risk Points],0)</f>
        <v>0</v>
      </c>
      <c r="O1294">
        <f>_xlfn.XLOOKUP(FraudData[[#This Row],[device_trust_score]],DeviceRules[Device Min],DeviceRules[Risk Points],,-1)</f>
        <v>0</v>
      </c>
      <c r="P1294">
        <f>_xlfn.XLOOKUP(FraudData[[#This Row],[velocity_last_24h]],VelocityRules[Velocity Min],VelocityRules[Risk Points],,-1)</f>
        <v>0</v>
      </c>
      <c r="Q1294">
        <f>_xlfn.XLOOKUP(FraudData[[#This Row],[merchant_category]],MerchantRules[Merchant Category],MerchantRules[Risk Points],0)</f>
        <v>0</v>
      </c>
      <c r="R1294">
        <f>SUM(FraudData[[#This Row],[Amount Risk]:[Merchant Risk]])</f>
        <v>0</v>
      </c>
      <c r="S1294" t="str" cm="1">
        <f t="array" ref="S1294">_xlfn.IFS(FraudData[[#This Row],[Fraud Risk Score]]&gt;=8,"High Risk",FraudData[[#This Row],[Fraud Risk Score]]&gt;=6,"Medium Risk",TRUE,"Low Risk")</f>
        <v>Low Risk</v>
      </c>
    </row>
    <row r="1295" spans="1:19">
      <c r="A1295">
        <v>1294</v>
      </c>
      <c r="B1295">
        <v>210.5</v>
      </c>
      <c r="C1295">
        <v>13</v>
      </c>
      <c r="D1295" t="s">
        <v>47</v>
      </c>
      <c r="E1295">
        <v>0</v>
      </c>
      <c r="F1295">
        <v>0</v>
      </c>
      <c r="G1295">
        <v>77</v>
      </c>
      <c r="H1295">
        <v>0</v>
      </c>
      <c r="I1295">
        <v>59</v>
      </c>
      <c r="J1295">
        <v>0</v>
      </c>
      <c r="K1295">
        <f>_xlfn.XLOOKUP(FraudData[[#This Row],[amount]],AmountRules[Amount Min],AmountRules[Risk Points],,-1)</f>
        <v>0</v>
      </c>
      <c r="L1295">
        <f>_xlfn.XLOOKUP(FraudData[[#This Row],[transaction_hour]],TimeRules[Hour Min],TimeRules[Risk Points],,-1)</f>
        <v>0</v>
      </c>
      <c r="M1295">
        <f>_xlfn.XLOOKUP(FraudData[[#This Row],[foreign_transaction]],ForeignRules[Foreign Transaction],ForeignRules[Risk Points],0)</f>
        <v>0</v>
      </c>
      <c r="N1295">
        <f>_xlfn.XLOOKUP(FraudData[[#This Row],[location_mismatch]],Table10[Location Mismatch],Table10[Risk Points],0)</f>
        <v>0</v>
      </c>
      <c r="O1295">
        <f>_xlfn.XLOOKUP(FraudData[[#This Row],[device_trust_score]],DeviceRules[Device Min],DeviceRules[Risk Points],,-1)</f>
        <v>0</v>
      </c>
      <c r="P1295">
        <f>_xlfn.XLOOKUP(FraudData[[#This Row],[velocity_last_24h]],VelocityRules[Velocity Min],VelocityRules[Risk Points],,-1)</f>
        <v>0</v>
      </c>
      <c r="Q1295">
        <f>_xlfn.XLOOKUP(FraudData[[#This Row],[merchant_category]],MerchantRules[Merchant Category],MerchantRules[Risk Points],0)</f>
        <v>0</v>
      </c>
      <c r="R1295">
        <f>SUM(FraudData[[#This Row],[Amount Risk]:[Merchant Risk]])</f>
        <v>0</v>
      </c>
      <c r="S1295" t="str" cm="1">
        <f t="array" ref="S1295">_xlfn.IFS(FraudData[[#This Row],[Fraud Risk Score]]&gt;=8,"High Risk",FraudData[[#This Row],[Fraud Risk Score]]&gt;=6,"Medium Risk",TRUE,"Low Risk")</f>
        <v>Low Risk</v>
      </c>
    </row>
    <row r="1296" spans="1:19">
      <c r="A1296">
        <v>1295</v>
      </c>
      <c r="B1296">
        <v>290.23</v>
      </c>
      <c r="C1296">
        <v>17</v>
      </c>
      <c r="D1296" t="s">
        <v>50</v>
      </c>
      <c r="E1296">
        <v>0</v>
      </c>
      <c r="F1296">
        <v>0</v>
      </c>
      <c r="G1296">
        <v>96</v>
      </c>
      <c r="H1296">
        <v>2</v>
      </c>
      <c r="I1296">
        <v>43</v>
      </c>
      <c r="J1296">
        <v>0</v>
      </c>
      <c r="K1296">
        <f>_xlfn.XLOOKUP(FraudData[[#This Row],[amount]],AmountRules[Amount Min],AmountRules[Risk Points],,-1)</f>
        <v>0</v>
      </c>
      <c r="L1296">
        <f>_xlfn.XLOOKUP(FraudData[[#This Row],[transaction_hour]],TimeRules[Hour Min],TimeRules[Risk Points],,-1)</f>
        <v>0</v>
      </c>
      <c r="M1296">
        <f>_xlfn.XLOOKUP(FraudData[[#This Row],[foreign_transaction]],ForeignRules[Foreign Transaction],ForeignRules[Risk Points],0)</f>
        <v>0</v>
      </c>
      <c r="N1296">
        <f>_xlfn.XLOOKUP(FraudData[[#This Row],[location_mismatch]],Table10[Location Mismatch],Table10[Risk Points],0)</f>
        <v>0</v>
      </c>
      <c r="O1296">
        <f>_xlfn.XLOOKUP(FraudData[[#This Row],[device_trust_score]],DeviceRules[Device Min],DeviceRules[Risk Points],,-1)</f>
        <v>0</v>
      </c>
      <c r="P1296">
        <f>_xlfn.XLOOKUP(FraudData[[#This Row],[velocity_last_24h]],VelocityRules[Velocity Min],VelocityRules[Risk Points],,-1)</f>
        <v>0</v>
      </c>
      <c r="Q1296">
        <f>_xlfn.XLOOKUP(FraudData[[#This Row],[merchant_category]],MerchantRules[Merchant Category],MerchantRules[Risk Points],0)</f>
        <v>0</v>
      </c>
      <c r="R1296">
        <f>SUM(FraudData[[#This Row],[Amount Risk]:[Merchant Risk]])</f>
        <v>0</v>
      </c>
      <c r="S1296" t="str" cm="1">
        <f t="array" ref="S1296">_xlfn.IFS(FraudData[[#This Row],[Fraud Risk Score]]&gt;=8,"High Risk",FraudData[[#This Row],[Fraud Risk Score]]&gt;=6,"Medium Risk",TRUE,"Low Risk")</f>
        <v>Low Risk</v>
      </c>
    </row>
    <row r="1297" spans="1:19">
      <c r="A1297">
        <v>1296</v>
      </c>
      <c r="B1297">
        <v>40.200000000000003</v>
      </c>
      <c r="C1297">
        <v>8</v>
      </c>
      <c r="D1297" t="s">
        <v>48</v>
      </c>
      <c r="E1297">
        <v>0</v>
      </c>
      <c r="F1297">
        <v>0</v>
      </c>
      <c r="G1297">
        <v>71</v>
      </c>
      <c r="H1297">
        <v>2</v>
      </c>
      <c r="I1297">
        <v>58</v>
      </c>
      <c r="J1297">
        <v>0</v>
      </c>
      <c r="K1297">
        <f>_xlfn.XLOOKUP(FraudData[[#This Row],[amount]],AmountRules[Amount Min],AmountRules[Risk Points],,-1)</f>
        <v>0</v>
      </c>
      <c r="L1297">
        <f>_xlfn.XLOOKUP(FraudData[[#This Row],[transaction_hour]],TimeRules[Hour Min],TimeRules[Risk Points],,-1)</f>
        <v>0</v>
      </c>
      <c r="M1297">
        <f>_xlfn.XLOOKUP(FraudData[[#This Row],[foreign_transaction]],ForeignRules[Foreign Transaction],ForeignRules[Risk Points],0)</f>
        <v>0</v>
      </c>
      <c r="N1297">
        <f>_xlfn.XLOOKUP(FraudData[[#This Row],[location_mismatch]],Table10[Location Mismatch],Table10[Risk Points],0)</f>
        <v>0</v>
      </c>
      <c r="O1297">
        <f>_xlfn.XLOOKUP(FraudData[[#This Row],[device_trust_score]],DeviceRules[Device Min],DeviceRules[Risk Points],,-1)</f>
        <v>0</v>
      </c>
      <c r="P1297">
        <f>_xlfn.XLOOKUP(FraudData[[#This Row],[velocity_last_24h]],VelocityRules[Velocity Min],VelocityRules[Risk Points],,-1)</f>
        <v>0</v>
      </c>
      <c r="Q1297">
        <f>_xlfn.XLOOKUP(FraudData[[#This Row],[merchant_category]],MerchantRules[Merchant Category],MerchantRules[Risk Points],0)</f>
        <v>0</v>
      </c>
      <c r="R1297">
        <f>SUM(FraudData[[#This Row],[Amount Risk]:[Merchant Risk]])</f>
        <v>0</v>
      </c>
      <c r="S1297" t="str" cm="1">
        <f t="array" ref="S1297">_xlfn.IFS(FraudData[[#This Row],[Fraud Risk Score]]&gt;=8,"High Risk",FraudData[[#This Row],[Fraud Risk Score]]&gt;=6,"Medium Risk",TRUE,"Low Risk")</f>
        <v>Low Risk</v>
      </c>
    </row>
    <row r="1298" spans="1:19">
      <c r="A1298">
        <v>1297</v>
      </c>
      <c r="B1298">
        <v>32.99</v>
      </c>
      <c r="C1298">
        <v>13</v>
      </c>
      <c r="D1298" t="s">
        <v>50</v>
      </c>
      <c r="E1298">
        <v>0</v>
      </c>
      <c r="F1298">
        <v>0</v>
      </c>
      <c r="G1298">
        <v>69</v>
      </c>
      <c r="H1298">
        <v>2</v>
      </c>
      <c r="I1298">
        <v>61</v>
      </c>
      <c r="J1298">
        <v>0</v>
      </c>
      <c r="K1298">
        <f>_xlfn.XLOOKUP(FraudData[[#This Row],[amount]],AmountRules[Amount Min],AmountRules[Risk Points],,-1)</f>
        <v>0</v>
      </c>
      <c r="L1298">
        <f>_xlfn.XLOOKUP(FraudData[[#This Row],[transaction_hour]],TimeRules[Hour Min],TimeRules[Risk Points],,-1)</f>
        <v>0</v>
      </c>
      <c r="M1298">
        <f>_xlfn.XLOOKUP(FraudData[[#This Row],[foreign_transaction]],ForeignRules[Foreign Transaction],ForeignRules[Risk Points],0)</f>
        <v>0</v>
      </c>
      <c r="N1298">
        <f>_xlfn.XLOOKUP(FraudData[[#This Row],[location_mismatch]],Table10[Location Mismatch],Table10[Risk Points],0)</f>
        <v>0</v>
      </c>
      <c r="O1298">
        <f>_xlfn.XLOOKUP(FraudData[[#This Row],[device_trust_score]],DeviceRules[Device Min],DeviceRules[Risk Points],,-1)</f>
        <v>1</v>
      </c>
      <c r="P1298">
        <f>_xlfn.XLOOKUP(FraudData[[#This Row],[velocity_last_24h]],VelocityRules[Velocity Min],VelocityRules[Risk Points],,-1)</f>
        <v>0</v>
      </c>
      <c r="Q1298">
        <f>_xlfn.XLOOKUP(FraudData[[#This Row],[merchant_category]],MerchantRules[Merchant Category],MerchantRules[Risk Points],0)</f>
        <v>0</v>
      </c>
      <c r="R1298">
        <f>SUM(FraudData[[#This Row],[Amount Risk]:[Merchant Risk]])</f>
        <v>1</v>
      </c>
      <c r="S1298" t="str" cm="1">
        <f t="array" ref="S1298">_xlfn.IFS(FraudData[[#This Row],[Fraud Risk Score]]&gt;=8,"High Risk",FraudData[[#This Row],[Fraud Risk Score]]&gt;=6,"Medium Risk",TRUE,"Low Risk")</f>
        <v>Low Risk</v>
      </c>
    </row>
    <row r="1299" spans="1:19">
      <c r="A1299">
        <v>1298</v>
      </c>
      <c r="B1299">
        <v>19.88</v>
      </c>
      <c r="C1299">
        <v>4</v>
      </c>
      <c r="D1299" t="s">
        <v>48</v>
      </c>
      <c r="E1299">
        <v>0</v>
      </c>
      <c r="F1299">
        <v>1</v>
      </c>
      <c r="G1299">
        <v>99</v>
      </c>
      <c r="H1299">
        <v>1</v>
      </c>
      <c r="I1299">
        <v>28</v>
      </c>
      <c r="J1299">
        <v>0</v>
      </c>
      <c r="K1299">
        <f>_xlfn.XLOOKUP(FraudData[[#This Row],[amount]],AmountRules[Amount Min],AmountRules[Risk Points],,-1)</f>
        <v>0</v>
      </c>
      <c r="L1299">
        <f>_xlfn.XLOOKUP(FraudData[[#This Row],[transaction_hour]],TimeRules[Hour Min],TimeRules[Risk Points],,-1)</f>
        <v>0</v>
      </c>
      <c r="M1299">
        <f>_xlfn.XLOOKUP(FraudData[[#This Row],[foreign_transaction]],ForeignRules[Foreign Transaction],ForeignRules[Risk Points],0)</f>
        <v>0</v>
      </c>
      <c r="N1299">
        <f>_xlfn.XLOOKUP(FraudData[[#This Row],[location_mismatch]],Table10[Location Mismatch],Table10[Risk Points],0)</f>
        <v>3</v>
      </c>
      <c r="O1299">
        <f>_xlfn.XLOOKUP(FraudData[[#This Row],[device_trust_score]],DeviceRules[Device Min],DeviceRules[Risk Points],,-1)</f>
        <v>0</v>
      </c>
      <c r="P1299">
        <f>_xlfn.XLOOKUP(FraudData[[#This Row],[velocity_last_24h]],VelocityRules[Velocity Min],VelocityRules[Risk Points],,-1)</f>
        <v>0</v>
      </c>
      <c r="Q1299">
        <f>_xlfn.XLOOKUP(FraudData[[#This Row],[merchant_category]],MerchantRules[Merchant Category],MerchantRules[Risk Points],0)</f>
        <v>0</v>
      </c>
      <c r="R1299">
        <f>SUM(FraudData[[#This Row],[Amount Risk]:[Merchant Risk]])</f>
        <v>3</v>
      </c>
      <c r="S1299" t="str" cm="1">
        <f t="array" ref="S1299">_xlfn.IFS(FraudData[[#This Row],[Fraud Risk Score]]&gt;=8,"High Risk",FraudData[[#This Row],[Fraud Risk Score]]&gt;=6,"Medium Risk",TRUE,"Low Risk")</f>
        <v>Low Risk</v>
      </c>
    </row>
    <row r="1300" spans="1:19">
      <c r="A1300">
        <v>1299</v>
      </c>
      <c r="B1300">
        <v>182.12</v>
      </c>
      <c r="C1300">
        <v>10</v>
      </c>
      <c r="D1300" t="s">
        <v>48</v>
      </c>
      <c r="E1300">
        <v>1</v>
      </c>
      <c r="F1300">
        <v>0</v>
      </c>
      <c r="G1300">
        <v>88</v>
      </c>
      <c r="H1300">
        <v>2</v>
      </c>
      <c r="I1300">
        <v>33</v>
      </c>
      <c r="J1300">
        <v>0</v>
      </c>
      <c r="K1300">
        <f>_xlfn.XLOOKUP(FraudData[[#This Row],[amount]],AmountRules[Amount Min],AmountRules[Risk Points],,-1)</f>
        <v>0</v>
      </c>
      <c r="L1300">
        <f>_xlfn.XLOOKUP(FraudData[[#This Row],[transaction_hour]],TimeRules[Hour Min],TimeRules[Risk Points],,-1)</f>
        <v>0</v>
      </c>
      <c r="M1300">
        <f>_xlfn.XLOOKUP(FraudData[[#This Row],[foreign_transaction]],ForeignRules[Foreign Transaction],ForeignRules[Risk Points],0)</f>
        <v>3</v>
      </c>
      <c r="N1300">
        <f>_xlfn.XLOOKUP(FraudData[[#This Row],[location_mismatch]],Table10[Location Mismatch],Table10[Risk Points],0)</f>
        <v>0</v>
      </c>
      <c r="O1300">
        <f>_xlfn.XLOOKUP(FraudData[[#This Row],[device_trust_score]],DeviceRules[Device Min],DeviceRules[Risk Points],,-1)</f>
        <v>0</v>
      </c>
      <c r="P1300">
        <f>_xlfn.XLOOKUP(FraudData[[#This Row],[velocity_last_24h]],VelocityRules[Velocity Min],VelocityRules[Risk Points],,-1)</f>
        <v>0</v>
      </c>
      <c r="Q1300">
        <f>_xlfn.XLOOKUP(FraudData[[#This Row],[merchant_category]],MerchantRules[Merchant Category],MerchantRules[Risk Points],0)</f>
        <v>0</v>
      </c>
      <c r="R1300">
        <f>SUM(FraudData[[#This Row],[Amount Risk]:[Merchant Risk]])</f>
        <v>3</v>
      </c>
      <c r="S1300" t="str" cm="1">
        <f t="array" ref="S1300">_xlfn.IFS(FraudData[[#This Row],[Fraud Risk Score]]&gt;=8,"High Risk",FraudData[[#This Row],[Fraud Risk Score]]&gt;=6,"Medium Risk",TRUE,"Low Risk")</f>
        <v>Low Risk</v>
      </c>
    </row>
    <row r="1301" spans="1:19">
      <c r="A1301">
        <v>1300</v>
      </c>
      <c r="B1301">
        <v>220.64</v>
      </c>
      <c r="C1301">
        <v>7</v>
      </c>
      <c r="D1301" t="s">
        <v>47</v>
      </c>
      <c r="E1301">
        <v>0</v>
      </c>
      <c r="F1301">
        <v>0</v>
      </c>
      <c r="G1301">
        <v>39</v>
      </c>
      <c r="H1301">
        <v>2</v>
      </c>
      <c r="I1301">
        <v>53</v>
      </c>
      <c r="J1301">
        <v>0</v>
      </c>
      <c r="K1301">
        <f>_xlfn.XLOOKUP(FraudData[[#This Row],[amount]],AmountRules[Amount Min],AmountRules[Risk Points],,-1)</f>
        <v>0</v>
      </c>
      <c r="L1301">
        <f>_xlfn.XLOOKUP(FraudData[[#This Row],[transaction_hour]],TimeRules[Hour Min],TimeRules[Risk Points],,-1)</f>
        <v>0</v>
      </c>
      <c r="M1301">
        <f>_xlfn.XLOOKUP(FraudData[[#This Row],[foreign_transaction]],ForeignRules[Foreign Transaction],ForeignRules[Risk Points],0)</f>
        <v>0</v>
      </c>
      <c r="N1301">
        <f>_xlfn.XLOOKUP(FraudData[[#This Row],[location_mismatch]],Table10[Location Mismatch],Table10[Risk Points],0)</f>
        <v>0</v>
      </c>
      <c r="O1301">
        <f>_xlfn.XLOOKUP(FraudData[[#This Row],[device_trust_score]],DeviceRules[Device Min],DeviceRules[Risk Points],,-1)</f>
        <v>2</v>
      </c>
      <c r="P1301">
        <f>_xlfn.XLOOKUP(FraudData[[#This Row],[velocity_last_24h]],VelocityRules[Velocity Min],VelocityRules[Risk Points],,-1)</f>
        <v>0</v>
      </c>
      <c r="Q1301">
        <f>_xlfn.XLOOKUP(FraudData[[#This Row],[merchant_category]],MerchantRules[Merchant Category],MerchantRules[Risk Points],0)</f>
        <v>0</v>
      </c>
      <c r="R1301">
        <f>SUM(FraudData[[#This Row],[Amount Risk]:[Merchant Risk]])</f>
        <v>2</v>
      </c>
      <c r="S1301" t="str" cm="1">
        <f t="array" ref="S1301">_xlfn.IFS(FraudData[[#This Row],[Fraud Risk Score]]&gt;=8,"High Risk",FraudData[[#This Row],[Fraud Risk Score]]&gt;=6,"Medium Risk",TRUE,"Low Risk")</f>
        <v>Low Risk</v>
      </c>
    </row>
    <row r="1302" spans="1:19">
      <c r="A1302">
        <v>1301</v>
      </c>
      <c r="B1302">
        <v>5.78</v>
      </c>
      <c r="C1302">
        <v>4</v>
      </c>
      <c r="D1302" t="s">
        <v>47</v>
      </c>
      <c r="E1302">
        <v>1</v>
      </c>
      <c r="F1302">
        <v>0</v>
      </c>
      <c r="G1302">
        <v>45</v>
      </c>
      <c r="H1302">
        <v>3</v>
      </c>
      <c r="I1302">
        <v>46</v>
      </c>
      <c r="J1302">
        <v>0</v>
      </c>
      <c r="K1302">
        <f>_xlfn.XLOOKUP(FraudData[[#This Row],[amount]],AmountRules[Amount Min],AmountRules[Risk Points],,-1)</f>
        <v>0</v>
      </c>
      <c r="L1302">
        <f>_xlfn.XLOOKUP(FraudData[[#This Row],[transaction_hour]],TimeRules[Hour Min],TimeRules[Risk Points],,-1)</f>
        <v>0</v>
      </c>
      <c r="M1302">
        <f>_xlfn.XLOOKUP(FraudData[[#This Row],[foreign_transaction]],ForeignRules[Foreign Transaction],ForeignRules[Risk Points],0)</f>
        <v>3</v>
      </c>
      <c r="N1302">
        <f>_xlfn.XLOOKUP(FraudData[[#This Row],[location_mismatch]],Table10[Location Mismatch],Table10[Risk Points],0)</f>
        <v>0</v>
      </c>
      <c r="O1302">
        <f>_xlfn.XLOOKUP(FraudData[[#This Row],[device_trust_score]],DeviceRules[Device Min],DeviceRules[Risk Points],,-1)</f>
        <v>2</v>
      </c>
      <c r="P1302">
        <f>_xlfn.XLOOKUP(FraudData[[#This Row],[velocity_last_24h]],VelocityRules[Velocity Min],VelocityRules[Risk Points],,-1)</f>
        <v>0</v>
      </c>
      <c r="Q1302">
        <f>_xlfn.XLOOKUP(FraudData[[#This Row],[merchant_category]],MerchantRules[Merchant Category],MerchantRules[Risk Points],0)</f>
        <v>0</v>
      </c>
      <c r="R1302">
        <f>SUM(FraudData[[#This Row],[Amount Risk]:[Merchant Risk]])</f>
        <v>5</v>
      </c>
      <c r="S1302" t="str" cm="1">
        <f t="array" ref="S1302">_xlfn.IFS(FraudData[[#This Row],[Fraud Risk Score]]&gt;=8,"High Risk",FraudData[[#This Row],[Fraud Risk Score]]&gt;=6,"Medium Risk",TRUE,"Low Risk")</f>
        <v>Low Risk</v>
      </c>
    </row>
    <row r="1303" spans="1:19">
      <c r="A1303">
        <v>1302</v>
      </c>
      <c r="B1303">
        <v>495.39</v>
      </c>
      <c r="C1303">
        <v>10</v>
      </c>
      <c r="D1303" t="s">
        <v>46</v>
      </c>
      <c r="E1303">
        <v>0</v>
      </c>
      <c r="F1303">
        <v>0</v>
      </c>
      <c r="G1303">
        <v>60</v>
      </c>
      <c r="H1303">
        <v>2</v>
      </c>
      <c r="I1303">
        <v>44</v>
      </c>
      <c r="J1303">
        <v>0</v>
      </c>
      <c r="K1303">
        <f>_xlfn.XLOOKUP(FraudData[[#This Row],[amount]],AmountRules[Amount Min],AmountRules[Risk Points],,-1)</f>
        <v>0</v>
      </c>
      <c r="L1303">
        <f>_xlfn.XLOOKUP(FraudData[[#This Row],[transaction_hour]],TimeRules[Hour Min],TimeRules[Risk Points],,-1)</f>
        <v>0</v>
      </c>
      <c r="M1303">
        <f>_xlfn.XLOOKUP(FraudData[[#This Row],[foreign_transaction]],ForeignRules[Foreign Transaction],ForeignRules[Risk Points],0)</f>
        <v>0</v>
      </c>
      <c r="N1303">
        <f>_xlfn.XLOOKUP(FraudData[[#This Row],[location_mismatch]],Table10[Location Mismatch],Table10[Risk Points],0)</f>
        <v>0</v>
      </c>
      <c r="O1303">
        <f>_xlfn.XLOOKUP(FraudData[[#This Row],[device_trust_score]],DeviceRules[Device Min],DeviceRules[Risk Points],,-1)</f>
        <v>1</v>
      </c>
      <c r="P1303">
        <f>_xlfn.XLOOKUP(FraudData[[#This Row],[velocity_last_24h]],VelocityRules[Velocity Min],VelocityRules[Risk Points],,-1)</f>
        <v>0</v>
      </c>
      <c r="Q1303">
        <f>_xlfn.XLOOKUP(FraudData[[#This Row],[merchant_category]],MerchantRules[Merchant Category],MerchantRules[Risk Points],0)</f>
        <v>0</v>
      </c>
      <c r="R1303">
        <f>SUM(FraudData[[#This Row],[Amount Risk]:[Merchant Risk]])</f>
        <v>1</v>
      </c>
      <c r="S1303" t="str" cm="1">
        <f t="array" ref="S1303">_xlfn.IFS(FraudData[[#This Row],[Fraud Risk Score]]&gt;=8,"High Risk",FraudData[[#This Row],[Fraud Risk Score]]&gt;=6,"Medium Risk",TRUE,"Low Risk")</f>
        <v>Low Risk</v>
      </c>
    </row>
    <row r="1304" spans="1:19">
      <c r="A1304">
        <v>1303</v>
      </c>
      <c r="B1304">
        <v>9.61</v>
      </c>
      <c r="C1304">
        <v>4</v>
      </c>
      <c r="D1304" t="s">
        <v>49</v>
      </c>
      <c r="E1304">
        <v>0</v>
      </c>
      <c r="F1304">
        <v>0</v>
      </c>
      <c r="G1304">
        <v>94</v>
      </c>
      <c r="H1304">
        <v>2</v>
      </c>
      <c r="I1304">
        <v>46</v>
      </c>
      <c r="J1304">
        <v>0</v>
      </c>
      <c r="K1304">
        <f>_xlfn.XLOOKUP(FraudData[[#This Row],[amount]],AmountRules[Amount Min],AmountRules[Risk Points],,-1)</f>
        <v>0</v>
      </c>
      <c r="L1304">
        <f>_xlfn.XLOOKUP(FraudData[[#This Row],[transaction_hour]],TimeRules[Hour Min],TimeRules[Risk Points],,-1)</f>
        <v>0</v>
      </c>
      <c r="M1304">
        <f>_xlfn.XLOOKUP(FraudData[[#This Row],[foreign_transaction]],ForeignRules[Foreign Transaction],ForeignRules[Risk Points],0)</f>
        <v>0</v>
      </c>
      <c r="N1304">
        <f>_xlfn.XLOOKUP(FraudData[[#This Row],[location_mismatch]],Table10[Location Mismatch],Table10[Risk Points],0)</f>
        <v>0</v>
      </c>
      <c r="O1304">
        <f>_xlfn.XLOOKUP(FraudData[[#This Row],[device_trust_score]],DeviceRules[Device Min],DeviceRules[Risk Points],,-1)</f>
        <v>0</v>
      </c>
      <c r="P1304">
        <f>_xlfn.XLOOKUP(FraudData[[#This Row],[velocity_last_24h]],VelocityRules[Velocity Min],VelocityRules[Risk Points],,-1)</f>
        <v>0</v>
      </c>
      <c r="Q1304">
        <f>_xlfn.XLOOKUP(FraudData[[#This Row],[merchant_category]],MerchantRules[Merchant Category],MerchantRules[Risk Points],0)</f>
        <v>1</v>
      </c>
      <c r="R1304">
        <f>SUM(FraudData[[#This Row],[Amount Risk]:[Merchant Risk]])</f>
        <v>1</v>
      </c>
      <c r="S1304" t="str" cm="1">
        <f t="array" ref="S1304">_xlfn.IFS(FraudData[[#This Row],[Fraud Risk Score]]&gt;=8,"High Risk",FraudData[[#This Row],[Fraud Risk Score]]&gt;=6,"Medium Risk",TRUE,"Low Risk")</f>
        <v>Low Risk</v>
      </c>
    </row>
    <row r="1305" spans="1:19">
      <c r="A1305">
        <v>1304</v>
      </c>
      <c r="B1305">
        <v>140.28</v>
      </c>
      <c r="C1305">
        <v>16</v>
      </c>
      <c r="D1305" t="s">
        <v>50</v>
      </c>
      <c r="E1305">
        <v>0</v>
      </c>
      <c r="F1305">
        <v>0</v>
      </c>
      <c r="G1305">
        <v>49</v>
      </c>
      <c r="H1305">
        <v>4</v>
      </c>
      <c r="I1305">
        <v>45</v>
      </c>
      <c r="J1305">
        <v>0</v>
      </c>
      <c r="K1305">
        <f>_xlfn.XLOOKUP(FraudData[[#This Row],[amount]],AmountRules[Amount Min],AmountRules[Risk Points],,-1)</f>
        <v>0</v>
      </c>
      <c r="L1305">
        <f>_xlfn.XLOOKUP(FraudData[[#This Row],[transaction_hour]],TimeRules[Hour Min],TimeRules[Risk Points],,-1)</f>
        <v>0</v>
      </c>
      <c r="M1305">
        <f>_xlfn.XLOOKUP(FraudData[[#This Row],[foreign_transaction]],ForeignRules[Foreign Transaction],ForeignRules[Risk Points],0)</f>
        <v>0</v>
      </c>
      <c r="N1305">
        <f>_xlfn.XLOOKUP(FraudData[[#This Row],[location_mismatch]],Table10[Location Mismatch],Table10[Risk Points],0)</f>
        <v>0</v>
      </c>
      <c r="O1305">
        <f>_xlfn.XLOOKUP(FraudData[[#This Row],[device_trust_score]],DeviceRules[Device Min],DeviceRules[Risk Points],,-1)</f>
        <v>2</v>
      </c>
      <c r="P1305">
        <f>_xlfn.XLOOKUP(FraudData[[#This Row],[velocity_last_24h]],VelocityRules[Velocity Min],VelocityRules[Risk Points],,-1)</f>
        <v>0</v>
      </c>
      <c r="Q1305">
        <f>_xlfn.XLOOKUP(FraudData[[#This Row],[merchant_category]],MerchantRules[Merchant Category],MerchantRules[Risk Points],0)</f>
        <v>0</v>
      </c>
      <c r="R1305">
        <f>SUM(FraudData[[#This Row],[Amount Risk]:[Merchant Risk]])</f>
        <v>2</v>
      </c>
      <c r="S1305" t="str" cm="1">
        <f t="array" ref="S1305">_xlfn.IFS(FraudData[[#This Row],[Fraud Risk Score]]&gt;=8,"High Risk",FraudData[[#This Row],[Fraud Risk Score]]&gt;=6,"Medium Risk",TRUE,"Low Risk")</f>
        <v>Low Risk</v>
      </c>
    </row>
    <row r="1306" spans="1:19">
      <c r="A1306">
        <v>1305</v>
      </c>
      <c r="B1306">
        <v>222.24</v>
      </c>
      <c r="C1306">
        <v>21</v>
      </c>
      <c r="D1306" t="s">
        <v>46</v>
      </c>
      <c r="E1306">
        <v>0</v>
      </c>
      <c r="F1306">
        <v>0</v>
      </c>
      <c r="G1306">
        <v>68</v>
      </c>
      <c r="H1306">
        <v>3</v>
      </c>
      <c r="I1306">
        <v>49</v>
      </c>
      <c r="J1306">
        <v>0</v>
      </c>
      <c r="K1306">
        <f>_xlfn.XLOOKUP(FraudData[[#This Row],[amount]],AmountRules[Amount Min],AmountRules[Risk Points],,-1)</f>
        <v>0</v>
      </c>
      <c r="L1306">
        <f>_xlfn.XLOOKUP(FraudData[[#This Row],[transaction_hour]],TimeRules[Hour Min],TimeRules[Risk Points],,-1)</f>
        <v>0</v>
      </c>
      <c r="M1306">
        <f>_xlfn.XLOOKUP(FraudData[[#This Row],[foreign_transaction]],ForeignRules[Foreign Transaction],ForeignRules[Risk Points],0)</f>
        <v>0</v>
      </c>
      <c r="N1306">
        <f>_xlfn.XLOOKUP(FraudData[[#This Row],[location_mismatch]],Table10[Location Mismatch],Table10[Risk Points],0)</f>
        <v>0</v>
      </c>
      <c r="O1306">
        <f>_xlfn.XLOOKUP(FraudData[[#This Row],[device_trust_score]],DeviceRules[Device Min],DeviceRules[Risk Points],,-1)</f>
        <v>1</v>
      </c>
      <c r="P1306">
        <f>_xlfn.XLOOKUP(FraudData[[#This Row],[velocity_last_24h]],VelocityRules[Velocity Min],VelocityRules[Risk Points],,-1)</f>
        <v>0</v>
      </c>
      <c r="Q1306">
        <f>_xlfn.XLOOKUP(FraudData[[#This Row],[merchant_category]],MerchantRules[Merchant Category],MerchantRules[Risk Points],0)</f>
        <v>0</v>
      </c>
      <c r="R1306">
        <f>SUM(FraudData[[#This Row],[Amount Risk]:[Merchant Risk]])</f>
        <v>1</v>
      </c>
      <c r="S1306" t="str" cm="1">
        <f t="array" ref="S1306">_xlfn.IFS(FraudData[[#This Row],[Fraud Risk Score]]&gt;=8,"High Risk",FraudData[[#This Row],[Fraud Risk Score]]&gt;=6,"Medium Risk",TRUE,"Low Risk")</f>
        <v>Low Risk</v>
      </c>
    </row>
    <row r="1307" spans="1:19">
      <c r="A1307">
        <v>1306</v>
      </c>
      <c r="B1307">
        <v>368.59</v>
      </c>
      <c r="C1307">
        <v>3</v>
      </c>
      <c r="D1307" t="s">
        <v>46</v>
      </c>
      <c r="E1307">
        <v>0</v>
      </c>
      <c r="F1307">
        <v>1</v>
      </c>
      <c r="G1307">
        <v>25</v>
      </c>
      <c r="H1307">
        <v>3</v>
      </c>
      <c r="I1307">
        <v>44</v>
      </c>
      <c r="J1307">
        <v>1</v>
      </c>
      <c r="K1307">
        <f>_xlfn.XLOOKUP(FraudData[[#This Row],[amount]],AmountRules[Amount Min],AmountRules[Risk Points],,-1)</f>
        <v>0</v>
      </c>
      <c r="L1307">
        <f>_xlfn.XLOOKUP(FraudData[[#This Row],[transaction_hour]],TimeRules[Hour Min],TimeRules[Risk Points],,-1)</f>
        <v>3</v>
      </c>
      <c r="M1307">
        <f>_xlfn.XLOOKUP(FraudData[[#This Row],[foreign_transaction]],ForeignRules[Foreign Transaction],ForeignRules[Risk Points],0)</f>
        <v>0</v>
      </c>
      <c r="N1307">
        <f>_xlfn.XLOOKUP(FraudData[[#This Row],[location_mismatch]],Table10[Location Mismatch],Table10[Risk Points],0)</f>
        <v>3</v>
      </c>
      <c r="O1307">
        <f>_xlfn.XLOOKUP(FraudData[[#This Row],[device_trust_score]],DeviceRules[Device Min],DeviceRules[Risk Points],,-1)</f>
        <v>3</v>
      </c>
      <c r="P1307">
        <f>_xlfn.XLOOKUP(FraudData[[#This Row],[velocity_last_24h]],VelocityRules[Velocity Min],VelocityRules[Risk Points],,-1)</f>
        <v>0</v>
      </c>
      <c r="Q1307">
        <f>_xlfn.XLOOKUP(FraudData[[#This Row],[merchant_category]],MerchantRules[Merchant Category],MerchantRules[Risk Points],0)</f>
        <v>0</v>
      </c>
      <c r="R1307">
        <f>SUM(FraudData[[#This Row],[Amount Risk]:[Merchant Risk]])</f>
        <v>9</v>
      </c>
      <c r="S1307" t="str" cm="1">
        <f t="array" ref="S1307">_xlfn.IFS(FraudData[[#This Row],[Fraud Risk Score]]&gt;=8,"High Risk",FraudData[[#This Row],[Fraud Risk Score]]&gt;=6,"Medium Risk",TRUE,"Low Risk")</f>
        <v>High Risk</v>
      </c>
    </row>
    <row r="1308" spans="1:19">
      <c r="A1308">
        <v>1307</v>
      </c>
      <c r="B1308">
        <v>225.37</v>
      </c>
      <c r="C1308">
        <v>14</v>
      </c>
      <c r="D1308" t="s">
        <v>50</v>
      </c>
      <c r="E1308">
        <v>1</v>
      </c>
      <c r="F1308">
        <v>0</v>
      </c>
      <c r="G1308">
        <v>66</v>
      </c>
      <c r="H1308">
        <v>1</v>
      </c>
      <c r="I1308">
        <v>28</v>
      </c>
      <c r="J1308">
        <v>0</v>
      </c>
      <c r="K1308">
        <f>_xlfn.XLOOKUP(FraudData[[#This Row],[amount]],AmountRules[Amount Min],AmountRules[Risk Points],,-1)</f>
        <v>0</v>
      </c>
      <c r="L1308">
        <f>_xlfn.XLOOKUP(FraudData[[#This Row],[transaction_hour]],TimeRules[Hour Min],TimeRules[Risk Points],,-1)</f>
        <v>0</v>
      </c>
      <c r="M1308">
        <f>_xlfn.XLOOKUP(FraudData[[#This Row],[foreign_transaction]],ForeignRules[Foreign Transaction],ForeignRules[Risk Points],0)</f>
        <v>3</v>
      </c>
      <c r="N1308">
        <f>_xlfn.XLOOKUP(FraudData[[#This Row],[location_mismatch]],Table10[Location Mismatch],Table10[Risk Points],0)</f>
        <v>0</v>
      </c>
      <c r="O1308">
        <f>_xlfn.XLOOKUP(FraudData[[#This Row],[device_trust_score]],DeviceRules[Device Min],DeviceRules[Risk Points],,-1)</f>
        <v>1</v>
      </c>
      <c r="P1308">
        <f>_xlfn.XLOOKUP(FraudData[[#This Row],[velocity_last_24h]],VelocityRules[Velocity Min],VelocityRules[Risk Points],,-1)</f>
        <v>0</v>
      </c>
      <c r="Q1308">
        <f>_xlfn.XLOOKUP(FraudData[[#This Row],[merchant_category]],MerchantRules[Merchant Category],MerchantRules[Risk Points],0)</f>
        <v>0</v>
      </c>
      <c r="R1308">
        <f>SUM(FraudData[[#This Row],[Amount Risk]:[Merchant Risk]])</f>
        <v>4</v>
      </c>
      <c r="S1308" t="str" cm="1">
        <f t="array" ref="S1308">_xlfn.IFS(FraudData[[#This Row],[Fraud Risk Score]]&gt;=8,"High Risk",FraudData[[#This Row],[Fraud Risk Score]]&gt;=6,"Medium Risk",TRUE,"Low Risk")</f>
        <v>Low Risk</v>
      </c>
    </row>
    <row r="1309" spans="1:19">
      <c r="A1309">
        <v>1308</v>
      </c>
      <c r="B1309">
        <v>291.26</v>
      </c>
      <c r="C1309">
        <v>18</v>
      </c>
      <c r="D1309" t="s">
        <v>50</v>
      </c>
      <c r="E1309">
        <v>0</v>
      </c>
      <c r="F1309">
        <v>0</v>
      </c>
      <c r="G1309">
        <v>83</v>
      </c>
      <c r="H1309">
        <v>0</v>
      </c>
      <c r="I1309">
        <v>62</v>
      </c>
      <c r="J1309">
        <v>0</v>
      </c>
      <c r="K1309">
        <f>_xlfn.XLOOKUP(FraudData[[#This Row],[amount]],AmountRules[Amount Min],AmountRules[Risk Points],,-1)</f>
        <v>0</v>
      </c>
      <c r="L1309">
        <f>_xlfn.XLOOKUP(FraudData[[#This Row],[transaction_hour]],TimeRules[Hour Min],TimeRules[Risk Points],,-1)</f>
        <v>0</v>
      </c>
      <c r="M1309">
        <f>_xlfn.XLOOKUP(FraudData[[#This Row],[foreign_transaction]],ForeignRules[Foreign Transaction],ForeignRules[Risk Points],0)</f>
        <v>0</v>
      </c>
      <c r="N1309">
        <f>_xlfn.XLOOKUP(FraudData[[#This Row],[location_mismatch]],Table10[Location Mismatch],Table10[Risk Points],0)</f>
        <v>0</v>
      </c>
      <c r="O1309">
        <f>_xlfn.XLOOKUP(FraudData[[#This Row],[device_trust_score]],DeviceRules[Device Min],DeviceRules[Risk Points],,-1)</f>
        <v>0</v>
      </c>
      <c r="P1309">
        <f>_xlfn.XLOOKUP(FraudData[[#This Row],[velocity_last_24h]],VelocityRules[Velocity Min],VelocityRules[Risk Points],,-1)</f>
        <v>0</v>
      </c>
      <c r="Q1309">
        <f>_xlfn.XLOOKUP(FraudData[[#This Row],[merchant_category]],MerchantRules[Merchant Category],MerchantRules[Risk Points],0)</f>
        <v>0</v>
      </c>
      <c r="R1309">
        <f>SUM(FraudData[[#This Row],[Amount Risk]:[Merchant Risk]])</f>
        <v>0</v>
      </c>
      <c r="S1309" t="str" cm="1">
        <f t="array" ref="S1309">_xlfn.IFS(FraudData[[#This Row],[Fraud Risk Score]]&gt;=8,"High Risk",FraudData[[#This Row],[Fraud Risk Score]]&gt;=6,"Medium Risk",TRUE,"Low Risk")</f>
        <v>Low Risk</v>
      </c>
    </row>
    <row r="1310" spans="1:19">
      <c r="A1310">
        <v>1309</v>
      </c>
      <c r="B1310">
        <v>74.64</v>
      </c>
      <c r="C1310">
        <v>21</v>
      </c>
      <c r="D1310" t="s">
        <v>48</v>
      </c>
      <c r="E1310">
        <v>0</v>
      </c>
      <c r="F1310">
        <v>0</v>
      </c>
      <c r="G1310">
        <v>57</v>
      </c>
      <c r="H1310">
        <v>4</v>
      </c>
      <c r="I1310">
        <v>25</v>
      </c>
      <c r="J1310">
        <v>0</v>
      </c>
      <c r="K1310">
        <f>_xlfn.XLOOKUP(FraudData[[#This Row],[amount]],AmountRules[Amount Min],AmountRules[Risk Points],,-1)</f>
        <v>0</v>
      </c>
      <c r="L1310">
        <f>_xlfn.XLOOKUP(FraudData[[#This Row],[transaction_hour]],TimeRules[Hour Min],TimeRules[Risk Points],,-1)</f>
        <v>0</v>
      </c>
      <c r="M1310">
        <f>_xlfn.XLOOKUP(FraudData[[#This Row],[foreign_transaction]],ForeignRules[Foreign Transaction],ForeignRules[Risk Points],0)</f>
        <v>0</v>
      </c>
      <c r="N1310">
        <f>_xlfn.XLOOKUP(FraudData[[#This Row],[location_mismatch]],Table10[Location Mismatch],Table10[Risk Points],0)</f>
        <v>0</v>
      </c>
      <c r="O1310">
        <f>_xlfn.XLOOKUP(FraudData[[#This Row],[device_trust_score]],DeviceRules[Device Min],DeviceRules[Risk Points],,-1)</f>
        <v>1</v>
      </c>
      <c r="P1310">
        <f>_xlfn.XLOOKUP(FraudData[[#This Row],[velocity_last_24h]],VelocityRules[Velocity Min],VelocityRules[Risk Points],,-1)</f>
        <v>0</v>
      </c>
      <c r="Q1310">
        <f>_xlfn.XLOOKUP(FraudData[[#This Row],[merchant_category]],MerchantRules[Merchant Category],MerchantRules[Risk Points],0)</f>
        <v>0</v>
      </c>
      <c r="R1310">
        <f>SUM(FraudData[[#This Row],[Amount Risk]:[Merchant Risk]])</f>
        <v>1</v>
      </c>
      <c r="S1310" t="str" cm="1">
        <f t="array" ref="S1310">_xlfn.IFS(FraudData[[#This Row],[Fraud Risk Score]]&gt;=8,"High Risk",FraudData[[#This Row],[Fraud Risk Score]]&gt;=6,"Medium Risk",TRUE,"Low Risk")</f>
        <v>Low Risk</v>
      </c>
    </row>
    <row r="1311" spans="1:19">
      <c r="A1311">
        <v>1310</v>
      </c>
      <c r="B1311">
        <v>303.56</v>
      </c>
      <c r="C1311">
        <v>1</v>
      </c>
      <c r="D1311" t="s">
        <v>49</v>
      </c>
      <c r="E1311">
        <v>0</v>
      </c>
      <c r="F1311">
        <v>0</v>
      </c>
      <c r="G1311">
        <v>56</v>
      </c>
      <c r="H1311">
        <v>1</v>
      </c>
      <c r="I1311">
        <v>66</v>
      </c>
      <c r="J1311">
        <v>0</v>
      </c>
      <c r="K1311">
        <f>_xlfn.XLOOKUP(FraudData[[#This Row],[amount]],AmountRules[Amount Min],AmountRules[Risk Points],,-1)</f>
        <v>0</v>
      </c>
      <c r="L1311">
        <f>_xlfn.XLOOKUP(FraudData[[#This Row],[transaction_hour]],TimeRules[Hour Min],TimeRules[Risk Points],,-1)</f>
        <v>3</v>
      </c>
      <c r="M1311">
        <f>_xlfn.XLOOKUP(FraudData[[#This Row],[foreign_transaction]],ForeignRules[Foreign Transaction],ForeignRules[Risk Points],0)</f>
        <v>0</v>
      </c>
      <c r="N1311">
        <f>_xlfn.XLOOKUP(FraudData[[#This Row],[location_mismatch]],Table10[Location Mismatch],Table10[Risk Points],0)</f>
        <v>0</v>
      </c>
      <c r="O1311">
        <f>_xlfn.XLOOKUP(FraudData[[#This Row],[device_trust_score]],DeviceRules[Device Min],DeviceRules[Risk Points],,-1)</f>
        <v>1</v>
      </c>
      <c r="P1311">
        <f>_xlfn.XLOOKUP(FraudData[[#This Row],[velocity_last_24h]],VelocityRules[Velocity Min],VelocityRules[Risk Points],,-1)</f>
        <v>0</v>
      </c>
      <c r="Q1311">
        <f>_xlfn.XLOOKUP(FraudData[[#This Row],[merchant_category]],MerchantRules[Merchant Category],MerchantRules[Risk Points],0)</f>
        <v>1</v>
      </c>
      <c r="R1311">
        <f>SUM(FraudData[[#This Row],[Amount Risk]:[Merchant Risk]])</f>
        <v>5</v>
      </c>
      <c r="S1311" t="str" cm="1">
        <f t="array" ref="S1311">_xlfn.IFS(FraudData[[#This Row],[Fraud Risk Score]]&gt;=8,"High Risk",FraudData[[#This Row],[Fraud Risk Score]]&gt;=6,"Medium Risk",TRUE,"Low Risk")</f>
        <v>Low Risk</v>
      </c>
    </row>
    <row r="1312" spans="1:19">
      <c r="A1312">
        <v>1311</v>
      </c>
      <c r="B1312">
        <v>15.03</v>
      </c>
      <c r="C1312">
        <v>23</v>
      </c>
      <c r="D1312" t="s">
        <v>47</v>
      </c>
      <c r="E1312">
        <v>0</v>
      </c>
      <c r="F1312">
        <v>0</v>
      </c>
      <c r="G1312">
        <v>90</v>
      </c>
      <c r="H1312">
        <v>5</v>
      </c>
      <c r="I1312">
        <v>60</v>
      </c>
      <c r="J1312">
        <v>0</v>
      </c>
      <c r="K1312">
        <f>_xlfn.XLOOKUP(FraudData[[#This Row],[amount]],AmountRules[Amount Min],AmountRules[Risk Points],,-1)</f>
        <v>0</v>
      </c>
      <c r="L1312">
        <f>_xlfn.XLOOKUP(FraudData[[#This Row],[transaction_hour]],TimeRules[Hour Min],TimeRules[Risk Points],,-1)</f>
        <v>1</v>
      </c>
      <c r="M1312">
        <f>_xlfn.XLOOKUP(FraudData[[#This Row],[foreign_transaction]],ForeignRules[Foreign Transaction],ForeignRules[Risk Points],0)</f>
        <v>0</v>
      </c>
      <c r="N1312">
        <f>_xlfn.XLOOKUP(FraudData[[#This Row],[location_mismatch]],Table10[Location Mismatch],Table10[Risk Points],0)</f>
        <v>0</v>
      </c>
      <c r="O1312">
        <f>_xlfn.XLOOKUP(FraudData[[#This Row],[device_trust_score]],DeviceRules[Device Min],DeviceRules[Risk Points],,-1)</f>
        <v>0</v>
      </c>
      <c r="P1312">
        <f>_xlfn.XLOOKUP(FraudData[[#This Row],[velocity_last_24h]],VelocityRules[Velocity Min],VelocityRules[Risk Points],,-1)</f>
        <v>3</v>
      </c>
      <c r="Q1312">
        <f>_xlfn.XLOOKUP(FraudData[[#This Row],[merchant_category]],MerchantRules[Merchant Category],MerchantRules[Risk Points],0)</f>
        <v>0</v>
      </c>
      <c r="R1312">
        <f>SUM(FraudData[[#This Row],[Amount Risk]:[Merchant Risk]])</f>
        <v>4</v>
      </c>
      <c r="S1312" t="str" cm="1">
        <f t="array" ref="S1312">_xlfn.IFS(FraudData[[#This Row],[Fraud Risk Score]]&gt;=8,"High Risk",FraudData[[#This Row],[Fraud Risk Score]]&gt;=6,"Medium Risk",TRUE,"Low Risk")</f>
        <v>Low Risk</v>
      </c>
    </row>
    <row r="1313" spans="1:19">
      <c r="A1313">
        <v>1312</v>
      </c>
      <c r="B1313">
        <v>405.37</v>
      </c>
      <c r="C1313">
        <v>16</v>
      </c>
      <c r="D1313" t="s">
        <v>49</v>
      </c>
      <c r="E1313">
        <v>1</v>
      </c>
      <c r="F1313">
        <v>0</v>
      </c>
      <c r="G1313">
        <v>49</v>
      </c>
      <c r="H1313">
        <v>1</v>
      </c>
      <c r="I1313">
        <v>21</v>
      </c>
      <c r="J1313">
        <v>0</v>
      </c>
      <c r="K1313">
        <f>_xlfn.XLOOKUP(FraudData[[#This Row],[amount]],AmountRules[Amount Min],AmountRules[Risk Points],,-1)</f>
        <v>0</v>
      </c>
      <c r="L1313">
        <f>_xlfn.XLOOKUP(FraudData[[#This Row],[transaction_hour]],TimeRules[Hour Min],TimeRules[Risk Points],,-1)</f>
        <v>0</v>
      </c>
      <c r="M1313">
        <f>_xlfn.XLOOKUP(FraudData[[#This Row],[foreign_transaction]],ForeignRules[Foreign Transaction],ForeignRules[Risk Points],0)</f>
        <v>3</v>
      </c>
      <c r="N1313">
        <f>_xlfn.XLOOKUP(FraudData[[#This Row],[location_mismatch]],Table10[Location Mismatch],Table10[Risk Points],0)</f>
        <v>0</v>
      </c>
      <c r="O1313">
        <f>_xlfn.XLOOKUP(FraudData[[#This Row],[device_trust_score]],DeviceRules[Device Min],DeviceRules[Risk Points],,-1)</f>
        <v>2</v>
      </c>
      <c r="P1313">
        <f>_xlfn.XLOOKUP(FraudData[[#This Row],[velocity_last_24h]],VelocityRules[Velocity Min],VelocityRules[Risk Points],,-1)</f>
        <v>0</v>
      </c>
      <c r="Q1313">
        <f>_xlfn.XLOOKUP(FraudData[[#This Row],[merchant_category]],MerchantRules[Merchant Category],MerchantRules[Risk Points],0)</f>
        <v>1</v>
      </c>
      <c r="R1313">
        <f>SUM(FraudData[[#This Row],[Amount Risk]:[Merchant Risk]])</f>
        <v>6</v>
      </c>
      <c r="S1313" t="str" cm="1">
        <f t="array" ref="S1313">_xlfn.IFS(FraudData[[#This Row],[Fraud Risk Score]]&gt;=8,"High Risk",FraudData[[#This Row],[Fraud Risk Score]]&gt;=6,"Medium Risk",TRUE,"Low Risk")</f>
        <v>Medium Risk</v>
      </c>
    </row>
    <row r="1314" spans="1:19">
      <c r="A1314">
        <v>1313</v>
      </c>
      <c r="B1314">
        <v>142.77000000000001</v>
      </c>
      <c r="C1314">
        <v>11</v>
      </c>
      <c r="D1314" t="s">
        <v>49</v>
      </c>
      <c r="E1314">
        <v>0</v>
      </c>
      <c r="F1314">
        <v>0</v>
      </c>
      <c r="G1314">
        <v>64</v>
      </c>
      <c r="H1314">
        <v>4</v>
      </c>
      <c r="I1314">
        <v>69</v>
      </c>
      <c r="J1314">
        <v>0</v>
      </c>
      <c r="K1314">
        <f>_xlfn.XLOOKUP(FraudData[[#This Row],[amount]],AmountRules[Amount Min],AmountRules[Risk Points],,-1)</f>
        <v>0</v>
      </c>
      <c r="L1314">
        <f>_xlfn.XLOOKUP(FraudData[[#This Row],[transaction_hour]],TimeRules[Hour Min],TimeRules[Risk Points],,-1)</f>
        <v>0</v>
      </c>
      <c r="M1314">
        <f>_xlfn.XLOOKUP(FraudData[[#This Row],[foreign_transaction]],ForeignRules[Foreign Transaction],ForeignRules[Risk Points],0)</f>
        <v>0</v>
      </c>
      <c r="N1314">
        <f>_xlfn.XLOOKUP(FraudData[[#This Row],[location_mismatch]],Table10[Location Mismatch],Table10[Risk Points],0)</f>
        <v>0</v>
      </c>
      <c r="O1314">
        <f>_xlfn.XLOOKUP(FraudData[[#This Row],[device_trust_score]],DeviceRules[Device Min],DeviceRules[Risk Points],,-1)</f>
        <v>1</v>
      </c>
      <c r="P1314">
        <f>_xlfn.XLOOKUP(FraudData[[#This Row],[velocity_last_24h]],VelocityRules[Velocity Min],VelocityRules[Risk Points],,-1)</f>
        <v>0</v>
      </c>
      <c r="Q1314">
        <f>_xlfn.XLOOKUP(FraudData[[#This Row],[merchant_category]],MerchantRules[Merchant Category],MerchantRules[Risk Points],0)</f>
        <v>1</v>
      </c>
      <c r="R1314">
        <f>SUM(FraudData[[#This Row],[Amount Risk]:[Merchant Risk]])</f>
        <v>2</v>
      </c>
      <c r="S1314" t="str" cm="1">
        <f t="array" ref="S1314">_xlfn.IFS(FraudData[[#This Row],[Fraud Risk Score]]&gt;=8,"High Risk",FraudData[[#This Row],[Fraud Risk Score]]&gt;=6,"Medium Risk",TRUE,"Low Risk")</f>
        <v>Low Risk</v>
      </c>
    </row>
    <row r="1315" spans="1:19">
      <c r="A1315">
        <v>1314</v>
      </c>
      <c r="B1315">
        <v>305.98</v>
      </c>
      <c r="C1315">
        <v>23</v>
      </c>
      <c r="D1315" t="s">
        <v>47</v>
      </c>
      <c r="E1315">
        <v>0</v>
      </c>
      <c r="F1315">
        <v>0</v>
      </c>
      <c r="G1315">
        <v>82</v>
      </c>
      <c r="H1315">
        <v>2</v>
      </c>
      <c r="I1315">
        <v>29</v>
      </c>
      <c r="J1315">
        <v>0</v>
      </c>
      <c r="K1315">
        <f>_xlfn.XLOOKUP(FraudData[[#This Row],[amount]],AmountRules[Amount Min],AmountRules[Risk Points],,-1)</f>
        <v>0</v>
      </c>
      <c r="L1315">
        <f>_xlfn.XLOOKUP(FraudData[[#This Row],[transaction_hour]],TimeRules[Hour Min],TimeRules[Risk Points],,-1)</f>
        <v>1</v>
      </c>
      <c r="M1315">
        <f>_xlfn.XLOOKUP(FraudData[[#This Row],[foreign_transaction]],ForeignRules[Foreign Transaction],ForeignRules[Risk Points],0)</f>
        <v>0</v>
      </c>
      <c r="N1315">
        <f>_xlfn.XLOOKUP(FraudData[[#This Row],[location_mismatch]],Table10[Location Mismatch],Table10[Risk Points],0)</f>
        <v>0</v>
      </c>
      <c r="O1315">
        <f>_xlfn.XLOOKUP(FraudData[[#This Row],[device_trust_score]],DeviceRules[Device Min],DeviceRules[Risk Points],,-1)</f>
        <v>0</v>
      </c>
      <c r="P1315">
        <f>_xlfn.XLOOKUP(FraudData[[#This Row],[velocity_last_24h]],VelocityRules[Velocity Min],VelocityRules[Risk Points],,-1)</f>
        <v>0</v>
      </c>
      <c r="Q1315">
        <f>_xlfn.XLOOKUP(FraudData[[#This Row],[merchant_category]],MerchantRules[Merchant Category],MerchantRules[Risk Points],0)</f>
        <v>0</v>
      </c>
      <c r="R1315">
        <f>SUM(FraudData[[#This Row],[Amount Risk]:[Merchant Risk]])</f>
        <v>1</v>
      </c>
      <c r="S1315" t="str" cm="1">
        <f t="array" ref="S1315">_xlfn.IFS(FraudData[[#This Row],[Fraud Risk Score]]&gt;=8,"High Risk",FraudData[[#This Row],[Fraud Risk Score]]&gt;=6,"Medium Risk",TRUE,"Low Risk")</f>
        <v>Low Risk</v>
      </c>
    </row>
    <row r="1316" spans="1:19">
      <c r="A1316">
        <v>1315</v>
      </c>
      <c r="B1316">
        <v>108.37</v>
      </c>
      <c r="C1316">
        <v>16</v>
      </c>
      <c r="D1316" t="s">
        <v>49</v>
      </c>
      <c r="E1316">
        <v>0</v>
      </c>
      <c r="F1316">
        <v>0</v>
      </c>
      <c r="G1316">
        <v>99</v>
      </c>
      <c r="H1316">
        <v>2</v>
      </c>
      <c r="I1316">
        <v>49</v>
      </c>
      <c r="J1316">
        <v>0</v>
      </c>
      <c r="K1316">
        <f>_xlfn.XLOOKUP(FraudData[[#This Row],[amount]],AmountRules[Amount Min],AmountRules[Risk Points],,-1)</f>
        <v>0</v>
      </c>
      <c r="L1316">
        <f>_xlfn.XLOOKUP(FraudData[[#This Row],[transaction_hour]],TimeRules[Hour Min],TimeRules[Risk Points],,-1)</f>
        <v>0</v>
      </c>
      <c r="M1316">
        <f>_xlfn.XLOOKUP(FraudData[[#This Row],[foreign_transaction]],ForeignRules[Foreign Transaction],ForeignRules[Risk Points],0)</f>
        <v>0</v>
      </c>
      <c r="N1316">
        <f>_xlfn.XLOOKUP(FraudData[[#This Row],[location_mismatch]],Table10[Location Mismatch],Table10[Risk Points],0)</f>
        <v>0</v>
      </c>
      <c r="O1316">
        <f>_xlfn.XLOOKUP(FraudData[[#This Row],[device_trust_score]],DeviceRules[Device Min],DeviceRules[Risk Points],,-1)</f>
        <v>0</v>
      </c>
      <c r="P1316">
        <f>_xlfn.XLOOKUP(FraudData[[#This Row],[velocity_last_24h]],VelocityRules[Velocity Min],VelocityRules[Risk Points],,-1)</f>
        <v>0</v>
      </c>
      <c r="Q1316">
        <f>_xlfn.XLOOKUP(FraudData[[#This Row],[merchant_category]],MerchantRules[Merchant Category],MerchantRules[Risk Points],0)</f>
        <v>1</v>
      </c>
      <c r="R1316">
        <f>SUM(FraudData[[#This Row],[Amount Risk]:[Merchant Risk]])</f>
        <v>1</v>
      </c>
      <c r="S1316" t="str" cm="1">
        <f t="array" ref="S1316">_xlfn.IFS(FraudData[[#This Row],[Fraud Risk Score]]&gt;=8,"High Risk",FraudData[[#This Row],[Fraud Risk Score]]&gt;=6,"Medium Risk",TRUE,"Low Risk")</f>
        <v>Low Risk</v>
      </c>
    </row>
    <row r="1317" spans="1:19">
      <c r="A1317">
        <v>1316</v>
      </c>
      <c r="B1317">
        <v>185.7</v>
      </c>
      <c r="C1317">
        <v>9</v>
      </c>
      <c r="D1317" t="s">
        <v>46</v>
      </c>
      <c r="E1317">
        <v>0</v>
      </c>
      <c r="F1317">
        <v>0</v>
      </c>
      <c r="G1317">
        <v>88</v>
      </c>
      <c r="H1317">
        <v>0</v>
      </c>
      <c r="I1317">
        <v>29</v>
      </c>
      <c r="J1317">
        <v>0</v>
      </c>
      <c r="K1317">
        <f>_xlfn.XLOOKUP(FraudData[[#This Row],[amount]],AmountRules[Amount Min],AmountRules[Risk Points],,-1)</f>
        <v>0</v>
      </c>
      <c r="L1317">
        <f>_xlfn.XLOOKUP(FraudData[[#This Row],[transaction_hour]],TimeRules[Hour Min],TimeRules[Risk Points],,-1)</f>
        <v>0</v>
      </c>
      <c r="M1317">
        <f>_xlfn.XLOOKUP(FraudData[[#This Row],[foreign_transaction]],ForeignRules[Foreign Transaction],ForeignRules[Risk Points],0)</f>
        <v>0</v>
      </c>
      <c r="N1317">
        <f>_xlfn.XLOOKUP(FraudData[[#This Row],[location_mismatch]],Table10[Location Mismatch],Table10[Risk Points],0)</f>
        <v>0</v>
      </c>
      <c r="O1317">
        <f>_xlfn.XLOOKUP(FraudData[[#This Row],[device_trust_score]],DeviceRules[Device Min],DeviceRules[Risk Points],,-1)</f>
        <v>0</v>
      </c>
      <c r="P1317">
        <f>_xlfn.XLOOKUP(FraudData[[#This Row],[velocity_last_24h]],VelocityRules[Velocity Min],VelocityRules[Risk Points],,-1)</f>
        <v>0</v>
      </c>
      <c r="Q1317">
        <f>_xlfn.XLOOKUP(FraudData[[#This Row],[merchant_category]],MerchantRules[Merchant Category],MerchantRules[Risk Points],0)</f>
        <v>0</v>
      </c>
      <c r="R1317">
        <f>SUM(FraudData[[#This Row],[Amount Risk]:[Merchant Risk]])</f>
        <v>0</v>
      </c>
      <c r="S1317" t="str" cm="1">
        <f t="array" ref="S1317">_xlfn.IFS(FraudData[[#This Row],[Fraud Risk Score]]&gt;=8,"High Risk",FraudData[[#This Row],[Fraud Risk Score]]&gt;=6,"Medium Risk",TRUE,"Low Risk")</f>
        <v>Low Risk</v>
      </c>
    </row>
    <row r="1318" spans="1:19">
      <c r="A1318">
        <v>1317</v>
      </c>
      <c r="B1318">
        <v>134.53</v>
      </c>
      <c r="C1318">
        <v>17</v>
      </c>
      <c r="D1318" t="s">
        <v>46</v>
      </c>
      <c r="E1318">
        <v>0</v>
      </c>
      <c r="F1318">
        <v>0</v>
      </c>
      <c r="G1318">
        <v>43</v>
      </c>
      <c r="H1318">
        <v>3</v>
      </c>
      <c r="I1318">
        <v>68</v>
      </c>
      <c r="J1318">
        <v>0</v>
      </c>
      <c r="K1318">
        <f>_xlfn.XLOOKUP(FraudData[[#This Row],[amount]],AmountRules[Amount Min],AmountRules[Risk Points],,-1)</f>
        <v>0</v>
      </c>
      <c r="L1318">
        <f>_xlfn.XLOOKUP(FraudData[[#This Row],[transaction_hour]],TimeRules[Hour Min],TimeRules[Risk Points],,-1)</f>
        <v>0</v>
      </c>
      <c r="M1318">
        <f>_xlfn.XLOOKUP(FraudData[[#This Row],[foreign_transaction]],ForeignRules[Foreign Transaction],ForeignRules[Risk Points],0)</f>
        <v>0</v>
      </c>
      <c r="N1318">
        <f>_xlfn.XLOOKUP(FraudData[[#This Row],[location_mismatch]],Table10[Location Mismatch],Table10[Risk Points],0)</f>
        <v>0</v>
      </c>
      <c r="O1318">
        <f>_xlfn.XLOOKUP(FraudData[[#This Row],[device_trust_score]],DeviceRules[Device Min],DeviceRules[Risk Points],,-1)</f>
        <v>2</v>
      </c>
      <c r="P1318">
        <f>_xlfn.XLOOKUP(FraudData[[#This Row],[velocity_last_24h]],VelocityRules[Velocity Min],VelocityRules[Risk Points],,-1)</f>
        <v>0</v>
      </c>
      <c r="Q1318">
        <f>_xlfn.XLOOKUP(FraudData[[#This Row],[merchant_category]],MerchantRules[Merchant Category],MerchantRules[Risk Points],0)</f>
        <v>0</v>
      </c>
      <c r="R1318">
        <f>SUM(FraudData[[#This Row],[Amount Risk]:[Merchant Risk]])</f>
        <v>2</v>
      </c>
      <c r="S1318" t="str" cm="1">
        <f t="array" ref="S1318">_xlfn.IFS(FraudData[[#This Row],[Fraud Risk Score]]&gt;=8,"High Risk",FraudData[[#This Row],[Fraud Risk Score]]&gt;=6,"Medium Risk",TRUE,"Low Risk")</f>
        <v>Low Risk</v>
      </c>
    </row>
    <row r="1319" spans="1:19">
      <c r="A1319">
        <v>1318</v>
      </c>
      <c r="B1319">
        <v>236.74</v>
      </c>
      <c r="C1319">
        <v>18</v>
      </c>
      <c r="D1319" t="s">
        <v>47</v>
      </c>
      <c r="E1319">
        <v>1</v>
      </c>
      <c r="F1319">
        <v>0</v>
      </c>
      <c r="G1319">
        <v>52</v>
      </c>
      <c r="H1319">
        <v>3</v>
      </c>
      <c r="I1319">
        <v>42</v>
      </c>
      <c r="J1319">
        <v>0</v>
      </c>
      <c r="K1319">
        <f>_xlfn.XLOOKUP(FraudData[[#This Row],[amount]],AmountRules[Amount Min],AmountRules[Risk Points],,-1)</f>
        <v>0</v>
      </c>
      <c r="L1319">
        <f>_xlfn.XLOOKUP(FraudData[[#This Row],[transaction_hour]],TimeRules[Hour Min],TimeRules[Risk Points],,-1)</f>
        <v>0</v>
      </c>
      <c r="M1319">
        <f>_xlfn.XLOOKUP(FraudData[[#This Row],[foreign_transaction]],ForeignRules[Foreign Transaction],ForeignRules[Risk Points],0)</f>
        <v>3</v>
      </c>
      <c r="N1319">
        <f>_xlfn.XLOOKUP(FraudData[[#This Row],[location_mismatch]],Table10[Location Mismatch],Table10[Risk Points],0)</f>
        <v>0</v>
      </c>
      <c r="O1319">
        <f>_xlfn.XLOOKUP(FraudData[[#This Row],[device_trust_score]],DeviceRules[Device Min],DeviceRules[Risk Points],,-1)</f>
        <v>1</v>
      </c>
      <c r="P1319">
        <f>_xlfn.XLOOKUP(FraudData[[#This Row],[velocity_last_24h]],VelocityRules[Velocity Min],VelocityRules[Risk Points],,-1)</f>
        <v>0</v>
      </c>
      <c r="Q1319">
        <f>_xlfn.XLOOKUP(FraudData[[#This Row],[merchant_category]],MerchantRules[Merchant Category],MerchantRules[Risk Points],0)</f>
        <v>0</v>
      </c>
      <c r="R1319">
        <f>SUM(FraudData[[#This Row],[Amount Risk]:[Merchant Risk]])</f>
        <v>4</v>
      </c>
      <c r="S1319" t="str" cm="1">
        <f t="array" ref="S1319">_xlfn.IFS(FraudData[[#This Row],[Fraud Risk Score]]&gt;=8,"High Risk",FraudData[[#This Row],[Fraud Risk Score]]&gt;=6,"Medium Risk",TRUE,"Low Risk")</f>
        <v>Low Risk</v>
      </c>
    </row>
    <row r="1320" spans="1:19">
      <c r="A1320">
        <v>1319</v>
      </c>
      <c r="B1320">
        <v>15.33</v>
      </c>
      <c r="C1320">
        <v>17</v>
      </c>
      <c r="D1320" t="s">
        <v>47</v>
      </c>
      <c r="E1320">
        <v>1</v>
      </c>
      <c r="F1320">
        <v>0</v>
      </c>
      <c r="G1320">
        <v>98</v>
      </c>
      <c r="H1320">
        <v>2</v>
      </c>
      <c r="I1320">
        <v>41</v>
      </c>
      <c r="J1320">
        <v>0</v>
      </c>
      <c r="K1320">
        <f>_xlfn.XLOOKUP(FraudData[[#This Row],[amount]],AmountRules[Amount Min],AmountRules[Risk Points],,-1)</f>
        <v>0</v>
      </c>
      <c r="L1320">
        <f>_xlfn.XLOOKUP(FraudData[[#This Row],[transaction_hour]],TimeRules[Hour Min],TimeRules[Risk Points],,-1)</f>
        <v>0</v>
      </c>
      <c r="M1320">
        <f>_xlfn.XLOOKUP(FraudData[[#This Row],[foreign_transaction]],ForeignRules[Foreign Transaction],ForeignRules[Risk Points],0)</f>
        <v>3</v>
      </c>
      <c r="N1320">
        <f>_xlfn.XLOOKUP(FraudData[[#This Row],[location_mismatch]],Table10[Location Mismatch],Table10[Risk Points],0)</f>
        <v>0</v>
      </c>
      <c r="O1320">
        <f>_xlfn.XLOOKUP(FraudData[[#This Row],[device_trust_score]],DeviceRules[Device Min],DeviceRules[Risk Points],,-1)</f>
        <v>0</v>
      </c>
      <c r="P1320">
        <f>_xlfn.XLOOKUP(FraudData[[#This Row],[velocity_last_24h]],VelocityRules[Velocity Min],VelocityRules[Risk Points],,-1)</f>
        <v>0</v>
      </c>
      <c r="Q1320">
        <f>_xlfn.XLOOKUP(FraudData[[#This Row],[merchant_category]],MerchantRules[Merchant Category],MerchantRules[Risk Points],0)</f>
        <v>0</v>
      </c>
      <c r="R1320">
        <f>SUM(FraudData[[#This Row],[Amount Risk]:[Merchant Risk]])</f>
        <v>3</v>
      </c>
      <c r="S1320" t="str" cm="1">
        <f t="array" ref="S1320">_xlfn.IFS(FraudData[[#This Row],[Fraud Risk Score]]&gt;=8,"High Risk",FraudData[[#This Row],[Fraud Risk Score]]&gt;=6,"Medium Risk",TRUE,"Low Risk")</f>
        <v>Low Risk</v>
      </c>
    </row>
    <row r="1321" spans="1:19">
      <c r="A1321">
        <v>1320</v>
      </c>
      <c r="B1321">
        <v>11.21</v>
      </c>
      <c r="C1321">
        <v>12</v>
      </c>
      <c r="D1321" t="s">
        <v>50</v>
      </c>
      <c r="E1321">
        <v>0</v>
      </c>
      <c r="F1321">
        <v>0</v>
      </c>
      <c r="G1321">
        <v>66</v>
      </c>
      <c r="H1321">
        <v>1</v>
      </c>
      <c r="I1321">
        <v>37</v>
      </c>
      <c r="J1321">
        <v>0</v>
      </c>
      <c r="K1321">
        <f>_xlfn.XLOOKUP(FraudData[[#This Row],[amount]],AmountRules[Amount Min],AmountRules[Risk Points],,-1)</f>
        <v>0</v>
      </c>
      <c r="L1321">
        <f>_xlfn.XLOOKUP(FraudData[[#This Row],[transaction_hour]],TimeRules[Hour Min],TimeRules[Risk Points],,-1)</f>
        <v>0</v>
      </c>
      <c r="M1321">
        <f>_xlfn.XLOOKUP(FraudData[[#This Row],[foreign_transaction]],ForeignRules[Foreign Transaction],ForeignRules[Risk Points],0)</f>
        <v>0</v>
      </c>
      <c r="N1321">
        <f>_xlfn.XLOOKUP(FraudData[[#This Row],[location_mismatch]],Table10[Location Mismatch],Table10[Risk Points],0)</f>
        <v>0</v>
      </c>
      <c r="O1321">
        <f>_xlfn.XLOOKUP(FraudData[[#This Row],[device_trust_score]],DeviceRules[Device Min],DeviceRules[Risk Points],,-1)</f>
        <v>1</v>
      </c>
      <c r="P1321">
        <f>_xlfn.XLOOKUP(FraudData[[#This Row],[velocity_last_24h]],VelocityRules[Velocity Min],VelocityRules[Risk Points],,-1)</f>
        <v>0</v>
      </c>
      <c r="Q1321">
        <f>_xlfn.XLOOKUP(FraudData[[#This Row],[merchant_category]],MerchantRules[Merchant Category],MerchantRules[Risk Points],0)</f>
        <v>0</v>
      </c>
      <c r="R1321">
        <f>SUM(FraudData[[#This Row],[Amount Risk]:[Merchant Risk]])</f>
        <v>1</v>
      </c>
      <c r="S1321" t="str" cm="1">
        <f t="array" ref="S1321">_xlfn.IFS(FraudData[[#This Row],[Fraud Risk Score]]&gt;=8,"High Risk",FraudData[[#This Row],[Fraud Risk Score]]&gt;=6,"Medium Risk",TRUE,"Low Risk")</f>
        <v>Low Risk</v>
      </c>
    </row>
    <row r="1322" spans="1:19">
      <c r="A1322">
        <v>1321</v>
      </c>
      <c r="B1322">
        <v>51.09</v>
      </c>
      <c r="C1322">
        <v>13</v>
      </c>
      <c r="D1322" t="s">
        <v>50</v>
      </c>
      <c r="E1322">
        <v>0</v>
      </c>
      <c r="F1322">
        <v>0</v>
      </c>
      <c r="G1322">
        <v>74</v>
      </c>
      <c r="H1322">
        <v>1</v>
      </c>
      <c r="I1322">
        <v>67</v>
      </c>
      <c r="J1322">
        <v>0</v>
      </c>
      <c r="K1322">
        <f>_xlfn.XLOOKUP(FraudData[[#This Row],[amount]],AmountRules[Amount Min],AmountRules[Risk Points],,-1)</f>
        <v>0</v>
      </c>
      <c r="L1322">
        <f>_xlfn.XLOOKUP(FraudData[[#This Row],[transaction_hour]],TimeRules[Hour Min],TimeRules[Risk Points],,-1)</f>
        <v>0</v>
      </c>
      <c r="M1322">
        <f>_xlfn.XLOOKUP(FraudData[[#This Row],[foreign_transaction]],ForeignRules[Foreign Transaction],ForeignRules[Risk Points],0)</f>
        <v>0</v>
      </c>
      <c r="N1322">
        <f>_xlfn.XLOOKUP(FraudData[[#This Row],[location_mismatch]],Table10[Location Mismatch],Table10[Risk Points],0)</f>
        <v>0</v>
      </c>
      <c r="O1322">
        <f>_xlfn.XLOOKUP(FraudData[[#This Row],[device_trust_score]],DeviceRules[Device Min],DeviceRules[Risk Points],,-1)</f>
        <v>0</v>
      </c>
      <c r="P1322">
        <f>_xlfn.XLOOKUP(FraudData[[#This Row],[velocity_last_24h]],VelocityRules[Velocity Min],VelocityRules[Risk Points],,-1)</f>
        <v>0</v>
      </c>
      <c r="Q1322">
        <f>_xlfn.XLOOKUP(FraudData[[#This Row],[merchant_category]],MerchantRules[Merchant Category],MerchantRules[Risk Points],0)</f>
        <v>0</v>
      </c>
      <c r="R1322">
        <f>SUM(FraudData[[#This Row],[Amount Risk]:[Merchant Risk]])</f>
        <v>0</v>
      </c>
      <c r="S1322" t="str" cm="1">
        <f t="array" ref="S1322">_xlfn.IFS(FraudData[[#This Row],[Fraud Risk Score]]&gt;=8,"High Risk",FraudData[[#This Row],[Fraud Risk Score]]&gt;=6,"Medium Risk",TRUE,"Low Risk")</f>
        <v>Low Risk</v>
      </c>
    </row>
    <row r="1323" spans="1:19">
      <c r="A1323">
        <v>1322</v>
      </c>
      <c r="B1323">
        <v>31.29</v>
      </c>
      <c r="C1323">
        <v>23</v>
      </c>
      <c r="D1323" t="s">
        <v>49</v>
      </c>
      <c r="E1323">
        <v>0</v>
      </c>
      <c r="F1323">
        <v>0</v>
      </c>
      <c r="G1323">
        <v>72</v>
      </c>
      <c r="H1323">
        <v>0</v>
      </c>
      <c r="I1323">
        <v>59</v>
      </c>
      <c r="J1323">
        <v>0</v>
      </c>
      <c r="K1323">
        <f>_xlfn.XLOOKUP(FraudData[[#This Row],[amount]],AmountRules[Amount Min],AmountRules[Risk Points],,-1)</f>
        <v>0</v>
      </c>
      <c r="L1323">
        <f>_xlfn.XLOOKUP(FraudData[[#This Row],[transaction_hour]],TimeRules[Hour Min],TimeRules[Risk Points],,-1)</f>
        <v>1</v>
      </c>
      <c r="M1323">
        <f>_xlfn.XLOOKUP(FraudData[[#This Row],[foreign_transaction]],ForeignRules[Foreign Transaction],ForeignRules[Risk Points],0)</f>
        <v>0</v>
      </c>
      <c r="N1323">
        <f>_xlfn.XLOOKUP(FraudData[[#This Row],[location_mismatch]],Table10[Location Mismatch],Table10[Risk Points],0)</f>
        <v>0</v>
      </c>
      <c r="O1323">
        <f>_xlfn.XLOOKUP(FraudData[[#This Row],[device_trust_score]],DeviceRules[Device Min],DeviceRules[Risk Points],,-1)</f>
        <v>0</v>
      </c>
      <c r="P1323">
        <f>_xlfn.XLOOKUP(FraudData[[#This Row],[velocity_last_24h]],VelocityRules[Velocity Min],VelocityRules[Risk Points],,-1)</f>
        <v>0</v>
      </c>
      <c r="Q1323">
        <f>_xlfn.XLOOKUP(FraudData[[#This Row],[merchant_category]],MerchantRules[Merchant Category],MerchantRules[Risk Points],0)</f>
        <v>1</v>
      </c>
      <c r="R1323">
        <f>SUM(FraudData[[#This Row],[Amount Risk]:[Merchant Risk]])</f>
        <v>2</v>
      </c>
      <c r="S1323" t="str" cm="1">
        <f t="array" ref="S1323">_xlfn.IFS(FraudData[[#This Row],[Fraud Risk Score]]&gt;=8,"High Risk",FraudData[[#This Row],[Fraud Risk Score]]&gt;=6,"Medium Risk",TRUE,"Low Risk")</f>
        <v>Low Risk</v>
      </c>
    </row>
    <row r="1324" spans="1:19">
      <c r="A1324">
        <v>1323</v>
      </c>
      <c r="B1324">
        <v>369.73</v>
      </c>
      <c r="C1324">
        <v>15</v>
      </c>
      <c r="D1324" t="s">
        <v>49</v>
      </c>
      <c r="E1324">
        <v>0</v>
      </c>
      <c r="F1324">
        <v>0</v>
      </c>
      <c r="G1324">
        <v>81</v>
      </c>
      <c r="H1324">
        <v>0</v>
      </c>
      <c r="I1324">
        <v>24</v>
      </c>
      <c r="J1324">
        <v>0</v>
      </c>
      <c r="K1324">
        <f>_xlfn.XLOOKUP(FraudData[[#This Row],[amount]],AmountRules[Amount Min],AmountRules[Risk Points],,-1)</f>
        <v>0</v>
      </c>
      <c r="L1324">
        <f>_xlfn.XLOOKUP(FraudData[[#This Row],[transaction_hour]],TimeRules[Hour Min],TimeRules[Risk Points],,-1)</f>
        <v>0</v>
      </c>
      <c r="M1324">
        <f>_xlfn.XLOOKUP(FraudData[[#This Row],[foreign_transaction]],ForeignRules[Foreign Transaction],ForeignRules[Risk Points],0)</f>
        <v>0</v>
      </c>
      <c r="N1324">
        <f>_xlfn.XLOOKUP(FraudData[[#This Row],[location_mismatch]],Table10[Location Mismatch],Table10[Risk Points],0)</f>
        <v>0</v>
      </c>
      <c r="O1324">
        <f>_xlfn.XLOOKUP(FraudData[[#This Row],[device_trust_score]],DeviceRules[Device Min],DeviceRules[Risk Points],,-1)</f>
        <v>0</v>
      </c>
      <c r="P1324">
        <f>_xlfn.XLOOKUP(FraudData[[#This Row],[velocity_last_24h]],VelocityRules[Velocity Min],VelocityRules[Risk Points],,-1)</f>
        <v>0</v>
      </c>
      <c r="Q1324">
        <f>_xlfn.XLOOKUP(FraudData[[#This Row],[merchant_category]],MerchantRules[Merchant Category],MerchantRules[Risk Points],0)</f>
        <v>1</v>
      </c>
      <c r="R1324">
        <f>SUM(FraudData[[#This Row],[Amount Risk]:[Merchant Risk]])</f>
        <v>1</v>
      </c>
      <c r="S1324" t="str" cm="1">
        <f t="array" ref="S1324">_xlfn.IFS(FraudData[[#This Row],[Fraud Risk Score]]&gt;=8,"High Risk",FraudData[[#This Row],[Fraud Risk Score]]&gt;=6,"Medium Risk",TRUE,"Low Risk")</f>
        <v>Low Risk</v>
      </c>
    </row>
    <row r="1325" spans="1:19">
      <c r="A1325">
        <v>1324</v>
      </c>
      <c r="B1325">
        <v>44.54</v>
      </c>
      <c r="C1325">
        <v>17</v>
      </c>
      <c r="D1325" t="s">
        <v>47</v>
      </c>
      <c r="E1325">
        <v>0</v>
      </c>
      <c r="F1325">
        <v>0</v>
      </c>
      <c r="G1325">
        <v>33</v>
      </c>
      <c r="H1325">
        <v>2</v>
      </c>
      <c r="I1325">
        <v>49</v>
      </c>
      <c r="J1325">
        <v>0</v>
      </c>
      <c r="K1325">
        <f>_xlfn.XLOOKUP(FraudData[[#This Row],[amount]],AmountRules[Amount Min],AmountRules[Risk Points],,-1)</f>
        <v>0</v>
      </c>
      <c r="L1325">
        <f>_xlfn.XLOOKUP(FraudData[[#This Row],[transaction_hour]],TimeRules[Hour Min],TimeRules[Risk Points],,-1)</f>
        <v>0</v>
      </c>
      <c r="M1325">
        <f>_xlfn.XLOOKUP(FraudData[[#This Row],[foreign_transaction]],ForeignRules[Foreign Transaction],ForeignRules[Risk Points],0)</f>
        <v>0</v>
      </c>
      <c r="N1325">
        <f>_xlfn.XLOOKUP(FraudData[[#This Row],[location_mismatch]],Table10[Location Mismatch],Table10[Risk Points],0)</f>
        <v>0</v>
      </c>
      <c r="O1325">
        <f>_xlfn.XLOOKUP(FraudData[[#This Row],[device_trust_score]],DeviceRules[Device Min],DeviceRules[Risk Points],,-1)</f>
        <v>2</v>
      </c>
      <c r="P1325">
        <f>_xlfn.XLOOKUP(FraudData[[#This Row],[velocity_last_24h]],VelocityRules[Velocity Min],VelocityRules[Risk Points],,-1)</f>
        <v>0</v>
      </c>
      <c r="Q1325">
        <f>_xlfn.XLOOKUP(FraudData[[#This Row],[merchant_category]],MerchantRules[Merchant Category],MerchantRules[Risk Points],0)</f>
        <v>0</v>
      </c>
      <c r="R1325">
        <f>SUM(FraudData[[#This Row],[Amount Risk]:[Merchant Risk]])</f>
        <v>2</v>
      </c>
      <c r="S1325" t="str" cm="1">
        <f t="array" ref="S1325">_xlfn.IFS(FraudData[[#This Row],[Fraud Risk Score]]&gt;=8,"High Risk",FraudData[[#This Row],[Fraud Risk Score]]&gt;=6,"Medium Risk",TRUE,"Low Risk")</f>
        <v>Low Risk</v>
      </c>
    </row>
    <row r="1326" spans="1:19">
      <c r="A1326">
        <v>1325</v>
      </c>
      <c r="B1326">
        <v>670.34</v>
      </c>
      <c r="C1326">
        <v>17</v>
      </c>
      <c r="D1326" t="s">
        <v>49</v>
      </c>
      <c r="E1326">
        <v>0</v>
      </c>
      <c r="F1326">
        <v>0</v>
      </c>
      <c r="G1326">
        <v>54</v>
      </c>
      <c r="H1326">
        <v>2</v>
      </c>
      <c r="I1326">
        <v>68</v>
      </c>
      <c r="J1326">
        <v>0</v>
      </c>
      <c r="K1326">
        <f>_xlfn.XLOOKUP(FraudData[[#This Row],[amount]],AmountRules[Amount Min],AmountRules[Risk Points],,-1)</f>
        <v>1</v>
      </c>
      <c r="L1326">
        <f>_xlfn.XLOOKUP(FraudData[[#This Row],[transaction_hour]],TimeRules[Hour Min],TimeRules[Risk Points],,-1)</f>
        <v>0</v>
      </c>
      <c r="M1326">
        <f>_xlfn.XLOOKUP(FraudData[[#This Row],[foreign_transaction]],ForeignRules[Foreign Transaction],ForeignRules[Risk Points],0)</f>
        <v>0</v>
      </c>
      <c r="N1326">
        <f>_xlfn.XLOOKUP(FraudData[[#This Row],[location_mismatch]],Table10[Location Mismatch],Table10[Risk Points],0)</f>
        <v>0</v>
      </c>
      <c r="O1326">
        <f>_xlfn.XLOOKUP(FraudData[[#This Row],[device_trust_score]],DeviceRules[Device Min],DeviceRules[Risk Points],,-1)</f>
        <v>1</v>
      </c>
      <c r="P1326">
        <f>_xlfn.XLOOKUP(FraudData[[#This Row],[velocity_last_24h]],VelocityRules[Velocity Min],VelocityRules[Risk Points],,-1)</f>
        <v>0</v>
      </c>
      <c r="Q1326">
        <f>_xlfn.XLOOKUP(FraudData[[#This Row],[merchant_category]],MerchantRules[Merchant Category],MerchantRules[Risk Points],0)</f>
        <v>1</v>
      </c>
      <c r="R1326">
        <f>SUM(FraudData[[#This Row],[Amount Risk]:[Merchant Risk]])</f>
        <v>3</v>
      </c>
      <c r="S1326" t="str" cm="1">
        <f t="array" ref="S1326">_xlfn.IFS(FraudData[[#This Row],[Fraud Risk Score]]&gt;=8,"High Risk",FraudData[[#This Row],[Fraud Risk Score]]&gt;=6,"Medium Risk",TRUE,"Low Risk")</f>
        <v>Low Risk</v>
      </c>
    </row>
    <row r="1327" spans="1:19">
      <c r="A1327">
        <v>1326</v>
      </c>
      <c r="B1327">
        <v>73.95</v>
      </c>
      <c r="C1327">
        <v>15</v>
      </c>
      <c r="D1327" t="s">
        <v>48</v>
      </c>
      <c r="E1327">
        <v>0</v>
      </c>
      <c r="F1327">
        <v>0</v>
      </c>
      <c r="G1327">
        <v>42</v>
      </c>
      <c r="H1327">
        <v>0</v>
      </c>
      <c r="I1327">
        <v>23</v>
      </c>
      <c r="J1327">
        <v>0</v>
      </c>
      <c r="K1327">
        <f>_xlfn.XLOOKUP(FraudData[[#This Row],[amount]],AmountRules[Amount Min],AmountRules[Risk Points],,-1)</f>
        <v>0</v>
      </c>
      <c r="L1327">
        <f>_xlfn.XLOOKUP(FraudData[[#This Row],[transaction_hour]],TimeRules[Hour Min],TimeRules[Risk Points],,-1)</f>
        <v>0</v>
      </c>
      <c r="M1327">
        <f>_xlfn.XLOOKUP(FraudData[[#This Row],[foreign_transaction]],ForeignRules[Foreign Transaction],ForeignRules[Risk Points],0)</f>
        <v>0</v>
      </c>
      <c r="N1327">
        <f>_xlfn.XLOOKUP(FraudData[[#This Row],[location_mismatch]],Table10[Location Mismatch],Table10[Risk Points],0)</f>
        <v>0</v>
      </c>
      <c r="O1327">
        <f>_xlfn.XLOOKUP(FraudData[[#This Row],[device_trust_score]],DeviceRules[Device Min],DeviceRules[Risk Points],,-1)</f>
        <v>2</v>
      </c>
      <c r="P1327">
        <f>_xlfn.XLOOKUP(FraudData[[#This Row],[velocity_last_24h]],VelocityRules[Velocity Min],VelocityRules[Risk Points],,-1)</f>
        <v>0</v>
      </c>
      <c r="Q1327">
        <f>_xlfn.XLOOKUP(FraudData[[#This Row],[merchant_category]],MerchantRules[Merchant Category],MerchantRules[Risk Points],0)</f>
        <v>0</v>
      </c>
      <c r="R1327">
        <f>SUM(FraudData[[#This Row],[Amount Risk]:[Merchant Risk]])</f>
        <v>2</v>
      </c>
      <c r="S1327" t="str" cm="1">
        <f t="array" ref="S1327">_xlfn.IFS(FraudData[[#This Row],[Fraud Risk Score]]&gt;=8,"High Risk",FraudData[[#This Row],[Fraud Risk Score]]&gt;=6,"Medium Risk",TRUE,"Low Risk")</f>
        <v>Low Risk</v>
      </c>
    </row>
    <row r="1328" spans="1:19">
      <c r="A1328">
        <v>1327</v>
      </c>
      <c r="B1328">
        <v>36.19</v>
      </c>
      <c r="C1328">
        <v>16</v>
      </c>
      <c r="D1328" t="s">
        <v>46</v>
      </c>
      <c r="E1328">
        <v>0</v>
      </c>
      <c r="F1328">
        <v>0</v>
      </c>
      <c r="G1328">
        <v>69</v>
      </c>
      <c r="H1328">
        <v>2</v>
      </c>
      <c r="I1328">
        <v>36</v>
      </c>
      <c r="J1328">
        <v>0</v>
      </c>
      <c r="K1328">
        <f>_xlfn.XLOOKUP(FraudData[[#This Row],[amount]],AmountRules[Amount Min],AmountRules[Risk Points],,-1)</f>
        <v>0</v>
      </c>
      <c r="L1328">
        <f>_xlfn.XLOOKUP(FraudData[[#This Row],[transaction_hour]],TimeRules[Hour Min],TimeRules[Risk Points],,-1)</f>
        <v>0</v>
      </c>
      <c r="M1328">
        <f>_xlfn.XLOOKUP(FraudData[[#This Row],[foreign_transaction]],ForeignRules[Foreign Transaction],ForeignRules[Risk Points],0)</f>
        <v>0</v>
      </c>
      <c r="N1328">
        <f>_xlfn.XLOOKUP(FraudData[[#This Row],[location_mismatch]],Table10[Location Mismatch],Table10[Risk Points],0)</f>
        <v>0</v>
      </c>
      <c r="O1328">
        <f>_xlfn.XLOOKUP(FraudData[[#This Row],[device_trust_score]],DeviceRules[Device Min],DeviceRules[Risk Points],,-1)</f>
        <v>1</v>
      </c>
      <c r="P1328">
        <f>_xlfn.XLOOKUP(FraudData[[#This Row],[velocity_last_24h]],VelocityRules[Velocity Min],VelocityRules[Risk Points],,-1)</f>
        <v>0</v>
      </c>
      <c r="Q1328">
        <f>_xlfn.XLOOKUP(FraudData[[#This Row],[merchant_category]],MerchantRules[Merchant Category],MerchantRules[Risk Points],0)</f>
        <v>0</v>
      </c>
      <c r="R1328">
        <f>SUM(FraudData[[#This Row],[Amount Risk]:[Merchant Risk]])</f>
        <v>1</v>
      </c>
      <c r="S1328" t="str" cm="1">
        <f t="array" ref="S1328">_xlfn.IFS(FraudData[[#This Row],[Fraud Risk Score]]&gt;=8,"High Risk",FraudData[[#This Row],[Fraud Risk Score]]&gt;=6,"Medium Risk",TRUE,"Low Risk")</f>
        <v>Low Risk</v>
      </c>
    </row>
    <row r="1329" spans="1:19">
      <c r="A1329">
        <v>1328</v>
      </c>
      <c r="B1329">
        <v>280.66000000000003</v>
      </c>
      <c r="C1329">
        <v>6</v>
      </c>
      <c r="D1329" t="s">
        <v>49</v>
      </c>
      <c r="E1329">
        <v>0</v>
      </c>
      <c r="F1329">
        <v>0</v>
      </c>
      <c r="G1329">
        <v>90</v>
      </c>
      <c r="H1329">
        <v>0</v>
      </c>
      <c r="I1329">
        <v>69</v>
      </c>
      <c r="J1329">
        <v>0</v>
      </c>
      <c r="K1329">
        <f>_xlfn.XLOOKUP(FraudData[[#This Row],[amount]],AmountRules[Amount Min],AmountRules[Risk Points],,-1)</f>
        <v>0</v>
      </c>
      <c r="L1329">
        <f>_xlfn.XLOOKUP(FraudData[[#This Row],[transaction_hour]],TimeRules[Hour Min],TimeRules[Risk Points],,-1)</f>
        <v>0</v>
      </c>
      <c r="M1329">
        <f>_xlfn.XLOOKUP(FraudData[[#This Row],[foreign_transaction]],ForeignRules[Foreign Transaction],ForeignRules[Risk Points],0)</f>
        <v>0</v>
      </c>
      <c r="N1329">
        <f>_xlfn.XLOOKUP(FraudData[[#This Row],[location_mismatch]],Table10[Location Mismatch],Table10[Risk Points],0)</f>
        <v>0</v>
      </c>
      <c r="O1329">
        <f>_xlfn.XLOOKUP(FraudData[[#This Row],[device_trust_score]],DeviceRules[Device Min],DeviceRules[Risk Points],,-1)</f>
        <v>0</v>
      </c>
      <c r="P1329">
        <f>_xlfn.XLOOKUP(FraudData[[#This Row],[velocity_last_24h]],VelocityRules[Velocity Min],VelocityRules[Risk Points],,-1)</f>
        <v>0</v>
      </c>
      <c r="Q1329">
        <f>_xlfn.XLOOKUP(FraudData[[#This Row],[merchant_category]],MerchantRules[Merchant Category],MerchantRules[Risk Points],0)</f>
        <v>1</v>
      </c>
      <c r="R1329">
        <f>SUM(FraudData[[#This Row],[Amount Risk]:[Merchant Risk]])</f>
        <v>1</v>
      </c>
      <c r="S1329" t="str" cm="1">
        <f t="array" ref="S1329">_xlfn.IFS(FraudData[[#This Row],[Fraud Risk Score]]&gt;=8,"High Risk",FraudData[[#This Row],[Fraud Risk Score]]&gt;=6,"Medium Risk",TRUE,"Low Risk")</f>
        <v>Low Risk</v>
      </c>
    </row>
    <row r="1330" spans="1:19">
      <c r="A1330">
        <v>1329</v>
      </c>
      <c r="B1330">
        <v>193.5</v>
      </c>
      <c r="C1330">
        <v>11</v>
      </c>
      <c r="D1330" t="s">
        <v>49</v>
      </c>
      <c r="E1330">
        <v>0</v>
      </c>
      <c r="F1330">
        <v>0</v>
      </c>
      <c r="G1330">
        <v>35</v>
      </c>
      <c r="H1330">
        <v>0</v>
      </c>
      <c r="I1330">
        <v>35</v>
      </c>
      <c r="J1330">
        <v>0</v>
      </c>
      <c r="K1330">
        <f>_xlfn.XLOOKUP(FraudData[[#This Row],[amount]],AmountRules[Amount Min],AmountRules[Risk Points],,-1)</f>
        <v>0</v>
      </c>
      <c r="L1330">
        <f>_xlfn.XLOOKUP(FraudData[[#This Row],[transaction_hour]],TimeRules[Hour Min],TimeRules[Risk Points],,-1)</f>
        <v>0</v>
      </c>
      <c r="M1330">
        <f>_xlfn.XLOOKUP(FraudData[[#This Row],[foreign_transaction]],ForeignRules[Foreign Transaction],ForeignRules[Risk Points],0)</f>
        <v>0</v>
      </c>
      <c r="N1330">
        <f>_xlfn.XLOOKUP(FraudData[[#This Row],[location_mismatch]],Table10[Location Mismatch],Table10[Risk Points],0)</f>
        <v>0</v>
      </c>
      <c r="O1330">
        <f>_xlfn.XLOOKUP(FraudData[[#This Row],[device_trust_score]],DeviceRules[Device Min],DeviceRules[Risk Points],,-1)</f>
        <v>2</v>
      </c>
      <c r="P1330">
        <f>_xlfn.XLOOKUP(FraudData[[#This Row],[velocity_last_24h]],VelocityRules[Velocity Min],VelocityRules[Risk Points],,-1)</f>
        <v>0</v>
      </c>
      <c r="Q1330">
        <f>_xlfn.XLOOKUP(FraudData[[#This Row],[merchant_category]],MerchantRules[Merchant Category],MerchantRules[Risk Points],0)</f>
        <v>1</v>
      </c>
      <c r="R1330">
        <f>SUM(FraudData[[#This Row],[Amount Risk]:[Merchant Risk]])</f>
        <v>3</v>
      </c>
      <c r="S1330" t="str" cm="1">
        <f t="array" ref="S1330">_xlfn.IFS(FraudData[[#This Row],[Fraud Risk Score]]&gt;=8,"High Risk",FraudData[[#This Row],[Fraud Risk Score]]&gt;=6,"Medium Risk",TRUE,"Low Risk")</f>
        <v>Low Risk</v>
      </c>
    </row>
    <row r="1331" spans="1:19">
      <c r="A1331">
        <v>1330</v>
      </c>
      <c r="B1331">
        <v>124.12</v>
      </c>
      <c r="C1331">
        <v>1</v>
      </c>
      <c r="D1331" t="s">
        <v>50</v>
      </c>
      <c r="E1331">
        <v>0</v>
      </c>
      <c r="F1331">
        <v>0</v>
      </c>
      <c r="G1331">
        <v>96</v>
      </c>
      <c r="H1331">
        <v>4</v>
      </c>
      <c r="I1331">
        <v>29</v>
      </c>
      <c r="J1331">
        <v>0</v>
      </c>
      <c r="K1331">
        <f>_xlfn.XLOOKUP(FraudData[[#This Row],[amount]],AmountRules[Amount Min],AmountRules[Risk Points],,-1)</f>
        <v>0</v>
      </c>
      <c r="L1331">
        <f>_xlfn.XLOOKUP(FraudData[[#This Row],[transaction_hour]],TimeRules[Hour Min],TimeRules[Risk Points],,-1)</f>
        <v>3</v>
      </c>
      <c r="M1331">
        <f>_xlfn.XLOOKUP(FraudData[[#This Row],[foreign_transaction]],ForeignRules[Foreign Transaction],ForeignRules[Risk Points],0)</f>
        <v>0</v>
      </c>
      <c r="N1331">
        <f>_xlfn.XLOOKUP(FraudData[[#This Row],[location_mismatch]],Table10[Location Mismatch],Table10[Risk Points],0)</f>
        <v>0</v>
      </c>
      <c r="O1331">
        <f>_xlfn.XLOOKUP(FraudData[[#This Row],[device_trust_score]],DeviceRules[Device Min],DeviceRules[Risk Points],,-1)</f>
        <v>0</v>
      </c>
      <c r="P1331">
        <f>_xlfn.XLOOKUP(FraudData[[#This Row],[velocity_last_24h]],VelocityRules[Velocity Min],VelocityRules[Risk Points],,-1)</f>
        <v>0</v>
      </c>
      <c r="Q1331">
        <f>_xlfn.XLOOKUP(FraudData[[#This Row],[merchant_category]],MerchantRules[Merchant Category],MerchantRules[Risk Points],0)</f>
        <v>0</v>
      </c>
      <c r="R1331">
        <f>SUM(FraudData[[#This Row],[Amount Risk]:[Merchant Risk]])</f>
        <v>3</v>
      </c>
      <c r="S1331" t="str" cm="1">
        <f t="array" ref="S1331">_xlfn.IFS(FraudData[[#This Row],[Fraud Risk Score]]&gt;=8,"High Risk",FraudData[[#This Row],[Fraud Risk Score]]&gt;=6,"Medium Risk",TRUE,"Low Risk")</f>
        <v>Low Risk</v>
      </c>
    </row>
    <row r="1332" spans="1:19">
      <c r="A1332">
        <v>1331</v>
      </c>
      <c r="B1332">
        <v>145.88999999999999</v>
      </c>
      <c r="C1332">
        <v>9</v>
      </c>
      <c r="D1332" t="s">
        <v>48</v>
      </c>
      <c r="E1332">
        <v>0</v>
      </c>
      <c r="F1332">
        <v>0</v>
      </c>
      <c r="G1332">
        <v>91</v>
      </c>
      <c r="H1332">
        <v>2</v>
      </c>
      <c r="I1332">
        <v>60</v>
      </c>
      <c r="J1332">
        <v>0</v>
      </c>
      <c r="K1332">
        <f>_xlfn.XLOOKUP(FraudData[[#This Row],[amount]],AmountRules[Amount Min],AmountRules[Risk Points],,-1)</f>
        <v>0</v>
      </c>
      <c r="L1332">
        <f>_xlfn.XLOOKUP(FraudData[[#This Row],[transaction_hour]],TimeRules[Hour Min],TimeRules[Risk Points],,-1)</f>
        <v>0</v>
      </c>
      <c r="M1332">
        <f>_xlfn.XLOOKUP(FraudData[[#This Row],[foreign_transaction]],ForeignRules[Foreign Transaction],ForeignRules[Risk Points],0)</f>
        <v>0</v>
      </c>
      <c r="N1332">
        <f>_xlfn.XLOOKUP(FraudData[[#This Row],[location_mismatch]],Table10[Location Mismatch],Table10[Risk Points],0)</f>
        <v>0</v>
      </c>
      <c r="O1332">
        <f>_xlfn.XLOOKUP(FraudData[[#This Row],[device_trust_score]],DeviceRules[Device Min],DeviceRules[Risk Points],,-1)</f>
        <v>0</v>
      </c>
      <c r="P1332">
        <f>_xlfn.XLOOKUP(FraudData[[#This Row],[velocity_last_24h]],VelocityRules[Velocity Min],VelocityRules[Risk Points],,-1)</f>
        <v>0</v>
      </c>
      <c r="Q1332">
        <f>_xlfn.XLOOKUP(FraudData[[#This Row],[merchant_category]],MerchantRules[Merchant Category],MerchantRules[Risk Points],0)</f>
        <v>0</v>
      </c>
      <c r="R1332">
        <f>SUM(FraudData[[#This Row],[Amount Risk]:[Merchant Risk]])</f>
        <v>0</v>
      </c>
      <c r="S1332" t="str" cm="1">
        <f t="array" ref="S1332">_xlfn.IFS(FraudData[[#This Row],[Fraud Risk Score]]&gt;=8,"High Risk",FraudData[[#This Row],[Fraud Risk Score]]&gt;=6,"Medium Risk",TRUE,"Low Risk")</f>
        <v>Low Risk</v>
      </c>
    </row>
    <row r="1333" spans="1:19">
      <c r="A1333">
        <v>1332</v>
      </c>
      <c r="B1333">
        <v>228.62</v>
      </c>
      <c r="C1333">
        <v>4</v>
      </c>
      <c r="D1333" t="s">
        <v>49</v>
      </c>
      <c r="E1333">
        <v>0</v>
      </c>
      <c r="F1333">
        <v>0</v>
      </c>
      <c r="G1333">
        <v>39</v>
      </c>
      <c r="H1333">
        <v>1</v>
      </c>
      <c r="I1333">
        <v>64</v>
      </c>
      <c r="J1333">
        <v>0</v>
      </c>
      <c r="K1333">
        <f>_xlfn.XLOOKUP(FraudData[[#This Row],[amount]],AmountRules[Amount Min],AmountRules[Risk Points],,-1)</f>
        <v>0</v>
      </c>
      <c r="L1333">
        <f>_xlfn.XLOOKUP(FraudData[[#This Row],[transaction_hour]],TimeRules[Hour Min],TimeRules[Risk Points],,-1)</f>
        <v>0</v>
      </c>
      <c r="M1333">
        <f>_xlfn.XLOOKUP(FraudData[[#This Row],[foreign_transaction]],ForeignRules[Foreign Transaction],ForeignRules[Risk Points],0)</f>
        <v>0</v>
      </c>
      <c r="N1333">
        <f>_xlfn.XLOOKUP(FraudData[[#This Row],[location_mismatch]],Table10[Location Mismatch],Table10[Risk Points],0)</f>
        <v>0</v>
      </c>
      <c r="O1333">
        <f>_xlfn.XLOOKUP(FraudData[[#This Row],[device_trust_score]],DeviceRules[Device Min],DeviceRules[Risk Points],,-1)</f>
        <v>2</v>
      </c>
      <c r="P1333">
        <f>_xlfn.XLOOKUP(FraudData[[#This Row],[velocity_last_24h]],VelocityRules[Velocity Min],VelocityRules[Risk Points],,-1)</f>
        <v>0</v>
      </c>
      <c r="Q1333">
        <f>_xlfn.XLOOKUP(FraudData[[#This Row],[merchant_category]],MerchantRules[Merchant Category],MerchantRules[Risk Points],0)</f>
        <v>1</v>
      </c>
      <c r="R1333">
        <f>SUM(FraudData[[#This Row],[Amount Risk]:[Merchant Risk]])</f>
        <v>3</v>
      </c>
      <c r="S1333" t="str" cm="1">
        <f t="array" ref="S1333">_xlfn.IFS(FraudData[[#This Row],[Fraud Risk Score]]&gt;=8,"High Risk",FraudData[[#This Row],[Fraud Risk Score]]&gt;=6,"Medium Risk",TRUE,"Low Risk")</f>
        <v>Low Risk</v>
      </c>
    </row>
    <row r="1334" spans="1:19">
      <c r="A1334">
        <v>1333</v>
      </c>
      <c r="B1334">
        <v>46.68</v>
      </c>
      <c r="C1334">
        <v>20</v>
      </c>
      <c r="D1334" t="s">
        <v>46</v>
      </c>
      <c r="E1334">
        <v>0</v>
      </c>
      <c r="F1334">
        <v>0</v>
      </c>
      <c r="G1334">
        <v>64</v>
      </c>
      <c r="H1334">
        <v>1</v>
      </c>
      <c r="I1334">
        <v>54</v>
      </c>
      <c r="J1334">
        <v>0</v>
      </c>
      <c r="K1334">
        <f>_xlfn.XLOOKUP(FraudData[[#This Row],[amount]],AmountRules[Amount Min],AmountRules[Risk Points],,-1)</f>
        <v>0</v>
      </c>
      <c r="L1334">
        <f>_xlfn.XLOOKUP(FraudData[[#This Row],[transaction_hour]],TimeRules[Hour Min],TimeRules[Risk Points],,-1)</f>
        <v>0</v>
      </c>
      <c r="M1334">
        <f>_xlfn.XLOOKUP(FraudData[[#This Row],[foreign_transaction]],ForeignRules[Foreign Transaction],ForeignRules[Risk Points],0)</f>
        <v>0</v>
      </c>
      <c r="N1334">
        <f>_xlfn.XLOOKUP(FraudData[[#This Row],[location_mismatch]],Table10[Location Mismatch],Table10[Risk Points],0)</f>
        <v>0</v>
      </c>
      <c r="O1334">
        <f>_xlfn.XLOOKUP(FraudData[[#This Row],[device_trust_score]],DeviceRules[Device Min],DeviceRules[Risk Points],,-1)</f>
        <v>1</v>
      </c>
      <c r="P1334">
        <f>_xlfn.XLOOKUP(FraudData[[#This Row],[velocity_last_24h]],VelocityRules[Velocity Min],VelocityRules[Risk Points],,-1)</f>
        <v>0</v>
      </c>
      <c r="Q1334">
        <f>_xlfn.XLOOKUP(FraudData[[#This Row],[merchant_category]],MerchantRules[Merchant Category],MerchantRules[Risk Points],0)</f>
        <v>0</v>
      </c>
      <c r="R1334">
        <f>SUM(FraudData[[#This Row],[Amount Risk]:[Merchant Risk]])</f>
        <v>1</v>
      </c>
      <c r="S1334" t="str" cm="1">
        <f t="array" ref="S1334">_xlfn.IFS(FraudData[[#This Row],[Fraud Risk Score]]&gt;=8,"High Risk",FraudData[[#This Row],[Fraud Risk Score]]&gt;=6,"Medium Risk",TRUE,"Low Risk")</f>
        <v>Low Risk</v>
      </c>
    </row>
    <row r="1335" spans="1:19">
      <c r="A1335">
        <v>1334</v>
      </c>
      <c r="B1335">
        <v>1009.55</v>
      </c>
      <c r="C1335">
        <v>2</v>
      </c>
      <c r="D1335" t="s">
        <v>49</v>
      </c>
      <c r="E1335">
        <v>0</v>
      </c>
      <c r="F1335">
        <v>0</v>
      </c>
      <c r="G1335">
        <v>37</v>
      </c>
      <c r="H1335">
        <v>0</v>
      </c>
      <c r="I1335">
        <v>27</v>
      </c>
      <c r="J1335">
        <v>1</v>
      </c>
      <c r="K1335">
        <f>_xlfn.XLOOKUP(FraudData[[#This Row],[amount]],AmountRules[Amount Min],AmountRules[Risk Points],,-1)</f>
        <v>3</v>
      </c>
      <c r="L1335">
        <f>_xlfn.XLOOKUP(FraudData[[#This Row],[transaction_hour]],TimeRules[Hour Min],TimeRules[Risk Points],,-1)</f>
        <v>3</v>
      </c>
      <c r="M1335">
        <f>_xlfn.XLOOKUP(FraudData[[#This Row],[foreign_transaction]],ForeignRules[Foreign Transaction],ForeignRules[Risk Points],0)</f>
        <v>0</v>
      </c>
      <c r="N1335">
        <f>_xlfn.XLOOKUP(FraudData[[#This Row],[location_mismatch]],Table10[Location Mismatch],Table10[Risk Points],0)</f>
        <v>0</v>
      </c>
      <c r="O1335">
        <f>_xlfn.XLOOKUP(FraudData[[#This Row],[device_trust_score]],DeviceRules[Device Min],DeviceRules[Risk Points],,-1)</f>
        <v>2</v>
      </c>
      <c r="P1335">
        <f>_xlfn.XLOOKUP(FraudData[[#This Row],[velocity_last_24h]],VelocityRules[Velocity Min],VelocityRules[Risk Points],,-1)</f>
        <v>0</v>
      </c>
      <c r="Q1335">
        <f>_xlfn.XLOOKUP(FraudData[[#This Row],[merchant_category]],MerchantRules[Merchant Category],MerchantRules[Risk Points],0)</f>
        <v>1</v>
      </c>
      <c r="R1335">
        <f>SUM(FraudData[[#This Row],[Amount Risk]:[Merchant Risk]])</f>
        <v>9</v>
      </c>
      <c r="S1335" t="str" cm="1">
        <f t="array" ref="S1335">_xlfn.IFS(FraudData[[#This Row],[Fraud Risk Score]]&gt;=8,"High Risk",FraudData[[#This Row],[Fraud Risk Score]]&gt;=6,"Medium Risk",TRUE,"Low Risk")</f>
        <v>High Risk</v>
      </c>
    </row>
    <row r="1336" spans="1:19">
      <c r="A1336">
        <v>1335</v>
      </c>
      <c r="B1336">
        <v>662.52</v>
      </c>
      <c r="C1336">
        <v>18</v>
      </c>
      <c r="D1336" t="s">
        <v>47</v>
      </c>
      <c r="E1336">
        <v>0</v>
      </c>
      <c r="F1336">
        <v>0</v>
      </c>
      <c r="G1336">
        <v>57</v>
      </c>
      <c r="H1336">
        <v>3</v>
      </c>
      <c r="I1336">
        <v>40</v>
      </c>
      <c r="J1336">
        <v>0</v>
      </c>
      <c r="K1336">
        <f>_xlfn.XLOOKUP(FraudData[[#This Row],[amount]],AmountRules[Amount Min],AmountRules[Risk Points],,-1)</f>
        <v>1</v>
      </c>
      <c r="L1336">
        <f>_xlfn.XLOOKUP(FraudData[[#This Row],[transaction_hour]],TimeRules[Hour Min],TimeRules[Risk Points],,-1)</f>
        <v>0</v>
      </c>
      <c r="M1336">
        <f>_xlfn.XLOOKUP(FraudData[[#This Row],[foreign_transaction]],ForeignRules[Foreign Transaction],ForeignRules[Risk Points],0)</f>
        <v>0</v>
      </c>
      <c r="N1336">
        <f>_xlfn.XLOOKUP(FraudData[[#This Row],[location_mismatch]],Table10[Location Mismatch],Table10[Risk Points],0)</f>
        <v>0</v>
      </c>
      <c r="O1336">
        <f>_xlfn.XLOOKUP(FraudData[[#This Row],[device_trust_score]],DeviceRules[Device Min],DeviceRules[Risk Points],,-1)</f>
        <v>1</v>
      </c>
      <c r="P1336">
        <f>_xlfn.XLOOKUP(FraudData[[#This Row],[velocity_last_24h]],VelocityRules[Velocity Min],VelocityRules[Risk Points],,-1)</f>
        <v>0</v>
      </c>
      <c r="Q1336">
        <f>_xlfn.XLOOKUP(FraudData[[#This Row],[merchant_category]],MerchantRules[Merchant Category],MerchantRules[Risk Points],0)</f>
        <v>0</v>
      </c>
      <c r="R1336">
        <f>SUM(FraudData[[#This Row],[Amount Risk]:[Merchant Risk]])</f>
        <v>2</v>
      </c>
      <c r="S1336" t="str" cm="1">
        <f t="array" ref="S1336">_xlfn.IFS(FraudData[[#This Row],[Fraud Risk Score]]&gt;=8,"High Risk",FraudData[[#This Row],[Fraud Risk Score]]&gt;=6,"Medium Risk",TRUE,"Low Risk")</f>
        <v>Low Risk</v>
      </c>
    </row>
    <row r="1337" spans="1:19">
      <c r="A1337">
        <v>1336</v>
      </c>
      <c r="B1337">
        <v>189.14</v>
      </c>
      <c r="C1337">
        <v>12</v>
      </c>
      <c r="D1337" t="s">
        <v>48</v>
      </c>
      <c r="E1337">
        <v>0</v>
      </c>
      <c r="F1337">
        <v>0</v>
      </c>
      <c r="G1337">
        <v>26</v>
      </c>
      <c r="H1337">
        <v>1</v>
      </c>
      <c r="I1337">
        <v>35</v>
      </c>
      <c r="J1337">
        <v>0</v>
      </c>
      <c r="K1337">
        <f>_xlfn.XLOOKUP(FraudData[[#This Row],[amount]],AmountRules[Amount Min],AmountRules[Risk Points],,-1)</f>
        <v>0</v>
      </c>
      <c r="L1337">
        <f>_xlfn.XLOOKUP(FraudData[[#This Row],[transaction_hour]],TimeRules[Hour Min],TimeRules[Risk Points],,-1)</f>
        <v>0</v>
      </c>
      <c r="M1337">
        <f>_xlfn.XLOOKUP(FraudData[[#This Row],[foreign_transaction]],ForeignRules[Foreign Transaction],ForeignRules[Risk Points],0)</f>
        <v>0</v>
      </c>
      <c r="N1337">
        <f>_xlfn.XLOOKUP(FraudData[[#This Row],[location_mismatch]],Table10[Location Mismatch],Table10[Risk Points],0)</f>
        <v>0</v>
      </c>
      <c r="O1337">
        <f>_xlfn.XLOOKUP(FraudData[[#This Row],[device_trust_score]],DeviceRules[Device Min],DeviceRules[Risk Points],,-1)</f>
        <v>3</v>
      </c>
      <c r="P1337">
        <f>_xlfn.XLOOKUP(FraudData[[#This Row],[velocity_last_24h]],VelocityRules[Velocity Min],VelocityRules[Risk Points],,-1)</f>
        <v>0</v>
      </c>
      <c r="Q1337">
        <f>_xlfn.XLOOKUP(FraudData[[#This Row],[merchant_category]],MerchantRules[Merchant Category],MerchantRules[Risk Points],0)</f>
        <v>0</v>
      </c>
      <c r="R1337">
        <f>SUM(FraudData[[#This Row],[Amount Risk]:[Merchant Risk]])</f>
        <v>3</v>
      </c>
      <c r="S1337" t="str" cm="1">
        <f t="array" ref="S1337">_xlfn.IFS(FraudData[[#This Row],[Fraud Risk Score]]&gt;=8,"High Risk",FraudData[[#This Row],[Fraud Risk Score]]&gt;=6,"Medium Risk",TRUE,"Low Risk")</f>
        <v>Low Risk</v>
      </c>
    </row>
    <row r="1338" spans="1:19">
      <c r="A1338">
        <v>1337</v>
      </c>
      <c r="B1338">
        <v>40.06</v>
      </c>
      <c r="C1338">
        <v>11</v>
      </c>
      <c r="D1338" t="s">
        <v>49</v>
      </c>
      <c r="E1338">
        <v>0</v>
      </c>
      <c r="F1338">
        <v>0</v>
      </c>
      <c r="G1338">
        <v>58</v>
      </c>
      <c r="H1338">
        <v>1</v>
      </c>
      <c r="I1338">
        <v>38</v>
      </c>
      <c r="J1338">
        <v>0</v>
      </c>
      <c r="K1338">
        <f>_xlfn.XLOOKUP(FraudData[[#This Row],[amount]],AmountRules[Amount Min],AmountRules[Risk Points],,-1)</f>
        <v>0</v>
      </c>
      <c r="L1338">
        <f>_xlfn.XLOOKUP(FraudData[[#This Row],[transaction_hour]],TimeRules[Hour Min],TimeRules[Risk Points],,-1)</f>
        <v>0</v>
      </c>
      <c r="M1338">
        <f>_xlfn.XLOOKUP(FraudData[[#This Row],[foreign_transaction]],ForeignRules[Foreign Transaction],ForeignRules[Risk Points],0)</f>
        <v>0</v>
      </c>
      <c r="N1338">
        <f>_xlfn.XLOOKUP(FraudData[[#This Row],[location_mismatch]],Table10[Location Mismatch],Table10[Risk Points],0)</f>
        <v>0</v>
      </c>
      <c r="O1338">
        <f>_xlfn.XLOOKUP(FraudData[[#This Row],[device_trust_score]],DeviceRules[Device Min],DeviceRules[Risk Points],,-1)</f>
        <v>1</v>
      </c>
      <c r="P1338">
        <f>_xlfn.XLOOKUP(FraudData[[#This Row],[velocity_last_24h]],VelocityRules[Velocity Min],VelocityRules[Risk Points],,-1)</f>
        <v>0</v>
      </c>
      <c r="Q1338">
        <f>_xlfn.XLOOKUP(FraudData[[#This Row],[merchant_category]],MerchantRules[Merchant Category],MerchantRules[Risk Points],0)</f>
        <v>1</v>
      </c>
      <c r="R1338">
        <f>SUM(FraudData[[#This Row],[Amount Risk]:[Merchant Risk]])</f>
        <v>2</v>
      </c>
      <c r="S1338" t="str" cm="1">
        <f t="array" ref="S1338">_xlfn.IFS(FraudData[[#This Row],[Fraud Risk Score]]&gt;=8,"High Risk",FraudData[[#This Row],[Fraud Risk Score]]&gt;=6,"Medium Risk",TRUE,"Low Risk")</f>
        <v>Low Risk</v>
      </c>
    </row>
    <row r="1339" spans="1:19">
      <c r="A1339">
        <v>1338</v>
      </c>
      <c r="B1339">
        <v>205.23</v>
      </c>
      <c r="C1339">
        <v>2</v>
      </c>
      <c r="D1339" t="s">
        <v>48</v>
      </c>
      <c r="E1339">
        <v>0</v>
      </c>
      <c r="F1339">
        <v>0</v>
      </c>
      <c r="G1339">
        <v>40</v>
      </c>
      <c r="H1339">
        <v>4</v>
      </c>
      <c r="I1339">
        <v>64</v>
      </c>
      <c r="J1339">
        <v>0</v>
      </c>
      <c r="K1339">
        <f>_xlfn.XLOOKUP(FraudData[[#This Row],[amount]],AmountRules[Amount Min],AmountRules[Risk Points],,-1)</f>
        <v>0</v>
      </c>
      <c r="L1339">
        <f>_xlfn.XLOOKUP(FraudData[[#This Row],[transaction_hour]],TimeRules[Hour Min],TimeRules[Risk Points],,-1)</f>
        <v>3</v>
      </c>
      <c r="M1339">
        <f>_xlfn.XLOOKUP(FraudData[[#This Row],[foreign_transaction]],ForeignRules[Foreign Transaction],ForeignRules[Risk Points],0)</f>
        <v>0</v>
      </c>
      <c r="N1339">
        <f>_xlfn.XLOOKUP(FraudData[[#This Row],[location_mismatch]],Table10[Location Mismatch],Table10[Risk Points],0)</f>
        <v>0</v>
      </c>
      <c r="O1339">
        <f>_xlfn.XLOOKUP(FraudData[[#This Row],[device_trust_score]],DeviceRules[Device Min],DeviceRules[Risk Points],,-1)</f>
        <v>2</v>
      </c>
      <c r="P1339">
        <f>_xlfn.XLOOKUP(FraudData[[#This Row],[velocity_last_24h]],VelocityRules[Velocity Min],VelocityRules[Risk Points],,-1)</f>
        <v>0</v>
      </c>
      <c r="Q1339">
        <f>_xlfn.XLOOKUP(FraudData[[#This Row],[merchant_category]],MerchantRules[Merchant Category],MerchantRules[Risk Points],0)</f>
        <v>0</v>
      </c>
      <c r="R1339">
        <f>SUM(FraudData[[#This Row],[Amount Risk]:[Merchant Risk]])</f>
        <v>5</v>
      </c>
      <c r="S1339" t="str" cm="1">
        <f t="array" ref="S1339">_xlfn.IFS(FraudData[[#This Row],[Fraud Risk Score]]&gt;=8,"High Risk",FraudData[[#This Row],[Fraud Risk Score]]&gt;=6,"Medium Risk",TRUE,"Low Risk")</f>
        <v>Low Risk</v>
      </c>
    </row>
    <row r="1340" spans="1:19">
      <c r="A1340">
        <v>1339</v>
      </c>
      <c r="B1340">
        <v>13.49</v>
      </c>
      <c r="C1340">
        <v>5</v>
      </c>
      <c r="D1340" t="s">
        <v>49</v>
      </c>
      <c r="E1340">
        <v>1</v>
      </c>
      <c r="F1340">
        <v>0</v>
      </c>
      <c r="G1340">
        <v>38</v>
      </c>
      <c r="H1340">
        <v>6</v>
      </c>
      <c r="I1340">
        <v>30</v>
      </c>
      <c r="J1340">
        <v>1</v>
      </c>
      <c r="K1340">
        <f>_xlfn.XLOOKUP(FraudData[[#This Row],[amount]],AmountRules[Amount Min],AmountRules[Risk Points],,-1)</f>
        <v>0</v>
      </c>
      <c r="L1340">
        <f>_xlfn.XLOOKUP(FraudData[[#This Row],[transaction_hour]],TimeRules[Hour Min],TimeRules[Risk Points],,-1)</f>
        <v>0</v>
      </c>
      <c r="M1340">
        <f>_xlfn.XLOOKUP(FraudData[[#This Row],[foreign_transaction]],ForeignRules[Foreign Transaction],ForeignRules[Risk Points],0)</f>
        <v>3</v>
      </c>
      <c r="N1340">
        <f>_xlfn.XLOOKUP(FraudData[[#This Row],[location_mismatch]],Table10[Location Mismatch],Table10[Risk Points],0)</f>
        <v>0</v>
      </c>
      <c r="O1340">
        <f>_xlfn.XLOOKUP(FraudData[[#This Row],[device_trust_score]],DeviceRules[Device Min],DeviceRules[Risk Points],,-1)</f>
        <v>2</v>
      </c>
      <c r="P1340">
        <f>_xlfn.XLOOKUP(FraudData[[#This Row],[velocity_last_24h]],VelocityRules[Velocity Min],VelocityRules[Risk Points],,-1)</f>
        <v>3</v>
      </c>
      <c r="Q1340">
        <f>_xlfn.XLOOKUP(FraudData[[#This Row],[merchant_category]],MerchantRules[Merchant Category],MerchantRules[Risk Points],0)</f>
        <v>1</v>
      </c>
      <c r="R1340">
        <f>SUM(FraudData[[#This Row],[Amount Risk]:[Merchant Risk]])</f>
        <v>9</v>
      </c>
      <c r="S1340" t="str" cm="1">
        <f t="array" ref="S1340">_xlfn.IFS(FraudData[[#This Row],[Fraud Risk Score]]&gt;=8,"High Risk",FraudData[[#This Row],[Fraud Risk Score]]&gt;=6,"Medium Risk",TRUE,"Low Risk")</f>
        <v>High Risk</v>
      </c>
    </row>
    <row r="1341" spans="1:19">
      <c r="A1341">
        <v>1340</v>
      </c>
      <c r="B1341">
        <v>5.6</v>
      </c>
      <c r="C1341">
        <v>13</v>
      </c>
      <c r="D1341" t="s">
        <v>46</v>
      </c>
      <c r="E1341">
        <v>0</v>
      </c>
      <c r="F1341">
        <v>0</v>
      </c>
      <c r="G1341">
        <v>70</v>
      </c>
      <c r="H1341">
        <v>4</v>
      </c>
      <c r="I1341">
        <v>19</v>
      </c>
      <c r="J1341">
        <v>0</v>
      </c>
      <c r="K1341">
        <f>_xlfn.XLOOKUP(FraudData[[#This Row],[amount]],AmountRules[Amount Min],AmountRules[Risk Points],,-1)</f>
        <v>0</v>
      </c>
      <c r="L1341">
        <f>_xlfn.XLOOKUP(FraudData[[#This Row],[transaction_hour]],TimeRules[Hour Min],TimeRules[Risk Points],,-1)</f>
        <v>0</v>
      </c>
      <c r="M1341">
        <f>_xlfn.XLOOKUP(FraudData[[#This Row],[foreign_transaction]],ForeignRules[Foreign Transaction],ForeignRules[Risk Points],0)</f>
        <v>0</v>
      </c>
      <c r="N1341">
        <f>_xlfn.XLOOKUP(FraudData[[#This Row],[location_mismatch]],Table10[Location Mismatch],Table10[Risk Points],0)</f>
        <v>0</v>
      </c>
      <c r="O1341">
        <f>_xlfn.XLOOKUP(FraudData[[#This Row],[device_trust_score]],DeviceRules[Device Min],DeviceRules[Risk Points],,-1)</f>
        <v>0</v>
      </c>
      <c r="P1341">
        <f>_xlfn.XLOOKUP(FraudData[[#This Row],[velocity_last_24h]],VelocityRules[Velocity Min],VelocityRules[Risk Points],,-1)</f>
        <v>0</v>
      </c>
      <c r="Q1341">
        <f>_xlfn.XLOOKUP(FraudData[[#This Row],[merchant_category]],MerchantRules[Merchant Category],MerchantRules[Risk Points],0)</f>
        <v>0</v>
      </c>
      <c r="R1341">
        <f>SUM(FraudData[[#This Row],[Amount Risk]:[Merchant Risk]])</f>
        <v>0</v>
      </c>
      <c r="S1341" t="str" cm="1">
        <f t="array" ref="S1341">_xlfn.IFS(FraudData[[#This Row],[Fraud Risk Score]]&gt;=8,"High Risk",FraudData[[#This Row],[Fraud Risk Score]]&gt;=6,"Medium Risk",TRUE,"Low Risk")</f>
        <v>Low Risk</v>
      </c>
    </row>
    <row r="1342" spans="1:19">
      <c r="A1342">
        <v>1341</v>
      </c>
      <c r="B1342">
        <v>53.64</v>
      </c>
      <c r="C1342">
        <v>3</v>
      </c>
      <c r="D1342" t="s">
        <v>46</v>
      </c>
      <c r="E1342">
        <v>0</v>
      </c>
      <c r="F1342">
        <v>0</v>
      </c>
      <c r="G1342">
        <v>74</v>
      </c>
      <c r="H1342">
        <v>1</v>
      </c>
      <c r="I1342">
        <v>19</v>
      </c>
      <c r="J1342">
        <v>0</v>
      </c>
      <c r="K1342">
        <f>_xlfn.XLOOKUP(FraudData[[#This Row],[amount]],AmountRules[Amount Min],AmountRules[Risk Points],,-1)</f>
        <v>0</v>
      </c>
      <c r="L1342">
        <f>_xlfn.XLOOKUP(FraudData[[#This Row],[transaction_hour]],TimeRules[Hour Min],TimeRules[Risk Points],,-1)</f>
        <v>3</v>
      </c>
      <c r="M1342">
        <f>_xlfn.XLOOKUP(FraudData[[#This Row],[foreign_transaction]],ForeignRules[Foreign Transaction],ForeignRules[Risk Points],0)</f>
        <v>0</v>
      </c>
      <c r="N1342">
        <f>_xlfn.XLOOKUP(FraudData[[#This Row],[location_mismatch]],Table10[Location Mismatch],Table10[Risk Points],0)</f>
        <v>0</v>
      </c>
      <c r="O1342">
        <f>_xlfn.XLOOKUP(FraudData[[#This Row],[device_trust_score]],DeviceRules[Device Min],DeviceRules[Risk Points],,-1)</f>
        <v>0</v>
      </c>
      <c r="P1342">
        <f>_xlfn.XLOOKUP(FraudData[[#This Row],[velocity_last_24h]],VelocityRules[Velocity Min],VelocityRules[Risk Points],,-1)</f>
        <v>0</v>
      </c>
      <c r="Q1342">
        <f>_xlfn.XLOOKUP(FraudData[[#This Row],[merchant_category]],MerchantRules[Merchant Category],MerchantRules[Risk Points],0)</f>
        <v>0</v>
      </c>
      <c r="R1342">
        <f>SUM(FraudData[[#This Row],[Amount Risk]:[Merchant Risk]])</f>
        <v>3</v>
      </c>
      <c r="S1342" t="str" cm="1">
        <f t="array" ref="S1342">_xlfn.IFS(FraudData[[#This Row],[Fraud Risk Score]]&gt;=8,"High Risk",FraudData[[#This Row],[Fraud Risk Score]]&gt;=6,"Medium Risk",TRUE,"Low Risk")</f>
        <v>Low Risk</v>
      </c>
    </row>
    <row r="1343" spans="1:19">
      <c r="A1343">
        <v>1342</v>
      </c>
      <c r="B1343">
        <v>111.79</v>
      </c>
      <c r="C1343">
        <v>12</v>
      </c>
      <c r="D1343" t="s">
        <v>48</v>
      </c>
      <c r="E1343">
        <v>0</v>
      </c>
      <c r="F1343">
        <v>0</v>
      </c>
      <c r="G1343">
        <v>29</v>
      </c>
      <c r="H1343">
        <v>2</v>
      </c>
      <c r="I1343">
        <v>35</v>
      </c>
      <c r="J1343">
        <v>0</v>
      </c>
      <c r="K1343">
        <f>_xlfn.XLOOKUP(FraudData[[#This Row],[amount]],AmountRules[Amount Min],AmountRules[Risk Points],,-1)</f>
        <v>0</v>
      </c>
      <c r="L1343">
        <f>_xlfn.XLOOKUP(FraudData[[#This Row],[transaction_hour]],TimeRules[Hour Min],TimeRules[Risk Points],,-1)</f>
        <v>0</v>
      </c>
      <c r="M1343">
        <f>_xlfn.XLOOKUP(FraudData[[#This Row],[foreign_transaction]],ForeignRules[Foreign Transaction],ForeignRules[Risk Points],0)</f>
        <v>0</v>
      </c>
      <c r="N1343">
        <f>_xlfn.XLOOKUP(FraudData[[#This Row],[location_mismatch]],Table10[Location Mismatch],Table10[Risk Points],0)</f>
        <v>0</v>
      </c>
      <c r="O1343">
        <f>_xlfn.XLOOKUP(FraudData[[#This Row],[device_trust_score]],DeviceRules[Device Min],DeviceRules[Risk Points],,-1)</f>
        <v>3</v>
      </c>
      <c r="P1343">
        <f>_xlfn.XLOOKUP(FraudData[[#This Row],[velocity_last_24h]],VelocityRules[Velocity Min],VelocityRules[Risk Points],,-1)</f>
        <v>0</v>
      </c>
      <c r="Q1343">
        <f>_xlfn.XLOOKUP(FraudData[[#This Row],[merchant_category]],MerchantRules[Merchant Category],MerchantRules[Risk Points],0)</f>
        <v>0</v>
      </c>
      <c r="R1343">
        <f>SUM(FraudData[[#This Row],[Amount Risk]:[Merchant Risk]])</f>
        <v>3</v>
      </c>
      <c r="S1343" t="str" cm="1">
        <f t="array" ref="S1343">_xlfn.IFS(FraudData[[#This Row],[Fraud Risk Score]]&gt;=8,"High Risk",FraudData[[#This Row],[Fraud Risk Score]]&gt;=6,"Medium Risk",TRUE,"Low Risk")</f>
        <v>Low Risk</v>
      </c>
    </row>
    <row r="1344" spans="1:19">
      <c r="A1344">
        <v>1343</v>
      </c>
      <c r="B1344">
        <v>364.86</v>
      </c>
      <c r="C1344">
        <v>18</v>
      </c>
      <c r="D1344" t="s">
        <v>50</v>
      </c>
      <c r="E1344">
        <v>0</v>
      </c>
      <c r="F1344">
        <v>0</v>
      </c>
      <c r="G1344">
        <v>67</v>
      </c>
      <c r="H1344">
        <v>2</v>
      </c>
      <c r="I1344">
        <v>52</v>
      </c>
      <c r="J1344">
        <v>0</v>
      </c>
      <c r="K1344">
        <f>_xlfn.XLOOKUP(FraudData[[#This Row],[amount]],AmountRules[Amount Min],AmountRules[Risk Points],,-1)</f>
        <v>0</v>
      </c>
      <c r="L1344">
        <f>_xlfn.XLOOKUP(FraudData[[#This Row],[transaction_hour]],TimeRules[Hour Min],TimeRules[Risk Points],,-1)</f>
        <v>0</v>
      </c>
      <c r="M1344">
        <f>_xlfn.XLOOKUP(FraudData[[#This Row],[foreign_transaction]],ForeignRules[Foreign Transaction],ForeignRules[Risk Points],0)</f>
        <v>0</v>
      </c>
      <c r="N1344">
        <f>_xlfn.XLOOKUP(FraudData[[#This Row],[location_mismatch]],Table10[Location Mismatch],Table10[Risk Points],0)</f>
        <v>0</v>
      </c>
      <c r="O1344">
        <f>_xlfn.XLOOKUP(FraudData[[#This Row],[device_trust_score]],DeviceRules[Device Min],DeviceRules[Risk Points],,-1)</f>
        <v>1</v>
      </c>
      <c r="P1344">
        <f>_xlfn.XLOOKUP(FraudData[[#This Row],[velocity_last_24h]],VelocityRules[Velocity Min],VelocityRules[Risk Points],,-1)</f>
        <v>0</v>
      </c>
      <c r="Q1344">
        <f>_xlfn.XLOOKUP(FraudData[[#This Row],[merchant_category]],MerchantRules[Merchant Category],MerchantRules[Risk Points],0)</f>
        <v>0</v>
      </c>
      <c r="R1344">
        <f>SUM(FraudData[[#This Row],[Amount Risk]:[Merchant Risk]])</f>
        <v>1</v>
      </c>
      <c r="S1344" t="str" cm="1">
        <f t="array" ref="S1344">_xlfn.IFS(FraudData[[#This Row],[Fraud Risk Score]]&gt;=8,"High Risk",FraudData[[#This Row],[Fraud Risk Score]]&gt;=6,"Medium Risk",TRUE,"Low Risk")</f>
        <v>Low Risk</v>
      </c>
    </row>
    <row r="1345" spans="1:19">
      <c r="A1345">
        <v>1344</v>
      </c>
      <c r="B1345">
        <v>233.8</v>
      </c>
      <c r="C1345">
        <v>17</v>
      </c>
      <c r="D1345" t="s">
        <v>50</v>
      </c>
      <c r="E1345">
        <v>0</v>
      </c>
      <c r="F1345">
        <v>0</v>
      </c>
      <c r="G1345">
        <v>42</v>
      </c>
      <c r="H1345">
        <v>2</v>
      </c>
      <c r="I1345">
        <v>65</v>
      </c>
      <c r="J1345">
        <v>0</v>
      </c>
      <c r="K1345">
        <f>_xlfn.XLOOKUP(FraudData[[#This Row],[amount]],AmountRules[Amount Min],AmountRules[Risk Points],,-1)</f>
        <v>0</v>
      </c>
      <c r="L1345">
        <f>_xlfn.XLOOKUP(FraudData[[#This Row],[transaction_hour]],TimeRules[Hour Min],TimeRules[Risk Points],,-1)</f>
        <v>0</v>
      </c>
      <c r="M1345">
        <f>_xlfn.XLOOKUP(FraudData[[#This Row],[foreign_transaction]],ForeignRules[Foreign Transaction],ForeignRules[Risk Points],0)</f>
        <v>0</v>
      </c>
      <c r="N1345">
        <f>_xlfn.XLOOKUP(FraudData[[#This Row],[location_mismatch]],Table10[Location Mismatch],Table10[Risk Points],0)</f>
        <v>0</v>
      </c>
      <c r="O1345">
        <f>_xlfn.XLOOKUP(FraudData[[#This Row],[device_trust_score]],DeviceRules[Device Min],DeviceRules[Risk Points],,-1)</f>
        <v>2</v>
      </c>
      <c r="P1345">
        <f>_xlfn.XLOOKUP(FraudData[[#This Row],[velocity_last_24h]],VelocityRules[Velocity Min],VelocityRules[Risk Points],,-1)</f>
        <v>0</v>
      </c>
      <c r="Q1345">
        <f>_xlfn.XLOOKUP(FraudData[[#This Row],[merchant_category]],MerchantRules[Merchant Category],MerchantRules[Risk Points],0)</f>
        <v>0</v>
      </c>
      <c r="R1345">
        <f>SUM(FraudData[[#This Row],[Amount Risk]:[Merchant Risk]])</f>
        <v>2</v>
      </c>
      <c r="S1345" t="str" cm="1">
        <f t="array" ref="S1345">_xlfn.IFS(FraudData[[#This Row],[Fraud Risk Score]]&gt;=8,"High Risk",FraudData[[#This Row],[Fraud Risk Score]]&gt;=6,"Medium Risk",TRUE,"Low Risk")</f>
        <v>Low Risk</v>
      </c>
    </row>
    <row r="1346" spans="1:19">
      <c r="A1346">
        <v>1345</v>
      </c>
      <c r="B1346">
        <v>244.36</v>
      </c>
      <c r="C1346">
        <v>2</v>
      </c>
      <c r="D1346" t="s">
        <v>47</v>
      </c>
      <c r="E1346">
        <v>0</v>
      </c>
      <c r="F1346">
        <v>1</v>
      </c>
      <c r="G1346">
        <v>72</v>
      </c>
      <c r="H1346">
        <v>2</v>
      </c>
      <c r="I1346">
        <v>51</v>
      </c>
      <c r="J1346">
        <v>0</v>
      </c>
      <c r="K1346">
        <f>_xlfn.XLOOKUP(FraudData[[#This Row],[amount]],AmountRules[Amount Min],AmountRules[Risk Points],,-1)</f>
        <v>0</v>
      </c>
      <c r="L1346">
        <f>_xlfn.XLOOKUP(FraudData[[#This Row],[transaction_hour]],TimeRules[Hour Min],TimeRules[Risk Points],,-1)</f>
        <v>3</v>
      </c>
      <c r="M1346">
        <f>_xlfn.XLOOKUP(FraudData[[#This Row],[foreign_transaction]],ForeignRules[Foreign Transaction],ForeignRules[Risk Points],0)</f>
        <v>0</v>
      </c>
      <c r="N1346">
        <f>_xlfn.XLOOKUP(FraudData[[#This Row],[location_mismatch]],Table10[Location Mismatch],Table10[Risk Points],0)</f>
        <v>3</v>
      </c>
      <c r="O1346">
        <f>_xlfn.XLOOKUP(FraudData[[#This Row],[device_trust_score]],DeviceRules[Device Min],DeviceRules[Risk Points],,-1)</f>
        <v>0</v>
      </c>
      <c r="P1346">
        <f>_xlfn.XLOOKUP(FraudData[[#This Row],[velocity_last_24h]],VelocityRules[Velocity Min],VelocityRules[Risk Points],,-1)</f>
        <v>0</v>
      </c>
      <c r="Q1346">
        <f>_xlfn.XLOOKUP(FraudData[[#This Row],[merchant_category]],MerchantRules[Merchant Category],MerchantRules[Risk Points],0)</f>
        <v>0</v>
      </c>
      <c r="R1346">
        <f>SUM(FraudData[[#This Row],[Amount Risk]:[Merchant Risk]])</f>
        <v>6</v>
      </c>
      <c r="S1346" t="str" cm="1">
        <f t="array" ref="S1346">_xlfn.IFS(FraudData[[#This Row],[Fraud Risk Score]]&gt;=8,"High Risk",FraudData[[#This Row],[Fraud Risk Score]]&gt;=6,"Medium Risk",TRUE,"Low Risk")</f>
        <v>Medium Risk</v>
      </c>
    </row>
    <row r="1347" spans="1:19">
      <c r="A1347">
        <v>1346</v>
      </c>
      <c r="B1347">
        <v>99.76</v>
      </c>
      <c r="C1347">
        <v>19</v>
      </c>
      <c r="D1347" t="s">
        <v>50</v>
      </c>
      <c r="E1347">
        <v>0</v>
      </c>
      <c r="F1347">
        <v>0</v>
      </c>
      <c r="G1347">
        <v>88</v>
      </c>
      <c r="H1347">
        <v>1</v>
      </c>
      <c r="I1347">
        <v>58</v>
      </c>
      <c r="J1347">
        <v>0</v>
      </c>
      <c r="K1347">
        <f>_xlfn.XLOOKUP(FraudData[[#This Row],[amount]],AmountRules[Amount Min],AmountRules[Risk Points],,-1)</f>
        <v>0</v>
      </c>
      <c r="L1347">
        <f>_xlfn.XLOOKUP(FraudData[[#This Row],[transaction_hour]],TimeRules[Hour Min],TimeRules[Risk Points],,-1)</f>
        <v>0</v>
      </c>
      <c r="M1347">
        <f>_xlfn.XLOOKUP(FraudData[[#This Row],[foreign_transaction]],ForeignRules[Foreign Transaction],ForeignRules[Risk Points],0)</f>
        <v>0</v>
      </c>
      <c r="N1347">
        <f>_xlfn.XLOOKUP(FraudData[[#This Row],[location_mismatch]],Table10[Location Mismatch],Table10[Risk Points],0)</f>
        <v>0</v>
      </c>
      <c r="O1347">
        <f>_xlfn.XLOOKUP(FraudData[[#This Row],[device_trust_score]],DeviceRules[Device Min],DeviceRules[Risk Points],,-1)</f>
        <v>0</v>
      </c>
      <c r="P1347">
        <f>_xlfn.XLOOKUP(FraudData[[#This Row],[velocity_last_24h]],VelocityRules[Velocity Min],VelocityRules[Risk Points],,-1)</f>
        <v>0</v>
      </c>
      <c r="Q1347">
        <f>_xlfn.XLOOKUP(FraudData[[#This Row],[merchant_category]],MerchantRules[Merchant Category],MerchantRules[Risk Points],0)</f>
        <v>0</v>
      </c>
      <c r="R1347">
        <f>SUM(FraudData[[#This Row],[Amount Risk]:[Merchant Risk]])</f>
        <v>0</v>
      </c>
      <c r="S1347" t="str" cm="1">
        <f t="array" ref="S1347">_xlfn.IFS(FraudData[[#This Row],[Fraud Risk Score]]&gt;=8,"High Risk",FraudData[[#This Row],[Fraud Risk Score]]&gt;=6,"Medium Risk",TRUE,"Low Risk")</f>
        <v>Low Risk</v>
      </c>
    </row>
    <row r="1348" spans="1:19">
      <c r="A1348">
        <v>1347</v>
      </c>
      <c r="B1348">
        <v>76.42</v>
      </c>
      <c r="C1348">
        <v>5</v>
      </c>
      <c r="D1348" t="s">
        <v>48</v>
      </c>
      <c r="E1348">
        <v>0</v>
      </c>
      <c r="F1348">
        <v>0</v>
      </c>
      <c r="G1348">
        <v>50</v>
      </c>
      <c r="H1348">
        <v>5</v>
      </c>
      <c r="I1348">
        <v>27</v>
      </c>
      <c r="J1348">
        <v>0</v>
      </c>
      <c r="K1348">
        <f>_xlfn.XLOOKUP(FraudData[[#This Row],[amount]],AmountRules[Amount Min],AmountRules[Risk Points],,-1)</f>
        <v>0</v>
      </c>
      <c r="L1348">
        <f>_xlfn.XLOOKUP(FraudData[[#This Row],[transaction_hour]],TimeRules[Hour Min],TimeRules[Risk Points],,-1)</f>
        <v>0</v>
      </c>
      <c r="M1348">
        <f>_xlfn.XLOOKUP(FraudData[[#This Row],[foreign_transaction]],ForeignRules[Foreign Transaction],ForeignRules[Risk Points],0)</f>
        <v>0</v>
      </c>
      <c r="N1348">
        <f>_xlfn.XLOOKUP(FraudData[[#This Row],[location_mismatch]],Table10[Location Mismatch],Table10[Risk Points],0)</f>
        <v>0</v>
      </c>
      <c r="O1348">
        <f>_xlfn.XLOOKUP(FraudData[[#This Row],[device_trust_score]],DeviceRules[Device Min],DeviceRules[Risk Points],,-1)</f>
        <v>1</v>
      </c>
      <c r="P1348">
        <f>_xlfn.XLOOKUP(FraudData[[#This Row],[velocity_last_24h]],VelocityRules[Velocity Min],VelocityRules[Risk Points],,-1)</f>
        <v>3</v>
      </c>
      <c r="Q1348">
        <f>_xlfn.XLOOKUP(FraudData[[#This Row],[merchant_category]],MerchantRules[Merchant Category],MerchantRules[Risk Points],0)</f>
        <v>0</v>
      </c>
      <c r="R1348">
        <f>SUM(FraudData[[#This Row],[Amount Risk]:[Merchant Risk]])</f>
        <v>4</v>
      </c>
      <c r="S1348" t="str" cm="1">
        <f t="array" ref="S1348">_xlfn.IFS(FraudData[[#This Row],[Fraud Risk Score]]&gt;=8,"High Risk",FraudData[[#This Row],[Fraud Risk Score]]&gt;=6,"Medium Risk",TRUE,"Low Risk")</f>
        <v>Low Risk</v>
      </c>
    </row>
    <row r="1349" spans="1:19">
      <c r="A1349">
        <v>1348</v>
      </c>
      <c r="B1349">
        <v>83.46</v>
      </c>
      <c r="C1349">
        <v>15</v>
      </c>
      <c r="D1349" t="s">
        <v>50</v>
      </c>
      <c r="E1349">
        <v>0</v>
      </c>
      <c r="F1349">
        <v>0</v>
      </c>
      <c r="G1349">
        <v>98</v>
      </c>
      <c r="H1349">
        <v>1</v>
      </c>
      <c r="I1349">
        <v>54</v>
      </c>
      <c r="J1349">
        <v>0</v>
      </c>
      <c r="K1349">
        <f>_xlfn.XLOOKUP(FraudData[[#This Row],[amount]],AmountRules[Amount Min],AmountRules[Risk Points],,-1)</f>
        <v>0</v>
      </c>
      <c r="L1349">
        <f>_xlfn.XLOOKUP(FraudData[[#This Row],[transaction_hour]],TimeRules[Hour Min],TimeRules[Risk Points],,-1)</f>
        <v>0</v>
      </c>
      <c r="M1349">
        <f>_xlfn.XLOOKUP(FraudData[[#This Row],[foreign_transaction]],ForeignRules[Foreign Transaction],ForeignRules[Risk Points],0)</f>
        <v>0</v>
      </c>
      <c r="N1349">
        <f>_xlfn.XLOOKUP(FraudData[[#This Row],[location_mismatch]],Table10[Location Mismatch],Table10[Risk Points],0)</f>
        <v>0</v>
      </c>
      <c r="O1349">
        <f>_xlfn.XLOOKUP(FraudData[[#This Row],[device_trust_score]],DeviceRules[Device Min],DeviceRules[Risk Points],,-1)</f>
        <v>0</v>
      </c>
      <c r="P1349">
        <f>_xlfn.XLOOKUP(FraudData[[#This Row],[velocity_last_24h]],VelocityRules[Velocity Min],VelocityRules[Risk Points],,-1)</f>
        <v>0</v>
      </c>
      <c r="Q1349">
        <f>_xlfn.XLOOKUP(FraudData[[#This Row],[merchant_category]],MerchantRules[Merchant Category],MerchantRules[Risk Points],0)</f>
        <v>0</v>
      </c>
      <c r="R1349">
        <f>SUM(FraudData[[#This Row],[Amount Risk]:[Merchant Risk]])</f>
        <v>0</v>
      </c>
      <c r="S1349" t="str" cm="1">
        <f t="array" ref="S1349">_xlfn.IFS(FraudData[[#This Row],[Fraud Risk Score]]&gt;=8,"High Risk",FraudData[[#This Row],[Fraud Risk Score]]&gt;=6,"Medium Risk",TRUE,"Low Risk")</f>
        <v>Low Risk</v>
      </c>
    </row>
    <row r="1350" spans="1:19">
      <c r="A1350">
        <v>1349</v>
      </c>
      <c r="B1350">
        <v>790.93</v>
      </c>
      <c r="C1350">
        <v>19</v>
      </c>
      <c r="D1350" t="s">
        <v>47</v>
      </c>
      <c r="E1350">
        <v>0</v>
      </c>
      <c r="F1350">
        <v>0</v>
      </c>
      <c r="G1350">
        <v>94</v>
      </c>
      <c r="H1350">
        <v>4</v>
      </c>
      <c r="I1350">
        <v>49</v>
      </c>
      <c r="J1350">
        <v>0</v>
      </c>
      <c r="K1350">
        <f>_xlfn.XLOOKUP(FraudData[[#This Row],[amount]],AmountRules[Amount Min],AmountRules[Risk Points],,-1)</f>
        <v>1</v>
      </c>
      <c r="L1350">
        <f>_xlfn.XLOOKUP(FraudData[[#This Row],[transaction_hour]],TimeRules[Hour Min],TimeRules[Risk Points],,-1)</f>
        <v>0</v>
      </c>
      <c r="M1350">
        <f>_xlfn.XLOOKUP(FraudData[[#This Row],[foreign_transaction]],ForeignRules[Foreign Transaction],ForeignRules[Risk Points],0)</f>
        <v>0</v>
      </c>
      <c r="N1350">
        <f>_xlfn.XLOOKUP(FraudData[[#This Row],[location_mismatch]],Table10[Location Mismatch],Table10[Risk Points],0)</f>
        <v>0</v>
      </c>
      <c r="O1350">
        <f>_xlfn.XLOOKUP(FraudData[[#This Row],[device_trust_score]],DeviceRules[Device Min],DeviceRules[Risk Points],,-1)</f>
        <v>0</v>
      </c>
      <c r="P1350">
        <f>_xlfn.XLOOKUP(FraudData[[#This Row],[velocity_last_24h]],VelocityRules[Velocity Min],VelocityRules[Risk Points],,-1)</f>
        <v>0</v>
      </c>
      <c r="Q1350">
        <f>_xlfn.XLOOKUP(FraudData[[#This Row],[merchant_category]],MerchantRules[Merchant Category],MerchantRules[Risk Points],0)</f>
        <v>0</v>
      </c>
      <c r="R1350">
        <f>SUM(FraudData[[#This Row],[Amount Risk]:[Merchant Risk]])</f>
        <v>1</v>
      </c>
      <c r="S1350" t="str" cm="1">
        <f t="array" ref="S1350">_xlfn.IFS(FraudData[[#This Row],[Fraud Risk Score]]&gt;=8,"High Risk",FraudData[[#This Row],[Fraud Risk Score]]&gt;=6,"Medium Risk",TRUE,"Low Risk")</f>
        <v>Low Risk</v>
      </c>
    </row>
    <row r="1351" spans="1:19">
      <c r="A1351">
        <v>1350</v>
      </c>
      <c r="B1351">
        <v>7.37</v>
      </c>
      <c r="C1351">
        <v>23</v>
      </c>
      <c r="D1351" t="s">
        <v>49</v>
      </c>
      <c r="E1351">
        <v>0</v>
      </c>
      <c r="F1351">
        <v>0</v>
      </c>
      <c r="G1351">
        <v>38</v>
      </c>
      <c r="H1351">
        <v>3</v>
      </c>
      <c r="I1351">
        <v>42</v>
      </c>
      <c r="J1351">
        <v>0</v>
      </c>
      <c r="K1351">
        <f>_xlfn.XLOOKUP(FraudData[[#This Row],[amount]],AmountRules[Amount Min],AmountRules[Risk Points],,-1)</f>
        <v>0</v>
      </c>
      <c r="L1351">
        <f>_xlfn.XLOOKUP(FraudData[[#This Row],[transaction_hour]],TimeRules[Hour Min],TimeRules[Risk Points],,-1)</f>
        <v>1</v>
      </c>
      <c r="M1351">
        <f>_xlfn.XLOOKUP(FraudData[[#This Row],[foreign_transaction]],ForeignRules[Foreign Transaction],ForeignRules[Risk Points],0)</f>
        <v>0</v>
      </c>
      <c r="N1351">
        <f>_xlfn.XLOOKUP(FraudData[[#This Row],[location_mismatch]],Table10[Location Mismatch],Table10[Risk Points],0)</f>
        <v>0</v>
      </c>
      <c r="O1351">
        <f>_xlfn.XLOOKUP(FraudData[[#This Row],[device_trust_score]],DeviceRules[Device Min],DeviceRules[Risk Points],,-1)</f>
        <v>2</v>
      </c>
      <c r="P1351">
        <f>_xlfn.XLOOKUP(FraudData[[#This Row],[velocity_last_24h]],VelocityRules[Velocity Min],VelocityRules[Risk Points],,-1)</f>
        <v>0</v>
      </c>
      <c r="Q1351">
        <f>_xlfn.XLOOKUP(FraudData[[#This Row],[merchant_category]],MerchantRules[Merchant Category],MerchantRules[Risk Points],0)</f>
        <v>1</v>
      </c>
      <c r="R1351">
        <f>SUM(FraudData[[#This Row],[Amount Risk]:[Merchant Risk]])</f>
        <v>4</v>
      </c>
      <c r="S1351" t="str" cm="1">
        <f t="array" ref="S1351">_xlfn.IFS(FraudData[[#This Row],[Fraud Risk Score]]&gt;=8,"High Risk",FraudData[[#This Row],[Fraud Risk Score]]&gt;=6,"Medium Risk",TRUE,"Low Risk")</f>
        <v>Low Risk</v>
      </c>
    </row>
    <row r="1352" spans="1:19">
      <c r="A1352">
        <v>1351</v>
      </c>
      <c r="B1352">
        <v>363.18</v>
      </c>
      <c r="C1352">
        <v>2</v>
      </c>
      <c r="D1352" t="s">
        <v>50</v>
      </c>
      <c r="E1352">
        <v>0</v>
      </c>
      <c r="F1352">
        <v>0</v>
      </c>
      <c r="G1352">
        <v>90</v>
      </c>
      <c r="H1352">
        <v>1</v>
      </c>
      <c r="I1352">
        <v>41</v>
      </c>
      <c r="J1352">
        <v>0</v>
      </c>
      <c r="K1352">
        <f>_xlfn.XLOOKUP(FraudData[[#This Row],[amount]],AmountRules[Amount Min],AmountRules[Risk Points],,-1)</f>
        <v>0</v>
      </c>
      <c r="L1352">
        <f>_xlfn.XLOOKUP(FraudData[[#This Row],[transaction_hour]],TimeRules[Hour Min],TimeRules[Risk Points],,-1)</f>
        <v>3</v>
      </c>
      <c r="M1352">
        <f>_xlfn.XLOOKUP(FraudData[[#This Row],[foreign_transaction]],ForeignRules[Foreign Transaction],ForeignRules[Risk Points],0)</f>
        <v>0</v>
      </c>
      <c r="N1352">
        <f>_xlfn.XLOOKUP(FraudData[[#This Row],[location_mismatch]],Table10[Location Mismatch],Table10[Risk Points],0)</f>
        <v>0</v>
      </c>
      <c r="O1352">
        <f>_xlfn.XLOOKUP(FraudData[[#This Row],[device_trust_score]],DeviceRules[Device Min],DeviceRules[Risk Points],,-1)</f>
        <v>0</v>
      </c>
      <c r="P1352">
        <f>_xlfn.XLOOKUP(FraudData[[#This Row],[velocity_last_24h]],VelocityRules[Velocity Min],VelocityRules[Risk Points],,-1)</f>
        <v>0</v>
      </c>
      <c r="Q1352">
        <f>_xlfn.XLOOKUP(FraudData[[#This Row],[merchant_category]],MerchantRules[Merchant Category],MerchantRules[Risk Points],0)</f>
        <v>0</v>
      </c>
      <c r="R1352">
        <f>SUM(FraudData[[#This Row],[Amount Risk]:[Merchant Risk]])</f>
        <v>3</v>
      </c>
      <c r="S1352" t="str" cm="1">
        <f t="array" ref="S1352">_xlfn.IFS(FraudData[[#This Row],[Fraud Risk Score]]&gt;=8,"High Risk",FraudData[[#This Row],[Fraud Risk Score]]&gt;=6,"Medium Risk",TRUE,"Low Risk")</f>
        <v>Low Risk</v>
      </c>
    </row>
    <row r="1353" spans="1:19">
      <c r="A1353">
        <v>1352</v>
      </c>
      <c r="B1353">
        <v>155.58000000000001</v>
      </c>
      <c r="C1353">
        <v>11</v>
      </c>
      <c r="D1353" t="s">
        <v>48</v>
      </c>
      <c r="E1353">
        <v>0</v>
      </c>
      <c r="F1353">
        <v>0</v>
      </c>
      <c r="G1353">
        <v>85</v>
      </c>
      <c r="H1353">
        <v>2</v>
      </c>
      <c r="I1353">
        <v>38</v>
      </c>
      <c r="J1353">
        <v>0</v>
      </c>
      <c r="K1353">
        <f>_xlfn.XLOOKUP(FraudData[[#This Row],[amount]],AmountRules[Amount Min],AmountRules[Risk Points],,-1)</f>
        <v>0</v>
      </c>
      <c r="L1353">
        <f>_xlfn.XLOOKUP(FraudData[[#This Row],[transaction_hour]],TimeRules[Hour Min],TimeRules[Risk Points],,-1)</f>
        <v>0</v>
      </c>
      <c r="M1353">
        <f>_xlfn.XLOOKUP(FraudData[[#This Row],[foreign_transaction]],ForeignRules[Foreign Transaction],ForeignRules[Risk Points],0)</f>
        <v>0</v>
      </c>
      <c r="N1353">
        <f>_xlfn.XLOOKUP(FraudData[[#This Row],[location_mismatch]],Table10[Location Mismatch],Table10[Risk Points],0)</f>
        <v>0</v>
      </c>
      <c r="O1353">
        <f>_xlfn.XLOOKUP(FraudData[[#This Row],[device_trust_score]],DeviceRules[Device Min],DeviceRules[Risk Points],,-1)</f>
        <v>0</v>
      </c>
      <c r="P1353">
        <f>_xlfn.XLOOKUP(FraudData[[#This Row],[velocity_last_24h]],VelocityRules[Velocity Min],VelocityRules[Risk Points],,-1)</f>
        <v>0</v>
      </c>
      <c r="Q1353">
        <f>_xlfn.XLOOKUP(FraudData[[#This Row],[merchant_category]],MerchantRules[Merchant Category],MerchantRules[Risk Points],0)</f>
        <v>0</v>
      </c>
      <c r="R1353">
        <f>SUM(FraudData[[#This Row],[Amount Risk]:[Merchant Risk]])</f>
        <v>0</v>
      </c>
      <c r="S1353" t="str" cm="1">
        <f t="array" ref="S1353">_xlfn.IFS(FraudData[[#This Row],[Fraud Risk Score]]&gt;=8,"High Risk",FraudData[[#This Row],[Fraud Risk Score]]&gt;=6,"Medium Risk",TRUE,"Low Risk")</f>
        <v>Low Risk</v>
      </c>
    </row>
    <row r="1354" spans="1:19">
      <c r="A1354">
        <v>1353</v>
      </c>
      <c r="B1354">
        <v>103.92</v>
      </c>
      <c r="C1354">
        <v>18</v>
      </c>
      <c r="D1354" t="s">
        <v>48</v>
      </c>
      <c r="E1354">
        <v>0</v>
      </c>
      <c r="F1354">
        <v>0</v>
      </c>
      <c r="G1354">
        <v>97</v>
      </c>
      <c r="H1354">
        <v>0</v>
      </c>
      <c r="I1354">
        <v>62</v>
      </c>
      <c r="J1354">
        <v>0</v>
      </c>
      <c r="K1354">
        <f>_xlfn.XLOOKUP(FraudData[[#This Row],[amount]],AmountRules[Amount Min],AmountRules[Risk Points],,-1)</f>
        <v>0</v>
      </c>
      <c r="L1354">
        <f>_xlfn.XLOOKUP(FraudData[[#This Row],[transaction_hour]],TimeRules[Hour Min],TimeRules[Risk Points],,-1)</f>
        <v>0</v>
      </c>
      <c r="M1354">
        <f>_xlfn.XLOOKUP(FraudData[[#This Row],[foreign_transaction]],ForeignRules[Foreign Transaction],ForeignRules[Risk Points],0)</f>
        <v>0</v>
      </c>
      <c r="N1354">
        <f>_xlfn.XLOOKUP(FraudData[[#This Row],[location_mismatch]],Table10[Location Mismatch],Table10[Risk Points],0)</f>
        <v>0</v>
      </c>
      <c r="O1354">
        <f>_xlfn.XLOOKUP(FraudData[[#This Row],[device_trust_score]],DeviceRules[Device Min],DeviceRules[Risk Points],,-1)</f>
        <v>0</v>
      </c>
      <c r="P1354">
        <f>_xlfn.XLOOKUP(FraudData[[#This Row],[velocity_last_24h]],VelocityRules[Velocity Min],VelocityRules[Risk Points],,-1)</f>
        <v>0</v>
      </c>
      <c r="Q1354">
        <f>_xlfn.XLOOKUP(FraudData[[#This Row],[merchant_category]],MerchantRules[Merchant Category],MerchantRules[Risk Points],0)</f>
        <v>0</v>
      </c>
      <c r="R1354">
        <f>SUM(FraudData[[#This Row],[Amount Risk]:[Merchant Risk]])</f>
        <v>0</v>
      </c>
      <c r="S1354" t="str" cm="1">
        <f t="array" ref="S1354">_xlfn.IFS(FraudData[[#This Row],[Fraud Risk Score]]&gt;=8,"High Risk",FraudData[[#This Row],[Fraud Risk Score]]&gt;=6,"Medium Risk",TRUE,"Low Risk")</f>
        <v>Low Risk</v>
      </c>
    </row>
    <row r="1355" spans="1:19">
      <c r="A1355">
        <v>1354</v>
      </c>
      <c r="B1355">
        <v>232.55</v>
      </c>
      <c r="C1355">
        <v>18</v>
      </c>
      <c r="D1355" t="s">
        <v>47</v>
      </c>
      <c r="E1355">
        <v>1</v>
      </c>
      <c r="F1355">
        <v>0</v>
      </c>
      <c r="G1355">
        <v>45</v>
      </c>
      <c r="H1355">
        <v>3</v>
      </c>
      <c r="I1355">
        <v>56</v>
      </c>
      <c r="J1355">
        <v>0</v>
      </c>
      <c r="K1355">
        <f>_xlfn.XLOOKUP(FraudData[[#This Row],[amount]],AmountRules[Amount Min],AmountRules[Risk Points],,-1)</f>
        <v>0</v>
      </c>
      <c r="L1355">
        <f>_xlfn.XLOOKUP(FraudData[[#This Row],[transaction_hour]],TimeRules[Hour Min],TimeRules[Risk Points],,-1)</f>
        <v>0</v>
      </c>
      <c r="M1355">
        <f>_xlfn.XLOOKUP(FraudData[[#This Row],[foreign_transaction]],ForeignRules[Foreign Transaction],ForeignRules[Risk Points],0)</f>
        <v>3</v>
      </c>
      <c r="N1355">
        <f>_xlfn.XLOOKUP(FraudData[[#This Row],[location_mismatch]],Table10[Location Mismatch],Table10[Risk Points],0)</f>
        <v>0</v>
      </c>
      <c r="O1355">
        <f>_xlfn.XLOOKUP(FraudData[[#This Row],[device_trust_score]],DeviceRules[Device Min],DeviceRules[Risk Points],,-1)</f>
        <v>2</v>
      </c>
      <c r="P1355">
        <f>_xlfn.XLOOKUP(FraudData[[#This Row],[velocity_last_24h]],VelocityRules[Velocity Min],VelocityRules[Risk Points],,-1)</f>
        <v>0</v>
      </c>
      <c r="Q1355">
        <f>_xlfn.XLOOKUP(FraudData[[#This Row],[merchant_category]],MerchantRules[Merchant Category],MerchantRules[Risk Points],0)</f>
        <v>0</v>
      </c>
      <c r="R1355">
        <f>SUM(FraudData[[#This Row],[Amount Risk]:[Merchant Risk]])</f>
        <v>5</v>
      </c>
      <c r="S1355" t="str" cm="1">
        <f t="array" ref="S1355">_xlfn.IFS(FraudData[[#This Row],[Fraud Risk Score]]&gt;=8,"High Risk",FraudData[[#This Row],[Fraud Risk Score]]&gt;=6,"Medium Risk",TRUE,"Low Risk")</f>
        <v>Low Risk</v>
      </c>
    </row>
    <row r="1356" spans="1:19">
      <c r="A1356">
        <v>1355</v>
      </c>
      <c r="B1356">
        <v>120.03</v>
      </c>
      <c r="C1356">
        <v>23</v>
      </c>
      <c r="D1356" t="s">
        <v>47</v>
      </c>
      <c r="E1356">
        <v>0</v>
      </c>
      <c r="F1356">
        <v>0</v>
      </c>
      <c r="G1356">
        <v>79</v>
      </c>
      <c r="H1356">
        <v>2</v>
      </c>
      <c r="I1356">
        <v>51</v>
      </c>
      <c r="J1356">
        <v>0</v>
      </c>
      <c r="K1356">
        <f>_xlfn.XLOOKUP(FraudData[[#This Row],[amount]],AmountRules[Amount Min],AmountRules[Risk Points],,-1)</f>
        <v>0</v>
      </c>
      <c r="L1356">
        <f>_xlfn.XLOOKUP(FraudData[[#This Row],[transaction_hour]],TimeRules[Hour Min],TimeRules[Risk Points],,-1)</f>
        <v>1</v>
      </c>
      <c r="M1356">
        <f>_xlfn.XLOOKUP(FraudData[[#This Row],[foreign_transaction]],ForeignRules[Foreign Transaction],ForeignRules[Risk Points],0)</f>
        <v>0</v>
      </c>
      <c r="N1356">
        <f>_xlfn.XLOOKUP(FraudData[[#This Row],[location_mismatch]],Table10[Location Mismatch],Table10[Risk Points],0)</f>
        <v>0</v>
      </c>
      <c r="O1356">
        <f>_xlfn.XLOOKUP(FraudData[[#This Row],[device_trust_score]],DeviceRules[Device Min],DeviceRules[Risk Points],,-1)</f>
        <v>0</v>
      </c>
      <c r="P1356">
        <f>_xlfn.XLOOKUP(FraudData[[#This Row],[velocity_last_24h]],VelocityRules[Velocity Min],VelocityRules[Risk Points],,-1)</f>
        <v>0</v>
      </c>
      <c r="Q1356">
        <f>_xlfn.XLOOKUP(FraudData[[#This Row],[merchant_category]],MerchantRules[Merchant Category],MerchantRules[Risk Points],0)</f>
        <v>0</v>
      </c>
      <c r="R1356">
        <f>SUM(FraudData[[#This Row],[Amount Risk]:[Merchant Risk]])</f>
        <v>1</v>
      </c>
      <c r="S1356" t="str" cm="1">
        <f t="array" ref="S1356">_xlfn.IFS(FraudData[[#This Row],[Fraud Risk Score]]&gt;=8,"High Risk",FraudData[[#This Row],[Fraud Risk Score]]&gt;=6,"Medium Risk",TRUE,"Low Risk")</f>
        <v>Low Risk</v>
      </c>
    </row>
    <row r="1357" spans="1:19">
      <c r="A1357">
        <v>1356</v>
      </c>
      <c r="B1357">
        <v>372.04</v>
      </c>
      <c r="C1357">
        <v>3</v>
      </c>
      <c r="D1357" t="s">
        <v>46</v>
      </c>
      <c r="E1357">
        <v>0</v>
      </c>
      <c r="F1357">
        <v>0</v>
      </c>
      <c r="G1357">
        <v>26</v>
      </c>
      <c r="H1357">
        <v>1</v>
      </c>
      <c r="I1357">
        <v>43</v>
      </c>
      <c r="J1357">
        <v>0</v>
      </c>
      <c r="K1357">
        <f>_xlfn.XLOOKUP(FraudData[[#This Row],[amount]],AmountRules[Amount Min],AmountRules[Risk Points],,-1)</f>
        <v>0</v>
      </c>
      <c r="L1357">
        <f>_xlfn.XLOOKUP(FraudData[[#This Row],[transaction_hour]],TimeRules[Hour Min],TimeRules[Risk Points],,-1)</f>
        <v>3</v>
      </c>
      <c r="M1357">
        <f>_xlfn.XLOOKUP(FraudData[[#This Row],[foreign_transaction]],ForeignRules[Foreign Transaction],ForeignRules[Risk Points],0)</f>
        <v>0</v>
      </c>
      <c r="N1357">
        <f>_xlfn.XLOOKUP(FraudData[[#This Row],[location_mismatch]],Table10[Location Mismatch],Table10[Risk Points],0)</f>
        <v>0</v>
      </c>
      <c r="O1357">
        <f>_xlfn.XLOOKUP(FraudData[[#This Row],[device_trust_score]],DeviceRules[Device Min],DeviceRules[Risk Points],,-1)</f>
        <v>3</v>
      </c>
      <c r="P1357">
        <f>_xlfn.XLOOKUP(FraudData[[#This Row],[velocity_last_24h]],VelocityRules[Velocity Min],VelocityRules[Risk Points],,-1)</f>
        <v>0</v>
      </c>
      <c r="Q1357">
        <f>_xlfn.XLOOKUP(FraudData[[#This Row],[merchant_category]],MerchantRules[Merchant Category],MerchantRules[Risk Points],0)</f>
        <v>0</v>
      </c>
      <c r="R1357">
        <f>SUM(FraudData[[#This Row],[Amount Risk]:[Merchant Risk]])</f>
        <v>6</v>
      </c>
      <c r="S1357" t="str" cm="1">
        <f t="array" ref="S1357">_xlfn.IFS(FraudData[[#This Row],[Fraud Risk Score]]&gt;=8,"High Risk",FraudData[[#This Row],[Fraud Risk Score]]&gt;=6,"Medium Risk",TRUE,"Low Risk")</f>
        <v>Medium Risk</v>
      </c>
    </row>
    <row r="1358" spans="1:19">
      <c r="A1358">
        <v>1357</v>
      </c>
      <c r="B1358">
        <v>415.73</v>
      </c>
      <c r="C1358">
        <v>0</v>
      </c>
      <c r="D1358" t="s">
        <v>46</v>
      </c>
      <c r="E1358">
        <v>0</v>
      </c>
      <c r="F1358">
        <v>0</v>
      </c>
      <c r="G1358">
        <v>27</v>
      </c>
      <c r="H1358">
        <v>3</v>
      </c>
      <c r="I1358">
        <v>59</v>
      </c>
      <c r="J1358">
        <v>0</v>
      </c>
      <c r="K1358">
        <f>_xlfn.XLOOKUP(FraudData[[#This Row],[amount]],AmountRules[Amount Min],AmountRules[Risk Points],,-1)</f>
        <v>0</v>
      </c>
      <c r="L1358">
        <f>_xlfn.XLOOKUP(FraudData[[#This Row],[transaction_hour]],TimeRules[Hour Min],TimeRules[Risk Points],,-1)</f>
        <v>3</v>
      </c>
      <c r="M1358">
        <f>_xlfn.XLOOKUP(FraudData[[#This Row],[foreign_transaction]],ForeignRules[Foreign Transaction],ForeignRules[Risk Points],0)</f>
        <v>0</v>
      </c>
      <c r="N1358">
        <f>_xlfn.XLOOKUP(FraudData[[#This Row],[location_mismatch]],Table10[Location Mismatch],Table10[Risk Points],0)</f>
        <v>0</v>
      </c>
      <c r="O1358">
        <f>_xlfn.XLOOKUP(FraudData[[#This Row],[device_trust_score]],DeviceRules[Device Min],DeviceRules[Risk Points],,-1)</f>
        <v>3</v>
      </c>
      <c r="P1358">
        <f>_xlfn.XLOOKUP(FraudData[[#This Row],[velocity_last_24h]],VelocityRules[Velocity Min],VelocityRules[Risk Points],,-1)</f>
        <v>0</v>
      </c>
      <c r="Q1358">
        <f>_xlfn.XLOOKUP(FraudData[[#This Row],[merchant_category]],MerchantRules[Merchant Category],MerchantRules[Risk Points],0)</f>
        <v>0</v>
      </c>
      <c r="R1358">
        <f>SUM(FraudData[[#This Row],[Amount Risk]:[Merchant Risk]])</f>
        <v>6</v>
      </c>
      <c r="S1358" t="str" cm="1">
        <f t="array" ref="S1358">_xlfn.IFS(FraudData[[#This Row],[Fraud Risk Score]]&gt;=8,"High Risk",FraudData[[#This Row],[Fraud Risk Score]]&gt;=6,"Medium Risk",TRUE,"Low Risk")</f>
        <v>Medium Risk</v>
      </c>
    </row>
    <row r="1359" spans="1:19">
      <c r="A1359">
        <v>1358</v>
      </c>
      <c r="B1359">
        <v>98.59</v>
      </c>
      <c r="C1359">
        <v>1</v>
      </c>
      <c r="D1359" t="s">
        <v>46</v>
      </c>
      <c r="E1359">
        <v>0</v>
      </c>
      <c r="F1359">
        <v>0</v>
      </c>
      <c r="G1359">
        <v>37</v>
      </c>
      <c r="H1359">
        <v>2</v>
      </c>
      <c r="I1359">
        <v>56</v>
      </c>
      <c r="J1359">
        <v>0</v>
      </c>
      <c r="K1359">
        <f>_xlfn.XLOOKUP(FraudData[[#This Row],[amount]],AmountRules[Amount Min],AmountRules[Risk Points],,-1)</f>
        <v>0</v>
      </c>
      <c r="L1359">
        <f>_xlfn.XLOOKUP(FraudData[[#This Row],[transaction_hour]],TimeRules[Hour Min],TimeRules[Risk Points],,-1)</f>
        <v>3</v>
      </c>
      <c r="M1359">
        <f>_xlfn.XLOOKUP(FraudData[[#This Row],[foreign_transaction]],ForeignRules[Foreign Transaction],ForeignRules[Risk Points],0)</f>
        <v>0</v>
      </c>
      <c r="N1359">
        <f>_xlfn.XLOOKUP(FraudData[[#This Row],[location_mismatch]],Table10[Location Mismatch],Table10[Risk Points],0)</f>
        <v>0</v>
      </c>
      <c r="O1359">
        <f>_xlfn.XLOOKUP(FraudData[[#This Row],[device_trust_score]],DeviceRules[Device Min],DeviceRules[Risk Points],,-1)</f>
        <v>2</v>
      </c>
      <c r="P1359">
        <f>_xlfn.XLOOKUP(FraudData[[#This Row],[velocity_last_24h]],VelocityRules[Velocity Min],VelocityRules[Risk Points],,-1)</f>
        <v>0</v>
      </c>
      <c r="Q1359">
        <f>_xlfn.XLOOKUP(FraudData[[#This Row],[merchant_category]],MerchantRules[Merchant Category],MerchantRules[Risk Points],0)</f>
        <v>0</v>
      </c>
      <c r="R1359">
        <f>SUM(FraudData[[#This Row],[Amount Risk]:[Merchant Risk]])</f>
        <v>5</v>
      </c>
      <c r="S1359" t="str" cm="1">
        <f t="array" ref="S1359">_xlfn.IFS(FraudData[[#This Row],[Fraud Risk Score]]&gt;=8,"High Risk",FraudData[[#This Row],[Fraud Risk Score]]&gt;=6,"Medium Risk",TRUE,"Low Risk")</f>
        <v>Low Risk</v>
      </c>
    </row>
    <row r="1360" spans="1:19">
      <c r="A1360">
        <v>1359</v>
      </c>
      <c r="B1360">
        <v>58.34</v>
      </c>
      <c r="C1360">
        <v>12</v>
      </c>
      <c r="D1360" t="s">
        <v>49</v>
      </c>
      <c r="E1360">
        <v>0</v>
      </c>
      <c r="F1360">
        <v>0</v>
      </c>
      <c r="G1360">
        <v>45</v>
      </c>
      <c r="H1360">
        <v>2</v>
      </c>
      <c r="I1360">
        <v>22</v>
      </c>
      <c r="J1360">
        <v>0</v>
      </c>
      <c r="K1360">
        <f>_xlfn.XLOOKUP(FraudData[[#This Row],[amount]],AmountRules[Amount Min],AmountRules[Risk Points],,-1)</f>
        <v>0</v>
      </c>
      <c r="L1360">
        <f>_xlfn.XLOOKUP(FraudData[[#This Row],[transaction_hour]],TimeRules[Hour Min],TimeRules[Risk Points],,-1)</f>
        <v>0</v>
      </c>
      <c r="M1360">
        <f>_xlfn.XLOOKUP(FraudData[[#This Row],[foreign_transaction]],ForeignRules[Foreign Transaction],ForeignRules[Risk Points],0)</f>
        <v>0</v>
      </c>
      <c r="N1360">
        <f>_xlfn.XLOOKUP(FraudData[[#This Row],[location_mismatch]],Table10[Location Mismatch],Table10[Risk Points],0)</f>
        <v>0</v>
      </c>
      <c r="O1360">
        <f>_xlfn.XLOOKUP(FraudData[[#This Row],[device_trust_score]],DeviceRules[Device Min],DeviceRules[Risk Points],,-1)</f>
        <v>2</v>
      </c>
      <c r="P1360">
        <f>_xlfn.XLOOKUP(FraudData[[#This Row],[velocity_last_24h]],VelocityRules[Velocity Min],VelocityRules[Risk Points],,-1)</f>
        <v>0</v>
      </c>
      <c r="Q1360">
        <f>_xlfn.XLOOKUP(FraudData[[#This Row],[merchant_category]],MerchantRules[Merchant Category],MerchantRules[Risk Points],0)</f>
        <v>1</v>
      </c>
      <c r="R1360">
        <f>SUM(FraudData[[#This Row],[Amount Risk]:[Merchant Risk]])</f>
        <v>3</v>
      </c>
      <c r="S1360" t="str" cm="1">
        <f t="array" ref="S1360">_xlfn.IFS(FraudData[[#This Row],[Fraud Risk Score]]&gt;=8,"High Risk",FraudData[[#This Row],[Fraud Risk Score]]&gt;=6,"Medium Risk",TRUE,"Low Risk")</f>
        <v>Low Risk</v>
      </c>
    </row>
    <row r="1361" spans="1:19">
      <c r="A1361">
        <v>1360</v>
      </c>
      <c r="B1361">
        <v>161.52000000000001</v>
      </c>
      <c r="C1361">
        <v>12</v>
      </c>
      <c r="D1361" t="s">
        <v>48</v>
      </c>
      <c r="E1361">
        <v>0</v>
      </c>
      <c r="F1361">
        <v>0</v>
      </c>
      <c r="G1361">
        <v>57</v>
      </c>
      <c r="H1361">
        <v>2</v>
      </c>
      <c r="I1361">
        <v>23</v>
      </c>
      <c r="J1361">
        <v>0</v>
      </c>
      <c r="K1361">
        <f>_xlfn.XLOOKUP(FraudData[[#This Row],[amount]],AmountRules[Amount Min],AmountRules[Risk Points],,-1)</f>
        <v>0</v>
      </c>
      <c r="L1361">
        <f>_xlfn.XLOOKUP(FraudData[[#This Row],[transaction_hour]],TimeRules[Hour Min],TimeRules[Risk Points],,-1)</f>
        <v>0</v>
      </c>
      <c r="M1361">
        <f>_xlfn.XLOOKUP(FraudData[[#This Row],[foreign_transaction]],ForeignRules[Foreign Transaction],ForeignRules[Risk Points],0)</f>
        <v>0</v>
      </c>
      <c r="N1361">
        <f>_xlfn.XLOOKUP(FraudData[[#This Row],[location_mismatch]],Table10[Location Mismatch],Table10[Risk Points],0)</f>
        <v>0</v>
      </c>
      <c r="O1361">
        <f>_xlfn.XLOOKUP(FraudData[[#This Row],[device_trust_score]],DeviceRules[Device Min],DeviceRules[Risk Points],,-1)</f>
        <v>1</v>
      </c>
      <c r="P1361">
        <f>_xlfn.XLOOKUP(FraudData[[#This Row],[velocity_last_24h]],VelocityRules[Velocity Min],VelocityRules[Risk Points],,-1)</f>
        <v>0</v>
      </c>
      <c r="Q1361">
        <f>_xlfn.XLOOKUP(FraudData[[#This Row],[merchant_category]],MerchantRules[Merchant Category],MerchantRules[Risk Points],0)</f>
        <v>0</v>
      </c>
      <c r="R1361">
        <f>SUM(FraudData[[#This Row],[Amount Risk]:[Merchant Risk]])</f>
        <v>1</v>
      </c>
      <c r="S1361" t="str" cm="1">
        <f t="array" ref="S1361">_xlfn.IFS(FraudData[[#This Row],[Fraud Risk Score]]&gt;=8,"High Risk",FraudData[[#This Row],[Fraud Risk Score]]&gt;=6,"Medium Risk",TRUE,"Low Risk")</f>
        <v>Low Risk</v>
      </c>
    </row>
    <row r="1362" spans="1:19">
      <c r="A1362">
        <v>1361</v>
      </c>
      <c r="B1362">
        <v>438.22</v>
      </c>
      <c r="C1362">
        <v>1</v>
      </c>
      <c r="D1362" t="s">
        <v>46</v>
      </c>
      <c r="E1362">
        <v>0</v>
      </c>
      <c r="F1362">
        <v>1</v>
      </c>
      <c r="G1362">
        <v>44</v>
      </c>
      <c r="H1362">
        <v>0</v>
      </c>
      <c r="I1362">
        <v>49</v>
      </c>
      <c r="J1362">
        <v>0</v>
      </c>
      <c r="K1362">
        <f>_xlfn.XLOOKUP(FraudData[[#This Row],[amount]],AmountRules[Amount Min],AmountRules[Risk Points],,-1)</f>
        <v>0</v>
      </c>
      <c r="L1362">
        <f>_xlfn.XLOOKUP(FraudData[[#This Row],[transaction_hour]],TimeRules[Hour Min],TimeRules[Risk Points],,-1)</f>
        <v>3</v>
      </c>
      <c r="M1362">
        <f>_xlfn.XLOOKUP(FraudData[[#This Row],[foreign_transaction]],ForeignRules[Foreign Transaction],ForeignRules[Risk Points],0)</f>
        <v>0</v>
      </c>
      <c r="N1362">
        <f>_xlfn.XLOOKUP(FraudData[[#This Row],[location_mismatch]],Table10[Location Mismatch],Table10[Risk Points],0)</f>
        <v>3</v>
      </c>
      <c r="O1362">
        <f>_xlfn.XLOOKUP(FraudData[[#This Row],[device_trust_score]],DeviceRules[Device Min],DeviceRules[Risk Points],,-1)</f>
        <v>2</v>
      </c>
      <c r="P1362">
        <f>_xlfn.XLOOKUP(FraudData[[#This Row],[velocity_last_24h]],VelocityRules[Velocity Min],VelocityRules[Risk Points],,-1)</f>
        <v>0</v>
      </c>
      <c r="Q1362">
        <f>_xlfn.XLOOKUP(FraudData[[#This Row],[merchant_category]],MerchantRules[Merchant Category],MerchantRules[Risk Points],0)</f>
        <v>0</v>
      </c>
      <c r="R1362">
        <f>SUM(FraudData[[#This Row],[Amount Risk]:[Merchant Risk]])</f>
        <v>8</v>
      </c>
      <c r="S1362" t="str" cm="1">
        <f t="array" ref="S1362">_xlfn.IFS(FraudData[[#This Row],[Fraud Risk Score]]&gt;=8,"High Risk",FraudData[[#This Row],[Fraud Risk Score]]&gt;=6,"Medium Risk",TRUE,"Low Risk")</f>
        <v>High Risk</v>
      </c>
    </row>
    <row r="1363" spans="1:19">
      <c r="A1363">
        <v>1362</v>
      </c>
      <c r="B1363">
        <v>42.58</v>
      </c>
      <c r="C1363">
        <v>18</v>
      </c>
      <c r="D1363" t="s">
        <v>48</v>
      </c>
      <c r="E1363">
        <v>0</v>
      </c>
      <c r="F1363">
        <v>0</v>
      </c>
      <c r="G1363">
        <v>42</v>
      </c>
      <c r="H1363">
        <v>1</v>
      </c>
      <c r="I1363">
        <v>58</v>
      </c>
      <c r="J1363">
        <v>0</v>
      </c>
      <c r="K1363">
        <f>_xlfn.XLOOKUP(FraudData[[#This Row],[amount]],AmountRules[Amount Min],AmountRules[Risk Points],,-1)</f>
        <v>0</v>
      </c>
      <c r="L1363">
        <f>_xlfn.XLOOKUP(FraudData[[#This Row],[transaction_hour]],TimeRules[Hour Min],TimeRules[Risk Points],,-1)</f>
        <v>0</v>
      </c>
      <c r="M1363">
        <f>_xlfn.XLOOKUP(FraudData[[#This Row],[foreign_transaction]],ForeignRules[Foreign Transaction],ForeignRules[Risk Points],0)</f>
        <v>0</v>
      </c>
      <c r="N1363">
        <f>_xlfn.XLOOKUP(FraudData[[#This Row],[location_mismatch]],Table10[Location Mismatch],Table10[Risk Points],0)</f>
        <v>0</v>
      </c>
      <c r="O1363">
        <f>_xlfn.XLOOKUP(FraudData[[#This Row],[device_trust_score]],DeviceRules[Device Min],DeviceRules[Risk Points],,-1)</f>
        <v>2</v>
      </c>
      <c r="P1363">
        <f>_xlfn.XLOOKUP(FraudData[[#This Row],[velocity_last_24h]],VelocityRules[Velocity Min],VelocityRules[Risk Points],,-1)</f>
        <v>0</v>
      </c>
      <c r="Q1363">
        <f>_xlfn.XLOOKUP(FraudData[[#This Row],[merchant_category]],MerchantRules[Merchant Category],MerchantRules[Risk Points],0)</f>
        <v>0</v>
      </c>
      <c r="R1363">
        <f>SUM(FraudData[[#This Row],[Amount Risk]:[Merchant Risk]])</f>
        <v>2</v>
      </c>
      <c r="S1363" t="str" cm="1">
        <f t="array" ref="S1363">_xlfn.IFS(FraudData[[#This Row],[Fraud Risk Score]]&gt;=8,"High Risk",FraudData[[#This Row],[Fraud Risk Score]]&gt;=6,"Medium Risk",TRUE,"Low Risk")</f>
        <v>Low Risk</v>
      </c>
    </row>
    <row r="1364" spans="1:19">
      <c r="A1364">
        <v>1363</v>
      </c>
      <c r="B1364">
        <v>175.58</v>
      </c>
      <c r="C1364">
        <v>21</v>
      </c>
      <c r="D1364" t="s">
        <v>47</v>
      </c>
      <c r="E1364">
        <v>0</v>
      </c>
      <c r="F1364">
        <v>0</v>
      </c>
      <c r="G1364">
        <v>62</v>
      </c>
      <c r="H1364">
        <v>3</v>
      </c>
      <c r="I1364">
        <v>49</v>
      </c>
      <c r="J1364">
        <v>0</v>
      </c>
      <c r="K1364">
        <f>_xlfn.XLOOKUP(FraudData[[#This Row],[amount]],AmountRules[Amount Min],AmountRules[Risk Points],,-1)</f>
        <v>0</v>
      </c>
      <c r="L1364">
        <f>_xlfn.XLOOKUP(FraudData[[#This Row],[transaction_hour]],TimeRules[Hour Min],TimeRules[Risk Points],,-1)</f>
        <v>0</v>
      </c>
      <c r="M1364">
        <f>_xlfn.XLOOKUP(FraudData[[#This Row],[foreign_transaction]],ForeignRules[Foreign Transaction],ForeignRules[Risk Points],0)</f>
        <v>0</v>
      </c>
      <c r="N1364">
        <f>_xlfn.XLOOKUP(FraudData[[#This Row],[location_mismatch]],Table10[Location Mismatch],Table10[Risk Points],0)</f>
        <v>0</v>
      </c>
      <c r="O1364">
        <f>_xlfn.XLOOKUP(FraudData[[#This Row],[device_trust_score]],DeviceRules[Device Min],DeviceRules[Risk Points],,-1)</f>
        <v>1</v>
      </c>
      <c r="P1364">
        <f>_xlfn.XLOOKUP(FraudData[[#This Row],[velocity_last_24h]],VelocityRules[Velocity Min],VelocityRules[Risk Points],,-1)</f>
        <v>0</v>
      </c>
      <c r="Q1364">
        <f>_xlfn.XLOOKUP(FraudData[[#This Row],[merchant_category]],MerchantRules[Merchant Category],MerchantRules[Risk Points],0)</f>
        <v>0</v>
      </c>
      <c r="R1364">
        <f>SUM(FraudData[[#This Row],[Amount Risk]:[Merchant Risk]])</f>
        <v>1</v>
      </c>
      <c r="S1364" t="str" cm="1">
        <f t="array" ref="S1364">_xlfn.IFS(FraudData[[#This Row],[Fraud Risk Score]]&gt;=8,"High Risk",FraudData[[#This Row],[Fraud Risk Score]]&gt;=6,"Medium Risk",TRUE,"Low Risk")</f>
        <v>Low Risk</v>
      </c>
    </row>
    <row r="1365" spans="1:19">
      <c r="A1365">
        <v>1364</v>
      </c>
      <c r="B1365">
        <v>179.73</v>
      </c>
      <c r="C1365">
        <v>23</v>
      </c>
      <c r="D1365" t="s">
        <v>49</v>
      </c>
      <c r="E1365">
        <v>0</v>
      </c>
      <c r="F1365">
        <v>0</v>
      </c>
      <c r="G1365">
        <v>49</v>
      </c>
      <c r="H1365">
        <v>3</v>
      </c>
      <c r="I1365">
        <v>25</v>
      </c>
      <c r="J1365">
        <v>0</v>
      </c>
      <c r="K1365">
        <f>_xlfn.XLOOKUP(FraudData[[#This Row],[amount]],AmountRules[Amount Min],AmountRules[Risk Points],,-1)</f>
        <v>0</v>
      </c>
      <c r="L1365">
        <f>_xlfn.XLOOKUP(FraudData[[#This Row],[transaction_hour]],TimeRules[Hour Min],TimeRules[Risk Points],,-1)</f>
        <v>1</v>
      </c>
      <c r="M1365">
        <f>_xlfn.XLOOKUP(FraudData[[#This Row],[foreign_transaction]],ForeignRules[Foreign Transaction],ForeignRules[Risk Points],0)</f>
        <v>0</v>
      </c>
      <c r="N1365">
        <f>_xlfn.XLOOKUP(FraudData[[#This Row],[location_mismatch]],Table10[Location Mismatch],Table10[Risk Points],0)</f>
        <v>0</v>
      </c>
      <c r="O1365">
        <f>_xlfn.XLOOKUP(FraudData[[#This Row],[device_trust_score]],DeviceRules[Device Min],DeviceRules[Risk Points],,-1)</f>
        <v>2</v>
      </c>
      <c r="P1365">
        <f>_xlfn.XLOOKUP(FraudData[[#This Row],[velocity_last_24h]],VelocityRules[Velocity Min],VelocityRules[Risk Points],,-1)</f>
        <v>0</v>
      </c>
      <c r="Q1365">
        <f>_xlfn.XLOOKUP(FraudData[[#This Row],[merchant_category]],MerchantRules[Merchant Category],MerchantRules[Risk Points],0)</f>
        <v>1</v>
      </c>
      <c r="R1365">
        <f>SUM(FraudData[[#This Row],[Amount Risk]:[Merchant Risk]])</f>
        <v>4</v>
      </c>
      <c r="S1365" t="str" cm="1">
        <f t="array" ref="S1365">_xlfn.IFS(FraudData[[#This Row],[Fraud Risk Score]]&gt;=8,"High Risk",FraudData[[#This Row],[Fraud Risk Score]]&gt;=6,"Medium Risk",TRUE,"Low Risk")</f>
        <v>Low Risk</v>
      </c>
    </row>
    <row r="1366" spans="1:19">
      <c r="A1366">
        <v>1365</v>
      </c>
      <c r="B1366">
        <v>237.77</v>
      </c>
      <c r="C1366">
        <v>15</v>
      </c>
      <c r="D1366" t="s">
        <v>47</v>
      </c>
      <c r="E1366">
        <v>0</v>
      </c>
      <c r="F1366">
        <v>0</v>
      </c>
      <c r="G1366">
        <v>62</v>
      </c>
      <c r="H1366">
        <v>0</v>
      </c>
      <c r="I1366">
        <v>35</v>
      </c>
      <c r="J1366">
        <v>0</v>
      </c>
      <c r="K1366">
        <f>_xlfn.XLOOKUP(FraudData[[#This Row],[amount]],AmountRules[Amount Min],AmountRules[Risk Points],,-1)</f>
        <v>0</v>
      </c>
      <c r="L1366">
        <f>_xlfn.XLOOKUP(FraudData[[#This Row],[transaction_hour]],TimeRules[Hour Min],TimeRules[Risk Points],,-1)</f>
        <v>0</v>
      </c>
      <c r="M1366">
        <f>_xlfn.XLOOKUP(FraudData[[#This Row],[foreign_transaction]],ForeignRules[Foreign Transaction],ForeignRules[Risk Points],0)</f>
        <v>0</v>
      </c>
      <c r="N1366">
        <f>_xlfn.XLOOKUP(FraudData[[#This Row],[location_mismatch]],Table10[Location Mismatch],Table10[Risk Points],0)</f>
        <v>0</v>
      </c>
      <c r="O1366">
        <f>_xlfn.XLOOKUP(FraudData[[#This Row],[device_trust_score]],DeviceRules[Device Min],DeviceRules[Risk Points],,-1)</f>
        <v>1</v>
      </c>
      <c r="P1366">
        <f>_xlfn.XLOOKUP(FraudData[[#This Row],[velocity_last_24h]],VelocityRules[Velocity Min],VelocityRules[Risk Points],,-1)</f>
        <v>0</v>
      </c>
      <c r="Q1366">
        <f>_xlfn.XLOOKUP(FraudData[[#This Row],[merchant_category]],MerchantRules[Merchant Category],MerchantRules[Risk Points],0)</f>
        <v>0</v>
      </c>
      <c r="R1366">
        <f>SUM(FraudData[[#This Row],[Amount Risk]:[Merchant Risk]])</f>
        <v>1</v>
      </c>
      <c r="S1366" t="str" cm="1">
        <f t="array" ref="S1366">_xlfn.IFS(FraudData[[#This Row],[Fraud Risk Score]]&gt;=8,"High Risk",FraudData[[#This Row],[Fraud Risk Score]]&gt;=6,"Medium Risk",TRUE,"Low Risk")</f>
        <v>Low Risk</v>
      </c>
    </row>
    <row r="1367" spans="1:19">
      <c r="A1367">
        <v>1366</v>
      </c>
      <c r="B1367">
        <v>25.39</v>
      </c>
      <c r="C1367">
        <v>11</v>
      </c>
      <c r="D1367" t="s">
        <v>48</v>
      </c>
      <c r="E1367">
        <v>0</v>
      </c>
      <c r="F1367">
        <v>0</v>
      </c>
      <c r="G1367">
        <v>39</v>
      </c>
      <c r="H1367">
        <v>3</v>
      </c>
      <c r="I1367">
        <v>18</v>
      </c>
      <c r="J1367">
        <v>0</v>
      </c>
      <c r="K1367">
        <f>_xlfn.XLOOKUP(FraudData[[#This Row],[amount]],AmountRules[Amount Min],AmountRules[Risk Points],,-1)</f>
        <v>0</v>
      </c>
      <c r="L1367">
        <f>_xlfn.XLOOKUP(FraudData[[#This Row],[transaction_hour]],TimeRules[Hour Min],TimeRules[Risk Points],,-1)</f>
        <v>0</v>
      </c>
      <c r="M1367">
        <f>_xlfn.XLOOKUP(FraudData[[#This Row],[foreign_transaction]],ForeignRules[Foreign Transaction],ForeignRules[Risk Points],0)</f>
        <v>0</v>
      </c>
      <c r="N1367">
        <f>_xlfn.XLOOKUP(FraudData[[#This Row],[location_mismatch]],Table10[Location Mismatch],Table10[Risk Points],0)</f>
        <v>0</v>
      </c>
      <c r="O1367">
        <f>_xlfn.XLOOKUP(FraudData[[#This Row],[device_trust_score]],DeviceRules[Device Min],DeviceRules[Risk Points],,-1)</f>
        <v>2</v>
      </c>
      <c r="P1367">
        <f>_xlfn.XLOOKUP(FraudData[[#This Row],[velocity_last_24h]],VelocityRules[Velocity Min],VelocityRules[Risk Points],,-1)</f>
        <v>0</v>
      </c>
      <c r="Q1367">
        <f>_xlfn.XLOOKUP(FraudData[[#This Row],[merchant_category]],MerchantRules[Merchant Category],MerchantRules[Risk Points],0)</f>
        <v>0</v>
      </c>
      <c r="R1367">
        <f>SUM(FraudData[[#This Row],[Amount Risk]:[Merchant Risk]])</f>
        <v>2</v>
      </c>
      <c r="S1367" t="str" cm="1">
        <f t="array" ref="S1367">_xlfn.IFS(FraudData[[#This Row],[Fraud Risk Score]]&gt;=8,"High Risk",FraudData[[#This Row],[Fraud Risk Score]]&gt;=6,"Medium Risk",TRUE,"Low Risk")</f>
        <v>Low Risk</v>
      </c>
    </row>
    <row r="1368" spans="1:19">
      <c r="A1368">
        <v>1367</v>
      </c>
      <c r="B1368">
        <v>226.47</v>
      </c>
      <c r="C1368">
        <v>0</v>
      </c>
      <c r="D1368" t="s">
        <v>46</v>
      </c>
      <c r="E1368">
        <v>0</v>
      </c>
      <c r="F1368">
        <v>0</v>
      </c>
      <c r="G1368">
        <v>53</v>
      </c>
      <c r="H1368">
        <v>2</v>
      </c>
      <c r="I1368">
        <v>41</v>
      </c>
      <c r="J1368">
        <v>0</v>
      </c>
      <c r="K1368">
        <f>_xlfn.XLOOKUP(FraudData[[#This Row],[amount]],AmountRules[Amount Min],AmountRules[Risk Points],,-1)</f>
        <v>0</v>
      </c>
      <c r="L1368">
        <f>_xlfn.XLOOKUP(FraudData[[#This Row],[transaction_hour]],TimeRules[Hour Min],TimeRules[Risk Points],,-1)</f>
        <v>3</v>
      </c>
      <c r="M1368">
        <f>_xlfn.XLOOKUP(FraudData[[#This Row],[foreign_transaction]],ForeignRules[Foreign Transaction],ForeignRules[Risk Points],0)</f>
        <v>0</v>
      </c>
      <c r="N1368">
        <f>_xlfn.XLOOKUP(FraudData[[#This Row],[location_mismatch]],Table10[Location Mismatch],Table10[Risk Points],0)</f>
        <v>0</v>
      </c>
      <c r="O1368">
        <f>_xlfn.XLOOKUP(FraudData[[#This Row],[device_trust_score]],DeviceRules[Device Min],DeviceRules[Risk Points],,-1)</f>
        <v>1</v>
      </c>
      <c r="P1368">
        <f>_xlfn.XLOOKUP(FraudData[[#This Row],[velocity_last_24h]],VelocityRules[Velocity Min],VelocityRules[Risk Points],,-1)</f>
        <v>0</v>
      </c>
      <c r="Q1368">
        <f>_xlfn.XLOOKUP(FraudData[[#This Row],[merchant_category]],MerchantRules[Merchant Category],MerchantRules[Risk Points],0)</f>
        <v>0</v>
      </c>
      <c r="R1368">
        <f>SUM(FraudData[[#This Row],[Amount Risk]:[Merchant Risk]])</f>
        <v>4</v>
      </c>
      <c r="S1368" t="str" cm="1">
        <f t="array" ref="S1368">_xlfn.IFS(FraudData[[#This Row],[Fraud Risk Score]]&gt;=8,"High Risk",FraudData[[#This Row],[Fraud Risk Score]]&gt;=6,"Medium Risk",TRUE,"Low Risk")</f>
        <v>Low Risk</v>
      </c>
    </row>
    <row r="1369" spans="1:19">
      <c r="A1369">
        <v>1368</v>
      </c>
      <c r="B1369">
        <v>431.51</v>
      </c>
      <c r="C1369">
        <v>8</v>
      </c>
      <c r="D1369" t="s">
        <v>47</v>
      </c>
      <c r="E1369">
        <v>0</v>
      </c>
      <c r="F1369">
        <v>0</v>
      </c>
      <c r="G1369">
        <v>88</v>
      </c>
      <c r="H1369">
        <v>2</v>
      </c>
      <c r="I1369">
        <v>64</v>
      </c>
      <c r="J1369">
        <v>0</v>
      </c>
      <c r="K1369">
        <f>_xlfn.XLOOKUP(FraudData[[#This Row],[amount]],AmountRules[Amount Min],AmountRules[Risk Points],,-1)</f>
        <v>0</v>
      </c>
      <c r="L1369">
        <f>_xlfn.XLOOKUP(FraudData[[#This Row],[transaction_hour]],TimeRules[Hour Min],TimeRules[Risk Points],,-1)</f>
        <v>0</v>
      </c>
      <c r="M1369">
        <f>_xlfn.XLOOKUP(FraudData[[#This Row],[foreign_transaction]],ForeignRules[Foreign Transaction],ForeignRules[Risk Points],0)</f>
        <v>0</v>
      </c>
      <c r="N1369">
        <f>_xlfn.XLOOKUP(FraudData[[#This Row],[location_mismatch]],Table10[Location Mismatch],Table10[Risk Points],0)</f>
        <v>0</v>
      </c>
      <c r="O1369">
        <f>_xlfn.XLOOKUP(FraudData[[#This Row],[device_trust_score]],DeviceRules[Device Min],DeviceRules[Risk Points],,-1)</f>
        <v>0</v>
      </c>
      <c r="P1369">
        <f>_xlfn.XLOOKUP(FraudData[[#This Row],[velocity_last_24h]],VelocityRules[Velocity Min],VelocityRules[Risk Points],,-1)</f>
        <v>0</v>
      </c>
      <c r="Q1369">
        <f>_xlfn.XLOOKUP(FraudData[[#This Row],[merchant_category]],MerchantRules[Merchant Category],MerchantRules[Risk Points],0)</f>
        <v>0</v>
      </c>
      <c r="R1369">
        <f>SUM(FraudData[[#This Row],[Amount Risk]:[Merchant Risk]])</f>
        <v>0</v>
      </c>
      <c r="S1369" t="str" cm="1">
        <f t="array" ref="S1369">_xlfn.IFS(FraudData[[#This Row],[Fraud Risk Score]]&gt;=8,"High Risk",FraudData[[#This Row],[Fraud Risk Score]]&gt;=6,"Medium Risk",TRUE,"Low Risk")</f>
        <v>Low Risk</v>
      </c>
    </row>
    <row r="1370" spans="1:19">
      <c r="A1370">
        <v>1369</v>
      </c>
      <c r="B1370">
        <v>35.65</v>
      </c>
      <c r="C1370">
        <v>16</v>
      </c>
      <c r="D1370" t="s">
        <v>50</v>
      </c>
      <c r="E1370">
        <v>0</v>
      </c>
      <c r="F1370">
        <v>0</v>
      </c>
      <c r="G1370">
        <v>56</v>
      </c>
      <c r="H1370">
        <v>2</v>
      </c>
      <c r="I1370">
        <v>34</v>
      </c>
      <c r="J1370">
        <v>0</v>
      </c>
      <c r="K1370">
        <f>_xlfn.XLOOKUP(FraudData[[#This Row],[amount]],AmountRules[Amount Min],AmountRules[Risk Points],,-1)</f>
        <v>0</v>
      </c>
      <c r="L1370">
        <f>_xlfn.XLOOKUP(FraudData[[#This Row],[transaction_hour]],TimeRules[Hour Min],TimeRules[Risk Points],,-1)</f>
        <v>0</v>
      </c>
      <c r="M1370">
        <f>_xlfn.XLOOKUP(FraudData[[#This Row],[foreign_transaction]],ForeignRules[Foreign Transaction],ForeignRules[Risk Points],0)</f>
        <v>0</v>
      </c>
      <c r="N1370">
        <f>_xlfn.XLOOKUP(FraudData[[#This Row],[location_mismatch]],Table10[Location Mismatch],Table10[Risk Points],0)</f>
        <v>0</v>
      </c>
      <c r="O1370">
        <f>_xlfn.XLOOKUP(FraudData[[#This Row],[device_trust_score]],DeviceRules[Device Min],DeviceRules[Risk Points],,-1)</f>
        <v>1</v>
      </c>
      <c r="P1370">
        <f>_xlfn.XLOOKUP(FraudData[[#This Row],[velocity_last_24h]],VelocityRules[Velocity Min],VelocityRules[Risk Points],,-1)</f>
        <v>0</v>
      </c>
      <c r="Q1370">
        <f>_xlfn.XLOOKUP(FraudData[[#This Row],[merchant_category]],MerchantRules[Merchant Category],MerchantRules[Risk Points],0)</f>
        <v>0</v>
      </c>
      <c r="R1370">
        <f>SUM(FraudData[[#This Row],[Amount Risk]:[Merchant Risk]])</f>
        <v>1</v>
      </c>
      <c r="S1370" t="str" cm="1">
        <f t="array" ref="S1370">_xlfn.IFS(FraudData[[#This Row],[Fraud Risk Score]]&gt;=8,"High Risk",FraudData[[#This Row],[Fraud Risk Score]]&gt;=6,"Medium Risk",TRUE,"Low Risk")</f>
        <v>Low Risk</v>
      </c>
    </row>
    <row r="1371" spans="1:19">
      <c r="A1371">
        <v>1370</v>
      </c>
      <c r="B1371">
        <v>48.82</v>
      </c>
      <c r="C1371">
        <v>9</v>
      </c>
      <c r="D1371" t="s">
        <v>49</v>
      </c>
      <c r="E1371">
        <v>0</v>
      </c>
      <c r="F1371">
        <v>0</v>
      </c>
      <c r="G1371">
        <v>96</v>
      </c>
      <c r="H1371">
        <v>3</v>
      </c>
      <c r="I1371">
        <v>35</v>
      </c>
      <c r="J1371">
        <v>0</v>
      </c>
      <c r="K1371">
        <f>_xlfn.XLOOKUP(FraudData[[#This Row],[amount]],AmountRules[Amount Min],AmountRules[Risk Points],,-1)</f>
        <v>0</v>
      </c>
      <c r="L1371">
        <f>_xlfn.XLOOKUP(FraudData[[#This Row],[transaction_hour]],TimeRules[Hour Min],TimeRules[Risk Points],,-1)</f>
        <v>0</v>
      </c>
      <c r="M1371">
        <f>_xlfn.XLOOKUP(FraudData[[#This Row],[foreign_transaction]],ForeignRules[Foreign Transaction],ForeignRules[Risk Points],0)</f>
        <v>0</v>
      </c>
      <c r="N1371">
        <f>_xlfn.XLOOKUP(FraudData[[#This Row],[location_mismatch]],Table10[Location Mismatch],Table10[Risk Points],0)</f>
        <v>0</v>
      </c>
      <c r="O1371">
        <f>_xlfn.XLOOKUP(FraudData[[#This Row],[device_trust_score]],DeviceRules[Device Min],DeviceRules[Risk Points],,-1)</f>
        <v>0</v>
      </c>
      <c r="P1371">
        <f>_xlfn.XLOOKUP(FraudData[[#This Row],[velocity_last_24h]],VelocityRules[Velocity Min],VelocityRules[Risk Points],,-1)</f>
        <v>0</v>
      </c>
      <c r="Q1371">
        <f>_xlfn.XLOOKUP(FraudData[[#This Row],[merchant_category]],MerchantRules[Merchant Category],MerchantRules[Risk Points],0)</f>
        <v>1</v>
      </c>
      <c r="R1371">
        <f>SUM(FraudData[[#This Row],[Amount Risk]:[Merchant Risk]])</f>
        <v>1</v>
      </c>
      <c r="S1371" t="str" cm="1">
        <f t="array" ref="S1371">_xlfn.IFS(FraudData[[#This Row],[Fraud Risk Score]]&gt;=8,"High Risk",FraudData[[#This Row],[Fraud Risk Score]]&gt;=6,"Medium Risk",TRUE,"Low Risk")</f>
        <v>Low Risk</v>
      </c>
    </row>
    <row r="1372" spans="1:19">
      <c r="A1372">
        <v>1371</v>
      </c>
      <c r="B1372">
        <v>639.75</v>
      </c>
      <c r="C1372">
        <v>17</v>
      </c>
      <c r="D1372" t="s">
        <v>48</v>
      </c>
      <c r="E1372">
        <v>0</v>
      </c>
      <c r="F1372">
        <v>0</v>
      </c>
      <c r="G1372">
        <v>67</v>
      </c>
      <c r="H1372">
        <v>0</v>
      </c>
      <c r="I1372">
        <v>37</v>
      </c>
      <c r="J1372">
        <v>0</v>
      </c>
      <c r="K1372">
        <f>_xlfn.XLOOKUP(FraudData[[#This Row],[amount]],AmountRules[Amount Min],AmountRules[Risk Points],,-1)</f>
        <v>1</v>
      </c>
      <c r="L1372">
        <f>_xlfn.XLOOKUP(FraudData[[#This Row],[transaction_hour]],TimeRules[Hour Min],TimeRules[Risk Points],,-1)</f>
        <v>0</v>
      </c>
      <c r="M1372">
        <f>_xlfn.XLOOKUP(FraudData[[#This Row],[foreign_transaction]],ForeignRules[Foreign Transaction],ForeignRules[Risk Points],0)</f>
        <v>0</v>
      </c>
      <c r="N1372">
        <f>_xlfn.XLOOKUP(FraudData[[#This Row],[location_mismatch]],Table10[Location Mismatch],Table10[Risk Points],0)</f>
        <v>0</v>
      </c>
      <c r="O1372">
        <f>_xlfn.XLOOKUP(FraudData[[#This Row],[device_trust_score]],DeviceRules[Device Min],DeviceRules[Risk Points],,-1)</f>
        <v>1</v>
      </c>
      <c r="P1372">
        <f>_xlfn.XLOOKUP(FraudData[[#This Row],[velocity_last_24h]],VelocityRules[Velocity Min],VelocityRules[Risk Points],,-1)</f>
        <v>0</v>
      </c>
      <c r="Q1372">
        <f>_xlfn.XLOOKUP(FraudData[[#This Row],[merchant_category]],MerchantRules[Merchant Category],MerchantRules[Risk Points],0)</f>
        <v>0</v>
      </c>
      <c r="R1372">
        <f>SUM(FraudData[[#This Row],[Amount Risk]:[Merchant Risk]])</f>
        <v>2</v>
      </c>
      <c r="S1372" t="str" cm="1">
        <f t="array" ref="S1372">_xlfn.IFS(FraudData[[#This Row],[Fraud Risk Score]]&gt;=8,"High Risk",FraudData[[#This Row],[Fraud Risk Score]]&gt;=6,"Medium Risk",TRUE,"Low Risk")</f>
        <v>Low Risk</v>
      </c>
    </row>
    <row r="1373" spans="1:19">
      <c r="A1373">
        <v>1372</v>
      </c>
      <c r="B1373">
        <v>35.94</v>
      </c>
      <c r="C1373">
        <v>18</v>
      </c>
      <c r="D1373" t="s">
        <v>46</v>
      </c>
      <c r="E1373">
        <v>0</v>
      </c>
      <c r="F1373">
        <v>0</v>
      </c>
      <c r="G1373">
        <v>37</v>
      </c>
      <c r="H1373">
        <v>1</v>
      </c>
      <c r="I1373">
        <v>43</v>
      </c>
      <c r="J1373">
        <v>0</v>
      </c>
      <c r="K1373">
        <f>_xlfn.XLOOKUP(FraudData[[#This Row],[amount]],AmountRules[Amount Min],AmountRules[Risk Points],,-1)</f>
        <v>0</v>
      </c>
      <c r="L1373">
        <f>_xlfn.XLOOKUP(FraudData[[#This Row],[transaction_hour]],TimeRules[Hour Min],TimeRules[Risk Points],,-1)</f>
        <v>0</v>
      </c>
      <c r="M1373">
        <f>_xlfn.XLOOKUP(FraudData[[#This Row],[foreign_transaction]],ForeignRules[Foreign Transaction],ForeignRules[Risk Points],0)</f>
        <v>0</v>
      </c>
      <c r="N1373">
        <f>_xlfn.XLOOKUP(FraudData[[#This Row],[location_mismatch]],Table10[Location Mismatch],Table10[Risk Points],0)</f>
        <v>0</v>
      </c>
      <c r="O1373">
        <f>_xlfn.XLOOKUP(FraudData[[#This Row],[device_trust_score]],DeviceRules[Device Min],DeviceRules[Risk Points],,-1)</f>
        <v>2</v>
      </c>
      <c r="P1373">
        <f>_xlfn.XLOOKUP(FraudData[[#This Row],[velocity_last_24h]],VelocityRules[Velocity Min],VelocityRules[Risk Points],,-1)</f>
        <v>0</v>
      </c>
      <c r="Q1373">
        <f>_xlfn.XLOOKUP(FraudData[[#This Row],[merchant_category]],MerchantRules[Merchant Category],MerchantRules[Risk Points],0)</f>
        <v>0</v>
      </c>
      <c r="R1373">
        <f>SUM(FraudData[[#This Row],[Amount Risk]:[Merchant Risk]])</f>
        <v>2</v>
      </c>
      <c r="S1373" t="str" cm="1">
        <f t="array" ref="S1373">_xlfn.IFS(FraudData[[#This Row],[Fraud Risk Score]]&gt;=8,"High Risk",FraudData[[#This Row],[Fraud Risk Score]]&gt;=6,"Medium Risk",TRUE,"Low Risk")</f>
        <v>Low Risk</v>
      </c>
    </row>
    <row r="1374" spans="1:19">
      <c r="A1374">
        <v>1373</v>
      </c>
      <c r="B1374">
        <v>346.82</v>
      </c>
      <c r="C1374">
        <v>6</v>
      </c>
      <c r="D1374" t="s">
        <v>47</v>
      </c>
      <c r="E1374">
        <v>1</v>
      </c>
      <c r="F1374">
        <v>0</v>
      </c>
      <c r="G1374">
        <v>49</v>
      </c>
      <c r="H1374">
        <v>2</v>
      </c>
      <c r="I1374">
        <v>67</v>
      </c>
      <c r="J1374">
        <v>0</v>
      </c>
      <c r="K1374">
        <f>_xlfn.XLOOKUP(FraudData[[#This Row],[amount]],AmountRules[Amount Min],AmountRules[Risk Points],,-1)</f>
        <v>0</v>
      </c>
      <c r="L1374">
        <f>_xlfn.XLOOKUP(FraudData[[#This Row],[transaction_hour]],TimeRules[Hour Min],TimeRules[Risk Points],,-1)</f>
        <v>0</v>
      </c>
      <c r="M1374">
        <f>_xlfn.XLOOKUP(FraudData[[#This Row],[foreign_transaction]],ForeignRules[Foreign Transaction],ForeignRules[Risk Points],0)</f>
        <v>3</v>
      </c>
      <c r="N1374">
        <f>_xlfn.XLOOKUP(FraudData[[#This Row],[location_mismatch]],Table10[Location Mismatch],Table10[Risk Points],0)</f>
        <v>0</v>
      </c>
      <c r="O1374">
        <f>_xlfn.XLOOKUP(FraudData[[#This Row],[device_trust_score]],DeviceRules[Device Min],DeviceRules[Risk Points],,-1)</f>
        <v>2</v>
      </c>
      <c r="P1374">
        <f>_xlfn.XLOOKUP(FraudData[[#This Row],[velocity_last_24h]],VelocityRules[Velocity Min],VelocityRules[Risk Points],,-1)</f>
        <v>0</v>
      </c>
      <c r="Q1374">
        <f>_xlfn.XLOOKUP(FraudData[[#This Row],[merchant_category]],MerchantRules[Merchant Category],MerchantRules[Risk Points],0)</f>
        <v>0</v>
      </c>
      <c r="R1374">
        <f>SUM(FraudData[[#This Row],[Amount Risk]:[Merchant Risk]])</f>
        <v>5</v>
      </c>
      <c r="S1374" t="str" cm="1">
        <f t="array" ref="S1374">_xlfn.IFS(FraudData[[#This Row],[Fraud Risk Score]]&gt;=8,"High Risk",FraudData[[#This Row],[Fraud Risk Score]]&gt;=6,"Medium Risk",TRUE,"Low Risk")</f>
        <v>Low Risk</v>
      </c>
    </row>
    <row r="1375" spans="1:19">
      <c r="A1375">
        <v>1374</v>
      </c>
      <c r="B1375">
        <v>122.01</v>
      </c>
      <c r="C1375">
        <v>18</v>
      </c>
      <c r="D1375" t="s">
        <v>49</v>
      </c>
      <c r="E1375">
        <v>0</v>
      </c>
      <c r="F1375">
        <v>0</v>
      </c>
      <c r="G1375">
        <v>73</v>
      </c>
      <c r="H1375">
        <v>4</v>
      </c>
      <c r="I1375">
        <v>47</v>
      </c>
      <c r="J1375">
        <v>0</v>
      </c>
      <c r="K1375">
        <f>_xlfn.XLOOKUP(FraudData[[#This Row],[amount]],AmountRules[Amount Min],AmountRules[Risk Points],,-1)</f>
        <v>0</v>
      </c>
      <c r="L1375">
        <f>_xlfn.XLOOKUP(FraudData[[#This Row],[transaction_hour]],TimeRules[Hour Min],TimeRules[Risk Points],,-1)</f>
        <v>0</v>
      </c>
      <c r="M1375">
        <f>_xlfn.XLOOKUP(FraudData[[#This Row],[foreign_transaction]],ForeignRules[Foreign Transaction],ForeignRules[Risk Points],0)</f>
        <v>0</v>
      </c>
      <c r="N1375">
        <f>_xlfn.XLOOKUP(FraudData[[#This Row],[location_mismatch]],Table10[Location Mismatch],Table10[Risk Points],0)</f>
        <v>0</v>
      </c>
      <c r="O1375">
        <f>_xlfn.XLOOKUP(FraudData[[#This Row],[device_trust_score]],DeviceRules[Device Min],DeviceRules[Risk Points],,-1)</f>
        <v>0</v>
      </c>
      <c r="P1375">
        <f>_xlfn.XLOOKUP(FraudData[[#This Row],[velocity_last_24h]],VelocityRules[Velocity Min],VelocityRules[Risk Points],,-1)</f>
        <v>0</v>
      </c>
      <c r="Q1375">
        <f>_xlfn.XLOOKUP(FraudData[[#This Row],[merchant_category]],MerchantRules[Merchant Category],MerchantRules[Risk Points],0)</f>
        <v>1</v>
      </c>
      <c r="R1375">
        <f>SUM(FraudData[[#This Row],[Amount Risk]:[Merchant Risk]])</f>
        <v>1</v>
      </c>
      <c r="S1375" t="str" cm="1">
        <f t="array" ref="S1375">_xlfn.IFS(FraudData[[#This Row],[Fraud Risk Score]]&gt;=8,"High Risk",FraudData[[#This Row],[Fraud Risk Score]]&gt;=6,"Medium Risk",TRUE,"Low Risk")</f>
        <v>Low Risk</v>
      </c>
    </row>
    <row r="1376" spans="1:19">
      <c r="A1376">
        <v>1375</v>
      </c>
      <c r="B1376">
        <v>51.12</v>
      </c>
      <c r="C1376">
        <v>23</v>
      </c>
      <c r="D1376" t="s">
        <v>46</v>
      </c>
      <c r="E1376">
        <v>1</v>
      </c>
      <c r="F1376">
        <v>0</v>
      </c>
      <c r="G1376">
        <v>32</v>
      </c>
      <c r="H1376">
        <v>3</v>
      </c>
      <c r="I1376">
        <v>54</v>
      </c>
      <c r="J1376">
        <v>0</v>
      </c>
      <c r="K1376">
        <f>_xlfn.XLOOKUP(FraudData[[#This Row],[amount]],AmountRules[Amount Min],AmountRules[Risk Points],,-1)</f>
        <v>0</v>
      </c>
      <c r="L1376">
        <f>_xlfn.XLOOKUP(FraudData[[#This Row],[transaction_hour]],TimeRules[Hour Min],TimeRules[Risk Points],,-1)</f>
        <v>1</v>
      </c>
      <c r="M1376">
        <f>_xlfn.XLOOKUP(FraudData[[#This Row],[foreign_transaction]],ForeignRules[Foreign Transaction],ForeignRules[Risk Points],0)</f>
        <v>3</v>
      </c>
      <c r="N1376">
        <f>_xlfn.XLOOKUP(FraudData[[#This Row],[location_mismatch]],Table10[Location Mismatch],Table10[Risk Points],0)</f>
        <v>0</v>
      </c>
      <c r="O1376">
        <f>_xlfn.XLOOKUP(FraudData[[#This Row],[device_trust_score]],DeviceRules[Device Min],DeviceRules[Risk Points],,-1)</f>
        <v>2</v>
      </c>
      <c r="P1376">
        <f>_xlfn.XLOOKUP(FraudData[[#This Row],[velocity_last_24h]],VelocityRules[Velocity Min],VelocityRules[Risk Points],,-1)</f>
        <v>0</v>
      </c>
      <c r="Q1376">
        <f>_xlfn.XLOOKUP(FraudData[[#This Row],[merchant_category]],MerchantRules[Merchant Category],MerchantRules[Risk Points],0)</f>
        <v>0</v>
      </c>
      <c r="R1376">
        <f>SUM(FraudData[[#This Row],[Amount Risk]:[Merchant Risk]])</f>
        <v>6</v>
      </c>
      <c r="S1376" t="str" cm="1">
        <f t="array" ref="S1376">_xlfn.IFS(FraudData[[#This Row],[Fraud Risk Score]]&gt;=8,"High Risk",FraudData[[#This Row],[Fraud Risk Score]]&gt;=6,"Medium Risk",TRUE,"Low Risk")</f>
        <v>Medium Risk</v>
      </c>
    </row>
    <row r="1377" spans="1:19">
      <c r="A1377">
        <v>1376</v>
      </c>
      <c r="B1377">
        <v>368.28</v>
      </c>
      <c r="C1377">
        <v>14</v>
      </c>
      <c r="D1377" t="s">
        <v>47</v>
      </c>
      <c r="E1377">
        <v>0</v>
      </c>
      <c r="F1377">
        <v>0</v>
      </c>
      <c r="G1377">
        <v>52</v>
      </c>
      <c r="H1377">
        <v>2</v>
      </c>
      <c r="I1377">
        <v>44</v>
      </c>
      <c r="J1377">
        <v>0</v>
      </c>
      <c r="K1377">
        <f>_xlfn.XLOOKUP(FraudData[[#This Row],[amount]],AmountRules[Amount Min],AmountRules[Risk Points],,-1)</f>
        <v>0</v>
      </c>
      <c r="L1377">
        <f>_xlfn.XLOOKUP(FraudData[[#This Row],[transaction_hour]],TimeRules[Hour Min],TimeRules[Risk Points],,-1)</f>
        <v>0</v>
      </c>
      <c r="M1377">
        <f>_xlfn.XLOOKUP(FraudData[[#This Row],[foreign_transaction]],ForeignRules[Foreign Transaction],ForeignRules[Risk Points],0)</f>
        <v>0</v>
      </c>
      <c r="N1377">
        <f>_xlfn.XLOOKUP(FraudData[[#This Row],[location_mismatch]],Table10[Location Mismatch],Table10[Risk Points],0)</f>
        <v>0</v>
      </c>
      <c r="O1377">
        <f>_xlfn.XLOOKUP(FraudData[[#This Row],[device_trust_score]],DeviceRules[Device Min],DeviceRules[Risk Points],,-1)</f>
        <v>1</v>
      </c>
      <c r="P1377">
        <f>_xlfn.XLOOKUP(FraudData[[#This Row],[velocity_last_24h]],VelocityRules[Velocity Min],VelocityRules[Risk Points],,-1)</f>
        <v>0</v>
      </c>
      <c r="Q1377">
        <f>_xlfn.XLOOKUP(FraudData[[#This Row],[merchant_category]],MerchantRules[Merchant Category],MerchantRules[Risk Points],0)</f>
        <v>0</v>
      </c>
      <c r="R1377">
        <f>SUM(FraudData[[#This Row],[Amount Risk]:[Merchant Risk]])</f>
        <v>1</v>
      </c>
      <c r="S1377" t="str" cm="1">
        <f t="array" ref="S1377">_xlfn.IFS(FraudData[[#This Row],[Fraud Risk Score]]&gt;=8,"High Risk",FraudData[[#This Row],[Fraud Risk Score]]&gt;=6,"Medium Risk",TRUE,"Low Risk")</f>
        <v>Low Risk</v>
      </c>
    </row>
    <row r="1378" spans="1:19">
      <c r="A1378">
        <v>1377</v>
      </c>
      <c r="B1378">
        <v>106.08</v>
      </c>
      <c r="C1378">
        <v>8</v>
      </c>
      <c r="D1378" t="s">
        <v>48</v>
      </c>
      <c r="E1378">
        <v>0</v>
      </c>
      <c r="F1378">
        <v>0</v>
      </c>
      <c r="G1378">
        <v>35</v>
      </c>
      <c r="H1378">
        <v>3</v>
      </c>
      <c r="I1378">
        <v>56</v>
      </c>
      <c r="J1378">
        <v>0</v>
      </c>
      <c r="K1378">
        <f>_xlfn.XLOOKUP(FraudData[[#This Row],[amount]],AmountRules[Amount Min],AmountRules[Risk Points],,-1)</f>
        <v>0</v>
      </c>
      <c r="L1378">
        <f>_xlfn.XLOOKUP(FraudData[[#This Row],[transaction_hour]],TimeRules[Hour Min],TimeRules[Risk Points],,-1)</f>
        <v>0</v>
      </c>
      <c r="M1378">
        <f>_xlfn.XLOOKUP(FraudData[[#This Row],[foreign_transaction]],ForeignRules[Foreign Transaction],ForeignRules[Risk Points],0)</f>
        <v>0</v>
      </c>
      <c r="N1378">
        <f>_xlfn.XLOOKUP(FraudData[[#This Row],[location_mismatch]],Table10[Location Mismatch],Table10[Risk Points],0)</f>
        <v>0</v>
      </c>
      <c r="O1378">
        <f>_xlfn.XLOOKUP(FraudData[[#This Row],[device_trust_score]],DeviceRules[Device Min],DeviceRules[Risk Points],,-1)</f>
        <v>2</v>
      </c>
      <c r="P1378">
        <f>_xlfn.XLOOKUP(FraudData[[#This Row],[velocity_last_24h]],VelocityRules[Velocity Min],VelocityRules[Risk Points],,-1)</f>
        <v>0</v>
      </c>
      <c r="Q1378">
        <f>_xlfn.XLOOKUP(FraudData[[#This Row],[merchant_category]],MerchantRules[Merchant Category],MerchantRules[Risk Points],0)</f>
        <v>0</v>
      </c>
      <c r="R1378">
        <f>SUM(FraudData[[#This Row],[Amount Risk]:[Merchant Risk]])</f>
        <v>2</v>
      </c>
      <c r="S1378" t="str" cm="1">
        <f t="array" ref="S1378">_xlfn.IFS(FraudData[[#This Row],[Fraud Risk Score]]&gt;=8,"High Risk",FraudData[[#This Row],[Fraud Risk Score]]&gt;=6,"Medium Risk",TRUE,"Low Risk")</f>
        <v>Low Risk</v>
      </c>
    </row>
    <row r="1379" spans="1:19">
      <c r="A1379">
        <v>1378</v>
      </c>
      <c r="B1379">
        <v>130.18</v>
      </c>
      <c r="C1379">
        <v>9</v>
      </c>
      <c r="D1379" t="s">
        <v>50</v>
      </c>
      <c r="E1379">
        <v>0</v>
      </c>
      <c r="F1379">
        <v>0</v>
      </c>
      <c r="G1379">
        <v>79</v>
      </c>
      <c r="H1379">
        <v>1</v>
      </c>
      <c r="I1379">
        <v>40</v>
      </c>
      <c r="J1379">
        <v>0</v>
      </c>
      <c r="K1379">
        <f>_xlfn.XLOOKUP(FraudData[[#This Row],[amount]],AmountRules[Amount Min],AmountRules[Risk Points],,-1)</f>
        <v>0</v>
      </c>
      <c r="L1379">
        <f>_xlfn.XLOOKUP(FraudData[[#This Row],[transaction_hour]],TimeRules[Hour Min],TimeRules[Risk Points],,-1)</f>
        <v>0</v>
      </c>
      <c r="M1379">
        <f>_xlfn.XLOOKUP(FraudData[[#This Row],[foreign_transaction]],ForeignRules[Foreign Transaction],ForeignRules[Risk Points],0)</f>
        <v>0</v>
      </c>
      <c r="N1379">
        <f>_xlfn.XLOOKUP(FraudData[[#This Row],[location_mismatch]],Table10[Location Mismatch],Table10[Risk Points],0)</f>
        <v>0</v>
      </c>
      <c r="O1379">
        <f>_xlfn.XLOOKUP(FraudData[[#This Row],[device_trust_score]],DeviceRules[Device Min],DeviceRules[Risk Points],,-1)</f>
        <v>0</v>
      </c>
      <c r="P1379">
        <f>_xlfn.XLOOKUP(FraudData[[#This Row],[velocity_last_24h]],VelocityRules[Velocity Min],VelocityRules[Risk Points],,-1)</f>
        <v>0</v>
      </c>
      <c r="Q1379">
        <f>_xlfn.XLOOKUP(FraudData[[#This Row],[merchant_category]],MerchantRules[Merchant Category],MerchantRules[Risk Points],0)</f>
        <v>0</v>
      </c>
      <c r="R1379">
        <f>SUM(FraudData[[#This Row],[Amount Risk]:[Merchant Risk]])</f>
        <v>0</v>
      </c>
      <c r="S1379" t="str" cm="1">
        <f t="array" ref="S1379">_xlfn.IFS(FraudData[[#This Row],[Fraud Risk Score]]&gt;=8,"High Risk",FraudData[[#This Row],[Fraud Risk Score]]&gt;=6,"Medium Risk",TRUE,"Low Risk")</f>
        <v>Low Risk</v>
      </c>
    </row>
    <row r="1380" spans="1:19">
      <c r="A1380">
        <v>1379</v>
      </c>
      <c r="B1380">
        <v>80.12</v>
      </c>
      <c r="C1380">
        <v>22</v>
      </c>
      <c r="D1380" t="s">
        <v>50</v>
      </c>
      <c r="E1380">
        <v>0</v>
      </c>
      <c r="F1380">
        <v>0</v>
      </c>
      <c r="G1380">
        <v>34</v>
      </c>
      <c r="H1380">
        <v>1</v>
      </c>
      <c r="I1380">
        <v>43</v>
      </c>
      <c r="J1380">
        <v>0</v>
      </c>
      <c r="K1380">
        <f>_xlfn.XLOOKUP(FraudData[[#This Row],[amount]],AmountRules[Amount Min],AmountRules[Risk Points],,-1)</f>
        <v>0</v>
      </c>
      <c r="L1380">
        <f>_xlfn.XLOOKUP(FraudData[[#This Row],[transaction_hour]],TimeRules[Hour Min],TimeRules[Risk Points],,-1)</f>
        <v>0</v>
      </c>
      <c r="M1380">
        <f>_xlfn.XLOOKUP(FraudData[[#This Row],[foreign_transaction]],ForeignRules[Foreign Transaction],ForeignRules[Risk Points],0)</f>
        <v>0</v>
      </c>
      <c r="N1380">
        <f>_xlfn.XLOOKUP(FraudData[[#This Row],[location_mismatch]],Table10[Location Mismatch],Table10[Risk Points],0)</f>
        <v>0</v>
      </c>
      <c r="O1380">
        <f>_xlfn.XLOOKUP(FraudData[[#This Row],[device_trust_score]],DeviceRules[Device Min],DeviceRules[Risk Points],,-1)</f>
        <v>2</v>
      </c>
      <c r="P1380">
        <f>_xlfn.XLOOKUP(FraudData[[#This Row],[velocity_last_24h]],VelocityRules[Velocity Min],VelocityRules[Risk Points],,-1)</f>
        <v>0</v>
      </c>
      <c r="Q1380">
        <f>_xlfn.XLOOKUP(FraudData[[#This Row],[merchant_category]],MerchantRules[Merchant Category],MerchantRules[Risk Points],0)</f>
        <v>0</v>
      </c>
      <c r="R1380">
        <f>SUM(FraudData[[#This Row],[Amount Risk]:[Merchant Risk]])</f>
        <v>2</v>
      </c>
      <c r="S1380" t="str" cm="1">
        <f t="array" ref="S1380">_xlfn.IFS(FraudData[[#This Row],[Fraud Risk Score]]&gt;=8,"High Risk",FraudData[[#This Row],[Fraud Risk Score]]&gt;=6,"Medium Risk",TRUE,"Low Risk")</f>
        <v>Low Risk</v>
      </c>
    </row>
    <row r="1381" spans="1:19">
      <c r="A1381">
        <v>1380</v>
      </c>
      <c r="B1381">
        <v>161.79</v>
      </c>
      <c r="C1381">
        <v>19</v>
      </c>
      <c r="D1381" t="s">
        <v>48</v>
      </c>
      <c r="E1381">
        <v>1</v>
      </c>
      <c r="F1381">
        <v>0</v>
      </c>
      <c r="G1381">
        <v>83</v>
      </c>
      <c r="H1381">
        <v>3</v>
      </c>
      <c r="I1381">
        <v>22</v>
      </c>
      <c r="J1381">
        <v>0</v>
      </c>
      <c r="K1381">
        <f>_xlfn.XLOOKUP(FraudData[[#This Row],[amount]],AmountRules[Amount Min],AmountRules[Risk Points],,-1)</f>
        <v>0</v>
      </c>
      <c r="L1381">
        <f>_xlfn.XLOOKUP(FraudData[[#This Row],[transaction_hour]],TimeRules[Hour Min],TimeRules[Risk Points],,-1)</f>
        <v>0</v>
      </c>
      <c r="M1381">
        <f>_xlfn.XLOOKUP(FraudData[[#This Row],[foreign_transaction]],ForeignRules[Foreign Transaction],ForeignRules[Risk Points],0)</f>
        <v>3</v>
      </c>
      <c r="N1381">
        <f>_xlfn.XLOOKUP(FraudData[[#This Row],[location_mismatch]],Table10[Location Mismatch],Table10[Risk Points],0)</f>
        <v>0</v>
      </c>
      <c r="O1381">
        <f>_xlfn.XLOOKUP(FraudData[[#This Row],[device_trust_score]],DeviceRules[Device Min],DeviceRules[Risk Points],,-1)</f>
        <v>0</v>
      </c>
      <c r="P1381">
        <f>_xlfn.XLOOKUP(FraudData[[#This Row],[velocity_last_24h]],VelocityRules[Velocity Min],VelocityRules[Risk Points],,-1)</f>
        <v>0</v>
      </c>
      <c r="Q1381">
        <f>_xlfn.XLOOKUP(FraudData[[#This Row],[merchant_category]],MerchantRules[Merchant Category],MerchantRules[Risk Points],0)</f>
        <v>0</v>
      </c>
      <c r="R1381">
        <f>SUM(FraudData[[#This Row],[Amount Risk]:[Merchant Risk]])</f>
        <v>3</v>
      </c>
      <c r="S1381" t="str" cm="1">
        <f t="array" ref="S1381">_xlfn.IFS(FraudData[[#This Row],[Fraud Risk Score]]&gt;=8,"High Risk",FraudData[[#This Row],[Fraud Risk Score]]&gt;=6,"Medium Risk",TRUE,"Low Risk")</f>
        <v>Low Risk</v>
      </c>
    </row>
    <row r="1382" spans="1:19">
      <c r="A1382">
        <v>1381</v>
      </c>
      <c r="B1382">
        <v>32.14</v>
      </c>
      <c r="C1382">
        <v>19</v>
      </c>
      <c r="D1382" t="s">
        <v>49</v>
      </c>
      <c r="E1382">
        <v>0</v>
      </c>
      <c r="F1382">
        <v>0</v>
      </c>
      <c r="G1382">
        <v>89</v>
      </c>
      <c r="H1382">
        <v>4</v>
      </c>
      <c r="I1382">
        <v>31</v>
      </c>
      <c r="J1382">
        <v>0</v>
      </c>
      <c r="K1382">
        <f>_xlfn.XLOOKUP(FraudData[[#This Row],[amount]],AmountRules[Amount Min],AmountRules[Risk Points],,-1)</f>
        <v>0</v>
      </c>
      <c r="L1382">
        <f>_xlfn.XLOOKUP(FraudData[[#This Row],[transaction_hour]],TimeRules[Hour Min],TimeRules[Risk Points],,-1)</f>
        <v>0</v>
      </c>
      <c r="M1382">
        <f>_xlfn.XLOOKUP(FraudData[[#This Row],[foreign_transaction]],ForeignRules[Foreign Transaction],ForeignRules[Risk Points],0)</f>
        <v>0</v>
      </c>
      <c r="N1382">
        <f>_xlfn.XLOOKUP(FraudData[[#This Row],[location_mismatch]],Table10[Location Mismatch],Table10[Risk Points],0)</f>
        <v>0</v>
      </c>
      <c r="O1382">
        <f>_xlfn.XLOOKUP(FraudData[[#This Row],[device_trust_score]],DeviceRules[Device Min],DeviceRules[Risk Points],,-1)</f>
        <v>0</v>
      </c>
      <c r="P1382">
        <f>_xlfn.XLOOKUP(FraudData[[#This Row],[velocity_last_24h]],VelocityRules[Velocity Min],VelocityRules[Risk Points],,-1)</f>
        <v>0</v>
      </c>
      <c r="Q1382">
        <f>_xlfn.XLOOKUP(FraudData[[#This Row],[merchant_category]],MerchantRules[Merchant Category],MerchantRules[Risk Points],0)</f>
        <v>1</v>
      </c>
      <c r="R1382">
        <f>SUM(FraudData[[#This Row],[Amount Risk]:[Merchant Risk]])</f>
        <v>1</v>
      </c>
      <c r="S1382" t="str" cm="1">
        <f t="array" ref="S1382">_xlfn.IFS(FraudData[[#This Row],[Fraud Risk Score]]&gt;=8,"High Risk",FraudData[[#This Row],[Fraud Risk Score]]&gt;=6,"Medium Risk",TRUE,"Low Risk")</f>
        <v>Low Risk</v>
      </c>
    </row>
    <row r="1383" spans="1:19">
      <c r="A1383">
        <v>1382</v>
      </c>
      <c r="B1383">
        <v>89.29</v>
      </c>
      <c r="C1383">
        <v>3</v>
      </c>
      <c r="D1383" t="s">
        <v>48</v>
      </c>
      <c r="E1383">
        <v>0</v>
      </c>
      <c r="F1383">
        <v>0</v>
      </c>
      <c r="G1383">
        <v>29</v>
      </c>
      <c r="H1383">
        <v>3</v>
      </c>
      <c r="I1383">
        <v>52</v>
      </c>
      <c r="J1383">
        <v>0</v>
      </c>
      <c r="K1383">
        <f>_xlfn.XLOOKUP(FraudData[[#This Row],[amount]],AmountRules[Amount Min],AmountRules[Risk Points],,-1)</f>
        <v>0</v>
      </c>
      <c r="L1383">
        <f>_xlfn.XLOOKUP(FraudData[[#This Row],[transaction_hour]],TimeRules[Hour Min],TimeRules[Risk Points],,-1)</f>
        <v>3</v>
      </c>
      <c r="M1383">
        <f>_xlfn.XLOOKUP(FraudData[[#This Row],[foreign_transaction]],ForeignRules[Foreign Transaction],ForeignRules[Risk Points],0)</f>
        <v>0</v>
      </c>
      <c r="N1383">
        <f>_xlfn.XLOOKUP(FraudData[[#This Row],[location_mismatch]],Table10[Location Mismatch],Table10[Risk Points],0)</f>
        <v>0</v>
      </c>
      <c r="O1383">
        <f>_xlfn.XLOOKUP(FraudData[[#This Row],[device_trust_score]],DeviceRules[Device Min],DeviceRules[Risk Points],,-1)</f>
        <v>3</v>
      </c>
      <c r="P1383">
        <f>_xlfn.XLOOKUP(FraudData[[#This Row],[velocity_last_24h]],VelocityRules[Velocity Min],VelocityRules[Risk Points],,-1)</f>
        <v>0</v>
      </c>
      <c r="Q1383">
        <f>_xlfn.XLOOKUP(FraudData[[#This Row],[merchant_category]],MerchantRules[Merchant Category],MerchantRules[Risk Points],0)</f>
        <v>0</v>
      </c>
      <c r="R1383">
        <f>SUM(FraudData[[#This Row],[Amount Risk]:[Merchant Risk]])</f>
        <v>6</v>
      </c>
      <c r="S1383" t="str" cm="1">
        <f t="array" ref="S1383">_xlfn.IFS(FraudData[[#This Row],[Fraud Risk Score]]&gt;=8,"High Risk",FraudData[[#This Row],[Fraud Risk Score]]&gt;=6,"Medium Risk",TRUE,"Low Risk")</f>
        <v>Medium Risk</v>
      </c>
    </row>
    <row r="1384" spans="1:19">
      <c r="A1384">
        <v>1383</v>
      </c>
      <c r="B1384">
        <v>627.69000000000005</v>
      </c>
      <c r="C1384">
        <v>5</v>
      </c>
      <c r="D1384" t="s">
        <v>47</v>
      </c>
      <c r="E1384">
        <v>0</v>
      </c>
      <c r="F1384">
        <v>0</v>
      </c>
      <c r="G1384">
        <v>44</v>
      </c>
      <c r="H1384">
        <v>2</v>
      </c>
      <c r="I1384">
        <v>49</v>
      </c>
      <c r="J1384">
        <v>0</v>
      </c>
      <c r="K1384">
        <f>_xlfn.XLOOKUP(FraudData[[#This Row],[amount]],AmountRules[Amount Min],AmountRules[Risk Points],,-1)</f>
        <v>1</v>
      </c>
      <c r="L1384">
        <f>_xlfn.XLOOKUP(FraudData[[#This Row],[transaction_hour]],TimeRules[Hour Min],TimeRules[Risk Points],,-1)</f>
        <v>0</v>
      </c>
      <c r="M1384">
        <f>_xlfn.XLOOKUP(FraudData[[#This Row],[foreign_transaction]],ForeignRules[Foreign Transaction],ForeignRules[Risk Points],0)</f>
        <v>0</v>
      </c>
      <c r="N1384">
        <f>_xlfn.XLOOKUP(FraudData[[#This Row],[location_mismatch]],Table10[Location Mismatch],Table10[Risk Points],0)</f>
        <v>0</v>
      </c>
      <c r="O1384">
        <f>_xlfn.XLOOKUP(FraudData[[#This Row],[device_trust_score]],DeviceRules[Device Min],DeviceRules[Risk Points],,-1)</f>
        <v>2</v>
      </c>
      <c r="P1384">
        <f>_xlfn.XLOOKUP(FraudData[[#This Row],[velocity_last_24h]],VelocityRules[Velocity Min],VelocityRules[Risk Points],,-1)</f>
        <v>0</v>
      </c>
      <c r="Q1384">
        <f>_xlfn.XLOOKUP(FraudData[[#This Row],[merchant_category]],MerchantRules[Merchant Category],MerchantRules[Risk Points],0)</f>
        <v>0</v>
      </c>
      <c r="R1384">
        <f>SUM(FraudData[[#This Row],[Amount Risk]:[Merchant Risk]])</f>
        <v>3</v>
      </c>
      <c r="S1384" t="str" cm="1">
        <f t="array" ref="S1384">_xlfn.IFS(FraudData[[#This Row],[Fraud Risk Score]]&gt;=8,"High Risk",FraudData[[#This Row],[Fraud Risk Score]]&gt;=6,"Medium Risk",TRUE,"Low Risk")</f>
        <v>Low Risk</v>
      </c>
    </row>
    <row r="1385" spans="1:19">
      <c r="A1385">
        <v>1384</v>
      </c>
      <c r="B1385">
        <v>53.75</v>
      </c>
      <c r="C1385">
        <v>3</v>
      </c>
      <c r="D1385" t="s">
        <v>49</v>
      </c>
      <c r="E1385">
        <v>0</v>
      </c>
      <c r="F1385">
        <v>0</v>
      </c>
      <c r="G1385">
        <v>29</v>
      </c>
      <c r="H1385">
        <v>2</v>
      </c>
      <c r="I1385">
        <v>62</v>
      </c>
      <c r="J1385">
        <v>0</v>
      </c>
      <c r="K1385">
        <f>_xlfn.XLOOKUP(FraudData[[#This Row],[amount]],AmountRules[Amount Min],AmountRules[Risk Points],,-1)</f>
        <v>0</v>
      </c>
      <c r="L1385">
        <f>_xlfn.XLOOKUP(FraudData[[#This Row],[transaction_hour]],TimeRules[Hour Min],TimeRules[Risk Points],,-1)</f>
        <v>3</v>
      </c>
      <c r="M1385">
        <f>_xlfn.XLOOKUP(FraudData[[#This Row],[foreign_transaction]],ForeignRules[Foreign Transaction],ForeignRules[Risk Points],0)</f>
        <v>0</v>
      </c>
      <c r="N1385">
        <f>_xlfn.XLOOKUP(FraudData[[#This Row],[location_mismatch]],Table10[Location Mismatch],Table10[Risk Points],0)</f>
        <v>0</v>
      </c>
      <c r="O1385">
        <f>_xlfn.XLOOKUP(FraudData[[#This Row],[device_trust_score]],DeviceRules[Device Min],DeviceRules[Risk Points],,-1)</f>
        <v>3</v>
      </c>
      <c r="P1385">
        <f>_xlfn.XLOOKUP(FraudData[[#This Row],[velocity_last_24h]],VelocityRules[Velocity Min],VelocityRules[Risk Points],,-1)</f>
        <v>0</v>
      </c>
      <c r="Q1385">
        <f>_xlfn.XLOOKUP(FraudData[[#This Row],[merchant_category]],MerchantRules[Merchant Category],MerchantRules[Risk Points],0)</f>
        <v>1</v>
      </c>
      <c r="R1385">
        <f>SUM(FraudData[[#This Row],[Amount Risk]:[Merchant Risk]])</f>
        <v>7</v>
      </c>
      <c r="S1385" t="str" cm="1">
        <f t="array" ref="S1385">_xlfn.IFS(FraudData[[#This Row],[Fraud Risk Score]]&gt;=8,"High Risk",FraudData[[#This Row],[Fraud Risk Score]]&gt;=6,"Medium Risk",TRUE,"Low Risk")</f>
        <v>Medium Risk</v>
      </c>
    </row>
    <row r="1386" spans="1:19">
      <c r="A1386">
        <v>1385</v>
      </c>
      <c r="B1386">
        <v>192.47</v>
      </c>
      <c r="C1386">
        <v>4</v>
      </c>
      <c r="D1386" t="s">
        <v>50</v>
      </c>
      <c r="E1386">
        <v>0</v>
      </c>
      <c r="F1386">
        <v>0</v>
      </c>
      <c r="G1386">
        <v>91</v>
      </c>
      <c r="H1386">
        <v>2</v>
      </c>
      <c r="I1386">
        <v>21</v>
      </c>
      <c r="J1386">
        <v>0</v>
      </c>
      <c r="K1386">
        <f>_xlfn.XLOOKUP(FraudData[[#This Row],[amount]],AmountRules[Amount Min],AmountRules[Risk Points],,-1)</f>
        <v>0</v>
      </c>
      <c r="L1386">
        <f>_xlfn.XLOOKUP(FraudData[[#This Row],[transaction_hour]],TimeRules[Hour Min],TimeRules[Risk Points],,-1)</f>
        <v>0</v>
      </c>
      <c r="M1386">
        <f>_xlfn.XLOOKUP(FraudData[[#This Row],[foreign_transaction]],ForeignRules[Foreign Transaction],ForeignRules[Risk Points],0)</f>
        <v>0</v>
      </c>
      <c r="N1386">
        <f>_xlfn.XLOOKUP(FraudData[[#This Row],[location_mismatch]],Table10[Location Mismatch],Table10[Risk Points],0)</f>
        <v>0</v>
      </c>
      <c r="O1386">
        <f>_xlfn.XLOOKUP(FraudData[[#This Row],[device_trust_score]],DeviceRules[Device Min],DeviceRules[Risk Points],,-1)</f>
        <v>0</v>
      </c>
      <c r="P1386">
        <f>_xlfn.XLOOKUP(FraudData[[#This Row],[velocity_last_24h]],VelocityRules[Velocity Min],VelocityRules[Risk Points],,-1)</f>
        <v>0</v>
      </c>
      <c r="Q1386">
        <f>_xlfn.XLOOKUP(FraudData[[#This Row],[merchant_category]],MerchantRules[Merchant Category],MerchantRules[Risk Points],0)</f>
        <v>0</v>
      </c>
      <c r="R1386">
        <f>SUM(FraudData[[#This Row],[Amount Risk]:[Merchant Risk]])</f>
        <v>0</v>
      </c>
      <c r="S1386" t="str" cm="1">
        <f t="array" ref="S1386">_xlfn.IFS(FraudData[[#This Row],[Fraud Risk Score]]&gt;=8,"High Risk",FraudData[[#This Row],[Fraud Risk Score]]&gt;=6,"Medium Risk",TRUE,"Low Risk")</f>
        <v>Low Risk</v>
      </c>
    </row>
    <row r="1387" spans="1:19">
      <c r="A1387">
        <v>1386</v>
      </c>
      <c r="B1387">
        <v>70.8</v>
      </c>
      <c r="C1387">
        <v>8</v>
      </c>
      <c r="D1387" t="s">
        <v>47</v>
      </c>
      <c r="E1387">
        <v>1</v>
      </c>
      <c r="F1387">
        <v>0</v>
      </c>
      <c r="G1387">
        <v>54</v>
      </c>
      <c r="H1387">
        <v>3</v>
      </c>
      <c r="I1387">
        <v>39</v>
      </c>
      <c r="J1387">
        <v>0</v>
      </c>
      <c r="K1387">
        <f>_xlfn.XLOOKUP(FraudData[[#This Row],[amount]],AmountRules[Amount Min],AmountRules[Risk Points],,-1)</f>
        <v>0</v>
      </c>
      <c r="L1387">
        <f>_xlfn.XLOOKUP(FraudData[[#This Row],[transaction_hour]],TimeRules[Hour Min],TimeRules[Risk Points],,-1)</f>
        <v>0</v>
      </c>
      <c r="M1387">
        <f>_xlfn.XLOOKUP(FraudData[[#This Row],[foreign_transaction]],ForeignRules[Foreign Transaction],ForeignRules[Risk Points],0)</f>
        <v>3</v>
      </c>
      <c r="N1387">
        <f>_xlfn.XLOOKUP(FraudData[[#This Row],[location_mismatch]],Table10[Location Mismatch],Table10[Risk Points],0)</f>
        <v>0</v>
      </c>
      <c r="O1387">
        <f>_xlfn.XLOOKUP(FraudData[[#This Row],[device_trust_score]],DeviceRules[Device Min],DeviceRules[Risk Points],,-1)</f>
        <v>1</v>
      </c>
      <c r="P1387">
        <f>_xlfn.XLOOKUP(FraudData[[#This Row],[velocity_last_24h]],VelocityRules[Velocity Min],VelocityRules[Risk Points],,-1)</f>
        <v>0</v>
      </c>
      <c r="Q1387">
        <f>_xlfn.XLOOKUP(FraudData[[#This Row],[merchant_category]],MerchantRules[Merchant Category],MerchantRules[Risk Points],0)</f>
        <v>0</v>
      </c>
      <c r="R1387">
        <f>SUM(FraudData[[#This Row],[Amount Risk]:[Merchant Risk]])</f>
        <v>4</v>
      </c>
      <c r="S1387" t="str" cm="1">
        <f t="array" ref="S1387">_xlfn.IFS(FraudData[[#This Row],[Fraud Risk Score]]&gt;=8,"High Risk",FraudData[[#This Row],[Fraud Risk Score]]&gt;=6,"Medium Risk",TRUE,"Low Risk")</f>
        <v>Low Risk</v>
      </c>
    </row>
    <row r="1388" spans="1:19">
      <c r="A1388">
        <v>1387</v>
      </c>
      <c r="B1388">
        <v>267.27999999999997</v>
      </c>
      <c r="C1388">
        <v>11</v>
      </c>
      <c r="D1388" t="s">
        <v>46</v>
      </c>
      <c r="E1388">
        <v>0</v>
      </c>
      <c r="F1388">
        <v>0</v>
      </c>
      <c r="G1388">
        <v>58</v>
      </c>
      <c r="H1388">
        <v>3</v>
      </c>
      <c r="I1388">
        <v>66</v>
      </c>
      <c r="J1388">
        <v>0</v>
      </c>
      <c r="K1388">
        <f>_xlfn.XLOOKUP(FraudData[[#This Row],[amount]],AmountRules[Amount Min],AmountRules[Risk Points],,-1)</f>
        <v>0</v>
      </c>
      <c r="L1388">
        <f>_xlfn.XLOOKUP(FraudData[[#This Row],[transaction_hour]],TimeRules[Hour Min],TimeRules[Risk Points],,-1)</f>
        <v>0</v>
      </c>
      <c r="M1388">
        <f>_xlfn.XLOOKUP(FraudData[[#This Row],[foreign_transaction]],ForeignRules[Foreign Transaction],ForeignRules[Risk Points],0)</f>
        <v>0</v>
      </c>
      <c r="N1388">
        <f>_xlfn.XLOOKUP(FraudData[[#This Row],[location_mismatch]],Table10[Location Mismatch],Table10[Risk Points],0)</f>
        <v>0</v>
      </c>
      <c r="O1388">
        <f>_xlfn.XLOOKUP(FraudData[[#This Row],[device_trust_score]],DeviceRules[Device Min],DeviceRules[Risk Points],,-1)</f>
        <v>1</v>
      </c>
      <c r="P1388">
        <f>_xlfn.XLOOKUP(FraudData[[#This Row],[velocity_last_24h]],VelocityRules[Velocity Min],VelocityRules[Risk Points],,-1)</f>
        <v>0</v>
      </c>
      <c r="Q1388">
        <f>_xlfn.XLOOKUP(FraudData[[#This Row],[merchant_category]],MerchantRules[Merchant Category],MerchantRules[Risk Points],0)</f>
        <v>0</v>
      </c>
      <c r="R1388">
        <f>SUM(FraudData[[#This Row],[Amount Risk]:[Merchant Risk]])</f>
        <v>1</v>
      </c>
      <c r="S1388" t="str" cm="1">
        <f t="array" ref="S1388">_xlfn.IFS(FraudData[[#This Row],[Fraud Risk Score]]&gt;=8,"High Risk",FraudData[[#This Row],[Fraud Risk Score]]&gt;=6,"Medium Risk",TRUE,"Low Risk")</f>
        <v>Low Risk</v>
      </c>
    </row>
    <row r="1389" spans="1:19">
      <c r="A1389">
        <v>1388</v>
      </c>
      <c r="B1389">
        <v>25.25</v>
      </c>
      <c r="C1389">
        <v>22</v>
      </c>
      <c r="D1389" t="s">
        <v>46</v>
      </c>
      <c r="E1389">
        <v>0</v>
      </c>
      <c r="F1389">
        <v>0</v>
      </c>
      <c r="G1389">
        <v>25</v>
      </c>
      <c r="H1389">
        <v>3</v>
      </c>
      <c r="I1389">
        <v>50</v>
      </c>
      <c r="J1389">
        <v>0</v>
      </c>
      <c r="K1389">
        <f>_xlfn.XLOOKUP(FraudData[[#This Row],[amount]],AmountRules[Amount Min],AmountRules[Risk Points],,-1)</f>
        <v>0</v>
      </c>
      <c r="L1389">
        <f>_xlfn.XLOOKUP(FraudData[[#This Row],[transaction_hour]],TimeRules[Hour Min],TimeRules[Risk Points],,-1)</f>
        <v>0</v>
      </c>
      <c r="M1389">
        <f>_xlfn.XLOOKUP(FraudData[[#This Row],[foreign_transaction]],ForeignRules[Foreign Transaction],ForeignRules[Risk Points],0)</f>
        <v>0</v>
      </c>
      <c r="N1389">
        <f>_xlfn.XLOOKUP(FraudData[[#This Row],[location_mismatch]],Table10[Location Mismatch],Table10[Risk Points],0)</f>
        <v>0</v>
      </c>
      <c r="O1389">
        <f>_xlfn.XLOOKUP(FraudData[[#This Row],[device_trust_score]],DeviceRules[Device Min],DeviceRules[Risk Points],,-1)</f>
        <v>3</v>
      </c>
      <c r="P1389">
        <f>_xlfn.XLOOKUP(FraudData[[#This Row],[velocity_last_24h]],VelocityRules[Velocity Min],VelocityRules[Risk Points],,-1)</f>
        <v>0</v>
      </c>
      <c r="Q1389">
        <f>_xlfn.XLOOKUP(FraudData[[#This Row],[merchant_category]],MerchantRules[Merchant Category],MerchantRules[Risk Points],0)</f>
        <v>0</v>
      </c>
      <c r="R1389">
        <f>SUM(FraudData[[#This Row],[Amount Risk]:[Merchant Risk]])</f>
        <v>3</v>
      </c>
      <c r="S1389" t="str" cm="1">
        <f t="array" ref="S1389">_xlfn.IFS(FraudData[[#This Row],[Fraud Risk Score]]&gt;=8,"High Risk",FraudData[[#This Row],[Fraud Risk Score]]&gt;=6,"Medium Risk",TRUE,"Low Risk")</f>
        <v>Low Risk</v>
      </c>
    </row>
    <row r="1390" spans="1:19">
      <c r="A1390">
        <v>1389</v>
      </c>
      <c r="B1390">
        <v>630.11</v>
      </c>
      <c r="C1390">
        <v>7</v>
      </c>
      <c r="D1390" t="s">
        <v>46</v>
      </c>
      <c r="E1390">
        <v>0</v>
      </c>
      <c r="F1390">
        <v>1</v>
      </c>
      <c r="G1390">
        <v>51</v>
      </c>
      <c r="H1390">
        <v>1</v>
      </c>
      <c r="I1390">
        <v>30</v>
      </c>
      <c r="J1390">
        <v>0</v>
      </c>
      <c r="K1390">
        <f>_xlfn.XLOOKUP(FraudData[[#This Row],[amount]],AmountRules[Amount Min],AmountRules[Risk Points],,-1)</f>
        <v>1</v>
      </c>
      <c r="L1390">
        <f>_xlfn.XLOOKUP(FraudData[[#This Row],[transaction_hour]],TimeRules[Hour Min],TimeRules[Risk Points],,-1)</f>
        <v>0</v>
      </c>
      <c r="M1390">
        <f>_xlfn.XLOOKUP(FraudData[[#This Row],[foreign_transaction]],ForeignRules[Foreign Transaction],ForeignRules[Risk Points],0)</f>
        <v>0</v>
      </c>
      <c r="N1390">
        <f>_xlfn.XLOOKUP(FraudData[[#This Row],[location_mismatch]],Table10[Location Mismatch],Table10[Risk Points],0)</f>
        <v>3</v>
      </c>
      <c r="O1390">
        <f>_xlfn.XLOOKUP(FraudData[[#This Row],[device_trust_score]],DeviceRules[Device Min],DeviceRules[Risk Points],,-1)</f>
        <v>1</v>
      </c>
      <c r="P1390">
        <f>_xlfn.XLOOKUP(FraudData[[#This Row],[velocity_last_24h]],VelocityRules[Velocity Min],VelocityRules[Risk Points],,-1)</f>
        <v>0</v>
      </c>
      <c r="Q1390">
        <f>_xlfn.XLOOKUP(FraudData[[#This Row],[merchant_category]],MerchantRules[Merchant Category],MerchantRules[Risk Points],0)</f>
        <v>0</v>
      </c>
      <c r="R1390">
        <f>SUM(FraudData[[#This Row],[Amount Risk]:[Merchant Risk]])</f>
        <v>5</v>
      </c>
      <c r="S1390" t="str" cm="1">
        <f t="array" ref="S1390">_xlfn.IFS(FraudData[[#This Row],[Fraud Risk Score]]&gt;=8,"High Risk",FraudData[[#This Row],[Fraud Risk Score]]&gt;=6,"Medium Risk",TRUE,"Low Risk")</f>
        <v>Low Risk</v>
      </c>
    </row>
    <row r="1391" spans="1:19">
      <c r="A1391">
        <v>1390</v>
      </c>
      <c r="B1391">
        <v>108.86</v>
      </c>
      <c r="C1391">
        <v>20</v>
      </c>
      <c r="D1391" t="s">
        <v>50</v>
      </c>
      <c r="E1391">
        <v>0</v>
      </c>
      <c r="F1391">
        <v>0</v>
      </c>
      <c r="G1391">
        <v>87</v>
      </c>
      <c r="H1391">
        <v>9</v>
      </c>
      <c r="I1391">
        <v>25</v>
      </c>
      <c r="J1391">
        <v>0</v>
      </c>
      <c r="K1391">
        <f>_xlfn.XLOOKUP(FraudData[[#This Row],[amount]],AmountRules[Amount Min],AmountRules[Risk Points],,-1)</f>
        <v>0</v>
      </c>
      <c r="L1391">
        <f>_xlfn.XLOOKUP(FraudData[[#This Row],[transaction_hour]],TimeRules[Hour Min],TimeRules[Risk Points],,-1)</f>
        <v>0</v>
      </c>
      <c r="M1391">
        <f>_xlfn.XLOOKUP(FraudData[[#This Row],[foreign_transaction]],ForeignRules[Foreign Transaction],ForeignRules[Risk Points],0)</f>
        <v>0</v>
      </c>
      <c r="N1391">
        <f>_xlfn.XLOOKUP(FraudData[[#This Row],[location_mismatch]],Table10[Location Mismatch],Table10[Risk Points],0)</f>
        <v>0</v>
      </c>
      <c r="O1391">
        <f>_xlfn.XLOOKUP(FraudData[[#This Row],[device_trust_score]],DeviceRules[Device Min],DeviceRules[Risk Points],,-1)</f>
        <v>0</v>
      </c>
      <c r="P1391">
        <f>_xlfn.XLOOKUP(FraudData[[#This Row],[velocity_last_24h]],VelocityRules[Velocity Min],VelocityRules[Risk Points],,-1)</f>
        <v>2</v>
      </c>
      <c r="Q1391">
        <f>_xlfn.XLOOKUP(FraudData[[#This Row],[merchant_category]],MerchantRules[Merchant Category],MerchantRules[Risk Points],0)</f>
        <v>0</v>
      </c>
      <c r="R1391">
        <f>SUM(FraudData[[#This Row],[Amount Risk]:[Merchant Risk]])</f>
        <v>2</v>
      </c>
      <c r="S1391" t="str" cm="1">
        <f t="array" ref="S1391">_xlfn.IFS(FraudData[[#This Row],[Fraud Risk Score]]&gt;=8,"High Risk",FraudData[[#This Row],[Fraud Risk Score]]&gt;=6,"Medium Risk",TRUE,"Low Risk")</f>
        <v>Low Risk</v>
      </c>
    </row>
    <row r="1392" spans="1:19">
      <c r="A1392">
        <v>1391</v>
      </c>
      <c r="B1392">
        <v>48.47</v>
      </c>
      <c r="C1392">
        <v>4</v>
      </c>
      <c r="D1392" t="s">
        <v>48</v>
      </c>
      <c r="E1392">
        <v>0</v>
      </c>
      <c r="F1392">
        <v>0</v>
      </c>
      <c r="G1392">
        <v>58</v>
      </c>
      <c r="H1392">
        <v>4</v>
      </c>
      <c r="I1392">
        <v>55</v>
      </c>
      <c r="J1392">
        <v>0</v>
      </c>
      <c r="K1392">
        <f>_xlfn.XLOOKUP(FraudData[[#This Row],[amount]],AmountRules[Amount Min],AmountRules[Risk Points],,-1)</f>
        <v>0</v>
      </c>
      <c r="L1392">
        <f>_xlfn.XLOOKUP(FraudData[[#This Row],[transaction_hour]],TimeRules[Hour Min],TimeRules[Risk Points],,-1)</f>
        <v>0</v>
      </c>
      <c r="M1392">
        <f>_xlfn.XLOOKUP(FraudData[[#This Row],[foreign_transaction]],ForeignRules[Foreign Transaction],ForeignRules[Risk Points],0)</f>
        <v>0</v>
      </c>
      <c r="N1392">
        <f>_xlfn.XLOOKUP(FraudData[[#This Row],[location_mismatch]],Table10[Location Mismatch],Table10[Risk Points],0)</f>
        <v>0</v>
      </c>
      <c r="O1392">
        <f>_xlfn.XLOOKUP(FraudData[[#This Row],[device_trust_score]],DeviceRules[Device Min],DeviceRules[Risk Points],,-1)</f>
        <v>1</v>
      </c>
      <c r="P1392">
        <f>_xlfn.XLOOKUP(FraudData[[#This Row],[velocity_last_24h]],VelocityRules[Velocity Min],VelocityRules[Risk Points],,-1)</f>
        <v>0</v>
      </c>
      <c r="Q1392">
        <f>_xlfn.XLOOKUP(FraudData[[#This Row],[merchant_category]],MerchantRules[Merchant Category],MerchantRules[Risk Points],0)</f>
        <v>0</v>
      </c>
      <c r="R1392">
        <f>SUM(FraudData[[#This Row],[Amount Risk]:[Merchant Risk]])</f>
        <v>1</v>
      </c>
      <c r="S1392" t="str" cm="1">
        <f t="array" ref="S1392">_xlfn.IFS(FraudData[[#This Row],[Fraud Risk Score]]&gt;=8,"High Risk",FraudData[[#This Row],[Fraud Risk Score]]&gt;=6,"Medium Risk",TRUE,"Low Risk")</f>
        <v>Low Risk</v>
      </c>
    </row>
    <row r="1393" spans="1:19">
      <c r="A1393">
        <v>1392</v>
      </c>
      <c r="B1393">
        <v>13.74</v>
      </c>
      <c r="C1393">
        <v>10</v>
      </c>
      <c r="D1393" t="s">
        <v>49</v>
      </c>
      <c r="E1393">
        <v>0</v>
      </c>
      <c r="F1393">
        <v>0</v>
      </c>
      <c r="G1393">
        <v>56</v>
      </c>
      <c r="H1393">
        <v>1</v>
      </c>
      <c r="I1393">
        <v>63</v>
      </c>
      <c r="J1393">
        <v>0</v>
      </c>
      <c r="K1393">
        <f>_xlfn.XLOOKUP(FraudData[[#This Row],[amount]],AmountRules[Amount Min],AmountRules[Risk Points],,-1)</f>
        <v>0</v>
      </c>
      <c r="L1393">
        <f>_xlfn.XLOOKUP(FraudData[[#This Row],[transaction_hour]],TimeRules[Hour Min],TimeRules[Risk Points],,-1)</f>
        <v>0</v>
      </c>
      <c r="M1393">
        <f>_xlfn.XLOOKUP(FraudData[[#This Row],[foreign_transaction]],ForeignRules[Foreign Transaction],ForeignRules[Risk Points],0)</f>
        <v>0</v>
      </c>
      <c r="N1393">
        <f>_xlfn.XLOOKUP(FraudData[[#This Row],[location_mismatch]],Table10[Location Mismatch],Table10[Risk Points],0)</f>
        <v>0</v>
      </c>
      <c r="O1393">
        <f>_xlfn.XLOOKUP(FraudData[[#This Row],[device_trust_score]],DeviceRules[Device Min],DeviceRules[Risk Points],,-1)</f>
        <v>1</v>
      </c>
      <c r="P1393">
        <f>_xlfn.XLOOKUP(FraudData[[#This Row],[velocity_last_24h]],VelocityRules[Velocity Min],VelocityRules[Risk Points],,-1)</f>
        <v>0</v>
      </c>
      <c r="Q1393">
        <f>_xlfn.XLOOKUP(FraudData[[#This Row],[merchant_category]],MerchantRules[Merchant Category],MerchantRules[Risk Points],0)</f>
        <v>1</v>
      </c>
      <c r="R1393">
        <f>SUM(FraudData[[#This Row],[Amount Risk]:[Merchant Risk]])</f>
        <v>2</v>
      </c>
      <c r="S1393" t="str" cm="1">
        <f t="array" ref="S1393">_xlfn.IFS(FraudData[[#This Row],[Fraud Risk Score]]&gt;=8,"High Risk",FraudData[[#This Row],[Fraud Risk Score]]&gt;=6,"Medium Risk",TRUE,"Low Risk")</f>
        <v>Low Risk</v>
      </c>
    </row>
    <row r="1394" spans="1:19">
      <c r="A1394">
        <v>1393</v>
      </c>
      <c r="B1394">
        <v>33.49</v>
      </c>
      <c r="C1394">
        <v>22</v>
      </c>
      <c r="D1394" t="s">
        <v>50</v>
      </c>
      <c r="E1394">
        <v>0</v>
      </c>
      <c r="F1394">
        <v>0</v>
      </c>
      <c r="G1394">
        <v>95</v>
      </c>
      <c r="H1394">
        <v>1</v>
      </c>
      <c r="I1394">
        <v>26</v>
      </c>
      <c r="J1394">
        <v>0</v>
      </c>
      <c r="K1394">
        <f>_xlfn.XLOOKUP(FraudData[[#This Row],[amount]],AmountRules[Amount Min],AmountRules[Risk Points],,-1)</f>
        <v>0</v>
      </c>
      <c r="L1394">
        <f>_xlfn.XLOOKUP(FraudData[[#This Row],[transaction_hour]],TimeRules[Hour Min],TimeRules[Risk Points],,-1)</f>
        <v>0</v>
      </c>
      <c r="M1394">
        <f>_xlfn.XLOOKUP(FraudData[[#This Row],[foreign_transaction]],ForeignRules[Foreign Transaction],ForeignRules[Risk Points],0)</f>
        <v>0</v>
      </c>
      <c r="N1394">
        <f>_xlfn.XLOOKUP(FraudData[[#This Row],[location_mismatch]],Table10[Location Mismatch],Table10[Risk Points],0)</f>
        <v>0</v>
      </c>
      <c r="O1394">
        <f>_xlfn.XLOOKUP(FraudData[[#This Row],[device_trust_score]],DeviceRules[Device Min],DeviceRules[Risk Points],,-1)</f>
        <v>0</v>
      </c>
      <c r="P1394">
        <f>_xlfn.XLOOKUP(FraudData[[#This Row],[velocity_last_24h]],VelocityRules[Velocity Min],VelocityRules[Risk Points],,-1)</f>
        <v>0</v>
      </c>
      <c r="Q1394">
        <f>_xlfn.XLOOKUP(FraudData[[#This Row],[merchant_category]],MerchantRules[Merchant Category],MerchantRules[Risk Points],0)</f>
        <v>0</v>
      </c>
      <c r="R1394">
        <f>SUM(FraudData[[#This Row],[Amount Risk]:[Merchant Risk]])</f>
        <v>0</v>
      </c>
      <c r="S1394" t="str" cm="1">
        <f t="array" ref="S1394">_xlfn.IFS(FraudData[[#This Row],[Fraud Risk Score]]&gt;=8,"High Risk",FraudData[[#This Row],[Fraud Risk Score]]&gt;=6,"Medium Risk",TRUE,"Low Risk")</f>
        <v>Low Risk</v>
      </c>
    </row>
    <row r="1395" spans="1:19">
      <c r="A1395">
        <v>1394</v>
      </c>
      <c r="B1395">
        <v>132.03</v>
      </c>
      <c r="C1395">
        <v>10</v>
      </c>
      <c r="D1395" t="s">
        <v>47</v>
      </c>
      <c r="E1395">
        <v>0</v>
      </c>
      <c r="F1395">
        <v>0</v>
      </c>
      <c r="G1395">
        <v>70</v>
      </c>
      <c r="H1395">
        <v>2</v>
      </c>
      <c r="I1395">
        <v>61</v>
      </c>
      <c r="J1395">
        <v>0</v>
      </c>
      <c r="K1395">
        <f>_xlfn.XLOOKUP(FraudData[[#This Row],[amount]],AmountRules[Amount Min],AmountRules[Risk Points],,-1)</f>
        <v>0</v>
      </c>
      <c r="L1395">
        <f>_xlfn.XLOOKUP(FraudData[[#This Row],[transaction_hour]],TimeRules[Hour Min],TimeRules[Risk Points],,-1)</f>
        <v>0</v>
      </c>
      <c r="M1395">
        <f>_xlfn.XLOOKUP(FraudData[[#This Row],[foreign_transaction]],ForeignRules[Foreign Transaction],ForeignRules[Risk Points],0)</f>
        <v>0</v>
      </c>
      <c r="N1395">
        <f>_xlfn.XLOOKUP(FraudData[[#This Row],[location_mismatch]],Table10[Location Mismatch],Table10[Risk Points],0)</f>
        <v>0</v>
      </c>
      <c r="O1395">
        <f>_xlfn.XLOOKUP(FraudData[[#This Row],[device_trust_score]],DeviceRules[Device Min],DeviceRules[Risk Points],,-1)</f>
        <v>0</v>
      </c>
      <c r="P1395">
        <f>_xlfn.XLOOKUP(FraudData[[#This Row],[velocity_last_24h]],VelocityRules[Velocity Min],VelocityRules[Risk Points],,-1)</f>
        <v>0</v>
      </c>
      <c r="Q1395">
        <f>_xlfn.XLOOKUP(FraudData[[#This Row],[merchant_category]],MerchantRules[Merchant Category],MerchantRules[Risk Points],0)</f>
        <v>0</v>
      </c>
      <c r="R1395">
        <f>SUM(FraudData[[#This Row],[Amount Risk]:[Merchant Risk]])</f>
        <v>0</v>
      </c>
      <c r="S1395" t="str" cm="1">
        <f t="array" ref="S1395">_xlfn.IFS(FraudData[[#This Row],[Fraud Risk Score]]&gt;=8,"High Risk",FraudData[[#This Row],[Fraud Risk Score]]&gt;=6,"Medium Risk",TRUE,"Low Risk")</f>
        <v>Low Risk</v>
      </c>
    </row>
    <row r="1396" spans="1:19">
      <c r="A1396">
        <v>1395</v>
      </c>
      <c r="B1396">
        <v>73.98</v>
      </c>
      <c r="C1396">
        <v>12</v>
      </c>
      <c r="D1396" t="s">
        <v>47</v>
      </c>
      <c r="E1396">
        <v>1</v>
      </c>
      <c r="F1396">
        <v>0</v>
      </c>
      <c r="G1396">
        <v>92</v>
      </c>
      <c r="H1396">
        <v>0</v>
      </c>
      <c r="I1396">
        <v>45</v>
      </c>
      <c r="J1396">
        <v>0</v>
      </c>
      <c r="K1396">
        <f>_xlfn.XLOOKUP(FraudData[[#This Row],[amount]],AmountRules[Amount Min],AmountRules[Risk Points],,-1)</f>
        <v>0</v>
      </c>
      <c r="L1396">
        <f>_xlfn.XLOOKUP(FraudData[[#This Row],[transaction_hour]],TimeRules[Hour Min],TimeRules[Risk Points],,-1)</f>
        <v>0</v>
      </c>
      <c r="M1396">
        <f>_xlfn.XLOOKUP(FraudData[[#This Row],[foreign_transaction]],ForeignRules[Foreign Transaction],ForeignRules[Risk Points],0)</f>
        <v>3</v>
      </c>
      <c r="N1396">
        <f>_xlfn.XLOOKUP(FraudData[[#This Row],[location_mismatch]],Table10[Location Mismatch],Table10[Risk Points],0)</f>
        <v>0</v>
      </c>
      <c r="O1396">
        <f>_xlfn.XLOOKUP(FraudData[[#This Row],[device_trust_score]],DeviceRules[Device Min],DeviceRules[Risk Points],,-1)</f>
        <v>0</v>
      </c>
      <c r="P1396">
        <f>_xlfn.XLOOKUP(FraudData[[#This Row],[velocity_last_24h]],VelocityRules[Velocity Min],VelocityRules[Risk Points],,-1)</f>
        <v>0</v>
      </c>
      <c r="Q1396">
        <f>_xlfn.XLOOKUP(FraudData[[#This Row],[merchant_category]],MerchantRules[Merchant Category],MerchantRules[Risk Points],0)</f>
        <v>0</v>
      </c>
      <c r="R1396">
        <f>SUM(FraudData[[#This Row],[Amount Risk]:[Merchant Risk]])</f>
        <v>3</v>
      </c>
      <c r="S1396" t="str" cm="1">
        <f t="array" ref="S1396">_xlfn.IFS(FraudData[[#This Row],[Fraud Risk Score]]&gt;=8,"High Risk",FraudData[[#This Row],[Fraud Risk Score]]&gt;=6,"Medium Risk",TRUE,"Low Risk")</f>
        <v>Low Risk</v>
      </c>
    </row>
    <row r="1397" spans="1:19">
      <c r="A1397">
        <v>1396</v>
      </c>
      <c r="B1397">
        <v>317.77</v>
      </c>
      <c r="C1397">
        <v>13</v>
      </c>
      <c r="D1397" t="s">
        <v>46</v>
      </c>
      <c r="E1397">
        <v>0</v>
      </c>
      <c r="F1397">
        <v>0</v>
      </c>
      <c r="G1397">
        <v>81</v>
      </c>
      <c r="H1397">
        <v>2</v>
      </c>
      <c r="I1397">
        <v>18</v>
      </c>
      <c r="J1397">
        <v>0</v>
      </c>
      <c r="K1397">
        <f>_xlfn.XLOOKUP(FraudData[[#This Row],[amount]],AmountRules[Amount Min],AmountRules[Risk Points],,-1)</f>
        <v>0</v>
      </c>
      <c r="L1397">
        <f>_xlfn.XLOOKUP(FraudData[[#This Row],[transaction_hour]],TimeRules[Hour Min],TimeRules[Risk Points],,-1)</f>
        <v>0</v>
      </c>
      <c r="M1397">
        <f>_xlfn.XLOOKUP(FraudData[[#This Row],[foreign_transaction]],ForeignRules[Foreign Transaction],ForeignRules[Risk Points],0)</f>
        <v>0</v>
      </c>
      <c r="N1397">
        <f>_xlfn.XLOOKUP(FraudData[[#This Row],[location_mismatch]],Table10[Location Mismatch],Table10[Risk Points],0)</f>
        <v>0</v>
      </c>
      <c r="O1397">
        <f>_xlfn.XLOOKUP(FraudData[[#This Row],[device_trust_score]],DeviceRules[Device Min],DeviceRules[Risk Points],,-1)</f>
        <v>0</v>
      </c>
      <c r="P1397">
        <f>_xlfn.XLOOKUP(FraudData[[#This Row],[velocity_last_24h]],VelocityRules[Velocity Min],VelocityRules[Risk Points],,-1)</f>
        <v>0</v>
      </c>
      <c r="Q1397">
        <f>_xlfn.XLOOKUP(FraudData[[#This Row],[merchant_category]],MerchantRules[Merchant Category],MerchantRules[Risk Points],0)</f>
        <v>0</v>
      </c>
      <c r="R1397">
        <f>SUM(FraudData[[#This Row],[Amount Risk]:[Merchant Risk]])</f>
        <v>0</v>
      </c>
      <c r="S1397" t="str" cm="1">
        <f t="array" ref="S1397">_xlfn.IFS(FraudData[[#This Row],[Fraud Risk Score]]&gt;=8,"High Risk",FraudData[[#This Row],[Fraud Risk Score]]&gt;=6,"Medium Risk",TRUE,"Low Risk")</f>
        <v>Low Risk</v>
      </c>
    </row>
    <row r="1398" spans="1:19">
      <c r="A1398">
        <v>1397</v>
      </c>
      <c r="B1398">
        <v>101.46</v>
      </c>
      <c r="C1398">
        <v>7</v>
      </c>
      <c r="D1398" t="s">
        <v>49</v>
      </c>
      <c r="E1398">
        <v>0</v>
      </c>
      <c r="F1398">
        <v>0</v>
      </c>
      <c r="G1398">
        <v>46</v>
      </c>
      <c r="H1398">
        <v>3</v>
      </c>
      <c r="I1398">
        <v>32</v>
      </c>
      <c r="J1398">
        <v>0</v>
      </c>
      <c r="K1398">
        <f>_xlfn.XLOOKUP(FraudData[[#This Row],[amount]],AmountRules[Amount Min],AmountRules[Risk Points],,-1)</f>
        <v>0</v>
      </c>
      <c r="L1398">
        <f>_xlfn.XLOOKUP(FraudData[[#This Row],[transaction_hour]],TimeRules[Hour Min],TimeRules[Risk Points],,-1)</f>
        <v>0</v>
      </c>
      <c r="M1398">
        <f>_xlfn.XLOOKUP(FraudData[[#This Row],[foreign_transaction]],ForeignRules[Foreign Transaction],ForeignRules[Risk Points],0)</f>
        <v>0</v>
      </c>
      <c r="N1398">
        <f>_xlfn.XLOOKUP(FraudData[[#This Row],[location_mismatch]],Table10[Location Mismatch],Table10[Risk Points],0)</f>
        <v>0</v>
      </c>
      <c r="O1398">
        <f>_xlfn.XLOOKUP(FraudData[[#This Row],[device_trust_score]],DeviceRules[Device Min],DeviceRules[Risk Points],,-1)</f>
        <v>2</v>
      </c>
      <c r="P1398">
        <f>_xlfn.XLOOKUP(FraudData[[#This Row],[velocity_last_24h]],VelocityRules[Velocity Min],VelocityRules[Risk Points],,-1)</f>
        <v>0</v>
      </c>
      <c r="Q1398">
        <f>_xlfn.XLOOKUP(FraudData[[#This Row],[merchant_category]],MerchantRules[Merchant Category],MerchantRules[Risk Points],0)</f>
        <v>1</v>
      </c>
      <c r="R1398">
        <f>SUM(FraudData[[#This Row],[Amount Risk]:[Merchant Risk]])</f>
        <v>3</v>
      </c>
      <c r="S1398" t="str" cm="1">
        <f t="array" ref="S1398">_xlfn.IFS(FraudData[[#This Row],[Fraud Risk Score]]&gt;=8,"High Risk",FraudData[[#This Row],[Fraud Risk Score]]&gt;=6,"Medium Risk",TRUE,"Low Risk")</f>
        <v>Low Risk</v>
      </c>
    </row>
    <row r="1399" spans="1:19">
      <c r="A1399">
        <v>1398</v>
      </c>
      <c r="B1399">
        <v>51.47</v>
      </c>
      <c r="C1399">
        <v>17</v>
      </c>
      <c r="D1399" t="s">
        <v>46</v>
      </c>
      <c r="E1399">
        <v>0</v>
      </c>
      <c r="F1399">
        <v>1</v>
      </c>
      <c r="G1399">
        <v>53</v>
      </c>
      <c r="H1399">
        <v>2</v>
      </c>
      <c r="I1399">
        <v>24</v>
      </c>
      <c r="J1399">
        <v>0</v>
      </c>
      <c r="K1399">
        <f>_xlfn.XLOOKUP(FraudData[[#This Row],[amount]],AmountRules[Amount Min],AmountRules[Risk Points],,-1)</f>
        <v>0</v>
      </c>
      <c r="L1399">
        <f>_xlfn.XLOOKUP(FraudData[[#This Row],[transaction_hour]],TimeRules[Hour Min],TimeRules[Risk Points],,-1)</f>
        <v>0</v>
      </c>
      <c r="M1399">
        <f>_xlfn.XLOOKUP(FraudData[[#This Row],[foreign_transaction]],ForeignRules[Foreign Transaction],ForeignRules[Risk Points],0)</f>
        <v>0</v>
      </c>
      <c r="N1399">
        <f>_xlfn.XLOOKUP(FraudData[[#This Row],[location_mismatch]],Table10[Location Mismatch],Table10[Risk Points],0)</f>
        <v>3</v>
      </c>
      <c r="O1399">
        <f>_xlfn.XLOOKUP(FraudData[[#This Row],[device_trust_score]],DeviceRules[Device Min],DeviceRules[Risk Points],,-1)</f>
        <v>1</v>
      </c>
      <c r="P1399">
        <f>_xlfn.XLOOKUP(FraudData[[#This Row],[velocity_last_24h]],VelocityRules[Velocity Min],VelocityRules[Risk Points],,-1)</f>
        <v>0</v>
      </c>
      <c r="Q1399">
        <f>_xlfn.XLOOKUP(FraudData[[#This Row],[merchant_category]],MerchantRules[Merchant Category],MerchantRules[Risk Points],0)</f>
        <v>0</v>
      </c>
      <c r="R1399">
        <f>SUM(FraudData[[#This Row],[Amount Risk]:[Merchant Risk]])</f>
        <v>4</v>
      </c>
      <c r="S1399" t="str" cm="1">
        <f t="array" ref="S1399">_xlfn.IFS(FraudData[[#This Row],[Fraud Risk Score]]&gt;=8,"High Risk",FraudData[[#This Row],[Fraud Risk Score]]&gt;=6,"Medium Risk",TRUE,"Low Risk")</f>
        <v>Low Risk</v>
      </c>
    </row>
    <row r="1400" spans="1:19">
      <c r="A1400">
        <v>1399</v>
      </c>
      <c r="B1400">
        <v>172.82</v>
      </c>
      <c r="C1400">
        <v>18</v>
      </c>
      <c r="D1400" t="s">
        <v>47</v>
      </c>
      <c r="E1400">
        <v>0</v>
      </c>
      <c r="F1400">
        <v>0</v>
      </c>
      <c r="G1400">
        <v>69</v>
      </c>
      <c r="H1400">
        <v>3</v>
      </c>
      <c r="I1400">
        <v>34</v>
      </c>
      <c r="J1400">
        <v>0</v>
      </c>
      <c r="K1400">
        <f>_xlfn.XLOOKUP(FraudData[[#This Row],[amount]],AmountRules[Amount Min],AmountRules[Risk Points],,-1)</f>
        <v>0</v>
      </c>
      <c r="L1400">
        <f>_xlfn.XLOOKUP(FraudData[[#This Row],[transaction_hour]],TimeRules[Hour Min],TimeRules[Risk Points],,-1)</f>
        <v>0</v>
      </c>
      <c r="M1400">
        <f>_xlfn.XLOOKUP(FraudData[[#This Row],[foreign_transaction]],ForeignRules[Foreign Transaction],ForeignRules[Risk Points],0)</f>
        <v>0</v>
      </c>
      <c r="N1400">
        <f>_xlfn.XLOOKUP(FraudData[[#This Row],[location_mismatch]],Table10[Location Mismatch],Table10[Risk Points],0)</f>
        <v>0</v>
      </c>
      <c r="O1400">
        <f>_xlfn.XLOOKUP(FraudData[[#This Row],[device_trust_score]],DeviceRules[Device Min],DeviceRules[Risk Points],,-1)</f>
        <v>1</v>
      </c>
      <c r="P1400">
        <f>_xlfn.XLOOKUP(FraudData[[#This Row],[velocity_last_24h]],VelocityRules[Velocity Min],VelocityRules[Risk Points],,-1)</f>
        <v>0</v>
      </c>
      <c r="Q1400">
        <f>_xlfn.XLOOKUP(FraudData[[#This Row],[merchant_category]],MerchantRules[Merchant Category],MerchantRules[Risk Points],0)</f>
        <v>0</v>
      </c>
      <c r="R1400">
        <f>SUM(FraudData[[#This Row],[Amount Risk]:[Merchant Risk]])</f>
        <v>1</v>
      </c>
      <c r="S1400" t="str" cm="1">
        <f t="array" ref="S1400">_xlfn.IFS(FraudData[[#This Row],[Fraud Risk Score]]&gt;=8,"High Risk",FraudData[[#This Row],[Fraud Risk Score]]&gt;=6,"Medium Risk",TRUE,"Low Risk")</f>
        <v>Low Risk</v>
      </c>
    </row>
    <row r="1401" spans="1:19">
      <c r="A1401">
        <v>1400</v>
      </c>
      <c r="B1401">
        <v>220.83</v>
      </c>
      <c r="C1401">
        <v>11</v>
      </c>
      <c r="D1401" t="s">
        <v>47</v>
      </c>
      <c r="E1401">
        <v>0</v>
      </c>
      <c r="F1401">
        <v>1</v>
      </c>
      <c r="G1401">
        <v>69</v>
      </c>
      <c r="H1401">
        <v>0</v>
      </c>
      <c r="I1401">
        <v>29</v>
      </c>
      <c r="J1401">
        <v>0</v>
      </c>
      <c r="K1401">
        <f>_xlfn.XLOOKUP(FraudData[[#This Row],[amount]],AmountRules[Amount Min],AmountRules[Risk Points],,-1)</f>
        <v>0</v>
      </c>
      <c r="L1401">
        <f>_xlfn.XLOOKUP(FraudData[[#This Row],[transaction_hour]],TimeRules[Hour Min],TimeRules[Risk Points],,-1)</f>
        <v>0</v>
      </c>
      <c r="M1401">
        <f>_xlfn.XLOOKUP(FraudData[[#This Row],[foreign_transaction]],ForeignRules[Foreign Transaction],ForeignRules[Risk Points],0)</f>
        <v>0</v>
      </c>
      <c r="N1401">
        <f>_xlfn.XLOOKUP(FraudData[[#This Row],[location_mismatch]],Table10[Location Mismatch],Table10[Risk Points],0)</f>
        <v>3</v>
      </c>
      <c r="O1401">
        <f>_xlfn.XLOOKUP(FraudData[[#This Row],[device_trust_score]],DeviceRules[Device Min],DeviceRules[Risk Points],,-1)</f>
        <v>1</v>
      </c>
      <c r="P1401">
        <f>_xlfn.XLOOKUP(FraudData[[#This Row],[velocity_last_24h]],VelocityRules[Velocity Min],VelocityRules[Risk Points],,-1)</f>
        <v>0</v>
      </c>
      <c r="Q1401">
        <f>_xlfn.XLOOKUP(FraudData[[#This Row],[merchant_category]],MerchantRules[Merchant Category],MerchantRules[Risk Points],0)</f>
        <v>0</v>
      </c>
      <c r="R1401">
        <f>SUM(FraudData[[#This Row],[Amount Risk]:[Merchant Risk]])</f>
        <v>4</v>
      </c>
      <c r="S1401" t="str" cm="1">
        <f t="array" ref="S1401">_xlfn.IFS(FraudData[[#This Row],[Fraud Risk Score]]&gt;=8,"High Risk",FraudData[[#This Row],[Fraud Risk Score]]&gt;=6,"Medium Risk",TRUE,"Low Risk")</f>
        <v>Low Risk</v>
      </c>
    </row>
    <row r="1402" spans="1:19">
      <c r="A1402">
        <v>1401</v>
      </c>
      <c r="B1402">
        <v>32.9</v>
      </c>
      <c r="C1402">
        <v>11</v>
      </c>
      <c r="D1402" t="s">
        <v>48</v>
      </c>
      <c r="E1402">
        <v>0</v>
      </c>
      <c r="F1402">
        <v>0</v>
      </c>
      <c r="G1402">
        <v>91</v>
      </c>
      <c r="H1402">
        <v>2</v>
      </c>
      <c r="I1402">
        <v>46</v>
      </c>
      <c r="J1402">
        <v>0</v>
      </c>
      <c r="K1402">
        <f>_xlfn.XLOOKUP(FraudData[[#This Row],[amount]],AmountRules[Amount Min],AmountRules[Risk Points],,-1)</f>
        <v>0</v>
      </c>
      <c r="L1402">
        <f>_xlfn.XLOOKUP(FraudData[[#This Row],[transaction_hour]],TimeRules[Hour Min],TimeRules[Risk Points],,-1)</f>
        <v>0</v>
      </c>
      <c r="M1402">
        <f>_xlfn.XLOOKUP(FraudData[[#This Row],[foreign_transaction]],ForeignRules[Foreign Transaction],ForeignRules[Risk Points],0)</f>
        <v>0</v>
      </c>
      <c r="N1402">
        <f>_xlfn.XLOOKUP(FraudData[[#This Row],[location_mismatch]],Table10[Location Mismatch],Table10[Risk Points],0)</f>
        <v>0</v>
      </c>
      <c r="O1402">
        <f>_xlfn.XLOOKUP(FraudData[[#This Row],[device_trust_score]],DeviceRules[Device Min],DeviceRules[Risk Points],,-1)</f>
        <v>0</v>
      </c>
      <c r="P1402">
        <f>_xlfn.XLOOKUP(FraudData[[#This Row],[velocity_last_24h]],VelocityRules[Velocity Min],VelocityRules[Risk Points],,-1)</f>
        <v>0</v>
      </c>
      <c r="Q1402">
        <f>_xlfn.XLOOKUP(FraudData[[#This Row],[merchant_category]],MerchantRules[Merchant Category],MerchantRules[Risk Points],0)</f>
        <v>0</v>
      </c>
      <c r="R1402">
        <f>SUM(FraudData[[#This Row],[Amount Risk]:[Merchant Risk]])</f>
        <v>0</v>
      </c>
      <c r="S1402" t="str" cm="1">
        <f t="array" ref="S1402">_xlfn.IFS(FraudData[[#This Row],[Fraud Risk Score]]&gt;=8,"High Risk",FraudData[[#This Row],[Fraud Risk Score]]&gt;=6,"Medium Risk",TRUE,"Low Risk")</f>
        <v>Low Risk</v>
      </c>
    </row>
    <row r="1403" spans="1:19">
      <c r="A1403">
        <v>1402</v>
      </c>
      <c r="B1403">
        <v>33.020000000000003</v>
      </c>
      <c r="C1403">
        <v>17</v>
      </c>
      <c r="D1403" t="s">
        <v>48</v>
      </c>
      <c r="E1403">
        <v>0</v>
      </c>
      <c r="F1403">
        <v>0</v>
      </c>
      <c r="G1403">
        <v>45</v>
      </c>
      <c r="H1403">
        <v>3</v>
      </c>
      <c r="I1403">
        <v>31</v>
      </c>
      <c r="J1403">
        <v>0</v>
      </c>
      <c r="K1403">
        <f>_xlfn.XLOOKUP(FraudData[[#This Row],[amount]],AmountRules[Amount Min],AmountRules[Risk Points],,-1)</f>
        <v>0</v>
      </c>
      <c r="L1403">
        <f>_xlfn.XLOOKUP(FraudData[[#This Row],[transaction_hour]],TimeRules[Hour Min],TimeRules[Risk Points],,-1)</f>
        <v>0</v>
      </c>
      <c r="M1403">
        <f>_xlfn.XLOOKUP(FraudData[[#This Row],[foreign_transaction]],ForeignRules[Foreign Transaction],ForeignRules[Risk Points],0)</f>
        <v>0</v>
      </c>
      <c r="N1403">
        <f>_xlfn.XLOOKUP(FraudData[[#This Row],[location_mismatch]],Table10[Location Mismatch],Table10[Risk Points],0)</f>
        <v>0</v>
      </c>
      <c r="O1403">
        <f>_xlfn.XLOOKUP(FraudData[[#This Row],[device_trust_score]],DeviceRules[Device Min],DeviceRules[Risk Points],,-1)</f>
        <v>2</v>
      </c>
      <c r="P1403">
        <f>_xlfn.XLOOKUP(FraudData[[#This Row],[velocity_last_24h]],VelocityRules[Velocity Min],VelocityRules[Risk Points],,-1)</f>
        <v>0</v>
      </c>
      <c r="Q1403">
        <f>_xlfn.XLOOKUP(FraudData[[#This Row],[merchant_category]],MerchantRules[Merchant Category],MerchantRules[Risk Points],0)</f>
        <v>0</v>
      </c>
      <c r="R1403">
        <f>SUM(FraudData[[#This Row],[Amount Risk]:[Merchant Risk]])</f>
        <v>2</v>
      </c>
      <c r="S1403" t="str" cm="1">
        <f t="array" ref="S1403">_xlfn.IFS(FraudData[[#This Row],[Fraud Risk Score]]&gt;=8,"High Risk",FraudData[[#This Row],[Fraud Risk Score]]&gt;=6,"Medium Risk",TRUE,"Low Risk")</f>
        <v>Low Risk</v>
      </c>
    </row>
    <row r="1404" spans="1:19">
      <c r="A1404">
        <v>1403</v>
      </c>
      <c r="B1404">
        <v>6.72</v>
      </c>
      <c r="C1404">
        <v>9</v>
      </c>
      <c r="D1404" t="s">
        <v>48</v>
      </c>
      <c r="E1404">
        <v>0</v>
      </c>
      <c r="F1404">
        <v>0</v>
      </c>
      <c r="G1404">
        <v>45</v>
      </c>
      <c r="H1404">
        <v>4</v>
      </c>
      <c r="I1404">
        <v>30</v>
      </c>
      <c r="J1404">
        <v>0</v>
      </c>
      <c r="K1404">
        <f>_xlfn.XLOOKUP(FraudData[[#This Row],[amount]],AmountRules[Amount Min],AmountRules[Risk Points],,-1)</f>
        <v>0</v>
      </c>
      <c r="L1404">
        <f>_xlfn.XLOOKUP(FraudData[[#This Row],[transaction_hour]],TimeRules[Hour Min],TimeRules[Risk Points],,-1)</f>
        <v>0</v>
      </c>
      <c r="M1404">
        <f>_xlfn.XLOOKUP(FraudData[[#This Row],[foreign_transaction]],ForeignRules[Foreign Transaction],ForeignRules[Risk Points],0)</f>
        <v>0</v>
      </c>
      <c r="N1404">
        <f>_xlfn.XLOOKUP(FraudData[[#This Row],[location_mismatch]],Table10[Location Mismatch],Table10[Risk Points],0)</f>
        <v>0</v>
      </c>
      <c r="O1404">
        <f>_xlfn.XLOOKUP(FraudData[[#This Row],[device_trust_score]],DeviceRules[Device Min],DeviceRules[Risk Points],,-1)</f>
        <v>2</v>
      </c>
      <c r="P1404">
        <f>_xlfn.XLOOKUP(FraudData[[#This Row],[velocity_last_24h]],VelocityRules[Velocity Min],VelocityRules[Risk Points],,-1)</f>
        <v>0</v>
      </c>
      <c r="Q1404">
        <f>_xlfn.XLOOKUP(FraudData[[#This Row],[merchant_category]],MerchantRules[Merchant Category],MerchantRules[Risk Points],0)</f>
        <v>0</v>
      </c>
      <c r="R1404">
        <f>SUM(FraudData[[#This Row],[Amount Risk]:[Merchant Risk]])</f>
        <v>2</v>
      </c>
      <c r="S1404" t="str" cm="1">
        <f t="array" ref="S1404">_xlfn.IFS(FraudData[[#This Row],[Fraud Risk Score]]&gt;=8,"High Risk",FraudData[[#This Row],[Fraud Risk Score]]&gt;=6,"Medium Risk",TRUE,"Low Risk")</f>
        <v>Low Risk</v>
      </c>
    </row>
    <row r="1405" spans="1:19">
      <c r="A1405">
        <v>1404</v>
      </c>
      <c r="B1405">
        <v>240</v>
      </c>
      <c r="C1405">
        <v>6</v>
      </c>
      <c r="D1405" t="s">
        <v>46</v>
      </c>
      <c r="E1405">
        <v>0</v>
      </c>
      <c r="F1405">
        <v>0</v>
      </c>
      <c r="G1405">
        <v>84</v>
      </c>
      <c r="H1405">
        <v>6</v>
      </c>
      <c r="I1405">
        <v>49</v>
      </c>
      <c r="J1405">
        <v>0</v>
      </c>
      <c r="K1405">
        <f>_xlfn.XLOOKUP(FraudData[[#This Row],[amount]],AmountRules[Amount Min],AmountRules[Risk Points],,-1)</f>
        <v>0</v>
      </c>
      <c r="L1405">
        <f>_xlfn.XLOOKUP(FraudData[[#This Row],[transaction_hour]],TimeRules[Hour Min],TimeRules[Risk Points],,-1)</f>
        <v>0</v>
      </c>
      <c r="M1405">
        <f>_xlfn.XLOOKUP(FraudData[[#This Row],[foreign_transaction]],ForeignRules[Foreign Transaction],ForeignRules[Risk Points],0)</f>
        <v>0</v>
      </c>
      <c r="N1405">
        <f>_xlfn.XLOOKUP(FraudData[[#This Row],[location_mismatch]],Table10[Location Mismatch],Table10[Risk Points],0)</f>
        <v>0</v>
      </c>
      <c r="O1405">
        <f>_xlfn.XLOOKUP(FraudData[[#This Row],[device_trust_score]],DeviceRules[Device Min],DeviceRules[Risk Points],,-1)</f>
        <v>0</v>
      </c>
      <c r="P1405">
        <f>_xlfn.XLOOKUP(FraudData[[#This Row],[velocity_last_24h]],VelocityRules[Velocity Min],VelocityRules[Risk Points],,-1)</f>
        <v>3</v>
      </c>
      <c r="Q1405">
        <f>_xlfn.XLOOKUP(FraudData[[#This Row],[merchant_category]],MerchantRules[Merchant Category],MerchantRules[Risk Points],0)</f>
        <v>0</v>
      </c>
      <c r="R1405">
        <f>SUM(FraudData[[#This Row],[Amount Risk]:[Merchant Risk]])</f>
        <v>3</v>
      </c>
      <c r="S1405" t="str" cm="1">
        <f t="array" ref="S1405">_xlfn.IFS(FraudData[[#This Row],[Fraud Risk Score]]&gt;=8,"High Risk",FraudData[[#This Row],[Fraud Risk Score]]&gt;=6,"Medium Risk",TRUE,"Low Risk")</f>
        <v>Low Risk</v>
      </c>
    </row>
    <row r="1406" spans="1:19">
      <c r="A1406">
        <v>1405</v>
      </c>
      <c r="B1406">
        <v>196.21</v>
      </c>
      <c r="C1406">
        <v>17</v>
      </c>
      <c r="D1406" t="s">
        <v>49</v>
      </c>
      <c r="E1406">
        <v>0</v>
      </c>
      <c r="F1406">
        <v>1</v>
      </c>
      <c r="G1406">
        <v>53</v>
      </c>
      <c r="H1406">
        <v>1</v>
      </c>
      <c r="I1406">
        <v>59</v>
      </c>
      <c r="J1406">
        <v>0</v>
      </c>
      <c r="K1406">
        <f>_xlfn.XLOOKUP(FraudData[[#This Row],[amount]],AmountRules[Amount Min],AmountRules[Risk Points],,-1)</f>
        <v>0</v>
      </c>
      <c r="L1406">
        <f>_xlfn.XLOOKUP(FraudData[[#This Row],[transaction_hour]],TimeRules[Hour Min],TimeRules[Risk Points],,-1)</f>
        <v>0</v>
      </c>
      <c r="M1406">
        <f>_xlfn.XLOOKUP(FraudData[[#This Row],[foreign_transaction]],ForeignRules[Foreign Transaction],ForeignRules[Risk Points],0)</f>
        <v>0</v>
      </c>
      <c r="N1406">
        <f>_xlfn.XLOOKUP(FraudData[[#This Row],[location_mismatch]],Table10[Location Mismatch],Table10[Risk Points],0)</f>
        <v>3</v>
      </c>
      <c r="O1406">
        <f>_xlfn.XLOOKUP(FraudData[[#This Row],[device_trust_score]],DeviceRules[Device Min],DeviceRules[Risk Points],,-1)</f>
        <v>1</v>
      </c>
      <c r="P1406">
        <f>_xlfn.XLOOKUP(FraudData[[#This Row],[velocity_last_24h]],VelocityRules[Velocity Min],VelocityRules[Risk Points],,-1)</f>
        <v>0</v>
      </c>
      <c r="Q1406">
        <f>_xlfn.XLOOKUP(FraudData[[#This Row],[merchant_category]],MerchantRules[Merchant Category],MerchantRules[Risk Points],0)</f>
        <v>1</v>
      </c>
      <c r="R1406">
        <f>SUM(FraudData[[#This Row],[Amount Risk]:[Merchant Risk]])</f>
        <v>5</v>
      </c>
      <c r="S1406" t="str" cm="1">
        <f t="array" ref="S1406">_xlfn.IFS(FraudData[[#This Row],[Fraud Risk Score]]&gt;=8,"High Risk",FraudData[[#This Row],[Fraud Risk Score]]&gt;=6,"Medium Risk",TRUE,"Low Risk")</f>
        <v>Low Risk</v>
      </c>
    </row>
    <row r="1407" spans="1:19">
      <c r="A1407">
        <v>1406</v>
      </c>
      <c r="B1407">
        <v>115.86</v>
      </c>
      <c r="C1407">
        <v>11</v>
      </c>
      <c r="D1407" t="s">
        <v>48</v>
      </c>
      <c r="E1407">
        <v>1</v>
      </c>
      <c r="F1407">
        <v>0</v>
      </c>
      <c r="G1407">
        <v>57</v>
      </c>
      <c r="H1407">
        <v>2</v>
      </c>
      <c r="I1407">
        <v>42</v>
      </c>
      <c r="J1407">
        <v>0</v>
      </c>
      <c r="K1407">
        <f>_xlfn.XLOOKUP(FraudData[[#This Row],[amount]],AmountRules[Amount Min],AmountRules[Risk Points],,-1)</f>
        <v>0</v>
      </c>
      <c r="L1407">
        <f>_xlfn.XLOOKUP(FraudData[[#This Row],[transaction_hour]],TimeRules[Hour Min],TimeRules[Risk Points],,-1)</f>
        <v>0</v>
      </c>
      <c r="M1407">
        <f>_xlfn.XLOOKUP(FraudData[[#This Row],[foreign_transaction]],ForeignRules[Foreign Transaction],ForeignRules[Risk Points],0)</f>
        <v>3</v>
      </c>
      <c r="N1407">
        <f>_xlfn.XLOOKUP(FraudData[[#This Row],[location_mismatch]],Table10[Location Mismatch],Table10[Risk Points],0)</f>
        <v>0</v>
      </c>
      <c r="O1407">
        <f>_xlfn.XLOOKUP(FraudData[[#This Row],[device_trust_score]],DeviceRules[Device Min],DeviceRules[Risk Points],,-1)</f>
        <v>1</v>
      </c>
      <c r="P1407">
        <f>_xlfn.XLOOKUP(FraudData[[#This Row],[velocity_last_24h]],VelocityRules[Velocity Min],VelocityRules[Risk Points],,-1)</f>
        <v>0</v>
      </c>
      <c r="Q1407">
        <f>_xlfn.XLOOKUP(FraudData[[#This Row],[merchant_category]],MerchantRules[Merchant Category],MerchantRules[Risk Points],0)</f>
        <v>0</v>
      </c>
      <c r="R1407">
        <f>SUM(FraudData[[#This Row],[Amount Risk]:[Merchant Risk]])</f>
        <v>4</v>
      </c>
      <c r="S1407" t="str" cm="1">
        <f t="array" ref="S1407">_xlfn.IFS(FraudData[[#This Row],[Fraud Risk Score]]&gt;=8,"High Risk",FraudData[[#This Row],[Fraud Risk Score]]&gt;=6,"Medium Risk",TRUE,"Low Risk")</f>
        <v>Low Risk</v>
      </c>
    </row>
    <row r="1408" spans="1:19">
      <c r="A1408">
        <v>1407</v>
      </c>
      <c r="B1408">
        <v>334.62</v>
      </c>
      <c r="C1408">
        <v>13</v>
      </c>
      <c r="D1408" t="s">
        <v>50</v>
      </c>
      <c r="E1408">
        <v>0</v>
      </c>
      <c r="F1408">
        <v>0</v>
      </c>
      <c r="G1408">
        <v>63</v>
      </c>
      <c r="H1408">
        <v>0</v>
      </c>
      <c r="I1408">
        <v>44</v>
      </c>
      <c r="J1408">
        <v>0</v>
      </c>
      <c r="K1408">
        <f>_xlfn.XLOOKUP(FraudData[[#This Row],[amount]],AmountRules[Amount Min],AmountRules[Risk Points],,-1)</f>
        <v>0</v>
      </c>
      <c r="L1408">
        <f>_xlfn.XLOOKUP(FraudData[[#This Row],[transaction_hour]],TimeRules[Hour Min],TimeRules[Risk Points],,-1)</f>
        <v>0</v>
      </c>
      <c r="M1408">
        <f>_xlfn.XLOOKUP(FraudData[[#This Row],[foreign_transaction]],ForeignRules[Foreign Transaction],ForeignRules[Risk Points],0)</f>
        <v>0</v>
      </c>
      <c r="N1408">
        <f>_xlfn.XLOOKUP(FraudData[[#This Row],[location_mismatch]],Table10[Location Mismatch],Table10[Risk Points],0)</f>
        <v>0</v>
      </c>
      <c r="O1408">
        <f>_xlfn.XLOOKUP(FraudData[[#This Row],[device_trust_score]],DeviceRules[Device Min],DeviceRules[Risk Points],,-1)</f>
        <v>1</v>
      </c>
      <c r="P1408">
        <f>_xlfn.XLOOKUP(FraudData[[#This Row],[velocity_last_24h]],VelocityRules[Velocity Min],VelocityRules[Risk Points],,-1)</f>
        <v>0</v>
      </c>
      <c r="Q1408">
        <f>_xlfn.XLOOKUP(FraudData[[#This Row],[merchant_category]],MerchantRules[Merchant Category],MerchantRules[Risk Points],0)</f>
        <v>0</v>
      </c>
      <c r="R1408">
        <f>SUM(FraudData[[#This Row],[Amount Risk]:[Merchant Risk]])</f>
        <v>1</v>
      </c>
      <c r="S1408" t="str" cm="1">
        <f t="array" ref="S1408">_xlfn.IFS(FraudData[[#This Row],[Fraud Risk Score]]&gt;=8,"High Risk",FraudData[[#This Row],[Fraud Risk Score]]&gt;=6,"Medium Risk",TRUE,"Low Risk")</f>
        <v>Low Risk</v>
      </c>
    </row>
    <row r="1409" spans="1:19">
      <c r="A1409">
        <v>1408</v>
      </c>
      <c r="B1409">
        <v>294.88</v>
      </c>
      <c r="C1409">
        <v>14</v>
      </c>
      <c r="D1409" t="s">
        <v>48</v>
      </c>
      <c r="E1409">
        <v>0</v>
      </c>
      <c r="F1409">
        <v>1</v>
      </c>
      <c r="G1409">
        <v>86</v>
      </c>
      <c r="H1409">
        <v>2</v>
      </c>
      <c r="I1409">
        <v>41</v>
      </c>
      <c r="J1409">
        <v>0</v>
      </c>
      <c r="K1409">
        <f>_xlfn.XLOOKUP(FraudData[[#This Row],[amount]],AmountRules[Amount Min],AmountRules[Risk Points],,-1)</f>
        <v>0</v>
      </c>
      <c r="L1409">
        <f>_xlfn.XLOOKUP(FraudData[[#This Row],[transaction_hour]],TimeRules[Hour Min],TimeRules[Risk Points],,-1)</f>
        <v>0</v>
      </c>
      <c r="M1409">
        <f>_xlfn.XLOOKUP(FraudData[[#This Row],[foreign_transaction]],ForeignRules[Foreign Transaction],ForeignRules[Risk Points],0)</f>
        <v>0</v>
      </c>
      <c r="N1409">
        <f>_xlfn.XLOOKUP(FraudData[[#This Row],[location_mismatch]],Table10[Location Mismatch],Table10[Risk Points],0)</f>
        <v>3</v>
      </c>
      <c r="O1409">
        <f>_xlfn.XLOOKUP(FraudData[[#This Row],[device_trust_score]],DeviceRules[Device Min],DeviceRules[Risk Points],,-1)</f>
        <v>0</v>
      </c>
      <c r="P1409">
        <f>_xlfn.XLOOKUP(FraudData[[#This Row],[velocity_last_24h]],VelocityRules[Velocity Min],VelocityRules[Risk Points],,-1)</f>
        <v>0</v>
      </c>
      <c r="Q1409">
        <f>_xlfn.XLOOKUP(FraudData[[#This Row],[merchant_category]],MerchantRules[Merchant Category],MerchantRules[Risk Points],0)</f>
        <v>0</v>
      </c>
      <c r="R1409">
        <f>SUM(FraudData[[#This Row],[Amount Risk]:[Merchant Risk]])</f>
        <v>3</v>
      </c>
      <c r="S1409" t="str" cm="1">
        <f t="array" ref="S1409">_xlfn.IFS(FraudData[[#This Row],[Fraud Risk Score]]&gt;=8,"High Risk",FraudData[[#This Row],[Fraud Risk Score]]&gt;=6,"Medium Risk",TRUE,"Low Risk")</f>
        <v>Low Risk</v>
      </c>
    </row>
    <row r="1410" spans="1:19">
      <c r="A1410">
        <v>1409</v>
      </c>
      <c r="B1410">
        <v>158.46</v>
      </c>
      <c r="C1410">
        <v>15</v>
      </c>
      <c r="D1410" t="s">
        <v>46</v>
      </c>
      <c r="E1410">
        <v>1</v>
      </c>
      <c r="F1410">
        <v>0</v>
      </c>
      <c r="G1410">
        <v>95</v>
      </c>
      <c r="H1410">
        <v>2</v>
      </c>
      <c r="I1410">
        <v>30</v>
      </c>
      <c r="J1410">
        <v>0</v>
      </c>
      <c r="K1410">
        <f>_xlfn.XLOOKUP(FraudData[[#This Row],[amount]],AmountRules[Amount Min],AmountRules[Risk Points],,-1)</f>
        <v>0</v>
      </c>
      <c r="L1410">
        <f>_xlfn.XLOOKUP(FraudData[[#This Row],[transaction_hour]],TimeRules[Hour Min],TimeRules[Risk Points],,-1)</f>
        <v>0</v>
      </c>
      <c r="M1410">
        <f>_xlfn.XLOOKUP(FraudData[[#This Row],[foreign_transaction]],ForeignRules[Foreign Transaction],ForeignRules[Risk Points],0)</f>
        <v>3</v>
      </c>
      <c r="N1410">
        <f>_xlfn.XLOOKUP(FraudData[[#This Row],[location_mismatch]],Table10[Location Mismatch],Table10[Risk Points],0)</f>
        <v>0</v>
      </c>
      <c r="O1410">
        <f>_xlfn.XLOOKUP(FraudData[[#This Row],[device_trust_score]],DeviceRules[Device Min],DeviceRules[Risk Points],,-1)</f>
        <v>0</v>
      </c>
      <c r="P1410">
        <f>_xlfn.XLOOKUP(FraudData[[#This Row],[velocity_last_24h]],VelocityRules[Velocity Min],VelocityRules[Risk Points],,-1)</f>
        <v>0</v>
      </c>
      <c r="Q1410">
        <f>_xlfn.XLOOKUP(FraudData[[#This Row],[merchant_category]],MerchantRules[Merchant Category],MerchantRules[Risk Points],0)</f>
        <v>0</v>
      </c>
      <c r="R1410">
        <f>SUM(FraudData[[#This Row],[Amount Risk]:[Merchant Risk]])</f>
        <v>3</v>
      </c>
      <c r="S1410" t="str" cm="1">
        <f t="array" ref="S1410">_xlfn.IFS(FraudData[[#This Row],[Fraud Risk Score]]&gt;=8,"High Risk",FraudData[[#This Row],[Fraud Risk Score]]&gt;=6,"Medium Risk",TRUE,"Low Risk")</f>
        <v>Low Risk</v>
      </c>
    </row>
    <row r="1411" spans="1:19">
      <c r="A1411">
        <v>1410</v>
      </c>
      <c r="B1411">
        <v>364.86</v>
      </c>
      <c r="C1411">
        <v>1</v>
      </c>
      <c r="D1411" t="s">
        <v>49</v>
      </c>
      <c r="E1411">
        <v>1</v>
      </c>
      <c r="F1411">
        <v>0</v>
      </c>
      <c r="G1411">
        <v>69</v>
      </c>
      <c r="H1411">
        <v>1</v>
      </c>
      <c r="I1411">
        <v>46</v>
      </c>
      <c r="J1411">
        <v>0</v>
      </c>
      <c r="K1411">
        <f>_xlfn.XLOOKUP(FraudData[[#This Row],[amount]],AmountRules[Amount Min],AmountRules[Risk Points],,-1)</f>
        <v>0</v>
      </c>
      <c r="L1411">
        <f>_xlfn.XLOOKUP(FraudData[[#This Row],[transaction_hour]],TimeRules[Hour Min],TimeRules[Risk Points],,-1)</f>
        <v>3</v>
      </c>
      <c r="M1411">
        <f>_xlfn.XLOOKUP(FraudData[[#This Row],[foreign_transaction]],ForeignRules[Foreign Transaction],ForeignRules[Risk Points],0)</f>
        <v>3</v>
      </c>
      <c r="N1411">
        <f>_xlfn.XLOOKUP(FraudData[[#This Row],[location_mismatch]],Table10[Location Mismatch],Table10[Risk Points],0)</f>
        <v>0</v>
      </c>
      <c r="O1411">
        <f>_xlfn.XLOOKUP(FraudData[[#This Row],[device_trust_score]],DeviceRules[Device Min],DeviceRules[Risk Points],,-1)</f>
        <v>1</v>
      </c>
      <c r="P1411">
        <f>_xlfn.XLOOKUP(FraudData[[#This Row],[velocity_last_24h]],VelocityRules[Velocity Min],VelocityRules[Risk Points],,-1)</f>
        <v>0</v>
      </c>
      <c r="Q1411">
        <f>_xlfn.XLOOKUP(FraudData[[#This Row],[merchant_category]],MerchantRules[Merchant Category],MerchantRules[Risk Points],0)</f>
        <v>1</v>
      </c>
      <c r="R1411">
        <f>SUM(FraudData[[#This Row],[Amount Risk]:[Merchant Risk]])</f>
        <v>8</v>
      </c>
      <c r="S1411" t="str" cm="1">
        <f t="array" ref="S1411">_xlfn.IFS(FraudData[[#This Row],[Fraud Risk Score]]&gt;=8,"High Risk",FraudData[[#This Row],[Fraud Risk Score]]&gt;=6,"Medium Risk",TRUE,"Low Risk")</f>
        <v>High Risk</v>
      </c>
    </row>
    <row r="1412" spans="1:19">
      <c r="A1412">
        <v>1411</v>
      </c>
      <c r="B1412">
        <v>41.48</v>
      </c>
      <c r="C1412">
        <v>17</v>
      </c>
      <c r="D1412" t="s">
        <v>48</v>
      </c>
      <c r="E1412">
        <v>0</v>
      </c>
      <c r="F1412">
        <v>0</v>
      </c>
      <c r="G1412">
        <v>82</v>
      </c>
      <c r="H1412">
        <v>2</v>
      </c>
      <c r="I1412">
        <v>47</v>
      </c>
      <c r="J1412">
        <v>0</v>
      </c>
      <c r="K1412">
        <f>_xlfn.XLOOKUP(FraudData[[#This Row],[amount]],AmountRules[Amount Min],AmountRules[Risk Points],,-1)</f>
        <v>0</v>
      </c>
      <c r="L1412">
        <f>_xlfn.XLOOKUP(FraudData[[#This Row],[transaction_hour]],TimeRules[Hour Min],TimeRules[Risk Points],,-1)</f>
        <v>0</v>
      </c>
      <c r="M1412">
        <f>_xlfn.XLOOKUP(FraudData[[#This Row],[foreign_transaction]],ForeignRules[Foreign Transaction],ForeignRules[Risk Points],0)</f>
        <v>0</v>
      </c>
      <c r="N1412">
        <f>_xlfn.XLOOKUP(FraudData[[#This Row],[location_mismatch]],Table10[Location Mismatch],Table10[Risk Points],0)</f>
        <v>0</v>
      </c>
      <c r="O1412">
        <f>_xlfn.XLOOKUP(FraudData[[#This Row],[device_trust_score]],DeviceRules[Device Min],DeviceRules[Risk Points],,-1)</f>
        <v>0</v>
      </c>
      <c r="P1412">
        <f>_xlfn.XLOOKUP(FraudData[[#This Row],[velocity_last_24h]],VelocityRules[Velocity Min],VelocityRules[Risk Points],,-1)</f>
        <v>0</v>
      </c>
      <c r="Q1412">
        <f>_xlfn.XLOOKUP(FraudData[[#This Row],[merchant_category]],MerchantRules[Merchant Category],MerchantRules[Risk Points],0)</f>
        <v>0</v>
      </c>
      <c r="R1412">
        <f>SUM(FraudData[[#This Row],[Amount Risk]:[Merchant Risk]])</f>
        <v>0</v>
      </c>
      <c r="S1412" t="str" cm="1">
        <f t="array" ref="S1412">_xlfn.IFS(FraudData[[#This Row],[Fraud Risk Score]]&gt;=8,"High Risk",FraudData[[#This Row],[Fraud Risk Score]]&gt;=6,"Medium Risk",TRUE,"Low Risk")</f>
        <v>Low Risk</v>
      </c>
    </row>
    <row r="1413" spans="1:19">
      <c r="A1413">
        <v>1412</v>
      </c>
      <c r="B1413">
        <v>21.36</v>
      </c>
      <c r="C1413">
        <v>11</v>
      </c>
      <c r="D1413" t="s">
        <v>49</v>
      </c>
      <c r="E1413">
        <v>0</v>
      </c>
      <c r="F1413">
        <v>0</v>
      </c>
      <c r="G1413">
        <v>97</v>
      </c>
      <c r="H1413">
        <v>1</v>
      </c>
      <c r="I1413">
        <v>44</v>
      </c>
      <c r="J1413">
        <v>0</v>
      </c>
      <c r="K1413">
        <f>_xlfn.XLOOKUP(FraudData[[#This Row],[amount]],AmountRules[Amount Min],AmountRules[Risk Points],,-1)</f>
        <v>0</v>
      </c>
      <c r="L1413">
        <f>_xlfn.XLOOKUP(FraudData[[#This Row],[transaction_hour]],TimeRules[Hour Min],TimeRules[Risk Points],,-1)</f>
        <v>0</v>
      </c>
      <c r="M1413">
        <f>_xlfn.XLOOKUP(FraudData[[#This Row],[foreign_transaction]],ForeignRules[Foreign Transaction],ForeignRules[Risk Points],0)</f>
        <v>0</v>
      </c>
      <c r="N1413">
        <f>_xlfn.XLOOKUP(FraudData[[#This Row],[location_mismatch]],Table10[Location Mismatch],Table10[Risk Points],0)</f>
        <v>0</v>
      </c>
      <c r="O1413">
        <f>_xlfn.XLOOKUP(FraudData[[#This Row],[device_trust_score]],DeviceRules[Device Min],DeviceRules[Risk Points],,-1)</f>
        <v>0</v>
      </c>
      <c r="P1413">
        <f>_xlfn.XLOOKUP(FraudData[[#This Row],[velocity_last_24h]],VelocityRules[Velocity Min],VelocityRules[Risk Points],,-1)</f>
        <v>0</v>
      </c>
      <c r="Q1413">
        <f>_xlfn.XLOOKUP(FraudData[[#This Row],[merchant_category]],MerchantRules[Merchant Category],MerchantRules[Risk Points],0)</f>
        <v>1</v>
      </c>
      <c r="R1413">
        <f>SUM(FraudData[[#This Row],[Amount Risk]:[Merchant Risk]])</f>
        <v>1</v>
      </c>
      <c r="S1413" t="str" cm="1">
        <f t="array" ref="S1413">_xlfn.IFS(FraudData[[#This Row],[Fraud Risk Score]]&gt;=8,"High Risk",FraudData[[#This Row],[Fraud Risk Score]]&gt;=6,"Medium Risk",TRUE,"Low Risk")</f>
        <v>Low Risk</v>
      </c>
    </row>
    <row r="1414" spans="1:19">
      <c r="A1414">
        <v>1413</v>
      </c>
      <c r="B1414">
        <v>56.59</v>
      </c>
      <c r="C1414">
        <v>15</v>
      </c>
      <c r="D1414" t="s">
        <v>50</v>
      </c>
      <c r="E1414">
        <v>0</v>
      </c>
      <c r="F1414">
        <v>0</v>
      </c>
      <c r="G1414">
        <v>25</v>
      </c>
      <c r="H1414">
        <v>3</v>
      </c>
      <c r="I1414">
        <v>24</v>
      </c>
      <c r="J1414">
        <v>0</v>
      </c>
      <c r="K1414">
        <f>_xlfn.XLOOKUP(FraudData[[#This Row],[amount]],AmountRules[Amount Min],AmountRules[Risk Points],,-1)</f>
        <v>0</v>
      </c>
      <c r="L1414">
        <f>_xlfn.XLOOKUP(FraudData[[#This Row],[transaction_hour]],TimeRules[Hour Min],TimeRules[Risk Points],,-1)</f>
        <v>0</v>
      </c>
      <c r="M1414">
        <f>_xlfn.XLOOKUP(FraudData[[#This Row],[foreign_transaction]],ForeignRules[Foreign Transaction],ForeignRules[Risk Points],0)</f>
        <v>0</v>
      </c>
      <c r="N1414">
        <f>_xlfn.XLOOKUP(FraudData[[#This Row],[location_mismatch]],Table10[Location Mismatch],Table10[Risk Points],0)</f>
        <v>0</v>
      </c>
      <c r="O1414">
        <f>_xlfn.XLOOKUP(FraudData[[#This Row],[device_trust_score]],DeviceRules[Device Min],DeviceRules[Risk Points],,-1)</f>
        <v>3</v>
      </c>
      <c r="P1414">
        <f>_xlfn.XLOOKUP(FraudData[[#This Row],[velocity_last_24h]],VelocityRules[Velocity Min],VelocityRules[Risk Points],,-1)</f>
        <v>0</v>
      </c>
      <c r="Q1414">
        <f>_xlfn.XLOOKUP(FraudData[[#This Row],[merchant_category]],MerchantRules[Merchant Category],MerchantRules[Risk Points],0)</f>
        <v>0</v>
      </c>
      <c r="R1414">
        <f>SUM(FraudData[[#This Row],[Amount Risk]:[Merchant Risk]])</f>
        <v>3</v>
      </c>
      <c r="S1414" t="str" cm="1">
        <f t="array" ref="S1414">_xlfn.IFS(FraudData[[#This Row],[Fraud Risk Score]]&gt;=8,"High Risk",FraudData[[#This Row],[Fraud Risk Score]]&gt;=6,"Medium Risk",TRUE,"Low Risk")</f>
        <v>Low Risk</v>
      </c>
    </row>
    <row r="1415" spans="1:19">
      <c r="A1415">
        <v>1414</v>
      </c>
      <c r="B1415">
        <v>10.58</v>
      </c>
      <c r="C1415">
        <v>12</v>
      </c>
      <c r="D1415" t="s">
        <v>47</v>
      </c>
      <c r="E1415">
        <v>0</v>
      </c>
      <c r="F1415">
        <v>0</v>
      </c>
      <c r="G1415">
        <v>35</v>
      </c>
      <c r="H1415">
        <v>1</v>
      </c>
      <c r="I1415">
        <v>30</v>
      </c>
      <c r="J1415">
        <v>0</v>
      </c>
      <c r="K1415">
        <f>_xlfn.XLOOKUP(FraudData[[#This Row],[amount]],AmountRules[Amount Min],AmountRules[Risk Points],,-1)</f>
        <v>0</v>
      </c>
      <c r="L1415">
        <f>_xlfn.XLOOKUP(FraudData[[#This Row],[transaction_hour]],TimeRules[Hour Min],TimeRules[Risk Points],,-1)</f>
        <v>0</v>
      </c>
      <c r="M1415">
        <f>_xlfn.XLOOKUP(FraudData[[#This Row],[foreign_transaction]],ForeignRules[Foreign Transaction],ForeignRules[Risk Points],0)</f>
        <v>0</v>
      </c>
      <c r="N1415">
        <f>_xlfn.XLOOKUP(FraudData[[#This Row],[location_mismatch]],Table10[Location Mismatch],Table10[Risk Points],0)</f>
        <v>0</v>
      </c>
      <c r="O1415">
        <f>_xlfn.XLOOKUP(FraudData[[#This Row],[device_trust_score]],DeviceRules[Device Min],DeviceRules[Risk Points],,-1)</f>
        <v>2</v>
      </c>
      <c r="P1415">
        <f>_xlfn.XLOOKUP(FraudData[[#This Row],[velocity_last_24h]],VelocityRules[Velocity Min],VelocityRules[Risk Points],,-1)</f>
        <v>0</v>
      </c>
      <c r="Q1415">
        <f>_xlfn.XLOOKUP(FraudData[[#This Row],[merchant_category]],MerchantRules[Merchant Category],MerchantRules[Risk Points],0)</f>
        <v>0</v>
      </c>
      <c r="R1415">
        <f>SUM(FraudData[[#This Row],[Amount Risk]:[Merchant Risk]])</f>
        <v>2</v>
      </c>
      <c r="S1415" t="str" cm="1">
        <f t="array" ref="S1415">_xlfn.IFS(FraudData[[#This Row],[Fraud Risk Score]]&gt;=8,"High Risk",FraudData[[#This Row],[Fraud Risk Score]]&gt;=6,"Medium Risk",TRUE,"Low Risk")</f>
        <v>Low Risk</v>
      </c>
    </row>
    <row r="1416" spans="1:19">
      <c r="A1416">
        <v>1415</v>
      </c>
      <c r="B1416">
        <v>136.35</v>
      </c>
      <c r="C1416">
        <v>19</v>
      </c>
      <c r="D1416" t="s">
        <v>49</v>
      </c>
      <c r="E1416">
        <v>0</v>
      </c>
      <c r="F1416">
        <v>0</v>
      </c>
      <c r="G1416">
        <v>56</v>
      </c>
      <c r="H1416">
        <v>2</v>
      </c>
      <c r="I1416">
        <v>24</v>
      </c>
      <c r="J1416">
        <v>0</v>
      </c>
      <c r="K1416">
        <f>_xlfn.XLOOKUP(FraudData[[#This Row],[amount]],AmountRules[Amount Min],AmountRules[Risk Points],,-1)</f>
        <v>0</v>
      </c>
      <c r="L1416">
        <f>_xlfn.XLOOKUP(FraudData[[#This Row],[transaction_hour]],TimeRules[Hour Min],TimeRules[Risk Points],,-1)</f>
        <v>0</v>
      </c>
      <c r="M1416">
        <f>_xlfn.XLOOKUP(FraudData[[#This Row],[foreign_transaction]],ForeignRules[Foreign Transaction],ForeignRules[Risk Points],0)</f>
        <v>0</v>
      </c>
      <c r="N1416">
        <f>_xlfn.XLOOKUP(FraudData[[#This Row],[location_mismatch]],Table10[Location Mismatch],Table10[Risk Points],0)</f>
        <v>0</v>
      </c>
      <c r="O1416">
        <f>_xlfn.XLOOKUP(FraudData[[#This Row],[device_trust_score]],DeviceRules[Device Min],DeviceRules[Risk Points],,-1)</f>
        <v>1</v>
      </c>
      <c r="P1416">
        <f>_xlfn.XLOOKUP(FraudData[[#This Row],[velocity_last_24h]],VelocityRules[Velocity Min],VelocityRules[Risk Points],,-1)</f>
        <v>0</v>
      </c>
      <c r="Q1416">
        <f>_xlfn.XLOOKUP(FraudData[[#This Row],[merchant_category]],MerchantRules[Merchant Category],MerchantRules[Risk Points],0)</f>
        <v>1</v>
      </c>
      <c r="R1416">
        <f>SUM(FraudData[[#This Row],[Amount Risk]:[Merchant Risk]])</f>
        <v>2</v>
      </c>
      <c r="S1416" t="str" cm="1">
        <f t="array" ref="S1416">_xlfn.IFS(FraudData[[#This Row],[Fraud Risk Score]]&gt;=8,"High Risk",FraudData[[#This Row],[Fraud Risk Score]]&gt;=6,"Medium Risk",TRUE,"Low Risk")</f>
        <v>Low Risk</v>
      </c>
    </row>
    <row r="1417" spans="1:19">
      <c r="A1417">
        <v>1416</v>
      </c>
      <c r="B1417">
        <v>496.51</v>
      </c>
      <c r="C1417">
        <v>16</v>
      </c>
      <c r="D1417" t="s">
        <v>48</v>
      </c>
      <c r="E1417">
        <v>0</v>
      </c>
      <c r="F1417">
        <v>0</v>
      </c>
      <c r="G1417">
        <v>98</v>
      </c>
      <c r="H1417">
        <v>0</v>
      </c>
      <c r="I1417">
        <v>52</v>
      </c>
      <c r="J1417">
        <v>0</v>
      </c>
      <c r="K1417">
        <f>_xlfn.XLOOKUP(FraudData[[#This Row],[amount]],AmountRules[Amount Min],AmountRules[Risk Points],,-1)</f>
        <v>0</v>
      </c>
      <c r="L1417">
        <f>_xlfn.XLOOKUP(FraudData[[#This Row],[transaction_hour]],TimeRules[Hour Min],TimeRules[Risk Points],,-1)</f>
        <v>0</v>
      </c>
      <c r="M1417">
        <f>_xlfn.XLOOKUP(FraudData[[#This Row],[foreign_transaction]],ForeignRules[Foreign Transaction],ForeignRules[Risk Points],0)</f>
        <v>0</v>
      </c>
      <c r="N1417">
        <f>_xlfn.XLOOKUP(FraudData[[#This Row],[location_mismatch]],Table10[Location Mismatch],Table10[Risk Points],0)</f>
        <v>0</v>
      </c>
      <c r="O1417">
        <f>_xlfn.XLOOKUP(FraudData[[#This Row],[device_trust_score]],DeviceRules[Device Min],DeviceRules[Risk Points],,-1)</f>
        <v>0</v>
      </c>
      <c r="P1417">
        <f>_xlfn.XLOOKUP(FraudData[[#This Row],[velocity_last_24h]],VelocityRules[Velocity Min],VelocityRules[Risk Points],,-1)</f>
        <v>0</v>
      </c>
      <c r="Q1417">
        <f>_xlfn.XLOOKUP(FraudData[[#This Row],[merchant_category]],MerchantRules[Merchant Category],MerchantRules[Risk Points],0)</f>
        <v>0</v>
      </c>
      <c r="R1417">
        <f>SUM(FraudData[[#This Row],[Amount Risk]:[Merchant Risk]])</f>
        <v>0</v>
      </c>
      <c r="S1417" t="str" cm="1">
        <f t="array" ref="S1417">_xlfn.IFS(FraudData[[#This Row],[Fraud Risk Score]]&gt;=8,"High Risk",FraudData[[#This Row],[Fraud Risk Score]]&gt;=6,"Medium Risk",TRUE,"Low Risk")</f>
        <v>Low Risk</v>
      </c>
    </row>
    <row r="1418" spans="1:19">
      <c r="A1418">
        <v>1417</v>
      </c>
      <c r="B1418">
        <v>7.22</v>
      </c>
      <c r="C1418">
        <v>17</v>
      </c>
      <c r="D1418" t="s">
        <v>46</v>
      </c>
      <c r="E1418">
        <v>0</v>
      </c>
      <c r="F1418">
        <v>0</v>
      </c>
      <c r="G1418">
        <v>73</v>
      </c>
      <c r="H1418">
        <v>0</v>
      </c>
      <c r="I1418">
        <v>23</v>
      </c>
      <c r="J1418">
        <v>0</v>
      </c>
      <c r="K1418">
        <f>_xlfn.XLOOKUP(FraudData[[#This Row],[amount]],AmountRules[Amount Min],AmountRules[Risk Points],,-1)</f>
        <v>0</v>
      </c>
      <c r="L1418">
        <f>_xlfn.XLOOKUP(FraudData[[#This Row],[transaction_hour]],TimeRules[Hour Min],TimeRules[Risk Points],,-1)</f>
        <v>0</v>
      </c>
      <c r="M1418">
        <f>_xlfn.XLOOKUP(FraudData[[#This Row],[foreign_transaction]],ForeignRules[Foreign Transaction],ForeignRules[Risk Points],0)</f>
        <v>0</v>
      </c>
      <c r="N1418">
        <f>_xlfn.XLOOKUP(FraudData[[#This Row],[location_mismatch]],Table10[Location Mismatch],Table10[Risk Points],0)</f>
        <v>0</v>
      </c>
      <c r="O1418">
        <f>_xlfn.XLOOKUP(FraudData[[#This Row],[device_trust_score]],DeviceRules[Device Min],DeviceRules[Risk Points],,-1)</f>
        <v>0</v>
      </c>
      <c r="P1418">
        <f>_xlfn.XLOOKUP(FraudData[[#This Row],[velocity_last_24h]],VelocityRules[Velocity Min],VelocityRules[Risk Points],,-1)</f>
        <v>0</v>
      </c>
      <c r="Q1418">
        <f>_xlfn.XLOOKUP(FraudData[[#This Row],[merchant_category]],MerchantRules[Merchant Category],MerchantRules[Risk Points],0)</f>
        <v>0</v>
      </c>
      <c r="R1418">
        <f>SUM(FraudData[[#This Row],[Amount Risk]:[Merchant Risk]])</f>
        <v>0</v>
      </c>
      <c r="S1418" t="str" cm="1">
        <f t="array" ref="S1418">_xlfn.IFS(FraudData[[#This Row],[Fraud Risk Score]]&gt;=8,"High Risk",FraudData[[#This Row],[Fraud Risk Score]]&gt;=6,"Medium Risk",TRUE,"Low Risk")</f>
        <v>Low Risk</v>
      </c>
    </row>
    <row r="1419" spans="1:19">
      <c r="A1419">
        <v>1418</v>
      </c>
      <c r="B1419">
        <v>23.44</v>
      </c>
      <c r="C1419">
        <v>2</v>
      </c>
      <c r="D1419" t="s">
        <v>46</v>
      </c>
      <c r="E1419">
        <v>0</v>
      </c>
      <c r="F1419">
        <v>0</v>
      </c>
      <c r="G1419">
        <v>54</v>
      </c>
      <c r="H1419">
        <v>3</v>
      </c>
      <c r="I1419">
        <v>39</v>
      </c>
      <c r="J1419">
        <v>0</v>
      </c>
      <c r="K1419">
        <f>_xlfn.XLOOKUP(FraudData[[#This Row],[amount]],AmountRules[Amount Min],AmountRules[Risk Points],,-1)</f>
        <v>0</v>
      </c>
      <c r="L1419">
        <f>_xlfn.XLOOKUP(FraudData[[#This Row],[transaction_hour]],TimeRules[Hour Min],TimeRules[Risk Points],,-1)</f>
        <v>3</v>
      </c>
      <c r="M1419">
        <f>_xlfn.XLOOKUP(FraudData[[#This Row],[foreign_transaction]],ForeignRules[Foreign Transaction],ForeignRules[Risk Points],0)</f>
        <v>0</v>
      </c>
      <c r="N1419">
        <f>_xlfn.XLOOKUP(FraudData[[#This Row],[location_mismatch]],Table10[Location Mismatch],Table10[Risk Points],0)</f>
        <v>0</v>
      </c>
      <c r="O1419">
        <f>_xlfn.XLOOKUP(FraudData[[#This Row],[device_trust_score]],DeviceRules[Device Min],DeviceRules[Risk Points],,-1)</f>
        <v>1</v>
      </c>
      <c r="P1419">
        <f>_xlfn.XLOOKUP(FraudData[[#This Row],[velocity_last_24h]],VelocityRules[Velocity Min],VelocityRules[Risk Points],,-1)</f>
        <v>0</v>
      </c>
      <c r="Q1419">
        <f>_xlfn.XLOOKUP(FraudData[[#This Row],[merchant_category]],MerchantRules[Merchant Category],MerchantRules[Risk Points],0)</f>
        <v>0</v>
      </c>
      <c r="R1419">
        <f>SUM(FraudData[[#This Row],[Amount Risk]:[Merchant Risk]])</f>
        <v>4</v>
      </c>
      <c r="S1419" t="str" cm="1">
        <f t="array" ref="S1419">_xlfn.IFS(FraudData[[#This Row],[Fraud Risk Score]]&gt;=8,"High Risk",FraudData[[#This Row],[Fraud Risk Score]]&gt;=6,"Medium Risk",TRUE,"Low Risk")</f>
        <v>Low Risk</v>
      </c>
    </row>
    <row r="1420" spans="1:19">
      <c r="A1420">
        <v>1419</v>
      </c>
      <c r="B1420">
        <v>108.33</v>
      </c>
      <c r="C1420">
        <v>22</v>
      </c>
      <c r="D1420" t="s">
        <v>46</v>
      </c>
      <c r="E1420">
        <v>0</v>
      </c>
      <c r="F1420">
        <v>0</v>
      </c>
      <c r="G1420">
        <v>84</v>
      </c>
      <c r="H1420">
        <v>3</v>
      </c>
      <c r="I1420">
        <v>31</v>
      </c>
      <c r="J1420">
        <v>0</v>
      </c>
      <c r="K1420">
        <f>_xlfn.XLOOKUP(FraudData[[#This Row],[amount]],AmountRules[Amount Min],AmountRules[Risk Points],,-1)</f>
        <v>0</v>
      </c>
      <c r="L1420">
        <f>_xlfn.XLOOKUP(FraudData[[#This Row],[transaction_hour]],TimeRules[Hour Min],TimeRules[Risk Points],,-1)</f>
        <v>0</v>
      </c>
      <c r="M1420">
        <f>_xlfn.XLOOKUP(FraudData[[#This Row],[foreign_transaction]],ForeignRules[Foreign Transaction],ForeignRules[Risk Points],0)</f>
        <v>0</v>
      </c>
      <c r="N1420">
        <f>_xlfn.XLOOKUP(FraudData[[#This Row],[location_mismatch]],Table10[Location Mismatch],Table10[Risk Points],0)</f>
        <v>0</v>
      </c>
      <c r="O1420">
        <f>_xlfn.XLOOKUP(FraudData[[#This Row],[device_trust_score]],DeviceRules[Device Min],DeviceRules[Risk Points],,-1)</f>
        <v>0</v>
      </c>
      <c r="P1420">
        <f>_xlfn.XLOOKUP(FraudData[[#This Row],[velocity_last_24h]],VelocityRules[Velocity Min],VelocityRules[Risk Points],,-1)</f>
        <v>0</v>
      </c>
      <c r="Q1420">
        <f>_xlfn.XLOOKUP(FraudData[[#This Row],[merchant_category]],MerchantRules[Merchant Category],MerchantRules[Risk Points],0)</f>
        <v>0</v>
      </c>
      <c r="R1420">
        <f>SUM(FraudData[[#This Row],[Amount Risk]:[Merchant Risk]])</f>
        <v>0</v>
      </c>
      <c r="S1420" t="str" cm="1">
        <f t="array" ref="S1420">_xlfn.IFS(FraudData[[#This Row],[Fraud Risk Score]]&gt;=8,"High Risk",FraudData[[#This Row],[Fraud Risk Score]]&gt;=6,"Medium Risk",TRUE,"Low Risk")</f>
        <v>Low Risk</v>
      </c>
    </row>
    <row r="1421" spans="1:19">
      <c r="A1421">
        <v>1420</v>
      </c>
      <c r="B1421">
        <v>488.92</v>
      </c>
      <c r="C1421">
        <v>9</v>
      </c>
      <c r="D1421" t="s">
        <v>46</v>
      </c>
      <c r="E1421">
        <v>0</v>
      </c>
      <c r="F1421">
        <v>0</v>
      </c>
      <c r="G1421">
        <v>34</v>
      </c>
      <c r="H1421">
        <v>1</v>
      </c>
      <c r="I1421">
        <v>38</v>
      </c>
      <c r="J1421">
        <v>0</v>
      </c>
      <c r="K1421">
        <f>_xlfn.XLOOKUP(FraudData[[#This Row],[amount]],AmountRules[Amount Min],AmountRules[Risk Points],,-1)</f>
        <v>0</v>
      </c>
      <c r="L1421">
        <f>_xlfn.XLOOKUP(FraudData[[#This Row],[transaction_hour]],TimeRules[Hour Min],TimeRules[Risk Points],,-1)</f>
        <v>0</v>
      </c>
      <c r="M1421">
        <f>_xlfn.XLOOKUP(FraudData[[#This Row],[foreign_transaction]],ForeignRules[Foreign Transaction],ForeignRules[Risk Points],0)</f>
        <v>0</v>
      </c>
      <c r="N1421">
        <f>_xlfn.XLOOKUP(FraudData[[#This Row],[location_mismatch]],Table10[Location Mismatch],Table10[Risk Points],0)</f>
        <v>0</v>
      </c>
      <c r="O1421">
        <f>_xlfn.XLOOKUP(FraudData[[#This Row],[device_trust_score]],DeviceRules[Device Min],DeviceRules[Risk Points],,-1)</f>
        <v>2</v>
      </c>
      <c r="P1421">
        <f>_xlfn.XLOOKUP(FraudData[[#This Row],[velocity_last_24h]],VelocityRules[Velocity Min],VelocityRules[Risk Points],,-1)</f>
        <v>0</v>
      </c>
      <c r="Q1421">
        <f>_xlfn.XLOOKUP(FraudData[[#This Row],[merchant_category]],MerchantRules[Merchant Category],MerchantRules[Risk Points],0)</f>
        <v>0</v>
      </c>
      <c r="R1421">
        <f>SUM(FraudData[[#This Row],[Amount Risk]:[Merchant Risk]])</f>
        <v>2</v>
      </c>
      <c r="S1421" t="str" cm="1">
        <f t="array" ref="S1421">_xlfn.IFS(FraudData[[#This Row],[Fraud Risk Score]]&gt;=8,"High Risk",FraudData[[#This Row],[Fraud Risk Score]]&gt;=6,"Medium Risk",TRUE,"Low Risk")</f>
        <v>Low Risk</v>
      </c>
    </row>
    <row r="1422" spans="1:19">
      <c r="A1422">
        <v>1421</v>
      </c>
      <c r="B1422">
        <v>68.400000000000006</v>
      </c>
      <c r="C1422">
        <v>0</v>
      </c>
      <c r="D1422" t="s">
        <v>49</v>
      </c>
      <c r="E1422">
        <v>0</v>
      </c>
      <c r="F1422">
        <v>0</v>
      </c>
      <c r="G1422">
        <v>45</v>
      </c>
      <c r="H1422">
        <v>2</v>
      </c>
      <c r="I1422">
        <v>35</v>
      </c>
      <c r="J1422">
        <v>0</v>
      </c>
      <c r="K1422">
        <f>_xlfn.XLOOKUP(FraudData[[#This Row],[amount]],AmountRules[Amount Min],AmountRules[Risk Points],,-1)</f>
        <v>0</v>
      </c>
      <c r="L1422">
        <f>_xlfn.XLOOKUP(FraudData[[#This Row],[transaction_hour]],TimeRules[Hour Min],TimeRules[Risk Points],,-1)</f>
        <v>3</v>
      </c>
      <c r="M1422">
        <f>_xlfn.XLOOKUP(FraudData[[#This Row],[foreign_transaction]],ForeignRules[Foreign Transaction],ForeignRules[Risk Points],0)</f>
        <v>0</v>
      </c>
      <c r="N1422">
        <f>_xlfn.XLOOKUP(FraudData[[#This Row],[location_mismatch]],Table10[Location Mismatch],Table10[Risk Points],0)</f>
        <v>0</v>
      </c>
      <c r="O1422">
        <f>_xlfn.XLOOKUP(FraudData[[#This Row],[device_trust_score]],DeviceRules[Device Min],DeviceRules[Risk Points],,-1)</f>
        <v>2</v>
      </c>
      <c r="P1422">
        <f>_xlfn.XLOOKUP(FraudData[[#This Row],[velocity_last_24h]],VelocityRules[Velocity Min],VelocityRules[Risk Points],,-1)</f>
        <v>0</v>
      </c>
      <c r="Q1422">
        <f>_xlfn.XLOOKUP(FraudData[[#This Row],[merchant_category]],MerchantRules[Merchant Category],MerchantRules[Risk Points],0)</f>
        <v>1</v>
      </c>
      <c r="R1422">
        <f>SUM(FraudData[[#This Row],[Amount Risk]:[Merchant Risk]])</f>
        <v>6</v>
      </c>
      <c r="S1422" t="str" cm="1">
        <f t="array" ref="S1422">_xlfn.IFS(FraudData[[#This Row],[Fraud Risk Score]]&gt;=8,"High Risk",FraudData[[#This Row],[Fraud Risk Score]]&gt;=6,"Medium Risk",TRUE,"Low Risk")</f>
        <v>Medium Risk</v>
      </c>
    </row>
    <row r="1423" spans="1:19">
      <c r="A1423">
        <v>1422</v>
      </c>
      <c r="B1423">
        <v>127.39</v>
      </c>
      <c r="C1423">
        <v>5</v>
      </c>
      <c r="D1423" t="s">
        <v>46</v>
      </c>
      <c r="E1423">
        <v>0</v>
      </c>
      <c r="F1423">
        <v>0</v>
      </c>
      <c r="G1423">
        <v>30</v>
      </c>
      <c r="H1423">
        <v>1</v>
      </c>
      <c r="I1423">
        <v>65</v>
      </c>
      <c r="J1423">
        <v>0</v>
      </c>
      <c r="K1423">
        <f>_xlfn.XLOOKUP(FraudData[[#This Row],[amount]],AmountRules[Amount Min],AmountRules[Risk Points],,-1)</f>
        <v>0</v>
      </c>
      <c r="L1423">
        <f>_xlfn.XLOOKUP(FraudData[[#This Row],[transaction_hour]],TimeRules[Hour Min],TimeRules[Risk Points],,-1)</f>
        <v>0</v>
      </c>
      <c r="M1423">
        <f>_xlfn.XLOOKUP(FraudData[[#This Row],[foreign_transaction]],ForeignRules[Foreign Transaction],ForeignRules[Risk Points],0)</f>
        <v>0</v>
      </c>
      <c r="N1423">
        <f>_xlfn.XLOOKUP(FraudData[[#This Row],[location_mismatch]],Table10[Location Mismatch],Table10[Risk Points],0)</f>
        <v>0</v>
      </c>
      <c r="O1423">
        <f>_xlfn.XLOOKUP(FraudData[[#This Row],[device_trust_score]],DeviceRules[Device Min],DeviceRules[Risk Points],,-1)</f>
        <v>2</v>
      </c>
      <c r="P1423">
        <f>_xlfn.XLOOKUP(FraudData[[#This Row],[velocity_last_24h]],VelocityRules[Velocity Min],VelocityRules[Risk Points],,-1)</f>
        <v>0</v>
      </c>
      <c r="Q1423">
        <f>_xlfn.XLOOKUP(FraudData[[#This Row],[merchant_category]],MerchantRules[Merchant Category],MerchantRules[Risk Points],0)</f>
        <v>0</v>
      </c>
      <c r="R1423">
        <f>SUM(FraudData[[#This Row],[Amount Risk]:[Merchant Risk]])</f>
        <v>2</v>
      </c>
      <c r="S1423" t="str" cm="1">
        <f t="array" ref="S1423">_xlfn.IFS(FraudData[[#This Row],[Fraud Risk Score]]&gt;=8,"High Risk",FraudData[[#This Row],[Fraud Risk Score]]&gt;=6,"Medium Risk",TRUE,"Low Risk")</f>
        <v>Low Risk</v>
      </c>
    </row>
    <row r="1424" spans="1:19">
      <c r="A1424">
        <v>1423</v>
      </c>
      <c r="B1424">
        <v>7.64</v>
      </c>
      <c r="C1424">
        <v>2</v>
      </c>
      <c r="D1424" t="s">
        <v>47</v>
      </c>
      <c r="E1424">
        <v>0</v>
      </c>
      <c r="F1424">
        <v>0</v>
      </c>
      <c r="G1424">
        <v>62</v>
      </c>
      <c r="H1424">
        <v>6</v>
      </c>
      <c r="I1424">
        <v>46</v>
      </c>
      <c r="J1424">
        <v>0</v>
      </c>
      <c r="K1424">
        <f>_xlfn.XLOOKUP(FraudData[[#This Row],[amount]],AmountRules[Amount Min],AmountRules[Risk Points],,-1)</f>
        <v>0</v>
      </c>
      <c r="L1424">
        <f>_xlfn.XLOOKUP(FraudData[[#This Row],[transaction_hour]],TimeRules[Hour Min],TimeRules[Risk Points],,-1)</f>
        <v>3</v>
      </c>
      <c r="M1424">
        <f>_xlfn.XLOOKUP(FraudData[[#This Row],[foreign_transaction]],ForeignRules[Foreign Transaction],ForeignRules[Risk Points],0)</f>
        <v>0</v>
      </c>
      <c r="N1424">
        <f>_xlfn.XLOOKUP(FraudData[[#This Row],[location_mismatch]],Table10[Location Mismatch],Table10[Risk Points],0)</f>
        <v>0</v>
      </c>
      <c r="O1424">
        <f>_xlfn.XLOOKUP(FraudData[[#This Row],[device_trust_score]],DeviceRules[Device Min],DeviceRules[Risk Points],,-1)</f>
        <v>1</v>
      </c>
      <c r="P1424">
        <f>_xlfn.XLOOKUP(FraudData[[#This Row],[velocity_last_24h]],VelocityRules[Velocity Min],VelocityRules[Risk Points],,-1)</f>
        <v>3</v>
      </c>
      <c r="Q1424">
        <f>_xlfn.XLOOKUP(FraudData[[#This Row],[merchant_category]],MerchantRules[Merchant Category],MerchantRules[Risk Points],0)</f>
        <v>0</v>
      </c>
      <c r="R1424">
        <f>SUM(FraudData[[#This Row],[Amount Risk]:[Merchant Risk]])</f>
        <v>7</v>
      </c>
      <c r="S1424" t="str" cm="1">
        <f t="array" ref="S1424">_xlfn.IFS(FraudData[[#This Row],[Fraud Risk Score]]&gt;=8,"High Risk",FraudData[[#This Row],[Fraud Risk Score]]&gt;=6,"Medium Risk",TRUE,"Low Risk")</f>
        <v>Medium Risk</v>
      </c>
    </row>
    <row r="1425" spans="1:19">
      <c r="A1425">
        <v>1424</v>
      </c>
      <c r="B1425">
        <v>28.9</v>
      </c>
      <c r="C1425">
        <v>18</v>
      </c>
      <c r="D1425" t="s">
        <v>50</v>
      </c>
      <c r="E1425">
        <v>1</v>
      </c>
      <c r="F1425">
        <v>0</v>
      </c>
      <c r="G1425">
        <v>82</v>
      </c>
      <c r="H1425">
        <v>2</v>
      </c>
      <c r="I1425">
        <v>43</v>
      </c>
      <c r="J1425">
        <v>0</v>
      </c>
      <c r="K1425">
        <f>_xlfn.XLOOKUP(FraudData[[#This Row],[amount]],AmountRules[Amount Min],AmountRules[Risk Points],,-1)</f>
        <v>0</v>
      </c>
      <c r="L1425">
        <f>_xlfn.XLOOKUP(FraudData[[#This Row],[transaction_hour]],TimeRules[Hour Min],TimeRules[Risk Points],,-1)</f>
        <v>0</v>
      </c>
      <c r="M1425">
        <f>_xlfn.XLOOKUP(FraudData[[#This Row],[foreign_transaction]],ForeignRules[Foreign Transaction],ForeignRules[Risk Points],0)</f>
        <v>3</v>
      </c>
      <c r="N1425">
        <f>_xlfn.XLOOKUP(FraudData[[#This Row],[location_mismatch]],Table10[Location Mismatch],Table10[Risk Points],0)</f>
        <v>0</v>
      </c>
      <c r="O1425">
        <f>_xlfn.XLOOKUP(FraudData[[#This Row],[device_trust_score]],DeviceRules[Device Min],DeviceRules[Risk Points],,-1)</f>
        <v>0</v>
      </c>
      <c r="P1425">
        <f>_xlfn.XLOOKUP(FraudData[[#This Row],[velocity_last_24h]],VelocityRules[Velocity Min],VelocityRules[Risk Points],,-1)</f>
        <v>0</v>
      </c>
      <c r="Q1425">
        <f>_xlfn.XLOOKUP(FraudData[[#This Row],[merchant_category]],MerchantRules[Merchant Category],MerchantRules[Risk Points],0)</f>
        <v>0</v>
      </c>
      <c r="R1425">
        <f>SUM(FraudData[[#This Row],[Amount Risk]:[Merchant Risk]])</f>
        <v>3</v>
      </c>
      <c r="S1425" t="str" cm="1">
        <f t="array" ref="S1425">_xlfn.IFS(FraudData[[#This Row],[Fraud Risk Score]]&gt;=8,"High Risk",FraudData[[#This Row],[Fraud Risk Score]]&gt;=6,"Medium Risk",TRUE,"Low Risk")</f>
        <v>Low Risk</v>
      </c>
    </row>
    <row r="1426" spans="1:19">
      <c r="A1426">
        <v>1425</v>
      </c>
      <c r="B1426">
        <v>776.66</v>
      </c>
      <c r="C1426">
        <v>3</v>
      </c>
      <c r="D1426" t="s">
        <v>49</v>
      </c>
      <c r="E1426">
        <v>1</v>
      </c>
      <c r="F1426">
        <v>0</v>
      </c>
      <c r="G1426">
        <v>32</v>
      </c>
      <c r="H1426">
        <v>4</v>
      </c>
      <c r="I1426">
        <v>56</v>
      </c>
      <c r="J1426">
        <v>1</v>
      </c>
      <c r="K1426">
        <f>_xlfn.XLOOKUP(FraudData[[#This Row],[amount]],AmountRules[Amount Min],AmountRules[Risk Points],,-1)</f>
        <v>1</v>
      </c>
      <c r="L1426">
        <f>_xlfn.XLOOKUP(FraudData[[#This Row],[transaction_hour]],TimeRules[Hour Min],TimeRules[Risk Points],,-1)</f>
        <v>3</v>
      </c>
      <c r="M1426">
        <f>_xlfn.XLOOKUP(FraudData[[#This Row],[foreign_transaction]],ForeignRules[Foreign Transaction],ForeignRules[Risk Points],0)</f>
        <v>3</v>
      </c>
      <c r="N1426">
        <f>_xlfn.XLOOKUP(FraudData[[#This Row],[location_mismatch]],Table10[Location Mismatch],Table10[Risk Points],0)</f>
        <v>0</v>
      </c>
      <c r="O1426">
        <f>_xlfn.XLOOKUP(FraudData[[#This Row],[device_trust_score]],DeviceRules[Device Min],DeviceRules[Risk Points],,-1)</f>
        <v>2</v>
      </c>
      <c r="P1426">
        <f>_xlfn.XLOOKUP(FraudData[[#This Row],[velocity_last_24h]],VelocityRules[Velocity Min],VelocityRules[Risk Points],,-1)</f>
        <v>0</v>
      </c>
      <c r="Q1426">
        <f>_xlfn.XLOOKUP(FraudData[[#This Row],[merchant_category]],MerchantRules[Merchant Category],MerchantRules[Risk Points],0)</f>
        <v>1</v>
      </c>
      <c r="R1426">
        <f>SUM(FraudData[[#This Row],[Amount Risk]:[Merchant Risk]])</f>
        <v>10</v>
      </c>
      <c r="S1426" t="str" cm="1">
        <f t="array" ref="S1426">_xlfn.IFS(FraudData[[#This Row],[Fraud Risk Score]]&gt;=8,"High Risk",FraudData[[#This Row],[Fraud Risk Score]]&gt;=6,"Medium Risk",TRUE,"Low Risk")</f>
        <v>High Risk</v>
      </c>
    </row>
    <row r="1427" spans="1:19">
      <c r="A1427">
        <v>1426</v>
      </c>
      <c r="B1427">
        <v>604.04</v>
      </c>
      <c r="C1427">
        <v>19</v>
      </c>
      <c r="D1427" t="s">
        <v>49</v>
      </c>
      <c r="E1427">
        <v>0</v>
      </c>
      <c r="F1427">
        <v>0</v>
      </c>
      <c r="G1427">
        <v>94</v>
      </c>
      <c r="H1427">
        <v>5</v>
      </c>
      <c r="I1427">
        <v>54</v>
      </c>
      <c r="J1427">
        <v>0</v>
      </c>
      <c r="K1427">
        <f>_xlfn.XLOOKUP(FraudData[[#This Row],[amount]],AmountRules[Amount Min],AmountRules[Risk Points],,-1)</f>
        <v>1</v>
      </c>
      <c r="L1427">
        <f>_xlfn.XLOOKUP(FraudData[[#This Row],[transaction_hour]],TimeRules[Hour Min],TimeRules[Risk Points],,-1)</f>
        <v>0</v>
      </c>
      <c r="M1427">
        <f>_xlfn.XLOOKUP(FraudData[[#This Row],[foreign_transaction]],ForeignRules[Foreign Transaction],ForeignRules[Risk Points],0)</f>
        <v>0</v>
      </c>
      <c r="N1427">
        <f>_xlfn.XLOOKUP(FraudData[[#This Row],[location_mismatch]],Table10[Location Mismatch],Table10[Risk Points],0)</f>
        <v>0</v>
      </c>
      <c r="O1427">
        <f>_xlfn.XLOOKUP(FraudData[[#This Row],[device_trust_score]],DeviceRules[Device Min],DeviceRules[Risk Points],,-1)</f>
        <v>0</v>
      </c>
      <c r="P1427">
        <f>_xlfn.XLOOKUP(FraudData[[#This Row],[velocity_last_24h]],VelocityRules[Velocity Min],VelocityRules[Risk Points],,-1)</f>
        <v>3</v>
      </c>
      <c r="Q1427">
        <f>_xlfn.XLOOKUP(FraudData[[#This Row],[merchant_category]],MerchantRules[Merchant Category],MerchantRules[Risk Points],0)</f>
        <v>1</v>
      </c>
      <c r="R1427">
        <f>SUM(FraudData[[#This Row],[Amount Risk]:[Merchant Risk]])</f>
        <v>5</v>
      </c>
      <c r="S1427" t="str" cm="1">
        <f t="array" ref="S1427">_xlfn.IFS(FraudData[[#This Row],[Fraud Risk Score]]&gt;=8,"High Risk",FraudData[[#This Row],[Fraud Risk Score]]&gt;=6,"Medium Risk",TRUE,"Low Risk")</f>
        <v>Low Risk</v>
      </c>
    </row>
    <row r="1428" spans="1:19">
      <c r="A1428">
        <v>1427</v>
      </c>
      <c r="B1428">
        <v>0.89</v>
      </c>
      <c r="C1428">
        <v>22</v>
      </c>
      <c r="D1428" t="s">
        <v>46</v>
      </c>
      <c r="E1428">
        <v>0</v>
      </c>
      <c r="F1428">
        <v>0</v>
      </c>
      <c r="G1428">
        <v>87</v>
      </c>
      <c r="H1428">
        <v>4</v>
      </c>
      <c r="I1428">
        <v>67</v>
      </c>
      <c r="J1428">
        <v>0</v>
      </c>
      <c r="K1428">
        <f>_xlfn.XLOOKUP(FraudData[[#This Row],[amount]],AmountRules[Amount Min],AmountRules[Risk Points],,-1)</f>
        <v>0</v>
      </c>
      <c r="L1428">
        <f>_xlfn.XLOOKUP(FraudData[[#This Row],[transaction_hour]],TimeRules[Hour Min],TimeRules[Risk Points],,-1)</f>
        <v>0</v>
      </c>
      <c r="M1428">
        <f>_xlfn.XLOOKUP(FraudData[[#This Row],[foreign_transaction]],ForeignRules[Foreign Transaction],ForeignRules[Risk Points],0)</f>
        <v>0</v>
      </c>
      <c r="N1428">
        <f>_xlfn.XLOOKUP(FraudData[[#This Row],[location_mismatch]],Table10[Location Mismatch],Table10[Risk Points],0)</f>
        <v>0</v>
      </c>
      <c r="O1428">
        <f>_xlfn.XLOOKUP(FraudData[[#This Row],[device_trust_score]],DeviceRules[Device Min],DeviceRules[Risk Points],,-1)</f>
        <v>0</v>
      </c>
      <c r="P1428">
        <f>_xlfn.XLOOKUP(FraudData[[#This Row],[velocity_last_24h]],VelocityRules[Velocity Min],VelocityRules[Risk Points],,-1)</f>
        <v>0</v>
      </c>
      <c r="Q1428">
        <f>_xlfn.XLOOKUP(FraudData[[#This Row],[merchant_category]],MerchantRules[Merchant Category],MerchantRules[Risk Points],0)</f>
        <v>0</v>
      </c>
      <c r="R1428">
        <f>SUM(FraudData[[#This Row],[Amount Risk]:[Merchant Risk]])</f>
        <v>0</v>
      </c>
      <c r="S1428" t="str" cm="1">
        <f t="array" ref="S1428">_xlfn.IFS(FraudData[[#This Row],[Fraud Risk Score]]&gt;=8,"High Risk",FraudData[[#This Row],[Fraud Risk Score]]&gt;=6,"Medium Risk",TRUE,"Low Risk")</f>
        <v>Low Risk</v>
      </c>
    </row>
    <row r="1429" spans="1:19">
      <c r="A1429">
        <v>1428</v>
      </c>
      <c r="B1429">
        <v>545.88</v>
      </c>
      <c r="C1429">
        <v>2</v>
      </c>
      <c r="D1429" t="s">
        <v>46</v>
      </c>
      <c r="E1429">
        <v>0</v>
      </c>
      <c r="F1429">
        <v>0</v>
      </c>
      <c r="G1429">
        <v>58</v>
      </c>
      <c r="H1429">
        <v>2</v>
      </c>
      <c r="I1429">
        <v>62</v>
      </c>
      <c r="J1429">
        <v>0</v>
      </c>
      <c r="K1429">
        <f>_xlfn.XLOOKUP(FraudData[[#This Row],[amount]],AmountRules[Amount Min],AmountRules[Risk Points],,-1)</f>
        <v>1</v>
      </c>
      <c r="L1429">
        <f>_xlfn.XLOOKUP(FraudData[[#This Row],[transaction_hour]],TimeRules[Hour Min],TimeRules[Risk Points],,-1)</f>
        <v>3</v>
      </c>
      <c r="M1429">
        <f>_xlfn.XLOOKUP(FraudData[[#This Row],[foreign_transaction]],ForeignRules[Foreign Transaction],ForeignRules[Risk Points],0)</f>
        <v>0</v>
      </c>
      <c r="N1429">
        <f>_xlfn.XLOOKUP(FraudData[[#This Row],[location_mismatch]],Table10[Location Mismatch],Table10[Risk Points],0)</f>
        <v>0</v>
      </c>
      <c r="O1429">
        <f>_xlfn.XLOOKUP(FraudData[[#This Row],[device_trust_score]],DeviceRules[Device Min],DeviceRules[Risk Points],,-1)</f>
        <v>1</v>
      </c>
      <c r="P1429">
        <f>_xlfn.XLOOKUP(FraudData[[#This Row],[velocity_last_24h]],VelocityRules[Velocity Min],VelocityRules[Risk Points],,-1)</f>
        <v>0</v>
      </c>
      <c r="Q1429">
        <f>_xlfn.XLOOKUP(FraudData[[#This Row],[merchant_category]],MerchantRules[Merchant Category],MerchantRules[Risk Points],0)</f>
        <v>0</v>
      </c>
      <c r="R1429">
        <f>SUM(FraudData[[#This Row],[Amount Risk]:[Merchant Risk]])</f>
        <v>5</v>
      </c>
      <c r="S1429" t="str" cm="1">
        <f t="array" ref="S1429">_xlfn.IFS(FraudData[[#This Row],[Fraud Risk Score]]&gt;=8,"High Risk",FraudData[[#This Row],[Fraud Risk Score]]&gt;=6,"Medium Risk",TRUE,"Low Risk")</f>
        <v>Low Risk</v>
      </c>
    </row>
    <row r="1430" spans="1:19">
      <c r="A1430">
        <v>1429</v>
      </c>
      <c r="B1430">
        <v>183.46</v>
      </c>
      <c r="C1430">
        <v>7</v>
      </c>
      <c r="D1430" t="s">
        <v>49</v>
      </c>
      <c r="E1430">
        <v>0</v>
      </c>
      <c r="F1430">
        <v>0</v>
      </c>
      <c r="G1430">
        <v>73</v>
      </c>
      <c r="H1430">
        <v>1</v>
      </c>
      <c r="I1430">
        <v>53</v>
      </c>
      <c r="J1430">
        <v>0</v>
      </c>
      <c r="K1430">
        <f>_xlfn.XLOOKUP(FraudData[[#This Row],[amount]],AmountRules[Amount Min],AmountRules[Risk Points],,-1)</f>
        <v>0</v>
      </c>
      <c r="L1430">
        <f>_xlfn.XLOOKUP(FraudData[[#This Row],[transaction_hour]],TimeRules[Hour Min],TimeRules[Risk Points],,-1)</f>
        <v>0</v>
      </c>
      <c r="M1430">
        <f>_xlfn.XLOOKUP(FraudData[[#This Row],[foreign_transaction]],ForeignRules[Foreign Transaction],ForeignRules[Risk Points],0)</f>
        <v>0</v>
      </c>
      <c r="N1430">
        <f>_xlfn.XLOOKUP(FraudData[[#This Row],[location_mismatch]],Table10[Location Mismatch],Table10[Risk Points],0)</f>
        <v>0</v>
      </c>
      <c r="O1430">
        <f>_xlfn.XLOOKUP(FraudData[[#This Row],[device_trust_score]],DeviceRules[Device Min],DeviceRules[Risk Points],,-1)</f>
        <v>0</v>
      </c>
      <c r="P1430">
        <f>_xlfn.XLOOKUP(FraudData[[#This Row],[velocity_last_24h]],VelocityRules[Velocity Min],VelocityRules[Risk Points],,-1)</f>
        <v>0</v>
      </c>
      <c r="Q1430">
        <f>_xlfn.XLOOKUP(FraudData[[#This Row],[merchant_category]],MerchantRules[Merchant Category],MerchantRules[Risk Points],0)</f>
        <v>1</v>
      </c>
      <c r="R1430">
        <f>SUM(FraudData[[#This Row],[Amount Risk]:[Merchant Risk]])</f>
        <v>1</v>
      </c>
      <c r="S1430" t="str" cm="1">
        <f t="array" ref="S1430">_xlfn.IFS(FraudData[[#This Row],[Fraud Risk Score]]&gt;=8,"High Risk",FraudData[[#This Row],[Fraud Risk Score]]&gt;=6,"Medium Risk",TRUE,"Low Risk")</f>
        <v>Low Risk</v>
      </c>
    </row>
    <row r="1431" spans="1:19">
      <c r="A1431">
        <v>1430</v>
      </c>
      <c r="B1431">
        <v>364.38</v>
      </c>
      <c r="C1431">
        <v>7</v>
      </c>
      <c r="D1431" t="s">
        <v>46</v>
      </c>
      <c r="E1431">
        <v>0</v>
      </c>
      <c r="F1431">
        <v>0</v>
      </c>
      <c r="G1431">
        <v>64</v>
      </c>
      <c r="H1431">
        <v>1</v>
      </c>
      <c r="I1431">
        <v>45</v>
      </c>
      <c r="J1431">
        <v>0</v>
      </c>
      <c r="K1431">
        <f>_xlfn.XLOOKUP(FraudData[[#This Row],[amount]],AmountRules[Amount Min],AmountRules[Risk Points],,-1)</f>
        <v>0</v>
      </c>
      <c r="L1431">
        <f>_xlfn.XLOOKUP(FraudData[[#This Row],[transaction_hour]],TimeRules[Hour Min],TimeRules[Risk Points],,-1)</f>
        <v>0</v>
      </c>
      <c r="M1431">
        <f>_xlfn.XLOOKUP(FraudData[[#This Row],[foreign_transaction]],ForeignRules[Foreign Transaction],ForeignRules[Risk Points],0)</f>
        <v>0</v>
      </c>
      <c r="N1431">
        <f>_xlfn.XLOOKUP(FraudData[[#This Row],[location_mismatch]],Table10[Location Mismatch],Table10[Risk Points],0)</f>
        <v>0</v>
      </c>
      <c r="O1431">
        <f>_xlfn.XLOOKUP(FraudData[[#This Row],[device_trust_score]],DeviceRules[Device Min],DeviceRules[Risk Points],,-1)</f>
        <v>1</v>
      </c>
      <c r="P1431">
        <f>_xlfn.XLOOKUP(FraudData[[#This Row],[velocity_last_24h]],VelocityRules[Velocity Min],VelocityRules[Risk Points],,-1)</f>
        <v>0</v>
      </c>
      <c r="Q1431">
        <f>_xlfn.XLOOKUP(FraudData[[#This Row],[merchant_category]],MerchantRules[Merchant Category],MerchantRules[Risk Points],0)</f>
        <v>0</v>
      </c>
      <c r="R1431">
        <f>SUM(FraudData[[#This Row],[Amount Risk]:[Merchant Risk]])</f>
        <v>1</v>
      </c>
      <c r="S1431" t="str" cm="1">
        <f t="array" ref="S1431">_xlfn.IFS(FraudData[[#This Row],[Fraud Risk Score]]&gt;=8,"High Risk",FraudData[[#This Row],[Fraud Risk Score]]&gt;=6,"Medium Risk",TRUE,"Low Risk")</f>
        <v>Low Risk</v>
      </c>
    </row>
    <row r="1432" spans="1:19">
      <c r="A1432">
        <v>1431</v>
      </c>
      <c r="B1432">
        <v>109.17</v>
      </c>
      <c r="C1432">
        <v>6</v>
      </c>
      <c r="D1432" t="s">
        <v>46</v>
      </c>
      <c r="E1432">
        <v>0</v>
      </c>
      <c r="F1432">
        <v>0</v>
      </c>
      <c r="G1432">
        <v>53</v>
      </c>
      <c r="H1432">
        <v>4</v>
      </c>
      <c r="I1432">
        <v>28</v>
      </c>
      <c r="J1432">
        <v>0</v>
      </c>
      <c r="K1432">
        <f>_xlfn.XLOOKUP(FraudData[[#This Row],[amount]],AmountRules[Amount Min],AmountRules[Risk Points],,-1)</f>
        <v>0</v>
      </c>
      <c r="L1432">
        <f>_xlfn.XLOOKUP(FraudData[[#This Row],[transaction_hour]],TimeRules[Hour Min],TimeRules[Risk Points],,-1)</f>
        <v>0</v>
      </c>
      <c r="M1432">
        <f>_xlfn.XLOOKUP(FraudData[[#This Row],[foreign_transaction]],ForeignRules[Foreign Transaction],ForeignRules[Risk Points],0)</f>
        <v>0</v>
      </c>
      <c r="N1432">
        <f>_xlfn.XLOOKUP(FraudData[[#This Row],[location_mismatch]],Table10[Location Mismatch],Table10[Risk Points],0)</f>
        <v>0</v>
      </c>
      <c r="O1432">
        <f>_xlfn.XLOOKUP(FraudData[[#This Row],[device_trust_score]],DeviceRules[Device Min],DeviceRules[Risk Points],,-1)</f>
        <v>1</v>
      </c>
      <c r="P1432">
        <f>_xlfn.XLOOKUP(FraudData[[#This Row],[velocity_last_24h]],VelocityRules[Velocity Min],VelocityRules[Risk Points],,-1)</f>
        <v>0</v>
      </c>
      <c r="Q1432">
        <f>_xlfn.XLOOKUP(FraudData[[#This Row],[merchant_category]],MerchantRules[Merchant Category],MerchantRules[Risk Points],0)</f>
        <v>0</v>
      </c>
      <c r="R1432">
        <f>SUM(FraudData[[#This Row],[Amount Risk]:[Merchant Risk]])</f>
        <v>1</v>
      </c>
      <c r="S1432" t="str" cm="1">
        <f t="array" ref="S1432">_xlfn.IFS(FraudData[[#This Row],[Fraud Risk Score]]&gt;=8,"High Risk",FraudData[[#This Row],[Fraud Risk Score]]&gt;=6,"Medium Risk",TRUE,"Low Risk")</f>
        <v>Low Risk</v>
      </c>
    </row>
    <row r="1433" spans="1:19">
      <c r="A1433">
        <v>1432</v>
      </c>
      <c r="B1433">
        <v>130.47</v>
      </c>
      <c r="C1433">
        <v>1</v>
      </c>
      <c r="D1433" t="s">
        <v>46</v>
      </c>
      <c r="E1433">
        <v>0</v>
      </c>
      <c r="F1433">
        <v>0</v>
      </c>
      <c r="G1433">
        <v>33</v>
      </c>
      <c r="H1433">
        <v>4</v>
      </c>
      <c r="I1433">
        <v>34</v>
      </c>
      <c r="J1433">
        <v>0</v>
      </c>
      <c r="K1433">
        <f>_xlfn.XLOOKUP(FraudData[[#This Row],[amount]],AmountRules[Amount Min],AmountRules[Risk Points],,-1)</f>
        <v>0</v>
      </c>
      <c r="L1433">
        <f>_xlfn.XLOOKUP(FraudData[[#This Row],[transaction_hour]],TimeRules[Hour Min],TimeRules[Risk Points],,-1)</f>
        <v>3</v>
      </c>
      <c r="M1433">
        <f>_xlfn.XLOOKUP(FraudData[[#This Row],[foreign_transaction]],ForeignRules[Foreign Transaction],ForeignRules[Risk Points],0)</f>
        <v>0</v>
      </c>
      <c r="N1433">
        <f>_xlfn.XLOOKUP(FraudData[[#This Row],[location_mismatch]],Table10[Location Mismatch],Table10[Risk Points],0)</f>
        <v>0</v>
      </c>
      <c r="O1433">
        <f>_xlfn.XLOOKUP(FraudData[[#This Row],[device_trust_score]],DeviceRules[Device Min],DeviceRules[Risk Points],,-1)</f>
        <v>2</v>
      </c>
      <c r="P1433">
        <f>_xlfn.XLOOKUP(FraudData[[#This Row],[velocity_last_24h]],VelocityRules[Velocity Min],VelocityRules[Risk Points],,-1)</f>
        <v>0</v>
      </c>
      <c r="Q1433">
        <f>_xlfn.XLOOKUP(FraudData[[#This Row],[merchant_category]],MerchantRules[Merchant Category],MerchantRules[Risk Points],0)</f>
        <v>0</v>
      </c>
      <c r="R1433">
        <f>SUM(FraudData[[#This Row],[Amount Risk]:[Merchant Risk]])</f>
        <v>5</v>
      </c>
      <c r="S1433" t="str" cm="1">
        <f t="array" ref="S1433">_xlfn.IFS(FraudData[[#This Row],[Fraud Risk Score]]&gt;=8,"High Risk",FraudData[[#This Row],[Fraud Risk Score]]&gt;=6,"Medium Risk",TRUE,"Low Risk")</f>
        <v>Low Risk</v>
      </c>
    </row>
    <row r="1434" spans="1:19">
      <c r="A1434">
        <v>1433</v>
      </c>
      <c r="B1434">
        <v>120.8</v>
      </c>
      <c r="C1434">
        <v>20</v>
      </c>
      <c r="D1434" t="s">
        <v>46</v>
      </c>
      <c r="E1434">
        <v>0</v>
      </c>
      <c r="F1434">
        <v>0</v>
      </c>
      <c r="G1434">
        <v>45</v>
      </c>
      <c r="H1434">
        <v>2</v>
      </c>
      <c r="I1434">
        <v>29</v>
      </c>
      <c r="J1434">
        <v>0</v>
      </c>
      <c r="K1434">
        <f>_xlfn.XLOOKUP(FraudData[[#This Row],[amount]],AmountRules[Amount Min],AmountRules[Risk Points],,-1)</f>
        <v>0</v>
      </c>
      <c r="L1434">
        <f>_xlfn.XLOOKUP(FraudData[[#This Row],[transaction_hour]],TimeRules[Hour Min],TimeRules[Risk Points],,-1)</f>
        <v>0</v>
      </c>
      <c r="M1434">
        <f>_xlfn.XLOOKUP(FraudData[[#This Row],[foreign_transaction]],ForeignRules[Foreign Transaction],ForeignRules[Risk Points],0)</f>
        <v>0</v>
      </c>
      <c r="N1434">
        <f>_xlfn.XLOOKUP(FraudData[[#This Row],[location_mismatch]],Table10[Location Mismatch],Table10[Risk Points],0)</f>
        <v>0</v>
      </c>
      <c r="O1434">
        <f>_xlfn.XLOOKUP(FraudData[[#This Row],[device_trust_score]],DeviceRules[Device Min],DeviceRules[Risk Points],,-1)</f>
        <v>2</v>
      </c>
      <c r="P1434">
        <f>_xlfn.XLOOKUP(FraudData[[#This Row],[velocity_last_24h]],VelocityRules[Velocity Min],VelocityRules[Risk Points],,-1)</f>
        <v>0</v>
      </c>
      <c r="Q1434">
        <f>_xlfn.XLOOKUP(FraudData[[#This Row],[merchant_category]],MerchantRules[Merchant Category],MerchantRules[Risk Points],0)</f>
        <v>0</v>
      </c>
      <c r="R1434">
        <f>SUM(FraudData[[#This Row],[Amount Risk]:[Merchant Risk]])</f>
        <v>2</v>
      </c>
      <c r="S1434" t="str" cm="1">
        <f t="array" ref="S1434">_xlfn.IFS(FraudData[[#This Row],[Fraud Risk Score]]&gt;=8,"High Risk",FraudData[[#This Row],[Fraud Risk Score]]&gt;=6,"Medium Risk",TRUE,"Low Risk")</f>
        <v>Low Risk</v>
      </c>
    </row>
    <row r="1435" spans="1:19">
      <c r="A1435">
        <v>1434</v>
      </c>
      <c r="B1435">
        <v>197.86</v>
      </c>
      <c r="C1435">
        <v>5</v>
      </c>
      <c r="D1435" t="s">
        <v>46</v>
      </c>
      <c r="E1435">
        <v>1</v>
      </c>
      <c r="F1435">
        <v>0</v>
      </c>
      <c r="G1435">
        <v>56</v>
      </c>
      <c r="H1435">
        <v>3</v>
      </c>
      <c r="I1435">
        <v>45</v>
      </c>
      <c r="J1435">
        <v>0</v>
      </c>
      <c r="K1435">
        <f>_xlfn.XLOOKUP(FraudData[[#This Row],[amount]],AmountRules[Amount Min],AmountRules[Risk Points],,-1)</f>
        <v>0</v>
      </c>
      <c r="L1435">
        <f>_xlfn.XLOOKUP(FraudData[[#This Row],[transaction_hour]],TimeRules[Hour Min],TimeRules[Risk Points],,-1)</f>
        <v>0</v>
      </c>
      <c r="M1435">
        <f>_xlfn.XLOOKUP(FraudData[[#This Row],[foreign_transaction]],ForeignRules[Foreign Transaction],ForeignRules[Risk Points],0)</f>
        <v>3</v>
      </c>
      <c r="N1435">
        <f>_xlfn.XLOOKUP(FraudData[[#This Row],[location_mismatch]],Table10[Location Mismatch],Table10[Risk Points],0)</f>
        <v>0</v>
      </c>
      <c r="O1435">
        <f>_xlfn.XLOOKUP(FraudData[[#This Row],[device_trust_score]],DeviceRules[Device Min],DeviceRules[Risk Points],,-1)</f>
        <v>1</v>
      </c>
      <c r="P1435">
        <f>_xlfn.XLOOKUP(FraudData[[#This Row],[velocity_last_24h]],VelocityRules[Velocity Min],VelocityRules[Risk Points],,-1)</f>
        <v>0</v>
      </c>
      <c r="Q1435">
        <f>_xlfn.XLOOKUP(FraudData[[#This Row],[merchant_category]],MerchantRules[Merchant Category],MerchantRules[Risk Points],0)</f>
        <v>0</v>
      </c>
      <c r="R1435">
        <f>SUM(FraudData[[#This Row],[Amount Risk]:[Merchant Risk]])</f>
        <v>4</v>
      </c>
      <c r="S1435" t="str" cm="1">
        <f t="array" ref="S1435">_xlfn.IFS(FraudData[[#This Row],[Fraud Risk Score]]&gt;=8,"High Risk",FraudData[[#This Row],[Fraud Risk Score]]&gt;=6,"Medium Risk",TRUE,"Low Risk")</f>
        <v>Low Risk</v>
      </c>
    </row>
    <row r="1436" spans="1:19">
      <c r="A1436">
        <v>1435</v>
      </c>
      <c r="B1436">
        <v>27.08</v>
      </c>
      <c r="C1436">
        <v>15</v>
      </c>
      <c r="D1436" t="s">
        <v>48</v>
      </c>
      <c r="E1436">
        <v>0</v>
      </c>
      <c r="F1436">
        <v>0</v>
      </c>
      <c r="G1436">
        <v>96</v>
      </c>
      <c r="H1436">
        <v>2</v>
      </c>
      <c r="I1436">
        <v>41</v>
      </c>
      <c r="J1436">
        <v>0</v>
      </c>
      <c r="K1436">
        <f>_xlfn.XLOOKUP(FraudData[[#This Row],[amount]],AmountRules[Amount Min],AmountRules[Risk Points],,-1)</f>
        <v>0</v>
      </c>
      <c r="L1436">
        <f>_xlfn.XLOOKUP(FraudData[[#This Row],[transaction_hour]],TimeRules[Hour Min],TimeRules[Risk Points],,-1)</f>
        <v>0</v>
      </c>
      <c r="M1436">
        <f>_xlfn.XLOOKUP(FraudData[[#This Row],[foreign_transaction]],ForeignRules[Foreign Transaction],ForeignRules[Risk Points],0)</f>
        <v>0</v>
      </c>
      <c r="N1436">
        <f>_xlfn.XLOOKUP(FraudData[[#This Row],[location_mismatch]],Table10[Location Mismatch],Table10[Risk Points],0)</f>
        <v>0</v>
      </c>
      <c r="O1436">
        <f>_xlfn.XLOOKUP(FraudData[[#This Row],[device_trust_score]],DeviceRules[Device Min],DeviceRules[Risk Points],,-1)</f>
        <v>0</v>
      </c>
      <c r="P1436">
        <f>_xlfn.XLOOKUP(FraudData[[#This Row],[velocity_last_24h]],VelocityRules[Velocity Min],VelocityRules[Risk Points],,-1)</f>
        <v>0</v>
      </c>
      <c r="Q1436">
        <f>_xlfn.XLOOKUP(FraudData[[#This Row],[merchant_category]],MerchantRules[Merchant Category],MerchantRules[Risk Points],0)</f>
        <v>0</v>
      </c>
      <c r="R1436">
        <f>SUM(FraudData[[#This Row],[Amount Risk]:[Merchant Risk]])</f>
        <v>0</v>
      </c>
      <c r="S1436" t="str" cm="1">
        <f t="array" ref="S1436">_xlfn.IFS(FraudData[[#This Row],[Fraud Risk Score]]&gt;=8,"High Risk",FraudData[[#This Row],[Fraud Risk Score]]&gt;=6,"Medium Risk",TRUE,"Low Risk")</f>
        <v>Low Risk</v>
      </c>
    </row>
    <row r="1437" spans="1:19">
      <c r="A1437">
        <v>1436</v>
      </c>
      <c r="B1437">
        <v>5.48</v>
      </c>
      <c r="C1437">
        <v>9</v>
      </c>
      <c r="D1437" t="s">
        <v>48</v>
      </c>
      <c r="E1437">
        <v>0</v>
      </c>
      <c r="F1437">
        <v>0</v>
      </c>
      <c r="G1437">
        <v>79</v>
      </c>
      <c r="H1437">
        <v>2</v>
      </c>
      <c r="I1437">
        <v>48</v>
      </c>
      <c r="J1437">
        <v>0</v>
      </c>
      <c r="K1437">
        <f>_xlfn.XLOOKUP(FraudData[[#This Row],[amount]],AmountRules[Amount Min],AmountRules[Risk Points],,-1)</f>
        <v>0</v>
      </c>
      <c r="L1437">
        <f>_xlfn.XLOOKUP(FraudData[[#This Row],[transaction_hour]],TimeRules[Hour Min],TimeRules[Risk Points],,-1)</f>
        <v>0</v>
      </c>
      <c r="M1437">
        <f>_xlfn.XLOOKUP(FraudData[[#This Row],[foreign_transaction]],ForeignRules[Foreign Transaction],ForeignRules[Risk Points],0)</f>
        <v>0</v>
      </c>
      <c r="N1437">
        <f>_xlfn.XLOOKUP(FraudData[[#This Row],[location_mismatch]],Table10[Location Mismatch],Table10[Risk Points],0)</f>
        <v>0</v>
      </c>
      <c r="O1437">
        <f>_xlfn.XLOOKUP(FraudData[[#This Row],[device_trust_score]],DeviceRules[Device Min],DeviceRules[Risk Points],,-1)</f>
        <v>0</v>
      </c>
      <c r="P1437">
        <f>_xlfn.XLOOKUP(FraudData[[#This Row],[velocity_last_24h]],VelocityRules[Velocity Min],VelocityRules[Risk Points],,-1)</f>
        <v>0</v>
      </c>
      <c r="Q1437">
        <f>_xlfn.XLOOKUP(FraudData[[#This Row],[merchant_category]],MerchantRules[Merchant Category],MerchantRules[Risk Points],0)</f>
        <v>0</v>
      </c>
      <c r="R1437">
        <f>SUM(FraudData[[#This Row],[Amount Risk]:[Merchant Risk]])</f>
        <v>0</v>
      </c>
      <c r="S1437" t="str" cm="1">
        <f t="array" ref="S1437">_xlfn.IFS(FraudData[[#This Row],[Fraud Risk Score]]&gt;=8,"High Risk",FraudData[[#This Row],[Fraud Risk Score]]&gt;=6,"Medium Risk",TRUE,"Low Risk")</f>
        <v>Low Risk</v>
      </c>
    </row>
    <row r="1438" spans="1:19">
      <c r="A1438">
        <v>1437</v>
      </c>
      <c r="B1438">
        <v>66.25</v>
      </c>
      <c r="C1438">
        <v>3</v>
      </c>
      <c r="D1438" t="s">
        <v>48</v>
      </c>
      <c r="E1438">
        <v>0</v>
      </c>
      <c r="F1438">
        <v>0</v>
      </c>
      <c r="G1438">
        <v>67</v>
      </c>
      <c r="H1438">
        <v>3</v>
      </c>
      <c r="I1438">
        <v>54</v>
      </c>
      <c r="J1438">
        <v>0</v>
      </c>
      <c r="K1438">
        <f>_xlfn.XLOOKUP(FraudData[[#This Row],[amount]],AmountRules[Amount Min],AmountRules[Risk Points],,-1)</f>
        <v>0</v>
      </c>
      <c r="L1438">
        <f>_xlfn.XLOOKUP(FraudData[[#This Row],[transaction_hour]],TimeRules[Hour Min],TimeRules[Risk Points],,-1)</f>
        <v>3</v>
      </c>
      <c r="M1438">
        <f>_xlfn.XLOOKUP(FraudData[[#This Row],[foreign_transaction]],ForeignRules[Foreign Transaction],ForeignRules[Risk Points],0)</f>
        <v>0</v>
      </c>
      <c r="N1438">
        <f>_xlfn.XLOOKUP(FraudData[[#This Row],[location_mismatch]],Table10[Location Mismatch],Table10[Risk Points],0)</f>
        <v>0</v>
      </c>
      <c r="O1438">
        <f>_xlfn.XLOOKUP(FraudData[[#This Row],[device_trust_score]],DeviceRules[Device Min],DeviceRules[Risk Points],,-1)</f>
        <v>1</v>
      </c>
      <c r="P1438">
        <f>_xlfn.XLOOKUP(FraudData[[#This Row],[velocity_last_24h]],VelocityRules[Velocity Min],VelocityRules[Risk Points],,-1)</f>
        <v>0</v>
      </c>
      <c r="Q1438">
        <f>_xlfn.XLOOKUP(FraudData[[#This Row],[merchant_category]],MerchantRules[Merchant Category],MerchantRules[Risk Points],0)</f>
        <v>0</v>
      </c>
      <c r="R1438">
        <f>SUM(FraudData[[#This Row],[Amount Risk]:[Merchant Risk]])</f>
        <v>4</v>
      </c>
      <c r="S1438" t="str" cm="1">
        <f t="array" ref="S1438">_xlfn.IFS(FraudData[[#This Row],[Fraud Risk Score]]&gt;=8,"High Risk",FraudData[[#This Row],[Fraud Risk Score]]&gt;=6,"Medium Risk",TRUE,"Low Risk")</f>
        <v>Low Risk</v>
      </c>
    </row>
    <row r="1439" spans="1:19">
      <c r="A1439">
        <v>1438</v>
      </c>
      <c r="B1439">
        <v>219.55</v>
      </c>
      <c r="C1439">
        <v>12</v>
      </c>
      <c r="D1439" t="s">
        <v>49</v>
      </c>
      <c r="E1439">
        <v>0</v>
      </c>
      <c r="F1439">
        <v>0</v>
      </c>
      <c r="G1439">
        <v>34</v>
      </c>
      <c r="H1439">
        <v>0</v>
      </c>
      <c r="I1439">
        <v>66</v>
      </c>
      <c r="J1439">
        <v>0</v>
      </c>
      <c r="K1439">
        <f>_xlfn.XLOOKUP(FraudData[[#This Row],[amount]],AmountRules[Amount Min],AmountRules[Risk Points],,-1)</f>
        <v>0</v>
      </c>
      <c r="L1439">
        <f>_xlfn.XLOOKUP(FraudData[[#This Row],[transaction_hour]],TimeRules[Hour Min],TimeRules[Risk Points],,-1)</f>
        <v>0</v>
      </c>
      <c r="M1439">
        <f>_xlfn.XLOOKUP(FraudData[[#This Row],[foreign_transaction]],ForeignRules[Foreign Transaction],ForeignRules[Risk Points],0)</f>
        <v>0</v>
      </c>
      <c r="N1439">
        <f>_xlfn.XLOOKUP(FraudData[[#This Row],[location_mismatch]],Table10[Location Mismatch],Table10[Risk Points],0)</f>
        <v>0</v>
      </c>
      <c r="O1439">
        <f>_xlfn.XLOOKUP(FraudData[[#This Row],[device_trust_score]],DeviceRules[Device Min],DeviceRules[Risk Points],,-1)</f>
        <v>2</v>
      </c>
      <c r="P1439">
        <f>_xlfn.XLOOKUP(FraudData[[#This Row],[velocity_last_24h]],VelocityRules[Velocity Min],VelocityRules[Risk Points],,-1)</f>
        <v>0</v>
      </c>
      <c r="Q1439">
        <f>_xlfn.XLOOKUP(FraudData[[#This Row],[merchant_category]],MerchantRules[Merchant Category],MerchantRules[Risk Points],0)</f>
        <v>1</v>
      </c>
      <c r="R1439">
        <f>SUM(FraudData[[#This Row],[Amount Risk]:[Merchant Risk]])</f>
        <v>3</v>
      </c>
      <c r="S1439" t="str" cm="1">
        <f t="array" ref="S1439">_xlfn.IFS(FraudData[[#This Row],[Fraud Risk Score]]&gt;=8,"High Risk",FraudData[[#This Row],[Fraud Risk Score]]&gt;=6,"Medium Risk",TRUE,"Low Risk")</f>
        <v>Low Risk</v>
      </c>
    </row>
    <row r="1440" spans="1:19">
      <c r="A1440">
        <v>1439</v>
      </c>
      <c r="B1440">
        <v>40.58</v>
      </c>
      <c r="C1440">
        <v>9</v>
      </c>
      <c r="D1440" t="s">
        <v>50</v>
      </c>
      <c r="E1440">
        <v>0</v>
      </c>
      <c r="F1440">
        <v>0</v>
      </c>
      <c r="G1440">
        <v>73</v>
      </c>
      <c r="H1440">
        <v>2</v>
      </c>
      <c r="I1440">
        <v>46</v>
      </c>
      <c r="J1440">
        <v>0</v>
      </c>
      <c r="K1440">
        <f>_xlfn.XLOOKUP(FraudData[[#This Row],[amount]],AmountRules[Amount Min],AmountRules[Risk Points],,-1)</f>
        <v>0</v>
      </c>
      <c r="L1440">
        <f>_xlfn.XLOOKUP(FraudData[[#This Row],[transaction_hour]],TimeRules[Hour Min],TimeRules[Risk Points],,-1)</f>
        <v>0</v>
      </c>
      <c r="M1440">
        <f>_xlfn.XLOOKUP(FraudData[[#This Row],[foreign_transaction]],ForeignRules[Foreign Transaction],ForeignRules[Risk Points],0)</f>
        <v>0</v>
      </c>
      <c r="N1440">
        <f>_xlfn.XLOOKUP(FraudData[[#This Row],[location_mismatch]],Table10[Location Mismatch],Table10[Risk Points],0)</f>
        <v>0</v>
      </c>
      <c r="O1440">
        <f>_xlfn.XLOOKUP(FraudData[[#This Row],[device_trust_score]],DeviceRules[Device Min],DeviceRules[Risk Points],,-1)</f>
        <v>0</v>
      </c>
      <c r="P1440">
        <f>_xlfn.XLOOKUP(FraudData[[#This Row],[velocity_last_24h]],VelocityRules[Velocity Min],VelocityRules[Risk Points],,-1)</f>
        <v>0</v>
      </c>
      <c r="Q1440">
        <f>_xlfn.XLOOKUP(FraudData[[#This Row],[merchant_category]],MerchantRules[Merchant Category],MerchantRules[Risk Points],0)</f>
        <v>0</v>
      </c>
      <c r="R1440">
        <f>SUM(FraudData[[#This Row],[Amount Risk]:[Merchant Risk]])</f>
        <v>0</v>
      </c>
      <c r="S1440" t="str" cm="1">
        <f t="array" ref="S1440">_xlfn.IFS(FraudData[[#This Row],[Fraud Risk Score]]&gt;=8,"High Risk",FraudData[[#This Row],[Fraud Risk Score]]&gt;=6,"Medium Risk",TRUE,"Low Risk")</f>
        <v>Low Risk</v>
      </c>
    </row>
    <row r="1441" spans="1:19">
      <c r="A1441">
        <v>1440</v>
      </c>
      <c r="B1441">
        <v>201.44</v>
      </c>
      <c r="C1441">
        <v>20</v>
      </c>
      <c r="D1441" t="s">
        <v>49</v>
      </c>
      <c r="E1441">
        <v>1</v>
      </c>
      <c r="F1441">
        <v>0</v>
      </c>
      <c r="G1441">
        <v>37</v>
      </c>
      <c r="H1441">
        <v>4</v>
      </c>
      <c r="I1441">
        <v>22</v>
      </c>
      <c r="J1441">
        <v>0</v>
      </c>
      <c r="K1441">
        <f>_xlfn.XLOOKUP(FraudData[[#This Row],[amount]],AmountRules[Amount Min],AmountRules[Risk Points],,-1)</f>
        <v>0</v>
      </c>
      <c r="L1441">
        <f>_xlfn.XLOOKUP(FraudData[[#This Row],[transaction_hour]],TimeRules[Hour Min],TimeRules[Risk Points],,-1)</f>
        <v>0</v>
      </c>
      <c r="M1441">
        <f>_xlfn.XLOOKUP(FraudData[[#This Row],[foreign_transaction]],ForeignRules[Foreign Transaction],ForeignRules[Risk Points],0)</f>
        <v>3</v>
      </c>
      <c r="N1441">
        <f>_xlfn.XLOOKUP(FraudData[[#This Row],[location_mismatch]],Table10[Location Mismatch],Table10[Risk Points],0)</f>
        <v>0</v>
      </c>
      <c r="O1441">
        <f>_xlfn.XLOOKUP(FraudData[[#This Row],[device_trust_score]],DeviceRules[Device Min],DeviceRules[Risk Points],,-1)</f>
        <v>2</v>
      </c>
      <c r="P1441">
        <f>_xlfn.XLOOKUP(FraudData[[#This Row],[velocity_last_24h]],VelocityRules[Velocity Min],VelocityRules[Risk Points],,-1)</f>
        <v>0</v>
      </c>
      <c r="Q1441">
        <f>_xlfn.XLOOKUP(FraudData[[#This Row],[merchant_category]],MerchantRules[Merchant Category],MerchantRules[Risk Points],0)</f>
        <v>1</v>
      </c>
      <c r="R1441">
        <f>SUM(FraudData[[#This Row],[Amount Risk]:[Merchant Risk]])</f>
        <v>6</v>
      </c>
      <c r="S1441" t="str" cm="1">
        <f t="array" ref="S1441">_xlfn.IFS(FraudData[[#This Row],[Fraud Risk Score]]&gt;=8,"High Risk",FraudData[[#This Row],[Fraud Risk Score]]&gt;=6,"Medium Risk",TRUE,"Low Risk")</f>
        <v>Medium Risk</v>
      </c>
    </row>
    <row r="1442" spans="1:19">
      <c r="A1442">
        <v>1441</v>
      </c>
      <c r="B1442">
        <v>630.65</v>
      </c>
      <c r="C1442">
        <v>13</v>
      </c>
      <c r="D1442" t="s">
        <v>48</v>
      </c>
      <c r="E1442">
        <v>0</v>
      </c>
      <c r="F1442">
        <v>0</v>
      </c>
      <c r="G1442">
        <v>65</v>
      </c>
      <c r="H1442">
        <v>3</v>
      </c>
      <c r="I1442">
        <v>52</v>
      </c>
      <c r="J1442">
        <v>0</v>
      </c>
      <c r="K1442">
        <f>_xlfn.XLOOKUP(FraudData[[#This Row],[amount]],AmountRules[Amount Min],AmountRules[Risk Points],,-1)</f>
        <v>1</v>
      </c>
      <c r="L1442">
        <f>_xlfn.XLOOKUP(FraudData[[#This Row],[transaction_hour]],TimeRules[Hour Min],TimeRules[Risk Points],,-1)</f>
        <v>0</v>
      </c>
      <c r="M1442">
        <f>_xlfn.XLOOKUP(FraudData[[#This Row],[foreign_transaction]],ForeignRules[Foreign Transaction],ForeignRules[Risk Points],0)</f>
        <v>0</v>
      </c>
      <c r="N1442">
        <f>_xlfn.XLOOKUP(FraudData[[#This Row],[location_mismatch]],Table10[Location Mismatch],Table10[Risk Points],0)</f>
        <v>0</v>
      </c>
      <c r="O1442">
        <f>_xlfn.XLOOKUP(FraudData[[#This Row],[device_trust_score]],DeviceRules[Device Min],DeviceRules[Risk Points],,-1)</f>
        <v>1</v>
      </c>
      <c r="P1442">
        <f>_xlfn.XLOOKUP(FraudData[[#This Row],[velocity_last_24h]],VelocityRules[Velocity Min],VelocityRules[Risk Points],,-1)</f>
        <v>0</v>
      </c>
      <c r="Q1442">
        <f>_xlfn.XLOOKUP(FraudData[[#This Row],[merchant_category]],MerchantRules[Merchant Category],MerchantRules[Risk Points],0)</f>
        <v>0</v>
      </c>
      <c r="R1442">
        <f>SUM(FraudData[[#This Row],[Amount Risk]:[Merchant Risk]])</f>
        <v>2</v>
      </c>
      <c r="S1442" t="str" cm="1">
        <f t="array" ref="S1442">_xlfn.IFS(FraudData[[#This Row],[Fraud Risk Score]]&gt;=8,"High Risk",FraudData[[#This Row],[Fraud Risk Score]]&gt;=6,"Medium Risk",TRUE,"Low Risk")</f>
        <v>Low Risk</v>
      </c>
    </row>
    <row r="1443" spans="1:19">
      <c r="A1443">
        <v>1442</v>
      </c>
      <c r="B1443">
        <v>17.75</v>
      </c>
      <c r="C1443">
        <v>8</v>
      </c>
      <c r="D1443" t="s">
        <v>49</v>
      </c>
      <c r="E1443">
        <v>0</v>
      </c>
      <c r="F1443">
        <v>0</v>
      </c>
      <c r="G1443">
        <v>55</v>
      </c>
      <c r="H1443">
        <v>3</v>
      </c>
      <c r="I1443">
        <v>30</v>
      </c>
      <c r="J1443">
        <v>0</v>
      </c>
      <c r="K1443">
        <f>_xlfn.XLOOKUP(FraudData[[#This Row],[amount]],AmountRules[Amount Min],AmountRules[Risk Points],,-1)</f>
        <v>0</v>
      </c>
      <c r="L1443">
        <f>_xlfn.XLOOKUP(FraudData[[#This Row],[transaction_hour]],TimeRules[Hour Min],TimeRules[Risk Points],,-1)</f>
        <v>0</v>
      </c>
      <c r="M1443">
        <f>_xlfn.XLOOKUP(FraudData[[#This Row],[foreign_transaction]],ForeignRules[Foreign Transaction],ForeignRules[Risk Points],0)</f>
        <v>0</v>
      </c>
      <c r="N1443">
        <f>_xlfn.XLOOKUP(FraudData[[#This Row],[location_mismatch]],Table10[Location Mismatch],Table10[Risk Points],0)</f>
        <v>0</v>
      </c>
      <c r="O1443">
        <f>_xlfn.XLOOKUP(FraudData[[#This Row],[device_trust_score]],DeviceRules[Device Min],DeviceRules[Risk Points],,-1)</f>
        <v>1</v>
      </c>
      <c r="P1443">
        <f>_xlfn.XLOOKUP(FraudData[[#This Row],[velocity_last_24h]],VelocityRules[Velocity Min],VelocityRules[Risk Points],,-1)</f>
        <v>0</v>
      </c>
      <c r="Q1443">
        <f>_xlfn.XLOOKUP(FraudData[[#This Row],[merchant_category]],MerchantRules[Merchant Category],MerchantRules[Risk Points],0)</f>
        <v>1</v>
      </c>
      <c r="R1443">
        <f>SUM(FraudData[[#This Row],[Amount Risk]:[Merchant Risk]])</f>
        <v>2</v>
      </c>
      <c r="S1443" t="str" cm="1">
        <f t="array" ref="S1443">_xlfn.IFS(FraudData[[#This Row],[Fraud Risk Score]]&gt;=8,"High Risk",FraudData[[#This Row],[Fraud Risk Score]]&gt;=6,"Medium Risk",TRUE,"Low Risk")</f>
        <v>Low Risk</v>
      </c>
    </row>
    <row r="1444" spans="1:19">
      <c r="A1444">
        <v>1443</v>
      </c>
      <c r="B1444">
        <v>200.98</v>
      </c>
      <c r="C1444">
        <v>10</v>
      </c>
      <c r="D1444" t="s">
        <v>50</v>
      </c>
      <c r="E1444">
        <v>0</v>
      </c>
      <c r="F1444">
        <v>0</v>
      </c>
      <c r="G1444">
        <v>56</v>
      </c>
      <c r="H1444">
        <v>4</v>
      </c>
      <c r="I1444">
        <v>68</v>
      </c>
      <c r="J1444">
        <v>0</v>
      </c>
      <c r="K1444">
        <f>_xlfn.XLOOKUP(FraudData[[#This Row],[amount]],AmountRules[Amount Min],AmountRules[Risk Points],,-1)</f>
        <v>0</v>
      </c>
      <c r="L1444">
        <f>_xlfn.XLOOKUP(FraudData[[#This Row],[transaction_hour]],TimeRules[Hour Min],TimeRules[Risk Points],,-1)</f>
        <v>0</v>
      </c>
      <c r="M1444">
        <f>_xlfn.XLOOKUP(FraudData[[#This Row],[foreign_transaction]],ForeignRules[Foreign Transaction],ForeignRules[Risk Points],0)</f>
        <v>0</v>
      </c>
      <c r="N1444">
        <f>_xlfn.XLOOKUP(FraudData[[#This Row],[location_mismatch]],Table10[Location Mismatch],Table10[Risk Points],0)</f>
        <v>0</v>
      </c>
      <c r="O1444">
        <f>_xlfn.XLOOKUP(FraudData[[#This Row],[device_trust_score]],DeviceRules[Device Min],DeviceRules[Risk Points],,-1)</f>
        <v>1</v>
      </c>
      <c r="P1444">
        <f>_xlfn.XLOOKUP(FraudData[[#This Row],[velocity_last_24h]],VelocityRules[Velocity Min],VelocityRules[Risk Points],,-1)</f>
        <v>0</v>
      </c>
      <c r="Q1444">
        <f>_xlfn.XLOOKUP(FraudData[[#This Row],[merchant_category]],MerchantRules[Merchant Category],MerchantRules[Risk Points],0)</f>
        <v>0</v>
      </c>
      <c r="R1444">
        <f>SUM(FraudData[[#This Row],[Amount Risk]:[Merchant Risk]])</f>
        <v>1</v>
      </c>
      <c r="S1444" t="str" cm="1">
        <f t="array" ref="S1444">_xlfn.IFS(FraudData[[#This Row],[Fraud Risk Score]]&gt;=8,"High Risk",FraudData[[#This Row],[Fraud Risk Score]]&gt;=6,"Medium Risk",TRUE,"Low Risk")</f>
        <v>Low Risk</v>
      </c>
    </row>
    <row r="1445" spans="1:19">
      <c r="A1445">
        <v>1444</v>
      </c>
      <c r="B1445">
        <v>105.58</v>
      </c>
      <c r="C1445">
        <v>22</v>
      </c>
      <c r="D1445" t="s">
        <v>46</v>
      </c>
      <c r="E1445">
        <v>0</v>
      </c>
      <c r="F1445">
        <v>0</v>
      </c>
      <c r="G1445">
        <v>69</v>
      </c>
      <c r="H1445">
        <v>1</v>
      </c>
      <c r="I1445">
        <v>62</v>
      </c>
      <c r="J1445">
        <v>0</v>
      </c>
      <c r="K1445">
        <f>_xlfn.XLOOKUP(FraudData[[#This Row],[amount]],AmountRules[Amount Min],AmountRules[Risk Points],,-1)</f>
        <v>0</v>
      </c>
      <c r="L1445">
        <f>_xlfn.XLOOKUP(FraudData[[#This Row],[transaction_hour]],TimeRules[Hour Min],TimeRules[Risk Points],,-1)</f>
        <v>0</v>
      </c>
      <c r="M1445">
        <f>_xlfn.XLOOKUP(FraudData[[#This Row],[foreign_transaction]],ForeignRules[Foreign Transaction],ForeignRules[Risk Points],0)</f>
        <v>0</v>
      </c>
      <c r="N1445">
        <f>_xlfn.XLOOKUP(FraudData[[#This Row],[location_mismatch]],Table10[Location Mismatch],Table10[Risk Points],0)</f>
        <v>0</v>
      </c>
      <c r="O1445">
        <f>_xlfn.XLOOKUP(FraudData[[#This Row],[device_trust_score]],DeviceRules[Device Min],DeviceRules[Risk Points],,-1)</f>
        <v>1</v>
      </c>
      <c r="P1445">
        <f>_xlfn.XLOOKUP(FraudData[[#This Row],[velocity_last_24h]],VelocityRules[Velocity Min],VelocityRules[Risk Points],,-1)</f>
        <v>0</v>
      </c>
      <c r="Q1445">
        <f>_xlfn.XLOOKUP(FraudData[[#This Row],[merchant_category]],MerchantRules[Merchant Category],MerchantRules[Risk Points],0)</f>
        <v>0</v>
      </c>
      <c r="R1445">
        <f>SUM(FraudData[[#This Row],[Amount Risk]:[Merchant Risk]])</f>
        <v>1</v>
      </c>
      <c r="S1445" t="str" cm="1">
        <f t="array" ref="S1445">_xlfn.IFS(FraudData[[#This Row],[Fraud Risk Score]]&gt;=8,"High Risk",FraudData[[#This Row],[Fraud Risk Score]]&gt;=6,"Medium Risk",TRUE,"Low Risk")</f>
        <v>Low Risk</v>
      </c>
    </row>
    <row r="1446" spans="1:19">
      <c r="A1446">
        <v>1445</v>
      </c>
      <c r="B1446">
        <v>364.69</v>
      </c>
      <c r="C1446">
        <v>17</v>
      </c>
      <c r="D1446" t="s">
        <v>47</v>
      </c>
      <c r="E1446">
        <v>0</v>
      </c>
      <c r="F1446">
        <v>0</v>
      </c>
      <c r="G1446">
        <v>37</v>
      </c>
      <c r="H1446">
        <v>3</v>
      </c>
      <c r="I1446">
        <v>26</v>
      </c>
      <c r="J1446">
        <v>0</v>
      </c>
      <c r="K1446">
        <f>_xlfn.XLOOKUP(FraudData[[#This Row],[amount]],AmountRules[Amount Min],AmountRules[Risk Points],,-1)</f>
        <v>0</v>
      </c>
      <c r="L1446">
        <f>_xlfn.XLOOKUP(FraudData[[#This Row],[transaction_hour]],TimeRules[Hour Min],TimeRules[Risk Points],,-1)</f>
        <v>0</v>
      </c>
      <c r="M1446">
        <f>_xlfn.XLOOKUP(FraudData[[#This Row],[foreign_transaction]],ForeignRules[Foreign Transaction],ForeignRules[Risk Points],0)</f>
        <v>0</v>
      </c>
      <c r="N1446">
        <f>_xlfn.XLOOKUP(FraudData[[#This Row],[location_mismatch]],Table10[Location Mismatch],Table10[Risk Points],0)</f>
        <v>0</v>
      </c>
      <c r="O1446">
        <f>_xlfn.XLOOKUP(FraudData[[#This Row],[device_trust_score]],DeviceRules[Device Min],DeviceRules[Risk Points],,-1)</f>
        <v>2</v>
      </c>
      <c r="P1446">
        <f>_xlfn.XLOOKUP(FraudData[[#This Row],[velocity_last_24h]],VelocityRules[Velocity Min],VelocityRules[Risk Points],,-1)</f>
        <v>0</v>
      </c>
      <c r="Q1446">
        <f>_xlfn.XLOOKUP(FraudData[[#This Row],[merchant_category]],MerchantRules[Merchant Category],MerchantRules[Risk Points],0)</f>
        <v>0</v>
      </c>
      <c r="R1446">
        <f>SUM(FraudData[[#This Row],[Amount Risk]:[Merchant Risk]])</f>
        <v>2</v>
      </c>
      <c r="S1446" t="str" cm="1">
        <f t="array" ref="S1446">_xlfn.IFS(FraudData[[#This Row],[Fraud Risk Score]]&gt;=8,"High Risk",FraudData[[#This Row],[Fraud Risk Score]]&gt;=6,"Medium Risk",TRUE,"Low Risk")</f>
        <v>Low Risk</v>
      </c>
    </row>
    <row r="1447" spans="1:19">
      <c r="A1447">
        <v>1446</v>
      </c>
      <c r="B1447">
        <v>35.1</v>
      </c>
      <c r="C1447">
        <v>10</v>
      </c>
      <c r="D1447" t="s">
        <v>48</v>
      </c>
      <c r="E1447">
        <v>0</v>
      </c>
      <c r="F1447">
        <v>0</v>
      </c>
      <c r="G1447">
        <v>49</v>
      </c>
      <c r="H1447">
        <v>3</v>
      </c>
      <c r="I1447">
        <v>48</v>
      </c>
      <c r="J1447">
        <v>0</v>
      </c>
      <c r="K1447">
        <f>_xlfn.XLOOKUP(FraudData[[#This Row],[amount]],AmountRules[Amount Min],AmountRules[Risk Points],,-1)</f>
        <v>0</v>
      </c>
      <c r="L1447">
        <f>_xlfn.XLOOKUP(FraudData[[#This Row],[transaction_hour]],TimeRules[Hour Min],TimeRules[Risk Points],,-1)</f>
        <v>0</v>
      </c>
      <c r="M1447">
        <f>_xlfn.XLOOKUP(FraudData[[#This Row],[foreign_transaction]],ForeignRules[Foreign Transaction],ForeignRules[Risk Points],0)</f>
        <v>0</v>
      </c>
      <c r="N1447">
        <f>_xlfn.XLOOKUP(FraudData[[#This Row],[location_mismatch]],Table10[Location Mismatch],Table10[Risk Points],0)</f>
        <v>0</v>
      </c>
      <c r="O1447">
        <f>_xlfn.XLOOKUP(FraudData[[#This Row],[device_trust_score]],DeviceRules[Device Min],DeviceRules[Risk Points],,-1)</f>
        <v>2</v>
      </c>
      <c r="P1447">
        <f>_xlfn.XLOOKUP(FraudData[[#This Row],[velocity_last_24h]],VelocityRules[Velocity Min],VelocityRules[Risk Points],,-1)</f>
        <v>0</v>
      </c>
      <c r="Q1447">
        <f>_xlfn.XLOOKUP(FraudData[[#This Row],[merchant_category]],MerchantRules[Merchant Category],MerchantRules[Risk Points],0)</f>
        <v>0</v>
      </c>
      <c r="R1447">
        <f>SUM(FraudData[[#This Row],[Amount Risk]:[Merchant Risk]])</f>
        <v>2</v>
      </c>
      <c r="S1447" t="str" cm="1">
        <f t="array" ref="S1447">_xlfn.IFS(FraudData[[#This Row],[Fraud Risk Score]]&gt;=8,"High Risk",FraudData[[#This Row],[Fraud Risk Score]]&gt;=6,"Medium Risk",TRUE,"Low Risk")</f>
        <v>Low Risk</v>
      </c>
    </row>
    <row r="1448" spans="1:19">
      <c r="A1448">
        <v>1447</v>
      </c>
      <c r="B1448">
        <v>212.34</v>
      </c>
      <c r="C1448">
        <v>16</v>
      </c>
      <c r="D1448" t="s">
        <v>48</v>
      </c>
      <c r="E1448">
        <v>0</v>
      </c>
      <c r="F1448">
        <v>0</v>
      </c>
      <c r="G1448">
        <v>92</v>
      </c>
      <c r="H1448">
        <v>1</v>
      </c>
      <c r="I1448">
        <v>40</v>
      </c>
      <c r="J1448">
        <v>0</v>
      </c>
      <c r="K1448">
        <f>_xlfn.XLOOKUP(FraudData[[#This Row],[amount]],AmountRules[Amount Min],AmountRules[Risk Points],,-1)</f>
        <v>0</v>
      </c>
      <c r="L1448">
        <f>_xlfn.XLOOKUP(FraudData[[#This Row],[transaction_hour]],TimeRules[Hour Min],TimeRules[Risk Points],,-1)</f>
        <v>0</v>
      </c>
      <c r="M1448">
        <f>_xlfn.XLOOKUP(FraudData[[#This Row],[foreign_transaction]],ForeignRules[Foreign Transaction],ForeignRules[Risk Points],0)</f>
        <v>0</v>
      </c>
      <c r="N1448">
        <f>_xlfn.XLOOKUP(FraudData[[#This Row],[location_mismatch]],Table10[Location Mismatch],Table10[Risk Points],0)</f>
        <v>0</v>
      </c>
      <c r="O1448">
        <f>_xlfn.XLOOKUP(FraudData[[#This Row],[device_trust_score]],DeviceRules[Device Min],DeviceRules[Risk Points],,-1)</f>
        <v>0</v>
      </c>
      <c r="P1448">
        <f>_xlfn.XLOOKUP(FraudData[[#This Row],[velocity_last_24h]],VelocityRules[Velocity Min],VelocityRules[Risk Points],,-1)</f>
        <v>0</v>
      </c>
      <c r="Q1448">
        <f>_xlfn.XLOOKUP(FraudData[[#This Row],[merchant_category]],MerchantRules[Merchant Category],MerchantRules[Risk Points],0)</f>
        <v>0</v>
      </c>
      <c r="R1448">
        <f>SUM(FraudData[[#This Row],[Amount Risk]:[Merchant Risk]])</f>
        <v>0</v>
      </c>
      <c r="S1448" t="str" cm="1">
        <f t="array" ref="S1448">_xlfn.IFS(FraudData[[#This Row],[Fraud Risk Score]]&gt;=8,"High Risk",FraudData[[#This Row],[Fraud Risk Score]]&gt;=6,"Medium Risk",TRUE,"Low Risk")</f>
        <v>Low Risk</v>
      </c>
    </row>
    <row r="1449" spans="1:19">
      <c r="A1449">
        <v>1448</v>
      </c>
      <c r="B1449">
        <v>327.76</v>
      </c>
      <c r="C1449">
        <v>1</v>
      </c>
      <c r="D1449" t="s">
        <v>50</v>
      </c>
      <c r="E1449">
        <v>0</v>
      </c>
      <c r="F1449">
        <v>0</v>
      </c>
      <c r="G1449">
        <v>39</v>
      </c>
      <c r="H1449">
        <v>2</v>
      </c>
      <c r="I1449">
        <v>33</v>
      </c>
      <c r="J1449">
        <v>0</v>
      </c>
      <c r="K1449">
        <f>_xlfn.XLOOKUP(FraudData[[#This Row],[amount]],AmountRules[Amount Min],AmountRules[Risk Points],,-1)</f>
        <v>0</v>
      </c>
      <c r="L1449">
        <f>_xlfn.XLOOKUP(FraudData[[#This Row],[transaction_hour]],TimeRules[Hour Min],TimeRules[Risk Points],,-1)</f>
        <v>3</v>
      </c>
      <c r="M1449">
        <f>_xlfn.XLOOKUP(FraudData[[#This Row],[foreign_transaction]],ForeignRules[Foreign Transaction],ForeignRules[Risk Points],0)</f>
        <v>0</v>
      </c>
      <c r="N1449">
        <f>_xlfn.XLOOKUP(FraudData[[#This Row],[location_mismatch]],Table10[Location Mismatch],Table10[Risk Points],0)</f>
        <v>0</v>
      </c>
      <c r="O1449">
        <f>_xlfn.XLOOKUP(FraudData[[#This Row],[device_trust_score]],DeviceRules[Device Min],DeviceRules[Risk Points],,-1)</f>
        <v>2</v>
      </c>
      <c r="P1449">
        <f>_xlfn.XLOOKUP(FraudData[[#This Row],[velocity_last_24h]],VelocityRules[Velocity Min],VelocityRules[Risk Points],,-1)</f>
        <v>0</v>
      </c>
      <c r="Q1449">
        <f>_xlfn.XLOOKUP(FraudData[[#This Row],[merchant_category]],MerchantRules[Merchant Category],MerchantRules[Risk Points],0)</f>
        <v>0</v>
      </c>
      <c r="R1449">
        <f>SUM(FraudData[[#This Row],[Amount Risk]:[Merchant Risk]])</f>
        <v>5</v>
      </c>
      <c r="S1449" t="str" cm="1">
        <f t="array" ref="S1449">_xlfn.IFS(FraudData[[#This Row],[Fraud Risk Score]]&gt;=8,"High Risk",FraudData[[#This Row],[Fraud Risk Score]]&gt;=6,"Medium Risk",TRUE,"Low Risk")</f>
        <v>Low Risk</v>
      </c>
    </row>
    <row r="1450" spans="1:19">
      <c r="A1450">
        <v>1449</v>
      </c>
      <c r="B1450">
        <v>520.82000000000005</v>
      </c>
      <c r="C1450">
        <v>2</v>
      </c>
      <c r="D1450" t="s">
        <v>46</v>
      </c>
      <c r="E1450">
        <v>0</v>
      </c>
      <c r="F1450">
        <v>0</v>
      </c>
      <c r="G1450">
        <v>88</v>
      </c>
      <c r="H1450">
        <v>3</v>
      </c>
      <c r="I1450">
        <v>37</v>
      </c>
      <c r="J1450">
        <v>0</v>
      </c>
      <c r="K1450">
        <f>_xlfn.XLOOKUP(FraudData[[#This Row],[amount]],AmountRules[Amount Min],AmountRules[Risk Points],,-1)</f>
        <v>1</v>
      </c>
      <c r="L1450">
        <f>_xlfn.XLOOKUP(FraudData[[#This Row],[transaction_hour]],TimeRules[Hour Min],TimeRules[Risk Points],,-1)</f>
        <v>3</v>
      </c>
      <c r="M1450">
        <f>_xlfn.XLOOKUP(FraudData[[#This Row],[foreign_transaction]],ForeignRules[Foreign Transaction],ForeignRules[Risk Points],0)</f>
        <v>0</v>
      </c>
      <c r="N1450">
        <f>_xlfn.XLOOKUP(FraudData[[#This Row],[location_mismatch]],Table10[Location Mismatch],Table10[Risk Points],0)</f>
        <v>0</v>
      </c>
      <c r="O1450">
        <f>_xlfn.XLOOKUP(FraudData[[#This Row],[device_trust_score]],DeviceRules[Device Min],DeviceRules[Risk Points],,-1)</f>
        <v>0</v>
      </c>
      <c r="P1450">
        <f>_xlfn.XLOOKUP(FraudData[[#This Row],[velocity_last_24h]],VelocityRules[Velocity Min],VelocityRules[Risk Points],,-1)</f>
        <v>0</v>
      </c>
      <c r="Q1450">
        <f>_xlfn.XLOOKUP(FraudData[[#This Row],[merchant_category]],MerchantRules[Merchant Category],MerchantRules[Risk Points],0)</f>
        <v>0</v>
      </c>
      <c r="R1450">
        <f>SUM(FraudData[[#This Row],[Amount Risk]:[Merchant Risk]])</f>
        <v>4</v>
      </c>
      <c r="S1450" t="str" cm="1">
        <f t="array" ref="S1450">_xlfn.IFS(FraudData[[#This Row],[Fraud Risk Score]]&gt;=8,"High Risk",FraudData[[#This Row],[Fraud Risk Score]]&gt;=6,"Medium Risk",TRUE,"Low Risk")</f>
        <v>Low Risk</v>
      </c>
    </row>
    <row r="1451" spans="1:19">
      <c r="A1451">
        <v>1450</v>
      </c>
      <c r="B1451">
        <v>206.93</v>
      </c>
      <c r="C1451">
        <v>10</v>
      </c>
      <c r="D1451" t="s">
        <v>46</v>
      </c>
      <c r="E1451">
        <v>0</v>
      </c>
      <c r="F1451">
        <v>0</v>
      </c>
      <c r="G1451">
        <v>84</v>
      </c>
      <c r="H1451">
        <v>1</v>
      </c>
      <c r="I1451">
        <v>64</v>
      </c>
      <c r="J1451">
        <v>0</v>
      </c>
      <c r="K1451">
        <f>_xlfn.XLOOKUP(FraudData[[#This Row],[amount]],AmountRules[Amount Min],AmountRules[Risk Points],,-1)</f>
        <v>0</v>
      </c>
      <c r="L1451">
        <f>_xlfn.XLOOKUP(FraudData[[#This Row],[transaction_hour]],TimeRules[Hour Min],TimeRules[Risk Points],,-1)</f>
        <v>0</v>
      </c>
      <c r="M1451">
        <f>_xlfn.XLOOKUP(FraudData[[#This Row],[foreign_transaction]],ForeignRules[Foreign Transaction],ForeignRules[Risk Points],0)</f>
        <v>0</v>
      </c>
      <c r="N1451">
        <f>_xlfn.XLOOKUP(FraudData[[#This Row],[location_mismatch]],Table10[Location Mismatch],Table10[Risk Points],0)</f>
        <v>0</v>
      </c>
      <c r="O1451">
        <f>_xlfn.XLOOKUP(FraudData[[#This Row],[device_trust_score]],DeviceRules[Device Min],DeviceRules[Risk Points],,-1)</f>
        <v>0</v>
      </c>
      <c r="P1451">
        <f>_xlfn.XLOOKUP(FraudData[[#This Row],[velocity_last_24h]],VelocityRules[Velocity Min],VelocityRules[Risk Points],,-1)</f>
        <v>0</v>
      </c>
      <c r="Q1451">
        <f>_xlfn.XLOOKUP(FraudData[[#This Row],[merchant_category]],MerchantRules[Merchant Category],MerchantRules[Risk Points],0)</f>
        <v>0</v>
      </c>
      <c r="R1451">
        <f>SUM(FraudData[[#This Row],[Amount Risk]:[Merchant Risk]])</f>
        <v>0</v>
      </c>
      <c r="S1451" t="str" cm="1">
        <f t="array" ref="S1451">_xlfn.IFS(FraudData[[#This Row],[Fraud Risk Score]]&gt;=8,"High Risk",FraudData[[#This Row],[Fraud Risk Score]]&gt;=6,"Medium Risk",TRUE,"Low Risk")</f>
        <v>Low Risk</v>
      </c>
    </row>
    <row r="1452" spans="1:19">
      <c r="A1452">
        <v>1451</v>
      </c>
      <c r="B1452">
        <v>123.75</v>
      </c>
      <c r="C1452">
        <v>17</v>
      </c>
      <c r="D1452" t="s">
        <v>47</v>
      </c>
      <c r="E1452">
        <v>0</v>
      </c>
      <c r="F1452">
        <v>1</v>
      </c>
      <c r="G1452">
        <v>32</v>
      </c>
      <c r="H1452">
        <v>1</v>
      </c>
      <c r="I1452">
        <v>25</v>
      </c>
      <c r="J1452">
        <v>0</v>
      </c>
      <c r="K1452">
        <f>_xlfn.XLOOKUP(FraudData[[#This Row],[amount]],AmountRules[Amount Min],AmountRules[Risk Points],,-1)</f>
        <v>0</v>
      </c>
      <c r="L1452">
        <f>_xlfn.XLOOKUP(FraudData[[#This Row],[transaction_hour]],TimeRules[Hour Min],TimeRules[Risk Points],,-1)</f>
        <v>0</v>
      </c>
      <c r="M1452">
        <f>_xlfn.XLOOKUP(FraudData[[#This Row],[foreign_transaction]],ForeignRules[Foreign Transaction],ForeignRules[Risk Points],0)</f>
        <v>0</v>
      </c>
      <c r="N1452">
        <f>_xlfn.XLOOKUP(FraudData[[#This Row],[location_mismatch]],Table10[Location Mismatch],Table10[Risk Points],0)</f>
        <v>3</v>
      </c>
      <c r="O1452">
        <f>_xlfn.XLOOKUP(FraudData[[#This Row],[device_trust_score]],DeviceRules[Device Min],DeviceRules[Risk Points],,-1)</f>
        <v>2</v>
      </c>
      <c r="P1452">
        <f>_xlfn.XLOOKUP(FraudData[[#This Row],[velocity_last_24h]],VelocityRules[Velocity Min],VelocityRules[Risk Points],,-1)</f>
        <v>0</v>
      </c>
      <c r="Q1452">
        <f>_xlfn.XLOOKUP(FraudData[[#This Row],[merchant_category]],MerchantRules[Merchant Category],MerchantRules[Risk Points],0)</f>
        <v>0</v>
      </c>
      <c r="R1452">
        <f>SUM(FraudData[[#This Row],[Amount Risk]:[Merchant Risk]])</f>
        <v>5</v>
      </c>
      <c r="S1452" t="str" cm="1">
        <f t="array" ref="S1452">_xlfn.IFS(FraudData[[#This Row],[Fraud Risk Score]]&gt;=8,"High Risk",FraudData[[#This Row],[Fraud Risk Score]]&gt;=6,"Medium Risk",TRUE,"Low Risk")</f>
        <v>Low Risk</v>
      </c>
    </row>
    <row r="1453" spans="1:19">
      <c r="A1453">
        <v>1452</v>
      </c>
      <c r="B1453">
        <v>173.15</v>
      </c>
      <c r="C1453">
        <v>2</v>
      </c>
      <c r="D1453" t="s">
        <v>46</v>
      </c>
      <c r="E1453">
        <v>0</v>
      </c>
      <c r="F1453">
        <v>0</v>
      </c>
      <c r="G1453">
        <v>98</v>
      </c>
      <c r="H1453">
        <v>5</v>
      </c>
      <c r="I1453">
        <v>65</v>
      </c>
      <c r="J1453">
        <v>0</v>
      </c>
      <c r="K1453">
        <f>_xlfn.XLOOKUP(FraudData[[#This Row],[amount]],AmountRules[Amount Min],AmountRules[Risk Points],,-1)</f>
        <v>0</v>
      </c>
      <c r="L1453">
        <f>_xlfn.XLOOKUP(FraudData[[#This Row],[transaction_hour]],TimeRules[Hour Min],TimeRules[Risk Points],,-1)</f>
        <v>3</v>
      </c>
      <c r="M1453">
        <f>_xlfn.XLOOKUP(FraudData[[#This Row],[foreign_transaction]],ForeignRules[Foreign Transaction],ForeignRules[Risk Points],0)</f>
        <v>0</v>
      </c>
      <c r="N1453">
        <f>_xlfn.XLOOKUP(FraudData[[#This Row],[location_mismatch]],Table10[Location Mismatch],Table10[Risk Points],0)</f>
        <v>0</v>
      </c>
      <c r="O1453">
        <f>_xlfn.XLOOKUP(FraudData[[#This Row],[device_trust_score]],DeviceRules[Device Min],DeviceRules[Risk Points],,-1)</f>
        <v>0</v>
      </c>
      <c r="P1453">
        <f>_xlfn.XLOOKUP(FraudData[[#This Row],[velocity_last_24h]],VelocityRules[Velocity Min],VelocityRules[Risk Points],,-1)</f>
        <v>3</v>
      </c>
      <c r="Q1453">
        <f>_xlfn.XLOOKUP(FraudData[[#This Row],[merchant_category]],MerchantRules[Merchant Category],MerchantRules[Risk Points],0)</f>
        <v>0</v>
      </c>
      <c r="R1453">
        <f>SUM(FraudData[[#This Row],[Amount Risk]:[Merchant Risk]])</f>
        <v>6</v>
      </c>
      <c r="S1453" t="str" cm="1">
        <f t="array" ref="S1453">_xlfn.IFS(FraudData[[#This Row],[Fraud Risk Score]]&gt;=8,"High Risk",FraudData[[#This Row],[Fraud Risk Score]]&gt;=6,"Medium Risk",TRUE,"Low Risk")</f>
        <v>Medium Risk</v>
      </c>
    </row>
    <row r="1454" spans="1:19">
      <c r="A1454">
        <v>1453</v>
      </c>
      <c r="B1454">
        <v>365.73</v>
      </c>
      <c r="C1454">
        <v>14</v>
      </c>
      <c r="D1454" t="s">
        <v>50</v>
      </c>
      <c r="E1454">
        <v>0</v>
      </c>
      <c r="F1454">
        <v>0</v>
      </c>
      <c r="G1454">
        <v>41</v>
      </c>
      <c r="H1454">
        <v>2</v>
      </c>
      <c r="I1454">
        <v>34</v>
      </c>
      <c r="J1454">
        <v>0</v>
      </c>
      <c r="K1454">
        <f>_xlfn.XLOOKUP(FraudData[[#This Row],[amount]],AmountRules[Amount Min],AmountRules[Risk Points],,-1)</f>
        <v>0</v>
      </c>
      <c r="L1454">
        <f>_xlfn.XLOOKUP(FraudData[[#This Row],[transaction_hour]],TimeRules[Hour Min],TimeRules[Risk Points],,-1)</f>
        <v>0</v>
      </c>
      <c r="M1454">
        <f>_xlfn.XLOOKUP(FraudData[[#This Row],[foreign_transaction]],ForeignRules[Foreign Transaction],ForeignRules[Risk Points],0)</f>
        <v>0</v>
      </c>
      <c r="N1454">
        <f>_xlfn.XLOOKUP(FraudData[[#This Row],[location_mismatch]],Table10[Location Mismatch],Table10[Risk Points],0)</f>
        <v>0</v>
      </c>
      <c r="O1454">
        <f>_xlfn.XLOOKUP(FraudData[[#This Row],[device_trust_score]],DeviceRules[Device Min],DeviceRules[Risk Points],,-1)</f>
        <v>2</v>
      </c>
      <c r="P1454">
        <f>_xlfn.XLOOKUP(FraudData[[#This Row],[velocity_last_24h]],VelocityRules[Velocity Min],VelocityRules[Risk Points],,-1)</f>
        <v>0</v>
      </c>
      <c r="Q1454">
        <f>_xlfn.XLOOKUP(FraudData[[#This Row],[merchant_category]],MerchantRules[Merchant Category],MerchantRules[Risk Points],0)</f>
        <v>0</v>
      </c>
      <c r="R1454">
        <f>SUM(FraudData[[#This Row],[Amount Risk]:[Merchant Risk]])</f>
        <v>2</v>
      </c>
      <c r="S1454" t="str" cm="1">
        <f t="array" ref="S1454">_xlfn.IFS(FraudData[[#This Row],[Fraud Risk Score]]&gt;=8,"High Risk",FraudData[[#This Row],[Fraud Risk Score]]&gt;=6,"Medium Risk",TRUE,"Low Risk")</f>
        <v>Low Risk</v>
      </c>
    </row>
    <row r="1455" spans="1:19">
      <c r="A1455">
        <v>1454</v>
      </c>
      <c r="B1455">
        <v>152.16999999999999</v>
      </c>
      <c r="C1455">
        <v>10</v>
      </c>
      <c r="D1455" t="s">
        <v>46</v>
      </c>
      <c r="E1455">
        <v>1</v>
      </c>
      <c r="F1455">
        <v>0</v>
      </c>
      <c r="G1455">
        <v>29</v>
      </c>
      <c r="H1455">
        <v>3</v>
      </c>
      <c r="I1455">
        <v>67</v>
      </c>
      <c r="J1455">
        <v>0</v>
      </c>
      <c r="K1455">
        <f>_xlfn.XLOOKUP(FraudData[[#This Row],[amount]],AmountRules[Amount Min],AmountRules[Risk Points],,-1)</f>
        <v>0</v>
      </c>
      <c r="L1455">
        <f>_xlfn.XLOOKUP(FraudData[[#This Row],[transaction_hour]],TimeRules[Hour Min],TimeRules[Risk Points],,-1)</f>
        <v>0</v>
      </c>
      <c r="M1455">
        <f>_xlfn.XLOOKUP(FraudData[[#This Row],[foreign_transaction]],ForeignRules[Foreign Transaction],ForeignRules[Risk Points],0)</f>
        <v>3</v>
      </c>
      <c r="N1455">
        <f>_xlfn.XLOOKUP(FraudData[[#This Row],[location_mismatch]],Table10[Location Mismatch],Table10[Risk Points],0)</f>
        <v>0</v>
      </c>
      <c r="O1455">
        <f>_xlfn.XLOOKUP(FraudData[[#This Row],[device_trust_score]],DeviceRules[Device Min],DeviceRules[Risk Points],,-1)</f>
        <v>3</v>
      </c>
      <c r="P1455">
        <f>_xlfn.XLOOKUP(FraudData[[#This Row],[velocity_last_24h]],VelocityRules[Velocity Min],VelocityRules[Risk Points],,-1)</f>
        <v>0</v>
      </c>
      <c r="Q1455">
        <f>_xlfn.XLOOKUP(FraudData[[#This Row],[merchant_category]],MerchantRules[Merchant Category],MerchantRules[Risk Points],0)</f>
        <v>0</v>
      </c>
      <c r="R1455">
        <f>SUM(FraudData[[#This Row],[Amount Risk]:[Merchant Risk]])</f>
        <v>6</v>
      </c>
      <c r="S1455" t="str" cm="1">
        <f t="array" ref="S1455">_xlfn.IFS(FraudData[[#This Row],[Fraud Risk Score]]&gt;=8,"High Risk",FraudData[[#This Row],[Fraud Risk Score]]&gt;=6,"Medium Risk",TRUE,"Low Risk")</f>
        <v>Medium Risk</v>
      </c>
    </row>
    <row r="1456" spans="1:19">
      <c r="A1456">
        <v>1455</v>
      </c>
      <c r="B1456">
        <v>5.55</v>
      </c>
      <c r="C1456">
        <v>10</v>
      </c>
      <c r="D1456" t="s">
        <v>50</v>
      </c>
      <c r="E1456">
        <v>0</v>
      </c>
      <c r="F1456">
        <v>0</v>
      </c>
      <c r="G1456">
        <v>37</v>
      </c>
      <c r="H1456">
        <v>3</v>
      </c>
      <c r="I1456">
        <v>36</v>
      </c>
      <c r="J1456">
        <v>0</v>
      </c>
      <c r="K1456">
        <f>_xlfn.XLOOKUP(FraudData[[#This Row],[amount]],AmountRules[Amount Min],AmountRules[Risk Points],,-1)</f>
        <v>0</v>
      </c>
      <c r="L1456">
        <f>_xlfn.XLOOKUP(FraudData[[#This Row],[transaction_hour]],TimeRules[Hour Min],TimeRules[Risk Points],,-1)</f>
        <v>0</v>
      </c>
      <c r="M1456">
        <f>_xlfn.XLOOKUP(FraudData[[#This Row],[foreign_transaction]],ForeignRules[Foreign Transaction],ForeignRules[Risk Points],0)</f>
        <v>0</v>
      </c>
      <c r="N1456">
        <f>_xlfn.XLOOKUP(FraudData[[#This Row],[location_mismatch]],Table10[Location Mismatch],Table10[Risk Points],0)</f>
        <v>0</v>
      </c>
      <c r="O1456">
        <f>_xlfn.XLOOKUP(FraudData[[#This Row],[device_trust_score]],DeviceRules[Device Min],DeviceRules[Risk Points],,-1)</f>
        <v>2</v>
      </c>
      <c r="P1456">
        <f>_xlfn.XLOOKUP(FraudData[[#This Row],[velocity_last_24h]],VelocityRules[Velocity Min],VelocityRules[Risk Points],,-1)</f>
        <v>0</v>
      </c>
      <c r="Q1456">
        <f>_xlfn.XLOOKUP(FraudData[[#This Row],[merchant_category]],MerchantRules[Merchant Category],MerchantRules[Risk Points],0)</f>
        <v>0</v>
      </c>
      <c r="R1456">
        <f>SUM(FraudData[[#This Row],[Amount Risk]:[Merchant Risk]])</f>
        <v>2</v>
      </c>
      <c r="S1456" t="str" cm="1">
        <f t="array" ref="S1456">_xlfn.IFS(FraudData[[#This Row],[Fraud Risk Score]]&gt;=8,"High Risk",FraudData[[#This Row],[Fraud Risk Score]]&gt;=6,"Medium Risk",TRUE,"Low Risk")</f>
        <v>Low Risk</v>
      </c>
    </row>
    <row r="1457" spans="1:19">
      <c r="A1457">
        <v>1456</v>
      </c>
      <c r="B1457">
        <v>481.12</v>
      </c>
      <c r="C1457">
        <v>19</v>
      </c>
      <c r="D1457" t="s">
        <v>48</v>
      </c>
      <c r="E1457">
        <v>0</v>
      </c>
      <c r="F1457">
        <v>0</v>
      </c>
      <c r="G1457">
        <v>45</v>
      </c>
      <c r="H1457">
        <v>1</v>
      </c>
      <c r="I1457">
        <v>60</v>
      </c>
      <c r="J1457">
        <v>0</v>
      </c>
      <c r="K1457">
        <f>_xlfn.XLOOKUP(FraudData[[#This Row],[amount]],AmountRules[Amount Min],AmountRules[Risk Points],,-1)</f>
        <v>0</v>
      </c>
      <c r="L1457">
        <f>_xlfn.XLOOKUP(FraudData[[#This Row],[transaction_hour]],TimeRules[Hour Min],TimeRules[Risk Points],,-1)</f>
        <v>0</v>
      </c>
      <c r="M1457">
        <f>_xlfn.XLOOKUP(FraudData[[#This Row],[foreign_transaction]],ForeignRules[Foreign Transaction],ForeignRules[Risk Points],0)</f>
        <v>0</v>
      </c>
      <c r="N1457">
        <f>_xlfn.XLOOKUP(FraudData[[#This Row],[location_mismatch]],Table10[Location Mismatch],Table10[Risk Points],0)</f>
        <v>0</v>
      </c>
      <c r="O1457">
        <f>_xlfn.XLOOKUP(FraudData[[#This Row],[device_trust_score]],DeviceRules[Device Min],DeviceRules[Risk Points],,-1)</f>
        <v>2</v>
      </c>
      <c r="P1457">
        <f>_xlfn.XLOOKUP(FraudData[[#This Row],[velocity_last_24h]],VelocityRules[Velocity Min],VelocityRules[Risk Points],,-1)</f>
        <v>0</v>
      </c>
      <c r="Q1457">
        <f>_xlfn.XLOOKUP(FraudData[[#This Row],[merchant_category]],MerchantRules[Merchant Category],MerchantRules[Risk Points],0)</f>
        <v>0</v>
      </c>
      <c r="R1457">
        <f>SUM(FraudData[[#This Row],[Amount Risk]:[Merchant Risk]])</f>
        <v>2</v>
      </c>
      <c r="S1457" t="str" cm="1">
        <f t="array" ref="S1457">_xlfn.IFS(FraudData[[#This Row],[Fraud Risk Score]]&gt;=8,"High Risk",FraudData[[#This Row],[Fraud Risk Score]]&gt;=6,"Medium Risk",TRUE,"Low Risk")</f>
        <v>Low Risk</v>
      </c>
    </row>
    <row r="1458" spans="1:19">
      <c r="A1458">
        <v>1457</v>
      </c>
      <c r="B1458">
        <v>210.54</v>
      </c>
      <c r="C1458">
        <v>10</v>
      </c>
      <c r="D1458" t="s">
        <v>48</v>
      </c>
      <c r="E1458">
        <v>0</v>
      </c>
      <c r="F1458">
        <v>0</v>
      </c>
      <c r="G1458">
        <v>68</v>
      </c>
      <c r="H1458">
        <v>1</v>
      </c>
      <c r="I1458">
        <v>54</v>
      </c>
      <c r="J1458">
        <v>0</v>
      </c>
      <c r="K1458">
        <f>_xlfn.XLOOKUP(FraudData[[#This Row],[amount]],AmountRules[Amount Min],AmountRules[Risk Points],,-1)</f>
        <v>0</v>
      </c>
      <c r="L1458">
        <f>_xlfn.XLOOKUP(FraudData[[#This Row],[transaction_hour]],TimeRules[Hour Min],TimeRules[Risk Points],,-1)</f>
        <v>0</v>
      </c>
      <c r="M1458">
        <f>_xlfn.XLOOKUP(FraudData[[#This Row],[foreign_transaction]],ForeignRules[Foreign Transaction],ForeignRules[Risk Points],0)</f>
        <v>0</v>
      </c>
      <c r="N1458">
        <f>_xlfn.XLOOKUP(FraudData[[#This Row],[location_mismatch]],Table10[Location Mismatch],Table10[Risk Points],0)</f>
        <v>0</v>
      </c>
      <c r="O1458">
        <f>_xlfn.XLOOKUP(FraudData[[#This Row],[device_trust_score]],DeviceRules[Device Min],DeviceRules[Risk Points],,-1)</f>
        <v>1</v>
      </c>
      <c r="P1458">
        <f>_xlfn.XLOOKUP(FraudData[[#This Row],[velocity_last_24h]],VelocityRules[Velocity Min],VelocityRules[Risk Points],,-1)</f>
        <v>0</v>
      </c>
      <c r="Q1458">
        <f>_xlfn.XLOOKUP(FraudData[[#This Row],[merchant_category]],MerchantRules[Merchant Category],MerchantRules[Risk Points],0)</f>
        <v>0</v>
      </c>
      <c r="R1458">
        <f>SUM(FraudData[[#This Row],[Amount Risk]:[Merchant Risk]])</f>
        <v>1</v>
      </c>
      <c r="S1458" t="str" cm="1">
        <f t="array" ref="S1458">_xlfn.IFS(FraudData[[#This Row],[Fraud Risk Score]]&gt;=8,"High Risk",FraudData[[#This Row],[Fraud Risk Score]]&gt;=6,"Medium Risk",TRUE,"Low Risk")</f>
        <v>Low Risk</v>
      </c>
    </row>
    <row r="1459" spans="1:19">
      <c r="A1459">
        <v>1458</v>
      </c>
      <c r="B1459">
        <v>203.15</v>
      </c>
      <c r="C1459">
        <v>18</v>
      </c>
      <c r="D1459" t="s">
        <v>48</v>
      </c>
      <c r="E1459">
        <v>0</v>
      </c>
      <c r="F1459">
        <v>0</v>
      </c>
      <c r="G1459">
        <v>77</v>
      </c>
      <c r="H1459">
        <v>1</v>
      </c>
      <c r="I1459">
        <v>62</v>
      </c>
      <c r="J1459">
        <v>0</v>
      </c>
      <c r="K1459">
        <f>_xlfn.XLOOKUP(FraudData[[#This Row],[amount]],AmountRules[Amount Min],AmountRules[Risk Points],,-1)</f>
        <v>0</v>
      </c>
      <c r="L1459">
        <f>_xlfn.XLOOKUP(FraudData[[#This Row],[transaction_hour]],TimeRules[Hour Min],TimeRules[Risk Points],,-1)</f>
        <v>0</v>
      </c>
      <c r="M1459">
        <f>_xlfn.XLOOKUP(FraudData[[#This Row],[foreign_transaction]],ForeignRules[Foreign Transaction],ForeignRules[Risk Points],0)</f>
        <v>0</v>
      </c>
      <c r="N1459">
        <f>_xlfn.XLOOKUP(FraudData[[#This Row],[location_mismatch]],Table10[Location Mismatch],Table10[Risk Points],0)</f>
        <v>0</v>
      </c>
      <c r="O1459">
        <f>_xlfn.XLOOKUP(FraudData[[#This Row],[device_trust_score]],DeviceRules[Device Min],DeviceRules[Risk Points],,-1)</f>
        <v>0</v>
      </c>
      <c r="P1459">
        <f>_xlfn.XLOOKUP(FraudData[[#This Row],[velocity_last_24h]],VelocityRules[Velocity Min],VelocityRules[Risk Points],,-1)</f>
        <v>0</v>
      </c>
      <c r="Q1459">
        <f>_xlfn.XLOOKUP(FraudData[[#This Row],[merchant_category]],MerchantRules[Merchant Category],MerchantRules[Risk Points],0)</f>
        <v>0</v>
      </c>
      <c r="R1459">
        <f>SUM(FraudData[[#This Row],[Amount Risk]:[Merchant Risk]])</f>
        <v>0</v>
      </c>
      <c r="S1459" t="str" cm="1">
        <f t="array" ref="S1459">_xlfn.IFS(FraudData[[#This Row],[Fraud Risk Score]]&gt;=8,"High Risk",FraudData[[#This Row],[Fraud Risk Score]]&gt;=6,"Medium Risk",TRUE,"Low Risk")</f>
        <v>Low Risk</v>
      </c>
    </row>
    <row r="1460" spans="1:19">
      <c r="A1460">
        <v>1459</v>
      </c>
      <c r="B1460">
        <v>43.73</v>
      </c>
      <c r="C1460">
        <v>0</v>
      </c>
      <c r="D1460" t="s">
        <v>49</v>
      </c>
      <c r="E1460">
        <v>1</v>
      </c>
      <c r="F1460">
        <v>0</v>
      </c>
      <c r="G1460">
        <v>52</v>
      </c>
      <c r="H1460">
        <v>0</v>
      </c>
      <c r="I1460">
        <v>44</v>
      </c>
      <c r="J1460">
        <v>0</v>
      </c>
      <c r="K1460">
        <f>_xlfn.XLOOKUP(FraudData[[#This Row],[amount]],AmountRules[Amount Min],AmountRules[Risk Points],,-1)</f>
        <v>0</v>
      </c>
      <c r="L1460">
        <f>_xlfn.XLOOKUP(FraudData[[#This Row],[transaction_hour]],TimeRules[Hour Min],TimeRules[Risk Points],,-1)</f>
        <v>3</v>
      </c>
      <c r="M1460">
        <f>_xlfn.XLOOKUP(FraudData[[#This Row],[foreign_transaction]],ForeignRules[Foreign Transaction],ForeignRules[Risk Points],0)</f>
        <v>3</v>
      </c>
      <c r="N1460">
        <f>_xlfn.XLOOKUP(FraudData[[#This Row],[location_mismatch]],Table10[Location Mismatch],Table10[Risk Points],0)</f>
        <v>0</v>
      </c>
      <c r="O1460">
        <f>_xlfn.XLOOKUP(FraudData[[#This Row],[device_trust_score]],DeviceRules[Device Min],DeviceRules[Risk Points],,-1)</f>
        <v>1</v>
      </c>
      <c r="P1460">
        <f>_xlfn.XLOOKUP(FraudData[[#This Row],[velocity_last_24h]],VelocityRules[Velocity Min],VelocityRules[Risk Points],,-1)</f>
        <v>0</v>
      </c>
      <c r="Q1460">
        <f>_xlfn.XLOOKUP(FraudData[[#This Row],[merchant_category]],MerchantRules[Merchant Category],MerchantRules[Risk Points],0)</f>
        <v>1</v>
      </c>
      <c r="R1460">
        <f>SUM(FraudData[[#This Row],[Amount Risk]:[Merchant Risk]])</f>
        <v>8</v>
      </c>
      <c r="S1460" t="str" cm="1">
        <f t="array" ref="S1460">_xlfn.IFS(FraudData[[#This Row],[Fraud Risk Score]]&gt;=8,"High Risk",FraudData[[#This Row],[Fraud Risk Score]]&gt;=6,"Medium Risk",TRUE,"Low Risk")</f>
        <v>High Risk</v>
      </c>
    </row>
    <row r="1461" spans="1:19">
      <c r="A1461">
        <v>1460</v>
      </c>
      <c r="B1461">
        <v>193.6</v>
      </c>
      <c r="C1461">
        <v>4</v>
      </c>
      <c r="D1461" t="s">
        <v>48</v>
      </c>
      <c r="E1461">
        <v>0</v>
      </c>
      <c r="F1461">
        <v>0</v>
      </c>
      <c r="G1461">
        <v>90</v>
      </c>
      <c r="H1461">
        <v>1</v>
      </c>
      <c r="I1461">
        <v>32</v>
      </c>
      <c r="J1461">
        <v>0</v>
      </c>
      <c r="K1461">
        <f>_xlfn.XLOOKUP(FraudData[[#This Row],[amount]],AmountRules[Amount Min],AmountRules[Risk Points],,-1)</f>
        <v>0</v>
      </c>
      <c r="L1461">
        <f>_xlfn.XLOOKUP(FraudData[[#This Row],[transaction_hour]],TimeRules[Hour Min],TimeRules[Risk Points],,-1)</f>
        <v>0</v>
      </c>
      <c r="M1461">
        <f>_xlfn.XLOOKUP(FraudData[[#This Row],[foreign_transaction]],ForeignRules[Foreign Transaction],ForeignRules[Risk Points],0)</f>
        <v>0</v>
      </c>
      <c r="N1461">
        <f>_xlfn.XLOOKUP(FraudData[[#This Row],[location_mismatch]],Table10[Location Mismatch],Table10[Risk Points],0)</f>
        <v>0</v>
      </c>
      <c r="O1461">
        <f>_xlfn.XLOOKUP(FraudData[[#This Row],[device_trust_score]],DeviceRules[Device Min],DeviceRules[Risk Points],,-1)</f>
        <v>0</v>
      </c>
      <c r="P1461">
        <f>_xlfn.XLOOKUP(FraudData[[#This Row],[velocity_last_24h]],VelocityRules[Velocity Min],VelocityRules[Risk Points],,-1)</f>
        <v>0</v>
      </c>
      <c r="Q1461">
        <f>_xlfn.XLOOKUP(FraudData[[#This Row],[merchant_category]],MerchantRules[Merchant Category],MerchantRules[Risk Points],0)</f>
        <v>0</v>
      </c>
      <c r="R1461">
        <f>SUM(FraudData[[#This Row],[Amount Risk]:[Merchant Risk]])</f>
        <v>0</v>
      </c>
      <c r="S1461" t="str" cm="1">
        <f t="array" ref="S1461">_xlfn.IFS(FraudData[[#This Row],[Fraud Risk Score]]&gt;=8,"High Risk",FraudData[[#This Row],[Fraud Risk Score]]&gt;=6,"Medium Risk",TRUE,"Low Risk")</f>
        <v>Low Risk</v>
      </c>
    </row>
    <row r="1462" spans="1:19">
      <c r="A1462">
        <v>1461</v>
      </c>
      <c r="B1462">
        <v>90.12</v>
      </c>
      <c r="C1462">
        <v>9</v>
      </c>
      <c r="D1462" t="s">
        <v>50</v>
      </c>
      <c r="E1462">
        <v>0</v>
      </c>
      <c r="F1462">
        <v>0</v>
      </c>
      <c r="G1462">
        <v>45</v>
      </c>
      <c r="H1462">
        <v>3</v>
      </c>
      <c r="I1462">
        <v>41</v>
      </c>
      <c r="J1462">
        <v>0</v>
      </c>
      <c r="K1462">
        <f>_xlfn.XLOOKUP(FraudData[[#This Row],[amount]],AmountRules[Amount Min],AmountRules[Risk Points],,-1)</f>
        <v>0</v>
      </c>
      <c r="L1462">
        <f>_xlfn.XLOOKUP(FraudData[[#This Row],[transaction_hour]],TimeRules[Hour Min],TimeRules[Risk Points],,-1)</f>
        <v>0</v>
      </c>
      <c r="M1462">
        <f>_xlfn.XLOOKUP(FraudData[[#This Row],[foreign_transaction]],ForeignRules[Foreign Transaction],ForeignRules[Risk Points],0)</f>
        <v>0</v>
      </c>
      <c r="N1462">
        <f>_xlfn.XLOOKUP(FraudData[[#This Row],[location_mismatch]],Table10[Location Mismatch],Table10[Risk Points],0)</f>
        <v>0</v>
      </c>
      <c r="O1462">
        <f>_xlfn.XLOOKUP(FraudData[[#This Row],[device_trust_score]],DeviceRules[Device Min],DeviceRules[Risk Points],,-1)</f>
        <v>2</v>
      </c>
      <c r="P1462">
        <f>_xlfn.XLOOKUP(FraudData[[#This Row],[velocity_last_24h]],VelocityRules[Velocity Min],VelocityRules[Risk Points],,-1)</f>
        <v>0</v>
      </c>
      <c r="Q1462">
        <f>_xlfn.XLOOKUP(FraudData[[#This Row],[merchant_category]],MerchantRules[Merchant Category],MerchantRules[Risk Points],0)</f>
        <v>0</v>
      </c>
      <c r="R1462">
        <f>SUM(FraudData[[#This Row],[Amount Risk]:[Merchant Risk]])</f>
        <v>2</v>
      </c>
      <c r="S1462" t="str" cm="1">
        <f t="array" ref="S1462">_xlfn.IFS(FraudData[[#This Row],[Fraud Risk Score]]&gt;=8,"High Risk",FraudData[[#This Row],[Fraud Risk Score]]&gt;=6,"Medium Risk",TRUE,"Low Risk")</f>
        <v>Low Risk</v>
      </c>
    </row>
    <row r="1463" spans="1:19">
      <c r="A1463">
        <v>1462</v>
      </c>
      <c r="B1463">
        <v>189.6</v>
      </c>
      <c r="C1463">
        <v>9</v>
      </c>
      <c r="D1463" t="s">
        <v>47</v>
      </c>
      <c r="E1463">
        <v>0</v>
      </c>
      <c r="F1463">
        <v>0</v>
      </c>
      <c r="G1463">
        <v>81</v>
      </c>
      <c r="H1463">
        <v>2</v>
      </c>
      <c r="I1463">
        <v>22</v>
      </c>
      <c r="J1463">
        <v>0</v>
      </c>
      <c r="K1463">
        <f>_xlfn.XLOOKUP(FraudData[[#This Row],[amount]],AmountRules[Amount Min],AmountRules[Risk Points],,-1)</f>
        <v>0</v>
      </c>
      <c r="L1463">
        <f>_xlfn.XLOOKUP(FraudData[[#This Row],[transaction_hour]],TimeRules[Hour Min],TimeRules[Risk Points],,-1)</f>
        <v>0</v>
      </c>
      <c r="M1463">
        <f>_xlfn.XLOOKUP(FraudData[[#This Row],[foreign_transaction]],ForeignRules[Foreign Transaction],ForeignRules[Risk Points],0)</f>
        <v>0</v>
      </c>
      <c r="N1463">
        <f>_xlfn.XLOOKUP(FraudData[[#This Row],[location_mismatch]],Table10[Location Mismatch],Table10[Risk Points],0)</f>
        <v>0</v>
      </c>
      <c r="O1463">
        <f>_xlfn.XLOOKUP(FraudData[[#This Row],[device_trust_score]],DeviceRules[Device Min],DeviceRules[Risk Points],,-1)</f>
        <v>0</v>
      </c>
      <c r="P1463">
        <f>_xlfn.XLOOKUP(FraudData[[#This Row],[velocity_last_24h]],VelocityRules[Velocity Min],VelocityRules[Risk Points],,-1)</f>
        <v>0</v>
      </c>
      <c r="Q1463">
        <f>_xlfn.XLOOKUP(FraudData[[#This Row],[merchant_category]],MerchantRules[Merchant Category],MerchantRules[Risk Points],0)</f>
        <v>0</v>
      </c>
      <c r="R1463">
        <f>SUM(FraudData[[#This Row],[Amount Risk]:[Merchant Risk]])</f>
        <v>0</v>
      </c>
      <c r="S1463" t="str" cm="1">
        <f t="array" ref="S1463">_xlfn.IFS(FraudData[[#This Row],[Fraud Risk Score]]&gt;=8,"High Risk",FraudData[[#This Row],[Fraud Risk Score]]&gt;=6,"Medium Risk",TRUE,"Low Risk")</f>
        <v>Low Risk</v>
      </c>
    </row>
    <row r="1464" spans="1:19">
      <c r="A1464">
        <v>1463</v>
      </c>
      <c r="B1464">
        <v>20.29</v>
      </c>
      <c r="C1464">
        <v>13</v>
      </c>
      <c r="D1464" t="s">
        <v>46</v>
      </c>
      <c r="E1464">
        <v>0</v>
      </c>
      <c r="F1464">
        <v>1</v>
      </c>
      <c r="G1464">
        <v>79</v>
      </c>
      <c r="H1464">
        <v>1</v>
      </c>
      <c r="I1464">
        <v>64</v>
      </c>
      <c r="J1464">
        <v>0</v>
      </c>
      <c r="K1464">
        <f>_xlfn.XLOOKUP(FraudData[[#This Row],[amount]],AmountRules[Amount Min],AmountRules[Risk Points],,-1)</f>
        <v>0</v>
      </c>
      <c r="L1464">
        <f>_xlfn.XLOOKUP(FraudData[[#This Row],[transaction_hour]],TimeRules[Hour Min],TimeRules[Risk Points],,-1)</f>
        <v>0</v>
      </c>
      <c r="M1464">
        <f>_xlfn.XLOOKUP(FraudData[[#This Row],[foreign_transaction]],ForeignRules[Foreign Transaction],ForeignRules[Risk Points],0)</f>
        <v>0</v>
      </c>
      <c r="N1464">
        <f>_xlfn.XLOOKUP(FraudData[[#This Row],[location_mismatch]],Table10[Location Mismatch],Table10[Risk Points],0)</f>
        <v>3</v>
      </c>
      <c r="O1464">
        <f>_xlfn.XLOOKUP(FraudData[[#This Row],[device_trust_score]],DeviceRules[Device Min],DeviceRules[Risk Points],,-1)</f>
        <v>0</v>
      </c>
      <c r="P1464">
        <f>_xlfn.XLOOKUP(FraudData[[#This Row],[velocity_last_24h]],VelocityRules[Velocity Min],VelocityRules[Risk Points],,-1)</f>
        <v>0</v>
      </c>
      <c r="Q1464">
        <f>_xlfn.XLOOKUP(FraudData[[#This Row],[merchant_category]],MerchantRules[Merchant Category],MerchantRules[Risk Points],0)</f>
        <v>0</v>
      </c>
      <c r="R1464">
        <f>SUM(FraudData[[#This Row],[Amount Risk]:[Merchant Risk]])</f>
        <v>3</v>
      </c>
      <c r="S1464" t="str" cm="1">
        <f t="array" ref="S1464">_xlfn.IFS(FraudData[[#This Row],[Fraud Risk Score]]&gt;=8,"High Risk",FraudData[[#This Row],[Fraud Risk Score]]&gt;=6,"Medium Risk",TRUE,"Low Risk")</f>
        <v>Low Risk</v>
      </c>
    </row>
    <row r="1465" spans="1:19">
      <c r="A1465">
        <v>1464</v>
      </c>
      <c r="B1465">
        <v>193.05</v>
      </c>
      <c r="C1465">
        <v>1</v>
      </c>
      <c r="D1465" t="s">
        <v>48</v>
      </c>
      <c r="E1465">
        <v>0</v>
      </c>
      <c r="F1465">
        <v>0</v>
      </c>
      <c r="G1465">
        <v>26</v>
      </c>
      <c r="H1465">
        <v>1</v>
      </c>
      <c r="I1465">
        <v>55</v>
      </c>
      <c r="J1465">
        <v>0</v>
      </c>
      <c r="K1465">
        <f>_xlfn.XLOOKUP(FraudData[[#This Row],[amount]],AmountRules[Amount Min],AmountRules[Risk Points],,-1)</f>
        <v>0</v>
      </c>
      <c r="L1465">
        <f>_xlfn.XLOOKUP(FraudData[[#This Row],[transaction_hour]],TimeRules[Hour Min],TimeRules[Risk Points],,-1)</f>
        <v>3</v>
      </c>
      <c r="M1465">
        <f>_xlfn.XLOOKUP(FraudData[[#This Row],[foreign_transaction]],ForeignRules[Foreign Transaction],ForeignRules[Risk Points],0)</f>
        <v>0</v>
      </c>
      <c r="N1465">
        <f>_xlfn.XLOOKUP(FraudData[[#This Row],[location_mismatch]],Table10[Location Mismatch],Table10[Risk Points],0)</f>
        <v>0</v>
      </c>
      <c r="O1465">
        <f>_xlfn.XLOOKUP(FraudData[[#This Row],[device_trust_score]],DeviceRules[Device Min],DeviceRules[Risk Points],,-1)</f>
        <v>3</v>
      </c>
      <c r="P1465">
        <f>_xlfn.XLOOKUP(FraudData[[#This Row],[velocity_last_24h]],VelocityRules[Velocity Min],VelocityRules[Risk Points],,-1)</f>
        <v>0</v>
      </c>
      <c r="Q1465">
        <f>_xlfn.XLOOKUP(FraudData[[#This Row],[merchant_category]],MerchantRules[Merchant Category],MerchantRules[Risk Points],0)</f>
        <v>0</v>
      </c>
      <c r="R1465">
        <f>SUM(FraudData[[#This Row],[Amount Risk]:[Merchant Risk]])</f>
        <v>6</v>
      </c>
      <c r="S1465" t="str" cm="1">
        <f t="array" ref="S1465">_xlfn.IFS(FraudData[[#This Row],[Fraud Risk Score]]&gt;=8,"High Risk",FraudData[[#This Row],[Fraud Risk Score]]&gt;=6,"Medium Risk",TRUE,"Low Risk")</f>
        <v>Medium Risk</v>
      </c>
    </row>
    <row r="1466" spans="1:19">
      <c r="A1466">
        <v>1465</v>
      </c>
      <c r="B1466">
        <v>1339.51</v>
      </c>
      <c r="C1466">
        <v>3</v>
      </c>
      <c r="D1466" t="s">
        <v>49</v>
      </c>
      <c r="E1466">
        <v>0</v>
      </c>
      <c r="F1466">
        <v>0</v>
      </c>
      <c r="G1466">
        <v>89</v>
      </c>
      <c r="H1466">
        <v>0</v>
      </c>
      <c r="I1466">
        <v>26</v>
      </c>
      <c r="J1466">
        <v>0</v>
      </c>
      <c r="K1466">
        <f>_xlfn.XLOOKUP(FraudData[[#This Row],[amount]],AmountRules[Amount Min],AmountRules[Risk Points],,-1)</f>
        <v>3</v>
      </c>
      <c r="L1466">
        <f>_xlfn.XLOOKUP(FraudData[[#This Row],[transaction_hour]],TimeRules[Hour Min],TimeRules[Risk Points],,-1)</f>
        <v>3</v>
      </c>
      <c r="M1466">
        <f>_xlfn.XLOOKUP(FraudData[[#This Row],[foreign_transaction]],ForeignRules[Foreign Transaction],ForeignRules[Risk Points],0)</f>
        <v>0</v>
      </c>
      <c r="N1466">
        <f>_xlfn.XLOOKUP(FraudData[[#This Row],[location_mismatch]],Table10[Location Mismatch],Table10[Risk Points],0)</f>
        <v>0</v>
      </c>
      <c r="O1466">
        <f>_xlfn.XLOOKUP(FraudData[[#This Row],[device_trust_score]],DeviceRules[Device Min],DeviceRules[Risk Points],,-1)</f>
        <v>0</v>
      </c>
      <c r="P1466">
        <f>_xlfn.XLOOKUP(FraudData[[#This Row],[velocity_last_24h]],VelocityRules[Velocity Min],VelocityRules[Risk Points],,-1)</f>
        <v>0</v>
      </c>
      <c r="Q1466">
        <f>_xlfn.XLOOKUP(FraudData[[#This Row],[merchant_category]],MerchantRules[Merchant Category],MerchantRules[Risk Points],0)</f>
        <v>1</v>
      </c>
      <c r="R1466">
        <f>SUM(FraudData[[#This Row],[Amount Risk]:[Merchant Risk]])</f>
        <v>7</v>
      </c>
      <c r="S1466" t="str" cm="1">
        <f t="array" ref="S1466">_xlfn.IFS(FraudData[[#This Row],[Fraud Risk Score]]&gt;=8,"High Risk",FraudData[[#This Row],[Fraud Risk Score]]&gt;=6,"Medium Risk",TRUE,"Low Risk")</f>
        <v>Medium Risk</v>
      </c>
    </row>
    <row r="1467" spans="1:19">
      <c r="A1467">
        <v>1466</v>
      </c>
      <c r="B1467">
        <v>8.89</v>
      </c>
      <c r="C1467">
        <v>1</v>
      </c>
      <c r="D1467" t="s">
        <v>49</v>
      </c>
      <c r="E1467">
        <v>0</v>
      </c>
      <c r="F1467">
        <v>0</v>
      </c>
      <c r="G1467">
        <v>27</v>
      </c>
      <c r="H1467">
        <v>1</v>
      </c>
      <c r="I1467">
        <v>42</v>
      </c>
      <c r="J1467">
        <v>0</v>
      </c>
      <c r="K1467">
        <f>_xlfn.XLOOKUP(FraudData[[#This Row],[amount]],AmountRules[Amount Min],AmountRules[Risk Points],,-1)</f>
        <v>0</v>
      </c>
      <c r="L1467">
        <f>_xlfn.XLOOKUP(FraudData[[#This Row],[transaction_hour]],TimeRules[Hour Min],TimeRules[Risk Points],,-1)</f>
        <v>3</v>
      </c>
      <c r="M1467">
        <f>_xlfn.XLOOKUP(FraudData[[#This Row],[foreign_transaction]],ForeignRules[Foreign Transaction],ForeignRules[Risk Points],0)</f>
        <v>0</v>
      </c>
      <c r="N1467">
        <f>_xlfn.XLOOKUP(FraudData[[#This Row],[location_mismatch]],Table10[Location Mismatch],Table10[Risk Points],0)</f>
        <v>0</v>
      </c>
      <c r="O1467">
        <f>_xlfn.XLOOKUP(FraudData[[#This Row],[device_trust_score]],DeviceRules[Device Min],DeviceRules[Risk Points],,-1)</f>
        <v>3</v>
      </c>
      <c r="P1467">
        <f>_xlfn.XLOOKUP(FraudData[[#This Row],[velocity_last_24h]],VelocityRules[Velocity Min],VelocityRules[Risk Points],,-1)</f>
        <v>0</v>
      </c>
      <c r="Q1467">
        <f>_xlfn.XLOOKUP(FraudData[[#This Row],[merchant_category]],MerchantRules[Merchant Category],MerchantRules[Risk Points],0)</f>
        <v>1</v>
      </c>
      <c r="R1467">
        <f>SUM(FraudData[[#This Row],[Amount Risk]:[Merchant Risk]])</f>
        <v>7</v>
      </c>
      <c r="S1467" t="str" cm="1">
        <f t="array" ref="S1467">_xlfn.IFS(FraudData[[#This Row],[Fraud Risk Score]]&gt;=8,"High Risk",FraudData[[#This Row],[Fraud Risk Score]]&gt;=6,"Medium Risk",TRUE,"Low Risk")</f>
        <v>Medium Risk</v>
      </c>
    </row>
    <row r="1468" spans="1:19">
      <c r="A1468">
        <v>1467</v>
      </c>
      <c r="B1468">
        <v>680.38</v>
      </c>
      <c r="C1468">
        <v>17</v>
      </c>
      <c r="D1468" t="s">
        <v>50</v>
      </c>
      <c r="E1468">
        <v>0</v>
      </c>
      <c r="F1468">
        <v>0</v>
      </c>
      <c r="G1468">
        <v>83</v>
      </c>
      <c r="H1468">
        <v>3</v>
      </c>
      <c r="I1468">
        <v>32</v>
      </c>
      <c r="J1468">
        <v>0</v>
      </c>
      <c r="K1468">
        <f>_xlfn.XLOOKUP(FraudData[[#This Row],[amount]],AmountRules[Amount Min],AmountRules[Risk Points],,-1)</f>
        <v>1</v>
      </c>
      <c r="L1468">
        <f>_xlfn.XLOOKUP(FraudData[[#This Row],[transaction_hour]],TimeRules[Hour Min],TimeRules[Risk Points],,-1)</f>
        <v>0</v>
      </c>
      <c r="M1468">
        <f>_xlfn.XLOOKUP(FraudData[[#This Row],[foreign_transaction]],ForeignRules[Foreign Transaction],ForeignRules[Risk Points],0)</f>
        <v>0</v>
      </c>
      <c r="N1468">
        <f>_xlfn.XLOOKUP(FraudData[[#This Row],[location_mismatch]],Table10[Location Mismatch],Table10[Risk Points],0)</f>
        <v>0</v>
      </c>
      <c r="O1468">
        <f>_xlfn.XLOOKUP(FraudData[[#This Row],[device_trust_score]],DeviceRules[Device Min],DeviceRules[Risk Points],,-1)</f>
        <v>0</v>
      </c>
      <c r="P1468">
        <f>_xlfn.XLOOKUP(FraudData[[#This Row],[velocity_last_24h]],VelocityRules[Velocity Min],VelocityRules[Risk Points],,-1)</f>
        <v>0</v>
      </c>
      <c r="Q1468">
        <f>_xlfn.XLOOKUP(FraudData[[#This Row],[merchant_category]],MerchantRules[Merchant Category],MerchantRules[Risk Points],0)</f>
        <v>0</v>
      </c>
      <c r="R1468">
        <f>SUM(FraudData[[#This Row],[Amount Risk]:[Merchant Risk]])</f>
        <v>1</v>
      </c>
      <c r="S1468" t="str" cm="1">
        <f t="array" ref="S1468">_xlfn.IFS(FraudData[[#This Row],[Fraud Risk Score]]&gt;=8,"High Risk",FraudData[[#This Row],[Fraud Risk Score]]&gt;=6,"Medium Risk",TRUE,"Low Risk")</f>
        <v>Low Risk</v>
      </c>
    </row>
    <row r="1469" spans="1:19">
      <c r="A1469">
        <v>1468</v>
      </c>
      <c r="B1469">
        <v>94.03</v>
      </c>
      <c r="C1469">
        <v>12</v>
      </c>
      <c r="D1469" t="s">
        <v>47</v>
      </c>
      <c r="E1469">
        <v>1</v>
      </c>
      <c r="F1469">
        <v>0</v>
      </c>
      <c r="G1469">
        <v>87</v>
      </c>
      <c r="H1469">
        <v>2</v>
      </c>
      <c r="I1469">
        <v>61</v>
      </c>
      <c r="J1469">
        <v>0</v>
      </c>
      <c r="K1469">
        <f>_xlfn.XLOOKUP(FraudData[[#This Row],[amount]],AmountRules[Amount Min],AmountRules[Risk Points],,-1)</f>
        <v>0</v>
      </c>
      <c r="L1469">
        <f>_xlfn.XLOOKUP(FraudData[[#This Row],[transaction_hour]],TimeRules[Hour Min],TimeRules[Risk Points],,-1)</f>
        <v>0</v>
      </c>
      <c r="M1469">
        <f>_xlfn.XLOOKUP(FraudData[[#This Row],[foreign_transaction]],ForeignRules[Foreign Transaction],ForeignRules[Risk Points],0)</f>
        <v>3</v>
      </c>
      <c r="N1469">
        <f>_xlfn.XLOOKUP(FraudData[[#This Row],[location_mismatch]],Table10[Location Mismatch],Table10[Risk Points],0)</f>
        <v>0</v>
      </c>
      <c r="O1469">
        <f>_xlfn.XLOOKUP(FraudData[[#This Row],[device_trust_score]],DeviceRules[Device Min],DeviceRules[Risk Points],,-1)</f>
        <v>0</v>
      </c>
      <c r="P1469">
        <f>_xlfn.XLOOKUP(FraudData[[#This Row],[velocity_last_24h]],VelocityRules[Velocity Min],VelocityRules[Risk Points],,-1)</f>
        <v>0</v>
      </c>
      <c r="Q1469">
        <f>_xlfn.XLOOKUP(FraudData[[#This Row],[merchant_category]],MerchantRules[Merchant Category],MerchantRules[Risk Points],0)</f>
        <v>0</v>
      </c>
      <c r="R1469">
        <f>SUM(FraudData[[#This Row],[Amount Risk]:[Merchant Risk]])</f>
        <v>3</v>
      </c>
      <c r="S1469" t="str" cm="1">
        <f t="array" ref="S1469">_xlfn.IFS(FraudData[[#This Row],[Fraud Risk Score]]&gt;=8,"High Risk",FraudData[[#This Row],[Fraud Risk Score]]&gt;=6,"Medium Risk",TRUE,"Low Risk")</f>
        <v>Low Risk</v>
      </c>
    </row>
    <row r="1470" spans="1:19">
      <c r="A1470">
        <v>1469</v>
      </c>
      <c r="B1470">
        <v>368.29</v>
      </c>
      <c r="C1470">
        <v>18</v>
      </c>
      <c r="D1470" t="s">
        <v>48</v>
      </c>
      <c r="E1470">
        <v>0</v>
      </c>
      <c r="F1470">
        <v>0</v>
      </c>
      <c r="G1470">
        <v>29</v>
      </c>
      <c r="H1470">
        <v>4</v>
      </c>
      <c r="I1470">
        <v>44</v>
      </c>
      <c r="J1470">
        <v>0</v>
      </c>
      <c r="K1470">
        <f>_xlfn.XLOOKUP(FraudData[[#This Row],[amount]],AmountRules[Amount Min],AmountRules[Risk Points],,-1)</f>
        <v>0</v>
      </c>
      <c r="L1470">
        <f>_xlfn.XLOOKUP(FraudData[[#This Row],[transaction_hour]],TimeRules[Hour Min],TimeRules[Risk Points],,-1)</f>
        <v>0</v>
      </c>
      <c r="M1470">
        <f>_xlfn.XLOOKUP(FraudData[[#This Row],[foreign_transaction]],ForeignRules[Foreign Transaction],ForeignRules[Risk Points],0)</f>
        <v>0</v>
      </c>
      <c r="N1470">
        <f>_xlfn.XLOOKUP(FraudData[[#This Row],[location_mismatch]],Table10[Location Mismatch],Table10[Risk Points],0)</f>
        <v>0</v>
      </c>
      <c r="O1470">
        <f>_xlfn.XLOOKUP(FraudData[[#This Row],[device_trust_score]],DeviceRules[Device Min],DeviceRules[Risk Points],,-1)</f>
        <v>3</v>
      </c>
      <c r="P1470">
        <f>_xlfn.XLOOKUP(FraudData[[#This Row],[velocity_last_24h]],VelocityRules[Velocity Min],VelocityRules[Risk Points],,-1)</f>
        <v>0</v>
      </c>
      <c r="Q1470">
        <f>_xlfn.XLOOKUP(FraudData[[#This Row],[merchant_category]],MerchantRules[Merchant Category],MerchantRules[Risk Points],0)</f>
        <v>0</v>
      </c>
      <c r="R1470">
        <f>SUM(FraudData[[#This Row],[Amount Risk]:[Merchant Risk]])</f>
        <v>3</v>
      </c>
      <c r="S1470" t="str" cm="1">
        <f t="array" ref="S1470">_xlfn.IFS(FraudData[[#This Row],[Fraud Risk Score]]&gt;=8,"High Risk",FraudData[[#This Row],[Fraud Risk Score]]&gt;=6,"Medium Risk",TRUE,"Low Risk")</f>
        <v>Low Risk</v>
      </c>
    </row>
    <row r="1471" spans="1:19">
      <c r="A1471">
        <v>1470</v>
      </c>
      <c r="B1471">
        <v>274.51</v>
      </c>
      <c r="C1471">
        <v>4</v>
      </c>
      <c r="D1471" t="s">
        <v>48</v>
      </c>
      <c r="E1471">
        <v>0</v>
      </c>
      <c r="F1471">
        <v>0</v>
      </c>
      <c r="G1471">
        <v>90</v>
      </c>
      <c r="H1471">
        <v>2</v>
      </c>
      <c r="I1471">
        <v>62</v>
      </c>
      <c r="J1471">
        <v>0</v>
      </c>
      <c r="K1471">
        <f>_xlfn.XLOOKUP(FraudData[[#This Row],[amount]],AmountRules[Amount Min],AmountRules[Risk Points],,-1)</f>
        <v>0</v>
      </c>
      <c r="L1471">
        <f>_xlfn.XLOOKUP(FraudData[[#This Row],[transaction_hour]],TimeRules[Hour Min],TimeRules[Risk Points],,-1)</f>
        <v>0</v>
      </c>
      <c r="M1471">
        <f>_xlfn.XLOOKUP(FraudData[[#This Row],[foreign_transaction]],ForeignRules[Foreign Transaction],ForeignRules[Risk Points],0)</f>
        <v>0</v>
      </c>
      <c r="N1471">
        <f>_xlfn.XLOOKUP(FraudData[[#This Row],[location_mismatch]],Table10[Location Mismatch],Table10[Risk Points],0)</f>
        <v>0</v>
      </c>
      <c r="O1471">
        <f>_xlfn.XLOOKUP(FraudData[[#This Row],[device_trust_score]],DeviceRules[Device Min],DeviceRules[Risk Points],,-1)</f>
        <v>0</v>
      </c>
      <c r="P1471">
        <f>_xlfn.XLOOKUP(FraudData[[#This Row],[velocity_last_24h]],VelocityRules[Velocity Min],VelocityRules[Risk Points],,-1)</f>
        <v>0</v>
      </c>
      <c r="Q1471">
        <f>_xlfn.XLOOKUP(FraudData[[#This Row],[merchant_category]],MerchantRules[Merchant Category],MerchantRules[Risk Points],0)</f>
        <v>0</v>
      </c>
      <c r="R1471">
        <f>SUM(FraudData[[#This Row],[Amount Risk]:[Merchant Risk]])</f>
        <v>0</v>
      </c>
      <c r="S1471" t="str" cm="1">
        <f t="array" ref="S1471">_xlfn.IFS(FraudData[[#This Row],[Fraud Risk Score]]&gt;=8,"High Risk",FraudData[[#This Row],[Fraud Risk Score]]&gt;=6,"Medium Risk",TRUE,"Low Risk")</f>
        <v>Low Risk</v>
      </c>
    </row>
    <row r="1472" spans="1:19">
      <c r="A1472">
        <v>1471</v>
      </c>
      <c r="B1472">
        <v>150.66999999999999</v>
      </c>
      <c r="C1472">
        <v>19</v>
      </c>
      <c r="D1472" t="s">
        <v>49</v>
      </c>
      <c r="E1472">
        <v>0</v>
      </c>
      <c r="F1472">
        <v>0</v>
      </c>
      <c r="G1472">
        <v>42</v>
      </c>
      <c r="H1472">
        <v>3</v>
      </c>
      <c r="I1472">
        <v>23</v>
      </c>
      <c r="J1472">
        <v>0</v>
      </c>
      <c r="K1472">
        <f>_xlfn.XLOOKUP(FraudData[[#This Row],[amount]],AmountRules[Amount Min],AmountRules[Risk Points],,-1)</f>
        <v>0</v>
      </c>
      <c r="L1472">
        <f>_xlfn.XLOOKUP(FraudData[[#This Row],[transaction_hour]],TimeRules[Hour Min],TimeRules[Risk Points],,-1)</f>
        <v>0</v>
      </c>
      <c r="M1472">
        <f>_xlfn.XLOOKUP(FraudData[[#This Row],[foreign_transaction]],ForeignRules[Foreign Transaction],ForeignRules[Risk Points],0)</f>
        <v>0</v>
      </c>
      <c r="N1472">
        <f>_xlfn.XLOOKUP(FraudData[[#This Row],[location_mismatch]],Table10[Location Mismatch],Table10[Risk Points],0)</f>
        <v>0</v>
      </c>
      <c r="O1472">
        <f>_xlfn.XLOOKUP(FraudData[[#This Row],[device_trust_score]],DeviceRules[Device Min],DeviceRules[Risk Points],,-1)</f>
        <v>2</v>
      </c>
      <c r="P1472">
        <f>_xlfn.XLOOKUP(FraudData[[#This Row],[velocity_last_24h]],VelocityRules[Velocity Min],VelocityRules[Risk Points],,-1)</f>
        <v>0</v>
      </c>
      <c r="Q1472">
        <f>_xlfn.XLOOKUP(FraudData[[#This Row],[merchant_category]],MerchantRules[Merchant Category],MerchantRules[Risk Points],0)</f>
        <v>1</v>
      </c>
      <c r="R1472">
        <f>SUM(FraudData[[#This Row],[Amount Risk]:[Merchant Risk]])</f>
        <v>3</v>
      </c>
      <c r="S1472" t="str" cm="1">
        <f t="array" ref="S1472">_xlfn.IFS(FraudData[[#This Row],[Fraud Risk Score]]&gt;=8,"High Risk",FraudData[[#This Row],[Fraud Risk Score]]&gt;=6,"Medium Risk",TRUE,"Low Risk")</f>
        <v>Low Risk</v>
      </c>
    </row>
    <row r="1473" spans="1:19">
      <c r="A1473">
        <v>1472</v>
      </c>
      <c r="B1473">
        <v>241.4</v>
      </c>
      <c r="C1473">
        <v>1</v>
      </c>
      <c r="D1473" t="s">
        <v>50</v>
      </c>
      <c r="E1473">
        <v>0</v>
      </c>
      <c r="F1473">
        <v>0</v>
      </c>
      <c r="G1473">
        <v>33</v>
      </c>
      <c r="H1473">
        <v>3</v>
      </c>
      <c r="I1473">
        <v>56</v>
      </c>
      <c r="J1473">
        <v>0</v>
      </c>
      <c r="K1473">
        <f>_xlfn.XLOOKUP(FraudData[[#This Row],[amount]],AmountRules[Amount Min],AmountRules[Risk Points],,-1)</f>
        <v>0</v>
      </c>
      <c r="L1473">
        <f>_xlfn.XLOOKUP(FraudData[[#This Row],[transaction_hour]],TimeRules[Hour Min],TimeRules[Risk Points],,-1)</f>
        <v>3</v>
      </c>
      <c r="M1473">
        <f>_xlfn.XLOOKUP(FraudData[[#This Row],[foreign_transaction]],ForeignRules[Foreign Transaction],ForeignRules[Risk Points],0)</f>
        <v>0</v>
      </c>
      <c r="N1473">
        <f>_xlfn.XLOOKUP(FraudData[[#This Row],[location_mismatch]],Table10[Location Mismatch],Table10[Risk Points],0)</f>
        <v>0</v>
      </c>
      <c r="O1473">
        <f>_xlfn.XLOOKUP(FraudData[[#This Row],[device_trust_score]],DeviceRules[Device Min],DeviceRules[Risk Points],,-1)</f>
        <v>2</v>
      </c>
      <c r="P1473">
        <f>_xlfn.XLOOKUP(FraudData[[#This Row],[velocity_last_24h]],VelocityRules[Velocity Min],VelocityRules[Risk Points],,-1)</f>
        <v>0</v>
      </c>
      <c r="Q1473">
        <f>_xlfn.XLOOKUP(FraudData[[#This Row],[merchant_category]],MerchantRules[Merchant Category],MerchantRules[Risk Points],0)</f>
        <v>0</v>
      </c>
      <c r="R1473">
        <f>SUM(FraudData[[#This Row],[Amount Risk]:[Merchant Risk]])</f>
        <v>5</v>
      </c>
      <c r="S1473" t="str" cm="1">
        <f t="array" ref="S1473">_xlfn.IFS(FraudData[[#This Row],[Fraud Risk Score]]&gt;=8,"High Risk",FraudData[[#This Row],[Fraud Risk Score]]&gt;=6,"Medium Risk",TRUE,"Low Risk")</f>
        <v>Low Risk</v>
      </c>
    </row>
    <row r="1474" spans="1:19">
      <c r="A1474">
        <v>1473</v>
      </c>
      <c r="B1474">
        <v>379.43</v>
      </c>
      <c r="C1474">
        <v>10</v>
      </c>
      <c r="D1474" t="s">
        <v>49</v>
      </c>
      <c r="E1474">
        <v>0</v>
      </c>
      <c r="F1474">
        <v>0</v>
      </c>
      <c r="G1474">
        <v>46</v>
      </c>
      <c r="H1474">
        <v>0</v>
      </c>
      <c r="I1474">
        <v>33</v>
      </c>
      <c r="J1474">
        <v>0</v>
      </c>
      <c r="K1474">
        <f>_xlfn.XLOOKUP(FraudData[[#This Row],[amount]],AmountRules[Amount Min],AmountRules[Risk Points],,-1)</f>
        <v>0</v>
      </c>
      <c r="L1474">
        <f>_xlfn.XLOOKUP(FraudData[[#This Row],[transaction_hour]],TimeRules[Hour Min],TimeRules[Risk Points],,-1)</f>
        <v>0</v>
      </c>
      <c r="M1474">
        <f>_xlfn.XLOOKUP(FraudData[[#This Row],[foreign_transaction]],ForeignRules[Foreign Transaction],ForeignRules[Risk Points],0)</f>
        <v>0</v>
      </c>
      <c r="N1474">
        <f>_xlfn.XLOOKUP(FraudData[[#This Row],[location_mismatch]],Table10[Location Mismatch],Table10[Risk Points],0)</f>
        <v>0</v>
      </c>
      <c r="O1474">
        <f>_xlfn.XLOOKUP(FraudData[[#This Row],[device_trust_score]],DeviceRules[Device Min],DeviceRules[Risk Points],,-1)</f>
        <v>2</v>
      </c>
      <c r="P1474">
        <f>_xlfn.XLOOKUP(FraudData[[#This Row],[velocity_last_24h]],VelocityRules[Velocity Min],VelocityRules[Risk Points],,-1)</f>
        <v>0</v>
      </c>
      <c r="Q1474">
        <f>_xlfn.XLOOKUP(FraudData[[#This Row],[merchant_category]],MerchantRules[Merchant Category],MerchantRules[Risk Points],0)</f>
        <v>1</v>
      </c>
      <c r="R1474">
        <f>SUM(FraudData[[#This Row],[Amount Risk]:[Merchant Risk]])</f>
        <v>3</v>
      </c>
      <c r="S1474" t="str" cm="1">
        <f t="array" ref="S1474">_xlfn.IFS(FraudData[[#This Row],[Fraud Risk Score]]&gt;=8,"High Risk",FraudData[[#This Row],[Fraud Risk Score]]&gt;=6,"Medium Risk",TRUE,"Low Risk")</f>
        <v>Low Risk</v>
      </c>
    </row>
    <row r="1475" spans="1:19">
      <c r="A1475">
        <v>1474</v>
      </c>
      <c r="B1475">
        <v>93.2</v>
      </c>
      <c r="C1475">
        <v>17</v>
      </c>
      <c r="D1475" t="s">
        <v>49</v>
      </c>
      <c r="E1475">
        <v>0</v>
      </c>
      <c r="F1475">
        <v>0</v>
      </c>
      <c r="G1475">
        <v>52</v>
      </c>
      <c r="H1475">
        <v>3</v>
      </c>
      <c r="I1475">
        <v>68</v>
      </c>
      <c r="J1475">
        <v>0</v>
      </c>
      <c r="K1475">
        <f>_xlfn.XLOOKUP(FraudData[[#This Row],[amount]],AmountRules[Amount Min],AmountRules[Risk Points],,-1)</f>
        <v>0</v>
      </c>
      <c r="L1475">
        <f>_xlfn.XLOOKUP(FraudData[[#This Row],[transaction_hour]],TimeRules[Hour Min],TimeRules[Risk Points],,-1)</f>
        <v>0</v>
      </c>
      <c r="M1475">
        <f>_xlfn.XLOOKUP(FraudData[[#This Row],[foreign_transaction]],ForeignRules[Foreign Transaction],ForeignRules[Risk Points],0)</f>
        <v>0</v>
      </c>
      <c r="N1475">
        <f>_xlfn.XLOOKUP(FraudData[[#This Row],[location_mismatch]],Table10[Location Mismatch],Table10[Risk Points],0)</f>
        <v>0</v>
      </c>
      <c r="O1475">
        <f>_xlfn.XLOOKUP(FraudData[[#This Row],[device_trust_score]],DeviceRules[Device Min],DeviceRules[Risk Points],,-1)</f>
        <v>1</v>
      </c>
      <c r="P1475">
        <f>_xlfn.XLOOKUP(FraudData[[#This Row],[velocity_last_24h]],VelocityRules[Velocity Min],VelocityRules[Risk Points],,-1)</f>
        <v>0</v>
      </c>
      <c r="Q1475">
        <f>_xlfn.XLOOKUP(FraudData[[#This Row],[merchant_category]],MerchantRules[Merchant Category],MerchantRules[Risk Points],0)</f>
        <v>1</v>
      </c>
      <c r="R1475">
        <f>SUM(FraudData[[#This Row],[Amount Risk]:[Merchant Risk]])</f>
        <v>2</v>
      </c>
      <c r="S1475" t="str" cm="1">
        <f t="array" ref="S1475">_xlfn.IFS(FraudData[[#This Row],[Fraud Risk Score]]&gt;=8,"High Risk",FraudData[[#This Row],[Fraud Risk Score]]&gt;=6,"Medium Risk",TRUE,"Low Risk")</f>
        <v>Low Risk</v>
      </c>
    </row>
    <row r="1476" spans="1:19">
      <c r="A1476">
        <v>1475</v>
      </c>
      <c r="B1476">
        <v>71.290000000000006</v>
      </c>
      <c r="C1476">
        <v>5</v>
      </c>
      <c r="D1476" t="s">
        <v>47</v>
      </c>
      <c r="E1476">
        <v>0</v>
      </c>
      <c r="F1476">
        <v>0</v>
      </c>
      <c r="G1476">
        <v>84</v>
      </c>
      <c r="H1476">
        <v>1</v>
      </c>
      <c r="I1476">
        <v>46</v>
      </c>
      <c r="J1476">
        <v>0</v>
      </c>
      <c r="K1476">
        <f>_xlfn.XLOOKUP(FraudData[[#This Row],[amount]],AmountRules[Amount Min],AmountRules[Risk Points],,-1)</f>
        <v>0</v>
      </c>
      <c r="L1476">
        <f>_xlfn.XLOOKUP(FraudData[[#This Row],[transaction_hour]],TimeRules[Hour Min],TimeRules[Risk Points],,-1)</f>
        <v>0</v>
      </c>
      <c r="M1476">
        <f>_xlfn.XLOOKUP(FraudData[[#This Row],[foreign_transaction]],ForeignRules[Foreign Transaction],ForeignRules[Risk Points],0)</f>
        <v>0</v>
      </c>
      <c r="N1476">
        <f>_xlfn.XLOOKUP(FraudData[[#This Row],[location_mismatch]],Table10[Location Mismatch],Table10[Risk Points],0)</f>
        <v>0</v>
      </c>
      <c r="O1476">
        <f>_xlfn.XLOOKUP(FraudData[[#This Row],[device_trust_score]],DeviceRules[Device Min],DeviceRules[Risk Points],,-1)</f>
        <v>0</v>
      </c>
      <c r="P1476">
        <f>_xlfn.XLOOKUP(FraudData[[#This Row],[velocity_last_24h]],VelocityRules[Velocity Min],VelocityRules[Risk Points],,-1)</f>
        <v>0</v>
      </c>
      <c r="Q1476">
        <f>_xlfn.XLOOKUP(FraudData[[#This Row],[merchant_category]],MerchantRules[Merchant Category],MerchantRules[Risk Points],0)</f>
        <v>0</v>
      </c>
      <c r="R1476">
        <f>SUM(FraudData[[#This Row],[Amount Risk]:[Merchant Risk]])</f>
        <v>0</v>
      </c>
      <c r="S1476" t="str" cm="1">
        <f t="array" ref="S1476">_xlfn.IFS(FraudData[[#This Row],[Fraud Risk Score]]&gt;=8,"High Risk",FraudData[[#This Row],[Fraud Risk Score]]&gt;=6,"Medium Risk",TRUE,"Low Risk")</f>
        <v>Low Risk</v>
      </c>
    </row>
    <row r="1477" spans="1:19">
      <c r="A1477">
        <v>1476</v>
      </c>
      <c r="B1477">
        <v>198.25</v>
      </c>
      <c r="C1477">
        <v>22</v>
      </c>
      <c r="D1477" t="s">
        <v>50</v>
      </c>
      <c r="E1477">
        <v>0</v>
      </c>
      <c r="F1477">
        <v>0</v>
      </c>
      <c r="G1477">
        <v>36</v>
      </c>
      <c r="H1477">
        <v>1</v>
      </c>
      <c r="I1477">
        <v>50</v>
      </c>
      <c r="J1477">
        <v>0</v>
      </c>
      <c r="K1477">
        <f>_xlfn.XLOOKUP(FraudData[[#This Row],[amount]],AmountRules[Amount Min],AmountRules[Risk Points],,-1)</f>
        <v>0</v>
      </c>
      <c r="L1477">
        <f>_xlfn.XLOOKUP(FraudData[[#This Row],[transaction_hour]],TimeRules[Hour Min],TimeRules[Risk Points],,-1)</f>
        <v>0</v>
      </c>
      <c r="M1477">
        <f>_xlfn.XLOOKUP(FraudData[[#This Row],[foreign_transaction]],ForeignRules[Foreign Transaction],ForeignRules[Risk Points],0)</f>
        <v>0</v>
      </c>
      <c r="N1477">
        <f>_xlfn.XLOOKUP(FraudData[[#This Row],[location_mismatch]],Table10[Location Mismatch],Table10[Risk Points],0)</f>
        <v>0</v>
      </c>
      <c r="O1477">
        <f>_xlfn.XLOOKUP(FraudData[[#This Row],[device_trust_score]],DeviceRules[Device Min],DeviceRules[Risk Points],,-1)</f>
        <v>2</v>
      </c>
      <c r="P1477">
        <f>_xlfn.XLOOKUP(FraudData[[#This Row],[velocity_last_24h]],VelocityRules[Velocity Min],VelocityRules[Risk Points],,-1)</f>
        <v>0</v>
      </c>
      <c r="Q1477">
        <f>_xlfn.XLOOKUP(FraudData[[#This Row],[merchant_category]],MerchantRules[Merchant Category],MerchantRules[Risk Points],0)</f>
        <v>0</v>
      </c>
      <c r="R1477">
        <f>SUM(FraudData[[#This Row],[Amount Risk]:[Merchant Risk]])</f>
        <v>2</v>
      </c>
      <c r="S1477" t="str" cm="1">
        <f t="array" ref="S1477">_xlfn.IFS(FraudData[[#This Row],[Fraud Risk Score]]&gt;=8,"High Risk",FraudData[[#This Row],[Fraud Risk Score]]&gt;=6,"Medium Risk",TRUE,"Low Risk")</f>
        <v>Low Risk</v>
      </c>
    </row>
    <row r="1478" spans="1:19">
      <c r="A1478">
        <v>1477</v>
      </c>
      <c r="B1478">
        <v>296.89999999999998</v>
      </c>
      <c r="C1478">
        <v>9</v>
      </c>
      <c r="D1478" t="s">
        <v>47</v>
      </c>
      <c r="E1478">
        <v>0</v>
      </c>
      <c r="F1478">
        <v>0</v>
      </c>
      <c r="G1478">
        <v>61</v>
      </c>
      <c r="H1478">
        <v>0</v>
      </c>
      <c r="I1478">
        <v>35</v>
      </c>
      <c r="J1478">
        <v>0</v>
      </c>
      <c r="K1478">
        <f>_xlfn.XLOOKUP(FraudData[[#This Row],[amount]],AmountRules[Amount Min],AmountRules[Risk Points],,-1)</f>
        <v>0</v>
      </c>
      <c r="L1478">
        <f>_xlfn.XLOOKUP(FraudData[[#This Row],[transaction_hour]],TimeRules[Hour Min],TimeRules[Risk Points],,-1)</f>
        <v>0</v>
      </c>
      <c r="M1478">
        <f>_xlfn.XLOOKUP(FraudData[[#This Row],[foreign_transaction]],ForeignRules[Foreign Transaction],ForeignRules[Risk Points],0)</f>
        <v>0</v>
      </c>
      <c r="N1478">
        <f>_xlfn.XLOOKUP(FraudData[[#This Row],[location_mismatch]],Table10[Location Mismatch],Table10[Risk Points],0)</f>
        <v>0</v>
      </c>
      <c r="O1478">
        <f>_xlfn.XLOOKUP(FraudData[[#This Row],[device_trust_score]],DeviceRules[Device Min],DeviceRules[Risk Points],,-1)</f>
        <v>1</v>
      </c>
      <c r="P1478">
        <f>_xlfn.XLOOKUP(FraudData[[#This Row],[velocity_last_24h]],VelocityRules[Velocity Min],VelocityRules[Risk Points],,-1)</f>
        <v>0</v>
      </c>
      <c r="Q1478">
        <f>_xlfn.XLOOKUP(FraudData[[#This Row],[merchant_category]],MerchantRules[Merchant Category],MerchantRules[Risk Points],0)</f>
        <v>0</v>
      </c>
      <c r="R1478">
        <f>SUM(FraudData[[#This Row],[Amount Risk]:[Merchant Risk]])</f>
        <v>1</v>
      </c>
      <c r="S1478" t="str" cm="1">
        <f t="array" ref="S1478">_xlfn.IFS(FraudData[[#This Row],[Fraud Risk Score]]&gt;=8,"High Risk",FraudData[[#This Row],[Fraud Risk Score]]&gt;=6,"Medium Risk",TRUE,"Low Risk")</f>
        <v>Low Risk</v>
      </c>
    </row>
    <row r="1479" spans="1:19">
      <c r="A1479">
        <v>1478</v>
      </c>
      <c r="B1479">
        <v>258.60000000000002</v>
      </c>
      <c r="C1479">
        <v>21</v>
      </c>
      <c r="D1479" t="s">
        <v>50</v>
      </c>
      <c r="E1479">
        <v>0</v>
      </c>
      <c r="F1479">
        <v>0</v>
      </c>
      <c r="G1479">
        <v>66</v>
      </c>
      <c r="H1479">
        <v>6</v>
      </c>
      <c r="I1479">
        <v>53</v>
      </c>
      <c r="J1479">
        <v>0</v>
      </c>
      <c r="K1479">
        <f>_xlfn.XLOOKUP(FraudData[[#This Row],[amount]],AmountRules[Amount Min],AmountRules[Risk Points],,-1)</f>
        <v>0</v>
      </c>
      <c r="L1479">
        <f>_xlfn.XLOOKUP(FraudData[[#This Row],[transaction_hour]],TimeRules[Hour Min],TimeRules[Risk Points],,-1)</f>
        <v>0</v>
      </c>
      <c r="M1479">
        <f>_xlfn.XLOOKUP(FraudData[[#This Row],[foreign_transaction]],ForeignRules[Foreign Transaction],ForeignRules[Risk Points],0)</f>
        <v>0</v>
      </c>
      <c r="N1479">
        <f>_xlfn.XLOOKUP(FraudData[[#This Row],[location_mismatch]],Table10[Location Mismatch],Table10[Risk Points],0)</f>
        <v>0</v>
      </c>
      <c r="O1479">
        <f>_xlfn.XLOOKUP(FraudData[[#This Row],[device_trust_score]],DeviceRules[Device Min],DeviceRules[Risk Points],,-1)</f>
        <v>1</v>
      </c>
      <c r="P1479">
        <f>_xlfn.XLOOKUP(FraudData[[#This Row],[velocity_last_24h]],VelocityRules[Velocity Min],VelocityRules[Risk Points],,-1)</f>
        <v>3</v>
      </c>
      <c r="Q1479">
        <f>_xlfn.XLOOKUP(FraudData[[#This Row],[merchant_category]],MerchantRules[Merchant Category],MerchantRules[Risk Points],0)</f>
        <v>0</v>
      </c>
      <c r="R1479">
        <f>SUM(FraudData[[#This Row],[Amount Risk]:[Merchant Risk]])</f>
        <v>4</v>
      </c>
      <c r="S1479" t="str" cm="1">
        <f t="array" ref="S1479">_xlfn.IFS(FraudData[[#This Row],[Fraud Risk Score]]&gt;=8,"High Risk",FraudData[[#This Row],[Fraud Risk Score]]&gt;=6,"Medium Risk",TRUE,"Low Risk")</f>
        <v>Low Risk</v>
      </c>
    </row>
    <row r="1480" spans="1:19">
      <c r="A1480">
        <v>1479</v>
      </c>
      <c r="B1480">
        <v>287.74</v>
      </c>
      <c r="C1480">
        <v>22</v>
      </c>
      <c r="D1480" t="s">
        <v>48</v>
      </c>
      <c r="E1480">
        <v>0</v>
      </c>
      <c r="F1480">
        <v>0</v>
      </c>
      <c r="G1480">
        <v>78</v>
      </c>
      <c r="H1480">
        <v>3</v>
      </c>
      <c r="I1480">
        <v>58</v>
      </c>
      <c r="J1480">
        <v>0</v>
      </c>
      <c r="K1480">
        <f>_xlfn.XLOOKUP(FraudData[[#This Row],[amount]],AmountRules[Amount Min],AmountRules[Risk Points],,-1)</f>
        <v>0</v>
      </c>
      <c r="L1480">
        <f>_xlfn.XLOOKUP(FraudData[[#This Row],[transaction_hour]],TimeRules[Hour Min],TimeRules[Risk Points],,-1)</f>
        <v>0</v>
      </c>
      <c r="M1480">
        <f>_xlfn.XLOOKUP(FraudData[[#This Row],[foreign_transaction]],ForeignRules[Foreign Transaction],ForeignRules[Risk Points],0)</f>
        <v>0</v>
      </c>
      <c r="N1480">
        <f>_xlfn.XLOOKUP(FraudData[[#This Row],[location_mismatch]],Table10[Location Mismatch],Table10[Risk Points],0)</f>
        <v>0</v>
      </c>
      <c r="O1480">
        <f>_xlfn.XLOOKUP(FraudData[[#This Row],[device_trust_score]],DeviceRules[Device Min],DeviceRules[Risk Points],,-1)</f>
        <v>0</v>
      </c>
      <c r="P1480">
        <f>_xlfn.XLOOKUP(FraudData[[#This Row],[velocity_last_24h]],VelocityRules[Velocity Min],VelocityRules[Risk Points],,-1)</f>
        <v>0</v>
      </c>
      <c r="Q1480">
        <f>_xlfn.XLOOKUP(FraudData[[#This Row],[merchant_category]],MerchantRules[Merchant Category],MerchantRules[Risk Points],0)</f>
        <v>0</v>
      </c>
      <c r="R1480">
        <f>SUM(FraudData[[#This Row],[Amount Risk]:[Merchant Risk]])</f>
        <v>0</v>
      </c>
      <c r="S1480" t="str" cm="1">
        <f t="array" ref="S1480">_xlfn.IFS(FraudData[[#This Row],[Fraud Risk Score]]&gt;=8,"High Risk",FraudData[[#This Row],[Fraud Risk Score]]&gt;=6,"Medium Risk",TRUE,"Low Risk")</f>
        <v>Low Risk</v>
      </c>
    </row>
    <row r="1481" spans="1:19">
      <c r="A1481">
        <v>1480</v>
      </c>
      <c r="B1481">
        <v>102.95</v>
      </c>
      <c r="C1481">
        <v>16</v>
      </c>
      <c r="D1481" t="s">
        <v>46</v>
      </c>
      <c r="E1481">
        <v>0</v>
      </c>
      <c r="F1481">
        <v>0</v>
      </c>
      <c r="G1481">
        <v>66</v>
      </c>
      <c r="H1481">
        <v>3</v>
      </c>
      <c r="I1481">
        <v>18</v>
      </c>
      <c r="J1481">
        <v>0</v>
      </c>
      <c r="K1481">
        <f>_xlfn.XLOOKUP(FraudData[[#This Row],[amount]],AmountRules[Amount Min],AmountRules[Risk Points],,-1)</f>
        <v>0</v>
      </c>
      <c r="L1481">
        <f>_xlfn.XLOOKUP(FraudData[[#This Row],[transaction_hour]],TimeRules[Hour Min],TimeRules[Risk Points],,-1)</f>
        <v>0</v>
      </c>
      <c r="M1481">
        <f>_xlfn.XLOOKUP(FraudData[[#This Row],[foreign_transaction]],ForeignRules[Foreign Transaction],ForeignRules[Risk Points],0)</f>
        <v>0</v>
      </c>
      <c r="N1481">
        <f>_xlfn.XLOOKUP(FraudData[[#This Row],[location_mismatch]],Table10[Location Mismatch],Table10[Risk Points],0)</f>
        <v>0</v>
      </c>
      <c r="O1481">
        <f>_xlfn.XLOOKUP(FraudData[[#This Row],[device_trust_score]],DeviceRules[Device Min],DeviceRules[Risk Points],,-1)</f>
        <v>1</v>
      </c>
      <c r="P1481">
        <f>_xlfn.XLOOKUP(FraudData[[#This Row],[velocity_last_24h]],VelocityRules[Velocity Min],VelocityRules[Risk Points],,-1)</f>
        <v>0</v>
      </c>
      <c r="Q1481">
        <f>_xlfn.XLOOKUP(FraudData[[#This Row],[merchant_category]],MerchantRules[Merchant Category],MerchantRules[Risk Points],0)</f>
        <v>0</v>
      </c>
      <c r="R1481">
        <f>SUM(FraudData[[#This Row],[Amount Risk]:[Merchant Risk]])</f>
        <v>1</v>
      </c>
      <c r="S1481" t="str" cm="1">
        <f t="array" ref="S1481">_xlfn.IFS(FraudData[[#This Row],[Fraud Risk Score]]&gt;=8,"High Risk",FraudData[[#This Row],[Fraud Risk Score]]&gt;=6,"Medium Risk",TRUE,"Low Risk")</f>
        <v>Low Risk</v>
      </c>
    </row>
    <row r="1482" spans="1:19">
      <c r="A1482">
        <v>1481</v>
      </c>
      <c r="B1482">
        <v>306.51</v>
      </c>
      <c r="C1482">
        <v>21</v>
      </c>
      <c r="D1482" t="s">
        <v>46</v>
      </c>
      <c r="E1482">
        <v>1</v>
      </c>
      <c r="F1482">
        <v>0</v>
      </c>
      <c r="G1482">
        <v>91</v>
      </c>
      <c r="H1482">
        <v>4</v>
      </c>
      <c r="I1482">
        <v>30</v>
      </c>
      <c r="J1482">
        <v>0</v>
      </c>
      <c r="K1482">
        <f>_xlfn.XLOOKUP(FraudData[[#This Row],[amount]],AmountRules[Amount Min],AmountRules[Risk Points],,-1)</f>
        <v>0</v>
      </c>
      <c r="L1482">
        <f>_xlfn.XLOOKUP(FraudData[[#This Row],[transaction_hour]],TimeRules[Hour Min],TimeRules[Risk Points],,-1)</f>
        <v>0</v>
      </c>
      <c r="M1482">
        <f>_xlfn.XLOOKUP(FraudData[[#This Row],[foreign_transaction]],ForeignRules[Foreign Transaction],ForeignRules[Risk Points],0)</f>
        <v>3</v>
      </c>
      <c r="N1482">
        <f>_xlfn.XLOOKUP(FraudData[[#This Row],[location_mismatch]],Table10[Location Mismatch],Table10[Risk Points],0)</f>
        <v>0</v>
      </c>
      <c r="O1482">
        <f>_xlfn.XLOOKUP(FraudData[[#This Row],[device_trust_score]],DeviceRules[Device Min],DeviceRules[Risk Points],,-1)</f>
        <v>0</v>
      </c>
      <c r="P1482">
        <f>_xlfn.XLOOKUP(FraudData[[#This Row],[velocity_last_24h]],VelocityRules[Velocity Min],VelocityRules[Risk Points],,-1)</f>
        <v>0</v>
      </c>
      <c r="Q1482">
        <f>_xlfn.XLOOKUP(FraudData[[#This Row],[merchant_category]],MerchantRules[Merchant Category],MerchantRules[Risk Points],0)</f>
        <v>0</v>
      </c>
      <c r="R1482">
        <f>SUM(FraudData[[#This Row],[Amount Risk]:[Merchant Risk]])</f>
        <v>3</v>
      </c>
      <c r="S1482" t="str" cm="1">
        <f t="array" ref="S1482">_xlfn.IFS(FraudData[[#This Row],[Fraud Risk Score]]&gt;=8,"High Risk",FraudData[[#This Row],[Fraud Risk Score]]&gt;=6,"Medium Risk",TRUE,"Low Risk")</f>
        <v>Low Risk</v>
      </c>
    </row>
    <row r="1483" spans="1:19">
      <c r="A1483">
        <v>1482</v>
      </c>
      <c r="B1483">
        <v>23.05</v>
      </c>
      <c r="C1483">
        <v>10</v>
      </c>
      <c r="D1483" t="s">
        <v>50</v>
      </c>
      <c r="E1483">
        <v>0</v>
      </c>
      <c r="F1483">
        <v>0</v>
      </c>
      <c r="G1483">
        <v>80</v>
      </c>
      <c r="H1483">
        <v>2</v>
      </c>
      <c r="I1483">
        <v>23</v>
      </c>
      <c r="J1483">
        <v>0</v>
      </c>
      <c r="K1483">
        <f>_xlfn.XLOOKUP(FraudData[[#This Row],[amount]],AmountRules[Amount Min],AmountRules[Risk Points],,-1)</f>
        <v>0</v>
      </c>
      <c r="L1483">
        <f>_xlfn.XLOOKUP(FraudData[[#This Row],[transaction_hour]],TimeRules[Hour Min],TimeRules[Risk Points],,-1)</f>
        <v>0</v>
      </c>
      <c r="M1483">
        <f>_xlfn.XLOOKUP(FraudData[[#This Row],[foreign_transaction]],ForeignRules[Foreign Transaction],ForeignRules[Risk Points],0)</f>
        <v>0</v>
      </c>
      <c r="N1483">
        <f>_xlfn.XLOOKUP(FraudData[[#This Row],[location_mismatch]],Table10[Location Mismatch],Table10[Risk Points],0)</f>
        <v>0</v>
      </c>
      <c r="O1483">
        <f>_xlfn.XLOOKUP(FraudData[[#This Row],[device_trust_score]],DeviceRules[Device Min],DeviceRules[Risk Points],,-1)</f>
        <v>0</v>
      </c>
      <c r="P1483">
        <f>_xlfn.XLOOKUP(FraudData[[#This Row],[velocity_last_24h]],VelocityRules[Velocity Min],VelocityRules[Risk Points],,-1)</f>
        <v>0</v>
      </c>
      <c r="Q1483">
        <f>_xlfn.XLOOKUP(FraudData[[#This Row],[merchant_category]],MerchantRules[Merchant Category],MerchantRules[Risk Points],0)</f>
        <v>0</v>
      </c>
      <c r="R1483">
        <f>SUM(FraudData[[#This Row],[Amount Risk]:[Merchant Risk]])</f>
        <v>0</v>
      </c>
      <c r="S1483" t="str" cm="1">
        <f t="array" ref="S1483">_xlfn.IFS(FraudData[[#This Row],[Fraud Risk Score]]&gt;=8,"High Risk",FraudData[[#This Row],[Fraud Risk Score]]&gt;=6,"Medium Risk",TRUE,"Low Risk")</f>
        <v>Low Risk</v>
      </c>
    </row>
    <row r="1484" spans="1:19">
      <c r="A1484">
        <v>1483</v>
      </c>
      <c r="B1484">
        <v>141.54</v>
      </c>
      <c r="C1484">
        <v>18</v>
      </c>
      <c r="D1484" t="s">
        <v>46</v>
      </c>
      <c r="E1484">
        <v>0</v>
      </c>
      <c r="F1484">
        <v>0</v>
      </c>
      <c r="G1484">
        <v>70</v>
      </c>
      <c r="H1484">
        <v>5</v>
      </c>
      <c r="I1484">
        <v>37</v>
      </c>
      <c r="J1484">
        <v>0</v>
      </c>
      <c r="K1484">
        <f>_xlfn.XLOOKUP(FraudData[[#This Row],[amount]],AmountRules[Amount Min],AmountRules[Risk Points],,-1)</f>
        <v>0</v>
      </c>
      <c r="L1484">
        <f>_xlfn.XLOOKUP(FraudData[[#This Row],[transaction_hour]],TimeRules[Hour Min],TimeRules[Risk Points],,-1)</f>
        <v>0</v>
      </c>
      <c r="M1484">
        <f>_xlfn.XLOOKUP(FraudData[[#This Row],[foreign_transaction]],ForeignRules[Foreign Transaction],ForeignRules[Risk Points],0)</f>
        <v>0</v>
      </c>
      <c r="N1484">
        <f>_xlfn.XLOOKUP(FraudData[[#This Row],[location_mismatch]],Table10[Location Mismatch],Table10[Risk Points],0)</f>
        <v>0</v>
      </c>
      <c r="O1484">
        <f>_xlfn.XLOOKUP(FraudData[[#This Row],[device_trust_score]],DeviceRules[Device Min],DeviceRules[Risk Points],,-1)</f>
        <v>0</v>
      </c>
      <c r="P1484">
        <f>_xlfn.XLOOKUP(FraudData[[#This Row],[velocity_last_24h]],VelocityRules[Velocity Min],VelocityRules[Risk Points],,-1)</f>
        <v>3</v>
      </c>
      <c r="Q1484">
        <f>_xlfn.XLOOKUP(FraudData[[#This Row],[merchant_category]],MerchantRules[Merchant Category],MerchantRules[Risk Points],0)</f>
        <v>0</v>
      </c>
      <c r="R1484">
        <f>SUM(FraudData[[#This Row],[Amount Risk]:[Merchant Risk]])</f>
        <v>3</v>
      </c>
      <c r="S1484" t="str" cm="1">
        <f t="array" ref="S1484">_xlfn.IFS(FraudData[[#This Row],[Fraud Risk Score]]&gt;=8,"High Risk",FraudData[[#This Row],[Fraud Risk Score]]&gt;=6,"Medium Risk",TRUE,"Low Risk")</f>
        <v>Low Risk</v>
      </c>
    </row>
    <row r="1485" spans="1:19">
      <c r="A1485">
        <v>1484</v>
      </c>
      <c r="B1485">
        <v>1.04</v>
      </c>
      <c r="C1485">
        <v>16</v>
      </c>
      <c r="D1485" t="s">
        <v>49</v>
      </c>
      <c r="E1485">
        <v>0</v>
      </c>
      <c r="F1485">
        <v>0</v>
      </c>
      <c r="G1485">
        <v>29</v>
      </c>
      <c r="H1485">
        <v>3</v>
      </c>
      <c r="I1485">
        <v>55</v>
      </c>
      <c r="J1485">
        <v>0</v>
      </c>
      <c r="K1485">
        <f>_xlfn.XLOOKUP(FraudData[[#This Row],[amount]],AmountRules[Amount Min],AmountRules[Risk Points],,-1)</f>
        <v>0</v>
      </c>
      <c r="L1485">
        <f>_xlfn.XLOOKUP(FraudData[[#This Row],[transaction_hour]],TimeRules[Hour Min],TimeRules[Risk Points],,-1)</f>
        <v>0</v>
      </c>
      <c r="M1485">
        <f>_xlfn.XLOOKUP(FraudData[[#This Row],[foreign_transaction]],ForeignRules[Foreign Transaction],ForeignRules[Risk Points],0)</f>
        <v>0</v>
      </c>
      <c r="N1485">
        <f>_xlfn.XLOOKUP(FraudData[[#This Row],[location_mismatch]],Table10[Location Mismatch],Table10[Risk Points],0)</f>
        <v>0</v>
      </c>
      <c r="O1485">
        <f>_xlfn.XLOOKUP(FraudData[[#This Row],[device_trust_score]],DeviceRules[Device Min],DeviceRules[Risk Points],,-1)</f>
        <v>3</v>
      </c>
      <c r="P1485">
        <f>_xlfn.XLOOKUP(FraudData[[#This Row],[velocity_last_24h]],VelocityRules[Velocity Min],VelocityRules[Risk Points],,-1)</f>
        <v>0</v>
      </c>
      <c r="Q1485">
        <f>_xlfn.XLOOKUP(FraudData[[#This Row],[merchant_category]],MerchantRules[Merchant Category],MerchantRules[Risk Points],0)</f>
        <v>1</v>
      </c>
      <c r="R1485">
        <f>SUM(FraudData[[#This Row],[Amount Risk]:[Merchant Risk]])</f>
        <v>4</v>
      </c>
      <c r="S1485" t="str" cm="1">
        <f t="array" ref="S1485">_xlfn.IFS(FraudData[[#This Row],[Fraud Risk Score]]&gt;=8,"High Risk",FraudData[[#This Row],[Fraud Risk Score]]&gt;=6,"Medium Risk",TRUE,"Low Risk")</f>
        <v>Low Risk</v>
      </c>
    </row>
    <row r="1486" spans="1:19">
      <c r="A1486">
        <v>1485</v>
      </c>
      <c r="B1486">
        <v>70.64</v>
      </c>
      <c r="C1486">
        <v>23</v>
      </c>
      <c r="D1486" t="s">
        <v>48</v>
      </c>
      <c r="E1486">
        <v>0</v>
      </c>
      <c r="F1486">
        <v>0</v>
      </c>
      <c r="G1486">
        <v>80</v>
      </c>
      <c r="H1486">
        <v>1</v>
      </c>
      <c r="I1486">
        <v>51</v>
      </c>
      <c r="J1486">
        <v>0</v>
      </c>
      <c r="K1486">
        <f>_xlfn.XLOOKUP(FraudData[[#This Row],[amount]],AmountRules[Amount Min],AmountRules[Risk Points],,-1)</f>
        <v>0</v>
      </c>
      <c r="L1486">
        <f>_xlfn.XLOOKUP(FraudData[[#This Row],[transaction_hour]],TimeRules[Hour Min],TimeRules[Risk Points],,-1)</f>
        <v>1</v>
      </c>
      <c r="M1486">
        <f>_xlfn.XLOOKUP(FraudData[[#This Row],[foreign_transaction]],ForeignRules[Foreign Transaction],ForeignRules[Risk Points],0)</f>
        <v>0</v>
      </c>
      <c r="N1486">
        <f>_xlfn.XLOOKUP(FraudData[[#This Row],[location_mismatch]],Table10[Location Mismatch],Table10[Risk Points],0)</f>
        <v>0</v>
      </c>
      <c r="O1486">
        <f>_xlfn.XLOOKUP(FraudData[[#This Row],[device_trust_score]],DeviceRules[Device Min],DeviceRules[Risk Points],,-1)</f>
        <v>0</v>
      </c>
      <c r="P1486">
        <f>_xlfn.XLOOKUP(FraudData[[#This Row],[velocity_last_24h]],VelocityRules[Velocity Min],VelocityRules[Risk Points],,-1)</f>
        <v>0</v>
      </c>
      <c r="Q1486">
        <f>_xlfn.XLOOKUP(FraudData[[#This Row],[merchant_category]],MerchantRules[Merchant Category],MerchantRules[Risk Points],0)</f>
        <v>0</v>
      </c>
      <c r="R1486">
        <f>SUM(FraudData[[#This Row],[Amount Risk]:[Merchant Risk]])</f>
        <v>1</v>
      </c>
      <c r="S1486" t="str" cm="1">
        <f t="array" ref="S1486">_xlfn.IFS(FraudData[[#This Row],[Fraud Risk Score]]&gt;=8,"High Risk",FraudData[[#This Row],[Fraud Risk Score]]&gt;=6,"Medium Risk",TRUE,"Low Risk")</f>
        <v>Low Risk</v>
      </c>
    </row>
    <row r="1487" spans="1:19">
      <c r="A1487">
        <v>1486</v>
      </c>
      <c r="B1487">
        <v>82.16</v>
      </c>
      <c r="C1487">
        <v>3</v>
      </c>
      <c r="D1487" t="s">
        <v>48</v>
      </c>
      <c r="E1487">
        <v>0</v>
      </c>
      <c r="F1487">
        <v>0</v>
      </c>
      <c r="G1487">
        <v>47</v>
      </c>
      <c r="H1487">
        <v>1</v>
      </c>
      <c r="I1487">
        <v>35</v>
      </c>
      <c r="J1487">
        <v>0</v>
      </c>
      <c r="K1487">
        <f>_xlfn.XLOOKUP(FraudData[[#This Row],[amount]],AmountRules[Amount Min],AmountRules[Risk Points],,-1)</f>
        <v>0</v>
      </c>
      <c r="L1487">
        <f>_xlfn.XLOOKUP(FraudData[[#This Row],[transaction_hour]],TimeRules[Hour Min],TimeRules[Risk Points],,-1)</f>
        <v>3</v>
      </c>
      <c r="M1487">
        <f>_xlfn.XLOOKUP(FraudData[[#This Row],[foreign_transaction]],ForeignRules[Foreign Transaction],ForeignRules[Risk Points],0)</f>
        <v>0</v>
      </c>
      <c r="N1487">
        <f>_xlfn.XLOOKUP(FraudData[[#This Row],[location_mismatch]],Table10[Location Mismatch],Table10[Risk Points],0)</f>
        <v>0</v>
      </c>
      <c r="O1487">
        <f>_xlfn.XLOOKUP(FraudData[[#This Row],[device_trust_score]],DeviceRules[Device Min],DeviceRules[Risk Points],,-1)</f>
        <v>2</v>
      </c>
      <c r="P1487">
        <f>_xlfn.XLOOKUP(FraudData[[#This Row],[velocity_last_24h]],VelocityRules[Velocity Min],VelocityRules[Risk Points],,-1)</f>
        <v>0</v>
      </c>
      <c r="Q1487">
        <f>_xlfn.XLOOKUP(FraudData[[#This Row],[merchant_category]],MerchantRules[Merchant Category],MerchantRules[Risk Points],0)</f>
        <v>0</v>
      </c>
      <c r="R1487">
        <f>SUM(FraudData[[#This Row],[Amount Risk]:[Merchant Risk]])</f>
        <v>5</v>
      </c>
      <c r="S1487" t="str" cm="1">
        <f t="array" ref="S1487">_xlfn.IFS(FraudData[[#This Row],[Fraud Risk Score]]&gt;=8,"High Risk",FraudData[[#This Row],[Fraud Risk Score]]&gt;=6,"Medium Risk",TRUE,"Low Risk")</f>
        <v>Low Risk</v>
      </c>
    </row>
    <row r="1488" spans="1:19">
      <c r="A1488">
        <v>1487</v>
      </c>
      <c r="B1488">
        <v>90.8</v>
      </c>
      <c r="C1488">
        <v>23</v>
      </c>
      <c r="D1488" t="s">
        <v>46</v>
      </c>
      <c r="E1488">
        <v>0</v>
      </c>
      <c r="F1488">
        <v>0</v>
      </c>
      <c r="G1488">
        <v>86</v>
      </c>
      <c r="H1488">
        <v>1</v>
      </c>
      <c r="I1488">
        <v>24</v>
      </c>
      <c r="J1488">
        <v>0</v>
      </c>
      <c r="K1488">
        <f>_xlfn.XLOOKUP(FraudData[[#This Row],[amount]],AmountRules[Amount Min],AmountRules[Risk Points],,-1)</f>
        <v>0</v>
      </c>
      <c r="L1488">
        <f>_xlfn.XLOOKUP(FraudData[[#This Row],[transaction_hour]],TimeRules[Hour Min],TimeRules[Risk Points],,-1)</f>
        <v>1</v>
      </c>
      <c r="M1488">
        <f>_xlfn.XLOOKUP(FraudData[[#This Row],[foreign_transaction]],ForeignRules[Foreign Transaction],ForeignRules[Risk Points],0)</f>
        <v>0</v>
      </c>
      <c r="N1488">
        <f>_xlfn.XLOOKUP(FraudData[[#This Row],[location_mismatch]],Table10[Location Mismatch],Table10[Risk Points],0)</f>
        <v>0</v>
      </c>
      <c r="O1488">
        <f>_xlfn.XLOOKUP(FraudData[[#This Row],[device_trust_score]],DeviceRules[Device Min],DeviceRules[Risk Points],,-1)</f>
        <v>0</v>
      </c>
      <c r="P1488">
        <f>_xlfn.XLOOKUP(FraudData[[#This Row],[velocity_last_24h]],VelocityRules[Velocity Min],VelocityRules[Risk Points],,-1)</f>
        <v>0</v>
      </c>
      <c r="Q1488">
        <f>_xlfn.XLOOKUP(FraudData[[#This Row],[merchant_category]],MerchantRules[Merchant Category],MerchantRules[Risk Points],0)</f>
        <v>0</v>
      </c>
      <c r="R1488">
        <f>SUM(FraudData[[#This Row],[Amount Risk]:[Merchant Risk]])</f>
        <v>1</v>
      </c>
      <c r="S1488" t="str" cm="1">
        <f t="array" ref="S1488">_xlfn.IFS(FraudData[[#This Row],[Fraud Risk Score]]&gt;=8,"High Risk",FraudData[[#This Row],[Fraud Risk Score]]&gt;=6,"Medium Risk",TRUE,"Low Risk")</f>
        <v>Low Risk</v>
      </c>
    </row>
    <row r="1489" spans="1:19">
      <c r="A1489">
        <v>1488</v>
      </c>
      <c r="B1489">
        <v>214.02</v>
      </c>
      <c r="C1489">
        <v>13</v>
      </c>
      <c r="D1489" t="s">
        <v>50</v>
      </c>
      <c r="E1489">
        <v>1</v>
      </c>
      <c r="F1489">
        <v>0</v>
      </c>
      <c r="G1489">
        <v>37</v>
      </c>
      <c r="H1489">
        <v>2</v>
      </c>
      <c r="I1489">
        <v>54</v>
      </c>
      <c r="J1489">
        <v>0</v>
      </c>
      <c r="K1489">
        <f>_xlfn.XLOOKUP(FraudData[[#This Row],[amount]],AmountRules[Amount Min],AmountRules[Risk Points],,-1)</f>
        <v>0</v>
      </c>
      <c r="L1489">
        <f>_xlfn.XLOOKUP(FraudData[[#This Row],[transaction_hour]],TimeRules[Hour Min],TimeRules[Risk Points],,-1)</f>
        <v>0</v>
      </c>
      <c r="M1489">
        <f>_xlfn.XLOOKUP(FraudData[[#This Row],[foreign_transaction]],ForeignRules[Foreign Transaction],ForeignRules[Risk Points],0)</f>
        <v>3</v>
      </c>
      <c r="N1489">
        <f>_xlfn.XLOOKUP(FraudData[[#This Row],[location_mismatch]],Table10[Location Mismatch],Table10[Risk Points],0)</f>
        <v>0</v>
      </c>
      <c r="O1489">
        <f>_xlfn.XLOOKUP(FraudData[[#This Row],[device_trust_score]],DeviceRules[Device Min],DeviceRules[Risk Points],,-1)</f>
        <v>2</v>
      </c>
      <c r="P1489">
        <f>_xlfn.XLOOKUP(FraudData[[#This Row],[velocity_last_24h]],VelocityRules[Velocity Min],VelocityRules[Risk Points],,-1)</f>
        <v>0</v>
      </c>
      <c r="Q1489">
        <f>_xlfn.XLOOKUP(FraudData[[#This Row],[merchant_category]],MerchantRules[Merchant Category],MerchantRules[Risk Points],0)</f>
        <v>0</v>
      </c>
      <c r="R1489">
        <f>SUM(FraudData[[#This Row],[Amount Risk]:[Merchant Risk]])</f>
        <v>5</v>
      </c>
      <c r="S1489" t="str" cm="1">
        <f t="array" ref="S1489">_xlfn.IFS(FraudData[[#This Row],[Fraud Risk Score]]&gt;=8,"High Risk",FraudData[[#This Row],[Fraud Risk Score]]&gt;=6,"Medium Risk",TRUE,"Low Risk")</f>
        <v>Low Risk</v>
      </c>
    </row>
    <row r="1490" spans="1:19">
      <c r="A1490">
        <v>1489</v>
      </c>
      <c r="B1490">
        <v>88.55</v>
      </c>
      <c r="C1490">
        <v>19</v>
      </c>
      <c r="D1490" t="s">
        <v>49</v>
      </c>
      <c r="E1490">
        <v>1</v>
      </c>
      <c r="F1490">
        <v>0</v>
      </c>
      <c r="G1490">
        <v>83</v>
      </c>
      <c r="H1490">
        <v>1</v>
      </c>
      <c r="I1490">
        <v>33</v>
      </c>
      <c r="J1490">
        <v>0</v>
      </c>
      <c r="K1490">
        <f>_xlfn.XLOOKUP(FraudData[[#This Row],[amount]],AmountRules[Amount Min],AmountRules[Risk Points],,-1)</f>
        <v>0</v>
      </c>
      <c r="L1490">
        <f>_xlfn.XLOOKUP(FraudData[[#This Row],[transaction_hour]],TimeRules[Hour Min],TimeRules[Risk Points],,-1)</f>
        <v>0</v>
      </c>
      <c r="M1490">
        <f>_xlfn.XLOOKUP(FraudData[[#This Row],[foreign_transaction]],ForeignRules[Foreign Transaction],ForeignRules[Risk Points],0)</f>
        <v>3</v>
      </c>
      <c r="N1490">
        <f>_xlfn.XLOOKUP(FraudData[[#This Row],[location_mismatch]],Table10[Location Mismatch],Table10[Risk Points],0)</f>
        <v>0</v>
      </c>
      <c r="O1490">
        <f>_xlfn.XLOOKUP(FraudData[[#This Row],[device_trust_score]],DeviceRules[Device Min],DeviceRules[Risk Points],,-1)</f>
        <v>0</v>
      </c>
      <c r="P1490">
        <f>_xlfn.XLOOKUP(FraudData[[#This Row],[velocity_last_24h]],VelocityRules[Velocity Min],VelocityRules[Risk Points],,-1)</f>
        <v>0</v>
      </c>
      <c r="Q1490">
        <f>_xlfn.XLOOKUP(FraudData[[#This Row],[merchant_category]],MerchantRules[Merchant Category],MerchantRules[Risk Points],0)</f>
        <v>1</v>
      </c>
      <c r="R1490">
        <f>SUM(FraudData[[#This Row],[Amount Risk]:[Merchant Risk]])</f>
        <v>4</v>
      </c>
      <c r="S1490" t="str" cm="1">
        <f t="array" ref="S1490">_xlfn.IFS(FraudData[[#This Row],[Fraud Risk Score]]&gt;=8,"High Risk",FraudData[[#This Row],[Fraud Risk Score]]&gt;=6,"Medium Risk",TRUE,"Low Risk")</f>
        <v>Low Risk</v>
      </c>
    </row>
    <row r="1491" spans="1:19">
      <c r="A1491">
        <v>1490</v>
      </c>
      <c r="B1491">
        <v>107.18</v>
      </c>
      <c r="C1491">
        <v>3</v>
      </c>
      <c r="D1491" t="s">
        <v>50</v>
      </c>
      <c r="E1491">
        <v>0</v>
      </c>
      <c r="F1491">
        <v>0</v>
      </c>
      <c r="G1491">
        <v>52</v>
      </c>
      <c r="H1491">
        <v>2</v>
      </c>
      <c r="I1491">
        <v>31</v>
      </c>
      <c r="J1491">
        <v>0</v>
      </c>
      <c r="K1491">
        <f>_xlfn.XLOOKUP(FraudData[[#This Row],[amount]],AmountRules[Amount Min],AmountRules[Risk Points],,-1)</f>
        <v>0</v>
      </c>
      <c r="L1491">
        <f>_xlfn.XLOOKUP(FraudData[[#This Row],[transaction_hour]],TimeRules[Hour Min],TimeRules[Risk Points],,-1)</f>
        <v>3</v>
      </c>
      <c r="M1491">
        <f>_xlfn.XLOOKUP(FraudData[[#This Row],[foreign_transaction]],ForeignRules[Foreign Transaction],ForeignRules[Risk Points],0)</f>
        <v>0</v>
      </c>
      <c r="N1491">
        <f>_xlfn.XLOOKUP(FraudData[[#This Row],[location_mismatch]],Table10[Location Mismatch],Table10[Risk Points],0)</f>
        <v>0</v>
      </c>
      <c r="O1491">
        <f>_xlfn.XLOOKUP(FraudData[[#This Row],[device_trust_score]],DeviceRules[Device Min],DeviceRules[Risk Points],,-1)</f>
        <v>1</v>
      </c>
      <c r="P1491">
        <f>_xlfn.XLOOKUP(FraudData[[#This Row],[velocity_last_24h]],VelocityRules[Velocity Min],VelocityRules[Risk Points],,-1)</f>
        <v>0</v>
      </c>
      <c r="Q1491">
        <f>_xlfn.XLOOKUP(FraudData[[#This Row],[merchant_category]],MerchantRules[Merchant Category],MerchantRules[Risk Points],0)</f>
        <v>0</v>
      </c>
      <c r="R1491">
        <f>SUM(FraudData[[#This Row],[Amount Risk]:[Merchant Risk]])</f>
        <v>4</v>
      </c>
      <c r="S1491" t="str" cm="1">
        <f t="array" ref="S1491">_xlfn.IFS(FraudData[[#This Row],[Fraud Risk Score]]&gt;=8,"High Risk",FraudData[[#This Row],[Fraud Risk Score]]&gt;=6,"Medium Risk",TRUE,"Low Risk")</f>
        <v>Low Risk</v>
      </c>
    </row>
    <row r="1492" spans="1:19">
      <c r="A1492">
        <v>1491</v>
      </c>
      <c r="B1492">
        <v>48.82</v>
      </c>
      <c r="C1492">
        <v>13</v>
      </c>
      <c r="D1492" t="s">
        <v>46</v>
      </c>
      <c r="E1492">
        <v>0</v>
      </c>
      <c r="F1492">
        <v>0</v>
      </c>
      <c r="G1492">
        <v>30</v>
      </c>
      <c r="H1492">
        <v>4</v>
      </c>
      <c r="I1492">
        <v>31</v>
      </c>
      <c r="J1492">
        <v>0</v>
      </c>
      <c r="K1492">
        <f>_xlfn.XLOOKUP(FraudData[[#This Row],[amount]],AmountRules[Amount Min],AmountRules[Risk Points],,-1)</f>
        <v>0</v>
      </c>
      <c r="L1492">
        <f>_xlfn.XLOOKUP(FraudData[[#This Row],[transaction_hour]],TimeRules[Hour Min],TimeRules[Risk Points],,-1)</f>
        <v>0</v>
      </c>
      <c r="M1492">
        <f>_xlfn.XLOOKUP(FraudData[[#This Row],[foreign_transaction]],ForeignRules[Foreign Transaction],ForeignRules[Risk Points],0)</f>
        <v>0</v>
      </c>
      <c r="N1492">
        <f>_xlfn.XLOOKUP(FraudData[[#This Row],[location_mismatch]],Table10[Location Mismatch],Table10[Risk Points],0)</f>
        <v>0</v>
      </c>
      <c r="O1492">
        <f>_xlfn.XLOOKUP(FraudData[[#This Row],[device_trust_score]],DeviceRules[Device Min],DeviceRules[Risk Points],,-1)</f>
        <v>2</v>
      </c>
      <c r="P1492">
        <f>_xlfn.XLOOKUP(FraudData[[#This Row],[velocity_last_24h]],VelocityRules[Velocity Min],VelocityRules[Risk Points],,-1)</f>
        <v>0</v>
      </c>
      <c r="Q1492">
        <f>_xlfn.XLOOKUP(FraudData[[#This Row],[merchant_category]],MerchantRules[Merchant Category],MerchantRules[Risk Points],0)</f>
        <v>0</v>
      </c>
      <c r="R1492">
        <f>SUM(FraudData[[#This Row],[Amount Risk]:[Merchant Risk]])</f>
        <v>2</v>
      </c>
      <c r="S1492" t="str" cm="1">
        <f t="array" ref="S1492">_xlfn.IFS(FraudData[[#This Row],[Fraud Risk Score]]&gt;=8,"High Risk",FraudData[[#This Row],[Fraud Risk Score]]&gt;=6,"Medium Risk",TRUE,"Low Risk")</f>
        <v>Low Risk</v>
      </c>
    </row>
    <row r="1493" spans="1:19">
      <c r="A1493">
        <v>1492</v>
      </c>
      <c r="B1493">
        <v>84.1</v>
      </c>
      <c r="C1493">
        <v>3</v>
      </c>
      <c r="D1493" t="s">
        <v>48</v>
      </c>
      <c r="E1493">
        <v>0</v>
      </c>
      <c r="F1493">
        <v>0</v>
      </c>
      <c r="G1493">
        <v>85</v>
      </c>
      <c r="H1493">
        <v>3</v>
      </c>
      <c r="I1493">
        <v>21</v>
      </c>
      <c r="J1493">
        <v>0</v>
      </c>
      <c r="K1493">
        <f>_xlfn.XLOOKUP(FraudData[[#This Row],[amount]],AmountRules[Amount Min],AmountRules[Risk Points],,-1)</f>
        <v>0</v>
      </c>
      <c r="L1493">
        <f>_xlfn.XLOOKUP(FraudData[[#This Row],[transaction_hour]],TimeRules[Hour Min],TimeRules[Risk Points],,-1)</f>
        <v>3</v>
      </c>
      <c r="M1493">
        <f>_xlfn.XLOOKUP(FraudData[[#This Row],[foreign_transaction]],ForeignRules[Foreign Transaction],ForeignRules[Risk Points],0)</f>
        <v>0</v>
      </c>
      <c r="N1493">
        <f>_xlfn.XLOOKUP(FraudData[[#This Row],[location_mismatch]],Table10[Location Mismatch],Table10[Risk Points],0)</f>
        <v>0</v>
      </c>
      <c r="O1493">
        <f>_xlfn.XLOOKUP(FraudData[[#This Row],[device_trust_score]],DeviceRules[Device Min],DeviceRules[Risk Points],,-1)</f>
        <v>0</v>
      </c>
      <c r="P1493">
        <f>_xlfn.XLOOKUP(FraudData[[#This Row],[velocity_last_24h]],VelocityRules[Velocity Min],VelocityRules[Risk Points],,-1)</f>
        <v>0</v>
      </c>
      <c r="Q1493">
        <f>_xlfn.XLOOKUP(FraudData[[#This Row],[merchant_category]],MerchantRules[Merchant Category],MerchantRules[Risk Points],0)</f>
        <v>0</v>
      </c>
      <c r="R1493">
        <f>SUM(FraudData[[#This Row],[Amount Risk]:[Merchant Risk]])</f>
        <v>3</v>
      </c>
      <c r="S1493" t="str" cm="1">
        <f t="array" ref="S1493">_xlfn.IFS(FraudData[[#This Row],[Fraud Risk Score]]&gt;=8,"High Risk",FraudData[[#This Row],[Fraud Risk Score]]&gt;=6,"Medium Risk",TRUE,"Low Risk")</f>
        <v>Low Risk</v>
      </c>
    </row>
    <row r="1494" spans="1:19">
      <c r="A1494">
        <v>1493</v>
      </c>
      <c r="B1494">
        <v>46.41</v>
      </c>
      <c r="C1494">
        <v>5</v>
      </c>
      <c r="D1494" t="s">
        <v>48</v>
      </c>
      <c r="E1494">
        <v>0</v>
      </c>
      <c r="F1494">
        <v>0</v>
      </c>
      <c r="G1494">
        <v>85</v>
      </c>
      <c r="H1494">
        <v>1</v>
      </c>
      <c r="I1494">
        <v>31</v>
      </c>
      <c r="J1494">
        <v>0</v>
      </c>
      <c r="K1494">
        <f>_xlfn.XLOOKUP(FraudData[[#This Row],[amount]],AmountRules[Amount Min],AmountRules[Risk Points],,-1)</f>
        <v>0</v>
      </c>
      <c r="L1494">
        <f>_xlfn.XLOOKUP(FraudData[[#This Row],[transaction_hour]],TimeRules[Hour Min],TimeRules[Risk Points],,-1)</f>
        <v>0</v>
      </c>
      <c r="M1494">
        <f>_xlfn.XLOOKUP(FraudData[[#This Row],[foreign_transaction]],ForeignRules[Foreign Transaction],ForeignRules[Risk Points],0)</f>
        <v>0</v>
      </c>
      <c r="N1494">
        <f>_xlfn.XLOOKUP(FraudData[[#This Row],[location_mismatch]],Table10[Location Mismatch],Table10[Risk Points],0)</f>
        <v>0</v>
      </c>
      <c r="O1494">
        <f>_xlfn.XLOOKUP(FraudData[[#This Row],[device_trust_score]],DeviceRules[Device Min],DeviceRules[Risk Points],,-1)</f>
        <v>0</v>
      </c>
      <c r="P1494">
        <f>_xlfn.XLOOKUP(FraudData[[#This Row],[velocity_last_24h]],VelocityRules[Velocity Min],VelocityRules[Risk Points],,-1)</f>
        <v>0</v>
      </c>
      <c r="Q1494">
        <f>_xlfn.XLOOKUP(FraudData[[#This Row],[merchant_category]],MerchantRules[Merchant Category],MerchantRules[Risk Points],0)</f>
        <v>0</v>
      </c>
      <c r="R1494">
        <f>SUM(FraudData[[#This Row],[Amount Risk]:[Merchant Risk]])</f>
        <v>0</v>
      </c>
      <c r="S1494" t="str" cm="1">
        <f t="array" ref="S1494">_xlfn.IFS(FraudData[[#This Row],[Fraud Risk Score]]&gt;=8,"High Risk",FraudData[[#This Row],[Fraud Risk Score]]&gt;=6,"Medium Risk",TRUE,"Low Risk")</f>
        <v>Low Risk</v>
      </c>
    </row>
    <row r="1495" spans="1:19">
      <c r="A1495">
        <v>1494</v>
      </c>
      <c r="B1495">
        <v>13.68</v>
      </c>
      <c r="C1495">
        <v>8</v>
      </c>
      <c r="D1495" t="s">
        <v>50</v>
      </c>
      <c r="E1495">
        <v>0</v>
      </c>
      <c r="F1495">
        <v>1</v>
      </c>
      <c r="G1495">
        <v>69</v>
      </c>
      <c r="H1495">
        <v>3</v>
      </c>
      <c r="I1495">
        <v>18</v>
      </c>
      <c r="J1495">
        <v>0</v>
      </c>
      <c r="K1495">
        <f>_xlfn.XLOOKUP(FraudData[[#This Row],[amount]],AmountRules[Amount Min],AmountRules[Risk Points],,-1)</f>
        <v>0</v>
      </c>
      <c r="L1495">
        <f>_xlfn.XLOOKUP(FraudData[[#This Row],[transaction_hour]],TimeRules[Hour Min],TimeRules[Risk Points],,-1)</f>
        <v>0</v>
      </c>
      <c r="M1495">
        <f>_xlfn.XLOOKUP(FraudData[[#This Row],[foreign_transaction]],ForeignRules[Foreign Transaction],ForeignRules[Risk Points],0)</f>
        <v>0</v>
      </c>
      <c r="N1495">
        <f>_xlfn.XLOOKUP(FraudData[[#This Row],[location_mismatch]],Table10[Location Mismatch],Table10[Risk Points],0)</f>
        <v>3</v>
      </c>
      <c r="O1495">
        <f>_xlfn.XLOOKUP(FraudData[[#This Row],[device_trust_score]],DeviceRules[Device Min],DeviceRules[Risk Points],,-1)</f>
        <v>1</v>
      </c>
      <c r="P1495">
        <f>_xlfn.XLOOKUP(FraudData[[#This Row],[velocity_last_24h]],VelocityRules[Velocity Min],VelocityRules[Risk Points],,-1)</f>
        <v>0</v>
      </c>
      <c r="Q1495">
        <f>_xlfn.XLOOKUP(FraudData[[#This Row],[merchant_category]],MerchantRules[Merchant Category],MerchantRules[Risk Points],0)</f>
        <v>0</v>
      </c>
      <c r="R1495">
        <f>SUM(FraudData[[#This Row],[Amount Risk]:[Merchant Risk]])</f>
        <v>4</v>
      </c>
      <c r="S1495" t="str" cm="1">
        <f t="array" ref="S1495">_xlfn.IFS(FraudData[[#This Row],[Fraud Risk Score]]&gt;=8,"High Risk",FraudData[[#This Row],[Fraud Risk Score]]&gt;=6,"Medium Risk",TRUE,"Low Risk")</f>
        <v>Low Risk</v>
      </c>
    </row>
    <row r="1496" spans="1:19">
      <c r="A1496">
        <v>1495</v>
      </c>
      <c r="B1496">
        <v>166.49</v>
      </c>
      <c r="C1496">
        <v>20</v>
      </c>
      <c r="D1496" t="s">
        <v>47</v>
      </c>
      <c r="E1496">
        <v>0</v>
      </c>
      <c r="F1496">
        <v>1</v>
      </c>
      <c r="G1496">
        <v>36</v>
      </c>
      <c r="H1496">
        <v>2</v>
      </c>
      <c r="I1496">
        <v>50</v>
      </c>
      <c r="J1496">
        <v>0</v>
      </c>
      <c r="K1496">
        <f>_xlfn.XLOOKUP(FraudData[[#This Row],[amount]],AmountRules[Amount Min],AmountRules[Risk Points],,-1)</f>
        <v>0</v>
      </c>
      <c r="L1496">
        <f>_xlfn.XLOOKUP(FraudData[[#This Row],[transaction_hour]],TimeRules[Hour Min],TimeRules[Risk Points],,-1)</f>
        <v>0</v>
      </c>
      <c r="M1496">
        <f>_xlfn.XLOOKUP(FraudData[[#This Row],[foreign_transaction]],ForeignRules[Foreign Transaction],ForeignRules[Risk Points],0)</f>
        <v>0</v>
      </c>
      <c r="N1496">
        <f>_xlfn.XLOOKUP(FraudData[[#This Row],[location_mismatch]],Table10[Location Mismatch],Table10[Risk Points],0)</f>
        <v>3</v>
      </c>
      <c r="O1496">
        <f>_xlfn.XLOOKUP(FraudData[[#This Row],[device_trust_score]],DeviceRules[Device Min],DeviceRules[Risk Points],,-1)</f>
        <v>2</v>
      </c>
      <c r="P1496">
        <f>_xlfn.XLOOKUP(FraudData[[#This Row],[velocity_last_24h]],VelocityRules[Velocity Min],VelocityRules[Risk Points],,-1)</f>
        <v>0</v>
      </c>
      <c r="Q1496">
        <f>_xlfn.XLOOKUP(FraudData[[#This Row],[merchant_category]],MerchantRules[Merchant Category],MerchantRules[Risk Points],0)</f>
        <v>0</v>
      </c>
      <c r="R1496">
        <f>SUM(FraudData[[#This Row],[Amount Risk]:[Merchant Risk]])</f>
        <v>5</v>
      </c>
      <c r="S1496" t="str" cm="1">
        <f t="array" ref="S1496">_xlfn.IFS(FraudData[[#This Row],[Fraud Risk Score]]&gt;=8,"High Risk",FraudData[[#This Row],[Fraud Risk Score]]&gt;=6,"Medium Risk",TRUE,"Low Risk")</f>
        <v>Low Risk</v>
      </c>
    </row>
    <row r="1497" spans="1:19">
      <c r="A1497">
        <v>1496</v>
      </c>
      <c r="B1497">
        <v>198.59</v>
      </c>
      <c r="C1497">
        <v>11</v>
      </c>
      <c r="D1497" t="s">
        <v>50</v>
      </c>
      <c r="E1497">
        <v>0</v>
      </c>
      <c r="F1497">
        <v>0</v>
      </c>
      <c r="G1497">
        <v>59</v>
      </c>
      <c r="H1497">
        <v>8</v>
      </c>
      <c r="I1497">
        <v>25</v>
      </c>
      <c r="J1497">
        <v>0</v>
      </c>
      <c r="K1497">
        <f>_xlfn.XLOOKUP(FraudData[[#This Row],[amount]],AmountRules[Amount Min],AmountRules[Risk Points],,-1)</f>
        <v>0</v>
      </c>
      <c r="L1497">
        <f>_xlfn.XLOOKUP(FraudData[[#This Row],[transaction_hour]],TimeRules[Hour Min],TimeRules[Risk Points],,-1)</f>
        <v>0</v>
      </c>
      <c r="M1497">
        <f>_xlfn.XLOOKUP(FraudData[[#This Row],[foreign_transaction]],ForeignRules[Foreign Transaction],ForeignRules[Risk Points],0)</f>
        <v>0</v>
      </c>
      <c r="N1497">
        <f>_xlfn.XLOOKUP(FraudData[[#This Row],[location_mismatch]],Table10[Location Mismatch],Table10[Risk Points],0)</f>
        <v>0</v>
      </c>
      <c r="O1497">
        <f>_xlfn.XLOOKUP(FraudData[[#This Row],[device_trust_score]],DeviceRules[Device Min],DeviceRules[Risk Points],,-1)</f>
        <v>1</v>
      </c>
      <c r="P1497">
        <f>_xlfn.XLOOKUP(FraudData[[#This Row],[velocity_last_24h]],VelocityRules[Velocity Min],VelocityRules[Risk Points],,-1)</f>
        <v>2</v>
      </c>
      <c r="Q1497">
        <f>_xlfn.XLOOKUP(FraudData[[#This Row],[merchant_category]],MerchantRules[Merchant Category],MerchantRules[Risk Points],0)</f>
        <v>0</v>
      </c>
      <c r="R1497">
        <f>SUM(FraudData[[#This Row],[Amount Risk]:[Merchant Risk]])</f>
        <v>3</v>
      </c>
      <c r="S1497" t="str" cm="1">
        <f t="array" ref="S1497">_xlfn.IFS(FraudData[[#This Row],[Fraud Risk Score]]&gt;=8,"High Risk",FraudData[[#This Row],[Fraud Risk Score]]&gt;=6,"Medium Risk",TRUE,"Low Risk")</f>
        <v>Low Risk</v>
      </c>
    </row>
    <row r="1498" spans="1:19">
      <c r="A1498">
        <v>1497</v>
      </c>
      <c r="B1498">
        <v>173.92</v>
      </c>
      <c r="C1498">
        <v>7</v>
      </c>
      <c r="D1498" t="s">
        <v>47</v>
      </c>
      <c r="E1498">
        <v>0</v>
      </c>
      <c r="F1498">
        <v>0</v>
      </c>
      <c r="G1498">
        <v>86</v>
      </c>
      <c r="H1498">
        <v>6</v>
      </c>
      <c r="I1498">
        <v>44</v>
      </c>
      <c r="J1498">
        <v>0</v>
      </c>
      <c r="K1498">
        <f>_xlfn.XLOOKUP(FraudData[[#This Row],[amount]],AmountRules[Amount Min],AmountRules[Risk Points],,-1)</f>
        <v>0</v>
      </c>
      <c r="L1498">
        <f>_xlfn.XLOOKUP(FraudData[[#This Row],[transaction_hour]],TimeRules[Hour Min],TimeRules[Risk Points],,-1)</f>
        <v>0</v>
      </c>
      <c r="M1498">
        <f>_xlfn.XLOOKUP(FraudData[[#This Row],[foreign_transaction]],ForeignRules[Foreign Transaction],ForeignRules[Risk Points],0)</f>
        <v>0</v>
      </c>
      <c r="N1498">
        <f>_xlfn.XLOOKUP(FraudData[[#This Row],[location_mismatch]],Table10[Location Mismatch],Table10[Risk Points],0)</f>
        <v>0</v>
      </c>
      <c r="O1498">
        <f>_xlfn.XLOOKUP(FraudData[[#This Row],[device_trust_score]],DeviceRules[Device Min],DeviceRules[Risk Points],,-1)</f>
        <v>0</v>
      </c>
      <c r="P1498">
        <f>_xlfn.XLOOKUP(FraudData[[#This Row],[velocity_last_24h]],VelocityRules[Velocity Min],VelocityRules[Risk Points],,-1)</f>
        <v>3</v>
      </c>
      <c r="Q1498">
        <f>_xlfn.XLOOKUP(FraudData[[#This Row],[merchant_category]],MerchantRules[Merchant Category],MerchantRules[Risk Points],0)</f>
        <v>0</v>
      </c>
      <c r="R1498">
        <f>SUM(FraudData[[#This Row],[Amount Risk]:[Merchant Risk]])</f>
        <v>3</v>
      </c>
      <c r="S1498" t="str" cm="1">
        <f t="array" ref="S1498">_xlfn.IFS(FraudData[[#This Row],[Fraud Risk Score]]&gt;=8,"High Risk",FraudData[[#This Row],[Fraud Risk Score]]&gt;=6,"Medium Risk",TRUE,"Low Risk")</f>
        <v>Low Risk</v>
      </c>
    </row>
    <row r="1499" spans="1:19">
      <c r="A1499">
        <v>1498</v>
      </c>
      <c r="B1499">
        <v>112.08</v>
      </c>
      <c r="C1499">
        <v>23</v>
      </c>
      <c r="D1499" t="s">
        <v>50</v>
      </c>
      <c r="E1499">
        <v>1</v>
      </c>
      <c r="F1499">
        <v>0</v>
      </c>
      <c r="G1499">
        <v>29</v>
      </c>
      <c r="H1499">
        <v>1</v>
      </c>
      <c r="I1499">
        <v>50</v>
      </c>
      <c r="J1499">
        <v>0</v>
      </c>
      <c r="K1499">
        <f>_xlfn.XLOOKUP(FraudData[[#This Row],[amount]],AmountRules[Amount Min],AmountRules[Risk Points],,-1)</f>
        <v>0</v>
      </c>
      <c r="L1499">
        <f>_xlfn.XLOOKUP(FraudData[[#This Row],[transaction_hour]],TimeRules[Hour Min],TimeRules[Risk Points],,-1)</f>
        <v>1</v>
      </c>
      <c r="M1499">
        <f>_xlfn.XLOOKUP(FraudData[[#This Row],[foreign_transaction]],ForeignRules[Foreign Transaction],ForeignRules[Risk Points],0)</f>
        <v>3</v>
      </c>
      <c r="N1499">
        <f>_xlfn.XLOOKUP(FraudData[[#This Row],[location_mismatch]],Table10[Location Mismatch],Table10[Risk Points],0)</f>
        <v>0</v>
      </c>
      <c r="O1499">
        <f>_xlfn.XLOOKUP(FraudData[[#This Row],[device_trust_score]],DeviceRules[Device Min],DeviceRules[Risk Points],,-1)</f>
        <v>3</v>
      </c>
      <c r="P1499">
        <f>_xlfn.XLOOKUP(FraudData[[#This Row],[velocity_last_24h]],VelocityRules[Velocity Min],VelocityRules[Risk Points],,-1)</f>
        <v>0</v>
      </c>
      <c r="Q1499">
        <f>_xlfn.XLOOKUP(FraudData[[#This Row],[merchant_category]],MerchantRules[Merchant Category],MerchantRules[Risk Points],0)</f>
        <v>0</v>
      </c>
      <c r="R1499">
        <f>SUM(FraudData[[#This Row],[Amount Risk]:[Merchant Risk]])</f>
        <v>7</v>
      </c>
      <c r="S1499" t="str" cm="1">
        <f t="array" ref="S1499">_xlfn.IFS(FraudData[[#This Row],[Fraud Risk Score]]&gt;=8,"High Risk",FraudData[[#This Row],[Fraud Risk Score]]&gt;=6,"Medium Risk",TRUE,"Low Risk")</f>
        <v>Medium Risk</v>
      </c>
    </row>
    <row r="1500" spans="1:19">
      <c r="A1500">
        <v>1499</v>
      </c>
      <c r="B1500">
        <v>85.98</v>
      </c>
      <c r="C1500">
        <v>3</v>
      </c>
      <c r="D1500" t="s">
        <v>47</v>
      </c>
      <c r="E1500">
        <v>0</v>
      </c>
      <c r="F1500">
        <v>0</v>
      </c>
      <c r="G1500">
        <v>90</v>
      </c>
      <c r="H1500">
        <v>2</v>
      </c>
      <c r="I1500">
        <v>47</v>
      </c>
      <c r="J1500">
        <v>0</v>
      </c>
      <c r="K1500">
        <f>_xlfn.XLOOKUP(FraudData[[#This Row],[amount]],AmountRules[Amount Min],AmountRules[Risk Points],,-1)</f>
        <v>0</v>
      </c>
      <c r="L1500">
        <f>_xlfn.XLOOKUP(FraudData[[#This Row],[transaction_hour]],TimeRules[Hour Min],TimeRules[Risk Points],,-1)</f>
        <v>3</v>
      </c>
      <c r="M1500">
        <f>_xlfn.XLOOKUP(FraudData[[#This Row],[foreign_transaction]],ForeignRules[Foreign Transaction],ForeignRules[Risk Points],0)</f>
        <v>0</v>
      </c>
      <c r="N1500">
        <f>_xlfn.XLOOKUP(FraudData[[#This Row],[location_mismatch]],Table10[Location Mismatch],Table10[Risk Points],0)</f>
        <v>0</v>
      </c>
      <c r="O1500">
        <f>_xlfn.XLOOKUP(FraudData[[#This Row],[device_trust_score]],DeviceRules[Device Min],DeviceRules[Risk Points],,-1)</f>
        <v>0</v>
      </c>
      <c r="P1500">
        <f>_xlfn.XLOOKUP(FraudData[[#This Row],[velocity_last_24h]],VelocityRules[Velocity Min],VelocityRules[Risk Points],,-1)</f>
        <v>0</v>
      </c>
      <c r="Q1500">
        <f>_xlfn.XLOOKUP(FraudData[[#This Row],[merchant_category]],MerchantRules[Merchant Category],MerchantRules[Risk Points],0)</f>
        <v>0</v>
      </c>
      <c r="R1500">
        <f>SUM(FraudData[[#This Row],[Amount Risk]:[Merchant Risk]])</f>
        <v>3</v>
      </c>
      <c r="S1500" t="str" cm="1">
        <f t="array" ref="S1500">_xlfn.IFS(FraudData[[#This Row],[Fraud Risk Score]]&gt;=8,"High Risk",FraudData[[#This Row],[Fraud Risk Score]]&gt;=6,"Medium Risk",TRUE,"Low Risk")</f>
        <v>Low Risk</v>
      </c>
    </row>
    <row r="1501" spans="1:19">
      <c r="A1501">
        <v>1500</v>
      </c>
      <c r="B1501">
        <v>358.24</v>
      </c>
      <c r="C1501">
        <v>4</v>
      </c>
      <c r="D1501" t="s">
        <v>47</v>
      </c>
      <c r="E1501">
        <v>0</v>
      </c>
      <c r="F1501">
        <v>0</v>
      </c>
      <c r="G1501">
        <v>99</v>
      </c>
      <c r="H1501">
        <v>1</v>
      </c>
      <c r="I1501">
        <v>37</v>
      </c>
      <c r="J1501">
        <v>0</v>
      </c>
      <c r="K1501">
        <f>_xlfn.XLOOKUP(FraudData[[#This Row],[amount]],AmountRules[Amount Min],AmountRules[Risk Points],,-1)</f>
        <v>0</v>
      </c>
      <c r="L1501">
        <f>_xlfn.XLOOKUP(FraudData[[#This Row],[transaction_hour]],TimeRules[Hour Min],TimeRules[Risk Points],,-1)</f>
        <v>0</v>
      </c>
      <c r="M1501">
        <f>_xlfn.XLOOKUP(FraudData[[#This Row],[foreign_transaction]],ForeignRules[Foreign Transaction],ForeignRules[Risk Points],0)</f>
        <v>0</v>
      </c>
      <c r="N1501">
        <f>_xlfn.XLOOKUP(FraudData[[#This Row],[location_mismatch]],Table10[Location Mismatch],Table10[Risk Points],0)</f>
        <v>0</v>
      </c>
      <c r="O1501">
        <f>_xlfn.XLOOKUP(FraudData[[#This Row],[device_trust_score]],DeviceRules[Device Min],DeviceRules[Risk Points],,-1)</f>
        <v>0</v>
      </c>
      <c r="P1501">
        <f>_xlfn.XLOOKUP(FraudData[[#This Row],[velocity_last_24h]],VelocityRules[Velocity Min],VelocityRules[Risk Points],,-1)</f>
        <v>0</v>
      </c>
      <c r="Q1501">
        <f>_xlfn.XLOOKUP(FraudData[[#This Row],[merchant_category]],MerchantRules[Merchant Category],MerchantRules[Risk Points],0)</f>
        <v>0</v>
      </c>
      <c r="R1501">
        <f>SUM(FraudData[[#This Row],[Amount Risk]:[Merchant Risk]])</f>
        <v>0</v>
      </c>
      <c r="S1501" t="str" cm="1">
        <f t="array" ref="S1501">_xlfn.IFS(FraudData[[#This Row],[Fraud Risk Score]]&gt;=8,"High Risk",FraudData[[#This Row],[Fraud Risk Score]]&gt;=6,"Medium Risk",TRUE,"Low Risk")</f>
        <v>Low Risk</v>
      </c>
    </row>
    <row r="1502" spans="1:19">
      <c r="A1502">
        <v>1501</v>
      </c>
      <c r="B1502">
        <v>131.77000000000001</v>
      </c>
      <c r="C1502">
        <v>5</v>
      </c>
      <c r="D1502" t="s">
        <v>47</v>
      </c>
      <c r="E1502">
        <v>0</v>
      </c>
      <c r="F1502">
        <v>0</v>
      </c>
      <c r="G1502">
        <v>92</v>
      </c>
      <c r="H1502">
        <v>2</v>
      </c>
      <c r="I1502">
        <v>23</v>
      </c>
      <c r="J1502">
        <v>0</v>
      </c>
      <c r="K1502">
        <f>_xlfn.XLOOKUP(FraudData[[#This Row],[amount]],AmountRules[Amount Min],AmountRules[Risk Points],,-1)</f>
        <v>0</v>
      </c>
      <c r="L1502">
        <f>_xlfn.XLOOKUP(FraudData[[#This Row],[transaction_hour]],TimeRules[Hour Min],TimeRules[Risk Points],,-1)</f>
        <v>0</v>
      </c>
      <c r="M1502">
        <f>_xlfn.XLOOKUP(FraudData[[#This Row],[foreign_transaction]],ForeignRules[Foreign Transaction],ForeignRules[Risk Points],0)</f>
        <v>0</v>
      </c>
      <c r="N1502">
        <f>_xlfn.XLOOKUP(FraudData[[#This Row],[location_mismatch]],Table10[Location Mismatch],Table10[Risk Points],0)</f>
        <v>0</v>
      </c>
      <c r="O1502">
        <f>_xlfn.XLOOKUP(FraudData[[#This Row],[device_trust_score]],DeviceRules[Device Min],DeviceRules[Risk Points],,-1)</f>
        <v>0</v>
      </c>
      <c r="P1502">
        <f>_xlfn.XLOOKUP(FraudData[[#This Row],[velocity_last_24h]],VelocityRules[Velocity Min],VelocityRules[Risk Points],,-1)</f>
        <v>0</v>
      </c>
      <c r="Q1502">
        <f>_xlfn.XLOOKUP(FraudData[[#This Row],[merchant_category]],MerchantRules[Merchant Category],MerchantRules[Risk Points],0)</f>
        <v>0</v>
      </c>
      <c r="R1502">
        <f>SUM(FraudData[[#This Row],[Amount Risk]:[Merchant Risk]])</f>
        <v>0</v>
      </c>
      <c r="S1502" t="str" cm="1">
        <f t="array" ref="S1502">_xlfn.IFS(FraudData[[#This Row],[Fraud Risk Score]]&gt;=8,"High Risk",FraudData[[#This Row],[Fraud Risk Score]]&gt;=6,"Medium Risk",TRUE,"Low Risk")</f>
        <v>Low Risk</v>
      </c>
    </row>
    <row r="1503" spans="1:19">
      <c r="A1503">
        <v>1502</v>
      </c>
      <c r="B1503">
        <v>117.42</v>
      </c>
      <c r="C1503">
        <v>4</v>
      </c>
      <c r="D1503" t="s">
        <v>47</v>
      </c>
      <c r="E1503">
        <v>0</v>
      </c>
      <c r="F1503">
        <v>1</v>
      </c>
      <c r="G1503">
        <v>89</v>
      </c>
      <c r="H1503">
        <v>4</v>
      </c>
      <c r="I1503">
        <v>18</v>
      </c>
      <c r="J1503">
        <v>0</v>
      </c>
      <c r="K1503">
        <f>_xlfn.XLOOKUP(FraudData[[#This Row],[amount]],AmountRules[Amount Min],AmountRules[Risk Points],,-1)</f>
        <v>0</v>
      </c>
      <c r="L1503">
        <f>_xlfn.XLOOKUP(FraudData[[#This Row],[transaction_hour]],TimeRules[Hour Min],TimeRules[Risk Points],,-1)</f>
        <v>0</v>
      </c>
      <c r="M1503">
        <f>_xlfn.XLOOKUP(FraudData[[#This Row],[foreign_transaction]],ForeignRules[Foreign Transaction],ForeignRules[Risk Points],0)</f>
        <v>0</v>
      </c>
      <c r="N1503">
        <f>_xlfn.XLOOKUP(FraudData[[#This Row],[location_mismatch]],Table10[Location Mismatch],Table10[Risk Points],0)</f>
        <v>3</v>
      </c>
      <c r="O1503">
        <f>_xlfn.XLOOKUP(FraudData[[#This Row],[device_trust_score]],DeviceRules[Device Min],DeviceRules[Risk Points],,-1)</f>
        <v>0</v>
      </c>
      <c r="P1503">
        <f>_xlfn.XLOOKUP(FraudData[[#This Row],[velocity_last_24h]],VelocityRules[Velocity Min],VelocityRules[Risk Points],,-1)</f>
        <v>0</v>
      </c>
      <c r="Q1503">
        <f>_xlfn.XLOOKUP(FraudData[[#This Row],[merchant_category]],MerchantRules[Merchant Category],MerchantRules[Risk Points],0)</f>
        <v>0</v>
      </c>
      <c r="R1503">
        <f>SUM(FraudData[[#This Row],[Amount Risk]:[Merchant Risk]])</f>
        <v>3</v>
      </c>
      <c r="S1503" t="str" cm="1">
        <f t="array" ref="S1503">_xlfn.IFS(FraudData[[#This Row],[Fraud Risk Score]]&gt;=8,"High Risk",FraudData[[#This Row],[Fraud Risk Score]]&gt;=6,"Medium Risk",TRUE,"Low Risk")</f>
        <v>Low Risk</v>
      </c>
    </row>
    <row r="1504" spans="1:19">
      <c r="A1504">
        <v>1503</v>
      </c>
      <c r="B1504">
        <v>4.68</v>
      </c>
      <c r="C1504">
        <v>18</v>
      </c>
      <c r="D1504" t="s">
        <v>49</v>
      </c>
      <c r="E1504">
        <v>0</v>
      </c>
      <c r="F1504">
        <v>0</v>
      </c>
      <c r="G1504">
        <v>90</v>
      </c>
      <c r="H1504">
        <v>1</v>
      </c>
      <c r="I1504">
        <v>26</v>
      </c>
      <c r="J1504">
        <v>0</v>
      </c>
      <c r="K1504">
        <f>_xlfn.XLOOKUP(FraudData[[#This Row],[amount]],AmountRules[Amount Min],AmountRules[Risk Points],,-1)</f>
        <v>0</v>
      </c>
      <c r="L1504">
        <f>_xlfn.XLOOKUP(FraudData[[#This Row],[transaction_hour]],TimeRules[Hour Min],TimeRules[Risk Points],,-1)</f>
        <v>0</v>
      </c>
      <c r="M1504">
        <f>_xlfn.XLOOKUP(FraudData[[#This Row],[foreign_transaction]],ForeignRules[Foreign Transaction],ForeignRules[Risk Points],0)</f>
        <v>0</v>
      </c>
      <c r="N1504">
        <f>_xlfn.XLOOKUP(FraudData[[#This Row],[location_mismatch]],Table10[Location Mismatch],Table10[Risk Points],0)</f>
        <v>0</v>
      </c>
      <c r="O1504">
        <f>_xlfn.XLOOKUP(FraudData[[#This Row],[device_trust_score]],DeviceRules[Device Min],DeviceRules[Risk Points],,-1)</f>
        <v>0</v>
      </c>
      <c r="P1504">
        <f>_xlfn.XLOOKUP(FraudData[[#This Row],[velocity_last_24h]],VelocityRules[Velocity Min],VelocityRules[Risk Points],,-1)</f>
        <v>0</v>
      </c>
      <c r="Q1504">
        <f>_xlfn.XLOOKUP(FraudData[[#This Row],[merchant_category]],MerchantRules[Merchant Category],MerchantRules[Risk Points],0)</f>
        <v>1</v>
      </c>
      <c r="R1504">
        <f>SUM(FraudData[[#This Row],[Amount Risk]:[Merchant Risk]])</f>
        <v>1</v>
      </c>
      <c r="S1504" t="str" cm="1">
        <f t="array" ref="S1504">_xlfn.IFS(FraudData[[#This Row],[Fraud Risk Score]]&gt;=8,"High Risk",FraudData[[#This Row],[Fraud Risk Score]]&gt;=6,"Medium Risk",TRUE,"Low Risk")</f>
        <v>Low Risk</v>
      </c>
    </row>
    <row r="1505" spans="1:19">
      <c r="A1505">
        <v>1504</v>
      </c>
      <c r="B1505">
        <v>75.13</v>
      </c>
      <c r="C1505">
        <v>7</v>
      </c>
      <c r="D1505" t="s">
        <v>47</v>
      </c>
      <c r="E1505">
        <v>0</v>
      </c>
      <c r="F1505">
        <v>0</v>
      </c>
      <c r="G1505">
        <v>65</v>
      </c>
      <c r="H1505">
        <v>1</v>
      </c>
      <c r="I1505">
        <v>49</v>
      </c>
      <c r="J1505">
        <v>0</v>
      </c>
      <c r="K1505">
        <f>_xlfn.XLOOKUP(FraudData[[#This Row],[amount]],AmountRules[Amount Min],AmountRules[Risk Points],,-1)</f>
        <v>0</v>
      </c>
      <c r="L1505">
        <f>_xlfn.XLOOKUP(FraudData[[#This Row],[transaction_hour]],TimeRules[Hour Min],TimeRules[Risk Points],,-1)</f>
        <v>0</v>
      </c>
      <c r="M1505">
        <f>_xlfn.XLOOKUP(FraudData[[#This Row],[foreign_transaction]],ForeignRules[Foreign Transaction],ForeignRules[Risk Points],0)</f>
        <v>0</v>
      </c>
      <c r="N1505">
        <f>_xlfn.XLOOKUP(FraudData[[#This Row],[location_mismatch]],Table10[Location Mismatch],Table10[Risk Points],0)</f>
        <v>0</v>
      </c>
      <c r="O1505">
        <f>_xlfn.XLOOKUP(FraudData[[#This Row],[device_trust_score]],DeviceRules[Device Min],DeviceRules[Risk Points],,-1)</f>
        <v>1</v>
      </c>
      <c r="P1505">
        <f>_xlfn.XLOOKUP(FraudData[[#This Row],[velocity_last_24h]],VelocityRules[Velocity Min],VelocityRules[Risk Points],,-1)</f>
        <v>0</v>
      </c>
      <c r="Q1505">
        <f>_xlfn.XLOOKUP(FraudData[[#This Row],[merchant_category]],MerchantRules[Merchant Category],MerchantRules[Risk Points],0)</f>
        <v>0</v>
      </c>
      <c r="R1505">
        <f>SUM(FraudData[[#This Row],[Amount Risk]:[Merchant Risk]])</f>
        <v>1</v>
      </c>
      <c r="S1505" t="str" cm="1">
        <f t="array" ref="S1505">_xlfn.IFS(FraudData[[#This Row],[Fraud Risk Score]]&gt;=8,"High Risk",FraudData[[#This Row],[Fraud Risk Score]]&gt;=6,"Medium Risk",TRUE,"Low Risk")</f>
        <v>Low Risk</v>
      </c>
    </row>
    <row r="1506" spans="1:19">
      <c r="A1506">
        <v>1505</v>
      </c>
      <c r="B1506">
        <v>86.1</v>
      </c>
      <c r="C1506">
        <v>8</v>
      </c>
      <c r="D1506" t="s">
        <v>47</v>
      </c>
      <c r="E1506">
        <v>0</v>
      </c>
      <c r="F1506">
        <v>0</v>
      </c>
      <c r="G1506">
        <v>51</v>
      </c>
      <c r="H1506">
        <v>2</v>
      </c>
      <c r="I1506">
        <v>50</v>
      </c>
      <c r="J1506">
        <v>0</v>
      </c>
      <c r="K1506">
        <f>_xlfn.XLOOKUP(FraudData[[#This Row],[amount]],AmountRules[Amount Min],AmountRules[Risk Points],,-1)</f>
        <v>0</v>
      </c>
      <c r="L1506">
        <f>_xlfn.XLOOKUP(FraudData[[#This Row],[transaction_hour]],TimeRules[Hour Min],TimeRules[Risk Points],,-1)</f>
        <v>0</v>
      </c>
      <c r="M1506">
        <f>_xlfn.XLOOKUP(FraudData[[#This Row],[foreign_transaction]],ForeignRules[Foreign Transaction],ForeignRules[Risk Points],0)</f>
        <v>0</v>
      </c>
      <c r="N1506">
        <f>_xlfn.XLOOKUP(FraudData[[#This Row],[location_mismatch]],Table10[Location Mismatch],Table10[Risk Points],0)</f>
        <v>0</v>
      </c>
      <c r="O1506">
        <f>_xlfn.XLOOKUP(FraudData[[#This Row],[device_trust_score]],DeviceRules[Device Min],DeviceRules[Risk Points],,-1)</f>
        <v>1</v>
      </c>
      <c r="P1506">
        <f>_xlfn.XLOOKUP(FraudData[[#This Row],[velocity_last_24h]],VelocityRules[Velocity Min],VelocityRules[Risk Points],,-1)</f>
        <v>0</v>
      </c>
      <c r="Q1506">
        <f>_xlfn.XLOOKUP(FraudData[[#This Row],[merchant_category]],MerchantRules[Merchant Category],MerchantRules[Risk Points],0)</f>
        <v>0</v>
      </c>
      <c r="R1506">
        <f>SUM(FraudData[[#This Row],[Amount Risk]:[Merchant Risk]])</f>
        <v>1</v>
      </c>
      <c r="S1506" t="str" cm="1">
        <f t="array" ref="S1506">_xlfn.IFS(FraudData[[#This Row],[Fraud Risk Score]]&gt;=8,"High Risk",FraudData[[#This Row],[Fraud Risk Score]]&gt;=6,"Medium Risk",TRUE,"Low Risk")</f>
        <v>Low Risk</v>
      </c>
    </row>
    <row r="1507" spans="1:19">
      <c r="A1507">
        <v>1506</v>
      </c>
      <c r="B1507">
        <v>91.6</v>
      </c>
      <c r="C1507">
        <v>14</v>
      </c>
      <c r="D1507" t="s">
        <v>48</v>
      </c>
      <c r="E1507">
        <v>0</v>
      </c>
      <c r="F1507">
        <v>0</v>
      </c>
      <c r="G1507">
        <v>29</v>
      </c>
      <c r="H1507">
        <v>4</v>
      </c>
      <c r="I1507">
        <v>35</v>
      </c>
      <c r="J1507">
        <v>0</v>
      </c>
      <c r="K1507">
        <f>_xlfn.XLOOKUP(FraudData[[#This Row],[amount]],AmountRules[Amount Min],AmountRules[Risk Points],,-1)</f>
        <v>0</v>
      </c>
      <c r="L1507">
        <f>_xlfn.XLOOKUP(FraudData[[#This Row],[transaction_hour]],TimeRules[Hour Min],TimeRules[Risk Points],,-1)</f>
        <v>0</v>
      </c>
      <c r="M1507">
        <f>_xlfn.XLOOKUP(FraudData[[#This Row],[foreign_transaction]],ForeignRules[Foreign Transaction],ForeignRules[Risk Points],0)</f>
        <v>0</v>
      </c>
      <c r="N1507">
        <f>_xlfn.XLOOKUP(FraudData[[#This Row],[location_mismatch]],Table10[Location Mismatch],Table10[Risk Points],0)</f>
        <v>0</v>
      </c>
      <c r="O1507">
        <f>_xlfn.XLOOKUP(FraudData[[#This Row],[device_trust_score]],DeviceRules[Device Min],DeviceRules[Risk Points],,-1)</f>
        <v>3</v>
      </c>
      <c r="P1507">
        <f>_xlfn.XLOOKUP(FraudData[[#This Row],[velocity_last_24h]],VelocityRules[Velocity Min],VelocityRules[Risk Points],,-1)</f>
        <v>0</v>
      </c>
      <c r="Q1507">
        <f>_xlfn.XLOOKUP(FraudData[[#This Row],[merchant_category]],MerchantRules[Merchant Category],MerchantRules[Risk Points],0)</f>
        <v>0</v>
      </c>
      <c r="R1507">
        <f>SUM(FraudData[[#This Row],[Amount Risk]:[Merchant Risk]])</f>
        <v>3</v>
      </c>
      <c r="S1507" t="str" cm="1">
        <f t="array" ref="S1507">_xlfn.IFS(FraudData[[#This Row],[Fraud Risk Score]]&gt;=8,"High Risk",FraudData[[#This Row],[Fraud Risk Score]]&gt;=6,"Medium Risk",TRUE,"Low Risk")</f>
        <v>Low Risk</v>
      </c>
    </row>
    <row r="1508" spans="1:19">
      <c r="A1508">
        <v>1507</v>
      </c>
      <c r="B1508">
        <v>156.22</v>
      </c>
      <c r="C1508">
        <v>3</v>
      </c>
      <c r="D1508" t="s">
        <v>49</v>
      </c>
      <c r="E1508">
        <v>0</v>
      </c>
      <c r="F1508">
        <v>0</v>
      </c>
      <c r="G1508">
        <v>29</v>
      </c>
      <c r="H1508">
        <v>1</v>
      </c>
      <c r="I1508">
        <v>54</v>
      </c>
      <c r="J1508">
        <v>0</v>
      </c>
      <c r="K1508">
        <f>_xlfn.XLOOKUP(FraudData[[#This Row],[amount]],AmountRules[Amount Min],AmountRules[Risk Points],,-1)</f>
        <v>0</v>
      </c>
      <c r="L1508">
        <f>_xlfn.XLOOKUP(FraudData[[#This Row],[transaction_hour]],TimeRules[Hour Min],TimeRules[Risk Points],,-1)</f>
        <v>3</v>
      </c>
      <c r="M1508">
        <f>_xlfn.XLOOKUP(FraudData[[#This Row],[foreign_transaction]],ForeignRules[Foreign Transaction],ForeignRules[Risk Points],0)</f>
        <v>0</v>
      </c>
      <c r="N1508">
        <f>_xlfn.XLOOKUP(FraudData[[#This Row],[location_mismatch]],Table10[Location Mismatch],Table10[Risk Points],0)</f>
        <v>0</v>
      </c>
      <c r="O1508">
        <f>_xlfn.XLOOKUP(FraudData[[#This Row],[device_trust_score]],DeviceRules[Device Min],DeviceRules[Risk Points],,-1)</f>
        <v>3</v>
      </c>
      <c r="P1508">
        <f>_xlfn.XLOOKUP(FraudData[[#This Row],[velocity_last_24h]],VelocityRules[Velocity Min],VelocityRules[Risk Points],,-1)</f>
        <v>0</v>
      </c>
      <c r="Q1508">
        <f>_xlfn.XLOOKUP(FraudData[[#This Row],[merchant_category]],MerchantRules[Merchant Category],MerchantRules[Risk Points],0)</f>
        <v>1</v>
      </c>
      <c r="R1508">
        <f>SUM(FraudData[[#This Row],[Amount Risk]:[Merchant Risk]])</f>
        <v>7</v>
      </c>
      <c r="S1508" t="str" cm="1">
        <f t="array" ref="S1508">_xlfn.IFS(FraudData[[#This Row],[Fraud Risk Score]]&gt;=8,"High Risk",FraudData[[#This Row],[Fraud Risk Score]]&gt;=6,"Medium Risk",TRUE,"Low Risk")</f>
        <v>Medium Risk</v>
      </c>
    </row>
    <row r="1509" spans="1:19">
      <c r="A1509">
        <v>1508</v>
      </c>
      <c r="B1509">
        <v>137.29</v>
      </c>
      <c r="C1509">
        <v>8</v>
      </c>
      <c r="D1509" t="s">
        <v>47</v>
      </c>
      <c r="E1509">
        <v>0</v>
      </c>
      <c r="F1509">
        <v>0</v>
      </c>
      <c r="G1509">
        <v>37</v>
      </c>
      <c r="H1509">
        <v>5</v>
      </c>
      <c r="I1509">
        <v>36</v>
      </c>
      <c r="J1509">
        <v>0</v>
      </c>
      <c r="K1509">
        <f>_xlfn.XLOOKUP(FraudData[[#This Row],[amount]],AmountRules[Amount Min],AmountRules[Risk Points],,-1)</f>
        <v>0</v>
      </c>
      <c r="L1509">
        <f>_xlfn.XLOOKUP(FraudData[[#This Row],[transaction_hour]],TimeRules[Hour Min],TimeRules[Risk Points],,-1)</f>
        <v>0</v>
      </c>
      <c r="M1509">
        <f>_xlfn.XLOOKUP(FraudData[[#This Row],[foreign_transaction]],ForeignRules[Foreign Transaction],ForeignRules[Risk Points],0)</f>
        <v>0</v>
      </c>
      <c r="N1509">
        <f>_xlfn.XLOOKUP(FraudData[[#This Row],[location_mismatch]],Table10[Location Mismatch],Table10[Risk Points],0)</f>
        <v>0</v>
      </c>
      <c r="O1509">
        <f>_xlfn.XLOOKUP(FraudData[[#This Row],[device_trust_score]],DeviceRules[Device Min],DeviceRules[Risk Points],,-1)</f>
        <v>2</v>
      </c>
      <c r="P1509">
        <f>_xlfn.XLOOKUP(FraudData[[#This Row],[velocity_last_24h]],VelocityRules[Velocity Min],VelocityRules[Risk Points],,-1)</f>
        <v>3</v>
      </c>
      <c r="Q1509">
        <f>_xlfn.XLOOKUP(FraudData[[#This Row],[merchant_category]],MerchantRules[Merchant Category],MerchantRules[Risk Points],0)</f>
        <v>0</v>
      </c>
      <c r="R1509">
        <f>SUM(FraudData[[#This Row],[Amount Risk]:[Merchant Risk]])</f>
        <v>5</v>
      </c>
      <c r="S1509" t="str" cm="1">
        <f t="array" ref="S1509">_xlfn.IFS(FraudData[[#This Row],[Fraud Risk Score]]&gt;=8,"High Risk",FraudData[[#This Row],[Fraud Risk Score]]&gt;=6,"Medium Risk",TRUE,"Low Risk")</f>
        <v>Low Risk</v>
      </c>
    </row>
    <row r="1510" spans="1:19">
      <c r="A1510">
        <v>1509</v>
      </c>
      <c r="B1510">
        <v>168.53</v>
      </c>
      <c r="C1510">
        <v>6</v>
      </c>
      <c r="D1510" t="s">
        <v>46</v>
      </c>
      <c r="E1510">
        <v>0</v>
      </c>
      <c r="F1510">
        <v>0</v>
      </c>
      <c r="G1510">
        <v>33</v>
      </c>
      <c r="H1510">
        <v>1</v>
      </c>
      <c r="I1510">
        <v>50</v>
      </c>
      <c r="J1510">
        <v>0</v>
      </c>
      <c r="K1510">
        <f>_xlfn.XLOOKUP(FraudData[[#This Row],[amount]],AmountRules[Amount Min],AmountRules[Risk Points],,-1)</f>
        <v>0</v>
      </c>
      <c r="L1510">
        <f>_xlfn.XLOOKUP(FraudData[[#This Row],[transaction_hour]],TimeRules[Hour Min],TimeRules[Risk Points],,-1)</f>
        <v>0</v>
      </c>
      <c r="M1510">
        <f>_xlfn.XLOOKUP(FraudData[[#This Row],[foreign_transaction]],ForeignRules[Foreign Transaction],ForeignRules[Risk Points],0)</f>
        <v>0</v>
      </c>
      <c r="N1510">
        <f>_xlfn.XLOOKUP(FraudData[[#This Row],[location_mismatch]],Table10[Location Mismatch],Table10[Risk Points],0)</f>
        <v>0</v>
      </c>
      <c r="O1510">
        <f>_xlfn.XLOOKUP(FraudData[[#This Row],[device_trust_score]],DeviceRules[Device Min],DeviceRules[Risk Points],,-1)</f>
        <v>2</v>
      </c>
      <c r="P1510">
        <f>_xlfn.XLOOKUP(FraudData[[#This Row],[velocity_last_24h]],VelocityRules[Velocity Min],VelocityRules[Risk Points],,-1)</f>
        <v>0</v>
      </c>
      <c r="Q1510">
        <f>_xlfn.XLOOKUP(FraudData[[#This Row],[merchant_category]],MerchantRules[Merchant Category],MerchantRules[Risk Points],0)</f>
        <v>0</v>
      </c>
      <c r="R1510">
        <f>SUM(FraudData[[#This Row],[Amount Risk]:[Merchant Risk]])</f>
        <v>2</v>
      </c>
      <c r="S1510" t="str" cm="1">
        <f t="array" ref="S1510">_xlfn.IFS(FraudData[[#This Row],[Fraud Risk Score]]&gt;=8,"High Risk",FraudData[[#This Row],[Fraud Risk Score]]&gt;=6,"Medium Risk",TRUE,"Low Risk")</f>
        <v>Low Risk</v>
      </c>
    </row>
    <row r="1511" spans="1:19">
      <c r="A1511">
        <v>1510</v>
      </c>
      <c r="B1511">
        <v>260.58</v>
      </c>
      <c r="C1511">
        <v>7</v>
      </c>
      <c r="D1511" t="s">
        <v>49</v>
      </c>
      <c r="E1511">
        <v>0</v>
      </c>
      <c r="F1511">
        <v>0</v>
      </c>
      <c r="G1511">
        <v>72</v>
      </c>
      <c r="H1511">
        <v>3</v>
      </c>
      <c r="I1511">
        <v>22</v>
      </c>
      <c r="J1511">
        <v>0</v>
      </c>
      <c r="K1511">
        <f>_xlfn.XLOOKUP(FraudData[[#This Row],[amount]],AmountRules[Amount Min],AmountRules[Risk Points],,-1)</f>
        <v>0</v>
      </c>
      <c r="L1511">
        <f>_xlfn.XLOOKUP(FraudData[[#This Row],[transaction_hour]],TimeRules[Hour Min],TimeRules[Risk Points],,-1)</f>
        <v>0</v>
      </c>
      <c r="M1511">
        <f>_xlfn.XLOOKUP(FraudData[[#This Row],[foreign_transaction]],ForeignRules[Foreign Transaction],ForeignRules[Risk Points],0)</f>
        <v>0</v>
      </c>
      <c r="N1511">
        <f>_xlfn.XLOOKUP(FraudData[[#This Row],[location_mismatch]],Table10[Location Mismatch],Table10[Risk Points],0)</f>
        <v>0</v>
      </c>
      <c r="O1511">
        <f>_xlfn.XLOOKUP(FraudData[[#This Row],[device_trust_score]],DeviceRules[Device Min],DeviceRules[Risk Points],,-1)</f>
        <v>0</v>
      </c>
      <c r="P1511">
        <f>_xlfn.XLOOKUP(FraudData[[#This Row],[velocity_last_24h]],VelocityRules[Velocity Min],VelocityRules[Risk Points],,-1)</f>
        <v>0</v>
      </c>
      <c r="Q1511">
        <f>_xlfn.XLOOKUP(FraudData[[#This Row],[merchant_category]],MerchantRules[Merchant Category],MerchantRules[Risk Points],0)</f>
        <v>1</v>
      </c>
      <c r="R1511">
        <f>SUM(FraudData[[#This Row],[Amount Risk]:[Merchant Risk]])</f>
        <v>1</v>
      </c>
      <c r="S1511" t="str" cm="1">
        <f t="array" ref="S1511">_xlfn.IFS(FraudData[[#This Row],[Fraud Risk Score]]&gt;=8,"High Risk",FraudData[[#This Row],[Fraud Risk Score]]&gt;=6,"Medium Risk",TRUE,"Low Risk")</f>
        <v>Low Risk</v>
      </c>
    </row>
    <row r="1512" spans="1:19">
      <c r="A1512">
        <v>1511</v>
      </c>
      <c r="B1512">
        <v>301.77999999999997</v>
      </c>
      <c r="C1512">
        <v>14</v>
      </c>
      <c r="D1512" t="s">
        <v>48</v>
      </c>
      <c r="E1512">
        <v>0</v>
      </c>
      <c r="F1512">
        <v>0</v>
      </c>
      <c r="G1512">
        <v>56</v>
      </c>
      <c r="H1512">
        <v>2</v>
      </c>
      <c r="I1512">
        <v>29</v>
      </c>
      <c r="J1512">
        <v>0</v>
      </c>
      <c r="K1512">
        <f>_xlfn.XLOOKUP(FraudData[[#This Row],[amount]],AmountRules[Amount Min],AmountRules[Risk Points],,-1)</f>
        <v>0</v>
      </c>
      <c r="L1512">
        <f>_xlfn.XLOOKUP(FraudData[[#This Row],[transaction_hour]],TimeRules[Hour Min],TimeRules[Risk Points],,-1)</f>
        <v>0</v>
      </c>
      <c r="M1512">
        <f>_xlfn.XLOOKUP(FraudData[[#This Row],[foreign_transaction]],ForeignRules[Foreign Transaction],ForeignRules[Risk Points],0)</f>
        <v>0</v>
      </c>
      <c r="N1512">
        <f>_xlfn.XLOOKUP(FraudData[[#This Row],[location_mismatch]],Table10[Location Mismatch],Table10[Risk Points],0)</f>
        <v>0</v>
      </c>
      <c r="O1512">
        <f>_xlfn.XLOOKUP(FraudData[[#This Row],[device_trust_score]],DeviceRules[Device Min],DeviceRules[Risk Points],,-1)</f>
        <v>1</v>
      </c>
      <c r="P1512">
        <f>_xlfn.XLOOKUP(FraudData[[#This Row],[velocity_last_24h]],VelocityRules[Velocity Min],VelocityRules[Risk Points],,-1)</f>
        <v>0</v>
      </c>
      <c r="Q1512">
        <f>_xlfn.XLOOKUP(FraudData[[#This Row],[merchant_category]],MerchantRules[Merchant Category],MerchantRules[Risk Points],0)</f>
        <v>0</v>
      </c>
      <c r="R1512">
        <f>SUM(FraudData[[#This Row],[Amount Risk]:[Merchant Risk]])</f>
        <v>1</v>
      </c>
      <c r="S1512" t="str" cm="1">
        <f t="array" ref="S1512">_xlfn.IFS(FraudData[[#This Row],[Fraud Risk Score]]&gt;=8,"High Risk",FraudData[[#This Row],[Fraud Risk Score]]&gt;=6,"Medium Risk",TRUE,"Low Risk")</f>
        <v>Low Risk</v>
      </c>
    </row>
    <row r="1513" spans="1:19">
      <c r="A1513">
        <v>1512</v>
      </c>
      <c r="B1513">
        <v>227.93</v>
      </c>
      <c r="C1513">
        <v>18</v>
      </c>
      <c r="D1513" t="s">
        <v>50</v>
      </c>
      <c r="E1513">
        <v>0</v>
      </c>
      <c r="F1513">
        <v>0</v>
      </c>
      <c r="G1513">
        <v>60</v>
      </c>
      <c r="H1513">
        <v>0</v>
      </c>
      <c r="I1513">
        <v>18</v>
      </c>
      <c r="J1513">
        <v>0</v>
      </c>
      <c r="K1513">
        <f>_xlfn.XLOOKUP(FraudData[[#This Row],[amount]],AmountRules[Amount Min],AmountRules[Risk Points],,-1)</f>
        <v>0</v>
      </c>
      <c r="L1513">
        <f>_xlfn.XLOOKUP(FraudData[[#This Row],[transaction_hour]],TimeRules[Hour Min],TimeRules[Risk Points],,-1)</f>
        <v>0</v>
      </c>
      <c r="M1513">
        <f>_xlfn.XLOOKUP(FraudData[[#This Row],[foreign_transaction]],ForeignRules[Foreign Transaction],ForeignRules[Risk Points],0)</f>
        <v>0</v>
      </c>
      <c r="N1513">
        <f>_xlfn.XLOOKUP(FraudData[[#This Row],[location_mismatch]],Table10[Location Mismatch],Table10[Risk Points],0)</f>
        <v>0</v>
      </c>
      <c r="O1513">
        <f>_xlfn.XLOOKUP(FraudData[[#This Row],[device_trust_score]],DeviceRules[Device Min],DeviceRules[Risk Points],,-1)</f>
        <v>1</v>
      </c>
      <c r="P1513">
        <f>_xlfn.XLOOKUP(FraudData[[#This Row],[velocity_last_24h]],VelocityRules[Velocity Min],VelocityRules[Risk Points],,-1)</f>
        <v>0</v>
      </c>
      <c r="Q1513">
        <f>_xlfn.XLOOKUP(FraudData[[#This Row],[merchant_category]],MerchantRules[Merchant Category],MerchantRules[Risk Points],0)</f>
        <v>0</v>
      </c>
      <c r="R1513">
        <f>SUM(FraudData[[#This Row],[Amount Risk]:[Merchant Risk]])</f>
        <v>1</v>
      </c>
      <c r="S1513" t="str" cm="1">
        <f t="array" ref="S1513">_xlfn.IFS(FraudData[[#This Row],[Fraud Risk Score]]&gt;=8,"High Risk",FraudData[[#This Row],[Fraud Risk Score]]&gt;=6,"Medium Risk",TRUE,"Low Risk")</f>
        <v>Low Risk</v>
      </c>
    </row>
    <row r="1514" spans="1:19">
      <c r="A1514">
        <v>1513</v>
      </c>
      <c r="B1514">
        <v>560.29999999999995</v>
      </c>
      <c r="C1514">
        <v>14</v>
      </c>
      <c r="D1514" t="s">
        <v>48</v>
      </c>
      <c r="E1514">
        <v>1</v>
      </c>
      <c r="F1514">
        <v>0</v>
      </c>
      <c r="G1514">
        <v>39</v>
      </c>
      <c r="H1514">
        <v>1</v>
      </c>
      <c r="I1514">
        <v>23</v>
      </c>
      <c r="J1514">
        <v>0</v>
      </c>
      <c r="K1514">
        <f>_xlfn.XLOOKUP(FraudData[[#This Row],[amount]],AmountRules[Amount Min],AmountRules[Risk Points],,-1)</f>
        <v>1</v>
      </c>
      <c r="L1514">
        <f>_xlfn.XLOOKUP(FraudData[[#This Row],[transaction_hour]],TimeRules[Hour Min],TimeRules[Risk Points],,-1)</f>
        <v>0</v>
      </c>
      <c r="M1514">
        <f>_xlfn.XLOOKUP(FraudData[[#This Row],[foreign_transaction]],ForeignRules[Foreign Transaction],ForeignRules[Risk Points],0)</f>
        <v>3</v>
      </c>
      <c r="N1514">
        <f>_xlfn.XLOOKUP(FraudData[[#This Row],[location_mismatch]],Table10[Location Mismatch],Table10[Risk Points],0)</f>
        <v>0</v>
      </c>
      <c r="O1514">
        <f>_xlfn.XLOOKUP(FraudData[[#This Row],[device_trust_score]],DeviceRules[Device Min],DeviceRules[Risk Points],,-1)</f>
        <v>2</v>
      </c>
      <c r="P1514">
        <f>_xlfn.XLOOKUP(FraudData[[#This Row],[velocity_last_24h]],VelocityRules[Velocity Min],VelocityRules[Risk Points],,-1)</f>
        <v>0</v>
      </c>
      <c r="Q1514">
        <f>_xlfn.XLOOKUP(FraudData[[#This Row],[merchant_category]],MerchantRules[Merchant Category],MerchantRules[Risk Points],0)</f>
        <v>0</v>
      </c>
      <c r="R1514">
        <f>SUM(FraudData[[#This Row],[Amount Risk]:[Merchant Risk]])</f>
        <v>6</v>
      </c>
      <c r="S1514" t="str" cm="1">
        <f t="array" ref="S1514">_xlfn.IFS(FraudData[[#This Row],[Fraud Risk Score]]&gt;=8,"High Risk",FraudData[[#This Row],[Fraud Risk Score]]&gt;=6,"Medium Risk",TRUE,"Low Risk")</f>
        <v>Medium Risk</v>
      </c>
    </row>
    <row r="1515" spans="1:19">
      <c r="A1515">
        <v>1514</v>
      </c>
      <c r="B1515">
        <v>3.31</v>
      </c>
      <c r="C1515">
        <v>4</v>
      </c>
      <c r="D1515" t="s">
        <v>48</v>
      </c>
      <c r="E1515">
        <v>1</v>
      </c>
      <c r="F1515">
        <v>0</v>
      </c>
      <c r="G1515">
        <v>33</v>
      </c>
      <c r="H1515">
        <v>1</v>
      </c>
      <c r="I1515">
        <v>34</v>
      </c>
      <c r="J1515">
        <v>0</v>
      </c>
      <c r="K1515">
        <f>_xlfn.XLOOKUP(FraudData[[#This Row],[amount]],AmountRules[Amount Min],AmountRules[Risk Points],,-1)</f>
        <v>0</v>
      </c>
      <c r="L1515">
        <f>_xlfn.XLOOKUP(FraudData[[#This Row],[transaction_hour]],TimeRules[Hour Min],TimeRules[Risk Points],,-1)</f>
        <v>0</v>
      </c>
      <c r="M1515">
        <f>_xlfn.XLOOKUP(FraudData[[#This Row],[foreign_transaction]],ForeignRules[Foreign Transaction],ForeignRules[Risk Points],0)</f>
        <v>3</v>
      </c>
      <c r="N1515">
        <f>_xlfn.XLOOKUP(FraudData[[#This Row],[location_mismatch]],Table10[Location Mismatch],Table10[Risk Points],0)</f>
        <v>0</v>
      </c>
      <c r="O1515">
        <f>_xlfn.XLOOKUP(FraudData[[#This Row],[device_trust_score]],DeviceRules[Device Min],DeviceRules[Risk Points],,-1)</f>
        <v>2</v>
      </c>
      <c r="P1515">
        <f>_xlfn.XLOOKUP(FraudData[[#This Row],[velocity_last_24h]],VelocityRules[Velocity Min],VelocityRules[Risk Points],,-1)</f>
        <v>0</v>
      </c>
      <c r="Q1515">
        <f>_xlfn.XLOOKUP(FraudData[[#This Row],[merchant_category]],MerchantRules[Merchant Category],MerchantRules[Risk Points],0)</f>
        <v>0</v>
      </c>
      <c r="R1515">
        <f>SUM(FraudData[[#This Row],[Amount Risk]:[Merchant Risk]])</f>
        <v>5</v>
      </c>
      <c r="S1515" t="str" cm="1">
        <f t="array" ref="S1515">_xlfn.IFS(FraudData[[#This Row],[Fraud Risk Score]]&gt;=8,"High Risk",FraudData[[#This Row],[Fraud Risk Score]]&gt;=6,"Medium Risk",TRUE,"Low Risk")</f>
        <v>Low Risk</v>
      </c>
    </row>
    <row r="1516" spans="1:19">
      <c r="A1516">
        <v>1515</v>
      </c>
      <c r="B1516">
        <v>39.22</v>
      </c>
      <c r="C1516">
        <v>18</v>
      </c>
      <c r="D1516" t="s">
        <v>49</v>
      </c>
      <c r="E1516">
        <v>0</v>
      </c>
      <c r="F1516">
        <v>0</v>
      </c>
      <c r="G1516">
        <v>40</v>
      </c>
      <c r="H1516">
        <v>3</v>
      </c>
      <c r="I1516">
        <v>25</v>
      </c>
      <c r="J1516">
        <v>0</v>
      </c>
      <c r="K1516">
        <f>_xlfn.XLOOKUP(FraudData[[#This Row],[amount]],AmountRules[Amount Min],AmountRules[Risk Points],,-1)</f>
        <v>0</v>
      </c>
      <c r="L1516">
        <f>_xlfn.XLOOKUP(FraudData[[#This Row],[transaction_hour]],TimeRules[Hour Min],TimeRules[Risk Points],,-1)</f>
        <v>0</v>
      </c>
      <c r="M1516">
        <f>_xlfn.XLOOKUP(FraudData[[#This Row],[foreign_transaction]],ForeignRules[Foreign Transaction],ForeignRules[Risk Points],0)</f>
        <v>0</v>
      </c>
      <c r="N1516">
        <f>_xlfn.XLOOKUP(FraudData[[#This Row],[location_mismatch]],Table10[Location Mismatch],Table10[Risk Points],0)</f>
        <v>0</v>
      </c>
      <c r="O1516">
        <f>_xlfn.XLOOKUP(FraudData[[#This Row],[device_trust_score]],DeviceRules[Device Min],DeviceRules[Risk Points],,-1)</f>
        <v>2</v>
      </c>
      <c r="P1516">
        <f>_xlfn.XLOOKUP(FraudData[[#This Row],[velocity_last_24h]],VelocityRules[Velocity Min],VelocityRules[Risk Points],,-1)</f>
        <v>0</v>
      </c>
      <c r="Q1516">
        <f>_xlfn.XLOOKUP(FraudData[[#This Row],[merchant_category]],MerchantRules[Merchant Category],MerchantRules[Risk Points],0)</f>
        <v>1</v>
      </c>
      <c r="R1516">
        <f>SUM(FraudData[[#This Row],[Amount Risk]:[Merchant Risk]])</f>
        <v>3</v>
      </c>
      <c r="S1516" t="str" cm="1">
        <f t="array" ref="S1516">_xlfn.IFS(FraudData[[#This Row],[Fraud Risk Score]]&gt;=8,"High Risk",FraudData[[#This Row],[Fraud Risk Score]]&gt;=6,"Medium Risk",TRUE,"Low Risk")</f>
        <v>Low Risk</v>
      </c>
    </row>
    <row r="1517" spans="1:19">
      <c r="A1517">
        <v>1516</v>
      </c>
      <c r="B1517">
        <v>1.37</v>
      </c>
      <c r="C1517">
        <v>6</v>
      </c>
      <c r="D1517" t="s">
        <v>49</v>
      </c>
      <c r="E1517">
        <v>0</v>
      </c>
      <c r="F1517">
        <v>0</v>
      </c>
      <c r="G1517">
        <v>30</v>
      </c>
      <c r="H1517">
        <v>0</v>
      </c>
      <c r="I1517">
        <v>22</v>
      </c>
      <c r="J1517">
        <v>0</v>
      </c>
      <c r="K1517">
        <f>_xlfn.XLOOKUP(FraudData[[#This Row],[amount]],AmountRules[Amount Min],AmountRules[Risk Points],,-1)</f>
        <v>0</v>
      </c>
      <c r="L1517">
        <f>_xlfn.XLOOKUP(FraudData[[#This Row],[transaction_hour]],TimeRules[Hour Min],TimeRules[Risk Points],,-1)</f>
        <v>0</v>
      </c>
      <c r="M1517">
        <f>_xlfn.XLOOKUP(FraudData[[#This Row],[foreign_transaction]],ForeignRules[Foreign Transaction],ForeignRules[Risk Points],0)</f>
        <v>0</v>
      </c>
      <c r="N1517">
        <f>_xlfn.XLOOKUP(FraudData[[#This Row],[location_mismatch]],Table10[Location Mismatch],Table10[Risk Points],0)</f>
        <v>0</v>
      </c>
      <c r="O1517">
        <f>_xlfn.XLOOKUP(FraudData[[#This Row],[device_trust_score]],DeviceRules[Device Min],DeviceRules[Risk Points],,-1)</f>
        <v>2</v>
      </c>
      <c r="P1517">
        <f>_xlfn.XLOOKUP(FraudData[[#This Row],[velocity_last_24h]],VelocityRules[Velocity Min],VelocityRules[Risk Points],,-1)</f>
        <v>0</v>
      </c>
      <c r="Q1517">
        <f>_xlfn.XLOOKUP(FraudData[[#This Row],[merchant_category]],MerchantRules[Merchant Category],MerchantRules[Risk Points],0)</f>
        <v>1</v>
      </c>
      <c r="R1517">
        <f>SUM(FraudData[[#This Row],[Amount Risk]:[Merchant Risk]])</f>
        <v>3</v>
      </c>
      <c r="S1517" t="str" cm="1">
        <f t="array" ref="S1517">_xlfn.IFS(FraudData[[#This Row],[Fraud Risk Score]]&gt;=8,"High Risk",FraudData[[#This Row],[Fraud Risk Score]]&gt;=6,"Medium Risk",TRUE,"Low Risk")</f>
        <v>Low Risk</v>
      </c>
    </row>
    <row r="1518" spans="1:19">
      <c r="A1518">
        <v>1517</v>
      </c>
      <c r="B1518">
        <v>187.67</v>
      </c>
      <c r="C1518">
        <v>5</v>
      </c>
      <c r="D1518" t="s">
        <v>46</v>
      </c>
      <c r="E1518">
        <v>0</v>
      </c>
      <c r="F1518">
        <v>0</v>
      </c>
      <c r="G1518">
        <v>96</v>
      </c>
      <c r="H1518">
        <v>2</v>
      </c>
      <c r="I1518">
        <v>52</v>
      </c>
      <c r="J1518">
        <v>0</v>
      </c>
      <c r="K1518">
        <f>_xlfn.XLOOKUP(FraudData[[#This Row],[amount]],AmountRules[Amount Min],AmountRules[Risk Points],,-1)</f>
        <v>0</v>
      </c>
      <c r="L1518">
        <f>_xlfn.XLOOKUP(FraudData[[#This Row],[transaction_hour]],TimeRules[Hour Min],TimeRules[Risk Points],,-1)</f>
        <v>0</v>
      </c>
      <c r="M1518">
        <f>_xlfn.XLOOKUP(FraudData[[#This Row],[foreign_transaction]],ForeignRules[Foreign Transaction],ForeignRules[Risk Points],0)</f>
        <v>0</v>
      </c>
      <c r="N1518">
        <f>_xlfn.XLOOKUP(FraudData[[#This Row],[location_mismatch]],Table10[Location Mismatch],Table10[Risk Points],0)</f>
        <v>0</v>
      </c>
      <c r="O1518">
        <f>_xlfn.XLOOKUP(FraudData[[#This Row],[device_trust_score]],DeviceRules[Device Min],DeviceRules[Risk Points],,-1)</f>
        <v>0</v>
      </c>
      <c r="P1518">
        <f>_xlfn.XLOOKUP(FraudData[[#This Row],[velocity_last_24h]],VelocityRules[Velocity Min],VelocityRules[Risk Points],,-1)</f>
        <v>0</v>
      </c>
      <c r="Q1518">
        <f>_xlfn.XLOOKUP(FraudData[[#This Row],[merchant_category]],MerchantRules[Merchant Category],MerchantRules[Risk Points],0)</f>
        <v>0</v>
      </c>
      <c r="R1518">
        <f>SUM(FraudData[[#This Row],[Amount Risk]:[Merchant Risk]])</f>
        <v>0</v>
      </c>
      <c r="S1518" t="str" cm="1">
        <f t="array" ref="S1518">_xlfn.IFS(FraudData[[#This Row],[Fraud Risk Score]]&gt;=8,"High Risk",FraudData[[#This Row],[Fraud Risk Score]]&gt;=6,"Medium Risk",TRUE,"Low Risk")</f>
        <v>Low Risk</v>
      </c>
    </row>
    <row r="1519" spans="1:19">
      <c r="A1519">
        <v>1518</v>
      </c>
      <c r="B1519">
        <v>410.95</v>
      </c>
      <c r="C1519">
        <v>18</v>
      </c>
      <c r="D1519" t="s">
        <v>46</v>
      </c>
      <c r="E1519">
        <v>0</v>
      </c>
      <c r="F1519">
        <v>0</v>
      </c>
      <c r="G1519">
        <v>57</v>
      </c>
      <c r="H1519">
        <v>0</v>
      </c>
      <c r="I1519">
        <v>45</v>
      </c>
      <c r="J1519">
        <v>0</v>
      </c>
      <c r="K1519">
        <f>_xlfn.XLOOKUP(FraudData[[#This Row],[amount]],AmountRules[Amount Min],AmountRules[Risk Points],,-1)</f>
        <v>0</v>
      </c>
      <c r="L1519">
        <f>_xlfn.XLOOKUP(FraudData[[#This Row],[transaction_hour]],TimeRules[Hour Min],TimeRules[Risk Points],,-1)</f>
        <v>0</v>
      </c>
      <c r="M1519">
        <f>_xlfn.XLOOKUP(FraudData[[#This Row],[foreign_transaction]],ForeignRules[Foreign Transaction],ForeignRules[Risk Points],0)</f>
        <v>0</v>
      </c>
      <c r="N1519">
        <f>_xlfn.XLOOKUP(FraudData[[#This Row],[location_mismatch]],Table10[Location Mismatch],Table10[Risk Points],0)</f>
        <v>0</v>
      </c>
      <c r="O1519">
        <f>_xlfn.XLOOKUP(FraudData[[#This Row],[device_trust_score]],DeviceRules[Device Min],DeviceRules[Risk Points],,-1)</f>
        <v>1</v>
      </c>
      <c r="P1519">
        <f>_xlfn.XLOOKUP(FraudData[[#This Row],[velocity_last_24h]],VelocityRules[Velocity Min],VelocityRules[Risk Points],,-1)</f>
        <v>0</v>
      </c>
      <c r="Q1519">
        <f>_xlfn.XLOOKUP(FraudData[[#This Row],[merchant_category]],MerchantRules[Merchant Category],MerchantRules[Risk Points],0)</f>
        <v>0</v>
      </c>
      <c r="R1519">
        <f>SUM(FraudData[[#This Row],[Amount Risk]:[Merchant Risk]])</f>
        <v>1</v>
      </c>
      <c r="S1519" t="str" cm="1">
        <f t="array" ref="S1519">_xlfn.IFS(FraudData[[#This Row],[Fraud Risk Score]]&gt;=8,"High Risk",FraudData[[#This Row],[Fraud Risk Score]]&gt;=6,"Medium Risk",TRUE,"Low Risk")</f>
        <v>Low Risk</v>
      </c>
    </row>
    <row r="1520" spans="1:19">
      <c r="A1520">
        <v>1519</v>
      </c>
      <c r="B1520">
        <v>50.23</v>
      </c>
      <c r="C1520">
        <v>16</v>
      </c>
      <c r="D1520" t="s">
        <v>49</v>
      </c>
      <c r="E1520">
        <v>0</v>
      </c>
      <c r="F1520">
        <v>0</v>
      </c>
      <c r="G1520">
        <v>66</v>
      </c>
      <c r="H1520">
        <v>1</v>
      </c>
      <c r="I1520">
        <v>32</v>
      </c>
      <c r="J1520">
        <v>0</v>
      </c>
      <c r="K1520">
        <f>_xlfn.XLOOKUP(FraudData[[#This Row],[amount]],AmountRules[Amount Min],AmountRules[Risk Points],,-1)</f>
        <v>0</v>
      </c>
      <c r="L1520">
        <f>_xlfn.XLOOKUP(FraudData[[#This Row],[transaction_hour]],TimeRules[Hour Min],TimeRules[Risk Points],,-1)</f>
        <v>0</v>
      </c>
      <c r="M1520">
        <f>_xlfn.XLOOKUP(FraudData[[#This Row],[foreign_transaction]],ForeignRules[Foreign Transaction],ForeignRules[Risk Points],0)</f>
        <v>0</v>
      </c>
      <c r="N1520">
        <f>_xlfn.XLOOKUP(FraudData[[#This Row],[location_mismatch]],Table10[Location Mismatch],Table10[Risk Points],0)</f>
        <v>0</v>
      </c>
      <c r="O1520">
        <f>_xlfn.XLOOKUP(FraudData[[#This Row],[device_trust_score]],DeviceRules[Device Min],DeviceRules[Risk Points],,-1)</f>
        <v>1</v>
      </c>
      <c r="P1520">
        <f>_xlfn.XLOOKUP(FraudData[[#This Row],[velocity_last_24h]],VelocityRules[Velocity Min],VelocityRules[Risk Points],,-1)</f>
        <v>0</v>
      </c>
      <c r="Q1520">
        <f>_xlfn.XLOOKUP(FraudData[[#This Row],[merchant_category]],MerchantRules[Merchant Category],MerchantRules[Risk Points],0)</f>
        <v>1</v>
      </c>
      <c r="R1520">
        <f>SUM(FraudData[[#This Row],[Amount Risk]:[Merchant Risk]])</f>
        <v>2</v>
      </c>
      <c r="S1520" t="str" cm="1">
        <f t="array" ref="S1520">_xlfn.IFS(FraudData[[#This Row],[Fraud Risk Score]]&gt;=8,"High Risk",FraudData[[#This Row],[Fraud Risk Score]]&gt;=6,"Medium Risk",TRUE,"Low Risk")</f>
        <v>Low Risk</v>
      </c>
    </row>
    <row r="1521" spans="1:19">
      <c r="A1521">
        <v>1520</v>
      </c>
      <c r="B1521">
        <v>471.2</v>
      </c>
      <c r="C1521">
        <v>9</v>
      </c>
      <c r="D1521" t="s">
        <v>49</v>
      </c>
      <c r="E1521">
        <v>0</v>
      </c>
      <c r="F1521">
        <v>0</v>
      </c>
      <c r="G1521">
        <v>83</v>
      </c>
      <c r="H1521">
        <v>2</v>
      </c>
      <c r="I1521">
        <v>45</v>
      </c>
      <c r="J1521">
        <v>0</v>
      </c>
      <c r="K1521">
        <f>_xlfn.XLOOKUP(FraudData[[#This Row],[amount]],AmountRules[Amount Min],AmountRules[Risk Points],,-1)</f>
        <v>0</v>
      </c>
      <c r="L1521">
        <f>_xlfn.XLOOKUP(FraudData[[#This Row],[transaction_hour]],TimeRules[Hour Min],TimeRules[Risk Points],,-1)</f>
        <v>0</v>
      </c>
      <c r="M1521">
        <f>_xlfn.XLOOKUP(FraudData[[#This Row],[foreign_transaction]],ForeignRules[Foreign Transaction],ForeignRules[Risk Points],0)</f>
        <v>0</v>
      </c>
      <c r="N1521">
        <f>_xlfn.XLOOKUP(FraudData[[#This Row],[location_mismatch]],Table10[Location Mismatch],Table10[Risk Points],0)</f>
        <v>0</v>
      </c>
      <c r="O1521">
        <f>_xlfn.XLOOKUP(FraudData[[#This Row],[device_trust_score]],DeviceRules[Device Min],DeviceRules[Risk Points],,-1)</f>
        <v>0</v>
      </c>
      <c r="P1521">
        <f>_xlfn.XLOOKUP(FraudData[[#This Row],[velocity_last_24h]],VelocityRules[Velocity Min],VelocityRules[Risk Points],,-1)</f>
        <v>0</v>
      </c>
      <c r="Q1521">
        <f>_xlfn.XLOOKUP(FraudData[[#This Row],[merchant_category]],MerchantRules[Merchant Category],MerchantRules[Risk Points],0)</f>
        <v>1</v>
      </c>
      <c r="R1521">
        <f>SUM(FraudData[[#This Row],[Amount Risk]:[Merchant Risk]])</f>
        <v>1</v>
      </c>
      <c r="S1521" t="str" cm="1">
        <f t="array" ref="S1521">_xlfn.IFS(FraudData[[#This Row],[Fraud Risk Score]]&gt;=8,"High Risk",FraudData[[#This Row],[Fraud Risk Score]]&gt;=6,"Medium Risk",TRUE,"Low Risk")</f>
        <v>Low Risk</v>
      </c>
    </row>
    <row r="1522" spans="1:19">
      <c r="A1522">
        <v>1521</v>
      </c>
      <c r="B1522">
        <v>11.19</v>
      </c>
      <c r="C1522">
        <v>18</v>
      </c>
      <c r="D1522" t="s">
        <v>49</v>
      </c>
      <c r="E1522">
        <v>0</v>
      </c>
      <c r="F1522">
        <v>0</v>
      </c>
      <c r="G1522">
        <v>60</v>
      </c>
      <c r="H1522">
        <v>4</v>
      </c>
      <c r="I1522">
        <v>41</v>
      </c>
      <c r="J1522">
        <v>0</v>
      </c>
      <c r="K1522">
        <f>_xlfn.XLOOKUP(FraudData[[#This Row],[amount]],AmountRules[Amount Min],AmountRules[Risk Points],,-1)</f>
        <v>0</v>
      </c>
      <c r="L1522">
        <f>_xlfn.XLOOKUP(FraudData[[#This Row],[transaction_hour]],TimeRules[Hour Min],TimeRules[Risk Points],,-1)</f>
        <v>0</v>
      </c>
      <c r="M1522">
        <f>_xlfn.XLOOKUP(FraudData[[#This Row],[foreign_transaction]],ForeignRules[Foreign Transaction],ForeignRules[Risk Points],0)</f>
        <v>0</v>
      </c>
      <c r="N1522">
        <f>_xlfn.XLOOKUP(FraudData[[#This Row],[location_mismatch]],Table10[Location Mismatch],Table10[Risk Points],0)</f>
        <v>0</v>
      </c>
      <c r="O1522">
        <f>_xlfn.XLOOKUP(FraudData[[#This Row],[device_trust_score]],DeviceRules[Device Min],DeviceRules[Risk Points],,-1)</f>
        <v>1</v>
      </c>
      <c r="P1522">
        <f>_xlfn.XLOOKUP(FraudData[[#This Row],[velocity_last_24h]],VelocityRules[Velocity Min],VelocityRules[Risk Points],,-1)</f>
        <v>0</v>
      </c>
      <c r="Q1522">
        <f>_xlfn.XLOOKUP(FraudData[[#This Row],[merchant_category]],MerchantRules[Merchant Category],MerchantRules[Risk Points],0)</f>
        <v>1</v>
      </c>
      <c r="R1522">
        <f>SUM(FraudData[[#This Row],[Amount Risk]:[Merchant Risk]])</f>
        <v>2</v>
      </c>
      <c r="S1522" t="str" cm="1">
        <f t="array" ref="S1522">_xlfn.IFS(FraudData[[#This Row],[Fraud Risk Score]]&gt;=8,"High Risk",FraudData[[#This Row],[Fraud Risk Score]]&gt;=6,"Medium Risk",TRUE,"Low Risk")</f>
        <v>Low Risk</v>
      </c>
    </row>
    <row r="1523" spans="1:19">
      <c r="A1523">
        <v>1522</v>
      </c>
      <c r="B1523">
        <v>490.45</v>
      </c>
      <c r="C1523">
        <v>10</v>
      </c>
      <c r="D1523" t="s">
        <v>50</v>
      </c>
      <c r="E1523">
        <v>0</v>
      </c>
      <c r="F1523">
        <v>0</v>
      </c>
      <c r="G1523">
        <v>58</v>
      </c>
      <c r="H1523">
        <v>1</v>
      </c>
      <c r="I1523">
        <v>43</v>
      </c>
      <c r="J1523">
        <v>0</v>
      </c>
      <c r="K1523">
        <f>_xlfn.XLOOKUP(FraudData[[#This Row],[amount]],AmountRules[Amount Min],AmountRules[Risk Points],,-1)</f>
        <v>0</v>
      </c>
      <c r="L1523">
        <f>_xlfn.XLOOKUP(FraudData[[#This Row],[transaction_hour]],TimeRules[Hour Min],TimeRules[Risk Points],,-1)</f>
        <v>0</v>
      </c>
      <c r="M1523">
        <f>_xlfn.XLOOKUP(FraudData[[#This Row],[foreign_transaction]],ForeignRules[Foreign Transaction],ForeignRules[Risk Points],0)</f>
        <v>0</v>
      </c>
      <c r="N1523">
        <f>_xlfn.XLOOKUP(FraudData[[#This Row],[location_mismatch]],Table10[Location Mismatch],Table10[Risk Points],0)</f>
        <v>0</v>
      </c>
      <c r="O1523">
        <f>_xlfn.XLOOKUP(FraudData[[#This Row],[device_trust_score]],DeviceRules[Device Min],DeviceRules[Risk Points],,-1)</f>
        <v>1</v>
      </c>
      <c r="P1523">
        <f>_xlfn.XLOOKUP(FraudData[[#This Row],[velocity_last_24h]],VelocityRules[Velocity Min],VelocityRules[Risk Points],,-1)</f>
        <v>0</v>
      </c>
      <c r="Q1523">
        <f>_xlfn.XLOOKUP(FraudData[[#This Row],[merchant_category]],MerchantRules[Merchant Category],MerchantRules[Risk Points],0)</f>
        <v>0</v>
      </c>
      <c r="R1523">
        <f>SUM(FraudData[[#This Row],[Amount Risk]:[Merchant Risk]])</f>
        <v>1</v>
      </c>
      <c r="S1523" t="str" cm="1">
        <f t="array" ref="S1523">_xlfn.IFS(FraudData[[#This Row],[Fraud Risk Score]]&gt;=8,"High Risk",FraudData[[#This Row],[Fraud Risk Score]]&gt;=6,"Medium Risk",TRUE,"Low Risk")</f>
        <v>Low Risk</v>
      </c>
    </row>
    <row r="1524" spans="1:19">
      <c r="A1524">
        <v>1523</v>
      </c>
      <c r="B1524">
        <v>77.989999999999995</v>
      </c>
      <c r="C1524">
        <v>14</v>
      </c>
      <c r="D1524" t="s">
        <v>48</v>
      </c>
      <c r="E1524">
        <v>0</v>
      </c>
      <c r="F1524">
        <v>0</v>
      </c>
      <c r="G1524">
        <v>26</v>
      </c>
      <c r="H1524">
        <v>1</v>
      </c>
      <c r="I1524">
        <v>25</v>
      </c>
      <c r="J1524">
        <v>0</v>
      </c>
      <c r="K1524">
        <f>_xlfn.XLOOKUP(FraudData[[#This Row],[amount]],AmountRules[Amount Min],AmountRules[Risk Points],,-1)</f>
        <v>0</v>
      </c>
      <c r="L1524">
        <f>_xlfn.XLOOKUP(FraudData[[#This Row],[transaction_hour]],TimeRules[Hour Min],TimeRules[Risk Points],,-1)</f>
        <v>0</v>
      </c>
      <c r="M1524">
        <f>_xlfn.XLOOKUP(FraudData[[#This Row],[foreign_transaction]],ForeignRules[Foreign Transaction],ForeignRules[Risk Points],0)</f>
        <v>0</v>
      </c>
      <c r="N1524">
        <f>_xlfn.XLOOKUP(FraudData[[#This Row],[location_mismatch]],Table10[Location Mismatch],Table10[Risk Points],0)</f>
        <v>0</v>
      </c>
      <c r="O1524">
        <f>_xlfn.XLOOKUP(FraudData[[#This Row],[device_trust_score]],DeviceRules[Device Min],DeviceRules[Risk Points],,-1)</f>
        <v>3</v>
      </c>
      <c r="P1524">
        <f>_xlfn.XLOOKUP(FraudData[[#This Row],[velocity_last_24h]],VelocityRules[Velocity Min],VelocityRules[Risk Points],,-1)</f>
        <v>0</v>
      </c>
      <c r="Q1524">
        <f>_xlfn.XLOOKUP(FraudData[[#This Row],[merchant_category]],MerchantRules[Merchant Category],MerchantRules[Risk Points],0)</f>
        <v>0</v>
      </c>
      <c r="R1524">
        <f>SUM(FraudData[[#This Row],[Amount Risk]:[Merchant Risk]])</f>
        <v>3</v>
      </c>
      <c r="S1524" t="str" cm="1">
        <f t="array" ref="S1524">_xlfn.IFS(FraudData[[#This Row],[Fraud Risk Score]]&gt;=8,"High Risk",FraudData[[#This Row],[Fraud Risk Score]]&gt;=6,"Medium Risk",TRUE,"Low Risk")</f>
        <v>Low Risk</v>
      </c>
    </row>
    <row r="1525" spans="1:19">
      <c r="A1525">
        <v>1524</v>
      </c>
      <c r="B1525">
        <v>19.25</v>
      </c>
      <c r="C1525">
        <v>9</v>
      </c>
      <c r="D1525" t="s">
        <v>46</v>
      </c>
      <c r="E1525">
        <v>0</v>
      </c>
      <c r="F1525">
        <v>0</v>
      </c>
      <c r="G1525">
        <v>37</v>
      </c>
      <c r="H1525">
        <v>1</v>
      </c>
      <c r="I1525">
        <v>52</v>
      </c>
      <c r="J1525">
        <v>0</v>
      </c>
      <c r="K1525">
        <f>_xlfn.XLOOKUP(FraudData[[#This Row],[amount]],AmountRules[Amount Min],AmountRules[Risk Points],,-1)</f>
        <v>0</v>
      </c>
      <c r="L1525">
        <f>_xlfn.XLOOKUP(FraudData[[#This Row],[transaction_hour]],TimeRules[Hour Min],TimeRules[Risk Points],,-1)</f>
        <v>0</v>
      </c>
      <c r="M1525">
        <f>_xlfn.XLOOKUP(FraudData[[#This Row],[foreign_transaction]],ForeignRules[Foreign Transaction],ForeignRules[Risk Points],0)</f>
        <v>0</v>
      </c>
      <c r="N1525">
        <f>_xlfn.XLOOKUP(FraudData[[#This Row],[location_mismatch]],Table10[Location Mismatch],Table10[Risk Points],0)</f>
        <v>0</v>
      </c>
      <c r="O1525">
        <f>_xlfn.XLOOKUP(FraudData[[#This Row],[device_trust_score]],DeviceRules[Device Min],DeviceRules[Risk Points],,-1)</f>
        <v>2</v>
      </c>
      <c r="P1525">
        <f>_xlfn.XLOOKUP(FraudData[[#This Row],[velocity_last_24h]],VelocityRules[Velocity Min],VelocityRules[Risk Points],,-1)</f>
        <v>0</v>
      </c>
      <c r="Q1525">
        <f>_xlfn.XLOOKUP(FraudData[[#This Row],[merchant_category]],MerchantRules[Merchant Category],MerchantRules[Risk Points],0)</f>
        <v>0</v>
      </c>
      <c r="R1525">
        <f>SUM(FraudData[[#This Row],[Amount Risk]:[Merchant Risk]])</f>
        <v>2</v>
      </c>
      <c r="S1525" t="str" cm="1">
        <f t="array" ref="S1525">_xlfn.IFS(FraudData[[#This Row],[Fraud Risk Score]]&gt;=8,"High Risk",FraudData[[#This Row],[Fraud Risk Score]]&gt;=6,"Medium Risk",TRUE,"Low Risk")</f>
        <v>Low Risk</v>
      </c>
    </row>
    <row r="1526" spans="1:19">
      <c r="A1526">
        <v>1525</v>
      </c>
      <c r="B1526">
        <v>119.75</v>
      </c>
      <c r="C1526">
        <v>10</v>
      </c>
      <c r="D1526" t="s">
        <v>46</v>
      </c>
      <c r="E1526">
        <v>0</v>
      </c>
      <c r="F1526">
        <v>0</v>
      </c>
      <c r="G1526">
        <v>67</v>
      </c>
      <c r="H1526">
        <v>1</v>
      </c>
      <c r="I1526">
        <v>33</v>
      </c>
      <c r="J1526">
        <v>0</v>
      </c>
      <c r="K1526">
        <f>_xlfn.XLOOKUP(FraudData[[#This Row],[amount]],AmountRules[Amount Min],AmountRules[Risk Points],,-1)</f>
        <v>0</v>
      </c>
      <c r="L1526">
        <f>_xlfn.XLOOKUP(FraudData[[#This Row],[transaction_hour]],TimeRules[Hour Min],TimeRules[Risk Points],,-1)</f>
        <v>0</v>
      </c>
      <c r="M1526">
        <f>_xlfn.XLOOKUP(FraudData[[#This Row],[foreign_transaction]],ForeignRules[Foreign Transaction],ForeignRules[Risk Points],0)</f>
        <v>0</v>
      </c>
      <c r="N1526">
        <f>_xlfn.XLOOKUP(FraudData[[#This Row],[location_mismatch]],Table10[Location Mismatch],Table10[Risk Points],0)</f>
        <v>0</v>
      </c>
      <c r="O1526">
        <f>_xlfn.XLOOKUP(FraudData[[#This Row],[device_trust_score]],DeviceRules[Device Min],DeviceRules[Risk Points],,-1)</f>
        <v>1</v>
      </c>
      <c r="P1526">
        <f>_xlfn.XLOOKUP(FraudData[[#This Row],[velocity_last_24h]],VelocityRules[Velocity Min],VelocityRules[Risk Points],,-1)</f>
        <v>0</v>
      </c>
      <c r="Q1526">
        <f>_xlfn.XLOOKUP(FraudData[[#This Row],[merchant_category]],MerchantRules[Merchant Category],MerchantRules[Risk Points],0)</f>
        <v>0</v>
      </c>
      <c r="R1526">
        <f>SUM(FraudData[[#This Row],[Amount Risk]:[Merchant Risk]])</f>
        <v>1</v>
      </c>
      <c r="S1526" t="str" cm="1">
        <f t="array" ref="S1526">_xlfn.IFS(FraudData[[#This Row],[Fraud Risk Score]]&gt;=8,"High Risk",FraudData[[#This Row],[Fraud Risk Score]]&gt;=6,"Medium Risk",TRUE,"Low Risk")</f>
        <v>Low Risk</v>
      </c>
    </row>
    <row r="1527" spans="1:19">
      <c r="A1527">
        <v>1526</v>
      </c>
      <c r="B1527">
        <v>53.42</v>
      </c>
      <c r="C1527">
        <v>22</v>
      </c>
      <c r="D1527" t="s">
        <v>47</v>
      </c>
      <c r="E1527">
        <v>1</v>
      </c>
      <c r="F1527">
        <v>0</v>
      </c>
      <c r="G1527">
        <v>98</v>
      </c>
      <c r="H1527">
        <v>0</v>
      </c>
      <c r="I1527">
        <v>24</v>
      </c>
      <c r="J1527">
        <v>0</v>
      </c>
      <c r="K1527">
        <f>_xlfn.XLOOKUP(FraudData[[#This Row],[amount]],AmountRules[Amount Min],AmountRules[Risk Points],,-1)</f>
        <v>0</v>
      </c>
      <c r="L1527">
        <f>_xlfn.XLOOKUP(FraudData[[#This Row],[transaction_hour]],TimeRules[Hour Min],TimeRules[Risk Points],,-1)</f>
        <v>0</v>
      </c>
      <c r="M1527">
        <f>_xlfn.XLOOKUP(FraudData[[#This Row],[foreign_transaction]],ForeignRules[Foreign Transaction],ForeignRules[Risk Points],0)</f>
        <v>3</v>
      </c>
      <c r="N1527">
        <f>_xlfn.XLOOKUP(FraudData[[#This Row],[location_mismatch]],Table10[Location Mismatch],Table10[Risk Points],0)</f>
        <v>0</v>
      </c>
      <c r="O1527">
        <f>_xlfn.XLOOKUP(FraudData[[#This Row],[device_trust_score]],DeviceRules[Device Min],DeviceRules[Risk Points],,-1)</f>
        <v>0</v>
      </c>
      <c r="P1527">
        <f>_xlfn.XLOOKUP(FraudData[[#This Row],[velocity_last_24h]],VelocityRules[Velocity Min],VelocityRules[Risk Points],,-1)</f>
        <v>0</v>
      </c>
      <c r="Q1527">
        <f>_xlfn.XLOOKUP(FraudData[[#This Row],[merchant_category]],MerchantRules[Merchant Category],MerchantRules[Risk Points],0)</f>
        <v>0</v>
      </c>
      <c r="R1527">
        <f>SUM(FraudData[[#This Row],[Amount Risk]:[Merchant Risk]])</f>
        <v>3</v>
      </c>
      <c r="S1527" t="str" cm="1">
        <f t="array" ref="S1527">_xlfn.IFS(FraudData[[#This Row],[Fraud Risk Score]]&gt;=8,"High Risk",FraudData[[#This Row],[Fraud Risk Score]]&gt;=6,"Medium Risk",TRUE,"Low Risk")</f>
        <v>Low Risk</v>
      </c>
    </row>
    <row r="1528" spans="1:19">
      <c r="A1528">
        <v>1527</v>
      </c>
      <c r="B1528">
        <v>60.35</v>
      </c>
      <c r="C1528">
        <v>2</v>
      </c>
      <c r="D1528" t="s">
        <v>50</v>
      </c>
      <c r="E1528">
        <v>0</v>
      </c>
      <c r="F1528">
        <v>0</v>
      </c>
      <c r="G1528">
        <v>81</v>
      </c>
      <c r="H1528">
        <v>4</v>
      </c>
      <c r="I1528">
        <v>34</v>
      </c>
      <c r="J1528">
        <v>0</v>
      </c>
      <c r="K1528">
        <f>_xlfn.XLOOKUP(FraudData[[#This Row],[amount]],AmountRules[Amount Min],AmountRules[Risk Points],,-1)</f>
        <v>0</v>
      </c>
      <c r="L1528">
        <f>_xlfn.XLOOKUP(FraudData[[#This Row],[transaction_hour]],TimeRules[Hour Min],TimeRules[Risk Points],,-1)</f>
        <v>3</v>
      </c>
      <c r="M1528">
        <f>_xlfn.XLOOKUP(FraudData[[#This Row],[foreign_transaction]],ForeignRules[Foreign Transaction],ForeignRules[Risk Points],0)</f>
        <v>0</v>
      </c>
      <c r="N1528">
        <f>_xlfn.XLOOKUP(FraudData[[#This Row],[location_mismatch]],Table10[Location Mismatch],Table10[Risk Points],0)</f>
        <v>0</v>
      </c>
      <c r="O1528">
        <f>_xlfn.XLOOKUP(FraudData[[#This Row],[device_trust_score]],DeviceRules[Device Min],DeviceRules[Risk Points],,-1)</f>
        <v>0</v>
      </c>
      <c r="P1528">
        <f>_xlfn.XLOOKUP(FraudData[[#This Row],[velocity_last_24h]],VelocityRules[Velocity Min],VelocityRules[Risk Points],,-1)</f>
        <v>0</v>
      </c>
      <c r="Q1528">
        <f>_xlfn.XLOOKUP(FraudData[[#This Row],[merchant_category]],MerchantRules[Merchant Category],MerchantRules[Risk Points],0)</f>
        <v>0</v>
      </c>
      <c r="R1528">
        <f>SUM(FraudData[[#This Row],[Amount Risk]:[Merchant Risk]])</f>
        <v>3</v>
      </c>
      <c r="S1528" t="str" cm="1">
        <f t="array" ref="S1528">_xlfn.IFS(FraudData[[#This Row],[Fraud Risk Score]]&gt;=8,"High Risk",FraudData[[#This Row],[Fraud Risk Score]]&gt;=6,"Medium Risk",TRUE,"Low Risk")</f>
        <v>Low Risk</v>
      </c>
    </row>
    <row r="1529" spans="1:19">
      <c r="A1529">
        <v>1528</v>
      </c>
      <c r="B1529">
        <v>66.09</v>
      </c>
      <c r="C1529">
        <v>2</v>
      </c>
      <c r="D1529" t="s">
        <v>49</v>
      </c>
      <c r="E1529">
        <v>0</v>
      </c>
      <c r="F1529">
        <v>0</v>
      </c>
      <c r="G1529">
        <v>31</v>
      </c>
      <c r="H1529">
        <v>1</v>
      </c>
      <c r="I1529">
        <v>68</v>
      </c>
      <c r="J1529">
        <v>0</v>
      </c>
      <c r="K1529">
        <f>_xlfn.XLOOKUP(FraudData[[#This Row],[amount]],AmountRules[Amount Min],AmountRules[Risk Points],,-1)</f>
        <v>0</v>
      </c>
      <c r="L1529">
        <f>_xlfn.XLOOKUP(FraudData[[#This Row],[transaction_hour]],TimeRules[Hour Min],TimeRules[Risk Points],,-1)</f>
        <v>3</v>
      </c>
      <c r="M1529">
        <f>_xlfn.XLOOKUP(FraudData[[#This Row],[foreign_transaction]],ForeignRules[Foreign Transaction],ForeignRules[Risk Points],0)</f>
        <v>0</v>
      </c>
      <c r="N1529">
        <f>_xlfn.XLOOKUP(FraudData[[#This Row],[location_mismatch]],Table10[Location Mismatch],Table10[Risk Points],0)</f>
        <v>0</v>
      </c>
      <c r="O1529">
        <f>_xlfn.XLOOKUP(FraudData[[#This Row],[device_trust_score]],DeviceRules[Device Min],DeviceRules[Risk Points],,-1)</f>
        <v>2</v>
      </c>
      <c r="P1529">
        <f>_xlfn.XLOOKUP(FraudData[[#This Row],[velocity_last_24h]],VelocityRules[Velocity Min],VelocityRules[Risk Points],,-1)</f>
        <v>0</v>
      </c>
      <c r="Q1529">
        <f>_xlfn.XLOOKUP(FraudData[[#This Row],[merchant_category]],MerchantRules[Merchant Category],MerchantRules[Risk Points],0)</f>
        <v>1</v>
      </c>
      <c r="R1529">
        <f>SUM(FraudData[[#This Row],[Amount Risk]:[Merchant Risk]])</f>
        <v>6</v>
      </c>
      <c r="S1529" t="str" cm="1">
        <f t="array" ref="S1529">_xlfn.IFS(FraudData[[#This Row],[Fraud Risk Score]]&gt;=8,"High Risk",FraudData[[#This Row],[Fraud Risk Score]]&gt;=6,"Medium Risk",TRUE,"Low Risk")</f>
        <v>Medium Risk</v>
      </c>
    </row>
    <row r="1530" spans="1:19">
      <c r="A1530">
        <v>1529</v>
      </c>
      <c r="B1530">
        <v>292.44</v>
      </c>
      <c r="C1530">
        <v>17</v>
      </c>
      <c r="D1530" t="s">
        <v>49</v>
      </c>
      <c r="E1530">
        <v>0</v>
      </c>
      <c r="F1530">
        <v>1</v>
      </c>
      <c r="G1530">
        <v>83</v>
      </c>
      <c r="H1530">
        <v>2</v>
      </c>
      <c r="I1530">
        <v>52</v>
      </c>
      <c r="J1530">
        <v>0</v>
      </c>
      <c r="K1530">
        <f>_xlfn.XLOOKUP(FraudData[[#This Row],[amount]],AmountRules[Amount Min],AmountRules[Risk Points],,-1)</f>
        <v>0</v>
      </c>
      <c r="L1530">
        <f>_xlfn.XLOOKUP(FraudData[[#This Row],[transaction_hour]],TimeRules[Hour Min],TimeRules[Risk Points],,-1)</f>
        <v>0</v>
      </c>
      <c r="M1530">
        <f>_xlfn.XLOOKUP(FraudData[[#This Row],[foreign_transaction]],ForeignRules[Foreign Transaction],ForeignRules[Risk Points],0)</f>
        <v>0</v>
      </c>
      <c r="N1530">
        <f>_xlfn.XLOOKUP(FraudData[[#This Row],[location_mismatch]],Table10[Location Mismatch],Table10[Risk Points],0)</f>
        <v>3</v>
      </c>
      <c r="O1530">
        <f>_xlfn.XLOOKUP(FraudData[[#This Row],[device_trust_score]],DeviceRules[Device Min],DeviceRules[Risk Points],,-1)</f>
        <v>0</v>
      </c>
      <c r="P1530">
        <f>_xlfn.XLOOKUP(FraudData[[#This Row],[velocity_last_24h]],VelocityRules[Velocity Min],VelocityRules[Risk Points],,-1)</f>
        <v>0</v>
      </c>
      <c r="Q1530">
        <f>_xlfn.XLOOKUP(FraudData[[#This Row],[merchant_category]],MerchantRules[Merchant Category],MerchantRules[Risk Points],0)</f>
        <v>1</v>
      </c>
      <c r="R1530">
        <f>SUM(FraudData[[#This Row],[Amount Risk]:[Merchant Risk]])</f>
        <v>4</v>
      </c>
      <c r="S1530" t="str" cm="1">
        <f t="array" ref="S1530">_xlfn.IFS(FraudData[[#This Row],[Fraud Risk Score]]&gt;=8,"High Risk",FraudData[[#This Row],[Fraud Risk Score]]&gt;=6,"Medium Risk",TRUE,"Low Risk")</f>
        <v>Low Risk</v>
      </c>
    </row>
    <row r="1531" spans="1:19">
      <c r="A1531">
        <v>1530</v>
      </c>
      <c r="B1531">
        <v>139.44999999999999</v>
      </c>
      <c r="C1531">
        <v>10</v>
      </c>
      <c r="D1531" t="s">
        <v>50</v>
      </c>
      <c r="E1531">
        <v>0</v>
      </c>
      <c r="F1531">
        <v>0</v>
      </c>
      <c r="G1531">
        <v>83</v>
      </c>
      <c r="H1531">
        <v>3</v>
      </c>
      <c r="I1531">
        <v>48</v>
      </c>
      <c r="J1531">
        <v>0</v>
      </c>
      <c r="K1531">
        <f>_xlfn.XLOOKUP(FraudData[[#This Row],[amount]],AmountRules[Amount Min],AmountRules[Risk Points],,-1)</f>
        <v>0</v>
      </c>
      <c r="L1531">
        <f>_xlfn.XLOOKUP(FraudData[[#This Row],[transaction_hour]],TimeRules[Hour Min],TimeRules[Risk Points],,-1)</f>
        <v>0</v>
      </c>
      <c r="M1531">
        <f>_xlfn.XLOOKUP(FraudData[[#This Row],[foreign_transaction]],ForeignRules[Foreign Transaction],ForeignRules[Risk Points],0)</f>
        <v>0</v>
      </c>
      <c r="N1531">
        <f>_xlfn.XLOOKUP(FraudData[[#This Row],[location_mismatch]],Table10[Location Mismatch],Table10[Risk Points],0)</f>
        <v>0</v>
      </c>
      <c r="O1531">
        <f>_xlfn.XLOOKUP(FraudData[[#This Row],[device_trust_score]],DeviceRules[Device Min],DeviceRules[Risk Points],,-1)</f>
        <v>0</v>
      </c>
      <c r="P1531">
        <f>_xlfn.XLOOKUP(FraudData[[#This Row],[velocity_last_24h]],VelocityRules[Velocity Min],VelocityRules[Risk Points],,-1)</f>
        <v>0</v>
      </c>
      <c r="Q1531">
        <f>_xlfn.XLOOKUP(FraudData[[#This Row],[merchant_category]],MerchantRules[Merchant Category],MerchantRules[Risk Points],0)</f>
        <v>0</v>
      </c>
      <c r="R1531">
        <f>SUM(FraudData[[#This Row],[Amount Risk]:[Merchant Risk]])</f>
        <v>0</v>
      </c>
      <c r="S1531" t="str" cm="1">
        <f t="array" ref="S1531">_xlfn.IFS(FraudData[[#This Row],[Fraud Risk Score]]&gt;=8,"High Risk",FraudData[[#This Row],[Fraud Risk Score]]&gt;=6,"Medium Risk",TRUE,"Low Risk")</f>
        <v>Low Risk</v>
      </c>
    </row>
    <row r="1532" spans="1:19">
      <c r="A1532">
        <v>1531</v>
      </c>
      <c r="B1532">
        <v>67.13</v>
      </c>
      <c r="C1532">
        <v>19</v>
      </c>
      <c r="D1532" t="s">
        <v>46</v>
      </c>
      <c r="E1532">
        <v>0</v>
      </c>
      <c r="F1532">
        <v>0</v>
      </c>
      <c r="G1532">
        <v>75</v>
      </c>
      <c r="H1532">
        <v>1</v>
      </c>
      <c r="I1532">
        <v>24</v>
      </c>
      <c r="J1532">
        <v>0</v>
      </c>
      <c r="K1532">
        <f>_xlfn.XLOOKUP(FraudData[[#This Row],[amount]],AmountRules[Amount Min],AmountRules[Risk Points],,-1)</f>
        <v>0</v>
      </c>
      <c r="L1532">
        <f>_xlfn.XLOOKUP(FraudData[[#This Row],[transaction_hour]],TimeRules[Hour Min],TimeRules[Risk Points],,-1)</f>
        <v>0</v>
      </c>
      <c r="M1532">
        <f>_xlfn.XLOOKUP(FraudData[[#This Row],[foreign_transaction]],ForeignRules[Foreign Transaction],ForeignRules[Risk Points],0)</f>
        <v>0</v>
      </c>
      <c r="N1532">
        <f>_xlfn.XLOOKUP(FraudData[[#This Row],[location_mismatch]],Table10[Location Mismatch],Table10[Risk Points],0)</f>
        <v>0</v>
      </c>
      <c r="O1532">
        <f>_xlfn.XLOOKUP(FraudData[[#This Row],[device_trust_score]],DeviceRules[Device Min],DeviceRules[Risk Points],,-1)</f>
        <v>0</v>
      </c>
      <c r="P1532">
        <f>_xlfn.XLOOKUP(FraudData[[#This Row],[velocity_last_24h]],VelocityRules[Velocity Min],VelocityRules[Risk Points],,-1)</f>
        <v>0</v>
      </c>
      <c r="Q1532">
        <f>_xlfn.XLOOKUP(FraudData[[#This Row],[merchant_category]],MerchantRules[Merchant Category],MerchantRules[Risk Points],0)</f>
        <v>0</v>
      </c>
      <c r="R1532">
        <f>SUM(FraudData[[#This Row],[Amount Risk]:[Merchant Risk]])</f>
        <v>0</v>
      </c>
      <c r="S1532" t="str" cm="1">
        <f t="array" ref="S1532">_xlfn.IFS(FraudData[[#This Row],[Fraud Risk Score]]&gt;=8,"High Risk",FraudData[[#This Row],[Fraud Risk Score]]&gt;=6,"Medium Risk",TRUE,"Low Risk")</f>
        <v>Low Risk</v>
      </c>
    </row>
    <row r="1533" spans="1:19">
      <c r="A1533">
        <v>1532</v>
      </c>
      <c r="B1533">
        <v>169.64</v>
      </c>
      <c r="C1533">
        <v>21</v>
      </c>
      <c r="D1533" t="s">
        <v>49</v>
      </c>
      <c r="E1533">
        <v>0</v>
      </c>
      <c r="F1533">
        <v>1</v>
      </c>
      <c r="G1533">
        <v>27</v>
      </c>
      <c r="H1533">
        <v>2</v>
      </c>
      <c r="I1533">
        <v>68</v>
      </c>
      <c r="J1533">
        <v>0</v>
      </c>
      <c r="K1533">
        <f>_xlfn.XLOOKUP(FraudData[[#This Row],[amount]],AmountRules[Amount Min],AmountRules[Risk Points],,-1)</f>
        <v>0</v>
      </c>
      <c r="L1533">
        <f>_xlfn.XLOOKUP(FraudData[[#This Row],[transaction_hour]],TimeRules[Hour Min],TimeRules[Risk Points],,-1)</f>
        <v>0</v>
      </c>
      <c r="M1533">
        <f>_xlfn.XLOOKUP(FraudData[[#This Row],[foreign_transaction]],ForeignRules[Foreign Transaction],ForeignRules[Risk Points],0)</f>
        <v>0</v>
      </c>
      <c r="N1533">
        <f>_xlfn.XLOOKUP(FraudData[[#This Row],[location_mismatch]],Table10[Location Mismatch],Table10[Risk Points],0)</f>
        <v>3</v>
      </c>
      <c r="O1533">
        <f>_xlfn.XLOOKUP(FraudData[[#This Row],[device_trust_score]],DeviceRules[Device Min],DeviceRules[Risk Points],,-1)</f>
        <v>3</v>
      </c>
      <c r="P1533">
        <f>_xlfn.XLOOKUP(FraudData[[#This Row],[velocity_last_24h]],VelocityRules[Velocity Min],VelocityRules[Risk Points],,-1)</f>
        <v>0</v>
      </c>
      <c r="Q1533">
        <f>_xlfn.XLOOKUP(FraudData[[#This Row],[merchant_category]],MerchantRules[Merchant Category],MerchantRules[Risk Points],0)</f>
        <v>1</v>
      </c>
      <c r="R1533">
        <f>SUM(FraudData[[#This Row],[Amount Risk]:[Merchant Risk]])</f>
        <v>7</v>
      </c>
      <c r="S1533" t="str" cm="1">
        <f t="array" ref="S1533">_xlfn.IFS(FraudData[[#This Row],[Fraud Risk Score]]&gt;=8,"High Risk",FraudData[[#This Row],[Fraud Risk Score]]&gt;=6,"Medium Risk",TRUE,"Low Risk")</f>
        <v>Medium Risk</v>
      </c>
    </row>
    <row r="1534" spans="1:19">
      <c r="A1534">
        <v>1533</v>
      </c>
      <c r="B1534">
        <v>226.68</v>
      </c>
      <c r="C1534">
        <v>17</v>
      </c>
      <c r="D1534" t="s">
        <v>47</v>
      </c>
      <c r="E1534">
        <v>0</v>
      </c>
      <c r="F1534">
        <v>0</v>
      </c>
      <c r="G1534">
        <v>51</v>
      </c>
      <c r="H1534">
        <v>2</v>
      </c>
      <c r="I1534">
        <v>20</v>
      </c>
      <c r="J1534">
        <v>0</v>
      </c>
      <c r="K1534">
        <f>_xlfn.XLOOKUP(FraudData[[#This Row],[amount]],AmountRules[Amount Min],AmountRules[Risk Points],,-1)</f>
        <v>0</v>
      </c>
      <c r="L1534">
        <f>_xlfn.XLOOKUP(FraudData[[#This Row],[transaction_hour]],TimeRules[Hour Min],TimeRules[Risk Points],,-1)</f>
        <v>0</v>
      </c>
      <c r="M1534">
        <f>_xlfn.XLOOKUP(FraudData[[#This Row],[foreign_transaction]],ForeignRules[Foreign Transaction],ForeignRules[Risk Points],0)</f>
        <v>0</v>
      </c>
      <c r="N1534">
        <f>_xlfn.XLOOKUP(FraudData[[#This Row],[location_mismatch]],Table10[Location Mismatch],Table10[Risk Points],0)</f>
        <v>0</v>
      </c>
      <c r="O1534">
        <f>_xlfn.XLOOKUP(FraudData[[#This Row],[device_trust_score]],DeviceRules[Device Min],DeviceRules[Risk Points],,-1)</f>
        <v>1</v>
      </c>
      <c r="P1534">
        <f>_xlfn.XLOOKUP(FraudData[[#This Row],[velocity_last_24h]],VelocityRules[Velocity Min],VelocityRules[Risk Points],,-1)</f>
        <v>0</v>
      </c>
      <c r="Q1534">
        <f>_xlfn.XLOOKUP(FraudData[[#This Row],[merchant_category]],MerchantRules[Merchant Category],MerchantRules[Risk Points],0)</f>
        <v>0</v>
      </c>
      <c r="R1534">
        <f>SUM(FraudData[[#This Row],[Amount Risk]:[Merchant Risk]])</f>
        <v>1</v>
      </c>
      <c r="S1534" t="str" cm="1">
        <f t="array" ref="S1534">_xlfn.IFS(FraudData[[#This Row],[Fraud Risk Score]]&gt;=8,"High Risk",FraudData[[#This Row],[Fraud Risk Score]]&gt;=6,"Medium Risk",TRUE,"Low Risk")</f>
        <v>Low Risk</v>
      </c>
    </row>
    <row r="1535" spans="1:19">
      <c r="A1535">
        <v>1534</v>
      </c>
      <c r="B1535">
        <v>57.3</v>
      </c>
      <c r="C1535">
        <v>14</v>
      </c>
      <c r="D1535" t="s">
        <v>46</v>
      </c>
      <c r="E1535">
        <v>0</v>
      </c>
      <c r="F1535">
        <v>0</v>
      </c>
      <c r="G1535">
        <v>78</v>
      </c>
      <c r="H1535">
        <v>2</v>
      </c>
      <c r="I1535">
        <v>35</v>
      </c>
      <c r="J1535">
        <v>0</v>
      </c>
      <c r="K1535">
        <f>_xlfn.XLOOKUP(FraudData[[#This Row],[amount]],AmountRules[Amount Min],AmountRules[Risk Points],,-1)</f>
        <v>0</v>
      </c>
      <c r="L1535">
        <f>_xlfn.XLOOKUP(FraudData[[#This Row],[transaction_hour]],TimeRules[Hour Min],TimeRules[Risk Points],,-1)</f>
        <v>0</v>
      </c>
      <c r="M1535">
        <f>_xlfn.XLOOKUP(FraudData[[#This Row],[foreign_transaction]],ForeignRules[Foreign Transaction],ForeignRules[Risk Points],0)</f>
        <v>0</v>
      </c>
      <c r="N1535">
        <f>_xlfn.XLOOKUP(FraudData[[#This Row],[location_mismatch]],Table10[Location Mismatch],Table10[Risk Points],0)</f>
        <v>0</v>
      </c>
      <c r="O1535">
        <f>_xlfn.XLOOKUP(FraudData[[#This Row],[device_trust_score]],DeviceRules[Device Min],DeviceRules[Risk Points],,-1)</f>
        <v>0</v>
      </c>
      <c r="P1535">
        <f>_xlfn.XLOOKUP(FraudData[[#This Row],[velocity_last_24h]],VelocityRules[Velocity Min],VelocityRules[Risk Points],,-1)</f>
        <v>0</v>
      </c>
      <c r="Q1535">
        <f>_xlfn.XLOOKUP(FraudData[[#This Row],[merchant_category]],MerchantRules[Merchant Category],MerchantRules[Risk Points],0)</f>
        <v>0</v>
      </c>
      <c r="R1535">
        <f>SUM(FraudData[[#This Row],[Amount Risk]:[Merchant Risk]])</f>
        <v>0</v>
      </c>
      <c r="S1535" t="str" cm="1">
        <f t="array" ref="S1535">_xlfn.IFS(FraudData[[#This Row],[Fraud Risk Score]]&gt;=8,"High Risk",FraudData[[#This Row],[Fraud Risk Score]]&gt;=6,"Medium Risk",TRUE,"Low Risk")</f>
        <v>Low Risk</v>
      </c>
    </row>
    <row r="1536" spans="1:19">
      <c r="A1536">
        <v>1535</v>
      </c>
      <c r="B1536">
        <v>96.06</v>
      </c>
      <c r="C1536">
        <v>6</v>
      </c>
      <c r="D1536" t="s">
        <v>48</v>
      </c>
      <c r="E1536">
        <v>0</v>
      </c>
      <c r="F1536">
        <v>0</v>
      </c>
      <c r="G1536">
        <v>88</v>
      </c>
      <c r="H1536">
        <v>1</v>
      </c>
      <c r="I1536">
        <v>44</v>
      </c>
      <c r="J1536">
        <v>0</v>
      </c>
      <c r="K1536">
        <f>_xlfn.XLOOKUP(FraudData[[#This Row],[amount]],AmountRules[Amount Min],AmountRules[Risk Points],,-1)</f>
        <v>0</v>
      </c>
      <c r="L1536">
        <f>_xlfn.XLOOKUP(FraudData[[#This Row],[transaction_hour]],TimeRules[Hour Min],TimeRules[Risk Points],,-1)</f>
        <v>0</v>
      </c>
      <c r="M1536">
        <f>_xlfn.XLOOKUP(FraudData[[#This Row],[foreign_transaction]],ForeignRules[Foreign Transaction],ForeignRules[Risk Points],0)</f>
        <v>0</v>
      </c>
      <c r="N1536">
        <f>_xlfn.XLOOKUP(FraudData[[#This Row],[location_mismatch]],Table10[Location Mismatch],Table10[Risk Points],0)</f>
        <v>0</v>
      </c>
      <c r="O1536">
        <f>_xlfn.XLOOKUP(FraudData[[#This Row],[device_trust_score]],DeviceRules[Device Min],DeviceRules[Risk Points],,-1)</f>
        <v>0</v>
      </c>
      <c r="P1536">
        <f>_xlfn.XLOOKUP(FraudData[[#This Row],[velocity_last_24h]],VelocityRules[Velocity Min],VelocityRules[Risk Points],,-1)</f>
        <v>0</v>
      </c>
      <c r="Q1536">
        <f>_xlfn.XLOOKUP(FraudData[[#This Row],[merchant_category]],MerchantRules[Merchant Category],MerchantRules[Risk Points],0)</f>
        <v>0</v>
      </c>
      <c r="R1536">
        <f>SUM(FraudData[[#This Row],[Amount Risk]:[Merchant Risk]])</f>
        <v>0</v>
      </c>
      <c r="S1536" t="str" cm="1">
        <f t="array" ref="S1536">_xlfn.IFS(FraudData[[#This Row],[Fraud Risk Score]]&gt;=8,"High Risk",FraudData[[#This Row],[Fraud Risk Score]]&gt;=6,"Medium Risk",TRUE,"Low Risk")</f>
        <v>Low Risk</v>
      </c>
    </row>
    <row r="1537" spans="1:19">
      <c r="A1537">
        <v>1536</v>
      </c>
      <c r="B1537">
        <v>23.4</v>
      </c>
      <c r="C1537">
        <v>9</v>
      </c>
      <c r="D1537" t="s">
        <v>50</v>
      </c>
      <c r="E1537">
        <v>0</v>
      </c>
      <c r="F1537">
        <v>0</v>
      </c>
      <c r="G1537">
        <v>58</v>
      </c>
      <c r="H1537">
        <v>2</v>
      </c>
      <c r="I1537">
        <v>34</v>
      </c>
      <c r="J1537">
        <v>0</v>
      </c>
      <c r="K1537">
        <f>_xlfn.XLOOKUP(FraudData[[#This Row],[amount]],AmountRules[Amount Min],AmountRules[Risk Points],,-1)</f>
        <v>0</v>
      </c>
      <c r="L1537">
        <f>_xlfn.XLOOKUP(FraudData[[#This Row],[transaction_hour]],TimeRules[Hour Min],TimeRules[Risk Points],,-1)</f>
        <v>0</v>
      </c>
      <c r="M1537">
        <f>_xlfn.XLOOKUP(FraudData[[#This Row],[foreign_transaction]],ForeignRules[Foreign Transaction],ForeignRules[Risk Points],0)</f>
        <v>0</v>
      </c>
      <c r="N1537">
        <f>_xlfn.XLOOKUP(FraudData[[#This Row],[location_mismatch]],Table10[Location Mismatch],Table10[Risk Points],0)</f>
        <v>0</v>
      </c>
      <c r="O1537">
        <f>_xlfn.XLOOKUP(FraudData[[#This Row],[device_trust_score]],DeviceRules[Device Min],DeviceRules[Risk Points],,-1)</f>
        <v>1</v>
      </c>
      <c r="P1537">
        <f>_xlfn.XLOOKUP(FraudData[[#This Row],[velocity_last_24h]],VelocityRules[Velocity Min],VelocityRules[Risk Points],,-1)</f>
        <v>0</v>
      </c>
      <c r="Q1537">
        <f>_xlfn.XLOOKUP(FraudData[[#This Row],[merchant_category]],MerchantRules[Merchant Category],MerchantRules[Risk Points],0)</f>
        <v>0</v>
      </c>
      <c r="R1537">
        <f>SUM(FraudData[[#This Row],[Amount Risk]:[Merchant Risk]])</f>
        <v>1</v>
      </c>
      <c r="S1537" t="str" cm="1">
        <f t="array" ref="S1537">_xlfn.IFS(FraudData[[#This Row],[Fraud Risk Score]]&gt;=8,"High Risk",FraudData[[#This Row],[Fraud Risk Score]]&gt;=6,"Medium Risk",TRUE,"Low Risk")</f>
        <v>Low Risk</v>
      </c>
    </row>
    <row r="1538" spans="1:19">
      <c r="A1538">
        <v>1537</v>
      </c>
      <c r="B1538">
        <v>35.97</v>
      </c>
      <c r="C1538">
        <v>20</v>
      </c>
      <c r="D1538" t="s">
        <v>46</v>
      </c>
      <c r="E1538">
        <v>0</v>
      </c>
      <c r="F1538">
        <v>0</v>
      </c>
      <c r="G1538">
        <v>47</v>
      </c>
      <c r="H1538">
        <v>2</v>
      </c>
      <c r="I1538">
        <v>49</v>
      </c>
      <c r="J1538">
        <v>0</v>
      </c>
      <c r="K1538">
        <f>_xlfn.XLOOKUP(FraudData[[#This Row],[amount]],AmountRules[Amount Min],AmountRules[Risk Points],,-1)</f>
        <v>0</v>
      </c>
      <c r="L1538">
        <f>_xlfn.XLOOKUP(FraudData[[#This Row],[transaction_hour]],TimeRules[Hour Min],TimeRules[Risk Points],,-1)</f>
        <v>0</v>
      </c>
      <c r="M1538">
        <f>_xlfn.XLOOKUP(FraudData[[#This Row],[foreign_transaction]],ForeignRules[Foreign Transaction],ForeignRules[Risk Points],0)</f>
        <v>0</v>
      </c>
      <c r="N1538">
        <f>_xlfn.XLOOKUP(FraudData[[#This Row],[location_mismatch]],Table10[Location Mismatch],Table10[Risk Points],0)</f>
        <v>0</v>
      </c>
      <c r="O1538">
        <f>_xlfn.XLOOKUP(FraudData[[#This Row],[device_trust_score]],DeviceRules[Device Min],DeviceRules[Risk Points],,-1)</f>
        <v>2</v>
      </c>
      <c r="P1538">
        <f>_xlfn.XLOOKUP(FraudData[[#This Row],[velocity_last_24h]],VelocityRules[Velocity Min],VelocityRules[Risk Points],,-1)</f>
        <v>0</v>
      </c>
      <c r="Q1538">
        <f>_xlfn.XLOOKUP(FraudData[[#This Row],[merchant_category]],MerchantRules[Merchant Category],MerchantRules[Risk Points],0)</f>
        <v>0</v>
      </c>
      <c r="R1538">
        <f>SUM(FraudData[[#This Row],[Amount Risk]:[Merchant Risk]])</f>
        <v>2</v>
      </c>
      <c r="S1538" t="str" cm="1">
        <f t="array" ref="S1538">_xlfn.IFS(FraudData[[#This Row],[Fraud Risk Score]]&gt;=8,"High Risk",FraudData[[#This Row],[Fraud Risk Score]]&gt;=6,"Medium Risk",TRUE,"Low Risk")</f>
        <v>Low Risk</v>
      </c>
    </row>
    <row r="1539" spans="1:19">
      <c r="A1539">
        <v>1538</v>
      </c>
      <c r="B1539">
        <v>205.73</v>
      </c>
      <c r="C1539">
        <v>22</v>
      </c>
      <c r="D1539" t="s">
        <v>48</v>
      </c>
      <c r="E1539">
        <v>0</v>
      </c>
      <c r="F1539">
        <v>0</v>
      </c>
      <c r="G1539">
        <v>72</v>
      </c>
      <c r="H1539">
        <v>1</v>
      </c>
      <c r="I1539">
        <v>28</v>
      </c>
      <c r="J1539">
        <v>0</v>
      </c>
      <c r="K1539">
        <f>_xlfn.XLOOKUP(FraudData[[#This Row],[amount]],AmountRules[Amount Min],AmountRules[Risk Points],,-1)</f>
        <v>0</v>
      </c>
      <c r="L1539">
        <f>_xlfn.XLOOKUP(FraudData[[#This Row],[transaction_hour]],TimeRules[Hour Min],TimeRules[Risk Points],,-1)</f>
        <v>0</v>
      </c>
      <c r="M1539">
        <f>_xlfn.XLOOKUP(FraudData[[#This Row],[foreign_transaction]],ForeignRules[Foreign Transaction],ForeignRules[Risk Points],0)</f>
        <v>0</v>
      </c>
      <c r="N1539">
        <f>_xlfn.XLOOKUP(FraudData[[#This Row],[location_mismatch]],Table10[Location Mismatch],Table10[Risk Points],0)</f>
        <v>0</v>
      </c>
      <c r="O1539">
        <f>_xlfn.XLOOKUP(FraudData[[#This Row],[device_trust_score]],DeviceRules[Device Min],DeviceRules[Risk Points],,-1)</f>
        <v>0</v>
      </c>
      <c r="P1539">
        <f>_xlfn.XLOOKUP(FraudData[[#This Row],[velocity_last_24h]],VelocityRules[Velocity Min],VelocityRules[Risk Points],,-1)</f>
        <v>0</v>
      </c>
      <c r="Q1539">
        <f>_xlfn.XLOOKUP(FraudData[[#This Row],[merchant_category]],MerchantRules[Merchant Category],MerchantRules[Risk Points],0)</f>
        <v>0</v>
      </c>
      <c r="R1539">
        <f>SUM(FraudData[[#This Row],[Amount Risk]:[Merchant Risk]])</f>
        <v>0</v>
      </c>
      <c r="S1539" t="str" cm="1">
        <f t="array" ref="S1539">_xlfn.IFS(FraudData[[#This Row],[Fraud Risk Score]]&gt;=8,"High Risk",FraudData[[#This Row],[Fraud Risk Score]]&gt;=6,"Medium Risk",TRUE,"Low Risk")</f>
        <v>Low Risk</v>
      </c>
    </row>
    <row r="1540" spans="1:19">
      <c r="A1540">
        <v>1539</v>
      </c>
      <c r="B1540">
        <v>36.04</v>
      </c>
      <c r="C1540">
        <v>19</v>
      </c>
      <c r="D1540" t="s">
        <v>47</v>
      </c>
      <c r="E1540">
        <v>0</v>
      </c>
      <c r="F1540">
        <v>0</v>
      </c>
      <c r="G1540">
        <v>79</v>
      </c>
      <c r="H1540">
        <v>6</v>
      </c>
      <c r="I1540">
        <v>29</v>
      </c>
      <c r="J1540">
        <v>0</v>
      </c>
      <c r="K1540">
        <f>_xlfn.XLOOKUP(FraudData[[#This Row],[amount]],AmountRules[Amount Min],AmountRules[Risk Points],,-1)</f>
        <v>0</v>
      </c>
      <c r="L1540">
        <f>_xlfn.XLOOKUP(FraudData[[#This Row],[transaction_hour]],TimeRules[Hour Min],TimeRules[Risk Points],,-1)</f>
        <v>0</v>
      </c>
      <c r="M1540">
        <f>_xlfn.XLOOKUP(FraudData[[#This Row],[foreign_transaction]],ForeignRules[Foreign Transaction],ForeignRules[Risk Points],0)</f>
        <v>0</v>
      </c>
      <c r="N1540">
        <f>_xlfn.XLOOKUP(FraudData[[#This Row],[location_mismatch]],Table10[Location Mismatch],Table10[Risk Points],0)</f>
        <v>0</v>
      </c>
      <c r="O1540">
        <f>_xlfn.XLOOKUP(FraudData[[#This Row],[device_trust_score]],DeviceRules[Device Min],DeviceRules[Risk Points],,-1)</f>
        <v>0</v>
      </c>
      <c r="P1540">
        <f>_xlfn.XLOOKUP(FraudData[[#This Row],[velocity_last_24h]],VelocityRules[Velocity Min],VelocityRules[Risk Points],,-1)</f>
        <v>3</v>
      </c>
      <c r="Q1540">
        <f>_xlfn.XLOOKUP(FraudData[[#This Row],[merchant_category]],MerchantRules[Merchant Category],MerchantRules[Risk Points],0)</f>
        <v>0</v>
      </c>
      <c r="R1540">
        <f>SUM(FraudData[[#This Row],[Amount Risk]:[Merchant Risk]])</f>
        <v>3</v>
      </c>
      <c r="S1540" t="str" cm="1">
        <f t="array" ref="S1540">_xlfn.IFS(FraudData[[#This Row],[Fraud Risk Score]]&gt;=8,"High Risk",FraudData[[#This Row],[Fraud Risk Score]]&gt;=6,"Medium Risk",TRUE,"Low Risk")</f>
        <v>Low Risk</v>
      </c>
    </row>
    <row r="1541" spans="1:19">
      <c r="A1541">
        <v>1540</v>
      </c>
      <c r="B1541">
        <v>134.06</v>
      </c>
      <c r="C1541">
        <v>9</v>
      </c>
      <c r="D1541" t="s">
        <v>50</v>
      </c>
      <c r="E1541">
        <v>0</v>
      </c>
      <c r="F1541">
        <v>0</v>
      </c>
      <c r="G1541">
        <v>41</v>
      </c>
      <c r="H1541">
        <v>4</v>
      </c>
      <c r="I1541">
        <v>63</v>
      </c>
      <c r="J1541">
        <v>0</v>
      </c>
      <c r="K1541">
        <f>_xlfn.XLOOKUP(FraudData[[#This Row],[amount]],AmountRules[Amount Min],AmountRules[Risk Points],,-1)</f>
        <v>0</v>
      </c>
      <c r="L1541">
        <f>_xlfn.XLOOKUP(FraudData[[#This Row],[transaction_hour]],TimeRules[Hour Min],TimeRules[Risk Points],,-1)</f>
        <v>0</v>
      </c>
      <c r="M1541">
        <f>_xlfn.XLOOKUP(FraudData[[#This Row],[foreign_transaction]],ForeignRules[Foreign Transaction],ForeignRules[Risk Points],0)</f>
        <v>0</v>
      </c>
      <c r="N1541">
        <f>_xlfn.XLOOKUP(FraudData[[#This Row],[location_mismatch]],Table10[Location Mismatch],Table10[Risk Points],0)</f>
        <v>0</v>
      </c>
      <c r="O1541">
        <f>_xlfn.XLOOKUP(FraudData[[#This Row],[device_trust_score]],DeviceRules[Device Min],DeviceRules[Risk Points],,-1)</f>
        <v>2</v>
      </c>
      <c r="P1541">
        <f>_xlfn.XLOOKUP(FraudData[[#This Row],[velocity_last_24h]],VelocityRules[Velocity Min],VelocityRules[Risk Points],,-1)</f>
        <v>0</v>
      </c>
      <c r="Q1541">
        <f>_xlfn.XLOOKUP(FraudData[[#This Row],[merchant_category]],MerchantRules[Merchant Category],MerchantRules[Risk Points],0)</f>
        <v>0</v>
      </c>
      <c r="R1541">
        <f>SUM(FraudData[[#This Row],[Amount Risk]:[Merchant Risk]])</f>
        <v>2</v>
      </c>
      <c r="S1541" t="str" cm="1">
        <f t="array" ref="S1541">_xlfn.IFS(FraudData[[#This Row],[Fraud Risk Score]]&gt;=8,"High Risk",FraudData[[#This Row],[Fraud Risk Score]]&gt;=6,"Medium Risk",TRUE,"Low Risk")</f>
        <v>Low Risk</v>
      </c>
    </row>
    <row r="1542" spans="1:19">
      <c r="A1542">
        <v>1541</v>
      </c>
      <c r="B1542">
        <v>222.23</v>
      </c>
      <c r="C1542">
        <v>12</v>
      </c>
      <c r="D1542" t="s">
        <v>49</v>
      </c>
      <c r="E1542">
        <v>0</v>
      </c>
      <c r="F1542">
        <v>0</v>
      </c>
      <c r="G1542">
        <v>86</v>
      </c>
      <c r="H1542">
        <v>1</v>
      </c>
      <c r="I1542">
        <v>53</v>
      </c>
      <c r="J1542">
        <v>0</v>
      </c>
      <c r="K1542">
        <f>_xlfn.XLOOKUP(FraudData[[#This Row],[amount]],AmountRules[Amount Min],AmountRules[Risk Points],,-1)</f>
        <v>0</v>
      </c>
      <c r="L1542">
        <f>_xlfn.XLOOKUP(FraudData[[#This Row],[transaction_hour]],TimeRules[Hour Min],TimeRules[Risk Points],,-1)</f>
        <v>0</v>
      </c>
      <c r="M1542">
        <f>_xlfn.XLOOKUP(FraudData[[#This Row],[foreign_transaction]],ForeignRules[Foreign Transaction],ForeignRules[Risk Points],0)</f>
        <v>0</v>
      </c>
      <c r="N1542">
        <f>_xlfn.XLOOKUP(FraudData[[#This Row],[location_mismatch]],Table10[Location Mismatch],Table10[Risk Points],0)</f>
        <v>0</v>
      </c>
      <c r="O1542">
        <f>_xlfn.XLOOKUP(FraudData[[#This Row],[device_trust_score]],DeviceRules[Device Min],DeviceRules[Risk Points],,-1)</f>
        <v>0</v>
      </c>
      <c r="P1542">
        <f>_xlfn.XLOOKUP(FraudData[[#This Row],[velocity_last_24h]],VelocityRules[Velocity Min],VelocityRules[Risk Points],,-1)</f>
        <v>0</v>
      </c>
      <c r="Q1542">
        <f>_xlfn.XLOOKUP(FraudData[[#This Row],[merchant_category]],MerchantRules[Merchant Category],MerchantRules[Risk Points],0)</f>
        <v>1</v>
      </c>
      <c r="R1542">
        <f>SUM(FraudData[[#This Row],[Amount Risk]:[Merchant Risk]])</f>
        <v>1</v>
      </c>
      <c r="S1542" t="str" cm="1">
        <f t="array" ref="S1542">_xlfn.IFS(FraudData[[#This Row],[Fraud Risk Score]]&gt;=8,"High Risk",FraudData[[#This Row],[Fraud Risk Score]]&gt;=6,"Medium Risk",TRUE,"Low Risk")</f>
        <v>Low Risk</v>
      </c>
    </row>
    <row r="1543" spans="1:19">
      <c r="A1543">
        <v>1542</v>
      </c>
      <c r="B1543">
        <v>20.350000000000001</v>
      </c>
      <c r="C1543">
        <v>14</v>
      </c>
      <c r="D1543" t="s">
        <v>49</v>
      </c>
      <c r="E1543">
        <v>0</v>
      </c>
      <c r="F1543">
        <v>0</v>
      </c>
      <c r="G1543">
        <v>85</v>
      </c>
      <c r="H1543">
        <v>1</v>
      </c>
      <c r="I1543">
        <v>29</v>
      </c>
      <c r="J1543">
        <v>0</v>
      </c>
      <c r="K1543">
        <f>_xlfn.XLOOKUP(FraudData[[#This Row],[amount]],AmountRules[Amount Min],AmountRules[Risk Points],,-1)</f>
        <v>0</v>
      </c>
      <c r="L1543">
        <f>_xlfn.XLOOKUP(FraudData[[#This Row],[transaction_hour]],TimeRules[Hour Min],TimeRules[Risk Points],,-1)</f>
        <v>0</v>
      </c>
      <c r="M1543">
        <f>_xlfn.XLOOKUP(FraudData[[#This Row],[foreign_transaction]],ForeignRules[Foreign Transaction],ForeignRules[Risk Points],0)</f>
        <v>0</v>
      </c>
      <c r="N1543">
        <f>_xlfn.XLOOKUP(FraudData[[#This Row],[location_mismatch]],Table10[Location Mismatch],Table10[Risk Points],0)</f>
        <v>0</v>
      </c>
      <c r="O1543">
        <f>_xlfn.XLOOKUP(FraudData[[#This Row],[device_trust_score]],DeviceRules[Device Min],DeviceRules[Risk Points],,-1)</f>
        <v>0</v>
      </c>
      <c r="P1543">
        <f>_xlfn.XLOOKUP(FraudData[[#This Row],[velocity_last_24h]],VelocityRules[Velocity Min],VelocityRules[Risk Points],,-1)</f>
        <v>0</v>
      </c>
      <c r="Q1543">
        <f>_xlfn.XLOOKUP(FraudData[[#This Row],[merchant_category]],MerchantRules[Merchant Category],MerchantRules[Risk Points],0)</f>
        <v>1</v>
      </c>
      <c r="R1543">
        <f>SUM(FraudData[[#This Row],[Amount Risk]:[Merchant Risk]])</f>
        <v>1</v>
      </c>
      <c r="S1543" t="str" cm="1">
        <f t="array" ref="S1543">_xlfn.IFS(FraudData[[#This Row],[Fraud Risk Score]]&gt;=8,"High Risk",FraudData[[#This Row],[Fraud Risk Score]]&gt;=6,"Medium Risk",TRUE,"Low Risk")</f>
        <v>Low Risk</v>
      </c>
    </row>
    <row r="1544" spans="1:19">
      <c r="A1544">
        <v>1543</v>
      </c>
      <c r="B1544">
        <v>150.79</v>
      </c>
      <c r="C1544">
        <v>22</v>
      </c>
      <c r="D1544" t="s">
        <v>48</v>
      </c>
      <c r="E1544">
        <v>0</v>
      </c>
      <c r="F1544">
        <v>1</v>
      </c>
      <c r="G1544">
        <v>85</v>
      </c>
      <c r="H1544">
        <v>2</v>
      </c>
      <c r="I1544">
        <v>29</v>
      </c>
      <c r="J1544">
        <v>0</v>
      </c>
      <c r="K1544">
        <f>_xlfn.XLOOKUP(FraudData[[#This Row],[amount]],AmountRules[Amount Min],AmountRules[Risk Points],,-1)</f>
        <v>0</v>
      </c>
      <c r="L1544">
        <f>_xlfn.XLOOKUP(FraudData[[#This Row],[transaction_hour]],TimeRules[Hour Min],TimeRules[Risk Points],,-1)</f>
        <v>0</v>
      </c>
      <c r="M1544">
        <f>_xlfn.XLOOKUP(FraudData[[#This Row],[foreign_transaction]],ForeignRules[Foreign Transaction],ForeignRules[Risk Points],0)</f>
        <v>0</v>
      </c>
      <c r="N1544">
        <f>_xlfn.XLOOKUP(FraudData[[#This Row],[location_mismatch]],Table10[Location Mismatch],Table10[Risk Points],0)</f>
        <v>3</v>
      </c>
      <c r="O1544">
        <f>_xlfn.XLOOKUP(FraudData[[#This Row],[device_trust_score]],DeviceRules[Device Min],DeviceRules[Risk Points],,-1)</f>
        <v>0</v>
      </c>
      <c r="P1544">
        <f>_xlfn.XLOOKUP(FraudData[[#This Row],[velocity_last_24h]],VelocityRules[Velocity Min],VelocityRules[Risk Points],,-1)</f>
        <v>0</v>
      </c>
      <c r="Q1544">
        <f>_xlfn.XLOOKUP(FraudData[[#This Row],[merchant_category]],MerchantRules[Merchant Category],MerchantRules[Risk Points],0)</f>
        <v>0</v>
      </c>
      <c r="R1544">
        <f>SUM(FraudData[[#This Row],[Amount Risk]:[Merchant Risk]])</f>
        <v>3</v>
      </c>
      <c r="S1544" t="str" cm="1">
        <f t="array" ref="S1544">_xlfn.IFS(FraudData[[#This Row],[Fraud Risk Score]]&gt;=8,"High Risk",FraudData[[#This Row],[Fraud Risk Score]]&gt;=6,"Medium Risk",TRUE,"Low Risk")</f>
        <v>Low Risk</v>
      </c>
    </row>
    <row r="1545" spans="1:19">
      <c r="A1545">
        <v>1544</v>
      </c>
      <c r="B1545">
        <v>53.36</v>
      </c>
      <c r="C1545">
        <v>17</v>
      </c>
      <c r="D1545" t="s">
        <v>46</v>
      </c>
      <c r="E1545">
        <v>0</v>
      </c>
      <c r="F1545">
        <v>0</v>
      </c>
      <c r="G1545">
        <v>68</v>
      </c>
      <c r="H1545">
        <v>1</v>
      </c>
      <c r="I1545">
        <v>37</v>
      </c>
      <c r="J1545">
        <v>0</v>
      </c>
      <c r="K1545">
        <f>_xlfn.XLOOKUP(FraudData[[#This Row],[amount]],AmountRules[Amount Min],AmountRules[Risk Points],,-1)</f>
        <v>0</v>
      </c>
      <c r="L1545">
        <f>_xlfn.XLOOKUP(FraudData[[#This Row],[transaction_hour]],TimeRules[Hour Min],TimeRules[Risk Points],,-1)</f>
        <v>0</v>
      </c>
      <c r="M1545">
        <f>_xlfn.XLOOKUP(FraudData[[#This Row],[foreign_transaction]],ForeignRules[Foreign Transaction],ForeignRules[Risk Points],0)</f>
        <v>0</v>
      </c>
      <c r="N1545">
        <f>_xlfn.XLOOKUP(FraudData[[#This Row],[location_mismatch]],Table10[Location Mismatch],Table10[Risk Points],0)</f>
        <v>0</v>
      </c>
      <c r="O1545">
        <f>_xlfn.XLOOKUP(FraudData[[#This Row],[device_trust_score]],DeviceRules[Device Min],DeviceRules[Risk Points],,-1)</f>
        <v>1</v>
      </c>
      <c r="P1545">
        <f>_xlfn.XLOOKUP(FraudData[[#This Row],[velocity_last_24h]],VelocityRules[Velocity Min],VelocityRules[Risk Points],,-1)</f>
        <v>0</v>
      </c>
      <c r="Q1545">
        <f>_xlfn.XLOOKUP(FraudData[[#This Row],[merchant_category]],MerchantRules[Merchant Category],MerchantRules[Risk Points],0)</f>
        <v>0</v>
      </c>
      <c r="R1545">
        <f>SUM(FraudData[[#This Row],[Amount Risk]:[Merchant Risk]])</f>
        <v>1</v>
      </c>
      <c r="S1545" t="str" cm="1">
        <f t="array" ref="S1545">_xlfn.IFS(FraudData[[#This Row],[Fraud Risk Score]]&gt;=8,"High Risk",FraudData[[#This Row],[Fraud Risk Score]]&gt;=6,"Medium Risk",TRUE,"Low Risk")</f>
        <v>Low Risk</v>
      </c>
    </row>
    <row r="1546" spans="1:19">
      <c r="A1546">
        <v>1545</v>
      </c>
      <c r="B1546">
        <v>593.08000000000004</v>
      </c>
      <c r="C1546">
        <v>22</v>
      </c>
      <c r="D1546" t="s">
        <v>47</v>
      </c>
      <c r="E1546">
        <v>0</v>
      </c>
      <c r="F1546">
        <v>0</v>
      </c>
      <c r="G1546">
        <v>95</v>
      </c>
      <c r="H1546">
        <v>3</v>
      </c>
      <c r="I1546">
        <v>59</v>
      </c>
      <c r="J1546">
        <v>0</v>
      </c>
      <c r="K1546">
        <f>_xlfn.XLOOKUP(FraudData[[#This Row],[amount]],AmountRules[Amount Min],AmountRules[Risk Points],,-1)</f>
        <v>1</v>
      </c>
      <c r="L1546">
        <f>_xlfn.XLOOKUP(FraudData[[#This Row],[transaction_hour]],TimeRules[Hour Min],TimeRules[Risk Points],,-1)</f>
        <v>0</v>
      </c>
      <c r="M1546">
        <f>_xlfn.XLOOKUP(FraudData[[#This Row],[foreign_transaction]],ForeignRules[Foreign Transaction],ForeignRules[Risk Points],0)</f>
        <v>0</v>
      </c>
      <c r="N1546">
        <f>_xlfn.XLOOKUP(FraudData[[#This Row],[location_mismatch]],Table10[Location Mismatch],Table10[Risk Points],0)</f>
        <v>0</v>
      </c>
      <c r="O1546">
        <f>_xlfn.XLOOKUP(FraudData[[#This Row],[device_trust_score]],DeviceRules[Device Min],DeviceRules[Risk Points],,-1)</f>
        <v>0</v>
      </c>
      <c r="P1546">
        <f>_xlfn.XLOOKUP(FraudData[[#This Row],[velocity_last_24h]],VelocityRules[Velocity Min],VelocityRules[Risk Points],,-1)</f>
        <v>0</v>
      </c>
      <c r="Q1546">
        <f>_xlfn.XLOOKUP(FraudData[[#This Row],[merchant_category]],MerchantRules[Merchant Category],MerchantRules[Risk Points],0)</f>
        <v>0</v>
      </c>
      <c r="R1546">
        <f>SUM(FraudData[[#This Row],[Amount Risk]:[Merchant Risk]])</f>
        <v>1</v>
      </c>
      <c r="S1546" t="str" cm="1">
        <f t="array" ref="S1546">_xlfn.IFS(FraudData[[#This Row],[Fraud Risk Score]]&gt;=8,"High Risk",FraudData[[#This Row],[Fraud Risk Score]]&gt;=6,"Medium Risk",TRUE,"Low Risk")</f>
        <v>Low Risk</v>
      </c>
    </row>
    <row r="1547" spans="1:19">
      <c r="A1547">
        <v>1546</v>
      </c>
      <c r="B1547">
        <v>118.94</v>
      </c>
      <c r="C1547">
        <v>3</v>
      </c>
      <c r="D1547" t="s">
        <v>48</v>
      </c>
      <c r="E1547">
        <v>0</v>
      </c>
      <c r="F1547">
        <v>0</v>
      </c>
      <c r="G1547">
        <v>27</v>
      </c>
      <c r="H1547">
        <v>5</v>
      </c>
      <c r="I1547">
        <v>20</v>
      </c>
      <c r="J1547">
        <v>1</v>
      </c>
      <c r="K1547">
        <f>_xlfn.XLOOKUP(FraudData[[#This Row],[amount]],AmountRules[Amount Min],AmountRules[Risk Points],,-1)</f>
        <v>0</v>
      </c>
      <c r="L1547">
        <f>_xlfn.XLOOKUP(FraudData[[#This Row],[transaction_hour]],TimeRules[Hour Min],TimeRules[Risk Points],,-1)</f>
        <v>3</v>
      </c>
      <c r="M1547">
        <f>_xlfn.XLOOKUP(FraudData[[#This Row],[foreign_transaction]],ForeignRules[Foreign Transaction],ForeignRules[Risk Points],0)</f>
        <v>0</v>
      </c>
      <c r="N1547">
        <f>_xlfn.XLOOKUP(FraudData[[#This Row],[location_mismatch]],Table10[Location Mismatch],Table10[Risk Points],0)</f>
        <v>0</v>
      </c>
      <c r="O1547">
        <f>_xlfn.XLOOKUP(FraudData[[#This Row],[device_trust_score]],DeviceRules[Device Min],DeviceRules[Risk Points],,-1)</f>
        <v>3</v>
      </c>
      <c r="P1547">
        <f>_xlfn.XLOOKUP(FraudData[[#This Row],[velocity_last_24h]],VelocityRules[Velocity Min],VelocityRules[Risk Points],,-1)</f>
        <v>3</v>
      </c>
      <c r="Q1547">
        <f>_xlfn.XLOOKUP(FraudData[[#This Row],[merchant_category]],MerchantRules[Merchant Category],MerchantRules[Risk Points],0)</f>
        <v>0</v>
      </c>
      <c r="R1547">
        <f>SUM(FraudData[[#This Row],[Amount Risk]:[Merchant Risk]])</f>
        <v>9</v>
      </c>
      <c r="S1547" t="str" cm="1">
        <f t="array" ref="S1547">_xlfn.IFS(FraudData[[#This Row],[Fraud Risk Score]]&gt;=8,"High Risk",FraudData[[#This Row],[Fraud Risk Score]]&gt;=6,"Medium Risk",TRUE,"Low Risk")</f>
        <v>High Risk</v>
      </c>
    </row>
    <row r="1548" spans="1:19">
      <c r="A1548">
        <v>1547</v>
      </c>
      <c r="B1548">
        <v>295.17</v>
      </c>
      <c r="C1548">
        <v>19</v>
      </c>
      <c r="D1548" t="s">
        <v>47</v>
      </c>
      <c r="E1548">
        <v>0</v>
      </c>
      <c r="F1548">
        <v>0</v>
      </c>
      <c r="G1548">
        <v>97</v>
      </c>
      <c r="H1548">
        <v>2</v>
      </c>
      <c r="I1548">
        <v>48</v>
      </c>
      <c r="J1548">
        <v>0</v>
      </c>
      <c r="K1548">
        <f>_xlfn.XLOOKUP(FraudData[[#This Row],[amount]],AmountRules[Amount Min],AmountRules[Risk Points],,-1)</f>
        <v>0</v>
      </c>
      <c r="L1548">
        <f>_xlfn.XLOOKUP(FraudData[[#This Row],[transaction_hour]],TimeRules[Hour Min],TimeRules[Risk Points],,-1)</f>
        <v>0</v>
      </c>
      <c r="M1548">
        <f>_xlfn.XLOOKUP(FraudData[[#This Row],[foreign_transaction]],ForeignRules[Foreign Transaction],ForeignRules[Risk Points],0)</f>
        <v>0</v>
      </c>
      <c r="N1548">
        <f>_xlfn.XLOOKUP(FraudData[[#This Row],[location_mismatch]],Table10[Location Mismatch],Table10[Risk Points],0)</f>
        <v>0</v>
      </c>
      <c r="O1548">
        <f>_xlfn.XLOOKUP(FraudData[[#This Row],[device_trust_score]],DeviceRules[Device Min],DeviceRules[Risk Points],,-1)</f>
        <v>0</v>
      </c>
      <c r="P1548">
        <f>_xlfn.XLOOKUP(FraudData[[#This Row],[velocity_last_24h]],VelocityRules[Velocity Min],VelocityRules[Risk Points],,-1)</f>
        <v>0</v>
      </c>
      <c r="Q1548">
        <f>_xlfn.XLOOKUP(FraudData[[#This Row],[merchant_category]],MerchantRules[Merchant Category],MerchantRules[Risk Points],0)</f>
        <v>0</v>
      </c>
      <c r="R1548">
        <f>SUM(FraudData[[#This Row],[Amount Risk]:[Merchant Risk]])</f>
        <v>0</v>
      </c>
      <c r="S1548" t="str" cm="1">
        <f t="array" ref="S1548">_xlfn.IFS(FraudData[[#This Row],[Fraud Risk Score]]&gt;=8,"High Risk",FraudData[[#This Row],[Fraud Risk Score]]&gt;=6,"Medium Risk",TRUE,"Low Risk")</f>
        <v>Low Risk</v>
      </c>
    </row>
    <row r="1549" spans="1:19">
      <c r="A1549">
        <v>1548</v>
      </c>
      <c r="B1549">
        <v>143.82</v>
      </c>
      <c r="C1549">
        <v>16</v>
      </c>
      <c r="D1549" t="s">
        <v>47</v>
      </c>
      <c r="E1549">
        <v>0</v>
      </c>
      <c r="F1549">
        <v>0</v>
      </c>
      <c r="G1549">
        <v>91</v>
      </c>
      <c r="H1549">
        <v>1</v>
      </c>
      <c r="I1549">
        <v>22</v>
      </c>
      <c r="J1549">
        <v>0</v>
      </c>
      <c r="K1549">
        <f>_xlfn.XLOOKUP(FraudData[[#This Row],[amount]],AmountRules[Amount Min],AmountRules[Risk Points],,-1)</f>
        <v>0</v>
      </c>
      <c r="L1549">
        <f>_xlfn.XLOOKUP(FraudData[[#This Row],[transaction_hour]],TimeRules[Hour Min],TimeRules[Risk Points],,-1)</f>
        <v>0</v>
      </c>
      <c r="M1549">
        <f>_xlfn.XLOOKUP(FraudData[[#This Row],[foreign_transaction]],ForeignRules[Foreign Transaction],ForeignRules[Risk Points],0)</f>
        <v>0</v>
      </c>
      <c r="N1549">
        <f>_xlfn.XLOOKUP(FraudData[[#This Row],[location_mismatch]],Table10[Location Mismatch],Table10[Risk Points],0)</f>
        <v>0</v>
      </c>
      <c r="O1549">
        <f>_xlfn.XLOOKUP(FraudData[[#This Row],[device_trust_score]],DeviceRules[Device Min],DeviceRules[Risk Points],,-1)</f>
        <v>0</v>
      </c>
      <c r="P1549">
        <f>_xlfn.XLOOKUP(FraudData[[#This Row],[velocity_last_24h]],VelocityRules[Velocity Min],VelocityRules[Risk Points],,-1)</f>
        <v>0</v>
      </c>
      <c r="Q1549">
        <f>_xlfn.XLOOKUP(FraudData[[#This Row],[merchant_category]],MerchantRules[Merchant Category],MerchantRules[Risk Points],0)</f>
        <v>0</v>
      </c>
      <c r="R1549">
        <f>SUM(FraudData[[#This Row],[Amount Risk]:[Merchant Risk]])</f>
        <v>0</v>
      </c>
      <c r="S1549" t="str" cm="1">
        <f t="array" ref="S1549">_xlfn.IFS(FraudData[[#This Row],[Fraud Risk Score]]&gt;=8,"High Risk",FraudData[[#This Row],[Fraud Risk Score]]&gt;=6,"Medium Risk",TRUE,"Low Risk")</f>
        <v>Low Risk</v>
      </c>
    </row>
    <row r="1550" spans="1:19">
      <c r="A1550">
        <v>1549</v>
      </c>
      <c r="B1550">
        <v>7.99</v>
      </c>
      <c r="C1550">
        <v>2</v>
      </c>
      <c r="D1550" t="s">
        <v>47</v>
      </c>
      <c r="E1550">
        <v>1</v>
      </c>
      <c r="F1550">
        <v>0</v>
      </c>
      <c r="G1550">
        <v>32</v>
      </c>
      <c r="H1550">
        <v>3</v>
      </c>
      <c r="I1550">
        <v>37</v>
      </c>
      <c r="J1550">
        <v>1</v>
      </c>
      <c r="K1550">
        <f>_xlfn.XLOOKUP(FraudData[[#This Row],[amount]],AmountRules[Amount Min],AmountRules[Risk Points],,-1)</f>
        <v>0</v>
      </c>
      <c r="L1550">
        <f>_xlfn.XLOOKUP(FraudData[[#This Row],[transaction_hour]],TimeRules[Hour Min],TimeRules[Risk Points],,-1)</f>
        <v>3</v>
      </c>
      <c r="M1550">
        <f>_xlfn.XLOOKUP(FraudData[[#This Row],[foreign_transaction]],ForeignRules[Foreign Transaction],ForeignRules[Risk Points],0)</f>
        <v>3</v>
      </c>
      <c r="N1550">
        <f>_xlfn.XLOOKUP(FraudData[[#This Row],[location_mismatch]],Table10[Location Mismatch],Table10[Risk Points],0)</f>
        <v>0</v>
      </c>
      <c r="O1550">
        <f>_xlfn.XLOOKUP(FraudData[[#This Row],[device_trust_score]],DeviceRules[Device Min],DeviceRules[Risk Points],,-1)</f>
        <v>2</v>
      </c>
      <c r="P1550">
        <f>_xlfn.XLOOKUP(FraudData[[#This Row],[velocity_last_24h]],VelocityRules[Velocity Min],VelocityRules[Risk Points],,-1)</f>
        <v>0</v>
      </c>
      <c r="Q1550">
        <f>_xlfn.XLOOKUP(FraudData[[#This Row],[merchant_category]],MerchantRules[Merchant Category],MerchantRules[Risk Points],0)</f>
        <v>0</v>
      </c>
      <c r="R1550">
        <f>SUM(FraudData[[#This Row],[Amount Risk]:[Merchant Risk]])</f>
        <v>8</v>
      </c>
      <c r="S1550" t="str" cm="1">
        <f t="array" ref="S1550">_xlfn.IFS(FraudData[[#This Row],[Fraud Risk Score]]&gt;=8,"High Risk",FraudData[[#This Row],[Fraud Risk Score]]&gt;=6,"Medium Risk",TRUE,"Low Risk")</f>
        <v>High Risk</v>
      </c>
    </row>
    <row r="1551" spans="1:19">
      <c r="A1551">
        <v>1550</v>
      </c>
      <c r="B1551">
        <v>180.51</v>
      </c>
      <c r="C1551">
        <v>20</v>
      </c>
      <c r="D1551" t="s">
        <v>50</v>
      </c>
      <c r="E1551">
        <v>0</v>
      </c>
      <c r="F1551">
        <v>0</v>
      </c>
      <c r="G1551">
        <v>50</v>
      </c>
      <c r="H1551">
        <v>0</v>
      </c>
      <c r="I1551">
        <v>57</v>
      </c>
      <c r="J1551">
        <v>0</v>
      </c>
      <c r="K1551">
        <f>_xlfn.XLOOKUP(FraudData[[#This Row],[amount]],AmountRules[Amount Min],AmountRules[Risk Points],,-1)</f>
        <v>0</v>
      </c>
      <c r="L1551">
        <f>_xlfn.XLOOKUP(FraudData[[#This Row],[transaction_hour]],TimeRules[Hour Min],TimeRules[Risk Points],,-1)</f>
        <v>0</v>
      </c>
      <c r="M1551">
        <f>_xlfn.XLOOKUP(FraudData[[#This Row],[foreign_transaction]],ForeignRules[Foreign Transaction],ForeignRules[Risk Points],0)</f>
        <v>0</v>
      </c>
      <c r="N1551">
        <f>_xlfn.XLOOKUP(FraudData[[#This Row],[location_mismatch]],Table10[Location Mismatch],Table10[Risk Points],0)</f>
        <v>0</v>
      </c>
      <c r="O1551">
        <f>_xlfn.XLOOKUP(FraudData[[#This Row],[device_trust_score]],DeviceRules[Device Min],DeviceRules[Risk Points],,-1)</f>
        <v>1</v>
      </c>
      <c r="P1551">
        <f>_xlfn.XLOOKUP(FraudData[[#This Row],[velocity_last_24h]],VelocityRules[Velocity Min],VelocityRules[Risk Points],,-1)</f>
        <v>0</v>
      </c>
      <c r="Q1551">
        <f>_xlfn.XLOOKUP(FraudData[[#This Row],[merchant_category]],MerchantRules[Merchant Category],MerchantRules[Risk Points],0)</f>
        <v>0</v>
      </c>
      <c r="R1551">
        <f>SUM(FraudData[[#This Row],[Amount Risk]:[Merchant Risk]])</f>
        <v>1</v>
      </c>
      <c r="S1551" t="str" cm="1">
        <f t="array" ref="S1551">_xlfn.IFS(FraudData[[#This Row],[Fraud Risk Score]]&gt;=8,"High Risk",FraudData[[#This Row],[Fraud Risk Score]]&gt;=6,"Medium Risk",TRUE,"Low Risk")</f>
        <v>Low Risk</v>
      </c>
    </row>
    <row r="1552" spans="1:19">
      <c r="A1552">
        <v>1551</v>
      </c>
      <c r="B1552">
        <v>544.36</v>
      </c>
      <c r="C1552">
        <v>20</v>
      </c>
      <c r="D1552" t="s">
        <v>48</v>
      </c>
      <c r="E1552">
        <v>0</v>
      </c>
      <c r="F1552">
        <v>1</v>
      </c>
      <c r="G1552">
        <v>39</v>
      </c>
      <c r="H1552">
        <v>2</v>
      </c>
      <c r="I1552">
        <v>60</v>
      </c>
      <c r="J1552">
        <v>0</v>
      </c>
      <c r="K1552">
        <f>_xlfn.XLOOKUP(FraudData[[#This Row],[amount]],AmountRules[Amount Min],AmountRules[Risk Points],,-1)</f>
        <v>1</v>
      </c>
      <c r="L1552">
        <f>_xlfn.XLOOKUP(FraudData[[#This Row],[transaction_hour]],TimeRules[Hour Min],TimeRules[Risk Points],,-1)</f>
        <v>0</v>
      </c>
      <c r="M1552">
        <f>_xlfn.XLOOKUP(FraudData[[#This Row],[foreign_transaction]],ForeignRules[Foreign Transaction],ForeignRules[Risk Points],0)</f>
        <v>0</v>
      </c>
      <c r="N1552">
        <f>_xlfn.XLOOKUP(FraudData[[#This Row],[location_mismatch]],Table10[Location Mismatch],Table10[Risk Points],0)</f>
        <v>3</v>
      </c>
      <c r="O1552">
        <f>_xlfn.XLOOKUP(FraudData[[#This Row],[device_trust_score]],DeviceRules[Device Min],DeviceRules[Risk Points],,-1)</f>
        <v>2</v>
      </c>
      <c r="P1552">
        <f>_xlfn.XLOOKUP(FraudData[[#This Row],[velocity_last_24h]],VelocityRules[Velocity Min],VelocityRules[Risk Points],,-1)</f>
        <v>0</v>
      </c>
      <c r="Q1552">
        <f>_xlfn.XLOOKUP(FraudData[[#This Row],[merchant_category]],MerchantRules[Merchant Category],MerchantRules[Risk Points],0)</f>
        <v>0</v>
      </c>
      <c r="R1552">
        <f>SUM(FraudData[[#This Row],[Amount Risk]:[Merchant Risk]])</f>
        <v>6</v>
      </c>
      <c r="S1552" t="str" cm="1">
        <f t="array" ref="S1552">_xlfn.IFS(FraudData[[#This Row],[Fraud Risk Score]]&gt;=8,"High Risk",FraudData[[#This Row],[Fraud Risk Score]]&gt;=6,"Medium Risk",TRUE,"Low Risk")</f>
        <v>Medium Risk</v>
      </c>
    </row>
    <row r="1553" spans="1:19">
      <c r="A1553">
        <v>1552</v>
      </c>
      <c r="B1553">
        <v>165.66</v>
      </c>
      <c r="C1553">
        <v>1</v>
      </c>
      <c r="D1553" t="s">
        <v>50</v>
      </c>
      <c r="E1553">
        <v>0</v>
      </c>
      <c r="F1553">
        <v>0</v>
      </c>
      <c r="G1553">
        <v>29</v>
      </c>
      <c r="H1553">
        <v>3</v>
      </c>
      <c r="I1553">
        <v>64</v>
      </c>
      <c r="J1553">
        <v>0</v>
      </c>
      <c r="K1553">
        <f>_xlfn.XLOOKUP(FraudData[[#This Row],[amount]],AmountRules[Amount Min],AmountRules[Risk Points],,-1)</f>
        <v>0</v>
      </c>
      <c r="L1553">
        <f>_xlfn.XLOOKUP(FraudData[[#This Row],[transaction_hour]],TimeRules[Hour Min],TimeRules[Risk Points],,-1)</f>
        <v>3</v>
      </c>
      <c r="M1553">
        <f>_xlfn.XLOOKUP(FraudData[[#This Row],[foreign_transaction]],ForeignRules[Foreign Transaction],ForeignRules[Risk Points],0)</f>
        <v>0</v>
      </c>
      <c r="N1553">
        <f>_xlfn.XLOOKUP(FraudData[[#This Row],[location_mismatch]],Table10[Location Mismatch],Table10[Risk Points],0)</f>
        <v>0</v>
      </c>
      <c r="O1553">
        <f>_xlfn.XLOOKUP(FraudData[[#This Row],[device_trust_score]],DeviceRules[Device Min],DeviceRules[Risk Points],,-1)</f>
        <v>3</v>
      </c>
      <c r="P1553">
        <f>_xlfn.XLOOKUP(FraudData[[#This Row],[velocity_last_24h]],VelocityRules[Velocity Min],VelocityRules[Risk Points],,-1)</f>
        <v>0</v>
      </c>
      <c r="Q1553">
        <f>_xlfn.XLOOKUP(FraudData[[#This Row],[merchant_category]],MerchantRules[Merchant Category],MerchantRules[Risk Points],0)</f>
        <v>0</v>
      </c>
      <c r="R1553">
        <f>SUM(FraudData[[#This Row],[Amount Risk]:[Merchant Risk]])</f>
        <v>6</v>
      </c>
      <c r="S1553" t="str" cm="1">
        <f t="array" ref="S1553">_xlfn.IFS(FraudData[[#This Row],[Fraud Risk Score]]&gt;=8,"High Risk",FraudData[[#This Row],[Fraud Risk Score]]&gt;=6,"Medium Risk",TRUE,"Low Risk")</f>
        <v>Medium Risk</v>
      </c>
    </row>
    <row r="1554" spans="1:19">
      <c r="A1554">
        <v>1553</v>
      </c>
      <c r="B1554">
        <v>307.85000000000002</v>
      </c>
      <c r="C1554">
        <v>3</v>
      </c>
      <c r="D1554" t="s">
        <v>46</v>
      </c>
      <c r="E1554">
        <v>0</v>
      </c>
      <c r="F1554">
        <v>0</v>
      </c>
      <c r="G1554">
        <v>37</v>
      </c>
      <c r="H1554">
        <v>2</v>
      </c>
      <c r="I1554">
        <v>59</v>
      </c>
      <c r="J1554">
        <v>0</v>
      </c>
      <c r="K1554">
        <f>_xlfn.XLOOKUP(FraudData[[#This Row],[amount]],AmountRules[Amount Min],AmountRules[Risk Points],,-1)</f>
        <v>0</v>
      </c>
      <c r="L1554">
        <f>_xlfn.XLOOKUP(FraudData[[#This Row],[transaction_hour]],TimeRules[Hour Min],TimeRules[Risk Points],,-1)</f>
        <v>3</v>
      </c>
      <c r="M1554">
        <f>_xlfn.XLOOKUP(FraudData[[#This Row],[foreign_transaction]],ForeignRules[Foreign Transaction],ForeignRules[Risk Points],0)</f>
        <v>0</v>
      </c>
      <c r="N1554">
        <f>_xlfn.XLOOKUP(FraudData[[#This Row],[location_mismatch]],Table10[Location Mismatch],Table10[Risk Points],0)</f>
        <v>0</v>
      </c>
      <c r="O1554">
        <f>_xlfn.XLOOKUP(FraudData[[#This Row],[device_trust_score]],DeviceRules[Device Min],DeviceRules[Risk Points],,-1)</f>
        <v>2</v>
      </c>
      <c r="P1554">
        <f>_xlfn.XLOOKUP(FraudData[[#This Row],[velocity_last_24h]],VelocityRules[Velocity Min],VelocityRules[Risk Points],,-1)</f>
        <v>0</v>
      </c>
      <c r="Q1554">
        <f>_xlfn.XLOOKUP(FraudData[[#This Row],[merchant_category]],MerchantRules[Merchant Category],MerchantRules[Risk Points],0)</f>
        <v>0</v>
      </c>
      <c r="R1554">
        <f>SUM(FraudData[[#This Row],[Amount Risk]:[Merchant Risk]])</f>
        <v>5</v>
      </c>
      <c r="S1554" t="str" cm="1">
        <f t="array" ref="S1554">_xlfn.IFS(FraudData[[#This Row],[Fraud Risk Score]]&gt;=8,"High Risk",FraudData[[#This Row],[Fraud Risk Score]]&gt;=6,"Medium Risk",TRUE,"Low Risk")</f>
        <v>Low Risk</v>
      </c>
    </row>
    <row r="1555" spans="1:19">
      <c r="A1555">
        <v>1554</v>
      </c>
      <c r="B1555">
        <v>388.07</v>
      </c>
      <c r="C1555">
        <v>0</v>
      </c>
      <c r="D1555" t="s">
        <v>46</v>
      </c>
      <c r="E1555">
        <v>0</v>
      </c>
      <c r="F1555">
        <v>0</v>
      </c>
      <c r="G1555">
        <v>36</v>
      </c>
      <c r="H1555">
        <v>1</v>
      </c>
      <c r="I1555">
        <v>18</v>
      </c>
      <c r="J1555">
        <v>0</v>
      </c>
      <c r="K1555">
        <f>_xlfn.XLOOKUP(FraudData[[#This Row],[amount]],AmountRules[Amount Min],AmountRules[Risk Points],,-1)</f>
        <v>0</v>
      </c>
      <c r="L1555">
        <f>_xlfn.XLOOKUP(FraudData[[#This Row],[transaction_hour]],TimeRules[Hour Min],TimeRules[Risk Points],,-1)</f>
        <v>3</v>
      </c>
      <c r="M1555">
        <f>_xlfn.XLOOKUP(FraudData[[#This Row],[foreign_transaction]],ForeignRules[Foreign Transaction],ForeignRules[Risk Points],0)</f>
        <v>0</v>
      </c>
      <c r="N1555">
        <f>_xlfn.XLOOKUP(FraudData[[#This Row],[location_mismatch]],Table10[Location Mismatch],Table10[Risk Points],0)</f>
        <v>0</v>
      </c>
      <c r="O1555">
        <f>_xlfn.XLOOKUP(FraudData[[#This Row],[device_trust_score]],DeviceRules[Device Min],DeviceRules[Risk Points],,-1)</f>
        <v>2</v>
      </c>
      <c r="P1555">
        <f>_xlfn.XLOOKUP(FraudData[[#This Row],[velocity_last_24h]],VelocityRules[Velocity Min],VelocityRules[Risk Points],,-1)</f>
        <v>0</v>
      </c>
      <c r="Q1555">
        <f>_xlfn.XLOOKUP(FraudData[[#This Row],[merchant_category]],MerchantRules[Merchant Category],MerchantRules[Risk Points],0)</f>
        <v>0</v>
      </c>
      <c r="R1555">
        <f>SUM(FraudData[[#This Row],[Amount Risk]:[Merchant Risk]])</f>
        <v>5</v>
      </c>
      <c r="S1555" t="str" cm="1">
        <f t="array" ref="S1555">_xlfn.IFS(FraudData[[#This Row],[Fraud Risk Score]]&gt;=8,"High Risk",FraudData[[#This Row],[Fraud Risk Score]]&gt;=6,"Medium Risk",TRUE,"Low Risk")</f>
        <v>Low Risk</v>
      </c>
    </row>
    <row r="1556" spans="1:19">
      <c r="A1556">
        <v>1555</v>
      </c>
      <c r="B1556">
        <v>46.6</v>
      </c>
      <c r="C1556">
        <v>14</v>
      </c>
      <c r="D1556" t="s">
        <v>49</v>
      </c>
      <c r="E1556">
        <v>0</v>
      </c>
      <c r="F1556">
        <v>0</v>
      </c>
      <c r="G1556">
        <v>87</v>
      </c>
      <c r="H1556">
        <v>5</v>
      </c>
      <c r="I1556">
        <v>28</v>
      </c>
      <c r="J1556">
        <v>0</v>
      </c>
      <c r="K1556">
        <f>_xlfn.XLOOKUP(FraudData[[#This Row],[amount]],AmountRules[Amount Min],AmountRules[Risk Points],,-1)</f>
        <v>0</v>
      </c>
      <c r="L1556">
        <f>_xlfn.XLOOKUP(FraudData[[#This Row],[transaction_hour]],TimeRules[Hour Min],TimeRules[Risk Points],,-1)</f>
        <v>0</v>
      </c>
      <c r="M1556">
        <f>_xlfn.XLOOKUP(FraudData[[#This Row],[foreign_transaction]],ForeignRules[Foreign Transaction],ForeignRules[Risk Points],0)</f>
        <v>0</v>
      </c>
      <c r="N1556">
        <f>_xlfn.XLOOKUP(FraudData[[#This Row],[location_mismatch]],Table10[Location Mismatch],Table10[Risk Points],0)</f>
        <v>0</v>
      </c>
      <c r="O1556">
        <f>_xlfn.XLOOKUP(FraudData[[#This Row],[device_trust_score]],DeviceRules[Device Min],DeviceRules[Risk Points],,-1)</f>
        <v>0</v>
      </c>
      <c r="P1556">
        <f>_xlfn.XLOOKUP(FraudData[[#This Row],[velocity_last_24h]],VelocityRules[Velocity Min],VelocityRules[Risk Points],,-1)</f>
        <v>3</v>
      </c>
      <c r="Q1556">
        <f>_xlfn.XLOOKUP(FraudData[[#This Row],[merchant_category]],MerchantRules[Merchant Category],MerchantRules[Risk Points],0)</f>
        <v>1</v>
      </c>
      <c r="R1556">
        <f>SUM(FraudData[[#This Row],[Amount Risk]:[Merchant Risk]])</f>
        <v>4</v>
      </c>
      <c r="S1556" t="str" cm="1">
        <f t="array" ref="S1556">_xlfn.IFS(FraudData[[#This Row],[Fraud Risk Score]]&gt;=8,"High Risk",FraudData[[#This Row],[Fraud Risk Score]]&gt;=6,"Medium Risk",TRUE,"Low Risk")</f>
        <v>Low Risk</v>
      </c>
    </row>
    <row r="1557" spans="1:19">
      <c r="A1557">
        <v>1556</v>
      </c>
      <c r="B1557">
        <v>42.9</v>
      </c>
      <c r="C1557">
        <v>0</v>
      </c>
      <c r="D1557" t="s">
        <v>49</v>
      </c>
      <c r="E1557">
        <v>1</v>
      </c>
      <c r="F1557">
        <v>0</v>
      </c>
      <c r="G1557">
        <v>32</v>
      </c>
      <c r="H1557">
        <v>1</v>
      </c>
      <c r="I1557">
        <v>62</v>
      </c>
      <c r="J1557">
        <v>1</v>
      </c>
      <c r="K1557">
        <f>_xlfn.XLOOKUP(FraudData[[#This Row],[amount]],AmountRules[Amount Min],AmountRules[Risk Points],,-1)</f>
        <v>0</v>
      </c>
      <c r="L1557">
        <f>_xlfn.XLOOKUP(FraudData[[#This Row],[transaction_hour]],TimeRules[Hour Min],TimeRules[Risk Points],,-1)</f>
        <v>3</v>
      </c>
      <c r="M1557">
        <f>_xlfn.XLOOKUP(FraudData[[#This Row],[foreign_transaction]],ForeignRules[Foreign Transaction],ForeignRules[Risk Points],0)</f>
        <v>3</v>
      </c>
      <c r="N1557">
        <f>_xlfn.XLOOKUP(FraudData[[#This Row],[location_mismatch]],Table10[Location Mismatch],Table10[Risk Points],0)</f>
        <v>0</v>
      </c>
      <c r="O1557">
        <f>_xlfn.XLOOKUP(FraudData[[#This Row],[device_trust_score]],DeviceRules[Device Min],DeviceRules[Risk Points],,-1)</f>
        <v>2</v>
      </c>
      <c r="P1557">
        <f>_xlfn.XLOOKUP(FraudData[[#This Row],[velocity_last_24h]],VelocityRules[Velocity Min],VelocityRules[Risk Points],,-1)</f>
        <v>0</v>
      </c>
      <c r="Q1557">
        <f>_xlfn.XLOOKUP(FraudData[[#This Row],[merchant_category]],MerchantRules[Merchant Category],MerchantRules[Risk Points],0)</f>
        <v>1</v>
      </c>
      <c r="R1557">
        <f>SUM(FraudData[[#This Row],[Amount Risk]:[Merchant Risk]])</f>
        <v>9</v>
      </c>
      <c r="S1557" t="str" cm="1">
        <f t="array" ref="S1557">_xlfn.IFS(FraudData[[#This Row],[Fraud Risk Score]]&gt;=8,"High Risk",FraudData[[#This Row],[Fraud Risk Score]]&gt;=6,"Medium Risk",TRUE,"Low Risk")</f>
        <v>High Risk</v>
      </c>
    </row>
    <row r="1558" spans="1:19">
      <c r="A1558">
        <v>1557</v>
      </c>
      <c r="B1558">
        <v>169.94</v>
      </c>
      <c r="C1558">
        <v>5</v>
      </c>
      <c r="D1558" t="s">
        <v>49</v>
      </c>
      <c r="E1558">
        <v>0</v>
      </c>
      <c r="F1558">
        <v>0</v>
      </c>
      <c r="G1558">
        <v>98</v>
      </c>
      <c r="H1558">
        <v>3</v>
      </c>
      <c r="I1558">
        <v>58</v>
      </c>
      <c r="J1558">
        <v>0</v>
      </c>
      <c r="K1558">
        <f>_xlfn.XLOOKUP(FraudData[[#This Row],[amount]],AmountRules[Amount Min],AmountRules[Risk Points],,-1)</f>
        <v>0</v>
      </c>
      <c r="L1558">
        <f>_xlfn.XLOOKUP(FraudData[[#This Row],[transaction_hour]],TimeRules[Hour Min],TimeRules[Risk Points],,-1)</f>
        <v>0</v>
      </c>
      <c r="M1558">
        <f>_xlfn.XLOOKUP(FraudData[[#This Row],[foreign_transaction]],ForeignRules[Foreign Transaction],ForeignRules[Risk Points],0)</f>
        <v>0</v>
      </c>
      <c r="N1558">
        <f>_xlfn.XLOOKUP(FraudData[[#This Row],[location_mismatch]],Table10[Location Mismatch],Table10[Risk Points],0)</f>
        <v>0</v>
      </c>
      <c r="O1558">
        <f>_xlfn.XLOOKUP(FraudData[[#This Row],[device_trust_score]],DeviceRules[Device Min],DeviceRules[Risk Points],,-1)</f>
        <v>0</v>
      </c>
      <c r="P1558">
        <f>_xlfn.XLOOKUP(FraudData[[#This Row],[velocity_last_24h]],VelocityRules[Velocity Min],VelocityRules[Risk Points],,-1)</f>
        <v>0</v>
      </c>
      <c r="Q1558">
        <f>_xlfn.XLOOKUP(FraudData[[#This Row],[merchant_category]],MerchantRules[Merchant Category],MerchantRules[Risk Points],0)</f>
        <v>1</v>
      </c>
      <c r="R1558">
        <f>SUM(FraudData[[#This Row],[Amount Risk]:[Merchant Risk]])</f>
        <v>1</v>
      </c>
      <c r="S1558" t="str" cm="1">
        <f t="array" ref="S1558">_xlfn.IFS(FraudData[[#This Row],[Fraud Risk Score]]&gt;=8,"High Risk",FraudData[[#This Row],[Fraud Risk Score]]&gt;=6,"Medium Risk",TRUE,"Low Risk")</f>
        <v>Low Risk</v>
      </c>
    </row>
    <row r="1559" spans="1:19">
      <c r="A1559">
        <v>1558</v>
      </c>
      <c r="B1559">
        <v>95.29</v>
      </c>
      <c r="C1559">
        <v>6</v>
      </c>
      <c r="D1559" t="s">
        <v>46</v>
      </c>
      <c r="E1559">
        <v>0</v>
      </c>
      <c r="F1559">
        <v>0</v>
      </c>
      <c r="G1559">
        <v>58</v>
      </c>
      <c r="H1559">
        <v>3</v>
      </c>
      <c r="I1559">
        <v>53</v>
      </c>
      <c r="J1559">
        <v>0</v>
      </c>
      <c r="K1559">
        <f>_xlfn.XLOOKUP(FraudData[[#This Row],[amount]],AmountRules[Amount Min],AmountRules[Risk Points],,-1)</f>
        <v>0</v>
      </c>
      <c r="L1559">
        <f>_xlfn.XLOOKUP(FraudData[[#This Row],[transaction_hour]],TimeRules[Hour Min],TimeRules[Risk Points],,-1)</f>
        <v>0</v>
      </c>
      <c r="M1559">
        <f>_xlfn.XLOOKUP(FraudData[[#This Row],[foreign_transaction]],ForeignRules[Foreign Transaction],ForeignRules[Risk Points],0)</f>
        <v>0</v>
      </c>
      <c r="N1559">
        <f>_xlfn.XLOOKUP(FraudData[[#This Row],[location_mismatch]],Table10[Location Mismatch],Table10[Risk Points],0)</f>
        <v>0</v>
      </c>
      <c r="O1559">
        <f>_xlfn.XLOOKUP(FraudData[[#This Row],[device_trust_score]],DeviceRules[Device Min],DeviceRules[Risk Points],,-1)</f>
        <v>1</v>
      </c>
      <c r="P1559">
        <f>_xlfn.XLOOKUP(FraudData[[#This Row],[velocity_last_24h]],VelocityRules[Velocity Min],VelocityRules[Risk Points],,-1)</f>
        <v>0</v>
      </c>
      <c r="Q1559">
        <f>_xlfn.XLOOKUP(FraudData[[#This Row],[merchant_category]],MerchantRules[Merchant Category],MerchantRules[Risk Points],0)</f>
        <v>0</v>
      </c>
      <c r="R1559">
        <f>SUM(FraudData[[#This Row],[Amount Risk]:[Merchant Risk]])</f>
        <v>1</v>
      </c>
      <c r="S1559" t="str" cm="1">
        <f t="array" ref="S1559">_xlfn.IFS(FraudData[[#This Row],[Fraud Risk Score]]&gt;=8,"High Risk",FraudData[[#This Row],[Fraud Risk Score]]&gt;=6,"Medium Risk",TRUE,"Low Risk")</f>
        <v>Low Risk</v>
      </c>
    </row>
    <row r="1560" spans="1:19">
      <c r="A1560">
        <v>1559</v>
      </c>
      <c r="B1560">
        <v>329.71</v>
      </c>
      <c r="C1560">
        <v>18</v>
      </c>
      <c r="D1560" t="s">
        <v>47</v>
      </c>
      <c r="E1560">
        <v>0</v>
      </c>
      <c r="F1560">
        <v>0</v>
      </c>
      <c r="G1560">
        <v>96</v>
      </c>
      <c r="H1560">
        <v>1</v>
      </c>
      <c r="I1560">
        <v>48</v>
      </c>
      <c r="J1560">
        <v>0</v>
      </c>
      <c r="K1560">
        <f>_xlfn.XLOOKUP(FraudData[[#This Row],[amount]],AmountRules[Amount Min],AmountRules[Risk Points],,-1)</f>
        <v>0</v>
      </c>
      <c r="L1560">
        <f>_xlfn.XLOOKUP(FraudData[[#This Row],[transaction_hour]],TimeRules[Hour Min],TimeRules[Risk Points],,-1)</f>
        <v>0</v>
      </c>
      <c r="M1560">
        <f>_xlfn.XLOOKUP(FraudData[[#This Row],[foreign_transaction]],ForeignRules[Foreign Transaction],ForeignRules[Risk Points],0)</f>
        <v>0</v>
      </c>
      <c r="N1560">
        <f>_xlfn.XLOOKUP(FraudData[[#This Row],[location_mismatch]],Table10[Location Mismatch],Table10[Risk Points],0)</f>
        <v>0</v>
      </c>
      <c r="O1560">
        <f>_xlfn.XLOOKUP(FraudData[[#This Row],[device_trust_score]],DeviceRules[Device Min],DeviceRules[Risk Points],,-1)</f>
        <v>0</v>
      </c>
      <c r="P1560">
        <f>_xlfn.XLOOKUP(FraudData[[#This Row],[velocity_last_24h]],VelocityRules[Velocity Min],VelocityRules[Risk Points],,-1)</f>
        <v>0</v>
      </c>
      <c r="Q1560">
        <f>_xlfn.XLOOKUP(FraudData[[#This Row],[merchant_category]],MerchantRules[Merchant Category],MerchantRules[Risk Points],0)</f>
        <v>0</v>
      </c>
      <c r="R1560">
        <f>SUM(FraudData[[#This Row],[Amount Risk]:[Merchant Risk]])</f>
        <v>0</v>
      </c>
      <c r="S1560" t="str" cm="1">
        <f t="array" ref="S1560">_xlfn.IFS(FraudData[[#This Row],[Fraud Risk Score]]&gt;=8,"High Risk",FraudData[[#This Row],[Fraud Risk Score]]&gt;=6,"Medium Risk",TRUE,"Low Risk")</f>
        <v>Low Risk</v>
      </c>
    </row>
    <row r="1561" spans="1:19">
      <c r="A1561">
        <v>1560</v>
      </c>
      <c r="B1561">
        <v>414.51</v>
      </c>
      <c r="C1561">
        <v>11</v>
      </c>
      <c r="D1561" t="s">
        <v>47</v>
      </c>
      <c r="E1561">
        <v>1</v>
      </c>
      <c r="F1561">
        <v>0</v>
      </c>
      <c r="G1561">
        <v>46</v>
      </c>
      <c r="H1561">
        <v>2</v>
      </c>
      <c r="I1561">
        <v>41</v>
      </c>
      <c r="J1561">
        <v>0</v>
      </c>
      <c r="K1561">
        <f>_xlfn.XLOOKUP(FraudData[[#This Row],[amount]],AmountRules[Amount Min],AmountRules[Risk Points],,-1)</f>
        <v>0</v>
      </c>
      <c r="L1561">
        <f>_xlfn.XLOOKUP(FraudData[[#This Row],[transaction_hour]],TimeRules[Hour Min],TimeRules[Risk Points],,-1)</f>
        <v>0</v>
      </c>
      <c r="M1561">
        <f>_xlfn.XLOOKUP(FraudData[[#This Row],[foreign_transaction]],ForeignRules[Foreign Transaction],ForeignRules[Risk Points],0)</f>
        <v>3</v>
      </c>
      <c r="N1561">
        <f>_xlfn.XLOOKUP(FraudData[[#This Row],[location_mismatch]],Table10[Location Mismatch],Table10[Risk Points],0)</f>
        <v>0</v>
      </c>
      <c r="O1561">
        <f>_xlfn.XLOOKUP(FraudData[[#This Row],[device_trust_score]],DeviceRules[Device Min],DeviceRules[Risk Points],,-1)</f>
        <v>2</v>
      </c>
      <c r="P1561">
        <f>_xlfn.XLOOKUP(FraudData[[#This Row],[velocity_last_24h]],VelocityRules[Velocity Min],VelocityRules[Risk Points],,-1)</f>
        <v>0</v>
      </c>
      <c r="Q1561">
        <f>_xlfn.XLOOKUP(FraudData[[#This Row],[merchant_category]],MerchantRules[Merchant Category],MerchantRules[Risk Points],0)</f>
        <v>0</v>
      </c>
      <c r="R1561">
        <f>SUM(FraudData[[#This Row],[Amount Risk]:[Merchant Risk]])</f>
        <v>5</v>
      </c>
      <c r="S1561" t="str" cm="1">
        <f t="array" ref="S1561">_xlfn.IFS(FraudData[[#This Row],[Fraud Risk Score]]&gt;=8,"High Risk",FraudData[[#This Row],[Fraud Risk Score]]&gt;=6,"Medium Risk",TRUE,"Low Risk")</f>
        <v>Low Risk</v>
      </c>
    </row>
    <row r="1562" spans="1:19">
      <c r="A1562">
        <v>1561</v>
      </c>
      <c r="B1562">
        <v>78.489999999999995</v>
      </c>
      <c r="C1562">
        <v>0</v>
      </c>
      <c r="D1562" t="s">
        <v>48</v>
      </c>
      <c r="E1562">
        <v>0</v>
      </c>
      <c r="F1562">
        <v>0</v>
      </c>
      <c r="G1562">
        <v>74</v>
      </c>
      <c r="H1562">
        <v>6</v>
      </c>
      <c r="I1562">
        <v>32</v>
      </c>
      <c r="J1562">
        <v>0</v>
      </c>
      <c r="K1562">
        <f>_xlfn.XLOOKUP(FraudData[[#This Row],[amount]],AmountRules[Amount Min],AmountRules[Risk Points],,-1)</f>
        <v>0</v>
      </c>
      <c r="L1562">
        <f>_xlfn.XLOOKUP(FraudData[[#This Row],[transaction_hour]],TimeRules[Hour Min],TimeRules[Risk Points],,-1)</f>
        <v>3</v>
      </c>
      <c r="M1562">
        <f>_xlfn.XLOOKUP(FraudData[[#This Row],[foreign_transaction]],ForeignRules[Foreign Transaction],ForeignRules[Risk Points],0)</f>
        <v>0</v>
      </c>
      <c r="N1562">
        <f>_xlfn.XLOOKUP(FraudData[[#This Row],[location_mismatch]],Table10[Location Mismatch],Table10[Risk Points],0)</f>
        <v>0</v>
      </c>
      <c r="O1562">
        <f>_xlfn.XLOOKUP(FraudData[[#This Row],[device_trust_score]],DeviceRules[Device Min],DeviceRules[Risk Points],,-1)</f>
        <v>0</v>
      </c>
      <c r="P1562">
        <f>_xlfn.XLOOKUP(FraudData[[#This Row],[velocity_last_24h]],VelocityRules[Velocity Min],VelocityRules[Risk Points],,-1)</f>
        <v>3</v>
      </c>
      <c r="Q1562">
        <f>_xlfn.XLOOKUP(FraudData[[#This Row],[merchant_category]],MerchantRules[Merchant Category],MerchantRules[Risk Points],0)</f>
        <v>0</v>
      </c>
      <c r="R1562">
        <f>SUM(FraudData[[#This Row],[Amount Risk]:[Merchant Risk]])</f>
        <v>6</v>
      </c>
      <c r="S1562" t="str" cm="1">
        <f t="array" ref="S1562">_xlfn.IFS(FraudData[[#This Row],[Fraud Risk Score]]&gt;=8,"High Risk",FraudData[[#This Row],[Fraud Risk Score]]&gt;=6,"Medium Risk",TRUE,"Low Risk")</f>
        <v>Medium Risk</v>
      </c>
    </row>
    <row r="1563" spans="1:19">
      <c r="A1563">
        <v>1562</v>
      </c>
      <c r="B1563">
        <v>48.66</v>
      </c>
      <c r="C1563">
        <v>6</v>
      </c>
      <c r="D1563" t="s">
        <v>46</v>
      </c>
      <c r="E1563">
        <v>0</v>
      </c>
      <c r="F1563">
        <v>0</v>
      </c>
      <c r="G1563">
        <v>36</v>
      </c>
      <c r="H1563">
        <v>1</v>
      </c>
      <c r="I1563">
        <v>19</v>
      </c>
      <c r="J1563">
        <v>0</v>
      </c>
      <c r="K1563">
        <f>_xlfn.XLOOKUP(FraudData[[#This Row],[amount]],AmountRules[Amount Min],AmountRules[Risk Points],,-1)</f>
        <v>0</v>
      </c>
      <c r="L1563">
        <f>_xlfn.XLOOKUP(FraudData[[#This Row],[transaction_hour]],TimeRules[Hour Min],TimeRules[Risk Points],,-1)</f>
        <v>0</v>
      </c>
      <c r="M1563">
        <f>_xlfn.XLOOKUP(FraudData[[#This Row],[foreign_transaction]],ForeignRules[Foreign Transaction],ForeignRules[Risk Points],0)</f>
        <v>0</v>
      </c>
      <c r="N1563">
        <f>_xlfn.XLOOKUP(FraudData[[#This Row],[location_mismatch]],Table10[Location Mismatch],Table10[Risk Points],0)</f>
        <v>0</v>
      </c>
      <c r="O1563">
        <f>_xlfn.XLOOKUP(FraudData[[#This Row],[device_trust_score]],DeviceRules[Device Min],DeviceRules[Risk Points],,-1)</f>
        <v>2</v>
      </c>
      <c r="P1563">
        <f>_xlfn.XLOOKUP(FraudData[[#This Row],[velocity_last_24h]],VelocityRules[Velocity Min],VelocityRules[Risk Points],,-1)</f>
        <v>0</v>
      </c>
      <c r="Q1563">
        <f>_xlfn.XLOOKUP(FraudData[[#This Row],[merchant_category]],MerchantRules[Merchant Category],MerchantRules[Risk Points],0)</f>
        <v>0</v>
      </c>
      <c r="R1563">
        <f>SUM(FraudData[[#This Row],[Amount Risk]:[Merchant Risk]])</f>
        <v>2</v>
      </c>
      <c r="S1563" t="str" cm="1">
        <f t="array" ref="S1563">_xlfn.IFS(FraudData[[#This Row],[Fraud Risk Score]]&gt;=8,"High Risk",FraudData[[#This Row],[Fraud Risk Score]]&gt;=6,"Medium Risk",TRUE,"Low Risk")</f>
        <v>Low Risk</v>
      </c>
    </row>
    <row r="1564" spans="1:19">
      <c r="A1564">
        <v>1563</v>
      </c>
      <c r="B1564">
        <v>272.97000000000003</v>
      </c>
      <c r="C1564">
        <v>18</v>
      </c>
      <c r="D1564" t="s">
        <v>49</v>
      </c>
      <c r="E1564">
        <v>0</v>
      </c>
      <c r="F1564">
        <v>0</v>
      </c>
      <c r="G1564">
        <v>46</v>
      </c>
      <c r="H1564">
        <v>2</v>
      </c>
      <c r="I1564">
        <v>46</v>
      </c>
      <c r="J1564">
        <v>0</v>
      </c>
      <c r="K1564">
        <f>_xlfn.XLOOKUP(FraudData[[#This Row],[amount]],AmountRules[Amount Min],AmountRules[Risk Points],,-1)</f>
        <v>0</v>
      </c>
      <c r="L1564">
        <f>_xlfn.XLOOKUP(FraudData[[#This Row],[transaction_hour]],TimeRules[Hour Min],TimeRules[Risk Points],,-1)</f>
        <v>0</v>
      </c>
      <c r="M1564">
        <f>_xlfn.XLOOKUP(FraudData[[#This Row],[foreign_transaction]],ForeignRules[Foreign Transaction],ForeignRules[Risk Points],0)</f>
        <v>0</v>
      </c>
      <c r="N1564">
        <f>_xlfn.XLOOKUP(FraudData[[#This Row],[location_mismatch]],Table10[Location Mismatch],Table10[Risk Points],0)</f>
        <v>0</v>
      </c>
      <c r="O1564">
        <f>_xlfn.XLOOKUP(FraudData[[#This Row],[device_trust_score]],DeviceRules[Device Min],DeviceRules[Risk Points],,-1)</f>
        <v>2</v>
      </c>
      <c r="P1564">
        <f>_xlfn.XLOOKUP(FraudData[[#This Row],[velocity_last_24h]],VelocityRules[Velocity Min],VelocityRules[Risk Points],,-1)</f>
        <v>0</v>
      </c>
      <c r="Q1564">
        <f>_xlfn.XLOOKUP(FraudData[[#This Row],[merchant_category]],MerchantRules[Merchant Category],MerchantRules[Risk Points],0)</f>
        <v>1</v>
      </c>
      <c r="R1564">
        <f>SUM(FraudData[[#This Row],[Amount Risk]:[Merchant Risk]])</f>
        <v>3</v>
      </c>
      <c r="S1564" t="str" cm="1">
        <f t="array" ref="S1564">_xlfn.IFS(FraudData[[#This Row],[Fraud Risk Score]]&gt;=8,"High Risk",FraudData[[#This Row],[Fraud Risk Score]]&gt;=6,"Medium Risk",TRUE,"Low Risk")</f>
        <v>Low Risk</v>
      </c>
    </row>
    <row r="1565" spans="1:19">
      <c r="A1565">
        <v>1564</v>
      </c>
      <c r="B1565">
        <v>57.84</v>
      </c>
      <c r="C1565">
        <v>12</v>
      </c>
      <c r="D1565" t="s">
        <v>46</v>
      </c>
      <c r="E1565">
        <v>0</v>
      </c>
      <c r="F1565">
        <v>1</v>
      </c>
      <c r="G1565">
        <v>82</v>
      </c>
      <c r="H1565">
        <v>1</v>
      </c>
      <c r="I1565">
        <v>58</v>
      </c>
      <c r="J1565">
        <v>0</v>
      </c>
      <c r="K1565">
        <f>_xlfn.XLOOKUP(FraudData[[#This Row],[amount]],AmountRules[Amount Min],AmountRules[Risk Points],,-1)</f>
        <v>0</v>
      </c>
      <c r="L1565">
        <f>_xlfn.XLOOKUP(FraudData[[#This Row],[transaction_hour]],TimeRules[Hour Min],TimeRules[Risk Points],,-1)</f>
        <v>0</v>
      </c>
      <c r="M1565">
        <f>_xlfn.XLOOKUP(FraudData[[#This Row],[foreign_transaction]],ForeignRules[Foreign Transaction],ForeignRules[Risk Points],0)</f>
        <v>0</v>
      </c>
      <c r="N1565">
        <f>_xlfn.XLOOKUP(FraudData[[#This Row],[location_mismatch]],Table10[Location Mismatch],Table10[Risk Points],0)</f>
        <v>3</v>
      </c>
      <c r="O1565">
        <f>_xlfn.XLOOKUP(FraudData[[#This Row],[device_trust_score]],DeviceRules[Device Min],DeviceRules[Risk Points],,-1)</f>
        <v>0</v>
      </c>
      <c r="P1565">
        <f>_xlfn.XLOOKUP(FraudData[[#This Row],[velocity_last_24h]],VelocityRules[Velocity Min],VelocityRules[Risk Points],,-1)</f>
        <v>0</v>
      </c>
      <c r="Q1565">
        <f>_xlfn.XLOOKUP(FraudData[[#This Row],[merchant_category]],MerchantRules[Merchant Category],MerchantRules[Risk Points],0)</f>
        <v>0</v>
      </c>
      <c r="R1565">
        <f>SUM(FraudData[[#This Row],[Amount Risk]:[Merchant Risk]])</f>
        <v>3</v>
      </c>
      <c r="S1565" t="str" cm="1">
        <f t="array" ref="S1565">_xlfn.IFS(FraudData[[#This Row],[Fraud Risk Score]]&gt;=8,"High Risk",FraudData[[#This Row],[Fraud Risk Score]]&gt;=6,"Medium Risk",TRUE,"Low Risk")</f>
        <v>Low Risk</v>
      </c>
    </row>
    <row r="1566" spans="1:19">
      <c r="A1566">
        <v>1565</v>
      </c>
      <c r="B1566">
        <v>311.3</v>
      </c>
      <c r="C1566">
        <v>11</v>
      </c>
      <c r="D1566" t="s">
        <v>47</v>
      </c>
      <c r="E1566">
        <v>1</v>
      </c>
      <c r="F1566">
        <v>1</v>
      </c>
      <c r="G1566">
        <v>43</v>
      </c>
      <c r="H1566">
        <v>3</v>
      </c>
      <c r="I1566">
        <v>39</v>
      </c>
      <c r="J1566">
        <v>0</v>
      </c>
      <c r="K1566">
        <f>_xlfn.XLOOKUP(FraudData[[#This Row],[amount]],AmountRules[Amount Min],AmountRules[Risk Points],,-1)</f>
        <v>0</v>
      </c>
      <c r="L1566">
        <f>_xlfn.XLOOKUP(FraudData[[#This Row],[transaction_hour]],TimeRules[Hour Min],TimeRules[Risk Points],,-1)</f>
        <v>0</v>
      </c>
      <c r="M1566">
        <f>_xlfn.XLOOKUP(FraudData[[#This Row],[foreign_transaction]],ForeignRules[Foreign Transaction],ForeignRules[Risk Points],0)</f>
        <v>3</v>
      </c>
      <c r="N1566">
        <f>_xlfn.XLOOKUP(FraudData[[#This Row],[location_mismatch]],Table10[Location Mismatch],Table10[Risk Points],0)</f>
        <v>3</v>
      </c>
      <c r="O1566">
        <f>_xlfn.XLOOKUP(FraudData[[#This Row],[device_trust_score]],DeviceRules[Device Min],DeviceRules[Risk Points],,-1)</f>
        <v>2</v>
      </c>
      <c r="P1566">
        <f>_xlfn.XLOOKUP(FraudData[[#This Row],[velocity_last_24h]],VelocityRules[Velocity Min],VelocityRules[Risk Points],,-1)</f>
        <v>0</v>
      </c>
      <c r="Q1566">
        <f>_xlfn.XLOOKUP(FraudData[[#This Row],[merchant_category]],MerchantRules[Merchant Category],MerchantRules[Risk Points],0)</f>
        <v>0</v>
      </c>
      <c r="R1566">
        <f>SUM(FraudData[[#This Row],[Amount Risk]:[Merchant Risk]])</f>
        <v>8</v>
      </c>
      <c r="S1566" t="str" cm="1">
        <f t="array" ref="S1566">_xlfn.IFS(FraudData[[#This Row],[Fraud Risk Score]]&gt;=8,"High Risk",FraudData[[#This Row],[Fraud Risk Score]]&gt;=6,"Medium Risk",TRUE,"Low Risk")</f>
        <v>High Risk</v>
      </c>
    </row>
    <row r="1567" spans="1:19">
      <c r="A1567">
        <v>1566</v>
      </c>
      <c r="B1567">
        <v>99.21</v>
      </c>
      <c r="C1567">
        <v>11</v>
      </c>
      <c r="D1567" t="s">
        <v>47</v>
      </c>
      <c r="E1567">
        <v>0</v>
      </c>
      <c r="F1567">
        <v>1</v>
      </c>
      <c r="G1567">
        <v>29</v>
      </c>
      <c r="H1567">
        <v>2</v>
      </c>
      <c r="I1567">
        <v>58</v>
      </c>
      <c r="J1567">
        <v>0</v>
      </c>
      <c r="K1567">
        <f>_xlfn.XLOOKUP(FraudData[[#This Row],[amount]],AmountRules[Amount Min],AmountRules[Risk Points],,-1)</f>
        <v>0</v>
      </c>
      <c r="L1567">
        <f>_xlfn.XLOOKUP(FraudData[[#This Row],[transaction_hour]],TimeRules[Hour Min],TimeRules[Risk Points],,-1)</f>
        <v>0</v>
      </c>
      <c r="M1567">
        <f>_xlfn.XLOOKUP(FraudData[[#This Row],[foreign_transaction]],ForeignRules[Foreign Transaction],ForeignRules[Risk Points],0)</f>
        <v>0</v>
      </c>
      <c r="N1567">
        <f>_xlfn.XLOOKUP(FraudData[[#This Row],[location_mismatch]],Table10[Location Mismatch],Table10[Risk Points],0)</f>
        <v>3</v>
      </c>
      <c r="O1567">
        <f>_xlfn.XLOOKUP(FraudData[[#This Row],[device_trust_score]],DeviceRules[Device Min],DeviceRules[Risk Points],,-1)</f>
        <v>3</v>
      </c>
      <c r="P1567">
        <f>_xlfn.XLOOKUP(FraudData[[#This Row],[velocity_last_24h]],VelocityRules[Velocity Min],VelocityRules[Risk Points],,-1)</f>
        <v>0</v>
      </c>
      <c r="Q1567">
        <f>_xlfn.XLOOKUP(FraudData[[#This Row],[merchant_category]],MerchantRules[Merchant Category],MerchantRules[Risk Points],0)</f>
        <v>0</v>
      </c>
      <c r="R1567">
        <f>SUM(FraudData[[#This Row],[Amount Risk]:[Merchant Risk]])</f>
        <v>6</v>
      </c>
      <c r="S1567" t="str" cm="1">
        <f t="array" ref="S1567">_xlfn.IFS(FraudData[[#This Row],[Fraud Risk Score]]&gt;=8,"High Risk",FraudData[[#This Row],[Fraud Risk Score]]&gt;=6,"Medium Risk",TRUE,"Low Risk")</f>
        <v>Medium Risk</v>
      </c>
    </row>
    <row r="1568" spans="1:19">
      <c r="A1568">
        <v>1567</v>
      </c>
      <c r="B1568">
        <v>198.23</v>
      </c>
      <c r="C1568">
        <v>21</v>
      </c>
      <c r="D1568" t="s">
        <v>50</v>
      </c>
      <c r="E1568">
        <v>1</v>
      </c>
      <c r="F1568">
        <v>0</v>
      </c>
      <c r="G1568">
        <v>40</v>
      </c>
      <c r="H1568">
        <v>1</v>
      </c>
      <c r="I1568">
        <v>28</v>
      </c>
      <c r="J1568">
        <v>0</v>
      </c>
      <c r="K1568">
        <f>_xlfn.XLOOKUP(FraudData[[#This Row],[amount]],AmountRules[Amount Min],AmountRules[Risk Points],,-1)</f>
        <v>0</v>
      </c>
      <c r="L1568">
        <f>_xlfn.XLOOKUP(FraudData[[#This Row],[transaction_hour]],TimeRules[Hour Min],TimeRules[Risk Points],,-1)</f>
        <v>0</v>
      </c>
      <c r="M1568">
        <f>_xlfn.XLOOKUP(FraudData[[#This Row],[foreign_transaction]],ForeignRules[Foreign Transaction],ForeignRules[Risk Points],0)</f>
        <v>3</v>
      </c>
      <c r="N1568">
        <f>_xlfn.XLOOKUP(FraudData[[#This Row],[location_mismatch]],Table10[Location Mismatch],Table10[Risk Points],0)</f>
        <v>0</v>
      </c>
      <c r="O1568">
        <f>_xlfn.XLOOKUP(FraudData[[#This Row],[device_trust_score]],DeviceRules[Device Min],DeviceRules[Risk Points],,-1)</f>
        <v>2</v>
      </c>
      <c r="P1568">
        <f>_xlfn.XLOOKUP(FraudData[[#This Row],[velocity_last_24h]],VelocityRules[Velocity Min],VelocityRules[Risk Points],,-1)</f>
        <v>0</v>
      </c>
      <c r="Q1568">
        <f>_xlfn.XLOOKUP(FraudData[[#This Row],[merchant_category]],MerchantRules[Merchant Category],MerchantRules[Risk Points],0)</f>
        <v>0</v>
      </c>
      <c r="R1568">
        <f>SUM(FraudData[[#This Row],[Amount Risk]:[Merchant Risk]])</f>
        <v>5</v>
      </c>
      <c r="S1568" t="str" cm="1">
        <f t="array" ref="S1568">_xlfn.IFS(FraudData[[#This Row],[Fraud Risk Score]]&gt;=8,"High Risk",FraudData[[#This Row],[Fraud Risk Score]]&gt;=6,"Medium Risk",TRUE,"Low Risk")</f>
        <v>Low Risk</v>
      </c>
    </row>
    <row r="1569" spans="1:19">
      <c r="A1569">
        <v>1568</v>
      </c>
      <c r="B1569">
        <v>18.07</v>
      </c>
      <c r="C1569">
        <v>12</v>
      </c>
      <c r="D1569" t="s">
        <v>50</v>
      </c>
      <c r="E1569">
        <v>0</v>
      </c>
      <c r="F1569">
        <v>0</v>
      </c>
      <c r="G1569">
        <v>65</v>
      </c>
      <c r="H1569">
        <v>2</v>
      </c>
      <c r="I1569">
        <v>48</v>
      </c>
      <c r="J1569">
        <v>0</v>
      </c>
      <c r="K1569">
        <f>_xlfn.XLOOKUP(FraudData[[#This Row],[amount]],AmountRules[Amount Min],AmountRules[Risk Points],,-1)</f>
        <v>0</v>
      </c>
      <c r="L1569">
        <f>_xlfn.XLOOKUP(FraudData[[#This Row],[transaction_hour]],TimeRules[Hour Min],TimeRules[Risk Points],,-1)</f>
        <v>0</v>
      </c>
      <c r="M1569">
        <f>_xlfn.XLOOKUP(FraudData[[#This Row],[foreign_transaction]],ForeignRules[Foreign Transaction],ForeignRules[Risk Points],0)</f>
        <v>0</v>
      </c>
      <c r="N1569">
        <f>_xlfn.XLOOKUP(FraudData[[#This Row],[location_mismatch]],Table10[Location Mismatch],Table10[Risk Points],0)</f>
        <v>0</v>
      </c>
      <c r="O1569">
        <f>_xlfn.XLOOKUP(FraudData[[#This Row],[device_trust_score]],DeviceRules[Device Min],DeviceRules[Risk Points],,-1)</f>
        <v>1</v>
      </c>
      <c r="P1569">
        <f>_xlfn.XLOOKUP(FraudData[[#This Row],[velocity_last_24h]],VelocityRules[Velocity Min],VelocityRules[Risk Points],,-1)</f>
        <v>0</v>
      </c>
      <c r="Q1569">
        <f>_xlfn.XLOOKUP(FraudData[[#This Row],[merchant_category]],MerchantRules[Merchant Category],MerchantRules[Risk Points],0)</f>
        <v>0</v>
      </c>
      <c r="R1569">
        <f>SUM(FraudData[[#This Row],[Amount Risk]:[Merchant Risk]])</f>
        <v>1</v>
      </c>
      <c r="S1569" t="str" cm="1">
        <f t="array" ref="S1569">_xlfn.IFS(FraudData[[#This Row],[Fraud Risk Score]]&gt;=8,"High Risk",FraudData[[#This Row],[Fraud Risk Score]]&gt;=6,"Medium Risk",TRUE,"Low Risk")</f>
        <v>Low Risk</v>
      </c>
    </row>
    <row r="1570" spans="1:19">
      <c r="A1570">
        <v>1569</v>
      </c>
      <c r="B1570">
        <v>176</v>
      </c>
      <c r="C1570">
        <v>13</v>
      </c>
      <c r="D1570" t="s">
        <v>48</v>
      </c>
      <c r="E1570">
        <v>0</v>
      </c>
      <c r="F1570">
        <v>1</v>
      </c>
      <c r="G1570">
        <v>98</v>
      </c>
      <c r="H1570">
        <v>0</v>
      </c>
      <c r="I1570">
        <v>37</v>
      </c>
      <c r="J1570">
        <v>0</v>
      </c>
      <c r="K1570">
        <f>_xlfn.XLOOKUP(FraudData[[#This Row],[amount]],AmountRules[Amount Min],AmountRules[Risk Points],,-1)</f>
        <v>0</v>
      </c>
      <c r="L1570">
        <f>_xlfn.XLOOKUP(FraudData[[#This Row],[transaction_hour]],TimeRules[Hour Min],TimeRules[Risk Points],,-1)</f>
        <v>0</v>
      </c>
      <c r="M1570">
        <f>_xlfn.XLOOKUP(FraudData[[#This Row],[foreign_transaction]],ForeignRules[Foreign Transaction],ForeignRules[Risk Points],0)</f>
        <v>0</v>
      </c>
      <c r="N1570">
        <f>_xlfn.XLOOKUP(FraudData[[#This Row],[location_mismatch]],Table10[Location Mismatch],Table10[Risk Points],0)</f>
        <v>3</v>
      </c>
      <c r="O1570">
        <f>_xlfn.XLOOKUP(FraudData[[#This Row],[device_trust_score]],DeviceRules[Device Min],DeviceRules[Risk Points],,-1)</f>
        <v>0</v>
      </c>
      <c r="P1570">
        <f>_xlfn.XLOOKUP(FraudData[[#This Row],[velocity_last_24h]],VelocityRules[Velocity Min],VelocityRules[Risk Points],,-1)</f>
        <v>0</v>
      </c>
      <c r="Q1570">
        <f>_xlfn.XLOOKUP(FraudData[[#This Row],[merchant_category]],MerchantRules[Merchant Category],MerchantRules[Risk Points],0)</f>
        <v>0</v>
      </c>
      <c r="R1570">
        <f>SUM(FraudData[[#This Row],[Amount Risk]:[Merchant Risk]])</f>
        <v>3</v>
      </c>
      <c r="S1570" t="str" cm="1">
        <f t="array" ref="S1570">_xlfn.IFS(FraudData[[#This Row],[Fraud Risk Score]]&gt;=8,"High Risk",FraudData[[#This Row],[Fraud Risk Score]]&gt;=6,"Medium Risk",TRUE,"Low Risk")</f>
        <v>Low Risk</v>
      </c>
    </row>
    <row r="1571" spans="1:19">
      <c r="A1571">
        <v>1570</v>
      </c>
      <c r="B1571">
        <v>108.19</v>
      </c>
      <c r="C1571">
        <v>21</v>
      </c>
      <c r="D1571" t="s">
        <v>46</v>
      </c>
      <c r="E1571">
        <v>0</v>
      </c>
      <c r="F1571">
        <v>1</v>
      </c>
      <c r="G1571">
        <v>43</v>
      </c>
      <c r="H1571">
        <v>3</v>
      </c>
      <c r="I1571">
        <v>60</v>
      </c>
      <c r="J1571">
        <v>0</v>
      </c>
      <c r="K1571">
        <f>_xlfn.XLOOKUP(FraudData[[#This Row],[amount]],AmountRules[Amount Min],AmountRules[Risk Points],,-1)</f>
        <v>0</v>
      </c>
      <c r="L1571">
        <f>_xlfn.XLOOKUP(FraudData[[#This Row],[transaction_hour]],TimeRules[Hour Min],TimeRules[Risk Points],,-1)</f>
        <v>0</v>
      </c>
      <c r="M1571">
        <f>_xlfn.XLOOKUP(FraudData[[#This Row],[foreign_transaction]],ForeignRules[Foreign Transaction],ForeignRules[Risk Points],0)</f>
        <v>0</v>
      </c>
      <c r="N1571">
        <f>_xlfn.XLOOKUP(FraudData[[#This Row],[location_mismatch]],Table10[Location Mismatch],Table10[Risk Points],0)</f>
        <v>3</v>
      </c>
      <c r="O1571">
        <f>_xlfn.XLOOKUP(FraudData[[#This Row],[device_trust_score]],DeviceRules[Device Min],DeviceRules[Risk Points],,-1)</f>
        <v>2</v>
      </c>
      <c r="P1571">
        <f>_xlfn.XLOOKUP(FraudData[[#This Row],[velocity_last_24h]],VelocityRules[Velocity Min],VelocityRules[Risk Points],,-1)</f>
        <v>0</v>
      </c>
      <c r="Q1571">
        <f>_xlfn.XLOOKUP(FraudData[[#This Row],[merchant_category]],MerchantRules[Merchant Category],MerchantRules[Risk Points],0)</f>
        <v>0</v>
      </c>
      <c r="R1571">
        <f>SUM(FraudData[[#This Row],[Amount Risk]:[Merchant Risk]])</f>
        <v>5</v>
      </c>
      <c r="S1571" t="str" cm="1">
        <f t="array" ref="S1571">_xlfn.IFS(FraudData[[#This Row],[Fraud Risk Score]]&gt;=8,"High Risk",FraudData[[#This Row],[Fraud Risk Score]]&gt;=6,"Medium Risk",TRUE,"Low Risk")</f>
        <v>Low Risk</v>
      </c>
    </row>
    <row r="1572" spans="1:19">
      <c r="A1572">
        <v>1571</v>
      </c>
      <c r="B1572">
        <v>159</v>
      </c>
      <c r="C1572">
        <v>11</v>
      </c>
      <c r="D1572" t="s">
        <v>50</v>
      </c>
      <c r="E1572">
        <v>0</v>
      </c>
      <c r="F1572">
        <v>0</v>
      </c>
      <c r="G1572">
        <v>89</v>
      </c>
      <c r="H1572">
        <v>2</v>
      </c>
      <c r="I1572">
        <v>56</v>
      </c>
      <c r="J1572">
        <v>0</v>
      </c>
      <c r="K1572">
        <f>_xlfn.XLOOKUP(FraudData[[#This Row],[amount]],AmountRules[Amount Min],AmountRules[Risk Points],,-1)</f>
        <v>0</v>
      </c>
      <c r="L1572">
        <f>_xlfn.XLOOKUP(FraudData[[#This Row],[transaction_hour]],TimeRules[Hour Min],TimeRules[Risk Points],,-1)</f>
        <v>0</v>
      </c>
      <c r="M1572">
        <f>_xlfn.XLOOKUP(FraudData[[#This Row],[foreign_transaction]],ForeignRules[Foreign Transaction],ForeignRules[Risk Points],0)</f>
        <v>0</v>
      </c>
      <c r="N1572">
        <f>_xlfn.XLOOKUP(FraudData[[#This Row],[location_mismatch]],Table10[Location Mismatch],Table10[Risk Points],0)</f>
        <v>0</v>
      </c>
      <c r="O1572">
        <f>_xlfn.XLOOKUP(FraudData[[#This Row],[device_trust_score]],DeviceRules[Device Min],DeviceRules[Risk Points],,-1)</f>
        <v>0</v>
      </c>
      <c r="P1572">
        <f>_xlfn.XLOOKUP(FraudData[[#This Row],[velocity_last_24h]],VelocityRules[Velocity Min],VelocityRules[Risk Points],,-1)</f>
        <v>0</v>
      </c>
      <c r="Q1572">
        <f>_xlfn.XLOOKUP(FraudData[[#This Row],[merchant_category]],MerchantRules[Merchant Category],MerchantRules[Risk Points],0)</f>
        <v>0</v>
      </c>
      <c r="R1572">
        <f>SUM(FraudData[[#This Row],[Amount Risk]:[Merchant Risk]])</f>
        <v>0</v>
      </c>
      <c r="S1572" t="str" cm="1">
        <f t="array" ref="S1572">_xlfn.IFS(FraudData[[#This Row],[Fraud Risk Score]]&gt;=8,"High Risk",FraudData[[#This Row],[Fraud Risk Score]]&gt;=6,"Medium Risk",TRUE,"Low Risk")</f>
        <v>Low Risk</v>
      </c>
    </row>
    <row r="1573" spans="1:19">
      <c r="A1573">
        <v>1572</v>
      </c>
      <c r="B1573">
        <v>33.11</v>
      </c>
      <c r="C1573">
        <v>19</v>
      </c>
      <c r="D1573" t="s">
        <v>50</v>
      </c>
      <c r="E1573">
        <v>0</v>
      </c>
      <c r="F1573">
        <v>0</v>
      </c>
      <c r="G1573">
        <v>46</v>
      </c>
      <c r="H1573">
        <v>0</v>
      </c>
      <c r="I1573">
        <v>32</v>
      </c>
      <c r="J1573">
        <v>0</v>
      </c>
      <c r="K1573">
        <f>_xlfn.XLOOKUP(FraudData[[#This Row],[amount]],AmountRules[Amount Min],AmountRules[Risk Points],,-1)</f>
        <v>0</v>
      </c>
      <c r="L1573">
        <f>_xlfn.XLOOKUP(FraudData[[#This Row],[transaction_hour]],TimeRules[Hour Min],TimeRules[Risk Points],,-1)</f>
        <v>0</v>
      </c>
      <c r="M1573">
        <f>_xlfn.XLOOKUP(FraudData[[#This Row],[foreign_transaction]],ForeignRules[Foreign Transaction],ForeignRules[Risk Points],0)</f>
        <v>0</v>
      </c>
      <c r="N1573">
        <f>_xlfn.XLOOKUP(FraudData[[#This Row],[location_mismatch]],Table10[Location Mismatch],Table10[Risk Points],0)</f>
        <v>0</v>
      </c>
      <c r="O1573">
        <f>_xlfn.XLOOKUP(FraudData[[#This Row],[device_trust_score]],DeviceRules[Device Min],DeviceRules[Risk Points],,-1)</f>
        <v>2</v>
      </c>
      <c r="P1573">
        <f>_xlfn.XLOOKUP(FraudData[[#This Row],[velocity_last_24h]],VelocityRules[Velocity Min],VelocityRules[Risk Points],,-1)</f>
        <v>0</v>
      </c>
      <c r="Q1573">
        <f>_xlfn.XLOOKUP(FraudData[[#This Row],[merchant_category]],MerchantRules[Merchant Category],MerchantRules[Risk Points],0)</f>
        <v>0</v>
      </c>
      <c r="R1573">
        <f>SUM(FraudData[[#This Row],[Amount Risk]:[Merchant Risk]])</f>
        <v>2</v>
      </c>
      <c r="S1573" t="str" cm="1">
        <f t="array" ref="S1573">_xlfn.IFS(FraudData[[#This Row],[Fraud Risk Score]]&gt;=8,"High Risk",FraudData[[#This Row],[Fraud Risk Score]]&gt;=6,"Medium Risk",TRUE,"Low Risk")</f>
        <v>Low Risk</v>
      </c>
    </row>
    <row r="1574" spans="1:19">
      <c r="A1574">
        <v>1573</v>
      </c>
      <c r="B1574">
        <v>240.32</v>
      </c>
      <c r="C1574">
        <v>11</v>
      </c>
      <c r="D1574" t="s">
        <v>46</v>
      </c>
      <c r="E1574">
        <v>0</v>
      </c>
      <c r="F1574">
        <v>0</v>
      </c>
      <c r="G1574">
        <v>41</v>
      </c>
      <c r="H1574">
        <v>1</v>
      </c>
      <c r="I1574">
        <v>52</v>
      </c>
      <c r="J1574">
        <v>0</v>
      </c>
      <c r="K1574">
        <f>_xlfn.XLOOKUP(FraudData[[#This Row],[amount]],AmountRules[Amount Min],AmountRules[Risk Points],,-1)</f>
        <v>0</v>
      </c>
      <c r="L1574">
        <f>_xlfn.XLOOKUP(FraudData[[#This Row],[transaction_hour]],TimeRules[Hour Min],TimeRules[Risk Points],,-1)</f>
        <v>0</v>
      </c>
      <c r="M1574">
        <f>_xlfn.XLOOKUP(FraudData[[#This Row],[foreign_transaction]],ForeignRules[Foreign Transaction],ForeignRules[Risk Points],0)</f>
        <v>0</v>
      </c>
      <c r="N1574">
        <f>_xlfn.XLOOKUP(FraudData[[#This Row],[location_mismatch]],Table10[Location Mismatch],Table10[Risk Points],0)</f>
        <v>0</v>
      </c>
      <c r="O1574">
        <f>_xlfn.XLOOKUP(FraudData[[#This Row],[device_trust_score]],DeviceRules[Device Min],DeviceRules[Risk Points],,-1)</f>
        <v>2</v>
      </c>
      <c r="P1574">
        <f>_xlfn.XLOOKUP(FraudData[[#This Row],[velocity_last_24h]],VelocityRules[Velocity Min],VelocityRules[Risk Points],,-1)</f>
        <v>0</v>
      </c>
      <c r="Q1574">
        <f>_xlfn.XLOOKUP(FraudData[[#This Row],[merchant_category]],MerchantRules[Merchant Category],MerchantRules[Risk Points],0)</f>
        <v>0</v>
      </c>
      <c r="R1574">
        <f>SUM(FraudData[[#This Row],[Amount Risk]:[Merchant Risk]])</f>
        <v>2</v>
      </c>
      <c r="S1574" t="str" cm="1">
        <f t="array" ref="S1574">_xlfn.IFS(FraudData[[#This Row],[Fraud Risk Score]]&gt;=8,"High Risk",FraudData[[#This Row],[Fraud Risk Score]]&gt;=6,"Medium Risk",TRUE,"Low Risk")</f>
        <v>Low Risk</v>
      </c>
    </row>
    <row r="1575" spans="1:19">
      <c r="A1575">
        <v>1574</v>
      </c>
      <c r="B1575">
        <v>357.53</v>
      </c>
      <c r="C1575">
        <v>5</v>
      </c>
      <c r="D1575" t="s">
        <v>47</v>
      </c>
      <c r="E1575">
        <v>0</v>
      </c>
      <c r="F1575">
        <v>0</v>
      </c>
      <c r="G1575">
        <v>59</v>
      </c>
      <c r="H1575">
        <v>3</v>
      </c>
      <c r="I1575">
        <v>34</v>
      </c>
      <c r="J1575">
        <v>0</v>
      </c>
      <c r="K1575">
        <f>_xlfn.XLOOKUP(FraudData[[#This Row],[amount]],AmountRules[Amount Min],AmountRules[Risk Points],,-1)</f>
        <v>0</v>
      </c>
      <c r="L1575">
        <f>_xlfn.XLOOKUP(FraudData[[#This Row],[transaction_hour]],TimeRules[Hour Min],TimeRules[Risk Points],,-1)</f>
        <v>0</v>
      </c>
      <c r="M1575">
        <f>_xlfn.XLOOKUP(FraudData[[#This Row],[foreign_transaction]],ForeignRules[Foreign Transaction],ForeignRules[Risk Points],0)</f>
        <v>0</v>
      </c>
      <c r="N1575">
        <f>_xlfn.XLOOKUP(FraudData[[#This Row],[location_mismatch]],Table10[Location Mismatch],Table10[Risk Points],0)</f>
        <v>0</v>
      </c>
      <c r="O1575">
        <f>_xlfn.XLOOKUP(FraudData[[#This Row],[device_trust_score]],DeviceRules[Device Min],DeviceRules[Risk Points],,-1)</f>
        <v>1</v>
      </c>
      <c r="P1575">
        <f>_xlfn.XLOOKUP(FraudData[[#This Row],[velocity_last_24h]],VelocityRules[Velocity Min],VelocityRules[Risk Points],,-1)</f>
        <v>0</v>
      </c>
      <c r="Q1575">
        <f>_xlfn.XLOOKUP(FraudData[[#This Row],[merchant_category]],MerchantRules[Merchant Category],MerchantRules[Risk Points],0)</f>
        <v>0</v>
      </c>
      <c r="R1575">
        <f>SUM(FraudData[[#This Row],[Amount Risk]:[Merchant Risk]])</f>
        <v>1</v>
      </c>
      <c r="S1575" t="str" cm="1">
        <f t="array" ref="S1575">_xlfn.IFS(FraudData[[#This Row],[Fraud Risk Score]]&gt;=8,"High Risk",FraudData[[#This Row],[Fraud Risk Score]]&gt;=6,"Medium Risk",TRUE,"Low Risk")</f>
        <v>Low Risk</v>
      </c>
    </row>
    <row r="1576" spans="1:19">
      <c r="A1576">
        <v>1575</v>
      </c>
      <c r="B1576">
        <v>43.97</v>
      </c>
      <c r="C1576">
        <v>9</v>
      </c>
      <c r="D1576" t="s">
        <v>48</v>
      </c>
      <c r="E1576">
        <v>0</v>
      </c>
      <c r="F1576">
        <v>0</v>
      </c>
      <c r="G1576">
        <v>63</v>
      </c>
      <c r="H1576">
        <v>1</v>
      </c>
      <c r="I1576">
        <v>21</v>
      </c>
      <c r="J1576">
        <v>0</v>
      </c>
      <c r="K1576">
        <f>_xlfn.XLOOKUP(FraudData[[#This Row],[amount]],AmountRules[Amount Min],AmountRules[Risk Points],,-1)</f>
        <v>0</v>
      </c>
      <c r="L1576">
        <f>_xlfn.XLOOKUP(FraudData[[#This Row],[transaction_hour]],TimeRules[Hour Min],TimeRules[Risk Points],,-1)</f>
        <v>0</v>
      </c>
      <c r="M1576">
        <f>_xlfn.XLOOKUP(FraudData[[#This Row],[foreign_transaction]],ForeignRules[Foreign Transaction],ForeignRules[Risk Points],0)</f>
        <v>0</v>
      </c>
      <c r="N1576">
        <f>_xlfn.XLOOKUP(FraudData[[#This Row],[location_mismatch]],Table10[Location Mismatch],Table10[Risk Points],0)</f>
        <v>0</v>
      </c>
      <c r="O1576">
        <f>_xlfn.XLOOKUP(FraudData[[#This Row],[device_trust_score]],DeviceRules[Device Min],DeviceRules[Risk Points],,-1)</f>
        <v>1</v>
      </c>
      <c r="P1576">
        <f>_xlfn.XLOOKUP(FraudData[[#This Row],[velocity_last_24h]],VelocityRules[Velocity Min],VelocityRules[Risk Points],,-1)</f>
        <v>0</v>
      </c>
      <c r="Q1576">
        <f>_xlfn.XLOOKUP(FraudData[[#This Row],[merchant_category]],MerchantRules[Merchant Category],MerchantRules[Risk Points],0)</f>
        <v>0</v>
      </c>
      <c r="R1576">
        <f>SUM(FraudData[[#This Row],[Amount Risk]:[Merchant Risk]])</f>
        <v>1</v>
      </c>
      <c r="S1576" t="str" cm="1">
        <f t="array" ref="S1576">_xlfn.IFS(FraudData[[#This Row],[Fraud Risk Score]]&gt;=8,"High Risk",FraudData[[#This Row],[Fraud Risk Score]]&gt;=6,"Medium Risk",TRUE,"Low Risk")</f>
        <v>Low Risk</v>
      </c>
    </row>
    <row r="1577" spans="1:19">
      <c r="A1577">
        <v>1576</v>
      </c>
      <c r="B1577">
        <v>18.11</v>
      </c>
      <c r="C1577">
        <v>19</v>
      </c>
      <c r="D1577" t="s">
        <v>48</v>
      </c>
      <c r="E1577">
        <v>0</v>
      </c>
      <c r="F1577">
        <v>0</v>
      </c>
      <c r="G1577">
        <v>97</v>
      </c>
      <c r="H1577">
        <v>1</v>
      </c>
      <c r="I1577">
        <v>69</v>
      </c>
      <c r="J1577">
        <v>0</v>
      </c>
      <c r="K1577">
        <f>_xlfn.XLOOKUP(FraudData[[#This Row],[amount]],AmountRules[Amount Min],AmountRules[Risk Points],,-1)</f>
        <v>0</v>
      </c>
      <c r="L1577">
        <f>_xlfn.XLOOKUP(FraudData[[#This Row],[transaction_hour]],TimeRules[Hour Min],TimeRules[Risk Points],,-1)</f>
        <v>0</v>
      </c>
      <c r="M1577">
        <f>_xlfn.XLOOKUP(FraudData[[#This Row],[foreign_transaction]],ForeignRules[Foreign Transaction],ForeignRules[Risk Points],0)</f>
        <v>0</v>
      </c>
      <c r="N1577">
        <f>_xlfn.XLOOKUP(FraudData[[#This Row],[location_mismatch]],Table10[Location Mismatch],Table10[Risk Points],0)</f>
        <v>0</v>
      </c>
      <c r="O1577">
        <f>_xlfn.XLOOKUP(FraudData[[#This Row],[device_trust_score]],DeviceRules[Device Min],DeviceRules[Risk Points],,-1)</f>
        <v>0</v>
      </c>
      <c r="P1577">
        <f>_xlfn.XLOOKUP(FraudData[[#This Row],[velocity_last_24h]],VelocityRules[Velocity Min],VelocityRules[Risk Points],,-1)</f>
        <v>0</v>
      </c>
      <c r="Q1577">
        <f>_xlfn.XLOOKUP(FraudData[[#This Row],[merchant_category]],MerchantRules[Merchant Category],MerchantRules[Risk Points],0)</f>
        <v>0</v>
      </c>
      <c r="R1577">
        <f>SUM(FraudData[[#This Row],[Amount Risk]:[Merchant Risk]])</f>
        <v>0</v>
      </c>
      <c r="S1577" t="str" cm="1">
        <f t="array" ref="S1577">_xlfn.IFS(FraudData[[#This Row],[Fraud Risk Score]]&gt;=8,"High Risk",FraudData[[#This Row],[Fraud Risk Score]]&gt;=6,"Medium Risk",TRUE,"Low Risk")</f>
        <v>Low Risk</v>
      </c>
    </row>
    <row r="1578" spans="1:19">
      <c r="A1578">
        <v>1577</v>
      </c>
      <c r="B1578">
        <v>4.3099999999999996</v>
      </c>
      <c r="C1578">
        <v>23</v>
      </c>
      <c r="D1578" t="s">
        <v>48</v>
      </c>
      <c r="E1578">
        <v>0</v>
      </c>
      <c r="F1578">
        <v>0</v>
      </c>
      <c r="G1578">
        <v>79</v>
      </c>
      <c r="H1578">
        <v>3</v>
      </c>
      <c r="I1578">
        <v>48</v>
      </c>
      <c r="J1578">
        <v>0</v>
      </c>
      <c r="K1578">
        <f>_xlfn.XLOOKUP(FraudData[[#This Row],[amount]],AmountRules[Amount Min],AmountRules[Risk Points],,-1)</f>
        <v>0</v>
      </c>
      <c r="L1578">
        <f>_xlfn.XLOOKUP(FraudData[[#This Row],[transaction_hour]],TimeRules[Hour Min],TimeRules[Risk Points],,-1)</f>
        <v>1</v>
      </c>
      <c r="M1578">
        <f>_xlfn.XLOOKUP(FraudData[[#This Row],[foreign_transaction]],ForeignRules[Foreign Transaction],ForeignRules[Risk Points],0)</f>
        <v>0</v>
      </c>
      <c r="N1578">
        <f>_xlfn.XLOOKUP(FraudData[[#This Row],[location_mismatch]],Table10[Location Mismatch],Table10[Risk Points],0)</f>
        <v>0</v>
      </c>
      <c r="O1578">
        <f>_xlfn.XLOOKUP(FraudData[[#This Row],[device_trust_score]],DeviceRules[Device Min],DeviceRules[Risk Points],,-1)</f>
        <v>0</v>
      </c>
      <c r="P1578">
        <f>_xlfn.XLOOKUP(FraudData[[#This Row],[velocity_last_24h]],VelocityRules[Velocity Min],VelocityRules[Risk Points],,-1)</f>
        <v>0</v>
      </c>
      <c r="Q1578">
        <f>_xlfn.XLOOKUP(FraudData[[#This Row],[merchant_category]],MerchantRules[Merchant Category],MerchantRules[Risk Points],0)</f>
        <v>0</v>
      </c>
      <c r="R1578">
        <f>SUM(FraudData[[#This Row],[Amount Risk]:[Merchant Risk]])</f>
        <v>1</v>
      </c>
      <c r="S1578" t="str" cm="1">
        <f t="array" ref="S1578">_xlfn.IFS(FraudData[[#This Row],[Fraud Risk Score]]&gt;=8,"High Risk",FraudData[[#This Row],[Fraud Risk Score]]&gt;=6,"Medium Risk",TRUE,"Low Risk")</f>
        <v>Low Risk</v>
      </c>
    </row>
    <row r="1579" spans="1:19">
      <c r="A1579">
        <v>1578</v>
      </c>
      <c r="B1579">
        <v>184.89</v>
      </c>
      <c r="C1579">
        <v>8</v>
      </c>
      <c r="D1579" t="s">
        <v>50</v>
      </c>
      <c r="E1579">
        <v>0</v>
      </c>
      <c r="F1579">
        <v>0</v>
      </c>
      <c r="G1579">
        <v>29</v>
      </c>
      <c r="H1579">
        <v>1</v>
      </c>
      <c r="I1579">
        <v>46</v>
      </c>
      <c r="J1579">
        <v>0</v>
      </c>
      <c r="K1579">
        <f>_xlfn.XLOOKUP(FraudData[[#This Row],[amount]],AmountRules[Amount Min],AmountRules[Risk Points],,-1)</f>
        <v>0</v>
      </c>
      <c r="L1579">
        <f>_xlfn.XLOOKUP(FraudData[[#This Row],[transaction_hour]],TimeRules[Hour Min],TimeRules[Risk Points],,-1)</f>
        <v>0</v>
      </c>
      <c r="M1579">
        <f>_xlfn.XLOOKUP(FraudData[[#This Row],[foreign_transaction]],ForeignRules[Foreign Transaction],ForeignRules[Risk Points],0)</f>
        <v>0</v>
      </c>
      <c r="N1579">
        <f>_xlfn.XLOOKUP(FraudData[[#This Row],[location_mismatch]],Table10[Location Mismatch],Table10[Risk Points],0)</f>
        <v>0</v>
      </c>
      <c r="O1579">
        <f>_xlfn.XLOOKUP(FraudData[[#This Row],[device_trust_score]],DeviceRules[Device Min],DeviceRules[Risk Points],,-1)</f>
        <v>3</v>
      </c>
      <c r="P1579">
        <f>_xlfn.XLOOKUP(FraudData[[#This Row],[velocity_last_24h]],VelocityRules[Velocity Min],VelocityRules[Risk Points],,-1)</f>
        <v>0</v>
      </c>
      <c r="Q1579">
        <f>_xlfn.XLOOKUP(FraudData[[#This Row],[merchant_category]],MerchantRules[Merchant Category],MerchantRules[Risk Points],0)</f>
        <v>0</v>
      </c>
      <c r="R1579">
        <f>SUM(FraudData[[#This Row],[Amount Risk]:[Merchant Risk]])</f>
        <v>3</v>
      </c>
      <c r="S1579" t="str" cm="1">
        <f t="array" ref="S1579">_xlfn.IFS(FraudData[[#This Row],[Fraud Risk Score]]&gt;=8,"High Risk",FraudData[[#This Row],[Fraud Risk Score]]&gt;=6,"Medium Risk",TRUE,"Low Risk")</f>
        <v>Low Risk</v>
      </c>
    </row>
    <row r="1580" spans="1:19">
      <c r="A1580">
        <v>1579</v>
      </c>
      <c r="B1580">
        <v>168.15</v>
      </c>
      <c r="C1580">
        <v>1</v>
      </c>
      <c r="D1580" t="s">
        <v>47</v>
      </c>
      <c r="E1580">
        <v>0</v>
      </c>
      <c r="F1580">
        <v>0</v>
      </c>
      <c r="G1580">
        <v>97</v>
      </c>
      <c r="H1580">
        <v>1</v>
      </c>
      <c r="I1580">
        <v>47</v>
      </c>
      <c r="J1580">
        <v>0</v>
      </c>
      <c r="K1580">
        <f>_xlfn.XLOOKUP(FraudData[[#This Row],[amount]],AmountRules[Amount Min],AmountRules[Risk Points],,-1)</f>
        <v>0</v>
      </c>
      <c r="L1580">
        <f>_xlfn.XLOOKUP(FraudData[[#This Row],[transaction_hour]],TimeRules[Hour Min],TimeRules[Risk Points],,-1)</f>
        <v>3</v>
      </c>
      <c r="M1580">
        <f>_xlfn.XLOOKUP(FraudData[[#This Row],[foreign_transaction]],ForeignRules[Foreign Transaction],ForeignRules[Risk Points],0)</f>
        <v>0</v>
      </c>
      <c r="N1580">
        <f>_xlfn.XLOOKUP(FraudData[[#This Row],[location_mismatch]],Table10[Location Mismatch],Table10[Risk Points],0)</f>
        <v>0</v>
      </c>
      <c r="O1580">
        <f>_xlfn.XLOOKUP(FraudData[[#This Row],[device_trust_score]],DeviceRules[Device Min],DeviceRules[Risk Points],,-1)</f>
        <v>0</v>
      </c>
      <c r="P1580">
        <f>_xlfn.XLOOKUP(FraudData[[#This Row],[velocity_last_24h]],VelocityRules[Velocity Min],VelocityRules[Risk Points],,-1)</f>
        <v>0</v>
      </c>
      <c r="Q1580">
        <f>_xlfn.XLOOKUP(FraudData[[#This Row],[merchant_category]],MerchantRules[Merchant Category],MerchantRules[Risk Points],0)</f>
        <v>0</v>
      </c>
      <c r="R1580">
        <f>SUM(FraudData[[#This Row],[Amount Risk]:[Merchant Risk]])</f>
        <v>3</v>
      </c>
      <c r="S1580" t="str" cm="1">
        <f t="array" ref="S1580">_xlfn.IFS(FraudData[[#This Row],[Fraud Risk Score]]&gt;=8,"High Risk",FraudData[[#This Row],[Fraud Risk Score]]&gt;=6,"Medium Risk",TRUE,"Low Risk")</f>
        <v>Low Risk</v>
      </c>
    </row>
    <row r="1581" spans="1:19">
      <c r="A1581">
        <v>1580</v>
      </c>
      <c r="B1581">
        <v>142.41999999999999</v>
      </c>
      <c r="C1581">
        <v>6</v>
      </c>
      <c r="D1581" t="s">
        <v>48</v>
      </c>
      <c r="E1581">
        <v>0</v>
      </c>
      <c r="F1581">
        <v>0</v>
      </c>
      <c r="G1581">
        <v>35</v>
      </c>
      <c r="H1581">
        <v>3</v>
      </c>
      <c r="I1581">
        <v>22</v>
      </c>
      <c r="J1581">
        <v>0</v>
      </c>
      <c r="K1581">
        <f>_xlfn.XLOOKUP(FraudData[[#This Row],[amount]],AmountRules[Amount Min],AmountRules[Risk Points],,-1)</f>
        <v>0</v>
      </c>
      <c r="L1581">
        <f>_xlfn.XLOOKUP(FraudData[[#This Row],[transaction_hour]],TimeRules[Hour Min],TimeRules[Risk Points],,-1)</f>
        <v>0</v>
      </c>
      <c r="M1581">
        <f>_xlfn.XLOOKUP(FraudData[[#This Row],[foreign_transaction]],ForeignRules[Foreign Transaction],ForeignRules[Risk Points],0)</f>
        <v>0</v>
      </c>
      <c r="N1581">
        <f>_xlfn.XLOOKUP(FraudData[[#This Row],[location_mismatch]],Table10[Location Mismatch],Table10[Risk Points],0)</f>
        <v>0</v>
      </c>
      <c r="O1581">
        <f>_xlfn.XLOOKUP(FraudData[[#This Row],[device_trust_score]],DeviceRules[Device Min],DeviceRules[Risk Points],,-1)</f>
        <v>2</v>
      </c>
      <c r="P1581">
        <f>_xlfn.XLOOKUP(FraudData[[#This Row],[velocity_last_24h]],VelocityRules[Velocity Min],VelocityRules[Risk Points],,-1)</f>
        <v>0</v>
      </c>
      <c r="Q1581">
        <f>_xlfn.XLOOKUP(FraudData[[#This Row],[merchant_category]],MerchantRules[Merchant Category],MerchantRules[Risk Points],0)</f>
        <v>0</v>
      </c>
      <c r="R1581">
        <f>SUM(FraudData[[#This Row],[Amount Risk]:[Merchant Risk]])</f>
        <v>2</v>
      </c>
      <c r="S1581" t="str" cm="1">
        <f t="array" ref="S1581">_xlfn.IFS(FraudData[[#This Row],[Fraud Risk Score]]&gt;=8,"High Risk",FraudData[[#This Row],[Fraud Risk Score]]&gt;=6,"Medium Risk",TRUE,"Low Risk")</f>
        <v>Low Risk</v>
      </c>
    </row>
    <row r="1582" spans="1:19">
      <c r="A1582">
        <v>1581</v>
      </c>
      <c r="B1582">
        <v>47.5</v>
      </c>
      <c r="C1582">
        <v>8</v>
      </c>
      <c r="D1582" t="s">
        <v>46</v>
      </c>
      <c r="E1582">
        <v>0</v>
      </c>
      <c r="F1582">
        <v>0</v>
      </c>
      <c r="G1582">
        <v>64</v>
      </c>
      <c r="H1582">
        <v>4</v>
      </c>
      <c r="I1582">
        <v>46</v>
      </c>
      <c r="J1582">
        <v>0</v>
      </c>
      <c r="K1582">
        <f>_xlfn.XLOOKUP(FraudData[[#This Row],[amount]],AmountRules[Amount Min],AmountRules[Risk Points],,-1)</f>
        <v>0</v>
      </c>
      <c r="L1582">
        <f>_xlfn.XLOOKUP(FraudData[[#This Row],[transaction_hour]],TimeRules[Hour Min],TimeRules[Risk Points],,-1)</f>
        <v>0</v>
      </c>
      <c r="M1582">
        <f>_xlfn.XLOOKUP(FraudData[[#This Row],[foreign_transaction]],ForeignRules[Foreign Transaction],ForeignRules[Risk Points],0)</f>
        <v>0</v>
      </c>
      <c r="N1582">
        <f>_xlfn.XLOOKUP(FraudData[[#This Row],[location_mismatch]],Table10[Location Mismatch],Table10[Risk Points],0)</f>
        <v>0</v>
      </c>
      <c r="O1582">
        <f>_xlfn.XLOOKUP(FraudData[[#This Row],[device_trust_score]],DeviceRules[Device Min],DeviceRules[Risk Points],,-1)</f>
        <v>1</v>
      </c>
      <c r="P1582">
        <f>_xlfn.XLOOKUP(FraudData[[#This Row],[velocity_last_24h]],VelocityRules[Velocity Min],VelocityRules[Risk Points],,-1)</f>
        <v>0</v>
      </c>
      <c r="Q1582">
        <f>_xlfn.XLOOKUP(FraudData[[#This Row],[merchant_category]],MerchantRules[Merchant Category],MerchantRules[Risk Points],0)</f>
        <v>0</v>
      </c>
      <c r="R1582">
        <f>SUM(FraudData[[#This Row],[Amount Risk]:[Merchant Risk]])</f>
        <v>1</v>
      </c>
      <c r="S1582" t="str" cm="1">
        <f t="array" ref="S1582">_xlfn.IFS(FraudData[[#This Row],[Fraud Risk Score]]&gt;=8,"High Risk",FraudData[[#This Row],[Fraud Risk Score]]&gt;=6,"Medium Risk",TRUE,"Low Risk")</f>
        <v>Low Risk</v>
      </c>
    </row>
    <row r="1583" spans="1:19">
      <c r="A1583">
        <v>1582</v>
      </c>
      <c r="B1583">
        <v>89.24</v>
      </c>
      <c r="C1583">
        <v>11</v>
      </c>
      <c r="D1583" t="s">
        <v>48</v>
      </c>
      <c r="E1583">
        <v>0</v>
      </c>
      <c r="F1583">
        <v>0</v>
      </c>
      <c r="G1583">
        <v>28</v>
      </c>
      <c r="H1583">
        <v>0</v>
      </c>
      <c r="I1583">
        <v>37</v>
      </c>
      <c r="J1583">
        <v>0</v>
      </c>
      <c r="K1583">
        <f>_xlfn.XLOOKUP(FraudData[[#This Row],[amount]],AmountRules[Amount Min],AmountRules[Risk Points],,-1)</f>
        <v>0</v>
      </c>
      <c r="L1583">
        <f>_xlfn.XLOOKUP(FraudData[[#This Row],[transaction_hour]],TimeRules[Hour Min],TimeRules[Risk Points],,-1)</f>
        <v>0</v>
      </c>
      <c r="M1583">
        <f>_xlfn.XLOOKUP(FraudData[[#This Row],[foreign_transaction]],ForeignRules[Foreign Transaction],ForeignRules[Risk Points],0)</f>
        <v>0</v>
      </c>
      <c r="N1583">
        <f>_xlfn.XLOOKUP(FraudData[[#This Row],[location_mismatch]],Table10[Location Mismatch],Table10[Risk Points],0)</f>
        <v>0</v>
      </c>
      <c r="O1583">
        <f>_xlfn.XLOOKUP(FraudData[[#This Row],[device_trust_score]],DeviceRules[Device Min],DeviceRules[Risk Points],,-1)</f>
        <v>3</v>
      </c>
      <c r="P1583">
        <f>_xlfn.XLOOKUP(FraudData[[#This Row],[velocity_last_24h]],VelocityRules[Velocity Min],VelocityRules[Risk Points],,-1)</f>
        <v>0</v>
      </c>
      <c r="Q1583">
        <f>_xlfn.XLOOKUP(FraudData[[#This Row],[merchant_category]],MerchantRules[Merchant Category],MerchantRules[Risk Points],0)</f>
        <v>0</v>
      </c>
      <c r="R1583">
        <f>SUM(FraudData[[#This Row],[Amount Risk]:[Merchant Risk]])</f>
        <v>3</v>
      </c>
      <c r="S1583" t="str" cm="1">
        <f t="array" ref="S1583">_xlfn.IFS(FraudData[[#This Row],[Fraud Risk Score]]&gt;=8,"High Risk",FraudData[[#This Row],[Fraud Risk Score]]&gt;=6,"Medium Risk",TRUE,"Low Risk")</f>
        <v>Low Risk</v>
      </c>
    </row>
    <row r="1584" spans="1:19">
      <c r="A1584">
        <v>1583</v>
      </c>
      <c r="B1584">
        <v>162.46</v>
      </c>
      <c r="C1584">
        <v>4</v>
      </c>
      <c r="D1584" t="s">
        <v>49</v>
      </c>
      <c r="E1584">
        <v>0</v>
      </c>
      <c r="F1584">
        <v>0</v>
      </c>
      <c r="G1584">
        <v>82</v>
      </c>
      <c r="H1584">
        <v>2</v>
      </c>
      <c r="I1584">
        <v>26</v>
      </c>
      <c r="J1584">
        <v>0</v>
      </c>
      <c r="K1584">
        <f>_xlfn.XLOOKUP(FraudData[[#This Row],[amount]],AmountRules[Amount Min],AmountRules[Risk Points],,-1)</f>
        <v>0</v>
      </c>
      <c r="L1584">
        <f>_xlfn.XLOOKUP(FraudData[[#This Row],[transaction_hour]],TimeRules[Hour Min],TimeRules[Risk Points],,-1)</f>
        <v>0</v>
      </c>
      <c r="M1584">
        <f>_xlfn.XLOOKUP(FraudData[[#This Row],[foreign_transaction]],ForeignRules[Foreign Transaction],ForeignRules[Risk Points],0)</f>
        <v>0</v>
      </c>
      <c r="N1584">
        <f>_xlfn.XLOOKUP(FraudData[[#This Row],[location_mismatch]],Table10[Location Mismatch],Table10[Risk Points],0)</f>
        <v>0</v>
      </c>
      <c r="O1584">
        <f>_xlfn.XLOOKUP(FraudData[[#This Row],[device_trust_score]],DeviceRules[Device Min],DeviceRules[Risk Points],,-1)</f>
        <v>0</v>
      </c>
      <c r="P1584">
        <f>_xlfn.XLOOKUP(FraudData[[#This Row],[velocity_last_24h]],VelocityRules[Velocity Min],VelocityRules[Risk Points],,-1)</f>
        <v>0</v>
      </c>
      <c r="Q1584">
        <f>_xlfn.XLOOKUP(FraudData[[#This Row],[merchant_category]],MerchantRules[Merchant Category],MerchantRules[Risk Points],0)</f>
        <v>1</v>
      </c>
      <c r="R1584">
        <f>SUM(FraudData[[#This Row],[Amount Risk]:[Merchant Risk]])</f>
        <v>1</v>
      </c>
      <c r="S1584" t="str" cm="1">
        <f t="array" ref="S1584">_xlfn.IFS(FraudData[[#This Row],[Fraud Risk Score]]&gt;=8,"High Risk",FraudData[[#This Row],[Fraud Risk Score]]&gt;=6,"Medium Risk",TRUE,"Low Risk")</f>
        <v>Low Risk</v>
      </c>
    </row>
    <row r="1585" spans="1:19">
      <c r="A1585">
        <v>1584</v>
      </c>
      <c r="B1585">
        <v>123.61</v>
      </c>
      <c r="C1585">
        <v>0</v>
      </c>
      <c r="D1585" t="s">
        <v>47</v>
      </c>
      <c r="E1585">
        <v>1</v>
      </c>
      <c r="F1585">
        <v>0</v>
      </c>
      <c r="G1585">
        <v>89</v>
      </c>
      <c r="H1585">
        <v>2</v>
      </c>
      <c r="I1585">
        <v>54</v>
      </c>
      <c r="J1585">
        <v>0</v>
      </c>
      <c r="K1585">
        <f>_xlfn.XLOOKUP(FraudData[[#This Row],[amount]],AmountRules[Amount Min],AmountRules[Risk Points],,-1)</f>
        <v>0</v>
      </c>
      <c r="L1585">
        <f>_xlfn.XLOOKUP(FraudData[[#This Row],[transaction_hour]],TimeRules[Hour Min],TimeRules[Risk Points],,-1)</f>
        <v>3</v>
      </c>
      <c r="M1585">
        <f>_xlfn.XLOOKUP(FraudData[[#This Row],[foreign_transaction]],ForeignRules[Foreign Transaction],ForeignRules[Risk Points],0)</f>
        <v>3</v>
      </c>
      <c r="N1585">
        <f>_xlfn.XLOOKUP(FraudData[[#This Row],[location_mismatch]],Table10[Location Mismatch],Table10[Risk Points],0)</f>
        <v>0</v>
      </c>
      <c r="O1585">
        <f>_xlfn.XLOOKUP(FraudData[[#This Row],[device_trust_score]],DeviceRules[Device Min],DeviceRules[Risk Points],,-1)</f>
        <v>0</v>
      </c>
      <c r="P1585">
        <f>_xlfn.XLOOKUP(FraudData[[#This Row],[velocity_last_24h]],VelocityRules[Velocity Min],VelocityRules[Risk Points],,-1)</f>
        <v>0</v>
      </c>
      <c r="Q1585">
        <f>_xlfn.XLOOKUP(FraudData[[#This Row],[merchant_category]],MerchantRules[Merchant Category],MerchantRules[Risk Points],0)</f>
        <v>0</v>
      </c>
      <c r="R1585">
        <f>SUM(FraudData[[#This Row],[Amount Risk]:[Merchant Risk]])</f>
        <v>6</v>
      </c>
      <c r="S1585" t="str" cm="1">
        <f t="array" ref="S1585">_xlfn.IFS(FraudData[[#This Row],[Fraud Risk Score]]&gt;=8,"High Risk",FraudData[[#This Row],[Fraud Risk Score]]&gt;=6,"Medium Risk",TRUE,"Low Risk")</f>
        <v>Medium Risk</v>
      </c>
    </row>
    <row r="1586" spans="1:19">
      <c r="A1586">
        <v>1585</v>
      </c>
      <c r="B1586">
        <v>792.92</v>
      </c>
      <c r="C1586">
        <v>21</v>
      </c>
      <c r="D1586" t="s">
        <v>49</v>
      </c>
      <c r="E1586">
        <v>0</v>
      </c>
      <c r="F1586">
        <v>0</v>
      </c>
      <c r="G1586">
        <v>88</v>
      </c>
      <c r="H1586">
        <v>0</v>
      </c>
      <c r="I1586">
        <v>31</v>
      </c>
      <c r="J1586">
        <v>0</v>
      </c>
      <c r="K1586">
        <f>_xlfn.XLOOKUP(FraudData[[#This Row],[amount]],AmountRules[Amount Min],AmountRules[Risk Points],,-1)</f>
        <v>1</v>
      </c>
      <c r="L1586">
        <f>_xlfn.XLOOKUP(FraudData[[#This Row],[transaction_hour]],TimeRules[Hour Min],TimeRules[Risk Points],,-1)</f>
        <v>0</v>
      </c>
      <c r="M1586">
        <f>_xlfn.XLOOKUP(FraudData[[#This Row],[foreign_transaction]],ForeignRules[Foreign Transaction],ForeignRules[Risk Points],0)</f>
        <v>0</v>
      </c>
      <c r="N1586">
        <f>_xlfn.XLOOKUP(FraudData[[#This Row],[location_mismatch]],Table10[Location Mismatch],Table10[Risk Points],0)</f>
        <v>0</v>
      </c>
      <c r="O1586">
        <f>_xlfn.XLOOKUP(FraudData[[#This Row],[device_trust_score]],DeviceRules[Device Min],DeviceRules[Risk Points],,-1)</f>
        <v>0</v>
      </c>
      <c r="P1586">
        <f>_xlfn.XLOOKUP(FraudData[[#This Row],[velocity_last_24h]],VelocityRules[Velocity Min],VelocityRules[Risk Points],,-1)</f>
        <v>0</v>
      </c>
      <c r="Q1586">
        <f>_xlfn.XLOOKUP(FraudData[[#This Row],[merchant_category]],MerchantRules[Merchant Category],MerchantRules[Risk Points],0)</f>
        <v>1</v>
      </c>
      <c r="R1586">
        <f>SUM(FraudData[[#This Row],[Amount Risk]:[Merchant Risk]])</f>
        <v>2</v>
      </c>
      <c r="S1586" t="str" cm="1">
        <f t="array" ref="S1586">_xlfn.IFS(FraudData[[#This Row],[Fraud Risk Score]]&gt;=8,"High Risk",FraudData[[#This Row],[Fraud Risk Score]]&gt;=6,"Medium Risk",TRUE,"Low Risk")</f>
        <v>Low Risk</v>
      </c>
    </row>
    <row r="1587" spans="1:19">
      <c r="A1587">
        <v>1586</v>
      </c>
      <c r="B1587">
        <v>26.4</v>
      </c>
      <c r="C1587">
        <v>14</v>
      </c>
      <c r="D1587" t="s">
        <v>47</v>
      </c>
      <c r="E1587">
        <v>0</v>
      </c>
      <c r="F1587">
        <v>0</v>
      </c>
      <c r="G1587">
        <v>91</v>
      </c>
      <c r="H1587">
        <v>2</v>
      </c>
      <c r="I1587">
        <v>61</v>
      </c>
      <c r="J1587">
        <v>0</v>
      </c>
      <c r="K1587">
        <f>_xlfn.XLOOKUP(FraudData[[#This Row],[amount]],AmountRules[Amount Min],AmountRules[Risk Points],,-1)</f>
        <v>0</v>
      </c>
      <c r="L1587">
        <f>_xlfn.XLOOKUP(FraudData[[#This Row],[transaction_hour]],TimeRules[Hour Min],TimeRules[Risk Points],,-1)</f>
        <v>0</v>
      </c>
      <c r="M1587">
        <f>_xlfn.XLOOKUP(FraudData[[#This Row],[foreign_transaction]],ForeignRules[Foreign Transaction],ForeignRules[Risk Points],0)</f>
        <v>0</v>
      </c>
      <c r="N1587">
        <f>_xlfn.XLOOKUP(FraudData[[#This Row],[location_mismatch]],Table10[Location Mismatch],Table10[Risk Points],0)</f>
        <v>0</v>
      </c>
      <c r="O1587">
        <f>_xlfn.XLOOKUP(FraudData[[#This Row],[device_trust_score]],DeviceRules[Device Min],DeviceRules[Risk Points],,-1)</f>
        <v>0</v>
      </c>
      <c r="P1587">
        <f>_xlfn.XLOOKUP(FraudData[[#This Row],[velocity_last_24h]],VelocityRules[Velocity Min],VelocityRules[Risk Points],,-1)</f>
        <v>0</v>
      </c>
      <c r="Q1587">
        <f>_xlfn.XLOOKUP(FraudData[[#This Row],[merchant_category]],MerchantRules[Merchant Category],MerchantRules[Risk Points],0)</f>
        <v>0</v>
      </c>
      <c r="R1587">
        <f>SUM(FraudData[[#This Row],[Amount Risk]:[Merchant Risk]])</f>
        <v>0</v>
      </c>
      <c r="S1587" t="str" cm="1">
        <f t="array" ref="S1587">_xlfn.IFS(FraudData[[#This Row],[Fraud Risk Score]]&gt;=8,"High Risk",FraudData[[#This Row],[Fraud Risk Score]]&gt;=6,"Medium Risk",TRUE,"Low Risk")</f>
        <v>Low Risk</v>
      </c>
    </row>
    <row r="1588" spans="1:19">
      <c r="A1588">
        <v>1587</v>
      </c>
      <c r="B1588">
        <v>213.83</v>
      </c>
      <c r="C1588">
        <v>7</v>
      </c>
      <c r="D1588" t="s">
        <v>46</v>
      </c>
      <c r="E1588">
        <v>0</v>
      </c>
      <c r="F1588">
        <v>0</v>
      </c>
      <c r="G1588">
        <v>58</v>
      </c>
      <c r="H1588">
        <v>3</v>
      </c>
      <c r="I1588">
        <v>35</v>
      </c>
      <c r="J1588">
        <v>0</v>
      </c>
      <c r="K1588">
        <f>_xlfn.XLOOKUP(FraudData[[#This Row],[amount]],AmountRules[Amount Min],AmountRules[Risk Points],,-1)</f>
        <v>0</v>
      </c>
      <c r="L1588">
        <f>_xlfn.XLOOKUP(FraudData[[#This Row],[transaction_hour]],TimeRules[Hour Min],TimeRules[Risk Points],,-1)</f>
        <v>0</v>
      </c>
      <c r="M1588">
        <f>_xlfn.XLOOKUP(FraudData[[#This Row],[foreign_transaction]],ForeignRules[Foreign Transaction],ForeignRules[Risk Points],0)</f>
        <v>0</v>
      </c>
      <c r="N1588">
        <f>_xlfn.XLOOKUP(FraudData[[#This Row],[location_mismatch]],Table10[Location Mismatch],Table10[Risk Points],0)</f>
        <v>0</v>
      </c>
      <c r="O1588">
        <f>_xlfn.XLOOKUP(FraudData[[#This Row],[device_trust_score]],DeviceRules[Device Min],DeviceRules[Risk Points],,-1)</f>
        <v>1</v>
      </c>
      <c r="P1588">
        <f>_xlfn.XLOOKUP(FraudData[[#This Row],[velocity_last_24h]],VelocityRules[Velocity Min],VelocityRules[Risk Points],,-1)</f>
        <v>0</v>
      </c>
      <c r="Q1588">
        <f>_xlfn.XLOOKUP(FraudData[[#This Row],[merchant_category]],MerchantRules[Merchant Category],MerchantRules[Risk Points],0)</f>
        <v>0</v>
      </c>
      <c r="R1588">
        <f>SUM(FraudData[[#This Row],[Amount Risk]:[Merchant Risk]])</f>
        <v>1</v>
      </c>
      <c r="S1588" t="str" cm="1">
        <f t="array" ref="S1588">_xlfn.IFS(FraudData[[#This Row],[Fraud Risk Score]]&gt;=8,"High Risk",FraudData[[#This Row],[Fraud Risk Score]]&gt;=6,"Medium Risk",TRUE,"Low Risk")</f>
        <v>Low Risk</v>
      </c>
    </row>
    <row r="1589" spans="1:19">
      <c r="A1589">
        <v>1588</v>
      </c>
      <c r="B1589">
        <v>93.25</v>
      </c>
      <c r="C1589">
        <v>0</v>
      </c>
      <c r="D1589" t="s">
        <v>50</v>
      </c>
      <c r="E1589">
        <v>0</v>
      </c>
      <c r="F1589">
        <v>0</v>
      </c>
      <c r="G1589">
        <v>82</v>
      </c>
      <c r="H1589">
        <v>0</v>
      </c>
      <c r="I1589">
        <v>66</v>
      </c>
      <c r="J1589">
        <v>0</v>
      </c>
      <c r="K1589">
        <f>_xlfn.XLOOKUP(FraudData[[#This Row],[amount]],AmountRules[Amount Min],AmountRules[Risk Points],,-1)</f>
        <v>0</v>
      </c>
      <c r="L1589">
        <f>_xlfn.XLOOKUP(FraudData[[#This Row],[transaction_hour]],TimeRules[Hour Min],TimeRules[Risk Points],,-1)</f>
        <v>3</v>
      </c>
      <c r="M1589">
        <f>_xlfn.XLOOKUP(FraudData[[#This Row],[foreign_transaction]],ForeignRules[Foreign Transaction],ForeignRules[Risk Points],0)</f>
        <v>0</v>
      </c>
      <c r="N1589">
        <f>_xlfn.XLOOKUP(FraudData[[#This Row],[location_mismatch]],Table10[Location Mismatch],Table10[Risk Points],0)</f>
        <v>0</v>
      </c>
      <c r="O1589">
        <f>_xlfn.XLOOKUP(FraudData[[#This Row],[device_trust_score]],DeviceRules[Device Min],DeviceRules[Risk Points],,-1)</f>
        <v>0</v>
      </c>
      <c r="P1589">
        <f>_xlfn.XLOOKUP(FraudData[[#This Row],[velocity_last_24h]],VelocityRules[Velocity Min],VelocityRules[Risk Points],,-1)</f>
        <v>0</v>
      </c>
      <c r="Q1589">
        <f>_xlfn.XLOOKUP(FraudData[[#This Row],[merchant_category]],MerchantRules[Merchant Category],MerchantRules[Risk Points],0)</f>
        <v>0</v>
      </c>
      <c r="R1589">
        <f>SUM(FraudData[[#This Row],[Amount Risk]:[Merchant Risk]])</f>
        <v>3</v>
      </c>
      <c r="S1589" t="str" cm="1">
        <f t="array" ref="S1589">_xlfn.IFS(FraudData[[#This Row],[Fraud Risk Score]]&gt;=8,"High Risk",FraudData[[#This Row],[Fraud Risk Score]]&gt;=6,"Medium Risk",TRUE,"Low Risk")</f>
        <v>Low Risk</v>
      </c>
    </row>
    <row r="1590" spans="1:19">
      <c r="A1590">
        <v>1589</v>
      </c>
      <c r="B1590">
        <v>100.61</v>
      </c>
      <c r="C1590">
        <v>17</v>
      </c>
      <c r="D1590" t="s">
        <v>50</v>
      </c>
      <c r="E1590">
        <v>0</v>
      </c>
      <c r="F1590">
        <v>1</v>
      </c>
      <c r="G1590">
        <v>91</v>
      </c>
      <c r="H1590">
        <v>3</v>
      </c>
      <c r="I1590">
        <v>34</v>
      </c>
      <c r="J1590">
        <v>0</v>
      </c>
      <c r="K1590">
        <f>_xlfn.XLOOKUP(FraudData[[#This Row],[amount]],AmountRules[Amount Min],AmountRules[Risk Points],,-1)</f>
        <v>0</v>
      </c>
      <c r="L1590">
        <f>_xlfn.XLOOKUP(FraudData[[#This Row],[transaction_hour]],TimeRules[Hour Min],TimeRules[Risk Points],,-1)</f>
        <v>0</v>
      </c>
      <c r="M1590">
        <f>_xlfn.XLOOKUP(FraudData[[#This Row],[foreign_transaction]],ForeignRules[Foreign Transaction],ForeignRules[Risk Points],0)</f>
        <v>0</v>
      </c>
      <c r="N1590">
        <f>_xlfn.XLOOKUP(FraudData[[#This Row],[location_mismatch]],Table10[Location Mismatch],Table10[Risk Points],0)</f>
        <v>3</v>
      </c>
      <c r="O1590">
        <f>_xlfn.XLOOKUP(FraudData[[#This Row],[device_trust_score]],DeviceRules[Device Min],DeviceRules[Risk Points],,-1)</f>
        <v>0</v>
      </c>
      <c r="P1590">
        <f>_xlfn.XLOOKUP(FraudData[[#This Row],[velocity_last_24h]],VelocityRules[Velocity Min],VelocityRules[Risk Points],,-1)</f>
        <v>0</v>
      </c>
      <c r="Q1590">
        <f>_xlfn.XLOOKUP(FraudData[[#This Row],[merchant_category]],MerchantRules[Merchant Category],MerchantRules[Risk Points],0)</f>
        <v>0</v>
      </c>
      <c r="R1590">
        <f>SUM(FraudData[[#This Row],[Amount Risk]:[Merchant Risk]])</f>
        <v>3</v>
      </c>
      <c r="S1590" t="str" cm="1">
        <f t="array" ref="S1590">_xlfn.IFS(FraudData[[#This Row],[Fraud Risk Score]]&gt;=8,"High Risk",FraudData[[#This Row],[Fraud Risk Score]]&gt;=6,"Medium Risk",TRUE,"Low Risk")</f>
        <v>Low Risk</v>
      </c>
    </row>
    <row r="1591" spans="1:19">
      <c r="A1591">
        <v>1590</v>
      </c>
      <c r="B1591">
        <v>227.6</v>
      </c>
      <c r="C1591">
        <v>12</v>
      </c>
      <c r="D1591" t="s">
        <v>47</v>
      </c>
      <c r="E1591">
        <v>0</v>
      </c>
      <c r="F1591">
        <v>0</v>
      </c>
      <c r="G1591">
        <v>31</v>
      </c>
      <c r="H1591">
        <v>0</v>
      </c>
      <c r="I1591">
        <v>34</v>
      </c>
      <c r="J1591">
        <v>0</v>
      </c>
      <c r="K1591">
        <f>_xlfn.XLOOKUP(FraudData[[#This Row],[amount]],AmountRules[Amount Min],AmountRules[Risk Points],,-1)</f>
        <v>0</v>
      </c>
      <c r="L1591">
        <f>_xlfn.XLOOKUP(FraudData[[#This Row],[transaction_hour]],TimeRules[Hour Min],TimeRules[Risk Points],,-1)</f>
        <v>0</v>
      </c>
      <c r="M1591">
        <f>_xlfn.XLOOKUP(FraudData[[#This Row],[foreign_transaction]],ForeignRules[Foreign Transaction],ForeignRules[Risk Points],0)</f>
        <v>0</v>
      </c>
      <c r="N1591">
        <f>_xlfn.XLOOKUP(FraudData[[#This Row],[location_mismatch]],Table10[Location Mismatch],Table10[Risk Points],0)</f>
        <v>0</v>
      </c>
      <c r="O1591">
        <f>_xlfn.XLOOKUP(FraudData[[#This Row],[device_trust_score]],DeviceRules[Device Min],DeviceRules[Risk Points],,-1)</f>
        <v>2</v>
      </c>
      <c r="P1591">
        <f>_xlfn.XLOOKUP(FraudData[[#This Row],[velocity_last_24h]],VelocityRules[Velocity Min],VelocityRules[Risk Points],,-1)</f>
        <v>0</v>
      </c>
      <c r="Q1591">
        <f>_xlfn.XLOOKUP(FraudData[[#This Row],[merchant_category]],MerchantRules[Merchant Category],MerchantRules[Risk Points],0)</f>
        <v>0</v>
      </c>
      <c r="R1591">
        <f>SUM(FraudData[[#This Row],[Amount Risk]:[Merchant Risk]])</f>
        <v>2</v>
      </c>
      <c r="S1591" t="str" cm="1">
        <f t="array" ref="S1591">_xlfn.IFS(FraudData[[#This Row],[Fraud Risk Score]]&gt;=8,"High Risk",FraudData[[#This Row],[Fraud Risk Score]]&gt;=6,"Medium Risk",TRUE,"Low Risk")</f>
        <v>Low Risk</v>
      </c>
    </row>
    <row r="1592" spans="1:19">
      <c r="A1592">
        <v>1591</v>
      </c>
      <c r="B1592">
        <v>212.23</v>
      </c>
      <c r="C1592">
        <v>0</v>
      </c>
      <c r="D1592" t="s">
        <v>48</v>
      </c>
      <c r="E1592">
        <v>0</v>
      </c>
      <c r="F1592">
        <v>0</v>
      </c>
      <c r="G1592">
        <v>59</v>
      </c>
      <c r="H1592">
        <v>2</v>
      </c>
      <c r="I1592">
        <v>23</v>
      </c>
      <c r="J1592">
        <v>0</v>
      </c>
      <c r="K1592">
        <f>_xlfn.XLOOKUP(FraudData[[#This Row],[amount]],AmountRules[Amount Min],AmountRules[Risk Points],,-1)</f>
        <v>0</v>
      </c>
      <c r="L1592">
        <f>_xlfn.XLOOKUP(FraudData[[#This Row],[transaction_hour]],TimeRules[Hour Min],TimeRules[Risk Points],,-1)</f>
        <v>3</v>
      </c>
      <c r="M1592">
        <f>_xlfn.XLOOKUP(FraudData[[#This Row],[foreign_transaction]],ForeignRules[Foreign Transaction],ForeignRules[Risk Points],0)</f>
        <v>0</v>
      </c>
      <c r="N1592">
        <f>_xlfn.XLOOKUP(FraudData[[#This Row],[location_mismatch]],Table10[Location Mismatch],Table10[Risk Points],0)</f>
        <v>0</v>
      </c>
      <c r="O1592">
        <f>_xlfn.XLOOKUP(FraudData[[#This Row],[device_trust_score]],DeviceRules[Device Min],DeviceRules[Risk Points],,-1)</f>
        <v>1</v>
      </c>
      <c r="P1592">
        <f>_xlfn.XLOOKUP(FraudData[[#This Row],[velocity_last_24h]],VelocityRules[Velocity Min],VelocityRules[Risk Points],,-1)</f>
        <v>0</v>
      </c>
      <c r="Q1592">
        <f>_xlfn.XLOOKUP(FraudData[[#This Row],[merchant_category]],MerchantRules[Merchant Category],MerchantRules[Risk Points],0)</f>
        <v>0</v>
      </c>
      <c r="R1592">
        <f>SUM(FraudData[[#This Row],[Amount Risk]:[Merchant Risk]])</f>
        <v>4</v>
      </c>
      <c r="S1592" t="str" cm="1">
        <f t="array" ref="S1592">_xlfn.IFS(FraudData[[#This Row],[Fraud Risk Score]]&gt;=8,"High Risk",FraudData[[#This Row],[Fraud Risk Score]]&gt;=6,"Medium Risk",TRUE,"Low Risk")</f>
        <v>Low Risk</v>
      </c>
    </row>
    <row r="1593" spans="1:19">
      <c r="A1593">
        <v>1592</v>
      </c>
      <c r="B1593">
        <v>853.09</v>
      </c>
      <c r="C1593">
        <v>4</v>
      </c>
      <c r="D1593" t="s">
        <v>49</v>
      </c>
      <c r="E1593">
        <v>0</v>
      </c>
      <c r="F1593">
        <v>0</v>
      </c>
      <c r="G1593">
        <v>53</v>
      </c>
      <c r="H1593">
        <v>1</v>
      </c>
      <c r="I1593">
        <v>38</v>
      </c>
      <c r="J1593">
        <v>0</v>
      </c>
      <c r="K1593">
        <f>_xlfn.XLOOKUP(FraudData[[#This Row],[amount]],AmountRules[Amount Min],AmountRules[Risk Points],,-1)</f>
        <v>1</v>
      </c>
      <c r="L1593">
        <f>_xlfn.XLOOKUP(FraudData[[#This Row],[transaction_hour]],TimeRules[Hour Min],TimeRules[Risk Points],,-1)</f>
        <v>0</v>
      </c>
      <c r="M1593">
        <f>_xlfn.XLOOKUP(FraudData[[#This Row],[foreign_transaction]],ForeignRules[Foreign Transaction],ForeignRules[Risk Points],0)</f>
        <v>0</v>
      </c>
      <c r="N1593">
        <f>_xlfn.XLOOKUP(FraudData[[#This Row],[location_mismatch]],Table10[Location Mismatch],Table10[Risk Points],0)</f>
        <v>0</v>
      </c>
      <c r="O1593">
        <f>_xlfn.XLOOKUP(FraudData[[#This Row],[device_trust_score]],DeviceRules[Device Min],DeviceRules[Risk Points],,-1)</f>
        <v>1</v>
      </c>
      <c r="P1593">
        <f>_xlfn.XLOOKUP(FraudData[[#This Row],[velocity_last_24h]],VelocityRules[Velocity Min],VelocityRules[Risk Points],,-1)</f>
        <v>0</v>
      </c>
      <c r="Q1593">
        <f>_xlfn.XLOOKUP(FraudData[[#This Row],[merchant_category]],MerchantRules[Merchant Category],MerchantRules[Risk Points],0)</f>
        <v>1</v>
      </c>
      <c r="R1593">
        <f>SUM(FraudData[[#This Row],[Amount Risk]:[Merchant Risk]])</f>
        <v>3</v>
      </c>
      <c r="S1593" t="str" cm="1">
        <f t="array" ref="S1593">_xlfn.IFS(FraudData[[#This Row],[Fraud Risk Score]]&gt;=8,"High Risk",FraudData[[#This Row],[Fraud Risk Score]]&gt;=6,"Medium Risk",TRUE,"Low Risk")</f>
        <v>Low Risk</v>
      </c>
    </row>
    <row r="1594" spans="1:19">
      <c r="A1594">
        <v>1593</v>
      </c>
      <c r="B1594">
        <v>24.74</v>
      </c>
      <c r="C1594">
        <v>17</v>
      </c>
      <c r="D1594" t="s">
        <v>46</v>
      </c>
      <c r="E1594">
        <v>0</v>
      </c>
      <c r="F1594">
        <v>0</v>
      </c>
      <c r="G1594">
        <v>49</v>
      </c>
      <c r="H1594">
        <v>2</v>
      </c>
      <c r="I1594">
        <v>63</v>
      </c>
      <c r="J1594">
        <v>0</v>
      </c>
      <c r="K1594">
        <f>_xlfn.XLOOKUP(FraudData[[#This Row],[amount]],AmountRules[Amount Min],AmountRules[Risk Points],,-1)</f>
        <v>0</v>
      </c>
      <c r="L1594">
        <f>_xlfn.XLOOKUP(FraudData[[#This Row],[transaction_hour]],TimeRules[Hour Min],TimeRules[Risk Points],,-1)</f>
        <v>0</v>
      </c>
      <c r="M1594">
        <f>_xlfn.XLOOKUP(FraudData[[#This Row],[foreign_transaction]],ForeignRules[Foreign Transaction],ForeignRules[Risk Points],0)</f>
        <v>0</v>
      </c>
      <c r="N1594">
        <f>_xlfn.XLOOKUP(FraudData[[#This Row],[location_mismatch]],Table10[Location Mismatch],Table10[Risk Points],0)</f>
        <v>0</v>
      </c>
      <c r="O1594">
        <f>_xlfn.XLOOKUP(FraudData[[#This Row],[device_trust_score]],DeviceRules[Device Min],DeviceRules[Risk Points],,-1)</f>
        <v>2</v>
      </c>
      <c r="P1594">
        <f>_xlfn.XLOOKUP(FraudData[[#This Row],[velocity_last_24h]],VelocityRules[Velocity Min],VelocityRules[Risk Points],,-1)</f>
        <v>0</v>
      </c>
      <c r="Q1594">
        <f>_xlfn.XLOOKUP(FraudData[[#This Row],[merchant_category]],MerchantRules[Merchant Category],MerchantRules[Risk Points],0)</f>
        <v>0</v>
      </c>
      <c r="R1594">
        <f>SUM(FraudData[[#This Row],[Amount Risk]:[Merchant Risk]])</f>
        <v>2</v>
      </c>
      <c r="S1594" t="str" cm="1">
        <f t="array" ref="S1594">_xlfn.IFS(FraudData[[#This Row],[Fraud Risk Score]]&gt;=8,"High Risk",FraudData[[#This Row],[Fraud Risk Score]]&gt;=6,"Medium Risk",TRUE,"Low Risk")</f>
        <v>Low Risk</v>
      </c>
    </row>
    <row r="1595" spans="1:19">
      <c r="A1595">
        <v>1594</v>
      </c>
      <c r="B1595">
        <v>19.79</v>
      </c>
      <c r="C1595">
        <v>15</v>
      </c>
      <c r="D1595" t="s">
        <v>48</v>
      </c>
      <c r="E1595">
        <v>0</v>
      </c>
      <c r="F1595">
        <v>1</v>
      </c>
      <c r="G1595">
        <v>52</v>
      </c>
      <c r="H1595">
        <v>1</v>
      </c>
      <c r="I1595">
        <v>59</v>
      </c>
      <c r="J1595">
        <v>0</v>
      </c>
      <c r="K1595">
        <f>_xlfn.XLOOKUP(FraudData[[#This Row],[amount]],AmountRules[Amount Min],AmountRules[Risk Points],,-1)</f>
        <v>0</v>
      </c>
      <c r="L1595">
        <f>_xlfn.XLOOKUP(FraudData[[#This Row],[transaction_hour]],TimeRules[Hour Min],TimeRules[Risk Points],,-1)</f>
        <v>0</v>
      </c>
      <c r="M1595">
        <f>_xlfn.XLOOKUP(FraudData[[#This Row],[foreign_transaction]],ForeignRules[Foreign Transaction],ForeignRules[Risk Points],0)</f>
        <v>0</v>
      </c>
      <c r="N1595">
        <f>_xlfn.XLOOKUP(FraudData[[#This Row],[location_mismatch]],Table10[Location Mismatch],Table10[Risk Points],0)</f>
        <v>3</v>
      </c>
      <c r="O1595">
        <f>_xlfn.XLOOKUP(FraudData[[#This Row],[device_trust_score]],DeviceRules[Device Min],DeviceRules[Risk Points],,-1)</f>
        <v>1</v>
      </c>
      <c r="P1595">
        <f>_xlfn.XLOOKUP(FraudData[[#This Row],[velocity_last_24h]],VelocityRules[Velocity Min],VelocityRules[Risk Points],,-1)</f>
        <v>0</v>
      </c>
      <c r="Q1595">
        <f>_xlfn.XLOOKUP(FraudData[[#This Row],[merchant_category]],MerchantRules[Merchant Category],MerchantRules[Risk Points],0)</f>
        <v>0</v>
      </c>
      <c r="R1595">
        <f>SUM(FraudData[[#This Row],[Amount Risk]:[Merchant Risk]])</f>
        <v>4</v>
      </c>
      <c r="S1595" t="str" cm="1">
        <f t="array" ref="S1595">_xlfn.IFS(FraudData[[#This Row],[Fraud Risk Score]]&gt;=8,"High Risk",FraudData[[#This Row],[Fraud Risk Score]]&gt;=6,"Medium Risk",TRUE,"Low Risk")</f>
        <v>Low Risk</v>
      </c>
    </row>
    <row r="1596" spans="1:19">
      <c r="A1596">
        <v>1595</v>
      </c>
      <c r="B1596">
        <v>231.94</v>
      </c>
      <c r="C1596">
        <v>9</v>
      </c>
      <c r="D1596" t="s">
        <v>50</v>
      </c>
      <c r="E1596">
        <v>0</v>
      </c>
      <c r="F1596">
        <v>0</v>
      </c>
      <c r="G1596">
        <v>93</v>
      </c>
      <c r="H1596">
        <v>1</v>
      </c>
      <c r="I1596">
        <v>27</v>
      </c>
      <c r="J1596">
        <v>0</v>
      </c>
      <c r="K1596">
        <f>_xlfn.XLOOKUP(FraudData[[#This Row],[amount]],AmountRules[Amount Min],AmountRules[Risk Points],,-1)</f>
        <v>0</v>
      </c>
      <c r="L1596">
        <f>_xlfn.XLOOKUP(FraudData[[#This Row],[transaction_hour]],TimeRules[Hour Min],TimeRules[Risk Points],,-1)</f>
        <v>0</v>
      </c>
      <c r="M1596">
        <f>_xlfn.XLOOKUP(FraudData[[#This Row],[foreign_transaction]],ForeignRules[Foreign Transaction],ForeignRules[Risk Points],0)</f>
        <v>0</v>
      </c>
      <c r="N1596">
        <f>_xlfn.XLOOKUP(FraudData[[#This Row],[location_mismatch]],Table10[Location Mismatch],Table10[Risk Points],0)</f>
        <v>0</v>
      </c>
      <c r="O1596">
        <f>_xlfn.XLOOKUP(FraudData[[#This Row],[device_trust_score]],DeviceRules[Device Min],DeviceRules[Risk Points],,-1)</f>
        <v>0</v>
      </c>
      <c r="P1596">
        <f>_xlfn.XLOOKUP(FraudData[[#This Row],[velocity_last_24h]],VelocityRules[Velocity Min],VelocityRules[Risk Points],,-1)</f>
        <v>0</v>
      </c>
      <c r="Q1596">
        <f>_xlfn.XLOOKUP(FraudData[[#This Row],[merchant_category]],MerchantRules[Merchant Category],MerchantRules[Risk Points],0)</f>
        <v>0</v>
      </c>
      <c r="R1596">
        <f>SUM(FraudData[[#This Row],[Amount Risk]:[Merchant Risk]])</f>
        <v>0</v>
      </c>
      <c r="S1596" t="str" cm="1">
        <f t="array" ref="S1596">_xlfn.IFS(FraudData[[#This Row],[Fraud Risk Score]]&gt;=8,"High Risk",FraudData[[#This Row],[Fraud Risk Score]]&gt;=6,"Medium Risk",TRUE,"Low Risk")</f>
        <v>Low Risk</v>
      </c>
    </row>
    <row r="1597" spans="1:19">
      <c r="A1597">
        <v>1596</v>
      </c>
      <c r="B1597">
        <v>155.46</v>
      </c>
      <c r="C1597">
        <v>3</v>
      </c>
      <c r="D1597" t="s">
        <v>48</v>
      </c>
      <c r="E1597">
        <v>0</v>
      </c>
      <c r="F1597">
        <v>0</v>
      </c>
      <c r="G1597">
        <v>51</v>
      </c>
      <c r="H1597">
        <v>3</v>
      </c>
      <c r="I1597">
        <v>61</v>
      </c>
      <c r="J1597">
        <v>0</v>
      </c>
      <c r="K1597">
        <f>_xlfn.XLOOKUP(FraudData[[#This Row],[amount]],AmountRules[Amount Min],AmountRules[Risk Points],,-1)</f>
        <v>0</v>
      </c>
      <c r="L1597">
        <f>_xlfn.XLOOKUP(FraudData[[#This Row],[transaction_hour]],TimeRules[Hour Min],TimeRules[Risk Points],,-1)</f>
        <v>3</v>
      </c>
      <c r="M1597">
        <f>_xlfn.XLOOKUP(FraudData[[#This Row],[foreign_transaction]],ForeignRules[Foreign Transaction],ForeignRules[Risk Points],0)</f>
        <v>0</v>
      </c>
      <c r="N1597">
        <f>_xlfn.XLOOKUP(FraudData[[#This Row],[location_mismatch]],Table10[Location Mismatch],Table10[Risk Points],0)</f>
        <v>0</v>
      </c>
      <c r="O1597">
        <f>_xlfn.XLOOKUP(FraudData[[#This Row],[device_trust_score]],DeviceRules[Device Min],DeviceRules[Risk Points],,-1)</f>
        <v>1</v>
      </c>
      <c r="P1597">
        <f>_xlfn.XLOOKUP(FraudData[[#This Row],[velocity_last_24h]],VelocityRules[Velocity Min],VelocityRules[Risk Points],,-1)</f>
        <v>0</v>
      </c>
      <c r="Q1597">
        <f>_xlfn.XLOOKUP(FraudData[[#This Row],[merchant_category]],MerchantRules[Merchant Category],MerchantRules[Risk Points],0)</f>
        <v>0</v>
      </c>
      <c r="R1597">
        <f>SUM(FraudData[[#This Row],[Amount Risk]:[Merchant Risk]])</f>
        <v>4</v>
      </c>
      <c r="S1597" t="str" cm="1">
        <f t="array" ref="S1597">_xlfn.IFS(FraudData[[#This Row],[Fraud Risk Score]]&gt;=8,"High Risk",FraudData[[#This Row],[Fraud Risk Score]]&gt;=6,"Medium Risk",TRUE,"Low Risk")</f>
        <v>Low Risk</v>
      </c>
    </row>
    <row r="1598" spans="1:19">
      <c r="A1598">
        <v>1597</v>
      </c>
      <c r="B1598">
        <v>57.68</v>
      </c>
      <c r="C1598">
        <v>0</v>
      </c>
      <c r="D1598" t="s">
        <v>49</v>
      </c>
      <c r="E1598">
        <v>0</v>
      </c>
      <c r="F1598">
        <v>0</v>
      </c>
      <c r="G1598">
        <v>98</v>
      </c>
      <c r="H1598">
        <v>0</v>
      </c>
      <c r="I1598">
        <v>45</v>
      </c>
      <c r="J1598">
        <v>0</v>
      </c>
      <c r="K1598">
        <f>_xlfn.XLOOKUP(FraudData[[#This Row],[amount]],AmountRules[Amount Min],AmountRules[Risk Points],,-1)</f>
        <v>0</v>
      </c>
      <c r="L1598">
        <f>_xlfn.XLOOKUP(FraudData[[#This Row],[transaction_hour]],TimeRules[Hour Min],TimeRules[Risk Points],,-1)</f>
        <v>3</v>
      </c>
      <c r="M1598">
        <f>_xlfn.XLOOKUP(FraudData[[#This Row],[foreign_transaction]],ForeignRules[Foreign Transaction],ForeignRules[Risk Points],0)</f>
        <v>0</v>
      </c>
      <c r="N1598">
        <f>_xlfn.XLOOKUP(FraudData[[#This Row],[location_mismatch]],Table10[Location Mismatch],Table10[Risk Points],0)</f>
        <v>0</v>
      </c>
      <c r="O1598">
        <f>_xlfn.XLOOKUP(FraudData[[#This Row],[device_trust_score]],DeviceRules[Device Min],DeviceRules[Risk Points],,-1)</f>
        <v>0</v>
      </c>
      <c r="P1598">
        <f>_xlfn.XLOOKUP(FraudData[[#This Row],[velocity_last_24h]],VelocityRules[Velocity Min],VelocityRules[Risk Points],,-1)</f>
        <v>0</v>
      </c>
      <c r="Q1598">
        <f>_xlfn.XLOOKUP(FraudData[[#This Row],[merchant_category]],MerchantRules[Merchant Category],MerchantRules[Risk Points],0)</f>
        <v>1</v>
      </c>
      <c r="R1598">
        <f>SUM(FraudData[[#This Row],[Amount Risk]:[Merchant Risk]])</f>
        <v>4</v>
      </c>
      <c r="S1598" t="str" cm="1">
        <f t="array" ref="S1598">_xlfn.IFS(FraudData[[#This Row],[Fraud Risk Score]]&gt;=8,"High Risk",FraudData[[#This Row],[Fraud Risk Score]]&gt;=6,"Medium Risk",TRUE,"Low Risk")</f>
        <v>Low Risk</v>
      </c>
    </row>
    <row r="1599" spans="1:19">
      <c r="A1599">
        <v>1598</v>
      </c>
      <c r="B1599">
        <v>14.9</v>
      </c>
      <c r="C1599">
        <v>22</v>
      </c>
      <c r="D1599" t="s">
        <v>50</v>
      </c>
      <c r="E1599">
        <v>0</v>
      </c>
      <c r="F1599">
        <v>0</v>
      </c>
      <c r="G1599">
        <v>32</v>
      </c>
      <c r="H1599">
        <v>3</v>
      </c>
      <c r="I1599">
        <v>54</v>
      </c>
      <c r="J1599">
        <v>0</v>
      </c>
      <c r="K1599">
        <f>_xlfn.XLOOKUP(FraudData[[#This Row],[amount]],AmountRules[Amount Min],AmountRules[Risk Points],,-1)</f>
        <v>0</v>
      </c>
      <c r="L1599">
        <f>_xlfn.XLOOKUP(FraudData[[#This Row],[transaction_hour]],TimeRules[Hour Min],TimeRules[Risk Points],,-1)</f>
        <v>0</v>
      </c>
      <c r="M1599">
        <f>_xlfn.XLOOKUP(FraudData[[#This Row],[foreign_transaction]],ForeignRules[Foreign Transaction],ForeignRules[Risk Points],0)</f>
        <v>0</v>
      </c>
      <c r="N1599">
        <f>_xlfn.XLOOKUP(FraudData[[#This Row],[location_mismatch]],Table10[Location Mismatch],Table10[Risk Points],0)</f>
        <v>0</v>
      </c>
      <c r="O1599">
        <f>_xlfn.XLOOKUP(FraudData[[#This Row],[device_trust_score]],DeviceRules[Device Min],DeviceRules[Risk Points],,-1)</f>
        <v>2</v>
      </c>
      <c r="P1599">
        <f>_xlfn.XLOOKUP(FraudData[[#This Row],[velocity_last_24h]],VelocityRules[Velocity Min],VelocityRules[Risk Points],,-1)</f>
        <v>0</v>
      </c>
      <c r="Q1599">
        <f>_xlfn.XLOOKUP(FraudData[[#This Row],[merchant_category]],MerchantRules[Merchant Category],MerchantRules[Risk Points],0)</f>
        <v>0</v>
      </c>
      <c r="R1599">
        <f>SUM(FraudData[[#This Row],[Amount Risk]:[Merchant Risk]])</f>
        <v>2</v>
      </c>
      <c r="S1599" t="str" cm="1">
        <f t="array" ref="S1599">_xlfn.IFS(FraudData[[#This Row],[Fraud Risk Score]]&gt;=8,"High Risk",FraudData[[#This Row],[Fraud Risk Score]]&gt;=6,"Medium Risk",TRUE,"Low Risk")</f>
        <v>Low Risk</v>
      </c>
    </row>
    <row r="1600" spans="1:19">
      <c r="A1600">
        <v>1599</v>
      </c>
      <c r="B1600">
        <v>16.12</v>
      </c>
      <c r="C1600">
        <v>7</v>
      </c>
      <c r="D1600" t="s">
        <v>47</v>
      </c>
      <c r="E1600">
        <v>0</v>
      </c>
      <c r="F1600">
        <v>0</v>
      </c>
      <c r="G1600">
        <v>62</v>
      </c>
      <c r="H1600">
        <v>2</v>
      </c>
      <c r="I1600">
        <v>62</v>
      </c>
      <c r="J1600">
        <v>0</v>
      </c>
      <c r="K1600">
        <f>_xlfn.XLOOKUP(FraudData[[#This Row],[amount]],AmountRules[Amount Min],AmountRules[Risk Points],,-1)</f>
        <v>0</v>
      </c>
      <c r="L1600">
        <f>_xlfn.XLOOKUP(FraudData[[#This Row],[transaction_hour]],TimeRules[Hour Min],TimeRules[Risk Points],,-1)</f>
        <v>0</v>
      </c>
      <c r="M1600">
        <f>_xlfn.XLOOKUP(FraudData[[#This Row],[foreign_transaction]],ForeignRules[Foreign Transaction],ForeignRules[Risk Points],0)</f>
        <v>0</v>
      </c>
      <c r="N1600">
        <f>_xlfn.XLOOKUP(FraudData[[#This Row],[location_mismatch]],Table10[Location Mismatch],Table10[Risk Points],0)</f>
        <v>0</v>
      </c>
      <c r="O1600">
        <f>_xlfn.XLOOKUP(FraudData[[#This Row],[device_trust_score]],DeviceRules[Device Min],DeviceRules[Risk Points],,-1)</f>
        <v>1</v>
      </c>
      <c r="P1600">
        <f>_xlfn.XLOOKUP(FraudData[[#This Row],[velocity_last_24h]],VelocityRules[Velocity Min],VelocityRules[Risk Points],,-1)</f>
        <v>0</v>
      </c>
      <c r="Q1600">
        <f>_xlfn.XLOOKUP(FraudData[[#This Row],[merchant_category]],MerchantRules[Merchant Category],MerchantRules[Risk Points],0)</f>
        <v>0</v>
      </c>
      <c r="R1600">
        <f>SUM(FraudData[[#This Row],[Amount Risk]:[Merchant Risk]])</f>
        <v>1</v>
      </c>
      <c r="S1600" t="str" cm="1">
        <f t="array" ref="S1600">_xlfn.IFS(FraudData[[#This Row],[Fraud Risk Score]]&gt;=8,"High Risk",FraudData[[#This Row],[Fraud Risk Score]]&gt;=6,"Medium Risk",TRUE,"Low Risk")</f>
        <v>Low Risk</v>
      </c>
    </row>
    <row r="1601" spans="1:19">
      <c r="A1601">
        <v>1600</v>
      </c>
      <c r="B1601">
        <v>404.3</v>
      </c>
      <c r="C1601">
        <v>4</v>
      </c>
      <c r="D1601" t="s">
        <v>46</v>
      </c>
      <c r="E1601">
        <v>0</v>
      </c>
      <c r="F1601">
        <v>1</v>
      </c>
      <c r="G1601">
        <v>33</v>
      </c>
      <c r="H1601">
        <v>1</v>
      </c>
      <c r="I1601">
        <v>38</v>
      </c>
      <c r="J1601">
        <v>0</v>
      </c>
      <c r="K1601">
        <f>_xlfn.XLOOKUP(FraudData[[#This Row],[amount]],AmountRules[Amount Min],AmountRules[Risk Points],,-1)</f>
        <v>0</v>
      </c>
      <c r="L1601">
        <f>_xlfn.XLOOKUP(FraudData[[#This Row],[transaction_hour]],TimeRules[Hour Min],TimeRules[Risk Points],,-1)</f>
        <v>0</v>
      </c>
      <c r="M1601">
        <f>_xlfn.XLOOKUP(FraudData[[#This Row],[foreign_transaction]],ForeignRules[Foreign Transaction],ForeignRules[Risk Points],0)</f>
        <v>0</v>
      </c>
      <c r="N1601">
        <f>_xlfn.XLOOKUP(FraudData[[#This Row],[location_mismatch]],Table10[Location Mismatch],Table10[Risk Points],0)</f>
        <v>3</v>
      </c>
      <c r="O1601">
        <f>_xlfn.XLOOKUP(FraudData[[#This Row],[device_trust_score]],DeviceRules[Device Min],DeviceRules[Risk Points],,-1)</f>
        <v>2</v>
      </c>
      <c r="P1601">
        <f>_xlfn.XLOOKUP(FraudData[[#This Row],[velocity_last_24h]],VelocityRules[Velocity Min],VelocityRules[Risk Points],,-1)</f>
        <v>0</v>
      </c>
      <c r="Q1601">
        <f>_xlfn.XLOOKUP(FraudData[[#This Row],[merchant_category]],MerchantRules[Merchant Category],MerchantRules[Risk Points],0)</f>
        <v>0</v>
      </c>
      <c r="R1601">
        <f>SUM(FraudData[[#This Row],[Amount Risk]:[Merchant Risk]])</f>
        <v>5</v>
      </c>
      <c r="S1601" t="str" cm="1">
        <f t="array" ref="S1601">_xlfn.IFS(FraudData[[#This Row],[Fraud Risk Score]]&gt;=8,"High Risk",FraudData[[#This Row],[Fraud Risk Score]]&gt;=6,"Medium Risk",TRUE,"Low Risk")</f>
        <v>Low Risk</v>
      </c>
    </row>
    <row r="1602" spans="1:19">
      <c r="A1602">
        <v>1601</v>
      </c>
      <c r="B1602">
        <v>38.35</v>
      </c>
      <c r="C1602">
        <v>1</v>
      </c>
      <c r="D1602" t="s">
        <v>46</v>
      </c>
      <c r="E1602">
        <v>0</v>
      </c>
      <c r="F1602">
        <v>0</v>
      </c>
      <c r="G1602">
        <v>67</v>
      </c>
      <c r="H1602">
        <v>2</v>
      </c>
      <c r="I1602">
        <v>18</v>
      </c>
      <c r="J1602">
        <v>0</v>
      </c>
      <c r="K1602">
        <f>_xlfn.XLOOKUP(FraudData[[#This Row],[amount]],AmountRules[Amount Min],AmountRules[Risk Points],,-1)</f>
        <v>0</v>
      </c>
      <c r="L1602">
        <f>_xlfn.XLOOKUP(FraudData[[#This Row],[transaction_hour]],TimeRules[Hour Min],TimeRules[Risk Points],,-1)</f>
        <v>3</v>
      </c>
      <c r="M1602">
        <f>_xlfn.XLOOKUP(FraudData[[#This Row],[foreign_transaction]],ForeignRules[Foreign Transaction],ForeignRules[Risk Points],0)</f>
        <v>0</v>
      </c>
      <c r="N1602">
        <f>_xlfn.XLOOKUP(FraudData[[#This Row],[location_mismatch]],Table10[Location Mismatch],Table10[Risk Points],0)</f>
        <v>0</v>
      </c>
      <c r="O1602">
        <f>_xlfn.XLOOKUP(FraudData[[#This Row],[device_trust_score]],DeviceRules[Device Min],DeviceRules[Risk Points],,-1)</f>
        <v>1</v>
      </c>
      <c r="P1602">
        <f>_xlfn.XLOOKUP(FraudData[[#This Row],[velocity_last_24h]],VelocityRules[Velocity Min],VelocityRules[Risk Points],,-1)</f>
        <v>0</v>
      </c>
      <c r="Q1602">
        <f>_xlfn.XLOOKUP(FraudData[[#This Row],[merchant_category]],MerchantRules[Merchant Category],MerchantRules[Risk Points],0)</f>
        <v>0</v>
      </c>
      <c r="R1602">
        <f>SUM(FraudData[[#This Row],[Amount Risk]:[Merchant Risk]])</f>
        <v>4</v>
      </c>
      <c r="S1602" t="str" cm="1">
        <f t="array" ref="S1602">_xlfn.IFS(FraudData[[#This Row],[Fraud Risk Score]]&gt;=8,"High Risk",FraudData[[#This Row],[Fraud Risk Score]]&gt;=6,"Medium Risk",TRUE,"Low Risk")</f>
        <v>Low Risk</v>
      </c>
    </row>
    <row r="1603" spans="1:19">
      <c r="A1603">
        <v>1602</v>
      </c>
      <c r="B1603">
        <v>70.31</v>
      </c>
      <c r="C1603">
        <v>23</v>
      </c>
      <c r="D1603" t="s">
        <v>50</v>
      </c>
      <c r="E1603">
        <v>0</v>
      </c>
      <c r="F1603">
        <v>0</v>
      </c>
      <c r="G1603">
        <v>49</v>
      </c>
      <c r="H1603">
        <v>4</v>
      </c>
      <c r="I1603">
        <v>58</v>
      </c>
      <c r="J1603">
        <v>0</v>
      </c>
      <c r="K1603">
        <f>_xlfn.XLOOKUP(FraudData[[#This Row],[amount]],AmountRules[Amount Min],AmountRules[Risk Points],,-1)</f>
        <v>0</v>
      </c>
      <c r="L1603">
        <f>_xlfn.XLOOKUP(FraudData[[#This Row],[transaction_hour]],TimeRules[Hour Min],TimeRules[Risk Points],,-1)</f>
        <v>1</v>
      </c>
      <c r="M1603">
        <f>_xlfn.XLOOKUP(FraudData[[#This Row],[foreign_transaction]],ForeignRules[Foreign Transaction],ForeignRules[Risk Points],0)</f>
        <v>0</v>
      </c>
      <c r="N1603">
        <f>_xlfn.XLOOKUP(FraudData[[#This Row],[location_mismatch]],Table10[Location Mismatch],Table10[Risk Points],0)</f>
        <v>0</v>
      </c>
      <c r="O1603">
        <f>_xlfn.XLOOKUP(FraudData[[#This Row],[device_trust_score]],DeviceRules[Device Min],DeviceRules[Risk Points],,-1)</f>
        <v>2</v>
      </c>
      <c r="P1603">
        <f>_xlfn.XLOOKUP(FraudData[[#This Row],[velocity_last_24h]],VelocityRules[Velocity Min],VelocityRules[Risk Points],,-1)</f>
        <v>0</v>
      </c>
      <c r="Q1603">
        <f>_xlfn.XLOOKUP(FraudData[[#This Row],[merchant_category]],MerchantRules[Merchant Category],MerchantRules[Risk Points],0)</f>
        <v>0</v>
      </c>
      <c r="R1603">
        <f>SUM(FraudData[[#This Row],[Amount Risk]:[Merchant Risk]])</f>
        <v>3</v>
      </c>
      <c r="S1603" t="str" cm="1">
        <f t="array" ref="S1603">_xlfn.IFS(FraudData[[#This Row],[Fraud Risk Score]]&gt;=8,"High Risk",FraudData[[#This Row],[Fraud Risk Score]]&gt;=6,"Medium Risk",TRUE,"Low Risk")</f>
        <v>Low Risk</v>
      </c>
    </row>
    <row r="1604" spans="1:19">
      <c r="A1604">
        <v>1603</v>
      </c>
      <c r="B1604">
        <v>46.27</v>
      </c>
      <c r="C1604">
        <v>16</v>
      </c>
      <c r="D1604" t="s">
        <v>47</v>
      </c>
      <c r="E1604">
        <v>1</v>
      </c>
      <c r="F1604">
        <v>0</v>
      </c>
      <c r="G1604">
        <v>90</v>
      </c>
      <c r="H1604">
        <v>1</v>
      </c>
      <c r="I1604">
        <v>21</v>
      </c>
      <c r="J1604">
        <v>0</v>
      </c>
      <c r="K1604">
        <f>_xlfn.XLOOKUP(FraudData[[#This Row],[amount]],AmountRules[Amount Min],AmountRules[Risk Points],,-1)</f>
        <v>0</v>
      </c>
      <c r="L1604">
        <f>_xlfn.XLOOKUP(FraudData[[#This Row],[transaction_hour]],TimeRules[Hour Min],TimeRules[Risk Points],,-1)</f>
        <v>0</v>
      </c>
      <c r="M1604">
        <f>_xlfn.XLOOKUP(FraudData[[#This Row],[foreign_transaction]],ForeignRules[Foreign Transaction],ForeignRules[Risk Points],0)</f>
        <v>3</v>
      </c>
      <c r="N1604">
        <f>_xlfn.XLOOKUP(FraudData[[#This Row],[location_mismatch]],Table10[Location Mismatch],Table10[Risk Points],0)</f>
        <v>0</v>
      </c>
      <c r="O1604">
        <f>_xlfn.XLOOKUP(FraudData[[#This Row],[device_trust_score]],DeviceRules[Device Min],DeviceRules[Risk Points],,-1)</f>
        <v>0</v>
      </c>
      <c r="P1604">
        <f>_xlfn.XLOOKUP(FraudData[[#This Row],[velocity_last_24h]],VelocityRules[Velocity Min],VelocityRules[Risk Points],,-1)</f>
        <v>0</v>
      </c>
      <c r="Q1604">
        <f>_xlfn.XLOOKUP(FraudData[[#This Row],[merchant_category]],MerchantRules[Merchant Category],MerchantRules[Risk Points],0)</f>
        <v>0</v>
      </c>
      <c r="R1604">
        <f>SUM(FraudData[[#This Row],[Amount Risk]:[Merchant Risk]])</f>
        <v>3</v>
      </c>
      <c r="S1604" t="str" cm="1">
        <f t="array" ref="S1604">_xlfn.IFS(FraudData[[#This Row],[Fraud Risk Score]]&gt;=8,"High Risk",FraudData[[#This Row],[Fraud Risk Score]]&gt;=6,"Medium Risk",TRUE,"Low Risk")</f>
        <v>Low Risk</v>
      </c>
    </row>
    <row r="1605" spans="1:19">
      <c r="A1605">
        <v>1604</v>
      </c>
      <c r="B1605">
        <v>78.930000000000007</v>
      </c>
      <c r="C1605">
        <v>6</v>
      </c>
      <c r="D1605" t="s">
        <v>49</v>
      </c>
      <c r="E1605">
        <v>0</v>
      </c>
      <c r="F1605">
        <v>0</v>
      </c>
      <c r="G1605">
        <v>41</v>
      </c>
      <c r="H1605">
        <v>3</v>
      </c>
      <c r="I1605">
        <v>54</v>
      </c>
      <c r="J1605">
        <v>0</v>
      </c>
      <c r="K1605">
        <f>_xlfn.XLOOKUP(FraudData[[#This Row],[amount]],AmountRules[Amount Min],AmountRules[Risk Points],,-1)</f>
        <v>0</v>
      </c>
      <c r="L1605">
        <f>_xlfn.XLOOKUP(FraudData[[#This Row],[transaction_hour]],TimeRules[Hour Min],TimeRules[Risk Points],,-1)</f>
        <v>0</v>
      </c>
      <c r="M1605">
        <f>_xlfn.XLOOKUP(FraudData[[#This Row],[foreign_transaction]],ForeignRules[Foreign Transaction],ForeignRules[Risk Points],0)</f>
        <v>0</v>
      </c>
      <c r="N1605">
        <f>_xlfn.XLOOKUP(FraudData[[#This Row],[location_mismatch]],Table10[Location Mismatch],Table10[Risk Points],0)</f>
        <v>0</v>
      </c>
      <c r="O1605">
        <f>_xlfn.XLOOKUP(FraudData[[#This Row],[device_trust_score]],DeviceRules[Device Min],DeviceRules[Risk Points],,-1)</f>
        <v>2</v>
      </c>
      <c r="P1605">
        <f>_xlfn.XLOOKUP(FraudData[[#This Row],[velocity_last_24h]],VelocityRules[Velocity Min],VelocityRules[Risk Points],,-1)</f>
        <v>0</v>
      </c>
      <c r="Q1605">
        <f>_xlfn.XLOOKUP(FraudData[[#This Row],[merchant_category]],MerchantRules[Merchant Category],MerchantRules[Risk Points],0)</f>
        <v>1</v>
      </c>
      <c r="R1605">
        <f>SUM(FraudData[[#This Row],[Amount Risk]:[Merchant Risk]])</f>
        <v>3</v>
      </c>
      <c r="S1605" t="str" cm="1">
        <f t="array" ref="S1605">_xlfn.IFS(FraudData[[#This Row],[Fraud Risk Score]]&gt;=8,"High Risk",FraudData[[#This Row],[Fraud Risk Score]]&gt;=6,"Medium Risk",TRUE,"Low Risk")</f>
        <v>Low Risk</v>
      </c>
    </row>
    <row r="1606" spans="1:19">
      <c r="A1606">
        <v>1605</v>
      </c>
      <c r="B1606">
        <v>12.95</v>
      </c>
      <c r="C1606">
        <v>16</v>
      </c>
      <c r="D1606" t="s">
        <v>46</v>
      </c>
      <c r="E1606">
        <v>0</v>
      </c>
      <c r="F1606">
        <v>0</v>
      </c>
      <c r="G1606">
        <v>31</v>
      </c>
      <c r="H1606">
        <v>1</v>
      </c>
      <c r="I1606">
        <v>62</v>
      </c>
      <c r="J1606">
        <v>0</v>
      </c>
      <c r="K1606">
        <f>_xlfn.XLOOKUP(FraudData[[#This Row],[amount]],AmountRules[Amount Min],AmountRules[Risk Points],,-1)</f>
        <v>0</v>
      </c>
      <c r="L1606">
        <f>_xlfn.XLOOKUP(FraudData[[#This Row],[transaction_hour]],TimeRules[Hour Min],TimeRules[Risk Points],,-1)</f>
        <v>0</v>
      </c>
      <c r="M1606">
        <f>_xlfn.XLOOKUP(FraudData[[#This Row],[foreign_transaction]],ForeignRules[Foreign Transaction],ForeignRules[Risk Points],0)</f>
        <v>0</v>
      </c>
      <c r="N1606">
        <f>_xlfn.XLOOKUP(FraudData[[#This Row],[location_mismatch]],Table10[Location Mismatch],Table10[Risk Points],0)</f>
        <v>0</v>
      </c>
      <c r="O1606">
        <f>_xlfn.XLOOKUP(FraudData[[#This Row],[device_trust_score]],DeviceRules[Device Min],DeviceRules[Risk Points],,-1)</f>
        <v>2</v>
      </c>
      <c r="P1606">
        <f>_xlfn.XLOOKUP(FraudData[[#This Row],[velocity_last_24h]],VelocityRules[Velocity Min],VelocityRules[Risk Points],,-1)</f>
        <v>0</v>
      </c>
      <c r="Q1606">
        <f>_xlfn.XLOOKUP(FraudData[[#This Row],[merchant_category]],MerchantRules[Merchant Category],MerchantRules[Risk Points],0)</f>
        <v>0</v>
      </c>
      <c r="R1606">
        <f>SUM(FraudData[[#This Row],[Amount Risk]:[Merchant Risk]])</f>
        <v>2</v>
      </c>
      <c r="S1606" t="str" cm="1">
        <f t="array" ref="S1606">_xlfn.IFS(FraudData[[#This Row],[Fraud Risk Score]]&gt;=8,"High Risk",FraudData[[#This Row],[Fraud Risk Score]]&gt;=6,"Medium Risk",TRUE,"Low Risk")</f>
        <v>Low Risk</v>
      </c>
    </row>
    <row r="1607" spans="1:19">
      <c r="A1607">
        <v>1606</v>
      </c>
      <c r="B1607">
        <v>131.76</v>
      </c>
      <c r="C1607">
        <v>5</v>
      </c>
      <c r="D1607" t="s">
        <v>50</v>
      </c>
      <c r="E1607">
        <v>1</v>
      </c>
      <c r="F1607">
        <v>0</v>
      </c>
      <c r="G1607">
        <v>46</v>
      </c>
      <c r="H1607">
        <v>2</v>
      </c>
      <c r="I1607">
        <v>69</v>
      </c>
      <c r="J1607">
        <v>0</v>
      </c>
      <c r="K1607">
        <f>_xlfn.XLOOKUP(FraudData[[#This Row],[amount]],AmountRules[Amount Min],AmountRules[Risk Points],,-1)</f>
        <v>0</v>
      </c>
      <c r="L1607">
        <f>_xlfn.XLOOKUP(FraudData[[#This Row],[transaction_hour]],TimeRules[Hour Min],TimeRules[Risk Points],,-1)</f>
        <v>0</v>
      </c>
      <c r="M1607">
        <f>_xlfn.XLOOKUP(FraudData[[#This Row],[foreign_transaction]],ForeignRules[Foreign Transaction],ForeignRules[Risk Points],0)</f>
        <v>3</v>
      </c>
      <c r="N1607">
        <f>_xlfn.XLOOKUP(FraudData[[#This Row],[location_mismatch]],Table10[Location Mismatch],Table10[Risk Points],0)</f>
        <v>0</v>
      </c>
      <c r="O1607">
        <f>_xlfn.XLOOKUP(FraudData[[#This Row],[device_trust_score]],DeviceRules[Device Min],DeviceRules[Risk Points],,-1)</f>
        <v>2</v>
      </c>
      <c r="P1607">
        <f>_xlfn.XLOOKUP(FraudData[[#This Row],[velocity_last_24h]],VelocityRules[Velocity Min],VelocityRules[Risk Points],,-1)</f>
        <v>0</v>
      </c>
      <c r="Q1607">
        <f>_xlfn.XLOOKUP(FraudData[[#This Row],[merchant_category]],MerchantRules[Merchant Category],MerchantRules[Risk Points],0)</f>
        <v>0</v>
      </c>
      <c r="R1607">
        <f>SUM(FraudData[[#This Row],[Amount Risk]:[Merchant Risk]])</f>
        <v>5</v>
      </c>
      <c r="S1607" t="str" cm="1">
        <f t="array" ref="S1607">_xlfn.IFS(FraudData[[#This Row],[Fraud Risk Score]]&gt;=8,"High Risk",FraudData[[#This Row],[Fraud Risk Score]]&gt;=6,"Medium Risk",TRUE,"Low Risk")</f>
        <v>Low Risk</v>
      </c>
    </row>
    <row r="1608" spans="1:19">
      <c r="A1608">
        <v>1607</v>
      </c>
      <c r="B1608">
        <v>12.6</v>
      </c>
      <c r="C1608">
        <v>21</v>
      </c>
      <c r="D1608" t="s">
        <v>46</v>
      </c>
      <c r="E1608">
        <v>0</v>
      </c>
      <c r="F1608">
        <v>0</v>
      </c>
      <c r="G1608">
        <v>34</v>
      </c>
      <c r="H1608">
        <v>1</v>
      </c>
      <c r="I1608">
        <v>65</v>
      </c>
      <c r="J1608">
        <v>0</v>
      </c>
      <c r="K1608">
        <f>_xlfn.XLOOKUP(FraudData[[#This Row],[amount]],AmountRules[Amount Min],AmountRules[Risk Points],,-1)</f>
        <v>0</v>
      </c>
      <c r="L1608">
        <f>_xlfn.XLOOKUP(FraudData[[#This Row],[transaction_hour]],TimeRules[Hour Min],TimeRules[Risk Points],,-1)</f>
        <v>0</v>
      </c>
      <c r="M1608">
        <f>_xlfn.XLOOKUP(FraudData[[#This Row],[foreign_transaction]],ForeignRules[Foreign Transaction],ForeignRules[Risk Points],0)</f>
        <v>0</v>
      </c>
      <c r="N1608">
        <f>_xlfn.XLOOKUP(FraudData[[#This Row],[location_mismatch]],Table10[Location Mismatch],Table10[Risk Points],0)</f>
        <v>0</v>
      </c>
      <c r="O1608">
        <f>_xlfn.XLOOKUP(FraudData[[#This Row],[device_trust_score]],DeviceRules[Device Min],DeviceRules[Risk Points],,-1)</f>
        <v>2</v>
      </c>
      <c r="P1608">
        <f>_xlfn.XLOOKUP(FraudData[[#This Row],[velocity_last_24h]],VelocityRules[Velocity Min],VelocityRules[Risk Points],,-1)</f>
        <v>0</v>
      </c>
      <c r="Q1608">
        <f>_xlfn.XLOOKUP(FraudData[[#This Row],[merchant_category]],MerchantRules[Merchant Category],MerchantRules[Risk Points],0)</f>
        <v>0</v>
      </c>
      <c r="R1608">
        <f>SUM(FraudData[[#This Row],[Amount Risk]:[Merchant Risk]])</f>
        <v>2</v>
      </c>
      <c r="S1608" t="str" cm="1">
        <f t="array" ref="S1608">_xlfn.IFS(FraudData[[#This Row],[Fraud Risk Score]]&gt;=8,"High Risk",FraudData[[#This Row],[Fraud Risk Score]]&gt;=6,"Medium Risk",TRUE,"Low Risk")</f>
        <v>Low Risk</v>
      </c>
    </row>
    <row r="1609" spans="1:19">
      <c r="A1609">
        <v>1608</v>
      </c>
      <c r="B1609">
        <v>290.02</v>
      </c>
      <c r="C1609">
        <v>14</v>
      </c>
      <c r="D1609" t="s">
        <v>47</v>
      </c>
      <c r="E1609">
        <v>0</v>
      </c>
      <c r="F1609">
        <v>0</v>
      </c>
      <c r="G1609">
        <v>37</v>
      </c>
      <c r="H1609">
        <v>2</v>
      </c>
      <c r="I1609">
        <v>23</v>
      </c>
      <c r="J1609">
        <v>0</v>
      </c>
      <c r="K1609">
        <f>_xlfn.XLOOKUP(FraudData[[#This Row],[amount]],AmountRules[Amount Min],AmountRules[Risk Points],,-1)</f>
        <v>0</v>
      </c>
      <c r="L1609">
        <f>_xlfn.XLOOKUP(FraudData[[#This Row],[transaction_hour]],TimeRules[Hour Min],TimeRules[Risk Points],,-1)</f>
        <v>0</v>
      </c>
      <c r="M1609">
        <f>_xlfn.XLOOKUP(FraudData[[#This Row],[foreign_transaction]],ForeignRules[Foreign Transaction],ForeignRules[Risk Points],0)</f>
        <v>0</v>
      </c>
      <c r="N1609">
        <f>_xlfn.XLOOKUP(FraudData[[#This Row],[location_mismatch]],Table10[Location Mismatch],Table10[Risk Points],0)</f>
        <v>0</v>
      </c>
      <c r="O1609">
        <f>_xlfn.XLOOKUP(FraudData[[#This Row],[device_trust_score]],DeviceRules[Device Min],DeviceRules[Risk Points],,-1)</f>
        <v>2</v>
      </c>
      <c r="P1609">
        <f>_xlfn.XLOOKUP(FraudData[[#This Row],[velocity_last_24h]],VelocityRules[Velocity Min],VelocityRules[Risk Points],,-1)</f>
        <v>0</v>
      </c>
      <c r="Q1609">
        <f>_xlfn.XLOOKUP(FraudData[[#This Row],[merchant_category]],MerchantRules[Merchant Category],MerchantRules[Risk Points],0)</f>
        <v>0</v>
      </c>
      <c r="R1609">
        <f>SUM(FraudData[[#This Row],[Amount Risk]:[Merchant Risk]])</f>
        <v>2</v>
      </c>
      <c r="S1609" t="str" cm="1">
        <f t="array" ref="S1609">_xlfn.IFS(FraudData[[#This Row],[Fraud Risk Score]]&gt;=8,"High Risk",FraudData[[#This Row],[Fraud Risk Score]]&gt;=6,"Medium Risk",TRUE,"Low Risk")</f>
        <v>Low Risk</v>
      </c>
    </row>
    <row r="1610" spans="1:19">
      <c r="A1610">
        <v>1609</v>
      </c>
      <c r="B1610">
        <v>47.92</v>
      </c>
      <c r="C1610">
        <v>4</v>
      </c>
      <c r="D1610" t="s">
        <v>49</v>
      </c>
      <c r="E1610">
        <v>0</v>
      </c>
      <c r="F1610">
        <v>1</v>
      </c>
      <c r="G1610">
        <v>66</v>
      </c>
      <c r="H1610">
        <v>0</v>
      </c>
      <c r="I1610">
        <v>42</v>
      </c>
      <c r="J1610">
        <v>0</v>
      </c>
      <c r="K1610">
        <f>_xlfn.XLOOKUP(FraudData[[#This Row],[amount]],AmountRules[Amount Min],AmountRules[Risk Points],,-1)</f>
        <v>0</v>
      </c>
      <c r="L1610">
        <f>_xlfn.XLOOKUP(FraudData[[#This Row],[transaction_hour]],TimeRules[Hour Min],TimeRules[Risk Points],,-1)</f>
        <v>0</v>
      </c>
      <c r="M1610">
        <f>_xlfn.XLOOKUP(FraudData[[#This Row],[foreign_transaction]],ForeignRules[Foreign Transaction],ForeignRules[Risk Points],0)</f>
        <v>0</v>
      </c>
      <c r="N1610">
        <f>_xlfn.XLOOKUP(FraudData[[#This Row],[location_mismatch]],Table10[Location Mismatch],Table10[Risk Points],0)</f>
        <v>3</v>
      </c>
      <c r="O1610">
        <f>_xlfn.XLOOKUP(FraudData[[#This Row],[device_trust_score]],DeviceRules[Device Min],DeviceRules[Risk Points],,-1)</f>
        <v>1</v>
      </c>
      <c r="P1610">
        <f>_xlfn.XLOOKUP(FraudData[[#This Row],[velocity_last_24h]],VelocityRules[Velocity Min],VelocityRules[Risk Points],,-1)</f>
        <v>0</v>
      </c>
      <c r="Q1610">
        <f>_xlfn.XLOOKUP(FraudData[[#This Row],[merchant_category]],MerchantRules[Merchant Category],MerchantRules[Risk Points],0)</f>
        <v>1</v>
      </c>
      <c r="R1610">
        <f>SUM(FraudData[[#This Row],[Amount Risk]:[Merchant Risk]])</f>
        <v>5</v>
      </c>
      <c r="S1610" t="str" cm="1">
        <f t="array" ref="S1610">_xlfn.IFS(FraudData[[#This Row],[Fraud Risk Score]]&gt;=8,"High Risk",FraudData[[#This Row],[Fraud Risk Score]]&gt;=6,"Medium Risk",TRUE,"Low Risk")</f>
        <v>Low Risk</v>
      </c>
    </row>
    <row r="1611" spans="1:19">
      <c r="A1611">
        <v>1610</v>
      </c>
      <c r="B1611">
        <v>139.78</v>
      </c>
      <c r="C1611">
        <v>14</v>
      </c>
      <c r="D1611" t="s">
        <v>47</v>
      </c>
      <c r="E1611">
        <v>0</v>
      </c>
      <c r="F1611">
        <v>0</v>
      </c>
      <c r="G1611">
        <v>52</v>
      </c>
      <c r="H1611">
        <v>2</v>
      </c>
      <c r="I1611">
        <v>18</v>
      </c>
      <c r="J1611">
        <v>0</v>
      </c>
      <c r="K1611">
        <f>_xlfn.XLOOKUP(FraudData[[#This Row],[amount]],AmountRules[Amount Min],AmountRules[Risk Points],,-1)</f>
        <v>0</v>
      </c>
      <c r="L1611">
        <f>_xlfn.XLOOKUP(FraudData[[#This Row],[transaction_hour]],TimeRules[Hour Min],TimeRules[Risk Points],,-1)</f>
        <v>0</v>
      </c>
      <c r="M1611">
        <f>_xlfn.XLOOKUP(FraudData[[#This Row],[foreign_transaction]],ForeignRules[Foreign Transaction],ForeignRules[Risk Points],0)</f>
        <v>0</v>
      </c>
      <c r="N1611">
        <f>_xlfn.XLOOKUP(FraudData[[#This Row],[location_mismatch]],Table10[Location Mismatch],Table10[Risk Points],0)</f>
        <v>0</v>
      </c>
      <c r="O1611">
        <f>_xlfn.XLOOKUP(FraudData[[#This Row],[device_trust_score]],DeviceRules[Device Min],DeviceRules[Risk Points],,-1)</f>
        <v>1</v>
      </c>
      <c r="P1611">
        <f>_xlfn.XLOOKUP(FraudData[[#This Row],[velocity_last_24h]],VelocityRules[Velocity Min],VelocityRules[Risk Points],,-1)</f>
        <v>0</v>
      </c>
      <c r="Q1611">
        <f>_xlfn.XLOOKUP(FraudData[[#This Row],[merchant_category]],MerchantRules[Merchant Category],MerchantRules[Risk Points],0)</f>
        <v>0</v>
      </c>
      <c r="R1611">
        <f>SUM(FraudData[[#This Row],[Amount Risk]:[Merchant Risk]])</f>
        <v>1</v>
      </c>
      <c r="S1611" t="str" cm="1">
        <f t="array" ref="S1611">_xlfn.IFS(FraudData[[#This Row],[Fraud Risk Score]]&gt;=8,"High Risk",FraudData[[#This Row],[Fraud Risk Score]]&gt;=6,"Medium Risk",TRUE,"Low Risk")</f>
        <v>Low Risk</v>
      </c>
    </row>
    <row r="1612" spans="1:19">
      <c r="A1612">
        <v>1611</v>
      </c>
      <c r="B1612">
        <v>381.77</v>
      </c>
      <c r="C1612">
        <v>17</v>
      </c>
      <c r="D1612" t="s">
        <v>48</v>
      </c>
      <c r="E1612">
        <v>1</v>
      </c>
      <c r="F1612">
        <v>0</v>
      </c>
      <c r="G1612">
        <v>83</v>
      </c>
      <c r="H1612">
        <v>1</v>
      </c>
      <c r="I1612">
        <v>53</v>
      </c>
      <c r="J1612">
        <v>0</v>
      </c>
      <c r="K1612">
        <f>_xlfn.XLOOKUP(FraudData[[#This Row],[amount]],AmountRules[Amount Min],AmountRules[Risk Points],,-1)</f>
        <v>0</v>
      </c>
      <c r="L1612">
        <f>_xlfn.XLOOKUP(FraudData[[#This Row],[transaction_hour]],TimeRules[Hour Min],TimeRules[Risk Points],,-1)</f>
        <v>0</v>
      </c>
      <c r="M1612">
        <f>_xlfn.XLOOKUP(FraudData[[#This Row],[foreign_transaction]],ForeignRules[Foreign Transaction],ForeignRules[Risk Points],0)</f>
        <v>3</v>
      </c>
      <c r="N1612">
        <f>_xlfn.XLOOKUP(FraudData[[#This Row],[location_mismatch]],Table10[Location Mismatch],Table10[Risk Points],0)</f>
        <v>0</v>
      </c>
      <c r="O1612">
        <f>_xlfn.XLOOKUP(FraudData[[#This Row],[device_trust_score]],DeviceRules[Device Min],DeviceRules[Risk Points],,-1)</f>
        <v>0</v>
      </c>
      <c r="P1612">
        <f>_xlfn.XLOOKUP(FraudData[[#This Row],[velocity_last_24h]],VelocityRules[Velocity Min],VelocityRules[Risk Points],,-1)</f>
        <v>0</v>
      </c>
      <c r="Q1612">
        <f>_xlfn.XLOOKUP(FraudData[[#This Row],[merchant_category]],MerchantRules[Merchant Category],MerchantRules[Risk Points],0)</f>
        <v>0</v>
      </c>
      <c r="R1612">
        <f>SUM(FraudData[[#This Row],[Amount Risk]:[Merchant Risk]])</f>
        <v>3</v>
      </c>
      <c r="S1612" t="str" cm="1">
        <f t="array" ref="S1612">_xlfn.IFS(FraudData[[#This Row],[Fraud Risk Score]]&gt;=8,"High Risk",FraudData[[#This Row],[Fraud Risk Score]]&gt;=6,"Medium Risk",TRUE,"Low Risk")</f>
        <v>Low Risk</v>
      </c>
    </row>
    <row r="1613" spans="1:19">
      <c r="A1613">
        <v>1612</v>
      </c>
      <c r="B1613">
        <v>189.42</v>
      </c>
      <c r="C1613">
        <v>17</v>
      </c>
      <c r="D1613" t="s">
        <v>47</v>
      </c>
      <c r="E1613">
        <v>0</v>
      </c>
      <c r="F1613">
        <v>0</v>
      </c>
      <c r="G1613">
        <v>35</v>
      </c>
      <c r="H1613">
        <v>3</v>
      </c>
      <c r="I1613">
        <v>59</v>
      </c>
      <c r="J1613">
        <v>0</v>
      </c>
      <c r="K1613">
        <f>_xlfn.XLOOKUP(FraudData[[#This Row],[amount]],AmountRules[Amount Min],AmountRules[Risk Points],,-1)</f>
        <v>0</v>
      </c>
      <c r="L1613">
        <f>_xlfn.XLOOKUP(FraudData[[#This Row],[transaction_hour]],TimeRules[Hour Min],TimeRules[Risk Points],,-1)</f>
        <v>0</v>
      </c>
      <c r="M1613">
        <f>_xlfn.XLOOKUP(FraudData[[#This Row],[foreign_transaction]],ForeignRules[Foreign Transaction],ForeignRules[Risk Points],0)</f>
        <v>0</v>
      </c>
      <c r="N1613">
        <f>_xlfn.XLOOKUP(FraudData[[#This Row],[location_mismatch]],Table10[Location Mismatch],Table10[Risk Points],0)</f>
        <v>0</v>
      </c>
      <c r="O1613">
        <f>_xlfn.XLOOKUP(FraudData[[#This Row],[device_trust_score]],DeviceRules[Device Min],DeviceRules[Risk Points],,-1)</f>
        <v>2</v>
      </c>
      <c r="P1613">
        <f>_xlfn.XLOOKUP(FraudData[[#This Row],[velocity_last_24h]],VelocityRules[Velocity Min],VelocityRules[Risk Points],,-1)</f>
        <v>0</v>
      </c>
      <c r="Q1613">
        <f>_xlfn.XLOOKUP(FraudData[[#This Row],[merchant_category]],MerchantRules[Merchant Category],MerchantRules[Risk Points],0)</f>
        <v>0</v>
      </c>
      <c r="R1613">
        <f>SUM(FraudData[[#This Row],[Amount Risk]:[Merchant Risk]])</f>
        <v>2</v>
      </c>
      <c r="S1613" t="str" cm="1">
        <f t="array" ref="S1613">_xlfn.IFS(FraudData[[#This Row],[Fraud Risk Score]]&gt;=8,"High Risk",FraudData[[#This Row],[Fraud Risk Score]]&gt;=6,"Medium Risk",TRUE,"Low Risk")</f>
        <v>Low Risk</v>
      </c>
    </row>
    <row r="1614" spans="1:19">
      <c r="A1614">
        <v>1613</v>
      </c>
      <c r="B1614">
        <v>137.04</v>
      </c>
      <c r="C1614">
        <v>20</v>
      </c>
      <c r="D1614" t="s">
        <v>47</v>
      </c>
      <c r="E1614">
        <v>0</v>
      </c>
      <c r="F1614">
        <v>0</v>
      </c>
      <c r="G1614">
        <v>33</v>
      </c>
      <c r="H1614">
        <v>0</v>
      </c>
      <c r="I1614">
        <v>52</v>
      </c>
      <c r="J1614">
        <v>0</v>
      </c>
      <c r="K1614">
        <f>_xlfn.XLOOKUP(FraudData[[#This Row],[amount]],AmountRules[Amount Min],AmountRules[Risk Points],,-1)</f>
        <v>0</v>
      </c>
      <c r="L1614">
        <f>_xlfn.XLOOKUP(FraudData[[#This Row],[transaction_hour]],TimeRules[Hour Min],TimeRules[Risk Points],,-1)</f>
        <v>0</v>
      </c>
      <c r="M1614">
        <f>_xlfn.XLOOKUP(FraudData[[#This Row],[foreign_transaction]],ForeignRules[Foreign Transaction],ForeignRules[Risk Points],0)</f>
        <v>0</v>
      </c>
      <c r="N1614">
        <f>_xlfn.XLOOKUP(FraudData[[#This Row],[location_mismatch]],Table10[Location Mismatch],Table10[Risk Points],0)</f>
        <v>0</v>
      </c>
      <c r="O1614">
        <f>_xlfn.XLOOKUP(FraudData[[#This Row],[device_trust_score]],DeviceRules[Device Min],DeviceRules[Risk Points],,-1)</f>
        <v>2</v>
      </c>
      <c r="P1614">
        <f>_xlfn.XLOOKUP(FraudData[[#This Row],[velocity_last_24h]],VelocityRules[Velocity Min],VelocityRules[Risk Points],,-1)</f>
        <v>0</v>
      </c>
      <c r="Q1614">
        <f>_xlfn.XLOOKUP(FraudData[[#This Row],[merchant_category]],MerchantRules[Merchant Category],MerchantRules[Risk Points],0)</f>
        <v>0</v>
      </c>
      <c r="R1614">
        <f>SUM(FraudData[[#This Row],[Amount Risk]:[Merchant Risk]])</f>
        <v>2</v>
      </c>
      <c r="S1614" t="str" cm="1">
        <f t="array" ref="S1614">_xlfn.IFS(FraudData[[#This Row],[Fraud Risk Score]]&gt;=8,"High Risk",FraudData[[#This Row],[Fraud Risk Score]]&gt;=6,"Medium Risk",TRUE,"Low Risk")</f>
        <v>Low Risk</v>
      </c>
    </row>
    <row r="1615" spans="1:19">
      <c r="A1615">
        <v>1614</v>
      </c>
      <c r="B1615">
        <v>70.569999999999993</v>
      </c>
      <c r="C1615">
        <v>20</v>
      </c>
      <c r="D1615" t="s">
        <v>46</v>
      </c>
      <c r="E1615">
        <v>1</v>
      </c>
      <c r="F1615">
        <v>0</v>
      </c>
      <c r="G1615">
        <v>79</v>
      </c>
      <c r="H1615">
        <v>0</v>
      </c>
      <c r="I1615">
        <v>20</v>
      </c>
      <c r="J1615">
        <v>0</v>
      </c>
      <c r="K1615">
        <f>_xlfn.XLOOKUP(FraudData[[#This Row],[amount]],AmountRules[Amount Min],AmountRules[Risk Points],,-1)</f>
        <v>0</v>
      </c>
      <c r="L1615">
        <f>_xlfn.XLOOKUP(FraudData[[#This Row],[transaction_hour]],TimeRules[Hour Min],TimeRules[Risk Points],,-1)</f>
        <v>0</v>
      </c>
      <c r="M1615">
        <f>_xlfn.XLOOKUP(FraudData[[#This Row],[foreign_transaction]],ForeignRules[Foreign Transaction],ForeignRules[Risk Points],0)</f>
        <v>3</v>
      </c>
      <c r="N1615">
        <f>_xlfn.XLOOKUP(FraudData[[#This Row],[location_mismatch]],Table10[Location Mismatch],Table10[Risk Points],0)</f>
        <v>0</v>
      </c>
      <c r="O1615">
        <f>_xlfn.XLOOKUP(FraudData[[#This Row],[device_trust_score]],DeviceRules[Device Min],DeviceRules[Risk Points],,-1)</f>
        <v>0</v>
      </c>
      <c r="P1615">
        <f>_xlfn.XLOOKUP(FraudData[[#This Row],[velocity_last_24h]],VelocityRules[Velocity Min],VelocityRules[Risk Points],,-1)</f>
        <v>0</v>
      </c>
      <c r="Q1615">
        <f>_xlfn.XLOOKUP(FraudData[[#This Row],[merchant_category]],MerchantRules[Merchant Category],MerchantRules[Risk Points],0)</f>
        <v>0</v>
      </c>
      <c r="R1615">
        <f>SUM(FraudData[[#This Row],[Amount Risk]:[Merchant Risk]])</f>
        <v>3</v>
      </c>
      <c r="S1615" t="str" cm="1">
        <f t="array" ref="S1615">_xlfn.IFS(FraudData[[#This Row],[Fraud Risk Score]]&gt;=8,"High Risk",FraudData[[#This Row],[Fraud Risk Score]]&gt;=6,"Medium Risk",TRUE,"Low Risk")</f>
        <v>Low Risk</v>
      </c>
    </row>
    <row r="1616" spans="1:19">
      <c r="A1616">
        <v>1615</v>
      </c>
      <c r="B1616">
        <v>72.89</v>
      </c>
      <c r="C1616">
        <v>22</v>
      </c>
      <c r="D1616" t="s">
        <v>47</v>
      </c>
      <c r="E1616">
        <v>0</v>
      </c>
      <c r="F1616">
        <v>0</v>
      </c>
      <c r="G1616">
        <v>29</v>
      </c>
      <c r="H1616">
        <v>1</v>
      </c>
      <c r="I1616">
        <v>61</v>
      </c>
      <c r="J1616">
        <v>0</v>
      </c>
      <c r="K1616">
        <f>_xlfn.XLOOKUP(FraudData[[#This Row],[amount]],AmountRules[Amount Min],AmountRules[Risk Points],,-1)</f>
        <v>0</v>
      </c>
      <c r="L1616">
        <f>_xlfn.XLOOKUP(FraudData[[#This Row],[transaction_hour]],TimeRules[Hour Min],TimeRules[Risk Points],,-1)</f>
        <v>0</v>
      </c>
      <c r="M1616">
        <f>_xlfn.XLOOKUP(FraudData[[#This Row],[foreign_transaction]],ForeignRules[Foreign Transaction],ForeignRules[Risk Points],0)</f>
        <v>0</v>
      </c>
      <c r="N1616">
        <f>_xlfn.XLOOKUP(FraudData[[#This Row],[location_mismatch]],Table10[Location Mismatch],Table10[Risk Points],0)</f>
        <v>0</v>
      </c>
      <c r="O1616">
        <f>_xlfn.XLOOKUP(FraudData[[#This Row],[device_trust_score]],DeviceRules[Device Min],DeviceRules[Risk Points],,-1)</f>
        <v>3</v>
      </c>
      <c r="P1616">
        <f>_xlfn.XLOOKUP(FraudData[[#This Row],[velocity_last_24h]],VelocityRules[Velocity Min],VelocityRules[Risk Points],,-1)</f>
        <v>0</v>
      </c>
      <c r="Q1616">
        <f>_xlfn.XLOOKUP(FraudData[[#This Row],[merchant_category]],MerchantRules[Merchant Category],MerchantRules[Risk Points],0)</f>
        <v>0</v>
      </c>
      <c r="R1616">
        <f>SUM(FraudData[[#This Row],[Amount Risk]:[Merchant Risk]])</f>
        <v>3</v>
      </c>
      <c r="S1616" t="str" cm="1">
        <f t="array" ref="S1616">_xlfn.IFS(FraudData[[#This Row],[Fraud Risk Score]]&gt;=8,"High Risk",FraudData[[#This Row],[Fraud Risk Score]]&gt;=6,"Medium Risk",TRUE,"Low Risk")</f>
        <v>Low Risk</v>
      </c>
    </row>
    <row r="1617" spans="1:19">
      <c r="A1617">
        <v>1616</v>
      </c>
      <c r="B1617">
        <v>199.28</v>
      </c>
      <c r="C1617">
        <v>5</v>
      </c>
      <c r="D1617" t="s">
        <v>50</v>
      </c>
      <c r="E1617">
        <v>0</v>
      </c>
      <c r="F1617">
        <v>0</v>
      </c>
      <c r="G1617">
        <v>93</v>
      </c>
      <c r="H1617">
        <v>0</v>
      </c>
      <c r="I1617">
        <v>57</v>
      </c>
      <c r="J1617">
        <v>0</v>
      </c>
      <c r="K1617">
        <f>_xlfn.XLOOKUP(FraudData[[#This Row],[amount]],AmountRules[Amount Min],AmountRules[Risk Points],,-1)</f>
        <v>0</v>
      </c>
      <c r="L1617">
        <f>_xlfn.XLOOKUP(FraudData[[#This Row],[transaction_hour]],TimeRules[Hour Min],TimeRules[Risk Points],,-1)</f>
        <v>0</v>
      </c>
      <c r="M1617">
        <f>_xlfn.XLOOKUP(FraudData[[#This Row],[foreign_transaction]],ForeignRules[Foreign Transaction],ForeignRules[Risk Points],0)</f>
        <v>0</v>
      </c>
      <c r="N1617">
        <f>_xlfn.XLOOKUP(FraudData[[#This Row],[location_mismatch]],Table10[Location Mismatch],Table10[Risk Points],0)</f>
        <v>0</v>
      </c>
      <c r="O1617">
        <f>_xlfn.XLOOKUP(FraudData[[#This Row],[device_trust_score]],DeviceRules[Device Min],DeviceRules[Risk Points],,-1)</f>
        <v>0</v>
      </c>
      <c r="P1617">
        <f>_xlfn.XLOOKUP(FraudData[[#This Row],[velocity_last_24h]],VelocityRules[Velocity Min],VelocityRules[Risk Points],,-1)</f>
        <v>0</v>
      </c>
      <c r="Q1617">
        <f>_xlfn.XLOOKUP(FraudData[[#This Row],[merchant_category]],MerchantRules[Merchant Category],MerchantRules[Risk Points],0)</f>
        <v>0</v>
      </c>
      <c r="R1617">
        <f>SUM(FraudData[[#This Row],[Amount Risk]:[Merchant Risk]])</f>
        <v>0</v>
      </c>
      <c r="S1617" t="str" cm="1">
        <f t="array" ref="S1617">_xlfn.IFS(FraudData[[#This Row],[Fraud Risk Score]]&gt;=8,"High Risk",FraudData[[#This Row],[Fraud Risk Score]]&gt;=6,"Medium Risk",TRUE,"Low Risk")</f>
        <v>Low Risk</v>
      </c>
    </row>
    <row r="1618" spans="1:19">
      <c r="A1618">
        <v>1617</v>
      </c>
      <c r="B1618">
        <v>925.11</v>
      </c>
      <c r="C1618">
        <v>1</v>
      </c>
      <c r="D1618" t="s">
        <v>46</v>
      </c>
      <c r="E1618">
        <v>0</v>
      </c>
      <c r="F1618">
        <v>0</v>
      </c>
      <c r="G1618">
        <v>62</v>
      </c>
      <c r="H1618">
        <v>1</v>
      </c>
      <c r="I1618">
        <v>41</v>
      </c>
      <c r="J1618">
        <v>0</v>
      </c>
      <c r="K1618">
        <f>_xlfn.XLOOKUP(FraudData[[#This Row],[amount]],AmountRules[Amount Min],AmountRules[Risk Points],,-1)</f>
        <v>1</v>
      </c>
      <c r="L1618">
        <f>_xlfn.XLOOKUP(FraudData[[#This Row],[transaction_hour]],TimeRules[Hour Min],TimeRules[Risk Points],,-1)</f>
        <v>3</v>
      </c>
      <c r="M1618">
        <f>_xlfn.XLOOKUP(FraudData[[#This Row],[foreign_transaction]],ForeignRules[Foreign Transaction],ForeignRules[Risk Points],0)</f>
        <v>0</v>
      </c>
      <c r="N1618">
        <f>_xlfn.XLOOKUP(FraudData[[#This Row],[location_mismatch]],Table10[Location Mismatch],Table10[Risk Points],0)</f>
        <v>0</v>
      </c>
      <c r="O1618">
        <f>_xlfn.XLOOKUP(FraudData[[#This Row],[device_trust_score]],DeviceRules[Device Min],DeviceRules[Risk Points],,-1)</f>
        <v>1</v>
      </c>
      <c r="P1618">
        <f>_xlfn.XLOOKUP(FraudData[[#This Row],[velocity_last_24h]],VelocityRules[Velocity Min],VelocityRules[Risk Points],,-1)</f>
        <v>0</v>
      </c>
      <c r="Q1618">
        <f>_xlfn.XLOOKUP(FraudData[[#This Row],[merchant_category]],MerchantRules[Merchant Category],MerchantRules[Risk Points],0)</f>
        <v>0</v>
      </c>
      <c r="R1618">
        <f>SUM(FraudData[[#This Row],[Amount Risk]:[Merchant Risk]])</f>
        <v>5</v>
      </c>
      <c r="S1618" t="str" cm="1">
        <f t="array" ref="S1618">_xlfn.IFS(FraudData[[#This Row],[Fraud Risk Score]]&gt;=8,"High Risk",FraudData[[#This Row],[Fraud Risk Score]]&gt;=6,"Medium Risk",TRUE,"Low Risk")</f>
        <v>Low Risk</v>
      </c>
    </row>
    <row r="1619" spans="1:19">
      <c r="A1619">
        <v>1618</v>
      </c>
      <c r="B1619">
        <v>195.16</v>
      </c>
      <c r="C1619">
        <v>16</v>
      </c>
      <c r="D1619" t="s">
        <v>46</v>
      </c>
      <c r="E1619">
        <v>0</v>
      </c>
      <c r="F1619">
        <v>1</v>
      </c>
      <c r="G1619">
        <v>90</v>
      </c>
      <c r="H1619">
        <v>2</v>
      </c>
      <c r="I1619">
        <v>40</v>
      </c>
      <c r="J1619">
        <v>0</v>
      </c>
      <c r="K1619">
        <f>_xlfn.XLOOKUP(FraudData[[#This Row],[amount]],AmountRules[Amount Min],AmountRules[Risk Points],,-1)</f>
        <v>0</v>
      </c>
      <c r="L1619">
        <f>_xlfn.XLOOKUP(FraudData[[#This Row],[transaction_hour]],TimeRules[Hour Min],TimeRules[Risk Points],,-1)</f>
        <v>0</v>
      </c>
      <c r="M1619">
        <f>_xlfn.XLOOKUP(FraudData[[#This Row],[foreign_transaction]],ForeignRules[Foreign Transaction],ForeignRules[Risk Points],0)</f>
        <v>0</v>
      </c>
      <c r="N1619">
        <f>_xlfn.XLOOKUP(FraudData[[#This Row],[location_mismatch]],Table10[Location Mismatch],Table10[Risk Points],0)</f>
        <v>3</v>
      </c>
      <c r="O1619">
        <f>_xlfn.XLOOKUP(FraudData[[#This Row],[device_trust_score]],DeviceRules[Device Min],DeviceRules[Risk Points],,-1)</f>
        <v>0</v>
      </c>
      <c r="P1619">
        <f>_xlfn.XLOOKUP(FraudData[[#This Row],[velocity_last_24h]],VelocityRules[Velocity Min],VelocityRules[Risk Points],,-1)</f>
        <v>0</v>
      </c>
      <c r="Q1619">
        <f>_xlfn.XLOOKUP(FraudData[[#This Row],[merchant_category]],MerchantRules[Merchant Category],MerchantRules[Risk Points],0)</f>
        <v>0</v>
      </c>
      <c r="R1619">
        <f>SUM(FraudData[[#This Row],[Amount Risk]:[Merchant Risk]])</f>
        <v>3</v>
      </c>
      <c r="S1619" t="str" cm="1">
        <f t="array" ref="S1619">_xlfn.IFS(FraudData[[#This Row],[Fraud Risk Score]]&gt;=8,"High Risk",FraudData[[#This Row],[Fraud Risk Score]]&gt;=6,"Medium Risk",TRUE,"Low Risk")</f>
        <v>Low Risk</v>
      </c>
    </row>
    <row r="1620" spans="1:19">
      <c r="A1620">
        <v>1619</v>
      </c>
      <c r="B1620">
        <v>146.87</v>
      </c>
      <c r="C1620">
        <v>20</v>
      </c>
      <c r="D1620" t="s">
        <v>48</v>
      </c>
      <c r="E1620">
        <v>0</v>
      </c>
      <c r="F1620">
        <v>0</v>
      </c>
      <c r="G1620">
        <v>88</v>
      </c>
      <c r="H1620">
        <v>1</v>
      </c>
      <c r="I1620">
        <v>43</v>
      </c>
      <c r="J1620">
        <v>0</v>
      </c>
      <c r="K1620">
        <f>_xlfn.XLOOKUP(FraudData[[#This Row],[amount]],AmountRules[Amount Min],AmountRules[Risk Points],,-1)</f>
        <v>0</v>
      </c>
      <c r="L1620">
        <f>_xlfn.XLOOKUP(FraudData[[#This Row],[transaction_hour]],TimeRules[Hour Min],TimeRules[Risk Points],,-1)</f>
        <v>0</v>
      </c>
      <c r="M1620">
        <f>_xlfn.XLOOKUP(FraudData[[#This Row],[foreign_transaction]],ForeignRules[Foreign Transaction],ForeignRules[Risk Points],0)</f>
        <v>0</v>
      </c>
      <c r="N1620">
        <f>_xlfn.XLOOKUP(FraudData[[#This Row],[location_mismatch]],Table10[Location Mismatch],Table10[Risk Points],0)</f>
        <v>0</v>
      </c>
      <c r="O1620">
        <f>_xlfn.XLOOKUP(FraudData[[#This Row],[device_trust_score]],DeviceRules[Device Min],DeviceRules[Risk Points],,-1)</f>
        <v>0</v>
      </c>
      <c r="P1620">
        <f>_xlfn.XLOOKUP(FraudData[[#This Row],[velocity_last_24h]],VelocityRules[Velocity Min],VelocityRules[Risk Points],,-1)</f>
        <v>0</v>
      </c>
      <c r="Q1620">
        <f>_xlfn.XLOOKUP(FraudData[[#This Row],[merchant_category]],MerchantRules[Merchant Category],MerchantRules[Risk Points],0)</f>
        <v>0</v>
      </c>
      <c r="R1620">
        <f>SUM(FraudData[[#This Row],[Amount Risk]:[Merchant Risk]])</f>
        <v>0</v>
      </c>
      <c r="S1620" t="str" cm="1">
        <f t="array" ref="S1620">_xlfn.IFS(FraudData[[#This Row],[Fraud Risk Score]]&gt;=8,"High Risk",FraudData[[#This Row],[Fraud Risk Score]]&gt;=6,"Medium Risk",TRUE,"Low Risk")</f>
        <v>Low Risk</v>
      </c>
    </row>
    <row r="1621" spans="1:19">
      <c r="A1621">
        <v>1620</v>
      </c>
      <c r="B1621">
        <v>236.11</v>
      </c>
      <c r="C1621">
        <v>3</v>
      </c>
      <c r="D1621" t="s">
        <v>50</v>
      </c>
      <c r="E1621">
        <v>1</v>
      </c>
      <c r="F1621">
        <v>0</v>
      </c>
      <c r="G1621">
        <v>49</v>
      </c>
      <c r="H1621">
        <v>0</v>
      </c>
      <c r="I1621">
        <v>22</v>
      </c>
      <c r="J1621">
        <v>0</v>
      </c>
      <c r="K1621">
        <f>_xlfn.XLOOKUP(FraudData[[#This Row],[amount]],AmountRules[Amount Min],AmountRules[Risk Points],,-1)</f>
        <v>0</v>
      </c>
      <c r="L1621">
        <f>_xlfn.XLOOKUP(FraudData[[#This Row],[transaction_hour]],TimeRules[Hour Min],TimeRules[Risk Points],,-1)</f>
        <v>3</v>
      </c>
      <c r="M1621">
        <f>_xlfn.XLOOKUP(FraudData[[#This Row],[foreign_transaction]],ForeignRules[Foreign Transaction],ForeignRules[Risk Points],0)</f>
        <v>3</v>
      </c>
      <c r="N1621">
        <f>_xlfn.XLOOKUP(FraudData[[#This Row],[location_mismatch]],Table10[Location Mismatch],Table10[Risk Points],0)</f>
        <v>0</v>
      </c>
      <c r="O1621">
        <f>_xlfn.XLOOKUP(FraudData[[#This Row],[device_trust_score]],DeviceRules[Device Min],DeviceRules[Risk Points],,-1)</f>
        <v>2</v>
      </c>
      <c r="P1621">
        <f>_xlfn.XLOOKUP(FraudData[[#This Row],[velocity_last_24h]],VelocityRules[Velocity Min],VelocityRules[Risk Points],,-1)</f>
        <v>0</v>
      </c>
      <c r="Q1621">
        <f>_xlfn.XLOOKUP(FraudData[[#This Row],[merchant_category]],MerchantRules[Merchant Category],MerchantRules[Risk Points],0)</f>
        <v>0</v>
      </c>
      <c r="R1621">
        <f>SUM(FraudData[[#This Row],[Amount Risk]:[Merchant Risk]])</f>
        <v>8</v>
      </c>
      <c r="S1621" t="str" cm="1">
        <f t="array" ref="S1621">_xlfn.IFS(FraudData[[#This Row],[Fraud Risk Score]]&gt;=8,"High Risk",FraudData[[#This Row],[Fraud Risk Score]]&gt;=6,"Medium Risk",TRUE,"Low Risk")</f>
        <v>High Risk</v>
      </c>
    </row>
    <row r="1622" spans="1:19">
      <c r="A1622">
        <v>1621</v>
      </c>
      <c r="B1622">
        <v>112.66</v>
      </c>
      <c r="C1622">
        <v>11</v>
      </c>
      <c r="D1622" t="s">
        <v>47</v>
      </c>
      <c r="E1622">
        <v>0</v>
      </c>
      <c r="F1622">
        <v>0</v>
      </c>
      <c r="G1622">
        <v>76</v>
      </c>
      <c r="H1622">
        <v>1</v>
      </c>
      <c r="I1622">
        <v>51</v>
      </c>
      <c r="J1622">
        <v>0</v>
      </c>
      <c r="K1622">
        <f>_xlfn.XLOOKUP(FraudData[[#This Row],[amount]],AmountRules[Amount Min],AmountRules[Risk Points],,-1)</f>
        <v>0</v>
      </c>
      <c r="L1622">
        <f>_xlfn.XLOOKUP(FraudData[[#This Row],[transaction_hour]],TimeRules[Hour Min],TimeRules[Risk Points],,-1)</f>
        <v>0</v>
      </c>
      <c r="M1622">
        <f>_xlfn.XLOOKUP(FraudData[[#This Row],[foreign_transaction]],ForeignRules[Foreign Transaction],ForeignRules[Risk Points],0)</f>
        <v>0</v>
      </c>
      <c r="N1622">
        <f>_xlfn.XLOOKUP(FraudData[[#This Row],[location_mismatch]],Table10[Location Mismatch],Table10[Risk Points],0)</f>
        <v>0</v>
      </c>
      <c r="O1622">
        <f>_xlfn.XLOOKUP(FraudData[[#This Row],[device_trust_score]],DeviceRules[Device Min],DeviceRules[Risk Points],,-1)</f>
        <v>0</v>
      </c>
      <c r="P1622">
        <f>_xlfn.XLOOKUP(FraudData[[#This Row],[velocity_last_24h]],VelocityRules[Velocity Min],VelocityRules[Risk Points],,-1)</f>
        <v>0</v>
      </c>
      <c r="Q1622">
        <f>_xlfn.XLOOKUP(FraudData[[#This Row],[merchant_category]],MerchantRules[Merchant Category],MerchantRules[Risk Points],0)</f>
        <v>0</v>
      </c>
      <c r="R1622">
        <f>SUM(FraudData[[#This Row],[Amount Risk]:[Merchant Risk]])</f>
        <v>0</v>
      </c>
      <c r="S1622" t="str" cm="1">
        <f t="array" ref="S1622">_xlfn.IFS(FraudData[[#This Row],[Fraud Risk Score]]&gt;=8,"High Risk",FraudData[[#This Row],[Fraud Risk Score]]&gt;=6,"Medium Risk",TRUE,"Low Risk")</f>
        <v>Low Risk</v>
      </c>
    </row>
    <row r="1623" spans="1:19">
      <c r="A1623">
        <v>1622</v>
      </c>
      <c r="B1623">
        <v>11.16</v>
      </c>
      <c r="C1623">
        <v>18</v>
      </c>
      <c r="D1623" t="s">
        <v>48</v>
      </c>
      <c r="E1623">
        <v>1</v>
      </c>
      <c r="F1623">
        <v>0</v>
      </c>
      <c r="G1623">
        <v>62</v>
      </c>
      <c r="H1623">
        <v>1</v>
      </c>
      <c r="I1623">
        <v>69</v>
      </c>
      <c r="J1623">
        <v>0</v>
      </c>
      <c r="K1623">
        <f>_xlfn.XLOOKUP(FraudData[[#This Row],[amount]],AmountRules[Amount Min],AmountRules[Risk Points],,-1)</f>
        <v>0</v>
      </c>
      <c r="L1623">
        <f>_xlfn.XLOOKUP(FraudData[[#This Row],[transaction_hour]],TimeRules[Hour Min],TimeRules[Risk Points],,-1)</f>
        <v>0</v>
      </c>
      <c r="M1623">
        <f>_xlfn.XLOOKUP(FraudData[[#This Row],[foreign_transaction]],ForeignRules[Foreign Transaction],ForeignRules[Risk Points],0)</f>
        <v>3</v>
      </c>
      <c r="N1623">
        <f>_xlfn.XLOOKUP(FraudData[[#This Row],[location_mismatch]],Table10[Location Mismatch],Table10[Risk Points],0)</f>
        <v>0</v>
      </c>
      <c r="O1623">
        <f>_xlfn.XLOOKUP(FraudData[[#This Row],[device_trust_score]],DeviceRules[Device Min],DeviceRules[Risk Points],,-1)</f>
        <v>1</v>
      </c>
      <c r="P1623">
        <f>_xlfn.XLOOKUP(FraudData[[#This Row],[velocity_last_24h]],VelocityRules[Velocity Min],VelocityRules[Risk Points],,-1)</f>
        <v>0</v>
      </c>
      <c r="Q1623">
        <f>_xlfn.XLOOKUP(FraudData[[#This Row],[merchant_category]],MerchantRules[Merchant Category],MerchantRules[Risk Points],0)</f>
        <v>0</v>
      </c>
      <c r="R1623">
        <f>SUM(FraudData[[#This Row],[Amount Risk]:[Merchant Risk]])</f>
        <v>4</v>
      </c>
      <c r="S1623" t="str" cm="1">
        <f t="array" ref="S1623">_xlfn.IFS(FraudData[[#This Row],[Fraud Risk Score]]&gt;=8,"High Risk",FraudData[[#This Row],[Fraud Risk Score]]&gt;=6,"Medium Risk",TRUE,"Low Risk")</f>
        <v>Low Risk</v>
      </c>
    </row>
    <row r="1624" spans="1:19">
      <c r="A1624">
        <v>1623</v>
      </c>
      <c r="B1624">
        <v>148.72</v>
      </c>
      <c r="C1624">
        <v>1</v>
      </c>
      <c r="D1624" t="s">
        <v>50</v>
      </c>
      <c r="E1624">
        <v>0</v>
      </c>
      <c r="F1624">
        <v>0</v>
      </c>
      <c r="G1624">
        <v>43</v>
      </c>
      <c r="H1624">
        <v>1</v>
      </c>
      <c r="I1624">
        <v>31</v>
      </c>
      <c r="J1624">
        <v>0</v>
      </c>
      <c r="K1624">
        <f>_xlfn.XLOOKUP(FraudData[[#This Row],[amount]],AmountRules[Amount Min],AmountRules[Risk Points],,-1)</f>
        <v>0</v>
      </c>
      <c r="L1624">
        <f>_xlfn.XLOOKUP(FraudData[[#This Row],[transaction_hour]],TimeRules[Hour Min],TimeRules[Risk Points],,-1)</f>
        <v>3</v>
      </c>
      <c r="M1624">
        <f>_xlfn.XLOOKUP(FraudData[[#This Row],[foreign_transaction]],ForeignRules[Foreign Transaction],ForeignRules[Risk Points],0)</f>
        <v>0</v>
      </c>
      <c r="N1624">
        <f>_xlfn.XLOOKUP(FraudData[[#This Row],[location_mismatch]],Table10[Location Mismatch],Table10[Risk Points],0)</f>
        <v>0</v>
      </c>
      <c r="O1624">
        <f>_xlfn.XLOOKUP(FraudData[[#This Row],[device_trust_score]],DeviceRules[Device Min],DeviceRules[Risk Points],,-1)</f>
        <v>2</v>
      </c>
      <c r="P1624">
        <f>_xlfn.XLOOKUP(FraudData[[#This Row],[velocity_last_24h]],VelocityRules[Velocity Min],VelocityRules[Risk Points],,-1)</f>
        <v>0</v>
      </c>
      <c r="Q1624">
        <f>_xlfn.XLOOKUP(FraudData[[#This Row],[merchant_category]],MerchantRules[Merchant Category],MerchantRules[Risk Points],0)</f>
        <v>0</v>
      </c>
      <c r="R1624">
        <f>SUM(FraudData[[#This Row],[Amount Risk]:[Merchant Risk]])</f>
        <v>5</v>
      </c>
      <c r="S1624" t="str" cm="1">
        <f t="array" ref="S1624">_xlfn.IFS(FraudData[[#This Row],[Fraud Risk Score]]&gt;=8,"High Risk",FraudData[[#This Row],[Fraud Risk Score]]&gt;=6,"Medium Risk",TRUE,"Low Risk")</f>
        <v>Low Risk</v>
      </c>
    </row>
    <row r="1625" spans="1:19">
      <c r="A1625">
        <v>1624</v>
      </c>
      <c r="B1625">
        <v>569.02</v>
      </c>
      <c r="C1625">
        <v>1</v>
      </c>
      <c r="D1625" t="s">
        <v>48</v>
      </c>
      <c r="E1625">
        <v>1</v>
      </c>
      <c r="F1625">
        <v>1</v>
      </c>
      <c r="G1625">
        <v>49</v>
      </c>
      <c r="H1625">
        <v>2</v>
      </c>
      <c r="I1625">
        <v>41</v>
      </c>
      <c r="J1625">
        <v>1</v>
      </c>
      <c r="K1625">
        <f>_xlfn.XLOOKUP(FraudData[[#This Row],[amount]],AmountRules[Amount Min],AmountRules[Risk Points],,-1)</f>
        <v>1</v>
      </c>
      <c r="L1625">
        <f>_xlfn.XLOOKUP(FraudData[[#This Row],[transaction_hour]],TimeRules[Hour Min],TimeRules[Risk Points],,-1)</f>
        <v>3</v>
      </c>
      <c r="M1625">
        <f>_xlfn.XLOOKUP(FraudData[[#This Row],[foreign_transaction]],ForeignRules[Foreign Transaction],ForeignRules[Risk Points],0)</f>
        <v>3</v>
      </c>
      <c r="N1625">
        <f>_xlfn.XLOOKUP(FraudData[[#This Row],[location_mismatch]],Table10[Location Mismatch],Table10[Risk Points],0)</f>
        <v>3</v>
      </c>
      <c r="O1625">
        <f>_xlfn.XLOOKUP(FraudData[[#This Row],[device_trust_score]],DeviceRules[Device Min],DeviceRules[Risk Points],,-1)</f>
        <v>2</v>
      </c>
      <c r="P1625">
        <f>_xlfn.XLOOKUP(FraudData[[#This Row],[velocity_last_24h]],VelocityRules[Velocity Min],VelocityRules[Risk Points],,-1)</f>
        <v>0</v>
      </c>
      <c r="Q1625">
        <f>_xlfn.XLOOKUP(FraudData[[#This Row],[merchant_category]],MerchantRules[Merchant Category],MerchantRules[Risk Points],0)</f>
        <v>0</v>
      </c>
      <c r="R1625">
        <f>SUM(FraudData[[#This Row],[Amount Risk]:[Merchant Risk]])</f>
        <v>12</v>
      </c>
      <c r="S1625" t="str" cm="1">
        <f t="array" ref="S1625">_xlfn.IFS(FraudData[[#This Row],[Fraud Risk Score]]&gt;=8,"High Risk",FraudData[[#This Row],[Fraud Risk Score]]&gt;=6,"Medium Risk",TRUE,"Low Risk")</f>
        <v>High Risk</v>
      </c>
    </row>
    <row r="1626" spans="1:19">
      <c r="A1626">
        <v>1625</v>
      </c>
      <c r="B1626">
        <v>34.69</v>
      </c>
      <c r="C1626">
        <v>13</v>
      </c>
      <c r="D1626" t="s">
        <v>49</v>
      </c>
      <c r="E1626">
        <v>1</v>
      </c>
      <c r="F1626">
        <v>0</v>
      </c>
      <c r="G1626">
        <v>72</v>
      </c>
      <c r="H1626">
        <v>0</v>
      </c>
      <c r="I1626">
        <v>55</v>
      </c>
      <c r="J1626">
        <v>0</v>
      </c>
      <c r="K1626">
        <f>_xlfn.XLOOKUP(FraudData[[#This Row],[amount]],AmountRules[Amount Min],AmountRules[Risk Points],,-1)</f>
        <v>0</v>
      </c>
      <c r="L1626">
        <f>_xlfn.XLOOKUP(FraudData[[#This Row],[transaction_hour]],TimeRules[Hour Min],TimeRules[Risk Points],,-1)</f>
        <v>0</v>
      </c>
      <c r="M1626">
        <f>_xlfn.XLOOKUP(FraudData[[#This Row],[foreign_transaction]],ForeignRules[Foreign Transaction],ForeignRules[Risk Points],0)</f>
        <v>3</v>
      </c>
      <c r="N1626">
        <f>_xlfn.XLOOKUP(FraudData[[#This Row],[location_mismatch]],Table10[Location Mismatch],Table10[Risk Points],0)</f>
        <v>0</v>
      </c>
      <c r="O1626">
        <f>_xlfn.XLOOKUP(FraudData[[#This Row],[device_trust_score]],DeviceRules[Device Min],DeviceRules[Risk Points],,-1)</f>
        <v>0</v>
      </c>
      <c r="P1626">
        <f>_xlfn.XLOOKUP(FraudData[[#This Row],[velocity_last_24h]],VelocityRules[Velocity Min],VelocityRules[Risk Points],,-1)</f>
        <v>0</v>
      </c>
      <c r="Q1626">
        <f>_xlfn.XLOOKUP(FraudData[[#This Row],[merchant_category]],MerchantRules[Merchant Category],MerchantRules[Risk Points],0)</f>
        <v>1</v>
      </c>
      <c r="R1626">
        <f>SUM(FraudData[[#This Row],[Amount Risk]:[Merchant Risk]])</f>
        <v>4</v>
      </c>
      <c r="S1626" t="str" cm="1">
        <f t="array" ref="S1626">_xlfn.IFS(FraudData[[#This Row],[Fraud Risk Score]]&gt;=8,"High Risk",FraudData[[#This Row],[Fraud Risk Score]]&gt;=6,"Medium Risk",TRUE,"Low Risk")</f>
        <v>Low Risk</v>
      </c>
    </row>
    <row r="1627" spans="1:19">
      <c r="A1627">
        <v>1626</v>
      </c>
      <c r="B1627">
        <v>210.82</v>
      </c>
      <c r="C1627">
        <v>14</v>
      </c>
      <c r="D1627" t="s">
        <v>47</v>
      </c>
      <c r="E1627">
        <v>0</v>
      </c>
      <c r="F1627">
        <v>0</v>
      </c>
      <c r="G1627">
        <v>97</v>
      </c>
      <c r="H1627">
        <v>3</v>
      </c>
      <c r="I1627">
        <v>50</v>
      </c>
      <c r="J1627">
        <v>0</v>
      </c>
      <c r="K1627">
        <f>_xlfn.XLOOKUP(FraudData[[#This Row],[amount]],AmountRules[Amount Min],AmountRules[Risk Points],,-1)</f>
        <v>0</v>
      </c>
      <c r="L1627">
        <f>_xlfn.XLOOKUP(FraudData[[#This Row],[transaction_hour]],TimeRules[Hour Min],TimeRules[Risk Points],,-1)</f>
        <v>0</v>
      </c>
      <c r="M1627">
        <f>_xlfn.XLOOKUP(FraudData[[#This Row],[foreign_transaction]],ForeignRules[Foreign Transaction],ForeignRules[Risk Points],0)</f>
        <v>0</v>
      </c>
      <c r="N1627">
        <f>_xlfn.XLOOKUP(FraudData[[#This Row],[location_mismatch]],Table10[Location Mismatch],Table10[Risk Points],0)</f>
        <v>0</v>
      </c>
      <c r="O1627">
        <f>_xlfn.XLOOKUP(FraudData[[#This Row],[device_trust_score]],DeviceRules[Device Min],DeviceRules[Risk Points],,-1)</f>
        <v>0</v>
      </c>
      <c r="P1627">
        <f>_xlfn.XLOOKUP(FraudData[[#This Row],[velocity_last_24h]],VelocityRules[Velocity Min],VelocityRules[Risk Points],,-1)</f>
        <v>0</v>
      </c>
      <c r="Q1627">
        <f>_xlfn.XLOOKUP(FraudData[[#This Row],[merchant_category]],MerchantRules[Merchant Category],MerchantRules[Risk Points],0)</f>
        <v>0</v>
      </c>
      <c r="R1627">
        <f>SUM(FraudData[[#This Row],[Amount Risk]:[Merchant Risk]])</f>
        <v>0</v>
      </c>
      <c r="S1627" t="str" cm="1">
        <f t="array" ref="S1627">_xlfn.IFS(FraudData[[#This Row],[Fraud Risk Score]]&gt;=8,"High Risk",FraudData[[#This Row],[Fraud Risk Score]]&gt;=6,"Medium Risk",TRUE,"Low Risk")</f>
        <v>Low Risk</v>
      </c>
    </row>
    <row r="1628" spans="1:19">
      <c r="A1628">
        <v>1627</v>
      </c>
      <c r="B1628">
        <v>40.380000000000003</v>
      </c>
      <c r="C1628">
        <v>19</v>
      </c>
      <c r="D1628" t="s">
        <v>48</v>
      </c>
      <c r="E1628">
        <v>0</v>
      </c>
      <c r="F1628">
        <v>0</v>
      </c>
      <c r="G1628">
        <v>85</v>
      </c>
      <c r="H1628">
        <v>0</v>
      </c>
      <c r="I1628">
        <v>34</v>
      </c>
      <c r="J1628">
        <v>0</v>
      </c>
      <c r="K1628">
        <f>_xlfn.XLOOKUP(FraudData[[#This Row],[amount]],AmountRules[Amount Min],AmountRules[Risk Points],,-1)</f>
        <v>0</v>
      </c>
      <c r="L1628">
        <f>_xlfn.XLOOKUP(FraudData[[#This Row],[transaction_hour]],TimeRules[Hour Min],TimeRules[Risk Points],,-1)</f>
        <v>0</v>
      </c>
      <c r="M1628">
        <f>_xlfn.XLOOKUP(FraudData[[#This Row],[foreign_transaction]],ForeignRules[Foreign Transaction],ForeignRules[Risk Points],0)</f>
        <v>0</v>
      </c>
      <c r="N1628">
        <f>_xlfn.XLOOKUP(FraudData[[#This Row],[location_mismatch]],Table10[Location Mismatch],Table10[Risk Points],0)</f>
        <v>0</v>
      </c>
      <c r="O1628">
        <f>_xlfn.XLOOKUP(FraudData[[#This Row],[device_trust_score]],DeviceRules[Device Min],DeviceRules[Risk Points],,-1)</f>
        <v>0</v>
      </c>
      <c r="P1628">
        <f>_xlfn.XLOOKUP(FraudData[[#This Row],[velocity_last_24h]],VelocityRules[Velocity Min],VelocityRules[Risk Points],,-1)</f>
        <v>0</v>
      </c>
      <c r="Q1628">
        <f>_xlfn.XLOOKUP(FraudData[[#This Row],[merchant_category]],MerchantRules[Merchant Category],MerchantRules[Risk Points],0)</f>
        <v>0</v>
      </c>
      <c r="R1628">
        <f>SUM(FraudData[[#This Row],[Amount Risk]:[Merchant Risk]])</f>
        <v>0</v>
      </c>
      <c r="S1628" t="str" cm="1">
        <f t="array" ref="S1628">_xlfn.IFS(FraudData[[#This Row],[Fraud Risk Score]]&gt;=8,"High Risk",FraudData[[#This Row],[Fraud Risk Score]]&gt;=6,"Medium Risk",TRUE,"Low Risk")</f>
        <v>Low Risk</v>
      </c>
    </row>
    <row r="1629" spans="1:19">
      <c r="A1629">
        <v>1628</v>
      </c>
      <c r="B1629">
        <v>138.15</v>
      </c>
      <c r="C1629">
        <v>1</v>
      </c>
      <c r="D1629" t="s">
        <v>49</v>
      </c>
      <c r="E1629">
        <v>0</v>
      </c>
      <c r="F1629">
        <v>1</v>
      </c>
      <c r="G1629">
        <v>59</v>
      </c>
      <c r="H1629">
        <v>1</v>
      </c>
      <c r="I1629">
        <v>50</v>
      </c>
      <c r="J1629">
        <v>0</v>
      </c>
      <c r="K1629">
        <f>_xlfn.XLOOKUP(FraudData[[#This Row],[amount]],AmountRules[Amount Min],AmountRules[Risk Points],,-1)</f>
        <v>0</v>
      </c>
      <c r="L1629">
        <f>_xlfn.XLOOKUP(FraudData[[#This Row],[transaction_hour]],TimeRules[Hour Min],TimeRules[Risk Points],,-1)</f>
        <v>3</v>
      </c>
      <c r="M1629">
        <f>_xlfn.XLOOKUP(FraudData[[#This Row],[foreign_transaction]],ForeignRules[Foreign Transaction],ForeignRules[Risk Points],0)</f>
        <v>0</v>
      </c>
      <c r="N1629">
        <f>_xlfn.XLOOKUP(FraudData[[#This Row],[location_mismatch]],Table10[Location Mismatch],Table10[Risk Points],0)</f>
        <v>3</v>
      </c>
      <c r="O1629">
        <f>_xlfn.XLOOKUP(FraudData[[#This Row],[device_trust_score]],DeviceRules[Device Min],DeviceRules[Risk Points],,-1)</f>
        <v>1</v>
      </c>
      <c r="P1629">
        <f>_xlfn.XLOOKUP(FraudData[[#This Row],[velocity_last_24h]],VelocityRules[Velocity Min],VelocityRules[Risk Points],,-1)</f>
        <v>0</v>
      </c>
      <c r="Q1629">
        <f>_xlfn.XLOOKUP(FraudData[[#This Row],[merchant_category]],MerchantRules[Merchant Category],MerchantRules[Risk Points],0)</f>
        <v>1</v>
      </c>
      <c r="R1629">
        <f>SUM(FraudData[[#This Row],[Amount Risk]:[Merchant Risk]])</f>
        <v>8</v>
      </c>
      <c r="S1629" t="str" cm="1">
        <f t="array" ref="S1629">_xlfn.IFS(FraudData[[#This Row],[Fraud Risk Score]]&gt;=8,"High Risk",FraudData[[#This Row],[Fraud Risk Score]]&gt;=6,"Medium Risk",TRUE,"Low Risk")</f>
        <v>High Risk</v>
      </c>
    </row>
    <row r="1630" spans="1:19">
      <c r="A1630">
        <v>1629</v>
      </c>
      <c r="B1630">
        <v>18.3</v>
      </c>
      <c r="C1630">
        <v>3</v>
      </c>
      <c r="D1630" t="s">
        <v>47</v>
      </c>
      <c r="E1630">
        <v>0</v>
      </c>
      <c r="F1630">
        <v>0</v>
      </c>
      <c r="G1630">
        <v>75</v>
      </c>
      <c r="H1630">
        <v>2</v>
      </c>
      <c r="I1630">
        <v>61</v>
      </c>
      <c r="J1630">
        <v>0</v>
      </c>
      <c r="K1630">
        <f>_xlfn.XLOOKUP(FraudData[[#This Row],[amount]],AmountRules[Amount Min],AmountRules[Risk Points],,-1)</f>
        <v>0</v>
      </c>
      <c r="L1630">
        <f>_xlfn.XLOOKUP(FraudData[[#This Row],[transaction_hour]],TimeRules[Hour Min],TimeRules[Risk Points],,-1)</f>
        <v>3</v>
      </c>
      <c r="M1630">
        <f>_xlfn.XLOOKUP(FraudData[[#This Row],[foreign_transaction]],ForeignRules[Foreign Transaction],ForeignRules[Risk Points],0)</f>
        <v>0</v>
      </c>
      <c r="N1630">
        <f>_xlfn.XLOOKUP(FraudData[[#This Row],[location_mismatch]],Table10[Location Mismatch],Table10[Risk Points],0)</f>
        <v>0</v>
      </c>
      <c r="O1630">
        <f>_xlfn.XLOOKUP(FraudData[[#This Row],[device_trust_score]],DeviceRules[Device Min],DeviceRules[Risk Points],,-1)</f>
        <v>0</v>
      </c>
      <c r="P1630">
        <f>_xlfn.XLOOKUP(FraudData[[#This Row],[velocity_last_24h]],VelocityRules[Velocity Min],VelocityRules[Risk Points],,-1)</f>
        <v>0</v>
      </c>
      <c r="Q1630">
        <f>_xlfn.XLOOKUP(FraudData[[#This Row],[merchant_category]],MerchantRules[Merchant Category],MerchantRules[Risk Points],0)</f>
        <v>0</v>
      </c>
      <c r="R1630">
        <f>SUM(FraudData[[#This Row],[Amount Risk]:[Merchant Risk]])</f>
        <v>3</v>
      </c>
      <c r="S1630" t="str" cm="1">
        <f t="array" ref="S1630">_xlfn.IFS(FraudData[[#This Row],[Fraud Risk Score]]&gt;=8,"High Risk",FraudData[[#This Row],[Fraud Risk Score]]&gt;=6,"Medium Risk",TRUE,"Low Risk")</f>
        <v>Low Risk</v>
      </c>
    </row>
    <row r="1631" spans="1:19">
      <c r="A1631">
        <v>1630</v>
      </c>
      <c r="B1631">
        <v>107.73</v>
      </c>
      <c r="C1631">
        <v>18</v>
      </c>
      <c r="D1631" t="s">
        <v>48</v>
      </c>
      <c r="E1631">
        <v>0</v>
      </c>
      <c r="F1631">
        <v>0</v>
      </c>
      <c r="G1631">
        <v>39</v>
      </c>
      <c r="H1631">
        <v>3</v>
      </c>
      <c r="I1631">
        <v>61</v>
      </c>
      <c r="J1631">
        <v>0</v>
      </c>
      <c r="K1631">
        <f>_xlfn.XLOOKUP(FraudData[[#This Row],[amount]],AmountRules[Amount Min],AmountRules[Risk Points],,-1)</f>
        <v>0</v>
      </c>
      <c r="L1631">
        <f>_xlfn.XLOOKUP(FraudData[[#This Row],[transaction_hour]],TimeRules[Hour Min],TimeRules[Risk Points],,-1)</f>
        <v>0</v>
      </c>
      <c r="M1631">
        <f>_xlfn.XLOOKUP(FraudData[[#This Row],[foreign_transaction]],ForeignRules[Foreign Transaction],ForeignRules[Risk Points],0)</f>
        <v>0</v>
      </c>
      <c r="N1631">
        <f>_xlfn.XLOOKUP(FraudData[[#This Row],[location_mismatch]],Table10[Location Mismatch],Table10[Risk Points],0)</f>
        <v>0</v>
      </c>
      <c r="O1631">
        <f>_xlfn.XLOOKUP(FraudData[[#This Row],[device_trust_score]],DeviceRules[Device Min],DeviceRules[Risk Points],,-1)</f>
        <v>2</v>
      </c>
      <c r="P1631">
        <f>_xlfn.XLOOKUP(FraudData[[#This Row],[velocity_last_24h]],VelocityRules[Velocity Min],VelocityRules[Risk Points],,-1)</f>
        <v>0</v>
      </c>
      <c r="Q1631">
        <f>_xlfn.XLOOKUP(FraudData[[#This Row],[merchant_category]],MerchantRules[Merchant Category],MerchantRules[Risk Points],0)</f>
        <v>0</v>
      </c>
      <c r="R1631">
        <f>SUM(FraudData[[#This Row],[Amount Risk]:[Merchant Risk]])</f>
        <v>2</v>
      </c>
      <c r="S1631" t="str" cm="1">
        <f t="array" ref="S1631">_xlfn.IFS(FraudData[[#This Row],[Fraud Risk Score]]&gt;=8,"High Risk",FraudData[[#This Row],[Fraud Risk Score]]&gt;=6,"Medium Risk",TRUE,"Low Risk")</f>
        <v>Low Risk</v>
      </c>
    </row>
    <row r="1632" spans="1:19">
      <c r="A1632">
        <v>1631</v>
      </c>
      <c r="B1632">
        <v>254.03</v>
      </c>
      <c r="C1632">
        <v>8</v>
      </c>
      <c r="D1632" t="s">
        <v>48</v>
      </c>
      <c r="E1632">
        <v>0</v>
      </c>
      <c r="F1632">
        <v>0</v>
      </c>
      <c r="G1632">
        <v>73</v>
      </c>
      <c r="H1632">
        <v>3</v>
      </c>
      <c r="I1632">
        <v>32</v>
      </c>
      <c r="J1632">
        <v>0</v>
      </c>
      <c r="K1632">
        <f>_xlfn.XLOOKUP(FraudData[[#This Row],[amount]],AmountRules[Amount Min],AmountRules[Risk Points],,-1)</f>
        <v>0</v>
      </c>
      <c r="L1632">
        <f>_xlfn.XLOOKUP(FraudData[[#This Row],[transaction_hour]],TimeRules[Hour Min],TimeRules[Risk Points],,-1)</f>
        <v>0</v>
      </c>
      <c r="M1632">
        <f>_xlfn.XLOOKUP(FraudData[[#This Row],[foreign_transaction]],ForeignRules[Foreign Transaction],ForeignRules[Risk Points],0)</f>
        <v>0</v>
      </c>
      <c r="N1632">
        <f>_xlfn.XLOOKUP(FraudData[[#This Row],[location_mismatch]],Table10[Location Mismatch],Table10[Risk Points],0)</f>
        <v>0</v>
      </c>
      <c r="O1632">
        <f>_xlfn.XLOOKUP(FraudData[[#This Row],[device_trust_score]],DeviceRules[Device Min],DeviceRules[Risk Points],,-1)</f>
        <v>0</v>
      </c>
      <c r="P1632">
        <f>_xlfn.XLOOKUP(FraudData[[#This Row],[velocity_last_24h]],VelocityRules[Velocity Min],VelocityRules[Risk Points],,-1)</f>
        <v>0</v>
      </c>
      <c r="Q1632">
        <f>_xlfn.XLOOKUP(FraudData[[#This Row],[merchant_category]],MerchantRules[Merchant Category],MerchantRules[Risk Points],0)</f>
        <v>0</v>
      </c>
      <c r="R1632">
        <f>SUM(FraudData[[#This Row],[Amount Risk]:[Merchant Risk]])</f>
        <v>0</v>
      </c>
      <c r="S1632" t="str" cm="1">
        <f t="array" ref="S1632">_xlfn.IFS(FraudData[[#This Row],[Fraud Risk Score]]&gt;=8,"High Risk",FraudData[[#This Row],[Fraud Risk Score]]&gt;=6,"Medium Risk",TRUE,"Low Risk")</f>
        <v>Low Risk</v>
      </c>
    </row>
    <row r="1633" spans="1:19">
      <c r="A1633">
        <v>1632</v>
      </c>
      <c r="B1633">
        <v>76.87</v>
      </c>
      <c r="C1633">
        <v>6</v>
      </c>
      <c r="D1633" t="s">
        <v>48</v>
      </c>
      <c r="E1633">
        <v>0</v>
      </c>
      <c r="F1633">
        <v>0</v>
      </c>
      <c r="G1633">
        <v>54</v>
      </c>
      <c r="H1633">
        <v>1</v>
      </c>
      <c r="I1633">
        <v>52</v>
      </c>
      <c r="J1633">
        <v>0</v>
      </c>
      <c r="K1633">
        <f>_xlfn.XLOOKUP(FraudData[[#This Row],[amount]],AmountRules[Amount Min],AmountRules[Risk Points],,-1)</f>
        <v>0</v>
      </c>
      <c r="L1633">
        <f>_xlfn.XLOOKUP(FraudData[[#This Row],[transaction_hour]],TimeRules[Hour Min],TimeRules[Risk Points],,-1)</f>
        <v>0</v>
      </c>
      <c r="M1633">
        <f>_xlfn.XLOOKUP(FraudData[[#This Row],[foreign_transaction]],ForeignRules[Foreign Transaction],ForeignRules[Risk Points],0)</f>
        <v>0</v>
      </c>
      <c r="N1633">
        <f>_xlfn.XLOOKUP(FraudData[[#This Row],[location_mismatch]],Table10[Location Mismatch],Table10[Risk Points],0)</f>
        <v>0</v>
      </c>
      <c r="O1633">
        <f>_xlfn.XLOOKUP(FraudData[[#This Row],[device_trust_score]],DeviceRules[Device Min],DeviceRules[Risk Points],,-1)</f>
        <v>1</v>
      </c>
      <c r="P1633">
        <f>_xlfn.XLOOKUP(FraudData[[#This Row],[velocity_last_24h]],VelocityRules[Velocity Min],VelocityRules[Risk Points],,-1)</f>
        <v>0</v>
      </c>
      <c r="Q1633">
        <f>_xlfn.XLOOKUP(FraudData[[#This Row],[merchant_category]],MerchantRules[Merchant Category],MerchantRules[Risk Points],0)</f>
        <v>0</v>
      </c>
      <c r="R1633">
        <f>SUM(FraudData[[#This Row],[Amount Risk]:[Merchant Risk]])</f>
        <v>1</v>
      </c>
      <c r="S1633" t="str" cm="1">
        <f t="array" ref="S1633">_xlfn.IFS(FraudData[[#This Row],[Fraud Risk Score]]&gt;=8,"High Risk",FraudData[[#This Row],[Fraud Risk Score]]&gt;=6,"Medium Risk",TRUE,"Low Risk")</f>
        <v>Low Risk</v>
      </c>
    </row>
    <row r="1634" spans="1:19">
      <c r="A1634">
        <v>1633</v>
      </c>
      <c r="B1634">
        <v>196.81</v>
      </c>
      <c r="C1634">
        <v>12</v>
      </c>
      <c r="D1634" t="s">
        <v>48</v>
      </c>
      <c r="E1634">
        <v>0</v>
      </c>
      <c r="F1634">
        <v>0</v>
      </c>
      <c r="G1634">
        <v>45</v>
      </c>
      <c r="H1634">
        <v>1</v>
      </c>
      <c r="I1634">
        <v>31</v>
      </c>
      <c r="J1634">
        <v>0</v>
      </c>
      <c r="K1634">
        <f>_xlfn.XLOOKUP(FraudData[[#This Row],[amount]],AmountRules[Amount Min],AmountRules[Risk Points],,-1)</f>
        <v>0</v>
      </c>
      <c r="L1634">
        <f>_xlfn.XLOOKUP(FraudData[[#This Row],[transaction_hour]],TimeRules[Hour Min],TimeRules[Risk Points],,-1)</f>
        <v>0</v>
      </c>
      <c r="M1634">
        <f>_xlfn.XLOOKUP(FraudData[[#This Row],[foreign_transaction]],ForeignRules[Foreign Transaction],ForeignRules[Risk Points],0)</f>
        <v>0</v>
      </c>
      <c r="N1634">
        <f>_xlfn.XLOOKUP(FraudData[[#This Row],[location_mismatch]],Table10[Location Mismatch],Table10[Risk Points],0)</f>
        <v>0</v>
      </c>
      <c r="O1634">
        <f>_xlfn.XLOOKUP(FraudData[[#This Row],[device_trust_score]],DeviceRules[Device Min],DeviceRules[Risk Points],,-1)</f>
        <v>2</v>
      </c>
      <c r="P1634">
        <f>_xlfn.XLOOKUP(FraudData[[#This Row],[velocity_last_24h]],VelocityRules[Velocity Min],VelocityRules[Risk Points],,-1)</f>
        <v>0</v>
      </c>
      <c r="Q1634">
        <f>_xlfn.XLOOKUP(FraudData[[#This Row],[merchant_category]],MerchantRules[Merchant Category],MerchantRules[Risk Points],0)</f>
        <v>0</v>
      </c>
      <c r="R1634">
        <f>SUM(FraudData[[#This Row],[Amount Risk]:[Merchant Risk]])</f>
        <v>2</v>
      </c>
      <c r="S1634" t="str" cm="1">
        <f t="array" ref="S1634">_xlfn.IFS(FraudData[[#This Row],[Fraud Risk Score]]&gt;=8,"High Risk",FraudData[[#This Row],[Fraud Risk Score]]&gt;=6,"Medium Risk",TRUE,"Low Risk")</f>
        <v>Low Risk</v>
      </c>
    </row>
    <row r="1635" spans="1:19">
      <c r="A1635">
        <v>1634</v>
      </c>
      <c r="B1635">
        <v>285.64999999999998</v>
      </c>
      <c r="C1635">
        <v>11</v>
      </c>
      <c r="D1635" t="s">
        <v>46</v>
      </c>
      <c r="E1635">
        <v>0</v>
      </c>
      <c r="F1635">
        <v>1</v>
      </c>
      <c r="G1635">
        <v>65</v>
      </c>
      <c r="H1635">
        <v>1</v>
      </c>
      <c r="I1635">
        <v>18</v>
      </c>
      <c r="J1635">
        <v>0</v>
      </c>
      <c r="K1635">
        <f>_xlfn.XLOOKUP(FraudData[[#This Row],[amount]],AmountRules[Amount Min],AmountRules[Risk Points],,-1)</f>
        <v>0</v>
      </c>
      <c r="L1635">
        <f>_xlfn.XLOOKUP(FraudData[[#This Row],[transaction_hour]],TimeRules[Hour Min],TimeRules[Risk Points],,-1)</f>
        <v>0</v>
      </c>
      <c r="M1635">
        <f>_xlfn.XLOOKUP(FraudData[[#This Row],[foreign_transaction]],ForeignRules[Foreign Transaction],ForeignRules[Risk Points],0)</f>
        <v>0</v>
      </c>
      <c r="N1635">
        <f>_xlfn.XLOOKUP(FraudData[[#This Row],[location_mismatch]],Table10[Location Mismatch],Table10[Risk Points],0)</f>
        <v>3</v>
      </c>
      <c r="O1635">
        <f>_xlfn.XLOOKUP(FraudData[[#This Row],[device_trust_score]],DeviceRules[Device Min],DeviceRules[Risk Points],,-1)</f>
        <v>1</v>
      </c>
      <c r="P1635">
        <f>_xlfn.XLOOKUP(FraudData[[#This Row],[velocity_last_24h]],VelocityRules[Velocity Min],VelocityRules[Risk Points],,-1)</f>
        <v>0</v>
      </c>
      <c r="Q1635">
        <f>_xlfn.XLOOKUP(FraudData[[#This Row],[merchant_category]],MerchantRules[Merchant Category],MerchantRules[Risk Points],0)</f>
        <v>0</v>
      </c>
      <c r="R1635">
        <f>SUM(FraudData[[#This Row],[Amount Risk]:[Merchant Risk]])</f>
        <v>4</v>
      </c>
      <c r="S1635" t="str" cm="1">
        <f t="array" ref="S1635">_xlfn.IFS(FraudData[[#This Row],[Fraud Risk Score]]&gt;=8,"High Risk",FraudData[[#This Row],[Fraud Risk Score]]&gt;=6,"Medium Risk",TRUE,"Low Risk")</f>
        <v>Low Risk</v>
      </c>
    </row>
    <row r="1636" spans="1:19">
      <c r="A1636">
        <v>1635</v>
      </c>
      <c r="B1636">
        <v>471.55</v>
      </c>
      <c r="C1636">
        <v>2</v>
      </c>
      <c r="D1636" t="s">
        <v>48</v>
      </c>
      <c r="E1636">
        <v>0</v>
      </c>
      <c r="F1636">
        <v>1</v>
      </c>
      <c r="G1636">
        <v>27</v>
      </c>
      <c r="H1636">
        <v>3</v>
      </c>
      <c r="I1636">
        <v>63</v>
      </c>
      <c r="J1636">
        <v>1</v>
      </c>
      <c r="K1636">
        <f>_xlfn.XLOOKUP(FraudData[[#This Row],[amount]],AmountRules[Amount Min],AmountRules[Risk Points],,-1)</f>
        <v>0</v>
      </c>
      <c r="L1636">
        <f>_xlfn.XLOOKUP(FraudData[[#This Row],[transaction_hour]],TimeRules[Hour Min],TimeRules[Risk Points],,-1)</f>
        <v>3</v>
      </c>
      <c r="M1636">
        <f>_xlfn.XLOOKUP(FraudData[[#This Row],[foreign_transaction]],ForeignRules[Foreign Transaction],ForeignRules[Risk Points],0)</f>
        <v>0</v>
      </c>
      <c r="N1636">
        <f>_xlfn.XLOOKUP(FraudData[[#This Row],[location_mismatch]],Table10[Location Mismatch],Table10[Risk Points],0)</f>
        <v>3</v>
      </c>
      <c r="O1636">
        <f>_xlfn.XLOOKUP(FraudData[[#This Row],[device_trust_score]],DeviceRules[Device Min],DeviceRules[Risk Points],,-1)</f>
        <v>3</v>
      </c>
      <c r="P1636">
        <f>_xlfn.XLOOKUP(FraudData[[#This Row],[velocity_last_24h]],VelocityRules[Velocity Min],VelocityRules[Risk Points],,-1)</f>
        <v>0</v>
      </c>
      <c r="Q1636">
        <f>_xlfn.XLOOKUP(FraudData[[#This Row],[merchant_category]],MerchantRules[Merchant Category],MerchantRules[Risk Points],0)</f>
        <v>0</v>
      </c>
      <c r="R1636">
        <f>SUM(FraudData[[#This Row],[Amount Risk]:[Merchant Risk]])</f>
        <v>9</v>
      </c>
      <c r="S1636" t="str" cm="1">
        <f t="array" ref="S1636">_xlfn.IFS(FraudData[[#This Row],[Fraud Risk Score]]&gt;=8,"High Risk",FraudData[[#This Row],[Fraud Risk Score]]&gt;=6,"Medium Risk",TRUE,"Low Risk")</f>
        <v>High Risk</v>
      </c>
    </row>
    <row r="1637" spans="1:19">
      <c r="A1637">
        <v>1636</v>
      </c>
      <c r="B1637">
        <v>48.13</v>
      </c>
      <c r="C1637">
        <v>12</v>
      </c>
      <c r="D1637" t="s">
        <v>46</v>
      </c>
      <c r="E1637">
        <v>0</v>
      </c>
      <c r="F1637">
        <v>0</v>
      </c>
      <c r="G1637">
        <v>97</v>
      </c>
      <c r="H1637">
        <v>2</v>
      </c>
      <c r="I1637">
        <v>31</v>
      </c>
      <c r="J1637">
        <v>0</v>
      </c>
      <c r="K1637">
        <f>_xlfn.XLOOKUP(FraudData[[#This Row],[amount]],AmountRules[Amount Min],AmountRules[Risk Points],,-1)</f>
        <v>0</v>
      </c>
      <c r="L1637">
        <f>_xlfn.XLOOKUP(FraudData[[#This Row],[transaction_hour]],TimeRules[Hour Min],TimeRules[Risk Points],,-1)</f>
        <v>0</v>
      </c>
      <c r="M1637">
        <f>_xlfn.XLOOKUP(FraudData[[#This Row],[foreign_transaction]],ForeignRules[Foreign Transaction],ForeignRules[Risk Points],0)</f>
        <v>0</v>
      </c>
      <c r="N1637">
        <f>_xlfn.XLOOKUP(FraudData[[#This Row],[location_mismatch]],Table10[Location Mismatch],Table10[Risk Points],0)</f>
        <v>0</v>
      </c>
      <c r="O1637">
        <f>_xlfn.XLOOKUP(FraudData[[#This Row],[device_trust_score]],DeviceRules[Device Min],DeviceRules[Risk Points],,-1)</f>
        <v>0</v>
      </c>
      <c r="P1637">
        <f>_xlfn.XLOOKUP(FraudData[[#This Row],[velocity_last_24h]],VelocityRules[Velocity Min],VelocityRules[Risk Points],,-1)</f>
        <v>0</v>
      </c>
      <c r="Q1637">
        <f>_xlfn.XLOOKUP(FraudData[[#This Row],[merchant_category]],MerchantRules[Merchant Category],MerchantRules[Risk Points],0)</f>
        <v>0</v>
      </c>
      <c r="R1637">
        <f>SUM(FraudData[[#This Row],[Amount Risk]:[Merchant Risk]])</f>
        <v>0</v>
      </c>
      <c r="S1637" t="str" cm="1">
        <f t="array" ref="S1637">_xlfn.IFS(FraudData[[#This Row],[Fraud Risk Score]]&gt;=8,"High Risk",FraudData[[#This Row],[Fraud Risk Score]]&gt;=6,"Medium Risk",TRUE,"Low Risk")</f>
        <v>Low Risk</v>
      </c>
    </row>
    <row r="1638" spans="1:19">
      <c r="A1638">
        <v>1637</v>
      </c>
      <c r="B1638">
        <v>91.74</v>
      </c>
      <c r="C1638">
        <v>14</v>
      </c>
      <c r="D1638" t="s">
        <v>46</v>
      </c>
      <c r="E1638">
        <v>0</v>
      </c>
      <c r="F1638">
        <v>0</v>
      </c>
      <c r="G1638">
        <v>48</v>
      </c>
      <c r="H1638">
        <v>1</v>
      </c>
      <c r="I1638">
        <v>55</v>
      </c>
      <c r="J1638">
        <v>0</v>
      </c>
      <c r="K1638">
        <f>_xlfn.XLOOKUP(FraudData[[#This Row],[amount]],AmountRules[Amount Min],AmountRules[Risk Points],,-1)</f>
        <v>0</v>
      </c>
      <c r="L1638">
        <f>_xlfn.XLOOKUP(FraudData[[#This Row],[transaction_hour]],TimeRules[Hour Min],TimeRules[Risk Points],,-1)</f>
        <v>0</v>
      </c>
      <c r="M1638">
        <f>_xlfn.XLOOKUP(FraudData[[#This Row],[foreign_transaction]],ForeignRules[Foreign Transaction],ForeignRules[Risk Points],0)</f>
        <v>0</v>
      </c>
      <c r="N1638">
        <f>_xlfn.XLOOKUP(FraudData[[#This Row],[location_mismatch]],Table10[Location Mismatch],Table10[Risk Points],0)</f>
        <v>0</v>
      </c>
      <c r="O1638">
        <f>_xlfn.XLOOKUP(FraudData[[#This Row],[device_trust_score]],DeviceRules[Device Min],DeviceRules[Risk Points],,-1)</f>
        <v>2</v>
      </c>
      <c r="P1638">
        <f>_xlfn.XLOOKUP(FraudData[[#This Row],[velocity_last_24h]],VelocityRules[Velocity Min],VelocityRules[Risk Points],,-1)</f>
        <v>0</v>
      </c>
      <c r="Q1638">
        <f>_xlfn.XLOOKUP(FraudData[[#This Row],[merchant_category]],MerchantRules[Merchant Category],MerchantRules[Risk Points],0)</f>
        <v>0</v>
      </c>
      <c r="R1638">
        <f>SUM(FraudData[[#This Row],[Amount Risk]:[Merchant Risk]])</f>
        <v>2</v>
      </c>
      <c r="S1638" t="str" cm="1">
        <f t="array" ref="S1638">_xlfn.IFS(FraudData[[#This Row],[Fraud Risk Score]]&gt;=8,"High Risk",FraudData[[#This Row],[Fraud Risk Score]]&gt;=6,"Medium Risk",TRUE,"Low Risk")</f>
        <v>Low Risk</v>
      </c>
    </row>
    <row r="1639" spans="1:19">
      <c r="A1639">
        <v>1638</v>
      </c>
      <c r="B1639">
        <v>29.77</v>
      </c>
      <c r="C1639">
        <v>13</v>
      </c>
      <c r="D1639" t="s">
        <v>49</v>
      </c>
      <c r="E1639">
        <v>0</v>
      </c>
      <c r="F1639">
        <v>0</v>
      </c>
      <c r="G1639">
        <v>41</v>
      </c>
      <c r="H1639">
        <v>1</v>
      </c>
      <c r="I1639">
        <v>62</v>
      </c>
      <c r="J1639">
        <v>0</v>
      </c>
      <c r="K1639">
        <f>_xlfn.XLOOKUP(FraudData[[#This Row],[amount]],AmountRules[Amount Min],AmountRules[Risk Points],,-1)</f>
        <v>0</v>
      </c>
      <c r="L1639">
        <f>_xlfn.XLOOKUP(FraudData[[#This Row],[transaction_hour]],TimeRules[Hour Min],TimeRules[Risk Points],,-1)</f>
        <v>0</v>
      </c>
      <c r="M1639">
        <f>_xlfn.XLOOKUP(FraudData[[#This Row],[foreign_transaction]],ForeignRules[Foreign Transaction],ForeignRules[Risk Points],0)</f>
        <v>0</v>
      </c>
      <c r="N1639">
        <f>_xlfn.XLOOKUP(FraudData[[#This Row],[location_mismatch]],Table10[Location Mismatch],Table10[Risk Points],0)</f>
        <v>0</v>
      </c>
      <c r="O1639">
        <f>_xlfn.XLOOKUP(FraudData[[#This Row],[device_trust_score]],DeviceRules[Device Min],DeviceRules[Risk Points],,-1)</f>
        <v>2</v>
      </c>
      <c r="P1639">
        <f>_xlfn.XLOOKUP(FraudData[[#This Row],[velocity_last_24h]],VelocityRules[Velocity Min],VelocityRules[Risk Points],,-1)</f>
        <v>0</v>
      </c>
      <c r="Q1639">
        <f>_xlfn.XLOOKUP(FraudData[[#This Row],[merchant_category]],MerchantRules[Merchant Category],MerchantRules[Risk Points],0)</f>
        <v>1</v>
      </c>
      <c r="R1639">
        <f>SUM(FraudData[[#This Row],[Amount Risk]:[Merchant Risk]])</f>
        <v>3</v>
      </c>
      <c r="S1639" t="str" cm="1">
        <f t="array" ref="S1639">_xlfn.IFS(FraudData[[#This Row],[Fraud Risk Score]]&gt;=8,"High Risk",FraudData[[#This Row],[Fraud Risk Score]]&gt;=6,"Medium Risk",TRUE,"Low Risk")</f>
        <v>Low Risk</v>
      </c>
    </row>
    <row r="1640" spans="1:19">
      <c r="A1640">
        <v>1639</v>
      </c>
      <c r="B1640">
        <v>880.32</v>
      </c>
      <c r="C1640">
        <v>23</v>
      </c>
      <c r="D1640" t="s">
        <v>47</v>
      </c>
      <c r="E1640">
        <v>0</v>
      </c>
      <c r="F1640">
        <v>0</v>
      </c>
      <c r="G1640">
        <v>32</v>
      </c>
      <c r="H1640">
        <v>3</v>
      </c>
      <c r="I1640">
        <v>54</v>
      </c>
      <c r="J1640">
        <v>0</v>
      </c>
      <c r="K1640">
        <f>_xlfn.XLOOKUP(FraudData[[#This Row],[amount]],AmountRules[Amount Min],AmountRules[Risk Points],,-1)</f>
        <v>1</v>
      </c>
      <c r="L1640">
        <f>_xlfn.XLOOKUP(FraudData[[#This Row],[transaction_hour]],TimeRules[Hour Min],TimeRules[Risk Points],,-1)</f>
        <v>1</v>
      </c>
      <c r="M1640">
        <f>_xlfn.XLOOKUP(FraudData[[#This Row],[foreign_transaction]],ForeignRules[Foreign Transaction],ForeignRules[Risk Points],0)</f>
        <v>0</v>
      </c>
      <c r="N1640">
        <f>_xlfn.XLOOKUP(FraudData[[#This Row],[location_mismatch]],Table10[Location Mismatch],Table10[Risk Points],0)</f>
        <v>0</v>
      </c>
      <c r="O1640">
        <f>_xlfn.XLOOKUP(FraudData[[#This Row],[device_trust_score]],DeviceRules[Device Min],DeviceRules[Risk Points],,-1)</f>
        <v>2</v>
      </c>
      <c r="P1640">
        <f>_xlfn.XLOOKUP(FraudData[[#This Row],[velocity_last_24h]],VelocityRules[Velocity Min],VelocityRules[Risk Points],,-1)</f>
        <v>0</v>
      </c>
      <c r="Q1640">
        <f>_xlfn.XLOOKUP(FraudData[[#This Row],[merchant_category]],MerchantRules[Merchant Category],MerchantRules[Risk Points],0)</f>
        <v>0</v>
      </c>
      <c r="R1640">
        <f>SUM(FraudData[[#This Row],[Amount Risk]:[Merchant Risk]])</f>
        <v>4</v>
      </c>
      <c r="S1640" t="str" cm="1">
        <f t="array" ref="S1640">_xlfn.IFS(FraudData[[#This Row],[Fraud Risk Score]]&gt;=8,"High Risk",FraudData[[#This Row],[Fraud Risk Score]]&gt;=6,"Medium Risk",TRUE,"Low Risk")</f>
        <v>Low Risk</v>
      </c>
    </row>
    <row r="1641" spans="1:19">
      <c r="A1641">
        <v>1640</v>
      </c>
      <c r="B1641">
        <v>471.12</v>
      </c>
      <c r="C1641">
        <v>8</v>
      </c>
      <c r="D1641" t="s">
        <v>46</v>
      </c>
      <c r="E1641">
        <v>0</v>
      </c>
      <c r="F1641">
        <v>0</v>
      </c>
      <c r="G1641">
        <v>30</v>
      </c>
      <c r="H1641">
        <v>2</v>
      </c>
      <c r="I1641">
        <v>29</v>
      </c>
      <c r="J1641">
        <v>0</v>
      </c>
      <c r="K1641">
        <f>_xlfn.XLOOKUP(FraudData[[#This Row],[amount]],AmountRules[Amount Min],AmountRules[Risk Points],,-1)</f>
        <v>0</v>
      </c>
      <c r="L1641">
        <f>_xlfn.XLOOKUP(FraudData[[#This Row],[transaction_hour]],TimeRules[Hour Min],TimeRules[Risk Points],,-1)</f>
        <v>0</v>
      </c>
      <c r="M1641">
        <f>_xlfn.XLOOKUP(FraudData[[#This Row],[foreign_transaction]],ForeignRules[Foreign Transaction],ForeignRules[Risk Points],0)</f>
        <v>0</v>
      </c>
      <c r="N1641">
        <f>_xlfn.XLOOKUP(FraudData[[#This Row],[location_mismatch]],Table10[Location Mismatch],Table10[Risk Points],0)</f>
        <v>0</v>
      </c>
      <c r="O1641">
        <f>_xlfn.XLOOKUP(FraudData[[#This Row],[device_trust_score]],DeviceRules[Device Min],DeviceRules[Risk Points],,-1)</f>
        <v>2</v>
      </c>
      <c r="P1641">
        <f>_xlfn.XLOOKUP(FraudData[[#This Row],[velocity_last_24h]],VelocityRules[Velocity Min],VelocityRules[Risk Points],,-1)</f>
        <v>0</v>
      </c>
      <c r="Q1641">
        <f>_xlfn.XLOOKUP(FraudData[[#This Row],[merchant_category]],MerchantRules[Merchant Category],MerchantRules[Risk Points],0)</f>
        <v>0</v>
      </c>
      <c r="R1641">
        <f>SUM(FraudData[[#This Row],[Amount Risk]:[Merchant Risk]])</f>
        <v>2</v>
      </c>
      <c r="S1641" t="str" cm="1">
        <f t="array" ref="S1641">_xlfn.IFS(FraudData[[#This Row],[Fraud Risk Score]]&gt;=8,"High Risk",FraudData[[#This Row],[Fraud Risk Score]]&gt;=6,"Medium Risk",TRUE,"Low Risk")</f>
        <v>Low Risk</v>
      </c>
    </row>
    <row r="1642" spans="1:19">
      <c r="A1642">
        <v>1641</v>
      </c>
      <c r="B1642">
        <v>139.76</v>
      </c>
      <c r="C1642">
        <v>12</v>
      </c>
      <c r="D1642" t="s">
        <v>50</v>
      </c>
      <c r="E1642">
        <v>1</v>
      </c>
      <c r="F1642">
        <v>0</v>
      </c>
      <c r="G1642">
        <v>33</v>
      </c>
      <c r="H1642">
        <v>3</v>
      </c>
      <c r="I1642">
        <v>52</v>
      </c>
      <c r="J1642">
        <v>0</v>
      </c>
      <c r="K1642">
        <f>_xlfn.XLOOKUP(FraudData[[#This Row],[amount]],AmountRules[Amount Min],AmountRules[Risk Points],,-1)</f>
        <v>0</v>
      </c>
      <c r="L1642">
        <f>_xlfn.XLOOKUP(FraudData[[#This Row],[transaction_hour]],TimeRules[Hour Min],TimeRules[Risk Points],,-1)</f>
        <v>0</v>
      </c>
      <c r="M1642">
        <f>_xlfn.XLOOKUP(FraudData[[#This Row],[foreign_transaction]],ForeignRules[Foreign Transaction],ForeignRules[Risk Points],0)</f>
        <v>3</v>
      </c>
      <c r="N1642">
        <f>_xlfn.XLOOKUP(FraudData[[#This Row],[location_mismatch]],Table10[Location Mismatch],Table10[Risk Points],0)</f>
        <v>0</v>
      </c>
      <c r="O1642">
        <f>_xlfn.XLOOKUP(FraudData[[#This Row],[device_trust_score]],DeviceRules[Device Min],DeviceRules[Risk Points],,-1)</f>
        <v>2</v>
      </c>
      <c r="P1642">
        <f>_xlfn.XLOOKUP(FraudData[[#This Row],[velocity_last_24h]],VelocityRules[Velocity Min],VelocityRules[Risk Points],,-1)</f>
        <v>0</v>
      </c>
      <c r="Q1642">
        <f>_xlfn.XLOOKUP(FraudData[[#This Row],[merchant_category]],MerchantRules[Merchant Category],MerchantRules[Risk Points],0)</f>
        <v>0</v>
      </c>
      <c r="R1642">
        <f>SUM(FraudData[[#This Row],[Amount Risk]:[Merchant Risk]])</f>
        <v>5</v>
      </c>
      <c r="S1642" t="str" cm="1">
        <f t="array" ref="S1642">_xlfn.IFS(FraudData[[#This Row],[Fraud Risk Score]]&gt;=8,"High Risk",FraudData[[#This Row],[Fraud Risk Score]]&gt;=6,"Medium Risk",TRUE,"Low Risk")</f>
        <v>Low Risk</v>
      </c>
    </row>
    <row r="1643" spans="1:19">
      <c r="A1643">
        <v>1642</v>
      </c>
      <c r="B1643">
        <v>332.17</v>
      </c>
      <c r="C1643">
        <v>22</v>
      </c>
      <c r="D1643" t="s">
        <v>46</v>
      </c>
      <c r="E1643">
        <v>0</v>
      </c>
      <c r="F1643">
        <v>0</v>
      </c>
      <c r="G1643">
        <v>39</v>
      </c>
      <c r="H1643">
        <v>2</v>
      </c>
      <c r="I1643">
        <v>49</v>
      </c>
      <c r="J1643">
        <v>0</v>
      </c>
      <c r="K1643">
        <f>_xlfn.XLOOKUP(FraudData[[#This Row],[amount]],AmountRules[Amount Min],AmountRules[Risk Points],,-1)</f>
        <v>0</v>
      </c>
      <c r="L1643">
        <f>_xlfn.XLOOKUP(FraudData[[#This Row],[transaction_hour]],TimeRules[Hour Min],TimeRules[Risk Points],,-1)</f>
        <v>0</v>
      </c>
      <c r="M1643">
        <f>_xlfn.XLOOKUP(FraudData[[#This Row],[foreign_transaction]],ForeignRules[Foreign Transaction],ForeignRules[Risk Points],0)</f>
        <v>0</v>
      </c>
      <c r="N1643">
        <f>_xlfn.XLOOKUP(FraudData[[#This Row],[location_mismatch]],Table10[Location Mismatch],Table10[Risk Points],0)</f>
        <v>0</v>
      </c>
      <c r="O1643">
        <f>_xlfn.XLOOKUP(FraudData[[#This Row],[device_trust_score]],DeviceRules[Device Min],DeviceRules[Risk Points],,-1)</f>
        <v>2</v>
      </c>
      <c r="P1643">
        <f>_xlfn.XLOOKUP(FraudData[[#This Row],[velocity_last_24h]],VelocityRules[Velocity Min],VelocityRules[Risk Points],,-1)</f>
        <v>0</v>
      </c>
      <c r="Q1643">
        <f>_xlfn.XLOOKUP(FraudData[[#This Row],[merchant_category]],MerchantRules[Merchant Category],MerchantRules[Risk Points],0)</f>
        <v>0</v>
      </c>
      <c r="R1643">
        <f>SUM(FraudData[[#This Row],[Amount Risk]:[Merchant Risk]])</f>
        <v>2</v>
      </c>
      <c r="S1643" t="str" cm="1">
        <f t="array" ref="S1643">_xlfn.IFS(FraudData[[#This Row],[Fraud Risk Score]]&gt;=8,"High Risk",FraudData[[#This Row],[Fraud Risk Score]]&gt;=6,"Medium Risk",TRUE,"Low Risk")</f>
        <v>Low Risk</v>
      </c>
    </row>
    <row r="1644" spans="1:19">
      <c r="A1644">
        <v>1643</v>
      </c>
      <c r="B1644">
        <v>132.47</v>
      </c>
      <c r="C1644">
        <v>21</v>
      </c>
      <c r="D1644" t="s">
        <v>50</v>
      </c>
      <c r="E1644">
        <v>0</v>
      </c>
      <c r="F1644">
        <v>0</v>
      </c>
      <c r="G1644">
        <v>88</v>
      </c>
      <c r="H1644">
        <v>2</v>
      </c>
      <c r="I1644">
        <v>19</v>
      </c>
      <c r="J1644">
        <v>0</v>
      </c>
      <c r="K1644">
        <f>_xlfn.XLOOKUP(FraudData[[#This Row],[amount]],AmountRules[Amount Min],AmountRules[Risk Points],,-1)</f>
        <v>0</v>
      </c>
      <c r="L1644">
        <f>_xlfn.XLOOKUP(FraudData[[#This Row],[transaction_hour]],TimeRules[Hour Min],TimeRules[Risk Points],,-1)</f>
        <v>0</v>
      </c>
      <c r="M1644">
        <f>_xlfn.XLOOKUP(FraudData[[#This Row],[foreign_transaction]],ForeignRules[Foreign Transaction],ForeignRules[Risk Points],0)</f>
        <v>0</v>
      </c>
      <c r="N1644">
        <f>_xlfn.XLOOKUP(FraudData[[#This Row],[location_mismatch]],Table10[Location Mismatch],Table10[Risk Points],0)</f>
        <v>0</v>
      </c>
      <c r="O1644">
        <f>_xlfn.XLOOKUP(FraudData[[#This Row],[device_trust_score]],DeviceRules[Device Min],DeviceRules[Risk Points],,-1)</f>
        <v>0</v>
      </c>
      <c r="P1644">
        <f>_xlfn.XLOOKUP(FraudData[[#This Row],[velocity_last_24h]],VelocityRules[Velocity Min],VelocityRules[Risk Points],,-1)</f>
        <v>0</v>
      </c>
      <c r="Q1644">
        <f>_xlfn.XLOOKUP(FraudData[[#This Row],[merchant_category]],MerchantRules[Merchant Category],MerchantRules[Risk Points],0)</f>
        <v>0</v>
      </c>
      <c r="R1644">
        <f>SUM(FraudData[[#This Row],[Amount Risk]:[Merchant Risk]])</f>
        <v>0</v>
      </c>
      <c r="S1644" t="str" cm="1">
        <f t="array" ref="S1644">_xlfn.IFS(FraudData[[#This Row],[Fraud Risk Score]]&gt;=8,"High Risk",FraudData[[#This Row],[Fraud Risk Score]]&gt;=6,"Medium Risk",TRUE,"Low Risk")</f>
        <v>Low Risk</v>
      </c>
    </row>
    <row r="1645" spans="1:19">
      <c r="A1645">
        <v>1644</v>
      </c>
      <c r="B1645">
        <v>175.87</v>
      </c>
      <c r="C1645">
        <v>3</v>
      </c>
      <c r="D1645" t="s">
        <v>49</v>
      </c>
      <c r="E1645">
        <v>0</v>
      </c>
      <c r="F1645">
        <v>0</v>
      </c>
      <c r="G1645">
        <v>74</v>
      </c>
      <c r="H1645">
        <v>3</v>
      </c>
      <c r="I1645">
        <v>50</v>
      </c>
      <c r="J1645">
        <v>0</v>
      </c>
      <c r="K1645">
        <f>_xlfn.XLOOKUP(FraudData[[#This Row],[amount]],AmountRules[Amount Min],AmountRules[Risk Points],,-1)</f>
        <v>0</v>
      </c>
      <c r="L1645">
        <f>_xlfn.XLOOKUP(FraudData[[#This Row],[transaction_hour]],TimeRules[Hour Min],TimeRules[Risk Points],,-1)</f>
        <v>3</v>
      </c>
      <c r="M1645">
        <f>_xlfn.XLOOKUP(FraudData[[#This Row],[foreign_transaction]],ForeignRules[Foreign Transaction],ForeignRules[Risk Points],0)</f>
        <v>0</v>
      </c>
      <c r="N1645">
        <f>_xlfn.XLOOKUP(FraudData[[#This Row],[location_mismatch]],Table10[Location Mismatch],Table10[Risk Points],0)</f>
        <v>0</v>
      </c>
      <c r="O1645">
        <f>_xlfn.XLOOKUP(FraudData[[#This Row],[device_trust_score]],DeviceRules[Device Min],DeviceRules[Risk Points],,-1)</f>
        <v>0</v>
      </c>
      <c r="P1645">
        <f>_xlfn.XLOOKUP(FraudData[[#This Row],[velocity_last_24h]],VelocityRules[Velocity Min],VelocityRules[Risk Points],,-1)</f>
        <v>0</v>
      </c>
      <c r="Q1645">
        <f>_xlfn.XLOOKUP(FraudData[[#This Row],[merchant_category]],MerchantRules[Merchant Category],MerchantRules[Risk Points],0)</f>
        <v>1</v>
      </c>
      <c r="R1645">
        <f>SUM(FraudData[[#This Row],[Amount Risk]:[Merchant Risk]])</f>
        <v>4</v>
      </c>
      <c r="S1645" t="str" cm="1">
        <f t="array" ref="S1645">_xlfn.IFS(FraudData[[#This Row],[Fraud Risk Score]]&gt;=8,"High Risk",FraudData[[#This Row],[Fraud Risk Score]]&gt;=6,"Medium Risk",TRUE,"Low Risk")</f>
        <v>Low Risk</v>
      </c>
    </row>
    <row r="1646" spans="1:19">
      <c r="A1646">
        <v>1645</v>
      </c>
      <c r="B1646">
        <v>16.8</v>
      </c>
      <c r="C1646">
        <v>20</v>
      </c>
      <c r="D1646" t="s">
        <v>50</v>
      </c>
      <c r="E1646">
        <v>0</v>
      </c>
      <c r="F1646">
        <v>0</v>
      </c>
      <c r="G1646">
        <v>35</v>
      </c>
      <c r="H1646">
        <v>1</v>
      </c>
      <c r="I1646">
        <v>35</v>
      </c>
      <c r="J1646">
        <v>0</v>
      </c>
      <c r="K1646">
        <f>_xlfn.XLOOKUP(FraudData[[#This Row],[amount]],AmountRules[Amount Min],AmountRules[Risk Points],,-1)</f>
        <v>0</v>
      </c>
      <c r="L1646">
        <f>_xlfn.XLOOKUP(FraudData[[#This Row],[transaction_hour]],TimeRules[Hour Min],TimeRules[Risk Points],,-1)</f>
        <v>0</v>
      </c>
      <c r="M1646">
        <f>_xlfn.XLOOKUP(FraudData[[#This Row],[foreign_transaction]],ForeignRules[Foreign Transaction],ForeignRules[Risk Points],0)</f>
        <v>0</v>
      </c>
      <c r="N1646">
        <f>_xlfn.XLOOKUP(FraudData[[#This Row],[location_mismatch]],Table10[Location Mismatch],Table10[Risk Points],0)</f>
        <v>0</v>
      </c>
      <c r="O1646">
        <f>_xlfn.XLOOKUP(FraudData[[#This Row],[device_trust_score]],DeviceRules[Device Min],DeviceRules[Risk Points],,-1)</f>
        <v>2</v>
      </c>
      <c r="P1646">
        <f>_xlfn.XLOOKUP(FraudData[[#This Row],[velocity_last_24h]],VelocityRules[Velocity Min],VelocityRules[Risk Points],,-1)</f>
        <v>0</v>
      </c>
      <c r="Q1646">
        <f>_xlfn.XLOOKUP(FraudData[[#This Row],[merchant_category]],MerchantRules[Merchant Category],MerchantRules[Risk Points],0)</f>
        <v>0</v>
      </c>
      <c r="R1646">
        <f>SUM(FraudData[[#This Row],[Amount Risk]:[Merchant Risk]])</f>
        <v>2</v>
      </c>
      <c r="S1646" t="str" cm="1">
        <f t="array" ref="S1646">_xlfn.IFS(FraudData[[#This Row],[Fraud Risk Score]]&gt;=8,"High Risk",FraudData[[#This Row],[Fraud Risk Score]]&gt;=6,"Medium Risk",TRUE,"Low Risk")</f>
        <v>Low Risk</v>
      </c>
    </row>
    <row r="1647" spans="1:19">
      <c r="A1647">
        <v>1646</v>
      </c>
      <c r="B1647">
        <v>253.37</v>
      </c>
      <c r="C1647">
        <v>7</v>
      </c>
      <c r="D1647" t="s">
        <v>49</v>
      </c>
      <c r="E1647">
        <v>0</v>
      </c>
      <c r="F1647">
        <v>0</v>
      </c>
      <c r="G1647">
        <v>70</v>
      </c>
      <c r="H1647">
        <v>5</v>
      </c>
      <c r="I1647">
        <v>64</v>
      </c>
      <c r="J1647">
        <v>0</v>
      </c>
      <c r="K1647">
        <f>_xlfn.XLOOKUP(FraudData[[#This Row],[amount]],AmountRules[Amount Min],AmountRules[Risk Points],,-1)</f>
        <v>0</v>
      </c>
      <c r="L1647">
        <f>_xlfn.XLOOKUP(FraudData[[#This Row],[transaction_hour]],TimeRules[Hour Min],TimeRules[Risk Points],,-1)</f>
        <v>0</v>
      </c>
      <c r="M1647">
        <f>_xlfn.XLOOKUP(FraudData[[#This Row],[foreign_transaction]],ForeignRules[Foreign Transaction],ForeignRules[Risk Points],0)</f>
        <v>0</v>
      </c>
      <c r="N1647">
        <f>_xlfn.XLOOKUP(FraudData[[#This Row],[location_mismatch]],Table10[Location Mismatch],Table10[Risk Points],0)</f>
        <v>0</v>
      </c>
      <c r="O1647">
        <f>_xlfn.XLOOKUP(FraudData[[#This Row],[device_trust_score]],DeviceRules[Device Min],DeviceRules[Risk Points],,-1)</f>
        <v>0</v>
      </c>
      <c r="P1647">
        <f>_xlfn.XLOOKUP(FraudData[[#This Row],[velocity_last_24h]],VelocityRules[Velocity Min],VelocityRules[Risk Points],,-1)</f>
        <v>3</v>
      </c>
      <c r="Q1647">
        <f>_xlfn.XLOOKUP(FraudData[[#This Row],[merchant_category]],MerchantRules[Merchant Category],MerchantRules[Risk Points],0)</f>
        <v>1</v>
      </c>
      <c r="R1647">
        <f>SUM(FraudData[[#This Row],[Amount Risk]:[Merchant Risk]])</f>
        <v>4</v>
      </c>
      <c r="S1647" t="str" cm="1">
        <f t="array" ref="S1647">_xlfn.IFS(FraudData[[#This Row],[Fraud Risk Score]]&gt;=8,"High Risk",FraudData[[#This Row],[Fraud Risk Score]]&gt;=6,"Medium Risk",TRUE,"Low Risk")</f>
        <v>Low Risk</v>
      </c>
    </row>
    <row r="1648" spans="1:19">
      <c r="A1648">
        <v>1647</v>
      </c>
      <c r="B1648">
        <v>24.59</v>
      </c>
      <c r="C1648">
        <v>2</v>
      </c>
      <c r="D1648" t="s">
        <v>49</v>
      </c>
      <c r="E1648">
        <v>0</v>
      </c>
      <c r="F1648">
        <v>0</v>
      </c>
      <c r="G1648">
        <v>69</v>
      </c>
      <c r="H1648">
        <v>1</v>
      </c>
      <c r="I1648">
        <v>33</v>
      </c>
      <c r="J1648">
        <v>0</v>
      </c>
      <c r="K1648">
        <f>_xlfn.XLOOKUP(FraudData[[#This Row],[amount]],AmountRules[Amount Min],AmountRules[Risk Points],,-1)</f>
        <v>0</v>
      </c>
      <c r="L1648">
        <f>_xlfn.XLOOKUP(FraudData[[#This Row],[transaction_hour]],TimeRules[Hour Min],TimeRules[Risk Points],,-1)</f>
        <v>3</v>
      </c>
      <c r="M1648">
        <f>_xlfn.XLOOKUP(FraudData[[#This Row],[foreign_transaction]],ForeignRules[Foreign Transaction],ForeignRules[Risk Points],0)</f>
        <v>0</v>
      </c>
      <c r="N1648">
        <f>_xlfn.XLOOKUP(FraudData[[#This Row],[location_mismatch]],Table10[Location Mismatch],Table10[Risk Points],0)</f>
        <v>0</v>
      </c>
      <c r="O1648">
        <f>_xlfn.XLOOKUP(FraudData[[#This Row],[device_trust_score]],DeviceRules[Device Min],DeviceRules[Risk Points],,-1)</f>
        <v>1</v>
      </c>
      <c r="P1648">
        <f>_xlfn.XLOOKUP(FraudData[[#This Row],[velocity_last_24h]],VelocityRules[Velocity Min],VelocityRules[Risk Points],,-1)</f>
        <v>0</v>
      </c>
      <c r="Q1648">
        <f>_xlfn.XLOOKUP(FraudData[[#This Row],[merchant_category]],MerchantRules[Merchant Category],MerchantRules[Risk Points],0)</f>
        <v>1</v>
      </c>
      <c r="R1648">
        <f>SUM(FraudData[[#This Row],[Amount Risk]:[Merchant Risk]])</f>
        <v>5</v>
      </c>
      <c r="S1648" t="str" cm="1">
        <f t="array" ref="S1648">_xlfn.IFS(FraudData[[#This Row],[Fraud Risk Score]]&gt;=8,"High Risk",FraudData[[#This Row],[Fraud Risk Score]]&gt;=6,"Medium Risk",TRUE,"Low Risk")</f>
        <v>Low Risk</v>
      </c>
    </row>
    <row r="1649" spans="1:19">
      <c r="A1649">
        <v>1648</v>
      </c>
      <c r="B1649">
        <v>314.83999999999997</v>
      </c>
      <c r="C1649">
        <v>1</v>
      </c>
      <c r="D1649" t="s">
        <v>49</v>
      </c>
      <c r="E1649">
        <v>0</v>
      </c>
      <c r="F1649">
        <v>0</v>
      </c>
      <c r="G1649">
        <v>83</v>
      </c>
      <c r="H1649">
        <v>2</v>
      </c>
      <c r="I1649">
        <v>42</v>
      </c>
      <c r="J1649">
        <v>0</v>
      </c>
      <c r="K1649">
        <f>_xlfn.XLOOKUP(FraudData[[#This Row],[amount]],AmountRules[Amount Min],AmountRules[Risk Points],,-1)</f>
        <v>0</v>
      </c>
      <c r="L1649">
        <f>_xlfn.XLOOKUP(FraudData[[#This Row],[transaction_hour]],TimeRules[Hour Min],TimeRules[Risk Points],,-1)</f>
        <v>3</v>
      </c>
      <c r="M1649">
        <f>_xlfn.XLOOKUP(FraudData[[#This Row],[foreign_transaction]],ForeignRules[Foreign Transaction],ForeignRules[Risk Points],0)</f>
        <v>0</v>
      </c>
      <c r="N1649">
        <f>_xlfn.XLOOKUP(FraudData[[#This Row],[location_mismatch]],Table10[Location Mismatch],Table10[Risk Points],0)</f>
        <v>0</v>
      </c>
      <c r="O1649">
        <f>_xlfn.XLOOKUP(FraudData[[#This Row],[device_trust_score]],DeviceRules[Device Min],DeviceRules[Risk Points],,-1)</f>
        <v>0</v>
      </c>
      <c r="P1649">
        <f>_xlfn.XLOOKUP(FraudData[[#This Row],[velocity_last_24h]],VelocityRules[Velocity Min],VelocityRules[Risk Points],,-1)</f>
        <v>0</v>
      </c>
      <c r="Q1649">
        <f>_xlfn.XLOOKUP(FraudData[[#This Row],[merchant_category]],MerchantRules[Merchant Category],MerchantRules[Risk Points],0)</f>
        <v>1</v>
      </c>
      <c r="R1649">
        <f>SUM(FraudData[[#This Row],[Amount Risk]:[Merchant Risk]])</f>
        <v>4</v>
      </c>
      <c r="S1649" t="str" cm="1">
        <f t="array" ref="S1649">_xlfn.IFS(FraudData[[#This Row],[Fraud Risk Score]]&gt;=8,"High Risk",FraudData[[#This Row],[Fraud Risk Score]]&gt;=6,"Medium Risk",TRUE,"Low Risk")</f>
        <v>Low Risk</v>
      </c>
    </row>
    <row r="1650" spans="1:19">
      <c r="A1650">
        <v>1649</v>
      </c>
      <c r="B1650">
        <v>274.20999999999998</v>
      </c>
      <c r="C1650">
        <v>18</v>
      </c>
      <c r="D1650" t="s">
        <v>50</v>
      </c>
      <c r="E1650">
        <v>1</v>
      </c>
      <c r="F1650">
        <v>0</v>
      </c>
      <c r="G1650">
        <v>49</v>
      </c>
      <c r="H1650">
        <v>6</v>
      </c>
      <c r="I1650">
        <v>43</v>
      </c>
      <c r="J1650">
        <v>0</v>
      </c>
      <c r="K1650">
        <f>_xlfn.XLOOKUP(FraudData[[#This Row],[amount]],AmountRules[Amount Min],AmountRules[Risk Points],,-1)</f>
        <v>0</v>
      </c>
      <c r="L1650">
        <f>_xlfn.XLOOKUP(FraudData[[#This Row],[transaction_hour]],TimeRules[Hour Min],TimeRules[Risk Points],,-1)</f>
        <v>0</v>
      </c>
      <c r="M1650">
        <f>_xlfn.XLOOKUP(FraudData[[#This Row],[foreign_transaction]],ForeignRules[Foreign Transaction],ForeignRules[Risk Points],0)</f>
        <v>3</v>
      </c>
      <c r="N1650">
        <f>_xlfn.XLOOKUP(FraudData[[#This Row],[location_mismatch]],Table10[Location Mismatch],Table10[Risk Points],0)</f>
        <v>0</v>
      </c>
      <c r="O1650">
        <f>_xlfn.XLOOKUP(FraudData[[#This Row],[device_trust_score]],DeviceRules[Device Min],DeviceRules[Risk Points],,-1)</f>
        <v>2</v>
      </c>
      <c r="P1650">
        <f>_xlfn.XLOOKUP(FraudData[[#This Row],[velocity_last_24h]],VelocityRules[Velocity Min],VelocityRules[Risk Points],,-1)</f>
        <v>3</v>
      </c>
      <c r="Q1650">
        <f>_xlfn.XLOOKUP(FraudData[[#This Row],[merchant_category]],MerchantRules[Merchant Category],MerchantRules[Risk Points],0)</f>
        <v>0</v>
      </c>
      <c r="R1650">
        <f>SUM(FraudData[[#This Row],[Amount Risk]:[Merchant Risk]])</f>
        <v>8</v>
      </c>
      <c r="S1650" t="str" cm="1">
        <f t="array" ref="S1650">_xlfn.IFS(FraudData[[#This Row],[Fraud Risk Score]]&gt;=8,"High Risk",FraudData[[#This Row],[Fraud Risk Score]]&gt;=6,"Medium Risk",TRUE,"Low Risk")</f>
        <v>High Risk</v>
      </c>
    </row>
    <row r="1651" spans="1:19">
      <c r="A1651">
        <v>1650</v>
      </c>
      <c r="B1651">
        <v>222.04</v>
      </c>
      <c r="C1651">
        <v>22</v>
      </c>
      <c r="D1651" t="s">
        <v>50</v>
      </c>
      <c r="E1651">
        <v>0</v>
      </c>
      <c r="F1651">
        <v>0</v>
      </c>
      <c r="G1651">
        <v>36</v>
      </c>
      <c r="H1651">
        <v>1</v>
      </c>
      <c r="I1651">
        <v>22</v>
      </c>
      <c r="J1651">
        <v>0</v>
      </c>
      <c r="K1651">
        <f>_xlfn.XLOOKUP(FraudData[[#This Row],[amount]],AmountRules[Amount Min],AmountRules[Risk Points],,-1)</f>
        <v>0</v>
      </c>
      <c r="L1651">
        <f>_xlfn.XLOOKUP(FraudData[[#This Row],[transaction_hour]],TimeRules[Hour Min],TimeRules[Risk Points],,-1)</f>
        <v>0</v>
      </c>
      <c r="M1651">
        <f>_xlfn.XLOOKUP(FraudData[[#This Row],[foreign_transaction]],ForeignRules[Foreign Transaction],ForeignRules[Risk Points],0)</f>
        <v>0</v>
      </c>
      <c r="N1651">
        <f>_xlfn.XLOOKUP(FraudData[[#This Row],[location_mismatch]],Table10[Location Mismatch],Table10[Risk Points],0)</f>
        <v>0</v>
      </c>
      <c r="O1651">
        <f>_xlfn.XLOOKUP(FraudData[[#This Row],[device_trust_score]],DeviceRules[Device Min],DeviceRules[Risk Points],,-1)</f>
        <v>2</v>
      </c>
      <c r="P1651">
        <f>_xlfn.XLOOKUP(FraudData[[#This Row],[velocity_last_24h]],VelocityRules[Velocity Min],VelocityRules[Risk Points],,-1)</f>
        <v>0</v>
      </c>
      <c r="Q1651">
        <f>_xlfn.XLOOKUP(FraudData[[#This Row],[merchant_category]],MerchantRules[Merchant Category],MerchantRules[Risk Points],0)</f>
        <v>0</v>
      </c>
      <c r="R1651">
        <f>SUM(FraudData[[#This Row],[Amount Risk]:[Merchant Risk]])</f>
        <v>2</v>
      </c>
      <c r="S1651" t="str" cm="1">
        <f t="array" ref="S1651">_xlfn.IFS(FraudData[[#This Row],[Fraud Risk Score]]&gt;=8,"High Risk",FraudData[[#This Row],[Fraud Risk Score]]&gt;=6,"Medium Risk",TRUE,"Low Risk")</f>
        <v>Low Risk</v>
      </c>
    </row>
    <row r="1652" spans="1:19">
      <c r="A1652">
        <v>1651</v>
      </c>
      <c r="B1652">
        <v>6.63</v>
      </c>
      <c r="C1652">
        <v>7</v>
      </c>
      <c r="D1652" t="s">
        <v>49</v>
      </c>
      <c r="E1652">
        <v>0</v>
      </c>
      <c r="F1652">
        <v>0</v>
      </c>
      <c r="G1652">
        <v>50</v>
      </c>
      <c r="H1652">
        <v>3</v>
      </c>
      <c r="I1652">
        <v>33</v>
      </c>
      <c r="J1652">
        <v>0</v>
      </c>
      <c r="K1652">
        <f>_xlfn.XLOOKUP(FraudData[[#This Row],[amount]],AmountRules[Amount Min],AmountRules[Risk Points],,-1)</f>
        <v>0</v>
      </c>
      <c r="L1652">
        <f>_xlfn.XLOOKUP(FraudData[[#This Row],[transaction_hour]],TimeRules[Hour Min],TimeRules[Risk Points],,-1)</f>
        <v>0</v>
      </c>
      <c r="M1652">
        <f>_xlfn.XLOOKUP(FraudData[[#This Row],[foreign_transaction]],ForeignRules[Foreign Transaction],ForeignRules[Risk Points],0)</f>
        <v>0</v>
      </c>
      <c r="N1652">
        <f>_xlfn.XLOOKUP(FraudData[[#This Row],[location_mismatch]],Table10[Location Mismatch],Table10[Risk Points],0)</f>
        <v>0</v>
      </c>
      <c r="O1652">
        <f>_xlfn.XLOOKUP(FraudData[[#This Row],[device_trust_score]],DeviceRules[Device Min],DeviceRules[Risk Points],,-1)</f>
        <v>1</v>
      </c>
      <c r="P1652">
        <f>_xlfn.XLOOKUP(FraudData[[#This Row],[velocity_last_24h]],VelocityRules[Velocity Min],VelocityRules[Risk Points],,-1)</f>
        <v>0</v>
      </c>
      <c r="Q1652">
        <f>_xlfn.XLOOKUP(FraudData[[#This Row],[merchant_category]],MerchantRules[Merchant Category],MerchantRules[Risk Points],0)</f>
        <v>1</v>
      </c>
      <c r="R1652">
        <f>SUM(FraudData[[#This Row],[Amount Risk]:[Merchant Risk]])</f>
        <v>2</v>
      </c>
      <c r="S1652" t="str" cm="1">
        <f t="array" ref="S1652">_xlfn.IFS(FraudData[[#This Row],[Fraud Risk Score]]&gt;=8,"High Risk",FraudData[[#This Row],[Fraud Risk Score]]&gt;=6,"Medium Risk",TRUE,"Low Risk")</f>
        <v>Low Risk</v>
      </c>
    </row>
    <row r="1653" spans="1:19">
      <c r="A1653">
        <v>1652</v>
      </c>
      <c r="B1653">
        <v>65.010000000000005</v>
      </c>
      <c r="C1653">
        <v>16</v>
      </c>
      <c r="D1653" t="s">
        <v>49</v>
      </c>
      <c r="E1653">
        <v>0</v>
      </c>
      <c r="F1653">
        <v>0</v>
      </c>
      <c r="G1653">
        <v>61</v>
      </c>
      <c r="H1653">
        <v>1</v>
      </c>
      <c r="I1653">
        <v>61</v>
      </c>
      <c r="J1653">
        <v>0</v>
      </c>
      <c r="K1653">
        <f>_xlfn.XLOOKUP(FraudData[[#This Row],[amount]],AmountRules[Amount Min],AmountRules[Risk Points],,-1)</f>
        <v>0</v>
      </c>
      <c r="L1653">
        <f>_xlfn.XLOOKUP(FraudData[[#This Row],[transaction_hour]],TimeRules[Hour Min],TimeRules[Risk Points],,-1)</f>
        <v>0</v>
      </c>
      <c r="M1653">
        <f>_xlfn.XLOOKUP(FraudData[[#This Row],[foreign_transaction]],ForeignRules[Foreign Transaction],ForeignRules[Risk Points],0)</f>
        <v>0</v>
      </c>
      <c r="N1653">
        <f>_xlfn.XLOOKUP(FraudData[[#This Row],[location_mismatch]],Table10[Location Mismatch],Table10[Risk Points],0)</f>
        <v>0</v>
      </c>
      <c r="O1653">
        <f>_xlfn.XLOOKUP(FraudData[[#This Row],[device_trust_score]],DeviceRules[Device Min],DeviceRules[Risk Points],,-1)</f>
        <v>1</v>
      </c>
      <c r="P1653">
        <f>_xlfn.XLOOKUP(FraudData[[#This Row],[velocity_last_24h]],VelocityRules[Velocity Min],VelocityRules[Risk Points],,-1)</f>
        <v>0</v>
      </c>
      <c r="Q1653">
        <f>_xlfn.XLOOKUP(FraudData[[#This Row],[merchant_category]],MerchantRules[Merchant Category],MerchantRules[Risk Points],0)</f>
        <v>1</v>
      </c>
      <c r="R1653">
        <f>SUM(FraudData[[#This Row],[Amount Risk]:[Merchant Risk]])</f>
        <v>2</v>
      </c>
      <c r="S1653" t="str" cm="1">
        <f t="array" ref="S1653">_xlfn.IFS(FraudData[[#This Row],[Fraud Risk Score]]&gt;=8,"High Risk",FraudData[[#This Row],[Fraud Risk Score]]&gt;=6,"Medium Risk",TRUE,"Low Risk")</f>
        <v>Low Risk</v>
      </c>
    </row>
    <row r="1654" spans="1:19">
      <c r="A1654">
        <v>1653</v>
      </c>
      <c r="B1654">
        <v>54.96</v>
      </c>
      <c r="C1654">
        <v>12</v>
      </c>
      <c r="D1654" t="s">
        <v>47</v>
      </c>
      <c r="E1654">
        <v>0</v>
      </c>
      <c r="F1654">
        <v>0</v>
      </c>
      <c r="G1654">
        <v>47</v>
      </c>
      <c r="H1654">
        <v>7</v>
      </c>
      <c r="I1654">
        <v>33</v>
      </c>
      <c r="J1654">
        <v>0</v>
      </c>
      <c r="K1654">
        <f>_xlfn.XLOOKUP(FraudData[[#This Row],[amount]],AmountRules[Amount Min],AmountRules[Risk Points],,-1)</f>
        <v>0</v>
      </c>
      <c r="L1654">
        <f>_xlfn.XLOOKUP(FraudData[[#This Row],[transaction_hour]],TimeRules[Hour Min],TimeRules[Risk Points],,-1)</f>
        <v>0</v>
      </c>
      <c r="M1654">
        <f>_xlfn.XLOOKUP(FraudData[[#This Row],[foreign_transaction]],ForeignRules[Foreign Transaction],ForeignRules[Risk Points],0)</f>
        <v>0</v>
      </c>
      <c r="N1654">
        <f>_xlfn.XLOOKUP(FraudData[[#This Row],[location_mismatch]],Table10[Location Mismatch],Table10[Risk Points],0)</f>
        <v>0</v>
      </c>
      <c r="O1654">
        <f>_xlfn.XLOOKUP(FraudData[[#This Row],[device_trust_score]],DeviceRules[Device Min],DeviceRules[Risk Points],,-1)</f>
        <v>2</v>
      </c>
      <c r="P1654">
        <f>_xlfn.XLOOKUP(FraudData[[#This Row],[velocity_last_24h]],VelocityRules[Velocity Min],VelocityRules[Risk Points],,-1)</f>
        <v>2</v>
      </c>
      <c r="Q1654">
        <f>_xlfn.XLOOKUP(FraudData[[#This Row],[merchant_category]],MerchantRules[Merchant Category],MerchantRules[Risk Points],0)</f>
        <v>0</v>
      </c>
      <c r="R1654">
        <f>SUM(FraudData[[#This Row],[Amount Risk]:[Merchant Risk]])</f>
        <v>4</v>
      </c>
      <c r="S1654" t="str" cm="1">
        <f t="array" ref="S1654">_xlfn.IFS(FraudData[[#This Row],[Fraud Risk Score]]&gt;=8,"High Risk",FraudData[[#This Row],[Fraud Risk Score]]&gt;=6,"Medium Risk",TRUE,"Low Risk")</f>
        <v>Low Risk</v>
      </c>
    </row>
    <row r="1655" spans="1:19">
      <c r="A1655">
        <v>1654</v>
      </c>
      <c r="B1655">
        <v>80.37</v>
      </c>
      <c r="C1655">
        <v>6</v>
      </c>
      <c r="D1655" t="s">
        <v>49</v>
      </c>
      <c r="E1655">
        <v>0</v>
      </c>
      <c r="F1655">
        <v>0</v>
      </c>
      <c r="G1655">
        <v>89</v>
      </c>
      <c r="H1655">
        <v>2</v>
      </c>
      <c r="I1655">
        <v>28</v>
      </c>
      <c r="J1655">
        <v>0</v>
      </c>
      <c r="K1655">
        <f>_xlfn.XLOOKUP(FraudData[[#This Row],[amount]],AmountRules[Amount Min],AmountRules[Risk Points],,-1)</f>
        <v>0</v>
      </c>
      <c r="L1655">
        <f>_xlfn.XLOOKUP(FraudData[[#This Row],[transaction_hour]],TimeRules[Hour Min],TimeRules[Risk Points],,-1)</f>
        <v>0</v>
      </c>
      <c r="M1655">
        <f>_xlfn.XLOOKUP(FraudData[[#This Row],[foreign_transaction]],ForeignRules[Foreign Transaction],ForeignRules[Risk Points],0)</f>
        <v>0</v>
      </c>
      <c r="N1655">
        <f>_xlfn.XLOOKUP(FraudData[[#This Row],[location_mismatch]],Table10[Location Mismatch],Table10[Risk Points],0)</f>
        <v>0</v>
      </c>
      <c r="O1655">
        <f>_xlfn.XLOOKUP(FraudData[[#This Row],[device_trust_score]],DeviceRules[Device Min],DeviceRules[Risk Points],,-1)</f>
        <v>0</v>
      </c>
      <c r="P1655">
        <f>_xlfn.XLOOKUP(FraudData[[#This Row],[velocity_last_24h]],VelocityRules[Velocity Min],VelocityRules[Risk Points],,-1)</f>
        <v>0</v>
      </c>
      <c r="Q1655">
        <f>_xlfn.XLOOKUP(FraudData[[#This Row],[merchant_category]],MerchantRules[Merchant Category],MerchantRules[Risk Points],0)</f>
        <v>1</v>
      </c>
      <c r="R1655">
        <f>SUM(FraudData[[#This Row],[Amount Risk]:[Merchant Risk]])</f>
        <v>1</v>
      </c>
      <c r="S1655" t="str" cm="1">
        <f t="array" ref="S1655">_xlfn.IFS(FraudData[[#This Row],[Fraud Risk Score]]&gt;=8,"High Risk",FraudData[[#This Row],[Fraud Risk Score]]&gt;=6,"Medium Risk",TRUE,"Low Risk")</f>
        <v>Low Risk</v>
      </c>
    </row>
    <row r="1656" spans="1:19">
      <c r="A1656">
        <v>1655</v>
      </c>
      <c r="B1656">
        <v>16.510000000000002</v>
      </c>
      <c r="C1656">
        <v>8</v>
      </c>
      <c r="D1656" t="s">
        <v>48</v>
      </c>
      <c r="E1656">
        <v>0</v>
      </c>
      <c r="F1656">
        <v>0</v>
      </c>
      <c r="G1656">
        <v>69</v>
      </c>
      <c r="H1656">
        <v>3</v>
      </c>
      <c r="I1656">
        <v>25</v>
      </c>
      <c r="J1656">
        <v>0</v>
      </c>
      <c r="K1656">
        <f>_xlfn.XLOOKUP(FraudData[[#This Row],[amount]],AmountRules[Amount Min],AmountRules[Risk Points],,-1)</f>
        <v>0</v>
      </c>
      <c r="L1656">
        <f>_xlfn.XLOOKUP(FraudData[[#This Row],[transaction_hour]],TimeRules[Hour Min],TimeRules[Risk Points],,-1)</f>
        <v>0</v>
      </c>
      <c r="M1656">
        <f>_xlfn.XLOOKUP(FraudData[[#This Row],[foreign_transaction]],ForeignRules[Foreign Transaction],ForeignRules[Risk Points],0)</f>
        <v>0</v>
      </c>
      <c r="N1656">
        <f>_xlfn.XLOOKUP(FraudData[[#This Row],[location_mismatch]],Table10[Location Mismatch],Table10[Risk Points],0)</f>
        <v>0</v>
      </c>
      <c r="O1656">
        <f>_xlfn.XLOOKUP(FraudData[[#This Row],[device_trust_score]],DeviceRules[Device Min],DeviceRules[Risk Points],,-1)</f>
        <v>1</v>
      </c>
      <c r="P1656">
        <f>_xlfn.XLOOKUP(FraudData[[#This Row],[velocity_last_24h]],VelocityRules[Velocity Min],VelocityRules[Risk Points],,-1)</f>
        <v>0</v>
      </c>
      <c r="Q1656">
        <f>_xlfn.XLOOKUP(FraudData[[#This Row],[merchant_category]],MerchantRules[Merchant Category],MerchantRules[Risk Points],0)</f>
        <v>0</v>
      </c>
      <c r="R1656">
        <f>SUM(FraudData[[#This Row],[Amount Risk]:[Merchant Risk]])</f>
        <v>1</v>
      </c>
      <c r="S1656" t="str" cm="1">
        <f t="array" ref="S1656">_xlfn.IFS(FraudData[[#This Row],[Fraud Risk Score]]&gt;=8,"High Risk",FraudData[[#This Row],[Fraud Risk Score]]&gt;=6,"Medium Risk",TRUE,"Low Risk")</f>
        <v>Low Risk</v>
      </c>
    </row>
    <row r="1657" spans="1:19">
      <c r="A1657">
        <v>1656</v>
      </c>
      <c r="B1657">
        <v>497.51</v>
      </c>
      <c r="C1657">
        <v>11</v>
      </c>
      <c r="D1657" t="s">
        <v>47</v>
      </c>
      <c r="E1657">
        <v>0</v>
      </c>
      <c r="F1657">
        <v>0</v>
      </c>
      <c r="G1657">
        <v>98</v>
      </c>
      <c r="H1657">
        <v>2</v>
      </c>
      <c r="I1657">
        <v>20</v>
      </c>
      <c r="J1657">
        <v>0</v>
      </c>
      <c r="K1657">
        <f>_xlfn.XLOOKUP(FraudData[[#This Row],[amount]],AmountRules[Amount Min],AmountRules[Risk Points],,-1)</f>
        <v>0</v>
      </c>
      <c r="L1657">
        <f>_xlfn.XLOOKUP(FraudData[[#This Row],[transaction_hour]],TimeRules[Hour Min],TimeRules[Risk Points],,-1)</f>
        <v>0</v>
      </c>
      <c r="M1657">
        <f>_xlfn.XLOOKUP(FraudData[[#This Row],[foreign_transaction]],ForeignRules[Foreign Transaction],ForeignRules[Risk Points],0)</f>
        <v>0</v>
      </c>
      <c r="N1657">
        <f>_xlfn.XLOOKUP(FraudData[[#This Row],[location_mismatch]],Table10[Location Mismatch],Table10[Risk Points],0)</f>
        <v>0</v>
      </c>
      <c r="O1657">
        <f>_xlfn.XLOOKUP(FraudData[[#This Row],[device_trust_score]],DeviceRules[Device Min],DeviceRules[Risk Points],,-1)</f>
        <v>0</v>
      </c>
      <c r="P1657">
        <f>_xlfn.XLOOKUP(FraudData[[#This Row],[velocity_last_24h]],VelocityRules[Velocity Min],VelocityRules[Risk Points],,-1)</f>
        <v>0</v>
      </c>
      <c r="Q1657">
        <f>_xlfn.XLOOKUP(FraudData[[#This Row],[merchant_category]],MerchantRules[Merchant Category],MerchantRules[Risk Points],0)</f>
        <v>0</v>
      </c>
      <c r="R1657">
        <f>SUM(FraudData[[#This Row],[Amount Risk]:[Merchant Risk]])</f>
        <v>0</v>
      </c>
      <c r="S1657" t="str" cm="1">
        <f t="array" ref="S1657">_xlfn.IFS(FraudData[[#This Row],[Fraud Risk Score]]&gt;=8,"High Risk",FraudData[[#This Row],[Fraud Risk Score]]&gt;=6,"Medium Risk",TRUE,"Low Risk")</f>
        <v>Low Risk</v>
      </c>
    </row>
    <row r="1658" spans="1:19">
      <c r="A1658">
        <v>1657</v>
      </c>
      <c r="B1658">
        <v>145.26</v>
      </c>
      <c r="C1658">
        <v>13</v>
      </c>
      <c r="D1658" t="s">
        <v>47</v>
      </c>
      <c r="E1658">
        <v>0</v>
      </c>
      <c r="F1658">
        <v>0</v>
      </c>
      <c r="G1658">
        <v>59</v>
      </c>
      <c r="H1658">
        <v>4</v>
      </c>
      <c r="I1658">
        <v>33</v>
      </c>
      <c r="J1658">
        <v>0</v>
      </c>
      <c r="K1658">
        <f>_xlfn.XLOOKUP(FraudData[[#This Row],[amount]],AmountRules[Amount Min],AmountRules[Risk Points],,-1)</f>
        <v>0</v>
      </c>
      <c r="L1658">
        <f>_xlfn.XLOOKUP(FraudData[[#This Row],[transaction_hour]],TimeRules[Hour Min],TimeRules[Risk Points],,-1)</f>
        <v>0</v>
      </c>
      <c r="M1658">
        <f>_xlfn.XLOOKUP(FraudData[[#This Row],[foreign_transaction]],ForeignRules[Foreign Transaction],ForeignRules[Risk Points],0)</f>
        <v>0</v>
      </c>
      <c r="N1658">
        <f>_xlfn.XLOOKUP(FraudData[[#This Row],[location_mismatch]],Table10[Location Mismatch],Table10[Risk Points],0)</f>
        <v>0</v>
      </c>
      <c r="O1658">
        <f>_xlfn.XLOOKUP(FraudData[[#This Row],[device_trust_score]],DeviceRules[Device Min],DeviceRules[Risk Points],,-1)</f>
        <v>1</v>
      </c>
      <c r="P1658">
        <f>_xlfn.XLOOKUP(FraudData[[#This Row],[velocity_last_24h]],VelocityRules[Velocity Min],VelocityRules[Risk Points],,-1)</f>
        <v>0</v>
      </c>
      <c r="Q1658">
        <f>_xlfn.XLOOKUP(FraudData[[#This Row],[merchant_category]],MerchantRules[Merchant Category],MerchantRules[Risk Points],0)</f>
        <v>0</v>
      </c>
      <c r="R1658">
        <f>SUM(FraudData[[#This Row],[Amount Risk]:[Merchant Risk]])</f>
        <v>1</v>
      </c>
      <c r="S1658" t="str" cm="1">
        <f t="array" ref="S1658">_xlfn.IFS(FraudData[[#This Row],[Fraud Risk Score]]&gt;=8,"High Risk",FraudData[[#This Row],[Fraud Risk Score]]&gt;=6,"Medium Risk",TRUE,"Low Risk")</f>
        <v>Low Risk</v>
      </c>
    </row>
    <row r="1659" spans="1:19">
      <c r="A1659">
        <v>1658</v>
      </c>
      <c r="B1659">
        <v>65.63</v>
      </c>
      <c r="C1659">
        <v>13</v>
      </c>
      <c r="D1659" t="s">
        <v>47</v>
      </c>
      <c r="E1659">
        <v>0</v>
      </c>
      <c r="F1659">
        <v>0</v>
      </c>
      <c r="G1659">
        <v>72</v>
      </c>
      <c r="H1659">
        <v>1</v>
      </c>
      <c r="I1659">
        <v>24</v>
      </c>
      <c r="J1659">
        <v>0</v>
      </c>
      <c r="K1659">
        <f>_xlfn.XLOOKUP(FraudData[[#This Row],[amount]],AmountRules[Amount Min],AmountRules[Risk Points],,-1)</f>
        <v>0</v>
      </c>
      <c r="L1659">
        <f>_xlfn.XLOOKUP(FraudData[[#This Row],[transaction_hour]],TimeRules[Hour Min],TimeRules[Risk Points],,-1)</f>
        <v>0</v>
      </c>
      <c r="M1659">
        <f>_xlfn.XLOOKUP(FraudData[[#This Row],[foreign_transaction]],ForeignRules[Foreign Transaction],ForeignRules[Risk Points],0)</f>
        <v>0</v>
      </c>
      <c r="N1659">
        <f>_xlfn.XLOOKUP(FraudData[[#This Row],[location_mismatch]],Table10[Location Mismatch],Table10[Risk Points],0)</f>
        <v>0</v>
      </c>
      <c r="O1659">
        <f>_xlfn.XLOOKUP(FraudData[[#This Row],[device_trust_score]],DeviceRules[Device Min],DeviceRules[Risk Points],,-1)</f>
        <v>0</v>
      </c>
      <c r="P1659">
        <f>_xlfn.XLOOKUP(FraudData[[#This Row],[velocity_last_24h]],VelocityRules[Velocity Min],VelocityRules[Risk Points],,-1)</f>
        <v>0</v>
      </c>
      <c r="Q1659">
        <f>_xlfn.XLOOKUP(FraudData[[#This Row],[merchant_category]],MerchantRules[Merchant Category],MerchantRules[Risk Points],0)</f>
        <v>0</v>
      </c>
      <c r="R1659">
        <f>SUM(FraudData[[#This Row],[Amount Risk]:[Merchant Risk]])</f>
        <v>0</v>
      </c>
      <c r="S1659" t="str" cm="1">
        <f t="array" ref="S1659">_xlfn.IFS(FraudData[[#This Row],[Fraud Risk Score]]&gt;=8,"High Risk",FraudData[[#This Row],[Fraud Risk Score]]&gt;=6,"Medium Risk",TRUE,"Low Risk")</f>
        <v>Low Risk</v>
      </c>
    </row>
    <row r="1660" spans="1:19">
      <c r="A1660">
        <v>1659</v>
      </c>
      <c r="B1660">
        <v>91.05</v>
      </c>
      <c r="C1660">
        <v>14</v>
      </c>
      <c r="D1660" t="s">
        <v>48</v>
      </c>
      <c r="E1660">
        <v>0</v>
      </c>
      <c r="F1660">
        <v>0</v>
      </c>
      <c r="G1660">
        <v>52</v>
      </c>
      <c r="H1660">
        <v>5</v>
      </c>
      <c r="I1660">
        <v>45</v>
      </c>
      <c r="J1660">
        <v>0</v>
      </c>
      <c r="K1660">
        <f>_xlfn.XLOOKUP(FraudData[[#This Row],[amount]],AmountRules[Amount Min],AmountRules[Risk Points],,-1)</f>
        <v>0</v>
      </c>
      <c r="L1660">
        <f>_xlfn.XLOOKUP(FraudData[[#This Row],[transaction_hour]],TimeRules[Hour Min],TimeRules[Risk Points],,-1)</f>
        <v>0</v>
      </c>
      <c r="M1660">
        <f>_xlfn.XLOOKUP(FraudData[[#This Row],[foreign_transaction]],ForeignRules[Foreign Transaction],ForeignRules[Risk Points],0)</f>
        <v>0</v>
      </c>
      <c r="N1660">
        <f>_xlfn.XLOOKUP(FraudData[[#This Row],[location_mismatch]],Table10[Location Mismatch],Table10[Risk Points],0)</f>
        <v>0</v>
      </c>
      <c r="O1660">
        <f>_xlfn.XLOOKUP(FraudData[[#This Row],[device_trust_score]],DeviceRules[Device Min],DeviceRules[Risk Points],,-1)</f>
        <v>1</v>
      </c>
      <c r="P1660">
        <f>_xlfn.XLOOKUP(FraudData[[#This Row],[velocity_last_24h]],VelocityRules[Velocity Min],VelocityRules[Risk Points],,-1)</f>
        <v>3</v>
      </c>
      <c r="Q1660">
        <f>_xlfn.XLOOKUP(FraudData[[#This Row],[merchant_category]],MerchantRules[Merchant Category],MerchantRules[Risk Points],0)</f>
        <v>0</v>
      </c>
      <c r="R1660">
        <f>SUM(FraudData[[#This Row],[Amount Risk]:[Merchant Risk]])</f>
        <v>4</v>
      </c>
      <c r="S1660" t="str" cm="1">
        <f t="array" ref="S1660">_xlfn.IFS(FraudData[[#This Row],[Fraud Risk Score]]&gt;=8,"High Risk",FraudData[[#This Row],[Fraud Risk Score]]&gt;=6,"Medium Risk",TRUE,"Low Risk")</f>
        <v>Low Risk</v>
      </c>
    </row>
    <row r="1661" spans="1:19">
      <c r="A1661">
        <v>1660</v>
      </c>
      <c r="B1661">
        <v>106.7</v>
      </c>
      <c r="C1661">
        <v>2</v>
      </c>
      <c r="D1661" t="s">
        <v>47</v>
      </c>
      <c r="E1661">
        <v>0</v>
      </c>
      <c r="F1661">
        <v>0</v>
      </c>
      <c r="G1661">
        <v>25</v>
      </c>
      <c r="H1661">
        <v>3</v>
      </c>
      <c r="I1661">
        <v>19</v>
      </c>
      <c r="J1661">
        <v>0</v>
      </c>
      <c r="K1661">
        <f>_xlfn.XLOOKUP(FraudData[[#This Row],[amount]],AmountRules[Amount Min],AmountRules[Risk Points],,-1)</f>
        <v>0</v>
      </c>
      <c r="L1661">
        <f>_xlfn.XLOOKUP(FraudData[[#This Row],[transaction_hour]],TimeRules[Hour Min],TimeRules[Risk Points],,-1)</f>
        <v>3</v>
      </c>
      <c r="M1661">
        <f>_xlfn.XLOOKUP(FraudData[[#This Row],[foreign_transaction]],ForeignRules[Foreign Transaction],ForeignRules[Risk Points],0)</f>
        <v>0</v>
      </c>
      <c r="N1661">
        <f>_xlfn.XLOOKUP(FraudData[[#This Row],[location_mismatch]],Table10[Location Mismatch],Table10[Risk Points],0)</f>
        <v>0</v>
      </c>
      <c r="O1661">
        <f>_xlfn.XLOOKUP(FraudData[[#This Row],[device_trust_score]],DeviceRules[Device Min],DeviceRules[Risk Points],,-1)</f>
        <v>3</v>
      </c>
      <c r="P1661">
        <f>_xlfn.XLOOKUP(FraudData[[#This Row],[velocity_last_24h]],VelocityRules[Velocity Min],VelocityRules[Risk Points],,-1)</f>
        <v>0</v>
      </c>
      <c r="Q1661">
        <f>_xlfn.XLOOKUP(FraudData[[#This Row],[merchant_category]],MerchantRules[Merchant Category],MerchantRules[Risk Points],0)</f>
        <v>0</v>
      </c>
      <c r="R1661">
        <f>SUM(FraudData[[#This Row],[Amount Risk]:[Merchant Risk]])</f>
        <v>6</v>
      </c>
      <c r="S1661" t="str" cm="1">
        <f t="array" ref="S1661">_xlfn.IFS(FraudData[[#This Row],[Fraud Risk Score]]&gt;=8,"High Risk",FraudData[[#This Row],[Fraud Risk Score]]&gt;=6,"Medium Risk",TRUE,"Low Risk")</f>
        <v>Medium Risk</v>
      </c>
    </row>
    <row r="1662" spans="1:19">
      <c r="A1662">
        <v>1661</v>
      </c>
      <c r="B1662">
        <v>165.2</v>
      </c>
      <c r="C1662">
        <v>14</v>
      </c>
      <c r="D1662" t="s">
        <v>47</v>
      </c>
      <c r="E1662">
        <v>0</v>
      </c>
      <c r="F1662">
        <v>0</v>
      </c>
      <c r="G1662">
        <v>96</v>
      </c>
      <c r="H1662">
        <v>2</v>
      </c>
      <c r="I1662">
        <v>68</v>
      </c>
      <c r="J1662">
        <v>0</v>
      </c>
      <c r="K1662">
        <f>_xlfn.XLOOKUP(FraudData[[#This Row],[amount]],AmountRules[Amount Min],AmountRules[Risk Points],,-1)</f>
        <v>0</v>
      </c>
      <c r="L1662">
        <f>_xlfn.XLOOKUP(FraudData[[#This Row],[transaction_hour]],TimeRules[Hour Min],TimeRules[Risk Points],,-1)</f>
        <v>0</v>
      </c>
      <c r="M1662">
        <f>_xlfn.XLOOKUP(FraudData[[#This Row],[foreign_transaction]],ForeignRules[Foreign Transaction],ForeignRules[Risk Points],0)</f>
        <v>0</v>
      </c>
      <c r="N1662">
        <f>_xlfn.XLOOKUP(FraudData[[#This Row],[location_mismatch]],Table10[Location Mismatch],Table10[Risk Points],0)</f>
        <v>0</v>
      </c>
      <c r="O1662">
        <f>_xlfn.XLOOKUP(FraudData[[#This Row],[device_trust_score]],DeviceRules[Device Min],DeviceRules[Risk Points],,-1)</f>
        <v>0</v>
      </c>
      <c r="P1662">
        <f>_xlfn.XLOOKUP(FraudData[[#This Row],[velocity_last_24h]],VelocityRules[Velocity Min],VelocityRules[Risk Points],,-1)</f>
        <v>0</v>
      </c>
      <c r="Q1662">
        <f>_xlfn.XLOOKUP(FraudData[[#This Row],[merchant_category]],MerchantRules[Merchant Category],MerchantRules[Risk Points],0)</f>
        <v>0</v>
      </c>
      <c r="R1662">
        <f>SUM(FraudData[[#This Row],[Amount Risk]:[Merchant Risk]])</f>
        <v>0</v>
      </c>
      <c r="S1662" t="str" cm="1">
        <f t="array" ref="S1662">_xlfn.IFS(FraudData[[#This Row],[Fraud Risk Score]]&gt;=8,"High Risk",FraudData[[#This Row],[Fraud Risk Score]]&gt;=6,"Medium Risk",TRUE,"Low Risk")</f>
        <v>Low Risk</v>
      </c>
    </row>
    <row r="1663" spans="1:19">
      <c r="A1663">
        <v>1662</v>
      </c>
      <c r="B1663">
        <v>130.5</v>
      </c>
      <c r="C1663">
        <v>18</v>
      </c>
      <c r="D1663" t="s">
        <v>50</v>
      </c>
      <c r="E1663">
        <v>0</v>
      </c>
      <c r="F1663">
        <v>0</v>
      </c>
      <c r="G1663">
        <v>65</v>
      </c>
      <c r="H1663">
        <v>1</v>
      </c>
      <c r="I1663">
        <v>52</v>
      </c>
      <c r="J1663">
        <v>0</v>
      </c>
      <c r="K1663">
        <f>_xlfn.XLOOKUP(FraudData[[#This Row],[amount]],AmountRules[Amount Min],AmountRules[Risk Points],,-1)</f>
        <v>0</v>
      </c>
      <c r="L1663">
        <f>_xlfn.XLOOKUP(FraudData[[#This Row],[transaction_hour]],TimeRules[Hour Min],TimeRules[Risk Points],,-1)</f>
        <v>0</v>
      </c>
      <c r="M1663">
        <f>_xlfn.XLOOKUP(FraudData[[#This Row],[foreign_transaction]],ForeignRules[Foreign Transaction],ForeignRules[Risk Points],0)</f>
        <v>0</v>
      </c>
      <c r="N1663">
        <f>_xlfn.XLOOKUP(FraudData[[#This Row],[location_mismatch]],Table10[Location Mismatch],Table10[Risk Points],0)</f>
        <v>0</v>
      </c>
      <c r="O1663">
        <f>_xlfn.XLOOKUP(FraudData[[#This Row],[device_trust_score]],DeviceRules[Device Min],DeviceRules[Risk Points],,-1)</f>
        <v>1</v>
      </c>
      <c r="P1663">
        <f>_xlfn.XLOOKUP(FraudData[[#This Row],[velocity_last_24h]],VelocityRules[Velocity Min],VelocityRules[Risk Points],,-1)</f>
        <v>0</v>
      </c>
      <c r="Q1663">
        <f>_xlfn.XLOOKUP(FraudData[[#This Row],[merchant_category]],MerchantRules[Merchant Category],MerchantRules[Risk Points],0)</f>
        <v>0</v>
      </c>
      <c r="R1663">
        <f>SUM(FraudData[[#This Row],[Amount Risk]:[Merchant Risk]])</f>
        <v>1</v>
      </c>
      <c r="S1663" t="str" cm="1">
        <f t="array" ref="S1663">_xlfn.IFS(FraudData[[#This Row],[Fraud Risk Score]]&gt;=8,"High Risk",FraudData[[#This Row],[Fraud Risk Score]]&gt;=6,"Medium Risk",TRUE,"Low Risk")</f>
        <v>Low Risk</v>
      </c>
    </row>
    <row r="1664" spans="1:19">
      <c r="A1664">
        <v>1663</v>
      </c>
      <c r="B1664">
        <v>453.27</v>
      </c>
      <c r="C1664">
        <v>23</v>
      </c>
      <c r="D1664" t="s">
        <v>50</v>
      </c>
      <c r="E1664">
        <v>0</v>
      </c>
      <c r="F1664">
        <v>1</v>
      </c>
      <c r="G1664">
        <v>47</v>
      </c>
      <c r="H1664">
        <v>4</v>
      </c>
      <c r="I1664">
        <v>48</v>
      </c>
      <c r="J1664">
        <v>0</v>
      </c>
      <c r="K1664">
        <f>_xlfn.XLOOKUP(FraudData[[#This Row],[amount]],AmountRules[Amount Min],AmountRules[Risk Points],,-1)</f>
        <v>0</v>
      </c>
      <c r="L1664">
        <f>_xlfn.XLOOKUP(FraudData[[#This Row],[transaction_hour]],TimeRules[Hour Min],TimeRules[Risk Points],,-1)</f>
        <v>1</v>
      </c>
      <c r="M1664">
        <f>_xlfn.XLOOKUP(FraudData[[#This Row],[foreign_transaction]],ForeignRules[Foreign Transaction],ForeignRules[Risk Points],0)</f>
        <v>0</v>
      </c>
      <c r="N1664">
        <f>_xlfn.XLOOKUP(FraudData[[#This Row],[location_mismatch]],Table10[Location Mismatch],Table10[Risk Points],0)</f>
        <v>3</v>
      </c>
      <c r="O1664">
        <f>_xlfn.XLOOKUP(FraudData[[#This Row],[device_trust_score]],DeviceRules[Device Min],DeviceRules[Risk Points],,-1)</f>
        <v>2</v>
      </c>
      <c r="P1664">
        <f>_xlfn.XLOOKUP(FraudData[[#This Row],[velocity_last_24h]],VelocityRules[Velocity Min],VelocityRules[Risk Points],,-1)</f>
        <v>0</v>
      </c>
      <c r="Q1664">
        <f>_xlfn.XLOOKUP(FraudData[[#This Row],[merchant_category]],MerchantRules[Merchant Category],MerchantRules[Risk Points],0)</f>
        <v>0</v>
      </c>
      <c r="R1664">
        <f>SUM(FraudData[[#This Row],[Amount Risk]:[Merchant Risk]])</f>
        <v>6</v>
      </c>
      <c r="S1664" t="str" cm="1">
        <f t="array" ref="S1664">_xlfn.IFS(FraudData[[#This Row],[Fraud Risk Score]]&gt;=8,"High Risk",FraudData[[#This Row],[Fraud Risk Score]]&gt;=6,"Medium Risk",TRUE,"Low Risk")</f>
        <v>Medium Risk</v>
      </c>
    </row>
    <row r="1665" spans="1:19">
      <c r="A1665">
        <v>1664</v>
      </c>
      <c r="B1665">
        <v>123.68</v>
      </c>
      <c r="C1665">
        <v>19</v>
      </c>
      <c r="D1665" t="s">
        <v>49</v>
      </c>
      <c r="E1665">
        <v>0</v>
      </c>
      <c r="F1665">
        <v>0</v>
      </c>
      <c r="G1665">
        <v>56</v>
      </c>
      <c r="H1665">
        <v>2</v>
      </c>
      <c r="I1665">
        <v>28</v>
      </c>
      <c r="J1665">
        <v>0</v>
      </c>
      <c r="K1665">
        <f>_xlfn.XLOOKUP(FraudData[[#This Row],[amount]],AmountRules[Amount Min],AmountRules[Risk Points],,-1)</f>
        <v>0</v>
      </c>
      <c r="L1665">
        <f>_xlfn.XLOOKUP(FraudData[[#This Row],[transaction_hour]],TimeRules[Hour Min],TimeRules[Risk Points],,-1)</f>
        <v>0</v>
      </c>
      <c r="M1665">
        <f>_xlfn.XLOOKUP(FraudData[[#This Row],[foreign_transaction]],ForeignRules[Foreign Transaction],ForeignRules[Risk Points],0)</f>
        <v>0</v>
      </c>
      <c r="N1665">
        <f>_xlfn.XLOOKUP(FraudData[[#This Row],[location_mismatch]],Table10[Location Mismatch],Table10[Risk Points],0)</f>
        <v>0</v>
      </c>
      <c r="O1665">
        <f>_xlfn.XLOOKUP(FraudData[[#This Row],[device_trust_score]],DeviceRules[Device Min],DeviceRules[Risk Points],,-1)</f>
        <v>1</v>
      </c>
      <c r="P1665">
        <f>_xlfn.XLOOKUP(FraudData[[#This Row],[velocity_last_24h]],VelocityRules[Velocity Min],VelocityRules[Risk Points],,-1)</f>
        <v>0</v>
      </c>
      <c r="Q1665">
        <f>_xlfn.XLOOKUP(FraudData[[#This Row],[merchant_category]],MerchantRules[Merchant Category],MerchantRules[Risk Points],0)</f>
        <v>1</v>
      </c>
      <c r="R1665">
        <f>SUM(FraudData[[#This Row],[Amount Risk]:[Merchant Risk]])</f>
        <v>2</v>
      </c>
      <c r="S1665" t="str" cm="1">
        <f t="array" ref="S1665">_xlfn.IFS(FraudData[[#This Row],[Fraud Risk Score]]&gt;=8,"High Risk",FraudData[[#This Row],[Fraud Risk Score]]&gt;=6,"Medium Risk",TRUE,"Low Risk")</f>
        <v>Low Risk</v>
      </c>
    </row>
    <row r="1666" spans="1:19">
      <c r="A1666">
        <v>1665</v>
      </c>
      <c r="B1666">
        <v>872.69</v>
      </c>
      <c r="C1666">
        <v>13</v>
      </c>
      <c r="D1666" t="s">
        <v>49</v>
      </c>
      <c r="E1666">
        <v>0</v>
      </c>
      <c r="F1666">
        <v>0</v>
      </c>
      <c r="G1666">
        <v>31</v>
      </c>
      <c r="H1666">
        <v>2</v>
      </c>
      <c r="I1666">
        <v>58</v>
      </c>
      <c r="J1666">
        <v>0</v>
      </c>
      <c r="K1666">
        <f>_xlfn.XLOOKUP(FraudData[[#This Row],[amount]],AmountRules[Amount Min],AmountRules[Risk Points],,-1)</f>
        <v>1</v>
      </c>
      <c r="L1666">
        <f>_xlfn.XLOOKUP(FraudData[[#This Row],[transaction_hour]],TimeRules[Hour Min],TimeRules[Risk Points],,-1)</f>
        <v>0</v>
      </c>
      <c r="M1666">
        <f>_xlfn.XLOOKUP(FraudData[[#This Row],[foreign_transaction]],ForeignRules[Foreign Transaction],ForeignRules[Risk Points],0)</f>
        <v>0</v>
      </c>
      <c r="N1666">
        <f>_xlfn.XLOOKUP(FraudData[[#This Row],[location_mismatch]],Table10[Location Mismatch],Table10[Risk Points],0)</f>
        <v>0</v>
      </c>
      <c r="O1666">
        <f>_xlfn.XLOOKUP(FraudData[[#This Row],[device_trust_score]],DeviceRules[Device Min],DeviceRules[Risk Points],,-1)</f>
        <v>2</v>
      </c>
      <c r="P1666">
        <f>_xlfn.XLOOKUP(FraudData[[#This Row],[velocity_last_24h]],VelocityRules[Velocity Min],VelocityRules[Risk Points],,-1)</f>
        <v>0</v>
      </c>
      <c r="Q1666">
        <f>_xlfn.XLOOKUP(FraudData[[#This Row],[merchant_category]],MerchantRules[Merchant Category],MerchantRules[Risk Points],0)</f>
        <v>1</v>
      </c>
      <c r="R1666">
        <f>SUM(FraudData[[#This Row],[Amount Risk]:[Merchant Risk]])</f>
        <v>4</v>
      </c>
      <c r="S1666" t="str" cm="1">
        <f t="array" ref="S1666">_xlfn.IFS(FraudData[[#This Row],[Fraud Risk Score]]&gt;=8,"High Risk",FraudData[[#This Row],[Fraud Risk Score]]&gt;=6,"Medium Risk",TRUE,"Low Risk")</f>
        <v>Low Risk</v>
      </c>
    </row>
    <row r="1667" spans="1:19">
      <c r="A1667">
        <v>1666</v>
      </c>
      <c r="B1667">
        <v>343.2</v>
      </c>
      <c r="C1667">
        <v>7</v>
      </c>
      <c r="D1667" t="s">
        <v>46</v>
      </c>
      <c r="E1667">
        <v>0</v>
      </c>
      <c r="F1667">
        <v>0</v>
      </c>
      <c r="G1667">
        <v>99</v>
      </c>
      <c r="H1667">
        <v>4</v>
      </c>
      <c r="I1667">
        <v>28</v>
      </c>
      <c r="J1667">
        <v>0</v>
      </c>
      <c r="K1667">
        <f>_xlfn.XLOOKUP(FraudData[[#This Row],[amount]],AmountRules[Amount Min],AmountRules[Risk Points],,-1)</f>
        <v>0</v>
      </c>
      <c r="L1667">
        <f>_xlfn.XLOOKUP(FraudData[[#This Row],[transaction_hour]],TimeRules[Hour Min],TimeRules[Risk Points],,-1)</f>
        <v>0</v>
      </c>
      <c r="M1667">
        <f>_xlfn.XLOOKUP(FraudData[[#This Row],[foreign_transaction]],ForeignRules[Foreign Transaction],ForeignRules[Risk Points],0)</f>
        <v>0</v>
      </c>
      <c r="N1667">
        <f>_xlfn.XLOOKUP(FraudData[[#This Row],[location_mismatch]],Table10[Location Mismatch],Table10[Risk Points],0)</f>
        <v>0</v>
      </c>
      <c r="O1667">
        <f>_xlfn.XLOOKUP(FraudData[[#This Row],[device_trust_score]],DeviceRules[Device Min],DeviceRules[Risk Points],,-1)</f>
        <v>0</v>
      </c>
      <c r="P1667">
        <f>_xlfn.XLOOKUP(FraudData[[#This Row],[velocity_last_24h]],VelocityRules[Velocity Min],VelocityRules[Risk Points],,-1)</f>
        <v>0</v>
      </c>
      <c r="Q1667">
        <f>_xlfn.XLOOKUP(FraudData[[#This Row],[merchant_category]],MerchantRules[Merchant Category],MerchantRules[Risk Points],0)</f>
        <v>0</v>
      </c>
      <c r="R1667">
        <f>SUM(FraudData[[#This Row],[Amount Risk]:[Merchant Risk]])</f>
        <v>0</v>
      </c>
      <c r="S1667" t="str" cm="1">
        <f t="array" ref="S1667">_xlfn.IFS(FraudData[[#This Row],[Fraud Risk Score]]&gt;=8,"High Risk",FraudData[[#This Row],[Fraud Risk Score]]&gt;=6,"Medium Risk",TRUE,"Low Risk")</f>
        <v>Low Risk</v>
      </c>
    </row>
    <row r="1668" spans="1:19">
      <c r="A1668">
        <v>1667</v>
      </c>
      <c r="B1668">
        <v>42.09</v>
      </c>
      <c r="C1668">
        <v>4</v>
      </c>
      <c r="D1668" t="s">
        <v>48</v>
      </c>
      <c r="E1668">
        <v>0</v>
      </c>
      <c r="F1668">
        <v>0</v>
      </c>
      <c r="G1668">
        <v>79</v>
      </c>
      <c r="H1668">
        <v>1</v>
      </c>
      <c r="I1668">
        <v>18</v>
      </c>
      <c r="J1668">
        <v>0</v>
      </c>
      <c r="K1668">
        <f>_xlfn.XLOOKUP(FraudData[[#This Row],[amount]],AmountRules[Amount Min],AmountRules[Risk Points],,-1)</f>
        <v>0</v>
      </c>
      <c r="L1668">
        <f>_xlfn.XLOOKUP(FraudData[[#This Row],[transaction_hour]],TimeRules[Hour Min],TimeRules[Risk Points],,-1)</f>
        <v>0</v>
      </c>
      <c r="M1668">
        <f>_xlfn.XLOOKUP(FraudData[[#This Row],[foreign_transaction]],ForeignRules[Foreign Transaction],ForeignRules[Risk Points],0)</f>
        <v>0</v>
      </c>
      <c r="N1668">
        <f>_xlfn.XLOOKUP(FraudData[[#This Row],[location_mismatch]],Table10[Location Mismatch],Table10[Risk Points],0)</f>
        <v>0</v>
      </c>
      <c r="O1668">
        <f>_xlfn.XLOOKUP(FraudData[[#This Row],[device_trust_score]],DeviceRules[Device Min],DeviceRules[Risk Points],,-1)</f>
        <v>0</v>
      </c>
      <c r="P1668">
        <f>_xlfn.XLOOKUP(FraudData[[#This Row],[velocity_last_24h]],VelocityRules[Velocity Min],VelocityRules[Risk Points],,-1)</f>
        <v>0</v>
      </c>
      <c r="Q1668">
        <f>_xlfn.XLOOKUP(FraudData[[#This Row],[merchant_category]],MerchantRules[Merchant Category],MerchantRules[Risk Points],0)</f>
        <v>0</v>
      </c>
      <c r="R1668">
        <f>SUM(FraudData[[#This Row],[Amount Risk]:[Merchant Risk]])</f>
        <v>0</v>
      </c>
      <c r="S1668" t="str" cm="1">
        <f t="array" ref="S1668">_xlfn.IFS(FraudData[[#This Row],[Fraud Risk Score]]&gt;=8,"High Risk",FraudData[[#This Row],[Fraud Risk Score]]&gt;=6,"Medium Risk",TRUE,"Low Risk")</f>
        <v>Low Risk</v>
      </c>
    </row>
    <row r="1669" spans="1:19">
      <c r="A1669">
        <v>1668</v>
      </c>
      <c r="B1669">
        <v>480.2</v>
      </c>
      <c r="C1669">
        <v>18</v>
      </c>
      <c r="D1669" t="s">
        <v>50</v>
      </c>
      <c r="E1669">
        <v>0</v>
      </c>
      <c r="F1669">
        <v>0</v>
      </c>
      <c r="G1669">
        <v>96</v>
      </c>
      <c r="H1669">
        <v>3</v>
      </c>
      <c r="I1669">
        <v>47</v>
      </c>
      <c r="J1669">
        <v>0</v>
      </c>
      <c r="K1669">
        <f>_xlfn.XLOOKUP(FraudData[[#This Row],[amount]],AmountRules[Amount Min],AmountRules[Risk Points],,-1)</f>
        <v>0</v>
      </c>
      <c r="L1669">
        <f>_xlfn.XLOOKUP(FraudData[[#This Row],[transaction_hour]],TimeRules[Hour Min],TimeRules[Risk Points],,-1)</f>
        <v>0</v>
      </c>
      <c r="M1669">
        <f>_xlfn.XLOOKUP(FraudData[[#This Row],[foreign_transaction]],ForeignRules[Foreign Transaction],ForeignRules[Risk Points],0)</f>
        <v>0</v>
      </c>
      <c r="N1669">
        <f>_xlfn.XLOOKUP(FraudData[[#This Row],[location_mismatch]],Table10[Location Mismatch],Table10[Risk Points],0)</f>
        <v>0</v>
      </c>
      <c r="O1669">
        <f>_xlfn.XLOOKUP(FraudData[[#This Row],[device_trust_score]],DeviceRules[Device Min],DeviceRules[Risk Points],,-1)</f>
        <v>0</v>
      </c>
      <c r="P1669">
        <f>_xlfn.XLOOKUP(FraudData[[#This Row],[velocity_last_24h]],VelocityRules[Velocity Min],VelocityRules[Risk Points],,-1)</f>
        <v>0</v>
      </c>
      <c r="Q1669">
        <f>_xlfn.XLOOKUP(FraudData[[#This Row],[merchant_category]],MerchantRules[Merchant Category],MerchantRules[Risk Points],0)</f>
        <v>0</v>
      </c>
      <c r="R1669">
        <f>SUM(FraudData[[#This Row],[Amount Risk]:[Merchant Risk]])</f>
        <v>0</v>
      </c>
      <c r="S1669" t="str" cm="1">
        <f t="array" ref="S1669">_xlfn.IFS(FraudData[[#This Row],[Fraud Risk Score]]&gt;=8,"High Risk",FraudData[[#This Row],[Fraud Risk Score]]&gt;=6,"Medium Risk",TRUE,"Low Risk")</f>
        <v>Low Risk</v>
      </c>
    </row>
    <row r="1670" spans="1:19">
      <c r="A1670">
        <v>1669</v>
      </c>
      <c r="B1670">
        <v>22.27</v>
      </c>
      <c r="C1670">
        <v>3</v>
      </c>
      <c r="D1670" t="s">
        <v>49</v>
      </c>
      <c r="E1670">
        <v>0</v>
      </c>
      <c r="F1670">
        <v>1</v>
      </c>
      <c r="G1670">
        <v>67</v>
      </c>
      <c r="H1670">
        <v>2</v>
      </c>
      <c r="I1670">
        <v>47</v>
      </c>
      <c r="J1670">
        <v>0</v>
      </c>
      <c r="K1670">
        <f>_xlfn.XLOOKUP(FraudData[[#This Row],[amount]],AmountRules[Amount Min],AmountRules[Risk Points],,-1)</f>
        <v>0</v>
      </c>
      <c r="L1670">
        <f>_xlfn.XLOOKUP(FraudData[[#This Row],[transaction_hour]],TimeRules[Hour Min],TimeRules[Risk Points],,-1)</f>
        <v>3</v>
      </c>
      <c r="M1670">
        <f>_xlfn.XLOOKUP(FraudData[[#This Row],[foreign_transaction]],ForeignRules[Foreign Transaction],ForeignRules[Risk Points],0)</f>
        <v>0</v>
      </c>
      <c r="N1670">
        <f>_xlfn.XLOOKUP(FraudData[[#This Row],[location_mismatch]],Table10[Location Mismatch],Table10[Risk Points],0)</f>
        <v>3</v>
      </c>
      <c r="O1670">
        <f>_xlfn.XLOOKUP(FraudData[[#This Row],[device_trust_score]],DeviceRules[Device Min],DeviceRules[Risk Points],,-1)</f>
        <v>1</v>
      </c>
      <c r="P1670">
        <f>_xlfn.XLOOKUP(FraudData[[#This Row],[velocity_last_24h]],VelocityRules[Velocity Min],VelocityRules[Risk Points],,-1)</f>
        <v>0</v>
      </c>
      <c r="Q1670">
        <f>_xlfn.XLOOKUP(FraudData[[#This Row],[merchant_category]],MerchantRules[Merchant Category],MerchantRules[Risk Points],0)</f>
        <v>1</v>
      </c>
      <c r="R1670">
        <f>SUM(FraudData[[#This Row],[Amount Risk]:[Merchant Risk]])</f>
        <v>8</v>
      </c>
      <c r="S1670" t="str" cm="1">
        <f t="array" ref="S1670">_xlfn.IFS(FraudData[[#This Row],[Fraud Risk Score]]&gt;=8,"High Risk",FraudData[[#This Row],[Fraud Risk Score]]&gt;=6,"Medium Risk",TRUE,"Low Risk")</f>
        <v>High Risk</v>
      </c>
    </row>
    <row r="1671" spans="1:19">
      <c r="A1671">
        <v>1670</v>
      </c>
      <c r="B1671">
        <v>306.13</v>
      </c>
      <c r="C1671">
        <v>13</v>
      </c>
      <c r="D1671" t="s">
        <v>48</v>
      </c>
      <c r="E1671">
        <v>0</v>
      </c>
      <c r="F1671">
        <v>0</v>
      </c>
      <c r="G1671">
        <v>38</v>
      </c>
      <c r="H1671">
        <v>0</v>
      </c>
      <c r="I1671">
        <v>50</v>
      </c>
      <c r="J1671">
        <v>0</v>
      </c>
      <c r="K1671">
        <f>_xlfn.XLOOKUP(FraudData[[#This Row],[amount]],AmountRules[Amount Min],AmountRules[Risk Points],,-1)</f>
        <v>0</v>
      </c>
      <c r="L1671">
        <f>_xlfn.XLOOKUP(FraudData[[#This Row],[transaction_hour]],TimeRules[Hour Min],TimeRules[Risk Points],,-1)</f>
        <v>0</v>
      </c>
      <c r="M1671">
        <f>_xlfn.XLOOKUP(FraudData[[#This Row],[foreign_transaction]],ForeignRules[Foreign Transaction],ForeignRules[Risk Points],0)</f>
        <v>0</v>
      </c>
      <c r="N1671">
        <f>_xlfn.XLOOKUP(FraudData[[#This Row],[location_mismatch]],Table10[Location Mismatch],Table10[Risk Points],0)</f>
        <v>0</v>
      </c>
      <c r="O1671">
        <f>_xlfn.XLOOKUP(FraudData[[#This Row],[device_trust_score]],DeviceRules[Device Min],DeviceRules[Risk Points],,-1)</f>
        <v>2</v>
      </c>
      <c r="P1671">
        <f>_xlfn.XLOOKUP(FraudData[[#This Row],[velocity_last_24h]],VelocityRules[Velocity Min],VelocityRules[Risk Points],,-1)</f>
        <v>0</v>
      </c>
      <c r="Q1671">
        <f>_xlfn.XLOOKUP(FraudData[[#This Row],[merchant_category]],MerchantRules[Merchant Category],MerchantRules[Risk Points],0)</f>
        <v>0</v>
      </c>
      <c r="R1671">
        <f>SUM(FraudData[[#This Row],[Amount Risk]:[Merchant Risk]])</f>
        <v>2</v>
      </c>
      <c r="S1671" t="str" cm="1">
        <f t="array" ref="S1671">_xlfn.IFS(FraudData[[#This Row],[Fraud Risk Score]]&gt;=8,"High Risk",FraudData[[#This Row],[Fraud Risk Score]]&gt;=6,"Medium Risk",TRUE,"Low Risk")</f>
        <v>Low Risk</v>
      </c>
    </row>
    <row r="1672" spans="1:19">
      <c r="A1672">
        <v>1671</v>
      </c>
      <c r="B1672">
        <v>86.23</v>
      </c>
      <c r="C1672">
        <v>15</v>
      </c>
      <c r="D1672" t="s">
        <v>47</v>
      </c>
      <c r="E1672">
        <v>0</v>
      </c>
      <c r="F1672">
        <v>0</v>
      </c>
      <c r="G1672">
        <v>38</v>
      </c>
      <c r="H1672">
        <v>1</v>
      </c>
      <c r="I1672">
        <v>29</v>
      </c>
      <c r="J1672">
        <v>0</v>
      </c>
      <c r="K1672">
        <f>_xlfn.XLOOKUP(FraudData[[#This Row],[amount]],AmountRules[Amount Min],AmountRules[Risk Points],,-1)</f>
        <v>0</v>
      </c>
      <c r="L1672">
        <f>_xlfn.XLOOKUP(FraudData[[#This Row],[transaction_hour]],TimeRules[Hour Min],TimeRules[Risk Points],,-1)</f>
        <v>0</v>
      </c>
      <c r="M1672">
        <f>_xlfn.XLOOKUP(FraudData[[#This Row],[foreign_transaction]],ForeignRules[Foreign Transaction],ForeignRules[Risk Points],0)</f>
        <v>0</v>
      </c>
      <c r="N1672">
        <f>_xlfn.XLOOKUP(FraudData[[#This Row],[location_mismatch]],Table10[Location Mismatch],Table10[Risk Points],0)</f>
        <v>0</v>
      </c>
      <c r="O1672">
        <f>_xlfn.XLOOKUP(FraudData[[#This Row],[device_trust_score]],DeviceRules[Device Min],DeviceRules[Risk Points],,-1)</f>
        <v>2</v>
      </c>
      <c r="P1672">
        <f>_xlfn.XLOOKUP(FraudData[[#This Row],[velocity_last_24h]],VelocityRules[Velocity Min],VelocityRules[Risk Points],,-1)</f>
        <v>0</v>
      </c>
      <c r="Q1672">
        <f>_xlfn.XLOOKUP(FraudData[[#This Row],[merchant_category]],MerchantRules[Merchant Category],MerchantRules[Risk Points],0)</f>
        <v>0</v>
      </c>
      <c r="R1672">
        <f>SUM(FraudData[[#This Row],[Amount Risk]:[Merchant Risk]])</f>
        <v>2</v>
      </c>
      <c r="S1672" t="str" cm="1">
        <f t="array" ref="S1672">_xlfn.IFS(FraudData[[#This Row],[Fraud Risk Score]]&gt;=8,"High Risk",FraudData[[#This Row],[Fraud Risk Score]]&gt;=6,"Medium Risk",TRUE,"Low Risk")</f>
        <v>Low Risk</v>
      </c>
    </row>
    <row r="1673" spans="1:19">
      <c r="A1673">
        <v>1672</v>
      </c>
      <c r="B1673">
        <v>378.63</v>
      </c>
      <c r="C1673">
        <v>19</v>
      </c>
      <c r="D1673" t="s">
        <v>48</v>
      </c>
      <c r="E1673">
        <v>0</v>
      </c>
      <c r="F1673">
        <v>0</v>
      </c>
      <c r="G1673">
        <v>65</v>
      </c>
      <c r="H1673">
        <v>3</v>
      </c>
      <c r="I1673">
        <v>27</v>
      </c>
      <c r="J1673">
        <v>0</v>
      </c>
      <c r="K1673">
        <f>_xlfn.XLOOKUP(FraudData[[#This Row],[amount]],AmountRules[Amount Min],AmountRules[Risk Points],,-1)</f>
        <v>0</v>
      </c>
      <c r="L1673">
        <f>_xlfn.XLOOKUP(FraudData[[#This Row],[transaction_hour]],TimeRules[Hour Min],TimeRules[Risk Points],,-1)</f>
        <v>0</v>
      </c>
      <c r="M1673">
        <f>_xlfn.XLOOKUP(FraudData[[#This Row],[foreign_transaction]],ForeignRules[Foreign Transaction],ForeignRules[Risk Points],0)</f>
        <v>0</v>
      </c>
      <c r="N1673">
        <f>_xlfn.XLOOKUP(FraudData[[#This Row],[location_mismatch]],Table10[Location Mismatch],Table10[Risk Points],0)</f>
        <v>0</v>
      </c>
      <c r="O1673">
        <f>_xlfn.XLOOKUP(FraudData[[#This Row],[device_trust_score]],DeviceRules[Device Min],DeviceRules[Risk Points],,-1)</f>
        <v>1</v>
      </c>
      <c r="P1673">
        <f>_xlfn.XLOOKUP(FraudData[[#This Row],[velocity_last_24h]],VelocityRules[Velocity Min],VelocityRules[Risk Points],,-1)</f>
        <v>0</v>
      </c>
      <c r="Q1673">
        <f>_xlfn.XLOOKUP(FraudData[[#This Row],[merchant_category]],MerchantRules[Merchant Category],MerchantRules[Risk Points],0)</f>
        <v>0</v>
      </c>
      <c r="R1673">
        <f>SUM(FraudData[[#This Row],[Amount Risk]:[Merchant Risk]])</f>
        <v>1</v>
      </c>
      <c r="S1673" t="str" cm="1">
        <f t="array" ref="S1673">_xlfn.IFS(FraudData[[#This Row],[Fraud Risk Score]]&gt;=8,"High Risk",FraudData[[#This Row],[Fraud Risk Score]]&gt;=6,"Medium Risk",TRUE,"Low Risk")</f>
        <v>Low Risk</v>
      </c>
    </row>
    <row r="1674" spans="1:19">
      <c r="A1674">
        <v>1673</v>
      </c>
      <c r="B1674">
        <v>364.57</v>
      </c>
      <c r="C1674">
        <v>23</v>
      </c>
      <c r="D1674" t="s">
        <v>50</v>
      </c>
      <c r="E1674">
        <v>0</v>
      </c>
      <c r="F1674">
        <v>0</v>
      </c>
      <c r="G1674">
        <v>38</v>
      </c>
      <c r="H1674">
        <v>2</v>
      </c>
      <c r="I1674">
        <v>61</v>
      </c>
      <c r="J1674">
        <v>0</v>
      </c>
      <c r="K1674">
        <f>_xlfn.XLOOKUP(FraudData[[#This Row],[amount]],AmountRules[Amount Min],AmountRules[Risk Points],,-1)</f>
        <v>0</v>
      </c>
      <c r="L1674">
        <f>_xlfn.XLOOKUP(FraudData[[#This Row],[transaction_hour]],TimeRules[Hour Min],TimeRules[Risk Points],,-1)</f>
        <v>1</v>
      </c>
      <c r="M1674">
        <f>_xlfn.XLOOKUP(FraudData[[#This Row],[foreign_transaction]],ForeignRules[Foreign Transaction],ForeignRules[Risk Points],0)</f>
        <v>0</v>
      </c>
      <c r="N1674">
        <f>_xlfn.XLOOKUP(FraudData[[#This Row],[location_mismatch]],Table10[Location Mismatch],Table10[Risk Points],0)</f>
        <v>0</v>
      </c>
      <c r="O1674">
        <f>_xlfn.XLOOKUP(FraudData[[#This Row],[device_trust_score]],DeviceRules[Device Min],DeviceRules[Risk Points],,-1)</f>
        <v>2</v>
      </c>
      <c r="P1674">
        <f>_xlfn.XLOOKUP(FraudData[[#This Row],[velocity_last_24h]],VelocityRules[Velocity Min],VelocityRules[Risk Points],,-1)</f>
        <v>0</v>
      </c>
      <c r="Q1674">
        <f>_xlfn.XLOOKUP(FraudData[[#This Row],[merchant_category]],MerchantRules[Merchant Category],MerchantRules[Risk Points],0)</f>
        <v>0</v>
      </c>
      <c r="R1674">
        <f>SUM(FraudData[[#This Row],[Amount Risk]:[Merchant Risk]])</f>
        <v>3</v>
      </c>
      <c r="S1674" t="str" cm="1">
        <f t="array" ref="S1674">_xlfn.IFS(FraudData[[#This Row],[Fraud Risk Score]]&gt;=8,"High Risk",FraudData[[#This Row],[Fraud Risk Score]]&gt;=6,"Medium Risk",TRUE,"Low Risk")</f>
        <v>Low Risk</v>
      </c>
    </row>
    <row r="1675" spans="1:19">
      <c r="A1675">
        <v>1674</v>
      </c>
      <c r="B1675">
        <v>295.11</v>
      </c>
      <c r="C1675">
        <v>5</v>
      </c>
      <c r="D1675" t="s">
        <v>46</v>
      </c>
      <c r="E1675">
        <v>0</v>
      </c>
      <c r="F1675">
        <v>0</v>
      </c>
      <c r="G1675">
        <v>52</v>
      </c>
      <c r="H1675">
        <v>3</v>
      </c>
      <c r="I1675">
        <v>63</v>
      </c>
      <c r="J1675">
        <v>0</v>
      </c>
      <c r="K1675">
        <f>_xlfn.XLOOKUP(FraudData[[#This Row],[amount]],AmountRules[Amount Min],AmountRules[Risk Points],,-1)</f>
        <v>0</v>
      </c>
      <c r="L1675">
        <f>_xlfn.XLOOKUP(FraudData[[#This Row],[transaction_hour]],TimeRules[Hour Min],TimeRules[Risk Points],,-1)</f>
        <v>0</v>
      </c>
      <c r="M1675">
        <f>_xlfn.XLOOKUP(FraudData[[#This Row],[foreign_transaction]],ForeignRules[Foreign Transaction],ForeignRules[Risk Points],0)</f>
        <v>0</v>
      </c>
      <c r="N1675">
        <f>_xlfn.XLOOKUP(FraudData[[#This Row],[location_mismatch]],Table10[Location Mismatch],Table10[Risk Points],0)</f>
        <v>0</v>
      </c>
      <c r="O1675">
        <f>_xlfn.XLOOKUP(FraudData[[#This Row],[device_trust_score]],DeviceRules[Device Min],DeviceRules[Risk Points],,-1)</f>
        <v>1</v>
      </c>
      <c r="P1675">
        <f>_xlfn.XLOOKUP(FraudData[[#This Row],[velocity_last_24h]],VelocityRules[Velocity Min],VelocityRules[Risk Points],,-1)</f>
        <v>0</v>
      </c>
      <c r="Q1675">
        <f>_xlfn.XLOOKUP(FraudData[[#This Row],[merchant_category]],MerchantRules[Merchant Category],MerchantRules[Risk Points],0)</f>
        <v>0</v>
      </c>
      <c r="R1675">
        <f>SUM(FraudData[[#This Row],[Amount Risk]:[Merchant Risk]])</f>
        <v>1</v>
      </c>
      <c r="S1675" t="str" cm="1">
        <f t="array" ref="S1675">_xlfn.IFS(FraudData[[#This Row],[Fraud Risk Score]]&gt;=8,"High Risk",FraudData[[#This Row],[Fraud Risk Score]]&gt;=6,"Medium Risk",TRUE,"Low Risk")</f>
        <v>Low Risk</v>
      </c>
    </row>
    <row r="1676" spans="1:19">
      <c r="A1676">
        <v>1675</v>
      </c>
      <c r="B1676">
        <v>280.94</v>
      </c>
      <c r="C1676">
        <v>22</v>
      </c>
      <c r="D1676" t="s">
        <v>50</v>
      </c>
      <c r="E1676">
        <v>0</v>
      </c>
      <c r="F1676">
        <v>1</v>
      </c>
      <c r="G1676">
        <v>54</v>
      </c>
      <c r="H1676">
        <v>4</v>
      </c>
      <c r="I1676">
        <v>60</v>
      </c>
      <c r="J1676">
        <v>0</v>
      </c>
      <c r="K1676">
        <f>_xlfn.XLOOKUP(FraudData[[#This Row],[amount]],AmountRules[Amount Min],AmountRules[Risk Points],,-1)</f>
        <v>0</v>
      </c>
      <c r="L1676">
        <f>_xlfn.XLOOKUP(FraudData[[#This Row],[transaction_hour]],TimeRules[Hour Min],TimeRules[Risk Points],,-1)</f>
        <v>0</v>
      </c>
      <c r="M1676">
        <f>_xlfn.XLOOKUP(FraudData[[#This Row],[foreign_transaction]],ForeignRules[Foreign Transaction],ForeignRules[Risk Points],0)</f>
        <v>0</v>
      </c>
      <c r="N1676">
        <f>_xlfn.XLOOKUP(FraudData[[#This Row],[location_mismatch]],Table10[Location Mismatch],Table10[Risk Points],0)</f>
        <v>3</v>
      </c>
      <c r="O1676">
        <f>_xlfn.XLOOKUP(FraudData[[#This Row],[device_trust_score]],DeviceRules[Device Min],DeviceRules[Risk Points],,-1)</f>
        <v>1</v>
      </c>
      <c r="P1676">
        <f>_xlfn.XLOOKUP(FraudData[[#This Row],[velocity_last_24h]],VelocityRules[Velocity Min],VelocityRules[Risk Points],,-1)</f>
        <v>0</v>
      </c>
      <c r="Q1676">
        <f>_xlfn.XLOOKUP(FraudData[[#This Row],[merchant_category]],MerchantRules[Merchant Category],MerchantRules[Risk Points],0)</f>
        <v>0</v>
      </c>
      <c r="R1676">
        <f>SUM(FraudData[[#This Row],[Amount Risk]:[Merchant Risk]])</f>
        <v>4</v>
      </c>
      <c r="S1676" t="str" cm="1">
        <f t="array" ref="S1676">_xlfn.IFS(FraudData[[#This Row],[Fraud Risk Score]]&gt;=8,"High Risk",FraudData[[#This Row],[Fraud Risk Score]]&gt;=6,"Medium Risk",TRUE,"Low Risk")</f>
        <v>Low Risk</v>
      </c>
    </row>
    <row r="1677" spans="1:19">
      <c r="A1677">
        <v>1676</v>
      </c>
      <c r="B1677">
        <v>65.41</v>
      </c>
      <c r="C1677">
        <v>5</v>
      </c>
      <c r="D1677" t="s">
        <v>49</v>
      </c>
      <c r="E1677">
        <v>0</v>
      </c>
      <c r="F1677">
        <v>0</v>
      </c>
      <c r="G1677">
        <v>78</v>
      </c>
      <c r="H1677">
        <v>1</v>
      </c>
      <c r="I1677">
        <v>21</v>
      </c>
      <c r="J1677">
        <v>0</v>
      </c>
      <c r="K1677">
        <f>_xlfn.XLOOKUP(FraudData[[#This Row],[amount]],AmountRules[Amount Min],AmountRules[Risk Points],,-1)</f>
        <v>0</v>
      </c>
      <c r="L1677">
        <f>_xlfn.XLOOKUP(FraudData[[#This Row],[transaction_hour]],TimeRules[Hour Min],TimeRules[Risk Points],,-1)</f>
        <v>0</v>
      </c>
      <c r="M1677">
        <f>_xlfn.XLOOKUP(FraudData[[#This Row],[foreign_transaction]],ForeignRules[Foreign Transaction],ForeignRules[Risk Points],0)</f>
        <v>0</v>
      </c>
      <c r="N1677">
        <f>_xlfn.XLOOKUP(FraudData[[#This Row],[location_mismatch]],Table10[Location Mismatch],Table10[Risk Points],0)</f>
        <v>0</v>
      </c>
      <c r="O1677">
        <f>_xlfn.XLOOKUP(FraudData[[#This Row],[device_trust_score]],DeviceRules[Device Min],DeviceRules[Risk Points],,-1)</f>
        <v>0</v>
      </c>
      <c r="P1677">
        <f>_xlfn.XLOOKUP(FraudData[[#This Row],[velocity_last_24h]],VelocityRules[Velocity Min],VelocityRules[Risk Points],,-1)</f>
        <v>0</v>
      </c>
      <c r="Q1677">
        <f>_xlfn.XLOOKUP(FraudData[[#This Row],[merchant_category]],MerchantRules[Merchant Category],MerchantRules[Risk Points],0)</f>
        <v>1</v>
      </c>
      <c r="R1677">
        <f>SUM(FraudData[[#This Row],[Amount Risk]:[Merchant Risk]])</f>
        <v>1</v>
      </c>
      <c r="S1677" t="str" cm="1">
        <f t="array" ref="S1677">_xlfn.IFS(FraudData[[#This Row],[Fraud Risk Score]]&gt;=8,"High Risk",FraudData[[#This Row],[Fraud Risk Score]]&gt;=6,"Medium Risk",TRUE,"Low Risk")</f>
        <v>Low Risk</v>
      </c>
    </row>
    <row r="1678" spans="1:19">
      <c r="A1678">
        <v>1677</v>
      </c>
      <c r="B1678">
        <v>15.19</v>
      </c>
      <c r="C1678">
        <v>2</v>
      </c>
      <c r="D1678" t="s">
        <v>49</v>
      </c>
      <c r="E1678">
        <v>0</v>
      </c>
      <c r="F1678">
        <v>0</v>
      </c>
      <c r="G1678">
        <v>83</v>
      </c>
      <c r="H1678">
        <v>5</v>
      </c>
      <c r="I1678">
        <v>59</v>
      </c>
      <c r="J1678">
        <v>0</v>
      </c>
      <c r="K1678">
        <f>_xlfn.XLOOKUP(FraudData[[#This Row],[amount]],AmountRules[Amount Min],AmountRules[Risk Points],,-1)</f>
        <v>0</v>
      </c>
      <c r="L1678">
        <f>_xlfn.XLOOKUP(FraudData[[#This Row],[transaction_hour]],TimeRules[Hour Min],TimeRules[Risk Points],,-1)</f>
        <v>3</v>
      </c>
      <c r="M1678">
        <f>_xlfn.XLOOKUP(FraudData[[#This Row],[foreign_transaction]],ForeignRules[Foreign Transaction],ForeignRules[Risk Points],0)</f>
        <v>0</v>
      </c>
      <c r="N1678">
        <f>_xlfn.XLOOKUP(FraudData[[#This Row],[location_mismatch]],Table10[Location Mismatch],Table10[Risk Points],0)</f>
        <v>0</v>
      </c>
      <c r="O1678">
        <f>_xlfn.XLOOKUP(FraudData[[#This Row],[device_trust_score]],DeviceRules[Device Min],DeviceRules[Risk Points],,-1)</f>
        <v>0</v>
      </c>
      <c r="P1678">
        <f>_xlfn.XLOOKUP(FraudData[[#This Row],[velocity_last_24h]],VelocityRules[Velocity Min],VelocityRules[Risk Points],,-1)</f>
        <v>3</v>
      </c>
      <c r="Q1678">
        <f>_xlfn.XLOOKUP(FraudData[[#This Row],[merchant_category]],MerchantRules[Merchant Category],MerchantRules[Risk Points],0)</f>
        <v>1</v>
      </c>
      <c r="R1678">
        <f>SUM(FraudData[[#This Row],[Amount Risk]:[Merchant Risk]])</f>
        <v>7</v>
      </c>
      <c r="S1678" t="str" cm="1">
        <f t="array" ref="S1678">_xlfn.IFS(FraudData[[#This Row],[Fraud Risk Score]]&gt;=8,"High Risk",FraudData[[#This Row],[Fraud Risk Score]]&gt;=6,"Medium Risk",TRUE,"Low Risk")</f>
        <v>Medium Risk</v>
      </c>
    </row>
    <row r="1679" spans="1:19">
      <c r="A1679">
        <v>1678</v>
      </c>
      <c r="B1679">
        <v>92.84</v>
      </c>
      <c r="C1679">
        <v>14</v>
      </c>
      <c r="D1679" t="s">
        <v>48</v>
      </c>
      <c r="E1679">
        <v>0</v>
      </c>
      <c r="F1679">
        <v>0</v>
      </c>
      <c r="G1679">
        <v>36</v>
      </c>
      <c r="H1679">
        <v>1</v>
      </c>
      <c r="I1679">
        <v>66</v>
      </c>
      <c r="J1679">
        <v>0</v>
      </c>
      <c r="K1679">
        <f>_xlfn.XLOOKUP(FraudData[[#This Row],[amount]],AmountRules[Amount Min],AmountRules[Risk Points],,-1)</f>
        <v>0</v>
      </c>
      <c r="L1679">
        <f>_xlfn.XLOOKUP(FraudData[[#This Row],[transaction_hour]],TimeRules[Hour Min],TimeRules[Risk Points],,-1)</f>
        <v>0</v>
      </c>
      <c r="M1679">
        <f>_xlfn.XLOOKUP(FraudData[[#This Row],[foreign_transaction]],ForeignRules[Foreign Transaction],ForeignRules[Risk Points],0)</f>
        <v>0</v>
      </c>
      <c r="N1679">
        <f>_xlfn.XLOOKUP(FraudData[[#This Row],[location_mismatch]],Table10[Location Mismatch],Table10[Risk Points],0)</f>
        <v>0</v>
      </c>
      <c r="O1679">
        <f>_xlfn.XLOOKUP(FraudData[[#This Row],[device_trust_score]],DeviceRules[Device Min],DeviceRules[Risk Points],,-1)</f>
        <v>2</v>
      </c>
      <c r="P1679">
        <f>_xlfn.XLOOKUP(FraudData[[#This Row],[velocity_last_24h]],VelocityRules[Velocity Min],VelocityRules[Risk Points],,-1)</f>
        <v>0</v>
      </c>
      <c r="Q1679">
        <f>_xlfn.XLOOKUP(FraudData[[#This Row],[merchant_category]],MerchantRules[Merchant Category],MerchantRules[Risk Points],0)</f>
        <v>0</v>
      </c>
      <c r="R1679">
        <f>SUM(FraudData[[#This Row],[Amount Risk]:[Merchant Risk]])</f>
        <v>2</v>
      </c>
      <c r="S1679" t="str" cm="1">
        <f t="array" ref="S1679">_xlfn.IFS(FraudData[[#This Row],[Fraud Risk Score]]&gt;=8,"High Risk",FraudData[[#This Row],[Fraud Risk Score]]&gt;=6,"Medium Risk",TRUE,"Low Risk")</f>
        <v>Low Risk</v>
      </c>
    </row>
    <row r="1680" spans="1:19">
      <c r="A1680">
        <v>1679</v>
      </c>
      <c r="B1680">
        <v>34.31</v>
      </c>
      <c r="C1680">
        <v>2</v>
      </c>
      <c r="D1680" t="s">
        <v>50</v>
      </c>
      <c r="E1680">
        <v>0</v>
      </c>
      <c r="F1680">
        <v>0</v>
      </c>
      <c r="G1680">
        <v>99</v>
      </c>
      <c r="H1680">
        <v>2</v>
      </c>
      <c r="I1680">
        <v>50</v>
      </c>
      <c r="J1680">
        <v>0</v>
      </c>
      <c r="K1680">
        <f>_xlfn.XLOOKUP(FraudData[[#This Row],[amount]],AmountRules[Amount Min],AmountRules[Risk Points],,-1)</f>
        <v>0</v>
      </c>
      <c r="L1680">
        <f>_xlfn.XLOOKUP(FraudData[[#This Row],[transaction_hour]],TimeRules[Hour Min],TimeRules[Risk Points],,-1)</f>
        <v>3</v>
      </c>
      <c r="M1680">
        <f>_xlfn.XLOOKUP(FraudData[[#This Row],[foreign_transaction]],ForeignRules[Foreign Transaction],ForeignRules[Risk Points],0)</f>
        <v>0</v>
      </c>
      <c r="N1680">
        <f>_xlfn.XLOOKUP(FraudData[[#This Row],[location_mismatch]],Table10[Location Mismatch],Table10[Risk Points],0)</f>
        <v>0</v>
      </c>
      <c r="O1680">
        <f>_xlfn.XLOOKUP(FraudData[[#This Row],[device_trust_score]],DeviceRules[Device Min],DeviceRules[Risk Points],,-1)</f>
        <v>0</v>
      </c>
      <c r="P1680">
        <f>_xlfn.XLOOKUP(FraudData[[#This Row],[velocity_last_24h]],VelocityRules[Velocity Min],VelocityRules[Risk Points],,-1)</f>
        <v>0</v>
      </c>
      <c r="Q1680">
        <f>_xlfn.XLOOKUP(FraudData[[#This Row],[merchant_category]],MerchantRules[Merchant Category],MerchantRules[Risk Points],0)</f>
        <v>0</v>
      </c>
      <c r="R1680">
        <f>SUM(FraudData[[#This Row],[Amount Risk]:[Merchant Risk]])</f>
        <v>3</v>
      </c>
      <c r="S1680" t="str" cm="1">
        <f t="array" ref="S1680">_xlfn.IFS(FraudData[[#This Row],[Fraud Risk Score]]&gt;=8,"High Risk",FraudData[[#This Row],[Fraud Risk Score]]&gt;=6,"Medium Risk",TRUE,"Low Risk")</f>
        <v>Low Risk</v>
      </c>
    </row>
    <row r="1681" spans="1:19">
      <c r="A1681">
        <v>1680</v>
      </c>
      <c r="B1681">
        <v>213.71</v>
      </c>
      <c r="C1681">
        <v>10</v>
      </c>
      <c r="D1681" t="s">
        <v>49</v>
      </c>
      <c r="E1681">
        <v>1</v>
      </c>
      <c r="F1681">
        <v>0</v>
      </c>
      <c r="G1681">
        <v>63</v>
      </c>
      <c r="H1681">
        <v>2</v>
      </c>
      <c r="I1681">
        <v>55</v>
      </c>
      <c r="J1681">
        <v>0</v>
      </c>
      <c r="K1681">
        <f>_xlfn.XLOOKUP(FraudData[[#This Row],[amount]],AmountRules[Amount Min],AmountRules[Risk Points],,-1)</f>
        <v>0</v>
      </c>
      <c r="L1681">
        <f>_xlfn.XLOOKUP(FraudData[[#This Row],[transaction_hour]],TimeRules[Hour Min],TimeRules[Risk Points],,-1)</f>
        <v>0</v>
      </c>
      <c r="M1681">
        <f>_xlfn.XLOOKUP(FraudData[[#This Row],[foreign_transaction]],ForeignRules[Foreign Transaction],ForeignRules[Risk Points],0)</f>
        <v>3</v>
      </c>
      <c r="N1681">
        <f>_xlfn.XLOOKUP(FraudData[[#This Row],[location_mismatch]],Table10[Location Mismatch],Table10[Risk Points],0)</f>
        <v>0</v>
      </c>
      <c r="O1681">
        <f>_xlfn.XLOOKUP(FraudData[[#This Row],[device_trust_score]],DeviceRules[Device Min],DeviceRules[Risk Points],,-1)</f>
        <v>1</v>
      </c>
      <c r="P1681">
        <f>_xlfn.XLOOKUP(FraudData[[#This Row],[velocity_last_24h]],VelocityRules[Velocity Min],VelocityRules[Risk Points],,-1)</f>
        <v>0</v>
      </c>
      <c r="Q1681">
        <f>_xlfn.XLOOKUP(FraudData[[#This Row],[merchant_category]],MerchantRules[Merchant Category],MerchantRules[Risk Points],0)</f>
        <v>1</v>
      </c>
      <c r="R1681">
        <f>SUM(FraudData[[#This Row],[Amount Risk]:[Merchant Risk]])</f>
        <v>5</v>
      </c>
      <c r="S1681" t="str" cm="1">
        <f t="array" ref="S1681">_xlfn.IFS(FraudData[[#This Row],[Fraud Risk Score]]&gt;=8,"High Risk",FraudData[[#This Row],[Fraud Risk Score]]&gt;=6,"Medium Risk",TRUE,"Low Risk")</f>
        <v>Low Risk</v>
      </c>
    </row>
    <row r="1682" spans="1:19">
      <c r="A1682">
        <v>1681</v>
      </c>
      <c r="B1682">
        <v>76.459999999999994</v>
      </c>
      <c r="C1682">
        <v>2</v>
      </c>
      <c r="D1682" t="s">
        <v>47</v>
      </c>
      <c r="E1682">
        <v>0</v>
      </c>
      <c r="F1682">
        <v>0</v>
      </c>
      <c r="G1682">
        <v>94</v>
      </c>
      <c r="H1682">
        <v>2</v>
      </c>
      <c r="I1682">
        <v>48</v>
      </c>
      <c r="J1682">
        <v>0</v>
      </c>
      <c r="K1682">
        <f>_xlfn.XLOOKUP(FraudData[[#This Row],[amount]],AmountRules[Amount Min],AmountRules[Risk Points],,-1)</f>
        <v>0</v>
      </c>
      <c r="L1682">
        <f>_xlfn.XLOOKUP(FraudData[[#This Row],[transaction_hour]],TimeRules[Hour Min],TimeRules[Risk Points],,-1)</f>
        <v>3</v>
      </c>
      <c r="M1682">
        <f>_xlfn.XLOOKUP(FraudData[[#This Row],[foreign_transaction]],ForeignRules[Foreign Transaction],ForeignRules[Risk Points],0)</f>
        <v>0</v>
      </c>
      <c r="N1682">
        <f>_xlfn.XLOOKUP(FraudData[[#This Row],[location_mismatch]],Table10[Location Mismatch],Table10[Risk Points],0)</f>
        <v>0</v>
      </c>
      <c r="O1682">
        <f>_xlfn.XLOOKUP(FraudData[[#This Row],[device_trust_score]],DeviceRules[Device Min],DeviceRules[Risk Points],,-1)</f>
        <v>0</v>
      </c>
      <c r="P1682">
        <f>_xlfn.XLOOKUP(FraudData[[#This Row],[velocity_last_24h]],VelocityRules[Velocity Min],VelocityRules[Risk Points],,-1)</f>
        <v>0</v>
      </c>
      <c r="Q1682">
        <f>_xlfn.XLOOKUP(FraudData[[#This Row],[merchant_category]],MerchantRules[Merchant Category],MerchantRules[Risk Points],0)</f>
        <v>0</v>
      </c>
      <c r="R1682">
        <f>SUM(FraudData[[#This Row],[Amount Risk]:[Merchant Risk]])</f>
        <v>3</v>
      </c>
      <c r="S1682" t="str" cm="1">
        <f t="array" ref="S1682">_xlfn.IFS(FraudData[[#This Row],[Fraud Risk Score]]&gt;=8,"High Risk",FraudData[[#This Row],[Fraud Risk Score]]&gt;=6,"Medium Risk",TRUE,"Low Risk")</f>
        <v>Low Risk</v>
      </c>
    </row>
    <row r="1683" spans="1:19">
      <c r="A1683">
        <v>1682</v>
      </c>
      <c r="B1683">
        <v>668.45</v>
      </c>
      <c r="C1683">
        <v>9</v>
      </c>
      <c r="D1683" t="s">
        <v>47</v>
      </c>
      <c r="E1683">
        <v>0</v>
      </c>
      <c r="F1683">
        <v>1</v>
      </c>
      <c r="G1683">
        <v>91</v>
      </c>
      <c r="H1683">
        <v>2</v>
      </c>
      <c r="I1683">
        <v>48</v>
      </c>
      <c r="J1683">
        <v>0</v>
      </c>
      <c r="K1683">
        <f>_xlfn.XLOOKUP(FraudData[[#This Row],[amount]],AmountRules[Amount Min],AmountRules[Risk Points],,-1)</f>
        <v>1</v>
      </c>
      <c r="L1683">
        <f>_xlfn.XLOOKUP(FraudData[[#This Row],[transaction_hour]],TimeRules[Hour Min],TimeRules[Risk Points],,-1)</f>
        <v>0</v>
      </c>
      <c r="M1683">
        <f>_xlfn.XLOOKUP(FraudData[[#This Row],[foreign_transaction]],ForeignRules[Foreign Transaction],ForeignRules[Risk Points],0)</f>
        <v>0</v>
      </c>
      <c r="N1683">
        <f>_xlfn.XLOOKUP(FraudData[[#This Row],[location_mismatch]],Table10[Location Mismatch],Table10[Risk Points],0)</f>
        <v>3</v>
      </c>
      <c r="O1683">
        <f>_xlfn.XLOOKUP(FraudData[[#This Row],[device_trust_score]],DeviceRules[Device Min],DeviceRules[Risk Points],,-1)</f>
        <v>0</v>
      </c>
      <c r="P1683">
        <f>_xlfn.XLOOKUP(FraudData[[#This Row],[velocity_last_24h]],VelocityRules[Velocity Min],VelocityRules[Risk Points],,-1)</f>
        <v>0</v>
      </c>
      <c r="Q1683">
        <f>_xlfn.XLOOKUP(FraudData[[#This Row],[merchant_category]],MerchantRules[Merchant Category],MerchantRules[Risk Points],0)</f>
        <v>0</v>
      </c>
      <c r="R1683">
        <f>SUM(FraudData[[#This Row],[Amount Risk]:[Merchant Risk]])</f>
        <v>4</v>
      </c>
      <c r="S1683" t="str" cm="1">
        <f t="array" ref="S1683">_xlfn.IFS(FraudData[[#This Row],[Fraud Risk Score]]&gt;=8,"High Risk",FraudData[[#This Row],[Fraud Risk Score]]&gt;=6,"Medium Risk",TRUE,"Low Risk")</f>
        <v>Low Risk</v>
      </c>
    </row>
    <row r="1684" spans="1:19">
      <c r="A1684">
        <v>1683</v>
      </c>
      <c r="B1684">
        <v>184.38</v>
      </c>
      <c r="C1684">
        <v>17</v>
      </c>
      <c r="D1684" t="s">
        <v>46</v>
      </c>
      <c r="E1684">
        <v>0</v>
      </c>
      <c r="F1684">
        <v>1</v>
      </c>
      <c r="G1684">
        <v>39</v>
      </c>
      <c r="H1684">
        <v>4</v>
      </c>
      <c r="I1684">
        <v>22</v>
      </c>
      <c r="J1684">
        <v>0</v>
      </c>
      <c r="K1684">
        <f>_xlfn.XLOOKUP(FraudData[[#This Row],[amount]],AmountRules[Amount Min],AmountRules[Risk Points],,-1)</f>
        <v>0</v>
      </c>
      <c r="L1684">
        <f>_xlfn.XLOOKUP(FraudData[[#This Row],[transaction_hour]],TimeRules[Hour Min],TimeRules[Risk Points],,-1)</f>
        <v>0</v>
      </c>
      <c r="M1684">
        <f>_xlfn.XLOOKUP(FraudData[[#This Row],[foreign_transaction]],ForeignRules[Foreign Transaction],ForeignRules[Risk Points],0)</f>
        <v>0</v>
      </c>
      <c r="N1684">
        <f>_xlfn.XLOOKUP(FraudData[[#This Row],[location_mismatch]],Table10[Location Mismatch],Table10[Risk Points],0)</f>
        <v>3</v>
      </c>
      <c r="O1684">
        <f>_xlfn.XLOOKUP(FraudData[[#This Row],[device_trust_score]],DeviceRules[Device Min],DeviceRules[Risk Points],,-1)</f>
        <v>2</v>
      </c>
      <c r="P1684">
        <f>_xlfn.XLOOKUP(FraudData[[#This Row],[velocity_last_24h]],VelocityRules[Velocity Min],VelocityRules[Risk Points],,-1)</f>
        <v>0</v>
      </c>
      <c r="Q1684">
        <f>_xlfn.XLOOKUP(FraudData[[#This Row],[merchant_category]],MerchantRules[Merchant Category],MerchantRules[Risk Points],0)</f>
        <v>0</v>
      </c>
      <c r="R1684">
        <f>SUM(FraudData[[#This Row],[Amount Risk]:[Merchant Risk]])</f>
        <v>5</v>
      </c>
      <c r="S1684" t="str" cm="1">
        <f t="array" ref="S1684">_xlfn.IFS(FraudData[[#This Row],[Fraud Risk Score]]&gt;=8,"High Risk",FraudData[[#This Row],[Fraud Risk Score]]&gt;=6,"Medium Risk",TRUE,"Low Risk")</f>
        <v>Low Risk</v>
      </c>
    </row>
    <row r="1685" spans="1:19">
      <c r="A1685">
        <v>1684</v>
      </c>
      <c r="B1685">
        <v>311.16000000000003</v>
      </c>
      <c r="C1685">
        <v>0</v>
      </c>
      <c r="D1685" t="s">
        <v>48</v>
      </c>
      <c r="E1685">
        <v>1</v>
      </c>
      <c r="F1685">
        <v>0</v>
      </c>
      <c r="G1685">
        <v>28</v>
      </c>
      <c r="H1685">
        <v>0</v>
      </c>
      <c r="I1685">
        <v>38</v>
      </c>
      <c r="J1685">
        <v>1</v>
      </c>
      <c r="K1685">
        <f>_xlfn.XLOOKUP(FraudData[[#This Row],[amount]],AmountRules[Amount Min],AmountRules[Risk Points],,-1)</f>
        <v>0</v>
      </c>
      <c r="L1685">
        <f>_xlfn.XLOOKUP(FraudData[[#This Row],[transaction_hour]],TimeRules[Hour Min],TimeRules[Risk Points],,-1)</f>
        <v>3</v>
      </c>
      <c r="M1685">
        <f>_xlfn.XLOOKUP(FraudData[[#This Row],[foreign_transaction]],ForeignRules[Foreign Transaction],ForeignRules[Risk Points],0)</f>
        <v>3</v>
      </c>
      <c r="N1685">
        <f>_xlfn.XLOOKUP(FraudData[[#This Row],[location_mismatch]],Table10[Location Mismatch],Table10[Risk Points],0)</f>
        <v>0</v>
      </c>
      <c r="O1685">
        <f>_xlfn.XLOOKUP(FraudData[[#This Row],[device_trust_score]],DeviceRules[Device Min],DeviceRules[Risk Points],,-1)</f>
        <v>3</v>
      </c>
      <c r="P1685">
        <f>_xlfn.XLOOKUP(FraudData[[#This Row],[velocity_last_24h]],VelocityRules[Velocity Min],VelocityRules[Risk Points],,-1)</f>
        <v>0</v>
      </c>
      <c r="Q1685">
        <f>_xlfn.XLOOKUP(FraudData[[#This Row],[merchant_category]],MerchantRules[Merchant Category],MerchantRules[Risk Points],0)</f>
        <v>0</v>
      </c>
      <c r="R1685">
        <f>SUM(FraudData[[#This Row],[Amount Risk]:[Merchant Risk]])</f>
        <v>9</v>
      </c>
      <c r="S1685" t="str" cm="1">
        <f t="array" ref="S1685">_xlfn.IFS(FraudData[[#This Row],[Fraud Risk Score]]&gt;=8,"High Risk",FraudData[[#This Row],[Fraud Risk Score]]&gt;=6,"Medium Risk",TRUE,"Low Risk")</f>
        <v>High Risk</v>
      </c>
    </row>
    <row r="1686" spans="1:19">
      <c r="A1686">
        <v>1685</v>
      </c>
      <c r="B1686">
        <v>25.59</v>
      </c>
      <c r="C1686">
        <v>15</v>
      </c>
      <c r="D1686" t="s">
        <v>49</v>
      </c>
      <c r="E1686">
        <v>0</v>
      </c>
      <c r="F1686">
        <v>0</v>
      </c>
      <c r="G1686">
        <v>68</v>
      </c>
      <c r="H1686">
        <v>1</v>
      </c>
      <c r="I1686">
        <v>35</v>
      </c>
      <c r="J1686">
        <v>0</v>
      </c>
      <c r="K1686">
        <f>_xlfn.XLOOKUP(FraudData[[#This Row],[amount]],AmountRules[Amount Min],AmountRules[Risk Points],,-1)</f>
        <v>0</v>
      </c>
      <c r="L1686">
        <f>_xlfn.XLOOKUP(FraudData[[#This Row],[transaction_hour]],TimeRules[Hour Min],TimeRules[Risk Points],,-1)</f>
        <v>0</v>
      </c>
      <c r="M1686">
        <f>_xlfn.XLOOKUP(FraudData[[#This Row],[foreign_transaction]],ForeignRules[Foreign Transaction],ForeignRules[Risk Points],0)</f>
        <v>0</v>
      </c>
      <c r="N1686">
        <f>_xlfn.XLOOKUP(FraudData[[#This Row],[location_mismatch]],Table10[Location Mismatch],Table10[Risk Points],0)</f>
        <v>0</v>
      </c>
      <c r="O1686">
        <f>_xlfn.XLOOKUP(FraudData[[#This Row],[device_trust_score]],DeviceRules[Device Min],DeviceRules[Risk Points],,-1)</f>
        <v>1</v>
      </c>
      <c r="P1686">
        <f>_xlfn.XLOOKUP(FraudData[[#This Row],[velocity_last_24h]],VelocityRules[Velocity Min],VelocityRules[Risk Points],,-1)</f>
        <v>0</v>
      </c>
      <c r="Q1686">
        <f>_xlfn.XLOOKUP(FraudData[[#This Row],[merchant_category]],MerchantRules[Merchant Category],MerchantRules[Risk Points],0)</f>
        <v>1</v>
      </c>
      <c r="R1686">
        <f>SUM(FraudData[[#This Row],[Amount Risk]:[Merchant Risk]])</f>
        <v>2</v>
      </c>
      <c r="S1686" t="str" cm="1">
        <f t="array" ref="S1686">_xlfn.IFS(FraudData[[#This Row],[Fraud Risk Score]]&gt;=8,"High Risk",FraudData[[#This Row],[Fraud Risk Score]]&gt;=6,"Medium Risk",TRUE,"Low Risk")</f>
        <v>Low Risk</v>
      </c>
    </row>
    <row r="1687" spans="1:19">
      <c r="A1687">
        <v>1686</v>
      </c>
      <c r="B1687">
        <v>356.51</v>
      </c>
      <c r="C1687">
        <v>15</v>
      </c>
      <c r="D1687" t="s">
        <v>46</v>
      </c>
      <c r="E1687">
        <v>0</v>
      </c>
      <c r="F1687">
        <v>0</v>
      </c>
      <c r="G1687">
        <v>63</v>
      </c>
      <c r="H1687">
        <v>1</v>
      </c>
      <c r="I1687">
        <v>35</v>
      </c>
      <c r="J1687">
        <v>0</v>
      </c>
      <c r="K1687">
        <f>_xlfn.XLOOKUP(FraudData[[#This Row],[amount]],AmountRules[Amount Min],AmountRules[Risk Points],,-1)</f>
        <v>0</v>
      </c>
      <c r="L1687">
        <f>_xlfn.XLOOKUP(FraudData[[#This Row],[transaction_hour]],TimeRules[Hour Min],TimeRules[Risk Points],,-1)</f>
        <v>0</v>
      </c>
      <c r="M1687">
        <f>_xlfn.XLOOKUP(FraudData[[#This Row],[foreign_transaction]],ForeignRules[Foreign Transaction],ForeignRules[Risk Points],0)</f>
        <v>0</v>
      </c>
      <c r="N1687">
        <f>_xlfn.XLOOKUP(FraudData[[#This Row],[location_mismatch]],Table10[Location Mismatch],Table10[Risk Points],0)</f>
        <v>0</v>
      </c>
      <c r="O1687">
        <f>_xlfn.XLOOKUP(FraudData[[#This Row],[device_trust_score]],DeviceRules[Device Min],DeviceRules[Risk Points],,-1)</f>
        <v>1</v>
      </c>
      <c r="P1687">
        <f>_xlfn.XLOOKUP(FraudData[[#This Row],[velocity_last_24h]],VelocityRules[Velocity Min],VelocityRules[Risk Points],,-1)</f>
        <v>0</v>
      </c>
      <c r="Q1687">
        <f>_xlfn.XLOOKUP(FraudData[[#This Row],[merchant_category]],MerchantRules[Merchant Category],MerchantRules[Risk Points],0)</f>
        <v>0</v>
      </c>
      <c r="R1687">
        <f>SUM(FraudData[[#This Row],[Amount Risk]:[Merchant Risk]])</f>
        <v>1</v>
      </c>
      <c r="S1687" t="str" cm="1">
        <f t="array" ref="S1687">_xlfn.IFS(FraudData[[#This Row],[Fraud Risk Score]]&gt;=8,"High Risk",FraudData[[#This Row],[Fraud Risk Score]]&gt;=6,"Medium Risk",TRUE,"Low Risk")</f>
        <v>Low Risk</v>
      </c>
    </row>
    <row r="1688" spans="1:19">
      <c r="A1688">
        <v>1687</v>
      </c>
      <c r="B1688">
        <v>460.94</v>
      </c>
      <c r="C1688">
        <v>9</v>
      </c>
      <c r="D1688" t="s">
        <v>47</v>
      </c>
      <c r="E1688">
        <v>0</v>
      </c>
      <c r="F1688">
        <v>0</v>
      </c>
      <c r="G1688">
        <v>94</v>
      </c>
      <c r="H1688">
        <v>7</v>
      </c>
      <c r="I1688">
        <v>21</v>
      </c>
      <c r="J1688">
        <v>0</v>
      </c>
      <c r="K1688">
        <f>_xlfn.XLOOKUP(FraudData[[#This Row],[amount]],AmountRules[Amount Min],AmountRules[Risk Points],,-1)</f>
        <v>0</v>
      </c>
      <c r="L1688">
        <f>_xlfn.XLOOKUP(FraudData[[#This Row],[transaction_hour]],TimeRules[Hour Min],TimeRules[Risk Points],,-1)</f>
        <v>0</v>
      </c>
      <c r="M1688">
        <f>_xlfn.XLOOKUP(FraudData[[#This Row],[foreign_transaction]],ForeignRules[Foreign Transaction],ForeignRules[Risk Points],0)</f>
        <v>0</v>
      </c>
      <c r="N1688">
        <f>_xlfn.XLOOKUP(FraudData[[#This Row],[location_mismatch]],Table10[Location Mismatch],Table10[Risk Points],0)</f>
        <v>0</v>
      </c>
      <c r="O1688">
        <f>_xlfn.XLOOKUP(FraudData[[#This Row],[device_trust_score]],DeviceRules[Device Min],DeviceRules[Risk Points],,-1)</f>
        <v>0</v>
      </c>
      <c r="P1688">
        <f>_xlfn.XLOOKUP(FraudData[[#This Row],[velocity_last_24h]],VelocityRules[Velocity Min],VelocityRules[Risk Points],,-1)</f>
        <v>2</v>
      </c>
      <c r="Q1688">
        <f>_xlfn.XLOOKUP(FraudData[[#This Row],[merchant_category]],MerchantRules[Merchant Category],MerchantRules[Risk Points],0)</f>
        <v>0</v>
      </c>
      <c r="R1688">
        <f>SUM(FraudData[[#This Row],[Amount Risk]:[Merchant Risk]])</f>
        <v>2</v>
      </c>
      <c r="S1688" t="str" cm="1">
        <f t="array" ref="S1688">_xlfn.IFS(FraudData[[#This Row],[Fraud Risk Score]]&gt;=8,"High Risk",FraudData[[#This Row],[Fraud Risk Score]]&gt;=6,"Medium Risk",TRUE,"Low Risk")</f>
        <v>Low Risk</v>
      </c>
    </row>
    <row r="1689" spans="1:19">
      <c r="A1689">
        <v>1688</v>
      </c>
      <c r="B1689">
        <v>120.17</v>
      </c>
      <c r="C1689">
        <v>0</v>
      </c>
      <c r="D1689" t="s">
        <v>46</v>
      </c>
      <c r="E1689">
        <v>0</v>
      </c>
      <c r="F1689">
        <v>0</v>
      </c>
      <c r="G1689">
        <v>61</v>
      </c>
      <c r="H1689">
        <v>1</v>
      </c>
      <c r="I1689">
        <v>67</v>
      </c>
      <c r="J1689">
        <v>0</v>
      </c>
      <c r="K1689">
        <f>_xlfn.XLOOKUP(FraudData[[#This Row],[amount]],AmountRules[Amount Min],AmountRules[Risk Points],,-1)</f>
        <v>0</v>
      </c>
      <c r="L1689">
        <f>_xlfn.XLOOKUP(FraudData[[#This Row],[transaction_hour]],TimeRules[Hour Min],TimeRules[Risk Points],,-1)</f>
        <v>3</v>
      </c>
      <c r="M1689">
        <f>_xlfn.XLOOKUP(FraudData[[#This Row],[foreign_transaction]],ForeignRules[Foreign Transaction],ForeignRules[Risk Points],0)</f>
        <v>0</v>
      </c>
      <c r="N1689">
        <f>_xlfn.XLOOKUP(FraudData[[#This Row],[location_mismatch]],Table10[Location Mismatch],Table10[Risk Points],0)</f>
        <v>0</v>
      </c>
      <c r="O1689">
        <f>_xlfn.XLOOKUP(FraudData[[#This Row],[device_trust_score]],DeviceRules[Device Min],DeviceRules[Risk Points],,-1)</f>
        <v>1</v>
      </c>
      <c r="P1689">
        <f>_xlfn.XLOOKUP(FraudData[[#This Row],[velocity_last_24h]],VelocityRules[Velocity Min],VelocityRules[Risk Points],,-1)</f>
        <v>0</v>
      </c>
      <c r="Q1689">
        <f>_xlfn.XLOOKUP(FraudData[[#This Row],[merchant_category]],MerchantRules[Merchant Category],MerchantRules[Risk Points],0)</f>
        <v>0</v>
      </c>
      <c r="R1689">
        <f>SUM(FraudData[[#This Row],[Amount Risk]:[Merchant Risk]])</f>
        <v>4</v>
      </c>
      <c r="S1689" t="str" cm="1">
        <f t="array" ref="S1689">_xlfn.IFS(FraudData[[#This Row],[Fraud Risk Score]]&gt;=8,"High Risk",FraudData[[#This Row],[Fraud Risk Score]]&gt;=6,"Medium Risk",TRUE,"Low Risk")</f>
        <v>Low Risk</v>
      </c>
    </row>
    <row r="1690" spans="1:19">
      <c r="A1690">
        <v>1689</v>
      </c>
      <c r="B1690">
        <v>167.77</v>
      </c>
      <c r="C1690">
        <v>3</v>
      </c>
      <c r="D1690" t="s">
        <v>46</v>
      </c>
      <c r="E1690">
        <v>0</v>
      </c>
      <c r="F1690">
        <v>0</v>
      </c>
      <c r="G1690">
        <v>82</v>
      </c>
      <c r="H1690">
        <v>2</v>
      </c>
      <c r="I1690">
        <v>37</v>
      </c>
      <c r="J1690">
        <v>0</v>
      </c>
      <c r="K1690">
        <f>_xlfn.XLOOKUP(FraudData[[#This Row],[amount]],AmountRules[Amount Min],AmountRules[Risk Points],,-1)</f>
        <v>0</v>
      </c>
      <c r="L1690">
        <f>_xlfn.XLOOKUP(FraudData[[#This Row],[transaction_hour]],TimeRules[Hour Min],TimeRules[Risk Points],,-1)</f>
        <v>3</v>
      </c>
      <c r="M1690">
        <f>_xlfn.XLOOKUP(FraudData[[#This Row],[foreign_transaction]],ForeignRules[Foreign Transaction],ForeignRules[Risk Points],0)</f>
        <v>0</v>
      </c>
      <c r="N1690">
        <f>_xlfn.XLOOKUP(FraudData[[#This Row],[location_mismatch]],Table10[Location Mismatch],Table10[Risk Points],0)</f>
        <v>0</v>
      </c>
      <c r="O1690">
        <f>_xlfn.XLOOKUP(FraudData[[#This Row],[device_trust_score]],DeviceRules[Device Min],DeviceRules[Risk Points],,-1)</f>
        <v>0</v>
      </c>
      <c r="P1690">
        <f>_xlfn.XLOOKUP(FraudData[[#This Row],[velocity_last_24h]],VelocityRules[Velocity Min],VelocityRules[Risk Points],,-1)</f>
        <v>0</v>
      </c>
      <c r="Q1690">
        <f>_xlfn.XLOOKUP(FraudData[[#This Row],[merchant_category]],MerchantRules[Merchant Category],MerchantRules[Risk Points],0)</f>
        <v>0</v>
      </c>
      <c r="R1690">
        <f>SUM(FraudData[[#This Row],[Amount Risk]:[Merchant Risk]])</f>
        <v>3</v>
      </c>
      <c r="S1690" t="str" cm="1">
        <f t="array" ref="S1690">_xlfn.IFS(FraudData[[#This Row],[Fraud Risk Score]]&gt;=8,"High Risk",FraudData[[#This Row],[Fraud Risk Score]]&gt;=6,"Medium Risk",TRUE,"Low Risk")</f>
        <v>Low Risk</v>
      </c>
    </row>
    <row r="1691" spans="1:19">
      <c r="A1691">
        <v>1690</v>
      </c>
      <c r="B1691">
        <v>260.52</v>
      </c>
      <c r="C1691">
        <v>2</v>
      </c>
      <c r="D1691" t="s">
        <v>49</v>
      </c>
      <c r="E1691">
        <v>0</v>
      </c>
      <c r="F1691">
        <v>1</v>
      </c>
      <c r="G1691">
        <v>56</v>
      </c>
      <c r="H1691">
        <v>3</v>
      </c>
      <c r="I1691">
        <v>37</v>
      </c>
      <c r="J1691">
        <v>0</v>
      </c>
      <c r="K1691">
        <f>_xlfn.XLOOKUP(FraudData[[#This Row],[amount]],AmountRules[Amount Min],AmountRules[Risk Points],,-1)</f>
        <v>0</v>
      </c>
      <c r="L1691">
        <f>_xlfn.XLOOKUP(FraudData[[#This Row],[transaction_hour]],TimeRules[Hour Min],TimeRules[Risk Points],,-1)</f>
        <v>3</v>
      </c>
      <c r="M1691">
        <f>_xlfn.XLOOKUP(FraudData[[#This Row],[foreign_transaction]],ForeignRules[Foreign Transaction],ForeignRules[Risk Points],0)</f>
        <v>0</v>
      </c>
      <c r="N1691">
        <f>_xlfn.XLOOKUP(FraudData[[#This Row],[location_mismatch]],Table10[Location Mismatch],Table10[Risk Points],0)</f>
        <v>3</v>
      </c>
      <c r="O1691">
        <f>_xlfn.XLOOKUP(FraudData[[#This Row],[device_trust_score]],DeviceRules[Device Min],DeviceRules[Risk Points],,-1)</f>
        <v>1</v>
      </c>
      <c r="P1691">
        <f>_xlfn.XLOOKUP(FraudData[[#This Row],[velocity_last_24h]],VelocityRules[Velocity Min],VelocityRules[Risk Points],,-1)</f>
        <v>0</v>
      </c>
      <c r="Q1691">
        <f>_xlfn.XLOOKUP(FraudData[[#This Row],[merchant_category]],MerchantRules[Merchant Category],MerchantRules[Risk Points],0)</f>
        <v>1</v>
      </c>
      <c r="R1691">
        <f>SUM(FraudData[[#This Row],[Amount Risk]:[Merchant Risk]])</f>
        <v>8</v>
      </c>
      <c r="S1691" t="str" cm="1">
        <f t="array" ref="S1691">_xlfn.IFS(FraudData[[#This Row],[Fraud Risk Score]]&gt;=8,"High Risk",FraudData[[#This Row],[Fraud Risk Score]]&gt;=6,"Medium Risk",TRUE,"Low Risk")</f>
        <v>High Risk</v>
      </c>
    </row>
    <row r="1692" spans="1:19">
      <c r="A1692">
        <v>1691</v>
      </c>
      <c r="B1692">
        <v>34.590000000000003</v>
      </c>
      <c r="C1692">
        <v>4</v>
      </c>
      <c r="D1692" t="s">
        <v>49</v>
      </c>
      <c r="E1692">
        <v>0</v>
      </c>
      <c r="F1692">
        <v>0</v>
      </c>
      <c r="G1692">
        <v>52</v>
      </c>
      <c r="H1692">
        <v>2</v>
      </c>
      <c r="I1692">
        <v>65</v>
      </c>
      <c r="J1692">
        <v>0</v>
      </c>
      <c r="K1692">
        <f>_xlfn.XLOOKUP(FraudData[[#This Row],[amount]],AmountRules[Amount Min],AmountRules[Risk Points],,-1)</f>
        <v>0</v>
      </c>
      <c r="L1692">
        <f>_xlfn.XLOOKUP(FraudData[[#This Row],[transaction_hour]],TimeRules[Hour Min],TimeRules[Risk Points],,-1)</f>
        <v>0</v>
      </c>
      <c r="M1692">
        <f>_xlfn.XLOOKUP(FraudData[[#This Row],[foreign_transaction]],ForeignRules[Foreign Transaction],ForeignRules[Risk Points],0)</f>
        <v>0</v>
      </c>
      <c r="N1692">
        <f>_xlfn.XLOOKUP(FraudData[[#This Row],[location_mismatch]],Table10[Location Mismatch],Table10[Risk Points],0)</f>
        <v>0</v>
      </c>
      <c r="O1692">
        <f>_xlfn.XLOOKUP(FraudData[[#This Row],[device_trust_score]],DeviceRules[Device Min],DeviceRules[Risk Points],,-1)</f>
        <v>1</v>
      </c>
      <c r="P1692">
        <f>_xlfn.XLOOKUP(FraudData[[#This Row],[velocity_last_24h]],VelocityRules[Velocity Min],VelocityRules[Risk Points],,-1)</f>
        <v>0</v>
      </c>
      <c r="Q1692">
        <f>_xlfn.XLOOKUP(FraudData[[#This Row],[merchant_category]],MerchantRules[Merchant Category],MerchantRules[Risk Points],0)</f>
        <v>1</v>
      </c>
      <c r="R1692">
        <f>SUM(FraudData[[#This Row],[Amount Risk]:[Merchant Risk]])</f>
        <v>2</v>
      </c>
      <c r="S1692" t="str" cm="1">
        <f t="array" ref="S1692">_xlfn.IFS(FraudData[[#This Row],[Fraud Risk Score]]&gt;=8,"High Risk",FraudData[[#This Row],[Fraud Risk Score]]&gt;=6,"Medium Risk",TRUE,"Low Risk")</f>
        <v>Low Risk</v>
      </c>
    </row>
    <row r="1693" spans="1:19">
      <c r="A1693">
        <v>1692</v>
      </c>
      <c r="B1693">
        <v>125.69</v>
      </c>
      <c r="C1693">
        <v>11</v>
      </c>
      <c r="D1693" t="s">
        <v>49</v>
      </c>
      <c r="E1693">
        <v>0</v>
      </c>
      <c r="F1693">
        <v>0</v>
      </c>
      <c r="G1693">
        <v>28</v>
      </c>
      <c r="H1693">
        <v>3</v>
      </c>
      <c r="I1693">
        <v>45</v>
      </c>
      <c r="J1693">
        <v>0</v>
      </c>
      <c r="K1693">
        <f>_xlfn.XLOOKUP(FraudData[[#This Row],[amount]],AmountRules[Amount Min],AmountRules[Risk Points],,-1)</f>
        <v>0</v>
      </c>
      <c r="L1693">
        <f>_xlfn.XLOOKUP(FraudData[[#This Row],[transaction_hour]],TimeRules[Hour Min],TimeRules[Risk Points],,-1)</f>
        <v>0</v>
      </c>
      <c r="M1693">
        <f>_xlfn.XLOOKUP(FraudData[[#This Row],[foreign_transaction]],ForeignRules[Foreign Transaction],ForeignRules[Risk Points],0)</f>
        <v>0</v>
      </c>
      <c r="N1693">
        <f>_xlfn.XLOOKUP(FraudData[[#This Row],[location_mismatch]],Table10[Location Mismatch],Table10[Risk Points],0)</f>
        <v>0</v>
      </c>
      <c r="O1693">
        <f>_xlfn.XLOOKUP(FraudData[[#This Row],[device_trust_score]],DeviceRules[Device Min],DeviceRules[Risk Points],,-1)</f>
        <v>3</v>
      </c>
      <c r="P1693">
        <f>_xlfn.XLOOKUP(FraudData[[#This Row],[velocity_last_24h]],VelocityRules[Velocity Min],VelocityRules[Risk Points],,-1)</f>
        <v>0</v>
      </c>
      <c r="Q1693">
        <f>_xlfn.XLOOKUP(FraudData[[#This Row],[merchant_category]],MerchantRules[Merchant Category],MerchantRules[Risk Points],0)</f>
        <v>1</v>
      </c>
      <c r="R1693">
        <f>SUM(FraudData[[#This Row],[Amount Risk]:[Merchant Risk]])</f>
        <v>4</v>
      </c>
      <c r="S1693" t="str" cm="1">
        <f t="array" ref="S1693">_xlfn.IFS(FraudData[[#This Row],[Fraud Risk Score]]&gt;=8,"High Risk",FraudData[[#This Row],[Fraud Risk Score]]&gt;=6,"Medium Risk",TRUE,"Low Risk")</f>
        <v>Low Risk</v>
      </c>
    </row>
    <row r="1694" spans="1:19">
      <c r="A1694">
        <v>1693</v>
      </c>
      <c r="B1694">
        <v>91.55</v>
      </c>
      <c r="C1694">
        <v>11</v>
      </c>
      <c r="D1694" t="s">
        <v>48</v>
      </c>
      <c r="E1694">
        <v>0</v>
      </c>
      <c r="F1694">
        <v>0</v>
      </c>
      <c r="G1694">
        <v>34</v>
      </c>
      <c r="H1694">
        <v>3</v>
      </c>
      <c r="I1694">
        <v>64</v>
      </c>
      <c r="J1694">
        <v>0</v>
      </c>
      <c r="K1694">
        <f>_xlfn.XLOOKUP(FraudData[[#This Row],[amount]],AmountRules[Amount Min],AmountRules[Risk Points],,-1)</f>
        <v>0</v>
      </c>
      <c r="L1694">
        <f>_xlfn.XLOOKUP(FraudData[[#This Row],[transaction_hour]],TimeRules[Hour Min],TimeRules[Risk Points],,-1)</f>
        <v>0</v>
      </c>
      <c r="M1694">
        <f>_xlfn.XLOOKUP(FraudData[[#This Row],[foreign_transaction]],ForeignRules[Foreign Transaction],ForeignRules[Risk Points],0)</f>
        <v>0</v>
      </c>
      <c r="N1694">
        <f>_xlfn.XLOOKUP(FraudData[[#This Row],[location_mismatch]],Table10[Location Mismatch],Table10[Risk Points],0)</f>
        <v>0</v>
      </c>
      <c r="O1694">
        <f>_xlfn.XLOOKUP(FraudData[[#This Row],[device_trust_score]],DeviceRules[Device Min],DeviceRules[Risk Points],,-1)</f>
        <v>2</v>
      </c>
      <c r="P1694">
        <f>_xlfn.XLOOKUP(FraudData[[#This Row],[velocity_last_24h]],VelocityRules[Velocity Min],VelocityRules[Risk Points],,-1)</f>
        <v>0</v>
      </c>
      <c r="Q1694">
        <f>_xlfn.XLOOKUP(FraudData[[#This Row],[merchant_category]],MerchantRules[Merchant Category],MerchantRules[Risk Points],0)</f>
        <v>0</v>
      </c>
      <c r="R1694">
        <f>SUM(FraudData[[#This Row],[Amount Risk]:[Merchant Risk]])</f>
        <v>2</v>
      </c>
      <c r="S1694" t="str" cm="1">
        <f t="array" ref="S1694">_xlfn.IFS(FraudData[[#This Row],[Fraud Risk Score]]&gt;=8,"High Risk",FraudData[[#This Row],[Fraud Risk Score]]&gt;=6,"Medium Risk",TRUE,"Low Risk")</f>
        <v>Low Risk</v>
      </c>
    </row>
    <row r="1695" spans="1:19">
      <c r="A1695">
        <v>1694</v>
      </c>
      <c r="B1695">
        <v>28.49</v>
      </c>
      <c r="C1695">
        <v>12</v>
      </c>
      <c r="D1695" t="s">
        <v>46</v>
      </c>
      <c r="E1695">
        <v>1</v>
      </c>
      <c r="F1695">
        <v>0</v>
      </c>
      <c r="G1695">
        <v>51</v>
      </c>
      <c r="H1695">
        <v>0</v>
      </c>
      <c r="I1695">
        <v>30</v>
      </c>
      <c r="J1695">
        <v>0</v>
      </c>
      <c r="K1695">
        <f>_xlfn.XLOOKUP(FraudData[[#This Row],[amount]],AmountRules[Amount Min],AmountRules[Risk Points],,-1)</f>
        <v>0</v>
      </c>
      <c r="L1695">
        <f>_xlfn.XLOOKUP(FraudData[[#This Row],[transaction_hour]],TimeRules[Hour Min],TimeRules[Risk Points],,-1)</f>
        <v>0</v>
      </c>
      <c r="M1695">
        <f>_xlfn.XLOOKUP(FraudData[[#This Row],[foreign_transaction]],ForeignRules[Foreign Transaction],ForeignRules[Risk Points],0)</f>
        <v>3</v>
      </c>
      <c r="N1695">
        <f>_xlfn.XLOOKUP(FraudData[[#This Row],[location_mismatch]],Table10[Location Mismatch],Table10[Risk Points],0)</f>
        <v>0</v>
      </c>
      <c r="O1695">
        <f>_xlfn.XLOOKUP(FraudData[[#This Row],[device_trust_score]],DeviceRules[Device Min],DeviceRules[Risk Points],,-1)</f>
        <v>1</v>
      </c>
      <c r="P1695">
        <f>_xlfn.XLOOKUP(FraudData[[#This Row],[velocity_last_24h]],VelocityRules[Velocity Min],VelocityRules[Risk Points],,-1)</f>
        <v>0</v>
      </c>
      <c r="Q1695">
        <f>_xlfn.XLOOKUP(FraudData[[#This Row],[merchant_category]],MerchantRules[Merchant Category],MerchantRules[Risk Points],0)</f>
        <v>0</v>
      </c>
      <c r="R1695">
        <f>SUM(FraudData[[#This Row],[Amount Risk]:[Merchant Risk]])</f>
        <v>4</v>
      </c>
      <c r="S1695" t="str" cm="1">
        <f t="array" ref="S1695">_xlfn.IFS(FraudData[[#This Row],[Fraud Risk Score]]&gt;=8,"High Risk",FraudData[[#This Row],[Fraud Risk Score]]&gt;=6,"Medium Risk",TRUE,"Low Risk")</f>
        <v>Low Risk</v>
      </c>
    </row>
    <row r="1696" spans="1:19">
      <c r="A1696">
        <v>1695</v>
      </c>
      <c r="B1696">
        <v>82.46</v>
      </c>
      <c r="C1696">
        <v>23</v>
      </c>
      <c r="D1696" t="s">
        <v>46</v>
      </c>
      <c r="E1696">
        <v>0</v>
      </c>
      <c r="F1696">
        <v>0</v>
      </c>
      <c r="G1696">
        <v>60</v>
      </c>
      <c r="H1696">
        <v>3</v>
      </c>
      <c r="I1696">
        <v>52</v>
      </c>
      <c r="J1696">
        <v>0</v>
      </c>
      <c r="K1696">
        <f>_xlfn.XLOOKUP(FraudData[[#This Row],[amount]],AmountRules[Amount Min],AmountRules[Risk Points],,-1)</f>
        <v>0</v>
      </c>
      <c r="L1696">
        <f>_xlfn.XLOOKUP(FraudData[[#This Row],[transaction_hour]],TimeRules[Hour Min],TimeRules[Risk Points],,-1)</f>
        <v>1</v>
      </c>
      <c r="M1696">
        <f>_xlfn.XLOOKUP(FraudData[[#This Row],[foreign_transaction]],ForeignRules[Foreign Transaction],ForeignRules[Risk Points],0)</f>
        <v>0</v>
      </c>
      <c r="N1696">
        <f>_xlfn.XLOOKUP(FraudData[[#This Row],[location_mismatch]],Table10[Location Mismatch],Table10[Risk Points],0)</f>
        <v>0</v>
      </c>
      <c r="O1696">
        <f>_xlfn.XLOOKUP(FraudData[[#This Row],[device_trust_score]],DeviceRules[Device Min],DeviceRules[Risk Points],,-1)</f>
        <v>1</v>
      </c>
      <c r="P1696">
        <f>_xlfn.XLOOKUP(FraudData[[#This Row],[velocity_last_24h]],VelocityRules[Velocity Min],VelocityRules[Risk Points],,-1)</f>
        <v>0</v>
      </c>
      <c r="Q1696">
        <f>_xlfn.XLOOKUP(FraudData[[#This Row],[merchant_category]],MerchantRules[Merchant Category],MerchantRules[Risk Points],0)</f>
        <v>0</v>
      </c>
      <c r="R1696">
        <f>SUM(FraudData[[#This Row],[Amount Risk]:[Merchant Risk]])</f>
        <v>2</v>
      </c>
      <c r="S1696" t="str" cm="1">
        <f t="array" ref="S1696">_xlfn.IFS(FraudData[[#This Row],[Fraud Risk Score]]&gt;=8,"High Risk",FraudData[[#This Row],[Fraud Risk Score]]&gt;=6,"Medium Risk",TRUE,"Low Risk")</f>
        <v>Low Risk</v>
      </c>
    </row>
    <row r="1697" spans="1:19">
      <c r="A1697">
        <v>1696</v>
      </c>
      <c r="B1697">
        <v>12.71</v>
      </c>
      <c r="C1697">
        <v>11</v>
      </c>
      <c r="D1697" t="s">
        <v>48</v>
      </c>
      <c r="E1697">
        <v>0</v>
      </c>
      <c r="F1697">
        <v>0</v>
      </c>
      <c r="G1697">
        <v>29</v>
      </c>
      <c r="H1697">
        <v>4</v>
      </c>
      <c r="I1697">
        <v>35</v>
      </c>
      <c r="J1697">
        <v>0</v>
      </c>
      <c r="K1697">
        <f>_xlfn.XLOOKUP(FraudData[[#This Row],[amount]],AmountRules[Amount Min],AmountRules[Risk Points],,-1)</f>
        <v>0</v>
      </c>
      <c r="L1697">
        <f>_xlfn.XLOOKUP(FraudData[[#This Row],[transaction_hour]],TimeRules[Hour Min],TimeRules[Risk Points],,-1)</f>
        <v>0</v>
      </c>
      <c r="M1697">
        <f>_xlfn.XLOOKUP(FraudData[[#This Row],[foreign_transaction]],ForeignRules[Foreign Transaction],ForeignRules[Risk Points],0)</f>
        <v>0</v>
      </c>
      <c r="N1697">
        <f>_xlfn.XLOOKUP(FraudData[[#This Row],[location_mismatch]],Table10[Location Mismatch],Table10[Risk Points],0)</f>
        <v>0</v>
      </c>
      <c r="O1697">
        <f>_xlfn.XLOOKUP(FraudData[[#This Row],[device_trust_score]],DeviceRules[Device Min],DeviceRules[Risk Points],,-1)</f>
        <v>3</v>
      </c>
      <c r="P1697">
        <f>_xlfn.XLOOKUP(FraudData[[#This Row],[velocity_last_24h]],VelocityRules[Velocity Min],VelocityRules[Risk Points],,-1)</f>
        <v>0</v>
      </c>
      <c r="Q1697">
        <f>_xlfn.XLOOKUP(FraudData[[#This Row],[merchant_category]],MerchantRules[Merchant Category],MerchantRules[Risk Points],0)</f>
        <v>0</v>
      </c>
      <c r="R1697">
        <f>SUM(FraudData[[#This Row],[Amount Risk]:[Merchant Risk]])</f>
        <v>3</v>
      </c>
      <c r="S1697" t="str" cm="1">
        <f t="array" ref="S1697">_xlfn.IFS(FraudData[[#This Row],[Fraud Risk Score]]&gt;=8,"High Risk",FraudData[[#This Row],[Fraud Risk Score]]&gt;=6,"Medium Risk",TRUE,"Low Risk")</f>
        <v>Low Risk</v>
      </c>
    </row>
    <row r="1698" spans="1:19">
      <c r="A1698">
        <v>1697</v>
      </c>
      <c r="B1698">
        <v>4.71</v>
      </c>
      <c r="C1698">
        <v>15</v>
      </c>
      <c r="D1698" t="s">
        <v>47</v>
      </c>
      <c r="E1698">
        <v>0</v>
      </c>
      <c r="F1698">
        <v>0</v>
      </c>
      <c r="G1698">
        <v>74</v>
      </c>
      <c r="H1698">
        <v>4</v>
      </c>
      <c r="I1698">
        <v>50</v>
      </c>
      <c r="J1698">
        <v>0</v>
      </c>
      <c r="K1698">
        <f>_xlfn.XLOOKUP(FraudData[[#This Row],[amount]],AmountRules[Amount Min],AmountRules[Risk Points],,-1)</f>
        <v>0</v>
      </c>
      <c r="L1698">
        <f>_xlfn.XLOOKUP(FraudData[[#This Row],[transaction_hour]],TimeRules[Hour Min],TimeRules[Risk Points],,-1)</f>
        <v>0</v>
      </c>
      <c r="M1698">
        <f>_xlfn.XLOOKUP(FraudData[[#This Row],[foreign_transaction]],ForeignRules[Foreign Transaction],ForeignRules[Risk Points],0)</f>
        <v>0</v>
      </c>
      <c r="N1698">
        <f>_xlfn.XLOOKUP(FraudData[[#This Row],[location_mismatch]],Table10[Location Mismatch],Table10[Risk Points],0)</f>
        <v>0</v>
      </c>
      <c r="O1698">
        <f>_xlfn.XLOOKUP(FraudData[[#This Row],[device_trust_score]],DeviceRules[Device Min],DeviceRules[Risk Points],,-1)</f>
        <v>0</v>
      </c>
      <c r="P1698">
        <f>_xlfn.XLOOKUP(FraudData[[#This Row],[velocity_last_24h]],VelocityRules[Velocity Min],VelocityRules[Risk Points],,-1)</f>
        <v>0</v>
      </c>
      <c r="Q1698">
        <f>_xlfn.XLOOKUP(FraudData[[#This Row],[merchant_category]],MerchantRules[Merchant Category],MerchantRules[Risk Points],0)</f>
        <v>0</v>
      </c>
      <c r="R1698">
        <f>SUM(FraudData[[#This Row],[Amount Risk]:[Merchant Risk]])</f>
        <v>0</v>
      </c>
      <c r="S1698" t="str" cm="1">
        <f t="array" ref="S1698">_xlfn.IFS(FraudData[[#This Row],[Fraud Risk Score]]&gt;=8,"High Risk",FraudData[[#This Row],[Fraud Risk Score]]&gt;=6,"Medium Risk",TRUE,"Low Risk")</f>
        <v>Low Risk</v>
      </c>
    </row>
    <row r="1699" spans="1:19">
      <c r="A1699">
        <v>1698</v>
      </c>
      <c r="B1699">
        <v>26.14</v>
      </c>
      <c r="C1699">
        <v>12</v>
      </c>
      <c r="D1699" t="s">
        <v>50</v>
      </c>
      <c r="E1699">
        <v>0</v>
      </c>
      <c r="F1699">
        <v>0</v>
      </c>
      <c r="G1699">
        <v>56</v>
      </c>
      <c r="H1699">
        <v>3</v>
      </c>
      <c r="I1699">
        <v>54</v>
      </c>
      <c r="J1699">
        <v>0</v>
      </c>
      <c r="K1699">
        <f>_xlfn.XLOOKUP(FraudData[[#This Row],[amount]],AmountRules[Amount Min],AmountRules[Risk Points],,-1)</f>
        <v>0</v>
      </c>
      <c r="L1699">
        <f>_xlfn.XLOOKUP(FraudData[[#This Row],[transaction_hour]],TimeRules[Hour Min],TimeRules[Risk Points],,-1)</f>
        <v>0</v>
      </c>
      <c r="M1699">
        <f>_xlfn.XLOOKUP(FraudData[[#This Row],[foreign_transaction]],ForeignRules[Foreign Transaction],ForeignRules[Risk Points],0)</f>
        <v>0</v>
      </c>
      <c r="N1699">
        <f>_xlfn.XLOOKUP(FraudData[[#This Row],[location_mismatch]],Table10[Location Mismatch],Table10[Risk Points],0)</f>
        <v>0</v>
      </c>
      <c r="O1699">
        <f>_xlfn.XLOOKUP(FraudData[[#This Row],[device_trust_score]],DeviceRules[Device Min],DeviceRules[Risk Points],,-1)</f>
        <v>1</v>
      </c>
      <c r="P1699">
        <f>_xlfn.XLOOKUP(FraudData[[#This Row],[velocity_last_24h]],VelocityRules[Velocity Min],VelocityRules[Risk Points],,-1)</f>
        <v>0</v>
      </c>
      <c r="Q1699">
        <f>_xlfn.XLOOKUP(FraudData[[#This Row],[merchant_category]],MerchantRules[Merchant Category],MerchantRules[Risk Points],0)</f>
        <v>0</v>
      </c>
      <c r="R1699">
        <f>SUM(FraudData[[#This Row],[Amount Risk]:[Merchant Risk]])</f>
        <v>1</v>
      </c>
      <c r="S1699" t="str" cm="1">
        <f t="array" ref="S1699">_xlfn.IFS(FraudData[[#This Row],[Fraud Risk Score]]&gt;=8,"High Risk",FraudData[[#This Row],[Fraud Risk Score]]&gt;=6,"Medium Risk",TRUE,"Low Risk")</f>
        <v>Low Risk</v>
      </c>
    </row>
    <row r="1700" spans="1:19">
      <c r="A1700">
        <v>1699</v>
      </c>
      <c r="B1700">
        <v>593.99</v>
      </c>
      <c r="C1700">
        <v>4</v>
      </c>
      <c r="D1700" t="s">
        <v>47</v>
      </c>
      <c r="E1700">
        <v>0</v>
      </c>
      <c r="F1700">
        <v>1</v>
      </c>
      <c r="G1700">
        <v>47</v>
      </c>
      <c r="H1700">
        <v>2</v>
      </c>
      <c r="I1700">
        <v>53</v>
      </c>
      <c r="J1700">
        <v>0</v>
      </c>
      <c r="K1700">
        <f>_xlfn.XLOOKUP(FraudData[[#This Row],[amount]],AmountRules[Amount Min],AmountRules[Risk Points],,-1)</f>
        <v>1</v>
      </c>
      <c r="L1700">
        <f>_xlfn.XLOOKUP(FraudData[[#This Row],[transaction_hour]],TimeRules[Hour Min],TimeRules[Risk Points],,-1)</f>
        <v>0</v>
      </c>
      <c r="M1700">
        <f>_xlfn.XLOOKUP(FraudData[[#This Row],[foreign_transaction]],ForeignRules[Foreign Transaction],ForeignRules[Risk Points],0)</f>
        <v>0</v>
      </c>
      <c r="N1700">
        <f>_xlfn.XLOOKUP(FraudData[[#This Row],[location_mismatch]],Table10[Location Mismatch],Table10[Risk Points],0)</f>
        <v>3</v>
      </c>
      <c r="O1700">
        <f>_xlfn.XLOOKUP(FraudData[[#This Row],[device_trust_score]],DeviceRules[Device Min],DeviceRules[Risk Points],,-1)</f>
        <v>2</v>
      </c>
      <c r="P1700">
        <f>_xlfn.XLOOKUP(FraudData[[#This Row],[velocity_last_24h]],VelocityRules[Velocity Min],VelocityRules[Risk Points],,-1)</f>
        <v>0</v>
      </c>
      <c r="Q1700">
        <f>_xlfn.XLOOKUP(FraudData[[#This Row],[merchant_category]],MerchantRules[Merchant Category],MerchantRules[Risk Points],0)</f>
        <v>0</v>
      </c>
      <c r="R1700">
        <f>SUM(FraudData[[#This Row],[Amount Risk]:[Merchant Risk]])</f>
        <v>6</v>
      </c>
      <c r="S1700" t="str" cm="1">
        <f t="array" ref="S1700">_xlfn.IFS(FraudData[[#This Row],[Fraud Risk Score]]&gt;=8,"High Risk",FraudData[[#This Row],[Fraud Risk Score]]&gt;=6,"Medium Risk",TRUE,"Low Risk")</f>
        <v>Medium Risk</v>
      </c>
    </row>
    <row r="1701" spans="1:19">
      <c r="A1701">
        <v>1700</v>
      </c>
      <c r="B1701">
        <v>143.54</v>
      </c>
      <c r="C1701">
        <v>23</v>
      </c>
      <c r="D1701" t="s">
        <v>48</v>
      </c>
      <c r="E1701">
        <v>0</v>
      </c>
      <c r="F1701">
        <v>0</v>
      </c>
      <c r="G1701">
        <v>85</v>
      </c>
      <c r="H1701">
        <v>1</v>
      </c>
      <c r="I1701">
        <v>26</v>
      </c>
      <c r="J1701">
        <v>0</v>
      </c>
      <c r="K1701">
        <f>_xlfn.XLOOKUP(FraudData[[#This Row],[amount]],AmountRules[Amount Min],AmountRules[Risk Points],,-1)</f>
        <v>0</v>
      </c>
      <c r="L1701">
        <f>_xlfn.XLOOKUP(FraudData[[#This Row],[transaction_hour]],TimeRules[Hour Min],TimeRules[Risk Points],,-1)</f>
        <v>1</v>
      </c>
      <c r="M1701">
        <f>_xlfn.XLOOKUP(FraudData[[#This Row],[foreign_transaction]],ForeignRules[Foreign Transaction],ForeignRules[Risk Points],0)</f>
        <v>0</v>
      </c>
      <c r="N1701">
        <f>_xlfn.XLOOKUP(FraudData[[#This Row],[location_mismatch]],Table10[Location Mismatch],Table10[Risk Points],0)</f>
        <v>0</v>
      </c>
      <c r="O1701">
        <f>_xlfn.XLOOKUP(FraudData[[#This Row],[device_trust_score]],DeviceRules[Device Min],DeviceRules[Risk Points],,-1)</f>
        <v>0</v>
      </c>
      <c r="P1701">
        <f>_xlfn.XLOOKUP(FraudData[[#This Row],[velocity_last_24h]],VelocityRules[Velocity Min],VelocityRules[Risk Points],,-1)</f>
        <v>0</v>
      </c>
      <c r="Q1701">
        <f>_xlfn.XLOOKUP(FraudData[[#This Row],[merchant_category]],MerchantRules[Merchant Category],MerchantRules[Risk Points],0)</f>
        <v>0</v>
      </c>
      <c r="R1701">
        <f>SUM(FraudData[[#This Row],[Amount Risk]:[Merchant Risk]])</f>
        <v>1</v>
      </c>
      <c r="S1701" t="str" cm="1">
        <f t="array" ref="S1701">_xlfn.IFS(FraudData[[#This Row],[Fraud Risk Score]]&gt;=8,"High Risk",FraudData[[#This Row],[Fraud Risk Score]]&gt;=6,"Medium Risk",TRUE,"Low Risk")</f>
        <v>Low Risk</v>
      </c>
    </row>
    <row r="1702" spans="1:19">
      <c r="A1702">
        <v>1701</v>
      </c>
      <c r="B1702">
        <v>607.71</v>
      </c>
      <c r="C1702">
        <v>3</v>
      </c>
      <c r="D1702" t="s">
        <v>46</v>
      </c>
      <c r="E1702">
        <v>0</v>
      </c>
      <c r="F1702">
        <v>1</v>
      </c>
      <c r="G1702">
        <v>25</v>
      </c>
      <c r="H1702">
        <v>1</v>
      </c>
      <c r="I1702">
        <v>43</v>
      </c>
      <c r="J1702">
        <v>1</v>
      </c>
      <c r="K1702">
        <f>_xlfn.XLOOKUP(FraudData[[#This Row],[amount]],AmountRules[Amount Min],AmountRules[Risk Points],,-1)</f>
        <v>1</v>
      </c>
      <c r="L1702">
        <f>_xlfn.XLOOKUP(FraudData[[#This Row],[transaction_hour]],TimeRules[Hour Min],TimeRules[Risk Points],,-1)</f>
        <v>3</v>
      </c>
      <c r="M1702">
        <f>_xlfn.XLOOKUP(FraudData[[#This Row],[foreign_transaction]],ForeignRules[Foreign Transaction],ForeignRules[Risk Points],0)</f>
        <v>0</v>
      </c>
      <c r="N1702">
        <f>_xlfn.XLOOKUP(FraudData[[#This Row],[location_mismatch]],Table10[Location Mismatch],Table10[Risk Points],0)</f>
        <v>3</v>
      </c>
      <c r="O1702">
        <f>_xlfn.XLOOKUP(FraudData[[#This Row],[device_trust_score]],DeviceRules[Device Min],DeviceRules[Risk Points],,-1)</f>
        <v>3</v>
      </c>
      <c r="P1702">
        <f>_xlfn.XLOOKUP(FraudData[[#This Row],[velocity_last_24h]],VelocityRules[Velocity Min],VelocityRules[Risk Points],,-1)</f>
        <v>0</v>
      </c>
      <c r="Q1702">
        <f>_xlfn.XLOOKUP(FraudData[[#This Row],[merchant_category]],MerchantRules[Merchant Category],MerchantRules[Risk Points],0)</f>
        <v>0</v>
      </c>
      <c r="R1702">
        <f>SUM(FraudData[[#This Row],[Amount Risk]:[Merchant Risk]])</f>
        <v>10</v>
      </c>
      <c r="S1702" t="str" cm="1">
        <f t="array" ref="S1702">_xlfn.IFS(FraudData[[#This Row],[Fraud Risk Score]]&gt;=8,"High Risk",FraudData[[#This Row],[Fraud Risk Score]]&gt;=6,"Medium Risk",TRUE,"Low Risk")</f>
        <v>High Risk</v>
      </c>
    </row>
    <row r="1703" spans="1:19">
      <c r="A1703">
        <v>1702</v>
      </c>
      <c r="B1703">
        <v>101.97</v>
      </c>
      <c r="C1703">
        <v>20</v>
      </c>
      <c r="D1703" t="s">
        <v>46</v>
      </c>
      <c r="E1703">
        <v>0</v>
      </c>
      <c r="F1703">
        <v>0</v>
      </c>
      <c r="G1703">
        <v>55</v>
      </c>
      <c r="H1703">
        <v>3</v>
      </c>
      <c r="I1703">
        <v>18</v>
      </c>
      <c r="J1703">
        <v>0</v>
      </c>
      <c r="K1703">
        <f>_xlfn.XLOOKUP(FraudData[[#This Row],[amount]],AmountRules[Amount Min],AmountRules[Risk Points],,-1)</f>
        <v>0</v>
      </c>
      <c r="L1703">
        <f>_xlfn.XLOOKUP(FraudData[[#This Row],[transaction_hour]],TimeRules[Hour Min],TimeRules[Risk Points],,-1)</f>
        <v>0</v>
      </c>
      <c r="M1703">
        <f>_xlfn.XLOOKUP(FraudData[[#This Row],[foreign_transaction]],ForeignRules[Foreign Transaction],ForeignRules[Risk Points],0)</f>
        <v>0</v>
      </c>
      <c r="N1703">
        <f>_xlfn.XLOOKUP(FraudData[[#This Row],[location_mismatch]],Table10[Location Mismatch],Table10[Risk Points],0)</f>
        <v>0</v>
      </c>
      <c r="O1703">
        <f>_xlfn.XLOOKUP(FraudData[[#This Row],[device_trust_score]],DeviceRules[Device Min],DeviceRules[Risk Points],,-1)</f>
        <v>1</v>
      </c>
      <c r="P1703">
        <f>_xlfn.XLOOKUP(FraudData[[#This Row],[velocity_last_24h]],VelocityRules[Velocity Min],VelocityRules[Risk Points],,-1)</f>
        <v>0</v>
      </c>
      <c r="Q1703">
        <f>_xlfn.XLOOKUP(FraudData[[#This Row],[merchant_category]],MerchantRules[Merchant Category],MerchantRules[Risk Points],0)</f>
        <v>0</v>
      </c>
      <c r="R1703">
        <f>SUM(FraudData[[#This Row],[Amount Risk]:[Merchant Risk]])</f>
        <v>1</v>
      </c>
      <c r="S1703" t="str" cm="1">
        <f t="array" ref="S1703">_xlfn.IFS(FraudData[[#This Row],[Fraud Risk Score]]&gt;=8,"High Risk",FraudData[[#This Row],[Fraud Risk Score]]&gt;=6,"Medium Risk",TRUE,"Low Risk")</f>
        <v>Low Risk</v>
      </c>
    </row>
    <row r="1704" spans="1:19">
      <c r="A1704">
        <v>1703</v>
      </c>
      <c r="B1704">
        <v>67.27</v>
      </c>
      <c r="C1704">
        <v>14</v>
      </c>
      <c r="D1704" t="s">
        <v>49</v>
      </c>
      <c r="E1704">
        <v>0</v>
      </c>
      <c r="F1704">
        <v>0</v>
      </c>
      <c r="G1704">
        <v>43</v>
      </c>
      <c r="H1704">
        <v>1</v>
      </c>
      <c r="I1704">
        <v>42</v>
      </c>
      <c r="J1704">
        <v>0</v>
      </c>
      <c r="K1704">
        <f>_xlfn.XLOOKUP(FraudData[[#This Row],[amount]],AmountRules[Amount Min],AmountRules[Risk Points],,-1)</f>
        <v>0</v>
      </c>
      <c r="L1704">
        <f>_xlfn.XLOOKUP(FraudData[[#This Row],[transaction_hour]],TimeRules[Hour Min],TimeRules[Risk Points],,-1)</f>
        <v>0</v>
      </c>
      <c r="M1704">
        <f>_xlfn.XLOOKUP(FraudData[[#This Row],[foreign_transaction]],ForeignRules[Foreign Transaction],ForeignRules[Risk Points],0)</f>
        <v>0</v>
      </c>
      <c r="N1704">
        <f>_xlfn.XLOOKUP(FraudData[[#This Row],[location_mismatch]],Table10[Location Mismatch],Table10[Risk Points],0)</f>
        <v>0</v>
      </c>
      <c r="O1704">
        <f>_xlfn.XLOOKUP(FraudData[[#This Row],[device_trust_score]],DeviceRules[Device Min],DeviceRules[Risk Points],,-1)</f>
        <v>2</v>
      </c>
      <c r="P1704">
        <f>_xlfn.XLOOKUP(FraudData[[#This Row],[velocity_last_24h]],VelocityRules[Velocity Min],VelocityRules[Risk Points],,-1)</f>
        <v>0</v>
      </c>
      <c r="Q1704">
        <f>_xlfn.XLOOKUP(FraudData[[#This Row],[merchant_category]],MerchantRules[Merchant Category],MerchantRules[Risk Points],0)</f>
        <v>1</v>
      </c>
      <c r="R1704">
        <f>SUM(FraudData[[#This Row],[Amount Risk]:[Merchant Risk]])</f>
        <v>3</v>
      </c>
      <c r="S1704" t="str" cm="1">
        <f t="array" ref="S1704">_xlfn.IFS(FraudData[[#This Row],[Fraud Risk Score]]&gt;=8,"High Risk",FraudData[[#This Row],[Fraud Risk Score]]&gt;=6,"Medium Risk",TRUE,"Low Risk")</f>
        <v>Low Risk</v>
      </c>
    </row>
    <row r="1705" spans="1:19">
      <c r="A1705">
        <v>1704</v>
      </c>
      <c r="B1705">
        <v>126.99</v>
      </c>
      <c r="C1705">
        <v>11</v>
      </c>
      <c r="D1705" t="s">
        <v>49</v>
      </c>
      <c r="E1705">
        <v>0</v>
      </c>
      <c r="F1705">
        <v>0</v>
      </c>
      <c r="G1705">
        <v>78</v>
      </c>
      <c r="H1705">
        <v>5</v>
      </c>
      <c r="I1705">
        <v>41</v>
      </c>
      <c r="J1705">
        <v>0</v>
      </c>
      <c r="K1705">
        <f>_xlfn.XLOOKUP(FraudData[[#This Row],[amount]],AmountRules[Amount Min],AmountRules[Risk Points],,-1)</f>
        <v>0</v>
      </c>
      <c r="L1705">
        <f>_xlfn.XLOOKUP(FraudData[[#This Row],[transaction_hour]],TimeRules[Hour Min],TimeRules[Risk Points],,-1)</f>
        <v>0</v>
      </c>
      <c r="M1705">
        <f>_xlfn.XLOOKUP(FraudData[[#This Row],[foreign_transaction]],ForeignRules[Foreign Transaction],ForeignRules[Risk Points],0)</f>
        <v>0</v>
      </c>
      <c r="N1705">
        <f>_xlfn.XLOOKUP(FraudData[[#This Row],[location_mismatch]],Table10[Location Mismatch],Table10[Risk Points],0)</f>
        <v>0</v>
      </c>
      <c r="O1705">
        <f>_xlfn.XLOOKUP(FraudData[[#This Row],[device_trust_score]],DeviceRules[Device Min],DeviceRules[Risk Points],,-1)</f>
        <v>0</v>
      </c>
      <c r="P1705">
        <f>_xlfn.XLOOKUP(FraudData[[#This Row],[velocity_last_24h]],VelocityRules[Velocity Min],VelocityRules[Risk Points],,-1)</f>
        <v>3</v>
      </c>
      <c r="Q1705">
        <f>_xlfn.XLOOKUP(FraudData[[#This Row],[merchant_category]],MerchantRules[Merchant Category],MerchantRules[Risk Points],0)</f>
        <v>1</v>
      </c>
      <c r="R1705">
        <f>SUM(FraudData[[#This Row],[Amount Risk]:[Merchant Risk]])</f>
        <v>4</v>
      </c>
      <c r="S1705" t="str" cm="1">
        <f t="array" ref="S1705">_xlfn.IFS(FraudData[[#This Row],[Fraud Risk Score]]&gt;=8,"High Risk",FraudData[[#This Row],[Fraud Risk Score]]&gt;=6,"Medium Risk",TRUE,"Low Risk")</f>
        <v>Low Risk</v>
      </c>
    </row>
    <row r="1706" spans="1:19">
      <c r="A1706">
        <v>1705</v>
      </c>
      <c r="B1706">
        <v>104.21</v>
      </c>
      <c r="C1706">
        <v>18</v>
      </c>
      <c r="D1706" t="s">
        <v>46</v>
      </c>
      <c r="E1706">
        <v>0</v>
      </c>
      <c r="F1706">
        <v>0</v>
      </c>
      <c r="G1706">
        <v>58</v>
      </c>
      <c r="H1706">
        <v>0</v>
      </c>
      <c r="I1706">
        <v>47</v>
      </c>
      <c r="J1706">
        <v>0</v>
      </c>
      <c r="K1706">
        <f>_xlfn.XLOOKUP(FraudData[[#This Row],[amount]],AmountRules[Amount Min],AmountRules[Risk Points],,-1)</f>
        <v>0</v>
      </c>
      <c r="L1706">
        <f>_xlfn.XLOOKUP(FraudData[[#This Row],[transaction_hour]],TimeRules[Hour Min],TimeRules[Risk Points],,-1)</f>
        <v>0</v>
      </c>
      <c r="M1706">
        <f>_xlfn.XLOOKUP(FraudData[[#This Row],[foreign_transaction]],ForeignRules[Foreign Transaction],ForeignRules[Risk Points],0)</f>
        <v>0</v>
      </c>
      <c r="N1706">
        <f>_xlfn.XLOOKUP(FraudData[[#This Row],[location_mismatch]],Table10[Location Mismatch],Table10[Risk Points],0)</f>
        <v>0</v>
      </c>
      <c r="O1706">
        <f>_xlfn.XLOOKUP(FraudData[[#This Row],[device_trust_score]],DeviceRules[Device Min],DeviceRules[Risk Points],,-1)</f>
        <v>1</v>
      </c>
      <c r="P1706">
        <f>_xlfn.XLOOKUP(FraudData[[#This Row],[velocity_last_24h]],VelocityRules[Velocity Min],VelocityRules[Risk Points],,-1)</f>
        <v>0</v>
      </c>
      <c r="Q1706">
        <f>_xlfn.XLOOKUP(FraudData[[#This Row],[merchant_category]],MerchantRules[Merchant Category],MerchantRules[Risk Points],0)</f>
        <v>0</v>
      </c>
      <c r="R1706">
        <f>SUM(FraudData[[#This Row],[Amount Risk]:[Merchant Risk]])</f>
        <v>1</v>
      </c>
      <c r="S1706" t="str" cm="1">
        <f t="array" ref="S1706">_xlfn.IFS(FraudData[[#This Row],[Fraud Risk Score]]&gt;=8,"High Risk",FraudData[[#This Row],[Fraud Risk Score]]&gt;=6,"Medium Risk",TRUE,"Low Risk")</f>
        <v>Low Risk</v>
      </c>
    </row>
    <row r="1707" spans="1:19">
      <c r="A1707">
        <v>1706</v>
      </c>
      <c r="B1707">
        <v>20.100000000000001</v>
      </c>
      <c r="C1707">
        <v>20</v>
      </c>
      <c r="D1707" t="s">
        <v>46</v>
      </c>
      <c r="E1707">
        <v>0</v>
      </c>
      <c r="F1707">
        <v>0</v>
      </c>
      <c r="G1707">
        <v>28</v>
      </c>
      <c r="H1707">
        <v>3</v>
      </c>
      <c r="I1707">
        <v>59</v>
      </c>
      <c r="J1707">
        <v>0</v>
      </c>
      <c r="K1707">
        <f>_xlfn.XLOOKUP(FraudData[[#This Row],[amount]],AmountRules[Amount Min],AmountRules[Risk Points],,-1)</f>
        <v>0</v>
      </c>
      <c r="L1707">
        <f>_xlfn.XLOOKUP(FraudData[[#This Row],[transaction_hour]],TimeRules[Hour Min],TimeRules[Risk Points],,-1)</f>
        <v>0</v>
      </c>
      <c r="M1707">
        <f>_xlfn.XLOOKUP(FraudData[[#This Row],[foreign_transaction]],ForeignRules[Foreign Transaction],ForeignRules[Risk Points],0)</f>
        <v>0</v>
      </c>
      <c r="N1707">
        <f>_xlfn.XLOOKUP(FraudData[[#This Row],[location_mismatch]],Table10[Location Mismatch],Table10[Risk Points],0)</f>
        <v>0</v>
      </c>
      <c r="O1707">
        <f>_xlfn.XLOOKUP(FraudData[[#This Row],[device_trust_score]],DeviceRules[Device Min],DeviceRules[Risk Points],,-1)</f>
        <v>3</v>
      </c>
      <c r="P1707">
        <f>_xlfn.XLOOKUP(FraudData[[#This Row],[velocity_last_24h]],VelocityRules[Velocity Min],VelocityRules[Risk Points],,-1)</f>
        <v>0</v>
      </c>
      <c r="Q1707">
        <f>_xlfn.XLOOKUP(FraudData[[#This Row],[merchant_category]],MerchantRules[Merchant Category],MerchantRules[Risk Points],0)</f>
        <v>0</v>
      </c>
      <c r="R1707">
        <f>SUM(FraudData[[#This Row],[Amount Risk]:[Merchant Risk]])</f>
        <v>3</v>
      </c>
      <c r="S1707" t="str" cm="1">
        <f t="array" ref="S1707">_xlfn.IFS(FraudData[[#This Row],[Fraud Risk Score]]&gt;=8,"High Risk",FraudData[[#This Row],[Fraud Risk Score]]&gt;=6,"Medium Risk",TRUE,"Low Risk")</f>
        <v>Low Risk</v>
      </c>
    </row>
    <row r="1708" spans="1:19">
      <c r="A1708">
        <v>1707</v>
      </c>
      <c r="B1708">
        <v>184.31</v>
      </c>
      <c r="C1708">
        <v>18</v>
      </c>
      <c r="D1708" t="s">
        <v>49</v>
      </c>
      <c r="E1708">
        <v>1</v>
      </c>
      <c r="F1708">
        <v>1</v>
      </c>
      <c r="G1708">
        <v>72</v>
      </c>
      <c r="H1708">
        <v>0</v>
      </c>
      <c r="I1708">
        <v>29</v>
      </c>
      <c r="J1708">
        <v>0</v>
      </c>
      <c r="K1708">
        <f>_xlfn.XLOOKUP(FraudData[[#This Row],[amount]],AmountRules[Amount Min],AmountRules[Risk Points],,-1)</f>
        <v>0</v>
      </c>
      <c r="L1708">
        <f>_xlfn.XLOOKUP(FraudData[[#This Row],[transaction_hour]],TimeRules[Hour Min],TimeRules[Risk Points],,-1)</f>
        <v>0</v>
      </c>
      <c r="M1708">
        <f>_xlfn.XLOOKUP(FraudData[[#This Row],[foreign_transaction]],ForeignRules[Foreign Transaction],ForeignRules[Risk Points],0)</f>
        <v>3</v>
      </c>
      <c r="N1708">
        <f>_xlfn.XLOOKUP(FraudData[[#This Row],[location_mismatch]],Table10[Location Mismatch],Table10[Risk Points],0)</f>
        <v>3</v>
      </c>
      <c r="O1708">
        <f>_xlfn.XLOOKUP(FraudData[[#This Row],[device_trust_score]],DeviceRules[Device Min],DeviceRules[Risk Points],,-1)</f>
        <v>0</v>
      </c>
      <c r="P1708">
        <f>_xlfn.XLOOKUP(FraudData[[#This Row],[velocity_last_24h]],VelocityRules[Velocity Min],VelocityRules[Risk Points],,-1)</f>
        <v>0</v>
      </c>
      <c r="Q1708">
        <f>_xlfn.XLOOKUP(FraudData[[#This Row],[merchant_category]],MerchantRules[Merchant Category],MerchantRules[Risk Points],0)</f>
        <v>1</v>
      </c>
      <c r="R1708">
        <f>SUM(FraudData[[#This Row],[Amount Risk]:[Merchant Risk]])</f>
        <v>7</v>
      </c>
      <c r="S1708" t="str" cm="1">
        <f t="array" ref="S1708">_xlfn.IFS(FraudData[[#This Row],[Fraud Risk Score]]&gt;=8,"High Risk",FraudData[[#This Row],[Fraud Risk Score]]&gt;=6,"Medium Risk",TRUE,"Low Risk")</f>
        <v>Medium Risk</v>
      </c>
    </row>
    <row r="1709" spans="1:19">
      <c r="A1709">
        <v>1708</v>
      </c>
      <c r="B1709">
        <v>43.81</v>
      </c>
      <c r="C1709">
        <v>20</v>
      </c>
      <c r="D1709" t="s">
        <v>49</v>
      </c>
      <c r="E1709">
        <v>0</v>
      </c>
      <c r="F1709">
        <v>0</v>
      </c>
      <c r="G1709">
        <v>72</v>
      </c>
      <c r="H1709">
        <v>2</v>
      </c>
      <c r="I1709">
        <v>61</v>
      </c>
      <c r="J1709">
        <v>0</v>
      </c>
      <c r="K1709">
        <f>_xlfn.XLOOKUP(FraudData[[#This Row],[amount]],AmountRules[Amount Min],AmountRules[Risk Points],,-1)</f>
        <v>0</v>
      </c>
      <c r="L1709">
        <f>_xlfn.XLOOKUP(FraudData[[#This Row],[transaction_hour]],TimeRules[Hour Min],TimeRules[Risk Points],,-1)</f>
        <v>0</v>
      </c>
      <c r="M1709">
        <f>_xlfn.XLOOKUP(FraudData[[#This Row],[foreign_transaction]],ForeignRules[Foreign Transaction],ForeignRules[Risk Points],0)</f>
        <v>0</v>
      </c>
      <c r="N1709">
        <f>_xlfn.XLOOKUP(FraudData[[#This Row],[location_mismatch]],Table10[Location Mismatch],Table10[Risk Points],0)</f>
        <v>0</v>
      </c>
      <c r="O1709">
        <f>_xlfn.XLOOKUP(FraudData[[#This Row],[device_trust_score]],DeviceRules[Device Min],DeviceRules[Risk Points],,-1)</f>
        <v>0</v>
      </c>
      <c r="P1709">
        <f>_xlfn.XLOOKUP(FraudData[[#This Row],[velocity_last_24h]],VelocityRules[Velocity Min],VelocityRules[Risk Points],,-1)</f>
        <v>0</v>
      </c>
      <c r="Q1709">
        <f>_xlfn.XLOOKUP(FraudData[[#This Row],[merchant_category]],MerchantRules[Merchant Category],MerchantRules[Risk Points],0)</f>
        <v>1</v>
      </c>
      <c r="R1709">
        <f>SUM(FraudData[[#This Row],[Amount Risk]:[Merchant Risk]])</f>
        <v>1</v>
      </c>
      <c r="S1709" t="str" cm="1">
        <f t="array" ref="S1709">_xlfn.IFS(FraudData[[#This Row],[Fraud Risk Score]]&gt;=8,"High Risk",FraudData[[#This Row],[Fraud Risk Score]]&gt;=6,"Medium Risk",TRUE,"Low Risk")</f>
        <v>Low Risk</v>
      </c>
    </row>
    <row r="1710" spans="1:19">
      <c r="A1710">
        <v>1709</v>
      </c>
      <c r="B1710">
        <v>173.97</v>
      </c>
      <c r="C1710">
        <v>10</v>
      </c>
      <c r="D1710" t="s">
        <v>47</v>
      </c>
      <c r="E1710">
        <v>0</v>
      </c>
      <c r="F1710">
        <v>0</v>
      </c>
      <c r="G1710">
        <v>73</v>
      </c>
      <c r="H1710">
        <v>4</v>
      </c>
      <c r="I1710">
        <v>32</v>
      </c>
      <c r="J1710">
        <v>0</v>
      </c>
      <c r="K1710">
        <f>_xlfn.XLOOKUP(FraudData[[#This Row],[amount]],AmountRules[Amount Min],AmountRules[Risk Points],,-1)</f>
        <v>0</v>
      </c>
      <c r="L1710">
        <f>_xlfn.XLOOKUP(FraudData[[#This Row],[transaction_hour]],TimeRules[Hour Min],TimeRules[Risk Points],,-1)</f>
        <v>0</v>
      </c>
      <c r="M1710">
        <f>_xlfn.XLOOKUP(FraudData[[#This Row],[foreign_transaction]],ForeignRules[Foreign Transaction],ForeignRules[Risk Points],0)</f>
        <v>0</v>
      </c>
      <c r="N1710">
        <f>_xlfn.XLOOKUP(FraudData[[#This Row],[location_mismatch]],Table10[Location Mismatch],Table10[Risk Points],0)</f>
        <v>0</v>
      </c>
      <c r="O1710">
        <f>_xlfn.XLOOKUP(FraudData[[#This Row],[device_trust_score]],DeviceRules[Device Min],DeviceRules[Risk Points],,-1)</f>
        <v>0</v>
      </c>
      <c r="P1710">
        <f>_xlfn.XLOOKUP(FraudData[[#This Row],[velocity_last_24h]],VelocityRules[Velocity Min],VelocityRules[Risk Points],,-1)</f>
        <v>0</v>
      </c>
      <c r="Q1710">
        <f>_xlfn.XLOOKUP(FraudData[[#This Row],[merchant_category]],MerchantRules[Merchant Category],MerchantRules[Risk Points],0)</f>
        <v>0</v>
      </c>
      <c r="R1710">
        <f>SUM(FraudData[[#This Row],[Amount Risk]:[Merchant Risk]])</f>
        <v>0</v>
      </c>
      <c r="S1710" t="str" cm="1">
        <f t="array" ref="S1710">_xlfn.IFS(FraudData[[#This Row],[Fraud Risk Score]]&gt;=8,"High Risk",FraudData[[#This Row],[Fraud Risk Score]]&gt;=6,"Medium Risk",TRUE,"Low Risk")</f>
        <v>Low Risk</v>
      </c>
    </row>
    <row r="1711" spans="1:19">
      <c r="A1711">
        <v>1710</v>
      </c>
      <c r="B1711">
        <v>189.07</v>
      </c>
      <c r="C1711">
        <v>20</v>
      </c>
      <c r="D1711" t="s">
        <v>46</v>
      </c>
      <c r="E1711">
        <v>0</v>
      </c>
      <c r="F1711">
        <v>1</v>
      </c>
      <c r="G1711">
        <v>84</v>
      </c>
      <c r="H1711">
        <v>0</v>
      </c>
      <c r="I1711">
        <v>37</v>
      </c>
      <c r="J1711">
        <v>0</v>
      </c>
      <c r="K1711">
        <f>_xlfn.XLOOKUP(FraudData[[#This Row],[amount]],AmountRules[Amount Min],AmountRules[Risk Points],,-1)</f>
        <v>0</v>
      </c>
      <c r="L1711">
        <f>_xlfn.XLOOKUP(FraudData[[#This Row],[transaction_hour]],TimeRules[Hour Min],TimeRules[Risk Points],,-1)</f>
        <v>0</v>
      </c>
      <c r="M1711">
        <f>_xlfn.XLOOKUP(FraudData[[#This Row],[foreign_transaction]],ForeignRules[Foreign Transaction],ForeignRules[Risk Points],0)</f>
        <v>0</v>
      </c>
      <c r="N1711">
        <f>_xlfn.XLOOKUP(FraudData[[#This Row],[location_mismatch]],Table10[Location Mismatch],Table10[Risk Points],0)</f>
        <v>3</v>
      </c>
      <c r="O1711">
        <f>_xlfn.XLOOKUP(FraudData[[#This Row],[device_trust_score]],DeviceRules[Device Min],DeviceRules[Risk Points],,-1)</f>
        <v>0</v>
      </c>
      <c r="P1711">
        <f>_xlfn.XLOOKUP(FraudData[[#This Row],[velocity_last_24h]],VelocityRules[Velocity Min],VelocityRules[Risk Points],,-1)</f>
        <v>0</v>
      </c>
      <c r="Q1711">
        <f>_xlfn.XLOOKUP(FraudData[[#This Row],[merchant_category]],MerchantRules[Merchant Category],MerchantRules[Risk Points],0)</f>
        <v>0</v>
      </c>
      <c r="R1711">
        <f>SUM(FraudData[[#This Row],[Amount Risk]:[Merchant Risk]])</f>
        <v>3</v>
      </c>
      <c r="S1711" t="str" cm="1">
        <f t="array" ref="S1711">_xlfn.IFS(FraudData[[#This Row],[Fraud Risk Score]]&gt;=8,"High Risk",FraudData[[#This Row],[Fraud Risk Score]]&gt;=6,"Medium Risk",TRUE,"Low Risk")</f>
        <v>Low Risk</v>
      </c>
    </row>
    <row r="1712" spans="1:19">
      <c r="A1712">
        <v>1711</v>
      </c>
      <c r="B1712">
        <v>29.68</v>
      </c>
      <c r="C1712">
        <v>5</v>
      </c>
      <c r="D1712" t="s">
        <v>46</v>
      </c>
      <c r="E1712">
        <v>0</v>
      </c>
      <c r="F1712">
        <v>0</v>
      </c>
      <c r="G1712">
        <v>68</v>
      </c>
      <c r="H1712">
        <v>1</v>
      </c>
      <c r="I1712">
        <v>44</v>
      </c>
      <c r="J1712">
        <v>0</v>
      </c>
      <c r="K1712">
        <f>_xlfn.XLOOKUP(FraudData[[#This Row],[amount]],AmountRules[Amount Min],AmountRules[Risk Points],,-1)</f>
        <v>0</v>
      </c>
      <c r="L1712">
        <f>_xlfn.XLOOKUP(FraudData[[#This Row],[transaction_hour]],TimeRules[Hour Min],TimeRules[Risk Points],,-1)</f>
        <v>0</v>
      </c>
      <c r="M1712">
        <f>_xlfn.XLOOKUP(FraudData[[#This Row],[foreign_transaction]],ForeignRules[Foreign Transaction],ForeignRules[Risk Points],0)</f>
        <v>0</v>
      </c>
      <c r="N1712">
        <f>_xlfn.XLOOKUP(FraudData[[#This Row],[location_mismatch]],Table10[Location Mismatch],Table10[Risk Points],0)</f>
        <v>0</v>
      </c>
      <c r="O1712">
        <f>_xlfn.XLOOKUP(FraudData[[#This Row],[device_trust_score]],DeviceRules[Device Min],DeviceRules[Risk Points],,-1)</f>
        <v>1</v>
      </c>
      <c r="P1712">
        <f>_xlfn.XLOOKUP(FraudData[[#This Row],[velocity_last_24h]],VelocityRules[Velocity Min],VelocityRules[Risk Points],,-1)</f>
        <v>0</v>
      </c>
      <c r="Q1712">
        <f>_xlfn.XLOOKUP(FraudData[[#This Row],[merchant_category]],MerchantRules[Merchant Category],MerchantRules[Risk Points],0)</f>
        <v>0</v>
      </c>
      <c r="R1712">
        <f>SUM(FraudData[[#This Row],[Amount Risk]:[Merchant Risk]])</f>
        <v>1</v>
      </c>
      <c r="S1712" t="str" cm="1">
        <f t="array" ref="S1712">_xlfn.IFS(FraudData[[#This Row],[Fraud Risk Score]]&gt;=8,"High Risk",FraudData[[#This Row],[Fraud Risk Score]]&gt;=6,"Medium Risk",TRUE,"Low Risk")</f>
        <v>Low Risk</v>
      </c>
    </row>
    <row r="1713" spans="1:19">
      <c r="A1713">
        <v>1712</v>
      </c>
      <c r="B1713">
        <v>11.4</v>
      </c>
      <c r="C1713">
        <v>8</v>
      </c>
      <c r="D1713" t="s">
        <v>48</v>
      </c>
      <c r="E1713">
        <v>0</v>
      </c>
      <c r="F1713">
        <v>0</v>
      </c>
      <c r="G1713">
        <v>58</v>
      </c>
      <c r="H1713">
        <v>1</v>
      </c>
      <c r="I1713">
        <v>46</v>
      </c>
      <c r="J1713">
        <v>0</v>
      </c>
      <c r="K1713">
        <f>_xlfn.XLOOKUP(FraudData[[#This Row],[amount]],AmountRules[Amount Min],AmountRules[Risk Points],,-1)</f>
        <v>0</v>
      </c>
      <c r="L1713">
        <f>_xlfn.XLOOKUP(FraudData[[#This Row],[transaction_hour]],TimeRules[Hour Min],TimeRules[Risk Points],,-1)</f>
        <v>0</v>
      </c>
      <c r="M1713">
        <f>_xlfn.XLOOKUP(FraudData[[#This Row],[foreign_transaction]],ForeignRules[Foreign Transaction],ForeignRules[Risk Points],0)</f>
        <v>0</v>
      </c>
      <c r="N1713">
        <f>_xlfn.XLOOKUP(FraudData[[#This Row],[location_mismatch]],Table10[Location Mismatch],Table10[Risk Points],0)</f>
        <v>0</v>
      </c>
      <c r="O1713">
        <f>_xlfn.XLOOKUP(FraudData[[#This Row],[device_trust_score]],DeviceRules[Device Min],DeviceRules[Risk Points],,-1)</f>
        <v>1</v>
      </c>
      <c r="P1713">
        <f>_xlfn.XLOOKUP(FraudData[[#This Row],[velocity_last_24h]],VelocityRules[Velocity Min],VelocityRules[Risk Points],,-1)</f>
        <v>0</v>
      </c>
      <c r="Q1713">
        <f>_xlfn.XLOOKUP(FraudData[[#This Row],[merchant_category]],MerchantRules[Merchant Category],MerchantRules[Risk Points],0)</f>
        <v>0</v>
      </c>
      <c r="R1713">
        <f>SUM(FraudData[[#This Row],[Amount Risk]:[Merchant Risk]])</f>
        <v>1</v>
      </c>
      <c r="S1713" t="str" cm="1">
        <f t="array" ref="S1713">_xlfn.IFS(FraudData[[#This Row],[Fraud Risk Score]]&gt;=8,"High Risk",FraudData[[#This Row],[Fraud Risk Score]]&gt;=6,"Medium Risk",TRUE,"Low Risk")</f>
        <v>Low Risk</v>
      </c>
    </row>
    <row r="1714" spans="1:19">
      <c r="A1714">
        <v>1713</v>
      </c>
      <c r="B1714">
        <v>273.17</v>
      </c>
      <c r="C1714">
        <v>0</v>
      </c>
      <c r="D1714" t="s">
        <v>47</v>
      </c>
      <c r="E1714">
        <v>0</v>
      </c>
      <c r="F1714">
        <v>0</v>
      </c>
      <c r="G1714">
        <v>80</v>
      </c>
      <c r="H1714">
        <v>4</v>
      </c>
      <c r="I1714">
        <v>19</v>
      </c>
      <c r="J1714">
        <v>0</v>
      </c>
      <c r="K1714">
        <f>_xlfn.XLOOKUP(FraudData[[#This Row],[amount]],AmountRules[Amount Min],AmountRules[Risk Points],,-1)</f>
        <v>0</v>
      </c>
      <c r="L1714">
        <f>_xlfn.XLOOKUP(FraudData[[#This Row],[transaction_hour]],TimeRules[Hour Min],TimeRules[Risk Points],,-1)</f>
        <v>3</v>
      </c>
      <c r="M1714">
        <f>_xlfn.XLOOKUP(FraudData[[#This Row],[foreign_transaction]],ForeignRules[Foreign Transaction],ForeignRules[Risk Points],0)</f>
        <v>0</v>
      </c>
      <c r="N1714">
        <f>_xlfn.XLOOKUP(FraudData[[#This Row],[location_mismatch]],Table10[Location Mismatch],Table10[Risk Points],0)</f>
        <v>0</v>
      </c>
      <c r="O1714">
        <f>_xlfn.XLOOKUP(FraudData[[#This Row],[device_trust_score]],DeviceRules[Device Min],DeviceRules[Risk Points],,-1)</f>
        <v>0</v>
      </c>
      <c r="P1714">
        <f>_xlfn.XLOOKUP(FraudData[[#This Row],[velocity_last_24h]],VelocityRules[Velocity Min],VelocityRules[Risk Points],,-1)</f>
        <v>0</v>
      </c>
      <c r="Q1714">
        <f>_xlfn.XLOOKUP(FraudData[[#This Row],[merchant_category]],MerchantRules[Merchant Category],MerchantRules[Risk Points],0)</f>
        <v>0</v>
      </c>
      <c r="R1714">
        <f>SUM(FraudData[[#This Row],[Amount Risk]:[Merchant Risk]])</f>
        <v>3</v>
      </c>
      <c r="S1714" t="str" cm="1">
        <f t="array" ref="S1714">_xlfn.IFS(FraudData[[#This Row],[Fraud Risk Score]]&gt;=8,"High Risk",FraudData[[#This Row],[Fraud Risk Score]]&gt;=6,"Medium Risk",TRUE,"Low Risk")</f>
        <v>Low Risk</v>
      </c>
    </row>
    <row r="1715" spans="1:19">
      <c r="A1715">
        <v>1714</v>
      </c>
      <c r="B1715">
        <v>110.85</v>
      </c>
      <c r="C1715">
        <v>11</v>
      </c>
      <c r="D1715" t="s">
        <v>50</v>
      </c>
      <c r="E1715">
        <v>0</v>
      </c>
      <c r="F1715">
        <v>0</v>
      </c>
      <c r="G1715">
        <v>98</v>
      </c>
      <c r="H1715">
        <v>0</v>
      </c>
      <c r="I1715">
        <v>32</v>
      </c>
      <c r="J1715">
        <v>0</v>
      </c>
      <c r="K1715">
        <f>_xlfn.XLOOKUP(FraudData[[#This Row],[amount]],AmountRules[Amount Min],AmountRules[Risk Points],,-1)</f>
        <v>0</v>
      </c>
      <c r="L1715">
        <f>_xlfn.XLOOKUP(FraudData[[#This Row],[transaction_hour]],TimeRules[Hour Min],TimeRules[Risk Points],,-1)</f>
        <v>0</v>
      </c>
      <c r="M1715">
        <f>_xlfn.XLOOKUP(FraudData[[#This Row],[foreign_transaction]],ForeignRules[Foreign Transaction],ForeignRules[Risk Points],0)</f>
        <v>0</v>
      </c>
      <c r="N1715">
        <f>_xlfn.XLOOKUP(FraudData[[#This Row],[location_mismatch]],Table10[Location Mismatch],Table10[Risk Points],0)</f>
        <v>0</v>
      </c>
      <c r="O1715">
        <f>_xlfn.XLOOKUP(FraudData[[#This Row],[device_trust_score]],DeviceRules[Device Min],DeviceRules[Risk Points],,-1)</f>
        <v>0</v>
      </c>
      <c r="P1715">
        <f>_xlfn.XLOOKUP(FraudData[[#This Row],[velocity_last_24h]],VelocityRules[Velocity Min],VelocityRules[Risk Points],,-1)</f>
        <v>0</v>
      </c>
      <c r="Q1715">
        <f>_xlfn.XLOOKUP(FraudData[[#This Row],[merchant_category]],MerchantRules[Merchant Category],MerchantRules[Risk Points],0)</f>
        <v>0</v>
      </c>
      <c r="R1715">
        <f>SUM(FraudData[[#This Row],[Amount Risk]:[Merchant Risk]])</f>
        <v>0</v>
      </c>
      <c r="S1715" t="str" cm="1">
        <f t="array" ref="S1715">_xlfn.IFS(FraudData[[#This Row],[Fraud Risk Score]]&gt;=8,"High Risk",FraudData[[#This Row],[Fraud Risk Score]]&gt;=6,"Medium Risk",TRUE,"Low Risk")</f>
        <v>Low Risk</v>
      </c>
    </row>
    <row r="1716" spans="1:19">
      <c r="A1716">
        <v>1715</v>
      </c>
      <c r="B1716">
        <v>10.79</v>
      </c>
      <c r="C1716">
        <v>13</v>
      </c>
      <c r="D1716" t="s">
        <v>50</v>
      </c>
      <c r="E1716">
        <v>1</v>
      </c>
      <c r="F1716">
        <v>0</v>
      </c>
      <c r="G1716">
        <v>30</v>
      </c>
      <c r="H1716">
        <v>1</v>
      </c>
      <c r="I1716">
        <v>52</v>
      </c>
      <c r="J1716">
        <v>0</v>
      </c>
      <c r="K1716">
        <f>_xlfn.XLOOKUP(FraudData[[#This Row],[amount]],AmountRules[Amount Min],AmountRules[Risk Points],,-1)</f>
        <v>0</v>
      </c>
      <c r="L1716">
        <f>_xlfn.XLOOKUP(FraudData[[#This Row],[transaction_hour]],TimeRules[Hour Min],TimeRules[Risk Points],,-1)</f>
        <v>0</v>
      </c>
      <c r="M1716">
        <f>_xlfn.XLOOKUP(FraudData[[#This Row],[foreign_transaction]],ForeignRules[Foreign Transaction],ForeignRules[Risk Points],0)</f>
        <v>3</v>
      </c>
      <c r="N1716">
        <f>_xlfn.XLOOKUP(FraudData[[#This Row],[location_mismatch]],Table10[Location Mismatch],Table10[Risk Points],0)</f>
        <v>0</v>
      </c>
      <c r="O1716">
        <f>_xlfn.XLOOKUP(FraudData[[#This Row],[device_trust_score]],DeviceRules[Device Min],DeviceRules[Risk Points],,-1)</f>
        <v>2</v>
      </c>
      <c r="P1716">
        <f>_xlfn.XLOOKUP(FraudData[[#This Row],[velocity_last_24h]],VelocityRules[Velocity Min],VelocityRules[Risk Points],,-1)</f>
        <v>0</v>
      </c>
      <c r="Q1716">
        <f>_xlfn.XLOOKUP(FraudData[[#This Row],[merchant_category]],MerchantRules[Merchant Category],MerchantRules[Risk Points],0)</f>
        <v>0</v>
      </c>
      <c r="R1716">
        <f>SUM(FraudData[[#This Row],[Amount Risk]:[Merchant Risk]])</f>
        <v>5</v>
      </c>
      <c r="S1716" t="str" cm="1">
        <f t="array" ref="S1716">_xlfn.IFS(FraudData[[#This Row],[Fraud Risk Score]]&gt;=8,"High Risk",FraudData[[#This Row],[Fraud Risk Score]]&gt;=6,"Medium Risk",TRUE,"Low Risk")</f>
        <v>Low Risk</v>
      </c>
    </row>
    <row r="1717" spans="1:19">
      <c r="A1717">
        <v>1716</v>
      </c>
      <c r="B1717">
        <v>948.95</v>
      </c>
      <c r="C1717">
        <v>5</v>
      </c>
      <c r="D1717" t="s">
        <v>50</v>
      </c>
      <c r="E1717">
        <v>0</v>
      </c>
      <c r="F1717">
        <v>0</v>
      </c>
      <c r="G1717">
        <v>60</v>
      </c>
      <c r="H1717">
        <v>2</v>
      </c>
      <c r="I1717">
        <v>27</v>
      </c>
      <c r="J1717">
        <v>0</v>
      </c>
      <c r="K1717">
        <f>_xlfn.XLOOKUP(FraudData[[#This Row],[amount]],AmountRules[Amount Min],AmountRules[Risk Points],,-1)</f>
        <v>1</v>
      </c>
      <c r="L1717">
        <f>_xlfn.XLOOKUP(FraudData[[#This Row],[transaction_hour]],TimeRules[Hour Min],TimeRules[Risk Points],,-1)</f>
        <v>0</v>
      </c>
      <c r="M1717">
        <f>_xlfn.XLOOKUP(FraudData[[#This Row],[foreign_transaction]],ForeignRules[Foreign Transaction],ForeignRules[Risk Points],0)</f>
        <v>0</v>
      </c>
      <c r="N1717">
        <f>_xlfn.XLOOKUP(FraudData[[#This Row],[location_mismatch]],Table10[Location Mismatch],Table10[Risk Points],0)</f>
        <v>0</v>
      </c>
      <c r="O1717">
        <f>_xlfn.XLOOKUP(FraudData[[#This Row],[device_trust_score]],DeviceRules[Device Min],DeviceRules[Risk Points],,-1)</f>
        <v>1</v>
      </c>
      <c r="P1717">
        <f>_xlfn.XLOOKUP(FraudData[[#This Row],[velocity_last_24h]],VelocityRules[Velocity Min],VelocityRules[Risk Points],,-1)</f>
        <v>0</v>
      </c>
      <c r="Q1717">
        <f>_xlfn.XLOOKUP(FraudData[[#This Row],[merchant_category]],MerchantRules[Merchant Category],MerchantRules[Risk Points],0)</f>
        <v>0</v>
      </c>
      <c r="R1717">
        <f>SUM(FraudData[[#This Row],[Amount Risk]:[Merchant Risk]])</f>
        <v>2</v>
      </c>
      <c r="S1717" t="str" cm="1">
        <f t="array" ref="S1717">_xlfn.IFS(FraudData[[#This Row],[Fraud Risk Score]]&gt;=8,"High Risk",FraudData[[#This Row],[Fraud Risk Score]]&gt;=6,"Medium Risk",TRUE,"Low Risk")</f>
        <v>Low Risk</v>
      </c>
    </row>
    <row r="1718" spans="1:19">
      <c r="A1718">
        <v>1717</v>
      </c>
      <c r="B1718">
        <v>10.71</v>
      </c>
      <c r="C1718">
        <v>0</v>
      </c>
      <c r="D1718" t="s">
        <v>49</v>
      </c>
      <c r="E1718">
        <v>0</v>
      </c>
      <c r="F1718">
        <v>1</v>
      </c>
      <c r="G1718">
        <v>59</v>
      </c>
      <c r="H1718">
        <v>3</v>
      </c>
      <c r="I1718">
        <v>43</v>
      </c>
      <c r="J1718">
        <v>0</v>
      </c>
      <c r="K1718">
        <f>_xlfn.XLOOKUP(FraudData[[#This Row],[amount]],AmountRules[Amount Min],AmountRules[Risk Points],,-1)</f>
        <v>0</v>
      </c>
      <c r="L1718">
        <f>_xlfn.XLOOKUP(FraudData[[#This Row],[transaction_hour]],TimeRules[Hour Min],TimeRules[Risk Points],,-1)</f>
        <v>3</v>
      </c>
      <c r="M1718">
        <f>_xlfn.XLOOKUP(FraudData[[#This Row],[foreign_transaction]],ForeignRules[Foreign Transaction],ForeignRules[Risk Points],0)</f>
        <v>0</v>
      </c>
      <c r="N1718">
        <f>_xlfn.XLOOKUP(FraudData[[#This Row],[location_mismatch]],Table10[Location Mismatch],Table10[Risk Points],0)</f>
        <v>3</v>
      </c>
      <c r="O1718">
        <f>_xlfn.XLOOKUP(FraudData[[#This Row],[device_trust_score]],DeviceRules[Device Min],DeviceRules[Risk Points],,-1)</f>
        <v>1</v>
      </c>
      <c r="P1718">
        <f>_xlfn.XLOOKUP(FraudData[[#This Row],[velocity_last_24h]],VelocityRules[Velocity Min],VelocityRules[Risk Points],,-1)</f>
        <v>0</v>
      </c>
      <c r="Q1718">
        <f>_xlfn.XLOOKUP(FraudData[[#This Row],[merchant_category]],MerchantRules[Merchant Category],MerchantRules[Risk Points],0)</f>
        <v>1</v>
      </c>
      <c r="R1718">
        <f>SUM(FraudData[[#This Row],[Amount Risk]:[Merchant Risk]])</f>
        <v>8</v>
      </c>
      <c r="S1718" t="str" cm="1">
        <f t="array" ref="S1718">_xlfn.IFS(FraudData[[#This Row],[Fraud Risk Score]]&gt;=8,"High Risk",FraudData[[#This Row],[Fraud Risk Score]]&gt;=6,"Medium Risk",TRUE,"Low Risk")</f>
        <v>High Risk</v>
      </c>
    </row>
    <row r="1719" spans="1:19">
      <c r="A1719">
        <v>1718</v>
      </c>
      <c r="B1719">
        <v>213.76</v>
      </c>
      <c r="C1719">
        <v>21</v>
      </c>
      <c r="D1719" t="s">
        <v>50</v>
      </c>
      <c r="E1719">
        <v>0</v>
      </c>
      <c r="F1719">
        <v>0</v>
      </c>
      <c r="G1719">
        <v>49</v>
      </c>
      <c r="H1719">
        <v>1</v>
      </c>
      <c r="I1719">
        <v>51</v>
      </c>
      <c r="J1719">
        <v>0</v>
      </c>
      <c r="K1719">
        <f>_xlfn.XLOOKUP(FraudData[[#This Row],[amount]],AmountRules[Amount Min],AmountRules[Risk Points],,-1)</f>
        <v>0</v>
      </c>
      <c r="L1719">
        <f>_xlfn.XLOOKUP(FraudData[[#This Row],[transaction_hour]],TimeRules[Hour Min],TimeRules[Risk Points],,-1)</f>
        <v>0</v>
      </c>
      <c r="M1719">
        <f>_xlfn.XLOOKUP(FraudData[[#This Row],[foreign_transaction]],ForeignRules[Foreign Transaction],ForeignRules[Risk Points],0)</f>
        <v>0</v>
      </c>
      <c r="N1719">
        <f>_xlfn.XLOOKUP(FraudData[[#This Row],[location_mismatch]],Table10[Location Mismatch],Table10[Risk Points],0)</f>
        <v>0</v>
      </c>
      <c r="O1719">
        <f>_xlfn.XLOOKUP(FraudData[[#This Row],[device_trust_score]],DeviceRules[Device Min],DeviceRules[Risk Points],,-1)</f>
        <v>2</v>
      </c>
      <c r="P1719">
        <f>_xlfn.XLOOKUP(FraudData[[#This Row],[velocity_last_24h]],VelocityRules[Velocity Min],VelocityRules[Risk Points],,-1)</f>
        <v>0</v>
      </c>
      <c r="Q1719">
        <f>_xlfn.XLOOKUP(FraudData[[#This Row],[merchant_category]],MerchantRules[Merchant Category],MerchantRules[Risk Points],0)</f>
        <v>0</v>
      </c>
      <c r="R1719">
        <f>SUM(FraudData[[#This Row],[Amount Risk]:[Merchant Risk]])</f>
        <v>2</v>
      </c>
      <c r="S1719" t="str" cm="1">
        <f t="array" ref="S1719">_xlfn.IFS(FraudData[[#This Row],[Fraud Risk Score]]&gt;=8,"High Risk",FraudData[[#This Row],[Fraud Risk Score]]&gt;=6,"Medium Risk",TRUE,"Low Risk")</f>
        <v>Low Risk</v>
      </c>
    </row>
    <row r="1720" spans="1:19">
      <c r="A1720">
        <v>1719</v>
      </c>
      <c r="B1720">
        <v>740.75</v>
      </c>
      <c r="C1720">
        <v>1</v>
      </c>
      <c r="D1720" t="s">
        <v>48</v>
      </c>
      <c r="E1720">
        <v>0</v>
      </c>
      <c r="F1720">
        <v>0</v>
      </c>
      <c r="G1720">
        <v>73</v>
      </c>
      <c r="H1720">
        <v>3</v>
      </c>
      <c r="I1720">
        <v>25</v>
      </c>
      <c r="J1720">
        <v>0</v>
      </c>
      <c r="K1720">
        <f>_xlfn.XLOOKUP(FraudData[[#This Row],[amount]],AmountRules[Amount Min],AmountRules[Risk Points],,-1)</f>
        <v>1</v>
      </c>
      <c r="L1720">
        <f>_xlfn.XLOOKUP(FraudData[[#This Row],[transaction_hour]],TimeRules[Hour Min],TimeRules[Risk Points],,-1)</f>
        <v>3</v>
      </c>
      <c r="M1720">
        <f>_xlfn.XLOOKUP(FraudData[[#This Row],[foreign_transaction]],ForeignRules[Foreign Transaction],ForeignRules[Risk Points],0)</f>
        <v>0</v>
      </c>
      <c r="N1720">
        <f>_xlfn.XLOOKUP(FraudData[[#This Row],[location_mismatch]],Table10[Location Mismatch],Table10[Risk Points],0)</f>
        <v>0</v>
      </c>
      <c r="O1720">
        <f>_xlfn.XLOOKUP(FraudData[[#This Row],[device_trust_score]],DeviceRules[Device Min],DeviceRules[Risk Points],,-1)</f>
        <v>0</v>
      </c>
      <c r="P1720">
        <f>_xlfn.XLOOKUP(FraudData[[#This Row],[velocity_last_24h]],VelocityRules[Velocity Min],VelocityRules[Risk Points],,-1)</f>
        <v>0</v>
      </c>
      <c r="Q1720">
        <f>_xlfn.XLOOKUP(FraudData[[#This Row],[merchant_category]],MerchantRules[Merchant Category],MerchantRules[Risk Points],0)</f>
        <v>0</v>
      </c>
      <c r="R1720">
        <f>SUM(FraudData[[#This Row],[Amount Risk]:[Merchant Risk]])</f>
        <v>4</v>
      </c>
      <c r="S1720" t="str" cm="1">
        <f t="array" ref="S1720">_xlfn.IFS(FraudData[[#This Row],[Fraud Risk Score]]&gt;=8,"High Risk",FraudData[[#This Row],[Fraud Risk Score]]&gt;=6,"Medium Risk",TRUE,"Low Risk")</f>
        <v>Low Risk</v>
      </c>
    </row>
    <row r="1721" spans="1:19">
      <c r="A1721">
        <v>1720</v>
      </c>
      <c r="B1721">
        <v>49.2</v>
      </c>
      <c r="C1721">
        <v>23</v>
      </c>
      <c r="D1721" t="s">
        <v>49</v>
      </c>
      <c r="E1721">
        <v>0</v>
      </c>
      <c r="F1721">
        <v>0</v>
      </c>
      <c r="G1721">
        <v>79</v>
      </c>
      <c r="H1721">
        <v>1</v>
      </c>
      <c r="I1721">
        <v>18</v>
      </c>
      <c r="J1721">
        <v>0</v>
      </c>
      <c r="K1721">
        <f>_xlfn.XLOOKUP(FraudData[[#This Row],[amount]],AmountRules[Amount Min],AmountRules[Risk Points],,-1)</f>
        <v>0</v>
      </c>
      <c r="L1721">
        <f>_xlfn.XLOOKUP(FraudData[[#This Row],[transaction_hour]],TimeRules[Hour Min],TimeRules[Risk Points],,-1)</f>
        <v>1</v>
      </c>
      <c r="M1721">
        <f>_xlfn.XLOOKUP(FraudData[[#This Row],[foreign_transaction]],ForeignRules[Foreign Transaction],ForeignRules[Risk Points],0)</f>
        <v>0</v>
      </c>
      <c r="N1721">
        <f>_xlfn.XLOOKUP(FraudData[[#This Row],[location_mismatch]],Table10[Location Mismatch],Table10[Risk Points],0)</f>
        <v>0</v>
      </c>
      <c r="O1721">
        <f>_xlfn.XLOOKUP(FraudData[[#This Row],[device_trust_score]],DeviceRules[Device Min],DeviceRules[Risk Points],,-1)</f>
        <v>0</v>
      </c>
      <c r="P1721">
        <f>_xlfn.XLOOKUP(FraudData[[#This Row],[velocity_last_24h]],VelocityRules[Velocity Min],VelocityRules[Risk Points],,-1)</f>
        <v>0</v>
      </c>
      <c r="Q1721">
        <f>_xlfn.XLOOKUP(FraudData[[#This Row],[merchant_category]],MerchantRules[Merchant Category],MerchantRules[Risk Points],0)</f>
        <v>1</v>
      </c>
      <c r="R1721">
        <f>SUM(FraudData[[#This Row],[Amount Risk]:[Merchant Risk]])</f>
        <v>2</v>
      </c>
      <c r="S1721" t="str" cm="1">
        <f t="array" ref="S1721">_xlfn.IFS(FraudData[[#This Row],[Fraud Risk Score]]&gt;=8,"High Risk",FraudData[[#This Row],[Fraud Risk Score]]&gt;=6,"Medium Risk",TRUE,"Low Risk")</f>
        <v>Low Risk</v>
      </c>
    </row>
    <row r="1722" spans="1:19">
      <c r="A1722">
        <v>1721</v>
      </c>
      <c r="B1722">
        <v>27.62</v>
      </c>
      <c r="C1722">
        <v>10</v>
      </c>
      <c r="D1722" t="s">
        <v>49</v>
      </c>
      <c r="E1722">
        <v>0</v>
      </c>
      <c r="F1722">
        <v>0</v>
      </c>
      <c r="G1722">
        <v>65</v>
      </c>
      <c r="H1722">
        <v>6</v>
      </c>
      <c r="I1722">
        <v>32</v>
      </c>
      <c r="J1722">
        <v>0</v>
      </c>
      <c r="K1722">
        <f>_xlfn.XLOOKUP(FraudData[[#This Row],[amount]],AmountRules[Amount Min],AmountRules[Risk Points],,-1)</f>
        <v>0</v>
      </c>
      <c r="L1722">
        <f>_xlfn.XLOOKUP(FraudData[[#This Row],[transaction_hour]],TimeRules[Hour Min],TimeRules[Risk Points],,-1)</f>
        <v>0</v>
      </c>
      <c r="M1722">
        <f>_xlfn.XLOOKUP(FraudData[[#This Row],[foreign_transaction]],ForeignRules[Foreign Transaction],ForeignRules[Risk Points],0)</f>
        <v>0</v>
      </c>
      <c r="N1722">
        <f>_xlfn.XLOOKUP(FraudData[[#This Row],[location_mismatch]],Table10[Location Mismatch],Table10[Risk Points],0)</f>
        <v>0</v>
      </c>
      <c r="O1722">
        <f>_xlfn.XLOOKUP(FraudData[[#This Row],[device_trust_score]],DeviceRules[Device Min],DeviceRules[Risk Points],,-1)</f>
        <v>1</v>
      </c>
      <c r="P1722">
        <f>_xlfn.XLOOKUP(FraudData[[#This Row],[velocity_last_24h]],VelocityRules[Velocity Min],VelocityRules[Risk Points],,-1)</f>
        <v>3</v>
      </c>
      <c r="Q1722">
        <f>_xlfn.XLOOKUP(FraudData[[#This Row],[merchant_category]],MerchantRules[Merchant Category],MerchantRules[Risk Points],0)</f>
        <v>1</v>
      </c>
      <c r="R1722">
        <f>SUM(FraudData[[#This Row],[Amount Risk]:[Merchant Risk]])</f>
        <v>5</v>
      </c>
      <c r="S1722" t="str" cm="1">
        <f t="array" ref="S1722">_xlfn.IFS(FraudData[[#This Row],[Fraud Risk Score]]&gt;=8,"High Risk",FraudData[[#This Row],[Fraud Risk Score]]&gt;=6,"Medium Risk",TRUE,"Low Risk")</f>
        <v>Low Risk</v>
      </c>
    </row>
    <row r="1723" spans="1:19">
      <c r="A1723">
        <v>1722</v>
      </c>
      <c r="B1723">
        <v>23.29</v>
      </c>
      <c r="C1723">
        <v>2</v>
      </c>
      <c r="D1723" t="s">
        <v>50</v>
      </c>
      <c r="E1723">
        <v>0</v>
      </c>
      <c r="F1723">
        <v>0</v>
      </c>
      <c r="G1723">
        <v>81</v>
      </c>
      <c r="H1723">
        <v>3</v>
      </c>
      <c r="I1723">
        <v>21</v>
      </c>
      <c r="J1723">
        <v>0</v>
      </c>
      <c r="K1723">
        <f>_xlfn.XLOOKUP(FraudData[[#This Row],[amount]],AmountRules[Amount Min],AmountRules[Risk Points],,-1)</f>
        <v>0</v>
      </c>
      <c r="L1723">
        <f>_xlfn.XLOOKUP(FraudData[[#This Row],[transaction_hour]],TimeRules[Hour Min],TimeRules[Risk Points],,-1)</f>
        <v>3</v>
      </c>
      <c r="M1723">
        <f>_xlfn.XLOOKUP(FraudData[[#This Row],[foreign_transaction]],ForeignRules[Foreign Transaction],ForeignRules[Risk Points],0)</f>
        <v>0</v>
      </c>
      <c r="N1723">
        <f>_xlfn.XLOOKUP(FraudData[[#This Row],[location_mismatch]],Table10[Location Mismatch],Table10[Risk Points],0)</f>
        <v>0</v>
      </c>
      <c r="O1723">
        <f>_xlfn.XLOOKUP(FraudData[[#This Row],[device_trust_score]],DeviceRules[Device Min],DeviceRules[Risk Points],,-1)</f>
        <v>0</v>
      </c>
      <c r="P1723">
        <f>_xlfn.XLOOKUP(FraudData[[#This Row],[velocity_last_24h]],VelocityRules[Velocity Min],VelocityRules[Risk Points],,-1)</f>
        <v>0</v>
      </c>
      <c r="Q1723">
        <f>_xlfn.XLOOKUP(FraudData[[#This Row],[merchant_category]],MerchantRules[Merchant Category],MerchantRules[Risk Points],0)</f>
        <v>0</v>
      </c>
      <c r="R1723">
        <f>SUM(FraudData[[#This Row],[Amount Risk]:[Merchant Risk]])</f>
        <v>3</v>
      </c>
      <c r="S1723" t="str" cm="1">
        <f t="array" ref="S1723">_xlfn.IFS(FraudData[[#This Row],[Fraud Risk Score]]&gt;=8,"High Risk",FraudData[[#This Row],[Fraud Risk Score]]&gt;=6,"Medium Risk",TRUE,"Low Risk")</f>
        <v>Low Risk</v>
      </c>
    </row>
    <row r="1724" spans="1:19">
      <c r="A1724">
        <v>1723</v>
      </c>
      <c r="B1724">
        <v>65.05</v>
      </c>
      <c r="C1724">
        <v>9</v>
      </c>
      <c r="D1724" t="s">
        <v>49</v>
      </c>
      <c r="E1724">
        <v>0</v>
      </c>
      <c r="F1724">
        <v>0</v>
      </c>
      <c r="G1724">
        <v>46</v>
      </c>
      <c r="H1724">
        <v>2</v>
      </c>
      <c r="I1724">
        <v>20</v>
      </c>
      <c r="J1724">
        <v>0</v>
      </c>
      <c r="K1724">
        <f>_xlfn.XLOOKUP(FraudData[[#This Row],[amount]],AmountRules[Amount Min],AmountRules[Risk Points],,-1)</f>
        <v>0</v>
      </c>
      <c r="L1724">
        <f>_xlfn.XLOOKUP(FraudData[[#This Row],[transaction_hour]],TimeRules[Hour Min],TimeRules[Risk Points],,-1)</f>
        <v>0</v>
      </c>
      <c r="M1724">
        <f>_xlfn.XLOOKUP(FraudData[[#This Row],[foreign_transaction]],ForeignRules[Foreign Transaction],ForeignRules[Risk Points],0)</f>
        <v>0</v>
      </c>
      <c r="N1724">
        <f>_xlfn.XLOOKUP(FraudData[[#This Row],[location_mismatch]],Table10[Location Mismatch],Table10[Risk Points],0)</f>
        <v>0</v>
      </c>
      <c r="O1724">
        <f>_xlfn.XLOOKUP(FraudData[[#This Row],[device_trust_score]],DeviceRules[Device Min],DeviceRules[Risk Points],,-1)</f>
        <v>2</v>
      </c>
      <c r="P1724">
        <f>_xlfn.XLOOKUP(FraudData[[#This Row],[velocity_last_24h]],VelocityRules[Velocity Min],VelocityRules[Risk Points],,-1)</f>
        <v>0</v>
      </c>
      <c r="Q1724">
        <f>_xlfn.XLOOKUP(FraudData[[#This Row],[merchant_category]],MerchantRules[Merchant Category],MerchantRules[Risk Points],0)</f>
        <v>1</v>
      </c>
      <c r="R1724">
        <f>SUM(FraudData[[#This Row],[Amount Risk]:[Merchant Risk]])</f>
        <v>3</v>
      </c>
      <c r="S1724" t="str" cm="1">
        <f t="array" ref="S1724">_xlfn.IFS(FraudData[[#This Row],[Fraud Risk Score]]&gt;=8,"High Risk",FraudData[[#This Row],[Fraud Risk Score]]&gt;=6,"Medium Risk",TRUE,"Low Risk")</f>
        <v>Low Risk</v>
      </c>
    </row>
    <row r="1725" spans="1:19">
      <c r="A1725">
        <v>1724</v>
      </c>
      <c r="B1725">
        <v>19.170000000000002</v>
      </c>
      <c r="C1725">
        <v>5</v>
      </c>
      <c r="D1725" t="s">
        <v>47</v>
      </c>
      <c r="E1725">
        <v>0</v>
      </c>
      <c r="F1725">
        <v>0</v>
      </c>
      <c r="G1725">
        <v>68</v>
      </c>
      <c r="H1725">
        <v>2</v>
      </c>
      <c r="I1725">
        <v>62</v>
      </c>
      <c r="J1725">
        <v>0</v>
      </c>
      <c r="K1725">
        <f>_xlfn.XLOOKUP(FraudData[[#This Row],[amount]],AmountRules[Amount Min],AmountRules[Risk Points],,-1)</f>
        <v>0</v>
      </c>
      <c r="L1725">
        <f>_xlfn.XLOOKUP(FraudData[[#This Row],[transaction_hour]],TimeRules[Hour Min],TimeRules[Risk Points],,-1)</f>
        <v>0</v>
      </c>
      <c r="M1725">
        <f>_xlfn.XLOOKUP(FraudData[[#This Row],[foreign_transaction]],ForeignRules[Foreign Transaction],ForeignRules[Risk Points],0)</f>
        <v>0</v>
      </c>
      <c r="N1725">
        <f>_xlfn.XLOOKUP(FraudData[[#This Row],[location_mismatch]],Table10[Location Mismatch],Table10[Risk Points],0)</f>
        <v>0</v>
      </c>
      <c r="O1725">
        <f>_xlfn.XLOOKUP(FraudData[[#This Row],[device_trust_score]],DeviceRules[Device Min],DeviceRules[Risk Points],,-1)</f>
        <v>1</v>
      </c>
      <c r="P1725">
        <f>_xlfn.XLOOKUP(FraudData[[#This Row],[velocity_last_24h]],VelocityRules[Velocity Min],VelocityRules[Risk Points],,-1)</f>
        <v>0</v>
      </c>
      <c r="Q1725">
        <f>_xlfn.XLOOKUP(FraudData[[#This Row],[merchant_category]],MerchantRules[Merchant Category],MerchantRules[Risk Points],0)</f>
        <v>0</v>
      </c>
      <c r="R1725">
        <f>SUM(FraudData[[#This Row],[Amount Risk]:[Merchant Risk]])</f>
        <v>1</v>
      </c>
      <c r="S1725" t="str" cm="1">
        <f t="array" ref="S1725">_xlfn.IFS(FraudData[[#This Row],[Fraud Risk Score]]&gt;=8,"High Risk",FraudData[[#This Row],[Fraud Risk Score]]&gt;=6,"Medium Risk",TRUE,"Low Risk")</f>
        <v>Low Risk</v>
      </c>
    </row>
    <row r="1726" spans="1:19">
      <c r="A1726">
        <v>1725</v>
      </c>
      <c r="B1726">
        <v>212.07</v>
      </c>
      <c r="C1726">
        <v>5</v>
      </c>
      <c r="D1726" t="s">
        <v>47</v>
      </c>
      <c r="E1726">
        <v>0</v>
      </c>
      <c r="F1726">
        <v>0</v>
      </c>
      <c r="G1726">
        <v>53</v>
      </c>
      <c r="H1726">
        <v>3</v>
      </c>
      <c r="I1726">
        <v>59</v>
      </c>
      <c r="J1726">
        <v>0</v>
      </c>
      <c r="K1726">
        <f>_xlfn.XLOOKUP(FraudData[[#This Row],[amount]],AmountRules[Amount Min],AmountRules[Risk Points],,-1)</f>
        <v>0</v>
      </c>
      <c r="L1726">
        <f>_xlfn.XLOOKUP(FraudData[[#This Row],[transaction_hour]],TimeRules[Hour Min],TimeRules[Risk Points],,-1)</f>
        <v>0</v>
      </c>
      <c r="M1726">
        <f>_xlfn.XLOOKUP(FraudData[[#This Row],[foreign_transaction]],ForeignRules[Foreign Transaction],ForeignRules[Risk Points],0)</f>
        <v>0</v>
      </c>
      <c r="N1726">
        <f>_xlfn.XLOOKUP(FraudData[[#This Row],[location_mismatch]],Table10[Location Mismatch],Table10[Risk Points],0)</f>
        <v>0</v>
      </c>
      <c r="O1726">
        <f>_xlfn.XLOOKUP(FraudData[[#This Row],[device_trust_score]],DeviceRules[Device Min],DeviceRules[Risk Points],,-1)</f>
        <v>1</v>
      </c>
      <c r="P1726">
        <f>_xlfn.XLOOKUP(FraudData[[#This Row],[velocity_last_24h]],VelocityRules[Velocity Min],VelocityRules[Risk Points],,-1)</f>
        <v>0</v>
      </c>
      <c r="Q1726">
        <f>_xlfn.XLOOKUP(FraudData[[#This Row],[merchant_category]],MerchantRules[Merchant Category],MerchantRules[Risk Points],0)</f>
        <v>0</v>
      </c>
      <c r="R1726">
        <f>SUM(FraudData[[#This Row],[Amount Risk]:[Merchant Risk]])</f>
        <v>1</v>
      </c>
      <c r="S1726" t="str" cm="1">
        <f t="array" ref="S1726">_xlfn.IFS(FraudData[[#This Row],[Fraud Risk Score]]&gt;=8,"High Risk",FraudData[[#This Row],[Fraud Risk Score]]&gt;=6,"Medium Risk",TRUE,"Low Risk")</f>
        <v>Low Risk</v>
      </c>
    </row>
    <row r="1727" spans="1:19">
      <c r="A1727">
        <v>1726</v>
      </c>
      <c r="B1727">
        <v>11.58</v>
      </c>
      <c r="C1727">
        <v>19</v>
      </c>
      <c r="D1727" t="s">
        <v>50</v>
      </c>
      <c r="E1727">
        <v>0</v>
      </c>
      <c r="F1727">
        <v>0</v>
      </c>
      <c r="G1727">
        <v>95</v>
      </c>
      <c r="H1727">
        <v>1</v>
      </c>
      <c r="I1727">
        <v>19</v>
      </c>
      <c r="J1727">
        <v>0</v>
      </c>
      <c r="K1727">
        <f>_xlfn.XLOOKUP(FraudData[[#This Row],[amount]],AmountRules[Amount Min],AmountRules[Risk Points],,-1)</f>
        <v>0</v>
      </c>
      <c r="L1727">
        <f>_xlfn.XLOOKUP(FraudData[[#This Row],[transaction_hour]],TimeRules[Hour Min],TimeRules[Risk Points],,-1)</f>
        <v>0</v>
      </c>
      <c r="M1727">
        <f>_xlfn.XLOOKUP(FraudData[[#This Row],[foreign_transaction]],ForeignRules[Foreign Transaction],ForeignRules[Risk Points],0)</f>
        <v>0</v>
      </c>
      <c r="N1727">
        <f>_xlfn.XLOOKUP(FraudData[[#This Row],[location_mismatch]],Table10[Location Mismatch],Table10[Risk Points],0)</f>
        <v>0</v>
      </c>
      <c r="O1727">
        <f>_xlfn.XLOOKUP(FraudData[[#This Row],[device_trust_score]],DeviceRules[Device Min],DeviceRules[Risk Points],,-1)</f>
        <v>0</v>
      </c>
      <c r="P1727">
        <f>_xlfn.XLOOKUP(FraudData[[#This Row],[velocity_last_24h]],VelocityRules[Velocity Min],VelocityRules[Risk Points],,-1)</f>
        <v>0</v>
      </c>
      <c r="Q1727">
        <f>_xlfn.XLOOKUP(FraudData[[#This Row],[merchant_category]],MerchantRules[Merchant Category],MerchantRules[Risk Points],0)</f>
        <v>0</v>
      </c>
      <c r="R1727">
        <f>SUM(FraudData[[#This Row],[Amount Risk]:[Merchant Risk]])</f>
        <v>0</v>
      </c>
      <c r="S1727" t="str" cm="1">
        <f t="array" ref="S1727">_xlfn.IFS(FraudData[[#This Row],[Fraud Risk Score]]&gt;=8,"High Risk",FraudData[[#This Row],[Fraud Risk Score]]&gt;=6,"Medium Risk",TRUE,"Low Risk")</f>
        <v>Low Risk</v>
      </c>
    </row>
    <row r="1728" spans="1:19">
      <c r="A1728">
        <v>1727</v>
      </c>
      <c r="B1728">
        <v>128.19</v>
      </c>
      <c r="C1728">
        <v>20</v>
      </c>
      <c r="D1728" t="s">
        <v>48</v>
      </c>
      <c r="E1728">
        <v>0</v>
      </c>
      <c r="F1728">
        <v>0</v>
      </c>
      <c r="G1728">
        <v>72</v>
      </c>
      <c r="H1728">
        <v>1</v>
      </c>
      <c r="I1728">
        <v>36</v>
      </c>
      <c r="J1728">
        <v>0</v>
      </c>
      <c r="K1728">
        <f>_xlfn.XLOOKUP(FraudData[[#This Row],[amount]],AmountRules[Amount Min],AmountRules[Risk Points],,-1)</f>
        <v>0</v>
      </c>
      <c r="L1728">
        <f>_xlfn.XLOOKUP(FraudData[[#This Row],[transaction_hour]],TimeRules[Hour Min],TimeRules[Risk Points],,-1)</f>
        <v>0</v>
      </c>
      <c r="M1728">
        <f>_xlfn.XLOOKUP(FraudData[[#This Row],[foreign_transaction]],ForeignRules[Foreign Transaction],ForeignRules[Risk Points],0)</f>
        <v>0</v>
      </c>
      <c r="N1728">
        <f>_xlfn.XLOOKUP(FraudData[[#This Row],[location_mismatch]],Table10[Location Mismatch],Table10[Risk Points],0)</f>
        <v>0</v>
      </c>
      <c r="O1728">
        <f>_xlfn.XLOOKUP(FraudData[[#This Row],[device_trust_score]],DeviceRules[Device Min],DeviceRules[Risk Points],,-1)</f>
        <v>0</v>
      </c>
      <c r="P1728">
        <f>_xlfn.XLOOKUP(FraudData[[#This Row],[velocity_last_24h]],VelocityRules[Velocity Min],VelocityRules[Risk Points],,-1)</f>
        <v>0</v>
      </c>
      <c r="Q1728">
        <f>_xlfn.XLOOKUP(FraudData[[#This Row],[merchant_category]],MerchantRules[Merchant Category],MerchantRules[Risk Points],0)</f>
        <v>0</v>
      </c>
      <c r="R1728">
        <f>SUM(FraudData[[#This Row],[Amount Risk]:[Merchant Risk]])</f>
        <v>0</v>
      </c>
      <c r="S1728" t="str" cm="1">
        <f t="array" ref="S1728">_xlfn.IFS(FraudData[[#This Row],[Fraud Risk Score]]&gt;=8,"High Risk",FraudData[[#This Row],[Fraud Risk Score]]&gt;=6,"Medium Risk",TRUE,"Low Risk")</f>
        <v>Low Risk</v>
      </c>
    </row>
    <row r="1729" spans="1:19">
      <c r="A1729">
        <v>1728</v>
      </c>
      <c r="B1729">
        <v>1028.32</v>
      </c>
      <c r="C1729">
        <v>1</v>
      </c>
      <c r="D1729" t="s">
        <v>49</v>
      </c>
      <c r="E1729">
        <v>0</v>
      </c>
      <c r="F1729">
        <v>0</v>
      </c>
      <c r="G1729">
        <v>27</v>
      </c>
      <c r="H1729">
        <v>2</v>
      </c>
      <c r="I1729">
        <v>36</v>
      </c>
      <c r="J1729">
        <v>1</v>
      </c>
      <c r="K1729">
        <f>_xlfn.XLOOKUP(FraudData[[#This Row],[amount]],AmountRules[Amount Min],AmountRules[Risk Points],,-1)</f>
        <v>3</v>
      </c>
      <c r="L1729">
        <f>_xlfn.XLOOKUP(FraudData[[#This Row],[transaction_hour]],TimeRules[Hour Min],TimeRules[Risk Points],,-1)</f>
        <v>3</v>
      </c>
      <c r="M1729">
        <f>_xlfn.XLOOKUP(FraudData[[#This Row],[foreign_transaction]],ForeignRules[Foreign Transaction],ForeignRules[Risk Points],0)</f>
        <v>0</v>
      </c>
      <c r="N1729">
        <f>_xlfn.XLOOKUP(FraudData[[#This Row],[location_mismatch]],Table10[Location Mismatch],Table10[Risk Points],0)</f>
        <v>0</v>
      </c>
      <c r="O1729">
        <f>_xlfn.XLOOKUP(FraudData[[#This Row],[device_trust_score]],DeviceRules[Device Min],DeviceRules[Risk Points],,-1)</f>
        <v>3</v>
      </c>
      <c r="P1729">
        <f>_xlfn.XLOOKUP(FraudData[[#This Row],[velocity_last_24h]],VelocityRules[Velocity Min],VelocityRules[Risk Points],,-1)</f>
        <v>0</v>
      </c>
      <c r="Q1729">
        <f>_xlfn.XLOOKUP(FraudData[[#This Row],[merchant_category]],MerchantRules[Merchant Category],MerchantRules[Risk Points],0)</f>
        <v>1</v>
      </c>
      <c r="R1729">
        <f>SUM(FraudData[[#This Row],[Amount Risk]:[Merchant Risk]])</f>
        <v>10</v>
      </c>
      <c r="S1729" t="str" cm="1">
        <f t="array" ref="S1729">_xlfn.IFS(FraudData[[#This Row],[Fraud Risk Score]]&gt;=8,"High Risk",FraudData[[#This Row],[Fraud Risk Score]]&gt;=6,"Medium Risk",TRUE,"Low Risk")</f>
        <v>High Risk</v>
      </c>
    </row>
    <row r="1730" spans="1:19">
      <c r="A1730">
        <v>1729</v>
      </c>
      <c r="B1730">
        <v>302.73</v>
      </c>
      <c r="C1730">
        <v>23</v>
      </c>
      <c r="D1730" t="s">
        <v>46</v>
      </c>
      <c r="E1730">
        <v>0</v>
      </c>
      <c r="F1730">
        <v>0</v>
      </c>
      <c r="G1730">
        <v>69</v>
      </c>
      <c r="H1730">
        <v>0</v>
      </c>
      <c r="I1730">
        <v>63</v>
      </c>
      <c r="J1730">
        <v>0</v>
      </c>
      <c r="K1730">
        <f>_xlfn.XLOOKUP(FraudData[[#This Row],[amount]],AmountRules[Amount Min],AmountRules[Risk Points],,-1)</f>
        <v>0</v>
      </c>
      <c r="L1730">
        <f>_xlfn.XLOOKUP(FraudData[[#This Row],[transaction_hour]],TimeRules[Hour Min],TimeRules[Risk Points],,-1)</f>
        <v>1</v>
      </c>
      <c r="M1730">
        <f>_xlfn.XLOOKUP(FraudData[[#This Row],[foreign_transaction]],ForeignRules[Foreign Transaction],ForeignRules[Risk Points],0)</f>
        <v>0</v>
      </c>
      <c r="N1730">
        <f>_xlfn.XLOOKUP(FraudData[[#This Row],[location_mismatch]],Table10[Location Mismatch],Table10[Risk Points],0)</f>
        <v>0</v>
      </c>
      <c r="O1730">
        <f>_xlfn.XLOOKUP(FraudData[[#This Row],[device_trust_score]],DeviceRules[Device Min],DeviceRules[Risk Points],,-1)</f>
        <v>1</v>
      </c>
      <c r="P1730">
        <f>_xlfn.XLOOKUP(FraudData[[#This Row],[velocity_last_24h]],VelocityRules[Velocity Min],VelocityRules[Risk Points],,-1)</f>
        <v>0</v>
      </c>
      <c r="Q1730">
        <f>_xlfn.XLOOKUP(FraudData[[#This Row],[merchant_category]],MerchantRules[Merchant Category],MerchantRules[Risk Points],0)</f>
        <v>0</v>
      </c>
      <c r="R1730">
        <f>SUM(FraudData[[#This Row],[Amount Risk]:[Merchant Risk]])</f>
        <v>2</v>
      </c>
      <c r="S1730" t="str" cm="1">
        <f t="array" ref="S1730">_xlfn.IFS(FraudData[[#This Row],[Fraud Risk Score]]&gt;=8,"High Risk",FraudData[[#This Row],[Fraud Risk Score]]&gt;=6,"Medium Risk",TRUE,"Low Risk")</f>
        <v>Low Risk</v>
      </c>
    </row>
    <row r="1731" spans="1:19">
      <c r="A1731">
        <v>1730</v>
      </c>
      <c r="B1731">
        <v>171.91</v>
      </c>
      <c r="C1731">
        <v>9</v>
      </c>
      <c r="D1731" t="s">
        <v>50</v>
      </c>
      <c r="E1731">
        <v>0</v>
      </c>
      <c r="F1731">
        <v>0</v>
      </c>
      <c r="G1731">
        <v>44</v>
      </c>
      <c r="H1731">
        <v>0</v>
      </c>
      <c r="I1731">
        <v>58</v>
      </c>
      <c r="J1731">
        <v>0</v>
      </c>
      <c r="K1731">
        <f>_xlfn.XLOOKUP(FraudData[[#This Row],[amount]],AmountRules[Amount Min],AmountRules[Risk Points],,-1)</f>
        <v>0</v>
      </c>
      <c r="L1731">
        <f>_xlfn.XLOOKUP(FraudData[[#This Row],[transaction_hour]],TimeRules[Hour Min],TimeRules[Risk Points],,-1)</f>
        <v>0</v>
      </c>
      <c r="M1731">
        <f>_xlfn.XLOOKUP(FraudData[[#This Row],[foreign_transaction]],ForeignRules[Foreign Transaction],ForeignRules[Risk Points],0)</f>
        <v>0</v>
      </c>
      <c r="N1731">
        <f>_xlfn.XLOOKUP(FraudData[[#This Row],[location_mismatch]],Table10[Location Mismatch],Table10[Risk Points],0)</f>
        <v>0</v>
      </c>
      <c r="O1731">
        <f>_xlfn.XLOOKUP(FraudData[[#This Row],[device_trust_score]],DeviceRules[Device Min],DeviceRules[Risk Points],,-1)</f>
        <v>2</v>
      </c>
      <c r="P1731">
        <f>_xlfn.XLOOKUP(FraudData[[#This Row],[velocity_last_24h]],VelocityRules[Velocity Min],VelocityRules[Risk Points],,-1)</f>
        <v>0</v>
      </c>
      <c r="Q1731">
        <f>_xlfn.XLOOKUP(FraudData[[#This Row],[merchant_category]],MerchantRules[Merchant Category],MerchantRules[Risk Points],0)</f>
        <v>0</v>
      </c>
      <c r="R1731">
        <f>SUM(FraudData[[#This Row],[Amount Risk]:[Merchant Risk]])</f>
        <v>2</v>
      </c>
      <c r="S1731" t="str" cm="1">
        <f t="array" ref="S1731">_xlfn.IFS(FraudData[[#This Row],[Fraud Risk Score]]&gt;=8,"High Risk",FraudData[[#This Row],[Fraud Risk Score]]&gt;=6,"Medium Risk",TRUE,"Low Risk")</f>
        <v>Low Risk</v>
      </c>
    </row>
    <row r="1732" spans="1:19">
      <c r="A1732">
        <v>1731</v>
      </c>
      <c r="B1732">
        <v>65.819999999999993</v>
      </c>
      <c r="C1732">
        <v>22</v>
      </c>
      <c r="D1732" t="s">
        <v>49</v>
      </c>
      <c r="E1732">
        <v>0</v>
      </c>
      <c r="F1732">
        <v>0</v>
      </c>
      <c r="G1732">
        <v>97</v>
      </c>
      <c r="H1732">
        <v>2</v>
      </c>
      <c r="I1732">
        <v>36</v>
      </c>
      <c r="J1732">
        <v>0</v>
      </c>
      <c r="K1732">
        <f>_xlfn.XLOOKUP(FraudData[[#This Row],[amount]],AmountRules[Amount Min],AmountRules[Risk Points],,-1)</f>
        <v>0</v>
      </c>
      <c r="L1732">
        <f>_xlfn.XLOOKUP(FraudData[[#This Row],[transaction_hour]],TimeRules[Hour Min],TimeRules[Risk Points],,-1)</f>
        <v>0</v>
      </c>
      <c r="M1732">
        <f>_xlfn.XLOOKUP(FraudData[[#This Row],[foreign_transaction]],ForeignRules[Foreign Transaction],ForeignRules[Risk Points],0)</f>
        <v>0</v>
      </c>
      <c r="N1732">
        <f>_xlfn.XLOOKUP(FraudData[[#This Row],[location_mismatch]],Table10[Location Mismatch],Table10[Risk Points],0)</f>
        <v>0</v>
      </c>
      <c r="O1732">
        <f>_xlfn.XLOOKUP(FraudData[[#This Row],[device_trust_score]],DeviceRules[Device Min],DeviceRules[Risk Points],,-1)</f>
        <v>0</v>
      </c>
      <c r="P1732">
        <f>_xlfn.XLOOKUP(FraudData[[#This Row],[velocity_last_24h]],VelocityRules[Velocity Min],VelocityRules[Risk Points],,-1)</f>
        <v>0</v>
      </c>
      <c r="Q1732">
        <f>_xlfn.XLOOKUP(FraudData[[#This Row],[merchant_category]],MerchantRules[Merchant Category],MerchantRules[Risk Points],0)</f>
        <v>1</v>
      </c>
      <c r="R1732">
        <f>SUM(FraudData[[#This Row],[Amount Risk]:[Merchant Risk]])</f>
        <v>1</v>
      </c>
      <c r="S1732" t="str" cm="1">
        <f t="array" ref="S1732">_xlfn.IFS(FraudData[[#This Row],[Fraud Risk Score]]&gt;=8,"High Risk",FraudData[[#This Row],[Fraud Risk Score]]&gt;=6,"Medium Risk",TRUE,"Low Risk")</f>
        <v>Low Risk</v>
      </c>
    </row>
    <row r="1733" spans="1:19">
      <c r="A1733">
        <v>1732</v>
      </c>
      <c r="B1733">
        <v>176.02</v>
      </c>
      <c r="C1733">
        <v>5</v>
      </c>
      <c r="D1733" t="s">
        <v>50</v>
      </c>
      <c r="E1733">
        <v>0</v>
      </c>
      <c r="F1733">
        <v>0</v>
      </c>
      <c r="G1733">
        <v>60</v>
      </c>
      <c r="H1733">
        <v>2</v>
      </c>
      <c r="I1733">
        <v>37</v>
      </c>
      <c r="J1733">
        <v>0</v>
      </c>
      <c r="K1733">
        <f>_xlfn.XLOOKUP(FraudData[[#This Row],[amount]],AmountRules[Amount Min],AmountRules[Risk Points],,-1)</f>
        <v>0</v>
      </c>
      <c r="L1733">
        <f>_xlfn.XLOOKUP(FraudData[[#This Row],[transaction_hour]],TimeRules[Hour Min],TimeRules[Risk Points],,-1)</f>
        <v>0</v>
      </c>
      <c r="M1733">
        <f>_xlfn.XLOOKUP(FraudData[[#This Row],[foreign_transaction]],ForeignRules[Foreign Transaction],ForeignRules[Risk Points],0)</f>
        <v>0</v>
      </c>
      <c r="N1733">
        <f>_xlfn.XLOOKUP(FraudData[[#This Row],[location_mismatch]],Table10[Location Mismatch],Table10[Risk Points],0)</f>
        <v>0</v>
      </c>
      <c r="O1733">
        <f>_xlfn.XLOOKUP(FraudData[[#This Row],[device_trust_score]],DeviceRules[Device Min],DeviceRules[Risk Points],,-1)</f>
        <v>1</v>
      </c>
      <c r="P1733">
        <f>_xlfn.XLOOKUP(FraudData[[#This Row],[velocity_last_24h]],VelocityRules[Velocity Min],VelocityRules[Risk Points],,-1)</f>
        <v>0</v>
      </c>
      <c r="Q1733">
        <f>_xlfn.XLOOKUP(FraudData[[#This Row],[merchant_category]],MerchantRules[Merchant Category],MerchantRules[Risk Points],0)</f>
        <v>0</v>
      </c>
      <c r="R1733">
        <f>SUM(FraudData[[#This Row],[Amount Risk]:[Merchant Risk]])</f>
        <v>1</v>
      </c>
      <c r="S1733" t="str" cm="1">
        <f t="array" ref="S1733">_xlfn.IFS(FraudData[[#This Row],[Fraud Risk Score]]&gt;=8,"High Risk",FraudData[[#This Row],[Fraud Risk Score]]&gt;=6,"Medium Risk",TRUE,"Low Risk")</f>
        <v>Low Risk</v>
      </c>
    </row>
    <row r="1734" spans="1:19">
      <c r="A1734">
        <v>1733</v>
      </c>
      <c r="B1734">
        <v>134.77000000000001</v>
      </c>
      <c r="C1734">
        <v>22</v>
      </c>
      <c r="D1734" t="s">
        <v>50</v>
      </c>
      <c r="E1734">
        <v>0</v>
      </c>
      <c r="F1734">
        <v>0</v>
      </c>
      <c r="G1734">
        <v>84</v>
      </c>
      <c r="H1734">
        <v>1</v>
      </c>
      <c r="I1734">
        <v>66</v>
      </c>
      <c r="J1734">
        <v>0</v>
      </c>
      <c r="K1734">
        <f>_xlfn.XLOOKUP(FraudData[[#This Row],[amount]],AmountRules[Amount Min],AmountRules[Risk Points],,-1)</f>
        <v>0</v>
      </c>
      <c r="L1734">
        <f>_xlfn.XLOOKUP(FraudData[[#This Row],[transaction_hour]],TimeRules[Hour Min],TimeRules[Risk Points],,-1)</f>
        <v>0</v>
      </c>
      <c r="M1734">
        <f>_xlfn.XLOOKUP(FraudData[[#This Row],[foreign_transaction]],ForeignRules[Foreign Transaction],ForeignRules[Risk Points],0)</f>
        <v>0</v>
      </c>
      <c r="N1734">
        <f>_xlfn.XLOOKUP(FraudData[[#This Row],[location_mismatch]],Table10[Location Mismatch],Table10[Risk Points],0)</f>
        <v>0</v>
      </c>
      <c r="O1734">
        <f>_xlfn.XLOOKUP(FraudData[[#This Row],[device_trust_score]],DeviceRules[Device Min],DeviceRules[Risk Points],,-1)</f>
        <v>0</v>
      </c>
      <c r="P1734">
        <f>_xlfn.XLOOKUP(FraudData[[#This Row],[velocity_last_24h]],VelocityRules[Velocity Min],VelocityRules[Risk Points],,-1)</f>
        <v>0</v>
      </c>
      <c r="Q1734">
        <f>_xlfn.XLOOKUP(FraudData[[#This Row],[merchant_category]],MerchantRules[Merchant Category],MerchantRules[Risk Points],0)</f>
        <v>0</v>
      </c>
      <c r="R1734">
        <f>SUM(FraudData[[#This Row],[Amount Risk]:[Merchant Risk]])</f>
        <v>0</v>
      </c>
      <c r="S1734" t="str" cm="1">
        <f t="array" ref="S1734">_xlfn.IFS(FraudData[[#This Row],[Fraud Risk Score]]&gt;=8,"High Risk",FraudData[[#This Row],[Fraud Risk Score]]&gt;=6,"Medium Risk",TRUE,"Low Risk")</f>
        <v>Low Risk</v>
      </c>
    </row>
    <row r="1735" spans="1:19">
      <c r="A1735">
        <v>1734</v>
      </c>
      <c r="B1735">
        <v>99.95</v>
      </c>
      <c r="C1735">
        <v>16</v>
      </c>
      <c r="D1735" t="s">
        <v>48</v>
      </c>
      <c r="E1735">
        <v>0</v>
      </c>
      <c r="F1735">
        <v>0</v>
      </c>
      <c r="G1735">
        <v>42</v>
      </c>
      <c r="H1735">
        <v>0</v>
      </c>
      <c r="I1735">
        <v>54</v>
      </c>
      <c r="J1735">
        <v>0</v>
      </c>
      <c r="K1735">
        <f>_xlfn.XLOOKUP(FraudData[[#This Row],[amount]],AmountRules[Amount Min],AmountRules[Risk Points],,-1)</f>
        <v>0</v>
      </c>
      <c r="L1735">
        <f>_xlfn.XLOOKUP(FraudData[[#This Row],[transaction_hour]],TimeRules[Hour Min],TimeRules[Risk Points],,-1)</f>
        <v>0</v>
      </c>
      <c r="M1735">
        <f>_xlfn.XLOOKUP(FraudData[[#This Row],[foreign_transaction]],ForeignRules[Foreign Transaction],ForeignRules[Risk Points],0)</f>
        <v>0</v>
      </c>
      <c r="N1735">
        <f>_xlfn.XLOOKUP(FraudData[[#This Row],[location_mismatch]],Table10[Location Mismatch],Table10[Risk Points],0)</f>
        <v>0</v>
      </c>
      <c r="O1735">
        <f>_xlfn.XLOOKUP(FraudData[[#This Row],[device_trust_score]],DeviceRules[Device Min],DeviceRules[Risk Points],,-1)</f>
        <v>2</v>
      </c>
      <c r="P1735">
        <f>_xlfn.XLOOKUP(FraudData[[#This Row],[velocity_last_24h]],VelocityRules[Velocity Min],VelocityRules[Risk Points],,-1)</f>
        <v>0</v>
      </c>
      <c r="Q1735">
        <f>_xlfn.XLOOKUP(FraudData[[#This Row],[merchant_category]],MerchantRules[Merchant Category],MerchantRules[Risk Points],0)</f>
        <v>0</v>
      </c>
      <c r="R1735">
        <f>SUM(FraudData[[#This Row],[Amount Risk]:[Merchant Risk]])</f>
        <v>2</v>
      </c>
      <c r="S1735" t="str" cm="1">
        <f t="array" ref="S1735">_xlfn.IFS(FraudData[[#This Row],[Fraud Risk Score]]&gt;=8,"High Risk",FraudData[[#This Row],[Fraud Risk Score]]&gt;=6,"Medium Risk",TRUE,"Low Risk")</f>
        <v>Low Risk</v>
      </c>
    </row>
    <row r="1736" spans="1:19">
      <c r="A1736">
        <v>1735</v>
      </c>
      <c r="B1736">
        <v>25.21</v>
      </c>
      <c r="C1736">
        <v>13</v>
      </c>
      <c r="D1736" t="s">
        <v>46</v>
      </c>
      <c r="E1736">
        <v>0</v>
      </c>
      <c r="F1736">
        <v>0</v>
      </c>
      <c r="G1736">
        <v>90</v>
      </c>
      <c r="H1736">
        <v>2</v>
      </c>
      <c r="I1736">
        <v>19</v>
      </c>
      <c r="J1736">
        <v>0</v>
      </c>
      <c r="K1736">
        <f>_xlfn.XLOOKUP(FraudData[[#This Row],[amount]],AmountRules[Amount Min],AmountRules[Risk Points],,-1)</f>
        <v>0</v>
      </c>
      <c r="L1736">
        <f>_xlfn.XLOOKUP(FraudData[[#This Row],[transaction_hour]],TimeRules[Hour Min],TimeRules[Risk Points],,-1)</f>
        <v>0</v>
      </c>
      <c r="M1736">
        <f>_xlfn.XLOOKUP(FraudData[[#This Row],[foreign_transaction]],ForeignRules[Foreign Transaction],ForeignRules[Risk Points],0)</f>
        <v>0</v>
      </c>
      <c r="N1736">
        <f>_xlfn.XLOOKUP(FraudData[[#This Row],[location_mismatch]],Table10[Location Mismatch],Table10[Risk Points],0)</f>
        <v>0</v>
      </c>
      <c r="O1736">
        <f>_xlfn.XLOOKUP(FraudData[[#This Row],[device_trust_score]],DeviceRules[Device Min],DeviceRules[Risk Points],,-1)</f>
        <v>0</v>
      </c>
      <c r="P1736">
        <f>_xlfn.XLOOKUP(FraudData[[#This Row],[velocity_last_24h]],VelocityRules[Velocity Min],VelocityRules[Risk Points],,-1)</f>
        <v>0</v>
      </c>
      <c r="Q1736">
        <f>_xlfn.XLOOKUP(FraudData[[#This Row],[merchant_category]],MerchantRules[Merchant Category],MerchantRules[Risk Points],0)</f>
        <v>0</v>
      </c>
      <c r="R1736">
        <f>SUM(FraudData[[#This Row],[Amount Risk]:[Merchant Risk]])</f>
        <v>0</v>
      </c>
      <c r="S1736" t="str" cm="1">
        <f t="array" ref="S1736">_xlfn.IFS(FraudData[[#This Row],[Fraud Risk Score]]&gt;=8,"High Risk",FraudData[[#This Row],[Fraud Risk Score]]&gt;=6,"Medium Risk",TRUE,"Low Risk")</f>
        <v>Low Risk</v>
      </c>
    </row>
    <row r="1737" spans="1:19">
      <c r="A1737">
        <v>1736</v>
      </c>
      <c r="B1737">
        <v>391.84</v>
      </c>
      <c r="C1737">
        <v>4</v>
      </c>
      <c r="D1737" t="s">
        <v>49</v>
      </c>
      <c r="E1737">
        <v>0</v>
      </c>
      <c r="F1737">
        <v>0</v>
      </c>
      <c r="G1737">
        <v>55</v>
      </c>
      <c r="H1737">
        <v>1</v>
      </c>
      <c r="I1737">
        <v>42</v>
      </c>
      <c r="J1737">
        <v>0</v>
      </c>
      <c r="K1737">
        <f>_xlfn.XLOOKUP(FraudData[[#This Row],[amount]],AmountRules[Amount Min],AmountRules[Risk Points],,-1)</f>
        <v>0</v>
      </c>
      <c r="L1737">
        <f>_xlfn.XLOOKUP(FraudData[[#This Row],[transaction_hour]],TimeRules[Hour Min],TimeRules[Risk Points],,-1)</f>
        <v>0</v>
      </c>
      <c r="M1737">
        <f>_xlfn.XLOOKUP(FraudData[[#This Row],[foreign_transaction]],ForeignRules[Foreign Transaction],ForeignRules[Risk Points],0)</f>
        <v>0</v>
      </c>
      <c r="N1737">
        <f>_xlfn.XLOOKUP(FraudData[[#This Row],[location_mismatch]],Table10[Location Mismatch],Table10[Risk Points],0)</f>
        <v>0</v>
      </c>
      <c r="O1737">
        <f>_xlfn.XLOOKUP(FraudData[[#This Row],[device_trust_score]],DeviceRules[Device Min],DeviceRules[Risk Points],,-1)</f>
        <v>1</v>
      </c>
      <c r="P1737">
        <f>_xlfn.XLOOKUP(FraudData[[#This Row],[velocity_last_24h]],VelocityRules[Velocity Min],VelocityRules[Risk Points],,-1)</f>
        <v>0</v>
      </c>
      <c r="Q1737">
        <f>_xlfn.XLOOKUP(FraudData[[#This Row],[merchant_category]],MerchantRules[Merchant Category],MerchantRules[Risk Points],0)</f>
        <v>1</v>
      </c>
      <c r="R1737">
        <f>SUM(FraudData[[#This Row],[Amount Risk]:[Merchant Risk]])</f>
        <v>2</v>
      </c>
      <c r="S1737" t="str" cm="1">
        <f t="array" ref="S1737">_xlfn.IFS(FraudData[[#This Row],[Fraud Risk Score]]&gt;=8,"High Risk",FraudData[[#This Row],[Fraud Risk Score]]&gt;=6,"Medium Risk",TRUE,"Low Risk")</f>
        <v>Low Risk</v>
      </c>
    </row>
    <row r="1738" spans="1:19">
      <c r="A1738">
        <v>1737</v>
      </c>
      <c r="B1738">
        <v>107.54</v>
      </c>
      <c r="C1738">
        <v>22</v>
      </c>
      <c r="D1738" t="s">
        <v>50</v>
      </c>
      <c r="E1738">
        <v>0</v>
      </c>
      <c r="F1738">
        <v>0</v>
      </c>
      <c r="G1738">
        <v>33</v>
      </c>
      <c r="H1738">
        <v>1</v>
      </c>
      <c r="I1738">
        <v>56</v>
      </c>
      <c r="J1738">
        <v>0</v>
      </c>
      <c r="K1738">
        <f>_xlfn.XLOOKUP(FraudData[[#This Row],[amount]],AmountRules[Amount Min],AmountRules[Risk Points],,-1)</f>
        <v>0</v>
      </c>
      <c r="L1738">
        <f>_xlfn.XLOOKUP(FraudData[[#This Row],[transaction_hour]],TimeRules[Hour Min],TimeRules[Risk Points],,-1)</f>
        <v>0</v>
      </c>
      <c r="M1738">
        <f>_xlfn.XLOOKUP(FraudData[[#This Row],[foreign_transaction]],ForeignRules[Foreign Transaction],ForeignRules[Risk Points],0)</f>
        <v>0</v>
      </c>
      <c r="N1738">
        <f>_xlfn.XLOOKUP(FraudData[[#This Row],[location_mismatch]],Table10[Location Mismatch],Table10[Risk Points],0)</f>
        <v>0</v>
      </c>
      <c r="O1738">
        <f>_xlfn.XLOOKUP(FraudData[[#This Row],[device_trust_score]],DeviceRules[Device Min],DeviceRules[Risk Points],,-1)</f>
        <v>2</v>
      </c>
      <c r="P1738">
        <f>_xlfn.XLOOKUP(FraudData[[#This Row],[velocity_last_24h]],VelocityRules[Velocity Min],VelocityRules[Risk Points],,-1)</f>
        <v>0</v>
      </c>
      <c r="Q1738">
        <f>_xlfn.XLOOKUP(FraudData[[#This Row],[merchant_category]],MerchantRules[Merchant Category],MerchantRules[Risk Points],0)</f>
        <v>0</v>
      </c>
      <c r="R1738">
        <f>SUM(FraudData[[#This Row],[Amount Risk]:[Merchant Risk]])</f>
        <v>2</v>
      </c>
      <c r="S1738" t="str" cm="1">
        <f t="array" ref="S1738">_xlfn.IFS(FraudData[[#This Row],[Fraud Risk Score]]&gt;=8,"High Risk",FraudData[[#This Row],[Fraud Risk Score]]&gt;=6,"Medium Risk",TRUE,"Low Risk")</f>
        <v>Low Risk</v>
      </c>
    </row>
    <row r="1739" spans="1:19">
      <c r="A1739">
        <v>1738</v>
      </c>
      <c r="B1739">
        <v>38.96</v>
      </c>
      <c r="C1739">
        <v>16</v>
      </c>
      <c r="D1739" t="s">
        <v>50</v>
      </c>
      <c r="E1739">
        <v>0</v>
      </c>
      <c r="F1739">
        <v>0</v>
      </c>
      <c r="G1739">
        <v>44</v>
      </c>
      <c r="H1739">
        <v>0</v>
      </c>
      <c r="I1739">
        <v>39</v>
      </c>
      <c r="J1739">
        <v>0</v>
      </c>
      <c r="K1739">
        <f>_xlfn.XLOOKUP(FraudData[[#This Row],[amount]],AmountRules[Amount Min],AmountRules[Risk Points],,-1)</f>
        <v>0</v>
      </c>
      <c r="L1739">
        <f>_xlfn.XLOOKUP(FraudData[[#This Row],[transaction_hour]],TimeRules[Hour Min],TimeRules[Risk Points],,-1)</f>
        <v>0</v>
      </c>
      <c r="M1739">
        <f>_xlfn.XLOOKUP(FraudData[[#This Row],[foreign_transaction]],ForeignRules[Foreign Transaction],ForeignRules[Risk Points],0)</f>
        <v>0</v>
      </c>
      <c r="N1739">
        <f>_xlfn.XLOOKUP(FraudData[[#This Row],[location_mismatch]],Table10[Location Mismatch],Table10[Risk Points],0)</f>
        <v>0</v>
      </c>
      <c r="O1739">
        <f>_xlfn.XLOOKUP(FraudData[[#This Row],[device_trust_score]],DeviceRules[Device Min],DeviceRules[Risk Points],,-1)</f>
        <v>2</v>
      </c>
      <c r="P1739">
        <f>_xlfn.XLOOKUP(FraudData[[#This Row],[velocity_last_24h]],VelocityRules[Velocity Min],VelocityRules[Risk Points],,-1)</f>
        <v>0</v>
      </c>
      <c r="Q1739">
        <f>_xlfn.XLOOKUP(FraudData[[#This Row],[merchant_category]],MerchantRules[Merchant Category],MerchantRules[Risk Points],0)</f>
        <v>0</v>
      </c>
      <c r="R1739">
        <f>SUM(FraudData[[#This Row],[Amount Risk]:[Merchant Risk]])</f>
        <v>2</v>
      </c>
      <c r="S1739" t="str" cm="1">
        <f t="array" ref="S1739">_xlfn.IFS(FraudData[[#This Row],[Fraud Risk Score]]&gt;=8,"High Risk",FraudData[[#This Row],[Fraud Risk Score]]&gt;=6,"Medium Risk",TRUE,"Low Risk")</f>
        <v>Low Risk</v>
      </c>
    </row>
    <row r="1740" spans="1:19">
      <c r="A1740">
        <v>1739</v>
      </c>
      <c r="B1740">
        <v>82.53</v>
      </c>
      <c r="C1740">
        <v>1</v>
      </c>
      <c r="D1740" t="s">
        <v>49</v>
      </c>
      <c r="E1740">
        <v>0</v>
      </c>
      <c r="F1740">
        <v>0</v>
      </c>
      <c r="G1740">
        <v>44</v>
      </c>
      <c r="H1740">
        <v>3</v>
      </c>
      <c r="I1740">
        <v>51</v>
      </c>
      <c r="J1740">
        <v>0</v>
      </c>
      <c r="K1740">
        <f>_xlfn.XLOOKUP(FraudData[[#This Row],[amount]],AmountRules[Amount Min],AmountRules[Risk Points],,-1)</f>
        <v>0</v>
      </c>
      <c r="L1740">
        <f>_xlfn.XLOOKUP(FraudData[[#This Row],[transaction_hour]],TimeRules[Hour Min],TimeRules[Risk Points],,-1)</f>
        <v>3</v>
      </c>
      <c r="M1740">
        <f>_xlfn.XLOOKUP(FraudData[[#This Row],[foreign_transaction]],ForeignRules[Foreign Transaction],ForeignRules[Risk Points],0)</f>
        <v>0</v>
      </c>
      <c r="N1740">
        <f>_xlfn.XLOOKUP(FraudData[[#This Row],[location_mismatch]],Table10[Location Mismatch],Table10[Risk Points],0)</f>
        <v>0</v>
      </c>
      <c r="O1740">
        <f>_xlfn.XLOOKUP(FraudData[[#This Row],[device_trust_score]],DeviceRules[Device Min],DeviceRules[Risk Points],,-1)</f>
        <v>2</v>
      </c>
      <c r="P1740">
        <f>_xlfn.XLOOKUP(FraudData[[#This Row],[velocity_last_24h]],VelocityRules[Velocity Min],VelocityRules[Risk Points],,-1)</f>
        <v>0</v>
      </c>
      <c r="Q1740">
        <f>_xlfn.XLOOKUP(FraudData[[#This Row],[merchant_category]],MerchantRules[Merchant Category],MerchantRules[Risk Points],0)</f>
        <v>1</v>
      </c>
      <c r="R1740">
        <f>SUM(FraudData[[#This Row],[Amount Risk]:[Merchant Risk]])</f>
        <v>6</v>
      </c>
      <c r="S1740" t="str" cm="1">
        <f t="array" ref="S1740">_xlfn.IFS(FraudData[[#This Row],[Fraud Risk Score]]&gt;=8,"High Risk",FraudData[[#This Row],[Fraud Risk Score]]&gt;=6,"Medium Risk",TRUE,"Low Risk")</f>
        <v>Medium Risk</v>
      </c>
    </row>
    <row r="1741" spans="1:19">
      <c r="A1741">
        <v>1740</v>
      </c>
      <c r="B1741">
        <v>96.24</v>
      </c>
      <c r="C1741">
        <v>8</v>
      </c>
      <c r="D1741" t="s">
        <v>50</v>
      </c>
      <c r="E1741">
        <v>0</v>
      </c>
      <c r="F1741">
        <v>0</v>
      </c>
      <c r="G1741">
        <v>71</v>
      </c>
      <c r="H1741">
        <v>1</v>
      </c>
      <c r="I1741">
        <v>39</v>
      </c>
      <c r="J1741">
        <v>0</v>
      </c>
      <c r="K1741">
        <f>_xlfn.XLOOKUP(FraudData[[#This Row],[amount]],AmountRules[Amount Min],AmountRules[Risk Points],,-1)</f>
        <v>0</v>
      </c>
      <c r="L1741">
        <f>_xlfn.XLOOKUP(FraudData[[#This Row],[transaction_hour]],TimeRules[Hour Min],TimeRules[Risk Points],,-1)</f>
        <v>0</v>
      </c>
      <c r="M1741">
        <f>_xlfn.XLOOKUP(FraudData[[#This Row],[foreign_transaction]],ForeignRules[Foreign Transaction],ForeignRules[Risk Points],0)</f>
        <v>0</v>
      </c>
      <c r="N1741">
        <f>_xlfn.XLOOKUP(FraudData[[#This Row],[location_mismatch]],Table10[Location Mismatch],Table10[Risk Points],0)</f>
        <v>0</v>
      </c>
      <c r="O1741">
        <f>_xlfn.XLOOKUP(FraudData[[#This Row],[device_trust_score]],DeviceRules[Device Min],DeviceRules[Risk Points],,-1)</f>
        <v>0</v>
      </c>
      <c r="P1741">
        <f>_xlfn.XLOOKUP(FraudData[[#This Row],[velocity_last_24h]],VelocityRules[Velocity Min],VelocityRules[Risk Points],,-1)</f>
        <v>0</v>
      </c>
      <c r="Q1741">
        <f>_xlfn.XLOOKUP(FraudData[[#This Row],[merchant_category]],MerchantRules[Merchant Category],MerchantRules[Risk Points],0)</f>
        <v>0</v>
      </c>
      <c r="R1741">
        <f>SUM(FraudData[[#This Row],[Amount Risk]:[Merchant Risk]])</f>
        <v>0</v>
      </c>
      <c r="S1741" t="str" cm="1">
        <f t="array" ref="S1741">_xlfn.IFS(FraudData[[#This Row],[Fraud Risk Score]]&gt;=8,"High Risk",FraudData[[#This Row],[Fraud Risk Score]]&gt;=6,"Medium Risk",TRUE,"Low Risk")</f>
        <v>Low Risk</v>
      </c>
    </row>
    <row r="1742" spans="1:19">
      <c r="A1742">
        <v>1741</v>
      </c>
      <c r="B1742">
        <v>316.36</v>
      </c>
      <c r="C1742">
        <v>11</v>
      </c>
      <c r="D1742" t="s">
        <v>50</v>
      </c>
      <c r="E1742">
        <v>0</v>
      </c>
      <c r="F1742">
        <v>0</v>
      </c>
      <c r="G1742">
        <v>25</v>
      </c>
      <c r="H1742">
        <v>3</v>
      </c>
      <c r="I1742">
        <v>29</v>
      </c>
      <c r="J1742">
        <v>0</v>
      </c>
      <c r="K1742">
        <f>_xlfn.XLOOKUP(FraudData[[#This Row],[amount]],AmountRules[Amount Min],AmountRules[Risk Points],,-1)</f>
        <v>0</v>
      </c>
      <c r="L1742">
        <f>_xlfn.XLOOKUP(FraudData[[#This Row],[transaction_hour]],TimeRules[Hour Min],TimeRules[Risk Points],,-1)</f>
        <v>0</v>
      </c>
      <c r="M1742">
        <f>_xlfn.XLOOKUP(FraudData[[#This Row],[foreign_transaction]],ForeignRules[Foreign Transaction],ForeignRules[Risk Points],0)</f>
        <v>0</v>
      </c>
      <c r="N1742">
        <f>_xlfn.XLOOKUP(FraudData[[#This Row],[location_mismatch]],Table10[Location Mismatch],Table10[Risk Points],0)</f>
        <v>0</v>
      </c>
      <c r="O1742">
        <f>_xlfn.XLOOKUP(FraudData[[#This Row],[device_trust_score]],DeviceRules[Device Min],DeviceRules[Risk Points],,-1)</f>
        <v>3</v>
      </c>
      <c r="P1742">
        <f>_xlfn.XLOOKUP(FraudData[[#This Row],[velocity_last_24h]],VelocityRules[Velocity Min],VelocityRules[Risk Points],,-1)</f>
        <v>0</v>
      </c>
      <c r="Q1742">
        <f>_xlfn.XLOOKUP(FraudData[[#This Row],[merchant_category]],MerchantRules[Merchant Category],MerchantRules[Risk Points],0)</f>
        <v>0</v>
      </c>
      <c r="R1742">
        <f>SUM(FraudData[[#This Row],[Amount Risk]:[Merchant Risk]])</f>
        <v>3</v>
      </c>
      <c r="S1742" t="str" cm="1">
        <f t="array" ref="S1742">_xlfn.IFS(FraudData[[#This Row],[Fraud Risk Score]]&gt;=8,"High Risk",FraudData[[#This Row],[Fraud Risk Score]]&gt;=6,"Medium Risk",TRUE,"Low Risk")</f>
        <v>Low Risk</v>
      </c>
    </row>
    <row r="1743" spans="1:19">
      <c r="A1743">
        <v>1742</v>
      </c>
      <c r="B1743">
        <v>238.11</v>
      </c>
      <c r="C1743">
        <v>18</v>
      </c>
      <c r="D1743" t="s">
        <v>50</v>
      </c>
      <c r="E1743">
        <v>0</v>
      </c>
      <c r="F1743">
        <v>0</v>
      </c>
      <c r="G1743">
        <v>38</v>
      </c>
      <c r="H1743">
        <v>2</v>
      </c>
      <c r="I1743">
        <v>63</v>
      </c>
      <c r="J1743">
        <v>0</v>
      </c>
      <c r="K1743">
        <f>_xlfn.XLOOKUP(FraudData[[#This Row],[amount]],AmountRules[Amount Min],AmountRules[Risk Points],,-1)</f>
        <v>0</v>
      </c>
      <c r="L1743">
        <f>_xlfn.XLOOKUP(FraudData[[#This Row],[transaction_hour]],TimeRules[Hour Min],TimeRules[Risk Points],,-1)</f>
        <v>0</v>
      </c>
      <c r="M1743">
        <f>_xlfn.XLOOKUP(FraudData[[#This Row],[foreign_transaction]],ForeignRules[Foreign Transaction],ForeignRules[Risk Points],0)</f>
        <v>0</v>
      </c>
      <c r="N1743">
        <f>_xlfn.XLOOKUP(FraudData[[#This Row],[location_mismatch]],Table10[Location Mismatch],Table10[Risk Points],0)</f>
        <v>0</v>
      </c>
      <c r="O1743">
        <f>_xlfn.XLOOKUP(FraudData[[#This Row],[device_trust_score]],DeviceRules[Device Min],DeviceRules[Risk Points],,-1)</f>
        <v>2</v>
      </c>
      <c r="P1743">
        <f>_xlfn.XLOOKUP(FraudData[[#This Row],[velocity_last_24h]],VelocityRules[Velocity Min],VelocityRules[Risk Points],,-1)</f>
        <v>0</v>
      </c>
      <c r="Q1743">
        <f>_xlfn.XLOOKUP(FraudData[[#This Row],[merchant_category]],MerchantRules[Merchant Category],MerchantRules[Risk Points],0)</f>
        <v>0</v>
      </c>
      <c r="R1743">
        <f>SUM(FraudData[[#This Row],[Amount Risk]:[Merchant Risk]])</f>
        <v>2</v>
      </c>
      <c r="S1743" t="str" cm="1">
        <f t="array" ref="S1743">_xlfn.IFS(FraudData[[#This Row],[Fraud Risk Score]]&gt;=8,"High Risk",FraudData[[#This Row],[Fraud Risk Score]]&gt;=6,"Medium Risk",TRUE,"Low Risk")</f>
        <v>Low Risk</v>
      </c>
    </row>
    <row r="1744" spans="1:19">
      <c r="A1744">
        <v>1743</v>
      </c>
      <c r="B1744">
        <v>264</v>
      </c>
      <c r="C1744">
        <v>21</v>
      </c>
      <c r="D1744" t="s">
        <v>47</v>
      </c>
      <c r="E1744">
        <v>0</v>
      </c>
      <c r="F1744">
        <v>0</v>
      </c>
      <c r="G1744">
        <v>25</v>
      </c>
      <c r="H1744">
        <v>0</v>
      </c>
      <c r="I1744">
        <v>56</v>
      </c>
      <c r="J1744">
        <v>0</v>
      </c>
      <c r="K1744">
        <f>_xlfn.XLOOKUP(FraudData[[#This Row],[amount]],AmountRules[Amount Min],AmountRules[Risk Points],,-1)</f>
        <v>0</v>
      </c>
      <c r="L1744">
        <f>_xlfn.XLOOKUP(FraudData[[#This Row],[transaction_hour]],TimeRules[Hour Min],TimeRules[Risk Points],,-1)</f>
        <v>0</v>
      </c>
      <c r="M1744">
        <f>_xlfn.XLOOKUP(FraudData[[#This Row],[foreign_transaction]],ForeignRules[Foreign Transaction],ForeignRules[Risk Points],0)</f>
        <v>0</v>
      </c>
      <c r="N1744">
        <f>_xlfn.XLOOKUP(FraudData[[#This Row],[location_mismatch]],Table10[Location Mismatch],Table10[Risk Points],0)</f>
        <v>0</v>
      </c>
      <c r="O1744">
        <f>_xlfn.XLOOKUP(FraudData[[#This Row],[device_trust_score]],DeviceRules[Device Min],DeviceRules[Risk Points],,-1)</f>
        <v>3</v>
      </c>
      <c r="P1744">
        <f>_xlfn.XLOOKUP(FraudData[[#This Row],[velocity_last_24h]],VelocityRules[Velocity Min],VelocityRules[Risk Points],,-1)</f>
        <v>0</v>
      </c>
      <c r="Q1744">
        <f>_xlfn.XLOOKUP(FraudData[[#This Row],[merchant_category]],MerchantRules[Merchant Category],MerchantRules[Risk Points],0)</f>
        <v>0</v>
      </c>
      <c r="R1744">
        <f>SUM(FraudData[[#This Row],[Amount Risk]:[Merchant Risk]])</f>
        <v>3</v>
      </c>
      <c r="S1744" t="str" cm="1">
        <f t="array" ref="S1744">_xlfn.IFS(FraudData[[#This Row],[Fraud Risk Score]]&gt;=8,"High Risk",FraudData[[#This Row],[Fraud Risk Score]]&gt;=6,"Medium Risk",TRUE,"Low Risk")</f>
        <v>Low Risk</v>
      </c>
    </row>
    <row r="1745" spans="1:19">
      <c r="A1745">
        <v>1744</v>
      </c>
      <c r="B1745">
        <v>2</v>
      </c>
      <c r="C1745">
        <v>6</v>
      </c>
      <c r="D1745" t="s">
        <v>47</v>
      </c>
      <c r="E1745">
        <v>1</v>
      </c>
      <c r="F1745">
        <v>0</v>
      </c>
      <c r="G1745">
        <v>93</v>
      </c>
      <c r="H1745">
        <v>1</v>
      </c>
      <c r="I1745">
        <v>63</v>
      </c>
      <c r="J1745">
        <v>0</v>
      </c>
      <c r="K1745">
        <f>_xlfn.XLOOKUP(FraudData[[#This Row],[amount]],AmountRules[Amount Min],AmountRules[Risk Points],,-1)</f>
        <v>0</v>
      </c>
      <c r="L1745">
        <f>_xlfn.XLOOKUP(FraudData[[#This Row],[transaction_hour]],TimeRules[Hour Min],TimeRules[Risk Points],,-1)</f>
        <v>0</v>
      </c>
      <c r="M1745">
        <f>_xlfn.XLOOKUP(FraudData[[#This Row],[foreign_transaction]],ForeignRules[Foreign Transaction],ForeignRules[Risk Points],0)</f>
        <v>3</v>
      </c>
      <c r="N1745">
        <f>_xlfn.XLOOKUP(FraudData[[#This Row],[location_mismatch]],Table10[Location Mismatch],Table10[Risk Points],0)</f>
        <v>0</v>
      </c>
      <c r="O1745">
        <f>_xlfn.XLOOKUP(FraudData[[#This Row],[device_trust_score]],DeviceRules[Device Min],DeviceRules[Risk Points],,-1)</f>
        <v>0</v>
      </c>
      <c r="P1745">
        <f>_xlfn.XLOOKUP(FraudData[[#This Row],[velocity_last_24h]],VelocityRules[Velocity Min],VelocityRules[Risk Points],,-1)</f>
        <v>0</v>
      </c>
      <c r="Q1745">
        <f>_xlfn.XLOOKUP(FraudData[[#This Row],[merchant_category]],MerchantRules[Merchant Category],MerchantRules[Risk Points],0)</f>
        <v>0</v>
      </c>
      <c r="R1745">
        <f>SUM(FraudData[[#This Row],[Amount Risk]:[Merchant Risk]])</f>
        <v>3</v>
      </c>
      <c r="S1745" t="str" cm="1">
        <f t="array" ref="S1745">_xlfn.IFS(FraudData[[#This Row],[Fraud Risk Score]]&gt;=8,"High Risk",FraudData[[#This Row],[Fraud Risk Score]]&gt;=6,"Medium Risk",TRUE,"Low Risk")</f>
        <v>Low Risk</v>
      </c>
    </row>
    <row r="1746" spans="1:19">
      <c r="A1746">
        <v>1745</v>
      </c>
      <c r="B1746">
        <v>96.86</v>
      </c>
      <c r="C1746">
        <v>8</v>
      </c>
      <c r="D1746" t="s">
        <v>46</v>
      </c>
      <c r="E1746">
        <v>0</v>
      </c>
      <c r="F1746">
        <v>0</v>
      </c>
      <c r="G1746">
        <v>34</v>
      </c>
      <c r="H1746">
        <v>3</v>
      </c>
      <c r="I1746">
        <v>29</v>
      </c>
      <c r="J1746">
        <v>0</v>
      </c>
      <c r="K1746">
        <f>_xlfn.XLOOKUP(FraudData[[#This Row],[amount]],AmountRules[Amount Min],AmountRules[Risk Points],,-1)</f>
        <v>0</v>
      </c>
      <c r="L1746">
        <f>_xlfn.XLOOKUP(FraudData[[#This Row],[transaction_hour]],TimeRules[Hour Min],TimeRules[Risk Points],,-1)</f>
        <v>0</v>
      </c>
      <c r="M1746">
        <f>_xlfn.XLOOKUP(FraudData[[#This Row],[foreign_transaction]],ForeignRules[Foreign Transaction],ForeignRules[Risk Points],0)</f>
        <v>0</v>
      </c>
      <c r="N1746">
        <f>_xlfn.XLOOKUP(FraudData[[#This Row],[location_mismatch]],Table10[Location Mismatch],Table10[Risk Points],0)</f>
        <v>0</v>
      </c>
      <c r="O1746">
        <f>_xlfn.XLOOKUP(FraudData[[#This Row],[device_trust_score]],DeviceRules[Device Min],DeviceRules[Risk Points],,-1)</f>
        <v>2</v>
      </c>
      <c r="P1746">
        <f>_xlfn.XLOOKUP(FraudData[[#This Row],[velocity_last_24h]],VelocityRules[Velocity Min],VelocityRules[Risk Points],,-1)</f>
        <v>0</v>
      </c>
      <c r="Q1746">
        <f>_xlfn.XLOOKUP(FraudData[[#This Row],[merchant_category]],MerchantRules[Merchant Category],MerchantRules[Risk Points],0)</f>
        <v>0</v>
      </c>
      <c r="R1746">
        <f>SUM(FraudData[[#This Row],[Amount Risk]:[Merchant Risk]])</f>
        <v>2</v>
      </c>
      <c r="S1746" t="str" cm="1">
        <f t="array" ref="S1746">_xlfn.IFS(FraudData[[#This Row],[Fraud Risk Score]]&gt;=8,"High Risk",FraudData[[#This Row],[Fraud Risk Score]]&gt;=6,"Medium Risk",TRUE,"Low Risk")</f>
        <v>Low Risk</v>
      </c>
    </row>
    <row r="1747" spans="1:19">
      <c r="A1747">
        <v>1746</v>
      </c>
      <c r="B1747">
        <v>118.17</v>
      </c>
      <c r="C1747">
        <v>20</v>
      </c>
      <c r="D1747" t="s">
        <v>48</v>
      </c>
      <c r="E1747">
        <v>0</v>
      </c>
      <c r="F1747">
        <v>0</v>
      </c>
      <c r="G1747">
        <v>97</v>
      </c>
      <c r="H1747">
        <v>3</v>
      </c>
      <c r="I1747">
        <v>65</v>
      </c>
      <c r="J1747">
        <v>0</v>
      </c>
      <c r="K1747">
        <f>_xlfn.XLOOKUP(FraudData[[#This Row],[amount]],AmountRules[Amount Min],AmountRules[Risk Points],,-1)</f>
        <v>0</v>
      </c>
      <c r="L1747">
        <f>_xlfn.XLOOKUP(FraudData[[#This Row],[transaction_hour]],TimeRules[Hour Min],TimeRules[Risk Points],,-1)</f>
        <v>0</v>
      </c>
      <c r="M1747">
        <f>_xlfn.XLOOKUP(FraudData[[#This Row],[foreign_transaction]],ForeignRules[Foreign Transaction],ForeignRules[Risk Points],0)</f>
        <v>0</v>
      </c>
      <c r="N1747">
        <f>_xlfn.XLOOKUP(FraudData[[#This Row],[location_mismatch]],Table10[Location Mismatch],Table10[Risk Points],0)</f>
        <v>0</v>
      </c>
      <c r="O1747">
        <f>_xlfn.XLOOKUP(FraudData[[#This Row],[device_trust_score]],DeviceRules[Device Min],DeviceRules[Risk Points],,-1)</f>
        <v>0</v>
      </c>
      <c r="P1747">
        <f>_xlfn.XLOOKUP(FraudData[[#This Row],[velocity_last_24h]],VelocityRules[Velocity Min],VelocityRules[Risk Points],,-1)</f>
        <v>0</v>
      </c>
      <c r="Q1747">
        <f>_xlfn.XLOOKUP(FraudData[[#This Row],[merchant_category]],MerchantRules[Merchant Category],MerchantRules[Risk Points],0)</f>
        <v>0</v>
      </c>
      <c r="R1747">
        <f>SUM(FraudData[[#This Row],[Amount Risk]:[Merchant Risk]])</f>
        <v>0</v>
      </c>
      <c r="S1747" t="str" cm="1">
        <f t="array" ref="S1747">_xlfn.IFS(FraudData[[#This Row],[Fraud Risk Score]]&gt;=8,"High Risk",FraudData[[#This Row],[Fraud Risk Score]]&gt;=6,"Medium Risk",TRUE,"Low Risk")</f>
        <v>Low Risk</v>
      </c>
    </row>
    <row r="1748" spans="1:19">
      <c r="A1748">
        <v>1747</v>
      </c>
      <c r="B1748">
        <v>3.49</v>
      </c>
      <c r="C1748">
        <v>15</v>
      </c>
      <c r="D1748" t="s">
        <v>49</v>
      </c>
      <c r="E1748">
        <v>0</v>
      </c>
      <c r="F1748">
        <v>0</v>
      </c>
      <c r="G1748">
        <v>73</v>
      </c>
      <c r="H1748">
        <v>2</v>
      </c>
      <c r="I1748">
        <v>63</v>
      </c>
      <c r="J1748">
        <v>0</v>
      </c>
      <c r="K1748">
        <f>_xlfn.XLOOKUP(FraudData[[#This Row],[amount]],AmountRules[Amount Min],AmountRules[Risk Points],,-1)</f>
        <v>0</v>
      </c>
      <c r="L1748">
        <f>_xlfn.XLOOKUP(FraudData[[#This Row],[transaction_hour]],TimeRules[Hour Min],TimeRules[Risk Points],,-1)</f>
        <v>0</v>
      </c>
      <c r="M1748">
        <f>_xlfn.XLOOKUP(FraudData[[#This Row],[foreign_transaction]],ForeignRules[Foreign Transaction],ForeignRules[Risk Points],0)</f>
        <v>0</v>
      </c>
      <c r="N1748">
        <f>_xlfn.XLOOKUP(FraudData[[#This Row],[location_mismatch]],Table10[Location Mismatch],Table10[Risk Points],0)</f>
        <v>0</v>
      </c>
      <c r="O1748">
        <f>_xlfn.XLOOKUP(FraudData[[#This Row],[device_trust_score]],DeviceRules[Device Min],DeviceRules[Risk Points],,-1)</f>
        <v>0</v>
      </c>
      <c r="P1748">
        <f>_xlfn.XLOOKUP(FraudData[[#This Row],[velocity_last_24h]],VelocityRules[Velocity Min],VelocityRules[Risk Points],,-1)</f>
        <v>0</v>
      </c>
      <c r="Q1748">
        <f>_xlfn.XLOOKUP(FraudData[[#This Row],[merchant_category]],MerchantRules[Merchant Category],MerchantRules[Risk Points],0)</f>
        <v>1</v>
      </c>
      <c r="R1748">
        <f>SUM(FraudData[[#This Row],[Amount Risk]:[Merchant Risk]])</f>
        <v>1</v>
      </c>
      <c r="S1748" t="str" cm="1">
        <f t="array" ref="S1748">_xlfn.IFS(FraudData[[#This Row],[Fraud Risk Score]]&gt;=8,"High Risk",FraudData[[#This Row],[Fraud Risk Score]]&gt;=6,"Medium Risk",TRUE,"Low Risk")</f>
        <v>Low Risk</v>
      </c>
    </row>
    <row r="1749" spans="1:19">
      <c r="A1749">
        <v>1748</v>
      </c>
      <c r="B1749">
        <v>54.15</v>
      </c>
      <c r="C1749">
        <v>19</v>
      </c>
      <c r="D1749" t="s">
        <v>48</v>
      </c>
      <c r="E1749">
        <v>0</v>
      </c>
      <c r="F1749">
        <v>0</v>
      </c>
      <c r="G1749">
        <v>38</v>
      </c>
      <c r="H1749">
        <v>0</v>
      </c>
      <c r="I1749">
        <v>48</v>
      </c>
      <c r="J1749">
        <v>0</v>
      </c>
      <c r="K1749">
        <f>_xlfn.XLOOKUP(FraudData[[#This Row],[amount]],AmountRules[Amount Min],AmountRules[Risk Points],,-1)</f>
        <v>0</v>
      </c>
      <c r="L1749">
        <f>_xlfn.XLOOKUP(FraudData[[#This Row],[transaction_hour]],TimeRules[Hour Min],TimeRules[Risk Points],,-1)</f>
        <v>0</v>
      </c>
      <c r="M1749">
        <f>_xlfn.XLOOKUP(FraudData[[#This Row],[foreign_transaction]],ForeignRules[Foreign Transaction],ForeignRules[Risk Points],0)</f>
        <v>0</v>
      </c>
      <c r="N1749">
        <f>_xlfn.XLOOKUP(FraudData[[#This Row],[location_mismatch]],Table10[Location Mismatch],Table10[Risk Points],0)</f>
        <v>0</v>
      </c>
      <c r="O1749">
        <f>_xlfn.XLOOKUP(FraudData[[#This Row],[device_trust_score]],DeviceRules[Device Min],DeviceRules[Risk Points],,-1)</f>
        <v>2</v>
      </c>
      <c r="P1749">
        <f>_xlfn.XLOOKUP(FraudData[[#This Row],[velocity_last_24h]],VelocityRules[Velocity Min],VelocityRules[Risk Points],,-1)</f>
        <v>0</v>
      </c>
      <c r="Q1749">
        <f>_xlfn.XLOOKUP(FraudData[[#This Row],[merchant_category]],MerchantRules[Merchant Category],MerchantRules[Risk Points],0)</f>
        <v>0</v>
      </c>
      <c r="R1749">
        <f>SUM(FraudData[[#This Row],[Amount Risk]:[Merchant Risk]])</f>
        <v>2</v>
      </c>
      <c r="S1749" t="str" cm="1">
        <f t="array" ref="S1749">_xlfn.IFS(FraudData[[#This Row],[Fraud Risk Score]]&gt;=8,"High Risk",FraudData[[#This Row],[Fraud Risk Score]]&gt;=6,"Medium Risk",TRUE,"Low Risk")</f>
        <v>Low Risk</v>
      </c>
    </row>
    <row r="1750" spans="1:19">
      <c r="A1750">
        <v>1749</v>
      </c>
      <c r="B1750">
        <v>257.10000000000002</v>
      </c>
      <c r="C1750">
        <v>10</v>
      </c>
      <c r="D1750" t="s">
        <v>48</v>
      </c>
      <c r="E1750">
        <v>0</v>
      </c>
      <c r="F1750">
        <v>0</v>
      </c>
      <c r="G1750">
        <v>84</v>
      </c>
      <c r="H1750">
        <v>5</v>
      </c>
      <c r="I1750">
        <v>49</v>
      </c>
      <c r="J1750">
        <v>0</v>
      </c>
      <c r="K1750">
        <f>_xlfn.XLOOKUP(FraudData[[#This Row],[amount]],AmountRules[Amount Min],AmountRules[Risk Points],,-1)</f>
        <v>0</v>
      </c>
      <c r="L1750">
        <f>_xlfn.XLOOKUP(FraudData[[#This Row],[transaction_hour]],TimeRules[Hour Min],TimeRules[Risk Points],,-1)</f>
        <v>0</v>
      </c>
      <c r="M1750">
        <f>_xlfn.XLOOKUP(FraudData[[#This Row],[foreign_transaction]],ForeignRules[Foreign Transaction],ForeignRules[Risk Points],0)</f>
        <v>0</v>
      </c>
      <c r="N1750">
        <f>_xlfn.XLOOKUP(FraudData[[#This Row],[location_mismatch]],Table10[Location Mismatch],Table10[Risk Points],0)</f>
        <v>0</v>
      </c>
      <c r="O1750">
        <f>_xlfn.XLOOKUP(FraudData[[#This Row],[device_trust_score]],DeviceRules[Device Min],DeviceRules[Risk Points],,-1)</f>
        <v>0</v>
      </c>
      <c r="P1750">
        <f>_xlfn.XLOOKUP(FraudData[[#This Row],[velocity_last_24h]],VelocityRules[Velocity Min],VelocityRules[Risk Points],,-1)</f>
        <v>3</v>
      </c>
      <c r="Q1750">
        <f>_xlfn.XLOOKUP(FraudData[[#This Row],[merchant_category]],MerchantRules[Merchant Category],MerchantRules[Risk Points],0)</f>
        <v>0</v>
      </c>
      <c r="R1750">
        <f>SUM(FraudData[[#This Row],[Amount Risk]:[Merchant Risk]])</f>
        <v>3</v>
      </c>
      <c r="S1750" t="str" cm="1">
        <f t="array" ref="S1750">_xlfn.IFS(FraudData[[#This Row],[Fraud Risk Score]]&gt;=8,"High Risk",FraudData[[#This Row],[Fraud Risk Score]]&gt;=6,"Medium Risk",TRUE,"Low Risk")</f>
        <v>Low Risk</v>
      </c>
    </row>
    <row r="1751" spans="1:19">
      <c r="A1751">
        <v>1750</v>
      </c>
      <c r="B1751">
        <v>26.54</v>
      </c>
      <c r="C1751">
        <v>11</v>
      </c>
      <c r="D1751" t="s">
        <v>47</v>
      </c>
      <c r="E1751">
        <v>0</v>
      </c>
      <c r="F1751">
        <v>0</v>
      </c>
      <c r="G1751">
        <v>66</v>
      </c>
      <c r="H1751">
        <v>0</v>
      </c>
      <c r="I1751">
        <v>53</v>
      </c>
      <c r="J1751">
        <v>0</v>
      </c>
      <c r="K1751">
        <f>_xlfn.XLOOKUP(FraudData[[#This Row],[amount]],AmountRules[Amount Min],AmountRules[Risk Points],,-1)</f>
        <v>0</v>
      </c>
      <c r="L1751">
        <f>_xlfn.XLOOKUP(FraudData[[#This Row],[transaction_hour]],TimeRules[Hour Min],TimeRules[Risk Points],,-1)</f>
        <v>0</v>
      </c>
      <c r="M1751">
        <f>_xlfn.XLOOKUP(FraudData[[#This Row],[foreign_transaction]],ForeignRules[Foreign Transaction],ForeignRules[Risk Points],0)</f>
        <v>0</v>
      </c>
      <c r="N1751">
        <f>_xlfn.XLOOKUP(FraudData[[#This Row],[location_mismatch]],Table10[Location Mismatch],Table10[Risk Points],0)</f>
        <v>0</v>
      </c>
      <c r="O1751">
        <f>_xlfn.XLOOKUP(FraudData[[#This Row],[device_trust_score]],DeviceRules[Device Min],DeviceRules[Risk Points],,-1)</f>
        <v>1</v>
      </c>
      <c r="P1751">
        <f>_xlfn.XLOOKUP(FraudData[[#This Row],[velocity_last_24h]],VelocityRules[Velocity Min],VelocityRules[Risk Points],,-1)</f>
        <v>0</v>
      </c>
      <c r="Q1751">
        <f>_xlfn.XLOOKUP(FraudData[[#This Row],[merchant_category]],MerchantRules[Merchant Category],MerchantRules[Risk Points],0)</f>
        <v>0</v>
      </c>
      <c r="R1751">
        <f>SUM(FraudData[[#This Row],[Amount Risk]:[Merchant Risk]])</f>
        <v>1</v>
      </c>
      <c r="S1751" t="str" cm="1">
        <f t="array" ref="S1751">_xlfn.IFS(FraudData[[#This Row],[Fraud Risk Score]]&gt;=8,"High Risk",FraudData[[#This Row],[Fraud Risk Score]]&gt;=6,"Medium Risk",TRUE,"Low Risk")</f>
        <v>Low Risk</v>
      </c>
    </row>
    <row r="1752" spans="1:19">
      <c r="A1752">
        <v>1751</v>
      </c>
      <c r="B1752">
        <v>137.94999999999999</v>
      </c>
      <c r="C1752">
        <v>14</v>
      </c>
      <c r="D1752" t="s">
        <v>46</v>
      </c>
      <c r="E1752">
        <v>0</v>
      </c>
      <c r="F1752">
        <v>0</v>
      </c>
      <c r="G1752">
        <v>83</v>
      </c>
      <c r="H1752">
        <v>2</v>
      </c>
      <c r="I1752">
        <v>31</v>
      </c>
      <c r="J1752">
        <v>0</v>
      </c>
      <c r="K1752">
        <f>_xlfn.XLOOKUP(FraudData[[#This Row],[amount]],AmountRules[Amount Min],AmountRules[Risk Points],,-1)</f>
        <v>0</v>
      </c>
      <c r="L1752">
        <f>_xlfn.XLOOKUP(FraudData[[#This Row],[transaction_hour]],TimeRules[Hour Min],TimeRules[Risk Points],,-1)</f>
        <v>0</v>
      </c>
      <c r="M1752">
        <f>_xlfn.XLOOKUP(FraudData[[#This Row],[foreign_transaction]],ForeignRules[Foreign Transaction],ForeignRules[Risk Points],0)</f>
        <v>0</v>
      </c>
      <c r="N1752">
        <f>_xlfn.XLOOKUP(FraudData[[#This Row],[location_mismatch]],Table10[Location Mismatch],Table10[Risk Points],0)</f>
        <v>0</v>
      </c>
      <c r="O1752">
        <f>_xlfn.XLOOKUP(FraudData[[#This Row],[device_trust_score]],DeviceRules[Device Min],DeviceRules[Risk Points],,-1)</f>
        <v>0</v>
      </c>
      <c r="P1752">
        <f>_xlfn.XLOOKUP(FraudData[[#This Row],[velocity_last_24h]],VelocityRules[Velocity Min],VelocityRules[Risk Points],,-1)</f>
        <v>0</v>
      </c>
      <c r="Q1752">
        <f>_xlfn.XLOOKUP(FraudData[[#This Row],[merchant_category]],MerchantRules[Merchant Category],MerchantRules[Risk Points],0)</f>
        <v>0</v>
      </c>
      <c r="R1752">
        <f>SUM(FraudData[[#This Row],[Amount Risk]:[Merchant Risk]])</f>
        <v>0</v>
      </c>
      <c r="S1752" t="str" cm="1">
        <f t="array" ref="S1752">_xlfn.IFS(FraudData[[#This Row],[Fraud Risk Score]]&gt;=8,"High Risk",FraudData[[#This Row],[Fraud Risk Score]]&gt;=6,"Medium Risk",TRUE,"Low Risk")</f>
        <v>Low Risk</v>
      </c>
    </row>
    <row r="1753" spans="1:19">
      <c r="A1753">
        <v>1752</v>
      </c>
      <c r="B1753">
        <v>43.62</v>
      </c>
      <c r="C1753">
        <v>17</v>
      </c>
      <c r="D1753" t="s">
        <v>48</v>
      </c>
      <c r="E1753">
        <v>1</v>
      </c>
      <c r="F1753">
        <v>1</v>
      </c>
      <c r="G1753">
        <v>49</v>
      </c>
      <c r="H1753">
        <v>0</v>
      </c>
      <c r="I1753">
        <v>43</v>
      </c>
      <c r="J1753">
        <v>0</v>
      </c>
      <c r="K1753">
        <f>_xlfn.XLOOKUP(FraudData[[#This Row],[amount]],AmountRules[Amount Min],AmountRules[Risk Points],,-1)</f>
        <v>0</v>
      </c>
      <c r="L1753">
        <f>_xlfn.XLOOKUP(FraudData[[#This Row],[transaction_hour]],TimeRules[Hour Min],TimeRules[Risk Points],,-1)</f>
        <v>0</v>
      </c>
      <c r="M1753">
        <f>_xlfn.XLOOKUP(FraudData[[#This Row],[foreign_transaction]],ForeignRules[Foreign Transaction],ForeignRules[Risk Points],0)</f>
        <v>3</v>
      </c>
      <c r="N1753">
        <f>_xlfn.XLOOKUP(FraudData[[#This Row],[location_mismatch]],Table10[Location Mismatch],Table10[Risk Points],0)</f>
        <v>3</v>
      </c>
      <c r="O1753">
        <f>_xlfn.XLOOKUP(FraudData[[#This Row],[device_trust_score]],DeviceRules[Device Min],DeviceRules[Risk Points],,-1)</f>
        <v>2</v>
      </c>
      <c r="P1753">
        <f>_xlfn.XLOOKUP(FraudData[[#This Row],[velocity_last_24h]],VelocityRules[Velocity Min],VelocityRules[Risk Points],,-1)</f>
        <v>0</v>
      </c>
      <c r="Q1753">
        <f>_xlfn.XLOOKUP(FraudData[[#This Row],[merchant_category]],MerchantRules[Merchant Category],MerchantRules[Risk Points],0)</f>
        <v>0</v>
      </c>
      <c r="R1753">
        <f>SUM(FraudData[[#This Row],[Amount Risk]:[Merchant Risk]])</f>
        <v>8</v>
      </c>
      <c r="S1753" t="str" cm="1">
        <f t="array" ref="S1753">_xlfn.IFS(FraudData[[#This Row],[Fraud Risk Score]]&gt;=8,"High Risk",FraudData[[#This Row],[Fraud Risk Score]]&gt;=6,"Medium Risk",TRUE,"Low Risk")</f>
        <v>High Risk</v>
      </c>
    </row>
    <row r="1754" spans="1:19">
      <c r="A1754">
        <v>1753</v>
      </c>
      <c r="B1754">
        <v>2.2000000000000002</v>
      </c>
      <c r="C1754">
        <v>18</v>
      </c>
      <c r="D1754" t="s">
        <v>48</v>
      </c>
      <c r="E1754">
        <v>0</v>
      </c>
      <c r="F1754">
        <v>1</v>
      </c>
      <c r="G1754">
        <v>60</v>
      </c>
      <c r="H1754">
        <v>2</v>
      </c>
      <c r="I1754">
        <v>45</v>
      </c>
      <c r="J1754">
        <v>0</v>
      </c>
      <c r="K1754">
        <f>_xlfn.XLOOKUP(FraudData[[#This Row],[amount]],AmountRules[Amount Min],AmountRules[Risk Points],,-1)</f>
        <v>0</v>
      </c>
      <c r="L1754">
        <f>_xlfn.XLOOKUP(FraudData[[#This Row],[transaction_hour]],TimeRules[Hour Min],TimeRules[Risk Points],,-1)</f>
        <v>0</v>
      </c>
      <c r="M1754">
        <f>_xlfn.XLOOKUP(FraudData[[#This Row],[foreign_transaction]],ForeignRules[Foreign Transaction],ForeignRules[Risk Points],0)</f>
        <v>0</v>
      </c>
      <c r="N1754">
        <f>_xlfn.XLOOKUP(FraudData[[#This Row],[location_mismatch]],Table10[Location Mismatch],Table10[Risk Points],0)</f>
        <v>3</v>
      </c>
      <c r="O1754">
        <f>_xlfn.XLOOKUP(FraudData[[#This Row],[device_trust_score]],DeviceRules[Device Min],DeviceRules[Risk Points],,-1)</f>
        <v>1</v>
      </c>
      <c r="P1754">
        <f>_xlfn.XLOOKUP(FraudData[[#This Row],[velocity_last_24h]],VelocityRules[Velocity Min],VelocityRules[Risk Points],,-1)</f>
        <v>0</v>
      </c>
      <c r="Q1754">
        <f>_xlfn.XLOOKUP(FraudData[[#This Row],[merchant_category]],MerchantRules[Merchant Category],MerchantRules[Risk Points],0)</f>
        <v>0</v>
      </c>
      <c r="R1754">
        <f>SUM(FraudData[[#This Row],[Amount Risk]:[Merchant Risk]])</f>
        <v>4</v>
      </c>
      <c r="S1754" t="str" cm="1">
        <f t="array" ref="S1754">_xlfn.IFS(FraudData[[#This Row],[Fraud Risk Score]]&gt;=8,"High Risk",FraudData[[#This Row],[Fraud Risk Score]]&gt;=6,"Medium Risk",TRUE,"Low Risk")</f>
        <v>Low Risk</v>
      </c>
    </row>
    <row r="1755" spans="1:19">
      <c r="A1755">
        <v>1754</v>
      </c>
      <c r="B1755">
        <v>49.68</v>
      </c>
      <c r="C1755">
        <v>15</v>
      </c>
      <c r="D1755" t="s">
        <v>50</v>
      </c>
      <c r="E1755">
        <v>0</v>
      </c>
      <c r="F1755">
        <v>0</v>
      </c>
      <c r="G1755">
        <v>59</v>
      </c>
      <c r="H1755">
        <v>2</v>
      </c>
      <c r="I1755">
        <v>18</v>
      </c>
      <c r="J1755">
        <v>0</v>
      </c>
      <c r="K1755">
        <f>_xlfn.XLOOKUP(FraudData[[#This Row],[amount]],AmountRules[Amount Min],AmountRules[Risk Points],,-1)</f>
        <v>0</v>
      </c>
      <c r="L1755">
        <f>_xlfn.XLOOKUP(FraudData[[#This Row],[transaction_hour]],TimeRules[Hour Min],TimeRules[Risk Points],,-1)</f>
        <v>0</v>
      </c>
      <c r="M1755">
        <f>_xlfn.XLOOKUP(FraudData[[#This Row],[foreign_transaction]],ForeignRules[Foreign Transaction],ForeignRules[Risk Points],0)</f>
        <v>0</v>
      </c>
      <c r="N1755">
        <f>_xlfn.XLOOKUP(FraudData[[#This Row],[location_mismatch]],Table10[Location Mismatch],Table10[Risk Points],0)</f>
        <v>0</v>
      </c>
      <c r="O1755">
        <f>_xlfn.XLOOKUP(FraudData[[#This Row],[device_trust_score]],DeviceRules[Device Min],DeviceRules[Risk Points],,-1)</f>
        <v>1</v>
      </c>
      <c r="P1755">
        <f>_xlfn.XLOOKUP(FraudData[[#This Row],[velocity_last_24h]],VelocityRules[Velocity Min],VelocityRules[Risk Points],,-1)</f>
        <v>0</v>
      </c>
      <c r="Q1755">
        <f>_xlfn.XLOOKUP(FraudData[[#This Row],[merchant_category]],MerchantRules[Merchant Category],MerchantRules[Risk Points],0)</f>
        <v>0</v>
      </c>
      <c r="R1755">
        <f>SUM(FraudData[[#This Row],[Amount Risk]:[Merchant Risk]])</f>
        <v>1</v>
      </c>
      <c r="S1755" t="str" cm="1">
        <f t="array" ref="S1755">_xlfn.IFS(FraudData[[#This Row],[Fraud Risk Score]]&gt;=8,"High Risk",FraudData[[#This Row],[Fraud Risk Score]]&gt;=6,"Medium Risk",TRUE,"Low Risk")</f>
        <v>Low Risk</v>
      </c>
    </row>
    <row r="1756" spans="1:19">
      <c r="A1756">
        <v>1755</v>
      </c>
      <c r="B1756">
        <v>670.4</v>
      </c>
      <c r="C1756">
        <v>14</v>
      </c>
      <c r="D1756" t="s">
        <v>49</v>
      </c>
      <c r="E1756">
        <v>0</v>
      </c>
      <c r="F1756">
        <v>0</v>
      </c>
      <c r="G1756">
        <v>35</v>
      </c>
      <c r="H1756">
        <v>2</v>
      </c>
      <c r="I1756">
        <v>27</v>
      </c>
      <c r="J1756">
        <v>0</v>
      </c>
      <c r="K1756">
        <f>_xlfn.XLOOKUP(FraudData[[#This Row],[amount]],AmountRules[Amount Min],AmountRules[Risk Points],,-1)</f>
        <v>1</v>
      </c>
      <c r="L1756">
        <f>_xlfn.XLOOKUP(FraudData[[#This Row],[transaction_hour]],TimeRules[Hour Min],TimeRules[Risk Points],,-1)</f>
        <v>0</v>
      </c>
      <c r="M1756">
        <f>_xlfn.XLOOKUP(FraudData[[#This Row],[foreign_transaction]],ForeignRules[Foreign Transaction],ForeignRules[Risk Points],0)</f>
        <v>0</v>
      </c>
      <c r="N1756">
        <f>_xlfn.XLOOKUP(FraudData[[#This Row],[location_mismatch]],Table10[Location Mismatch],Table10[Risk Points],0)</f>
        <v>0</v>
      </c>
      <c r="O1756">
        <f>_xlfn.XLOOKUP(FraudData[[#This Row],[device_trust_score]],DeviceRules[Device Min],DeviceRules[Risk Points],,-1)</f>
        <v>2</v>
      </c>
      <c r="P1756">
        <f>_xlfn.XLOOKUP(FraudData[[#This Row],[velocity_last_24h]],VelocityRules[Velocity Min],VelocityRules[Risk Points],,-1)</f>
        <v>0</v>
      </c>
      <c r="Q1756">
        <f>_xlfn.XLOOKUP(FraudData[[#This Row],[merchant_category]],MerchantRules[Merchant Category],MerchantRules[Risk Points],0)</f>
        <v>1</v>
      </c>
      <c r="R1756">
        <f>SUM(FraudData[[#This Row],[Amount Risk]:[Merchant Risk]])</f>
        <v>4</v>
      </c>
      <c r="S1756" t="str" cm="1">
        <f t="array" ref="S1756">_xlfn.IFS(FraudData[[#This Row],[Fraud Risk Score]]&gt;=8,"High Risk",FraudData[[#This Row],[Fraud Risk Score]]&gt;=6,"Medium Risk",TRUE,"Low Risk")</f>
        <v>Low Risk</v>
      </c>
    </row>
    <row r="1757" spans="1:19">
      <c r="A1757">
        <v>1756</v>
      </c>
      <c r="B1757">
        <v>291.08999999999997</v>
      </c>
      <c r="C1757">
        <v>4</v>
      </c>
      <c r="D1757" t="s">
        <v>46</v>
      </c>
      <c r="E1757">
        <v>0</v>
      </c>
      <c r="F1757">
        <v>0</v>
      </c>
      <c r="G1757">
        <v>34</v>
      </c>
      <c r="H1757">
        <v>0</v>
      </c>
      <c r="I1757">
        <v>40</v>
      </c>
      <c r="J1757">
        <v>0</v>
      </c>
      <c r="K1757">
        <f>_xlfn.XLOOKUP(FraudData[[#This Row],[amount]],AmountRules[Amount Min],AmountRules[Risk Points],,-1)</f>
        <v>0</v>
      </c>
      <c r="L1757">
        <f>_xlfn.XLOOKUP(FraudData[[#This Row],[transaction_hour]],TimeRules[Hour Min],TimeRules[Risk Points],,-1)</f>
        <v>0</v>
      </c>
      <c r="M1757">
        <f>_xlfn.XLOOKUP(FraudData[[#This Row],[foreign_transaction]],ForeignRules[Foreign Transaction],ForeignRules[Risk Points],0)</f>
        <v>0</v>
      </c>
      <c r="N1757">
        <f>_xlfn.XLOOKUP(FraudData[[#This Row],[location_mismatch]],Table10[Location Mismatch],Table10[Risk Points],0)</f>
        <v>0</v>
      </c>
      <c r="O1757">
        <f>_xlfn.XLOOKUP(FraudData[[#This Row],[device_trust_score]],DeviceRules[Device Min],DeviceRules[Risk Points],,-1)</f>
        <v>2</v>
      </c>
      <c r="P1757">
        <f>_xlfn.XLOOKUP(FraudData[[#This Row],[velocity_last_24h]],VelocityRules[Velocity Min],VelocityRules[Risk Points],,-1)</f>
        <v>0</v>
      </c>
      <c r="Q1757">
        <f>_xlfn.XLOOKUP(FraudData[[#This Row],[merchant_category]],MerchantRules[Merchant Category],MerchantRules[Risk Points],0)</f>
        <v>0</v>
      </c>
      <c r="R1757">
        <f>SUM(FraudData[[#This Row],[Amount Risk]:[Merchant Risk]])</f>
        <v>2</v>
      </c>
      <c r="S1757" t="str" cm="1">
        <f t="array" ref="S1757">_xlfn.IFS(FraudData[[#This Row],[Fraud Risk Score]]&gt;=8,"High Risk",FraudData[[#This Row],[Fraud Risk Score]]&gt;=6,"Medium Risk",TRUE,"Low Risk")</f>
        <v>Low Risk</v>
      </c>
    </row>
    <row r="1758" spans="1:19">
      <c r="A1758">
        <v>1757</v>
      </c>
      <c r="B1758">
        <v>577.5</v>
      </c>
      <c r="C1758">
        <v>10</v>
      </c>
      <c r="D1758" t="s">
        <v>49</v>
      </c>
      <c r="E1758">
        <v>0</v>
      </c>
      <c r="F1758">
        <v>0</v>
      </c>
      <c r="G1758">
        <v>32</v>
      </c>
      <c r="H1758">
        <v>3</v>
      </c>
      <c r="I1758">
        <v>52</v>
      </c>
      <c r="J1758">
        <v>0</v>
      </c>
      <c r="K1758">
        <f>_xlfn.XLOOKUP(FraudData[[#This Row],[amount]],AmountRules[Amount Min],AmountRules[Risk Points],,-1)</f>
        <v>1</v>
      </c>
      <c r="L1758">
        <f>_xlfn.XLOOKUP(FraudData[[#This Row],[transaction_hour]],TimeRules[Hour Min],TimeRules[Risk Points],,-1)</f>
        <v>0</v>
      </c>
      <c r="M1758">
        <f>_xlfn.XLOOKUP(FraudData[[#This Row],[foreign_transaction]],ForeignRules[Foreign Transaction],ForeignRules[Risk Points],0)</f>
        <v>0</v>
      </c>
      <c r="N1758">
        <f>_xlfn.XLOOKUP(FraudData[[#This Row],[location_mismatch]],Table10[Location Mismatch],Table10[Risk Points],0)</f>
        <v>0</v>
      </c>
      <c r="O1758">
        <f>_xlfn.XLOOKUP(FraudData[[#This Row],[device_trust_score]],DeviceRules[Device Min],DeviceRules[Risk Points],,-1)</f>
        <v>2</v>
      </c>
      <c r="P1758">
        <f>_xlfn.XLOOKUP(FraudData[[#This Row],[velocity_last_24h]],VelocityRules[Velocity Min],VelocityRules[Risk Points],,-1)</f>
        <v>0</v>
      </c>
      <c r="Q1758">
        <f>_xlfn.XLOOKUP(FraudData[[#This Row],[merchant_category]],MerchantRules[Merchant Category],MerchantRules[Risk Points],0)</f>
        <v>1</v>
      </c>
      <c r="R1758">
        <f>SUM(FraudData[[#This Row],[Amount Risk]:[Merchant Risk]])</f>
        <v>4</v>
      </c>
      <c r="S1758" t="str" cm="1">
        <f t="array" ref="S1758">_xlfn.IFS(FraudData[[#This Row],[Fraud Risk Score]]&gt;=8,"High Risk",FraudData[[#This Row],[Fraud Risk Score]]&gt;=6,"Medium Risk",TRUE,"Low Risk")</f>
        <v>Low Risk</v>
      </c>
    </row>
    <row r="1759" spans="1:19">
      <c r="A1759">
        <v>1758</v>
      </c>
      <c r="B1759">
        <v>120.45</v>
      </c>
      <c r="C1759">
        <v>14</v>
      </c>
      <c r="D1759" t="s">
        <v>47</v>
      </c>
      <c r="E1759">
        <v>0</v>
      </c>
      <c r="F1759">
        <v>0</v>
      </c>
      <c r="G1759">
        <v>47</v>
      </c>
      <c r="H1759">
        <v>3</v>
      </c>
      <c r="I1759">
        <v>32</v>
      </c>
      <c r="J1759">
        <v>0</v>
      </c>
      <c r="K1759">
        <f>_xlfn.XLOOKUP(FraudData[[#This Row],[amount]],AmountRules[Amount Min],AmountRules[Risk Points],,-1)</f>
        <v>0</v>
      </c>
      <c r="L1759">
        <f>_xlfn.XLOOKUP(FraudData[[#This Row],[transaction_hour]],TimeRules[Hour Min],TimeRules[Risk Points],,-1)</f>
        <v>0</v>
      </c>
      <c r="M1759">
        <f>_xlfn.XLOOKUP(FraudData[[#This Row],[foreign_transaction]],ForeignRules[Foreign Transaction],ForeignRules[Risk Points],0)</f>
        <v>0</v>
      </c>
      <c r="N1759">
        <f>_xlfn.XLOOKUP(FraudData[[#This Row],[location_mismatch]],Table10[Location Mismatch],Table10[Risk Points],0)</f>
        <v>0</v>
      </c>
      <c r="O1759">
        <f>_xlfn.XLOOKUP(FraudData[[#This Row],[device_trust_score]],DeviceRules[Device Min],DeviceRules[Risk Points],,-1)</f>
        <v>2</v>
      </c>
      <c r="P1759">
        <f>_xlfn.XLOOKUP(FraudData[[#This Row],[velocity_last_24h]],VelocityRules[Velocity Min],VelocityRules[Risk Points],,-1)</f>
        <v>0</v>
      </c>
      <c r="Q1759">
        <f>_xlfn.XLOOKUP(FraudData[[#This Row],[merchant_category]],MerchantRules[Merchant Category],MerchantRules[Risk Points],0)</f>
        <v>0</v>
      </c>
      <c r="R1759">
        <f>SUM(FraudData[[#This Row],[Amount Risk]:[Merchant Risk]])</f>
        <v>2</v>
      </c>
      <c r="S1759" t="str" cm="1">
        <f t="array" ref="S1759">_xlfn.IFS(FraudData[[#This Row],[Fraud Risk Score]]&gt;=8,"High Risk",FraudData[[#This Row],[Fraud Risk Score]]&gt;=6,"Medium Risk",TRUE,"Low Risk")</f>
        <v>Low Risk</v>
      </c>
    </row>
    <row r="1760" spans="1:19">
      <c r="A1760">
        <v>1759</v>
      </c>
      <c r="B1760">
        <v>20.92</v>
      </c>
      <c r="C1760">
        <v>17</v>
      </c>
      <c r="D1760" t="s">
        <v>48</v>
      </c>
      <c r="E1760">
        <v>0</v>
      </c>
      <c r="F1760">
        <v>0</v>
      </c>
      <c r="G1760">
        <v>30</v>
      </c>
      <c r="H1760">
        <v>2</v>
      </c>
      <c r="I1760">
        <v>62</v>
      </c>
      <c r="J1760">
        <v>0</v>
      </c>
      <c r="K1760">
        <f>_xlfn.XLOOKUP(FraudData[[#This Row],[amount]],AmountRules[Amount Min],AmountRules[Risk Points],,-1)</f>
        <v>0</v>
      </c>
      <c r="L1760">
        <f>_xlfn.XLOOKUP(FraudData[[#This Row],[transaction_hour]],TimeRules[Hour Min],TimeRules[Risk Points],,-1)</f>
        <v>0</v>
      </c>
      <c r="M1760">
        <f>_xlfn.XLOOKUP(FraudData[[#This Row],[foreign_transaction]],ForeignRules[Foreign Transaction],ForeignRules[Risk Points],0)</f>
        <v>0</v>
      </c>
      <c r="N1760">
        <f>_xlfn.XLOOKUP(FraudData[[#This Row],[location_mismatch]],Table10[Location Mismatch],Table10[Risk Points],0)</f>
        <v>0</v>
      </c>
      <c r="O1760">
        <f>_xlfn.XLOOKUP(FraudData[[#This Row],[device_trust_score]],DeviceRules[Device Min],DeviceRules[Risk Points],,-1)</f>
        <v>2</v>
      </c>
      <c r="P1760">
        <f>_xlfn.XLOOKUP(FraudData[[#This Row],[velocity_last_24h]],VelocityRules[Velocity Min],VelocityRules[Risk Points],,-1)</f>
        <v>0</v>
      </c>
      <c r="Q1760">
        <f>_xlfn.XLOOKUP(FraudData[[#This Row],[merchant_category]],MerchantRules[Merchant Category],MerchantRules[Risk Points],0)</f>
        <v>0</v>
      </c>
      <c r="R1760">
        <f>SUM(FraudData[[#This Row],[Amount Risk]:[Merchant Risk]])</f>
        <v>2</v>
      </c>
      <c r="S1760" t="str" cm="1">
        <f t="array" ref="S1760">_xlfn.IFS(FraudData[[#This Row],[Fraud Risk Score]]&gt;=8,"High Risk",FraudData[[#This Row],[Fraud Risk Score]]&gt;=6,"Medium Risk",TRUE,"Low Risk")</f>
        <v>Low Risk</v>
      </c>
    </row>
    <row r="1761" spans="1:19">
      <c r="A1761">
        <v>1760</v>
      </c>
      <c r="B1761">
        <v>142.91999999999999</v>
      </c>
      <c r="C1761">
        <v>12</v>
      </c>
      <c r="D1761" t="s">
        <v>48</v>
      </c>
      <c r="E1761">
        <v>0</v>
      </c>
      <c r="F1761">
        <v>0</v>
      </c>
      <c r="G1761">
        <v>88</v>
      </c>
      <c r="H1761">
        <v>3</v>
      </c>
      <c r="I1761">
        <v>25</v>
      </c>
      <c r="J1761">
        <v>0</v>
      </c>
      <c r="K1761">
        <f>_xlfn.XLOOKUP(FraudData[[#This Row],[amount]],AmountRules[Amount Min],AmountRules[Risk Points],,-1)</f>
        <v>0</v>
      </c>
      <c r="L1761">
        <f>_xlfn.XLOOKUP(FraudData[[#This Row],[transaction_hour]],TimeRules[Hour Min],TimeRules[Risk Points],,-1)</f>
        <v>0</v>
      </c>
      <c r="M1761">
        <f>_xlfn.XLOOKUP(FraudData[[#This Row],[foreign_transaction]],ForeignRules[Foreign Transaction],ForeignRules[Risk Points],0)</f>
        <v>0</v>
      </c>
      <c r="N1761">
        <f>_xlfn.XLOOKUP(FraudData[[#This Row],[location_mismatch]],Table10[Location Mismatch],Table10[Risk Points],0)</f>
        <v>0</v>
      </c>
      <c r="O1761">
        <f>_xlfn.XLOOKUP(FraudData[[#This Row],[device_trust_score]],DeviceRules[Device Min],DeviceRules[Risk Points],,-1)</f>
        <v>0</v>
      </c>
      <c r="P1761">
        <f>_xlfn.XLOOKUP(FraudData[[#This Row],[velocity_last_24h]],VelocityRules[Velocity Min],VelocityRules[Risk Points],,-1)</f>
        <v>0</v>
      </c>
      <c r="Q1761">
        <f>_xlfn.XLOOKUP(FraudData[[#This Row],[merchant_category]],MerchantRules[Merchant Category],MerchantRules[Risk Points],0)</f>
        <v>0</v>
      </c>
      <c r="R1761">
        <f>SUM(FraudData[[#This Row],[Amount Risk]:[Merchant Risk]])</f>
        <v>0</v>
      </c>
      <c r="S1761" t="str" cm="1">
        <f t="array" ref="S1761">_xlfn.IFS(FraudData[[#This Row],[Fraud Risk Score]]&gt;=8,"High Risk",FraudData[[#This Row],[Fraud Risk Score]]&gt;=6,"Medium Risk",TRUE,"Low Risk")</f>
        <v>Low Risk</v>
      </c>
    </row>
    <row r="1762" spans="1:19">
      <c r="A1762">
        <v>1761</v>
      </c>
      <c r="B1762">
        <v>109.05</v>
      </c>
      <c r="C1762">
        <v>3</v>
      </c>
      <c r="D1762" t="s">
        <v>49</v>
      </c>
      <c r="E1762">
        <v>0</v>
      </c>
      <c r="F1762">
        <v>0</v>
      </c>
      <c r="G1762">
        <v>97</v>
      </c>
      <c r="H1762">
        <v>3</v>
      </c>
      <c r="I1762">
        <v>19</v>
      </c>
      <c r="J1762">
        <v>0</v>
      </c>
      <c r="K1762">
        <f>_xlfn.XLOOKUP(FraudData[[#This Row],[amount]],AmountRules[Amount Min],AmountRules[Risk Points],,-1)</f>
        <v>0</v>
      </c>
      <c r="L1762">
        <f>_xlfn.XLOOKUP(FraudData[[#This Row],[transaction_hour]],TimeRules[Hour Min],TimeRules[Risk Points],,-1)</f>
        <v>3</v>
      </c>
      <c r="M1762">
        <f>_xlfn.XLOOKUP(FraudData[[#This Row],[foreign_transaction]],ForeignRules[Foreign Transaction],ForeignRules[Risk Points],0)</f>
        <v>0</v>
      </c>
      <c r="N1762">
        <f>_xlfn.XLOOKUP(FraudData[[#This Row],[location_mismatch]],Table10[Location Mismatch],Table10[Risk Points],0)</f>
        <v>0</v>
      </c>
      <c r="O1762">
        <f>_xlfn.XLOOKUP(FraudData[[#This Row],[device_trust_score]],DeviceRules[Device Min],DeviceRules[Risk Points],,-1)</f>
        <v>0</v>
      </c>
      <c r="P1762">
        <f>_xlfn.XLOOKUP(FraudData[[#This Row],[velocity_last_24h]],VelocityRules[Velocity Min],VelocityRules[Risk Points],,-1)</f>
        <v>0</v>
      </c>
      <c r="Q1762">
        <f>_xlfn.XLOOKUP(FraudData[[#This Row],[merchant_category]],MerchantRules[Merchant Category],MerchantRules[Risk Points],0)</f>
        <v>1</v>
      </c>
      <c r="R1762">
        <f>SUM(FraudData[[#This Row],[Amount Risk]:[Merchant Risk]])</f>
        <v>4</v>
      </c>
      <c r="S1762" t="str" cm="1">
        <f t="array" ref="S1762">_xlfn.IFS(FraudData[[#This Row],[Fraud Risk Score]]&gt;=8,"High Risk",FraudData[[#This Row],[Fraud Risk Score]]&gt;=6,"Medium Risk",TRUE,"Low Risk")</f>
        <v>Low Risk</v>
      </c>
    </row>
    <row r="1763" spans="1:19">
      <c r="A1763">
        <v>1762</v>
      </c>
      <c r="B1763">
        <v>334.83</v>
      </c>
      <c r="C1763">
        <v>16</v>
      </c>
      <c r="D1763" t="s">
        <v>47</v>
      </c>
      <c r="E1763">
        <v>0</v>
      </c>
      <c r="F1763">
        <v>0</v>
      </c>
      <c r="G1763">
        <v>70</v>
      </c>
      <c r="H1763">
        <v>1</v>
      </c>
      <c r="I1763">
        <v>37</v>
      </c>
      <c r="J1763">
        <v>0</v>
      </c>
      <c r="K1763">
        <f>_xlfn.XLOOKUP(FraudData[[#This Row],[amount]],AmountRules[Amount Min],AmountRules[Risk Points],,-1)</f>
        <v>0</v>
      </c>
      <c r="L1763">
        <f>_xlfn.XLOOKUP(FraudData[[#This Row],[transaction_hour]],TimeRules[Hour Min],TimeRules[Risk Points],,-1)</f>
        <v>0</v>
      </c>
      <c r="M1763">
        <f>_xlfn.XLOOKUP(FraudData[[#This Row],[foreign_transaction]],ForeignRules[Foreign Transaction],ForeignRules[Risk Points],0)</f>
        <v>0</v>
      </c>
      <c r="N1763">
        <f>_xlfn.XLOOKUP(FraudData[[#This Row],[location_mismatch]],Table10[Location Mismatch],Table10[Risk Points],0)</f>
        <v>0</v>
      </c>
      <c r="O1763">
        <f>_xlfn.XLOOKUP(FraudData[[#This Row],[device_trust_score]],DeviceRules[Device Min],DeviceRules[Risk Points],,-1)</f>
        <v>0</v>
      </c>
      <c r="P1763">
        <f>_xlfn.XLOOKUP(FraudData[[#This Row],[velocity_last_24h]],VelocityRules[Velocity Min],VelocityRules[Risk Points],,-1)</f>
        <v>0</v>
      </c>
      <c r="Q1763">
        <f>_xlfn.XLOOKUP(FraudData[[#This Row],[merchant_category]],MerchantRules[Merchant Category],MerchantRules[Risk Points],0)</f>
        <v>0</v>
      </c>
      <c r="R1763">
        <f>SUM(FraudData[[#This Row],[Amount Risk]:[Merchant Risk]])</f>
        <v>0</v>
      </c>
      <c r="S1763" t="str" cm="1">
        <f t="array" ref="S1763">_xlfn.IFS(FraudData[[#This Row],[Fraud Risk Score]]&gt;=8,"High Risk",FraudData[[#This Row],[Fraud Risk Score]]&gt;=6,"Medium Risk",TRUE,"Low Risk")</f>
        <v>Low Risk</v>
      </c>
    </row>
    <row r="1764" spans="1:19">
      <c r="A1764">
        <v>1763</v>
      </c>
      <c r="B1764">
        <v>18.579999999999998</v>
      </c>
      <c r="C1764">
        <v>3</v>
      </c>
      <c r="D1764" t="s">
        <v>50</v>
      </c>
      <c r="E1764">
        <v>0</v>
      </c>
      <c r="F1764">
        <v>1</v>
      </c>
      <c r="G1764">
        <v>62</v>
      </c>
      <c r="H1764">
        <v>1</v>
      </c>
      <c r="I1764">
        <v>58</v>
      </c>
      <c r="J1764">
        <v>0</v>
      </c>
      <c r="K1764">
        <f>_xlfn.XLOOKUP(FraudData[[#This Row],[amount]],AmountRules[Amount Min],AmountRules[Risk Points],,-1)</f>
        <v>0</v>
      </c>
      <c r="L1764">
        <f>_xlfn.XLOOKUP(FraudData[[#This Row],[transaction_hour]],TimeRules[Hour Min],TimeRules[Risk Points],,-1)</f>
        <v>3</v>
      </c>
      <c r="M1764">
        <f>_xlfn.XLOOKUP(FraudData[[#This Row],[foreign_transaction]],ForeignRules[Foreign Transaction],ForeignRules[Risk Points],0)</f>
        <v>0</v>
      </c>
      <c r="N1764">
        <f>_xlfn.XLOOKUP(FraudData[[#This Row],[location_mismatch]],Table10[Location Mismatch],Table10[Risk Points],0)</f>
        <v>3</v>
      </c>
      <c r="O1764">
        <f>_xlfn.XLOOKUP(FraudData[[#This Row],[device_trust_score]],DeviceRules[Device Min],DeviceRules[Risk Points],,-1)</f>
        <v>1</v>
      </c>
      <c r="P1764">
        <f>_xlfn.XLOOKUP(FraudData[[#This Row],[velocity_last_24h]],VelocityRules[Velocity Min],VelocityRules[Risk Points],,-1)</f>
        <v>0</v>
      </c>
      <c r="Q1764">
        <f>_xlfn.XLOOKUP(FraudData[[#This Row],[merchant_category]],MerchantRules[Merchant Category],MerchantRules[Risk Points],0)</f>
        <v>0</v>
      </c>
      <c r="R1764">
        <f>SUM(FraudData[[#This Row],[Amount Risk]:[Merchant Risk]])</f>
        <v>7</v>
      </c>
      <c r="S1764" t="str" cm="1">
        <f t="array" ref="S1764">_xlfn.IFS(FraudData[[#This Row],[Fraud Risk Score]]&gt;=8,"High Risk",FraudData[[#This Row],[Fraud Risk Score]]&gt;=6,"Medium Risk",TRUE,"Low Risk")</f>
        <v>Medium Risk</v>
      </c>
    </row>
    <row r="1765" spans="1:19">
      <c r="A1765">
        <v>1764</v>
      </c>
      <c r="B1765">
        <v>120.58</v>
      </c>
      <c r="C1765">
        <v>15</v>
      </c>
      <c r="D1765" t="s">
        <v>50</v>
      </c>
      <c r="E1765">
        <v>0</v>
      </c>
      <c r="F1765">
        <v>0</v>
      </c>
      <c r="G1765">
        <v>49</v>
      </c>
      <c r="H1765">
        <v>1</v>
      </c>
      <c r="I1765">
        <v>60</v>
      </c>
      <c r="J1765">
        <v>0</v>
      </c>
      <c r="K1765">
        <f>_xlfn.XLOOKUP(FraudData[[#This Row],[amount]],AmountRules[Amount Min],AmountRules[Risk Points],,-1)</f>
        <v>0</v>
      </c>
      <c r="L1765">
        <f>_xlfn.XLOOKUP(FraudData[[#This Row],[transaction_hour]],TimeRules[Hour Min],TimeRules[Risk Points],,-1)</f>
        <v>0</v>
      </c>
      <c r="M1765">
        <f>_xlfn.XLOOKUP(FraudData[[#This Row],[foreign_transaction]],ForeignRules[Foreign Transaction],ForeignRules[Risk Points],0)</f>
        <v>0</v>
      </c>
      <c r="N1765">
        <f>_xlfn.XLOOKUP(FraudData[[#This Row],[location_mismatch]],Table10[Location Mismatch],Table10[Risk Points],0)</f>
        <v>0</v>
      </c>
      <c r="O1765">
        <f>_xlfn.XLOOKUP(FraudData[[#This Row],[device_trust_score]],DeviceRules[Device Min],DeviceRules[Risk Points],,-1)</f>
        <v>2</v>
      </c>
      <c r="P1765">
        <f>_xlfn.XLOOKUP(FraudData[[#This Row],[velocity_last_24h]],VelocityRules[Velocity Min],VelocityRules[Risk Points],,-1)</f>
        <v>0</v>
      </c>
      <c r="Q1765">
        <f>_xlfn.XLOOKUP(FraudData[[#This Row],[merchant_category]],MerchantRules[Merchant Category],MerchantRules[Risk Points],0)</f>
        <v>0</v>
      </c>
      <c r="R1765">
        <f>SUM(FraudData[[#This Row],[Amount Risk]:[Merchant Risk]])</f>
        <v>2</v>
      </c>
      <c r="S1765" t="str" cm="1">
        <f t="array" ref="S1765">_xlfn.IFS(FraudData[[#This Row],[Fraud Risk Score]]&gt;=8,"High Risk",FraudData[[#This Row],[Fraud Risk Score]]&gt;=6,"Medium Risk",TRUE,"Low Risk")</f>
        <v>Low Risk</v>
      </c>
    </row>
    <row r="1766" spans="1:19">
      <c r="A1766">
        <v>1765</v>
      </c>
      <c r="B1766">
        <v>29.26</v>
      </c>
      <c r="C1766">
        <v>22</v>
      </c>
      <c r="D1766" t="s">
        <v>48</v>
      </c>
      <c r="E1766">
        <v>0</v>
      </c>
      <c r="F1766">
        <v>0</v>
      </c>
      <c r="G1766">
        <v>26</v>
      </c>
      <c r="H1766">
        <v>0</v>
      </c>
      <c r="I1766">
        <v>46</v>
      </c>
      <c r="J1766">
        <v>0</v>
      </c>
      <c r="K1766">
        <f>_xlfn.XLOOKUP(FraudData[[#This Row],[amount]],AmountRules[Amount Min],AmountRules[Risk Points],,-1)</f>
        <v>0</v>
      </c>
      <c r="L1766">
        <f>_xlfn.XLOOKUP(FraudData[[#This Row],[transaction_hour]],TimeRules[Hour Min],TimeRules[Risk Points],,-1)</f>
        <v>0</v>
      </c>
      <c r="M1766">
        <f>_xlfn.XLOOKUP(FraudData[[#This Row],[foreign_transaction]],ForeignRules[Foreign Transaction],ForeignRules[Risk Points],0)</f>
        <v>0</v>
      </c>
      <c r="N1766">
        <f>_xlfn.XLOOKUP(FraudData[[#This Row],[location_mismatch]],Table10[Location Mismatch],Table10[Risk Points],0)</f>
        <v>0</v>
      </c>
      <c r="O1766">
        <f>_xlfn.XLOOKUP(FraudData[[#This Row],[device_trust_score]],DeviceRules[Device Min],DeviceRules[Risk Points],,-1)</f>
        <v>3</v>
      </c>
      <c r="P1766">
        <f>_xlfn.XLOOKUP(FraudData[[#This Row],[velocity_last_24h]],VelocityRules[Velocity Min],VelocityRules[Risk Points],,-1)</f>
        <v>0</v>
      </c>
      <c r="Q1766">
        <f>_xlfn.XLOOKUP(FraudData[[#This Row],[merchant_category]],MerchantRules[Merchant Category],MerchantRules[Risk Points],0)</f>
        <v>0</v>
      </c>
      <c r="R1766">
        <f>SUM(FraudData[[#This Row],[Amount Risk]:[Merchant Risk]])</f>
        <v>3</v>
      </c>
      <c r="S1766" t="str" cm="1">
        <f t="array" ref="S1766">_xlfn.IFS(FraudData[[#This Row],[Fraud Risk Score]]&gt;=8,"High Risk",FraudData[[#This Row],[Fraud Risk Score]]&gt;=6,"Medium Risk",TRUE,"Low Risk")</f>
        <v>Low Risk</v>
      </c>
    </row>
    <row r="1767" spans="1:19">
      <c r="A1767">
        <v>1766</v>
      </c>
      <c r="B1767">
        <v>70.66</v>
      </c>
      <c r="C1767">
        <v>14</v>
      </c>
      <c r="D1767" t="s">
        <v>48</v>
      </c>
      <c r="E1767">
        <v>0</v>
      </c>
      <c r="F1767">
        <v>0</v>
      </c>
      <c r="G1767">
        <v>48</v>
      </c>
      <c r="H1767">
        <v>0</v>
      </c>
      <c r="I1767">
        <v>19</v>
      </c>
      <c r="J1767">
        <v>0</v>
      </c>
      <c r="K1767">
        <f>_xlfn.XLOOKUP(FraudData[[#This Row],[amount]],AmountRules[Amount Min],AmountRules[Risk Points],,-1)</f>
        <v>0</v>
      </c>
      <c r="L1767">
        <f>_xlfn.XLOOKUP(FraudData[[#This Row],[transaction_hour]],TimeRules[Hour Min],TimeRules[Risk Points],,-1)</f>
        <v>0</v>
      </c>
      <c r="M1767">
        <f>_xlfn.XLOOKUP(FraudData[[#This Row],[foreign_transaction]],ForeignRules[Foreign Transaction],ForeignRules[Risk Points],0)</f>
        <v>0</v>
      </c>
      <c r="N1767">
        <f>_xlfn.XLOOKUP(FraudData[[#This Row],[location_mismatch]],Table10[Location Mismatch],Table10[Risk Points],0)</f>
        <v>0</v>
      </c>
      <c r="O1767">
        <f>_xlfn.XLOOKUP(FraudData[[#This Row],[device_trust_score]],DeviceRules[Device Min],DeviceRules[Risk Points],,-1)</f>
        <v>2</v>
      </c>
      <c r="P1767">
        <f>_xlfn.XLOOKUP(FraudData[[#This Row],[velocity_last_24h]],VelocityRules[Velocity Min],VelocityRules[Risk Points],,-1)</f>
        <v>0</v>
      </c>
      <c r="Q1767">
        <f>_xlfn.XLOOKUP(FraudData[[#This Row],[merchant_category]],MerchantRules[Merchant Category],MerchantRules[Risk Points],0)</f>
        <v>0</v>
      </c>
      <c r="R1767">
        <f>SUM(FraudData[[#This Row],[Amount Risk]:[Merchant Risk]])</f>
        <v>2</v>
      </c>
      <c r="S1767" t="str" cm="1">
        <f t="array" ref="S1767">_xlfn.IFS(FraudData[[#This Row],[Fraud Risk Score]]&gt;=8,"High Risk",FraudData[[#This Row],[Fraud Risk Score]]&gt;=6,"Medium Risk",TRUE,"Low Risk")</f>
        <v>Low Risk</v>
      </c>
    </row>
    <row r="1768" spans="1:19">
      <c r="A1768">
        <v>1767</v>
      </c>
      <c r="B1768">
        <v>240.65</v>
      </c>
      <c r="C1768">
        <v>13</v>
      </c>
      <c r="D1768" t="s">
        <v>46</v>
      </c>
      <c r="E1768">
        <v>0</v>
      </c>
      <c r="F1768">
        <v>0</v>
      </c>
      <c r="G1768">
        <v>91</v>
      </c>
      <c r="H1768">
        <v>2</v>
      </c>
      <c r="I1768">
        <v>57</v>
      </c>
      <c r="J1768">
        <v>0</v>
      </c>
      <c r="K1768">
        <f>_xlfn.XLOOKUP(FraudData[[#This Row],[amount]],AmountRules[Amount Min],AmountRules[Risk Points],,-1)</f>
        <v>0</v>
      </c>
      <c r="L1768">
        <f>_xlfn.XLOOKUP(FraudData[[#This Row],[transaction_hour]],TimeRules[Hour Min],TimeRules[Risk Points],,-1)</f>
        <v>0</v>
      </c>
      <c r="M1768">
        <f>_xlfn.XLOOKUP(FraudData[[#This Row],[foreign_transaction]],ForeignRules[Foreign Transaction],ForeignRules[Risk Points],0)</f>
        <v>0</v>
      </c>
      <c r="N1768">
        <f>_xlfn.XLOOKUP(FraudData[[#This Row],[location_mismatch]],Table10[Location Mismatch],Table10[Risk Points],0)</f>
        <v>0</v>
      </c>
      <c r="O1768">
        <f>_xlfn.XLOOKUP(FraudData[[#This Row],[device_trust_score]],DeviceRules[Device Min],DeviceRules[Risk Points],,-1)</f>
        <v>0</v>
      </c>
      <c r="P1768">
        <f>_xlfn.XLOOKUP(FraudData[[#This Row],[velocity_last_24h]],VelocityRules[Velocity Min],VelocityRules[Risk Points],,-1)</f>
        <v>0</v>
      </c>
      <c r="Q1768">
        <f>_xlfn.XLOOKUP(FraudData[[#This Row],[merchant_category]],MerchantRules[Merchant Category],MerchantRules[Risk Points],0)</f>
        <v>0</v>
      </c>
      <c r="R1768">
        <f>SUM(FraudData[[#This Row],[Amount Risk]:[Merchant Risk]])</f>
        <v>0</v>
      </c>
      <c r="S1768" t="str" cm="1">
        <f t="array" ref="S1768">_xlfn.IFS(FraudData[[#This Row],[Fraud Risk Score]]&gt;=8,"High Risk",FraudData[[#This Row],[Fraud Risk Score]]&gt;=6,"Medium Risk",TRUE,"Low Risk")</f>
        <v>Low Risk</v>
      </c>
    </row>
    <row r="1769" spans="1:19">
      <c r="A1769">
        <v>1768</v>
      </c>
      <c r="B1769">
        <v>116.33</v>
      </c>
      <c r="C1769">
        <v>11</v>
      </c>
      <c r="D1769" t="s">
        <v>49</v>
      </c>
      <c r="E1769">
        <v>0</v>
      </c>
      <c r="F1769">
        <v>0</v>
      </c>
      <c r="G1769">
        <v>95</v>
      </c>
      <c r="H1769">
        <v>0</v>
      </c>
      <c r="I1769">
        <v>58</v>
      </c>
      <c r="J1769">
        <v>0</v>
      </c>
      <c r="K1769">
        <f>_xlfn.XLOOKUP(FraudData[[#This Row],[amount]],AmountRules[Amount Min],AmountRules[Risk Points],,-1)</f>
        <v>0</v>
      </c>
      <c r="L1769">
        <f>_xlfn.XLOOKUP(FraudData[[#This Row],[transaction_hour]],TimeRules[Hour Min],TimeRules[Risk Points],,-1)</f>
        <v>0</v>
      </c>
      <c r="M1769">
        <f>_xlfn.XLOOKUP(FraudData[[#This Row],[foreign_transaction]],ForeignRules[Foreign Transaction],ForeignRules[Risk Points],0)</f>
        <v>0</v>
      </c>
      <c r="N1769">
        <f>_xlfn.XLOOKUP(FraudData[[#This Row],[location_mismatch]],Table10[Location Mismatch],Table10[Risk Points],0)</f>
        <v>0</v>
      </c>
      <c r="O1769">
        <f>_xlfn.XLOOKUP(FraudData[[#This Row],[device_trust_score]],DeviceRules[Device Min],DeviceRules[Risk Points],,-1)</f>
        <v>0</v>
      </c>
      <c r="P1769">
        <f>_xlfn.XLOOKUP(FraudData[[#This Row],[velocity_last_24h]],VelocityRules[Velocity Min],VelocityRules[Risk Points],,-1)</f>
        <v>0</v>
      </c>
      <c r="Q1769">
        <f>_xlfn.XLOOKUP(FraudData[[#This Row],[merchant_category]],MerchantRules[Merchant Category],MerchantRules[Risk Points],0)</f>
        <v>1</v>
      </c>
      <c r="R1769">
        <f>SUM(FraudData[[#This Row],[Amount Risk]:[Merchant Risk]])</f>
        <v>1</v>
      </c>
      <c r="S1769" t="str" cm="1">
        <f t="array" ref="S1769">_xlfn.IFS(FraudData[[#This Row],[Fraud Risk Score]]&gt;=8,"High Risk",FraudData[[#This Row],[Fraud Risk Score]]&gt;=6,"Medium Risk",TRUE,"Low Risk")</f>
        <v>Low Risk</v>
      </c>
    </row>
    <row r="1770" spans="1:19">
      <c r="A1770">
        <v>1769</v>
      </c>
      <c r="B1770">
        <v>84.86</v>
      </c>
      <c r="C1770">
        <v>2</v>
      </c>
      <c r="D1770" t="s">
        <v>48</v>
      </c>
      <c r="E1770">
        <v>1</v>
      </c>
      <c r="F1770">
        <v>0</v>
      </c>
      <c r="G1770">
        <v>85</v>
      </c>
      <c r="H1770">
        <v>2</v>
      </c>
      <c r="I1770">
        <v>61</v>
      </c>
      <c r="J1770">
        <v>0</v>
      </c>
      <c r="K1770">
        <f>_xlfn.XLOOKUP(FraudData[[#This Row],[amount]],AmountRules[Amount Min],AmountRules[Risk Points],,-1)</f>
        <v>0</v>
      </c>
      <c r="L1770">
        <f>_xlfn.XLOOKUP(FraudData[[#This Row],[transaction_hour]],TimeRules[Hour Min],TimeRules[Risk Points],,-1)</f>
        <v>3</v>
      </c>
      <c r="M1770">
        <f>_xlfn.XLOOKUP(FraudData[[#This Row],[foreign_transaction]],ForeignRules[Foreign Transaction],ForeignRules[Risk Points],0)</f>
        <v>3</v>
      </c>
      <c r="N1770">
        <f>_xlfn.XLOOKUP(FraudData[[#This Row],[location_mismatch]],Table10[Location Mismatch],Table10[Risk Points],0)</f>
        <v>0</v>
      </c>
      <c r="O1770">
        <f>_xlfn.XLOOKUP(FraudData[[#This Row],[device_trust_score]],DeviceRules[Device Min],DeviceRules[Risk Points],,-1)</f>
        <v>0</v>
      </c>
      <c r="P1770">
        <f>_xlfn.XLOOKUP(FraudData[[#This Row],[velocity_last_24h]],VelocityRules[Velocity Min],VelocityRules[Risk Points],,-1)</f>
        <v>0</v>
      </c>
      <c r="Q1770">
        <f>_xlfn.XLOOKUP(FraudData[[#This Row],[merchant_category]],MerchantRules[Merchant Category],MerchantRules[Risk Points],0)</f>
        <v>0</v>
      </c>
      <c r="R1770">
        <f>SUM(FraudData[[#This Row],[Amount Risk]:[Merchant Risk]])</f>
        <v>6</v>
      </c>
      <c r="S1770" t="str" cm="1">
        <f t="array" ref="S1770">_xlfn.IFS(FraudData[[#This Row],[Fraud Risk Score]]&gt;=8,"High Risk",FraudData[[#This Row],[Fraud Risk Score]]&gt;=6,"Medium Risk",TRUE,"Low Risk")</f>
        <v>Medium Risk</v>
      </c>
    </row>
    <row r="1771" spans="1:19">
      <c r="A1771">
        <v>1770</v>
      </c>
      <c r="B1771">
        <v>90.3</v>
      </c>
      <c r="C1771">
        <v>9</v>
      </c>
      <c r="D1771" t="s">
        <v>47</v>
      </c>
      <c r="E1771">
        <v>0</v>
      </c>
      <c r="F1771">
        <v>0</v>
      </c>
      <c r="G1771">
        <v>33</v>
      </c>
      <c r="H1771">
        <v>4</v>
      </c>
      <c r="I1771">
        <v>68</v>
      </c>
      <c r="J1771">
        <v>0</v>
      </c>
      <c r="K1771">
        <f>_xlfn.XLOOKUP(FraudData[[#This Row],[amount]],AmountRules[Amount Min],AmountRules[Risk Points],,-1)</f>
        <v>0</v>
      </c>
      <c r="L1771">
        <f>_xlfn.XLOOKUP(FraudData[[#This Row],[transaction_hour]],TimeRules[Hour Min],TimeRules[Risk Points],,-1)</f>
        <v>0</v>
      </c>
      <c r="M1771">
        <f>_xlfn.XLOOKUP(FraudData[[#This Row],[foreign_transaction]],ForeignRules[Foreign Transaction],ForeignRules[Risk Points],0)</f>
        <v>0</v>
      </c>
      <c r="N1771">
        <f>_xlfn.XLOOKUP(FraudData[[#This Row],[location_mismatch]],Table10[Location Mismatch],Table10[Risk Points],0)</f>
        <v>0</v>
      </c>
      <c r="O1771">
        <f>_xlfn.XLOOKUP(FraudData[[#This Row],[device_trust_score]],DeviceRules[Device Min],DeviceRules[Risk Points],,-1)</f>
        <v>2</v>
      </c>
      <c r="P1771">
        <f>_xlfn.XLOOKUP(FraudData[[#This Row],[velocity_last_24h]],VelocityRules[Velocity Min],VelocityRules[Risk Points],,-1)</f>
        <v>0</v>
      </c>
      <c r="Q1771">
        <f>_xlfn.XLOOKUP(FraudData[[#This Row],[merchant_category]],MerchantRules[Merchant Category],MerchantRules[Risk Points],0)</f>
        <v>0</v>
      </c>
      <c r="R1771">
        <f>SUM(FraudData[[#This Row],[Amount Risk]:[Merchant Risk]])</f>
        <v>2</v>
      </c>
      <c r="S1771" t="str" cm="1">
        <f t="array" ref="S1771">_xlfn.IFS(FraudData[[#This Row],[Fraud Risk Score]]&gt;=8,"High Risk",FraudData[[#This Row],[Fraud Risk Score]]&gt;=6,"Medium Risk",TRUE,"Low Risk")</f>
        <v>Low Risk</v>
      </c>
    </row>
    <row r="1772" spans="1:19">
      <c r="A1772">
        <v>1771</v>
      </c>
      <c r="B1772">
        <v>110.73</v>
      </c>
      <c r="C1772">
        <v>7</v>
      </c>
      <c r="D1772" t="s">
        <v>49</v>
      </c>
      <c r="E1772">
        <v>0</v>
      </c>
      <c r="F1772">
        <v>0</v>
      </c>
      <c r="G1772">
        <v>69</v>
      </c>
      <c r="H1772">
        <v>0</v>
      </c>
      <c r="I1772">
        <v>32</v>
      </c>
      <c r="J1772">
        <v>0</v>
      </c>
      <c r="K1772">
        <f>_xlfn.XLOOKUP(FraudData[[#This Row],[amount]],AmountRules[Amount Min],AmountRules[Risk Points],,-1)</f>
        <v>0</v>
      </c>
      <c r="L1772">
        <f>_xlfn.XLOOKUP(FraudData[[#This Row],[transaction_hour]],TimeRules[Hour Min],TimeRules[Risk Points],,-1)</f>
        <v>0</v>
      </c>
      <c r="M1772">
        <f>_xlfn.XLOOKUP(FraudData[[#This Row],[foreign_transaction]],ForeignRules[Foreign Transaction],ForeignRules[Risk Points],0)</f>
        <v>0</v>
      </c>
      <c r="N1772">
        <f>_xlfn.XLOOKUP(FraudData[[#This Row],[location_mismatch]],Table10[Location Mismatch],Table10[Risk Points],0)</f>
        <v>0</v>
      </c>
      <c r="O1772">
        <f>_xlfn.XLOOKUP(FraudData[[#This Row],[device_trust_score]],DeviceRules[Device Min],DeviceRules[Risk Points],,-1)</f>
        <v>1</v>
      </c>
      <c r="P1772">
        <f>_xlfn.XLOOKUP(FraudData[[#This Row],[velocity_last_24h]],VelocityRules[Velocity Min],VelocityRules[Risk Points],,-1)</f>
        <v>0</v>
      </c>
      <c r="Q1772">
        <f>_xlfn.XLOOKUP(FraudData[[#This Row],[merchant_category]],MerchantRules[Merchant Category],MerchantRules[Risk Points],0)</f>
        <v>1</v>
      </c>
      <c r="R1772">
        <f>SUM(FraudData[[#This Row],[Amount Risk]:[Merchant Risk]])</f>
        <v>2</v>
      </c>
      <c r="S1772" t="str" cm="1">
        <f t="array" ref="S1772">_xlfn.IFS(FraudData[[#This Row],[Fraud Risk Score]]&gt;=8,"High Risk",FraudData[[#This Row],[Fraud Risk Score]]&gt;=6,"Medium Risk",TRUE,"Low Risk")</f>
        <v>Low Risk</v>
      </c>
    </row>
    <row r="1773" spans="1:19">
      <c r="A1773">
        <v>1772</v>
      </c>
      <c r="B1773">
        <v>276.69</v>
      </c>
      <c r="C1773">
        <v>5</v>
      </c>
      <c r="D1773" t="s">
        <v>46</v>
      </c>
      <c r="E1773">
        <v>0</v>
      </c>
      <c r="F1773">
        <v>1</v>
      </c>
      <c r="G1773">
        <v>40</v>
      </c>
      <c r="H1773">
        <v>1</v>
      </c>
      <c r="I1773">
        <v>21</v>
      </c>
      <c r="J1773">
        <v>0</v>
      </c>
      <c r="K1773">
        <f>_xlfn.XLOOKUP(FraudData[[#This Row],[amount]],AmountRules[Amount Min],AmountRules[Risk Points],,-1)</f>
        <v>0</v>
      </c>
      <c r="L1773">
        <f>_xlfn.XLOOKUP(FraudData[[#This Row],[transaction_hour]],TimeRules[Hour Min],TimeRules[Risk Points],,-1)</f>
        <v>0</v>
      </c>
      <c r="M1773">
        <f>_xlfn.XLOOKUP(FraudData[[#This Row],[foreign_transaction]],ForeignRules[Foreign Transaction],ForeignRules[Risk Points],0)</f>
        <v>0</v>
      </c>
      <c r="N1773">
        <f>_xlfn.XLOOKUP(FraudData[[#This Row],[location_mismatch]],Table10[Location Mismatch],Table10[Risk Points],0)</f>
        <v>3</v>
      </c>
      <c r="O1773">
        <f>_xlfn.XLOOKUP(FraudData[[#This Row],[device_trust_score]],DeviceRules[Device Min],DeviceRules[Risk Points],,-1)</f>
        <v>2</v>
      </c>
      <c r="P1773">
        <f>_xlfn.XLOOKUP(FraudData[[#This Row],[velocity_last_24h]],VelocityRules[Velocity Min],VelocityRules[Risk Points],,-1)</f>
        <v>0</v>
      </c>
      <c r="Q1773">
        <f>_xlfn.XLOOKUP(FraudData[[#This Row],[merchant_category]],MerchantRules[Merchant Category],MerchantRules[Risk Points],0)</f>
        <v>0</v>
      </c>
      <c r="R1773">
        <f>SUM(FraudData[[#This Row],[Amount Risk]:[Merchant Risk]])</f>
        <v>5</v>
      </c>
      <c r="S1773" t="str" cm="1">
        <f t="array" ref="S1773">_xlfn.IFS(FraudData[[#This Row],[Fraud Risk Score]]&gt;=8,"High Risk",FraudData[[#This Row],[Fraud Risk Score]]&gt;=6,"Medium Risk",TRUE,"Low Risk")</f>
        <v>Low Risk</v>
      </c>
    </row>
    <row r="1774" spans="1:19">
      <c r="A1774">
        <v>1773</v>
      </c>
      <c r="B1774">
        <v>400.75</v>
      </c>
      <c r="C1774">
        <v>21</v>
      </c>
      <c r="D1774" t="s">
        <v>50</v>
      </c>
      <c r="E1774">
        <v>0</v>
      </c>
      <c r="F1774">
        <v>0</v>
      </c>
      <c r="G1774">
        <v>38</v>
      </c>
      <c r="H1774">
        <v>1</v>
      </c>
      <c r="I1774">
        <v>59</v>
      </c>
      <c r="J1774">
        <v>0</v>
      </c>
      <c r="K1774">
        <f>_xlfn.XLOOKUP(FraudData[[#This Row],[amount]],AmountRules[Amount Min],AmountRules[Risk Points],,-1)</f>
        <v>0</v>
      </c>
      <c r="L1774">
        <f>_xlfn.XLOOKUP(FraudData[[#This Row],[transaction_hour]],TimeRules[Hour Min],TimeRules[Risk Points],,-1)</f>
        <v>0</v>
      </c>
      <c r="M1774">
        <f>_xlfn.XLOOKUP(FraudData[[#This Row],[foreign_transaction]],ForeignRules[Foreign Transaction],ForeignRules[Risk Points],0)</f>
        <v>0</v>
      </c>
      <c r="N1774">
        <f>_xlfn.XLOOKUP(FraudData[[#This Row],[location_mismatch]],Table10[Location Mismatch],Table10[Risk Points],0)</f>
        <v>0</v>
      </c>
      <c r="O1774">
        <f>_xlfn.XLOOKUP(FraudData[[#This Row],[device_trust_score]],DeviceRules[Device Min],DeviceRules[Risk Points],,-1)</f>
        <v>2</v>
      </c>
      <c r="P1774">
        <f>_xlfn.XLOOKUP(FraudData[[#This Row],[velocity_last_24h]],VelocityRules[Velocity Min],VelocityRules[Risk Points],,-1)</f>
        <v>0</v>
      </c>
      <c r="Q1774">
        <f>_xlfn.XLOOKUP(FraudData[[#This Row],[merchant_category]],MerchantRules[Merchant Category],MerchantRules[Risk Points],0)</f>
        <v>0</v>
      </c>
      <c r="R1774">
        <f>SUM(FraudData[[#This Row],[Amount Risk]:[Merchant Risk]])</f>
        <v>2</v>
      </c>
      <c r="S1774" t="str" cm="1">
        <f t="array" ref="S1774">_xlfn.IFS(FraudData[[#This Row],[Fraud Risk Score]]&gt;=8,"High Risk",FraudData[[#This Row],[Fraud Risk Score]]&gt;=6,"Medium Risk",TRUE,"Low Risk")</f>
        <v>Low Risk</v>
      </c>
    </row>
    <row r="1775" spans="1:19">
      <c r="A1775">
        <v>1774</v>
      </c>
      <c r="B1775">
        <v>559.54</v>
      </c>
      <c r="C1775">
        <v>13</v>
      </c>
      <c r="D1775" t="s">
        <v>46</v>
      </c>
      <c r="E1775">
        <v>0</v>
      </c>
      <c r="F1775">
        <v>0</v>
      </c>
      <c r="G1775">
        <v>50</v>
      </c>
      <c r="H1775">
        <v>4</v>
      </c>
      <c r="I1775">
        <v>30</v>
      </c>
      <c r="J1775">
        <v>0</v>
      </c>
      <c r="K1775">
        <f>_xlfn.XLOOKUP(FraudData[[#This Row],[amount]],AmountRules[Amount Min],AmountRules[Risk Points],,-1)</f>
        <v>1</v>
      </c>
      <c r="L1775">
        <f>_xlfn.XLOOKUP(FraudData[[#This Row],[transaction_hour]],TimeRules[Hour Min],TimeRules[Risk Points],,-1)</f>
        <v>0</v>
      </c>
      <c r="M1775">
        <f>_xlfn.XLOOKUP(FraudData[[#This Row],[foreign_transaction]],ForeignRules[Foreign Transaction],ForeignRules[Risk Points],0)</f>
        <v>0</v>
      </c>
      <c r="N1775">
        <f>_xlfn.XLOOKUP(FraudData[[#This Row],[location_mismatch]],Table10[Location Mismatch],Table10[Risk Points],0)</f>
        <v>0</v>
      </c>
      <c r="O1775">
        <f>_xlfn.XLOOKUP(FraudData[[#This Row],[device_trust_score]],DeviceRules[Device Min],DeviceRules[Risk Points],,-1)</f>
        <v>1</v>
      </c>
      <c r="P1775">
        <f>_xlfn.XLOOKUP(FraudData[[#This Row],[velocity_last_24h]],VelocityRules[Velocity Min],VelocityRules[Risk Points],,-1)</f>
        <v>0</v>
      </c>
      <c r="Q1775">
        <f>_xlfn.XLOOKUP(FraudData[[#This Row],[merchant_category]],MerchantRules[Merchant Category],MerchantRules[Risk Points],0)</f>
        <v>0</v>
      </c>
      <c r="R1775">
        <f>SUM(FraudData[[#This Row],[Amount Risk]:[Merchant Risk]])</f>
        <v>2</v>
      </c>
      <c r="S1775" t="str" cm="1">
        <f t="array" ref="S1775">_xlfn.IFS(FraudData[[#This Row],[Fraud Risk Score]]&gt;=8,"High Risk",FraudData[[#This Row],[Fraud Risk Score]]&gt;=6,"Medium Risk",TRUE,"Low Risk")</f>
        <v>Low Risk</v>
      </c>
    </row>
    <row r="1776" spans="1:19">
      <c r="A1776">
        <v>1775</v>
      </c>
      <c r="B1776">
        <v>278.27999999999997</v>
      </c>
      <c r="C1776">
        <v>16</v>
      </c>
      <c r="D1776" t="s">
        <v>49</v>
      </c>
      <c r="E1776">
        <v>0</v>
      </c>
      <c r="F1776">
        <v>0</v>
      </c>
      <c r="G1776">
        <v>70</v>
      </c>
      <c r="H1776">
        <v>3</v>
      </c>
      <c r="I1776">
        <v>45</v>
      </c>
      <c r="J1776">
        <v>0</v>
      </c>
      <c r="K1776">
        <f>_xlfn.XLOOKUP(FraudData[[#This Row],[amount]],AmountRules[Amount Min],AmountRules[Risk Points],,-1)</f>
        <v>0</v>
      </c>
      <c r="L1776">
        <f>_xlfn.XLOOKUP(FraudData[[#This Row],[transaction_hour]],TimeRules[Hour Min],TimeRules[Risk Points],,-1)</f>
        <v>0</v>
      </c>
      <c r="M1776">
        <f>_xlfn.XLOOKUP(FraudData[[#This Row],[foreign_transaction]],ForeignRules[Foreign Transaction],ForeignRules[Risk Points],0)</f>
        <v>0</v>
      </c>
      <c r="N1776">
        <f>_xlfn.XLOOKUP(FraudData[[#This Row],[location_mismatch]],Table10[Location Mismatch],Table10[Risk Points],0)</f>
        <v>0</v>
      </c>
      <c r="O1776">
        <f>_xlfn.XLOOKUP(FraudData[[#This Row],[device_trust_score]],DeviceRules[Device Min],DeviceRules[Risk Points],,-1)</f>
        <v>0</v>
      </c>
      <c r="P1776">
        <f>_xlfn.XLOOKUP(FraudData[[#This Row],[velocity_last_24h]],VelocityRules[Velocity Min],VelocityRules[Risk Points],,-1)</f>
        <v>0</v>
      </c>
      <c r="Q1776">
        <f>_xlfn.XLOOKUP(FraudData[[#This Row],[merchant_category]],MerchantRules[Merchant Category],MerchantRules[Risk Points],0)</f>
        <v>1</v>
      </c>
      <c r="R1776">
        <f>SUM(FraudData[[#This Row],[Amount Risk]:[Merchant Risk]])</f>
        <v>1</v>
      </c>
      <c r="S1776" t="str" cm="1">
        <f t="array" ref="S1776">_xlfn.IFS(FraudData[[#This Row],[Fraud Risk Score]]&gt;=8,"High Risk",FraudData[[#This Row],[Fraud Risk Score]]&gt;=6,"Medium Risk",TRUE,"Low Risk")</f>
        <v>Low Risk</v>
      </c>
    </row>
    <row r="1777" spans="1:19">
      <c r="A1777">
        <v>1776</v>
      </c>
      <c r="B1777">
        <v>68.209999999999994</v>
      </c>
      <c r="C1777">
        <v>20</v>
      </c>
      <c r="D1777" t="s">
        <v>50</v>
      </c>
      <c r="E1777">
        <v>0</v>
      </c>
      <c r="F1777">
        <v>0</v>
      </c>
      <c r="G1777">
        <v>82</v>
      </c>
      <c r="H1777">
        <v>3</v>
      </c>
      <c r="I1777">
        <v>57</v>
      </c>
      <c r="J1777">
        <v>0</v>
      </c>
      <c r="K1777">
        <f>_xlfn.XLOOKUP(FraudData[[#This Row],[amount]],AmountRules[Amount Min],AmountRules[Risk Points],,-1)</f>
        <v>0</v>
      </c>
      <c r="L1777">
        <f>_xlfn.XLOOKUP(FraudData[[#This Row],[transaction_hour]],TimeRules[Hour Min],TimeRules[Risk Points],,-1)</f>
        <v>0</v>
      </c>
      <c r="M1777">
        <f>_xlfn.XLOOKUP(FraudData[[#This Row],[foreign_transaction]],ForeignRules[Foreign Transaction],ForeignRules[Risk Points],0)</f>
        <v>0</v>
      </c>
      <c r="N1777">
        <f>_xlfn.XLOOKUP(FraudData[[#This Row],[location_mismatch]],Table10[Location Mismatch],Table10[Risk Points],0)</f>
        <v>0</v>
      </c>
      <c r="O1777">
        <f>_xlfn.XLOOKUP(FraudData[[#This Row],[device_trust_score]],DeviceRules[Device Min],DeviceRules[Risk Points],,-1)</f>
        <v>0</v>
      </c>
      <c r="P1777">
        <f>_xlfn.XLOOKUP(FraudData[[#This Row],[velocity_last_24h]],VelocityRules[Velocity Min],VelocityRules[Risk Points],,-1)</f>
        <v>0</v>
      </c>
      <c r="Q1777">
        <f>_xlfn.XLOOKUP(FraudData[[#This Row],[merchant_category]],MerchantRules[Merchant Category],MerchantRules[Risk Points],0)</f>
        <v>0</v>
      </c>
      <c r="R1777">
        <f>SUM(FraudData[[#This Row],[Amount Risk]:[Merchant Risk]])</f>
        <v>0</v>
      </c>
      <c r="S1777" t="str" cm="1">
        <f t="array" ref="S1777">_xlfn.IFS(FraudData[[#This Row],[Fraud Risk Score]]&gt;=8,"High Risk",FraudData[[#This Row],[Fraud Risk Score]]&gt;=6,"Medium Risk",TRUE,"Low Risk")</f>
        <v>Low Risk</v>
      </c>
    </row>
    <row r="1778" spans="1:19">
      <c r="A1778">
        <v>1777</v>
      </c>
      <c r="B1778">
        <v>209.73</v>
      </c>
      <c r="C1778">
        <v>18</v>
      </c>
      <c r="D1778" t="s">
        <v>47</v>
      </c>
      <c r="E1778">
        <v>0</v>
      </c>
      <c r="F1778">
        <v>0</v>
      </c>
      <c r="G1778">
        <v>98</v>
      </c>
      <c r="H1778">
        <v>0</v>
      </c>
      <c r="I1778">
        <v>60</v>
      </c>
      <c r="J1778">
        <v>0</v>
      </c>
      <c r="K1778">
        <f>_xlfn.XLOOKUP(FraudData[[#This Row],[amount]],AmountRules[Amount Min],AmountRules[Risk Points],,-1)</f>
        <v>0</v>
      </c>
      <c r="L1778">
        <f>_xlfn.XLOOKUP(FraudData[[#This Row],[transaction_hour]],TimeRules[Hour Min],TimeRules[Risk Points],,-1)</f>
        <v>0</v>
      </c>
      <c r="M1778">
        <f>_xlfn.XLOOKUP(FraudData[[#This Row],[foreign_transaction]],ForeignRules[Foreign Transaction],ForeignRules[Risk Points],0)</f>
        <v>0</v>
      </c>
      <c r="N1778">
        <f>_xlfn.XLOOKUP(FraudData[[#This Row],[location_mismatch]],Table10[Location Mismatch],Table10[Risk Points],0)</f>
        <v>0</v>
      </c>
      <c r="O1778">
        <f>_xlfn.XLOOKUP(FraudData[[#This Row],[device_trust_score]],DeviceRules[Device Min],DeviceRules[Risk Points],,-1)</f>
        <v>0</v>
      </c>
      <c r="P1778">
        <f>_xlfn.XLOOKUP(FraudData[[#This Row],[velocity_last_24h]],VelocityRules[Velocity Min],VelocityRules[Risk Points],,-1)</f>
        <v>0</v>
      </c>
      <c r="Q1778">
        <f>_xlfn.XLOOKUP(FraudData[[#This Row],[merchant_category]],MerchantRules[Merchant Category],MerchantRules[Risk Points],0)</f>
        <v>0</v>
      </c>
      <c r="R1778">
        <f>SUM(FraudData[[#This Row],[Amount Risk]:[Merchant Risk]])</f>
        <v>0</v>
      </c>
      <c r="S1778" t="str" cm="1">
        <f t="array" ref="S1778">_xlfn.IFS(FraudData[[#This Row],[Fraud Risk Score]]&gt;=8,"High Risk",FraudData[[#This Row],[Fraud Risk Score]]&gt;=6,"Medium Risk",TRUE,"Low Risk")</f>
        <v>Low Risk</v>
      </c>
    </row>
    <row r="1779" spans="1:19">
      <c r="A1779">
        <v>1778</v>
      </c>
      <c r="B1779">
        <v>103.6</v>
      </c>
      <c r="C1779">
        <v>15</v>
      </c>
      <c r="D1779" t="s">
        <v>50</v>
      </c>
      <c r="E1779">
        <v>0</v>
      </c>
      <c r="F1779">
        <v>0</v>
      </c>
      <c r="G1779">
        <v>54</v>
      </c>
      <c r="H1779">
        <v>2</v>
      </c>
      <c r="I1779">
        <v>54</v>
      </c>
      <c r="J1779">
        <v>0</v>
      </c>
      <c r="K1779">
        <f>_xlfn.XLOOKUP(FraudData[[#This Row],[amount]],AmountRules[Amount Min],AmountRules[Risk Points],,-1)</f>
        <v>0</v>
      </c>
      <c r="L1779">
        <f>_xlfn.XLOOKUP(FraudData[[#This Row],[transaction_hour]],TimeRules[Hour Min],TimeRules[Risk Points],,-1)</f>
        <v>0</v>
      </c>
      <c r="M1779">
        <f>_xlfn.XLOOKUP(FraudData[[#This Row],[foreign_transaction]],ForeignRules[Foreign Transaction],ForeignRules[Risk Points],0)</f>
        <v>0</v>
      </c>
      <c r="N1779">
        <f>_xlfn.XLOOKUP(FraudData[[#This Row],[location_mismatch]],Table10[Location Mismatch],Table10[Risk Points],0)</f>
        <v>0</v>
      </c>
      <c r="O1779">
        <f>_xlfn.XLOOKUP(FraudData[[#This Row],[device_trust_score]],DeviceRules[Device Min],DeviceRules[Risk Points],,-1)</f>
        <v>1</v>
      </c>
      <c r="P1779">
        <f>_xlfn.XLOOKUP(FraudData[[#This Row],[velocity_last_24h]],VelocityRules[Velocity Min],VelocityRules[Risk Points],,-1)</f>
        <v>0</v>
      </c>
      <c r="Q1779">
        <f>_xlfn.XLOOKUP(FraudData[[#This Row],[merchant_category]],MerchantRules[Merchant Category],MerchantRules[Risk Points],0)</f>
        <v>0</v>
      </c>
      <c r="R1779">
        <f>SUM(FraudData[[#This Row],[Amount Risk]:[Merchant Risk]])</f>
        <v>1</v>
      </c>
      <c r="S1779" t="str" cm="1">
        <f t="array" ref="S1779">_xlfn.IFS(FraudData[[#This Row],[Fraud Risk Score]]&gt;=8,"High Risk",FraudData[[#This Row],[Fraud Risk Score]]&gt;=6,"Medium Risk",TRUE,"Low Risk")</f>
        <v>Low Risk</v>
      </c>
    </row>
    <row r="1780" spans="1:19">
      <c r="A1780">
        <v>1779</v>
      </c>
      <c r="B1780">
        <v>52.91</v>
      </c>
      <c r="C1780">
        <v>14</v>
      </c>
      <c r="D1780" t="s">
        <v>50</v>
      </c>
      <c r="E1780">
        <v>0</v>
      </c>
      <c r="F1780">
        <v>0</v>
      </c>
      <c r="G1780">
        <v>80</v>
      </c>
      <c r="H1780">
        <v>2</v>
      </c>
      <c r="I1780">
        <v>38</v>
      </c>
      <c r="J1780">
        <v>0</v>
      </c>
      <c r="K1780">
        <f>_xlfn.XLOOKUP(FraudData[[#This Row],[amount]],AmountRules[Amount Min],AmountRules[Risk Points],,-1)</f>
        <v>0</v>
      </c>
      <c r="L1780">
        <f>_xlfn.XLOOKUP(FraudData[[#This Row],[transaction_hour]],TimeRules[Hour Min],TimeRules[Risk Points],,-1)</f>
        <v>0</v>
      </c>
      <c r="M1780">
        <f>_xlfn.XLOOKUP(FraudData[[#This Row],[foreign_transaction]],ForeignRules[Foreign Transaction],ForeignRules[Risk Points],0)</f>
        <v>0</v>
      </c>
      <c r="N1780">
        <f>_xlfn.XLOOKUP(FraudData[[#This Row],[location_mismatch]],Table10[Location Mismatch],Table10[Risk Points],0)</f>
        <v>0</v>
      </c>
      <c r="O1780">
        <f>_xlfn.XLOOKUP(FraudData[[#This Row],[device_trust_score]],DeviceRules[Device Min],DeviceRules[Risk Points],,-1)</f>
        <v>0</v>
      </c>
      <c r="P1780">
        <f>_xlfn.XLOOKUP(FraudData[[#This Row],[velocity_last_24h]],VelocityRules[Velocity Min],VelocityRules[Risk Points],,-1)</f>
        <v>0</v>
      </c>
      <c r="Q1780">
        <f>_xlfn.XLOOKUP(FraudData[[#This Row],[merchant_category]],MerchantRules[Merchant Category],MerchantRules[Risk Points],0)</f>
        <v>0</v>
      </c>
      <c r="R1780">
        <f>SUM(FraudData[[#This Row],[Amount Risk]:[Merchant Risk]])</f>
        <v>0</v>
      </c>
      <c r="S1780" t="str" cm="1">
        <f t="array" ref="S1780">_xlfn.IFS(FraudData[[#This Row],[Fraud Risk Score]]&gt;=8,"High Risk",FraudData[[#This Row],[Fraud Risk Score]]&gt;=6,"Medium Risk",TRUE,"Low Risk")</f>
        <v>Low Risk</v>
      </c>
    </row>
    <row r="1781" spans="1:19">
      <c r="A1781">
        <v>1780</v>
      </c>
      <c r="B1781">
        <v>330.85</v>
      </c>
      <c r="C1781">
        <v>14</v>
      </c>
      <c r="D1781" t="s">
        <v>47</v>
      </c>
      <c r="E1781">
        <v>0</v>
      </c>
      <c r="F1781">
        <v>0</v>
      </c>
      <c r="G1781">
        <v>56</v>
      </c>
      <c r="H1781">
        <v>2</v>
      </c>
      <c r="I1781">
        <v>32</v>
      </c>
      <c r="J1781">
        <v>0</v>
      </c>
      <c r="K1781">
        <f>_xlfn.XLOOKUP(FraudData[[#This Row],[amount]],AmountRules[Amount Min],AmountRules[Risk Points],,-1)</f>
        <v>0</v>
      </c>
      <c r="L1781">
        <f>_xlfn.XLOOKUP(FraudData[[#This Row],[transaction_hour]],TimeRules[Hour Min],TimeRules[Risk Points],,-1)</f>
        <v>0</v>
      </c>
      <c r="M1781">
        <f>_xlfn.XLOOKUP(FraudData[[#This Row],[foreign_transaction]],ForeignRules[Foreign Transaction],ForeignRules[Risk Points],0)</f>
        <v>0</v>
      </c>
      <c r="N1781">
        <f>_xlfn.XLOOKUP(FraudData[[#This Row],[location_mismatch]],Table10[Location Mismatch],Table10[Risk Points],0)</f>
        <v>0</v>
      </c>
      <c r="O1781">
        <f>_xlfn.XLOOKUP(FraudData[[#This Row],[device_trust_score]],DeviceRules[Device Min],DeviceRules[Risk Points],,-1)</f>
        <v>1</v>
      </c>
      <c r="P1781">
        <f>_xlfn.XLOOKUP(FraudData[[#This Row],[velocity_last_24h]],VelocityRules[Velocity Min],VelocityRules[Risk Points],,-1)</f>
        <v>0</v>
      </c>
      <c r="Q1781">
        <f>_xlfn.XLOOKUP(FraudData[[#This Row],[merchant_category]],MerchantRules[Merchant Category],MerchantRules[Risk Points],0)</f>
        <v>0</v>
      </c>
      <c r="R1781">
        <f>SUM(FraudData[[#This Row],[Amount Risk]:[Merchant Risk]])</f>
        <v>1</v>
      </c>
      <c r="S1781" t="str" cm="1">
        <f t="array" ref="S1781">_xlfn.IFS(FraudData[[#This Row],[Fraud Risk Score]]&gt;=8,"High Risk",FraudData[[#This Row],[Fraud Risk Score]]&gt;=6,"Medium Risk",TRUE,"Low Risk")</f>
        <v>Low Risk</v>
      </c>
    </row>
    <row r="1782" spans="1:19">
      <c r="A1782">
        <v>1781</v>
      </c>
      <c r="B1782">
        <v>7.05</v>
      </c>
      <c r="C1782">
        <v>0</v>
      </c>
      <c r="D1782" t="s">
        <v>48</v>
      </c>
      <c r="E1782">
        <v>0</v>
      </c>
      <c r="F1782">
        <v>0</v>
      </c>
      <c r="G1782">
        <v>47</v>
      </c>
      <c r="H1782">
        <v>4</v>
      </c>
      <c r="I1782">
        <v>50</v>
      </c>
      <c r="J1782">
        <v>0</v>
      </c>
      <c r="K1782">
        <f>_xlfn.XLOOKUP(FraudData[[#This Row],[amount]],AmountRules[Amount Min],AmountRules[Risk Points],,-1)</f>
        <v>0</v>
      </c>
      <c r="L1782">
        <f>_xlfn.XLOOKUP(FraudData[[#This Row],[transaction_hour]],TimeRules[Hour Min],TimeRules[Risk Points],,-1)</f>
        <v>3</v>
      </c>
      <c r="M1782">
        <f>_xlfn.XLOOKUP(FraudData[[#This Row],[foreign_transaction]],ForeignRules[Foreign Transaction],ForeignRules[Risk Points],0)</f>
        <v>0</v>
      </c>
      <c r="N1782">
        <f>_xlfn.XLOOKUP(FraudData[[#This Row],[location_mismatch]],Table10[Location Mismatch],Table10[Risk Points],0)</f>
        <v>0</v>
      </c>
      <c r="O1782">
        <f>_xlfn.XLOOKUP(FraudData[[#This Row],[device_trust_score]],DeviceRules[Device Min],DeviceRules[Risk Points],,-1)</f>
        <v>2</v>
      </c>
      <c r="P1782">
        <f>_xlfn.XLOOKUP(FraudData[[#This Row],[velocity_last_24h]],VelocityRules[Velocity Min],VelocityRules[Risk Points],,-1)</f>
        <v>0</v>
      </c>
      <c r="Q1782">
        <f>_xlfn.XLOOKUP(FraudData[[#This Row],[merchant_category]],MerchantRules[Merchant Category],MerchantRules[Risk Points],0)</f>
        <v>0</v>
      </c>
      <c r="R1782">
        <f>SUM(FraudData[[#This Row],[Amount Risk]:[Merchant Risk]])</f>
        <v>5</v>
      </c>
      <c r="S1782" t="str" cm="1">
        <f t="array" ref="S1782">_xlfn.IFS(FraudData[[#This Row],[Fraud Risk Score]]&gt;=8,"High Risk",FraudData[[#This Row],[Fraud Risk Score]]&gt;=6,"Medium Risk",TRUE,"Low Risk")</f>
        <v>Low Risk</v>
      </c>
    </row>
    <row r="1783" spans="1:19">
      <c r="A1783">
        <v>1782</v>
      </c>
      <c r="B1783">
        <v>417.67</v>
      </c>
      <c r="C1783">
        <v>23</v>
      </c>
      <c r="D1783" t="s">
        <v>48</v>
      </c>
      <c r="E1783">
        <v>0</v>
      </c>
      <c r="F1783">
        <v>0</v>
      </c>
      <c r="G1783">
        <v>41</v>
      </c>
      <c r="H1783">
        <v>2</v>
      </c>
      <c r="I1783">
        <v>66</v>
      </c>
      <c r="J1783">
        <v>0</v>
      </c>
      <c r="K1783">
        <f>_xlfn.XLOOKUP(FraudData[[#This Row],[amount]],AmountRules[Amount Min],AmountRules[Risk Points],,-1)</f>
        <v>0</v>
      </c>
      <c r="L1783">
        <f>_xlfn.XLOOKUP(FraudData[[#This Row],[transaction_hour]],TimeRules[Hour Min],TimeRules[Risk Points],,-1)</f>
        <v>1</v>
      </c>
      <c r="M1783">
        <f>_xlfn.XLOOKUP(FraudData[[#This Row],[foreign_transaction]],ForeignRules[Foreign Transaction],ForeignRules[Risk Points],0)</f>
        <v>0</v>
      </c>
      <c r="N1783">
        <f>_xlfn.XLOOKUP(FraudData[[#This Row],[location_mismatch]],Table10[Location Mismatch],Table10[Risk Points],0)</f>
        <v>0</v>
      </c>
      <c r="O1783">
        <f>_xlfn.XLOOKUP(FraudData[[#This Row],[device_trust_score]],DeviceRules[Device Min],DeviceRules[Risk Points],,-1)</f>
        <v>2</v>
      </c>
      <c r="P1783">
        <f>_xlfn.XLOOKUP(FraudData[[#This Row],[velocity_last_24h]],VelocityRules[Velocity Min],VelocityRules[Risk Points],,-1)</f>
        <v>0</v>
      </c>
      <c r="Q1783">
        <f>_xlfn.XLOOKUP(FraudData[[#This Row],[merchant_category]],MerchantRules[Merchant Category],MerchantRules[Risk Points],0)</f>
        <v>0</v>
      </c>
      <c r="R1783">
        <f>SUM(FraudData[[#This Row],[Amount Risk]:[Merchant Risk]])</f>
        <v>3</v>
      </c>
      <c r="S1783" t="str" cm="1">
        <f t="array" ref="S1783">_xlfn.IFS(FraudData[[#This Row],[Fraud Risk Score]]&gt;=8,"High Risk",FraudData[[#This Row],[Fraud Risk Score]]&gt;=6,"Medium Risk",TRUE,"Low Risk")</f>
        <v>Low Risk</v>
      </c>
    </row>
    <row r="1784" spans="1:19">
      <c r="A1784">
        <v>1783</v>
      </c>
      <c r="B1784">
        <v>111.41</v>
      </c>
      <c r="C1784">
        <v>22</v>
      </c>
      <c r="D1784" t="s">
        <v>50</v>
      </c>
      <c r="E1784">
        <v>0</v>
      </c>
      <c r="F1784">
        <v>0</v>
      </c>
      <c r="G1784">
        <v>48</v>
      </c>
      <c r="H1784">
        <v>4</v>
      </c>
      <c r="I1784">
        <v>29</v>
      </c>
      <c r="J1784">
        <v>0</v>
      </c>
      <c r="K1784">
        <f>_xlfn.XLOOKUP(FraudData[[#This Row],[amount]],AmountRules[Amount Min],AmountRules[Risk Points],,-1)</f>
        <v>0</v>
      </c>
      <c r="L1784">
        <f>_xlfn.XLOOKUP(FraudData[[#This Row],[transaction_hour]],TimeRules[Hour Min],TimeRules[Risk Points],,-1)</f>
        <v>0</v>
      </c>
      <c r="M1784">
        <f>_xlfn.XLOOKUP(FraudData[[#This Row],[foreign_transaction]],ForeignRules[Foreign Transaction],ForeignRules[Risk Points],0)</f>
        <v>0</v>
      </c>
      <c r="N1784">
        <f>_xlfn.XLOOKUP(FraudData[[#This Row],[location_mismatch]],Table10[Location Mismatch],Table10[Risk Points],0)</f>
        <v>0</v>
      </c>
      <c r="O1784">
        <f>_xlfn.XLOOKUP(FraudData[[#This Row],[device_trust_score]],DeviceRules[Device Min],DeviceRules[Risk Points],,-1)</f>
        <v>2</v>
      </c>
      <c r="P1784">
        <f>_xlfn.XLOOKUP(FraudData[[#This Row],[velocity_last_24h]],VelocityRules[Velocity Min],VelocityRules[Risk Points],,-1)</f>
        <v>0</v>
      </c>
      <c r="Q1784">
        <f>_xlfn.XLOOKUP(FraudData[[#This Row],[merchant_category]],MerchantRules[Merchant Category],MerchantRules[Risk Points],0)</f>
        <v>0</v>
      </c>
      <c r="R1784">
        <f>SUM(FraudData[[#This Row],[Amount Risk]:[Merchant Risk]])</f>
        <v>2</v>
      </c>
      <c r="S1784" t="str" cm="1">
        <f t="array" ref="S1784">_xlfn.IFS(FraudData[[#This Row],[Fraud Risk Score]]&gt;=8,"High Risk",FraudData[[#This Row],[Fraud Risk Score]]&gt;=6,"Medium Risk",TRUE,"Low Risk")</f>
        <v>Low Risk</v>
      </c>
    </row>
    <row r="1785" spans="1:19">
      <c r="A1785">
        <v>1784</v>
      </c>
      <c r="B1785">
        <v>182.5</v>
      </c>
      <c r="C1785">
        <v>22</v>
      </c>
      <c r="D1785" t="s">
        <v>50</v>
      </c>
      <c r="E1785">
        <v>0</v>
      </c>
      <c r="F1785">
        <v>0</v>
      </c>
      <c r="G1785">
        <v>71</v>
      </c>
      <c r="H1785">
        <v>1</v>
      </c>
      <c r="I1785">
        <v>47</v>
      </c>
      <c r="J1785">
        <v>0</v>
      </c>
      <c r="K1785">
        <f>_xlfn.XLOOKUP(FraudData[[#This Row],[amount]],AmountRules[Amount Min],AmountRules[Risk Points],,-1)</f>
        <v>0</v>
      </c>
      <c r="L1785">
        <f>_xlfn.XLOOKUP(FraudData[[#This Row],[transaction_hour]],TimeRules[Hour Min],TimeRules[Risk Points],,-1)</f>
        <v>0</v>
      </c>
      <c r="M1785">
        <f>_xlfn.XLOOKUP(FraudData[[#This Row],[foreign_transaction]],ForeignRules[Foreign Transaction],ForeignRules[Risk Points],0)</f>
        <v>0</v>
      </c>
      <c r="N1785">
        <f>_xlfn.XLOOKUP(FraudData[[#This Row],[location_mismatch]],Table10[Location Mismatch],Table10[Risk Points],0)</f>
        <v>0</v>
      </c>
      <c r="O1785">
        <f>_xlfn.XLOOKUP(FraudData[[#This Row],[device_trust_score]],DeviceRules[Device Min],DeviceRules[Risk Points],,-1)</f>
        <v>0</v>
      </c>
      <c r="P1785">
        <f>_xlfn.XLOOKUP(FraudData[[#This Row],[velocity_last_24h]],VelocityRules[Velocity Min],VelocityRules[Risk Points],,-1)</f>
        <v>0</v>
      </c>
      <c r="Q1785">
        <f>_xlfn.XLOOKUP(FraudData[[#This Row],[merchant_category]],MerchantRules[Merchant Category],MerchantRules[Risk Points],0)</f>
        <v>0</v>
      </c>
      <c r="R1785">
        <f>SUM(FraudData[[#This Row],[Amount Risk]:[Merchant Risk]])</f>
        <v>0</v>
      </c>
      <c r="S1785" t="str" cm="1">
        <f t="array" ref="S1785">_xlfn.IFS(FraudData[[#This Row],[Fraud Risk Score]]&gt;=8,"High Risk",FraudData[[#This Row],[Fraud Risk Score]]&gt;=6,"Medium Risk",TRUE,"Low Risk")</f>
        <v>Low Risk</v>
      </c>
    </row>
    <row r="1786" spans="1:19">
      <c r="A1786">
        <v>1785</v>
      </c>
      <c r="B1786">
        <v>193.84</v>
      </c>
      <c r="C1786">
        <v>11</v>
      </c>
      <c r="D1786" t="s">
        <v>46</v>
      </c>
      <c r="E1786">
        <v>0</v>
      </c>
      <c r="F1786">
        <v>0</v>
      </c>
      <c r="G1786">
        <v>35</v>
      </c>
      <c r="H1786">
        <v>2</v>
      </c>
      <c r="I1786">
        <v>21</v>
      </c>
      <c r="J1786">
        <v>0</v>
      </c>
      <c r="K1786">
        <f>_xlfn.XLOOKUP(FraudData[[#This Row],[amount]],AmountRules[Amount Min],AmountRules[Risk Points],,-1)</f>
        <v>0</v>
      </c>
      <c r="L1786">
        <f>_xlfn.XLOOKUP(FraudData[[#This Row],[transaction_hour]],TimeRules[Hour Min],TimeRules[Risk Points],,-1)</f>
        <v>0</v>
      </c>
      <c r="M1786">
        <f>_xlfn.XLOOKUP(FraudData[[#This Row],[foreign_transaction]],ForeignRules[Foreign Transaction],ForeignRules[Risk Points],0)</f>
        <v>0</v>
      </c>
      <c r="N1786">
        <f>_xlfn.XLOOKUP(FraudData[[#This Row],[location_mismatch]],Table10[Location Mismatch],Table10[Risk Points],0)</f>
        <v>0</v>
      </c>
      <c r="O1786">
        <f>_xlfn.XLOOKUP(FraudData[[#This Row],[device_trust_score]],DeviceRules[Device Min],DeviceRules[Risk Points],,-1)</f>
        <v>2</v>
      </c>
      <c r="P1786">
        <f>_xlfn.XLOOKUP(FraudData[[#This Row],[velocity_last_24h]],VelocityRules[Velocity Min],VelocityRules[Risk Points],,-1)</f>
        <v>0</v>
      </c>
      <c r="Q1786">
        <f>_xlfn.XLOOKUP(FraudData[[#This Row],[merchant_category]],MerchantRules[Merchant Category],MerchantRules[Risk Points],0)</f>
        <v>0</v>
      </c>
      <c r="R1786">
        <f>SUM(FraudData[[#This Row],[Amount Risk]:[Merchant Risk]])</f>
        <v>2</v>
      </c>
      <c r="S1786" t="str" cm="1">
        <f t="array" ref="S1786">_xlfn.IFS(FraudData[[#This Row],[Fraud Risk Score]]&gt;=8,"High Risk",FraudData[[#This Row],[Fraud Risk Score]]&gt;=6,"Medium Risk",TRUE,"Low Risk")</f>
        <v>Low Risk</v>
      </c>
    </row>
    <row r="1787" spans="1:19">
      <c r="A1787">
        <v>1786</v>
      </c>
      <c r="B1787">
        <v>405.89</v>
      </c>
      <c r="C1787">
        <v>9</v>
      </c>
      <c r="D1787" t="s">
        <v>48</v>
      </c>
      <c r="E1787">
        <v>0</v>
      </c>
      <c r="F1787">
        <v>0</v>
      </c>
      <c r="G1787">
        <v>65</v>
      </c>
      <c r="H1787">
        <v>1</v>
      </c>
      <c r="I1787">
        <v>56</v>
      </c>
      <c r="J1787">
        <v>0</v>
      </c>
      <c r="K1787">
        <f>_xlfn.XLOOKUP(FraudData[[#This Row],[amount]],AmountRules[Amount Min],AmountRules[Risk Points],,-1)</f>
        <v>0</v>
      </c>
      <c r="L1787">
        <f>_xlfn.XLOOKUP(FraudData[[#This Row],[transaction_hour]],TimeRules[Hour Min],TimeRules[Risk Points],,-1)</f>
        <v>0</v>
      </c>
      <c r="M1787">
        <f>_xlfn.XLOOKUP(FraudData[[#This Row],[foreign_transaction]],ForeignRules[Foreign Transaction],ForeignRules[Risk Points],0)</f>
        <v>0</v>
      </c>
      <c r="N1787">
        <f>_xlfn.XLOOKUP(FraudData[[#This Row],[location_mismatch]],Table10[Location Mismatch],Table10[Risk Points],0)</f>
        <v>0</v>
      </c>
      <c r="O1787">
        <f>_xlfn.XLOOKUP(FraudData[[#This Row],[device_trust_score]],DeviceRules[Device Min],DeviceRules[Risk Points],,-1)</f>
        <v>1</v>
      </c>
      <c r="P1787">
        <f>_xlfn.XLOOKUP(FraudData[[#This Row],[velocity_last_24h]],VelocityRules[Velocity Min],VelocityRules[Risk Points],,-1)</f>
        <v>0</v>
      </c>
      <c r="Q1787">
        <f>_xlfn.XLOOKUP(FraudData[[#This Row],[merchant_category]],MerchantRules[Merchant Category],MerchantRules[Risk Points],0)</f>
        <v>0</v>
      </c>
      <c r="R1787">
        <f>SUM(FraudData[[#This Row],[Amount Risk]:[Merchant Risk]])</f>
        <v>1</v>
      </c>
      <c r="S1787" t="str" cm="1">
        <f t="array" ref="S1787">_xlfn.IFS(FraudData[[#This Row],[Fraud Risk Score]]&gt;=8,"High Risk",FraudData[[#This Row],[Fraud Risk Score]]&gt;=6,"Medium Risk",TRUE,"Low Risk")</f>
        <v>Low Risk</v>
      </c>
    </row>
    <row r="1788" spans="1:19">
      <c r="A1788">
        <v>1787</v>
      </c>
      <c r="B1788">
        <v>182.24</v>
      </c>
      <c r="C1788">
        <v>13</v>
      </c>
      <c r="D1788" t="s">
        <v>47</v>
      </c>
      <c r="E1788">
        <v>0</v>
      </c>
      <c r="F1788">
        <v>0</v>
      </c>
      <c r="G1788">
        <v>39</v>
      </c>
      <c r="H1788">
        <v>4</v>
      </c>
      <c r="I1788">
        <v>28</v>
      </c>
      <c r="J1788">
        <v>0</v>
      </c>
      <c r="K1788">
        <f>_xlfn.XLOOKUP(FraudData[[#This Row],[amount]],AmountRules[Amount Min],AmountRules[Risk Points],,-1)</f>
        <v>0</v>
      </c>
      <c r="L1788">
        <f>_xlfn.XLOOKUP(FraudData[[#This Row],[transaction_hour]],TimeRules[Hour Min],TimeRules[Risk Points],,-1)</f>
        <v>0</v>
      </c>
      <c r="M1788">
        <f>_xlfn.XLOOKUP(FraudData[[#This Row],[foreign_transaction]],ForeignRules[Foreign Transaction],ForeignRules[Risk Points],0)</f>
        <v>0</v>
      </c>
      <c r="N1788">
        <f>_xlfn.XLOOKUP(FraudData[[#This Row],[location_mismatch]],Table10[Location Mismatch],Table10[Risk Points],0)</f>
        <v>0</v>
      </c>
      <c r="O1788">
        <f>_xlfn.XLOOKUP(FraudData[[#This Row],[device_trust_score]],DeviceRules[Device Min],DeviceRules[Risk Points],,-1)</f>
        <v>2</v>
      </c>
      <c r="P1788">
        <f>_xlfn.XLOOKUP(FraudData[[#This Row],[velocity_last_24h]],VelocityRules[Velocity Min],VelocityRules[Risk Points],,-1)</f>
        <v>0</v>
      </c>
      <c r="Q1788">
        <f>_xlfn.XLOOKUP(FraudData[[#This Row],[merchant_category]],MerchantRules[Merchant Category],MerchantRules[Risk Points],0)</f>
        <v>0</v>
      </c>
      <c r="R1788">
        <f>SUM(FraudData[[#This Row],[Amount Risk]:[Merchant Risk]])</f>
        <v>2</v>
      </c>
      <c r="S1788" t="str" cm="1">
        <f t="array" ref="S1788">_xlfn.IFS(FraudData[[#This Row],[Fraud Risk Score]]&gt;=8,"High Risk",FraudData[[#This Row],[Fraud Risk Score]]&gt;=6,"Medium Risk",TRUE,"Low Risk")</f>
        <v>Low Risk</v>
      </c>
    </row>
    <row r="1789" spans="1:19">
      <c r="A1789">
        <v>1788</v>
      </c>
      <c r="B1789">
        <v>171.31</v>
      </c>
      <c r="C1789">
        <v>9</v>
      </c>
      <c r="D1789" t="s">
        <v>50</v>
      </c>
      <c r="E1789">
        <v>0</v>
      </c>
      <c r="F1789">
        <v>0</v>
      </c>
      <c r="G1789">
        <v>76</v>
      </c>
      <c r="H1789">
        <v>2</v>
      </c>
      <c r="I1789">
        <v>61</v>
      </c>
      <c r="J1789">
        <v>0</v>
      </c>
      <c r="K1789">
        <f>_xlfn.XLOOKUP(FraudData[[#This Row],[amount]],AmountRules[Amount Min],AmountRules[Risk Points],,-1)</f>
        <v>0</v>
      </c>
      <c r="L1789">
        <f>_xlfn.XLOOKUP(FraudData[[#This Row],[transaction_hour]],TimeRules[Hour Min],TimeRules[Risk Points],,-1)</f>
        <v>0</v>
      </c>
      <c r="M1789">
        <f>_xlfn.XLOOKUP(FraudData[[#This Row],[foreign_transaction]],ForeignRules[Foreign Transaction],ForeignRules[Risk Points],0)</f>
        <v>0</v>
      </c>
      <c r="N1789">
        <f>_xlfn.XLOOKUP(FraudData[[#This Row],[location_mismatch]],Table10[Location Mismatch],Table10[Risk Points],0)</f>
        <v>0</v>
      </c>
      <c r="O1789">
        <f>_xlfn.XLOOKUP(FraudData[[#This Row],[device_trust_score]],DeviceRules[Device Min],DeviceRules[Risk Points],,-1)</f>
        <v>0</v>
      </c>
      <c r="P1789">
        <f>_xlfn.XLOOKUP(FraudData[[#This Row],[velocity_last_24h]],VelocityRules[Velocity Min],VelocityRules[Risk Points],,-1)</f>
        <v>0</v>
      </c>
      <c r="Q1789">
        <f>_xlfn.XLOOKUP(FraudData[[#This Row],[merchant_category]],MerchantRules[Merchant Category],MerchantRules[Risk Points],0)</f>
        <v>0</v>
      </c>
      <c r="R1789">
        <f>SUM(FraudData[[#This Row],[Amount Risk]:[Merchant Risk]])</f>
        <v>0</v>
      </c>
      <c r="S1789" t="str" cm="1">
        <f t="array" ref="S1789">_xlfn.IFS(FraudData[[#This Row],[Fraud Risk Score]]&gt;=8,"High Risk",FraudData[[#This Row],[Fraud Risk Score]]&gt;=6,"Medium Risk",TRUE,"Low Risk")</f>
        <v>Low Risk</v>
      </c>
    </row>
    <row r="1790" spans="1:19">
      <c r="A1790">
        <v>1789</v>
      </c>
      <c r="B1790">
        <v>12.42</v>
      </c>
      <c r="C1790">
        <v>9</v>
      </c>
      <c r="D1790" t="s">
        <v>50</v>
      </c>
      <c r="E1790">
        <v>0</v>
      </c>
      <c r="F1790">
        <v>0</v>
      </c>
      <c r="G1790">
        <v>58</v>
      </c>
      <c r="H1790">
        <v>2</v>
      </c>
      <c r="I1790">
        <v>44</v>
      </c>
      <c r="J1790">
        <v>0</v>
      </c>
      <c r="K1790">
        <f>_xlfn.XLOOKUP(FraudData[[#This Row],[amount]],AmountRules[Amount Min],AmountRules[Risk Points],,-1)</f>
        <v>0</v>
      </c>
      <c r="L1790">
        <f>_xlfn.XLOOKUP(FraudData[[#This Row],[transaction_hour]],TimeRules[Hour Min],TimeRules[Risk Points],,-1)</f>
        <v>0</v>
      </c>
      <c r="M1790">
        <f>_xlfn.XLOOKUP(FraudData[[#This Row],[foreign_transaction]],ForeignRules[Foreign Transaction],ForeignRules[Risk Points],0)</f>
        <v>0</v>
      </c>
      <c r="N1790">
        <f>_xlfn.XLOOKUP(FraudData[[#This Row],[location_mismatch]],Table10[Location Mismatch],Table10[Risk Points],0)</f>
        <v>0</v>
      </c>
      <c r="O1790">
        <f>_xlfn.XLOOKUP(FraudData[[#This Row],[device_trust_score]],DeviceRules[Device Min],DeviceRules[Risk Points],,-1)</f>
        <v>1</v>
      </c>
      <c r="P1790">
        <f>_xlfn.XLOOKUP(FraudData[[#This Row],[velocity_last_24h]],VelocityRules[Velocity Min],VelocityRules[Risk Points],,-1)</f>
        <v>0</v>
      </c>
      <c r="Q1790">
        <f>_xlfn.XLOOKUP(FraudData[[#This Row],[merchant_category]],MerchantRules[Merchant Category],MerchantRules[Risk Points],0)</f>
        <v>0</v>
      </c>
      <c r="R1790">
        <f>SUM(FraudData[[#This Row],[Amount Risk]:[Merchant Risk]])</f>
        <v>1</v>
      </c>
      <c r="S1790" t="str" cm="1">
        <f t="array" ref="S1790">_xlfn.IFS(FraudData[[#This Row],[Fraud Risk Score]]&gt;=8,"High Risk",FraudData[[#This Row],[Fraud Risk Score]]&gt;=6,"Medium Risk",TRUE,"Low Risk")</f>
        <v>Low Risk</v>
      </c>
    </row>
    <row r="1791" spans="1:19">
      <c r="A1791">
        <v>1790</v>
      </c>
      <c r="B1791">
        <v>131.52000000000001</v>
      </c>
      <c r="C1791">
        <v>19</v>
      </c>
      <c r="D1791" t="s">
        <v>46</v>
      </c>
      <c r="E1791">
        <v>0</v>
      </c>
      <c r="F1791">
        <v>0</v>
      </c>
      <c r="G1791">
        <v>84</v>
      </c>
      <c r="H1791">
        <v>2</v>
      </c>
      <c r="I1791">
        <v>65</v>
      </c>
      <c r="J1791">
        <v>0</v>
      </c>
      <c r="K1791">
        <f>_xlfn.XLOOKUP(FraudData[[#This Row],[amount]],AmountRules[Amount Min],AmountRules[Risk Points],,-1)</f>
        <v>0</v>
      </c>
      <c r="L1791">
        <f>_xlfn.XLOOKUP(FraudData[[#This Row],[transaction_hour]],TimeRules[Hour Min],TimeRules[Risk Points],,-1)</f>
        <v>0</v>
      </c>
      <c r="M1791">
        <f>_xlfn.XLOOKUP(FraudData[[#This Row],[foreign_transaction]],ForeignRules[Foreign Transaction],ForeignRules[Risk Points],0)</f>
        <v>0</v>
      </c>
      <c r="N1791">
        <f>_xlfn.XLOOKUP(FraudData[[#This Row],[location_mismatch]],Table10[Location Mismatch],Table10[Risk Points],0)</f>
        <v>0</v>
      </c>
      <c r="O1791">
        <f>_xlfn.XLOOKUP(FraudData[[#This Row],[device_trust_score]],DeviceRules[Device Min],DeviceRules[Risk Points],,-1)</f>
        <v>0</v>
      </c>
      <c r="P1791">
        <f>_xlfn.XLOOKUP(FraudData[[#This Row],[velocity_last_24h]],VelocityRules[Velocity Min],VelocityRules[Risk Points],,-1)</f>
        <v>0</v>
      </c>
      <c r="Q1791">
        <f>_xlfn.XLOOKUP(FraudData[[#This Row],[merchant_category]],MerchantRules[Merchant Category],MerchantRules[Risk Points],0)</f>
        <v>0</v>
      </c>
      <c r="R1791">
        <f>SUM(FraudData[[#This Row],[Amount Risk]:[Merchant Risk]])</f>
        <v>0</v>
      </c>
      <c r="S1791" t="str" cm="1">
        <f t="array" ref="S1791">_xlfn.IFS(FraudData[[#This Row],[Fraud Risk Score]]&gt;=8,"High Risk",FraudData[[#This Row],[Fraud Risk Score]]&gt;=6,"Medium Risk",TRUE,"Low Risk")</f>
        <v>Low Risk</v>
      </c>
    </row>
    <row r="1792" spans="1:19">
      <c r="A1792">
        <v>1791</v>
      </c>
      <c r="B1792">
        <v>29.29</v>
      </c>
      <c r="C1792">
        <v>10</v>
      </c>
      <c r="D1792" t="s">
        <v>46</v>
      </c>
      <c r="E1792">
        <v>0</v>
      </c>
      <c r="F1792">
        <v>0</v>
      </c>
      <c r="G1792">
        <v>81</v>
      </c>
      <c r="H1792">
        <v>2</v>
      </c>
      <c r="I1792">
        <v>35</v>
      </c>
      <c r="J1792">
        <v>0</v>
      </c>
      <c r="K1792">
        <f>_xlfn.XLOOKUP(FraudData[[#This Row],[amount]],AmountRules[Amount Min],AmountRules[Risk Points],,-1)</f>
        <v>0</v>
      </c>
      <c r="L1792">
        <f>_xlfn.XLOOKUP(FraudData[[#This Row],[transaction_hour]],TimeRules[Hour Min],TimeRules[Risk Points],,-1)</f>
        <v>0</v>
      </c>
      <c r="M1792">
        <f>_xlfn.XLOOKUP(FraudData[[#This Row],[foreign_transaction]],ForeignRules[Foreign Transaction],ForeignRules[Risk Points],0)</f>
        <v>0</v>
      </c>
      <c r="N1792">
        <f>_xlfn.XLOOKUP(FraudData[[#This Row],[location_mismatch]],Table10[Location Mismatch],Table10[Risk Points],0)</f>
        <v>0</v>
      </c>
      <c r="O1792">
        <f>_xlfn.XLOOKUP(FraudData[[#This Row],[device_trust_score]],DeviceRules[Device Min],DeviceRules[Risk Points],,-1)</f>
        <v>0</v>
      </c>
      <c r="P1792">
        <f>_xlfn.XLOOKUP(FraudData[[#This Row],[velocity_last_24h]],VelocityRules[Velocity Min],VelocityRules[Risk Points],,-1)</f>
        <v>0</v>
      </c>
      <c r="Q1792">
        <f>_xlfn.XLOOKUP(FraudData[[#This Row],[merchant_category]],MerchantRules[Merchant Category],MerchantRules[Risk Points],0)</f>
        <v>0</v>
      </c>
      <c r="R1792">
        <f>SUM(FraudData[[#This Row],[Amount Risk]:[Merchant Risk]])</f>
        <v>0</v>
      </c>
      <c r="S1792" t="str" cm="1">
        <f t="array" ref="S1792">_xlfn.IFS(FraudData[[#This Row],[Fraud Risk Score]]&gt;=8,"High Risk",FraudData[[#This Row],[Fraud Risk Score]]&gt;=6,"Medium Risk",TRUE,"Low Risk")</f>
        <v>Low Risk</v>
      </c>
    </row>
    <row r="1793" spans="1:19">
      <c r="A1793">
        <v>1792</v>
      </c>
      <c r="B1793">
        <v>240.71</v>
      </c>
      <c r="C1793">
        <v>21</v>
      </c>
      <c r="D1793" t="s">
        <v>46</v>
      </c>
      <c r="E1793">
        <v>0</v>
      </c>
      <c r="F1793">
        <v>0</v>
      </c>
      <c r="G1793">
        <v>57</v>
      </c>
      <c r="H1793">
        <v>5</v>
      </c>
      <c r="I1793">
        <v>31</v>
      </c>
      <c r="J1793">
        <v>0</v>
      </c>
      <c r="K1793">
        <f>_xlfn.XLOOKUP(FraudData[[#This Row],[amount]],AmountRules[Amount Min],AmountRules[Risk Points],,-1)</f>
        <v>0</v>
      </c>
      <c r="L1793">
        <f>_xlfn.XLOOKUP(FraudData[[#This Row],[transaction_hour]],TimeRules[Hour Min],TimeRules[Risk Points],,-1)</f>
        <v>0</v>
      </c>
      <c r="M1793">
        <f>_xlfn.XLOOKUP(FraudData[[#This Row],[foreign_transaction]],ForeignRules[Foreign Transaction],ForeignRules[Risk Points],0)</f>
        <v>0</v>
      </c>
      <c r="N1793">
        <f>_xlfn.XLOOKUP(FraudData[[#This Row],[location_mismatch]],Table10[Location Mismatch],Table10[Risk Points],0)</f>
        <v>0</v>
      </c>
      <c r="O1793">
        <f>_xlfn.XLOOKUP(FraudData[[#This Row],[device_trust_score]],DeviceRules[Device Min],DeviceRules[Risk Points],,-1)</f>
        <v>1</v>
      </c>
      <c r="P1793">
        <f>_xlfn.XLOOKUP(FraudData[[#This Row],[velocity_last_24h]],VelocityRules[Velocity Min],VelocityRules[Risk Points],,-1)</f>
        <v>3</v>
      </c>
      <c r="Q1793">
        <f>_xlfn.XLOOKUP(FraudData[[#This Row],[merchant_category]],MerchantRules[Merchant Category],MerchantRules[Risk Points],0)</f>
        <v>0</v>
      </c>
      <c r="R1793">
        <f>SUM(FraudData[[#This Row],[Amount Risk]:[Merchant Risk]])</f>
        <v>4</v>
      </c>
      <c r="S1793" t="str" cm="1">
        <f t="array" ref="S1793">_xlfn.IFS(FraudData[[#This Row],[Fraud Risk Score]]&gt;=8,"High Risk",FraudData[[#This Row],[Fraud Risk Score]]&gt;=6,"Medium Risk",TRUE,"Low Risk")</f>
        <v>Low Risk</v>
      </c>
    </row>
    <row r="1794" spans="1:19">
      <c r="A1794">
        <v>1793</v>
      </c>
      <c r="B1794">
        <v>129.22</v>
      </c>
      <c r="C1794">
        <v>15</v>
      </c>
      <c r="D1794" t="s">
        <v>49</v>
      </c>
      <c r="E1794">
        <v>0</v>
      </c>
      <c r="F1794">
        <v>0</v>
      </c>
      <c r="G1794">
        <v>45</v>
      </c>
      <c r="H1794">
        <v>0</v>
      </c>
      <c r="I1794">
        <v>32</v>
      </c>
      <c r="J1794">
        <v>0</v>
      </c>
      <c r="K1794">
        <f>_xlfn.XLOOKUP(FraudData[[#This Row],[amount]],AmountRules[Amount Min],AmountRules[Risk Points],,-1)</f>
        <v>0</v>
      </c>
      <c r="L1794">
        <f>_xlfn.XLOOKUP(FraudData[[#This Row],[transaction_hour]],TimeRules[Hour Min],TimeRules[Risk Points],,-1)</f>
        <v>0</v>
      </c>
      <c r="M1794">
        <f>_xlfn.XLOOKUP(FraudData[[#This Row],[foreign_transaction]],ForeignRules[Foreign Transaction],ForeignRules[Risk Points],0)</f>
        <v>0</v>
      </c>
      <c r="N1794">
        <f>_xlfn.XLOOKUP(FraudData[[#This Row],[location_mismatch]],Table10[Location Mismatch],Table10[Risk Points],0)</f>
        <v>0</v>
      </c>
      <c r="O1794">
        <f>_xlfn.XLOOKUP(FraudData[[#This Row],[device_trust_score]],DeviceRules[Device Min],DeviceRules[Risk Points],,-1)</f>
        <v>2</v>
      </c>
      <c r="P1794">
        <f>_xlfn.XLOOKUP(FraudData[[#This Row],[velocity_last_24h]],VelocityRules[Velocity Min],VelocityRules[Risk Points],,-1)</f>
        <v>0</v>
      </c>
      <c r="Q1794">
        <f>_xlfn.XLOOKUP(FraudData[[#This Row],[merchant_category]],MerchantRules[Merchant Category],MerchantRules[Risk Points],0)</f>
        <v>1</v>
      </c>
      <c r="R1794">
        <f>SUM(FraudData[[#This Row],[Amount Risk]:[Merchant Risk]])</f>
        <v>3</v>
      </c>
      <c r="S1794" t="str" cm="1">
        <f t="array" ref="S1794">_xlfn.IFS(FraudData[[#This Row],[Fraud Risk Score]]&gt;=8,"High Risk",FraudData[[#This Row],[Fraud Risk Score]]&gt;=6,"Medium Risk",TRUE,"Low Risk")</f>
        <v>Low Risk</v>
      </c>
    </row>
    <row r="1795" spans="1:19">
      <c r="A1795">
        <v>1794</v>
      </c>
      <c r="B1795">
        <v>205.23</v>
      </c>
      <c r="C1795">
        <v>8</v>
      </c>
      <c r="D1795" t="s">
        <v>47</v>
      </c>
      <c r="E1795">
        <v>0</v>
      </c>
      <c r="F1795">
        <v>0</v>
      </c>
      <c r="G1795">
        <v>48</v>
      </c>
      <c r="H1795">
        <v>2</v>
      </c>
      <c r="I1795">
        <v>66</v>
      </c>
      <c r="J1795">
        <v>0</v>
      </c>
      <c r="K1795">
        <f>_xlfn.XLOOKUP(FraudData[[#This Row],[amount]],AmountRules[Amount Min],AmountRules[Risk Points],,-1)</f>
        <v>0</v>
      </c>
      <c r="L1795">
        <f>_xlfn.XLOOKUP(FraudData[[#This Row],[transaction_hour]],TimeRules[Hour Min],TimeRules[Risk Points],,-1)</f>
        <v>0</v>
      </c>
      <c r="M1795">
        <f>_xlfn.XLOOKUP(FraudData[[#This Row],[foreign_transaction]],ForeignRules[Foreign Transaction],ForeignRules[Risk Points],0)</f>
        <v>0</v>
      </c>
      <c r="N1795">
        <f>_xlfn.XLOOKUP(FraudData[[#This Row],[location_mismatch]],Table10[Location Mismatch],Table10[Risk Points],0)</f>
        <v>0</v>
      </c>
      <c r="O1795">
        <f>_xlfn.XLOOKUP(FraudData[[#This Row],[device_trust_score]],DeviceRules[Device Min],DeviceRules[Risk Points],,-1)</f>
        <v>2</v>
      </c>
      <c r="P1795">
        <f>_xlfn.XLOOKUP(FraudData[[#This Row],[velocity_last_24h]],VelocityRules[Velocity Min],VelocityRules[Risk Points],,-1)</f>
        <v>0</v>
      </c>
      <c r="Q1795">
        <f>_xlfn.XLOOKUP(FraudData[[#This Row],[merchant_category]],MerchantRules[Merchant Category],MerchantRules[Risk Points],0)</f>
        <v>0</v>
      </c>
      <c r="R1795">
        <f>SUM(FraudData[[#This Row],[Amount Risk]:[Merchant Risk]])</f>
        <v>2</v>
      </c>
      <c r="S1795" t="str" cm="1">
        <f t="array" ref="S1795">_xlfn.IFS(FraudData[[#This Row],[Fraud Risk Score]]&gt;=8,"High Risk",FraudData[[#This Row],[Fraud Risk Score]]&gt;=6,"Medium Risk",TRUE,"Low Risk")</f>
        <v>Low Risk</v>
      </c>
    </row>
    <row r="1796" spans="1:19">
      <c r="A1796">
        <v>1795</v>
      </c>
      <c r="B1796">
        <v>7.66</v>
      </c>
      <c r="C1796">
        <v>14</v>
      </c>
      <c r="D1796" t="s">
        <v>49</v>
      </c>
      <c r="E1796">
        <v>0</v>
      </c>
      <c r="F1796">
        <v>0</v>
      </c>
      <c r="G1796">
        <v>44</v>
      </c>
      <c r="H1796">
        <v>1</v>
      </c>
      <c r="I1796">
        <v>51</v>
      </c>
      <c r="J1796">
        <v>0</v>
      </c>
      <c r="K1796">
        <f>_xlfn.XLOOKUP(FraudData[[#This Row],[amount]],AmountRules[Amount Min],AmountRules[Risk Points],,-1)</f>
        <v>0</v>
      </c>
      <c r="L1796">
        <f>_xlfn.XLOOKUP(FraudData[[#This Row],[transaction_hour]],TimeRules[Hour Min],TimeRules[Risk Points],,-1)</f>
        <v>0</v>
      </c>
      <c r="M1796">
        <f>_xlfn.XLOOKUP(FraudData[[#This Row],[foreign_transaction]],ForeignRules[Foreign Transaction],ForeignRules[Risk Points],0)</f>
        <v>0</v>
      </c>
      <c r="N1796">
        <f>_xlfn.XLOOKUP(FraudData[[#This Row],[location_mismatch]],Table10[Location Mismatch],Table10[Risk Points],0)</f>
        <v>0</v>
      </c>
      <c r="O1796">
        <f>_xlfn.XLOOKUP(FraudData[[#This Row],[device_trust_score]],DeviceRules[Device Min],DeviceRules[Risk Points],,-1)</f>
        <v>2</v>
      </c>
      <c r="P1796">
        <f>_xlfn.XLOOKUP(FraudData[[#This Row],[velocity_last_24h]],VelocityRules[Velocity Min],VelocityRules[Risk Points],,-1)</f>
        <v>0</v>
      </c>
      <c r="Q1796">
        <f>_xlfn.XLOOKUP(FraudData[[#This Row],[merchant_category]],MerchantRules[Merchant Category],MerchantRules[Risk Points],0)</f>
        <v>1</v>
      </c>
      <c r="R1796">
        <f>SUM(FraudData[[#This Row],[Amount Risk]:[Merchant Risk]])</f>
        <v>3</v>
      </c>
      <c r="S1796" t="str" cm="1">
        <f t="array" ref="S1796">_xlfn.IFS(FraudData[[#This Row],[Fraud Risk Score]]&gt;=8,"High Risk",FraudData[[#This Row],[Fraud Risk Score]]&gt;=6,"Medium Risk",TRUE,"Low Risk")</f>
        <v>Low Risk</v>
      </c>
    </row>
    <row r="1797" spans="1:19">
      <c r="A1797">
        <v>1796</v>
      </c>
      <c r="B1797">
        <v>15.95</v>
      </c>
      <c r="C1797">
        <v>13</v>
      </c>
      <c r="D1797" t="s">
        <v>50</v>
      </c>
      <c r="E1797">
        <v>0</v>
      </c>
      <c r="F1797">
        <v>0</v>
      </c>
      <c r="G1797">
        <v>92</v>
      </c>
      <c r="H1797">
        <v>1</v>
      </c>
      <c r="I1797">
        <v>40</v>
      </c>
      <c r="J1797">
        <v>0</v>
      </c>
      <c r="K1797">
        <f>_xlfn.XLOOKUP(FraudData[[#This Row],[amount]],AmountRules[Amount Min],AmountRules[Risk Points],,-1)</f>
        <v>0</v>
      </c>
      <c r="L1797">
        <f>_xlfn.XLOOKUP(FraudData[[#This Row],[transaction_hour]],TimeRules[Hour Min],TimeRules[Risk Points],,-1)</f>
        <v>0</v>
      </c>
      <c r="M1797">
        <f>_xlfn.XLOOKUP(FraudData[[#This Row],[foreign_transaction]],ForeignRules[Foreign Transaction],ForeignRules[Risk Points],0)</f>
        <v>0</v>
      </c>
      <c r="N1797">
        <f>_xlfn.XLOOKUP(FraudData[[#This Row],[location_mismatch]],Table10[Location Mismatch],Table10[Risk Points],0)</f>
        <v>0</v>
      </c>
      <c r="O1797">
        <f>_xlfn.XLOOKUP(FraudData[[#This Row],[device_trust_score]],DeviceRules[Device Min],DeviceRules[Risk Points],,-1)</f>
        <v>0</v>
      </c>
      <c r="P1797">
        <f>_xlfn.XLOOKUP(FraudData[[#This Row],[velocity_last_24h]],VelocityRules[Velocity Min],VelocityRules[Risk Points],,-1)</f>
        <v>0</v>
      </c>
      <c r="Q1797">
        <f>_xlfn.XLOOKUP(FraudData[[#This Row],[merchant_category]],MerchantRules[Merchant Category],MerchantRules[Risk Points],0)</f>
        <v>0</v>
      </c>
      <c r="R1797">
        <f>SUM(FraudData[[#This Row],[Amount Risk]:[Merchant Risk]])</f>
        <v>0</v>
      </c>
      <c r="S1797" t="str" cm="1">
        <f t="array" ref="S1797">_xlfn.IFS(FraudData[[#This Row],[Fraud Risk Score]]&gt;=8,"High Risk",FraudData[[#This Row],[Fraud Risk Score]]&gt;=6,"Medium Risk",TRUE,"Low Risk")</f>
        <v>Low Risk</v>
      </c>
    </row>
    <row r="1798" spans="1:19">
      <c r="A1798">
        <v>1797</v>
      </c>
      <c r="B1798">
        <v>226.79</v>
      </c>
      <c r="C1798">
        <v>18</v>
      </c>
      <c r="D1798" t="s">
        <v>46</v>
      </c>
      <c r="E1798">
        <v>0</v>
      </c>
      <c r="F1798">
        <v>0</v>
      </c>
      <c r="G1798">
        <v>84</v>
      </c>
      <c r="H1798">
        <v>2</v>
      </c>
      <c r="I1798">
        <v>52</v>
      </c>
      <c r="J1798">
        <v>0</v>
      </c>
      <c r="K1798">
        <f>_xlfn.XLOOKUP(FraudData[[#This Row],[amount]],AmountRules[Amount Min],AmountRules[Risk Points],,-1)</f>
        <v>0</v>
      </c>
      <c r="L1798">
        <f>_xlfn.XLOOKUP(FraudData[[#This Row],[transaction_hour]],TimeRules[Hour Min],TimeRules[Risk Points],,-1)</f>
        <v>0</v>
      </c>
      <c r="M1798">
        <f>_xlfn.XLOOKUP(FraudData[[#This Row],[foreign_transaction]],ForeignRules[Foreign Transaction],ForeignRules[Risk Points],0)</f>
        <v>0</v>
      </c>
      <c r="N1798">
        <f>_xlfn.XLOOKUP(FraudData[[#This Row],[location_mismatch]],Table10[Location Mismatch],Table10[Risk Points],0)</f>
        <v>0</v>
      </c>
      <c r="O1798">
        <f>_xlfn.XLOOKUP(FraudData[[#This Row],[device_trust_score]],DeviceRules[Device Min],DeviceRules[Risk Points],,-1)</f>
        <v>0</v>
      </c>
      <c r="P1798">
        <f>_xlfn.XLOOKUP(FraudData[[#This Row],[velocity_last_24h]],VelocityRules[Velocity Min],VelocityRules[Risk Points],,-1)</f>
        <v>0</v>
      </c>
      <c r="Q1798">
        <f>_xlfn.XLOOKUP(FraudData[[#This Row],[merchant_category]],MerchantRules[Merchant Category],MerchantRules[Risk Points],0)</f>
        <v>0</v>
      </c>
      <c r="R1798">
        <f>SUM(FraudData[[#This Row],[Amount Risk]:[Merchant Risk]])</f>
        <v>0</v>
      </c>
      <c r="S1798" t="str" cm="1">
        <f t="array" ref="S1798">_xlfn.IFS(FraudData[[#This Row],[Fraud Risk Score]]&gt;=8,"High Risk",FraudData[[#This Row],[Fraud Risk Score]]&gt;=6,"Medium Risk",TRUE,"Low Risk")</f>
        <v>Low Risk</v>
      </c>
    </row>
    <row r="1799" spans="1:19">
      <c r="A1799">
        <v>1798</v>
      </c>
      <c r="B1799">
        <v>13.47</v>
      </c>
      <c r="C1799">
        <v>8</v>
      </c>
      <c r="D1799" t="s">
        <v>46</v>
      </c>
      <c r="E1799">
        <v>1</v>
      </c>
      <c r="F1799">
        <v>0</v>
      </c>
      <c r="G1799">
        <v>70</v>
      </c>
      <c r="H1799">
        <v>1</v>
      </c>
      <c r="I1799">
        <v>22</v>
      </c>
      <c r="J1799">
        <v>0</v>
      </c>
      <c r="K1799">
        <f>_xlfn.XLOOKUP(FraudData[[#This Row],[amount]],AmountRules[Amount Min],AmountRules[Risk Points],,-1)</f>
        <v>0</v>
      </c>
      <c r="L1799">
        <f>_xlfn.XLOOKUP(FraudData[[#This Row],[transaction_hour]],TimeRules[Hour Min],TimeRules[Risk Points],,-1)</f>
        <v>0</v>
      </c>
      <c r="M1799">
        <f>_xlfn.XLOOKUP(FraudData[[#This Row],[foreign_transaction]],ForeignRules[Foreign Transaction],ForeignRules[Risk Points],0)</f>
        <v>3</v>
      </c>
      <c r="N1799">
        <f>_xlfn.XLOOKUP(FraudData[[#This Row],[location_mismatch]],Table10[Location Mismatch],Table10[Risk Points],0)</f>
        <v>0</v>
      </c>
      <c r="O1799">
        <f>_xlfn.XLOOKUP(FraudData[[#This Row],[device_trust_score]],DeviceRules[Device Min],DeviceRules[Risk Points],,-1)</f>
        <v>0</v>
      </c>
      <c r="P1799">
        <f>_xlfn.XLOOKUP(FraudData[[#This Row],[velocity_last_24h]],VelocityRules[Velocity Min],VelocityRules[Risk Points],,-1)</f>
        <v>0</v>
      </c>
      <c r="Q1799">
        <f>_xlfn.XLOOKUP(FraudData[[#This Row],[merchant_category]],MerchantRules[Merchant Category],MerchantRules[Risk Points],0)</f>
        <v>0</v>
      </c>
      <c r="R1799">
        <f>SUM(FraudData[[#This Row],[Amount Risk]:[Merchant Risk]])</f>
        <v>3</v>
      </c>
      <c r="S1799" t="str" cm="1">
        <f t="array" ref="S1799">_xlfn.IFS(FraudData[[#This Row],[Fraud Risk Score]]&gt;=8,"High Risk",FraudData[[#This Row],[Fraud Risk Score]]&gt;=6,"Medium Risk",TRUE,"Low Risk")</f>
        <v>Low Risk</v>
      </c>
    </row>
    <row r="1800" spans="1:19">
      <c r="A1800">
        <v>1799</v>
      </c>
      <c r="B1800">
        <v>13.31</v>
      </c>
      <c r="C1800">
        <v>3</v>
      </c>
      <c r="D1800" t="s">
        <v>46</v>
      </c>
      <c r="E1800">
        <v>0</v>
      </c>
      <c r="F1800">
        <v>0</v>
      </c>
      <c r="G1800">
        <v>57</v>
      </c>
      <c r="H1800">
        <v>4</v>
      </c>
      <c r="I1800">
        <v>18</v>
      </c>
      <c r="J1800">
        <v>0</v>
      </c>
      <c r="K1800">
        <f>_xlfn.XLOOKUP(FraudData[[#This Row],[amount]],AmountRules[Amount Min],AmountRules[Risk Points],,-1)</f>
        <v>0</v>
      </c>
      <c r="L1800">
        <f>_xlfn.XLOOKUP(FraudData[[#This Row],[transaction_hour]],TimeRules[Hour Min],TimeRules[Risk Points],,-1)</f>
        <v>3</v>
      </c>
      <c r="M1800">
        <f>_xlfn.XLOOKUP(FraudData[[#This Row],[foreign_transaction]],ForeignRules[Foreign Transaction],ForeignRules[Risk Points],0)</f>
        <v>0</v>
      </c>
      <c r="N1800">
        <f>_xlfn.XLOOKUP(FraudData[[#This Row],[location_mismatch]],Table10[Location Mismatch],Table10[Risk Points],0)</f>
        <v>0</v>
      </c>
      <c r="O1800">
        <f>_xlfn.XLOOKUP(FraudData[[#This Row],[device_trust_score]],DeviceRules[Device Min],DeviceRules[Risk Points],,-1)</f>
        <v>1</v>
      </c>
      <c r="P1800">
        <f>_xlfn.XLOOKUP(FraudData[[#This Row],[velocity_last_24h]],VelocityRules[Velocity Min],VelocityRules[Risk Points],,-1)</f>
        <v>0</v>
      </c>
      <c r="Q1800">
        <f>_xlfn.XLOOKUP(FraudData[[#This Row],[merchant_category]],MerchantRules[Merchant Category],MerchantRules[Risk Points],0)</f>
        <v>0</v>
      </c>
      <c r="R1800">
        <f>SUM(FraudData[[#This Row],[Amount Risk]:[Merchant Risk]])</f>
        <v>4</v>
      </c>
      <c r="S1800" t="str" cm="1">
        <f t="array" ref="S1800">_xlfn.IFS(FraudData[[#This Row],[Fraud Risk Score]]&gt;=8,"High Risk",FraudData[[#This Row],[Fraud Risk Score]]&gt;=6,"Medium Risk",TRUE,"Low Risk")</f>
        <v>Low Risk</v>
      </c>
    </row>
    <row r="1801" spans="1:19">
      <c r="A1801">
        <v>1800</v>
      </c>
      <c r="B1801">
        <v>2.19</v>
      </c>
      <c r="C1801">
        <v>20</v>
      </c>
      <c r="D1801" t="s">
        <v>48</v>
      </c>
      <c r="E1801">
        <v>0</v>
      </c>
      <c r="F1801">
        <v>0</v>
      </c>
      <c r="G1801">
        <v>55</v>
      </c>
      <c r="H1801">
        <v>5</v>
      </c>
      <c r="I1801">
        <v>43</v>
      </c>
      <c r="J1801">
        <v>0</v>
      </c>
      <c r="K1801">
        <f>_xlfn.XLOOKUP(FraudData[[#This Row],[amount]],AmountRules[Amount Min],AmountRules[Risk Points],,-1)</f>
        <v>0</v>
      </c>
      <c r="L1801">
        <f>_xlfn.XLOOKUP(FraudData[[#This Row],[transaction_hour]],TimeRules[Hour Min],TimeRules[Risk Points],,-1)</f>
        <v>0</v>
      </c>
      <c r="M1801">
        <f>_xlfn.XLOOKUP(FraudData[[#This Row],[foreign_transaction]],ForeignRules[Foreign Transaction],ForeignRules[Risk Points],0)</f>
        <v>0</v>
      </c>
      <c r="N1801">
        <f>_xlfn.XLOOKUP(FraudData[[#This Row],[location_mismatch]],Table10[Location Mismatch],Table10[Risk Points],0)</f>
        <v>0</v>
      </c>
      <c r="O1801">
        <f>_xlfn.XLOOKUP(FraudData[[#This Row],[device_trust_score]],DeviceRules[Device Min],DeviceRules[Risk Points],,-1)</f>
        <v>1</v>
      </c>
      <c r="P1801">
        <f>_xlfn.XLOOKUP(FraudData[[#This Row],[velocity_last_24h]],VelocityRules[Velocity Min],VelocityRules[Risk Points],,-1)</f>
        <v>3</v>
      </c>
      <c r="Q1801">
        <f>_xlfn.XLOOKUP(FraudData[[#This Row],[merchant_category]],MerchantRules[Merchant Category],MerchantRules[Risk Points],0)</f>
        <v>0</v>
      </c>
      <c r="R1801">
        <f>SUM(FraudData[[#This Row],[Amount Risk]:[Merchant Risk]])</f>
        <v>4</v>
      </c>
      <c r="S1801" t="str" cm="1">
        <f t="array" ref="S1801">_xlfn.IFS(FraudData[[#This Row],[Fraud Risk Score]]&gt;=8,"High Risk",FraudData[[#This Row],[Fraud Risk Score]]&gt;=6,"Medium Risk",TRUE,"Low Risk")</f>
        <v>Low Risk</v>
      </c>
    </row>
    <row r="1802" spans="1:19">
      <c r="A1802">
        <v>1801</v>
      </c>
      <c r="B1802">
        <v>564.29999999999995</v>
      </c>
      <c r="C1802">
        <v>6</v>
      </c>
      <c r="D1802" t="s">
        <v>47</v>
      </c>
      <c r="E1802">
        <v>0</v>
      </c>
      <c r="F1802">
        <v>0</v>
      </c>
      <c r="G1802">
        <v>58</v>
      </c>
      <c r="H1802">
        <v>0</v>
      </c>
      <c r="I1802">
        <v>27</v>
      </c>
      <c r="J1802">
        <v>0</v>
      </c>
      <c r="K1802">
        <f>_xlfn.XLOOKUP(FraudData[[#This Row],[amount]],AmountRules[Amount Min],AmountRules[Risk Points],,-1)</f>
        <v>1</v>
      </c>
      <c r="L1802">
        <f>_xlfn.XLOOKUP(FraudData[[#This Row],[transaction_hour]],TimeRules[Hour Min],TimeRules[Risk Points],,-1)</f>
        <v>0</v>
      </c>
      <c r="M1802">
        <f>_xlfn.XLOOKUP(FraudData[[#This Row],[foreign_transaction]],ForeignRules[Foreign Transaction],ForeignRules[Risk Points],0)</f>
        <v>0</v>
      </c>
      <c r="N1802">
        <f>_xlfn.XLOOKUP(FraudData[[#This Row],[location_mismatch]],Table10[Location Mismatch],Table10[Risk Points],0)</f>
        <v>0</v>
      </c>
      <c r="O1802">
        <f>_xlfn.XLOOKUP(FraudData[[#This Row],[device_trust_score]],DeviceRules[Device Min],DeviceRules[Risk Points],,-1)</f>
        <v>1</v>
      </c>
      <c r="P1802">
        <f>_xlfn.XLOOKUP(FraudData[[#This Row],[velocity_last_24h]],VelocityRules[Velocity Min],VelocityRules[Risk Points],,-1)</f>
        <v>0</v>
      </c>
      <c r="Q1802">
        <f>_xlfn.XLOOKUP(FraudData[[#This Row],[merchant_category]],MerchantRules[Merchant Category],MerchantRules[Risk Points],0)</f>
        <v>0</v>
      </c>
      <c r="R1802">
        <f>SUM(FraudData[[#This Row],[Amount Risk]:[Merchant Risk]])</f>
        <v>2</v>
      </c>
      <c r="S1802" t="str" cm="1">
        <f t="array" ref="S1802">_xlfn.IFS(FraudData[[#This Row],[Fraud Risk Score]]&gt;=8,"High Risk",FraudData[[#This Row],[Fraud Risk Score]]&gt;=6,"Medium Risk",TRUE,"Low Risk")</f>
        <v>Low Risk</v>
      </c>
    </row>
    <row r="1803" spans="1:19">
      <c r="A1803">
        <v>1802</v>
      </c>
      <c r="B1803">
        <v>240.76</v>
      </c>
      <c r="C1803">
        <v>21</v>
      </c>
      <c r="D1803" t="s">
        <v>49</v>
      </c>
      <c r="E1803">
        <v>0</v>
      </c>
      <c r="F1803">
        <v>0</v>
      </c>
      <c r="G1803">
        <v>46</v>
      </c>
      <c r="H1803">
        <v>2</v>
      </c>
      <c r="I1803">
        <v>32</v>
      </c>
      <c r="J1803">
        <v>0</v>
      </c>
      <c r="K1803">
        <f>_xlfn.XLOOKUP(FraudData[[#This Row],[amount]],AmountRules[Amount Min],AmountRules[Risk Points],,-1)</f>
        <v>0</v>
      </c>
      <c r="L1803">
        <f>_xlfn.XLOOKUP(FraudData[[#This Row],[transaction_hour]],TimeRules[Hour Min],TimeRules[Risk Points],,-1)</f>
        <v>0</v>
      </c>
      <c r="M1803">
        <f>_xlfn.XLOOKUP(FraudData[[#This Row],[foreign_transaction]],ForeignRules[Foreign Transaction],ForeignRules[Risk Points],0)</f>
        <v>0</v>
      </c>
      <c r="N1803">
        <f>_xlfn.XLOOKUP(FraudData[[#This Row],[location_mismatch]],Table10[Location Mismatch],Table10[Risk Points],0)</f>
        <v>0</v>
      </c>
      <c r="O1803">
        <f>_xlfn.XLOOKUP(FraudData[[#This Row],[device_trust_score]],DeviceRules[Device Min],DeviceRules[Risk Points],,-1)</f>
        <v>2</v>
      </c>
      <c r="P1803">
        <f>_xlfn.XLOOKUP(FraudData[[#This Row],[velocity_last_24h]],VelocityRules[Velocity Min],VelocityRules[Risk Points],,-1)</f>
        <v>0</v>
      </c>
      <c r="Q1803">
        <f>_xlfn.XLOOKUP(FraudData[[#This Row],[merchant_category]],MerchantRules[Merchant Category],MerchantRules[Risk Points],0)</f>
        <v>1</v>
      </c>
      <c r="R1803">
        <f>SUM(FraudData[[#This Row],[Amount Risk]:[Merchant Risk]])</f>
        <v>3</v>
      </c>
      <c r="S1803" t="str" cm="1">
        <f t="array" ref="S1803">_xlfn.IFS(FraudData[[#This Row],[Fraud Risk Score]]&gt;=8,"High Risk",FraudData[[#This Row],[Fraud Risk Score]]&gt;=6,"Medium Risk",TRUE,"Low Risk")</f>
        <v>Low Risk</v>
      </c>
    </row>
    <row r="1804" spans="1:19">
      <c r="A1804">
        <v>1803</v>
      </c>
      <c r="B1804">
        <v>78.44</v>
      </c>
      <c r="C1804">
        <v>7</v>
      </c>
      <c r="D1804" t="s">
        <v>47</v>
      </c>
      <c r="E1804">
        <v>0</v>
      </c>
      <c r="F1804">
        <v>1</v>
      </c>
      <c r="G1804">
        <v>54</v>
      </c>
      <c r="H1804">
        <v>2</v>
      </c>
      <c r="I1804">
        <v>49</v>
      </c>
      <c r="J1804">
        <v>0</v>
      </c>
      <c r="K1804">
        <f>_xlfn.XLOOKUP(FraudData[[#This Row],[amount]],AmountRules[Amount Min],AmountRules[Risk Points],,-1)</f>
        <v>0</v>
      </c>
      <c r="L1804">
        <f>_xlfn.XLOOKUP(FraudData[[#This Row],[transaction_hour]],TimeRules[Hour Min],TimeRules[Risk Points],,-1)</f>
        <v>0</v>
      </c>
      <c r="M1804">
        <f>_xlfn.XLOOKUP(FraudData[[#This Row],[foreign_transaction]],ForeignRules[Foreign Transaction],ForeignRules[Risk Points],0)</f>
        <v>0</v>
      </c>
      <c r="N1804">
        <f>_xlfn.XLOOKUP(FraudData[[#This Row],[location_mismatch]],Table10[Location Mismatch],Table10[Risk Points],0)</f>
        <v>3</v>
      </c>
      <c r="O1804">
        <f>_xlfn.XLOOKUP(FraudData[[#This Row],[device_trust_score]],DeviceRules[Device Min],DeviceRules[Risk Points],,-1)</f>
        <v>1</v>
      </c>
      <c r="P1804">
        <f>_xlfn.XLOOKUP(FraudData[[#This Row],[velocity_last_24h]],VelocityRules[Velocity Min],VelocityRules[Risk Points],,-1)</f>
        <v>0</v>
      </c>
      <c r="Q1804">
        <f>_xlfn.XLOOKUP(FraudData[[#This Row],[merchant_category]],MerchantRules[Merchant Category],MerchantRules[Risk Points],0)</f>
        <v>0</v>
      </c>
      <c r="R1804">
        <f>SUM(FraudData[[#This Row],[Amount Risk]:[Merchant Risk]])</f>
        <v>4</v>
      </c>
      <c r="S1804" t="str" cm="1">
        <f t="array" ref="S1804">_xlfn.IFS(FraudData[[#This Row],[Fraud Risk Score]]&gt;=8,"High Risk",FraudData[[#This Row],[Fraud Risk Score]]&gt;=6,"Medium Risk",TRUE,"Low Risk")</f>
        <v>Low Risk</v>
      </c>
    </row>
    <row r="1805" spans="1:19">
      <c r="A1805">
        <v>1804</v>
      </c>
      <c r="B1805">
        <v>63.31</v>
      </c>
      <c r="C1805">
        <v>23</v>
      </c>
      <c r="D1805" t="s">
        <v>46</v>
      </c>
      <c r="E1805">
        <v>0</v>
      </c>
      <c r="F1805">
        <v>0</v>
      </c>
      <c r="G1805">
        <v>29</v>
      </c>
      <c r="H1805">
        <v>3</v>
      </c>
      <c r="I1805">
        <v>59</v>
      </c>
      <c r="J1805">
        <v>0</v>
      </c>
      <c r="K1805">
        <f>_xlfn.XLOOKUP(FraudData[[#This Row],[amount]],AmountRules[Amount Min],AmountRules[Risk Points],,-1)</f>
        <v>0</v>
      </c>
      <c r="L1805">
        <f>_xlfn.XLOOKUP(FraudData[[#This Row],[transaction_hour]],TimeRules[Hour Min],TimeRules[Risk Points],,-1)</f>
        <v>1</v>
      </c>
      <c r="M1805">
        <f>_xlfn.XLOOKUP(FraudData[[#This Row],[foreign_transaction]],ForeignRules[Foreign Transaction],ForeignRules[Risk Points],0)</f>
        <v>0</v>
      </c>
      <c r="N1805">
        <f>_xlfn.XLOOKUP(FraudData[[#This Row],[location_mismatch]],Table10[Location Mismatch],Table10[Risk Points],0)</f>
        <v>0</v>
      </c>
      <c r="O1805">
        <f>_xlfn.XLOOKUP(FraudData[[#This Row],[device_trust_score]],DeviceRules[Device Min],DeviceRules[Risk Points],,-1)</f>
        <v>3</v>
      </c>
      <c r="P1805">
        <f>_xlfn.XLOOKUP(FraudData[[#This Row],[velocity_last_24h]],VelocityRules[Velocity Min],VelocityRules[Risk Points],,-1)</f>
        <v>0</v>
      </c>
      <c r="Q1805">
        <f>_xlfn.XLOOKUP(FraudData[[#This Row],[merchant_category]],MerchantRules[Merchant Category],MerchantRules[Risk Points],0)</f>
        <v>0</v>
      </c>
      <c r="R1805">
        <f>SUM(FraudData[[#This Row],[Amount Risk]:[Merchant Risk]])</f>
        <v>4</v>
      </c>
      <c r="S1805" t="str" cm="1">
        <f t="array" ref="S1805">_xlfn.IFS(FraudData[[#This Row],[Fraud Risk Score]]&gt;=8,"High Risk",FraudData[[#This Row],[Fraud Risk Score]]&gt;=6,"Medium Risk",TRUE,"Low Risk")</f>
        <v>Low Risk</v>
      </c>
    </row>
    <row r="1806" spans="1:19">
      <c r="A1806">
        <v>1805</v>
      </c>
      <c r="B1806">
        <v>77.459999999999994</v>
      </c>
      <c r="C1806">
        <v>7</v>
      </c>
      <c r="D1806" t="s">
        <v>50</v>
      </c>
      <c r="E1806">
        <v>0</v>
      </c>
      <c r="F1806">
        <v>0</v>
      </c>
      <c r="G1806">
        <v>65</v>
      </c>
      <c r="H1806">
        <v>4</v>
      </c>
      <c r="I1806">
        <v>41</v>
      </c>
      <c r="J1806">
        <v>0</v>
      </c>
      <c r="K1806">
        <f>_xlfn.XLOOKUP(FraudData[[#This Row],[amount]],AmountRules[Amount Min],AmountRules[Risk Points],,-1)</f>
        <v>0</v>
      </c>
      <c r="L1806">
        <f>_xlfn.XLOOKUP(FraudData[[#This Row],[transaction_hour]],TimeRules[Hour Min],TimeRules[Risk Points],,-1)</f>
        <v>0</v>
      </c>
      <c r="M1806">
        <f>_xlfn.XLOOKUP(FraudData[[#This Row],[foreign_transaction]],ForeignRules[Foreign Transaction],ForeignRules[Risk Points],0)</f>
        <v>0</v>
      </c>
      <c r="N1806">
        <f>_xlfn.XLOOKUP(FraudData[[#This Row],[location_mismatch]],Table10[Location Mismatch],Table10[Risk Points],0)</f>
        <v>0</v>
      </c>
      <c r="O1806">
        <f>_xlfn.XLOOKUP(FraudData[[#This Row],[device_trust_score]],DeviceRules[Device Min],DeviceRules[Risk Points],,-1)</f>
        <v>1</v>
      </c>
      <c r="P1806">
        <f>_xlfn.XLOOKUP(FraudData[[#This Row],[velocity_last_24h]],VelocityRules[Velocity Min],VelocityRules[Risk Points],,-1)</f>
        <v>0</v>
      </c>
      <c r="Q1806">
        <f>_xlfn.XLOOKUP(FraudData[[#This Row],[merchant_category]],MerchantRules[Merchant Category],MerchantRules[Risk Points],0)</f>
        <v>0</v>
      </c>
      <c r="R1806">
        <f>SUM(FraudData[[#This Row],[Amount Risk]:[Merchant Risk]])</f>
        <v>1</v>
      </c>
      <c r="S1806" t="str" cm="1">
        <f t="array" ref="S1806">_xlfn.IFS(FraudData[[#This Row],[Fraud Risk Score]]&gt;=8,"High Risk",FraudData[[#This Row],[Fraud Risk Score]]&gt;=6,"Medium Risk",TRUE,"Low Risk")</f>
        <v>Low Risk</v>
      </c>
    </row>
    <row r="1807" spans="1:19">
      <c r="A1807">
        <v>1806</v>
      </c>
      <c r="B1807">
        <v>268.22000000000003</v>
      </c>
      <c r="C1807">
        <v>18</v>
      </c>
      <c r="D1807" t="s">
        <v>48</v>
      </c>
      <c r="E1807">
        <v>0</v>
      </c>
      <c r="F1807">
        <v>0</v>
      </c>
      <c r="G1807">
        <v>69</v>
      </c>
      <c r="H1807">
        <v>2</v>
      </c>
      <c r="I1807">
        <v>53</v>
      </c>
      <c r="J1807">
        <v>0</v>
      </c>
      <c r="K1807">
        <f>_xlfn.XLOOKUP(FraudData[[#This Row],[amount]],AmountRules[Amount Min],AmountRules[Risk Points],,-1)</f>
        <v>0</v>
      </c>
      <c r="L1807">
        <f>_xlfn.XLOOKUP(FraudData[[#This Row],[transaction_hour]],TimeRules[Hour Min],TimeRules[Risk Points],,-1)</f>
        <v>0</v>
      </c>
      <c r="M1807">
        <f>_xlfn.XLOOKUP(FraudData[[#This Row],[foreign_transaction]],ForeignRules[Foreign Transaction],ForeignRules[Risk Points],0)</f>
        <v>0</v>
      </c>
      <c r="N1807">
        <f>_xlfn.XLOOKUP(FraudData[[#This Row],[location_mismatch]],Table10[Location Mismatch],Table10[Risk Points],0)</f>
        <v>0</v>
      </c>
      <c r="O1807">
        <f>_xlfn.XLOOKUP(FraudData[[#This Row],[device_trust_score]],DeviceRules[Device Min],DeviceRules[Risk Points],,-1)</f>
        <v>1</v>
      </c>
      <c r="P1807">
        <f>_xlfn.XLOOKUP(FraudData[[#This Row],[velocity_last_24h]],VelocityRules[Velocity Min],VelocityRules[Risk Points],,-1)</f>
        <v>0</v>
      </c>
      <c r="Q1807">
        <f>_xlfn.XLOOKUP(FraudData[[#This Row],[merchant_category]],MerchantRules[Merchant Category],MerchantRules[Risk Points],0)</f>
        <v>0</v>
      </c>
      <c r="R1807">
        <f>SUM(FraudData[[#This Row],[Amount Risk]:[Merchant Risk]])</f>
        <v>1</v>
      </c>
      <c r="S1807" t="str" cm="1">
        <f t="array" ref="S1807">_xlfn.IFS(FraudData[[#This Row],[Fraud Risk Score]]&gt;=8,"High Risk",FraudData[[#This Row],[Fraud Risk Score]]&gt;=6,"Medium Risk",TRUE,"Low Risk")</f>
        <v>Low Risk</v>
      </c>
    </row>
    <row r="1808" spans="1:19">
      <c r="A1808">
        <v>1807</v>
      </c>
      <c r="B1808">
        <v>194.91</v>
      </c>
      <c r="C1808">
        <v>14</v>
      </c>
      <c r="D1808" t="s">
        <v>47</v>
      </c>
      <c r="E1808">
        <v>0</v>
      </c>
      <c r="F1808">
        <v>0</v>
      </c>
      <c r="G1808">
        <v>85</v>
      </c>
      <c r="H1808">
        <v>3</v>
      </c>
      <c r="I1808">
        <v>62</v>
      </c>
      <c r="J1808">
        <v>0</v>
      </c>
      <c r="K1808">
        <f>_xlfn.XLOOKUP(FraudData[[#This Row],[amount]],AmountRules[Amount Min],AmountRules[Risk Points],,-1)</f>
        <v>0</v>
      </c>
      <c r="L1808">
        <f>_xlfn.XLOOKUP(FraudData[[#This Row],[transaction_hour]],TimeRules[Hour Min],TimeRules[Risk Points],,-1)</f>
        <v>0</v>
      </c>
      <c r="M1808">
        <f>_xlfn.XLOOKUP(FraudData[[#This Row],[foreign_transaction]],ForeignRules[Foreign Transaction],ForeignRules[Risk Points],0)</f>
        <v>0</v>
      </c>
      <c r="N1808">
        <f>_xlfn.XLOOKUP(FraudData[[#This Row],[location_mismatch]],Table10[Location Mismatch],Table10[Risk Points],0)</f>
        <v>0</v>
      </c>
      <c r="O1808">
        <f>_xlfn.XLOOKUP(FraudData[[#This Row],[device_trust_score]],DeviceRules[Device Min],DeviceRules[Risk Points],,-1)</f>
        <v>0</v>
      </c>
      <c r="P1808">
        <f>_xlfn.XLOOKUP(FraudData[[#This Row],[velocity_last_24h]],VelocityRules[Velocity Min],VelocityRules[Risk Points],,-1)</f>
        <v>0</v>
      </c>
      <c r="Q1808">
        <f>_xlfn.XLOOKUP(FraudData[[#This Row],[merchant_category]],MerchantRules[Merchant Category],MerchantRules[Risk Points],0)</f>
        <v>0</v>
      </c>
      <c r="R1808">
        <f>SUM(FraudData[[#This Row],[Amount Risk]:[Merchant Risk]])</f>
        <v>0</v>
      </c>
      <c r="S1808" t="str" cm="1">
        <f t="array" ref="S1808">_xlfn.IFS(FraudData[[#This Row],[Fraud Risk Score]]&gt;=8,"High Risk",FraudData[[#This Row],[Fraud Risk Score]]&gt;=6,"Medium Risk",TRUE,"Low Risk")</f>
        <v>Low Risk</v>
      </c>
    </row>
    <row r="1809" spans="1:19">
      <c r="A1809">
        <v>1808</v>
      </c>
      <c r="B1809">
        <v>36.869999999999997</v>
      </c>
      <c r="C1809">
        <v>15</v>
      </c>
      <c r="D1809" t="s">
        <v>50</v>
      </c>
      <c r="E1809">
        <v>0</v>
      </c>
      <c r="F1809">
        <v>0</v>
      </c>
      <c r="G1809">
        <v>37</v>
      </c>
      <c r="H1809">
        <v>4</v>
      </c>
      <c r="I1809">
        <v>33</v>
      </c>
      <c r="J1809">
        <v>0</v>
      </c>
      <c r="K1809">
        <f>_xlfn.XLOOKUP(FraudData[[#This Row],[amount]],AmountRules[Amount Min],AmountRules[Risk Points],,-1)</f>
        <v>0</v>
      </c>
      <c r="L1809">
        <f>_xlfn.XLOOKUP(FraudData[[#This Row],[transaction_hour]],TimeRules[Hour Min],TimeRules[Risk Points],,-1)</f>
        <v>0</v>
      </c>
      <c r="M1809">
        <f>_xlfn.XLOOKUP(FraudData[[#This Row],[foreign_transaction]],ForeignRules[Foreign Transaction],ForeignRules[Risk Points],0)</f>
        <v>0</v>
      </c>
      <c r="N1809">
        <f>_xlfn.XLOOKUP(FraudData[[#This Row],[location_mismatch]],Table10[Location Mismatch],Table10[Risk Points],0)</f>
        <v>0</v>
      </c>
      <c r="O1809">
        <f>_xlfn.XLOOKUP(FraudData[[#This Row],[device_trust_score]],DeviceRules[Device Min],DeviceRules[Risk Points],,-1)</f>
        <v>2</v>
      </c>
      <c r="P1809">
        <f>_xlfn.XLOOKUP(FraudData[[#This Row],[velocity_last_24h]],VelocityRules[Velocity Min],VelocityRules[Risk Points],,-1)</f>
        <v>0</v>
      </c>
      <c r="Q1809">
        <f>_xlfn.XLOOKUP(FraudData[[#This Row],[merchant_category]],MerchantRules[Merchant Category],MerchantRules[Risk Points],0)</f>
        <v>0</v>
      </c>
      <c r="R1809">
        <f>SUM(FraudData[[#This Row],[Amount Risk]:[Merchant Risk]])</f>
        <v>2</v>
      </c>
      <c r="S1809" t="str" cm="1">
        <f t="array" ref="S1809">_xlfn.IFS(FraudData[[#This Row],[Fraud Risk Score]]&gt;=8,"High Risk",FraudData[[#This Row],[Fraud Risk Score]]&gt;=6,"Medium Risk",TRUE,"Low Risk")</f>
        <v>Low Risk</v>
      </c>
    </row>
    <row r="1810" spans="1:19">
      <c r="A1810">
        <v>1809</v>
      </c>
      <c r="B1810">
        <v>34.43</v>
      </c>
      <c r="C1810">
        <v>21</v>
      </c>
      <c r="D1810" t="s">
        <v>46</v>
      </c>
      <c r="E1810">
        <v>0</v>
      </c>
      <c r="F1810">
        <v>0</v>
      </c>
      <c r="G1810">
        <v>33</v>
      </c>
      <c r="H1810">
        <v>1</v>
      </c>
      <c r="I1810">
        <v>27</v>
      </c>
      <c r="J1810">
        <v>0</v>
      </c>
      <c r="K1810">
        <f>_xlfn.XLOOKUP(FraudData[[#This Row],[amount]],AmountRules[Amount Min],AmountRules[Risk Points],,-1)</f>
        <v>0</v>
      </c>
      <c r="L1810">
        <f>_xlfn.XLOOKUP(FraudData[[#This Row],[transaction_hour]],TimeRules[Hour Min],TimeRules[Risk Points],,-1)</f>
        <v>0</v>
      </c>
      <c r="M1810">
        <f>_xlfn.XLOOKUP(FraudData[[#This Row],[foreign_transaction]],ForeignRules[Foreign Transaction],ForeignRules[Risk Points],0)</f>
        <v>0</v>
      </c>
      <c r="N1810">
        <f>_xlfn.XLOOKUP(FraudData[[#This Row],[location_mismatch]],Table10[Location Mismatch],Table10[Risk Points],0)</f>
        <v>0</v>
      </c>
      <c r="O1810">
        <f>_xlfn.XLOOKUP(FraudData[[#This Row],[device_trust_score]],DeviceRules[Device Min],DeviceRules[Risk Points],,-1)</f>
        <v>2</v>
      </c>
      <c r="P1810">
        <f>_xlfn.XLOOKUP(FraudData[[#This Row],[velocity_last_24h]],VelocityRules[Velocity Min],VelocityRules[Risk Points],,-1)</f>
        <v>0</v>
      </c>
      <c r="Q1810">
        <f>_xlfn.XLOOKUP(FraudData[[#This Row],[merchant_category]],MerchantRules[Merchant Category],MerchantRules[Risk Points],0)</f>
        <v>0</v>
      </c>
      <c r="R1810">
        <f>SUM(FraudData[[#This Row],[Amount Risk]:[Merchant Risk]])</f>
        <v>2</v>
      </c>
      <c r="S1810" t="str" cm="1">
        <f t="array" ref="S1810">_xlfn.IFS(FraudData[[#This Row],[Fraud Risk Score]]&gt;=8,"High Risk",FraudData[[#This Row],[Fraud Risk Score]]&gt;=6,"Medium Risk",TRUE,"Low Risk")</f>
        <v>Low Risk</v>
      </c>
    </row>
    <row r="1811" spans="1:19">
      <c r="A1811">
        <v>1810</v>
      </c>
      <c r="B1811">
        <v>18.64</v>
      </c>
      <c r="C1811">
        <v>22</v>
      </c>
      <c r="D1811" t="s">
        <v>46</v>
      </c>
      <c r="E1811">
        <v>0</v>
      </c>
      <c r="F1811">
        <v>0</v>
      </c>
      <c r="G1811">
        <v>59</v>
      </c>
      <c r="H1811">
        <v>3</v>
      </c>
      <c r="I1811">
        <v>51</v>
      </c>
      <c r="J1811">
        <v>0</v>
      </c>
      <c r="K1811">
        <f>_xlfn.XLOOKUP(FraudData[[#This Row],[amount]],AmountRules[Amount Min],AmountRules[Risk Points],,-1)</f>
        <v>0</v>
      </c>
      <c r="L1811">
        <f>_xlfn.XLOOKUP(FraudData[[#This Row],[transaction_hour]],TimeRules[Hour Min],TimeRules[Risk Points],,-1)</f>
        <v>0</v>
      </c>
      <c r="M1811">
        <f>_xlfn.XLOOKUP(FraudData[[#This Row],[foreign_transaction]],ForeignRules[Foreign Transaction],ForeignRules[Risk Points],0)</f>
        <v>0</v>
      </c>
      <c r="N1811">
        <f>_xlfn.XLOOKUP(FraudData[[#This Row],[location_mismatch]],Table10[Location Mismatch],Table10[Risk Points],0)</f>
        <v>0</v>
      </c>
      <c r="O1811">
        <f>_xlfn.XLOOKUP(FraudData[[#This Row],[device_trust_score]],DeviceRules[Device Min],DeviceRules[Risk Points],,-1)</f>
        <v>1</v>
      </c>
      <c r="P1811">
        <f>_xlfn.XLOOKUP(FraudData[[#This Row],[velocity_last_24h]],VelocityRules[Velocity Min],VelocityRules[Risk Points],,-1)</f>
        <v>0</v>
      </c>
      <c r="Q1811">
        <f>_xlfn.XLOOKUP(FraudData[[#This Row],[merchant_category]],MerchantRules[Merchant Category],MerchantRules[Risk Points],0)</f>
        <v>0</v>
      </c>
      <c r="R1811">
        <f>SUM(FraudData[[#This Row],[Amount Risk]:[Merchant Risk]])</f>
        <v>1</v>
      </c>
      <c r="S1811" t="str" cm="1">
        <f t="array" ref="S1811">_xlfn.IFS(FraudData[[#This Row],[Fraud Risk Score]]&gt;=8,"High Risk",FraudData[[#This Row],[Fraud Risk Score]]&gt;=6,"Medium Risk",TRUE,"Low Risk")</f>
        <v>Low Risk</v>
      </c>
    </row>
    <row r="1812" spans="1:19">
      <c r="A1812">
        <v>1811</v>
      </c>
      <c r="B1812">
        <v>194.35</v>
      </c>
      <c r="C1812">
        <v>8</v>
      </c>
      <c r="D1812" t="s">
        <v>46</v>
      </c>
      <c r="E1812">
        <v>0</v>
      </c>
      <c r="F1812">
        <v>0</v>
      </c>
      <c r="G1812">
        <v>42</v>
      </c>
      <c r="H1812">
        <v>2</v>
      </c>
      <c r="I1812">
        <v>57</v>
      </c>
      <c r="J1812">
        <v>0</v>
      </c>
      <c r="K1812">
        <f>_xlfn.XLOOKUP(FraudData[[#This Row],[amount]],AmountRules[Amount Min],AmountRules[Risk Points],,-1)</f>
        <v>0</v>
      </c>
      <c r="L1812">
        <f>_xlfn.XLOOKUP(FraudData[[#This Row],[transaction_hour]],TimeRules[Hour Min],TimeRules[Risk Points],,-1)</f>
        <v>0</v>
      </c>
      <c r="M1812">
        <f>_xlfn.XLOOKUP(FraudData[[#This Row],[foreign_transaction]],ForeignRules[Foreign Transaction],ForeignRules[Risk Points],0)</f>
        <v>0</v>
      </c>
      <c r="N1812">
        <f>_xlfn.XLOOKUP(FraudData[[#This Row],[location_mismatch]],Table10[Location Mismatch],Table10[Risk Points],0)</f>
        <v>0</v>
      </c>
      <c r="O1812">
        <f>_xlfn.XLOOKUP(FraudData[[#This Row],[device_trust_score]],DeviceRules[Device Min],DeviceRules[Risk Points],,-1)</f>
        <v>2</v>
      </c>
      <c r="P1812">
        <f>_xlfn.XLOOKUP(FraudData[[#This Row],[velocity_last_24h]],VelocityRules[Velocity Min],VelocityRules[Risk Points],,-1)</f>
        <v>0</v>
      </c>
      <c r="Q1812">
        <f>_xlfn.XLOOKUP(FraudData[[#This Row],[merchant_category]],MerchantRules[Merchant Category],MerchantRules[Risk Points],0)</f>
        <v>0</v>
      </c>
      <c r="R1812">
        <f>SUM(FraudData[[#This Row],[Amount Risk]:[Merchant Risk]])</f>
        <v>2</v>
      </c>
      <c r="S1812" t="str" cm="1">
        <f t="array" ref="S1812">_xlfn.IFS(FraudData[[#This Row],[Fraud Risk Score]]&gt;=8,"High Risk",FraudData[[#This Row],[Fraud Risk Score]]&gt;=6,"Medium Risk",TRUE,"Low Risk")</f>
        <v>Low Risk</v>
      </c>
    </row>
    <row r="1813" spans="1:19">
      <c r="A1813">
        <v>1812</v>
      </c>
      <c r="B1813">
        <v>260.19</v>
      </c>
      <c r="C1813">
        <v>11</v>
      </c>
      <c r="D1813" t="s">
        <v>46</v>
      </c>
      <c r="E1813">
        <v>0</v>
      </c>
      <c r="F1813">
        <v>0</v>
      </c>
      <c r="G1813">
        <v>36</v>
      </c>
      <c r="H1813">
        <v>4</v>
      </c>
      <c r="I1813">
        <v>31</v>
      </c>
      <c r="J1813">
        <v>0</v>
      </c>
      <c r="K1813">
        <f>_xlfn.XLOOKUP(FraudData[[#This Row],[amount]],AmountRules[Amount Min],AmountRules[Risk Points],,-1)</f>
        <v>0</v>
      </c>
      <c r="L1813">
        <f>_xlfn.XLOOKUP(FraudData[[#This Row],[transaction_hour]],TimeRules[Hour Min],TimeRules[Risk Points],,-1)</f>
        <v>0</v>
      </c>
      <c r="M1813">
        <f>_xlfn.XLOOKUP(FraudData[[#This Row],[foreign_transaction]],ForeignRules[Foreign Transaction],ForeignRules[Risk Points],0)</f>
        <v>0</v>
      </c>
      <c r="N1813">
        <f>_xlfn.XLOOKUP(FraudData[[#This Row],[location_mismatch]],Table10[Location Mismatch],Table10[Risk Points],0)</f>
        <v>0</v>
      </c>
      <c r="O1813">
        <f>_xlfn.XLOOKUP(FraudData[[#This Row],[device_trust_score]],DeviceRules[Device Min],DeviceRules[Risk Points],,-1)</f>
        <v>2</v>
      </c>
      <c r="P1813">
        <f>_xlfn.XLOOKUP(FraudData[[#This Row],[velocity_last_24h]],VelocityRules[Velocity Min],VelocityRules[Risk Points],,-1)</f>
        <v>0</v>
      </c>
      <c r="Q1813">
        <f>_xlfn.XLOOKUP(FraudData[[#This Row],[merchant_category]],MerchantRules[Merchant Category],MerchantRules[Risk Points],0)</f>
        <v>0</v>
      </c>
      <c r="R1813">
        <f>SUM(FraudData[[#This Row],[Amount Risk]:[Merchant Risk]])</f>
        <v>2</v>
      </c>
      <c r="S1813" t="str" cm="1">
        <f t="array" ref="S1813">_xlfn.IFS(FraudData[[#This Row],[Fraud Risk Score]]&gt;=8,"High Risk",FraudData[[#This Row],[Fraud Risk Score]]&gt;=6,"Medium Risk",TRUE,"Low Risk")</f>
        <v>Low Risk</v>
      </c>
    </row>
    <row r="1814" spans="1:19">
      <c r="A1814">
        <v>1813</v>
      </c>
      <c r="B1814">
        <v>55.43</v>
      </c>
      <c r="C1814">
        <v>15</v>
      </c>
      <c r="D1814" t="s">
        <v>48</v>
      </c>
      <c r="E1814">
        <v>0</v>
      </c>
      <c r="F1814">
        <v>0</v>
      </c>
      <c r="G1814">
        <v>65</v>
      </c>
      <c r="H1814">
        <v>1</v>
      </c>
      <c r="I1814">
        <v>22</v>
      </c>
      <c r="J1814">
        <v>0</v>
      </c>
      <c r="K1814">
        <f>_xlfn.XLOOKUP(FraudData[[#This Row],[amount]],AmountRules[Amount Min],AmountRules[Risk Points],,-1)</f>
        <v>0</v>
      </c>
      <c r="L1814">
        <f>_xlfn.XLOOKUP(FraudData[[#This Row],[transaction_hour]],TimeRules[Hour Min],TimeRules[Risk Points],,-1)</f>
        <v>0</v>
      </c>
      <c r="M1814">
        <f>_xlfn.XLOOKUP(FraudData[[#This Row],[foreign_transaction]],ForeignRules[Foreign Transaction],ForeignRules[Risk Points],0)</f>
        <v>0</v>
      </c>
      <c r="N1814">
        <f>_xlfn.XLOOKUP(FraudData[[#This Row],[location_mismatch]],Table10[Location Mismatch],Table10[Risk Points],0)</f>
        <v>0</v>
      </c>
      <c r="O1814">
        <f>_xlfn.XLOOKUP(FraudData[[#This Row],[device_trust_score]],DeviceRules[Device Min],DeviceRules[Risk Points],,-1)</f>
        <v>1</v>
      </c>
      <c r="P1814">
        <f>_xlfn.XLOOKUP(FraudData[[#This Row],[velocity_last_24h]],VelocityRules[Velocity Min],VelocityRules[Risk Points],,-1)</f>
        <v>0</v>
      </c>
      <c r="Q1814">
        <f>_xlfn.XLOOKUP(FraudData[[#This Row],[merchant_category]],MerchantRules[Merchant Category],MerchantRules[Risk Points],0)</f>
        <v>0</v>
      </c>
      <c r="R1814">
        <f>SUM(FraudData[[#This Row],[Amount Risk]:[Merchant Risk]])</f>
        <v>1</v>
      </c>
      <c r="S1814" t="str" cm="1">
        <f t="array" ref="S1814">_xlfn.IFS(FraudData[[#This Row],[Fraud Risk Score]]&gt;=8,"High Risk",FraudData[[#This Row],[Fraud Risk Score]]&gt;=6,"Medium Risk",TRUE,"Low Risk")</f>
        <v>Low Risk</v>
      </c>
    </row>
    <row r="1815" spans="1:19">
      <c r="A1815">
        <v>1814</v>
      </c>
      <c r="B1815">
        <v>3.81</v>
      </c>
      <c r="C1815">
        <v>3</v>
      </c>
      <c r="D1815" t="s">
        <v>48</v>
      </c>
      <c r="E1815">
        <v>0</v>
      </c>
      <c r="F1815">
        <v>0</v>
      </c>
      <c r="G1815">
        <v>40</v>
      </c>
      <c r="H1815">
        <v>1</v>
      </c>
      <c r="I1815">
        <v>35</v>
      </c>
      <c r="J1815">
        <v>0</v>
      </c>
      <c r="K1815">
        <f>_xlfn.XLOOKUP(FraudData[[#This Row],[amount]],AmountRules[Amount Min],AmountRules[Risk Points],,-1)</f>
        <v>0</v>
      </c>
      <c r="L1815">
        <f>_xlfn.XLOOKUP(FraudData[[#This Row],[transaction_hour]],TimeRules[Hour Min],TimeRules[Risk Points],,-1)</f>
        <v>3</v>
      </c>
      <c r="M1815">
        <f>_xlfn.XLOOKUP(FraudData[[#This Row],[foreign_transaction]],ForeignRules[Foreign Transaction],ForeignRules[Risk Points],0)</f>
        <v>0</v>
      </c>
      <c r="N1815">
        <f>_xlfn.XLOOKUP(FraudData[[#This Row],[location_mismatch]],Table10[Location Mismatch],Table10[Risk Points],0)</f>
        <v>0</v>
      </c>
      <c r="O1815">
        <f>_xlfn.XLOOKUP(FraudData[[#This Row],[device_trust_score]],DeviceRules[Device Min],DeviceRules[Risk Points],,-1)</f>
        <v>2</v>
      </c>
      <c r="P1815">
        <f>_xlfn.XLOOKUP(FraudData[[#This Row],[velocity_last_24h]],VelocityRules[Velocity Min],VelocityRules[Risk Points],,-1)</f>
        <v>0</v>
      </c>
      <c r="Q1815">
        <f>_xlfn.XLOOKUP(FraudData[[#This Row],[merchant_category]],MerchantRules[Merchant Category],MerchantRules[Risk Points],0)</f>
        <v>0</v>
      </c>
      <c r="R1815">
        <f>SUM(FraudData[[#This Row],[Amount Risk]:[Merchant Risk]])</f>
        <v>5</v>
      </c>
      <c r="S1815" t="str" cm="1">
        <f t="array" ref="S1815">_xlfn.IFS(FraudData[[#This Row],[Fraud Risk Score]]&gt;=8,"High Risk",FraudData[[#This Row],[Fraud Risk Score]]&gt;=6,"Medium Risk",TRUE,"Low Risk")</f>
        <v>Low Risk</v>
      </c>
    </row>
    <row r="1816" spans="1:19">
      <c r="A1816">
        <v>1815</v>
      </c>
      <c r="B1816">
        <v>15.43</v>
      </c>
      <c r="C1816">
        <v>4</v>
      </c>
      <c r="D1816" t="s">
        <v>47</v>
      </c>
      <c r="E1816">
        <v>0</v>
      </c>
      <c r="F1816">
        <v>0</v>
      </c>
      <c r="G1816">
        <v>37</v>
      </c>
      <c r="H1816">
        <v>1</v>
      </c>
      <c r="I1816">
        <v>25</v>
      </c>
      <c r="J1816">
        <v>0</v>
      </c>
      <c r="K1816">
        <f>_xlfn.XLOOKUP(FraudData[[#This Row],[amount]],AmountRules[Amount Min],AmountRules[Risk Points],,-1)</f>
        <v>0</v>
      </c>
      <c r="L1816">
        <f>_xlfn.XLOOKUP(FraudData[[#This Row],[transaction_hour]],TimeRules[Hour Min],TimeRules[Risk Points],,-1)</f>
        <v>0</v>
      </c>
      <c r="M1816">
        <f>_xlfn.XLOOKUP(FraudData[[#This Row],[foreign_transaction]],ForeignRules[Foreign Transaction],ForeignRules[Risk Points],0)</f>
        <v>0</v>
      </c>
      <c r="N1816">
        <f>_xlfn.XLOOKUP(FraudData[[#This Row],[location_mismatch]],Table10[Location Mismatch],Table10[Risk Points],0)</f>
        <v>0</v>
      </c>
      <c r="O1816">
        <f>_xlfn.XLOOKUP(FraudData[[#This Row],[device_trust_score]],DeviceRules[Device Min],DeviceRules[Risk Points],,-1)</f>
        <v>2</v>
      </c>
      <c r="P1816">
        <f>_xlfn.XLOOKUP(FraudData[[#This Row],[velocity_last_24h]],VelocityRules[Velocity Min],VelocityRules[Risk Points],,-1)</f>
        <v>0</v>
      </c>
      <c r="Q1816">
        <f>_xlfn.XLOOKUP(FraudData[[#This Row],[merchant_category]],MerchantRules[Merchant Category],MerchantRules[Risk Points],0)</f>
        <v>0</v>
      </c>
      <c r="R1816">
        <f>SUM(FraudData[[#This Row],[Amount Risk]:[Merchant Risk]])</f>
        <v>2</v>
      </c>
      <c r="S1816" t="str" cm="1">
        <f t="array" ref="S1816">_xlfn.IFS(FraudData[[#This Row],[Fraud Risk Score]]&gt;=8,"High Risk",FraudData[[#This Row],[Fraud Risk Score]]&gt;=6,"Medium Risk",TRUE,"Low Risk")</f>
        <v>Low Risk</v>
      </c>
    </row>
    <row r="1817" spans="1:19">
      <c r="A1817">
        <v>1816</v>
      </c>
      <c r="B1817">
        <v>618.78</v>
      </c>
      <c r="C1817">
        <v>7</v>
      </c>
      <c r="D1817" t="s">
        <v>46</v>
      </c>
      <c r="E1817">
        <v>0</v>
      </c>
      <c r="F1817">
        <v>0</v>
      </c>
      <c r="G1817">
        <v>42</v>
      </c>
      <c r="H1817">
        <v>0</v>
      </c>
      <c r="I1817">
        <v>48</v>
      </c>
      <c r="J1817">
        <v>0</v>
      </c>
      <c r="K1817">
        <f>_xlfn.XLOOKUP(FraudData[[#This Row],[amount]],AmountRules[Amount Min],AmountRules[Risk Points],,-1)</f>
        <v>1</v>
      </c>
      <c r="L1817">
        <f>_xlfn.XLOOKUP(FraudData[[#This Row],[transaction_hour]],TimeRules[Hour Min],TimeRules[Risk Points],,-1)</f>
        <v>0</v>
      </c>
      <c r="M1817">
        <f>_xlfn.XLOOKUP(FraudData[[#This Row],[foreign_transaction]],ForeignRules[Foreign Transaction],ForeignRules[Risk Points],0)</f>
        <v>0</v>
      </c>
      <c r="N1817">
        <f>_xlfn.XLOOKUP(FraudData[[#This Row],[location_mismatch]],Table10[Location Mismatch],Table10[Risk Points],0)</f>
        <v>0</v>
      </c>
      <c r="O1817">
        <f>_xlfn.XLOOKUP(FraudData[[#This Row],[device_trust_score]],DeviceRules[Device Min],DeviceRules[Risk Points],,-1)</f>
        <v>2</v>
      </c>
      <c r="P1817">
        <f>_xlfn.XLOOKUP(FraudData[[#This Row],[velocity_last_24h]],VelocityRules[Velocity Min],VelocityRules[Risk Points],,-1)</f>
        <v>0</v>
      </c>
      <c r="Q1817">
        <f>_xlfn.XLOOKUP(FraudData[[#This Row],[merchant_category]],MerchantRules[Merchant Category],MerchantRules[Risk Points],0)</f>
        <v>0</v>
      </c>
      <c r="R1817">
        <f>SUM(FraudData[[#This Row],[Amount Risk]:[Merchant Risk]])</f>
        <v>3</v>
      </c>
      <c r="S1817" t="str" cm="1">
        <f t="array" ref="S1817">_xlfn.IFS(FraudData[[#This Row],[Fraud Risk Score]]&gt;=8,"High Risk",FraudData[[#This Row],[Fraud Risk Score]]&gt;=6,"Medium Risk",TRUE,"Low Risk")</f>
        <v>Low Risk</v>
      </c>
    </row>
    <row r="1818" spans="1:19">
      <c r="A1818">
        <v>1817</v>
      </c>
      <c r="B1818">
        <v>63.03</v>
      </c>
      <c r="C1818">
        <v>0</v>
      </c>
      <c r="D1818" t="s">
        <v>48</v>
      </c>
      <c r="E1818">
        <v>0</v>
      </c>
      <c r="F1818">
        <v>0</v>
      </c>
      <c r="G1818">
        <v>75</v>
      </c>
      <c r="H1818">
        <v>2</v>
      </c>
      <c r="I1818">
        <v>61</v>
      </c>
      <c r="J1818">
        <v>0</v>
      </c>
      <c r="K1818">
        <f>_xlfn.XLOOKUP(FraudData[[#This Row],[amount]],AmountRules[Amount Min],AmountRules[Risk Points],,-1)</f>
        <v>0</v>
      </c>
      <c r="L1818">
        <f>_xlfn.XLOOKUP(FraudData[[#This Row],[transaction_hour]],TimeRules[Hour Min],TimeRules[Risk Points],,-1)</f>
        <v>3</v>
      </c>
      <c r="M1818">
        <f>_xlfn.XLOOKUP(FraudData[[#This Row],[foreign_transaction]],ForeignRules[Foreign Transaction],ForeignRules[Risk Points],0)</f>
        <v>0</v>
      </c>
      <c r="N1818">
        <f>_xlfn.XLOOKUP(FraudData[[#This Row],[location_mismatch]],Table10[Location Mismatch],Table10[Risk Points],0)</f>
        <v>0</v>
      </c>
      <c r="O1818">
        <f>_xlfn.XLOOKUP(FraudData[[#This Row],[device_trust_score]],DeviceRules[Device Min],DeviceRules[Risk Points],,-1)</f>
        <v>0</v>
      </c>
      <c r="P1818">
        <f>_xlfn.XLOOKUP(FraudData[[#This Row],[velocity_last_24h]],VelocityRules[Velocity Min],VelocityRules[Risk Points],,-1)</f>
        <v>0</v>
      </c>
      <c r="Q1818">
        <f>_xlfn.XLOOKUP(FraudData[[#This Row],[merchant_category]],MerchantRules[Merchant Category],MerchantRules[Risk Points],0)</f>
        <v>0</v>
      </c>
      <c r="R1818">
        <f>SUM(FraudData[[#This Row],[Amount Risk]:[Merchant Risk]])</f>
        <v>3</v>
      </c>
      <c r="S1818" t="str" cm="1">
        <f t="array" ref="S1818">_xlfn.IFS(FraudData[[#This Row],[Fraud Risk Score]]&gt;=8,"High Risk",FraudData[[#This Row],[Fraud Risk Score]]&gt;=6,"Medium Risk",TRUE,"Low Risk")</f>
        <v>Low Risk</v>
      </c>
    </row>
    <row r="1819" spans="1:19">
      <c r="A1819">
        <v>1818</v>
      </c>
      <c r="B1819">
        <v>263.93</v>
      </c>
      <c r="C1819">
        <v>5</v>
      </c>
      <c r="D1819" t="s">
        <v>50</v>
      </c>
      <c r="E1819">
        <v>0</v>
      </c>
      <c r="F1819">
        <v>0</v>
      </c>
      <c r="G1819">
        <v>57</v>
      </c>
      <c r="H1819">
        <v>3</v>
      </c>
      <c r="I1819">
        <v>35</v>
      </c>
      <c r="J1819">
        <v>0</v>
      </c>
      <c r="K1819">
        <f>_xlfn.XLOOKUP(FraudData[[#This Row],[amount]],AmountRules[Amount Min],AmountRules[Risk Points],,-1)</f>
        <v>0</v>
      </c>
      <c r="L1819">
        <f>_xlfn.XLOOKUP(FraudData[[#This Row],[transaction_hour]],TimeRules[Hour Min],TimeRules[Risk Points],,-1)</f>
        <v>0</v>
      </c>
      <c r="M1819">
        <f>_xlfn.XLOOKUP(FraudData[[#This Row],[foreign_transaction]],ForeignRules[Foreign Transaction],ForeignRules[Risk Points],0)</f>
        <v>0</v>
      </c>
      <c r="N1819">
        <f>_xlfn.XLOOKUP(FraudData[[#This Row],[location_mismatch]],Table10[Location Mismatch],Table10[Risk Points],0)</f>
        <v>0</v>
      </c>
      <c r="O1819">
        <f>_xlfn.XLOOKUP(FraudData[[#This Row],[device_trust_score]],DeviceRules[Device Min],DeviceRules[Risk Points],,-1)</f>
        <v>1</v>
      </c>
      <c r="P1819">
        <f>_xlfn.XLOOKUP(FraudData[[#This Row],[velocity_last_24h]],VelocityRules[Velocity Min],VelocityRules[Risk Points],,-1)</f>
        <v>0</v>
      </c>
      <c r="Q1819">
        <f>_xlfn.XLOOKUP(FraudData[[#This Row],[merchant_category]],MerchantRules[Merchant Category],MerchantRules[Risk Points],0)</f>
        <v>0</v>
      </c>
      <c r="R1819">
        <f>SUM(FraudData[[#This Row],[Amount Risk]:[Merchant Risk]])</f>
        <v>1</v>
      </c>
      <c r="S1819" t="str" cm="1">
        <f t="array" ref="S1819">_xlfn.IFS(FraudData[[#This Row],[Fraud Risk Score]]&gt;=8,"High Risk",FraudData[[#This Row],[Fraud Risk Score]]&gt;=6,"Medium Risk",TRUE,"Low Risk")</f>
        <v>Low Risk</v>
      </c>
    </row>
    <row r="1820" spans="1:19">
      <c r="A1820">
        <v>1819</v>
      </c>
      <c r="B1820">
        <v>176.39</v>
      </c>
      <c r="C1820">
        <v>14</v>
      </c>
      <c r="D1820" t="s">
        <v>48</v>
      </c>
      <c r="E1820">
        <v>0</v>
      </c>
      <c r="F1820">
        <v>0</v>
      </c>
      <c r="G1820">
        <v>94</v>
      </c>
      <c r="H1820">
        <v>2</v>
      </c>
      <c r="I1820">
        <v>30</v>
      </c>
      <c r="J1820">
        <v>0</v>
      </c>
      <c r="K1820">
        <f>_xlfn.XLOOKUP(FraudData[[#This Row],[amount]],AmountRules[Amount Min],AmountRules[Risk Points],,-1)</f>
        <v>0</v>
      </c>
      <c r="L1820">
        <f>_xlfn.XLOOKUP(FraudData[[#This Row],[transaction_hour]],TimeRules[Hour Min],TimeRules[Risk Points],,-1)</f>
        <v>0</v>
      </c>
      <c r="M1820">
        <f>_xlfn.XLOOKUP(FraudData[[#This Row],[foreign_transaction]],ForeignRules[Foreign Transaction],ForeignRules[Risk Points],0)</f>
        <v>0</v>
      </c>
      <c r="N1820">
        <f>_xlfn.XLOOKUP(FraudData[[#This Row],[location_mismatch]],Table10[Location Mismatch],Table10[Risk Points],0)</f>
        <v>0</v>
      </c>
      <c r="O1820">
        <f>_xlfn.XLOOKUP(FraudData[[#This Row],[device_trust_score]],DeviceRules[Device Min],DeviceRules[Risk Points],,-1)</f>
        <v>0</v>
      </c>
      <c r="P1820">
        <f>_xlfn.XLOOKUP(FraudData[[#This Row],[velocity_last_24h]],VelocityRules[Velocity Min],VelocityRules[Risk Points],,-1)</f>
        <v>0</v>
      </c>
      <c r="Q1820">
        <f>_xlfn.XLOOKUP(FraudData[[#This Row],[merchant_category]],MerchantRules[Merchant Category],MerchantRules[Risk Points],0)</f>
        <v>0</v>
      </c>
      <c r="R1820">
        <f>SUM(FraudData[[#This Row],[Amount Risk]:[Merchant Risk]])</f>
        <v>0</v>
      </c>
      <c r="S1820" t="str" cm="1">
        <f t="array" ref="S1820">_xlfn.IFS(FraudData[[#This Row],[Fraud Risk Score]]&gt;=8,"High Risk",FraudData[[#This Row],[Fraud Risk Score]]&gt;=6,"Medium Risk",TRUE,"Low Risk")</f>
        <v>Low Risk</v>
      </c>
    </row>
    <row r="1821" spans="1:19">
      <c r="A1821">
        <v>1820</v>
      </c>
      <c r="B1821">
        <v>86.61</v>
      </c>
      <c r="C1821">
        <v>3</v>
      </c>
      <c r="D1821" t="s">
        <v>48</v>
      </c>
      <c r="E1821">
        <v>0</v>
      </c>
      <c r="F1821">
        <v>0</v>
      </c>
      <c r="G1821">
        <v>91</v>
      </c>
      <c r="H1821">
        <v>0</v>
      </c>
      <c r="I1821">
        <v>54</v>
      </c>
      <c r="J1821">
        <v>0</v>
      </c>
      <c r="K1821">
        <f>_xlfn.XLOOKUP(FraudData[[#This Row],[amount]],AmountRules[Amount Min],AmountRules[Risk Points],,-1)</f>
        <v>0</v>
      </c>
      <c r="L1821">
        <f>_xlfn.XLOOKUP(FraudData[[#This Row],[transaction_hour]],TimeRules[Hour Min],TimeRules[Risk Points],,-1)</f>
        <v>3</v>
      </c>
      <c r="M1821">
        <f>_xlfn.XLOOKUP(FraudData[[#This Row],[foreign_transaction]],ForeignRules[Foreign Transaction],ForeignRules[Risk Points],0)</f>
        <v>0</v>
      </c>
      <c r="N1821">
        <f>_xlfn.XLOOKUP(FraudData[[#This Row],[location_mismatch]],Table10[Location Mismatch],Table10[Risk Points],0)</f>
        <v>0</v>
      </c>
      <c r="O1821">
        <f>_xlfn.XLOOKUP(FraudData[[#This Row],[device_trust_score]],DeviceRules[Device Min],DeviceRules[Risk Points],,-1)</f>
        <v>0</v>
      </c>
      <c r="P1821">
        <f>_xlfn.XLOOKUP(FraudData[[#This Row],[velocity_last_24h]],VelocityRules[Velocity Min],VelocityRules[Risk Points],,-1)</f>
        <v>0</v>
      </c>
      <c r="Q1821">
        <f>_xlfn.XLOOKUP(FraudData[[#This Row],[merchant_category]],MerchantRules[Merchant Category],MerchantRules[Risk Points],0)</f>
        <v>0</v>
      </c>
      <c r="R1821">
        <f>SUM(FraudData[[#This Row],[Amount Risk]:[Merchant Risk]])</f>
        <v>3</v>
      </c>
      <c r="S1821" t="str" cm="1">
        <f t="array" ref="S1821">_xlfn.IFS(FraudData[[#This Row],[Fraud Risk Score]]&gt;=8,"High Risk",FraudData[[#This Row],[Fraud Risk Score]]&gt;=6,"Medium Risk",TRUE,"Low Risk")</f>
        <v>Low Risk</v>
      </c>
    </row>
    <row r="1822" spans="1:19">
      <c r="A1822">
        <v>1821</v>
      </c>
      <c r="B1822">
        <v>41.45</v>
      </c>
      <c r="C1822">
        <v>20</v>
      </c>
      <c r="D1822" t="s">
        <v>47</v>
      </c>
      <c r="E1822">
        <v>0</v>
      </c>
      <c r="F1822">
        <v>0</v>
      </c>
      <c r="G1822">
        <v>78</v>
      </c>
      <c r="H1822">
        <v>0</v>
      </c>
      <c r="I1822">
        <v>28</v>
      </c>
      <c r="J1822">
        <v>0</v>
      </c>
      <c r="K1822">
        <f>_xlfn.XLOOKUP(FraudData[[#This Row],[amount]],AmountRules[Amount Min],AmountRules[Risk Points],,-1)</f>
        <v>0</v>
      </c>
      <c r="L1822">
        <f>_xlfn.XLOOKUP(FraudData[[#This Row],[transaction_hour]],TimeRules[Hour Min],TimeRules[Risk Points],,-1)</f>
        <v>0</v>
      </c>
      <c r="M1822">
        <f>_xlfn.XLOOKUP(FraudData[[#This Row],[foreign_transaction]],ForeignRules[Foreign Transaction],ForeignRules[Risk Points],0)</f>
        <v>0</v>
      </c>
      <c r="N1822">
        <f>_xlfn.XLOOKUP(FraudData[[#This Row],[location_mismatch]],Table10[Location Mismatch],Table10[Risk Points],0)</f>
        <v>0</v>
      </c>
      <c r="O1822">
        <f>_xlfn.XLOOKUP(FraudData[[#This Row],[device_trust_score]],DeviceRules[Device Min],DeviceRules[Risk Points],,-1)</f>
        <v>0</v>
      </c>
      <c r="P1822">
        <f>_xlfn.XLOOKUP(FraudData[[#This Row],[velocity_last_24h]],VelocityRules[Velocity Min],VelocityRules[Risk Points],,-1)</f>
        <v>0</v>
      </c>
      <c r="Q1822">
        <f>_xlfn.XLOOKUP(FraudData[[#This Row],[merchant_category]],MerchantRules[Merchant Category],MerchantRules[Risk Points],0)</f>
        <v>0</v>
      </c>
      <c r="R1822">
        <f>SUM(FraudData[[#This Row],[Amount Risk]:[Merchant Risk]])</f>
        <v>0</v>
      </c>
      <c r="S1822" t="str" cm="1">
        <f t="array" ref="S1822">_xlfn.IFS(FraudData[[#This Row],[Fraud Risk Score]]&gt;=8,"High Risk",FraudData[[#This Row],[Fraud Risk Score]]&gt;=6,"Medium Risk",TRUE,"Low Risk")</f>
        <v>Low Risk</v>
      </c>
    </row>
    <row r="1823" spans="1:19">
      <c r="A1823">
        <v>1822</v>
      </c>
      <c r="B1823">
        <v>23.29</v>
      </c>
      <c r="C1823">
        <v>10</v>
      </c>
      <c r="D1823" t="s">
        <v>48</v>
      </c>
      <c r="E1823">
        <v>0</v>
      </c>
      <c r="F1823">
        <v>0</v>
      </c>
      <c r="G1823">
        <v>30</v>
      </c>
      <c r="H1823">
        <v>1</v>
      </c>
      <c r="I1823">
        <v>20</v>
      </c>
      <c r="J1823">
        <v>0</v>
      </c>
      <c r="K1823">
        <f>_xlfn.XLOOKUP(FraudData[[#This Row],[amount]],AmountRules[Amount Min],AmountRules[Risk Points],,-1)</f>
        <v>0</v>
      </c>
      <c r="L1823">
        <f>_xlfn.XLOOKUP(FraudData[[#This Row],[transaction_hour]],TimeRules[Hour Min],TimeRules[Risk Points],,-1)</f>
        <v>0</v>
      </c>
      <c r="M1823">
        <f>_xlfn.XLOOKUP(FraudData[[#This Row],[foreign_transaction]],ForeignRules[Foreign Transaction],ForeignRules[Risk Points],0)</f>
        <v>0</v>
      </c>
      <c r="N1823">
        <f>_xlfn.XLOOKUP(FraudData[[#This Row],[location_mismatch]],Table10[Location Mismatch],Table10[Risk Points],0)</f>
        <v>0</v>
      </c>
      <c r="O1823">
        <f>_xlfn.XLOOKUP(FraudData[[#This Row],[device_trust_score]],DeviceRules[Device Min],DeviceRules[Risk Points],,-1)</f>
        <v>2</v>
      </c>
      <c r="P1823">
        <f>_xlfn.XLOOKUP(FraudData[[#This Row],[velocity_last_24h]],VelocityRules[Velocity Min],VelocityRules[Risk Points],,-1)</f>
        <v>0</v>
      </c>
      <c r="Q1823">
        <f>_xlfn.XLOOKUP(FraudData[[#This Row],[merchant_category]],MerchantRules[Merchant Category],MerchantRules[Risk Points],0)</f>
        <v>0</v>
      </c>
      <c r="R1823">
        <f>SUM(FraudData[[#This Row],[Amount Risk]:[Merchant Risk]])</f>
        <v>2</v>
      </c>
      <c r="S1823" t="str" cm="1">
        <f t="array" ref="S1823">_xlfn.IFS(FraudData[[#This Row],[Fraud Risk Score]]&gt;=8,"High Risk",FraudData[[#This Row],[Fraud Risk Score]]&gt;=6,"Medium Risk",TRUE,"Low Risk")</f>
        <v>Low Risk</v>
      </c>
    </row>
    <row r="1824" spans="1:19">
      <c r="A1824">
        <v>1823</v>
      </c>
      <c r="B1824">
        <v>171.82</v>
      </c>
      <c r="C1824">
        <v>4</v>
      </c>
      <c r="D1824" t="s">
        <v>50</v>
      </c>
      <c r="E1824">
        <v>0</v>
      </c>
      <c r="F1824">
        <v>0</v>
      </c>
      <c r="G1824">
        <v>60</v>
      </c>
      <c r="H1824">
        <v>3</v>
      </c>
      <c r="I1824">
        <v>33</v>
      </c>
      <c r="J1824">
        <v>0</v>
      </c>
      <c r="K1824">
        <f>_xlfn.XLOOKUP(FraudData[[#This Row],[amount]],AmountRules[Amount Min],AmountRules[Risk Points],,-1)</f>
        <v>0</v>
      </c>
      <c r="L1824">
        <f>_xlfn.XLOOKUP(FraudData[[#This Row],[transaction_hour]],TimeRules[Hour Min],TimeRules[Risk Points],,-1)</f>
        <v>0</v>
      </c>
      <c r="M1824">
        <f>_xlfn.XLOOKUP(FraudData[[#This Row],[foreign_transaction]],ForeignRules[Foreign Transaction],ForeignRules[Risk Points],0)</f>
        <v>0</v>
      </c>
      <c r="N1824">
        <f>_xlfn.XLOOKUP(FraudData[[#This Row],[location_mismatch]],Table10[Location Mismatch],Table10[Risk Points],0)</f>
        <v>0</v>
      </c>
      <c r="O1824">
        <f>_xlfn.XLOOKUP(FraudData[[#This Row],[device_trust_score]],DeviceRules[Device Min],DeviceRules[Risk Points],,-1)</f>
        <v>1</v>
      </c>
      <c r="P1824">
        <f>_xlfn.XLOOKUP(FraudData[[#This Row],[velocity_last_24h]],VelocityRules[Velocity Min],VelocityRules[Risk Points],,-1)</f>
        <v>0</v>
      </c>
      <c r="Q1824">
        <f>_xlfn.XLOOKUP(FraudData[[#This Row],[merchant_category]],MerchantRules[Merchant Category],MerchantRules[Risk Points],0)</f>
        <v>0</v>
      </c>
      <c r="R1824">
        <f>SUM(FraudData[[#This Row],[Amount Risk]:[Merchant Risk]])</f>
        <v>1</v>
      </c>
      <c r="S1824" t="str" cm="1">
        <f t="array" ref="S1824">_xlfn.IFS(FraudData[[#This Row],[Fraud Risk Score]]&gt;=8,"High Risk",FraudData[[#This Row],[Fraud Risk Score]]&gt;=6,"Medium Risk",TRUE,"Low Risk")</f>
        <v>Low Risk</v>
      </c>
    </row>
    <row r="1825" spans="1:19">
      <c r="A1825">
        <v>1824</v>
      </c>
      <c r="B1825">
        <v>268.20999999999998</v>
      </c>
      <c r="C1825">
        <v>17</v>
      </c>
      <c r="D1825" t="s">
        <v>46</v>
      </c>
      <c r="E1825">
        <v>0</v>
      </c>
      <c r="F1825">
        <v>0</v>
      </c>
      <c r="G1825">
        <v>79</v>
      </c>
      <c r="H1825">
        <v>0</v>
      </c>
      <c r="I1825">
        <v>25</v>
      </c>
      <c r="J1825">
        <v>0</v>
      </c>
      <c r="K1825">
        <f>_xlfn.XLOOKUP(FraudData[[#This Row],[amount]],AmountRules[Amount Min],AmountRules[Risk Points],,-1)</f>
        <v>0</v>
      </c>
      <c r="L1825">
        <f>_xlfn.XLOOKUP(FraudData[[#This Row],[transaction_hour]],TimeRules[Hour Min],TimeRules[Risk Points],,-1)</f>
        <v>0</v>
      </c>
      <c r="M1825">
        <f>_xlfn.XLOOKUP(FraudData[[#This Row],[foreign_transaction]],ForeignRules[Foreign Transaction],ForeignRules[Risk Points],0)</f>
        <v>0</v>
      </c>
      <c r="N1825">
        <f>_xlfn.XLOOKUP(FraudData[[#This Row],[location_mismatch]],Table10[Location Mismatch],Table10[Risk Points],0)</f>
        <v>0</v>
      </c>
      <c r="O1825">
        <f>_xlfn.XLOOKUP(FraudData[[#This Row],[device_trust_score]],DeviceRules[Device Min],DeviceRules[Risk Points],,-1)</f>
        <v>0</v>
      </c>
      <c r="P1825">
        <f>_xlfn.XLOOKUP(FraudData[[#This Row],[velocity_last_24h]],VelocityRules[Velocity Min],VelocityRules[Risk Points],,-1)</f>
        <v>0</v>
      </c>
      <c r="Q1825">
        <f>_xlfn.XLOOKUP(FraudData[[#This Row],[merchant_category]],MerchantRules[Merchant Category],MerchantRules[Risk Points],0)</f>
        <v>0</v>
      </c>
      <c r="R1825">
        <f>SUM(FraudData[[#This Row],[Amount Risk]:[Merchant Risk]])</f>
        <v>0</v>
      </c>
      <c r="S1825" t="str" cm="1">
        <f t="array" ref="S1825">_xlfn.IFS(FraudData[[#This Row],[Fraud Risk Score]]&gt;=8,"High Risk",FraudData[[#This Row],[Fraud Risk Score]]&gt;=6,"Medium Risk",TRUE,"Low Risk")</f>
        <v>Low Risk</v>
      </c>
    </row>
    <row r="1826" spans="1:19">
      <c r="A1826">
        <v>1825</v>
      </c>
      <c r="B1826">
        <v>185.86</v>
      </c>
      <c r="C1826">
        <v>23</v>
      </c>
      <c r="D1826" t="s">
        <v>49</v>
      </c>
      <c r="E1826">
        <v>0</v>
      </c>
      <c r="F1826">
        <v>0</v>
      </c>
      <c r="G1826">
        <v>74</v>
      </c>
      <c r="H1826">
        <v>4</v>
      </c>
      <c r="I1826">
        <v>34</v>
      </c>
      <c r="J1826">
        <v>0</v>
      </c>
      <c r="K1826">
        <f>_xlfn.XLOOKUP(FraudData[[#This Row],[amount]],AmountRules[Amount Min],AmountRules[Risk Points],,-1)</f>
        <v>0</v>
      </c>
      <c r="L1826">
        <f>_xlfn.XLOOKUP(FraudData[[#This Row],[transaction_hour]],TimeRules[Hour Min],TimeRules[Risk Points],,-1)</f>
        <v>1</v>
      </c>
      <c r="M1826">
        <f>_xlfn.XLOOKUP(FraudData[[#This Row],[foreign_transaction]],ForeignRules[Foreign Transaction],ForeignRules[Risk Points],0)</f>
        <v>0</v>
      </c>
      <c r="N1826">
        <f>_xlfn.XLOOKUP(FraudData[[#This Row],[location_mismatch]],Table10[Location Mismatch],Table10[Risk Points],0)</f>
        <v>0</v>
      </c>
      <c r="O1826">
        <f>_xlfn.XLOOKUP(FraudData[[#This Row],[device_trust_score]],DeviceRules[Device Min],DeviceRules[Risk Points],,-1)</f>
        <v>0</v>
      </c>
      <c r="P1826">
        <f>_xlfn.XLOOKUP(FraudData[[#This Row],[velocity_last_24h]],VelocityRules[Velocity Min],VelocityRules[Risk Points],,-1)</f>
        <v>0</v>
      </c>
      <c r="Q1826">
        <f>_xlfn.XLOOKUP(FraudData[[#This Row],[merchant_category]],MerchantRules[Merchant Category],MerchantRules[Risk Points],0)</f>
        <v>1</v>
      </c>
      <c r="R1826">
        <f>SUM(FraudData[[#This Row],[Amount Risk]:[Merchant Risk]])</f>
        <v>2</v>
      </c>
      <c r="S1826" t="str" cm="1">
        <f t="array" ref="S1826">_xlfn.IFS(FraudData[[#This Row],[Fraud Risk Score]]&gt;=8,"High Risk",FraudData[[#This Row],[Fraud Risk Score]]&gt;=6,"Medium Risk",TRUE,"Low Risk")</f>
        <v>Low Risk</v>
      </c>
    </row>
    <row r="1827" spans="1:19">
      <c r="A1827">
        <v>1826</v>
      </c>
      <c r="B1827">
        <v>136.02000000000001</v>
      </c>
      <c r="C1827">
        <v>14</v>
      </c>
      <c r="D1827" t="s">
        <v>47</v>
      </c>
      <c r="E1827">
        <v>0</v>
      </c>
      <c r="F1827">
        <v>0</v>
      </c>
      <c r="G1827">
        <v>95</v>
      </c>
      <c r="H1827">
        <v>3</v>
      </c>
      <c r="I1827">
        <v>55</v>
      </c>
      <c r="J1827">
        <v>0</v>
      </c>
      <c r="K1827">
        <f>_xlfn.XLOOKUP(FraudData[[#This Row],[amount]],AmountRules[Amount Min],AmountRules[Risk Points],,-1)</f>
        <v>0</v>
      </c>
      <c r="L1827">
        <f>_xlfn.XLOOKUP(FraudData[[#This Row],[transaction_hour]],TimeRules[Hour Min],TimeRules[Risk Points],,-1)</f>
        <v>0</v>
      </c>
      <c r="M1827">
        <f>_xlfn.XLOOKUP(FraudData[[#This Row],[foreign_transaction]],ForeignRules[Foreign Transaction],ForeignRules[Risk Points],0)</f>
        <v>0</v>
      </c>
      <c r="N1827">
        <f>_xlfn.XLOOKUP(FraudData[[#This Row],[location_mismatch]],Table10[Location Mismatch],Table10[Risk Points],0)</f>
        <v>0</v>
      </c>
      <c r="O1827">
        <f>_xlfn.XLOOKUP(FraudData[[#This Row],[device_trust_score]],DeviceRules[Device Min],DeviceRules[Risk Points],,-1)</f>
        <v>0</v>
      </c>
      <c r="P1827">
        <f>_xlfn.XLOOKUP(FraudData[[#This Row],[velocity_last_24h]],VelocityRules[Velocity Min],VelocityRules[Risk Points],,-1)</f>
        <v>0</v>
      </c>
      <c r="Q1827">
        <f>_xlfn.XLOOKUP(FraudData[[#This Row],[merchant_category]],MerchantRules[Merchant Category],MerchantRules[Risk Points],0)</f>
        <v>0</v>
      </c>
      <c r="R1827">
        <f>SUM(FraudData[[#This Row],[Amount Risk]:[Merchant Risk]])</f>
        <v>0</v>
      </c>
      <c r="S1827" t="str" cm="1">
        <f t="array" ref="S1827">_xlfn.IFS(FraudData[[#This Row],[Fraud Risk Score]]&gt;=8,"High Risk",FraudData[[#This Row],[Fraud Risk Score]]&gt;=6,"Medium Risk",TRUE,"Low Risk")</f>
        <v>Low Risk</v>
      </c>
    </row>
    <row r="1828" spans="1:19">
      <c r="A1828">
        <v>1827</v>
      </c>
      <c r="B1828">
        <v>7.71</v>
      </c>
      <c r="C1828">
        <v>17</v>
      </c>
      <c r="D1828" t="s">
        <v>50</v>
      </c>
      <c r="E1828">
        <v>0</v>
      </c>
      <c r="F1828">
        <v>0</v>
      </c>
      <c r="G1828">
        <v>90</v>
      </c>
      <c r="H1828">
        <v>0</v>
      </c>
      <c r="I1828">
        <v>30</v>
      </c>
      <c r="J1828">
        <v>0</v>
      </c>
      <c r="K1828">
        <f>_xlfn.XLOOKUP(FraudData[[#This Row],[amount]],AmountRules[Amount Min],AmountRules[Risk Points],,-1)</f>
        <v>0</v>
      </c>
      <c r="L1828">
        <f>_xlfn.XLOOKUP(FraudData[[#This Row],[transaction_hour]],TimeRules[Hour Min],TimeRules[Risk Points],,-1)</f>
        <v>0</v>
      </c>
      <c r="M1828">
        <f>_xlfn.XLOOKUP(FraudData[[#This Row],[foreign_transaction]],ForeignRules[Foreign Transaction],ForeignRules[Risk Points],0)</f>
        <v>0</v>
      </c>
      <c r="N1828">
        <f>_xlfn.XLOOKUP(FraudData[[#This Row],[location_mismatch]],Table10[Location Mismatch],Table10[Risk Points],0)</f>
        <v>0</v>
      </c>
      <c r="O1828">
        <f>_xlfn.XLOOKUP(FraudData[[#This Row],[device_trust_score]],DeviceRules[Device Min],DeviceRules[Risk Points],,-1)</f>
        <v>0</v>
      </c>
      <c r="P1828">
        <f>_xlfn.XLOOKUP(FraudData[[#This Row],[velocity_last_24h]],VelocityRules[Velocity Min],VelocityRules[Risk Points],,-1)</f>
        <v>0</v>
      </c>
      <c r="Q1828">
        <f>_xlfn.XLOOKUP(FraudData[[#This Row],[merchant_category]],MerchantRules[Merchant Category],MerchantRules[Risk Points],0)</f>
        <v>0</v>
      </c>
      <c r="R1828">
        <f>SUM(FraudData[[#This Row],[Amount Risk]:[Merchant Risk]])</f>
        <v>0</v>
      </c>
      <c r="S1828" t="str" cm="1">
        <f t="array" ref="S1828">_xlfn.IFS(FraudData[[#This Row],[Fraud Risk Score]]&gt;=8,"High Risk",FraudData[[#This Row],[Fraud Risk Score]]&gt;=6,"Medium Risk",TRUE,"Low Risk")</f>
        <v>Low Risk</v>
      </c>
    </row>
    <row r="1829" spans="1:19">
      <c r="A1829">
        <v>1828</v>
      </c>
      <c r="B1829">
        <v>622.33000000000004</v>
      </c>
      <c r="C1829">
        <v>19</v>
      </c>
      <c r="D1829" t="s">
        <v>47</v>
      </c>
      <c r="E1829">
        <v>0</v>
      </c>
      <c r="F1829">
        <v>0</v>
      </c>
      <c r="G1829">
        <v>39</v>
      </c>
      <c r="H1829">
        <v>1</v>
      </c>
      <c r="I1829">
        <v>66</v>
      </c>
      <c r="J1829">
        <v>0</v>
      </c>
      <c r="K1829">
        <f>_xlfn.XLOOKUP(FraudData[[#This Row],[amount]],AmountRules[Amount Min],AmountRules[Risk Points],,-1)</f>
        <v>1</v>
      </c>
      <c r="L1829">
        <f>_xlfn.XLOOKUP(FraudData[[#This Row],[transaction_hour]],TimeRules[Hour Min],TimeRules[Risk Points],,-1)</f>
        <v>0</v>
      </c>
      <c r="M1829">
        <f>_xlfn.XLOOKUP(FraudData[[#This Row],[foreign_transaction]],ForeignRules[Foreign Transaction],ForeignRules[Risk Points],0)</f>
        <v>0</v>
      </c>
      <c r="N1829">
        <f>_xlfn.XLOOKUP(FraudData[[#This Row],[location_mismatch]],Table10[Location Mismatch],Table10[Risk Points],0)</f>
        <v>0</v>
      </c>
      <c r="O1829">
        <f>_xlfn.XLOOKUP(FraudData[[#This Row],[device_trust_score]],DeviceRules[Device Min],DeviceRules[Risk Points],,-1)</f>
        <v>2</v>
      </c>
      <c r="P1829">
        <f>_xlfn.XLOOKUP(FraudData[[#This Row],[velocity_last_24h]],VelocityRules[Velocity Min],VelocityRules[Risk Points],,-1)</f>
        <v>0</v>
      </c>
      <c r="Q1829">
        <f>_xlfn.XLOOKUP(FraudData[[#This Row],[merchant_category]],MerchantRules[Merchant Category],MerchantRules[Risk Points],0)</f>
        <v>0</v>
      </c>
      <c r="R1829">
        <f>SUM(FraudData[[#This Row],[Amount Risk]:[Merchant Risk]])</f>
        <v>3</v>
      </c>
      <c r="S1829" t="str" cm="1">
        <f t="array" ref="S1829">_xlfn.IFS(FraudData[[#This Row],[Fraud Risk Score]]&gt;=8,"High Risk",FraudData[[#This Row],[Fraud Risk Score]]&gt;=6,"Medium Risk",TRUE,"Low Risk")</f>
        <v>Low Risk</v>
      </c>
    </row>
    <row r="1830" spans="1:19">
      <c r="A1830">
        <v>1829</v>
      </c>
      <c r="B1830">
        <v>288.55</v>
      </c>
      <c r="C1830">
        <v>12</v>
      </c>
      <c r="D1830" t="s">
        <v>46</v>
      </c>
      <c r="E1830">
        <v>0</v>
      </c>
      <c r="F1830">
        <v>1</v>
      </c>
      <c r="G1830">
        <v>46</v>
      </c>
      <c r="H1830">
        <v>2</v>
      </c>
      <c r="I1830">
        <v>52</v>
      </c>
      <c r="J1830">
        <v>0</v>
      </c>
      <c r="K1830">
        <f>_xlfn.XLOOKUP(FraudData[[#This Row],[amount]],AmountRules[Amount Min],AmountRules[Risk Points],,-1)</f>
        <v>0</v>
      </c>
      <c r="L1830">
        <f>_xlfn.XLOOKUP(FraudData[[#This Row],[transaction_hour]],TimeRules[Hour Min],TimeRules[Risk Points],,-1)</f>
        <v>0</v>
      </c>
      <c r="M1830">
        <f>_xlfn.XLOOKUP(FraudData[[#This Row],[foreign_transaction]],ForeignRules[Foreign Transaction],ForeignRules[Risk Points],0)</f>
        <v>0</v>
      </c>
      <c r="N1830">
        <f>_xlfn.XLOOKUP(FraudData[[#This Row],[location_mismatch]],Table10[Location Mismatch],Table10[Risk Points],0)</f>
        <v>3</v>
      </c>
      <c r="O1830">
        <f>_xlfn.XLOOKUP(FraudData[[#This Row],[device_trust_score]],DeviceRules[Device Min],DeviceRules[Risk Points],,-1)</f>
        <v>2</v>
      </c>
      <c r="P1830">
        <f>_xlfn.XLOOKUP(FraudData[[#This Row],[velocity_last_24h]],VelocityRules[Velocity Min],VelocityRules[Risk Points],,-1)</f>
        <v>0</v>
      </c>
      <c r="Q1830">
        <f>_xlfn.XLOOKUP(FraudData[[#This Row],[merchant_category]],MerchantRules[Merchant Category],MerchantRules[Risk Points],0)</f>
        <v>0</v>
      </c>
      <c r="R1830">
        <f>SUM(FraudData[[#This Row],[Amount Risk]:[Merchant Risk]])</f>
        <v>5</v>
      </c>
      <c r="S1830" t="str" cm="1">
        <f t="array" ref="S1830">_xlfn.IFS(FraudData[[#This Row],[Fraud Risk Score]]&gt;=8,"High Risk",FraudData[[#This Row],[Fraud Risk Score]]&gt;=6,"Medium Risk",TRUE,"Low Risk")</f>
        <v>Low Risk</v>
      </c>
    </row>
    <row r="1831" spans="1:19">
      <c r="A1831">
        <v>1830</v>
      </c>
      <c r="B1831">
        <v>62.37</v>
      </c>
      <c r="C1831">
        <v>4</v>
      </c>
      <c r="D1831" t="s">
        <v>48</v>
      </c>
      <c r="E1831">
        <v>0</v>
      </c>
      <c r="F1831">
        <v>0</v>
      </c>
      <c r="G1831">
        <v>73</v>
      </c>
      <c r="H1831">
        <v>2</v>
      </c>
      <c r="I1831">
        <v>62</v>
      </c>
      <c r="J1831">
        <v>0</v>
      </c>
      <c r="K1831">
        <f>_xlfn.XLOOKUP(FraudData[[#This Row],[amount]],AmountRules[Amount Min],AmountRules[Risk Points],,-1)</f>
        <v>0</v>
      </c>
      <c r="L1831">
        <f>_xlfn.XLOOKUP(FraudData[[#This Row],[transaction_hour]],TimeRules[Hour Min],TimeRules[Risk Points],,-1)</f>
        <v>0</v>
      </c>
      <c r="M1831">
        <f>_xlfn.XLOOKUP(FraudData[[#This Row],[foreign_transaction]],ForeignRules[Foreign Transaction],ForeignRules[Risk Points],0)</f>
        <v>0</v>
      </c>
      <c r="N1831">
        <f>_xlfn.XLOOKUP(FraudData[[#This Row],[location_mismatch]],Table10[Location Mismatch],Table10[Risk Points],0)</f>
        <v>0</v>
      </c>
      <c r="O1831">
        <f>_xlfn.XLOOKUP(FraudData[[#This Row],[device_trust_score]],DeviceRules[Device Min],DeviceRules[Risk Points],,-1)</f>
        <v>0</v>
      </c>
      <c r="P1831">
        <f>_xlfn.XLOOKUP(FraudData[[#This Row],[velocity_last_24h]],VelocityRules[Velocity Min],VelocityRules[Risk Points],,-1)</f>
        <v>0</v>
      </c>
      <c r="Q1831">
        <f>_xlfn.XLOOKUP(FraudData[[#This Row],[merchant_category]],MerchantRules[Merchant Category],MerchantRules[Risk Points],0)</f>
        <v>0</v>
      </c>
      <c r="R1831">
        <f>SUM(FraudData[[#This Row],[Amount Risk]:[Merchant Risk]])</f>
        <v>0</v>
      </c>
      <c r="S1831" t="str" cm="1">
        <f t="array" ref="S1831">_xlfn.IFS(FraudData[[#This Row],[Fraud Risk Score]]&gt;=8,"High Risk",FraudData[[#This Row],[Fraud Risk Score]]&gt;=6,"Medium Risk",TRUE,"Low Risk")</f>
        <v>Low Risk</v>
      </c>
    </row>
    <row r="1832" spans="1:19">
      <c r="A1832">
        <v>1831</v>
      </c>
      <c r="B1832">
        <v>703.9</v>
      </c>
      <c r="C1832">
        <v>0</v>
      </c>
      <c r="D1832" t="s">
        <v>48</v>
      </c>
      <c r="E1832">
        <v>0</v>
      </c>
      <c r="F1832">
        <v>0</v>
      </c>
      <c r="G1832">
        <v>62</v>
      </c>
      <c r="H1832">
        <v>3</v>
      </c>
      <c r="I1832">
        <v>57</v>
      </c>
      <c r="J1832">
        <v>0</v>
      </c>
      <c r="K1832">
        <f>_xlfn.XLOOKUP(FraudData[[#This Row],[amount]],AmountRules[Amount Min],AmountRules[Risk Points],,-1)</f>
        <v>1</v>
      </c>
      <c r="L1832">
        <f>_xlfn.XLOOKUP(FraudData[[#This Row],[transaction_hour]],TimeRules[Hour Min],TimeRules[Risk Points],,-1)</f>
        <v>3</v>
      </c>
      <c r="M1832">
        <f>_xlfn.XLOOKUP(FraudData[[#This Row],[foreign_transaction]],ForeignRules[Foreign Transaction],ForeignRules[Risk Points],0)</f>
        <v>0</v>
      </c>
      <c r="N1832">
        <f>_xlfn.XLOOKUP(FraudData[[#This Row],[location_mismatch]],Table10[Location Mismatch],Table10[Risk Points],0)</f>
        <v>0</v>
      </c>
      <c r="O1832">
        <f>_xlfn.XLOOKUP(FraudData[[#This Row],[device_trust_score]],DeviceRules[Device Min],DeviceRules[Risk Points],,-1)</f>
        <v>1</v>
      </c>
      <c r="P1832">
        <f>_xlfn.XLOOKUP(FraudData[[#This Row],[velocity_last_24h]],VelocityRules[Velocity Min],VelocityRules[Risk Points],,-1)</f>
        <v>0</v>
      </c>
      <c r="Q1832">
        <f>_xlfn.XLOOKUP(FraudData[[#This Row],[merchant_category]],MerchantRules[Merchant Category],MerchantRules[Risk Points],0)</f>
        <v>0</v>
      </c>
      <c r="R1832">
        <f>SUM(FraudData[[#This Row],[Amount Risk]:[Merchant Risk]])</f>
        <v>5</v>
      </c>
      <c r="S1832" t="str" cm="1">
        <f t="array" ref="S1832">_xlfn.IFS(FraudData[[#This Row],[Fraud Risk Score]]&gt;=8,"High Risk",FraudData[[#This Row],[Fraud Risk Score]]&gt;=6,"Medium Risk",TRUE,"Low Risk")</f>
        <v>Low Risk</v>
      </c>
    </row>
    <row r="1833" spans="1:19">
      <c r="A1833">
        <v>1832</v>
      </c>
      <c r="B1833">
        <v>165.78</v>
      </c>
      <c r="C1833">
        <v>21</v>
      </c>
      <c r="D1833" t="s">
        <v>50</v>
      </c>
      <c r="E1833">
        <v>0</v>
      </c>
      <c r="F1833">
        <v>0</v>
      </c>
      <c r="G1833">
        <v>32</v>
      </c>
      <c r="H1833">
        <v>0</v>
      </c>
      <c r="I1833">
        <v>25</v>
      </c>
      <c r="J1833">
        <v>0</v>
      </c>
      <c r="K1833">
        <f>_xlfn.XLOOKUP(FraudData[[#This Row],[amount]],AmountRules[Amount Min],AmountRules[Risk Points],,-1)</f>
        <v>0</v>
      </c>
      <c r="L1833">
        <f>_xlfn.XLOOKUP(FraudData[[#This Row],[transaction_hour]],TimeRules[Hour Min],TimeRules[Risk Points],,-1)</f>
        <v>0</v>
      </c>
      <c r="M1833">
        <f>_xlfn.XLOOKUP(FraudData[[#This Row],[foreign_transaction]],ForeignRules[Foreign Transaction],ForeignRules[Risk Points],0)</f>
        <v>0</v>
      </c>
      <c r="N1833">
        <f>_xlfn.XLOOKUP(FraudData[[#This Row],[location_mismatch]],Table10[Location Mismatch],Table10[Risk Points],0)</f>
        <v>0</v>
      </c>
      <c r="O1833">
        <f>_xlfn.XLOOKUP(FraudData[[#This Row],[device_trust_score]],DeviceRules[Device Min],DeviceRules[Risk Points],,-1)</f>
        <v>2</v>
      </c>
      <c r="P1833">
        <f>_xlfn.XLOOKUP(FraudData[[#This Row],[velocity_last_24h]],VelocityRules[Velocity Min],VelocityRules[Risk Points],,-1)</f>
        <v>0</v>
      </c>
      <c r="Q1833">
        <f>_xlfn.XLOOKUP(FraudData[[#This Row],[merchant_category]],MerchantRules[Merchant Category],MerchantRules[Risk Points],0)</f>
        <v>0</v>
      </c>
      <c r="R1833">
        <f>SUM(FraudData[[#This Row],[Amount Risk]:[Merchant Risk]])</f>
        <v>2</v>
      </c>
      <c r="S1833" t="str" cm="1">
        <f t="array" ref="S1833">_xlfn.IFS(FraudData[[#This Row],[Fraud Risk Score]]&gt;=8,"High Risk",FraudData[[#This Row],[Fraud Risk Score]]&gt;=6,"Medium Risk",TRUE,"Low Risk")</f>
        <v>Low Risk</v>
      </c>
    </row>
    <row r="1834" spans="1:19">
      <c r="A1834">
        <v>1833</v>
      </c>
      <c r="B1834">
        <v>157.19</v>
      </c>
      <c r="C1834">
        <v>17</v>
      </c>
      <c r="D1834" t="s">
        <v>46</v>
      </c>
      <c r="E1834">
        <v>0</v>
      </c>
      <c r="F1834">
        <v>0</v>
      </c>
      <c r="G1834">
        <v>32</v>
      </c>
      <c r="H1834">
        <v>1</v>
      </c>
      <c r="I1834">
        <v>36</v>
      </c>
      <c r="J1834">
        <v>0</v>
      </c>
      <c r="K1834">
        <f>_xlfn.XLOOKUP(FraudData[[#This Row],[amount]],AmountRules[Amount Min],AmountRules[Risk Points],,-1)</f>
        <v>0</v>
      </c>
      <c r="L1834">
        <f>_xlfn.XLOOKUP(FraudData[[#This Row],[transaction_hour]],TimeRules[Hour Min],TimeRules[Risk Points],,-1)</f>
        <v>0</v>
      </c>
      <c r="M1834">
        <f>_xlfn.XLOOKUP(FraudData[[#This Row],[foreign_transaction]],ForeignRules[Foreign Transaction],ForeignRules[Risk Points],0)</f>
        <v>0</v>
      </c>
      <c r="N1834">
        <f>_xlfn.XLOOKUP(FraudData[[#This Row],[location_mismatch]],Table10[Location Mismatch],Table10[Risk Points],0)</f>
        <v>0</v>
      </c>
      <c r="O1834">
        <f>_xlfn.XLOOKUP(FraudData[[#This Row],[device_trust_score]],DeviceRules[Device Min],DeviceRules[Risk Points],,-1)</f>
        <v>2</v>
      </c>
      <c r="P1834">
        <f>_xlfn.XLOOKUP(FraudData[[#This Row],[velocity_last_24h]],VelocityRules[Velocity Min],VelocityRules[Risk Points],,-1)</f>
        <v>0</v>
      </c>
      <c r="Q1834">
        <f>_xlfn.XLOOKUP(FraudData[[#This Row],[merchant_category]],MerchantRules[Merchant Category],MerchantRules[Risk Points],0)</f>
        <v>0</v>
      </c>
      <c r="R1834">
        <f>SUM(FraudData[[#This Row],[Amount Risk]:[Merchant Risk]])</f>
        <v>2</v>
      </c>
      <c r="S1834" t="str" cm="1">
        <f t="array" ref="S1834">_xlfn.IFS(FraudData[[#This Row],[Fraud Risk Score]]&gt;=8,"High Risk",FraudData[[#This Row],[Fraud Risk Score]]&gt;=6,"Medium Risk",TRUE,"Low Risk")</f>
        <v>Low Risk</v>
      </c>
    </row>
    <row r="1835" spans="1:19">
      <c r="A1835">
        <v>1834</v>
      </c>
      <c r="B1835">
        <v>248.15</v>
      </c>
      <c r="C1835">
        <v>13</v>
      </c>
      <c r="D1835" t="s">
        <v>49</v>
      </c>
      <c r="E1835">
        <v>0</v>
      </c>
      <c r="F1835">
        <v>0</v>
      </c>
      <c r="G1835">
        <v>61</v>
      </c>
      <c r="H1835">
        <v>3</v>
      </c>
      <c r="I1835">
        <v>59</v>
      </c>
      <c r="J1835">
        <v>0</v>
      </c>
      <c r="K1835">
        <f>_xlfn.XLOOKUP(FraudData[[#This Row],[amount]],AmountRules[Amount Min],AmountRules[Risk Points],,-1)</f>
        <v>0</v>
      </c>
      <c r="L1835">
        <f>_xlfn.XLOOKUP(FraudData[[#This Row],[transaction_hour]],TimeRules[Hour Min],TimeRules[Risk Points],,-1)</f>
        <v>0</v>
      </c>
      <c r="M1835">
        <f>_xlfn.XLOOKUP(FraudData[[#This Row],[foreign_transaction]],ForeignRules[Foreign Transaction],ForeignRules[Risk Points],0)</f>
        <v>0</v>
      </c>
      <c r="N1835">
        <f>_xlfn.XLOOKUP(FraudData[[#This Row],[location_mismatch]],Table10[Location Mismatch],Table10[Risk Points],0)</f>
        <v>0</v>
      </c>
      <c r="O1835">
        <f>_xlfn.XLOOKUP(FraudData[[#This Row],[device_trust_score]],DeviceRules[Device Min],DeviceRules[Risk Points],,-1)</f>
        <v>1</v>
      </c>
      <c r="P1835">
        <f>_xlfn.XLOOKUP(FraudData[[#This Row],[velocity_last_24h]],VelocityRules[Velocity Min],VelocityRules[Risk Points],,-1)</f>
        <v>0</v>
      </c>
      <c r="Q1835">
        <f>_xlfn.XLOOKUP(FraudData[[#This Row],[merchant_category]],MerchantRules[Merchant Category],MerchantRules[Risk Points],0)</f>
        <v>1</v>
      </c>
      <c r="R1835">
        <f>SUM(FraudData[[#This Row],[Amount Risk]:[Merchant Risk]])</f>
        <v>2</v>
      </c>
      <c r="S1835" t="str" cm="1">
        <f t="array" ref="S1835">_xlfn.IFS(FraudData[[#This Row],[Fraud Risk Score]]&gt;=8,"High Risk",FraudData[[#This Row],[Fraud Risk Score]]&gt;=6,"Medium Risk",TRUE,"Low Risk")</f>
        <v>Low Risk</v>
      </c>
    </row>
    <row r="1836" spans="1:19">
      <c r="A1836">
        <v>1835</v>
      </c>
      <c r="B1836">
        <v>300.62</v>
      </c>
      <c r="C1836">
        <v>4</v>
      </c>
      <c r="D1836" t="s">
        <v>49</v>
      </c>
      <c r="E1836">
        <v>0</v>
      </c>
      <c r="F1836">
        <v>0</v>
      </c>
      <c r="G1836">
        <v>96</v>
      </c>
      <c r="H1836">
        <v>3</v>
      </c>
      <c r="I1836">
        <v>32</v>
      </c>
      <c r="J1836">
        <v>0</v>
      </c>
      <c r="K1836">
        <f>_xlfn.XLOOKUP(FraudData[[#This Row],[amount]],AmountRules[Amount Min],AmountRules[Risk Points],,-1)</f>
        <v>0</v>
      </c>
      <c r="L1836">
        <f>_xlfn.XLOOKUP(FraudData[[#This Row],[transaction_hour]],TimeRules[Hour Min],TimeRules[Risk Points],,-1)</f>
        <v>0</v>
      </c>
      <c r="M1836">
        <f>_xlfn.XLOOKUP(FraudData[[#This Row],[foreign_transaction]],ForeignRules[Foreign Transaction],ForeignRules[Risk Points],0)</f>
        <v>0</v>
      </c>
      <c r="N1836">
        <f>_xlfn.XLOOKUP(FraudData[[#This Row],[location_mismatch]],Table10[Location Mismatch],Table10[Risk Points],0)</f>
        <v>0</v>
      </c>
      <c r="O1836">
        <f>_xlfn.XLOOKUP(FraudData[[#This Row],[device_trust_score]],DeviceRules[Device Min],DeviceRules[Risk Points],,-1)</f>
        <v>0</v>
      </c>
      <c r="P1836">
        <f>_xlfn.XLOOKUP(FraudData[[#This Row],[velocity_last_24h]],VelocityRules[Velocity Min],VelocityRules[Risk Points],,-1)</f>
        <v>0</v>
      </c>
      <c r="Q1836">
        <f>_xlfn.XLOOKUP(FraudData[[#This Row],[merchant_category]],MerchantRules[Merchant Category],MerchantRules[Risk Points],0)</f>
        <v>1</v>
      </c>
      <c r="R1836">
        <f>SUM(FraudData[[#This Row],[Amount Risk]:[Merchant Risk]])</f>
        <v>1</v>
      </c>
      <c r="S1836" t="str" cm="1">
        <f t="array" ref="S1836">_xlfn.IFS(FraudData[[#This Row],[Fraud Risk Score]]&gt;=8,"High Risk",FraudData[[#This Row],[Fraud Risk Score]]&gt;=6,"Medium Risk",TRUE,"Low Risk")</f>
        <v>Low Risk</v>
      </c>
    </row>
    <row r="1837" spans="1:19">
      <c r="A1837">
        <v>1836</v>
      </c>
      <c r="B1837">
        <v>192.33</v>
      </c>
      <c r="C1837">
        <v>5</v>
      </c>
      <c r="D1837" t="s">
        <v>48</v>
      </c>
      <c r="E1837">
        <v>0</v>
      </c>
      <c r="F1837">
        <v>0</v>
      </c>
      <c r="G1837">
        <v>49</v>
      </c>
      <c r="H1837">
        <v>3</v>
      </c>
      <c r="I1837">
        <v>24</v>
      </c>
      <c r="J1837">
        <v>0</v>
      </c>
      <c r="K1837">
        <f>_xlfn.XLOOKUP(FraudData[[#This Row],[amount]],AmountRules[Amount Min],AmountRules[Risk Points],,-1)</f>
        <v>0</v>
      </c>
      <c r="L1837">
        <f>_xlfn.XLOOKUP(FraudData[[#This Row],[transaction_hour]],TimeRules[Hour Min],TimeRules[Risk Points],,-1)</f>
        <v>0</v>
      </c>
      <c r="M1837">
        <f>_xlfn.XLOOKUP(FraudData[[#This Row],[foreign_transaction]],ForeignRules[Foreign Transaction],ForeignRules[Risk Points],0)</f>
        <v>0</v>
      </c>
      <c r="N1837">
        <f>_xlfn.XLOOKUP(FraudData[[#This Row],[location_mismatch]],Table10[Location Mismatch],Table10[Risk Points],0)</f>
        <v>0</v>
      </c>
      <c r="O1837">
        <f>_xlfn.XLOOKUP(FraudData[[#This Row],[device_trust_score]],DeviceRules[Device Min],DeviceRules[Risk Points],,-1)</f>
        <v>2</v>
      </c>
      <c r="P1837">
        <f>_xlfn.XLOOKUP(FraudData[[#This Row],[velocity_last_24h]],VelocityRules[Velocity Min],VelocityRules[Risk Points],,-1)</f>
        <v>0</v>
      </c>
      <c r="Q1837">
        <f>_xlfn.XLOOKUP(FraudData[[#This Row],[merchant_category]],MerchantRules[Merchant Category],MerchantRules[Risk Points],0)</f>
        <v>0</v>
      </c>
      <c r="R1837">
        <f>SUM(FraudData[[#This Row],[Amount Risk]:[Merchant Risk]])</f>
        <v>2</v>
      </c>
      <c r="S1837" t="str" cm="1">
        <f t="array" ref="S1837">_xlfn.IFS(FraudData[[#This Row],[Fraud Risk Score]]&gt;=8,"High Risk",FraudData[[#This Row],[Fraud Risk Score]]&gt;=6,"Medium Risk",TRUE,"Low Risk")</f>
        <v>Low Risk</v>
      </c>
    </row>
    <row r="1838" spans="1:19">
      <c r="A1838">
        <v>1837</v>
      </c>
      <c r="B1838">
        <v>24.67</v>
      </c>
      <c r="C1838">
        <v>23</v>
      </c>
      <c r="D1838" t="s">
        <v>46</v>
      </c>
      <c r="E1838">
        <v>0</v>
      </c>
      <c r="F1838">
        <v>0</v>
      </c>
      <c r="G1838">
        <v>78</v>
      </c>
      <c r="H1838">
        <v>0</v>
      </c>
      <c r="I1838">
        <v>67</v>
      </c>
      <c r="J1838">
        <v>0</v>
      </c>
      <c r="K1838">
        <f>_xlfn.XLOOKUP(FraudData[[#This Row],[amount]],AmountRules[Amount Min],AmountRules[Risk Points],,-1)</f>
        <v>0</v>
      </c>
      <c r="L1838">
        <f>_xlfn.XLOOKUP(FraudData[[#This Row],[transaction_hour]],TimeRules[Hour Min],TimeRules[Risk Points],,-1)</f>
        <v>1</v>
      </c>
      <c r="M1838">
        <f>_xlfn.XLOOKUP(FraudData[[#This Row],[foreign_transaction]],ForeignRules[Foreign Transaction],ForeignRules[Risk Points],0)</f>
        <v>0</v>
      </c>
      <c r="N1838">
        <f>_xlfn.XLOOKUP(FraudData[[#This Row],[location_mismatch]],Table10[Location Mismatch],Table10[Risk Points],0)</f>
        <v>0</v>
      </c>
      <c r="O1838">
        <f>_xlfn.XLOOKUP(FraudData[[#This Row],[device_trust_score]],DeviceRules[Device Min],DeviceRules[Risk Points],,-1)</f>
        <v>0</v>
      </c>
      <c r="P1838">
        <f>_xlfn.XLOOKUP(FraudData[[#This Row],[velocity_last_24h]],VelocityRules[Velocity Min],VelocityRules[Risk Points],,-1)</f>
        <v>0</v>
      </c>
      <c r="Q1838">
        <f>_xlfn.XLOOKUP(FraudData[[#This Row],[merchant_category]],MerchantRules[Merchant Category],MerchantRules[Risk Points],0)</f>
        <v>0</v>
      </c>
      <c r="R1838">
        <f>SUM(FraudData[[#This Row],[Amount Risk]:[Merchant Risk]])</f>
        <v>1</v>
      </c>
      <c r="S1838" t="str" cm="1">
        <f t="array" ref="S1838">_xlfn.IFS(FraudData[[#This Row],[Fraud Risk Score]]&gt;=8,"High Risk",FraudData[[#This Row],[Fraud Risk Score]]&gt;=6,"Medium Risk",TRUE,"Low Risk")</f>
        <v>Low Risk</v>
      </c>
    </row>
    <row r="1839" spans="1:19">
      <c r="A1839">
        <v>1838</v>
      </c>
      <c r="B1839">
        <v>74.319999999999993</v>
      </c>
      <c r="C1839">
        <v>15</v>
      </c>
      <c r="D1839" t="s">
        <v>46</v>
      </c>
      <c r="E1839">
        <v>0</v>
      </c>
      <c r="F1839">
        <v>0</v>
      </c>
      <c r="G1839">
        <v>45</v>
      </c>
      <c r="H1839">
        <v>1</v>
      </c>
      <c r="I1839">
        <v>18</v>
      </c>
      <c r="J1839">
        <v>0</v>
      </c>
      <c r="K1839">
        <f>_xlfn.XLOOKUP(FraudData[[#This Row],[amount]],AmountRules[Amount Min],AmountRules[Risk Points],,-1)</f>
        <v>0</v>
      </c>
      <c r="L1839">
        <f>_xlfn.XLOOKUP(FraudData[[#This Row],[transaction_hour]],TimeRules[Hour Min],TimeRules[Risk Points],,-1)</f>
        <v>0</v>
      </c>
      <c r="M1839">
        <f>_xlfn.XLOOKUP(FraudData[[#This Row],[foreign_transaction]],ForeignRules[Foreign Transaction],ForeignRules[Risk Points],0)</f>
        <v>0</v>
      </c>
      <c r="N1839">
        <f>_xlfn.XLOOKUP(FraudData[[#This Row],[location_mismatch]],Table10[Location Mismatch],Table10[Risk Points],0)</f>
        <v>0</v>
      </c>
      <c r="O1839">
        <f>_xlfn.XLOOKUP(FraudData[[#This Row],[device_trust_score]],DeviceRules[Device Min],DeviceRules[Risk Points],,-1)</f>
        <v>2</v>
      </c>
      <c r="P1839">
        <f>_xlfn.XLOOKUP(FraudData[[#This Row],[velocity_last_24h]],VelocityRules[Velocity Min],VelocityRules[Risk Points],,-1)</f>
        <v>0</v>
      </c>
      <c r="Q1839">
        <f>_xlfn.XLOOKUP(FraudData[[#This Row],[merchant_category]],MerchantRules[Merchant Category],MerchantRules[Risk Points],0)</f>
        <v>0</v>
      </c>
      <c r="R1839">
        <f>SUM(FraudData[[#This Row],[Amount Risk]:[Merchant Risk]])</f>
        <v>2</v>
      </c>
      <c r="S1839" t="str" cm="1">
        <f t="array" ref="S1839">_xlfn.IFS(FraudData[[#This Row],[Fraud Risk Score]]&gt;=8,"High Risk",FraudData[[#This Row],[Fraud Risk Score]]&gt;=6,"Medium Risk",TRUE,"Low Risk")</f>
        <v>Low Risk</v>
      </c>
    </row>
    <row r="1840" spans="1:19">
      <c r="A1840">
        <v>1839</v>
      </c>
      <c r="B1840">
        <v>473.81</v>
      </c>
      <c r="C1840">
        <v>21</v>
      </c>
      <c r="D1840" t="s">
        <v>50</v>
      </c>
      <c r="E1840">
        <v>1</v>
      </c>
      <c r="F1840">
        <v>0</v>
      </c>
      <c r="G1840">
        <v>83</v>
      </c>
      <c r="H1840">
        <v>2</v>
      </c>
      <c r="I1840">
        <v>30</v>
      </c>
      <c r="J1840">
        <v>0</v>
      </c>
      <c r="K1840">
        <f>_xlfn.XLOOKUP(FraudData[[#This Row],[amount]],AmountRules[Amount Min],AmountRules[Risk Points],,-1)</f>
        <v>0</v>
      </c>
      <c r="L1840">
        <f>_xlfn.XLOOKUP(FraudData[[#This Row],[transaction_hour]],TimeRules[Hour Min],TimeRules[Risk Points],,-1)</f>
        <v>0</v>
      </c>
      <c r="M1840">
        <f>_xlfn.XLOOKUP(FraudData[[#This Row],[foreign_transaction]],ForeignRules[Foreign Transaction],ForeignRules[Risk Points],0)</f>
        <v>3</v>
      </c>
      <c r="N1840">
        <f>_xlfn.XLOOKUP(FraudData[[#This Row],[location_mismatch]],Table10[Location Mismatch],Table10[Risk Points],0)</f>
        <v>0</v>
      </c>
      <c r="O1840">
        <f>_xlfn.XLOOKUP(FraudData[[#This Row],[device_trust_score]],DeviceRules[Device Min],DeviceRules[Risk Points],,-1)</f>
        <v>0</v>
      </c>
      <c r="P1840">
        <f>_xlfn.XLOOKUP(FraudData[[#This Row],[velocity_last_24h]],VelocityRules[Velocity Min],VelocityRules[Risk Points],,-1)</f>
        <v>0</v>
      </c>
      <c r="Q1840">
        <f>_xlfn.XLOOKUP(FraudData[[#This Row],[merchant_category]],MerchantRules[Merchant Category],MerchantRules[Risk Points],0)</f>
        <v>0</v>
      </c>
      <c r="R1840">
        <f>SUM(FraudData[[#This Row],[Amount Risk]:[Merchant Risk]])</f>
        <v>3</v>
      </c>
      <c r="S1840" t="str" cm="1">
        <f t="array" ref="S1840">_xlfn.IFS(FraudData[[#This Row],[Fraud Risk Score]]&gt;=8,"High Risk",FraudData[[#This Row],[Fraud Risk Score]]&gt;=6,"Medium Risk",TRUE,"Low Risk")</f>
        <v>Low Risk</v>
      </c>
    </row>
    <row r="1841" spans="1:19">
      <c r="A1841">
        <v>1840</v>
      </c>
      <c r="B1841">
        <v>45.79</v>
      </c>
      <c r="C1841">
        <v>20</v>
      </c>
      <c r="D1841" t="s">
        <v>49</v>
      </c>
      <c r="E1841">
        <v>0</v>
      </c>
      <c r="F1841">
        <v>0</v>
      </c>
      <c r="G1841">
        <v>55</v>
      </c>
      <c r="H1841">
        <v>4</v>
      </c>
      <c r="I1841">
        <v>66</v>
      </c>
      <c r="J1841">
        <v>0</v>
      </c>
      <c r="K1841">
        <f>_xlfn.XLOOKUP(FraudData[[#This Row],[amount]],AmountRules[Amount Min],AmountRules[Risk Points],,-1)</f>
        <v>0</v>
      </c>
      <c r="L1841">
        <f>_xlfn.XLOOKUP(FraudData[[#This Row],[transaction_hour]],TimeRules[Hour Min],TimeRules[Risk Points],,-1)</f>
        <v>0</v>
      </c>
      <c r="M1841">
        <f>_xlfn.XLOOKUP(FraudData[[#This Row],[foreign_transaction]],ForeignRules[Foreign Transaction],ForeignRules[Risk Points],0)</f>
        <v>0</v>
      </c>
      <c r="N1841">
        <f>_xlfn.XLOOKUP(FraudData[[#This Row],[location_mismatch]],Table10[Location Mismatch],Table10[Risk Points],0)</f>
        <v>0</v>
      </c>
      <c r="O1841">
        <f>_xlfn.XLOOKUP(FraudData[[#This Row],[device_trust_score]],DeviceRules[Device Min],DeviceRules[Risk Points],,-1)</f>
        <v>1</v>
      </c>
      <c r="P1841">
        <f>_xlfn.XLOOKUP(FraudData[[#This Row],[velocity_last_24h]],VelocityRules[Velocity Min],VelocityRules[Risk Points],,-1)</f>
        <v>0</v>
      </c>
      <c r="Q1841">
        <f>_xlfn.XLOOKUP(FraudData[[#This Row],[merchant_category]],MerchantRules[Merchant Category],MerchantRules[Risk Points],0)</f>
        <v>1</v>
      </c>
      <c r="R1841">
        <f>SUM(FraudData[[#This Row],[Amount Risk]:[Merchant Risk]])</f>
        <v>2</v>
      </c>
      <c r="S1841" t="str" cm="1">
        <f t="array" ref="S1841">_xlfn.IFS(FraudData[[#This Row],[Fraud Risk Score]]&gt;=8,"High Risk",FraudData[[#This Row],[Fraud Risk Score]]&gt;=6,"Medium Risk",TRUE,"Low Risk")</f>
        <v>Low Risk</v>
      </c>
    </row>
    <row r="1842" spans="1:19">
      <c r="A1842">
        <v>1841</v>
      </c>
      <c r="B1842">
        <v>83.79</v>
      </c>
      <c r="C1842">
        <v>11</v>
      </c>
      <c r="D1842" t="s">
        <v>50</v>
      </c>
      <c r="E1842">
        <v>0</v>
      </c>
      <c r="F1842">
        <v>0</v>
      </c>
      <c r="G1842">
        <v>30</v>
      </c>
      <c r="H1842">
        <v>4</v>
      </c>
      <c r="I1842">
        <v>36</v>
      </c>
      <c r="J1842">
        <v>0</v>
      </c>
      <c r="K1842">
        <f>_xlfn.XLOOKUP(FraudData[[#This Row],[amount]],AmountRules[Amount Min],AmountRules[Risk Points],,-1)</f>
        <v>0</v>
      </c>
      <c r="L1842">
        <f>_xlfn.XLOOKUP(FraudData[[#This Row],[transaction_hour]],TimeRules[Hour Min],TimeRules[Risk Points],,-1)</f>
        <v>0</v>
      </c>
      <c r="M1842">
        <f>_xlfn.XLOOKUP(FraudData[[#This Row],[foreign_transaction]],ForeignRules[Foreign Transaction],ForeignRules[Risk Points],0)</f>
        <v>0</v>
      </c>
      <c r="N1842">
        <f>_xlfn.XLOOKUP(FraudData[[#This Row],[location_mismatch]],Table10[Location Mismatch],Table10[Risk Points],0)</f>
        <v>0</v>
      </c>
      <c r="O1842">
        <f>_xlfn.XLOOKUP(FraudData[[#This Row],[device_trust_score]],DeviceRules[Device Min],DeviceRules[Risk Points],,-1)</f>
        <v>2</v>
      </c>
      <c r="P1842">
        <f>_xlfn.XLOOKUP(FraudData[[#This Row],[velocity_last_24h]],VelocityRules[Velocity Min],VelocityRules[Risk Points],,-1)</f>
        <v>0</v>
      </c>
      <c r="Q1842">
        <f>_xlfn.XLOOKUP(FraudData[[#This Row],[merchant_category]],MerchantRules[Merchant Category],MerchantRules[Risk Points],0)</f>
        <v>0</v>
      </c>
      <c r="R1842">
        <f>SUM(FraudData[[#This Row],[Amount Risk]:[Merchant Risk]])</f>
        <v>2</v>
      </c>
      <c r="S1842" t="str" cm="1">
        <f t="array" ref="S1842">_xlfn.IFS(FraudData[[#This Row],[Fraud Risk Score]]&gt;=8,"High Risk",FraudData[[#This Row],[Fraud Risk Score]]&gt;=6,"Medium Risk",TRUE,"Low Risk")</f>
        <v>Low Risk</v>
      </c>
    </row>
    <row r="1843" spans="1:19">
      <c r="A1843">
        <v>1842</v>
      </c>
      <c r="B1843">
        <v>101.84</v>
      </c>
      <c r="C1843">
        <v>19</v>
      </c>
      <c r="D1843" t="s">
        <v>47</v>
      </c>
      <c r="E1843">
        <v>0</v>
      </c>
      <c r="F1843">
        <v>0</v>
      </c>
      <c r="G1843">
        <v>66</v>
      </c>
      <c r="H1843">
        <v>2</v>
      </c>
      <c r="I1843">
        <v>19</v>
      </c>
      <c r="J1843">
        <v>0</v>
      </c>
      <c r="K1843">
        <f>_xlfn.XLOOKUP(FraudData[[#This Row],[amount]],AmountRules[Amount Min],AmountRules[Risk Points],,-1)</f>
        <v>0</v>
      </c>
      <c r="L1843">
        <f>_xlfn.XLOOKUP(FraudData[[#This Row],[transaction_hour]],TimeRules[Hour Min],TimeRules[Risk Points],,-1)</f>
        <v>0</v>
      </c>
      <c r="M1843">
        <f>_xlfn.XLOOKUP(FraudData[[#This Row],[foreign_transaction]],ForeignRules[Foreign Transaction],ForeignRules[Risk Points],0)</f>
        <v>0</v>
      </c>
      <c r="N1843">
        <f>_xlfn.XLOOKUP(FraudData[[#This Row],[location_mismatch]],Table10[Location Mismatch],Table10[Risk Points],0)</f>
        <v>0</v>
      </c>
      <c r="O1843">
        <f>_xlfn.XLOOKUP(FraudData[[#This Row],[device_trust_score]],DeviceRules[Device Min],DeviceRules[Risk Points],,-1)</f>
        <v>1</v>
      </c>
      <c r="P1843">
        <f>_xlfn.XLOOKUP(FraudData[[#This Row],[velocity_last_24h]],VelocityRules[Velocity Min],VelocityRules[Risk Points],,-1)</f>
        <v>0</v>
      </c>
      <c r="Q1843">
        <f>_xlfn.XLOOKUP(FraudData[[#This Row],[merchant_category]],MerchantRules[Merchant Category],MerchantRules[Risk Points],0)</f>
        <v>0</v>
      </c>
      <c r="R1843">
        <f>SUM(FraudData[[#This Row],[Amount Risk]:[Merchant Risk]])</f>
        <v>1</v>
      </c>
      <c r="S1843" t="str" cm="1">
        <f t="array" ref="S1843">_xlfn.IFS(FraudData[[#This Row],[Fraud Risk Score]]&gt;=8,"High Risk",FraudData[[#This Row],[Fraud Risk Score]]&gt;=6,"Medium Risk",TRUE,"Low Risk")</f>
        <v>Low Risk</v>
      </c>
    </row>
    <row r="1844" spans="1:19">
      <c r="A1844">
        <v>1843</v>
      </c>
      <c r="B1844">
        <v>104.18</v>
      </c>
      <c r="C1844">
        <v>17</v>
      </c>
      <c r="D1844" t="s">
        <v>46</v>
      </c>
      <c r="E1844">
        <v>0</v>
      </c>
      <c r="F1844">
        <v>0</v>
      </c>
      <c r="G1844">
        <v>76</v>
      </c>
      <c r="H1844">
        <v>1</v>
      </c>
      <c r="I1844">
        <v>39</v>
      </c>
      <c r="J1844">
        <v>0</v>
      </c>
      <c r="K1844">
        <f>_xlfn.XLOOKUP(FraudData[[#This Row],[amount]],AmountRules[Amount Min],AmountRules[Risk Points],,-1)</f>
        <v>0</v>
      </c>
      <c r="L1844">
        <f>_xlfn.XLOOKUP(FraudData[[#This Row],[transaction_hour]],TimeRules[Hour Min],TimeRules[Risk Points],,-1)</f>
        <v>0</v>
      </c>
      <c r="M1844">
        <f>_xlfn.XLOOKUP(FraudData[[#This Row],[foreign_transaction]],ForeignRules[Foreign Transaction],ForeignRules[Risk Points],0)</f>
        <v>0</v>
      </c>
      <c r="N1844">
        <f>_xlfn.XLOOKUP(FraudData[[#This Row],[location_mismatch]],Table10[Location Mismatch],Table10[Risk Points],0)</f>
        <v>0</v>
      </c>
      <c r="O1844">
        <f>_xlfn.XLOOKUP(FraudData[[#This Row],[device_trust_score]],DeviceRules[Device Min],DeviceRules[Risk Points],,-1)</f>
        <v>0</v>
      </c>
      <c r="P1844">
        <f>_xlfn.XLOOKUP(FraudData[[#This Row],[velocity_last_24h]],VelocityRules[Velocity Min],VelocityRules[Risk Points],,-1)</f>
        <v>0</v>
      </c>
      <c r="Q1844">
        <f>_xlfn.XLOOKUP(FraudData[[#This Row],[merchant_category]],MerchantRules[Merchant Category],MerchantRules[Risk Points],0)</f>
        <v>0</v>
      </c>
      <c r="R1844">
        <f>SUM(FraudData[[#This Row],[Amount Risk]:[Merchant Risk]])</f>
        <v>0</v>
      </c>
      <c r="S1844" t="str" cm="1">
        <f t="array" ref="S1844">_xlfn.IFS(FraudData[[#This Row],[Fraud Risk Score]]&gt;=8,"High Risk",FraudData[[#This Row],[Fraud Risk Score]]&gt;=6,"Medium Risk",TRUE,"Low Risk")</f>
        <v>Low Risk</v>
      </c>
    </row>
    <row r="1845" spans="1:19">
      <c r="A1845">
        <v>1844</v>
      </c>
      <c r="B1845">
        <v>170.85</v>
      </c>
      <c r="C1845">
        <v>1</v>
      </c>
      <c r="D1845" t="s">
        <v>49</v>
      </c>
      <c r="E1845">
        <v>0</v>
      </c>
      <c r="F1845">
        <v>0</v>
      </c>
      <c r="G1845">
        <v>71</v>
      </c>
      <c r="H1845">
        <v>3</v>
      </c>
      <c r="I1845">
        <v>25</v>
      </c>
      <c r="J1845">
        <v>0</v>
      </c>
      <c r="K1845">
        <f>_xlfn.XLOOKUP(FraudData[[#This Row],[amount]],AmountRules[Amount Min],AmountRules[Risk Points],,-1)</f>
        <v>0</v>
      </c>
      <c r="L1845">
        <f>_xlfn.XLOOKUP(FraudData[[#This Row],[transaction_hour]],TimeRules[Hour Min],TimeRules[Risk Points],,-1)</f>
        <v>3</v>
      </c>
      <c r="M1845">
        <f>_xlfn.XLOOKUP(FraudData[[#This Row],[foreign_transaction]],ForeignRules[Foreign Transaction],ForeignRules[Risk Points],0)</f>
        <v>0</v>
      </c>
      <c r="N1845">
        <f>_xlfn.XLOOKUP(FraudData[[#This Row],[location_mismatch]],Table10[Location Mismatch],Table10[Risk Points],0)</f>
        <v>0</v>
      </c>
      <c r="O1845">
        <f>_xlfn.XLOOKUP(FraudData[[#This Row],[device_trust_score]],DeviceRules[Device Min],DeviceRules[Risk Points],,-1)</f>
        <v>0</v>
      </c>
      <c r="P1845">
        <f>_xlfn.XLOOKUP(FraudData[[#This Row],[velocity_last_24h]],VelocityRules[Velocity Min],VelocityRules[Risk Points],,-1)</f>
        <v>0</v>
      </c>
      <c r="Q1845">
        <f>_xlfn.XLOOKUP(FraudData[[#This Row],[merchant_category]],MerchantRules[Merchant Category],MerchantRules[Risk Points],0)</f>
        <v>1</v>
      </c>
      <c r="R1845">
        <f>SUM(FraudData[[#This Row],[Amount Risk]:[Merchant Risk]])</f>
        <v>4</v>
      </c>
      <c r="S1845" t="str" cm="1">
        <f t="array" ref="S1845">_xlfn.IFS(FraudData[[#This Row],[Fraud Risk Score]]&gt;=8,"High Risk",FraudData[[#This Row],[Fraud Risk Score]]&gt;=6,"Medium Risk",TRUE,"Low Risk")</f>
        <v>Low Risk</v>
      </c>
    </row>
    <row r="1846" spans="1:19">
      <c r="A1846">
        <v>1845</v>
      </c>
      <c r="B1846">
        <v>515.89</v>
      </c>
      <c r="C1846">
        <v>22</v>
      </c>
      <c r="D1846" t="s">
        <v>50</v>
      </c>
      <c r="E1846">
        <v>0</v>
      </c>
      <c r="F1846">
        <v>1</v>
      </c>
      <c r="G1846">
        <v>52</v>
      </c>
      <c r="H1846">
        <v>1</v>
      </c>
      <c r="I1846">
        <v>60</v>
      </c>
      <c r="J1846">
        <v>0</v>
      </c>
      <c r="K1846">
        <f>_xlfn.XLOOKUP(FraudData[[#This Row],[amount]],AmountRules[Amount Min],AmountRules[Risk Points],,-1)</f>
        <v>1</v>
      </c>
      <c r="L1846">
        <f>_xlfn.XLOOKUP(FraudData[[#This Row],[transaction_hour]],TimeRules[Hour Min],TimeRules[Risk Points],,-1)</f>
        <v>0</v>
      </c>
      <c r="M1846">
        <f>_xlfn.XLOOKUP(FraudData[[#This Row],[foreign_transaction]],ForeignRules[Foreign Transaction],ForeignRules[Risk Points],0)</f>
        <v>0</v>
      </c>
      <c r="N1846">
        <f>_xlfn.XLOOKUP(FraudData[[#This Row],[location_mismatch]],Table10[Location Mismatch],Table10[Risk Points],0)</f>
        <v>3</v>
      </c>
      <c r="O1846">
        <f>_xlfn.XLOOKUP(FraudData[[#This Row],[device_trust_score]],DeviceRules[Device Min],DeviceRules[Risk Points],,-1)</f>
        <v>1</v>
      </c>
      <c r="P1846">
        <f>_xlfn.XLOOKUP(FraudData[[#This Row],[velocity_last_24h]],VelocityRules[Velocity Min],VelocityRules[Risk Points],,-1)</f>
        <v>0</v>
      </c>
      <c r="Q1846">
        <f>_xlfn.XLOOKUP(FraudData[[#This Row],[merchant_category]],MerchantRules[Merchant Category],MerchantRules[Risk Points],0)</f>
        <v>0</v>
      </c>
      <c r="R1846">
        <f>SUM(FraudData[[#This Row],[Amount Risk]:[Merchant Risk]])</f>
        <v>5</v>
      </c>
      <c r="S1846" t="str" cm="1">
        <f t="array" ref="S1846">_xlfn.IFS(FraudData[[#This Row],[Fraud Risk Score]]&gt;=8,"High Risk",FraudData[[#This Row],[Fraud Risk Score]]&gt;=6,"Medium Risk",TRUE,"Low Risk")</f>
        <v>Low Risk</v>
      </c>
    </row>
    <row r="1847" spans="1:19">
      <c r="A1847">
        <v>1846</v>
      </c>
      <c r="B1847">
        <v>49.56</v>
      </c>
      <c r="C1847">
        <v>20</v>
      </c>
      <c r="D1847" t="s">
        <v>48</v>
      </c>
      <c r="E1847">
        <v>0</v>
      </c>
      <c r="F1847">
        <v>0</v>
      </c>
      <c r="G1847">
        <v>60</v>
      </c>
      <c r="H1847">
        <v>4</v>
      </c>
      <c r="I1847">
        <v>42</v>
      </c>
      <c r="J1847">
        <v>0</v>
      </c>
      <c r="K1847">
        <f>_xlfn.XLOOKUP(FraudData[[#This Row],[amount]],AmountRules[Amount Min],AmountRules[Risk Points],,-1)</f>
        <v>0</v>
      </c>
      <c r="L1847">
        <f>_xlfn.XLOOKUP(FraudData[[#This Row],[transaction_hour]],TimeRules[Hour Min],TimeRules[Risk Points],,-1)</f>
        <v>0</v>
      </c>
      <c r="M1847">
        <f>_xlfn.XLOOKUP(FraudData[[#This Row],[foreign_transaction]],ForeignRules[Foreign Transaction],ForeignRules[Risk Points],0)</f>
        <v>0</v>
      </c>
      <c r="N1847">
        <f>_xlfn.XLOOKUP(FraudData[[#This Row],[location_mismatch]],Table10[Location Mismatch],Table10[Risk Points],0)</f>
        <v>0</v>
      </c>
      <c r="O1847">
        <f>_xlfn.XLOOKUP(FraudData[[#This Row],[device_trust_score]],DeviceRules[Device Min],DeviceRules[Risk Points],,-1)</f>
        <v>1</v>
      </c>
      <c r="P1847">
        <f>_xlfn.XLOOKUP(FraudData[[#This Row],[velocity_last_24h]],VelocityRules[Velocity Min],VelocityRules[Risk Points],,-1)</f>
        <v>0</v>
      </c>
      <c r="Q1847">
        <f>_xlfn.XLOOKUP(FraudData[[#This Row],[merchant_category]],MerchantRules[Merchant Category],MerchantRules[Risk Points],0)</f>
        <v>0</v>
      </c>
      <c r="R1847">
        <f>SUM(FraudData[[#This Row],[Amount Risk]:[Merchant Risk]])</f>
        <v>1</v>
      </c>
      <c r="S1847" t="str" cm="1">
        <f t="array" ref="S1847">_xlfn.IFS(FraudData[[#This Row],[Fraud Risk Score]]&gt;=8,"High Risk",FraudData[[#This Row],[Fraud Risk Score]]&gt;=6,"Medium Risk",TRUE,"Low Risk")</f>
        <v>Low Risk</v>
      </c>
    </row>
    <row r="1848" spans="1:19">
      <c r="A1848">
        <v>1847</v>
      </c>
      <c r="B1848">
        <v>23.32</v>
      </c>
      <c r="C1848">
        <v>22</v>
      </c>
      <c r="D1848" t="s">
        <v>47</v>
      </c>
      <c r="E1848">
        <v>0</v>
      </c>
      <c r="F1848">
        <v>0</v>
      </c>
      <c r="G1848">
        <v>64</v>
      </c>
      <c r="H1848">
        <v>0</v>
      </c>
      <c r="I1848">
        <v>43</v>
      </c>
      <c r="J1848">
        <v>0</v>
      </c>
      <c r="K1848">
        <f>_xlfn.XLOOKUP(FraudData[[#This Row],[amount]],AmountRules[Amount Min],AmountRules[Risk Points],,-1)</f>
        <v>0</v>
      </c>
      <c r="L1848">
        <f>_xlfn.XLOOKUP(FraudData[[#This Row],[transaction_hour]],TimeRules[Hour Min],TimeRules[Risk Points],,-1)</f>
        <v>0</v>
      </c>
      <c r="M1848">
        <f>_xlfn.XLOOKUP(FraudData[[#This Row],[foreign_transaction]],ForeignRules[Foreign Transaction],ForeignRules[Risk Points],0)</f>
        <v>0</v>
      </c>
      <c r="N1848">
        <f>_xlfn.XLOOKUP(FraudData[[#This Row],[location_mismatch]],Table10[Location Mismatch],Table10[Risk Points],0)</f>
        <v>0</v>
      </c>
      <c r="O1848">
        <f>_xlfn.XLOOKUP(FraudData[[#This Row],[device_trust_score]],DeviceRules[Device Min],DeviceRules[Risk Points],,-1)</f>
        <v>1</v>
      </c>
      <c r="P1848">
        <f>_xlfn.XLOOKUP(FraudData[[#This Row],[velocity_last_24h]],VelocityRules[Velocity Min],VelocityRules[Risk Points],,-1)</f>
        <v>0</v>
      </c>
      <c r="Q1848">
        <f>_xlfn.XLOOKUP(FraudData[[#This Row],[merchant_category]],MerchantRules[Merchant Category],MerchantRules[Risk Points],0)</f>
        <v>0</v>
      </c>
      <c r="R1848">
        <f>SUM(FraudData[[#This Row],[Amount Risk]:[Merchant Risk]])</f>
        <v>1</v>
      </c>
      <c r="S1848" t="str" cm="1">
        <f t="array" ref="S1848">_xlfn.IFS(FraudData[[#This Row],[Fraud Risk Score]]&gt;=8,"High Risk",FraudData[[#This Row],[Fraud Risk Score]]&gt;=6,"Medium Risk",TRUE,"Low Risk")</f>
        <v>Low Risk</v>
      </c>
    </row>
    <row r="1849" spans="1:19">
      <c r="A1849">
        <v>1848</v>
      </c>
      <c r="B1849">
        <v>39.6</v>
      </c>
      <c r="C1849">
        <v>12</v>
      </c>
      <c r="D1849" t="s">
        <v>50</v>
      </c>
      <c r="E1849">
        <v>0</v>
      </c>
      <c r="F1849">
        <v>0</v>
      </c>
      <c r="G1849">
        <v>37</v>
      </c>
      <c r="H1849">
        <v>0</v>
      </c>
      <c r="I1849">
        <v>29</v>
      </c>
      <c r="J1849">
        <v>0</v>
      </c>
      <c r="K1849">
        <f>_xlfn.XLOOKUP(FraudData[[#This Row],[amount]],AmountRules[Amount Min],AmountRules[Risk Points],,-1)</f>
        <v>0</v>
      </c>
      <c r="L1849">
        <f>_xlfn.XLOOKUP(FraudData[[#This Row],[transaction_hour]],TimeRules[Hour Min],TimeRules[Risk Points],,-1)</f>
        <v>0</v>
      </c>
      <c r="M1849">
        <f>_xlfn.XLOOKUP(FraudData[[#This Row],[foreign_transaction]],ForeignRules[Foreign Transaction],ForeignRules[Risk Points],0)</f>
        <v>0</v>
      </c>
      <c r="N1849">
        <f>_xlfn.XLOOKUP(FraudData[[#This Row],[location_mismatch]],Table10[Location Mismatch],Table10[Risk Points],0)</f>
        <v>0</v>
      </c>
      <c r="O1849">
        <f>_xlfn.XLOOKUP(FraudData[[#This Row],[device_trust_score]],DeviceRules[Device Min],DeviceRules[Risk Points],,-1)</f>
        <v>2</v>
      </c>
      <c r="P1849">
        <f>_xlfn.XLOOKUP(FraudData[[#This Row],[velocity_last_24h]],VelocityRules[Velocity Min],VelocityRules[Risk Points],,-1)</f>
        <v>0</v>
      </c>
      <c r="Q1849">
        <f>_xlfn.XLOOKUP(FraudData[[#This Row],[merchant_category]],MerchantRules[Merchant Category],MerchantRules[Risk Points],0)</f>
        <v>0</v>
      </c>
      <c r="R1849">
        <f>SUM(FraudData[[#This Row],[Amount Risk]:[Merchant Risk]])</f>
        <v>2</v>
      </c>
      <c r="S1849" t="str" cm="1">
        <f t="array" ref="S1849">_xlfn.IFS(FraudData[[#This Row],[Fraud Risk Score]]&gt;=8,"High Risk",FraudData[[#This Row],[Fraud Risk Score]]&gt;=6,"Medium Risk",TRUE,"Low Risk")</f>
        <v>Low Risk</v>
      </c>
    </row>
    <row r="1850" spans="1:19">
      <c r="A1850">
        <v>1849</v>
      </c>
      <c r="B1850">
        <v>392.35</v>
      </c>
      <c r="C1850">
        <v>16</v>
      </c>
      <c r="D1850" t="s">
        <v>48</v>
      </c>
      <c r="E1850">
        <v>0</v>
      </c>
      <c r="F1850">
        <v>0</v>
      </c>
      <c r="G1850">
        <v>73</v>
      </c>
      <c r="H1850">
        <v>2</v>
      </c>
      <c r="I1850">
        <v>20</v>
      </c>
      <c r="J1850">
        <v>0</v>
      </c>
      <c r="K1850">
        <f>_xlfn.XLOOKUP(FraudData[[#This Row],[amount]],AmountRules[Amount Min],AmountRules[Risk Points],,-1)</f>
        <v>0</v>
      </c>
      <c r="L1850">
        <f>_xlfn.XLOOKUP(FraudData[[#This Row],[transaction_hour]],TimeRules[Hour Min],TimeRules[Risk Points],,-1)</f>
        <v>0</v>
      </c>
      <c r="M1850">
        <f>_xlfn.XLOOKUP(FraudData[[#This Row],[foreign_transaction]],ForeignRules[Foreign Transaction],ForeignRules[Risk Points],0)</f>
        <v>0</v>
      </c>
      <c r="N1850">
        <f>_xlfn.XLOOKUP(FraudData[[#This Row],[location_mismatch]],Table10[Location Mismatch],Table10[Risk Points],0)</f>
        <v>0</v>
      </c>
      <c r="O1850">
        <f>_xlfn.XLOOKUP(FraudData[[#This Row],[device_trust_score]],DeviceRules[Device Min],DeviceRules[Risk Points],,-1)</f>
        <v>0</v>
      </c>
      <c r="P1850">
        <f>_xlfn.XLOOKUP(FraudData[[#This Row],[velocity_last_24h]],VelocityRules[Velocity Min],VelocityRules[Risk Points],,-1)</f>
        <v>0</v>
      </c>
      <c r="Q1850">
        <f>_xlfn.XLOOKUP(FraudData[[#This Row],[merchant_category]],MerchantRules[Merchant Category],MerchantRules[Risk Points],0)</f>
        <v>0</v>
      </c>
      <c r="R1850">
        <f>SUM(FraudData[[#This Row],[Amount Risk]:[Merchant Risk]])</f>
        <v>0</v>
      </c>
      <c r="S1850" t="str" cm="1">
        <f t="array" ref="S1850">_xlfn.IFS(FraudData[[#This Row],[Fraud Risk Score]]&gt;=8,"High Risk",FraudData[[#This Row],[Fraud Risk Score]]&gt;=6,"Medium Risk",TRUE,"Low Risk")</f>
        <v>Low Risk</v>
      </c>
    </row>
    <row r="1851" spans="1:19">
      <c r="A1851">
        <v>1850</v>
      </c>
      <c r="B1851">
        <v>186.83</v>
      </c>
      <c r="C1851">
        <v>16</v>
      </c>
      <c r="D1851" t="s">
        <v>49</v>
      </c>
      <c r="E1851">
        <v>1</v>
      </c>
      <c r="F1851">
        <v>0</v>
      </c>
      <c r="G1851">
        <v>28</v>
      </c>
      <c r="H1851">
        <v>0</v>
      </c>
      <c r="I1851">
        <v>38</v>
      </c>
      <c r="J1851">
        <v>0</v>
      </c>
      <c r="K1851">
        <f>_xlfn.XLOOKUP(FraudData[[#This Row],[amount]],AmountRules[Amount Min],AmountRules[Risk Points],,-1)</f>
        <v>0</v>
      </c>
      <c r="L1851">
        <f>_xlfn.XLOOKUP(FraudData[[#This Row],[transaction_hour]],TimeRules[Hour Min],TimeRules[Risk Points],,-1)</f>
        <v>0</v>
      </c>
      <c r="M1851">
        <f>_xlfn.XLOOKUP(FraudData[[#This Row],[foreign_transaction]],ForeignRules[Foreign Transaction],ForeignRules[Risk Points],0)</f>
        <v>3</v>
      </c>
      <c r="N1851">
        <f>_xlfn.XLOOKUP(FraudData[[#This Row],[location_mismatch]],Table10[Location Mismatch],Table10[Risk Points],0)</f>
        <v>0</v>
      </c>
      <c r="O1851">
        <f>_xlfn.XLOOKUP(FraudData[[#This Row],[device_trust_score]],DeviceRules[Device Min],DeviceRules[Risk Points],,-1)</f>
        <v>3</v>
      </c>
      <c r="P1851">
        <f>_xlfn.XLOOKUP(FraudData[[#This Row],[velocity_last_24h]],VelocityRules[Velocity Min],VelocityRules[Risk Points],,-1)</f>
        <v>0</v>
      </c>
      <c r="Q1851">
        <f>_xlfn.XLOOKUP(FraudData[[#This Row],[merchant_category]],MerchantRules[Merchant Category],MerchantRules[Risk Points],0)</f>
        <v>1</v>
      </c>
      <c r="R1851">
        <f>SUM(FraudData[[#This Row],[Amount Risk]:[Merchant Risk]])</f>
        <v>7</v>
      </c>
      <c r="S1851" t="str" cm="1">
        <f t="array" ref="S1851">_xlfn.IFS(FraudData[[#This Row],[Fraud Risk Score]]&gt;=8,"High Risk",FraudData[[#This Row],[Fraud Risk Score]]&gt;=6,"Medium Risk",TRUE,"Low Risk")</f>
        <v>Medium Risk</v>
      </c>
    </row>
    <row r="1852" spans="1:19">
      <c r="A1852">
        <v>1851</v>
      </c>
      <c r="B1852">
        <v>60.61</v>
      </c>
      <c r="C1852">
        <v>15</v>
      </c>
      <c r="D1852" t="s">
        <v>49</v>
      </c>
      <c r="E1852">
        <v>0</v>
      </c>
      <c r="F1852">
        <v>0</v>
      </c>
      <c r="G1852">
        <v>88</v>
      </c>
      <c r="H1852">
        <v>4</v>
      </c>
      <c r="I1852">
        <v>22</v>
      </c>
      <c r="J1852">
        <v>0</v>
      </c>
      <c r="K1852">
        <f>_xlfn.XLOOKUP(FraudData[[#This Row],[amount]],AmountRules[Amount Min],AmountRules[Risk Points],,-1)</f>
        <v>0</v>
      </c>
      <c r="L1852">
        <f>_xlfn.XLOOKUP(FraudData[[#This Row],[transaction_hour]],TimeRules[Hour Min],TimeRules[Risk Points],,-1)</f>
        <v>0</v>
      </c>
      <c r="M1852">
        <f>_xlfn.XLOOKUP(FraudData[[#This Row],[foreign_transaction]],ForeignRules[Foreign Transaction],ForeignRules[Risk Points],0)</f>
        <v>0</v>
      </c>
      <c r="N1852">
        <f>_xlfn.XLOOKUP(FraudData[[#This Row],[location_mismatch]],Table10[Location Mismatch],Table10[Risk Points],0)</f>
        <v>0</v>
      </c>
      <c r="O1852">
        <f>_xlfn.XLOOKUP(FraudData[[#This Row],[device_trust_score]],DeviceRules[Device Min],DeviceRules[Risk Points],,-1)</f>
        <v>0</v>
      </c>
      <c r="P1852">
        <f>_xlfn.XLOOKUP(FraudData[[#This Row],[velocity_last_24h]],VelocityRules[Velocity Min],VelocityRules[Risk Points],,-1)</f>
        <v>0</v>
      </c>
      <c r="Q1852">
        <f>_xlfn.XLOOKUP(FraudData[[#This Row],[merchant_category]],MerchantRules[Merchant Category],MerchantRules[Risk Points],0)</f>
        <v>1</v>
      </c>
      <c r="R1852">
        <f>SUM(FraudData[[#This Row],[Amount Risk]:[Merchant Risk]])</f>
        <v>1</v>
      </c>
      <c r="S1852" t="str" cm="1">
        <f t="array" ref="S1852">_xlfn.IFS(FraudData[[#This Row],[Fraud Risk Score]]&gt;=8,"High Risk",FraudData[[#This Row],[Fraud Risk Score]]&gt;=6,"Medium Risk",TRUE,"Low Risk")</f>
        <v>Low Risk</v>
      </c>
    </row>
    <row r="1853" spans="1:19">
      <c r="A1853">
        <v>1852</v>
      </c>
      <c r="B1853">
        <v>304.66000000000003</v>
      </c>
      <c r="C1853">
        <v>20</v>
      </c>
      <c r="D1853" t="s">
        <v>47</v>
      </c>
      <c r="E1853">
        <v>0</v>
      </c>
      <c r="F1853">
        <v>0</v>
      </c>
      <c r="G1853">
        <v>47</v>
      </c>
      <c r="H1853">
        <v>4</v>
      </c>
      <c r="I1853">
        <v>29</v>
      </c>
      <c r="J1853">
        <v>0</v>
      </c>
      <c r="K1853">
        <f>_xlfn.XLOOKUP(FraudData[[#This Row],[amount]],AmountRules[Amount Min],AmountRules[Risk Points],,-1)</f>
        <v>0</v>
      </c>
      <c r="L1853">
        <f>_xlfn.XLOOKUP(FraudData[[#This Row],[transaction_hour]],TimeRules[Hour Min],TimeRules[Risk Points],,-1)</f>
        <v>0</v>
      </c>
      <c r="M1853">
        <f>_xlfn.XLOOKUP(FraudData[[#This Row],[foreign_transaction]],ForeignRules[Foreign Transaction],ForeignRules[Risk Points],0)</f>
        <v>0</v>
      </c>
      <c r="N1853">
        <f>_xlfn.XLOOKUP(FraudData[[#This Row],[location_mismatch]],Table10[Location Mismatch],Table10[Risk Points],0)</f>
        <v>0</v>
      </c>
      <c r="O1853">
        <f>_xlfn.XLOOKUP(FraudData[[#This Row],[device_trust_score]],DeviceRules[Device Min],DeviceRules[Risk Points],,-1)</f>
        <v>2</v>
      </c>
      <c r="P1853">
        <f>_xlfn.XLOOKUP(FraudData[[#This Row],[velocity_last_24h]],VelocityRules[Velocity Min],VelocityRules[Risk Points],,-1)</f>
        <v>0</v>
      </c>
      <c r="Q1853">
        <f>_xlfn.XLOOKUP(FraudData[[#This Row],[merchant_category]],MerchantRules[Merchant Category],MerchantRules[Risk Points],0)</f>
        <v>0</v>
      </c>
      <c r="R1853">
        <f>SUM(FraudData[[#This Row],[Amount Risk]:[Merchant Risk]])</f>
        <v>2</v>
      </c>
      <c r="S1853" t="str" cm="1">
        <f t="array" ref="S1853">_xlfn.IFS(FraudData[[#This Row],[Fraud Risk Score]]&gt;=8,"High Risk",FraudData[[#This Row],[Fraud Risk Score]]&gt;=6,"Medium Risk",TRUE,"Low Risk")</f>
        <v>Low Risk</v>
      </c>
    </row>
    <row r="1854" spans="1:19">
      <c r="A1854">
        <v>1853</v>
      </c>
      <c r="B1854">
        <v>355.67</v>
      </c>
      <c r="C1854">
        <v>17</v>
      </c>
      <c r="D1854" t="s">
        <v>48</v>
      </c>
      <c r="E1854">
        <v>0</v>
      </c>
      <c r="F1854">
        <v>0</v>
      </c>
      <c r="G1854">
        <v>82</v>
      </c>
      <c r="H1854">
        <v>4</v>
      </c>
      <c r="I1854">
        <v>44</v>
      </c>
      <c r="J1854">
        <v>0</v>
      </c>
      <c r="K1854">
        <f>_xlfn.XLOOKUP(FraudData[[#This Row],[amount]],AmountRules[Amount Min],AmountRules[Risk Points],,-1)</f>
        <v>0</v>
      </c>
      <c r="L1854">
        <f>_xlfn.XLOOKUP(FraudData[[#This Row],[transaction_hour]],TimeRules[Hour Min],TimeRules[Risk Points],,-1)</f>
        <v>0</v>
      </c>
      <c r="M1854">
        <f>_xlfn.XLOOKUP(FraudData[[#This Row],[foreign_transaction]],ForeignRules[Foreign Transaction],ForeignRules[Risk Points],0)</f>
        <v>0</v>
      </c>
      <c r="N1854">
        <f>_xlfn.XLOOKUP(FraudData[[#This Row],[location_mismatch]],Table10[Location Mismatch],Table10[Risk Points],0)</f>
        <v>0</v>
      </c>
      <c r="O1854">
        <f>_xlfn.XLOOKUP(FraudData[[#This Row],[device_trust_score]],DeviceRules[Device Min],DeviceRules[Risk Points],,-1)</f>
        <v>0</v>
      </c>
      <c r="P1854">
        <f>_xlfn.XLOOKUP(FraudData[[#This Row],[velocity_last_24h]],VelocityRules[Velocity Min],VelocityRules[Risk Points],,-1)</f>
        <v>0</v>
      </c>
      <c r="Q1854">
        <f>_xlfn.XLOOKUP(FraudData[[#This Row],[merchant_category]],MerchantRules[Merchant Category],MerchantRules[Risk Points],0)</f>
        <v>0</v>
      </c>
      <c r="R1854">
        <f>SUM(FraudData[[#This Row],[Amount Risk]:[Merchant Risk]])</f>
        <v>0</v>
      </c>
      <c r="S1854" t="str" cm="1">
        <f t="array" ref="S1854">_xlfn.IFS(FraudData[[#This Row],[Fraud Risk Score]]&gt;=8,"High Risk",FraudData[[#This Row],[Fraud Risk Score]]&gt;=6,"Medium Risk",TRUE,"Low Risk")</f>
        <v>Low Risk</v>
      </c>
    </row>
    <row r="1855" spans="1:19">
      <c r="A1855">
        <v>1854</v>
      </c>
      <c r="B1855">
        <v>337.35</v>
      </c>
      <c r="C1855">
        <v>7</v>
      </c>
      <c r="D1855" t="s">
        <v>46</v>
      </c>
      <c r="E1855">
        <v>0</v>
      </c>
      <c r="F1855">
        <v>0</v>
      </c>
      <c r="G1855">
        <v>39</v>
      </c>
      <c r="H1855">
        <v>3</v>
      </c>
      <c r="I1855">
        <v>18</v>
      </c>
      <c r="J1855">
        <v>0</v>
      </c>
      <c r="K1855">
        <f>_xlfn.XLOOKUP(FraudData[[#This Row],[amount]],AmountRules[Amount Min],AmountRules[Risk Points],,-1)</f>
        <v>0</v>
      </c>
      <c r="L1855">
        <f>_xlfn.XLOOKUP(FraudData[[#This Row],[transaction_hour]],TimeRules[Hour Min],TimeRules[Risk Points],,-1)</f>
        <v>0</v>
      </c>
      <c r="M1855">
        <f>_xlfn.XLOOKUP(FraudData[[#This Row],[foreign_transaction]],ForeignRules[Foreign Transaction],ForeignRules[Risk Points],0)</f>
        <v>0</v>
      </c>
      <c r="N1855">
        <f>_xlfn.XLOOKUP(FraudData[[#This Row],[location_mismatch]],Table10[Location Mismatch],Table10[Risk Points],0)</f>
        <v>0</v>
      </c>
      <c r="O1855">
        <f>_xlfn.XLOOKUP(FraudData[[#This Row],[device_trust_score]],DeviceRules[Device Min],DeviceRules[Risk Points],,-1)</f>
        <v>2</v>
      </c>
      <c r="P1855">
        <f>_xlfn.XLOOKUP(FraudData[[#This Row],[velocity_last_24h]],VelocityRules[Velocity Min],VelocityRules[Risk Points],,-1)</f>
        <v>0</v>
      </c>
      <c r="Q1855">
        <f>_xlfn.XLOOKUP(FraudData[[#This Row],[merchant_category]],MerchantRules[Merchant Category],MerchantRules[Risk Points],0)</f>
        <v>0</v>
      </c>
      <c r="R1855">
        <f>SUM(FraudData[[#This Row],[Amount Risk]:[Merchant Risk]])</f>
        <v>2</v>
      </c>
      <c r="S1855" t="str" cm="1">
        <f t="array" ref="S1855">_xlfn.IFS(FraudData[[#This Row],[Fraud Risk Score]]&gt;=8,"High Risk",FraudData[[#This Row],[Fraud Risk Score]]&gt;=6,"Medium Risk",TRUE,"Low Risk")</f>
        <v>Low Risk</v>
      </c>
    </row>
    <row r="1856" spans="1:19">
      <c r="A1856">
        <v>1855</v>
      </c>
      <c r="B1856">
        <v>452.23</v>
      </c>
      <c r="C1856">
        <v>2</v>
      </c>
      <c r="D1856" t="s">
        <v>49</v>
      </c>
      <c r="E1856">
        <v>0</v>
      </c>
      <c r="F1856">
        <v>0</v>
      </c>
      <c r="G1856">
        <v>70</v>
      </c>
      <c r="H1856">
        <v>3</v>
      </c>
      <c r="I1856">
        <v>60</v>
      </c>
      <c r="J1856">
        <v>0</v>
      </c>
      <c r="K1856">
        <f>_xlfn.XLOOKUP(FraudData[[#This Row],[amount]],AmountRules[Amount Min],AmountRules[Risk Points],,-1)</f>
        <v>0</v>
      </c>
      <c r="L1856">
        <f>_xlfn.XLOOKUP(FraudData[[#This Row],[transaction_hour]],TimeRules[Hour Min],TimeRules[Risk Points],,-1)</f>
        <v>3</v>
      </c>
      <c r="M1856">
        <f>_xlfn.XLOOKUP(FraudData[[#This Row],[foreign_transaction]],ForeignRules[Foreign Transaction],ForeignRules[Risk Points],0)</f>
        <v>0</v>
      </c>
      <c r="N1856">
        <f>_xlfn.XLOOKUP(FraudData[[#This Row],[location_mismatch]],Table10[Location Mismatch],Table10[Risk Points],0)</f>
        <v>0</v>
      </c>
      <c r="O1856">
        <f>_xlfn.XLOOKUP(FraudData[[#This Row],[device_trust_score]],DeviceRules[Device Min],DeviceRules[Risk Points],,-1)</f>
        <v>0</v>
      </c>
      <c r="P1856">
        <f>_xlfn.XLOOKUP(FraudData[[#This Row],[velocity_last_24h]],VelocityRules[Velocity Min],VelocityRules[Risk Points],,-1)</f>
        <v>0</v>
      </c>
      <c r="Q1856">
        <f>_xlfn.XLOOKUP(FraudData[[#This Row],[merchant_category]],MerchantRules[Merchant Category],MerchantRules[Risk Points],0)</f>
        <v>1</v>
      </c>
      <c r="R1856">
        <f>SUM(FraudData[[#This Row],[Amount Risk]:[Merchant Risk]])</f>
        <v>4</v>
      </c>
      <c r="S1856" t="str" cm="1">
        <f t="array" ref="S1856">_xlfn.IFS(FraudData[[#This Row],[Fraud Risk Score]]&gt;=8,"High Risk",FraudData[[#This Row],[Fraud Risk Score]]&gt;=6,"Medium Risk",TRUE,"Low Risk")</f>
        <v>Low Risk</v>
      </c>
    </row>
    <row r="1857" spans="1:19">
      <c r="A1857">
        <v>1856</v>
      </c>
      <c r="B1857">
        <v>52.32</v>
      </c>
      <c r="C1857">
        <v>16</v>
      </c>
      <c r="D1857" t="s">
        <v>46</v>
      </c>
      <c r="E1857">
        <v>0</v>
      </c>
      <c r="F1857">
        <v>0</v>
      </c>
      <c r="G1857">
        <v>63</v>
      </c>
      <c r="H1857">
        <v>1</v>
      </c>
      <c r="I1857">
        <v>20</v>
      </c>
      <c r="J1857">
        <v>0</v>
      </c>
      <c r="K1857">
        <f>_xlfn.XLOOKUP(FraudData[[#This Row],[amount]],AmountRules[Amount Min],AmountRules[Risk Points],,-1)</f>
        <v>0</v>
      </c>
      <c r="L1857">
        <f>_xlfn.XLOOKUP(FraudData[[#This Row],[transaction_hour]],TimeRules[Hour Min],TimeRules[Risk Points],,-1)</f>
        <v>0</v>
      </c>
      <c r="M1857">
        <f>_xlfn.XLOOKUP(FraudData[[#This Row],[foreign_transaction]],ForeignRules[Foreign Transaction],ForeignRules[Risk Points],0)</f>
        <v>0</v>
      </c>
      <c r="N1857">
        <f>_xlfn.XLOOKUP(FraudData[[#This Row],[location_mismatch]],Table10[Location Mismatch],Table10[Risk Points],0)</f>
        <v>0</v>
      </c>
      <c r="O1857">
        <f>_xlfn.XLOOKUP(FraudData[[#This Row],[device_trust_score]],DeviceRules[Device Min],DeviceRules[Risk Points],,-1)</f>
        <v>1</v>
      </c>
      <c r="P1857">
        <f>_xlfn.XLOOKUP(FraudData[[#This Row],[velocity_last_24h]],VelocityRules[Velocity Min],VelocityRules[Risk Points],,-1)</f>
        <v>0</v>
      </c>
      <c r="Q1857">
        <f>_xlfn.XLOOKUP(FraudData[[#This Row],[merchant_category]],MerchantRules[Merchant Category],MerchantRules[Risk Points],0)</f>
        <v>0</v>
      </c>
      <c r="R1857">
        <f>SUM(FraudData[[#This Row],[Amount Risk]:[Merchant Risk]])</f>
        <v>1</v>
      </c>
      <c r="S1857" t="str" cm="1">
        <f t="array" ref="S1857">_xlfn.IFS(FraudData[[#This Row],[Fraud Risk Score]]&gt;=8,"High Risk",FraudData[[#This Row],[Fraud Risk Score]]&gt;=6,"Medium Risk",TRUE,"Low Risk")</f>
        <v>Low Risk</v>
      </c>
    </row>
    <row r="1858" spans="1:19">
      <c r="A1858">
        <v>1857</v>
      </c>
      <c r="B1858">
        <v>253.2</v>
      </c>
      <c r="C1858">
        <v>17</v>
      </c>
      <c r="D1858" t="s">
        <v>46</v>
      </c>
      <c r="E1858">
        <v>0</v>
      </c>
      <c r="F1858">
        <v>0</v>
      </c>
      <c r="G1858">
        <v>71</v>
      </c>
      <c r="H1858">
        <v>0</v>
      </c>
      <c r="I1858">
        <v>69</v>
      </c>
      <c r="J1858">
        <v>0</v>
      </c>
      <c r="K1858">
        <f>_xlfn.XLOOKUP(FraudData[[#This Row],[amount]],AmountRules[Amount Min],AmountRules[Risk Points],,-1)</f>
        <v>0</v>
      </c>
      <c r="L1858">
        <f>_xlfn.XLOOKUP(FraudData[[#This Row],[transaction_hour]],TimeRules[Hour Min],TimeRules[Risk Points],,-1)</f>
        <v>0</v>
      </c>
      <c r="M1858">
        <f>_xlfn.XLOOKUP(FraudData[[#This Row],[foreign_transaction]],ForeignRules[Foreign Transaction],ForeignRules[Risk Points],0)</f>
        <v>0</v>
      </c>
      <c r="N1858">
        <f>_xlfn.XLOOKUP(FraudData[[#This Row],[location_mismatch]],Table10[Location Mismatch],Table10[Risk Points],0)</f>
        <v>0</v>
      </c>
      <c r="O1858">
        <f>_xlfn.XLOOKUP(FraudData[[#This Row],[device_trust_score]],DeviceRules[Device Min],DeviceRules[Risk Points],,-1)</f>
        <v>0</v>
      </c>
      <c r="P1858">
        <f>_xlfn.XLOOKUP(FraudData[[#This Row],[velocity_last_24h]],VelocityRules[Velocity Min],VelocityRules[Risk Points],,-1)</f>
        <v>0</v>
      </c>
      <c r="Q1858">
        <f>_xlfn.XLOOKUP(FraudData[[#This Row],[merchant_category]],MerchantRules[Merchant Category],MerchantRules[Risk Points],0)</f>
        <v>0</v>
      </c>
      <c r="R1858">
        <f>SUM(FraudData[[#This Row],[Amount Risk]:[Merchant Risk]])</f>
        <v>0</v>
      </c>
      <c r="S1858" t="str" cm="1">
        <f t="array" ref="S1858">_xlfn.IFS(FraudData[[#This Row],[Fraud Risk Score]]&gt;=8,"High Risk",FraudData[[#This Row],[Fraud Risk Score]]&gt;=6,"Medium Risk",TRUE,"Low Risk")</f>
        <v>Low Risk</v>
      </c>
    </row>
    <row r="1859" spans="1:19">
      <c r="A1859">
        <v>1858</v>
      </c>
      <c r="B1859">
        <v>111.09</v>
      </c>
      <c r="C1859">
        <v>22</v>
      </c>
      <c r="D1859" t="s">
        <v>50</v>
      </c>
      <c r="E1859">
        <v>0</v>
      </c>
      <c r="F1859">
        <v>0</v>
      </c>
      <c r="G1859">
        <v>61</v>
      </c>
      <c r="H1859">
        <v>3</v>
      </c>
      <c r="I1859">
        <v>27</v>
      </c>
      <c r="J1859">
        <v>0</v>
      </c>
      <c r="K1859">
        <f>_xlfn.XLOOKUP(FraudData[[#This Row],[amount]],AmountRules[Amount Min],AmountRules[Risk Points],,-1)</f>
        <v>0</v>
      </c>
      <c r="L1859">
        <f>_xlfn.XLOOKUP(FraudData[[#This Row],[transaction_hour]],TimeRules[Hour Min],TimeRules[Risk Points],,-1)</f>
        <v>0</v>
      </c>
      <c r="M1859">
        <f>_xlfn.XLOOKUP(FraudData[[#This Row],[foreign_transaction]],ForeignRules[Foreign Transaction],ForeignRules[Risk Points],0)</f>
        <v>0</v>
      </c>
      <c r="N1859">
        <f>_xlfn.XLOOKUP(FraudData[[#This Row],[location_mismatch]],Table10[Location Mismatch],Table10[Risk Points],0)</f>
        <v>0</v>
      </c>
      <c r="O1859">
        <f>_xlfn.XLOOKUP(FraudData[[#This Row],[device_trust_score]],DeviceRules[Device Min],DeviceRules[Risk Points],,-1)</f>
        <v>1</v>
      </c>
      <c r="P1859">
        <f>_xlfn.XLOOKUP(FraudData[[#This Row],[velocity_last_24h]],VelocityRules[Velocity Min],VelocityRules[Risk Points],,-1)</f>
        <v>0</v>
      </c>
      <c r="Q1859">
        <f>_xlfn.XLOOKUP(FraudData[[#This Row],[merchant_category]],MerchantRules[Merchant Category],MerchantRules[Risk Points],0)</f>
        <v>0</v>
      </c>
      <c r="R1859">
        <f>SUM(FraudData[[#This Row],[Amount Risk]:[Merchant Risk]])</f>
        <v>1</v>
      </c>
      <c r="S1859" t="str" cm="1">
        <f t="array" ref="S1859">_xlfn.IFS(FraudData[[#This Row],[Fraud Risk Score]]&gt;=8,"High Risk",FraudData[[#This Row],[Fraud Risk Score]]&gt;=6,"Medium Risk",TRUE,"Low Risk")</f>
        <v>Low Risk</v>
      </c>
    </row>
    <row r="1860" spans="1:19">
      <c r="A1860">
        <v>1859</v>
      </c>
      <c r="B1860">
        <v>332.13</v>
      </c>
      <c r="C1860">
        <v>5</v>
      </c>
      <c r="D1860" t="s">
        <v>50</v>
      </c>
      <c r="E1860">
        <v>0</v>
      </c>
      <c r="F1860">
        <v>0</v>
      </c>
      <c r="G1860">
        <v>65</v>
      </c>
      <c r="H1860">
        <v>2</v>
      </c>
      <c r="I1860">
        <v>30</v>
      </c>
      <c r="J1860">
        <v>0</v>
      </c>
      <c r="K1860">
        <f>_xlfn.XLOOKUP(FraudData[[#This Row],[amount]],AmountRules[Amount Min],AmountRules[Risk Points],,-1)</f>
        <v>0</v>
      </c>
      <c r="L1860">
        <f>_xlfn.XLOOKUP(FraudData[[#This Row],[transaction_hour]],TimeRules[Hour Min],TimeRules[Risk Points],,-1)</f>
        <v>0</v>
      </c>
      <c r="M1860">
        <f>_xlfn.XLOOKUP(FraudData[[#This Row],[foreign_transaction]],ForeignRules[Foreign Transaction],ForeignRules[Risk Points],0)</f>
        <v>0</v>
      </c>
      <c r="N1860">
        <f>_xlfn.XLOOKUP(FraudData[[#This Row],[location_mismatch]],Table10[Location Mismatch],Table10[Risk Points],0)</f>
        <v>0</v>
      </c>
      <c r="O1860">
        <f>_xlfn.XLOOKUP(FraudData[[#This Row],[device_trust_score]],DeviceRules[Device Min],DeviceRules[Risk Points],,-1)</f>
        <v>1</v>
      </c>
      <c r="P1860">
        <f>_xlfn.XLOOKUP(FraudData[[#This Row],[velocity_last_24h]],VelocityRules[Velocity Min],VelocityRules[Risk Points],,-1)</f>
        <v>0</v>
      </c>
      <c r="Q1860">
        <f>_xlfn.XLOOKUP(FraudData[[#This Row],[merchant_category]],MerchantRules[Merchant Category],MerchantRules[Risk Points],0)</f>
        <v>0</v>
      </c>
      <c r="R1860">
        <f>SUM(FraudData[[#This Row],[Amount Risk]:[Merchant Risk]])</f>
        <v>1</v>
      </c>
      <c r="S1860" t="str" cm="1">
        <f t="array" ref="S1860">_xlfn.IFS(FraudData[[#This Row],[Fraud Risk Score]]&gt;=8,"High Risk",FraudData[[#This Row],[Fraud Risk Score]]&gt;=6,"Medium Risk",TRUE,"Low Risk")</f>
        <v>Low Risk</v>
      </c>
    </row>
    <row r="1861" spans="1:19">
      <c r="A1861">
        <v>1860</v>
      </c>
      <c r="B1861">
        <v>234.68</v>
      </c>
      <c r="C1861">
        <v>7</v>
      </c>
      <c r="D1861" t="s">
        <v>49</v>
      </c>
      <c r="E1861">
        <v>0</v>
      </c>
      <c r="F1861">
        <v>0</v>
      </c>
      <c r="G1861">
        <v>69</v>
      </c>
      <c r="H1861">
        <v>2</v>
      </c>
      <c r="I1861">
        <v>36</v>
      </c>
      <c r="J1861">
        <v>0</v>
      </c>
      <c r="K1861">
        <f>_xlfn.XLOOKUP(FraudData[[#This Row],[amount]],AmountRules[Amount Min],AmountRules[Risk Points],,-1)</f>
        <v>0</v>
      </c>
      <c r="L1861">
        <f>_xlfn.XLOOKUP(FraudData[[#This Row],[transaction_hour]],TimeRules[Hour Min],TimeRules[Risk Points],,-1)</f>
        <v>0</v>
      </c>
      <c r="M1861">
        <f>_xlfn.XLOOKUP(FraudData[[#This Row],[foreign_transaction]],ForeignRules[Foreign Transaction],ForeignRules[Risk Points],0)</f>
        <v>0</v>
      </c>
      <c r="N1861">
        <f>_xlfn.XLOOKUP(FraudData[[#This Row],[location_mismatch]],Table10[Location Mismatch],Table10[Risk Points],0)</f>
        <v>0</v>
      </c>
      <c r="O1861">
        <f>_xlfn.XLOOKUP(FraudData[[#This Row],[device_trust_score]],DeviceRules[Device Min],DeviceRules[Risk Points],,-1)</f>
        <v>1</v>
      </c>
      <c r="P1861">
        <f>_xlfn.XLOOKUP(FraudData[[#This Row],[velocity_last_24h]],VelocityRules[Velocity Min],VelocityRules[Risk Points],,-1)</f>
        <v>0</v>
      </c>
      <c r="Q1861">
        <f>_xlfn.XLOOKUP(FraudData[[#This Row],[merchant_category]],MerchantRules[Merchant Category],MerchantRules[Risk Points],0)</f>
        <v>1</v>
      </c>
      <c r="R1861">
        <f>SUM(FraudData[[#This Row],[Amount Risk]:[Merchant Risk]])</f>
        <v>2</v>
      </c>
      <c r="S1861" t="str" cm="1">
        <f t="array" ref="S1861">_xlfn.IFS(FraudData[[#This Row],[Fraud Risk Score]]&gt;=8,"High Risk",FraudData[[#This Row],[Fraud Risk Score]]&gt;=6,"Medium Risk",TRUE,"Low Risk")</f>
        <v>Low Risk</v>
      </c>
    </row>
    <row r="1862" spans="1:19">
      <c r="A1862">
        <v>1861</v>
      </c>
      <c r="B1862">
        <v>269.66000000000003</v>
      </c>
      <c r="C1862">
        <v>22</v>
      </c>
      <c r="D1862" t="s">
        <v>46</v>
      </c>
      <c r="E1862">
        <v>0</v>
      </c>
      <c r="F1862">
        <v>0</v>
      </c>
      <c r="G1862">
        <v>54</v>
      </c>
      <c r="H1862">
        <v>0</v>
      </c>
      <c r="I1862">
        <v>48</v>
      </c>
      <c r="J1862">
        <v>0</v>
      </c>
      <c r="K1862">
        <f>_xlfn.XLOOKUP(FraudData[[#This Row],[amount]],AmountRules[Amount Min],AmountRules[Risk Points],,-1)</f>
        <v>0</v>
      </c>
      <c r="L1862">
        <f>_xlfn.XLOOKUP(FraudData[[#This Row],[transaction_hour]],TimeRules[Hour Min],TimeRules[Risk Points],,-1)</f>
        <v>0</v>
      </c>
      <c r="M1862">
        <f>_xlfn.XLOOKUP(FraudData[[#This Row],[foreign_transaction]],ForeignRules[Foreign Transaction],ForeignRules[Risk Points],0)</f>
        <v>0</v>
      </c>
      <c r="N1862">
        <f>_xlfn.XLOOKUP(FraudData[[#This Row],[location_mismatch]],Table10[Location Mismatch],Table10[Risk Points],0)</f>
        <v>0</v>
      </c>
      <c r="O1862">
        <f>_xlfn.XLOOKUP(FraudData[[#This Row],[device_trust_score]],DeviceRules[Device Min],DeviceRules[Risk Points],,-1)</f>
        <v>1</v>
      </c>
      <c r="P1862">
        <f>_xlfn.XLOOKUP(FraudData[[#This Row],[velocity_last_24h]],VelocityRules[Velocity Min],VelocityRules[Risk Points],,-1)</f>
        <v>0</v>
      </c>
      <c r="Q1862">
        <f>_xlfn.XLOOKUP(FraudData[[#This Row],[merchant_category]],MerchantRules[Merchant Category],MerchantRules[Risk Points],0)</f>
        <v>0</v>
      </c>
      <c r="R1862">
        <f>SUM(FraudData[[#This Row],[Amount Risk]:[Merchant Risk]])</f>
        <v>1</v>
      </c>
      <c r="S1862" t="str" cm="1">
        <f t="array" ref="S1862">_xlfn.IFS(FraudData[[#This Row],[Fraud Risk Score]]&gt;=8,"High Risk",FraudData[[#This Row],[Fraud Risk Score]]&gt;=6,"Medium Risk",TRUE,"Low Risk")</f>
        <v>Low Risk</v>
      </c>
    </row>
    <row r="1863" spans="1:19">
      <c r="A1863">
        <v>1862</v>
      </c>
      <c r="B1863">
        <v>192.17</v>
      </c>
      <c r="C1863">
        <v>12</v>
      </c>
      <c r="D1863" t="s">
        <v>50</v>
      </c>
      <c r="E1863">
        <v>0</v>
      </c>
      <c r="F1863">
        <v>0</v>
      </c>
      <c r="G1863">
        <v>95</v>
      </c>
      <c r="H1863">
        <v>2</v>
      </c>
      <c r="I1863">
        <v>30</v>
      </c>
      <c r="J1863">
        <v>0</v>
      </c>
      <c r="K1863">
        <f>_xlfn.XLOOKUP(FraudData[[#This Row],[amount]],AmountRules[Amount Min],AmountRules[Risk Points],,-1)</f>
        <v>0</v>
      </c>
      <c r="L1863">
        <f>_xlfn.XLOOKUP(FraudData[[#This Row],[transaction_hour]],TimeRules[Hour Min],TimeRules[Risk Points],,-1)</f>
        <v>0</v>
      </c>
      <c r="M1863">
        <f>_xlfn.XLOOKUP(FraudData[[#This Row],[foreign_transaction]],ForeignRules[Foreign Transaction],ForeignRules[Risk Points],0)</f>
        <v>0</v>
      </c>
      <c r="N1863">
        <f>_xlfn.XLOOKUP(FraudData[[#This Row],[location_mismatch]],Table10[Location Mismatch],Table10[Risk Points],0)</f>
        <v>0</v>
      </c>
      <c r="O1863">
        <f>_xlfn.XLOOKUP(FraudData[[#This Row],[device_trust_score]],DeviceRules[Device Min],DeviceRules[Risk Points],,-1)</f>
        <v>0</v>
      </c>
      <c r="P1863">
        <f>_xlfn.XLOOKUP(FraudData[[#This Row],[velocity_last_24h]],VelocityRules[Velocity Min],VelocityRules[Risk Points],,-1)</f>
        <v>0</v>
      </c>
      <c r="Q1863">
        <f>_xlfn.XLOOKUP(FraudData[[#This Row],[merchant_category]],MerchantRules[Merchant Category],MerchantRules[Risk Points],0)</f>
        <v>0</v>
      </c>
      <c r="R1863">
        <f>SUM(FraudData[[#This Row],[Amount Risk]:[Merchant Risk]])</f>
        <v>0</v>
      </c>
      <c r="S1863" t="str" cm="1">
        <f t="array" ref="S1863">_xlfn.IFS(FraudData[[#This Row],[Fraud Risk Score]]&gt;=8,"High Risk",FraudData[[#This Row],[Fraud Risk Score]]&gt;=6,"Medium Risk",TRUE,"Low Risk")</f>
        <v>Low Risk</v>
      </c>
    </row>
    <row r="1864" spans="1:19">
      <c r="A1864">
        <v>1863</v>
      </c>
      <c r="B1864">
        <v>35.159999999999997</v>
      </c>
      <c r="C1864">
        <v>7</v>
      </c>
      <c r="D1864" t="s">
        <v>48</v>
      </c>
      <c r="E1864">
        <v>0</v>
      </c>
      <c r="F1864">
        <v>0</v>
      </c>
      <c r="G1864">
        <v>92</v>
      </c>
      <c r="H1864">
        <v>2</v>
      </c>
      <c r="I1864">
        <v>69</v>
      </c>
      <c r="J1864">
        <v>0</v>
      </c>
      <c r="K1864">
        <f>_xlfn.XLOOKUP(FraudData[[#This Row],[amount]],AmountRules[Amount Min],AmountRules[Risk Points],,-1)</f>
        <v>0</v>
      </c>
      <c r="L1864">
        <f>_xlfn.XLOOKUP(FraudData[[#This Row],[transaction_hour]],TimeRules[Hour Min],TimeRules[Risk Points],,-1)</f>
        <v>0</v>
      </c>
      <c r="M1864">
        <f>_xlfn.XLOOKUP(FraudData[[#This Row],[foreign_transaction]],ForeignRules[Foreign Transaction],ForeignRules[Risk Points],0)</f>
        <v>0</v>
      </c>
      <c r="N1864">
        <f>_xlfn.XLOOKUP(FraudData[[#This Row],[location_mismatch]],Table10[Location Mismatch],Table10[Risk Points],0)</f>
        <v>0</v>
      </c>
      <c r="O1864">
        <f>_xlfn.XLOOKUP(FraudData[[#This Row],[device_trust_score]],DeviceRules[Device Min],DeviceRules[Risk Points],,-1)</f>
        <v>0</v>
      </c>
      <c r="P1864">
        <f>_xlfn.XLOOKUP(FraudData[[#This Row],[velocity_last_24h]],VelocityRules[Velocity Min],VelocityRules[Risk Points],,-1)</f>
        <v>0</v>
      </c>
      <c r="Q1864">
        <f>_xlfn.XLOOKUP(FraudData[[#This Row],[merchant_category]],MerchantRules[Merchant Category],MerchantRules[Risk Points],0)</f>
        <v>0</v>
      </c>
      <c r="R1864">
        <f>SUM(FraudData[[#This Row],[Amount Risk]:[Merchant Risk]])</f>
        <v>0</v>
      </c>
      <c r="S1864" t="str" cm="1">
        <f t="array" ref="S1864">_xlfn.IFS(FraudData[[#This Row],[Fraud Risk Score]]&gt;=8,"High Risk",FraudData[[#This Row],[Fraud Risk Score]]&gt;=6,"Medium Risk",TRUE,"Low Risk")</f>
        <v>Low Risk</v>
      </c>
    </row>
    <row r="1865" spans="1:19">
      <c r="A1865">
        <v>1864</v>
      </c>
      <c r="B1865">
        <v>141.75</v>
      </c>
      <c r="C1865">
        <v>18</v>
      </c>
      <c r="D1865" t="s">
        <v>48</v>
      </c>
      <c r="E1865">
        <v>0</v>
      </c>
      <c r="F1865">
        <v>0</v>
      </c>
      <c r="G1865">
        <v>31</v>
      </c>
      <c r="H1865">
        <v>4</v>
      </c>
      <c r="I1865">
        <v>47</v>
      </c>
      <c r="J1865">
        <v>0</v>
      </c>
      <c r="K1865">
        <f>_xlfn.XLOOKUP(FraudData[[#This Row],[amount]],AmountRules[Amount Min],AmountRules[Risk Points],,-1)</f>
        <v>0</v>
      </c>
      <c r="L1865">
        <f>_xlfn.XLOOKUP(FraudData[[#This Row],[transaction_hour]],TimeRules[Hour Min],TimeRules[Risk Points],,-1)</f>
        <v>0</v>
      </c>
      <c r="M1865">
        <f>_xlfn.XLOOKUP(FraudData[[#This Row],[foreign_transaction]],ForeignRules[Foreign Transaction],ForeignRules[Risk Points],0)</f>
        <v>0</v>
      </c>
      <c r="N1865">
        <f>_xlfn.XLOOKUP(FraudData[[#This Row],[location_mismatch]],Table10[Location Mismatch],Table10[Risk Points],0)</f>
        <v>0</v>
      </c>
      <c r="O1865">
        <f>_xlfn.XLOOKUP(FraudData[[#This Row],[device_trust_score]],DeviceRules[Device Min],DeviceRules[Risk Points],,-1)</f>
        <v>2</v>
      </c>
      <c r="P1865">
        <f>_xlfn.XLOOKUP(FraudData[[#This Row],[velocity_last_24h]],VelocityRules[Velocity Min],VelocityRules[Risk Points],,-1)</f>
        <v>0</v>
      </c>
      <c r="Q1865">
        <f>_xlfn.XLOOKUP(FraudData[[#This Row],[merchant_category]],MerchantRules[Merchant Category],MerchantRules[Risk Points],0)</f>
        <v>0</v>
      </c>
      <c r="R1865">
        <f>SUM(FraudData[[#This Row],[Amount Risk]:[Merchant Risk]])</f>
        <v>2</v>
      </c>
      <c r="S1865" t="str" cm="1">
        <f t="array" ref="S1865">_xlfn.IFS(FraudData[[#This Row],[Fraud Risk Score]]&gt;=8,"High Risk",FraudData[[#This Row],[Fraud Risk Score]]&gt;=6,"Medium Risk",TRUE,"Low Risk")</f>
        <v>Low Risk</v>
      </c>
    </row>
    <row r="1866" spans="1:19">
      <c r="A1866">
        <v>1865</v>
      </c>
      <c r="B1866">
        <v>752.03</v>
      </c>
      <c r="C1866">
        <v>5</v>
      </c>
      <c r="D1866" t="s">
        <v>48</v>
      </c>
      <c r="E1866">
        <v>0</v>
      </c>
      <c r="F1866">
        <v>0</v>
      </c>
      <c r="G1866">
        <v>71</v>
      </c>
      <c r="H1866">
        <v>1</v>
      </c>
      <c r="I1866">
        <v>31</v>
      </c>
      <c r="J1866">
        <v>0</v>
      </c>
      <c r="K1866">
        <f>_xlfn.XLOOKUP(FraudData[[#This Row],[amount]],AmountRules[Amount Min],AmountRules[Risk Points],,-1)</f>
        <v>1</v>
      </c>
      <c r="L1866">
        <f>_xlfn.XLOOKUP(FraudData[[#This Row],[transaction_hour]],TimeRules[Hour Min],TimeRules[Risk Points],,-1)</f>
        <v>0</v>
      </c>
      <c r="M1866">
        <f>_xlfn.XLOOKUP(FraudData[[#This Row],[foreign_transaction]],ForeignRules[Foreign Transaction],ForeignRules[Risk Points],0)</f>
        <v>0</v>
      </c>
      <c r="N1866">
        <f>_xlfn.XLOOKUP(FraudData[[#This Row],[location_mismatch]],Table10[Location Mismatch],Table10[Risk Points],0)</f>
        <v>0</v>
      </c>
      <c r="O1866">
        <f>_xlfn.XLOOKUP(FraudData[[#This Row],[device_trust_score]],DeviceRules[Device Min],DeviceRules[Risk Points],,-1)</f>
        <v>0</v>
      </c>
      <c r="P1866">
        <f>_xlfn.XLOOKUP(FraudData[[#This Row],[velocity_last_24h]],VelocityRules[Velocity Min],VelocityRules[Risk Points],,-1)</f>
        <v>0</v>
      </c>
      <c r="Q1866">
        <f>_xlfn.XLOOKUP(FraudData[[#This Row],[merchant_category]],MerchantRules[Merchant Category],MerchantRules[Risk Points],0)</f>
        <v>0</v>
      </c>
      <c r="R1866">
        <f>SUM(FraudData[[#This Row],[Amount Risk]:[Merchant Risk]])</f>
        <v>1</v>
      </c>
      <c r="S1866" t="str" cm="1">
        <f t="array" ref="S1866">_xlfn.IFS(FraudData[[#This Row],[Fraud Risk Score]]&gt;=8,"High Risk",FraudData[[#This Row],[Fraud Risk Score]]&gt;=6,"Medium Risk",TRUE,"Low Risk")</f>
        <v>Low Risk</v>
      </c>
    </row>
    <row r="1867" spans="1:19">
      <c r="A1867">
        <v>1866</v>
      </c>
      <c r="B1867">
        <v>498.74</v>
      </c>
      <c r="C1867">
        <v>22</v>
      </c>
      <c r="D1867" t="s">
        <v>48</v>
      </c>
      <c r="E1867">
        <v>0</v>
      </c>
      <c r="F1867">
        <v>0</v>
      </c>
      <c r="G1867">
        <v>71</v>
      </c>
      <c r="H1867">
        <v>1</v>
      </c>
      <c r="I1867">
        <v>49</v>
      </c>
      <c r="J1867">
        <v>0</v>
      </c>
      <c r="K1867">
        <f>_xlfn.XLOOKUP(FraudData[[#This Row],[amount]],AmountRules[Amount Min],AmountRules[Risk Points],,-1)</f>
        <v>0</v>
      </c>
      <c r="L1867">
        <f>_xlfn.XLOOKUP(FraudData[[#This Row],[transaction_hour]],TimeRules[Hour Min],TimeRules[Risk Points],,-1)</f>
        <v>0</v>
      </c>
      <c r="M1867">
        <f>_xlfn.XLOOKUP(FraudData[[#This Row],[foreign_transaction]],ForeignRules[Foreign Transaction],ForeignRules[Risk Points],0)</f>
        <v>0</v>
      </c>
      <c r="N1867">
        <f>_xlfn.XLOOKUP(FraudData[[#This Row],[location_mismatch]],Table10[Location Mismatch],Table10[Risk Points],0)</f>
        <v>0</v>
      </c>
      <c r="O1867">
        <f>_xlfn.XLOOKUP(FraudData[[#This Row],[device_trust_score]],DeviceRules[Device Min],DeviceRules[Risk Points],,-1)</f>
        <v>0</v>
      </c>
      <c r="P1867">
        <f>_xlfn.XLOOKUP(FraudData[[#This Row],[velocity_last_24h]],VelocityRules[Velocity Min],VelocityRules[Risk Points],,-1)</f>
        <v>0</v>
      </c>
      <c r="Q1867">
        <f>_xlfn.XLOOKUP(FraudData[[#This Row],[merchant_category]],MerchantRules[Merchant Category],MerchantRules[Risk Points],0)</f>
        <v>0</v>
      </c>
      <c r="R1867">
        <f>SUM(FraudData[[#This Row],[Amount Risk]:[Merchant Risk]])</f>
        <v>0</v>
      </c>
      <c r="S1867" t="str" cm="1">
        <f t="array" ref="S1867">_xlfn.IFS(FraudData[[#This Row],[Fraud Risk Score]]&gt;=8,"High Risk",FraudData[[#This Row],[Fraud Risk Score]]&gt;=6,"Medium Risk",TRUE,"Low Risk")</f>
        <v>Low Risk</v>
      </c>
    </row>
    <row r="1868" spans="1:19">
      <c r="A1868">
        <v>1867</v>
      </c>
      <c r="B1868">
        <v>7.94</v>
      </c>
      <c r="C1868">
        <v>14</v>
      </c>
      <c r="D1868" t="s">
        <v>46</v>
      </c>
      <c r="E1868">
        <v>0</v>
      </c>
      <c r="F1868">
        <v>0</v>
      </c>
      <c r="G1868">
        <v>84</v>
      </c>
      <c r="H1868">
        <v>2</v>
      </c>
      <c r="I1868">
        <v>59</v>
      </c>
      <c r="J1868">
        <v>0</v>
      </c>
      <c r="K1868">
        <f>_xlfn.XLOOKUP(FraudData[[#This Row],[amount]],AmountRules[Amount Min],AmountRules[Risk Points],,-1)</f>
        <v>0</v>
      </c>
      <c r="L1868">
        <f>_xlfn.XLOOKUP(FraudData[[#This Row],[transaction_hour]],TimeRules[Hour Min],TimeRules[Risk Points],,-1)</f>
        <v>0</v>
      </c>
      <c r="M1868">
        <f>_xlfn.XLOOKUP(FraudData[[#This Row],[foreign_transaction]],ForeignRules[Foreign Transaction],ForeignRules[Risk Points],0)</f>
        <v>0</v>
      </c>
      <c r="N1868">
        <f>_xlfn.XLOOKUP(FraudData[[#This Row],[location_mismatch]],Table10[Location Mismatch],Table10[Risk Points],0)</f>
        <v>0</v>
      </c>
      <c r="O1868">
        <f>_xlfn.XLOOKUP(FraudData[[#This Row],[device_trust_score]],DeviceRules[Device Min],DeviceRules[Risk Points],,-1)</f>
        <v>0</v>
      </c>
      <c r="P1868">
        <f>_xlfn.XLOOKUP(FraudData[[#This Row],[velocity_last_24h]],VelocityRules[Velocity Min],VelocityRules[Risk Points],,-1)</f>
        <v>0</v>
      </c>
      <c r="Q1868">
        <f>_xlfn.XLOOKUP(FraudData[[#This Row],[merchant_category]],MerchantRules[Merchant Category],MerchantRules[Risk Points],0)</f>
        <v>0</v>
      </c>
      <c r="R1868">
        <f>SUM(FraudData[[#This Row],[Amount Risk]:[Merchant Risk]])</f>
        <v>0</v>
      </c>
      <c r="S1868" t="str" cm="1">
        <f t="array" ref="S1868">_xlfn.IFS(FraudData[[#This Row],[Fraud Risk Score]]&gt;=8,"High Risk",FraudData[[#This Row],[Fraud Risk Score]]&gt;=6,"Medium Risk",TRUE,"Low Risk")</f>
        <v>Low Risk</v>
      </c>
    </row>
    <row r="1869" spans="1:19">
      <c r="A1869">
        <v>1868</v>
      </c>
      <c r="B1869">
        <v>32.42</v>
      </c>
      <c r="C1869">
        <v>9</v>
      </c>
      <c r="D1869" t="s">
        <v>48</v>
      </c>
      <c r="E1869">
        <v>0</v>
      </c>
      <c r="F1869">
        <v>0</v>
      </c>
      <c r="G1869">
        <v>29</v>
      </c>
      <c r="H1869">
        <v>1</v>
      </c>
      <c r="I1869">
        <v>66</v>
      </c>
      <c r="J1869">
        <v>0</v>
      </c>
      <c r="K1869">
        <f>_xlfn.XLOOKUP(FraudData[[#This Row],[amount]],AmountRules[Amount Min],AmountRules[Risk Points],,-1)</f>
        <v>0</v>
      </c>
      <c r="L1869">
        <f>_xlfn.XLOOKUP(FraudData[[#This Row],[transaction_hour]],TimeRules[Hour Min],TimeRules[Risk Points],,-1)</f>
        <v>0</v>
      </c>
      <c r="M1869">
        <f>_xlfn.XLOOKUP(FraudData[[#This Row],[foreign_transaction]],ForeignRules[Foreign Transaction],ForeignRules[Risk Points],0)</f>
        <v>0</v>
      </c>
      <c r="N1869">
        <f>_xlfn.XLOOKUP(FraudData[[#This Row],[location_mismatch]],Table10[Location Mismatch],Table10[Risk Points],0)</f>
        <v>0</v>
      </c>
      <c r="O1869">
        <f>_xlfn.XLOOKUP(FraudData[[#This Row],[device_trust_score]],DeviceRules[Device Min],DeviceRules[Risk Points],,-1)</f>
        <v>3</v>
      </c>
      <c r="P1869">
        <f>_xlfn.XLOOKUP(FraudData[[#This Row],[velocity_last_24h]],VelocityRules[Velocity Min],VelocityRules[Risk Points],,-1)</f>
        <v>0</v>
      </c>
      <c r="Q1869">
        <f>_xlfn.XLOOKUP(FraudData[[#This Row],[merchant_category]],MerchantRules[Merchant Category],MerchantRules[Risk Points],0)</f>
        <v>0</v>
      </c>
      <c r="R1869">
        <f>SUM(FraudData[[#This Row],[Amount Risk]:[Merchant Risk]])</f>
        <v>3</v>
      </c>
      <c r="S1869" t="str" cm="1">
        <f t="array" ref="S1869">_xlfn.IFS(FraudData[[#This Row],[Fraud Risk Score]]&gt;=8,"High Risk",FraudData[[#This Row],[Fraud Risk Score]]&gt;=6,"Medium Risk",TRUE,"Low Risk")</f>
        <v>Low Risk</v>
      </c>
    </row>
    <row r="1870" spans="1:19">
      <c r="A1870">
        <v>1869</v>
      </c>
      <c r="B1870">
        <v>25.43</v>
      </c>
      <c r="C1870">
        <v>16</v>
      </c>
      <c r="D1870" t="s">
        <v>46</v>
      </c>
      <c r="E1870">
        <v>1</v>
      </c>
      <c r="F1870">
        <v>0</v>
      </c>
      <c r="G1870">
        <v>72</v>
      </c>
      <c r="H1870">
        <v>3</v>
      </c>
      <c r="I1870">
        <v>55</v>
      </c>
      <c r="J1870">
        <v>0</v>
      </c>
      <c r="K1870">
        <f>_xlfn.XLOOKUP(FraudData[[#This Row],[amount]],AmountRules[Amount Min],AmountRules[Risk Points],,-1)</f>
        <v>0</v>
      </c>
      <c r="L1870">
        <f>_xlfn.XLOOKUP(FraudData[[#This Row],[transaction_hour]],TimeRules[Hour Min],TimeRules[Risk Points],,-1)</f>
        <v>0</v>
      </c>
      <c r="M1870">
        <f>_xlfn.XLOOKUP(FraudData[[#This Row],[foreign_transaction]],ForeignRules[Foreign Transaction],ForeignRules[Risk Points],0)</f>
        <v>3</v>
      </c>
      <c r="N1870">
        <f>_xlfn.XLOOKUP(FraudData[[#This Row],[location_mismatch]],Table10[Location Mismatch],Table10[Risk Points],0)</f>
        <v>0</v>
      </c>
      <c r="O1870">
        <f>_xlfn.XLOOKUP(FraudData[[#This Row],[device_trust_score]],DeviceRules[Device Min],DeviceRules[Risk Points],,-1)</f>
        <v>0</v>
      </c>
      <c r="P1870">
        <f>_xlfn.XLOOKUP(FraudData[[#This Row],[velocity_last_24h]],VelocityRules[Velocity Min],VelocityRules[Risk Points],,-1)</f>
        <v>0</v>
      </c>
      <c r="Q1870">
        <f>_xlfn.XLOOKUP(FraudData[[#This Row],[merchant_category]],MerchantRules[Merchant Category],MerchantRules[Risk Points],0)</f>
        <v>0</v>
      </c>
      <c r="R1870">
        <f>SUM(FraudData[[#This Row],[Amount Risk]:[Merchant Risk]])</f>
        <v>3</v>
      </c>
      <c r="S1870" t="str" cm="1">
        <f t="array" ref="S1870">_xlfn.IFS(FraudData[[#This Row],[Fraud Risk Score]]&gt;=8,"High Risk",FraudData[[#This Row],[Fraud Risk Score]]&gt;=6,"Medium Risk",TRUE,"Low Risk")</f>
        <v>Low Risk</v>
      </c>
    </row>
    <row r="1871" spans="1:19">
      <c r="A1871">
        <v>1870</v>
      </c>
      <c r="B1871">
        <v>233.02</v>
      </c>
      <c r="C1871">
        <v>0</v>
      </c>
      <c r="D1871" t="s">
        <v>49</v>
      </c>
      <c r="E1871">
        <v>0</v>
      </c>
      <c r="F1871">
        <v>1</v>
      </c>
      <c r="G1871">
        <v>98</v>
      </c>
      <c r="H1871">
        <v>2</v>
      </c>
      <c r="I1871">
        <v>54</v>
      </c>
      <c r="J1871">
        <v>0</v>
      </c>
      <c r="K1871">
        <f>_xlfn.XLOOKUP(FraudData[[#This Row],[amount]],AmountRules[Amount Min],AmountRules[Risk Points],,-1)</f>
        <v>0</v>
      </c>
      <c r="L1871">
        <f>_xlfn.XLOOKUP(FraudData[[#This Row],[transaction_hour]],TimeRules[Hour Min],TimeRules[Risk Points],,-1)</f>
        <v>3</v>
      </c>
      <c r="M1871">
        <f>_xlfn.XLOOKUP(FraudData[[#This Row],[foreign_transaction]],ForeignRules[Foreign Transaction],ForeignRules[Risk Points],0)</f>
        <v>0</v>
      </c>
      <c r="N1871">
        <f>_xlfn.XLOOKUP(FraudData[[#This Row],[location_mismatch]],Table10[Location Mismatch],Table10[Risk Points],0)</f>
        <v>3</v>
      </c>
      <c r="O1871">
        <f>_xlfn.XLOOKUP(FraudData[[#This Row],[device_trust_score]],DeviceRules[Device Min],DeviceRules[Risk Points],,-1)</f>
        <v>0</v>
      </c>
      <c r="P1871">
        <f>_xlfn.XLOOKUP(FraudData[[#This Row],[velocity_last_24h]],VelocityRules[Velocity Min],VelocityRules[Risk Points],,-1)</f>
        <v>0</v>
      </c>
      <c r="Q1871">
        <f>_xlfn.XLOOKUP(FraudData[[#This Row],[merchant_category]],MerchantRules[Merchant Category],MerchantRules[Risk Points],0)</f>
        <v>1</v>
      </c>
      <c r="R1871">
        <f>SUM(FraudData[[#This Row],[Amount Risk]:[Merchant Risk]])</f>
        <v>7</v>
      </c>
      <c r="S1871" t="str" cm="1">
        <f t="array" ref="S1871">_xlfn.IFS(FraudData[[#This Row],[Fraud Risk Score]]&gt;=8,"High Risk",FraudData[[#This Row],[Fraud Risk Score]]&gt;=6,"Medium Risk",TRUE,"Low Risk")</f>
        <v>Medium Risk</v>
      </c>
    </row>
    <row r="1872" spans="1:19">
      <c r="A1872">
        <v>1871</v>
      </c>
      <c r="B1872">
        <v>306.45999999999998</v>
      </c>
      <c r="C1872">
        <v>6</v>
      </c>
      <c r="D1872" t="s">
        <v>49</v>
      </c>
      <c r="E1872">
        <v>0</v>
      </c>
      <c r="F1872">
        <v>0</v>
      </c>
      <c r="G1872">
        <v>46</v>
      </c>
      <c r="H1872">
        <v>1</v>
      </c>
      <c r="I1872">
        <v>31</v>
      </c>
      <c r="J1872">
        <v>0</v>
      </c>
      <c r="K1872">
        <f>_xlfn.XLOOKUP(FraudData[[#This Row],[amount]],AmountRules[Amount Min],AmountRules[Risk Points],,-1)</f>
        <v>0</v>
      </c>
      <c r="L1872">
        <f>_xlfn.XLOOKUP(FraudData[[#This Row],[transaction_hour]],TimeRules[Hour Min],TimeRules[Risk Points],,-1)</f>
        <v>0</v>
      </c>
      <c r="M1872">
        <f>_xlfn.XLOOKUP(FraudData[[#This Row],[foreign_transaction]],ForeignRules[Foreign Transaction],ForeignRules[Risk Points],0)</f>
        <v>0</v>
      </c>
      <c r="N1872">
        <f>_xlfn.XLOOKUP(FraudData[[#This Row],[location_mismatch]],Table10[Location Mismatch],Table10[Risk Points],0)</f>
        <v>0</v>
      </c>
      <c r="O1872">
        <f>_xlfn.XLOOKUP(FraudData[[#This Row],[device_trust_score]],DeviceRules[Device Min],DeviceRules[Risk Points],,-1)</f>
        <v>2</v>
      </c>
      <c r="P1872">
        <f>_xlfn.XLOOKUP(FraudData[[#This Row],[velocity_last_24h]],VelocityRules[Velocity Min],VelocityRules[Risk Points],,-1)</f>
        <v>0</v>
      </c>
      <c r="Q1872">
        <f>_xlfn.XLOOKUP(FraudData[[#This Row],[merchant_category]],MerchantRules[Merchant Category],MerchantRules[Risk Points],0)</f>
        <v>1</v>
      </c>
      <c r="R1872">
        <f>SUM(FraudData[[#This Row],[Amount Risk]:[Merchant Risk]])</f>
        <v>3</v>
      </c>
      <c r="S1872" t="str" cm="1">
        <f t="array" ref="S1872">_xlfn.IFS(FraudData[[#This Row],[Fraud Risk Score]]&gt;=8,"High Risk",FraudData[[#This Row],[Fraud Risk Score]]&gt;=6,"Medium Risk",TRUE,"Low Risk")</f>
        <v>Low Risk</v>
      </c>
    </row>
    <row r="1873" spans="1:19">
      <c r="A1873">
        <v>1872</v>
      </c>
      <c r="B1873">
        <v>43.23</v>
      </c>
      <c r="C1873">
        <v>12</v>
      </c>
      <c r="D1873" t="s">
        <v>48</v>
      </c>
      <c r="E1873">
        <v>0</v>
      </c>
      <c r="F1873">
        <v>0</v>
      </c>
      <c r="G1873">
        <v>47</v>
      </c>
      <c r="H1873">
        <v>3</v>
      </c>
      <c r="I1873">
        <v>63</v>
      </c>
      <c r="J1873">
        <v>0</v>
      </c>
      <c r="K1873">
        <f>_xlfn.XLOOKUP(FraudData[[#This Row],[amount]],AmountRules[Amount Min],AmountRules[Risk Points],,-1)</f>
        <v>0</v>
      </c>
      <c r="L1873">
        <f>_xlfn.XLOOKUP(FraudData[[#This Row],[transaction_hour]],TimeRules[Hour Min],TimeRules[Risk Points],,-1)</f>
        <v>0</v>
      </c>
      <c r="M1873">
        <f>_xlfn.XLOOKUP(FraudData[[#This Row],[foreign_transaction]],ForeignRules[Foreign Transaction],ForeignRules[Risk Points],0)</f>
        <v>0</v>
      </c>
      <c r="N1873">
        <f>_xlfn.XLOOKUP(FraudData[[#This Row],[location_mismatch]],Table10[Location Mismatch],Table10[Risk Points],0)</f>
        <v>0</v>
      </c>
      <c r="O1873">
        <f>_xlfn.XLOOKUP(FraudData[[#This Row],[device_trust_score]],DeviceRules[Device Min],DeviceRules[Risk Points],,-1)</f>
        <v>2</v>
      </c>
      <c r="P1873">
        <f>_xlfn.XLOOKUP(FraudData[[#This Row],[velocity_last_24h]],VelocityRules[Velocity Min],VelocityRules[Risk Points],,-1)</f>
        <v>0</v>
      </c>
      <c r="Q1873">
        <f>_xlfn.XLOOKUP(FraudData[[#This Row],[merchant_category]],MerchantRules[Merchant Category],MerchantRules[Risk Points],0)</f>
        <v>0</v>
      </c>
      <c r="R1873">
        <f>SUM(FraudData[[#This Row],[Amount Risk]:[Merchant Risk]])</f>
        <v>2</v>
      </c>
      <c r="S1873" t="str" cm="1">
        <f t="array" ref="S1873">_xlfn.IFS(FraudData[[#This Row],[Fraud Risk Score]]&gt;=8,"High Risk",FraudData[[#This Row],[Fraud Risk Score]]&gt;=6,"Medium Risk",TRUE,"Low Risk")</f>
        <v>Low Risk</v>
      </c>
    </row>
    <row r="1874" spans="1:19">
      <c r="A1874">
        <v>1873</v>
      </c>
      <c r="B1874">
        <v>126.89</v>
      </c>
      <c r="C1874">
        <v>2</v>
      </c>
      <c r="D1874" t="s">
        <v>48</v>
      </c>
      <c r="E1874">
        <v>1</v>
      </c>
      <c r="F1874">
        <v>0</v>
      </c>
      <c r="G1874">
        <v>69</v>
      </c>
      <c r="H1874">
        <v>0</v>
      </c>
      <c r="I1874">
        <v>54</v>
      </c>
      <c r="J1874">
        <v>0</v>
      </c>
      <c r="K1874">
        <f>_xlfn.XLOOKUP(FraudData[[#This Row],[amount]],AmountRules[Amount Min],AmountRules[Risk Points],,-1)</f>
        <v>0</v>
      </c>
      <c r="L1874">
        <f>_xlfn.XLOOKUP(FraudData[[#This Row],[transaction_hour]],TimeRules[Hour Min],TimeRules[Risk Points],,-1)</f>
        <v>3</v>
      </c>
      <c r="M1874">
        <f>_xlfn.XLOOKUP(FraudData[[#This Row],[foreign_transaction]],ForeignRules[Foreign Transaction],ForeignRules[Risk Points],0)</f>
        <v>3</v>
      </c>
      <c r="N1874">
        <f>_xlfn.XLOOKUP(FraudData[[#This Row],[location_mismatch]],Table10[Location Mismatch],Table10[Risk Points],0)</f>
        <v>0</v>
      </c>
      <c r="O1874">
        <f>_xlfn.XLOOKUP(FraudData[[#This Row],[device_trust_score]],DeviceRules[Device Min],DeviceRules[Risk Points],,-1)</f>
        <v>1</v>
      </c>
      <c r="P1874">
        <f>_xlfn.XLOOKUP(FraudData[[#This Row],[velocity_last_24h]],VelocityRules[Velocity Min],VelocityRules[Risk Points],,-1)</f>
        <v>0</v>
      </c>
      <c r="Q1874">
        <f>_xlfn.XLOOKUP(FraudData[[#This Row],[merchant_category]],MerchantRules[Merchant Category],MerchantRules[Risk Points],0)</f>
        <v>0</v>
      </c>
      <c r="R1874">
        <f>SUM(FraudData[[#This Row],[Amount Risk]:[Merchant Risk]])</f>
        <v>7</v>
      </c>
      <c r="S1874" t="str" cm="1">
        <f t="array" ref="S1874">_xlfn.IFS(FraudData[[#This Row],[Fraud Risk Score]]&gt;=8,"High Risk",FraudData[[#This Row],[Fraud Risk Score]]&gt;=6,"Medium Risk",TRUE,"Low Risk")</f>
        <v>Medium Risk</v>
      </c>
    </row>
    <row r="1875" spans="1:19">
      <c r="A1875">
        <v>1874</v>
      </c>
      <c r="B1875">
        <v>330.66</v>
      </c>
      <c r="C1875">
        <v>18</v>
      </c>
      <c r="D1875" t="s">
        <v>48</v>
      </c>
      <c r="E1875">
        <v>0</v>
      </c>
      <c r="F1875">
        <v>0</v>
      </c>
      <c r="G1875">
        <v>76</v>
      </c>
      <c r="H1875">
        <v>3</v>
      </c>
      <c r="I1875">
        <v>45</v>
      </c>
      <c r="J1875">
        <v>0</v>
      </c>
      <c r="K1875">
        <f>_xlfn.XLOOKUP(FraudData[[#This Row],[amount]],AmountRules[Amount Min],AmountRules[Risk Points],,-1)</f>
        <v>0</v>
      </c>
      <c r="L1875">
        <f>_xlfn.XLOOKUP(FraudData[[#This Row],[transaction_hour]],TimeRules[Hour Min],TimeRules[Risk Points],,-1)</f>
        <v>0</v>
      </c>
      <c r="M1875">
        <f>_xlfn.XLOOKUP(FraudData[[#This Row],[foreign_transaction]],ForeignRules[Foreign Transaction],ForeignRules[Risk Points],0)</f>
        <v>0</v>
      </c>
      <c r="N1875">
        <f>_xlfn.XLOOKUP(FraudData[[#This Row],[location_mismatch]],Table10[Location Mismatch],Table10[Risk Points],0)</f>
        <v>0</v>
      </c>
      <c r="O1875">
        <f>_xlfn.XLOOKUP(FraudData[[#This Row],[device_trust_score]],DeviceRules[Device Min],DeviceRules[Risk Points],,-1)</f>
        <v>0</v>
      </c>
      <c r="P1875">
        <f>_xlfn.XLOOKUP(FraudData[[#This Row],[velocity_last_24h]],VelocityRules[Velocity Min],VelocityRules[Risk Points],,-1)</f>
        <v>0</v>
      </c>
      <c r="Q1875">
        <f>_xlfn.XLOOKUP(FraudData[[#This Row],[merchant_category]],MerchantRules[Merchant Category],MerchantRules[Risk Points],0)</f>
        <v>0</v>
      </c>
      <c r="R1875">
        <f>SUM(FraudData[[#This Row],[Amount Risk]:[Merchant Risk]])</f>
        <v>0</v>
      </c>
      <c r="S1875" t="str" cm="1">
        <f t="array" ref="S1875">_xlfn.IFS(FraudData[[#This Row],[Fraud Risk Score]]&gt;=8,"High Risk",FraudData[[#This Row],[Fraud Risk Score]]&gt;=6,"Medium Risk",TRUE,"Low Risk")</f>
        <v>Low Risk</v>
      </c>
    </row>
    <row r="1876" spans="1:19">
      <c r="A1876">
        <v>1875</v>
      </c>
      <c r="B1876">
        <v>237.56</v>
      </c>
      <c r="C1876">
        <v>14</v>
      </c>
      <c r="D1876" t="s">
        <v>49</v>
      </c>
      <c r="E1876">
        <v>0</v>
      </c>
      <c r="F1876">
        <v>0</v>
      </c>
      <c r="G1876">
        <v>95</v>
      </c>
      <c r="H1876">
        <v>1</v>
      </c>
      <c r="I1876">
        <v>37</v>
      </c>
      <c r="J1876">
        <v>0</v>
      </c>
      <c r="K1876">
        <f>_xlfn.XLOOKUP(FraudData[[#This Row],[amount]],AmountRules[Amount Min],AmountRules[Risk Points],,-1)</f>
        <v>0</v>
      </c>
      <c r="L1876">
        <f>_xlfn.XLOOKUP(FraudData[[#This Row],[transaction_hour]],TimeRules[Hour Min],TimeRules[Risk Points],,-1)</f>
        <v>0</v>
      </c>
      <c r="M1876">
        <f>_xlfn.XLOOKUP(FraudData[[#This Row],[foreign_transaction]],ForeignRules[Foreign Transaction],ForeignRules[Risk Points],0)</f>
        <v>0</v>
      </c>
      <c r="N1876">
        <f>_xlfn.XLOOKUP(FraudData[[#This Row],[location_mismatch]],Table10[Location Mismatch],Table10[Risk Points],0)</f>
        <v>0</v>
      </c>
      <c r="O1876">
        <f>_xlfn.XLOOKUP(FraudData[[#This Row],[device_trust_score]],DeviceRules[Device Min],DeviceRules[Risk Points],,-1)</f>
        <v>0</v>
      </c>
      <c r="P1876">
        <f>_xlfn.XLOOKUP(FraudData[[#This Row],[velocity_last_24h]],VelocityRules[Velocity Min],VelocityRules[Risk Points],,-1)</f>
        <v>0</v>
      </c>
      <c r="Q1876">
        <f>_xlfn.XLOOKUP(FraudData[[#This Row],[merchant_category]],MerchantRules[Merchant Category],MerchantRules[Risk Points],0)</f>
        <v>1</v>
      </c>
      <c r="R1876">
        <f>SUM(FraudData[[#This Row],[Amount Risk]:[Merchant Risk]])</f>
        <v>1</v>
      </c>
      <c r="S1876" t="str" cm="1">
        <f t="array" ref="S1876">_xlfn.IFS(FraudData[[#This Row],[Fraud Risk Score]]&gt;=8,"High Risk",FraudData[[#This Row],[Fraud Risk Score]]&gt;=6,"Medium Risk",TRUE,"Low Risk")</f>
        <v>Low Risk</v>
      </c>
    </row>
    <row r="1877" spans="1:19">
      <c r="A1877">
        <v>1876</v>
      </c>
      <c r="B1877">
        <v>140.65</v>
      </c>
      <c r="C1877">
        <v>4</v>
      </c>
      <c r="D1877" t="s">
        <v>50</v>
      </c>
      <c r="E1877">
        <v>0</v>
      </c>
      <c r="F1877">
        <v>0</v>
      </c>
      <c r="G1877">
        <v>70</v>
      </c>
      <c r="H1877">
        <v>2</v>
      </c>
      <c r="I1877">
        <v>42</v>
      </c>
      <c r="J1877">
        <v>0</v>
      </c>
      <c r="K1877">
        <f>_xlfn.XLOOKUP(FraudData[[#This Row],[amount]],AmountRules[Amount Min],AmountRules[Risk Points],,-1)</f>
        <v>0</v>
      </c>
      <c r="L1877">
        <f>_xlfn.XLOOKUP(FraudData[[#This Row],[transaction_hour]],TimeRules[Hour Min],TimeRules[Risk Points],,-1)</f>
        <v>0</v>
      </c>
      <c r="M1877">
        <f>_xlfn.XLOOKUP(FraudData[[#This Row],[foreign_transaction]],ForeignRules[Foreign Transaction],ForeignRules[Risk Points],0)</f>
        <v>0</v>
      </c>
      <c r="N1877">
        <f>_xlfn.XLOOKUP(FraudData[[#This Row],[location_mismatch]],Table10[Location Mismatch],Table10[Risk Points],0)</f>
        <v>0</v>
      </c>
      <c r="O1877">
        <f>_xlfn.XLOOKUP(FraudData[[#This Row],[device_trust_score]],DeviceRules[Device Min],DeviceRules[Risk Points],,-1)</f>
        <v>0</v>
      </c>
      <c r="P1877">
        <f>_xlfn.XLOOKUP(FraudData[[#This Row],[velocity_last_24h]],VelocityRules[Velocity Min],VelocityRules[Risk Points],,-1)</f>
        <v>0</v>
      </c>
      <c r="Q1877">
        <f>_xlfn.XLOOKUP(FraudData[[#This Row],[merchant_category]],MerchantRules[Merchant Category],MerchantRules[Risk Points],0)</f>
        <v>0</v>
      </c>
      <c r="R1877">
        <f>SUM(FraudData[[#This Row],[Amount Risk]:[Merchant Risk]])</f>
        <v>0</v>
      </c>
      <c r="S1877" t="str" cm="1">
        <f t="array" ref="S1877">_xlfn.IFS(FraudData[[#This Row],[Fraud Risk Score]]&gt;=8,"High Risk",FraudData[[#This Row],[Fraud Risk Score]]&gt;=6,"Medium Risk",TRUE,"Low Risk")</f>
        <v>Low Risk</v>
      </c>
    </row>
    <row r="1878" spans="1:19">
      <c r="A1878">
        <v>1877</v>
      </c>
      <c r="B1878">
        <v>160.63999999999999</v>
      </c>
      <c r="C1878">
        <v>10</v>
      </c>
      <c r="D1878" t="s">
        <v>49</v>
      </c>
      <c r="E1878">
        <v>0</v>
      </c>
      <c r="F1878">
        <v>0</v>
      </c>
      <c r="G1878">
        <v>62</v>
      </c>
      <c r="H1878">
        <v>2</v>
      </c>
      <c r="I1878">
        <v>28</v>
      </c>
      <c r="J1878">
        <v>0</v>
      </c>
      <c r="K1878">
        <f>_xlfn.XLOOKUP(FraudData[[#This Row],[amount]],AmountRules[Amount Min],AmountRules[Risk Points],,-1)</f>
        <v>0</v>
      </c>
      <c r="L1878">
        <f>_xlfn.XLOOKUP(FraudData[[#This Row],[transaction_hour]],TimeRules[Hour Min],TimeRules[Risk Points],,-1)</f>
        <v>0</v>
      </c>
      <c r="M1878">
        <f>_xlfn.XLOOKUP(FraudData[[#This Row],[foreign_transaction]],ForeignRules[Foreign Transaction],ForeignRules[Risk Points],0)</f>
        <v>0</v>
      </c>
      <c r="N1878">
        <f>_xlfn.XLOOKUP(FraudData[[#This Row],[location_mismatch]],Table10[Location Mismatch],Table10[Risk Points],0)</f>
        <v>0</v>
      </c>
      <c r="O1878">
        <f>_xlfn.XLOOKUP(FraudData[[#This Row],[device_trust_score]],DeviceRules[Device Min],DeviceRules[Risk Points],,-1)</f>
        <v>1</v>
      </c>
      <c r="P1878">
        <f>_xlfn.XLOOKUP(FraudData[[#This Row],[velocity_last_24h]],VelocityRules[Velocity Min],VelocityRules[Risk Points],,-1)</f>
        <v>0</v>
      </c>
      <c r="Q1878">
        <f>_xlfn.XLOOKUP(FraudData[[#This Row],[merchant_category]],MerchantRules[Merchant Category],MerchantRules[Risk Points],0)</f>
        <v>1</v>
      </c>
      <c r="R1878">
        <f>SUM(FraudData[[#This Row],[Amount Risk]:[Merchant Risk]])</f>
        <v>2</v>
      </c>
      <c r="S1878" t="str" cm="1">
        <f t="array" ref="S1878">_xlfn.IFS(FraudData[[#This Row],[Fraud Risk Score]]&gt;=8,"High Risk",FraudData[[#This Row],[Fraud Risk Score]]&gt;=6,"Medium Risk",TRUE,"Low Risk")</f>
        <v>Low Risk</v>
      </c>
    </row>
    <row r="1879" spans="1:19">
      <c r="A1879">
        <v>1878</v>
      </c>
      <c r="B1879">
        <v>127.8</v>
      </c>
      <c r="C1879">
        <v>21</v>
      </c>
      <c r="D1879" t="s">
        <v>48</v>
      </c>
      <c r="E1879">
        <v>0</v>
      </c>
      <c r="F1879">
        <v>0</v>
      </c>
      <c r="G1879">
        <v>64</v>
      </c>
      <c r="H1879">
        <v>2</v>
      </c>
      <c r="I1879">
        <v>44</v>
      </c>
      <c r="J1879">
        <v>0</v>
      </c>
      <c r="K1879">
        <f>_xlfn.XLOOKUP(FraudData[[#This Row],[amount]],AmountRules[Amount Min],AmountRules[Risk Points],,-1)</f>
        <v>0</v>
      </c>
      <c r="L1879">
        <f>_xlfn.XLOOKUP(FraudData[[#This Row],[transaction_hour]],TimeRules[Hour Min],TimeRules[Risk Points],,-1)</f>
        <v>0</v>
      </c>
      <c r="M1879">
        <f>_xlfn.XLOOKUP(FraudData[[#This Row],[foreign_transaction]],ForeignRules[Foreign Transaction],ForeignRules[Risk Points],0)</f>
        <v>0</v>
      </c>
      <c r="N1879">
        <f>_xlfn.XLOOKUP(FraudData[[#This Row],[location_mismatch]],Table10[Location Mismatch],Table10[Risk Points],0)</f>
        <v>0</v>
      </c>
      <c r="O1879">
        <f>_xlfn.XLOOKUP(FraudData[[#This Row],[device_trust_score]],DeviceRules[Device Min],DeviceRules[Risk Points],,-1)</f>
        <v>1</v>
      </c>
      <c r="P1879">
        <f>_xlfn.XLOOKUP(FraudData[[#This Row],[velocity_last_24h]],VelocityRules[Velocity Min],VelocityRules[Risk Points],,-1)</f>
        <v>0</v>
      </c>
      <c r="Q1879">
        <f>_xlfn.XLOOKUP(FraudData[[#This Row],[merchant_category]],MerchantRules[Merchant Category],MerchantRules[Risk Points],0)</f>
        <v>0</v>
      </c>
      <c r="R1879">
        <f>SUM(FraudData[[#This Row],[Amount Risk]:[Merchant Risk]])</f>
        <v>1</v>
      </c>
      <c r="S1879" t="str" cm="1">
        <f t="array" ref="S1879">_xlfn.IFS(FraudData[[#This Row],[Fraud Risk Score]]&gt;=8,"High Risk",FraudData[[#This Row],[Fraud Risk Score]]&gt;=6,"Medium Risk",TRUE,"Low Risk")</f>
        <v>Low Risk</v>
      </c>
    </row>
    <row r="1880" spans="1:19">
      <c r="A1880">
        <v>1879</v>
      </c>
      <c r="B1880">
        <v>63.57</v>
      </c>
      <c r="C1880">
        <v>17</v>
      </c>
      <c r="D1880" t="s">
        <v>50</v>
      </c>
      <c r="E1880">
        <v>0</v>
      </c>
      <c r="F1880">
        <v>1</v>
      </c>
      <c r="G1880">
        <v>39</v>
      </c>
      <c r="H1880">
        <v>2</v>
      </c>
      <c r="I1880">
        <v>46</v>
      </c>
      <c r="J1880">
        <v>0</v>
      </c>
      <c r="K1880">
        <f>_xlfn.XLOOKUP(FraudData[[#This Row],[amount]],AmountRules[Amount Min],AmountRules[Risk Points],,-1)</f>
        <v>0</v>
      </c>
      <c r="L1880">
        <f>_xlfn.XLOOKUP(FraudData[[#This Row],[transaction_hour]],TimeRules[Hour Min],TimeRules[Risk Points],,-1)</f>
        <v>0</v>
      </c>
      <c r="M1880">
        <f>_xlfn.XLOOKUP(FraudData[[#This Row],[foreign_transaction]],ForeignRules[Foreign Transaction],ForeignRules[Risk Points],0)</f>
        <v>0</v>
      </c>
      <c r="N1880">
        <f>_xlfn.XLOOKUP(FraudData[[#This Row],[location_mismatch]],Table10[Location Mismatch],Table10[Risk Points],0)</f>
        <v>3</v>
      </c>
      <c r="O1880">
        <f>_xlfn.XLOOKUP(FraudData[[#This Row],[device_trust_score]],DeviceRules[Device Min],DeviceRules[Risk Points],,-1)</f>
        <v>2</v>
      </c>
      <c r="P1880">
        <f>_xlfn.XLOOKUP(FraudData[[#This Row],[velocity_last_24h]],VelocityRules[Velocity Min],VelocityRules[Risk Points],,-1)</f>
        <v>0</v>
      </c>
      <c r="Q1880">
        <f>_xlfn.XLOOKUP(FraudData[[#This Row],[merchant_category]],MerchantRules[Merchant Category],MerchantRules[Risk Points],0)</f>
        <v>0</v>
      </c>
      <c r="R1880">
        <f>SUM(FraudData[[#This Row],[Amount Risk]:[Merchant Risk]])</f>
        <v>5</v>
      </c>
      <c r="S1880" t="str" cm="1">
        <f t="array" ref="S1880">_xlfn.IFS(FraudData[[#This Row],[Fraud Risk Score]]&gt;=8,"High Risk",FraudData[[#This Row],[Fraud Risk Score]]&gt;=6,"Medium Risk",TRUE,"Low Risk")</f>
        <v>Low Risk</v>
      </c>
    </row>
    <row r="1881" spans="1:19">
      <c r="A1881">
        <v>1880</v>
      </c>
      <c r="B1881">
        <v>149.84</v>
      </c>
      <c r="C1881">
        <v>2</v>
      </c>
      <c r="D1881" t="s">
        <v>50</v>
      </c>
      <c r="E1881">
        <v>0</v>
      </c>
      <c r="F1881">
        <v>0</v>
      </c>
      <c r="G1881">
        <v>93</v>
      </c>
      <c r="H1881">
        <v>1</v>
      </c>
      <c r="I1881">
        <v>22</v>
      </c>
      <c r="J1881">
        <v>0</v>
      </c>
      <c r="K1881">
        <f>_xlfn.XLOOKUP(FraudData[[#This Row],[amount]],AmountRules[Amount Min],AmountRules[Risk Points],,-1)</f>
        <v>0</v>
      </c>
      <c r="L1881">
        <f>_xlfn.XLOOKUP(FraudData[[#This Row],[transaction_hour]],TimeRules[Hour Min],TimeRules[Risk Points],,-1)</f>
        <v>3</v>
      </c>
      <c r="M1881">
        <f>_xlfn.XLOOKUP(FraudData[[#This Row],[foreign_transaction]],ForeignRules[Foreign Transaction],ForeignRules[Risk Points],0)</f>
        <v>0</v>
      </c>
      <c r="N1881">
        <f>_xlfn.XLOOKUP(FraudData[[#This Row],[location_mismatch]],Table10[Location Mismatch],Table10[Risk Points],0)</f>
        <v>0</v>
      </c>
      <c r="O1881">
        <f>_xlfn.XLOOKUP(FraudData[[#This Row],[device_trust_score]],DeviceRules[Device Min],DeviceRules[Risk Points],,-1)</f>
        <v>0</v>
      </c>
      <c r="P1881">
        <f>_xlfn.XLOOKUP(FraudData[[#This Row],[velocity_last_24h]],VelocityRules[Velocity Min],VelocityRules[Risk Points],,-1)</f>
        <v>0</v>
      </c>
      <c r="Q1881">
        <f>_xlfn.XLOOKUP(FraudData[[#This Row],[merchant_category]],MerchantRules[Merchant Category],MerchantRules[Risk Points],0)</f>
        <v>0</v>
      </c>
      <c r="R1881">
        <f>SUM(FraudData[[#This Row],[Amount Risk]:[Merchant Risk]])</f>
        <v>3</v>
      </c>
      <c r="S1881" t="str" cm="1">
        <f t="array" ref="S1881">_xlfn.IFS(FraudData[[#This Row],[Fraud Risk Score]]&gt;=8,"High Risk",FraudData[[#This Row],[Fraud Risk Score]]&gt;=6,"Medium Risk",TRUE,"Low Risk")</f>
        <v>Low Risk</v>
      </c>
    </row>
    <row r="1882" spans="1:19">
      <c r="A1882">
        <v>1881</v>
      </c>
      <c r="B1882">
        <v>210.17</v>
      </c>
      <c r="C1882">
        <v>5</v>
      </c>
      <c r="D1882" t="s">
        <v>47</v>
      </c>
      <c r="E1882">
        <v>1</v>
      </c>
      <c r="F1882">
        <v>0</v>
      </c>
      <c r="G1882">
        <v>36</v>
      </c>
      <c r="H1882">
        <v>2</v>
      </c>
      <c r="I1882">
        <v>40</v>
      </c>
      <c r="J1882">
        <v>0</v>
      </c>
      <c r="K1882">
        <f>_xlfn.XLOOKUP(FraudData[[#This Row],[amount]],AmountRules[Amount Min],AmountRules[Risk Points],,-1)</f>
        <v>0</v>
      </c>
      <c r="L1882">
        <f>_xlfn.XLOOKUP(FraudData[[#This Row],[transaction_hour]],TimeRules[Hour Min],TimeRules[Risk Points],,-1)</f>
        <v>0</v>
      </c>
      <c r="M1882">
        <f>_xlfn.XLOOKUP(FraudData[[#This Row],[foreign_transaction]],ForeignRules[Foreign Transaction],ForeignRules[Risk Points],0)</f>
        <v>3</v>
      </c>
      <c r="N1882">
        <f>_xlfn.XLOOKUP(FraudData[[#This Row],[location_mismatch]],Table10[Location Mismatch],Table10[Risk Points],0)</f>
        <v>0</v>
      </c>
      <c r="O1882">
        <f>_xlfn.XLOOKUP(FraudData[[#This Row],[device_trust_score]],DeviceRules[Device Min],DeviceRules[Risk Points],,-1)</f>
        <v>2</v>
      </c>
      <c r="P1882">
        <f>_xlfn.XLOOKUP(FraudData[[#This Row],[velocity_last_24h]],VelocityRules[Velocity Min],VelocityRules[Risk Points],,-1)</f>
        <v>0</v>
      </c>
      <c r="Q1882">
        <f>_xlfn.XLOOKUP(FraudData[[#This Row],[merchant_category]],MerchantRules[Merchant Category],MerchantRules[Risk Points],0)</f>
        <v>0</v>
      </c>
      <c r="R1882">
        <f>SUM(FraudData[[#This Row],[Amount Risk]:[Merchant Risk]])</f>
        <v>5</v>
      </c>
      <c r="S1882" t="str" cm="1">
        <f t="array" ref="S1882">_xlfn.IFS(FraudData[[#This Row],[Fraud Risk Score]]&gt;=8,"High Risk",FraudData[[#This Row],[Fraud Risk Score]]&gt;=6,"Medium Risk",TRUE,"Low Risk")</f>
        <v>Low Risk</v>
      </c>
    </row>
    <row r="1883" spans="1:19">
      <c r="A1883">
        <v>1882</v>
      </c>
      <c r="B1883">
        <v>371.9</v>
      </c>
      <c r="C1883">
        <v>2</v>
      </c>
      <c r="D1883" t="s">
        <v>46</v>
      </c>
      <c r="E1883">
        <v>0</v>
      </c>
      <c r="F1883">
        <v>0</v>
      </c>
      <c r="G1883">
        <v>91</v>
      </c>
      <c r="H1883">
        <v>2</v>
      </c>
      <c r="I1883">
        <v>68</v>
      </c>
      <c r="J1883">
        <v>0</v>
      </c>
      <c r="K1883">
        <f>_xlfn.XLOOKUP(FraudData[[#This Row],[amount]],AmountRules[Amount Min],AmountRules[Risk Points],,-1)</f>
        <v>0</v>
      </c>
      <c r="L1883">
        <f>_xlfn.XLOOKUP(FraudData[[#This Row],[transaction_hour]],TimeRules[Hour Min],TimeRules[Risk Points],,-1)</f>
        <v>3</v>
      </c>
      <c r="M1883">
        <f>_xlfn.XLOOKUP(FraudData[[#This Row],[foreign_transaction]],ForeignRules[Foreign Transaction],ForeignRules[Risk Points],0)</f>
        <v>0</v>
      </c>
      <c r="N1883">
        <f>_xlfn.XLOOKUP(FraudData[[#This Row],[location_mismatch]],Table10[Location Mismatch],Table10[Risk Points],0)</f>
        <v>0</v>
      </c>
      <c r="O1883">
        <f>_xlfn.XLOOKUP(FraudData[[#This Row],[device_trust_score]],DeviceRules[Device Min],DeviceRules[Risk Points],,-1)</f>
        <v>0</v>
      </c>
      <c r="P1883">
        <f>_xlfn.XLOOKUP(FraudData[[#This Row],[velocity_last_24h]],VelocityRules[Velocity Min],VelocityRules[Risk Points],,-1)</f>
        <v>0</v>
      </c>
      <c r="Q1883">
        <f>_xlfn.XLOOKUP(FraudData[[#This Row],[merchant_category]],MerchantRules[Merchant Category],MerchantRules[Risk Points],0)</f>
        <v>0</v>
      </c>
      <c r="R1883">
        <f>SUM(FraudData[[#This Row],[Amount Risk]:[Merchant Risk]])</f>
        <v>3</v>
      </c>
      <c r="S1883" t="str" cm="1">
        <f t="array" ref="S1883">_xlfn.IFS(FraudData[[#This Row],[Fraud Risk Score]]&gt;=8,"High Risk",FraudData[[#This Row],[Fraud Risk Score]]&gt;=6,"Medium Risk",TRUE,"Low Risk")</f>
        <v>Low Risk</v>
      </c>
    </row>
    <row r="1884" spans="1:19">
      <c r="A1884">
        <v>1883</v>
      </c>
      <c r="B1884">
        <v>182.05</v>
      </c>
      <c r="C1884">
        <v>4</v>
      </c>
      <c r="D1884" t="s">
        <v>48</v>
      </c>
      <c r="E1884">
        <v>0</v>
      </c>
      <c r="F1884">
        <v>0</v>
      </c>
      <c r="G1884">
        <v>81</v>
      </c>
      <c r="H1884">
        <v>2</v>
      </c>
      <c r="I1884">
        <v>64</v>
      </c>
      <c r="J1884">
        <v>0</v>
      </c>
      <c r="K1884">
        <f>_xlfn.XLOOKUP(FraudData[[#This Row],[amount]],AmountRules[Amount Min],AmountRules[Risk Points],,-1)</f>
        <v>0</v>
      </c>
      <c r="L1884">
        <f>_xlfn.XLOOKUP(FraudData[[#This Row],[transaction_hour]],TimeRules[Hour Min],TimeRules[Risk Points],,-1)</f>
        <v>0</v>
      </c>
      <c r="M1884">
        <f>_xlfn.XLOOKUP(FraudData[[#This Row],[foreign_transaction]],ForeignRules[Foreign Transaction],ForeignRules[Risk Points],0)</f>
        <v>0</v>
      </c>
      <c r="N1884">
        <f>_xlfn.XLOOKUP(FraudData[[#This Row],[location_mismatch]],Table10[Location Mismatch],Table10[Risk Points],0)</f>
        <v>0</v>
      </c>
      <c r="O1884">
        <f>_xlfn.XLOOKUP(FraudData[[#This Row],[device_trust_score]],DeviceRules[Device Min],DeviceRules[Risk Points],,-1)</f>
        <v>0</v>
      </c>
      <c r="P1884">
        <f>_xlfn.XLOOKUP(FraudData[[#This Row],[velocity_last_24h]],VelocityRules[Velocity Min],VelocityRules[Risk Points],,-1)</f>
        <v>0</v>
      </c>
      <c r="Q1884">
        <f>_xlfn.XLOOKUP(FraudData[[#This Row],[merchant_category]],MerchantRules[Merchant Category],MerchantRules[Risk Points],0)</f>
        <v>0</v>
      </c>
      <c r="R1884">
        <f>SUM(FraudData[[#This Row],[Amount Risk]:[Merchant Risk]])</f>
        <v>0</v>
      </c>
      <c r="S1884" t="str" cm="1">
        <f t="array" ref="S1884">_xlfn.IFS(FraudData[[#This Row],[Fraud Risk Score]]&gt;=8,"High Risk",FraudData[[#This Row],[Fraud Risk Score]]&gt;=6,"Medium Risk",TRUE,"Low Risk")</f>
        <v>Low Risk</v>
      </c>
    </row>
    <row r="1885" spans="1:19">
      <c r="A1885">
        <v>1884</v>
      </c>
      <c r="B1885">
        <v>257.72000000000003</v>
      </c>
      <c r="C1885">
        <v>8</v>
      </c>
      <c r="D1885" t="s">
        <v>46</v>
      </c>
      <c r="E1885">
        <v>0</v>
      </c>
      <c r="F1885">
        <v>0</v>
      </c>
      <c r="G1885">
        <v>43</v>
      </c>
      <c r="H1885">
        <v>2</v>
      </c>
      <c r="I1885">
        <v>66</v>
      </c>
      <c r="J1885">
        <v>0</v>
      </c>
      <c r="K1885">
        <f>_xlfn.XLOOKUP(FraudData[[#This Row],[amount]],AmountRules[Amount Min],AmountRules[Risk Points],,-1)</f>
        <v>0</v>
      </c>
      <c r="L1885">
        <f>_xlfn.XLOOKUP(FraudData[[#This Row],[transaction_hour]],TimeRules[Hour Min],TimeRules[Risk Points],,-1)</f>
        <v>0</v>
      </c>
      <c r="M1885">
        <f>_xlfn.XLOOKUP(FraudData[[#This Row],[foreign_transaction]],ForeignRules[Foreign Transaction],ForeignRules[Risk Points],0)</f>
        <v>0</v>
      </c>
      <c r="N1885">
        <f>_xlfn.XLOOKUP(FraudData[[#This Row],[location_mismatch]],Table10[Location Mismatch],Table10[Risk Points],0)</f>
        <v>0</v>
      </c>
      <c r="O1885">
        <f>_xlfn.XLOOKUP(FraudData[[#This Row],[device_trust_score]],DeviceRules[Device Min],DeviceRules[Risk Points],,-1)</f>
        <v>2</v>
      </c>
      <c r="P1885">
        <f>_xlfn.XLOOKUP(FraudData[[#This Row],[velocity_last_24h]],VelocityRules[Velocity Min],VelocityRules[Risk Points],,-1)</f>
        <v>0</v>
      </c>
      <c r="Q1885">
        <f>_xlfn.XLOOKUP(FraudData[[#This Row],[merchant_category]],MerchantRules[Merchant Category],MerchantRules[Risk Points],0)</f>
        <v>0</v>
      </c>
      <c r="R1885">
        <f>SUM(FraudData[[#This Row],[Amount Risk]:[Merchant Risk]])</f>
        <v>2</v>
      </c>
      <c r="S1885" t="str" cm="1">
        <f t="array" ref="S1885">_xlfn.IFS(FraudData[[#This Row],[Fraud Risk Score]]&gt;=8,"High Risk",FraudData[[#This Row],[Fraud Risk Score]]&gt;=6,"Medium Risk",TRUE,"Low Risk")</f>
        <v>Low Risk</v>
      </c>
    </row>
    <row r="1886" spans="1:19">
      <c r="A1886">
        <v>1885</v>
      </c>
      <c r="B1886">
        <v>31.4</v>
      </c>
      <c r="C1886">
        <v>18</v>
      </c>
      <c r="D1886" t="s">
        <v>47</v>
      </c>
      <c r="E1886">
        <v>0</v>
      </c>
      <c r="F1886">
        <v>0</v>
      </c>
      <c r="G1886">
        <v>54</v>
      </c>
      <c r="H1886">
        <v>1</v>
      </c>
      <c r="I1886">
        <v>34</v>
      </c>
      <c r="J1886">
        <v>0</v>
      </c>
      <c r="K1886">
        <f>_xlfn.XLOOKUP(FraudData[[#This Row],[amount]],AmountRules[Amount Min],AmountRules[Risk Points],,-1)</f>
        <v>0</v>
      </c>
      <c r="L1886">
        <f>_xlfn.XLOOKUP(FraudData[[#This Row],[transaction_hour]],TimeRules[Hour Min],TimeRules[Risk Points],,-1)</f>
        <v>0</v>
      </c>
      <c r="M1886">
        <f>_xlfn.XLOOKUP(FraudData[[#This Row],[foreign_transaction]],ForeignRules[Foreign Transaction],ForeignRules[Risk Points],0)</f>
        <v>0</v>
      </c>
      <c r="N1886">
        <f>_xlfn.XLOOKUP(FraudData[[#This Row],[location_mismatch]],Table10[Location Mismatch],Table10[Risk Points],0)</f>
        <v>0</v>
      </c>
      <c r="O1886">
        <f>_xlfn.XLOOKUP(FraudData[[#This Row],[device_trust_score]],DeviceRules[Device Min],DeviceRules[Risk Points],,-1)</f>
        <v>1</v>
      </c>
      <c r="P1886">
        <f>_xlfn.XLOOKUP(FraudData[[#This Row],[velocity_last_24h]],VelocityRules[Velocity Min],VelocityRules[Risk Points],,-1)</f>
        <v>0</v>
      </c>
      <c r="Q1886">
        <f>_xlfn.XLOOKUP(FraudData[[#This Row],[merchant_category]],MerchantRules[Merchant Category],MerchantRules[Risk Points],0)</f>
        <v>0</v>
      </c>
      <c r="R1886">
        <f>SUM(FraudData[[#This Row],[Amount Risk]:[Merchant Risk]])</f>
        <v>1</v>
      </c>
      <c r="S1886" t="str" cm="1">
        <f t="array" ref="S1886">_xlfn.IFS(FraudData[[#This Row],[Fraud Risk Score]]&gt;=8,"High Risk",FraudData[[#This Row],[Fraud Risk Score]]&gt;=6,"Medium Risk",TRUE,"Low Risk")</f>
        <v>Low Risk</v>
      </c>
    </row>
    <row r="1887" spans="1:19">
      <c r="A1887">
        <v>1886</v>
      </c>
      <c r="B1887">
        <v>111.43</v>
      </c>
      <c r="C1887">
        <v>12</v>
      </c>
      <c r="D1887" t="s">
        <v>46</v>
      </c>
      <c r="E1887">
        <v>0</v>
      </c>
      <c r="F1887">
        <v>1</v>
      </c>
      <c r="G1887">
        <v>42</v>
      </c>
      <c r="H1887">
        <v>2</v>
      </c>
      <c r="I1887">
        <v>20</v>
      </c>
      <c r="J1887">
        <v>0</v>
      </c>
      <c r="K1887">
        <f>_xlfn.XLOOKUP(FraudData[[#This Row],[amount]],AmountRules[Amount Min],AmountRules[Risk Points],,-1)</f>
        <v>0</v>
      </c>
      <c r="L1887">
        <f>_xlfn.XLOOKUP(FraudData[[#This Row],[transaction_hour]],TimeRules[Hour Min],TimeRules[Risk Points],,-1)</f>
        <v>0</v>
      </c>
      <c r="M1887">
        <f>_xlfn.XLOOKUP(FraudData[[#This Row],[foreign_transaction]],ForeignRules[Foreign Transaction],ForeignRules[Risk Points],0)</f>
        <v>0</v>
      </c>
      <c r="N1887">
        <f>_xlfn.XLOOKUP(FraudData[[#This Row],[location_mismatch]],Table10[Location Mismatch],Table10[Risk Points],0)</f>
        <v>3</v>
      </c>
      <c r="O1887">
        <f>_xlfn.XLOOKUP(FraudData[[#This Row],[device_trust_score]],DeviceRules[Device Min],DeviceRules[Risk Points],,-1)</f>
        <v>2</v>
      </c>
      <c r="P1887">
        <f>_xlfn.XLOOKUP(FraudData[[#This Row],[velocity_last_24h]],VelocityRules[Velocity Min],VelocityRules[Risk Points],,-1)</f>
        <v>0</v>
      </c>
      <c r="Q1887">
        <f>_xlfn.XLOOKUP(FraudData[[#This Row],[merchant_category]],MerchantRules[Merchant Category],MerchantRules[Risk Points],0)</f>
        <v>0</v>
      </c>
      <c r="R1887">
        <f>SUM(FraudData[[#This Row],[Amount Risk]:[Merchant Risk]])</f>
        <v>5</v>
      </c>
      <c r="S1887" t="str" cm="1">
        <f t="array" ref="S1887">_xlfn.IFS(FraudData[[#This Row],[Fraud Risk Score]]&gt;=8,"High Risk",FraudData[[#This Row],[Fraud Risk Score]]&gt;=6,"Medium Risk",TRUE,"Low Risk")</f>
        <v>Low Risk</v>
      </c>
    </row>
    <row r="1888" spans="1:19">
      <c r="A1888">
        <v>1887</v>
      </c>
      <c r="B1888">
        <v>1.69</v>
      </c>
      <c r="C1888">
        <v>5</v>
      </c>
      <c r="D1888" t="s">
        <v>48</v>
      </c>
      <c r="E1888">
        <v>0</v>
      </c>
      <c r="F1888">
        <v>0</v>
      </c>
      <c r="G1888">
        <v>87</v>
      </c>
      <c r="H1888">
        <v>2</v>
      </c>
      <c r="I1888">
        <v>68</v>
      </c>
      <c r="J1888">
        <v>0</v>
      </c>
      <c r="K1888">
        <f>_xlfn.XLOOKUP(FraudData[[#This Row],[amount]],AmountRules[Amount Min],AmountRules[Risk Points],,-1)</f>
        <v>0</v>
      </c>
      <c r="L1888">
        <f>_xlfn.XLOOKUP(FraudData[[#This Row],[transaction_hour]],TimeRules[Hour Min],TimeRules[Risk Points],,-1)</f>
        <v>0</v>
      </c>
      <c r="M1888">
        <f>_xlfn.XLOOKUP(FraudData[[#This Row],[foreign_transaction]],ForeignRules[Foreign Transaction],ForeignRules[Risk Points],0)</f>
        <v>0</v>
      </c>
      <c r="N1888">
        <f>_xlfn.XLOOKUP(FraudData[[#This Row],[location_mismatch]],Table10[Location Mismatch],Table10[Risk Points],0)</f>
        <v>0</v>
      </c>
      <c r="O1888">
        <f>_xlfn.XLOOKUP(FraudData[[#This Row],[device_trust_score]],DeviceRules[Device Min],DeviceRules[Risk Points],,-1)</f>
        <v>0</v>
      </c>
      <c r="P1888">
        <f>_xlfn.XLOOKUP(FraudData[[#This Row],[velocity_last_24h]],VelocityRules[Velocity Min],VelocityRules[Risk Points],,-1)</f>
        <v>0</v>
      </c>
      <c r="Q1888">
        <f>_xlfn.XLOOKUP(FraudData[[#This Row],[merchant_category]],MerchantRules[Merchant Category],MerchantRules[Risk Points],0)</f>
        <v>0</v>
      </c>
      <c r="R1888">
        <f>SUM(FraudData[[#This Row],[Amount Risk]:[Merchant Risk]])</f>
        <v>0</v>
      </c>
      <c r="S1888" t="str" cm="1">
        <f t="array" ref="S1888">_xlfn.IFS(FraudData[[#This Row],[Fraud Risk Score]]&gt;=8,"High Risk",FraudData[[#This Row],[Fraud Risk Score]]&gt;=6,"Medium Risk",TRUE,"Low Risk")</f>
        <v>Low Risk</v>
      </c>
    </row>
    <row r="1889" spans="1:19">
      <c r="A1889">
        <v>1888</v>
      </c>
      <c r="B1889">
        <v>50.99</v>
      </c>
      <c r="C1889">
        <v>10</v>
      </c>
      <c r="D1889" t="s">
        <v>47</v>
      </c>
      <c r="E1889">
        <v>0</v>
      </c>
      <c r="F1889">
        <v>0</v>
      </c>
      <c r="G1889">
        <v>31</v>
      </c>
      <c r="H1889">
        <v>1</v>
      </c>
      <c r="I1889">
        <v>22</v>
      </c>
      <c r="J1889">
        <v>0</v>
      </c>
      <c r="K1889">
        <f>_xlfn.XLOOKUP(FraudData[[#This Row],[amount]],AmountRules[Amount Min],AmountRules[Risk Points],,-1)</f>
        <v>0</v>
      </c>
      <c r="L1889">
        <f>_xlfn.XLOOKUP(FraudData[[#This Row],[transaction_hour]],TimeRules[Hour Min],TimeRules[Risk Points],,-1)</f>
        <v>0</v>
      </c>
      <c r="M1889">
        <f>_xlfn.XLOOKUP(FraudData[[#This Row],[foreign_transaction]],ForeignRules[Foreign Transaction],ForeignRules[Risk Points],0)</f>
        <v>0</v>
      </c>
      <c r="N1889">
        <f>_xlfn.XLOOKUP(FraudData[[#This Row],[location_mismatch]],Table10[Location Mismatch],Table10[Risk Points],0)</f>
        <v>0</v>
      </c>
      <c r="O1889">
        <f>_xlfn.XLOOKUP(FraudData[[#This Row],[device_trust_score]],DeviceRules[Device Min],DeviceRules[Risk Points],,-1)</f>
        <v>2</v>
      </c>
      <c r="P1889">
        <f>_xlfn.XLOOKUP(FraudData[[#This Row],[velocity_last_24h]],VelocityRules[Velocity Min],VelocityRules[Risk Points],,-1)</f>
        <v>0</v>
      </c>
      <c r="Q1889">
        <f>_xlfn.XLOOKUP(FraudData[[#This Row],[merchant_category]],MerchantRules[Merchant Category],MerchantRules[Risk Points],0)</f>
        <v>0</v>
      </c>
      <c r="R1889">
        <f>SUM(FraudData[[#This Row],[Amount Risk]:[Merchant Risk]])</f>
        <v>2</v>
      </c>
      <c r="S1889" t="str" cm="1">
        <f t="array" ref="S1889">_xlfn.IFS(FraudData[[#This Row],[Fraud Risk Score]]&gt;=8,"High Risk",FraudData[[#This Row],[Fraud Risk Score]]&gt;=6,"Medium Risk",TRUE,"Low Risk")</f>
        <v>Low Risk</v>
      </c>
    </row>
    <row r="1890" spans="1:19">
      <c r="A1890">
        <v>1889</v>
      </c>
      <c r="B1890">
        <v>233.34</v>
      </c>
      <c r="C1890">
        <v>20</v>
      </c>
      <c r="D1890" t="s">
        <v>46</v>
      </c>
      <c r="E1890">
        <v>0</v>
      </c>
      <c r="F1890">
        <v>0</v>
      </c>
      <c r="G1890">
        <v>84</v>
      </c>
      <c r="H1890">
        <v>2</v>
      </c>
      <c r="I1890">
        <v>25</v>
      </c>
      <c r="J1890">
        <v>0</v>
      </c>
      <c r="K1890">
        <f>_xlfn.XLOOKUP(FraudData[[#This Row],[amount]],AmountRules[Amount Min],AmountRules[Risk Points],,-1)</f>
        <v>0</v>
      </c>
      <c r="L1890">
        <f>_xlfn.XLOOKUP(FraudData[[#This Row],[transaction_hour]],TimeRules[Hour Min],TimeRules[Risk Points],,-1)</f>
        <v>0</v>
      </c>
      <c r="M1890">
        <f>_xlfn.XLOOKUP(FraudData[[#This Row],[foreign_transaction]],ForeignRules[Foreign Transaction],ForeignRules[Risk Points],0)</f>
        <v>0</v>
      </c>
      <c r="N1890">
        <f>_xlfn.XLOOKUP(FraudData[[#This Row],[location_mismatch]],Table10[Location Mismatch],Table10[Risk Points],0)</f>
        <v>0</v>
      </c>
      <c r="O1890">
        <f>_xlfn.XLOOKUP(FraudData[[#This Row],[device_trust_score]],DeviceRules[Device Min],DeviceRules[Risk Points],,-1)</f>
        <v>0</v>
      </c>
      <c r="P1890">
        <f>_xlfn.XLOOKUP(FraudData[[#This Row],[velocity_last_24h]],VelocityRules[Velocity Min],VelocityRules[Risk Points],,-1)</f>
        <v>0</v>
      </c>
      <c r="Q1890">
        <f>_xlfn.XLOOKUP(FraudData[[#This Row],[merchant_category]],MerchantRules[Merchant Category],MerchantRules[Risk Points],0)</f>
        <v>0</v>
      </c>
      <c r="R1890">
        <f>SUM(FraudData[[#This Row],[Amount Risk]:[Merchant Risk]])</f>
        <v>0</v>
      </c>
      <c r="S1890" t="str" cm="1">
        <f t="array" ref="S1890">_xlfn.IFS(FraudData[[#This Row],[Fraud Risk Score]]&gt;=8,"High Risk",FraudData[[#This Row],[Fraud Risk Score]]&gt;=6,"Medium Risk",TRUE,"Low Risk")</f>
        <v>Low Risk</v>
      </c>
    </row>
    <row r="1891" spans="1:19">
      <c r="A1891">
        <v>1890</v>
      </c>
      <c r="B1891">
        <v>864.87</v>
      </c>
      <c r="C1891">
        <v>20</v>
      </c>
      <c r="D1891" t="s">
        <v>49</v>
      </c>
      <c r="E1891">
        <v>0</v>
      </c>
      <c r="F1891">
        <v>0</v>
      </c>
      <c r="G1891">
        <v>87</v>
      </c>
      <c r="H1891">
        <v>2</v>
      </c>
      <c r="I1891">
        <v>50</v>
      </c>
      <c r="J1891">
        <v>0</v>
      </c>
      <c r="K1891">
        <f>_xlfn.XLOOKUP(FraudData[[#This Row],[amount]],AmountRules[Amount Min],AmountRules[Risk Points],,-1)</f>
        <v>1</v>
      </c>
      <c r="L1891">
        <f>_xlfn.XLOOKUP(FraudData[[#This Row],[transaction_hour]],TimeRules[Hour Min],TimeRules[Risk Points],,-1)</f>
        <v>0</v>
      </c>
      <c r="M1891">
        <f>_xlfn.XLOOKUP(FraudData[[#This Row],[foreign_transaction]],ForeignRules[Foreign Transaction],ForeignRules[Risk Points],0)</f>
        <v>0</v>
      </c>
      <c r="N1891">
        <f>_xlfn.XLOOKUP(FraudData[[#This Row],[location_mismatch]],Table10[Location Mismatch],Table10[Risk Points],0)</f>
        <v>0</v>
      </c>
      <c r="O1891">
        <f>_xlfn.XLOOKUP(FraudData[[#This Row],[device_trust_score]],DeviceRules[Device Min],DeviceRules[Risk Points],,-1)</f>
        <v>0</v>
      </c>
      <c r="P1891">
        <f>_xlfn.XLOOKUP(FraudData[[#This Row],[velocity_last_24h]],VelocityRules[Velocity Min],VelocityRules[Risk Points],,-1)</f>
        <v>0</v>
      </c>
      <c r="Q1891">
        <f>_xlfn.XLOOKUP(FraudData[[#This Row],[merchant_category]],MerchantRules[Merchant Category],MerchantRules[Risk Points],0)</f>
        <v>1</v>
      </c>
      <c r="R1891">
        <f>SUM(FraudData[[#This Row],[Amount Risk]:[Merchant Risk]])</f>
        <v>2</v>
      </c>
      <c r="S1891" t="str" cm="1">
        <f t="array" ref="S1891">_xlfn.IFS(FraudData[[#This Row],[Fraud Risk Score]]&gt;=8,"High Risk",FraudData[[#This Row],[Fraud Risk Score]]&gt;=6,"Medium Risk",TRUE,"Low Risk")</f>
        <v>Low Risk</v>
      </c>
    </row>
    <row r="1892" spans="1:19">
      <c r="A1892">
        <v>1891</v>
      </c>
      <c r="B1892">
        <v>18.8</v>
      </c>
      <c r="C1892">
        <v>13</v>
      </c>
      <c r="D1892" t="s">
        <v>50</v>
      </c>
      <c r="E1892">
        <v>0</v>
      </c>
      <c r="F1892">
        <v>0</v>
      </c>
      <c r="G1892">
        <v>81</v>
      </c>
      <c r="H1892">
        <v>2</v>
      </c>
      <c r="I1892">
        <v>31</v>
      </c>
      <c r="J1892">
        <v>0</v>
      </c>
      <c r="K1892">
        <f>_xlfn.XLOOKUP(FraudData[[#This Row],[amount]],AmountRules[Amount Min],AmountRules[Risk Points],,-1)</f>
        <v>0</v>
      </c>
      <c r="L1892">
        <f>_xlfn.XLOOKUP(FraudData[[#This Row],[transaction_hour]],TimeRules[Hour Min],TimeRules[Risk Points],,-1)</f>
        <v>0</v>
      </c>
      <c r="M1892">
        <f>_xlfn.XLOOKUP(FraudData[[#This Row],[foreign_transaction]],ForeignRules[Foreign Transaction],ForeignRules[Risk Points],0)</f>
        <v>0</v>
      </c>
      <c r="N1892">
        <f>_xlfn.XLOOKUP(FraudData[[#This Row],[location_mismatch]],Table10[Location Mismatch],Table10[Risk Points],0)</f>
        <v>0</v>
      </c>
      <c r="O1892">
        <f>_xlfn.XLOOKUP(FraudData[[#This Row],[device_trust_score]],DeviceRules[Device Min],DeviceRules[Risk Points],,-1)</f>
        <v>0</v>
      </c>
      <c r="P1892">
        <f>_xlfn.XLOOKUP(FraudData[[#This Row],[velocity_last_24h]],VelocityRules[Velocity Min],VelocityRules[Risk Points],,-1)</f>
        <v>0</v>
      </c>
      <c r="Q1892">
        <f>_xlfn.XLOOKUP(FraudData[[#This Row],[merchant_category]],MerchantRules[Merchant Category],MerchantRules[Risk Points],0)</f>
        <v>0</v>
      </c>
      <c r="R1892">
        <f>SUM(FraudData[[#This Row],[Amount Risk]:[Merchant Risk]])</f>
        <v>0</v>
      </c>
      <c r="S1892" t="str" cm="1">
        <f t="array" ref="S1892">_xlfn.IFS(FraudData[[#This Row],[Fraud Risk Score]]&gt;=8,"High Risk",FraudData[[#This Row],[Fraud Risk Score]]&gt;=6,"Medium Risk",TRUE,"Low Risk")</f>
        <v>Low Risk</v>
      </c>
    </row>
    <row r="1893" spans="1:19">
      <c r="A1893">
        <v>1892</v>
      </c>
      <c r="B1893">
        <v>92.4</v>
      </c>
      <c r="C1893">
        <v>5</v>
      </c>
      <c r="D1893" t="s">
        <v>47</v>
      </c>
      <c r="E1893">
        <v>0</v>
      </c>
      <c r="F1893">
        <v>0</v>
      </c>
      <c r="G1893">
        <v>99</v>
      </c>
      <c r="H1893">
        <v>3</v>
      </c>
      <c r="I1893">
        <v>59</v>
      </c>
      <c r="J1893">
        <v>0</v>
      </c>
      <c r="K1893">
        <f>_xlfn.XLOOKUP(FraudData[[#This Row],[amount]],AmountRules[Amount Min],AmountRules[Risk Points],,-1)</f>
        <v>0</v>
      </c>
      <c r="L1893">
        <f>_xlfn.XLOOKUP(FraudData[[#This Row],[transaction_hour]],TimeRules[Hour Min],TimeRules[Risk Points],,-1)</f>
        <v>0</v>
      </c>
      <c r="M1893">
        <f>_xlfn.XLOOKUP(FraudData[[#This Row],[foreign_transaction]],ForeignRules[Foreign Transaction],ForeignRules[Risk Points],0)</f>
        <v>0</v>
      </c>
      <c r="N1893">
        <f>_xlfn.XLOOKUP(FraudData[[#This Row],[location_mismatch]],Table10[Location Mismatch],Table10[Risk Points],0)</f>
        <v>0</v>
      </c>
      <c r="O1893">
        <f>_xlfn.XLOOKUP(FraudData[[#This Row],[device_trust_score]],DeviceRules[Device Min],DeviceRules[Risk Points],,-1)</f>
        <v>0</v>
      </c>
      <c r="P1893">
        <f>_xlfn.XLOOKUP(FraudData[[#This Row],[velocity_last_24h]],VelocityRules[Velocity Min],VelocityRules[Risk Points],,-1)</f>
        <v>0</v>
      </c>
      <c r="Q1893">
        <f>_xlfn.XLOOKUP(FraudData[[#This Row],[merchant_category]],MerchantRules[Merchant Category],MerchantRules[Risk Points],0)</f>
        <v>0</v>
      </c>
      <c r="R1893">
        <f>SUM(FraudData[[#This Row],[Amount Risk]:[Merchant Risk]])</f>
        <v>0</v>
      </c>
      <c r="S1893" t="str" cm="1">
        <f t="array" ref="S1893">_xlfn.IFS(FraudData[[#This Row],[Fraud Risk Score]]&gt;=8,"High Risk",FraudData[[#This Row],[Fraud Risk Score]]&gt;=6,"Medium Risk",TRUE,"Low Risk")</f>
        <v>Low Risk</v>
      </c>
    </row>
    <row r="1894" spans="1:19">
      <c r="A1894">
        <v>1893</v>
      </c>
      <c r="B1894">
        <v>289.76</v>
      </c>
      <c r="C1894">
        <v>5</v>
      </c>
      <c r="D1894" t="s">
        <v>49</v>
      </c>
      <c r="E1894">
        <v>0</v>
      </c>
      <c r="F1894">
        <v>0</v>
      </c>
      <c r="G1894">
        <v>63</v>
      </c>
      <c r="H1894">
        <v>2</v>
      </c>
      <c r="I1894">
        <v>48</v>
      </c>
      <c r="J1894">
        <v>0</v>
      </c>
      <c r="K1894">
        <f>_xlfn.XLOOKUP(FraudData[[#This Row],[amount]],AmountRules[Amount Min],AmountRules[Risk Points],,-1)</f>
        <v>0</v>
      </c>
      <c r="L1894">
        <f>_xlfn.XLOOKUP(FraudData[[#This Row],[transaction_hour]],TimeRules[Hour Min],TimeRules[Risk Points],,-1)</f>
        <v>0</v>
      </c>
      <c r="M1894">
        <f>_xlfn.XLOOKUP(FraudData[[#This Row],[foreign_transaction]],ForeignRules[Foreign Transaction],ForeignRules[Risk Points],0)</f>
        <v>0</v>
      </c>
      <c r="N1894">
        <f>_xlfn.XLOOKUP(FraudData[[#This Row],[location_mismatch]],Table10[Location Mismatch],Table10[Risk Points],0)</f>
        <v>0</v>
      </c>
      <c r="O1894">
        <f>_xlfn.XLOOKUP(FraudData[[#This Row],[device_trust_score]],DeviceRules[Device Min],DeviceRules[Risk Points],,-1)</f>
        <v>1</v>
      </c>
      <c r="P1894">
        <f>_xlfn.XLOOKUP(FraudData[[#This Row],[velocity_last_24h]],VelocityRules[Velocity Min],VelocityRules[Risk Points],,-1)</f>
        <v>0</v>
      </c>
      <c r="Q1894">
        <f>_xlfn.XLOOKUP(FraudData[[#This Row],[merchant_category]],MerchantRules[Merchant Category],MerchantRules[Risk Points],0)</f>
        <v>1</v>
      </c>
      <c r="R1894">
        <f>SUM(FraudData[[#This Row],[Amount Risk]:[Merchant Risk]])</f>
        <v>2</v>
      </c>
      <c r="S1894" t="str" cm="1">
        <f t="array" ref="S1894">_xlfn.IFS(FraudData[[#This Row],[Fraud Risk Score]]&gt;=8,"High Risk",FraudData[[#This Row],[Fraud Risk Score]]&gt;=6,"Medium Risk",TRUE,"Low Risk")</f>
        <v>Low Risk</v>
      </c>
    </row>
    <row r="1895" spans="1:19">
      <c r="A1895">
        <v>1894</v>
      </c>
      <c r="B1895">
        <v>41.08</v>
      </c>
      <c r="C1895">
        <v>16</v>
      </c>
      <c r="D1895" t="s">
        <v>48</v>
      </c>
      <c r="E1895">
        <v>0</v>
      </c>
      <c r="F1895">
        <v>0</v>
      </c>
      <c r="G1895">
        <v>67</v>
      </c>
      <c r="H1895">
        <v>1</v>
      </c>
      <c r="I1895">
        <v>25</v>
      </c>
      <c r="J1895">
        <v>0</v>
      </c>
      <c r="K1895">
        <f>_xlfn.XLOOKUP(FraudData[[#This Row],[amount]],AmountRules[Amount Min],AmountRules[Risk Points],,-1)</f>
        <v>0</v>
      </c>
      <c r="L1895">
        <f>_xlfn.XLOOKUP(FraudData[[#This Row],[transaction_hour]],TimeRules[Hour Min],TimeRules[Risk Points],,-1)</f>
        <v>0</v>
      </c>
      <c r="M1895">
        <f>_xlfn.XLOOKUP(FraudData[[#This Row],[foreign_transaction]],ForeignRules[Foreign Transaction],ForeignRules[Risk Points],0)</f>
        <v>0</v>
      </c>
      <c r="N1895">
        <f>_xlfn.XLOOKUP(FraudData[[#This Row],[location_mismatch]],Table10[Location Mismatch],Table10[Risk Points],0)</f>
        <v>0</v>
      </c>
      <c r="O1895">
        <f>_xlfn.XLOOKUP(FraudData[[#This Row],[device_trust_score]],DeviceRules[Device Min],DeviceRules[Risk Points],,-1)</f>
        <v>1</v>
      </c>
      <c r="P1895">
        <f>_xlfn.XLOOKUP(FraudData[[#This Row],[velocity_last_24h]],VelocityRules[Velocity Min],VelocityRules[Risk Points],,-1)</f>
        <v>0</v>
      </c>
      <c r="Q1895">
        <f>_xlfn.XLOOKUP(FraudData[[#This Row],[merchant_category]],MerchantRules[Merchant Category],MerchantRules[Risk Points],0)</f>
        <v>0</v>
      </c>
      <c r="R1895">
        <f>SUM(FraudData[[#This Row],[Amount Risk]:[Merchant Risk]])</f>
        <v>1</v>
      </c>
      <c r="S1895" t="str" cm="1">
        <f t="array" ref="S1895">_xlfn.IFS(FraudData[[#This Row],[Fraud Risk Score]]&gt;=8,"High Risk",FraudData[[#This Row],[Fraud Risk Score]]&gt;=6,"Medium Risk",TRUE,"Low Risk")</f>
        <v>Low Risk</v>
      </c>
    </row>
    <row r="1896" spans="1:19">
      <c r="A1896">
        <v>1895</v>
      </c>
      <c r="B1896">
        <v>145.78</v>
      </c>
      <c r="C1896">
        <v>10</v>
      </c>
      <c r="D1896" t="s">
        <v>50</v>
      </c>
      <c r="E1896">
        <v>1</v>
      </c>
      <c r="F1896">
        <v>0</v>
      </c>
      <c r="G1896">
        <v>80</v>
      </c>
      <c r="H1896">
        <v>1</v>
      </c>
      <c r="I1896">
        <v>18</v>
      </c>
      <c r="J1896">
        <v>0</v>
      </c>
      <c r="K1896">
        <f>_xlfn.XLOOKUP(FraudData[[#This Row],[amount]],AmountRules[Amount Min],AmountRules[Risk Points],,-1)</f>
        <v>0</v>
      </c>
      <c r="L1896">
        <f>_xlfn.XLOOKUP(FraudData[[#This Row],[transaction_hour]],TimeRules[Hour Min],TimeRules[Risk Points],,-1)</f>
        <v>0</v>
      </c>
      <c r="M1896">
        <f>_xlfn.XLOOKUP(FraudData[[#This Row],[foreign_transaction]],ForeignRules[Foreign Transaction],ForeignRules[Risk Points],0)</f>
        <v>3</v>
      </c>
      <c r="N1896">
        <f>_xlfn.XLOOKUP(FraudData[[#This Row],[location_mismatch]],Table10[Location Mismatch],Table10[Risk Points],0)</f>
        <v>0</v>
      </c>
      <c r="O1896">
        <f>_xlfn.XLOOKUP(FraudData[[#This Row],[device_trust_score]],DeviceRules[Device Min],DeviceRules[Risk Points],,-1)</f>
        <v>0</v>
      </c>
      <c r="P1896">
        <f>_xlfn.XLOOKUP(FraudData[[#This Row],[velocity_last_24h]],VelocityRules[Velocity Min],VelocityRules[Risk Points],,-1)</f>
        <v>0</v>
      </c>
      <c r="Q1896">
        <f>_xlfn.XLOOKUP(FraudData[[#This Row],[merchant_category]],MerchantRules[Merchant Category],MerchantRules[Risk Points],0)</f>
        <v>0</v>
      </c>
      <c r="R1896">
        <f>SUM(FraudData[[#This Row],[Amount Risk]:[Merchant Risk]])</f>
        <v>3</v>
      </c>
      <c r="S1896" t="str" cm="1">
        <f t="array" ref="S1896">_xlfn.IFS(FraudData[[#This Row],[Fraud Risk Score]]&gt;=8,"High Risk",FraudData[[#This Row],[Fraud Risk Score]]&gt;=6,"Medium Risk",TRUE,"Low Risk")</f>
        <v>Low Risk</v>
      </c>
    </row>
    <row r="1897" spans="1:19">
      <c r="A1897">
        <v>1896</v>
      </c>
      <c r="B1897">
        <v>237.74</v>
      </c>
      <c r="C1897">
        <v>14</v>
      </c>
      <c r="D1897" t="s">
        <v>47</v>
      </c>
      <c r="E1897">
        <v>0</v>
      </c>
      <c r="F1897">
        <v>0</v>
      </c>
      <c r="G1897">
        <v>34</v>
      </c>
      <c r="H1897">
        <v>0</v>
      </c>
      <c r="I1897">
        <v>22</v>
      </c>
      <c r="J1897">
        <v>0</v>
      </c>
      <c r="K1897">
        <f>_xlfn.XLOOKUP(FraudData[[#This Row],[amount]],AmountRules[Amount Min],AmountRules[Risk Points],,-1)</f>
        <v>0</v>
      </c>
      <c r="L1897">
        <f>_xlfn.XLOOKUP(FraudData[[#This Row],[transaction_hour]],TimeRules[Hour Min],TimeRules[Risk Points],,-1)</f>
        <v>0</v>
      </c>
      <c r="M1897">
        <f>_xlfn.XLOOKUP(FraudData[[#This Row],[foreign_transaction]],ForeignRules[Foreign Transaction],ForeignRules[Risk Points],0)</f>
        <v>0</v>
      </c>
      <c r="N1897">
        <f>_xlfn.XLOOKUP(FraudData[[#This Row],[location_mismatch]],Table10[Location Mismatch],Table10[Risk Points],0)</f>
        <v>0</v>
      </c>
      <c r="O1897">
        <f>_xlfn.XLOOKUP(FraudData[[#This Row],[device_trust_score]],DeviceRules[Device Min],DeviceRules[Risk Points],,-1)</f>
        <v>2</v>
      </c>
      <c r="P1897">
        <f>_xlfn.XLOOKUP(FraudData[[#This Row],[velocity_last_24h]],VelocityRules[Velocity Min],VelocityRules[Risk Points],,-1)</f>
        <v>0</v>
      </c>
      <c r="Q1897">
        <f>_xlfn.XLOOKUP(FraudData[[#This Row],[merchant_category]],MerchantRules[Merchant Category],MerchantRules[Risk Points],0)</f>
        <v>0</v>
      </c>
      <c r="R1897">
        <f>SUM(FraudData[[#This Row],[Amount Risk]:[Merchant Risk]])</f>
        <v>2</v>
      </c>
      <c r="S1897" t="str" cm="1">
        <f t="array" ref="S1897">_xlfn.IFS(FraudData[[#This Row],[Fraud Risk Score]]&gt;=8,"High Risk",FraudData[[#This Row],[Fraud Risk Score]]&gt;=6,"Medium Risk",TRUE,"Low Risk")</f>
        <v>Low Risk</v>
      </c>
    </row>
    <row r="1898" spans="1:19">
      <c r="A1898">
        <v>1897</v>
      </c>
      <c r="B1898">
        <v>172.27</v>
      </c>
      <c r="C1898">
        <v>8</v>
      </c>
      <c r="D1898" t="s">
        <v>50</v>
      </c>
      <c r="E1898">
        <v>0</v>
      </c>
      <c r="F1898">
        <v>0</v>
      </c>
      <c r="G1898">
        <v>44</v>
      </c>
      <c r="H1898">
        <v>7</v>
      </c>
      <c r="I1898">
        <v>68</v>
      </c>
      <c r="J1898">
        <v>0</v>
      </c>
      <c r="K1898">
        <f>_xlfn.XLOOKUP(FraudData[[#This Row],[amount]],AmountRules[Amount Min],AmountRules[Risk Points],,-1)</f>
        <v>0</v>
      </c>
      <c r="L1898">
        <f>_xlfn.XLOOKUP(FraudData[[#This Row],[transaction_hour]],TimeRules[Hour Min],TimeRules[Risk Points],,-1)</f>
        <v>0</v>
      </c>
      <c r="M1898">
        <f>_xlfn.XLOOKUP(FraudData[[#This Row],[foreign_transaction]],ForeignRules[Foreign Transaction],ForeignRules[Risk Points],0)</f>
        <v>0</v>
      </c>
      <c r="N1898">
        <f>_xlfn.XLOOKUP(FraudData[[#This Row],[location_mismatch]],Table10[Location Mismatch],Table10[Risk Points],0)</f>
        <v>0</v>
      </c>
      <c r="O1898">
        <f>_xlfn.XLOOKUP(FraudData[[#This Row],[device_trust_score]],DeviceRules[Device Min],DeviceRules[Risk Points],,-1)</f>
        <v>2</v>
      </c>
      <c r="P1898">
        <f>_xlfn.XLOOKUP(FraudData[[#This Row],[velocity_last_24h]],VelocityRules[Velocity Min],VelocityRules[Risk Points],,-1)</f>
        <v>2</v>
      </c>
      <c r="Q1898">
        <f>_xlfn.XLOOKUP(FraudData[[#This Row],[merchant_category]],MerchantRules[Merchant Category],MerchantRules[Risk Points],0)</f>
        <v>0</v>
      </c>
      <c r="R1898">
        <f>SUM(FraudData[[#This Row],[Amount Risk]:[Merchant Risk]])</f>
        <v>4</v>
      </c>
      <c r="S1898" t="str" cm="1">
        <f t="array" ref="S1898">_xlfn.IFS(FraudData[[#This Row],[Fraud Risk Score]]&gt;=8,"High Risk",FraudData[[#This Row],[Fraud Risk Score]]&gt;=6,"Medium Risk",TRUE,"Low Risk")</f>
        <v>Low Risk</v>
      </c>
    </row>
    <row r="1899" spans="1:19">
      <c r="A1899">
        <v>1898</v>
      </c>
      <c r="B1899">
        <v>37.49</v>
      </c>
      <c r="C1899">
        <v>20</v>
      </c>
      <c r="D1899" t="s">
        <v>47</v>
      </c>
      <c r="E1899">
        <v>0</v>
      </c>
      <c r="F1899">
        <v>0</v>
      </c>
      <c r="G1899">
        <v>88</v>
      </c>
      <c r="H1899">
        <v>0</v>
      </c>
      <c r="I1899">
        <v>56</v>
      </c>
      <c r="J1899">
        <v>0</v>
      </c>
      <c r="K1899">
        <f>_xlfn.XLOOKUP(FraudData[[#This Row],[amount]],AmountRules[Amount Min],AmountRules[Risk Points],,-1)</f>
        <v>0</v>
      </c>
      <c r="L1899">
        <f>_xlfn.XLOOKUP(FraudData[[#This Row],[transaction_hour]],TimeRules[Hour Min],TimeRules[Risk Points],,-1)</f>
        <v>0</v>
      </c>
      <c r="M1899">
        <f>_xlfn.XLOOKUP(FraudData[[#This Row],[foreign_transaction]],ForeignRules[Foreign Transaction],ForeignRules[Risk Points],0)</f>
        <v>0</v>
      </c>
      <c r="N1899">
        <f>_xlfn.XLOOKUP(FraudData[[#This Row],[location_mismatch]],Table10[Location Mismatch],Table10[Risk Points],0)</f>
        <v>0</v>
      </c>
      <c r="O1899">
        <f>_xlfn.XLOOKUP(FraudData[[#This Row],[device_trust_score]],DeviceRules[Device Min],DeviceRules[Risk Points],,-1)</f>
        <v>0</v>
      </c>
      <c r="P1899">
        <f>_xlfn.XLOOKUP(FraudData[[#This Row],[velocity_last_24h]],VelocityRules[Velocity Min],VelocityRules[Risk Points],,-1)</f>
        <v>0</v>
      </c>
      <c r="Q1899">
        <f>_xlfn.XLOOKUP(FraudData[[#This Row],[merchant_category]],MerchantRules[Merchant Category],MerchantRules[Risk Points],0)</f>
        <v>0</v>
      </c>
      <c r="R1899">
        <f>SUM(FraudData[[#This Row],[Amount Risk]:[Merchant Risk]])</f>
        <v>0</v>
      </c>
      <c r="S1899" t="str" cm="1">
        <f t="array" ref="S1899">_xlfn.IFS(FraudData[[#This Row],[Fraud Risk Score]]&gt;=8,"High Risk",FraudData[[#This Row],[Fraud Risk Score]]&gt;=6,"Medium Risk",TRUE,"Low Risk")</f>
        <v>Low Risk</v>
      </c>
    </row>
    <row r="1900" spans="1:19">
      <c r="A1900">
        <v>1899</v>
      </c>
      <c r="B1900">
        <v>79.040000000000006</v>
      </c>
      <c r="C1900">
        <v>16</v>
      </c>
      <c r="D1900" t="s">
        <v>47</v>
      </c>
      <c r="E1900">
        <v>0</v>
      </c>
      <c r="F1900">
        <v>0</v>
      </c>
      <c r="G1900">
        <v>63</v>
      </c>
      <c r="H1900">
        <v>0</v>
      </c>
      <c r="I1900">
        <v>22</v>
      </c>
      <c r="J1900">
        <v>0</v>
      </c>
      <c r="K1900">
        <f>_xlfn.XLOOKUP(FraudData[[#This Row],[amount]],AmountRules[Amount Min],AmountRules[Risk Points],,-1)</f>
        <v>0</v>
      </c>
      <c r="L1900">
        <f>_xlfn.XLOOKUP(FraudData[[#This Row],[transaction_hour]],TimeRules[Hour Min],TimeRules[Risk Points],,-1)</f>
        <v>0</v>
      </c>
      <c r="M1900">
        <f>_xlfn.XLOOKUP(FraudData[[#This Row],[foreign_transaction]],ForeignRules[Foreign Transaction],ForeignRules[Risk Points],0)</f>
        <v>0</v>
      </c>
      <c r="N1900">
        <f>_xlfn.XLOOKUP(FraudData[[#This Row],[location_mismatch]],Table10[Location Mismatch],Table10[Risk Points],0)</f>
        <v>0</v>
      </c>
      <c r="O1900">
        <f>_xlfn.XLOOKUP(FraudData[[#This Row],[device_trust_score]],DeviceRules[Device Min],DeviceRules[Risk Points],,-1)</f>
        <v>1</v>
      </c>
      <c r="P1900">
        <f>_xlfn.XLOOKUP(FraudData[[#This Row],[velocity_last_24h]],VelocityRules[Velocity Min],VelocityRules[Risk Points],,-1)</f>
        <v>0</v>
      </c>
      <c r="Q1900">
        <f>_xlfn.XLOOKUP(FraudData[[#This Row],[merchant_category]],MerchantRules[Merchant Category],MerchantRules[Risk Points],0)</f>
        <v>0</v>
      </c>
      <c r="R1900">
        <f>SUM(FraudData[[#This Row],[Amount Risk]:[Merchant Risk]])</f>
        <v>1</v>
      </c>
      <c r="S1900" t="str" cm="1">
        <f t="array" ref="S1900">_xlfn.IFS(FraudData[[#This Row],[Fraud Risk Score]]&gt;=8,"High Risk",FraudData[[#This Row],[Fraud Risk Score]]&gt;=6,"Medium Risk",TRUE,"Low Risk")</f>
        <v>Low Risk</v>
      </c>
    </row>
    <row r="1901" spans="1:19">
      <c r="A1901">
        <v>1900</v>
      </c>
      <c r="B1901">
        <v>275.67</v>
      </c>
      <c r="C1901">
        <v>23</v>
      </c>
      <c r="D1901" t="s">
        <v>46</v>
      </c>
      <c r="E1901">
        <v>0</v>
      </c>
      <c r="F1901">
        <v>0</v>
      </c>
      <c r="G1901">
        <v>52</v>
      </c>
      <c r="H1901">
        <v>4</v>
      </c>
      <c r="I1901">
        <v>51</v>
      </c>
      <c r="J1901">
        <v>0</v>
      </c>
      <c r="K1901">
        <f>_xlfn.XLOOKUP(FraudData[[#This Row],[amount]],AmountRules[Amount Min],AmountRules[Risk Points],,-1)</f>
        <v>0</v>
      </c>
      <c r="L1901">
        <f>_xlfn.XLOOKUP(FraudData[[#This Row],[transaction_hour]],TimeRules[Hour Min],TimeRules[Risk Points],,-1)</f>
        <v>1</v>
      </c>
      <c r="M1901">
        <f>_xlfn.XLOOKUP(FraudData[[#This Row],[foreign_transaction]],ForeignRules[Foreign Transaction],ForeignRules[Risk Points],0)</f>
        <v>0</v>
      </c>
      <c r="N1901">
        <f>_xlfn.XLOOKUP(FraudData[[#This Row],[location_mismatch]],Table10[Location Mismatch],Table10[Risk Points],0)</f>
        <v>0</v>
      </c>
      <c r="O1901">
        <f>_xlfn.XLOOKUP(FraudData[[#This Row],[device_trust_score]],DeviceRules[Device Min],DeviceRules[Risk Points],,-1)</f>
        <v>1</v>
      </c>
      <c r="P1901">
        <f>_xlfn.XLOOKUP(FraudData[[#This Row],[velocity_last_24h]],VelocityRules[Velocity Min],VelocityRules[Risk Points],,-1)</f>
        <v>0</v>
      </c>
      <c r="Q1901">
        <f>_xlfn.XLOOKUP(FraudData[[#This Row],[merchant_category]],MerchantRules[Merchant Category],MerchantRules[Risk Points],0)</f>
        <v>0</v>
      </c>
      <c r="R1901">
        <f>SUM(FraudData[[#This Row],[Amount Risk]:[Merchant Risk]])</f>
        <v>2</v>
      </c>
      <c r="S1901" t="str" cm="1">
        <f t="array" ref="S1901">_xlfn.IFS(FraudData[[#This Row],[Fraud Risk Score]]&gt;=8,"High Risk",FraudData[[#This Row],[Fraud Risk Score]]&gt;=6,"Medium Risk",TRUE,"Low Risk")</f>
        <v>Low Risk</v>
      </c>
    </row>
    <row r="1902" spans="1:19">
      <c r="A1902">
        <v>1901</v>
      </c>
      <c r="B1902">
        <v>145.43</v>
      </c>
      <c r="C1902">
        <v>6</v>
      </c>
      <c r="D1902" t="s">
        <v>50</v>
      </c>
      <c r="E1902">
        <v>0</v>
      </c>
      <c r="F1902">
        <v>0</v>
      </c>
      <c r="G1902">
        <v>54</v>
      </c>
      <c r="H1902">
        <v>2</v>
      </c>
      <c r="I1902">
        <v>64</v>
      </c>
      <c r="J1902">
        <v>0</v>
      </c>
      <c r="K1902">
        <f>_xlfn.XLOOKUP(FraudData[[#This Row],[amount]],AmountRules[Amount Min],AmountRules[Risk Points],,-1)</f>
        <v>0</v>
      </c>
      <c r="L1902">
        <f>_xlfn.XLOOKUP(FraudData[[#This Row],[transaction_hour]],TimeRules[Hour Min],TimeRules[Risk Points],,-1)</f>
        <v>0</v>
      </c>
      <c r="M1902">
        <f>_xlfn.XLOOKUP(FraudData[[#This Row],[foreign_transaction]],ForeignRules[Foreign Transaction],ForeignRules[Risk Points],0)</f>
        <v>0</v>
      </c>
      <c r="N1902">
        <f>_xlfn.XLOOKUP(FraudData[[#This Row],[location_mismatch]],Table10[Location Mismatch],Table10[Risk Points],0)</f>
        <v>0</v>
      </c>
      <c r="O1902">
        <f>_xlfn.XLOOKUP(FraudData[[#This Row],[device_trust_score]],DeviceRules[Device Min],DeviceRules[Risk Points],,-1)</f>
        <v>1</v>
      </c>
      <c r="P1902">
        <f>_xlfn.XLOOKUP(FraudData[[#This Row],[velocity_last_24h]],VelocityRules[Velocity Min],VelocityRules[Risk Points],,-1)</f>
        <v>0</v>
      </c>
      <c r="Q1902">
        <f>_xlfn.XLOOKUP(FraudData[[#This Row],[merchant_category]],MerchantRules[Merchant Category],MerchantRules[Risk Points],0)</f>
        <v>0</v>
      </c>
      <c r="R1902">
        <f>SUM(FraudData[[#This Row],[Amount Risk]:[Merchant Risk]])</f>
        <v>1</v>
      </c>
      <c r="S1902" t="str" cm="1">
        <f t="array" ref="S1902">_xlfn.IFS(FraudData[[#This Row],[Fraud Risk Score]]&gt;=8,"High Risk",FraudData[[#This Row],[Fraud Risk Score]]&gt;=6,"Medium Risk",TRUE,"Low Risk")</f>
        <v>Low Risk</v>
      </c>
    </row>
    <row r="1903" spans="1:19">
      <c r="A1903">
        <v>1902</v>
      </c>
      <c r="B1903">
        <v>0.94</v>
      </c>
      <c r="C1903">
        <v>6</v>
      </c>
      <c r="D1903" t="s">
        <v>50</v>
      </c>
      <c r="E1903">
        <v>0</v>
      </c>
      <c r="F1903">
        <v>0</v>
      </c>
      <c r="G1903">
        <v>82</v>
      </c>
      <c r="H1903">
        <v>1</v>
      </c>
      <c r="I1903">
        <v>18</v>
      </c>
      <c r="J1903">
        <v>0</v>
      </c>
      <c r="K1903">
        <f>_xlfn.XLOOKUP(FraudData[[#This Row],[amount]],AmountRules[Amount Min],AmountRules[Risk Points],,-1)</f>
        <v>0</v>
      </c>
      <c r="L1903">
        <f>_xlfn.XLOOKUP(FraudData[[#This Row],[transaction_hour]],TimeRules[Hour Min],TimeRules[Risk Points],,-1)</f>
        <v>0</v>
      </c>
      <c r="M1903">
        <f>_xlfn.XLOOKUP(FraudData[[#This Row],[foreign_transaction]],ForeignRules[Foreign Transaction],ForeignRules[Risk Points],0)</f>
        <v>0</v>
      </c>
      <c r="N1903">
        <f>_xlfn.XLOOKUP(FraudData[[#This Row],[location_mismatch]],Table10[Location Mismatch],Table10[Risk Points],0)</f>
        <v>0</v>
      </c>
      <c r="O1903">
        <f>_xlfn.XLOOKUP(FraudData[[#This Row],[device_trust_score]],DeviceRules[Device Min],DeviceRules[Risk Points],,-1)</f>
        <v>0</v>
      </c>
      <c r="P1903">
        <f>_xlfn.XLOOKUP(FraudData[[#This Row],[velocity_last_24h]],VelocityRules[Velocity Min],VelocityRules[Risk Points],,-1)</f>
        <v>0</v>
      </c>
      <c r="Q1903">
        <f>_xlfn.XLOOKUP(FraudData[[#This Row],[merchant_category]],MerchantRules[Merchant Category],MerchantRules[Risk Points],0)</f>
        <v>0</v>
      </c>
      <c r="R1903">
        <f>SUM(FraudData[[#This Row],[Amount Risk]:[Merchant Risk]])</f>
        <v>0</v>
      </c>
      <c r="S1903" t="str" cm="1">
        <f t="array" ref="S1903">_xlfn.IFS(FraudData[[#This Row],[Fraud Risk Score]]&gt;=8,"High Risk",FraudData[[#This Row],[Fraud Risk Score]]&gt;=6,"Medium Risk",TRUE,"Low Risk")</f>
        <v>Low Risk</v>
      </c>
    </row>
    <row r="1904" spans="1:19">
      <c r="A1904">
        <v>1903</v>
      </c>
      <c r="B1904">
        <v>257.63</v>
      </c>
      <c r="C1904">
        <v>20</v>
      </c>
      <c r="D1904" t="s">
        <v>49</v>
      </c>
      <c r="E1904">
        <v>0</v>
      </c>
      <c r="F1904">
        <v>0</v>
      </c>
      <c r="G1904">
        <v>94</v>
      </c>
      <c r="H1904">
        <v>3</v>
      </c>
      <c r="I1904">
        <v>27</v>
      </c>
      <c r="J1904">
        <v>0</v>
      </c>
      <c r="K1904">
        <f>_xlfn.XLOOKUP(FraudData[[#This Row],[amount]],AmountRules[Amount Min],AmountRules[Risk Points],,-1)</f>
        <v>0</v>
      </c>
      <c r="L1904">
        <f>_xlfn.XLOOKUP(FraudData[[#This Row],[transaction_hour]],TimeRules[Hour Min],TimeRules[Risk Points],,-1)</f>
        <v>0</v>
      </c>
      <c r="M1904">
        <f>_xlfn.XLOOKUP(FraudData[[#This Row],[foreign_transaction]],ForeignRules[Foreign Transaction],ForeignRules[Risk Points],0)</f>
        <v>0</v>
      </c>
      <c r="N1904">
        <f>_xlfn.XLOOKUP(FraudData[[#This Row],[location_mismatch]],Table10[Location Mismatch],Table10[Risk Points],0)</f>
        <v>0</v>
      </c>
      <c r="O1904">
        <f>_xlfn.XLOOKUP(FraudData[[#This Row],[device_trust_score]],DeviceRules[Device Min],DeviceRules[Risk Points],,-1)</f>
        <v>0</v>
      </c>
      <c r="P1904">
        <f>_xlfn.XLOOKUP(FraudData[[#This Row],[velocity_last_24h]],VelocityRules[Velocity Min],VelocityRules[Risk Points],,-1)</f>
        <v>0</v>
      </c>
      <c r="Q1904">
        <f>_xlfn.XLOOKUP(FraudData[[#This Row],[merchant_category]],MerchantRules[Merchant Category],MerchantRules[Risk Points],0)</f>
        <v>1</v>
      </c>
      <c r="R1904">
        <f>SUM(FraudData[[#This Row],[Amount Risk]:[Merchant Risk]])</f>
        <v>1</v>
      </c>
      <c r="S1904" t="str" cm="1">
        <f t="array" ref="S1904">_xlfn.IFS(FraudData[[#This Row],[Fraud Risk Score]]&gt;=8,"High Risk",FraudData[[#This Row],[Fraud Risk Score]]&gt;=6,"Medium Risk",TRUE,"Low Risk")</f>
        <v>Low Risk</v>
      </c>
    </row>
    <row r="1905" spans="1:19">
      <c r="A1905">
        <v>1904</v>
      </c>
      <c r="B1905">
        <v>6.47</v>
      </c>
      <c r="C1905">
        <v>0</v>
      </c>
      <c r="D1905" t="s">
        <v>48</v>
      </c>
      <c r="E1905">
        <v>1</v>
      </c>
      <c r="F1905">
        <v>0</v>
      </c>
      <c r="G1905">
        <v>86</v>
      </c>
      <c r="H1905">
        <v>3</v>
      </c>
      <c r="I1905">
        <v>55</v>
      </c>
      <c r="J1905">
        <v>0</v>
      </c>
      <c r="K1905">
        <f>_xlfn.XLOOKUP(FraudData[[#This Row],[amount]],AmountRules[Amount Min],AmountRules[Risk Points],,-1)</f>
        <v>0</v>
      </c>
      <c r="L1905">
        <f>_xlfn.XLOOKUP(FraudData[[#This Row],[transaction_hour]],TimeRules[Hour Min],TimeRules[Risk Points],,-1)</f>
        <v>3</v>
      </c>
      <c r="M1905">
        <f>_xlfn.XLOOKUP(FraudData[[#This Row],[foreign_transaction]],ForeignRules[Foreign Transaction],ForeignRules[Risk Points],0)</f>
        <v>3</v>
      </c>
      <c r="N1905">
        <f>_xlfn.XLOOKUP(FraudData[[#This Row],[location_mismatch]],Table10[Location Mismatch],Table10[Risk Points],0)</f>
        <v>0</v>
      </c>
      <c r="O1905">
        <f>_xlfn.XLOOKUP(FraudData[[#This Row],[device_trust_score]],DeviceRules[Device Min],DeviceRules[Risk Points],,-1)</f>
        <v>0</v>
      </c>
      <c r="P1905">
        <f>_xlfn.XLOOKUP(FraudData[[#This Row],[velocity_last_24h]],VelocityRules[Velocity Min],VelocityRules[Risk Points],,-1)</f>
        <v>0</v>
      </c>
      <c r="Q1905">
        <f>_xlfn.XLOOKUP(FraudData[[#This Row],[merchant_category]],MerchantRules[Merchant Category],MerchantRules[Risk Points],0)</f>
        <v>0</v>
      </c>
      <c r="R1905">
        <f>SUM(FraudData[[#This Row],[Amount Risk]:[Merchant Risk]])</f>
        <v>6</v>
      </c>
      <c r="S1905" t="str" cm="1">
        <f t="array" ref="S1905">_xlfn.IFS(FraudData[[#This Row],[Fraud Risk Score]]&gt;=8,"High Risk",FraudData[[#This Row],[Fraud Risk Score]]&gt;=6,"Medium Risk",TRUE,"Low Risk")</f>
        <v>Medium Risk</v>
      </c>
    </row>
    <row r="1906" spans="1:19">
      <c r="A1906">
        <v>1905</v>
      </c>
      <c r="B1906">
        <v>246.49</v>
      </c>
      <c r="C1906">
        <v>7</v>
      </c>
      <c r="D1906" t="s">
        <v>49</v>
      </c>
      <c r="E1906">
        <v>0</v>
      </c>
      <c r="F1906">
        <v>0</v>
      </c>
      <c r="G1906">
        <v>25</v>
      </c>
      <c r="H1906">
        <v>2</v>
      </c>
      <c r="I1906">
        <v>55</v>
      </c>
      <c r="J1906">
        <v>0</v>
      </c>
      <c r="K1906">
        <f>_xlfn.XLOOKUP(FraudData[[#This Row],[amount]],AmountRules[Amount Min],AmountRules[Risk Points],,-1)</f>
        <v>0</v>
      </c>
      <c r="L1906">
        <f>_xlfn.XLOOKUP(FraudData[[#This Row],[transaction_hour]],TimeRules[Hour Min],TimeRules[Risk Points],,-1)</f>
        <v>0</v>
      </c>
      <c r="M1906">
        <f>_xlfn.XLOOKUP(FraudData[[#This Row],[foreign_transaction]],ForeignRules[Foreign Transaction],ForeignRules[Risk Points],0)</f>
        <v>0</v>
      </c>
      <c r="N1906">
        <f>_xlfn.XLOOKUP(FraudData[[#This Row],[location_mismatch]],Table10[Location Mismatch],Table10[Risk Points],0)</f>
        <v>0</v>
      </c>
      <c r="O1906">
        <f>_xlfn.XLOOKUP(FraudData[[#This Row],[device_trust_score]],DeviceRules[Device Min],DeviceRules[Risk Points],,-1)</f>
        <v>3</v>
      </c>
      <c r="P1906">
        <f>_xlfn.XLOOKUP(FraudData[[#This Row],[velocity_last_24h]],VelocityRules[Velocity Min],VelocityRules[Risk Points],,-1)</f>
        <v>0</v>
      </c>
      <c r="Q1906">
        <f>_xlfn.XLOOKUP(FraudData[[#This Row],[merchant_category]],MerchantRules[Merchant Category],MerchantRules[Risk Points],0)</f>
        <v>1</v>
      </c>
      <c r="R1906">
        <f>SUM(FraudData[[#This Row],[Amount Risk]:[Merchant Risk]])</f>
        <v>4</v>
      </c>
      <c r="S1906" t="str" cm="1">
        <f t="array" ref="S1906">_xlfn.IFS(FraudData[[#This Row],[Fraud Risk Score]]&gt;=8,"High Risk",FraudData[[#This Row],[Fraud Risk Score]]&gt;=6,"Medium Risk",TRUE,"Low Risk")</f>
        <v>Low Risk</v>
      </c>
    </row>
    <row r="1907" spans="1:19">
      <c r="A1907">
        <v>1906</v>
      </c>
      <c r="B1907">
        <v>40.72</v>
      </c>
      <c r="C1907">
        <v>4</v>
      </c>
      <c r="D1907" t="s">
        <v>46</v>
      </c>
      <c r="E1907">
        <v>0</v>
      </c>
      <c r="F1907">
        <v>0</v>
      </c>
      <c r="G1907">
        <v>92</v>
      </c>
      <c r="H1907">
        <v>1</v>
      </c>
      <c r="I1907">
        <v>31</v>
      </c>
      <c r="J1907">
        <v>0</v>
      </c>
      <c r="K1907">
        <f>_xlfn.XLOOKUP(FraudData[[#This Row],[amount]],AmountRules[Amount Min],AmountRules[Risk Points],,-1)</f>
        <v>0</v>
      </c>
      <c r="L1907">
        <f>_xlfn.XLOOKUP(FraudData[[#This Row],[transaction_hour]],TimeRules[Hour Min],TimeRules[Risk Points],,-1)</f>
        <v>0</v>
      </c>
      <c r="M1907">
        <f>_xlfn.XLOOKUP(FraudData[[#This Row],[foreign_transaction]],ForeignRules[Foreign Transaction],ForeignRules[Risk Points],0)</f>
        <v>0</v>
      </c>
      <c r="N1907">
        <f>_xlfn.XLOOKUP(FraudData[[#This Row],[location_mismatch]],Table10[Location Mismatch],Table10[Risk Points],0)</f>
        <v>0</v>
      </c>
      <c r="O1907">
        <f>_xlfn.XLOOKUP(FraudData[[#This Row],[device_trust_score]],DeviceRules[Device Min],DeviceRules[Risk Points],,-1)</f>
        <v>0</v>
      </c>
      <c r="P1907">
        <f>_xlfn.XLOOKUP(FraudData[[#This Row],[velocity_last_24h]],VelocityRules[Velocity Min],VelocityRules[Risk Points],,-1)</f>
        <v>0</v>
      </c>
      <c r="Q1907">
        <f>_xlfn.XLOOKUP(FraudData[[#This Row],[merchant_category]],MerchantRules[Merchant Category],MerchantRules[Risk Points],0)</f>
        <v>0</v>
      </c>
      <c r="R1907">
        <f>SUM(FraudData[[#This Row],[Amount Risk]:[Merchant Risk]])</f>
        <v>0</v>
      </c>
      <c r="S1907" t="str" cm="1">
        <f t="array" ref="S1907">_xlfn.IFS(FraudData[[#This Row],[Fraud Risk Score]]&gt;=8,"High Risk",FraudData[[#This Row],[Fraud Risk Score]]&gt;=6,"Medium Risk",TRUE,"Low Risk")</f>
        <v>Low Risk</v>
      </c>
    </row>
    <row r="1908" spans="1:19">
      <c r="A1908">
        <v>1907</v>
      </c>
      <c r="B1908">
        <v>570.92999999999995</v>
      </c>
      <c r="C1908">
        <v>18</v>
      </c>
      <c r="D1908" t="s">
        <v>47</v>
      </c>
      <c r="E1908">
        <v>0</v>
      </c>
      <c r="F1908">
        <v>0</v>
      </c>
      <c r="G1908">
        <v>49</v>
      </c>
      <c r="H1908">
        <v>2</v>
      </c>
      <c r="I1908">
        <v>25</v>
      </c>
      <c r="J1908">
        <v>0</v>
      </c>
      <c r="K1908">
        <f>_xlfn.XLOOKUP(FraudData[[#This Row],[amount]],AmountRules[Amount Min],AmountRules[Risk Points],,-1)</f>
        <v>1</v>
      </c>
      <c r="L1908">
        <f>_xlfn.XLOOKUP(FraudData[[#This Row],[transaction_hour]],TimeRules[Hour Min],TimeRules[Risk Points],,-1)</f>
        <v>0</v>
      </c>
      <c r="M1908">
        <f>_xlfn.XLOOKUP(FraudData[[#This Row],[foreign_transaction]],ForeignRules[Foreign Transaction],ForeignRules[Risk Points],0)</f>
        <v>0</v>
      </c>
      <c r="N1908">
        <f>_xlfn.XLOOKUP(FraudData[[#This Row],[location_mismatch]],Table10[Location Mismatch],Table10[Risk Points],0)</f>
        <v>0</v>
      </c>
      <c r="O1908">
        <f>_xlfn.XLOOKUP(FraudData[[#This Row],[device_trust_score]],DeviceRules[Device Min],DeviceRules[Risk Points],,-1)</f>
        <v>2</v>
      </c>
      <c r="P1908">
        <f>_xlfn.XLOOKUP(FraudData[[#This Row],[velocity_last_24h]],VelocityRules[Velocity Min],VelocityRules[Risk Points],,-1)</f>
        <v>0</v>
      </c>
      <c r="Q1908">
        <f>_xlfn.XLOOKUP(FraudData[[#This Row],[merchant_category]],MerchantRules[Merchant Category],MerchantRules[Risk Points],0)</f>
        <v>0</v>
      </c>
      <c r="R1908">
        <f>SUM(FraudData[[#This Row],[Amount Risk]:[Merchant Risk]])</f>
        <v>3</v>
      </c>
      <c r="S1908" t="str" cm="1">
        <f t="array" ref="S1908">_xlfn.IFS(FraudData[[#This Row],[Fraud Risk Score]]&gt;=8,"High Risk",FraudData[[#This Row],[Fraud Risk Score]]&gt;=6,"Medium Risk",TRUE,"Low Risk")</f>
        <v>Low Risk</v>
      </c>
    </row>
    <row r="1909" spans="1:19">
      <c r="A1909">
        <v>1908</v>
      </c>
      <c r="B1909">
        <v>82.58</v>
      </c>
      <c r="C1909">
        <v>7</v>
      </c>
      <c r="D1909" t="s">
        <v>46</v>
      </c>
      <c r="E1909">
        <v>0</v>
      </c>
      <c r="F1909">
        <v>0</v>
      </c>
      <c r="G1909">
        <v>63</v>
      </c>
      <c r="H1909">
        <v>0</v>
      </c>
      <c r="I1909">
        <v>42</v>
      </c>
      <c r="J1909">
        <v>0</v>
      </c>
      <c r="K1909">
        <f>_xlfn.XLOOKUP(FraudData[[#This Row],[amount]],AmountRules[Amount Min],AmountRules[Risk Points],,-1)</f>
        <v>0</v>
      </c>
      <c r="L1909">
        <f>_xlfn.XLOOKUP(FraudData[[#This Row],[transaction_hour]],TimeRules[Hour Min],TimeRules[Risk Points],,-1)</f>
        <v>0</v>
      </c>
      <c r="M1909">
        <f>_xlfn.XLOOKUP(FraudData[[#This Row],[foreign_transaction]],ForeignRules[Foreign Transaction],ForeignRules[Risk Points],0)</f>
        <v>0</v>
      </c>
      <c r="N1909">
        <f>_xlfn.XLOOKUP(FraudData[[#This Row],[location_mismatch]],Table10[Location Mismatch],Table10[Risk Points],0)</f>
        <v>0</v>
      </c>
      <c r="O1909">
        <f>_xlfn.XLOOKUP(FraudData[[#This Row],[device_trust_score]],DeviceRules[Device Min],DeviceRules[Risk Points],,-1)</f>
        <v>1</v>
      </c>
      <c r="P1909">
        <f>_xlfn.XLOOKUP(FraudData[[#This Row],[velocity_last_24h]],VelocityRules[Velocity Min],VelocityRules[Risk Points],,-1)</f>
        <v>0</v>
      </c>
      <c r="Q1909">
        <f>_xlfn.XLOOKUP(FraudData[[#This Row],[merchant_category]],MerchantRules[Merchant Category],MerchantRules[Risk Points],0)</f>
        <v>0</v>
      </c>
      <c r="R1909">
        <f>SUM(FraudData[[#This Row],[Amount Risk]:[Merchant Risk]])</f>
        <v>1</v>
      </c>
      <c r="S1909" t="str" cm="1">
        <f t="array" ref="S1909">_xlfn.IFS(FraudData[[#This Row],[Fraud Risk Score]]&gt;=8,"High Risk",FraudData[[#This Row],[Fraud Risk Score]]&gt;=6,"Medium Risk",TRUE,"Low Risk")</f>
        <v>Low Risk</v>
      </c>
    </row>
    <row r="1910" spans="1:19">
      <c r="A1910">
        <v>1909</v>
      </c>
      <c r="B1910">
        <v>71.260000000000005</v>
      </c>
      <c r="C1910">
        <v>16</v>
      </c>
      <c r="D1910" t="s">
        <v>46</v>
      </c>
      <c r="E1910">
        <v>0</v>
      </c>
      <c r="F1910">
        <v>0</v>
      </c>
      <c r="G1910">
        <v>35</v>
      </c>
      <c r="H1910">
        <v>1</v>
      </c>
      <c r="I1910">
        <v>46</v>
      </c>
      <c r="J1910">
        <v>0</v>
      </c>
      <c r="K1910">
        <f>_xlfn.XLOOKUP(FraudData[[#This Row],[amount]],AmountRules[Amount Min],AmountRules[Risk Points],,-1)</f>
        <v>0</v>
      </c>
      <c r="L1910">
        <f>_xlfn.XLOOKUP(FraudData[[#This Row],[transaction_hour]],TimeRules[Hour Min],TimeRules[Risk Points],,-1)</f>
        <v>0</v>
      </c>
      <c r="M1910">
        <f>_xlfn.XLOOKUP(FraudData[[#This Row],[foreign_transaction]],ForeignRules[Foreign Transaction],ForeignRules[Risk Points],0)</f>
        <v>0</v>
      </c>
      <c r="N1910">
        <f>_xlfn.XLOOKUP(FraudData[[#This Row],[location_mismatch]],Table10[Location Mismatch],Table10[Risk Points],0)</f>
        <v>0</v>
      </c>
      <c r="O1910">
        <f>_xlfn.XLOOKUP(FraudData[[#This Row],[device_trust_score]],DeviceRules[Device Min],DeviceRules[Risk Points],,-1)</f>
        <v>2</v>
      </c>
      <c r="P1910">
        <f>_xlfn.XLOOKUP(FraudData[[#This Row],[velocity_last_24h]],VelocityRules[Velocity Min],VelocityRules[Risk Points],,-1)</f>
        <v>0</v>
      </c>
      <c r="Q1910">
        <f>_xlfn.XLOOKUP(FraudData[[#This Row],[merchant_category]],MerchantRules[Merchant Category],MerchantRules[Risk Points],0)</f>
        <v>0</v>
      </c>
      <c r="R1910">
        <f>SUM(FraudData[[#This Row],[Amount Risk]:[Merchant Risk]])</f>
        <v>2</v>
      </c>
      <c r="S1910" t="str" cm="1">
        <f t="array" ref="S1910">_xlfn.IFS(FraudData[[#This Row],[Fraud Risk Score]]&gt;=8,"High Risk",FraudData[[#This Row],[Fraud Risk Score]]&gt;=6,"Medium Risk",TRUE,"Low Risk")</f>
        <v>Low Risk</v>
      </c>
    </row>
    <row r="1911" spans="1:19">
      <c r="A1911">
        <v>1910</v>
      </c>
      <c r="B1911">
        <v>29.02</v>
      </c>
      <c r="C1911">
        <v>18</v>
      </c>
      <c r="D1911" t="s">
        <v>49</v>
      </c>
      <c r="E1911">
        <v>0</v>
      </c>
      <c r="F1911">
        <v>0</v>
      </c>
      <c r="G1911">
        <v>83</v>
      </c>
      <c r="H1911">
        <v>2</v>
      </c>
      <c r="I1911">
        <v>67</v>
      </c>
      <c r="J1911">
        <v>0</v>
      </c>
      <c r="K1911">
        <f>_xlfn.XLOOKUP(FraudData[[#This Row],[amount]],AmountRules[Amount Min],AmountRules[Risk Points],,-1)</f>
        <v>0</v>
      </c>
      <c r="L1911">
        <f>_xlfn.XLOOKUP(FraudData[[#This Row],[transaction_hour]],TimeRules[Hour Min],TimeRules[Risk Points],,-1)</f>
        <v>0</v>
      </c>
      <c r="M1911">
        <f>_xlfn.XLOOKUP(FraudData[[#This Row],[foreign_transaction]],ForeignRules[Foreign Transaction],ForeignRules[Risk Points],0)</f>
        <v>0</v>
      </c>
      <c r="N1911">
        <f>_xlfn.XLOOKUP(FraudData[[#This Row],[location_mismatch]],Table10[Location Mismatch],Table10[Risk Points],0)</f>
        <v>0</v>
      </c>
      <c r="O1911">
        <f>_xlfn.XLOOKUP(FraudData[[#This Row],[device_trust_score]],DeviceRules[Device Min],DeviceRules[Risk Points],,-1)</f>
        <v>0</v>
      </c>
      <c r="P1911">
        <f>_xlfn.XLOOKUP(FraudData[[#This Row],[velocity_last_24h]],VelocityRules[Velocity Min],VelocityRules[Risk Points],,-1)</f>
        <v>0</v>
      </c>
      <c r="Q1911">
        <f>_xlfn.XLOOKUP(FraudData[[#This Row],[merchant_category]],MerchantRules[Merchant Category],MerchantRules[Risk Points],0)</f>
        <v>1</v>
      </c>
      <c r="R1911">
        <f>SUM(FraudData[[#This Row],[Amount Risk]:[Merchant Risk]])</f>
        <v>1</v>
      </c>
      <c r="S1911" t="str" cm="1">
        <f t="array" ref="S1911">_xlfn.IFS(FraudData[[#This Row],[Fraud Risk Score]]&gt;=8,"High Risk",FraudData[[#This Row],[Fraud Risk Score]]&gt;=6,"Medium Risk",TRUE,"Low Risk")</f>
        <v>Low Risk</v>
      </c>
    </row>
    <row r="1912" spans="1:19">
      <c r="A1912">
        <v>1911</v>
      </c>
      <c r="B1912">
        <v>65.650000000000006</v>
      </c>
      <c r="C1912">
        <v>11</v>
      </c>
      <c r="D1912" t="s">
        <v>47</v>
      </c>
      <c r="E1912">
        <v>0</v>
      </c>
      <c r="F1912">
        <v>0</v>
      </c>
      <c r="G1912">
        <v>61</v>
      </c>
      <c r="H1912">
        <v>4</v>
      </c>
      <c r="I1912">
        <v>54</v>
      </c>
      <c r="J1912">
        <v>0</v>
      </c>
      <c r="K1912">
        <f>_xlfn.XLOOKUP(FraudData[[#This Row],[amount]],AmountRules[Amount Min],AmountRules[Risk Points],,-1)</f>
        <v>0</v>
      </c>
      <c r="L1912">
        <f>_xlfn.XLOOKUP(FraudData[[#This Row],[transaction_hour]],TimeRules[Hour Min],TimeRules[Risk Points],,-1)</f>
        <v>0</v>
      </c>
      <c r="M1912">
        <f>_xlfn.XLOOKUP(FraudData[[#This Row],[foreign_transaction]],ForeignRules[Foreign Transaction],ForeignRules[Risk Points],0)</f>
        <v>0</v>
      </c>
      <c r="N1912">
        <f>_xlfn.XLOOKUP(FraudData[[#This Row],[location_mismatch]],Table10[Location Mismatch],Table10[Risk Points],0)</f>
        <v>0</v>
      </c>
      <c r="O1912">
        <f>_xlfn.XLOOKUP(FraudData[[#This Row],[device_trust_score]],DeviceRules[Device Min],DeviceRules[Risk Points],,-1)</f>
        <v>1</v>
      </c>
      <c r="P1912">
        <f>_xlfn.XLOOKUP(FraudData[[#This Row],[velocity_last_24h]],VelocityRules[Velocity Min],VelocityRules[Risk Points],,-1)</f>
        <v>0</v>
      </c>
      <c r="Q1912">
        <f>_xlfn.XLOOKUP(FraudData[[#This Row],[merchant_category]],MerchantRules[Merchant Category],MerchantRules[Risk Points],0)</f>
        <v>0</v>
      </c>
      <c r="R1912">
        <f>SUM(FraudData[[#This Row],[Amount Risk]:[Merchant Risk]])</f>
        <v>1</v>
      </c>
      <c r="S1912" t="str" cm="1">
        <f t="array" ref="S1912">_xlfn.IFS(FraudData[[#This Row],[Fraud Risk Score]]&gt;=8,"High Risk",FraudData[[#This Row],[Fraud Risk Score]]&gt;=6,"Medium Risk",TRUE,"Low Risk")</f>
        <v>Low Risk</v>
      </c>
    </row>
    <row r="1913" spans="1:19">
      <c r="A1913">
        <v>1912</v>
      </c>
      <c r="B1913">
        <v>376.69</v>
      </c>
      <c r="C1913">
        <v>22</v>
      </c>
      <c r="D1913" t="s">
        <v>48</v>
      </c>
      <c r="E1913">
        <v>0</v>
      </c>
      <c r="F1913">
        <v>0</v>
      </c>
      <c r="G1913">
        <v>53</v>
      </c>
      <c r="H1913">
        <v>1</v>
      </c>
      <c r="I1913">
        <v>38</v>
      </c>
      <c r="J1913">
        <v>0</v>
      </c>
      <c r="K1913">
        <f>_xlfn.XLOOKUP(FraudData[[#This Row],[amount]],AmountRules[Amount Min],AmountRules[Risk Points],,-1)</f>
        <v>0</v>
      </c>
      <c r="L1913">
        <f>_xlfn.XLOOKUP(FraudData[[#This Row],[transaction_hour]],TimeRules[Hour Min],TimeRules[Risk Points],,-1)</f>
        <v>0</v>
      </c>
      <c r="M1913">
        <f>_xlfn.XLOOKUP(FraudData[[#This Row],[foreign_transaction]],ForeignRules[Foreign Transaction],ForeignRules[Risk Points],0)</f>
        <v>0</v>
      </c>
      <c r="N1913">
        <f>_xlfn.XLOOKUP(FraudData[[#This Row],[location_mismatch]],Table10[Location Mismatch],Table10[Risk Points],0)</f>
        <v>0</v>
      </c>
      <c r="O1913">
        <f>_xlfn.XLOOKUP(FraudData[[#This Row],[device_trust_score]],DeviceRules[Device Min],DeviceRules[Risk Points],,-1)</f>
        <v>1</v>
      </c>
      <c r="P1913">
        <f>_xlfn.XLOOKUP(FraudData[[#This Row],[velocity_last_24h]],VelocityRules[Velocity Min],VelocityRules[Risk Points],,-1)</f>
        <v>0</v>
      </c>
      <c r="Q1913">
        <f>_xlfn.XLOOKUP(FraudData[[#This Row],[merchant_category]],MerchantRules[Merchant Category],MerchantRules[Risk Points],0)</f>
        <v>0</v>
      </c>
      <c r="R1913">
        <f>SUM(FraudData[[#This Row],[Amount Risk]:[Merchant Risk]])</f>
        <v>1</v>
      </c>
      <c r="S1913" t="str" cm="1">
        <f t="array" ref="S1913">_xlfn.IFS(FraudData[[#This Row],[Fraud Risk Score]]&gt;=8,"High Risk",FraudData[[#This Row],[Fraud Risk Score]]&gt;=6,"Medium Risk",TRUE,"Low Risk")</f>
        <v>Low Risk</v>
      </c>
    </row>
    <row r="1914" spans="1:19">
      <c r="A1914">
        <v>1913</v>
      </c>
      <c r="B1914">
        <v>1009.57</v>
      </c>
      <c r="C1914">
        <v>14</v>
      </c>
      <c r="D1914" t="s">
        <v>46</v>
      </c>
      <c r="E1914">
        <v>0</v>
      </c>
      <c r="F1914">
        <v>0</v>
      </c>
      <c r="G1914">
        <v>33</v>
      </c>
      <c r="H1914">
        <v>1</v>
      </c>
      <c r="I1914">
        <v>48</v>
      </c>
      <c r="J1914">
        <v>0</v>
      </c>
      <c r="K1914">
        <f>_xlfn.XLOOKUP(FraudData[[#This Row],[amount]],AmountRules[Amount Min],AmountRules[Risk Points],,-1)</f>
        <v>3</v>
      </c>
      <c r="L1914">
        <f>_xlfn.XLOOKUP(FraudData[[#This Row],[transaction_hour]],TimeRules[Hour Min],TimeRules[Risk Points],,-1)</f>
        <v>0</v>
      </c>
      <c r="M1914">
        <f>_xlfn.XLOOKUP(FraudData[[#This Row],[foreign_transaction]],ForeignRules[Foreign Transaction],ForeignRules[Risk Points],0)</f>
        <v>0</v>
      </c>
      <c r="N1914">
        <f>_xlfn.XLOOKUP(FraudData[[#This Row],[location_mismatch]],Table10[Location Mismatch],Table10[Risk Points],0)</f>
        <v>0</v>
      </c>
      <c r="O1914">
        <f>_xlfn.XLOOKUP(FraudData[[#This Row],[device_trust_score]],DeviceRules[Device Min],DeviceRules[Risk Points],,-1)</f>
        <v>2</v>
      </c>
      <c r="P1914">
        <f>_xlfn.XLOOKUP(FraudData[[#This Row],[velocity_last_24h]],VelocityRules[Velocity Min],VelocityRules[Risk Points],,-1)</f>
        <v>0</v>
      </c>
      <c r="Q1914">
        <f>_xlfn.XLOOKUP(FraudData[[#This Row],[merchant_category]],MerchantRules[Merchant Category],MerchantRules[Risk Points],0)</f>
        <v>0</v>
      </c>
      <c r="R1914">
        <f>SUM(FraudData[[#This Row],[Amount Risk]:[Merchant Risk]])</f>
        <v>5</v>
      </c>
      <c r="S1914" t="str" cm="1">
        <f t="array" ref="S1914">_xlfn.IFS(FraudData[[#This Row],[Fraud Risk Score]]&gt;=8,"High Risk",FraudData[[#This Row],[Fraud Risk Score]]&gt;=6,"Medium Risk",TRUE,"Low Risk")</f>
        <v>Low Risk</v>
      </c>
    </row>
    <row r="1915" spans="1:19">
      <c r="A1915">
        <v>1914</v>
      </c>
      <c r="B1915">
        <v>82.68</v>
      </c>
      <c r="C1915">
        <v>3</v>
      </c>
      <c r="D1915" t="s">
        <v>48</v>
      </c>
      <c r="E1915">
        <v>0</v>
      </c>
      <c r="F1915">
        <v>0</v>
      </c>
      <c r="G1915">
        <v>70</v>
      </c>
      <c r="H1915">
        <v>0</v>
      </c>
      <c r="I1915">
        <v>63</v>
      </c>
      <c r="J1915">
        <v>0</v>
      </c>
      <c r="K1915">
        <f>_xlfn.XLOOKUP(FraudData[[#This Row],[amount]],AmountRules[Amount Min],AmountRules[Risk Points],,-1)</f>
        <v>0</v>
      </c>
      <c r="L1915">
        <f>_xlfn.XLOOKUP(FraudData[[#This Row],[transaction_hour]],TimeRules[Hour Min],TimeRules[Risk Points],,-1)</f>
        <v>3</v>
      </c>
      <c r="M1915">
        <f>_xlfn.XLOOKUP(FraudData[[#This Row],[foreign_transaction]],ForeignRules[Foreign Transaction],ForeignRules[Risk Points],0)</f>
        <v>0</v>
      </c>
      <c r="N1915">
        <f>_xlfn.XLOOKUP(FraudData[[#This Row],[location_mismatch]],Table10[Location Mismatch],Table10[Risk Points],0)</f>
        <v>0</v>
      </c>
      <c r="O1915">
        <f>_xlfn.XLOOKUP(FraudData[[#This Row],[device_trust_score]],DeviceRules[Device Min],DeviceRules[Risk Points],,-1)</f>
        <v>0</v>
      </c>
      <c r="P1915">
        <f>_xlfn.XLOOKUP(FraudData[[#This Row],[velocity_last_24h]],VelocityRules[Velocity Min],VelocityRules[Risk Points],,-1)</f>
        <v>0</v>
      </c>
      <c r="Q1915">
        <f>_xlfn.XLOOKUP(FraudData[[#This Row],[merchant_category]],MerchantRules[Merchant Category],MerchantRules[Risk Points],0)</f>
        <v>0</v>
      </c>
      <c r="R1915">
        <f>SUM(FraudData[[#This Row],[Amount Risk]:[Merchant Risk]])</f>
        <v>3</v>
      </c>
      <c r="S1915" t="str" cm="1">
        <f t="array" ref="S1915">_xlfn.IFS(FraudData[[#This Row],[Fraud Risk Score]]&gt;=8,"High Risk",FraudData[[#This Row],[Fraud Risk Score]]&gt;=6,"Medium Risk",TRUE,"Low Risk")</f>
        <v>Low Risk</v>
      </c>
    </row>
    <row r="1916" spans="1:19">
      <c r="A1916">
        <v>1915</v>
      </c>
      <c r="B1916">
        <v>107.16</v>
      </c>
      <c r="C1916">
        <v>22</v>
      </c>
      <c r="D1916" t="s">
        <v>47</v>
      </c>
      <c r="E1916">
        <v>0</v>
      </c>
      <c r="F1916">
        <v>0</v>
      </c>
      <c r="G1916">
        <v>33</v>
      </c>
      <c r="H1916">
        <v>4</v>
      </c>
      <c r="I1916">
        <v>59</v>
      </c>
      <c r="J1916">
        <v>0</v>
      </c>
      <c r="K1916">
        <f>_xlfn.XLOOKUP(FraudData[[#This Row],[amount]],AmountRules[Amount Min],AmountRules[Risk Points],,-1)</f>
        <v>0</v>
      </c>
      <c r="L1916">
        <f>_xlfn.XLOOKUP(FraudData[[#This Row],[transaction_hour]],TimeRules[Hour Min],TimeRules[Risk Points],,-1)</f>
        <v>0</v>
      </c>
      <c r="M1916">
        <f>_xlfn.XLOOKUP(FraudData[[#This Row],[foreign_transaction]],ForeignRules[Foreign Transaction],ForeignRules[Risk Points],0)</f>
        <v>0</v>
      </c>
      <c r="N1916">
        <f>_xlfn.XLOOKUP(FraudData[[#This Row],[location_mismatch]],Table10[Location Mismatch],Table10[Risk Points],0)</f>
        <v>0</v>
      </c>
      <c r="O1916">
        <f>_xlfn.XLOOKUP(FraudData[[#This Row],[device_trust_score]],DeviceRules[Device Min],DeviceRules[Risk Points],,-1)</f>
        <v>2</v>
      </c>
      <c r="P1916">
        <f>_xlfn.XLOOKUP(FraudData[[#This Row],[velocity_last_24h]],VelocityRules[Velocity Min],VelocityRules[Risk Points],,-1)</f>
        <v>0</v>
      </c>
      <c r="Q1916">
        <f>_xlfn.XLOOKUP(FraudData[[#This Row],[merchant_category]],MerchantRules[Merchant Category],MerchantRules[Risk Points],0)</f>
        <v>0</v>
      </c>
      <c r="R1916">
        <f>SUM(FraudData[[#This Row],[Amount Risk]:[Merchant Risk]])</f>
        <v>2</v>
      </c>
      <c r="S1916" t="str" cm="1">
        <f t="array" ref="S1916">_xlfn.IFS(FraudData[[#This Row],[Fraud Risk Score]]&gt;=8,"High Risk",FraudData[[#This Row],[Fraud Risk Score]]&gt;=6,"Medium Risk",TRUE,"Low Risk")</f>
        <v>Low Risk</v>
      </c>
    </row>
    <row r="1917" spans="1:19">
      <c r="A1917">
        <v>1916</v>
      </c>
      <c r="B1917">
        <v>230.47</v>
      </c>
      <c r="C1917">
        <v>11</v>
      </c>
      <c r="D1917" t="s">
        <v>47</v>
      </c>
      <c r="E1917">
        <v>0</v>
      </c>
      <c r="F1917">
        <v>0</v>
      </c>
      <c r="G1917">
        <v>89</v>
      </c>
      <c r="H1917">
        <v>1</v>
      </c>
      <c r="I1917">
        <v>41</v>
      </c>
      <c r="J1917">
        <v>0</v>
      </c>
      <c r="K1917">
        <f>_xlfn.XLOOKUP(FraudData[[#This Row],[amount]],AmountRules[Amount Min],AmountRules[Risk Points],,-1)</f>
        <v>0</v>
      </c>
      <c r="L1917">
        <f>_xlfn.XLOOKUP(FraudData[[#This Row],[transaction_hour]],TimeRules[Hour Min],TimeRules[Risk Points],,-1)</f>
        <v>0</v>
      </c>
      <c r="M1917">
        <f>_xlfn.XLOOKUP(FraudData[[#This Row],[foreign_transaction]],ForeignRules[Foreign Transaction],ForeignRules[Risk Points],0)</f>
        <v>0</v>
      </c>
      <c r="N1917">
        <f>_xlfn.XLOOKUP(FraudData[[#This Row],[location_mismatch]],Table10[Location Mismatch],Table10[Risk Points],0)</f>
        <v>0</v>
      </c>
      <c r="O1917">
        <f>_xlfn.XLOOKUP(FraudData[[#This Row],[device_trust_score]],DeviceRules[Device Min],DeviceRules[Risk Points],,-1)</f>
        <v>0</v>
      </c>
      <c r="P1917">
        <f>_xlfn.XLOOKUP(FraudData[[#This Row],[velocity_last_24h]],VelocityRules[Velocity Min],VelocityRules[Risk Points],,-1)</f>
        <v>0</v>
      </c>
      <c r="Q1917">
        <f>_xlfn.XLOOKUP(FraudData[[#This Row],[merchant_category]],MerchantRules[Merchant Category],MerchantRules[Risk Points],0)</f>
        <v>0</v>
      </c>
      <c r="R1917">
        <f>SUM(FraudData[[#This Row],[Amount Risk]:[Merchant Risk]])</f>
        <v>0</v>
      </c>
      <c r="S1917" t="str" cm="1">
        <f t="array" ref="S1917">_xlfn.IFS(FraudData[[#This Row],[Fraud Risk Score]]&gt;=8,"High Risk",FraudData[[#This Row],[Fraud Risk Score]]&gt;=6,"Medium Risk",TRUE,"Low Risk")</f>
        <v>Low Risk</v>
      </c>
    </row>
    <row r="1918" spans="1:19">
      <c r="A1918">
        <v>1917</v>
      </c>
      <c r="B1918">
        <v>391.19</v>
      </c>
      <c r="C1918">
        <v>12</v>
      </c>
      <c r="D1918" t="s">
        <v>49</v>
      </c>
      <c r="E1918">
        <v>0</v>
      </c>
      <c r="F1918">
        <v>0</v>
      </c>
      <c r="G1918">
        <v>95</v>
      </c>
      <c r="H1918">
        <v>2</v>
      </c>
      <c r="I1918">
        <v>58</v>
      </c>
      <c r="J1918">
        <v>0</v>
      </c>
      <c r="K1918">
        <f>_xlfn.XLOOKUP(FraudData[[#This Row],[amount]],AmountRules[Amount Min],AmountRules[Risk Points],,-1)</f>
        <v>0</v>
      </c>
      <c r="L1918">
        <f>_xlfn.XLOOKUP(FraudData[[#This Row],[transaction_hour]],TimeRules[Hour Min],TimeRules[Risk Points],,-1)</f>
        <v>0</v>
      </c>
      <c r="M1918">
        <f>_xlfn.XLOOKUP(FraudData[[#This Row],[foreign_transaction]],ForeignRules[Foreign Transaction],ForeignRules[Risk Points],0)</f>
        <v>0</v>
      </c>
      <c r="N1918">
        <f>_xlfn.XLOOKUP(FraudData[[#This Row],[location_mismatch]],Table10[Location Mismatch],Table10[Risk Points],0)</f>
        <v>0</v>
      </c>
      <c r="O1918">
        <f>_xlfn.XLOOKUP(FraudData[[#This Row],[device_trust_score]],DeviceRules[Device Min],DeviceRules[Risk Points],,-1)</f>
        <v>0</v>
      </c>
      <c r="P1918">
        <f>_xlfn.XLOOKUP(FraudData[[#This Row],[velocity_last_24h]],VelocityRules[Velocity Min],VelocityRules[Risk Points],,-1)</f>
        <v>0</v>
      </c>
      <c r="Q1918">
        <f>_xlfn.XLOOKUP(FraudData[[#This Row],[merchant_category]],MerchantRules[Merchant Category],MerchantRules[Risk Points],0)</f>
        <v>1</v>
      </c>
      <c r="R1918">
        <f>SUM(FraudData[[#This Row],[Amount Risk]:[Merchant Risk]])</f>
        <v>1</v>
      </c>
      <c r="S1918" t="str" cm="1">
        <f t="array" ref="S1918">_xlfn.IFS(FraudData[[#This Row],[Fraud Risk Score]]&gt;=8,"High Risk",FraudData[[#This Row],[Fraud Risk Score]]&gt;=6,"Medium Risk",TRUE,"Low Risk")</f>
        <v>Low Risk</v>
      </c>
    </row>
    <row r="1919" spans="1:19">
      <c r="A1919">
        <v>1918</v>
      </c>
      <c r="B1919">
        <v>161.83000000000001</v>
      </c>
      <c r="C1919">
        <v>13</v>
      </c>
      <c r="D1919" t="s">
        <v>50</v>
      </c>
      <c r="E1919">
        <v>0</v>
      </c>
      <c r="F1919">
        <v>0</v>
      </c>
      <c r="G1919">
        <v>66</v>
      </c>
      <c r="H1919">
        <v>2</v>
      </c>
      <c r="I1919">
        <v>38</v>
      </c>
      <c r="J1919">
        <v>0</v>
      </c>
      <c r="K1919">
        <f>_xlfn.XLOOKUP(FraudData[[#This Row],[amount]],AmountRules[Amount Min],AmountRules[Risk Points],,-1)</f>
        <v>0</v>
      </c>
      <c r="L1919">
        <f>_xlfn.XLOOKUP(FraudData[[#This Row],[transaction_hour]],TimeRules[Hour Min],TimeRules[Risk Points],,-1)</f>
        <v>0</v>
      </c>
      <c r="M1919">
        <f>_xlfn.XLOOKUP(FraudData[[#This Row],[foreign_transaction]],ForeignRules[Foreign Transaction],ForeignRules[Risk Points],0)</f>
        <v>0</v>
      </c>
      <c r="N1919">
        <f>_xlfn.XLOOKUP(FraudData[[#This Row],[location_mismatch]],Table10[Location Mismatch],Table10[Risk Points],0)</f>
        <v>0</v>
      </c>
      <c r="O1919">
        <f>_xlfn.XLOOKUP(FraudData[[#This Row],[device_trust_score]],DeviceRules[Device Min],DeviceRules[Risk Points],,-1)</f>
        <v>1</v>
      </c>
      <c r="P1919">
        <f>_xlfn.XLOOKUP(FraudData[[#This Row],[velocity_last_24h]],VelocityRules[Velocity Min],VelocityRules[Risk Points],,-1)</f>
        <v>0</v>
      </c>
      <c r="Q1919">
        <f>_xlfn.XLOOKUP(FraudData[[#This Row],[merchant_category]],MerchantRules[Merchant Category],MerchantRules[Risk Points],0)</f>
        <v>0</v>
      </c>
      <c r="R1919">
        <f>SUM(FraudData[[#This Row],[Amount Risk]:[Merchant Risk]])</f>
        <v>1</v>
      </c>
      <c r="S1919" t="str" cm="1">
        <f t="array" ref="S1919">_xlfn.IFS(FraudData[[#This Row],[Fraud Risk Score]]&gt;=8,"High Risk",FraudData[[#This Row],[Fraud Risk Score]]&gt;=6,"Medium Risk",TRUE,"Low Risk")</f>
        <v>Low Risk</v>
      </c>
    </row>
    <row r="1920" spans="1:19">
      <c r="A1920">
        <v>1919</v>
      </c>
      <c r="B1920">
        <v>89.42</v>
      </c>
      <c r="C1920">
        <v>4</v>
      </c>
      <c r="D1920" t="s">
        <v>49</v>
      </c>
      <c r="E1920">
        <v>1</v>
      </c>
      <c r="F1920">
        <v>0</v>
      </c>
      <c r="G1920">
        <v>58</v>
      </c>
      <c r="H1920">
        <v>3</v>
      </c>
      <c r="I1920">
        <v>20</v>
      </c>
      <c r="J1920">
        <v>0</v>
      </c>
      <c r="K1920">
        <f>_xlfn.XLOOKUP(FraudData[[#This Row],[amount]],AmountRules[Amount Min],AmountRules[Risk Points],,-1)</f>
        <v>0</v>
      </c>
      <c r="L1920">
        <f>_xlfn.XLOOKUP(FraudData[[#This Row],[transaction_hour]],TimeRules[Hour Min],TimeRules[Risk Points],,-1)</f>
        <v>0</v>
      </c>
      <c r="M1920">
        <f>_xlfn.XLOOKUP(FraudData[[#This Row],[foreign_transaction]],ForeignRules[Foreign Transaction],ForeignRules[Risk Points],0)</f>
        <v>3</v>
      </c>
      <c r="N1920">
        <f>_xlfn.XLOOKUP(FraudData[[#This Row],[location_mismatch]],Table10[Location Mismatch],Table10[Risk Points],0)</f>
        <v>0</v>
      </c>
      <c r="O1920">
        <f>_xlfn.XLOOKUP(FraudData[[#This Row],[device_trust_score]],DeviceRules[Device Min],DeviceRules[Risk Points],,-1)</f>
        <v>1</v>
      </c>
      <c r="P1920">
        <f>_xlfn.XLOOKUP(FraudData[[#This Row],[velocity_last_24h]],VelocityRules[Velocity Min],VelocityRules[Risk Points],,-1)</f>
        <v>0</v>
      </c>
      <c r="Q1920">
        <f>_xlfn.XLOOKUP(FraudData[[#This Row],[merchant_category]],MerchantRules[Merchant Category],MerchantRules[Risk Points],0)</f>
        <v>1</v>
      </c>
      <c r="R1920">
        <f>SUM(FraudData[[#This Row],[Amount Risk]:[Merchant Risk]])</f>
        <v>5</v>
      </c>
      <c r="S1920" t="str" cm="1">
        <f t="array" ref="S1920">_xlfn.IFS(FraudData[[#This Row],[Fraud Risk Score]]&gt;=8,"High Risk",FraudData[[#This Row],[Fraud Risk Score]]&gt;=6,"Medium Risk",TRUE,"Low Risk")</f>
        <v>Low Risk</v>
      </c>
    </row>
    <row r="1921" spans="1:19">
      <c r="A1921">
        <v>1920</v>
      </c>
      <c r="B1921">
        <v>95.78</v>
      </c>
      <c r="C1921">
        <v>21</v>
      </c>
      <c r="D1921" t="s">
        <v>48</v>
      </c>
      <c r="E1921">
        <v>0</v>
      </c>
      <c r="F1921">
        <v>0</v>
      </c>
      <c r="G1921">
        <v>52</v>
      </c>
      <c r="H1921">
        <v>1</v>
      </c>
      <c r="I1921">
        <v>49</v>
      </c>
      <c r="J1921">
        <v>0</v>
      </c>
      <c r="K1921">
        <f>_xlfn.XLOOKUP(FraudData[[#This Row],[amount]],AmountRules[Amount Min],AmountRules[Risk Points],,-1)</f>
        <v>0</v>
      </c>
      <c r="L1921">
        <f>_xlfn.XLOOKUP(FraudData[[#This Row],[transaction_hour]],TimeRules[Hour Min],TimeRules[Risk Points],,-1)</f>
        <v>0</v>
      </c>
      <c r="M1921">
        <f>_xlfn.XLOOKUP(FraudData[[#This Row],[foreign_transaction]],ForeignRules[Foreign Transaction],ForeignRules[Risk Points],0)</f>
        <v>0</v>
      </c>
      <c r="N1921">
        <f>_xlfn.XLOOKUP(FraudData[[#This Row],[location_mismatch]],Table10[Location Mismatch],Table10[Risk Points],0)</f>
        <v>0</v>
      </c>
      <c r="O1921">
        <f>_xlfn.XLOOKUP(FraudData[[#This Row],[device_trust_score]],DeviceRules[Device Min],DeviceRules[Risk Points],,-1)</f>
        <v>1</v>
      </c>
      <c r="P1921">
        <f>_xlfn.XLOOKUP(FraudData[[#This Row],[velocity_last_24h]],VelocityRules[Velocity Min],VelocityRules[Risk Points],,-1)</f>
        <v>0</v>
      </c>
      <c r="Q1921">
        <f>_xlfn.XLOOKUP(FraudData[[#This Row],[merchant_category]],MerchantRules[Merchant Category],MerchantRules[Risk Points],0)</f>
        <v>0</v>
      </c>
      <c r="R1921">
        <f>SUM(FraudData[[#This Row],[Amount Risk]:[Merchant Risk]])</f>
        <v>1</v>
      </c>
      <c r="S1921" t="str" cm="1">
        <f t="array" ref="S1921">_xlfn.IFS(FraudData[[#This Row],[Fraud Risk Score]]&gt;=8,"High Risk",FraudData[[#This Row],[Fraud Risk Score]]&gt;=6,"Medium Risk",TRUE,"Low Risk")</f>
        <v>Low Risk</v>
      </c>
    </row>
    <row r="1922" spans="1:19">
      <c r="A1922">
        <v>1921</v>
      </c>
      <c r="B1922">
        <v>214.11</v>
      </c>
      <c r="C1922">
        <v>15</v>
      </c>
      <c r="D1922" t="s">
        <v>49</v>
      </c>
      <c r="E1922">
        <v>0</v>
      </c>
      <c r="F1922">
        <v>0</v>
      </c>
      <c r="G1922">
        <v>85</v>
      </c>
      <c r="H1922">
        <v>0</v>
      </c>
      <c r="I1922">
        <v>23</v>
      </c>
      <c r="J1922">
        <v>0</v>
      </c>
      <c r="K1922">
        <f>_xlfn.XLOOKUP(FraudData[[#This Row],[amount]],AmountRules[Amount Min],AmountRules[Risk Points],,-1)</f>
        <v>0</v>
      </c>
      <c r="L1922">
        <f>_xlfn.XLOOKUP(FraudData[[#This Row],[transaction_hour]],TimeRules[Hour Min],TimeRules[Risk Points],,-1)</f>
        <v>0</v>
      </c>
      <c r="M1922">
        <f>_xlfn.XLOOKUP(FraudData[[#This Row],[foreign_transaction]],ForeignRules[Foreign Transaction],ForeignRules[Risk Points],0)</f>
        <v>0</v>
      </c>
      <c r="N1922">
        <f>_xlfn.XLOOKUP(FraudData[[#This Row],[location_mismatch]],Table10[Location Mismatch],Table10[Risk Points],0)</f>
        <v>0</v>
      </c>
      <c r="O1922">
        <f>_xlfn.XLOOKUP(FraudData[[#This Row],[device_trust_score]],DeviceRules[Device Min],DeviceRules[Risk Points],,-1)</f>
        <v>0</v>
      </c>
      <c r="P1922">
        <f>_xlfn.XLOOKUP(FraudData[[#This Row],[velocity_last_24h]],VelocityRules[Velocity Min],VelocityRules[Risk Points],,-1)</f>
        <v>0</v>
      </c>
      <c r="Q1922">
        <f>_xlfn.XLOOKUP(FraudData[[#This Row],[merchant_category]],MerchantRules[Merchant Category],MerchantRules[Risk Points],0)</f>
        <v>1</v>
      </c>
      <c r="R1922">
        <f>SUM(FraudData[[#This Row],[Amount Risk]:[Merchant Risk]])</f>
        <v>1</v>
      </c>
      <c r="S1922" t="str" cm="1">
        <f t="array" ref="S1922">_xlfn.IFS(FraudData[[#This Row],[Fraud Risk Score]]&gt;=8,"High Risk",FraudData[[#This Row],[Fraud Risk Score]]&gt;=6,"Medium Risk",TRUE,"Low Risk")</f>
        <v>Low Risk</v>
      </c>
    </row>
    <row r="1923" spans="1:19">
      <c r="A1923">
        <v>1922</v>
      </c>
      <c r="B1923">
        <v>0.57999999999999996</v>
      </c>
      <c r="C1923">
        <v>6</v>
      </c>
      <c r="D1923" t="s">
        <v>47</v>
      </c>
      <c r="E1923">
        <v>0</v>
      </c>
      <c r="F1923">
        <v>1</v>
      </c>
      <c r="G1923">
        <v>64</v>
      </c>
      <c r="H1923">
        <v>0</v>
      </c>
      <c r="I1923">
        <v>24</v>
      </c>
      <c r="J1923">
        <v>0</v>
      </c>
      <c r="K1923">
        <f>_xlfn.XLOOKUP(FraudData[[#This Row],[amount]],AmountRules[Amount Min],AmountRules[Risk Points],,-1)</f>
        <v>0</v>
      </c>
      <c r="L1923">
        <f>_xlfn.XLOOKUP(FraudData[[#This Row],[transaction_hour]],TimeRules[Hour Min],TimeRules[Risk Points],,-1)</f>
        <v>0</v>
      </c>
      <c r="M1923">
        <f>_xlfn.XLOOKUP(FraudData[[#This Row],[foreign_transaction]],ForeignRules[Foreign Transaction],ForeignRules[Risk Points],0)</f>
        <v>0</v>
      </c>
      <c r="N1923">
        <f>_xlfn.XLOOKUP(FraudData[[#This Row],[location_mismatch]],Table10[Location Mismatch],Table10[Risk Points],0)</f>
        <v>3</v>
      </c>
      <c r="O1923">
        <f>_xlfn.XLOOKUP(FraudData[[#This Row],[device_trust_score]],DeviceRules[Device Min],DeviceRules[Risk Points],,-1)</f>
        <v>1</v>
      </c>
      <c r="P1923">
        <f>_xlfn.XLOOKUP(FraudData[[#This Row],[velocity_last_24h]],VelocityRules[Velocity Min],VelocityRules[Risk Points],,-1)</f>
        <v>0</v>
      </c>
      <c r="Q1923">
        <f>_xlfn.XLOOKUP(FraudData[[#This Row],[merchant_category]],MerchantRules[Merchant Category],MerchantRules[Risk Points],0)</f>
        <v>0</v>
      </c>
      <c r="R1923">
        <f>SUM(FraudData[[#This Row],[Amount Risk]:[Merchant Risk]])</f>
        <v>4</v>
      </c>
      <c r="S1923" t="str" cm="1">
        <f t="array" ref="S1923">_xlfn.IFS(FraudData[[#This Row],[Fraud Risk Score]]&gt;=8,"High Risk",FraudData[[#This Row],[Fraud Risk Score]]&gt;=6,"Medium Risk",TRUE,"Low Risk")</f>
        <v>Low Risk</v>
      </c>
    </row>
    <row r="1924" spans="1:19">
      <c r="A1924">
        <v>1923</v>
      </c>
      <c r="B1924">
        <v>173.97</v>
      </c>
      <c r="C1924">
        <v>14</v>
      </c>
      <c r="D1924" t="s">
        <v>46</v>
      </c>
      <c r="E1924">
        <v>0</v>
      </c>
      <c r="F1924">
        <v>0</v>
      </c>
      <c r="G1924">
        <v>78</v>
      </c>
      <c r="H1924">
        <v>4</v>
      </c>
      <c r="I1924">
        <v>68</v>
      </c>
      <c r="J1924">
        <v>0</v>
      </c>
      <c r="K1924">
        <f>_xlfn.XLOOKUP(FraudData[[#This Row],[amount]],AmountRules[Amount Min],AmountRules[Risk Points],,-1)</f>
        <v>0</v>
      </c>
      <c r="L1924">
        <f>_xlfn.XLOOKUP(FraudData[[#This Row],[transaction_hour]],TimeRules[Hour Min],TimeRules[Risk Points],,-1)</f>
        <v>0</v>
      </c>
      <c r="M1924">
        <f>_xlfn.XLOOKUP(FraudData[[#This Row],[foreign_transaction]],ForeignRules[Foreign Transaction],ForeignRules[Risk Points],0)</f>
        <v>0</v>
      </c>
      <c r="N1924">
        <f>_xlfn.XLOOKUP(FraudData[[#This Row],[location_mismatch]],Table10[Location Mismatch],Table10[Risk Points],0)</f>
        <v>0</v>
      </c>
      <c r="O1924">
        <f>_xlfn.XLOOKUP(FraudData[[#This Row],[device_trust_score]],DeviceRules[Device Min],DeviceRules[Risk Points],,-1)</f>
        <v>0</v>
      </c>
      <c r="P1924">
        <f>_xlfn.XLOOKUP(FraudData[[#This Row],[velocity_last_24h]],VelocityRules[Velocity Min],VelocityRules[Risk Points],,-1)</f>
        <v>0</v>
      </c>
      <c r="Q1924">
        <f>_xlfn.XLOOKUP(FraudData[[#This Row],[merchant_category]],MerchantRules[Merchant Category],MerchantRules[Risk Points],0)</f>
        <v>0</v>
      </c>
      <c r="R1924">
        <f>SUM(FraudData[[#This Row],[Amount Risk]:[Merchant Risk]])</f>
        <v>0</v>
      </c>
      <c r="S1924" t="str" cm="1">
        <f t="array" ref="S1924">_xlfn.IFS(FraudData[[#This Row],[Fraud Risk Score]]&gt;=8,"High Risk",FraudData[[#This Row],[Fraud Risk Score]]&gt;=6,"Medium Risk",TRUE,"Low Risk")</f>
        <v>Low Risk</v>
      </c>
    </row>
    <row r="1925" spans="1:19">
      <c r="A1925">
        <v>1924</v>
      </c>
      <c r="B1925">
        <v>79.069999999999993</v>
      </c>
      <c r="C1925">
        <v>12</v>
      </c>
      <c r="D1925" t="s">
        <v>50</v>
      </c>
      <c r="E1925">
        <v>0</v>
      </c>
      <c r="F1925">
        <v>0</v>
      </c>
      <c r="G1925">
        <v>83</v>
      </c>
      <c r="H1925">
        <v>1</v>
      </c>
      <c r="I1925">
        <v>32</v>
      </c>
      <c r="J1925">
        <v>0</v>
      </c>
      <c r="K1925">
        <f>_xlfn.XLOOKUP(FraudData[[#This Row],[amount]],AmountRules[Amount Min],AmountRules[Risk Points],,-1)</f>
        <v>0</v>
      </c>
      <c r="L1925">
        <f>_xlfn.XLOOKUP(FraudData[[#This Row],[transaction_hour]],TimeRules[Hour Min],TimeRules[Risk Points],,-1)</f>
        <v>0</v>
      </c>
      <c r="M1925">
        <f>_xlfn.XLOOKUP(FraudData[[#This Row],[foreign_transaction]],ForeignRules[Foreign Transaction],ForeignRules[Risk Points],0)</f>
        <v>0</v>
      </c>
      <c r="N1925">
        <f>_xlfn.XLOOKUP(FraudData[[#This Row],[location_mismatch]],Table10[Location Mismatch],Table10[Risk Points],0)</f>
        <v>0</v>
      </c>
      <c r="O1925">
        <f>_xlfn.XLOOKUP(FraudData[[#This Row],[device_trust_score]],DeviceRules[Device Min],DeviceRules[Risk Points],,-1)</f>
        <v>0</v>
      </c>
      <c r="P1925">
        <f>_xlfn.XLOOKUP(FraudData[[#This Row],[velocity_last_24h]],VelocityRules[Velocity Min],VelocityRules[Risk Points],,-1)</f>
        <v>0</v>
      </c>
      <c r="Q1925">
        <f>_xlfn.XLOOKUP(FraudData[[#This Row],[merchant_category]],MerchantRules[Merchant Category],MerchantRules[Risk Points],0)</f>
        <v>0</v>
      </c>
      <c r="R1925">
        <f>SUM(FraudData[[#This Row],[Amount Risk]:[Merchant Risk]])</f>
        <v>0</v>
      </c>
      <c r="S1925" t="str" cm="1">
        <f t="array" ref="S1925">_xlfn.IFS(FraudData[[#This Row],[Fraud Risk Score]]&gt;=8,"High Risk",FraudData[[#This Row],[Fraud Risk Score]]&gt;=6,"Medium Risk",TRUE,"Low Risk")</f>
        <v>Low Risk</v>
      </c>
    </row>
    <row r="1926" spans="1:19">
      <c r="A1926">
        <v>1925</v>
      </c>
      <c r="B1926">
        <v>284.55</v>
      </c>
      <c r="C1926">
        <v>15</v>
      </c>
      <c r="D1926" t="s">
        <v>47</v>
      </c>
      <c r="E1926">
        <v>0</v>
      </c>
      <c r="F1926">
        <v>0</v>
      </c>
      <c r="G1926">
        <v>69</v>
      </c>
      <c r="H1926">
        <v>3</v>
      </c>
      <c r="I1926">
        <v>51</v>
      </c>
      <c r="J1926">
        <v>0</v>
      </c>
      <c r="K1926">
        <f>_xlfn.XLOOKUP(FraudData[[#This Row],[amount]],AmountRules[Amount Min],AmountRules[Risk Points],,-1)</f>
        <v>0</v>
      </c>
      <c r="L1926">
        <f>_xlfn.XLOOKUP(FraudData[[#This Row],[transaction_hour]],TimeRules[Hour Min],TimeRules[Risk Points],,-1)</f>
        <v>0</v>
      </c>
      <c r="M1926">
        <f>_xlfn.XLOOKUP(FraudData[[#This Row],[foreign_transaction]],ForeignRules[Foreign Transaction],ForeignRules[Risk Points],0)</f>
        <v>0</v>
      </c>
      <c r="N1926">
        <f>_xlfn.XLOOKUP(FraudData[[#This Row],[location_mismatch]],Table10[Location Mismatch],Table10[Risk Points],0)</f>
        <v>0</v>
      </c>
      <c r="O1926">
        <f>_xlfn.XLOOKUP(FraudData[[#This Row],[device_trust_score]],DeviceRules[Device Min],DeviceRules[Risk Points],,-1)</f>
        <v>1</v>
      </c>
      <c r="P1926">
        <f>_xlfn.XLOOKUP(FraudData[[#This Row],[velocity_last_24h]],VelocityRules[Velocity Min],VelocityRules[Risk Points],,-1)</f>
        <v>0</v>
      </c>
      <c r="Q1926">
        <f>_xlfn.XLOOKUP(FraudData[[#This Row],[merchant_category]],MerchantRules[Merchant Category],MerchantRules[Risk Points],0)</f>
        <v>0</v>
      </c>
      <c r="R1926">
        <f>SUM(FraudData[[#This Row],[Amount Risk]:[Merchant Risk]])</f>
        <v>1</v>
      </c>
      <c r="S1926" t="str" cm="1">
        <f t="array" ref="S1926">_xlfn.IFS(FraudData[[#This Row],[Fraud Risk Score]]&gt;=8,"High Risk",FraudData[[#This Row],[Fraud Risk Score]]&gt;=6,"Medium Risk",TRUE,"Low Risk")</f>
        <v>Low Risk</v>
      </c>
    </row>
    <row r="1927" spans="1:19">
      <c r="A1927">
        <v>1926</v>
      </c>
      <c r="B1927">
        <v>17.57</v>
      </c>
      <c r="C1927">
        <v>11</v>
      </c>
      <c r="D1927" t="s">
        <v>46</v>
      </c>
      <c r="E1927">
        <v>0</v>
      </c>
      <c r="F1927">
        <v>0</v>
      </c>
      <c r="G1927">
        <v>63</v>
      </c>
      <c r="H1927">
        <v>3</v>
      </c>
      <c r="I1927">
        <v>63</v>
      </c>
      <c r="J1927">
        <v>0</v>
      </c>
      <c r="K1927">
        <f>_xlfn.XLOOKUP(FraudData[[#This Row],[amount]],AmountRules[Amount Min],AmountRules[Risk Points],,-1)</f>
        <v>0</v>
      </c>
      <c r="L1927">
        <f>_xlfn.XLOOKUP(FraudData[[#This Row],[transaction_hour]],TimeRules[Hour Min],TimeRules[Risk Points],,-1)</f>
        <v>0</v>
      </c>
      <c r="M1927">
        <f>_xlfn.XLOOKUP(FraudData[[#This Row],[foreign_transaction]],ForeignRules[Foreign Transaction],ForeignRules[Risk Points],0)</f>
        <v>0</v>
      </c>
      <c r="N1927">
        <f>_xlfn.XLOOKUP(FraudData[[#This Row],[location_mismatch]],Table10[Location Mismatch],Table10[Risk Points],0)</f>
        <v>0</v>
      </c>
      <c r="O1927">
        <f>_xlfn.XLOOKUP(FraudData[[#This Row],[device_trust_score]],DeviceRules[Device Min],DeviceRules[Risk Points],,-1)</f>
        <v>1</v>
      </c>
      <c r="P1927">
        <f>_xlfn.XLOOKUP(FraudData[[#This Row],[velocity_last_24h]],VelocityRules[Velocity Min],VelocityRules[Risk Points],,-1)</f>
        <v>0</v>
      </c>
      <c r="Q1927">
        <f>_xlfn.XLOOKUP(FraudData[[#This Row],[merchant_category]],MerchantRules[Merchant Category],MerchantRules[Risk Points],0)</f>
        <v>0</v>
      </c>
      <c r="R1927">
        <f>SUM(FraudData[[#This Row],[Amount Risk]:[Merchant Risk]])</f>
        <v>1</v>
      </c>
      <c r="S1927" t="str" cm="1">
        <f t="array" ref="S1927">_xlfn.IFS(FraudData[[#This Row],[Fraud Risk Score]]&gt;=8,"High Risk",FraudData[[#This Row],[Fraud Risk Score]]&gt;=6,"Medium Risk",TRUE,"Low Risk")</f>
        <v>Low Risk</v>
      </c>
    </row>
    <row r="1928" spans="1:19">
      <c r="A1928">
        <v>1927</v>
      </c>
      <c r="B1928">
        <v>159.69999999999999</v>
      </c>
      <c r="C1928">
        <v>6</v>
      </c>
      <c r="D1928" t="s">
        <v>48</v>
      </c>
      <c r="E1928">
        <v>0</v>
      </c>
      <c r="F1928">
        <v>0</v>
      </c>
      <c r="G1928">
        <v>66</v>
      </c>
      <c r="H1928">
        <v>4</v>
      </c>
      <c r="I1928">
        <v>63</v>
      </c>
      <c r="J1928">
        <v>0</v>
      </c>
      <c r="K1928">
        <f>_xlfn.XLOOKUP(FraudData[[#This Row],[amount]],AmountRules[Amount Min],AmountRules[Risk Points],,-1)</f>
        <v>0</v>
      </c>
      <c r="L1928">
        <f>_xlfn.XLOOKUP(FraudData[[#This Row],[transaction_hour]],TimeRules[Hour Min],TimeRules[Risk Points],,-1)</f>
        <v>0</v>
      </c>
      <c r="M1928">
        <f>_xlfn.XLOOKUP(FraudData[[#This Row],[foreign_transaction]],ForeignRules[Foreign Transaction],ForeignRules[Risk Points],0)</f>
        <v>0</v>
      </c>
      <c r="N1928">
        <f>_xlfn.XLOOKUP(FraudData[[#This Row],[location_mismatch]],Table10[Location Mismatch],Table10[Risk Points],0)</f>
        <v>0</v>
      </c>
      <c r="O1928">
        <f>_xlfn.XLOOKUP(FraudData[[#This Row],[device_trust_score]],DeviceRules[Device Min],DeviceRules[Risk Points],,-1)</f>
        <v>1</v>
      </c>
      <c r="P1928">
        <f>_xlfn.XLOOKUP(FraudData[[#This Row],[velocity_last_24h]],VelocityRules[Velocity Min],VelocityRules[Risk Points],,-1)</f>
        <v>0</v>
      </c>
      <c r="Q1928">
        <f>_xlfn.XLOOKUP(FraudData[[#This Row],[merchant_category]],MerchantRules[Merchant Category],MerchantRules[Risk Points],0)</f>
        <v>0</v>
      </c>
      <c r="R1928">
        <f>SUM(FraudData[[#This Row],[Amount Risk]:[Merchant Risk]])</f>
        <v>1</v>
      </c>
      <c r="S1928" t="str" cm="1">
        <f t="array" ref="S1928">_xlfn.IFS(FraudData[[#This Row],[Fraud Risk Score]]&gt;=8,"High Risk",FraudData[[#This Row],[Fraud Risk Score]]&gt;=6,"Medium Risk",TRUE,"Low Risk")</f>
        <v>Low Risk</v>
      </c>
    </row>
    <row r="1929" spans="1:19">
      <c r="A1929">
        <v>1928</v>
      </c>
      <c r="B1929">
        <v>118.04</v>
      </c>
      <c r="C1929">
        <v>15</v>
      </c>
      <c r="D1929" t="s">
        <v>48</v>
      </c>
      <c r="E1929">
        <v>0</v>
      </c>
      <c r="F1929">
        <v>0</v>
      </c>
      <c r="G1929">
        <v>35</v>
      </c>
      <c r="H1929">
        <v>7</v>
      </c>
      <c r="I1929">
        <v>29</v>
      </c>
      <c r="J1929">
        <v>0</v>
      </c>
      <c r="K1929">
        <f>_xlfn.XLOOKUP(FraudData[[#This Row],[amount]],AmountRules[Amount Min],AmountRules[Risk Points],,-1)</f>
        <v>0</v>
      </c>
      <c r="L1929">
        <f>_xlfn.XLOOKUP(FraudData[[#This Row],[transaction_hour]],TimeRules[Hour Min],TimeRules[Risk Points],,-1)</f>
        <v>0</v>
      </c>
      <c r="M1929">
        <f>_xlfn.XLOOKUP(FraudData[[#This Row],[foreign_transaction]],ForeignRules[Foreign Transaction],ForeignRules[Risk Points],0)</f>
        <v>0</v>
      </c>
      <c r="N1929">
        <f>_xlfn.XLOOKUP(FraudData[[#This Row],[location_mismatch]],Table10[Location Mismatch],Table10[Risk Points],0)</f>
        <v>0</v>
      </c>
      <c r="O1929">
        <f>_xlfn.XLOOKUP(FraudData[[#This Row],[device_trust_score]],DeviceRules[Device Min],DeviceRules[Risk Points],,-1)</f>
        <v>2</v>
      </c>
      <c r="P1929">
        <f>_xlfn.XLOOKUP(FraudData[[#This Row],[velocity_last_24h]],VelocityRules[Velocity Min],VelocityRules[Risk Points],,-1)</f>
        <v>2</v>
      </c>
      <c r="Q1929">
        <f>_xlfn.XLOOKUP(FraudData[[#This Row],[merchant_category]],MerchantRules[Merchant Category],MerchantRules[Risk Points],0)</f>
        <v>0</v>
      </c>
      <c r="R1929">
        <f>SUM(FraudData[[#This Row],[Amount Risk]:[Merchant Risk]])</f>
        <v>4</v>
      </c>
      <c r="S1929" t="str" cm="1">
        <f t="array" ref="S1929">_xlfn.IFS(FraudData[[#This Row],[Fraud Risk Score]]&gt;=8,"High Risk",FraudData[[#This Row],[Fraud Risk Score]]&gt;=6,"Medium Risk",TRUE,"Low Risk")</f>
        <v>Low Risk</v>
      </c>
    </row>
    <row r="1930" spans="1:19">
      <c r="A1930">
        <v>1929</v>
      </c>
      <c r="B1930">
        <v>185.06</v>
      </c>
      <c r="C1930">
        <v>22</v>
      </c>
      <c r="D1930" t="s">
        <v>48</v>
      </c>
      <c r="E1930">
        <v>1</v>
      </c>
      <c r="F1930">
        <v>0</v>
      </c>
      <c r="G1930">
        <v>99</v>
      </c>
      <c r="H1930">
        <v>0</v>
      </c>
      <c r="I1930">
        <v>35</v>
      </c>
      <c r="J1930">
        <v>0</v>
      </c>
      <c r="K1930">
        <f>_xlfn.XLOOKUP(FraudData[[#This Row],[amount]],AmountRules[Amount Min],AmountRules[Risk Points],,-1)</f>
        <v>0</v>
      </c>
      <c r="L1930">
        <f>_xlfn.XLOOKUP(FraudData[[#This Row],[transaction_hour]],TimeRules[Hour Min],TimeRules[Risk Points],,-1)</f>
        <v>0</v>
      </c>
      <c r="M1930">
        <f>_xlfn.XLOOKUP(FraudData[[#This Row],[foreign_transaction]],ForeignRules[Foreign Transaction],ForeignRules[Risk Points],0)</f>
        <v>3</v>
      </c>
      <c r="N1930">
        <f>_xlfn.XLOOKUP(FraudData[[#This Row],[location_mismatch]],Table10[Location Mismatch],Table10[Risk Points],0)</f>
        <v>0</v>
      </c>
      <c r="O1930">
        <f>_xlfn.XLOOKUP(FraudData[[#This Row],[device_trust_score]],DeviceRules[Device Min],DeviceRules[Risk Points],,-1)</f>
        <v>0</v>
      </c>
      <c r="P1930">
        <f>_xlfn.XLOOKUP(FraudData[[#This Row],[velocity_last_24h]],VelocityRules[Velocity Min],VelocityRules[Risk Points],,-1)</f>
        <v>0</v>
      </c>
      <c r="Q1930">
        <f>_xlfn.XLOOKUP(FraudData[[#This Row],[merchant_category]],MerchantRules[Merchant Category],MerchantRules[Risk Points],0)</f>
        <v>0</v>
      </c>
      <c r="R1930">
        <f>SUM(FraudData[[#This Row],[Amount Risk]:[Merchant Risk]])</f>
        <v>3</v>
      </c>
      <c r="S1930" t="str" cm="1">
        <f t="array" ref="S1930">_xlfn.IFS(FraudData[[#This Row],[Fraud Risk Score]]&gt;=8,"High Risk",FraudData[[#This Row],[Fraud Risk Score]]&gt;=6,"Medium Risk",TRUE,"Low Risk")</f>
        <v>Low Risk</v>
      </c>
    </row>
    <row r="1931" spans="1:19">
      <c r="A1931">
        <v>1930</v>
      </c>
      <c r="B1931">
        <v>12.07</v>
      </c>
      <c r="C1931">
        <v>22</v>
      </c>
      <c r="D1931" t="s">
        <v>49</v>
      </c>
      <c r="E1931">
        <v>0</v>
      </c>
      <c r="F1931">
        <v>0</v>
      </c>
      <c r="G1931">
        <v>62</v>
      </c>
      <c r="H1931">
        <v>3</v>
      </c>
      <c r="I1931">
        <v>42</v>
      </c>
      <c r="J1931">
        <v>0</v>
      </c>
      <c r="K1931">
        <f>_xlfn.XLOOKUP(FraudData[[#This Row],[amount]],AmountRules[Amount Min],AmountRules[Risk Points],,-1)</f>
        <v>0</v>
      </c>
      <c r="L1931">
        <f>_xlfn.XLOOKUP(FraudData[[#This Row],[transaction_hour]],TimeRules[Hour Min],TimeRules[Risk Points],,-1)</f>
        <v>0</v>
      </c>
      <c r="M1931">
        <f>_xlfn.XLOOKUP(FraudData[[#This Row],[foreign_transaction]],ForeignRules[Foreign Transaction],ForeignRules[Risk Points],0)</f>
        <v>0</v>
      </c>
      <c r="N1931">
        <f>_xlfn.XLOOKUP(FraudData[[#This Row],[location_mismatch]],Table10[Location Mismatch],Table10[Risk Points],0)</f>
        <v>0</v>
      </c>
      <c r="O1931">
        <f>_xlfn.XLOOKUP(FraudData[[#This Row],[device_trust_score]],DeviceRules[Device Min],DeviceRules[Risk Points],,-1)</f>
        <v>1</v>
      </c>
      <c r="P1931">
        <f>_xlfn.XLOOKUP(FraudData[[#This Row],[velocity_last_24h]],VelocityRules[Velocity Min],VelocityRules[Risk Points],,-1)</f>
        <v>0</v>
      </c>
      <c r="Q1931">
        <f>_xlfn.XLOOKUP(FraudData[[#This Row],[merchant_category]],MerchantRules[Merchant Category],MerchantRules[Risk Points],0)</f>
        <v>1</v>
      </c>
      <c r="R1931">
        <f>SUM(FraudData[[#This Row],[Amount Risk]:[Merchant Risk]])</f>
        <v>2</v>
      </c>
      <c r="S1931" t="str" cm="1">
        <f t="array" ref="S1931">_xlfn.IFS(FraudData[[#This Row],[Fraud Risk Score]]&gt;=8,"High Risk",FraudData[[#This Row],[Fraud Risk Score]]&gt;=6,"Medium Risk",TRUE,"Low Risk")</f>
        <v>Low Risk</v>
      </c>
    </row>
    <row r="1932" spans="1:19">
      <c r="A1932">
        <v>1931</v>
      </c>
      <c r="B1932">
        <v>156.13999999999999</v>
      </c>
      <c r="C1932">
        <v>12</v>
      </c>
      <c r="D1932" t="s">
        <v>48</v>
      </c>
      <c r="E1932">
        <v>0</v>
      </c>
      <c r="F1932">
        <v>0</v>
      </c>
      <c r="G1932">
        <v>81</v>
      </c>
      <c r="H1932">
        <v>4</v>
      </c>
      <c r="I1932">
        <v>55</v>
      </c>
      <c r="J1932">
        <v>0</v>
      </c>
      <c r="K1932">
        <f>_xlfn.XLOOKUP(FraudData[[#This Row],[amount]],AmountRules[Amount Min],AmountRules[Risk Points],,-1)</f>
        <v>0</v>
      </c>
      <c r="L1932">
        <f>_xlfn.XLOOKUP(FraudData[[#This Row],[transaction_hour]],TimeRules[Hour Min],TimeRules[Risk Points],,-1)</f>
        <v>0</v>
      </c>
      <c r="M1932">
        <f>_xlfn.XLOOKUP(FraudData[[#This Row],[foreign_transaction]],ForeignRules[Foreign Transaction],ForeignRules[Risk Points],0)</f>
        <v>0</v>
      </c>
      <c r="N1932">
        <f>_xlfn.XLOOKUP(FraudData[[#This Row],[location_mismatch]],Table10[Location Mismatch],Table10[Risk Points],0)</f>
        <v>0</v>
      </c>
      <c r="O1932">
        <f>_xlfn.XLOOKUP(FraudData[[#This Row],[device_trust_score]],DeviceRules[Device Min],DeviceRules[Risk Points],,-1)</f>
        <v>0</v>
      </c>
      <c r="P1932">
        <f>_xlfn.XLOOKUP(FraudData[[#This Row],[velocity_last_24h]],VelocityRules[Velocity Min],VelocityRules[Risk Points],,-1)</f>
        <v>0</v>
      </c>
      <c r="Q1932">
        <f>_xlfn.XLOOKUP(FraudData[[#This Row],[merchant_category]],MerchantRules[Merchant Category],MerchantRules[Risk Points],0)</f>
        <v>0</v>
      </c>
      <c r="R1932">
        <f>SUM(FraudData[[#This Row],[Amount Risk]:[Merchant Risk]])</f>
        <v>0</v>
      </c>
      <c r="S1932" t="str" cm="1">
        <f t="array" ref="S1932">_xlfn.IFS(FraudData[[#This Row],[Fraud Risk Score]]&gt;=8,"High Risk",FraudData[[#This Row],[Fraud Risk Score]]&gt;=6,"Medium Risk",TRUE,"Low Risk")</f>
        <v>Low Risk</v>
      </c>
    </row>
    <row r="1933" spans="1:19">
      <c r="A1933">
        <v>1932</v>
      </c>
      <c r="B1933">
        <v>148.38</v>
      </c>
      <c r="C1933">
        <v>22</v>
      </c>
      <c r="D1933" t="s">
        <v>48</v>
      </c>
      <c r="E1933">
        <v>0</v>
      </c>
      <c r="F1933">
        <v>0</v>
      </c>
      <c r="G1933">
        <v>36</v>
      </c>
      <c r="H1933">
        <v>1</v>
      </c>
      <c r="I1933">
        <v>19</v>
      </c>
      <c r="J1933">
        <v>0</v>
      </c>
      <c r="K1933">
        <f>_xlfn.XLOOKUP(FraudData[[#This Row],[amount]],AmountRules[Amount Min],AmountRules[Risk Points],,-1)</f>
        <v>0</v>
      </c>
      <c r="L1933">
        <f>_xlfn.XLOOKUP(FraudData[[#This Row],[transaction_hour]],TimeRules[Hour Min],TimeRules[Risk Points],,-1)</f>
        <v>0</v>
      </c>
      <c r="M1933">
        <f>_xlfn.XLOOKUP(FraudData[[#This Row],[foreign_transaction]],ForeignRules[Foreign Transaction],ForeignRules[Risk Points],0)</f>
        <v>0</v>
      </c>
      <c r="N1933">
        <f>_xlfn.XLOOKUP(FraudData[[#This Row],[location_mismatch]],Table10[Location Mismatch],Table10[Risk Points],0)</f>
        <v>0</v>
      </c>
      <c r="O1933">
        <f>_xlfn.XLOOKUP(FraudData[[#This Row],[device_trust_score]],DeviceRules[Device Min],DeviceRules[Risk Points],,-1)</f>
        <v>2</v>
      </c>
      <c r="P1933">
        <f>_xlfn.XLOOKUP(FraudData[[#This Row],[velocity_last_24h]],VelocityRules[Velocity Min],VelocityRules[Risk Points],,-1)</f>
        <v>0</v>
      </c>
      <c r="Q1933">
        <f>_xlfn.XLOOKUP(FraudData[[#This Row],[merchant_category]],MerchantRules[Merchant Category],MerchantRules[Risk Points],0)</f>
        <v>0</v>
      </c>
      <c r="R1933">
        <f>SUM(FraudData[[#This Row],[Amount Risk]:[Merchant Risk]])</f>
        <v>2</v>
      </c>
      <c r="S1933" t="str" cm="1">
        <f t="array" ref="S1933">_xlfn.IFS(FraudData[[#This Row],[Fraud Risk Score]]&gt;=8,"High Risk",FraudData[[#This Row],[Fraud Risk Score]]&gt;=6,"Medium Risk",TRUE,"Low Risk")</f>
        <v>Low Risk</v>
      </c>
    </row>
    <row r="1934" spans="1:19">
      <c r="A1934">
        <v>1933</v>
      </c>
      <c r="B1934">
        <v>148.05000000000001</v>
      </c>
      <c r="C1934">
        <v>2</v>
      </c>
      <c r="D1934" t="s">
        <v>49</v>
      </c>
      <c r="E1934">
        <v>0</v>
      </c>
      <c r="F1934">
        <v>0</v>
      </c>
      <c r="G1934">
        <v>66</v>
      </c>
      <c r="H1934">
        <v>2</v>
      </c>
      <c r="I1934">
        <v>38</v>
      </c>
      <c r="J1934">
        <v>0</v>
      </c>
      <c r="K1934">
        <f>_xlfn.XLOOKUP(FraudData[[#This Row],[amount]],AmountRules[Amount Min],AmountRules[Risk Points],,-1)</f>
        <v>0</v>
      </c>
      <c r="L1934">
        <f>_xlfn.XLOOKUP(FraudData[[#This Row],[transaction_hour]],TimeRules[Hour Min],TimeRules[Risk Points],,-1)</f>
        <v>3</v>
      </c>
      <c r="M1934">
        <f>_xlfn.XLOOKUP(FraudData[[#This Row],[foreign_transaction]],ForeignRules[Foreign Transaction],ForeignRules[Risk Points],0)</f>
        <v>0</v>
      </c>
      <c r="N1934">
        <f>_xlfn.XLOOKUP(FraudData[[#This Row],[location_mismatch]],Table10[Location Mismatch],Table10[Risk Points],0)</f>
        <v>0</v>
      </c>
      <c r="O1934">
        <f>_xlfn.XLOOKUP(FraudData[[#This Row],[device_trust_score]],DeviceRules[Device Min],DeviceRules[Risk Points],,-1)</f>
        <v>1</v>
      </c>
      <c r="P1934">
        <f>_xlfn.XLOOKUP(FraudData[[#This Row],[velocity_last_24h]],VelocityRules[Velocity Min],VelocityRules[Risk Points],,-1)</f>
        <v>0</v>
      </c>
      <c r="Q1934">
        <f>_xlfn.XLOOKUP(FraudData[[#This Row],[merchant_category]],MerchantRules[Merchant Category],MerchantRules[Risk Points],0)</f>
        <v>1</v>
      </c>
      <c r="R1934">
        <f>SUM(FraudData[[#This Row],[Amount Risk]:[Merchant Risk]])</f>
        <v>5</v>
      </c>
      <c r="S1934" t="str" cm="1">
        <f t="array" ref="S1934">_xlfn.IFS(FraudData[[#This Row],[Fraud Risk Score]]&gt;=8,"High Risk",FraudData[[#This Row],[Fraud Risk Score]]&gt;=6,"Medium Risk",TRUE,"Low Risk")</f>
        <v>Low Risk</v>
      </c>
    </row>
    <row r="1935" spans="1:19">
      <c r="A1935">
        <v>1934</v>
      </c>
      <c r="B1935">
        <v>166.51</v>
      </c>
      <c r="C1935">
        <v>14</v>
      </c>
      <c r="D1935" t="s">
        <v>46</v>
      </c>
      <c r="E1935">
        <v>0</v>
      </c>
      <c r="F1935">
        <v>0</v>
      </c>
      <c r="G1935">
        <v>87</v>
      </c>
      <c r="H1935">
        <v>3</v>
      </c>
      <c r="I1935">
        <v>40</v>
      </c>
      <c r="J1935">
        <v>0</v>
      </c>
      <c r="K1935">
        <f>_xlfn.XLOOKUP(FraudData[[#This Row],[amount]],AmountRules[Amount Min],AmountRules[Risk Points],,-1)</f>
        <v>0</v>
      </c>
      <c r="L1935">
        <f>_xlfn.XLOOKUP(FraudData[[#This Row],[transaction_hour]],TimeRules[Hour Min],TimeRules[Risk Points],,-1)</f>
        <v>0</v>
      </c>
      <c r="M1935">
        <f>_xlfn.XLOOKUP(FraudData[[#This Row],[foreign_transaction]],ForeignRules[Foreign Transaction],ForeignRules[Risk Points],0)</f>
        <v>0</v>
      </c>
      <c r="N1935">
        <f>_xlfn.XLOOKUP(FraudData[[#This Row],[location_mismatch]],Table10[Location Mismatch],Table10[Risk Points],0)</f>
        <v>0</v>
      </c>
      <c r="O1935">
        <f>_xlfn.XLOOKUP(FraudData[[#This Row],[device_trust_score]],DeviceRules[Device Min],DeviceRules[Risk Points],,-1)</f>
        <v>0</v>
      </c>
      <c r="P1935">
        <f>_xlfn.XLOOKUP(FraudData[[#This Row],[velocity_last_24h]],VelocityRules[Velocity Min],VelocityRules[Risk Points],,-1)</f>
        <v>0</v>
      </c>
      <c r="Q1935">
        <f>_xlfn.XLOOKUP(FraudData[[#This Row],[merchant_category]],MerchantRules[Merchant Category],MerchantRules[Risk Points],0)</f>
        <v>0</v>
      </c>
      <c r="R1935">
        <f>SUM(FraudData[[#This Row],[Amount Risk]:[Merchant Risk]])</f>
        <v>0</v>
      </c>
      <c r="S1935" t="str" cm="1">
        <f t="array" ref="S1935">_xlfn.IFS(FraudData[[#This Row],[Fraud Risk Score]]&gt;=8,"High Risk",FraudData[[#This Row],[Fraud Risk Score]]&gt;=6,"Medium Risk",TRUE,"Low Risk")</f>
        <v>Low Risk</v>
      </c>
    </row>
    <row r="1936" spans="1:19">
      <c r="A1936">
        <v>1935</v>
      </c>
      <c r="B1936">
        <v>203.12</v>
      </c>
      <c r="C1936">
        <v>2</v>
      </c>
      <c r="D1936" t="s">
        <v>47</v>
      </c>
      <c r="E1936">
        <v>0</v>
      </c>
      <c r="F1936">
        <v>0</v>
      </c>
      <c r="G1936">
        <v>33</v>
      </c>
      <c r="H1936">
        <v>0</v>
      </c>
      <c r="I1936">
        <v>50</v>
      </c>
      <c r="J1936">
        <v>0</v>
      </c>
      <c r="K1936">
        <f>_xlfn.XLOOKUP(FraudData[[#This Row],[amount]],AmountRules[Amount Min],AmountRules[Risk Points],,-1)</f>
        <v>0</v>
      </c>
      <c r="L1936">
        <f>_xlfn.XLOOKUP(FraudData[[#This Row],[transaction_hour]],TimeRules[Hour Min],TimeRules[Risk Points],,-1)</f>
        <v>3</v>
      </c>
      <c r="M1936">
        <f>_xlfn.XLOOKUP(FraudData[[#This Row],[foreign_transaction]],ForeignRules[Foreign Transaction],ForeignRules[Risk Points],0)</f>
        <v>0</v>
      </c>
      <c r="N1936">
        <f>_xlfn.XLOOKUP(FraudData[[#This Row],[location_mismatch]],Table10[Location Mismatch],Table10[Risk Points],0)</f>
        <v>0</v>
      </c>
      <c r="O1936">
        <f>_xlfn.XLOOKUP(FraudData[[#This Row],[device_trust_score]],DeviceRules[Device Min],DeviceRules[Risk Points],,-1)</f>
        <v>2</v>
      </c>
      <c r="P1936">
        <f>_xlfn.XLOOKUP(FraudData[[#This Row],[velocity_last_24h]],VelocityRules[Velocity Min],VelocityRules[Risk Points],,-1)</f>
        <v>0</v>
      </c>
      <c r="Q1936">
        <f>_xlfn.XLOOKUP(FraudData[[#This Row],[merchant_category]],MerchantRules[Merchant Category],MerchantRules[Risk Points],0)</f>
        <v>0</v>
      </c>
      <c r="R1936">
        <f>SUM(FraudData[[#This Row],[Amount Risk]:[Merchant Risk]])</f>
        <v>5</v>
      </c>
      <c r="S1936" t="str" cm="1">
        <f t="array" ref="S1936">_xlfn.IFS(FraudData[[#This Row],[Fraud Risk Score]]&gt;=8,"High Risk",FraudData[[#This Row],[Fraud Risk Score]]&gt;=6,"Medium Risk",TRUE,"Low Risk")</f>
        <v>Low Risk</v>
      </c>
    </row>
    <row r="1937" spans="1:19">
      <c r="A1937">
        <v>1936</v>
      </c>
      <c r="B1937">
        <v>294.25</v>
      </c>
      <c r="C1937">
        <v>6</v>
      </c>
      <c r="D1937" t="s">
        <v>50</v>
      </c>
      <c r="E1937">
        <v>0</v>
      </c>
      <c r="F1937">
        <v>0</v>
      </c>
      <c r="G1937">
        <v>46</v>
      </c>
      <c r="H1937">
        <v>2</v>
      </c>
      <c r="I1937">
        <v>44</v>
      </c>
      <c r="J1937">
        <v>0</v>
      </c>
      <c r="K1937">
        <f>_xlfn.XLOOKUP(FraudData[[#This Row],[amount]],AmountRules[Amount Min],AmountRules[Risk Points],,-1)</f>
        <v>0</v>
      </c>
      <c r="L1937">
        <f>_xlfn.XLOOKUP(FraudData[[#This Row],[transaction_hour]],TimeRules[Hour Min],TimeRules[Risk Points],,-1)</f>
        <v>0</v>
      </c>
      <c r="M1937">
        <f>_xlfn.XLOOKUP(FraudData[[#This Row],[foreign_transaction]],ForeignRules[Foreign Transaction],ForeignRules[Risk Points],0)</f>
        <v>0</v>
      </c>
      <c r="N1937">
        <f>_xlfn.XLOOKUP(FraudData[[#This Row],[location_mismatch]],Table10[Location Mismatch],Table10[Risk Points],0)</f>
        <v>0</v>
      </c>
      <c r="O1937">
        <f>_xlfn.XLOOKUP(FraudData[[#This Row],[device_trust_score]],DeviceRules[Device Min],DeviceRules[Risk Points],,-1)</f>
        <v>2</v>
      </c>
      <c r="P1937">
        <f>_xlfn.XLOOKUP(FraudData[[#This Row],[velocity_last_24h]],VelocityRules[Velocity Min],VelocityRules[Risk Points],,-1)</f>
        <v>0</v>
      </c>
      <c r="Q1937">
        <f>_xlfn.XLOOKUP(FraudData[[#This Row],[merchant_category]],MerchantRules[Merchant Category],MerchantRules[Risk Points],0)</f>
        <v>0</v>
      </c>
      <c r="R1937">
        <f>SUM(FraudData[[#This Row],[Amount Risk]:[Merchant Risk]])</f>
        <v>2</v>
      </c>
      <c r="S1937" t="str" cm="1">
        <f t="array" ref="S1937">_xlfn.IFS(FraudData[[#This Row],[Fraud Risk Score]]&gt;=8,"High Risk",FraudData[[#This Row],[Fraud Risk Score]]&gt;=6,"Medium Risk",TRUE,"Low Risk")</f>
        <v>Low Risk</v>
      </c>
    </row>
    <row r="1938" spans="1:19">
      <c r="A1938">
        <v>1937</v>
      </c>
      <c r="B1938">
        <v>56.6</v>
      </c>
      <c r="C1938">
        <v>17</v>
      </c>
      <c r="D1938" t="s">
        <v>48</v>
      </c>
      <c r="E1938">
        <v>0</v>
      </c>
      <c r="F1938">
        <v>0</v>
      </c>
      <c r="G1938">
        <v>62</v>
      </c>
      <c r="H1938">
        <v>2</v>
      </c>
      <c r="I1938">
        <v>60</v>
      </c>
      <c r="J1938">
        <v>0</v>
      </c>
      <c r="K1938">
        <f>_xlfn.XLOOKUP(FraudData[[#This Row],[amount]],AmountRules[Amount Min],AmountRules[Risk Points],,-1)</f>
        <v>0</v>
      </c>
      <c r="L1938">
        <f>_xlfn.XLOOKUP(FraudData[[#This Row],[transaction_hour]],TimeRules[Hour Min],TimeRules[Risk Points],,-1)</f>
        <v>0</v>
      </c>
      <c r="M1938">
        <f>_xlfn.XLOOKUP(FraudData[[#This Row],[foreign_transaction]],ForeignRules[Foreign Transaction],ForeignRules[Risk Points],0)</f>
        <v>0</v>
      </c>
      <c r="N1938">
        <f>_xlfn.XLOOKUP(FraudData[[#This Row],[location_mismatch]],Table10[Location Mismatch],Table10[Risk Points],0)</f>
        <v>0</v>
      </c>
      <c r="O1938">
        <f>_xlfn.XLOOKUP(FraudData[[#This Row],[device_trust_score]],DeviceRules[Device Min],DeviceRules[Risk Points],,-1)</f>
        <v>1</v>
      </c>
      <c r="P1938">
        <f>_xlfn.XLOOKUP(FraudData[[#This Row],[velocity_last_24h]],VelocityRules[Velocity Min],VelocityRules[Risk Points],,-1)</f>
        <v>0</v>
      </c>
      <c r="Q1938">
        <f>_xlfn.XLOOKUP(FraudData[[#This Row],[merchant_category]],MerchantRules[Merchant Category],MerchantRules[Risk Points],0)</f>
        <v>0</v>
      </c>
      <c r="R1938">
        <f>SUM(FraudData[[#This Row],[Amount Risk]:[Merchant Risk]])</f>
        <v>1</v>
      </c>
      <c r="S1938" t="str" cm="1">
        <f t="array" ref="S1938">_xlfn.IFS(FraudData[[#This Row],[Fraud Risk Score]]&gt;=8,"High Risk",FraudData[[#This Row],[Fraud Risk Score]]&gt;=6,"Medium Risk",TRUE,"Low Risk")</f>
        <v>Low Risk</v>
      </c>
    </row>
    <row r="1939" spans="1:19">
      <c r="A1939">
        <v>1938</v>
      </c>
      <c r="B1939">
        <v>313.79000000000002</v>
      </c>
      <c r="C1939">
        <v>13</v>
      </c>
      <c r="D1939" t="s">
        <v>48</v>
      </c>
      <c r="E1939">
        <v>0</v>
      </c>
      <c r="F1939">
        <v>0</v>
      </c>
      <c r="G1939">
        <v>97</v>
      </c>
      <c r="H1939">
        <v>4</v>
      </c>
      <c r="I1939">
        <v>46</v>
      </c>
      <c r="J1939">
        <v>0</v>
      </c>
      <c r="K1939">
        <f>_xlfn.XLOOKUP(FraudData[[#This Row],[amount]],AmountRules[Amount Min],AmountRules[Risk Points],,-1)</f>
        <v>0</v>
      </c>
      <c r="L1939">
        <f>_xlfn.XLOOKUP(FraudData[[#This Row],[transaction_hour]],TimeRules[Hour Min],TimeRules[Risk Points],,-1)</f>
        <v>0</v>
      </c>
      <c r="M1939">
        <f>_xlfn.XLOOKUP(FraudData[[#This Row],[foreign_transaction]],ForeignRules[Foreign Transaction],ForeignRules[Risk Points],0)</f>
        <v>0</v>
      </c>
      <c r="N1939">
        <f>_xlfn.XLOOKUP(FraudData[[#This Row],[location_mismatch]],Table10[Location Mismatch],Table10[Risk Points],0)</f>
        <v>0</v>
      </c>
      <c r="O1939">
        <f>_xlfn.XLOOKUP(FraudData[[#This Row],[device_trust_score]],DeviceRules[Device Min],DeviceRules[Risk Points],,-1)</f>
        <v>0</v>
      </c>
      <c r="P1939">
        <f>_xlfn.XLOOKUP(FraudData[[#This Row],[velocity_last_24h]],VelocityRules[Velocity Min],VelocityRules[Risk Points],,-1)</f>
        <v>0</v>
      </c>
      <c r="Q1939">
        <f>_xlfn.XLOOKUP(FraudData[[#This Row],[merchant_category]],MerchantRules[Merchant Category],MerchantRules[Risk Points],0)</f>
        <v>0</v>
      </c>
      <c r="R1939">
        <f>SUM(FraudData[[#This Row],[Amount Risk]:[Merchant Risk]])</f>
        <v>0</v>
      </c>
      <c r="S1939" t="str" cm="1">
        <f t="array" ref="S1939">_xlfn.IFS(FraudData[[#This Row],[Fraud Risk Score]]&gt;=8,"High Risk",FraudData[[#This Row],[Fraud Risk Score]]&gt;=6,"Medium Risk",TRUE,"Low Risk")</f>
        <v>Low Risk</v>
      </c>
    </row>
    <row r="1940" spans="1:19">
      <c r="A1940">
        <v>1939</v>
      </c>
      <c r="B1940">
        <v>124.14</v>
      </c>
      <c r="C1940">
        <v>17</v>
      </c>
      <c r="D1940" t="s">
        <v>48</v>
      </c>
      <c r="E1940">
        <v>0</v>
      </c>
      <c r="F1940">
        <v>0</v>
      </c>
      <c r="G1940">
        <v>81</v>
      </c>
      <c r="H1940">
        <v>1</v>
      </c>
      <c r="I1940">
        <v>64</v>
      </c>
      <c r="J1940">
        <v>0</v>
      </c>
      <c r="K1940">
        <f>_xlfn.XLOOKUP(FraudData[[#This Row],[amount]],AmountRules[Amount Min],AmountRules[Risk Points],,-1)</f>
        <v>0</v>
      </c>
      <c r="L1940">
        <f>_xlfn.XLOOKUP(FraudData[[#This Row],[transaction_hour]],TimeRules[Hour Min],TimeRules[Risk Points],,-1)</f>
        <v>0</v>
      </c>
      <c r="M1940">
        <f>_xlfn.XLOOKUP(FraudData[[#This Row],[foreign_transaction]],ForeignRules[Foreign Transaction],ForeignRules[Risk Points],0)</f>
        <v>0</v>
      </c>
      <c r="N1940">
        <f>_xlfn.XLOOKUP(FraudData[[#This Row],[location_mismatch]],Table10[Location Mismatch],Table10[Risk Points],0)</f>
        <v>0</v>
      </c>
      <c r="O1940">
        <f>_xlfn.XLOOKUP(FraudData[[#This Row],[device_trust_score]],DeviceRules[Device Min],DeviceRules[Risk Points],,-1)</f>
        <v>0</v>
      </c>
      <c r="P1940">
        <f>_xlfn.XLOOKUP(FraudData[[#This Row],[velocity_last_24h]],VelocityRules[Velocity Min],VelocityRules[Risk Points],,-1)</f>
        <v>0</v>
      </c>
      <c r="Q1940">
        <f>_xlfn.XLOOKUP(FraudData[[#This Row],[merchant_category]],MerchantRules[Merchant Category],MerchantRules[Risk Points],0)</f>
        <v>0</v>
      </c>
      <c r="R1940">
        <f>SUM(FraudData[[#This Row],[Amount Risk]:[Merchant Risk]])</f>
        <v>0</v>
      </c>
      <c r="S1940" t="str" cm="1">
        <f t="array" ref="S1940">_xlfn.IFS(FraudData[[#This Row],[Fraud Risk Score]]&gt;=8,"High Risk",FraudData[[#This Row],[Fraud Risk Score]]&gt;=6,"Medium Risk",TRUE,"Low Risk")</f>
        <v>Low Risk</v>
      </c>
    </row>
    <row r="1941" spans="1:19">
      <c r="A1941">
        <v>1940</v>
      </c>
      <c r="B1941">
        <v>14.43</v>
      </c>
      <c r="C1941">
        <v>18</v>
      </c>
      <c r="D1941" t="s">
        <v>49</v>
      </c>
      <c r="E1941">
        <v>0</v>
      </c>
      <c r="F1941">
        <v>0</v>
      </c>
      <c r="G1941">
        <v>91</v>
      </c>
      <c r="H1941">
        <v>2</v>
      </c>
      <c r="I1941">
        <v>55</v>
      </c>
      <c r="J1941">
        <v>0</v>
      </c>
      <c r="K1941">
        <f>_xlfn.XLOOKUP(FraudData[[#This Row],[amount]],AmountRules[Amount Min],AmountRules[Risk Points],,-1)</f>
        <v>0</v>
      </c>
      <c r="L1941">
        <f>_xlfn.XLOOKUP(FraudData[[#This Row],[transaction_hour]],TimeRules[Hour Min],TimeRules[Risk Points],,-1)</f>
        <v>0</v>
      </c>
      <c r="M1941">
        <f>_xlfn.XLOOKUP(FraudData[[#This Row],[foreign_transaction]],ForeignRules[Foreign Transaction],ForeignRules[Risk Points],0)</f>
        <v>0</v>
      </c>
      <c r="N1941">
        <f>_xlfn.XLOOKUP(FraudData[[#This Row],[location_mismatch]],Table10[Location Mismatch],Table10[Risk Points],0)</f>
        <v>0</v>
      </c>
      <c r="O1941">
        <f>_xlfn.XLOOKUP(FraudData[[#This Row],[device_trust_score]],DeviceRules[Device Min],DeviceRules[Risk Points],,-1)</f>
        <v>0</v>
      </c>
      <c r="P1941">
        <f>_xlfn.XLOOKUP(FraudData[[#This Row],[velocity_last_24h]],VelocityRules[Velocity Min],VelocityRules[Risk Points],,-1)</f>
        <v>0</v>
      </c>
      <c r="Q1941">
        <f>_xlfn.XLOOKUP(FraudData[[#This Row],[merchant_category]],MerchantRules[Merchant Category],MerchantRules[Risk Points],0)</f>
        <v>1</v>
      </c>
      <c r="R1941">
        <f>SUM(FraudData[[#This Row],[Amount Risk]:[Merchant Risk]])</f>
        <v>1</v>
      </c>
      <c r="S1941" t="str" cm="1">
        <f t="array" ref="S1941">_xlfn.IFS(FraudData[[#This Row],[Fraud Risk Score]]&gt;=8,"High Risk",FraudData[[#This Row],[Fraud Risk Score]]&gt;=6,"Medium Risk",TRUE,"Low Risk")</f>
        <v>Low Risk</v>
      </c>
    </row>
    <row r="1942" spans="1:19">
      <c r="A1942">
        <v>1941</v>
      </c>
      <c r="B1942">
        <v>10.86</v>
      </c>
      <c r="C1942">
        <v>13</v>
      </c>
      <c r="D1942" t="s">
        <v>49</v>
      </c>
      <c r="E1942">
        <v>0</v>
      </c>
      <c r="F1942">
        <v>1</v>
      </c>
      <c r="G1942">
        <v>54</v>
      </c>
      <c r="H1942">
        <v>3</v>
      </c>
      <c r="I1942">
        <v>34</v>
      </c>
      <c r="J1942">
        <v>0</v>
      </c>
      <c r="K1942">
        <f>_xlfn.XLOOKUP(FraudData[[#This Row],[amount]],AmountRules[Amount Min],AmountRules[Risk Points],,-1)</f>
        <v>0</v>
      </c>
      <c r="L1942">
        <f>_xlfn.XLOOKUP(FraudData[[#This Row],[transaction_hour]],TimeRules[Hour Min],TimeRules[Risk Points],,-1)</f>
        <v>0</v>
      </c>
      <c r="M1942">
        <f>_xlfn.XLOOKUP(FraudData[[#This Row],[foreign_transaction]],ForeignRules[Foreign Transaction],ForeignRules[Risk Points],0)</f>
        <v>0</v>
      </c>
      <c r="N1942">
        <f>_xlfn.XLOOKUP(FraudData[[#This Row],[location_mismatch]],Table10[Location Mismatch],Table10[Risk Points],0)</f>
        <v>3</v>
      </c>
      <c r="O1942">
        <f>_xlfn.XLOOKUP(FraudData[[#This Row],[device_trust_score]],DeviceRules[Device Min],DeviceRules[Risk Points],,-1)</f>
        <v>1</v>
      </c>
      <c r="P1942">
        <f>_xlfn.XLOOKUP(FraudData[[#This Row],[velocity_last_24h]],VelocityRules[Velocity Min],VelocityRules[Risk Points],,-1)</f>
        <v>0</v>
      </c>
      <c r="Q1942">
        <f>_xlfn.XLOOKUP(FraudData[[#This Row],[merchant_category]],MerchantRules[Merchant Category],MerchantRules[Risk Points],0)</f>
        <v>1</v>
      </c>
      <c r="R1942">
        <f>SUM(FraudData[[#This Row],[Amount Risk]:[Merchant Risk]])</f>
        <v>5</v>
      </c>
      <c r="S1942" t="str" cm="1">
        <f t="array" ref="S1942">_xlfn.IFS(FraudData[[#This Row],[Fraud Risk Score]]&gt;=8,"High Risk",FraudData[[#This Row],[Fraud Risk Score]]&gt;=6,"Medium Risk",TRUE,"Low Risk")</f>
        <v>Low Risk</v>
      </c>
    </row>
    <row r="1943" spans="1:19">
      <c r="A1943">
        <v>1942</v>
      </c>
      <c r="B1943">
        <v>73.23</v>
      </c>
      <c r="C1943">
        <v>19</v>
      </c>
      <c r="D1943" t="s">
        <v>49</v>
      </c>
      <c r="E1943">
        <v>0</v>
      </c>
      <c r="F1943">
        <v>0</v>
      </c>
      <c r="G1943">
        <v>50</v>
      </c>
      <c r="H1943">
        <v>2</v>
      </c>
      <c r="I1943">
        <v>25</v>
      </c>
      <c r="J1943">
        <v>0</v>
      </c>
      <c r="K1943">
        <f>_xlfn.XLOOKUP(FraudData[[#This Row],[amount]],AmountRules[Amount Min],AmountRules[Risk Points],,-1)</f>
        <v>0</v>
      </c>
      <c r="L1943">
        <f>_xlfn.XLOOKUP(FraudData[[#This Row],[transaction_hour]],TimeRules[Hour Min],TimeRules[Risk Points],,-1)</f>
        <v>0</v>
      </c>
      <c r="M1943">
        <f>_xlfn.XLOOKUP(FraudData[[#This Row],[foreign_transaction]],ForeignRules[Foreign Transaction],ForeignRules[Risk Points],0)</f>
        <v>0</v>
      </c>
      <c r="N1943">
        <f>_xlfn.XLOOKUP(FraudData[[#This Row],[location_mismatch]],Table10[Location Mismatch],Table10[Risk Points],0)</f>
        <v>0</v>
      </c>
      <c r="O1943">
        <f>_xlfn.XLOOKUP(FraudData[[#This Row],[device_trust_score]],DeviceRules[Device Min],DeviceRules[Risk Points],,-1)</f>
        <v>1</v>
      </c>
      <c r="P1943">
        <f>_xlfn.XLOOKUP(FraudData[[#This Row],[velocity_last_24h]],VelocityRules[Velocity Min],VelocityRules[Risk Points],,-1)</f>
        <v>0</v>
      </c>
      <c r="Q1943">
        <f>_xlfn.XLOOKUP(FraudData[[#This Row],[merchant_category]],MerchantRules[Merchant Category],MerchantRules[Risk Points],0)</f>
        <v>1</v>
      </c>
      <c r="R1943">
        <f>SUM(FraudData[[#This Row],[Amount Risk]:[Merchant Risk]])</f>
        <v>2</v>
      </c>
      <c r="S1943" t="str" cm="1">
        <f t="array" ref="S1943">_xlfn.IFS(FraudData[[#This Row],[Fraud Risk Score]]&gt;=8,"High Risk",FraudData[[#This Row],[Fraud Risk Score]]&gt;=6,"Medium Risk",TRUE,"Low Risk")</f>
        <v>Low Risk</v>
      </c>
    </row>
    <row r="1944" spans="1:19">
      <c r="A1944">
        <v>1943</v>
      </c>
      <c r="B1944">
        <v>276.58999999999997</v>
      </c>
      <c r="C1944">
        <v>5</v>
      </c>
      <c r="D1944" t="s">
        <v>50</v>
      </c>
      <c r="E1944">
        <v>0</v>
      </c>
      <c r="F1944">
        <v>0</v>
      </c>
      <c r="G1944">
        <v>96</v>
      </c>
      <c r="H1944">
        <v>1</v>
      </c>
      <c r="I1944">
        <v>38</v>
      </c>
      <c r="J1944">
        <v>0</v>
      </c>
      <c r="K1944">
        <f>_xlfn.XLOOKUP(FraudData[[#This Row],[amount]],AmountRules[Amount Min],AmountRules[Risk Points],,-1)</f>
        <v>0</v>
      </c>
      <c r="L1944">
        <f>_xlfn.XLOOKUP(FraudData[[#This Row],[transaction_hour]],TimeRules[Hour Min],TimeRules[Risk Points],,-1)</f>
        <v>0</v>
      </c>
      <c r="M1944">
        <f>_xlfn.XLOOKUP(FraudData[[#This Row],[foreign_transaction]],ForeignRules[Foreign Transaction],ForeignRules[Risk Points],0)</f>
        <v>0</v>
      </c>
      <c r="N1944">
        <f>_xlfn.XLOOKUP(FraudData[[#This Row],[location_mismatch]],Table10[Location Mismatch],Table10[Risk Points],0)</f>
        <v>0</v>
      </c>
      <c r="O1944">
        <f>_xlfn.XLOOKUP(FraudData[[#This Row],[device_trust_score]],DeviceRules[Device Min],DeviceRules[Risk Points],,-1)</f>
        <v>0</v>
      </c>
      <c r="P1944">
        <f>_xlfn.XLOOKUP(FraudData[[#This Row],[velocity_last_24h]],VelocityRules[Velocity Min],VelocityRules[Risk Points],,-1)</f>
        <v>0</v>
      </c>
      <c r="Q1944">
        <f>_xlfn.XLOOKUP(FraudData[[#This Row],[merchant_category]],MerchantRules[Merchant Category],MerchantRules[Risk Points],0)</f>
        <v>0</v>
      </c>
      <c r="R1944">
        <f>SUM(FraudData[[#This Row],[Amount Risk]:[Merchant Risk]])</f>
        <v>0</v>
      </c>
      <c r="S1944" t="str" cm="1">
        <f t="array" ref="S1944">_xlfn.IFS(FraudData[[#This Row],[Fraud Risk Score]]&gt;=8,"High Risk",FraudData[[#This Row],[Fraud Risk Score]]&gt;=6,"Medium Risk",TRUE,"Low Risk")</f>
        <v>Low Risk</v>
      </c>
    </row>
    <row r="1945" spans="1:19">
      <c r="A1945">
        <v>1944</v>
      </c>
      <c r="B1945">
        <v>221.38</v>
      </c>
      <c r="C1945">
        <v>7</v>
      </c>
      <c r="D1945" t="s">
        <v>47</v>
      </c>
      <c r="E1945">
        <v>0</v>
      </c>
      <c r="F1945">
        <v>0</v>
      </c>
      <c r="G1945">
        <v>78</v>
      </c>
      <c r="H1945">
        <v>2</v>
      </c>
      <c r="I1945">
        <v>40</v>
      </c>
      <c r="J1945">
        <v>0</v>
      </c>
      <c r="K1945">
        <f>_xlfn.XLOOKUP(FraudData[[#This Row],[amount]],AmountRules[Amount Min],AmountRules[Risk Points],,-1)</f>
        <v>0</v>
      </c>
      <c r="L1945">
        <f>_xlfn.XLOOKUP(FraudData[[#This Row],[transaction_hour]],TimeRules[Hour Min],TimeRules[Risk Points],,-1)</f>
        <v>0</v>
      </c>
      <c r="M1945">
        <f>_xlfn.XLOOKUP(FraudData[[#This Row],[foreign_transaction]],ForeignRules[Foreign Transaction],ForeignRules[Risk Points],0)</f>
        <v>0</v>
      </c>
      <c r="N1945">
        <f>_xlfn.XLOOKUP(FraudData[[#This Row],[location_mismatch]],Table10[Location Mismatch],Table10[Risk Points],0)</f>
        <v>0</v>
      </c>
      <c r="O1945">
        <f>_xlfn.XLOOKUP(FraudData[[#This Row],[device_trust_score]],DeviceRules[Device Min],DeviceRules[Risk Points],,-1)</f>
        <v>0</v>
      </c>
      <c r="P1945">
        <f>_xlfn.XLOOKUP(FraudData[[#This Row],[velocity_last_24h]],VelocityRules[Velocity Min],VelocityRules[Risk Points],,-1)</f>
        <v>0</v>
      </c>
      <c r="Q1945">
        <f>_xlfn.XLOOKUP(FraudData[[#This Row],[merchant_category]],MerchantRules[Merchant Category],MerchantRules[Risk Points],0)</f>
        <v>0</v>
      </c>
      <c r="R1945">
        <f>SUM(FraudData[[#This Row],[Amount Risk]:[Merchant Risk]])</f>
        <v>0</v>
      </c>
      <c r="S1945" t="str" cm="1">
        <f t="array" ref="S1945">_xlfn.IFS(FraudData[[#This Row],[Fraud Risk Score]]&gt;=8,"High Risk",FraudData[[#This Row],[Fraud Risk Score]]&gt;=6,"Medium Risk",TRUE,"Low Risk")</f>
        <v>Low Risk</v>
      </c>
    </row>
    <row r="1946" spans="1:19">
      <c r="A1946">
        <v>1945</v>
      </c>
      <c r="B1946">
        <v>279.73</v>
      </c>
      <c r="C1946">
        <v>6</v>
      </c>
      <c r="D1946" t="s">
        <v>48</v>
      </c>
      <c r="E1946">
        <v>0</v>
      </c>
      <c r="F1946">
        <v>0</v>
      </c>
      <c r="G1946">
        <v>56</v>
      </c>
      <c r="H1946">
        <v>1</v>
      </c>
      <c r="I1946">
        <v>69</v>
      </c>
      <c r="J1946">
        <v>0</v>
      </c>
      <c r="K1946">
        <f>_xlfn.XLOOKUP(FraudData[[#This Row],[amount]],AmountRules[Amount Min],AmountRules[Risk Points],,-1)</f>
        <v>0</v>
      </c>
      <c r="L1946">
        <f>_xlfn.XLOOKUP(FraudData[[#This Row],[transaction_hour]],TimeRules[Hour Min],TimeRules[Risk Points],,-1)</f>
        <v>0</v>
      </c>
      <c r="M1946">
        <f>_xlfn.XLOOKUP(FraudData[[#This Row],[foreign_transaction]],ForeignRules[Foreign Transaction],ForeignRules[Risk Points],0)</f>
        <v>0</v>
      </c>
      <c r="N1946">
        <f>_xlfn.XLOOKUP(FraudData[[#This Row],[location_mismatch]],Table10[Location Mismatch],Table10[Risk Points],0)</f>
        <v>0</v>
      </c>
      <c r="O1946">
        <f>_xlfn.XLOOKUP(FraudData[[#This Row],[device_trust_score]],DeviceRules[Device Min],DeviceRules[Risk Points],,-1)</f>
        <v>1</v>
      </c>
      <c r="P1946">
        <f>_xlfn.XLOOKUP(FraudData[[#This Row],[velocity_last_24h]],VelocityRules[Velocity Min],VelocityRules[Risk Points],,-1)</f>
        <v>0</v>
      </c>
      <c r="Q1946">
        <f>_xlfn.XLOOKUP(FraudData[[#This Row],[merchant_category]],MerchantRules[Merchant Category],MerchantRules[Risk Points],0)</f>
        <v>0</v>
      </c>
      <c r="R1946">
        <f>SUM(FraudData[[#This Row],[Amount Risk]:[Merchant Risk]])</f>
        <v>1</v>
      </c>
      <c r="S1946" t="str" cm="1">
        <f t="array" ref="S1946">_xlfn.IFS(FraudData[[#This Row],[Fraud Risk Score]]&gt;=8,"High Risk",FraudData[[#This Row],[Fraud Risk Score]]&gt;=6,"Medium Risk",TRUE,"Low Risk")</f>
        <v>Low Risk</v>
      </c>
    </row>
    <row r="1947" spans="1:19">
      <c r="A1947">
        <v>1946</v>
      </c>
      <c r="B1947">
        <v>131.09</v>
      </c>
      <c r="C1947">
        <v>19</v>
      </c>
      <c r="D1947" t="s">
        <v>46</v>
      </c>
      <c r="E1947">
        <v>0</v>
      </c>
      <c r="F1947">
        <v>0</v>
      </c>
      <c r="G1947">
        <v>46</v>
      </c>
      <c r="H1947">
        <v>3</v>
      </c>
      <c r="I1947">
        <v>35</v>
      </c>
      <c r="J1947">
        <v>0</v>
      </c>
      <c r="K1947">
        <f>_xlfn.XLOOKUP(FraudData[[#This Row],[amount]],AmountRules[Amount Min],AmountRules[Risk Points],,-1)</f>
        <v>0</v>
      </c>
      <c r="L1947">
        <f>_xlfn.XLOOKUP(FraudData[[#This Row],[transaction_hour]],TimeRules[Hour Min],TimeRules[Risk Points],,-1)</f>
        <v>0</v>
      </c>
      <c r="M1947">
        <f>_xlfn.XLOOKUP(FraudData[[#This Row],[foreign_transaction]],ForeignRules[Foreign Transaction],ForeignRules[Risk Points],0)</f>
        <v>0</v>
      </c>
      <c r="N1947">
        <f>_xlfn.XLOOKUP(FraudData[[#This Row],[location_mismatch]],Table10[Location Mismatch],Table10[Risk Points],0)</f>
        <v>0</v>
      </c>
      <c r="O1947">
        <f>_xlfn.XLOOKUP(FraudData[[#This Row],[device_trust_score]],DeviceRules[Device Min],DeviceRules[Risk Points],,-1)</f>
        <v>2</v>
      </c>
      <c r="P1947">
        <f>_xlfn.XLOOKUP(FraudData[[#This Row],[velocity_last_24h]],VelocityRules[Velocity Min],VelocityRules[Risk Points],,-1)</f>
        <v>0</v>
      </c>
      <c r="Q1947">
        <f>_xlfn.XLOOKUP(FraudData[[#This Row],[merchant_category]],MerchantRules[Merchant Category],MerchantRules[Risk Points],0)</f>
        <v>0</v>
      </c>
      <c r="R1947">
        <f>SUM(FraudData[[#This Row],[Amount Risk]:[Merchant Risk]])</f>
        <v>2</v>
      </c>
      <c r="S1947" t="str" cm="1">
        <f t="array" ref="S1947">_xlfn.IFS(FraudData[[#This Row],[Fraud Risk Score]]&gt;=8,"High Risk",FraudData[[#This Row],[Fraud Risk Score]]&gt;=6,"Medium Risk",TRUE,"Low Risk")</f>
        <v>Low Risk</v>
      </c>
    </row>
    <row r="1948" spans="1:19">
      <c r="A1948">
        <v>1947</v>
      </c>
      <c r="B1948">
        <v>104.43</v>
      </c>
      <c r="C1948">
        <v>17</v>
      </c>
      <c r="D1948" t="s">
        <v>48</v>
      </c>
      <c r="E1948">
        <v>0</v>
      </c>
      <c r="F1948">
        <v>0</v>
      </c>
      <c r="G1948">
        <v>32</v>
      </c>
      <c r="H1948">
        <v>0</v>
      </c>
      <c r="I1948">
        <v>61</v>
      </c>
      <c r="J1948">
        <v>0</v>
      </c>
      <c r="K1948">
        <f>_xlfn.XLOOKUP(FraudData[[#This Row],[amount]],AmountRules[Amount Min],AmountRules[Risk Points],,-1)</f>
        <v>0</v>
      </c>
      <c r="L1948">
        <f>_xlfn.XLOOKUP(FraudData[[#This Row],[transaction_hour]],TimeRules[Hour Min],TimeRules[Risk Points],,-1)</f>
        <v>0</v>
      </c>
      <c r="M1948">
        <f>_xlfn.XLOOKUP(FraudData[[#This Row],[foreign_transaction]],ForeignRules[Foreign Transaction],ForeignRules[Risk Points],0)</f>
        <v>0</v>
      </c>
      <c r="N1948">
        <f>_xlfn.XLOOKUP(FraudData[[#This Row],[location_mismatch]],Table10[Location Mismatch],Table10[Risk Points],0)</f>
        <v>0</v>
      </c>
      <c r="O1948">
        <f>_xlfn.XLOOKUP(FraudData[[#This Row],[device_trust_score]],DeviceRules[Device Min],DeviceRules[Risk Points],,-1)</f>
        <v>2</v>
      </c>
      <c r="P1948">
        <f>_xlfn.XLOOKUP(FraudData[[#This Row],[velocity_last_24h]],VelocityRules[Velocity Min],VelocityRules[Risk Points],,-1)</f>
        <v>0</v>
      </c>
      <c r="Q1948">
        <f>_xlfn.XLOOKUP(FraudData[[#This Row],[merchant_category]],MerchantRules[Merchant Category],MerchantRules[Risk Points],0)</f>
        <v>0</v>
      </c>
      <c r="R1948">
        <f>SUM(FraudData[[#This Row],[Amount Risk]:[Merchant Risk]])</f>
        <v>2</v>
      </c>
      <c r="S1948" t="str" cm="1">
        <f t="array" ref="S1948">_xlfn.IFS(FraudData[[#This Row],[Fraud Risk Score]]&gt;=8,"High Risk",FraudData[[#This Row],[Fraud Risk Score]]&gt;=6,"Medium Risk",TRUE,"Low Risk")</f>
        <v>Low Risk</v>
      </c>
    </row>
    <row r="1949" spans="1:19">
      <c r="A1949">
        <v>1948</v>
      </c>
      <c r="B1949">
        <v>28.71</v>
      </c>
      <c r="C1949">
        <v>17</v>
      </c>
      <c r="D1949" t="s">
        <v>48</v>
      </c>
      <c r="E1949">
        <v>1</v>
      </c>
      <c r="F1949">
        <v>0</v>
      </c>
      <c r="G1949">
        <v>90</v>
      </c>
      <c r="H1949">
        <v>0</v>
      </c>
      <c r="I1949">
        <v>25</v>
      </c>
      <c r="J1949">
        <v>0</v>
      </c>
      <c r="K1949">
        <f>_xlfn.XLOOKUP(FraudData[[#This Row],[amount]],AmountRules[Amount Min],AmountRules[Risk Points],,-1)</f>
        <v>0</v>
      </c>
      <c r="L1949">
        <f>_xlfn.XLOOKUP(FraudData[[#This Row],[transaction_hour]],TimeRules[Hour Min],TimeRules[Risk Points],,-1)</f>
        <v>0</v>
      </c>
      <c r="M1949">
        <f>_xlfn.XLOOKUP(FraudData[[#This Row],[foreign_transaction]],ForeignRules[Foreign Transaction],ForeignRules[Risk Points],0)</f>
        <v>3</v>
      </c>
      <c r="N1949">
        <f>_xlfn.XLOOKUP(FraudData[[#This Row],[location_mismatch]],Table10[Location Mismatch],Table10[Risk Points],0)</f>
        <v>0</v>
      </c>
      <c r="O1949">
        <f>_xlfn.XLOOKUP(FraudData[[#This Row],[device_trust_score]],DeviceRules[Device Min],DeviceRules[Risk Points],,-1)</f>
        <v>0</v>
      </c>
      <c r="P1949">
        <f>_xlfn.XLOOKUP(FraudData[[#This Row],[velocity_last_24h]],VelocityRules[Velocity Min],VelocityRules[Risk Points],,-1)</f>
        <v>0</v>
      </c>
      <c r="Q1949">
        <f>_xlfn.XLOOKUP(FraudData[[#This Row],[merchant_category]],MerchantRules[Merchant Category],MerchantRules[Risk Points],0)</f>
        <v>0</v>
      </c>
      <c r="R1949">
        <f>SUM(FraudData[[#This Row],[Amount Risk]:[Merchant Risk]])</f>
        <v>3</v>
      </c>
      <c r="S1949" t="str" cm="1">
        <f t="array" ref="S1949">_xlfn.IFS(FraudData[[#This Row],[Fraud Risk Score]]&gt;=8,"High Risk",FraudData[[#This Row],[Fraud Risk Score]]&gt;=6,"Medium Risk",TRUE,"Low Risk")</f>
        <v>Low Risk</v>
      </c>
    </row>
    <row r="1950" spans="1:19">
      <c r="A1950">
        <v>1949</v>
      </c>
      <c r="B1950">
        <v>71.599999999999994</v>
      </c>
      <c r="C1950">
        <v>14</v>
      </c>
      <c r="D1950" t="s">
        <v>48</v>
      </c>
      <c r="E1950">
        <v>0</v>
      </c>
      <c r="F1950">
        <v>0</v>
      </c>
      <c r="G1950">
        <v>38</v>
      </c>
      <c r="H1950">
        <v>1</v>
      </c>
      <c r="I1950">
        <v>69</v>
      </c>
      <c r="J1950">
        <v>0</v>
      </c>
      <c r="K1950">
        <f>_xlfn.XLOOKUP(FraudData[[#This Row],[amount]],AmountRules[Amount Min],AmountRules[Risk Points],,-1)</f>
        <v>0</v>
      </c>
      <c r="L1950">
        <f>_xlfn.XLOOKUP(FraudData[[#This Row],[transaction_hour]],TimeRules[Hour Min],TimeRules[Risk Points],,-1)</f>
        <v>0</v>
      </c>
      <c r="M1950">
        <f>_xlfn.XLOOKUP(FraudData[[#This Row],[foreign_transaction]],ForeignRules[Foreign Transaction],ForeignRules[Risk Points],0)</f>
        <v>0</v>
      </c>
      <c r="N1950">
        <f>_xlfn.XLOOKUP(FraudData[[#This Row],[location_mismatch]],Table10[Location Mismatch],Table10[Risk Points],0)</f>
        <v>0</v>
      </c>
      <c r="O1950">
        <f>_xlfn.XLOOKUP(FraudData[[#This Row],[device_trust_score]],DeviceRules[Device Min],DeviceRules[Risk Points],,-1)</f>
        <v>2</v>
      </c>
      <c r="P1950">
        <f>_xlfn.XLOOKUP(FraudData[[#This Row],[velocity_last_24h]],VelocityRules[Velocity Min],VelocityRules[Risk Points],,-1)</f>
        <v>0</v>
      </c>
      <c r="Q1950">
        <f>_xlfn.XLOOKUP(FraudData[[#This Row],[merchant_category]],MerchantRules[Merchant Category],MerchantRules[Risk Points],0)</f>
        <v>0</v>
      </c>
      <c r="R1950">
        <f>SUM(FraudData[[#This Row],[Amount Risk]:[Merchant Risk]])</f>
        <v>2</v>
      </c>
      <c r="S1950" t="str" cm="1">
        <f t="array" ref="S1950">_xlfn.IFS(FraudData[[#This Row],[Fraud Risk Score]]&gt;=8,"High Risk",FraudData[[#This Row],[Fraud Risk Score]]&gt;=6,"Medium Risk",TRUE,"Low Risk")</f>
        <v>Low Risk</v>
      </c>
    </row>
    <row r="1951" spans="1:19">
      <c r="A1951">
        <v>1950</v>
      </c>
      <c r="B1951">
        <v>102.46</v>
      </c>
      <c r="C1951">
        <v>19</v>
      </c>
      <c r="D1951" t="s">
        <v>48</v>
      </c>
      <c r="E1951">
        <v>0</v>
      </c>
      <c r="F1951">
        <v>0</v>
      </c>
      <c r="G1951">
        <v>29</v>
      </c>
      <c r="H1951">
        <v>2</v>
      </c>
      <c r="I1951">
        <v>41</v>
      </c>
      <c r="J1951">
        <v>0</v>
      </c>
      <c r="K1951">
        <f>_xlfn.XLOOKUP(FraudData[[#This Row],[amount]],AmountRules[Amount Min],AmountRules[Risk Points],,-1)</f>
        <v>0</v>
      </c>
      <c r="L1951">
        <f>_xlfn.XLOOKUP(FraudData[[#This Row],[transaction_hour]],TimeRules[Hour Min],TimeRules[Risk Points],,-1)</f>
        <v>0</v>
      </c>
      <c r="M1951">
        <f>_xlfn.XLOOKUP(FraudData[[#This Row],[foreign_transaction]],ForeignRules[Foreign Transaction],ForeignRules[Risk Points],0)</f>
        <v>0</v>
      </c>
      <c r="N1951">
        <f>_xlfn.XLOOKUP(FraudData[[#This Row],[location_mismatch]],Table10[Location Mismatch],Table10[Risk Points],0)</f>
        <v>0</v>
      </c>
      <c r="O1951">
        <f>_xlfn.XLOOKUP(FraudData[[#This Row],[device_trust_score]],DeviceRules[Device Min],DeviceRules[Risk Points],,-1)</f>
        <v>3</v>
      </c>
      <c r="P1951">
        <f>_xlfn.XLOOKUP(FraudData[[#This Row],[velocity_last_24h]],VelocityRules[Velocity Min],VelocityRules[Risk Points],,-1)</f>
        <v>0</v>
      </c>
      <c r="Q1951">
        <f>_xlfn.XLOOKUP(FraudData[[#This Row],[merchant_category]],MerchantRules[Merchant Category],MerchantRules[Risk Points],0)</f>
        <v>0</v>
      </c>
      <c r="R1951">
        <f>SUM(FraudData[[#This Row],[Amount Risk]:[Merchant Risk]])</f>
        <v>3</v>
      </c>
      <c r="S1951" t="str" cm="1">
        <f t="array" ref="S1951">_xlfn.IFS(FraudData[[#This Row],[Fraud Risk Score]]&gt;=8,"High Risk",FraudData[[#This Row],[Fraud Risk Score]]&gt;=6,"Medium Risk",TRUE,"Low Risk")</f>
        <v>Low Risk</v>
      </c>
    </row>
    <row r="1952" spans="1:19">
      <c r="A1952">
        <v>1951</v>
      </c>
      <c r="B1952">
        <v>16.7</v>
      </c>
      <c r="C1952">
        <v>21</v>
      </c>
      <c r="D1952" t="s">
        <v>47</v>
      </c>
      <c r="E1952">
        <v>0</v>
      </c>
      <c r="F1952">
        <v>0</v>
      </c>
      <c r="G1952">
        <v>37</v>
      </c>
      <c r="H1952">
        <v>5</v>
      </c>
      <c r="I1952">
        <v>26</v>
      </c>
      <c r="J1952">
        <v>0</v>
      </c>
      <c r="K1952">
        <f>_xlfn.XLOOKUP(FraudData[[#This Row],[amount]],AmountRules[Amount Min],AmountRules[Risk Points],,-1)</f>
        <v>0</v>
      </c>
      <c r="L1952">
        <f>_xlfn.XLOOKUP(FraudData[[#This Row],[transaction_hour]],TimeRules[Hour Min],TimeRules[Risk Points],,-1)</f>
        <v>0</v>
      </c>
      <c r="M1952">
        <f>_xlfn.XLOOKUP(FraudData[[#This Row],[foreign_transaction]],ForeignRules[Foreign Transaction],ForeignRules[Risk Points],0)</f>
        <v>0</v>
      </c>
      <c r="N1952">
        <f>_xlfn.XLOOKUP(FraudData[[#This Row],[location_mismatch]],Table10[Location Mismatch],Table10[Risk Points],0)</f>
        <v>0</v>
      </c>
      <c r="O1952">
        <f>_xlfn.XLOOKUP(FraudData[[#This Row],[device_trust_score]],DeviceRules[Device Min],DeviceRules[Risk Points],,-1)</f>
        <v>2</v>
      </c>
      <c r="P1952">
        <f>_xlfn.XLOOKUP(FraudData[[#This Row],[velocity_last_24h]],VelocityRules[Velocity Min],VelocityRules[Risk Points],,-1)</f>
        <v>3</v>
      </c>
      <c r="Q1952">
        <f>_xlfn.XLOOKUP(FraudData[[#This Row],[merchant_category]],MerchantRules[Merchant Category],MerchantRules[Risk Points],0)</f>
        <v>0</v>
      </c>
      <c r="R1952">
        <f>SUM(FraudData[[#This Row],[Amount Risk]:[Merchant Risk]])</f>
        <v>5</v>
      </c>
      <c r="S1952" t="str" cm="1">
        <f t="array" ref="S1952">_xlfn.IFS(FraudData[[#This Row],[Fraud Risk Score]]&gt;=8,"High Risk",FraudData[[#This Row],[Fraud Risk Score]]&gt;=6,"Medium Risk",TRUE,"Low Risk")</f>
        <v>Low Risk</v>
      </c>
    </row>
    <row r="1953" spans="1:19">
      <c r="A1953">
        <v>1952</v>
      </c>
      <c r="B1953">
        <v>44.86</v>
      </c>
      <c r="C1953">
        <v>18</v>
      </c>
      <c r="D1953" t="s">
        <v>46</v>
      </c>
      <c r="E1953">
        <v>0</v>
      </c>
      <c r="F1953">
        <v>0</v>
      </c>
      <c r="G1953">
        <v>48</v>
      </c>
      <c r="H1953">
        <v>3</v>
      </c>
      <c r="I1953">
        <v>46</v>
      </c>
      <c r="J1953">
        <v>0</v>
      </c>
      <c r="K1953">
        <f>_xlfn.XLOOKUP(FraudData[[#This Row],[amount]],AmountRules[Amount Min],AmountRules[Risk Points],,-1)</f>
        <v>0</v>
      </c>
      <c r="L1953">
        <f>_xlfn.XLOOKUP(FraudData[[#This Row],[transaction_hour]],TimeRules[Hour Min],TimeRules[Risk Points],,-1)</f>
        <v>0</v>
      </c>
      <c r="M1953">
        <f>_xlfn.XLOOKUP(FraudData[[#This Row],[foreign_transaction]],ForeignRules[Foreign Transaction],ForeignRules[Risk Points],0)</f>
        <v>0</v>
      </c>
      <c r="N1953">
        <f>_xlfn.XLOOKUP(FraudData[[#This Row],[location_mismatch]],Table10[Location Mismatch],Table10[Risk Points],0)</f>
        <v>0</v>
      </c>
      <c r="O1953">
        <f>_xlfn.XLOOKUP(FraudData[[#This Row],[device_trust_score]],DeviceRules[Device Min],DeviceRules[Risk Points],,-1)</f>
        <v>2</v>
      </c>
      <c r="P1953">
        <f>_xlfn.XLOOKUP(FraudData[[#This Row],[velocity_last_24h]],VelocityRules[Velocity Min],VelocityRules[Risk Points],,-1)</f>
        <v>0</v>
      </c>
      <c r="Q1953">
        <f>_xlfn.XLOOKUP(FraudData[[#This Row],[merchant_category]],MerchantRules[Merchant Category],MerchantRules[Risk Points],0)</f>
        <v>0</v>
      </c>
      <c r="R1953">
        <f>SUM(FraudData[[#This Row],[Amount Risk]:[Merchant Risk]])</f>
        <v>2</v>
      </c>
      <c r="S1953" t="str" cm="1">
        <f t="array" ref="S1953">_xlfn.IFS(FraudData[[#This Row],[Fraud Risk Score]]&gt;=8,"High Risk",FraudData[[#This Row],[Fraud Risk Score]]&gt;=6,"Medium Risk",TRUE,"Low Risk")</f>
        <v>Low Risk</v>
      </c>
    </row>
    <row r="1954" spans="1:19">
      <c r="A1954">
        <v>1953</v>
      </c>
      <c r="B1954">
        <v>164.14</v>
      </c>
      <c r="C1954">
        <v>21</v>
      </c>
      <c r="D1954" t="s">
        <v>49</v>
      </c>
      <c r="E1954">
        <v>0</v>
      </c>
      <c r="F1954">
        <v>0</v>
      </c>
      <c r="G1954">
        <v>59</v>
      </c>
      <c r="H1954">
        <v>3</v>
      </c>
      <c r="I1954">
        <v>28</v>
      </c>
      <c r="J1954">
        <v>0</v>
      </c>
      <c r="K1954">
        <f>_xlfn.XLOOKUP(FraudData[[#This Row],[amount]],AmountRules[Amount Min],AmountRules[Risk Points],,-1)</f>
        <v>0</v>
      </c>
      <c r="L1954">
        <f>_xlfn.XLOOKUP(FraudData[[#This Row],[transaction_hour]],TimeRules[Hour Min],TimeRules[Risk Points],,-1)</f>
        <v>0</v>
      </c>
      <c r="M1954">
        <f>_xlfn.XLOOKUP(FraudData[[#This Row],[foreign_transaction]],ForeignRules[Foreign Transaction],ForeignRules[Risk Points],0)</f>
        <v>0</v>
      </c>
      <c r="N1954">
        <f>_xlfn.XLOOKUP(FraudData[[#This Row],[location_mismatch]],Table10[Location Mismatch],Table10[Risk Points],0)</f>
        <v>0</v>
      </c>
      <c r="O1954">
        <f>_xlfn.XLOOKUP(FraudData[[#This Row],[device_trust_score]],DeviceRules[Device Min],DeviceRules[Risk Points],,-1)</f>
        <v>1</v>
      </c>
      <c r="P1954">
        <f>_xlfn.XLOOKUP(FraudData[[#This Row],[velocity_last_24h]],VelocityRules[Velocity Min],VelocityRules[Risk Points],,-1)</f>
        <v>0</v>
      </c>
      <c r="Q1954">
        <f>_xlfn.XLOOKUP(FraudData[[#This Row],[merchant_category]],MerchantRules[Merchant Category],MerchantRules[Risk Points],0)</f>
        <v>1</v>
      </c>
      <c r="R1954">
        <f>SUM(FraudData[[#This Row],[Amount Risk]:[Merchant Risk]])</f>
        <v>2</v>
      </c>
      <c r="S1954" t="str" cm="1">
        <f t="array" ref="S1954">_xlfn.IFS(FraudData[[#This Row],[Fraud Risk Score]]&gt;=8,"High Risk",FraudData[[#This Row],[Fraud Risk Score]]&gt;=6,"Medium Risk",TRUE,"Low Risk")</f>
        <v>Low Risk</v>
      </c>
    </row>
    <row r="1955" spans="1:19">
      <c r="A1955">
        <v>1954</v>
      </c>
      <c r="B1955">
        <v>239.5</v>
      </c>
      <c r="C1955">
        <v>20</v>
      </c>
      <c r="D1955" t="s">
        <v>46</v>
      </c>
      <c r="E1955">
        <v>0</v>
      </c>
      <c r="F1955">
        <v>0</v>
      </c>
      <c r="G1955">
        <v>92</v>
      </c>
      <c r="H1955">
        <v>0</v>
      </c>
      <c r="I1955">
        <v>62</v>
      </c>
      <c r="J1955">
        <v>0</v>
      </c>
      <c r="K1955">
        <f>_xlfn.XLOOKUP(FraudData[[#This Row],[amount]],AmountRules[Amount Min],AmountRules[Risk Points],,-1)</f>
        <v>0</v>
      </c>
      <c r="L1955">
        <f>_xlfn.XLOOKUP(FraudData[[#This Row],[transaction_hour]],TimeRules[Hour Min],TimeRules[Risk Points],,-1)</f>
        <v>0</v>
      </c>
      <c r="M1955">
        <f>_xlfn.XLOOKUP(FraudData[[#This Row],[foreign_transaction]],ForeignRules[Foreign Transaction],ForeignRules[Risk Points],0)</f>
        <v>0</v>
      </c>
      <c r="N1955">
        <f>_xlfn.XLOOKUP(FraudData[[#This Row],[location_mismatch]],Table10[Location Mismatch],Table10[Risk Points],0)</f>
        <v>0</v>
      </c>
      <c r="O1955">
        <f>_xlfn.XLOOKUP(FraudData[[#This Row],[device_trust_score]],DeviceRules[Device Min],DeviceRules[Risk Points],,-1)</f>
        <v>0</v>
      </c>
      <c r="P1955">
        <f>_xlfn.XLOOKUP(FraudData[[#This Row],[velocity_last_24h]],VelocityRules[Velocity Min],VelocityRules[Risk Points],,-1)</f>
        <v>0</v>
      </c>
      <c r="Q1955">
        <f>_xlfn.XLOOKUP(FraudData[[#This Row],[merchant_category]],MerchantRules[Merchant Category],MerchantRules[Risk Points],0)</f>
        <v>0</v>
      </c>
      <c r="R1955">
        <f>SUM(FraudData[[#This Row],[Amount Risk]:[Merchant Risk]])</f>
        <v>0</v>
      </c>
      <c r="S1955" t="str" cm="1">
        <f t="array" ref="S1955">_xlfn.IFS(FraudData[[#This Row],[Fraud Risk Score]]&gt;=8,"High Risk",FraudData[[#This Row],[Fraud Risk Score]]&gt;=6,"Medium Risk",TRUE,"Low Risk")</f>
        <v>Low Risk</v>
      </c>
    </row>
    <row r="1956" spans="1:19">
      <c r="A1956">
        <v>1955</v>
      </c>
      <c r="B1956">
        <v>1152.99</v>
      </c>
      <c r="C1956">
        <v>20</v>
      </c>
      <c r="D1956" t="s">
        <v>48</v>
      </c>
      <c r="E1956">
        <v>0</v>
      </c>
      <c r="F1956">
        <v>1</v>
      </c>
      <c r="G1956">
        <v>50</v>
      </c>
      <c r="H1956">
        <v>4</v>
      </c>
      <c r="I1956">
        <v>53</v>
      </c>
      <c r="J1956">
        <v>0</v>
      </c>
      <c r="K1956">
        <f>_xlfn.XLOOKUP(FraudData[[#This Row],[amount]],AmountRules[Amount Min],AmountRules[Risk Points],,-1)</f>
        <v>3</v>
      </c>
      <c r="L1956">
        <f>_xlfn.XLOOKUP(FraudData[[#This Row],[transaction_hour]],TimeRules[Hour Min],TimeRules[Risk Points],,-1)</f>
        <v>0</v>
      </c>
      <c r="M1956">
        <f>_xlfn.XLOOKUP(FraudData[[#This Row],[foreign_transaction]],ForeignRules[Foreign Transaction],ForeignRules[Risk Points],0)</f>
        <v>0</v>
      </c>
      <c r="N1956">
        <f>_xlfn.XLOOKUP(FraudData[[#This Row],[location_mismatch]],Table10[Location Mismatch],Table10[Risk Points],0)</f>
        <v>3</v>
      </c>
      <c r="O1956">
        <f>_xlfn.XLOOKUP(FraudData[[#This Row],[device_trust_score]],DeviceRules[Device Min],DeviceRules[Risk Points],,-1)</f>
        <v>1</v>
      </c>
      <c r="P1956">
        <f>_xlfn.XLOOKUP(FraudData[[#This Row],[velocity_last_24h]],VelocityRules[Velocity Min],VelocityRules[Risk Points],,-1)</f>
        <v>0</v>
      </c>
      <c r="Q1956">
        <f>_xlfn.XLOOKUP(FraudData[[#This Row],[merchant_category]],MerchantRules[Merchant Category],MerchantRules[Risk Points],0)</f>
        <v>0</v>
      </c>
      <c r="R1956">
        <f>SUM(FraudData[[#This Row],[Amount Risk]:[Merchant Risk]])</f>
        <v>7</v>
      </c>
      <c r="S1956" t="str" cm="1">
        <f t="array" ref="S1956">_xlfn.IFS(FraudData[[#This Row],[Fraud Risk Score]]&gt;=8,"High Risk",FraudData[[#This Row],[Fraud Risk Score]]&gt;=6,"Medium Risk",TRUE,"Low Risk")</f>
        <v>Medium Risk</v>
      </c>
    </row>
    <row r="1957" spans="1:19">
      <c r="A1957">
        <v>1956</v>
      </c>
      <c r="B1957">
        <v>486.86</v>
      </c>
      <c r="C1957">
        <v>1</v>
      </c>
      <c r="D1957" t="s">
        <v>46</v>
      </c>
      <c r="E1957">
        <v>0</v>
      </c>
      <c r="F1957">
        <v>0</v>
      </c>
      <c r="G1957">
        <v>98</v>
      </c>
      <c r="H1957">
        <v>1</v>
      </c>
      <c r="I1957">
        <v>25</v>
      </c>
      <c r="J1957">
        <v>0</v>
      </c>
      <c r="K1957">
        <f>_xlfn.XLOOKUP(FraudData[[#This Row],[amount]],AmountRules[Amount Min],AmountRules[Risk Points],,-1)</f>
        <v>0</v>
      </c>
      <c r="L1957">
        <f>_xlfn.XLOOKUP(FraudData[[#This Row],[transaction_hour]],TimeRules[Hour Min],TimeRules[Risk Points],,-1)</f>
        <v>3</v>
      </c>
      <c r="M1957">
        <f>_xlfn.XLOOKUP(FraudData[[#This Row],[foreign_transaction]],ForeignRules[Foreign Transaction],ForeignRules[Risk Points],0)</f>
        <v>0</v>
      </c>
      <c r="N1957">
        <f>_xlfn.XLOOKUP(FraudData[[#This Row],[location_mismatch]],Table10[Location Mismatch],Table10[Risk Points],0)</f>
        <v>0</v>
      </c>
      <c r="O1957">
        <f>_xlfn.XLOOKUP(FraudData[[#This Row],[device_trust_score]],DeviceRules[Device Min],DeviceRules[Risk Points],,-1)</f>
        <v>0</v>
      </c>
      <c r="P1957">
        <f>_xlfn.XLOOKUP(FraudData[[#This Row],[velocity_last_24h]],VelocityRules[Velocity Min],VelocityRules[Risk Points],,-1)</f>
        <v>0</v>
      </c>
      <c r="Q1957">
        <f>_xlfn.XLOOKUP(FraudData[[#This Row],[merchant_category]],MerchantRules[Merchant Category],MerchantRules[Risk Points],0)</f>
        <v>0</v>
      </c>
      <c r="R1957">
        <f>SUM(FraudData[[#This Row],[Amount Risk]:[Merchant Risk]])</f>
        <v>3</v>
      </c>
      <c r="S1957" t="str" cm="1">
        <f t="array" ref="S1957">_xlfn.IFS(FraudData[[#This Row],[Fraud Risk Score]]&gt;=8,"High Risk",FraudData[[#This Row],[Fraud Risk Score]]&gt;=6,"Medium Risk",TRUE,"Low Risk")</f>
        <v>Low Risk</v>
      </c>
    </row>
    <row r="1958" spans="1:19">
      <c r="A1958">
        <v>1957</v>
      </c>
      <c r="B1958">
        <v>185.18</v>
      </c>
      <c r="C1958">
        <v>7</v>
      </c>
      <c r="D1958" t="s">
        <v>48</v>
      </c>
      <c r="E1958">
        <v>0</v>
      </c>
      <c r="F1958">
        <v>0</v>
      </c>
      <c r="G1958">
        <v>62</v>
      </c>
      <c r="H1958">
        <v>4</v>
      </c>
      <c r="I1958">
        <v>21</v>
      </c>
      <c r="J1958">
        <v>0</v>
      </c>
      <c r="K1958">
        <f>_xlfn.XLOOKUP(FraudData[[#This Row],[amount]],AmountRules[Amount Min],AmountRules[Risk Points],,-1)</f>
        <v>0</v>
      </c>
      <c r="L1958">
        <f>_xlfn.XLOOKUP(FraudData[[#This Row],[transaction_hour]],TimeRules[Hour Min],TimeRules[Risk Points],,-1)</f>
        <v>0</v>
      </c>
      <c r="M1958">
        <f>_xlfn.XLOOKUP(FraudData[[#This Row],[foreign_transaction]],ForeignRules[Foreign Transaction],ForeignRules[Risk Points],0)</f>
        <v>0</v>
      </c>
      <c r="N1958">
        <f>_xlfn.XLOOKUP(FraudData[[#This Row],[location_mismatch]],Table10[Location Mismatch],Table10[Risk Points],0)</f>
        <v>0</v>
      </c>
      <c r="O1958">
        <f>_xlfn.XLOOKUP(FraudData[[#This Row],[device_trust_score]],DeviceRules[Device Min],DeviceRules[Risk Points],,-1)</f>
        <v>1</v>
      </c>
      <c r="P1958">
        <f>_xlfn.XLOOKUP(FraudData[[#This Row],[velocity_last_24h]],VelocityRules[Velocity Min],VelocityRules[Risk Points],,-1)</f>
        <v>0</v>
      </c>
      <c r="Q1958">
        <f>_xlfn.XLOOKUP(FraudData[[#This Row],[merchant_category]],MerchantRules[Merchant Category],MerchantRules[Risk Points],0)</f>
        <v>0</v>
      </c>
      <c r="R1958">
        <f>SUM(FraudData[[#This Row],[Amount Risk]:[Merchant Risk]])</f>
        <v>1</v>
      </c>
      <c r="S1958" t="str" cm="1">
        <f t="array" ref="S1958">_xlfn.IFS(FraudData[[#This Row],[Fraud Risk Score]]&gt;=8,"High Risk",FraudData[[#This Row],[Fraud Risk Score]]&gt;=6,"Medium Risk",TRUE,"Low Risk")</f>
        <v>Low Risk</v>
      </c>
    </row>
    <row r="1959" spans="1:19">
      <c r="A1959">
        <v>1958</v>
      </c>
      <c r="B1959">
        <v>98.44</v>
      </c>
      <c r="C1959">
        <v>20</v>
      </c>
      <c r="D1959" t="s">
        <v>46</v>
      </c>
      <c r="E1959">
        <v>0</v>
      </c>
      <c r="F1959">
        <v>0</v>
      </c>
      <c r="G1959">
        <v>58</v>
      </c>
      <c r="H1959">
        <v>6</v>
      </c>
      <c r="I1959">
        <v>63</v>
      </c>
      <c r="J1959">
        <v>0</v>
      </c>
      <c r="K1959">
        <f>_xlfn.XLOOKUP(FraudData[[#This Row],[amount]],AmountRules[Amount Min],AmountRules[Risk Points],,-1)</f>
        <v>0</v>
      </c>
      <c r="L1959">
        <f>_xlfn.XLOOKUP(FraudData[[#This Row],[transaction_hour]],TimeRules[Hour Min],TimeRules[Risk Points],,-1)</f>
        <v>0</v>
      </c>
      <c r="M1959">
        <f>_xlfn.XLOOKUP(FraudData[[#This Row],[foreign_transaction]],ForeignRules[Foreign Transaction],ForeignRules[Risk Points],0)</f>
        <v>0</v>
      </c>
      <c r="N1959">
        <f>_xlfn.XLOOKUP(FraudData[[#This Row],[location_mismatch]],Table10[Location Mismatch],Table10[Risk Points],0)</f>
        <v>0</v>
      </c>
      <c r="O1959">
        <f>_xlfn.XLOOKUP(FraudData[[#This Row],[device_trust_score]],DeviceRules[Device Min],DeviceRules[Risk Points],,-1)</f>
        <v>1</v>
      </c>
      <c r="P1959">
        <f>_xlfn.XLOOKUP(FraudData[[#This Row],[velocity_last_24h]],VelocityRules[Velocity Min],VelocityRules[Risk Points],,-1)</f>
        <v>3</v>
      </c>
      <c r="Q1959">
        <f>_xlfn.XLOOKUP(FraudData[[#This Row],[merchant_category]],MerchantRules[Merchant Category],MerchantRules[Risk Points],0)</f>
        <v>0</v>
      </c>
      <c r="R1959">
        <f>SUM(FraudData[[#This Row],[Amount Risk]:[Merchant Risk]])</f>
        <v>4</v>
      </c>
      <c r="S1959" t="str" cm="1">
        <f t="array" ref="S1959">_xlfn.IFS(FraudData[[#This Row],[Fraud Risk Score]]&gt;=8,"High Risk",FraudData[[#This Row],[Fraud Risk Score]]&gt;=6,"Medium Risk",TRUE,"Low Risk")</f>
        <v>Low Risk</v>
      </c>
    </row>
    <row r="1960" spans="1:19">
      <c r="A1960">
        <v>1959</v>
      </c>
      <c r="B1960">
        <v>182</v>
      </c>
      <c r="C1960">
        <v>10</v>
      </c>
      <c r="D1960" t="s">
        <v>50</v>
      </c>
      <c r="E1960">
        <v>0</v>
      </c>
      <c r="F1960">
        <v>0</v>
      </c>
      <c r="G1960">
        <v>58</v>
      </c>
      <c r="H1960">
        <v>6</v>
      </c>
      <c r="I1960">
        <v>41</v>
      </c>
      <c r="J1960">
        <v>0</v>
      </c>
      <c r="K1960">
        <f>_xlfn.XLOOKUP(FraudData[[#This Row],[amount]],AmountRules[Amount Min],AmountRules[Risk Points],,-1)</f>
        <v>0</v>
      </c>
      <c r="L1960">
        <f>_xlfn.XLOOKUP(FraudData[[#This Row],[transaction_hour]],TimeRules[Hour Min],TimeRules[Risk Points],,-1)</f>
        <v>0</v>
      </c>
      <c r="M1960">
        <f>_xlfn.XLOOKUP(FraudData[[#This Row],[foreign_transaction]],ForeignRules[Foreign Transaction],ForeignRules[Risk Points],0)</f>
        <v>0</v>
      </c>
      <c r="N1960">
        <f>_xlfn.XLOOKUP(FraudData[[#This Row],[location_mismatch]],Table10[Location Mismatch],Table10[Risk Points],0)</f>
        <v>0</v>
      </c>
      <c r="O1960">
        <f>_xlfn.XLOOKUP(FraudData[[#This Row],[device_trust_score]],DeviceRules[Device Min],DeviceRules[Risk Points],,-1)</f>
        <v>1</v>
      </c>
      <c r="P1960">
        <f>_xlfn.XLOOKUP(FraudData[[#This Row],[velocity_last_24h]],VelocityRules[Velocity Min],VelocityRules[Risk Points],,-1)</f>
        <v>3</v>
      </c>
      <c r="Q1960">
        <f>_xlfn.XLOOKUP(FraudData[[#This Row],[merchant_category]],MerchantRules[Merchant Category],MerchantRules[Risk Points],0)</f>
        <v>0</v>
      </c>
      <c r="R1960">
        <f>SUM(FraudData[[#This Row],[Amount Risk]:[Merchant Risk]])</f>
        <v>4</v>
      </c>
      <c r="S1960" t="str" cm="1">
        <f t="array" ref="S1960">_xlfn.IFS(FraudData[[#This Row],[Fraud Risk Score]]&gt;=8,"High Risk",FraudData[[#This Row],[Fraud Risk Score]]&gt;=6,"Medium Risk",TRUE,"Low Risk")</f>
        <v>Low Risk</v>
      </c>
    </row>
    <row r="1961" spans="1:19">
      <c r="A1961">
        <v>1960</v>
      </c>
      <c r="B1961">
        <v>277.23</v>
      </c>
      <c r="C1961">
        <v>17</v>
      </c>
      <c r="D1961" t="s">
        <v>46</v>
      </c>
      <c r="E1961">
        <v>0</v>
      </c>
      <c r="F1961">
        <v>1</v>
      </c>
      <c r="G1961">
        <v>43</v>
      </c>
      <c r="H1961">
        <v>2</v>
      </c>
      <c r="I1961">
        <v>66</v>
      </c>
      <c r="J1961">
        <v>0</v>
      </c>
      <c r="K1961">
        <f>_xlfn.XLOOKUP(FraudData[[#This Row],[amount]],AmountRules[Amount Min],AmountRules[Risk Points],,-1)</f>
        <v>0</v>
      </c>
      <c r="L1961">
        <f>_xlfn.XLOOKUP(FraudData[[#This Row],[transaction_hour]],TimeRules[Hour Min],TimeRules[Risk Points],,-1)</f>
        <v>0</v>
      </c>
      <c r="M1961">
        <f>_xlfn.XLOOKUP(FraudData[[#This Row],[foreign_transaction]],ForeignRules[Foreign Transaction],ForeignRules[Risk Points],0)</f>
        <v>0</v>
      </c>
      <c r="N1961">
        <f>_xlfn.XLOOKUP(FraudData[[#This Row],[location_mismatch]],Table10[Location Mismatch],Table10[Risk Points],0)</f>
        <v>3</v>
      </c>
      <c r="O1961">
        <f>_xlfn.XLOOKUP(FraudData[[#This Row],[device_trust_score]],DeviceRules[Device Min],DeviceRules[Risk Points],,-1)</f>
        <v>2</v>
      </c>
      <c r="P1961">
        <f>_xlfn.XLOOKUP(FraudData[[#This Row],[velocity_last_24h]],VelocityRules[Velocity Min],VelocityRules[Risk Points],,-1)</f>
        <v>0</v>
      </c>
      <c r="Q1961">
        <f>_xlfn.XLOOKUP(FraudData[[#This Row],[merchant_category]],MerchantRules[Merchant Category],MerchantRules[Risk Points],0)</f>
        <v>0</v>
      </c>
      <c r="R1961">
        <f>SUM(FraudData[[#This Row],[Amount Risk]:[Merchant Risk]])</f>
        <v>5</v>
      </c>
      <c r="S1961" t="str" cm="1">
        <f t="array" ref="S1961">_xlfn.IFS(FraudData[[#This Row],[Fraud Risk Score]]&gt;=8,"High Risk",FraudData[[#This Row],[Fraud Risk Score]]&gt;=6,"Medium Risk",TRUE,"Low Risk")</f>
        <v>Low Risk</v>
      </c>
    </row>
    <row r="1962" spans="1:19">
      <c r="A1962">
        <v>1961</v>
      </c>
      <c r="B1962">
        <v>22.67</v>
      </c>
      <c r="C1962">
        <v>22</v>
      </c>
      <c r="D1962" t="s">
        <v>49</v>
      </c>
      <c r="E1962">
        <v>0</v>
      </c>
      <c r="F1962">
        <v>0</v>
      </c>
      <c r="G1962">
        <v>27</v>
      </c>
      <c r="H1962">
        <v>0</v>
      </c>
      <c r="I1962">
        <v>19</v>
      </c>
      <c r="J1962">
        <v>0</v>
      </c>
      <c r="K1962">
        <f>_xlfn.XLOOKUP(FraudData[[#This Row],[amount]],AmountRules[Amount Min],AmountRules[Risk Points],,-1)</f>
        <v>0</v>
      </c>
      <c r="L1962">
        <f>_xlfn.XLOOKUP(FraudData[[#This Row],[transaction_hour]],TimeRules[Hour Min],TimeRules[Risk Points],,-1)</f>
        <v>0</v>
      </c>
      <c r="M1962">
        <f>_xlfn.XLOOKUP(FraudData[[#This Row],[foreign_transaction]],ForeignRules[Foreign Transaction],ForeignRules[Risk Points],0)</f>
        <v>0</v>
      </c>
      <c r="N1962">
        <f>_xlfn.XLOOKUP(FraudData[[#This Row],[location_mismatch]],Table10[Location Mismatch],Table10[Risk Points],0)</f>
        <v>0</v>
      </c>
      <c r="O1962">
        <f>_xlfn.XLOOKUP(FraudData[[#This Row],[device_trust_score]],DeviceRules[Device Min],DeviceRules[Risk Points],,-1)</f>
        <v>3</v>
      </c>
      <c r="P1962">
        <f>_xlfn.XLOOKUP(FraudData[[#This Row],[velocity_last_24h]],VelocityRules[Velocity Min],VelocityRules[Risk Points],,-1)</f>
        <v>0</v>
      </c>
      <c r="Q1962">
        <f>_xlfn.XLOOKUP(FraudData[[#This Row],[merchant_category]],MerchantRules[Merchant Category],MerchantRules[Risk Points],0)</f>
        <v>1</v>
      </c>
      <c r="R1962">
        <f>SUM(FraudData[[#This Row],[Amount Risk]:[Merchant Risk]])</f>
        <v>4</v>
      </c>
      <c r="S1962" t="str" cm="1">
        <f t="array" ref="S1962">_xlfn.IFS(FraudData[[#This Row],[Fraud Risk Score]]&gt;=8,"High Risk",FraudData[[#This Row],[Fraud Risk Score]]&gt;=6,"Medium Risk",TRUE,"Low Risk")</f>
        <v>Low Risk</v>
      </c>
    </row>
    <row r="1963" spans="1:19">
      <c r="A1963">
        <v>1962</v>
      </c>
      <c r="B1963">
        <v>94.94</v>
      </c>
      <c r="C1963">
        <v>12</v>
      </c>
      <c r="D1963" t="s">
        <v>49</v>
      </c>
      <c r="E1963">
        <v>0</v>
      </c>
      <c r="F1963">
        <v>0</v>
      </c>
      <c r="G1963">
        <v>60</v>
      </c>
      <c r="H1963">
        <v>0</v>
      </c>
      <c r="I1963">
        <v>29</v>
      </c>
      <c r="J1963">
        <v>0</v>
      </c>
      <c r="K1963">
        <f>_xlfn.XLOOKUP(FraudData[[#This Row],[amount]],AmountRules[Amount Min],AmountRules[Risk Points],,-1)</f>
        <v>0</v>
      </c>
      <c r="L1963">
        <f>_xlfn.XLOOKUP(FraudData[[#This Row],[transaction_hour]],TimeRules[Hour Min],TimeRules[Risk Points],,-1)</f>
        <v>0</v>
      </c>
      <c r="M1963">
        <f>_xlfn.XLOOKUP(FraudData[[#This Row],[foreign_transaction]],ForeignRules[Foreign Transaction],ForeignRules[Risk Points],0)</f>
        <v>0</v>
      </c>
      <c r="N1963">
        <f>_xlfn.XLOOKUP(FraudData[[#This Row],[location_mismatch]],Table10[Location Mismatch],Table10[Risk Points],0)</f>
        <v>0</v>
      </c>
      <c r="O1963">
        <f>_xlfn.XLOOKUP(FraudData[[#This Row],[device_trust_score]],DeviceRules[Device Min],DeviceRules[Risk Points],,-1)</f>
        <v>1</v>
      </c>
      <c r="P1963">
        <f>_xlfn.XLOOKUP(FraudData[[#This Row],[velocity_last_24h]],VelocityRules[Velocity Min],VelocityRules[Risk Points],,-1)</f>
        <v>0</v>
      </c>
      <c r="Q1963">
        <f>_xlfn.XLOOKUP(FraudData[[#This Row],[merchant_category]],MerchantRules[Merchant Category],MerchantRules[Risk Points],0)</f>
        <v>1</v>
      </c>
      <c r="R1963">
        <f>SUM(FraudData[[#This Row],[Amount Risk]:[Merchant Risk]])</f>
        <v>2</v>
      </c>
      <c r="S1963" t="str" cm="1">
        <f t="array" ref="S1963">_xlfn.IFS(FraudData[[#This Row],[Fraud Risk Score]]&gt;=8,"High Risk",FraudData[[#This Row],[Fraud Risk Score]]&gt;=6,"Medium Risk",TRUE,"Low Risk")</f>
        <v>Low Risk</v>
      </c>
    </row>
    <row r="1964" spans="1:19">
      <c r="A1964">
        <v>1963</v>
      </c>
      <c r="B1964">
        <v>329.64</v>
      </c>
      <c r="C1964">
        <v>8</v>
      </c>
      <c r="D1964" t="s">
        <v>46</v>
      </c>
      <c r="E1964">
        <v>0</v>
      </c>
      <c r="F1964">
        <v>0</v>
      </c>
      <c r="G1964">
        <v>28</v>
      </c>
      <c r="H1964">
        <v>1</v>
      </c>
      <c r="I1964">
        <v>29</v>
      </c>
      <c r="J1964">
        <v>0</v>
      </c>
      <c r="K1964">
        <f>_xlfn.XLOOKUP(FraudData[[#This Row],[amount]],AmountRules[Amount Min],AmountRules[Risk Points],,-1)</f>
        <v>0</v>
      </c>
      <c r="L1964">
        <f>_xlfn.XLOOKUP(FraudData[[#This Row],[transaction_hour]],TimeRules[Hour Min],TimeRules[Risk Points],,-1)</f>
        <v>0</v>
      </c>
      <c r="M1964">
        <f>_xlfn.XLOOKUP(FraudData[[#This Row],[foreign_transaction]],ForeignRules[Foreign Transaction],ForeignRules[Risk Points],0)</f>
        <v>0</v>
      </c>
      <c r="N1964">
        <f>_xlfn.XLOOKUP(FraudData[[#This Row],[location_mismatch]],Table10[Location Mismatch],Table10[Risk Points],0)</f>
        <v>0</v>
      </c>
      <c r="O1964">
        <f>_xlfn.XLOOKUP(FraudData[[#This Row],[device_trust_score]],DeviceRules[Device Min],DeviceRules[Risk Points],,-1)</f>
        <v>3</v>
      </c>
      <c r="P1964">
        <f>_xlfn.XLOOKUP(FraudData[[#This Row],[velocity_last_24h]],VelocityRules[Velocity Min],VelocityRules[Risk Points],,-1)</f>
        <v>0</v>
      </c>
      <c r="Q1964">
        <f>_xlfn.XLOOKUP(FraudData[[#This Row],[merchant_category]],MerchantRules[Merchant Category],MerchantRules[Risk Points],0)</f>
        <v>0</v>
      </c>
      <c r="R1964">
        <f>SUM(FraudData[[#This Row],[Amount Risk]:[Merchant Risk]])</f>
        <v>3</v>
      </c>
      <c r="S1964" t="str" cm="1">
        <f t="array" ref="S1964">_xlfn.IFS(FraudData[[#This Row],[Fraud Risk Score]]&gt;=8,"High Risk",FraudData[[#This Row],[Fraud Risk Score]]&gt;=6,"Medium Risk",TRUE,"Low Risk")</f>
        <v>Low Risk</v>
      </c>
    </row>
    <row r="1965" spans="1:19">
      <c r="A1965">
        <v>1964</v>
      </c>
      <c r="B1965">
        <v>87.16</v>
      </c>
      <c r="C1965">
        <v>8</v>
      </c>
      <c r="D1965" t="s">
        <v>46</v>
      </c>
      <c r="E1965">
        <v>0</v>
      </c>
      <c r="F1965">
        <v>0</v>
      </c>
      <c r="G1965">
        <v>50</v>
      </c>
      <c r="H1965">
        <v>2</v>
      </c>
      <c r="I1965">
        <v>43</v>
      </c>
      <c r="J1965">
        <v>0</v>
      </c>
      <c r="K1965">
        <f>_xlfn.XLOOKUP(FraudData[[#This Row],[amount]],AmountRules[Amount Min],AmountRules[Risk Points],,-1)</f>
        <v>0</v>
      </c>
      <c r="L1965">
        <f>_xlfn.XLOOKUP(FraudData[[#This Row],[transaction_hour]],TimeRules[Hour Min],TimeRules[Risk Points],,-1)</f>
        <v>0</v>
      </c>
      <c r="M1965">
        <f>_xlfn.XLOOKUP(FraudData[[#This Row],[foreign_transaction]],ForeignRules[Foreign Transaction],ForeignRules[Risk Points],0)</f>
        <v>0</v>
      </c>
      <c r="N1965">
        <f>_xlfn.XLOOKUP(FraudData[[#This Row],[location_mismatch]],Table10[Location Mismatch],Table10[Risk Points],0)</f>
        <v>0</v>
      </c>
      <c r="O1965">
        <f>_xlfn.XLOOKUP(FraudData[[#This Row],[device_trust_score]],DeviceRules[Device Min],DeviceRules[Risk Points],,-1)</f>
        <v>1</v>
      </c>
      <c r="P1965">
        <f>_xlfn.XLOOKUP(FraudData[[#This Row],[velocity_last_24h]],VelocityRules[Velocity Min],VelocityRules[Risk Points],,-1)</f>
        <v>0</v>
      </c>
      <c r="Q1965">
        <f>_xlfn.XLOOKUP(FraudData[[#This Row],[merchant_category]],MerchantRules[Merchant Category],MerchantRules[Risk Points],0)</f>
        <v>0</v>
      </c>
      <c r="R1965">
        <f>SUM(FraudData[[#This Row],[Amount Risk]:[Merchant Risk]])</f>
        <v>1</v>
      </c>
      <c r="S1965" t="str" cm="1">
        <f t="array" ref="S1965">_xlfn.IFS(FraudData[[#This Row],[Fraud Risk Score]]&gt;=8,"High Risk",FraudData[[#This Row],[Fraud Risk Score]]&gt;=6,"Medium Risk",TRUE,"Low Risk")</f>
        <v>Low Risk</v>
      </c>
    </row>
    <row r="1966" spans="1:19">
      <c r="A1966">
        <v>1965</v>
      </c>
      <c r="B1966">
        <v>152.69999999999999</v>
      </c>
      <c r="C1966">
        <v>16</v>
      </c>
      <c r="D1966" t="s">
        <v>47</v>
      </c>
      <c r="E1966">
        <v>0</v>
      </c>
      <c r="F1966">
        <v>0</v>
      </c>
      <c r="G1966">
        <v>99</v>
      </c>
      <c r="H1966">
        <v>0</v>
      </c>
      <c r="I1966">
        <v>36</v>
      </c>
      <c r="J1966">
        <v>0</v>
      </c>
      <c r="K1966">
        <f>_xlfn.XLOOKUP(FraudData[[#This Row],[amount]],AmountRules[Amount Min],AmountRules[Risk Points],,-1)</f>
        <v>0</v>
      </c>
      <c r="L1966">
        <f>_xlfn.XLOOKUP(FraudData[[#This Row],[transaction_hour]],TimeRules[Hour Min],TimeRules[Risk Points],,-1)</f>
        <v>0</v>
      </c>
      <c r="M1966">
        <f>_xlfn.XLOOKUP(FraudData[[#This Row],[foreign_transaction]],ForeignRules[Foreign Transaction],ForeignRules[Risk Points],0)</f>
        <v>0</v>
      </c>
      <c r="N1966">
        <f>_xlfn.XLOOKUP(FraudData[[#This Row],[location_mismatch]],Table10[Location Mismatch],Table10[Risk Points],0)</f>
        <v>0</v>
      </c>
      <c r="O1966">
        <f>_xlfn.XLOOKUP(FraudData[[#This Row],[device_trust_score]],DeviceRules[Device Min],DeviceRules[Risk Points],,-1)</f>
        <v>0</v>
      </c>
      <c r="P1966">
        <f>_xlfn.XLOOKUP(FraudData[[#This Row],[velocity_last_24h]],VelocityRules[Velocity Min],VelocityRules[Risk Points],,-1)</f>
        <v>0</v>
      </c>
      <c r="Q1966">
        <f>_xlfn.XLOOKUP(FraudData[[#This Row],[merchant_category]],MerchantRules[Merchant Category],MerchantRules[Risk Points],0)</f>
        <v>0</v>
      </c>
      <c r="R1966">
        <f>SUM(FraudData[[#This Row],[Amount Risk]:[Merchant Risk]])</f>
        <v>0</v>
      </c>
      <c r="S1966" t="str" cm="1">
        <f t="array" ref="S1966">_xlfn.IFS(FraudData[[#This Row],[Fraud Risk Score]]&gt;=8,"High Risk",FraudData[[#This Row],[Fraud Risk Score]]&gt;=6,"Medium Risk",TRUE,"Low Risk")</f>
        <v>Low Risk</v>
      </c>
    </row>
    <row r="1967" spans="1:19">
      <c r="A1967">
        <v>1966</v>
      </c>
      <c r="B1967">
        <v>159.51</v>
      </c>
      <c r="C1967">
        <v>6</v>
      </c>
      <c r="D1967" t="s">
        <v>46</v>
      </c>
      <c r="E1967">
        <v>0</v>
      </c>
      <c r="F1967">
        <v>0</v>
      </c>
      <c r="G1967">
        <v>27</v>
      </c>
      <c r="H1967">
        <v>2</v>
      </c>
      <c r="I1967">
        <v>67</v>
      </c>
      <c r="J1967">
        <v>0</v>
      </c>
      <c r="K1967">
        <f>_xlfn.XLOOKUP(FraudData[[#This Row],[amount]],AmountRules[Amount Min],AmountRules[Risk Points],,-1)</f>
        <v>0</v>
      </c>
      <c r="L1967">
        <f>_xlfn.XLOOKUP(FraudData[[#This Row],[transaction_hour]],TimeRules[Hour Min],TimeRules[Risk Points],,-1)</f>
        <v>0</v>
      </c>
      <c r="M1967">
        <f>_xlfn.XLOOKUP(FraudData[[#This Row],[foreign_transaction]],ForeignRules[Foreign Transaction],ForeignRules[Risk Points],0)</f>
        <v>0</v>
      </c>
      <c r="N1967">
        <f>_xlfn.XLOOKUP(FraudData[[#This Row],[location_mismatch]],Table10[Location Mismatch],Table10[Risk Points],0)</f>
        <v>0</v>
      </c>
      <c r="O1967">
        <f>_xlfn.XLOOKUP(FraudData[[#This Row],[device_trust_score]],DeviceRules[Device Min],DeviceRules[Risk Points],,-1)</f>
        <v>3</v>
      </c>
      <c r="P1967">
        <f>_xlfn.XLOOKUP(FraudData[[#This Row],[velocity_last_24h]],VelocityRules[Velocity Min],VelocityRules[Risk Points],,-1)</f>
        <v>0</v>
      </c>
      <c r="Q1967">
        <f>_xlfn.XLOOKUP(FraudData[[#This Row],[merchant_category]],MerchantRules[Merchant Category],MerchantRules[Risk Points],0)</f>
        <v>0</v>
      </c>
      <c r="R1967">
        <f>SUM(FraudData[[#This Row],[Amount Risk]:[Merchant Risk]])</f>
        <v>3</v>
      </c>
      <c r="S1967" t="str" cm="1">
        <f t="array" ref="S1967">_xlfn.IFS(FraudData[[#This Row],[Fraud Risk Score]]&gt;=8,"High Risk",FraudData[[#This Row],[Fraud Risk Score]]&gt;=6,"Medium Risk",TRUE,"Low Risk")</f>
        <v>Low Risk</v>
      </c>
    </row>
    <row r="1968" spans="1:19">
      <c r="A1968">
        <v>1967</v>
      </c>
      <c r="B1968">
        <v>36.71</v>
      </c>
      <c r="C1968">
        <v>8</v>
      </c>
      <c r="D1968" t="s">
        <v>49</v>
      </c>
      <c r="E1968">
        <v>0</v>
      </c>
      <c r="F1968">
        <v>1</v>
      </c>
      <c r="G1968">
        <v>73</v>
      </c>
      <c r="H1968">
        <v>1</v>
      </c>
      <c r="I1968">
        <v>43</v>
      </c>
      <c r="J1968">
        <v>0</v>
      </c>
      <c r="K1968">
        <f>_xlfn.XLOOKUP(FraudData[[#This Row],[amount]],AmountRules[Amount Min],AmountRules[Risk Points],,-1)</f>
        <v>0</v>
      </c>
      <c r="L1968">
        <f>_xlfn.XLOOKUP(FraudData[[#This Row],[transaction_hour]],TimeRules[Hour Min],TimeRules[Risk Points],,-1)</f>
        <v>0</v>
      </c>
      <c r="M1968">
        <f>_xlfn.XLOOKUP(FraudData[[#This Row],[foreign_transaction]],ForeignRules[Foreign Transaction],ForeignRules[Risk Points],0)</f>
        <v>0</v>
      </c>
      <c r="N1968">
        <f>_xlfn.XLOOKUP(FraudData[[#This Row],[location_mismatch]],Table10[Location Mismatch],Table10[Risk Points],0)</f>
        <v>3</v>
      </c>
      <c r="O1968">
        <f>_xlfn.XLOOKUP(FraudData[[#This Row],[device_trust_score]],DeviceRules[Device Min],DeviceRules[Risk Points],,-1)</f>
        <v>0</v>
      </c>
      <c r="P1968">
        <f>_xlfn.XLOOKUP(FraudData[[#This Row],[velocity_last_24h]],VelocityRules[Velocity Min],VelocityRules[Risk Points],,-1)</f>
        <v>0</v>
      </c>
      <c r="Q1968">
        <f>_xlfn.XLOOKUP(FraudData[[#This Row],[merchant_category]],MerchantRules[Merchant Category],MerchantRules[Risk Points],0)</f>
        <v>1</v>
      </c>
      <c r="R1968">
        <f>SUM(FraudData[[#This Row],[Amount Risk]:[Merchant Risk]])</f>
        <v>4</v>
      </c>
      <c r="S1968" t="str" cm="1">
        <f t="array" ref="S1968">_xlfn.IFS(FraudData[[#This Row],[Fraud Risk Score]]&gt;=8,"High Risk",FraudData[[#This Row],[Fraud Risk Score]]&gt;=6,"Medium Risk",TRUE,"Low Risk")</f>
        <v>Low Risk</v>
      </c>
    </row>
    <row r="1969" spans="1:19">
      <c r="A1969">
        <v>1968</v>
      </c>
      <c r="B1969">
        <v>80.959999999999994</v>
      </c>
      <c r="C1969">
        <v>21</v>
      </c>
      <c r="D1969" t="s">
        <v>50</v>
      </c>
      <c r="E1969">
        <v>0</v>
      </c>
      <c r="F1969">
        <v>0</v>
      </c>
      <c r="G1969">
        <v>33</v>
      </c>
      <c r="H1969">
        <v>1</v>
      </c>
      <c r="I1969">
        <v>41</v>
      </c>
      <c r="J1969">
        <v>0</v>
      </c>
      <c r="K1969">
        <f>_xlfn.XLOOKUP(FraudData[[#This Row],[amount]],AmountRules[Amount Min],AmountRules[Risk Points],,-1)</f>
        <v>0</v>
      </c>
      <c r="L1969">
        <f>_xlfn.XLOOKUP(FraudData[[#This Row],[transaction_hour]],TimeRules[Hour Min],TimeRules[Risk Points],,-1)</f>
        <v>0</v>
      </c>
      <c r="M1969">
        <f>_xlfn.XLOOKUP(FraudData[[#This Row],[foreign_transaction]],ForeignRules[Foreign Transaction],ForeignRules[Risk Points],0)</f>
        <v>0</v>
      </c>
      <c r="N1969">
        <f>_xlfn.XLOOKUP(FraudData[[#This Row],[location_mismatch]],Table10[Location Mismatch],Table10[Risk Points],0)</f>
        <v>0</v>
      </c>
      <c r="O1969">
        <f>_xlfn.XLOOKUP(FraudData[[#This Row],[device_trust_score]],DeviceRules[Device Min],DeviceRules[Risk Points],,-1)</f>
        <v>2</v>
      </c>
      <c r="P1969">
        <f>_xlfn.XLOOKUP(FraudData[[#This Row],[velocity_last_24h]],VelocityRules[Velocity Min],VelocityRules[Risk Points],,-1)</f>
        <v>0</v>
      </c>
      <c r="Q1969">
        <f>_xlfn.XLOOKUP(FraudData[[#This Row],[merchant_category]],MerchantRules[Merchant Category],MerchantRules[Risk Points],0)</f>
        <v>0</v>
      </c>
      <c r="R1969">
        <f>SUM(FraudData[[#This Row],[Amount Risk]:[Merchant Risk]])</f>
        <v>2</v>
      </c>
      <c r="S1969" t="str" cm="1">
        <f t="array" ref="S1969">_xlfn.IFS(FraudData[[#This Row],[Fraud Risk Score]]&gt;=8,"High Risk",FraudData[[#This Row],[Fraud Risk Score]]&gt;=6,"Medium Risk",TRUE,"Low Risk")</f>
        <v>Low Risk</v>
      </c>
    </row>
    <row r="1970" spans="1:19">
      <c r="A1970">
        <v>1969</v>
      </c>
      <c r="B1970">
        <v>73.3</v>
      </c>
      <c r="C1970">
        <v>0</v>
      </c>
      <c r="D1970" t="s">
        <v>49</v>
      </c>
      <c r="E1970">
        <v>0</v>
      </c>
      <c r="F1970">
        <v>0</v>
      </c>
      <c r="G1970">
        <v>70</v>
      </c>
      <c r="H1970">
        <v>0</v>
      </c>
      <c r="I1970">
        <v>59</v>
      </c>
      <c r="J1970">
        <v>0</v>
      </c>
      <c r="K1970">
        <f>_xlfn.XLOOKUP(FraudData[[#This Row],[amount]],AmountRules[Amount Min],AmountRules[Risk Points],,-1)</f>
        <v>0</v>
      </c>
      <c r="L1970">
        <f>_xlfn.XLOOKUP(FraudData[[#This Row],[transaction_hour]],TimeRules[Hour Min],TimeRules[Risk Points],,-1)</f>
        <v>3</v>
      </c>
      <c r="M1970">
        <f>_xlfn.XLOOKUP(FraudData[[#This Row],[foreign_transaction]],ForeignRules[Foreign Transaction],ForeignRules[Risk Points],0)</f>
        <v>0</v>
      </c>
      <c r="N1970">
        <f>_xlfn.XLOOKUP(FraudData[[#This Row],[location_mismatch]],Table10[Location Mismatch],Table10[Risk Points],0)</f>
        <v>0</v>
      </c>
      <c r="O1970">
        <f>_xlfn.XLOOKUP(FraudData[[#This Row],[device_trust_score]],DeviceRules[Device Min],DeviceRules[Risk Points],,-1)</f>
        <v>0</v>
      </c>
      <c r="P1970">
        <f>_xlfn.XLOOKUP(FraudData[[#This Row],[velocity_last_24h]],VelocityRules[Velocity Min],VelocityRules[Risk Points],,-1)</f>
        <v>0</v>
      </c>
      <c r="Q1970">
        <f>_xlfn.XLOOKUP(FraudData[[#This Row],[merchant_category]],MerchantRules[Merchant Category],MerchantRules[Risk Points],0)</f>
        <v>1</v>
      </c>
      <c r="R1970">
        <f>SUM(FraudData[[#This Row],[Amount Risk]:[Merchant Risk]])</f>
        <v>4</v>
      </c>
      <c r="S1970" t="str" cm="1">
        <f t="array" ref="S1970">_xlfn.IFS(FraudData[[#This Row],[Fraud Risk Score]]&gt;=8,"High Risk",FraudData[[#This Row],[Fraud Risk Score]]&gt;=6,"Medium Risk",TRUE,"Low Risk")</f>
        <v>Low Risk</v>
      </c>
    </row>
    <row r="1971" spans="1:19">
      <c r="A1971">
        <v>1970</v>
      </c>
      <c r="B1971">
        <v>4.78</v>
      </c>
      <c r="C1971">
        <v>1</v>
      </c>
      <c r="D1971" t="s">
        <v>47</v>
      </c>
      <c r="E1971">
        <v>0</v>
      </c>
      <c r="F1971">
        <v>0</v>
      </c>
      <c r="G1971">
        <v>90</v>
      </c>
      <c r="H1971">
        <v>1</v>
      </c>
      <c r="I1971">
        <v>42</v>
      </c>
      <c r="J1971">
        <v>0</v>
      </c>
      <c r="K1971">
        <f>_xlfn.XLOOKUP(FraudData[[#This Row],[amount]],AmountRules[Amount Min],AmountRules[Risk Points],,-1)</f>
        <v>0</v>
      </c>
      <c r="L1971">
        <f>_xlfn.XLOOKUP(FraudData[[#This Row],[transaction_hour]],TimeRules[Hour Min],TimeRules[Risk Points],,-1)</f>
        <v>3</v>
      </c>
      <c r="M1971">
        <f>_xlfn.XLOOKUP(FraudData[[#This Row],[foreign_transaction]],ForeignRules[Foreign Transaction],ForeignRules[Risk Points],0)</f>
        <v>0</v>
      </c>
      <c r="N1971">
        <f>_xlfn.XLOOKUP(FraudData[[#This Row],[location_mismatch]],Table10[Location Mismatch],Table10[Risk Points],0)</f>
        <v>0</v>
      </c>
      <c r="O1971">
        <f>_xlfn.XLOOKUP(FraudData[[#This Row],[device_trust_score]],DeviceRules[Device Min],DeviceRules[Risk Points],,-1)</f>
        <v>0</v>
      </c>
      <c r="P1971">
        <f>_xlfn.XLOOKUP(FraudData[[#This Row],[velocity_last_24h]],VelocityRules[Velocity Min],VelocityRules[Risk Points],,-1)</f>
        <v>0</v>
      </c>
      <c r="Q1971">
        <f>_xlfn.XLOOKUP(FraudData[[#This Row],[merchant_category]],MerchantRules[Merchant Category],MerchantRules[Risk Points],0)</f>
        <v>0</v>
      </c>
      <c r="R1971">
        <f>SUM(FraudData[[#This Row],[Amount Risk]:[Merchant Risk]])</f>
        <v>3</v>
      </c>
      <c r="S1971" t="str" cm="1">
        <f t="array" ref="S1971">_xlfn.IFS(FraudData[[#This Row],[Fraud Risk Score]]&gt;=8,"High Risk",FraudData[[#This Row],[Fraud Risk Score]]&gt;=6,"Medium Risk",TRUE,"Low Risk")</f>
        <v>Low Risk</v>
      </c>
    </row>
    <row r="1972" spans="1:19">
      <c r="A1972">
        <v>1971</v>
      </c>
      <c r="B1972">
        <v>4.41</v>
      </c>
      <c r="C1972">
        <v>3</v>
      </c>
      <c r="D1972" t="s">
        <v>46</v>
      </c>
      <c r="E1972">
        <v>0</v>
      </c>
      <c r="F1972">
        <v>0</v>
      </c>
      <c r="G1972">
        <v>38</v>
      </c>
      <c r="H1972">
        <v>2</v>
      </c>
      <c r="I1972">
        <v>58</v>
      </c>
      <c r="J1972">
        <v>0</v>
      </c>
      <c r="K1972">
        <f>_xlfn.XLOOKUP(FraudData[[#This Row],[amount]],AmountRules[Amount Min],AmountRules[Risk Points],,-1)</f>
        <v>0</v>
      </c>
      <c r="L1972">
        <f>_xlfn.XLOOKUP(FraudData[[#This Row],[transaction_hour]],TimeRules[Hour Min],TimeRules[Risk Points],,-1)</f>
        <v>3</v>
      </c>
      <c r="M1972">
        <f>_xlfn.XLOOKUP(FraudData[[#This Row],[foreign_transaction]],ForeignRules[Foreign Transaction],ForeignRules[Risk Points],0)</f>
        <v>0</v>
      </c>
      <c r="N1972">
        <f>_xlfn.XLOOKUP(FraudData[[#This Row],[location_mismatch]],Table10[Location Mismatch],Table10[Risk Points],0)</f>
        <v>0</v>
      </c>
      <c r="O1972">
        <f>_xlfn.XLOOKUP(FraudData[[#This Row],[device_trust_score]],DeviceRules[Device Min],DeviceRules[Risk Points],,-1)</f>
        <v>2</v>
      </c>
      <c r="P1972">
        <f>_xlfn.XLOOKUP(FraudData[[#This Row],[velocity_last_24h]],VelocityRules[Velocity Min],VelocityRules[Risk Points],,-1)</f>
        <v>0</v>
      </c>
      <c r="Q1972">
        <f>_xlfn.XLOOKUP(FraudData[[#This Row],[merchant_category]],MerchantRules[Merchant Category],MerchantRules[Risk Points],0)</f>
        <v>0</v>
      </c>
      <c r="R1972">
        <f>SUM(FraudData[[#This Row],[Amount Risk]:[Merchant Risk]])</f>
        <v>5</v>
      </c>
      <c r="S1972" t="str" cm="1">
        <f t="array" ref="S1972">_xlfn.IFS(FraudData[[#This Row],[Fraud Risk Score]]&gt;=8,"High Risk",FraudData[[#This Row],[Fraud Risk Score]]&gt;=6,"Medium Risk",TRUE,"Low Risk")</f>
        <v>Low Risk</v>
      </c>
    </row>
    <row r="1973" spans="1:19">
      <c r="A1973">
        <v>1972</v>
      </c>
      <c r="B1973">
        <v>320.76</v>
      </c>
      <c r="C1973">
        <v>13</v>
      </c>
      <c r="D1973" t="s">
        <v>50</v>
      </c>
      <c r="E1973">
        <v>1</v>
      </c>
      <c r="F1973">
        <v>0</v>
      </c>
      <c r="G1973">
        <v>27</v>
      </c>
      <c r="H1973">
        <v>2</v>
      </c>
      <c r="I1973">
        <v>33</v>
      </c>
      <c r="J1973">
        <v>0</v>
      </c>
      <c r="K1973">
        <f>_xlfn.XLOOKUP(FraudData[[#This Row],[amount]],AmountRules[Amount Min],AmountRules[Risk Points],,-1)</f>
        <v>0</v>
      </c>
      <c r="L1973">
        <f>_xlfn.XLOOKUP(FraudData[[#This Row],[transaction_hour]],TimeRules[Hour Min],TimeRules[Risk Points],,-1)</f>
        <v>0</v>
      </c>
      <c r="M1973">
        <f>_xlfn.XLOOKUP(FraudData[[#This Row],[foreign_transaction]],ForeignRules[Foreign Transaction],ForeignRules[Risk Points],0)</f>
        <v>3</v>
      </c>
      <c r="N1973">
        <f>_xlfn.XLOOKUP(FraudData[[#This Row],[location_mismatch]],Table10[Location Mismatch],Table10[Risk Points],0)</f>
        <v>0</v>
      </c>
      <c r="O1973">
        <f>_xlfn.XLOOKUP(FraudData[[#This Row],[device_trust_score]],DeviceRules[Device Min],DeviceRules[Risk Points],,-1)</f>
        <v>3</v>
      </c>
      <c r="P1973">
        <f>_xlfn.XLOOKUP(FraudData[[#This Row],[velocity_last_24h]],VelocityRules[Velocity Min],VelocityRules[Risk Points],,-1)</f>
        <v>0</v>
      </c>
      <c r="Q1973">
        <f>_xlfn.XLOOKUP(FraudData[[#This Row],[merchant_category]],MerchantRules[Merchant Category],MerchantRules[Risk Points],0)</f>
        <v>0</v>
      </c>
      <c r="R1973">
        <f>SUM(FraudData[[#This Row],[Amount Risk]:[Merchant Risk]])</f>
        <v>6</v>
      </c>
      <c r="S1973" t="str" cm="1">
        <f t="array" ref="S1973">_xlfn.IFS(FraudData[[#This Row],[Fraud Risk Score]]&gt;=8,"High Risk",FraudData[[#This Row],[Fraud Risk Score]]&gt;=6,"Medium Risk",TRUE,"Low Risk")</f>
        <v>Medium Risk</v>
      </c>
    </row>
    <row r="1974" spans="1:19">
      <c r="A1974">
        <v>1973</v>
      </c>
      <c r="B1974">
        <v>57.41</v>
      </c>
      <c r="C1974">
        <v>3</v>
      </c>
      <c r="D1974" t="s">
        <v>49</v>
      </c>
      <c r="E1974">
        <v>0</v>
      </c>
      <c r="F1974">
        <v>1</v>
      </c>
      <c r="G1974">
        <v>26</v>
      </c>
      <c r="H1974">
        <v>1</v>
      </c>
      <c r="I1974">
        <v>18</v>
      </c>
      <c r="J1974">
        <v>1</v>
      </c>
      <c r="K1974">
        <f>_xlfn.XLOOKUP(FraudData[[#This Row],[amount]],AmountRules[Amount Min],AmountRules[Risk Points],,-1)</f>
        <v>0</v>
      </c>
      <c r="L1974">
        <f>_xlfn.XLOOKUP(FraudData[[#This Row],[transaction_hour]],TimeRules[Hour Min],TimeRules[Risk Points],,-1)</f>
        <v>3</v>
      </c>
      <c r="M1974">
        <f>_xlfn.XLOOKUP(FraudData[[#This Row],[foreign_transaction]],ForeignRules[Foreign Transaction],ForeignRules[Risk Points],0)</f>
        <v>0</v>
      </c>
      <c r="N1974">
        <f>_xlfn.XLOOKUP(FraudData[[#This Row],[location_mismatch]],Table10[Location Mismatch],Table10[Risk Points],0)</f>
        <v>3</v>
      </c>
      <c r="O1974">
        <f>_xlfn.XLOOKUP(FraudData[[#This Row],[device_trust_score]],DeviceRules[Device Min],DeviceRules[Risk Points],,-1)</f>
        <v>3</v>
      </c>
      <c r="P1974">
        <f>_xlfn.XLOOKUP(FraudData[[#This Row],[velocity_last_24h]],VelocityRules[Velocity Min],VelocityRules[Risk Points],,-1)</f>
        <v>0</v>
      </c>
      <c r="Q1974">
        <f>_xlfn.XLOOKUP(FraudData[[#This Row],[merchant_category]],MerchantRules[Merchant Category],MerchantRules[Risk Points],0)</f>
        <v>1</v>
      </c>
      <c r="R1974">
        <f>SUM(FraudData[[#This Row],[Amount Risk]:[Merchant Risk]])</f>
        <v>10</v>
      </c>
      <c r="S1974" t="str" cm="1">
        <f t="array" ref="S1974">_xlfn.IFS(FraudData[[#This Row],[Fraud Risk Score]]&gt;=8,"High Risk",FraudData[[#This Row],[Fraud Risk Score]]&gt;=6,"Medium Risk",TRUE,"Low Risk")</f>
        <v>High Risk</v>
      </c>
    </row>
    <row r="1975" spans="1:19">
      <c r="A1975">
        <v>1974</v>
      </c>
      <c r="B1975">
        <v>131.4</v>
      </c>
      <c r="C1975">
        <v>1</v>
      </c>
      <c r="D1975" t="s">
        <v>50</v>
      </c>
      <c r="E1975">
        <v>0</v>
      </c>
      <c r="F1975">
        <v>0</v>
      </c>
      <c r="G1975">
        <v>57</v>
      </c>
      <c r="H1975">
        <v>2</v>
      </c>
      <c r="I1975">
        <v>49</v>
      </c>
      <c r="J1975">
        <v>0</v>
      </c>
      <c r="K1975">
        <f>_xlfn.XLOOKUP(FraudData[[#This Row],[amount]],AmountRules[Amount Min],AmountRules[Risk Points],,-1)</f>
        <v>0</v>
      </c>
      <c r="L1975">
        <f>_xlfn.XLOOKUP(FraudData[[#This Row],[transaction_hour]],TimeRules[Hour Min],TimeRules[Risk Points],,-1)</f>
        <v>3</v>
      </c>
      <c r="M1975">
        <f>_xlfn.XLOOKUP(FraudData[[#This Row],[foreign_transaction]],ForeignRules[Foreign Transaction],ForeignRules[Risk Points],0)</f>
        <v>0</v>
      </c>
      <c r="N1975">
        <f>_xlfn.XLOOKUP(FraudData[[#This Row],[location_mismatch]],Table10[Location Mismatch],Table10[Risk Points],0)</f>
        <v>0</v>
      </c>
      <c r="O1975">
        <f>_xlfn.XLOOKUP(FraudData[[#This Row],[device_trust_score]],DeviceRules[Device Min],DeviceRules[Risk Points],,-1)</f>
        <v>1</v>
      </c>
      <c r="P1975">
        <f>_xlfn.XLOOKUP(FraudData[[#This Row],[velocity_last_24h]],VelocityRules[Velocity Min],VelocityRules[Risk Points],,-1)</f>
        <v>0</v>
      </c>
      <c r="Q1975">
        <f>_xlfn.XLOOKUP(FraudData[[#This Row],[merchant_category]],MerchantRules[Merchant Category],MerchantRules[Risk Points],0)</f>
        <v>0</v>
      </c>
      <c r="R1975">
        <f>SUM(FraudData[[#This Row],[Amount Risk]:[Merchant Risk]])</f>
        <v>4</v>
      </c>
      <c r="S1975" t="str" cm="1">
        <f t="array" ref="S1975">_xlfn.IFS(FraudData[[#This Row],[Fraud Risk Score]]&gt;=8,"High Risk",FraudData[[#This Row],[Fraud Risk Score]]&gt;=6,"Medium Risk",TRUE,"Low Risk")</f>
        <v>Low Risk</v>
      </c>
    </row>
    <row r="1976" spans="1:19">
      <c r="A1976">
        <v>1975</v>
      </c>
      <c r="B1976">
        <v>63.87</v>
      </c>
      <c r="C1976">
        <v>7</v>
      </c>
      <c r="D1976" t="s">
        <v>48</v>
      </c>
      <c r="E1976">
        <v>1</v>
      </c>
      <c r="F1976">
        <v>0</v>
      </c>
      <c r="G1976">
        <v>34</v>
      </c>
      <c r="H1976">
        <v>3</v>
      </c>
      <c r="I1976">
        <v>65</v>
      </c>
      <c r="J1976">
        <v>0</v>
      </c>
      <c r="K1976">
        <f>_xlfn.XLOOKUP(FraudData[[#This Row],[amount]],AmountRules[Amount Min],AmountRules[Risk Points],,-1)</f>
        <v>0</v>
      </c>
      <c r="L1976">
        <f>_xlfn.XLOOKUP(FraudData[[#This Row],[transaction_hour]],TimeRules[Hour Min],TimeRules[Risk Points],,-1)</f>
        <v>0</v>
      </c>
      <c r="M1976">
        <f>_xlfn.XLOOKUP(FraudData[[#This Row],[foreign_transaction]],ForeignRules[Foreign Transaction],ForeignRules[Risk Points],0)</f>
        <v>3</v>
      </c>
      <c r="N1976">
        <f>_xlfn.XLOOKUP(FraudData[[#This Row],[location_mismatch]],Table10[Location Mismatch],Table10[Risk Points],0)</f>
        <v>0</v>
      </c>
      <c r="O1976">
        <f>_xlfn.XLOOKUP(FraudData[[#This Row],[device_trust_score]],DeviceRules[Device Min],DeviceRules[Risk Points],,-1)</f>
        <v>2</v>
      </c>
      <c r="P1976">
        <f>_xlfn.XLOOKUP(FraudData[[#This Row],[velocity_last_24h]],VelocityRules[Velocity Min],VelocityRules[Risk Points],,-1)</f>
        <v>0</v>
      </c>
      <c r="Q1976">
        <f>_xlfn.XLOOKUP(FraudData[[#This Row],[merchant_category]],MerchantRules[Merchant Category],MerchantRules[Risk Points],0)</f>
        <v>0</v>
      </c>
      <c r="R1976">
        <f>SUM(FraudData[[#This Row],[Amount Risk]:[Merchant Risk]])</f>
        <v>5</v>
      </c>
      <c r="S1976" t="str" cm="1">
        <f t="array" ref="S1976">_xlfn.IFS(FraudData[[#This Row],[Fraud Risk Score]]&gt;=8,"High Risk",FraudData[[#This Row],[Fraud Risk Score]]&gt;=6,"Medium Risk",TRUE,"Low Risk")</f>
        <v>Low Risk</v>
      </c>
    </row>
    <row r="1977" spans="1:19">
      <c r="A1977">
        <v>1976</v>
      </c>
      <c r="B1977">
        <v>508.46</v>
      </c>
      <c r="C1977">
        <v>17</v>
      </c>
      <c r="D1977" t="s">
        <v>49</v>
      </c>
      <c r="E1977">
        <v>0</v>
      </c>
      <c r="F1977">
        <v>0</v>
      </c>
      <c r="G1977">
        <v>77</v>
      </c>
      <c r="H1977">
        <v>3</v>
      </c>
      <c r="I1977">
        <v>41</v>
      </c>
      <c r="J1977">
        <v>0</v>
      </c>
      <c r="K1977">
        <f>_xlfn.XLOOKUP(FraudData[[#This Row],[amount]],AmountRules[Amount Min],AmountRules[Risk Points],,-1)</f>
        <v>1</v>
      </c>
      <c r="L1977">
        <f>_xlfn.XLOOKUP(FraudData[[#This Row],[transaction_hour]],TimeRules[Hour Min],TimeRules[Risk Points],,-1)</f>
        <v>0</v>
      </c>
      <c r="M1977">
        <f>_xlfn.XLOOKUP(FraudData[[#This Row],[foreign_transaction]],ForeignRules[Foreign Transaction],ForeignRules[Risk Points],0)</f>
        <v>0</v>
      </c>
      <c r="N1977">
        <f>_xlfn.XLOOKUP(FraudData[[#This Row],[location_mismatch]],Table10[Location Mismatch],Table10[Risk Points],0)</f>
        <v>0</v>
      </c>
      <c r="O1977">
        <f>_xlfn.XLOOKUP(FraudData[[#This Row],[device_trust_score]],DeviceRules[Device Min],DeviceRules[Risk Points],,-1)</f>
        <v>0</v>
      </c>
      <c r="P1977">
        <f>_xlfn.XLOOKUP(FraudData[[#This Row],[velocity_last_24h]],VelocityRules[Velocity Min],VelocityRules[Risk Points],,-1)</f>
        <v>0</v>
      </c>
      <c r="Q1977">
        <f>_xlfn.XLOOKUP(FraudData[[#This Row],[merchant_category]],MerchantRules[Merchant Category],MerchantRules[Risk Points],0)</f>
        <v>1</v>
      </c>
      <c r="R1977">
        <f>SUM(FraudData[[#This Row],[Amount Risk]:[Merchant Risk]])</f>
        <v>2</v>
      </c>
      <c r="S1977" t="str" cm="1">
        <f t="array" ref="S1977">_xlfn.IFS(FraudData[[#This Row],[Fraud Risk Score]]&gt;=8,"High Risk",FraudData[[#This Row],[Fraud Risk Score]]&gt;=6,"Medium Risk",TRUE,"Low Risk")</f>
        <v>Low Risk</v>
      </c>
    </row>
    <row r="1978" spans="1:19">
      <c r="A1978">
        <v>1977</v>
      </c>
      <c r="B1978">
        <v>54.03</v>
      </c>
      <c r="C1978">
        <v>18</v>
      </c>
      <c r="D1978" t="s">
        <v>48</v>
      </c>
      <c r="E1978">
        <v>0</v>
      </c>
      <c r="F1978">
        <v>0</v>
      </c>
      <c r="G1978">
        <v>68</v>
      </c>
      <c r="H1978">
        <v>4</v>
      </c>
      <c r="I1978">
        <v>57</v>
      </c>
      <c r="J1978">
        <v>0</v>
      </c>
      <c r="K1978">
        <f>_xlfn.XLOOKUP(FraudData[[#This Row],[amount]],AmountRules[Amount Min],AmountRules[Risk Points],,-1)</f>
        <v>0</v>
      </c>
      <c r="L1978">
        <f>_xlfn.XLOOKUP(FraudData[[#This Row],[transaction_hour]],TimeRules[Hour Min],TimeRules[Risk Points],,-1)</f>
        <v>0</v>
      </c>
      <c r="M1978">
        <f>_xlfn.XLOOKUP(FraudData[[#This Row],[foreign_transaction]],ForeignRules[Foreign Transaction],ForeignRules[Risk Points],0)</f>
        <v>0</v>
      </c>
      <c r="N1978">
        <f>_xlfn.XLOOKUP(FraudData[[#This Row],[location_mismatch]],Table10[Location Mismatch],Table10[Risk Points],0)</f>
        <v>0</v>
      </c>
      <c r="O1978">
        <f>_xlfn.XLOOKUP(FraudData[[#This Row],[device_trust_score]],DeviceRules[Device Min],DeviceRules[Risk Points],,-1)</f>
        <v>1</v>
      </c>
      <c r="P1978">
        <f>_xlfn.XLOOKUP(FraudData[[#This Row],[velocity_last_24h]],VelocityRules[Velocity Min],VelocityRules[Risk Points],,-1)</f>
        <v>0</v>
      </c>
      <c r="Q1978">
        <f>_xlfn.XLOOKUP(FraudData[[#This Row],[merchant_category]],MerchantRules[Merchant Category],MerchantRules[Risk Points],0)</f>
        <v>0</v>
      </c>
      <c r="R1978">
        <f>SUM(FraudData[[#This Row],[Amount Risk]:[Merchant Risk]])</f>
        <v>1</v>
      </c>
      <c r="S1978" t="str" cm="1">
        <f t="array" ref="S1978">_xlfn.IFS(FraudData[[#This Row],[Fraud Risk Score]]&gt;=8,"High Risk",FraudData[[#This Row],[Fraud Risk Score]]&gt;=6,"Medium Risk",TRUE,"Low Risk")</f>
        <v>Low Risk</v>
      </c>
    </row>
    <row r="1979" spans="1:19">
      <c r="A1979">
        <v>1978</v>
      </c>
      <c r="B1979">
        <v>101.07</v>
      </c>
      <c r="C1979">
        <v>13</v>
      </c>
      <c r="D1979" t="s">
        <v>50</v>
      </c>
      <c r="E1979">
        <v>0</v>
      </c>
      <c r="F1979">
        <v>0</v>
      </c>
      <c r="G1979">
        <v>62</v>
      </c>
      <c r="H1979">
        <v>4</v>
      </c>
      <c r="I1979">
        <v>68</v>
      </c>
      <c r="J1979">
        <v>0</v>
      </c>
      <c r="K1979">
        <f>_xlfn.XLOOKUP(FraudData[[#This Row],[amount]],AmountRules[Amount Min],AmountRules[Risk Points],,-1)</f>
        <v>0</v>
      </c>
      <c r="L1979">
        <f>_xlfn.XLOOKUP(FraudData[[#This Row],[transaction_hour]],TimeRules[Hour Min],TimeRules[Risk Points],,-1)</f>
        <v>0</v>
      </c>
      <c r="M1979">
        <f>_xlfn.XLOOKUP(FraudData[[#This Row],[foreign_transaction]],ForeignRules[Foreign Transaction],ForeignRules[Risk Points],0)</f>
        <v>0</v>
      </c>
      <c r="N1979">
        <f>_xlfn.XLOOKUP(FraudData[[#This Row],[location_mismatch]],Table10[Location Mismatch],Table10[Risk Points],0)</f>
        <v>0</v>
      </c>
      <c r="O1979">
        <f>_xlfn.XLOOKUP(FraudData[[#This Row],[device_trust_score]],DeviceRules[Device Min],DeviceRules[Risk Points],,-1)</f>
        <v>1</v>
      </c>
      <c r="P1979">
        <f>_xlfn.XLOOKUP(FraudData[[#This Row],[velocity_last_24h]],VelocityRules[Velocity Min],VelocityRules[Risk Points],,-1)</f>
        <v>0</v>
      </c>
      <c r="Q1979">
        <f>_xlfn.XLOOKUP(FraudData[[#This Row],[merchant_category]],MerchantRules[Merchant Category],MerchantRules[Risk Points],0)</f>
        <v>0</v>
      </c>
      <c r="R1979">
        <f>SUM(FraudData[[#This Row],[Amount Risk]:[Merchant Risk]])</f>
        <v>1</v>
      </c>
      <c r="S1979" t="str" cm="1">
        <f t="array" ref="S1979">_xlfn.IFS(FraudData[[#This Row],[Fraud Risk Score]]&gt;=8,"High Risk",FraudData[[#This Row],[Fraud Risk Score]]&gt;=6,"Medium Risk",TRUE,"Low Risk")</f>
        <v>Low Risk</v>
      </c>
    </row>
    <row r="1980" spans="1:19">
      <c r="A1980">
        <v>1979</v>
      </c>
      <c r="B1980">
        <v>371.06</v>
      </c>
      <c r="C1980">
        <v>19</v>
      </c>
      <c r="D1980" t="s">
        <v>46</v>
      </c>
      <c r="E1980">
        <v>0</v>
      </c>
      <c r="F1980">
        <v>1</v>
      </c>
      <c r="G1980">
        <v>45</v>
      </c>
      <c r="H1980">
        <v>3</v>
      </c>
      <c r="I1980">
        <v>51</v>
      </c>
      <c r="J1980">
        <v>0</v>
      </c>
      <c r="K1980">
        <f>_xlfn.XLOOKUP(FraudData[[#This Row],[amount]],AmountRules[Amount Min],AmountRules[Risk Points],,-1)</f>
        <v>0</v>
      </c>
      <c r="L1980">
        <f>_xlfn.XLOOKUP(FraudData[[#This Row],[transaction_hour]],TimeRules[Hour Min],TimeRules[Risk Points],,-1)</f>
        <v>0</v>
      </c>
      <c r="M1980">
        <f>_xlfn.XLOOKUP(FraudData[[#This Row],[foreign_transaction]],ForeignRules[Foreign Transaction],ForeignRules[Risk Points],0)</f>
        <v>0</v>
      </c>
      <c r="N1980">
        <f>_xlfn.XLOOKUP(FraudData[[#This Row],[location_mismatch]],Table10[Location Mismatch],Table10[Risk Points],0)</f>
        <v>3</v>
      </c>
      <c r="O1980">
        <f>_xlfn.XLOOKUP(FraudData[[#This Row],[device_trust_score]],DeviceRules[Device Min],DeviceRules[Risk Points],,-1)</f>
        <v>2</v>
      </c>
      <c r="P1980">
        <f>_xlfn.XLOOKUP(FraudData[[#This Row],[velocity_last_24h]],VelocityRules[Velocity Min],VelocityRules[Risk Points],,-1)</f>
        <v>0</v>
      </c>
      <c r="Q1980">
        <f>_xlfn.XLOOKUP(FraudData[[#This Row],[merchant_category]],MerchantRules[Merchant Category],MerchantRules[Risk Points],0)</f>
        <v>0</v>
      </c>
      <c r="R1980">
        <f>SUM(FraudData[[#This Row],[Amount Risk]:[Merchant Risk]])</f>
        <v>5</v>
      </c>
      <c r="S1980" t="str" cm="1">
        <f t="array" ref="S1980">_xlfn.IFS(FraudData[[#This Row],[Fraud Risk Score]]&gt;=8,"High Risk",FraudData[[#This Row],[Fraud Risk Score]]&gt;=6,"Medium Risk",TRUE,"Low Risk")</f>
        <v>Low Risk</v>
      </c>
    </row>
    <row r="1981" spans="1:19">
      <c r="A1981">
        <v>1980</v>
      </c>
      <c r="B1981">
        <v>332.05</v>
      </c>
      <c r="C1981">
        <v>9</v>
      </c>
      <c r="D1981" t="s">
        <v>46</v>
      </c>
      <c r="E1981">
        <v>0</v>
      </c>
      <c r="F1981">
        <v>0</v>
      </c>
      <c r="G1981">
        <v>59</v>
      </c>
      <c r="H1981">
        <v>3</v>
      </c>
      <c r="I1981">
        <v>67</v>
      </c>
      <c r="J1981">
        <v>0</v>
      </c>
      <c r="K1981">
        <f>_xlfn.XLOOKUP(FraudData[[#This Row],[amount]],AmountRules[Amount Min],AmountRules[Risk Points],,-1)</f>
        <v>0</v>
      </c>
      <c r="L1981">
        <f>_xlfn.XLOOKUP(FraudData[[#This Row],[transaction_hour]],TimeRules[Hour Min],TimeRules[Risk Points],,-1)</f>
        <v>0</v>
      </c>
      <c r="M1981">
        <f>_xlfn.XLOOKUP(FraudData[[#This Row],[foreign_transaction]],ForeignRules[Foreign Transaction],ForeignRules[Risk Points],0)</f>
        <v>0</v>
      </c>
      <c r="N1981">
        <f>_xlfn.XLOOKUP(FraudData[[#This Row],[location_mismatch]],Table10[Location Mismatch],Table10[Risk Points],0)</f>
        <v>0</v>
      </c>
      <c r="O1981">
        <f>_xlfn.XLOOKUP(FraudData[[#This Row],[device_trust_score]],DeviceRules[Device Min],DeviceRules[Risk Points],,-1)</f>
        <v>1</v>
      </c>
      <c r="P1981">
        <f>_xlfn.XLOOKUP(FraudData[[#This Row],[velocity_last_24h]],VelocityRules[Velocity Min],VelocityRules[Risk Points],,-1)</f>
        <v>0</v>
      </c>
      <c r="Q1981">
        <f>_xlfn.XLOOKUP(FraudData[[#This Row],[merchant_category]],MerchantRules[Merchant Category],MerchantRules[Risk Points],0)</f>
        <v>0</v>
      </c>
      <c r="R1981">
        <f>SUM(FraudData[[#This Row],[Amount Risk]:[Merchant Risk]])</f>
        <v>1</v>
      </c>
      <c r="S1981" t="str" cm="1">
        <f t="array" ref="S1981">_xlfn.IFS(FraudData[[#This Row],[Fraud Risk Score]]&gt;=8,"High Risk",FraudData[[#This Row],[Fraud Risk Score]]&gt;=6,"Medium Risk",TRUE,"Low Risk")</f>
        <v>Low Risk</v>
      </c>
    </row>
    <row r="1982" spans="1:19">
      <c r="A1982">
        <v>1981</v>
      </c>
      <c r="B1982">
        <v>37.07</v>
      </c>
      <c r="C1982">
        <v>16</v>
      </c>
      <c r="D1982" t="s">
        <v>46</v>
      </c>
      <c r="E1982">
        <v>0</v>
      </c>
      <c r="F1982">
        <v>0</v>
      </c>
      <c r="G1982">
        <v>91</v>
      </c>
      <c r="H1982">
        <v>2</v>
      </c>
      <c r="I1982">
        <v>37</v>
      </c>
      <c r="J1982">
        <v>0</v>
      </c>
      <c r="K1982">
        <f>_xlfn.XLOOKUP(FraudData[[#This Row],[amount]],AmountRules[Amount Min],AmountRules[Risk Points],,-1)</f>
        <v>0</v>
      </c>
      <c r="L1982">
        <f>_xlfn.XLOOKUP(FraudData[[#This Row],[transaction_hour]],TimeRules[Hour Min],TimeRules[Risk Points],,-1)</f>
        <v>0</v>
      </c>
      <c r="M1982">
        <f>_xlfn.XLOOKUP(FraudData[[#This Row],[foreign_transaction]],ForeignRules[Foreign Transaction],ForeignRules[Risk Points],0)</f>
        <v>0</v>
      </c>
      <c r="N1982">
        <f>_xlfn.XLOOKUP(FraudData[[#This Row],[location_mismatch]],Table10[Location Mismatch],Table10[Risk Points],0)</f>
        <v>0</v>
      </c>
      <c r="O1982">
        <f>_xlfn.XLOOKUP(FraudData[[#This Row],[device_trust_score]],DeviceRules[Device Min],DeviceRules[Risk Points],,-1)</f>
        <v>0</v>
      </c>
      <c r="P1982">
        <f>_xlfn.XLOOKUP(FraudData[[#This Row],[velocity_last_24h]],VelocityRules[Velocity Min],VelocityRules[Risk Points],,-1)</f>
        <v>0</v>
      </c>
      <c r="Q1982">
        <f>_xlfn.XLOOKUP(FraudData[[#This Row],[merchant_category]],MerchantRules[Merchant Category],MerchantRules[Risk Points],0)</f>
        <v>0</v>
      </c>
      <c r="R1982">
        <f>SUM(FraudData[[#This Row],[Amount Risk]:[Merchant Risk]])</f>
        <v>0</v>
      </c>
      <c r="S1982" t="str" cm="1">
        <f t="array" ref="S1982">_xlfn.IFS(FraudData[[#This Row],[Fraud Risk Score]]&gt;=8,"High Risk",FraudData[[#This Row],[Fraud Risk Score]]&gt;=6,"Medium Risk",TRUE,"Low Risk")</f>
        <v>Low Risk</v>
      </c>
    </row>
    <row r="1983" spans="1:19">
      <c r="A1983">
        <v>1982</v>
      </c>
      <c r="B1983">
        <v>292.08999999999997</v>
      </c>
      <c r="C1983">
        <v>7</v>
      </c>
      <c r="D1983" t="s">
        <v>48</v>
      </c>
      <c r="E1983">
        <v>0</v>
      </c>
      <c r="F1983">
        <v>0</v>
      </c>
      <c r="G1983">
        <v>46</v>
      </c>
      <c r="H1983">
        <v>2</v>
      </c>
      <c r="I1983">
        <v>40</v>
      </c>
      <c r="J1983">
        <v>0</v>
      </c>
      <c r="K1983">
        <f>_xlfn.XLOOKUP(FraudData[[#This Row],[amount]],AmountRules[Amount Min],AmountRules[Risk Points],,-1)</f>
        <v>0</v>
      </c>
      <c r="L1983">
        <f>_xlfn.XLOOKUP(FraudData[[#This Row],[transaction_hour]],TimeRules[Hour Min],TimeRules[Risk Points],,-1)</f>
        <v>0</v>
      </c>
      <c r="M1983">
        <f>_xlfn.XLOOKUP(FraudData[[#This Row],[foreign_transaction]],ForeignRules[Foreign Transaction],ForeignRules[Risk Points],0)</f>
        <v>0</v>
      </c>
      <c r="N1983">
        <f>_xlfn.XLOOKUP(FraudData[[#This Row],[location_mismatch]],Table10[Location Mismatch],Table10[Risk Points],0)</f>
        <v>0</v>
      </c>
      <c r="O1983">
        <f>_xlfn.XLOOKUP(FraudData[[#This Row],[device_trust_score]],DeviceRules[Device Min],DeviceRules[Risk Points],,-1)</f>
        <v>2</v>
      </c>
      <c r="P1983">
        <f>_xlfn.XLOOKUP(FraudData[[#This Row],[velocity_last_24h]],VelocityRules[Velocity Min],VelocityRules[Risk Points],,-1)</f>
        <v>0</v>
      </c>
      <c r="Q1983">
        <f>_xlfn.XLOOKUP(FraudData[[#This Row],[merchant_category]],MerchantRules[Merchant Category],MerchantRules[Risk Points],0)</f>
        <v>0</v>
      </c>
      <c r="R1983">
        <f>SUM(FraudData[[#This Row],[Amount Risk]:[Merchant Risk]])</f>
        <v>2</v>
      </c>
      <c r="S1983" t="str" cm="1">
        <f t="array" ref="S1983">_xlfn.IFS(FraudData[[#This Row],[Fraud Risk Score]]&gt;=8,"High Risk",FraudData[[#This Row],[Fraud Risk Score]]&gt;=6,"Medium Risk",TRUE,"Low Risk")</f>
        <v>Low Risk</v>
      </c>
    </row>
    <row r="1984" spans="1:19">
      <c r="A1984">
        <v>1983</v>
      </c>
      <c r="B1984">
        <v>110.31</v>
      </c>
      <c r="C1984">
        <v>13</v>
      </c>
      <c r="D1984" t="s">
        <v>46</v>
      </c>
      <c r="E1984">
        <v>0</v>
      </c>
      <c r="F1984">
        <v>0</v>
      </c>
      <c r="G1984">
        <v>44</v>
      </c>
      <c r="H1984">
        <v>2</v>
      </c>
      <c r="I1984">
        <v>45</v>
      </c>
      <c r="J1984">
        <v>0</v>
      </c>
      <c r="K1984">
        <f>_xlfn.XLOOKUP(FraudData[[#This Row],[amount]],AmountRules[Amount Min],AmountRules[Risk Points],,-1)</f>
        <v>0</v>
      </c>
      <c r="L1984">
        <f>_xlfn.XLOOKUP(FraudData[[#This Row],[transaction_hour]],TimeRules[Hour Min],TimeRules[Risk Points],,-1)</f>
        <v>0</v>
      </c>
      <c r="M1984">
        <f>_xlfn.XLOOKUP(FraudData[[#This Row],[foreign_transaction]],ForeignRules[Foreign Transaction],ForeignRules[Risk Points],0)</f>
        <v>0</v>
      </c>
      <c r="N1984">
        <f>_xlfn.XLOOKUP(FraudData[[#This Row],[location_mismatch]],Table10[Location Mismatch],Table10[Risk Points],0)</f>
        <v>0</v>
      </c>
      <c r="O1984">
        <f>_xlfn.XLOOKUP(FraudData[[#This Row],[device_trust_score]],DeviceRules[Device Min],DeviceRules[Risk Points],,-1)</f>
        <v>2</v>
      </c>
      <c r="P1984">
        <f>_xlfn.XLOOKUP(FraudData[[#This Row],[velocity_last_24h]],VelocityRules[Velocity Min],VelocityRules[Risk Points],,-1)</f>
        <v>0</v>
      </c>
      <c r="Q1984">
        <f>_xlfn.XLOOKUP(FraudData[[#This Row],[merchant_category]],MerchantRules[Merchant Category],MerchantRules[Risk Points],0)</f>
        <v>0</v>
      </c>
      <c r="R1984">
        <f>SUM(FraudData[[#This Row],[Amount Risk]:[Merchant Risk]])</f>
        <v>2</v>
      </c>
      <c r="S1984" t="str" cm="1">
        <f t="array" ref="S1984">_xlfn.IFS(FraudData[[#This Row],[Fraud Risk Score]]&gt;=8,"High Risk",FraudData[[#This Row],[Fraud Risk Score]]&gt;=6,"Medium Risk",TRUE,"Low Risk")</f>
        <v>Low Risk</v>
      </c>
    </row>
    <row r="1985" spans="1:19">
      <c r="A1985">
        <v>1984</v>
      </c>
      <c r="B1985">
        <v>118.74</v>
      </c>
      <c r="C1985">
        <v>20</v>
      </c>
      <c r="D1985" t="s">
        <v>47</v>
      </c>
      <c r="E1985">
        <v>0</v>
      </c>
      <c r="F1985">
        <v>0</v>
      </c>
      <c r="G1985">
        <v>92</v>
      </c>
      <c r="H1985">
        <v>1</v>
      </c>
      <c r="I1985">
        <v>69</v>
      </c>
      <c r="J1985">
        <v>0</v>
      </c>
      <c r="K1985">
        <f>_xlfn.XLOOKUP(FraudData[[#This Row],[amount]],AmountRules[Amount Min],AmountRules[Risk Points],,-1)</f>
        <v>0</v>
      </c>
      <c r="L1985">
        <f>_xlfn.XLOOKUP(FraudData[[#This Row],[transaction_hour]],TimeRules[Hour Min],TimeRules[Risk Points],,-1)</f>
        <v>0</v>
      </c>
      <c r="M1985">
        <f>_xlfn.XLOOKUP(FraudData[[#This Row],[foreign_transaction]],ForeignRules[Foreign Transaction],ForeignRules[Risk Points],0)</f>
        <v>0</v>
      </c>
      <c r="N1985">
        <f>_xlfn.XLOOKUP(FraudData[[#This Row],[location_mismatch]],Table10[Location Mismatch],Table10[Risk Points],0)</f>
        <v>0</v>
      </c>
      <c r="O1985">
        <f>_xlfn.XLOOKUP(FraudData[[#This Row],[device_trust_score]],DeviceRules[Device Min],DeviceRules[Risk Points],,-1)</f>
        <v>0</v>
      </c>
      <c r="P1985">
        <f>_xlfn.XLOOKUP(FraudData[[#This Row],[velocity_last_24h]],VelocityRules[Velocity Min],VelocityRules[Risk Points],,-1)</f>
        <v>0</v>
      </c>
      <c r="Q1985">
        <f>_xlfn.XLOOKUP(FraudData[[#This Row],[merchant_category]],MerchantRules[Merchant Category],MerchantRules[Risk Points],0)</f>
        <v>0</v>
      </c>
      <c r="R1985">
        <f>SUM(FraudData[[#This Row],[Amount Risk]:[Merchant Risk]])</f>
        <v>0</v>
      </c>
      <c r="S1985" t="str" cm="1">
        <f t="array" ref="S1985">_xlfn.IFS(FraudData[[#This Row],[Fraud Risk Score]]&gt;=8,"High Risk",FraudData[[#This Row],[Fraud Risk Score]]&gt;=6,"Medium Risk",TRUE,"Low Risk")</f>
        <v>Low Risk</v>
      </c>
    </row>
    <row r="1986" spans="1:19">
      <c r="A1986">
        <v>1985</v>
      </c>
      <c r="B1986">
        <v>25.79</v>
      </c>
      <c r="C1986">
        <v>22</v>
      </c>
      <c r="D1986" t="s">
        <v>49</v>
      </c>
      <c r="E1986">
        <v>0</v>
      </c>
      <c r="F1986">
        <v>0</v>
      </c>
      <c r="G1986">
        <v>32</v>
      </c>
      <c r="H1986">
        <v>4</v>
      </c>
      <c r="I1986">
        <v>35</v>
      </c>
      <c r="J1986">
        <v>0</v>
      </c>
      <c r="K1986">
        <f>_xlfn.XLOOKUP(FraudData[[#This Row],[amount]],AmountRules[Amount Min],AmountRules[Risk Points],,-1)</f>
        <v>0</v>
      </c>
      <c r="L1986">
        <f>_xlfn.XLOOKUP(FraudData[[#This Row],[transaction_hour]],TimeRules[Hour Min],TimeRules[Risk Points],,-1)</f>
        <v>0</v>
      </c>
      <c r="M1986">
        <f>_xlfn.XLOOKUP(FraudData[[#This Row],[foreign_transaction]],ForeignRules[Foreign Transaction],ForeignRules[Risk Points],0)</f>
        <v>0</v>
      </c>
      <c r="N1986">
        <f>_xlfn.XLOOKUP(FraudData[[#This Row],[location_mismatch]],Table10[Location Mismatch],Table10[Risk Points],0)</f>
        <v>0</v>
      </c>
      <c r="O1986">
        <f>_xlfn.XLOOKUP(FraudData[[#This Row],[device_trust_score]],DeviceRules[Device Min],DeviceRules[Risk Points],,-1)</f>
        <v>2</v>
      </c>
      <c r="P1986">
        <f>_xlfn.XLOOKUP(FraudData[[#This Row],[velocity_last_24h]],VelocityRules[Velocity Min],VelocityRules[Risk Points],,-1)</f>
        <v>0</v>
      </c>
      <c r="Q1986">
        <f>_xlfn.XLOOKUP(FraudData[[#This Row],[merchant_category]],MerchantRules[Merchant Category],MerchantRules[Risk Points],0)</f>
        <v>1</v>
      </c>
      <c r="R1986">
        <f>SUM(FraudData[[#This Row],[Amount Risk]:[Merchant Risk]])</f>
        <v>3</v>
      </c>
      <c r="S1986" t="str" cm="1">
        <f t="array" ref="S1986">_xlfn.IFS(FraudData[[#This Row],[Fraud Risk Score]]&gt;=8,"High Risk",FraudData[[#This Row],[Fraud Risk Score]]&gt;=6,"Medium Risk",TRUE,"Low Risk")</f>
        <v>Low Risk</v>
      </c>
    </row>
    <row r="1987" spans="1:19">
      <c r="A1987">
        <v>1986</v>
      </c>
      <c r="B1987">
        <v>15.13</v>
      </c>
      <c r="C1987">
        <v>7</v>
      </c>
      <c r="D1987" t="s">
        <v>49</v>
      </c>
      <c r="E1987">
        <v>0</v>
      </c>
      <c r="F1987">
        <v>0</v>
      </c>
      <c r="G1987">
        <v>75</v>
      </c>
      <c r="H1987">
        <v>3</v>
      </c>
      <c r="I1987">
        <v>49</v>
      </c>
      <c r="J1987">
        <v>0</v>
      </c>
      <c r="K1987">
        <f>_xlfn.XLOOKUP(FraudData[[#This Row],[amount]],AmountRules[Amount Min],AmountRules[Risk Points],,-1)</f>
        <v>0</v>
      </c>
      <c r="L1987">
        <f>_xlfn.XLOOKUP(FraudData[[#This Row],[transaction_hour]],TimeRules[Hour Min],TimeRules[Risk Points],,-1)</f>
        <v>0</v>
      </c>
      <c r="M1987">
        <f>_xlfn.XLOOKUP(FraudData[[#This Row],[foreign_transaction]],ForeignRules[Foreign Transaction],ForeignRules[Risk Points],0)</f>
        <v>0</v>
      </c>
      <c r="N1987">
        <f>_xlfn.XLOOKUP(FraudData[[#This Row],[location_mismatch]],Table10[Location Mismatch],Table10[Risk Points],0)</f>
        <v>0</v>
      </c>
      <c r="O1987">
        <f>_xlfn.XLOOKUP(FraudData[[#This Row],[device_trust_score]],DeviceRules[Device Min],DeviceRules[Risk Points],,-1)</f>
        <v>0</v>
      </c>
      <c r="P1987">
        <f>_xlfn.XLOOKUP(FraudData[[#This Row],[velocity_last_24h]],VelocityRules[Velocity Min],VelocityRules[Risk Points],,-1)</f>
        <v>0</v>
      </c>
      <c r="Q1987">
        <f>_xlfn.XLOOKUP(FraudData[[#This Row],[merchant_category]],MerchantRules[Merchant Category],MerchantRules[Risk Points],0)</f>
        <v>1</v>
      </c>
      <c r="R1987">
        <f>SUM(FraudData[[#This Row],[Amount Risk]:[Merchant Risk]])</f>
        <v>1</v>
      </c>
      <c r="S1987" t="str" cm="1">
        <f t="array" ref="S1987">_xlfn.IFS(FraudData[[#This Row],[Fraud Risk Score]]&gt;=8,"High Risk",FraudData[[#This Row],[Fraud Risk Score]]&gt;=6,"Medium Risk",TRUE,"Low Risk")</f>
        <v>Low Risk</v>
      </c>
    </row>
    <row r="1988" spans="1:19">
      <c r="A1988">
        <v>1987</v>
      </c>
      <c r="B1988">
        <v>234.31</v>
      </c>
      <c r="C1988">
        <v>4</v>
      </c>
      <c r="D1988" t="s">
        <v>50</v>
      </c>
      <c r="E1988">
        <v>0</v>
      </c>
      <c r="F1988">
        <v>0</v>
      </c>
      <c r="G1988">
        <v>50</v>
      </c>
      <c r="H1988">
        <v>1</v>
      </c>
      <c r="I1988">
        <v>63</v>
      </c>
      <c r="J1988">
        <v>0</v>
      </c>
      <c r="K1988">
        <f>_xlfn.XLOOKUP(FraudData[[#This Row],[amount]],AmountRules[Amount Min],AmountRules[Risk Points],,-1)</f>
        <v>0</v>
      </c>
      <c r="L1988">
        <f>_xlfn.XLOOKUP(FraudData[[#This Row],[transaction_hour]],TimeRules[Hour Min],TimeRules[Risk Points],,-1)</f>
        <v>0</v>
      </c>
      <c r="M1988">
        <f>_xlfn.XLOOKUP(FraudData[[#This Row],[foreign_transaction]],ForeignRules[Foreign Transaction],ForeignRules[Risk Points],0)</f>
        <v>0</v>
      </c>
      <c r="N1988">
        <f>_xlfn.XLOOKUP(FraudData[[#This Row],[location_mismatch]],Table10[Location Mismatch],Table10[Risk Points],0)</f>
        <v>0</v>
      </c>
      <c r="O1988">
        <f>_xlfn.XLOOKUP(FraudData[[#This Row],[device_trust_score]],DeviceRules[Device Min],DeviceRules[Risk Points],,-1)</f>
        <v>1</v>
      </c>
      <c r="P1988">
        <f>_xlfn.XLOOKUP(FraudData[[#This Row],[velocity_last_24h]],VelocityRules[Velocity Min],VelocityRules[Risk Points],,-1)</f>
        <v>0</v>
      </c>
      <c r="Q1988">
        <f>_xlfn.XLOOKUP(FraudData[[#This Row],[merchant_category]],MerchantRules[Merchant Category],MerchantRules[Risk Points],0)</f>
        <v>0</v>
      </c>
      <c r="R1988">
        <f>SUM(FraudData[[#This Row],[Amount Risk]:[Merchant Risk]])</f>
        <v>1</v>
      </c>
      <c r="S1988" t="str" cm="1">
        <f t="array" ref="S1988">_xlfn.IFS(FraudData[[#This Row],[Fraud Risk Score]]&gt;=8,"High Risk",FraudData[[#This Row],[Fraud Risk Score]]&gt;=6,"Medium Risk",TRUE,"Low Risk")</f>
        <v>Low Risk</v>
      </c>
    </row>
    <row r="1989" spans="1:19">
      <c r="A1989">
        <v>1988</v>
      </c>
      <c r="B1989">
        <v>123.5</v>
      </c>
      <c r="C1989">
        <v>15</v>
      </c>
      <c r="D1989" t="s">
        <v>48</v>
      </c>
      <c r="E1989">
        <v>0</v>
      </c>
      <c r="F1989">
        <v>0</v>
      </c>
      <c r="G1989">
        <v>75</v>
      </c>
      <c r="H1989">
        <v>4</v>
      </c>
      <c r="I1989">
        <v>56</v>
      </c>
      <c r="J1989">
        <v>0</v>
      </c>
      <c r="K1989">
        <f>_xlfn.XLOOKUP(FraudData[[#This Row],[amount]],AmountRules[Amount Min],AmountRules[Risk Points],,-1)</f>
        <v>0</v>
      </c>
      <c r="L1989">
        <f>_xlfn.XLOOKUP(FraudData[[#This Row],[transaction_hour]],TimeRules[Hour Min],TimeRules[Risk Points],,-1)</f>
        <v>0</v>
      </c>
      <c r="M1989">
        <f>_xlfn.XLOOKUP(FraudData[[#This Row],[foreign_transaction]],ForeignRules[Foreign Transaction],ForeignRules[Risk Points],0)</f>
        <v>0</v>
      </c>
      <c r="N1989">
        <f>_xlfn.XLOOKUP(FraudData[[#This Row],[location_mismatch]],Table10[Location Mismatch],Table10[Risk Points],0)</f>
        <v>0</v>
      </c>
      <c r="O1989">
        <f>_xlfn.XLOOKUP(FraudData[[#This Row],[device_trust_score]],DeviceRules[Device Min],DeviceRules[Risk Points],,-1)</f>
        <v>0</v>
      </c>
      <c r="P1989">
        <f>_xlfn.XLOOKUP(FraudData[[#This Row],[velocity_last_24h]],VelocityRules[Velocity Min],VelocityRules[Risk Points],,-1)</f>
        <v>0</v>
      </c>
      <c r="Q1989">
        <f>_xlfn.XLOOKUP(FraudData[[#This Row],[merchant_category]],MerchantRules[Merchant Category],MerchantRules[Risk Points],0)</f>
        <v>0</v>
      </c>
      <c r="R1989">
        <f>SUM(FraudData[[#This Row],[Amount Risk]:[Merchant Risk]])</f>
        <v>0</v>
      </c>
      <c r="S1989" t="str" cm="1">
        <f t="array" ref="S1989">_xlfn.IFS(FraudData[[#This Row],[Fraud Risk Score]]&gt;=8,"High Risk",FraudData[[#This Row],[Fraud Risk Score]]&gt;=6,"Medium Risk",TRUE,"Low Risk")</f>
        <v>Low Risk</v>
      </c>
    </row>
    <row r="1990" spans="1:19">
      <c r="A1990">
        <v>1989</v>
      </c>
      <c r="B1990">
        <v>103.36</v>
      </c>
      <c r="C1990">
        <v>7</v>
      </c>
      <c r="D1990" t="s">
        <v>49</v>
      </c>
      <c r="E1990">
        <v>0</v>
      </c>
      <c r="F1990">
        <v>0</v>
      </c>
      <c r="G1990">
        <v>89</v>
      </c>
      <c r="H1990">
        <v>2</v>
      </c>
      <c r="I1990">
        <v>56</v>
      </c>
      <c r="J1990">
        <v>0</v>
      </c>
      <c r="K1990">
        <f>_xlfn.XLOOKUP(FraudData[[#This Row],[amount]],AmountRules[Amount Min],AmountRules[Risk Points],,-1)</f>
        <v>0</v>
      </c>
      <c r="L1990">
        <f>_xlfn.XLOOKUP(FraudData[[#This Row],[transaction_hour]],TimeRules[Hour Min],TimeRules[Risk Points],,-1)</f>
        <v>0</v>
      </c>
      <c r="M1990">
        <f>_xlfn.XLOOKUP(FraudData[[#This Row],[foreign_transaction]],ForeignRules[Foreign Transaction],ForeignRules[Risk Points],0)</f>
        <v>0</v>
      </c>
      <c r="N1990">
        <f>_xlfn.XLOOKUP(FraudData[[#This Row],[location_mismatch]],Table10[Location Mismatch],Table10[Risk Points],0)</f>
        <v>0</v>
      </c>
      <c r="O1990">
        <f>_xlfn.XLOOKUP(FraudData[[#This Row],[device_trust_score]],DeviceRules[Device Min],DeviceRules[Risk Points],,-1)</f>
        <v>0</v>
      </c>
      <c r="P1990">
        <f>_xlfn.XLOOKUP(FraudData[[#This Row],[velocity_last_24h]],VelocityRules[Velocity Min],VelocityRules[Risk Points],,-1)</f>
        <v>0</v>
      </c>
      <c r="Q1990">
        <f>_xlfn.XLOOKUP(FraudData[[#This Row],[merchant_category]],MerchantRules[Merchant Category],MerchantRules[Risk Points],0)</f>
        <v>1</v>
      </c>
      <c r="R1990">
        <f>SUM(FraudData[[#This Row],[Amount Risk]:[Merchant Risk]])</f>
        <v>1</v>
      </c>
      <c r="S1990" t="str" cm="1">
        <f t="array" ref="S1990">_xlfn.IFS(FraudData[[#This Row],[Fraud Risk Score]]&gt;=8,"High Risk",FraudData[[#This Row],[Fraud Risk Score]]&gt;=6,"Medium Risk",TRUE,"Low Risk")</f>
        <v>Low Risk</v>
      </c>
    </row>
    <row r="1991" spans="1:19">
      <c r="A1991">
        <v>1990</v>
      </c>
      <c r="B1991">
        <v>235.35</v>
      </c>
      <c r="C1991">
        <v>9</v>
      </c>
      <c r="D1991" t="s">
        <v>48</v>
      </c>
      <c r="E1991">
        <v>0</v>
      </c>
      <c r="F1991">
        <v>0</v>
      </c>
      <c r="G1991">
        <v>50</v>
      </c>
      <c r="H1991">
        <v>2</v>
      </c>
      <c r="I1991">
        <v>45</v>
      </c>
      <c r="J1991">
        <v>0</v>
      </c>
      <c r="K1991">
        <f>_xlfn.XLOOKUP(FraudData[[#This Row],[amount]],AmountRules[Amount Min],AmountRules[Risk Points],,-1)</f>
        <v>0</v>
      </c>
      <c r="L1991">
        <f>_xlfn.XLOOKUP(FraudData[[#This Row],[transaction_hour]],TimeRules[Hour Min],TimeRules[Risk Points],,-1)</f>
        <v>0</v>
      </c>
      <c r="M1991">
        <f>_xlfn.XLOOKUP(FraudData[[#This Row],[foreign_transaction]],ForeignRules[Foreign Transaction],ForeignRules[Risk Points],0)</f>
        <v>0</v>
      </c>
      <c r="N1991">
        <f>_xlfn.XLOOKUP(FraudData[[#This Row],[location_mismatch]],Table10[Location Mismatch],Table10[Risk Points],0)</f>
        <v>0</v>
      </c>
      <c r="O1991">
        <f>_xlfn.XLOOKUP(FraudData[[#This Row],[device_trust_score]],DeviceRules[Device Min],DeviceRules[Risk Points],,-1)</f>
        <v>1</v>
      </c>
      <c r="P1991">
        <f>_xlfn.XLOOKUP(FraudData[[#This Row],[velocity_last_24h]],VelocityRules[Velocity Min],VelocityRules[Risk Points],,-1)</f>
        <v>0</v>
      </c>
      <c r="Q1991">
        <f>_xlfn.XLOOKUP(FraudData[[#This Row],[merchant_category]],MerchantRules[Merchant Category],MerchantRules[Risk Points],0)</f>
        <v>0</v>
      </c>
      <c r="R1991">
        <f>SUM(FraudData[[#This Row],[Amount Risk]:[Merchant Risk]])</f>
        <v>1</v>
      </c>
      <c r="S1991" t="str" cm="1">
        <f t="array" ref="S1991">_xlfn.IFS(FraudData[[#This Row],[Fraud Risk Score]]&gt;=8,"High Risk",FraudData[[#This Row],[Fraud Risk Score]]&gt;=6,"Medium Risk",TRUE,"Low Risk")</f>
        <v>Low Risk</v>
      </c>
    </row>
    <row r="1992" spans="1:19">
      <c r="A1992">
        <v>1991</v>
      </c>
      <c r="B1992">
        <v>261.06</v>
      </c>
      <c r="C1992">
        <v>7</v>
      </c>
      <c r="D1992" t="s">
        <v>50</v>
      </c>
      <c r="E1992">
        <v>0</v>
      </c>
      <c r="F1992">
        <v>0</v>
      </c>
      <c r="G1992">
        <v>71</v>
      </c>
      <c r="H1992">
        <v>3</v>
      </c>
      <c r="I1992">
        <v>54</v>
      </c>
      <c r="J1992">
        <v>0</v>
      </c>
      <c r="K1992">
        <f>_xlfn.XLOOKUP(FraudData[[#This Row],[amount]],AmountRules[Amount Min],AmountRules[Risk Points],,-1)</f>
        <v>0</v>
      </c>
      <c r="L1992">
        <f>_xlfn.XLOOKUP(FraudData[[#This Row],[transaction_hour]],TimeRules[Hour Min],TimeRules[Risk Points],,-1)</f>
        <v>0</v>
      </c>
      <c r="M1992">
        <f>_xlfn.XLOOKUP(FraudData[[#This Row],[foreign_transaction]],ForeignRules[Foreign Transaction],ForeignRules[Risk Points],0)</f>
        <v>0</v>
      </c>
      <c r="N1992">
        <f>_xlfn.XLOOKUP(FraudData[[#This Row],[location_mismatch]],Table10[Location Mismatch],Table10[Risk Points],0)</f>
        <v>0</v>
      </c>
      <c r="O1992">
        <f>_xlfn.XLOOKUP(FraudData[[#This Row],[device_trust_score]],DeviceRules[Device Min],DeviceRules[Risk Points],,-1)</f>
        <v>0</v>
      </c>
      <c r="P1992">
        <f>_xlfn.XLOOKUP(FraudData[[#This Row],[velocity_last_24h]],VelocityRules[Velocity Min],VelocityRules[Risk Points],,-1)</f>
        <v>0</v>
      </c>
      <c r="Q1992">
        <f>_xlfn.XLOOKUP(FraudData[[#This Row],[merchant_category]],MerchantRules[Merchant Category],MerchantRules[Risk Points],0)</f>
        <v>0</v>
      </c>
      <c r="R1992">
        <f>SUM(FraudData[[#This Row],[Amount Risk]:[Merchant Risk]])</f>
        <v>0</v>
      </c>
      <c r="S1992" t="str" cm="1">
        <f t="array" ref="S1992">_xlfn.IFS(FraudData[[#This Row],[Fraud Risk Score]]&gt;=8,"High Risk",FraudData[[#This Row],[Fraud Risk Score]]&gt;=6,"Medium Risk",TRUE,"Low Risk")</f>
        <v>Low Risk</v>
      </c>
    </row>
    <row r="1993" spans="1:19">
      <c r="A1993">
        <v>1992</v>
      </c>
      <c r="B1993">
        <v>31.15</v>
      </c>
      <c r="C1993">
        <v>8</v>
      </c>
      <c r="D1993" t="s">
        <v>46</v>
      </c>
      <c r="E1993">
        <v>1</v>
      </c>
      <c r="F1993">
        <v>1</v>
      </c>
      <c r="G1993">
        <v>67</v>
      </c>
      <c r="H1993">
        <v>2</v>
      </c>
      <c r="I1993">
        <v>69</v>
      </c>
      <c r="J1993">
        <v>0</v>
      </c>
      <c r="K1993">
        <f>_xlfn.XLOOKUP(FraudData[[#This Row],[amount]],AmountRules[Amount Min],AmountRules[Risk Points],,-1)</f>
        <v>0</v>
      </c>
      <c r="L1993">
        <f>_xlfn.XLOOKUP(FraudData[[#This Row],[transaction_hour]],TimeRules[Hour Min],TimeRules[Risk Points],,-1)</f>
        <v>0</v>
      </c>
      <c r="M1993">
        <f>_xlfn.XLOOKUP(FraudData[[#This Row],[foreign_transaction]],ForeignRules[Foreign Transaction],ForeignRules[Risk Points],0)</f>
        <v>3</v>
      </c>
      <c r="N1993">
        <f>_xlfn.XLOOKUP(FraudData[[#This Row],[location_mismatch]],Table10[Location Mismatch],Table10[Risk Points],0)</f>
        <v>3</v>
      </c>
      <c r="O1993">
        <f>_xlfn.XLOOKUP(FraudData[[#This Row],[device_trust_score]],DeviceRules[Device Min],DeviceRules[Risk Points],,-1)</f>
        <v>1</v>
      </c>
      <c r="P1993">
        <f>_xlfn.XLOOKUP(FraudData[[#This Row],[velocity_last_24h]],VelocityRules[Velocity Min],VelocityRules[Risk Points],,-1)</f>
        <v>0</v>
      </c>
      <c r="Q1993">
        <f>_xlfn.XLOOKUP(FraudData[[#This Row],[merchant_category]],MerchantRules[Merchant Category],MerchantRules[Risk Points],0)</f>
        <v>0</v>
      </c>
      <c r="R1993">
        <f>SUM(FraudData[[#This Row],[Amount Risk]:[Merchant Risk]])</f>
        <v>7</v>
      </c>
      <c r="S1993" t="str" cm="1">
        <f t="array" ref="S1993">_xlfn.IFS(FraudData[[#This Row],[Fraud Risk Score]]&gt;=8,"High Risk",FraudData[[#This Row],[Fraud Risk Score]]&gt;=6,"Medium Risk",TRUE,"Low Risk")</f>
        <v>Medium Risk</v>
      </c>
    </row>
    <row r="1994" spans="1:19">
      <c r="A1994">
        <v>1993</v>
      </c>
      <c r="B1994">
        <v>169.59</v>
      </c>
      <c r="C1994">
        <v>17</v>
      </c>
      <c r="D1994" t="s">
        <v>50</v>
      </c>
      <c r="E1994">
        <v>0</v>
      </c>
      <c r="F1994">
        <v>1</v>
      </c>
      <c r="G1994">
        <v>33</v>
      </c>
      <c r="H1994">
        <v>1</v>
      </c>
      <c r="I1994">
        <v>43</v>
      </c>
      <c r="J1994">
        <v>0</v>
      </c>
      <c r="K1994">
        <f>_xlfn.XLOOKUP(FraudData[[#This Row],[amount]],AmountRules[Amount Min],AmountRules[Risk Points],,-1)</f>
        <v>0</v>
      </c>
      <c r="L1994">
        <f>_xlfn.XLOOKUP(FraudData[[#This Row],[transaction_hour]],TimeRules[Hour Min],TimeRules[Risk Points],,-1)</f>
        <v>0</v>
      </c>
      <c r="M1994">
        <f>_xlfn.XLOOKUP(FraudData[[#This Row],[foreign_transaction]],ForeignRules[Foreign Transaction],ForeignRules[Risk Points],0)</f>
        <v>0</v>
      </c>
      <c r="N1994">
        <f>_xlfn.XLOOKUP(FraudData[[#This Row],[location_mismatch]],Table10[Location Mismatch],Table10[Risk Points],0)</f>
        <v>3</v>
      </c>
      <c r="O1994">
        <f>_xlfn.XLOOKUP(FraudData[[#This Row],[device_trust_score]],DeviceRules[Device Min],DeviceRules[Risk Points],,-1)</f>
        <v>2</v>
      </c>
      <c r="P1994">
        <f>_xlfn.XLOOKUP(FraudData[[#This Row],[velocity_last_24h]],VelocityRules[Velocity Min],VelocityRules[Risk Points],,-1)</f>
        <v>0</v>
      </c>
      <c r="Q1994">
        <f>_xlfn.XLOOKUP(FraudData[[#This Row],[merchant_category]],MerchantRules[Merchant Category],MerchantRules[Risk Points],0)</f>
        <v>0</v>
      </c>
      <c r="R1994">
        <f>SUM(FraudData[[#This Row],[Amount Risk]:[Merchant Risk]])</f>
        <v>5</v>
      </c>
      <c r="S1994" t="str" cm="1">
        <f t="array" ref="S1994">_xlfn.IFS(FraudData[[#This Row],[Fraud Risk Score]]&gt;=8,"High Risk",FraudData[[#This Row],[Fraud Risk Score]]&gt;=6,"Medium Risk",TRUE,"Low Risk")</f>
        <v>Low Risk</v>
      </c>
    </row>
    <row r="1995" spans="1:19">
      <c r="A1995">
        <v>1994</v>
      </c>
      <c r="B1995">
        <v>26.18</v>
      </c>
      <c r="C1995">
        <v>2</v>
      </c>
      <c r="D1995" t="s">
        <v>47</v>
      </c>
      <c r="E1995">
        <v>0</v>
      </c>
      <c r="F1995">
        <v>0</v>
      </c>
      <c r="G1995">
        <v>59</v>
      </c>
      <c r="H1995">
        <v>2</v>
      </c>
      <c r="I1995">
        <v>44</v>
      </c>
      <c r="J1995">
        <v>0</v>
      </c>
      <c r="K1995">
        <f>_xlfn.XLOOKUP(FraudData[[#This Row],[amount]],AmountRules[Amount Min],AmountRules[Risk Points],,-1)</f>
        <v>0</v>
      </c>
      <c r="L1995">
        <f>_xlfn.XLOOKUP(FraudData[[#This Row],[transaction_hour]],TimeRules[Hour Min],TimeRules[Risk Points],,-1)</f>
        <v>3</v>
      </c>
      <c r="M1995">
        <f>_xlfn.XLOOKUP(FraudData[[#This Row],[foreign_transaction]],ForeignRules[Foreign Transaction],ForeignRules[Risk Points],0)</f>
        <v>0</v>
      </c>
      <c r="N1995">
        <f>_xlfn.XLOOKUP(FraudData[[#This Row],[location_mismatch]],Table10[Location Mismatch],Table10[Risk Points],0)</f>
        <v>0</v>
      </c>
      <c r="O1995">
        <f>_xlfn.XLOOKUP(FraudData[[#This Row],[device_trust_score]],DeviceRules[Device Min],DeviceRules[Risk Points],,-1)</f>
        <v>1</v>
      </c>
      <c r="P1995">
        <f>_xlfn.XLOOKUP(FraudData[[#This Row],[velocity_last_24h]],VelocityRules[Velocity Min],VelocityRules[Risk Points],,-1)</f>
        <v>0</v>
      </c>
      <c r="Q1995">
        <f>_xlfn.XLOOKUP(FraudData[[#This Row],[merchant_category]],MerchantRules[Merchant Category],MerchantRules[Risk Points],0)</f>
        <v>0</v>
      </c>
      <c r="R1995">
        <f>SUM(FraudData[[#This Row],[Amount Risk]:[Merchant Risk]])</f>
        <v>4</v>
      </c>
      <c r="S1995" t="str" cm="1">
        <f t="array" ref="S1995">_xlfn.IFS(FraudData[[#This Row],[Fraud Risk Score]]&gt;=8,"High Risk",FraudData[[#This Row],[Fraud Risk Score]]&gt;=6,"Medium Risk",TRUE,"Low Risk")</f>
        <v>Low Risk</v>
      </c>
    </row>
    <row r="1996" spans="1:19">
      <c r="A1996">
        <v>1995</v>
      </c>
      <c r="B1996">
        <v>250.53</v>
      </c>
      <c r="C1996">
        <v>16</v>
      </c>
      <c r="D1996" t="s">
        <v>46</v>
      </c>
      <c r="E1996">
        <v>0</v>
      </c>
      <c r="F1996">
        <v>0</v>
      </c>
      <c r="G1996">
        <v>43</v>
      </c>
      <c r="H1996">
        <v>1</v>
      </c>
      <c r="I1996">
        <v>61</v>
      </c>
      <c r="J1996">
        <v>0</v>
      </c>
      <c r="K1996">
        <f>_xlfn.XLOOKUP(FraudData[[#This Row],[amount]],AmountRules[Amount Min],AmountRules[Risk Points],,-1)</f>
        <v>0</v>
      </c>
      <c r="L1996">
        <f>_xlfn.XLOOKUP(FraudData[[#This Row],[transaction_hour]],TimeRules[Hour Min],TimeRules[Risk Points],,-1)</f>
        <v>0</v>
      </c>
      <c r="M1996">
        <f>_xlfn.XLOOKUP(FraudData[[#This Row],[foreign_transaction]],ForeignRules[Foreign Transaction],ForeignRules[Risk Points],0)</f>
        <v>0</v>
      </c>
      <c r="N1996">
        <f>_xlfn.XLOOKUP(FraudData[[#This Row],[location_mismatch]],Table10[Location Mismatch],Table10[Risk Points],0)</f>
        <v>0</v>
      </c>
      <c r="O1996">
        <f>_xlfn.XLOOKUP(FraudData[[#This Row],[device_trust_score]],DeviceRules[Device Min],DeviceRules[Risk Points],,-1)</f>
        <v>2</v>
      </c>
      <c r="P1996">
        <f>_xlfn.XLOOKUP(FraudData[[#This Row],[velocity_last_24h]],VelocityRules[Velocity Min],VelocityRules[Risk Points],,-1)</f>
        <v>0</v>
      </c>
      <c r="Q1996">
        <f>_xlfn.XLOOKUP(FraudData[[#This Row],[merchant_category]],MerchantRules[Merchant Category],MerchantRules[Risk Points],0)</f>
        <v>0</v>
      </c>
      <c r="R1996">
        <f>SUM(FraudData[[#This Row],[Amount Risk]:[Merchant Risk]])</f>
        <v>2</v>
      </c>
      <c r="S1996" t="str" cm="1">
        <f t="array" ref="S1996">_xlfn.IFS(FraudData[[#This Row],[Fraud Risk Score]]&gt;=8,"High Risk",FraudData[[#This Row],[Fraud Risk Score]]&gt;=6,"Medium Risk",TRUE,"Low Risk")</f>
        <v>Low Risk</v>
      </c>
    </row>
    <row r="1997" spans="1:19">
      <c r="A1997">
        <v>1996</v>
      </c>
      <c r="B1997">
        <v>192.58</v>
      </c>
      <c r="C1997">
        <v>19</v>
      </c>
      <c r="D1997" t="s">
        <v>46</v>
      </c>
      <c r="E1997">
        <v>0</v>
      </c>
      <c r="F1997">
        <v>0</v>
      </c>
      <c r="G1997">
        <v>72</v>
      </c>
      <c r="H1997">
        <v>4</v>
      </c>
      <c r="I1997">
        <v>44</v>
      </c>
      <c r="J1997">
        <v>0</v>
      </c>
      <c r="K1997">
        <f>_xlfn.XLOOKUP(FraudData[[#This Row],[amount]],AmountRules[Amount Min],AmountRules[Risk Points],,-1)</f>
        <v>0</v>
      </c>
      <c r="L1997">
        <f>_xlfn.XLOOKUP(FraudData[[#This Row],[transaction_hour]],TimeRules[Hour Min],TimeRules[Risk Points],,-1)</f>
        <v>0</v>
      </c>
      <c r="M1997">
        <f>_xlfn.XLOOKUP(FraudData[[#This Row],[foreign_transaction]],ForeignRules[Foreign Transaction],ForeignRules[Risk Points],0)</f>
        <v>0</v>
      </c>
      <c r="N1997">
        <f>_xlfn.XLOOKUP(FraudData[[#This Row],[location_mismatch]],Table10[Location Mismatch],Table10[Risk Points],0)</f>
        <v>0</v>
      </c>
      <c r="O1997">
        <f>_xlfn.XLOOKUP(FraudData[[#This Row],[device_trust_score]],DeviceRules[Device Min],DeviceRules[Risk Points],,-1)</f>
        <v>0</v>
      </c>
      <c r="P1997">
        <f>_xlfn.XLOOKUP(FraudData[[#This Row],[velocity_last_24h]],VelocityRules[Velocity Min],VelocityRules[Risk Points],,-1)</f>
        <v>0</v>
      </c>
      <c r="Q1997">
        <f>_xlfn.XLOOKUP(FraudData[[#This Row],[merchant_category]],MerchantRules[Merchant Category],MerchantRules[Risk Points],0)</f>
        <v>0</v>
      </c>
      <c r="R1997">
        <f>SUM(FraudData[[#This Row],[Amount Risk]:[Merchant Risk]])</f>
        <v>0</v>
      </c>
      <c r="S1997" t="str" cm="1">
        <f t="array" ref="S1997">_xlfn.IFS(FraudData[[#This Row],[Fraud Risk Score]]&gt;=8,"High Risk",FraudData[[#This Row],[Fraud Risk Score]]&gt;=6,"Medium Risk",TRUE,"Low Risk")</f>
        <v>Low Risk</v>
      </c>
    </row>
    <row r="1998" spans="1:19">
      <c r="A1998">
        <v>1997</v>
      </c>
      <c r="B1998">
        <v>564.77</v>
      </c>
      <c r="C1998">
        <v>14</v>
      </c>
      <c r="D1998" t="s">
        <v>46</v>
      </c>
      <c r="E1998">
        <v>0</v>
      </c>
      <c r="F1998">
        <v>0</v>
      </c>
      <c r="G1998">
        <v>52</v>
      </c>
      <c r="H1998">
        <v>4</v>
      </c>
      <c r="I1998">
        <v>62</v>
      </c>
      <c r="J1998">
        <v>0</v>
      </c>
      <c r="K1998">
        <f>_xlfn.XLOOKUP(FraudData[[#This Row],[amount]],AmountRules[Amount Min],AmountRules[Risk Points],,-1)</f>
        <v>1</v>
      </c>
      <c r="L1998">
        <f>_xlfn.XLOOKUP(FraudData[[#This Row],[transaction_hour]],TimeRules[Hour Min],TimeRules[Risk Points],,-1)</f>
        <v>0</v>
      </c>
      <c r="M1998">
        <f>_xlfn.XLOOKUP(FraudData[[#This Row],[foreign_transaction]],ForeignRules[Foreign Transaction],ForeignRules[Risk Points],0)</f>
        <v>0</v>
      </c>
      <c r="N1998">
        <f>_xlfn.XLOOKUP(FraudData[[#This Row],[location_mismatch]],Table10[Location Mismatch],Table10[Risk Points],0)</f>
        <v>0</v>
      </c>
      <c r="O1998">
        <f>_xlfn.XLOOKUP(FraudData[[#This Row],[device_trust_score]],DeviceRules[Device Min],DeviceRules[Risk Points],,-1)</f>
        <v>1</v>
      </c>
      <c r="P1998">
        <f>_xlfn.XLOOKUP(FraudData[[#This Row],[velocity_last_24h]],VelocityRules[Velocity Min],VelocityRules[Risk Points],,-1)</f>
        <v>0</v>
      </c>
      <c r="Q1998">
        <f>_xlfn.XLOOKUP(FraudData[[#This Row],[merchant_category]],MerchantRules[Merchant Category],MerchantRules[Risk Points],0)</f>
        <v>0</v>
      </c>
      <c r="R1998">
        <f>SUM(FraudData[[#This Row],[Amount Risk]:[Merchant Risk]])</f>
        <v>2</v>
      </c>
      <c r="S1998" t="str" cm="1">
        <f t="array" ref="S1998">_xlfn.IFS(FraudData[[#This Row],[Fraud Risk Score]]&gt;=8,"High Risk",FraudData[[#This Row],[Fraud Risk Score]]&gt;=6,"Medium Risk",TRUE,"Low Risk")</f>
        <v>Low Risk</v>
      </c>
    </row>
    <row r="1999" spans="1:19">
      <c r="A1999">
        <v>1998</v>
      </c>
      <c r="B1999">
        <v>12.86</v>
      </c>
      <c r="C1999">
        <v>20</v>
      </c>
      <c r="D1999" t="s">
        <v>50</v>
      </c>
      <c r="E1999">
        <v>1</v>
      </c>
      <c r="F1999">
        <v>0</v>
      </c>
      <c r="G1999">
        <v>27</v>
      </c>
      <c r="H1999">
        <v>1</v>
      </c>
      <c r="I1999">
        <v>34</v>
      </c>
      <c r="J1999">
        <v>0</v>
      </c>
      <c r="K1999">
        <f>_xlfn.XLOOKUP(FraudData[[#This Row],[amount]],AmountRules[Amount Min],AmountRules[Risk Points],,-1)</f>
        <v>0</v>
      </c>
      <c r="L1999">
        <f>_xlfn.XLOOKUP(FraudData[[#This Row],[transaction_hour]],TimeRules[Hour Min],TimeRules[Risk Points],,-1)</f>
        <v>0</v>
      </c>
      <c r="M1999">
        <f>_xlfn.XLOOKUP(FraudData[[#This Row],[foreign_transaction]],ForeignRules[Foreign Transaction],ForeignRules[Risk Points],0)</f>
        <v>3</v>
      </c>
      <c r="N1999">
        <f>_xlfn.XLOOKUP(FraudData[[#This Row],[location_mismatch]],Table10[Location Mismatch],Table10[Risk Points],0)</f>
        <v>0</v>
      </c>
      <c r="O1999">
        <f>_xlfn.XLOOKUP(FraudData[[#This Row],[device_trust_score]],DeviceRules[Device Min],DeviceRules[Risk Points],,-1)</f>
        <v>3</v>
      </c>
      <c r="P1999">
        <f>_xlfn.XLOOKUP(FraudData[[#This Row],[velocity_last_24h]],VelocityRules[Velocity Min],VelocityRules[Risk Points],,-1)</f>
        <v>0</v>
      </c>
      <c r="Q1999">
        <f>_xlfn.XLOOKUP(FraudData[[#This Row],[merchant_category]],MerchantRules[Merchant Category],MerchantRules[Risk Points],0)</f>
        <v>0</v>
      </c>
      <c r="R1999">
        <f>SUM(FraudData[[#This Row],[Amount Risk]:[Merchant Risk]])</f>
        <v>6</v>
      </c>
      <c r="S1999" t="str" cm="1">
        <f t="array" ref="S1999">_xlfn.IFS(FraudData[[#This Row],[Fraud Risk Score]]&gt;=8,"High Risk",FraudData[[#This Row],[Fraud Risk Score]]&gt;=6,"Medium Risk",TRUE,"Low Risk")</f>
        <v>Medium Risk</v>
      </c>
    </row>
    <row r="2000" spans="1:19">
      <c r="A2000">
        <v>1999</v>
      </c>
      <c r="B2000">
        <v>10.57</v>
      </c>
      <c r="C2000">
        <v>16</v>
      </c>
      <c r="D2000" t="s">
        <v>47</v>
      </c>
      <c r="E2000">
        <v>0</v>
      </c>
      <c r="F2000">
        <v>0</v>
      </c>
      <c r="G2000">
        <v>42</v>
      </c>
      <c r="H2000">
        <v>0</v>
      </c>
      <c r="I2000">
        <v>32</v>
      </c>
      <c r="J2000">
        <v>0</v>
      </c>
      <c r="K2000">
        <f>_xlfn.XLOOKUP(FraudData[[#This Row],[amount]],AmountRules[Amount Min],AmountRules[Risk Points],,-1)</f>
        <v>0</v>
      </c>
      <c r="L2000">
        <f>_xlfn.XLOOKUP(FraudData[[#This Row],[transaction_hour]],TimeRules[Hour Min],TimeRules[Risk Points],,-1)</f>
        <v>0</v>
      </c>
      <c r="M2000">
        <f>_xlfn.XLOOKUP(FraudData[[#This Row],[foreign_transaction]],ForeignRules[Foreign Transaction],ForeignRules[Risk Points],0)</f>
        <v>0</v>
      </c>
      <c r="N2000">
        <f>_xlfn.XLOOKUP(FraudData[[#This Row],[location_mismatch]],Table10[Location Mismatch],Table10[Risk Points],0)</f>
        <v>0</v>
      </c>
      <c r="O2000">
        <f>_xlfn.XLOOKUP(FraudData[[#This Row],[device_trust_score]],DeviceRules[Device Min],DeviceRules[Risk Points],,-1)</f>
        <v>2</v>
      </c>
      <c r="P2000">
        <f>_xlfn.XLOOKUP(FraudData[[#This Row],[velocity_last_24h]],VelocityRules[Velocity Min],VelocityRules[Risk Points],,-1)</f>
        <v>0</v>
      </c>
      <c r="Q2000">
        <f>_xlfn.XLOOKUP(FraudData[[#This Row],[merchant_category]],MerchantRules[Merchant Category],MerchantRules[Risk Points],0)</f>
        <v>0</v>
      </c>
      <c r="R2000">
        <f>SUM(FraudData[[#This Row],[Amount Risk]:[Merchant Risk]])</f>
        <v>2</v>
      </c>
      <c r="S2000" t="str" cm="1">
        <f t="array" ref="S2000">_xlfn.IFS(FraudData[[#This Row],[Fraud Risk Score]]&gt;=8,"High Risk",FraudData[[#This Row],[Fraud Risk Score]]&gt;=6,"Medium Risk",TRUE,"Low Risk")</f>
        <v>Low Risk</v>
      </c>
    </row>
    <row r="2001" spans="1:19">
      <c r="A2001">
        <v>2000</v>
      </c>
      <c r="B2001">
        <v>59.68</v>
      </c>
      <c r="C2001">
        <v>7</v>
      </c>
      <c r="D2001" t="s">
        <v>48</v>
      </c>
      <c r="E2001">
        <v>0</v>
      </c>
      <c r="F2001">
        <v>0</v>
      </c>
      <c r="G2001">
        <v>37</v>
      </c>
      <c r="H2001">
        <v>0</v>
      </c>
      <c r="I2001">
        <v>65</v>
      </c>
      <c r="J2001">
        <v>0</v>
      </c>
      <c r="K2001">
        <f>_xlfn.XLOOKUP(FraudData[[#This Row],[amount]],AmountRules[Amount Min],AmountRules[Risk Points],,-1)</f>
        <v>0</v>
      </c>
      <c r="L2001">
        <f>_xlfn.XLOOKUP(FraudData[[#This Row],[transaction_hour]],TimeRules[Hour Min],TimeRules[Risk Points],,-1)</f>
        <v>0</v>
      </c>
      <c r="M2001">
        <f>_xlfn.XLOOKUP(FraudData[[#This Row],[foreign_transaction]],ForeignRules[Foreign Transaction],ForeignRules[Risk Points],0)</f>
        <v>0</v>
      </c>
      <c r="N2001">
        <f>_xlfn.XLOOKUP(FraudData[[#This Row],[location_mismatch]],Table10[Location Mismatch],Table10[Risk Points],0)</f>
        <v>0</v>
      </c>
      <c r="O2001">
        <f>_xlfn.XLOOKUP(FraudData[[#This Row],[device_trust_score]],DeviceRules[Device Min],DeviceRules[Risk Points],,-1)</f>
        <v>2</v>
      </c>
      <c r="P2001">
        <f>_xlfn.XLOOKUP(FraudData[[#This Row],[velocity_last_24h]],VelocityRules[Velocity Min],VelocityRules[Risk Points],,-1)</f>
        <v>0</v>
      </c>
      <c r="Q2001">
        <f>_xlfn.XLOOKUP(FraudData[[#This Row],[merchant_category]],MerchantRules[Merchant Category],MerchantRules[Risk Points],0)</f>
        <v>0</v>
      </c>
      <c r="R2001">
        <f>SUM(FraudData[[#This Row],[Amount Risk]:[Merchant Risk]])</f>
        <v>2</v>
      </c>
      <c r="S2001" t="str" cm="1">
        <f t="array" ref="S2001">_xlfn.IFS(FraudData[[#This Row],[Fraud Risk Score]]&gt;=8,"High Risk",FraudData[[#This Row],[Fraud Risk Score]]&gt;=6,"Medium Risk",TRUE,"Low Risk")</f>
        <v>Low Risk</v>
      </c>
    </row>
    <row r="2002" spans="1:19">
      <c r="A2002">
        <v>2001</v>
      </c>
      <c r="B2002">
        <v>54.61</v>
      </c>
      <c r="C2002">
        <v>1</v>
      </c>
      <c r="D2002" t="s">
        <v>50</v>
      </c>
      <c r="E2002">
        <v>0</v>
      </c>
      <c r="F2002">
        <v>0</v>
      </c>
      <c r="G2002">
        <v>51</v>
      </c>
      <c r="H2002">
        <v>3</v>
      </c>
      <c r="I2002">
        <v>30</v>
      </c>
      <c r="J2002">
        <v>0</v>
      </c>
      <c r="K2002">
        <f>_xlfn.XLOOKUP(FraudData[[#This Row],[amount]],AmountRules[Amount Min],AmountRules[Risk Points],,-1)</f>
        <v>0</v>
      </c>
      <c r="L2002">
        <f>_xlfn.XLOOKUP(FraudData[[#This Row],[transaction_hour]],TimeRules[Hour Min],TimeRules[Risk Points],,-1)</f>
        <v>3</v>
      </c>
      <c r="M2002">
        <f>_xlfn.XLOOKUP(FraudData[[#This Row],[foreign_transaction]],ForeignRules[Foreign Transaction],ForeignRules[Risk Points],0)</f>
        <v>0</v>
      </c>
      <c r="N2002">
        <f>_xlfn.XLOOKUP(FraudData[[#This Row],[location_mismatch]],Table10[Location Mismatch],Table10[Risk Points],0)</f>
        <v>0</v>
      </c>
      <c r="O2002">
        <f>_xlfn.XLOOKUP(FraudData[[#This Row],[device_trust_score]],DeviceRules[Device Min],DeviceRules[Risk Points],,-1)</f>
        <v>1</v>
      </c>
      <c r="P2002">
        <f>_xlfn.XLOOKUP(FraudData[[#This Row],[velocity_last_24h]],VelocityRules[Velocity Min],VelocityRules[Risk Points],,-1)</f>
        <v>0</v>
      </c>
      <c r="Q2002">
        <f>_xlfn.XLOOKUP(FraudData[[#This Row],[merchant_category]],MerchantRules[Merchant Category],MerchantRules[Risk Points],0)</f>
        <v>0</v>
      </c>
      <c r="R2002">
        <f>SUM(FraudData[[#This Row],[Amount Risk]:[Merchant Risk]])</f>
        <v>4</v>
      </c>
      <c r="S2002" t="str" cm="1">
        <f t="array" ref="S2002">_xlfn.IFS(FraudData[[#This Row],[Fraud Risk Score]]&gt;=8,"High Risk",FraudData[[#This Row],[Fraud Risk Score]]&gt;=6,"Medium Risk",TRUE,"Low Risk")</f>
        <v>Low Risk</v>
      </c>
    </row>
    <row r="2003" spans="1:19">
      <c r="A2003">
        <v>2002</v>
      </c>
      <c r="B2003">
        <v>51.06</v>
      </c>
      <c r="C2003">
        <v>16</v>
      </c>
      <c r="D2003" t="s">
        <v>49</v>
      </c>
      <c r="E2003">
        <v>0</v>
      </c>
      <c r="F2003">
        <v>1</v>
      </c>
      <c r="G2003">
        <v>64</v>
      </c>
      <c r="H2003">
        <v>2</v>
      </c>
      <c r="I2003">
        <v>39</v>
      </c>
      <c r="J2003">
        <v>0</v>
      </c>
      <c r="K2003">
        <f>_xlfn.XLOOKUP(FraudData[[#This Row],[amount]],AmountRules[Amount Min],AmountRules[Risk Points],,-1)</f>
        <v>0</v>
      </c>
      <c r="L2003">
        <f>_xlfn.XLOOKUP(FraudData[[#This Row],[transaction_hour]],TimeRules[Hour Min],TimeRules[Risk Points],,-1)</f>
        <v>0</v>
      </c>
      <c r="M2003">
        <f>_xlfn.XLOOKUP(FraudData[[#This Row],[foreign_transaction]],ForeignRules[Foreign Transaction],ForeignRules[Risk Points],0)</f>
        <v>0</v>
      </c>
      <c r="N2003">
        <f>_xlfn.XLOOKUP(FraudData[[#This Row],[location_mismatch]],Table10[Location Mismatch],Table10[Risk Points],0)</f>
        <v>3</v>
      </c>
      <c r="O2003">
        <f>_xlfn.XLOOKUP(FraudData[[#This Row],[device_trust_score]],DeviceRules[Device Min],DeviceRules[Risk Points],,-1)</f>
        <v>1</v>
      </c>
      <c r="P2003">
        <f>_xlfn.XLOOKUP(FraudData[[#This Row],[velocity_last_24h]],VelocityRules[Velocity Min],VelocityRules[Risk Points],,-1)</f>
        <v>0</v>
      </c>
      <c r="Q2003">
        <f>_xlfn.XLOOKUP(FraudData[[#This Row],[merchant_category]],MerchantRules[Merchant Category],MerchantRules[Risk Points],0)</f>
        <v>1</v>
      </c>
      <c r="R2003">
        <f>SUM(FraudData[[#This Row],[Amount Risk]:[Merchant Risk]])</f>
        <v>5</v>
      </c>
      <c r="S2003" t="str" cm="1">
        <f t="array" ref="S2003">_xlfn.IFS(FraudData[[#This Row],[Fraud Risk Score]]&gt;=8,"High Risk",FraudData[[#This Row],[Fraud Risk Score]]&gt;=6,"Medium Risk",TRUE,"Low Risk")</f>
        <v>Low Risk</v>
      </c>
    </row>
    <row r="2004" spans="1:19">
      <c r="A2004">
        <v>2003</v>
      </c>
      <c r="B2004">
        <v>426.09</v>
      </c>
      <c r="C2004">
        <v>17</v>
      </c>
      <c r="D2004" t="s">
        <v>49</v>
      </c>
      <c r="E2004">
        <v>0</v>
      </c>
      <c r="F2004">
        <v>0</v>
      </c>
      <c r="G2004">
        <v>63</v>
      </c>
      <c r="H2004">
        <v>3</v>
      </c>
      <c r="I2004">
        <v>60</v>
      </c>
      <c r="J2004">
        <v>0</v>
      </c>
      <c r="K2004">
        <f>_xlfn.XLOOKUP(FraudData[[#This Row],[amount]],AmountRules[Amount Min],AmountRules[Risk Points],,-1)</f>
        <v>0</v>
      </c>
      <c r="L2004">
        <f>_xlfn.XLOOKUP(FraudData[[#This Row],[transaction_hour]],TimeRules[Hour Min],TimeRules[Risk Points],,-1)</f>
        <v>0</v>
      </c>
      <c r="M2004">
        <f>_xlfn.XLOOKUP(FraudData[[#This Row],[foreign_transaction]],ForeignRules[Foreign Transaction],ForeignRules[Risk Points],0)</f>
        <v>0</v>
      </c>
      <c r="N2004">
        <f>_xlfn.XLOOKUP(FraudData[[#This Row],[location_mismatch]],Table10[Location Mismatch],Table10[Risk Points],0)</f>
        <v>0</v>
      </c>
      <c r="O2004">
        <f>_xlfn.XLOOKUP(FraudData[[#This Row],[device_trust_score]],DeviceRules[Device Min],DeviceRules[Risk Points],,-1)</f>
        <v>1</v>
      </c>
      <c r="P2004">
        <f>_xlfn.XLOOKUP(FraudData[[#This Row],[velocity_last_24h]],VelocityRules[Velocity Min],VelocityRules[Risk Points],,-1)</f>
        <v>0</v>
      </c>
      <c r="Q2004">
        <f>_xlfn.XLOOKUP(FraudData[[#This Row],[merchant_category]],MerchantRules[Merchant Category],MerchantRules[Risk Points],0)</f>
        <v>1</v>
      </c>
      <c r="R2004">
        <f>SUM(FraudData[[#This Row],[Amount Risk]:[Merchant Risk]])</f>
        <v>2</v>
      </c>
      <c r="S2004" t="str" cm="1">
        <f t="array" ref="S2004">_xlfn.IFS(FraudData[[#This Row],[Fraud Risk Score]]&gt;=8,"High Risk",FraudData[[#This Row],[Fraud Risk Score]]&gt;=6,"Medium Risk",TRUE,"Low Risk")</f>
        <v>Low Risk</v>
      </c>
    </row>
    <row r="2005" spans="1:19">
      <c r="A2005">
        <v>2004</v>
      </c>
      <c r="B2005">
        <v>51.67</v>
      </c>
      <c r="C2005">
        <v>4</v>
      </c>
      <c r="D2005" t="s">
        <v>50</v>
      </c>
      <c r="E2005">
        <v>0</v>
      </c>
      <c r="F2005">
        <v>0</v>
      </c>
      <c r="G2005">
        <v>82</v>
      </c>
      <c r="H2005">
        <v>2</v>
      </c>
      <c r="I2005">
        <v>52</v>
      </c>
      <c r="J2005">
        <v>0</v>
      </c>
      <c r="K2005">
        <f>_xlfn.XLOOKUP(FraudData[[#This Row],[amount]],AmountRules[Amount Min],AmountRules[Risk Points],,-1)</f>
        <v>0</v>
      </c>
      <c r="L2005">
        <f>_xlfn.XLOOKUP(FraudData[[#This Row],[transaction_hour]],TimeRules[Hour Min],TimeRules[Risk Points],,-1)</f>
        <v>0</v>
      </c>
      <c r="M2005">
        <f>_xlfn.XLOOKUP(FraudData[[#This Row],[foreign_transaction]],ForeignRules[Foreign Transaction],ForeignRules[Risk Points],0)</f>
        <v>0</v>
      </c>
      <c r="N2005">
        <f>_xlfn.XLOOKUP(FraudData[[#This Row],[location_mismatch]],Table10[Location Mismatch],Table10[Risk Points],0)</f>
        <v>0</v>
      </c>
      <c r="O2005">
        <f>_xlfn.XLOOKUP(FraudData[[#This Row],[device_trust_score]],DeviceRules[Device Min],DeviceRules[Risk Points],,-1)</f>
        <v>0</v>
      </c>
      <c r="P2005">
        <f>_xlfn.XLOOKUP(FraudData[[#This Row],[velocity_last_24h]],VelocityRules[Velocity Min],VelocityRules[Risk Points],,-1)</f>
        <v>0</v>
      </c>
      <c r="Q2005">
        <f>_xlfn.XLOOKUP(FraudData[[#This Row],[merchant_category]],MerchantRules[Merchant Category],MerchantRules[Risk Points],0)</f>
        <v>0</v>
      </c>
      <c r="R2005">
        <f>SUM(FraudData[[#This Row],[Amount Risk]:[Merchant Risk]])</f>
        <v>0</v>
      </c>
      <c r="S2005" t="str" cm="1">
        <f t="array" ref="S2005">_xlfn.IFS(FraudData[[#This Row],[Fraud Risk Score]]&gt;=8,"High Risk",FraudData[[#This Row],[Fraud Risk Score]]&gt;=6,"Medium Risk",TRUE,"Low Risk")</f>
        <v>Low Risk</v>
      </c>
    </row>
    <row r="2006" spans="1:19">
      <c r="A2006">
        <v>2005</v>
      </c>
      <c r="B2006">
        <v>57.13</v>
      </c>
      <c r="C2006">
        <v>8</v>
      </c>
      <c r="D2006" t="s">
        <v>48</v>
      </c>
      <c r="E2006">
        <v>0</v>
      </c>
      <c r="F2006">
        <v>0</v>
      </c>
      <c r="G2006">
        <v>81</v>
      </c>
      <c r="H2006">
        <v>3</v>
      </c>
      <c r="I2006">
        <v>40</v>
      </c>
      <c r="J2006">
        <v>0</v>
      </c>
      <c r="K2006">
        <f>_xlfn.XLOOKUP(FraudData[[#This Row],[amount]],AmountRules[Amount Min],AmountRules[Risk Points],,-1)</f>
        <v>0</v>
      </c>
      <c r="L2006">
        <f>_xlfn.XLOOKUP(FraudData[[#This Row],[transaction_hour]],TimeRules[Hour Min],TimeRules[Risk Points],,-1)</f>
        <v>0</v>
      </c>
      <c r="M2006">
        <f>_xlfn.XLOOKUP(FraudData[[#This Row],[foreign_transaction]],ForeignRules[Foreign Transaction],ForeignRules[Risk Points],0)</f>
        <v>0</v>
      </c>
      <c r="N2006">
        <f>_xlfn.XLOOKUP(FraudData[[#This Row],[location_mismatch]],Table10[Location Mismatch],Table10[Risk Points],0)</f>
        <v>0</v>
      </c>
      <c r="O2006">
        <f>_xlfn.XLOOKUP(FraudData[[#This Row],[device_trust_score]],DeviceRules[Device Min],DeviceRules[Risk Points],,-1)</f>
        <v>0</v>
      </c>
      <c r="P2006">
        <f>_xlfn.XLOOKUP(FraudData[[#This Row],[velocity_last_24h]],VelocityRules[Velocity Min],VelocityRules[Risk Points],,-1)</f>
        <v>0</v>
      </c>
      <c r="Q2006">
        <f>_xlfn.XLOOKUP(FraudData[[#This Row],[merchant_category]],MerchantRules[Merchant Category],MerchantRules[Risk Points],0)</f>
        <v>0</v>
      </c>
      <c r="R2006">
        <f>SUM(FraudData[[#This Row],[Amount Risk]:[Merchant Risk]])</f>
        <v>0</v>
      </c>
      <c r="S2006" t="str" cm="1">
        <f t="array" ref="S2006">_xlfn.IFS(FraudData[[#This Row],[Fraud Risk Score]]&gt;=8,"High Risk",FraudData[[#This Row],[Fraud Risk Score]]&gt;=6,"Medium Risk",TRUE,"Low Risk")</f>
        <v>Low Risk</v>
      </c>
    </row>
    <row r="2007" spans="1:19">
      <c r="A2007">
        <v>2006</v>
      </c>
      <c r="B2007">
        <v>256.43</v>
      </c>
      <c r="C2007">
        <v>8</v>
      </c>
      <c r="D2007" t="s">
        <v>49</v>
      </c>
      <c r="E2007">
        <v>0</v>
      </c>
      <c r="F2007">
        <v>1</v>
      </c>
      <c r="G2007">
        <v>48</v>
      </c>
      <c r="H2007">
        <v>2</v>
      </c>
      <c r="I2007">
        <v>18</v>
      </c>
      <c r="J2007">
        <v>0</v>
      </c>
      <c r="K2007">
        <f>_xlfn.XLOOKUP(FraudData[[#This Row],[amount]],AmountRules[Amount Min],AmountRules[Risk Points],,-1)</f>
        <v>0</v>
      </c>
      <c r="L2007">
        <f>_xlfn.XLOOKUP(FraudData[[#This Row],[transaction_hour]],TimeRules[Hour Min],TimeRules[Risk Points],,-1)</f>
        <v>0</v>
      </c>
      <c r="M2007">
        <f>_xlfn.XLOOKUP(FraudData[[#This Row],[foreign_transaction]],ForeignRules[Foreign Transaction],ForeignRules[Risk Points],0)</f>
        <v>0</v>
      </c>
      <c r="N2007">
        <f>_xlfn.XLOOKUP(FraudData[[#This Row],[location_mismatch]],Table10[Location Mismatch],Table10[Risk Points],0)</f>
        <v>3</v>
      </c>
      <c r="O2007">
        <f>_xlfn.XLOOKUP(FraudData[[#This Row],[device_trust_score]],DeviceRules[Device Min],DeviceRules[Risk Points],,-1)</f>
        <v>2</v>
      </c>
      <c r="P2007">
        <f>_xlfn.XLOOKUP(FraudData[[#This Row],[velocity_last_24h]],VelocityRules[Velocity Min],VelocityRules[Risk Points],,-1)</f>
        <v>0</v>
      </c>
      <c r="Q2007">
        <f>_xlfn.XLOOKUP(FraudData[[#This Row],[merchant_category]],MerchantRules[Merchant Category],MerchantRules[Risk Points],0)</f>
        <v>1</v>
      </c>
      <c r="R2007">
        <f>SUM(FraudData[[#This Row],[Amount Risk]:[Merchant Risk]])</f>
        <v>6</v>
      </c>
      <c r="S2007" t="str" cm="1">
        <f t="array" ref="S2007">_xlfn.IFS(FraudData[[#This Row],[Fraud Risk Score]]&gt;=8,"High Risk",FraudData[[#This Row],[Fraud Risk Score]]&gt;=6,"Medium Risk",TRUE,"Low Risk")</f>
        <v>Medium Risk</v>
      </c>
    </row>
    <row r="2008" spans="1:19">
      <c r="A2008">
        <v>2007</v>
      </c>
      <c r="B2008">
        <v>107.53</v>
      </c>
      <c r="C2008">
        <v>1</v>
      </c>
      <c r="D2008" t="s">
        <v>48</v>
      </c>
      <c r="E2008">
        <v>0</v>
      </c>
      <c r="F2008">
        <v>1</v>
      </c>
      <c r="G2008">
        <v>46</v>
      </c>
      <c r="H2008">
        <v>2</v>
      </c>
      <c r="I2008">
        <v>55</v>
      </c>
      <c r="J2008">
        <v>0</v>
      </c>
      <c r="K2008">
        <f>_xlfn.XLOOKUP(FraudData[[#This Row],[amount]],AmountRules[Amount Min],AmountRules[Risk Points],,-1)</f>
        <v>0</v>
      </c>
      <c r="L2008">
        <f>_xlfn.XLOOKUP(FraudData[[#This Row],[transaction_hour]],TimeRules[Hour Min],TimeRules[Risk Points],,-1)</f>
        <v>3</v>
      </c>
      <c r="M2008">
        <f>_xlfn.XLOOKUP(FraudData[[#This Row],[foreign_transaction]],ForeignRules[Foreign Transaction],ForeignRules[Risk Points],0)</f>
        <v>0</v>
      </c>
      <c r="N2008">
        <f>_xlfn.XLOOKUP(FraudData[[#This Row],[location_mismatch]],Table10[Location Mismatch],Table10[Risk Points],0)</f>
        <v>3</v>
      </c>
      <c r="O2008">
        <f>_xlfn.XLOOKUP(FraudData[[#This Row],[device_trust_score]],DeviceRules[Device Min],DeviceRules[Risk Points],,-1)</f>
        <v>2</v>
      </c>
      <c r="P2008">
        <f>_xlfn.XLOOKUP(FraudData[[#This Row],[velocity_last_24h]],VelocityRules[Velocity Min],VelocityRules[Risk Points],,-1)</f>
        <v>0</v>
      </c>
      <c r="Q2008">
        <f>_xlfn.XLOOKUP(FraudData[[#This Row],[merchant_category]],MerchantRules[Merchant Category],MerchantRules[Risk Points],0)</f>
        <v>0</v>
      </c>
      <c r="R2008">
        <f>SUM(FraudData[[#This Row],[Amount Risk]:[Merchant Risk]])</f>
        <v>8</v>
      </c>
      <c r="S2008" t="str" cm="1">
        <f t="array" ref="S2008">_xlfn.IFS(FraudData[[#This Row],[Fraud Risk Score]]&gt;=8,"High Risk",FraudData[[#This Row],[Fraud Risk Score]]&gt;=6,"Medium Risk",TRUE,"Low Risk")</f>
        <v>High Risk</v>
      </c>
    </row>
    <row r="2009" spans="1:19">
      <c r="A2009">
        <v>2008</v>
      </c>
      <c r="B2009">
        <v>269.87</v>
      </c>
      <c r="C2009">
        <v>1</v>
      </c>
      <c r="D2009" t="s">
        <v>46</v>
      </c>
      <c r="E2009">
        <v>0</v>
      </c>
      <c r="F2009">
        <v>0</v>
      </c>
      <c r="G2009">
        <v>75</v>
      </c>
      <c r="H2009">
        <v>2</v>
      </c>
      <c r="I2009">
        <v>25</v>
      </c>
      <c r="J2009">
        <v>0</v>
      </c>
      <c r="K2009">
        <f>_xlfn.XLOOKUP(FraudData[[#This Row],[amount]],AmountRules[Amount Min],AmountRules[Risk Points],,-1)</f>
        <v>0</v>
      </c>
      <c r="L2009">
        <f>_xlfn.XLOOKUP(FraudData[[#This Row],[transaction_hour]],TimeRules[Hour Min],TimeRules[Risk Points],,-1)</f>
        <v>3</v>
      </c>
      <c r="M2009">
        <f>_xlfn.XLOOKUP(FraudData[[#This Row],[foreign_transaction]],ForeignRules[Foreign Transaction],ForeignRules[Risk Points],0)</f>
        <v>0</v>
      </c>
      <c r="N2009">
        <f>_xlfn.XLOOKUP(FraudData[[#This Row],[location_mismatch]],Table10[Location Mismatch],Table10[Risk Points],0)</f>
        <v>0</v>
      </c>
      <c r="O2009">
        <f>_xlfn.XLOOKUP(FraudData[[#This Row],[device_trust_score]],DeviceRules[Device Min],DeviceRules[Risk Points],,-1)</f>
        <v>0</v>
      </c>
      <c r="P2009">
        <f>_xlfn.XLOOKUP(FraudData[[#This Row],[velocity_last_24h]],VelocityRules[Velocity Min],VelocityRules[Risk Points],,-1)</f>
        <v>0</v>
      </c>
      <c r="Q2009">
        <f>_xlfn.XLOOKUP(FraudData[[#This Row],[merchant_category]],MerchantRules[Merchant Category],MerchantRules[Risk Points],0)</f>
        <v>0</v>
      </c>
      <c r="R2009">
        <f>SUM(FraudData[[#This Row],[Amount Risk]:[Merchant Risk]])</f>
        <v>3</v>
      </c>
      <c r="S2009" t="str" cm="1">
        <f t="array" ref="S2009">_xlfn.IFS(FraudData[[#This Row],[Fraud Risk Score]]&gt;=8,"High Risk",FraudData[[#This Row],[Fraud Risk Score]]&gt;=6,"Medium Risk",TRUE,"Low Risk")</f>
        <v>Low Risk</v>
      </c>
    </row>
    <row r="2010" spans="1:19">
      <c r="A2010">
        <v>2009</v>
      </c>
      <c r="B2010">
        <v>12.17</v>
      </c>
      <c r="C2010">
        <v>18</v>
      </c>
      <c r="D2010" t="s">
        <v>50</v>
      </c>
      <c r="E2010">
        <v>0</v>
      </c>
      <c r="F2010">
        <v>0</v>
      </c>
      <c r="G2010">
        <v>62</v>
      </c>
      <c r="H2010">
        <v>5</v>
      </c>
      <c r="I2010">
        <v>22</v>
      </c>
      <c r="J2010">
        <v>0</v>
      </c>
      <c r="K2010">
        <f>_xlfn.XLOOKUP(FraudData[[#This Row],[amount]],AmountRules[Amount Min],AmountRules[Risk Points],,-1)</f>
        <v>0</v>
      </c>
      <c r="L2010">
        <f>_xlfn.XLOOKUP(FraudData[[#This Row],[transaction_hour]],TimeRules[Hour Min],TimeRules[Risk Points],,-1)</f>
        <v>0</v>
      </c>
      <c r="M2010">
        <f>_xlfn.XLOOKUP(FraudData[[#This Row],[foreign_transaction]],ForeignRules[Foreign Transaction],ForeignRules[Risk Points],0)</f>
        <v>0</v>
      </c>
      <c r="N2010">
        <f>_xlfn.XLOOKUP(FraudData[[#This Row],[location_mismatch]],Table10[Location Mismatch],Table10[Risk Points],0)</f>
        <v>0</v>
      </c>
      <c r="O2010">
        <f>_xlfn.XLOOKUP(FraudData[[#This Row],[device_trust_score]],DeviceRules[Device Min],DeviceRules[Risk Points],,-1)</f>
        <v>1</v>
      </c>
      <c r="P2010">
        <f>_xlfn.XLOOKUP(FraudData[[#This Row],[velocity_last_24h]],VelocityRules[Velocity Min],VelocityRules[Risk Points],,-1)</f>
        <v>3</v>
      </c>
      <c r="Q2010">
        <f>_xlfn.XLOOKUP(FraudData[[#This Row],[merchant_category]],MerchantRules[Merchant Category],MerchantRules[Risk Points],0)</f>
        <v>0</v>
      </c>
      <c r="R2010">
        <f>SUM(FraudData[[#This Row],[Amount Risk]:[Merchant Risk]])</f>
        <v>4</v>
      </c>
      <c r="S2010" t="str" cm="1">
        <f t="array" ref="S2010">_xlfn.IFS(FraudData[[#This Row],[Fraud Risk Score]]&gt;=8,"High Risk",FraudData[[#This Row],[Fraud Risk Score]]&gt;=6,"Medium Risk",TRUE,"Low Risk")</f>
        <v>Low Risk</v>
      </c>
    </row>
    <row r="2011" spans="1:19">
      <c r="A2011">
        <v>2010</v>
      </c>
      <c r="B2011">
        <v>120.35</v>
      </c>
      <c r="C2011">
        <v>22</v>
      </c>
      <c r="D2011" t="s">
        <v>46</v>
      </c>
      <c r="E2011">
        <v>0</v>
      </c>
      <c r="F2011">
        <v>0</v>
      </c>
      <c r="G2011">
        <v>85</v>
      </c>
      <c r="H2011">
        <v>2</v>
      </c>
      <c r="I2011">
        <v>56</v>
      </c>
      <c r="J2011">
        <v>0</v>
      </c>
      <c r="K2011">
        <f>_xlfn.XLOOKUP(FraudData[[#This Row],[amount]],AmountRules[Amount Min],AmountRules[Risk Points],,-1)</f>
        <v>0</v>
      </c>
      <c r="L2011">
        <f>_xlfn.XLOOKUP(FraudData[[#This Row],[transaction_hour]],TimeRules[Hour Min],TimeRules[Risk Points],,-1)</f>
        <v>0</v>
      </c>
      <c r="M2011">
        <f>_xlfn.XLOOKUP(FraudData[[#This Row],[foreign_transaction]],ForeignRules[Foreign Transaction],ForeignRules[Risk Points],0)</f>
        <v>0</v>
      </c>
      <c r="N2011">
        <f>_xlfn.XLOOKUP(FraudData[[#This Row],[location_mismatch]],Table10[Location Mismatch],Table10[Risk Points],0)</f>
        <v>0</v>
      </c>
      <c r="O2011">
        <f>_xlfn.XLOOKUP(FraudData[[#This Row],[device_trust_score]],DeviceRules[Device Min],DeviceRules[Risk Points],,-1)</f>
        <v>0</v>
      </c>
      <c r="P2011">
        <f>_xlfn.XLOOKUP(FraudData[[#This Row],[velocity_last_24h]],VelocityRules[Velocity Min],VelocityRules[Risk Points],,-1)</f>
        <v>0</v>
      </c>
      <c r="Q2011">
        <f>_xlfn.XLOOKUP(FraudData[[#This Row],[merchant_category]],MerchantRules[Merchant Category],MerchantRules[Risk Points],0)</f>
        <v>0</v>
      </c>
      <c r="R2011">
        <f>SUM(FraudData[[#This Row],[Amount Risk]:[Merchant Risk]])</f>
        <v>0</v>
      </c>
      <c r="S2011" t="str" cm="1">
        <f t="array" ref="S2011">_xlfn.IFS(FraudData[[#This Row],[Fraud Risk Score]]&gt;=8,"High Risk",FraudData[[#This Row],[Fraud Risk Score]]&gt;=6,"Medium Risk",TRUE,"Low Risk")</f>
        <v>Low Risk</v>
      </c>
    </row>
    <row r="2012" spans="1:19">
      <c r="A2012">
        <v>2011</v>
      </c>
      <c r="B2012">
        <v>6.15</v>
      </c>
      <c r="C2012">
        <v>2</v>
      </c>
      <c r="D2012" t="s">
        <v>49</v>
      </c>
      <c r="E2012">
        <v>0</v>
      </c>
      <c r="F2012">
        <v>0</v>
      </c>
      <c r="G2012">
        <v>73</v>
      </c>
      <c r="H2012">
        <v>0</v>
      </c>
      <c r="I2012">
        <v>52</v>
      </c>
      <c r="J2012">
        <v>0</v>
      </c>
      <c r="K2012">
        <f>_xlfn.XLOOKUP(FraudData[[#This Row],[amount]],AmountRules[Amount Min],AmountRules[Risk Points],,-1)</f>
        <v>0</v>
      </c>
      <c r="L2012">
        <f>_xlfn.XLOOKUP(FraudData[[#This Row],[transaction_hour]],TimeRules[Hour Min],TimeRules[Risk Points],,-1)</f>
        <v>3</v>
      </c>
      <c r="M2012">
        <f>_xlfn.XLOOKUP(FraudData[[#This Row],[foreign_transaction]],ForeignRules[Foreign Transaction],ForeignRules[Risk Points],0)</f>
        <v>0</v>
      </c>
      <c r="N2012">
        <f>_xlfn.XLOOKUP(FraudData[[#This Row],[location_mismatch]],Table10[Location Mismatch],Table10[Risk Points],0)</f>
        <v>0</v>
      </c>
      <c r="O2012">
        <f>_xlfn.XLOOKUP(FraudData[[#This Row],[device_trust_score]],DeviceRules[Device Min],DeviceRules[Risk Points],,-1)</f>
        <v>0</v>
      </c>
      <c r="P2012">
        <f>_xlfn.XLOOKUP(FraudData[[#This Row],[velocity_last_24h]],VelocityRules[Velocity Min],VelocityRules[Risk Points],,-1)</f>
        <v>0</v>
      </c>
      <c r="Q2012">
        <f>_xlfn.XLOOKUP(FraudData[[#This Row],[merchant_category]],MerchantRules[Merchant Category],MerchantRules[Risk Points],0)</f>
        <v>1</v>
      </c>
      <c r="R2012">
        <f>SUM(FraudData[[#This Row],[Amount Risk]:[Merchant Risk]])</f>
        <v>4</v>
      </c>
      <c r="S2012" t="str" cm="1">
        <f t="array" ref="S2012">_xlfn.IFS(FraudData[[#This Row],[Fraud Risk Score]]&gt;=8,"High Risk",FraudData[[#This Row],[Fraud Risk Score]]&gt;=6,"Medium Risk",TRUE,"Low Risk")</f>
        <v>Low Risk</v>
      </c>
    </row>
    <row r="2013" spans="1:19">
      <c r="A2013">
        <v>2012</v>
      </c>
      <c r="B2013">
        <v>11.65</v>
      </c>
      <c r="C2013">
        <v>16</v>
      </c>
      <c r="D2013" t="s">
        <v>48</v>
      </c>
      <c r="E2013">
        <v>0</v>
      </c>
      <c r="F2013">
        <v>0</v>
      </c>
      <c r="G2013">
        <v>47</v>
      </c>
      <c r="H2013">
        <v>0</v>
      </c>
      <c r="I2013">
        <v>58</v>
      </c>
      <c r="J2013">
        <v>0</v>
      </c>
      <c r="K2013">
        <f>_xlfn.XLOOKUP(FraudData[[#This Row],[amount]],AmountRules[Amount Min],AmountRules[Risk Points],,-1)</f>
        <v>0</v>
      </c>
      <c r="L2013">
        <f>_xlfn.XLOOKUP(FraudData[[#This Row],[transaction_hour]],TimeRules[Hour Min],TimeRules[Risk Points],,-1)</f>
        <v>0</v>
      </c>
      <c r="M2013">
        <f>_xlfn.XLOOKUP(FraudData[[#This Row],[foreign_transaction]],ForeignRules[Foreign Transaction],ForeignRules[Risk Points],0)</f>
        <v>0</v>
      </c>
      <c r="N2013">
        <f>_xlfn.XLOOKUP(FraudData[[#This Row],[location_mismatch]],Table10[Location Mismatch],Table10[Risk Points],0)</f>
        <v>0</v>
      </c>
      <c r="O2013">
        <f>_xlfn.XLOOKUP(FraudData[[#This Row],[device_trust_score]],DeviceRules[Device Min],DeviceRules[Risk Points],,-1)</f>
        <v>2</v>
      </c>
      <c r="P2013">
        <f>_xlfn.XLOOKUP(FraudData[[#This Row],[velocity_last_24h]],VelocityRules[Velocity Min],VelocityRules[Risk Points],,-1)</f>
        <v>0</v>
      </c>
      <c r="Q2013">
        <f>_xlfn.XLOOKUP(FraudData[[#This Row],[merchant_category]],MerchantRules[Merchant Category],MerchantRules[Risk Points],0)</f>
        <v>0</v>
      </c>
      <c r="R2013">
        <f>SUM(FraudData[[#This Row],[Amount Risk]:[Merchant Risk]])</f>
        <v>2</v>
      </c>
      <c r="S2013" t="str" cm="1">
        <f t="array" ref="S2013">_xlfn.IFS(FraudData[[#This Row],[Fraud Risk Score]]&gt;=8,"High Risk",FraudData[[#This Row],[Fraud Risk Score]]&gt;=6,"Medium Risk",TRUE,"Low Risk")</f>
        <v>Low Risk</v>
      </c>
    </row>
    <row r="2014" spans="1:19">
      <c r="A2014">
        <v>2013</v>
      </c>
      <c r="B2014">
        <v>426.44</v>
      </c>
      <c r="C2014">
        <v>13</v>
      </c>
      <c r="D2014" t="s">
        <v>46</v>
      </c>
      <c r="E2014">
        <v>1</v>
      </c>
      <c r="F2014">
        <v>0</v>
      </c>
      <c r="G2014">
        <v>28</v>
      </c>
      <c r="H2014">
        <v>1</v>
      </c>
      <c r="I2014">
        <v>31</v>
      </c>
      <c r="J2014">
        <v>0</v>
      </c>
      <c r="K2014">
        <f>_xlfn.XLOOKUP(FraudData[[#This Row],[amount]],AmountRules[Amount Min],AmountRules[Risk Points],,-1)</f>
        <v>0</v>
      </c>
      <c r="L2014">
        <f>_xlfn.XLOOKUP(FraudData[[#This Row],[transaction_hour]],TimeRules[Hour Min],TimeRules[Risk Points],,-1)</f>
        <v>0</v>
      </c>
      <c r="M2014">
        <f>_xlfn.XLOOKUP(FraudData[[#This Row],[foreign_transaction]],ForeignRules[Foreign Transaction],ForeignRules[Risk Points],0)</f>
        <v>3</v>
      </c>
      <c r="N2014">
        <f>_xlfn.XLOOKUP(FraudData[[#This Row],[location_mismatch]],Table10[Location Mismatch],Table10[Risk Points],0)</f>
        <v>0</v>
      </c>
      <c r="O2014">
        <f>_xlfn.XLOOKUP(FraudData[[#This Row],[device_trust_score]],DeviceRules[Device Min],DeviceRules[Risk Points],,-1)</f>
        <v>3</v>
      </c>
      <c r="P2014">
        <f>_xlfn.XLOOKUP(FraudData[[#This Row],[velocity_last_24h]],VelocityRules[Velocity Min],VelocityRules[Risk Points],,-1)</f>
        <v>0</v>
      </c>
      <c r="Q2014">
        <f>_xlfn.XLOOKUP(FraudData[[#This Row],[merchant_category]],MerchantRules[Merchant Category],MerchantRules[Risk Points],0)</f>
        <v>0</v>
      </c>
      <c r="R2014">
        <f>SUM(FraudData[[#This Row],[Amount Risk]:[Merchant Risk]])</f>
        <v>6</v>
      </c>
      <c r="S2014" t="str" cm="1">
        <f t="array" ref="S2014">_xlfn.IFS(FraudData[[#This Row],[Fraud Risk Score]]&gt;=8,"High Risk",FraudData[[#This Row],[Fraud Risk Score]]&gt;=6,"Medium Risk",TRUE,"Low Risk")</f>
        <v>Medium Risk</v>
      </c>
    </row>
    <row r="2015" spans="1:19">
      <c r="A2015">
        <v>2014</v>
      </c>
      <c r="B2015">
        <v>26.99</v>
      </c>
      <c r="C2015">
        <v>13</v>
      </c>
      <c r="D2015" t="s">
        <v>49</v>
      </c>
      <c r="E2015">
        <v>0</v>
      </c>
      <c r="F2015">
        <v>0</v>
      </c>
      <c r="G2015">
        <v>61</v>
      </c>
      <c r="H2015">
        <v>1</v>
      </c>
      <c r="I2015">
        <v>19</v>
      </c>
      <c r="J2015">
        <v>0</v>
      </c>
      <c r="K2015">
        <f>_xlfn.XLOOKUP(FraudData[[#This Row],[amount]],AmountRules[Amount Min],AmountRules[Risk Points],,-1)</f>
        <v>0</v>
      </c>
      <c r="L2015">
        <f>_xlfn.XLOOKUP(FraudData[[#This Row],[transaction_hour]],TimeRules[Hour Min],TimeRules[Risk Points],,-1)</f>
        <v>0</v>
      </c>
      <c r="M2015">
        <f>_xlfn.XLOOKUP(FraudData[[#This Row],[foreign_transaction]],ForeignRules[Foreign Transaction],ForeignRules[Risk Points],0)</f>
        <v>0</v>
      </c>
      <c r="N2015">
        <f>_xlfn.XLOOKUP(FraudData[[#This Row],[location_mismatch]],Table10[Location Mismatch],Table10[Risk Points],0)</f>
        <v>0</v>
      </c>
      <c r="O2015">
        <f>_xlfn.XLOOKUP(FraudData[[#This Row],[device_trust_score]],DeviceRules[Device Min],DeviceRules[Risk Points],,-1)</f>
        <v>1</v>
      </c>
      <c r="P2015">
        <f>_xlfn.XLOOKUP(FraudData[[#This Row],[velocity_last_24h]],VelocityRules[Velocity Min],VelocityRules[Risk Points],,-1)</f>
        <v>0</v>
      </c>
      <c r="Q2015">
        <f>_xlfn.XLOOKUP(FraudData[[#This Row],[merchant_category]],MerchantRules[Merchant Category],MerchantRules[Risk Points],0)</f>
        <v>1</v>
      </c>
      <c r="R2015">
        <f>SUM(FraudData[[#This Row],[Amount Risk]:[Merchant Risk]])</f>
        <v>2</v>
      </c>
      <c r="S2015" t="str" cm="1">
        <f t="array" ref="S2015">_xlfn.IFS(FraudData[[#This Row],[Fraud Risk Score]]&gt;=8,"High Risk",FraudData[[#This Row],[Fraud Risk Score]]&gt;=6,"Medium Risk",TRUE,"Low Risk")</f>
        <v>Low Risk</v>
      </c>
    </row>
    <row r="2016" spans="1:19">
      <c r="A2016">
        <v>2015</v>
      </c>
      <c r="B2016">
        <v>136.83000000000001</v>
      </c>
      <c r="C2016">
        <v>13</v>
      </c>
      <c r="D2016" t="s">
        <v>47</v>
      </c>
      <c r="E2016">
        <v>0</v>
      </c>
      <c r="F2016">
        <v>0</v>
      </c>
      <c r="G2016">
        <v>30</v>
      </c>
      <c r="H2016">
        <v>3</v>
      </c>
      <c r="I2016">
        <v>20</v>
      </c>
      <c r="J2016">
        <v>0</v>
      </c>
      <c r="K2016">
        <f>_xlfn.XLOOKUP(FraudData[[#This Row],[amount]],AmountRules[Amount Min],AmountRules[Risk Points],,-1)</f>
        <v>0</v>
      </c>
      <c r="L2016">
        <f>_xlfn.XLOOKUP(FraudData[[#This Row],[transaction_hour]],TimeRules[Hour Min],TimeRules[Risk Points],,-1)</f>
        <v>0</v>
      </c>
      <c r="M2016">
        <f>_xlfn.XLOOKUP(FraudData[[#This Row],[foreign_transaction]],ForeignRules[Foreign Transaction],ForeignRules[Risk Points],0)</f>
        <v>0</v>
      </c>
      <c r="N2016">
        <f>_xlfn.XLOOKUP(FraudData[[#This Row],[location_mismatch]],Table10[Location Mismatch],Table10[Risk Points],0)</f>
        <v>0</v>
      </c>
      <c r="O2016">
        <f>_xlfn.XLOOKUP(FraudData[[#This Row],[device_trust_score]],DeviceRules[Device Min],DeviceRules[Risk Points],,-1)</f>
        <v>2</v>
      </c>
      <c r="P2016">
        <f>_xlfn.XLOOKUP(FraudData[[#This Row],[velocity_last_24h]],VelocityRules[Velocity Min],VelocityRules[Risk Points],,-1)</f>
        <v>0</v>
      </c>
      <c r="Q2016">
        <f>_xlfn.XLOOKUP(FraudData[[#This Row],[merchant_category]],MerchantRules[Merchant Category],MerchantRules[Risk Points],0)</f>
        <v>0</v>
      </c>
      <c r="R2016">
        <f>SUM(FraudData[[#This Row],[Amount Risk]:[Merchant Risk]])</f>
        <v>2</v>
      </c>
      <c r="S2016" t="str" cm="1">
        <f t="array" ref="S2016">_xlfn.IFS(FraudData[[#This Row],[Fraud Risk Score]]&gt;=8,"High Risk",FraudData[[#This Row],[Fraud Risk Score]]&gt;=6,"Medium Risk",TRUE,"Low Risk")</f>
        <v>Low Risk</v>
      </c>
    </row>
    <row r="2017" spans="1:19">
      <c r="A2017">
        <v>2016</v>
      </c>
      <c r="B2017">
        <v>95.31</v>
      </c>
      <c r="C2017">
        <v>5</v>
      </c>
      <c r="D2017" t="s">
        <v>46</v>
      </c>
      <c r="E2017">
        <v>0</v>
      </c>
      <c r="F2017">
        <v>0</v>
      </c>
      <c r="G2017">
        <v>52</v>
      </c>
      <c r="H2017">
        <v>2</v>
      </c>
      <c r="I2017">
        <v>36</v>
      </c>
      <c r="J2017">
        <v>0</v>
      </c>
      <c r="K2017">
        <f>_xlfn.XLOOKUP(FraudData[[#This Row],[amount]],AmountRules[Amount Min],AmountRules[Risk Points],,-1)</f>
        <v>0</v>
      </c>
      <c r="L2017">
        <f>_xlfn.XLOOKUP(FraudData[[#This Row],[transaction_hour]],TimeRules[Hour Min],TimeRules[Risk Points],,-1)</f>
        <v>0</v>
      </c>
      <c r="M2017">
        <f>_xlfn.XLOOKUP(FraudData[[#This Row],[foreign_transaction]],ForeignRules[Foreign Transaction],ForeignRules[Risk Points],0)</f>
        <v>0</v>
      </c>
      <c r="N2017">
        <f>_xlfn.XLOOKUP(FraudData[[#This Row],[location_mismatch]],Table10[Location Mismatch],Table10[Risk Points],0)</f>
        <v>0</v>
      </c>
      <c r="O2017">
        <f>_xlfn.XLOOKUP(FraudData[[#This Row],[device_trust_score]],DeviceRules[Device Min],DeviceRules[Risk Points],,-1)</f>
        <v>1</v>
      </c>
      <c r="P2017">
        <f>_xlfn.XLOOKUP(FraudData[[#This Row],[velocity_last_24h]],VelocityRules[Velocity Min],VelocityRules[Risk Points],,-1)</f>
        <v>0</v>
      </c>
      <c r="Q2017">
        <f>_xlfn.XLOOKUP(FraudData[[#This Row],[merchant_category]],MerchantRules[Merchant Category],MerchantRules[Risk Points],0)</f>
        <v>0</v>
      </c>
      <c r="R2017">
        <f>SUM(FraudData[[#This Row],[Amount Risk]:[Merchant Risk]])</f>
        <v>1</v>
      </c>
      <c r="S2017" t="str" cm="1">
        <f t="array" ref="S2017">_xlfn.IFS(FraudData[[#This Row],[Fraud Risk Score]]&gt;=8,"High Risk",FraudData[[#This Row],[Fraud Risk Score]]&gt;=6,"Medium Risk",TRUE,"Low Risk")</f>
        <v>Low Risk</v>
      </c>
    </row>
    <row r="2018" spans="1:19">
      <c r="A2018">
        <v>2017</v>
      </c>
      <c r="B2018">
        <v>76.81</v>
      </c>
      <c r="C2018">
        <v>2</v>
      </c>
      <c r="D2018" t="s">
        <v>47</v>
      </c>
      <c r="E2018">
        <v>0</v>
      </c>
      <c r="F2018">
        <v>0</v>
      </c>
      <c r="G2018">
        <v>32</v>
      </c>
      <c r="H2018">
        <v>2</v>
      </c>
      <c r="I2018">
        <v>27</v>
      </c>
      <c r="J2018">
        <v>0</v>
      </c>
      <c r="K2018">
        <f>_xlfn.XLOOKUP(FraudData[[#This Row],[amount]],AmountRules[Amount Min],AmountRules[Risk Points],,-1)</f>
        <v>0</v>
      </c>
      <c r="L2018">
        <f>_xlfn.XLOOKUP(FraudData[[#This Row],[transaction_hour]],TimeRules[Hour Min],TimeRules[Risk Points],,-1)</f>
        <v>3</v>
      </c>
      <c r="M2018">
        <f>_xlfn.XLOOKUP(FraudData[[#This Row],[foreign_transaction]],ForeignRules[Foreign Transaction],ForeignRules[Risk Points],0)</f>
        <v>0</v>
      </c>
      <c r="N2018">
        <f>_xlfn.XLOOKUP(FraudData[[#This Row],[location_mismatch]],Table10[Location Mismatch],Table10[Risk Points],0)</f>
        <v>0</v>
      </c>
      <c r="O2018">
        <f>_xlfn.XLOOKUP(FraudData[[#This Row],[device_trust_score]],DeviceRules[Device Min],DeviceRules[Risk Points],,-1)</f>
        <v>2</v>
      </c>
      <c r="P2018">
        <f>_xlfn.XLOOKUP(FraudData[[#This Row],[velocity_last_24h]],VelocityRules[Velocity Min],VelocityRules[Risk Points],,-1)</f>
        <v>0</v>
      </c>
      <c r="Q2018">
        <f>_xlfn.XLOOKUP(FraudData[[#This Row],[merchant_category]],MerchantRules[Merchant Category],MerchantRules[Risk Points],0)</f>
        <v>0</v>
      </c>
      <c r="R2018">
        <f>SUM(FraudData[[#This Row],[Amount Risk]:[Merchant Risk]])</f>
        <v>5</v>
      </c>
      <c r="S2018" t="str" cm="1">
        <f t="array" ref="S2018">_xlfn.IFS(FraudData[[#This Row],[Fraud Risk Score]]&gt;=8,"High Risk",FraudData[[#This Row],[Fraud Risk Score]]&gt;=6,"Medium Risk",TRUE,"Low Risk")</f>
        <v>Low Risk</v>
      </c>
    </row>
    <row r="2019" spans="1:19">
      <c r="A2019">
        <v>2018</v>
      </c>
      <c r="B2019">
        <v>414.17</v>
      </c>
      <c r="C2019">
        <v>0</v>
      </c>
      <c r="D2019" t="s">
        <v>47</v>
      </c>
      <c r="E2019">
        <v>0</v>
      </c>
      <c r="F2019">
        <v>0</v>
      </c>
      <c r="G2019">
        <v>44</v>
      </c>
      <c r="H2019">
        <v>3</v>
      </c>
      <c r="I2019">
        <v>19</v>
      </c>
      <c r="J2019">
        <v>0</v>
      </c>
      <c r="K2019">
        <f>_xlfn.XLOOKUP(FraudData[[#This Row],[amount]],AmountRules[Amount Min],AmountRules[Risk Points],,-1)</f>
        <v>0</v>
      </c>
      <c r="L2019">
        <f>_xlfn.XLOOKUP(FraudData[[#This Row],[transaction_hour]],TimeRules[Hour Min],TimeRules[Risk Points],,-1)</f>
        <v>3</v>
      </c>
      <c r="M2019">
        <f>_xlfn.XLOOKUP(FraudData[[#This Row],[foreign_transaction]],ForeignRules[Foreign Transaction],ForeignRules[Risk Points],0)</f>
        <v>0</v>
      </c>
      <c r="N2019">
        <f>_xlfn.XLOOKUP(FraudData[[#This Row],[location_mismatch]],Table10[Location Mismatch],Table10[Risk Points],0)</f>
        <v>0</v>
      </c>
      <c r="O2019">
        <f>_xlfn.XLOOKUP(FraudData[[#This Row],[device_trust_score]],DeviceRules[Device Min],DeviceRules[Risk Points],,-1)</f>
        <v>2</v>
      </c>
      <c r="P2019">
        <f>_xlfn.XLOOKUP(FraudData[[#This Row],[velocity_last_24h]],VelocityRules[Velocity Min],VelocityRules[Risk Points],,-1)</f>
        <v>0</v>
      </c>
      <c r="Q2019">
        <f>_xlfn.XLOOKUP(FraudData[[#This Row],[merchant_category]],MerchantRules[Merchant Category],MerchantRules[Risk Points],0)</f>
        <v>0</v>
      </c>
      <c r="R2019">
        <f>SUM(FraudData[[#This Row],[Amount Risk]:[Merchant Risk]])</f>
        <v>5</v>
      </c>
      <c r="S2019" t="str" cm="1">
        <f t="array" ref="S2019">_xlfn.IFS(FraudData[[#This Row],[Fraud Risk Score]]&gt;=8,"High Risk",FraudData[[#This Row],[Fraud Risk Score]]&gt;=6,"Medium Risk",TRUE,"Low Risk")</f>
        <v>Low Risk</v>
      </c>
    </row>
    <row r="2020" spans="1:19">
      <c r="A2020">
        <v>2019</v>
      </c>
      <c r="B2020">
        <v>3.97</v>
      </c>
      <c r="C2020">
        <v>15</v>
      </c>
      <c r="D2020" t="s">
        <v>49</v>
      </c>
      <c r="E2020">
        <v>0</v>
      </c>
      <c r="F2020">
        <v>0</v>
      </c>
      <c r="G2020">
        <v>40</v>
      </c>
      <c r="H2020">
        <v>1</v>
      </c>
      <c r="I2020">
        <v>62</v>
      </c>
      <c r="J2020">
        <v>0</v>
      </c>
      <c r="K2020">
        <f>_xlfn.XLOOKUP(FraudData[[#This Row],[amount]],AmountRules[Amount Min],AmountRules[Risk Points],,-1)</f>
        <v>0</v>
      </c>
      <c r="L2020">
        <f>_xlfn.XLOOKUP(FraudData[[#This Row],[transaction_hour]],TimeRules[Hour Min],TimeRules[Risk Points],,-1)</f>
        <v>0</v>
      </c>
      <c r="M2020">
        <f>_xlfn.XLOOKUP(FraudData[[#This Row],[foreign_transaction]],ForeignRules[Foreign Transaction],ForeignRules[Risk Points],0)</f>
        <v>0</v>
      </c>
      <c r="N2020">
        <f>_xlfn.XLOOKUP(FraudData[[#This Row],[location_mismatch]],Table10[Location Mismatch],Table10[Risk Points],0)</f>
        <v>0</v>
      </c>
      <c r="O2020">
        <f>_xlfn.XLOOKUP(FraudData[[#This Row],[device_trust_score]],DeviceRules[Device Min],DeviceRules[Risk Points],,-1)</f>
        <v>2</v>
      </c>
      <c r="P2020">
        <f>_xlfn.XLOOKUP(FraudData[[#This Row],[velocity_last_24h]],VelocityRules[Velocity Min],VelocityRules[Risk Points],,-1)</f>
        <v>0</v>
      </c>
      <c r="Q2020">
        <f>_xlfn.XLOOKUP(FraudData[[#This Row],[merchant_category]],MerchantRules[Merchant Category],MerchantRules[Risk Points],0)</f>
        <v>1</v>
      </c>
      <c r="R2020">
        <f>SUM(FraudData[[#This Row],[Amount Risk]:[Merchant Risk]])</f>
        <v>3</v>
      </c>
      <c r="S2020" t="str" cm="1">
        <f t="array" ref="S2020">_xlfn.IFS(FraudData[[#This Row],[Fraud Risk Score]]&gt;=8,"High Risk",FraudData[[#This Row],[Fraud Risk Score]]&gt;=6,"Medium Risk",TRUE,"Low Risk")</f>
        <v>Low Risk</v>
      </c>
    </row>
    <row r="2021" spans="1:19">
      <c r="A2021">
        <v>2020</v>
      </c>
      <c r="B2021">
        <v>196.2</v>
      </c>
      <c r="C2021">
        <v>3</v>
      </c>
      <c r="D2021" t="s">
        <v>50</v>
      </c>
      <c r="E2021">
        <v>0</v>
      </c>
      <c r="F2021">
        <v>0</v>
      </c>
      <c r="G2021">
        <v>37</v>
      </c>
      <c r="H2021">
        <v>2</v>
      </c>
      <c r="I2021">
        <v>31</v>
      </c>
      <c r="J2021">
        <v>0</v>
      </c>
      <c r="K2021">
        <f>_xlfn.XLOOKUP(FraudData[[#This Row],[amount]],AmountRules[Amount Min],AmountRules[Risk Points],,-1)</f>
        <v>0</v>
      </c>
      <c r="L2021">
        <f>_xlfn.XLOOKUP(FraudData[[#This Row],[transaction_hour]],TimeRules[Hour Min],TimeRules[Risk Points],,-1)</f>
        <v>3</v>
      </c>
      <c r="M2021">
        <f>_xlfn.XLOOKUP(FraudData[[#This Row],[foreign_transaction]],ForeignRules[Foreign Transaction],ForeignRules[Risk Points],0)</f>
        <v>0</v>
      </c>
      <c r="N2021">
        <f>_xlfn.XLOOKUP(FraudData[[#This Row],[location_mismatch]],Table10[Location Mismatch],Table10[Risk Points],0)</f>
        <v>0</v>
      </c>
      <c r="O2021">
        <f>_xlfn.XLOOKUP(FraudData[[#This Row],[device_trust_score]],DeviceRules[Device Min],DeviceRules[Risk Points],,-1)</f>
        <v>2</v>
      </c>
      <c r="P2021">
        <f>_xlfn.XLOOKUP(FraudData[[#This Row],[velocity_last_24h]],VelocityRules[Velocity Min],VelocityRules[Risk Points],,-1)</f>
        <v>0</v>
      </c>
      <c r="Q2021">
        <f>_xlfn.XLOOKUP(FraudData[[#This Row],[merchant_category]],MerchantRules[Merchant Category],MerchantRules[Risk Points],0)</f>
        <v>0</v>
      </c>
      <c r="R2021">
        <f>SUM(FraudData[[#This Row],[Amount Risk]:[Merchant Risk]])</f>
        <v>5</v>
      </c>
      <c r="S2021" t="str" cm="1">
        <f t="array" ref="S2021">_xlfn.IFS(FraudData[[#This Row],[Fraud Risk Score]]&gt;=8,"High Risk",FraudData[[#This Row],[Fraud Risk Score]]&gt;=6,"Medium Risk",TRUE,"Low Risk")</f>
        <v>Low Risk</v>
      </c>
    </row>
    <row r="2022" spans="1:19">
      <c r="A2022">
        <v>2021</v>
      </c>
      <c r="B2022">
        <v>595.36</v>
      </c>
      <c r="C2022">
        <v>0</v>
      </c>
      <c r="D2022" t="s">
        <v>48</v>
      </c>
      <c r="E2022">
        <v>0</v>
      </c>
      <c r="F2022">
        <v>0</v>
      </c>
      <c r="G2022">
        <v>86</v>
      </c>
      <c r="H2022">
        <v>0</v>
      </c>
      <c r="I2022">
        <v>36</v>
      </c>
      <c r="J2022">
        <v>0</v>
      </c>
      <c r="K2022">
        <f>_xlfn.XLOOKUP(FraudData[[#This Row],[amount]],AmountRules[Amount Min],AmountRules[Risk Points],,-1)</f>
        <v>1</v>
      </c>
      <c r="L2022">
        <f>_xlfn.XLOOKUP(FraudData[[#This Row],[transaction_hour]],TimeRules[Hour Min],TimeRules[Risk Points],,-1)</f>
        <v>3</v>
      </c>
      <c r="M2022">
        <f>_xlfn.XLOOKUP(FraudData[[#This Row],[foreign_transaction]],ForeignRules[Foreign Transaction],ForeignRules[Risk Points],0)</f>
        <v>0</v>
      </c>
      <c r="N2022">
        <f>_xlfn.XLOOKUP(FraudData[[#This Row],[location_mismatch]],Table10[Location Mismatch],Table10[Risk Points],0)</f>
        <v>0</v>
      </c>
      <c r="O2022">
        <f>_xlfn.XLOOKUP(FraudData[[#This Row],[device_trust_score]],DeviceRules[Device Min],DeviceRules[Risk Points],,-1)</f>
        <v>0</v>
      </c>
      <c r="P2022">
        <f>_xlfn.XLOOKUP(FraudData[[#This Row],[velocity_last_24h]],VelocityRules[Velocity Min],VelocityRules[Risk Points],,-1)</f>
        <v>0</v>
      </c>
      <c r="Q2022">
        <f>_xlfn.XLOOKUP(FraudData[[#This Row],[merchant_category]],MerchantRules[Merchant Category],MerchantRules[Risk Points],0)</f>
        <v>0</v>
      </c>
      <c r="R2022">
        <f>SUM(FraudData[[#This Row],[Amount Risk]:[Merchant Risk]])</f>
        <v>4</v>
      </c>
      <c r="S2022" t="str" cm="1">
        <f t="array" ref="S2022">_xlfn.IFS(FraudData[[#This Row],[Fraud Risk Score]]&gt;=8,"High Risk",FraudData[[#This Row],[Fraud Risk Score]]&gt;=6,"Medium Risk",TRUE,"Low Risk")</f>
        <v>Low Risk</v>
      </c>
    </row>
    <row r="2023" spans="1:19">
      <c r="A2023">
        <v>2022</v>
      </c>
      <c r="B2023">
        <v>147.85</v>
      </c>
      <c r="C2023">
        <v>16</v>
      </c>
      <c r="D2023" t="s">
        <v>49</v>
      </c>
      <c r="E2023">
        <v>0</v>
      </c>
      <c r="F2023">
        <v>0</v>
      </c>
      <c r="G2023">
        <v>90</v>
      </c>
      <c r="H2023">
        <v>1</v>
      </c>
      <c r="I2023">
        <v>62</v>
      </c>
      <c r="J2023">
        <v>0</v>
      </c>
      <c r="K2023">
        <f>_xlfn.XLOOKUP(FraudData[[#This Row],[amount]],AmountRules[Amount Min],AmountRules[Risk Points],,-1)</f>
        <v>0</v>
      </c>
      <c r="L2023">
        <f>_xlfn.XLOOKUP(FraudData[[#This Row],[transaction_hour]],TimeRules[Hour Min],TimeRules[Risk Points],,-1)</f>
        <v>0</v>
      </c>
      <c r="M2023">
        <f>_xlfn.XLOOKUP(FraudData[[#This Row],[foreign_transaction]],ForeignRules[Foreign Transaction],ForeignRules[Risk Points],0)</f>
        <v>0</v>
      </c>
      <c r="N2023">
        <f>_xlfn.XLOOKUP(FraudData[[#This Row],[location_mismatch]],Table10[Location Mismatch],Table10[Risk Points],0)</f>
        <v>0</v>
      </c>
      <c r="O2023">
        <f>_xlfn.XLOOKUP(FraudData[[#This Row],[device_trust_score]],DeviceRules[Device Min],DeviceRules[Risk Points],,-1)</f>
        <v>0</v>
      </c>
      <c r="P2023">
        <f>_xlfn.XLOOKUP(FraudData[[#This Row],[velocity_last_24h]],VelocityRules[Velocity Min],VelocityRules[Risk Points],,-1)</f>
        <v>0</v>
      </c>
      <c r="Q2023">
        <f>_xlfn.XLOOKUP(FraudData[[#This Row],[merchant_category]],MerchantRules[Merchant Category],MerchantRules[Risk Points],0)</f>
        <v>1</v>
      </c>
      <c r="R2023">
        <f>SUM(FraudData[[#This Row],[Amount Risk]:[Merchant Risk]])</f>
        <v>1</v>
      </c>
      <c r="S2023" t="str" cm="1">
        <f t="array" ref="S2023">_xlfn.IFS(FraudData[[#This Row],[Fraud Risk Score]]&gt;=8,"High Risk",FraudData[[#This Row],[Fraud Risk Score]]&gt;=6,"Medium Risk",TRUE,"Low Risk")</f>
        <v>Low Risk</v>
      </c>
    </row>
    <row r="2024" spans="1:19">
      <c r="A2024">
        <v>2023</v>
      </c>
      <c r="B2024">
        <v>497.13</v>
      </c>
      <c r="C2024">
        <v>17</v>
      </c>
      <c r="D2024" t="s">
        <v>46</v>
      </c>
      <c r="E2024">
        <v>0</v>
      </c>
      <c r="F2024">
        <v>0</v>
      </c>
      <c r="G2024">
        <v>77</v>
      </c>
      <c r="H2024">
        <v>4</v>
      </c>
      <c r="I2024">
        <v>24</v>
      </c>
      <c r="J2024">
        <v>0</v>
      </c>
      <c r="K2024">
        <f>_xlfn.XLOOKUP(FraudData[[#This Row],[amount]],AmountRules[Amount Min],AmountRules[Risk Points],,-1)</f>
        <v>0</v>
      </c>
      <c r="L2024">
        <f>_xlfn.XLOOKUP(FraudData[[#This Row],[transaction_hour]],TimeRules[Hour Min],TimeRules[Risk Points],,-1)</f>
        <v>0</v>
      </c>
      <c r="M2024">
        <f>_xlfn.XLOOKUP(FraudData[[#This Row],[foreign_transaction]],ForeignRules[Foreign Transaction],ForeignRules[Risk Points],0)</f>
        <v>0</v>
      </c>
      <c r="N2024">
        <f>_xlfn.XLOOKUP(FraudData[[#This Row],[location_mismatch]],Table10[Location Mismatch],Table10[Risk Points],0)</f>
        <v>0</v>
      </c>
      <c r="O2024">
        <f>_xlfn.XLOOKUP(FraudData[[#This Row],[device_trust_score]],DeviceRules[Device Min],DeviceRules[Risk Points],,-1)</f>
        <v>0</v>
      </c>
      <c r="P2024">
        <f>_xlfn.XLOOKUP(FraudData[[#This Row],[velocity_last_24h]],VelocityRules[Velocity Min],VelocityRules[Risk Points],,-1)</f>
        <v>0</v>
      </c>
      <c r="Q2024">
        <f>_xlfn.XLOOKUP(FraudData[[#This Row],[merchant_category]],MerchantRules[Merchant Category],MerchantRules[Risk Points],0)</f>
        <v>0</v>
      </c>
      <c r="R2024">
        <f>SUM(FraudData[[#This Row],[Amount Risk]:[Merchant Risk]])</f>
        <v>0</v>
      </c>
      <c r="S2024" t="str" cm="1">
        <f t="array" ref="S2024">_xlfn.IFS(FraudData[[#This Row],[Fraud Risk Score]]&gt;=8,"High Risk",FraudData[[#This Row],[Fraud Risk Score]]&gt;=6,"Medium Risk",TRUE,"Low Risk")</f>
        <v>Low Risk</v>
      </c>
    </row>
    <row r="2025" spans="1:19">
      <c r="A2025">
        <v>2024</v>
      </c>
      <c r="B2025">
        <v>9.66</v>
      </c>
      <c r="C2025">
        <v>7</v>
      </c>
      <c r="D2025" t="s">
        <v>48</v>
      </c>
      <c r="E2025">
        <v>0</v>
      </c>
      <c r="F2025">
        <v>0</v>
      </c>
      <c r="G2025">
        <v>52</v>
      </c>
      <c r="H2025">
        <v>2</v>
      </c>
      <c r="I2025">
        <v>20</v>
      </c>
      <c r="J2025">
        <v>0</v>
      </c>
      <c r="K2025">
        <f>_xlfn.XLOOKUP(FraudData[[#This Row],[amount]],AmountRules[Amount Min],AmountRules[Risk Points],,-1)</f>
        <v>0</v>
      </c>
      <c r="L2025">
        <f>_xlfn.XLOOKUP(FraudData[[#This Row],[transaction_hour]],TimeRules[Hour Min],TimeRules[Risk Points],,-1)</f>
        <v>0</v>
      </c>
      <c r="M2025">
        <f>_xlfn.XLOOKUP(FraudData[[#This Row],[foreign_transaction]],ForeignRules[Foreign Transaction],ForeignRules[Risk Points],0)</f>
        <v>0</v>
      </c>
      <c r="N2025">
        <f>_xlfn.XLOOKUP(FraudData[[#This Row],[location_mismatch]],Table10[Location Mismatch],Table10[Risk Points],0)</f>
        <v>0</v>
      </c>
      <c r="O2025">
        <f>_xlfn.XLOOKUP(FraudData[[#This Row],[device_trust_score]],DeviceRules[Device Min],DeviceRules[Risk Points],,-1)</f>
        <v>1</v>
      </c>
      <c r="P2025">
        <f>_xlfn.XLOOKUP(FraudData[[#This Row],[velocity_last_24h]],VelocityRules[Velocity Min],VelocityRules[Risk Points],,-1)</f>
        <v>0</v>
      </c>
      <c r="Q2025">
        <f>_xlfn.XLOOKUP(FraudData[[#This Row],[merchant_category]],MerchantRules[Merchant Category],MerchantRules[Risk Points],0)</f>
        <v>0</v>
      </c>
      <c r="R2025">
        <f>SUM(FraudData[[#This Row],[Amount Risk]:[Merchant Risk]])</f>
        <v>1</v>
      </c>
      <c r="S2025" t="str" cm="1">
        <f t="array" ref="S2025">_xlfn.IFS(FraudData[[#This Row],[Fraud Risk Score]]&gt;=8,"High Risk",FraudData[[#This Row],[Fraud Risk Score]]&gt;=6,"Medium Risk",TRUE,"Low Risk")</f>
        <v>Low Risk</v>
      </c>
    </row>
    <row r="2026" spans="1:19">
      <c r="A2026">
        <v>2025</v>
      </c>
      <c r="B2026">
        <v>97.68</v>
      </c>
      <c r="C2026">
        <v>1</v>
      </c>
      <c r="D2026" t="s">
        <v>50</v>
      </c>
      <c r="E2026">
        <v>0</v>
      </c>
      <c r="F2026">
        <v>0</v>
      </c>
      <c r="G2026">
        <v>42</v>
      </c>
      <c r="H2026">
        <v>2</v>
      </c>
      <c r="I2026">
        <v>18</v>
      </c>
      <c r="J2026">
        <v>0</v>
      </c>
      <c r="K2026">
        <f>_xlfn.XLOOKUP(FraudData[[#This Row],[amount]],AmountRules[Amount Min],AmountRules[Risk Points],,-1)</f>
        <v>0</v>
      </c>
      <c r="L2026">
        <f>_xlfn.XLOOKUP(FraudData[[#This Row],[transaction_hour]],TimeRules[Hour Min],TimeRules[Risk Points],,-1)</f>
        <v>3</v>
      </c>
      <c r="M2026">
        <f>_xlfn.XLOOKUP(FraudData[[#This Row],[foreign_transaction]],ForeignRules[Foreign Transaction],ForeignRules[Risk Points],0)</f>
        <v>0</v>
      </c>
      <c r="N2026">
        <f>_xlfn.XLOOKUP(FraudData[[#This Row],[location_mismatch]],Table10[Location Mismatch],Table10[Risk Points],0)</f>
        <v>0</v>
      </c>
      <c r="O2026">
        <f>_xlfn.XLOOKUP(FraudData[[#This Row],[device_trust_score]],DeviceRules[Device Min],DeviceRules[Risk Points],,-1)</f>
        <v>2</v>
      </c>
      <c r="P2026">
        <f>_xlfn.XLOOKUP(FraudData[[#This Row],[velocity_last_24h]],VelocityRules[Velocity Min],VelocityRules[Risk Points],,-1)</f>
        <v>0</v>
      </c>
      <c r="Q2026">
        <f>_xlfn.XLOOKUP(FraudData[[#This Row],[merchant_category]],MerchantRules[Merchant Category],MerchantRules[Risk Points],0)</f>
        <v>0</v>
      </c>
      <c r="R2026">
        <f>SUM(FraudData[[#This Row],[Amount Risk]:[Merchant Risk]])</f>
        <v>5</v>
      </c>
      <c r="S2026" t="str" cm="1">
        <f t="array" ref="S2026">_xlfn.IFS(FraudData[[#This Row],[Fraud Risk Score]]&gt;=8,"High Risk",FraudData[[#This Row],[Fraud Risk Score]]&gt;=6,"Medium Risk",TRUE,"Low Risk")</f>
        <v>Low Risk</v>
      </c>
    </row>
    <row r="2027" spans="1:19">
      <c r="A2027">
        <v>2026</v>
      </c>
      <c r="B2027">
        <v>54.24</v>
      </c>
      <c r="C2027">
        <v>17</v>
      </c>
      <c r="D2027" t="s">
        <v>49</v>
      </c>
      <c r="E2027">
        <v>0</v>
      </c>
      <c r="F2027">
        <v>0</v>
      </c>
      <c r="G2027">
        <v>31</v>
      </c>
      <c r="H2027">
        <v>3</v>
      </c>
      <c r="I2027">
        <v>69</v>
      </c>
      <c r="J2027">
        <v>0</v>
      </c>
      <c r="K2027">
        <f>_xlfn.XLOOKUP(FraudData[[#This Row],[amount]],AmountRules[Amount Min],AmountRules[Risk Points],,-1)</f>
        <v>0</v>
      </c>
      <c r="L2027">
        <f>_xlfn.XLOOKUP(FraudData[[#This Row],[transaction_hour]],TimeRules[Hour Min],TimeRules[Risk Points],,-1)</f>
        <v>0</v>
      </c>
      <c r="M2027">
        <f>_xlfn.XLOOKUP(FraudData[[#This Row],[foreign_transaction]],ForeignRules[Foreign Transaction],ForeignRules[Risk Points],0)</f>
        <v>0</v>
      </c>
      <c r="N2027">
        <f>_xlfn.XLOOKUP(FraudData[[#This Row],[location_mismatch]],Table10[Location Mismatch],Table10[Risk Points],0)</f>
        <v>0</v>
      </c>
      <c r="O2027">
        <f>_xlfn.XLOOKUP(FraudData[[#This Row],[device_trust_score]],DeviceRules[Device Min],DeviceRules[Risk Points],,-1)</f>
        <v>2</v>
      </c>
      <c r="P2027">
        <f>_xlfn.XLOOKUP(FraudData[[#This Row],[velocity_last_24h]],VelocityRules[Velocity Min],VelocityRules[Risk Points],,-1)</f>
        <v>0</v>
      </c>
      <c r="Q2027">
        <f>_xlfn.XLOOKUP(FraudData[[#This Row],[merchant_category]],MerchantRules[Merchant Category],MerchantRules[Risk Points],0)</f>
        <v>1</v>
      </c>
      <c r="R2027">
        <f>SUM(FraudData[[#This Row],[Amount Risk]:[Merchant Risk]])</f>
        <v>3</v>
      </c>
      <c r="S2027" t="str" cm="1">
        <f t="array" ref="S2027">_xlfn.IFS(FraudData[[#This Row],[Fraud Risk Score]]&gt;=8,"High Risk",FraudData[[#This Row],[Fraud Risk Score]]&gt;=6,"Medium Risk",TRUE,"Low Risk")</f>
        <v>Low Risk</v>
      </c>
    </row>
    <row r="2028" spans="1:19">
      <c r="A2028">
        <v>2027</v>
      </c>
      <c r="B2028">
        <v>236.23</v>
      </c>
      <c r="C2028">
        <v>15</v>
      </c>
      <c r="D2028" t="s">
        <v>50</v>
      </c>
      <c r="E2028">
        <v>0</v>
      </c>
      <c r="F2028">
        <v>0</v>
      </c>
      <c r="G2028">
        <v>45</v>
      </c>
      <c r="H2028">
        <v>2</v>
      </c>
      <c r="I2028">
        <v>40</v>
      </c>
      <c r="J2028">
        <v>0</v>
      </c>
      <c r="K2028">
        <f>_xlfn.XLOOKUP(FraudData[[#This Row],[amount]],AmountRules[Amount Min],AmountRules[Risk Points],,-1)</f>
        <v>0</v>
      </c>
      <c r="L2028">
        <f>_xlfn.XLOOKUP(FraudData[[#This Row],[transaction_hour]],TimeRules[Hour Min],TimeRules[Risk Points],,-1)</f>
        <v>0</v>
      </c>
      <c r="M2028">
        <f>_xlfn.XLOOKUP(FraudData[[#This Row],[foreign_transaction]],ForeignRules[Foreign Transaction],ForeignRules[Risk Points],0)</f>
        <v>0</v>
      </c>
      <c r="N2028">
        <f>_xlfn.XLOOKUP(FraudData[[#This Row],[location_mismatch]],Table10[Location Mismatch],Table10[Risk Points],0)</f>
        <v>0</v>
      </c>
      <c r="O2028">
        <f>_xlfn.XLOOKUP(FraudData[[#This Row],[device_trust_score]],DeviceRules[Device Min],DeviceRules[Risk Points],,-1)</f>
        <v>2</v>
      </c>
      <c r="P2028">
        <f>_xlfn.XLOOKUP(FraudData[[#This Row],[velocity_last_24h]],VelocityRules[Velocity Min],VelocityRules[Risk Points],,-1)</f>
        <v>0</v>
      </c>
      <c r="Q2028">
        <f>_xlfn.XLOOKUP(FraudData[[#This Row],[merchant_category]],MerchantRules[Merchant Category],MerchantRules[Risk Points],0)</f>
        <v>0</v>
      </c>
      <c r="R2028">
        <f>SUM(FraudData[[#This Row],[Amount Risk]:[Merchant Risk]])</f>
        <v>2</v>
      </c>
      <c r="S2028" t="str" cm="1">
        <f t="array" ref="S2028">_xlfn.IFS(FraudData[[#This Row],[Fraud Risk Score]]&gt;=8,"High Risk",FraudData[[#This Row],[Fraud Risk Score]]&gt;=6,"Medium Risk",TRUE,"Low Risk")</f>
        <v>Low Risk</v>
      </c>
    </row>
    <row r="2029" spans="1:19">
      <c r="A2029">
        <v>2028</v>
      </c>
      <c r="B2029">
        <v>716.23</v>
      </c>
      <c r="C2029">
        <v>9</v>
      </c>
      <c r="D2029" t="s">
        <v>46</v>
      </c>
      <c r="E2029">
        <v>0</v>
      </c>
      <c r="F2029">
        <v>1</v>
      </c>
      <c r="G2029">
        <v>65</v>
      </c>
      <c r="H2029">
        <v>0</v>
      </c>
      <c r="I2029">
        <v>30</v>
      </c>
      <c r="J2029">
        <v>0</v>
      </c>
      <c r="K2029">
        <f>_xlfn.XLOOKUP(FraudData[[#This Row],[amount]],AmountRules[Amount Min],AmountRules[Risk Points],,-1)</f>
        <v>1</v>
      </c>
      <c r="L2029">
        <f>_xlfn.XLOOKUP(FraudData[[#This Row],[transaction_hour]],TimeRules[Hour Min],TimeRules[Risk Points],,-1)</f>
        <v>0</v>
      </c>
      <c r="M2029">
        <f>_xlfn.XLOOKUP(FraudData[[#This Row],[foreign_transaction]],ForeignRules[Foreign Transaction],ForeignRules[Risk Points],0)</f>
        <v>0</v>
      </c>
      <c r="N2029">
        <f>_xlfn.XLOOKUP(FraudData[[#This Row],[location_mismatch]],Table10[Location Mismatch],Table10[Risk Points],0)</f>
        <v>3</v>
      </c>
      <c r="O2029">
        <f>_xlfn.XLOOKUP(FraudData[[#This Row],[device_trust_score]],DeviceRules[Device Min],DeviceRules[Risk Points],,-1)</f>
        <v>1</v>
      </c>
      <c r="P2029">
        <f>_xlfn.XLOOKUP(FraudData[[#This Row],[velocity_last_24h]],VelocityRules[Velocity Min],VelocityRules[Risk Points],,-1)</f>
        <v>0</v>
      </c>
      <c r="Q2029">
        <f>_xlfn.XLOOKUP(FraudData[[#This Row],[merchant_category]],MerchantRules[Merchant Category],MerchantRules[Risk Points],0)</f>
        <v>0</v>
      </c>
      <c r="R2029">
        <f>SUM(FraudData[[#This Row],[Amount Risk]:[Merchant Risk]])</f>
        <v>5</v>
      </c>
      <c r="S2029" t="str" cm="1">
        <f t="array" ref="S2029">_xlfn.IFS(FraudData[[#This Row],[Fraud Risk Score]]&gt;=8,"High Risk",FraudData[[#This Row],[Fraud Risk Score]]&gt;=6,"Medium Risk",TRUE,"Low Risk")</f>
        <v>Low Risk</v>
      </c>
    </row>
    <row r="2030" spans="1:19">
      <c r="A2030">
        <v>2029</v>
      </c>
      <c r="B2030">
        <v>53.36</v>
      </c>
      <c r="C2030">
        <v>7</v>
      </c>
      <c r="D2030" t="s">
        <v>49</v>
      </c>
      <c r="E2030">
        <v>0</v>
      </c>
      <c r="F2030">
        <v>1</v>
      </c>
      <c r="G2030">
        <v>63</v>
      </c>
      <c r="H2030">
        <v>3</v>
      </c>
      <c r="I2030">
        <v>55</v>
      </c>
      <c r="J2030">
        <v>0</v>
      </c>
      <c r="K2030">
        <f>_xlfn.XLOOKUP(FraudData[[#This Row],[amount]],AmountRules[Amount Min],AmountRules[Risk Points],,-1)</f>
        <v>0</v>
      </c>
      <c r="L2030">
        <f>_xlfn.XLOOKUP(FraudData[[#This Row],[transaction_hour]],TimeRules[Hour Min],TimeRules[Risk Points],,-1)</f>
        <v>0</v>
      </c>
      <c r="M2030">
        <f>_xlfn.XLOOKUP(FraudData[[#This Row],[foreign_transaction]],ForeignRules[Foreign Transaction],ForeignRules[Risk Points],0)</f>
        <v>0</v>
      </c>
      <c r="N2030">
        <f>_xlfn.XLOOKUP(FraudData[[#This Row],[location_mismatch]],Table10[Location Mismatch],Table10[Risk Points],0)</f>
        <v>3</v>
      </c>
      <c r="O2030">
        <f>_xlfn.XLOOKUP(FraudData[[#This Row],[device_trust_score]],DeviceRules[Device Min],DeviceRules[Risk Points],,-1)</f>
        <v>1</v>
      </c>
      <c r="P2030">
        <f>_xlfn.XLOOKUP(FraudData[[#This Row],[velocity_last_24h]],VelocityRules[Velocity Min],VelocityRules[Risk Points],,-1)</f>
        <v>0</v>
      </c>
      <c r="Q2030">
        <f>_xlfn.XLOOKUP(FraudData[[#This Row],[merchant_category]],MerchantRules[Merchant Category],MerchantRules[Risk Points],0)</f>
        <v>1</v>
      </c>
      <c r="R2030">
        <f>SUM(FraudData[[#This Row],[Amount Risk]:[Merchant Risk]])</f>
        <v>5</v>
      </c>
      <c r="S2030" t="str" cm="1">
        <f t="array" ref="S2030">_xlfn.IFS(FraudData[[#This Row],[Fraud Risk Score]]&gt;=8,"High Risk",FraudData[[#This Row],[Fraud Risk Score]]&gt;=6,"Medium Risk",TRUE,"Low Risk")</f>
        <v>Low Risk</v>
      </c>
    </row>
    <row r="2031" spans="1:19">
      <c r="A2031">
        <v>2030</v>
      </c>
      <c r="B2031">
        <v>191.13</v>
      </c>
      <c r="C2031">
        <v>11</v>
      </c>
      <c r="D2031" t="s">
        <v>46</v>
      </c>
      <c r="E2031">
        <v>0</v>
      </c>
      <c r="F2031">
        <v>0</v>
      </c>
      <c r="G2031">
        <v>97</v>
      </c>
      <c r="H2031">
        <v>2</v>
      </c>
      <c r="I2031">
        <v>61</v>
      </c>
      <c r="J2031">
        <v>0</v>
      </c>
      <c r="K2031">
        <f>_xlfn.XLOOKUP(FraudData[[#This Row],[amount]],AmountRules[Amount Min],AmountRules[Risk Points],,-1)</f>
        <v>0</v>
      </c>
      <c r="L2031">
        <f>_xlfn.XLOOKUP(FraudData[[#This Row],[transaction_hour]],TimeRules[Hour Min],TimeRules[Risk Points],,-1)</f>
        <v>0</v>
      </c>
      <c r="M2031">
        <f>_xlfn.XLOOKUP(FraudData[[#This Row],[foreign_transaction]],ForeignRules[Foreign Transaction],ForeignRules[Risk Points],0)</f>
        <v>0</v>
      </c>
      <c r="N2031">
        <f>_xlfn.XLOOKUP(FraudData[[#This Row],[location_mismatch]],Table10[Location Mismatch],Table10[Risk Points],0)</f>
        <v>0</v>
      </c>
      <c r="O2031">
        <f>_xlfn.XLOOKUP(FraudData[[#This Row],[device_trust_score]],DeviceRules[Device Min],DeviceRules[Risk Points],,-1)</f>
        <v>0</v>
      </c>
      <c r="P2031">
        <f>_xlfn.XLOOKUP(FraudData[[#This Row],[velocity_last_24h]],VelocityRules[Velocity Min],VelocityRules[Risk Points],,-1)</f>
        <v>0</v>
      </c>
      <c r="Q2031">
        <f>_xlfn.XLOOKUP(FraudData[[#This Row],[merchant_category]],MerchantRules[Merchant Category],MerchantRules[Risk Points],0)</f>
        <v>0</v>
      </c>
      <c r="R2031">
        <f>SUM(FraudData[[#This Row],[Amount Risk]:[Merchant Risk]])</f>
        <v>0</v>
      </c>
      <c r="S2031" t="str" cm="1">
        <f t="array" ref="S2031">_xlfn.IFS(FraudData[[#This Row],[Fraud Risk Score]]&gt;=8,"High Risk",FraudData[[#This Row],[Fraud Risk Score]]&gt;=6,"Medium Risk",TRUE,"Low Risk")</f>
        <v>Low Risk</v>
      </c>
    </row>
    <row r="2032" spans="1:19">
      <c r="A2032">
        <v>2031</v>
      </c>
      <c r="B2032">
        <v>39.74</v>
      </c>
      <c r="C2032">
        <v>21</v>
      </c>
      <c r="D2032" t="s">
        <v>48</v>
      </c>
      <c r="E2032">
        <v>0</v>
      </c>
      <c r="F2032">
        <v>0</v>
      </c>
      <c r="G2032">
        <v>34</v>
      </c>
      <c r="H2032">
        <v>3</v>
      </c>
      <c r="I2032">
        <v>27</v>
      </c>
      <c r="J2032">
        <v>0</v>
      </c>
      <c r="K2032">
        <f>_xlfn.XLOOKUP(FraudData[[#This Row],[amount]],AmountRules[Amount Min],AmountRules[Risk Points],,-1)</f>
        <v>0</v>
      </c>
      <c r="L2032">
        <f>_xlfn.XLOOKUP(FraudData[[#This Row],[transaction_hour]],TimeRules[Hour Min],TimeRules[Risk Points],,-1)</f>
        <v>0</v>
      </c>
      <c r="M2032">
        <f>_xlfn.XLOOKUP(FraudData[[#This Row],[foreign_transaction]],ForeignRules[Foreign Transaction],ForeignRules[Risk Points],0)</f>
        <v>0</v>
      </c>
      <c r="N2032">
        <f>_xlfn.XLOOKUP(FraudData[[#This Row],[location_mismatch]],Table10[Location Mismatch],Table10[Risk Points],0)</f>
        <v>0</v>
      </c>
      <c r="O2032">
        <f>_xlfn.XLOOKUP(FraudData[[#This Row],[device_trust_score]],DeviceRules[Device Min],DeviceRules[Risk Points],,-1)</f>
        <v>2</v>
      </c>
      <c r="P2032">
        <f>_xlfn.XLOOKUP(FraudData[[#This Row],[velocity_last_24h]],VelocityRules[Velocity Min],VelocityRules[Risk Points],,-1)</f>
        <v>0</v>
      </c>
      <c r="Q2032">
        <f>_xlfn.XLOOKUP(FraudData[[#This Row],[merchant_category]],MerchantRules[Merchant Category],MerchantRules[Risk Points],0)</f>
        <v>0</v>
      </c>
      <c r="R2032">
        <f>SUM(FraudData[[#This Row],[Amount Risk]:[Merchant Risk]])</f>
        <v>2</v>
      </c>
      <c r="S2032" t="str" cm="1">
        <f t="array" ref="S2032">_xlfn.IFS(FraudData[[#This Row],[Fraud Risk Score]]&gt;=8,"High Risk",FraudData[[#This Row],[Fraud Risk Score]]&gt;=6,"Medium Risk",TRUE,"Low Risk")</f>
        <v>Low Risk</v>
      </c>
    </row>
    <row r="2033" spans="1:19">
      <c r="A2033">
        <v>2032</v>
      </c>
      <c r="B2033">
        <v>149.97</v>
      </c>
      <c r="C2033">
        <v>15</v>
      </c>
      <c r="D2033" t="s">
        <v>48</v>
      </c>
      <c r="E2033">
        <v>0</v>
      </c>
      <c r="F2033">
        <v>0</v>
      </c>
      <c r="G2033">
        <v>55</v>
      </c>
      <c r="H2033">
        <v>4</v>
      </c>
      <c r="I2033">
        <v>52</v>
      </c>
      <c r="J2033">
        <v>0</v>
      </c>
      <c r="K2033">
        <f>_xlfn.XLOOKUP(FraudData[[#This Row],[amount]],AmountRules[Amount Min],AmountRules[Risk Points],,-1)</f>
        <v>0</v>
      </c>
      <c r="L2033">
        <f>_xlfn.XLOOKUP(FraudData[[#This Row],[transaction_hour]],TimeRules[Hour Min],TimeRules[Risk Points],,-1)</f>
        <v>0</v>
      </c>
      <c r="M2033">
        <f>_xlfn.XLOOKUP(FraudData[[#This Row],[foreign_transaction]],ForeignRules[Foreign Transaction],ForeignRules[Risk Points],0)</f>
        <v>0</v>
      </c>
      <c r="N2033">
        <f>_xlfn.XLOOKUP(FraudData[[#This Row],[location_mismatch]],Table10[Location Mismatch],Table10[Risk Points],0)</f>
        <v>0</v>
      </c>
      <c r="O2033">
        <f>_xlfn.XLOOKUP(FraudData[[#This Row],[device_trust_score]],DeviceRules[Device Min],DeviceRules[Risk Points],,-1)</f>
        <v>1</v>
      </c>
      <c r="P2033">
        <f>_xlfn.XLOOKUP(FraudData[[#This Row],[velocity_last_24h]],VelocityRules[Velocity Min],VelocityRules[Risk Points],,-1)</f>
        <v>0</v>
      </c>
      <c r="Q2033">
        <f>_xlfn.XLOOKUP(FraudData[[#This Row],[merchant_category]],MerchantRules[Merchant Category],MerchantRules[Risk Points],0)</f>
        <v>0</v>
      </c>
      <c r="R2033">
        <f>SUM(FraudData[[#This Row],[Amount Risk]:[Merchant Risk]])</f>
        <v>1</v>
      </c>
      <c r="S2033" t="str" cm="1">
        <f t="array" ref="S2033">_xlfn.IFS(FraudData[[#This Row],[Fraud Risk Score]]&gt;=8,"High Risk",FraudData[[#This Row],[Fraud Risk Score]]&gt;=6,"Medium Risk",TRUE,"Low Risk")</f>
        <v>Low Risk</v>
      </c>
    </row>
    <row r="2034" spans="1:19">
      <c r="A2034">
        <v>2033</v>
      </c>
      <c r="B2034">
        <v>112.23</v>
      </c>
      <c r="C2034">
        <v>11</v>
      </c>
      <c r="D2034" t="s">
        <v>50</v>
      </c>
      <c r="E2034">
        <v>0</v>
      </c>
      <c r="F2034">
        <v>0</v>
      </c>
      <c r="G2034">
        <v>66</v>
      </c>
      <c r="H2034">
        <v>3</v>
      </c>
      <c r="I2034">
        <v>48</v>
      </c>
      <c r="J2034">
        <v>0</v>
      </c>
      <c r="K2034">
        <f>_xlfn.XLOOKUP(FraudData[[#This Row],[amount]],AmountRules[Amount Min],AmountRules[Risk Points],,-1)</f>
        <v>0</v>
      </c>
      <c r="L2034">
        <f>_xlfn.XLOOKUP(FraudData[[#This Row],[transaction_hour]],TimeRules[Hour Min],TimeRules[Risk Points],,-1)</f>
        <v>0</v>
      </c>
      <c r="M2034">
        <f>_xlfn.XLOOKUP(FraudData[[#This Row],[foreign_transaction]],ForeignRules[Foreign Transaction],ForeignRules[Risk Points],0)</f>
        <v>0</v>
      </c>
      <c r="N2034">
        <f>_xlfn.XLOOKUP(FraudData[[#This Row],[location_mismatch]],Table10[Location Mismatch],Table10[Risk Points],0)</f>
        <v>0</v>
      </c>
      <c r="O2034">
        <f>_xlfn.XLOOKUP(FraudData[[#This Row],[device_trust_score]],DeviceRules[Device Min],DeviceRules[Risk Points],,-1)</f>
        <v>1</v>
      </c>
      <c r="P2034">
        <f>_xlfn.XLOOKUP(FraudData[[#This Row],[velocity_last_24h]],VelocityRules[Velocity Min],VelocityRules[Risk Points],,-1)</f>
        <v>0</v>
      </c>
      <c r="Q2034">
        <f>_xlfn.XLOOKUP(FraudData[[#This Row],[merchant_category]],MerchantRules[Merchant Category],MerchantRules[Risk Points],0)</f>
        <v>0</v>
      </c>
      <c r="R2034">
        <f>SUM(FraudData[[#This Row],[Amount Risk]:[Merchant Risk]])</f>
        <v>1</v>
      </c>
      <c r="S2034" t="str" cm="1">
        <f t="array" ref="S2034">_xlfn.IFS(FraudData[[#This Row],[Fraud Risk Score]]&gt;=8,"High Risk",FraudData[[#This Row],[Fraud Risk Score]]&gt;=6,"Medium Risk",TRUE,"Low Risk")</f>
        <v>Low Risk</v>
      </c>
    </row>
    <row r="2035" spans="1:19">
      <c r="A2035">
        <v>2034</v>
      </c>
      <c r="B2035">
        <v>643.63</v>
      </c>
      <c r="C2035">
        <v>10</v>
      </c>
      <c r="D2035" t="s">
        <v>50</v>
      </c>
      <c r="E2035">
        <v>0</v>
      </c>
      <c r="F2035">
        <v>0</v>
      </c>
      <c r="G2035">
        <v>93</v>
      </c>
      <c r="H2035">
        <v>1</v>
      </c>
      <c r="I2035">
        <v>50</v>
      </c>
      <c r="J2035">
        <v>0</v>
      </c>
      <c r="K2035">
        <f>_xlfn.XLOOKUP(FraudData[[#This Row],[amount]],AmountRules[Amount Min],AmountRules[Risk Points],,-1)</f>
        <v>1</v>
      </c>
      <c r="L2035">
        <f>_xlfn.XLOOKUP(FraudData[[#This Row],[transaction_hour]],TimeRules[Hour Min],TimeRules[Risk Points],,-1)</f>
        <v>0</v>
      </c>
      <c r="M2035">
        <f>_xlfn.XLOOKUP(FraudData[[#This Row],[foreign_transaction]],ForeignRules[Foreign Transaction],ForeignRules[Risk Points],0)</f>
        <v>0</v>
      </c>
      <c r="N2035">
        <f>_xlfn.XLOOKUP(FraudData[[#This Row],[location_mismatch]],Table10[Location Mismatch],Table10[Risk Points],0)</f>
        <v>0</v>
      </c>
      <c r="O2035">
        <f>_xlfn.XLOOKUP(FraudData[[#This Row],[device_trust_score]],DeviceRules[Device Min],DeviceRules[Risk Points],,-1)</f>
        <v>0</v>
      </c>
      <c r="P2035">
        <f>_xlfn.XLOOKUP(FraudData[[#This Row],[velocity_last_24h]],VelocityRules[Velocity Min],VelocityRules[Risk Points],,-1)</f>
        <v>0</v>
      </c>
      <c r="Q2035">
        <f>_xlfn.XLOOKUP(FraudData[[#This Row],[merchant_category]],MerchantRules[Merchant Category],MerchantRules[Risk Points],0)</f>
        <v>0</v>
      </c>
      <c r="R2035">
        <f>SUM(FraudData[[#This Row],[Amount Risk]:[Merchant Risk]])</f>
        <v>1</v>
      </c>
      <c r="S2035" t="str" cm="1">
        <f t="array" ref="S2035">_xlfn.IFS(FraudData[[#This Row],[Fraud Risk Score]]&gt;=8,"High Risk",FraudData[[#This Row],[Fraud Risk Score]]&gt;=6,"Medium Risk",TRUE,"Low Risk")</f>
        <v>Low Risk</v>
      </c>
    </row>
    <row r="2036" spans="1:19">
      <c r="A2036">
        <v>2035</v>
      </c>
      <c r="B2036">
        <v>168.81</v>
      </c>
      <c r="C2036">
        <v>19</v>
      </c>
      <c r="D2036" t="s">
        <v>48</v>
      </c>
      <c r="E2036">
        <v>0</v>
      </c>
      <c r="F2036">
        <v>0</v>
      </c>
      <c r="G2036">
        <v>83</v>
      </c>
      <c r="H2036">
        <v>2</v>
      </c>
      <c r="I2036">
        <v>41</v>
      </c>
      <c r="J2036">
        <v>0</v>
      </c>
      <c r="K2036">
        <f>_xlfn.XLOOKUP(FraudData[[#This Row],[amount]],AmountRules[Amount Min],AmountRules[Risk Points],,-1)</f>
        <v>0</v>
      </c>
      <c r="L2036">
        <f>_xlfn.XLOOKUP(FraudData[[#This Row],[transaction_hour]],TimeRules[Hour Min],TimeRules[Risk Points],,-1)</f>
        <v>0</v>
      </c>
      <c r="M2036">
        <f>_xlfn.XLOOKUP(FraudData[[#This Row],[foreign_transaction]],ForeignRules[Foreign Transaction],ForeignRules[Risk Points],0)</f>
        <v>0</v>
      </c>
      <c r="N2036">
        <f>_xlfn.XLOOKUP(FraudData[[#This Row],[location_mismatch]],Table10[Location Mismatch],Table10[Risk Points],0)</f>
        <v>0</v>
      </c>
      <c r="O2036">
        <f>_xlfn.XLOOKUP(FraudData[[#This Row],[device_trust_score]],DeviceRules[Device Min],DeviceRules[Risk Points],,-1)</f>
        <v>0</v>
      </c>
      <c r="P2036">
        <f>_xlfn.XLOOKUP(FraudData[[#This Row],[velocity_last_24h]],VelocityRules[Velocity Min],VelocityRules[Risk Points],,-1)</f>
        <v>0</v>
      </c>
      <c r="Q2036">
        <f>_xlfn.XLOOKUP(FraudData[[#This Row],[merchant_category]],MerchantRules[Merchant Category],MerchantRules[Risk Points],0)</f>
        <v>0</v>
      </c>
      <c r="R2036">
        <f>SUM(FraudData[[#This Row],[Amount Risk]:[Merchant Risk]])</f>
        <v>0</v>
      </c>
      <c r="S2036" t="str" cm="1">
        <f t="array" ref="S2036">_xlfn.IFS(FraudData[[#This Row],[Fraud Risk Score]]&gt;=8,"High Risk",FraudData[[#This Row],[Fraud Risk Score]]&gt;=6,"Medium Risk",TRUE,"Low Risk")</f>
        <v>Low Risk</v>
      </c>
    </row>
    <row r="2037" spans="1:19">
      <c r="A2037">
        <v>2036</v>
      </c>
      <c r="B2037">
        <v>77.400000000000006</v>
      </c>
      <c r="C2037">
        <v>18</v>
      </c>
      <c r="D2037" t="s">
        <v>47</v>
      </c>
      <c r="E2037">
        <v>0</v>
      </c>
      <c r="F2037">
        <v>0</v>
      </c>
      <c r="G2037">
        <v>62</v>
      </c>
      <c r="H2037">
        <v>0</v>
      </c>
      <c r="I2037">
        <v>30</v>
      </c>
      <c r="J2037">
        <v>0</v>
      </c>
      <c r="K2037">
        <f>_xlfn.XLOOKUP(FraudData[[#This Row],[amount]],AmountRules[Amount Min],AmountRules[Risk Points],,-1)</f>
        <v>0</v>
      </c>
      <c r="L2037">
        <f>_xlfn.XLOOKUP(FraudData[[#This Row],[transaction_hour]],TimeRules[Hour Min],TimeRules[Risk Points],,-1)</f>
        <v>0</v>
      </c>
      <c r="M2037">
        <f>_xlfn.XLOOKUP(FraudData[[#This Row],[foreign_transaction]],ForeignRules[Foreign Transaction],ForeignRules[Risk Points],0)</f>
        <v>0</v>
      </c>
      <c r="N2037">
        <f>_xlfn.XLOOKUP(FraudData[[#This Row],[location_mismatch]],Table10[Location Mismatch],Table10[Risk Points],0)</f>
        <v>0</v>
      </c>
      <c r="O2037">
        <f>_xlfn.XLOOKUP(FraudData[[#This Row],[device_trust_score]],DeviceRules[Device Min],DeviceRules[Risk Points],,-1)</f>
        <v>1</v>
      </c>
      <c r="P2037">
        <f>_xlfn.XLOOKUP(FraudData[[#This Row],[velocity_last_24h]],VelocityRules[Velocity Min],VelocityRules[Risk Points],,-1)</f>
        <v>0</v>
      </c>
      <c r="Q2037">
        <f>_xlfn.XLOOKUP(FraudData[[#This Row],[merchant_category]],MerchantRules[Merchant Category],MerchantRules[Risk Points],0)</f>
        <v>0</v>
      </c>
      <c r="R2037">
        <f>SUM(FraudData[[#This Row],[Amount Risk]:[Merchant Risk]])</f>
        <v>1</v>
      </c>
      <c r="S2037" t="str" cm="1">
        <f t="array" ref="S2037">_xlfn.IFS(FraudData[[#This Row],[Fraud Risk Score]]&gt;=8,"High Risk",FraudData[[#This Row],[Fraud Risk Score]]&gt;=6,"Medium Risk",TRUE,"Low Risk")</f>
        <v>Low Risk</v>
      </c>
    </row>
    <row r="2038" spans="1:19">
      <c r="A2038">
        <v>2037</v>
      </c>
      <c r="B2038">
        <v>21.81</v>
      </c>
      <c r="C2038">
        <v>0</v>
      </c>
      <c r="D2038" t="s">
        <v>48</v>
      </c>
      <c r="E2038">
        <v>0</v>
      </c>
      <c r="F2038">
        <v>0</v>
      </c>
      <c r="G2038">
        <v>67</v>
      </c>
      <c r="H2038">
        <v>3</v>
      </c>
      <c r="I2038">
        <v>51</v>
      </c>
      <c r="J2038">
        <v>0</v>
      </c>
      <c r="K2038">
        <f>_xlfn.XLOOKUP(FraudData[[#This Row],[amount]],AmountRules[Amount Min],AmountRules[Risk Points],,-1)</f>
        <v>0</v>
      </c>
      <c r="L2038">
        <f>_xlfn.XLOOKUP(FraudData[[#This Row],[transaction_hour]],TimeRules[Hour Min],TimeRules[Risk Points],,-1)</f>
        <v>3</v>
      </c>
      <c r="M2038">
        <f>_xlfn.XLOOKUP(FraudData[[#This Row],[foreign_transaction]],ForeignRules[Foreign Transaction],ForeignRules[Risk Points],0)</f>
        <v>0</v>
      </c>
      <c r="N2038">
        <f>_xlfn.XLOOKUP(FraudData[[#This Row],[location_mismatch]],Table10[Location Mismatch],Table10[Risk Points],0)</f>
        <v>0</v>
      </c>
      <c r="O2038">
        <f>_xlfn.XLOOKUP(FraudData[[#This Row],[device_trust_score]],DeviceRules[Device Min],DeviceRules[Risk Points],,-1)</f>
        <v>1</v>
      </c>
      <c r="P2038">
        <f>_xlfn.XLOOKUP(FraudData[[#This Row],[velocity_last_24h]],VelocityRules[Velocity Min],VelocityRules[Risk Points],,-1)</f>
        <v>0</v>
      </c>
      <c r="Q2038">
        <f>_xlfn.XLOOKUP(FraudData[[#This Row],[merchant_category]],MerchantRules[Merchant Category],MerchantRules[Risk Points],0)</f>
        <v>0</v>
      </c>
      <c r="R2038">
        <f>SUM(FraudData[[#This Row],[Amount Risk]:[Merchant Risk]])</f>
        <v>4</v>
      </c>
      <c r="S2038" t="str" cm="1">
        <f t="array" ref="S2038">_xlfn.IFS(FraudData[[#This Row],[Fraud Risk Score]]&gt;=8,"High Risk",FraudData[[#This Row],[Fraud Risk Score]]&gt;=6,"Medium Risk",TRUE,"Low Risk")</f>
        <v>Low Risk</v>
      </c>
    </row>
    <row r="2039" spans="1:19">
      <c r="A2039">
        <v>2038</v>
      </c>
      <c r="B2039">
        <v>29.52</v>
      </c>
      <c r="C2039">
        <v>2</v>
      </c>
      <c r="D2039" t="s">
        <v>49</v>
      </c>
      <c r="E2039">
        <v>0</v>
      </c>
      <c r="F2039">
        <v>0</v>
      </c>
      <c r="G2039">
        <v>26</v>
      </c>
      <c r="H2039">
        <v>2</v>
      </c>
      <c r="I2039">
        <v>36</v>
      </c>
      <c r="J2039">
        <v>0</v>
      </c>
      <c r="K2039">
        <f>_xlfn.XLOOKUP(FraudData[[#This Row],[amount]],AmountRules[Amount Min],AmountRules[Risk Points],,-1)</f>
        <v>0</v>
      </c>
      <c r="L2039">
        <f>_xlfn.XLOOKUP(FraudData[[#This Row],[transaction_hour]],TimeRules[Hour Min],TimeRules[Risk Points],,-1)</f>
        <v>3</v>
      </c>
      <c r="M2039">
        <f>_xlfn.XLOOKUP(FraudData[[#This Row],[foreign_transaction]],ForeignRules[Foreign Transaction],ForeignRules[Risk Points],0)</f>
        <v>0</v>
      </c>
      <c r="N2039">
        <f>_xlfn.XLOOKUP(FraudData[[#This Row],[location_mismatch]],Table10[Location Mismatch],Table10[Risk Points],0)</f>
        <v>0</v>
      </c>
      <c r="O2039">
        <f>_xlfn.XLOOKUP(FraudData[[#This Row],[device_trust_score]],DeviceRules[Device Min],DeviceRules[Risk Points],,-1)</f>
        <v>3</v>
      </c>
      <c r="P2039">
        <f>_xlfn.XLOOKUP(FraudData[[#This Row],[velocity_last_24h]],VelocityRules[Velocity Min],VelocityRules[Risk Points],,-1)</f>
        <v>0</v>
      </c>
      <c r="Q2039">
        <f>_xlfn.XLOOKUP(FraudData[[#This Row],[merchant_category]],MerchantRules[Merchant Category],MerchantRules[Risk Points],0)</f>
        <v>1</v>
      </c>
      <c r="R2039">
        <f>SUM(FraudData[[#This Row],[Amount Risk]:[Merchant Risk]])</f>
        <v>7</v>
      </c>
      <c r="S2039" t="str" cm="1">
        <f t="array" ref="S2039">_xlfn.IFS(FraudData[[#This Row],[Fraud Risk Score]]&gt;=8,"High Risk",FraudData[[#This Row],[Fraud Risk Score]]&gt;=6,"Medium Risk",TRUE,"Low Risk")</f>
        <v>Medium Risk</v>
      </c>
    </row>
    <row r="2040" spans="1:19">
      <c r="A2040">
        <v>2039</v>
      </c>
      <c r="B2040">
        <v>45.95</v>
      </c>
      <c r="C2040">
        <v>11</v>
      </c>
      <c r="D2040" t="s">
        <v>46</v>
      </c>
      <c r="E2040">
        <v>0</v>
      </c>
      <c r="F2040">
        <v>0</v>
      </c>
      <c r="G2040">
        <v>30</v>
      </c>
      <c r="H2040">
        <v>5</v>
      </c>
      <c r="I2040">
        <v>37</v>
      </c>
      <c r="J2040">
        <v>0</v>
      </c>
      <c r="K2040">
        <f>_xlfn.XLOOKUP(FraudData[[#This Row],[amount]],AmountRules[Amount Min],AmountRules[Risk Points],,-1)</f>
        <v>0</v>
      </c>
      <c r="L2040">
        <f>_xlfn.XLOOKUP(FraudData[[#This Row],[transaction_hour]],TimeRules[Hour Min],TimeRules[Risk Points],,-1)</f>
        <v>0</v>
      </c>
      <c r="M2040">
        <f>_xlfn.XLOOKUP(FraudData[[#This Row],[foreign_transaction]],ForeignRules[Foreign Transaction],ForeignRules[Risk Points],0)</f>
        <v>0</v>
      </c>
      <c r="N2040">
        <f>_xlfn.XLOOKUP(FraudData[[#This Row],[location_mismatch]],Table10[Location Mismatch],Table10[Risk Points],0)</f>
        <v>0</v>
      </c>
      <c r="O2040">
        <f>_xlfn.XLOOKUP(FraudData[[#This Row],[device_trust_score]],DeviceRules[Device Min],DeviceRules[Risk Points],,-1)</f>
        <v>2</v>
      </c>
      <c r="P2040">
        <f>_xlfn.XLOOKUP(FraudData[[#This Row],[velocity_last_24h]],VelocityRules[Velocity Min],VelocityRules[Risk Points],,-1)</f>
        <v>3</v>
      </c>
      <c r="Q2040">
        <f>_xlfn.XLOOKUP(FraudData[[#This Row],[merchant_category]],MerchantRules[Merchant Category],MerchantRules[Risk Points],0)</f>
        <v>0</v>
      </c>
      <c r="R2040">
        <f>SUM(FraudData[[#This Row],[Amount Risk]:[Merchant Risk]])</f>
        <v>5</v>
      </c>
      <c r="S2040" t="str" cm="1">
        <f t="array" ref="S2040">_xlfn.IFS(FraudData[[#This Row],[Fraud Risk Score]]&gt;=8,"High Risk",FraudData[[#This Row],[Fraud Risk Score]]&gt;=6,"Medium Risk",TRUE,"Low Risk")</f>
        <v>Low Risk</v>
      </c>
    </row>
    <row r="2041" spans="1:19">
      <c r="A2041">
        <v>2040</v>
      </c>
      <c r="B2041">
        <v>52.01</v>
      </c>
      <c r="C2041">
        <v>8</v>
      </c>
      <c r="D2041" t="s">
        <v>48</v>
      </c>
      <c r="E2041">
        <v>0</v>
      </c>
      <c r="F2041">
        <v>0</v>
      </c>
      <c r="G2041">
        <v>53</v>
      </c>
      <c r="H2041">
        <v>1</v>
      </c>
      <c r="I2041">
        <v>20</v>
      </c>
      <c r="J2041">
        <v>0</v>
      </c>
      <c r="K2041">
        <f>_xlfn.XLOOKUP(FraudData[[#This Row],[amount]],AmountRules[Amount Min],AmountRules[Risk Points],,-1)</f>
        <v>0</v>
      </c>
      <c r="L2041">
        <f>_xlfn.XLOOKUP(FraudData[[#This Row],[transaction_hour]],TimeRules[Hour Min],TimeRules[Risk Points],,-1)</f>
        <v>0</v>
      </c>
      <c r="M2041">
        <f>_xlfn.XLOOKUP(FraudData[[#This Row],[foreign_transaction]],ForeignRules[Foreign Transaction],ForeignRules[Risk Points],0)</f>
        <v>0</v>
      </c>
      <c r="N2041">
        <f>_xlfn.XLOOKUP(FraudData[[#This Row],[location_mismatch]],Table10[Location Mismatch],Table10[Risk Points],0)</f>
        <v>0</v>
      </c>
      <c r="O2041">
        <f>_xlfn.XLOOKUP(FraudData[[#This Row],[device_trust_score]],DeviceRules[Device Min],DeviceRules[Risk Points],,-1)</f>
        <v>1</v>
      </c>
      <c r="P2041">
        <f>_xlfn.XLOOKUP(FraudData[[#This Row],[velocity_last_24h]],VelocityRules[Velocity Min],VelocityRules[Risk Points],,-1)</f>
        <v>0</v>
      </c>
      <c r="Q2041">
        <f>_xlfn.XLOOKUP(FraudData[[#This Row],[merchant_category]],MerchantRules[Merchant Category],MerchantRules[Risk Points],0)</f>
        <v>0</v>
      </c>
      <c r="R2041">
        <f>SUM(FraudData[[#This Row],[Amount Risk]:[Merchant Risk]])</f>
        <v>1</v>
      </c>
      <c r="S2041" t="str" cm="1">
        <f t="array" ref="S2041">_xlfn.IFS(FraudData[[#This Row],[Fraud Risk Score]]&gt;=8,"High Risk",FraudData[[#This Row],[Fraud Risk Score]]&gt;=6,"Medium Risk",TRUE,"Low Risk")</f>
        <v>Low Risk</v>
      </c>
    </row>
    <row r="2042" spans="1:19">
      <c r="A2042">
        <v>2041</v>
      </c>
      <c r="B2042">
        <v>342.22</v>
      </c>
      <c r="C2042">
        <v>20</v>
      </c>
      <c r="D2042" t="s">
        <v>48</v>
      </c>
      <c r="E2042">
        <v>0</v>
      </c>
      <c r="F2042">
        <v>0</v>
      </c>
      <c r="G2042">
        <v>54</v>
      </c>
      <c r="H2042">
        <v>2</v>
      </c>
      <c r="I2042">
        <v>36</v>
      </c>
      <c r="J2042">
        <v>0</v>
      </c>
      <c r="K2042">
        <f>_xlfn.XLOOKUP(FraudData[[#This Row],[amount]],AmountRules[Amount Min],AmountRules[Risk Points],,-1)</f>
        <v>0</v>
      </c>
      <c r="L2042">
        <f>_xlfn.XLOOKUP(FraudData[[#This Row],[transaction_hour]],TimeRules[Hour Min],TimeRules[Risk Points],,-1)</f>
        <v>0</v>
      </c>
      <c r="M2042">
        <f>_xlfn.XLOOKUP(FraudData[[#This Row],[foreign_transaction]],ForeignRules[Foreign Transaction],ForeignRules[Risk Points],0)</f>
        <v>0</v>
      </c>
      <c r="N2042">
        <f>_xlfn.XLOOKUP(FraudData[[#This Row],[location_mismatch]],Table10[Location Mismatch],Table10[Risk Points],0)</f>
        <v>0</v>
      </c>
      <c r="O2042">
        <f>_xlfn.XLOOKUP(FraudData[[#This Row],[device_trust_score]],DeviceRules[Device Min],DeviceRules[Risk Points],,-1)</f>
        <v>1</v>
      </c>
      <c r="P2042">
        <f>_xlfn.XLOOKUP(FraudData[[#This Row],[velocity_last_24h]],VelocityRules[Velocity Min],VelocityRules[Risk Points],,-1)</f>
        <v>0</v>
      </c>
      <c r="Q2042">
        <f>_xlfn.XLOOKUP(FraudData[[#This Row],[merchant_category]],MerchantRules[Merchant Category],MerchantRules[Risk Points],0)</f>
        <v>0</v>
      </c>
      <c r="R2042">
        <f>SUM(FraudData[[#This Row],[Amount Risk]:[Merchant Risk]])</f>
        <v>1</v>
      </c>
      <c r="S2042" t="str" cm="1">
        <f t="array" ref="S2042">_xlfn.IFS(FraudData[[#This Row],[Fraud Risk Score]]&gt;=8,"High Risk",FraudData[[#This Row],[Fraud Risk Score]]&gt;=6,"Medium Risk",TRUE,"Low Risk")</f>
        <v>Low Risk</v>
      </c>
    </row>
    <row r="2043" spans="1:19">
      <c r="A2043">
        <v>2042</v>
      </c>
      <c r="B2043">
        <v>148.28</v>
      </c>
      <c r="C2043">
        <v>21</v>
      </c>
      <c r="D2043" t="s">
        <v>46</v>
      </c>
      <c r="E2043">
        <v>0</v>
      </c>
      <c r="F2043">
        <v>0</v>
      </c>
      <c r="G2043">
        <v>64</v>
      </c>
      <c r="H2043">
        <v>1</v>
      </c>
      <c r="I2043">
        <v>64</v>
      </c>
      <c r="J2043">
        <v>0</v>
      </c>
      <c r="K2043">
        <f>_xlfn.XLOOKUP(FraudData[[#This Row],[amount]],AmountRules[Amount Min],AmountRules[Risk Points],,-1)</f>
        <v>0</v>
      </c>
      <c r="L2043">
        <f>_xlfn.XLOOKUP(FraudData[[#This Row],[transaction_hour]],TimeRules[Hour Min],TimeRules[Risk Points],,-1)</f>
        <v>0</v>
      </c>
      <c r="M2043">
        <f>_xlfn.XLOOKUP(FraudData[[#This Row],[foreign_transaction]],ForeignRules[Foreign Transaction],ForeignRules[Risk Points],0)</f>
        <v>0</v>
      </c>
      <c r="N2043">
        <f>_xlfn.XLOOKUP(FraudData[[#This Row],[location_mismatch]],Table10[Location Mismatch],Table10[Risk Points],0)</f>
        <v>0</v>
      </c>
      <c r="O2043">
        <f>_xlfn.XLOOKUP(FraudData[[#This Row],[device_trust_score]],DeviceRules[Device Min],DeviceRules[Risk Points],,-1)</f>
        <v>1</v>
      </c>
      <c r="P2043">
        <f>_xlfn.XLOOKUP(FraudData[[#This Row],[velocity_last_24h]],VelocityRules[Velocity Min],VelocityRules[Risk Points],,-1)</f>
        <v>0</v>
      </c>
      <c r="Q2043">
        <f>_xlfn.XLOOKUP(FraudData[[#This Row],[merchant_category]],MerchantRules[Merchant Category],MerchantRules[Risk Points],0)</f>
        <v>0</v>
      </c>
      <c r="R2043">
        <f>SUM(FraudData[[#This Row],[Amount Risk]:[Merchant Risk]])</f>
        <v>1</v>
      </c>
      <c r="S2043" t="str" cm="1">
        <f t="array" ref="S2043">_xlfn.IFS(FraudData[[#This Row],[Fraud Risk Score]]&gt;=8,"High Risk",FraudData[[#This Row],[Fraud Risk Score]]&gt;=6,"Medium Risk",TRUE,"Low Risk")</f>
        <v>Low Risk</v>
      </c>
    </row>
    <row r="2044" spans="1:19">
      <c r="A2044">
        <v>2043</v>
      </c>
      <c r="B2044">
        <v>133.38999999999999</v>
      </c>
      <c r="C2044">
        <v>4</v>
      </c>
      <c r="D2044" t="s">
        <v>46</v>
      </c>
      <c r="E2044">
        <v>0</v>
      </c>
      <c r="F2044">
        <v>1</v>
      </c>
      <c r="G2044">
        <v>61</v>
      </c>
      <c r="H2044">
        <v>2</v>
      </c>
      <c r="I2044">
        <v>48</v>
      </c>
      <c r="J2044">
        <v>0</v>
      </c>
      <c r="K2044">
        <f>_xlfn.XLOOKUP(FraudData[[#This Row],[amount]],AmountRules[Amount Min],AmountRules[Risk Points],,-1)</f>
        <v>0</v>
      </c>
      <c r="L2044">
        <f>_xlfn.XLOOKUP(FraudData[[#This Row],[transaction_hour]],TimeRules[Hour Min],TimeRules[Risk Points],,-1)</f>
        <v>0</v>
      </c>
      <c r="M2044">
        <f>_xlfn.XLOOKUP(FraudData[[#This Row],[foreign_transaction]],ForeignRules[Foreign Transaction],ForeignRules[Risk Points],0)</f>
        <v>0</v>
      </c>
      <c r="N2044">
        <f>_xlfn.XLOOKUP(FraudData[[#This Row],[location_mismatch]],Table10[Location Mismatch],Table10[Risk Points],0)</f>
        <v>3</v>
      </c>
      <c r="O2044">
        <f>_xlfn.XLOOKUP(FraudData[[#This Row],[device_trust_score]],DeviceRules[Device Min],DeviceRules[Risk Points],,-1)</f>
        <v>1</v>
      </c>
      <c r="P2044">
        <f>_xlfn.XLOOKUP(FraudData[[#This Row],[velocity_last_24h]],VelocityRules[Velocity Min],VelocityRules[Risk Points],,-1)</f>
        <v>0</v>
      </c>
      <c r="Q2044">
        <f>_xlfn.XLOOKUP(FraudData[[#This Row],[merchant_category]],MerchantRules[Merchant Category],MerchantRules[Risk Points],0)</f>
        <v>0</v>
      </c>
      <c r="R2044">
        <f>SUM(FraudData[[#This Row],[Amount Risk]:[Merchant Risk]])</f>
        <v>4</v>
      </c>
      <c r="S2044" t="str" cm="1">
        <f t="array" ref="S2044">_xlfn.IFS(FraudData[[#This Row],[Fraud Risk Score]]&gt;=8,"High Risk",FraudData[[#This Row],[Fraud Risk Score]]&gt;=6,"Medium Risk",TRUE,"Low Risk")</f>
        <v>Low Risk</v>
      </c>
    </row>
    <row r="2045" spans="1:19">
      <c r="A2045">
        <v>2044</v>
      </c>
      <c r="B2045">
        <v>21.94</v>
      </c>
      <c r="C2045">
        <v>0</v>
      </c>
      <c r="D2045" t="s">
        <v>49</v>
      </c>
      <c r="E2045">
        <v>0</v>
      </c>
      <c r="F2045">
        <v>0</v>
      </c>
      <c r="G2045">
        <v>31</v>
      </c>
      <c r="H2045">
        <v>2</v>
      </c>
      <c r="I2045">
        <v>36</v>
      </c>
      <c r="J2045">
        <v>0</v>
      </c>
      <c r="K2045">
        <f>_xlfn.XLOOKUP(FraudData[[#This Row],[amount]],AmountRules[Amount Min],AmountRules[Risk Points],,-1)</f>
        <v>0</v>
      </c>
      <c r="L2045">
        <f>_xlfn.XLOOKUP(FraudData[[#This Row],[transaction_hour]],TimeRules[Hour Min],TimeRules[Risk Points],,-1)</f>
        <v>3</v>
      </c>
      <c r="M2045">
        <f>_xlfn.XLOOKUP(FraudData[[#This Row],[foreign_transaction]],ForeignRules[Foreign Transaction],ForeignRules[Risk Points],0)</f>
        <v>0</v>
      </c>
      <c r="N2045">
        <f>_xlfn.XLOOKUP(FraudData[[#This Row],[location_mismatch]],Table10[Location Mismatch],Table10[Risk Points],0)</f>
        <v>0</v>
      </c>
      <c r="O2045">
        <f>_xlfn.XLOOKUP(FraudData[[#This Row],[device_trust_score]],DeviceRules[Device Min],DeviceRules[Risk Points],,-1)</f>
        <v>2</v>
      </c>
      <c r="P2045">
        <f>_xlfn.XLOOKUP(FraudData[[#This Row],[velocity_last_24h]],VelocityRules[Velocity Min],VelocityRules[Risk Points],,-1)</f>
        <v>0</v>
      </c>
      <c r="Q2045">
        <f>_xlfn.XLOOKUP(FraudData[[#This Row],[merchant_category]],MerchantRules[Merchant Category],MerchantRules[Risk Points],0)</f>
        <v>1</v>
      </c>
      <c r="R2045">
        <f>SUM(FraudData[[#This Row],[Amount Risk]:[Merchant Risk]])</f>
        <v>6</v>
      </c>
      <c r="S2045" t="str" cm="1">
        <f t="array" ref="S2045">_xlfn.IFS(FraudData[[#This Row],[Fraud Risk Score]]&gt;=8,"High Risk",FraudData[[#This Row],[Fraud Risk Score]]&gt;=6,"Medium Risk",TRUE,"Low Risk")</f>
        <v>Medium Risk</v>
      </c>
    </row>
    <row r="2046" spans="1:19">
      <c r="A2046">
        <v>2045</v>
      </c>
      <c r="B2046">
        <v>354.08</v>
      </c>
      <c r="C2046">
        <v>9</v>
      </c>
      <c r="D2046" t="s">
        <v>46</v>
      </c>
      <c r="E2046">
        <v>0</v>
      </c>
      <c r="F2046">
        <v>0</v>
      </c>
      <c r="G2046">
        <v>74</v>
      </c>
      <c r="H2046">
        <v>1</v>
      </c>
      <c r="I2046">
        <v>59</v>
      </c>
      <c r="J2046">
        <v>0</v>
      </c>
      <c r="K2046">
        <f>_xlfn.XLOOKUP(FraudData[[#This Row],[amount]],AmountRules[Amount Min],AmountRules[Risk Points],,-1)</f>
        <v>0</v>
      </c>
      <c r="L2046">
        <f>_xlfn.XLOOKUP(FraudData[[#This Row],[transaction_hour]],TimeRules[Hour Min],TimeRules[Risk Points],,-1)</f>
        <v>0</v>
      </c>
      <c r="M2046">
        <f>_xlfn.XLOOKUP(FraudData[[#This Row],[foreign_transaction]],ForeignRules[Foreign Transaction],ForeignRules[Risk Points],0)</f>
        <v>0</v>
      </c>
      <c r="N2046">
        <f>_xlfn.XLOOKUP(FraudData[[#This Row],[location_mismatch]],Table10[Location Mismatch],Table10[Risk Points],0)</f>
        <v>0</v>
      </c>
      <c r="O2046">
        <f>_xlfn.XLOOKUP(FraudData[[#This Row],[device_trust_score]],DeviceRules[Device Min],DeviceRules[Risk Points],,-1)</f>
        <v>0</v>
      </c>
      <c r="P2046">
        <f>_xlfn.XLOOKUP(FraudData[[#This Row],[velocity_last_24h]],VelocityRules[Velocity Min],VelocityRules[Risk Points],,-1)</f>
        <v>0</v>
      </c>
      <c r="Q2046">
        <f>_xlfn.XLOOKUP(FraudData[[#This Row],[merchant_category]],MerchantRules[Merchant Category],MerchantRules[Risk Points],0)</f>
        <v>0</v>
      </c>
      <c r="R2046">
        <f>SUM(FraudData[[#This Row],[Amount Risk]:[Merchant Risk]])</f>
        <v>0</v>
      </c>
      <c r="S2046" t="str" cm="1">
        <f t="array" ref="S2046">_xlfn.IFS(FraudData[[#This Row],[Fraud Risk Score]]&gt;=8,"High Risk",FraudData[[#This Row],[Fraud Risk Score]]&gt;=6,"Medium Risk",TRUE,"Low Risk")</f>
        <v>Low Risk</v>
      </c>
    </row>
    <row r="2047" spans="1:19">
      <c r="A2047">
        <v>2046</v>
      </c>
      <c r="B2047">
        <v>230.95</v>
      </c>
      <c r="C2047">
        <v>16</v>
      </c>
      <c r="D2047" t="s">
        <v>50</v>
      </c>
      <c r="E2047">
        <v>0</v>
      </c>
      <c r="F2047">
        <v>0</v>
      </c>
      <c r="G2047">
        <v>42</v>
      </c>
      <c r="H2047">
        <v>1</v>
      </c>
      <c r="I2047">
        <v>44</v>
      </c>
      <c r="J2047">
        <v>0</v>
      </c>
      <c r="K2047">
        <f>_xlfn.XLOOKUP(FraudData[[#This Row],[amount]],AmountRules[Amount Min],AmountRules[Risk Points],,-1)</f>
        <v>0</v>
      </c>
      <c r="L2047">
        <f>_xlfn.XLOOKUP(FraudData[[#This Row],[transaction_hour]],TimeRules[Hour Min],TimeRules[Risk Points],,-1)</f>
        <v>0</v>
      </c>
      <c r="M2047">
        <f>_xlfn.XLOOKUP(FraudData[[#This Row],[foreign_transaction]],ForeignRules[Foreign Transaction],ForeignRules[Risk Points],0)</f>
        <v>0</v>
      </c>
      <c r="N2047">
        <f>_xlfn.XLOOKUP(FraudData[[#This Row],[location_mismatch]],Table10[Location Mismatch],Table10[Risk Points],0)</f>
        <v>0</v>
      </c>
      <c r="O2047">
        <f>_xlfn.XLOOKUP(FraudData[[#This Row],[device_trust_score]],DeviceRules[Device Min],DeviceRules[Risk Points],,-1)</f>
        <v>2</v>
      </c>
      <c r="P2047">
        <f>_xlfn.XLOOKUP(FraudData[[#This Row],[velocity_last_24h]],VelocityRules[Velocity Min],VelocityRules[Risk Points],,-1)</f>
        <v>0</v>
      </c>
      <c r="Q2047">
        <f>_xlfn.XLOOKUP(FraudData[[#This Row],[merchant_category]],MerchantRules[Merchant Category],MerchantRules[Risk Points],0)</f>
        <v>0</v>
      </c>
      <c r="R2047">
        <f>SUM(FraudData[[#This Row],[Amount Risk]:[Merchant Risk]])</f>
        <v>2</v>
      </c>
      <c r="S2047" t="str" cm="1">
        <f t="array" ref="S2047">_xlfn.IFS(FraudData[[#This Row],[Fraud Risk Score]]&gt;=8,"High Risk",FraudData[[#This Row],[Fraud Risk Score]]&gt;=6,"Medium Risk",TRUE,"Low Risk")</f>
        <v>Low Risk</v>
      </c>
    </row>
    <row r="2048" spans="1:19">
      <c r="A2048">
        <v>2047</v>
      </c>
      <c r="B2048">
        <v>12.61</v>
      </c>
      <c r="C2048">
        <v>3</v>
      </c>
      <c r="D2048" t="s">
        <v>48</v>
      </c>
      <c r="E2048">
        <v>0</v>
      </c>
      <c r="F2048">
        <v>0</v>
      </c>
      <c r="G2048">
        <v>32</v>
      </c>
      <c r="H2048">
        <v>2</v>
      </c>
      <c r="I2048">
        <v>28</v>
      </c>
      <c r="J2048">
        <v>0</v>
      </c>
      <c r="K2048">
        <f>_xlfn.XLOOKUP(FraudData[[#This Row],[amount]],AmountRules[Amount Min],AmountRules[Risk Points],,-1)</f>
        <v>0</v>
      </c>
      <c r="L2048">
        <f>_xlfn.XLOOKUP(FraudData[[#This Row],[transaction_hour]],TimeRules[Hour Min],TimeRules[Risk Points],,-1)</f>
        <v>3</v>
      </c>
      <c r="M2048">
        <f>_xlfn.XLOOKUP(FraudData[[#This Row],[foreign_transaction]],ForeignRules[Foreign Transaction],ForeignRules[Risk Points],0)</f>
        <v>0</v>
      </c>
      <c r="N2048">
        <f>_xlfn.XLOOKUP(FraudData[[#This Row],[location_mismatch]],Table10[Location Mismatch],Table10[Risk Points],0)</f>
        <v>0</v>
      </c>
      <c r="O2048">
        <f>_xlfn.XLOOKUP(FraudData[[#This Row],[device_trust_score]],DeviceRules[Device Min],DeviceRules[Risk Points],,-1)</f>
        <v>2</v>
      </c>
      <c r="P2048">
        <f>_xlfn.XLOOKUP(FraudData[[#This Row],[velocity_last_24h]],VelocityRules[Velocity Min],VelocityRules[Risk Points],,-1)</f>
        <v>0</v>
      </c>
      <c r="Q2048">
        <f>_xlfn.XLOOKUP(FraudData[[#This Row],[merchant_category]],MerchantRules[Merchant Category],MerchantRules[Risk Points],0)</f>
        <v>0</v>
      </c>
      <c r="R2048">
        <f>SUM(FraudData[[#This Row],[Amount Risk]:[Merchant Risk]])</f>
        <v>5</v>
      </c>
      <c r="S2048" t="str" cm="1">
        <f t="array" ref="S2048">_xlfn.IFS(FraudData[[#This Row],[Fraud Risk Score]]&gt;=8,"High Risk",FraudData[[#This Row],[Fraud Risk Score]]&gt;=6,"Medium Risk",TRUE,"Low Risk")</f>
        <v>Low Risk</v>
      </c>
    </row>
    <row r="2049" spans="1:19">
      <c r="A2049">
        <v>2048</v>
      </c>
      <c r="B2049">
        <v>221.48</v>
      </c>
      <c r="C2049">
        <v>14</v>
      </c>
      <c r="D2049" t="s">
        <v>46</v>
      </c>
      <c r="E2049">
        <v>0</v>
      </c>
      <c r="F2049">
        <v>0</v>
      </c>
      <c r="G2049">
        <v>95</v>
      </c>
      <c r="H2049">
        <v>4</v>
      </c>
      <c r="I2049">
        <v>64</v>
      </c>
      <c r="J2049">
        <v>0</v>
      </c>
      <c r="K2049">
        <f>_xlfn.XLOOKUP(FraudData[[#This Row],[amount]],AmountRules[Amount Min],AmountRules[Risk Points],,-1)</f>
        <v>0</v>
      </c>
      <c r="L2049">
        <f>_xlfn.XLOOKUP(FraudData[[#This Row],[transaction_hour]],TimeRules[Hour Min],TimeRules[Risk Points],,-1)</f>
        <v>0</v>
      </c>
      <c r="M2049">
        <f>_xlfn.XLOOKUP(FraudData[[#This Row],[foreign_transaction]],ForeignRules[Foreign Transaction],ForeignRules[Risk Points],0)</f>
        <v>0</v>
      </c>
      <c r="N2049">
        <f>_xlfn.XLOOKUP(FraudData[[#This Row],[location_mismatch]],Table10[Location Mismatch],Table10[Risk Points],0)</f>
        <v>0</v>
      </c>
      <c r="O2049">
        <f>_xlfn.XLOOKUP(FraudData[[#This Row],[device_trust_score]],DeviceRules[Device Min],DeviceRules[Risk Points],,-1)</f>
        <v>0</v>
      </c>
      <c r="P2049">
        <f>_xlfn.XLOOKUP(FraudData[[#This Row],[velocity_last_24h]],VelocityRules[Velocity Min],VelocityRules[Risk Points],,-1)</f>
        <v>0</v>
      </c>
      <c r="Q2049">
        <f>_xlfn.XLOOKUP(FraudData[[#This Row],[merchant_category]],MerchantRules[Merchant Category],MerchantRules[Risk Points],0)</f>
        <v>0</v>
      </c>
      <c r="R2049">
        <f>SUM(FraudData[[#This Row],[Amount Risk]:[Merchant Risk]])</f>
        <v>0</v>
      </c>
      <c r="S2049" t="str" cm="1">
        <f t="array" ref="S2049">_xlfn.IFS(FraudData[[#This Row],[Fraud Risk Score]]&gt;=8,"High Risk",FraudData[[#This Row],[Fraud Risk Score]]&gt;=6,"Medium Risk",TRUE,"Low Risk")</f>
        <v>Low Risk</v>
      </c>
    </row>
    <row r="2050" spans="1:19">
      <c r="A2050">
        <v>2049</v>
      </c>
      <c r="B2050">
        <v>141.16999999999999</v>
      </c>
      <c r="C2050">
        <v>18</v>
      </c>
      <c r="D2050" t="s">
        <v>49</v>
      </c>
      <c r="E2050">
        <v>0</v>
      </c>
      <c r="F2050">
        <v>1</v>
      </c>
      <c r="G2050">
        <v>79</v>
      </c>
      <c r="H2050">
        <v>3</v>
      </c>
      <c r="I2050">
        <v>57</v>
      </c>
      <c r="J2050">
        <v>0</v>
      </c>
      <c r="K2050">
        <f>_xlfn.XLOOKUP(FraudData[[#This Row],[amount]],AmountRules[Amount Min],AmountRules[Risk Points],,-1)</f>
        <v>0</v>
      </c>
      <c r="L2050">
        <f>_xlfn.XLOOKUP(FraudData[[#This Row],[transaction_hour]],TimeRules[Hour Min],TimeRules[Risk Points],,-1)</f>
        <v>0</v>
      </c>
      <c r="M2050">
        <f>_xlfn.XLOOKUP(FraudData[[#This Row],[foreign_transaction]],ForeignRules[Foreign Transaction],ForeignRules[Risk Points],0)</f>
        <v>0</v>
      </c>
      <c r="N2050">
        <f>_xlfn.XLOOKUP(FraudData[[#This Row],[location_mismatch]],Table10[Location Mismatch],Table10[Risk Points],0)</f>
        <v>3</v>
      </c>
      <c r="O2050">
        <f>_xlfn.XLOOKUP(FraudData[[#This Row],[device_trust_score]],DeviceRules[Device Min],DeviceRules[Risk Points],,-1)</f>
        <v>0</v>
      </c>
      <c r="P2050">
        <f>_xlfn.XLOOKUP(FraudData[[#This Row],[velocity_last_24h]],VelocityRules[Velocity Min],VelocityRules[Risk Points],,-1)</f>
        <v>0</v>
      </c>
      <c r="Q2050">
        <f>_xlfn.XLOOKUP(FraudData[[#This Row],[merchant_category]],MerchantRules[Merchant Category],MerchantRules[Risk Points],0)</f>
        <v>1</v>
      </c>
      <c r="R2050">
        <f>SUM(FraudData[[#This Row],[Amount Risk]:[Merchant Risk]])</f>
        <v>4</v>
      </c>
      <c r="S2050" t="str" cm="1">
        <f t="array" ref="S2050">_xlfn.IFS(FraudData[[#This Row],[Fraud Risk Score]]&gt;=8,"High Risk",FraudData[[#This Row],[Fraud Risk Score]]&gt;=6,"Medium Risk",TRUE,"Low Risk")</f>
        <v>Low Risk</v>
      </c>
    </row>
    <row r="2051" spans="1:19">
      <c r="A2051">
        <v>2050</v>
      </c>
      <c r="B2051">
        <v>15.35</v>
      </c>
      <c r="C2051">
        <v>7</v>
      </c>
      <c r="D2051" t="s">
        <v>46</v>
      </c>
      <c r="E2051">
        <v>0</v>
      </c>
      <c r="F2051">
        <v>0</v>
      </c>
      <c r="G2051">
        <v>72</v>
      </c>
      <c r="H2051">
        <v>3</v>
      </c>
      <c r="I2051">
        <v>28</v>
      </c>
      <c r="J2051">
        <v>0</v>
      </c>
      <c r="K2051">
        <f>_xlfn.XLOOKUP(FraudData[[#This Row],[amount]],AmountRules[Amount Min],AmountRules[Risk Points],,-1)</f>
        <v>0</v>
      </c>
      <c r="L2051">
        <f>_xlfn.XLOOKUP(FraudData[[#This Row],[transaction_hour]],TimeRules[Hour Min],TimeRules[Risk Points],,-1)</f>
        <v>0</v>
      </c>
      <c r="M2051">
        <f>_xlfn.XLOOKUP(FraudData[[#This Row],[foreign_transaction]],ForeignRules[Foreign Transaction],ForeignRules[Risk Points],0)</f>
        <v>0</v>
      </c>
      <c r="N2051">
        <f>_xlfn.XLOOKUP(FraudData[[#This Row],[location_mismatch]],Table10[Location Mismatch],Table10[Risk Points],0)</f>
        <v>0</v>
      </c>
      <c r="O2051">
        <f>_xlfn.XLOOKUP(FraudData[[#This Row],[device_trust_score]],DeviceRules[Device Min],DeviceRules[Risk Points],,-1)</f>
        <v>0</v>
      </c>
      <c r="P2051">
        <f>_xlfn.XLOOKUP(FraudData[[#This Row],[velocity_last_24h]],VelocityRules[Velocity Min],VelocityRules[Risk Points],,-1)</f>
        <v>0</v>
      </c>
      <c r="Q2051">
        <f>_xlfn.XLOOKUP(FraudData[[#This Row],[merchant_category]],MerchantRules[Merchant Category],MerchantRules[Risk Points],0)</f>
        <v>0</v>
      </c>
      <c r="R2051">
        <f>SUM(FraudData[[#This Row],[Amount Risk]:[Merchant Risk]])</f>
        <v>0</v>
      </c>
      <c r="S2051" t="str" cm="1">
        <f t="array" ref="S2051">_xlfn.IFS(FraudData[[#This Row],[Fraud Risk Score]]&gt;=8,"High Risk",FraudData[[#This Row],[Fraud Risk Score]]&gt;=6,"Medium Risk",TRUE,"Low Risk")</f>
        <v>Low Risk</v>
      </c>
    </row>
    <row r="2052" spans="1:19">
      <c r="A2052">
        <v>2051</v>
      </c>
      <c r="B2052">
        <v>110.35</v>
      </c>
      <c r="C2052">
        <v>22</v>
      </c>
      <c r="D2052" t="s">
        <v>48</v>
      </c>
      <c r="E2052">
        <v>0</v>
      </c>
      <c r="F2052">
        <v>0</v>
      </c>
      <c r="G2052">
        <v>98</v>
      </c>
      <c r="H2052">
        <v>3</v>
      </c>
      <c r="I2052">
        <v>34</v>
      </c>
      <c r="J2052">
        <v>0</v>
      </c>
      <c r="K2052">
        <f>_xlfn.XLOOKUP(FraudData[[#This Row],[amount]],AmountRules[Amount Min],AmountRules[Risk Points],,-1)</f>
        <v>0</v>
      </c>
      <c r="L2052">
        <f>_xlfn.XLOOKUP(FraudData[[#This Row],[transaction_hour]],TimeRules[Hour Min],TimeRules[Risk Points],,-1)</f>
        <v>0</v>
      </c>
      <c r="M2052">
        <f>_xlfn.XLOOKUP(FraudData[[#This Row],[foreign_transaction]],ForeignRules[Foreign Transaction],ForeignRules[Risk Points],0)</f>
        <v>0</v>
      </c>
      <c r="N2052">
        <f>_xlfn.XLOOKUP(FraudData[[#This Row],[location_mismatch]],Table10[Location Mismatch],Table10[Risk Points],0)</f>
        <v>0</v>
      </c>
      <c r="O2052">
        <f>_xlfn.XLOOKUP(FraudData[[#This Row],[device_trust_score]],DeviceRules[Device Min],DeviceRules[Risk Points],,-1)</f>
        <v>0</v>
      </c>
      <c r="P2052">
        <f>_xlfn.XLOOKUP(FraudData[[#This Row],[velocity_last_24h]],VelocityRules[Velocity Min],VelocityRules[Risk Points],,-1)</f>
        <v>0</v>
      </c>
      <c r="Q2052">
        <f>_xlfn.XLOOKUP(FraudData[[#This Row],[merchant_category]],MerchantRules[Merchant Category],MerchantRules[Risk Points],0)</f>
        <v>0</v>
      </c>
      <c r="R2052">
        <f>SUM(FraudData[[#This Row],[Amount Risk]:[Merchant Risk]])</f>
        <v>0</v>
      </c>
      <c r="S2052" t="str" cm="1">
        <f t="array" ref="S2052">_xlfn.IFS(FraudData[[#This Row],[Fraud Risk Score]]&gt;=8,"High Risk",FraudData[[#This Row],[Fraud Risk Score]]&gt;=6,"Medium Risk",TRUE,"Low Risk")</f>
        <v>Low Risk</v>
      </c>
    </row>
    <row r="2053" spans="1:19">
      <c r="A2053">
        <v>2052</v>
      </c>
      <c r="B2053">
        <v>119.34</v>
      </c>
      <c r="C2053">
        <v>14</v>
      </c>
      <c r="D2053" t="s">
        <v>47</v>
      </c>
      <c r="E2053">
        <v>0</v>
      </c>
      <c r="F2053">
        <v>0</v>
      </c>
      <c r="G2053">
        <v>82</v>
      </c>
      <c r="H2053">
        <v>2</v>
      </c>
      <c r="I2053">
        <v>51</v>
      </c>
      <c r="J2053">
        <v>0</v>
      </c>
      <c r="K2053">
        <f>_xlfn.XLOOKUP(FraudData[[#This Row],[amount]],AmountRules[Amount Min],AmountRules[Risk Points],,-1)</f>
        <v>0</v>
      </c>
      <c r="L2053">
        <f>_xlfn.XLOOKUP(FraudData[[#This Row],[transaction_hour]],TimeRules[Hour Min],TimeRules[Risk Points],,-1)</f>
        <v>0</v>
      </c>
      <c r="M2053">
        <f>_xlfn.XLOOKUP(FraudData[[#This Row],[foreign_transaction]],ForeignRules[Foreign Transaction],ForeignRules[Risk Points],0)</f>
        <v>0</v>
      </c>
      <c r="N2053">
        <f>_xlfn.XLOOKUP(FraudData[[#This Row],[location_mismatch]],Table10[Location Mismatch],Table10[Risk Points],0)</f>
        <v>0</v>
      </c>
      <c r="O2053">
        <f>_xlfn.XLOOKUP(FraudData[[#This Row],[device_trust_score]],DeviceRules[Device Min],DeviceRules[Risk Points],,-1)</f>
        <v>0</v>
      </c>
      <c r="P2053">
        <f>_xlfn.XLOOKUP(FraudData[[#This Row],[velocity_last_24h]],VelocityRules[Velocity Min],VelocityRules[Risk Points],,-1)</f>
        <v>0</v>
      </c>
      <c r="Q2053">
        <f>_xlfn.XLOOKUP(FraudData[[#This Row],[merchant_category]],MerchantRules[Merchant Category],MerchantRules[Risk Points],0)</f>
        <v>0</v>
      </c>
      <c r="R2053">
        <f>SUM(FraudData[[#This Row],[Amount Risk]:[Merchant Risk]])</f>
        <v>0</v>
      </c>
      <c r="S2053" t="str" cm="1">
        <f t="array" ref="S2053">_xlfn.IFS(FraudData[[#This Row],[Fraud Risk Score]]&gt;=8,"High Risk",FraudData[[#This Row],[Fraud Risk Score]]&gt;=6,"Medium Risk",TRUE,"Low Risk")</f>
        <v>Low Risk</v>
      </c>
    </row>
    <row r="2054" spans="1:19">
      <c r="A2054">
        <v>2053</v>
      </c>
      <c r="B2054">
        <v>32.630000000000003</v>
      </c>
      <c r="C2054">
        <v>6</v>
      </c>
      <c r="D2054" t="s">
        <v>46</v>
      </c>
      <c r="E2054">
        <v>0</v>
      </c>
      <c r="F2054">
        <v>0</v>
      </c>
      <c r="G2054">
        <v>40</v>
      </c>
      <c r="H2054">
        <v>0</v>
      </c>
      <c r="I2054">
        <v>67</v>
      </c>
      <c r="J2054">
        <v>0</v>
      </c>
      <c r="K2054">
        <f>_xlfn.XLOOKUP(FraudData[[#This Row],[amount]],AmountRules[Amount Min],AmountRules[Risk Points],,-1)</f>
        <v>0</v>
      </c>
      <c r="L2054">
        <f>_xlfn.XLOOKUP(FraudData[[#This Row],[transaction_hour]],TimeRules[Hour Min],TimeRules[Risk Points],,-1)</f>
        <v>0</v>
      </c>
      <c r="M2054">
        <f>_xlfn.XLOOKUP(FraudData[[#This Row],[foreign_transaction]],ForeignRules[Foreign Transaction],ForeignRules[Risk Points],0)</f>
        <v>0</v>
      </c>
      <c r="N2054">
        <f>_xlfn.XLOOKUP(FraudData[[#This Row],[location_mismatch]],Table10[Location Mismatch],Table10[Risk Points],0)</f>
        <v>0</v>
      </c>
      <c r="O2054">
        <f>_xlfn.XLOOKUP(FraudData[[#This Row],[device_trust_score]],DeviceRules[Device Min],DeviceRules[Risk Points],,-1)</f>
        <v>2</v>
      </c>
      <c r="P2054">
        <f>_xlfn.XLOOKUP(FraudData[[#This Row],[velocity_last_24h]],VelocityRules[Velocity Min],VelocityRules[Risk Points],,-1)</f>
        <v>0</v>
      </c>
      <c r="Q2054">
        <f>_xlfn.XLOOKUP(FraudData[[#This Row],[merchant_category]],MerchantRules[Merchant Category],MerchantRules[Risk Points],0)</f>
        <v>0</v>
      </c>
      <c r="R2054">
        <f>SUM(FraudData[[#This Row],[Amount Risk]:[Merchant Risk]])</f>
        <v>2</v>
      </c>
      <c r="S2054" t="str" cm="1">
        <f t="array" ref="S2054">_xlfn.IFS(FraudData[[#This Row],[Fraud Risk Score]]&gt;=8,"High Risk",FraudData[[#This Row],[Fraud Risk Score]]&gt;=6,"Medium Risk",TRUE,"Low Risk")</f>
        <v>Low Risk</v>
      </c>
    </row>
    <row r="2055" spans="1:19">
      <c r="A2055">
        <v>2054</v>
      </c>
      <c r="B2055">
        <v>524.38</v>
      </c>
      <c r="C2055">
        <v>14</v>
      </c>
      <c r="D2055" t="s">
        <v>50</v>
      </c>
      <c r="E2055">
        <v>0</v>
      </c>
      <c r="F2055">
        <v>0</v>
      </c>
      <c r="G2055">
        <v>49</v>
      </c>
      <c r="H2055">
        <v>1</v>
      </c>
      <c r="I2055">
        <v>26</v>
      </c>
      <c r="J2055">
        <v>0</v>
      </c>
      <c r="K2055">
        <f>_xlfn.XLOOKUP(FraudData[[#This Row],[amount]],AmountRules[Amount Min],AmountRules[Risk Points],,-1)</f>
        <v>1</v>
      </c>
      <c r="L2055">
        <f>_xlfn.XLOOKUP(FraudData[[#This Row],[transaction_hour]],TimeRules[Hour Min],TimeRules[Risk Points],,-1)</f>
        <v>0</v>
      </c>
      <c r="M2055">
        <f>_xlfn.XLOOKUP(FraudData[[#This Row],[foreign_transaction]],ForeignRules[Foreign Transaction],ForeignRules[Risk Points],0)</f>
        <v>0</v>
      </c>
      <c r="N2055">
        <f>_xlfn.XLOOKUP(FraudData[[#This Row],[location_mismatch]],Table10[Location Mismatch],Table10[Risk Points],0)</f>
        <v>0</v>
      </c>
      <c r="O2055">
        <f>_xlfn.XLOOKUP(FraudData[[#This Row],[device_trust_score]],DeviceRules[Device Min],DeviceRules[Risk Points],,-1)</f>
        <v>2</v>
      </c>
      <c r="P2055">
        <f>_xlfn.XLOOKUP(FraudData[[#This Row],[velocity_last_24h]],VelocityRules[Velocity Min],VelocityRules[Risk Points],,-1)</f>
        <v>0</v>
      </c>
      <c r="Q2055">
        <f>_xlfn.XLOOKUP(FraudData[[#This Row],[merchant_category]],MerchantRules[Merchant Category],MerchantRules[Risk Points],0)</f>
        <v>0</v>
      </c>
      <c r="R2055">
        <f>SUM(FraudData[[#This Row],[Amount Risk]:[Merchant Risk]])</f>
        <v>3</v>
      </c>
      <c r="S2055" t="str" cm="1">
        <f t="array" ref="S2055">_xlfn.IFS(FraudData[[#This Row],[Fraud Risk Score]]&gt;=8,"High Risk",FraudData[[#This Row],[Fraud Risk Score]]&gt;=6,"Medium Risk",TRUE,"Low Risk")</f>
        <v>Low Risk</v>
      </c>
    </row>
    <row r="2056" spans="1:19">
      <c r="A2056">
        <v>2055</v>
      </c>
      <c r="B2056">
        <v>341.45</v>
      </c>
      <c r="C2056">
        <v>7</v>
      </c>
      <c r="D2056" t="s">
        <v>48</v>
      </c>
      <c r="E2056">
        <v>0</v>
      </c>
      <c r="F2056">
        <v>0</v>
      </c>
      <c r="G2056">
        <v>53</v>
      </c>
      <c r="H2056">
        <v>4</v>
      </c>
      <c r="I2056">
        <v>56</v>
      </c>
      <c r="J2056">
        <v>0</v>
      </c>
      <c r="K2056">
        <f>_xlfn.XLOOKUP(FraudData[[#This Row],[amount]],AmountRules[Amount Min],AmountRules[Risk Points],,-1)</f>
        <v>0</v>
      </c>
      <c r="L2056">
        <f>_xlfn.XLOOKUP(FraudData[[#This Row],[transaction_hour]],TimeRules[Hour Min],TimeRules[Risk Points],,-1)</f>
        <v>0</v>
      </c>
      <c r="M2056">
        <f>_xlfn.XLOOKUP(FraudData[[#This Row],[foreign_transaction]],ForeignRules[Foreign Transaction],ForeignRules[Risk Points],0)</f>
        <v>0</v>
      </c>
      <c r="N2056">
        <f>_xlfn.XLOOKUP(FraudData[[#This Row],[location_mismatch]],Table10[Location Mismatch],Table10[Risk Points],0)</f>
        <v>0</v>
      </c>
      <c r="O2056">
        <f>_xlfn.XLOOKUP(FraudData[[#This Row],[device_trust_score]],DeviceRules[Device Min],DeviceRules[Risk Points],,-1)</f>
        <v>1</v>
      </c>
      <c r="P2056">
        <f>_xlfn.XLOOKUP(FraudData[[#This Row],[velocity_last_24h]],VelocityRules[Velocity Min],VelocityRules[Risk Points],,-1)</f>
        <v>0</v>
      </c>
      <c r="Q2056">
        <f>_xlfn.XLOOKUP(FraudData[[#This Row],[merchant_category]],MerchantRules[Merchant Category],MerchantRules[Risk Points],0)</f>
        <v>0</v>
      </c>
      <c r="R2056">
        <f>SUM(FraudData[[#This Row],[Amount Risk]:[Merchant Risk]])</f>
        <v>1</v>
      </c>
      <c r="S2056" t="str" cm="1">
        <f t="array" ref="S2056">_xlfn.IFS(FraudData[[#This Row],[Fraud Risk Score]]&gt;=8,"High Risk",FraudData[[#This Row],[Fraud Risk Score]]&gt;=6,"Medium Risk",TRUE,"Low Risk")</f>
        <v>Low Risk</v>
      </c>
    </row>
    <row r="2057" spans="1:19">
      <c r="A2057">
        <v>2056</v>
      </c>
      <c r="B2057">
        <v>199.03</v>
      </c>
      <c r="C2057">
        <v>22</v>
      </c>
      <c r="D2057" t="s">
        <v>49</v>
      </c>
      <c r="E2057">
        <v>1</v>
      </c>
      <c r="F2057">
        <v>0</v>
      </c>
      <c r="G2057">
        <v>32</v>
      </c>
      <c r="H2057">
        <v>2</v>
      </c>
      <c r="I2057">
        <v>59</v>
      </c>
      <c r="J2057">
        <v>0</v>
      </c>
      <c r="K2057">
        <f>_xlfn.XLOOKUP(FraudData[[#This Row],[amount]],AmountRules[Amount Min],AmountRules[Risk Points],,-1)</f>
        <v>0</v>
      </c>
      <c r="L2057">
        <f>_xlfn.XLOOKUP(FraudData[[#This Row],[transaction_hour]],TimeRules[Hour Min],TimeRules[Risk Points],,-1)</f>
        <v>0</v>
      </c>
      <c r="M2057">
        <f>_xlfn.XLOOKUP(FraudData[[#This Row],[foreign_transaction]],ForeignRules[Foreign Transaction],ForeignRules[Risk Points],0)</f>
        <v>3</v>
      </c>
      <c r="N2057">
        <f>_xlfn.XLOOKUP(FraudData[[#This Row],[location_mismatch]],Table10[Location Mismatch],Table10[Risk Points],0)</f>
        <v>0</v>
      </c>
      <c r="O2057">
        <f>_xlfn.XLOOKUP(FraudData[[#This Row],[device_trust_score]],DeviceRules[Device Min],DeviceRules[Risk Points],,-1)</f>
        <v>2</v>
      </c>
      <c r="P2057">
        <f>_xlfn.XLOOKUP(FraudData[[#This Row],[velocity_last_24h]],VelocityRules[Velocity Min],VelocityRules[Risk Points],,-1)</f>
        <v>0</v>
      </c>
      <c r="Q2057">
        <f>_xlfn.XLOOKUP(FraudData[[#This Row],[merchant_category]],MerchantRules[Merchant Category],MerchantRules[Risk Points],0)</f>
        <v>1</v>
      </c>
      <c r="R2057">
        <f>SUM(FraudData[[#This Row],[Amount Risk]:[Merchant Risk]])</f>
        <v>6</v>
      </c>
      <c r="S2057" t="str" cm="1">
        <f t="array" ref="S2057">_xlfn.IFS(FraudData[[#This Row],[Fraud Risk Score]]&gt;=8,"High Risk",FraudData[[#This Row],[Fraud Risk Score]]&gt;=6,"Medium Risk",TRUE,"Low Risk")</f>
        <v>Medium Risk</v>
      </c>
    </row>
    <row r="2058" spans="1:19">
      <c r="A2058">
        <v>2057</v>
      </c>
      <c r="B2058">
        <v>111.68</v>
      </c>
      <c r="C2058">
        <v>9</v>
      </c>
      <c r="D2058" t="s">
        <v>48</v>
      </c>
      <c r="E2058">
        <v>0</v>
      </c>
      <c r="F2058">
        <v>0</v>
      </c>
      <c r="G2058">
        <v>79</v>
      </c>
      <c r="H2058">
        <v>4</v>
      </c>
      <c r="I2058">
        <v>40</v>
      </c>
      <c r="J2058">
        <v>0</v>
      </c>
      <c r="K2058">
        <f>_xlfn.XLOOKUP(FraudData[[#This Row],[amount]],AmountRules[Amount Min],AmountRules[Risk Points],,-1)</f>
        <v>0</v>
      </c>
      <c r="L2058">
        <f>_xlfn.XLOOKUP(FraudData[[#This Row],[transaction_hour]],TimeRules[Hour Min],TimeRules[Risk Points],,-1)</f>
        <v>0</v>
      </c>
      <c r="M2058">
        <f>_xlfn.XLOOKUP(FraudData[[#This Row],[foreign_transaction]],ForeignRules[Foreign Transaction],ForeignRules[Risk Points],0)</f>
        <v>0</v>
      </c>
      <c r="N2058">
        <f>_xlfn.XLOOKUP(FraudData[[#This Row],[location_mismatch]],Table10[Location Mismatch],Table10[Risk Points],0)</f>
        <v>0</v>
      </c>
      <c r="O2058">
        <f>_xlfn.XLOOKUP(FraudData[[#This Row],[device_trust_score]],DeviceRules[Device Min],DeviceRules[Risk Points],,-1)</f>
        <v>0</v>
      </c>
      <c r="P2058">
        <f>_xlfn.XLOOKUP(FraudData[[#This Row],[velocity_last_24h]],VelocityRules[Velocity Min],VelocityRules[Risk Points],,-1)</f>
        <v>0</v>
      </c>
      <c r="Q2058">
        <f>_xlfn.XLOOKUP(FraudData[[#This Row],[merchant_category]],MerchantRules[Merchant Category],MerchantRules[Risk Points],0)</f>
        <v>0</v>
      </c>
      <c r="R2058">
        <f>SUM(FraudData[[#This Row],[Amount Risk]:[Merchant Risk]])</f>
        <v>0</v>
      </c>
      <c r="S2058" t="str" cm="1">
        <f t="array" ref="S2058">_xlfn.IFS(FraudData[[#This Row],[Fraud Risk Score]]&gt;=8,"High Risk",FraudData[[#This Row],[Fraud Risk Score]]&gt;=6,"Medium Risk",TRUE,"Low Risk")</f>
        <v>Low Risk</v>
      </c>
    </row>
    <row r="2059" spans="1:19">
      <c r="A2059">
        <v>2058</v>
      </c>
      <c r="B2059">
        <v>95.51</v>
      </c>
      <c r="C2059">
        <v>17</v>
      </c>
      <c r="D2059" t="s">
        <v>47</v>
      </c>
      <c r="E2059">
        <v>0</v>
      </c>
      <c r="F2059">
        <v>0</v>
      </c>
      <c r="G2059">
        <v>76</v>
      </c>
      <c r="H2059">
        <v>1</v>
      </c>
      <c r="I2059">
        <v>25</v>
      </c>
      <c r="J2059">
        <v>0</v>
      </c>
      <c r="K2059">
        <f>_xlfn.XLOOKUP(FraudData[[#This Row],[amount]],AmountRules[Amount Min],AmountRules[Risk Points],,-1)</f>
        <v>0</v>
      </c>
      <c r="L2059">
        <f>_xlfn.XLOOKUP(FraudData[[#This Row],[transaction_hour]],TimeRules[Hour Min],TimeRules[Risk Points],,-1)</f>
        <v>0</v>
      </c>
      <c r="M2059">
        <f>_xlfn.XLOOKUP(FraudData[[#This Row],[foreign_transaction]],ForeignRules[Foreign Transaction],ForeignRules[Risk Points],0)</f>
        <v>0</v>
      </c>
      <c r="N2059">
        <f>_xlfn.XLOOKUP(FraudData[[#This Row],[location_mismatch]],Table10[Location Mismatch],Table10[Risk Points],0)</f>
        <v>0</v>
      </c>
      <c r="O2059">
        <f>_xlfn.XLOOKUP(FraudData[[#This Row],[device_trust_score]],DeviceRules[Device Min],DeviceRules[Risk Points],,-1)</f>
        <v>0</v>
      </c>
      <c r="P2059">
        <f>_xlfn.XLOOKUP(FraudData[[#This Row],[velocity_last_24h]],VelocityRules[Velocity Min],VelocityRules[Risk Points],,-1)</f>
        <v>0</v>
      </c>
      <c r="Q2059">
        <f>_xlfn.XLOOKUP(FraudData[[#This Row],[merchant_category]],MerchantRules[Merchant Category],MerchantRules[Risk Points],0)</f>
        <v>0</v>
      </c>
      <c r="R2059">
        <f>SUM(FraudData[[#This Row],[Amount Risk]:[Merchant Risk]])</f>
        <v>0</v>
      </c>
      <c r="S2059" t="str" cm="1">
        <f t="array" ref="S2059">_xlfn.IFS(FraudData[[#This Row],[Fraud Risk Score]]&gt;=8,"High Risk",FraudData[[#This Row],[Fraud Risk Score]]&gt;=6,"Medium Risk",TRUE,"Low Risk")</f>
        <v>Low Risk</v>
      </c>
    </row>
    <row r="2060" spans="1:19">
      <c r="A2060">
        <v>2059</v>
      </c>
      <c r="B2060">
        <v>189.47</v>
      </c>
      <c r="C2060">
        <v>3</v>
      </c>
      <c r="D2060" t="s">
        <v>49</v>
      </c>
      <c r="E2060">
        <v>0</v>
      </c>
      <c r="F2060">
        <v>0</v>
      </c>
      <c r="G2060">
        <v>50</v>
      </c>
      <c r="H2060">
        <v>1</v>
      </c>
      <c r="I2060">
        <v>30</v>
      </c>
      <c r="J2060">
        <v>0</v>
      </c>
      <c r="K2060">
        <f>_xlfn.XLOOKUP(FraudData[[#This Row],[amount]],AmountRules[Amount Min],AmountRules[Risk Points],,-1)</f>
        <v>0</v>
      </c>
      <c r="L2060">
        <f>_xlfn.XLOOKUP(FraudData[[#This Row],[transaction_hour]],TimeRules[Hour Min],TimeRules[Risk Points],,-1)</f>
        <v>3</v>
      </c>
      <c r="M2060">
        <f>_xlfn.XLOOKUP(FraudData[[#This Row],[foreign_transaction]],ForeignRules[Foreign Transaction],ForeignRules[Risk Points],0)</f>
        <v>0</v>
      </c>
      <c r="N2060">
        <f>_xlfn.XLOOKUP(FraudData[[#This Row],[location_mismatch]],Table10[Location Mismatch],Table10[Risk Points],0)</f>
        <v>0</v>
      </c>
      <c r="O2060">
        <f>_xlfn.XLOOKUP(FraudData[[#This Row],[device_trust_score]],DeviceRules[Device Min],DeviceRules[Risk Points],,-1)</f>
        <v>1</v>
      </c>
      <c r="P2060">
        <f>_xlfn.XLOOKUP(FraudData[[#This Row],[velocity_last_24h]],VelocityRules[Velocity Min],VelocityRules[Risk Points],,-1)</f>
        <v>0</v>
      </c>
      <c r="Q2060">
        <f>_xlfn.XLOOKUP(FraudData[[#This Row],[merchant_category]],MerchantRules[Merchant Category],MerchantRules[Risk Points],0)</f>
        <v>1</v>
      </c>
      <c r="R2060">
        <f>SUM(FraudData[[#This Row],[Amount Risk]:[Merchant Risk]])</f>
        <v>5</v>
      </c>
      <c r="S2060" t="str" cm="1">
        <f t="array" ref="S2060">_xlfn.IFS(FraudData[[#This Row],[Fraud Risk Score]]&gt;=8,"High Risk",FraudData[[#This Row],[Fraud Risk Score]]&gt;=6,"Medium Risk",TRUE,"Low Risk")</f>
        <v>Low Risk</v>
      </c>
    </row>
    <row r="2061" spans="1:19">
      <c r="A2061">
        <v>2060</v>
      </c>
      <c r="B2061">
        <v>141.91</v>
      </c>
      <c r="C2061">
        <v>14</v>
      </c>
      <c r="D2061" t="s">
        <v>47</v>
      </c>
      <c r="E2061">
        <v>0</v>
      </c>
      <c r="F2061">
        <v>0</v>
      </c>
      <c r="G2061">
        <v>49</v>
      </c>
      <c r="H2061">
        <v>0</v>
      </c>
      <c r="I2061">
        <v>51</v>
      </c>
      <c r="J2061">
        <v>0</v>
      </c>
      <c r="K2061">
        <f>_xlfn.XLOOKUP(FraudData[[#This Row],[amount]],AmountRules[Amount Min],AmountRules[Risk Points],,-1)</f>
        <v>0</v>
      </c>
      <c r="L2061">
        <f>_xlfn.XLOOKUP(FraudData[[#This Row],[transaction_hour]],TimeRules[Hour Min],TimeRules[Risk Points],,-1)</f>
        <v>0</v>
      </c>
      <c r="M2061">
        <f>_xlfn.XLOOKUP(FraudData[[#This Row],[foreign_transaction]],ForeignRules[Foreign Transaction],ForeignRules[Risk Points],0)</f>
        <v>0</v>
      </c>
      <c r="N2061">
        <f>_xlfn.XLOOKUP(FraudData[[#This Row],[location_mismatch]],Table10[Location Mismatch],Table10[Risk Points],0)</f>
        <v>0</v>
      </c>
      <c r="O2061">
        <f>_xlfn.XLOOKUP(FraudData[[#This Row],[device_trust_score]],DeviceRules[Device Min],DeviceRules[Risk Points],,-1)</f>
        <v>2</v>
      </c>
      <c r="P2061">
        <f>_xlfn.XLOOKUP(FraudData[[#This Row],[velocity_last_24h]],VelocityRules[Velocity Min],VelocityRules[Risk Points],,-1)</f>
        <v>0</v>
      </c>
      <c r="Q2061">
        <f>_xlfn.XLOOKUP(FraudData[[#This Row],[merchant_category]],MerchantRules[Merchant Category],MerchantRules[Risk Points],0)</f>
        <v>0</v>
      </c>
      <c r="R2061">
        <f>SUM(FraudData[[#This Row],[Amount Risk]:[Merchant Risk]])</f>
        <v>2</v>
      </c>
      <c r="S2061" t="str" cm="1">
        <f t="array" ref="S2061">_xlfn.IFS(FraudData[[#This Row],[Fraud Risk Score]]&gt;=8,"High Risk",FraudData[[#This Row],[Fraud Risk Score]]&gt;=6,"Medium Risk",TRUE,"Low Risk")</f>
        <v>Low Risk</v>
      </c>
    </row>
    <row r="2062" spans="1:19">
      <c r="A2062">
        <v>2061</v>
      </c>
      <c r="B2062">
        <v>11.57</v>
      </c>
      <c r="C2062">
        <v>10</v>
      </c>
      <c r="D2062" t="s">
        <v>47</v>
      </c>
      <c r="E2062">
        <v>0</v>
      </c>
      <c r="F2062">
        <v>0</v>
      </c>
      <c r="G2062">
        <v>97</v>
      </c>
      <c r="H2062">
        <v>0</v>
      </c>
      <c r="I2062">
        <v>59</v>
      </c>
      <c r="J2062">
        <v>0</v>
      </c>
      <c r="K2062">
        <f>_xlfn.XLOOKUP(FraudData[[#This Row],[amount]],AmountRules[Amount Min],AmountRules[Risk Points],,-1)</f>
        <v>0</v>
      </c>
      <c r="L2062">
        <f>_xlfn.XLOOKUP(FraudData[[#This Row],[transaction_hour]],TimeRules[Hour Min],TimeRules[Risk Points],,-1)</f>
        <v>0</v>
      </c>
      <c r="M2062">
        <f>_xlfn.XLOOKUP(FraudData[[#This Row],[foreign_transaction]],ForeignRules[Foreign Transaction],ForeignRules[Risk Points],0)</f>
        <v>0</v>
      </c>
      <c r="N2062">
        <f>_xlfn.XLOOKUP(FraudData[[#This Row],[location_mismatch]],Table10[Location Mismatch],Table10[Risk Points],0)</f>
        <v>0</v>
      </c>
      <c r="O2062">
        <f>_xlfn.XLOOKUP(FraudData[[#This Row],[device_trust_score]],DeviceRules[Device Min],DeviceRules[Risk Points],,-1)</f>
        <v>0</v>
      </c>
      <c r="P2062">
        <f>_xlfn.XLOOKUP(FraudData[[#This Row],[velocity_last_24h]],VelocityRules[Velocity Min],VelocityRules[Risk Points],,-1)</f>
        <v>0</v>
      </c>
      <c r="Q2062">
        <f>_xlfn.XLOOKUP(FraudData[[#This Row],[merchant_category]],MerchantRules[Merchant Category],MerchantRules[Risk Points],0)</f>
        <v>0</v>
      </c>
      <c r="R2062">
        <f>SUM(FraudData[[#This Row],[Amount Risk]:[Merchant Risk]])</f>
        <v>0</v>
      </c>
      <c r="S2062" t="str" cm="1">
        <f t="array" ref="S2062">_xlfn.IFS(FraudData[[#This Row],[Fraud Risk Score]]&gt;=8,"High Risk",FraudData[[#This Row],[Fraud Risk Score]]&gt;=6,"Medium Risk",TRUE,"Low Risk")</f>
        <v>Low Risk</v>
      </c>
    </row>
    <row r="2063" spans="1:19">
      <c r="A2063">
        <v>2062</v>
      </c>
      <c r="B2063">
        <v>129.32</v>
      </c>
      <c r="C2063">
        <v>21</v>
      </c>
      <c r="D2063" t="s">
        <v>50</v>
      </c>
      <c r="E2063">
        <v>0</v>
      </c>
      <c r="F2063">
        <v>0</v>
      </c>
      <c r="G2063">
        <v>50</v>
      </c>
      <c r="H2063">
        <v>1</v>
      </c>
      <c r="I2063">
        <v>34</v>
      </c>
      <c r="J2063">
        <v>0</v>
      </c>
      <c r="K2063">
        <f>_xlfn.XLOOKUP(FraudData[[#This Row],[amount]],AmountRules[Amount Min],AmountRules[Risk Points],,-1)</f>
        <v>0</v>
      </c>
      <c r="L2063">
        <f>_xlfn.XLOOKUP(FraudData[[#This Row],[transaction_hour]],TimeRules[Hour Min],TimeRules[Risk Points],,-1)</f>
        <v>0</v>
      </c>
      <c r="M2063">
        <f>_xlfn.XLOOKUP(FraudData[[#This Row],[foreign_transaction]],ForeignRules[Foreign Transaction],ForeignRules[Risk Points],0)</f>
        <v>0</v>
      </c>
      <c r="N2063">
        <f>_xlfn.XLOOKUP(FraudData[[#This Row],[location_mismatch]],Table10[Location Mismatch],Table10[Risk Points],0)</f>
        <v>0</v>
      </c>
      <c r="O2063">
        <f>_xlfn.XLOOKUP(FraudData[[#This Row],[device_trust_score]],DeviceRules[Device Min],DeviceRules[Risk Points],,-1)</f>
        <v>1</v>
      </c>
      <c r="P2063">
        <f>_xlfn.XLOOKUP(FraudData[[#This Row],[velocity_last_24h]],VelocityRules[Velocity Min],VelocityRules[Risk Points],,-1)</f>
        <v>0</v>
      </c>
      <c r="Q2063">
        <f>_xlfn.XLOOKUP(FraudData[[#This Row],[merchant_category]],MerchantRules[Merchant Category],MerchantRules[Risk Points],0)</f>
        <v>0</v>
      </c>
      <c r="R2063">
        <f>SUM(FraudData[[#This Row],[Amount Risk]:[Merchant Risk]])</f>
        <v>1</v>
      </c>
      <c r="S2063" t="str" cm="1">
        <f t="array" ref="S2063">_xlfn.IFS(FraudData[[#This Row],[Fraud Risk Score]]&gt;=8,"High Risk",FraudData[[#This Row],[Fraud Risk Score]]&gt;=6,"Medium Risk",TRUE,"Low Risk")</f>
        <v>Low Risk</v>
      </c>
    </row>
    <row r="2064" spans="1:19">
      <c r="A2064">
        <v>2063</v>
      </c>
      <c r="B2064">
        <v>295.56</v>
      </c>
      <c r="C2064">
        <v>2</v>
      </c>
      <c r="D2064" t="s">
        <v>46</v>
      </c>
      <c r="E2064">
        <v>0</v>
      </c>
      <c r="F2064">
        <v>0</v>
      </c>
      <c r="G2064">
        <v>71</v>
      </c>
      <c r="H2064">
        <v>1</v>
      </c>
      <c r="I2064">
        <v>65</v>
      </c>
      <c r="J2064">
        <v>0</v>
      </c>
      <c r="K2064">
        <f>_xlfn.XLOOKUP(FraudData[[#This Row],[amount]],AmountRules[Amount Min],AmountRules[Risk Points],,-1)</f>
        <v>0</v>
      </c>
      <c r="L2064">
        <f>_xlfn.XLOOKUP(FraudData[[#This Row],[transaction_hour]],TimeRules[Hour Min],TimeRules[Risk Points],,-1)</f>
        <v>3</v>
      </c>
      <c r="M2064">
        <f>_xlfn.XLOOKUP(FraudData[[#This Row],[foreign_transaction]],ForeignRules[Foreign Transaction],ForeignRules[Risk Points],0)</f>
        <v>0</v>
      </c>
      <c r="N2064">
        <f>_xlfn.XLOOKUP(FraudData[[#This Row],[location_mismatch]],Table10[Location Mismatch],Table10[Risk Points],0)</f>
        <v>0</v>
      </c>
      <c r="O2064">
        <f>_xlfn.XLOOKUP(FraudData[[#This Row],[device_trust_score]],DeviceRules[Device Min],DeviceRules[Risk Points],,-1)</f>
        <v>0</v>
      </c>
      <c r="P2064">
        <f>_xlfn.XLOOKUP(FraudData[[#This Row],[velocity_last_24h]],VelocityRules[Velocity Min],VelocityRules[Risk Points],,-1)</f>
        <v>0</v>
      </c>
      <c r="Q2064">
        <f>_xlfn.XLOOKUP(FraudData[[#This Row],[merchant_category]],MerchantRules[Merchant Category],MerchantRules[Risk Points],0)</f>
        <v>0</v>
      </c>
      <c r="R2064">
        <f>SUM(FraudData[[#This Row],[Amount Risk]:[Merchant Risk]])</f>
        <v>3</v>
      </c>
      <c r="S2064" t="str" cm="1">
        <f t="array" ref="S2064">_xlfn.IFS(FraudData[[#This Row],[Fraud Risk Score]]&gt;=8,"High Risk",FraudData[[#This Row],[Fraud Risk Score]]&gt;=6,"Medium Risk",TRUE,"Low Risk")</f>
        <v>Low Risk</v>
      </c>
    </row>
    <row r="2065" spans="1:19">
      <c r="A2065">
        <v>2064</v>
      </c>
      <c r="B2065">
        <v>110.66</v>
      </c>
      <c r="C2065">
        <v>14</v>
      </c>
      <c r="D2065" t="s">
        <v>50</v>
      </c>
      <c r="E2065">
        <v>0</v>
      </c>
      <c r="F2065">
        <v>0</v>
      </c>
      <c r="G2065">
        <v>25</v>
      </c>
      <c r="H2065">
        <v>5</v>
      </c>
      <c r="I2065">
        <v>61</v>
      </c>
      <c r="J2065">
        <v>0</v>
      </c>
      <c r="K2065">
        <f>_xlfn.XLOOKUP(FraudData[[#This Row],[amount]],AmountRules[Amount Min],AmountRules[Risk Points],,-1)</f>
        <v>0</v>
      </c>
      <c r="L2065">
        <f>_xlfn.XLOOKUP(FraudData[[#This Row],[transaction_hour]],TimeRules[Hour Min],TimeRules[Risk Points],,-1)</f>
        <v>0</v>
      </c>
      <c r="M2065">
        <f>_xlfn.XLOOKUP(FraudData[[#This Row],[foreign_transaction]],ForeignRules[Foreign Transaction],ForeignRules[Risk Points],0)</f>
        <v>0</v>
      </c>
      <c r="N2065">
        <f>_xlfn.XLOOKUP(FraudData[[#This Row],[location_mismatch]],Table10[Location Mismatch],Table10[Risk Points],0)</f>
        <v>0</v>
      </c>
      <c r="O2065">
        <f>_xlfn.XLOOKUP(FraudData[[#This Row],[device_trust_score]],DeviceRules[Device Min],DeviceRules[Risk Points],,-1)</f>
        <v>3</v>
      </c>
      <c r="P2065">
        <f>_xlfn.XLOOKUP(FraudData[[#This Row],[velocity_last_24h]],VelocityRules[Velocity Min],VelocityRules[Risk Points],,-1)</f>
        <v>3</v>
      </c>
      <c r="Q2065">
        <f>_xlfn.XLOOKUP(FraudData[[#This Row],[merchant_category]],MerchantRules[Merchant Category],MerchantRules[Risk Points],0)</f>
        <v>0</v>
      </c>
      <c r="R2065">
        <f>SUM(FraudData[[#This Row],[Amount Risk]:[Merchant Risk]])</f>
        <v>6</v>
      </c>
      <c r="S2065" t="str" cm="1">
        <f t="array" ref="S2065">_xlfn.IFS(FraudData[[#This Row],[Fraud Risk Score]]&gt;=8,"High Risk",FraudData[[#This Row],[Fraud Risk Score]]&gt;=6,"Medium Risk",TRUE,"Low Risk")</f>
        <v>Medium Risk</v>
      </c>
    </row>
    <row r="2066" spans="1:19">
      <c r="A2066">
        <v>2065</v>
      </c>
      <c r="B2066">
        <v>9.6</v>
      </c>
      <c r="C2066">
        <v>2</v>
      </c>
      <c r="D2066" t="s">
        <v>50</v>
      </c>
      <c r="E2066">
        <v>0</v>
      </c>
      <c r="F2066">
        <v>0</v>
      </c>
      <c r="G2066">
        <v>88</v>
      </c>
      <c r="H2066">
        <v>2</v>
      </c>
      <c r="I2066">
        <v>55</v>
      </c>
      <c r="J2066">
        <v>0</v>
      </c>
      <c r="K2066">
        <f>_xlfn.XLOOKUP(FraudData[[#This Row],[amount]],AmountRules[Amount Min],AmountRules[Risk Points],,-1)</f>
        <v>0</v>
      </c>
      <c r="L2066">
        <f>_xlfn.XLOOKUP(FraudData[[#This Row],[transaction_hour]],TimeRules[Hour Min],TimeRules[Risk Points],,-1)</f>
        <v>3</v>
      </c>
      <c r="M2066">
        <f>_xlfn.XLOOKUP(FraudData[[#This Row],[foreign_transaction]],ForeignRules[Foreign Transaction],ForeignRules[Risk Points],0)</f>
        <v>0</v>
      </c>
      <c r="N2066">
        <f>_xlfn.XLOOKUP(FraudData[[#This Row],[location_mismatch]],Table10[Location Mismatch],Table10[Risk Points],0)</f>
        <v>0</v>
      </c>
      <c r="O2066">
        <f>_xlfn.XLOOKUP(FraudData[[#This Row],[device_trust_score]],DeviceRules[Device Min],DeviceRules[Risk Points],,-1)</f>
        <v>0</v>
      </c>
      <c r="P2066">
        <f>_xlfn.XLOOKUP(FraudData[[#This Row],[velocity_last_24h]],VelocityRules[Velocity Min],VelocityRules[Risk Points],,-1)</f>
        <v>0</v>
      </c>
      <c r="Q2066">
        <f>_xlfn.XLOOKUP(FraudData[[#This Row],[merchant_category]],MerchantRules[Merchant Category],MerchantRules[Risk Points],0)</f>
        <v>0</v>
      </c>
      <c r="R2066">
        <f>SUM(FraudData[[#This Row],[Amount Risk]:[Merchant Risk]])</f>
        <v>3</v>
      </c>
      <c r="S2066" t="str" cm="1">
        <f t="array" ref="S2066">_xlfn.IFS(FraudData[[#This Row],[Fraud Risk Score]]&gt;=8,"High Risk",FraudData[[#This Row],[Fraud Risk Score]]&gt;=6,"Medium Risk",TRUE,"Low Risk")</f>
        <v>Low Risk</v>
      </c>
    </row>
    <row r="2067" spans="1:19">
      <c r="A2067">
        <v>2066</v>
      </c>
      <c r="B2067">
        <v>277.75</v>
      </c>
      <c r="C2067">
        <v>14</v>
      </c>
      <c r="D2067" t="s">
        <v>50</v>
      </c>
      <c r="E2067">
        <v>0</v>
      </c>
      <c r="F2067">
        <v>0</v>
      </c>
      <c r="G2067">
        <v>36</v>
      </c>
      <c r="H2067">
        <v>2</v>
      </c>
      <c r="I2067">
        <v>32</v>
      </c>
      <c r="J2067">
        <v>0</v>
      </c>
      <c r="K2067">
        <f>_xlfn.XLOOKUP(FraudData[[#This Row],[amount]],AmountRules[Amount Min],AmountRules[Risk Points],,-1)</f>
        <v>0</v>
      </c>
      <c r="L2067">
        <f>_xlfn.XLOOKUP(FraudData[[#This Row],[transaction_hour]],TimeRules[Hour Min],TimeRules[Risk Points],,-1)</f>
        <v>0</v>
      </c>
      <c r="M2067">
        <f>_xlfn.XLOOKUP(FraudData[[#This Row],[foreign_transaction]],ForeignRules[Foreign Transaction],ForeignRules[Risk Points],0)</f>
        <v>0</v>
      </c>
      <c r="N2067">
        <f>_xlfn.XLOOKUP(FraudData[[#This Row],[location_mismatch]],Table10[Location Mismatch],Table10[Risk Points],0)</f>
        <v>0</v>
      </c>
      <c r="O2067">
        <f>_xlfn.XLOOKUP(FraudData[[#This Row],[device_trust_score]],DeviceRules[Device Min],DeviceRules[Risk Points],,-1)</f>
        <v>2</v>
      </c>
      <c r="P2067">
        <f>_xlfn.XLOOKUP(FraudData[[#This Row],[velocity_last_24h]],VelocityRules[Velocity Min],VelocityRules[Risk Points],,-1)</f>
        <v>0</v>
      </c>
      <c r="Q2067">
        <f>_xlfn.XLOOKUP(FraudData[[#This Row],[merchant_category]],MerchantRules[Merchant Category],MerchantRules[Risk Points],0)</f>
        <v>0</v>
      </c>
      <c r="R2067">
        <f>SUM(FraudData[[#This Row],[Amount Risk]:[Merchant Risk]])</f>
        <v>2</v>
      </c>
      <c r="S2067" t="str" cm="1">
        <f t="array" ref="S2067">_xlfn.IFS(FraudData[[#This Row],[Fraud Risk Score]]&gt;=8,"High Risk",FraudData[[#This Row],[Fraud Risk Score]]&gt;=6,"Medium Risk",TRUE,"Low Risk")</f>
        <v>Low Risk</v>
      </c>
    </row>
    <row r="2068" spans="1:19">
      <c r="A2068">
        <v>2067</v>
      </c>
      <c r="B2068">
        <v>40.47</v>
      </c>
      <c r="C2068">
        <v>5</v>
      </c>
      <c r="D2068" t="s">
        <v>49</v>
      </c>
      <c r="E2068">
        <v>0</v>
      </c>
      <c r="F2068">
        <v>0</v>
      </c>
      <c r="G2068">
        <v>48</v>
      </c>
      <c r="H2068">
        <v>1</v>
      </c>
      <c r="I2068">
        <v>48</v>
      </c>
      <c r="J2068">
        <v>0</v>
      </c>
      <c r="K2068">
        <f>_xlfn.XLOOKUP(FraudData[[#This Row],[amount]],AmountRules[Amount Min],AmountRules[Risk Points],,-1)</f>
        <v>0</v>
      </c>
      <c r="L2068">
        <f>_xlfn.XLOOKUP(FraudData[[#This Row],[transaction_hour]],TimeRules[Hour Min],TimeRules[Risk Points],,-1)</f>
        <v>0</v>
      </c>
      <c r="M2068">
        <f>_xlfn.XLOOKUP(FraudData[[#This Row],[foreign_transaction]],ForeignRules[Foreign Transaction],ForeignRules[Risk Points],0)</f>
        <v>0</v>
      </c>
      <c r="N2068">
        <f>_xlfn.XLOOKUP(FraudData[[#This Row],[location_mismatch]],Table10[Location Mismatch],Table10[Risk Points],0)</f>
        <v>0</v>
      </c>
      <c r="O2068">
        <f>_xlfn.XLOOKUP(FraudData[[#This Row],[device_trust_score]],DeviceRules[Device Min],DeviceRules[Risk Points],,-1)</f>
        <v>2</v>
      </c>
      <c r="P2068">
        <f>_xlfn.XLOOKUP(FraudData[[#This Row],[velocity_last_24h]],VelocityRules[Velocity Min],VelocityRules[Risk Points],,-1)</f>
        <v>0</v>
      </c>
      <c r="Q2068">
        <f>_xlfn.XLOOKUP(FraudData[[#This Row],[merchant_category]],MerchantRules[Merchant Category],MerchantRules[Risk Points],0)</f>
        <v>1</v>
      </c>
      <c r="R2068">
        <f>SUM(FraudData[[#This Row],[Amount Risk]:[Merchant Risk]])</f>
        <v>3</v>
      </c>
      <c r="S2068" t="str" cm="1">
        <f t="array" ref="S2068">_xlfn.IFS(FraudData[[#This Row],[Fraud Risk Score]]&gt;=8,"High Risk",FraudData[[#This Row],[Fraud Risk Score]]&gt;=6,"Medium Risk",TRUE,"Low Risk")</f>
        <v>Low Risk</v>
      </c>
    </row>
    <row r="2069" spans="1:19">
      <c r="A2069">
        <v>2068</v>
      </c>
      <c r="B2069">
        <v>53.86</v>
      </c>
      <c r="C2069">
        <v>0</v>
      </c>
      <c r="D2069" t="s">
        <v>46</v>
      </c>
      <c r="E2069">
        <v>0</v>
      </c>
      <c r="F2069">
        <v>0</v>
      </c>
      <c r="G2069">
        <v>54</v>
      </c>
      <c r="H2069">
        <v>1</v>
      </c>
      <c r="I2069">
        <v>64</v>
      </c>
      <c r="J2069">
        <v>0</v>
      </c>
      <c r="K2069">
        <f>_xlfn.XLOOKUP(FraudData[[#This Row],[amount]],AmountRules[Amount Min],AmountRules[Risk Points],,-1)</f>
        <v>0</v>
      </c>
      <c r="L2069">
        <f>_xlfn.XLOOKUP(FraudData[[#This Row],[transaction_hour]],TimeRules[Hour Min],TimeRules[Risk Points],,-1)</f>
        <v>3</v>
      </c>
      <c r="M2069">
        <f>_xlfn.XLOOKUP(FraudData[[#This Row],[foreign_transaction]],ForeignRules[Foreign Transaction],ForeignRules[Risk Points],0)</f>
        <v>0</v>
      </c>
      <c r="N2069">
        <f>_xlfn.XLOOKUP(FraudData[[#This Row],[location_mismatch]],Table10[Location Mismatch],Table10[Risk Points],0)</f>
        <v>0</v>
      </c>
      <c r="O2069">
        <f>_xlfn.XLOOKUP(FraudData[[#This Row],[device_trust_score]],DeviceRules[Device Min],DeviceRules[Risk Points],,-1)</f>
        <v>1</v>
      </c>
      <c r="P2069">
        <f>_xlfn.XLOOKUP(FraudData[[#This Row],[velocity_last_24h]],VelocityRules[Velocity Min],VelocityRules[Risk Points],,-1)</f>
        <v>0</v>
      </c>
      <c r="Q2069">
        <f>_xlfn.XLOOKUP(FraudData[[#This Row],[merchant_category]],MerchantRules[Merchant Category],MerchantRules[Risk Points],0)</f>
        <v>0</v>
      </c>
      <c r="R2069">
        <f>SUM(FraudData[[#This Row],[Amount Risk]:[Merchant Risk]])</f>
        <v>4</v>
      </c>
      <c r="S2069" t="str" cm="1">
        <f t="array" ref="S2069">_xlfn.IFS(FraudData[[#This Row],[Fraud Risk Score]]&gt;=8,"High Risk",FraudData[[#This Row],[Fraud Risk Score]]&gt;=6,"Medium Risk",TRUE,"Low Risk")</f>
        <v>Low Risk</v>
      </c>
    </row>
    <row r="2070" spans="1:19">
      <c r="A2070">
        <v>2069</v>
      </c>
      <c r="B2070">
        <v>32.39</v>
      </c>
      <c r="C2070">
        <v>13</v>
      </c>
      <c r="D2070" t="s">
        <v>46</v>
      </c>
      <c r="E2070">
        <v>0</v>
      </c>
      <c r="F2070">
        <v>0</v>
      </c>
      <c r="G2070">
        <v>38</v>
      </c>
      <c r="H2070">
        <v>0</v>
      </c>
      <c r="I2070">
        <v>65</v>
      </c>
      <c r="J2070">
        <v>0</v>
      </c>
      <c r="K2070">
        <f>_xlfn.XLOOKUP(FraudData[[#This Row],[amount]],AmountRules[Amount Min],AmountRules[Risk Points],,-1)</f>
        <v>0</v>
      </c>
      <c r="L2070">
        <f>_xlfn.XLOOKUP(FraudData[[#This Row],[transaction_hour]],TimeRules[Hour Min],TimeRules[Risk Points],,-1)</f>
        <v>0</v>
      </c>
      <c r="M2070">
        <f>_xlfn.XLOOKUP(FraudData[[#This Row],[foreign_transaction]],ForeignRules[Foreign Transaction],ForeignRules[Risk Points],0)</f>
        <v>0</v>
      </c>
      <c r="N2070">
        <f>_xlfn.XLOOKUP(FraudData[[#This Row],[location_mismatch]],Table10[Location Mismatch],Table10[Risk Points],0)</f>
        <v>0</v>
      </c>
      <c r="O2070">
        <f>_xlfn.XLOOKUP(FraudData[[#This Row],[device_trust_score]],DeviceRules[Device Min],DeviceRules[Risk Points],,-1)</f>
        <v>2</v>
      </c>
      <c r="P2070">
        <f>_xlfn.XLOOKUP(FraudData[[#This Row],[velocity_last_24h]],VelocityRules[Velocity Min],VelocityRules[Risk Points],,-1)</f>
        <v>0</v>
      </c>
      <c r="Q2070">
        <f>_xlfn.XLOOKUP(FraudData[[#This Row],[merchant_category]],MerchantRules[Merchant Category],MerchantRules[Risk Points],0)</f>
        <v>0</v>
      </c>
      <c r="R2070">
        <f>SUM(FraudData[[#This Row],[Amount Risk]:[Merchant Risk]])</f>
        <v>2</v>
      </c>
      <c r="S2070" t="str" cm="1">
        <f t="array" ref="S2070">_xlfn.IFS(FraudData[[#This Row],[Fraud Risk Score]]&gt;=8,"High Risk",FraudData[[#This Row],[Fraud Risk Score]]&gt;=6,"Medium Risk",TRUE,"Low Risk")</f>
        <v>Low Risk</v>
      </c>
    </row>
    <row r="2071" spans="1:19">
      <c r="A2071">
        <v>2070</v>
      </c>
      <c r="B2071">
        <v>72.14</v>
      </c>
      <c r="C2071">
        <v>15</v>
      </c>
      <c r="D2071" t="s">
        <v>49</v>
      </c>
      <c r="E2071">
        <v>0</v>
      </c>
      <c r="F2071">
        <v>0</v>
      </c>
      <c r="G2071">
        <v>47</v>
      </c>
      <c r="H2071">
        <v>3</v>
      </c>
      <c r="I2071">
        <v>20</v>
      </c>
      <c r="J2071">
        <v>0</v>
      </c>
      <c r="K2071">
        <f>_xlfn.XLOOKUP(FraudData[[#This Row],[amount]],AmountRules[Amount Min],AmountRules[Risk Points],,-1)</f>
        <v>0</v>
      </c>
      <c r="L2071">
        <f>_xlfn.XLOOKUP(FraudData[[#This Row],[transaction_hour]],TimeRules[Hour Min],TimeRules[Risk Points],,-1)</f>
        <v>0</v>
      </c>
      <c r="M2071">
        <f>_xlfn.XLOOKUP(FraudData[[#This Row],[foreign_transaction]],ForeignRules[Foreign Transaction],ForeignRules[Risk Points],0)</f>
        <v>0</v>
      </c>
      <c r="N2071">
        <f>_xlfn.XLOOKUP(FraudData[[#This Row],[location_mismatch]],Table10[Location Mismatch],Table10[Risk Points],0)</f>
        <v>0</v>
      </c>
      <c r="O2071">
        <f>_xlfn.XLOOKUP(FraudData[[#This Row],[device_trust_score]],DeviceRules[Device Min],DeviceRules[Risk Points],,-1)</f>
        <v>2</v>
      </c>
      <c r="P2071">
        <f>_xlfn.XLOOKUP(FraudData[[#This Row],[velocity_last_24h]],VelocityRules[Velocity Min],VelocityRules[Risk Points],,-1)</f>
        <v>0</v>
      </c>
      <c r="Q2071">
        <f>_xlfn.XLOOKUP(FraudData[[#This Row],[merchant_category]],MerchantRules[Merchant Category],MerchantRules[Risk Points],0)</f>
        <v>1</v>
      </c>
      <c r="R2071">
        <f>SUM(FraudData[[#This Row],[Amount Risk]:[Merchant Risk]])</f>
        <v>3</v>
      </c>
      <c r="S2071" t="str" cm="1">
        <f t="array" ref="S2071">_xlfn.IFS(FraudData[[#This Row],[Fraud Risk Score]]&gt;=8,"High Risk",FraudData[[#This Row],[Fraud Risk Score]]&gt;=6,"Medium Risk",TRUE,"Low Risk")</f>
        <v>Low Risk</v>
      </c>
    </row>
    <row r="2072" spans="1:19">
      <c r="A2072">
        <v>2071</v>
      </c>
      <c r="B2072">
        <v>254.46</v>
      </c>
      <c r="C2072">
        <v>0</v>
      </c>
      <c r="D2072" t="s">
        <v>50</v>
      </c>
      <c r="E2072">
        <v>0</v>
      </c>
      <c r="F2072">
        <v>0</v>
      </c>
      <c r="G2072">
        <v>26</v>
      </c>
      <c r="H2072">
        <v>4</v>
      </c>
      <c r="I2072">
        <v>62</v>
      </c>
      <c r="J2072">
        <v>0</v>
      </c>
      <c r="K2072">
        <f>_xlfn.XLOOKUP(FraudData[[#This Row],[amount]],AmountRules[Amount Min],AmountRules[Risk Points],,-1)</f>
        <v>0</v>
      </c>
      <c r="L2072">
        <f>_xlfn.XLOOKUP(FraudData[[#This Row],[transaction_hour]],TimeRules[Hour Min],TimeRules[Risk Points],,-1)</f>
        <v>3</v>
      </c>
      <c r="M2072">
        <f>_xlfn.XLOOKUP(FraudData[[#This Row],[foreign_transaction]],ForeignRules[Foreign Transaction],ForeignRules[Risk Points],0)</f>
        <v>0</v>
      </c>
      <c r="N2072">
        <f>_xlfn.XLOOKUP(FraudData[[#This Row],[location_mismatch]],Table10[Location Mismatch],Table10[Risk Points],0)</f>
        <v>0</v>
      </c>
      <c r="O2072">
        <f>_xlfn.XLOOKUP(FraudData[[#This Row],[device_trust_score]],DeviceRules[Device Min],DeviceRules[Risk Points],,-1)</f>
        <v>3</v>
      </c>
      <c r="P2072">
        <f>_xlfn.XLOOKUP(FraudData[[#This Row],[velocity_last_24h]],VelocityRules[Velocity Min],VelocityRules[Risk Points],,-1)</f>
        <v>0</v>
      </c>
      <c r="Q2072">
        <f>_xlfn.XLOOKUP(FraudData[[#This Row],[merchant_category]],MerchantRules[Merchant Category],MerchantRules[Risk Points],0)</f>
        <v>0</v>
      </c>
      <c r="R2072">
        <f>SUM(FraudData[[#This Row],[Amount Risk]:[Merchant Risk]])</f>
        <v>6</v>
      </c>
      <c r="S2072" t="str" cm="1">
        <f t="array" ref="S2072">_xlfn.IFS(FraudData[[#This Row],[Fraud Risk Score]]&gt;=8,"High Risk",FraudData[[#This Row],[Fraud Risk Score]]&gt;=6,"Medium Risk",TRUE,"Low Risk")</f>
        <v>Medium Risk</v>
      </c>
    </row>
    <row r="2073" spans="1:19">
      <c r="A2073">
        <v>2072</v>
      </c>
      <c r="B2073">
        <v>131.88</v>
      </c>
      <c r="C2073">
        <v>20</v>
      </c>
      <c r="D2073" t="s">
        <v>50</v>
      </c>
      <c r="E2073">
        <v>1</v>
      </c>
      <c r="F2073">
        <v>0</v>
      </c>
      <c r="G2073">
        <v>27</v>
      </c>
      <c r="H2073">
        <v>3</v>
      </c>
      <c r="I2073">
        <v>67</v>
      </c>
      <c r="J2073">
        <v>0</v>
      </c>
      <c r="K2073">
        <f>_xlfn.XLOOKUP(FraudData[[#This Row],[amount]],AmountRules[Amount Min],AmountRules[Risk Points],,-1)</f>
        <v>0</v>
      </c>
      <c r="L2073">
        <f>_xlfn.XLOOKUP(FraudData[[#This Row],[transaction_hour]],TimeRules[Hour Min],TimeRules[Risk Points],,-1)</f>
        <v>0</v>
      </c>
      <c r="M2073">
        <f>_xlfn.XLOOKUP(FraudData[[#This Row],[foreign_transaction]],ForeignRules[Foreign Transaction],ForeignRules[Risk Points],0)</f>
        <v>3</v>
      </c>
      <c r="N2073">
        <f>_xlfn.XLOOKUP(FraudData[[#This Row],[location_mismatch]],Table10[Location Mismatch],Table10[Risk Points],0)</f>
        <v>0</v>
      </c>
      <c r="O2073">
        <f>_xlfn.XLOOKUP(FraudData[[#This Row],[device_trust_score]],DeviceRules[Device Min],DeviceRules[Risk Points],,-1)</f>
        <v>3</v>
      </c>
      <c r="P2073">
        <f>_xlfn.XLOOKUP(FraudData[[#This Row],[velocity_last_24h]],VelocityRules[Velocity Min],VelocityRules[Risk Points],,-1)</f>
        <v>0</v>
      </c>
      <c r="Q2073">
        <f>_xlfn.XLOOKUP(FraudData[[#This Row],[merchant_category]],MerchantRules[Merchant Category],MerchantRules[Risk Points],0)</f>
        <v>0</v>
      </c>
      <c r="R2073">
        <f>SUM(FraudData[[#This Row],[Amount Risk]:[Merchant Risk]])</f>
        <v>6</v>
      </c>
      <c r="S2073" t="str" cm="1">
        <f t="array" ref="S2073">_xlfn.IFS(FraudData[[#This Row],[Fraud Risk Score]]&gt;=8,"High Risk",FraudData[[#This Row],[Fraud Risk Score]]&gt;=6,"Medium Risk",TRUE,"Low Risk")</f>
        <v>Medium Risk</v>
      </c>
    </row>
    <row r="2074" spans="1:19">
      <c r="A2074">
        <v>2073</v>
      </c>
      <c r="B2074">
        <v>41.27</v>
      </c>
      <c r="C2074">
        <v>16</v>
      </c>
      <c r="D2074" t="s">
        <v>47</v>
      </c>
      <c r="E2074">
        <v>0</v>
      </c>
      <c r="F2074">
        <v>0</v>
      </c>
      <c r="G2074">
        <v>30</v>
      </c>
      <c r="H2074">
        <v>2</v>
      </c>
      <c r="I2074">
        <v>52</v>
      </c>
      <c r="J2074">
        <v>0</v>
      </c>
      <c r="K2074">
        <f>_xlfn.XLOOKUP(FraudData[[#This Row],[amount]],AmountRules[Amount Min],AmountRules[Risk Points],,-1)</f>
        <v>0</v>
      </c>
      <c r="L2074">
        <f>_xlfn.XLOOKUP(FraudData[[#This Row],[transaction_hour]],TimeRules[Hour Min],TimeRules[Risk Points],,-1)</f>
        <v>0</v>
      </c>
      <c r="M2074">
        <f>_xlfn.XLOOKUP(FraudData[[#This Row],[foreign_transaction]],ForeignRules[Foreign Transaction],ForeignRules[Risk Points],0)</f>
        <v>0</v>
      </c>
      <c r="N2074">
        <f>_xlfn.XLOOKUP(FraudData[[#This Row],[location_mismatch]],Table10[Location Mismatch],Table10[Risk Points],0)</f>
        <v>0</v>
      </c>
      <c r="O2074">
        <f>_xlfn.XLOOKUP(FraudData[[#This Row],[device_trust_score]],DeviceRules[Device Min],DeviceRules[Risk Points],,-1)</f>
        <v>2</v>
      </c>
      <c r="P2074">
        <f>_xlfn.XLOOKUP(FraudData[[#This Row],[velocity_last_24h]],VelocityRules[Velocity Min],VelocityRules[Risk Points],,-1)</f>
        <v>0</v>
      </c>
      <c r="Q2074">
        <f>_xlfn.XLOOKUP(FraudData[[#This Row],[merchant_category]],MerchantRules[Merchant Category],MerchantRules[Risk Points],0)</f>
        <v>0</v>
      </c>
      <c r="R2074">
        <f>SUM(FraudData[[#This Row],[Amount Risk]:[Merchant Risk]])</f>
        <v>2</v>
      </c>
      <c r="S2074" t="str" cm="1">
        <f t="array" ref="S2074">_xlfn.IFS(FraudData[[#This Row],[Fraud Risk Score]]&gt;=8,"High Risk",FraudData[[#This Row],[Fraud Risk Score]]&gt;=6,"Medium Risk",TRUE,"Low Risk")</f>
        <v>Low Risk</v>
      </c>
    </row>
    <row r="2075" spans="1:19">
      <c r="A2075">
        <v>2074</v>
      </c>
      <c r="B2075">
        <v>378.42</v>
      </c>
      <c r="C2075">
        <v>7</v>
      </c>
      <c r="D2075" t="s">
        <v>47</v>
      </c>
      <c r="E2075">
        <v>0</v>
      </c>
      <c r="F2075">
        <v>0</v>
      </c>
      <c r="G2075">
        <v>45</v>
      </c>
      <c r="H2075">
        <v>0</v>
      </c>
      <c r="I2075">
        <v>53</v>
      </c>
      <c r="J2075">
        <v>0</v>
      </c>
      <c r="K2075">
        <f>_xlfn.XLOOKUP(FraudData[[#This Row],[amount]],AmountRules[Amount Min],AmountRules[Risk Points],,-1)</f>
        <v>0</v>
      </c>
      <c r="L2075">
        <f>_xlfn.XLOOKUP(FraudData[[#This Row],[transaction_hour]],TimeRules[Hour Min],TimeRules[Risk Points],,-1)</f>
        <v>0</v>
      </c>
      <c r="M2075">
        <f>_xlfn.XLOOKUP(FraudData[[#This Row],[foreign_transaction]],ForeignRules[Foreign Transaction],ForeignRules[Risk Points],0)</f>
        <v>0</v>
      </c>
      <c r="N2075">
        <f>_xlfn.XLOOKUP(FraudData[[#This Row],[location_mismatch]],Table10[Location Mismatch],Table10[Risk Points],0)</f>
        <v>0</v>
      </c>
      <c r="O2075">
        <f>_xlfn.XLOOKUP(FraudData[[#This Row],[device_trust_score]],DeviceRules[Device Min],DeviceRules[Risk Points],,-1)</f>
        <v>2</v>
      </c>
      <c r="P2075">
        <f>_xlfn.XLOOKUP(FraudData[[#This Row],[velocity_last_24h]],VelocityRules[Velocity Min],VelocityRules[Risk Points],,-1)</f>
        <v>0</v>
      </c>
      <c r="Q2075">
        <f>_xlfn.XLOOKUP(FraudData[[#This Row],[merchant_category]],MerchantRules[Merchant Category],MerchantRules[Risk Points],0)</f>
        <v>0</v>
      </c>
      <c r="R2075">
        <f>SUM(FraudData[[#This Row],[Amount Risk]:[Merchant Risk]])</f>
        <v>2</v>
      </c>
      <c r="S2075" t="str" cm="1">
        <f t="array" ref="S2075">_xlfn.IFS(FraudData[[#This Row],[Fraud Risk Score]]&gt;=8,"High Risk",FraudData[[#This Row],[Fraud Risk Score]]&gt;=6,"Medium Risk",TRUE,"Low Risk")</f>
        <v>Low Risk</v>
      </c>
    </row>
    <row r="2076" spans="1:19">
      <c r="A2076">
        <v>2075</v>
      </c>
      <c r="B2076">
        <v>381.02</v>
      </c>
      <c r="C2076">
        <v>17</v>
      </c>
      <c r="D2076" t="s">
        <v>48</v>
      </c>
      <c r="E2076">
        <v>0</v>
      </c>
      <c r="F2076">
        <v>0</v>
      </c>
      <c r="G2076">
        <v>44</v>
      </c>
      <c r="H2076">
        <v>5</v>
      </c>
      <c r="I2076">
        <v>22</v>
      </c>
      <c r="J2076">
        <v>0</v>
      </c>
      <c r="K2076">
        <f>_xlfn.XLOOKUP(FraudData[[#This Row],[amount]],AmountRules[Amount Min],AmountRules[Risk Points],,-1)</f>
        <v>0</v>
      </c>
      <c r="L2076">
        <f>_xlfn.XLOOKUP(FraudData[[#This Row],[transaction_hour]],TimeRules[Hour Min],TimeRules[Risk Points],,-1)</f>
        <v>0</v>
      </c>
      <c r="M2076">
        <f>_xlfn.XLOOKUP(FraudData[[#This Row],[foreign_transaction]],ForeignRules[Foreign Transaction],ForeignRules[Risk Points],0)</f>
        <v>0</v>
      </c>
      <c r="N2076">
        <f>_xlfn.XLOOKUP(FraudData[[#This Row],[location_mismatch]],Table10[Location Mismatch],Table10[Risk Points],0)</f>
        <v>0</v>
      </c>
      <c r="O2076">
        <f>_xlfn.XLOOKUP(FraudData[[#This Row],[device_trust_score]],DeviceRules[Device Min],DeviceRules[Risk Points],,-1)</f>
        <v>2</v>
      </c>
      <c r="P2076">
        <f>_xlfn.XLOOKUP(FraudData[[#This Row],[velocity_last_24h]],VelocityRules[Velocity Min],VelocityRules[Risk Points],,-1)</f>
        <v>3</v>
      </c>
      <c r="Q2076">
        <f>_xlfn.XLOOKUP(FraudData[[#This Row],[merchant_category]],MerchantRules[Merchant Category],MerchantRules[Risk Points],0)</f>
        <v>0</v>
      </c>
      <c r="R2076">
        <f>SUM(FraudData[[#This Row],[Amount Risk]:[Merchant Risk]])</f>
        <v>5</v>
      </c>
      <c r="S2076" t="str" cm="1">
        <f t="array" ref="S2076">_xlfn.IFS(FraudData[[#This Row],[Fraud Risk Score]]&gt;=8,"High Risk",FraudData[[#This Row],[Fraud Risk Score]]&gt;=6,"Medium Risk",TRUE,"Low Risk")</f>
        <v>Low Risk</v>
      </c>
    </row>
    <row r="2077" spans="1:19">
      <c r="A2077">
        <v>2076</v>
      </c>
      <c r="B2077">
        <v>368.04</v>
      </c>
      <c r="C2077">
        <v>15</v>
      </c>
      <c r="D2077" t="s">
        <v>47</v>
      </c>
      <c r="E2077">
        <v>0</v>
      </c>
      <c r="F2077">
        <v>0</v>
      </c>
      <c r="G2077">
        <v>45</v>
      </c>
      <c r="H2077">
        <v>4</v>
      </c>
      <c r="I2077">
        <v>43</v>
      </c>
      <c r="J2077">
        <v>0</v>
      </c>
      <c r="K2077">
        <f>_xlfn.XLOOKUP(FraudData[[#This Row],[amount]],AmountRules[Amount Min],AmountRules[Risk Points],,-1)</f>
        <v>0</v>
      </c>
      <c r="L2077">
        <f>_xlfn.XLOOKUP(FraudData[[#This Row],[transaction_hour]],TimeRules[Hour Min],TimeRules[Risk Points],,-1)</f>
        <v>0</v>
      </c>
      <c r="M2077">
        <f>_xlfn.XLOOKUP(FraudData[[#This Row],[foreign_transaction]],ForeignRules[Foreign Transaction],ForeignRules[Risk Points],0)</f>
        <v>0</v>
      </c>
      <c r="N2077">
        <f>_xlfn.XLOOKUP(FraudData[[#This Row],[location_mismatch]],Table10[Location Mismatch],Table10[Risk Points],0)</f>
        <v>0</v>
      </c>
      <c r="O2077">
        <f>_xlfn.XLOOKUP(FraudData[[#This Row],[device_trust_score]],DeviceRules[Device Min],DeviceRules[Risk Points],,-1)</f>
        <v>2</v>
      </c>
      <c r="P2077">
        <f>_xlfn.XLOOKUP(FraudData[[#This Row],[velocity_last_24h]],VelocityRules[Velocity Min],VelocityRules[Risk Points],,-1)</f>
        <v>0</v>
      </c>
      <c r="Q2077">
        <f>_xlfn.XLOOKUP(FraudData[[#This Row],[merchant_category]],MerchantRules[Merchant Category],MerchantRules[Risk Points],0)</f>
        <v>0</v>
      </c>
      <c r="R2077">
        <f>SUM(FraudData[[#This Row],[Amount Risk]:[Merchant Risk]])</f>
        <v>2</v>
      </c>
      <c r="S2077" t="str" cm="1">
        <f t="array" ref="S2077">_xlfn.IFS(FraudData[[#This Row],[Fraud Risk Score]]&gt;=8,"High Risk",FraudData[[#This Row],[Fraud Risk Score]]&gt;=6,"Medium Risk",TRUE,"Low Risk")</f>
        <v>Low Risk</v>
      </c>
    </row>
    <row r="2078" spans="1:19">
      <c r="A2078">
        <v>2077</v>
      </c>
      <c r="B2078">
        <v>49.11</v>
      </c>
      <c r="C2078">
        <v>5</v>
      </c>
      <c r="D2078" t="s">
        <v>46</v>
      </c>
      <c r="E2078">
        <v>0</v>
      </c>
      <c r="F2078">
        <v>0</v>
      </c>
      <c r="G2078">
        <v>64</v>
      </c>
      <c r="H2078">
        <v>0</v>
      </c>
      <c r="I2078">
        <v>43</v>
      </c>
      <c r="J2078">
        <v>0</v>
      </c>
      <c r="K2078">
        <f>_xlfn.XLOOKUP(FraudData[[#This Row],[amount]],AmountRules[Amount Min],AmountRules[Risk Points],,-1)</f>
        <v>0</v>
      </c>
      <c r="L2078">
        <f>_xlfn.XLOOKUP(FraudData[[#This Row],[transaction_hour]],TimeRules[Hour Min],TimeRules[Risk Points],,-1)</f>
        <v>0</v>
      </c>
      <c r="M2078">
        <f>_xlfn.XLOOKUP(FraudData[[#This Row],[foreign_transaction]],ForeignRules[Foreign Transaction],ForeignRules[Risk Points],0)</f>
        <v>0</v>
      </c>
      <c r="N2078">
        <f>_xlfn.XLOOKUP(FraudData[[#This Row],[location_mismatch]],Table10[Location Mismatch],Table10[Risk Points],0)</f>
        <v>0</v>
      </c>
      <c r="O2078">
        <f>_xlfn.XLOOKUP(FraudData[[#This Row],[device_trust_score]],DeviceRules[Device Min],DeviceRules[Risk Points],,-1)</f>
        <v>1</v>
      </c>
      <c r="P2078">
        <f>_xlfn.XLOOKUP(FraudData[[#This Row],[velocity_last_24h]],VelocityRules[Velocity Min],VelocityRules[Risk Points],,-1)</f>
        <v>0</v>
      </c>
      <c r="Q2078">
        <f>_xlfn.XLOOKUP(FraudData[[#This Row],[merchant_category]],MerchantRules[Merchant Category],MerchantRules[Risk Points],0)</f>
        <v>0</v>
      </c>
      <c r="R2078">
        <f>SUM(FraudData[[#This Row],[Amount Risk]:[Merchant Risk]])</f>
        <v>1</v>
      </c>
      <c r="S2078" t="str" cm="1">
        <f t="array" ref="S2078">_xlfn.IFS(FraudData[[#This Row],[Fraud Risk Score]]&gt;=8,"High Risk",FraudData[[#This Row],[Fraud Risk Score]]&gt;=6,"Medium Risk",TRUE,"Low Risk")</f>
        <v>Low Risk</v>
      </c>
    </row>
    <row r="2079" spans="1:19">
      <c r="A2079">
        <v>2078</v>
      </c>
      <c r="B2079">
        <v>108.02</v>
      </c>
      <c r="C2079">
        <v>9</v>
      </c>
      <c r="D2079" t="s">
        <v>49</v>
      </c>
      <c r="E2079">
        <v>0</v>
      </c>
      <c r="F2079">
        <v>0</v>
      </c>
      <c r="G2079">
        <v>92</v>
      </c>
      <c r="H2079">
        <v>2</v>
      </c>
      <c r="I2079">
        <v>69</v>
      </c>
      <c r="J2079">
        <v>0</v>
      </c>
      <c r="K2079">
        <f>_xlfn.XLOOKUP(FraudData[[#This Row],[amount]],AmountRules[Amount Min],AmountRules[Risk Points],,-1)</f>
        <v>0</v>
      </c>
      <c r="L2079">
        <f>_xlfn.XLOOKUP(FraudData[[#This Row],[transaction_hour]],TimeRules[Hour Min],TimeRules[Risk Points],,-1)</f>
        <v>0</v>
      </c>
      <c r="M2079">
        <f>_xlfn.XLOOKUP(FraudData[[#This Row],[foreign_transaction]],ForeignRules[Foreign Transaction],ForeignRules[Risk Points],0)</f>
        <v>0</v>
      </c>
      <c r="N2079">
        <f>_xlfn.XLOOKUP(FraudData[[#This Row],[location_mismatch]],Table10[Location Mismatch],Table10[Risk Points],0)</f>
        <v>0</v>
      </c>
      <c r="O2079">
        <f>_xlfn.XLOOKUP(FraudData[[#This Row],[device_trust_score]],DeviceRules[Device Min],DeviceRules[Risk Points],,-1)</f>
        <v>0</v>
      </c>
      <c r="P2079">
        <f>_xlfn.XLOOKUP(FraudData[[#This Row],[velocity_last_24h]],VelocityRules[Velocity Min],VelocityRules[Risk Points],,-1)</f>
        <v>0</v>
      </c>
      <c r="Q2079">
        <f>_xlfn.XLOOKUP(FraudData[[#This Row],[merchant_category]],MerchantRules[Merchant Category],MerchantRules[Risk Points],0)</f>
        <v>1</v>
      </c>
      <c r="R2079">
        <f>SUM(FraudData[[#This Row],[Amount Risk]:[Merchant Risk]])</f>
        <v>1</v>
      </c>
      <c r="S2079" t="str" cm="1">
        <f t="array" ref="S2079">_xlfn.IFS(FraudData[[#This Row],[Fraud Risk Score]]&gt;=8,"High Risk",FraudData[[#This Row],[Fraud Risk Score]]&gt;=6,"Medium Risk",TRUE,"Low Risk")</f>
        <v>Low Risk</v>
      </c>
    </row>
    <row r="2080" spans="1:19">
      <c r="A2080">
        <v>2079</v>
      </c>
      <c r="B2080">
        <v>755.82</v>
      </c>
      <c r="C2080">
        <v>9</v>
      </c>
      <c r="D2080" t="s">
        <v>50</v>
      </c>
      <c r="E2080">
        <v>0</v>
      </c>
      <c r="F2080">
        <v>0</v>
      </c>
      <c r="G2080">
        <v>49</v>
      </c>
      <c r="H2080">
        <v>3</v>
      </c>
      <c r="I2080">
        <v>41</v>
      </c>
      <c r="J2080">
        <v>0</v>
      </c>
      <c r="K2080">
        <f>_xlfn.XLOOKUP(FraudData[[#This Row],[amount]],AmountRules[Amount Min],AmountRules[Risk Points],,-1)</f>
        <v>1</v>
      </c>
      <c r="L2080">
        <f>_xlfn.XLOOKUP(FraudData[[#This Row],[transaction_hour]],TimeRules[Hour Min],TimeRules[Risk Points],,-1)</f>
        <v>0</v>
      </c>
      <c r="M2080">
        <f>_xlfn.XLOOKUP(FraudData[[#This Row],[foreign_transaction]],ForeignRules[Foreign Transaction],ForeignRules[Risk Points],0)</f>
        <v>0</v>
      </c>
      <c r="N2080">
        <f>_xlfn.XLOOKUP(FraudData[[#This Row],[location_mismatch]],Table10[Location Mismatch],Table10[Risk Points],0)</f>
        <v>0</v>
      </c>
      <c r="O2080">
        <f>_xlfn.XLOOKUP(FraudData[[#This Row],[device_trust_score]],DeviceRules[Device Min],DeviceRules[Risk Points],,-1)</f>
        <v>2</v>
      </c>
      <c r="P2080">
        <f>_xlfn.XLOOKUP(FraudData[[#This Row],[velocity_last_24h]],VelocityRules[Velocity Min],VelocityRules[Risk Points],,-1)</f>
        <v>0</v>
      </c>
      <c r="Q2080">
        <f>_xlfn.XLOOKUP(FraudData[[#This Row],[merchant_category]],MerchantRules[Merchant Category],MerchantRules[Risk Points],0)</f>
        <v>0</v>
      </c>
      <c r="R2080">
        <f>SUM(FraudData[[#This Row],[Amount Risk]:[Merchant Risk]])</f>
        <v>3</v>
      </c>
      <c r="S2080" t="str" cm="1">
        <f t="array" ref="S2080">_xlfn.IFS(FraudData[[#This Row],[Fraud Risk Score]]&gt;=8,"High Risk",FraudData[[#This Row],[Fraud Risk Score]]&gt;=6,"Medium Risk",TRUE,"Low Risk")</f>
        <v>Low Risk</v>
      </c>
    </row>
    <row r="2081" spans="1:19">
      <c r="A2081">
        <v>2080</v>
      </c>
      <c r="B2081">
        <v>266.12</v>
      </c>
      <c r="C2081">
        <v>4</v>
      </c>
      <c r="D2081" t="s">
        <v>48</v>
      </c>
      <c r="E2081">
        <v>0</v>
      </c>
      <c r="F2081">
        <v>0</v>
      </c>
      <c r="G2081">
        <v>95</v>
      </c>
      <c r="H2081">
        <v>1</v>
      </c>
      <c r="I2081">
        <v>23</v>
      </c>
      <c r="J2081">
        <v>0</v>
      </c>
      <c r="K2081">
        <f>_xlfn.XLOOKUP(FraudData[[#This Row],[amount]],AmountRules[Amount Min],AmountRules[Risk Points],,-1)</f>
        <v>0</v>
      </c>
      <c r="L2081">
        <f>_xlfn.XLOOKUP(FraudData[[#This Row],[transaction_hour]],TimeRules[Hour Min],TimeRules[Risk Points],,-1)</f>
        <v>0</v>
      </c>
      <c r="M2081">
        <f>_xlfn.XLOOKUP(FraudData[[#This Row],[foreign_transaction]],ForeignRules[Foreign Transaction],ForeignRules[Risk Points],0)</f>
        <v>0</v>
      </c>
      <c r="N2081">
        <f>_xlfn.XLOOKUP(FraudData[[#This Row],[location_mismatch]],Table10[Location Mismatch],Table10[Risk Points],0)</f>
        <v>0</v>
      </c>
      <c r="O2081">
        <f>_xlfn.XLOOKUP(FraudData[[#This Row],[device_trust_score]],DeviceRules[Device Min],DeviceRules[Risk Points],,-1)</f>
        <v>0</v>
      </c>
      <c r="P2081">
        <f>_xlfn.XLOOKUP(FraudData[[#This Row],[velocity_last_24h]],VelocityRules[Velocity Min],VelocityRules[Risk Points],,-1)</f>
        <v>0</v>
      </c>
      <c r="Q2081">
        <f>_xlfn.XLOOKUP(FraudData[[#This Row],[merchant_category]],MerchantRules[Merchant Category],MerchantRules[Risk Points],0)</f>
        <v>0</v>
      </c>
      <c r="R2081">
        <f>SUM(FraudData[[#This Row],[Amount Risk]:[Merchant Risk]])</f>
        <v>0</v>
      </c>
      <c r="S2081" t="str" cm="1">
        <f t="array" ref="S2081">_xlfn.IFS(FraudData[[#This Row],[Fraud Risk Score]]&gt;=8,"High Risk",FraudData[[#This Row],[Fraud Risk Score]]&gt;=6,"Medium Risk",TRUE,"Low Risk")</f>
        <v>Low Risk</v>
      </c>
    </row>
    <row r="2082" spans="1:19">
      <c r="A2082">
        <v>2081</v>
      </c>
      <c r="B2082">
        <v>4.96</v>
      </c>
      <c r="C2082">
        <v>11</v>
      </c>
      <c r="D2082" t="s">
        <v>47</v>
      </c>
      <c r="E2082">
        <v>0</v>
      </c>
      <c r="F2082">
        <v>0</v>
      </c>
      <c r="G2082">
        <v>95</v>
      </c>
      <c r="H2082">
        <v>1</v>
      </c>
      <c r="I2082">
        <v>24</v>
      </c>
      <c r="J2082">
        <v>0</v>
      </c>
      <c r="K2082">
        <f>_xlfn.XLOOKUP(FraudData[[#This Row],[amount]],AmountRules[Amount Min],AmountRules[Risk Points],,-1)</f>
        <v>0</v>
      </c>
      <c r="L2082">
        <f>_xlfn.XLOOKUP(FraudData[[#This Row],[transaction_hour]],TimeRules[Hour Min],TimeRules[Risk Points],,-1)</f>
        <v>0</v>
      </c>
      <c r="M2082">
        <f>_xlfn.XLOOKUP(FraudData[[#This Row],[foreign_transaction]],ForeignRules[Foreign Transaction],ForeignRules[Risk Points],0)</f>
        <v>0</v>
      </c>
      <c r="N2082">
        <f>_xlfn.XLOOKUP(FraudData[[#This Row],[location_mismatch]],Table10[Location Mismatch],Table10[Risk Points],0)</f>
        <v>0</v>
      </c>
      <c r="O2082">
        <f>_xlfn.XLOOKUP(FraudData[[#This Row],[device_trust_score]],DeviceRules[Device Min],DeviceRules[Risk Points],,-1)</f>
        <v>0</v>
      </c>
      <c r="P2082">
        <f>_xlfn.XLOOKUP(FraudData[[#This Row],[velocity_last_24h]],VelocityRules[Velocity Min],VelocityRules[Risk Points],,-1)</f>
        <v>0</v>
      </c>
      <c r="Q2082">
        <f>_xlfn.XLOOKUP(FraudData[[#This Row],[merchant_category]],MerchantRules[Merchant Category],MerchantRules[Risk Points],0)</f>
        <v>0</v>
      </c>
      <c r="R2082">
        <f>SUM(FraudData[[#This Row],[Amount Risk]:[Merchant Risk]])</f>
        <v>0</v>
      </c>
      <c r="S2082" t="str" cm="1">
        <f t="array" ref="S2082">_xlfn.IFS(FraudData[[#This Row],[Fraud Risk Score]]&gt;=8,"High Risk",FraudData[[#This Row],[Fraud Risk Score]]&gt;=6,"Medium Risk",TRUE,"Low Risk")</f>
        <v>Low Risk</v>
      </c>
    </row>
    <row r="2083" spans="1:19">
      <c r="A2083">
        <v>2082</v>
      </c>
      <c r="B2083">
        <v>12.14</v>
      </c>
      <c r="C2083">
        <v>19</v>
      </c>
      <c r="D2083" t="s">
        <v>48</v>
      </c>
      <c r="E2083">
        <v>0</v>
      </c>
      <c r="F2083">
        <v>0</v>
      </c>
      <c r="G2083">
        <v>57</v>
      </c>
      <c r="H2083">
        <v>3</v>
      </c>
      <c r="I2083">
        <v>69</v>
      </c>
      <c r="J2083">
        <v>0</v>
      </c>
      <c r="K2083">
        <f>_xlfn.XLOOKUP(FraudData[[#This Row],[amount]],AmountRules[Amount Min],AmountRules[Risk Points],,-1)</f>
        <v>0</v>
      </c>
      <c r="L2083">
        <f>_xlfn.XLOOKUP(FraudData[[#This Row],[transaction_hour]],TimeRules[Hour Min],TimeRules[Risk Points],,-1)</f>
        <v>0</v>
      </c>
      <c r="M2083">
        <f>_xlfn.XLOOKUP(FraudData[[#This Row],[foreign_transaction]],ForeignRules[Foreign Transaction],ForeignRules[Risk Points],0)</f>
        <v>0</v>
      </c>
      <c r="N2083">
        <f>_xlfn.XLOOKUP(FraudData[[#This Row],[location_mismatch]],Table10[Location Mismatch],Table10[Risk Points],0)</f>
        <v>0</v>
      </c>
      <c r="O2083">
        <f>_xlfn.XLOOKUP(FraudData[[#This Row],[device_trust_score]],DeviceRules[Device Min],DeviceRules[Risk Points],,-1)</f>
        <v>1</v>
      </c>
      <c r="P2083">
        <f>_xlfn.XLOOKUP(FraudData[[#This Row],[velocity_last_24h]],VelocityRules[Velocity Min],VelocityRules[Risk Points],,-1)</f>
        <v>0</v>
      </c>
      <c r="Q2083">
        <f>_xlfn.XLOOKUP(FraudData[[#This Row],[merchant_category]],MerchantRules[Merchant Category],MerchantRules[Risk Points],0)</f>
        <v>0</v>
      </c>
      <c r="R2083">
        <f>SUM(FraudData[[#This Row],[Amount Risk]:[Merchant Risk]])</f>
        <v>1</v>
      </c>
      <c r="S2083" t="str" cm="1">
        <f t="array" ref="S2083">_xlfn.IFS(FraudData[[#This Row],[Fraud Risk Score]]&gt;=8,"High Risk",FraudData[[#This Row],[Fraud Risk Score]]&gt;=6,"Medium Risk",TRUE,"Low Risk")</f>
        <v>Low Risk</v>
      </c>
    </row>
    <row r="2084" spans="1:19">
      <c r="A2084">
        <v>2083</v>
      </c>
      <c r="B2084">
        <v>112.23</v>
      </c>
      <c r="C2084">
        <v>16</v>
      </c>
      <c r="D2084" t="s">
        <v>49</v>
      </c>
      <c r="E2084">
        <v>1</v>
      </c>
      <c r="F2084">
        <v>0</v>
      </c>
      <c r="G2084">
        <v>75</v>
      </c>
      <c r="H2084">
        <v>2</v>
      </c>
      <c r="I2084">
        <v>45</v>
      </c>
      <c r="J2084">
        <v>0</v>
      </c>
      <c r="K2084">
        <f>_xlfn.XLOOKUP(FraudData[[#This Row],[amount]],AmountRules[Amount Min],AmountRules[Risk Points],,-1)</f>
        <v>0</v>
      </c>
      <c r="L2084">
        <f>_xlfn.XLOOKUP(FraudData[[#This Row],[transaction_hour]],TimeRules[Hour Min],TimeRules[Risk Points],,-1)</f>
        <v>0</v>
      </c>
      <c r="M2084">
        <f>_xlfn.XLOOKUP(FraudData[[#This Row],[foreign_transaction]],ForeignRules[Foreign Transaction],ForeignRules[Risk Points],0)</f>
        <v>3</v>
      </c>
      <c r="N2084">
        <f>_xlfn.XLOOKUP(FraudData[[#This Row],[location_mismatch]],Table10[Location Mismatch],Table10[Risk Points],0)</f>
        <v>0</v>
      </c>
      <c r="O2084">
        <f>_xlfn.XLOOKUP(FraudData[[#This Row],[device_trust_score]],DeviceRules[Device Min],DeviceRules[Risk Points],,-1)</f>
        <v>0</v>
      </c>
      <c r="P2084">
        <f>_xlfn.XLOOKUP(FraudData[[#This Row],[velocity_last_24h]],VelocityRules[Velocity Min],VelocityRules[Risk Points],,-1)</f>
        <v>0</v>
      </c>
      <c r="Q2084">
        <f>_xlfn.XLOOKUP(FraudData[[#This Row],[merchant_category]],MerchantRules[Merchant Category],MerchantRules[Risk Points],0)</f>
        <v>1</v>
      </c>
      <c r="R2084">
        <f>SUM(FraudData[[#This Row],[Amount Risk]:[Merchant Risk]])</f>
        <v>4</v>
      </c>
      <c r="S2084" t="str" cm="1">
        <f t="array" ref="S2084">_xlfn.IFS(FraudData[[#This Row],[Fraud Risk Score]]&gt;=8,"High Risk",FraudData[[#This Row],[Fraud Risk Score]]&gt;=6,"Medium Risk",TRUE,"Low Risk")</f>
        <v>Low Risk</v>
      </c>
    </row>
    <row r="2085" spans="1:19">
      <c r="A2085">
        <v>2084</v>
      </c>
      <c r="B2085">
        <v>431.88</v>
      </c>
      <c r="C2085">
        <v>13</v>
      </c>
      <c r="D2085" t="s">
        <v>49</v>
      </c>
      <c r="E2085">
        <v>0</v>
      </c>
      <c r="F2085">
        <v>0</v>
      </c>
      <c r="G2085">
        <v>96</v>
      </c>
      <c r="H2085">
        <v>4</v>
      </c>
      <c r="I2085">
        <v>62</v>
      </c>
      <c r="J2085">
        <v>0</v>
      </c>
      <c r="K2085">
        <f>_xlfn.XLOOKUP(FraudData[[#This Row],[amount]],AmountRules[Amount Min],AmountRules[Risk Points],,-1)</f>
        <v>0</v>
      </c>
      <c r="L2085">
        <f>_xlfn.XLOOKUP(FraudData[[#This Row],[transaction_hour]],TimeRules[Hour Min],TimeRules[Risk Points],,-1)</f>
        <v>0</v>
      </c>
      <c r="M2085">
        <f>_xlfn.XLOOKUP(FraudData[[#This Row],[foreign_transaction]],ForeignRules[Foreign Transaction],ForeignRules[Risk Points],0)</f>
        <v>0</v>
      </c>
      <c r="N2085">
        <f>_xlfn.XLOOKUP(FraudData[[#This Row],[location_mismatch]],Table10[Location Mismatch],Table10[Risk Points],0)</f>
        <v>0</v>
      </c>
      <c r="O2085">
        <f>_xlfn.XLOOKUP(FraudData[[#This Row],[device_trust_score]],DeviceRules[Device Min],DeviceRules[Risk Points],,-1)</f>
        <v>0</v>
      </c>
      <c r="P2085">
        <f>_xlfn.XLOOKUP(FraudData[[#This Row],[velocity_last_24h]],VelocityRules[Velocity Min],VelocityRules[Risk Points],,-1)</f>
        <v>0</v>
      </c>
      <c r="Q2085">
        <f>_xlfn.XLOOKUP(FraudData[[#This Row],[merchant_category]],MerchantRules[Merchant Category],MerchantRules[Risk Points],0)</f>
        <v>1</v>
      </c>
      <c r="R2085">
        <f>SUM(FraudData[[#This Row],[Amount Risk]:[Merchant Risk]])</f>
        <v>1</v>
      </c>
      <c r="S2085" t="str" cm="1">
        <f t="array" ref="S2085">_xlfn.IFS(FraudData[[#This Row],[Fraud Risk Score]]&gt;=8,"High Risk",FraudData[[#This Row],[Fraud Risk Score]]&gt;=6,"Medium Risk",TRUE,"Low Risk")</f>
        <v>Low Risk</v>
      </c>
    </row>
    <row r="2086" spans="1:19">
      <c r="A2086">
        <v>2085</v>
      </c>
      <c r="B2086">
        <v>139.27000000000001</v>
      </c>
      <c r="C2086">
        <v>13</v>
      </c>
      <c r="D2086" t="s">
        <v>48</v>
      </c>
      <c r="E2086">
        <v>0</v>
      </c>
      <c r="F2086">
        <v>0</v>
      </c>
      <c r="G2086">
        <v>44</v>
      </c>
      <c r="H2086">
        <v>2</v>
      </c>
      <c r="I2086">
        <v>31</v>
      </c>
      <c r="J2086">
        <v>0</v>
      </c>
      <c r="K2086">
        <f>_xlfn.XLOOKUP(FraudData[[#This Row],[amount]],AmountRules[Amount Min],AmountRules[Risk Points],,-1)</f>
        <v>0</v>
      </c>
      <c r="L2086">
        <f>_xlfn.XLOOKUP(FraudData[[#This Row],[transaction_hour]],TimeRules[Hour Min],TimeRules[Risk Points],,-1)</f>
        <v>0</v>
      </c>
      <c r="M2086">
        <f>_xlfn.XLOOKUP(FraudData[[#This Row],[foreign_transaction]],ForeignRules[Foreign Transaction],ForeignRules[Risk Points],0)</f>
        <v>0</v>
      </c>
      <c r="N2086">
        <f>_xlfn.XLOOKUP(FraudData[[#This Row],[location_mismatch]],Table10[Location Mismatch],Table10[Risk Points],0)</f>
        <v>0</v>
      </c>
      <c r="O2086">
        <f>_xlfn.XLOOKUP(FraudData[[#This Row],[device_trust_score]],DeviceRules[Device Min],DeviceRules[Risk Points],,-1)</f>
        <v>2</v>
      </c>
      <c r="P2086">
        <f>_xlfn.XLOOKUP(FraudData[[#This Row],[velocity_last_24h]],VelocityRules[Velocity Min],VelocityRules[Risk Points],,-1)</f>
        <v>0</v>
      </c>
      <c r="Q2086">
        <f>_xlfn.XLOOKUP(FraudData[[#This Row],[merchant_category]],MerchantRules[Merchant Category],MerchantRules[Risk Points],0)</f>
        <v>0</v>
      </c>
      <c r="R2086">
        <f>SUM(FraudData[[#This Row],[Amount Risk]:[Merchant Risk]])</f>
        <v>2</v>
      </c>
      <c r="S2086" t="str" cm="1">
        <f t="array" ref="S2086">_xlfn.IFS(FraudData[[#This Row],[Fraud Risk Score]]&gt;=8,"High Risk",FraudData[[#This Row],[Fraud Risk Score]]&gt;=6,"Medium Risk",TRUE,"Low Risk")</f>
        <v>Low Risk</v>
      </c>
    </row>
    <row r="2087" spans="1:19">
      <c r="A2087">
        <v>2086</v>
      </c>
      <c r="B2087">
        <v>123.98</v>
      </c>
      <c r="C2087">
        <v>2</v>
      </c>
      <c r="D2087" t="s">
        <v>48</v>
      </c>
      <c r="E2087">
        <v>0</v>
      </c>
      <c r="F2087">
        <v>0</v>
      </c>
      <c r="G2087">
        <v>43</v>
      </c>
      <c r="H2087">
        <v>1</v>
      </c>
      <c r="I2087">
        <v>56</v>
      </c>
      <c r="J2087">
        <v>0</v>
      </c>
      <c r="K2087">
        <f>_xlfn.XLOOKUP(FraudData[[#This Row],[amount]],AmountRules[Amount Min],AmountRules[Risk Points],,-1)</f>
        <v>0</v>
      </c>
      <c r="L2087">
        <f>_xlfn.XLOOKUP(FraudData[[#This Row],[transaction_hour]],TimeRules[Hour Min],TimeRules[Risk Points],,-1)</f>
        <v>3</v>
      </c>
      <c r="M2087">
        <f>_xlfn.XLOOKUP(FraudData[[#This Row],[foreign_transaction]],ForeignRules[Foreign Transaction],ForeignRules[Risk Points],0)</f>
        <v>0</v>
      </c>
      <c r="N2087">
        <f>_xlfn.XLOOKUP(FraudData[[#This Row],[location_mismatch]],Table10[Location Mismatch],Table10[Risk Points],0)</f>
        <v>0</v>
      </c>
      <c r="O2087">
        <f>_xlfn.XLOOKUP(FraudData[[#This Row],[device_trust_score]],DeviceRules[Device Min],DeviceRules[Risk Points],,-1)</f>
        <v>2</v>
      </c>
      <c r="P2087">
        <f>_xlfn.XLOOKUP(FraudData[[#This Row],[velocity_last_24h]],VelocityRules[Velocity Min],VelocityRules[Risk Points],,-1)</f>
        <v>0</v>
      </c>
      <c r="Q2087">
        <f>_xlfn.XLOOKUP(FraudData[[#This Row],[merchant_category]],MerchantRules[Merchant Category],MerchantRules[Risk Points],0)</f>
        <v>0</v>
      </c>
      <c r="R2087">
        <f>SUM(FraudData[[#This Row],[Amount Risk]:[Merchant Risk]])</f>
        <v>5</v>
      </c>
      <c r="S2087" t="str" cm="1">
        <f t="array" ref="S2087">_xlfn.IFS(FraudData[[#This Row],[Fraud Risk Score]]&gt;=8,"High Risk",FraudData[[#This Row],[Fraud Risk Score]]&gt;=6,"Medium Risk",TRUE,"Low Risk")</f>
        <v>Low Risk</v>
      </c>
    </row>
    <row r="2088" spans="1:19">
      <c r="A2088">
        <v>2087</v>
      </c>
      <c r="B2088">
        <v>20.059999999999999</v>
      </c>
      <c r="C2088">
        <v>11</v>
      </c>
      <c r="D2088" t="s">
        <v>48</v>
      </c>
      <c r="E2088">
        <v>0</v>
      </c>
      <c r="F2088">
        <v>0</v>
      </c>
      <c r="G2088">
        <v>95</v>
      </c>
      <c r="H2088">
        <v>2</v>
      </c>
      <c r="I2088">
        <v>38</v>
      </c>
      <c r="J2088">
        <v>0</v>
      </c>
      <c r="K2088">
        <f>_xlfn.XLOOKUP(FraudData[[#This Row],[amount]],AmountRules[Amount Min],AmountRules[Risk Points],,-1)</f>
        <v>0</v>
      </c>
      <c r="L2088">
        <f>_xlfn.XLOOKUP(FraudData[[#This Row],[transaction_hour]],TimeRules[Hour Min],TimeRules[Risk Points],,-1)</f>
        <v>0</v>
      </c>
      <c r="M2088">
        <f>_xlfn.XLOOKUP(FraudData[[#This Row],[foreign_transaction]],ForeignRules[Foreign Transaction],ForeignRules[Risk Points],0)</f>
        <v>0</v>
      </c>
      <c r="N2088">
        <f>_xlfn.XLOOKUP(FraudData[[#This Row],[location_mismatch]],Table10[Location Mismatch],Table10[Risk Points],0)</f>
        <v>0</v>
      </c>
      <c r="O2088">
        <f>_xlfn.XLOOKUP(FraudData[[#This Row],[device_trust_score]],DeviceRules[Device Min],DeviceRules[Risk Points],,-1)</f>
        <v>0</v>
      </c>
      <c r="P2088">
        <f>_xlfn.XLOOKUP(FraudData[[#This Row],[velocity_last_24h]],VelocityRules[Velocity Min],VelocityRules[Risk Points],,-1)</f>
        <v>0</v>
      </c>
      <c r="Q2088">
        <f>_xlfn.XLOOKUP(FraudData[[#This Row],[merchant_category]],MerchantRules[Merchant Category],MerchantRules[Risk Points],0)</f>
        <v>0</v>
      </c>
      <c r="R2088">
        <f>SUM(FraudData[[#This Row],[Amount Risk]:[Merchant Risk]])</f>
        <v>0</v>
      </c>
      <c r="S2088" t="str" cm="1">
        <f t="array" ref="S2088">_xlfn.IFS(FraudData[[#This Row],[Fraud Risk Score]]&gt;=8,"High Risk",FraudData[[#This Row],[Fraud Risk Score]]&gt;=6,"Medium Risk",TRUE,"Low Risk")</f>
        <v>Low Risk</v>
      </c>
    </row>
    <row r="2089" spans="1:19">
      <c r="A2089">
        <v>2088</v>
      </c>
      <c r="B2089">
        <v>192.49</v>
      </c>
      <c r="C2089">
        <v>19</v>
      </c>
      <c r="D2089" t="s">
        <v>50</v>
      </c>
      <c r="E2089">
        <v>1</v>
      </c>
      <c r="F2089">
        <v>0</v>
      </c>
      <c r="G2089">
        <v>80</v>
      </c>
      <c r="H2089">
        <v>3</v>
      </c>
      <c r="I2089">
        <v>28</v>
      </c>
      <c r="J2089">
        <v>0</v>
      </c>
      <c r="K2089">
        <f>_xlfn.XLOOKUP(FraudData[[#This Row],[amount]],AmountRules[Amount Min],AmountRules[Risk Points],,-1)</f>
        <v>0</v>
      </c>
      <c r="L2089">
        <f>_xlfn.XLOOKUP(FraudData[[#This Row],[transaction_hour]],TimeRules[Hour Min],TimeRules[Risk Points],,-1)</f>
        <v>0</v>
      </c>
      <c r="M2089">
        <f>_xlfn.XLOOKUP(FraudData[[#This Row],[foreign_transaction]],ForeignRules[Foreign Transaction],ForeignRules[Risk Points],0)</f>
        <v>3</v>
      </c>
      <c r="N2089">
        <f>_xlfn.XLOOKUP(FraudData[[#This Row],[location_mismatch]],Table10[Location Mismatch],Table10[Risk Points],0)</f>
        <v>0</v>
      </c>
      <c r="O2089">
        <f>_xlfn.XLOOKUP(FraudData[[#This Row],[device_trust_score]],DeviceRules[Device Min],DeviceRules[Risk Points],,-1)</f>
        <v>0</v>
      </c>
      <c r="P2089">
        <f>_xlfn.XLOOKUP(FraudData[[#This Row],[velocity_last_24h]],VelocityRules[Velocity Min],VelocityRules[Risk Points],,-1)</f>
        <v>0</v>
      </c>
      <c r="Q2089">
        <f>_xlfn.XLOOKUP(FraudData[[#This Row],[merchant_category]],MerchantRules[Merchant Category],MerchantRules[Risk Points],0)</f>
        <v>0</v>
      </c>
      <c r="R2089">
        <f>SUM(FraudData[[#This Row],[Amount Risk]:[Merchant Risk]])</f>
        <v>3</v>
      </c>
      <c r="S2089" t="str" cm="1">
        <f t="array" ref="S2089">_xlfn.IFS(FraudData[[#This Row],[Fraud Risk Score]]&gt;=8,"High Risk",FraudData[[#This Row],[Fraud Risk Score]]&gt;=6,"Medium Risk",TRUE,"Low Risk")</f>
        <v>Low Risk</v>
      </c>
    </row>
    <row r="2090" spans="1:19">
      <c r="A2090">
        <v>2089</v>
      </c>
      <c r="B2090">
        <v>310.77999999999997</v>
      </c>
      <c r="C2090">
        <v>17</v>
      </c>
      <c r="D2090" t="s">
        <v>46</v>
      </c>
      <c r="E2090">
        <v>0</v>
      </c>
      <c r="F2090">
        <v>0</v>
      </c>
      <c r="G2090">
        <v>80</v>
      </c>
      <c r="H2090">
        <v>3</v>
      </c>
      <c r="I2090">
        <v>29</v>
      </c>
      <c r="J2090">
        <v>0</v>
      </c>
      <c r="K2090">
        <f>_xlfn.XLOOKUP(FraudData[[#This Row],[amount]],AmountRules[Amount Min],AmountRules[Risk Points],,-1)</f>
        <v>0</v>
      </c>
      <c r="L2090">
        <f>_xlfn.XLOOKUP(FraudData[[#This Row],[transaction_hour]],TimeRules[Hour Min],TimeRules[Risk Points],,-1)</f>
        <v>0</v>
      </c>
      <c r="M2090">
        <f>_xlfn.XLOOKUP(FraudData[[#This Row],[foreign_transaction]],ForeignRules[Foreign Transaction],ForeignRules[Risk Points],0)</f>
        <v>0</v>
      </c>
      <c r="N2090">
        <f>_xlfn.XLOOKUP(FraudData[[#This Row],[location_mismatch]],Table10[Location Mismatch],Table10[Risk Points],0)</f>
        <v>0</v>
      </c>
      <c r="O2090">
        <f>_xlfn.XLOOKUP(FraudData[[#This Row],[device_trust_score]],DeviceRules[Device Min],DeviceRules[Risk Points],,-1)</f>
        <v>0</v>
      </c>
      <c r="P2090">
        <f>_xlfn.XLOOKUP(FraudData[[#This Row],[velocity_last_24h]],VelocityRules[Velocity Min],VelocityRules[Risk Points],,-1)</f>
        <v>0</v>
      </c>
      <c r="Q2090">
        <f>_xlfn.XLOOKUP(FraudData[[#This Row],[merchant_category]],MerchantRules[Merchant Category],MerchantRules[Risk Points],0)</f>
        <v>0</v>
      </c>
      <c r="R2090">
        <f>SUM(FraudData[[#This Row],[Amount Risk]:[Merchant Risk]])</f>
        <v>0</v>
      </c>
      <c r="S2090" t="str" cm="1">
        <f t="array" ref="S2090">_xlfn.IFS(FraudData[[#This Row],[Fraud Risk Score]]&gt;=8,"High Risk",FraudData[[#This Row],[Fraud Risk Score]]&gt;=6,"Medium Risk",TRUE,"Low Risk")</f>
        <v>Low Risk</v>
      </c>
    </row>
    <row r="2091" spans="1:19">
      <c r="A2091">
        <v>2090</v>
      </c>
      <c r="B2091">
        <v>86.17</v>
      </c>
      <c r="C2091">
        <v>11</v>
      </c>
      <c r="D2091" t="s">
        <v>47</v>
      </c>
      <c r="E2091">
        <v>0</v>
      </c>
      <c r="F2091">
        <v>0</v>
      </c>
      <c r="G2091">
        <v>25</v>
      </c>
      <c r="H2091">
        <v>2</v>
      </c>
      <c r="I2091">
        <v>67</v>
      </c>
      <c r="J2091">
        <v>0</v>
      </c>
      <c r="K2091">
        <f>_xlfn.XLOOKUP(FraudData[[#This Row],[amount]],AmountRules[Amount Min],AmountRules[Risk Points],,-1)</f>
        <v>0</v>
      </c>
      <c r="L2091">
        <f>_xlfn.XLOOKUP(FraudData[[#This Row],[transaction_hour]],TimeRules[Hour Min],TimeRules[Risk Points],,-1)</f>
        <v>0</v>
      </c>
      <c r="M2091">
        <f>_xlfn.XLOOKUP(FraudData[[#This Row],[foreign_transaction]],ForeignRules[Foreign Transaction],ForeignRules[Risk Points],0)</f>
        <v>0</v>
      </c>
      <c r="N2091">
        <f>_xlfn.XLOOKUP(FraudData[[#This Row],[location_mismatch]],Table10[Location Mismatch],Table10[Risk Points],0)</f>
        <v>0</v>
      </c>
      <c r="O2091">
        <f>_xlfn.XLOOKUP(FraudData[[#This Row],[device_trust_score]],DeviceRules[Device Min],DeviceRules[Risk Points],,-1)</f>
        <v>3</v>
      </c>
      <c r="P2091">
        <f>_xlfn.XLOOKUP(FraudData[[#This Row],[velocity_last_24h]],VelocityRules[Velocity Min],VelocityRules[Risk Points],,-1)</f>
        <v>0</v>
      </c>
      <c r="Q2091">
        <f>_xlfn.XLOOKUP(FraudData[[#This Row],[merchant_category]],MerchantRules[Merchant Category],MerchantRules[Risk Points],0)</f>
        <v>0</v>
      </c>
      <c r="R2091">
        <f>SUM(FraudData[[#This Row],[Amount Risk]:[Merchant Risk]])</f>
        <v>3</v>
      </c>
      <c r="S2091" t="str" cm="1">
        <f t="array" ref="S2091">_xlfn.IFS(FraudData[[#This Row],[Fraud Risk Score]]&gt;=8,"High Risk",FraudData[[#This Row],[Fraud Risk Score]]&gt;=6,"Medium Risk",TRUE,"Low Risk")</f>
        <v>Low Risk</v>
      </c>
    </row>
    <row r="2092" spans="1:19">
      <c r="A2092">
        <v>2091</v>
      </c>
      <c r="B2092">
        <v>268.99</v>
      </c>
      <c r="C2092">
        <v>1</v>
      </c>
      <c r="D2092" t="s">
        <v>47</v>
      </c>
      <c r="E2092">
        <v>0</v>
      </c>
      <c r="F2092">
        <v>0</v>
      </c>
      <c r="G2092">
        <v>63</v>
      </c>
      <c r="H2092">
        <v>4</v>
      </c>
      <c r="I2092">
        <v>67</v>
      </c>
      <c r="J2092">
        <v>0</v>
      </c>
      <c r="K2092">
        <f>_xlfn.XLOOKUP(FraudData[[#This Row],[amount]],AmountRules[Amount Min],AmountRules[Risk Points],,-1)</f>
        <v>0</v>
      </c>
      <c r="L2092">
        <f>_xlfn.XLOOKUP(FraudData[[#This Row],[transaction_hour]],TimeRules[Hour Min],TimeRules[Risk Points],,-1)</f>
        <v>3</v>
      </c>
      <c r="M2092">
        <f>_xlfn.XLOOKUP(FraudData[[#This Row],[foreign_transaction]],ForeignRules[Foreign Transaction],ForeignRules[Risk Points],0)</f>
        <v>0</v>
      </c>
      <c r="N2092">
        <f>_xlfn.XLOOKUP(FraudData[[#This Row],[location_mismatch]],Table10[Location Mismatch],Table10[Risk Points],0)</f>
        <v>0</v>
      </c>
      <c r="O2092">
        <f>_xlfn.XLOOKUP(FraudData[[#This Row],[device_trust_score]],DeviceRules[Device Min],DeviceRules[Risk Points],,-1)</f>
        <v>1</v>
      </c>
      <c r="P2092">
        <f>_xlfn.XLOOKUP(FraudData[[#This Row],[velocity_last_24h]],VelocityRules[Velocity Min],VelocityRules[Risk Points],,-1)</f>
        <v>0</v>
      </c>
      <c r="Q2092">
        <f>_xlfn.XLOOKUP(FraudData[[#This Row],[merchant_category]],MerchantRules[Merchant Category],MerchantRules[Risk Points],0)</f>
        <v>0</v>
      </c>
      <c r="R2092">
        <f>SUM(FraudData[[#This Row],[Amount Risk]:[Merchant Risk]])</f>
        <v>4</v>
      </c>
      <c r="S2092" t="str" cm="1">
        <f t="array" ref="S2092">_xlfn.IFS(FraudData[[#This Row],[Fraud Risk Score]]&gt;=8,"High Risk",FraudData[[#This Row],[Fraud Risk Score]]&gt;=6,"Medium Risk",TRUE,"Low Risk")</f>
        <v>Low Risk</v>
      </c>
    </row>
    <row r="2093" spans="1:19">
      <c r="A2093">
        <v>2092</v>
      </c>
      <c r="B2093">
        <v>600.76</v>
      </c>
      <c r="C2093">
        <v>1</v>
      </c>
      <c r="D2093" t="s">
        <v>47</v>
      </c>
      <c r="E2093">
        <v>0</v>
      </c>
      <c r="F2093">
        <v>0</v>
      </c>
      <c r="G2093">
        <v>61</v>
      </c>
      <c r="H2093">
        <v>1</v>
      </c>
      <c r="I2093">
        <v>51</v>
      </c>
      <c r="J2093">
        <v>0</v>
      </c>
      <c r="K2093">
        <f>_xlfn.XLOOKUP(FraudData[[#This Row],[amount]],AmountRules[Amount Min],AmountRules[Risk Points],,-1)</f>
        <v>1</v>
      </c>
      <c r="L2093">
        <f>_xlfn.XLOOKUP(FraudData[[#This Row],[transaction_hour]],TimeRules[Hour Min],TimeRules[Risk Points],,-1)</f>
        <v>3</v>
      </c>
      <c r="M2093">
        <f>_xlfn.XLOOKUP(FraudData[[#This Row],[foreign_transaction]],ForeignRules[Foreign Transaction],ForeignRules[Risk Points],0)</f>
        <v>0</v>
      </c>
      <c r="N2093">
        <f>_xlfn.XLOOKUP(FraudData[[#This Row],[location_mismatch]],Table10[Location Mismatch],Table10[Risk Points],0)</f>
        <v>0</v>
      </c>
      <c r="O2093">
        <f>_xlfn.XLOOKUP(FraudData[[#This Row],[device_trust_score]],DeviceRules[Device Min],DeviceRules[Risk Points],,-1)</f>
        <v>1</v>
      </c>
      <c r="P2093">
        <f>_xlfn.XLOOKUP(FraudData[[#This Row],[velocity_last_24h]],VelocityRules[Velocity Min],VelocityRules[Risk Points],,-1)</f>
        <v>0</v>
      </c>
      <c r="Q2093">
        <f>_xlfn.XLOOKUP(FraudData[[#This Row],[merchant_category]],MerchantRules[Merchant Category],MerchantRules[Risk Points],0)</f>
        <v>0</v>
      </c>
      <c r="R2093">
        <f>SUM(FraudData[[#This Row],[Amount Risk]:[Merchant Risk]])</f>
        <v>5</v>
      </c>
      <c r="S2093" t="str" cm="1">
        <f t="array" ref="S2093">_xlfn.IFS(FraudData[[#This Row],[Fraud Risk Score]]&gt;=8,"High Risk",FraudData[[#This Row],[Fraud Risk Score]]&gt;=6,"Medium Risk",TRUE,"Low Risk")</f>
        <v>Low Risk</v>
      </c>
    </row>
    <row r="2094" spans="1:19">
      <c r="A2094">
        <v>2093</v>
      </c>
      <c r="B2094">
        <v>41.02</v>
      </c>
      <c r="C2094">
        <v>16</v>
      </c>
      <c r="D2094" t="s">
        <v>48</v>
      </c>
      <c r="E2094">
        <v>0</v>
      </c>
      <c r="F2094">
        <v>0</v>
      </c>
      <c r="G2094">
        <v>42</v>
      </c>
      <c r="H2094">
        <v>2</v>
      </c>
      <c r="I2094">
        <v>52</v>
      </c>
      <c r="J2094">
        <v>0</v>
      </c>
      <c r="K2094">
        <f>_xlfn.XLOOKUP(FraudData[[#This Row],[amount]],AmountRules[Amount Min],AmountRules[Risk Points],,-1)</f>
        <v>0</v>
      </c>
      <c r="L2094">
        <f>_xlfn.XLOOKUP(FraudData[[#This Row],[transaction_hour]],TimeRules[Hour Min],TimeRules[Risk Points],,-1)</f>
        <v>0</v>
      </c>
      <c r="M2094">
        <f>_xlfn.XLOOKUP(FraudData[[#This Row],[foreign_transaction]],ForeignRules[Foreign Transaction],ForeignRules[Risk Points],0)</f>
        <v>0</v>
      </c>
      <c r="N2094">
        <f>_xlfn.XLOOKUP(FraudData[[#This Row],[location_mismatch]],Table10[Location Mismatch],Table10[Risk Points],0)</f>
        <v>0</v>
      </c>
      <c r="O2094">
        <f>_xlfn.XLOOKUP(FraudData[[#This Row],[device_trust_score]],DeviceRules[Device Min],DeviceRules[Risk Points],,-1)</f>
        <v>2</v>
      </c>
      <c r="P2094">
        <f>_xlfn.XLOOKUP(FraudData[[#This Row],[velocity_last_24h]],VelocityRules[Velocity Min],VelocityRules[Risk Points],,-1)</f>
        <v>0</v>
      </c>
      <c r="Q2094">
        <f>_xlfn.XLOOKUP(FraudData[[#This Row],[merchant_category]],MerchantRules[Merchant Category],MerchantRules[Risk Points],0)</f>
        <v>0</v>
      </c>
      <c r="R2094">
        <f>SUM(FraudData[[#This Row],[Amount Risk]:[Merchant Risk]])</f>
        <v>2</v>
      </c>
      <c r="S2094" t="str" cm="1">
        <f t="array" ref="S2094">_xlfn.IFS(FraudData[[#This Row],[Fraud Risk Score]]&gt;=8,"High Risk",FraudData[[#This Row],[Fraud Risk Score]]&gt;=6,"Medium Risk",TRUE,"Low Risk")</f>
        <v>Low Risk</v>
      </c>
    </row>
    <row r="2095" spans="1:19">
      <c r="A2095">
        <v>2094</v>
      </c>
      <c r="B2095">
        <v>133.37</v>
      </c>
      <c r="C2095">
        <v>9</v>
      </c>
      <c r="D2095" t="s">
        <v>48</v>
      </c>
      <c r="E2095">
        <v>0</v>
      </c>
      <c r="F2095">
        <v>0</v>
      </c>
      <c r="G2095">
        <v>96</v>
      </c>
      <c r="H2095">
        <v>0</v>
      </c>
      <c r="I2095">
        <v>69</v>
      </c>
      <c r="J2095">
        <v>0</v>
      </c>
      <c r="K2095">
        <f>_xlfn.XLOOKUP(FraudData[[#This Row],[amount]],AmountRules[Amount Min],AmountRules[Risk Points],,-1)</f>
        <v>0</v>
      </c>
      <c r="L2095">
        <f>_xlfn.XLOOKUP(FraudData[[#This Row],[transaction_hour]],TimeRules[Hour Min],TimeRules[Risk Points],,-1)</f>
        <v>0</v>
      </c>
      <c r="M2095">
        <f>_xlfn.XLOOKUP(FraudData[[#This Row],[foreign_transaction]],ForeignRules[Foreign Transaction],ForeignRules[Risk Points],0)</f>
        <v>0</v>
      </c>
      <c r="N2095">
        <f>_xlfn.XLOOKUP(FraudData[[#This Row],[location_mismatch]],Table10[Location Mismatch],Table10[Risk Points],0)</f>
        <v>0</v>
      </c>
      <c r="O2095">
        <f>_xlfn.XLOOKUP(FraudData[[#This Row],[device_trust_score]],DeviceRules[Device Min],DeviceRules[Risk Points],,-1)</f>
        <v>0</v>
      </c>
      <c r="P2095">
        <f>_xlfn.XLOOKUP(FraudData[[#This Row],[velocity_last_24h]],VelocityRules[Velocity Min],VelocityRules[Risk Points],,-1)</f>
        <v>0</v>
      </c>
      <c r="Q2095">
        <f>_xlfn.XLOOKUP(FraudData[[#This Row],[merchant_category]],MerchantRules[Merchant Category],MerchantRules[Risk Points],0)</f>
        <v>0</v>
      </c>
      <c r="R2095">
        <f>SUM(FraudData[[#This Row],[Amount Risk]:[Merchant Risk]])</f>
        <v>0</v>
      </c>
      <c r="S2095" t="str" cm="1">
        <f t="array" ref="S2095">_xlfn.IFS(FraudData[[#This Row],[Fraud Risk Score]]&gt;=8,"High Risk",FraudData[[#This Row],[Fraud Risk Score]]&gt;=6,"Medium Risk",TRUE,"Low Risk")</f>
        <v>Low Risk</v>
      </c>
    </row>
    <row r="2096" spans="1:19">
      <c r="A2096">
        <v>2095</v>
      </c>
      <c r="B2096">
        <v>60.92</v>
      </c>
      <c r="C2096">
        <v>17</v>
      </c>
      <c r="D2096" t="s">
        <v>48</v>
      </c>
      <c r="E2096">
        <v>0</v>
      </c>
      <c r="F2096">
        <v>0</v>
      </c>
      <c r="G2096">
        <v>30</v>
      </c>
      <c r="H2096">
        <v>2</v>
      </c>
      <c r="I2096">
        <v>24</v>
      </c>
      <c r="J2096">
        <v>0</v>
      </c>
      <c r="K2096">
        <f>_xlfn.XLOOKUP(FraudData[[#This Row],[amount]],AmountRules[Amount Min],AmountRules[Risk Points],,-1)</f>
        <v>0</v>
      </c>
      <c r="L2096">
        <f>_xlfn.XLOOKUP(FraudData[[#This Row],[transaction_hour]],TimeRules[Hour Min],TimeRules[Risk Points],,-1)</f>
        <v>0</v>
      </c>
      <c r="M2096">
        <f>_xlfn.XLOOKUP(FraudData[[#This Row],[foreign_transaction]],ForeignRules[Foreign Transaction],ForeignRules[Risk Points],0)</f>
        <v>0</v>
      </c>
      <c r="N2096">
        <f>_xlfn.XLOOKUP(FraudData[[#This Row],[location_mismatch]],Table10[Location Mismatch],Table10[Risk Points],0)</f>
        <v>0</v>
      </c>
      <c r="O2096">
        <f>_xlfn.XLOOKUP(FraudData[[#This Row],[device_trust_score]],DeviceRules[Device Min],DeviceRules[Risk Points],,-1)</f>
        <v>2</v>
      </c>
      <c r="P2096">
        <f>_xlfn.XLOOKUP(FraudData[[#This Row],[velocity_last_24h]],VelocityRules[Velocity Min],VelocityRules[Risk Points],,-1)</f>
        <v>0</v>
      </c>
      <c r="Q2096">
        <f>_xlfn.XLOOKUP(FraudData[[#This Row],[merchant_category]],MerchantRules[Merchant Category],MerchantRules[Risk Points],0)</f>
        <v>0</v>
      </c>
      <c r="R2096">
        <f>SUM(FraudData[[#This Row],[Amount Risk]:[Merchant Risk]])</f>
        <v>2</v>
      </c>
      <c r="S2096" t="str" cm="1">
        <f t="array" ref="S2096">_xlfn.IFS(FraudData[[#This Row],[Fraud Risk Score]]&gt;=8,"High Risk",FraudData[[#This Row],[Fraud Risk Score]]&gt;=6,"Medium Risk",TRUE,"Low Risk")</f>
        <v>Low Risk</v>
      </c>
    </row>
    <row r="2097" spans="1:19">
      <c r="A2097">
        <v>2096</v>
      </c>
      <c r="B2097">
        <v>283.38</v>
      </c>
      <c r="C2097">
        <v>21</v>
      </c>
      <c r="D2097" t="s">
        <v>50</v>
      </c>
      <c r="E2097">
        <v>0</v>
      </c>
      <c r="F2097">
        <v>0</v>
      </c>
      <c r="G2097">
        <v>46</v>
      </c>
      <c r="H2097">
        <v>4</v>
      </c>
      <c r="I2097">
        <v>40</v>
      </c>
      <c r="J2097">
        <v>0</v>
      </c>
      <c r="K2097">
        <f>_xlfn.XLOOKUP(FraudData[[#This Row],[amount]],AmountRules[Amount Min],AmountRules[Risk Points],,-1)</f>
        <v>0</v>
      </c>
      <c r="L2097">
        <f>_xlfn.XLOOKUP(FraudData[[#This Row],[transaction_hour]],TimeRules[Hour Min],TimeRules[Risk Points],,-1)</f>
        <v>0</v>
      </c>
      <c r="M2097">
        <f>_xlfn.XLOOKUP(FraudData[[#This Row],[foreign_transaction]],ForeignRules[Foreign Transaction],ForeignRules[Risk Points],0)</f>
        <v>0</v>
      </c>
      <c r="N2097">
        <f>_xlfn.XLOOKUP(FraudData[[#This Row],[location_mismatch]],Table10[Location Mismatch],Table10[Risk Points],0)</f>
        <v>0</v>
      </c>
      <c r="O2097">
        <f>_xlfn.XLOOKUP(FraudData[[#This Row],[device_trust_score]],DeviceRules[Device Min],DeviceRules[Risk Points],,-1)</f>
        <v>2</v>
      </c>
      <c r="P2097">
        <f>_xlfn.XLOOKUP(FraudData[[#This Row],[velocity_last_24h]],VelocityRules[Velocity Min],VelocityRules[Risk Points],,-1)</f>
        <v>0</v>
      </c>
      <c r="Q2097">
        <f>_xlfn.XLOOKUP(FraudData[[#This Row],[merchant_category]],MerchantRules[Merchant Category],MerchantRules[Risk Points],0)</f>
        <v>0</v>
      </c>
      <c r="R2097">
        <f>SUM(FraudData[[#This Row],[Amount Risk]:[Merchant Risk]])</f>
        <v>2</v>
      </c>
      <c r="S2097" t="str" cm="1">
        <f t="array" ref="S2097">_xlfn.IFS(FraudData[[#This Row],[Fraud Risk Score]]&gt;=8,"High Risk",FraudData[[#This Row],[Fraud Risk Score]]&gt;=6,"Medium Risk",TRUE,"Low Risk")</f>
        <v>Low Risk</v>
      </c>
    </row>
    <row r="2098" spans="1:19">
      <c r="A2098">
        <v>2097</v>
      </c>
      <c r="B2098">
        <v>155.12</v>
      </c>
      <c r="C2098">
        <v>18</v>
      </c>
      <c r="D2098" t="s">
        <v>50</v>
      </c>
      <c r="E2098">
        <v>0</v>
      </c>
      <c r="F2098">
        <v>0</v>
      </c>
      <c r="G2098">
        <v>35</v>
      </c>
      <c r="H2098">
        <v>1</v>
      </c>
      <c r="I2098">
        <v>18</v>
      </c>
      <c r="J2098">
        <v>0</v>
      </c>
      <c r="K2098">
        <f>_xlfn.XLOOKUP(FraudData[[#This Row],[amount]],AmountRules[Amount Min],AmountRules[Risk Points],,-1)</f>
        <v>0</v>
      </c>
      <c r="L2098">
        <f>_xlfn.XLOOKUP(FraudData[[#This Row],[transaction_hour]],TimeRules[Hour Min],TimeRules[Risk Points],,-1)</f>
        <v>0</v>
      </c>
      <c r="M2098">
        <f>_xlfn.XLOOKUP(FraudData[[#This Row],[foreign_transaction]],ForeignRules[Foreign Transaction],ForeignRules[Risk Points],0)</f>
        <v>0</v>
      </c>
      <c r="N2098">
        <f>_xlfn.XLOOKUP(FraudData[[#This Row],[location_mismatch]],Table10[Location Mismatch],Table10[Risk Points],0)</f>
        <v>0</v>
      </c>
      <c r="O2098">
        <f>_xlfn.XLOOKUP(FraudData[[#This Row],[device_trust_score]],DeviceRules[Device Min],DeviceRules[Risk Points],,-1)</f>
        <v>2</v>
      </c>
      <c r="P2098">
        <f>_xlfn.XLOOKUP(FraudData[[#This Row],[velocity_last_24h]],VelocityRules[Velocity Min],VelocityRules[Risk Points],,-1)</f>
        <v>0</v>
      </c>
      <c r="Q2098">
        <f>_xlfn.XLOOKUP(FraudData[[#This Row],[merchant_category]],MerchantRules[Merchant Category],MerchantRules[Risk Points],0)</f>
        <v>0</v>
      </c>
      <c r="R2098">
        <f>SUM(FraudData[[#This Row],[Amount Risk]:[Merchant Risk]])</f>
        <v>2</v>
      </c>
      <c r="S2098" t="str" cm="1">
        <f t="array" ref="S2098">_xlfn.IFS(FraudData[[#This Row],[Fraud Risk Score]]&gt;=8,"High Risk",FraudData[[#This Row],[Fraud Risk Score]]&gt;=6,"Medium Risk",TRUE,"Low Risk")</f>
        <v>Low Risk</v>
      </c>
    </row>
    <row r="2099" spans="1:19">
      <c r="A2099">
        <v>2098</v>
      </c>
      <c r="B2099">
        <v>181.21</v>
      </c>
      <c r="C2099">
        <v>20</v>
      </c>
      <c r="D2099" t="s">
        <v>50</v>
      </c>
      <c r="E2099">
        <v>0</v>
      </c>
      <c r="F2099">
        <v>0</v>
      </c>
      <c r="G2099">
        <v>96</v>
      </c>
      <c r="H2099">
        <v>5</v>
      </c>
      <c r="I2099">
        <v>37</v>
      </c>
      <c r="J2099">
        <v>0</v>
      </c>
      <c r="K2099">
        <f>_xlfn.XLOOKUP(FraudData[[#This Row],[amount]],AmountRules[Amount Min],AmountRules[Risk Points],,-1)</f>
        <v>0</v>
      </c>
      <c r="L2099">
        <f>_xlfn.XLOOKUP(FraudData[[#This Row],[transaction_hour]],TimeRules[Hour Min],TimeRules[Risk Points],,-1)</f>
        <v>0</v>
      </c>
      <c r="M2099">
        <f>_xlfn.XLOOKUP(FraudData[[#This Row],[foreign_transaction]],ForeignRules[Foreign Transaction],ForeignRules[Risk Points],0)</f>
        <v>0</v>
      </c>
      <c r="N2099">
        <f>_xlfn.XLOOKUP(FraudData[[#This Row],[location_mismatch]],Table10[Location Mismatch],Table10[Risk Points],0)</f>
        <v>0</v>
      </c>
      <c r="O2099">
        <f>_xlfn.XLOOKUP(FraudData[[#This Row],[device_trust_score]],DeviceRules[Device Min],DeviceRules[Risk Points],,-1)</f>
        <v>0</v>
      </c>
      <c r="P2099">
        <f>_xlfn.XLOOKUP(FraudData[[#This Row],[velocity_last_24h]],VelocityRules[Velocity Min],VelocityRules[Risk Points],,-1)</f>
        <v>3</v>
      </c>
      <c r="Q2099">
        <f>_xlfn.XLOOKUP(FraudData[[#This Row],[merchant_category]],MerchantRules[Merchant Category],MerchantRules[Risk Points],0)</f>
        <v>0</v>
      </c>
      <c r="R2099">
        <f>SUM(FraudData[[#This Row],[Amount Risk]:[Merchant Risk]])</f>
        <v>3</v>
      </c>
      <c r="S2099" t="str" cm="1">
        <f t="array" ref="S2099">_xlfn.IFS(FraudData[[#This Row],[Fraud Risk Score]]&gt;=8,"High Risk",FraudData[[#This Row],[Fraud Risk Score]]&gt;=6,"Medium Risk",TRUE,"Low Risk")</f>
        <v>Low Risk</v>
      </c>
    </row>
    <row r="2100" spans="1:19">
      <c r="A2100">
        <v>2099</v>
      </c>
      <c r="B2100">
        <v>287.83</v>
      </c>
      <c r="C2100">
        <v>0</v>
      </c>
      <c r="D2100" t="s">
        <v>50</v>
      </c>
      <c r="E2100">
        <v>0</v>
      </c>
      <c r="F2100">
        <v>0</v>
      </c>
      <c r="G2100">
        <v>33</v>
      </c>
      <c r="H2100">
        <v>0</v>
      </c>
      <c r="I2100">
        <v>49</v>
      </c>
      <c r="J2100">
        <v>0</v>
      </c>
      <c r="K2100">
        <f>_xlfn.XLOOKUP(FraudData[[#This Row],[amount]],AmountRules[Amount Min],AmountRules[Risk Points],,-1)</f>
        <v>0</v>
      </c>
      <c r="L2100">
        <f>_xlfn.XLOOKUP(FraudData[[#This Row],[transaction_hour]],TimeRules[Hour Min],TimeRules[Risk Points],,-1)</f>
        <v>3</v>
      </c>
      <c r="M2100">
        <f>_xlfn.XLOOKUP(FraudData[[#This Row],[foreign_transaction]],ForeignRules[Foreign Transaction],ForeignRules[Risk Points],0)</f>
        <v>0</v>
      </c>
      <c r="N2100">
        <f>_xlfn.XLOOKUP(FraudData[[#This Row],[location_mismatch]],Table10[Location Mismatch],Table10[Risk Points],0)</f>
        <v>0</v>
      </c>
      <c r="O2100">
        <f>_xlfn.XLOOKUP(FraudData[[#This Row],[device_trust_score]],DeviceRules[Device Min],DeviceRules[Risk Points],,-1)</f>
        <v>2</v>
      </c>
      <c r="P2100">
        <f>_xlfn.XLOOKUP(FraudData[[#This Row],[velocity_last_24h]],VelocityRules[Velocity Min],VelocityRules[Risk Points],,-1)</f>
        <v>0</v>
      </c>
      <c r="Q2100">
        <f>_xlfn.XLOOKUP(FraudData[[#This Row],[merchant_category]],MerchantRules[Merchant Category],MerchantRules[Risk Points],0)</f>
        <v>0</v>
      </c>
      <c r="R2100">
        <f>SUM(FraudData[[#This Row],[Amount Risk]:[Merchant Risk]])</f>
        <v>5</v>
      </c>
      <c r="S2100" t="str" cm="1">
        <f t="array" ref="S2100">_xlfn.IFS(FraudData[[#This Row],[Fraud Risk Score]]&gt;=8,"High Risk",FraudData[[#This Row],[Fraud Risk Score]]&gt;=6,"Medium Risk",TRUE,"Low Risk")</f>
        <v>Low Risk</v>
      </c>
    </row>
    <row r="2101" spans="1:19">
      <c r="A2101">
        <v>2100</v>
      </c>
      <c r="B2101">
        <v>90.74</v>
      </c>
      <c r="C2101">
        <v>23</v>
      </c>
      <c r="D2101" t="s">
        <v>49</v>
      </c>
      <c r="E2101">
        <v>0</v>
      </c>
      <c r="F2101">
        <v>0</v>
      </c>
      <c r="G2101">
        <v>37</v>
      </c>
      <c r="H2101">
        <v>0</v>
      </c>
      <c r="I2101">
        <v>51</v>
      </c>
      <c r="J2101">
        <v>0</v>
      </c>
      <c r="K2101">
        <f>_xlfn.XLOOKUP(FraudData[[#This Row],[amount]],AmountRules[Amount Min],AmountRules[Risk Points],,-1)</f>
        <v>0</v>
      </c>
      <c r="L2101">
        <f>_xlfn.XLOOKUP(FraudData[[#This Row],[transaction_hour]],TimeRules[Hour Min],TimeRules[Risk Points],,-1)</f>
        <v>1</v>
      </c>
      <c r="M2101">
        <f>_xlfn.XLOOKUP(FraudData[[#This Row],[foreign_transaction]],ForeignRules[Foreign Transaction],ForeignRules[Risk Points],0)</f>
        <v>0</v>
      </c>
      <c r="N2101">
        <f>_xlfn.XLOOKUP(FraudData[[#This Row],[location_mismatch]],Table10[Location Mismatch],Table10[Risk Points],0)</f>
        <v>0</v>
      </c>
      <c r="O2101">
        <f>_xlfn.XLOOKUP(FraudData[[#This Row],[device_trust_score]],DeviceRules[Device Min],DeviceRules[Risk Points],,-1)</f>
        <v>2</v>
      </c>
      <c r="P2101">
        <f>_xlfn.XLOOKUP(FraudData[[#This Row],[velocity_last_24h]],VelocityRules[Velocity Min],VelocityRules[Risk Points],,-1)</f>
        <v>0</v>
      </c>
      <c r="Q2101">
        <f>_xlfn.XLOOKUP(FraudData[[#This Row],[merchant_category]],MerchantRules[Merchant Category],MerchantRules[Risk Points],0)</f>
        <v>1</v>
      </c>
      <c r="R2101">
        <f>SUM(FraudData[[#This Row],[Amount Risk]:[Merchant Risk]])</f>
        <v>4</v>
      </c>
      <c r="S2101" t="str" cm="1">
        <f t="array" ref="S2101">_xlfn.IFS(FraudData[[#This Row],[Fraud Risk Score]]&gt;=8,"High Risk",FraudData[[#This Row],[Fraud Risk Score]]&gt;=6,"Medium Risk",TRUE,"Low Risk")</f>
        <v>Low Risk</v>
      </c>
    </row>
    <row r="2102" spans="1:19">
      <c r="A2102">
        <v>2101</v>
      </c>
      <c r="B2102">
        <v>443.91</v>
      </c>
      <c r="C2102">
        <v>3</v>
      </c>
      <c r="D2102" t="s">
        <v>50</v>
      </c>
      <c r="E2102">
        <v>0</v>
      </c>
      <c r="F2102">
        <v>0</v>
      </c>
      <c r="G2102">
        <v>27</v>
      </c>
      <c r="H2102">
        <v>3</v>
      </c>
      <c r="I2102">
        <v>67</v>
      </c>
      <c r="J2102">
        <v>0</v>
      </c>
      <c r="K2102">
        <f>_xlfn.XLOOKUP(FraudData[[#This Row],[amount]],AmountRules[Amount Min],AmountRules[Risk Points],,-1)</f>
        <v>0</v>
      </c>
      <c r="L2102">
        <f>_xlfn.XLOOKUP(FraudData[[#This Row],[transaction_hour]],TimeRules[Hour Min],TimeRules[Risk Points],,-1)</f>
        <v>3</v>
      </c>
      <c r="M2102">
        <f>_xlfn.XLOOKUP(FraudData[[#This Row],[foreign_transaction]],ForeignRules[Foreign Transaction],ForeignRules[Risk Points],0)</f>
        <v>0</v>
      </c>
      <c r="N2102">
        <f>_xlfn.XLOOKUP(FraudData[[#This Row],[location_mismatch]],Table10[Location Mismatch],Table10[Risk Points],0)</f>
        <v>0</v>
      </c>
      <c r="O2102">
        <f>_xlfn.XLOOKUP(FraudData[[#This Row],[device_trust_score]],DeviceRules[Device Min],DeviceRules[Risk Points],,-1)</f>
        <v>3</v>
      </c>
      <c r="P2102">
        <f>_xlfn.XLOOKUP(FraudData[[#This Row],[velocity_last_24h]],VelocityRules[Velocity Min],VelocityRules[Risk Points],,-1)</f>
        <v>0</v>
      </c>
      <c r="Q2102">
        <f>_xlfn.XLOOKUP(FraudData[[#This Row],[merchant_category]],MerchantRules[Merchant Category],MerchantRules[Risk Points],0)</f>
        <v>0</v>
      </c>
      <c r="R2102">
        <f>SUM(FraudData[[#This Row],[Amount Risk]:[Merchant Risk]])</f>
        <v>6</v>
      </c>
      <c r="S2102" t="str" cm="1">
        <f t="array" ref="S2102">_xlfn.IFS(FraudData[[#This Row],[Fraud Risk Score]]&gt;=8,"High Risk",FraudData[[#This Row],[Fraud Risk Score]]&gt;=6,"Medium Risk",TRUE,"Low Risk")</f>
        <v>Medium Risk</v>
      </c>
    </row>
    <row r="2103" spans="1:19">
      <c r="A2103">
        <v>2102</v>
      </c>
      <c r="B2103">
        <v>137.07</v>
      </c>
      <c r="C2103">
        <v>3</v>
      </c>
      <c r="D2103" t="s">
        <v>50</v>
      </c>
      <c r="E2103">
        <v>0</v>
      </c>
      <c r="F2103">
        <v>0</v>
      </c>
      <c r="G2103">
        <v>91</v>
      </c>
      <c r="H2103">
        <v>2</v>
      </c>
      <c r="I2103">
        <v>37</v>
      </c>
      <c r="J2103">
        <v>0</v>
      </c>
      <c r="K2103">
        <f>_xlfn.XLOOKUP(FraudData[[#This Row],[amount]],AmountRules[Amount Min],AmountRules[Risk Points],,-1)</f>
        <v>0</v>
      </c>
      <c r="L2103">
        <f>_xlfn.XLOOKUP(FraudData[[#This Row],[transaction_hour]],TimeRules[Hour Min],TimeRules[Risk Points],,-1)</f>
        <v>3</v>
      </c>
      <c r="M2103">
        <f>_xlfn.XLOOKUP(FraudData[[#This Row],[foreign_transaction]],ForeignRules[Foreign Transaction],ForeignRules[Risk Points],0)</f>
        <v>0</v>
      </c>
      <c r="N2103">
        <f>_xlfn.XLOOKUP(FraudData[[#This Row],[location_mismatch]],Table10[Location Mismatch],Table10[Risk Points],0)</f>
        <v>0</v>
      </c>
      <c r="O2103">
        <f>_xlfn.XLOOKUP(FraudData[[#This Row],[device_trust_score]],DeviceRules[Device Min],DeviceRules[Risk Points],,-1)</f>
        <v>0</v>
      </c>
      <c r="P2103">
        <f>_xlfn.XLOOKUP(FraudData[[#This Row],[velocity_last_24h]],VelocityRules[Velocity Min],VelocityRules[Risk Points],,-1)</f>
        <v>0</v>
      </c>
      <c r="Q2103">
        <f>_xlfn.XLOOKUP(FraudData[[#This Row],[merchant_category]],MerchantRules[Merchant Category],MerchantRules[Risk Points],0)</f>
        <v>0</v>
      </c>
      <c r="R2103">
        <f>SUM(FraudData[[#This Row],[Amount Risk]:[Merchant Risk]])</f>
        <v>3</v>
      </c>
      <c r="S2103" t="str" cm="1">
        <f t="array" ref="S2103">_xlfn.IFS(FraudData[[#This Row],[Fraud Risk Score]]&gt;=8,"High Risk",FraudData[[#This Row],[Fraud Risk Score]]&gt;=6,"Medium Risk",TRUE,"Low Risk")</f>
        <v>Low Risk</v>
      </c>
    </row>
    <row r="2104" spans="1:19">
      <c r="A2104">
        <v>2103</v>
      </c>
      <c r="B2104">
        <v>30.95</v>
      </c>
      <c r="C2104">
        <v>1</v>
      </c>
      <c r="D2104" t="s">
        <v>50</v>
      </c>
      <c r="E2104">
        <v>0</v>
      </c>
      <c r="F2104">
        <v>0</v>
      </c>
      <c r="G2104">
        <v>31</v>
      </c>
      <c r="H2104">
        <v>2</v>
      </c>
      <c r="I2104">
        <v>31</v>
      </c>
      <c r="J2104">
        <v>0</v>
      </c>
      <c r="K2104">
        <f>_xlfn.XLOOKUP(FraudData[[#This Row],[amount]],AmountRules[Amount Min],AmountRules[Risk Points],,-1)</f>
        <v>0</v>
      </c>
      <c r="L2104">
        <f>_xlfn.XLOOKUP(FraudData[[#This Row],[transaction_hour]],TimeRules[Hour Min],TimeRules[Risk Points],,-1)</f>
        <v>3</v>
      </c>
      <c r="M2104">
        <f>_xlfn.XLOOKUP(FraudData[[#This Row],[foreign_transaction]],ForeignRules[Foreign Transaction],ForeignRules[Risk Points],0)</f>
        <v>0</v>
      </c>
      <c r="N2104">
        <f>_xlfn.XLOOKUP(FraudData[[#This Row],[location_mismatch]],Table10[Location Mismatch],Table10[Risk Points],0)</f>
        <v>0</v>
      </c>
      <c r="O2104">
        <f>_xlfn.XLOOKUP(FraudData[[#This Row],[device_trust_score]],DeviceRules[Device Min],DeviceRules[Risk Points],,-1)</f>
        <v>2</v>
      </c>
      <c r="P2104">
        <f>_xlfn.XLOOKUP(FraudData[[#This Row],[velocity_last_24h]],VelocityRules[Velocity Min],VelocityRules[Risk Points],,-1)</f>
        <v>0</v>
      </c>
      <c r="Q2104">
        <f>_xlfn.XLOOKUP(FraudData[[#This Row],[merchant_category]],MerchantRules[Merchant Category],MerchantRules[Risk Points],0)</f>
        <v>0</v>
      </c>
      <c r="R2104">
        <f>SUM(FraudData[[#This Row],[Amount Risk]:[Merchant Risk]])</f>
        <v>5</v>
      </c>
      <c r="S2104" t="str" cm="1">
        <f t="array" ref="S2104">_xlfn.IFS(FraudData[[#This Row],[Fraud Risk Score]]&gt;=8,"High Risk",FraudData[[#This Row],[Fraud Risk Score]]&gt;=6,"Medium Risk",TRUE,"Low Risk")</f>
        <v>Low Risk</v>
      </c>
    </row>
    <row r="2105" spans="1:19">
      <c r="A2105">
        <v>2104</v>
      </c>
      <c r="B2105">
        <v>214.27</v>
      </c>
      <c r="C2105">
        <v>18</v>
      </c>
      <c r="D2105" t="s">
        <v>47</v>
      </c>
      <c r="E2105">
        <v>0</v>
      </c>
      <c r="F2105">
        <v>0</v>
      </c>
      <c r="G2105">
        <v>91</v>
      </c>
      <c r="H2105">
        <v>0</v>
      </c>
      <c r="I2105">
        <v>22</v>
      </c>
      <c r="J2105">
        <v>0</v>
      </c>
      <c r="K2105">
        <f>_xlfn.XLOOKUP(FraudData[[#This Row],[amount]],AmountRules[Amount Min],AmountRules[Risk Points],,-1)</f>
        <v>0</v>
      </c>
      <c r="L2105">
        <f>_xlfn.XLOOKUP(FraudData[[#This Row],[transaction_hour]],TimeRules[Hour Min],TimeRules[Risk Points],,-1)</f>
        <v>0</v>
      </c>
      <c r="M2105">
        <f>_xlfn.XLOOKUP(FraudData[[#This Row],[foreign_transaction]],ForeignRules[Foreign Transaction],ForeignRules[Risk Points],0)</f>
        <v>0</v>
      </c>
      <c r="N2105">
        <f>_xlfn.XLOOKUP(FraudData[[#This Row],[location_mismatch]],Table10[Location Mismatch],Table10[Risk Points],0)</f>
        <v>0</v>
      </c>
      <c r="O2105">
        <f>_xlfn.XLOOKUP(FraudData[[#This Row],[device_trust_score]],DeviceRules[Device Min],DeviceRules[Risk Points],,-1)</f>
        <v>0</v>
      </c>
      <c r="P2105">
        <f>_xlfn.XLOOKUP(FraudData[[#This Row],[velocity_last_24h]],VelocityRules[Velocity Min],VelocityRules[Risk Points],,-1)</f>
        <v>0</v>
      </c>
      <c r="Q2105">
        <f>_xlfn.XLOOKUP(FraudData[[#This Row],[merchant_category]],MerchantRules[Merchant Category],MerchantRules[Risk Points],0)</f>
        <v>0</v>
      </c>
      <c r="R2105">
        <f>SUM(FraudData[[#This Row],[Amount Risk]:[Merchant Risk]])</f>
        <v>0</v>
      </c>
      <c r="S2105" t="str" cm="1">
        <f t="array" ref="S2105">_xlfn.IFS(FraudData[[#This Row],[Fraud Risk Score]]&gt;=8,"High Risk",FraudData[[#This Row],[Fraud Risk Score]]&gt;=6,"Medium Risk",TRUE,"Low Risk")</f>
        <v>Low Risk</v>
      </c>
    </row>
    <row r="2106" spans="1:19">
      <c r="A2106">
        <v>2105</v>
      </c>
      <c r="B2106">
        <v>283.73</v>
      </c>
      <c r="C2106">
        <v>20</v>
      </c>
      <c r="D2106" t="s">
        <v>47</v>
      </c>
      <c r="E2106">
        <v>1</v>
      </c>
      <c r="F2106">
        <v>0</v>
      </c>
      <c r="G2106">
        <v>99</v>
      </c>
      <c r="H2106">
        <v>0</v>
      </c>
      <c r="I2106">
        <v>41</v>
      </c>
      <c r="J2106">
        <v>0</v>
      </c>
      <c r="K2106">
        <f>_xlfn.XLOOKUP(FraudData[[#This Row],[amount]],AmountRules[Amount Min],AmountRules[Risk Points],,-1)</f>
        <v>0</v>
      </c>
      <c r="L2106">
        <f>_xlfn.XLOOKUP(FraudData[[#This Row],[transaction_hour]],TimeRules[Hour Min],TimeRules[Risk Points],,-1)</f>
        <v>0</v>
      </c>
      <c r="M2106">
        <f>_xlfn.XLOOKUP(FraudData[[#This Row],[foreign_transaction]],ForeignRules[Foreign Transaction],ForeignRules[Risk Points],0)</f>
        <v>3</v>
      </c>
      <c r="N2106">
        <f>_xlfn.XLOOKUP(FraudData[[#This Row],[location_mismatch]],Table10[Location Mismatch],Table10[Risk Points],0)</f>
        <v>0</v>
      </c>
      <c r="O2106">
        <f>_xlfn.XLOOKUP(FraudData[[#This Row],[device_trust_score]],DeviceRules[Device Min],DeviceRules[Risk Points],,-1)</f>
        <v>0</v>
      </c>
      <c r="P2106">
        <f>_xlfn.XLOOKUP(FraudData[[#This Row],[velocity_last_24h]],VelocityRules[Velocity Min],VelocityRules[Risk Points],,-1)</f>
        <v>0</v>
      </c>
      <c r="Q2106">
        <f>_xlfn.XLOOKUP(FraudData[[#This Row],[merchant_category]],MerchantRules[Merchant Category],MerchantRules[Risk Points],0)</f>
        <v>0</v>
      </c>
      <c r="R2106">
        <f>SUM(FraudData[[#This Row],[Amount Risk]:[Merchant Risk]])</f>
        <v>3</v>
      </c>
      <c r="S2106" t="str" cm="1">
        <f t="array" ref="S2106">_xlfn.IFS(FraudData[[#This Row],[Fraud Risk Score]]&gt;=8,"High Risk",FraudData[[#This Row],[Fraud Risk Score]]&gt;=6,"Medium Risk",TRUE,"Low Risk")</f>
        <v>Low Risk</v>
      </c>
    </row>
    <row r="2107" spans="1:19">
      <c r="A2107">
        <v>2106</v>
      </c>
      <c r="B2107">
        <v>68.56</v>
      </c>
      <c r="C2107">
        <v>11</v>
      </c>
      <c r="D2107" t="s">
        <v>47</v>
      </c>
      <c r="E2107">
        <v>0</v>
      </c>
      <c r="F2107">
        <v>0</v>
      </c>
      <c r="G2107">
        <v>70</v>
      </c>
      <c r="H2107">
        <v>2</v>
      </c>
      <c r="I2107">
        <v>38</v>
      </c>
      <c r="J2107">
        <v>0</v>
      </c>
      <c r="K2107">
        <f>_xlfn.XLOOKUP(FraudData[[#This Row],[amount]],AmountRules[Amount Min],AmountRules[Risk Points],,-1)</f>
        <v>0</v>
      </c>
      <c r="L2107">
        <f>_xlfn.XLOOKUP(FraudData[[#This Row],[transaction_hour]],TimeRules[Hour Min],TimeRules[Risk Points],,-1)</f>
        <v>0</v>
      </c>
      <c r="M2107">
        <f>_xlfn.XLOOKUP(FraudData[[#This Row],[foreign_transaction]],ForeignRules[Foreign Transaction],ForeignRules[Risk Points],0)</f>
        <v>0</v>
      </c>
      <c r="N2107">
        <f>_xlfn.XLOOKUP(FraudData[[#This Row],[location_mismatch]],Table10[Location Mismatch],Table10[Risk Points],0)</f>
        <v>0</v>
      </c>
      <c r="O2107">
        <f>_xlfn.XLOOKUP(FraudData[[#This Row],[device_trust_score]],DeviceRules[Device Min],DeviceRules[Risk Points],,-1)</f>
        <v>0</v>
      </c>
      <c r="P2107">
        <f>_xlfn.XLOOKUP(FraudData[[#This Row],[velocity_last_24h]],VelocityRules[Velocity Min],VelocityRules[Risk Points],,-1)</f>
        <v>0</v>
      </c>
      <c r="Q2107">
        <f>_xlfn.XLOOKUP(FraudData[[#This Row],[merchant_category]],MerchantRules[Merchant Category],MerchantRules[Risk Points],0)</f>
        <v>0</v>
      </c>
      <c r="R2107">
        <f>SUM(FraudData[[#This Row],[Amount Risk]:[Merchant Risk]])</f>
        <v>0</v>
      </c>
      <c r="S2107" t="str" cm="1">
        <f t="array" ref="S2107">_xlfn.IFS(FraudData[[#This Row],[Fraud Risk Score]]&gt;=8,"High Risk",FraudData[[#This Row],[Fraud Risk Score]]&gt;=6,"Medium Risk",TRUE,"Low Risk")</f>
        <v>Low Risk</v>
      </c>
    </row>
    <row r="2108" spans="1:19">
      <c r="A2108">
        <v>2107</v>
      </c>
      <c r="B2108">
        <v>350.31</v>
      </c>
      <c r="C2108">
        <v>9</v>
      </c>
      <c r="D2108" t="s">
        <v>46</v>
      </c>
      <c r="E2108">
        <v>0</v>
      </c>
      <c r="F2108">
        <v>0</v>
      </c>
      <c r="G2108">
        <v>82</v>
      </c>
      <c r="H2108">
        <v>1</v>
      </c>
      <c r="I2108">
        <v>29</v>
      </c>
      <c r="J2108">
        <v>0</v>
      </c>
      <c r="K2108">
        <f>_xlfn.XLOOKUP(FraudData[[#This Row],[amount]],AmountRules[Amount Min],AmountRules[Risk Points],,-1)</f>
        <v>0</v>
      </c>
      <c r="L2108">
        <f>_xlfn.XLOOKUP(FraudData[[#This Row],[transaction_hour]],TimeRules[Hour Min],TimeRules[Risk Points],,-1)</f>
        <v>0</v>
      </c>
      <c r="M2108">
        <f>_xlfn.XLOOKUP(FraudData[[#This Row],[foreign_transaction]],ForeignRules[Foreign Transaction],ForeignRules[Risk Points],0)</f>
        <v>0</v>
      </c>
      <c r="N2108">
        <f>_xlfn.XLOOKUP(FraudData[[#This Row],[location_mismatch]],Table10[Location Mismatch],Table10[Risk Points],0)</f>
        <v>0</v>
      </c>
      <c r="O2108">
        <f>_xlfn.XLOOKUP(FraudData[[#This Row],[device_trust_score]],DeviceRules[Device Min],DeviceRules[Risk Points],,-1)</f>
        <v>0</v>
      </c>
      <c r="P2108">
        <f>_xlfn.XLOOKUP(FraudData[[#This Row],[velocity_last_24h]],VelocityRules[Velocity Min],VelocityRules[Risk Points],,-1)</f>
        <v>0</v>
      </c>
      <c r="Q2108">
        <f>_xlfn.XLOOKUP(FraudData[[#This Row],[merchant_category]],MerchantRules[Merchant Category],MerchantRules[Risk Points],0)</f>
        <v>0</v>
      </c>
      <c r="R2108">
        <f>SUM(FraudData[[#This Row],[Amount Risk]:[Merchant Risk]])</f>
        <v>0</v>
      </c>
      <c r="S2108" t="str" cm="1">
        <f t="array" ref="S2108">_xlfn.IFS(FraudData[[#This Row],[Fraud Risk Score]]&gt;=8,"High Risk",FraudData[[#This Row],[Fraud Risk Score]]&gt;=6,"Medium Risk",TRUE,"Low Risk")</f>
        <v>Low Risk</v>
      </c>
    </row>
    <row r="2109" spans="1:19">
      <c r="A2109">
        <v>2108</v>
      </c>
      <c r="B2109">
        <v>425.88</v>
      </c>
      <c r="C2109">
        <v>12</v>
      </c>
      <c r="D2109" t="s">
        <v>49</v>
      </c>
      <c r="E2109">
        <v>0</v>
      </c>
      <c r="F2109">
        <v>0</v>
      </c>
      <c r="G2109">
        <v>52</v>
      </c>
      <c r="H2109">
        <v>0</v>
      </c>
      <c r="I2109">
        <v>19</v>
      </c>
      <c r="J2109">
        <v>0</v>
      </c>
      <c r="K2109">
        <f>_xlfn.XLOOKUP(FraudData[[#This Row],[amount]],AmountRules[Amount Min],AmountRules[Risk Points],,-1)</f>
        <v>0</v>
      </c>
      <c r="L2109">
        <f>_xlfn.XLOOKUP(FraudData[[#This Row],[transaction_hour]],TimeRules[Hour Min],TimeRules[Risk Points],,-1)</f>
        <v>0</v>
      </c>
      <c r="M2109">
        <f>_xlfn.XLOOKUP(FraudData[[#This Row],[foreign_transaction]],ForeignRules[Foreign Transaction],ForeignRules[Risk Points],0)</f>
        <v>0</v>
      </c>
      <c r="N2109">
        <f>_xlfn.XLOOKUP(FraudData[[#This Row],[location_mismatch]],Table10[Location Mismatch],Table10[Risk Points],0)</f>
        <v>0</v>
      </c>
      <c r="O2109">
        <f>_xlfn.XLOOKUP(FraudData[[#This Row],[device_trust_score]],DeviceRules[Device Min],DeviceRules[Risk Points],,-1)</f>
        <v>1</v>
      </c>
      <c r="P2109">
        <f>_xlfn.XLOOKUP(FraudData[[#This Row],[velocity_last_24h]],VelocityRules[Velocity Min],VelocityRules[Risk Points],,-1)</f>
        <v>0</v>
      </c>
      <c r="Q2109">
        <f>_xlfn.XLOOKUP(FraudData[[#This Row],[merchant_category]],MerchantRules[Merchant Category],MerchantRules[Risk Points],0)</f>
        <v>1</v>
      </c>
      <c r="R2109">
        <f>SUM(FraudData[[#This Row],[Amount Risk]:[Merchant Risk]])</f>
        <v>2</v>
      </c>
      <c r="S2109" t="str" cm="1">
        <f t="array" ref="S2109">_xlfn.IFS(FraudData[[#This Row],[Fraud Risk Score]]&gt;=8,"High Risk",FraudData[[#This Row],[Fraud Risk Score]]&gt;=6,"Medium Risk",TRUE,"Low Risk")</f>
        <v>Low Risk</v>
      </c>
    </row>
    <row r="2110" spans="1:19">
      <c r="A2110">
        <v>2109</v>
      </c>
      <c r="B2110">
        <v>58.36</v>
      </c>
      <c r="C2110">
        <v>21</v>
      </c>
      <c r="D2110" t="s">
        <v>48</v>
      </c>
      <c r="E2110">
        <v>0</v>
      </c>
      <c r="F2110">
        <v>1</v>
      </c>
      <c r="G2110">
        <v>55</v>
      </c>
      <c r="H2110">
        <v>4</v>
      </c>
      <c r="I2110">
        <v>27</v>
      </c>
      <c r="J2110">
        <v>0</v>
      </c>
      <c r="K2110">
        <f>_xlfn.XLOOKUP(FraudData[[#This Row],[amount]],AmountRules[Amount Min],AmountRules[Risk Points],,-1)</f>
        <v>0</v>
      </c>
      <c r="L2110">
        <f>_xlfn.XLOOKUP(FraudData[[#This Row],[transaction_hour]],TimeRules[Hour Min],TimeRules[Risk Points],,-1)</f>
        <v>0</v>
      </c>
      <c r="M2110">
        <f>_xlfn.XLOOKUP(FraudData[[#This Row],[foreign_transaction]],ForeignRules[Foreign Transaction],ForeignRules[Risk Points],0)</f>
        <v>0</v>
      </c>
      <c r="N2110">
        <f>_xlfn.XLOOKUP(FraudData[[#This Row],[location_mismatch]],Table10[Location Mismatch],Table10[Risk Points],0)</f>
        <v>3</v>
      </c>
      <c r="O2110">
        <f>_xlfn.XLOOKUP(FraudData[[#This Row],[device_trust_score]],DeviceRules[Device Min],DeviceRules[Risk Points],,-1)</f>
        <v>1</v>
      </c>
      <c r="P2110">
        <f>_xlfn.XLOOKUP(FraudData[[#This Row],[velocity_last_24h]],VelocityRules[Velocity Min],VelocityRules[Risk Points],,-1)</f>
        <v>0</v>
      </c>
      <c r="Q2110">
        <f>_xlfn.XLOOKUP(FraudData[[#This Row],[merchant_category]],MerchantRules[Merchant Category],MerchantRules[Risk Points],0)</f>
        <v>0</v>
      </c>
      <c r="R2110">
        <f>SUM(FraudData[[#This Row],[Amount Risk]:[Merchant Risk]])</f>
        <v>4</v>
      </c>
      <c r="S2110" t="str" cm="1">
        <f t="array" ref="S2110">_xlfn.IFS(FraudData[[#This Row],[Fraud Risk Score]]&gt;=8,"High Risk",FraudData[[#This Row],[Fraud Risk Score]]&gt;=6,"Medium Risk",TRUE,"Low Risk")</f>
        <v>Low Risk</v>
      </c>
    </row>
    <row r="2111" spans="1:19">
      <c r="A2111">
        <v>2110</v>
      </c>
      <c r="B2111">
        <v>739.03</v>
      </c>
      <c r="C2111">
        <v>22</v>
      </c>
      <c r="D2111" t="s">
        <v>50</v>
      </c>
      <c r="E2111">
        <v>0</v>
      </c>
      <c r="F2111">
        <v>0</v>
      </c>
      <c r="G2111">
        <v>76</v>
      </c>
      <c r="H2111">
        <v>1</v>
      </c>
      <c r="I2111">
        <v>30</v>
      </c>
      <c r="J2111">
        <v>0</v>
      </c>
      <c r="K2111">
        <f>_xlfn.XLOOKUP(FraudData[[#This Row],[amount]],AmountRules[Amount Min],AmountRules[Risk Points],,-1)</f>
        <v>1</v>
      </c>
      <c r="L2111">
        <f>_xlfn.XLOOKUP(FraudData[[#This Row],[transaction_hour]],TimeRules[Hour Min],TimeRules[Risk Points],,-1)</f>
        <v>0</v>
      </c>
      <c r="M2111">
        <f>_xlfn.XLOOKUP(FraudData[[#This Row],[foreign_transaction]],ForeignRules[Foreign Transaction],ForeignRules[Risk Points],0)</f>
        <v>0</v>
      </c>
      <c r="N2111">
        <f>_xlfn.XLOOKUP(FraudData[[#This Row],[location_mismatch]],Table10[Location Mismatch],Table10[Risk Points],0)</f>
        <v>0</v>
      </c>
      <c r="O2111">
        <f>_xlfn.XLOOKUP(FraudData[[#This Row],[device_trust_score]],DeviceRules[Device Min],DeviceRules[Risk Points],,-1)</f>
        <v>0</v>
      </c>
      <c r="P2111">
        <f>_xlfn.XLOOKUP(FraudData[[#This Row],[velocity_last_24h]],VelocityRules[Velocity Min],VelocityRules[Risk Points],,-1)</f>
        <v>0</v>
      </c>
      <c r="Q2111">
        <f>_xlfn.XLOOKUP(FraudData[[#This Row],[merchant_category]],MerchantRules[Merchant Category],MerchantRules[Risk Points],0)</f>
        <v>0</v>
      </c>
      <c r="R2111">
        <f>SUM(FraudData[[#This Row],[Amount Risk]:[Merchant Risk]])</f>
        <v>1</v>
      </c>
      <c r="S2111" t="str" cm="1">
        <f t="array" ref="S2111">_xlfn.IFS(FraudData[[#This Row],[Fraud Risk Score]]&gt;=8,"High Risk",FraudData[[#This Row],[Fraud Risk Score]]&gt;=6,"Medium Risk",TRUE,"Low Risk")</f>
        <v>Low Risk</v>
      </c>
    </row>
    <row r="2112" spans="1:19">
      <c r="A2112">
        <v>2111</v>
      </c>
      <c r="B2112">
        <v>27.3</v>
      </c>
      <c r="C2112">
        <v>19</v>
      </c>
      <c r="D2112" t="s">
        <v>47</v>
      </c>
      <c r="E2112">
        <v>1</v>
      </c>
      <c r="F2112">
        <v>0</v>
      </c>
      <c r="G2112">
        <v>33</v>
      </c>
      <c r="H2112">
        <v>2</v>
      </c>
      <c r="I2112">
        <v>48</v>
      </c>
      <c r="J2112">
        <v>0</v>
      </c>
      <c r="K2112">
        <f>_xlfn.XLOOKUP(FraudData[[#This Row],[amount]],AmountRules[Amount Min],AmountRules[Risk Points],,-1)</f>
        <v>0</v>
      </c>
      <c r="L2112">
        <f>_xlfn.XLOOKUP(FraudData[[#This Row],[transaction_hour]],TimeRules[Hour Min],TimeRules[Risk Points],,-1)</f>
        <v>0</v>
      </c>
      <c r="M2112">
        <f>_xlfn.XLOOKUP(FraudData[[#This Row],[foreign_transaction]],ForeignRules[Foreign Transaction],ForeignRules[Risk Points],0)</f>
        <v>3</v>
      </c>
      <c r="N2112">
        <f>_xlfn.XLOOKUP(FraudData[[#This Row],[location_mismatch]],Table10[Location Mismatch],Table10[Risk Points],0)</f>
        <v>0</v>
      </c>
      <c r="O2112">
        <f>_xlfn.XLOOKUP(FraudData[[#This Row],[device_trust_score]],DeviceRules[Device Min],DeviceRules[Risk Points],,-1)</f>
        <v>2</v>
      </c>
      <c r="P2112">
        <f>_xlfn.XLOOKUP(FraudData[[#This Row],[velocity_last_24h]],VelocityRules[Velocity Min],VelocityRules[Risk Points],,-1)</f>
        <v>0</v>
      </c>
      <c r="Q2112">
        <f>_xlfn.XLOOKUP(FraudData[[#This Row],[merchant_category]],MerchantRules[Merchant Category],MerchantRules[Risk Points],0)</f>
        <v>0</v>
      </c>
      <c r="R2112">
        <f>SUM(FraudData[[#This Row],[Amount Risk]:[Merchant Risk]])</f>
        <v>5</v>
      </c>
      <c r="S2112" t="str" cm="1">
        <f t="array" ref="S2112">_xlfn.IFS(FraudData[[#This Row],[Fraud Risk Score]]&gt;=8,"High Risk",FraudData[[#This Row],[Fraud Risk Score]]&gt;=6,"Medium Risk",TRUE,"Low Risk")</f>
        <v>Low Risk</v>
      </c>
    </row>
    <row r="2113" spans="1:19">
      <c r="A2113">
        <v>2112</v>
      </c>
      <c r="B2113">
        <v>40.619999999999997</v>
      </c>
      <c r="C2113">
        <v>22</v>
      </c>
      <c r="D2113" t="s">
        <v>49</v>
      </c>
      <c r="E2113">
        <v>0</v>
      </c>
      <c r="F2113">
        <v>0</v>
      </c>
      <c r="G2113">
        <v>32</v>
      </c>
      <c r="H2113">
        <v>1</v>
      </c>
      <c r="I2113">
        <v>63</v>
      </c>
      <c r="J2113">
        <v>0</v>
      </c>
      <c r="K2113">
        <f>_xlfn.XLOOKUP(FraudData[[#This Row],[amount]],AmountRules[Amount Min],AmountRules[Risk Points],,-1)</f>
        <v>0</v>
      </c>
      <c r="L2113">
        <f>_xlfn.XLOOKUP(FraudData[[#This Row],[transaction_hour]],TimeRules[Hour Min],TimeRules[Risk Points],,-1)</f>
        <v>0</v>
      </c>
      <c r="M2113">
        <f>_xlfn.XLOOKUP(FraudData[[#This Row],[foreign_transaction]],ForeignRules[Foreign Transaction],ForeignRules[Risk Points],0)</f>
        <v>0</v>
      </c>
      <c r="N2113">
        <f>_xlfn.XLOOKUP(FraudData[[#This Row],[location_mismatch]],Table10[Location Mismatch],Table10[Risk Points],0)</f>
        <v>0</v>
      </c>
      <c r="O2113">
        <f>_xlfn.XLOOKUP(FraudData[[#This Row],[device_trust_score]],DeviceRules[Device Min],DeviceRules[Risk Points],,-1)</f>
        <v>2</v>
      </c>
      <c r="P2113">
        <f>_xlfn.XLOOKUP(FraudData[[#This Row],[velocity_last_24h]],VelocityRules[Velocity Min],VelocityRules[Risk Points],,-1)</f>
        <v>0</v>
      </c>
      <c r="Q2113">
        <f>_xlfn.XLOOKUP(FraudData[[#This Row],[merchant_category]],MerchantRules[Merchant Category],MerchantRules[Risk Points],0)</f>
        <v>1</v>
      </c>
      <c r="R2113">
        <f>SUM(FraudData[[#This Row],[Amount Risk]:[Merchant Risk]])</f>
        <v>3</v>
      </c>
      <c r="S2113" t="str" cm="1">
        <f t="array" ref="S2113">_xlfn.IFS(FraudData[[#This Row],[Fraud Risk Score]]&gt;=8,"High Risk",FraudData[[#This Row],[Fraud Risk Score]]&gt;=6,"Medium Risk",TRUE,"Low Risk")</f>
        <v>Low Risk</v>
      </c>
    </row>
    <row r="2114" spans="1:19">
      <c r="A2114">
        <v>2113</v>
      </c>
      <c r="B2114">
        <v>36.65</v>
      </c>
      <c r="C2114">
        <v>14</v>
      </c>
      <c r="D2114" t="s">
        <v>50</v>
      </c>
      <c r="E2114">
        <v>0</v>
      </c>
      <c r="F2114">
        <v>0</v>
      </c>
      <c r="G2114">
        <v>42</v>
      </c>
      <c r="H2114">
        <v>1</v>
      </c>
      <c r="I2114">
        <v>41</v>
      </c>
      <c r="J2114">
        <v>0</v>
      </c>
      <c r="K2114">
        <f>_xlfn.XLOOKUP(FraudData[[#This Row],[amount]],AmountRules[Amount Min],AmountRules[Risk Points],,-1)</f>
        <v>0</v>
      </c>
      <c r="L2114">
        <f>_xlfn.XLOOKUP(FraudData[[#This Row],[transaction_hour]],TimeRules[Hour Min],TimeRules[Risk Points],,-1)</f>
        <v>0</v>
      </c>
      <c r="M2114">
        <f>_xlfn.XLOOKUP(FraudData[[#This Row],[foreign_transaction]],ForeignRules[Foreign Transaction],ForeignRules[Risk Points],0)</f>
        <v>0</v>
      </c>
      <c r="N2114">
        <f>_xlfn.XLOOKUP(FraudData[[#This Row],[location_mismatch]],Table10[Location Mismatch],Table10[Risk Points],0)</f>
        <v>0</v>
      </c>
      <c r="O2114">
        <f>_xlfn.XLOOKUP(FraudData[[#This Row],[device_trust_score]],DeviceRules[Device Min],DeviceRules[Risk Points],,-1)</f>
        <v>2</v>
      </c>
      <c r="P2114">
        <f>_xlfn.XLOOKUP(FraudData[[#This Row],[velocity_last_24h]],VelocityRules[Velocity Min],VelocityRules[Risk Points],,-1)</f>
        <v>0</v>
      </c>
      <c r="Q2114">
        <f>_xlfn.XLOOKUP(FraudData[[#This Row],[merchant_category]],MerchantRules[Merchant Category],MerchantRules[Risk Points],0)</f>
        <v>0</v>
      </c>
      <c r="R2114">
        <f>SUM(FraudData[[#This Row],[Amount Risk]:[Merchant Risk]])</f>
        <v>2</v>
      </c>
      <c r="S2114" t="str" cm="1">
        <f t="array" ref="S2114">_xlfn.IFS(FraudData[[#This Row],[Fraud Risk Score]]&gt;=8,"High Risk",FraudData[[#This Row],[Fraud Risk Score]]&gt;=6,"Medium Risk",TRUE,"Low Risk")</f>
        <v>Low Risk</v>
      </c>
    </row>
    <row r="2115" spans="1:19">
      <c r="A2115">
        <v>2114</v>
      </c>
      <c r="B2115">
        <v>403.96</v>
      </c>
      <c r="C2115">
        <v>2</v>
      </c>
      <c r="D2115" t="s">
        <v>46</v>
      </c>
      <c r="E2115">
        <v>0</v>
      </c>
      <c r="F2115">
        <v>0</v>
      </c>
      <c r="G2115">
        <v>73</v>
      </c>
      <c r="H2115">
        <v>1</v>
      </c>
      <c r="I2115">
        <v>43</v>
      </c>
      <c r="J2115">
        <v>0</v>
      </c>
      <c r="K2115">
        <f>_xlfn.XLOOKUP(FraudData[[#This Row],[amount]],AmountRules[Amount Min],AmountRules[Risk Points],,-1)</f>
        <v>0</v>
      </c>
      <c r="L2115">
        <f>_xlfn.XLOOKUP(FraudData[[#This Row],[transaction_hour]],TimeRules[Hour Min],TimeRules[Risk Points],,-1)</f>
        <v>3</v>
      </c>
      <c r="M2115">
        <f>_xlfn.XLOOKUP(FraudData[[#This Row],[foreign_transaction]],ForeignRules[Foreign Transaction],ForeignRules[Risk Points],0)</f>
        <v>0</v>
      </c>
      <c r="N2115">
        <f>_xlfn.XLOOKUP(FraudData[[#This Row],[location_mismatch]],Table10[Location Mismatch],Table10[Risk Points],0)</f>
        <v>0</v>
      </c>
      <c r="O2115">
        <f>_xlfn.XLOOKUP(FraudData[[#This Row],[device_trust_score]],DeviceRules[Device Min],DeviceRules[Risk Points],,-1)</f>
        <v>0</v>
      </c>
      <c r="P2115">
        <f>_xlfn.XLOOKUP(FraudData[[#This Row],[velocity_last_24h]],VelocityRules[Velocity Min],VelocityRules[Risk Points],,-1)</f>
        <v>0</v>
      </c>
      <c r="Q2115">
        <f>_xlfn.XLOOKUP(FraudData[[#This Row],[merchant_category]],MerchantRules[Merchant Category],MerchantRules[Risk Points],0)</f>
        <v>0</v>
      </c>
      <c r="R2115">
        <f>SUM(FraudData[[#This Row],[Amount Risk]:[Merchant Risk]])</f>
        <v>3</v>
      </c>
      <c r="S2115" t="str" cm="1">
        <f t="array" ref="S2115">_xlfn.IFS(FraudData[[#This Row],[Fraud Risk Score]]&gt;=8,"High Risk",FraudData[[#This Row],[Fraud Risk Score]]&gt;=6,"Medium Risk",TRUE,"Low Risk")</f>
        <v>Low Risk</v>
      </c>
    </row>
    <row r="2116" spans="1:19">
      <c r="A2116">
        <v>2115</v>
      </c>
      <c r="B2116">
        <v>191.19</v>
      </c>
      <c r="C2116">
        <v>22</v>
      </c>
      <c r="D2116" t="s">
        <v>48</v>
      </c>
      <c r="E2116">
        <v>0</v>
      </c>
      <c r="F2116">
        <v>1</v>
      </c>
      <c r="G2116">
        <v>35</v>
      </c>
      <c r="H2116">
        <v>2</v>
      </c>
      <c r="I2116">
        <v>50</v>
      </c>
      <c r="J2116">
        <v>0</v>
      </c>
      <c r="K2116">
        <f>_xlfn.XLOOKUP(FraudData[[#This Row],[amount]],AmountRules[Amount Min],AmountRules[Risk Points],,-1)</f>
        <v>0</v>
      </c>
      <c r="L2116">
        <f>_xlfn.XLOOKUP(FraudData[[#This Row],[transaction_hour]],TimeRules[Hour Min],TimeRules[Risk Points],,-1)</f>
        <v>0</v>
      </c>
      <c r="M2116">
        <f>_xlfn.XLOOKUP(FraudData[[#This Row],[foreign_transaction]],ForeignRules[Foreign Transaction],ForeignRules[Risk Points],0)</f>
        <v>0</v>
      </c>
      <c r="N2116">
        <f>_xlfn.XLOOKUP(FraudData[[#This Row],[location_mismatch]],Table10[Location Mismatch],Table10[Risk Points],0)</f>
        <v>3</v>
      </c>
      <c r="O2116">
        <f>_xlfn.XLOOKUP(FraudData[[#This Row],[device_trust_score]],DeviceRules[Device Min],DeviceRules[Risk Points],,-1)</f>
        <v>2</v>
      </c>
      <c r="P2116">
        <f>_xlfn.XLOOKUP(FraudData[[#This Row],[velocity_last_24h]],VelocityRules[Velocity Min],VelocityRules[Risk Points],,-1)</f>
        <v>0</v>
      </c>
      <c r="Q2116">
        <f>_xlfn.XLOOKUP(FraudData[[#This Row],[merchant_category]],MerchantRules[Merchant Category],MerchantRules[Risk Points],0)</f>
        <v>0</v>
      </c>
      <c r="R2116">
        <f>SUM(FraudData[[#This Row],[Amount Risk]:[Merchant Risk]])</f>
        <v>5</v>
      </c>
      <c r="S2116" t="str" cm="1">
        <f t="array" ref="S2116">_xlfn.IFS(FraudData[[#This Row],[Fraud Risk Score]]&gt;=8,"High Risk",FraudData[[#This Row],[Fraud Risk Score]]&gt;=6,"Medium Risk",TRUE,"Low Risk")</f>
        <v>Low Risk</v>
      </c>
    </row>
    <row r="2117" spans="1:19">
      <c r="A2117">
        <v>2116</v>
      </c>
      <c r="B2117">
        <v>29.7</v>
      </c>
      <c r="C2117">
        <v>19</v>
      </c>
      <c r="D2117" t="s">
        <v>50</v>
      </c>
      <c r="E2117">
        <v>0</v>
      </c>
      <c r="F2117">
        <v>0</v>
      </c>
      <c r="G2117">
        <v>26</v>
      </c>
      <c r="H2117">
        <v>3</v>
      </c>
      <c r="I2117">
        <v>58</v>
      </c>
      <c r="J2117">
        <v>0</v>
      </c>
      <c r="K2117">
        <f>_xlfn.XLOOKUP(FraudData[[#This Row],[amount]],AmountRules[Amount Min],AmountRules[Risk Points],,-1)</f>
        <v>0</v>
      </c>
      <c r="L2117">
        <f>_xlfn.XLOOKUP(FraudData[[#This Row],[transaction_hour]],TimeRules[Hour Min],TimeRules[Risk Points],,-1)</f>
        <v>0</v>
      </c>
      <c r="M2117">
        <f>_xlfn.XLOOKUP(FraudData[[#This Row],[foreign_transaction]],ForeignRules[Foreign Transaction],ForeignRules[Risk Points],0)</f>
        <v>0</v>
      </c>
      <c r="N2117">
        <f>_xlfn.XLOOKUP(FraudData[[#This Row],[location_mismatch]],Table10[Location Mismatch],Table10[Risk Points],0)</f>
        <v>0</v>
      </c>
      <c r="O2117">
        <f>_xlfn.XLOOKUP(FraudData[[#This Row],[device_trust_score]],DeviceRules[Device Min],DeviceRules[Risk Points],,-1)</f>
        <v>3</v>
      </c>
      <c r="P2117">
        <f>_xlfn.XLOOKUP(FraudData[[#This Row],[velocity_last_24h]],VelocityRules[Velocity Min],VelocityRules[Risk Points],,-1)</f>
        <v>0</v>
      </c>
      <c r="Q2117">
        <f>_xlfn.XLOOKUP(FraudData[[#This Row],[merchant_category]],MerchantRules[Merchant Category],MerchantRules[Risk Points],0)</f>
        <v>0</v>
      </c>
      <c r="R2117">
        <f>SUM(FraudData[[#This Row],[Amount Risk]:[Merchant Risk]])</f>
        <v>3</v>
      </c>
      <c r="S2117" t="str" cm="1">
        <f t="array" ref="S2117">_xlfn.IFS(FraudData[[#This Row],[Fraud Risk Score]]&gt;=8,"High Risk",FraudData[[#This Row],[Fraud Risk Score]]&gt;=6,"Medium Risk",TRUE,"Low Risk")</f>
        <v>Low Risk</v>
      </c>
    </row>
    <row r="2118" spans="1:19">
      <c r="A2118">
        <v>2117</v>
      </c>
      <c r="B2118">
        <v>104.47</v>
      </c>
      <c r="C2118">
        <v>12</v>
      </c>
      <c r="D2118" t="s">
        <v>48</v>
      </c>
      <c r="E2118">
        <v>0</v>
      </c>
      <c r="F2118">
        <v>0</v>
      </c>
      <c r="G2118">
        <v>53</v>
      </c>
      <c r="H2118">
        <v>5</v>
      </c>
      <c r="I2118">
        <v>41</v>
      </c>
      <c r="J2118">
        <v>0</v>
      </c>
      <c r="K2118">
        <f>_xlfn.XLOOKUP(FraudData[[#This Row],[amount]],AmountRules[Amount Min],AmountRules[Risk Points],,-1)</f>
        <v>0</v>
      </c>
      <c r="L2118">
        <f>_xlfn.XLOOKUP(FraudData[[#This Row],[transaction_hour]],TimeRules[Hour Min],TimeRules[Risk Points],,-1)</f>
        <v>0</v>
      </c>
      <c r="M2118">
        <f>_xlfn.XLOOKUP(FraudData[[#This Row],[foreign_transaction]],ForeignRules[Foreign Transaction],ForeignRules[Risk Points],0)</f>
        <v>0</v>
      </c>
      <c r="N2118">
        <f>_xlfn.XLOOKUP(FraudData[[#This Row],[location_mismatch]],Table10[Location Mismatch],Table10[Risk Points],0)</f>
        <v>0</v>
      </c>
      <c r="O2118">
        <f>_xlfn.XLOOKUP(FraudData[[#This Row],[device_trust_score]],DeviceRules[Device Min],DeviceRules[Risk Points],,-1)</f>
        <v>1</v>
      </c>
      <c r="P2118">
        <f>_xlfn.XLOOKUP(FraudData[[#This Row],[velocity_last_24h]],VelocityRules[Velocity Min],VelocityRules[Risk Points],,-1)</f>
        <v>3</v>
      </c>
      <c r="Q2118">
        <f>_xlfn.XLOOKUP(FraudData[[#This Row],[merchant_category]],MerchantRules[Merchant Category],MerchantRules[Risk Points],0)</f>
        <v>0</v>
      </c>
      <c r="R2118">
        <f>SUM(FraudData[[#This Row],[Amount Risk]:[Merchant Risk]])</f>
        <v>4</v>
      </c>
      <c r="S2118" t="str" cm="1">
        <f t="array" ref="S2118">_xlfn.IFS(FraudData[[#This Row],[Fraud Risk Score]]&gt;=8,"High Risk",FraudData[[#This Row],[Fraud Risk Score]]&gt;=6,"Medium Risk",TRUE,"Low Risk")</f>
        <v>Low Risk</v>
      </c>
    </row>
    <row r="2119" spans="1:19">
      <c r="A2119">
        <v>2118</v>
      </c>
      <c r="B2119">
        <v>171.95</v>
      </c>
      <c r="C2119">
        <v>7</v>
      </c>
      <c r="D2119" t="s">
        <v>50</v>
      </c>
      <c r="E2119">
        <v>0</v>
      </c>
      <c r="F2119">
        <v>0</v>
      </c>
      <c r="G2119">
        <v>79</v>
      </c>
      <c r="H2119">
        <v>2</v>
      </c>
      <c r="I2119">
        <v>18</v>
      </c>
      <c r="J2119">
        <v>0</v>
      </c>
      <c r="K2119">
        <f>_xlfn.XLOOKUP(FraudData[[#This Row],[amount]],AmountRules[Amount Min],AmountRules[Risk Points],,-1)</f>
        <v>0</v>
      </c>
      <c r="L2119">
        <f>_xlfn.XLOOKUP(FraudData[[#This Row],[transaction_hour]],TimeRules[Hour Min],TimeRules[Risk Points],,-1)</f>
        <v>0</v>
      </c>
      <c r="M2119">
        <f>_xlfn.XLOOKUP(FraudData[[#This Row],[foreign_transaction]],ForeignRules[Foreign Transaction],ForeignRules[Risk Points],0)</f>
        <v>0</v>
      </c>
      <c r="N2119">
        <f>_xlfn.XLOOKUP(FraudData[[#This Row],[location_mismatch]],Table10[Location Mismatch],Table10[Risk Points],0)</f>
        <v>0</v>
      </c>
      <c r="O2119">
        <f>_xlfn.XLOOKUP(FraudData[[#This Row],[device_trust_score]],DeviceRules[Device Min],DeviceRules[Risk Points],,-1)</f>
        <v>0</v>
      </c>
      <c r="P2119">
        <f>_xlfn.XLOOKUP(FraudData[[#This Row],[velocity_last_24h]],VelocityRules[Velocity Min],VelocityRules[Risk Points],,-1)</f>
        <v>0</v>
      </c>
      <c r="Q2119">
        <f>_xlfn.XLOOKUP(FraudData[[#This Row],[merchant_category]],MerchantRules[Merchant Category],MerchantRules[Risk Points],0)</f>
        <v>0</v>
      </c>
      <c r="R2119">
        <f>SUM(FraudData[[#This Row],[Amount Risk]:[Merchant Risk]])</f>
        <v>0</v>
      </c>
      <c r="S2119" t="str" cm="1">
        <f t="array" ref="S2119">_xlfn.IFS(FraudData[[#This Row],[Fraud Risk Score]]&gt;=8,"High Risk",FraudData[[#This Row],[Fraud Risk Score]]&gt;=6,"Medium Risk",TRUE,"Low Risk")</f>
        <v>Low Risk</v>
      </c>
    </row>
    <row r="2120" spans="1:19">
      <c r="A2120">
        <v>2119</v>
      </c>
      <c r="B2120">
        <v>15.69</v>
      </c>
      <c r="C2120">
        <v>6</v>
      </c>
      <c r="D2120" t="s">
        <v>46</v>
      </c>
      <c r="E2120">
        <v>0</v>
      </c>
      <c r="F2120">
        <v>0</v>
      </c>
      <c r="G2120">
        <v>77</v>
      </c>
      <c r="H2120">
        <v>1</v>
      </c>
      <c r="I2120">
        <v>26</v>
      </c>
      <c r="J2120">
        <v>0</v>
      </c>
      <c r="K2120">
        <f>_xlfn.XLOOKUP(FraudData[[#This Row],[amount]],AmountRules[Amount Min],AmountRules[Risk Points],,-1)</f>
        <v>0</v>
      </c>
      <c r="L2120">
        <f>_xlfn.XLOOKUP(FraudData[[#This Row],[transaction_hour]],TimeRules[Hour Min],TimeRules[Risk Points],,-1)</f>
        <v>0</v>
      </c>
      <c r="M2120">
        <f>_xlfn.XLOOKUP(FraudData[[#This Row],[foreign_transaction]],ForeignRules[Foreign Transaction],ForeignRules[Risk Points],0)</f>
        <v>0</v>
      </c>
      <c r="N2120">
        <f>_xlfn.XLOOKUP(FraudData[[#This Row],[location_mismatch]],Table10[Location Mismatch],Table10[Risk Points],0)</f>
        <v>0</v>
      </c>
      <c r="O2120">
        <f>_xlfn.XLOOKUP(FraudData[[#This Row],[device_trust_score]],DeviceRules[Device Min],DeviceRules[Risk Points],,-1)</f>
        <v>0</v>
      </c>
      <c r="P2120">
        <f>_xlfn.XLOOKUP(FraudData[[#This Row],[velocity_last_24h]],VelocityRules[Velocity Min],VelocityRules[Risk Points],,-1)</f>
        <v>0</v>
      </c>
      <c r="Q2120">
        <f>_xlfn.XLOOKUP(FraudData[[#This Row],[merchant_category]],MerchantRules[Merchant Category],MerchantRules[Risk Points],0)</f>
        <v>0</v>
      </c>
      <c r="R2120">
        <f>SUM(FraudData[[#This Row],[Amount Risk]:[Merchant Risk]])</f>
        <v>0</v>
      </c>
      <c r="S2120" t="str" cm="1">
        <f t="array" ref="S2120">_xlfn.IFS(FraudData[[#This Row],[Fraud Risk Score]]&gt;=8,"High Risk",FraudData[[#This Row],[Fraud Risk Score]]&gt;=6,"Medium Risk",TRUE,"Low Risk")</f>
        <v>Low Risk</v>
      </c>
    </row>
    <row r="2121" spans="1:19">
      <c r="A2121">
        <v>2120</v>
      </c>
      <c r="B2121">
        <v>385.31</v>
      </c>
      <c r="C2121">
        <v>23</v>
      </c>
      <c r="D2121" t="s">
        <v>49</v>
      </c>
      <c r="E2121">
        <v>0</v>
      </c>
      <c r="F2121">
        <v>0</v>
      </c>
      <c r="G2121">
        <v>50</v>
      </c>
      <c r="H2121">
        <v>0</v>
      </c>
      <c r="I2121">
        <v>48</v>
      </c>
      <c r="J2121">
        <v>0</v>
      </c>
      <c r="K2121">
        <f>_xlfn.XLOOKUP(FraudData[[#This Row],[amount]],AmountRules[Amount Min],AmountRules[Risk Points],,-1)</f>
        <v>0</v>
      </c>
      <c r="L2121">
        <f>_xlfn.XLOOKUP(FraudData[[#This Row],[transaction_hour]],TimeRules[Hour Min],TimeRules[Risk Points],,-1)</f>
        <v>1</v>
      </c>
      <c r="M2121">
        <f>_xlfn.XLOOKUP(FraudData[[#This Row],[foreign_transaction]],ForeignRules[Foreign Transaction],ForeignRules[Risk Points],0)</f>
        <v>0</v>
      </c>
      <c r="N2121">
        <f>_xlfn.XLOOKUP(FraudData[[#This Row],[location_mismatch]],Table10[Location Mismatch],Table10[Risk Points],0)</f>
        <v>0</v>
      </c>
      <c r="O2121">
        <f>_xlfn.XLOOKUP(FraudData[[#This Row],[device_trust_score]],DeviceRules[Device Min],DeviceRules[Risk Points],,-1)</f>
        <v>1</v>
      </c>
      <c r="P2121">
        <f>_xlfn.XLOOKUP(FraudData[[#This Row],[velocity_last_24h]],VelocityRules[Velocity Min],VelocityRules[Risk Points],,-1)</f>
        <v>0</v>
      </c>
      <c r="Q2121">
        <f>_xlfn.XLOOKUP(FraudData[[#This Row],[merchant_category]],MerchantRules[Merchant Category],MerchantRules[Risk Points],0)</f>
        <v>1</v>
      </c>
      <c r="R2121">
        <f>SUM(FraudData[[#This Row],[Amount Risk]:[Merchant Risk]])</f>
        <v>3</v>
      </c>
      <c r="S2121" t="str" cm="1">
        <f t="array" ref="S2121">_xlfn.IFS(FraudData[[#This Row],[Fraud Risk Score]]&gt;=8,"High Risk",FraudData[[#This Row],[Fraud Risk Score]]&gt;=6,"Medium Risk",TRUE,"Low Risk")</f>
        <v>Low Risk</v>
      </c>
    </row>
    <row r="2122" spans="1:19">
      <c r="A2122">
        <v>2121</v>
      </c>
      <c r="B2122">
        <v>292.97000000000003</v>
      </c>
      <c r="C2122">
        <v>7</v>
      </c>
      <c r="D2122" t="s">
        <v>48</v>
      </c>
      <c r="E2122">
        <v>0</v>
      </c>
      <c r="F2122">
        <v>0</v>
      </c>
      <c r="G2122">
        <v>75</v>
      </c>
      <c r="H2122">
        <v>3</v>
      </c>
      <c r="I2122">
        <v>41</v>
      </c>
      <c r="J2122">
        <v>0</v>
      </c>
      <c r="K2122">
        <f>_xlfn.XLOOKUP(FraudData[[#This Row],[amount]],AmountRules[Amount Min],AmountRules[Risk Points],,-1)</f>
        <v>0</v>
      </c>
      <c r="L2122">
        <f>_xlfn.XLOOKUP(FraudData[[#This Row],[transaction_hour]],TimeRules[Hour Min],TimeRules[Risk Points],,-1)</f>
        <v>0</v>
      </c>
      <c r="M2122">
        <f>_xlfn.XLOOKUP(FraudData[[#This Row],[foreign_transaction]],ForeignRules[Foreign Transaction],ForeignRules[Risk Points],0)</f>
        <v>0</v>
      </c>
      <c r="N2122">
        <f>_xlfn.XLOOKUP(FraudData[[#This Row],[location_mismatch]],Table10[Location Mismatch],Table10[Risk Points],0)</f>
        <v>0</v>
      </c>
      <c r="O2122">
        <f>_xlfn.XLOOKUP(FraudData[[#This Row],[device_trust_score]],DeviceRules[Device Min],DeviceRules[Risk Points],,-1)</f>
        <v>0</v>
      </c>
      <c r="P2122">
        <f>_xlfn.XLOOKUP(FraudData[[#This Row],[velocity_last_24h]],VelocityRules[Velocity Min],VelocityRules[Risk Points],,-1)</f>
        <v>0</v>
      </c>
      <c r="Q2122">
        <f>_xlfn.XLOOKUP(FraudData[[#This Row],[merchant_category]],MerchantRules[Merchant Category],MerchantRules[Risk Points],0)</f>
        <v>0</v>
      </c>
      <c r="R2122">
        <f>SUM(FraudData[[#This Row],[Amount Risk]:[Merchant Risk]])</f>
        <v>0</v>
      </c>
      <c r="S2122" t="str" cm="1">
        <f t="array" ref="S2122">_xlfn.IFS(FraudData[[#This Row],[Fraud Risk Score]]&gt;=8,"High Risk",FraudData[[#This Row],[Fraud Risk Score]]&gt;=6,"Medium Risk",TRUE,"Low Risk")</f>
        <v>Low Risk</v>
      </c>
    </row>
    <row r="2123" spans="1:19">
      <c r="A2123">
        <v>2122</v>
      </c>
      <c r="B2123">
        <v>126.65</v>
      </c>
      <c r="C2123">
        <v>17</v>
      </c>
      <c r="D2123" t="s">
        <v>48</v>
      </c>
      <c r="E2123">
        <v>0</v>
      </c>
      <c r="F2123">
        <v>0</v>
      </c>
      <c r="G2123">
        <v>30</v>
      </c>
      <c r="H2123">
        <v>0</v>
      </c>
      <c r="I2123">
        <v>60</v>
      </c>
      <c r="J2123">
        <v>0</v>
      </c>
      <c r="K2123">
        <f>_xlfn.XLOOKUP(FraudData[[#This Row],[amount]],AmountRules[Amount Min],AmountRules[Risk Points],,-1)</f>
        <v>0</v>
      </c>
      <c r="L2123">
        <f>_xlfn.XLOOKUP(FraudData[[#This Row],[transaction_hour]],TimeRules[Hour Min],TimeRules[Risk Points],,-1)</f>
        <v>0</v>
      </c>
      <c r="M2123">
        <f>_xlfn.XLOOKUP(FraudData[[#This Row],[foreign_transaction]],ForeignRules[Foreign Transaction],ForeignRules[Risk Points],0)</f>
        <v>0</v>
      </c>
      <c r="N2123">
        <f>_xlfn.XLOOKUP(FraudData[[#This Row],[location_mismatch]],Table10[Location Mismatch],Table10[Risk Points],0)</f>
        <v>0</v>
      </c>
      <c r="O2123">
        <f>_xlfn.XLOOKUP(FraudData[[#This Row],[device_trust_score]],DeviceRules[Device Min],DeviceRules[Risk Points],,-1)</f>
        <v>2</v>
      </c>
      <c r="P2123">
        <f>_xlfn.XLOOKUP(FraudData[[#This Row],[velocity_last_24h]],VelocityRules[Velocity Min],VelocityRules[Risk Points],,-1)</f>
        <v>0</v>
      </c>
      <c r="Q2123">
        <f>_xlfn.XLOOKUP(FraudData[[#This Row],[merchant_category]],MerchantRules[Merchant Category],MerchantRules[Risk Points],0)</f>
        <v>0</v>
      </c>
      <c r="R2123">
        <f>SUM(FraudData[[#This Row],[Amount Risk]:[Merchant Risk]])</f>
        <v>2</v>
      </c>
      <c r="S2123" t="str" cm="1">
        <f t="array" ref="S2123">_xlfn.IFS(FraudData[[#This Row],[Fraud Risk Score]]&gt;=8,"High Risk",FraudData[[#This Row],[Fraud Risk Score]]&gt;=6,"Medium Risk",TRUE,"Low Risk")</f>
        <v>Low Risk</v>
      </c>
    </row>
    <row r="2124" spans="1:19">
      <c r="A2124">
        <v>2123</v>
      </c>
      <c r="B2124">
        <v>614.72</v>
      </c>
      <c r="C2124">
        <v>8</v>
      </c>
      <c r="D2124" t="s">
        <v>49</v>
      </c>
      <c r="E2124">
        <v>1</v>
      </c>
      <c r="F2124">
        <v>0</v>
      </c>
      <c r="G2124">
        <v>36</v>
      </c>
      <c r="H2124">
        <v>6</v>
      </c>
      <c r="I2124">
        <v>43</v>
      </c>
      <c r="J2124">
        <v>1</v>
      </c>
      <c r="K2124">
        <f>_xlfn.XLOOKUP(FraudData[[#This Row],[amount]],AmountRules[Amount Min],AmountRules[Risk Points],,-1)</f>
        <v>1</v>
      </c>
      <c r="L2124">
        <f>_xlfn.XLOOKUP(FraudData[[#This Row],[transaction_hour]],TimeRules[Hour Min],TimeRules[Risk Points],,-1)</f>
        <v>0</v>
      </c>
      <c r="M2124">
        <f>_xlfn.XLOOKUP(FraudData[[#This Row],[foreign_transaction]],ForeignRules[Foreign Transaction],ForeignRules[Risk Points],0)</f>
        <v>3</v>
      </c>
      <c r="N2124">
        <f>_xlfn.XLOOKUP(FraudData[[#This Row],[location_mismatch]],Table10[Location Mismatch],Table10[Risk Points],0)</f>
        <v>0</v>
      </c>
      <c r="O2124">
        <f>_xlfn.XLOOKUP(FraudData[[#This Row],[device_trust_score]],DeviceRules[Device Min],DeviceRules[Risk Points],,-1)</f>
        <v>2</v>
      </c>
      <c r="P2124">
        <f>_xlfn.XLOOKUP(FraudData[[#This Row],[velocity_last_24h]],VelocityRules[Velocity Min],VelocityRules[Risk Points],,-1)</f>
        <v>3</v>
      </c>
      <c r="Q2124">
        <f>_xlfn.XLOOKUP(FraudData[[#This Row],[merchant_category]],MerchantRules[Merchant Category],MerchantRules[Risk Points],0)</f>
        <v>1</v>
      </c>
      <c r="R2124">
        <f>SUM(FraudData[[#This Row],[Amount Risk]:[Merchant Risk]])</f>
        <v>10</v>
      </c>
      <c r="S2124" t="str" cm="1">
        <f t="array" ref="S2124">_xlfn.IFS(FraudData[[#This Row],[Fraud Risk Score]]&gt;=8,"High Risk",FraudData[[#This Row],[Fraud Risk Score]]&gt;=6,"Medium Risk",TRUE,"Low Risk")</f>
        <v>High Risk</v>
      </c>
    </row>
    <row r="2125" spans="1:19">
      <c r="A2125">
        <v>2124</v>
      </c>
      <c r="B2125">
        <v>97.36</v>
      </c>
      <c r="C2125">
        <v>5</v>
      </c>
      <c r="D2125" t="s">
        <v>48</v>
      </c>
      <c r="E2125">
        <v>0</v>
      </c>
      <c r="F2125">
        <v>1</v>
      </c>
      <c r="G2125">
        <v>58</v>
      </c>
      <c r="H2125">
        <v>0</v>
      </c>
      <c r="I2125">
        <v>56</v>
      </c>
      <c r="J2125">
        <v>0</v>
      </c>
      <c r="K2125">
        <f>_xlfn.XLOOKUP(FraudData[[#This Row],[amount]],AmountRules[Amount Min],AmountRules[Risk Points],,-1)</f>
        <v>0</v>
      </c>
      <c r="L2125">
        <f>_xlfn.XLOOKUP(FraudData[[#This Row],[transaction_hour]],TimeRules[Hour Min],TimeRules[Risk Points],,-1)</f>
        <v>0</v>
      </c>
      <c r="M2125">
        <f>_xlfn.XLOOKUP(FraudData[[#This Row],[foreign_transaction]],ForeignRules[Foreign Transaction],ForeignRules[Risk Points],0)</f>
        <v>0</v>
      </c>
      <c r="N2125">
        <f>_xlfn.XLOOKUP(FraudData[[#This Row],[location_mismatch]],Table10[Location Mismatch],Table10[Risk Points],0)</f>
        <v>3</v>
      </c>
      <c r="O2125">
        <f>_xlfn.XLOOKUP(FraudData[[#This Row],[device_trust_score]],DeviceRules[Device Min],DeviceRules[Risk Points],,-1)</f>
        <v>1</v>
      </c>
      <c r="P2125">
        <f>_xlfn.XLOOKUP(FraudData[[#This Row],[velocity_last_24h]],VelocityRules[Velocity Min],VelocityRules[Risk Points],,-1)</f>
        <v>0</v>
      </c>
      <c r="Q2125">
        <f>_xlfn.XLOOKUP(FraudData[[#This Row],[merchant_category]],MerchantRules[Merchant Category],MerchantRules[Risk Points],0)</f>
        <v>0</v>
      </c>
      <c r="R2125">
        <f>SUM(FraudData[[#This Row],[Amount Risk]:[Merchant Risk]])</f>
        <v>4</v>
      </c>
      <c r="S2125" t="str" cm="1">
        <f t="array" ref="S2125">_xlfn.IFS(FraudData[[#This Row],[Fraud Risk Score]]&gt;=8,"High Risk",FraudData[[#This Row],[Fraud Risk Score]]&gt;=6,"Medium Risk",TRUE,"Low Risk")</f>
        <v>Low Risk</v>
      </c>
    </row>
    <row r="2126" spans="1:19">
      <c r="A2126">
        <v>2125</v>
      </c>
      <c r="B2126">
        <v>745.58</v>
      </c>
      <c r="C2126">
        <v>3</v>
      </c>
      <c r="D2126" t="s">
        <v>47</v>
      </c>
      <c r="E2126">
        <v>0</v>
      </c>
      <c r="F2126">
        <v>0</v>
      </c>
      <c r="G2126">
        <v>94</v>
      </c>
      <c r="H2126">
        <v>3</v>
      </c>
      <c r="I2126">
        <v>39</v>
      </c>
      <c r="J2126">
        <v>0</v>
      </c>
      <c r="K2126">
        <f>_xlfn.XLOOKUP(FraudData[[#This Row],[amount]],AmountRules[Amount Min],AmountRules[Risk Points],,-1)</f>
        <v>1</v>
      </c>
      <c r="L2126">
        <f>_xlfn.XLOOKUP(FraudData[[#This Row],[transaction_hour]],TimeRules[Hour Min],TimeRules[Risk Points],,-1)</f>
        <v>3</v>
      </c>
      <c r="M2126">
        <f>_xlfn.XLOOKUP(FraudData[[#This Row],[foreign_transaction]],ForeignRules[Foreign Transaction],ForeignRules[Risk Points],0)</f>
        <v>0</v>
      </c>
      <c r="N2126">
        <f>_xlfn.XLOOKUP(FraudData[[#This Row],[location_mismatch]],Table10[Location Mismatch],Table10[Risk Points],0)</f>
        <v>0</v>
      </c>
      <c r="O2126">
        <f>_xlfn.XLOOKUP(FraudData[[#This Row],[device_trust_score]],DeviceRules[Device Min],DeviceRules[Risk Points],,-1)</f>
        <v>0</v>
      </c>
      <c r="P2126">
        <f>_xlfn.XLOOKUP(FraudData[[#This Row],[velocity_last_24h]],VelocityRules[Velocity Min],VelocityRules[Risk Points],,-1)</f>
        <v>0</v>
      </c>
      <c r="Q2126">
        <f>_xlfn.XLOOKUP(FraudData[[#This Row],[merchant_category]],MerchantRules[Merchant Category],MerchantRules[Risk Points],0)</f>
        <v>0</v>
      </c>
      <c r="R2126">
        <f>SUM(FraudData[[#This Row],[Amount Risk]:[Merchant Risk]])</f>
        <v>4</v>
      </c>
      <c r="S2126" t="str" cm="1">
        <f t="array" ref="S2126">_xlfn.IFS(FraudData[[#This Row],[Fraud Risk Score]]&gt;=8,"High Risk",FraudData[[#This Row],[Fraud Risk Score]]&gt;=6,"Medium Risk",TRUE,"Low Risk")</f>
        <v>Low Risk</v>
      </c>
    </row>
    <row r="2127" spans="1:19">
      <c r="A2127">
        <v>2126</v>
      </c>
      <c r="B2127">
        <v>198.43</v>
      </c>
      <c r="C2127">
        <v>14</v>
      </c>
      <c r="D2127" t="s">
        <v>49</v>
      </c>
      <c r="E2127">
        <v>1</v>
      </c>
      <c r="F2127">
        <v>0</v>
      </c>
      <c r="G2127">
        <v>88</v>
      </c>
      <c r="H2127">
        <v>0</v>
      </c>
      <c r="I2127">
        <v>50</v>
      </c>
      <c r="J2127">
        <v>0</v>
      </c>
      <c r="K2127">
        <f>_xlfn.XLOOKUP(FraudData[[#This Row],[amount]],AmountRules[Amount Min],AmountRules[Risk Points],,-1)</f>
        <v>0</v>
      </c>
      <c r="L2127">
        <f>_xlfn.XLOOKUP(FraudData[[#This Row],[transaction_hour]],TimeRules[Hour Min],TimeRules[Risk Points],,-1)</f>
        <v>0</v>
      </c>
      <c r="M2127">
        <f>_xlfn.XLOOKUP(FraudData[[#This Row],[foreign_transaction]],ForeignRules[Foreign Transaction],ForeignRules[Risk Points],0)</f>
        <v>3</v>
      </c>
      <c r="N2127">
        <f>_xlfn.XLOOKUP(FraudData[[#This Row],[location_mismatch]],Table10[Location Mismatch],Table10[Risk Points],0)</f>
        <v>0</v>
      </c>
      <c r="O2127">
        <f>_xlfn.XLOOKUP(FraudData[[#This Row],[device_trust_score]],DeviceRules[Device Min],DeviceRules[Risk Points],,-1)</f>
        <v>0</v>
      </c>
      <c r="P2127">
        <f>_xlfn.XLOOKUP(FraudData[[#This Row],[velocity_last_24h]],VelocityRules[Velocity Min],VelocityRules[Risk Points],,-1)</f>
        <v>0</v>
      </c>
      <c r="Q2127">
        <f>_xlfn.XLOOKUP(FraudData[[#This Row],[merchant_category]],MerchantRules[Merchant Category],MerchantRules[Risk Points],0)</f>
        <v>1</v>
      </c>
      <c r="R2127">
        <f>SUM(FraudData[[#This Row],[Amount Risk]:[Merchant Risk]])</f>
        <v>4</v>
      </c>
      <c r="S2127" t="str" cm="1">
        <f t="array" ref="S2127">_xlfn.IFS(FraudData[[#This Row],[Fraud Risk Score]]&gt;=8,"High Risk",FraudData[[#This Row],[Fraud Risk Score]]&gt;=6,"Medium Risk",TRUE,"Low Risk")</f>
        <v>Low Risk</v>
      </c>
    </row>
    <row r="2128" spans="1:19">
      <c r="A2128">
        <v>2127</v>
      </c>
      <c r="B2128">
        <v>181.25</v>
      </c>
      <c r="C2128">
        <v>4</v>
      </c>
      <c r="D2128" t="s">
        <v>46</v>
      </c>
      <c r="E2128">
        <v>0</v>
      </c>
      <c r="F2128">
        <v>0</v>
      </c>
      <c r="G2128">
        <v>61</v>
      </c>
      <c r="H2128">
        <v>2</v>
      </c>
      <c r="I2128">
        <v>49</v>
      </c>
      <c r="J2128">
        <v>0</v>
      </c>
      <c r="K2128">
        <f>_xlfn.XLOOKUP(FraudData[[#This Row],[amount]],AmountRules[Amount Min],AmountRules[Risk Points],,-1)</f>
        <v>0</v>
      </c>
      <c r="L2128">
        <f>_xlfn.XLOOKUP(FraudData[[#This Row],[transaction_hour]],TimeRules[Hour Min],TimeRules[Risk Points],,-1)</f>
        <v>0</v>
      </c>
      <c r="M2128">
        <f>_xlfn.XLOOKUP(FraudData[[#This Row],[foreign_transaction]],ForeignRules[Foreign Transaction],ForeignRules[Risk Points],0)</f>
        <v>0</v>
      </c>
      <c r="N2128">
        <f>_xlfn.XLOOKUP(FraudData[[#This Row],[location_mismatch]],Table10[Location Mismatch],Table10[Risk Points],0)</f>
        <v>0</v>
      </c>
      <c r="O2128">
        <f>_xlfn.XLOOKUP(FraudData[[#This Row],[device_trust_score]],DeviceRules[Device Min],DeviceRules[Risk Points],,-1)</f>
        <v>1</v>
      </c>
      <c r="P2128">
        <f>_xlfn.XLOOKUP(FraudData[[#This Row],[velocity_last_24h]],VelocityRules[Velocity Min],VelocityRules[Risk Points],,-1)</f>
        <v>0</v>
      </c>
      <c r="Q2128">
        <f>_xlfn.XLOOKUP(FraudData[[#This Row],[merchant_category]],MerchantRules[Merchant Category],MerchantRules[Risk Points],0)</f>
        <v>0</v>
      </c>
      <c r="R2128">
        <f>SUM(FraudData[[#This Row],[Amount Risk]:[Merchant Risk]])</f>
        <v>1</v>
      </c>
      <c r="S2128" t="str" cm="1">
        <f t="array" ref="S2128">_xlfn.IFS(FraudData[[#This Row],[Fraud Risk Score]]&gt;=8,"High Risk",FraudData[[#This Row],[Fraud Risk Score]]&gt;=6,"Medium Risk",TRUE,"Low Risk")</f>
        <v>Low Risk</v>
      </c>
    </row>
    <row r="2129" spans="1:19">
      <c r="A2129">
        <v>2128</v>
      </c>
      <c r="B2129">
        <v>32.659999999999997</v>
      </c>
      <c r="C2129">
        <v>4</v>
      </c>
      <c r="D2129" t="s">
        <v>50</v>
      </c>
      <c r="E2129">
        <v>0</v>
      </c>
      <c r="F2129">
        <v>0</v>
      </c>
      <c r="G2129">
        <v>61</v>
      </c>
      <c r="H2129">
        <v>4</v>
      </c>
      <c r="I2129">
        <v>50</v>
      </c>
      <c r="J2129">
        <v>0</v>
      </c>
      <c r="K2129">
        <f>_xlfn.XLOOKUP(FraudData[[#This Row],[amount]],AmountRules[Amount Min],AmountRules[Risk Points],,-1)</f>
        <v>0</v>
      </c>
      <c r="L2129">
        <f>_xlfn.XLOOKUP(FraudData[[#This Row],[transaction_hour]],TimeRules[Hour Min],TimeRules[Risk Points],,-1)</f>
        <v>0</v>
      </c>
      <c r="M2129">
        <f>_xlfn.XLOOKUP(FraudData[[#This Row],[foreign_transaction]],ForeignRules[Foreign Transaction],ForeignRules[Risk Points],0)</f>
        <v>0</v>
      </c>
      <c r="N2129">
        <f>_xlfn.XLOOKUP(FraudData[[#This Row],[location_mismatch]],Table10[Location Mismatch],Table10[Risk Points],0)</f>
        <v>0</v>
      </c>
      <c r="O2129">
        <f>_xlfn.XLOOKUP(FraudData[[#This Row],[device_trust_score]],DeviceRules[Device Min],DeviceRules[Risk Points],,-1)</f>
        <v>1</v>
      </c>
      <c r="P2129">
        <f>_xlfn.XLOOKUP(FraudData[[#This Row],[velocity_last_24h]],VelocityRules[Velocity Min],VelocityRules[Risk Points],,-1)</f>
        <v>0</v>
      </c>
      <c r="Q2129">
        <f>_xlfn.XLOOKUP(FraudData[[#This Row],[merchant_category]],MerchantRules[Merchant Category],MerchantRules[Risk Points],0)</f>
        <v>0</v>
      </c>
      <c r="R2129">
        <f>SUM(FraudData[[#This Row],[Amount Risk]:[Merchant Risk]])</f>
        <v>1</v>
      </c>
      <c r="S2129" t="str" cm="1">
        <f t="array" ref="S2129">_xlfn.IFS(FraudData[[#This Row],[Fraud Risk Score]]&gt;=8,"High Risk",FraudData[[#This Row],[Fraud Risk Score]]&gt;=6,"Medium Risk",TRUE,"Low Risk")</f>
        <v>Low Risk</v>
      </c>
    </row>
    <row r="2130" spans="1:19">
      <c r="A2130">
        <v>2129</v>
      </c>
      <c r="B2130">
        <v>384.56</v>
      </c>
      <c r="C2130">
        <v>6</v>
      </c>
      <c r="D2130" t="s">
        <v>50</v>
      </c>
      <c r="E2130">
        <v>0</v>
      </c>
      <c r="F2130">
        <v>0</v>
      </c>
      <c r="G2130">
        <v>32</v>
      </c>
      <c r="H2130">
        <v>1</v>
      </c>
      <c r="I2130">
        <v>26</v>
      </c>
      <c r="J2130">
        <v>0</v>
      </c>
      <c r="K2130">
        <f>_xlfn.XLOOKUP(FraudData[[#This Row],[amount]],AmountRules[Amount Min],AmountRules[Risk Points],,-1)</f>
        <v>0</v>
      </c>
      <c r="L2130">
        <f>_xlfn.XLOOKUP(FraudData[[#This Row],[transaction_hour]],TimeRules[Hour Min],TimeRules[Risk Points],,-1)</f>
        <v>0</v>
      </c>
      <c r="M2130">
        <f>_xlfn.XLOOKUP(FraudData[[#This Row],[foreign_transaction]],ForeignRules[Foreign Transaction],ForeignRules[Risk Points],0)</f>
        <v>0</v>
      </c>
      <c r="N2130">
        <f>_xlfn.XLOOKUP(FraudData[[#This Row],[location_mismatch]],Table10[Location Mismatch],Table10[Risk Points],0)</f>
        <v>0</v>
      </c>
      <c r="O2130">
        <f>_xlfn.XLOOKUP(FraudData[[#This Row],[device_trust_score]],DeviceRules[Device Min],DeviceRules[Risk Points],,-1)</f>
        <v>2</v>
      </c>
      <c r="P2130">
        <f>_xlfn.XLOOKUP(FraudData[[#This Row],[velocity_last_24h]],VelocityRules[Velocity Min],VelocityRules[Risk Points],,-1)</f>
        <v>0</v>
      </c>
      <c r="Q2130">
        <f>_xlfn.XLOOKUP(FraudData[[#This Row],[merchant_category]],MerchantRules[Merchant Category],MerchantRules[Risk Points],0)</f>
        <v>0</v>
      </c>
      <c r="R2130">
        <f>SUM(FraudData[[#This Row],[Amount Risk]:[Merchant Risk]])</f>
        <v>2</v>
      </c>
      <c r="S2130" t="str" cm="1">
        <f t="array" ref="S2130">_xlfn.IFS(FraudData[[#This Row],[Fraud Risk Score]]&gt;=8,"High Risk",FraudData[[#This Row],[Fraud Risk Score]]&gt;=6,"Medium Risk",TRUE,"Low Risk")</f>
        <v>Low Risk</v>
      </c>
    </row>
    <row r="2131" spans="1:19">
      <c r="A2131">
        <v>2130</v>
      </c>
      <c r="B2131">
        <v>100.39</v>
      </c>
      <c r="C2131">
        <v>8</v>
      </c>
      <c r="D2131" t="s">
        <v>49</v>
      </c>
      <c r="E2131">
        <v>0</v>
      </c>
      <c r="F2131">
        <v>0</v>
      </c>
      <c r="G2131">
        <v>61</v>
      </c>
      <c r="H2131">
        <v>2</v>
      </c>
      <c r="I2131">
        <v>32</v>
      </c>
      <c r="J2131">
        <v>0</v>
      </c>
      <c r="K2131">
        <f>_xlfn.XLOOKUP(FraudData[[#This Row],[amount]],AmountRules[Amount Min],AmountRules[Risk Points],,-1)</f>
        <v>0</v>
      </c>
      <c r="L2131">
        <f>_xlfn.XLOOKUP(FraudData[[#This Row],[transaction_hour]],TimeRules[Hour Min],TimeRules[Risk Points],,-1)</f>
        <v>0</v>
      </c>
      <c r="M2131">
        <f>_xlfn.XLOOKUP(FraudData[[#This Row],[foreign_transaction]],ForeignRules[Foreign Transaction],ForeignRules[Risk Points],0)</f>
        <v>0</v>
      </c>
      <c r="N2131">
        <f>_xlfn.XLOOKUP(FraudData[[#This Row],[location_mismatch]],Table10[Location Mismatch],Table10[Risk Points],0)</f>
        <v>0</v>
      </c>
      <c r="O2131">
        <f>_xlfn.XLOOKUP(FraudData[[#This Row],[device_trust_score]],DeviceRules[Device Min],DeviceRules[Risk Points],,-1)</f>
        <v>1</v>
      </c>
      <c r="P2131">
        <f>_xlfn.XLOOKUP(FraudData[[#This Row],[velocity_last_24h]],VelocityRules[Velocity Min],VelocityRules[Risk Points],,-1)</f>
        <v>0</v>
      </c>
      <c r="Q2131">
        <f>_xlfn.XLOOKUP(FraudData[[#This Row],[merchant_category]],MerchantRules[Merchant Category],MerchantRules[Risk Points],0)</f>
        <v>1</v>
      </c>
      <c r="R2131">
        <f>SUM(FraudData[[#This Row],[Amount Risk]:[Merchant Risk]])</f>
        <v>2</v>
      </c>
      <c r="S2131" t="str" cm="1">
        <f t="array" ref="S2131">_xlfn.IFS(FraudData[[#This Row],[Fraud Risk Score]]&gt;=8,"High Risk",FraudData[[#This Row],[Fraud Risk Score]]&gt;=6,"Medium Risk",TRUE,"Low Risk")</f>
        <v>Low Risk</v>
      </c>
    </row>
    <row r="2132" spans="1:19">
      <c r="A2132">
        <v>2131</v>
      </c>
      <c r="B2132">
        <v>31.86</v>
      </c>
      <c r="C2132">
        <v>6</v>
      </c>
      <c r="D2132" t="s">
        <v>47</v>
      </c>
      <c r="E2132">
        <v>0</v>
      </c>
      <c r="F2132">
        <v>0</v>
      </c>
      <c r="G2132">
        <v>70</v>
      </c>
      <c r="H2132">
        <v>1</v>
      </c>
      <c r="I2132">
        <v>39</v>
      </c>
      <c r="J2132">
        <v>0</v>
      </c>
      <c r="K2132">
        <f>_xlfn.XLOOKUP(FraudData[[#This Row],[amount]],AmountRules[Amount Min],AmountRules[Risk Points],,-1)</f>
        <v>0</v>
      </c>
      <c r="L2132">
        <f>_xlfn.XLOOKUP(FraudData[[#This Row],[transaction_hour]],TimeRules[Hour Min],TimeRules[Risk Points],,-1)</f>
        <v>0</v>
      </c>
      <c r="M2132">
        <f>_xlfn.XLOOKUP(FraudData[[#This Row],[foreign_transaction]],ForeignRules[Foreign Transaction],ForeignRules[Risk Points],0)</f>
        <v>0</v>
      </c>
      <c r="N2132">
        <f>_xlfn.XLOOKUP(FraudData[[#This Row],[location_mismatch]],Table10[Location Mismatch],Table10[Risk Points],0)</f>
        <v>0</v>
      </c>
      <c r="O2132">
        <f>_xlfn.XLOOKUP(FraudData[[#This Row],[device_trust_score]],DeviceRules[Device Min],DeviceRules[Risk Points],,-1)</f>
        <v>0</v>
      </c>
      <c r="P2132">
        <f>_xlfn.XLOOKUP(FraudData[[#This Row],[velocity_last_24h]],VelocityRules[Velocity Min],VelocityRules[Risk Points],,-1)</f>
        <v>0</v>
      </c>
      <c r="Q2132">
        <f>_xlfn.XLOOKUP(FraudData[[#This Row],[merchant_category]],MerchantRules[Merchant Category],MerchantRules[Risk Points],0)</f>
        <v>0</v>
      </c>
      <c r="R2132">
        <f>SUM(FraudData[[#This Row],[Amount Risk]:[Merchant Risk]])</f>
        <v>0</v>
      </c>
      <c r="S2132" t="str" cm="1">
        <f t="array" ref="S2132">_xlfn.IFS(FraudData[[#This Row],[Fraud Risk Score]]&gt;=8,"High Risk",FraudData[[#This Row],[Fraud Risk Score]]&gt;=6,"Medium Risk",TRUE,"Low Risk")</f>
        <v>Low Risk</v>
      </c>
    </row>
    <row r="2133" spans="1:19">
      <c r="A2133">
        <v>2132</v>
      </c>
      <c r="B2133">
        <v>2.2799999999999998</v>
      </c>
      <c r="C2133">
        <v>8</v>
      </c>
      <c r="D2133" t="s">
        <v>46</v>
      </c>
      <c r="E2133">
        <v>0</v>
      </c>
      <c r="F2133">
        <v>0</v>
      </c>
      <c r="G2133">
        <v>55</v>
      </c>
      <c r="H2133">
        <v>7</v>
      </c>
      <c r="I2133">
        <v>33</v>
      </c>
      <c r="J2133">
        <v>0</v>
      </c>
      <c r="K2133">
        <f>_xlfn.XLOOKUP(FraudData[[#This Row],[amount]],AmountRules[Amount Min],AmountRules[Risk Points],,-1)</f>
        <v>0</v>
      </c>
      <c r="L2133">
        <f>_xlfn.XLOOKUP(FraudData[[#This Row],[transaction_hour]],TimeRules[Hour Min],TimeRules[Risk Points],,-1)</f>
        <v>0</v>
      </c>
      <c r="M2133">
        <f>_xlfn.XLOOKUP(FraudData[[#This Row],[foreign_transaction]],ForeignRules[Foreign Transaction],ForeignRules[Risk Points],0)</f>
        <v>0</v>
      </c>
      <c r="N2133">
        <f>_xlfn.XLOOKUP(FraudData[[#This Row],[location_mismatch]],Table10[Location Mismatch],Table10[Risk Points],0)</f>
        <v>0</v>
      </c>
      <c r="O2133">
        <f>_xlfn.XLOOKUP(FraudData[[#This Row],[device_trust_score]],DeviceRules[Device Min],DeviceRules[Risk Points],,-1)</f>
        <v>1</v>
      </c>
      <c r="P2133">
        <f>_xlfn.XLOOKUP(FraudData[[#This Row],[velocity_last_24h]],VelocityRules[Velocity Min],VelocityRules[Risk Points],,-1)</f>
        <v>2</v>
      </c>
      <c r="Q2133">
        <f>_xlfn.XLOOKUP(FraudData[[#This Row],[merchant_category]],MerchantRules[Merchant Category],MerchantRules[Risk Points],0)</f>
        <v>0</v>
      </c>
      <c r="R2133">
        <f>SUM(FraudData[[#This Row],[Amount Risk]:[Merchant Risk]])</f>
        <v>3</v>
      </c>
      <c r="S2133" t="str" cm="1">
        <f t="array" ref="S2133">_xlfn.IFS(FraudData[[#This Row],[Fraud Risk Score]]&gt;=8,"High Risk",FraudData[[#This Row],[Fraud Risk Score]]&gt;=6,"Medium Risk",TRUE,"Low Risk")</f>
        <v>Low Risk</v>
      </c>
    </row>
    <row r="2134" spans="1:19">
      <c r="A2134">
        <v>2133</v>
      </c>
      <c r="B2134">
        <v>147.68</v>
      </c>
      <c r="C2134">
        <v>19</v>
      </c>
      <c r="D2134" t="s">
        <v>50</v>
      </c>
      <c r="E2134">
        <v>0</v>
      </c>
      <c r="F2134">
        <v>0</v>
      </c>
      <c r="G2134">
        <v>35</v>
      </c>
      <c r="H2134">
        <v>1</v>
      </c>
      <c r="I2134">
        <v>52</v>
      </c>
      <c r="J2134">
        <v>0</v>
      </c>
      <c r="K2134">
        <f>_xlfn.XLOOKUP(FraudData[[#This Row],[amount]],AmountRules[Amount Min],AmountRules[Risk Points],,-1)</f>
        <v>0</v>
      </c>
      <c r="L2134">
        <f>_xlfn.XLOOKUP(FraudData[[#This Row],[transaction_hour]],TimeRules[Hour Min],TimeRules[Risk Points],,-1)</f>
        <v>0</v>
      </c>
      <c r="M2134">
        <f>_xlfn.XLOOKUP(FraudData[[#This Row],[foreign_transaction]],ForeignRules[Foreign Transaction],ForeignRules[Risk Points],0)</f>
        <v>0</v>
      </c>
      <c r="N2134">
        <f>_xlfn.XLOOKUP(FraudData[[#This Row],[location_mismatch]],Table10[Location Mismatch],Table10[Risk Points],0)</f>
        <v>0</v>
      </c>
      <c r="O2134">
        <f>_xlfn.XLOOKUP(FraudData[[#This Row],[device_trust_score]],DeviceRules[Device Min],DeviceRules[Risk Points],,-1)</f>
        <v>2</v>
      </c>
      <c r="P2134">
        <f>_xlfn.XLOOKUP(FraudData[[#This Row],[velocity_last_24h]],VelocityRules[Velocity Min],VelocityRules[Risk Points],,-1)</f>
        <v>0</v>
      </c>
      <c r="Q2134">
        <f>_xlfn.XLOOKUP(FraudData[[#This Row],[merchant_category]],MerchantRules[Merchant Category],MerchantRules[Risk Points],0)</f>
        <v>0</v>
      </c>
      <c r="R2134">
        <f>SUM(FraudData[[#This Row],[Amount Risk]:[Merchant Risk]])</f>
        <v>2</v>
      </c>
      <c r="S2134" t="str" cm="1">
        <f t="array" ref="S2134">_xlfn.IFS(FraudData[[#This Row],[Fraud Risk Score]]&gt;=8,"High Risk",FraudData[[#This Row],[Fraud Risk Score]]&gt;=6,"Medium Risk",TRUE,"Low Risk")</f>
        <v>Low Risk</v>
      </c>
    </row>
    <row r="2135" spans="1:19">
      <c r="A2135">
        <v>2134</v>
      </c>
      <c r="B2135">
        <v>134.91</v>
      </c>
      <c r="C2135">
        <v>9</v>
      </c>
      <c r="D2135" t="s">
        <v>50</v>
      </c>
      <c r="E2135">
        <v>0</v>
      </c>
      <c r="F2135">
        <v>0</v>
      </c>
      <c r="G2135">
        <v>60</v>
      </c>
      <c r="H2135">
        <v>0</v>
      </c>
      <c r="I2135">
        <v>42</v>
      </c>
      <c r="J2135">
        <v>0</v>
      </c>
      <c r="K2135">
        <f>_xlfn.XLOOKUP(FraudData[[#This Row],[amount]],AmountRules[Amount Min],AmountRules[Risk Points],,-1)</f>
        <v>0</v>
      </c>
      <c r="L2135">
        <f>_xlfn.XLOOKUP(FraudData[[#This Row],[transaction_hour]],TimeRules[Hour Min],TimeRules[Risk Points],,-1)</f>
        <v>0</v>
      </c>
      <c r="M2135">
        <f>_xlfn.XLOOKUP(FraudData[[#This Row],[foreign_transaction]],ForeignRules[Foreign Transaction],ForeignRules[Risk Points],0)</f>
        <v>0</v>
      </c>
      <c r="N2135">
        <f>_xlfn.XLOOKUP(FraudData[[#This Row],[location_mismatch]],Table10[Location Mismatch],Table10[Risk Points],0)</f>
        <v>0</v>
      </c>
      <c r="O2135">
        <f>_xlfn.XLOOKUP(FraudData[[#This Row],[device_trust_score]],DeviceRules[Device Min],DeviceRules[Risk Points],,-1)</f>
        <v>1</v>
      </c>
      <c r="P2135">
        <f>_xlfn.XLOOKUP(FraudData[[#This Row],[velocity_last_24h]],VelocityRules[Velocity Min],VelocityRules[Risk Points],,-1)</f>
        <v>0</v>
      </c>
      <c r="Q2135">
        <f>_xlfn.XLOOKUP(FraudData[[#This Row],[merchant_category]],MerchantRules[Merchant Category],MerchantRules[Risk Points],0)</f>
        <v>0</v>
      </c>
      <c r="R2135">
        <f>SUM(FraudData[[#This Row],[Amount Risk]:[Merchant Risk]])</f>
        <v>1</v>
      </c>
      <c r="S2135" t="str" cm="1">
        <f t="array" ref="S2135">_xlfn.IFS(FraudData[[#This Row],[Fraud Risk Score]]&gt;=8,"High Risk",FraudData[[#This Row],[Fraud Risk Score]]&gt;=6,"Medium Risk",TRUE,"Low Risk")</f>
        <v>Low Risk</v>
      </c>
    </row>
    <row r="2136" spans="1:19">
      <c r="A2136">
        <v>2135</v>
      </c>
      <c r="B2136">
        <v>228.72</v>
      </c>
      <c r="C2136">
        <v>3</v>
      </c>
      <c r="D2136" t="s">
        <v>47</v>
      </c>
      <c r="E2136">
        <v>0</v>
      </c>
      <c r="F2136">
        <v>0</v>
      </c>
      <c r="G2136">
        <v>92</v>
      </c>
      <c r="H2136">
        <v>0</v>
      </c>
      <c r="I2136">
        <v>52</v>
      </c>
      <c r="J2136">
        <v>0</v>
      </c>
      <c r="K2136">
        <f>_xlfn.XLOOKUP(FraudData[[#This Row],[amount]],AmountRules[Amount Min],AmountRules[Risk Points],,-1)</f>
        <v>0</v>
      </c>
      <c r="L2136">
        <f>_xlfn.XLOOKUP(FraudData[[#This Row],[transaction_hour]],TimeRules[Hour Min],TimeRules[Risk Points],,-1)</f>
        <v>3</v>
      </c>
      <c r="M2136">
        <f>_xlfn.XLOOKUP(FraudData[[#This Row],[foreign_transaction]],ForeignRules[Foreign Transaction],ForeignRules[Risk Points],0)</f>
        <v>0</v>
      </c>
      <c r="N2136">
        <f>_xlfn.XLOOKUP(FraudData[[#This Row],[location_mismatch]],Table10[Location Mismatch],Table10[Risk Points],0)</f>
        <v>0</v>
      </c>
      <c r="O2136">
        <f>_xlfn.XLOOKUP(FraudData[[#This Row],[device_trust_score]],DeviceRules[Device Min],DeviceRules[Risk Points],,-1)</f>
        <v>0</v>
      </c>
      <c r="P2136">
        <f>_xlfn.XLOOKUP(FraudData[[#This Row],[velocity_last_24h]],VelocityRules[Velocity Min],VelocityRules[Risk Points],,-1)</f>
        <v>0</v>
      </c>
      <c r="Q2136">
        <f>_xlfn.XLOOKUP(FraudData[[#This Row],[merchant_category]],MerchantRules[Merchant Category],MerchantRules[Risk Points],0)</f>
        <v>0</v>
      </c>
      <c r="R2136">
        <f>SUM(FraudData[[#This Row],[Amount Risk]:[Merchant Risk]])</f>
        <v>3</v>
      </c>
      <c r="S2136" t="str" cm="1">
        <f t="array" ref="S2136">_xlfn.IFS(FraudData[[#This Row],[Fraud Risk Score]]&gt;=8,"High Risk",FraudData[[#This Row],[Fraud Risk Score]]&gt;=6,"Medium Risk",TRUE,"Low Risk")</f>
        <v>Low Risk</v>
      </c>
    </row>
    <row r="2137" spans="1:19">
      <c r="A2137">
        <v>2136</v>
      </c>
      <c r="B2137">
        <v>397.73</v>
      </c>
      <c r="C2137">
        <v>5</v>
      </c>
      <c r="D2137" t="s">
        <v>48</v>
      </c>
      <c r="E2137">
        <v>0</v>
      </c>
      <c r="F2137">
        <v>0</v>
      </c>
      <c r="G2137">
        <v>41</v>
      </c>
      <c r="H2137">
        <v>3</v>
      </c>
      <c r="I2137">
        <v>42</v>
      </c>
      <c r="J2137">
        <v>0</v>
      </c>
      <c r="K2137">
        <f>_xlfn.XLOOKUP(FraudData[[#This Row],[amount]],AmountRules[Amount Min],AmountRules[Risk Points],,-1)</f>
        <v>0</v>
      </c>
      <c r="L2137">
        <f>_xlfn.XLOOKUP(FraudData[[#This Row],[transaction_hour]],TimeRules[Hour Min],TimeRules[Risk Points],,-1)</f>
        <v>0</v>
      </c>
      <c r="M2137">
        <f>_xlfn.XLOOKUP(FraudData[[#This Row],[foreign_transaction]],ForeignRules[Foreign Transaction],ForeignRules[Risk Points],0)</f>
        <v>0</v>
      </c>
      <c r="N2137">
        <f>_xlfn.XLOOKUP(FraudData[[#This Row],[location_mismatch]],Table10[Location Mismatch],Table10[Risk Points],0)</f>
        <v>0</v>
      </c>
      <c r="O2137">
        <f>_xlfn.XLOOKUP(FraudData[[#This Row],[device_trust_score]],DeviceRules[Device Min],DeviceRules[Risk Points],,-1)</f>
        <v>2</v>
      </c>
      <c r="P2137">
        <f>_xlfn.XLOOKUP(FraudData[[#This Row],[velocity_last_24h]],VelocityRules[Velocity Min],VelocityRules[Risk Points],,-1)</f>
        <v>0</v>
      </c>
      <c r="Q2137">
        <f>_xlfn.XLOOKUP(FraudData[[#This Row],[merchant_category]],MerchantRules[Merchant Category],MerchantRules[Risk Points],0)</f>
        <v>0</v>
      </c>
      <c r="R2137">
        <f>SUM(FraudData[[#This Row],[Amount Risk]:[Merchant Risk]])</f>
        <v>2</v>
      </c>
      <c r="S2137" t="str" cm="1">
        <f t="array" ref="S2137">_xlfn.IFS(FraudData[[#This Row],[Fraud Risk Score]]&gt;=8,"High Risk",FraudData[[#This Row],[Fraud Risk Score]]&gt;=6,"Medium Risk",TRUE,"Low Risk")</f>
        <v>Low Risk</v>
      </c>
    </row>
    <row r="2138" spans="1:19">
      <c r="A2138">
        <v>2137</v>
      </c>
      <c r="B2138">
        <v>14.89</v>
      </c>
      <c r="C2138">
        <v>23</v>
      </c>
      <c r="D2138" t="s">
        <v>49</v>
      </c>
      <c r="E2138">
        <v>0</v>
      </c>
      <c r="F2138">
        <v>0</v>
      </c>
      <c r="G2138">
        <v>40</v>
      </c>
      <c r="H2138">
        <v>3</v>
      </c>
      <c r="I2138">
        <v>63</v>
      </c>
      <c r="J2138">
        <v>0</v>
      </c>
      <c r="K2138">
        <f>_xlfn.XLOOKUP(FraudData[[#This Row],[amount]],AmountRules[Amount Min],AmountRules[Risk Points],,-1)</f>
        <v>0</v>
      </c>
      <c r="L2138">
        <f>_xlfn.XLOOKUP(FraudData[[#This Row],[transaction_hour]],TimeRules[Hour Min],TimeRules[Risk Points],,-1)</f>
        <v>1</v>
      </c>
      <c r="M2138">
        <f>_xlfn.XLOOKUP(FraudData[[#This Row],[foreign_transaction]],ForeignRules[Foreign Transaction],ForeignRules[Risk Points],0)</f>
        <v>0</v>
      </c>
      <c r="N2138">
        <f>_xlfn.XLOOKUP(FraudData[[#This Row],[location_mismatch]],Table10[Location Mismatch],Table10[Risk Points],0)</f>
        <v>0</v>
      </c>
      <c r="O2138">
        <f>_xlfn.XLOOKUP(FraudData[[#This Row],[device_trust_score]],DeviceRules[Device Min],DeviceRules[Risk Points],,-1)</f>
        <v>2</v>
      </c>
      <c r="P2138">
        <f>_xlfn.XLOOKUP(FraudData[[#This Row],[velocity_last_24h]],VelocityRules[Velocity Min],VelocityRules[Risk Points],,-1)</f>
        <v>0</v>
      </c>
      <c r="Q2138">
        <f>_xlfn.XLOOKUP(FraudData[[#This Row],[merchant_category]],MerchantRules[Merchant Category],MerchantRules[Risk Points],0)</f>
        <v>1</v>
      </c>
      <c r="R2138">
        <f>SUM(FraudData[[#This Row],[Amount Risk]:[Merchant Risk]])</f>
        <v>4</v>
      </c>
      <c r="S2138" t="str" cm="1">
        <f t="array" ref="S2138">_xlfn.IFS(FraudData[[#This Row],[Fraud Risk Score]]&gt;=8,"High Risk",FraudData[[#This Row],[Fraud Risk Score]]&gt;=6,"Medium Risk",TRUE,"Low Risk")</f>
        <v>Low Risk</v>
      </c>
    </row>
    <row r="2139" spans="1:19">
      <c r="A2139">
        <v>2138</v>
      </c>
      <c r="B2139">
        <v>236.68</v>
      </c>
      <c r="C2139">
        <v>13</v>
      </c>
      <c r="D2139" t="s">
        <v>47</v>
      </c>
      <c r="E2139">
        <v>0</v>
      </c>
      <c r="F2139">
        <v>0</v>
      </c>
      <c r="G2139">
        <v>54</v>
      </c>
      <c r="H2139">
        <v>2</v>
      </c>
      <c r="I2139">
        <v>54</v>
      </c>
      <c r="J2139">
        <v>0</v>
      </c>
      <c r="K2139">
        <f>_xlfn.XLOOKUP(FraudData[[#This Row],[amount]],AmountRules[Amount Min],AmountRules[Risk Points],,-1)</f>
        <v>0</v>
      </c>
      <c r="L2139">
        <f>_xlfn.XLOOKUP(FraudData[[#This Row],[transaction_hour]],TimeRules[Hour Min],TimeRules[Risk Points],,-1)</f>
        <v>0</v>
      </c>
      <c r="M2139">
        <f>_xlfn.XLOOKUP(FraudData[[#This Row],[foreign_transaction]],ForeignRules[Foreign Transaction],ForeignRules[Risk Points],0)</f>
        <v>0</v>
      </c>
      <c r="N2139">
        <f>_xlfn.XLOOKUP(FraudData[[#This Row],[location_mismatch]],Table10[Location Mismatch],Table10[Risk Points],0)</f>
        <v>0</v>
      </c>
      <c r="O2139">
        <f>_xlfn.XLOOKUP(FraudData[[#This Row],[device_trust_score]],DeviceRules[Device Min],DeviceRules[Risk Points],,-1)</f>
        <v>1</v>
      </c>
      <c r="P2139">
        <f>_xlfn.XLOOKUP(FraudData[[#This Row],[velocity_last_24h]],VelocityRules[Velocity Min],VelocityRules[Risk Points],,-1)</f>
        <v>0</v>
      </c>
      <c r="Q2139">
        <f>_xlfn.XLOOKUP(FraudData[[#This Row],[merchant_category]],MerchantRules[Merchant Category],MerchantRules[Risk Points],0)</f>
        <v>0</v>
      </c>
      <c r="R2139">
        <f>SUM(FraudData[[#This Row],[Amount Risk]:[Merchant Risk]])</f>
        <v>1</v>
      </c>
      <c r="S2139" t="str" cm="1">
        <f t="array" ref="S2139">_xlfn.IFS(FraudData[[#This Row],[Fraud Risk Score]]&gt;=8,"High Risk",FraudData[[#This Row],[Fraud Risk Score]]&gt;=6,"Medium Risk",TRUE,"Low Risk")</f>
        <v>Low Risk</v>
      </c>
    </row>
    <row r="2140" spans="1:19">
      <c r="A2140">
        <v>2139</v>
      </c>
      <c r="B2140">
        <v>37.36</v>
      </c>
      <c r="C2140">
        <v>8</v>
      </c>
      <c r="D2140" t="s">
        <v>47</v>
      </c>
      <c r="E2140">
        <v>0</v>
      </c>
      <c r="F2140">
        <v>0</v>
      </c>
      <c r="G2140">
        <v>63</v>
      </c>
      <c r="H2140">
        <v>1</v>
      </c>
      <c r="I2140">
        <v>66</v>
      </c>
      <c r="J2140">
        <v>0</v>
      </c>
      <c r="K2140">
        <f>_xlfn.XLOOKUP(FraudData[[#This Row],[amount]],AmountRules[Amount Min],AmountRules[Risk Points],,-1)</f>
        <v>0</v>
      </c>
      <c r="L2140">
        <f>_xlfn.XLOOKUP(FraudData[[#This Row],[transaction_hour]],TimeRules[Hour Min],TimeRules[Risk Points],,-1)</f>
        <v>0</v>
      </c>
      <c r="M2140">
        <f>_xlfn.XLOOKUP(FraudData[[#This Row],[foreign_transaction]],ForeignRules[Foreign Transaction],ForeignRules[Risk Points],0)</f>
        <v>0</v>
      </c>
      <c r="N2140">
        <f>_xlfn.XLOOKUP(FraudData[[#This Row],[location_mismatch]],Table10[Location Mismatch],Table10[Risk Points],0)</f>
        <v>0</v>
      </c>
      <c r="O2140">
        <f>_xlfn.XLOOKUP(FraudData[[#This Row],[device_trust_score]],DeviceRules[Device Min],DeviceRules[Risk Points],,-1)</f>
        <v>1</v>
      </c>
      <c r="P2140">
        <f>_xlfn.XLOOKUP(FraudData[[#This Row],[velocity_last_24h]],VelocityRules[Velocity Min],VelocityRules[Risk Points],,-1)</f>
        <v>0</v>
      </c>
      <c r="Q2140">
        <f>_xlfn.XLOOKUP(FraudData[[#This Row],[merchant_category]],MerchantRules[Merchant Category],MerchantRules[Risk Points],0)</f>
        <v>0</v>
      </c>
      <c r="R2140">
        <f>SUM(FraudData[[#This Row],[Amount Risk]:[Merchant Risk]])</f>
        <v>1</v>
      </c>
      <c r="S2140" t="str" cm="1">
        <f t="array" ref="S2140">_xlfn.IFS(FraudData[[#This Row],[Fraud Risk Score]]&gt;=8,"High Risk",FraudData[[#This Row],[Fraud Risk Score]]&gt;=6,"Medium Risk",TRUE,"Low Risk")</f>
        <v>Low Risk</v>
      </c>
    </row>
    <row r="2141" spans="1:19">
      <c r="A2141">
        <v>2140</v>
      </c>
      <c r="B2141">
        <v>351.57</v>
      </c>
      <c r="C2141">
        <v>0</v>
      </c>
      <c r="D2141" t="s">
        <v>47</v>
      </c>
      <c r="E2141">
        <v>0</v>
      </c>
      <c r="F2141">
        <v>0</v>
      </c>
      <c r="G2141">
        <v>68</v>
      </c>
      <c r="H2141">
        <v>2</v>
      </c>
      <c r="I2141">
        <v>27</v>
      </c>
      <c r="J2141">
        <v>0</v>
      </c>
      <c r="K2141">
        <f>_xlfn.XLOOKUP(FraudData[[#This Row],[amount]],AmountRules[Amount Min],AmountRules[Risk Points],,-1)</f>
        <v>0</v>
      </c>
      <c r="L2141">
        <f>_xlfn.XLOOKUP(FraudData[[#This Row],[transaction_hour]],TimeRules[Hour Min],TimeRules[Risk Points],,-1)</f>
        <v>3</v>
      </c>
      <c r="M2141">
        <f>_xlfn.XLOOKUP(FraudData[[#This Row],[foreign_transaction]],ForeignRules[Foreign Transaction],ForeignRules[Risk Points],0)</f>
        <v>0</v>
      </c>
      <c r="N2141">
        <f>_xlfn.XLOOKUP(FraudData[[#This Row],[location_mismatch]],Table10[Location Mismatch],Table10[Risk Points],0)</f>
        <v>0</v>
      </c>
      <c r="O2141">
        <f>_xlfn.XLOOKUP(FraudData[[#This Row],[device_trust_score]],DeviceRules[Device Min],DeviceRules[Risk Points],,-1)</f>
        <v>1</v>
      </c>
      <c r="P2141">
        <f>_xlfn.XLOOKUP(FraudData[[#This Row],[velocity_last_24h]],VelocityRules[Velocity Min],VelocityRules[Risk Points],,-1)</f>
        <v>0</v>
      </c>
      <c r="Q2141">
        <f>_xlfn.XLOOKUP(FraudData[[#This Row],[merchant_category]],MerchantRules[Merchant Category],MerchantRules[Risk Points],0)</f>
        <v>0</v>
      </c>
      <c r="R2141">
        <f>SUM(FraudData[[#This Row],[Amount Risk]:[Merchant Risk]])</f>
        <v>4</v>
      </c>
      <c r="S2141" t="str" cm="1">
        <f t="array" ref="S2141">_xlfn.IFS(FraudData[[#This Row],[Fraud Risk Score]]&gt;=8,"High Risk",FraudData[[#This Row],[Fraud Risk Score]]&gt;=6,"Medium Risk",TRUE,"Low Risk")</f>
        <v>Low Risk</v>
      </c>
    </row>
    <row r="2142" spans="1:19">
      <c r="A2142">
        <v>2141</v>
      </c>
      <c r="B2142">
        <v>307.73</v>
      </c>
      <c r="C2142">
        <v>16</v>
      </c>
      <c r="D2142" t="s">
        <v>47</v>
      </c>
      <c r="E2142">
        <v>0</v>
      </c>
      <c r="F2142">
        <v>0</v>
      </c>
      <c r="G2142">
        <v>93</v>
      </c>
      <c r="H2142">
        <v>4</v>
      </c>
      <c r="I2142">
        <v>33</v>
      </c>
      <c r="J2142">
        <v>0</v>
      </c>
      <c r="K2142">
        <f>_xlfn.XLOOKUP(FraudData[[#This Row],[amount]],AmountRules[Amount Min],AmountRules[Risk Points],,-1)</f>
        <v>0</v>
      </c>
      <c r="L2142">
        <f>_xlfn.XLOOKUP(FraudData[[#This Row],[transaction_hour]],TimeRules[Hour Min],TimeRules[Risk Points],,-1)</f>
        <v>0</v>
      </c>
      <c r="M2142">
        <f>_xlfn.XLOOKUP(FraudData[[#This Row],[foreign_transaction]],ForeignRules[Foreign Transaction],ForeignRules[Risk Points],0)</f>
        <v>0</v>
      </c>
      <c r="N2142">
        <f>_xlfn.XLOOKUP(FraudData[[#This Row],[location_mismatch]],Table10[Location Mismatch],Table10[Risk Points],0)</f>
        <v>0</v>
      </c>
      <c r="O2142">
        <f>_xlfn.XLOOKUP(FraudData[[#This Row],[device_trust_score]],DeviceRules[Device Min],DeviceRules[Risk Points],,-1)</f>
        <v>0</v>
      </c>
      <c r="P2142">
        <f>_xlfn.XLOOKUP(FraudData[[#This Row],[velocity_last_24h]],VelocityRules[Velocity Min],VelocityRules[Risk Points],,-1)</f>
        <v>0</v>
      </c>
      <c r="Q2142">
        <f>_xlfn.XLOOKUP(FraudData[[#This Row],[merchant_category]],MerchantRules[Merchant Category],MerchantRules[Risk Points],0)</f>
        <v>0</v>
      </c>
      <c r="R2142">
        <f>SUM(FraudData[[#This Row],[Amount Risk]:[Merchant Risk]])</f>
        <v>0</v>
      </c>
      <c r="S2142" t="str" cm="1">
        <f t="array" ref="S2142">_xlfn.IFS(FraudData[[#This Row],[Fraud Risk Score]]&gt;=8,"High Risk",FraudData[[#This Row],[Fraud Risk Score]]&gt;=6,"Medium Risk",TRUE,"Low Risk")</f>
        <v>Low Risk</v>
      </c>
    </row>
    <row r="2143" spans="1:19">
      <c r="A2143">
        <v>2142</v>
      </c>
      <c r="B2143">
        <v>140.09</v>
      </c>
      <c r="C2143">
        <v>12</v>
      </c>
      <c r="D2143" t="s">
        <v>48</v>
      </c>
      <c r="E2143">
        <v>0</v>
      </c>
      <c r="F2143">
        <v>0</v>
      </c>
      <c r="G2143">
        <v>61</v>
      </c>
      <c r="H2143">
        <v>2</v>
      </c>
      <c r="I2143">
        <v>35</v>
      </c>
      <c r="J2143">
        <v>0</v>
      </c>
      <c r="K2143">
        <f>_xlfn.XLOOKUP(FraudData[[#This Row],[amount]],AmountRules[Amount Min],AmountRules[Risk Points],,-1)</f>
        <v>0</v>
      </c>
      <c r="L2143">
        <f>_xlfn.XLOOKUP(FraudData[[#This Row],[transaction_hour]],TimeRules[Hour Min],TimeRules[Risk Points],,-1)</f>
        <v>0</v>
      </c>
      <c r="M2143">
        <f>_xlfn.XLOOKUP(FraudData[[#This Row],[foreign_transaction]],ForeignRules[Foreign Transaction],ForeignRules[Risk Points],0)</f>
        <v>0</v>
      </c>
      <c r="N2143">
        <f>_xlfn.XLOOKUP(FraudData[[#This Row],[location_mismatch]],Table10[Location Mismatch],Table10[Risk Points],0)</f>
        <v>0</v>
      </c>
      <c r="O2143">
        <f>_xlfn.XLOOKUP(FraudData[[#This Row],[device_trust_score]],DeviceRules[Device Min],DeviceRules[Risk Points],,-1)</f>
        <v>1</v>
      </c>
      <c r="P2143">
        <f>_xlfn.XLOOKUP(FraudData[[#This Row],[velocity_last_24h]],VelocityRules[Velocity Min],VelocityRules[Risk Points],,-1)</f>
        <v>0</v>
      </c>
      <c r="Q2143">
        <f>_xlfn.XLOOKUP(FraudData[[#This Row],[merchant_category]],MerchantRules[Merchant Category],MerchantRules[Risk Points],0)</f>
        <v>0</v>
      </c>
      <c r="R2143">
        <f>SUM(FraudData[[#This Row],[Amount Risk]:[Merchant Risk]])</f>
        <v>1</v>
      </c>
      <c r="S2143" t="str" cm="1">
        <f t="array" ref="S2143">_xlfn.IFS(FraudData[[#This Row],[Fraud Risk Score]]&gt;=8,"High Risk",FraudData[[#This Row],[Fraud Risk Score]]&gt;=6,"Medium Risk",TRUE,"Low Risk")</f>
        <v>Low Risk</v>
      </c>
    </row>
    <row r="2144" spans="1:19">
      <c r="A2144">
        <v>2143</v>
      </c>
      <c r="B2144">
        <v>222.97</v>
      </c>
      <c r="C2144">
        <v>23</v>
      </c>
      <c r="D2144" t="s">
        <v>46</v>
      </c>
      <c r="E2144">
        <v>1</v>
      </c>
      <c r="F2144">
        <v>0</v>
      </c>
      <c r="G2144">
        <v>50</v>
      </c>
      <c r="H2144">
        <v>0</v>
      </c>
      <c r="I2144">
        <v>62</v>
      </c>
      <c r="J2144">
        <v>0</v>
      </c>
      <c r="K2144">
        <f>_xlfn.XLOOKUP(FraudData[[#This Row],[amount]],AmountRules[Amount Min],AmountRules[Risk Points],,-1)</f>
        <v>0</v>
      </c>
      <c r="L2144">
        <f>_xlfn.XLOOKUP(FraudData[[#This Row],[transaction_hour]],TimeRules[Hour Min],TimeRules[Risk Points],,-1)</f>
        <v>1</v>
      </c>
      <c r="M2144">
        <f>_xlfn.XLOOKUP(FraudData[[#This Row],[foreign_transaction]],ForeignRules[Foreign Transaction],ForeignRules[Risk Points],0)</f>
        <v>3</v>
      </c>
      <c r="N2144">
        <f>_xlfn.XLOOKUP(FraudData[[#This Row],[location_mismatch]],Table10[Location Mismatch],Table10[Risk Points],0)</f>
        <v>0</v>
      </c>
      <c r="O2144">
        <f>_xlfn.XLOOKUP(FraudData[[#This Row],[device_trust_score]],DeviceRules[Device Min],DeviceRules[Risk Points],,-1)</f>
        <v>1</v>
      </c>
      <c r="P2144">
        <f>_xlfn.XLOOKUP(FraudData[[#This Row],[velocity_last_24h]],VelocityRules[Velocity Min],VelocityRules[Risk Points],,-1)</f>
        <v>0</v>
      </c>
      <c r="Q2144">
        <f>_xlfn.XLOOKUP(FraudData[[#This Row],[merchant_category]],MerchantRules[Merchant Category],MerchantRules[Risk Points],0)</f>
        <v>0</v>
      </c>
      <c r="R2144">
        <f>SUM(FraudData[[#This Row],[Amount Risk]:[Merchant Risk]])</f>
        <v>5</v>
      </c>
      <c r="S2144" t="str" cm="1">
        <f t="array" ref="S2144">_xlfn.IFS(FraudData[[#This Row],[Fraud Risk Score]]&gt;=8,"High Risk",FraudData[[#This Row],[Fraud Risk Score]]&gt;=6,"Medium Risk",TRUE,"Low Risk")</f>
        <v>Low Risk</v>
      </c>
    </row>
    <row r="2145" spans="1:19">
      <c r="A2145">
        <v>2144</v>
      </c>
      <c r="B2145">
        <v>67.930000000000007</v>
      </c>
      <c r="C2145">
        <v>6</v>
      </c>
      <c r="D2145" t="s">
        <v>47</v>
      </c>
      <c r="E2145">
        <v>0</v>
      </c>
      <c r="F2145">
        <v>0</v>
      </c>
      <c r="G2145">
        <v>45</v>
      </c>
      <c r="H2145">
        <v>1</v>
      </c>
      <c r="I2145">
        <v>67</v>
      </c>
      <c r="J2145">
        <v>0</v>
      </c>
      <c r="K2145">
        <f>_xlfn.XLOOKUP(FraudData[[#This Row],[amount]],AmountRules[Amount Min],AmountRules[Risk Points],,-1)</f>
        <v>0</v>
      </c>
      <c r="L2145">
        <f>_xlfn.XLOOKUP(FraudData[[#This Row],[transaction_hour]],TimeRules[Hour Min],TimeRules[Risk Points],,-1)</f>
        <v>0</v>
      </c>
      <c r="M2145">
        <f>_xlfn.XLOOKUP(FraudData[[#This Row],[foreign_transaction]],ForeignRules[Foreign Transaction],ForeignRules[Risk Points],0)</f>
        <v>0</v>
      </c>
      <c r="N2145">
        <f>_xlfn.XLOOKUP(FraudData[[#This Row],[location_mismatch]],Table10[Location Mismatch],Table10[Risk Points],0)</f>
        <v>0</v>
      </c>
      <c r="O2145">
        <f>_xlfn.XLOOKUP(FraudData[[#This Row],[device_trust_score]],DeviceRules[Device Min],DeviceRules[Risk Points],,-1)</f>
        <v>2</v>
      </c>
      <c r="P2145">
        <f>_xlfn.XLOOKUP(FraudData[[#This Row],[velocity_last_24h]],VelocityRules[Velocity Min],VelocityRules[Risk Points],,-1)</f>
        <v>0</v>
      </c>
      <c r="Q2145">
        <f>_xlfn.XLOOKUP(FraudData[[#This Row],[merchant_category]],MerchantRules[Merchant Category],MerchantRules[Risk Points],0)</f>
        <v>0</v>
      </c>
      <c r="R2145">
        <f>SUM(FraudData[[#This Row],[Amount Risk]:[Merchant Risk]])</f>
        <v>2</v>
      </c>
      <c r="S2145" t="str" cm="1">
        <f t="array" ref="S2145">_xlfn.IFS(FraudData[[#This Row],[Fraud Risk Score]]&gt;=8,"High Risk",FraudData[[#This Row],[Fraud Risk Score]]&gt;=6,"Medium Risk",TRUE,"Low Risk")</f>
        <v>Low Risk</v>
      </c>
    </row>
    <row r="2146" spans="1:19">
      <c r="A2146">
        <v>2145</v>
      </c>
      <c r="B2146">
        <v>114.68</v>
      </c>
      <c r="C2146">
        <v>8</v>
      </c>
      <c r="D2146" t="s">
        <v>47</v>
      </c>
      <c r="E2146">
        <v>0</v>
      </c>
      <c r="F2146">
        <v>0</v>
      </c>
      <c r="G2146">
        <v>43</v>
      </c>
      <c r="H2146">
        <v>2</v>
      </c>
      <c r="I2146">
        <v>46</v>
      </c>
      <c r="J2146">
        <v>0</v>
      </c>
      <c r="K2146">
        <f>_xlfn.XLOOKUP(FraudData[[#This Row],[amount]],AmountRules[Amount Min],AmountRules[Risk Points],,-1)</f>
        <v>0</v>
      </c>
      <c r="L2146">
        <f>_xlfn.XLOOKUP(FraudData[[#This Row],[transaction_hour]],TimeRules[Hour Min],TimeRules[Risk Points],,-1)</f>
        <v>0</v>
      </c>
      <c r="M2146">
        <f>_xlfn.XLOOKUP(FraudData[[#This Row],[foreign_transaction]],ForeignRules[Foreign Transaction],ForeignRules[Risk Points],0)</f>
        <v>0</v>
      </c>
      <c r="N2146">
        <f>_xlfn.XLOOKUP(FraudData[[#This Row],[location_mismatch]],Table10[Location Mismatch],Table10[Risk Points],0)</f>
        <v>0</v>
      </c>
      <c r="O2146">
        <f>_xlfn.XLOOKUP(FraudData[[#This Row],[device_trust_score]],DeviceRules[Device Min],DeviceRules[Risk Points],,-1)</f>
        <v>2</v>
      </c>
      <c r="P2146">
        <f>_xlfn.XLOOKUP(FraudData[[#This Row],[velocity_last_24h]],VelocityRules[Velocity Min],VelocityRules[Risk Points],,-1)</f>
        <v>0</v>
      </c>
      <c r="Q2146">
        <f>_xlfn.XLOOKUP(FraudData[[#This Row],[merchant_category]],MerchantRules[Merchant Category],MerchantRules[Risk Points],0)</f>
        <v>0</v>
      </c>
      <c r="R2146">
        <f>SUM(FraudData[[#This Row],[Amount Risk]:[Merchant Risk]])</f>
        <v>2</v>
      </c>
      <c r="S2146" t="str" cm="1">
        <f t="array" ref="S2146">_xlfn.IFS(FraudData[[#This Row],[Fraud Risk Score]]&gt;=8,"High Risk",FraudData[[#This Row],[Fraud Risk Score]]&gt;=6,"Medium Risk",TRUE,"Low Risk")</f>
        <v>Low Risk</v>
      </c>
    </row>
    <row r="2147" spans="1:19">
      <c r="A2147">
        <v>2146</v>
      </c>
      <c r="B2147">
        <v>310.31</v>
      </c>
      <c r="C2147">
        <v>10</v>
      </c>
      <c r="D2147" t="s">
        <v>49</v>
      </c>
      <c r="E2147">
        <v>0</v>
      </c>
      <c r="F2147">
        <v>0</v>
      </c>
      <c r="G2147">
        <v>35</v>
      </c>
      <c r="H2147">
        <v>1</v>
      </c>
      <c r="I2147">
        <v>34</v>
      </c>
      <c r="J2147">
        <v>0</v>
      </c>
      <c r="K2147">
        <f>_xlfn.XLOOKUP(FraudData[[#This Row],[amount]],AmountRules[Amount Min],AmountRules[Risk Points],,-1)</f>
        <v>0</v>
      </c>
      <c r="L2147">
        <f>_xlfn.XLOOKUP(FraudData[[#This Row],[transaction_hour]],TimeRules[Hour Min],TimeRules[Risk Points],,-1)</f>
        <v>0</v>
      </c>
      <c r="M2147">
        <f>_xlfn.XLOOKUP(FraudData[[#This Row],[foreign_transaction]],ForeignRules[Foreign Transaction],ForeignRules[Risk Points],0)</f>
        <v>0</v>
      </c>
      <c r="N2147">
        <f>_xlfn.XLOOKUP(FraudData[[#This Row],[location_mismatch]],Table10[Location Mismatch],Table10[Risk Points],0)</f>
        <v>0</v>
      </c>
      <c r="O2147">
        <f>_xlfn.XLOOKUP(FraudData[[#This Row],[device_trust_score]],DeviceRules[Device Min],DeviceRules[Risk Points],,-1)</f>
        <v>2</v>
      </c>
      <c r="P2147">
        <f>_xlfn.XLOOKUP(FraudData[[#This Row],[velocity_last_24h]],VelocityRules[Velocity Min],VelocityRules[Risk Points],,-1)</f>
        <v>0</v>
      </c>
      <c r="Q2147">
        <f>_xlfn.XLOOKUP(FraudData[[#This Row],[merchant_category]],MerchantRules[Merchant Category],MerchantRules[Risk Points],0)</f>
        <v>1</v>
      </c>
      <c r="R2147">
        <f>SUM(FraudData[[#This Row],[Amount Risk]:[Merchant Risk]])</f>
        <v>3</v>
      </c>
      <c r="S2147" t="str" cm="1">
        <f t="array" ref="S2147">_xlfn.IFS(FraudData[[#This Row],[Fraud Risk Score]]&gt;=8,"High Risk",FraudData[[#This Row],[Fraud Risk Score]]&gt;=6,"Medium Risk",TRUE,"Low Risk")</f>
        <v>Low Risk</v>
      </c>
    </row>
    <row r="2148" spans="1:19">
      <c r="A2148">
        <v>2147</v>
      </c>
      <c r="B2148">
        <v>110.67</v>
      </c>
      <c r="C2148">
        <v>2</v>
      </c>
      <c r="D2148" t="s">
        <v>50</v>
      </c>
      <c r="E2148">
        <v>1</v>
      </c>
      <c r="F2148">
        <v>0</v>
      </c>
      <c r="G2148">
        <v>43</v>
      </c>
      <c r="H2148">
        <v>5</v>
      </c>
      <c r="I2148">
        <v>21</v>
      </c>
      <c r="J2148">
        <v>1</v>
      </c>
      <c r="K2148">
        <f>_xlfn.XLOOKUP(FraudData[[#This Row],[amount]],AmountRules[Amount Min],AmountRules[Risk Points],,-1)</f>
        <v>0</v>
      </c>
      <c r="L2148">
        <f>_xlfn.XLOOKUP(FraudData[[#This Row],[transaction_hour]],TimeRules[Hour Min],TimeRules[Risk Points],,-1)</f>
        <v>3</v>
      </c>
      <c r="M2148">
        <f>_xlfn.XLOOKUP(FraudData[[#This Row],[foreign_transaction]],ForeignRules[Foreign Transaction],ForeignRules[Risk Points],0)</f>
        <v>3</v>
      </c>
      <c r="N2148">
        <f>_xlfn.XLOOKUP(FraudData[[#This Row],[location_mismatch]],Table10[Location Mismatch],Table10[Risk Points],0)</f>
        <v>0</v>
      </c>
      <c r="O2148">
        <f>_xlfn.XLOOKUP(FraudData[[#This Row],[device_trust_score]],DeviceRules[Device Min],DeviceRules[Risk Points],,-1)</f>
        <v>2</v>
      </c>
      <c r="P2148">
        <f>_xlfn.XLOOKUP(FraudData[[#This Row],[velocity_last_24h]],VelocityRules[Velocity Min],VelocityRules[Risk Points],,-1)</f>
        <v>3</v>
      </c>
      <c r="Q2148">
        <f>_xlfn.XLOOKUP(FraudData[[#This Row],[merchant_category]],MerchantRules[Merchant Category],MerchantRules[Risk Points],0)</f>
        <v>0</v>
      </c>
      <c r="R2148">
        <f>SUM(FraudData[[#This Row],[Amount Risk]:[Merchant Risk]])</f>
        <v>11</v>
      </c>
      <c r="S2148" t="str" cm="1">
        <f t="array" ref="S2148">_xlfn.IFS(FraudData[[#This Row],[Fraud Risk Score]]&gt;=8,"High Risk",FraudData[[#This Row],[Fraud Risk Score]]&gt;=6,"Medium Risk",TRUE,"Low Risk")</f>
        <v>High Risk</v>
      </c>
    </row>
    <row r="2149" spans="1:19">
      <c r="A2149">
        <v>2148</v>
      </c>
      <c r="B2149">
        <v>79.709999999999994</v>
      </c>
      <c r="C2149">
        <v>11</v>
      </c>
      <c r="D2149" t="s">
        <v>48</v>
      </c>
      <c r="E2149">
        <v>0</v>
      </c>
      <c r="F2149">
        <v>0</v>
      </c>
      <c r="G2149">
        <v>93</v>
      </c>
      <c r="H2149">
        <v>1</v>
      </c>
      <c r="I2149">
        <v>21</v>
      </c>
      <c r="J2149">
        <v>0</v>
      </c>
      <c r="K2149">
        <f>_xlfn.XLOOKUP(FraudData[[#This Row],[amount]],AmountRules[Amount Min],AmountRules[Risk Points],,-1)</f>
        <v>0</v>
      </c>
      <c r="L2149">
        <f>_xlfn.XLOOKUP(FraudData[[#This Row],[transaction_hour]],TimeRules[Hour Min],TimeRules[Risk Points],,-1)</f>
        <v>0</v>
      </c>
      <c r="M2149">
        <f>_xlfn.XLOOKUP(FraudData[[#This Row],[foreign_transaction]],ForeignRules[Foreign Transaction],ForeignRules[Risk Points],0)</f>
        <v>0</v>
      </c>
      <c r="N2149">
        <f>_xlfn.XLOOKUP(FraudData[[#This Row],[location_mismatch]],Table10[Location Mismatch],Table10[Risk Points],0)</f>
        <v>0</v>
      </c>
      <c r="O2149">
        <f>_xlfn.XLOOKUP(FraudData[[#This Row],[device_trust_score]],DeviceRules[Device Min],DeviceRules[Risk Points],,-1)</f>
        <v>0</v>
      </c>
      <c r="P2149">
        <f>_xlfn.XLOOKUP(FraudData[[#This Row],[velocity_last_24h]],VelocityRules[Velocity Min],VelocityRules[Risk Points],,-1)</f>
        <v>0</v>
      </c>
      <c r="Q2149">
        <f>_xlfn.XLOOKUP(FraudData[[#This Row],[merchant_category]],MerchantRules[Merchant Category],MerchantRules[Risk Points],0)</f>
        <v>0</v>
      </c>
      <c r="R2149">
        <f>SUM(FraudData[[#This Row],[Amount Risk]:[Merchant Risk]])</f>
        <v>0</v>
      </c>
      <c r="S2149" t="str" cm="1">
        <f t="array" ref="S2149">_xlfn.IFS(FraudData[[#This Row],[Fraud Risk Score]]&gt;=8,"High Risk",FraudData[[#This Row],[Fraud Risk Score]]&gt;=6,"Medium Risk",TRUE,"Low Risk")</f>
        <v>Low Risk</v>
      </c>
    </row>
    <row r="2150" spans="1:19">
      <c r="A2150">
        <v>2149</v>
      </c>
      <c r="B2150">
        <v>122.69</v>
      </c>
      <c r="C2150">
        <v>20</v>
      </c>
      <c r="D2150" t="s">
        <v>47</v>
      </c>
      <c r="E2150">
        <v>0</v>
      </c>
      <c r="F2150">
        <v>1</v>
      </c>
      <c r="G2150">
        <v>26</v>
      </c>
      <c r="H2150">
        <v>2</v>
      </c>
      <c r="I2150">
        <v>32</v>
      </c>
      <c r="J2150">
        <v>0</v>
      </c>
      <c r="K2150">
        <f>_xlfn.XLOOKUP(FraudData[[#This Row],[amount]],AmountRules[Amount Min],AmountRules[Risk Points],,-1)</f>
        <v>0</v>
      </c>
      <c r="L2150">
        <f>_xlfn.XLOOKUP(FraudData[[#This Row],[transaction_hour]],TimeRules[Hour Min],TimeRules[Risk Points],,-1)</f>
        <v>0</v>
      </c>
      <c r="M2150">
        <f>_xlfn.XLOOKUP(FraudData[[#This Row],[foreign_transaction]],ForeignRules[Foreign Transaction],ForeignRules[Risk Points],0)</f>
        <v>0</v>
      </c>
      <c r="N2150">
        <f>_xlfn.XLOOKUP(FraudData[[#This Row],[location_mismatch]],Table10[Location Mismatch],Table10[Risk Points],0)</f>
        <v>3</v>
      </c>
      <c r="O2150">
        <f>_xlfn.XLOOKUP(FraudData[[#This Row],[device_trust_score]],DeviceRules[Device Min],DeviceRules[Risk Points],,-1)</f>
        <v>3</v>
      </c>
      <c r="P2150">
        <f>_xlfn.XLOOKUP(FraudData[[#This Row],[velocity_last_24h]],VelocityRules[Velocity Min],VelocityRules[Risk Points],,-1)</f>
        <v>0</v>
      </c>
      <c r="Q2150">
        <f>_xlfn.XLOOKUP(FraudData[[#This Row],[merchant_category]],MerchantRules[Merchant Category],MerchantRules[Risk Points],0)</f>
        <v>0</v>
      </c>
      <c r="R2150">
        <f>SUM(FraudData[[#This Row],[Amount Risk]:[Merchant Risk]])</f>
        <v>6</v>
      </c>
      <c r="S2150" t="str" cm="1">
        <f t="array" ref="S2150">_xlfn.IFS(FraudData[[#This Row],[Fraud Risk Score]]&gt;=8,"High Risk",FraudData[[#This Row],[Fraud Risk Score]]&gt;=6,"Medium Risk",TRUE,"Low Risk")</f>
        <v>Medium Risk</v>
      </c>
    </row>
    <row r="2151" spans="1:19">
      <c r="A2151">
        <v>2150</v>
      </c>
      <c r="B2151">
        <v>317.11</v>
      </c>
      <c r="C2151">
        <v>2</v>
      </c>
      <c r="D2151" t="s">
        <v>46</v>
      </c>
      <c r="E2151">
        <v>0</v>
      </c>
      <c r="F2151">
        <v>0</v>
      </c>
      <c r="G2151">
        <v>49</v>
      </c>
      <c r="H2151">
        <v>7</v>
      </c>
      <c r="I2151">
        <v>21</v>
      </c>
      <c r="J2151">
        <v>0</v>
      </c>
      <c r="K2151">
        <f>_xlfn.XLOOKUP(FraudData[[#This Row],[amount]],AmountRules[Amount Min],AmountRules[Risk Points],,-1)</f>
        <v>0</v>
      </c>
      <c r="L2151">
        <f>_xlfn.XLOOKUP(FraudData[[#This Row],[transaction_hour]],TimeRules[Hour Min],TimeRules[Risk Points],,-1)</f>
        <v>3</v>
      </c>
      <c r="M2151">
        <f>_xlfn.XLOOKUP(FraudData[[#This Row],[foreign_transaction]],ForeignRules[Foreign Transaction],ForeignRules[Risk Points],0)</f>
        <v>0</v>
      </c>
      <c r="N2151">
        <f>_xlfn.XLOOKUP(FraudData[[#This Row],[location_mismatch]],Table10[Location Mismatch],Table10[Risk Points],0)</f>
        <v>0</v>
      </c>
      <c r="O2151">
        <f>_xlfn.XLOOKUP(FraudData[[#This Row],[device_trust_score]],DeviceRules[Device Min],DeviceRules[Risk Points],,-1)</f>
        <v>2</v>
      </c>
      <c r="P2151">
        <f>_xlfn.XLOOKUP(FraudData[[#This Row],[velocity_last_24h]],VelocityRules[Velocity Min],VelocityRules[Risk Points],,-1)</f>
        <v>2</v>
      </c>
      <c r="Q2151">
        <f>_xlfn.XLOOKUP(FraudData[[#This Row],[merchant_category]],MerchantRules[Merchant Category],MerchantRules[Risk Points],0)</f>
        <v>0</v>
      </c>
      <c r="R2151">
        <f>SUM(FraudData[[#This Row],[Amount Risk]:[Merchant Risk]])</f>
        <v>7</v>
      </c>
      <c r="S2151" t="str" cm="1">
        <f t="array" ref="S2151">_xlfn.IFS(FraudData[[#This Row],[Fraud Risk Score]]&gt;=8,"High Risk",FraudData[[#This Row],[Fraud Risk Score]]&gt;=6,"Medium Risk",TRUE,"Low Risk")</f>
        <v>Medium Risk</v>
      </c>
    </row>
    <row r="2152" spans="1:19">
      <c r="A2152">
        <v>2151</v>
      </c>
      <c r="B2152">
        <v>73.489999999999995</v>
      </c>
      <c r="C2152">
        <v>14</v>
      </c>
      <c r="D2152" t="s">
        <v>46</v>
      </c>
      <c r="E2152">
        <v>0</v>
      </c>
      <c r="F2152">
        <v>0</v>
      </c>
      <c r="G2152">
        <v>54</v>
      </c>
      <c r="H2152">
        <v>2</v>
      </c>
      <c r="I2152">
        <v>30</v>
      </c>
      <c r="J2152">
        <v>0</v>
      </c>
      <c r="K2152">
        <f>_xlfn.XLOOKUP(FraudData[[#This Row],[amount]],AmountRules[Amount Min],AmountRules[Risk Points],,-1)</f>
        <v>0</v>
      </c>
      <c r="L2152">
        <f>_xlfn.XLOOKUP(FraudData[[#This Row],[transaction_hour]],TimeRules[Hour Min],TimeRules[Risk Points],,-1)</f>
        <v>0</v>
      </c>
      <c r="M2152">
        <f>_xlfn.XLOOKUP(FraudData[[#This Row],[foreign_transaction]],ForeignRules[Foreign Transaction],ForeignRules[Risk Points],0)</f>
        <v>0</v>
      </c>
      <c r="N2152">
        <f>_xlfn.XLOOKUP(FraudData[[#This Row],[location_mismatch]],Table10[Location Mismatch],Table10[Risk Points],0)</f>
        <v>0</v>
      </c>
      <c r="O2152">
        <f>_xlfn.XLOOKUP(FraudData[[#This Row],[device_trust_score]],DeviceRules[Device Min],DeviceRules[Risk Points],,-1)</f>
        <v>1</v>
      </c>
      <c r="P2152">
        <f>_xlfn.XLOOKUP(FraudData[[#This Row],[velocity_last_24h]],VelocityRules[Velocity Min],VelocityRules[Risk Points],,-1)</f>
        <v>0</v>
      </c>
      <c r="Q2152">
        <f>_xlfn.XLOOKUP(FraudData[[#This Row],[merchant_category]],MerchantRules[Merchant Category],MerchantRules[Risk Points],0)</f>
        <v>0</v>
      </c>
      <c r="R2152">
        <f>SUM(FraudData[[#This Row],[Amount Risk]:[Merchant Risk]])</f>
        <v>1</v>
      </c>
      <c r="S2152" t="str" cm="1">
        <f t="array" ref="S2152">_xlfn.IFS(FraudData[[#This Row],[Fraud Risk Score]]&gt;=8,"High Risk",FraudData[[#This Row],[Fraud Risk Score]]&gt;=6,"Medium Risk",TRUE,"Low Risk")</f>
        <v>Low Risk</v>
      </c>
    </row>
    <row r="2153" spans="1:19">
      <c r="A2153">
        <v>2152</v>
      </c>
      <c r="B2153">
        <v>34.36</v>
      </c>
      <c r="C2153">
        <v>20</v>
      </c>
      <c r="D2153" t="s">
        <v>46</v>
      </c>
      <c r="E2153">
        <v>0</v>
      </c>
      <c r="F2153">
        <v>0</v>
      </c>
      <c r="G2153">
        <v>41</v>
      </c>
      <c r="H2153">
        <v>6</v>
      </c>
      <c r="I2153">
        <v>67</v>
      </c>
      <c r="J2153">
        <v>0</v>
      </c>
      <c r="K2153">
        <f>_xlfn.XLOOKUP(FraudData[[#This Row],[amount]],AmountRules[Amount Min],AmountRules[Risk Points],,-1)</f>
        <v>0</v>
      </c>
      <c r="L2153">
        <f>_xlfn.XLOOKUP(FraudData[[#This Row],[transaction_hour]],TimeRules[Hour Min],TimeRules[Risk Points],,-1)</f>
        <v>0</v>
      </c>
      <c r="M2153">
        <f>_xlfn.XLOOKUP(FraudData[[#This Row],[foreign_transaction]],ForeignRules[Foreign Transaction],ForeignRules[Risk Points],0)</f>
        <v>0</v>
      </c>
      <c r="N2153">
        <f>_xlfn.XLOOKUP(FraudData[[#This Row],[location_mismatch]],Table10[Location Mismatch],Table10[Risk Points],0)</f>
        <v>0</v>
      </c>
      <c r="O2153">
        <f>_xlfn.XLOOKUP(FraudData[[#This Row],[device_trust_score]],DeviceRules[Device Min],DeviceRules[Risk Points],,-1)</f>
        <v>2</v>
      </c>
      <c r="P2153">
        <f>_xlfn.XLOOKUP(FraudData[[#This Row],[velocity_last_24h]],VelocityRules[Velocity Min],VelocityRules[Risk Points],,-1)</f>
        <v>3</v>
      </c>
      <c r="Q2153">
        <f>_xlfn.XLOOKUP(FraudData[[#This Row],[merchant_category]],MerchantRules[Merchant Category],MerchantRules[Risk Points],0)</f>
        <v>0</v>
      </c>
      <c r="R2153">
        <f>SUM(FraudData[[#This Row],[Amount Risk]:[Merchant Risk]])</f>
        <v>5</v>
      </c>
      <c r="S2153" t="str" cm="1">
        <f t="array" ref="S2153">_xlfn.IFS(FraudData[[#This Row],[Fraud Risk Score]]&gt;=8,"High Risk",FraudData[[#This Row],[Fraud Risk Score]]&gt;=6,"Medium Risk",TRUE,"Low Risk")</f>
        <v>Low Risk</v>
      </c>
    </row>
    <row r="2154" spans="1:19">
      <c r="A2154">
        <v>2153</v>
      </c>
      <c r="B2154">
        <v>224.07</v>
      </c>
      <c r="C2154">
        <v>9</v>
      </c>
      <c r="D2154" t="s">
        <v>49</v>
      </c>
      <c r="E2154">
        <v>0</v>
      </c>
      <c r="F2154">
        <v>0</v>
      </c>
      <c r="G2154">
        <v>42</v>
      </c>
      <c r="H2154">
        <v>1</v>
      </c>
      <c r="I2154">
        <v>23</v>
      </c>
      <c r="J2154">
        <v>0</v>
      </c>
      <c r="K2154">
        <f>_xlfn.XLOOKUP(FraudData[[#This Row],[amount]],AmountRules[Amount Min],AmountRules[Risk Points],,-1)</f>
        <v>0</v>
      </c>
      <c r="L2154">
        <f>_xlfn.XLOOKUP(FraudData[[#This Row],[transaction_hour]],TimeRules[Hour Min],TimeRules[Risk Points],,-1)</f>
        <v>0</v>
      </c>
      <c r="M2154">
        <f>_xlfn.XLOOKUP(FraudData[[#This Row],[foreign_transaction]],ForeignRules[Foreign Transaction],ForeignRules[Risk Points],0)</f>
        <v>0</v>
      </c>
      <c r="N2154">
        <f>_xlfn.XLOOKUP(FraudData[[#This Row],[location_mismatch]],Table10[Location Mismatch],Table10[Risk Points],0)</f>
        <v>0</v>
      </c>
      <c r="O2154">
        <f>_xlfn.XLOOKUP(FraudData[[#This Row],[device_trust_score]],DeviceRules[Device Min],DeviceRules[Risk Points],,-1)</f>
        <v>2</v>
      </c>
      <c r="P2154">
        <f>_xlfn.XLOOKUP(FraudData[[#This Row],[velocity_last_24h]],VelocityRules[Velocity Min],VelocityRules[Risk Points],,-1)</f>
        <v>0</v>
      </c>
      <c r="Q2154">
        <f>_xlfn.XLOOKUP(FraudData[[#This Row],[merchant_category]],MerchantRules[Merchant Category],MerchantRules[Risk Points],0)</f>
        <v>1</v>
      </c>
      <c r="R2154">
        <f>SUM(FraudData[[#This Row],[Amount Risk]:[Merchant Risk]])</f>
        <v>3</v>
      </c>
      <c r="S2154" t="str" cm="1">
        <f t="array" ref="S2154">_xlfn.IFS(FraudData[[#This Row],[Fraud Risk Score]]&gt;=8,"High Risk",FraudData[[#This Row],[Fraud Risk Score]]&gt;=6,"Medium Risk",TRUE,"Low Risk")</f>
        <v>Low Risk</v>
      </c>
    </row>
    <row r="2155" spans="1:19">
      <c r="A2155">
        <v>2154</v>
      </c>
      <c r="B2155">
        <v>314.74</v>
      </c>
      <c r="C2155">
        <v>0</v>
      </c>
      <c r="D2155" t="s">
        <v>46</v>
      </c>
      <c r="E2155">
        <v>0</v>
      </c>
      <c r="F2155">
        <v>0</v>
      </c>
      <c r="G2155">
        <v>64</v>
      </c>
      <c r="H2155">
        <v>0</v>
      </c>
      <c r="I2155">
        <v>22</v>
      </c>
      <c r="J2155">
        <v>0</v>
      </c>
      <c r="K2155">
        <f>_xlfn.XLOOKUP(FraudData[[#This Row],[amount]],AmountRules[Amount Min],AmountRules[Risk Points],,-1)</f>
        <v>0</v>
      </c>
      <c r="L2155">
        <f>_xlfn.XLOOKUP(FraudData[[#This Row],[transaction_hour]],TimeRules[Hour Min],TimeRules[Risk Points],,-1)</f>
        <v>3</v>
      </c>
      <c r="M2155">
        <f>_xlfn.XLOOKUP(FraudData[[#This Row],[foreign_transaction]],ForeignRules[Foreign Transaction],ForeignRules[Risk Points],0)</f>
        <v>0</v>
      </c>
      <c r="N2155">
        <f>_xlfn.XLOOKUP(FraudData[[#This Row],[location_mismatch]],Table10[Location Mismatch],Table10[Risk Points],0)</f>
        <v>0</v>
      </c>
      <c r="O2155">
        <f>_xlfn.XLOOKUP(FraudData[[#This Row],[device_trust_score]],DeviceRules[Device Min],DeviceRules[Risk Points],,-1)</f>
        <v>1</v>
      </c>
      <c r="P2155">
        <f>_xlfn.XLOOKUP(FraudData[[#This Row],[velocity_last_24h]],VelocityRules[Velocity Min],VelocityRules[Risk Points],,-1)</f>
        <v>0</v>
      </c>
      <c r="Q2155">
        <f>_xlfn.XLOOKUP(FraudData[[#This Row],[merchant_category]],MerchantRules[Merchant Category],MerchantRules[Risk Points],0)</f>
        <v>0</v>
      </c>
      <c r="R2155">
        <f>SUM(FraudData[[#This Row],[Amount Risk]:[Merchant Risk]])</f>
        <v>4</v>
      </c>
      <c r="S2155" t="str" cm="1">
        <f t="array" ref="S2155">_xlfn.IFS(FraudData[[#This Row],[Fraud Risk Score]]&gt;=8,"High Risk",FraudData[[#This Row],[Fraud Risk Score]]&gt;=6,"Medium Risk",TRUE,"Low Risk")</f>
        <v>Low Risk</v>
      </c>
    </row>
    <row r="2156" spans="1:19">
      <c r="A2156">
        <v>2155</v>
      </c>
      <c r="B2156">
        <v>19.09</v>
      </c>
      <c r="C2156">
        <v>13</v>
      </c>
      <c r="D2156" t="s">
        <v>49</v>
      </c>
      <c r="E2156">
        <v>0</v>
      </c>
      <c r="F2156">
        <v>0</v>
      </c>
      <c r="G2156">
        <v>30</v>
      </c>
      <c r="H2156">
        <v>1</v>
      </c>
      <c r="I2156">
        <v>50</v>
      </c>
      <c r="J2156">
        <v>0</v>
      </c>
      <c r="K2156">
        <f>_xlfn.XLOOKUP(FraudData[[#This Row],[amount]],AmountRules[Amount Min],AmountRules[Risk Points],,-1)</f>
        <v>0</v>
      </c>
      <c r="L2156">
        <f>_xlfn.XLOOKUP(FraudData[[#This Row],[transaction_hour]],TimeRules[Hour Min],TimeRules[Risk Points],,-1)</f>
        <v>0</v>
      </c>
      <c r="M2156">
        <f>_xlfn.XLOOKUP(FraudData[[#This Row],[foreign_transaction]],ForeignRules[Foreign Transaction],ForeignRules[Risk Points],0)</f>
        <v>0</v>
      </c>
      <c r="N2156">
        <f>_xlfn.XLOOKUP(FraudData[[#This Row],[location_mismatch]],Table10[Location Mismatch],Table10[Risk Points],0)</f>
        <v>0</v>
      </c>
      <c r="O2156">
        <f>_xlfn.XLOOKUP(FraudData[[#This Row],[device_trust_score]],DeviceRules[Device Min],DeviceRules[Risk Points],,-1)</f>
        <v>2</v>
      </c>
      <c r="P2156">
        <f>_xlfn.XLOOKUP(FraudData[[#This Row],[velocity_last_24h]],VelocityRules[Velocity Min],VelocityRules[Risk Points],,-1)</f>
        <v>0</v>
      </c>
      <c r="Q2156">
        <f>_xlfn.XLOOKUP(FraudData[[#This Row],[merchant_category]],MerchantRules[Merchant Category],MerchantRules[Risk Points],0)</f>
        <v>1</v>
      </c>
      <c r="R2156">
        <f>SUM(FraudData[[#This Row],[Amount Risk]:[Merchant Risk]])</f>
        <v>3</v>
      </c>
      <c r="S2156" t="str" cm="1">
        <f t="array" ref="S2156">_xlfn.IFS(FraudData[[#This Row],[Fraud Risk Score]]&gt;=8,"High Risk",FraudData[[#This Row],[Fraud Risk Score]]&gt;=6,"Medium Risk",TRUE,"Low Risk")</f>
        <v>Low Risk</v>
      </c>
    </row>
    <row r="2157" spans="1:19">
      <c r="A2157">
        <v>2156</v>
      </c>
      <c r="B2157">
        <v>49.37</v>
      </c>
      <c r="C2157">
        <v>19</v>
      </c>
      <c r="D2157" t="s">
        <v>48</v>
      </c>
      <c r="E2157">
        <v>0</v>
      </c>
      <c r="F2157">
        <v>0</v>
      </c>
      <c r="G2157">
        <v>67</v>
      </c>
      <c r="H2157">
        <v>3</v>
      </c>
      <c r="I2157">
        <v>23</v>
      </c>
      <c r="J2157">
        <v>0</v>
      </c>
      <c r="K2157">
        <f>_xlfn.XLOOKUP(FraudData[[#This Row],[amount]],AmountRules[Amount Min],AmountRules[Risk Points],,-1)</f>
        <v>0</v>
      </c>
      <c r="L2157">
        <f>_xlfn.XLOOKUP(FraudData[[#This Row],[transaction_hour]],TimeRules[Hour Min],TimeRules[Risk Points],,-1)</f>
        <v>0</v>
      </c>
      <c r="M2157">
        <f>_xlfn.XLOOKUP(FraudData[[#This Row],[foreign_transaction]],ForeignRules[Foreign Transaction],ForeignRules[Risk Points],0)</f>
        <v>0</v>
      </c>
      <c r="N2157">
        <f>_xlfn.XLOOKUP(FraudData[[#This Row],[location_mismatch]],Table10[Location Mismatch],Table10[Risk Points],0)</f>
        <v>0</v>
      </c>
      <c r="O2157">
        <f>_xlfn.XLOOKUP(FraudData[[#This Row],[device_trust_score]],DeviceRules[Device Min],DeviceRules[Risk Points],,-1)</f>
        <v>1</v>
      </c>
      <c r="P2157">
        <f>_xlfn.XLOOKUP(FraudData[[#This Row],[velocity_last_24h]],VelocityRules[Velocity Min],VelocityRules[Risk Points],,-1)</f>
        <v>0</v>
      </c>
      <c r="Q2157">
        <f>_xlfn.XLOOKUP(FraudData[[#This Row],[merchant_category]],MerchantRules[Merchant Category],MerchantRules[Risk Points],0)</f>
        <v>0</v>
      </c>
      <c r="R2157">
        <f>SUM(FraudData[[#This Row],[Amount Risk]:[Merchant Risk]])</f>
        <v>1</v>
      </c>
      <c r="S2157" t="str" cm="1">
        <f t="array" ref="S2157">_xlfn.IFS(FraudData[[#This Row],[Fraud Risk Score]]&gt;=8,"High Risk",FraudData[[#This Row],[Fraud Risk Score]]&gt;=6,"Medium Risk",TRUE,"Low Risk")</f>
        <v>Low Risk</v>
      </c>
    </row>
    <row r="2158" spans="1:19">
      <c r="A2158">
        <v>2157</v>
      </c>
      <c r="B2158">
        <v>27.56</v>
      </c>
      <c r="C2158">
        <v>5</v>
      </c>
      <c r="D2158" t="s">
        <v>46</v>
      </c>
      <c r="E2158">
        <v>0</v>
      </c>
      <c r="F2158">
        <v>0</v>
      </c>
      <c r="G2158">
        <v>94</v>
      </c>
      <c r="H2158">
        <v>2</v>
      </c>
      <c r="I2158">
        <v>51</v>
      </c>
      <c r="J2158">
        <v>0</v>
      </c>
      <c r="K2158">
        <f>_xlfn.XLOOKUP(FraudData[[#This Row],[amount]],AmountRules[Amount Min],AmountRules[Risk Points],,-1)</f>
        <v>0</v>
      </c>
      <c r="L2158">
        <f>_xlfn.XLOOKUP(FraudData[[#This Row],[transaction_hour]],TimeRules[Hour Min],TimeRules[Risk Points],,-1)</f>
        <v>0</v>
      </c>
      <c r="M2158">
        <f>_xlfn.XLOOKUP(FraudData[[#This Row],[foreign_transaction]],ForeignRules[Foreign Transaction],ForeignRules[Risk Points],0)</f>
        <v>0</v>
      </c>
      <c r="N2158">
        <f>_xlfn.XLOOKUP(FraudData[[#This Row],[location_mismatch]],Table10[Location Mismatch],Table10[Risk Points],0)</f>
        <v>0</v>
      </c>
      <c r="O2158">
        <f>_xlfn.XLOOKUP(FraudData[[#This Row],[device_trust_score]],DeviceRules[Device Min],DeviceRules[Risk Points],,-1)</f>
        <v>0</v>
      </c>
      <c r="P2158">
        <f>_xlfn.XLOOKUP(FraudData[[#This Row],[velocity_last_24h]],VelocityRules[Velocity Min],VelocityRules[Risk Points],,-1)</f>
        <v>0</v>
      </c>
      <c r="Q2158">
        <f>_xlfn.XLOOKUP(FraudData[[#This Row],[merchant_category]],MerchantRules[Merchant Category],MerchantRules[Risk Points],0)</f>
        <v>0</v>
      </c>
      <c r="R2158">
        <f>SUM(FraudData[[#This Row],[Amount Risk]:[Merchant Risk]])</f>
        <v>0</v>
      </c>
      <c r="S2158" t="str" cm="1">
        <f t="array" ref="S2158">_xlfn.IFS(FraudData[[#This Row],[Fraud Risk Score]]&gt;=8,"High Risk",FraudData[[#This Row],[Fraud Risk Score]]&gt;=6,"Medium Risk",TRUE,"Low Risk")</f>
        <v>Low Risk</v>
      </c>
    </row>
    <row r="2159" spans="1:19">
      <c r="A2159">
        <v>2158</v>
      </c>
      <c r="B2159">
        <v>76.97</v>
      </c>
      <c r="C2159">
        <v>1</v>
      </c>
      <c r="D2159" t="s">
        <v>50</v>
      </c>
      <c r="E2159">
        <v>0</v>
      </c>
      <c r="F2159">
        <v>0</v>
      </c>
      <c r="G2159">
        <v>41</v>
      </c>
      <c r="H2159">
        <v>3</v>
      </c>
      <c r="I2159">
        <v>22</v>
      </c>
      <c r="J2159">
        <v>0</v>
      </c>
      <c r="K2159">
        <f>_xlfn.XLOOKUP(FraudData[[#This Row],[amount]],AmountRules[Amount Min],AmountRules[Risk Points],,-1)</f>
        <v>0</v>
      </c>
      <c r="L2159">
        <f>_xlfn.XLOOKUP(FraudData[[#This Row],[transaction_hour]],TimeRules[Hour Min],TimeRules[Risk Points],,-1)</f>
        <v>3</v>
      </c>
      <c r="M2159">
        <f>_xlfn.XLOOKUP(FraudData[[#This Row],[foreign_transaction]],ForeignRules[Foreign Transaction],ForeignRules[Risk Points],0)</f>
        <v>0</v>
      </c>
      <c r="N2159">
        <f>_xlfn.XLOOKUP(FraudData[[#This Row],[location_mismatch]],Table10[Location Mismatch],Table10[Risk Points],0)</f>
        <v>0</v>
      </c>
      <c r="O2159">
        <f>_xlfn.XLOOKUP(FraudData[[#This Row],[device_trust_score]],DeviceRules[Device Min],DeviceRules[Risk Points],,-1)</f>
        <v>2</v>
      </c>
      <c r="P2159">
        <f>_xlfn.XLOOKUP(FraudData[[#This Row],[velocity_last_24h]],VelocityRules[Velocity Min],VelocityRules[Risk Points],,-1)</f>
        <v>0</v>
      </c>
      <c r="Q2159">
        <f>_xlfn.XLOOKUP(FraudData[[#This Row],[merchant_category]],MerchantRules[Merchant Category],MerchantRules[Risk Points],0)</f>
        <v>0</v>
      </c>
      <c r="R2159">
        <f>SUM(FraudData[[#This Row],[Amount Risk]:[Merchant Risk]])</f>
        <v>5</v>
      </c>
      <c r="S2159" t="str" cm="1">
        <f t="array" ref="S2159">_xlfn.IFS(FraudData[[#This Row],[Fraud Risk Score]]&gt;=8,"High Risk",FraudData[[#This Row],[Fraud Risk Score]]&gt;=6,"Medium Risk",TRUE,"Low Risk")</f>
        <v>Low Risk</v>
      </c>
    </row>
    <row r="2160" spans="1:19">
      <c r="A2160">
        <v>2159</v>
      </c>
      <c r="B2160">
        <v>107.73</v>
      </c>
      <c r="C2160">
        <v>22</v>
      </c>
      <c r="D2160" t="s">
        <v>47</v>
      </c>
      <c r="E2160">
        <v>0</v>
      </c>
      <c r="F2160">
        <v>1</v>
      </c>
      <c r="G2160">
        <v>66</v>
      </c>
      <c r="H2160">
        <v>1</v>
      </c>
      <c r="I2160">
        <v>65</v>
      </c>
      <c r="J2160">
        <v>0</v>
      </c>
      <c r="K2160">
        <f>_xlfn.XLOOKUP(FraudData[[#This Row],[amount]],AmountRules[Amount Min],AmountRules[Risk Points],,-1)</f>
        <v>0</v>
      </c>
      <c r="L2160">
        <f>_xlfn.XLOOKUP(FraudData[[#This Row],[transaction_hour]],TimeRules[Hour Min],TimeRules[Risk Points],,-1)</f>
        <v>0</v>
      </c>
      <c r="M2160">
        <f>_xlfn.XLOOKUP(FraudData[[#This Row],[foreign_transaction]],ForeignRules[Foreign Transaction],ForeignRules[Risk Points],0)</f>
        <v>0</v>
      </c>
      <c r="N2160">
        <f>_xlfn.XLOOKUP(FraudData[[#This Row],[location_mismatch]],Table10[Location Mismatch],Table10[Risk Points],0)</f>
        <v>3</v>
      </c>
      <c r="O2160">
        <f>_xlfn.XLOOKUP(FraudData[[#This Row],[device_trust_score]],DeviceRules[Device Min],DeviceRules[Risk Points],,-1)</f>
        <v>1</v>
      </c>
      <c r="P2160">
        <f>_xlfn.XLOOKUP(FraudData[[#This Row],[velocity_last_24h]],VelocityRules[Velocity Min],VelocityRules[Risk Points],,-1)</f>
        <v>0</v>
      </c>
      <c r="Q2160">
        <f>_xlfn.XLOOKUP(FraudData[[#This Row],[merchant_category]],MerchantRules[Merchant Category],MerchantRules[Risk Points],0)</f>
        <v>0</v>
      </c>
      <c r="R2160">
        <f>SUM(FraudData[[#This Row],[Amount Risk]:[Merchant Risk]])</f>
        <v>4</v>
      </c>
      <c r="S2160" t="str" cm="1">
        <f t="array" ref="S2160">_xlfn.IFS(FraudData[[#This Row],[Fraud Risk Score]]&gt;=8,"High Risk",FraudData[[#This Row],[Fraud Risk Score]]&gt;=6,"Medium Risk",TRUE,"Low Risk")</f>
        <v>Low Risk</v>
      </c>
    </row>
    <row r="2161" spans="1:19">
      <c r="A2161">
        <v>2160</v>
      </c>
      <c r="B2161">
        <v>248.69</v>
      </c>
      <c r="C2161">
        <v>7</v>
      </c>
      <c r="D2161" t="s">
        <v>48</v>
      </c>
      <c r="E2161">
        <v>0</v>
      </c>
      <c r="F2161">
        <v>0</v>
      </c>
      <c r="G2161">
        <v>43</v>
      </c>
      <c r="H2161">
        <v>3</v>
      </c>
      <c r="I2161">
        <v>53</v>
      </c>
      <c r="J2161">
        <v>0</v>
      </c>
      <c r="K2161">
        <f>_xlfn.XLOOKUP(FraudData[[#This Row],[amount]],AmountRules[Amount Min],AmountRules[Risk Points],,-1)</f>
        <v>0</v>
      </c>
      <c r="L2161">
        <f>_xlfn.XLOOKUP(FraudData[[#This Row],[transaction_hour]],TimeRules[Hour Min],TimeRules[Risk Points],,-1)</f>
        <v>0</v>
      </c>
      <c r="M2161">
        <f>_xlfn.XLOOKUP(FraudData[[#This Row],[foreign_transaction]],ForeignRules[Foreign Transaction],ForeignRules[Risk Points],0)</f>
        <v>0</v>
      </c>
      <c r="N2161">
        <f>_xlfn.XLOOKUP(FraudData[[#This Row],[location_mismatch]],Table10[Location Mismatch],Table10[Risk Points],0)</f>
        <v>0</v>
      </c>
      <c r="O2161">
        <f>_xlfn.XLOOKUP(FraudData[[#This Row],[device_trust_score]],DeviceRules[Device Min],DeviceRules[Risk Points],,-1)</f>
        <v>2</v>
      </c>
      <c r="P2161">
        <f>_xlfn.XLOOKUP(FraudData[[#This Row],[velocity_last_24h]],VelocityRules[Velocity Min],VelocityRules[Risk Points],,-1)</f>
        <v>0</v>
      </c>
      <c r="Q2161">
        <f>_xlfn.XLOOKUP(FraudData[[#This Row],[merchant_category]],MerchantRules[Merchant Category],MerchantRules[Risk Points],0)</f>
        <v>0</v>
      </c>
      <c r="R2161">
        <f>SUM(FraudData[[#This Row],[Amount Risk]:[Merchant Risk]])</f>
        <v>2</v>
      </c>
      <c r="S2161" t="str" cm="1">
        <f t="array" ref="S2161">_xlfn.IFS(FraudData[[#This Row],[Fraud Risk Score]]&gt;=8,"High Risk",FraudData[[#This Row],[Fraud Risk Score]]&gt;=6,"Medium Risk",TRUE,"Low Risk")</f>
        <v>Low Risk</v>
      </c>
    </row>
    <row r="2162" spans="1:19">
      <c r="A2162">
        <v>2161</v>
      </c>
      <c r="B2162">
        <v>189.56</v>
      </c>
      <c r="C2162">
        <v>0</v>
      </c>
      <c r="D2162" t="s">
        <v>50</v>
      </c>
      <c r="E2162">
        <v>0</v>
      </c>
      <c r="F2162">
        <v>0</v>
      </c>
      <c r="G2162">
        <v>79</v>
      </c>
      <c r="H2162">
        <v>2</v>
      </c>
      <c r="I2162">
        <v>30</v>
      </c>
      <c r="J2162">
        <v>0</v>
      </c>
      <c r="K2162">
        <f>_xlfn.XLOOKUP(FraudData[[#This Row],[amount]],AmountRules[Amount Min],AmountRules[Risk Points],,-1)</f>
        <v>0</v>
      </c>
      <c r="L2162">
        <f>_xlfn.XLOOKUP(FraudData[[#This Row],[transaction_hour]],TimeRules[Hour Min],TimeRules[Risk Points],,-1)</f>
        <v>3</v>
      </c>
      <c r="M2162">
        <f>_xlfn.XLOOKUP(FraudData[[#This Row],[foreign_transaction]],ForeignRules[Foreign Transaction],ForeignRules[Risk Points],0)</f>
        <v>0</v>
      </c>
      <c r="N2162">
        <f>_xlfn.XLOOKUP(FraudData[[#This Row],[location_mismatch]],Table10[Location Mismatch],Table10[Risk Points],0)</f>
        <v>0</v>
      </c>
      <c r="O2162">
        <f>_xlfn.XLOOKUP(FraudData[[#This Row],[device_trust_score]],DeviceRules[Device Min],DeviceRules[Risk Points],,-1)</f>
        <v>0</v>
      </c>
      <c r="P2162">
        <f>_xlfn.XLOOKUP(FraudData[[#This Row],[velocity_last_24h]],VelocityRules[Velocity Min],VelocityRules[Risk Points],,-1)</f>
        <v>0</v>
      </c>
      <c r="Q2162">
        <f>_xlfn.XLOOKUP(FraudData[[#This Row],[merchant_category]],MerchantRules[Merchant Category],MerchantRules[Risk Points],0)</f>
        <v>0</v>
      </c>
      <c r="R2162">
        <f>SUM(FraudData[[#This Row],[Amount Risk]:[Merchant Risk]])</f>
        <v>3</v>
      </c>
      <c r="S2162" t="str" cm="1">
        <f t="array" ref="S2162">_xlfn.IFS(FraudData[[#This Row],[Fraud Risk Score]]&gt;=8,"High Risk",FraudData[[#This Row],[Fraud Risk Score]]&gt;=6,"Medium Risk",TRUE,"Low Risk")</f>
        <v>Low Risk</v>
      </c>
    </row>
    <row r="2163" spans="1:19">
      <c r="A2163">
        <v>2162</v>
      </c>
      <c r="B2163">
        <v>174.61</v>
      </c>
      <c r="C2163">
        <v>3</v>
      </c>
      <c r="D2163" t="s">
        <v>48</v>
      </c>
      <c r="E2163">
        <v>0</v>
      </c>
      <c r="F2163">
        <v>0</v>
      </c>
      <c r="G2163">
        <v>53</v>
      </c>
      <c r="H2163">
        <v>3</v>
      </c>
      <c r="I2163">
        <v>45</v>
      </c>
      <c r="J2163">
        <v>0</v>
      </c>
      <c r="K2163">
        <f>_xlfn.XLOOKUP(FraudData[[#This Row],[amount]],AmountRules[Amount Min],AmountRules[Risk Points],,-1)</f>
        <v>0</v>
      </c>
      <c r="L2163">
        <f>_xlfn.XLOOKUP(FraudData[[#This Row],[transaction_hour]],TimeRules[Hour Min],TimeRules[Risk Points],,-1)</f>
        <v>3</v>
      </c>
      <c r="M2163">
        <f>_xlfn.XLOOKUP(FraudData[[#This Row],[foreign_transaction]],ForeignRules[Foreign Transaction],ForeignRules[Risk Points],0)</f>
        <v>0</v>
      </c>
      <c r="N2163">
        <f>_xlfn.XLOOKUP(FraudData[[#This Row],[location_mismatch]],Table10[Location Mismatch],Table10[Risk Points],0)</f>
        <v>0</v>
      </c>
      <c r="O2163">
        <f>_xlfn.XLOOKUP(FraudData[[#This Row],[device_trust_score]],DeviceRules[Device Min],DeviceRules[Risk Points],,-1)</f>
        <v>1</v>
      </c>
      <c r="P2163">
        <f>_xlfn.XLOOKUP(FraudData[[#This Row],[velocity_last_24h]],VelocityRules[Velocity Min],VelocityRules[Risk Points],,-1)</f>
        <v>0</v>
      </c>
      <c r="Q2163">
        <f>_xlfn.XLOOKUP(FraudData[[#This Row],[merchant_category]],MerchantRules[Merchant Category],MerchantRules[Risk Points],0)</f>
        <v>0</v>
      </c>
      <c r="R2163">
        <f>SUM(FraudData[[#This Row],[Amount Risk]:[Merchant Risk]])</f>
        <v>4</v>
      </c>
      <c r="S2163" t="str" cm="1">
        <f t="array" ref="S2163">_xlfn.IFS(FraudData[[#This Row],[Fraud Risk Score]]&gt;=8,"High Risk",FraudData[[#This Row],[Fraud Risk Score]]&gt;=6,"Medium Risk",TRUE,"Low Risk")</f>
        <v>Low Risk</v>
      </c>
    </row>
    <row r="2164" spans="1:19">
      <c r="A2164">
        <v>2163</v>
      </c>
      <c r="B2164">
        <v>78.2</v>
      </c>
      <c r="C2164">
        <v>3</v>
      </c>
      <c r="D2164" t="s">
        <v>46</v>
      </c>
      <c r="E2164">
        <v>0</v>
      </c>
      <c r="F2164">
        <v>0</v>
      </c>
      <c r="G2164">
        <v>78</v>
      </c>
      <c r="H2164">
        <v>1</v>
      </c>
      <c r="I2164">
        <v>24</v>
      </c>
      <c r="J2164">
        <v>0</v>
      </c>
      <c r="K2164">
        <f>_xlfn.XLOOKUP(FraudData[[#This Row],[amount]],AmountRules[Amount Min],AmountRules[Risk Points],,-1)</f>
        <v>0</v>
      </c>
      <c r="L2164">
        <f>_xlfn.XLOOKUP(FraudData[[#This Row],[transaction_hour]],TimeRules[Hour Min],TimeRules[Risk Points],,-1)</f>
        <v>3</v>
      </c>
      <c r="M2164">
        <f>_xlfn.XLOOKUP(FraudData[[#This Row],[foreign_transaction]],ForeignRules[Foreign Transaction],ForeignRules[Risk Points],0)</f>
        <v>0</v>
      </c>
      <c r="N2164">
        <f>_xlfn.XLOOKUP(FraudData[[#This Row],[location_mismatch]],Table10[Location Mismatch],Table10[Risk Points],0)</f>
        <v>0</v>
      </c>
      <c r="O2164">
        <f>_xlfn.XLOOKUP(FraudData[[#This Row],[device_trust_score]],DeviceRules[Device Min],DeviceRules[Risk Points],,-1)</f>
        <v>0</v>
      </c>
      <c r="P2164">
        <f>_xlfn.XLOOKUP(FraudData[[#This Row],[velocity_last_24h]],VelocityRules[Velocity Min],VelocityRules[Risk Points],,-1)</f>
        <v>0</v>
      </c>
      <c r="Q2164">
        <f>_xlfn.XLOOKUP(FraudData[[#This Row],[merchant_category]],MerchantRules[Merchant Category],MerchantRules[Risk Points],0)</f>
        <v>0</v>
      </c>
      <c r="R2164">
        <f>SUM(FraudData[[#This Row],[Amount Risk]:[Merchant Risk]])</f>
        <v>3</v>
      </c>
      <c r="S2164" t="str" cm="1">
        <f t="array" ref="S2164">_xlfn.IFS(FraudData[[#This Row],[Fraud Risk Score]]&gt;=8,"High Risk",FraudData[[#This Row],[Fraud Risk Score]]&gt;=6,"Medium Risk",TRUE,"Low Risk")</f>
        <v>Low Risk</v>
      </c>
    </row>
    <row r="2165" spans="1:19">
      <c r="A2165">
        <v>2164</v>
      </c>
      <c r="B2165">
        <v>331.5</v>
      </c>
      <c r="C2165">
        <v>4</v>
      </c>
      <c r="D2165" t="s">
        <v>48</v>
      </c>
      <c r="E2165">
        <v>0</v>
      </c>
      <c r="F2165">
        <v>0</v>
      </c>
      <c r="G2165">
        <v>95</v>
      </c>
      <c r="H2165">
        <v>5</v>
      </c>
      <c r="I2165">
        <v>26</v>
      </c>
      <c r="J2165">
        <v>0</v>
      </c>
      <c r="K2165">
        <f>_xlfn.XLOOKUP(FraudData[[#This Row],[amount]],AmountRules[Amount Min],AmountRules[Risk Points],,-1)</f>
        <v>0</v>
      </c>
      <c r="L2165">
        <f>_xlfn.XLOOKUP(FraudData[[#This Row],[transaction_hour]],TimeRules[Hour Min],TimeRules[Risk Points],,-1)</f>
        <v>0</v>
      </c>
      <c r="M2165">
        <f>_xlfn.XLOOKUP(FraudData[[#This Row],[foreign_transaction]],ForeignRules[Foreign Transaction],ForeignRules[Risk Points],0)</f>
        <v>0</v>
      </c>
      <c r="N2165">
        <f>_xlfn.XLOOKUP(FraudData[[#This Row],[location_mismatch]],Table10[Location Mismatch],Table10[Risk Points],0)</f>
        <v>0</v>
      </c>
      <c r="O2165">
        <f>_xlfn.XLOOKUP(FraudData[[#This Row],[device_trust_score]],DeviceRules[Device Min],DeviceRules[Risk Points],,-1)</f>
        <v>0</v>
      </c>
      <c r="P2165">
        <f>_xlfn.XLOOKUP(FraudData[[#This Row],[velocity_last_24h]],VelocityRules[Velocity Min],VelocityRules[Risk Points],,-1)</f>
        <v>3</v>
      </c>
      <c r="Q2165">
        <f>_xlfn.XLOOKUP(FraudData[[#This Row],[merchant_category]],MerchantRules[Merchant Category],MerchantRules[Risk Points],0)</f>
        <v>0</v>
      </c>
      <c r="R2165">
        <f>SUM(FraudData[[#This Row],[Amount Risk]:[Merchant Risk]])</f>
        <v>3</v>
      </c>
      <c r="S2165" t="str" cm="1">
        <f t="array" ref="S2165">_xlfn.IFS(FraudData[[#This Row],[Fraud Risk Score]]&gt;=8,"High Risk",FraudData[[#This Row],[Fraud Risk Score]]&gt;=6,"Medium Risk",TRUE,"Low Risk")</f>
        <v>Low Risk</v>
      </c>
    </row>
    <row r="2166" spans="1:19">
      <c r="A2166">
        <v>2165</v>
      </c>
      <c r="B2166">
        <v>114.72</v>
      </c>
      <c r="C2166">
        <v>19</v>
      </c>
      <c r="D2166" t="s">
        <v>48</v>
      </c>
      <c r="E2166">
        <v>0</v>
      </c>
      <c r="F2166">
        <v>0</v>
      </c>
      <c r="G2166">
        <v>32</v>
      </c>
      <c r="H2166">
        <v>1</v>
      </c>
      <c r="I2166">
        <v>43</v>
      </c>
      <c r="J2166">
        <v>0</v>
      </c>
      <c r="K2166">
        <f>_xlfn.XLOOKUP(FraudData[[#This Row],[amount]],AmountRules[Amount Min],AmountRules[Risk Points],,-1)</f>
        <v>0</v>
      </c>
      <c r="L2166">
        <f>_xlfn.XLOOKUP(FraudData[[#This Row],[transaction_hour]],TimeRules[Hour Min],TimeRules[Risk Points],,-1)</f>
        <v>0</v>
      </c>
      <c r="M2166">
        <f>_xlfn.XLOOKUP(FraudData[[#This Row],[foreign_transaction]],ForeignRules[Foreign Transaction],ForeignRules[Risk Points],0)</f>
        <v>0</v>
      </c>
      <c r="N2166">
        <f>_xlfn.XLOOKUP(FraudData[[#This Row],[location_mismatch]],Table10[Location Mismatch],Table10[Risk Points],0)</f>
        <v>0</v>
      </c>
      <c r="O2166">
        <f>_xlfn.XLOOKUP(FraudData[[#This Row],[device_trust_score]],DeviceRules[Device Min],DeviceRules[Risk Points],,-1)</f>
        <v>2</v>
      </c>
      <c r="P2166">
        <f>_xlfn.XLOOKUP(FraudData[[#This Row],[velocity_last_24h]],VelocityRules[Velocity Min],VelocityRules[Risk Points],,-1)</f>
        <v>0</v>
      </c>
      <c r="Q2166">
        <f>_xlfn.XLOOKUP(FraudData[[#This Row],[merchant_category]],MerchantRules[Merchant Category],MerchantRules[Risk Points],0)</f>
        <v>0</v>
      </c>
      <c r="R2166">
        <f>SUM(FraudData[[#This Row],[Amount Risk]:[Merchant Risk]])</f>
        <v>2</v>
      </c>
      <c r="S2166" t="str" cm="1">
        <f t="array" ref="S2166">_xlfn.IFS(FraudData[[#This Row],[Fraud Risk Score]]&gt;=8,"High Risk",FraudData[[#This Row],[Fraud Risk Score]]&gt;=6,"Medium Risk",TRUE,"Low Risk")</f>
        <v>Low Risk</v>
      </c>
    </row>
    <row r="2167" spans="1:19">
      <c r="A2167">
        <v>2166</v>
      </c>
      <c r="B2167">
        <v>696.28</v>
      </c>
      <c r="C2167">
        <v>8</v>
      </c>
      <c r="D2167" t="s">
        <v>48</v>
      </c>
      <c r="E2167">
        <v>0</v>
      </c>
      <c r="F2167">
        <v>0</v>
      </c>
      <c r="G2167">
        <v>32</v>
      </c>
      <c r="H2167">
        <v>1</v>
      </c>
      <c r="I2167">
        <v>50</v>
      </c>
      <c r="J2167">
        <v>0</v>
      </c>
      <c r="K2167">
        <f>_xlfn.XLOOKUP(FraudData[[#This Row],[amount]],AmountRules[Amount Min],AmountRules[Risk Points],,-1)</f>
        <v>1</v>
      </c>
      <c r="L2167">
        <f>_xlfn.XLOOKUP(FraudData[[#This Row],[transaction_hour]],TimeRules[Hour Min],TimeRules[Risk Points],,-1)</f>
        <v>0</v>
      </c>
      <c r="M2167">
        <f>_xlfn.XLOOKUP(FraudData[[#This Row],[foreign_transaction]],ForeignRules[Foreign Transaction],ForeignRules[Risk Points],0)</f>
        <v>0</v>
      </c>
      <c r="N2167">
        <f>_xlfn.XLOOKUP(FraudData[[#This Row],[location_mismatch]],Table10[Location Mismatch],Table10[Risk Points],0)</f>
        <v>0</v>
      </c>
      <c r="O2167">
        <f>_xlfn.XLOOKUP(FraudData[[#This Row],[device_trust_score]],DeviceRules[Device Min],DeviceRules[Risk Points],,-1)</f>
        <v>2</v>
      </c>
      <c r="P2167">
        <f>_xlfn.XLOOKUP(FraudData[[#This Row],[velocity_last_24h]],VelocityRules[Velocity Min],VelocityRules[Risk Points],,-1)</f>
        <v>0</v>
      </c>
      <c r="Q2167">
        <f>_xlfn.XLOOKUP(FraudData[[#This Row],[merchant_category]],MerchantRules[Merchant Category],MerchantRules[Risk Points],0)</f>
        <v>0</v>
      </c>
      <c r="R2167">
        <f>SUM(FraudData[[#This Row],[Amount Risk]:[Merchant Risk]])</f>
        <v>3</v>
      </c>
      <c r="S2167" t="str" cm="1">
        <f t="array" ref="S2167">_xlfn.IFS(FraudData[[#This Row],[Fraud Risk Score]]&gt;=8,"High Risk",FraudData[[#This Row],[Fraud Risk Score]]&gt;=6,"Medium Risk",TRUE,"Low Risk")</f>
        <v>Low Risk</v>
      </c>
    </row>
    <row r="2168" spans="1:19">
      <c r="A2168">
        <v>2167</v>
      </c>
      <c r="B2168">
        <v>180.99</v>
      </c>
      <c r="C2168">
        <v>22</v>
      </c>
      <c r="D2168" t="s">
        <v>49</v>
      </c>
      <c r="E2168">
        <v>0</v>
      </c>
      <c r="F2168">
        <v>0</v>
      </c>
      <c r="G2168">
        <v>93</v>
      </c>
      <c r="H2168">
        <v>1</v>
      </c>
      <c r="I2168">
        <v>40</v>
      </c>
      <c r="J2168">
        <v>0</v>
      </c>
      <c r="K2168">
        <f>_xlfn.XLOOKUP(FraudData[[#This Row],[amount]],AmountRules[Amount Min],AmountRules[Risk Points],,-1)</f>
        <v>0</v>
      </c>
      <c r="L2168">
        <f>_xlfn.XLOOKUP(FraudData[[#This Row],[transaction_hour]],TimeRules[Hour Min],TimeRules[Risk Points],,-1)</f>
        <v>0</v>
      </c>
      <c r="M2168">
        <f>_xlfn.XLOOKUP(FraudData[[#This Row],[foreign_transaction]],ForeignRules[Foreign Transaction],ForeignRules[Risk Points],0)</f>
        <v>0</v>
      </c>
      <c r="N2168">
        <f>_xlfn.XLOOKUP(FraudData[[#This Row],[location_mismatch]],Table10[Location Mismatch],Table10[Risk Points],0)</f>
        <v>0</v>
      </c>
      <c r="O2168">
        <f>_xlfn.XLOOKUP(FraudData[[#This Row],[device_trust_score]],DeviceRules[Device Min],DeviceRules[Risk Points],,-1)</f>
        <v>0</v>
      </c>
      <c r="P2168">
        <f>_xlfn.XLOOKUP(FraudData[[#This Row],[velocity_last_24h]],VelocityRules[Velocity Min],VelocityRules[Risk Points],,-1)</f>
        <v>0</v>
      </c>
      <c r="Q2168">
        <f>_xlfn.XLOOKUP(FraudData[[#This Row],[merchant_category]],MerchantRules[Merchant Category],MerchantRules[Risk Points],0)</f>
        <v>1</v>
      </c>
      <c r="R2168">
        <f>SUM(FraudData[[#This Row],[Amount Risk]:[Merchant Risk]])</f>
        <v>1</v>
      </c>
      <c r="S2168" t="str" cm="1">
        <f t="array" ref="S2168">_xlfn.IFS(FraudData[[#This Row],[Fraud Risk Score]]&gt;=8,"High Risk",FraudData[[#This Row],[Fraud Risk Score]]&gt;=6,"Medium Risk",TRUE,"Low Risk")</f>
        <v>Low Risk</v>
      </c>
    </row>
    <row r="2169" spans="1:19">
      <c r="A2169">
        <v>2168</v>
      </c>
      <c r="B2169">
        <v>24.3</v>
      </c>
      <c r="C2169">
        <v>12</v>
      </c>
      <c r="D2169" t="s">
        <v>50</v>
      </c>
      <c r="E2169">
        <v>0</v>
      </c>
      <c r="F2169">
        <v>0</v>
      </c>
      <c r="G2169">
        <v>67</v>
      </c>
      <c r="H2169">
        <v>1</v>
      </c>
      <c r="I2169">
        <v>54</v>
      </c>
      <c r="J2169">
        <v>0</v>
      </c>
      <c r="K2169">
        <f>_xlfn.XLOOKUP(FraudData[[#This Row],[amount]],AmountRules[Amount Min],AmountRules[Risk Points],,-1)</f>
        <v>0</v>
      </c>
      <c r="L2169">
        <f>_xlfn.XLOOKUP(FraudData[[#This Row],[transaction_hour]],TimeRules[Hour Min],TimeRules[Risk Points],,-1)</f>
        <v>0</v>
      </c>
      <c r="M2169">
        <f>_xlfn.XLOOKUP(FraudData[[#This Row],[foreign_transaction]],ForeignRules[Foreign Transaction],ForeignRules[Risk Points],0)</f>
        <v>0</v>
      </c>
      <c r="N2169">
        <f>_xlfn.XLOOKUP(FraudData[[#This Row],[location_mismatch]],Table10[Location Mismatch],Table10[Risk Points],0)</f>
        <v>0</v>
      </c>
      <c r="O2169">
        <f>_xlfn.XLOOKUP(FraudData[[#This Row],[device_trust_score]],DeviceRules[Device Min],DeviceRules[Risk Points],,-1)</f>
        <v>1</v>
      </c>
      <c r="P2169">
        <f>_xlfn.XLOOKUP(FraudData[[#This Row],[velocity_last_24h]],VelocityRules[Velocity Min],VelocityRules[Risk Points],,-1)</f>
        <v>0</v>
      </c>
      <c r="Q2169">
        <f>_xlfn.XLOOKUP(FraudData[[#This Row],[merchant_category]],MerchantRules[Merchant Category],MerchantRules[Risk Points],0)</f>
        <v>0</v>
      </c>
      <c r="R2169">
        <f>SUM(FraudData[[#This Row],[Amount Risk]:[Merchant Risk]])</f>
        <v>1</v>
      </c>
      <c r="S2169" t="str" cm="1">
        <f t="array" ref="S2169">_xlfn.IFS(FraudData[[#This Row],[Fraud Risk Score]]&gt;=8,"High Risk",FraudData[[#This Row],[Fraud Risk Score]]&gt;=6,"Medium Risk",TRUE,"Low Risk")</f>
        <v>Low Risk</v>
      </c>
    </row>
    <row r="2170" spans="1:19">
      <c r="A2170">
        <v>2169</v>
      </c>
      <c r="B2170">
        <v>202.96</v>
      </c>
      <c r="C2170">
        <v>17</v>
      </c>
      <c r="D2170" t="s">
        <v>46</v>
      </c>
      <c r="E2170">
        <v>1</v>
      </c>
      <c r="F2170">
        <v>0</v>
      </c>
      <c r="G2170">
        <v>74</v>
      </c>
      <c r="H2170">
        <v>0</v>
      </c>
      <c r="I2170">
        <v>43</v>
      </c>
      <c r="J2170">
        <v>0</v>
      </c>
      <c r="K2170">
        <f>_xlfn.XLOOKUP(FraudData[[#This Row],[amount]],AmountRules[Amount Min],AmountRules[Risk Points],,-1)</f>
        <v>0</v>
      </c>
      <c r="L2170">
        <f>_xlfn.XLOOKUP(FraudData[[#This Row],[transaction_hour]],TimeRules[Hour Min],TimeRules[Risk Points],,-1)</f>
        <v>0</v>
      </c>
      <c r="M2170">
        <f>_xlfn.XLOOKUP(FraudData[[#This Row],[foreign_transaction]],ForeignRules[Foreign Transaction],ForeignRules[Risk Points],0)</f>
        <v>3</v>
      </c>
      <c r="N2170">
        <f>_xlfn.XLOOKUP(FraudData[[#This Row],[location_mismatch]],Table10[Location Mismatch],Table10[Risk Points],0)</f>
        <v>0</v>
      </c>
      <c r="O2170">
        <f>_xlfn.XLOOKUP(FraudData[[#This Row],[device_trust_score]],DeviceRules[Device Min],DeviceRules[Risk Points],,-1)</f>
        <v>0</v>
      </c>
      <c r="P2170">
        <f>_xlfn.XLOOKUP(FraudData[[#This Row],[velocity_last_24h]],VelocityRules[Velocity Min],VelocityRules[Risk Points],,-1)</f>
        <v>0</v>
      </c>
      <c r="Q2170">
        <f>_xlfn.XLOOKUP(FraudData[[#This Row],[merchant_category]],MerchantRules[Merchant Category],MerchantRules[Risk Points],0)</f>
        <v>0</v>
      </c>
      <c r="R2170">
        <f>SUM(FraudData[[#This Row],[Amount Risk]:[Merchant Risk]])</f>
        <v>3</v>
      </c>
      <c r="S2170" t="str" cm="1">
        <f t="array" ref="S2170">_xlfn.IFS(FraudData[[#This Row],[Fraud Risk Score]]&gt;=8,"High Risk",FraudData[[#This Row],[Fraud Risk Score]]&gt;=6,"Medium Risk",TRUE,"Low Risk")</f>
        <v>Low Risk</v>
      </c>
    </row>
    <row r="2171" spans="1:19">
      <c r="A2171">
        <v>2170</v>
      </c>
      <c r="B2171">
        <v>70.78</v>
      </c>
      <c r="C2171">
        <v>16</v>
      </c>
      <c r="D2171" t="s">
        <v>47</v>
      </c>
      <c r="E2171">
        <v>0</v>
      </c>
      <c r="F2171">
        <v>0</v>
      </c>
      <c r="G2171">
        <v>28</v>
      </c>
      <c r="H2171">
        <v>2</v>
      </c>
      <c r="I2171">
        <v>69</v>
      </c>
      <c r="J2171">
        <v>0</v>
      </c>
      <c r="K2171">
        <f>_xlfn.XLOOKUP(FraudData[[#This Row],[amount]],AmountRules[Amount Min],AmountRules[Risk Points],,-1)</f>
        <v>0</v>
      </c>
      <c r="L2171">
        <f>_xlfn.XLOOKUP(FraudData[[#This Row],[transaction_hour]],TimeRules[Hour Min],TimeRules[Risk Points],,-1)</f>
        <v>0</v>
      </c>
      <c r="M2171">
        <f>_xlfn.XLOOKUP(FraudData[[#This Row],[foreign_transaction]],ForeignRules[Foreign Transaction],ForeignRules[Risk Points],0)</f>
        <v>0</v>
      </c>
      <c r="N2171">
        <f>_xlfn.XLOOKUP(FraudData[[#This Row],[location_mismatch]],Table10[Location Mismatch],Table10[Risk Points],0)</f>
        <v>0</v>
      </c>
      <c r="O2171">
        <f>_xlfn.XLOOKUP(FraudData[[#This Row],[device_trust_score]],DeviceRules[Device Min],DeviceRules[Risk Points],,-1)</f>
        <v>3</v>
      </c>
      <c r="P2171">
        <f>_xlfn.XLOOKUP(FraudData[[#This Row],[velocity_last_24h]],VelocityRules[Velocity Min],VelocityRules[Risk Points],,-1)</f>
        <v>0</v>
      </c>
      <c r="Q2171">
        <f>_xlfn.XLOOKUP(FraudData[[#This Row],[merchant_category]],MerchantRules[Merchant Category],MerchantRules[Risk Points],0)</f>
        <v>0</v>
      </c>
      <c r="R2171">
        <f>SUM(FraudData[[#This Row],[Amount Risk]:[Merchant Risk]])</f>
        <v>3</v>
      </c>
      <c r="S2171" t="str" cm="1">
        <f t="array" ref="S2171">_xlfn.IFS(FraudData[[#This Row],[Fraud Risk Score]]&gt;=8,"High Risk",FraudData[[#This Row],[Fraud Risk Score]]&gt;=6,"Medium Risk",TRUE,"Low Risk")</f>
        <v>Low Risk</v>
      </c>
    </row>
    <row r="2172" spans="1:19">
      <c r="A2172">
        <v>2171</v>
      </c>
      <c r="B2172">
        <v>208.69</v>
      </c>
      <c r="C2172">
        <v>0</v>
      </c>
      <c r="D2172" t="s">
        <v>46</v>
      </c>
      <c r="E2172">
        <v>0</v>
      </c>
      <c r="F2172">
        <v>0</v>
      </c>
      <c r="G2172">
        <v>60</v>
      </c>
      <c r="H2172">
        <v>2</v>
      </c>
      <c r="I2172">
        <v>28</v>
      </c>
      <c r="J2172">
        <v>0</v>
      </c>
      <c r="K2172">
        <f>_xlfn.XLOOKUP(FraudData[[#This Row],[amount]],AmountRules[Amount Min],AmountRules[Risk Points],,-1)</f>
        <v>0</v>
      </c>
      <c r="L2172">
        <f>_xlfn.XLOOKUP(FraudData[[#This Row],[transaction_hour]],TimeRules[Hour Min],TimeRules[Risk Points],,-1)</f>
        <v>3</v>
      </c>
      <c r="M2172">
        <f>_xlfn.XLOOKUP(FraudData[[#This Row],[foreign_transaction]],ForeignRules[Foreign Transaction],ForeignRules[Risk Points],0)</f>
        <v>0</v>
      </c>
      <c r="N2172">
        <f>_xlfn.XLOOKUP(FraudData[[#This Row],[location_mismatch]],Table10[Location Mismatch],Table10[Risk Points],0)</f>
        <v>0</v>
      </c>
      <c r="O2172">
        <f>_xlfn.XLOOKUP(FraudData[[#This Row],[device_trust_score]],DeviceRules[Device Min],DeviceRules[Risk Points],,-1)</f>
        <v>1</v>
      </c>
      <c r="P2172">
        <f>_xlfn.XLOOKUP(FraudData[[#This Row],[velocity_last_24h]],VelocityRules[Velocity Min],VelocityRules[Risk Points],,-1)</f>
        <v>0</v>
      </c>
      <c r="Q2172">
        <f>_xlfn.XLOOKUP(FraudData[[#This Row],[merchant_category]],MerchantRules[Merchant Category],MerchantRules[Risk Points],0)</f>
        <v>0</v>
      </c>
      <c r="R2172">
        <f>SUM(FraudData[[#This Row],[Amount Risk]:[Merchant Risk]])</f>
        <v>4</v>
      </c>
      <c r="S2172" t="str" cm="1">
        <f t="array" ref="S2172">_xlfn.IFS(FraudData[[#This Row],[Fraud Risk Score]]&gt;=8,"High Risk",FraudData[[#This Row],[Fraud Risk Score]]&gt;=6,"Medium Risk",TRUE,"Low Risk")</f>
        <v>Low Risk</v>
      </c>
    </row>
    <row r="2173" spans="1:19">
      <c r="A2173">
        <v>2172</v>
      </c>
      <c r="B2173">
        <v>12.99</v>
      </c>
      <c r="C2173">
        <v>21</v>
      </c>
      <c r="D2173" t="s">
        <v>46</v>
      </c>
      <c r="E2173">
        <v>0</v>
      </c>
      <c r="F2173">
        <v>0</v>
      </c>
      <c r="G2173">
        <v>29</v>
      </c>
      <c r="H2173">
        <v>3</v>
      </c>
      <c r="I2173">
        <v>66</v>
      </c>
      <c r="J2173">
        <v>0</v>
      </c>
      <c r="K2173">
        <f>_xlfn.XLOOKUP(FraudData[[#This Row],[amount]],AmountRules[Amount Min],AmountRules[Risk Points],,-1)</f>
        <v>0</v>
      </c>
      <c r="L2173">
        <f>_xlfn.XLOOKUP(FraudData[[#This Row],[transaction_hour]],TimeRules[Hour Min],TimeRules[Risk Points],,-1)</f>
        <v>0</v>
      </c>
      <c r="M2173">
        <f>_xlfn.XLOOKUP(FraudData[[#This Row],[foreign_transaction]],ForeignRules[Foreign Transaction],ForeignRules[Risk Points],0)</f>
        <v>0</v>
      </c>
      <c r="N2173">
        <f>_xlfn.XLOOKUP(FraudData[[#This Row],[location_mismatch]],Table10[Location Mismatch],Table10[Risk Points],0)</f>
        <v>0</v>
      </c>
      <c r="O2173">
        <f>_xlfn.XLOOKUP(FraudData[[#This Row],[device_trust_score]],DeviceRules[Device Min],DeviceRules[Risk Points],,-1)</f>
        <v>3</v>
      </c>
      <c r="P2173">
        <f>_xlfn.XLOOKUP(FraudData[[#This Row],[velocity_last_24h]],VelocityRules[Velocity Min],VelocityRules[Risk Points],,-1)</f>
        <v>0</v>
      </c>
      <c r="Q2173">
        <f>_xlfn.XLOOKUP(FraudData[[#This Row],[merchant_category]],MerchantRules[Merchant Category],MerchantRules[Risk Points],0)</f>
        <v>0</v>
      </c>
      <c r="R2173">
        <f>SUM(FraudData[[#This Row],[Amount Risk]:[Merchant Risk]])</f>
        <v>3</v>
      </c>
      <c r="S2173" t="str" cm="1">
        <f t="array" ref="S2173">_xlfn.IFS(FraudData[[#This Row],[Fraud Risk Score]]&gt;=8,"High Risk",FraudData[[#This Row],[Fraud Risk Score]]&gt;=6,"Medium Risk",TRUE,"Low Risk")</f>
        <v>Low Risk</v>
      </c>
    </row>
    <row r="2174" spans="1:19">
      <c r="A2174">
        <v>2173</v>
      </c>
      <c r="B2174">
        <v>34.6</v>
      </c>
      <c r="C2174">
        <v>14</v>
      </c>
      <c r="D2174" t="s">
        <v>49</v>
      </c>
      <c r="E2174">
        <v>0</v>
      </c>
      <c r="F2174">
        <v>1</v>
      </c>
      <c r="G2174">
        <v>43</v>
      </c>
      <c r="H2174">
        <v>2</v>
      </c>
      <c r="I2174">
        <v>30</v>
      </c>
      <c r="J2174">
        <v>0</v>
      </c>
      <c r="K2174">
        <f>_xlfn.XLOOKUP(FraudData[[#This Row],[amount]],AmountRules[Amount Min],AmountRules[Risk Points],,-1)</f>
        <v>0</v>
      </c>
      <c r="L2174">
        <f>_xlfn.XLOOKUP(FraudData[[#This Row],[transaction_hour]],TimeRules[Hour Min],TimeRules[Risk Points],,-1)</f>
        <v>0</v>
      </c>
      <c r="M2174">
        <f>_xlfn.XLOOKUP(FraudData[[#This Row],[foreign_transaction]],ForeignRules[Foreign Transaction],ForeignRules[Risk Points],0)</f>
        <v>0</v>
      </c>
      <c r="N2174">
        <f>_xlfn.XLOOKUP(FraudData[[#This Row],[location_mismatch]],Table10[Location Mismatch],Table10[Risk Points],0)</f>
        <v>3</v>
      </c>
      <c r="O2174">
        <f>_xlfn.XLOOKUP(FraudData[[#This Row],[device_trust_score]],DeviceRules[Device Min],DeviceRules[Risk Points],,-1)</f>
        <v>2</v>
      </c>
      <c r="P2174">
        <f>_xlfn.XLOOKUP(FraudData[[#This Row],[velocity_last_24h]],VelocityRules[Velocity Min],VelocityRules[Risk Points],,-1)</f>
        <v>0</v>
      </c>
      <c r="Q2174">
        <f>_xlfn.XLOOKUP(FraudData[[#This Row],[merchant_category]],MerchantRules[Merchant Category],MerchantRules[Risk Points],0)</f>
        <v>1</v>
      </c>
      <c r="R2174">
        <f>SUM(FraudData[[#This Row],[Amount Risk]:[Merchant Risk]])</f>
        <v>6</v>
      </c>
      <c r="S2174" t="str" cm="1">
        <f t="array" ref="S2174">_xlfn.IFS(FraudData[[#This Row],[Fraud Risk Score]]&gt;=8,"High Risk",FraudData[[#This Row],[Fraud Risk Score]]&gt;=6,"Medium Risk",TRUE,"Low Risk")</f>
        <v>Medium Risk</v>
      </c>
    </row>
    <row r="2175" spans="1:19">
      <c r="A2175">
        <v>2174</v>
      </c>
      <c r="B2175">
        <v>348.5</v>
      </c>
      <c r="C2175">
        <v>1</v>
      </c>
      <c r="D2175" t="s">
        <v>49</v>
      </c>
      <c r="E2175">
        <v>0</v>
      </c>
      <c r="F2175">
        <v>0</v>
      </c>
      <c r="G2175">
        <v>66</v>
      </c>
      <c r="H2175">
        <v>2</v>
      </c>
      <c r="I2175">
        <v>69</v>
      </c>
      <c r="J2175">
        <v>0</v>
      </c>
      <c r="K2175">
        <f>_xlfn.XLOOKUP(FraudData[[#This Row],[amount]],AmountRules[Amount Min],AmountRules[Risk Points],,-1)</f>
        <v>0</v>
      </c>
      <c r="L2175">
        <f>_xlfn.XLOOKUP(FraudData[[#This Row],[transaction_hour]],TimeRules[Hour Min],TimeRules[Risk Points],,-1)</f>
        <v>3</v>
      </c>
      <c r="M2175">
        <f>_xlfn.XLOOKUP(FraudData[[#This Row],[foreign_transaction]],ForeignRules[Foreign Transaction],ForeignRules[Risk Points],0)</f>
        <v>0</v>
      </c>
      <c r="N2175">
        <f>_xlfn.XLOOKUP(FraudData[[#This Row],[location_mismatch]],Table10[Location Mismatch],Table10[Risk Points],0)</f>
        <v>0</v>
      </c>
      <c r="O2175">
        <f>_xlfn.XLOOKUP(FraudData[[#This Row],[device_trust_score]],DeviceRules[Device Min],DeviceRules[Risk Points],,-1)</f>
        <v>1</v>
      </c>
      <c r="P2175">
        <f>_xlfn.XLOOKUP(FraudData[[#This Row],[velocity_last_24h]],VelocityRules[Velocity Min],VelocityRules[Risk Points],,-1)</f>
        <v>0</v>
      </c>
      <c r="Q2175">
        <f>_xlfn.XLOOKUP(FraudData[[#This Row],[merchant_category]],MerchantRules[Merchant Category],MerchantRules[Risk Points],0)</f>
        <v>1</v>
      </c>
      <c r="R2175">
        <f>SUM(FraudData[[#This Row],[Amount Risk]:[Merchant Risk]])</f>
        <v>5</v>
      </c>
      <c r="S2175" t="str" cm="1">
        <f t="array" ref="S2175">_xlfn.IFS(FraudData[[#This Row],[Fraud Risk Score]]&gt;=8,"High Risk",FraudData[[#This Row],[Fraud Risk Score]]&gt;=6,"Medium Risk",TRUE,"Low Risk")</f>
        <v>Low Risk</v>
      </c>
    </row>
    <row r="2176" spans="1:19">
      <c r="A2176">
        <v>2175</v>
      </c>
      <c r="B2176">
        <v>46.39</v>
      </c>
      <c r="C2176">
        <v>15</v>
      </c>
      <c r="D2176" t="s">
        <v>48</v>
      </c>
      <c r="E2176">
        <v>0</v>
      </c>
      <c r="F2176">
        <v>0</v>
      </c>
      <c r="G2176">
        <v>39</v>
      </c>
      <c r="H2176">
        <v>4</v>
      </c>
      <c r="I2176">
        <v>44</v>
      </c>
      <c r="J2176">
        <v>0</v>
      </c>
      <c r="K2176">
        <f>_xlfn.XLOOKUP(FraudData[[#This Row],[amount]],AmountRules[Amount Min],AmountRules[Risk Points],,-1)</f>
        <v>0</v>
      </c>
      <c r="L2176">
        <f>_xlfn.XLOOKUP(FraudData[[#This Row],[transaction_hour]],TimeRules[Hour Min],TimeRules[Risk Points],,-1)</f>
        <v>0</v>
      </c>
      <c r="M2176">
        <f>_xlfn.XLOOKUP(FraudData[[#This Row],[foreign_transaction]],ForeignRules[Foreign Transaction],ForeignRules[Risk Points],0)</f>
        <v>0</v>
      </c>
      <c r="N2176">
        <f>_xlfn.XLOOKUP(FraudData[[#This Row],[location_mismatch]],Table10[Location Mismatch],Table10[Risk Points],0)</f>
        <v>0</v>
      </c>
      <c r="O2176">
        <f>_xlfn.XLOOKUP(FraudData[[#This Row],[device_trust_score]],DeviceRules[Device Min],DeviceRules[Risk Points],,-1)</f>
        <v>2</v>
      </c>
      <c r="P2176">
        <f>_xlfn.XLOOKUP(FraudData[[#This Row],[velocity_last_24h]],VelocityRules[Velocity Min],VelocityRules[Risk Points],,-1)</f>
        <v>0</v>
      </c>
      <c r="Q2176">
        <f>_xlfn.XLOOKUP(FraudData[[#This Row],[merchant_category]],MerchantRules[Merchant Category],MerchantRules[Risk Points],0)</f>
        <v>0</v>
      </c>
      <c r="R2176">
        <f>SUM(FraudData[[#This Row],[Amount Risk]:[Merchant Risk]])</f>
        <v>2</v>
      </c>
      <c r="S2176" t="str" cm="1">
        <f t="array" ref="S2176">_xlfn.IFS(FraudData[[#This Row],[Fraud Risk Score]]&gt;=8,"High Risk",FraudData[[#This Row],[Fraud Risk Score]]&gt;=6,"Medium Risk",TRUE,"Low Risk")</f>
        <v>Low Risk</v>
      </c>
    </row>
    <row r="2177" spans="1:19">
      <c r="A2177">
        <v>2176</v>
      </c>
      <c r="B2177">
        <v>326.57</v>
      </c>
      <c r="C2177">
        <v>19</v>
      </c>
      <c r="D2177" t="s">
        <v>46</v>
      </c>
      <c r="E2177">
        <v>0</v>
      </c>
      <c r="F2177">
        <v>0</v>
      </c>
      <c r="G2177">
        <v>82</v>
      </c>
      <c r="H2177">
        <v>2</v>
      </c>
      <c r="I2177">
        <v>19</v>
      </c>
      <c r="J2177">
        <v>0</v>
      </c>
      <c r="K2177">
        <f>_xlfn.XLOOKUP(FraudData[[#This Row],[amount]],AmountRules[Amount Min],AmountRules[Risk Points],,-1)</f>
        <v>0</v>
      </c>
      <c r="L2177">
        <f>_xlfn.XLOOKUP(FraudData[[#This Row],[transaction_hour]],TimeRules[Hour Min],TimeRules[Risk Points],,-1)</f>
        <v>0</v>
      </c>
      <c r="M2177">
        <f>_xlfn.XLOOKUP(FraudData[[#This Row],[foreign_transaction]],ForeignRules[Foreign Transaction],ForeignRules[Risk Points],0)</f>
        <v>0</v>
      </c>
      <c r="N2177">
        <f>_xlfn.XLOOKUP(FraudData[[#This Row],[location_mismatch]],Table10[Location Mismatch],Table10[Risk Points],0)</f>
        <v>0</v>
      </c>
      <c r="O2177">
        <f>_xlfn.XLOOKUP(FraudData[[#This Row],[device_trust_score]],DeviceRules[Device Min],DeviceRules[Risk Points],,-1)</f>
        <v>0</v>
      </c>
      <c r="P2177">
        <f>_xlfn.XLOOKUP(FraudData[[#This Row],[velocity_last_24h]],VelocityRules[Velocity Min],VelocityRules[Risk Points],,-1)</f>
        <v>0</v>
      </c>
      <c r="Q2177">
        <f>_xlfn.XLOOKUP(FraudData[[#This Row],[merchant_category]],MerchantRules[Merchant Category],MerchantRules[Risk Points],0)</f>
        <v>0</v>
      </c>
      <c r="R2177">
        <f>SUM(FraudData[[#This Row],[Amount Risk]:[Merchant Risk]])</f>
        <v>0</v>
      </c>
      <c r="S2177" t="str" cm="1">
        <f t="array" ref="S2177">_xlfn.IFS(FraudData[[#This Row],[Fraud Risk Score]]&gt;=8,"High Risk",FraudData[[#This Row],[Fraud Risk Score]]&gt;=6,"Medium Risk",TRUE,"Low Risk")</f>
        <v>Low Risk</v>
      </c>
    </row>
    <row r="2178" spans="1:19">
      <c r="A2178">
        <v>2177</v>
      </c>
      <c r="B2178">
        <v>58.95</v>
      </c>
      <c r="C2178">
        <v>21</v>
      </c>
      <c r="D2178" t="s">
        <v>50</v>
      </c>
      <c r="E2178">
        <v>1</v>
      </c>
      <c r="F2178">
        <v>0</v>
      </c>
      <c r="G2178">
        <v>38</v>
      </c>
      <c r="H2178">
        <v>0</v>
      </c>
      <c r="I2178">
        <v>33</v>
      </c>
      <c r="J2178">
        <v>0</v>
      </c>
      <c r="K2178">
        <f>_xlfn.XLOOKUP(FraudData[[#This Row],[amount]],AmountRules[Amount Min],AmountRules[Risk Points],,-1)</f>
        <v>0</v>
      </c>
      <c r="L2178">
        <f>_xlfn.XLOOKUP(FraudData[[#This Row],[transaction_hour]],TimeRules[Hour Min],TimeRules[Risk Points],,-1)</f>
        <v>0</v>
      </c>
      <c r="M2178">
        <f>_xlfn.XLOOKUP(FraudData[[#This Row],[foreign_transaction]],ForeignRules[Foreign Transaction],ForeignRules[Risk Points],0)</f>
        <v>3</v>
      </c>
      <c r="N2178">
        <f>_xlfn.XLOOKUP(FraudData[[#This Row],[location_mismatch]],Table10[Location Mismatch],Table10[Risk Points],0)</f>
        <v>0</v>
      </c>
      <c r="O2178">
        <f>_xlfn.XLOOKUP(FraudData[[#This Row],[device_trust_score]],DeviceRules[Device Min],DeviceRules[Risk Points],,-1)</f>
        <v>2</v>
      </c>
      <c r="P2178">
        <f>_xlfn.XLOOKUP(FraudData[[#This Row],[velocity_last_24h]],VelocityRules[Velocity Min],VelocityRules[Risk Points],,-1)</f>
        <v>0</v>
      </c>
      <c r="Q2178">
        <f>_xlfn.XLOOKUP(FraudData[[#This Row],[merchant_category]],MerchantRules[Merchant Category],MerchantRules[Risk Points],0)</f>
        <v>0</v>
      </c>
      <c r="R2178">
        <f>SUM(FraudData[[#This Row],[Amount Risk]:[Merchant Risk]])</f>
        <v>5</v>
      </c>
      <c r="S2178" t="str" cm="1">
        <f t="array" ref="S2178">_xlfn.IFS(FraudData[[#This Row],[Fraud Risk Score]]&gt;=8,"High Risk",FraudData[[#This Row],[Fraud Risk Score]]&gt;=6,"Medium Risk",TRUE,"Low Risk")</f>
        <v>Low Risk</v>
      </c>
    </row>
    <row r="2179" spans="1:19">
      <c r="A2179">
        <v>2178</v>
      </c>
      <c r="B2179">
        <v>185.34</v>
      </c>
      <c r="C2179">
        <v>4</v>
      </c>
      <c r="D2179" t="s">
        <v>49</v>
      </c>
      <c r="E2179">
        <v>0</v>
      </c>
      <c r="F2179">
        <v>0</v>
      </c>
      <c r="G2179">
        <v>72</v>
      </c>
      <c r="H2179">
        <v>3</v>
      </c>
      <c r="I2179">
        <v>68</v>
      </c>
      <c r="J2179">
        <v>0</v>
      </c>
      <c r="K2179">
        <f>_xlfn.XLOOKUP(FraudData[[#This Row],[amount]],AmountRules[Amount Min],AmountRules[Risk Points],,-1)</f>
        <v>0</v>
      </c>
      <c r="L2179">
        <f>_xlfn.XLOOKUP(FraudData[[#This Row],[transaction_hour]],TimeRules[Hour Min],TimeRules[Risk Points],,-1)</f>
        <v>0</v>
      </c>
      <c r="M2179">
        <f>_xlfn.XLOOKUP(FraudData[[#This Row],[foreign_transaction]],ForeignRules[Foreign Transaction],ForeignRules[Risk Points],0)</f>
        <v>0</v>
      </c>
      <c r="N2179">
        <f>_xlfn.XLOOKUP(FraudData[[#This Row],[location_mismatch]],Table10[Location Mismatch],Table10[Risk Points],0)</f>
        <v>0</v>
      </c>
      <c r="O2179">
        <f>_xlfn.XLOOKUP(FraudData[[#This Row],[device_trust_score]],DeviceRules[Device Min],DeviceRules[Risk Points],,-1)</f>
        <v>0</v>
      </c>
      <c r="P2179">
        <f>_xlfn.XLOOKUP(FraudData[[#This Row],[velocity_last_24h]],VelocityRules[Velocity Min],VelocityRules[Risk Points],,-1)</f>
        <v>0</v>
      </c>
      <c r="Q2179">
        <f>_xlfn.XLOOKUP(FraudData[[#This Row],[merchant_category]],MerchantRules[Merchant Category],MerchantRules[Risk Points],0)</f>
        <v>1</v>
      </c>
      <c r="R2179">
        <f>SUM(FraudData[[#This Row],[Amount Risk]:[Merchant Risk]])</f>
        <v>1</v>
      </c>
      <c r="S2179" t="str" cm="1">
        <f t="array" ref="S2179">_xlfn.IFS(FraudData[[#This Row],[Fraud Risk Score]]&gt;=8,"High Risk",FraudData[[#This Row],[Fraud Risk Score]]&gt;=6,"Medium Risk",TRUE,"Low Risk")</f>
        <v>Low Risk</v>
      </c>
    </row>
    <row r="2180" spans="1:19">
      <c r="A2180">
        <v>2179</v>
      </c>
      <c r="B2180">
        <v>213.24</v>
      </c>
      <c r="C2180">
        <v>21</v>
      </c>
      <c r="D2180" t="s">
        <v>49</v>
      </c>
      <c r="E2180">
        <v>0</v>
      </c>
      <c r="F2180">
        <v>0</v>
      </c>
      <c r="G2180">
        <v>96</v>
      </c>
      <c r="H2180">
        <v>1</v>
      </c>
      <c r="I2180">
        <v>46</v>
      </c>
      <c r="J2180">
        <v>0</v>
      </c>
      <c r="K2180">
        <f>_xlfn.XLOOKUP(FraudData[[#This Row],[amount]],AmountRules[Amount Min],AmountRules[Risk Points],,-1)</f>
        <v>0</v>
      </c>
      <c r="L2180">
        <f>_xlfn.XLOOKUP(FraudData[[#This Row],[transaction_hour]],TimeRules[Hour Min],TimeRules[Risk Points],,-1)</f>
        <v>0</v>
      </c>
      <c r="M2180">
        <f>_xlfn.XLOOKUP(FraudData[[#This Row],[foreign_transaction]],ForeignRules[Foreign Transaction],ForeignRules[Risk Points],0)</f>
        <v>0</v>
      </c>
      <c r="N2180">
        <f>_xlfn.XLOOKUP(FraudData[[#This Row],[location_mismatch]],Table10[Location Mismatch],Table10[Risk Points],0)</f>
        <v>0</v>
      </c>
      <c r="O2180">
        <f>_xlfn.XLOOKUP(FraudData[[#This Row],[device_trust_score]],DeviceRules[Device Min],DeviceRules[Risk Points],,-1)</f>
        <v>0</v>
      </c>
      <c r="P2180">
        <f>_xlfn.XLOOKUP(FraudData[[#This Row],[velocity_last_24h]],VelocityRules[Velocity Min],VelocityRules[Risk Points],,-1)</f>
        <v>0</v>
      </c>
      <c r="Q2180">
        <f>_xlfn.XLOOKUP(FraudData[[#This Row],[merchant_category]],MerchantRules[Merchant Category],MerchantRules[Risk Points],0)</f>
        <v>1</v>
      </c>
      <c r="R2180">
        <f>SUM(FraudData[[#This Row],[Amount Risk]:[Merchant Risk]])</f>
        <v>1</v>
      </c>
      <c r="S2180" t="str" cm="1">
        <f t="array" ref="S2180">_xlfn.IFS(FraudData[[#This Row],[Fraud Risk Score]]&gt;=8,"High Risk",FraudData[[#This Row],[Fraud Risk Score]]&gt;=6,"Medium Risk",TRUE,"Low Risk")</f>
        <v>Low Risk</v>
      </c>
    </row>
    <row r="2181" spans="1:19">
      <c r="A2181">
        <v>2180</v>
      </c>
      <c r="B2181">
        <v>129.38</v>
      </c>
      <c r="C2181">
        <v>18</v>
      </c>
      <c r="D2181" t="s">
        <v>50</v>
      </c>
      <c r="E2181">
        <v>1</v>
      </c>
      <c r="F2181">
        <v>0</v>
      </c>
      <c r="G2181">
        <v>97</v>
      </c>
      <c r="H2181">
        <v>2</v>
      </c>
      <c r="I2181">
        <v>37</v>
      </c>
      <c r="J2181">
        <v>0</v>
      </c>
      <c r="K2181">
        <f>_xlfn.XLOOKUP(FraudData[[#This Row],[amount]],AmountRules[Amount Min],AmountRules[Risk Points],,-1)</f>
        <v>0</v>
      </c>
      <c r="L2181">
        <f>_xlfn.XLOOKUP(FraudData[[#This Row],[transaction_hour]],TimeRules[Hour Min],TimeRules[Risk Points],,-1)</f>
        <v>0</v>
      </c>
      <c r="M2181">
        <f>_xlfn.XLOOKUP(FraudData[[#This Row],[foreign_transaction]],ForeignRules[Foreign Transaction],ForeignRules[Risk Points],0)</f>
        <v>3</v>
      </c>
      <c r="N2181">
        <f>_xlfn.XLOOKUP(FraudData[[#This Row],[location_mismatch]],Table10[Location Mismatch],Table10[Risk Points],0)</f>
        <v>0</v>
      </c>
      <c r="O2181">
        <f>_xlfn.XLOOKUP(FraudData[[#This Row],[device_trust_score]],DeviceRules[Device Min],DeviceRules[Risk Points],,-1)</f>
        <v>0</v>
      </c>
      <c r="P2181">
        <f>_xlfn.XLOOKUP(FraudData[[#This Row],[velocity_last_24h]],VelocityRules[Velocity Min],VelocityRules[Risk Points],,-1)</f>
        <v>0</v>
      </c>
      <c r="Q2181">
        <f>_xlfn.XLOOKUP(FraudData[[#This Row],[merchant_category]],MerchantRules[Merchant Category],MerchantRules[Risk Points],0)</f>
        <v>0</v>
      </c>
      <c r="R2181">
        <f>SUM(FraudData[[#This Row],[Amount Risk]:[Merchant Risk]])</f>
        <v>3</v>
      </c>
      <c r="S2181" t="str" cm="1">
        <f t="array" ref="S2181">_xlfn.IFS(FraudData[[#This Row],[Fraud Risk Score]]&gt;=8,"High Risk",FraudData[[#This Row],[Fraud Risk Score]]&gt;=6,"Medium Risk",TRUE,"Low Risk")</f>
        <v>Low Risk</v>
      </c>
    </row>
    <row r="2182" spans="1:19">
      <c r="A2182">
        <v>2181</v>
      </c>
      <c r="B2182">
        <v>65.569999999999993</v>
      </c>
      <c r="C2182">
        <v>4</v>
      </c>
      <c r="D2182" t="s">
        <v>49</v>
      </c>
      <c r="E2182">
        <v>0</v>
      </c>
      <c r="F2182">
        <v>0</v>
      </c>
      <c r="G2182">
        <v>99</v>
      </c>
      <c r="H2182">
        <v>2</v>
      </c>
      <c r="I2182">
        <v>49</v>
      </c>
      <c r="J2182">
        <v>0</v>
      </c>
      <c r="K2182">
        <f>_xlfn.XLOOKUP(FraudData[[#This Row],[amount]],AmountRules[Amount Min],AmountRules[Risk Points],,-1)</f>
        <v>0</v>
      </c>
      <c r="L2182">
        <f>_xlfn.XLOOKUP(FraudData[[#This Row],[transaction_hour]],TimeRules[Hour Min],TimeRules[Risk Points],,-1)</f>
        <v>0</v>
      </c>
      <c r="M2182">
        <f>_xlfn.XLOOKUP(FraudData[[#This Row],[foreign_transaction]],ForeignRules[Foreign Transaction],ForeignRules[Risk Points],0)</f>
        <v>0</v>
      </c>
      <c r="N2182">
        <f>_xlfn.XLOOKUP(FraudData[[#This Row],[location_mismatch]],Table10[Location Mismatch],Table10[Risk Points],0)</f>
        <v>0</v>
      </c>
      <c r="O2182">
        <f>_xlfn.XLOOKUP(FraudData[[#This Row],[device_trust_score]],DeviceRules[Device Min],DeviceRules[Risk Points],,-1)</f>
        <v>0</v>
      </c>
      <c r="P2182">
        <f>_xlfn.XLOOKUP(FraudData[[#This Row],[velocity_last_24h]],VelocityRules[Velocity Min],VelocityRules[Risk Points],,-1)</f>
        <v>0</v>
      </c>
      <c r="Q2182">
        <f>_xlfn.XLOOKUP(FraudData[[#This Row],[merchant_category]],MerchantRules[Merchant Category],MerchantRules[Risk Points],0)</f>
        <v>1</v>
      </c>
      <c r="R2182">
        <f>SUM(FraudData[[#This Row],[Amount Risk]:[Merchant Risk]])</f>
        <v>1</v>
      </c>
      <c r="S2182" t="str" cm="1">
        <f t="array" ref="S2182">_xlfn.IFS(FraudData[[#This Row],[Fraud Risk Score]]&gt;=8,"High Risk",FraudData[[#This Row],[Fraud Risk Score]]&gt;=6,"Medium Risk",TRUE,"Low Risk")</f>
        <v>Low Risk</v>
      </c>
    </row>
    <row r="2183" spans="1:19">
      <c r="A2183">
        <v>2182</v>
      </c>
      <c r="B2183">
        <v>43.03</v>
      </c>
      <c r="C2183">
        <v>1</v>
      </c>
      <c r="D2183" t="s">
        <v>50</v>
      </c>
      <c r="E2183">
        <v>0</v>
      </c>
      <c r="F2183">
        <v>0</v>
      </c>
      <c r="G2183">
        <v>87</v>
      </c>
      <c r="H2183">
        <v>2</v>
      </c>
      <c r="I2183">
        <v>40</v>
      </c>
      <c r="J2183">
        <v>0</v>
      </c>
      <c r="K2183">
        <f>_xlfn.XLOOKUP(FraudData[[#This Row],[amount]],AmountRules[Amount Min],AmountRules[Risk Points],,-1)</f>
        <v>0</v>
      </c>
      <c r="L2183">
        <f>_xlfn.XLOOKUP(FraudData[[#This Row],[transaction_hour]],TimeRules[Hour Min],TimeRules[Risk Points],,-1)</f>
        <v>3</v>
      </c>
      <c r="M2183">
        <f>_xlfn.XLOOKUP(FraudData[[#This Row],[foreign_transaction]],ForeignRules[Foreign Transaction],ForeignRules[Risk Points],0)</f>
        <v>0</v>
      </c>
      <c r="N2183">
        <f>_xlfn.XLOOKUP(FraudData[[#This Row],[location_mismatch]],Table10[Location Mismatch],Table10[Risk Points],0)</f>
        <v>0</v>
      </c>
      <c r="O2183">
        <f>_xlfn.XLOOKUP(FraudData[[#This Row],[device_trust_score]],DeviceRules[Device Min],DeviceRules[Risk Points],,-1)</f>
        <v>0</v>
      </c>
      <c r="P2183">
        <f>_xlfn.XLOOKUP(FraudData[[#This Row],[velocity_last_24h]],VelocityRules[Velocity Min],VelocityRules[Risk Points],,-1)</f>
        <v>0</v>
      </c>
      <c r="Q2183">
        <f>_xlfn.XLOOKUP(FraudData[[#This Row],[merchant_category]],MerchantRules[Merchant Category],MerchantRules[Risk Points],0)</f>
        <v>0</v>
      </c>
      <c r="R2183">
        <f>SUM(FraudData[[#This Row],[Amount Risk]:[Merchant Risk]])</f>
        <v>3</v>
      </c>
      <c r="S2183" t="str" cm="1">
        <f t="array" ref="S2183">_xlfn.IFS(FraudData[[#This Row],[Fraud Risk Score]]&gt;=8,"High Risk",FraudData[[#This Row],[Fraud Risk Score]]&gt;=6,"Medium Risk",TRUE,"Low Risk")</f>
        <v>Low Risk</v>
      </c>
    </row>
    <row r="2184" spans="1:19">
      <c r="A2184">
        <v>2183</v>
      </c>
      <c r="B2184">
        <v>6.08</v>
      </c>
      <c r="C2184">
        <v>6</v>
      </c>
      <c r="D2184" t="s">
        <v>47</v>
      </c>
      <c r="E2184">
        <v>0</v>
      </c>
      <c r="F2184">
        <v>0</v>
      </c>
      <c r="G2184">
        <v>79</v>
      </c>
      <c r="H2184">
        <v>3</v>
      </c>
      <c r="I2184">
        <v>26</v>
      </c>
      <c r="J2184">
        <v>0</v>
      </c>
      <c r="K2184">
        <f>_xlfn.XLOOKUP(FraudData[[#This Row],[amount]],AmountRules[Amount Min],AmountRules[Risk Points],,-1)</f>
        <v>0</v>
      </c>
      <c r="L2184">
        <f>_xlfn.XLOOKUP(FraudData[[#This Row],[transaction_hour]],TimeRules[Hour Min],TimeRules[Risk Points],,-1)</f>
        <v>0</v>
      </c>
      <c r="M2184">
        <f>_xlfn.XLOOKUP(FraudData[[#This Row],[foreign_transaction]],ForeignRules[Foreign Transaction],ForeignRules[Risk Points],0)</f>
        <v>0</v>
      </c>
      <c r="N2184">
        <f>_xlfn.XLOOKUP(FraudData[[#This Row],[location_mismatch]],Table10[Location Mismatch],Table10[Risk Points],0)</f>
        <v>0</v>
      </c>
      <c r="O2184">
        <f>_xlfn.XLOOKUP(FraudData[[#This Row],[device_trust_score]],DeviceRules[Device Min],DeviceRules[Risk Points],,-1)</f>
        <v>0</v>
      </c>
      <c r="P2184">
        <f>_xlfn.XLOOKUP(FraudData[[#This Row],[velocity_last_24h]],VelocityRules[Velocity Min],VelocityRules[Risk Points],,-1)</f>
        <v>0</v>
      </c>
      <c r="Q2184">
        <f>_xlfn.XLOOKUP(FraudData[[#This Row],[merchant_category]],MerchantRules[Merchant Category],MerchantRules[Risk Points],0)</f>
        <v>0</v>
      </c>
      <c r="R2184">
        <f>SUM(FraudData[[#This Row],[Amount Risk]:[Merchant Risk]])</f>
        <v>0</v>
      </c>
      <c r="S2184" t="str" cm="1">
        <f t="array" ref="S2184">_xlfn.IFS(FraudData[[#This Row],[Fraud Risk Score]]&gt;=8,"High Risk",FraudData[[#This Row],[Fraud Risk Score]]&gt;=6,"Medium Risk",TRUE,"Low Risk")</f>
        <v>Low Risk</v>
      </c>
    </row>
    <row r="2185" spans="1:19">
      <c r="A2185">
        <v>2184</v>
      </c>
      <c r="B2185">
        <v>65.22</v>
      </c>
      <c r="C2185">
        <v>2</v>
      </c>
      <c r="D2185" t="s">
        <v>50</v>
      </c>
      <c r="E2185">
        <v>0</v>
      </c>
      <c r="F2185">
        <v>1</v>
      </c>
      <c r="G2185">
        <v>56</v>
      </c>
      <c r="H2185">
        <v>1</v>
      </c>
      <c r="I2185">
        <v>49</v>
      </c>
      <c r="J2185">
        <v>0</v>
      </c>
      <c r="K2185">
        <f>_xlfn.XLOOKUP(FraudData[[#This Row],[amount]],AmountRules[Amount Min],AmountRules[Risk Points],,-1)</f>
        <v>0</v>
      </c>
      <c r="L2185">
        <f>_xlfn.XLOOKUP(FraudData[[#This Row],[transaction_hour]],TimeRules[Hour Min],TimeRules[Risk Points],,-1)</f>
        <v>3</v>
      </c>
      <c r="M2185">
        <f>_xlfn.XLOOKUP(FraudData[[#This Row],[foreign_transaction]],ForeignRules[Foreign Transaction],ForeignRules[Risk Points],0)</f>
        <v>0</v>
      </c>
      <c r="N2185">
        <f>_xlfn.XLOOKUP(FraudData[[#This Row],[location_mismatch]],Table10[Location Mismatch],Table10[Risk Points],0)</f>
        <v>3</v>
      </c>
      <c r="O2185">
        <f>_xlfn.XLOOKUP(FraudData[[#This Row],[device_trust_score]],DeviceRules[Device Min],DeviceRules[Risk Points],,-1)</f>
        <v>1</v>
      </c>
      <c r="P2185">
        <f>_xlfn.XLOOKUP(FraudData[[#This Row],[velocity_last_24h]],VelocityRules[Velocity Min],VelocityRules[Risk Points],,-1)</f>
        <v>0</v>
      </c>
      <c r="Q2185">
        <f>_xlfn.XLOOKUP(FraudData[[#This Row],[merchant_category]],MerchantRules[Merchant Category],MerchantRules[Risk Points],0)</f>
        <v>0</v>
      </c>
      <c r="R2185">
        <f>SUM(FraudData[[#This Row],[Amount Risk]:[Merchant Risk]])</f>
        <v>7</v>
      </c>
      <c r="S2185" t="str" cm="1">
        <f t="array" ref="S2185">_xlfn.IFS(FraudData[[#This Row],[Fraud Risk Score]]&gt;=8,"High Risk",FraudData[[#This Row],[Fraud Risk Score]]&gt;=6,"Medium Risk",TRUE,"Low Risk")</f>
        <v>Medium Risk</v>
      </c>
    </row>
    <row r="2186" spans="1:19">
      <c r="A2186">
        <v>2185</v>
      </c>
      <c r="B2186">
        <v>190.6</v>
      </c>
      <c r="C2186">
        <v>16</v>
      </c>
      <c r="D2186" t="s">
        <v>47</v>
      </c>
      <c r="E2186">
        <v>0</v>
      </c>
      <c r="F2186">
        <v>1</v>
      </c>
      <c r="G2186">
        <v>60</v>
      </c>
      <c r="H2186">
        <v>2</v>
      </c>
      <c r="I2186">
        <v>21</v>
      </c>
      <c r="J2186">
        <v>0</v>
      </c>
      <c r="K2186">
        <f>_xlfn.XLOOKUP(FraudData[[#This Row],[amount]],AmountRules[Amount Min],AmountRules[Risk Points],,-1)</f>
        <v>0</v>
      </c>
      <c r="L2186">
        <f>_xlfn.XLOOKUP(FraudData[[#This Row],[transaction_hour]],TimeRules[Hour Min],TimeRules[Risk Points],,-1)</f>
        <v>0</v>
      </c>
      <c r="M2186">
        <f>_xlfn.XLOOKUP(FraudData[[#This Row],[foreign_transaction]],ForeignRules[Foreign Transaction],ForeignRules[Risk Points],0)</f>
        <v>0</v>
      </c>
      <c r="N2186">
        <f>_xlfn.XLOOKUP(FraudData[[#This Row],[location_mismatch]],Table10[Location Mismatch],Table10[Risk Points],0)</f>
        <v>3</v>
      </c>
      <c r="O2186">
        <f>_xlfn.XLOOKUP(FraudData[[#This Row],[device_trust_score]],DeviceRules[Device Min],DeviceRules[Risk Points],,-1)</f>
        <v>1</v>
      </c>
      <c r="P2186">
        <f>_xlfn.XLOOKUP(FraudData[[#This Row],[velocity_last_24h]],VelocityRules[Velocity Min],VelocityRules[Risk Points],,-1)</f>
        <v>0</v>
      </c>
      <c r="Q2186">
        <f>_xlfn.XLOOKUP(FraudData[[#This Row],[merchant_category]],MerchantRules[Merchant Category],MerchantRules[Risk Points],0)</f>
        <v>0</v>
      </c>
      <c r="R2186">
        <f>SUM(FraudData[[#This Row],[Amount Risk]:[Merchant Risk]])</f>
        <v>4</v>
      </c>
      <c r="S2186" t="str" cm="1">
        <f t="array" ref="S2186">_xlfn.IFS(FraudData[[#This Row],[Fraud Risk Score]]&gt;=8,"High Risk",FraudData[[#This Row],[Fraud Risk Score]]&gt;=6,"Medium Risk",TRUE,"Low Risk")</f>
        <v>Low Risk</v>
      </c>
    </row>
    <row r="2187" spans="1:19">
      <c r="A2187">
        <v>2186</v>
      </c>
      <c r="B2187">
        <v>501.4</v>
      </c>
      <c r="C2187">
        <v>23</v>
      </c>
      <c r="D2187" t="s">
        <v>48</v>
      </c>
      <c r="E2187">
        <v>0</v>
      </c>
      <c r="F2187">
        <v>0</v>
      </c>
      <c r="G2187">
        <v>99</v>
      </c>
      <c r="H2187">
        <v>4</v>
      </c>
      <c r="I2187">
        <v>67</v>
      </c>
      <c r="J2187">
        <v>0</v>
      </c>
      <c r="K2187">
        <f>_xlfn.XLOOKUP(FraudData[[#This Row],[amount]],AmountRules[Amount Min],AmountRules[Risk Points],,-1)</f>
        <v>1</v>
      </c>
      <c r="L2187">
        <f>_xlfn.XLOOKUP(FraudData[[#This Row],[transaction_hour]],TimeRules[Hour Min],TimeRules[Risk Points],,-1)</f>
        <v>1</v>
      </c>
      <c r="M2187">
        <f>_xlfn.XLOOKUP(FraudData[[#This Row],[foreign_transaction]],ForeignRules[Foreign Transaction],ForeignRules[Risk Points],0)</f>
        <v>0</v>
      </c>
      <c r="N2187">
        <f>_xlfn.XLOOKUP(FraudData[[#This Row],[location_mismatch]],Table10[Location Mismatch],Table10[Risk Points],0)</f>
        <v>0</v>
      </c>
      <c r="O2187">
        <f>_xlfn.XLOOKUP(FraudData[[#This Row],[device_trust_score]],DeviceRules[Device Min],DeviceRules[Risk Points],,-1)</f>
        <v>0</v>
      </c>
      <c r="P2187">
        <f>_xlfn.XLOOKUP(FraudData[[#This Row],[velocity_last_24h]],VelocityRules[Velocity Min],VelocityRules[Risk Points],,-1)</f>
        <v>0</v>
      </c>
      <c r="Q2187">
        <f>_xlfn.XLOOKUP(FraudData[[#This Row],[merchant_category]],MerchantRules[Merchant Category],MerchantRules[Risk Points],0)</f>
        <v>0</v>
      </c>
      <c r="R2187">
        <f>SUM(FraudData[[#This Row],[Amount Risk]:[Merchant Risk]])</f>
        <v>2</v>
      </c>
      <c r="S2187" t="str" cm="1">
        <f t="array" ref="S2187">_xlfn.IFS(FraudData[[#This Row],[Fraud Risk Score]]&gt;=8,"High Risk",FraudData[[#This Row],[Fraud Risk Score]]&gt;=6,"Medium Risk",TRUE,"Low Risk")</f>
        <v>Low Risk</v>
      </c>
    </row>
    <row r="2188" spans="1:19">
      <c r="A2188">
        <v>2187</v>
      </c>
      <c r="B2188">
        <v>368.92</v>
      </c>
      <c r="C2188">
        <v>23</v>
      </c>
      <c r="D2188" t="s">
        <v>48</v>
      </c>
      <c r="E2188">
        <v>0</v>
      </c>
      <c r="F2188">
        <v>0</v>
      </c>
      <c r="G2188">
        <v>81</v>
      </c>
      <c r="H2188">
        <v>6</v>
      </c>
      <c r="I2188">
        <v>59</v>
      </c>
      <c r="J2188">
        <v>0</v>
      </c>
      <c r="K2188">
        <f>_xlfn.XLOOKUP(FraudData[[#This Row],[amount]],AmountRules[Amount Min],AmountRules[Risk Points],,-1)</f>
        <v>0</v>
      </c>
      <c r="L2188">
        <f>_xlfn.XLOOKUP(FraudData[[#This Row],[transaction_hour]],TimeRules[Hour Min],TimeRules[Risk Points],,-1)</f>
        <v>1</v>
      </c>
      <c r="M2188">
        <f>_xlfn.XLOOKUP(FraudData[[#This Row],[foreign_transaction]],ForeignRules[Foreign Transaction],ForeignRules[Risk Points],0)</f>
        <v>0</v>
      </c>
      <c r="N2188">
        <f>_xlfn.XLOOKUP(FraudData[[#This Row],[location_mismatch]],Table10[Location Mismatch],Table10[Risk Points],0)</f>
        <v>0</v>
      </c>
      <c r="O2188">
        <f>_xlfn.XLOOKUP(FraudData[[#This Row],[device_trust_score]],DeviceRules[Device Min],DeviceRules[Risk Points],,-1)</f>
        <v>0</v>
      </c>
      <c r="P2188">
        <f>_xlfn.XLOOKUP(FraudData[[#This Row],[velocity_last_24h]],VelocityRules[Velocity Min],VelocityRules[Risk Points],,-1)</f>
        <v>3</v>
      </c>
      <c r="Q2188">
        <f>_xlfn.XLOOKUP(FraudData[[#This Row],[merchant_category]],MerchantRules[Merchant Category],MerchantRules[Risk Points],0)</f>
        <v>0</v>
      </c>
      <c r="R2188">
        <f>SUM(FraudData[[#This Row],[Amount Risk]:[Merchant Risk]])</f>
        <v>4</v>
      </c>
      <c r="S2188" t="str" cm="1">
        <f t="array" ref="S2188">_xlfn.IFS(FraudData[[#This Row],[Fraud Risk Score]]&gt;=8,"High Risk",FraudData[[#This Row],[Fraud Risk Score]]&gt;=6,"Medium Risk",TRUE,"Low Risk")</f>
        <v>Low Risk</v>
      </c>
    </row>
    <row r="2189" spans="1:19">
      <c r="A2189">
        <v>2188</v>
      </c>
      <c r="B2189">
        <v>261.49</v>
      </c>
      <c r="C2189">
        <v>2</v>
      </c>
      <c r="D2189" t="s">
        <v>49</v>
      </c>
      <c r="E2189">
        <v>0</v>
      </c>
      <c r="F2189">
        <v>0</v>
      </c>
      <c r="G2189">
        <v>68</v>
      </c>
      <c r="H2189">
        <v>2</v>
      </c>
      <c r="I2189">
        <v>64</v>
      </c>
      <c r="J2189">
        <v>0</v>
      </c>
      <c r="K2189">
        <f>_xlfn.XLOOKUP(FraudData[[#This Row],[amount]],AmountRules[Amount Min],AmountRules[Risk Points],,-1)</f>
        <v>0</v>
      </c>
      <c r="L2189">
        <f>_xlfn.XLOOKUP(FraudData[[#This Row],[transaction_hour]],TimeRules[Hour Min],TimeRules[Risk Points],,-1)</f>
        <v>3</v>
      </c>
      <c r="M2189">
        <f>_xlfn.XLOOKUP(FraudData[[#This Row],[foreign_transaction]],ForeignRules[Foreign Transaction],ForeignRules[Risk Points],0)</f>
        <v>0</v>
      </c>
      <c r="N2189">
        <f>_xlfn.XLOOKUP(FraudData[[#This Row],[location_mismatch]],Table10[Location Mismatch],Table10[Risk Points],0)</f>
        <v>0</v>
      </c>
      <c r="O2189">
        <f>_xlfn.XLOOKUP(FraudData[[#This Row],[device_trust_score]],DeviceRules[Device Min],DeviceRules[Risk Points],,-1)</f>
        <v>1</v>
      </c>
      <c r="P2189">
        <f>_xlfn.XLOOKUP(FraudData[[#This Row],[velocity_last_24h]],VelocityRules[Velocity Min],VelocityRules[Risk Points],,-1)</f>
        <v>0</v>
      </c>
      <c r="Q2189">
        <f>_xlfn.XLOOKUP(FraudData[[#This Row],[merchant_category]],MerchantRules[Merchant Category],MerchantRules[Risk Points],0)</f>
        <v>1</v>
      </c>
      <c r="R2189">
        <f>SUM(FraudData[[#This Row],[Amount Risk]:[Merchant Risk]])</f>
        <v>5</v>
      </c>
      <c r="S2189" t="str" cm="1">
        <f t="array" ref="S2189">_xlfn.IFS(FraudData[[#This Row],[Fraud Risk Score]]&gt;=8,"High Risk",FraudData[[#This Row],[Fraud Risk Score]]&gt;=6,"Medium Risk",TRUE,"Low Risk")</f>
        <v>Low Risk</v>
      </c>
    </row>
    <row r="2190" spans="1:19">
      <c r="A2190">
        <v>2189</v>
      </c>
      <c r="B2190">
        <v>279.58999999999997</v>
      </c>
      <c r="C2190">
        <v>12</v>
      </c>
      <c r="D2190" t="s">
        <v>50</v>
      </c>
      <c r="E2190">
        <v>0</v>
      </c>
      <c r="F2190">
        <v>0</v>
      </c>
      <c r="G2190">
        <v>58</v>
      </c>
      <c r="H2190">
        <v>1</v>
      </c>
      <c r="I2190">
        <v>62</v>
      </c>
      <c r="J2190">
        <v>0</v>
      </c>
      <c r="K2190">
        <f>_xlfn.XLOOKUP(FraudData[[#This Row],[amount]],AmountRules[Amount Min],AmountRules[Risk Points],,-1)</f>
        <v>0</v>
      </c>
      <c r="L2190">
        <f>_xlfn.XLOOKUP(FraudData[[#This Row],[transaction_hour]],TimeRules[Hour Min],TimeRules[Risk Points],,-1)</f>
        <v>0</v>
      </c>
      <c r="M2190">
        <f>_xlfn.XLOOKUP(FraudData[[#This Row],[foreign_transaction]],ForeignRules[Foreign Transaction],ForeignRules[Risk Points],0)</f>
        <v>0</v>
      </c>
      <c r="N2190">
        <f>_xlfn.XLOOKUP(FraudData[[#This Row],[location_mismatch]],Table10[Location Mismatch],Table10[Risk Points],0)</f>
        <v>0</v>
      </c>
      <c r="O2190">
        <f>_xlfn.XLOOKUP(FraudData[[#This Row],[device_trust_score]],DeviceRules[Device Min],DeviceRules[Risk Points],,-1)</f>
        <v>1</v>
      </c>
      <c r="P2190">
        <f>_xlfn.XLOOKUP(FraudData[[#This Row],[velocity_last_24h]],VelocityRules[Velocity Min],VelocityRules[Risk Points],,-1)</f>
        <v>0</v>
      </c>
      <c r="Q2190">
        <f>_xlfn.XLOOKUP(FraudData[[#This Row],[merchant_category]],MerchantRules[Merchant Category],MerchantRules[Risk Points],0)</f>
        <v>0</v>
      </c>
      <c r="R2190">
        <f>SUM(FraudData[[#This Row],[Amount Risk]:[Merchant Risk]])</f>
        <v>1</v>
      </c>
      <c r="S2190" t="str" cm="1">
        <f t="array" ref="S2190">_xlfn.IFS(FraudData[[#This Row],[Fraud Risk Score]]&gt;=8,"High Risk",FraudData[[#This Row],[Fraud Risk Score]]&gt;=6,"Medium Risk",TRUE,"Low Risk")</f>
        <v>Low Risk</v>
      </c>
    </row>
    <row r="2191" spans="1:19">
      <c r="A2191">
        <v>2190</v>
      </c>
      <c r="B2191">
        <v>196.84</v>
      </c>
      <c r="C2191">
        <v>6</v>
      </c>
      <c r="D2191" t="s">
        <v>49</v>
      </c>
      <c r="E2191">
        <v>1</v>
      </c>
      <c r="F2191">
        <v>1</v>
      </c>
      <c r="G2191">
        <v>75</v>
      </c>
      <c r="H2191">
        <v>5</v>
      </c>
      <c r="I2191">
        <v>65</v>
      </c>
      <c r="J2191">
        <v>1</v>
      </c>
      <c r="K2191">
        <f>_xlfn.XLOOKUP(FraudData[[#This Row],[amount]],AmountRules[Amount Min],AmountRules[Risk Points],,-1)</f>
        <v>0</v>
      </c>
      <c r="L2191">
        <f>_xlfn.XLOOKUP(FraudData[[#This Row],[transaction_hour]],TimeRules[Hour Min],TimeRules[Risk Points],,-1)</f>
        <v>0</v>
      </c>
      <c r="M2191">
        <f>_xlfn.XLOOKUP(FraudData[[#This Row],[foreign_transaction]],ForeignRules[Foreign Transaction],ForeignRules[Risk Points],0)</f>
        <v>3</v>
      </c>
      <c r="N2191">
        <f>_xlfn.XLOOKUP(FraudData[[#This Row],[location_mismatch]],Table10[Location Mismatch],Table10[Risk Points],0)</f>
        <v>3</v>
      </c>
      <c r="O2191">
        <f>_xlfn.XLOOKUP(FraudData[[#This Row],[device_trust_score]],DeviceRules[Device Min],DeviceRules[Risk Points],,-1)</f>
        <v>0</v>
      </c>
      <c r="P2191">
        <f>_xlfn.XLOOKUP(FraudData[[#This Row],[velocity_last_24h]],VelocityRules[Velocity Min],VelocityRules[Risk Points],,-1)</f>
        <v>3</v>
      </c>
      <c r="Q2191">
        <f>_xlfn.XLOOKUP(FraudData[[#This Row],[merchant_category]],MerchantRules[Merchant Category],MerchantRules[Risk Points],0)</f>
        <v>1</v>
      </c>
      <c r="R2191">
        <f>SUM(FraudData[[#This Row],[Amount Risk]:[Merchant Risk]])</f>
        <v>10</v>
      </c>
      <c r="S2191" t="str" cm="1">
        <f t="array" ref="S2191">_xlfn.IFS(FraudData[[#This Row],[Fraud Risk Score]]&gt;=8,"High Risk",FraudData[[#This Row],[Fraud Risk Score]]&gt;=6,"Medium Risk",TRUE,"Low Risk")</f>
        <v>High Risk</v>
      </c>
    </row>
    <row r="2192" spans="1:19">
      <c r="A2192">
        <v>2191</v>
      </c>
      <c r="B2192">
        <v>54.27</v>
      </c>
      <c r="C2192">
        <v>23</v>
      </c>
      <c r="D2192" t="s">
        <v>50</v>
      </c>
      <c r="E2192">
        <v>0</v>
      </c>
      <c r="F2192">
        <v>0</v>
      </c>
      <c r="G2192">
        <v>93</v>
      </c>
      <c r="H2192">
        <v>3</v>
      </c>
      <c r="I2192">
        <v>27</v>
      </c>
      <c r="J2192">
        <v>0</v>
      </c>
      <c r="K2192">
        <f>_xlfn.XLOOKUP(FraudData[[#This Row],[amount]],AmountRules[Amount Min],AmountRules[Risk Points],,-1)</f>
        <v>0</v>
      </c>
      <c r="L2192">
        <f>_xlfn.XLOOKUP(FraudData[[#This Row],[transaction_hour]],TimeRules[Hour Min],TimeRules[Risk Points],,-1)</f>
        <v>1</v>
      </c>
      <c r="M2192">
        <f>_xlfn.XLOOKUP(FraudData[[#This Row],[foreign_transaction]],ForeignRules[Foreign Transaction],ForeignRules[Risk Points],0)</f>
        <v>0</v>
      </c>
      <c r="N2192">
        <f>_xlfn.XLOOKUP(FraudData[[#This Row],[location_mismatch]],Table10[Location Mismatch],Table10[Risk Points],0)</f>
        <v>0</v>
      </c>
      <c r="O2192">
        <f>_xlfn.XLOOKUP(FraudData[[#This Row],[device_trust_score]],DeviceRules[Device Min],DeviceRules[Risk Points],,-1)</f>
        <v>0</v>
      </c>
      <c r="P2192">
        <f>_xlfn.XLOOKUP(FraudData[[#This Row],[velocity_last_24h]],VelocityRules[Velocity Min],VelocityRules[Risk Points],,-1)</f>
        <v>0</v>
      </c>
      <c r="Q2192">
        <f>_xlfn.XLOOKUP(FraudData[[#This Row],[merchant_category]],MerchantRules[Merchant Category],MerchantRules[Risk Points],0)</f>
        <v>0</v>
      </c>
      <c r="R2192">
        <f>SUM(FraudData[[#This Row],[Amount Risk]:[Merchant Risk]])</f>
        <v>1</v>
      </c>
      <c r="S2192" t="str" cm="1">
        <f t="array" ref="S2192">_xlfn.IFS(FraudData[[#This Row],[Fraud Risk Score]]&gt;=8,"High Risk",FraudData[[#This Row],[Fraud Risk Score]]&gt;=6,"Medium Risk",TRUE,"Low Risk")</f>
        <v>Low Risk</v>
      </c>
    </row>
    <row r="2193" spans="1:19">
      <c r="A2193">
        <v>2192</v>
      </c>
      <c r="B2193">
        <v>427.91</v>
      </c>
      <c r="C2193">
        <v>2</v>
      </c>
      <c r="D2193" t="s">
        <v>49</v>
      </c>
      <c r="E2193">
        <v>0</v>
      </c>
      <c r="F2193">
        <v>0</v>
      </c>
      <c r="G2193">
        <v>34</v>
      </c>
      <c r="H2193">
        <v>1</v>
      </c>
      <c r="I2193">
        <v>21</v>
      </c>
      <c r="J2193">
        <v>0</v>
      </c>
      <c r="K2193">
        <f>_xlfn.XLOOKUP(FraudData[[#This Row],[amount]],AmountRules[Amount Min],AmountRules[Risk Points],,-1)</f>
        <v>0</v>
      </c>
      <c r="L2193">
        <f>_xlfn.XLOOKUP(FraudData[[#This Row],[transaction_hour]],TimeRules[Hour Min],TimeRules[Risk Points],,-1)</f>
        <v>3</v>
      </c>
      <c r="M2193">
        <f>_xlfn.XLOOKUP(FraudData[[#This Row],[foreign_transaction]],ForeignRules[Foreign Transaction],ForeignRules[Risk Points],0)</f>
        <v>0</v>
      </c>
      <c r="N2193">
        <f>_xlfn.XLOOKUP(FraudData[[#This Row],[location_mismatch]],Table10[Location Mismatch],Table10[Risk Points],0)</f>
        <v>0</v>
      </c>
      <c r="O2193">
        <f>_xlfn.XLOOKUP(FraudData[[#This Row],[device_trust_score]],DeviceRules[Device Min],DeviceRules[Risk Points],,-1)</f>
        <v>2</v>
      </c>
      <c r="P2193">
        <f>_xlfn.XLOOKUP(FraudData[[#This Row],[velocity_last_24h]],VelocityRules[Velocity Min],VelocityRules[Risk Points],,-1)</f>
        <v>0</v>
      </c>
      <c r="Q2193">
        <f>_xlfn.XLOOKUP(FraudData[[#This Row],[merchant_category]],MerchantRules[Merchant Category],MerchantRules[Risk Points],0)</f>
        <v>1</v>
      </c>
      <c r="R2193">
        <f>SUM(FraudData[[#This Row],[Amount Risk]:[Merchant Risk]])</f>
        <v>6</v>
      </c>
      <c r="S2193" t="str" cm="1">
        <f t="array" ref="S2193">_xlfn.IFS(FraudData[[#This Row],[Fraud Risk Score]]&gt;=8,"High Risk",FraudData[[#This Row],[Fraud Risk Score]]&gt;=6,"Medium Risk",TRUE,"Low Risk")</f>
        <v>Medium Risk</v>
      </c>
    </row>
    <row r="2194" spans="1:19">
      <c r="A2194">
        <v>2193</v>
      </c>
      <c r="B2194">
        <v>199.96</v>
      </c>
      <c r="C2194">
        <v>14</v>
      </c>
      <c r="D2194" t="s">
        <v>48</v>
      </c>
      <c r="E2194">
        <v>0</v>
      </c>
      <c r="F2194">
        <v>0</v>
      </c>
      <c r="G2194">
        <v>36</v>
      </c>
      <c r="H2194">
        <v>1</v>
      </c>
      <c r="I2194">
        <v>65</v>
      </c>
      <c r="J2194">
        <v>0</v>
      </c>
      <c r="K2194">
        <f>_xlfn.XLOOKUP(FraudData[[#This Row],[amount]],AmountRules[Amount Min],AmountRules[Risk Points],,-1)</f>
        <v>0</v>
      </c>
      <c r="L2194">
        <f>_xlfn.XLOOKUP(FraudData[[#This Row],[transaction_hour]],TimeRules[Hour Min],TimeRules[Risk Points],,-1)</f>
        <v>0</v>
      </c>
      <c r="M2194">
        <f>_xlfn.XLOOKUP(FraudData[[#This Row],[foreign_transaction]],ForeignRules[Foreign Transaction],ForeignRules[Risk Points],0)</f>
        <v>0</v>
      </c>
      <c r="N2194">
        <f>_xlfn.XLOOKUP(FraudData[[#This Row],[location_mismatch]],Table10[Location Mismatch],Table10[Risk Points],0)</f>
        <v>0</v>
      </c>
      <c r="O2194">
        <f>_xlfn.XLOOKUP(FraudData[[#This Row],[device_trust_score]],DeviceRules[Device Min],DeviceRules[Risk Points],,-1)</f>
        <v>2</v>
      </c>
      <c r="P2194">
        <f>_xlfn.XLOOKUP(FraudData[[#This Row],[velocity_last_24h]],VelocityRules[Velocity Min],VelocityRules[Risk Points],,-1)</f>
        <v>0</v>
      </c>
      <c r="Q2194">
        <f>_xlfn.XLOOKUP(FraudData[[#This Row],[merchant_category]],MerchantRules[Merchant Category],MerchantRules[Risk Points],0)</f>
        <v>0</v>
      </c>
      <c r="R2194">
        <f>SUM(FraudData[[#This Row],[Amount Risk]:[Merchant Risk]])</f>
        <v>2</v>
      </c>
      <c r="S2194" t="str" cm="1">
        <f t="array" ref="S2194">_xlfn.IFS(FraudData[[#This Row],[Fraud Risk Score]]&gt;=8,"High Risk",FraudData[[#This Row],[Fraud Risk Score]]&gt;=6,"Medium Risk",TRUE,"Low Risk")</f>
        <v>Low Risk</v>
      </c>
    </row>
    <row r="2195" spans="1:19">
      <c r="A2195">
        <v>2194</v>
      </c>
      <c r="B2195">
        <v>147.96</v>
      </c>
      <c r="C2195">
        <v>17</v>
      </c>
      <c r="D2195" t="s">
        <v>48</v>
      </c>
      <c r="E2195">
        <v>0</v>
      </c>
      <c r="F2195">
        <v>0</v>
      </c>
      <c r="G2195">
        <v>65</v>
      </c>
      <c r="H2195">
        <v>5</v>
      </c>
      <c r="I2195">
        <v>28</v>
      </c>
      <c r="J2195">
        <v>0</v>
      </c>
      <c r="K2195">
        <f>_xlfn.XLOOKUP(FraudData[[#This Row],[amount]],AmountRules[Amount Min],AmountRules[Risk Points],,-1)</f>
        <v>0</v>
      </c>
      <c r="L2195">
        <f>_xlfn.XLOOKUP(FraudData[[#This Row],[transaction_hour]],TimeRules[Hour Min],TimeRules[Risk Points],,-1)</f>
        <v>0</v>
      </c>
      <c r="M2195">
        <f>_xlfn.XLOOKUP(FraudData[[#This Row],[foreign_transaction]],ForeignRules[Foreign Transaction],ForeignRules[Risk Points],0)</f>
        <v>0</v>
      </c>
      <c r="N2195">
        <f>_xlfn.XLOOKUP(FraudData[[#This Row],[location_mismatch]],Table10[Location Mismatch],Table10[Risk Points],0)</f>
        <v>0</v>
      </c>
      <c r="O2195">
        <f>_xlfn.XLOOKUP(FraudData[[#This Row],[device_trust_score]],DeviceRules[Device Min],DeviceRules[Risk Points],,-1)</f>
        <v>1</v>
      </c>
      <c r="P2195">
        <f>_xlfn.XLOOKUP(FraudData[[#This Row],[velocity_last_24h]],VelocityRules[Velocity Min],VelocityRules[Risk Points],,-1)</f>
        <v>3</v>
      </c>
      <c r="Q2195">
        <f>_xlfn.XLOOKUP(FraudData[[#This Row],[merchant_category]],MerchantRules[Merchant Category],MerchantRules[Risk Points],0)</f>
        <v>0</v>
      </c>
      <c r="R2195">
        <f>SUM(FraudData[[#This Row],[Amount Risk]:[Merchant Risk]])</f>
        <v>4</v>
      </c>
      <c r="S2195" t="str" cm="1">
        <f t="array" ref="S2195">_xlfn.IFS(FraudData[[#This Row],[Fraud Risk Score]]&gt;=8,"High Risk",FraudData[[#This Row],[Fraud Risk Score]]&gt;=6,"Medium Risk",TRUE,"Low Risk")</f>
        <v>Low Risk</v>
      </c>
    </row>
    <row r="2196" spans="1:19">
      <c r="A2196">
        <v>2195</v>
      </c>
      <c r="B2196">
        <v>21.18</v>
      </c>
      <c r="C2196">
        <v>9</v>
      </c>
      <c r="D2196" t="s">
        <v>49</v>
      </c>
      <c r="E2196">
        <v>0</v>
      </c>
      <c r="F2196">
        <v>0</v>
      </c>
      <c r="G2196">
        <v>27</v>
      </c>
      <c r="H2196">
        <v>3</v>
      </c>
      <c r="I2196">
        <v>19</v>
      </c>
      <c r="J2196">
        <v>0</v>
      </c>
      <c r="K2196">
        <f>_xlfn.XLOOKUP(FraudData[[#This Row],[amount]],AmountRules[Amount Min],AmountRules[Risk Points],,-1)</f>
        <v>0</v>
      </c>
      <c r="L2196">
        <f>_xlfn.XLOOKUP(FraudData[[#This Row],[transaction_hour]],TimeRules[Hour Min],TimeRules[Risk Points],,-1)</f>
        <v>0</v>
      </c>
      <c r="M2196">
        <f>_xlfn.XLOOKUP(FraudData[[#This Row],[foreign_transaction]],ForeignRules[Foreign Transaction],ForeignRules[Risk Points],0)</f>
        <v>0</v>
      </c>
      <c r="N2196">
        <f>_xlfn.XLOOKUP(FraudData[[#This Row],[location_mismatch]],Table10[Location Mismatch],Table10[Risk Points],0)</f>
        <v>0</v>
      </c>
      <c r="O2196">
        <f>_xlfn.XLOOKUP(FraudData[[#This Row],[device_trust_score]],DeviceRules[Device Min],DeviceRules[Risk Points],,-1)</f>
        <v>3</v>
      </c>
      <c r="P2196">
        <f>_xlfn.XLOOKUP(FraudData[[#This Row],[velocity_last_24h]],VelocityRules[Velocity Min],VelocityRules[Risk Points],,-1)</f>
        <v>0</v>
      </c>
      <c r="Q2196">
        <f>_xlfn.XLOOKUP(FraudData[[#This Row],[merchant_category]],MerchantRules[Merchant Category],MerchantRules[Risk Points],0)</f>
        <v>1</v>
      </c>
      <c r="R2196">
        <f>SUM(FraudData[[#This Row],[Amount Risk]:[Merchant Risk]])</f>
        <v>4</v>
      </c>
      <c r="S2196" t="str" cm="1">
        <f t="array" ref="S2196">_xlfn.IFS(FraudData[[#This Row],[Fraud Risk Score]]&gt;=8,"High Risk",FraudData[[#This Row],[Fraud Risk Score]]&gt;=6,"Medium Risk",TRUE,"Low Risk")</f>
        <v>Low Risk</v>
      </c>
    </row>
    <row r="2197" spans="1:19">
      <c r="A2197">
        <v>2196</v>
      </c>
      <c r="B2197">
        <v>106.65</v>
      </c>
      <c r="C2197">
        <v>22</v>
      </c>
      <c r="D2197" t="s">
        <v>50</v>
      </c>
      <c r="E2197">
        <v>0</v>
      </c>
      <c r="F2197">
        <v>0</v>
      </c>
      <c r="G2197">
        <v>89</v>
      </c>
      <c r="H2197">
        <v>1</v>
      </c>
      <c r="I2197">
        <v>45</v>
      </c>
      <c r="J2197">
        <v>0</v>
      </c>
      <c r="K2197">
        <f>_xlfn.XLOOKUP(FraudData[[#This Row],[amount]],AmountRules[Amount Min],AmountRules[Risk Points],,-1)</f>
        <v>0</v>
      </c>
      <c r="L2197">
        <f>_xlfn.XLOOKUP(FraudData[[#This Row],[transaction_hour]],TimeRules[Hour Min],TimeRules[Risk Points],,-1)</f>
        <v>0</v>
      </c>
      <c r="M2197">
        <f>_xlfn.XLOOKUP(FraudData[[#This Row],[foreign_transaction]],ForeignRules[Foreign Transaction],ForeignRules[Risk Points],0)</f>
        <v>0</v>
      </c>
      <c r="N2197">
        <f>_xlfn.XLOOKUP(FraudData[[#This Row],[location_mismatch]],Table10[Location Mismatch],Table10[Risk Points],0)</f>
        <v>0</v>
      </c>
      <c r="O2197">
        <f>_xlfn.XLOOKUP(FraudData[[#This Row],[device_trust_score]],DeviceRules[Device Min],DeviceRules[Risk Points],,-1)</f>
        <v>0</v>
      </c>
      <c r="P2197">
        <f>_xlfn.XLOOKUP(FraudData[[#This Row],[velocity_last_24h]],VelocityRules[Velocity Min],VelocityRules[Risk Points],,-1)</f>
        <v>0</v>
      </c>
      <c r="Q2197">
        <f>_xlfn.XLOOKUP(FraudData[[#This Row],[merchant_category]],MerchantRules[Merchant Category],MerchantRules[Risk Points],0)</f>
        <v>0</v>
      </c>
      <c r="R2197">
        <f>SUM(FraudData[[#This Row],[Amount Risk]:[Merchant Risk]])</f>
        <v>0</v>
      </c>
      <c r="S2197" t="str" cm="1">
        <f t="array" ref="S2197">_xlfn.IFS(FraudData[[#This Row],[Fraud Risk Score]]&gt;=8,"High Risk",FraudData[[#This Row],[Fraud Risk Score]]&gt;=6,"Medium Risk",TRUE,"Low Risk")</f>
        <v>Low Risk</v>
      </c>
    </row>
    <row r="2198" spans="1:19">
      <c r="A2198">
        <v>2197</v>
      </c>
      <c r="B2198">
        <v>111.03</v>
      </c>
      <c r="C2198">
        <v>6</v>
      </c>
      <c r="D2198" t="s">
        <v>46</v>
      </c>
      <c r="E2198">
        <v>0</v>
      </c>
      <c r="F2198">
        <v>0</v>
      </c>
      <c r="G2198">
        <v>64</v>
      </c>
      <c r="H2198">
        <v>4</v>
      </c>
      <c r="I2198">
        <v>29</v>
      </c>
      <c r="J2198">
        <v>0</v>
      </c>
      <c r="K2198">
        <f>_xlfn.XLOOKUP(FraudData[[#This Row],[amount]],AmountRules[Amount Min],AmountRules[Risk Points],,-1)</f>
        <v>0</v>
      </c>
      <c r="L2198">
        <f>_xlfn.XLOOKUP(FraudData[[#This Row],[transaction_hour]],TimeRules[Hour Min],TimeRules[Risk Points],,-1)</f>
        <v>0</v>
      </c>
      <c r="M2198">
        <f>_xlfn.XLOOKUP(FraudData[[#This Row],[foreign_transaction]],ForeignRules[Foreign Transaction],ForeignRules[Risk Points],0)</f>
        <v>0</v>
      </c>
      <c r="N2198">
        <f>_xlfn.XLOOKUP(FraudData[[#This Row],[location_mismatch]],Table10[Location Mismatch],Table10[Risk Points],0)</f>
        <v>0</v>
      </c>
      <c r="O2198">
        <f>_xlfn.XLOOKUP(FraudData[[#This Row],[device_trust_score]],DeviceRules[Device Min],DeviceRules[Risk Points],,-1)</f>
        <v>1</v>
      </c>
      <c r="P2198">
        <f>_xlfn.XLOOKUP(FraudData[[#This Row],[velocity_last_24h]],VelocityRules[Velocity Min],VelocityRules[Risk Points],,-1)</f>
        <v>0</v>
      </c>
      <c r="Q2198">
        <f>_xlfn.XLOOKUP(FraudData[[#This Row],[merchant_category]],MerchantRules[Merchant Category],MerchantRules[Risk Points],0)</f>
        <v>0</v>
      </c>
      <c r="R2198">
        <f>SUM(FraudData[[#This Row],[Amount Risk]:[Merchant Risk]])</f>
        <v>1</v>
      </c>
      <c r="S2198" t="str" cm="1">
        <f t="array" ref="S2198">_xlfn.IFS(FraudData[[#This Row],[Fraud Risk Score]]&gt;=8,"High Risk",FraudData[[#This Row],[Fraud Risk Score]]&gt;=6,"Medium Risk",TRUE,"Low Risk")</f>
        <v>Low Risk</v>
      </c>
    </row>
    <row r="2199" spans="1:19">
      <c r="A2199">
        <v>2198</v>
      </c>
      <c r="B2199">
        <v>359.87</v>
      </c>
      <c r="C2199">
        <v>8</v>
      </c>
      <c r="D2199" t="s">
        <v>50</v>
      </c>
      <c r="E2199">
        <v>0</v>
      </c>
      <c r="F2199">
        <v>0</v>
      </c>
      <c r="G2199">
        <v>89</v>
      </c>
      <c r="H2199">
        <v>2</v>
      </c>
      <c r="I2199">
        <v>57</v>
      </c>
      <c r="J2199">
        <v>0</v>
      </c>
      <c r="K2199">
        <f>_xlfn.XLOOKUP(FraudData[[#This Row],[amount]],AmountRules[Amount Min],AmountRules[Risk Points],,-1)</f>
        <v>0</v>
      </c>
      <c r="L2199">
        <f>_xlfn.XLOOKUP(FraudData[[#This Row],[transaction_hour]],TimeRules[Hour Min],TimeRules[Risk Points],,-1)</f>
        <v>0</v>
      </c>
      <c r="M2199">
        <f>_xlfn.XLOOKUP(FraudData[[#This Row],[foreign_transaction]],ForeignRules[Foreign Transaction],ForeignRules[Risk Points],0)</f>
        <v>0</v>
      </c>
      <c r="N2199">
        <f>_xlfn.XLOOKUP(FraudData[[#This Row],[location_mismatch]],Table10[Location Mismatch],Table10[Risk Points],0)</f>
        <v>0</v>
      </c>
      <c r="O2199">
        <f>_xlfn.XLOOKUP(FraudData[[#This Row],[device_trust_score]],DeviceRules[Device Min],DeviceRules[Risk Points],,-1)</f>
        <v>0</v>
      </c>
      <c r="P2199">
        <f>_xlfn.XLOOKUP(FraudData[[#This Row],[velocity_last_24h]],VelocityRules[Velocity Min],VelocityRules[Risk Points],,-1)</f>
        <v>0</v>
      </c>
      <c r="Q2199">
        <f>_xlfn.XLOOKUP(FraudData[[#This Row],[merchant_category]],MerchantRules[Merchant Category],MerchantRules[Risk Points],0)</f>
        <v>0</v>
      </c>
      <c r="R2199">
        <f>SUM(FraudData[[#This Row],[Amount Risk]:[Merchant Risk]])</f>
        <v>0</v>
      </c>
      <c r="S2199" t="str" cm="1">
        <f t="array" ref="S2199">_xlfn.IFS(FraudData[[#This Row],[Fraud Risk Score]]&gt;=8,"High Risk",FraudData[[#This Row],[Fraud Risk Score]]&gt;=6,"Medium Risk",TRUE,"Low Risk")</f>
        <v>Low Risk</v>
      </c>
    </row>
    <row r="2200" spans="1:19">
      <c r="A2200">
        <v>2199</v>
      </c>
      <c r="B2200">
        <v>142.4</v>
      </c>
      <c r="C2200">
        <v>4</v>
      </c>
      <c r="D2200" t="s">
        <v>49</v>
      </c>
      <c r="E2200">
        <v>1</v>
      </c>
      <c r="F2200">
        <v>0</v>
      </c>
      <c r="G2200">
        <v>95</v>
      </c>
      <c r="H2200">
        <v>4</v>
      </c>
      <c r="I2200">
        <v>38</v>
      </c>
      <c r="J2200">
        <v>0</v>
      </c>
      <c r="K2200">
        <f>_xlfn.XLOOKUP(FraudData[[#This Row],[amount]],AmountRules[Amount Min],AmountRules[Risk Points],,-1)</f>
        <v>0</v>
      </c>
      <c r="L2200">
        <f>_xlfn.XLOOKUP(FraudData[[#This Row],[transaction_hour]],TimeRules[Hour Min],TimeRules[Risk Points],,-1)</f>
        <v>0</v>
      </c>
      <c r="M2200">
        <f>_xlfn.XLOOKUP(FraudData[[#This Row],[foreign_transaction]],ForeignRules[Foreign Transaction],ForeignRules[Risk Points],0)</f>
        <v>3</v>
      </c>
      <c r="N2200">
        <f>_xlfn.XLOOKUP(FraudData[[#This Row],[location_mismatch]],Table10[Location Mismatch],Table10[Risk Points],0)</f>
        <v>0</v>
      </c>
      <c r="O2200">
        <f>_xlfn.XLOOKUP(FraudData[[#This Row],[device_trust_score]],DeviceRules[Device Min],DeviceRules[Risk Points],,-1)</f>
        <v>0</v>
      </c>
      <c r="P2200">
        <f>_xlfn.XLOOKUP(FraudData[[#This Row],[velocity_last_24h]],VelocityRules[Velocity Min],VelocityRules[Risk Points],,-1)</f>
        <v>0</v>
      </c>
      <c r="Q2200">
        <f>_xlfn.XLOOKUP(FraudData[[#This Row],[merchant_category]],MerchantRules[Merchant Category],MerchantRules[Risk Points],0)</f>
        <v>1</v>
      </c>
      <c r="R2200">
        <f>SUM(FraudData[[#This Row],[Amount Risk]:[Merchant Risk]])</f>
        <v>4</v>
      </c>
      <c r="S2200" t="str" cm="1">
        <f t="array" ref="S2200">_xlfn.IFS(FraudData[[#This Row],[Fraud Risk Score]]&gt;=8,"High Risk",FraudData[[#This Row],[Fraud Risk Score]]&gt;=6,"Medium Risk",TRUE,"Low Risk")</f>
        <v>Low Risk</v>
      </c>
    </row>
    <row r="2201" spans="1:19">
      <c r="A2201">
        <v>2200</v>
      </c>
      <c r="B2201">
        <v>86.16</v>
      </c>
      <c r="C2201">
        <v>19</v>
      </c>
      <c r="D2201" t="s">
        <v>50</v>
      </c>
      <c r="E2201">
        <v>0</v>
      </c>
      <c r="F2201">
        <v>0</v>
      </c>
      <c r="G2201">
        <v>54</v>
      </c>
      <c r="H2201">
        <v>1</v>
      </c>
      <c r="I2201">
        <v>62</v>
      </c>
      <c r="J2201">
        <v>0</v>
      </c>
      <c r="K2201">
        <f>_xlfn.XLOOKUP(FraudData[[#This Row],[amount]],AmountRules[Amount Min],AmountRules[Risk Points],,-1)</f>
        <v>0</v>
      </c>
      <c r="L2201">
        <f>_xlfn.XLOOKUP(FraudData[[#This Row],[transaction_hour]],TimeRules[Hour Min],TimeRules[Risk Points],,-1)</f>
        <v>0</v>
      </c>
      <c r="M2201">
        <f>_xlfn.XLOOKUP(FraudData[[#This Row],[foreign_transaction]],ForeignRules[Foreign Transaction],ForeignRules[Risk Points],0)</f>
        <v>0</v>
      </c>
      <c r="N2201">
        <f>_xlfn.XLOOKUP(FraudData[[#This Row],[location_mismatch]],Table10[Location Mismatch],Table10[Risk Points],0)</f>
        <v>0</v>
      </c>
      <c r="O2201">
        <f>_xlfn.XLOOKUP(FraudData[[#This Row],[device_trust_score]],DeviceRules[Device Min],DeviceRules[Risk Points],,-1)</f>
        <v>1</v>
      </c>
      <c r="P2201">
        <f>_xlfn.XLOOKUP(FraudData[[#This Row],[velocity_last_24h]],VelocityRules[Velocity Min],VelocityRules[Risk Points],,-1)</f>
        <v>0</v>
      </c>
      <c r="Q2201">
        <f>_xlfn.XLOOKUP(FraudData[[#This Row],[merchant_category]],MerchantRules[Merchant Category],MerchantRules[Risk Points],0)</f>
        <v>0</v>
      </c>
      <c r="R2201">
        <f>SUM(FraudData[[#This Row],[Amount Risk]:[Merchant Risk]])</f>
        <v>1</v>
      </c>
      <c r="S2201" t="str" cm="1">
        <f t="array" ref="S2201">_xlfn.IFS(FraudData[[#This Row],[Fraud Risk Score]]&gt;=8,"High Risk",FraudData[[#This Row],[Fraud Risk Score]]&gt;=6,"Medium Risk",TRUE,"Low Risk")</f>
        <v>Low Risk</v>
      </c>
    </row>
    <row r="2202" spans="1:19">
      <c r="A2202">
        <v>2201</v>
      </c>
      <c r="B2202">
        <v>677.45</v>
      </c>
      <c r="C2202">
        <v>7</v>
      </c>
      <c r="D2202" t="s">
        <v>47</v>
      </c>
      <c r="E2202">
        <v>0</v>
      </c>
      <c r="F2202">
        <v>0</v>
      </c>
      <c r="G2202">
        <v>96</v>
      </c>
      <c r="H2202">
        <v>1</v>
      </c>
      <c r="I2202">
        <v>51</v>
      </c>
      <c r="J2202">
        <v>0</v>
      </c>
      <c r="K2202">
        <f>_xlfn.XLOOKUP(FraudData[[#This Row],[amount]],AmountRules[Amount Min],AmountRules[Risk Points],,-1)</f>
        <v>1</v>
      </c>
      <c r="L2202">
        <f>_xlfn.XLOOKUP(FraudData[[#This Row],[transaction_hour]],TimeRules[Hour Min],TimeRules[Risk Points],,-1)</f>
        <v>0</v>
      </c>
      <c r="M2202">
        <f>_xlfn.XLOOKUP(FraudData[[#This Row],[foreign_transaction]],ForeignRules[Foreign Transaction],ForeignRules[Risk Points],0)</f>
        <v>0</v>
      </c>
      <c r="N2202">
        <f>_xlfn.XLOOKUP(FraudData[[#This Row],[location_mismatch]],Table10[Location Mismatch],Table10[Risk Points],0)</f>
        <v>0</v>
      </c>
      <c r="O2202">
        <f>_xlfn.XLOOKUP(FraudData[[#This Row],[device_trust_score]],DeviceRules[Device Min],DeviceRules[Risk Points],,-1)</f>
        <v>0</v>
      </c>
      <c r="P2202">
        <f>_xlfn.XLOOKUP(FraudData[[#This Row],[velocity_last_24h]],VelocityRules[Velocity Min],VelocityRules[Risk Points],,-1)</f>
        <v>0</v>
      </c>
      <c r="Q2202">
        <f>_xlfn.XLOOKUP(FraudData[[#This Row],[merchant_category]],MerchantRules[Merchant Category],MerchantRules[Risk Points],0)</f>
        <v>0</v>
      </c>
      <c r="R2202">
        <f>SUM(FraudData[[#This Row],[Amount Risk]:[Merchant Risk]])</f>
        <v>1</v>
      </c>
      <c r="S2202" t="str" cm="1">
        <f t="array" ref="S2202">_xlfn.IFS(FraudData[[#This Row],[Fraud Risk Score]]&gt;=8,"High Risk",FraudData[[#This Row],[Fraud Risk Score]]&gt;=6,"Medium Risk",TRUE,"Low Risk")</f>
        <v>Low Risk</v>
      </c>
    </row>
    <row r="2203" spans="1:19">
      <c r="A2203">
        <v>2202</v>
      </c>
      <c r="B2203">
        <v>21.12</v>
      </c>
      <c r="C2203">
        <v>13</v>
      </c>
      <c r="D2203" t="s">
        <v>50</v>
      </c>
      <c r="E2203">
        <v>0</v>
      </c>
      <c r="F2203">
        <v>0</v>
      </c>
      <c r="G2203">
        <v>91</v>
      </c>
      <c r="H2203">
        <v>0</v>
      </c>
      <c r="I2203">
        <v>51</v>
      </c>
      <c r="J2203">
        <v>0</v>
      </c>
      <c r="K2203">
        <f>_xlfn.XLOOKUP(FraudData[[#This Row],[amount]],AmountRules[Amount Min],AmountRules[Risk Points],,-1)</f>
        <v>0</v>
      </c>
      <c r="L2203">
        <f>_xlfn.XLOOKUP(FraudData[[#This Row],[transaction_hour]],TimeRules[Hour Min],TimeRules[Risk Points],,-1)</f>
        <v>0</v>
      </c>
      <c r="M2203">
        <f>_xlfn.XLOOKUP(FraudData[[#This Row],[foreign_transaction]],ForeignRules[Foreign Transaction],ForeignRules[Risk Points],0)</f>
        <v>0</v>
      </c>
      <c r="N2203">
        <f>_xlfn.XLOOKUP(FraudData[[#This Row],[location_mismatch]],Table10[Location Mismatch],Table10[Risk Points],0)</f>
        <v>0</v>
      </c>
      <c r="O2203">
        <f>_xlfn.XLOOKUP(FraudData[[#This Row],[device_trust_score]],DeviceRules[Device Min],DeviceRules[Risk Points],,-1)</f>
        <v>0</v>
      </c>
      <c r="P2203">
        <f>_xlfn.XLOOKUP(FraudData[[#This Row],[velocity_last_24h]],VelocityRules[Velocity Min],VelocityRules[Risk Points],,-1)</f>
        <v>0</v>
      </c>
      <c r="Q2203">
        <f>_xlfn.XLOOKUP(FraudData[[#This Row],[merchant_category]],MerchantRules[Merchant Category],MerchantRules[Risk Points],0)</f>
        <v>0</v>
      </c>
      <c r="R2203">
        <f>SUM(FraudData[[#This Row],[Amount Risk]:[Merchant Risk]])</f>
        <v>0</v>
      </c>
      <c r="S2203" t="str" cm="1">
        <f t="array" ref="S2203">_xlfn.IFS(FraudData[[#This Row],[Fraud Risk Score]]&gt;=8,"High Risk",FraudData[[#This Row],[Fraud Risk Score]]&gt;=6,"Medium Risk",TRUE,"Low Risk")</f>
        <v>Low Risk</v>
      </c>
    </row>
    <row r="2204" spans="1:19">
      <c r="A2204">
        <v>2203</v>
      </c>
      <c r="B2204">
        <v>98.84</v>
      </c>
      <c r="C2204">
        <v>3</v>
      </c>
      <c r="D2204" t="s">
        <v>48</v>
      </c>
      <c r="E2204">
        <v>0</v>
      </c>
      <c r="F2204">
        <v>1</v>
      </c>
      <c r="G2204">
        <v>67</v>
      </c>
      <c r="H2204">
        <v>3</v>
      </c>
      <c r="I2204">
        <v>53</v>
      </c>
      <c r="J2204">
        <v>0</v>
      </c>
      <c r="K2204">
        <f>_xlfn.XLOOKUP(FraudData[[#This Row],[amount]],AmountRules[Amount Min],AmountRules[Risk Points],,-1)</f>
        <v>0</v>
      </c>
      <c r="L2204">
        <f>_xlfn.XLOOKUP(FraudData[[#This Row],[transaction_hour]],TimeRules[Hour Min],TimeRules[Risk Points],,-1)</f>
        <v>3</v>
      </c>
      <c r="M2204">
        <f>_xlfn.XLOOKUP(FraudData[[#This Row],[foreign_transaction]],ForeignRules[Foreign Transaction],ForeignRules[Risk Points],0)</f>
        <v>0</v>
      </c>
      <c r="N2204">
        <f>_xlfn.XLOOKUP(FraudData[[#This Row],[location_mismatch]],Table10[Location Mismatch],Table10[Risk Points],0)</f>
        <v>3</v>
      </c>
      <c r="O2204">
        <f>_xlfn.XLOOKUP(FraudData[[#This Row],[device_trust_score]],DeviceRules[Device Min],DeviceRules[Risk Points],,-1)</f>
        <v>1</v>
      </c>
      <c r="P2204">
        <f>_xlfn.XLOOKUP(FraudData[[#This Row],[velocity_last_24h]],VelocityRules[Velocity Min],VelocityRules[Risk Points],,-1)</f>
        <v>0</v>
      </c>
      <c r="Q2204">
        <f>_xlfn.XLOOKUP(FraudData[[#This Row],[merchant_category]],MerchantRules[Merchant Category],MerchantRules[Risk Points],0)</f>
        <v>0</v>
      </c>
      <c r="R2204">
        <f>SUM(FraudData[[#This Row],[Amount Risk]:[Merchant Risk]])</f>
        <v>7</v>
      </c>
      <c r="S2204" t="str" cm="1">
        <f t="array" ref="S2204">_xlfn.IFS(FraudData[[#This Row],[Fraud Risk Score]]&gt;=8,"High Risk",FraudData[[#This Row],[Fraud Risk Score]]&gt;=6,"Medium Risk",TRUE,"Low Risk")</f>
        <v>Medium Risk</v>
      </c>
    </row>
    <row r="2205" spans="1:19">
      <c r="A2205">
        <v>2204</v>
      </c>
      <c r="B2205">
        <v>7.73</v>
      </c>
      <c r="C2205">
        <v>19</v>
      </c>
      <c r="D2205" t="s">
        <v>48</v>
      </c>
      <c r="E2205">
        <v>0</v>
      </c>
      <c r="F2205">
        <v>0</v>
      </c>
      <c r="G2205">
        <v>77</v>
      </c>
      <c r="H2205">
        <v>1</v>
      </c>
      <c r="I2205">
        <v>67</v>
      </c>
      <c r="J2205">
        <v>0</v>
      </c>
      <c r="K2205">
        <f>_xlfn.XLOOKUP(FraudData[[#This Row],[amount]],AmountRules[Amount Min],AmountRules[Risk Points],,-1)</f>
        <v>0</v>
      </c>
      <c r="L2205">
        <f>_xlfn.XLOOKUP(FraudData[[#This Row],[transaction_hour]],TimeRules[Hour Min],TimeRules[Risk Points],,-1)</f>
        <v>0</v>
      </c>
      <c r="M2205">
        <f>_xlfn.XLOOKUP(FraudData[[#This Row],[foreign_transaction]],ForeignRules[Foreign Transaction],ForeignRules[Risk Points],0)</f>
        <v>0</v>
      </c>
      <c r="N2205">
        <f>_xlfn.XLOOKUP(FraudData[[#This Row],[location_mismatch]],Table10[Location Mismatch],Table10[Risk Points],0)</f>
        <v>0</v>
      </c>
      <c r="O2205">
        <f>_xlfn.XLOOKUP(FraudData[[#This Row],[device_trust_score]],DeviceRules[Device Min],DeviceRules[Risk Points],,-1)</f>
        <v>0</v>
      </c>
      <c r="P2205">
        <f>_xlfn.XLOOKUP(FraudData[[#This Row],[velocity_last_24h]],VelocityRules[Velocity Min],VelocityRules[Risk Points],,-1)</f>
        <v>0</v>
      </c>
      <c r="Q2205">
        <f>_xlfn.XLOOKUP(FraudData[[#This Row],[merchant_category]],MerchantRules[Merchant Category],MerchantRules[Risk Points],0)</f>
        <v>0</v>
      </c>
      <c r="R2205">
        <f>SUM(FraudData[[#This Row],[Amount Risk]:[Merchant Risk]])</f>
        <v>0</v>
      </c>
      <c r="S2205" t="str" cm="1">
        <f t="array" ref="S2205">_xlfn.IFS(FraudData[[#This Row],[Fraud Risk Score]]&gt;=8,"High Risk",FraudData[[#This Row],[Fraud Risk Score]]&gt;=6,"Medium Risk",TRUE,"Low Risk")</f>
        <v>Low Risk</v>
      </c>
    </row>
    <row r="2206" spans="1:19">
      <c r="A2206">
        <v>2205</v>
      </c>
      <c r="B2206">
        <v>242.41</v>
      </c>
      <c r="C2206">
        <v>13</v>
      </c>
      <c r="D2206" t="s">
        <v>47</v>
      </c>
      <c r="E2206">
        <v>0</v>
      </c>
      <c r="F2206">
        <v>0</v>
      </c>
      <c r="G2206">
        <v>54</v>
      </c>
      <c r="H2206">
        <v>5</v>
      </c>
      <c r="I2206">
        <v>20</v>
      </c>
      <c r="J2206">
        <v>0</v>
      </c>
      <c r="K2206">
        <f>_xlfn.XLOOKUP(FraudData[[#This Row],[amount]],AmountRules[Amount Min],AmountRules[Risk Points],,-1)</f>
        <v>0</v>
      </c>
      <c r="L2206">
        <f>_xlfn.XLOOKUP(FraudData[[#This Row],[transaction_hour]],TimeRules[Hour Min],TimeRules[Risk Points],,-1)</f>
        <v>0</v>
      </c>
      <c r="M2206">
        <f>_xlfn.XLOOKUP(FraudData[[#This Row],[foreign_transaction]],ForeignRules[Foreign Transaction],ForeignRules[Risk Points],0)</f>
        <v>0</v>
      </c>
      <c r="N2206">
        <f>_xlfn.XLOOKUP(FraudData[[#This Row],[location_mismatch]],Table10[Location Mismatch],Table10[Risk Points],0)</f>
        <v>0</v>
      </c>
      <c r="O2206">
        <f>_xlfn.XLOOKUP(FraudData[[#This Row],[device_trust_score]],DeviceRules[Device Min],DeviceRules[Risk Points],,-1)</f>
        <v>1</v>
      </c>
      <c r="P2206">
        <f>_xlfn.XLOOKUP(FraudData[[#This Row],[velocity_last_24h]],VelocityRules[Velocity Min],VelocityRules[Risk Points],,-1)</f>
        <v>3</v>
      </c>
      <c r="Q2206">
        <f>_xlfn.XLOOKUP(FraudData[[#This Row],[merchant_category]],MerchantRules[Merchant Category],MerchantRules[Risk Points],0)</f>
        <v>0</v>
      </c>
      <c r="R2206">
        <f>SUM(FraudData[[#This Row],[Amount Risk]:[Merchant Risk]])</f>
        <v>4</v>
      </c>
      <c r="S2206" t="str" cm="1">
        <f t="array" ref="S2206">_xlfn.IFS(FraudData[[#This Row],[Fraud Risk Score]]&gt;=8,"High Risk",FraudData[[#This Row],[Fraud Risk Score]]&gt;=6,"Medium Risk",TRUE,"Low Risk")</f>
        <v>Low Risk</v>
      </c>
    </row>
    <row r="2207" spans="1:19">
      <c r="A2207">
        <v>2206</v>
      </c>
      <c r="B2207">
        <v>450.35</v>
      </c>
      <c r="C2207">
        <v>11</v>
      </c>
      <c r="D2207" t="s">
        <v>50</v>
      </c>
      <c r="E2207">
        <v>0</v>
      </c>
      <c r="F2207">
        <v>1</v>
      </c>
      <c r="G2207">
        <v>65</v>
      </c>
      <c r="H2207">
        <v>0</v>
      </c>
      <c r="I2207">
        <v>56</v>
      </c>
      <c r="J2207">
        <v>0</v>
      </c>
      <c r="K2207">
        <f>_xlfn.XLOOKUP(FraudData[[#This Row],[amount]],AmountRules[Amount Min],AmountRules[Risk Points],,-1)</f>
        <v>0</v>
      </c>
      <c r="L2207">
        <f>_xlfn.XLOOKUP(FraudData[[#This Row],[transaction_hour]],TimeRules[Hour Min],TimeRules[Risk Points],,-1)</f>
        <v>0</v>
      </c>
      <c r="M2207">
        <f>_xlfn.XLOOKUP(FraudData[[#This Row],[foreign_transaction]],ForeignRules[Foreign Transaction],ForeignRules[Risk Points],0)</f>
        <v>0</v>
      </c>
      <c r="N2207">
        <f>_xlfn.XLOOKUP(FraudData[[#This Row],[location_mismatch]],Table10[Location Mismatch],Table10[Risk Points],0)</f>
        <v>3</v>
      </c>
      <c r="O2207">
        <f>_xlfn.XLOOKUP(FraudData[[#This Row],[device_trust_score]],DeviceRules[Device Min],DeviceRules[Risk Points],,-1)</f>
        <v>1</v>
      </c>
      <c r="P2207">
        <f>_xlfn.XLOOKUP(FraudData[[#This Row],[velocity_last_24h]],VelocityRules[Velocity Min],VelocityRules[Risk Points],,-1)</f>
        <v>0</v>
      </c>
      <c r="Q2207">
        <f>_xlfn.XLOOKUP(FraudData[[#This Row],[merchant_category]],MerchantRules[Merchant Category],MerchantRules[Risk Points],0)</f>
        <v>0</v>
      </c>
      <c r="R2207">
        <f>SUM(FraudData[[#This Row],[Amount Risk]:[Merchant Risk]])</f>
        <v>4</v>
      </c>
      <c r="S2207" t="str" cm="1">
        <f t="array" ref="S2207">_xlfn.IFS(FraudData[[#This Row],[Fraud Risk Score]]&gt;=8,"High Risk",FraudData[[#This Row],[Fraud Risk Score]]&gt;=6,"Medium Risk",TRUE,"Low Risk")</f>
        <v>Low Risk</v>
      </c>
    </row>
    <row r="2208" spans="1:19">
      <c r="A2208">
        <v>2207</v>
      </c>
      <c r="B2208">
        <v>59.14</v>
      </c>
      <c r="C2208">
        <v>1</v>
      </c>
      <c r="D2208" t="s">
        <v>46</v>
      </c>
      <c r="E2208">
        <v>0</v>
      </c>
      <c r="F2208">
        <v>0</v>
      </c>
      <c r="G2208">
        <v>68</v>
      </c>
      <c r="H2208">
        <v>1</v>
      </c>
      <c r="I2208">
        <v>23</v>
      </c>
      <c r="J2208">
        <v>0</v>
      </c>
      <c r="K2208">
        <f>_xlfn.XLOOKUP(FraudData[[#This Row],[amount]],AmountRules[Amount Min],AmountRules[Risk Points],,-1)</f>
        <v>0</v>
      </c>
      <c r="L2208">
        <f>_xlfn.XLOOKUP(FraudData[[#This Row],[transaction_hour]],TimeRules[Hour Min],TimeRules[Risk Points],,-1)</f>
        <v>3</v>
      </c>
      <c r="M2208">
        <f>_xlfn.XLOOKUP(FraudData[[#This Row],[foreign_transaction]],ForeignRules[Foreign Transaction],ForeignRules[Risk Points],0)</f>
        <v>0</v>
      </c>
      <c r="N2208">
        <f>_xlfn.XLOOKUP(FraudData[[#This Row],[location_mismatch]],Table10[Location Mismatch],Table10[Risk Points],0)</f>
        <v>0</v>
      </c>
      <c r="O2208">
        <f>_xlfn.XLOOKUP(FraudData[[#This Row],[device_trust_score]],DeviceRules[Device Min],DeviceRules[Risk Points],,-1)</f>
        <v>1</v>
      </c>
      <c r="P2208">
        <f>_xlfn.XLOOKUP(FraudData[[#This Row],[velocity_last_24h]],VelocityRules[Velocity Min],VelocityRules[Risk Points],,-1)</f>
        <v>0</v>
      </c>
      <c r="Q2208">
        <f>_xlfn.XLOOKUP(FraudData[[#This Row],[merchant_category]],MerchantRules[Merchant Category],MerchantRules[Risk Points],0)</f>
        <v>0</v>
      </c>
      <c r="R2208">
        <f>SUM(FraudData[[#This Row],[Amount Risk]:[Merchant Risk]])</f>
        <v>4</v>
      </c>
      <c r="S2208" t="str" cm="1">
        <f t="array" ref="S2208">_xlfn.IFS(FraudData[[#This Row],[Fraud Risk Score]]&gt;=8,"High Risk",FraudData[[#This Row],[Fraud Risk Score]]&gt;=6,"Medium Risk",TRUE,"Low Risk")</f>
        <v>Low Risk</v>
      </c>
    </row>
    <row r="2209" spans="1:19">
      <c r="A2209">
        <v>2208</v>
      </c>
      <c r="B2209">
        <v>351.78</v>
      </c>
      <c r="C2209">
        <v>12</v>
      </c>
      <c r="D2209" t="s">
        <v>50</v>
      </c>
      <c r="E2209">
        <v>1</v>
      </c>
      <c r="F2209">
        <v>0</v>
      </c>
      <c r="G2209">
        <v>61</v>
      </c>
      <c r="H2209">
        <v>3</v>
      </c>
      <c r="I2209">
        <v>18</v>
      </c>
      <c r="J2209">
        <v>0</v>
      </c>
      <c r="K2209">
        <f>_xlfn.XLOOKUP(FraudData[[#This Row],[amount]],AmountRules[Amount Min],AmountRules[Risk Points],,-1)</f>
        <v>0</v>
      </c>
      <c r="L2209">
        <f>_xlfn.XLOOKUP(FraudData[[#This Row],[transaction_hour]],TimeRules[Hour Min],TimeRules[Risk Points],,-1)</f>
        <v>0</v>
      </c>
      <c r="M2209">
        <f>_xlfn.XLOOKUP(FraudData[[#This Row],[foreign_transaction]],ForeignRules[Foreign Transaction],ForeignRules[Risk Points],0)</f>
        <v>3</v>
      </c>
      <c r="N2209">
        <f>_xlfn.XLOOKUP(FraudData[[#This Row],[location_mismatch]],Table10[Location Mismatch],Table10[Risk Points],0)</f>
        <v>0</v>
      </c>
      <c r="O2209">
        <f>_xlfn.XLOOKUP(FraudData[[#This Row],[device_trust_score]],DeviceRules[Device Min],DeviceRules[Risk Points],,-1)</f>
        <v>1</v>
      </c>
      <c r="P2209">
        <f>_xlfn.XLOOKUP(FraudData[[#This Row],[velocity_last_24h]],VelocityRules[Velocity Min],VelocityRules[Risk Points],,-1)</f>
        <v>0</v>
      </c>
      <c r="Q2209">
        <f>_xlfn.XLOOKUP(FraudData[[#This Row],[merchant_category]],MerchantRules[Merchant Category],MerchantRules[Risk Points],0)</f>
        <v>0</v>
      </c>
      <c r="R2209">
        <f>SUM(FraudData[[#This Row],[Amount Risk]:[Merchant Risk]])</f>
        <v>4</v>
      </c>
      <c r="S2209" t="str" cm="1">
        <f t="array" ref="S2209">_xlfn.IFS(FraudData[[#This Row],[Fraud Risk Score]]&gt;=8,"High Risk",FraudData[[#This Row],[Fraud Risk Score]]&gt;=6,"Medium Risk",TRUE,"Low Risk")</f>
        <v>Low Risk</v>
      </c>
    </row>
    <row r="2210" spans="1:19">
      <c r="A2210">
        <v>2209</v>
      </c>
      <c r="B2210">
        <v>62.21</v>
      </c>
      <c r="C2210">
        <v>0</v>
      </c>
      <c r="D2210" t="s">
        <v>48</v>
      </c>
      <c r="E2210">
        <v>0</v>
      </c>
      <c r="F2210">
        <v>1</v>
      </c>
      <c r="G2210">
        <v>30</v>
      </c>
      <c r="H2210">
        <v>0</v>
      </c>
      <c r="I2210">
        <v>58</v>
      </c>
      <c r="J2210">
        <v>1</v>
      </c>
      <c r="K2210">
        <f>_xlfn.XLOOKUP(FraudData[[#This Row],[amount]],AmountRules[Amount Min],AmountRules[Risk Points],,-1)</f>
        <v>0</v>
      </c>
      <c r="L2210">
        <f>_xlfn.XLOOKUP(FraudData[[#This Row],[transaction_hour]],TimeRules[Hour Min],TimeRules[Risk Points],,-1)</f>
        <v>3</v>
      </c>
      <c r="M2210">
        <f>_xlfn.XLOOKUP(FraudData[[#This Row],[foreign_transaction]],ForeignRules[Foreign Transaction],ForeignRules[Risk Points],0)</f>
        <v>0</v>
      </c>
      <c r="N2210">
        <f>_xlfn.XLOOKUP(FraudData[[#This Row],[location_mismatch]],Table10[Location Mismatch],Table10[Risk Points],0)</f>
        <v>3</v>
      </c>
      <c r="O2210">
        <f>_xlfn.XLOOKUP(FraudData[[#This Row],[device_trust_score]],DeviceRules[Device Min],DeviceRules[Risk Points],,-1)</f>
        <v>2</v>
      </c>
      <c r="P2210">
        <f>_xlfn.XLOOKUP(FraudData[[#This Row],[velocity_last_24h]],VelocityRules[Velocity Min],VelocityRules[Risk Points],,-1)</f>
        <v>0</v>
      </c>
      <c r="Q2210">
        <f>_xlfn.XLOOKUP(FraudData[[#This Row],[merchant_category]],MerchantRules[Merchant Category],MerchantRules[Risk Points],0)</f>
        <v>0</v>
      </c>
      <c r="R2210">
        <f>SUM(FraudData[[#This Row],[Amount Risk]:[Merchant Risk]])</f>
        <v>8</v>
      </c>
      <c r="S2210" t="str" cm="1">
        <f t="array" ref="S2210">_xlfn.IFS(FraudData[[#This Row],[Fraud Risk Score]]&gt;=8,"High Risk",FraudData[[#This Row],[Fraud Risk Score]]&gt;=6,"Medium Risk",TRUE,"Low Risk")</f>
        <v>High Risk</v>
      </c>
    </row>
    <row r="2211" spans="1:19">
      <c r="A2211">
        <v>2210</v>
      </c>
      <c r="B2211">
        <v>434.98</v>
      </c>
      <c r="C2211">
        <v>19</v>
      </c>
      <c r="D2211" t="s">
        <v>48</v>
      </c>
      <c r="E2211">
        <v>1</v>
      </c>
      <c r="F2211">
        <v>0</v>
      </c>
      <c r="G2211">
        <v>61</v>
      </c>
      <c r="H2211">
        <v>3</v>
      </c>
      <c r="I2211">
        <v>29</v>
      </c>
      <c r="J2211">
        <v>0</v>
      </c>
      <c r="K2211">
        <f>_xlfn.XLOOKUP(FraudData[[#This Row],[amount]],AmountRules[Amount Min],AmountRules[Risk Points],,-1)</f>
        <v>0</v>
      </c>
      <c r="L2211">
        <f>_xlfn.XLOOKUP(FraudData[[#This Row],[transaction_hour]],TimeRules[Hour Min],TimeRules[Risk Points],,-1)</f>
        <v>0</v>
      </c>
      <c r="M2211">
        <f>_xlfn.XLOOKUP(FraudData[[#This Row],[foreign_transaction]],ForeignRules[Foreign Transaction],ForeignRules[Risk Points],0)</f>
        <v>3</v>
      </c>
      <c r="N2211">
        <f>_xlfn.XLOOKUP(FraudData[[#This Row],[location_mismatch]],Table10[Location Mismatch],Table10[Risk Points],0)</f>
        <v>0</v>
      </c>
      <c r="O2211">
        <f>_xlfn.XLOOKUP(FraudData[[#This Row],[device_trust_score]],DeviceRules[Device Min],DeviceRules[Risk Points],,-1)</f>
        <v>1</v>
      </c>
      <c r="P2211">
        <f>_xlfn.XLOOKUP(FraudData[[#This Row],[velocity_last_24h]],VelocityRules[Velocity Min],VelocityRules[Risk Points],,-1)</f>
        <v>0</v>
      </c>
      <c r="Q2211">
        <f>_xlfn.XLOOKUP(FraudData[[#This Row],[merchant_category]],MerchantRules[Merchant Category],MerchantRules[Risk Points],0)</f>
        <v>0</v>
      </c>
      <c r="R2211">
        <f>SUM(FraudData[[#This Row],[Amount Risk]:[Merchant Risk]])</f>
        <v>4</v>
      </c>
      <c r="S2211" t="str" cm="1">
        <f t="array" ref="S2211">_xlfn.IFS(FraudData[[#This Row],[Fraud Risk Score]]&gt;=8,"High Risk",FraudData[[#This Row],[Fraud Risk Score]]&gt;=6,"Medium Risk",TRUE,"Low Risk")</f>
        <v>Low Risk</v>
      </c>
    </row>
    <row r="2212" spans="1:19">
      <c r="A2212">
        <v>2211</v>
      </c>
      <c r="B2212">
        <v>252.41</v>
      </c>
      <c r="C2212">
        <v>6</v>
      </c>
      <c r="D2212" t="s">
        <v>49</v>
      </c>
      <c r="E2212">
        <v>0</v>
      </c>
      <c r="F2212">
        <v>0</v>
      </c>
      <c r="G2212">
        <v>25</v>
      </c>
      <c r="H2212">
        <v>2</v>
      </c>
      <c r="I2212">
        <v>56</v>
      </c>
      <c r="J2212">
        <v>0</v>
      </c>
      <c r="K2212">
        <f>_xlfn.XLOOKUP(FraudData[[#This Row],[amount]],AmountRules[Amount Min],AmountRules[Risk Points],,-1)</f>
        <v>0</v>
      </c>
      <c r="L2212">
        <f>_xlfn.XLOOKUP(FraudData[[#This Row],[transaction_hour]],TimeRules[Hour Min],TimeRules[Risk Points],,-1)</f>
        <v>0</v>
      </c>
      <c r="M2212">
        <f>_xlfn.XLOOKUP(FraudData[[#This Row],[foreign_transaction]],ForeignRules[Foreign Transaction],ForeignRules[Risk Points],0)</f>
        <v>0</v>
      </c>
      <c r="N2212">
        <f>_xlfn.XLOOKUP(FraudData[[#This Row],[location_mismatch]],Table10[Location Mismatch],Table10[Risk Points],0)</f>
        <v>0</v>
      </c>
      <c r="O2212">
        <f>_xlfn.XLOOKUP(FraudData[[#This Row],[device_trust_score]],DeviceRules[Device Min],DeviceRules[Risk Points],,-1)</f>
        <v>3</v>
      </c>
      <c r="P2212">
        <f>_xlfn.XLOOKUP(FraudData[[#This Row],[velocity_last_24h]],VelocityRules[Velocity Min],VelocityRules[Risk Points],,-1)</f>
        <v>0</v>
      </c>
      <c r="Q2212">
        <f>_xlfn.XLOOKUP(FraudData[[#This Row],[merchant_category]],MerchantRules[Merchant Category],MerchantRules[Risk Points],0)</f>
        <v>1</v>
      </c>
      <c r="R2212">
        <f>SUM(FraudData[[#This Row],[Amount Risk]:[Merchant Risk]])</f>
        <v>4</v>
      </c>
      <c r="S2212" t="str" cm="1">
        <f t="array" ref="S2212">_xlfn.IFS(FraudData[[#This Row],[Fraud Risk Score]]&gt;=8,"High Risk",FraudData[[#This Row],[Fraud Risk Score]]&gt;=6,"Medium Risk",TRUE,"Low Risk")</f>
        <v>Low Risk</v>
      </c>
    </row>
    <row r="2213" spans="1:19">
      <c r="A2213">
        <v>2212</v>
      </c>
      <c r="B2213">
        <v>294.17</v>
      </c>
      <c r="C2213">
        <v>8</v>
      </c>
      <c r="D2213" t="s">
        <v>48</v>
      </c>
      <c r="E2213">
        <v>0</v>
      </c>
      <c r="F2213">
        <v>0</v>
      </c>
      <c r="G2213">
        <v>34</v>
      </c>
      <c r="H2213">
        <v>4</v>
      </c>
      <c r="I2213">
        <v>18</v>
      </c>
      <c r="J2213">
        <v>0</v>
      </c>
      <c r="K2213">
        <f>_xlfn.XLOOKUP(FraudData[[#This Row],[amount]],AmountRules[Amount Min],AmountRules[Risk Points],,-1)</f>
        <v>0</v>
      </c>
      <c r="L2213">
        <f>_xlfn.XLOOKUP(FraudData[[#This Row],[transaction_hour]],TimeRules[Hour Min],TimeRules[Risk Points],,-1)</f>
        <v>0</v>
      </c>
      <c r="M2213">
        <f>_xlfn.XLOOKUP(FraudData[[#This Row],[foreign_transaction]],ForeignRules[Foreign Transaction],ForeignRules[Risk Points],0)</f>
        <v>0</v>
      </c>
      <c r="N2213">
        <f>_xlfn.XLOOKUP(FraudData[[#This Row],[location_mismatch]],Table10[Location Mismatch],Table10[Risk Points],0)</f>
        <v>0</v>
      </c>
      <c r="O2213">
        <f>_xlfn.XLOOKUP(FraudData[[#This Row],[device_trust_score]],DeviceRules[Device Min],DeviceRules[Risk Points],,-1)</f>
        <v>2</v>
      </c>
      <c r="P2213">
        <f>_xlfn.XLOOKUP(FraudData[[#This Row],[velocity_last_24h]],VelocityRules[Velocity Min],VelocityRules[Risk Points],,-1)</f>
        <v>0</v>
      </c>
      <c r="Q2213">
        <f>_xlfn.XLOOKUP(FraudData[[#This Row],[merchant_category]],MerchantRules[Merchant Category],MerchantRules[Risk Points],0)</f>
        <v>0</v>
      </c>
      <c r="R2213">
        <f>SUM(FraudData[[#This Row],[Amount Risk]:[Merchant Risk]])</f>
        <v>2</v>
      </c>
      <c r="S2213" t="str" cm="1">
        <f t="array" ref="S2213">_xlfn.IFS(FraudData[[#This Row],[Fraud Risk Score]]&gt;=8,"High Risk",FraudData[[#This Row],[Fraud Risk Score]]&gt;=6,"Medium Risk",TRUE,"Low Risk")</f>
        <v>Low Risk</v>
      </c>
    </row>
    <row r="2214" spans="1:19">
      <c r="A2214">
        <v>2213</v>
      </c>
      <c r="B2214">
        <v>3.27</v>
      </c>
      <c r="C2214">
        <v>16</v>
      </c>
      <c r="D2214" t="s">
        <v>49</v>
      </c>
      <c r="E2214">
        <v>0</v>
      </c>
      <c r="F2214">
        <v>0</v>
      </c>
      <c r="G2214">
        <v>50</v>
      </c>
      <c r="H2214">
        <v>1</v>
      </c>
      <c r="I2214">
        <v>37</v>
      </c>
      <c r="J2214">
        <v>0</v>
      </c>
      <c r="K2214">
        <f>_xlfn.XLOOKUP(FraudData[[#This Row],[amount]],AmountRules[Amount Min],AmountRules[Risk Points],,-1)</f>
        <v>0</v>
      </c>
      <c r="L2214">
        <f>_xlfn.XLOOKUP(FraudData[[#This Row],[transaction_hour]],TimeRules[Hour Min],TimeRules[Risk Points],,-1)</f>
        <v>0</v>
      </c>
      <c r="M2214">
        <f>_xlfn.XLOOKUP(FraudData[[#This Row],[foreign_transaction]],ForeignRules[Foreign Transaction],ForeignRules[Risk Points],0)</f>
        <v>0</v>
      </c>
      <c r="N2214">
        <f>_xlfn.XLOOKUP(FraudData[[#This Row],[location_mismatch]],Table10[Location Mismatch],Table10[Risk Points],0)</f>
        <v>0</v>
      </c>
      <c r="O2214">
        <f>_xlfn.XLOOKUP(FraudData[[#This Row],[device_trust_score]],DeviceRules[Device Min],DeviceRules[Risk Points],,-1)</f>
        <v>1</v>
      </c>
      <c r="P2214">
        <f>_xlfn.XLOOKUP(FraudData[[#This Row],[velocity_last_24h]],VelocityRules[Velocity Min],VelocityRules[Risk Points],,-1)</f>
        <v>0</v>
      </c>
      <c r="Q2214">
        <f>_xlfn.XLOOKUP(FraudData[[#This Row],[merchant_category]],MerchantRules[Merchant Category],MerchantRules[Risk Points],0)</f>
        <v>1</v>
      </c>
      <c r="R2214">
        <f>SUM(FraudData[[#This Row],[Amount Risk]:[Merchant Risk]])</f>
        <v>2</v>
      </c>
      <c r="S2214" t="str" cm="1">
        <f t="array" ref="S2214">_xlfn.IFS(FraudData[[#This Row],[Fraud Risk Score]]&gt;=8,"High Risk",FraudData[[#This Row],[Fraud Risk Score]]&gt;=6,"Medium Risk",TRUE,"Low Risk")</f>
        <v>Low Risk</v>
      </c>
    </row>
    <row r="2215" spans="1:19">
      <c r="A2215">
        <v>2214</v>
      </c>
      <c r="B2215">
        <v>592.51</v>
      </c>
      <c r="C2215">
        <v>20</v>
      </c>
      <c r="D2215" t="s">
        <v>48</v>
      </c>
      <c r="E2215">
        <v>0</v>
      </c>
      <c r="F2215">
        <v>0</v>
      </c>
      <c r="G2215">
        <v>41</v>
      </c>
      <c r="H2215">
        <v>1</v>
      </c>
      <c r="I2215">
        <v>53</v>
      </c>
      <c r="J2215">
        <v>0</v>
      </c>
      <c r="K2215">
        <f>_xlfn.XLOOKUP(FraudData[[#This Row],[amount]],AmountRules[Amount Min],AmountRules[Risk Points],,-1)</f>
        <v>1</v>
      </c>
      <c r="L2215">
        <f>_xlfn.XLOOKUP(FraudData[[#This Row],[transaction_hour]],TimeRules[Hour Min],TimeRules[Risk Points],,-1)</f>
        <v>0</v>
      </c>
      <c r="M2215">
        <f>_xlfn.XLOOKUP(FraudData[[#This Row],[foreign_transaction]],ForeignRules[Foreign Transaction],ForeignRules[Risk Points],0)</f>
        <v>0</v>
      </c>
      <c r="N2215">
        <f>_xlfn.XLOOKUP(FraudData[[#This Row],[location_mismatch]],Table10[Location Mismatch],Table10[Risk Points],0)</f>
        <v>0</v>
      </c>
      <c r="O2215">
        <f>_xlfn.XLOOKUP(FraudData[[#This Row],[device_trust_score]],DeviceRules[Device Min],DeviceRules[Risk Points],,-1)</f>
        <v>2</v>
      </c>
      <c r="P2215">
        <f>_xlfn.XLOOKUP(FraudData[[#This Row],[velocity_last_24h]],VelocityRules[Velocity Min],VelocityRules[Risk Points],,-1)</f>
        <v>0</v>
      </c>
      <c r="Q2215">
        <f>_xlfn.XLOOKUP(FraudData[[#This Row],[merchant_category]],MerchantRules[Merchant Category],MerchantRules[Risk Points],0)</f>
        <v>0</v>
      </c>
      <c r="R2215">
        <f>SUM(FraudData[[#This Row],[Amount Risk]:[Merchant Risk]])</f>
        <v>3</v>
      </c>
      <c r="S2215" t="str" cm="1">
        <f t="array" ref="S2215">_xlfn.IFS(FraudData[[#This Row],[Fraud Risk Score]]&gt;=8,"High Risk",FraudData[[#This Row],[Fraud Risk Score]]&gt;=6,"Medium Risk",TRUE,"Low Risk")</f>
        <v>Low Risk</v>
      </c>
    </row>
    <row r="2216" spans="1:19">
      <c r="A2216">
        <v>2215</v>
      </c>
      <c r="B2216">
        <v>233.47</v>
      </c>
      <c r="C2216">
        <v>22</v>
      </c>
      <c r="D2216" t="s">
        <v>48</v>
      </c>
      <c r="E2216">
        <v>0</v>
      </c>
      <c r="F2216">
        <v>0</v>
      </c>
      <c r="G2216">
        <v>88</v>
      </c>
      <c r="H2216">
        <v>2</v>
      </c>
      <c r="I2216">
        <v>55</v>
      </c>
      <c r="J2216">
        <v>0</v>
      </c>
      <c r="K2216">
        <f>_xlfn.XLOOKUP(FraudData[[#This Row],[amount]],AmountRules[Amount Min],AmountRules[Risk Points],,-1)</f>
        <v>0</v>
      </c>
      <c r="L2216">
        <f>_xlfn.XLOOKUP(FraudData[[#This Row],[transaction_hour]],TimeRules[Hour Min],TimeRules[Risk Points],,-1)</f>
        <v>0</v>
      </c>
      <c r="M2216">
        <f>_xlfn.XLOOKUP(FraudData[[#This Row],[foreign_transaction]],ForeignRules[Foreign Transaction],ForeignRules[Risk Points],0)</f>
        <v>0</v>
      </c>
      <c r="N2216">
        <f>_xlfn.XLOOKUP(FraudData[[#This Row],[location_mismatch]],Table10[Location Mismatch],Table10[Risk Points],0)</f>
        <v>0</v>
      </c>
      <c r="O2216">
        <f>_xlfn.XLOOKUP(FraudData[[#This Row],[device_trust_score]],DeviceRules[Device Min],DeviceRules[Risk Points],,-1)</f>
        <v>0</v>
      </c>
      <c r="P2216">
        <f>_xlfn.XLOOKUP(FraudData[[#This Row],[velocity_last_24h]],VelocityRules[Velocity Min],VelocityRules[Risk Points],,-1)</f>
        <v>0</v>
      </c>
      <c r="Q2216">
        <f>_xlfn.XLOOKUP(FraudData[[#This Row],[merchant_category]],MerchantRules[Merchant Category],MerchantRules[Risk Points],0)</f>
        <v>0</v>
      </c>
      <c r="R2216">
        <f>SUM(FraudData[[#This Row],[Amount Risk]:[Merchant Risk]])</f>
        <v>0</v>
      </c>
      <c r="S2216" t="str" cm="1">
        <f t="array" ref="S2216">_xlfn.IFS(FraudData[[#This Row],[Fraud Risk Score]]&gt;=8,"High Risk",FraudData[[#This Row],[Fraud Risk Score]]&gt;=6,"Medium Risk",TRUE,"Low Risk")</f>
        <v>Low Risk</v>
      </c>
    </row>
    <row r="2217" spans="1:19">
      <c r="A2217">
        <v>2216</v>
      </c>
      <c r="B2217">
        <v>65.430000000000007</v>
      </c>
      <c r="C2217">
        <v>12</v>
      </c>
      <c r="D2217" t="s">
        <v>46</v>
      </c>
      <c r="E2217">
        <v>0</v>
      </c>
      <c r="F2217">
        <v>0</v>
      </c>
      <c r="G2217">
        <v>51</v>
      </c>
      <c r="H2217">
        <v>1</v>
      </c>
      <c r="I2217">
        <v>65</v>
      </c>
      <c r="J2217">
        <v>0</v>
      </c>
      <c r="K2217">
        <f>_xlfn.XLOOKUP(FraudData[[#This Row],[amount]],AmountRules[Amount Min],AmountRules[Risk Points],,-1)</f>
        <v>0</v>
      </c>
      <c r="L2217">
        <f>_xlfn.XLOOKUP(FraudData[[#This Row],[transaction_hour]],TimeRules[Hour Min],TimeRules[Risk Points],,-1)</f>
        <v>0</v>
      </c>
      <c r="M2217">
        <f>_xlfn.XLOOKUP(FraudData[[#This Row],[foreign_transaction]],ForeignRules[Foreign Transaction],ForeignRules[Risk Points],0)</f>
        <v>0</v>
      </c>
      <c r="N2217">
        <f>_xlfn.XLOOKUP(FraudData[[#This Row],[location_mismatch]],Table10[Location Mismatch],Table10[Risk Points],0)</f>
        <v>0</v>
      </c>
      <c r="O2217">
        <f>_xlfn.XLOOKUP(FraudData[[#This Row],[device_trust_score]],DeviceRules[Device Min],DeviceRules[Risk Points],,-1)</f>
        <v>1</v>
      </c>
      <c r="P2217">
        <f>_xlfn.XLOOKUP(FraudData[[#This Row],[velocity_last_24h]],VelocityRules[Velocity Min],VelocityRules[Risk Points],,-1)</f>
        <v>0</v>
      </c>
      <c r="Q2217">
        <f>_xlfn.XLOOKUP(FraudData[[#This Row],[merchant_category]],MerchantRules[Merchant Category],MerchantRules[Risk Points],0)</f>
        <v>0</v>
      </c>
      <c r="R2217">
        <f>SUM(FraudData[[#This Row],[Amount Risk]:[Merchant Risk]])</f>
        <v>1</v>
      </c>
      <c r="S2217" t="str" cm="1">
        <f t="array" ref="S2217">_xlfn.IFS(FraudData[[#This Row],[Fraud Risk Score]]&gt;=8,"High Risk",FraudData[[#This Row],[Fraud Risk Score]]&gt;=6,"Medium Risk",TRUE,"Low Risk")</f>
        <v>Low Risk</v>
      </c>
    </row>
    <row r="2218" spans="1:19">
      <c r="A2218">
        <v>2217</v>
      </c>
      <c r="B2218">
        <v>318.31</v>
      </c>
      <c r="C2218">
        <v>22</v>
      </c>
      <c r="D2218" t="s">
        <v>49</v>
      </c>
      <c r="E2218">
        <v>0</v>
      </c>
      <c r="F2218">
        <v>0</v>
      </c>
      <c r="G2218">
        <v>99</v>
      </c>
      <c r="H2218">
        <v>5</v>
      </c>
      <c r="I2218">
        <v>64</v>
      </c>
      <c r="J2218">
        <v>0</v>
      </c>
      <c r="K2218">
        <f>_xlfn.XLOOKUP(FraudData[[#This Row],[amount]],AmountRules[Amount Min],AmountRules[Risk Points],,-1)</f>
        <v>0</v>
      </c>
      <c r="L2218">
        <f>_xlfn.XLOOKUP(FraudData[[#This Row],[transaction_hour]],TimeRules[Hour Min],TimeRules[Risk Points],,-1)</f>
        <v>0</v>
      </c>
      <c r="M2218">
        <f>_xlfn.XLOOKUP(FraudData[[#This Row],[foreign_transaction]],ForeignRules[Foreign Transaction],ForeignRules[Risk Points],0)</f>
        <v>0</v>
      </c>
      <c r="N2218">
        <f>_xlfn.XLOOKUP(FraudData[[#This Row],[location_mismatch]],Table10[Location Mismatch],Table10[Risk Points],0)</f>
        <v>0</v>
      </c>
      <c r="O2218">
        <f>_xlfn.XLOOKUP(FraudData[[#This Row],[device_trust_score]],DeviceRules[Device Min],DeviceRules[Risk Points],,-1)</f>
        <v>0</v>
      </c>
      <c r="P2218">
        <f>_xlfn.XLOOKUP(FraudData[[#This Row],[velocity_last_24h]],VelocityRules[Velocity Min],VelocityRules[Risk Points],,-1)</f>
        <v>3</v>
      </c>
      <c r="Q2218">
        <f>_xlfn.XLOOKUP(FraudData[[#This Row],[merchant_category]],MerchantRules[Merchant Category],MerchantRules[Risk Points],0)</f>
        <v>1</v>
      </c>
      <c r="R2218">
        <f>SUM(FraudData[[#This Row],[Amount Risk]:[Merchant Risk]])</f>
        <v>4</v>
      </c>
      <c r="S2218" t="str" cm="1">
        <f t="array" ref="S2218">_xlfn.IFS(FraudData[[#This Row],[Fraud Risk Score]]&gt;=8,"High Risk",FraudData[[#This Row],[Fraud Risk Score]]&gt;=6,"Medium Risk",TRUE,"Low Risk")</f>
        <v>Low Risk</v>
      </c>
    </row>
    <row r="2219" spans="1:19">
      <c r="A2219">
        <v>2218</v>
      </c>
      <c r="B2219">
        <v>59.51</v>
      </c>
      <c r="C2219">
        <v>9</v>
      </c>
      <c r="D2219" t="s">
        <v>49</v>
      </c>
      <c r="E2219">
        <v>0</v>
      </c>
      <c r="F2219">
        <v>0</v>
      </c>
      <c r="G2219">
        <v>92</v>
      </c>
      <c r="H2219">
        <v>2</v>
      </c>
      <c r="I2219">
        <v>20</v>
      </c>
      <c r="J2219">
        <v>0</v>
      </c>
      <c r="K2219">
        <f>_xlfn.XLOOKUP(FraudData[[#This Row],[amount]],AmountRules[Amount Min],AmountRules[Risk Points],,-1)</f>
        <v>0</v>
      </c>
      <c r="L2219">
        <f>_xlfn.XLOOKUP(FraudData[[#This Row],[transaction_hour]],TimeRules[Hour Min],TimeRules[Risk Points],,-1)</f>
        <v>0</v>
      </c>
      <c r="M2219">
        <f>_xlfn.XLOOKUP(FraudData[[#This Row],[foreign_transaction]],ForeignRules[Foreign Transaction],ForeignRules[Risk Points],0)</f>
        <v>0</v>
      </c>
      <c r="N2219">
        <f>_xlfn.XLOOKUP(FraudData[[#This Row],[location_mismatch]],Table10[Location Mismatch],Table10[Risk Points],0)</f>
        <v>0</v>
      </c>
      <c r="O2219">
        <f>_xlfn.XLOOKUP(FraudData[[#This Row],[device_trust_score]],DeviceRules[Device Min],DeviceRules[Risk Points],,-1)</f>
        <v>0</v>
      </c>
      <c r="P2219">
        <f>_xlfn.XLOOKUP(FraudData[[#This Row],[velocity_last_24h]],VelocityRules[Velocity Min],VelocityRules[Risk Points],,-1)</f>
        <v>0</v>
      </c>
      <c r="Q2219">
        <f>_xlfn.XLOOKUP(FraudData[[#This Row],[merchant_category]],MerchantRules[Merchant Category],MerchantRules[Risk Points],0)</f>
        <v>1</v>
      </c>
      <c r="R2219">
        <f>SUM(FraudData[[#This Row],[Amount Risk]:[Merchant Risk]])</f>
        <v>1</v>
      </c>
      <c r="S2219" t="str" cm="1">
        <f t="array" ref="S2219">_xlfn.IFS(FraudData[[#This Row],[Fraud Risk Score]]&gt;=8,"High Risk",FraudData[[#This Row],[Fraud Risk Score]]&gt;=6,"Medium Risk",TRUE,"Low Risk")</f>
        <v>Low Risk</v>
      </c>
    </row>
    <row r="2220" spans="1:19">
      <c r="A2220">
        <v>2219</v>
      </c>
      <c r="B2220">
        <v>371.09</v>
      </c>
      <c r="C2220">
        <v>15</v>
      </c>
      <c r="D2220" t="s">
        <v>48</v>
      </c>
      <c r="E2220">
        <v>0</v>
      </c>
      <c r="F2220">
        <v>0</v>
      </c>
      <c r="G2220">
        <v>42</v>
      </c>
      <c r="H2220">
        <v>4</v>
      </c>
      <c r="I2220">
        <v>67</v>
      </c>
      <c r="J2220">
        <v>0</v>
      </c>
      <c r="K2220">
        <f>_xlfn.XLOOKUP(FraudData[[#This Row],[amount]],AmountRules[Amount Min],AmountRules[Risk Points],,-1)</f>
        <v>0</v>
      </c>
      <c r="L2220">
        <f>_xlfn.XLOOKUP(FraudData[[#This Row],[transaction_hour]],TimeRules[Hour Min],TimeRules[Risk Points],,-1)</f>
        <v>0</v>
      </c>
      <c r="M2220">
        <f>_xlfn.XLOOKUP(FraudData[[#This Row],[foreign_transaction]],ForeignRules[Foreign Transaction],ForeignRules[Risk Points],0)</f>
        <v>0</v>
      </c>
      <c r="N2220">
        <f>_xlfn.XLOOKUP(FraudData[[#This Row],[location_mismatch]],Table10[Location Mismatch],Table10[Risk Points],0)</f>
        <v>0</v>
      </c>
      <c r="O2220">
        <f>_xlfn.XLOOKUP(FraudData[[#This Row],[device_trust_score]],DeviceRules[Device Min],DeviceRules[Risk Points],,-1)</f>
        <v>2</v>
      </c>
      <c r="P2220">
        <f>_xlfn.XLOOKUP(FraudData[[#This Row],[velocity_last_24h]],VelocityRules[Velocity Min],VelocityRules[Risk Points],,-1)</f>
        <v>0</v>
      </c>
      <c r="Q2220">
        <f>_xlfn.XLOOKUP(FraudData[[#This Row],[merchant_category]],MerchantRules[Merchant Category],MerchantRules[Risk Points],0)</f>
        <v>0</v>
      </c>
      <c r="R2220">
        <f>SUM(FraudData[[#This Row],[Amount Risk]:[Merchant Risk]])</f>
        <v>2</v>
      </c>
      <c r="S2220" t="str" cm="1">
        <f t="array" ref="S2220">_xlfn.IFS(FraudData[[#This Row],[Fraud Risk Score]]&gt;=8,"High Risk",FraudData[[#This Row],[Fraud Risk Score]]&gt;=6,"Medium Risk",TRUE,"Low Risk")</f>
        <v>Low Risk</v>
      </c>
    </row>
    <row r="2221" spans="1:19">
      <c r="A2221">
        <v>2220</v>
      </c>
      <c r="B2221">
        <v>21.5</v>
      </c>
      <c r="C2221">
        <v>5</v>
      </c>
      <c r="D2221" t="s">
        <v>49</v>
      </c>
      <c r="E2221">
        <v>0</v>
      </c>
      <c r="F2221">
        <v>0</v>
      </c>
      <c r="G2221">
        <v>74</v>
      </c>
      <c r="H2221">
        <v>3</v>
      </c>
      <c r="I2221">
        <v>68</v>
      </c>
      <c r="J2221">
        <v>0</v>
      </c>
      <c r="K2221">
        <f>_xlfn.XLOOKUP(FraudData[[#This Row],[amount]],AmountRules[Amount Min],AmountRules[Risk Points],,-1)</f>
        <v>0</v>
      </c>
      <c r="L2221">
        <f>_xlfn.XLOOKUP(FraudData[[#This Row],[transaction_hour]],TimeRules[Hour Min],TimeRules[Risk Points],,-1)</f>
        <v>0</v>
      </c>
      <c r="M2221">
        <f>_xlfn.XLOOKUP(FraudData[[#This Row],[foreign_transaction]],ForeignRules[Foreign Transaction],ForeignRules[Risk Points],0)</f>
        <v>0</v>
      </c>
      <c r="N2221">
        <f>_xlfn.XLOOKUP(FraudData[[#This Row],[location_mismatch]],Table10[Location Mismatch],Table10[Risk Points],0)</f>
        <v>0</v>
      </c>
      <c r="O2221">
        <f>_xlfn.XLOOKUP(FraudData[[#This Row],[device_trust_score]],DeviceRules[Device Min],DeviceRules[Risk Points],,-1)</f>
        <v>0</v>
      </c>
      <c r="P2221">
        <f>_xlfn.XLOOKUP(FraudData[[#This Row],[velocity_last_24h]],VelocityRules[Velocity Min],VelocityRules[Risk Points],,-1)</f>
        <v>0</v>
      </c>
      <c r="Q2221">
        <f>_xlfn.XLOOKUP(FraudData[[#This Row],[merchant_category]],MerchantRules[Merchant Category],MerchantRules[Risk Points],0)</f>
        <v>1</v>
      </c>
      <c r="R2221">
        <f>SUM(FraudData[[#This Row],[Amount Risk]:[Merchant Risk]])</f>
        <v>1</v>
      </c>
      <c r="S2221" t="str" cm="1">
        <f t="array" ref="S2221">_xlfn.IFS(FraudData[[#This Row],[Fraud Risk Score]]&gt;=8,"High Risk",FraudData[[#This Row],[Fraud Risk Score]]&gt;=6,"Medium Risk",TRUE,"Low Risk")</f>
        <v>Low Risk</v>
      </c>
    </row>
    <row r="2222" spans="1:19">
      <c r="A2222">
        <v>2221</v>
      </c>
      <c r="B2222">
        <v>218.94</v>
      </c>
      <c r="C2222">
        <v>15</v>
      </c>
      <c r="D2222" t="s">
        <v>48</v>
      </c>
      <c r="E2222">
        <v>0</v>
      </c>
      <c r="F2222">
        <v>1</v>
      </c>
      <c r="G2222">
        <v>89</v>
      </c>
      <c r="H2222">
        <v>1</v>
      </c>
      <c r="I2222">
        <v>62</v>
      </c>
      <c r="J2222">
        <v>0</v>
      </c>
      <c r="K2222">
        <f>_xlfn.XLOOKUP(FraudData[[#This Row],[amount]],AmountRules[Amount Min],AmountRules[Risk Points],,-1)</f>
        <v>0</v>
      </c>
      <c r="L2222">
        <f>_xlfn.XLOOKUP(FraudData[[#This Row],[transaction_hour]],TimeRules[Hour Min],TimeRules[Risk Points],,-1)</f>
        <v>0</v>
      </c>
      <c r="M2222">
        <f>_xlfn.XLOOKUP(FraudData[[#This Row],[foreign_transaction]],ForeignRules[Foreign Transaction],ForeignRules[Risk Points],0)</f>
        <v>0</v>
      </c>
      <c r="N2222">
        <f>_xlfn.XLOOKUP(FraudData[[#This Row],[location_mismatch]],Table10[Location Mismatch],Table10[Risk Points],0)</f>
        <v>3</v>
      </c>
      <c r="O2222">
        <f>_xlfn.XLOOKUP(FraudData[[#This Row],[device_trust_score]],DeviceRules[Device Min],DeviceRules[Risk Points],,-1)</f>
        <v>0</v>
      </c>
      <c r="P2222">
        <f>_xlfn.XLOOKUP(FraudData[[#This Row],[velocity_last_24h]],VelocityRules[Velocity Min],VelocityRules[Risk Points],,-1)</f>
        <v>0</v>
      </c>
      <c r="Q2222">
        <f>_xlfn.XLOOKUP(FraudData[[#This Row],[merchant_category]],MerchantRules[Merchant Category],MerchantRules[Risk Points],0)</f>
        <v>0</v>
      </c>
      <c r="R2222">
        <f>SUM(FraudData[[#This Row],[Amount Risk]:[Merchant Risk]])</f>
        <v>3</v>
      </c>
      <c r="S2222" t="str" cm="1">
        <f t="array" ref="S2222">_xlfn.IFS(FraudData[[#This Row],[Fraud Risk Score]]&gt;=8,"High Risk",FraudData[[#This Row],[Fraud Risk Score]]&gt;=6,"Medium Risk",TRUE,"Low Risk")</f>
        <v>Low Risk</v>
      </c>
    </row>
    <row r="2223" spans="1:19">
      <c r="A2223">
        <v>2222</v>
      </c>
      <c r="B2223">
        <v>140.05000000000001</v>
      </c>
      <c r="C2223">
        <v>10</v>
      </c>
      <c r="D2223" t="s">
        <v>48</v>
      </c>
      <c r="E2223">
        <v>0</v>
      </c>
      <c r="F2223">
        <v>0</v>
      </c>
      <c r="G2223">
        <v>44</v>
      </c>
      <c r="H2223">
        <v>1</v>
      </c>
      <c r="I2223">
        <v>37</v>
      </c>
      <c r="J2223">
        <v>0</v>
      </c>
      <c r="K2223">
        <f>_xlfn.XLOOKUP(FraudData[[#This Row],[amount]],AmountRules[Amount Min],AmountRules[Risk Points],,-1)</f>
        <v>0</v>
      </c>
      <c r="L2223">
        <f>_xlfn.XLOOKUP(FraudData[[#This Row],[transaction_hour]],TimeRules[Hour Min],TimeRules[Risk Points],,-1)</f>
        <v>0</v>
      </c>
      <c r="M2223">
        <f>_xlfn.XLOOKUP(FraudData[[#This Row],[foreign_transaction]],ForeignRules[Foreign Transaction],ForeignRules[Risk Points],0)</f>
        <v>0</v>
      </c>
      <c r="N2223">
        <f>_xlfn.XLOOKUP(FraudData[[#This Row],[location_mismatch]],Table10[Location Mismatch],Table10[Risk Points],0)</f>
        <v>0</v>
      </c>
      <c r="O2223">
        <f>_xlfn.XLOOKUP(FraudData[[#This Row],[device_trust_score]],DeviceRules[Device Min],DeviceRules[Risk Points],,-1)</f>
        <v>2</v>
      </c>
      <c r="P2223">
        <f>_xlfn.XLOOKUP(FraudData[[#This Row],[velocity_last_24h]],VelocityRules[Velocity Min],VelocityRules[Risk Points],,-1)</f>
        <v>0</v>
      </c>
      <c r="Q2223">
        <f>_xlfn.XLOOKUP(FraudData[[#This Row],[merchant_category]],MerchantRules[Merchant Category],MerchantRules[Risk Points],0)</f>
        <v>0</v>
      </c>
      <c r="R2223">
        <f>SUM(FraudData[[#This Row],[Amount Risk]:[Merchant Risk]])</f>
        <v>2</v>
      </c>
      <c r="S2223" t="str" cm="1">
        <f t="array" ref="S2223">_xlfn.IFS(FraudData[[#This Row],[Fraud Risk Score]]&gt;=8,"High Risk",FraudData[[#This Row],[Fraud Risk Score]]&gt;=6,"Medium Risk",TRUE,"Low Risk")</f>
        <v>Low Risk</v>
      </c>
    </row>
    <row r="2224" spans="1:19">
      <c r="A2224">
        <v>2223</v>
      </c>
      <c r="B2224">
        <v>18.27</v>
      </c>
      <c r="C2224">
        <v>19</v>
      </c>
      <c r="D2224" t="s">
        <v>50</v>
      </c>
      <c r="E2224">
        <v>0</v>
      </c>
      <c r="F2224">
        <v>0</v>
      </c>
      <c r="G2224">
        <v>86</v>
      </c>
      <c r="H2224">
        <v>0</v>
      </c>
      <c r="I2224">
        <v>63</v>
      </c>
      <c r="J2224">
        <v>0</v>
      </c>
      <c r="K2224">
        <f>_xlfn.XLOOKUP(FraudData[[#This Row],[amount]],AmountRules[Amount Min],AmountRules[Risk Points],,-1)</f>
        <v>0</v>
      </c>
      <c r="L2224">
        <f>_xlfn.XLOOKUP(FraudData[[#This Row],[transaction_hour]],TimeRules[Hour Min],TimeRules[Risk Points],,-1)</f>
        <v>0</v>
      </c>
      <c r="M2224">
        <f>_xlfn.XLOOKUP(FraudData[[#This Row],[foreign_transaction]],ForeignRules[Foreign Transaction],ForeignRules[Risk Points],0)</f>
        <v>0</v>
      </c>
      <c r="N2224">
        <f>_xlfn.XLOOKUP(FraudData[[#This Row],[location_mismatch]],Table10[Location Mismatch],Table10[Risk Points],0)</f>
        <v>0</v>
      </c>
      <c r="O2224">
        <f>_xlfn.XLOOKUP(FraudData[[#This Row],[device_trust_score]],DeviceRules[Device Min],DeviceRules[Risk Points],,-1)</f>
        <v>0</v>
      </c>
      <c r="P2224">
        <f>_xlfn.XLOOKUP(FraudData[[#This Row],[velocity_last_24h]],VelocityRules[Velocity Min],VelocityRules[Risk Points],,-1)</f>
        <v>0</v>
      </c>
      <c r="Q2224">
        <f>_xlfn.XLOOKUP(FraudData[[#This Row],[merchant_category]],MerchantRules[Merchant Category],MerchantRules[Risk Points],0)</f>
        <v>0</v>
      </c>
      <c r="R2224">
        <f>SUM(FraudData[[#This Row],[Amount Risk]:[Merchant Risk]])</f>
        <v>0</v>
      </c>
      <c r="S2224" t="str" cm="1">
        <f t="array" ref="S2224">_xlfn.IFS(FraudData[[#This Row],[Fraud Risk Score]]&gt;=8,"High Risk",FraudData[[#This Row],[Fraud Risk Score]]&gt;=6,"Medium Risk",TRUE,"Low Risk")</f>
        <v>Low Risk</v>
      </c>
    </row>
    <row r="2225" spans="1:19">
      <c r="A2225">
        <v>2224</v>
      </c>
      <c r="B2225">
        <v>49.85</v>
      </c>
      <c r="C2225">
        <v>2</v>
      </c>
      <c r="D2225" t="s">
        <v>49</v>
      </c>
      <c r="E2225">
        <v>0</v>
      </c>
      <c r="F2225">
        <v>1</v>
      </c>
      <c r="G2225">
        <v>99</v>
      </c>
      <c r="H2225">
        <v>1</v>
      </c>
      <c r="I2225">
        <v>63</v>
      </c>
      <c r="J2225">
        <v>0</v>
      </c>
      <c r="K2225">
        <f>_xlfn.XLOOKUP(FraudData[[#This Row],[amount]],AmountRules[Amount Min],AmountRules[Risk Points],,-1)</f>
        <v>0</v>
      </c>
      <c r="L2225">
        <f>_xlfn.XLOOKUP(FraudData[[#This Row],[transaction_hour]],TimeRules[Hour Min],TimeRules[Risk Points],,-1)</f>
        <v>3</v>
      </c>
      <c r="M2225">
        <f>_xlfn.XLOOKUP(FraudData[[#This Row],[foreign_transaction]],ForeignRules[Foreign Transaction],ForeignRules[Risk Points],0)</f>
        <v>0</v>
      </c>
      <c r="N2225">
        <f>_xlfn.XLOOKUP(FraudData[[#This Row],[location_mismatch]],Table10[Location Mismatch],Table10[Risk Points],0)</f>
        <v>3</v>
      </c>
      <c r="O2225">
        <f>_xlfn.XLOOKUP(FraudData[[#This Row],[device_trust_score]],DeviceRules[Device Min],DeviceRules[Risk Points],,-1)</f>
        <v>0</v>
      </c>
      <c r="P2225">
        <f>_xlfn.XLOOKUP(FraudData[[#This Row],[velocity_last_24h]],VelocityRules[Velocity Min],VelocityRules[Risk Points],,-1)</f>
        <v>0</v>
      </c>
      <c r="Q2225">
        <f>_xlfn.XLOOKUP(FraudData[[#This Row],[merchant_category]],MerchantRules[Merchant Category],MerchantRules[Risk Points],0)</f>
        <v>1</v>
      </c>
      <c r="R2225">
        <f>SUM(FraudData[[#This Row],[Amount Risk]:[Merchant Risk]])</f>
        <v>7</v>
      </c>
      <c r="S2225" t="str" cm="1">
        <f t="array" ref="S2225">_xlfn.IFS(FraudData[[#This Row],[Fraud Risk Score]]&gt;=8,"High Risk",FraudData[[#This Row],[Fraud Risk Score]]&gt;=6,"Medium Risk",TRUE,"Low Risk")</f>
        <v>Medium Risk</v>
      </c>
    </row>
    <row r="2226" spans="1:19">
      <c r="A2226">
        <v>2225</v>
      </c>
      <c r="B2226">
        <v>2.25</v>
      </c>
      <c r="C2226">
        <v>8</v>
      </c>
      <c r="D2226" t="s">
        <v>47</v>
      </c>
      <c r="E2226">
        <v>0</v>
      </c>
      <c r="F2226">
        <v>0</v>
      </c>
      <c r="G2226">
        <v>83</v>
      </c>
      <c r="H2226">
        <v>1</v>
      </c>
      <c r="I2226">
        <v>25</v>
      </c>
      <c r="J2226">
        <v>0</v>
      </c>
      <c r="K2226">
        <f>_xlfn.XLOOKUP(FraudData[[#This Row],[amount]],AmountRules[Amount Min],AmountRules[Risk Points],,-1)</f>
        <v>0</v>
      </c>
      <c r="L2226">
        <f>_xlfn.XLOOKUP(FraudData[[#This Row],[transaction_hour]],TimeRules[Hour Min],TimeRules[Risk Points],,-1)</f>
        <v>0</v>
      </c>
      <c r="M2226">
        <f>_xlfn.XLOOKUP(FraudData[[#This Row],[foreign_transaction]],ForeignRules[Foreign Transaction],ForeignRules[Risk Points],0)</f>
        <v>0</v>
      </c>
      <c r="N2226">
        <f>_xlfn.XLOOKUP(FraudData[[#This Row],[location_mismatch]],Table10[Location Mismatch],Table10[Risk Points],0)</f>
        <v>0</v>
      </c>
      <c r="O2226">
        <f>_xlfn.XLOOKUP(FraudData[[#This Row],[device_trust_score]],DeviceRules[Device Min],DeviceRules[Risk Points],,-1)</f>
        <v>0</v>
      </c>
      <c r="P2226">
        <f>_xlfn.XLOOKUP(FraudData[[#This Row],[velocity_last_24h]],VelocityRules[Velocity Min],VelocityRules[Risk Points],,-1)</f>
        <v>0</v>
      </c>
      <c r="Q2226">
        <f>_xlfn.XLOOKUP(FraudData[[#This Row],[merchant_category]],MerchantRules[Merchant Category],MerchantRules[Risk Points],0)</f>
        <v>0</v>
      </c>
      <c r="R2226">
        <f>SUM(FraudData[[#This Row],[Amount Risk]:[Merchant Risk]])</f>
        <v>0</v>
      </c>
      <c r="S2226" t="str" cm="1">
        <f t="array" ref="S2226">_xlfn.IFS(FraudData[[#This Row],[Fraud Risk Score]]&gt;=8,"High Risk",FraudData[[#This Row],[Fraud Risk Score]]&gt;=6,"Medium Risk",TRUE,"Low Risk")</f>
        <v>Low Risk</v>
      </c>
    </row>
    <row r="2227" spans="1:19">
      <c r="A2227">
        <v>2226</v>
      </c>
      <c r="B2227">
        <v>113.86</v>
      </c>
      <c r="C2227">
        <v>14</v>
      </c>
      <c r="D2227" t="s">
        <v>49</v>
      </c>
      <c r="E2227">
        <v>0</v>
      </c>
      <c r="F2227">
        <v>0</v>
      </c>
      <c r="G2227">
        <v>49</v>
      </c>
      <c r="H2227">
        <v>2</v>
      </c>
      <c r="I2227">
        <v>28</v>
      </c>
      <c r="J2227">
        <v>0</v>
      </c>
      <c r="K2227">
        <f>_xlfn.XLOOKUP(FraudData[[#This Row],[amount]],AmountRules[Amount Min],AmountRules[Risk Points],,-1)</f>
        <v>0</v>
      </c>
      <c r="L2227">
        <f>_xlfn.XLOOKUP(FraudData[[#This Row],[transaction_hour]],TimeRules[Hour Min],TimeRules[Risk Points],,-1)</f>
        <v>0</v>
      </c>
      <c r="M2227">
        <f>_xlfn.XLOOKUP(FraudData[[#This Row],[foreign_transaction]],ForeignRules[Foreign Transaction],ForeignRules[Risk Points],0)</f>
        <v>0</v>
      </c>
      <c r="N2227">
        <f>_xlfn.XLOOKUP(FraudData[[#This Row],[location_mismatch]],Table10[Location Mismatch],Table10[Risk Points],0)</f>
        <v>0</v>
      </c>
      <c r="O2227">
        <f>_xlfn.XLOOKUP(FraudData[[#This Row],[device_trust_score]],DeviceRules[Device Min],DeviceRules[Risk Points],,-1)</f>
        <v>2</v>
      </c>
      <c r="P2227">
        <f>_xlfn.XLOOKUP(FraudData[[#This Row],[velocity_last_24h]],VelocityRules[Velocity Min],VelocityRules[Risk Points],,-1)</f>
        <v>0</v>
      </c>
      <c r="Q2227">
        <f>_xlfn.XLOOKUP(FraudData[[#This Row],[merchant_category]],MerchantRules[Merchant Category],MerchantRules[Risk Points],0)</f>
        <v>1</v>
      </c>
      <c r="R2227">
        <f>SUM(FraudData[[#This Row],[Amount Risk]:[Merchant Risk]])</f>
        <v>3</v>
      </c>
      <c r="S2227" t="str" cm="1">
        <f t="array" ref="S2227">_xlfn.IFS(FraudData[[#This Row],[Fraud Risk Score]]&gt;=8,"High Risk",FraudData[[#This Row],[Fraud Risk Score]]&gt;=6,"Medium Risk",TRUE,"Low Risk")</f>
        <v>Low Risk</v>
      </c>
    </row>
    <row r="2228" spans="1:19">
      <c r="A2228">
        <v>2227</v>
      </c>
      <c r="B2228">
        <v>64.53</v>
      </c>
      <c r="C2228">
        <v>12</v>
      </c>
      <c r="D2228" t="s">
        <v>49</v>
      </c>
      <c r="E2228">
        <v>0</v>
      </c>
      <c r="F2228">
        <v>0</v>
      </c>
      <c r="G2228">
        <v>89</v>
      </c>
      <c r="H2228">
        <v>1</v>
      </c>
      <c r="I2228">
        <v>61</v>
      </c>
      <c r="J2228">
        <v>0</v>
      </c>
      <c r="K2228">
        <f>_xlfn.XLOOKUP(FraudData[[#This Row],[amount]],AmountRules[Amount Min],AmountRules[Risk Points],,-1)</f>
        <v>0</v>
      </c>
      <c r="L2228">
        <f>_xlfn.XLOOKUP(FraudData[[#This Row],[transaction_hour]],TimeRules[Hour Min],TimeRules[Risk Points],,-1)</f>
        <v>0</v>
      </c>
      <c r="M2228">
        <f>_xlfn.XLOOKUP(FraudData[[#This Row],[foreign_transaction]],ForeignRules[Foreign Transaction],ForeignRules[Risk Points],0)</f>
        <v>0</v>
      </c>
      <c r="N2228">
        <f>_xlfn.XLOOKUP(FraudData[[#This Row],[location_mismatch]],Table10[Location Mismatch],Table10[Risk Points],0)</f>
        <v>0</v>
      </c>
      <c r="O2228">
        <f>_xlfn.XLOOKUP(FraudData[[#This Row],[device_trust_score]],DeviceRules[Device Min],DeviceRules[Risk Points],,-1)</f>
        <v>0</v>
      </c>
      <c r="P2228">
        <f>_xlfn.XLOOKUP(FraudData[[#This Row],[velocity_last_24h]],VelocityRules[Velocity Min],VelocityRules[Risk Points],,-1)</f>
        <v>0</v>
      </c>
      <c r="Q2228">
        <f>_xlfn.XLOOKUP(FraudData[[#This Row],[merchant_category]],MerchantRules[Merchant Category],MerchantRules[Risk Points],0)</f>
        <v>1</v>
      </c>
      <c r="R2228">
        <f>SUM(FraudData[[#This Row],[Amount Risk]:[Merchant Risk]])</f>
        <v>1</v>
      </c>
      <c r="S2228" t="str" cm="1">
        <f t="array" ref="S2228">_xlfn.IFS(FraudData[[#This Row],[Fraud Risk Score]]&gt;=8,"High Risk",FraudData[[#This Row],[Fraud Risk Score]]&gt;=6,"Medium Risk",TRUE,"Low Risk")</f>
        <v>Low Risk</v>
      </c>
    </row>
    <row r="2229" spans="1:19">
      <c r="A2229">
        <v>2228</v>
      </c>
      <c r="B2229">
        <v>164.19</v>
      </c>
      <c r="C2229">
        <v>9</v>
      </c>
      <c r="D2229" t="s">
        <v>46</v>
      </c>
      <c r="E2229">
        <v>0</v>
      </c>
      <c r="F2229">
        <v>0</v>
      </c>
      <c r="G2229">
        <v>89</v>
      </c>
      <c r="H2229">
        <v>1</v>
      </c>
      <c r="I2229">
        <v>18</v>
      </c>
      <c r="J2229">
        <v>0</v>
      </c>
      <c r="K2229">
        <f>_xlfn.XLOOKUP(FraudData[[#This Row],[amount]],AmountRules[Amount Min],AmountRules[Risk Points],,-1)</f>
        <v>0</v>
      </c>
      <c r="L2229">
        <f>_xlfn.XLOOKUP(FraudData[[#This Row],[transaction_hour]],TimeRules[Hour Min],TimeRules[Risk Points],,-1)</f>
        <v>0</v>
      </c>
      <c r="M2229">
        <f>_xlfn.XLOOKUP(FraudData[[#This Row],[foreign_transaction]],ForeignRules[Foreign Transaction],ForeignRules[Risk Points],0)</f>
        <v>0</v>
      </c>
      <c r="N2229">
        <f>_xlfn.XLOOKUP(FraudData[[#This Row],[location_mismatch]],Table10[Location Mismatch],Table10[Risk Points],0)</f>
        <v>0</v>
      </c>
      <c r="O2229">
        <f>_xlfn.XLOOKUP(FraudData[[#This Row],[device_trust_score]],DeviceRules[Device Min],DeviceRules[Risk Points],,-1)</f>
        <v>0</v>
      </c>
      <c r="P2229">
        <f>_xlfn.XLOOKUP(FraudData[[#This Row],[velocity_last_24h]],VelocityRules[Velocity Min],VelocityRules[Risk Points],,-1)</f>
        <v>0</v>
      </c>
      <c r="Q2229">
        <f>_xlfn.XLOOKUP(FraudData[[#This Row],[merchant_category]],MerchantRules[Merchant Category],MerchantRules[Risk Points],0)</f>
        <v>0</v>
      </c>
      <c r="R2229">
        <f>SUM(FraudData[[#This Row],[Amount Risk]:[Merchant Risk]])</f>
        <v>0</v>
      </c>
      <c r="S2229" t="str" cm="1">
        <f t="array" ref="S2229">_xlfn.IFS(FraudData[[#This Row],[Fraud Risk Score]]&gt;=8,"High Risk",FraudData[[#This Row],[Fraud Risk Score]]&gt;=6,"Medium Risk",TRUE,"Low Risk")</f>
        <v>Low Risk</v>
      </c>
    </row>
    <row r="2230" spans="1:19">
      <c r="A2230">
        <v>2229</v>
      </c>
      <c r="B2230">
        <v>63.49</v>
      </c>
      <c r="C2230">
        <v>19</v>
      </c>
      <c r="D2230" t="s">
        <v>47</v>
      </c>
      <c r="E2230">
        <v>0</v>
      </c>
      <c r="F2230">
        <v>0</v>
      </c>
      <c r="G2230">
        <v>91</v>
      </c>
      <c r="H2230">
        <v>0</v>
      </c>
      <c r="I2230">
        <v>47</v>
      </c>
      <c r="J2230">
        <v>0</v>
      </c>
      <c r="K2230">
        <f>_xlfn.XLOOKUP(FraudData[[#This Row],[amount]],AmountRules[Amount Min],AmountRules[Risk Points],,-1)</f>
        <v>0</v>
      </c>
      <c r="L2230">
        <f>_xlfn.XLOOKUP(FraudData[[#This Row],[transaction_hour]],TimeRules[Hour Min],TimeRules[Risk Points],,-1)</f>
        <v>0</v>
      </c>
      <c r="M2230">
        <f>_xlfn.XLOOKUP(FraudData[[#This Row],[foreign_transaction]],ForeignRules[Foreign Transaction],ForeignRules[Risk Points],0)</f>
        <v>0</v>
      </c>
      <c r="N2230">
        <f>_xlfn.XLOOKUP(FraudData[[#This Row],[location_mismatch]],Table10[Location Mismatch],Table10[Risk Points],0)</f>
        <v>0</v>
      </c>
      <c r="O2230">
        <f>_xlfn.XLOOKUP(FraudData[[#This Row],[device_trust_score]],DeviceRules[Device Min],DeviceRules[Risk Points],,-1)</f>
        <v>0</v>
      </c>
      <c r="P2230">
        <f>_xlfn.XLOOKUP(FraudData[[#This Row],[velocity_last_24h]],VelocityRules[Velocity Min],VelocityRules[Risk Points],,-1)</f>
        <v>0</v>
      </c>
      <c r="Q2230">
        <f>_xlfn.XLOOKUP(FraudData[[#This Row],[merchant_category]],MerchantRules[Merchant Category],MerchantRules[Risk Points],0)</f>
        <v>0</v>
      </c>
      <c r="R2230">
        <f>SUM(FraudData[[#This Row],[Amount Risk]:[Merchant Risk]])</f>
        <v>0</v>
      </c>
      <c r="S2230" t="str" cm="1">
        <f t="array" ref="S2230">_xlfn.IFS(FraudData[[#This Row],[Fraud Risk Score]]&gt;=8,"High Risk",FraudData[[#This Row],[Fraud Risk Score]]&gt;=6,"Medium Risk",TRUE,"Low Risk")</f>
        <v>Low Risk</v>
      </c>
    </row>
    <row r="2231" spans="1:19">
      <c r="A2231">
        <v>2230</v>
      </c>
      <c r="B2231">
        <v>64.180000000000007</v>
      </c>
      <c r="C2231">
        <v>23</v>
      </c>
      <c r="D2231" t="s">
        <v>47</v>
      </c>
      <c r="E2231">
        <v>0</v>
      </c>
      <c r="F2231">
        <v>1</v>
      </c>
      <c r="G2231">
        <v>82</v>
      </c>
      <c r="H2231">
        <v>2</v>
      </c>
      <c r="I2231">
        <v>58</v>
      </c>
      <c r="J2231">
        <v>0</v>
      </c>
      <c r="K2231">
        <f>_xlfn.XLOOKUP(FraudData[[#This Row],[amount]],AmountRules[Amount Min],AmountRules[Risk Points],,-1)</f>
        <v>0</v>
      </c>
      <c r="L2231">
        <f>_xlfn.XLOOKUP(FraudData[[#This Row],[transaction_hour]],TimeRules[Hour Min],TimeRules[Risk Points],,-1)</f>
        <v>1</v>
      </c>
      <c r="M2231">
        <f>_xlfn.XLOOKUP(FraudData[[#This Row],[foreign_transaction]],ForeignRules[Foreign Transaction],ForeignRules[Risk Points],0)</f>
        <v>0</v>
      </c>
      <c r="N2231">
        <f>_xlfn.XLOOKUP(FraudData[[#This Row],[location_mismatch]],Table10[Location Mismatch],Table10[Risk Points],0)</f>
        <v>3</v>
      </c>
      <c r="O2231">
        <f>_xlfn.XLOOKUP(FraudData[[#This Row],[device_trust_score]],DeviceRules[Device Min],DeviceRules[Risk Points],,-1)</f>
        <v>0</v>
      </c>
      <c r="P2231">
        <f>_xlfn.XLOOKUP(FraudData[[#This Row],[velocity_last_24h]],VelocityRules[Velocity Min],VelocityRules[Risk Points],,-1)</f>
        <v>0</v>
      </c>
      <c r="Q2231">
        <f>_xlfn.XLOOKUP(FraudData[[#This Row],[merchant_category]],MerchantRules[Merchant Category],MerchantRules[Risk Points],0)</f>
        <v>0</v>
      </c>
      <c r="R2231">
        <f>SUM(FraudData[[#This Row],[Amount Risk]:[Merchant Risk]])</f>
        <v>4</v>
      </c>
      <c r="S2231" t="str" cm="1">
        <f t="array" ref="S2231">_xlfn.IFS(FraudData[[#This Row],[Fraud Risk Score]]&gt;=8,"High Risk",FraudData[[#This Row],[Fraud Risk Score]]&gt;=6,"Medium Risk",TRUE,"Low Risk")</f>
        <v>Low Risk</v>
      </c>
    </row>
    <row r="2232" spans="1:19">
      <c r="A2232">
        <v>2231</v>
      </c>
      <c r="B2232">
        <v>244.7</v>
      </c>
      <c r="C2232">
        <v>12</v>
      </c>
      <c r="D2232" t="s">
        <v>46</v>
      </c>
      <c r="E2232">
        <v>0</v>
      </c>
      <c r="F2232">
        <v>1</v>
      </c>
      <c r="G2232">
        <v>64</v>
      </c>
      <c r="H2232">
        <v>0</v>
      </c>
      <c r="I2232">
        <v>69</v>
      </c>
      <c r="J2232">
        <v>0</v>
      </c>
      <c r="K2232">
        <f>_xlfn.XLOOKUP(FraudData[[#This Row],[amount]],AmountRules[Amount Min],AmountRules[Risk Points],,-1)</f>
        <v>0</v>
      </c>
      <c r="L2232">
        <f>_xlfn.XLOOKUP(FraudData[[#This Row],[transaction_hour]],TimeRules[Hour Min],TimeRules[Risk Points],,-1)</f>
        <v>0</v>
      </c>
      <c r="M2232">
        <f>_xlfn.XLOOKUP(FraudData[[#This Row],[foreign_transaction]],ForeignRules[Foreign Transaction],ForeignRules[Risk Points],0)</f>
        <v>0</v>
      </c>
      <c r="N2232">
        <f>_xlfn.XLOOKUP(FraudData[[#This Row],[location_mismatch]],Table10[Location Mismatch],Table10[Risk Points],0)</f>
        <v>3</v>
      </c>
      <c r="O2232">
        <f>_xlfn.XLOOKUP(FraudData[[#This Row],[device_trust_score]],DeviceRules[Device Min],DeviceRules[Risk Points],,-1)</f>
        <v>1</v>
      </c>
      <c r="P2232">
        <f>_xlfn.XLOOKUP(FraudData[[#This Row],[velocity_last_24h]],VelocityRules[Velocity Min],VelocityRules[Risk Points],,-1)</f>
        <v>0</v>
      </c>
      <c r="Q2232">
        <f>_xlfn.XLOOKUP(FraudData[[#This Row],[merchant_category]],MerchantRules[Merchant Category],MerchantRules[Risk Points],0)</f>
        <v>0</v>
      </c>
      <c r="R2232">
        <f>SUM(FraudData[[#This Row],[Amount Risk]:[Merchant Risk]])</f>
        <v>4</v>
      </c>
      <c r="S2232" t="str" cm="1">
        <f t="array" ref="S2232">_xlfn.IFS(FraudData[[#This Row],[Fraud Risk Score]]&gt;=8,"High Risk",FraudData[[#This Row],[Fraud Risk Score]]&gt;=6,"Medium Risk",TRUE,"Low Risk")</f>
        <v>Low Risk</v>
      </c>
    </row>
    <row r="2233" spans="1:19">
      <c r="A2233">
        <v>2232</v>
      </c>
      <c r="B2233">
        <v>8.8800000000000008</v>
      </c>
      <c r="C2233">
        <v>16</v>
      </c>
      <c r="D2233" t="s">
        <v>46</v>
      </c>
      <c r="E2233">
        <v>0</v>
      </c>
      <c r="F2233">
        <v>0</v>
      </c>
      <c r="G2233">
        <v>71</v>
      </c>
      <c r="H2233">
        <v>3</v>
      </c>
      <c r="I2233">
        <v>31</v>
      </c>
      <c r="J2233">
        <v>0</v>
      </c>
      <c r="K2233">
        <f>_xlfn.XLOOKUP(FraudData[[#This Row],[amount]],AmountRules[Amount Min],AmountRules[Risk Points],,-1)</f>
        <v>0</v>
      </c>
      <c r="L2233">
        <f>_xlfn.XLOOKUP(FraudData[[#This Row],[transaction_hour]],TimeRules[Hour Min],TimeRules[Risk Points],,-1)</f>
        <v>0</v>
      </c>
      <c r="M2233">
        <f>_xlfn.XLOOKUP(FraudData[[#This Row],[foreign_transaction]],ForeignRules[Foreign Transaction],ForeignRules[Risk Points],0)</f>
        <v>0</v>
      </c>
      <c r="N2233">
        <f>_xlfn.XLOOKUP(FraudData[[#This Row],[location_mismatch]],Table10[Location Mismatch],Table10[Risk Points],0)</f>
        <v>0</v>
      </c>
      <c r="O2233">
        <f>_xlfn.XLOOKUP(FraudData[[#This Row],[device_trust_score]],DeviceRules[Device Min],DeviceRules[Risk Points],,-1)</f>
        <v>0</v>
      </c>
      <c r="P2233">
        <f>_xlfn.XLOOKUP(FraudData[[#This Row],[velocity_last_24h]],VelocityRules[Velocity Min],VelocityRules[Risk Points],,-1)</f>
        <v>0</v>
      </c>
      <c r="Q2233">
        <f>_xlfn.XLOOKUP(FraudData[[#This Row],[merchant_category]],MerchantRules[Merchant Category],MerchantRules[Risk Points],0)</f>
        <v>0</v>
      </c>
      <c r="R2233">
        <f>SUM(FraudData[[#This Row],[Amount Risk]:[Merchant Risk]])</f>
        <v>0</v>
      </c>
      <c r="S2233" t="str" cm="1">
        <f t="array" ref="S2233">_xlfn.IFS(FraudData[[#This Row],[Fraud Risk Score]]&gt;=8,"High Risk",FraudData[[#This Row],[Fraud Risk Score]]&gt;=6,"Medium Risk",TRUE,"Low Risk")</f>
        <v>Low Risk</v>
      </c>
    </row>
    <row r="2234" spans="1:19">
      <c r="A2234">
        <v>2233</v>
      </c>
      <c r="B2234">
        <v>419.75</v>
      </c>
      <c r="C2234">
        <v>6</v>
      </c>
      <c r="D2234" t="s">
        <v>49</v>
      </c>
      <c r="E2234">
        <v>0</v>
      </c>
      <c r="F2234">
        <v>0</v>
      </c>
      <c r="G2234">
        <v>67</v>
      </c>
      <c r="H2234">
        <v>0</v>
      </c>
      <c r="I2234">
        <v>37</v>
      </c>
      <c r="J2234">
        <v>0</v>
      </c>
      <c r="K2234">
        <f>_xlfn.XLOOKUP(FraudData[[#This Row],[amount]],AmountRules[Amount Min],AmountRules[Risk Points],,-1)</f>
        <v>0</v>
      </c>
      <c r="L2234">
        <f>_xlfn.XLOOKUP(FraudData[[#This Row],[transaction_hour]],TimeRules[Hour Min],TimeRules[Risk Points],,-1)</f>
        <v>0</v>
      </c>
      <c r="M2234">
        <f>_xlfn.XLOOKUP(FraudData[[#This Row],[foreign_transaction]],ForeignRules[Foreign Transaction],ForeignRules[Risk Points],0)</f>
        <v>0</v>
      </c>
      <c r="N2234">
        <f>_xlfn.XLOOKUP(FraudData[[#This Row],[location_mismatch]],Table10[Location Mismatch],Table10[Risk Points],0)</f>
        <v>0</v>
      </c>
      <c r="O2234">
        <f>_xlfn.XLOOKUP(FraudData[[#This Row],[device_trust_score]],DeviceRules[Device Min],DeviceRules[Risk Points],,-1)</f>
        <v>1</v>
      </c>
      <c r="P2234">
        <f>_xlfn.XLOOKUP(FraudData[[#This Row],[velocity_last_24h]],VelocityRules[Velocity Min],VelocityRules[Risk Points],,-1)</f>
        <v>0</v>
      </c>
      <c r="Q2234">
        <f>_xlfn.XLOOKUP(FraudData[[#This Row],[merchant_category]],MerchantRules[Merchant Category],MerchantRules[Risk Points],0)</f>
        <v>1</v>
      </c>
      <c r="R2234">
        <f>SUM(FraudData[[#This Row],[Amount Risk]:[Merchant Risk]])</f>
        <v>2</v>
      </c>
      <c r="S2234" t="str" cm="1">
        <f t="array" ref="S2234">_xlfn.IFS(FraudData[[#This Row],[Fraud Risk Score]]&gt;=8,"High Risk",FraudData[[#This Row],[Fraud Risk Score]]&gt;=6,"Medium Risk",TRUE,"Low Risk")</f>
        <v>Low Risk</v>
      </c>
    </row>
    <row r="2235" spans="1:19">
      <c r="A2235">
        <v>2234</v>
      </c>
      <c r="B2235">
        <v>344.22</v>
      </c>
      <c r="C2235">
        <v>5</v>
      </c>
      <c r="D2235" t="s">
        <v>50</v>
      </c>
      <c r="E2235">
        <v>0</v>
      </c>
      <c r="F2235">
        <v>0</v>
      </c>
      <c r="G2235">
        <v>32</v>
      </c>
      <c r="H2235">
        <v>2</v>
      </c>
      <c r="I2235">
        <v>63</v>
      </c>
      <c r="J2235">
        <v>0</v>
      </c>
      <c r="K2235">
        <f>_xlfn.XLOOKUP(FraudData[[#This Row],[amount]],AmountRules[Amount Min],AmountRules[Risk Points],,-1)</f>
        <v>0</v>
      </c>
      <c r="L2235">
        <f>_xlfn.XLOOKUP(FraudData[[#This Row],[transaction_hour]],TimeRules[Hour Min],TimeRules[Risk Points],,-1)</f>
        <v>0</v>
      </c>
      <c r="M2235">
        <f>_xlfn.XLOOKUP(FraudData[[#This Row],[foreign_transaction]],ForeignRules[Foreign Transaction],ForeignRules[Risk Points],0)</f>
        <v>0</v>
      </c>
      <c r="N2235">
        <f>_xlfn.XLOOKUP(FraudData[[#This Row],[location_mismatch]],Table10[Location Mismatch],Table10[Risk Points],0)</f>
        <v>0</v>
      </c>
      <c r="O2235">
        <f>_xlfn.XLOOKUP(FraudData[[#This Row],[device_trust_score]],DeviceRules[Device Min],DeviceRules[Risk Points],,-1)</f>
        <v>2</v>
      </c>
      <c r="P2235">
        <f>_xlfn.XLOOKUP(FraudData[[#This Row],[velocity_last_24h]],VelocityRules[Velocity Min],VelocityRules[Risk Points],,-1)</f>
        <v>0</v>
      </c>
      <c r="Q2235">
        <f>_xlfn.XLOOKUP(FraudData[[#This Row],[merchant_category]],MerchantRules[Merchant Category],MerchantRules[Risk Points],0)</f>
        <v>0</v>
      </c>
      <c r="R2235">
        <f>SUM(FraudData[[#This Row],[Amount Risk]:[Merchant Risk]])</f>
        <v>2</v>
      </c>
      <c r="S2235" t="str" cm="1">
        <f t="array" ref="S2235">_xlfn.IFS(FraudData[[#This Row],[Fraud Risk Score]]&gt;=8,"High Risk",FraudData[[#This Row],[Fraud Risk Score]]&gt;=6,"Medium Risk",TRUE,"Low Risk")</f>
        <v>Low Risk</v>
      </c>
    </row>
    <row r="2236" spans="1:19">
      <c r="A2236">
        <v>2235</v>
      </c>
      <c r="B2236">
        <v>198.37</v>
      </c>
      <c r="C2236">
        <v>12</v>
      </c>
      <c r="D2236" t="s">
        <v>46</v>
      </c>
      <c r="E2236">
        <v>0</v>
      </c>
      <c r="F2236">
        <v>0</v>
      </c>
      <c r="G2236">
        <v>86</v>
      </c>
      <c r="H2236">
        <v>3</v>
      </c>
      <c r="I2236">
        <v>47</v>
      </c>
      <c r="J2236">
        <v>0</v>
      </c>
      <c r="K2236">
        <f>_xlfn.XLOOKUP(FraudData[[#This Row],[amount]],AmountRules[Amount Min],AmountRules[Risk Points],,-1)</f>
        <v>0</v>
      </c>
      <c r="L2236">
        <f>_xlfn.XLOOKUP(FraudData[[#This Row],[transaction_hour]],TimeRules[Hour Min],TimeRules[Risk Points],,-1)</f>
        <v>0</v>
      </c>
      <c r="M2236">
        <f>_xlfn.XLOOKUP(FraudData[[#This Row],[foreign_transaction]],ForeignRules[Foreign Transaction],ForeignRules[Risk Points],0)</f>
        <v>0</v>
      </c>
      <c r="N2236">
        <f>_xlfn.XLOOKUP(FraudData[[#This Row],[location_mismatch]],Table10[Location Mismatch],Table10[Risk Points],0)</f>
        <v>0</v>
      </c>
      <c r="O2236">
        <f>_xlfn.XLOOKUP(FraudData[[#This Row],[device_trust_score]],DeviceRules[Device Min],DeviceRules[Risk Points],,-1)</f>
        <v>0</v>
      </c>
      <c r="P2236">
        <f>_xlfn.XLOOKUP(FraudData[[#This Row],[velocity_last_24h]],VelocityRules[Velocity Min],VelocityRules[Risk Points],,-1)</f>
        <v>0</v>
      </c>
      <c r="Q2236">
        <f>_xlfn.XLOOKUP(FraudData[[#This Row],[merchant_category]],MerchantRules[Merchant Category],MerchantRules[Risk Points],0)</f>
        <v>0</v>
      </c>
      <c r="R2236">
        <f>SUM(FraudData[[#This Row],[Amount Risk]:[Merchant Risk]])</f>
        <v>0</v>
      </c>
      <c r="S2236" t="str" cm="1">
        <f t="array" ref="S2236">_xlfn.IFS(FraudData[[#This Row],[Fraud Risk Score]]&gt;=8,"High Risk",FraudData[[#This Row],[Fraud Risk Score]]&gt;=6,"Medium Risk",TRUE,"Low Risk")</f>
        <v>Low Risk</v>
      </c>
    </row>
    <row r="2237" spans="1:19">
      <c r="A2237">
        <v>2236</v>
      </c>
      <c r="B2237">
        <v>161.91</v>
      </c>
      <c r="C2237">
        <v>16</v>
      </c>
      <c r="D2237" t="s">
        <v>47</v>
      </c>
      <c r="E2237">
        <v>0</v>
      </c>
      <c r="F2237">
        <v>1</v>
      </c>
      <c r="G2237">
        <v>58</v>
      </c>
      <c r="H2237">
        <v>2</v>
      </c>
      <c r="I2237">
        <v>62</v>
      </c>
      <c r="J2237">
        <v>0</v>
      </c>
      <c r="K2237">
        <f>_xlfn.XLOOKUP(FraudData[[#This Row],[amount]],AmountRules[Amount Min],AmountRules[Risk Points],,-1)</f>
        <v>0</v>
      </c>
      <c r="L2237">
        <f>_xlfn.XLOOKUP(FraudData[[#This Row],[transaction_hour]],TimeRules[Hour Min],TimeRules[Risk Points],,-1)</f>
        <v>0</v>
      </c>
      <c r="M2237">
        <f>_xlfn.XLOOKUP(FraudData[[#This Row],[foreign_transaction]],ForeignRules[Foreign Transaction],ForeignRules[Risk Points],0)</f>
        <v>0</v>
      </c>
      <c r="N2237">
        <f>_xlfn.XLOOKUP(FraudData[[#This Row],[location_mismatch]],Table10[Location Mismatch],Table10[Risk Points],0)</f>
        <v>3</v>
      </c>
      <c r="O2237">
        <f>_xlfn.XLOOKUP(FraudData[[#This Row],[device_trust_score]],DeviceRules[Device Min],DeviceRules[Risk Points],,-1)</f>
        <v>1</v>
      </c>
      <c r="P2237">
        <f>_xlfn.XLOOKUP(FraudData[[#This Row],[velocity_last_24h]],VelocityRules[Velocity Min],VelocityRules[Risk Points],,-1)</f>
        <v>0</v>
      </c>
      <c r="Q2237">
        <f>_xlfn.XLOOKUP(FraudData[[#This Row],[merchant_category]],MerchantRules[Merchant Category],MerchantRules[Risk Points],0)</f>
        <v>0</v>
      </c>
      <c r="R2237">
        <f>SUM(FraudData[[#This Row],[Amount Risk]:[Merchant Risk]])</f>
        <v>4</v>
      </c>
      <c r="S2237" t="str" cm="1">
        <f t="array" ref="S2237">_xlfn.IFS(FraudData[[#This Row],[Fraud Risk Score]]&gt;=8,"High Risk",FraudData[[#This Row],[Fraud Risk Score]]&gt;=6,"Medium Risk",TRUE,"Low Risk")</f>
        <v>Low Risk</v>
      </c>
    </row>
    <row r="2238" spans="1:19">
      <c r="A2238">
        <v>2237</v>
      </c>
      <c r="B2238">
        <v>401.12</v>
      </c>
      <c r="C2238">
        <v>14</v>
      </c>
      <c r="D2238" t="s">
        <v>47</v>
      </c>
      <c r="E2238">
        <v>0</v>
      </c>
      <c r="F2238">
        <v>0</v>
      </c>
      <c r="G2238">
        <v>32</v>
      </c>
      <c r="H2238">
        <v>1</v>
      </c>
      <c r="I2238">
        <v>29</v>
      </c>
      <c r="J2238">
        <v>0</v>
      </c>
      <c r="K2238">
        <f>_xlfn.XLOOKUP(FraudData[[#This Row],[amount]],AmountRules[Amount Min],AmountRules[Risk Points],,-1)</f>
        <v>0</v>
      </c>
      <c r="L2238">
        <f>_xlfn.XLOOKUP(FraudData[[#This Row],[transaction_hour]],TimeRules[Hour Min],TimeRules[Risk Points],,-1)</f>
        <v>0</v>
      </c>
      <c r="M2238">
        <f>_xlfn.XLOOKUP(FraudData[[#This Row],[foreign_transaction]],ForeignRules[Foreign Transaction],ForeignRules[Risk Points],0)</f>
        <v>0</v>
      </c>
      <c r="N2238">
        <f>_xlfn.XLOOKUP(FraudData[[#This Row],[location_mismatch]],Table10[Location Mismatch],Table10[Risk Points],0)</f>
        <v>0</v>
      </c>
      <c r="O2238">
        <f>_xlfn.XLOOKUP(FraudData[[#This Row],[device_trust_score]],DeviceRules[Device Min],DeviceRules[Risk Points],,-1)</f>
        <v>2</v>
      </c>
      <c r="P2238">
        <f>_xlfn.XLOOKUP(FraudData[[#This Row],[velocity_last_24h]],VelocityRules[Velocity Min],VelocityRules[Risk Points],,-1)</f>
        <v>0</v>
      </c>
      <c r="Q2238">
        <f>_xlfn.XLOOKUP(FraudData[[#This Row],[merchant_category]],MerchantRules[Merchant Category],MerchantRules[Risk Points],0)</f>
        <v>0</v>
      </c>
      <c r="R2238">
        <f>SUM(FraudData[[#This Row],[Amount Risk]:[Merchant Risk]])</f>
        <v>2</v>
      </c>
      <c r="S2238" t="str" cm="1">
        <f t="array" ref="S2238">_xlfn.IFS(FraudData[[#This Row],[Fraud Risk Score]]&gt;=8,"High Risk",FraudData[[#This Row],[Fraud Risk Score]]&gt;=6,"Medium Risk",TRUE,"Low Risk")</f>
        <v>Low Risk</v>
      </c>
    </row>
    <row r="2239" spans="1:19">
      <c r="A2239">
        <v>2238</v>
      </c>
      <c r="B2239">
        <v>36.9</v>
      </c>
      <c r="C2239">
        <v>3</v>
      </c>
      <c r="D2239" t="s">
        <v>49</v>
      </c>
      <c r="E2239">
        <v>0</v>
      </c>
      <c r="F2239">
        <v>0</v>
      </c>
      <c r="G2239">
        <v>49</v>
      </c>
      <c r="H2239">
        <v>3</v>
      </c>
      <c r="I2239">
        <v>29</v>
      </c>
      <c r="J2239">
        <v>0</v>
      </c>
      <c r="K2239">
        <f>_xlfn.XLOOKUP(FraudData[[#This Row],[amount]],AmountRules[Amount Min],AmountRules[Risk Points],,-1)</f>
        <v>0</v>
      </c>
      <c r="L2239">
        <f>_xlfn.XLOOKUP(FraudData[[#This Row],[transaction_hour]],TimeRules[Hour Min],TimeRules[Risk Points],,-1)</f>
        <v>3</v>
      </c>
      <c r="M2239">
        <f>_xlfn.XLOOKUP(FraudData[[#This Row],[foreign_transaction]],ForeignRules[Foreign Transaction],ForeignRules[Risk Points],0)</f>
        <v>0</v>
      </c>
      <c r="N2239">
        <f>_xlfn.XLOOKUP(FraudData[[#This Row],[location_mismatch]],Table10[Location Mismatch],Table10[Risk Points],0)</f>
        <v>0</v>
      </c>
      <c r="O2239">
        <f>_xlfn.XLOOKUP(FraudData[[#This Row],[device_trust_score]],DeviceRules[Device Min],DeviceRules[Risk Points],,-1)</f>
        <v>2</v>
      </c>
      <c r="P2239">
        <f>_xlfn.XLOOKUP(FraudData[[#This Row],[velocity_last_24h]],VelocityRules[Velocity Min],VelocityRules[Risk Points],,-1)</f>
        <v>0</v>
      </c>
      <c r="Q2239">
        <f>_xlfn.XLOOKUP(FraudData[[#This Row],[merchant_category]],MerchantRules[Merchant Category],MerchantRules[Risk Points],0)</f>
        <v>1</v>
      </c>
      <c r="R2239">
        <f>SUM(FraudData[[#This Row],[Amount Risk]:[Merchant Risk]])</f>
        <v>6</v>
      </c>
      <c r="S2239" t="str" cm="1">
        <f t="array" ref="S2239">_xlfn.IFS(FraudData[[#This Row],[Fraud Risk Score]]&gt;=8,"High Risk",FraudData[[#This Row],[Fraud Risk Score]]&gt;=6,"Medium Risk",TRUE,"Low Risk")</f>
        <v>Medium Risk</v>
      </c>
    </row>
    <row r="2240" spans="1:19">
      <c r="A2240">
        <v>2239</v>
      </c>
      <c r="B2240">
        <v>14.81</v>
      </c>
      <c r="C2240">
        <v>14</v>
      </c>
      <c r="D2240" t="s">
        <v>50</v>
      </c>
      <c r="E2240">
        <v>0</v>
      </c>
      <c r="F2240">
        <v>0</v>
      </c>
      <c r="G2240">
        <v>50</v>
      </c>
      <c r="H2240">
        <v>6</v>
      </c>
      <c r="I2240">
        <v>69</v>
      </c>
      <c r="J2240">
        <v>0</v>
      </c>
      <c r="K2240">
        <f>_xlfn.XLOOKUP(FraudData[[#This Row],[amount]],AmountRules[Amount Min],AmountRules[Risk Points],,-1)</f>
        <v>0</v>
      </c>
      <c r="L2240">
        <f>_xlfn.XLOOKUP(FraudData[[#This Row],[transaction_hour]],TimeRules[Hour Min],TimeRules[Risk Points],,-1)</f>
        <v>0</v>
      </c>
      <c r="M2240">
        <f>_xlfn.XLOOKUP(FraudData[[#This Row],[foreign_transaction]],ForeignRules[Foreign Transaction],ForeignRules[Risk Points],0)</f>
        <v>0</v>
      </c>
      <c r="N2240">
        <f>_xlfn.XLOOKUP(FraudData[[#This Row],[location_mismatch]],Table10[Location Mismatch],Table10[Risk Points],0)</f>
        <v>0</v>
      </c>
      <c r="O2240">
        <f>_xlfn.XLOOKUP(FraudData[[#This Row],[device_trust_score]],DeviceRules[Device Min],DeviceRules[Risk Points],,-1)</f>
        <v>1</v>
      </c>
      <c r="P2240">
        <f>_xlfn.XLOOKUP(FraudData[[#This Row],[velocity_last_24h]],VelocityRules[Velocity Min],VelocityRules[Risk Points],,-1)</f>
        <v>3</v>
      </c>
      <c r="Q2240">
        <f>_xlfn.XLOOKUP(FraudData[[#This Row],[merchant_category]],MerchantRules[Merchant Category],MerchantRules[Risk Points],0)</f>
        <v>0</v>
      </c>
      <c r="R2240">
        <f>SUM(FraudData[[#This Row],[Amount Risk]:[Merchant Risk]])</f>
        <v>4</v>
      </c>
      <c r="S2240" t="str" cm="1">
        <f t="array" ref="S2240">_xlfn.IFS(FraudData[[#This Row],[Fraud Risk Score]]&gt;=8,"High Risk",FraudData[[#This Row],[Fraud Risk Score]]&gt;=6,"Medium Risk",TRUE,"Low Risk")</f>
        <v>Low Risk</v>
      </c>
    </row>
    <row r="2241" spans="1:19">
      <c r="A2241">
        <v>2240</v>
      </c>
      <c r="B2241">
        <v>49.28</v>
      </c>
      <c r="C2241">
        <v>13</v>
      </c>
      <c r="D2241" t="s">
        <v>48</v>
      </c>
      <c r="E2241">
        <v>0</v>
      </c>
      <c r="F2241">
        <v>0</v>
      </c>
      <c r="G2241">
        <v>78</v>
      </c>
      <c r="H2241">
        <v>2</v>
      </c>
      <c r="I2241">
        <v>56</v>
      </c>
      <c r="J2241">
        <v>0</v>
      </c>
      <c r="K2241">
        <f>_xlfn.XLOOKUP(FraudData[[#This Row],[amount]],AmountRules[Amount Min],AmountRules[Risk Points],,-1)</f>
        <v>0</v>
      </c>
      <c r="L2241">
        <f>_xlfn.XLOOKUP(FraudData[[#This Row],[transaction_hour]],TimeRules[Hour Min],TimeRules[Risk Points],,-1)</f>
        <v>0</v>
      </c>
      <c r="M2241">
        <f>_xlfn.XLOOKUP(FraudData[[#This Row],[foreign_transaction]],ForeignRules[Foreign Transaction],ForeignRules[Risk Points],0)</f>
        <v>0</v>
      </c>
      <c r="N2241">
        <f>_xlfn.XLOOKUP(FraudData[[#This Row],[location_mismatch]],Table10[Location Mismatch],Table10[Risk Points],0)</f>
        <v>0</v>
      </c>
      <c r="O2241">
        <f>_xlfn.XLOOKUP(FraudData[[#This Row],[device_trust_score]],DeviceRules[Device Min],DeviceRules[Risk Points],,-1)</f>
        <v>0</v>
      </c>
      <c r="P2241">
        <f>_xlfn.XLOOKUP(FraudData[[#This Row],[velocity_last_24h]],VelocityRules[Velocity Min],VelocityRules[Risk Points],,-1)</f>
        <v>0</v>
      </c>
      <c r="Q2241">
        <f>_xlfn.XLOOKUP(FraudData[[#This Row],[merchant_category]],MerchantRules[Merchant Category],MerchantRules[Risk Points],0)</f>
        <v>0</v>
      </c>
      <c r="R2241">
        <f>SUM(FraudData[[#This Row],[Amount Risk]:[Merchant Risk]])</f>
        <v>0</v>
      </c>
      <c r="S2241" t="str" cm="1">
        <f t="array" ref="S2241">_xlfn.IFS(FraudData[[#This Row],[Fraud Risk Score]]&gt;=8,"High Risk",FraudData[[#This Row],[Fraud Risk Score]]&gt;=6,"Medium Risk",TRUE,"Low Risk")</f>
        <v>Low Risk</v>
      </c>
    </row>
    <row r="2242" spans="1:19">
      <c r="A2242">
        <v>2241</v>
      </c>
      <c r="B2242">
        <v>284.88</v>
      </c>
      <c r="C2242">
        <v>20</v>
      </c>
      <c r="D2242" t="s">
        <v>46</v>
      </c>
      <c r="E2242">
        <v>0</v>
      </c>
      <c r="F2242">
        <v>0</v>
      </c>
      <c r="G2242">
        <v>65</v>
      </c>
      <c r="H2242">
        <v>4</v>
      </c>
      <c r="I2242">
        <v>19</v>
      </c>
      <c r="J2242">
        <v>0</v>
      </c>
      <c r="K2242">
        <f>_xlfn.XLOOKUP(FraudData[[#This Row],[amount]],AmountRules[Amount Min],AmountRules[Risk Points],,-1)</f>
        <v>0</v>
      </c>
      <c r="L2242">
        <f>_xlfn.XLOOKUP(FraudData[[#This Row],[transaction_hour]],TimeRules[Hour Min],TimeRules[Risk Points],,-1)</f>
        <v>0</v>
      </c>
      <c r="M2242">
        <f>_xlfn.XLOOKUP(FraudData[[#This Row],[foreign_transaction]],ForeignRules[Foreign Transaction],ForeignRules[Risk Points],0)</f>
        <v>0</v>
      </c>
      <c r="N2242">
        <f>_xlfn.XLOOKUP(FraudData[[#This Row],[location_mismatch]],Table10[Location Mismatch],Table10[Risk Points],0)</f>
        <v>0</v>
      </c>
      <c r="O2242">
        <f>_xlfn.XLOOKUP(FraudData[[#This Row],[device_trust_score]],DeviceRules[Device Min],DeviceRules[Risk Points],,-1)</f>
        <v>1</v>
      </c>
      <c r="P2242">
        <f>_xlfn.XLOOKUP(FraudData[[#This Row],[velocity_last_24h]],VelocityRules[Velocity Min],VelocityRules[Risk Points],,-1)</f>
        <v>0</v>
      </c>
      <c r="Q2242">
        <f>_xlfn.XLOOKUP(FraudData[[#This Row],[merchant_category]],MerchantRules[Merchant Category],MerchantRules[Risk Points],0)</f>
        <v>0</v>
      </c>
      <c r="R2242">
        <f>SUM(FraudData[[#This Row],[Amount Risk]:[Merchant Risk]])</f>
        <v>1</v>
      </c>
      <c r="S2242" t="str" cm="1">
        <f t="array" ref="S2242">_xlfn.IFS(FraudData[[#This Row],[Fraud Risk Score]]&gt;=8,"High Risk",FraudData[[#This Row],[Fraud Risk Score]]&gt;=6,"Medium Risk",TRUE,"Low Risk")</f>
        <v>Low Risk</v>
      </c>
    </row>
    <row r="2243" spans="1:19">
      <c r="A2243">
        <v>2242</v>
      </c>
      <c r="B2243">
        <v>6.35</v>
      </c>
      <c r="C2243">
        <v>10</v>
      </c>
      <c r="D2243" t="s">
        <v>46</v>
      </c>
      <c r="E2243">
        <v>0</v>
      </c>
      <c r="F2243">
        <v>0</v>
      </c>
      <c r="G2243">
        <v>96</v>
      </c>
      <c r="H2243">
        <v>8</v>
      </c>
      <c r="I2243">
        <v>40</v>
      </c>
      <c r="J2243">
        <v>0</v>
      </c>
      <c r="K2243">
        <f>_xlfn.XLOOKUP(FraudData[[#This Row],[amount]],AmountRules[Amount Min],AmountRules[Risk Points],,-1)</f>
        <v>0</v>
      </c>
      <c r="L2243">
        <f>_xlfn.XLOOKUP(FraudData[[#This Row],[transaction_hour]],TimeRules[Hour Min],TimeRules[Risk Points],,-1)</f>
        <v>0</v>
      </c>
      <c r="M2243">
        <f>_xlfn.XLOOKUP(FraudData[[#This Row],[foreign_transaction]],ForeignRules[Foreign Transaction],ForeignRules[Risk Points],0)</f>
        <v>0</v>
      </c>
      <c r="N2243">
        <f>_xlfn.XLOOKUP(FraudData[[#This Row],[location_mismatch]],Table10[Location Mismatch],Table10[Risk Points],0)</f>
        <v>0</v>
      </c>
      <c r="O2243">
        <f>_xlfn.XLOOKUP(FraudData[[#This Row],[device_trust_score]],DeviceRules[Device Min],DeviceRules[Risk Points],,-1)</f>
        <v>0</v>
      </c>
      <c r="P2243">
        <f>_xlfn.XLOOKUP(FraudData[[#This Row],[velocity_last_24h]],VelocityRules[Velocity Min],VelocityRules[Risk Points],,-1)</f>
        <v>2</v>
      </c>
      <c r="Q2243">
        <f>_xlfn.XLOOKUP(FraudData[[#This Row],[merchant_category]],MerchantRules[Merchant Category],MerchantRules[Risk Points],0)</f>
        <v>0</v>
      </c>
      <c r="R2243">
        <f>SUM(FraudData[[#This Row],[Amount Risk]:[Merchant Risk]])</f>
        <v>2</v>
      </c>
      <c r="S2243" t="str" cm="1">
        <f t="array" ref="S2243">_xlfn.IFS(FraudData[[#This Row],[Fraud Risk Score]]&gt;=8,"High Risk",FraudData[[#This Row],[Fraud Risk Score]]&gt;=6,"Medium Risk",TRUE,"Low Risk")</f>
        <v>Low Risk</v>
      </c>
    </row>
    <row r="2244" spans="1:19">
      <c r="A2244">
        <v>2243</v>
      </c>
      <c r="B2244">
        <v>157.36000000000001</v>
      </c>
      <c r="C2244">
        <v>23</v>
      </c>
      <c r="D2244" t="s">
        <v>49</v>
      </c>
      <c r="E2244">
        <v>0</v>
      </c>
      <c r="F2244">
        <v>0</v>
      </c>
      <c r="G2244">
        <v>87</v>
      </c>
      <c r="H2244">
        <v>1</v>
      </c>
      <c r="I2244">
        <v>28</v>
      </c>
      <c r="J2244">
        <v>0</v>
      </c>
      <c r="K2244">
        <f>_xlfn.XLOOKUP(FraudData[[#This Row],[amount]],AmountRules[Amount Min],AmountRules[Risk Points],,-1)</f>
        <v>0</v>
      </c>
      <c r="L2244">
        <f>_xlfn.XLOOKUP(FraudData[[#This Row],[transaction_hour]],TimeRules[Hour Min],TimeRules[Risk Points],,-1)</f>
        <v>1</v>
      </c>
      <c r="M2244">
        <f>_xlfn.XLOOKUP(FraudData[[#This Row],[foreign_transaction]],ForeignRules[Foreign Transaction],ForeignRules[Risk Points],0)</f>
        <v>0</v>
      </c>
      <c r="N2244">
        <f>_xlfn.XLOOKUP(FraudData[[#This Row],[location_mismatch]],Table10[Location Mismatch],Table10[Risk Points],0)</f>
        <v>0</v>
      </c>
      <c r="O2244">
        <f>_xlfn.XLOOKUP(FraudData[[#This Row],[device_trust_score]],DeviceRules[Device Min],DeviceRules[Risk Points],,-1)</f>
        <v>0</v>
      </c>
      <c r="P2244">
        <f>_xlfn.XLOOKUP(FraudData[[#This Row],[velocity_last_24h]],VelocityRules[Velocity Min],VelocityRules[Risk Points],,-1)</f>
        <v>0</v>
      </c>
      <c r="Q2244">
        <f>_xlfn.XLOOKUP(FraudData[[#This Row],[merchant_category]],MerchantRules[Merchant Category],MerchantRules[Risk Points],0)</f>
        <v>1</v>
      </c>
      <c r="R2244">
        <f>SUM(FraudData[[#This Row],[Amount Risk]:[Merchant Risk]])</f>
        <v>2</v>
      </c>
      <c r="S2244" t="str" cm="1">
        <f t="array" ref="S2244">_xlfn.IFS(FraudData[[#This Row],[Fraud Risk Score]]&gt;=8,"High Risk",FraudData[[#This Row],[Fraud Risk Score]]&gt;=6,"Medium Risk",TRUE,"Low Risk")</f>
        <v>Low Risk</v>
      </c>
    </row>
    <row r="2245" spans="1:19">
      <c r="A2245">
        <v>2244</v>
      </c>
      <c r="B2245">
        <v>970.18</v>
      </c>
      <c r="C2245">
        <v>3</v>
      </c>
      <c r="D2245" t="s">
        <v>50</v>
      </c>
      <c r="E2245">
        <v>0</v>
      </c>
      <c r="F2245">
        <v>0</v>
      </c>
      <c r="G2245">
        <v>96</v>
      </c>
      <c r="H2245">
        <v>1</v>
      </c>
      <c r="I2245">
        <v>65</v>
      </c>
      <c r="J2245">
        <v>0</v>
      </c>
      <c r="K2245">
        <f>_xlfn.XLOOKUP(FraudData[[#This Row],[amount]],AmountRules[Amount Min],AmountRules[Risk Points],,-1)</f>
        <v>1</v>
      </c>
      <c r="L2245">
        <f>_xlfn.XLOOKUP(FraudData[[#This Row],[transaction_hour]],TimeRules[Hour Min],TimeRules[Risk Points],,-1)</f>
        <v>3</v>
      </c>
      <c r="M2245">
        <f>_xlfn.XLOOKUP(FraudData[[#This Row],[foreign_transaction]],ForeignRules[Foreign Transaction],ForeignRules[Risk Points],0)</f>
        <v>0</v>
      </c>
      <c r="N2245">
        <f>_xlfn.XLOOKUP(FraudData[[#This Row],[location_mismatch]],Table10[Location Mismatch],Table10[Risk Points],0)</f>
        <v>0</v>
      </c>
      <c r="O2245">
        <f>_xlfn.XLOOKUP(FraudData[[#This Row],[device_trust_score]],DeviceRules[Device Min],DeviceRules[Risk Points],,-1)</f>
        <v>0</v>
      </c>
      <c r="P2245">
        <f>_xlfn.XLOOKUP(FraudData[[#This Row],[velocity_last_24h]],VelocityRules[Velocity Min],VelocityRules[Risk Points],,-1)</f>
        <v>0</v>
      </c>
      <c r="Q2245">
        <f>_xlfn.XLOOKUP(FraudData[[#This Row],[merchant_category]],MerchantRules[Merchant Category],MerchantRules[Risk Points],0)</f>
        <v>0</v>
      </c>
      <c r="R2245">
        <f>SUM(FraudData[[#This Row],[Amount Risk]:[Merchant Risk]])</f>
        <v>4</v>
      </c>
      <c r="S2245" t="str" cm="1">
        <f t="array" ref="S2245">_xlfn.IFS(FraudData[[#This Row],[Fraud Risk Score]]&gt;=8,"High Risk",FraudData[[#This Row],[Fraud Risk Score]]&gt;=6,"Medium Risk",TRUE,"Low Risk")</f>
        <v>Low Risk</v>
      </c>
    </row>
    <row r="2246" spans="1:19">
      <c r="A2246">
        <v>2245</v>
      </c>
      <c r="B2246">
        <v>348.45</v>
      </c>
      <c r="C2246">
        <v>2</v>
      </c>
      <c r="D2246" t="s">
        <v>47</v>
      </c>
      <c r="E2246">
        <v>1</v>
      </c>
      <c r="F2246">
        <v>0</v>
      </c>
      <c r="G2246">
        <v>99</v>
      </c>
      <c r="H2246">
        <v>5</v>
      </c>
      <c r="I2246">
        <v>30</v>
      </c>
      <c r="J2246">
        <v>1</v>
      </c>
      <c r="K2246">
        <f>_xlfn.XLOOKUP(FraudData[[#This Row],[amount]],AmountRules[Amount Min],AmountRules[Risk Points],,-1)</f>
        <v>0</v>
      </c>
      <c r="L2246">
        <f>_xlfn.XLOOKUP(FraudData[[#This Row],[transaction_hour]],TimeRules[Hour Min],TimeRules[Risk Points],,-1)</f>
        <v>3</v>
      </c>
      <c r="M2246">
        <f>_xlfn.XLOOKUP(FraudData[[#This Row],[foreign_transaction]],ForeignRules[Foreign Transaction],ForeignRules[Risk Points],0)</f>
        <v>3</v>
      </c>
      <c r="N2246">
        <f>_xlfn.XLOOKUP(FraudData[[#This Row],[location_mismatch]],Table10[Location Mismatch],Table10[Risk Points],0)</f>
        <v>0</v>
      </c>
      <c r="O2246">
        <f>_xlfn.XLOOKUP(FraudData[[#This Row],[device_trust_score]],DeviceRules[Device Min],DeviceRules[Risk Points],,-1)</f>
        <v>0</v>
      </c>
      <c r="P2246">
        <f>_xlfn.XLOOKUP(FraudData[[#This Row],[velocity_last_24h]],VelocityRules[Velocity Min],VelocityRules[Risk Points],,-1)</f>
        <v>3</v>
      </c>
      <c r="Q2246">
        <f>_xlfn.XLOOKUP(FraudData[[#This Row],[merchant_category]],MerchantRules[Merchant Category],MerchantRules[Risk Points],0)</f>
        <v>0</v>
      </c>
      <c r="R2246">
        <f>SUM(FraudData[[#This Row],[Amount Risk]:[Merchant Risk]])</f>
        <v>9</v>
      </c>
      <c r="S2246" t="str" cm="1">
        <f t="array" ref="S2246">_xlfn.IFS(FraudData[[#This Row],[Fraud Risk Score]]&gt;=8,"High Risk",FraudData[[#This Row],[Fraud Risk Score]]&gt;=6,"Medium Risk",TRUE,"Low Risk")</f>
        <v>High Risk</v>
      </c>
    </row>
    <row r="2247" spans="1:19">
      <c r="A2247">
        <v>2246</v>
      </c>
      <c r="B2247">
        <v>132.66</v>
      </c>
      <c r="C2247">
        <v>1</v>
      </c>
      <c r="D2247" t="s">
        <v>47</v>
      </c>
      <c r="E2247">
        <v>0</v>
      </c>
      <c r="F2247">
        <v>0</v>
      </c>
      <c r="G2247">
        <v>31</v>
      </c>
      <c r="H2247">
        <v>4</v>
      </c>
      <c r="I2247">
        <v>35</v>
      </c>
      <c r="J2247">
        <v>0</v>
      </c>
      <c r="K2247">
        <f>_xlfn.XLOOKUP(FraudData[[#This Row],[amount]],AmountRules[Amount Min],AmountRules[Risk Points],,-1)</f>
        <v>0</v>
      </c>
      <c r="L2247">
        <f>_xlfn.XLOOKUP(FraudData[[#This Row],[transaction_hour]],TimeRules[Hour Min],TimeRules[Risk Points],,-1)</f>
        <v>3</v>
      </c>
      <c r="M2247">
        <f>_xlfn.XLOOKUP(FraudData[[#This Row],[foreign_transaction]],ForeignRules[Foreign Transaction],ForeignRules[Risk Points],0)</f>
        <v>0</v>
      </c>
      <c r="N2247">
        <f>_xlfn.XLOOKUP(FraudData[[#This Row],[location_mismatch]],Table10[Location Mismatch],Table10[Risk Points],0)</f>
        <v>0</v>
      </c>
      <c r="O2247">
        <f>_xlfn.XLOOKUP(FraudData[[#This Row],[device_trust_score]],DeviceRules[Device Min],DeviceRules[Risk Points],,-1)</f>
        <v>2</v>
      </c>
      <c r="P2247">
        <f>_xlfn.XLOOKUP(FraudData[[#This Row],[velocity_last_24h]],VelocityRules[Velocity Min],VelocityRules[Risk Points],,-1)</f>
        <v>0</v>
      </c>
      <c r="Q2247">
        <f>_xlfn.XLOOKUP(FraudData[[#This Row],[merchant_category]],MerchantRules[Merchant Category],MerchantRules[Risk Points],0)</f>
        <v>0</v>
      </c>
      <c r="R2247">
        <f>SUM(FraudData[[#This Row],[Amount Risk]:[Merchant Risk]])</f>
        <v>5</v>
      </c>
      <c r="S2247" t="str" cm="1">
        <f t="array" ref="S2247">_xlfn.IFS(FraudData[[#This Row],[Fraud Risk Score]]&gt;=8,"High Risk",FraudData[[#This Row],[Fraud Risk Score]]&gt;=6,"Medium Risk",TRUE,"Low Risk")</f>
        <v>Low Risk</v>
      </c>
    </row>
    <row r="2248" spans="1:19">
      <c r="A2248">
        <v>2247</v>
      </c>
      <c r="B2248">
        <v>11.84</v>
      </c>
      <c r="C2248">
        <v>19</v>
      </c>
      <c r="D2248" t="s">
        <v>48</v>
      </c>
      <c r="E2248">
        <v>0</v>
      </c>
      <c r="F2248">
        <v>0</v>
      </c>
      <c r="G2248">
        <v>93</v>
      </c>
      <c r="H2248">
        <v>2</v>
      </c>
      <c r="I2248">
        <v>36</v>
      </c>
      <c r="J2248">
        <v>0</v>
      </c>
      <c r="K2248">
        <f>_xlfn.XLOOKUP(FraudData[[#This Row],[amount]],AmountRules[Amount Min],AmountRules[Risk Points],,-1)</f>
        <v>0</v>
      </c>
      <c r="L2248">
        <f>_xlfn.XLOOKUP(FraudData[[#This Row],[transaction_hour]],TimeRules[Hour Min],TimeRules[Risk Points],,-1)</f>
        <v>0</v>
      </c>
      <c r="M2248">
        <f>_xlfn.XLOOKUP(FraudData[[#This Row],[foreign_transaction]],ForeignRules[Foreign Transaction],ForeignRules[Risk Points],0)</f>
        <v>0</v>
      </c>
      <c r="N2248">
        <f>_xlfn.XLOOKUP(FraudData[[#This Row],[location_mismatch]],Table10[Location Mismatch],Table10[Risk Points],0)</f>
        <v>0</v>
      </c>
      <c r="O2248">
        <f>_xlfn.XLOOKUP(FraudData[[#This Row],[device_trust_score]],DeviceRules[Device Min],DeviceRules[Risk Points],,-1)</f>
        <v>0</v>
      </c>
      <c r="P2248">
        <f>_xlfn.XLOOKUP(FraudData[[#This Row],[velocity_last_24h]],VelocityRules[Velocity Min],VelocityRules[Risk Points],,-1)</f>
        <v>0</v>
      </c>
      <c r="Q2248">
        <f>_xlfn.XLOOKUP(FraudData[[#This Row],[merchant_category]],MerchantRules[Merchant Category],MerchantRules[Risk Points],0)</f>
        <v>0</v>
      </c>
      <c r="R2248">
        <f>SUM(FraudData[[#This Row],[Amount Risk]:[Merchant Risk]])</f>
        <v>0</v>
      </c>
      <c r="S2248" t="str" cm="1">
        <f t="array" ref="S2248">_xlfn.IFS(FraudData[[#This Row],[Fraud Risk Score]]&gt;=8,"High Risk",FraudData[[#This Row],[Fraud Risk Score]]&gt;=6,"Medium Risk",TRUE,"Low Risk")</f>
        <v>Low Risk</v>
      </c>
    </row>
    <row r="2249" spans="1:19">
      <c r="A2249">
        <v>2248</v>
      </c>
      <c r="B2249">
        <v>320.41000000000003</v>
      </c>
      <c r="C2249">
        <v>9</v>
      </c>
      <c r="D2249" t="s">
        <v>47</v>
      </c>
      <c r="E2249">
        <v>0</v>
      </c>
      <c r="F2249">
        <v>0</v>
      </c>
      <c r="G2249">
        <v>74</v>
      </c>
      <c r="H2249">
        <v>3</v>
      </c>
      <c r="I2249">
        <v>44</v>
      </c>
      <c r="J2249">
        <v>0</v>
      </c>
      <c r="K2249">
        <f>_xlfn.XLOOKUP(FraudData[[#This Row],[amount]],AmountRules[Amount Min],AmountRules[Risk Points],,-1)</f>
        <v>0</v>
      </c>
      <c r="L2249">
        <f>_xlfn.XLOOKUP(FraudData[[#This Row],[transaction_hour]],TimeRules[Hour Min],TimeRules[Risk Points],,-1)</f>
        <v>0</v>
      </c>
      <c r="M2249">
        <f>_xlfn.XLOOKUP(FraudData[[#This Row],[foreign_transaction]],ForeignRules[Foreign Transaction],ForeignRules[Risk Points],0)</f>
        <v>0</v>
      </c>
      <c r="N2249">
        <f>_xlfn.XLOOKUP(FraudData[[#This Row],[location_mismatch]],Table10[Location Mismatch],Table10[Risk Points],0)</f>
        <v>0</v>
      </c>
      <c r="O2249">
        <f>_xlfn.XLOOKUP(FraudData[[#This Row],[device_trust_score]],DeviceRules[Device Min],DeviceRules[Risk Points],,-1)</f>
        <v>0</v>
      </c>
      <c r="P2249">
        <f>_xlfn.XLOOKUP(FraudData[[#This Row],[velocity_last_24h]],VelocityRules[Velocity Min],VelocityRules[Risk Points],,-1)</f>
        <v>0</v>
      </c>
      <c r="Q2249">
        <f>_xlfn.XLOOKUP(FraudData[[#This Row],[merchant_category]],MerchantRules[Merchant Category],MerchantRules[Risk Points],0)</f>
        <v>0</v>
      </c>
      <c r="R2249">
        <f>SUM(FraudData[[#This Row],[Amount Risk]:[Merchant Risk]])</f>
        <v>0</v>
      </c>
      <c r="S2249" t="str" cm="1">
        <f t="array" ref="S2249">_xlfn.IFS(FraudData[[#This Row],[Fraud Risk Score]]&gt;=8,"High Risk",FraudData[[#This Row],[Fraud Risk Score]]&gt;=6,"Medium Risk",TRUE,"Low Risk")</f>
        <v>Low Risk</v>
      </c>
    </row>
    <row r="2250" spans="1:19">
      <c r="A2250">
        <v>2249</v>
      </c>
      <c r="B2250">
        <v>164.47</v>
      </c>
      <c r="C2250">
        <v>12</v>
      </c>
      <c r="D2250" t="s">
        <v>46</v>
      </c>
      <c r="E2250">
        <v>0</v>
      </c>
      <c r="F2250">
        <v>0</v>
      </c>
      <c r="G2250">
        <v>67</v>
      </c>
      <c r="H2250">
        <v>0</v>
      </c>
      <c r="I2250">
        <v>28</v>
      </c>
      <c r="J2250">
        <v>0</v>
      </c>
      <c r="K2250">
        <f>_xlfn.XLOOKUP(FraudData[[#This Row],[amount]],AmountRules[Amount Min],AmountRules[Risk Points],,-1)</f>
        <v>0</v>
      </c>
      <c r="L2250">
        <f>_xlfn.XLOOKUP(FraudData[[#This Row],[transaction_hour]],TimeRules[Hour Min],TimeRules[Risk Points],,-1)</f>
        <v>0</v>
      </c>
      <c r="M2250">
        <f>_xlfn.XLOOKUP(FraudData[[#This Row],[foreign_transaction]],ForeignRules[Foreign Transaction],ForeignRules[Risk Points],0)</f>
        <v>0</v>
      </c>
      <c r="N2250">
        <f>_xlfn.XLOOKUP(FraudData[[#This Row],[location_mismatch]],Table10[Location Mismatch],Table10[Risk Points],0)</f>
        <v>0</v>
      </c>
      <c r="O2250">
        <f>_xlfn.XLOOKUP(FraudData[[#This Row],[device_trust_score]],DeviceRules[Device Min],DeviceRules[Risk Points],,-1)</f>
        <v>1</v>
      </c>
      <c r="P2250">
        <f>_xlfn.XLOOKUP(FraudData[[#This Row],[velocity_last_24h]],VelocityRules[Velocity Min],VelocityRules[Risk Points],,-1)</f>
        <v>0</v>
      </c>
      <c r="Q2250">
        <f>_xlfn.XLOOKUP(FraudData[[#This Row],[merchant_category]],MerchantRules[Merchant Category],MerchantRules[Risk Points],0)</f>
        <v>0</v>
      </c>
      <c r="R2250">
        <f>SUM(FraudData[[#This Row],[Amount Risk]:[Merchant Risk]])</f>
        <v>1</v>
      </c>
      <c r="S2250" t="str" cm="1">
        <f t="array" ref="S2250">_xlfn.IFS(FraudData[[#This Row],[Fraud Risk Score]]&gt;=8,"High Risk",FraudData[[#This Row],[Fraud Risk Score]]&gt;=6,"Medium Risk",TRUE,"Low Risk")</f>
        <v>Low Risk</v>
      </c>
    </row>
    <row r="2251" spans="1:19">
      <c r="A2251">
        <v>2250</v>
      </c>
      <c r="B2251">
        <v>21.98</v>
      </c>
      <c r="C2251">
        <v>19</v>
      </c>
      <c r="D2251" t="s">
        <v>48</v>
      </c>
      <c r="E2251">
        <v>0</v>
      </c>
      <c r="F2251">
        <v>0</v>
      </c>
      <c r="G2251">
        <v>41</v>
      </c>
      <c r="H2251">
        <v>2</v>
      </c>
      <c r="I2251">
        <v>47</v>
      </c>
      <c r="J2251">
        <v>0</v>
      </c>
      <c r="K2251">
        <f>_xlfn.XLOOKUP(FraudData[[#This Row],[amount]],AmountRules[Amount Min],AmountRules[Risk Points],,-1)</f>
        <v>0</v>
      </c>
      <c r="L2251">
        <f>_xlfn.XLOOKUP(FraudData[[#This Row],[transaction_hour]],TimeRules[Hour Min],TimeRules[Risk Points],,-1)</f>
        <v>0</v>
      </c>
      <c r="M2251">
        <f>_xlfn.XLOOKUP(FraudData[[#This Row],[foreign_transaction]],ForeignRules[Foreign Transaction],ForeignRules[Risk Points],0)</f>
        <v>0</v>
      </c>
      <c r="N2251">
        <f>_xlfn.XLOOKUP(FraudData[[#This Row],[location_mismatch]],Table10[Location Mismatch],Table10[Risk Points],0)</f>
        <v>0</v>
      </c>
      <c r="O2251">
        <f>_xlfn.XLOOKUP(FraudData[[#This Row],[device_trust_score]],DeviceRules[Device Min],DeviceRules[Risk Points],,-1)</f>
        <v>2</v>
      </c>
      <c r="P2251">
        <f>_xlfn.XLOOKUP(FraudData[[#This Row],[velocity_last_24h]],VelocityRules[Velocity Min],VelocityRules[Risk Points],,-1)</f>
        <v>0</v>
      </c>
      <c r="Q2251">
        <f>_xlfn.XLOOKUP(FraudData[[#This Row],[merchant_category]],MerchantRules[Merchant Category],MerchantRules[Risk Points],0)</f>
        <v>0</v>
      </c>
      <c r="R2251">
        <f>SUM(FraudData[[#This Row],[Amount Risk]:[Merchant Risk]])</f>
        <v>2</v>
      </c>
      <c r="S2251" t="str" cm="1">
        <f t="array" ref="S2251">_xlfn.IFS(FraudData[[#This Row],[Fraud Risk Score]]&gt;=8,"High Risk",FraudData[[#This Row],[Fraud Risk Score]]&gt;=6,"Medium Risk",TRUE,"Low Risk")</f>
        <v>Low Risk</v>
      </c>
    </row>
    <row r="2252" spans="1:19">
      <c r="A2252">
        <v>2251</v>
      </c>
      <c r="B2252">
        <v>17.739999999999998</v>
      </c>
      <c r="C2252">
        <v>20</v>
      </c>
      <c r="D2252" t="s">
        <v>50</v>
      </c>
      <c r="E2252">
        <v>0</v>
      </c>
      <c r="F2252">
        <v>0</v>
      </c>
      <c r="G2252">
        <v>45</v>
      </c>
      <c r="H2252">
        <v>3</v>
      </c>
      <c r="I2252">
        <v>18</v>
      </c>
      <c r="J2252">
        <v>0</v>
      </c>
      <c r="K2252">
        <f>_xlfn.XLOOKUP(FraudData[[#This Row],[amount]],AmountRules[Amount Min],AmountRules[Risk Points],,-1)</f>
        <v>0</v>
      </c>
      <c r="L2252">
        <f>_xlfn.XLOOKUP(FraudData[[#This Row],[transaction_hour]],TimeRules[Hour Min],TimeRules[Risk Points],,-1)</f>
        <v>0</v>
      </c>
      <c r="M2252">
        <f>_xlfn.XLOOKUP(FraudData[[#This Row],[foreign_transaction]],ForeignRules[Foreign Transaction],ForeignRules[Risk Points],0)</f>
        <v>0</v>
      </c>
      <c r="N2252">
        <f>_xlfn.XLOOKUP(FraudData[[#This Row],[location_mismatch]],Table10[Location Mismatch],Table10[Risk Points],0)</f>
        <v>0</v>
      </c>
      <c r="O2252">
        <f>_xlfn.XLOOKUP(FraudData[[#This Row],[device_trust_score]],DeviceRules[Device Min],DeviceRules[Risk Points],,-1)</f>
        <v>2</v>
      </c>
      <c r="P2252">
        <f>_xlfn.XLOOKUP(FraudData[[#This Row],[velocity_last_24h]],VelocityRules[Velocity Min],VelocityRules[Risk Points],,-1)</f>
        <v>0</v>
      </c>
      <c r="Q2252">
        <f>_xlfn.XLOOKUP(FraudData[[#This Row],[merchant_category]],MerchantRules[Merchant Category],MerchantRules[Risk Points],0)</f>
        <v>0</v>
      </c>
      <c r="R2252">
        <f>SUM(FraudData[[#This Row],[Amount Risk]:[Merchant Risk]])</f>
        <v>2</v>
      </c>
      <c r="S2252" t="str" cm="1">
        <f t="array" ref="S2252">_xlfn.IFS(FraudData[[#This Row],[Fraud Risk Score]]&gt;=8,"High Risk",FraudData[[#This Row],[Fraud Risk Score]]&gt;=6,"Medium Risk",TRUE,"Low Risk")</f>
        <v>Low Risk</v>
      </c>
    </row>
    <row r="2253" spans="1:19">
      <c r="A2253">
        <v>2252</v>
      </c>
      <c r="B2253">
        <v>432.69</v>
      </c>
      <c r="C2253">
        <v>22</v>
      </c>
      <c r="D2253" t="s">
        <v>48</v>
      </c>
      <c r="E2253">
        <v>0</v>
      </c>
      <c r="F2253">
        <v>0</v>
      </c>
      <c r="G2253">
        <v>30</v>
      </c>
      <c r="H2253">
        <v>4</v>
      </c>
      <c r="I2253">
        <v>30</v>
      </c>
      <c r="J2253">
        <v>0</v>
      </c>
      <c r="K2253">
        <f>_xlfn.XLOOKUP(FraudData[[#This Row],[amount]],AmountRules[Amount Min],AmountRules[Risk Points],,-1)</f>
        <v>0</v>
      </c>
      <c r="L2253">
        <f>_xlfn.XLOOKUP(FraudData[[#This Row],[transaction_hour]],TimeRules[Hour Min],TimeRules[Risk Points],,-1)</f>
        <v>0</v>
      </c>
      <c r="M2253">
        <f>_xlfn.XLOOKUP(FraudData[[#This Row],[foreign_transaction]],ForeignRules[Foreign Transaction],ForeignRules[Risk Points],0)</f>
        <v>0</v>
      </c>
      <c r="N2253">
        <f>_xlfn.XLOOKUP(FraudData[[#This Row],[location_mismatch]],Table10[Location Mismatch],Table10[Risk Points],0)</f>
        <v>0</v>
      </c>
      <c r="O2253">
        <f>_xlfn.XLOOKUP(FraudData[[#This Row],[device_trust_score]],DeviceRules[Device Min],DeviceRules[Risk Points],,-1)</f>
        <v>2</v>
      </c>
      <c r="P2253">
        <f>_xlfn.XLOOKUP(FraudData[[#This Row],[velocity_last_24h]],VelocityRules[Velocity Min],VelocityRules[Risk Points],,-1)</f>
        <v>0</v>
      </c>
      <c r="Q2253">
        <f>_xlfn.XLOOKUP(FraudData[[#This Row],[merchant_category]],MerchantRules[Merchant Category],MerchantRules[Risk Points],0)</f>
        <v>0</v>
      </c>
      <c r="R2253">
        <f>SUM(FraudData[[#This Row],[Amount Risk]:[Merchant Risk]])</f>
        <v>2</v>
      </c>
      <c r="S2253" t="str" cm="1">
        <f t="array" ref="S2253">_xlfn.IFS(FraudData[[#This Row],[Fraud Risk Score]]&gt;=8,"High Risk",FraudData[[#This Row],[Fraud Risk Score]]&gt;=6,"Medium Risk",TRUE,"Low Risk")</f>
        <v>Low Risk</v>
      </c>
    </row>
    <row r="2254" spans="1:19">
      <c r="A2254">
        <v>2253</v>
      </c>
      <c r="B2254">
        <v>199.12</v>
      </c>
      <c r="C2254">
        <v>17</v>
      </c>
      <c r="D2254" t="s">
        <v>50</v>
      </c>
      <c r="E2254">
        <v>0</v>
      </c>
      <c r="F2254">
        <v>0</v>
      </c>
      <c r="G2254">
        <v>95</v>
      </c>
      <c r="H2254">
        <v>3</v>
      </c>
      <c r="I2254">
        <v>25</v>
      </c>
      <c r="J2254">
        <v>0</v>
      </c>
      <c r="K2254">
        <f>_xlfn.XLOOKUP(FraudData[[#This Row],[amount]],AmountRules[Amount Min],AmountRules[Risk Points],,-1)</f>
        <v>0</v>
      </c>
      <c r="L2254">
        <f>_xlfn.XLOOKUP(FraudData[[#This Row],[transaction_hour]],TimeRules[Hour Min],TimeRules[Risk Points],,-1)</f>
        <v>0</v>
      </c>
      <c r="M2254">
        <f>_xlfn.XLOOKUP(FraudData[[#This Row],[foreign_transaction]],ForeignRules[Foreign Transaction],ForeignRules[Risk Points],0)</f>
        <v>0</v>
      </c>
      <c r="N2254">
        <f>_xlfn.XLOOKUP(FraudData[[#This Row],[location_mismatch]],Table10[Location Mismatch],Table10[Risk Points],0)</f>
        <v>0</v>
      </c>
      <c r="O2254">
        <f>_xlfn.XLOOKUP(FraudData[[#This Row],[device_trust_score]],DeviceRules[Device Min],DeviceRules[Risk Points],,-1)</f>
        <v>0</v>
      </c>
      <c r="P2254">
        <f>_xlfn.XLOOKUP(FraudData[[#This Row],[velocity_last_24h]],VelocityRules[Velocity Min],VelocityRules[Risk Points],,-1)</f>
        <v>0</v>
      </c>
      <c r="Q2254">
        <f>_xlfn.XLOOKUP(FraudData[[#This Row],[merchant_category]],MerchantRules[Merchant Category],MerchantRules[Risk Points],0)</f>
        <v>0</v>
      </c>
      <c r="R2254">
        <f>SUM(FraudData[[#This Row],[Amount Risk]:[Merchant Risk]])</f>
        <v>0</v>
      </c>
      <c r="S2254" t="str" cm="1">
        <f t="array" ref="S2254">_xlfn.IFS(FraudData[[#This Row],[Fraud Risk Score]]&gt;=8,"High Risk",FraudData[[#This Row],[Fraud Risk Score]]&gt;=6,"Medium Risk",TRUE,"Low Risk")</f>
        <v>Low Risk</v>
      </c>
    </row>
    <row r="2255" spans="1:19">
      <c r="A2255">
        <v>2254</v>
      </c>
      <c r="B2255">
        <v>318.2</v>
      </c>
      <c r="C2255">
        <v>20</v>
      </c>
      <c r="D2255" t="s">
        <v>47</v>
      </c>
      <c r="E2255">
        <v>0</v>
      </c>
      <c r="F2255">
        <v>0</v>
      </c>
      <c r="G2255">
        <v>99</v>
      </c>
      <c r="H2255">
        <v>3</v>
      </c>
      <c r="I2255">
        <v>39</v>
      </c>
      <c r="J2255">
        <v>0</v>
      </c>
      <c r="K2255">
        <f>_xlfn.XLOOKUP(FraudData[[#This Row],[amount]],AmountRules[Amount Min],AmountRules[Risk Points],,-1)</f>
        <v>0</v>
      </c>
      <c r="L2255">
        <f>_xlfn.XLOOKUP(FraudData[[#This Row],[transaction_hour]],TimeRules[Hour Min],TimeRules[Risk Points],,-1)</f>
        <v>0</v>
      </c>
      <c r="M2255">
        <f>_xlfn.XLOOKUP(FraudData[[#This Row],[foreign_transaction]],ForeignRules[Foreign Transaction],ForeignRules[Risk Points],0)</f>
        <v>0</v>
      </c>
      <c r="N2255">
        <f>_xlfn.XLOOKUP(FraudData[[#This Row],[location_mismatch]],Table10[Location Mismatch],Table10[Risk Points],0)</f>
        <v>0</v>
      </c>
      <c r="O2255">
        <f>_xlfn.XLOOKUP(FraudData[[#This Row],[device_trust_score]],DeviceRules[Device Min],DeviceRules[Risk Points],,-1)</f>
        <v>0</v>
      </c>
      <c r="P2255">
        <f>_xlfn.XLOOKUP(FraudData[[#This Row],[velocity_last_24h]],VelocityRules[Velocity Min],VelocityRules[Risk Points],,-1)</f>
        <v>0</v>
      </c>
      <c r="Q2255">
        <f>_xlfn.XLOOKUP(FraudData[[#This Row],[merchant_category]],MerchantRules[Merchant Category],MerchantRules[Risk Points],0)</f>
        <v>0</v>
      </c>
      <c r="R2255">
        <f>SUM(FraudData[[#This Row],[Amount Risk]:[Merchant Risk]])</f>
        <v>0</v>
      </c>
      <c r="S2255" t="str" cm="1">
        <f t="array" ref="S2255">_xlfn.IFS(FraudData[[#This Row],[Fraud Risk Score]]&gt;=8,"High Risk",FraudData[[#This Row],[Fraud Risk Score]]&gt;=6,"Medium Risk",TRUE,"Low Risk")</f>
        <v>Low Risk</v>
      </c>
    </row>
    <row r="2256" spans="1:19">
      <c r="A2256">
        <v>2255</v>
      </c>
      <c r="B2256">
        <v>380.12</v>
      </c>
      <c r="C2256">
        <v>15</v>
      </c>
      <c r="D2256" t="s">
        <v>49</v>
      </c>
      <c r="E2256">
        <v>0</v>
      </c>
      <c r="F2256">
        <v>0</v>
      </c>
      <c r="G2256">
        <v>62</v>
      </c>
      <c r="H2256">
        <v>3</v>
      </c>
      <c r="I2256">
        <v>37</v>
      </c>
      <c r="J2256">
        <v>0</v>
      </c>
      <c r="K2256">
        <f>_xlfn.XLOOKUP(FraudData[[#This Row],[amount]],AmountRules[Amount Min],AmountRules[Risk Points],,-1)</f>
        <v>0</v>
      </c>
      <c r="L2256">
        <f>_xlfn.XLOOKUP(FraudData[[#This Row],[transaction_hour]],TimeRules[Hour Min],TimeRules[Risk Points],,-1)</f>
        <v>0</v>
      </c>
      <c r="M2256">
        <f>_xlfn.XLOOKUP(FraudData[[#This Row],[foreign_transaction]],ForeignRules[Foreign Transaction],ForeignRules[Risk Points],0)</f>
        <v>0</v>
      </c>
      <c r="N2256">
        <f>_xlfn.XLOOKUP(FraudData[[#This Row],[location_mismatch]],Table10[Location Mismatch],Table10[Risk Points],0)</f>
        <v>0</v>
      </c>
      <c r="O2256">
        <f>_xlfn.XLOOKUP(FraudData[[#This Row],[device_trust_score]],DeviceRules[Device Min],DeviceRules[Risk Points],,-1)</f>
        <v>1</v>
      </c>
      <c r="P2256">
        <f>_xlfn.XLOOKUP(FraudData[[#This Row],[velocity_last_24h]],VelocityRules[Velocity Min],VelocityRules[Risk Points],,-1)</f>
        <v>0</v>
      </c>
      <c r="Q2256">
        <f>_xlfn.XLOOKUP(FraudData[[#This Row],[merchant_category]],MerchantRules[Merchant Category],MerchantRules[Risk Points],0)</f>
        <v>1</v>
      </c>
      <c r="R2256">
        <f>SUM(FraudData[[#This Row],[Amount Risk]:[Merchant Risk]])</f>
        <v>2</v>
      </c>
      <c r="S2256" t="str" cm="1">
        <f t="array" ref="S2256">_xlfn.IFS(FraudData[[#This Row],[Fraud Risk Score]]&gt;=8,"High Risk",FraudData[[#This Row],[Fraud Risk Score]]&gt;=6,"Medium Risk",TRUE,"Low Risk")</f>
        <v>Low Risk</v>
      </c>
    </row>
    <row r="2257" spans="1:19">
      <c r="A2257">
        <v>2256</v>
      </c>
      <c r="B2257">
        <v>152.66</v>
      </c>
      <c r="C2257">
        <v>10</v>
      </c>
      <c r="D2257" t="s">
        <v>48</v>
      </c>
      <c r="E2257">
        <v>0</v>
      </c>
      <c r="F2257">
        <v>0</v>
      </c>
      <c r="G2257">
        <v>87</v>
      </c>
      <c r="H2257">
        <v>0</v>
      </c>
      <c r="I2257">
        <v>31</v>
      </c>
      <c r="J2257">
        <v>0</v>
      </c>
      <c r="K2257">
        <f>_xlfn.XLOOKUP(FraudData[[#This Row],[amount]],AmountRules[Amount Min],AmountRules[Risk Points],,-1)</f>
        <v>0</v>
      </c>
      <c r="L2257">
        <f>_xlfn.XLOOKUP(FraudData[[#This Row],[transaction_hour]],TimeRules[Hour Min],TimeRules[Risk Points],,-1)</f>
        <v>0</v>
      </c>
      <c r="M2257">
        <f>_xlfn.XLOOKUP(FraudData[[#This Row],[foreign_transaction]],ForeignRules[Foreign Transaction],ForeignRules[Risk Points],0)</f>
        <v>0</v>
      </c>
      <c r="N2257">
        <f>_xlfn.XLOOKUP(FraudData[[#This Row],[location_mismatch]],Table10[Location Mismatch],Table10[Risk Points],0)</f>
        <v>0</v>
      </c>
      <c r="O2257">
        <f>_xlfn.XLOOKUP(FraudData[[#This Row],[device_trust_score]],DeviceRules[Device Min],DeviceRules[Risk Points],,-1)</f>
        <v>0</v>
      </c>
      <c r="P2257">
        <f>_xlfn.XLOOKUP(FraudData[[#This Row],[velocity_last_24h]],VelocityRules[Velocity Min],VelocityRules[Risk Points],,-1)</f>
        <v>0</v>
      </c>
      <c r="Q2257">
        <f>_xlfn.XLOOKUP(FraudData[[#This Row],[merchant_category]],MerchantRules[Merchant Category],MerchantRules[Risk Points],0)</f>
        <v>0</v>
      </c>
      <c r="R2257">
        <f>SUM(FraudData[[#This Row],[Amount Risk]:[Merchant Risk]])</f>
        <v>0</v>
      </c>
      <c r="S2257" t="str" cm="1">
        <f t="array" ref="S2257">_xlfn.IFS(FraudData[[#This Row],[Fraud Risk Score]]&gt;=8,"High Risk",FraudData[[#This Row],[Fraud Risk Score]]&gt;=6,"Medium Risk",TRUE,"Low Risk")</f>
        <v>Low Risk</v>
      </c>
    </row>
    <row r="2258" spans="1:19">
      <c r="A2258">
        <v>2257</v>
      </c>
      <c r="B2258">
        <v>131.16</v>
      </c>
      <c r="C2258">
        <v>9</v>
      </c>
      <c r="D2258" t="s">
        <v>48</v>
      </c>
      <c r="E2258">
        <v>0</v>
      </c>
      <c r="F2258">
        <v>0</v>
      </c>
      <c r="G2258">
        <v>36</v>
      </c>
      <c r="H2258">
        <v>2</v>
      </c>
      <c r="I2258">
        <v>31</v>
      </c>
      <c r="J2258">
        <v>0</v>
      </c>
      <c r="K2258">
        <f>_xlfn.XLOOKUP(FraudData[[#This Row],[amount]],AmountRules[Amount Min],AmountRules[Risk Points],,-1)</f>
        <v>0</v>
      </c>
      <c r="L2258">
        <f>_xlfn.XLOOKUP(FraudData[[#This Row],[transaction_hour]],TimeRules[Hour Min],TimeRules[Risk Points],,-1)</f>
        <v>0</v>
      </c>
      <c r="M2258">
        <f>_xlfn.XLOOKUP(FraudData[[#This Row],[foreign_transaction]],ForeignRules[Foreign Transaction],ForeignRules[Risk Points],0)</f>
        <v>0</v>
      </c>
      <c r="N2258">
        <f>_xlfn.XLOOKUP(FraudData[[#This Row],[location_mismatch]],Table10[Location Mismatch],Table10[Risk Points],0)</f>
        <v>0</v>
      </c>
      <c r="O2258">
        <f>_xlfn.XLOOKUP(FraudData[[#This Row],[device_trust_score]],DeviceRules[Device Min],DeviceRules[Risk Points],,-1)</f>
        <v>2</v>
      </c>
      <c r="P2258">
        <f>_xlfn.XLOOKUP(FraudData[[#This Row],[velocity_last_24h]],VelocityRules[Velocity Min],VelocityRules[Risk Points],,-1)</f>
        <v>0</v>
      </c>
      <c r="Q2258">
        <f>_xlfn.XLOOKUP(FraudData[[#This Row],[merchant_category]],MerchantRules[Merchant Category],MerchantRules[Risk Points],0)</f>
        <v>0</v>
      </c>
      <c r="R2258">
        <f>SUM(FraudData[[#This Row],[Amount Risk]:[Merchant Risk]])</f>
        <v>2</v>
      </c>
      <c r="S2258" t="str" cm="1">
        <f t="array" ref="S2258">_xlfn.IFS(FraudData[[#This Row],[Fraud Risk Score]]&gt;=8,"High Risk",FraudData[[#This Row],[Fraud Risk Score]]&gt;=6,"Medium Risk",TRUE,"Low Risk")</f>
        <v>Low Risk</v>
      </c>
    </row>
    <row r="2259" spans="1:19">
      <c r="A2259">
        <v>2258</v>
      </c>
      <c r="B2259">
        <v>101.32</v>
      </c>
      <c r="C2259">
        <v>8</v>
      </c>
      <c r="D2259" t="s">
        <v>46</v>
      </c>
      <c r="E2259">
        <v>0</v>
      </c>
      <c r="F2259">
        <v>0</v>
      </c>
      <c r="G2259">
        <v>46</v>
      </c>
      <c r="H2259">
        <v>0</v>
      </c>
      <c r="I2259">
        <v>33</v>
      </c>
      <c r="J2259">
        <v>0</v>
      </c>
      <c r="K2259">
        <f>_xlfn.XLOOKUP(FraudData[[#This Row],[amount]],AmountRules[Amount Min],AmountRules[Risk Points],,-1)</f>
        <v>0</v>
      </c>
      <c r="L2259">
        <f>_xlfn.XLOOKUP(FraudData[[#This Row],[transaction_hour]],TimeRules[Hour Min],TimeRules[Risk Points],,-1)</f>
        <v>0</v>
      </c>
      <c r="M2259">
        <f>_xlfn.XLOOKUP(FraudData[[#This Row],[foreign_transaction]],ForeignRules[Foreign Transaction],ForeignRules[Risk Points],0)</f>
        <v>0</v>
      </c>
      <c r="N2259">
        <f>_xlfn.XLOOKUP(FraudData[[#This Row],[location_mismatch]],Table10[Location Mismatch],Table10[Risk Points],0)</f>
        <v>0</v>
      </c>
      <c r="O2259">
        <f>_xlfn.XLOOKUP(FraudData[[#This Row],[device_trust_score]],DeviceRules[Device Min],DeviceRules[Risk Points],,-1)</f>
        <v>2</v>
      </c>
      <c r="P2259">
        <f>_xlfn.XLOOKUP(FraudData[[#This Row],[velocity_last_24h]],VelocityRules[Velocity Min],VelocityRules[Risk Points],,-1)</f>
        <v>0</v>
      </c>
      <c r="Q2259">
        <f>_xlfn.XLOOKUP(FraudData[[#This Row],[merchant_category]],MerchantRules[Merchant Category],MerchantRules[Risk Points],0)</f>
        <v>0</v>
      </c>
      <c r="R2259">
        <f>SUM(FraudData[[#This Row],[Amount Risk]:[Merchant Risk]])</f>
        <v>2</v>
      </c>
      <c r="S2259" t="str" cm="1">
        <f t="array" ref="S2259">_xlfn.IFS(FraudData[[#This Row],[Fraud Risk Score]]&gt;=8,"High Risk",FraudData[[#This Row],[Fraud Risk Score]]&gt;=6,"Medium Risk",TRUE,"Low Risk")</f>
        <v>Low Risk</v>
      </c>
    </row>
    <row r="2260" spans="1:19">
      <c r="A2260">
        <v>2259</v>
      </c>
      <c r="B2260">
        <v>68.61</v>
      </c>
      <c r="C2260">
        <v>11</v>
      </c>
      <c r="D2260" t="s">
        <v>46</v>
      </c>
      <c r="E2260">
        <v>0</v>
      </c>
      <c r="F2260">
        <v>0</v>
      </c>
      <c r="G2260">
        <v>27</v>
      </c>
      <c r="H2260">
        <v>2</v>
      </c>
      <c r="I2260">
        <v>36</v>
      </c>
      <c r="J2260">
        <v>0</v>
      </c>
      <c r="K2260">
        <f>_xlfn.XLOOKUP(FraudData[[#This Row],[amount]],AmountRules[Amount Min],AmountRules[Risk Points],,-1)</f>
        <v>0</v>
      </c>
      <c r="L2260">
        <f>_xlfn.XLOOKUP(FraudData[[#This Row],[transaction_hour]],TimeRules[Hour Min],TimeRules[Risk Points],,-1)</f>
        <v>0</v>
      </c>
      <c r="M2260">
        <f>_xlfn.XLOOKUP(FraudData[[#This Row],[foreign_transaction]],ForeignRules[Foreign Transaction],ForeignRules[Risk Points],0)</f>
        <v>0</v>
      </c>
      <c r="N2260">
        <f>_xlfn.XLOOKUP(FraudData[[#This Row],[location_mismatch]],Table10[Location Mismatch],Table10[Risk Points],0)</f>
        <v>0</v>
      </c>
      <c r="O2260">
        <f>_xlfn.XLOOKUP(FraudData[[#This Row],[device_trust_score]],DeviceRules[Device Min],DeviceRules[Risk Points],,-1)</f>
        <v>3</v>
      </c>
      <c r="P2260">
        <f>_xlfn.XLOOKUP(FraudData[[#This Row],[velocity_last_24h]],VelocityRules[Velocity Min],VelocityRules[Risk Points],,-1)</f>
        <v>0</v>
      </c>
      <c r="Q2260">
        <f>_xlfn.XLOOKUP(FraudData[[#This Row],[merchant_category]],MerchantRules[Merchant Category],MerchantRules[Risk Points],0)</f>
        <v>0</v>
      </c>
      <c r="R2260">
        <f>SUM(FraudData[[#This Row],[Amount Risk]:[Merchant Risk]])</f>
        <v>3</v>
      </c>
      <c r="S2260" t="str" cm="1">
        <f t="array" ref="S2260">_xlfn.IFS(FraudData[[#This Row],[Fraud Risk Score]]&gt;=8,"High Risk",FraudData[[#This Row],[Fraud Risk Score]]&gt;=6,"Medium Risk",TRUE,"Low Risk")</f>
        <v>Low Risk</v>
      </c>
    </row>
    <row r="2261" spans="1:19">
      <c r="A2261">
        <v>2260</v>
      </c>
      <c r="B2261">
        <v>102.64</v>
      </c>
      <c r="C2261">
        <v>18</v>
      </c>
      <c r="D2261" t="s">
        <v>50</v>
      </c>
      <c r="E2261">
        <v>0</v>
      </c>
      <c r="F2261">
        <v>0</v>
      </c>
      <c r="G2261">
        <v>43</v>
      </c>
      <c r="H2261">
        <v>3</v>
      </c>
      <c r="I2261">
        <v>56</v>
      </c>
      <c r="J2261">
        <v>0</v>
      </c>
      <c r="K2261">
        <f>_xlfn.XLOOKUP(FraudData[[#This Row],[amount]],AmountRules[Amount Min],AmountRules[Risk Points],,-1)</f>
        <v>0</v>
      </c>
      <c r="L2261">
        <f>_xlfn.XLOOKUP(FraudData[[#This Row],[transaction_hour]],TimeRules[Hour Min],TimeRules[Risk Points],,-1)</f>
        <v>0</v>
      </c>
      <c r="M2261">
        <f>_xlfn.XLOOKUP(FraudData[[#This Row],[foreign_transaction]],ForeignRules[Foreign Transaction],ForeignRules[Risk Points],0)</f>
        <v>0</v>
      </c>
      <c r="N2261">
        <f>_xlfn.XLOOKUP(FraudData[[#This Row],[location_mismatch]],Table10[Location Mismatch],Table10[Risk Points],0)</f>
        <v>0</v>
      </c>
      <c r="O2261">
        <f>_xlfn.XLOOKUP(FraudData[[#This Row],[device_trust_score]],DeviceRules[Device Min],DeviceRules[Risk Points],,-1)</f>
        <v>2</v>
      </c>
      <c r="P2261">
        <f>_xlfn.XLOOKUP(FraudData[[#This Row],[velocity_last_24h]],VelocityRules[Velocity Min],VelocityRules[Risk Points],,-1)</f>
        <v>0</v>
      </c>
      <c r="Q2261">
        <f>_xlfn.XLOOKUP(FraudData[[#This Row],[merchant_category]],MerchantRules[Merchant Category],MerchantRules[Risk Points],0)</f>
        <v>0</v>
      </c>
      <c r="R2261">
        <f>SUM(FraudData[[#This Row],[Amount Risk]:[Merchant Risk]])</f>
        <v>2</v>
      </c>
      <c r="S2261" t="str" cm="1">
        <f t="array" ref="S2261">_xlfn.IFS(FraudData[[#This Row],[Fraud Risk Score]]&gt;=8,"High Risk",FraudData[[#This Row],[Fraud Risk Score]]&gt;=6,"Medium Risk",TRUE,"Low Risk")</f>
        <v>Low Risk</v>
      </c>
    </row>
    <row r="2262" spans="1:19">
      <c r="A2262">
        <v>2261</v>
      </c>
      <c r="B2262">
        <v>267.60000000000002</v>
      </c>
      <c r="C2262">
        <v>0</v>
      </c>
      <c r="D2262" t="s">
        <v>49</v>
      </c>
      <c r="E2262">
        <v>0</v>
      </c>
      <c r="F2262">
        <v>0</v>
      </c>
      <c r="G2262">
        <v>67</v>
      </c>
      <c r="H2262">
        <v>2</v>
      </c>
      <c r="I2262">
        <v>46</v>
      </c>
      <c r="J2262">
        <v>0</v>
      </c>
      <c r="K2262">
        <f>_xlfn.XLOOKUP(FraudData[[#This Row],[amount]],AmountRules[Amount Min],AmountRules[Risk Points],,-1)</f>
        <v>0</v>
      </c>
      <c r="L2262">
        <f>_xlfn.XLOOKUP(FraudData[[#This Row],[transaction_hour]],TimeRules[Hour Min],TimeRules[Risk Points],,-1)</f>
        <v>3</v>
      </c>
      <c r="M2262">
        <f>_xlfn.XLOOKUP(FraudData[[#This Row],[foreign_transaction]],ForeignRules[Foreign Transaction],ForeignRules[Risk Points],0)</f>
        <v>0</v>
      </c>
      <c r="N2262">
        <f>_xlfn.XLOOKUP(FraudData[[#This Row],[location_mismatch]],Table10[Location Mismatch],Table10[Risk Points],0)</f>
        <v>0</v>
      </c>
      <c r="O2262">
        <f>_xlfn.XLOOKUP(FraudData[[#This Row],[device_trust_score]],DeviceRules[Device Min],DeviceRules[Risk Points],,-1)</f>
        <v>1</v>
      </c>
      <c r="P2262">
        <f>_xlfn.XLOOKUP(FraudData[[#This Row],[velocity_last_24h]],VelocityRules[Velocity Min],VelocityRules[Risk Points],,-1)</f>
        <v>0</v>
      </c>
      <c r="Q2262">
        <f>_xlfn.XLOOKUP(FraudData[[#This Row],[merchant_category]],MerchantRules[Merchant Category],MerchantRules[Risk Points],0)</f>
        <v>1</v>
      </c>
      <c r="R2262">
        <f>SUM(FraudData[[#This Row],[Amount Risk]:[Merchant Risk]])</f>
        <v>5</v>
      </c>
      <c r="S2262" t="str" cm="1">
        <f t="array" ref="S2262">_xlfn.IFS(FraudData[[#This Row],[Fraud Risk Score]]&gt;=8,"High Risk",FraudData[[#This Row],[Fraud Risk Score]]&gt;=6,"Medium Risk",TRUE,"Low Risk")</f>
        <v>Low Risk</v>
      </c>
    </row>
    <row r="2263" spans="1:19">
      <c r="A2263">
        <v>2262</v>
      </c>
      <c r="B2263">
        <v>165.8</v>
      </c>
      <c r="C2263">
        <v>17</v>
      </c>
      <c r="D2263" t="s">
        <v>46</v>
      </c>
      <c r="E2263">
        <v>0</v>
      </c>
      <c r="F2263">
        <v>0</v>
      </c>
      <c r="G2263">
        <v>91</v>
      </c>
      <c r="H2263">
        <v>1</v>
      </c>
      <c r="I2263">
        <v>55</v>
      </c>
      <c r="J2263">
        <v>0</v>
      </c>
      <c r="K2263">
        <f>_xlfn.XLOOKUP(FraudData[[#This Row],[amount]],AmountRules[Amount Min],AmountRules[Risk Points],,-1)</f>
        <v>0</v>
      </c>
      <c r="L2263">
        <f>_xlfn.XLOOKUP(FraudData[[#This Row],[transaction_hour]],TimeRules[Hour Min],TimeRules[Risk Points],,-1)</f>
        <v>0</v>
      </c>
      <c r="M2263">
        <f>_xlfn.XLOOKUP(FraudData[[#This Row],[foreign_transaction]],ForeignRules[Foreign Transaction],ForeignRules[Risk Points],0)</f>
        <v>0</v>
      </c>
      <c r="N2263">
        <f>_xlfn.XLOOKUP(FraudData[[#This Row],[location_mismatch]],Table10[Location Mismatch],Table10[Risk Points],0)</f>
        <v>0</v>
      </c>
      <c r="O2263">
        <f>_xlfn.XLOOKUP(FraudData[[#This Row],[device_trust_score]],DeviceRules[Device Min],DeviceRules[Risk Points],,-1)</f>
        <v>0</v>
      </c>
      <c r="P2263">
        <f>_xlfn.XLOOKUP(FraudData[[#This Row],[velocity_last_24h]],VelocityRules[Velocity Min],VelocityRules[Risk Points],,-1)</f>
        <v>0</v>
      </c>
      <c r="Q2263">
        <f>_xlfn.XLOOKUP(FraudData[[#This Row],[merchant_category]],MerchantRules[Merchant Category],MerchantRules[Risk Points],0)</f>
        <v>0</v>
      </c>
      <c r="R2263">
        <f>SUM(FraudData[[#This Row],[Amount Risk]:[Merchant Risk]])</f>
        <v>0</v>
      </c>
      <c r="S2263" t="str" cm="1">
        <f t="array" ref="S2263">_xlfn.IFS(FraudData[[#This Row],[Fraud Risk Score]]&gt;=8,"High Risk",FraudData[[#This Row],[Fraud Risk Score]]&gt;=6,"Medium Risk",TRUE,"Low Risk")</f>
        <v>Low Risk</v>
      </c>
    </row>
    <row r="2264" spans="1:19">
      <c r="A2264">
        <v>2263</v>
      </c>
      <c r="B2264">
        <v>401.49</v>
      </c>
      <c r="C2264">
        <v>13</v>
      </c>
      <c r="D2264" t="s">
        <v>46</v>
      </c>
      <c r="E2264">
        <v>0</v>
      </c>
      <c r="F2264">
        <v>0</v>
      </c>
      <c r="G2264">
        <v>29</v>
      </c>
      <c r="H2264">
        <v>1</v>
      </c>
      <c r="I2264">
        <v>26</v>
      </c>
      <c r="J2264">
        <v>0</v>
      </c>
      <c r="K2264">
        <f>_xlfn.XLOOKUP(FraudData[[#This Row],[amount]],AmountRules[Amount Min],AmountRules[Risk Points],,-1)</f>
        <v>0</v>
      </c>
      <c r="L2264">
        <f>_xlfn.XLOOKUP(FraudData[[#This Row],[transaction_hour]],TimeRules[Hour Min],TimeRules[Risk Points],,-1)</f>
        <v>0</v>
      </c>
      <c r="M2264">
        <f>_xlfn.XLOOKUP(FraudData[[#This Row],[foreign_transaction]],ForeignRules[Foreign Transaction],ForeignRules[Risk Points],0)</f>
        <v>0</v>
      </c>
      <c r="N2264">
        <f>_xlfn.XLOOKUP(FraudData[[#This Row],[location_mismatch]],Table10[Location Mismatch],Table10[Risk Points],0)</f>
        <v>0</v>
      </c>
      <c r="O2264">
        <f>_xlfn.XLOOKUP(FraudData[[#This Row],[device_trust_score]],DeviceRules[Device Min],DeviceRules[Risk Points],,-1)</f>
        <v>3</v>
      </c>
      <c r="P2264">
        <f>_xlfn.XLOOKUP(FraudData[[#This Row],[velocity_last_24h]],VelocityRules[Velocity Min],VelocityRules[Risk Points],,-1)</f>
        <v>0</v>
      </c>
      <c r="Q2264">
        <f>_xlfn.XLOOKUP(FraudData[[#This Row],[merchant_category]],MerchantRules[Merchant Category],MerchantRules[Risk Points],0)</f>
        <v>0</v>
      </c>
      <c r="R2264">
        <f>SUM(FraudData[[#This Row],[Amount Risk]:[Merchant Risk]])</f>
        <v>3</v>
      </c>
      <c r="S2264" t="str" cm="1">
        <f t="array" ref="S2264">_xlfn.IFS(FraudData[[#This Row],[Fraud Risk Score]]&gt;=8,"High Risk",FraudData[[#This Row],[Fraud Risk Score]]&gt;=6,"Medium Risk",TRUE,"Low Risk")</f>
        <v>Low Risk</v>
      </c>
    </row>
    <row r="2265" spans="1:19">
      <c r="A2265">
        <v>2264</v>
      </c>
      <c r="B2265">
        <v>105.46</v>
      </c>
      <c r="C2265">
        <v>21</v>
      </c>
      <c r="D2265" t="s">
        <v>47</v>
      </c>
      <c r="E2265">
        <v>0</v>
      </c>
      <c r="F2265">
        <v>1</v>
      </c>
      <c r="G2265">
        <v>53</v>
      </c>
      <c r="H2265">
        <v>0</v>
      </c>
      <c r="I2265">
        <v>67</v>
      </c>
      <c r="J2265">
        <v>0</v>
      </c>
      <c r="K2265">
        <f>_xlfn.XLOOKUP(FraudData[[#This Row],[amount]],AmountRules[Amount Min],AmountRules[Risk Points],,-1)</f>
        <v>0</v>
      </c>
      <c r="L2265">
        <f>_xlfn.XLOOKUP(FraudData[[#This Row],[transaction_hour]],TimeRules[Hour Min],TimeRules[Risk Points],,-1)</f>
        <v>0</v>
      </c>
      <c r="M2265">
        <f>_xlfn.XLOOKUP(FraudData[[#This Row],[foreign_transaction]],ForeignRules[Foreign Transaction],ForeignRules[Risk Points],0)</f>
        <v>0</v>
      </c>
      <c r="N2265">
        <f>_xlfn.XLOOKUP(FraudData[[#This Row],[location_mismatch]],Table10[Location Mismatch],Table10[Risk Points],0)</f>
        <v>3</v>
      </c>
      <c r="O2265">
        <f>_xlfn.XLOOKUP(FraudData[[#This Row],[device_trust_score]],DeviceRules[Device Min],DeviceRules[Risk Points],,-1)</f>
        <v>1</v>
      </c>
      <c r="P2265">
        <f>_xlfn.XLOOKUP(FraudData[[#This Row],[velocity_last_24h]],VelocityRules[Velocity Min],VelocityRules[Risk Points],,-1)</f>
        <v>0</v>
      </c>
      <c r="Q2265">
        <f>_xlfn.XLOOKUP(FraudData[[#This Row],[merchant_category]],MerchantRules[Merchant Category],MerchantRules[Risk Points],0)</f>
        <v>0</v>
      </c>
      <c r="R2265">
        <f>SUM(FraudData[[#This Row],[Amount Risk]:[Merchant Risk]])</f>
        <v>4</v>
      </c>
      <c r="S2265" t="str" cm="1">
        <f t="array" ref="S2265">_xlfn.IFS(FraudData[[#This Row],[Fraud Risk Score]]&gt;=8,"High Risk",FraudData[[#This Row],[Fraud Risk Score]]&gt;=6,"Medium Risk",TRUE,"Low Risk")</f>
        <v>Low Risk</v>
      </c>
    </row>
    <row r="2266" spans="1:19">
      <c r="A2266">
        <v>2265</v>
      </c>
      <c r="B2266">
        <v>168.15</v>
      </c>
      <c r="C2266">
        <v>20</v>
      </c>
      <c r="D2266" t="s">
        <v>47</v>
      </c>
      <c r="E2266">
        <v>0</v>
      </c>
      <c r="F2266">
        <v>0</v>
      </c>
      <c r="G2266">
        <v>29</v>
      </c>
      <c r="H2266">
        <v>2</v>
      </c>
      <c r="I2266">
        <v>23</v>
      </c>
      <c r="J2266">
        <v>0</v>
      </c>
      <c r="K2266">
        <f>_xlfn.XLOOKUP(FraudData[[#This Row],[amount]],AmountRules[Amount Min],AmountRules[Risk Points],,-1)</f>
        <v>0</v>
      </c>
      <c r="L2266">
        <f>_xlfn.XLOOKUP(FraudData[[#This Row],[transaction_hour]],TimeRules[Hour Min],TimeRules[Risk Points],,-1)</f>
        <v>0</v>
      </c>
      <c r="M2266">
        <f>_xlfn.XLOOKUP(FraudData[[#This Row],[foreign_transaction]],ForeignRules[Foreign Transaction],ForeignRules[Risk Points],0)</f>
        <v>0</v>
      </c>
      <c r="N2266">
        <f>_xlfn.XLOOKUP(FraudData[[#This Row],[location_mismatch]],Table10[Location Mismatch],Table10[Risk Points],0)</f>
        <v>0</v>
      </c>
      <c r="O2266">
        <f>_xlfn.XLOOKUP(FraudData[[#This Row],[device_trust_score]],DeviceRules[Device Min],DeviceRules[Risk Points],,-1)</f>
        <v>3</v>
      </c>
      <c r="P2266">
        <f>_xlfn.XLOOKUP(FraudData[[#This Row],[velocity_last_24h]],VelocityRules[Velocity Min],VelocityRules[Risk Points],,-1)</f>
        <v>0</v>
      </c>
      <c r="Q2266">
        <f>_xlfn.XLOOKUP(FraudData[[#This Row],[merchant_category]],MerchantRules[Merchant Category],MerchantRules[Risk Points],0)</f>
        <v>0</v>
      </c>
      <c r="R2266">
        <f>SUM(FraudData[[#This Row],[Amount Risk]:[Merchant Risk]])</f>
        <v>3</v>
      </c>
      <c r="S2266" t="str" cm="1">
        <f t="array" ref="S2266">_xlfn.IFS(FraudData[[#This Row],[Fraud Risk Score]]&gt;=8,"High Risk",FraudData[[#This Row],[Fraud Risk Score]]&gt;=6,"Medium Risk",TRUE,"Low Risk")</f>
        <v>Low Risk</v>
      </c>
    </row>
    <row r="2267" spans="1:19">
      <c r="A2267">
        <v>2266</v>
      </c>
      <c r="B2267">
        <v>179.6</v>
      </c>
      <c r="C2267">
        <v>0</v>
      </c>
      <c r="D2267" t="s">
        <v>46</v>
      </c>
      <c r="E2267">
        <v>1</v>
      </c>
      <c r="F2267">
        <v>0</v>
      </c>
      <c r="G2267">
        <v>69</v>
      </c>
      <c r="H2267">
        <v>3</v>
      </c>
      <c r="I2267">
        <v>43</v>
      </c>
      <c r="J2267">
        <v>0</v>
      </c>
      <c r="K2267">
        <f>_xlfn.XLOOKUP(FraudData[[#This Row],[amount]],AmountRules[Amount Min],AmountRules[Risk Points],,-1)</f>
        <v>0</v>
      </c>
      <c r="L2267">
        <f>_xlfn.XLOOKUP(FraudData[[#This Row],[transaction_hour]],TimeRules[Hour Min],TimeRules[Risk Points],,-1)</f>
        <v>3</v>
      </c>
      <c r="M2267">
        <f>_xlfn.XLOOKUP(FraudData[[#This Row],[foreign_transaction]],ForeignRules[Foreign Transaction],ForeignRules[Risk Points],0)</f>
        <v>3</v>
      </c>
      <c r="N2267">
        <f>_xlfn.XLOOKUP(FraudData[[#This Row],[location_mismatch]],Table10[Location Mismatch],Table10[Risk Points],0)</f>
        <v>0</v>
      </c>
      <c r="O2267">
        <f>_xlfn.XLOOKUP(FraudData[[#This Row],[device_trust_score]],DeviceRules[Device Min],DeviceRules[Risk Points],,-1)</f>
        <v>1</v>
      </c>
      <c r="P2267">
        <f>_xlfn.XLOOKUP(FraudData[[#This Row],[velocity_last_24h]],VelocityRules[Velocity Min],VelocityRules[Risk Points],,-1)</f>
        <v>0</v>
      </c>
      <c r="Q2267">
        <f>_xlfn.XLOOKUP(FraudData[[#This Row],[merchant_category]],MerchantRules[Merchant Category],MerchantRules[Risk Points],0)</f>
        <v>0</v>
      </c>
      <c r="R2267">
        <f>SUM(FraudData[[#This Row],[Amount Risk]:[Merchant Risk]])</f>
        <v>7</v>
      </c>
      <c r="S2267" t="str" cm="1">
        <f t="array" ref="S2267">_xlfn.IFS(FraudData[[#This Row],[Fraud Risk Score]]&gt;=8,"High Risk",FraudData[[#This Row],[Fraud Risk Score]]&gt;=6,"Medium Risk",TRUE,"Low Risk")</f>
        <v>Medium Risk</v>
      </c>
    </row>
    <row r="2268" spans="1:19">
      <c r="A2268">
        <v>2267</v>
      </c>
      <c r="B2268">
        <v>161.22999999999999</v>
      </c>
      <c r="C2268">
        <v>16</v>
      </c>
      <c r="D2268" t="s">
        <v>50</v>
      </c>
      <c r="E2268">
        <v>0</v>
      </c>
      <c r="F2268">
        <v>0</v>
      </c>
      <c r="G2268">
        <v>78</v>
      </c>
      <c r="H2268">
        <v>1</v>
      </c>
      <c r="I2268">
        <v>66</v>
      </c>
      <c r="J2268">
        <v>0</v>
      </c>
      <c r="K2268">
        <f>_xlfn.XLOOKUP(FraudData[[#This Row],[amount]],AmountRules[Amount Min],AmountRules[Risk Points],,-1)</f>
        <v>0</v>
      </c>
      <c r="L2268">
        <f>_xlfn.XLOOKUP(FraudData[[#This Row],[transaction_hour]],TimeRules[Hour Min],TimeRules[Risk Points],,-1)</f>
        <v>0</v>
      </c>
      <c r="M2268">
        <f>_xlfn.XLOOKUP(FraudData[[#This Row],[foreign_transaction]],ForeignRules[Foreign Transaction],ForeignRules[Risk Points],0)</f>
        <v>0</v>
      </c>
      <c r="N2268">
        <f>_xlfn.XLOOKUP(FraudData[[#This Row],[location_mismatch]],Table10[Location Mismatch],Table10[Risk Points],0)</f>
        <v>0</v>
      </c>
      <c r="O2268">
        <f>_xlfn.XLOOKUP(FraudData[[#This Row],[device_trust_score]],DeviceRules[Device Min],DeviceRules[Risk Points],,-1)</f>
        <v>0</v>
      </c>
      <c r="P2268">
        <f>_xlfn.XLOOKUP(FraudData[[#This Row],[velocity_last_24h]],VelocityRules[Velocity Min],VelocityRules[Risk Points],,-1)</f>
        <v>0</v>
      </c>
      <c r="Q2268">
        <f>_xlfn.XLOOKUP(FraudData[[#This Row],[merchant_category]],MerchantRules[Merchant Category],MerchantRules[Risk Points],0)</f>
        <v>0</v>
      </c>
      <c r="R2268">
        <f>SUM(FraudData[[#This Row],[Amount Risk]:[Merchant Risk]])</f>
        <v>0</v>
      </c>
      <c r="S2268" t="str" cm="1">
        <f t="array" ref="S2268">_xlfn.IFS(FraudData[[#This Row],[Fraud Risk Score]]&gt;=8,"High Risk",FraudData[[#This Row],[Fraud Risk Score]]&gt;=6,"Medium Risk",TRUE,"Low Risk")</f>
        <v>Low Risk</v>
      </c>
    </row>
    <row r="2269" spans="1:19">
      <c r="A2269">
        <v>2268</v>
      </c>
      <c r="B2269">
        <v>218.3</v>
      </c>
      <c r="C2269">
        <v>10</v>
      </c>
      <c r="D2269" t="s">
        <v>49</v>
      </c>
      <c r="E2269">
        <v>0</v>
      </c>
      <c r="F2269">
        <v>0</v>
      </c>
      <c r="G2269">
        <v>48</v>
      </c>
      <c r="H2269">
        <v>1</v>
      </c>
      <c r="I2269">
        <v>53</v>
      </c>
      <c r="J2269">
        <v>0</v>
      </c>
      <c r="K2269">
        <f>_xlfn.XLOOKUP(FraudData[[#This Row],[amount]],AmountRules[Amount Min],AmountRules[Risk Points],,-1)</f>
        <v>0</v>
      </c>
      <c r="L2269">
        <f>_xlfn.XLOOKUP(FraudData[[#This Row],[transaction_hour]],TimeRules[Hour Min],TimeRules[Risk Points],,-1)</f>
        <v>0</v>
      </c>
      <c r="M2269">
        <f>_xlfn.XLOOKUP(FraudData[[#This Row],[foreign_transaction]],ForeignRules[Foreign Transaction],ForeignRules[Risk Points],0)</f>
        <v>0</v>
      </c>
      <c r="N2269">
        <f>_xlfn.XLOOKUP(FraudData[[#This Row],[location_mismatch]],Table10[Location Mismatch],Table10[Risk Points],0)</f>
        <v>0</v>
      </c>
      <c r="O2269">
        <f>_xlfn.XLOOKUP(FraudData[[#This Row],[device_trust_score]],DeviceRules[Device Min],DeviceRules[Risk Points],,-1)</f>
        <v>2</v>
      </c>
      <c r="P2269">
        <f>_xlfn.XLOOKUP(FraudData[[#This Row],[velocity_last_24h]],VelocityRules[Velocity Min],VelocityRules[Risk Points],,-1)</f>
        <v>0</v>
      </c>
      <c r="Q2269">
        <f>_xlfn.XLOOKUP(FraudData[[#This Row],[merchant_category]],MerchantRules[Merchant Category],MerchantRules[Risk Points],0)</f>
        <v>1</v>
      </c>
      <c r="R2269">
        <f>SUM(FraudData[[#This Row],[Amount Risk]:[Merchant Risk]])</f>
        <v>3</v>
      </c>
      <c r="S2269" t="str" cm="1">
        <f t="array" ref="S2269">_xlfn.IFS(FraudData[[#This Row],[Fraud Risk Score]]&gt;=8,"High Risk",FraudData[[#This Row],[Fraud Risk Score]]&gt;=6,"Medium Risk",TRUE,"Low Risk")</f>
        <v>Low Risk</v>
      </c>
    </row>
    <row r="2270" spans="1:19">
      <c r="A2270">
        <v>2269</v>
      </c>
      <c r="B2270">
        <v>48.79</v>
      </c>
      <c r="C2270">
        <v>19</v>
      </c>
      <c r="D2270" t="s">
        <v>46</v>
      </c>
      <c r="E2270">
        <v>0</v>
      </c>
      <c r="F2270">
        <v>0</v>
      </c>
      <c r="G2270">
        <v>45</v>
      </c>
      <c r="H2270">
        <v>2</v>
      </c>
      <c r="I2270">
        <v>37</v>
      </c>
      <c r="J2270">
        <v>0</v>
      </c>
      <c r="K2270">
        <f>_xlfn.XLOOKUP(FraudData[[#This Row],[amount]],AmountRules[Amount Min],AmountRules[Risk Points],,-1)</f>
        <v>0</v>
      </c>
      <c r="L2270">
        <f>_xlfn.XLOOKUP(FraudData[[#This Row],[transaction_hour]],TimeRules[Hour Min],TimeRules[Risk Points],,-1)</f>
        <v>0</v>
      </c>
      <c r="M2270">
        <f>_xlfn.XLOOKUP(FraudData[[#This Row],[foreign_transaction]],ForeignRules[Foreign Transaction],ForeignRules[Risk Points],0)</f>
        <v>0</v>
      </c>
      <c r="N2270">
        <f>_xlfn.XLOOKUP(FraudData[[#This Row],[location_mismatch]],Table10[Location Mismatch],Table10[Risk Points],0)</f>
        <v>0</v>
      </c>
      <c r="O2270">
        <f>_xlfn.XLOOKUP(FraudData[[#This Row],[device_trust_score]],DeviceRules[Device Min],DeviceRules[Risk Points],,-1)</f>
        <v>2</v>
      </c>
      <c r="P2270">
        <f>_xlfn.XLOOKUP(FraudData[[#This Row],[velocity_last_24h]],VelocityRules[Velocity Min],VelocityRules[Risk Points],,-1)</f>
        <v>0</v>
      </c>
      <c r="Q2270">
        <f>_xlfn.XLOOKUP(FraudData[[#This Row],[merchant_category]],MerchantRules[Merchant Category],MerchantRules[Risk Points],0)</f>
        <v>0</v>
      </c>
      <c r="R2270">
        <f>SUM(FraudData[[#This Row],[Amount Risk]:[Merchant Risk]])</f>
        <v>2</v>
      </c>
      <c r="S2270" t="str" cm="1">
        <f t="array" ref="S2270">_xlfn.IFS(FraudData[[#This Row],[Fraud Risk Score]]&gt;=8,"High Risk",FraudData[[#This Row],[Fraud Risk Score]]&gt;=6,"Medium Risk",TRUE,"Low Risk")</f>
        <v>Low Risk</v>
      </c>
    </row>
    <row r="2271" spans="1:19">
      <c r="A2271">
        <v>2270</v>
      </c>
      <c r="B2271">
        <v>129.27000000000001</v>
      </c>
      <c r="C2271">
        <v>14</v>
      </c>
      <c r="D2271" t="s">
        <v>50</v>
      </c>
      <c r="E2271">
        <v>0</v>
      </c>
      <c r="F2271">
        <v>0</v>
      </c>
      <c r="G2271">
        <v>56</v>
      </c>
      <c r="H2271">
        <v>2</v>
      </c>
      <c r="I2271">
        <v>58</v>
      </c>
      <c r="J2271">
        <v>0</v>
      </c>
      <c r="K2271">
        <f>_xlfn.XLOOKUP(FraudData[[#This Row],[amount]],AmountRules[Amount Min],AmountRules[Risk Points],,-1)</f>
        <v>0</v>
      </c>
      <c r="L2271">
        <f>_xlfn.XLOOKUP(FraudData[[#This Row],[transaction_hour]],TimeRules[Hour Min],TimeRules[Risk Points],,-1)</f>
        <v>0</v>
      </c>
      <c r="M2271">
        <f>_xlfn.XLOOKUP(FraudData[[#This Row],[foreign_transaction]],ForeignRules[Foreign Transaction],ForeignRules[Risk Points],0)</f>
        <v>0</v>
      </c>
      <c r="N2271">
        <f>_xlfn.XLOOKUP(FraudData[[#This Row],[location_mismatch]],Table10[Location Mismatch],Table10[Risk Points],0)</f>
        <v>0</v>
      </c>
      <c r="O2271">
        <f>_xlfn.XLOOKUP(FraudData[[#This Row],[device_trust_score]],DeviceRules[Device Min],DeviceRules[Risk Points],,-1)</f>
        <v>1</v>
      </c>
      <c r="P2271">
        <f>_xlfn.XLOOKUP(FraudData[[#This Row],[velocity_last_24h]],VelocityRules[Velocity Min],VelocityRules[Risk Points],,-1)</f>
        <v>0</v>
      </c>
      <c r="Q2271">
        <f>_xlfn.XLOOKUP(FraudData[[#This Row],[merchant_category]],MerchantRules[Merchant Category],MerchantRules[Risk Points],0)</f>
        <v>0</v>
      </c>
      <c r="R2271">
        <f>SUM(FraudData[[#This Row],[Amount Risk]:[Merchant Risk]])</f>
        <v>1</v>
      </c>
      <c r="S2271" t="str" cm="1">
        <f t="array" ref="S2271">_xlfn.IFS(FraudData[[#This Row],[Fraud Risk Score]]&gt;=8,"High Risk",FraudData[[#This Row],[Fraud Risk Score]]&gt;=6,"Medium Risk",TRUE,"Low Risk")</f>
        <v>Low Risk</v>
      </c>
    </row>
    <row r="2272" spans="1:19">
      <c r="A2272">
        <v>2271</v>
      </c>
      <c r="B2272">
        <v>19.809999999999999</v>
      </c>
      <c r="C2272">
        <v>3</v>
      </c>
      <c r="D2272" t="s">
        <v>50</v>
      </c>
      <c r="E2272">
        <v>0</v>
      </c>
      <c r="F2272">
        <v>0</v>
      </c>
      <c r="G2272">
        <v>29</v>
      </c>
      <c r="H2272">
        <v>1</v>
      </c>
      <c r="I2272">
        <v>42</v>
      </c>
      <c r="J2272">
        <v>0</v>
      </c>
      <c r="K2272">
        <f>_xlfn.XLOOKUP(FraudData[[#This Row],[amount]],AmountRules[Amount Min],AmountRules[Risk Points],,-1)</f>
        <v>0</v>
      </c>
      <c r="L2272">
        <f>_xlfn.XLOOKUP(FraudData[[#This Row],[transaction_hour]],TimeRules[Hour Min],TimeRules[Risk Points],,-1)</f>
        <v>3</v>
      </c>
      <c r="M2272">
        <f>_xlfn.XLOOKUP(FraudData[[#This Row],[foreign_transaction]],ForeignRules[Foreign Transaction],ForeignRules[Risk Points],0)</f>
        <v>0</v>
      </c>
      <c r="N2272">
        <f>_xlfn.XLOOKUP(FraudData[[#This Row],[location_mismatch]],Table10[Location Mismatch],Table10[Risk Points],0)</f>
        <v>0</v>
      </c>
      <c r="O2272">
        <f>_xlfn.XLOOKUP(FraudData[[#This Row],[device_trust_score]],DeviceRules[Device Min],DeviceRules[Risk Points],,-1)</f>
        <v>3</v>
      </c>
      <c r="P2272">
        <f>_xlfn.XLOOKUP(FraudData[[#This Row],[velocity_last_24h]],VelocityRules[Velocity Min],VelocityRules[Risk Points],,-1)</f>
        <v>0</v>
      </c>
      <c r="Q2272">
        <f>_xlfn.XLOOKUP(FraudData[[#This Row],[merchant_category]],MerchantRules[Merchant Category],MerchantRules[Risk Points],0)</f>
        <v>0</v>
      </c>
      <c r="R2272">
        <f>SUM(FraudData[[#This Row],[Amount Risk]:[Merchant Risk]])</f>
        <v>6</v>
      </c>
      <c r="S2272" t="str" cm="1">
        <f t="array" ref="S2272">_xlfn.IFS(FraudData[[#This Row],[Fraud Risk Score]]&gt;=8,"High Risk",FraudData[[#This Row],[Fraud Risk Score]]&gt;=6,"Medium Risk",TRUE,"Low Risk")</f>
        <v>Medium Risk</v>
      </c>
    </row>
    <row r="2273" spans="1:19">
      <c r="A2273">
        <v>2272</v>
      </c>
      <c r="B2273">
        <v>87.36</v>
      </c>
      <c r="C2273">
        <v>14</v>
      </c>
      <c r="D2273" t="s">
        <v>46</v>
      </c>
      <c r="E2273">
        <v>1</v>
      </c>
      <c r="F2273">
        <v>0</v>
      </c>
      <c r="G2273">
        <v>86</v>
      </c>
      <c r="H2273">
        <v>0</v>
      </c>
      <c r="I2273">
        <v>25</v>
      </c>
      <c r="J2273">
        <v>0</v>
      </c>
      <c r="K2273">
        <f>_xlfn.XLOOKUP(FraudData[[#This Row],[amount]],AmountRules[Amount Min],AmountRules[Risk Points],,-1)</f>
        <v>0</v>
      </c>
      <c r="L2273">
        <f>_xlfn.XLOOKUP(FraudData[[#This Row],[transaction_hour]],TimeRules[Hour Min],TimeRules[Risk Points],,-1)</f>
        <v>0</v>
      </c>
      <c r="M2273">
        <f>_xlfn.XLOOKUP(FraudData[[#This Row],[foreign_transaction]],ForeignRules[Foreign Transaction],ForeignRules[Risk Points],0)</f>
        <v>3</v>
      </c>
      <c r="N2273">
        <f>_xlfn.XLOOKUP(FraudData[[#This Row],[location_mismatch]],Table10[Location Mismatch],Table10[Risk Points],0)</f>
        <v>0</v>
      </c>
      <c r="O2273">
        <f>_xlfn.XLOOKUP(FraudData[[#This Row],[device_trust_score]],DeviceRules[Device Min],DeviceRules[Risk Points],,-1)</f>
        <v>0</v>
      </c>
      <c r="P2273">
        <f>_xlfn.XLOOKUP(FraudData[[#This Row],[velocity_last_24h]],VelocityRules[Velocity Min],VelocityRules[Risk Points],,-1)</f>
        <v>0</v>
      </c>
      <c r="Q2273">
        <f>_xlfn.XLOOKUP(FraudData[[#This Row],[merchant_category]],MerchantRules[Merchant Category],MerchantRules[Risk Points],0)</f>
        <v>0</v>
      </c>
      <c r="R2273">
        <f>SUM(FraudData[[#This Row],[Amount Risk]:[Merchant Risk]])</f>
        <v>3</v>
      </c>
      <c r="S2273" t="str" cm="1">
        <f t="array" ref="S2273">_xlfn.IFS(FraudData[[#This Row],[Fraud Risk Score]]&gt;=8,"High Risk",FraudData[[#This Row],[Fraud Risk Score]]&gt;=6,"Medium Risk",TRUE,"Low Risk")</f>
        <v>Low Risk</v>
      </c>
    </row>
    <row r="2274" spans="1:19">
      <c r="A2274">
        <v>2273</v>
      </c>
      <c r="B2274">
        <v>120.38</v>
      </c>
      <c r="C2274">
        <v>21</v>
      </c>
      <c r="D2274" t="s">
        <v>50</v>
      </c>
      <c r="E2274">
        <v>0</v>
      </c>
      <c r="F2274">
        <v>0</v>
      </c>
      <c r="G2274">
        <v>42</v>
      </c>
      <c r="H2274">
        <v>6</v>
      </c>
      <c r="I2274">
        <v>64</v>
      </c>
      <c r="J2274">
        <v>0</v>
      </c>
      <c r="K2274">
        <f>_xlfn.XLOOKUP(FraudData[[#This Row],[amount]],AmountRules[Amount Min],AmountRules[Risk Points],,-1)</f>
        <v>0</v>
      </c>
      <c r="L2274">
        <f>_xlfn.XLOOKUP(FraudData[[#This Row],[transaction_hour]],TimeRules[Hour Min],TimeRules[Risk Points],,-1)</f>
        <v>0</v>
      </c>
      <c r="M2274">
        <f>_xlfn.XLOOKUP(FraudData[[#This Row],[foreign_transaction]],ForeignRules[Foreign Transaction],ForeignRules[Risk Points],0)</f>
        <v>0</v>
      </c>
      <c r="N2274">
        <f>_xlfn.XLOOKUP(FraudData[[#This Row],[location_mismatch]],Table10[Location Mismatch],Table10[Risk Points],0)</f>
        <v>0</v>
      </c>
      <c r="O2274">
        <f>_xlfn.XLOOKUP(FraudData[[#This Row],[device_trust_score]],DeviceRules[Device Min],DeviceRules[Risk Points],,-1)</f>
        <v>2</v>
      </c>
      <c r="P2274">
        <f>_xlfn.XLOOKUP(FraudData[[#This Row],[velocity_last_24h]],VelocityRules[Velocity Min],VelocityRules[Risk Points],,-1)</f>
        <v>3</v>
      </c>
      <c r="Q2274">
        <f>_xlfn.XLOOKUP(FraudData[[#This Row],[merchant_category]],MerchantRules[Merchant Category],MerchantRules[Risk Points],0)</f>
        <v>0</v>
      </c>
      <c r="R2274">
        <f>SUM(FraudData[[#This Row],[Amount Risk]:[Merchant Risk]])</f>
        <v>5</v>
      </c>
      <c r="S2274" t="str" cm="1">
        <f t="array" ref="S2274">_xlfn.IFS(FraudData[[#This Row],[Fraud Risk Score]]&gt;=8,"High Risk",FraudData[[#This Row],[Fraud Risk Score]]&gt;=6,"Medium Risk",TRUE,"Low Risk")</f>
        <v>Low Risk</v>
      </c>
    </row>
    <row r="2275" spans="1:19">
      <c r="A2275">
        <v>2274</v>
      </c>
      <c r="B2275">
        <v>190.12</v>
      </c>
      <c r="C2275">
        <v>21</v>
      </c>
      <c r="D2275" t="s">
        <v>48</v>
      </c>
      <c r="E2275">
        <v>1</v>
      </c>
      <c r="F2275">
        <v>0</v>
      </c>
      <c r="G2275">
        <v>59</v>
      </c>
      <c r="H2275">
        <v>2</v>
      </c>
      <c r="I2275">
        <v>57</v>
      </c>
      <c r="J2275">
        <v>0</v>
      </c>
      <c r="K2275">
        <f>_xlfn.XLOOKUP(FraudData[[#This Row],[amount]],AmountRules[Amount Min],AmountRules[Risk Points],,-1)</f>
        <v>0</v>
      </c>
      <c r="L2275">
        <f>_xlfn.XLOOKUP(FraudData[[#This Row],[transaction_hour]],TimeRules[Hour Min],TimeRules[Risk Points],,-1)</f>
        <v>0</v>
      </c>
      <c r="M2275">
        <f>_xlfn.XLOOKUP(FraudData[[#This Row],[foreign_transaction]],ForeignRules[Foreign Transaction],ForeignRules[Risk Points],0)</f>
        <v>3</v>
      </c>
      <c r="N2275">
        <f>_xlfn.XLOOKUP(FraudData[[#This Row],[location_mismatch]],Table10[Location Mismatch],Table10[Risk Points],0)</f>
        <v>0</v>
      </c>
      <c r="O2275">
        <f>_xlfn.XLOOKUP(FraudData[[#This Row],[device_trust_score]],DeviceRules[Device Min],DeviceRules[Risk Points],,-1)</f>
        <v>1</v>
      </c>
      <c r="P2275">
        <f>_xlfn.XLOOKUP(FraudData[[#This Row],[velocity_last_24h]],VelocityRules[Velocity Min],VelocityRules[Risk Points],,-1)</f>
        <v>0</v>
      </c>
      <c r="Q2275">
        <f>_xlfn.XLOOKUP(FraudData[[#This Row],[merchant_category]],MerchantRules[Merchant Category],MerchantRules[Risk Points],0)</f>
        <v>0</v>
      </c>
      <c r="R2275">
        <f>SUM(FraudData[[#This Row],[Amount Risk]:[Merchant Risk]])</f>
        <v>4</v>
      </c>
      <c r="S2275" t="str" cm="1">
        <f t="array" ref="S2275">_xlfn.IFS(FraudData[[#This Row],[Fraud Risk Score]]&gt;=8,"High Risk",FraudData[[#This Row],[Fraud Risk Score]]&gt;=6,"Medium Risk",TRUE,"Low Risk")</f>
        <v>Low Risk</v>
      </c>
    </row>
    <row r="2276" spans="1:19">
      <c r="A2276">
        <v>2275</v>
      </c>
      <c r="B2276">
        <v>541.15</v>
      </c>
      <c r="C2276">
        <v>13</v>
      </c>
      <c r="D2276" t="s">
        <v>50</v>
      </c>
      <c r="E2276">
        <v>0</v>
      </c>
      <c r="F2276">
        <v>0</v>
      </c>
      <c r="G2276">
        <v>29</v>
      </c>
      <c r="H2276">
        <v>3</v>
      </c>
      <c r="I2276">
        <v>44</v>
      </c>
      <c r="J2276">
        <v>0</v>
      </c>
      <c r="K2276">
        <f>_xlfn.XLOOKUP(FraudData[[#This Row],[amount]],AmountRules[Amount Min],AmountRules[Risk Points],,-1)</f>
        <v>1</v>
      </c>
      <c r="L2276">
        <f>_xlfn.XLOOKUP(FraudData[[#This Row],[transaction_hour]],TimeRules[Hour Min],TimeRules[Risk Points],,-1)</f>
        <v>0</v>
      </c>
      <c r="M2276">
        <f>_xlfn.XLOOKUP(FraudData[[#This Row],[foreign_transaction]],ForeignRules[Foreign Transaction],ForeignRules[Risk Points],0)</f>
        <v>0</v>
      </c>
      <c r="N2276">
        <f>_xlfn.XLOOKUP(FraudData[[#This Row],[location_mismatch]],Table10[Location Mismatch],Table10[Risk Points],0)</f>
        <v>0</v>
      </c>
      <c r="O2276">
        <f>_xlfn.XLOOKUP(FraudData[[#This Row],[device_trust_score]],DeviceRules[Device Min],DeviceRules[Risk Points],,-1)</f>
        <v>3</v>
      </c>
      <c r="P2276">
        <f>_xlfn.XLOOKUP(FraudData[[#This Row],[velocity_last_24h]],VelocityRules[Velocity Min],VelocityRules[Risk Points],,-1)</f>
        <v>0</v>
      </c>
      <c r="Q2276">
        <f>_xlfn.XLOOKUP(FraudData[[#This Row],[merchant_category]],MerchantRules[Merchant Category],MerchantRules[Risk Points],0)</f>
        <v>0</v>
      </c>
      <c r="R2276">
        <f>SUM(FraudData[[#This Row],[Amount Risk]:[Merchant Risk]])</f>
        <v>4</v>
      </c>
      <c r="S2276" t="str" cm="1">
        <f t="array" ref="S2276">_xlfn.IFS(FraudData[[#This Row],[Fraud Risk Score]]&gt;=8,"High Risk",FraudData[[#This Row],[Fraud Risk Score]]&gt;=6,"Medium Risk",TRUE,"Low Risk")</f>
        <v>Low Risk</v>
      </c>
    </row>
    <row r="2277" spans="1:19">
      <c r="A2277">
        <v>2276</v>
      </c>
      <c r="B2277">
        <v>165.23</v>
      </c>
      <c r="C2277">
        <v>21</v>
      </c>
      <c r="D2277" t="s">
        <v>46</v>
      </c>
      <c r="E2277">
        <v>0</v>
      </c>
      <c r="F2277">
        <v>0</v>
      </c>
      <c r="G2277">
        <v>33</v>
      </c>
      <c r="H2277">
        <v>1</v>
      </c>
      <c r="I2277">
        <v>38</v>
      </c>
      <c r="J2277">
        <v>0</v>
      </c>
      <c r="K2277">
        <f>_xlfn.XLOOKUP(FraudData[[#This Row],[amount]],AmountRules[Amount Min],AmountRules[Risk Points],,-1)</f>
        <v>0</v>
      </c>
      <c r="L2277">
        <f>_xlfn.XLOOKUP(FraudData[[#This Row],[transaction_hour]],TimeRules[Hour Min],TimeRules[Risk Points],,-1)</f>
        <v>0</v>
      </c>
      <c r="M2277">
        <f>_xlfn.XLOOKUP(FraudData[[#This Row],[foreign_transaction]],ForeignRules[Foreign Transaction],ForeignRules[Risk Points],0)</f>
        <v>0</v>
      </c>
      <c r="N2277">
        <f>_xlfn.XLOOKUP(FraudData[[#This Row],[location_mismatch]],Table10[Location Mismatch],Table10[Risk Points],0)</f>
        <v>0</v>
      </c>
      <c r="O2277">
        <f>_xlfn.XLOOKUP(FraudData[[#This Row],[device_trust_score]],DeviceRules[Device Min],DeviceRules[Risk Points],,-1)</f>
        <v>2</v>
      </c>
      <c r="P2277">
        <f>_xlfn.XLOOKUP(FraudData[[#This Row],[velocity_last_24h]],VelocityRules[Velocity Min],VelocityRules[Risk Points],,-1)</f>
        <v>0</v>
      </c>
      <c r="Q2277">
        <f>_xlfn.XLOOKUP(FraudData[[#This Row],[merchant_category]],MerchantRules[Merchant Category],MerchantRules[Risk Points],0)</f>
        <v>0</v>
      </c>
      <c r="R2277">
        <f>SUM(FraudData[[#This Row],[Amount Risk]:[Merchant Risk]])</f>
        <v>2</v>
      </c>
      <c r="S2277" t="str" cm="1">
        <f t="array" ref="S2277">_xlfn.IFS(FraudData[[#This Row],[Fraud Risk Score]]&gt;=8,"High Risk",FraudData[[#This Row],[Fraud Risk Score]]&gt;=6,"Medium Risk",TRUE,"Low Risk")</f>
        <v>Low Risk</v>
      </c>
    </row>
    <row r="2278" spans="1:19">
      <c r="A2278">
        <v>2277</v>
      </c>
      <c r="B2278">
        <v>244.98</v>
      </c>
      <c r="C2278">
        <v>0</v>
      </c>
      <c r="D2278" t="s">
        <v>50</v>
      </c>
      <c r="E2278">
        <v>1</v>
      </c>
      <c r="F2278">
        <v>0</v>
      </c>
      <c r="G2278">
        <v>28</v>
      </c>
      <c r="H2278">
        <v>3</v>
      </c>
      <c r="I2278">
        <v>28</v>
      </c>
      <c r="J2278">
        <v>1</v>
      </c>
      <c r="K2278">
        <f>_xlfn.XLOOKUP(FraudData[[#This Row],[amount]],AmountRules[Amount Min],AmountRules[Risk Points],,-1)</f>
        <v>0</v>
      </c>
      <c r="L2278">
        <f>_xlfn.XLOOKUP(FraudData[[#This Row],[transaction_hour]],TimeRules[Hour Min],TimeRules[Risk Points],,-1)</f>
        <v>3</v>
      </c>
      <c r="M2278">
        <f>_xlfn.XLOOKUP(FraudData[[#This Row],[foreign_transaction]],ForeignRules[Foreign Transaction],ForeignRules[Risk Points],0)</f>
        <v>3</v>
      </c>
      <c r="N2278">
        <f>_xlfn.XLOOKUP(FraudData[[#This Row],[location_mismatch]],Table10[Location Mismatch],Table10[Risk Points],0)</f>
        <v>0</v>
      </c>
      <c r="O2278">
        <f>_xlfn.XLOOKUP(FraudData[[#This Row],[device_trust_score]],DeviceRules[Device Min],DeviceRules[Risk Points],,-1)</f>
        <v>3</v>
      </c>
      <c r="P2278">
        <f>_xlfn.XLOOKUP(FraudData[[#This Row],[velocity_last_24h]],VelocityRules[Velocity Min],VelocityRules[Risk Points],,-1)</f>
        <v>0</v>
      </c>
      <c r="Q2278">
        <f>_xlfn.XLOOKUP(FraudData[[#This Row],[merchant_category]],MerchantRules[Merchant Category],MerchantRules[Risk Points],0)</f>
        <v>0</v>
      </c>
      <c r="R2278">
        <f>SUM(FraudData[[#This Row],[Amount Risk]:[Merchant Risk]])</f>
        <v>9</v>
      </c>
      <c r="S2278" t="str" cm="1">
        <f t="array" ref="S2278">_xlfn.IFS(FraudData[[#This Row],[Fraud Risk Score]]&gt;=8,"High Risk",FraudData[[#This Row],[Fraud Risk Score]]&gt;=6,"Medium Risk",TRUE,"Low Risk")</f>
        <v>High Risk</v>
      </c>
    </row>
    <row r="2279" spans="1:19">
      <c r="A2279">
        <v>2278</v>
      </c>
      <c r="B2279">
        <v>127.04</v>
      </c>
      <c r="C2279">
        <v>8</v>
      </c>
      <c r="D2279" t="s">
        <v>46</v>
      </c>
      <c r="E2279">
        <v>1</v>
      </c>
      <c r="F2279">
        <v>0</v>
      </c>
      <c r="G2279">
        <v>57</v>
      </c>
      <c r="H2279">
        <v>3</v>
      </c>
      <c r="I2279">
        <v>36</v>
      </c>
      <c r="J2279">
        <v>0</v>
      </c>
      <c r="K2279">
        <f>_xlfn.XLOOKUP(FraudData[[#This Row],[amount]],AmountRules[Amount Min],AmountRules[Risk Points],,-1)</f>
        <v>0</v>
      </c>
      <c r="L2279">
        <f>_xlfn.XLOOKUP(FraudData[[#This Row],[transaction_hour]],TimeRules[Hour Min],TimeRules[Risk Points],,-1)</f>
        <v>0</v>
      </c>
      <c r="M2279">
        <f>_xlfn.XLOOKUP(FraudData[[#This Row],[foreign_transaction]],ForeignRules[Foreign Transaction],ForeignRules[Risk Points],0)</f>
        <v>3</v>
      </c>
      <c r="N2279">
        <f>_xlfn.XLOOKUP(FraudData[[#This Row],[location_mismatch]],Table10[Location Mismatch],Table10[Risk Points],0)</f>
        <v>0</v>
      </c>
      <c r="O2279">
        <f>_xlfn.XLOOKUP(FraudData[[#This Row],[device_trust_score]],DeviceRules[Device Min],DeviceRules[Risk Points],,-1)</f>
        <v>1</v>
      </c>
      <c r="P2279">
        <f>_xlfn.XLOOKUP(FraudData[[#This Row],[velocity_last_24h]],VelocityRules[Velocity Min],VelocityRules[Risk Points],,-1)</f>
        <v>0</v>
      </c>
      <c r="Q2279">
        <f>_xlfn.XLOOKUP(FraudData[[#This Row],[merchant_category]],MerchantRules[Merchant Category],MerchantRules[Risk Points],0)</f>
        <v>0</v>
      </c>
      <c r="R2279">
        <f>SUM(FraudData[[#This Row],[Amount Risk]:[Merchant Risk]])</f>
        <v>4</v>
      </c>
      <c r="S2279" t="str" cm="1">
        <f t="array" ref="S2279">_xlfn.IFS(FraudData[[#This Row],[Fraud Risk Score]]&gt;=8,"High Risk",FraudData[[#This Row],[Fraud Risk Score]]&gt;=6,"Medium Risk",TRUE,"Low Risk")</f>
        <v>Low Risk</v>
      </c>
    </row>
    <row r="2280" spans="1:19">
      <c r="A2280">
        <v>2279</v>
      </c>
      <c r="B2280">
        <v>180.97</v>
      </c>
      <c r="C2280">
        <v>6</v>
      </c>
      <c r="D2280" t="s">
        <v>47</v>
      </c>
      <c r="E2280">
        <v>0</v>
      </c>
      <c r="F2280">
        <v>0</v>
      </c>
      <c r="G2280">
        <v>46</v>
      </c>
      <c r="H2280">
        <v>2</v>
      </c>
      <c r="I2280">
        <v>30</v>
      </c>
      <c r="J2280">
        <v>0</v>
      </c>
      <c r="K2280">
        <f>_xlfn.XLOOKUP(FraudData[[#This Row],[amount]],AmountRules[Amount Min],AmountRules[Risk Points],,-1)</f>
        <v>0</v>
      </c>
      <c r="L2280">
        <f>_xlfn.XLOOKUP(FraudData[[#This Row],[transaction_hour]],TimeRules[Hour Min],TimeRules[Risk Points],,-1)</f>
        <v>0</v>
      </c>
      <c r="M2280">
        <f>_xlfn.XLOOKUP(FraudData[[#This Row],[foreign_transaction]],ForeignRules[Foreign Transaction],ForeignRules[Risk Points],0)</f>
        <v>0</v>
      </c>
      <c r="N2280">
        <f>_xlfn.XLOOKUP(FraudData[[#This Row],[location_mismatch]],Table10[Location Mismatch],Table10[Risk Points],0)</f>
        <v>0</v>
      </c>
      <c r="O2280">
        <f>_xlfn.XLOOKUP(FraudData[[#This Row],[device_trust_score]],DeviceRules[Device Min],DeviceRules[Risk Points],,-1)</f>
        <v>2</v>
      </c>
      <c r="P2280">
        <f>_xlfn.XLOOKUP(FraudData[[#This Row],[velocity_last_24h]],VelocityRules[Velocity Min],VelocityRules[Risk Points],,-1)</f>
        <v>0</v>
      </c>
      <c r="Q2280">
        <f>_xlfn.XLOOKUP(FraudData[[#This Row],[merchant_category]],MerchantRules[Merchant Category],MerchantRules[Risk Points],0)</f>
        <v>0</v>
      </c>
      <c r="R2280">
        <f>SUM(FraudData[[#This Row],[Amount Risk]:[Merchant Risk]])</f>
        <v>2</v>
      </c>
      <c r="S2280" t="str" cm="1">
        <f t="array" ref="S2280">_xlfn.IFS(FraudData[[#This Row],[Fraud Risk Score]]&gt;=8,"High Risk",FraudData[[#This Row],[Fraud Risk Score]]&gt;=6,"Medium Risk",TRUE,"Low Risk")</f>
        <v>Low Risk</v>
      </c>
    </row>
    <row r="2281" spans="1:19">
      <c r="A2281">
        <v>2280</v>
      </c>
      <c r="B2281">
        <v>13.24</v>
      </c>
      <c r="C2281">
        <v>22</v>
      </c>
      <c r="D2281" t="s">
        <v>46</v>
      </c>
      <c r="E2281">
        <v>1</v>
      </c>
      <c r="F2281">
        <v>0</v>
      </c>
      <c r="G2281">
        <v>83</v>
      </c>
      <c r="H2281">
        <v>2</v>
      </c>
      <c r="I2281">
        <v>64</v>
      </c>
      <c r="J2281">
        <v>0</v>
      </c>
      <c r="K2281">
        <f>_xlfn.XLOOKUP(FraudData[[#This Row],[amount]],AmountRules[Amount Min],AmountRules[Risk Points],,-1)</f>
        <v>0</v>
      </c>
      <c r="L2281">
        <f>_xlfn.XLOOKUP(FraudData[[#This Row],[transaction_hour]],TimeRules[Hour Min],TimeRules[Risk Points],,-1)</f>
        <v>0</v>
      </c>
      <c r="M2281">
        <f>_xlfn.XLOOKUP(FraudData[[#This Row],[foreign_transaction]],ForeignRules[Foreign Transaction],ForeignRules[Risk Points],0)</f>
        <v>3</v>
      </c>
      <c r="N2281">
        <f>_xlfn.XLOOKUP(FraudData[[#This Row],[location_mismatch]],Table10[Location Mismatch],Table10[Risk Points],0)</f>
        <v>0</v>
      </c>
      <c r="O2281">
        <f>_xlfn.XLOOKUP(FraudData[[#This Row],[device_trust_score]],DeviceRules[Device Min],DeviceRules[Risk Points],,-1)</f>
        <v>0</v>
      </c>
      <c r="P2281">
        <f>_xlfn.XLOOKUP(FraudData[[#This Row],[velocity_last_24h]],VelocityRules[Velocity Min],VelocityRules[Risk Points],,-1)</f>
        <v>0</v>
      </c>
      <c r="Q2281">
        <f>_xlfn.XLOOKUP(FraudData[[#This Row],[merchant_category]],MerchantRules[Merchant Category],MerchantRules[Risk Points],0)</f>
        <v>0</v>
      </c>
      <c r="R2281">
        <f>SUM(FraudData[[#This Row],[Amount Risk]:[Merchant Risk]])</f>
        <v>3</v>
      </c>
      <c r="S2281" t="str" cm="1">
        <f t="array" ref="S2281">_xlfn.IFS(FraudData[[#This Row],[Fraud Risk Score]]&gt;=8,"High Risk",FraudData[[#This Row],[Fraud Risk Score]]&gt;=6,"Medium Risk",TRUE,"Low Risk")</f>
        <v>Low Risk</v>
      </c>
    </row>
    <row r="2282" spans="1:19">
      <c r="A2282">
        <v>2281</v>
      </c>
      <c r="B2282">
        <v>52.84</v>
      </c>
      <c r="C2282">
        <v>10</v>
      </c>
      <c r="D2282" t="s">
        <v>50</v>
      </c>
      <c r="E2282">
        <v>0</v>
      </c>
      <c r="F2282">
        <v>0</v>
      </c>
      <c r="G2282">
        <v>35</v>
      </c>
      <c r="H2282">
        <v>1</v>
      </c>
      <c r="I2282">
        <v>22</v>
      </c>
      <c r="J2282">
        <v>0</v>
      </c>
      <c r="K2282">
        <f>_xlfn.XLOOKUP(FraudData[[#This Row],[amount]],AmountRules[Amount Min],AmountRules[Risk Points],,-1)</f>
        <v>0</v>
      </c>
      <c r="L2282">
        <f>_xlfn.XLOOKUP(FraudData[[#This Row],[transaction_hour]],TimeRules[Hour Min],TimeRules[Risk Points],,-1)</f>
        <v>0</v>
      </c>
      <c r="M2282">
        <f>_xlfn.XLOOKUP(FraudData[[#This Row],[foreign_transaction]],ForeignRules[Foreign Transaction],ForeignRules[Risk Points],0)</f>
        <v>0</v>
      </c>
      <c r="N2282">
        <f>_xlfn.XLOOKUP(FraudData[[#This Row],[location_mismatch]],Table10[Location Mismatch],Table10[Risk Points],0)</f>
        <v>0</v>
      </c>
      <c r="O2282">
        <f>_xlfn.XLOOKUP(FraudData[[#This Row],[device_trust_score]],DeviceRules[Device Min],DeviceRules[Risk Points],,-1)</f>
        <v>2</v>
      </c>
      <c r="P2282">
        <f>_xlfn.XLOOKUP(FraudData[[#This Row],[velocity_last_24h]],VelocityRules[Velocity Min],VelocityRules[Risk Points],,-1)</f>
        <v>0</v>
      </c>
      <c r="Q2282">
        <f>_xlfn.XLOOKUP(FraudData[[#This Row],[merchant_category]],MerchantRules[Merchant Category],MerchantRules[Risk Points],0)</f>
        <v>0</v>
      </c>
      <c r="R2282">
        <f>SUM(FraudData[[#This Row],[Amount Risk]:[Merchant Risk]])</f>
        <v>2</v>
      </c>
      <c r="S2282" t="str" cm="1">
        <f t="array" ref="S2282">_xlfn.IFS(FraudData[[#This Row],[Fraud Risk Score]]&gt;=8,"High Risk",FraudData[[#This Row],[Fraud Risk Score]]&gt;=6,"Medium Risk",TRUE,"Low Risk")</f>
        <v>Low Risk</v>
      </c>
    </row>
    <row r="2283" spans="1:19">
      <c r="A2283">
        <v>2282</v>
      </c>
      <c r="B2283">
        <v>80.849999999999994</v>
      </c>
      <c r="C2283">
        <v>22</v>
      </c>
      <c r="D2283" t="s">
        <v>46</v>
      </c>
      <c r="E2283">
        <v>1</v>
      </c>
      <c r="F2283">
        <v>0</v>
      </c>
      <c r="G2283">
        <v>93</v>
      </c>
      <c r="H2283">
        <v>3</v>
      </c>
      <c r="I2283">
        <v>43</v>
      </c>
      <c r="J2283">
        <v>0</v>
      </c>
      <c r="K2283">
        <f>_xlfn.XLOOKUP(FraudData[[#This Row],[amount]],AmountRules[Amount Min],AmountRules[Risk Points],,-1)</f>
        <v>0</v>
      </c>
      <c r="L2283">
        <f>_xlfn.XLOOKUP(FraudData[[#This Row],[transaction_hour]],TimeRules[Hour Min],TimeRules[Risk Points],,-1)</f>
        <v>0</v>
      </c>
      <c r="M2283">
        <f>_xlfn.XLOOKUP(FraudData[[#This Row],[foreign_transaction]],ForeignRules[Foreign Transaction],ForeignRules[Risk Points],0)</f>
        <v>3</v>
      </c>
      <c r="N2283">
        <f>_xlfn.XLOOKUP(FraudData[[#This Row],[location_mismatch]],Table10[Location Mismatch],Table10[Risk Points],0)</f>
        <v>0</v>
      </c>
      <c r="O2283">
        <f>_xlfn.XLOOKUP(FraudData[[#This Row],[device_trust_score]],DeviceRules[Device Min],DeviceRules[Risk Points],,-1)</f>
        <v>0</v>
      </c>
      <c r="P2283">
        <f>_xlfn.XLOOKUP(FraudData[[#This Row],[velocity_last_24h]],VelocityRules[Velocity Min],VelocityRules[Risk Points],,-1)</f>
        <v>0</v>
      </c>
      <c r="Q2283">
        <f>_xlfn.XLOOKUP(FraudData[[#This Row],[merchant_category]],MerchantRules[Merchant Category],MerchantRules[Risk Points],0)</f>
        <v>0</v>
      </c>
      <c r="R2283">
        <f>SUM(FraudData[[#This Row],[Amount Risk]:[Merchant Risk]])</f>
        <v>3</v>
      </c>
      <c r="S2283" t="str" cm="1">
        <f t="array" ref="S2283">_xlfn.IFS(FraudData[[#This Row],[Fraud Risk Score]]&gt;=8,"High Risk",FraudData[[#This Row],[Fraud Risk Score]]&gt;=6,"Medium Risk",TRUE,"Low Risk")</f>
        <v>Low Risk</v>
      </c>
    </row>
    <row r="2284" spans="1:19">
      <c r="A2284">
        <v>2283</v>
      </c>
      <c r="B2284">
        <v>115.13</v>
      </c>
      <c r="C2284">
        <v>1</v>
      </c>
      <c r="D2284" t="s">
        <v>49</v>
      </c>
      <c r="E2284">
        <v>1</v>
      </c>
      <c r="F2284">
        <v>0</v>
      </c>
      <c r="G2284">
        <v>34</v>
      </c>
      <c r="H2284">
        <v>1</v>
      </c>
      <c r="I2284">
        <v>24</v>
      </c>
      <c r="J2284">
        <v>1</v>
      </c>
      <c r="K2284">
        <f>_xlfn.XLOOKUP(FraudData[[#This Row],[amount]],AmountRules[Amount Min],AmountRules[Risk Points],,-1)</f>
        <v>0</v>
      </c>
      <c r="L2284">
        <f>_xlfn.XLOOKUP(FraudData[[#This Row],[transaction_hour]],TimeRules[Hour Min],TimeRules[Risk Points],,-1)</f>
        <v>3</v>
      </c>
      <c r="M2284">
        <f>_xlfn.XLOOKUP(FraudData[[#This Row],[foreign_transaction]],ForeignRules[Foreign Transaction],ForeignRules[Risk Points],0)</f>
        <v>3</v>
      </c>
      <c r="N2284">
        <f>_xlfn.XLOOKUP(FraudData[[#This Row],[location_mismatch]],Table10[Location Mismatch],Table10[Risk Points],0)</f>
        <v>0</v>
      </c>
      <c r="O2284">
        <f>_xlfn.XLOOKUP(FraudData[[#This Row],[device_trust_score]],DeviceRules[Device Min],DeviceRules[Risk Points],,-1)</f>
        <v>2</v>
      </c>
      <c r="P2284">
        <f>_xlfn.XLOOKUP(FraudData[[#This Row],[velocity_last_24h]],VelocityRules[Velocity Min],VelocityRules[Risk Points],,-1)</f>
        <v>0</v>
      </c>
      <c r="Q2284">
        <f>_xlfn.XLOOKUP(FraudData[[#This Row],[merchant_category]],MerchantRules[Merchant Category],MerchantRules[Risk Points],0)</f>
        <v>1</v>
      </c>
      <c r="R2284">
        <f>SUM(FraudData[[#This Row],[Amount Risk]:[Merchant Risk]])</f>
        <v>9</v>
      </c>
      <c r="S2284" t="str" cm="1">
        <f t="array" ref="S2284">_xlfn.IFS(FraudData[[#This Row],[Fraud Risk Score]]&gt;=8,"High Risk",FraudData[[#This Row],[Fraud Risk Score]]&gt;=6,"Medium Risk",TRUE,"Low Risk")</f>
        <v>High Risk</v>
      </c>
    </row>
    <row r="2285" spans="1:19">
      <c r="A2285">
        <v>2284</v>
      </c>
      <c r="B2285">
        <v>8.41</v>
      </c>
      <c r="C2285">
        <v>1</v>
      </c>
      <c r="D2285" t="s">
        <v>46</v>
      </c>
      <c r="E2285">
        <v>0</v>
      </c>
      <c r="F2285">
        <v>0</v>
      </c>
      <c r="G2285">
        <v>27</v>
      </c>
      <c r="H2285">
        <v>5</v>
      </c>
      <c r="I2285">
        <v>30</v>
      </c>
      <c r="J2285">
        <v>1</v>
      </c>
      <c r="K2285">
        <f>_xlfn.XLOOKUP(FraudData[[#This Row],[amount]],AmountRules[Amount Min],AmountRules[Risk Points],,-1)</f>
        <v>0</v>
      </c>
      <c r="L2285">
        <f>_xlfn.XLOOKUP(FraudData[[#This Row],[transaction_hour]],TimeRules[Hour Min],TimeRules[Risk Points],,-1)</f>
        <v>3</v>
      </c>
      <c r="M2285">
        <f>_xlfn.XLOOKUP(FraudData[[#This Row],[foreign_transaction]],ForeignRules[Foreign Transaction],ForeignRules[Risk Points],0)</f>
        <v>0</v>
      </c>
      <c r="N2285">
        <f>_xlfn.XLOOKUP(FraudData[[#This Row],[location_mismatch]],Table10[Location Mismatch],Table10[Risk Points],0)</f>
        <v>0</v>
      </c>
      <c r="O2285">
        <f>_xlfn.XLOOKUP(FraudData[[#This Row],[device_trust_score]],DeviceRules[Device Min],DeviceRules[Risk Points],,-1)</f>
        <v>3</v>
      </c>
      <c r="P2285">
        <f>_xlfn.XLOOKUP(FraudData[[#This Row],[velocity_last_24h]],VelocityRules[Velocity Min],VelocityRules[Risk Points],,-1)</f>
        <v>3</v>
      </c>
      <c r="Q2285">
        <f>_xlfn.XLOOKUP(FraudData[[#This Row],[merchant_category]],MerchantRules[Merchant Category],MerchantRules[Risk Points],0)</f>
        <v>0</v>
      </c>
      <c r="R2285">
        <f>SUM(FraudData[[#This Row],[Amount Risk]:[Merchant Risk]])</f>
        <v>9</v>
      </c>
      <c r="S2285" t="str" cm="1">
        <f t="array" ref="S2285">_xlfn.IFS(FraudData[[#This Row],[Fraud Risk Score]]&gt;=8,"High Risk",FraudData[[#This Row],[Fraud Risk Score]]&gt;=6,"Medium Risk",TRUE,"Low Risk")</f>
        <v>High Risk</v>
      </c>
    </row>
    <row r="2286" spans="1:19">
      <c r="A2286">
        <v>2285</v>
      </c>
      <c r="B2286">
        <v>27.15</v>
      </c>
      <c r="C2286">
        <v>5</v>
      </c>
      <c r="D2286" t="s">
        <v>46</v>
      </c>
      <c r="E2286">
        <v>0</v>
      </c>
      <c r="F2286">
        <v>1</v>
      </c>
      <c r="G2286">
        <v>39</v>
      </c>
      <c r="H2286">
        <v>3</v>
      </c>
      <c r="I2286">
        <v>65</v>
      </c>
      <c r="J2286">
        <v>0</v>
      </c>
      <c r="K2286">
        <f>_xlfn.XLOOKUP(FraudData[[#This Row],[amount]],AmountRules[Amount Min],AmountRules[Risk Points],,-1)</f>
        <v>0</v>
      </c>
      <c r="L2286">
        <f>_xlfn.XLOOKUP(FraudData[[#This Row],[transaction_hour]],TimeRules[Hour Min],TimeRules[Risk Points],,-1)</f>
        <v>0</v>
      </c>
      <c r="M2286">
        <f>_xlfn.XLOOKUP(FraudData[[#This Row],[foreign_transaction]],ForeignRules[Foreign Transaction],ForeignRules[Risk Points],0)</f>
        <v>0</v>
      </c>
      <c r="N2286">
        <f>_xlfn.XLOOKUP(FraudData[[#This Row],[location_mismatch]],Table10[Location Mismatch],Table10[Risk Points],0)</f>
        <v>3</v>
      </c>
      <c r="O2286">
        <f>_xlfn.XLOOKUP(FraudData[[#This Row],[device_trust_score]],DeviceRules[Device Min],DeviceRules[Risk Points],,-1)</f>
        <v>2</v>
      </c>
      <c r="P2286">
        <f>_xlfn.XLOOKUP(FraudData[[#This Row],[velocity_last_24h]],VelocityRules[Velocity Min],VelocityRules[Risk Points],,-1)</f>
        <v>0</v>
      </c>
      <c r="Q2286">
        <f>_xlfn.XLOOKUP(FraudData[[#This Row],[merchant_category]],MerchantRules[Merchant Category],MerchantRules[Risk Points],0)</f>
        <v>0</v>
      </c>
      <c r="R2286">
        <f>SUM(FraudData[[#This Row],[Amount Risk]:[Merchant Risk]])</f>
        <v>5</v>
      </c>
      <c r="S2286" t="str" cm="1">
        <f t="array" ref="S2286">_xlfn.IFS(FraudData[[#This Row],[Fraud Risk Score]]&gt;=8,"High Risk",FraudData[[#This Row],[Fraud Risk Score]]&gt;=6,"Medium Risk",TRUE,"Low Risk")</f>
        <v>Low Risk</v>
      </c>
    </row>
    <row r="2287" spans="1:19">
      <c r="A2287">
        <v>2286</v>
      </c>
      <c r="B2287">
        <v>58.34</v>
      </c>
      <c r="C2287">
        <v>22</v>
      </c>
      <c r="D2287" t="s">
        <v>49</v>
      </c>
      <c r="E2287">
        <v>0</v>
      </c>
      <c r="F2287">
        <v>0</v>
      </c>
      <c r="G2287">
        <v>61</v>
      </c>
      <c r="H2287">
        <v>3</v>
      </c>
      <c r="I2287">
        <v>41</v>
      </c>
      <c r="J2287">
        <v>0</v>
      </c>
      <c r="K2287">
        <f>_xlfn.XLOOKUP(FraudData[[#This Row],[amount]],AmountRules[Amount Min],AmountRules[Risk Points],,-1)</f>
        <v>0</v>
      </c>
      <c r="L2287">
        <f>_xlfn.XLOOKUP(FraudData[[#This Row],[transaction_hour]],TimeRules[Hour Min],TimeRules[Risk Points],,-1)</f>
        <v>0</v>
      </c>
      <c r="M2287">
        <f>_xlfn.XLOOKUP(FraudData[[#This Row],[foreign_transaction]],ForeignRules[Foreign Transaction],ForeignRules[Risk Points],0)</f>
        <v>0</v>
      </c>
      <c r="N2287">
        <f>_xlfn.XLOOKUP(FraudData[[#This Row],[location_mismatch]],Table10[Location Mismatch],Table10[Risk Points],0)</f>
        <v>0</v>
      </c>
      <c r="O2287">
        <f>_xlfn.XLOOKUP(FraudData[[#This Row],[device_trust_score]],DeviceRules[Device Min],DeviceRules[Risk Points],,-1)</f>
        <v>1</v>
      </c>
      <c r="P2287">
        <f>_xlfn.XLOOKUP(FraudData[[#This Row],[velocity_last_24h]],VelocityRules[Velocity Min],VelocityRules[Risk Points],,-1)</f>
        <v>0</v>
      </c>
      <c r="Q2287">
        <f>_xlfn.XLOOKUP(FraudData[[#This Row],[merchant_category]],MerchantRules[Merchant Category],MerchantRules[Risk Points],0)</f>
        <v>1</v>
      </c>
      <c r="R2287">
        <f>SUM(FraudData[[#This Row],[Amount Risk]:[Merchant Risk]])</f>
        <v>2</v>
      </c>
      <c r="S2287" t="str" cm="1">
        <f t="array" ref="S2287">_xlfn.IFS(FraudData[[#This Row],[Fraud Risk Score]]&gt;=8,"High Risk",FraudData[[#This Row],[Fraud Risk Score]]&gt;=6,"Medium Risk",TRUE,"Low Risk")</f>
        <v>Low Risk</v>
      </c>
    </row>
    <row r="2288" spans="1:19">
      <c r="A2288">
        <v>2287</v>
      </c>
      <c r="B2288">
        <v>640.62</v>
      </c>
      <c r="C2288">
        <v>18</v>
      </c>
      <c r="D2288" t="s">
        <v>49</v>
      </c>
      <c r="E2288">
        <v>0</v>
      </c>
      <c r="F2288">
        <v>0</v>
      </c>
      <c r="G2288">
        <v>64</v>
      </c>
      <c r="H2288">
        <v>1</v>
      </c>
      <c r="I2288">
        <v>65</v>
      </c>
      <c r="J2288">
        <v>0</v>
      </c>
      <c r="K2288">
        <f>_xlfn.XLOOKUP(FraudData[[#This Row],[amount]],AmountRules[Amount Min],AmountRules[Risk Points],,-1)</f>
        <v>1</v>
      </c>
      <c r="L2288">
        <f>_xlfn.XLOOKUP(FraudData[[#This Row],[transaction_hour]],TimeRules[Hour Min],TimeRules[Risk Points],,-1)</f>
        <v>0</v>
      </c>
      <c r="M2288">
        <f>_xlfn.XLOOKUP(FraudData[[#This Row],[foreign_transaction]],ForeignRules[Foreign Transaction],ForeignRules[Risk Points],0)</f>
        <v>0</v>
      </c>
      <c r="N2288">
        <f>_xlfn.XLOOKUP(FraudData[[#This Row],[location_mismatch]],Table10[Location Mismatch],Table10[Risk Points],0)</f>
        <v>0</v>
      </c>
      <c r="O2288">
        <f>_xlfn.XLOOKUP(FraudData[[#This Row],[device_trust_score]],DeviceRules[Device Min],DeviceRules[Risk Points],,-1)</f>
        <v>1</v>
      </c>
      <c r="P2288">
        <f>_xlfn.XLOOKUP(FraudData[[#This Row],[velocity_last_24h]],VelocityRules[Velocity Min],VelocityRules[Risk Points],,-1)</f>
        <v>0</v>
      </c>
      <c r="Q2288">
        <f>_xlfn.XLOOKUP(FraudData[[#This Row],[merchant_category]],MerchantRules[Merchant Category],MerchantRules[Risk Points],0)</f>
        <v>1</v>
      </c>
      <c r="R2288">
        <f>SUM(FraudData[[#This Row],[Amount Risk]:[Merchant Risk]])</f>
        <v>3</v>
      </c>
      <c r="S2288" t="str" cm="1">
        <f t="array" ref="S2288">_xlfn.IFS(FraudData[[#This Row],[Fraud Risk Score]]&gt;=8,"High Risk",FraudData[[#This Row],[Fraud Risk Score]]&gt;=6,"Medium Risk",TRUE,"Low Risk")</f>
        <v>Low Risk</v>
      </c>
    </row>
    <row r="2289" spans="1:19">
      <c r="A2289">
        <v>2288</v>
      </c>
      <c r="B2289">
        <v>72.45</v>
      </c>
      <c r="C2289">
        <v>19</v>
      </c>
      <c r="D2289" t="s">
        <v>49</v>
      </c>
      <c r="E2289">
        <v>0</v>
      </c>
      <c r="F2289">
        <v>0</v>
      </c>
      <c r="G2289">
        <v>41</v>
      </c>
      <c r="H2289">
        <v>2</v>
      </c>
      <c r="I2289">
        <v>41</v>
      </c>
      <c r="J2289">
        <v>0</v>
      </c>
      <c r="K2289">
        <f>_xlfn.XLOOKUP(FraudData[[#This Row],[amount]],AmountRules[Amount Min],AmountRules[Risk Points],,-1)</f>
        <v>0</v>
      </c>
      <c r="L2289">
        <f>_xlfn.XLOOKUP(FraudData[[#This Row],[transaction_hour]],TimeRules[Hour Min],TimeRules[Risk Points],,-1)</f>
        <v>0</v>
      </c>
      <c r="M2289">
        <f>_xlfn.XLOOKUP(FraudData[[#This Row],[foreign_transaction]],ForeignRules[Foreign Transaction],ForeignRules[Risk Points],0)</f>
        <v>0</v>
      </c>
      <c r="N2289">
        <f>_xlfn.XLOOKUP(FraudData[[#This Row],[location_mismatch]],Table10[Location Mismatch],Table10[Risk Points],0)</f>
        <v>0</v>
      </c>
      <c r="O2289">
        <f>_xlfn.XLOOKUP(FraudData[[#This Row],[device_trust_score]],DeviceRules[Device Min],DeviceRules[Risk Points],,-1)</f>
        <v>2</v>
      </c>
      <c r="P2289">
        <f>_xlfn.XLOOKUP(FraudData[[#This Row],[velocity_last_24h]],VelocityRules[Velocity Min],VelocityRules[Risk Points],,-1)</f>
        <v>0</v>
      </c>
      <c r="Q2289">
        <f>_xlfn.XLOOKUP(FraudData[[#This Row],[merchant_category]],MerchantRules[Merchant Category],MerchantRules[Risk Points],0)</f>
        <v>1</v>
      </c>
      <c r="R2289">
        <f>SUM(FraudData[[#This Row],[Amount Risk]:[Merchant Risk]])</f>
        <v>3</v>
      </c>
      <c r="S2289" t="str" cm="1">
        <f t="array" ref="S2289">_xlfn.IFS(FraudData[[#This Row],[Fraud Risk Score]]&gt;=8,"High Risk",FraudData[[#This Row],[Fraud Risk Score]]&gt;=6,"Medium Risk",TRUE,"Low Risk")</f>
        <v>Low Risk</v>
      </c>
    </row>
    <row r="2290" spans="1:19">
      <c r="A2290">
        <v>2289</v>
      </c>
      <c r="B2290">
        <v>118.41</v>
      </c>
      <c r="C2290">
        <v>13</v>
      </c>
      <c r="D2290" t="s">
        <v>48</v>
      </c>
      <c r="E2290">
        <v>0</v>
      </c>
      <c r="F2290">
        <v>0</v>
      </c>
      <c r="G2290">
        <v>44</v>
      </c>
      <c r="H2290">
        <v>2</v>
      </c>
      <c r="I2290">
        <v>51</v>
      </c>
      <c r="J2290">
        <v>0</v>
      </c>
      <c r="K2290">
        <f>_xlfn.XLOOKUP(FraudData[[#This Row],[amount]],AmountRules[Amount Min],AmountRules[Risk Points],,-1)</f>
        <v>0</v>
      </c>
      <c r="L2290">
        <f>_xlfn.XLOOKUP(FraudData[[#This Row],[transaction_hour]],TimeRules[Hour Min],TimeRules[Risk Points],,-1)</f>
        <v>0</v>
      </c>
      <c r="M2290">
        <f>_xlfn.XLOOKUP(FraudData[[#This Row],[foreign_transaction]],ForeignRules[Foreign Transaction],ForeignRules[Risk Points],0)</f>
        <v>0</v>
      </c>
      <c r="N2290">
        <f>_xlfn.XLOOKUP(FraudData[[#This Row],[location_mismatch]],Table10[Location Mismatch],Table10[Risk Points],0)</f>
        <v>0</v>
      </c>
      <c r="O2290">
        <f>_xlfn.XLOOKUP(FraudData[[#This Row],[device_trust_score]],DeviceRules[Device Min],DeviceRules[Risk Points],,-1)</f>
        <v>2</v>
      </c>
      <c r="P2290">
        <f>_xlfn.XLOOKUP(FraudData[[#This Row],[velocity_last_24h]],VelocityRules[Velocity Min],VelocityRules[Risk Points],,-1)</f>
        <v>0</v>
      </c>
      <c r="Q2290">
        <f>_xlfn.XLOOKUP(FraudData[[#This Row],[merchant_category]],MerchantRules[Merchant Category],MerchantRules[Risk Points],0)</f>
        <v>0</v>
      </c>
      <c r="R2290">
        <f>SUM(FraudData[[#This Row],[Amount Risk]:[Merchant Risk]])</f>
        <v>2</v>
      </c>
      <c r="S2290" t="str" cm="1">
        <f t="array" ref="S2290">_xlfn.IFS(FraudData[[#This Row],[Fraud Risk Score]]&gt;=8,"High Risk",FraudData[[#This Row],[Fraud Risk Score]]&gt;=6,"Medium Risk",TRUE,"Low Risk")</f>
        <v>Low Risk</v>
      </c>
    </row>
    <row r="2291" spans="1:19">
      <c r="A2291">
        <v>2290</v>
      </c>
      <c r="B2291">
        <v>39.29</v>
      </c>
      <c r="C2291">
        <v>2</v>
      </c>
      <c r="D2291" t="s">
        <v>46</v>
      </c>
      <c r="E2291">
        <v>0</v>
      </c>
      <c r="F2291">
        <v>1</v>
      </c>
      <c r="G2291">
        <v>28</v>
      </c>
      <c r="H2291">
        <v>1</v>
      </c>
      <c r="I2291">
        <v>56</v>
      </c>
      <c r="J2291">
        <v>1</v>
      </c>
      <c r="K2291">
        <f>_xlfn.XLOOKUP(FraudData[[#This Row],[amount]],AmountRules[Amount Min],AmountRules[Risk Points],,-1)</f>
        <v>0</v>
      </c>
      <c r="L2291">
        <f>_xlfn.XLOOKUP(FraudData[[#This Row],[transaction_hour]],TimeRules[Hour Min],TimeRules[Risk Points],,-1)</f>
        <v>3</v>
      </c>
      <c r="M2291">
        <f>_xlfn.XLOOKUP(FraudData[[#This Row],[foreign_transaction]],ForeignRules[Foreign Transaction],ForeignRules[Risk Points],0)</f>
        <v>0</v>
      </c>
      <c r="N2291">
        <f>_xlfn.XLOOKUP(FraudData[[#This Row],[location_mismatch]],Table10[Location Mismatch],Table10[Risk Points],0)</f>
        <v>3</v>
      </c>
      <c r="O2291">
        <f>_xlfn.XLOOKUP(FraudData[[#This Row],[device_trust_score]],DeviceRules[Device Min],DeviceRules[Risk Points],,-1)</f>
        <v>3</v>
      </c>
      <c r="P2291">
        <f>_xlfn.XLOOKUP(FraudData[[#This Row],[velocity_last_24h]],VelocityRules[Velocity Min],VelocityRules[Risk Points],,-1)</f>
        <v>0</v>
      </c>
      <c r="Q2291">
        <f>_xlfn.XLOOKUP(FraudData[[#This Row],[merchant_category]],MerchantRules[Merchant Category],MerchantRules[Risk Points],0)</f>
        <v>0</v>
      </c>
      <c r="R2291">
        <f>SUM(FraudData[[#This Row],[Amount Risk]:[Merchant Risk]])</f>
        <v>9</v>
      </c>
      <c r="S2291" t="str" cm="1">
        <f t="array" ref="S2291">_xlfn.IFS(FraudData[[#This Row],[Fraud Risk Score]]&gt;=8,"High Risk",FraudData[[#This Row],[Fraud Risk Score]]&gt;=6,"Medium Risk",TRUE,"Low Risk")</f>
        <v>High Risk</v>
      </c>
    </row>
    <row r="2292" spans="1:19">
      <c r="A2292">
        <v>2291</v>
      </c>
      <c r="B2292">
        <v>169.85</v>
      </c>
      <c r="C2292">
        <v>6</v>
      </c>
      <c r="D2292" t="s">
        <v>49</v>
      </c>
      <c r="E2292">
        <v>0</v>
      </c>
      <c r="F2292">
        <v>0</v>
      </c>
      <c r="G2292">
        <v>58</v>
      </c>
      <c r="H2292">
        <v>2</v>
      </c>
      <c r="I2292">
        <v>21</v>
      </c>
      <c r="J2292">
        <v>0</v>
      </c>
      <c r="K2292">
        <f>_xlfn.XLOOKUP(FraudData[[#This Row],[amount]],AmountRules[Amount Min],AmountRules[Risk Points],,-1)</f>
        <v>0</v>
      </c>
      <c r="L2292">
        <f>_xlfn.XLOOKUP(FraudData[[#This Row],[transaction_hour]],TimeRules[Hour Min],TimeRules[Risk Points],,-1)</f>
        <v>0</v>
      </c>
      <c r="M2292">
        <f>_xlfn.XLOOKUP(FraudData[[#This Row],[foreign_transaction]],ForeignRules[Foreign Transaction],ForeignRules[Risk Points],0)</f>
        <v>0</v>
      </c>
      <c r="N2292">
        <f>_xlfn.XLOOKUP(FraudData[[#This Row],[location_mismatch]],Table10[Location Mismatch],Table10[Risk Points],0)</f>
        <v>0</v>
      </c>
      <c r="O2292">
        <f>_xlfn.XLOOKUP(FraudData[[#This Row],[device_trust_score]],DeviceRules[Device Min],DeviceRules[Risk Points],,-1)</f>
        <v>1</v>
      </c>
      <c r="P2292">
        <f>_xlfn.XLOOKUP(FraudData[[#This Row],[velocity_last_24h]],VelocityRules[Velocity Min],VelocityRules[Risk Points],,-1)</f>
        <v>0</v>
      </c>
      <c r="Q2292">
        <f>_xlfn.XLOOKUP(FraudData[[#This Row],[merchant_category]],MerchantRules[Merchant Category],MerchantRules[Risk Points],0)</f>
        <v>1</v>
      </c>
      <c r="R2292">
        <f>SUM(FraudData[[#This Row],[Amount Risk]:[Merchant Risk]])</f>
        <v>2</v>
      </c>
      <c r="S2292" t="str" cm="1">
        <f t="array" ref="S2292">_xlfn.IFS(FraudData[[#This Row],[Fraud Risk Score]]&gt;=8,"High Risk",FraudData[[#This Row],[Fraud Risk Score]]&gt;=6,"Medium Risk",TRUE,"Low Risk")</f>
        <v>Low Risk</v>
      </c>
    </row>
    <row r="2293" spans="1:19">
      <c r="A2293">
        <v>2292</v>
      </c>
      <c r="B2293">
        <v>59.3</v>
      </c>
      <c r="C2293">
        <v>6</v>
      </c>
      <c r="D2293" t="s">
        <v>49</v>
      </c>
      <c r="E2293">
        <v>0</v>
      </c>
      <c r="F2293">
        <v>0</v>
      </c>
      <c r="G2293">
        <v>58</v>
      </c>
      <c r="H2293">
        <v>3</v>
      </c>
      <c r="I2293">
        <v>37</v>
      </c>
      <c r="J2293">
        <v>0</v>
      </c>
      <c r="K2293">
        <f>_xlfn.XLOOKUP(FraudData[[#This Row],[amount]],AmountRules[Amount Min],AmountRules[Risk Points],,-1)</f>
        <v>0</v>
      </c>
      <c r="L2293">
        <f>_xlfn.XLOOKUP(FraudData[[#This Row],[transaction_hour]],TimeRules[Hour Min],TimeRules[Risk Points],,-1)</f>
        <v>0</v>
      </c>
      <c r="M2293">
        <f>_xlfn.XLOOKUP(FraudData[[#This Row],[foreign_transaction]],ForeignRules[Foreign Transaction],ForeignRules[Risk Points],0)</f>
        <v>0</v>
      </c>
      <c r="N2293">
        <f>_xlfn.XLOOKUP(FraudData[[#This Row],[location_mismatch]],Table10[Location Mismatch],Table10[Risk Points],0)</f>
        <v>0</v>
      </c>
      <c r="O2293">
        <f>_xlfn.XLOOKUP(FraudData[[#This Row],[device_trust_score]],DeviceRules[Device Min],DeviceRules[Risk Points],,-1)</f>
        <v>1</v>
      </c>
      <c r="P2293">
        <f>_xlfn.XLOOKUP(FraudData[[#This Row],[velocity_last_24h]],VelocityRules[Velocity Min],VelocityRules[Risk Points],,-1)</f>
        <v>0</v>
      </c>
      <c r="Q2293">
        <f>_xlfn.XLOOKUP(FraudData[[#This Row],[merchant_category]],MerchantRules[Merchant Category],MerchantRules[Risk Points],0)</f>
        <v>1</v>
      </c>
      <c r="R2293">
        <f>SUM(FraudData[[#This Row],[Amount Risk]:[Merchant Risk]])</f>
        <v>2</v>
      </c>
      <c r="S2293" t="str" cm="1">
        <f t="array" ref="S2293">_xlfn.IFS(FraudData[[#This Row],[Fraud Risk Score]]&gt;=8,"High Risk",FraudData[[#This Row],[Fraud Risk Score]]&gt;=6,"Medium Risk",TRUE,"Low Risk")</f>
        <v>Low Risk</v>
      </c>
    </row>
    <row r="2294" spans="1:19">
      <c r="A2294">
        <v>2293</v>
      </c>
      <c r="B2294">
        <v>41.75</v>
      </c>
      <c r="C2294">
        <v>3</v>
      </c>
      <c r="D2294" t="s">
        <v>47</v>
      </c>
      <c r="E2294">
        <v>0</v>
      </c>
      <c r="F2294">
        <v>0</v>
      </c>
      <c r="G2294">
        <v>91</v>
      </c>
      <c r="H2294">
        <v>1</v>
      </c>
      <c r="I2294">
        <v>30</v>
      </c>
      <c r="J2294">
        <v>0</v>
      </c>
      <c r="K2294">
        <f>_xlfn.XLOOKUP(FraudData[[#This Row],[amount]],AmountRules[Amount Min],AmountRules[Risk Points],,-1)</f>
        <v>0</v>
      </c>
      <c r="L2294">
        <f>_xlfn.XLOOKUP(FraudData[[#This Row],[transaction_hour]],TimeRules[Hour Min],TimeRules[Risk Points],,-1)</f>
        <v>3</v>
      </c>
      <c r="M2294">
        <f>_xlfn.XLOOKUP(FraudData[[#This Row],[foreign_transaction]],ForeignRules[Foreign Transaction],ForeignRules[Risk Points],0)</f>
        <v>0</v>
      </c>
      <c r="N2294">
        <f>_xlfn.XLOOKUP(FraudData[[#This Row],[location_mismatch]],Table10[Location Mismatch],Table10[Risk Points],0)</f>
        <v>0</v>
      </c>
      <c r="O2294">
        <f>_xlfn.XLOOKUP(FraudData[[#This Row],[device_trust_score]],DeviceRules[Device Min],DeviceRules[Risk Points],,-1)</f>
        <v>0</v>
      </c>
      <c r="P2294">
        <f>_xlfn.XLOOKUP(FraudData[[#This Row],[velocity_last_24h]],VelocityRules[Velocity Min],VelocityRules[Risk Points],,-1)</f>
        <v>0</v>
      </c>
      <c r="Q2294">
        <f>_xlfn.XLOOKUP(FraudData[[#This Row],[merchant_category]],MerchantRules[Merchant Category],MerchantRules[Risk Points],0)</f>
        <v>0</v>
      </c>
      <c r="R2294">
        <f>SUM(FraudData[[#This Row],[Amount Risk]:[Merchant Risk]])</f>
        <v>3</v>
      </c>
      <c r="S2294" t="str" cm="1">
        <f t="array" ref="S2294">_xlfn.IFS(FraudData[[#This Row],[Fraud Risk Score]]&gt;=8,"High Risk",FraudData[[#This Row],[Fraud Risk Score]]&gt;=6,"Medium Risk",TRUE,"Low Risk")</f>
        <v>Low Risk</v>
      </c>
    </row>
    <row r="2295" spans="1:19">
      <c r="A2295">
        <v>2294</v>
      </c>
      <c r="B2295">
        <v>130.83000000000001</v>
      </c>
      <c r="C2295">
        <v>22</v>
      </c>
      <c r="D2295" t="s">
        <v>48</v>
      </c>
      <c r="E2295">
        <v>0</v>
      </c>
      <c r="F2295">
        <v>0</v>
      </c>
      <c r="G2295">
        <v>52</v>
      </c>
      <c r="H2295">
        <v>2</v>
      </c>
      <c r="I2295">
        <v>47</v>
      </c>
      <c r="J2295">
        <v>0</v>
      </c>
      <c r="K2295">
        <f>_xlfn.XLOOKUP(FraudData[[#This Row],[amount]],AmountRules[Amount Min],AmountRules[Risk Points],,-1)</f>
        <v>0</v>
      </c>
      <c r="L2295">
        <f>_xlfn.XLOOKUP(FraudData[[#This Row],[transaction_hour]],TimeRules[Hour Min],TimeRules[Risk Points],,-1)</f>
        <v>0</v>
      </c>
      <c r="M2295">
        <f>_xlfn.XLOOKUP(FraudData[[#This Row],[foreign_transaction]],ForeignRules[Foreign Transaction],ForeignRules[Risk Points],0)</f>
        <v>0</v>
      </c>
      <c r="N2295">
        <f>_xlfn.XLOOKUP(FraudData[[#This Row],[location_mismatch]],Table10[Location Mismatch],Table10[Risk Points],0)</f>
        <v>0</v>
      </c>
      <c r="O2295">
        <f>_xlfn.XLOOKUP(FraudData[[#This Row],[device_trust_score]],DeviceRules[Device Min],DeviceRules[Risk Points],,-1)</f>
        <v>1</v>
      </c>
      <c r="P2295">
        <f>_xlfn.XLOOKUP(FraudData[[#This Row],[velocity_last_24h]],VelocityRules[Velocity Min],VelocityRules[Risk Points],,-1)</f>
        <v>0</v>
      </c>
      <c r="Q2295">
        <f>_xlfn.XLOOKUP(FraudData[[#This Row],[merchant_category]],MerchantRules[Merchant Category],MerchantRules[Risk Points],0)</f>
        <v>0</v>
      </c>
      <c r="R2295">
        <f>SUM(FraudData[[#This Row],[Amount Risk]:[Merchant Risk]])</f>
        <v>1</v>
      </c>
      <c r="S2295" t="str" cm="1">
        <f t="array" ref="S2295">_xlfn.IFS(FraudData[[#This Row],[Fraud Risk Score]]&gt;=8,"High Risk",FraudData[[#This Row],[Fraud Risk Score]]&gt;=6,"Medium Risk",TRUE,"Low Risk")</f>
        <v>Low Risk</v>
      </c>
    </row>
    <row r="2296" spans="1:19">
      <c r="A2296">
        <v>2295</v>
      </c>
      <c r="B2296">
        <v>0.99</v>
      </c>
      <c r="C2296">
        <v>4</v>
      </c>
      <c r="D2296" t="s">
        <v>46</v>
      </c>
      <c r="E2296">
        <v>0</v>
      </c>
      <c r="F2296">
        <v>0</v>
      </c>
      <c r="G2296">
        <v>60</v>
      </c>
      <c r="H2296">
        <v>2</v>
      </c>
      <c r="I2296">
        <v>54</v>
      </c>
      <c r="J2296">
        <v>0</v>
      </c>
      <c r="K2296">
        <f>_xlfn.XLOOKUP(FraudData[[#This Row],[amount]],AmountRules[Amount Min],AmountRules[Risk Points],,-1)</f>
        <v>0</v>
      </c>
      <c r="L2296">
        <f>_xlfn.XLOOKUP(FraudData[[#This Row],[transaction_hour]],TimeRules[Hour Min],TimeRules[Risk Points],,-1)</f>
        <v>0</v>
      </c>
      <c r="M2296">
        <f>_xlfn.XLOOKUP(FraudData[[#This Row],[foreign_transaction]],ForeignRules[Foreign Transaction],ForeignRules[Risk Points],0)</f>
        <v>0</v>
      </c>
      <c r="N2296">
        <f>_xlfn.XLOOKUP(FraudData[[#This Row],[location_mismatch]],Table10[Location Mismatch],Table10[Risk Points],0)</f>
        <v>0</v>
      </c>
      <c r="O2296">
        <f>_xlfn.XLOOKUP(FraudData[[#This Row],[device_trust_score]],DeviceRules[Device Min],DeviceRules[Risk Points],,-1)</f>
        <v>1</v>
      </c>
      <c r="P2296">
        <f>_xlfn.XLOOKUP(FraudData[[#This Row],[velocity_last_24h]],VelocityRules[Velocity Min],VelocityRules[Risk Points],,-1)</f>
        <v>0</v>
      </c>
      <c r="Q2296">
        <f>_xlfn.XLOOKUP(FraudData[[#This Row],[merchant_category]],MerchantRules[Merchant Category],MerchantRules[Risk Points],0)</f>
        <v>0</v>
      </c>
      <c r="R2296">
        <f>SUM(FraudData[[#This Row],[Amount Risk]:[Merchant Risk]])</f>
        <v>1</v>
      </c>
      <c r="S2296" t="str" cm="1">
        <f t="array" ref="S2296">_xlfn.IFS(FraudData[[#This Row],[Fraud Risk Score]]&gt;=8,"High Risk",FraudData[[#This Row],[Fraud Risk Score]]&gt;=6,"Medium Risk",TRUE,"Low Risk")</f>
        <v>Low Risk</v>
      </c>
    </row>
    <row r="2297" spans="1:19">
      <c r="A2297">
        <v>2296</v>
      </c>
      <c r="B2297">
        <v>1.38</v>
      </c>
      <c r="C2297">
        <v>16</v>
      </c>
      <c r="D2297" t="s">
        <v>50</v>
      </c>
      <c r="E2297">
        <v>0</v>
      </c>
      <c r="F2297">
        <v>1</v>
      </c>
      <c r="G2297">
        <v>59</v>
      </c>
      <c r="H2297">
        <v>4</v>
      </c>
      <c r="I2297">
        <v>40</v>
      </c>
      <c r="J2297">
        <v>0</v>
      </c>
      <c r="K2297">
        <f>_xlfn.XLOOKUP(FraudData[[#This Row],[amount]],AmountRules[Amount Min],AmountRules[Risk Points],,-1)</f>
        <v>0</v>
      </c>
      <c r="L2297">
        <f>_xlfn.XLOOKUP(FraudData[[#This Row],[transaction_hour]],TimeRules[Hour Min],TimeRules[Risk Points],,-1)</f>
        <v>0</v>
      </c>
      <c r="M2297">
        <f>_xlfn.XLOOKUP(FraudData[[#This Row],[foreign_transaction]],ForeignRules[Foreign Transaction],ForeignRules[Risk Points],0)</f>
        <v>0</v>
      </c>
      <c r="N2297">
        <f>_xlfn.XLOOKUP(FraudData[[#This Row],[location_mismatch]],Table10[Location Mismatch],Table10[Risk Points],0)</f>
        <v>3</v>
      </c>
      <c r="O2297">
        <f>_xlfn.XLOOKUP(FraudData[[#This Row],[device_trust_score]],DeviceRules[Device Min],DeviceRules[Risk Points],,-1)</f>
        <v>1</v>
      </c>
      <c r="P2297">
        <f>_xlfn.XLOOKUP(FraudData[[#This Row],[velocity_last_24h]],VelocityRules[Velocity Min],VelocityRules[Risk Points],,-1)</f>
        <v>0</v>
      </c>
      <c r="Q2297">
        <f>_xlfn.XLOOKUP(FraudData[[#This Row],[merchant_category]],MerchantRules[Merchant Category],MerchantRules[Risk Points],0)</f>
        <v>0</v>
      </c>
      <c r="R2297">
        <f>SUM(FraudData[[#This Row],[Amount Risk]:[Merchant Risk]])</f>
        <v>4</v>
      </c>
      <c r="S2297" t="str" cm="1">
        <f t="array" ref="S2297">_xlfn.IFS(FraudData[[#This Row],[Fraud Risk Score]]&gt;=8,"High Risk",FraudData[[#This Row],[Fraud Risk Score]]&gt;=6,"Medium Risk",TRUE,"Low Risk")</f>
        <v>Low Risk</v>
      </c>
    </row>
    <row r="2298" spans="1:19">
      <c r="A2298">
        <v>2297</v>
      </c>
      <c r="B2298">
        <v>44.51</v>
      </c>
      <c r="C2298">
        <v>3</v>
      </c>
      <c r="D2298" t="s">
        <v>48</v>
      </c>
      <c r="E2298">
        <v>0</v>
      </c>
      <c r="F2298">
        <v>0</v>
      </c>
      <c r="G2298">
        <v>65</v>
      </c>
      <c r="H2298">
        <v>3</v>
      </c>
      <c r="I2298">
        <v>61</v>
      </c>
      <c r="J2298">
        <v>0</v>
      </c>
      <c r="K2298">
        <f>_xlfn.XLOOKUP(FraudData[[#This Row],[amount]],AmountRules[Amount Min],AmountRules[Risk Points],,-1)</f>
        <v>0</v>
      </c>
      <c r="L2298">
        <f>_xlfn.XLOOKUP(FraudData[[#This Row],[transaction_hour]],TimeRules[Hour Min],TimeRules[Risk Points],,-1)</f>
        <v>3</v>
      </c>
      <c r="M2298">
        <f>_xlfn.XLOOKUP(FraudData[[#This Row],[foreign_transaction]],ForeignRules[Foreign Transaction],ForeignRules[Risk Points],0)</f>
        <v>0</v>
      </c>
      <c r="N2298">
        <f>_xlfn.XLOOKUP(FraudData[[#This Row],[location_mismatch]],Table10[Location Mismatch],Table10[Risk Points],0)</f>
        <v>0</v>
      </c>
      <c r="O2298">
        <f>_xlfn.XLOOKUP(FraudData[[#This Row],[device_trust_score]],DeviceRules[Device Min],DeviceRules[Risk Points],,-1)</f>
        <v>1</v>
      </c>
      <c r="P2298">
        <f>_xlfn.XLOOKUP(FraudData[[#This Row],[velocity_last_24h]],VelocityRules[Velocity Min],VelocityRules[Risk Points],,-1)</f>
        <v>0</v>
      </c>
      <c r="Q2298">
        <f>_xlfn.XLOOKUP(FraudData[[#This Row],[merchant_category]],MerchantRules[Merchant Category],MerchantRules[Risk Points],0)</f>
        <v>0</v>
      </c>
      <c r="R2298">
        <f>SUM(FraudData[[#This Row],[Amount Risk]:[Merchant Risk]])</f>
        <v>4</v>
      </c>
      <c r="S2298" t="str" cm="1">
        <f t="array" ref="S2298">_xlfn.IFS(FraudData[[#This Row],[Fraud Risk Score]]&gt;=8,"High Risk",FraudData[[#This Row],[Fraud Risk Score]]&gt;=6,"Medium Risk",TRUE,"Low Risk")</f>
        <v>Low Risk</v>
      </c>
    </row>
    <row r="2299" spans="1:19">
      <c r="A2299">
        <v>2298</v>
      </c>
      <c r="B2299">
        <v>6.73</v>
      </c>
      <c r="C2299">
        <v>22</v>
      </c>
      <c r="D2299" t="s">
        <v>48</v>
      </c>
      <c r="E2299">
        <v>0</v>
      </c>
      <c r="F2299">
        <v>0</v>
      </c>
      <c r="G2299">
        <v>83</v>
      </c>
      <c r="H2299">
        <v>0</v>
      </c>
      <c r="I2299">
        <v>30</v>
      </c>
      <c r="J2299">
        <v>0</v>
      </c>
      <c r="K2299">
        <f>_xlfn.XLOOKUP(FraudData[[#This Row],[amount]],AmountRules[Amount Min],AmountRules[Risk Points],,-1)</f>
        <v>0</v>
      </c>
      <c r="L2299">
        <f>_xlfn.XLOOKUP(FraudData[[#This Row],[transaction_hour]],TimeRules[Hour Min],TimeRules[Risk Points],,-1)</f>
        <v>0</v>
      </c>
      <c r="M2299">
        <f>_xlfn.XLOOKUP(FraudData[[#This Row],[foreign_transaction]],ForeignRules[Foreign Transaction],ForeignRules[Risk Points],0)</f>
        <v>0</v>
      </c>
      <c r="N2299">
        <f>_xlfn.XLOOKUP(FraudData[[#This Row],[location_mismatch]],Table10[Location Mismatch],Table10[Risk Points],0)</f>
        <v>0</v>
      </c>
      <c r="O2299">
        <f>_xlfn.XLOOKUP(FraudData[[#This Row],[device_trust_score]],DeviceRules[Device Min],DeviceRules[Risk Points],,-1)</f>
        <v>0</v>
      </c>
      <c r="P2299">
        <f>_xlfn.XLOOKUP(FraudData[[#This Row],[velocity_last_24h]],VelocityRules[Velocity Min],VelocityRules[Risk Points],,-1)</f>
        <v>0</v>
      </c>
      <c r="Q2299">
        <f>_xlfn.XLOOKUP(FraudData[[#This Row],[merchant_category]],MerchantRules[Merchant Category],MerchantRules[Risk Points],0)</f>
        <v>0</v>
      </c>
      <c r="R2299">
        <f>SUM(FraudData[[#This Row],[Amount Risk]:[Merchant Risk]])</f>
        <v>0</v>
      </c>
      <c r="S2299" t="str" cm="1">
        <f t="array" ref="S2299">_xlfn.IFS(FraudData[[#This Row],[Fraud Risk Score]]&gt;=8,"High Risk",FraudData[[#This Row],[Fraud Risk Score]]&gt;=6,"Medium Risk",TRUE,"Low Risk")</f>
        <v>Low Risk</v>
      </c>
    </row>
    <row r="2300" spans="1:19">
      <c r="A2300">
        <v>2299</v>
      </c>
      <c r="B2300">
        <v>20.58</v>
      </c>
      <c r="C2300">
        <v>12</v>
      </c>
      <c r="D2300" t="s">
        <v>47</v>
      </c>
      <c r="E2300">
        <v>0</v>
      </c>
      <c r="F2300">
        <v>0</v>
      </c>
      <c r="G2300">
        <v>98</v>
      </c>
      <c r="H2300">
        <v>1</v>
      </c>
      <c r="I2300">
        <v>58</v>
      </c>
      <c r="J2300">
        <v>0</v>
      </c>
      <c r="K2300">
        <f>_xlfn.XLOOKUP(FraudData[[#This Row],[amount]],AmountRules[Amount Min],AmountRules[Risk Points],,-1)</f>
        <v>0</v>
      </c>
      <c r="L2300">
        <f>_xlfn.XLOOKUP(FraudData[[#This Row],[transaction_hour]],TimeRules[Hour Min],TimeRules[Risk Points],,-1)</f>
        <v>0</v>
      </c>
      <c r="M2300">
        <f>_xlfn.XLOOKUP(FraudData[[#This Row],[foreign_transaction]],ForeignRules[Foreign Transaction],ForeignRules[Risk Points],0)</f>
        <v>0</v>
      </c>
      <c r="N2300">
        <f>_xlfn.XLOOKUP(FraudData[[#This Row],[location_mismatch]],Table10[Location Mismatch],Table10[Risk Points],0)</f>
        <v>0</v>
      </c>
      <c r="O2300">
        <f>_xlfn.XLOOKUP(FraudData[[#This Row],[device_trust_score]],DeviceRules[Device Min],DeviceRules[Risk Points],,-1)</f>
        <v>0</v>
      </c>
      <c r="P2300">
        <f>_xlfn.XLOOKUP(FraudData[[#This Row],[velocity_last_24h]],VelocityRules[Velocity Min],VelocityRules[Risk Points],,-1)</f>
        <v>0</v>
      </c>
      <c r="Q2300">
        <f>_xlfn.XLOOKUP(FraudData[[#This Row],[merchant_category]],MerchantRules[Merchant Category],MerchantRules[Risk Points],0)</f>
        <v>0</v>
      </c>
      <c r="R2300">
        <f>SUM(FraudData[[#This Row],[Amount Risk]:[Merchant Risk]])</f>
        <v>0</v>
      </c>
      <c r="S2300" t="str" cm="1">
        <f t="array" ref="S2300">_xlfn.IFS(FraudData[[#This Row],[Fraud Risk Score]]&gt;=8,"High Risk",FraudData[[#This Row],[Fraud Risk Score]]&gt;=6,"Medium Risk",TRUE,"Low Risk")</f>
        <v>Low Risk</v>
      </c>
    </row>
    <row r="2301" spans="1:19">
      <c r="A2301">
        <v>2300</v>
      </c>
      <c r="B2301">
        <v>74.48</v>
      </c>
      <c r="C2301">
        <v>15</v>
      </c>
      <c r="D2301" t="s">
        <v>46</v>
      </c>
      <c r="E2301">
        <v>0</v>
      </c>
      <c r="F2301">
        <v>0</v>
      </c>
      <c r="G2301">
        <v>41</v>
      </c>
      <c r="H2301">
        <v>1</v>
      </c>
      <c r="I2301">
        <v>65</v>
      </c>
      <c r="J2301">
        <v>0</v>
      </c>
      <c r="K2301">
        <f>_xlfn.XLOOKUP(FraudData[[#This Row],[amount]],AmountRules[Amount Min],AmountRules[Risk Points],,-1)</f>
        <v>0</v>
      </c>
      <c r="L2301">
        <f>_xlfn.XLOOKUP(FraudData[[#This Row],[transaction_hour]],TimeRules[Hour Min],TimeRules[Risk Points],,-1)</f>
        <v>0</v>
      </c>
      <c r="M2301">
        <f>_xlfn.XLOOKUP(FraudData[[#This Row],[foreign_transaction]],ForeignRules[Foreign Transaction],ForeignRules[Risk Points],0)</f>
        <v>0</v>
      </c>
      <c r="N2301">
        <f>_xlfn.XLOOKUP(FraudData[[#This Row],[location_mismatch]],Table10[Location Mismatch],Table10[Risk Points],0)</f>
        <v>0</v>
      </c>
      <c r="O2301">
        <f>_xlfn.XLOOKUP(FraudData[[#This Row],[device_trust_score]],DeviceRules[Device Min],DeviceRules[Risk Points],,-1)</f>
        <v>2</v>
      </c>
      <c r="P2301">
        <f>_xlfn.XLOOKUP(FraudData[[#This Row],[velocity_last_24h]],VelocityRules[Velocity Min],VelocityRules[Risk Points],,-1)</f>
        <v>0</v>
      </c>
      <c r="Q2301">
        <f>_xlfn.XLOOKUP(FraudData[[#This Row],[merchant_category]],MerchantRules[Merchant Category],MerchantRules[Risk Points],0)</f>
        <v>0</v>
      </c>
      <c r="R2301">
        <f>SUM(FraudData[[#This Row],[Amount Risk]:[Merchant Risk]])</f>
        <v>2</v>
      </c>
      <c r="S2301" t="str" cm="1">
        <f t="array" ref="S2301">_xlfn.IFS(FraudData[[#This Row],[Fraud Risk Score]]&gt;=8,"High Risk",FraudData[[#This Row],[Fraud Risk Score]]&gt;=6,"Medium Risk",TRUE,"Low Risk")</f>
        <v>Low Risk</v>
      </c>
    </row>
    <row r="2302" spans="1:19">
      <c r="A2302">
        <v>2301</v>
      </c>
      <c r="B2302">
        <v>292.04000000000002</v>
      </c>
      <c r="C2302">
        <v>15</v>
      </c>
      <c r="D2302" t="s">
        <v>46</v>
      </c>
      <c r="E2302">
        <v>0</v>
      </c>
      <c r="F2302">
        <v>0</v>
      </c>
      <c r="G2302">
        <v>54</v>
      </c>
      <c r="H2302">
        <v>4</v>
      </c>
      <c r="I2302">
        <v>55</v>
      </c>
      <c r="J2302">
        <v>0</v>
      </c>
      <c r="K2302">
        <f>_xlfn.XLOOKUP(FraudData[[#This Row],[amount]],AmountRules[Amount Min],AmountRules[Risk Points],,-1)</f>
        <v>0</v>
      </c>
      <c r="L2302">
        <f>_xlfn.XLOOKUP(FraudData[[#This Row],[transaction_hour]],TimeRules[Hour Min],TimeRules[Risk Points],,-1)</f>
        <v>0</v>
      </c>
      <c r="M2302">
        <f>_xlfn.XLOOKUP(FraudData[[#This Row],[foreign_transaction]],ForeignRules[Foreign Transaction],ForeignRules[Risk Points],0)</f>
        <v>0</v>
      </c>
      <c r="N2302">
        <f>_xlfn.XLOOKUP(FraudData[[#This Row],[location_mismatch]],Table10[Location Mismatch],Table10[Risk Points],0)</f>
        <v>0</v>
      </c>
      <c r="O2302">
        <f>_xlfn.XLOOKUP(FraudData[[#This Row],[device_trust_score]],DeviceRules[Device Min],DeviceRules[Risk Points],,-1)</f>
        <v>1</v>
      </c>
      <c r="P2302">
        <f>_xlfn.XLOOKUP(FraudData[[#This Row],[velocity_last_24h]],VelocityRules[Velocity Min],VelocityRules[Risk Points],,-1)</f>
        <v>0</v>
      </c>
      <c r="Q2302">
        <f>_xlfn.XLOOKUP(FraudData[[#This Row],[merchant_category]],MerchantRules[Merchant Category],MerchantRules[Risk Points],0)</f>
        <v>0</v>
      </c>
      <c r="R2302">
        <f>SUM(FraudData[[#This Row],[Amount Risk]:[Merchant Risk]])</f>
        <v>1</v>
      </c>
      <c r="S2302" t="str" cm="1">
        <f t="array" ref="S2302">_xlfn.IFS(FraudData[[#This Row],[Fraud Risk Score]]&gt;=8,"High Risk",FraudData[[#This Row],[Fraud Risk Score]]&gt;=6,"Medium Risk",TRUE,"Low Risk")</f>
        <v>Low Risk</v>
      </c>
    </row>
    <row r="2303" spans="1:19">
      <c r="A2303">
        <v>2302</v>
      </c>
      <c r="B2303">
        <v>152.77000000000001</v>
      </c>
      <c r="C2303">
        <v>1</v>
      </c>
      <c r="D2303" t="s">
        <v>49</v>
      </c>
      <c r="E2303">
        <v>0</v>
      </c>
      <c r="F2303">
        <v>0</v>
      </c>
      <c r="G2303">
        <v>78</v>
      </c>
      <c r="H2303">
        <v>2</v>
      </c>
      <c r="I2303">
        <v>62</v>
      </c>
      <c r="J2303">
        <v>0</v>
      </c>
      <c r="K2303">
        <f>_xlfn.XLOOKUP(FraudData[[#This Row],[amount]],AmountRules[Amount Min],AmountRules[Risk Points],,-1)</f>
        <v>0</v>
      </c>
      <c r="L2303">
        <f>_xlfn.XLOOKUP(FraudData[[#This Row],[transaction_hour]],TimeRules[Hour Min],TimeRules[Risk Points],,-1)</f>
        <v>3</v>
      </c>
      <c r="M2303">
        <f>_xlfn.XLOOKUP(FraudData[[#This Row],[foreign_transaction]],ForeignRules[Foreign Transaction],ForeignRules[Risk Points],0)</f>
        <v>0</v>
      </c>
      <c r="N2303">
        <f>_xlfn.XLOOKUP(FraudData[[#This Row],[location_mismatch]],Table10[Location Mismatch],Table10[Risk Points],0)</f>
        <v>0</v>
      </c>
      <c r="O2303">
        <f>_xlfn.XLOOKUP(FraudData[[#This Row],[device_trust_score]],DeviceRules[Device Min],DeviceRules[Risk Points],,-1)</f>
        <v>0</v>
      </c>
      <c r="P2303">
        <f>_xlfn.XLOOKUP(FraudData[[#This Row],[velocity_last_24h]],VelocityRules[Velocity Min],VelocityRules[Risk Points],,-1)</f>
        <v>0</v>
      </c>
      <c r="Q2303">
        <f>_xlfn.XLOOKUP(FraudData[[#This Row],[merchant_category]],MerchantRules[Merchant Category],MerchantRules[Risk Points],0)</f>
        <v>1</v>
      </c>
      <c r="R2303">
        <f>SUM(FraudData[[#This Row],[Amount Risk]:[Merchant Risk]])</f>
        <v>4</v>
      </c>
      <c r="S2303" t="str" cm="1">
        <f t="array" ref="S2303">_xlfn.IFS(FraudData[[#This Row],[Fraud Risk Score]]&gt;=8,"High Risk",FraudData[[#This Row],[Fraud Risk Score]]&gt;=6,"Medium Risk",TRUE,"Low Risk")</f>
        <v>Low Risk</v>
      </c>
    </row>
    <row r="2304" spans="1:19">
      <c r="A2304">
        <v>2303</v>
      </c>
      <c r="B2304">
        <v>129.38999999999999</v>
      </c>
      <c r="C2304">
        <v>17</v>
      </c>
      <c r="D2304" t="s">
        <v>49</v>
      </c>
      <c r="E2304">
        <v>0</v>
      </c>
      <c r="F2304">
        <v>0</v>
      </c>
      <c r="G2304">
        <v>76</v>
      </c>
      <c r="H2304">
        <v>0</v>
      </c>
      <c r="I2304">
        <v>31</v>
      </c>
      <c r="J2304">
        <v>0</v>
      </c>
      <c r="K2304">
        <f>_xlfn.XLOOKUP(FraudData[[#This Row],[amount]],AmountRules[Amount Min],AmountRules[Risk Points],,-1)</f>
        <v>0</v>
      </c>
      <c r="L2304">
        <f>_xlfn.XLOOKUP(FraudData[[#This Row],[transaction_hour]],TimeRules[Hour Min],TimeRules[Risk Points],,-1)</f>
        <v>0</v>
      </c>
      <c r="M2304">
        <f>_xlfn.XLOOKUP(FraudData[[#This Row],[foreign_transaction]],ForeignRules[Foreign Transaction],ForeignRules[Risk Points],0)</f>
        <v>0</v>
      </c>
      <c r="N2304">
        <f>_xlfn.XLOOKUP(FraudData[[#This Row],[location_mismatch]],Table10[Location Mismatch],Table10[Risk Points],0)</f>
        <v>0</v>
      </c>
      <c r="O2304">
        <f>_xlfn.XLOOKUP(FraudData[[#This Row],[device_trust_score]],DeviceRules[Device Min],DeviceRules[Risk Points],,-1)</f>
        <v>0</v>
      </c>
      <c r="P2304">
        <f>_xlfn.XLOOKUP(FraudData[[#This Row],[velocity_last_24h]],VelocityRules[Velocity Min],VelocityRules[Risk Points],,-1)</f>
        <v>0</v>
      </c>
      <c r="Q2304">
        <f>_xlfn.XLOOKUP(FraudData[[#This Row],[merchant_category]],MerchantRules[Merchant Category],MerchantRules[Risk Points],0)</f>
        <v>1</v>
      </c>
      <c r="R2304">
        <f>SUM(FraudData[[#This Row],[Amount Risk]:[Merchant Risk]])</f>
        <v>1</v>
      </c>
      <c r="S2304" t="str" cm="1">
        <f t="array" ref="S2304">_xlfn.IFS(FraudData[[#This Row],[Fraud Risk Score]]&gt;=8,"High Risk",FraudData[[#This Row],[Fraud Risk Score]]&gt;=6,"Medium Risk",TRUE,"Low Risk")</f>
        <v>Low Risk</v>
      </c>
    </row>
    <row r="2305" spans="1:19">
      <c r="A2305">
        <v>2304</v>
      </c>
      <c r="B2305">
        <v>62.53</v>
      </c>
      <c r="C2305">
        <v>0</v>
      </c>
      <c r="D2305" t="s">
        <v>48</v>
      </c>
      <c r="E2305">
        <v>0</v>
      </c>
      <c r="F2305">
        <v>0</v>
      </c>
      <c r="G2305">
        <v>96</v>
      </c>
      <c r="H2305">
        <v>3</v>
      </c>
      <c r="I2305">
        <v>53</v>
      </c>
      <c r="J2305">
        <v>0</v>
      </c>
      <c r="K2305">
        <f>_xlfn.XLOOKUP(FraudData[[#This Row],[amount]],AmountRules[Amount Min],AmountRules[Risk Points],,-1)</f>
        <v>0</v>
      </c>
      <c r="L2305">
        <f>_xlfn.XLOOKUP(FraudData[[#This Row],[transaction_hour]],TimeRules[Hour Min],TimeRules[Risk Points],,-1)</f>
        <v>3</v>
      </c>
      <c r="M2305">
        <f>_xlfn.XLOOKUP(FraudData[[#This Row],[foreign_transaction]],ForeignRules[Foreign Transaction],ForeignRules[Risk Points],0)</f>
        <v>0</v>
      </c>
      <c r="N2305">
        <f>_xlfn.XLOOKUP(FraudData[[#This Row],[location_mismatch]],Table10[Location Mismatch],Table10[Risk Points],0)</f>
        <v>0</v>
      </c>
      <c r="O2305">
        <f>_xlfn.XLOOKUP(FraudData[[#This Row],[device_trust_score]],DeviceRules[Device Min],DeviceRules[Risk Points],,-1)</f>
        <v>0</v>
      </c>
      <c r="P2305">
        <f>_xlfn.XLOOKUP(FraudData[[#This Row],[velocity_last_24h]],VelocityRules[Velocity Min],VelocityRules[Risk Points],,-1)</f>
        <v>0</v>
      </c>
      <c r="Q2305">
        <f>_xlfn.XLOOKUP(FraudData[[#This Row],[merchant_category]],MerchantRules[Merchant Category],MerchantRules[Risk Points],0)</f>
        <v>0</v>
      </c>
      <c r="R2305">
        <f>SUM(FraudData[[#This Row],[Amount Risk]:[Merchant Risk]])</f>
        <v>3</v>
      </c>
      <c r="S2305" t="str" cm="1">
        <f t="array" ref="S2305">_xlfn.IFS(FraudData[[#This Row],[Fraud Risk Score]]&gt;=8,"High Risk",FraudData[[#This Row],[Fraud Risk Score]]&gt;=6,"Medium Risk",TRUE,"Low Risk")</f>
        <v>Low Risk</v>
      </c>
    </row>
    <row r="2306" spans="1:19">
      <c r="A2306">
        <v>2305</v>
      </c>
      <c r="B2306">
        <v>483.23</v>
      </c>
      <c r="C2306">
        <v>17</v>
      </c>
      <c r="D2306" t="s">
        <v>47</v>
      </c>
      <c r="E2306">
        <v>0</v>
      </c>
      <c r="F2306">
        <v>0</v>
      </c>
      <c r="G2306">
        <v>47</v>
      </c>
      <c r="H2306">
        <v>3</v>
      </c>
      <c r="I2306">
        <v>58</v>
      </c>
      <c r="J2306">
        <v>0</v>
      </c>
      <c r="K2306">
        <f>_xlfn.XLOOKUP(FraudData[[#This Row],[amount]],AmountRules[Amount Min],AmountRules[Risk Points],,-1)</f>
        <v>0</v>
      </c>
      <c r="L2306">
        <f>_xlfn.XLOOKUP(FraudData[[#This Row],[transaction_hour]],TimeRules[Hour Min],TimeRules[Risk Points],,-1)</f>
        <v>0</v>
      </c>
      <c r="M2306">
        <f>_xlfn.XLOOKUP(FraudData[[#This Row],[foreign_transaction]],ForeignRules[Foreign Transaction],ForeignRules[Risk Points],0)</f>
        <v>0</v>
      </c>
      <c r="N2306">
        <f>_xlfn.XLOOKUP(FraudData[[#This Row],[location_mismatch]],Table10[Location Mismatch],Table10[Risk Points],0)</f>
        <v>0</v>
      </c>
      <c r="O2306">
        <f>_xlfn.XLOOKUP(FraudData[[#This Row],[device_trust_score]],DeviceRules[Device Min],DeviceRules[Risk Points],,-1)</f>
        <v>2</v>
      </c>
      <c r="P2306">
        <f>_xlfn.XLOOKUP(FraudData[[#This Row],[velocity_last_24h]],VelocityRules[Velocity Min],VelocityRules[Risk Points],,-1)</f>
        <v>0</v>
      </c>
      <c r="Q2306">
        <f>_xlfn.XLOOKUP(FraudData[[#This Row],[merchant_category]],MerchantRules[Merchant Category],MerchantRules[Risk Points],0)</f>
        <v>0</v>
      </c>
      <c r="R2306">
        <f>SUM(FraudData[[#This Row],[Amount Risk]:[Merchant Risk]])</f>
        <v>2</v>
      </c>
      <c r="S2306" t="str" cm="1">
        <f t="array" ref="S2306">_xlfn.IFS(FraudData[[#This Row],[Fraud Risk Score]]&gt;=8,"High Risk",FraudData[[#This Row],[Fraud Risk Score]]&gt;=6,"Medium Risk",TRUE,"Low Risk")</f>
        <v>Low Risk</v>
      </c>
    </row>
    <row r="2307" spans="1:19">
      <c r="A2307">
        <v>2306</v>
      </c>
      <c r="B2307">
        <v>91.06</v>
      </c>
      <c r="C2307">
        <v>7</v>
      </c>
      <c r="D2307" t="s">
        <v>46</v>
      </c>
      <c r="E2307">
        <v>0</v>
      </c>
      <c r="F2307">
        <v>0</v>
      </c>
      <c r="G2307">
        <v>43</v>
      </c>
      <c r="H2307">
        <v>3</v>
      </c>
      <c r="I2307">
        <v>22</v>
      </c>
      <c r="J2307">
        <v>0</v>
      </c>
      <c r="K2307">
        <f>_xlfn.XLOOKUP(FraudData[[#This Row],[amount]],AmountRules[Amount Min],AmountRules[Risk Points],,-1)</f>
        <v>0</v>
      </c>
      <c r="L2307">
        <f>_xlfn.XLOOKUP(FraudData[[#This Row],[transaction_hour]],TimeRules[Hour Min],TimeRules[Risk Points],,-1)</f>
        <v>0</v>
      </c>
      <c r="M2307">
        <f>_xlfn.XLOOKUP(FraudData[[#This Row],[foreign_transaction]],ForeignRules[Foreign Transaction],ForeignRules[Risk Points],0)</f>
        <v>0</v>
      </c>
      <c r="N2307">
        <f>_xlfn.XLOOKUP(FraudData[[#This Row],[location_mismatch]],Table10[Location Mismatch],Table10[Risk Points],0)</f>
        <v>0</v>
      </c>
      <c r="O2307">
        <f>_xlfn.XLOOKUP(FraudData[[#This Row],[device_trust_score]],DeviceRules[Device Min],DeviceRules[Risk Points],,-1)</f>
        <v>2</v>
      </c>
      <c r="P2307">
        <f>_xlfn.XLOOKUP(FraudData[[#This Row],[velocity_last_24h]],VelocityRules[Velocity Min],VelocityRules[Risk Points],,-1)</f>
        <v>0</v>
      </c>
      <c r="Q2307">
        <f>_xlfn.XLOOKUP(FraudData[[#This Row],[merchant_category]],MerchantRules[Merchant Category],MerchantRules[Risk Points],0)</f>
        <v>0</v>
      </c>
      <c r="R2307">
        <f>SUM(FraudData[[#This Row],[Amount Risk]:[Merchant Risk]])</f>
        <v>2</v>
      </c>
      <c r="S2307" t="str" cm="1">
        <f t="array" ref="S2307">_xlfn.IFS(FraudData[[#This Row],[Fraud Risk Score]]&gt;=8,"High Risk",FraudData[[#This Row],[Fraud Risk Score]]&gt;=6,"Medium Risk",TRUE,"Low Risk")</f>
        <v>Low Risk</v>
      </c>
    </row>
    <row r="2308" spans="1:19">
      <c r="A2308">
        <v>2307</v>
      </c>
      <c r="B2308">
        <v>16.399999999999999</v>
      </c>
      <c r="C2308">
        <v>10</v>
      </c>
      <c r="D2308" t="s">
        <v>47</v>
      </c>
      <c r="E2308">
        <v>0</v>
      </c>
      <c r="F2308">
        <v>0</v>
      </c>
      <c r="G2308">
        <v>61</v>
      </c>
      <c r="H2308">
        <v>3</v>
      </c>
      <c r="I2308">
        <v>28</v>
      </c>
      <c r="J2308">
        <v>0</v>
      </c>
      <c r="K2308">
        <f>_xlfn.XLOOKUP(FraudData[[#This Row],[amount]],AmountRules[Amount Min],AmountRules[Risk Points],,-1)</f>
        <v>0</v>
      </c>
      <c r="L2308">
        <f>_xlfn.XLOOKUP(FraudData[[#This Row],[transaction_hour]],TimeRules[Hour Min],TimeRules[Risk Points],,-1)</f>
        <v>0</v>
      </c>
      <c r="M2308">
        <f>_xlfn.XLOOKUP(FraudData[[#This Row],[foreign_transaction]],ForeignRules[Foreign Transaction],ForeignRules[Risk Points],0)</f>
        <v>0</v>
      </c>
      <c r="N2308">
        <f>_xlfn.XLOOKUP(FraudData[[#This Row],[location_mismatch]],Table10[Location Mismatch],Table10[Risk Points],0)</f>
        <v>0</v>
      </c>
      <c r="O2308">
        <f>_xlfn.XLOOKUP(FraudData[[#This Row],[device_trust_score]],DeviceRules[Device Min],DeviceRules[Risk Points],,-1)</f>
        <v>1</v>
      </c>
      <c r="P2308">
        <f>_xlfn.XLOOKUP(FraudData[[#This Row],[velocity_last_24h]],VelocityRules[Velocity Min],VelocityRules[Risk Points],,-1)</f>
        <v>0</v>
      </c>
      <c r="Q2308">
        <f>_xlfn.XLOOKUP(FraudData[[#This Row],[merchant_category]],MerchantRules[Merchant Category],MerchantRules[Risk Points],0)</f>
        <v>0</v>
      </c>
      <c r="R2308">
        <f>SUM(FraudData[[#This Row],[Amount Risk]:[Merchant Risk]])</f>
        <v>1</v>
      </c>
      <c r="S2308" t="str" cm="1">
        <f t="array" ref="S2308">_xlfn.IFS(FraudData[[#This Row],[Fraud Risk Score]]&gt;=8,"High Risk",FraudData[[#This Row],[Fraud Risk Score]]&gt;=6,"Medium Risk",TRUE,"Low Risk")</f>
        <v>Low Risk</v>
      </c>
    </row>
    <row r="2309" spans="1:19">
      <c r="A2309">
        <v>2308</v>
      </c>
      <c r="B2309">
        <v>172.78</v>
      </c>
      <c r="C2309">
        <v>23</v>
      </c>
      <c r="D2309" t="s">
        <v>50</v>
      </c>
      <c r="E2309">
        <v>0</v>
      </c>
      <c r="F2309">
        <v>0</v>
      </c>
      <c r="G2309">
        <v>83</v>
      </c>
      <c r="H2309">
        <v>0</v>
      </c>
      <c r="I2309">
        <v>33</v>
      </c>
      <c r="J2309">
        <v>0</v>
      </c>
      <c r="K2309">
        <f>_xlfn.XLOOKUP(FraudData[[#This Row],[amount]],AmountRules[Amount Min],AmountRules[Risk Points],,-1)</f>
        <v>0</v>
      </c>
      <c r="L2309">
        <f>_xlfn.XLOOKUP(FraudData[[#This Row],[transaction_hour]],TimeRules[Hour Min],TimeRules[Risk Points],,-1)</f>
        <v>1</v>
      </c>
      <c r="M2309">
        <f>_xlfn.XLOOKUP(FraudData[[#This Row],[foreign_transaction]],ForeignRules[Foreign Transaction],ForeignRules[Risk Points],0)</f>
        <v>0</v>
      </c>
      <c r="N2309">
        <f>_xlfn.XLOOKUP(FraudData[[#This Row],[location_mismatch]],Table10[Location Mismatch],Table10[Risk Points],0)</f>
        <v>0</v>
      </c>
      <c r="O2309">
        <f>_xlfn.XLOOKUP(FraudData[[#This Row],[device_trust_score]],DeviceRules[Device Min],DeviceRules[Risk Points],,-1)</f>
        <v>0</v>
      </c>
      <c r="P2309">
        <f>_xlfn.XLOOKUP(FraudData[[#This Row],[velocity_last_24h]],VelocityRules[Velocity Min],VelocityRules[Risk Points],,-1)</f>
        <v>0</v>
      </c>
      <c r="Q2309">
        <f>_xlfn.XLOOKUP(FraudData[[#This Row],[merchant_category]],MerchantRules[Merchant Category],MerchantRules[Risk Points],0)</f>
        <v>0</v>
      </c>
      <c r="R2309">
        <f>SUM(FraudData[[#This Row],[Amount Risk]:[Merchant Risk]])</f>
        <v>1</v>
      </c>
      <c r="S2309" t="str" cm="1">
        <f t="array" ref="S2309">_xlfn.IFS(FraudData[[#This Row],[Fraud Risk Score]]&gt;=8,"High Risk",FraudData[[#This Row],[Fraud Risk Score]]&gt;=6,"Medium Risk",TRUE,"Low Risk")</f>
        <v>Low Risk</v>
      </c>
    </row>
    <row r="2310" spans="1:19">
      <c r="A2310">
        <v>2309</v>
      </c>
      <c r="B2310">
        <v>21.75</v>
      </c>
      <c r="C2310">
        <v>23</v>
      </c>
      <c r="D2310" t="s">
        <v>46</v>
      </c>
      <c r="E2310">
        <v>0</v>
      </c>
      <c r="F2310">
        <v>0</v>
      </c>
      <c r="G2310">
        <v>60</v>
      </c>
      <c r="H2310">
        <v>1</v>
      </c>
      <c r="I2310">
        <v>29</v>
      </c>
      <c r="J2310">
        <v>0</v>
      </c>
      <c r="K2310">
        <f>_xlfn.XLOOKUP(FraudData[[#This Row],[amount]],AmountRules[Amount Min],AmountRules[Risk Points],,-1)</f>
        <v>0</v>
      </c>
      <c r="L2310">
        <f>_xlfn.XLOOKUP(FraudData[[#This Row],[transaction_hour]],TimeRules[Hour Min],TimeRules[Risk Points],,-1)</f>
        <v>1</v>
      </c>
      <c r="M2310">
        <f>_xlfn.XLOOKUP(FraudData[[#This Row],[foreign_transaction]],ForeignRules[Foreign Transaction],ForeignRules[Risk Points],0)</f>
        <v>0</v>
      </c>
      <c r="N2310">
        <f>_xlfn.XLOOKUP(FraudData[[#This Row],[location_mismatch]],Table10[Location Mismatch],Table10[Risk Points],0)</f>
        <v>0</v>
      </c>
      <c r="O2310">
        <f>_xlfn.XLOOKUP(FraudData[[#This Row],[device_trust_score]],DeviceRules[Device Min],DeviceRules[Risk Points],,-1)</f>
        <v>1</v>
      </c>
      <c r="P2310">
        <f>_xlfn.XLOOKUP(FraudData[[#This Row],[velocity_last_24h]],VelocityRules[Velocity Min],VelocityRules[Risk Points],,-1)</f>
        <v>0</v>
      </c>
      <c r="Q2310">
        <f>_xlfn.XLOOKUP(FraudData[[#This Row],[merchant_category]],MerchantRules[Merchant Category],MerchantRules[Risk Points],0)</f>
        <v>0</v>
      </c>
      <c r="R2310">
        <f>SUM(FraudData[[#This Row],[Amount Risk]:[Merchant Risk]])</f>
        <v>2</v>
      </c>
      <c r="S2310" t="str" cm="1">
        <f t="array" ref="S2310">_xlfn.IFS(FraudData[[#This Row],[Fraud Risk Score]]&gt;=8,"High Risk",FraudData[[#This Row],[Fraud Risk Score]]&gt;=6,"Medium Risk",TRUE,"Low Risk")</f>
        <v>Low Risk</v>
      </c>
    </row>
    <row r="2311" spans="1:19">
      <c r="A2311">
        <v>2310</v>
      </c>
      <c r="B2311">
        <v>76.22</v>
      </c>
      <c r="C2311">
        <v>14</v>
      </c>
      <c r="D2311" t="s">
        <v>49</v>
      </c>
      <c r="E2311">
        <v>0</v>
      </c>
      <c r="F2311">
        <v>0</v>
      </c>
      <c r="G2311">
        <v>92</v>
      </c>
      <c r="H2311">
        <v>2</v>
      </c>
      <c r="I2311">
        <v>34</v>
      </c>
      <c r="J2311">
        <v>0</v>
      </c>
      <c r="K2311">
        <f>_xlfn.XLOOKUP(FraudData[[#This Row],[amount]],AmountRules[Amount Min],AmountRules[Risk Points],,-1)</f>
        <v>0</v>
      </c>
      <c r="L2311">
        <f>_xlfn.XLOOKUP(FraudData[[#This Row],[transaction_hour]],TimeRules[Hour Min],TimeRules[Risk Points],,-1)</f>
        <v>0</v>
      </c>
      <c r="M2311">
        <f>_xlfn.XLOOKUP(FraudData[[#This Row],[foreign_transaction]],ForeignRules[Foreign Transaction],ForeignRules[Risk Points],0)</f>
        <v>0</v>
      </c>
      <c r="N2311">
        <f>_xlfn.XLOOKUP(FraudData[[#This Row],[location_mismatch]],Table10[Location Mismatch],Table10[Risk Points],0)</f>
        <v>0</v>
      </c>
      <c r="O2311">
        <f>_xlfn.XLOOKUP(FraudData[[#This Row],[device_trust_score]],DeviceRules[Device Min],DeviceRules[Risk Points],,-1)</f>
        <v>0</v>
      </c>
      <c r="P2311">
        <f>_xlfn.XLOOKUP(FraudData[[#This Row],[velocity_last_24h]],VelocityRules[Velocity Min],VelocityRules[Risk Points],,-1)</f>
        <v>0</v>
      </c>
      <c r="Q2311">
        <f>_xlfn.XLOOKUP(FraudData[[#This Row],[merchant_category]],MerchantRules[Merchant Category],MerchantRules[Risk Points],0)</f>
        <v>1</v>
      </c>
      <c r="R2311">
        <f>SUM(FraudData[[#This Row],[Amount Risk]:[Merchant Risk]])</f>
        <v>1</v>
      </c>
      <c r="S2311" t="str" cm="1">
        <f t="array" ref="S2311">_xlfn.IFS(FraudData[[#This Row],[Fraud Risk Score]]&gt;=8,"High Risk",FraudData[[#This Row],[Fraud Risk Score]]&gt;=6,"Medium Risk",TRUE,"Low Risk")</f>
        <v>Low Risk</v>
      </c>
    </row>
    <row r="2312" spans="1:19">
      <c r="A2312">
        <v>2311</v>
      </c>
      <c r="B2312">
        <v>127.45</v>
      </c>
      <c r="C2312">
        <v>15</v>
      </c>
      <c r="D2312" t="s">
        <v>48</v>
      </c>
      <c r="E2312">
        <v>0</v>
      </c>
      <c r="F2312">
        <v>0</v>
      </c>
      <c r="G2312">
        <v>50</v>
      </c>
      <c r="H2312">
        <v>1</v>
      </c>
      <c r="I2312">
        <v>48</v>
      </c>
      <c r="J2312">
        <v>0</v>
      </c>
      <c r="K2312">
        <f>_xlfn.XLOOKUP(FraudData[[#This Row],[amount]],AmountRules[Amount Min],AmountRules[Risk Points],,-1)</f>
        <v>0</v>
      </c>
      <c r="L2312">
        <f>_xlfn.XLOOKUP(FraudData[[#This Row],[transaction_hour]],TimeRules[Hour Min],TimeRules[Risk Points],,-1)</f>
        <v>0</v>
      </c>
      <c r="M2312">
        <f>_xlfn.XLOOKUP(FraudData[[#This Row],[foreign_transaction]],ForeignRules[Foreign Transaction],ForeignRules[Risk Points],0)</f>
        <v>0</v>
      </c>
      <c r="N2312">
        <f>_xlfn.XLOOKUP(FraudData[[#This Row],[location_mismatch]],Table10[Location Mismatch],Table10[Risk Points],0)</f>
        <v>0</v>
      </c>
      <c r="O2312">
        <f>_xlfn.XLOOKUP(FraudData[[#This Row],[device_trust_score]],DeviceRules[Device Min],DeviceRules[Risk Points],,-1)</f>
        <v>1</v>
      </c>
      <c r="P2312">
        <f>_xlfn.XLOOKUP(FraudData[[#This Row],[velocity_last_24h]],VelocityRules[Velocity Min],VelocityRules[Risk Points],,-1)</f>
        <v>0</v>
      </c>
      <c r="Q2312">
        <f>_xlfn.XLOOKUP(FraudData[[#This Row],[merchant_category]],MerchantRules[Merchant Category],MerchantRules[Risk Points],0)</f>
        <v>0</v>
      </c>
      <c r="R2312">
        <f>SUM(FraudData[[#This Row],[Amount Risk]:[Merchant Risk]])</f>
        <v>1</v>
      </c>
      <c r="S2312" t="str" cm="1">
        <f t="array" ref="S2312">_xlfn.IFS(FraudData[[#This Row],[Fraud Risk Score]]&gt;=8,"High Risk",FraudData[[#This Row],[Fraud Risk Score]]&gt;=6,"Medium Risk",TRUE,"Low Risk")</f>
        <v>Low Risk</v>
      </c>
    </row>
    <row r="2313" spans="1:19">
      <c r="A2313">
        <v>2312</v>
      </c>
      <c r="B2313">
        <v>373.18</v>
      </c>
      <c r="C2313">
        <v>16</v>
      </c>
      <c r="D2313" t="s">
        <v>47</v>
      </c>
      <c r="E2313">
        <v>0</v>
      </c>
      <c r="F2313">
        <v>0</v>
      </c>
      <c r="G2313">
        <v>51</v>
      </c>
      <c r="H2313">
        <v>1</v>
      </c>
      <c r="I2313">
        <v>25</v>
      </c>
      <c r="J2313">
        <v>0</v>
      </c>
      <c r="K2313">
        <f>_xlfn.XLOOKUP(FraudData[[#This Row],[amount]],AmountRules[Amount Min],AmountRules[Risk Points],,-1)</f>
        <v>0</v>
      </c>
      <c r="L2313">
        <f>_xlfn.XLOOKUP(FraudData[[#This Row],[transaction_hour]],TimeRules[Hour Min],TimeRules[Risk Points],,-1)</f>
        <v>0</v>
      </c>
      <c r="M2313">
        <f>_xlfn.XLOOKUP(FraudData[[#This Row],[foreign_transaction]],ForeignRules[Foreign Transaction],ForeignRules[Risk Points],0)</f>
        <v>0</v>
      </c>
      <c r="N2313">
        <f>_xlfn.XLOOKUP(FraudData[[#This Row],[location_mismatch]],Table10[Location Mismatch],Table10[Risk Points],0)</f>
        <v>0</v>
      </c>
      <c r="O2313">
        <f>_xlfn.XLOOKUP(FraudData[[#This Row],[device_trust_score]],DeviceRules[Device Min],DeviceRules[Risk Points],,-1)</f>
        <v>1</v>
      </c>
      <c r="P2313">
        <f>_xlfn.XLOOKUP(FraudData[[#This Row],[velocity_last_24h]],VelocityRules[Velocity Min],VelocityRules[Risk Points],,-1)</f>
        <v>0</v>
      </c>
      <c r="Q2313">
        <f>_xlfn.XLOOKUP(FraudData[[#This Row],[merchant_category]],MerchantRules[Merchant Category],MerchantRules[Risk Points],0)</f>
        <v>0</v>
      </c>
      <c r="R2313">
        <f>SUM(FraudData[[#This Row],[Amount Risk]:[Merchant Risk]])</f>
        <v>1</v>
      </c>
      <c r="S2313" t="str" cm="1">
        <f t="array" ref="S2313">_xlfn.IFS(FraudData[[#This Row],[Fraud Risk Score]]&gt;=8,"High Risk",FraudData[[#This Row],[Fraud Risk Score]]&gt;=6,"Medium Risk",TRUE,"Low Risk")</f>
        <v>Low Risk</v>
      </c>
    </row>
    <row r="2314" spans="1:19">
      <c r="A2314">
        <v>2313</v>
      </c>
      <c r="B2314">
        <v>122.46</v>
      </c>
      <c r="C2314">
        <v>16</v>
      </c>
      <c r="D2314" t="s">
        <v>49</v>
      </c>
      <c r="E2314">
        <v>0</v>
      </c>
      <c r="F2314">
        <v>0</v>
      </c>
      <c r="G2314">
        <v>86</v>
      </c>
      <c r="H2314">
        <v>4</v>
      </c>
      <c r="I2314">
        <v>29</v>
      </c>
      <c r="J2314">
        <v>0</v>
      </c>
      <c r="K2314">
        <f>_xlfn.XLOOKUP(FraudData[[#This Row],[amount]],AmountRules[Amount Min],AmountRules[Risk Points],,-1)</f>
        <v>0</v>
      </c>
      <c r="L2314">
        <f>_xlfn.XLOOKUP(FraudData[[#This Row],[transaction_hour]],TimeRules[Hour Min],TimeRules[Risk Points],,-1)</f>
        <v>0</v>
      </c>
      <c r="M2314">
        <f>_xlfn.XLOOKUP(FraudData[[#This Row],[foreign_transaction]],ForeignRules[Foreign Transaction],ForeignRules[Risk Points],0)</f>
        <v>0</v>
      </c>
      <c r="N2314">
        <f>_xlfn.XLOOKUP(FraudData[[#This Row],[location_mismatch]],Table10[Location Mismatch],Table10[Risk Points],0)</f>
        <v>0</v>
      </c>
      <c r="O2314">
        <f>_xlfn.XLOOKUP(FraudData[[#This Row],[device_trust_score]],DeviceRules[Device Min],DeviceRules[Risk Points],,-1)</f>
        <v>0</v>
      </c>
      <c r="P2314">
        <f>_xlfn.XLOOKUP(FraudData[[#This Row],[velocity_last_24h]],VelocityRules[Velocity Min],VelocityRules[Risk Points],,-1)</f>
        <v>0</v>
      </c>
      <c r="Q2314">
        <f>_xlfn.XLOOKUP(FraudData[[#This Row],[merchant_category]],MerchantRules[Merchant Category],MerchantRules[Risk Points],0)</f>
        <v>1</v>
      </c>
      <c r="R2314">
        <f>SUM(FraudData[[#This Row],[Amount Risk]:[Merchant Risk]])</f>
        <v>1</v>
      </c>
      <c r="S2314" t="str" cm="1">
        <f t="array" ref="S2314">_xlfn.IFS(FraudData[[#This Row],[Fraud Risk Score]]&gt;=8,"High Risk",FraudData[[#This Row],[Fraud Risk Score]]&gt;=6,"Medium Risk",TRUE,"Low Risk")</f>
        <v>Low Risk</v>
      </c>
    </row>
    <row r="2315" spans="1:19">
      <c r="A2315">
        <v>2314</v>
      </c>
      <c r="B2315">
        <v>218.08</v>
      </c>
      <c r="C2315">
        <v>11</v>
      </c>
      <c r="D2315" t="s">
        <v>48</v>
      </c>
      <c r="E2315">
        <v>0</v>
      </c>
      <c r="F2315">
        <v>0</v>
      </c>
      <c r="G2315">
        <v>86</v>
      </c>
      <c r="H2315">
        <v>3</v>
      </c>
      <c r="I2315">
        <v>25</v>
      </c>
      <c r="J2315">
        <v>0</v>
      </c>
      <c r="K2315">
        <f>_xlfn.XLOOKUP(FraudData[[#This Row],[amount]],AmountRules[Amount Min],AmountRules[Risk Points],,-1)</f>
        <v>0</v>
      </c>
      <c r="L2315">
        <f>_xlfn.XLOOKUP(FraudData[[#This Row],[transaction_hour]],TimeRules[Hour Min],TimeRules[Risk Points],,-1)</f>
        <v>0</v>
      </c>
      <c r="M2315">
        <f>_xlfn.XLOOKUP(FraudData[[#This Row],[foreign_transaction]],ForeignRules[Foreign Transaction],ForeignRules[Risk Points],0)</f>
        <v>0</v>
      </c>
      <c r="N2315">
        <f>_xlfn.XLOOKUP(FraudData[[#This Row],[location_mismatch]],Table10[Location Mismatch],Table10[Risk Points],0)</f>
        <v>0</v>
      </c>
      <c r="O2315">
        <f>_xlfn.XLOOKUP(FraudData[[#This Row],[device_trust_score]],DeviceRules[Device Min],DeviceRules[Risk Points],,-1)</f>
        <v>0</v>
      </c>
      <c r="P2315">
        <f>_xlfn.XLOOKUP(FraudData[[#This Row],[velocity_last_24h]],VelocityRules[Velocity Min],VelocityRules[Risk Points],,-1)</f>
        <v>0</v>
      </c>
      <c r="Q2315">
        <f>_xlfn.XLOOKUP(FraudData[[#This Row],[merchant_category]],MerchantRules[Merchant Category],MerchantRules[Risk Points],0)</f>
        <v>0</v>
      </c>
      <c r="R2315">
        <f>SUM(FraudData[[#This Row],[Amount Risk]:[Merchant Risk]])</f>
        <v>0</v>
      </c>
      <c r="S2315" t="str" cm="1">
        <f t="array" ref="S2315">_xlfn.IFS(FraudData[[#This Row],[Fraud Risk Score]]&gt;=8,"High Risk",FraudData[[#This Row],[Fraud Risk Score]]&gt;=6,"Medium Risk",TRUE,"Low Risk")</f>
        <v>Low Risk</v>
      </c>
    </row>
    <row r="2316" spans="1:19">
      <c r="A2316">
        <v>2315</v>
      </c>
      <c r="B2316">
        <v>888.48</v>
      </c>
      <c r="C2316">
        <v>9</v>
      </c>
      <c r="D2316" t="s">
        <v>49</v>
      </c>
      <c r="E2316">
        <v>0</v>
      </c>
      <c r="F2316">
        <v>0</v>
      </c>
      <c r="G2316">
        <v>76</v>
      </c>
      <c r="H2316">
        <v>1</v>
      </c>
      <c r="I2316">
        <v>30</v>
      </c>
      <c r="J2316">
        <v>0</v>
      </c>
      <c r="K2316">
        <f>_xlfn.XLOOKUP(FraudData[[#This Row],[amount]],AmountRules[Amount Min],AmountRules[Risk Points],,-1)</f>
        <v>1</v>
      </c>
      <c r="L2316">
        <f>_xlfn.XLOOKUP(FraudData[[#This Row],[transaction_hour]],TimeRules[Hour Min],TimeRules[Risk Points],,-1)</f>
        <v>0</v>
      </c>
      <c r="M2316">
        <f>_xlfn.XLOOKUP(FraudData[[#This Row],[foreign_transaction]],ForeignRules[Foreign Transaction],ForeignRules[Risk Points],0)</f>
        <v>0</v>
      </c>
      <c r="N2316">
        <f>_xlfn.XLOOKUP(FraudData[[#This Row],[location_mismatch]],Table10[Location Mismatch],Table10[Risk Points],0)</f>
        <v>0</v>
      </c>
      <c r="O2316">
        <f>_xlfn.XLOOKUP(FraudData[[#This Row],[device_trust_score]],DeviceRules[Device Min],DeviceRules[Risk Points],,-1)</f>
        <v>0</v>
      </c>
      <c r="P2316">
        <f>_xlfn.XLOOKUP(FraudData[[#This Row],[velocity_last_24h]],VelocityRules[Velocity Min],VelocityRules[Risk Points],,-1)</f>
        <v>0</v>
      </c>
      <c r="Q2316">
        <f>_xlfn.XLOOKUP(FraudData[[#This Row],[merchant_category]],MerchantRules[Merchant Category],MerchantRules[Risk Points],0)</f>
        <v>1</v>
      </c>
      <c r="R2316">
        <f>SUM(FraudData[[#This Row],[Amount Risk]:[Merchant Risk]])</f>
        <v>2</v>
      </c>
      <c r="S2316" t="str" cm="1">
        <f t="array" ref="S2316">_xlfn.IFS(FraudData[[#This Row],[Fraud Risk Score]]&gt;=8,"High Risk",FraudData[[#This Row],[Fraud Risk Score]]&gt;=6,"Medium Risk",TRUE,"Low Risk")</f>
        <v>Low Risk</v>
      </c>
    </row>
    <row r="2317" spans="1:19">
      <c r="A2317">
        <v>2316</v>
      </c>
      <c r="B2317">
        <v>25.38</v>
      </c>
      <c r="C2317">
        <v>19</v>
      </c>
      <c r="D2317" t="s">
        <v>46</v>
      </c>
      <c r="E2317">
        <v>0</v>
      </c>
      <c r="F2317">
        <v>0</v>
      </c>
      <c r="G2317">
        <v>68</v>
      </c>
      <c r="H2317">
        <v>0</v>
      </c>
      <c r="I2317">
        <v>40</v>
      </c>
      <c r="J2317">
        <v>0</v>
      </c>
      <c r="K2317">
        <f>_xlfn.XLOOKUP(FraudData[[#This Row],[amount]],AmountRules[Amount Min],AmountRules[Risk Points],,-1)</f>
        <v>0</v>
      </c>
      <c r="L2317">
        <f>_xlfn.XLOOKUP(FraudData[[#This Row],[transaction_hour]],TimeRules[Hour Min],TimeRules[Risk Points],,-1)</f>
        <v>0</v>
      </c>
      <c r="M2317">
        <f>_xlfn.XLOOKUP(FraudData[[#This Row],[foreign_transaction]],ForeignRules[Foreign Transaction],ForeignRules[Risk Points],0)</f>
        <v>0</v>
      </c>
      <c r="N2317">
        <f>_xlfn.XLOOKUP(FraudData[[#This Row],[location_mismatch]],Table10[Location Mismatch],Table10[Risk Points],0)</f>
        <v>0</v>
      </c>
      <c r="O2317">
        <f>_xlfn.XLOOKUP(FraudData[[#This Row],[device_trust_score]],DeviceRules[Device Min],DeviceRules[Risk Points],,-1)</f>
        <v>1</v>
      </c>
      <c r="P2317">
        <f>_xlfn.XLOOKUP(FraudData[[#This Row],[velocity_last_24h]],VelocityRules[Velocity Min],VelocityRules[Risk Points],,-1)</f>
        <v>0</v>
      </c>
      <c r="Q2317">
        <f>_xlfn.XLOOKUP(FraudData[[#This Row],[merchant_category]],MerchantRules[Merchant Category],MerchantRules[Risk Points],0)</f>
        <v>0</v>
      </c>
      <c r="R2317">
        <f>SUM(FraudData[[#This Row],[Amount Risk]:[Merchant Risk]])</f>
        <v>1</v>
      </c>
      <c r="S2317" t="str" cm="1">
        <f t="array" ref="S2317">_xlfn.IFS(FraudData[[#This Row],[Fraud Risk Score]]&gt;=8,"High Risk",FraudData[[#This Row],[Fraud Risk Score]]&gt;=6,"Medium Risk",TRUE,"Low Risk")</f>
        <v>Low Risk</v>
      </c>
    </row>
    <row r="2318" spans="1:19">
      <c r="A2318">
        <v>2317</v>
      </c>
      <c r="B2318">
        <v>57.82</v>
      </c>
      <c r="C2318">
        <v>5</v>
      </c>
      <c r="D2318" t="s">
        <v>47</v>
      </c>
      <c r="E2318">
        <v>0</v>
      </c>
      <c r="F2318">
        <v>0</v>
      </c>
      <c r="G2318">
        <v>57</v>
      </c>
      <c r="H2318">
        <v>0</v>
      </c>
      <c r="I2318">
        <v>22</v>
      </c>
      <c r="J2318">
        <v>0</v>
      </c>
      <c r="K2318">
        <f>_xlfn.XLOOKUP(FraudData[[#This Row],[amount]],AmountRules[Amount Min],AmountRules[Risk Points],,-1)</f>
        <v>0</v>
      </c>
      <c r="L2318">
        <f>_xlfn.XLOOKUP(FraudData[[#This Row],[transaction_hour]],TimeRules[Hour Min],TimeRules[Risk Points],,-1)</f>
        <v>0</v>
      </c>
      <c r="M2318">
        <f>_xlfn.XLOOKUP(FraudData[[#This Row],[foreign_transaction]],ForeignRules[Foreign Transaction],ForeignRules[Risk Points],0)</f>
        <v>0</v>
      </c>
      <c r="N2318">
        <f>_xlfn.XLOOKUP(FraudData[[#This Row],[location_mismatch]],Table10[Location Mismatch],Table10[Risk Points],0)</f>
        <v>0</v>
      </c>
      <c r="O2318">
        <f>_xlfn.XLOOKUP(FraudData[[#This Row],[device_trust_score]],DeviceRules[Device Min],DeviceRules[Risk Points],,-1)</f>
        <v>1</v>
      </c>
      <c r="P2318">
        <f>_xlfn.XLOOKUP(FraudData[[#This Row],[velocity_last_24h]],VelocityRules[Velocity Min],VelocityRules[Risk Points],,-1)</f>
        <v>0</v>
      </c>
      <c r="Q2318">
        <f>_xlfn.XLOOKUP(FraudData[[#This Row],[merchant_category]],MerchantRules[Merchant Category],MerchantRules[Risk Points],0)</f>
        <v>0</v>
      </c>
      <c r="R2318">
        <f>SUM(FraudData[[#This Row],[Amount Risk]:[Merchant Risk]])</f>
        <v>1</v>
      </c>
      <c r="S2318" t="str" cm="1">
        <f t="array" ref="S2318">_xlfn.IFS(FraudData[[#This Row],[Fraud Risk Score]]&gt;=8,"High Risk",FraudData[[#This Row],[Fraud Risk Score]]&gt;=6,"Medium Risk",TRUE,"Low Risk")</f>
        <v>Low Risk</v>
      </c>
    </row>
    <row r="2319" spans="1:19">
      <c r="A2319">
        <v>2318</v>
      </c>
      <c r="B2319">
        <v>90.33</v>
      </c>
      <c r="C2319">
        <v>7</v>
      </c>
      <c r="D2319" t="s">
        <v>50</v>
      </c>
      <c r="E2319">
        <v>0</v>
      </c>
      <c r="F2319">
        <v>0</v>
      </c>
      <c r="G2319">
        <v>87</v>
      </c>
      <c r="H2319">
        <v>2</v>
      </c>
      <c r="I2319">
        <v>25</v>
      </c>
      <c r="J2319">
        <v>0</v>
      </c>
      <c r="K2319">
        <f>_xlfn.XLOOKUP(FraudData[[#This Row],[amount]],AmountRules[Amount Min],AmountRules[Risk Points],,-1)</f>
        <v>0</v>
      </c>
      <c r="L2319">
        <f>_xlfn.XLOOKUP(FraudData[[#This Row],[transaction_hour]],TimeRules[Hour Min],TimeRules[Risk Points],,-1)</f>
        <v>0</v>
      </c>
      <c r="M2319">
        <f>_xlfn.XLOOKUP(FraudData[[#This Row],[foreign_transaction]],ForeignRules[Foreign Transaction],ForeignRules[Risk Points],0)</f>
        <v>0</v>
      </c>
      <c r="N2319">
        <f>_xlfn.XLOOKUP(FraudData[[#This Row],[location_mismatch]],Table10[Location Mismatch],Table10[Risk Points],0)</f>
        <v>0</v>
      </c>
      <c r="O2319">
        <f>_xlfn.XLOOKUP(FraudData[[#This Row],[device_trust_score]],DeviceRules[Device Min],DeviceRules[Risk Points],,-1)</f>
        <v>0</v>
      </c>
      <c r="P2319">
        <f>_xlfn.XLOOKUP(FraudData[[#This Row],[velocity_last_24h]],VelocityRules[Velocity Min],VelocityRules[Risk Points],,-1)</f>
        <v>0</v>
      </c>
      <c r="Q2319">
        <f>_xlfn.XLOOKUP(FraudData[[#This Row],[merchant_category]],MerchantRules[Merchant Category],MerchantRules[Risk Points],0)</f>
        <v>0</v>
      </c>
      <c r="R2319">
        <f>SUM(FraudData[[#This Row],[Amount Risk]:[Merchant Risk]])</f>
        <v>0</v>
      </c>
      <c r="S2319" t="str" cm="1">
        <f t="array" ref="S2319">_xlfn.IFS(FraudData[[#This Row],[Fraud Risk Score]]&gt;=8,"High Risk",FraudData[[#This Row],[Fraud Risk Score]]&gt;=6,"Medium Risk",TRUE,"Low Risk")</f>
        <v>Low Risk</v>
      </c>
    </row>
    <row r="2320" spans="1:19">
      <c r="A2320">
        <v>2319</v>
      </c>
      <c r="B2320">
        <v>98.62</v>
      </c>
      <c r="C2320">
        <v>12</v>
      </c>
      <c r="D2320" t="s">
        <v>49</v>
      </c>
      <c r="E2320">
        <v>0</v>
      </c>
      <c r="F2320">
        <v>0</v>
      </c>
      <c r="G2320">
        <v>96</v>
      </c>
      <c r="H2320">
        <v>1</v>
      </c>
      <c r="I2320">
        <v>20</v>
      </c>
      <c r="J2320">
        <v>0</v>
      </c>
      <c r="K2320">
        <f>_xlfn.XLOOKUP(FraudData[[#This Row],[amount]],AmountRules[Amount Min],AmountRules[Risk Points],,-1)</f>
        <v>0</v>
      </c>
      <c r="L2320">
        <f>_xlfn.XLOOKUP(FraudData[[#This Row],[transaction_hour]],TimeRules[Hour Min],TimeRules[Risk Points],,-1)</f>
        <v>0</v>
      </c>
      <c r="M2320">
        <f>_xlfn.XLOOKUP(FraudData[[#This Row],[foreign_transaction]],ForeignRules[Foreign Transaction],ForeignRules[Risk Points],0)</f>
        <v>0</v>
      </c>
      <c r="N2320">
        <f>_xlfn.XLOOKUP(FraudData[[#This Row],[location_mismatch]],Table10[Location Mismatch],Table10[Risk Points],0)</f>
        <v>0</v>
      </c>
      <c r="O2320">
        <f>_xlfn.XLOOKUP(FraudData[[#This Row],[device_trust_score]],DeviceRules[Device Min],DeviceRules[Risk Points],,-1)</f>
        <v>0</v>
      </c>
      <c r="P2320">
        <f>_xlfn.XLOOKUP(FraudData[[#This Row],[velocity_last_24h]],VelocityRules[Velocity Min],VelocityRules[Risk Points],,-1)</f>
        <v>0</v>
      </c>
      <c r="Q2320">
        <f>_xlfn.XLOOKUP(FraudData[[#This Row],[merchant_category]],MerchantRules[Merchant Category],MerchantRules[Risk Points],0)</f>
        <v>1</v>
      </c>
      <c r="R2320">
        <f>SUM(FraudData[[#This Row],[Amount Risk]:[Merchant Risk]])</f>
        <v>1</v>
      </c>
      <c r="S2320" t="str" cm="1">
        <f t="array" ref="S2320">_xlfn.IFS(FraudData[[#This Row],[Fraud Risk Score]]&gt;=8,"High Risk",FraudData[[#This Row],[Fraud Risk Score]]&gt;=6,"Medium Risk",TRUE,"Low Risk")</f>
        <v>Low Risk</v>
      </c>
    </row>
    <row r="2321" spans="1:19">
      <c r="A2321">
        <v>2320</v>
      </c>
      <c r="B2321">
        <v>95.29</v>
      </c>
      <c r="C2321">
        <v>1</v>
      </c>
      <c r="D2321" t="s">
        <v>47</v>
      </c>
      <c r="E2321">
        <v>0</v>
      </c>
      <c r="F2321">
        <v>0</v>
      </c>
      <c r="G2321">
        <v>93</v>
      </c>
      <c r="H2321">
        <v>1</v>
      </c>
      <c r="I2321">
        <v>60</v>
      </c>
      <c r="J2321">
        <v>0</v>
      </c>
      <c r="K2321">
        <f>_xlfn.XLOOKUP(FraudData[[#This Row],[amount]],AmountRules[Amount Min],AmountRules[Risk Points],,-1)</f>
        <v>0</v>
      </c>
      <c r="L2321">
        <f>_xlfn.XLOOKUP(FraudData[[#This Row],[transaction_hour]],TimeRules[Hour Min],TimeRules[Risk Points],,-1)</f>
        <v>3</v>
      </c>
      <c r="M2321">
        <f>_xlfn.XLOOKUP(FraudData[[#This Row],[foreign_transaction]],ForeignRules[Foreign Transaction],ForeignRules[Risk Points],0)</f>
        <v>0</v>
      </c>
      <c r="N2321">
        <f>_xlfn.XLOOKUP(FraudData[[#This Row],[location_mismatch]],Table10[Location Mismatch],Table10[Risk Points],0)</f>
        <v>0</v>
      </c>
      <c r="O2321">
        <f>_xlfn.XLOOKUP(FraudData[[#This Row],[device_trust_score]],DeviceRules[Device Min],DeviceRules[Risk Points],,-1)</f>
        <v>0</v>
      </c>
      <c r="P2321">
        <f>_xlfn.XLOOKUP(FraudData[[#This Row],[velocity_last_24h]],VelocityRules[Velocity Min],VelocityRules[Risk Points],,-1)</f>
        <v>0</v>
      </c>
      <c r="Q2321">
        <f>_xlfn.XLOOKUP(FraudData[[#This Row],[merchant_category]],MerchantRules[Merchant Category],MerchantRules[Risk Points],0)</f>
        <v>0</v>
      </c>
      <c r="R2321">
        <f>SUM(FraudData[[#This Row],[Amount Risk]:[Merchant Risk]])</f>
        <v>3</v>
      </c>
      <c r="S2321" t="str" cm="1">
        <f t="array" ref="S2321">_xlfn.IFS(FraudData[[#This Row],[Fraud Risk Score]]&gt;=8,"High Risk",FraudData[[#This Row],[Fraud Risk Score]]&gt;=6,"Medium Risk",TRUE,"Low Risk")</f>
        <v>Low Risk</v>
      </c>
    </row>
    <row r="2322" spans="1:19">
      <c r="A2322">
        <v>2321</v>
      </c>
      <c r="B2322">
        <v>428.71</v>
      </c>
      <c r="C2322">
        <v>18</v>
      </c>
      <c r="D2322" t="s">
        <v>46</v>
      </c>
      <c r="E2322">
        <v>0</v>
      </c>
      <c r="F2322">
        <v>0</v>
      </c>
      <c r="G2322">
        <v>58</v>
      </c>
      <c r="H2322">
        <v>3</v>
      </c>
      <c r="I2322">
        <v>22</v>
      </c>
      <c r="J2322">
        <v>0</v>
      </c>
      <c r="K2322">
        <f>_xlfn.XLOOKUP(FraudData[[#This Row],[amount]],AmountRules[Amount Min],AmountRules[Risk Points],,-1)</f>
        <v>0</v>
      </c>
      <c r="L2322">
        <f>_xlfn.XLOOKUP(FraudData[[#This Row],[transaction_hour]],TimeRules[Hour Min],TimeRules[Risk Points],,-1)</f>
        <v>0</v>
      </c>
      <c r="M2322">
        <f>_xlfn.XLOOKUP(FraudData[[#This Row],[foreign_transaction]],ForeignRules[Foreign Transaction],ForeignRules[Risk Points],0)</f>
        <v>0</v>
      </c>
      <c r="N2322">
        <f>_xlfn.XLOOKUP(FraudData[[#This Row],[location_mismatch]],Table10[Location Mismatch],Table10[Risk Points],0)</f>
        <v>0</v>
      </c>
      <c r="O2322">
        <f>_xlfn.XLOOKUP(FraudData[[#This Row],[device_trust_score]],DeviceRules[Device Min],DeviceRules[Risk Points],,-1)</f>
        <v>1</v>
      </c>
      <c r="P2322">
        <f>_xlfn.XLOOKUP(FraudData[[#This Row],[velocity_last_24h]],VelocityRules[Velocity Min],VelocityRules[Risk Points],,-1)</f>
        <v>0</v>
      </c>
      <c r="Q2322">
        <f>_xlfn.XLOOKUP(FraudData[[#This Row],[merchant_category]],MerchantRules[Merchant Category],MerchantRules[Risk Points],0)</f>
        <v>0</v>
      </c>
      <c r="R2322">
        <f>SUM(FraudData[[#This Row],[Amount Risk]:[Merchant Risk]])</f>
        <v>1</v>
      </c>
      <c r="S2322" t="str" cm="1">
        <f t="array" ref="S2322">_xlfn.IFS(FraudData[[#This Row],[Fraud Risk Score]]&gt;=8,"High Risk",FraudData[[#This Row],[Fraud Risk Score]]&gt;=6,"Medium Risk",TRUE,"Low Risk")</f>
        <v>Low Risk</v>
      </c>
    </row>
    <row r="2323" spans="1:19">
      <c r="A2323">
        <v>2322</v>
      </c>
      <c r="B2323">
        <v>225.34</v>
      </c>
      <c r="C2323">
        <v>21</v>
      </c>
      <c r="D2323" t="s">
        <v>49</v>
      </c>
      <c r="E2323">
        <v>0</v>
      </c>
      <c r="F2323">
        <v>0</v>
      </c>
      <c r="G2323">
        <v>51</v>
      </c>
      <c r="H2323">
        <v>0</v>
      </c>
      <c r="I2323">
        <v>65</v>
      </c>
      <c r="J2323">
        <v>0</v>
      </c>
      <c r="K2323">
        <f>_xlfn.XLOOKUP(FraudData[[#This Row],[amount]],AmountRules[Amount Min],AmountRules[Risk Points],,-1)</f>
        <v>0</v>
      </c>
      <c r="L2323">
        <f>_xlfn.XLOOKUP(FraudData[[#This Row],[transaction_hour]],TimeRules[Hour Min],TimeRules[Risk Points],,-1)</f>
        <v>0</v>
      </c>
      <c r="M2323">
        <f>_xlfn.XLOOKUP(FraudData[[#This Row],[foreign_transaction]],ForeignRules[Foreign Transaction],ForeignRules[Risk Points],0)</f>
        <v>0</v>
      </c>
      <c r="N2323">
        <f>_xlfn.XLOOKUP(FraudData[[#This Row],[location_mismatch]],Table10[Location Mismatch],Table10[Risk Points],0)</f>
        <v>0</v>
      </c>
      <c r="O2323">
        <f>_xlfn.XLOOKUP(FraudData[[#This Row],[device_trust_score]],DeviceRules[Device Min],DeviceRules[Risk Points],,-1)</f>
        <v>1</v>
      </c>
      <c r="P2323">
        <f>_xlfn.XLOOKUP(FraudData[[#This Row],[velocity_last_24h]],VelocityRules[Velocity Min],VelocityRules[Risk Points],,-1)</f>
        <v>0</v>
      </c>
      <c r="Q2323">
        <f>_xlfn.XLOOKUP(FraudData[[#This Row],[merchant_category]],MerchantRules[Merchant Category],MerchantRules[Risk Points],0)</f>
        <v>1</v>
      </c>
      <c r="R2323">
        <f>SUM(FraudData[[#This Row],[Amount Risk]:[Merchant Risk]])</f>
        <v>2</v>
      </c>
      <c r="S2323" t="str" cm="1">
        <f t="array" ref="S2323">_xlfn.IFS(FraudData[[#This Row],[Fraud Risk Score]]&gt;=8,"High Risk",FraudData[[#This Row],[Fraud Risk Score]]&gt;=6,"Medium Risk",TRUE,"Low Risk")</f>
        <v>Low Risk</v>
      </c>
    </row>
    <row r="2324" spans="1:19">
      <c r="A2324">
        <v>2323</v>
      </c>
      <c r="B2324">
        <v>168.53</v>
      </c>
      <c r="C2324">
        <v>9</v>
      </c>
      <c r="D2324" t="s">
        <v>46</v>
      </c>
      <c r="E2324">
        <v>0</v>
      </c>
      <c r="F2324">
        <v>0</v>
      </c>
      <c r="G2324">
        <v>60</v>
      </c>
      <c r="H2324">
        <v>2</v>
      </c>
      <c r="I2324">
        <v>59</v>
      </c>
      <c r="J2324">
        <v>0</v>
      </c>
      <c r="K2324">
        <f>_xlfn.XLOOKUP(FraudData[[#This Row],[amount]],AmountRules[Amount Min],AmountRules[Risk Points],,-1)</f>
        <v>0</v>
      </c>
      <c r="L2324">
        <f>_xlfn.XLOOKUP(FraudData[[#This Row],[transaction_hour]],TimeRules[Hour Min],TimeRules[Risk Points],,-1)</f>
        <v>0</v>
      </c>
      <c r="M2324">
        <f>_xlfn.XLOOKUP(FraudData[[#This Row],[foreign_transaction]],ForeignRules[Foreign Transaction],ForeignRules[Risk Points],0)</f>
        <v>0</v>
      </c>
      <c r="N2324">
        <f>_xlfn.XLOOKUP(FraudData[[#This Row],[location_mismatch]],Table10[Location Mismatch],Table10[Risk Points],0)</f>
        <v>0</v>
      </c>
      <c r="O2324">
        <f>_xlfn.XLOOKUP(FraudData[[#This Row],[device_trust_score]],DeviceRules[Device Min],DeviceRules[Risk Points],,-1)</f>
        <v>1</v>
      </c>
      <c r="P2324">
        <f>_xlfn.XLOOKUP(FraudData[[#This Row],[velocity_last_24h]],VelocityRules[Velocity Min],VelocityRules[Risk Points],,-1)</f>
        <v>0</v>
      </c>
      <c r="Q2324">
        <f>_xlfn.XLOOKUP(FraudData[[#This Row],[merchant_category]],MerchantRules[Merchant Category],MerchantRules[Risk Points],0)</f>
        <v>0</v>
      </c>
      <c r="R2324">
        <f>SUM(FraudData[[#This Row],[Amount Risk]:[Merchant Risk]])</f>
        <v>1</v>
      </c>
      <c r="S2324" t="str" cm="1">
        <f t="array" ref="S2324">_xlfn.IFS(FraudData[[#This Row],[Fraud Risk Score]]&gt;=8,"High Risk",FraudData[[#This Row],[Fraud Risk Score]]&gt;=6,"Medium Risk",TRUE,"Low Risk")</f>
        <v>Low Risk</v>
      </c>
    </row>
    <row r="2325" spans="1:19">
      <c r="A2325">
        <v>2324</v>
      </c>
      <c r="B2325">
        <v>66.63</v>
      </c>
      <c r="C2325">
        <v>3</v>
      </c>
      <c r="D2325" t="s">
        <v>50</v>
      </c>
      <c r="E2325">
        <v>0</v>
      </c>
      <c r="F2325">
        <v>0</v>
      </c>
      <c r="G2325">
        <v>28</v>
      </c>
      <c r="H2325">
        <v>1</v>
      </c>
      <c r="I2325">
        <v>59</v>
      </c>
      <c r="J2325">
        <v>0</v>
      </c>
      <c r="K2325">
        <f>_xlfn.XLOOKUP(FraudData[[#This Row],[amount]],AmountRules[Amount Min],AmountRules[Risk Points],,-1)</f>
        <v>0</v>
      </c>
      <c r="L2325">
        <f>_xlfn.XLOOKUP(FraudData[[#This Row],[transaction_hour]],TimeRules[Hour Min],TimeRules[Risk Points],,-1)</f>
        <v>3</v>
      </c>
      <c r="M2325">
        <f>_xlfn.XLOOKUP(FraudData[[#This Row],[foreign_transaction]],ForeignRules[Foreign Transaction],ForeignRules[Risk Points],0)</f>
        <v>0</v>
      </c>
      <c r="N2325">
        <f>_xlfn.XLOOKUP(FraudData[[#This Row],[location_mismatch]],Table10[Location Mismatch],Table10[Risk Points],0)</f>
        <v>0</v>
      </c>
      <c r="O2325">
        <f>_xlfn.XLOOKUP(FraudData[[#This Row],[device_trust_score]],DeviceRules[Device Min],DeviceRules[Risk Points],,-1)</f>
        <v>3</v>
      </c>
      <c r="P2325">
        <f>_xlfn.XLOOKUP(FraudData[[#This Row],[velocity_last_24h]],VelocityRules[Velocity Min],VelocityRules[Risk Points],,-1)</f>
        <v>0</v>
      </c>
      <c r="Q2325">
        <f>_xlfn.XLOOKUP(FraudData[[#This Row],[merchant_category]],MerchantRules[Merchant Category],MerchantRules[Risk Points],0)</f>
        <v>0</v>
      </c>
      <c r="R2325">
        <f>SUM(FraudData[[#This Row],[Amount Risk]:[Merchant Risk]])</f>
        <v>6</v>
      </c>
      <c r="S2325" t="str" cm="1">
        <f t="array" ref="S2325">_xlfn.IFS(FraudData[[#This Row],[Fraud Risk Score]]&gt;=8,"High Risk",FraudData[[#This Row],[Fraud Risk Score]]&gt;=6,"Medium Risk",TRUE,"Low Risk")</f>
        <v>Medium Risk</v>
      </c>
    </row>
    <row r="2326" spans="1:19">
      <c r="A2326">
        <v>2325</v>
      </c>
      <c r="B2326">
        <v>312.49</v>
      </c>
      <c r="C2326">
        <v>11</v>
      </c>
      <c r="D2326" t="s">
        <v>50</v>
      </c>
      <c r="E2326">
        <v>0</v>
      </c>
      <c r="F2326">
        <v>0</v>
      </c>
      <c r="G2326">
        <v>77</v>
      </c>
      <c r="H2326">
        <v>1</v>
      </c>
      <c r="I2326">
        <v>42</v>
      </c>
      <c r="J2326">
        <v>0</v>
      </c>
      <c r="K2326">
        <f>_xlfn.XLOOKUP(FraudData[[#This Row],[amount]],AmountRules[Amount Min],AmountRules[Risk Points],,-1)</f>
        <v>0</v>
      </c>
      <c r="L2326">
        <f>_xlfn.XLOOKUP(FraudData[[#This Row],[transaction_hour]],TimeRules[Hour Min],TimeRules[Risk Points],,-1)</f>
        <v>0</v>
      </c>
      <c r="M2326">
        <f>_xlfn.XLOOKUP(FraudData[[#This Row],[foreign_transaction]],ForeignRules[Foreign Transaction],ForeignRules[Risk Points],0)</f>
        <v>0</v>
      </c>
      <c r="N2326">
        <f>_xlfn.XLOOKUP(FraudData[[#This Row],[location_mismatch]],Table10[Location Mismatch],Table10[Risk Points],0)</f>
        <v>0</v>
      </c>
      <c r="O2326">
        <f>_xlfn.XLOOKUP(FraudData[[#This Row],[device_trust_score]],DeviceRules[Device Min],DeviceRules[Risk Points],,-1)</f>
        <v>0</v>
      </c>
      <c r="P2326">
        <f>_xlfn.XLOOKUP(FraudData[[#This Row],[velocity_last_24h]],VelocityRules[Velocity Min],VelocityRules[Risk Points],,-1)</f>
        <v>0</v>
      </c>
      <c r="Q2326">
        <f>_xlfn.XLOOKUP(FraudData[[#This Row],[merchant_category]],MerchantRules[Merchant Category],MerchantRules[Risk Points],0)</f>
        <v>0</v>
      </c>
      <c r="R2326">
        <f>SUM(FraudData[[#This Row],[Amount Risk]:[Merchant Risk]])</f>
        <v>0</v>
      </c>
      <c r="S2326" t="str" cm="1">
        <f t="array" ref="S2326">_xlfn.IFS(FraudData[[#This Row],[Fraud Risk Score]]&gt;=8,"High Risk",FraudData[[#This Row],[Fraud Risk Score]]&gt;=6,"Medium Risk",TRUE,"Low Risk")</f>
        <v>Low Risk</v>
      </c>
    </row>
    <row r="2327" spans="1:19">
      <c r="A2327">
        <v>2326</v>
      </c>
      <c r="B2327">
        <v>558.44000000000005</v>
      </c>
      <c r="C2327">
        <v>17</v>
      </c>
      <c r="D2327" t="s">
        <v>48</v>
      </c>
      <c r="E2327">
        <v>0</v>
      </c>
      <c r="F2327">
        <v>0</v>
      </c>
      <c r="G2327">
        <v>95</v>
      </c>
      <c r="H2327">
        <v>2</v>
      </c>
      <c r="I2327">
        <v>49</v>
      </c>
      <c r="J2327">
        <v>0</v>
      </c>
      <c r="K2327">
        <f>_xlfn.XLOOKUP(FraudData[[#This Row],[amount]],AmountRules[Amount Min],AmountRules[Risk Points],,-1)</f>
        <v>1</v>
      </c>
      <c r="L2327">
        <f>_xlfn.XLOOKUP(FraudData[[#This Row],[transaction_hour]],TimeRules[Hour Min],TimeRules[Risk Points],,-1)</f>
        <v>0</v>
      </c>
      <c r="M2327">
        <f>_xlfn.XLOOKUP(FraudData[[#This Row],[foreign_transaction]],ForeignRules[Foreign Transaction],ForeignRules[Risk Points],0)</f>
        <v>0</v>
      </c>
      <c r="N2327">
        <f>_xlfn.XLOOKUP(FraudData[[#This Row],[location_mismatch]],Table10[Location Mismatch],Table10[Risk Points],0)</f>
        <v>0</v>
      </c>
      <c r="O2327">
        <f>_xlfn.XLOOKUP(FraudData[[#This Row],[device_trust_score]],DeviceRules[Device Min],DeviceRules[Risk Points],,-1)</f>
        <v>0</v>
      </c>
      <c r="P2327">
        <f>_xlfn.XLOOKUP(FraudData[[#This Row],[velocity_last_24h]],VelocityRules[Velocity Min],VelocityRules[Risk Points],,-1)</f>
        <v>0</v>
      </c>
      <c r="Q2327">
        <f>_xlfn.XLOOKUP(FraudData[[#This Row],[merchant_category]],MerchantRules[Merchant Category],MerchantRules[Risk Points],0)</f>
        <v>0</v>
      </c>
      <c r="R2327">
        <f>SUM(FraudData[[#This Row],[Amount Risk]:[Merchant Risk]])</f>
        <v>1</v>
      </c>
      <c r="S2327" t="str" cm="1">
        <f t="array" ref="S2327">_xlfn.IFS(FraudData[[#This Row],[Fraud Risk Score]]&gt;=8,"High Risk",FraudData[[#This Row],[Fraud Risk Score]]&gt;=6,"Medium Risk",TRUE,"Low Risk")</f>
        <v>Low Risk</v>
      </c>
    </row>
    <row r="2328" spans="1:19">
      <c r="A2328">
        <v>2327</v>
      </c>
      <c r="B2328">
        <v>309.87</v>
      </c>
      <c r="C2328">
        <v>6</v>
      </c>
      <c r="D2328" t="s">
        <v>48</v>
      </c>
      <c r="E2328">
        <v>0</v>
      </c>
      <c r="F2328">
        <v>0</v>
      </c>
      <c r="G2328">
        <v>61</v>
      </c>
      <c r="H2328">
        <v>2</v>
      </c>
      <c r="I2328">
        <v>33</v>
      </c>
      <c r="J2328">
        <v>0</v>
      </c>
      <c r="K2328">
        <f>_xlfn.XLOOKUP(FraudData[[#This Row],[amount]],AmountRules[Amount Min],AmountRules[Risk Points],,-1)</f>
        <v>0</v>
      </c>
      <c r="L2328">
        <f>_xlfn.XLOOKUP(FraudData[[#This Row],[transaction_hour]],TimeRules[Hour Min],TimeRules[Risk Points],,-1)</f>
        <v>0</v>
      </c>
      <c r="M2328">
        <f>_xlfn.XLOOKUP(FraudData[[#This Row],[foreign_transaction]],ForeignRules[Foreign Transaction],ForeignRules[Risk Points],0)</f>
        <v>0</v>
      </c>
      <c r="N2328">
        <f>_xlfn.XLOOKUP(FraudData[[#This Row],[location_mismatch]],Table10[Location Mismatch],Table10[Risk Points],0)</f>
        <v>0</v>
      </c>
      <c r="O2328">
        <f>_xlfn.XLOOKUP(FraudData[[#This Row],[device_trust_score]],DeviceRules[Device Min],DeviceRules[Risk Points],,-1)</f>
        <v>1</v>
      </c>
      <c r="P2328">
        <f>_xlfn.XLOOKUP(FraudData[[#This Row],[velocity_last_24h]],VelocityRules[Velocity Min],VelocityRules[Risk Points],,-1)</f>
        <v>0</v>
      </c>
      <c r="Q2328">
        <f>_xlfn.XLOOKUP(FraudData[[#This Row],[merchant_category]],MerchantRules[Merchant Category],MerchantRules[Risk Points],0)</f>
        <v>0</v>
      </c>
      <c r="R2328">
        <f>SUM(FraudData[[#This Row],[Amount Risk]:[Merchant Risk]])</f>
        <v>1</v>
      </c>
      <c r="S2328" t="str" cm="1">
        <f t="array" ref="S2328">_xlfn.IFS(FraudData[[#This Row],[Fraud Risk Score]]&gt;=8,"High Risk",FraudData[[#This Row],[Fraud Risk Score]]&gt;=6,"Medium Risk",TRUE,"Low Risk")</f>
        <v>Low Risk</v>
      </c>
    </row>
    <row r="2329" spans="1:19">
      <c r="A2329">
        <v>2328</v>
      </c>
      <c r="B2329">
        <v>0.28000000000000003</v>
      </c>
      <c r="C2329">
        <v>19</v>
      </c>
      <c r="D2329" t="s">
        <v>48</v>
      </c>
      <c r="E2329">
        <v>0</v>
      </c>
      <c r="F2329">
        <v>0</v>
      </c>
      <c r="G2329">
        <v>74</v>
      </c>
      <c r="H2329">
        <v>2</v>
      </c>
      <c r="I2329">
        <v>28</v>
      </c>
      <c r="J2329">
        <v>0</v>
      </c>
      <c r="K2329">
        <f>_xlfn.XLOOKUP(FraudData[[#This Row],[amount]],AmountRules[Amount Min],AmountRules[Risk Points],,-1)</f>
        <v>0</v>
      </c>
      <c r="L2329">
        <f>_xlfn.XLOOKUP(FraudData[[#This Row],[transaction_hour]],TimeRules[Hour Min],TimeRules[Risk Points],,-1)</f>
        <v>0</v>
      </c>
      <c r="M2329">
        <f>_xlfn.XLOOKUP(FraudData[[#This Row],[foreign_transaction]],ForeignRules[Foreign Transaction],ForeignRules[Risk Points],0)</f>
        <v>0</v>
      </c>
      <c r="N2329">
        <f>_xlfn.XLOOKUP(FraudData[[#This Row],[location_mismatch]],Table10[Location Mismatch],Table10[Risk Points],0)</f>
        <v>0</v>
      </c>
      <c r="O2329">
        <f>_xlfn.XLOOKUP(FraudData[[#This Row],[device_trust_score]],DeviceRules[Device Min],DeviceRules[Risk Points],,-1)</f>
        <v>0</v>
      </c>
      <c r="P2329">
        <f>_xlfn.XLOOKUP(FraudData[[#This Row],[velocity_last_24h]],VelocityRules[Velocity Min],VelocityRules[Risk Points],,-1)</f>
        <v>0</v>
      </c>
      <c r="Q2329">
        <f>_xlfn.XLOOKUP(FraudData[[#This Row],[merchant_category]],MerchantRules[Merchant Category],MerchantRules[Risk Points],0)</f>
        <v>0</v>
      </c>
      <c r="R2329">
        <f>SUM(FraudData[[#This Row],[Amount Risk]:[Merchant Risk]])</f>
        <v>0</v>
      </c>
      <c r="S2329" t="str" cm="1">
        <f t="array" ref="S2329">_xlfn.IFS(FraudData[[#This Row],[Fraud Risk Score]]&gt;=8,"High Risk",FraudData[[#This Row],[Fraud Risk Score]]&gt;=6,"Medium Risk",TRUE,"Low Risk")</f>
        <v>Low Risk</v>
      </c>
    </row>
    <row r="2330" spans="1:19">
      <c r="A2330">
        <v>2329</v>
      </c>
      <c r="B2330">
        <v>182.11</v>
      </c>
      <c r="C2330">
        <v>23</v>
      </c>
      <c r="D2330" t="s">
        <v>46</v>
      </c>
      <c r="E2330">
        <v>0</v>
      </c>
      <c r="F2330">
        <v>0</v>
      </c>
      <c r="G2330">
        <v>94</v>
      </c>
      <c r="H2330">
        <v>2</v>
      </c>
      <c r="I2330">
        <v>41</v>
      </c>
      <c r="J2330">
        <v>0</v>
      </c>
      <c r="K2330">
        <f>_xlfn.XLOOKUP(FraudData[[#This Row],[amount]],AmountRules[Amount Min],AmountRules[Risk Points],,-1)</f>
        <v>0</v>
      </c>
      <c r="L2330">
        <f>_xlfn.XLOOKUP(FraudData[[#This Row],[transaction_hour]],TimeRules[Hour Min],TimeRules[Risk Points],,-1)</f>
        <v>1</v>
      </c>
      <c r="M2330">
        <f>_xlfn.XLOOKUP(FraudData[[#This Row],[foreign_transaction]],ForeignRules[Foreign Transaction],ForeignRules[Risk Points],0)</f>
        <v>0</v>
      </c>
      <c r="N2330">
        <f>_xlfn.XLOOKUP(FraudData[[#This Row],[location_mismatch]],Table10[Location Mismatch],Table10[Risk Points],0)</f>
        <v>0</v>
      </c>
      <c r="O2330">
        <f>_xlfn.XLOOKUP(FraudData[[#This Row],[device_trust_score]],DeviceRules[Device Min],DeviceRules[Risk Points],,-1)</f>
        <v>0</v>
      </c>
      <c r="P2330">
        <f>_xlfn.XLOOKUP(FraudData[[#This Row],[velocity_last_24h]],VelocityRules[Velocity Min],VelocityRules[Risk Points],,-1)</f>
        <v>0</v>
      </c>
      <c r="Q2330">
        <f>_xlfn.XLOOKUP(FraudData[[#This Row],[merchant_category]],MerchantRules[Merchant Category],MerchantRules[Risk Points],0)</f>
        <v>0</v>
      </c>
      <c r="R2330">
        <f>SUM(FraudData[[#This Row],[Amount Risk]:[Merchant Risk]])</f>
        <v>1</v>
      </c>
      <c r="S2330" t="str" cm="1">
        <f t="array" ref="S2330">_xlfn.IFS(FraudData[[#This Row],[Fraud Risk Score]]&gt;=8,"High Risk",FraudData[[#This Row],[Fraud Risk Score]]&gt;=6,"Medium Risk",TRUE,"Low Risk")</f>
        <v>Low Risk</v>
      </c>
    </row>
    <row r="2331" spans="1:19">
      <c r="A2331">
        <v>2330</v>
      </c>
      <c r="B2331">
        <v>9.4499999999999993</v>
      </c>
      <c r="C2331">
        <v>23</v>
      </c>
      <c r="D2331" t="s">
        <v>48</v>
      </c>
      <c r="E2331">
        <v>1</v>
      </c>
      <c r="F2331">
        <v>0</v>
      </c>
      <c r="G2331">
        <v>50</v>
      </c>
      <c r="H2331">
        <v>0</v>
      </c>
      <c r="I2331">
        <v>58</v>
      </c>
      <c r="J2331">
        <v>0</v>
      </c>
      <c r="K2331">
        <f>_xlfn.XLOOKUP(FraudData[[#This Row],[amount]],AmountRules[Amount Min],AmountRules[Risk Points],,-1)</f>
        <v>0</v>
      </c>
      <c r="L2331">
        <f>_xlfn.XLOOKUP(FraudData[[#This Row],[transaction_hour]],TimeRules[Hour Min],TimeRules[Risk Points],,-1)</f>
        <v>1</v>
      </c>
      <c r="M2331">
        <f>_xlfn.XLOOKUP(FraudData[[#This Row],[foreign_transaction]],ForeignRules[Foreign Transaction],ForeignRules[Risk Points],0)</f>
        <v>3</v>
      </c>
      <c r="N2331">
        <f>_xlfn.XLOOKUP(FraudData[[#This Row],[location_mismatch]],Table10[Location Mismatch],Table10[Risk Points],0)</f>
        <v>0</v>
      </c>
      <c r="O2331">
        <f>_xlfn.XLOOKUP(FraudData[[#This Row],[device_trust_score]],DeviceRules[Device Min],DeviceRules[Risk Points],,-1)</f>
        <v>1</v>
      </c>
      <c r="P2331">
        <f>_xlfn.XLOOKUP(FraudData[[#This Row],[velocity_last_24h]],VelocityRules[Velocity Min],VelocityRules[Risk Points],,-1)</f>
        <v>0</v>
      </c>
      <c r="Q2331">
        <f>_xlfn.XLOOKUP(FraudData[[#This Row],[merchant_category]],MerchantRules[Merchant Category],MerchantRules[Risk Points],0)</f>
        <v>0</v>
      </c>
      <c r="R2331">
        <f>SUM(FraudData[[#This Row],[Amount Risk]:[Merchant Risk]])</f>
        <v>5</v>
      </c>
      <c r="S2331" t="str" cm="1">
        <f t="array" ref="S2331">_xlfn.IFS(FraudData[[#This Row],[Fraud Risk Score]]&gt;=8,"High Risk",FraudData[[#This Row],[Fraud Risk Score]]&gt;=6,"Medium Risk",TRUE,"Low Risk")</f>
        <v>Low Risk</v>
      </c>
    </row>
    <row r="2332" spans="1:19">
      <c r="A2332">
        <v>2331</v>
      </c>
      <c r="B2332">
        <v>53.62</v>
      </c>
      <c r="C2332">
        <v>22</v>
      </c>
      <c r="D2332" t="s">
        <v>47</v>
      </c>
      <c r="E2332">
        <v>0</v>
      </c>
      <c r="F2332">
        <v>0</v>
      </c>
      <c r="G2332">
        <v>49</v>
      </c>
      <c r="H2332">
        <v>1</v>
      </c>
      <c r="I2332">
        <v>41</v>
      </c>
      <c r="J2332">
        <v>0</v>
      </c>
      <c r="K2332">
        <f>_xlfn.XLOOKUP(FraudData[[#This Row],[amount]],AmountRules[Amount Min],AmountRules[Risk Points],,-1)</f>
        <v>0</v>
      </c>
      <c r="L2332">
        <f>_xlfn.XLOOKUP(FraudData[[#This Row],[transaction_hour]],TimeRules[Hour Min],TimeRules[Risk Points],,-1)</f>
        <v>0</v>
      </c>
      <c r="M2332">
        <f>_xlfn.XLOOKUP(FraudData[[#This Row],[foreign_transaction]],ForeignRules[Foreign Transaction],ForeignRules[Risk Points],0)</f>
        <v>0</v>
      </c>
      <c r="N2332">
        <f>_xlfn.XLOOKUP(FraudData[[#This Row],[location_mismatch]],Table10[Location Mismatch],Table10[Risk Points],0)</f>
        <v>0</v>
      </c>
      <c r="O2332">
        <f>_xlfn.XLOOKUP(FraudData[[#This Row],[device_trust_score]],DeviceRules[Device Min],DeviceRules[Risk Points],,-1)</f>
        <v>2</v>
      </c>
      <c r="P2332">
        <f>_xlfn.XLOOKUP(FraudData[[#This Row],[velocity_last_24h]],VelocityRules[Velocity Min],VelocityRules[Risk Points],,-1)</f>
        <v>0</v>
      </c>
      <c r="Q2332">
        <f>_xlfn.XLOOKUP(FraudData[[#This Row],[merchant_category]],MerchantRules[Merchant Category],MerchantRules[Risk Points],0)</f>
        <v>0</v>
      </c>
      <c r="R2332">
        <f>SUM(FraudData[[#This Row],[Amount Risk]:[Merchant Risk]])</f>
        <v>2</v>
      </c>
      <c r="S2332" t="str" cm="1">
        <f t="array" ref="S2332">_xlfn.IFS(FraudData[[#This Row],[Fraud Risk Score]]&gt;=8,"High Risk",FraudData[[#This Row],[Fraud Risk Score]]&gt;=6,"Medium Risk",TRUE,"Low Risk")</f>
        <v>Low Risk</v>
      </c>
    </row>
    <row r="2333" spans="1:19">
      <c r="A2333">
        <v>2332</v>
      </c>
      <c r="B2333">
        <v>11.05</v>
      </c>
      <c r="C2333">
        <v>3</v>
      </c>
      <c r="D2333" t="s">
        <v>46</v>
      </c>
      <c r="E2333">
        <v>1</v>
      </c>
      <c r="F2333">
        <v>0</v>
      </c>
      <c r="G2333">
        <v>57</v>
      </c>
      <c r="H2333">
        <v>3</v>
      </c>
      <c r="I2333">
        <v>56</v>
      </c>
      <c r="J2333">
        <v>0</v>
      </c>
      <c r="K2333">
        <f>_xlfn.XLOOKUP(FraudData[[#This Row],[amount]],AmountRules[Amount Min],AmountRules[Risk Points],,-1)</f>
        <v>0</v>
      </c>
      <c r="L2333">
        <f>_xlfn.XLOOKUP(FraudData[[#This Row],[transaction_hour]],TimeRules[Hour Min],TimeRules[Risk Points],,-1)</f>
        <v>3</v>
      </c>
      <c r="M2333">
        <f>_xlfn.XLOOKUP(FraudData[[#This Row],[foreign_transaction]],ForeignRules[Foreign Transaction],ForeignRules[Risk Points],0)</f>
        <v>3</v>
      </c>
      <c r="N2333">
        <f>_xlfn.XLOOKUP(FraudData[[#This Row],[location_mismatch]],Table10[Location Mismatch],Table10[Risk Points],0)</f>
        <v>0</v>
      </c>
      <c r="O2333">
        <f>_xlfn.XLOOKUP(FraudData[[#This Row],[device_trust_score]],DeviceRules[Device Min],DeviceRules[Risk Points],,-1)</f>
        <v>1</v>
      </c>
      <c r="P2333">
        <f>_xlfn.XLOOKUP(FraudData[[#This Row],[velocity_last_24h]],VelocityRules[Velocity Min],VelocityRules[Risk Points],,-1)</f>
        <v>0</v>
      </c>
      <c r="Q2333">
        <f>_xlfn.XLOOKUP(FraudData[[#This Row],[merchant_category]],MerchantRules[Merchant Category],MerchantRules[Risk Points],0)</f>
        <v>0</v>
      </c>
      <c r="R2333">
        <f>SUM(FraudData[[#This Row],[Amount Risk]:[Merchant Risk]])</f>
        <v>7</v>
      </c>
      <c r="S2333" t="str" cm="1">
        <f t="array" ref="S2333">_xlfn.IFS(FraudData[[#This Row],[Fraud Risk Score]]&gt;=8,"High Risk",FraudData[[#This Row],[Fraud Risk Score]]&gt;=6,"Medium Risk",TRUE,"Low Risk")</f>
        <v>Medium Risk</v>
      </c>
    </row>
    <row r="2334" spans="1:19">
      <c r="A2334">
        <v>2333</v>
      </c>
      <c r="B2334">
        <v>166.65</v>
      </c>
      <c r="C2334">
        <v>6</v>
      </c>
      <c r="D2334" t="s">
        <v>46</v>
      </c>
      <c r="E2334">
        <v>0</v>
      </c>
      <c r="F2334">
        <v>0</v>
      </c>
      <c r="G2334">
        <v>91</v>
      </c>
      <c r="H2334">
        <v>0</v>
      </c>
      <c r="I2334">
        <v>63</v>
      </c>
      <c r="J2334">
        <v>0</v>
      </c>
      <c r="K2334">
        <f>_xlfn.XLOOKUP(FraudData[[#This Row],[amount]],AmountRules[Amount Min],AmountRules[Risk Points],,-1)</f>
        <v>0</v>
      </c>
      <c r="L2334">
        <f>_xlfn.XLOOKUP(FraudData[[#This Row],[transaction_hour]],TimeRules[Hour Min],TimeRules[Risk Points],,-1)</f>
        <v>0</v>
      </c>
      <c r="M2334">
        <f>_xlfn.XLOOKUP(FraudData[[#This Row],[foreign_transaction]],ForeignRules[Foreign Transaction],ForeignRules[Risk Points],0)</f>
        <v>0</v>
      </c>
      <c r="N2334">
        <f>_xlfn.XLOOKUP(FraudData[[#This Row],[location_mismatch]],Table10[Location Mismatch],Table10[Risk Points],0)</f>
        <v>0</v>
      </c>
      <c r="O2334">
        <f>_xlfn.XLOOKUP(FraudData[[#This Row],[device_trust_score]],DeviceRules[Device Min],DeviceRules[Risk Points],,-1)</f>
        <v>0</v>
      </c>
      <c r="P2334">
        <f>_xlfn.XLOOKUP(FraudData[[#This Row],[velocity_last_24h]],VelocityRules[Velocity Min],VelocityRules[Risk Points],,-1)</f>
        <v>0</v>
      </c>
      <c r="Q2334">
        <f>_xlfn.XLOOKUP(FraudData[[#This Row],[merchant_category]],MerchantRules[Merchant Category],MerchantRules[Risk Points],0)</f>
        <v>0</v>
      </c>
      <c r="R2334">
        <f>SUM(FraudData[[#This Row],[Amount Risk]:[Merchant Risk]])</f>
        <v>0</v>
      </c>
      <c r="S2334" t="str" cm="1">
        <f t="array" ref="S2334">_xlfn.IFS(FraudData[[#This Row],[Fraud Risk Score]]&gt;=8,"High Risk",FraudData[[#This Row],[Fraud Risk Score]]&gt;=6,"Medium Risk",TRUE,"Low Risk")</f>
        <v>Low Risk</v>
      </c>
    </row>
    <row r="2335" spans="1:19">
      <c r="A2335">
        <v>2334</v>
      </c>
      <c r="B2335">
        <v>208.84</v>
      </c>
      <c r="C2335">
        <v>9</v>
      </c>
      <c r="D2335" t="s">
        <v>48</v>
      </c>
      <c r="E2335">
        <v>0</v>
      </c>
      <c r="F2335">
        <v>0</v>
      </c>
      <c r="G2335">
        <v>97</v>
      </c>
      <c r="H2335">
        <v>6</v>
      </c>
      <c r="I2335">
        <v>63</v>
      </c>
      <c r="J2335">
        <v>0</v>
      </c>
      <c r="K2335">
        <f>_xlfn.XLOOKUP(FraudData[[#This Row],[amount]],AmountRules[Amount Min],AmountRules[Risk Points],,-1)</f>
        <v>0</v>
      </c>
      <c r="L2335">
        <f>_xlfn.XLOOKUP(FraudData[[#This Row],[transaction_hour]],TimeRules[Hour Min],TimeRules[Risk Points],,-1)</f>
        <v>0</v>
      </c>
      <c r="M2335">
        <f>_xlfn.XLOOKUP(FraudData[[#This Row],[foreign_transaction]],ForeignRules[Foreign Transaction],ForeignRules[Risk Points],0)</f>
        <v>0</v>
      </c>
      <c r="N2335">
        <f>_xlfn.XLOOKUP(FraudData[[#This Row],[location_mismatch]],Table10[Location Mismatch],Table10[Risk Points],0)</f>
        <v>0</v>
      </c>
      <c r="O2335">
        <f>_xlfn.XLOOKUP(FraudData[[#This Row],[device_trust_score]],DeviceRules[Device Min],DeviceRules[Risk Points],,-1)</f>
        <v>0</v>
      </c>
      <c r="P2335">
        <f>_xlfn.XLOOKUP(FraudData[[#This Row],[velocity_last_24h]],VelocityRules[Velocity Min],VelocityRules[Risk Points],,-1)</f>
        <v>3</v>
      </c>
      <c r="Q2335">
        <f>_xlfn.XLOOKUP(FraudData[[#This Row],[merchant_category]],MerchantRules[Merchant Category],MerchantRules[Risk Points],0)</f>
        <v>0</v>
      </c>
      <c r="R2335">
        <f>SUM(FraudData[[#This Row],[Amount Risk]:[Merchant Risk]])</f>
        <v>3</v>
      </c>
      <c r="S2335" t="str" cm="1">
        <f t="array" ref="S2335">_xlfn.IFS(FraudData[[#This Row],[Fraud Risk Score]]&gt;=8,"High Risk",FraudData[[#This Row],[Fraud Risk Score]]&gt;=6,"Medium Risk",TRUE,"Low Risk")</f>
        <v>Low Risk</v>
      </c>
    </row>
    <row r="2336" spans="1:19">
      <c r="A2336">
        <v>2335</v>
      </c>
      <c r="B2336">
        <v>21.89</v>
      </c>
      <c r="C2336">
        <v>14</v>
      </c>
      <c r="D2336" t="s">
        <v>48</v>
      </c>
      <c r="E2336">
        <v>0</v>
      </c>
      <c r="F2336">
        <v>0</v>
      </c>
      <c r="G2336">
        <v>61</v>
      </c>
      <c r="H2336">
        <v>2</v>
      </c>
      <c r="I2336">
        <v>39</v>
      </c>
      <c r="J2336">
        <v>0</v>
      </c>
      <c r="K2336">
        <f>_xlfn.XLOOKUP(FraudData[[#This Row],[amount]],AmountRules[Amount Min],AmountRules[Risk Points],,-1)</f>
        <v>0</v>
      </c>
      <c r="L2336">
        <f>_xlfn.XLOOKUP(FraudData[[#This Row],[transaction_hour]],TimeRules[Hour Min],TimeRules[Risk Points],,-1)</f>
        <v>0</v>
      </c>
      <c r="M2336">
        <f>_xlfn.XLOOKUP(FraudData[[#This Row],[foreign_transaction]],ForeignRules[Foreign Transaction],ForeignRules[Risk Points],0)</f>
        <v>0</v>
      </c>
      <c r="N2336">
        <f>_xlfn.XLOOKUP(FraudData[[#This Row],[location_mismatch]],Table10[Location Mismatch],Table10[Risk Points],0)</f>
        <v>0</v>
      </c>
      <c r="O2336">
        <f>_xlfn.XLOOKUP(FraudData[[#This Row],[device_trust_score]],DeviceRules[Device Min],DeviceRules[Risk Points],,-1)</f>
        <v>1</v>
      </c>
      <c r="P2336">
        <f>_xlfn.XLOOKUP(FraudData[[#This Row],[velocity_last_24h]],VelocityRules[Velocity Min],VelocityRules[Risk Points],,-1)</f>
        <v>0</v>
      </c>
      <c r="Q2336">
        <f>_xlfn.XLOOKUP(FraudData[[#This Row],[merchant_category]],MerchantRules[Merchant Category],MerchantRules[Risk Points],0)</f>
        <v>0</v>
      </c>
      <c r="R2336">
        <f>SUM(FraudData[[#This Row],[Amount Risk]:[Merchant Risk]])</f>
        <v>1</v>
      </c>
      <c r="S2336" t="str" cm="1">
        <f t="array" ref="S2336">_xlfn.IFS(FraudData[[#This Row],[Fraud Risk Score]]&gt;=8,"High Risk",FraudData[[#This Row],[Fraud Risk Score]]&gt;=6,"Medium Risk",TRUE,"Low Risk")</f>
        <v>Low Risk</v>
      </c>
    </row>
    <row r="2337" spans="1:19">
      <c r="A2337">
        <v>2336</v>
      </c>
      <c r="B2337">
        <v>87.16</v>
      </c>
      <c r="C2337">
        <v>11</v>
      </c>
      <c r="D2337" t="s">
        <v>46</v>
      </c>
      <c r="E2337">
        <v>0</v>
      </c>
      <c r="F2337">
        <v>0</v>
      </c>
      <c r="G2337">
        <v>62</v>
      </c>
      <c r="H2337">
        <v>2</v>
      </c>
      <c r="I2337">
        <v>35</v>
      </c>
      <c r="J2337">
        <v>0</v>
      </c>
      <c r="K2337">
        <f>_xlfn.XLOOKUP(FraudData[[#This Row],[amount]],AmountRules[Amount Min],AmountRules[Risk Points],,-1)</f>
        <v>0</v>
      </c>
      <c r="L2337">
        <f>_xlfn.XLOOKUP(FraudData[[#This Row],[transaction_hour]],TimeRules[Hour Min],TimeRules[Risk Points],,-1)</f>
        <v>0</v>
      </c>
      <c r="M2337">
        <f>_xlfn.XLOOKUP(FraudData[[#This Row],[foreign_transaction]],ForeignRules[Foreign Transaction],ForeignRules[Risk Points],0)</f>
        <v>0</v>
      </c>
      <c r="N2337">
        <f>_xlfn.XLOOKUP(FraudData[[#This Row],[location_mismatch]],Table10[Location Mismatch],Table10[Risk Points],0)</f>
        <v>0</v>
      </c>
      <c r="O2337">
        <f>_xlfn.XLOOKUP(FraudData[[#This Row],[device_trust_score]],DeviceRules[Device Min],DeviceRules[Risk Points],,-1)</f>
        <v>1</v>
      </c>
      <c r="P2337">
        <f>_xlfn.XLOOKUP(FraudData[[#This Row],[velocity_last_24h]],VelocityRules[Velocity Min],VelocityRules[Risk Points],,-1)</f>
        <v>0</v>
      </c>
      <c r="Q2337">
        <f>_xlfn.XLOOKUP(FraudData[[#This Row],[merchant_category]],MerchantRules[Merchant Category],MerchantRules[Risk Points],0)</f>
        <v>0</v>
      </c>
      <c r="R2337">
        <f>SUM(FraudData[[#This Row],[Amount Risk]:[Merchant Risk]])</f>
        <v>1</v>
      </c>
      <c r="S2337" t="str" cm="1">
        <f t="array" ref="S2337">_xlfn.IFS(FraudData[[#This Row],[Fraud Risk Score]]&gt;=8,"High Risk",FraudData[[#This Row],[Fraud Risk Score]]&gt;=6,"Medium Risk",TRUE,"Low Risk")</f>
        <v>Low Risk</v>
      </c>
    </row>
    <row r="2338" spans="1:19">
      <c r="A2338">
        <v>2337</v>
      </c>
      <c r="B2338">
        <v>109.66</v>
      </c>
      <c r="C2338">
        <v>0</v>
      </c>
      <c r="D2338" t="s">
        <v>50</v>
      </c>
      <c r="E2338">
        <v>0</v>
      </c>
      <c r="F2338">
        <v>0</v>
      </c>
      <c r="G2338">
        <v>51</v>
      </c>
      <c r="H2338">
        <v>1</v>
      </c>
      <c r="I2338">
        <v>34</v>
      </c>
      <c r="J2338">
        <v>0</v>
      </c>
      <c r="K2338">
        <f>_xlfn.XLOOKUP(FraudData[[#This Row],[amount]],AmountRules[Amount Min],AmountRules[Risk Points],,-1)</f>
        <v>0</v>
      </c>
      <c r="L2338">
        <f>_xlfn.XLOOKUP(FraudData[[#This Row],[transaction_hour]],TimeRules[Hour Min],TimeRules[Risk Points],,-1)</f>
        <v>3</v>
      </c>
      <c r="M2338">
        <f>_xlfn.XLOOKUP(FraudData[[#This Row],[foreign_transaction]],ForeignRules[Foreign Transaction],ForeignRules[Risk Points],0)</f>
        <v>0</v>
      </c>
      <c r="N2338">
        <f>_xlfn.XLOOKUP(FraudData[[#This Row],[location_mismatch]],Table10[Location Mismatch],Table10[Risk Points],0)</f>
        <v>0</v>
      </c>
      <c r="O2338">
        <f>_xlfn.XLOOKUP(FraudData[[#This Row],[device_trust_score]],DeviceRules[Device Min],DeviceRules[Risk Points],,-1)</f>
        <v>1</v>
      </c>
      <c r="P2338">
        <f>_xlfn.XLOOKUP(FraudData[[#This Row],[velocity_last_24h]],VelocityRules[Velocity Min],VelocityRules[Risk Points],,-1)</f>
        <v>0</v>
      </c>
      <c r="Q2338">
        <f>_xlfn.XLOOKUP(FraudData[[#This Row],[merchant_category]],MerchantRules[Merchant Category],MerchantRules[Risk Points],0)</f>
        <v>0</v>
      </c>
      <c r="R2338">
        <f>SUM(FraudData[[#This Row],[Amount Risk]:[Merchant Risk]])</f>
        <v>4</v>
      </c>
      <c r="S2338" t="str" cm="1">
        <f t="array" ref="S2338">_xlfn.IFS(FraudData[[#This Row],[Fraud Risk Score]]&gt;=8,"High Risk",FraudData[[#This Row],[Fraud Risk Score]]&gt;=6,"Medium Risk",TRUE,"Low Risk")</f>
        <v>Low Risk</v>
      </c>
    </row>
    <row r="2339" spans="1:19">
      <c r="A2339">
        <v>2338</v>
      </c>
      <c r="B2339">
        <v>82.9</v>
      </c>
      <c r="C2339">
        <v>19</v>
      </c>
      <c r="D2339" t="s">
        <v>50</v>
      </c>
      <c r="E2339">
        <v>0</v>
      </c>
      <c r="F2339">
        <v>0</v>
      </c>
      <c r="G2339">
        <v>37</v>
      </c>
      <c r="H2339">
        <v>0</v>
      </c>
      <c r="I2339">
        <v>18</v>
      </c>
      <c r="J2339">
        <v>0</v>
      </c>
      <c r="K2339">
        <f>_xlfn.XLOOKUP(FraudData[[#This Row],[amount]],AmountRules[Amount Min],AmountRules[Risk Points],,-1)</f>
        <v>0</v>
      </c>
      <c r="L2339">
        <f>_xlfn.XLOOKUP(FraudData[[#This Row],[transaction_hour]],TimeRules[Hour Min],TimeRules[Risk Points],,-1)</f>
        <v>0</v>
      </c>
      <c r="M2339">
        <f>_xlfn.XLOOKUP(FraudData[[#This Row],[foreign_transaction]],ForeignRules[Foreign Transaction],ForeignRules[Risk Points],0)</f>
        <v>0</v>
      </c>
      <c r="N2339">
        <f>_xlfn.XLOOKUP(FraudData[[#This Row],[location_mismatch]],Table10[Location Mismatch],Table10[Risk Points],0)</f>
        <v>0</v>
      </c>
      <c r="O2339">
        <f>_xlfn.XLOOKUP(FraudData[[#This Row],[device_trust_score]],DeviceRules[Device Min],DeviceRules[Risk Points],,-1)</f>
        <v>2</v>
      </c>
      <c r="P2339">
        <f>_xlfn.XLOOKUP(FraudData[[#This Row],[velocity_last_24h]],VelocityRules[Velocity Min],VelocityRules[Risk Points],,-1)</f>
        <v>0</v>
      </c>
      <c r="Q2339">
        <f>_xlfn.XLOOKUP(FraudData[[#This Row],[merchant_category]],MerchantRules[Merchant Category],MerchantRules[Risk Points],0)</f>
        <v>0</v>
      </c>
      <c r="R2339">
        <f>SUM(FraudData[[#This Row],[Amount Risk]:[Merchant Risk]])</f>
        <v>2</v>
      </c>
      <c r="S2339" t="str" cm="1">
        <f t="array" ref="S2339">_xlfn.IFS(FraudData[[#This Row],[Fraud Risk Score]]&gt;=8,"High Risk",FraudData[[#This Row],[Fraud Risk Score]]&gt;=6,"Medium Risk",TRUE,"Low Risk")</f>
        <v>Low Risk</v>
      </c>
    </row>
    <row r="2340" spans="1:19">
      <c r="A2340">
        <v>2339</v>
      </c>
      <c r="B2340">
        <v>23.22</v>
      </c>
      <c r="C2340">
        <v>17</v>
      </c>
      <c r="D2340" t="s">
        <v>48</v>
      </c>
      <c r="E2340">
        <v>0</v>
      </c>
      <c r="F2340">
        <v>0</v>
      </c>
      <c r="G2340">
        <v>47</v>
      </c>
      <c r="H2340">
        <v>3</v>
      </c>
      <c r="I2340">
        <v>29</v>
      </c>
      <c r="J2340">
        <v>0</v>
      </c>
      <c r="K2340">
        <f>_xlfn.XLOOKUP(FraudData[[#This Row],[amount]],AmountRules[Amount Min],AmountRules[Risk Points],,-1)</f>
        <v>0</v>
      </c>
      <c r="L2340">
        <f>_xlfn.XLOOKUP(FraudData[[#This Row],[transaction_hour]],TimeRules[Hour Min],TimeRules[Risk Points],,-1)</f>
        <v>0</v>
      </c>
      <c r="M2340">
        <f>_xlfn.XLOOKUP(FraudData[[#This Row],[foreign_transaction]],ForeignRules[Foreign Transaction],ForeignRules[Risk Points],0)</f>
        <v>0</v>
      </c>
      <c r="N2340">
        <f>_xlfn.XLOOKUP(FraudData[[#This Row],[location_mismatch]],Table10[Location Mismatch],Table10[Risk Points],0)</f>
        <v>0</v>
      </c>
      <c r="O2340">
        <f>_xlfn.XLOOKUP(FraudData[[#This Row],[device_trust_score]],DeviceRules[Device Min],DeviceRules[Risk Points],,-1)</f>
        <v>2</v>
      </c>
      <c r="P2340">
        <f>_xlfn.XLOOKUP(FraudData[[#This Row],[velocity_last_24h]],VelocityRules[Velocity Min],VelocityRules[Risk Points],,-1)</f>
        <v>0</v>
      </c>
      <c r="Q2340">
        <f>_xlfn.XLOOKUP(FraudData[[#This Row],[merchant_category]],MerchantRules[Merchant Category],MerchantRules[Risk Points],0)</f>
        <v>0</v>
      </c>
      <c r="R2340">
        <f>SUM(FraudData[[#This Row],[Amount Risk]:[Merchant Risk]])</f>
        <v>2</v>
      </c>
      <c r="S2340" t="str" cm="1">
        <f t="array" ref="S2340">_xlfn.IFS(FraudData[[#This Row],[Fraud Risk Score]]&gt;=8,"High Risk",FraudData[[#This Row],[Fraud Risk Score]]&gt;=6,"Medium Risk",TRUE,"Low Risk")</f>
        <v>Low Risk</v>
      </c>
    </row>
    <row r="2341" spans="1:19">
      <c r="A2341">
        <v>2340</v>
      </c>
      <c r="B2341">
        <v>97.72</v>
      </c>
      <c r="C2341">
        <v>15</v>
      </c>
      <c r="D2341" t="s">
        <v>50</v>
      </c>
      <c r="E2341">
        <v>0</v>
      </c>
      <c r="F2341">
        <v>0</v>
      </c>
      <c r="G2341">
        <v>91</v>
      </c>
      <c r="H2341">
        <v>1</v>
      </c>
      <c r="I2341">
        <v>40</v>
      </c>
      <c r="J2341">
        <v>0</v>
      </c>
      <c r="K2341">
        <f>_xlfn.XLOOKUP(FraudData[[#This Row],[amount]],AmountRules[Amount Min],AmountRules[Risk Points],,-1)</f>
        <v>0</v>
      </c>
      <c r="L2341">
        <f>_xlfn.XLOOKUP(FraudData[[#This Row],[transaction_hour]],TimeRules[Hour Min],TimeRules[Risk Points],,-1)</f>
        <v>0</v>
      </c>
      <c r="M2341">
        <f>_xlfn.XLOOKUP(FraudData[[#This Row],[foreign_transaction]],ForeignRules[Foreign Transaction],ForeignRules[Risk Points],0)</f>
        <v>0</v>
      </c>
      <c r="N2341">
        <f>_xlfn.XLOOKUP(FraudData[[#This Row],[location_mismatch]],Table10[Location Mismatch],Table10[Risk Points],0)</f>
        <v>0</v>
      </c>
      <c r="O2341">
        <f>_xlfn.XLOOKUP(FraudData[[#This Row],[device_trust_score]],DeviceRules[Device Min],DeviceRules[Risk Points],,-1)</f>
        <v>0</v>
      </c>
      <c r="P2341">
        <f>_xlfn.XLOOKUP(FraudData[[#This Row],[velocity_last_24h]],VelocityRules[Velocity Min],VelocityRules[Risk Points],,-1)</f>
        <v>0</v>
      </c>
      <c r="Q2341">
        <f>_xlfn.XLOOKUP(FraudData[[#This Row],[merchant_category]],MerchantRules[Merchant Category],MerchantRules[Risk Points],0)</f>
        <v>0</v>
      </c>
      <c r="R2341">
        <f>SUM(FraudData[[#This Row],[Amount Risk]:[Merchant Risk]])</f>
        <v>0</v>
      </c>
      <c r="S2341" t="str" cm="1">
        <f t="array" ref="S2341">_xlfn.IFS(FraudData[[#This Row],[Fraud Risk Score]]&gt;=8,"High Risk",FraudData[[#This Row],[Fraud Risk Score]]&gt;=6,"Medium Risk",TRUE,"Low Risk")</f>
        <v>Low Risk</v>
      </c>
    </row>
    <row r="2342" spans="1:19">
      <c r="A2342">
        <v>2341</v>
      </c>
      <c r="B2342">
        <v>250.38</v>
      </c>
      <c r="C2342">
        <v>4</v>
      </c>
      <c r="D2342" t="s">
        <v>47</v>
      </c>
      <c r="E2342">
        <v>0</v>
      </c>
      <c r="F2342">
        <v>0</v>
      </c>
      <c r="G2342">
        <v>79</v>
      </c>
      <c r="H2342">
        <v>1</v>
      </c>
      <c r="I2342">
        <v>25</v>
      </c>
      <c r="J2342">
        <v>0</v>
      </c>
      <c r="K2342">
        <f>_xlfn.XLOOKUP(FraudData[[#This Row],[amount]],AmountRules[Amount Min],AmountRules[Risk Points],,-1)</f>
        <v>0</v>
      </c>
      <c r="L2342">
        <f>_xlfn.XLOOKUP(FraudData[[#This Row],[transaction_hour]],TimeRules[Hour Min],TimeRules[Risk Points],,-1)</f>
        <v>0</v>
      </c>
      <c r="M2342">
        <f>_xlfn.XLOOKUP(FraudData[[#This Row],[foreign_transaction]],ForeignRules[Foreign Transaction],ForeignRules[Risk Points],0)</f>
        <v>0</v>
      </c>
      <c r="N2342">
        <f>_xlfn.XLOOKUP(FraudData[[#This Row],[location_mismatch]],Table10[Location Mismatch],Table10[Risk Points],0)</f>
        <v>0</v>
      </c>
      <c r="O2342">
        <f>_xlfn.XLOOKUP(FraudData[[#This Row],[device_trust_score]],DeviceRules[Device Min],DeviceRules[Risk Points],,-1)</f>
        <v>0</v>
      </c>
      <c r="P2342">
        <f>_xlfn.XLOOKUP(FraudData[[#This Row],[velocity_last_24h]],VelocityRules[Velocity Min],VelocityRules[Risk Points],,-1)</f>
        <v>0</v>
      </c>
      <c r="Q2342">
        <f>_xlfn.XLOOKUP(FraudData[[#This Row],[merchant_category]],MerchantRules[Merchant Category],MerchantRules[Risk Points],0)</f>
        <v>0</v>
      </c>
      <c r="R2342">
        <f>SUM(FraudData[[#This Row],[Amount Risk]:[Merchant Risk]])</f>
        <v>0</v>
      </c>
      <c r="S2342" t="str" cm="1">
        <f t="array" ref="S2342">_xlfn.IFS(FraudData[[#This Row],[Fraud Risk Score]]&gt;=8,"High Risk",FraudData[[#This Row],[Fraud Risk Score]]&gt;=6,"Medium Risk",TRUE,"Low Risk")</f>
        <v>Low Risk</v>
      </c>
    </row>
    <row r="2343" spans="1:19">
      <c r="A2343">
        <v>2342</v>
      </c>
      <c r="B2343">
        <v>13.26</v>
      </c>
      <c r="C2343">
        <v>18</v>
      </c>
      <c r="D2343" t="s">
        <v>47</v>
      </c>
      <c r="E2343">
        <v>0</v>
      </c>
      <c r="F2343">
        <v>0</v>
      </c>
      <c r="G2343">
        <v>61</v>
      </c>
      <c r="H2343">
        <v>1</v>
      </c>
      <c r="I2343">
        <v>50</v>
      </c>
      <c r="J2343">
        <v>0</v>
      </c>
      <c r="K2343">
        <f>_xlfn.XLOOKUP(FraudData[[#This Row],[amount]],AmountRules[Amount Min],AmountRules[Risk Points],,-1)</f>
        <v>0</v>
      </c>
      <c r="L2343">
        <f>_xlfn.XLOOKUP(FraudData[[#This Row],[transaction_hour]],TimeRules[Hour Min],TimeRules[Risk Points],,-1)</f>
        <v>0</v>
      </c>
      <c r="M2343">
        <f>_xlfn.XLOOKUP(FraudData[[#This Row],[foreign_transaction]],ForeignRules[Foreign Transaction],ForeignRules[Risk Points],0)</f>
        <v>0</v>
      </c>
      <c r="N2343">
        <f>_xlfn.XLOOKUP(FraudData[[#This Row],[location_mismatch]],Table10[Location Mismatch],Table10[Risk Points],0)</f>
        <v>0</v>
      </c>
      <c r="O2343">
        <f>_xlfn.XLOOKUP(FraudData[[#This Row],[device_trust_score]],DeviceRules[Device Min],DeviceRules[Risk Points],,-1)</f>
        <v>1</v>
      </c>
      <c r="P2343">
        <f>_xlfn.XLOOKUP(FraudData[[#This Row],[velocity_last_24h]],VelocityRules[Velocity Min],VelocityRules[Risk Points],,-1)</f>
        <v>0</v>
      </c>
      <c r="Q2343">
        <f>_xlfn.XLOOKUP(FraudData[[#This Row],[merchant_category]],MerchantRules[Merchant Category],MerchantRules[Risk Points],0)</f>
        <v>0</v>
      </c>
      <c r="R2343">
        <f>SUM(FraudData[[#This Row],[Amount Risk]:[Merchant Risk]])</f>
        <v>1</v>
      </c>
      <c r="S2343" t="str" cm="1">
        <f t="array" ref="S2343">_xlfn.IFS(FraudData[[#This Row],[Fraud Risk Score]]&gt;=8,"High Risk",FraudData[[#This Row],[Fraud Risk Score]]&gt;=6,"Medium Risk",TRUE,"Low Risk")</f>
        <v>Low Risk</v>
      </c>
    </row>
    <row r="2344" spans="1:19">
      <c r="A2344">
        <v>2343</v>
      </c>
      <c r="B2344">
        <v>15.04</v>
      </c>
      <c r="C2344">
        <v>3</v>
      </c>
      <c r="D2344" t="s">
        <v>47</v>
      </c>
      <c r="E2344">
        <v>0</v>
      </c>
      <c r="F2344">
        <v>0</v>
      </c>
      <c r="G2344">
        <v>36</v>
      </c>
      <c r="H2344">
        <v>3</v>
      </c>
      <c r="I2344">
        <v>29</v>
      </c>
      <c r="J2344">
        <v>0</v>
      </c>
      <c r="K2344">
        <f>_xlfn.XLOOKUP(FraudData[[#This Row],[amount]],AmountRules[Amount Min],AmountRules[Risk Points],,-1)</f>
        <v>0</v>
      </c>
      <c r="L2344">
        <f>_xlfn.XLOOKUP(FraudData[[#This Row],[transaction_hour]],TimeRules[Hour Min],TimeRules[Risk Points],,-1)</f>
        <v>3</v>
      </c>
      <c r="M2344">
        <f>_xlfn.XLOOKUP(FraudData[[#This Row],[foreign_transaction]],ForeignRules[Foreign Transaction],ForeignRules[Risk Points],0)</f>
        <v>0</v>
      </c>
      <c r="N2344">
        <f>_xlfn.XLOOKUP(FraudData[[#This Row],[location_mismatch]],Table10[Location Mismatch],Table10[Risk Points],0)</f>
        <v>0</v>
      </c>
      <c r="O2344">
        <f>_xlfn.XLOOKUP(FraudData[[#This Row],[device_trust_score]],DeviceRules[Device Min],DeviceRules[Risk Points],,-1)</f>
        <v>2</v>
      </c>
      <c r="P2344">
        <f>_xlfn.XLOOKUP(FraudData[[#This Row],[velocity_last_24h]],VelocityRules[Velocity Min],VelocityRules[Risk Points],,-1)</f>
        <v>0</v>
      </c>
      <c r="Q2344">
        <f>_xlfn.XLOOKUP(FraudData[[#This Row],[merchant_category]],MerchantRules[Merchant Category],MerchantRules[Risk Points],0)</f>
        <v>0</v>
      </c>
      <c r="R2344">
        <f>SUM(FraudData[[#This Row],[Amount Risk]:[Merchant Risk]])</f>
        <v>5</v>
      </c>
      <c r="S2344" t="str" cm="1">
        <f t="array" ref="S2344">_xlfn.IFS(FraudData[[#This Row],[Fraud Risk Score]]&gt;=8,"High Risk",FraudData[[#This Row],[Fraud Risk Score]]&gt;=6,"Medium Risk",TRUE,"Low Risk")</f>
        <v>Low Risk</v>
      </c>
    </row>
    <row r="2345" spans="1:19">
      <c r="A2345">
        <v>2344</v>
      </c>
      <c r="B2345">
        <v>78.87</v>
      </c>
      <c r="C2345">
        <v>5</v>
      </c>
      <c r="D2345" t="s">
        <v>46</v>
      </c>
      <c r="E2345">
        <v>0</v>
      </c>
      <c r="F2345">
        <v>0</v>
      </c>
      <c r="G2345">
        <v>78</v>
      </c>
      <c r="H2345">
        <v>2</v>
      </c>
      <c r="I2345">
        <v>34</v>
      </c>
      <c r="J2345">
        <v>0</v>
      </c>
      <c r="K2345">
        <f>_xlfn.XLOOKUP(FraudData[[#This Row],[amount]],AmountRules[Amount Min],AmountRules[Risk Points],,-1)</f>
        <v>0</v>
      </c>
      <c r="L2345">
        <f>_xlfn.XLOOKUP(FraudData[[#This Row],[transaction_hour]],TimeRules[Hour Min],TimeRules[Risk Points],,-1)</f>
        <v>0</v>
      </c>
      <c r="M2345">
        <f>_xlfn.XLOOKUP(FraudData[[#This Row],[foreign_transaction]],ForeignRules[Foreign Transaction],ForeignRules[Risk Points],0)</f>
        <v>0</v>
      </c>
      <c r="N2345">
        <f>_xlfn.XLOOKUP(FraudData[[#This Row],[location_mismatch]],Table10[Location Mismatch],Table10[Risk Points],0)</f>
        <v>0</v>
      </c>
      <c r="O2345">
        <f>_xlfn.XLOOKUP(FraudData[[#This Row],[device_trust_score]],DeviceRules[Device Min],DeviceRules[Risk Points],,-1)</f>
        <v>0</v>
      </c>
      <c r="P2345">
        <f>_xlfn.XLOOKUP(FraudData[[#This Row],[velocity_last_24h]],VelocityRules[Velocity Min],VelocityRules[Risk Points],,-1)</f>
        <v>0</v>
      </c>
      <c r="Q2345">
        <f>_xlfn.XLOOKUP(FraudData[[#This Row],[merchant_category]],MerchantRules[Merchant Category],MerchantRules[Risk Points],0)</f>
        <v>0</v>
      </c>
      <c r="R2345">
        <f>SUM(FraudData[[#This Row],[Amount Risk]:[Merchant Risk]])</f>
        <v>0</v>
      </c>
      <c r="S2345" t="str" cm="1">
        <f t="array" ref="S2345">_xlfn.IFS(FraudData[[#This Row],[Fraud Risk Score]]&gt;=8,"High Risk",FraudData[[#This Row],[Fraud Risk Score]]&gt;=6,"Medium Risk",TRUE,"Low Risk")</f>
        <v>Low Risk</v>
      </c>
    </row>
    <row r="2346" spans="1:19">
      <c r="A2346">
        <v>2345</v>
      </c>
      <c r="B2346">
        <v>511.67</v>
      </c>
      <c r="C2346">
        <v>16</v>
      </c>
      <c r="D2346" t="s">
        <v>46</v>
      </c>
      <c r="E2346">
        <v>0</v>
      </c>
      <c r="F2346">
        <v>0</v>
      </c>
      <c r="G2346">
        <v>44</v>
      </c>
      <c r="H2346">
        <v>3</v>
      </c>
      <c r="I2346">
        <v>47</v>
      </c>
      <c r="J2346">
        <v>0</v>
      </c>
      <c r="K2346">
        <f>_xlfn.XLOOKUP(FraudData[[#This Row],[amount]],AmountRules[Amount Min],AmountRules[Risk Points],,-1)</f>
        <v>1</v>
      </c>
      <c r="L2346">
        <f>_xlfn.XLOOKUP(FraudData[[#This Row],[transaction_hour]],TimeRules[Hour Min],TimeRules[Risk Points],,-1)</f>
        <v>0</v>
      </c>
      <c r="M2346">
        <f>_xlfn.XLOOKUP(FraudData[[#This Row],[foreign_transaction]],ForeignRules[Foreign Transaction],ForeignRules[Risk Points],0)</f>
        <v>0</v>
      </c>
      <c r="N2346">
        <f>_xlfn.XLOOKUP(FraudData[[#This Row],[location_mismatch]],Table10[Location Mismatch],Table10[Risk Points],0)</f>
        <v>0</v>
      </c>
      <c r="O2346">
        <f>_xlfn.XLOOKUP(FraudData[[#This Row],[device_trust_score]],DeviceRules[Device Min],DeviceRules[Risk Points],,-1)</f>
        <v>2</v>
      </c>
      <c r="P2346">
        <f>_xlfn.XLOOKUP(FraudData[[#This Row],[velocity_last_24h]],VelocityRules[Velocity Min],VelocityRules[Risk Points],,-1)</f>
        <v>0</v>
      </c>
      <c r="Q2346">
        <f>_xlfn.XLOOKUP(FraudData[[#This Row],[merchant_category]],MerchantRules[Merchant Category],MerchantRules[Risk Points],0)</f>
        <v>0</v>
      </c>
      <c r="R2346">
        <f>SUM(FraudData[[#This Row],[Amount Risk]:[Merchant Risk]])</f>
        <v>3</v>
      </c>
      <c r="S2346" t="str" cm="1">
        <f t="array" ref="S2346">_xlfn.IFS(FraudData[[#This Row],[Fraud Risk Score]]&gt;=8,"High Risk",FraudData[[#This Row],[Fraud Risk Score]]&gt;=6,"Medium Risk",TRUE,"Low Risk")</f>
        <v>Low Risk</v>
      </c>
    </row>
    <row r="2347" spans="1:19">
      <c r="A2347">
        <v>2346</v>
      </c>
      <c r="B2347">
        <v>198.78</v>
      </c>
      <c r="C2347">
        <v>6</v>
      </c>
      <c r="D2347" t="s">
        <v>46</v>
      </c>
      <c r="E2347">
        <v>0</v>
      </c>
      <c r="F2347">
        <v>0</v>
      </c>
      <c r="G2347">
        <v>42</v>
      </c>
      <c r="H2347">
        <v>2</v>
      </c>
      <c r="I2347">
        <v>56</v>
      </c>
      <c r="J2347">
        <v>0</v>
      </c>
      <c r="K2347">
        <f>_xlfn.XLOOKUP(FraudData[[#This Row],[amount]],AmountRules[Amount Min],AmountRules[Risk Points],,-1)</f>
        <v>0</v>
      </c>
      <c r="L2347">
        <f>_xlfn.XLOOKUP(FraudData[[#This Row],[transaction_hour]],TimeRules[Hour Min],TimeRules[Risk Points],,-1)</f>
        <v>0</v>
      </c>
      <c r="M2347">
        <f>_xlfn.XLOOKUP(FraudData[[#This Row],[foreign_transaction]],ForeignRules[Foreign Transaction],ForeignRules[Risk Points],0)</f>
        <v>0</v>
      </c>
      <c r="N2347">
        <f>_xlfn.XLOOKUP(FraudData[[#This Row],[location_mismatch]],Table10[Location Mismatch],Table10[Risk Points],0)</f>
        <v>0</v>
      </c>
      <c r="O2347">
        <f>_xlfn.XLOOKUP(FraudData[[#This Row],[device_trust_score]],DeviceRules[Device Min],DeviceRules[Risk Points],,-1)</f>
        <v>2</v>
      </c>
      <c r="P2347">
        <f>_xlfn.XLOOKUP(FraudData[[#This Row],[velocity_last_24h]],VelocityRules[Velocity Min],VelocityRules[Risk Points],,-1)</f>
        <v>0</v>
      </c>
      <c r="Q2347">
        <f>_xlfn.XLOOKUP(FraudData[[#This Row],[merchant_category]],MerchantRules[Merchant Category],MerchantRules[Risk Points],0)</f>
        <v>0</v>
      </c>
      <c r="R2347">
        <f>SUM(FraudData[[#This Row],[Amount Risk]:[Merchant Risk]])</f>
        <v>2</v>
      </c>
      <c r="S2347" t="str" cm="1">
        <f t="array" ref="S2347">_xlfn.IFS(FraudData[[#This Row],[Fraud Risk Score]]&gt;=8,"High Risk",FraudData[[#This Row],[Fraud Risk Score]]&gt;=6,"Medium Risk",TRUE,"Low Risk")</f>
        <v>Low Risk</v>
      </c>
    </row>
    <row r="2348" spans="1:19">
      <c r="A2348">
        <v>2347</v>
      </c>
      <c r="B2348">
        <v>204.35</v>
      </c>
      <c r="C2348">
        <v>23</v>
      </c>
      <c r="D2348" t="s">
        <v>46</v>
      </c>
      <c r="E2348">
        <v>0</v>
      </c>
      <c r="F2348">
        <v>0</v>
      </c>
      <c r="G2348">
        <v>31</v>
      </c>
      <c r="H2348">
        <v>2</v>
      </c>
      <c r="I2348">
        <v>60</v>
      </c>
      <c r="J2348">
        <v>0</v>
      </c>
      <c r="K2348">
        <f>_xlfn.XLOOKUP(FraudData[[#This Row],[amount]],AmountRules[Amount Min],AmountRules[Risk Points],,-1)</f>
        <v>0</v>
      </c>
      <c r="L2348">
        <f>_xlfn.XLOOKUP(FraudData[[#This Row],[transaction_hour]],TimeRules[Hour Min],TimeRules[Risk Points],,-1)</f>
        <v>1</v>
      </c>
      <c r="M2348">
        <f>_xlfn.XLOOKUP(FraudData[[#This Row],[foreign_transaction]],ForeignRules[Foreign Transaction],ForeignRules[Risk Points],0)</f>
        <v>0</v>
      </c>
      <c r="N2348">
        <f>_xlfn.XLOOKUP(FraudData[[#This Row],[location_mismatch]],Table10[Location Mismatch],Table10[Risk Points],0)</f>
        <v>0</v>
      </c>
      <c r="O2348">
        <f>_xlfn.XLOOKUP(FraudData[[#This Row],[device_trust_score]],DeviceRules[Device Min],DeviceRules[Risk Points],,-1)</f>
        <v>2</v>
      </c>
      <c r="P2348">
        <f>_xlfn.XLOOKUP(FraudData[[#This Row],[velocity_last_24h]],VelocityRules[Velocity Min],VelocityRules[Risk Points],,-1)</f>
        <v>0</v>
      </c>
      <c r="Q2348">
        <f>_xlfn.XLOOKUP(FraudData[[#This Row],[merchant_category]],MerchantRules[Merchant Category],MerchantRules[Risk Points],0)</f>
        <v>0</v>
      </c>
      <c r="R2348">
        <f>SUM(FraudData[[#This Row],[Amount Risk]:[Merchant Risk]])</f>
        <v>3</v>
      </c>
      <c r="S2348" t="str" cm="1">
        <f t="array" ref="S2348">_xlfn.IFS(FraudData[[#This Row],[Fraud Risk Score]]&gt;=8,"High Risk",FraudData[[#This Row],[Fraud Risk Score]]&gt;=6,"Medium Risk",TRUE,"Low Risk")</f>
        <v>Low Risk</v>
      </c>
    </row>
    <row r="2349" spans="1:19">
      <c r="A2349">
        <v>2348</v>
      </c>
      <c r="B2349">
        <v>80.87</v>
      </c>
      <c r="C2349">
        <v>22</v>
      </c>
      <c r="D2349" t="s">
        <v>46</v>
      </c>
      <c r="E2349">
        <v>0</v>
      </c>
      <c r="F2349">
        <v>0</v>
      </c>
      <c r="G2349">
        <v>26</v>
      </c>
      <c r="H2349">
        <v>1</v>
      </c>
      <c r="I2349">
        <v>30</v>
      </c>
      <c r="J2349">
        <v>0</v>
      </c>
      <c r="K2349">
        <f>_xlfn.XLOOKUP(FraudData[[#This Row],[amount]],AmountRules[Amount Min],AmountRules[Risk Points],,-1)</f>
        <v>0</v>
      </c>
      <c r="L2349">
        <f>_xlfn.XLOOKUP(FraudData[[#This Row],[transaction_hour]],TimeRules[Hour Min],TimeRules[Risk Points],,-1)</f>
        <v>0</v>
      </c>
      <c r="M2349">
        <f>_xlfn.XLOOKUP(FraudData[[#This Row],[foreign_transaction]],ForeignRules[Foreign Transaction],ForeignRules[Risk Points],0)</f>
        <v>0</v>
      </c>
      <c r="N2349">
        <f>_xlfn.XLOOKUP(FraudData[[#This Row],[location_mismatch]],Table10[Location Mismatch],Table10[Risk Points],0)</f>
        <v>0</v>
      </c>
      <c r="O2349">
        <f>_xlfn.XLOOKUP(FraudData[[#This Row],[device_trust_score]],DeviceRules[Device Min],DeviceRules[Risk Points],,-1)</f>
        <v>3</v>
      </c>
      <c r="P2349">
        <f>_xlfn.XLOOKUP(FraudData[[#This Row],[velocity_last_24h]],VelocityRules[Velocity Min],VelocityRules[Risk Points],,-1)</f>
        <v>0</v>
      </c>
      <c r="Q2349">
        <f>_xlfn.XLOOKUP(FraudData[[#This Row],[merchant_category]],MerchantRules[Merchant Category],MerchantRules[Risk Points],0)</f>
        <v>0</v>
      </c>
      <c r="R2349">
        <f>SUM(FraudData[[#This Row],[Amount Risk]:[Merchant Risk]])</f>
        <v>3</v>
      </c>
      <c r="S2349" t="str" cm="1">
        <f t="array" ref="S2349">_xlfn.IFS(FraudData[[#This Row],[Fraud Risk Score]]&gt;=8,"High Risk",FraudData[[#This Row],[Fraud Risk Score]]&gt;=6,"Medium Risk",TRUE,"Low Risk")</f>
        <v>Low Risk</v>
      </c>
    </row>
    <row r="2350" spans="1:19">
      <c r="A2350">
        <v>2349</v>
      </c>
      <c r="B2350">
        <v>162.1</v>
      </c>
      <c r="C2350">
        <v>6</v>
      </c>
      <c r="D2350" t="s">
        <v>48</v>
      </c>
      <c r="E2350">
        <v>0</v>
      </c>
      <c r="F2350">
        <v>0</v>
      </c>
      <c r="G2350">
        <v>78</v>
      </c>
      <c r="H2350">
        <v>4</v>
      </c>
      <c r="I2350">
        <v>38</v>
      </c>
      <c r="J2350">
        <v>0</v>
      </c>
      <c r="K2350">
        <f>_xlfn.XLOOKUP(FraudData[[#This Row],[amount]],AmountRules[Amount Min],AmountRules[Risk Points],,-1)</f>
        <v>0</v>
      </c>
      <c r="L2350">
        <f>_xlfn.XLOOKUP(FraudData[[#This Row],[transaction_hour]],TimeRules[Hour Min],TimeRules[Risk Points],,-1)</f>
        <v>0</v>
      </c>
      <c r="M2350">
        <f>_xlfn.XLOOKUP(FraudData[[#This Row],[foreign_transaction]],ForeignRules[Foreign Transaction],ForeignRules[Risk Points],0)</f>
        <v>0</v>
      </c>
      <c r="N2350">
        <f>_xlfn.XLOOKUP(FraudData[[#This Row],[location_mismatch]],Table10[Location Mismatch],Table10[Risk Points],0)</f>
        <v>0</v>
      </c>
      <c r="O2350">
        <f>_xlfn.XLOOKUP(FraudData[[#This Row],[device_trust_score]],DeviceRules[Device Min],DeviceRules[Risk Points],,-1)</f>
        <v>0</v>
      </c>
      <c r="P2350">
        <f>_xlfn.XLOOKUP(FraudData[[#This Row],[velocity_last_24h]],VelocityRules[Velocity Min],VelocityRules[Risk Points],,-1)</f>
        <v>0</v>
      </c>
      <c r="Q2350">
        <f>_xlfn.XLOOKUP(FraudData[[#This Row],[merchant_category]],MerchantRules[Merchant Category],MerchantRules[Risk Points],0)</f>
        <v>0</v>
      </c>
      <c r="R2350">
        <f>SUM(FraudData[[#This Row],[Amount Risk]:[Merchant Risk]])</f>
        <v>0</v>
      </c>
      <c r="S2350" t="str" cm="1">
        <f t="array" ref="S2350">_xlfn.IFS(FraudData[[#This Row],[Fraud Risk Score]]&gt;=8,"High Risk",FraudData[[#This Row],[Fraud Risk Score]]&gt;=6,"Medium Risk",TRUE,"Low Risk")</f>
        <v>Low Risk</v>
      </c>
    </row>
    <row r="2351" spans="1:19">
      <c r="A2351">
        <v>2350</v>
      </c>
      <c r="B2351">
        <v>1.83</v>
      </c>
      <c r="C2351">
        <v>8</v>
      </c>
      <c r="D2351" t="s">
        <v>50</v>
      </c>
      <c r="E2351">
        <v>0</v>
      </c>
      <c r="F2351">
        <v>0</v>
      </c>
      <c r="G2351">
        <v>32</v>
      </c>
      <c r="H2351">
        <v>1</v>
      </c>
      <c r="I2351">
        <v>26</v>
      </c>
      <c r="J2351">
        <v>0</v>
      </c>
      <c r="K2351">
        <f>_xlfn.XLOOKUP(FraudData[[#This Row],[amount]],AmountRules[Amount Min],AmountRules[Risk Points],,-1)</f>
        <v>0</v>
      </c>
      <c r="L2351">
        <f>_xlfn.XLOOKUP(FraudData[[#This Row],[transaction_hour]],TimeRules[Hour Min],TimeRules[Risk Points],,-1)</f>
        <v>0</v>
      </c>
      <c r="M2351">
        <f>_xlfn.XLOOKUP(FraudData[[#This Row],[foreign_transaction]],ForeignRules[Foreign Transaction],ForeignRules[Risk Points],0)</f>
        <v>0</v>
      </c>
      <c r="N2351">
        <f>_xlfn.XLOOKUP(FraudData[[#This Row],[location_mismatch]],Table10[Location Mismatch],Table10[Risk Points],0)</f>
        <v>0</v>
      </c>
      <c r="O2351">
        <f>_xlfn.XLOOKUP(FraudData[[#This Row],[device_trust_score]],DeviceRules[Device Min],DeviceRules[Risk Points],,-1)</f>
        <v>2</v>
      </c>
      <c r="P2351">
        <f>_xlfn.XLOOKUP(FraudData[[#This Row],[velocity_last_24h]],VelocityRules[Velocity Min],VelocityRules[Risk Points],,-1)</f>
        <v>0</v>
      </c>
      <c r="Q2351">
        <f>_xlfn.XLOOKUP(FraudData[[#This Row],[merchant_category]],MerchantRules[Merchant Category],MerchantRules[Risk Points],0)</f>
        <v>0</v>
      </c>
      <c r="R2351">
        <f>SUM(FraudData[[#This Row],[Amount Risk]:[Merchant Risk]])</f>
        <v>2</v>
      </c>
      <c r="S2351" t="str" cm="1">
        <f t="array" ref="S2351">_xlfn.IFS(FraudData[[#This Row],[Fraud Risk Score]]&gt;=8,"High Risk",FraudData[[#This Row],[Fraud Risk Score]]&gt;=6,"Medium Risk",TRUE,"Low Risk")</f>
        <v>Low Risk</v>
      </c>
    </row>
    <row r="2352" spans="1:19">
      <c r="A2352">
        <v>2351</v>
      </c>
      <c r="B2352">
        <v>181.96</v>
      </c>
      <c r="C2352">
        <v>12</v>
      </c>
      <c r="D2352" t="s">
        <v>48</v>
      </c>
      <c r="E2352">
        <v>0</v>
      </c>
      <c r="F2352">
        <v>0</v>
      </c>
      <c r="G2352">
        <v>57</v>
      </c>
      <c r="H2352">
        <v>5</v>
      </c>
      <c r="I2352">
        <v>45</v>
      </c>
      <c r="J2352">
        <v>0</v>
      </c>
      <c r="K2352">
        <f>_xlfn.XLOOKUP(FraudData[[#This Row],[amount]],AmountRules[Amount Min],AmountRules[Risk Points],,-1)</f>
        <v>0</v>
      </c>
      <c r="L2352">
        <f>_xlfn.XLOOKUP(FraudData[[#This Row],[transaction_hour]],TimeRules[Hour Min],TimeRules[Risk Points],,-1)</f>
        <v>0</v>
      </c>
      <c r="M2352">
        <f>_xlfn.XLOOKUP(FraudData[[#This Row],[foreign_transaction]],ForeignRules[Foreign Transaction],ForeignRules[Risk Points],0)</f>
        <v>0</v>
      </c>
      <c r="N2352">
        <f>_xlfn.XLOOKUP(FraudData[[#This Row],[location_mismatch]],Table10[Location Mismatch],Table10[Risk Points],0)</f>
        <v>0</v>
      </c>
      <c r="O2352">
        <f>_xlfn.XLOOKUP(FraudData[[#This Row],[device_trust_score]],DeviceRules[Device Min],DeviceRules[Risk Points],,-1)</f>
        <v>1</v>
      </c>
      <c r="P2352">
        <f>_xlfn.XLOOKUP(FraudData[[#This Row],[velocity_last_24h]],VelocityRules[Velocity Min],VelocityRules[Risk Points],,-1)</f>
        <v>3</v>
      </c>
      <c r="Q2352">
        <f>_xlfn.XLOOKUP(FraudData[[#This Row],[merchant_category]],MerchantRules[Merchant Category],MerchantRules[Risk Points],0)</f>
        <v>0</v>
      </c>
      <c r="R2352">
        <f>SUM(FraudData[[#This Row],[Amount Risk]:[Merchant Risk]])</f>
        <v>4</v>
      </c>
      <c r="S2352" t="str" cm="1">
        <f t="array" ref="S2352">_xlfn.IFS(FraudData[[#This Row],[Fraud Risk Score]]&gt;=8,"High Risk",FraudData[[#This Row],[Fraud Risk Score]]&gt;=6,"Medium Risk",TRUE,"Low Risk")</f>
        <v>Low Risk</v>
      </c>
    </row>
    <row r="2353" spans="1:19">
      <c r="A2353">
        <v>2352</v>
      </c>
      <c r="B2353">
        <v>440.13</v>
      </c>
      <c r="C2353">
        <v>19</v>
      </c>
      <c r="D2353" t="s">
        <v>50</v>
      </c>
      <c r="E2353">
        <v>0</v>
      </c>
      <c r="F2353">
        <v>0</v>
      </c>
      <c r="G2353">
        <v>70</v>
      </c>
      <c r="H2353">
        <v>4</v>
      </c>
      <c r="I2353">
        <v>24</v>
      </c>
      <c r="J2353">
        <v>0</v>
      </c>
      <c r="K2353">
        <f>_xlfn.XLOOKUP(FraudData[[#This Row],[amount]],AmountRules[Amount Min],AmountRules[Risk Points],,-1)</f>
        <v>0</v>
      </c>
      <c r="L2353">
        <f>_xlfn.XLOOKUP(FraudData[[#This Row],[transaction_hour]],TimeRules[Hour Min],TimeRules[Risk Points],,-1)</f>
        <v>0</v>
      </c>
      <c r="M2353">
        <f>_xlfn.XLOOKUP(FraudData[[#This Row],[foreign_transaction]],ForeignRules[Foreign Transaction],ForeignRules[Risk Points],0)</f>
        <v>0</v>
      </c>
      <c r="N2353">
        <f>_xlfn.XLOOKUP(FraudData[[#This Row],[location_mismatch]],Table10[Location Mismatch],Table10[Risk Points],0)</f>
        <v>0</v>
      </c>
      <c r="O2353">
        <f>_xlfn.XLOOKUP(FraudData[[#This Row],[device_trust_score]],DeviceRules[Device Min],DeviceRules[Risk Points],,-1)</f>
        <v>0</v>
      </c>
      <c r="P2353">
        <f>_xlfn.XLOOKUP(FraudData[[#This Row],[velocity_last_24h]],VelocityRules[Velocity Min],VelocityRules[Risk Points],,-1)</f>
        <v>0</v>
      </c>
      <c r="Q2353">
        <f>_xlfn.XLOOKUP(FraudData[[#This Row],[merchant_category]],MerchantRules[Merchant Category],MerchantRules[Risk Points],0)</f>
        <v>0</v>
      </c>
      <c r="R2353">
        <f>SUM(FraudData[[#This Row],[Amount Risk]:[Merchant Risk]])</f>
        <v>0</v>
      </c>
      <c r="S2353" t="str" cm="1">
        <f t="array" ref="S2353">_xlfn.IFS(FraudData[[#This Row],[Fraud Risk Score]]&gt;=8,"High Risk",FraudData[[#This Row],[Fraud Risk Score]]&gt;=6,"Medium Risk",TRUE,"Low Risk")</f>
        <v>Low Risk</v>
      </c>
    </row>
    <row r="2354" spans="1:19">
      <c r="A2354">
        <v>2353</v>
      </c>
      <c r="B2354">
        <v>170.68</v>
      </c>
      <c r="C2354">
        <v>13</v>
      </c>
      <c r="D2354" t="s">
        <v>48</v>
      </c>
      <c r="E2354">
        <v>0</v>
      </c>
      <c r="F2354">
        <v>0</v>
      </c>
      <c r="G2354">
        <v>66</v>
      </c>
      <c r="H2354">
        <v>1</v>
      </c>
      <c r="I2354">
        <v>35</v>
      </c>
      <c r="J2354">
        <v>0</v>
      </c>
      <c r="K2354">
        <f>_xlfn.XLOOKUP(FraudData[[#This Row],[amount]],AmountRules[Amount Min],AmountRules[Risk Points],,-1)</f>
        <v>0</v>
      </c>
      <c r="L2354">
        <f>_xlfn.XLOOKUP(FraudData[[#This Row],[transaction_hour]],TimeRules[Hour Min],TimeRules[Risk Points],,-1)</f>
        <v>0</v>
      </c>
      <c r="M2354">
        <f>_xlfn.XLOOKUP(FraudData[[#This Row],[foreign_transaction]],ForeignRules[Foreign Transaction],ForeignRules[Risk Points],0)</f>
        <v>0</v>
      </c>
      <c r="N2354">
        <f>_xlfn.XLOOKUP(FraudData[[#This Row],[location_mismatch]],Table10[Location Mismatch],Table10[Risk Points],0)</f>
        <v>0</v>
      </c>
      <c r="O2354">
        <f>_xlfn.XLOOKUP(FraudData[[#This Row],[device_trust_score]],DeviceRules[Device Min],DeviceRules[Risk Points],,-1)</f>
        <v>1</v>
      </c>
      <c r="P2354">
        <f>_xlfn.XLOOKUP(FraudData[[#This Row],[velocity_last_24h]],VelocityRules[Velocity Min],VelocityRules[Risk Points],,-1)</f>
        <v>0</v>
      </c>
      <c r="Q2354">
        <f>_xlfn.XLOOKUP(FraudData[[#This Row],[merchant_category]],MerchantRules[Merchant Category],MerchantRules[Risk Points],0)</f>
        <v>0</v>
      </c>
      <c r="R2354">
        <f>SUM(FraudData[[#This Row],[Amount Risk]:[Merchant Risk]])</f>
        <v>1</v>
      </c>
      <c r="S2354" t="str" cm="1">
        <f t="array" ref="S2354">_xlfn.IFS(FraudData[[#This Row],[Fraud Risk Score]]&gt;=8,"High Risk",FraudData[[#This Row],[Fraud Risk Score]]&gt;=6,"Medium Risk",TRUE,"Low Risk")</f>
        <v>Low Risk</v>
      </c>
    </row>
    <row r="2355" spans="1:19">
      <c r="A2355">
        <v>2354</v>
      </c>
      <c r="B2355">
        <v>372.44</v>
      </c>
      <c r="C2355">
        <v>15</v>
      </c>
      <c r="D2355" t="s">
        <v>47</v>
      </c>
      <c r="E2355">
        <v>0</v>
      </c>
      <c r="F2355">
        <v>0</v>
      </c>
      <c r="G2355">
        <v>87</v>
      </c>
      <c r="H2355">
        <v>2</v>
      </c>
      <c r="I2355">
        <v>67</v>
      </c>
      <c r="J2355">
        <v>0</v>
      </c>
      <c r="K2355">
        <f>_xlfn.XLOOKUP(FraudData[[#This Row],[amount]],AmountRules[Amount Min],AmountRules[Risk Points],,-1)</f>
        <v>0</v>
      </c>
      <c r="L2355">
        <f>_xlfn.XLOOKUP(FraudData[[#This Row],[transaction_hour]],TimeRules[Hour Min],TimeRules[Risk Points],,-1)</f>
        <v>0</v>
      </c>
      <c r="M2355">
        <f>_xlfn.XLOOKUP(FraudData[[#This Row],[foreign_transaction]],ForeignRules[Foreign Transaction],ForeignRules[Risk Points],0)</f>
        <v>0</v>
      </c>
      <c r="N2355">
        <f>_xlfn.XLOOKUP(FraudData[[#This Row],[location_mismatch]],Table10[Location Mismatch],Table10[Risk Points],0)</f>
        <v>0</v>
      </c>
      <c r="O2355">
        <f>_xlfn.XLOOKUP(FraudData[[#This Row],[device_trust_score]],DeviceRules[Device Min],DeviceRules[Risk Points],,-1)</f>
        <v>0</v>
      </c>
      <c r="P2355">
        <f>_xlfn.XLOOKUP(FraudData[[#This Row],[velocity_last_24h]],VelocityRules[Velocity Min],VelocityRules[Risk Points],,-1)</f>
        <v>0</v>
      </c>
      <c r="Q2355">
        <f>_xlfn.XLOOKUP(FraudData[[#This Row],[merchant_category]],MerchantRules[Merchant Category],MerchantRules[Risk Points],0)</f>
        <v>0</v>
      </c>
      <c r="R2355">
        <f>SUM(FraudData[[#This Row],[Amount Risk]:[Merchant Risk]])</f>
        <v>0</v>
      </c>
      <c r="S2355" t="str" cm="1">
        <f t="array" ref="S2355">_xlfn.IFS(FraudData[[#This Row],[Fraud Risk Score]]&gt;=8,"High Risk",FraudData[[#This Row],[Fraud Risk Score]]&gt;=6,"Medium Risk",TRUE,"Low Risk")</f>
        <v>Low Risk</v>
      </c>
    </row>
    <row r="2356" spans="1:19">
      <c r="A2356">
        <v>2355</v>
      </c>
      <c r="B2356">
        <v>231.71</v>
      </c>
      <c r="C2356">
        <v>22</v>
      </c>
      <c r="D2356" t="s">
        <v>49</v>
      </c>
      <c r="E2356">
        <v>0</v>
      </c>
      <c r="F2356">
        <v>0</v>
      </c>
      <c r="G2356">
        <v>57</v>
      </c>
      <c r="H2356">
        <v>1</v>
      </c>
      <c r="I2356">
        <v>59</v>
      </c>
      <c r="J2356">
        <v>0</v>
      </c>
      <c r="K2356">
        <f>_xlfn.XLOOKUP(FraudData[[#This Row],[amount]],AmountRules[Amount Min],AmountRules[Risk Points],,-1)</f>
        <v>0</v>
      </c>
      <c r="L2356">
        <f>_xlfn.XLOOKUP(FraudData[[#This Row],[transaction_hour]],TimeRules[Hour Min],TimeRules[Risk Points],,-1)</f>
        <v>0</v>
      </c>
      <c r="M2356">
        <f>_xlfn.XLOOKUP(FraudData[[#This Row],[foreign_transaction]],ForeignRules[Foreign Transaction],ForeignRules[Risk Points],0)</f>
        <v>0</v>
      </c>
      <c r="N2356">
        <f>_xlfn.XLOOKUP(FraudData[[#This Row],[location_mismatch]],Table10[Location Mismatch],Table10[Risk Points],0)</f>
        <v>0</v>
      </c>
      <c r="O2356">
        <f>_xlfn.XLOOKUP(FraudData[[#This Row],[device_trust_score]],DeviceRules[Device Min],DeviceRules[Risk Points],,-1)</f>
        <v>1</v>
      </c>
      <c r="P2356">
        <f>_xlfn.XLOOKUP(FraudData[[#This Row],[velocity_last_24h]],VelocityRules[Velocity Min],VelocityRules[Risk Points],,-1)</f>
        <v>0</v>
      </c>
      <c r="Q2356">
        <f>_xlfn.XLOOKUP(FraudData[[#This Row],[merchant_category]],MerchantRules[Merchant Category],MerchantRules[Risk Points],0)</f>
        <v>1</v>
      </c>
      <c r="R2356">
        <f>SUM(FraudData[[#This Row],[Amount Risk]:[Merchant Risk]])</f>
        <v>2</v>
      </c>
      <c r="S2356" t="str" cm="1">
        <f t="array" ref="S2356">_xlfn.IFS(FraudData[[#This Row],[Fraud Risk Score]]&gt;=8,"High Risk",FraudData[[#This Row],[Fraud Risk Score]]&gt;=6,"Medium Risk",TRUE,"Low Risk")</f>
        <v>Low Risk</v>
      </c>
    </row>
    <row r="2357" spans="1:19">
      <c r="A2357">
        <v>2356</v>
      </c>
      <c r="B2357">
        <v>23.12</v>
      </c>
      <c r="C2357">
        <v>8</v>
      </c>
      <c r="D2357" t="s">
        <v>46</v>
      </c>
      <c r="E2357">
        <v>0</v>
      </c>
      <c r="F2357">
        <v>0</v>
      </c>
      <c r="G2357">
        <v>93</v>
      </c>
      <c r="H2357">
        <v>0</v>
      </c>
      <c r="I2357">
        <v>50</v>
      </c>
      <c r="J2357">
        <v>0</v>
      </c>
      <c r="K2357">
        <f>_xlfn.XLOOKUP(FraudData[[#This Row],[amount]],AmountRules[Amount Min],AmountRules[Risk Points],,-1)</f>
        <v>0</v>
      </c>
      <c r="L2357">
        <f>_xlfn.XLOOKUP(FraudData[[#This Row],[transaction_hour]],TimeRules[Hour Min],TimeRules[Risk Points],,-1)</f>
        <v>0</v>
      </c>
      <c r="M2357">
        <f>_xlfn.XLOOKUP(FraudData[[#This Row],[foreign_transaction]],ForeignRules[Foreign Transaction],ForeignRules[Risk Points],0)</f>
        <v>0</v>
      </c>
      <c r="N2357">
        <f>_xlfn.XLOOKUP(FraudData[[#This Row],[location_mismatch]],Table10[Location Mismatch],Table10[Risk Points],0)</f>
        <v>0</v>
      </c>
      <c r="O2357">
        <f>_xlfn.XLOOKUP(FraudData[[#This Row],[device_trust_score]],DeviceRules[Device Min],DeviceRules[Risk Points],,-1)</f>
        <v>0</v>
      </c>
      <c r="P2357">
        <f>_xlfn.XLOOKUP(FraudData[[#This Row],[velocity_last_24h]],VelocityRules[Velocity Min],VelocityRules[Risk Points],,-1)</f>
        <v>0</v>
      </c>
      <c r="Q2357">
        <f>_xlfn.XLOOKUP(FraudData[[#This Row],[merchant_category]],MerchantRules[Merchant Category],MerchantRules[Risk Points],0)</f>
        <v>0</v>
      </c>
      <c r="R2357">
        <f>SUM(FraudData[[#This Row],[Amount Risk]:[Merchant Risk]])</f>
        <v>0</v>
      </c>
      <c r="S2357" t="str" cm="1">
        <f t="array" ref="S2357">_xlfn.IFS(FraudData[[#This Row],[Fraud Risk Score]]&gt;=8,"High Risk",FraudData[[#This Row],[Fraud Risk Score]]&gt;=6,"Medium Risk",TRUE,"Low Risk")</f>
        <v>Low Risk</v>
      </c>
    </row>
    <row r="2358" spans="1:19">
      <c r="A2358">
        <v>2357</v>
      </c>
      <c r="B2358">
        <v>418.94</v>
      </c>
      <c r="C2358">
        <v>14</v>
      </c>
      <c r="D2358" t="s">
        <v>49</v>
      </c>
      <c r="E2358">
        <v>0</v>
      </c>
      <c r="F2358">
        <v>0</v>
      </c>
      <c r="G2358">
        <v>94</v>
      </c>
      <c r="H2358">
        <v>1</v>
      </c>
      <c r="I2358">
        <v>63</v>
      </c>
      <c r="J2358">
        <v>0</v>
      </c>
      <c r="K2358">
        <f>_xlfn.XLOOKUP(FraudData[[#This Row],[amount]],AmountRules[Amount Min],AmountRules[Risk Points],,-1)</f>
        <v>0</v>
      </c>
      <c r="L2358">
        <f>_xlfn.XLOOKUP(FraudData[[#This Row],[transaction_hour]],TimeRules[Hour Min],TimeRules[Risk Points],,-1)</f>
        <v>0</v>
      </c>
      <c r="M2358">
        <f>_xlfn.XLOOKUP(FraudData[[#This Row],[foreign_transaction]],ForeignRules[Foreign Transaction],ForeignRules[Risk Points],0)</f>
        <v>0</v>
      </c>
      <c r="N2358">
        <f>_xlfn.XLOOKUP(FraudData[[#This Row],[location_mismatch]],Table10[Location Mismatch],Table10[Risk Points],0)</f>
        <v>0</v>
      </c>
      <c r="O2358">
        <f>_xlfn.XLOOKUP(FraudData[[#This Row],[device_trust_score]],DeviceRules[Device Min],DeviceRules[Risk Points],,-1)</f>
        <v>0</v>
      </c>
      <c r="P2358">
        <f>_xlfn.XLOOKUP(FraudData[[#This Row],[velocity_last_24h]],VelocityRules[Velocity Min],VelocityRules[Risk Points],,-1)</f>
        <v>0</v>
      </c>
      <c r="Q2358">
        <f>_xlfn.XLOOKUP(FraudData[[#This Row],[merchant_category]],MerchantRules[Merchant Category],MerchantRules[Risk Points],0)</f>
        <v>1</v>
      </c>
      <c r="R2358">
        <f>SUM(FraudData[[#This Row],[Amount Risk]:[Merchant Risk]])</f>
        <v>1</v>
      </c>
      <c r="S2358" t="str" cm="1">
        <f t="array" ref="S2358">_xlfn.IFS(FraudData[[#This Row],[Fraud Risk Score]]&gt;=8,"High Risk",FraudData[[#This Row],[Fraud Risk Score]]&gt;=6,"Medium Risk",TRUE,"Low Risk")</f>
        <v>Low Risk</v>
      </c>
    </row>
    <row r="2359" spans="1:19">
      <c r="A2359">
        <v>2358</v>
      </c>
      <c r="B2359">
        <v>12.38</v>
      </c>
      <c r="C2359">
        <v>4</v>
      </c>
      <c r="D2359" t="s">
        <v>49</v>
      </c>
      <c r="E2359">
        <v>0</v>
      </c>
      <c r="F2359">
        <v>0</v>
      </c>
      <c r="G2359">
        <v>28</v>
      </c>
      <c r="H2359">
        <v>0</v>
      </c>
      <c r="I2359">
        <v>40</v>
      </c>
      <c r="J2359">
        <v>0</v>
      </c>
      <c r="K2359">
        <f>_xlfn.XLOOKUP(FraudData[[#This Row],[amount]],AmountRules[Amount Min],AmountRules[Risk Points],,-1)</f>
        <v>0</v>
      </c>
      <c r="L2359">
        <f>_xlfn.XLOOKUP(FraudData[[#This Row],[transaction_hour]],TimeRules[Hour Min],TimeRules[Risk Points],,-1)</f>
        <v>0</v>
      </c>
      <c r="M2359">
        <f>_xlfn.XLOOKUP(FraudData[[#This Row],[foreign_transaction]],ForeignRules[Foreign Transaction],ForeignRules[Risk Points],0)</f>
        <v>0</v>
      </c>
      <c r="N2359">
        <f>_xlfn.XLOOKUP(FraudData[[#This Row],[location_mismatch]],Table10[Location Mismatch],Table10[Risk Points],0)</f>
        <v>0</v>
      </c>
      <c r="O2359">
        <f>_xlfn.XLOOKUP(FraudData[[#This Row],[device_trust_score]],DeviceRules[Device Min],DeviceRules[Risk Points],,-1)</f>
        <v>3</v>
      </c>
      <c r="P2359">
        <f>_xlfn.XLOOKUP(FraudData[[#This Row],[velocity_last_24h]],VelocityRules[Velocity Min],VelocityRules[Risk Points],,-1)</f>
        <v>0</v>
      </c>
      <c r="Q2359">
        <f>_xlfn.XLOOKUP(FraudData[[#This Row],[merchant_category]],MerchantRules[Merchant Category],MerchantRules[Risk Points],0)</f>
        <v>1</v>
      </c>
      <c r="R2359">
        <f>SUM(FraudData[[#This Row],[Amount Risk]:[Merchant Risk]])</f>
        <v>4</v>
      </c>
      <c r="S2359" t="str" cm="1">
        <f t="array" ref="S2359">_xlfn.IFS(FraudData[[#This Row],[Fraud Risk Score]]&gt;=8,"High Risk",FraudData[[#This Row],[Fraud Risk Score]]&gt;=6,"Medium Risk",TRUE,"Low Risk")</f>
        <v>Low Risk</v>
      </c>
    </row>
    <row r="2360" spans="1:19">
      <c r="A2360">
        <v>2359</v>
      </c>
      <c r="B2360">
        <v>137.43</v>
      </c>
      <c r="C2360">
        <v>17</v>
      </c>
      <c r="D2360" t="s">
        <v>47</v>
      </c>
      <c r="E2360">
        <v>0</v>
      </c>
      <c r="F2360">
        <v>0</v>
      </c>
      <c r="G2360">
        <v>82</v>
      </c>
      <c r="H2360">
        <v>2</v>
      </c>
      <c r="I2360">
        <v>18</v>
      </c>
      <c r="J2360">
        <v>0</v>
      </c>
      <c r="K2360">
        <f>_xlfn.XLOOKUP(FraudData[[#This Row],[amount]],AmountRules[Amount Min],AmountRules[Risk Points],,-1)</f>
        <v>0</v>
      </c>
      <c r="L2360">
        <f>_xlfn.XLOOKUP(FraudData[[#This Row],[transaction_hour]],TimeRules[Hour Min],TimeRules[Risk Points],,-1)</f>
        <v>0</v>
      </c>
      <c r="M2360">
        <f>_xlfn.XLOOKUP(FraudData[[#This Row],[foreign_transaction]],ForeignRules[Foreign Transaction],ForeignRules[Risk Points],0)</f>
        <v>0</v>
      </c>
      <c r="N2360">
        <f>_xlfn.XLOOKUP(FraudData[[#This Row],[location_mismatch]],Table10[Location Mismatch],Table10[Risk Points],0)</f>
        <v>0</v>
      </c>
      <c r="O2360">
        <f>_xlfn.XLOOKUP(FraudData[[#This Row],[device_trust_score]],DeviceRules[Device Min],DeviceRules[Risk Points],,-1)</f>
        <v>0</v>
      </c>
      <c r="P2360">
        <f>_xlfn.XLOOKUP(FraudData[[#This Row],[velocity_last_24h]],VelocityRules[Velocity Min],VelocityRules[Risk Points],,-1)</f>
        <v>0</v>
      </c>
      <c r="Q2360">
        <f>_xlfn.XLOOKUP(FraudData[[#This Row],[merchant_category]],MerchantRules[Merchant Category],MerchantRules[Risk Points],0)</f>
        <v>0</v>
      </c>
      <c r="R2360">
        <f>SUM(FraudData[[#This Row],[Amount Risk]:[Merchant Risk]])</f>
        <v>0</v>
      </c>
      <c r="S2360" t="str" cm="1">
        <f t="array" ref="S2360">_xlfn.IFS(FraudData[[#This Row],[Fraud Risk Score]]&gt;=8,"High Risk",FraudData[[#This Row],[Fraud Risk Score]]&gt;=6,"Medium Risk",TRUE,"Low Risk")</f>
        <v>Low Risk</v>
      </c>
    </row>
    <row r="2361" spans="1:19">
      <c r="A2361">
        <v>2360</v>
      </c>
      <c r="B2361">
        <v>27.6</v>
      </c>
      <c r="C2361">
        <v>20</v>
      </c>
      <c r="D2361" t="s">
        <v>49</v>
      </c>
      <c r="E2361">
        <v>0</v>
      </c>
      <c r="F2361">
        <v>0</v>
      </c>
      <c r="G2361">
        <v>53</v>
      </c>
      <c r="H2361">
        <v>2</v>
      </c>
      <c r="I2361">
        <v>56</v>
      </c>
      <c r="J2361">
        <v>0</v>
      </c>
      <c r="K2361">
        <f>_xlfn.XLOOKUP(FraudData[[#This Row],[amount]],AmountRules[Amount Min],AmountRules[Risk Points],,-1)</f>
        <v>0</v>
      </c>
      <c r="L2361">
        <f>_xlfn.XLOOKUP(FraudData[[#This Row],[transaction_hour]],TimeRules[Hour Min],TimeRules[Risk Points],,-1)</f>
        <v>0</v>
      </c>
      <c r="M2361">
        <f>_xlfn.XLOOKUP(FraudData[[#This Row],[foreign_transaction]],ForeignRules[Foreign Transaction],ForeignRules[Risk Points],0)</f>
        <v>0</v>
      </c>
      <c r="N2361">
        <f>_xlfn.XLOOKUP(FraudData[[#This Row],[location_mismatch]],Table10[Location Mismatch],Table10[Risk Points],0)</f>
        <v>0</v>
      </c>
      <c r="O2361">
        <f>_xlfn.XLOOKUP(FraudData[[#This Row],[device_trust_score]],DeviceRules[Device Min],DeviceRules[Risk Points],,-1)</f>
        <v>1</v>
      </c>
      <c r="P2361">
        <f>_xlfn.XLOOKUP(FraudData[[#This Row],[velocity_last_24h]],VelocityRules[Velocity Min],VelocityRules[Risk Points],,-1)</f>
        <v>0</v>
      </c>
      <c r="Q2361">
        <f>_xlfn.XLOOKUP(FraudData[[#This Row],[merchant_category]],MerchantRules[Merchant Category],MerchantRules[Risk Points],0)</f>
        <v>1</v>
      </c>
      <c r="R2361">
        <f>SUM(FraudData[[#This Row],[Amount Risk]:[Merchant Risk]])</f>
        <v>2</v>
      </c>
      <c r="S2361" t="str" cm="1">
        <f t="array" ref="S2361">_xlfn.IFS(FraudData[[#This Row],[Fraud Risk Score]]&gt;=8,"High Risk",FraudData[[#This Row],[Fraud Risk Score]]&gt;=6,"Medium Risk",TRUE,"Low Risk")</f>
        <v>Low Risk</v>
      </c>
    </row>
    <row r="2362" spans="1:19">
      <c r="A2362">
        <v>2361</v>
      </c>
      <c r="B2362">
        <v>2.12</v>
      </c>
      <c r="C2362">
        <v>19</v>
      </c>
      <c r="D2362" t="s">
        <v>49</v>
      </c>
      <c r="E2362">
        <v>1</v>
      </c>
      <c r="F2362">
        <v>0</v>
      </c>
      <c r="G2362">
        <v>45</v>
      </c>
      <c r="H2362">
        <v>2</v>
      </c>
      <c r="I2362">
        <v>36</v>
      </c>
      <c r="J2362">
        <v>0</v>
      </c>
      <c r="K2362">
        <f>_xlfn.XLOOKUP(FraudData[[#This Row],[amount]],AmountRules[Amount Min],AmountRules[Risk Points],,-1)</f>
        <v>0</v>
      </c>
      <c r="L2362">
        <f>_xlfn.XLOOKUP(FraudData[[#This Row],[transaction_hour]],TimeRules[Hour Min],TimeRules[Risk Points],,-1)</f>
        <v>0</v>
      </c>
      <c r="M2362">
        <f>_xlfn.XLOOKUP(FraudData[[#This Row],[foreign_transaction]],ForeignRules[Foreign Transaction],ForeignRules[Risk Points],0)</f>
        <v>3</v>
      </c>
      <c r="N2362">
        <f>_xlfn.XLOOKUP(FraudData[[#This Row],[location_mismatch]],Table10[Location Mismatch],Table10[Risk Points],0)</f>
        <v>0</v>
      </c>
      <c r="O2362">
        <f>_xlfn.XLOOKUP(FraudData[[#This Row],[device_trust_score]],DeviceRules[Device Min],DeviceRules[Risk Points],,-1)</f>
        <v>2</v>
      </c>
      <c r="P2362">
        <f>_xlfn.XLOOKUP(FraudData[[#This Row],[velocity_last_24h]],VelocityRules[Velocity Min],VelocityRules[Risk Points],,-1)</f>
        <v>0</v>
      </c>
      <c r="Q2362">
        <f>_xlfn.XLOOKUP(FraudData[[#This Row],[merchant_category]],MerchantRules[Merchant Category],MerchantRules[Risk Points],0)</f>
        <v>1</v>
      </c>
      <c r="R2362">
        <f>SUM(FraudData[[#This Row],[Amount Risk]:[Merchant Risk]])</f>
        <v>6</v>
      </c>
      <c r="S2362" t="str" cm="1">
        <f t="array" ref="S2362">_xlfn.IFS(FraudData[[#This Row],[Fraud Risk Score]]&gt;=8,"High Risk",FraudData[[#This Row],[Fraud Risk Score]]&gt;=6,"Medium Risk",TRUE,"Low Risk")</f>
        <v>Medium Risk</v>
      </c>
    </row>
    <row r="2363" spans="1:19">
      <c r="A2363">
        <v>2362</v>
      </c>
      <c r="B2363">
        <v>98.68</v>
      </c>
      <c r="C2363">
        <v>7</v>
      </c>
      <c r="D2363" t="s">
        <v>47</v>
      </c>
      <c r="E2363">
        <v>0</v>
      </c>
      <c r="F2363">
        <v>0</v>
      </c>
      <c r="G2363">
        <v>50</v>
      </c>
      <c r="H2363">
        <v>2</v>
      </c>
      <c r="I2363">
        <v>36</v>
      </c>
      <c r="J2363">
        <v>0</v>
      </c>
      <c r="K2363">
        <f>_xlfn.XLOOKUP(FraudData[[#This Row],[amount]],AmountRules[Amount Min],AmountRules[Risk Points],,-1)</f>
        <v>0</v>
      </c>
      <c r="L2363">
        <f>_xlfn.XLOOKUP(FraudData[[#This Row],[transaction_hour]],TimeRules[Hour Min],TimeRules[Risk Points],,-1)</f>
        <v>0</v>
      </c>
      <c r="M2363">
        <f>_xlfn.XLOOKUP(FraudData[[#This Row],[foreign_transaction]],ForeignRules[Foreign Transaction],ForeignRules[Risk Points],0)</f>
        <v>0</v>
      </c>
      <c r="N2363">
        <f>_xlfn.XLOOKUP(FraudData[[#This Row],[location_mismatch]],Table10[Location Mismatch],Table10[Risk Points],0)</f>
        <v>0</v>
      </c>
      <c r="O2363">
        <f>_xlfn.XLOOKUP(FraudData[[#This Row],[device_trust_score]],DeviceRules[Device Min],DeviceRules[Risk Points],,-1)</f>
        <v>1</v>
      </c>
      <c r="P2363">
        <f>_xlfn.XLOOKUP(FraudData[[#This Row],[velocity_last_24h]],VelocityRules[Velocity Min],VelocityRules[Risk Points],,-1)</f>
        <v>0</v>
      </c>
      <c r="Q2363">
        <f>_xlfn.XLOOKUP(FraudData[[#This Row],[merchant_category]],MerchantRules[Merchant Category],MerchantRules[Risk Points],0)</f>
        <v>0</v>
      </c>
      <c r="R2363">
        <f>SUM(FraudData[[#This Row],[Amount Risk]:[Merchant Risk]])</f>
        <v>1</v>
      </c>
      <c r="S2363" t="str" cm="1">
        <f t="array" ref="S2363">_xlfn.IFS(FraudData[[#This Row],[Fraud Risk Score]]&gt;=8,"High Risk",FraudData[[#This Row],[Fraud Risk Score]]&gt;=6,"Medium Risk",TRUE,"Low Risk")</f>
        <v>Low Risk</v>
      </c>
    </row>
    <row r="2364" spans="1:19">
      <c r="A2364">
        <v>2363</v>
      </c>
      <c r="B2364">
        <v>62.93</v>
      </c>
      <c r="C2364">
        <v>14</v>
      </c>
      <c r="D2364" t="s">
        <v>50</v>
      </c>
      <c r="E2364">
        <v>0</v>
      </c>
      <c r="F2364">
        <v>0</v>
      </c>
      <c r="G2364">
        <v>65</v>
      </c>
      <c r="H2364">
        <v>3</v>
      </c>
      <c r="I2364">
        <v>21</v>
      </c>
      <c r="J2364">
        <v>0</v>
      </c>
      <c r="K2364">
        <f>_xlfn.XLOOKUP(FraudData[[#This Row],[amount]],AmountRules[Amount Min],AmountRules[Risk Points],,-1)</f>
        <v>0</v>
      </c>
      <c r="L2364">
        <f>_xlfn.XLOOKUP(FraudData[[#This Row],[transaction_hour]],TimeRules[Hour Min],TimeRules[Risk Points],,-1)</f>
        <v>0</v>
      </c>
      <c r="M2364">
        <f>_xlfn.XLOOKUP(FraudData[[#This Row],[foreign_transaction]],ForeignRules[Foreign Transaction],ForeignRules[Risk Points],0)</f>
        <v>0</v>
      </c>
      <c r="N2364">
        <f>_xlfn.XLOOKUP(FraudData[[#This Row],[location_mismatch]],Table10[Location Mismatch],Table10[Risk Points],0)</f>
        <v>0</v>
      </c>
      <c r="O2364">
        <f>_xlfn.XLOOKUP(FraudData[[#This Row],[device_trust_score]],DeviceRules[Device Min],DeviceRules[Risk Points],,-1)</f>
        <v>1</v>
      </c>
      <c r="P2364">
        <f>_xlfn.XLOOKUP(FraudData[[#This Row],[velocity_last_24h]],VelocityRules[Velocity Min],VelocityRules[Risk Points],,-1)</f>
        <v>0</v>
      </c>
      <c r="Q2364">
        <f>_xlfn.XLOOKUP(FraudData[[#This Row],[merchant_category]],MerchantRules[Merchant Category],MerchantRules[Risk Points],0)</f>
        <v>0</v>
      </c>
      <c r="R2364">
        <f>SUM(FraudData[[#This Row],[Amount Risk]:[Merchant Risk]])</f>
        <v>1</v>
      </c>
      <c r="S2364" t="str" cm="1">
        <f t="array" ref="S2364">_xlfn.IFS(FraudData[[#This Row],[Fraud Risk Score]]&gt;=8,"High Risk",FraudData[[#This Row],[Fraud Risk Score]]&gt;=6,"Medium Risk",TRUE,"Low Risk")</f>
        <v>Low Risk</v>
      </c>
    </row>
    <row r="2365" spans="1:19">
      <c r="A2365">
        <v>2364</v>
      </c>
      <c r="B2365">
        <v>119.8</v>
      </c>
      <c r="C2365">
        <v>20</v>
      </c>
      <c r="D2365" t="s">
        <v>48</v>
      </c>
      <c r="E2365">
        <v>0</v>
      </c>
      <c r="F2365">
        <v>0</v>
      </c>
      <c r="G2365">
        <v>58</v>
      </c>
      <c r="H2365">
        <v>4</v>
      </c>
      <c r="I2365">
        <v>24</v>
      </c>
      <c r="J2365">
        <v>0</v>
      </c>
      <c r="K2365">
        <f>_xlfn.XLOOKUP(FraudData[[#This Row],[amount]],AmountRules[Amount Min],AmountRules[Risk Points],,-1)</f>
        <v>0</v>
      </c>
      <c r="L2365">
        <f>_xlfn.XLOOKUP(FraudData[[#This Row],[transaction_hour]],TimeRules[Hour Min],TimeRules[Risk Points],,-1)</f>
        <v>0</v>
      </c>
      <c r="M2365">
        <f>_xlfn.XLOOKUP(FraudData[[#This Row],[foreign_transaction]],ForeignRules[Foreign Transaction],ForeignRules[Risk Points],0)</f>
        <v>0</v>
      </c>
      <c r="N2365">
        <f>_xlfn.XLOOKUP(FraudData[[#This Row],[location_mismatch]],Table10[Location Mismatch],Table10[Risk Points],0)</f>
        <v>0</v>
      </c>
      <c r="O2365">
        <f>_xlfn.XLOOKUP(FraudData[[#This Row],[device_trust_score]],DeviceRules[Device Min],DeviceRules[Risk Points],,-1)</f>
        <v>1</v>
      </c>
      <c r="P2365">
        <f>_xlfn.XLOOKUP(FraudData[[#This Row],[velocity_last_24h]],VelocityRules[Velocity Min],VelocityRules[Risk Points],,-1)</f>
        <v>0</v>
      </c>
      <c r="Q2365">
        <f>_xlfn.XLOOKUP(FraudData[[#This Row],[merchant_category]],MerchantRules[Merchant Category],MerchantRules[Risk Points],0)</f>
        <v>0</v>
      </c>
      <c r="R2365">
        <f>SUM(FraudData[[#This Row],[Amount Risk]:[Merchant Risk]])</f>
        <v>1</v>
      </c>
      <c r="S2365" t="str" cm="1">
        <f t="array" ref="S2365">_xlfn.IFS(FraudData[[#This Row],[Fraud Risk Score]]&gt;=8,"High Risk",FraudData[[#This Row],[Fraud Risk Score]]&gt;=6,"Medium Risk",TRUE,"Low Risk")</f>
        <v>Low Risk</v>
      </c>
    </row>
    <row r="2366" spans="1:19">
      <c r="A2366">
        <v>2365</v>
      </c>
      <c r="B2366">
        <v>154.94999999999999</v>
      </c>
      <c r="C2366">
        <v>8</v>
      </c>
      <c r="D2366" t="s">
        <v>49</v>
      </c>
      <c r="E2366">
        <v>0</v>
      </c>
      <c r="F2366">
        <v>0</v>
      </c>
      <c r="G2366">
        <v>68</v>
      </c>
      <c r="H2366">
        <v>4</v>
      </c>
      <c r="I2366">
        <v>46</v>
      </c>
      <c r="J2366">
        <v>0</v>
      </c>
      <c r="K2366">
        <f>_xlfn.XLOOKUP(FraudData[[#This Row],[amount]],AmountRules[Amount Min],AmountRules[Risk Points],,-1)</f>
        <v>0</v>
      </c>
      <c r="L2366">
        <f>_xlfn.XLOOKUP(FraudData[[#This Row],[transaction_hour]],TimeRules[Hour Min],TimeRules[Risk Points],,-1)</f>
        <v>0</v>
      </c>
      <c r="M2366">
        <f>_xlfn.XLOOKUP(FraudData[[#This Row],[foreign_transaction]],ForeignRules[Foreign Transaction],ForeignRules[Risk Points],0)</f>
        <v>0</v>
      </c>
      <c r="N2366">
        <f>_xlfn.XLOOKUP(FraudData[[#This Row],[location_mismatch]],Table10[Location Mismatch],Table10[Risk Points],0)</f>
        <v>0</v>
      </c>
      <c r="O2366">
        <f>_xlfn.XLOOKUP(FraudData[[#This Row],[device_trust_score]],DeviceRules[Device Min],DeviceRules[Risk Points],,-1)</f>
        <v>1</v>
      </c>
      <c r="P2366">
        <f>_xlfn.XLOOKUP(FraudData[[#This Row],[velocity_last_24h]],VelocityRules[Velocity Min],VelocityRules[Risk Points],,-1)</f>
        <v>0</v>
      </c>
      <c r="Q2366">
        <f>_xlfn.XLOOKUP(FraudData[[#This Row],[merchant_category]],MerchantRules[Merchant Category],MerchantRules[Risk Points],0)</f>
        <v>1</v>
      </c>
      <c r="R2366">
        <f>SUM(FraudData[[#This Row],[Amount Risk]:[Merchant Risk]])</f>
        <v>2</v>
      </c>
      <c r="S2366" t="str" cm="1">
        <f t="array" ref="S2366">_xlfn.IFS(FraudData[[#This Row],[Fraud Risk Score]]&gt;=8,"High Risk",FraudData[[#This Row],[Fraud Risk Score]]&gt;=6,"Medium Risk",TRUE,"Low Risk")</f>
        <v>Low Risk</v>
      </c>
    </row>
    <row r="2367" spans="1:19">
      <c r="A2367">
        <v>2366</v>
      </c>
      <c r="B2367">
        <v>8.0500000000000007</v>
      </c>
      <c r="C2367">
        <v>18</v>
      </c>
      <c r="D2367" t="s">
        <v>46</v>
      </c>
      <c r="E2367">
        <v>0</v>
      </c>
      <c r="F2367">
        <v>0</v>
      </c>
      <c r="G2367">
        <v>25</v>
      </c>
      <c r="H2367">
        <v>1</v>
      </c>
      <c r="I2367">
        <v>65</v>
      </c>
      <c r="J2367">
        <v>0</v>
      </c>
      <c r="K2367">
        <f>_xlfn.XLOOKUP(FraudData[[#This Row],[amount]],AmountRules[Amount Min],AmountRules[Risk Points],,-1)</f>
        <v>0</v>
      </c>
      <c r="L2367">
        <f>_xlfn.XLOOKUP(FraudData[[#This Row],[transaction_hour]],TimeRules[Hour Min],TimeRules[Risk Points],,-1)</f>
        <v>0</v>
      </c>
      <c r="M2367">
        <f>_xlfn.XLOOKUP(FraudData[[#This Row],[foreign_transaction]],ForeignRules[Foreign Transaction],ForeignRules[Risk Points],0)</f>
        <v>0</v>
      </c>
      <c r="N2367">
        <f>_xlfn.XLOOKUP(FraudData[[#This Row],[location_mismatch]],Table10[Location Mismatch],Table10[Risk Points],0)</f>
        <v>0</v>
      </c>
      <c r="O2367">
        <f>_xlfn.XLOOKUP(FraudData[[#This Row],[device_trust_score]],DeviceRules[Device Min],DeviceRules[Risk Points],,-1)</f>
        <v>3</v>
      </c>
      <c r="P2367">
        <f>_xlfn.XLOOKUP(FraudData[[#This Row],[velocity_last_24h]],VelocityRules[Velocity Min],VelocityRules[Risk Points],,-1)</f>
        <v>0</v>
      </c>
      <c r="Q2367">
        <f>_xlfn.XLOOKUP(FraudData[[#This Row],[merchant_category]],MerchantRules[Merchant Category],MerchantRules[Risk Points],0)</f>
        <v>0</v>
      </c>
      <c r="R2367">
        <f>SUM(FraudData[[#This Row],[Amount Risk]:[Merchant Risk]])</f>
        <v>3</v>
      </c>
      <c r="S2367" t="str" cm="1">
        <f t="array" ref="S2367">_xlfn.IFS(FraudData[[#This Row],[Fraud Risk Score]]&gt;=8,"High Risk",FraudData[[#This Row],[Fraud Risk Score]]&gt;=6,"Medium Risk",TRUE,"Low Risk")</f>
        <v>Low Risk</v>
      </c>
    </row>
    <row r="2368" spans="1:19">
      <c r="A2368">
        <v>2367</v>
      </c>
      <c r="B2368">
        <v>23.63</v>
      </c>
      <c r="C2368">
        <v>21</v>
      </c>
      <c r="D2368" t="s">
        <v>47</v>
      </c>
      <c r="E2368">
        <v>0</v>
      </c>
      <c r="F2368">
        <v>0</v>
      </c>
      <c r="G2368">
        <v>56</v>
      </c>
      <c r="H2368">
        <v>2</v>
      </c>
      <c r="I2368">
        <v>56</v>
      </c>
      <c r="J2368">
        <v>0</v>
      </c>
      <c r="K2368">
        <f>_xlfn.XLOOKUP(FraudData[[#This Row],[amount]],AmountRules[Amount Min],AmountRules[Risk Points],,-1)</f>
        <v>0</v>
      </c>
      <c r="L2368">
        <f>_xlfn.XLOOKUP(FraudData[[#This Row],[transaction_hour]],TimeRules[Hour Min],TimeRules[Risk Points],,-1)</f>
        <v>0</v>
      </c>
      <c r="M2368">
        <f>_xlfn.XLOOKUP(FraudData[[#This Row],[foreign_transaction]],ForeignRules[Foreign Transaction],ForeignRules[Risk Points],0)</f>
        <v>0</v>
      </c>
      <c r="N2368">
        <f>_xlfn.XLOOKUP(FraudData[[#This Row],[location_mismatch]],Table10[Location Mismatch],Table10[Risk Points],0)</f>
        <v>0</v>
      </c>
      <c r="O2368">
        <f>_xlfn.XLOOKUP(FraudData[[#This Row],[device_trust_score]],DeviceRules[Device Min],DeviceRules[Risk Points],,-1)</f>
        <v>1</v>
      </c>
      <c r="P2368">
        <f>_xlfn.XLOOKUP(FraudData[[#This Row],[velocity_last_24h]],VelocityRules[Velocity Min],VelocityRules[Risk Points],,-1)</f>
        <v>0</v>
      </c>
      <c r="Q2368">
        <f>_xlfn.XLOOKUP(FraudData[[#This Row],[merchant_category]],MerchantRules[Merchant Category],MerchantRules[Risk Points],0)</f>
        <v>0</v>
      </c>
      <c r="R2368">
        <f>SUM(FraudData[[#This Row],[Amount Risk]:[Merchant Risk]])</f>
        <v>1</v>
      </c>
      <c r="S2368" t="str" cm="1">
        <f t="array" ref="S2368">_xlfn.IFS(FraudData[[#This Row],[Fraud Risk Score]]&gt;=8,"High Risk",FraudData[[#This Row],[Fraud Risk Score]]&gt;=6,"Medium Risk",TRUE,"Low Risk")</f>
        <v>Low Risk</v>
      </c>
    </row>
    <row r="2369" spans="1:19">
      <c r="A2369">
        <v>2368</v>
      </c>
      <c r="B2369">
        <v>147.22</v>
      </c>
      <c r="C2369">
        <v>5</v>
      </c>
      <c r="D2369" t="s">
        <v>49</v>
      </c>
      <c r="E2369">
        <v>0</v>
      </c>
      <c r="F2369">
        <v>0</v>
      </c>
      <c r="G2369">
        <v>56</v>
      </c>
      <c r="H2369">
        <v>2</v>
      </c>
      <c r="I2369">
        <v>28</v>
      </c>
      <c r="J2369">
        <v>0</v>
      </c>
      <c r="K2369">
        <f>_xlfn.XLOOKUP(FraudData[[#This Row],[amount]],AmountRules[Amount Min],AmountRules[Risk Points],,-1)</f>
        <v>0</v>
      </c>
      <c r="L2369">
        <f>_xlfn.XLOOKUP(FraudData[[#This Row],[transaction_hour]],TimeRules[Hour Min],TimeRules[Risk Points],,-1)</f>
        <v>0</v>
      </c>
      <c r="M2369">
        <f>_xlfn.XLOOKUP(FraudData[[#This Row],[foreign_transaction]],ForeignRules[Foreign Transaction],ForeignRules[Risk Points],0)</f>
        <v>0</v>
      </c>
      <c r="N2369">
        <f>_xlfn.XLOOKUP(FraudData[[#This Row],[location_mismatch]],Table10[Location Mismatch],Table10[Risk Points],0)</f>
        <v>0</v>
      </c>
      <c r="O2369">
        <f>_xlfn.XLOOKUP(FraudData[[#This Row],[device_trust_score]],DeviceRules[Device Min],DeviceRules[Risk Points],,-1)</f>
        <v>1</v>
      </c>
      <c r="P2369">
        <f>_xlfn.XLOOKUP(FraudData[[#This Row],[velocity_last_24h]],VelocityRules[Velocity Min],VelocityRules[Risk Points],,-1)</f>
        <v>0</v>
      </c>
      <c r="Q2369">
        <f>_xlfn.XLOOKUP(FraudData[[#This Row],[merchant_category]],MerchantRules[Merchant Category],MerchantRules[Risk Points],0)</f>
        <v>1</v>
      </c>
      <c r="R2369">
        <f>SUM(FraudData[[#This Row],[Amount Risk]:[Merchant Risk]])</f>
        <v>2</v>
      </c>
      <c r="S2369" t="str" cm="1">
        <f t="array" ref="S2369">_xlfn.IFS(FraudData[[#This Row],[Fraud Risk Score]]&gt;=8,"High Risk",FraudData[[#This Row],[Fraud Risk Score]]&gt;=6,"Medium Risk",TRUE,"Low Risk")</f>
        <v>Low Risk</v>
      </c>
    </row>
    <row r="2370" spans="1:19">
      <c r="A2370">
        <v>2369</v>
      </c>
      <c r="B2370">
        <v>75.66</v>
      </c>
      <c r="C2370">
        <v>3</v>
      </c>
      <c r="D2370" t="s">
        <v>50</v>
      </c>
      <c r="E2370">
        <v>0</v>
      </c>
      <c r="F2370">
        <v>0</v>
      </c>
      <c r="G2370">
        <v>75</v>
      </c>
      <c r="H2370">
        <v>3</v>
      </c>
      <c r="I2370">
        <v>46</v>
      </c>
      <c r="J2370">
        <v>0</v>
      </c>
      <c r="K2370">
        <f>_xlfn.XLOOKUP(FraudData[[#This Row],[amount]],AmountRules[Amount Min],AmountRules[Risk Points],,-1)</f>
        <v>0</v>
      </c>
      <c r="L2370">
        <f>_xlfn.XLOOKUP(FraudData[[#This Row],[transaction_hour]],TimeRules[Hour Min],TimeRules[Risk Points],,-1)</f>
        <v>3</v>
      </c>
      <c r="M2370">
        <f>_xlfn.XLOOKUP(FraudData[[#This Row],[foreign_transaction]],ForeignRules[Foreign Transaction],ForeignRules[Risk Points],0)</f>
        <v>0</v>
      </c>
      <c r="N2370">
        <f>_xlfn.XLOOKUP(FraudData[[#This Row],[location_mismatch]],Table10[Location Mismatch],Table10[Risk Points],0)</f>
        <v>0</v>
      </c>
      <c r="O2370">
        <f>_xlfn.XLOOKUP(FraudData[[#This Row],[device_trust_score]],DeviceRules[Device Min],DeviceRules[Risk Points],,-1)</f>
        <v>0</v>
      </c>
      <c r="P2370">
        <f>_xlfn.XLOOKUP(FraudData[[#This Row],[velocity_last_24h]],VelocityRules[Velocity Min],VelocityRules[Risk Points],,-1)</f>
        <v>0</v>
      </c>
      <c r="Q2370">
        <f>_xlfn.XLOOKUP(FraudData[[#This Row],[merchant_category]],MerchantRules[Merchant Category],MerchantRules[Risk Points],0)</f>
        <v>0</v>
      </c>
      <c r="R2370">
        <f>SUM(FraudData[[#This Row],[Amount Risk]:[Merchant Risk]])</f>
        <v>3</v>
      </c>
      <c r="S2370" t="str" cm="1">
        <f t="array" ref="S2370">_xlfn.IFS(FraudData[[#This Row],[Fraud Risk Score]]&gt;=8,"High Risk",FraudData[[#This Row],[Fraud Risk Score]]&gt;=6,"Medium Risk",TRUE,"Low Risk")</f>
        <v>Low Risk</v>
      </c>
    </row>
    <row r="2371" spans="1:19">
      <c r="A2371">
        <v>2370</v>
      </c>
      <c r="B2371">
        <v>235.13</v>
      </c>
      <c r="C2371">
        <v>10</v>
      </c>
      <c r="D2371" t="s">
        <v>50</v>
      </c>
      <c r="E2371">
        <v>0</v>
      </c>
      <c r="F2371">
        <v>0</v>
      </c>
      <c r="G2371">
        <v>48</v>
      </c>
      <c r="H2371">
        <v>0</v>
      </c>
      <c r="I2371">
        <v>25</v>
      </c>
      <c r="J2371">
        <v>0</v>
      </c>
      <c r="K2371">
        <f>_xlfn.XLOOKUP(FraudData[[#This Row],[amount]],AmountRules[Amount Min],AmountRules[Risk Points],,-1)</f>
        <v>0</v>
      </c>
      <c r="L2371">
        <f>_xlfn.XLOOKUP(FraudData[[#This Row],[transaction_hour]],TimeRules[Hour Min],TimeRules[Risk Points],,-1)</f>
        <v>0</v>
      </c>
      <c r="M2371">
        <f>_xlfn.XLOOKUP(FraudData[[#This Row],[foreign_transaction]],ForeignRules[Foreign Transaction],ForeignRules[Risk Points],0)</f>
        <v>0</v>
      </c>
      <c r="N2371">
        <f>_xlfn.XLOOKUP(FraudData[[#This Row],[location_mismatch]],Table10[Location Mismatch],Table10[Risk Points],0)</f>
        <v>0</v>
      </c>
      <c r="O2371">
        <f>_xlfn.XLOOKUP(FraudData[[#This Row],[device_trust_score]],DeviceRules[Device Min],DeviceRules[Risk Points],,-1)</f>
        <v>2</v>
      </c>
      <c r="P2371">
        <f>_xlfn.XLOOKUP(FraudData[[#This Row],[velocity_last_24h]],VelocityRules[Velocity Min],VelocityRules[Risk Points],,-1)</f>
        <v>0</v>
      </c>
      <c r="Q2371">
        <f>_xlfn.XLOOKUP(FraudData[[#This Row],[merchant_category]],MerchantRules[Merchant Category],MerchantRules[Risk Points],0)</f>
        <v>0</v>
      </c>
      <c r="R2371">
        <f>SUM(FraudData[[#This Row],[Amount Risk]:[Merchant Risk]])</f>
        <v>2</v>
      </c>
      <c r="S2371" t="str" cm="1">
        <f t="array" ref="S2371">_xlfn.IFS(FraudData[[#This Row],[Fraud Risk Score]]&gt;=8,"High Risk",FraudData[[#This Row],[Fraud Risk Score]]&gt;=6,"Medium Risk",TRUE,"Low Risk")</f>
        <v>Low Risk</v>
      </c>
    </row>
    <row r="2372" spans="1:19">
      <c r="A2372">
        <v>2371</v>
      </c>
      <c r="B2372">
        <v>190.15</v>
      </c>
      <c r="C2372">
        <v>9</v>
      </c>
      <c r="D2372" t="s">
        <v>46</v>
      </c>
      <c r="E2372">
        <v>0</v>
      </c>
      <c r="F2372">
        <v>0</v>
      </c>
      <c r="G2372">
        <v>68</v>
      </c>
      <c r="H2372">
        <v>1</v>
      </c>
      <c r="I2372">
        <v>62</v>
      </c>
      <c r="J2372">
        <v>0</v>
      </c>
      <c r="K2372">
        <f>_xlfn.XLOOKUP(FraudData[[#This Row],[amount]],AmountRules[Amount Min],AmountRules[Risk Points],,-1)</f>
        <v>0</v>
      </c>
      <c r="L2372">
        <f>_xlfn.XLOOKUP(FraudData[[#This Row],[transaction_hour]],TimeRules[Hour Min],TimeRules[Risk Points],,-1)</f>
        <v>0</v>
      </c>
      <c r="M2372">
        <f>_xlfn.XLOOKUP(FraudData[[#This Row],[foreign_transaction]],ForeignRules[Foreign Transaction],ForeignRules[Risk Points],0)</f>
        <v>0</v>
      </c>
      <c r="N2372">
        <f>_xlfn.XLOOKUP(FraudData[[#This Row],[location_mismatch]],Table10[Location Mismatch],Table10[Risk Points],0)</f>
        <v>0</v>
      </c>
      <c r="O2372">
        <f>_xlfn.XLOOKUP(FraudData[[#This Row],[device_trust_score]],DeviceRules[Device Min],DeviceRules[Risk Points],,-1)</f>
        <v>1</v>
      </c>
      <c r="P2372">
        <f>_xlfn.XLOOKUP(FraudData[[#This Row],[velocity_last_24h]],VelocityRules[Velocity Min],VelocityRules[Risk Points],,-1)</f>
        <v>0</v>
      </c>
      <c r="Q2372">
        <f>_xlfn.XLOOKUP(FraudData[[#This Row],[merchant_category]],MerchantRules[Merchant Category],MerchantRules[Risk Points],0)</f>
        <v>0</v>
      </c>
      <c r="R2372">
        <f>SUM(FraudData[[#This Row],[Amount Risk]:[Merchant Risk]])</f>
        <v>1</v>
      </c>
      <c r="S2372" t="str" cm="1">
        <f t="array" ref="S2372">_xlfn.IFS(FraudData[[#This Row],[Fraud Risk Score]]&gt;=8,"High Risk",FraudData[[#This Row],[Fraud Risk Score]]&gt;=6,"Medium Risk",TRUE,"Low Risk")</f>
        <v>Low Risk</v>
      </c>
    </row>
    <row r="2373" spans="1:19">
      <c r="A2373">
        <v>2372</v>
      </c>
      <c r="B2373">
        <v>336.28</v>
      </c>
      <c r="C2373">
        <v>2</v>
      </c>
      <c r="D2373" t="s">
        <v>49</v>
      </c>
      <c r="E2373">
        <v>0</v>
      </c>
      <c r="F2373">
        <v>0</v>
      </c>
      <c r="G2373">
        <v>61</v>
      </c>
      <c r="H2373">
        <v>0</v>
      </c>
      <c r="I2373">
        <v>26</v>
      </c>
      <c r="J2373">
        <v>0</v>
      </c>
      <c r="K2373">
        <f>_xlfn.XLOOKUP(FraudData[[#This Row],[amount]],AmountRules[Amount Min],AmountRules[Risk Points],,-1)</f>
        <v>0</v>
      </c>
      <c r="L2373">
        <f>_xlfn.XLOOKUP(FraudData[[#This Row],[transaction_hour]],TimeRules[Hour Min],TimeRules[Risk Points],,-1)</f>
        <v>3</v>
      </c>
      <c r="M2373">
        <f>_xlfn.XLOOKUP(FraudData[[#This Row],[foreign_transaction]],ForeignRules[Foreign Transaction],ForeignRules[Risk Points],0)</f>
        <v>0</v>
      </c>
      <c r="N2373">
        <f>_xlfn.XLOOKUP(FraudData[[#This Row],[location_mismatch]],Table10[Location Mismatch],Table10[Risk Points],0)</f>
        <v>0</v>
      </c>
      <c r="O2373">
        <f>_xlfn.XLOOKUP(FraudData[[#This Row],[device_trust_score]],DeviceRules[Device Min],DeviceRules[Risk Points],,-1)</f>
        <v>1</v>
      </c>
      <c r="P2373">
        <f>_xlfn.XLOOKUP(FraudData[[#This Row],[velocity_last_24h]],VelocityRules[Velocity Min],VelocityRules[Risk Points],,-1)</f>
        <v>0</v>
      </c>
      <c r="Q2373">
        <f>_xlfn.XLOOKUP(FraudData[[#This Row],[merchant_category]],MerchantRules[Merchant Category],MerchantRules[Risk Points],0)</f>
        <v>1</v>
      </c>
      <c r="R2373">
        <f>SUM(FraudData[[#This Row],[Amount Risk]:[Merchant Risk]])</f>
        <v>5</v>
      </c>
      <c r="S2373" t="str" cm="1">
        <f t="array" ref="S2373">_xlfn.IFS(FraudData[[#This Row],[Fraud Risk Score]]&gt;=8,"High Risk",FraudData[[#This Row],[Fraud Risk Score]]&gt;=6,"Medium Risk",TRUE,"Low Risk")</f>
        <v>Low Risk</v>
      </c>
    </row>
    <row r="2374" spans="1:19">
      <c r="A2374">
        <v>2373</v>
      </c>
      <c r="B2374">
        <v>212.27</v>
      </c>
      <c r="C2374">
        <v>0</v>
      </c>
      <c r="D2374" t="s">
        <v>46</v>
      </c>
      <c r="E2374">
        <v>0</v>
      </c>
      <c r="F2374">
        <v>0</v>
      </c>
      <c r="G2374">
        <v>90</v>
      </c>
      <c r="H2374">
        <v>3</v>
      </c>
      <c r="I2374">
        <v>22</v>
      </c>
      <c r="J2374">
        <v>0</v>
      </c>
      <c r="K2374">
        <f>_xlfn.XLOOKUP(FraudData[[#This Row],[amount]],AmountRules[Amount Min],AmountRules[Risk Points],,-1)</f>
        <v>0</v>
      </c>
      <c r="L2374">
        <f>_xlfn.XLOOKUP(FraudData[[#This Row],[transaction_hour]],TimeRules[Hour Min],TimeRules[Risk Points],,-1)</f>
        <v>3</v>
      </c>
      <c r="M2374">
        <f>_xlfn.XLOOKUP(FraudData[[#This Row],[foreign_transaction]],ForeignRules[Foreign Transaction],ForeignRules[Risk Points],0)</f>
        <v>0</v>
      </c>
      <c r="N2374">
        <f>_xlfn.XLOOKUP(FraudData[[#This Row],[location_mismatch]],Table10[Location Mismatch],Table10[Risk Points],0)</f>
        <v>0</v>
      </c>
      <c r="O2374">
        <f>_xlfn.XLOOKUP(FraudData[[#This Row],[device_trust_score]],DeviceRules[Device Min],DeviceRules[Risk Points],,-1)</f>
        <v>0</v>
      </c>
      <c r="P2374">
        <f>_xlfn.XLOOKUP(FraudData[[#This Row],[velocity_last_24h]],VelocityRules[Velocity Min],VelocityRules[Risk Points],,-1)</f>
        <v>0</v>
      </c>
      <c r="Q2374">
        <f>_xlfn.XLOOKUP(FraudData[[#This Row],[merchant_category]],MerchantRules[Merchant Category],MerchantRules[Risk Points],0)</f>
        <v>0</v>
      </c>
      <c r="R2374">
        <f>SUM(FraudData[[#This Row],[Amount Risk]:[Merchant Risk]])</f>
        <v>3</v>
      </c>
      <c r="S2374" t="str" cm="1">
        <f t="array" ref="S2374">_xlfn.IFS(FraudData[[#This Row],[Fraud Risk Score]]&gt;=8,"High Risk",FraudData[[#This Row],[Fraud Risk Score]]&gt;=6,"Medium Risk",TRUE,"Low Risk")</f>
        <v>Low Risk</v>
      </c>
    </row>
    <row r="2375" spans="1:19">
      <c r="A2375">
        <v>2374</v>
      </c>
      <c r="B2375">
        <v>101.16</v>
      </c>
      <c r="C2375">
        <v>11</v>
      </c>
      <c r="D2375" t="s">
        <v>50</v>
      </c>
      <c r="E2375">
        <v>1</v>
      </c>
      <c r="F2375">
        <v>0</v>
      </c>
      <c r="G2375">
        <v>38</v>
      </c>
      <c r="H2375">
        <v>0</v>
      </c>
      <c r="I2375">
        <v>48</v>
      </c>
      <c r="J2375">
        <v>0</v>
      </c>
      <c r="K2375">
        <f>_xlfn.XLOOKUP(FraudData[[#This Row],[amount]],AmountRules[Amount Min],AmountRules[Risk Points],,-1)</f>
        <v>0</v>
      </c>
      <c r="L2375">
        <f>_xlfn.XLOOKUP(FraudData[[#This Row],[transaction_hour]],TimeRules[Hour Min],TimeRules[Risk Points],,-1)</f>
        <v>0</v>
      </c>
      <c r="M2375">
        <f>_xlfn.XLOOKUP(FraudData[[#This Row],[foreign_transaction]],ForeignRules[Foreign Transaction],ForeignRules[Risk Points],0)</f>
        <v>3</v>
      </c>
      <c r="N2375">
        <f>_xlfn.XLOOKUP(FraudData[[#This Row],[location_mismatch]],Table10[Location Mismatch],Table10[Risk Points],0)</f>
        <v>0</v>
      </c>
      <c r="O2375">
        <f>_xlfn.XLOOKUP(FraudData[[#This Row],[device_trust_score]],DeviceRules[Device Min],DeviceRules[Risk Points],,-1)</f>
        <v>2</v>
      </c>
      <c r="P2375">
        <f>_xlfn.XLOOKUP(FraudData[[#This Row],[velocity_last_24h]],VelocityRules[Velocity Min],VelocityRules[Risk Points],,-1)</f>
        <v>0</v>
      </c>
      <c r="Q2375">
        <f>_xlfn.XLOOKUP(FraudData[[#This Row],[merchant_category]],MerchantRules[Merchant Category],MerchantRules[Risk Points],0)</f>
        <v>0</v>
      </c>
      <c r="R2375">
        <f>SUM(FraudData[[#This Row],[Amount Risk]:[Merchant Risk]])</f>
        <v>5</v>
      </c>
      <c r="S2375" t="str" cm="1">
        <f t="array" ref="S2375">_xlfn.IFS(FraudData[[#This Row],[Fraud Risk Score]]&gt;=8,"High Risk",FraudData[[#This Row],[Fraud Risk Score]]&gt;=6,"Medium Risk",TRUE,"Low Risk")</f>
        <v>Low Risk</v>
      </c>
    </row>
    <row r="2376" spans="1:19">
      <c r="A2376">
        <v>2375</v>
      </c>
      <c r="B2376">
        <v>201.18</v>
      </c>
      <c r="C2376">
        <v>22</v>
      </c>
      <c r="D2376" t="s">
        <v>50</v>
      </c>
      <c r="E2376">
        <v>0</v>
      </c>
      <c r="F2376">
        <v>0</v>
      </c>
      <c r="G2376">
        <v>41</v>
      </c>
      <c r="H2376">
        <v>2</v>
      </c>
      <c r="I2376">
        <v>27</v>
      </c>
      <c r="J2376">
        <v>0</v>
      </c>
      <c r="K2376">
        <f>_xlfn.XLOOKUP(FraudData[[#This Row],[amount]],AmountRules[Amount Min],AmountRules[Risk Points],,-1)</f>
        <v>0</v>
      </c>
      <c r="L2376">
        <f>_xlfn.XLOOKUP(FraudData[[#This Row],[transaction_hour]],TimeRules[Hour Min],TimeRules[Risk Points],,-1)</f>
        <v>0</v>
      </c>
      <c r="M2376">
        <f>_xlfn.XLOOKUP(FraudData[[#This Row],[foreign_transaction]],ForeignRules[Foreign Transaction],ForeignRules[Risk Points],0)</f>
        <v>0</v>
      </c>
      <c r="N2376">
        <f>_xlfn.XLOOKUP(FraudData[[#This Row],[location_mismatch]],Table10[Location Mismatch],Table10[Risk Points],0)</f>
        <v>0</v>
      </c>
      <c r="O2376">
        <f>_xlfn.XLOOKUP(FraudData[[#This Row],[device_trust_score]],DeviceRules[Device Min],DeviceRules[Risk Points],,-1)</f>
        <v>2</v>
      </c>
      <c r="P2376">
        <f>_xlfn.XLOOKUP(FraudData[[#This Row],[velocity_last_24h]],VelocityRules[Velocity Min],VelocityRules[Risk Points],,-1)</f>
        <v>0</v>
      </c>
      <c r="Q2376">
        <f>_xlfn.XLOOKUP(FraudData[[#This Row],[merchant_category]],MerchantRules[Merchant Category],MerchantRules[Risk Points],0)</f>
        <v>0</v>
      </c>
      <c r="R2376">
        <f>SUM(FraudData[[#This Row],[Amount Risk]:[Merchant Risk]])</f>
        <v>2</v>
      </c>
      <c r="S2376" t="str" cm="1">
        <f t="array" ref="S2376">_xlfn.IFS(FraudData[[#This Row],[Fraud Risk Score]]&gt;=8,"High Risk",FraudData[[#This Row],[Fraud Risk Score]]&gt;=6,"Medium Risk",TRUE,"Low Risk")</f>
        <v>Low Risk</v>
      </c>
    </row>
    <row r="2377" spans="1:19">
      <c r="A2377">
        <v>2376</v>
      </c>
      <c r="B2377">
        <v>57.98</v>
      </c>
      <c r="C2377">
        <v>14</v>
      </c>
      <c r="D2377" t="s">
        <v>48</v>
      </c>
      <c r="E2377">
        <v>0</v>
      </c>
      <c r="F2377">
        <v>0</v>
      </c>
      <c r="G2377">
        <v>39</v>
      </c>
      <c r="H2377">
        <v>3</v>
      </c>
      <c r="I2377">
        <v>60</v>
      </c>
      <c r="J2377">
        <v>0</v>
      </c>
      <c r="K2377">
        <f>_xlfn.XLOOKUP(FraudData[[#This Row],[amount]],AmountRules[Amount Min],AmountRules[Risk Points],,-1)</f>
        <v>0</v>
      </c>
      <c r="L2377">
        <f>_xlfn.XLOOKUP(FraudData[[#This Row],[transaction_hour]],TimeRules[Hour Min],TimeRules[Risk Points],,-1)</f>
        <v>0</v>
      </c>
      <c r="M2377">
        <f>_xlfn.XLOOKUP(FraudData[[#This Row],[foreign_transaction]],ForeignRules[Foreign Transaction],ForeignRules[Risk Points],0)</f>
        <v>0</v>
      </c>
      <c r="N2377">
        <f>_xlfn.XLOOKUP(FraudData[[#This Row],[location_mismatch]],Table10[Location Mismatch],Table10[Risk Points],0)</f>
        <v>0</v>
      </c>
      <c r="O2377">
        <f>_xlfn.XLOOKUP(FraudData[[#This Row],[device_trust_score]],DeviceRules[Device Min],DeviceRules[Risk Points],,-1)</f>
        <v>2</v>
      </c>
      <c r="P2377">
        <f>_xlfn.XLOOKUP(FraudData[[#This Row],[velocity_last_24h]],VelocityRules[Velocity Min],VelocityRules[Risk Points],,-1)</f>
        <v>0</v>
      </c>
      <c r="Q2377">
        <f>_xlfn.XLOOKUP(FraudData[[#This Row],[merchant_category]],MerchantRules[Merchant Category],MerchantRules[Risk Points],0)</f>
        <v>0</v>
      </c>
      <c r="R2377">
        <f>SUM(FraudData[[#This Row],[Amount Risk]:[Merchant Risk]])</f>
        <v>2</v>
      </c>
      <c r="S2377" t="str" cm="1">
        <f t="array" ref="S2377">_xlfn.IFS(FraudData[[#This Row],[Fraud Risk Score]]&gt;=8,"High Risk",FraudData[[#This Row],[Fraud Risk Score]]&gt;=6,"Medium Risk",TRUE,"Low Risk")</f>
        <v>Low Risk</v>
      </c>
    </row>
    <row r="2378" spans="1:19">
      <c r="A2378">
        <v>2377</v>
      </c>
      <c r="B2378">
        <v>65.83</v>
      </c>
      <c r="C2378">
        <v>14</v>
      </c>
      <c r="D2378" t="s">
        <v>50</v>
      </c>
      <c r="E2378">
        <v>0</v>
      </c>
      <c r="F2378">
        <v>0</v>
      </c>
      <c r="G2378">
        <v>85</v>
      </c>
      <c r="H2378">
        <v>3</v>
      </c>
      <c r="I2378">
        <v>41</v>
      </c>
      <c r="J2378">
        <v>0</v>
      </c>
      <c r="K2378">
        <f>_xlfn.XLOOKUP(FraudData[[#This Row],[amount]],AmountRules[Amount Min],AmountRules[Risk Points],,-1)</f>
        <v>0</v>
      </c>
      <c r="L2378">
        <f>_xlfn.XLOOKUP(FraudData[[#This Row],[transaction_hour]],TimeRules[Hour Min],TimeRules[Risk Points],,-1)</f>
        <v>0</v>
      </c>
      <c r="M2378">
        <f>_xlfn.XLOOKUP(FraudData[[#This Row],[foreign_transaction]],ForeignRules[Foreign Transaction],ForeignRules[Risk Points],0)</f>
        <v>0</v>
      </c>
      <c r="N2378">
        <f>_xlfn.XLOOKUP(FraudData[[#This Row],[location_mismatch]],Table10[Location Mismatch],Table10[Risk Points],0)</f>
        <v>0</v>
      </c>
      <c r="O2378">
        <f>_xlfn.XLOOKUP(FraudData[[#This Row],[device_trust_score]],DeviceRules[Device Min],DeviceRules[Risk Points],,-1)</f>
        <v>0</v>
      </c>
      <c r="P2378">
        <f>_xlfn.XLOOKUP(FraudData[[#This Row],[velocity_last_24h]],VelocityRules[Velocity Min],VelocityRules[Risk Points],,-1)</f>
        <v>0</v>
      </c>
      <c r="Q2378">
        <f>_xlfn.XLOOKUP(FraudData[[#This Row],[merchant_category]],MerchantRules[Merchant Category],MerchantRules[Risk Points],0)</f>
        <v>0</v>
      </c>
      <c r="R2378">
        <f>SUM(FraudData[[#This Row],[Amount Risk]:[Merchant Risk]])</f>
        <v>0</v>
      </c>
      <c r="S2378" t="str" cm="1">
        <f t="array" ref="S2378">_xlfn.IFS(FraudData[[#This Row],[Fraud Risk Score]]&gt;=8,"High Risk",FraudData[[#This Row],[Fraud Risk Score]]&gt;=6,"Medium Risk",TRUE,"Low Risk")</f>
        <v>Low Risk</v>
      </c>
    </row>
    <row r="2379" spans="1:19">
      <c r="A2379">
        <v>2378</v>
      </c>
      <c r="B2379">
        <v>280.05</v>
      </c>
      <c r="C2379">
        <v>20</v>
      </c>
      <c r="D2379" t="s">
        <v>47</v>
      </c>
      <c r="E2379">
        <v>0</v>
      </c>
      <c r="F2379">
        <v>1</v>
      </c>
      <c r="G2379">
        <v>73</v>
      </c>
      <c r="H2379">
        <v>1</v>
      </c>
      <c r="I2379">
        <v>34</v>
      </c>
      <c r="J2379">
        <v>0</v>
      </c>
      <c r="K2379">
        <f>_xlfn.XLOOKUP(FraudData[[#This Row],[amount]],AmountRules[Amount Min],AmountRules[Risk Points],,-1)</f>
        <v>0</v>
      </c>
      <c r="L2379">
        <f>_xlfn.XLOOKUP(FraudData[[#This Row],[transaction_hour]],TimeRules[Hour Min],TimeRules[Risk Points],,-1)</f>
        <v>0</v>
      </c>
      <c r="M2379">
        <f>_xlfn.XLOOKUP(FraudData[[#This Row],[foreign_transaction]],ForeignRules[Foreign Transaction],ForeignRules[Risk Points],0)</f>
        <v>0</v>
      </c>
      <c r="N2379">
        <f>_xlfn.XLOOKUP(FraudData[[#This Row],[location_mismatch]],Table10[Location Mismatch],Table10[Risk Points],0)</f>
        <v>3</v>
      </c>
      <c r="O2379">
        <f>_xlfn.XLOOKUP(FraudData[[#This Row],[device_trust_score]],DeviceRules[Device Min],DeviceRules[Risk Points],,-1)</f>
        <v>0</v>
      </c>
      <c r="P2379">
        <f>_xlfn.XLOOKUP(FraudData[[#This Row],[velocity_last_24h]],VelocityRules[Velocity Min],VelocityRules[Risk Points],,-1)</f>
        <v>0</v>
      </c>
      <c r="Q2379">
        <f>_xlfn.XLOOKUP(FraudData[[#This Row],[merchant_category]],MerchantRules[Merchant Category],MerchantRules[Risk Points],0)</f>
        <v>0</v>
      </c>
      <c r="R2379">
        <f>SUM(FraudData[[#This Row],[Amount Risk]:[Merchant Risk]])</f>
        <v>3</v>
      </c>
      <c r="S2379" t="str" cm="1">
        <f t="array" ref="S2379">_xlfn.IFS(FraudData[[#This Row],[Fraud Risk Score]]&gt;=8,"High Risk",FraudData[[#This Row],[Fraud Risk Score]]&gt;=6,"Medium Risk",TRUE,"Low Risk")</f>
        <v>Low Risk</v>
      </c>
    </row>
    <row r="2380" spans="1:19">
      <c r="A2380">
        <v>2379</v>
      </c>
      <c r="B2380">
        <v>106.44</v>
      </c>
      <c r="C2380">
        <v>13</v>
      </c>
      <c r="D2380" t="s">
        <v>48</v>
      </c>
      <c r="E2380">
        <v>0</v>
      </c>
      <c r="F2380">
        <v>0</v>
      </c>
      <c r="G2380">
        <v>32</v>
      </c>
      <c r="H2380">
        <v>0</v>
      </c>
      <c r="I2380">
        <v>64</v>
      </c>
      <c r="J2380">
        <v>0</v>
      </c>
      <c r="K2380">
        <f>_xlfn.XLOOKUP(FraudData[[#This Row],[amount]],AmountRules[Amount Min],AmountRules[Risk Points],,-1)</f>
        <v>0</v>
      </c>
      <c r="L2380">
        <f>_xlfn.XLOOKUP(FraudData[[#This Row],[transaction_hour]],TimeRules[Hour Min],TimeRules[Risk Points],,-1)</f>
        <v>0</v>
      </c>
      <c r="M2380">
        <f>_xlfn.XLOOKUP(FraudData[[#This Row],[foreign_transaction]],ForeignRules[Foreign Transaction],ForeignRules[Risk Points],0)</f>
        <v>0</v>
      </c>
      <c r="N2380">
        <f>_xlfn.XLOOKUP(FraudData[[#This Row],[location_mismatch]],Table10[Location Mismatch],Table10[Risk Points],0)</f>
        <v>0</v>
      </c>
      <c r="O2380">
        <f>_xlfn.XLOOKUP(FraudData[[#This Row],[device_trust_score]],DeviceRules[Device Min],DeviceRules[Risk Points],,-1)</f>
        <v>2</v>
      </c>
      <c r="P2380">
        <f>_xlfn.XLOOKUP(FraudData[[#This Row],[velocity_last_24h]],VelocityRules[Velocity Min],VelocityRules[Risk Points],,-1)</f>
        <v>0</v>
      </c>
      <c r="Q2380">
        <f>_xlfn.XLOOKUP(FraudData[[#This Row],[merchant_category]],MerchantRules[Merchant Category],MerchantRules[Risk Points],0)</f>
        <v>0</v>
      </c>
      <c r="R2380">
        <f>SUM(FraudData[[#This Row],[Amount Risk]:[Merchant Risk]])</f>
        <v>2</v>
      </c>
      <c r="S2380" t="str" cm="1">
        <f t="array" ref="S2380">_xlfn.IFS(FraudData[[#This Row],[Fraud Risk Score]]&gt;=8,"High Risk",FraudData[[#This Row],[Fraud Risk Score]]&gt;=6,"Medium Risk",TRUE,"Low Risk")</f>
        <v>Low Risk</v>
      </c>
    </row>
    <row r="2381" spans="1:19">
      <c r="A2381">
        <v>2380</v>
      </c>
      <c r="B2381">
        <v>288.25</v>
      </c>
      <c r="C2381">
        <v>6</v>
      </c>
      <c r="D2381" t="s">
        <v>46</v>
      </c>
      <c r="E2381">
        <v>0</v>
      </c>
      <c r="F2381">
        <v>0</v>
      </c>
      <c r="G2381">
        <v>27</v>
      </c>
      <c r="H2381">
        <v>0</v>
      </c>
      <c r="I2381">
        <v>28</v>
      </c>
      <c r="J2381">
        <v>0</v>
      </c>
      <c r="K2381">
        <f>_xlfn.XLOOKUP(FraudData[[#This Row],[amount]],AmountRules[Amount Min],AmountRules[Risk Points],,-1)</f>
        <v>0</v>
      </c>
      <c r="L2381">
        <f>_xlfn.XLOOKUP(FraudData[[#This Row],[transaction_hour]],TimeRules[Hour Min],TimeRules[Risk Points],,-1)</f>
        <v>0</v>
      </c>
      <c r="M2381">
        <f>_xlfn.XLOOKUP(FraudData[[#This Row],[foreign_transaction]],ForeignRules[Foreign Transaction],ForeignRules[Risk Points],0)</f>
        <v>0</v>
      </c>
      <c r="N2381">
        <f>_xlfn.XLOOKUP(FraudData[[#This Row],[location_mismatch]],Table10[Location Mismatch],Table10[Risk Points],0)</f>
        <v>0</v>
      </c>
      <c r="O2381">
        <f>_xlfn.XLOOKUP(FraudData[[#This Row],[device_trust_score]],DeviceRules[Device Min],DeviceRules[Risk Points],,-1)</f>
        <v>3</v>
      </c>
      <c r="P2381">
        <f>_xlfn.XLOOKUP(FraudData[[#This Row],[velocity_last_24h]],VelocityRules[Velocity Min],VelocityRules[Risk Points],,-1)</f>
        <v>0</v>
      </c>
      <c r="Q2381">
        <f>_xlfn.XLOOKUP(FraudData[[#This Row],[merchant_category]],MerchantRules[Merchant Category],MerchantRules[Risk Points],0)</f>
        <v>0</v>
      </c>
      <c r="R2381">
        <f>SUM(FraudData[[#This Row],[Amount Risk]:[Merchant Risk]])</f>
        <v>3</v>
      </c>
      <c r="S2381" t="str" cm="1">
        <f t="array" ref="S2381">_xlfn.IFS(FraudData[[#This Row],[Fraud Risk Score]]&gt;=8,"High Risk",FraudData[[#This Row],[Fraud Risk Score]]&gt;=6,"Medium Risk",TRUE,"Low Risk")</f>
        <v>Low Risk</v>
      </c>
    </row>
    <row r="2382" spans="1:19">
      <c r="A2382">
        <v>2381</v>
      </c>
      <c r="B2382">
        <v>311.10000000000002</v>
      </c>
      <c r="C2382">
        <v>16</v>
      </c>
      <c r="D2382" t="s">
        <v>50</v>
      </c>
      <c r="E2382">
        <v>0</v>
      </c>
      <c r="F2382">
        <v>0</v>
      </c>
      <c r="G2382">
        <v>99</v>
      </c>
      <c r="H2382">
        <v>0</v>
      </c>
      <c r="I2382">
        <v>51</v>
      </c>
      <c r="J2382">
        <v>0</v>
      </c>
      <c r="K2382">
        <f>_xlfn.XLOOKUP(FraudData[[#This Row],[amount]],AmountRules[Amount Min],AmountRules[Risk Points],,-1)</f>
        <v>0</v>
      </c>
      <c r="L2382">
        <f>_xlfn.XLOOKUP(FraudData[[#This Row],[transaction_hour]],TimeRules[Hour Min],TimeRules[Risk Points],,-1)</f>
        <v>0</v>
      </c>
      <c r="M2382">
        <f>_xlfn.XLOOKUP(FraudData[[#This Row],[foreign_transaction]],ForeignRules[Foreign Transaction],ForeignRules[Risk Points],0)</f>
        <v>0</v>
      </c>
      <c r="N2382">
        <f>_xlfn.XLOOKUP(FraudData[[#This Row],[location_mismatch]],Table10[Location Mismatch],Table10[Risk Points],0)</f>
        <v>0</v>
      </c>
      <c r="O2382">
        <f>_xlfn.XLOOKUP(FraudData[[#This Row],[device_trust_score]],DeviceRules[Device Min],DeviceRules[Risk Points],,-1)</f>
        <v>0</v>
      </c>
      <c r="P2382">
        <f>_xlfn.XLOOKUP(FraudData[[#This Row],[velocity_last_24h]],VelocityRules[Velocity Min],VelocityRules[Risk Points],,-1)</f>
        <v>0</v>
      </c>
      <c r="Q2382">
        <f>_xlfn.XLOOKUP(FraudData[[#This Row],[merchant_category]],MerchantRules[Merchant Category],MerchantRules[Risk Points],0)</f>
        <v>0</v>
      </c>
      <c r="R2382">
        <f>SUM(FraudData[[#This Row],[Amount Risk]:[Merchant Risk]])</f>
        <v>0</v>
      </c>
      <c r="S2382" t="str" cm="1">
        <f t="array" ref="S2382">_xlfn.IFS(FraudData[[#This Row],[Fraud Risk Score]]&gt;=8,"High Risk",FraudData[[#This Row],[Fraud Risk Score]]&gt;=6,"Medium Risk",TRUE,"Low Risk")</f>
        <v>Low Risk</v>
      </c>
    </row>
    <row r="2383" spans="1:19">
      <c r="A2383">
        <v>2382</v>
      </c>
      <c r="B2383">
        <v>350.79</v>
      </c>
      <c r="C2383">
        <v>23</v>
      </c>
      <c r="D2383" t="s">
        <v>47</v>
      </c>
      <c r="E2383">
        <v>0</v>
      </c>
      <c r="F2383">
        <v>0</v>
      </c>
      <c r="G2383">
        <v>51</v>
      </c>
      <c r="H2383">
        <v>2</v>
      </c>
      <c r="I2383">
        <v>41</v>
      </c>
      <c r="J2383">
        <v>0</v>
      </c>
      <c r="K2383">
        <f>_xlfn.XLOOKUP(FraudData[[#This Row],[amount]],AmountRules[Amount Min],AmountRules[Risk Points],,-1)</f>
        <v>0</v>
      </c>
      <c r="L2383">
        <f>_xlfn.XLOOKUP(FraudData[[#This Row],[transaction_hour]],TimeRules[Hour Min],TimeRules[Risk Points],,-1)</f>
        <v>1</v>
      </c>
      <c r="M2383">
        <f>_xlfn.XLOOKUP(FraudData[[#This Row],[foreign_transaction]],ForeignRules[Foreign Transaction],ForeignRules[Risk Points],0)</f>
        <v>0</v>
      </c>
      <c r="N2383">
        <f>_xlfn.XLOOKUP(FraudData[[#This Row],[location_mismatch]],Table10[Location Mismatch],Table10[Risk Points],0)</f>
        <v>0</v>
      </c>
      <c r="O2383">
        <f>_xlfn.XLOOKUP(FraudData[[#This Row],[device_trust_score]],DeviceRules[Device Min],DeviceRules[Risk Points],,-1)</f>
        <v>1</v>
      </c>
      <c r="P2383">
        <f>_xlfn.XLOOKUP(FraudData[[#This Row],[velocity_last_24h]],VelocityRules[Velocity Min],VelocityRules[Risk Points],,-1)</f>
        <v>0</v>
      </c>
      <c r="Q2383">
        <f>_xlfn.XLOOKUP(FraudData[[#This Row],[merchant_category]],MerchantRules[Merchant Category],MerchantRules[Risk Points],0)</f>
        <v>0</v>
      </c>
      <c r="R2383">
        <f>SUM(FraudData[[#This Row],[Amount Risk]:[Merchant Risk]])</f>
        <v>2</v>
      </c>
      <c r="S2383" t="str" cm="1">
        <f t="array" ref="S2383">_xlfn.IFS(FraudData[[#This Row],[Fraud Risk Score]]&gt;=8,"High Risk",FraudData[[#This Row],[Fraud Risk Score]]&gt;=6,"Medium Risk",TRUE,"Low Risk")</f>
        <v>Low Risk</v>
      </c>
    </row>
    <row r="2384" spans="1:19">
      <c r="A2384">
        <v>2383</v>
      </c>
      <c r="B2384">
        <v>447.22</v>
      </c>
      <c r="C2384">
        <v>18</v>
      </c>
      <c r="D2384" t="s">
        <v>48</v>
      </c>
      <c r="E2384">
        <v>0</v>
      </c>
      <c r="F2384">
        <v>0</v>
      </c>
      <c r="G2384">
        <v>33</v>
      </c>
      <c r="H2384">
        <v>2</v>
      </c>
      <c r="I2384">
        <v>25</v>
      </c>
      <c r="J2384">
        <v>0</v>
      </c>
      <c r="K2384">
        <f>_xlfn.XLOOKUP(FraudData[[#This Row],[amount]],AmountRules[Amount Min],AmountRules[Risk Points],,-1)</f>
        <v>0</v>
      </c>
      <c r="L2384">
        <f>_xlfn.XLOOKUP(FraudData[[#This Row],[transaction_hour]],TimeRules[Hour Min],TimeRules[Risk Points],,-1)</f>
        <v>0</v>
      </c>
      <c r="M2384">
        <f>_xlfn.XLOOKUP(FraudData[[#This Row],[foreign_transaction]],ForeignRules[Foreign Transaction],ForeignRules[Risk Points],0)</f>
        <v>0</v>
      </c>
      <c r="N2384">
        <f>_xlfn.XLOOKUP(FraudData[[#This Row],[location_mismatch]],Table10[Location Mismatch],Table10[Risk Points],0)</f>
        <v>0</v>
      </c>
      <c r="O2384">
        <f>_xlfn.XLOOKUP(FraudData[[#This Row],[device_trust_score]],DeviceRules[Device Min],DeviceRules[Risk Points],,-1)</f>
        <v>2</v>
      </c>
      <c r="P2384">
        <f>_xlfn.XLOOKUP(FraudData[[#This Row],[velocity_last_24h]],VelocityRules[Velocity Min],VelocityRules[Risk Points],,-1)</f>
        <v>0</v>
      </c>
      <c r="Q2384">
        <f>_xlfn.XLOOKUP(FraudData[[#This Row],[merchant_category]],MerchantRules[Merchant Category],MerchantRules[Risk Points],0)</f>
        <v>0</v>
      </c>
      <c r="R2384">
        <f>SUM(FraudData[[#This Row],[Amount Risk]:[Merchant Risk]])</f>
        <v>2</v>
      </c>
      <c r="S2384" t="str" cm="1">
        <f t="array" ref="S2384">_xlfn.IFS(FraudData[[#This Row],[Fraud Risk Score]]&gt;=8,"High Risk",FraudData[[#This Row],[Fraud Risk Score]]&gt;=6,"Medium Risk",TRUE,"Low Risk")</f>
        <v>Low Risk</v>
      </c>
    </row>
    <row r="2385" spans="1:19">
      <c r="A2385">
        <v>2384</v>
      </c>
      <c r="B2385">
        <v>101.49</v>
      </c>
      <c r="C2385">
        <v>6</v>
      </c>
      <c r="D2385" t="s">
        <v>47</v>
      </c>
      <c r="E2385">
        <v>0</v>
      </c>
      <c r="F2385">
        <v>0</v>
      </c>
      <c r="G2385">
        <v>39</v>
      </c>
      <c r="H2385">
        <v>3</v>
      </c>
      <c r="I2385">
        <v>61</v>
      </c>
      <c r="J2385">
        <v>0</v>
      </c>
      <c r="K2385">
        <f>_xlfn.XLOOKUP(FraudData[[#This Row],[amount]],AmountRules[Amount Min],AmountRules[Risk Points],,-1)</f>
        <v>0</v>
      </c>
      <c r="L2385">
        <f>_xlfn.XLOOKUP(FraudData[[#This Row],[transaction_hour]],TimeRules[Hour Min],TimeRules[Risk Points],,-1)</f>
        <v>0</v>
      </c>
      <c r="M2385">
        <f>_xlfn.XLOOKUP(FraudData[[#This Row],[foreign_transaction]],ForeignRules[Foreign Transaction],ForeignRules[Risk Points],0)</f>
        <v>0</v>
      </c>
      <c r="N2385">
        <f>_xlfn.XLOOKUP(FraudData[[#This Row],[location_mismatch]],Table10[Location Mismatch],Table10[Risk Points],0)</f>
        <v>0</v>
      </c>
      <c r="O2385">
        <f>_xlfn.XLOOKUP(FraudData[[#This Row],[device_trust_score]],DeviceRules[Device Min],DeviceRules[Risk Points],,-1)</f>
        <v>2</v>
      </c>
      <c r="P2385">
        <f>_xlfn.XLOOKUP(FraudData[[#This Row],[velocity_last_24h]],VelocityRules[Velocity Min],VelocityRules[Risk Points],,-1)</f>
        <v>0</v>
      </c>
      <c r="Q2385">
        <f>_xlfn.XLOOKUP(FraudData[[#This Row],[merchant_category]],MerchantRules[Merchant Category],MerchantRules[Risk Points],0)</f>
        <v>0</v>
      </c>
      <c r="R2385">
        <f>SUM(FraudData[[#This Row],[Amount Risk]:[Merchant Risk]])</f>
        <v>2</v>
      </c>
      <c r="S2385" t="str" cm="1">
        <f t="array" ref="S2385">_xlfn.IFS(FraudData[[#This Row],[Fraud Risk Score]]&gt;=8,"High Risk",FraudData[[#This Row],[Fraud Risk Score]]&gt;=6,"Medium Risk",TRUE,"Low Risk")</f>
        <v>Low Risk</v>
      </c>
    </row>
    <row r="2386" spans="1:19">
      <c r="A2386">
        <v>2385</v>
      </c>
      <c r="B2386">
        <v>69.12</v>
      </c>
      <c r="C2386">
        <v>2</v>
      </c>
      <c r="D2386" t="s">
        <v>48</v>
      </c>
      <c r="E2386">
        <v>0</v>
      </c>
      <c r="F2386">
        <v>0</v>
      </c>
      <c r="G2386">
        <v>56</v>
      </c>
      <c r="H2386">
        <v>0</v>
      </c>
      <c r="I2386">
        <v>56</v>
      </c>
      <c r="J2386">
        <v>0</v>
      </c>
      <c r="K2386">
        <f>_xlfn.XLOOKUP(FraudData[[#This Row],[amount]],AmountRules[Amount Min],AmountRules[Risk Points],,-1)</f>
        <v>0</v>
      </c>
      <c r="L2386">
        <f>_xlfn.XLOOKUP(FraudData[[#This Row],[transaction_hour]],TimeRules[Hour Min],TimeRules[Risk Points],,-1)</f>
        <v>3</v>
      </c>
      <c r="M2386">
        <f>_xlfn.XLOOKUP(FraudData[[#This Row],[foreign_transaction]],ForeignRules[Foreign Transaction],ForeignRules[Risk Points],0)</f>
        <v>0</v>
      </c>
      <c r="N2386">
        <f>_xlfn.XLOOKUP(FraudData[[#This Row],[location_mismatch]],Table10[Location Mismatch],Table10[Risk Points],0)</f>
        <v>0</v>
      </c>
      <c r="O2386">
        <f>_xlfn.XLOOKUP(FraudData[[#This Row],[device_trust_score]],DeviceRules[Device Min],DeviceRules[Risk Points],,-1)</f>
        <v>1</v>
      </c>
      <c r="P2386">
        <f>_xlfn.XLOOKUP(FraudData[[#This Row],[velocity_last_24h]],VelocityRules[Velocity Min],VelocityRules[Risk Points],,-1)</f>
        <v>0</v>
      </c>
      <c r="Q2386">
        <f>_xlfn.XLOOKUP(FraudData[[#This Row],[merchant_category]],MerchantRules[Merchant Category],MerchantRules[Risk Points],0)</f>
        <v>0</v>
      </c>
      <c r="R2386">
        <f>SUM(FraudData[[#This Row],[Amount Risk]:[Merchant Risk]])</f>
        <v>4</v>
      </c>
      <c r="S2386" t="str" cm="1">
        <f t="array" ref="S2386">_xlfn.IFS(FraudData[[#This Row],[Fraud Risk Score]]&gt;=8,"High Risk",FraudData[[#This Row],[Fraud Risk Score]]&gt;=6,"Medium Risk",TRUE,"Low Risk")</f>
        <v>Low Risk</v>
      </c>
    </row>
    <row r="2387" spans="1:19">
      <c r="A2387">
        <v>2386</v>
      </c>
      <c r="B2387">
        <v>157.09</v>
      </c>
      <c r="C2387">
        <v>2</v>
      </c>
      <c r="D2387" t="s">
        <v>48</v>
      </c>
      <c r="E2387">
        <v>0</v>
      </c>
      <c r="F2387">
        <v>0</v>
      </c>
      <c r="G2387">
        <v>35</v>
      </c>
      <c r="H2387">
        <v>3</v>
      </c>
      <c r="I2387">
        <v>41</v>
      </c>
      <c r="J2387">
        <v>0</v>
      </c>
      <c r="K2387">
        <f>_xlfn.XLOOKUP(FraudData[[#This Row],[amount]],AmountRules[Amount Min],AmountRules[Risk Points],,-1)</f>
        <v>0</v>
      </c>
      <c r="L2387">
        <f>_xlfn.XLOOKUP(FraudData[[#This Row],[transaction_hour]],TimeRules[Hour Min],TimeRules[Risk Points],,-1)</f>
        <v>3</v>
      </c>
      <c r="M2387">
        <f>_xlfn.XLOOKUP(FraudData[[#This Row],[foreign_transaction]],ForeignRules[Foreign Transaction],ForeignRules[Risk Points],0)</f>
        <v>0</v>
      </c>
      <c r="N2387">
        <f>_xlfn.XLOOKUP(FraudData[[#This Row],[location_mismatch]],Table10[Location Mismatch],Table10[Risk Points],0)</f>
        <v>0</v>
      </c>
      <c r="O2387">
        <f>_xlfn.XLOOKUP(FraudData[[#This Row],[device_trust_score]],DeviceRules[Device Min],DeviceRules[Risk Points],,-1)</f>
        <v>2</v>
      </c>
      <c r="P2387">
        <f>_xlfn.XLOOKUP(FraudData[[#This Row],[velocity_last_24h]],VelocityRules[Velocity Min],VelocityRules[Risk Points],,-1)</f>
        <v>0</v>
      </c>
      <c r="Q2387">
        <f>_xlfn.XLOOKUP(FraudData[[#This Row],[merchant_category]],MerchantRules[Merchant Category],MerchantRules[Risk Points],0)</f>
        <v>0</v>
      </c>
      <c r="R2387">
        <f>SUM(FraudData[[#This Row],[Amount Risk]:[Merchant Risk]])</f>
        <v>5</v>
      </c>
      <c r="S2387" t="str" cm="1">
        <f t="array" ref="S2387">_xlfn.IFS(FraudData[[#This Row],[Fraud Risk Score]]&gt;=8,"High Risk",FraudData[[#This Row],[Fraud Risk Score]]&gt;=6,"Medium Risk",TRUE,"Low Risk")</f>
        <v>Low Risk</v>
      </c>
    </row>
    <row r="2388" spans="1:19">
      <c r="A2388">
        <v>2387</v>
      </c>
      <c r="B2388">
        <v>83.5</v>
      </c>
      <c r="C2388">
        <v>17</v>
      </c>
      <c r="D2388" t="s">
        <v>48</v>
      </c>
      <c r="E2388">
        <v>0</v>
      </c>
      <c r="F2388">
        <v>0</v>
      </c>
      <c r="G2388">
        <v>27</v>
      </c>
      <c r="H2388">
        <v>2</v>
      </c>
      <c r="I2388">
        <v>19</v>
      </c>
      <c r="J2388">
        <v>0</v>
      </c>
      <c r="K2388">
        <f>_xlfn.XLOOKUP(FraudData[[#This Row],[amount]],AmountRules[Amount Min],AmountRules[Risk Points],,-1)</f>
        <v>0</v>
      </c>
      <c r="L2388">
        <f>_xlfn.XLOOKUP(FraudData[[#This Row],[transaction_hour]],TimeRules[Hour Min],TimeRules[Risk Points],,-1)</f>
        <v>0</v>
      </c>
      <c r="M2388">
        <f>_xlfn.XLOOKUP(FraudData[[#This Row],[foreign_transaction]],ForeignRules[Foreign Transaction],ForeignRules[Risk Points],0)</f>
        <v>0</v>
      </c>
      <c r="N2388">
        <f>_xlfn.XLOOKUP(FraudData[[#This Row],[location_mismatch]],Table10[Location Mismatch],Table10[Risk Points],0)</f>
        <v>0</v>
      </c>
      <c r="O2388">
        <f>_xlfn.XLOOKUP(FraudData[[#This Row],[device_trust_score]],DeviceRules[Device Min],DeviceRules[Risk Points],,-1)</f>
        <v>3</v>
      </c>
      <c r="P2388">
        <f>_xlfn.XLOOKUP(FraudData[[#This Row],[velocity_last_24h]],VelocityRules[Velocity Min],VelocityRules[Risk Points],,-1)</f>
        <v>0</v>
      </c>
      <c r="Q2388">
        <f>_xlfn.XLOOKUP(FraudData[[#This Row],[merchant_category]],MerchantRules[Merchant Category],MerchantRules[Risk Points],0)</f>
        <v>0</v>
      </c>
      <c r="R2388">
        <f>SUM(FraudData[[#This Row],[Amount Risk]:[Merchant Risk]])</f>
        <v>3</v>
      </c>
      <c r="S2388" t="str" cm="1">
        <f t="array" ref="S2388">_xlfn.IFS(FraudData[[#This Row],[Fraud Risk Score]]&gt;=8,"High Risk",FraudData[[#This Row],[Fraud Risk Score]]&gt;=6,"Medium Risk",TRUE,"Low Risk")</f>
        <v>Low Risk</v>
      </c>
    </row>
    <row r="2389" spans="1:19">
      <c r="A2389">
        <v>2388</v>
      </c>
      <c r="B2389">
        <v>165.42</v>
      </c>
      <c r="C2389">
        <v>19</v>
      </c>
      <c r="D2389" t="s">
        <v>46</v>
      </c>
      <c r="E2389">
        <v>0</v>
      </c>
      <c r="F2389">
        <v>0</v>
      </c>
      <c r="G2389">
        <v>50</v>
      </c>
      <c r="H2389">
        <v>2</v>
      </c>
      <c r="I2389">
        <v>25</v>
      </c>
      <c r="J2389">
        <v>0</v>
      </c>
      <c r="K2389">
        <f>_xlfn.XLOOKUP(FraudData[[#This Row],[amount]],AmountRules[Amount Min],AmountRules[Risk Points],,-1)</f>
        <v>0</v>
      </c>
      <c r="L2389">
        <f>_xlfn.XLOOKUP(FraudData[[#This Row],[transaction_hour]],TimeRules[Hour Min],TimeRules[Risk Points],,-1)</f>
        <v>0</v>
      </c>
      <c r="M2389">
        <f>_xlfn.XLOOKUP(FraudData[[#This Row],[foreign_transaction]],ForeignRules[Foreign Transaction],ForeignRules[Risk Points],0)</f>
        <v>0</v>
      </c>
      <c r="N2389">
        <f>_xlfn.XLOOKUP(FraudData[[#This Row],[location_mismatch]],Table10[Location Mismatch],Table10[Risk Points],0)</f>
        <v>0</v>
      </c>
      <c r="O2389">
        <f>_xlfn.XLOOKUP(FraudData[[#This Row],[device_trust_score]],DeviceRules[Device Min],DeviceRules[Risk Points],,-1)</f>
        <v>1</v>
      </c>
      <c r="P2389">
        <f>_xlfn.XLOOKUP(FraudData[[#This Row],[velocity_last_24h]],VelocityRules[Velocity Min],VelocityRules[Risk Points],,-1)</f>
        <v>0</v>
      </c>
      <c r="Q2389">
        <f>_xlfn.XLOOKUP(FraudData[[#This Row],[merchant_category]],MerchantRules[Merchant Category],MerchantRules[Risk Points],0)</f>
        <v>0</v>
      </c>
      <c r="R2389">
        <f>SUM(FraudData[[#This Row],[Amount Risk]:[Merchant Risk]])</f>
        <v>1</v>
      </c>
      <c r="S2389" t="str" cm="1">
        <f t="array" ref="S2389">_xlfn.IFS(FraudData[[#This Row],[Fraud Risk Score]]&gt;=8,"High Risk",FraudData[[#This Row],[Fraud Risk Score]]&gt;=6,"Medium Risk",TRUE,"Low Risk")</f>
        <v>Low Risk</v>
      </c>
    </row>
    <row r="2390" spans="1:19">
      <c r="A2390">
        <v>2389</v>
      </c>
      <c r="B2390">
        <v>220.1</v>
      </c>
      <c r="C2390">
        <v>21</v>
      </c>
      <c r="D2390" t="s">
        <v>48</v>
      </c>
      <c r="E2390">
        <v>0</v>
      </c>
      <c r="F2390">
        <v>1</v>
      </c>
      <c r="G2390">
        <v>31</v>
      </c>
      <c r="H2390">
        <v>2</v>
      </c>
      <c r="I2390">
        <v>48</v>
      </c>
      <c r="J2390">
        <v>0</v>
      </c>
      <c r="K2390">
        <f>_xlfn.XLOOKUP(FraudData[[#This Row],[amount]],AmountRules[Amount Min],AmountRules[Risk Points],,-1)</f>
        <v>0</v>
      </c>
      <c r="L2390">
        <f>_xlfn.XLOOKUP(FraudData[[#This Row],[transaction_hour]],TimeRules[Hour Min],TimeRules[Risk Points],,-1)</f>
        <v>0</v>
      </c>
      <c r="M2390">
        <f>_xlfn.XLOOKUP(FraudData[[#This Row],[foreign_transaction]],ForeignRules[Foreign Transaction],ForeignRules[Risk Points],0)</f>
        <v>0</v>
      </c>
      <c r="N2390">
        <f>_xlfn.XLOOKUP(FraudData[[#This Row],[location_mismatch]],Table10[Location Mismatch],Table10[Risk Points],0)</f>
        <v>3</v>
      </c>
      <c r="O2390">
        <f>_xlfn.XLOOKUP(FraudData[[#This Row],[device_trust_score]],DeviceRules[Device Min],DeviceRules[Risk Points],,-1)</f>
        <v>2</v>
      </c>
      <c r="P2390">
        <f>_xlfn.XLOOKUP(FraudData[[#This Row],[velocity_last_24h]],VelocityRules[Velocity Min],VelocityRules[Risk Points],,-1)</f>
        <v>0</v>
      </c>
      <c r="Q2390">
        <f>_xlfn.XLOOKUP(FraudData[[#This Row],[merchant_category]],MerchantRules[Merchant Category],MerchantRules[Risk Points],0)</f>
        <v>0</v>
      </c>
      <c r="R2390">
        <f>SUM(FraudData[[#This Row],[Amount Risk]:[Merchant Risk]])</f>
        <v>5</v>
      </c>
      <c r="S2390" t="str" cm="1">
        <f t="array" ref="S2390">_xlfn.IFS(FraudData[[#This Row],[Fraud Risk Score]]&gt;=8,"High Risk",FraudData[[#This Row],[Fraud Risk Score]]&gt;=6,"Medium Risk",TRUE,"Low Risk")</f>
        <v>Low Risk</v>
      </c>
    </row>
    <row r="2391" spans="1:19">
      <c r="A2391">
        <v>2390</v>
      </c>
      <c r="B2391">
        <v>209.89</v>
      </c>
      <c r="C2391">
        <v>13</v>
      </c>
      <c r="D2391" t="s">
        <v>48</v>
      </c>
      <c r="E2391">
        <v>1</v>
      </c>
      <c r="F2391">
        <v>0</v>
      </c>
      <c r="G2391">
        <v>79</v>
      </c>
      <c r="H2391">
        <v>4</v>
      </c>
      <c r="I2391">
        <v>64</v>
      </c>
      <c r="J2391">
        <v>0</v>
      </c>
      <c r="K2391">
        <f>_xlfn.XLOOKUP(FraudData[[#This Row],[amount]],AmountRules[Amount Min],AmountRules[Risk Points],,-1)</f>
        <v>0</v>
      </c>
      <c r="L2391">
        <f>_xlfn.XLOOKUP(FraudData[[#This Row],[transaction_hour]],TimeRules[Hour Min],TimeRules[Risk Points],,-1)</f>
        <v>0</v>
      </c>
      <c r="M2391">
        <f>_xlfn.XLOOKUP(FraudData[[#This Row],[foreign_transaction]],ForeignRules[Foreign Transaction],ForeignRules[Risk Points],0)</f>
        <v>3</v>
      </c>
      <c r="N2391">
        <f>_xlfn.XLOOKUP(FraudData[[#This Row],[location_mismatch]],Table10[Location Mismatch],Table10[Risk Points],0)</f>
        <v>0</v>
      </c>
      <c r="O2391">
        <f>_xlfn.XLOOKUP(FraudData[[#This Row],[device_trust_score]],DeviceRules[Device Min],DeviceRules[Risk Points],,-1)</f>
        <v>0</v>
      </c>
      <c r="P2391">
        <f>_xlfn.XLOOKUP(FraudData[[#This Row],[velocity_last_24h]],VelocityRules[Velocity Min],VelocityRules[Risk Points],,-1)</f>
        <v>0</v>
      </c>
      <c r="Q2391">
        <f>_xlfn.XLOOKUP(FraudData[[#This Row],[merchant_category]],MerchantRules[Merchant Category],MerchantRules[Risk Points],0)</f>
        <v>0</v>
      </c>
      <c r="R2391">
        <f>SUM(FraudData[[#This Row],[Amount Risk]:[Merchant Risk]])</f>
        <v>3</v>
      </c>
      <c r="S2391" t="str" cm="1">
        <f t="array" ref="S2391">_xlfn.IFS(FraudData[[#This Row],[Fraud Risk Score]]&gt;=8,"High Risk",FraudData[[#This Row],[Fraud Risk Score]]&gt;=6,"Medium Risk",TRUE,"Low Risk")</f>
        <v>Low Risk</v>
      </c>
    </row>
    <row r="2392" spans="1:19">
      <c r="A2392">
        <v>2391</v>
      </c>
      <c r="B2392">
        <v>84.47</v>
      </c>
      <c r="C2392">
        <v>2</v>
      </c>
      <c r="D2392" t="s">
        <v>47</v>
      </c>
      <c r="E2392">
        <v>1</v>
      </c>
      <c r="F2392">
        <v>0</v>
      </c>
      <c r="G2392">
        <v>63</v>
      </c>
      <c r="H2392">
        <v>2</v>
      </c>
      <c r="I2392">
        <v>61</v>
      </c>
      <c r="J2392">
        <v>0</v>
      </c>
      <c r="K2392">
        <f>_xlfn.XLOOKUP(FraudData[[#This Row],[amount]],AmountRules[Amount Min],AmountRules[Risk Points],,-1)</f>
        <v>0</v>
      </c>
      <c r="L2392">
        <f>_xlfn.XLOOKUP(FraudData[[#This Row],[transaction_hour]],TimeRules[Hour Min],TimeRules[Risk Points],,-1)</f>
        <v>3</v>
      </c>
      <c r="M2392">
        <f>_xlfn.XLOOKUP(FraudData[[#This Row],[foreign_transaction]],ForeignRules[Foreign Transaction],ForeignRules[Risk Points],0)</f>
        <v>3</v>
      </c>
      <c r="N2392">
        <f>_xlfn.XLOOKUP(FraudData[[#This Row],[location_mismatch]],Table10[Location Mismatch],Table10[Risk Points],0)</f>
        <v>0</v>
      </c>
      <c r="O2392">
        <f>_xlfn.XLOOKUP(FraudData[[#This Row],[device_trust_score]],DeviceRules[Device Min],DeviceRules[Risk Points],,-1)</f>
        <v>1</v>
      </c>
      <c r="P2392">
        <f>_xlfn.XLOOKUP(FraudData[[#This Row],[velocity_last_24h]],VelocityRules[Velocity Min],VelocityRules[Risk Points],,-1)</f>
        <v>0</v>
      </c>
      <c r="Q2392">
        <f>_xlfn.XLOOKUP(FraudData[[#This Row],[merchant_category]],MerchantRules[Merchant Category],MerchantRules[Risk Points],0)</f>
        <v>0</v>
      </c>
      <c r="R2392">
        <f>SUM(FraudData[[#This Row],[Amount Risk]:[Merchant Risk]])</f>
        <v>7</v>
      </c>
      <c r="S2392" t="str" cm="1">
        <f t="array" ref="S2392">_xlfn.IFS(FraudData[[#This Row],[Fraud Risk Score]]&gt;=8,"High Risk",FraudData[[#This Row],[Fraud Risk Score]]&gt;=6,"Medium Risk",TRUE,"Low Risk")</f>
        <v>Medium Risk</v>
      </c>
    </row>
    <row r="2393" spans="1:19">
      <c r="A2393">
        <v>2392</v>
      </c>
      <c r="B2393">
        <v>32.86</v>
      </c>
      <c r="C2393">
        <v>6</v>
      </c>
      <c r="D2393" t="s">
        <v>48</v>
      </c>
      <c r="E2393">
        <v>0</v>
      </c>
      <c r="F2393">
        <v>0</v>
      </c>
      <c r="G2393">
        <v>28</v>
      </c>
      <c r="H2393">
        <v>4</v>
      </c>
      <c r="I2393">
        <v>52</v>
      </c>
      <c r="J2393">
        <v>0</v>
      </c>
      <c r="K2393">
        <f>_xlfn.XLOOKUP(FraudData[[#This Row],[amount]],AmountRules[Amount Min],AmountRules[Risk Points],,-1)</f>
        <v>0</v>
      </c>
      <c r="L2393">
        <f>_xlfn.XLOOKUP(FraudData[[#This Row],[transaction_hour]],TimeRules[Hour Min],TimeRules[Risk Points],,-1)</f>
        <v>0</v>
      </c>
      <c r="M2393">
        <f>_xlfn.XLOOKUP(FraudData[[#This Row],[foreign_transaction]],ForeignRules[Foreign Transaction],ForeignRules[Risk Points],0)</f>
        <v>0</v>
      </c>
      <c r="N2393">
        <f>_xlfn.XLOOKUP(FraudData[[#This Row],[location_mismatch]],Table10[Location Mismatch],Table10[Risk Points],0)</f>
        <v>0</v>
      </c>
      <c r="O2393">
        <f>_xlfn.XLOOKUP(FraudData[[#This Row],[device_trust_score]],DeviceRules[Device Min],DeviceRules[Risk Points],,-1)</f>
        <v>3</v>
      </c>
      <c r="P2393">
        <f>_xlfn.XLOOKUP(FraudData[[#This Row],[velocity_last_24h]],VelocityRules[Velocity Min],VelocityRules[Risk Points],,-1)</f>
        <v>0</v>
      </c>
      <c r="Q2393">
        <f>_xlfn.XLOOKUP(FraudData[[#This Row],[merchant_category]],MerchantRules[Merchant Category],MerchantRules[Risk Points],0)</f>
        <v>0</v>
      </c>
      <c r="R2393">
        <f>SUM(FraudData[[#This Row],[Amount Risk]:[Merchant Risk]])</f>
        <v>3</v>
      </c>
      <c r="S2393" t="str" cm="1">
        <f t="array" ref="S2393">_xlfn.IFS(FraudData[[#This Row],[Fraud Risk Score]]&gt;=8,"High Risk",FraudData[[#This Row],[Fraud Risk Score]]&gt;=6,"Medium Risk",TRUE,"Low Risk")</f>
        <v>Low Risk</v>
      </c>
    </row>
    <row r="2394" spans="1:19">
      <c r="A2394">
        <v>2393</v>
      </c>
      <c r="B2394">
        <v>101.35</v>
      </c>
      <c r="C2394">
        <v>6</v>
      </c>
      <c r="D2394" t="s">
        <v>46</v>
      </c>
      <c r="E2394">
        <v>0</v>
      </c>
      <c r="F2394">
        <v>0</v>
      </c>
      <c r="G2394">
        <v>54</v>
      </c>
      <c r="H2394">
        <v>0</v>
      </c>
      <c r="I2394">
        <v>21</v>
      </c>
      <c r="J2394">
        <v>0</v>
      </c>
      <c r="K2394">
        <f>_xlfn.XLOOKUP(FraudData[[#This Row],[amount]],AmountRules[Amount Min],AmountRules[Risk Points],,-1)</f>
        <v>0</v>
      </c>
      <c r="L2394">
        <f>_xlfn.XLOOKUP(FraudData[[#This Row],[transaction_hour]],TimeRules[Hour Min],TimeRules[Risk Points],,-1)</f>
        <v>0</v>
      </c>
      <c r="M2394">
        <f>_xlfn.XLOOKUP(FraudData[[#This Row],[foreign_transaction]],ForeignRules[Foreign Transaction],ForeignRules[Risk Points],0)</f>
        <v>0</v>
      </c>
      <c r="N2394">
        <f>_xlfn.XLOOKUP(FraudData[[#This Row],[location_mismatch]],Table10[Location Mismatch],Table10[Risk Points],0)</f>
        <v>0</v>
      </c>
      <c r="O2394">
        <f>_xlfn.XLOOKUP(FraudData[[#This Row],[device_trust_score]],DeviceRules[Device Min],DeviceRules[Risk Points],,-1)</f>
        <v>1</v>
      </c>
      <c r="P2394">
        <f>_xlfn.XLOOKUP(FraudData[[#This Row],[velocity_last_24h]],VelocityRules[Velocity Min],VelocityRules[Risk Points],,-1)</f>
        <v>0</v>
      </c>
      <c r="Q2394">
        <f>_xlfn.XLOOKUP(FraudData[[#This Row],[merchant_category]],MerchantRules[Merchant Category],MerchantRules[Risk Points],0)</f>
        <v>0</v>
      </c>
      <c r="R2394">
        <f>SUM(FraudData[[#This Row],[Amount Risk]:[Merchant Risk]])</f>
        <v>1</v>
      </c>
      <c r="S2394" t="str" cm="1">
        <f t="array" ref="S2394">_xlfn.IFS(FraudData[[#This Row],[Fraud Risk Score]]&gt;=8,"High Risk",FraudData[[#This Row],[Fraud Risk Score]]&gt;=6,"Medium Risk",TRUE,"Low Risk")</f>
        <v>Low Risk</v>
      </c>
    </row>
    <row r="2395" spans="1:19">
      <c r="A2395">
        <v>2394</v>
      </c>
      <c r="B2395">
        <v>27.69</v>
      </c>
      <c r="C2395">
        <v>4</v>
      </c>
      <c r="D2395" t="s">
        <v>47</v>
      </c>
      <c r="E2395">
        <v>0</v>
      </c>
      <c r="F2395">
        <v>0</v>
      </c>
      <c r="G2395">
        <v>62</v>
      </c>
      <c r="H2395">
        <v>3</v>
      </c>
      <c r="I2395">
        <v>29</v>
      </c>
      <c r="J2395">
        <v>0</v>
      </c>
      <c r="K2395">
        <f>_xlfn.XLOOKUP(FraudData[[#This Row],[amount]],AmountRules[Amount Min],AmountRules[Risk Points],,-1)</f>
        <v>0</v>
      </c>
      <c r="L2395">
        <f>_xlfn.XLOOKUP(FraudData[[#This Row],[transaction_hour]],TimeRules[Hour Min],TimeRules[Risk Points],,-1)</f>
        <v>0</v>
      </c>
      <c r="M2395">
        <f>_xlfn.XLOOKUP(FraudData[[#This Row],[foreign_transaction]],ForeignRules[Foreign Transaction],ForeignRules[Risk Points],0)</f>
        <v>0</v>
      </c>
      <c r="N2395">
        <f>_xlfn.XLOOKUP(FraudData[[#This Row],[location_mismatch]],Table10[Location Mismatch],Table10[Risk Points],0)</f>
        <v>0</v>
      </c>
      <c r="O2395">
        <f>_xlfn.XLOOKUP(FraudData[[#This Row],[device_trust_score]],DeviceRules[Device Min],DeviceRules[Risk Points],,-1)</f>
        <v>1</v>
      </c>
      <c r="P2395">
        <f>_xlfn.XLOOKUP(FraudData[[#This Row],[velocity_last_24h]],VelocityRules[Velocity Min],VelocityRules[Risk Points],,-1)</f>
        <v>0</v>
      </c>
      <c r="Q2395">
        <f>_xlfn.XLOOKUP(FraudData[[#This Row],[merchant_category]],MerchantRules[Merchant Category],MerchantRules[Risk Points],0)</f>
        <v>0</v>
      </c>
      <c r="R2395">
        <f>SUM(FraudData[[#This Row],[Amount Risk]:[Merchant Risk]])</f>
        <v>1</v>
      </c>
      <c r="S2395" t="str" cm="1">
        <f t="array" ref="S2395">_xlfn.IFS(FraudData[[#This Row],[Fraud Risk Score]]&gt;=8,"High Risk",FraudData[[#This Row],[Fraud Risk Score]]&gt;=6,"Medium Risk",TRUE,"Low Risk")</f>
        <v>Low Risk</v>
      </c>
    </row>
    <row r="2396" spans="1:19">
      <c r="A2396">
        <v>2395</v>
      </c>
      <c r="B2396">
        <v>397.47</v>
      </c>
      <c r="C2396">
        <v>2</v>
      </c>
      <c r="D2396" t="s">
        <v>48</v>
      </c>
      <c r="E2396">
        <v>0</v>
      </c>
      <c r="F2396">
        <v>0</v>
      </c>
      <c r="G2396">
        <v>75</v>
      </c>
      <c r="H2396">
        <v>2</v>
      </c>
      <c r="I2396">
        <v>56</v>
      </c>
      <c r="J2396">
        <v>0</v>
      </c>
      <c r="K2396">
        <f>_xlfn.XLOOKUP(FraudData[[#This Row],[amount]],AmountRules[Amount Min],AmountRules[Risk Points],,-1)</f>
        <v>0</v>
      </c>
      <c r="L2396">
        <f>_xlfn.XLOOKUP(FraudData[[#This Row],[transaction_hour]],TimeRules[Hour Min],TimeRules[Risk Points],,-1)</f>
        <v>3</v>
      </c>
      <c r="M2396">
        <f>_xlfn.XLOOKUP(FraudData[[#This Row],[foreign_transaction]],ForeignRules[Foreign Transaction],ForeignRules[Risk Points],0)</f>
        <v>0</v>
      </c>
      <c r="N2396">
        <f>_xlfn.XLOOKUP(FraudData[[#This Row],[location_mismatch]],Table10[Location Mismatch],Table10[Risk Points],0)</f>
        <v>0</v>
      </c>
      <c r="O2396">
        <f>_xlfn.XLOOKUP(FraudData[[#This Row],[device_trust_score]],DeviceRules[Device Min],DeviceRules[Risk Points],,-1)</f>
        <v>0</v>
      </c>
      <c r="P2396">
        <f>_xlfn.XLOOKUP(FraudData[[#This Row],[velocity_last_24h]],VelocityRules[Velocity Min],VelocityRules[Risk Points],,-1)</f>
        <v>0</v>
      </c>
      <c r="Q2396">
        <f>_xlfn.XLOOKUP(FraudData[[#This Row],[merchant_category]],MerchantRules[Merchant Category],MerchantRules[Risk Points],0)</f>
        <v>0</v>
      </c>
      <c r="R2396">
        <f>SUM(FraudData[[#This Row],[Amount Risk]:[Merchant Risk]])</f>
        <v>3</v>
      </c>
      <c r="S2396" t="str" cm="1">
        <f t="array" ref="S2396">_xlfn.IFS(FraudData[[#This Row],[Fraud Risk Score]]&gt;=8,"High Risk",FraudData[[#This Row],[Fraud Risk Score]]&gt;=6,"Medium Risk",TRUE,"Low Risk")</f>
        <v>Low Risk</v>
      </c>
    </row>
    <row r="2397" spans="1:19">
      <c r="A2397">
        <v>2396</v>
      </c>
      <c r="B2397">
        <v>76.400000000000006</v>
      </c>
      <c r="C2397">
        <v>17</v>
      </c>
      <c r="D2397" t="s">
        <v>47</v>
      </c>
      <c r="E2397">
        <v>0</v>
      </c>
      <c r="F2397">
        <v>0</v>
      </c>
      <c r="G2397">
        <v>60</v>
      </c>
      <c r="H2397">
        <v>1</v>
      </c>
      <c r="I2397">
        <v>33</v>
      </c>
      <c r="J2397">
        <v>0</v>
      </c>
      <c r="K2397">
        <f>_xlfn.XLOOKUP(FraudData[[#This Row],[amount]],AmountRules[Amount Min],AmountRules[Risk Points],,-1)</f>
        <v>0</v>
      </c>
      <c r="L2397">
        <f>_xlfn.XLOOKUP(FraudData[[#This Row],[transaction_hour]],TimeRules[Hour Min],TimeRules[Risk Points],,-1)</f>
        <v>0</v>
      </c>
      <c r="M2397">
        <f>_xlfn.XLOOKUP(FraudData[[#This Row],[foreign_transaction]],ForeignRules[Foreign Transaction],ForeignRules[Risk Points],0)</f>
        <v>0</v>
      </c>
      <c r="N2397">
        <f>_xlfn.XLOOKUP(FraudData[[#This Row],[location_mismatch]],Table10[Location Mismatch],Table10[Risk Points],0)</f>
        <v>0</v>
      </c>
      <c r="O2397">
        <f>_xlfn.XLOOKUP(FraudData[[#This Row],[device_trust_score]],DeviceRules[Device Min],DeviceRules[Risk Points],,-1)</f>
        <v>1</v>
      </c>
      <c r="P2397">
        <f>_xlfn.XLOOKUP(FraudData[[#This Row],[velocity_last_24h]],VelocityRules[Velocity Min],VelocityRules[Risk Points],,-1)</f>
        <v>0</v>
      </c>
      <c r="Q2397">
        <f>_xlfn.XLOOKUP(FraudData[[#This Row],[merchant_category]],MerchantRules[Merchant Category],MerchantRules[Risk Points],0)</f>
        <v>0</v>
      </c>
      <c r="R2397">
        <f>SUM(FraudData[[#This Row],[Amount Risk]:[Merchant Risk]])</f>
        <v>1</v>
      </c>
      <c r="S2397" t="str" cm="1">
        <f t="array" ref="S2397">_xlfn.IFS(FraudData[[#This Row],[Fraud Risk Score]]&gt;=8,"High Risk",FraudData[[#This Row],[Fraud Risk Score]]&gt;=6,"Medium Risk",TRUE,"Low Risk")</f>
        <v>Low Risk</v>
      </c>
    </row>
    <row r="2398" spans="1:19">
      <c r="A2398">
        <v>2397</v>
      </c>
      <c r="B2398">
        <v>30.2</v>
      </c>
      <c r="C2398">
        <v>14</v>
      </c>
      <c r="D2398" t="s">
        <v>46</v>
      </c>
      <c r="E2398">
        <v>0</v>
      </c>
      <c r="F2398">
        <v>0</v>
      </c>
      <c r="G2398">
        <v>84</v>
      </c>
      <c r="H2398">
        <v>1</v>
      </c>
      <c r="I2398">
        <v>39</v>
      </c>
      <c r="J2398">
        <v>0</v>
      </c>
      <c r="K2398">
        <f>_xlfn.XLOOKUP(FraudData[[#This Row],[amount]],AmountRules[Amount Min],AmountRules[Risk Points],,-1)</f>
        <v>0</v>
      </c>
      <c r="L2398">
        <f>_xlfn.XLOOKUP(FraudData[[#This Row],[transaction_hour]],TimeRules[Hour Min],TimeRules[Risk Points],,-1)</f>
        <v>0</v>
      </c>
      <c r="M2398">
        <f>_xlfn.XLOOKUP(FraudData[[#This Row],[foreign_transaction]],ForeignRules[Foreign Transaction],ForeignRules[Risk Points],0)</f>
        <v>0</v>
      </c>
      <c r="N2398">
        <f>_xlfn.XLOOKUP(FraudData[[#This Row],[location_mismatch]],Table10[Location Mismatch],Table10[Risk Points],0)</f>
        <v>0</v>
      </c>
      <c r="O2398">
        <f>_xlfn.XLOOKUP(FraudData[[#This Row],[device_trust_score]],DeviceRules[Device Min],DeviceRules[Risk Points],,-1)</f>
        <v>0</v>
      </c>
      <c r="P2398">
        <f>_xlfn.XLOOKUP(FraudData[[#This Row],[velocity_last_24h]],VelocityRules[Velocity Min],VelocityRules[Risk Points],,-1)</f>
        <v>0</v>
      </c>
      <c r="Q2398">
        <f>_xlfn.XLOOKUP(FraudData[[#This Row],[merchant_category]],MerchantRules[Merchant Category],MerchantRules[Risk Points],0)</f>
        <v>0</v>
      </c>
      <c r="R2398">
        <f>SUM(FraudData[[#This Row],[Amount Risk]:[Merchant Risk]])</f>
        <v>0</v>
      </c>
      <c r="S2398" t="str" cm="1">
        <f t="array" ref="S2398">_xlfn.IFS(FraudData[[#This Row],[Fraud Risk Score]]&gt;=8,"High Risk",FraudData[[#This Row],[Fraud Risk Score]]&gt;=6,"Medium Risk",TRUE,"Low Risk")</f>
        <v>Low Risk</v>
      </c>
    </row>
    <row r="2399" spans="1:19">
      <c r="A2399">
        <v>2398</v>
      </c>
      <c r="B2399">
        <v>4.6399999999999997</v>
      </c>
      <c r="C2399">
        <v>19</v>
      </c>
      <c r="D2399" t="s">
        <v>47</v>
      </c>
      <c r="E2399">
        <v>0</v>
      </c>
      <c r="F2399">
        <v>0</v>
      </c>
      <c r="G2399">
        <v>75</v>
      </c>
      <c r="H2399">
        <v>1</v>
      </c>
      <c r="I2399">
        <v>34</v>
      </c>
      <c r="J2399">
        <v>0</v>
      </c>
      <c r="K2399">
        <f>_xlfn.XLOOKUP(FraudData[[#This Row],[amount]],AmountRules[Amount Min],AmountRules[Risk Points],,-1)</f>
        <v>0</v>
      </c>
      <c r="L2399">
        <f>_xlfn.XLOOKUP(FraudData[[#This Row],[transaction_hour]],TimeRules[Hour Min],TimeRules[Risk Points],,-1)</f>
        <v>0</v>
      </c>
      <c r="M2399">
        <f>_xlfn.XLOOKUP(FraudData[[#This Row],[foreign_transaction]],ForeignRules[Foreign Transaction],ForeignRules[Risk Points],0)</f>
        <v>0</v>
      </c>
      <c r="N2399">
        <f>_xlfn.XLOOKUP(FraudData[[#This Row],[location_mismatch]],Table10[Location Mismatch],Table10[Risk Points],0)</f>
        <v>0</v>
      </c>
      <c r="O2399">
        <f>_xlfn.XLOOKUP(FraudData[[#This Row],[device_trust_score]],DeviceRules[Device Min],DeviceRules[Risk Points],,-1)</f>
        <v>0</v>
      </c>
      <c r="P2399">
        <f>_xlfn.XLOOKUP(FraudData[[#This Row],[velocity_last_24h]],VelocityRules[Velocity Min],VelocityRules[Risk Points],,-1)</f>
        <v>0</v>
      </c>
      <c r="Q2399">
        <f>_xlfn.XLOOKUP(FraudData[[#This Row],[merchant_category]],MerchantRules[Merchant Category],MerchantRules[Risk Points],0)</f>
        <v>0</v>
      </c>
      <c r="R2399">
        <f>SUM(FraudData[[#This Row],[Amount Risk]:[Merchant Risk]])</f>
        <v>0</v>
      </c>
      <c r="S2399" t="str" cm="1">
        <f t="array" ref="S2399">_xlfn.IFS(FraudData[[#This Row],[Fraud Risk Score]]&gt;=8,"High Risk",FraudData[[#This Row],[Fraud Risk Score]]&gt;=6,"Medium Risk",TRUE,"Low Risk")</f>
        <v>Low Risk</v>
      </c>
    </row>
    <row r="2400" spans="1:19">
      <c r="A2400">
        <v>2399</v>
      </c>
      <c r="B2400">
        <v>186.83</v>
      </c>
      <c r="C2400">
        <v>13</v>
      </c>
      <c r="D2400" t="s">
        <v>46</v>
      </c>
      <c r="E2400">
        <v>0</v>
      </c>
      <c r="F2400">
        <v>0</v>
      </c>
      <c r="G2400">
        <v>73</v>
      </c>
      <c r="H2400">
        <v>1</v>
      </c>
      <c r="I2400">
        <v>42</v>
      </c>
      <c r="J2400">
        <v>0</v>
      </c>
      <c r="K2400">
        <f>_xlfn.XLOOKUP(FraudData[[#This Row],[amount]],AmountRules[Amount Min],AmountRules[Risk Points],,-1)</f>
        <v>0</v>
      </c>
      <c r="L2400">
        <f>_xlfn.XLOOKUP(FraudData[[#This Row],[transaction_hour]],TimeRules[Hour Min],TimeRules[Risk Points],,-1)</f>
        <v>0</v>
      </c>
      <c r="M2400">
        <f>_xlfn.XLOOKUP(FraudData[[#This Row],[foreign_transaction]],ForeignRules[Foreign Transaction],ForeignRules[Risk Points],0)</f>
        <v>0</v>
      </c>
      <c r="N2400">
        <f>_xlfn.XLOOKUP(FraudData[[#This Row],[location_mismatch]],Table10[Location Mismatch],Table10[Risk Points],0)</f>
        <v>0</v>
      </c>
      <c r="O2400">
        <f>_xlfn.XLOOKUP(FraudData[[#This Row],[device_trust_score]],DeviceRules[Device Min],DeviceRules[Risk Points],,-1)</f>
        <v>0</v>
      </c>
      <c r="P2400">
        <f>_xlfn.XLOOKUP(FraudData[[#This Row],[velocity_last_24h]],VelocityRules[Velocity Min],VelocityRules[Risk Points],,-1)</f>
        <v>0</v>
      </c>
      <c r="Q2400">
        <f>_xlfn.XLOOKUP(FraudData[[#This Row],[merchant_category]],MerchantRules[Merchant Category],MerchantRules[Risk Points],0)</f>
        <v>0</v>
      </c>
      <c r="R2400">
        <f>SUM(FraudData[[#This Row],[Amount Risk]:[Merchant Risk]])</f>
        <v>0</v>
      </c>
      <c r="S2400" t="str" cm="1">
        <f t="array" ref="S2400">_xlfn.IFS(FraudData[[#This Row],[Fraud Risk Score]]&gt;=8,"High Risk",FraudData[[#This Row],[Fraud Risk Score]]&gt;=6,"Medium Risk",TRUE,"Low Risk")</f>
        <v>Low Risk</v>
      </c>
    </row>
    <row r="2401" spans="1:19">
      <c r="A2401">
        <v>2400</v>
      </c>
      <c r="B2401">
        <v>182.36</v>
      </c>
      <c r="C2401">
        <v>3</v>
      </c>
      <c r="D2401" t="s">
        <v>50</v>
      </c>
      <c r="E2401">
        <v>0</v>
      </c>
      <c r="F2401">
        <v>0</v>
      </c>
      <c r="G2401">
        <v>39</v>
      </c>
      <c r="H2401">
        <v>3</v>
      </c>
      <c r="I2401">
        <v>68</v>
      </c>
      <c r="J2401">
        <v>0</v>
      </c>
      <c r="K2401">
        <f>_xlfn.XLOOKUP(FraudData[[#This Row],[amount]],AmountRules[Amount Min],AmountRules[Risk Points],,-1)</f>
        <v>0</v>
      </c>
      <c r="L2401">
        <f>_xlfn.XLOOKUP(FraudData[[#This Row],[transaction_hour]],TimeRules[Hour Min],TimeRules[Risk Points],,-1)</f>
        <v>3</v>
      </c>
      <c r="M2401">
        <f>_xlfn.XLOOKUP(FraudData[[#This Row],[foreign_transaction]],ForeignRules[Foreign Transaction],ForeignRules[Risk Points],0)</f>
        <v>0</v>
      </c>
      <c r="N2401">
        <f>_xlfn.XLOOKUP(FraudData[[#This Row],[location_mismatch]],Table10[Location Mismatch],Table10[Risk Points],0)</f>
        <v>0</v>
      </c>
      <c r="O2401">
        <f>_xlfn.XLOOKUP(FraudData[[#This Row],[device_trust_score]],DeviceRules[Device Min],DeviceRules[Risk Points],,-1)</f>
        <v>2</v>
      </c>
      <c r="P2401">
        <f>_xlfn.XLOOKUP(FraudData[[#This Row],[velocity_last_24h]],VelocityRules[Velocity Min],VelocityRules[Risk Points],,-1)</f>
        <v>0</v>
      </c>
      <c r="Q2401">
        <f>_xlfn.XLOOKUP(FraudData[[#This Row],[merchant_category]],MerchantRules[Merchant Category],MerchantRules[Risk Points],0)</f>
        <v>0</v>
      </c>
      <c r="R2401">
        <f>SUM(FraudData[[#This Row],[Amount Risk]:[Merchant Risk]])</f>
        <v>5</v>
      </c>
      <c r="S2401" t="str" cm="1">
        <f t="array" ref="S2401">_xlfn.IFS(FraudData[[#This Row],[Fraud Risk Score]]&gt;=8,"High Risk",FraudData[[#This Row],[Fraud Risk Score]]&gt;=6,"Medium Risk",TRUE,"Low Risk")</f>
        <v>Low Risk</v>
      </c>
    </row>
    <row r="2402" spans="1:19">
      <c r="A2402">
        <v>2401</v>
      </c>
      <c r="B2402">
        <v>74.959999999999994</v>
      </c>
      <c r="C2402">
        <v>23</v>
      </c>
      <c r="D2402" t="s">
        <v>48</v>
      </c>
      <c r="E2402">
        <v>0</v>
      </c>
      <c r="F2402">
        <v>0</v>
      </c>
      <c r="G2402">
        <v>97</v>
      </c>
      <c r="H2402">
        <v>2</v>
      </c>
      <c r="I2402">
        <v>32</v>
      </c>
      <c r="J2402">
        <v>0</v>
      </c>
      <c r="K2402">
        <f>_xlfn.XLOOKUP(FraudData[[#This Row],[amount]],AmountRules[Amount Min],AmountRules[Risk Points],,-1)</f>
        <v>0</v>
      </c>
      <c r="L2402">
        <f>_xlfn.XLOOKUP(FraudData[[#This Row],[transaction_hour]],TimeRules[Hour Min],TimeRules[Risk Points],,-1)</f>
        <v>1</v>
      </c>
      <c r="M2402">
        <f>_xlfn.XLOOKUP(FraudData[[#This Row],[foreign_transaction]],ForeignRules[Foreign Transaction],ForeignRules[Risk Points],0)</f>
        <v>0</v>
      </c>
      <c r="N2402">
        <f>_xlfn.XLOOKUP(FraudData[[#This Row],[location_mismatch]],Table10[Location Mismatch],Table10[Risk Points],0)</f>
        <v>0</v>
      </c>
      <c r="O2402">
        <f>_xlfn.XLOOKUP(FraudData[[#This Row],[device_trust_score]],DeviceRules[Device Min],DeviceRules[Risk Points],,-1)</f>
        <v>0</v>
      </c>
      <c r="P2402">
        <f>_xlfn.XLOOKUP(FraudData[[#This Row],[velocity_last_24h]],VelocityRules[Velocity Min],VelocityRules[Risk Points],,-1)</f>
        <v>0</v>
      </c>
      <c r="Q2402">
        <f>_xlfn.XLOOKUP(FraudData[[#This Row],[merchant_category]],MerchantRules[Merchant Category],MerchantRules[Risk Points],0)</f>
        <v>0</v>
      </c>
      <c r="R2402">
        <f>SUM(FraudData[[#This Row],[Amount Risk]:[Merchant Risk]])</f>
        <v>1</v>
      </c>
      <c r="S2402" t="str" cm="1">
        <f t="array" ref="S2402">_xlfn.IFS(FraudData[[#This Row],[Fraud Risk Score]]&gt;=8,"High Risk",FraudData[[#This Row],[Fraud Risk Score]]&gt;=6,"Medium Risk",TRUE,"Low Risk")</f>
        <v>Low Risk</v>
      </c>
    </row>
    <row r="2403" spans="1:19">
      <c r="A2403">
        <v>2402</v>
      </c>
      <c r="B2403">
        <v>13.39</v>
      </c>
      <c r="C2403">
        <v>7</v>
      </c>
      <c r="D2403" t="s">
        <v>46</v>
      </c>
      <c r="E2403">
        <v>0</v>
      </c>
      <c r="F2403">
        <v>0</v>
      </c>
      <c r="G2403">
        <v>52</v>
      </c>
      <c r="H2403">
        <v>1</v>
      </c>
      <c r="I2403">
        <v>37</v>
      </c>
      <c r="J2403">
        <v>0</v>
      </c>
      <c r="K2403">
        <f>_xlfn.XLOOKUP(FraudData[[#This Row],[amount]],AmountRules[Amount Min],AmountRules[Risk Points],,-1)</f>
        <v>0</v>
      </c>
      <c r="L2403">
        <f>_xlfn.XLOOKUP(FraudData[[#This Row],[transaction_hour]],TimeRules[Hour Min],TimeRules[Risk Points],,-1)</f>
        <v>0</v>
      </c>
      <c r="M2403">
        <f>_xlfn.XLOOKUP(FraudData[[#This Row],[foreign_transaction]],ForeignRules[Foreign Transaction],ForeignRules[Risk Points],0)</f>
        <v>0</v>
      </c>
      <c r="N2403">
        <f>_xlfn.XLOOKUP(FraudData[[#This Row],[location_mismatch]],Table10[Location Mismatch],Table10[Risk Points],0)</f>
        <v>0</v>
      </c>
      <c r="O2403">
        <f>_xlfn.XLOOKUP(FraudData[[#This Row],[device_trust_score]],DeviceRules[Device Min],DeviceRules[Risk Points],,-1)</f>
        <v>1</v>
      </c>
      <c r="P2403">
        <f>_xlfn.XLOOKUP(FraudData[[#This Row],[velocity_last_24h]],VelocityRules[Velocity Min],VelocityRules[Risk Points],,-1)</f>
        <v>0</v>
      </c>
      <c r="Q2403">
        <f>_xlfn.XLOOKUP(FraudData[[#This Row],[merchant_category]],MerchantRules[Merchant Category],MerchantRules[Risk Points],0)</f>
        <v>0</v>
      </c>
      <c r="R2403">
        <f>SUM(FraudData[[#This Row],[Amount Risk]:[Merchant Risk]])</f>
        <v>1</v>
      </c>
      <c r="S2403" t="str" cm="1">
        <f t="array" ref="S2403">_xlfn.IFS(FraudData[[#This Row],[Fraud Risk Score]]&gt;=8,"High Risk",FraudData[[#This Row],[Fraud Risk Score]]&gt;=6,"Medium Risk",TRUE,"Low Risk")</f>
        <v>Low Risk</v>
      </c>
    </row>
    <row r="2404" spans="1:19">
      <c r="A2404">
        <v>2403</v>
      </c>
      <c r="B2404">
        <v>94.86</v>
      </c>
      <c r="C2404">
        <v>20</v>
      </c>
      <c r="D2404" t="s">
        <v>48</v>
      </c>
      <c r="E2404">
        <v>0</v>
      </c>
      <c r="F2404">
        <v>0</v>
      </c>
      <c r="G2404">
        <v>49</v>
      </c>
      <c r="H2404">
        <v>3</v>
      </c>
      <c r="I2404">
        <v>48</v>
      </c>
      <c r="J2404">
        <v>0</v>
      </c>
      <c r="K2404">
        <f>_xlfn.XLOOKUP(FraudData[[#This Row],[amount]],AmountRules[Amount Min],AmountRules[Risk Points],,-1)</f>
        <v>0</v>
      </c>
      <c r="L2404">
        <f>_xlfn.XLOOKUP(FraudData[[#This Row],[transaction_hour]],TimeRules[Hour Min],TimeRules[Risk Points],,-1)</f>
        <v>0</v>
      </c>
      <c r="M2404">
        <f>_xlfn.XLOOKUP(FraudData[[#This Row],[foreign_transaction]],ForeignRules[Foreign Transaction],ForeignRules[Risk Points],0)</f>
        <v>0</v>
      </c>
      <c r="N2404">
        <f>_xlfn.XLOOKUP(FraudData[[#This Row],[location_mismatch]],Table10[Location Mismatch],Table10[Risk Points],0)</f>
        <v>0</v>
      </c>
      <c r="O2404">
        <f>_xlfn.XLOOKUP(FraudData[[#This Row],[device_trust_score]],DeviceRules[Device Min],DeviceRules[Risk Points],,-1)</f>
        <v>2</v>
      </c>
      <c r="P2404">
        <f>_xlfn.XLOOKUP(FraudData[[#This Row],[velocity_last_24h]],VelocityRules[Velocity Min],VelocityRules[Risk Points],,-1)</f>
        <v>0</v>
      </c>
      <c r="Q2404">
        <f>_xlfn.XLOOKUP(FraudData[[#This Row],[merchant_category]],MerchantRules[Merchant Category],MerchantRules[Risk Points],0)</f>
        <v>0</v>
      </c>
      <c r="R2404">
        <f>SUM(FraudData[[#This Row],[Amount Risk]:[Merchant Risk]])</f>
        <v>2</v>
      </c>
      <c r="S2404" t="str" cm="1">
        <f t="array" ref="S2404">_xlfn.IFS(FraudData[[#This Row],[Fraud Risk Score]]&gt;=8,"High Risk",FraudData[[#This Row],[Fraud Risk Score]]&gt;=6,"Medium Risk",TRUE,"Low Risk")</f>
        <v>Low Risk</v>
      </c>
    </row>
    <row r="2405" spans="1:19">
      <c r="A2405">
        <v>2404</v>
      </c>
      <c r="B2405">
        <v>67.11</v>
      </c>
      <c r="C2405">
        <v>12</v>
      </c>
      <c r="D2405" t="s">
        <v>46</v>
      </c>
      <c r="E2405">
        <v>0</v>
      </c>
      <c r="F2405">
        <v>0</v>
      </c>
      <c r="G2405">
        <v>60</v>
      </c>
      <c r="H2405">
        <v>1</v>
      </c>
      <c r="I2405">
        <v>67</v>
      </c>
      <c r="J2405">
        <v>0</v>
      </c>
      <c r="K2405">
        <f>_xlfn.XLOOKUP(FraudData[[#This Row],[amount]],AmountRules[Amount Min],AmountRules[Risk Points],,-1)</f>
        <v>0</v>
      </c>
      <c r="L2405">
        <f>_xlfn.XLOOKUP(FraudData[[#This Row],[transaction_hour]],TimeRules[Hour Min],TimeRules[Risk Points],,-1)</f>
        <v>0</v>
      </c>
      <c r="M2405">
        <f>_xlfn.XLOOKUP(FraudData[[#This Row],[foreign_transaction]],ForeignRules[Foreign Transaction],ForeignRules[Risk Points],0)</f>
        <v>0</v>
      </c>
      <c r="N2405">
        <f>_xlfn.XLOOKUP(FraudData[[#This Row],[location_mismatch]],Table10[Location Mismatch],Table10[Risk Points],0)</f>
        <v>0</v>
      </c>
      <c r="O2405">
        <f>_xlfn.XLOOKUP(FraudData[[#This Row],[device_trust_score]],DeviceRules[Device Min],DeviceRules[Risk Points],,-1)</f>
        <v>1</v>
      </c>
      <c r="P2405">
        <f>_xlfn.XLOOKUP(FraudData[[#This Row],[velocity_last_24h]],VelocityRules[Velocity Min],VelocityRules[Risk Points],,-1)</f>
        <v>0</v>
      </c>
      <c r="Q2405">
        <f>_xlfn.XLOOKUP(FraudData[[#This Row],[merchant_category]],MerchantRules[Merchant Category],MerchantRules[Risk Points],0)</f>
        <v>0</v>
      </c>
      <c r="R2405">
        <f>SUM(FraudData[[#This Row],[Amount Risk]:[Merchant Risk]])</f>
        <v>1</v>
      </c>
      <c r="S2405" t="str" cm="1">
        <f t="array" ref="S2405">_xlfn.IFS(FraudData[[#This Row],[Fraud Risk Score]]&gt;=8,"High Risk",FraudData[[#This Row],[Fraud Risk Score]]&gt;=6,"Medium Risk",TRUE,"Low Risk")</f>
        <v>Low Risk</v>
      </c>
    </row>
    <row r="2406" spans="1:19">
      <c r="A2406">
        <v>2405</v>
      </c>
      <c r="B2406">
        <v>203.49</v>
      </c>
      <c r="C2406">
        <v>21</v>
      </c>
      <c r="D2406" t="s">
        <v>49</v>
      </c>
      <c r="E2406">
        <v>0</v>
      </c>
      <c r="F2406">
        <v>0</v>
      </c>
      <c r="G2406">
        <v>28</v>
      </c>
      <c r="H2406">
        <v>4</v>
      </c>
      <c r="I2406">
        <v>22</v>
      </c>
      <c r="J2406">
        <v>0</v>
      </c>
      <c r="K2406">
        <f>_xlfn.XLOOKUP(FraudData[[#This Row],[amount]],AmountRules[Amount Min],AmountRules[Risk Points],,-1)</f>
        <v>0</v>
      </c>
      <c r="L2406">
        <f>_xlfn.XLOOKUP(FraudData[[#This Row],[transaction_hour]],TimeRules[Hour Min],TimeRules[Risk Points],,-1)</f>
        <v>0</v>
      </c>
      <c r="M2406">
        <f>_xlfn.XLOOKUP(FraudData[[#This Row],[foreign_transaction]],ForeignRules[Foreign Transaction],ForeignRules[Risk Points],0)</f>
        <v>0</v>
      </c>
      <c r="N2406">
        <f>_xlfn.XLOOKUP(FraudData[[#This Row],[location_mismatch]],Table10[Location Mismatch],Table10[Risk Points],0)</f>
        <v>0</v>
      </c>
      <c r="O2406">
        <f>_xlfn.XLOOKUP(FraudData[[#This Row],[device_trust_score]],DeviceRules[Device Min],DeviceRules[Risk Points],,-1)</f>
        <v>3</v>
      </c>
      <c r="P2406">
        <f>_xlfn.XLOOKUP(FraudData[[#This Row],[velocity_last_24h]],VelocityRules[Velocity Min],VelocityRules[Risk Points],,-1)</f>
        <v>0</v>
      </c>
      <c r="Q2406">
        <f>_xlfn.XLOOKUP(FraudData[[#This Row],[merchant_category]],MerchantRules[Merchant Category],MerchantRules[Risk Points],0)</f>
        <v>1</v>
      </c>
      <c r="R2406">
        <f>SUM(FraudData[[#This Row],[Amount Risk]:[Merchant Risk]])</f>
        <v>4</v>
      </c>
      <c r="S2406" t="str" cm="1">
        <f t="array" ref="S2406">_xlfn.IFS(FraudData[[#This Row],[Fraud Risk Score]]&gt;=8,"High Risk",FraudData[[#This Row],[Fraud Risk Score]]&gt;=6,"Medium Risk",TRUE,"Low Risk")</f>
        <v>Low Risk</v>
      </c>
    </row>
    <row r="2407" spans="1:19">
      <c r="A2407">
        <v>2406</v>
      </c>
      <c r="B2407">
        <v>167.55</v>
      </c>
      <c r="C2407">
        <v>7</v>
      </c>
      <c r="D2407" t="s">
        <v>49</v>
      </c>
      <c r="E2407">
        <v>0</v>
      </c>
      <c r="F2407">
        <v>0</v>
      </c>
      <c r="G2407">
        <v>45</v>
      </c>
      <c r="H2407">
        <v>2</v>
      </c>
      <c r="I2407">
        <v>47</v>
      </c>
      <c r="J2407">
        <v>0</v>
      </c>
      <c r="K2407">
        <f>_xlfn.XLOOKUP(FraudData[[#This Row],[amount]],AmountRules[Amount Min],AmountRules[Risk Points],,-1)</f>
        <v>0</v>
      </c>
      <c r="L2407">
        <f>_xlfn.XLOOKUP(FraudData[[#This Row],[transaction_hour]],TimeRules[Hour Min],TimeRules[Risk Points],,-1)</f>
        <v>0</v>
      </c>
      <c r="M2407">
        <f>_xlfn.XLOOKUP(FraudData[[#This Row],[foreign_transaction]],ForeignRules[Foreign Transaction],ForeignRules[Risk Points],0)</f>
        <v>0</v>
      </c>
      <c r="N2407">
        <f>_xlfn.XLOOKUP(FraudData[[#This Row],[location_mismatch]],Table10[Location Mismatch],Table10[Risk Points],0)</f>
        <v>0</v>
      </c>
      <c r="O2407">
        <f>_xlfn.XLOOKUP(FraudData[[#This Row],[device_trust_score]],DeviceRules[Device Min],DeviceRules[Risk Points],,-1)</f>
        <v>2</v>
      </c>
      <c r="P2407">
        <f>_xlfn.XLOOKUP(FraudData[[#This Row],[velocity_last_24h]],VelocityRules[Velocity Min],VelocityRules[Risk Points],,-1)</f>
        <v>0</v>
      </c>
      <c r="Q2407">
        <f>_xlfn.XLOOKUP(FraudData[[#This Row],[merchant_category]],MerchantRules[Merchant Category],MerchantRules[Risk Points],0)</f>
        <v>1</v>
      </c>
      <c r="R2407">
        <f>SUM(FraudData[[#This Row],[Amount Risk]:[Merchant Risk]])</f>
        <v>3</v>
      </c>
      <c r="S2407" t="str" cm="1">
        <f t="array" ref="S2407">_xlfn.IFS(FraudData[[#This Row],[Fraud Risk Score]]&gt;=8,"High Risk",FraudData[[#This Row],[Fraud Risk Score]]&gt;=6,"Medium Risk",TRUE,"Low Risk")</f>
        <v>Low Risk</v>
      </c>
    </row>
    <row r="2408" spans="1:19">
      <c r="A2408">
        <v>2407</v>
      </c>
      <c r="B2408">
        <v>81.63</v>
      </c>
      <c r="C2408">
        <v>14</v>
      </c>
      <c r="D2408" t="s">
        <v>49</v>
      </c>
      <c r="E2408">
        <v>0</v>
      </c>
      <c r="F2408">
        <v>0</v>
      </c>
      <c r="G2408">
        <v>89</v>
      </c>
      <c r="H2408">
        <v>2</v>
      </c>
      <c r="I2408">
        <v>44</v>
      </c>
      <c r="J2408">
        <v>0</v>
      </c>
      <c r="K2408">
        <f>_xlfn.XLOOKUP(FraudData[[#This Row],[amount]],AmountRules[Amount Min],AmountRules[Risk Points],,-1)</f>
        <v>0</v>
      </c>
      <c r="L2408">
        <f>_xlfn.XLOOKUP(FraudData[[#This Row],[transaction_hour]],TimeRules[Hour Min],TimeRules[Risk Points],,-1)</f>
        <v>0</v>
      </c>
      <c r="M2408">
        <f>_xlfn.XLOOKUP(FraudData[[#This Row],[foreign_transaction]],ForeignRules[Foreign Transaction],ForeignRules[Risk Points],0)</f>
        <v>0</v>
      </c>
      <c r="N2408">
        <f>_xlfn.XLOOKUP(FraudData[[#This Row],[location_mismatch]],Table10[Location Mismatch],Table10[Risk Points],0)</f>
        <v>0</v>
      </c>
      <c r="O2408">
        <f>_xlfn.XLOOKUP(FraudData[[#This Row],[device_trust_score]],DeviceRules[Device Min],DeviceRules[Risk Points],,-1)</f>
        <v>0</v>
      </c>
      <c r="P2408">
        <f>_xlfn.XLOOKUP(FraudData[[#This Row],[velocity_last_24h]],VelocityRules[Velocity Min],VelocityRules[Risk Points],,-1)</f>
        <v>0</v>
      </c>
      <c r="Q2408">
        <f>_xlfn.XLOOKUP(FraudData[[#This Row],[merchant_category]],MerchantRules[Merchant Category],MerchantRules[Risk Points],0)</f>
        <v>1</v>
      </c>
      <c r="R2408">
        <f>SUM(FraudData[[#This Row],[Amount Risk]:[Merchant Risk]])</f>
        <v>1</v>
      </c>
      <c r="S2408" t="str" cm="1">
        <f t="array" ref="S2408">_xlfn.IFS(FraudData[[#This Row],[Fraud Risk Score]]&gt;=8,"High Risk",FraudData[[#This Row],[Fraud Risk Score]]&gt;=6,"Medium Risk",TRUE,"Low Risk")</f>
        <v>Low Risk</v>
      </c>
    </row>
    <row r="2409" spans="1:19">
      <c r="A2409">
        <v>2408</v>
      </c>
      <c r="B2409">
        <v>44.24</v>
      </c>
      <c r="C2409">
        <v>16</v>
      </c>
      <c r="D2409" t="s">
        <v>46</v>
      </c>
      <c r="E2409">
        <v>0</v>
      </c>
      <c r="F2409">
        <v>0</v>
      </c>
      <c r="G2409">
        <v>93</v>
      </c>
      <c r="H2409">
        <v>3</v>
      </c>
      <c r="I2409">
        <v>63</v>
      </c>
      <c r="J2409">
        <v>0</v>
      </c>
      <c r="K2409">
        <f>_xlfn.XLOOKUP(FraudData[[#This Row],[amount]],AmountRules[Amount Min],AmountRules[Risk Points],,-1)</f>
        <v>0</v>
      </c>
      <c r="L2409">
        <f>_xlfn.XLOOKUP(FraudData[[#This Row],[transaction_hour]],TimeRules[Hour Min],TimeRules[Risk Points],,-1)</f>
        <v>0</v>
      </c>
      <c r="M2409">
        <f>_xlfn.XLOOKUP(FraudData[[#This Row],[foreign_transaction]],ForeignRules[Foreign Transaction],ForeignRules[Risk Points],0)</f>
        <v>0</v>
      </c>
      <c r="N2409">
        <f>_xlfn.XLOOKUP(FraudData[[#This Row],[location_mismatch]],Table10[Location Mismatch],Table10[Risk Points],0)</f>
        <v>0</v>
      </c>
      <c r="O2409">
        <f>_xlfn.XLOOKUP(FraudData[[#This Row],[device_trust_score]],DeviceRules[Device Min],DeviceRules[Risk Points],,-1)</f>
        <v>0</v>
      </c>
      <c r="P2409">
        <f>_xlfn.XLOOKUP(FraudData[[#This Row],[velocity_last_24h]],VelocityRules[Velocity Min],VelocityRules[Risk Points],,-1)</f>
        <v>0</v>
      </c>
      <c r="Q2409">
        <f>_xlfn.XLOOKUP(FraudData[[#This Row],[merchant_category]],MerchantRules[Merchant Category],MerchantRules[Risk Points],0)</f>
        <v>0</v>
      </c>
      <c r="R2409">
        <f>SUM(FraudData[[#This Row],[Amount Risk]:[Merchant Risk]])</f>
        <v>0</v>
      </c>
      <c r="S2409" t="str" cm="1">
        <f t="array" ref="S2409">_xlfn.IFS(FraudData[[#This Row],[Fraud Risk Score]]&gt;=8,"High Risk",FraudData[[#This Row],[Fraud Risk Score]]&gt;=6,"Medium Risk",TRUE,"Low Risk")</f>
        <v>Low Risk</v>
      </c>
    </row>
    <row r="2410" spans="1:19">
      <c r="A2410">
        <v>2409</v>
      </c>
      <c r="B2410">
        <v>796.65</v>
      </c>
      <c r="C2410">
        <v>4</v>
      </c>
      <c r="D2410" t="s">
        <v>48</v>
      </c>
      <c r="E2410">
        <v>0</v>
      </c>
      <c r="F2410">
        <v>0</v>
      </c>
      <c r="G2410">
        <v>34</v>
      </c>
      <c r="H2410">
        <v>1</v>
      </c>
      <c r="I2410">
        <v>31</v>
      </c>
      <c r="J2410">
        <v>0</v>
      </c>
      <c r="K2410">
        <f>_xlfn.XLOOKUP(FraudData[[#This Row],[amount]],AmountRules[Amount Min],AmountRules[Risk Points],,-1)</f>
        <v>1</v>
      </c>
      <c r="L2410">
        <f>_xlfn.XLOOKUP(FraudData[[#This Row],[transaction_hour]],TimeRules[Hour Min],TimeRules[Risk Points],,-1)</f>
        <v>0</v>
      </c>
      <c r="M2410">
        <f>_xlfn.XLOOKUP(FraudData[[#This Row],[foreign_transaction]],ForeignRules[Foreign Transaction],ForeignRules[Risk Points],0)</f>
        <v>0</v>
      </c>
      <c r="N2410">
        <f>_xlfn.XLOOKUP(FraudData[[#This Row],[location_mismatch]],Table10[Location Mismatch],Table10[Risk Points],0)</f>
        <v>0</v>
      </c>
      <c r="O2410">
        <f>_xlfn.XLOOKUP(FraudData[[#This Row],[device_trust_score]],DeviceRules[Device Min],DeviceRules[Risk Points],,-1)</f>
        <v>2</v>
      </c>
      <c r="P2410">
        <f>_xlfn.XLOOKUP(FraudData[[#This Row],[velocity_last_24h]],VelocityRules[Velocity Min],VelocityRules[Risk Points],,-1)</f>
        <v>0</v>
      </c>
      <c r="Q2410">
        <f>_xlfn.XLOOKUP(FraudData[[#This Row],[merchant_category]],MerchantRules[Merchant Category],MerchantRules[Risk Points],0)</f>
        <v>0</v>
      </c>
      <c r="R2410">
        <f>SUM(FraudData[[#This Row],[Amount Risk]:[Merchant Risk]])</f>
        <v>3</v>
      </c>
      <c r="S2410" t="str" cm="1">
        <f t="array" ref="S2410">_xlfn.IFS(FraudData[[#This Row],[Fraud Risk Score]]&gt;=8,"High Risk",FraudData[[#This Row],[Fraud Risk Score]]&gt;=6,"Medium Risk",TRUE,"Low Risk")</f>
        <v>Low Risk</v>
      </c>
    </row>
    <row r="2411" spans="1:19">
      <c r="A2411">
        <v>2410</v>
      </c>
      <c r="B2411">
        <v>108.93</v>
      </c>
      <c r="C2411">
        <v>19</v>
      </c>
      <c r="D2411" t="s">
        <v>49</v>
      </c>
      <c r="E2411">
        <v>0</v>
      </c>
      <c r="F2411">
        <v>0</v>
      </c>
      <c r="G2411">
        <v>74</v>
      </c>
      <c r="H2411">
        <v>0</v>
      </c>
      <c r="I2411">
        <v>63</v>
      </c>
      <c r="J2411">
        <v>0</v>
      </c>
      <c r="K2411">
        <f>_xlfn.XLOOKUP(FraudData[[#This Row],[amount]],AmountRules[Amount Min],AmountRules[Risk Points],,-1)</f>
        <v>0</v>
      </c>
      <c r="L2411">
        <f>_xlfn.XLOOKUP(FraudData[[#This Row],[transaction_hour]],TimeRules[Hour Min],TimeRules[Risk Points],,-1)</f>
        <v>0</v>
      </c>
      <c r="M2411">
        <f>_xlfn.XLOOKUP(FraudData[[#This Row],[foreign_transaction]],ForeignRules[Foreign Transaction],ForeignRules[Risk Points],0)</f>
        <v>0</v>
      </c>
      <c r="N2411">
        <f>_xlfn.XLOOKUP(FraudData[[#This Row],[location_mismatch]],Table10[Location Mismatch],Table10[Risk Points],0)</f>
        <v>0</v>
      </c>
      <c r="O2411">
        <f>_xlfn.XLOOKUP(FraudData[[#This Row],[device_trust_score]],DeviceRules[Device Min],DeviceRules[Risk Points],,-1)</f>
        <v>0</v>
      </c>
      <c r="P2411">
        <f>_xlfn.XLOOKUP(FraudData[[#This Row],[velocity_last_24h]],VelocityRules[Velocity Min],VelocityRules[Risk Points],,-1)</f>
        <v>0</v>
      </c>
      <c r="Q2411">
        <f>_xlfn.XLOOKUP(FraudData[[#This Row],[merchant_category]],MerchantRules[Merchant Category],MerchantRules[Risk Points],0)</f>
        <v>1</v>
      </c>
      <c r="R2411">
        <f>SUM(FraudData[[#This Row],[Amount Risk]:[Merchant Risk]])</f>
        <v>1</v>
      </c>
      <c r="S2411" t="str" cm="1">
        <f t="array" ref="S2411">_xlfn.IFS(FraudData[[#This Row],[Fraud Risk Score]]&gt;=8,"High Risk",FraudData[[#This Row],[Fraud Risk Score]]&gt;=6,"Medium Risk",TRUE,"Low Risk")</f>
        <v>Low Risk</v>
      </c>
    </row>
    <row r="2412" spans="1:19">
      <c r="A2412">
        <v>2411</v>
      </c>
      <c r="B2412">
        <v>209.81</v>
      </c>
      <c r="C2412">
        <v>3</v>
      </c>
      <c r="D2412" t="s">
        <v>48</v>
      </c>
      <c r="E2412">
        <v>0</v>
      </c>
      <c r="F2412">
        <v>0</v>
      </c>
      <c r="G2412">
        <v>34</v>
      </c>
      <c r="H2412">
        <v>3</v>
      </c>
      <c r="I2412">
        <v>34</v>
      </c>
      <c r="J2412">
        <v>0</v>
      </c>
      <c r="K2412">
        <f>_xlfn.XLOOKUP(FraudData[[#This Row],[amount]],AmountRules[Amount Min],AmountRules[Risk Points],,-1)</f>
        <v>0</v>
      </c>
      <c r="L2412">
        <f>_xlfn.XLOOKUP(FraudData[[#This Row],[transaction_hour]],TimeRules[Hour Min],TimeRules[Risk Points],,-1)</f>
        <v>3</v>
      </c>
      <c r="M2412">
        <f>_xlfn.XLOOKUP(FraudData[[#This Row],[foreign_transaction]],ForeignRules[Foreign Transaction],ForeignRules[Risk Points],0)</f>
        <v>0</v>
      </c>
      <c r="N2412">
        <f>_xlfn.XLOOKUP(FraudData[[#This Row],[location_mismatch]],Table10[Location Mismatch],Table10[Risk Points],0)</f>
        <v>0</v>
      </c>
      <c r="O2412">
        <f>_xlfn.XLOOKUP(FraudData[[#This Row],[device_trust_score]],DeviceRules[Device Min],DeviceRules[Risk Points],,-1)</f>
        <v>2</v>
      </c>
      <c r="P2412">
        <f>_xlfn.XLOOKUP(FraudData[[#This Row],[velocity_last_24h]],VelocityRules[Velocity Min],VelocityRules[Risk Points],,-1)</f>
        <v>0</v>
      </c>
      <c r="Q2412">
        <f>_xlfn.XLOOKUP(FraudData[[#This Row],[merchant_category]],MerchantRules[Merchant Category],MerchantRules[Risk Points],0)</f>
        <v>0</v>
      </c>
      <c r="R2412">
        <f>SUM(FraudData[[#This Row],[Amount Risk]:[Merchant Risk]])</f>
        <v>5</v>
      </c>
      <c r="S2412" t="str" cm="1">
        <f t="array" ref="S2412">_xlfn.IFS(FraudData[[#This Row],[Fraud Risk Score]]&gt;=8,"High Risk",FraudData[[#This Row],[Fraud Risk Score]]&gt;=6,"Medium Risk",TRUE,"Low Risk")</f>
        <v>Low Risk</v>
      </c>
    </row>
    <row r="2413" spans="1:19">
      <c r="A2413">
        <v>2412</v>
      </c>
      <c r="B2413">
        <v>27.26</v>
      </c>
      <c r="C2413">
        <v>10</v>
      </c>
      <c r="D2413" t="s">
        <v>46</v>
      </c>
      <c r="E2413">
        <v>0</v>
      </c>
      <c r="F2413">
        <v>0</v>
      </c>
      <c r="G2413">
        <v>40</v>
      </c>
      <c r="H2413">
        <v>4</v>
      </c>
      <c r="I2413">
        <v>47</v>
      </c>
      <c r="J2413">
        <v>0</v>
      </c>
      <c r="K2413">
        <f>_xlfn.XLOOKUP(FraudData[[#This Row],[amount]],AmountRules[Amount Min],AmountRules[Risk Points],,-1)</f>
        <v>0</v>
      </c>
      <c r="L2413">
        <f>_xlfn.XLOOKUP(FraudData[[#This Row],[transaction_hour]],TimeRules[Hour Min],TimeRules[Risk Points],,-1)</f>
        <v>0</v>
      </c>
      <c r="M2413">
        <f>_xlfn.XLOOKUP(FraudData[[#This Row],[foreign_transaction]],ForeignRules[Foreign Transaction],ForeignRules[Risk Points],0)</f>
        <v>0</v>
      </c>
      <c r="N2413">
        <f>_xlfn.XLOOKUP(FraudData[[#This Row],[location_mismatch]],Table10[Location Mismatch],Table10[Risk Points],0)</f>
        <v>0</v>
      </c>
      <c r="O2413">
        <f>_xlfn.XLOOKUP(FraudData[[#This Row],[device_trust_score]],DeviceRules[Device Min],DeviceRules[Risk Points],,-1)</f>
        <v>2</v>
      </c>
      <c r="P2413">
        <f>_xlfn.XLOOKUP(FraudData[[#This Row],[velocity_last_24h]],VelocityRules[Velocity Min],VelocityRules[Risk Points],,-1)</f>
        <v>0</v>
      </c>
      <c r="Q2413">
        <f>_xlfn.XLOOKUP(FraudData[[#This Row],[merchant_category]],MerchantRules[Merchant Category],MerchantRules[Risk Points],0)</f>
        <v>0</v>
      </c>
      <c r="R2413">
        <f>SUM(FraudData[[#This Row],[Amount Risk]:[Merchant Risk]])</f>
        <v>2</v>
      </c>
      <c r="S2413" t="str" cm="1">
        <f t="array" ref="S2413">_xlfn.IFS(FraudData[[#This Row],[Fraud Risk Score]]&gt;=8,"High Risk",FraudData[[#This Row],[Fraud Risk Score]]&gt;=6,"Medium Risk",TRUE,"Low Risk")</f>
        <v>Low Risk</v>
      </c>
    </row>
    <row r="2414" spans="1:19">
      <c r="A2414">
        <v>2413</v>
      </c>
      <c r="B2414">
        <v>119.65</v>
      </c>
      <c r="C2414">
        <v>17</v>
      </c>
      <c r="D2414" t="s">
        <v>48</v>
      </c>
      <c r="E2414">
        <v>1</v>
      </c>
      <c r="F2414">
        <v>0</v>
      </c>
      <c r="G2414">
        <v>62</v>
      </c>
      <c r="H2414">
        <v>3</v>
      </c>
      <c r="I2414">
        <v>63</v>
      </c>
      <c r="J2414">
        <v>0</v>
      </c>
      <c r="K2414">
        <f>_xlfn.XLOOKUP(FraudData[[#This Row],[amount]],AmountRules[Amount Min],AmountRules[Risk Points],,-1)</f>
        <v>0</v>
      </c>
      <c r="L2414">
        <f>_xlfn.XLOOKUP(FraudData[[#This Row],[transaction_hour]],TimeRules[Hour Min],TimeRules[Risk Points],,-1)</f>
        <v>0</v>
      </c>
      <c r="M2414">
        <f>_xlfn.XLOOKUP(FraudData[[#This Row],[foreign_transaction]],ForeignRules[Foreign Transaction],ForeignRules[Risk Points],0)</f>
        <v>3</v>
      </c>
      <c r="N2414">
        <f>_xlfn.XLOOKUP(FraudData[[#This Row],[location_mismatch]],Table10[Location Mismatch],Table10[Risk Points],0)</f>
        <v>0</v>
      </c>
      <c r="O2414">
        <f>_xlfn.XLOOKUP(FraudData[[#This Row],[device_trust_score]],DeviceRules[Device Min],DeviceRules[Risk Points],,-1)</f>
        <v>1</v>
      </c>
      <c r="P2414">
        <f>_xlfn.XLOOKUP(FraudData[[#This Row],[velocity_last_24h]],VelocityRules[Velocity Min],VelocityRules[Risk Points],,-1)</f>
        <v>0</v>
      </c>
      <c r="Q2414">
        <f>_xlfn.XLOOKUP(FraudData[[#This Row],[merchant_category]],MerchantRules[Merchant Category],MerchantRules[Risk Points],0)</f>
        <v>0</v>
      </c>
      <c r="R2414">
        <f>SUM(FraudData[[#This Row],[Amount Risk]:[Merchant Risk]])</f>
        <v>4</v>
      </c>
      <c r="S2414" t="str" cm="1">
        <f t="array" ref="S2414">_xlfn.IFS(FraudData[[#This Row],[Fraud Risk Score]]&gt;=8,"High Risk",FraudData[[#This Row],[Fraud Risk Score]]&gt;=6,"Medium Risk",TRUE,"Low Risk")</f>
        <v>Low Risk</v>
      </c>
    </row>
    <row r="2415" spans="1:19">
      <c r="A2415">
        <v>2414</v>
      </c>
      <c r="B2415">
        <v>5.03</v>
      </c>
      <c r="C2415">
        <v>9</v>
      </c>
      <c r="D2415" t="s">
        <v>48</v>
      </c>
      <c r="E2415">
        <v>0</v>
      </c>
      <c r="F2415">
        <v>0</v>
      </c>
      <c r="G2415">
        <v>91</v>
      </c>
      <c r="H2415">
        <v>2</v>
      </c>
      <c r="I2415">
        <v>21</v>
      </c>
      <c r="J2415">
        <v>0</v>
      </c>
      <c r="K2415">
        <f>_xlfn.XLOOKUP(FraudData[[#This Row],[amount]],AmountRules[Amount Min],AmountRules[Risk Points],,-1)</f>
        <v>0</v>
      </c>
      <c r="L2415">
        <f>_xlfn.XLOOKUP(FraudData[[#This Row],[transaction_hour]],TimeRules[Hour Min],TimeRules[Risk Points],,-1)</f>
        <v>0</v>
      </c>
      <c r="M2415">
        <f>_xlfn.XLOOKUP(FraudData[[#This Row],[foreign_transaction]],ForeignRules[Foreign Transaction],ForeignRules[Risk Points],0)</f>
        <v>0</v>
      </c>
      <c r="N2415">
        <f>_xlfn.XLOOKUP(FraudData[[#This Row],[location_mismatch]],Table10[Location Mismatch],Table10[Risk Points],0)</f>
        <v>0</v>
      </c>
      <c r="O2415">
        <f>_xlfn.XLOOKUP(FraudData[[#This Row],[device_trust_score]],DeviceRules[Device Min],DeviceRules[Risk Points],,-1)</f>
        <v>0</v>
      </c>
      <c r="P2415">
        <f>_xlfn.XLOOKUP(FraudData[[#This Row],[velocity_last_24h]],VelocityRules[Velocity Min],VelocityRules[Risk Points],,-1)</f>
        <v>0</v>
      </c>
      <c r="Q2415">
        <f>_xlfn.XLOOKUP(FraudData[[#This Row],[merchant_category]],MerchantRules[Merchant Category],MerchantRules[Risk Points],0)</f>
        <v>0</v>
      </c>
      <c r="R2415">
        <f>SUM(FraudData[[#This Row],[Amount Risk]:[Merchant Risk]])</f>
        <v>0</v>
      </c>
      <c r="S2415" t="str" cm="1">
        <f t="array" ref="S2415">_xlfn.IFS(FraudData[[#This Row],[Fraud Risk Score]]&gt;=8,"High Risk",FraudData[[#This Row],[Fraud Risk Score]]&gt;=6,"Medium Risk",TRUE,"Low Risk")</f>
        <v>Low Risk</v>
      </c>
    </row>
    <row r="2416" spans="1:19">
      <c r="A2416">
        <v>2415</v>
      </c>
      <c r="B2416">
        <v>126.74</v>
      </c>
      <c r="C2416">
        <v>16</v>
      </c>
      <c r="D2416" t="s">
        <v>49</v>
      </c>
      <c r="E2416">
        <v>0</v>
      </c>
      <c r="F2416">
        <v>0</v>
      </c>
      <c r="G2416">
        <v>44</v>
      </c>
      <c r="H2416">
        <v>1</v>
      </c>
      <c r="I2416">
        <v>59</v>
      </c>
      <c r="J2416">
        <v>0</v>
      </c>
      <c r="K2416">
        <f>_xlfn.XLOOKUP(FraudData[[#This Row],[amount]],AmountRules[Amount Min],AmountRules[Risk Points],,-1)</f>
        <v>0</v>
      </c>
      <c r="L2416">
        <f>_xlfn.XLOOKUP(FraudData[[#This Row],[transaction_hour]],TimeRules[Hour Min],TimeRules[Risk Points],,-1)</f>
        <v>0</v>
      </c>
      <c r="M2416">
        <f>_xlfn.XLOOKUP(FraudData[[#This Row],[foreign_transaction]],ForeignRules[Foreign Transaction],ForeignRules[Risk Points],0)</f>
        <v>0</v>
      </c>
      <c r="N2416">
        <f>_xlfn.XLOOKUP(FraudData[[#This Row],[location_mismatch]],Table10[Location Mismatch],Table10[Risk Points],0)</f>
        <v>0</v>
      </c>
      <c r="O2416">
        <f>_xlfn.XLOOKUP(FraudData[[#This Row],[device_trust_score]],DeviceRules[Device Min],DeviceRules[Risk Points],,-1)</f>
        <v>2</v>
      </c>
      <c r="P2416">
        <f>_xlfn.XLOOKUP(FraudData[[#This Row],[velocity_last_24h]],VelocityRules[Velocity Min],VelocityRules[Risk Points],,-1)</f>
        <v>0</v>
      </c>
      <c r="Q2416">
        <f>_xlfn.XLOOKUP(FraudData[[#This Row],[merchant_category]],MerchantRules[Merchant Category],MerchantRules[Risk Points],0)</f>
        <v>1</v>
      </c>
      <c r="R2416">
        <f>SUM(FraudData[[#This Row],[Amount Risk]:[Merchant Risk]])</f>
        <v>3</v>
      </c>
      <c r="S2416" t="str" cm="1">
        <f t="array" ref="S2416">_xlfn.IFS(FraudData[[#This Row],[Fraud Risk Score]]&gt;=8,"High Risk",FraudData[[#This Row],[Fraud Risk Score]]&gt;=6,"Medium Risk",TRUE,"Low Risk")</f>
        <v>Low Risk</v>
      </c>
    </row>
    <row r="2417" spans="1:19">
      <c r="A2417">
        <v>2416</v>
      </c>
      <c r="B2417">
        <v>598.45000000000005</v>
      </c>
      <c r="C2417">
        <v>14</v>
      </c>
      <c r="D2417" t="s">
        <v>47</v>
      </c>
      <c r="E2417">
        <v>0</v>
      </c>
      <c r="F2417">
        <v>0</v>
      </c>
      <c r="G2417">
        <v>93</v>
      </c>
      <c r="H2417">
        <v>5</v>
      </c>
      <c r="I2417">
        <v>21</v>
      </c>
      <c r="J2417">
        <v>0</v>
      </c>
      <c r="K2417">
        <f>_xlfn.XLOOKUP(FraudData[[#This Row],[amount]],AmountRules[Amount Min],AmountRules[Risk Points],,-1)</f>
        <v>1</v>
      </c>
      <c r="L2417">
        <f>_xlfn.XLOOKUP(FraudData[[#This Row],[transaction_hour]],TimeRules[Hour Min],TimeRules[Risk Points],,-1)</f>
        <v>0</v>
      </c>
      <c r="M2417">
        <f>_xlfn.XLOOKUP(FraudData[[#This Row],[foreign_transaction]],ForeignRules[Foreign Transaction],ForeignRules[Risk Points],0)</f>
        <v>0</v>
      </c>
      <c r="N2417">
        <f>_xlfn.XLOOKUP(FraudData[[#This Row],[location_mismatch]],Table10[Location Mismatch],Table10[Risk Points],0)</f>
        <v>0</v>
      </c>
      <c r="O2417">
        <f>_xlfn.XLOOKUP(FraudData[[#This Row],[device_trust_score]],DeviceRules[Device Min],DeviceRules[Risk Points],,-1)</f>
        <v>0</v>
      </c>
      <c r="P2417">
        <f>_xlfn.XLOOKUP(FraudData[[#This Row],[velocity_last_24h]],VelocityRules[Velocity Min],VelocityRules[Risk Points],,-1)</f>
        <v>3</v>
      </c>
      <c r="Q2417">
        <f>_xlfn.XLOOKUP(FraudData[[#This Row],[merchant_category]],MerchantRules[Merchant Category],MerchantRules[Risk Points],0)</f>
        <v>0</v>
      </c>
      <c r="R2417">
        <f>SUM(FraudData[[#This Row],[Amount Risk]:[Merchant Risk]])</f>
        <v>4</v>
      </c>
      <c r="S2417" t="str" cm="1">
        <f t="array" ref="S2417">_xlfn.IFS(FraudData[[#This Row],[Fraud Risk Score]]&gt;=8,"High Risk",FraudData[[#This Row],[Fraud Risk Score]]&gt;=6,"Medium Risk",TRUE,"Low Risk")</f>
        <v>Low Risk</v>
      </c>
    </row>
    <row r="2418" spans="1:19">
      <c r="A2418">
        <v>2417</v>
      </c>
      <c r="B2418">
        <v>87.27</v>
      </c>
      <c r="C2418">
        <v>5</v>
      </c>
      <c r="D2418" t="s">
        <v>50</v>
      </c>
      <c r="E2418">
        <v>0</v>
      </c>
      <c r="F2418">
        <v>0</v>
      </c>
      <c r="G2418">
        <v>94</v>
      </c>
      <c r="H2418">
        <v>0</v>
      </c>
      <c r="I2418">
        <v>20</v>
      </c>
      <c r="J2418">
        <v>0</v>
      </c>
      <c r="K2418">
        <f>_xlfn.XLOOKUP(FraudData[[#This Row],[amount]],AmountRules[Amount Min],AmountRules[Risk Points],,-1)</f>
        <v>0</v>
      </c>
      <c r="L2418">
        <f>_xlfn.XLOOKUP(FraudData[[#This Row],[transaction_hour]],TimeRules[Hour Min],TimeRules[Risk Points],,-1)</f>
        <v>0</v>
      </c>
      <c r="M2418">
        <f>_xlfn.XLOOKUP(FraudData[[#This Row],[foreign_transaction]],ForeignRules[Foreign Transaction],ForeignRules[Risk Points],0)</f>
        <v>0</v>
      </c>
      <c r="N2418">
        <f>_xlfn.XLOOKUP(FraudData[[#This Row],[location_mismatch]],Table10[Location Mismatch],Table10[Risk Points],0)</f>
        <v>0</v>
      </c>
      <c r="O2418">
        <f>_xlfn.XLOOKUP(FraudData[[#This Row],[device_trust_score]],DeviceRules[Device Min],DeviceRules[Risk Points],,-1)</f>
        <v>0</v>
      </c>
      <c r="P2418">
        <f>_xlfn.XLOOKUP(FraudData[[#This Row],[velocity_last_24h]],VelocityRules[Velocity Min],VelocityRules[Risk Points],,-1)</f>
        <v>0</v>
      </c>
      <c r="Q2418">
        <f>_xlfn.XLOOKUP(FraudData[[#This Row],[merchant_category]],MerchantRules[Merchant Category],MerchantRules[Risk Points],0)</f>
        <v>0</v>
      </c>
      <c r="R2418">
        <f>SUM(FraudData[[#This Row],[Amount Risk]:[Merchant Risk]])</f>
        <v>0</v>
      </c>
      <c r="S2418" t="str" cm="1">
        <f t="array" ref="S2418">_xlfn.IFS(FraudData[[#This Row],[Fraud Risk Score]]&gt;=8,"High Risk",FraudData[[#This Row],[Fraud Risk Score]]&gt;=6,"Medium Risk",TRUE,"Low Risk")</f>
        <v>Low Risk</v>
      </c>
    </row>
    <row r="2419" spans="1:19">
      <c r="A2419">
        <v>2418</v>
      </c>
      <c r="B2419">
        <v>7.16</v>
      </c>
      <c r="C2419">
        <v>22</v>
      </c>
      <c r="D2419" t="s">
        <v>46</v>
      </c>
      <c r="E2419">
        <v>0</v>
      </c>
      <c r="F2419">
        <v>0</v>
      </c>
      <c r="G2419">
        <v>49</v>
      </c>
      <c r="H2419">
        <v>2</v>
      </c>
      <c r="I2419">
        <v>24</v>
      </c>
      <c r="J2419">
        <v>0</v>
      </c>
      <c r="K2419">
        <f>_xlfn.XLOOKUP(FraudData[[#This Row],[amount]],AmountRules[Amount Min],AmountRules[Risk Points],,-1)</f>
        <v>0</v>
      </c>
      <c r="L2419">
        <f>_xlfn.XLOOKUP(FraudData[[#This Row],[transaction_hour]],TimeRules[Hour Min],TimeRules[Risk Points],,-1)</f>
        <v>0</v>
      </c>
      <c r="M2419">
        <f>_xlfn.XLOOKUP(FraudData[[#This Row],[foreign_transaction]],ForeignRules[Foreign Transaction],ForeignRules[Risk Points],0)</f>
        <v>0</v>
      </c>
      <c r="N2419">
        <f>_xlfn.XLOOKUP(FraudData[[#This Row],[location_mismatch]],Table10[Location Mismatch],Table10[Risk Points],0)</f>
        <v>0</v>
      </c>
      <c r="O2419">
        <f>_xlfn.XLOOKUP(FraudData[[#This Row],[device_trust_score]],DeviceRules[Device Min],DeviceRules[Risk Points],,-1)</f>
        <v>2</v>
      </c>
      <c r="P2419">
        <f>_xlfn.XLOOKUP(FraudData[[#This Row],[velocity_last_24h]],VelocityRules[Velocity Min],VelocityRules[Risk Points],,-1)</f>
        <v>0</v>
      </c>
      <c r="Q2419">
        <f>_xlfn.XLOOKUP(FraudData[[#This Row],[merchant_category]],MerchantRules[Merchant Category],MerchantRules[Risk Points],0)</f>
        <v>0</v>
      </c>
      <c r="R2419">
        <f>SUM(FraudData[[#This Row],[Amount Risk]:[Merchant Risk]])</f>
        <v>2</v>
      </c>
      <c r="S2419" t="str" cm="1">
        <f t="array" ref="S2419">_xlfn.IFS(FraudData[[#This Row],[Fraud Risk Score]]&gt;=8,"High Risk",FraudData[[#This Row],[Fraud Risk Score]]&gt;=6,"Medium Risk",TRUE,"Low Risk")</f>
        <v>Low Risk</v>
      </c>
    </row>
    <row r="2420" spans="1:19">
      <c r="A2420">
        <v>2419</v>
      </c>
      <c r="B2420">
        <v>5.66</v>
      </c>
      <c r="C2420">
        <v>20</v>
      </c>
      <c r="D2420" t="s">
        <v>46</v>
      </c>
      <c r="E2420">
        <v>0</v>
      </c>
      <c r="F2420">
        <v>0</v>
      </c>
      <c r="G2420">
        <v>78</v>
      </c>
      <c r="H2420">
        <v>4</v>
      </c>
      <c r="I2420">
        <v>69</v>
      </c>
      <c r="J2420">
        <v>0</v>
      </c>
      <c r="K2420">
        <f>_xlfn.XLOOKUP(FraudData[[#This Row],[amount]],AmountRules[Amount Min],AmountRules[Risk Points],,-1)</f>
        <v>0</v>
      </c>
      <c r="L2420">
        <f>_xlfn.XLOOKUP(FraudData[[#This Row],[transaction_hour]],TimeRules[Hour Min],TimeRules[Risk Points],,-1)</f>
        <v>0</v>
      </c>
      <c r="M2420">
        <f>_xlfn.XLOOKUP(FraudData[[#This Row],[foreign_transaction]],ForeignRules[Foreign Transaction],ForeignRules[Risk Points],0)</f>
        <v>0</v>
      </c>
      <c r="N2420">
        <f>_xlfn.XLOOKUP(FraudData[[#This Row],[location_mismatch]],Table10[Location Mismatch],Table10[Risk Points],0)</f>
        <v>0</v>
      </c>
      <c r="O2420">
        <f>_xlfn.XLOOKUP(FraudData[[#This Row],[device_trust_score]],DeviceRules[Device Min],DeviceRules[Risk Points],,-1)</f>
        <v>0</v>
      </c>
      <c r="P2420">
        <f>_xlfn.XLOOKUP(FraudData[[#This Row],[velocity_last_24h]],VelocityRules[Velocity Min],VelocityRules[Risk Points],,-1)</f>
        <v>0</v>
      </c>
      <c r="Q2420">
        <f>_xlfn.XLOOKUP(FraudData[[#This Row],[merchant_category]],MerchantRules[Merchant Category],MerchantRules[Risk Points],0)</f>
        <v>0</v>
      </c>
      <c r="R2420">
        <f>SUM(FraudData[[#This Row],[Amount Risk]:[Merchant Risk]])</f>
        <v>0</v>
      </c>
      <c r="S2420" t="str" cm="1">
        <f t="array" ref="S2420">_xlfn.IFS(FraudData[[#This Row],[Fraud Risk Score]]&gt;=8,"High Risk",FraudData[[#This Row],[Fraud Risk Score]]&gt;=6,"Medium Risk",TRUE,"Low Risk")</f>
        <v>Low Risk</v>
      </c>
    </row>
    <row r="2421" spans="1:19">
      <c r="A2421">
        <v>2420</v>
      </c>
      <c r="B2421">
        <v>88.38</v>
      </c>
      <c r="C2421">
        <v>15</v>
      </c>
      <c r="D2421" t="s">
        <v>46</v>
      </c>
      <c r="E2421">
        <v>0</v>
      </c>
      <c r="F2421">
        <v>0</v>
      </c>
      <c r="G2421">
        <v>36</v>
      </c>
      <c r="H2421">
        <v>2</v>
      </c>
      <c r="I2421">
        <v>56</v>
      </c>
      <c r="J2421">
        <v>0</v>
      </c>
      <c r="K2421">
        <f>_xlfn.XLOOKUP(FraudData[[#This Row],[amount]],AmountRules[Amount Min],AmountRules[Risk Points],,-1)</f>
        <v>0</v>
      </c>
      <c r="L2421">
        <f>_xlfn.XLOOKUP(FraudData[[#This Row],[transaction_hour]],TimeRules[Hour Min],TimeRules[Risk Points],,-1)</f>
        <v>0</v>
      </c>
      <c r="M2421">
        <f>_xlfn.XLOOKUP(FraudData[[#This Row],[foreign_transaction]],ForeignRules[Foreign Transaction],ForeignRules[Risk Points],0)</f>
        <v>0</v>
      </c>
      <c r="N2421">
        <f>_xlfn.XLOOKUP(FraudData[[#This Row],[location_mismatch]],Table10[Location Mismatch],Table10[Risk Points],0)</f>
        <v>0</v>
      </c>
      <c r="O2421">
        <f>_xlfn.XLOOKUP(FraudData[[#This Row],[device_trust_score]],DeviceRules[Device Min],DeviceRules[Risk Points],,-1)</f>
        <v>2</v>
      </c>
      <c r="P2421">
        <f>_xlfn.XLOOKUP(FraudData[[#This Row],[velocity_last_24h]],VelocityRules[Velocity Min],VelocityRules[Risk Points],,-1)</f>
        <v>0</v>
      </c>
      <c r="Q2421">
        <f>_xlfn.XLOOKUP(FraudData[[#This Row],[merchant_category]],MerchantRules[Merchant Category],MerchantRules[Risk Points],0)</f>
        <v>0</v>
      </c>
      <c r="R2421">
        <f>SUM(FraudData[[#This Row],[Amount Risk]:[Merchant Risk]])</f>
        <v>2</v>
      </c>
      <c r="S2421" t="str" cm="1">
        <f t="array" ref="S2421">_xlfn.IFS(FraudData[[#This Row],[Fraud Risk Score]]&gt;=8,"High Risk",FraudData[[#This Row],[Fraud Risk Score]]&gt;=6,"Medium Risk",TRUE,"Low Risk")</f>
        <v>Low Risk</v>
      </c>
    </row>
    <row r="2422" spans="1:19">
      <c r="A2422">
        <v>2421</v>
      </c>
      <c r="B2422">
        <v>31.39</v>
      </c>
      <c r="C2422">
        <v>14</v>
      </c>
      <c r="D2422" t="s">
        <v>50</v>
      </c>
      <c r="E2422">
        <v>1</v>
      </c>
      <c r="F2422">
        <v>0</v>
      </c>
      <c r="G2422">
        <v>89</v>
      </c>
      <c r="H2422">
        <v>3</v>
      </c>
      <c r="I2422">
        <v>52</v>
      </c>
      <c r="J2422">
        <v>0</v>
      </c>
      <c r="K2422">
        <f>_xlfn.XLOOKUP(FraudData[[#This Row],[amount]],AmountRules[Amount Min],AmountRules[Risk Points],,-1)</f>
        <v>0</v>
      </c>
      <c r="L2422">
        <f>_xlfn.XLOOKUP(FraudData[[#This Row],[transaction_hour]],TimeRules[Hour Min],TimeRules[Risk Points],,-1)</f>
        <v>0</v>
      </c>
      <c r="M2422">
        <f>_xlfn.XLOOKUP(FraudData[[#This Row],[foreign_transaction]],ForeignRules[Foreign Transaction],ForeignRules[Risk Points],0)</f>
        <v>3</v>
      </c>
      <c r="N2422">
        <f>_xlfn.XLOOKUP(FraudData[[#This Row],[location_mismatch]],Table10[Location Mismatch],Table10[Risk Points],0)</f>
        <v>0</v>
      </c>
      <c r="O2422">
        <f>_xlfn.XLOOKUP(FraudData[[#This Row],[device_trust_score]],DeviceRules[Device Min],DeviceRules[Risk Points],,-1)</f>
        <v>0</v>
      </c>
      <c r="P2422">
        <f>_xlfn.XLOOKUP(FraudData[[#This Row],[velocity_last_24h]],VelocityRules[Velocity Min],VelocityRules[Risk Points],,-1)</f>
        <v>0</v>
      </c>
      <c r="Q2422">
        <f>_xlfn.XLOOKUP(FraudData[[#This Row],[merchant_category]],MerchantRules[Merchant Category],MerchantRules[Risk Points],0)</f>
        <v>0</v>
      </c>
      <c r="R2422">
        <f>SUM(FraudData[[#This Row],[Amount Risk]:[Merchant Risk]])</f>
        <v>3</v>
      </c>
      <c r="S2422" t="str" cm="1">
        <f t="array" ref="S2422">_xlfn.IFS(FraudData[[#This Row],[Fraud Risk Score]]&gt;=8,"High Risk",FraudData[[#This Row],[Fraud Risk Score]]&gt;=6,"Medium Risk",TRUE,"Low Risk")</f>
        <v>Low Risk</v>
      </c>
    </row>
    <row r="2423" spans="1:19">
      <c r="A2423">
        <v>2422</v>
      </c>
      <c r="B2423">
        <v>4.25</v>
      </c>
      <c r="C2423">
        <v>7</v>
      </c>
      <c r="D2423" t="s">
        <v>47</v>
      </c>
      <c r="E2423">
        <v>0</v>
      </c>
      <c r="F2423">
        <v>0</v>
      </c>
      <c r="G2423">
        <v>78</v>
      </c>
      <c r="H2423">
        <v>1</v>
      </c>
      <c r="I2423">
        <v>30</v>
      </c>
      <c r="J2423">
        <v>0</v>
      </c>
      <c r="K2423">
        <f>_xlfn.XLOOKUP(FraudData[[#This Row],[amount]],AmountRules[Amount Min],AmountRules[Risk Points],,-1)</f>
        <v>0</v>
      </c>
      <c r="L2423">
        <f>_xlfn.XLOOKUP(FraudData[[#This Row],[transaction_hour]],TimeRules[Hour Min],TimeRules[Risk Points],,-1)</f>
        <v>0</v>
      </c>
      <c r="M2423">
        <f>_xlfn.XLOOKUP(FraudData[[#This Row],[foreign_transaction]],ForeignRules[Foreign Transaction],ForeignRules[Risk Points],0)</f>
        <v>0</v>
      </c>
      <c r="N2423">
        <f>_xlfn.XLOOKUP(FraudData[[#This Row],[location_mismatch]],Table10[Location Mismatch],Table10[Risk Points],0)</f>
        <v>0</v>
      </c>
      <c r="O2423">
        <f>_xlfn.XLOOKUP(FraudData[[#This Row],[device_trust_score]],DeviceRules[Device Min],DeviceRules[Risk Points],,-1)</f>
        <v>0</v>
      </c>
      <c r="P2423">
        <f>_xlfn.XLOOKUP(FraudData[[#This Row],[velocity_last_24h]],VelocityRules[Velocity Min],VelocityRules[Risk Points],,-1)</f>
        <v>0</v>
      </c>
      <c r="Q2423">
        <f>_xlfn.XLOOKUP(FraudData[[#This Row],[merchant_category]],MerchantRules[Merchant Category],MerchantRules[Risk Points],0)</f>
        <v>0</v>
      </c>
      <c r="R2423">
        <f>SUM(FraudData[[#This Row],[Amount Risk]:[Merchant Risk]])</f>
        <v>0</v>
      </c>
      <c r="S2423" t="str" cm="1">
        <f t="array" ref="S2423">_xlfn.IFS(FraudData[[#This Row],[Fraud Risk Score]]&gt;=8,"High Risk",FraudData[[#This Row],[Fraud Risk Score]]&gt;=6,"Medium Risk",TRUE,"Low Risk")</f>
        <v>Low Risk</v>
      </c>
    </row>
    <row r="2424" spans="1:19">
      <c r="A2424">
        <v>2423</v>
      </c>
      <c r="B2424">
        <v>254.06</v>
      </c>
      <c r="C2424">
        <v>8</v>
      </c>
      <c r="D2424" t="s">
        <v>48</v>
      </c>
      <c r="E2424">
        <v>1</v>
      </c>
      <c r="F2424">
        <v>0</v>
      </c>
      <c r="G2424">
        <v>91</v>
      </c>
      <c r="H2424">
        <v>6</v>
      </c>
      <c r="I2424">
        <v>53</v>
      </c>
      <c r="J2424">
        <v>0</v>
      </c>
      <c r="K2424">
        <f>_xlfn.XLOOKUP(FraudData[[#This Row],[amount]],AmountRules[Amount Min],AmountRules[Risk Points],,-1)</f>
        <v>0</v>
      </c>
      <c r="L2424">
        <f>_xlfn.XLOOKUP(FraudData[[#This Row],[transaction_hour]],TimeRules[Hour Min],TimeRules[Risk Points],,-1)</f>
        <v>0</v>
      </c>
      <c r="M2424">
        <f>_xlfn.XLOOKUP(FraudData[[#This Row],[foreign_transaction]],ForeignRules[Foreign Transaction],ForeignRules[Risk Points],0)</f>
        <v>3</v>
      </c>
      <c r="N2424">
        <f>_xlfn.XLOOKUP(FraudData[[#This Row],[location_mismatch]],Table10[Location Mismatch],Table10[Risk Points],0)</f>
        <v>0</v>
      </c>
      <c r="O2424">
        <f>_xlfn.XLOOKUP(FraudData[[#This Row],[device_trust_score]],DeviceRules[Device Min],DeviceRules[Risk Points],,-1)</f>
        <v>0</v>
      </c>
      <c r="P2424">
        <f>_xlfn.XLOOKUP(FraudData[[#This Row],[velocity_last_24h]],VelocityRules[Velocity Min],VelocityRules[Risk Points],,-1)</f>
        <v>3</v>
      </c>
      <c r="Q2424">
        <f>_xlfn.XLOOKUP(FraudData[[#This Row],[merchant_category]],MerchantRules[Merchant Category],MerchantRules[Risk Points],0)</f>
        <v>0</v>
      </c>
      <c r="R2424">
        <f>SUM(FraudData[[#This Row],[Amount Risk]:[Merchant Risk]])</f>
        <v>6</v>
      </c>
      <c r="S2424" t="str" cm="1">
        <f t="array" ref="S2424">_xlfn.IFS(FraudData[[#This Row],[Fraud Risk Score]]&gt;=8,"High Risk",FraudData[[#This Row],[Fraud Risk Score]]&gt;=6,"Medium Risk",TRUE,"Low Risk")</f>
        <v>Medium Risk</v>
      </c>
    </row>
    <row r="2425" spans="1:19">
      <c r="A2425">
        <v>2424</v>
      </c>
      <c r="B2425">
        <v>110.42</v>
      </c>
      <c r="C2425">
        <v>10</v>
      </c>
      <c r="D2425" t="s">
        <v>46</v>
      </c>
      <c r="E2425">
        <v>0</v>
      </c>
      <c r="F2425">
        <v>0</v>
      </c>
      <c r="G2425">
        <v>45</v>
      </c>
      <c r="H2425">
        <v>3</v>
      </c>
      <c r="I2425">
        <v>68</v>
      </c>
      <c r="J2425">
        <v>0</v>
      </c>
      <c r="K2425">
        <f>_xlfn.XLOOKUP(FraudData[[#This Row],[amount]],AmountRules[Amount Min],AmountRules[Risk Points],,-1)</f>
        <v>0</v>
      </c>
      <c r="L2425">
        <f>_xlfn.XLOOKUP(FraudData[[#This Row],[transaction_hour]],TimeRules[Hour Min],TimeRules[Risk Points],,-1)</f>
        <v>0</v>
      </c>
      <c r="M2425">
        <f>_xlfn.XLOOKUP(FraudData[[#This Row],[foreign_transaction]],ForeignRules[Foreign Transaction],ForeignRules[Risk Points],0)</f>
        <v>0</v>
      </c>
      <c r="N2425">
        <f>_xlfn.XLOOKUP(FraudData[[#This Row],[location_mismatch]],Table10[Location Mismatch],Table10[Risk Points],0)</f>
        <v>0</v>
      </c>
      <c r="O2425">
        <f>_xlfn.XLOOKUP(FraudData[[#This Row],[device_trust_score]],DeviceRules[Device Min],DeviceRules[Risk Points],,-1)</f>
        <v>2</v>
      </c>
      <c r="P2425">
        <f>_xlfn.XLOOKUP(FraudData[[#This Row],[velocity_last_24h]],VelocityRules[Velocity Min],VelocityRules[Risk Points],,-1)</f>
        <v>0</v>
      </c>
      <c r="Q2425">
        <f>_xlfn.XLOOKUP(FraudData[[#This Row],[merchant_category]],MerchantRules[Merchant Category],MerchantRules[Risk Points],0)</f>
        <v>0</v>
      </c>
      <c r="R2425">
        <f>SUM(FraudData[[#This Row],[Amount Risk]:[Merchant Risk]])</f>
        <v>2</v>
      </c>
      <c r="S2425" t="str" cm="1">
        <f t="array" ref="S2425">_xlfn.IFS(FraudData[[#This Row],[Fraud Risk Score]]&gt;=8,"High Risk",FraudData[[#This Row],[Fraud Risk Score]]&gt;=6,"Medium Risk",TRUE,"Low Risk")</f>
        <v>Low Risk</v>
      </c>
    </row>
    <row r="2426" spans="1:19">
      <c r="A2426">
        <v>2425</v>
      </c>
      <c r="B2426">
        <v>61.46</v>
      </c>
      <c r="C2426">
        <v>1</v>
      </c>
      <c r="D2426" t="s">
        <v>48</v>
      </c>
      <c r="E2426">
        <v>0</v>
      </c>
      <c r="F2426">
        <v>0</v>
      </c>
      <c r="G2426">
        <v>29</v>
      </c>
      <c r="H2426">
        <v>3</v>
      </c>
      <c r="I2426">
        <v>53</v>
      </c>
      <c r="J2426">
        <v>0</v>
      </c>
      <c r="K2426">
        <f>_xlfn.XLOOKUP(FraudData[[#This Row],[amount]],AmountRules[Amount Min],AmountRules[Risk Points],,-1)</f>
        <v>0</v>
      </c>
      <c r="L2426">
        <f>_xlfn.XLOOKUP(FraudData[[#This Row],[transaction_hour]],TimeRules[Hour Min],TimeRules[Risk Points],,-1)</f>
        <v>3</v>
      </c>
      <c r="M2426">
        <f>_xlfn.XLOOKUP(FraudData[[#This Row],[foreign_transaction]],ForeignRules[Foreign Transaction],ForeignRules[Risk Points],0)</f>
        <v>0</v>
      </c>
      <c r="N2426">
        <f>_xlfn.XLOOKUP(FraudData[[#This Row],[location_mismatch]],Table10[Location Mismatch],Table10[Risk Points],0)</f>
        <v>0</v>
      </c>
      <c r="O2426">
        <f>_xlfn.XLOOKUP(FraudData[[#This Row],[device_trust_score]],DeviceRules[Device Min],DeviceRules[Risk Points],,-1)</f>
        <v>3</v>
      </c>
      <c r="P2426">
        <f>_xlfn.XLOOKUP(FraudData[[#This Row],[velocity_last_24h]],VelocityRules[Velocity Min],VelocityRules[Risk Points],,-1)</f>
        <v>0</v>
      </c>
      <c r="Q2426">
        <f>_xlfn.XLOOKUP(FraudData[[#This Row],[merchant_category]],MerchantRules[Merchant Category],MerchantRules[Risk Points],0)</f>
        <v>0</v>
      </c>
      <c r="R2426">
        <f>SUM(FraudData[[#This Row],[Amount Risk]:[Merchant Risk]])</f>
        <v>6</v>
      </c>
      <c r="S2426" t="str" cm="1">
        <f t="array" ref="S2426">_xlfn.IFS(FraudData[[#This Row],[Fraud Risk Score]]&gt;=8,"High Risk",FraudData[[#This Row],[Fraud Risk Score]]&gt;=6,"Medium Risk",TRUE,"Low Risk")</f>
        <v>Medium Risk</v>
      </c>
    </row>
    <row r="2427" spans="1:19">
      <c r="A2427">
        <v>2426</v>
      </c>
      <c r="B2427">
        <v>414.62</v>
      </c>
      <c r="C2427">
        <v>12</v>
      </c>
      <c r="D2427" t="s">
        <v>49</v>
      </c>
      <c r="E2427">
        <v>0</v>
      </c>
      <c r="F2427">
        <v>0</v>
      </c>
      <c r="G2427">
        <v>82</v>
      </c>
      <c r="H2427">
        <v>2</v>
      </c>
      <c r="I2427">
        <v>64</v>
      </c>
      <c r="J2427">
        <v>0</v>
      </c>
      <c r="K2427">
        <f>_xlfn.XLOOKUP(FraudData[[#This Row],[amount]],AmountRules[Amount Min],AmountRules[Risk Points],,-1)</f>
        <v>0</v>
      </c>
      <c r="L2427">
        <f>_xlfn.XLOOKUP(FraudData[[#This Row],[transaction_hour]],TimeRules[Hour Min],TimeRules[Risk Points],,-1)</f>
        <v>0</v>
      </c>
      <c r="M2427">
        <f>_xlfn.XLOOKUP(FraudData[[#This Row],[foreign_transaction]],ForeignRules[Foreign Transaction],ForeignRules[Risk Points],0)</f>
        <v>0</v>
      </c>
      <c r="N2427">
        <f>_xlfn.XLOOKUP(FraudData[[#This Row],[location_mismatch]],Table10[Location Mismatch],Table10[Risk Points],0)</f>
        <v>0</v>
      </c>
      <c r="O2427">
        <f>_xlfn.XLOOKUP(FraudData[[#This Row],[device_trust_score]],DeviceRules[Device Min],DeviceRules[Risk Points],,-1)</f>
        <v>0</v>
      </c>
      <c r="P2427">
        <f>_xlfn.XLOOKUP(FraudData[[#This Row],[velocity_last_24h]],VelocityRules[Velocity Min],VelocityRules[Risk Points],,-1)</f>
        <v>0</v>
      </c>
      <c r="Q2427">
        <f>_xlfn.XLOOKUP(FraudData[[#This Row],[merchant_category]],MerchantRules[Merchant Category],MerchantRules[Risk Points],0)</f>
        <v>1</v>
      </c>
      <c r="R2427">
        <f>SUM(FraudData[[#This Row],[Amount Risk]:[Merchant Risk]])</f>
        <v>1</v>
      </c>
      <c r="S2427" t="str" cm="1">
        <f t="array" ref="S2427">_xlfn.IFS(FraudData[[#This Row],[Fraud Risk Score]]&gt;=8,"High Risk",FraudData[[#This Row],[Fraud Risk Score]]&gt;=6,"Medium Risk",TRUE,"Low Risk")</f>
        <v>Low Risk</v>
      </c>
    </row>
    <row r="2428" spans="1:19">
      <c r="A2428">
        <v>2427</v>
      </c>
      <c r="B2428">
        <v>22.22</v>
      </c>
      <c r="C2428">
        <v>3</v>
      </c>
      <c r="D2428" t="s">
        <v>49</v>
      </c>
      <c r="E2428">
        <v>0</v>
      </c>
      <c r="F2428">
        <v>0</v>
      </c>
      <c r="G2428">
        <v>28</v>
      </c>
      <c r="H2428">
        <v>4</v>
      </c>
      <c r="I2428">
        <v>45</v>
      </c>
      <c r="J2428">
        <v>0</v>
      </c>
      <c r="K2428">
        <f>_xlfn.XLOOKUP(FraudData[[#This Row],[amount]],AmountRules[Amount Min],AmountRules[Risk Points],,-1)</f>
        <v>0</v>
      </c>
      <c r="L2428">
        <f>_xlfn.XLOOKUP(FraudData[[#This Row],[transaction_hour]],TimeRules[Hour Min],TimeRules[Risk Points],,-1)</f>
        <v>3</v>
      </c>
      <c r="M2428">
        <f>_xlfn.XLOOKUP(FraudData[[#This Row],[foreign_transaction]],ForeignRules[Foreign Transaction],ForeignRules[Risk Points],0)</f>
        <v>0</v>
      </c>
      <c r="N2428">
        <f>_xlfn.XLOOKUP(FraudData[[#This Row],[location_mismatch]],Table10[Location Mismatch],Table10[Risk Points],0)</f>
        <v>0</v>
      </c>
      <c r="O2428">
        <f>_xlfn.XLOOKUP(FraudData[[#This Row],[device_trust_score]],DeviceRules[Device Min],DeviceRules[Risk Points],,-1)</f>
        <v>3</v>
      </c>
      <c r="P2428">
        <f>_xlfn.XLOOKUP(FraudData[[#This Row],[velocity_last_24h]],VelocityRules[Velocity Min],VelocityRules[Risk Points],,-1)</f>
        <v>0</v>
      </c>
      <c r="Q2428">
        <f>_xlfn.XLOOKUP(FraudData[[#This Row],[merchant_category]],MerchantRules[Merchant Category],MerchantRules[Risk Points],0)</f>
        <v>1</v>
      </c>
      <c r="R2428">
        <f>SUM(FraudData[[#This Row],[Amount Risk]:[Merchant Risk]])</f>
        <v>7</v>
      </c>
      <c r="S2428" t="str" cm="1">
        <f t="array" ref="S2428">_xlfn.IFS(FraudData[[#This Row],[Fraud Risk Score]]&gt;=8,"High Risk",FraudData[[#This Row],[Fraud Risk Score]]&gt;=6,"Medium Risk",TRUE,"Low Risk")</f>
        <v>Medium Risk</v>
      </c>
    </row>
    <row r="2429" spans="1:19">
      <c r="A2429">
        <v>2428</v>
      </c>
      <c r="B2429">
        <v>561.91</v>
      </c>
      <c r="C2429">
        <v>8</v>
      </c>
      <c r="D2429" t="s">
        <v>49</v>
      </c>
      <c r="E2429">
        <v>0</v>
      </c>
      <c r="F2429">
        <v>0</v>
      </c>
      <c r="G2429">
        <v>43</v>
      </c>
      <c r="H2429">
        <v>1</v>
      </c>
      <c r="I2429">
        <v>69</v>
      </c>
      <c r="J2429">
        <v>0</v>
      </c>
      <c r="K2429">
        <f>_xlfn.XLOOKUP(FraudData[[#This Row],[amount]],AmountRules[Amount Min],AmountRules[Risk Points],,-1)</f>
        <v>1</v>
      </c>
      <c r="L2429">
        <f>_xlfn.XLOOKUP(FraudData[[#This Row],[transaction_hour]],TimeRules[Hour Min],TimeRules[Risk Points],,-1)</f>
        <v>0</v>
      </c>
      <c r="M2429">
        <f>_xlfn.XLOOKUP(FraudData[[#This Row],[foreign_transaction]],ForeignRules[Foreign Transaction],ForeignRules[Risk Points],0)</f>
        <v>0</v>
      </c>
      <c r="N2429">
        <f>_xlfn.XLOOKUP(FraudData[[#This Row],[location_mismatch]],Table10[Location Mismatch],Table10[Risk Points],0)</f>
        <v>0</v>
      </c>
      <c r="O2429">
        <f>_xlfn.XLOOKUP(FraudData[[#This Row],[device_trust_score]],DeviceRules[Device Min],DeviceRules[Risk Points],,-1)</f>
        <v>2</v>
      </c>
      <c r="P2429">
        <f>_xlfn.XLOOKUP(FraudData[[#This Row],[velocity_last_24h]],VelocityRules[Velocity Min],VelocityRules[Risk Points],,-1)</f>
        <v>0</v>
      </c>
      <c r="Q2429">
        <f>_xlfn.XLOOKUP(FraudData[[#This Row],[merchant_category]],MerchantRules[Merchant Category],MerchantRules[Risk Points],0)</f>
        <v>1</v>
      </c>
      <c r="R2429">
        <f>SUM(FraudData[[#This Row],[Amount Risk]:[Merchant Risk]])</f>
        <v>4</v>
      </c>
      <c r="S2429" t="str" cm="1">
        <f t="array" ref="S2429">_xlfn.IFS(FraudData[[#This Row],[Fraud Risk Score]]&gt;=8,"High Risk",FraudData[[#This Row],[Fraud Risk Score]]&gt;=6,"Medium Risk",TRUE,"Low Risk")</f>
        <v>Low Risk</v>
      </c>
    </row>
    <row r="2430" spans="1:19">
      <c r="A2430">
        <v>2429</v>
      </c>
      <c r="B2430">
        <v>67.83</v>
      </c>
      <c r="C2430">
        <v>4</v>
      </c>
      <c r="D2430" t="s">
        <v>46</v>
      </c>
      <c r="E2430">
        <v>0</v>
      </c>
      <c r="F2430">
        <v>0</v>
      </c>
      <c r="G2430">
        <v>79</v>
      </c>
      <c r="H2430">
        <v>3</v>
      </c>
      <c r="I2430">
        <v>49</v>
      </c>
      <c r="J2430">
        <v>0</v>
      </c>
      <c r="K2430">
        <f>_xlfn.XLOOKUP(FraudData[[#This Row],[amount]],AmountRules[Amount Min],AmountRules[Risk Points],,-1)</f>
        <v>0</v>
      </c>
      <c r="L2430">
        <f>_xlfn.XLOOKUP(FraudData[[#This Row],[transaction_hour]],TimeRules[Hour Min],TimeRules[Risk Points],,-1)</f>
        <v>0</v>
      </c>
      <c r="M2430">
        <f>_xlfn.XLOOKUP(FraudData[[#This Row],[foreign_transaction]],ForeignRules[Foreign Transaction],ForeignRules[Risk Points],0)</f>
        <v>0</v>
      </c>
      <c r="N2430">
        <f>_xlfn.XLOOKUP(FraudData[[#This Row],[location_mismatch]],Table10[Location Mismatch],Table10[Risk Points],0)</f>
        <v>0</v>
      </c>
      <c r="O2430">
        <f>_xlfn.XLOOKUP(FraudData[[#This Row],[device_trust_score]],DeviceRules[Device Min],DeviceRules[Risk Points],,-1)</f>
        <v>0</v>
      </c>
      <c r="P2430">
        <f>_xlfn.XLOOKUP(FraudData[[#This Row],[velocity_last_24h]],VelocityRules[Velocity Min],VelocityRules[Risk Points],,-1)</f>
        <v>0</v>
      </c>
      <c r="Q2430">
        <f>_xlfn.XLOOKUP(FraudData[[#This Row],[merchant_category]],MerchantRules[Merchant Category],MerchantRules[Risk Points],0)</f>
        <v>0</v>
      </c>
      <c r="R2430">
        <f>SUM(FraudData[[#This Row],[Amount Risk]:[Merchant Risk]])</f>
        <v>0</v>
      </c>
      <c r="S2430" t="str" cm="1">
        <f t="array" ref="S2430">_xlfn.IFS(FraudData[[#This Row],[Fraud Risk Score]]&gt;=8,"High Risk",FraudData[[#This Row],[Fraud Risk Score]]&gt;=6,"Medium Risk",TRUE,"Low Risk")</f>
        <v>Low Risk</v>
      </c>
    </row>
    <row r="2431" spans="1:19">
      <c r="A2431">
        <v>2430</v>
      </c>
      <c r="B2431">
        <v>394.72</v>
      </c>
      <c r="C2431">
        <v>18</v>
      </c>
      <c r="D2431" t="s">
        <v>50</v>
      </c>
      <c r="E2431">
        <v>0</v>
      </c>
      <c r="F2431">
        <v>0</v>
      </c>
      <c r="G2431">
        <v>85</v>
      </c>
      <c r="H2431">
        <v>1</v>
      </c>
      <c r="I2431">
        <v>61</v>
      </c>
      <c r="J2431">
        <v>0</v>
      </c>
      <c r="K2431">
        <f>_xlfn.XLOOKUP(FraudData[[#This Row],[amount]],AmountRules[Amount Min],AmountRules[Risk Points],,-1)</f>
        <v>0</v>
      </c>
      <c r="L2431">
        <f>_xlfn.XLOOKUP(FraudData[[#This Row],[transaction_hour]],TimeRules[Hour Min],TimeRules[Risk Points],,-1)</f>
        <v>0</v>
      </c>
      <c r="M2431">
        <f>_xlfn.XLOOKUP(FraudData[[#This Row],[foreign_transaction]],ForeignRules[Foreign Transaction],ForeignRules[Risk Points],0)</f>
        <v>0</v>
      </c>
      <c r="N2431">
        <f>_xlfn.XLOOKUP(FraudData[[#This Row],[location_mismatch]],Table10[Location Mismatch],Table10[Risk Points],0)</f>
        <v>0</v>
      </c>
      <c r="O2431">
        <f>_xlfn.XLOOKUP(FraudData[[#This Row],[device_trust_score]],DeviceRules[Device Min],DeviceRules[Risk Points],,-1)</f>
        <v>0</v>
      </c>
      <c r="P2431">
        <f>_xlfn.XLOOKUP(FraudData[[#This Row],[velocity_last_24h]],VelocityRules[Velocity Min],VelocityRules[Risk Points],,-1)</f>
        <v>0</v>
      </c>
      <c r="Q2431">
        <f>_xlfn.XLOOKUP(FraudData[[#This Row],[merchant_category]],MerchantRules[Merchant Category],MerchantRules[Risk Points],0)</f>
        <v>0</v>
      </c>
      <c r="R2431">
        <f>SUM(FraudData[[#This Row],[Amount Risk]:[Merchant Risk]])</f>
        <v>0</v>
      </c>
      <c r="S2431" t="str" cm="1">
        <f t="array" ref="S2431">_xlfn.IFS(FraudData[[#This Row],[Fraud Risk Score]]&gt;=8,"High Risk",FraudData[[#This Row],[Fraud Risk Score]]&gt;=6,"Medium Risk",TRUE,"Low Risk")</f>
        <v>Low Risk</v>
      </c>
    </row>
    <row r="2432" spans="1:19">
      <c r="A2432">
        <v>2431</v>
      </c>
      <c r="B2432">
        <v>166.26</v>
      </c>
      <c r="C2432">
        <v>21</v>
      </c>
      <c r="D2432" t="s">
        <v>46</v>
      </c>
      <c r="E2432">
        <v>1</v>
      </c>
      <c r="F2432">
        <v>0</v>
      </c>
      <c r="G2432">
        <v>96</v>
      </c>
      <c r="H2432">
        <v>1</v>
      </c>
      <c r="I2432">
        <v>31</v>
      </c>
      <c r="J2432">
        <v>0</v>
      </c>
      <c r="K2432">
        <f>_xlfn.XLOOKUP(FraudData[[#This Row],[amount]],AmountRules[Amount Min],AmountRules[Risk Points],,-1)</f>
        <v>0</v>
      </c>
      <c r="L2432">
        <f>_xlfn.XLOOKUP(FraudData[[#This Row],[transaction_hour]],TimeRules[Hour Min],TimeRules[Risk Points],,-1)</f>
        <v>0</v>
      </c>
      <c r="M2432">
        <f>_xlfn.XLOOKUP(FraudData[[#This Row],[foreign_transaction]],ForeignRules[Foreign Transaction],ForeignRules[Risk Points],0)</f>
        <v>3</v>
      </c>
      <c r="N2432">
        <f>_xlfn.XLOOKUP(FraudData[[#This Row],[location_mismatch]],Table10[Location Mismatch],Table10[Risk Points],0)</f>
        <v>0</v>
      </c>
      <c r="O2432">
        <f>_xlfn.XLOOKUP(FraudData[[#This Row],[device_trust_score]],DeviceRules[Device Min],DeviceRules[Risk Points],,-1)</f>
        <v>0</v>
      </c>
      <c r="P2432">
        <f>_xlfn.XLOOKUP(FraudData[[#This Row],[velocity_last_24h]],VelocityRules[Velocity Min],VelocityRules[Risk Points],,-1)</f>
        <v>0</v>
      </c>
      <c r="Q2432">
        <f>_xlfn.XLOOKUP(FraudData[[#This Row],[merchant_category]],MerchantRules[Merchant Category],MerchantRules[Risk Points],0)</f>
        <v>0</v>
      </c>
      <c r="R2432">
        <f>SUM(FraudData[[#This Row],[Amount Risk]:[Merchant Risk]])</f>
        <v>3</v>
      </c>
      <c r="S2432" t="str" cm="1">
        <f t="array" ref="S2432">_xlfn.IFS(FraudData[[#This Row],[Fraud Risk Score]]&gt;=8,"High Risk",FraudData[[#This Row],[Fraud Risk Score]]&gt;=6,"Medium Risk",TRUE,"Low Risk")</f>
        <v>Low Risk</v>
      </c>
    </row>
    <row r="2433" spans="1:19">
      <c r="A2433">
        <v>2432</v>
      </c>
      <c r="B2433">
        <v>315.5</v>
      </c>
      <c r="C2433">
        <v>2</v>
      </c>
      <c r="D2433" t="s">
        <v>49</v>
      </c>
      <c r="E2433">
        <v>0</v>
      </c>
      <c r="F2433">
        <v>1</v>
      </c>
      <c r="G2433">
        <v>48</v>
      </c>
      <c r="H2433">
        <v>2</v>
      </c>
      <c r="I2433">
        <v>53</v>
      </c>
      <c r="J2433">
        <v>0</v>
      </c>
      <c r="K2433">
        <f>_xlfn.XLOOKUP(FraudData[[#This Row],[amount]],AmountRules[Amount Min],AmountRules[Risk Points],,-1)</f>
        <v>0</v>
      </c>
      <c r="L2433">
        <f>_xlfn.XLOOKUP(FraudData[[#This Row],[transaction_hour]],TimeRules[Hour Min],TimeRules[Risk Points],,-1)</f>
        <v>3</v>
      </c>
      <c r="M2433">
        <f>_xlfn.XLOOKUP(FraudData[[#This Row],[foreign_transaction]],ForeignRules[Foreign Transaction],ForeignRules[Risk Points],0)</f>
        <v>0</v>
      </c>
      <c r="N2433">
        <f>_xlfn.XLOOKUP(FraudData[[#This Row],[location_mismatch]],Table10[Location Mismatch],Table10[Risk Points],0)</f>
        <v>3</v>
      </c>
      <c r="O2433">
        <f>_xlfn.XLOOKUP(FraudData[[#This Row],[device_trust_score]],DeviceRules[Device Min],DeviceRules[Risk Points],,-1)</f>
        <v>2</v>
      </c>
      <c r="P2433">
        <f>_xlfn.XLOOKUP(FraudData[[#This Row],[velocity_last_24h]],VelocityRules[Velocity Min],VelocityRules[Risk Points],,-1)</f>
        <v>0</v>
      </c>
      <c r="Q2433">
        <f>_xlfn.XLOOKUP(FraudData[[#This Row],[merchant_category]],MerchantRules[Merchant Category],MerchantRules[Risk Points],0)</f>
        <v>1</v>
      </c>
      <c r="R2433">
        <f>SUM(FraudData[[#This Row],[Amount Risk]:[Merchant Risk]])</f>
        <v>9</v>
      </c>
      <c r="S2433" t="str" cm="1">
        <f t="array" ref="S2433">_xlfn.IFS(FraudData[[#This Row],[Fraud Risk Score]]&gt;=8,"High Risk",FraudData[[#This Row],[Fraud Risk Score]]&gt;=6,"Medium Risk",TRUE,"Low Risk")</f>
        <v>High Risk</v>
      </c>
    </row>
    <row r="2434" spans="1:19">
      <c r="A2434">
        <v>2433</v>
      </c>
      <c r="B2434">
        <v>744.48</v>
      </c>
      <c r="C2434">
        <v>20</v>
      </c>
      <c r="D2434" t="s">
        <v>49</v>
      </c>
      <c r="E2434">
        <v>0</v>
      </c>
      <c r="F2434">
        <v>0</v>
      </c>
      <c r="G2434">
        <v>92</v>
      </c>
      <c r="H2434">
        <v>1</v>
      </c>
      <c r="I2434">
        <v>52</v>
      </c>
      <c r="J2434">
        <v>0</v>
      </c>
      <c r="K2434">
        <f>_xlfn.XLOOKUP(FraudData[[#This Row],[amount]],AmountRules[Amount Min],AmountRules[Risk Points],,-1)</f>
        <v>1</v>
      </c>
      <c r="L2434">
        <f>_xlfn.XLOOKUP(FraudData[[#This Row],[transaction_hour]],TimeRules[Hour Min],TimeRules[Risk Points],,-1)</f>
        <v>0</v>
      </c>
      <c r="M2434">
        <f>_xlfn.XLOOKUP(FraudData[[#This Row],[foreign_transaction]],ForeignRules[Foreign Transaction],ForeignRules[Risk Points],0)</f>
        <v>0</v>
      </c>
      <c r="N2434">
        <f>_xlfn.XLOOKUP(FraudData[[#This Row],[location_mismatch]],Table10[Location Mismatch],Table10[Risk Points],0)</f>
        <v>0</v>
      </c>
      <c r="O2434">
        <f>_xlfn.XLOOKUP(FraudData[[#This Row],[device_trust_score]],DeviceRules[Device Min],DeviceRules[Risk Points],,-1)</f>
        <v>0</v>
      </c>
      <c r="P2434">
        <f>_xlfn.XLOOKUP(FraudData[[#This Row],[velocity_last_24h]],VelocityRules[Velocity Min],VelocityRules[Risk Points],,-1)</f>
        <v>0</v>
      </c>
      <c r="Q2434">
        <f>_xlfn.XLOOKUP(FraudData[[#This Row],[merchant_category]],MerchantRules[Merchant Category],MerchantRules[Risk Points],0)</f>
        <v>1</v>
      </c>
      <c r="R2434">
        <f>SUM(FraudData[[#This Row],[Amount Risk]:[Merchant Risk]])</f>
        <v>2</v>
      </c>
      <c r="S2434" t="str" cm="1">
        <f t="array" ref="S2434">_xlfn.IFS(FraudData[[#This Row],[Fraud Risk Score]]&gt;=8,"High Risk",FraudData[[#This Row],[Fraud Risk Score]]&gt;=6,"Medium Risk",TRUE,"Low Risk")</f>
        <v>Low Risk</v>
      </c>
    </row>
    <row r="2435" spans="1:19">
      <c r="A2435">
        <v>2434</v>
      </c>
      <c r="B2435">
        <v>61.24</v>
      </c>
      <c r="C2435">
        <v>2</v>
      </c>
      <c r="D2435" t="s">
        <v>46</v>
      </c>
      <c r="E2435">
        <v>0</v>
      </c>
      <c r="F2435">
        <v>0</v>
      </c>
      <c r="G2435">
        <v>43</v>
      </c>
      <c r="H2435">
        <v>3</v>
      </c>
      <c r="I2435">
        <v>55</v>
      </c>
      <c r="J2435">
        <v>0</v>
      </c>
      <c r="K2435">
        <f>_xlfn.XLOOKUP(FraudData[[#This Row],[amount]],AmountRules[Amount Min],AmountRules[Risk Points],,-1)</f>
        <v>0</v>
      </c>
      <c r="L2435">
        <f>_xlfn.XLOOKUP(FraudData[[#This Row],[transaction_hour]],TimeRules[Hour Min],TimeRules[Risk Points],,-1)</f>
        <v>3</v>
      </c>
      <c r="M2435">
        <f>_xlfn.XLOOKUP(FraudData[[#This Row],[foreign_transaction]],ForeignRules[Foreign Transaction],ForeignRules[Risk Points],0)</f>
        <v>0</v>
      </c>
      <c r="N2435">
        <f>_xlfn.XLOOKUP(FraudData[[#This Row],[location_mismatch]],Table10[Location Mismatch],Table10[Risk Points],0)</f>
        <v>0</v>
      </c>
      <c r="O2435">
        <f>_xlfn.XLOOKUP(FraudData[[#This Row],[device_trust_score]],DeviceRules[Device Min],DeviceRules[Risk Points],,-1)</f>
        <v>2</v>
      </c>
      <c r="P2435">
        <f>_xlfn.XLOOKUP(FraudData[[#This Row],[velocity_last_24h]],VelocityRules[Velocity Min],VelocityRules[Risk Points],,-1)</f>
        <v>0</v>
      </c>
      <c r="Q2435">
        <f>_xlfn.XLOOKUP(FraudData[[#This Row],[merchant_category]],MerchantRules[Merchant Category],MerchantRules[Risk Points],0)</f>
        <v>0</v>
      </c>
      <c r="R2435">
        <f>SUM(FraudData[[#This Row],[Amount Risk]:[Merchant Risk]])</f>
        <v>5</v>
      </c>
      <c r="S2435" t="str" cm="1">
        <f t="array" ref="S2435">_xlfn.IFS(FraudData[[#This Row],[Fraud Risk Score]]&gt;=8,"High Risk",FraudData[[#This Row],[Fraud Risk Score]]&gt;=6,"Medium Risk",TRUE,"Low Risk")</f>
        <v>Low Risk</v>
      </c>
    </row>
    <row r="2436" spans="1:19">
      <c r="A2436">
        <v>2435</v>
      </c>
      <c r="B2436">
        <v>584.58000000000004</v>
      </c>
      <c r="C2436">
        <v>5</v>
      </c>
      <c r="D2436" t="s">
        <v>50</v>
      </c>
      <c r="E2436">
        <v>0</v>
      </c>
      <c r="F2436">
        <v>0</v>
      </c>
      <c r="G2436">
        <v>48</v>
      </c>
      <c r="H2436">
        <v>0</v>
      </c>
      <c r="I2436">
        <v>64</v>
      </c>
      <c r="J2436">
        <v>0</v>
      </c>
      <c r="K2436">
        <f>_xlfn.XLOOKUP(FraudData[[#This Row],[amount]],AmountRules[Amount Min],AmountRules[Risk Points],,-1)</f>
        <v>1</v>
      </c>
      <c r="L2436">
        <f>_xlfn.XLOOKUP(FraudData[[#This Row],[transaction_hour]],TimeRules[Hour Min],TimeRules[Risk Points],,-1)</f>
        <v>0</v>
      </c>
      <c r="M2436">
        <f>_xlfn.XLOOKUP(FraudData[[#This Row],[foreign_transaction]],ForeignRules[Foreign Transaction],ForeignRules[Risk Points],0)</f>
        <v>0</v>
      </c>
      <c r="N2436">
        <f>_xlfn.XLOOKUP(FraudData[[#This Row],[location_mismatch]],Table10[Location Mismatch],Table10[Risk Points],0)</f>
        <v>0</v>
      </c>
      <c r="O2436">
        <f>_xlfn.XLOOKUP(FraudData[[#This Row],[device_trust_score]],DeviceRules[Device Min],DeviceRules[Risk Points],,-1)</f>
        <v>2</v>
      </c>
      <c r="P2436">
        <f>_xlfn.XLOOKUP(FraudData[[#This Row],[velocity_last_24h]],VelocityRules[Velocity Min],VelocityRules[Risk Points],,-1)</f>
        <v>0</v>
      </c>
      <c r="Q2436">
        <f>_xlfn.XLOOKUP(FraudData[[#This Row],[merchant_category]],MerchantRules[Merchant Category],MerchantRules[Risk Points],0)</f>
        <v>0</v>
      </c>
      <c r="R2436">
        <f>SUM(FraudData[[#This Row],[Amount Risk]:[Merchant Risk]])</f>
        <v>3</v>
      </c>
      <c r="S2436" t="str" cm="1">
        <f t="array" ref="S2436">_xlfn.IFS(FraudData[[#This Row],[Fraud Risk Score]]&gt;=8,"High Risk",FraudData[[#This Row],[Fraud Risk Score]]&gt;=6,"Medium Risk",TRUE,"Low Risk")</f>
        <v>Low Risk</v>
      </c>
    </row>
    <row r="2437" spans="1:19">
      <c r="A2437">
        <v>2436</v>
      </c>
      <c r="B2437">
        <v>88.82</v>
      </c>
      <c r="C2437">
        <v>9</v>
      </c>
      <c r="D2437" t="s">
        <v>50</v>
      </c>
      <c r="E2437">
        <v>0</v>
      </c>
      <c r="F2437">
        <v>0</v>
      </c>
      <c r="G2437">
        <v>78</v>
      </c>
      <c r="H2437">
        <v>0</v>
      </c>
      <c r="I2437">
        <v>22</v>
      </c>
      <c r="J2437">
        <v>0</v>
      </c>
      <c r="K2437">
        <f>_xlfn.XLOOKUP(FraudData[[#This Row],[amount]],AmountRules[Amount Min],AmountRules[Risk Points],,-1)</f>
        <v>0</v>
      </c>
      <c r="L2437">
        <f>_xlfn.XLOOKUP(FraudData[[#This Row],[transaction_hour]],TimeRules[Hour Min],TimeRules[Risk Points],,-1)</f>
        <v>0</v>
      </c>
      <c r="M2437">
        <f>_xlfn.XLOOKUP(FraudData[[#This Row],[foreign_transaction]],ForeignRules[Foreign Transaction],ForeignRules[Risk Points],0)</f>
        <v>0</v>
      </c>
      <c r="N2437">
        <f>_xlfn.XLOOKUP(FraudData[[#This Row],[location_mismatch]],Table10[Location Mismatch],Table10[Risk Points],0)</f>
        <v>0</v>
      </c>
      <c r="O2437">
        <f>_xlfn.XLOOKUP(FraudData[[#This Row],[device_trust_score]],DeviceRules[Device Min],DeviceRules[Risk Points],,-1)</f>
        <v>0</v>
      </c>
      <c r="P2437">
        <f>_xlfn.XLOOKUP(FraudData[[#This Row],[velocity_last_24h]],VelocityRules[Velocity Min],VelocityRules[Risk Points],,-1)</f>
        <v>0</v>
      </c>
      <c r="Q2437">
        <f>_xlfn.XLOOKUP(FraudData[[#This Row],[merchant_category]],MerchantRules[Merchant Category],MerchantRules[Risk Points],0)</f>
        <v>0</v>
      </c>
      <c r="R2437">
        <f>SUM(FraudData[[#This Row],[Amount Risk]:[Merchant Risk]])</f>
        <v>0</v>
      </c>
      <c r="S2437" t="str" cm="1">
        <f t="array" ref="S2437">_xlfn.IFS(FraudData[[#This Row],[Fraud Risk Score]]&gt;=8,"High Risk",FraudData[[#This Row],[Fraud Risk Score]]&gt;=6,"Medium Risk",TRUE,"Low Risk")</f>
        <v>Low Risk</v>
      </c>
    </row>
    <row r="2438" spans="1:19">
      <c r="A2438">
        <v>2437</v>
      </c>
      <c r="B2438">
        <v>87.65</v>
      </c>
      <c r="C2438">
        <v>4</v>
      </c>
      <c r="D2438" t="s">
        <v>48</v>
      </c>
      <c r="E2438">
        <v>1</v>
      </c>
      <c r="F2438">
        <v>0</v>
      </c>
      <c r="G2438">
        <v>45</v>
      </c>
      <c r="H2438">
        <v>1</v>
      </c>
      <c r="I2438">
        <v>23</v>
      </c>
      <c r="J2438">
        <v>0</v>
      </c>
      <c r="K2438">
        <f>_xlfn.XLOOKUP(FraudData[[#This Row],[amount]],AmountRules[Amount Min],AmountRules[Risk Points],,-1)</f>
        <v>0</v>
      </c>
      <c r="L2438">
        <f>_xlfn.XLOOKUP(FraudData[[#This Row],[transaction_hour]],TimeRules[Hour Min],TimeRules[Risk Points],,-1)</f>
        <v>0</v>
      </c>
      <c r="M2438">
        <f>_xlfn.XLOOKUP(FraudData[[#This Row],[foreign_transaction]],ForeignRules[Foreign Transaction],ForeignRules[Risk Points],0)</f>
        <v>3</v>
      </c>
      <c r="N2438">
        <f>_xlfn.XLOOKUP(FraudData[[#This Row],[location_mismatch]],Table10[Location Mismatch],Table10[Risk Points],0)</f>
        <v>0</v>
      </c>
      <c r="O2438">
        <f>_xlfn.XLOOKUP(FraudData[[#This Row],[device_trust_score]],DeviceRules[Device Min],DeviceRules[Risk Points],,-1)</f>
        <v>2</v>
      </c>
      <c r="P2438">
        <f>_xlfn.XLOOKUP(FraudData[[#This Row],[velocity_last_24h]],VelocityRules[Velocity Min],VelocityRules[Risk Points],,-1)</f>
        <v>0</v>
      </c>
      <c r="Q2438">
        <f>_xlfn.XLOOKUP(FraudData[[#This Row],[merchant_category]],MerchantRules[Merchant Category],MerchantRules[Risk Points],0)</f>
        <v>0</v>
      </c>
      <c r="R2438">
        <f>SUM(FraudData[[#This Row],[Amount Risk]:[Merchant Risk]])</f>
        <v>5</v>
      </c>
      <c r="S2438" t="str" cm="1">
        <f t="array" ref="S2438">_xlfn.IFS(FraudData[[#This Row],[Fraud Risk Score]]&gt;=8,"High Risk",FraudData[[#This Row],[Fraud Risk Score]]&gt;=6,"Medium Risk",TRUE,"Low Risk")</f>
        <v>Low Risk</v>
      </c>
    </row>
    <row r="2439" spans="1:19">
      <c r="A2439">
        <v>2438</v>
      </c>
      <c r="B2439">
        <v>74.900000000000006</v>
      </c>
      <c r="C2439">
        <v>2</v>
      </c>
      <c r="D2439" t="s">
        <v>47</v>
      </c>
      <c r="E2439">
        <v>0</v>
      </c>
      <c r="F2439">
        <v>0</v>
      </c>
      <c r="G2439">
        <v>96</v>
      </c>
      <c r="H2439">
        <v>2</v>
      </c>
      <c r="I2439">
        <v>29</v>
      </c>
      <c r="J2439">
        <v>0</v>
      </c>
      <c r="K2439">
        <f>_xlfn.XLOOKUP(FraudData[[#This Row],[amount]],AmountRules[Amount Min],AmountRules[Risk Points],,-1)</f>
        <v>0</v>
      </c>
      <c r="L2439">
        <f>_xlfn.XLOOKUP(FraudData[[#This Row],[transaction_hour]],TimeRules[Hour Min],TimeRules[Risk Points],,-1)</f>
        <v>3</v>
      </c>
      <c r="M2439">
        <f>_xlfn.XLOOKUP(FraudData[[#This Row],[foreign_transaction]],ForeignRules[Foreign Transaction],ForeignRules[Risk Points],0)</f>
        <v>0</v>
      </c>
      <c r="N2439">
        <f>_xlfn.XLOOKUP(FraudData[[#This Row],[location_mismatch]],Table10[Location Mismatch],Table10[Risk Points],0)</f>
        <v>0</v>
      </c>
      <c r="O2439">
        <f>_xlfn.XLOOKUP(FraudData[[#This Row],[device_trust_score]],DeviceRules[Device Min],DeviceRules[Risk Points],,-1)</f>
        <v>0</v>
      </c>
      <c r="P2439">
        <f>_xlfn.XLOOKUP(FraudData[[#This Row],[velocity_last_24h]],VelocityRules[Velocity Min],VelocityRules[Risk Points],,-1)</f>
        <v>0</v>
      </c>
      <c r="Q2439">
        <f>_xlfn.XLOOKUP(FraudData[[#This Row],[merchant_category]],MerchantRules[Merchant Category],MerchantRules[Risk Points],0)</f>
        <v>0</v>
      </c>
      <c r="R2439">
        <f>SUM(FraudData[[#This Row],[Amount Risk]:[Merchant Risk]])</f>
        <v>3</v>
      </c>
      <c r="S2439" t="str" cm="1">
        <f t="array" ref="S2439">_xlfn.IFS(FraudData[[#This Row],[Fraud Risk Score]]&gt;=8,"High Risk",FraudData[[#This Row],[Fraud Risk Score]]&gt;=6,"Medium Risk",TRUE,"Low Risk")</f>
        <v>Low Risk</v>
      </c>
    </row>
    <row r="2440" spans="1:19">
      <c r="A2440">
        <v>2439</v>
      </c>
      <c r="B2440">
        <v>140.33000000000001</v>
      </c>
      <c r="C2440">
        <v>21</v>
      </c>
      <c r="D2440" t="s">
        <v>49</v>
      </c>
      <c r="E2440">
        <v>0</v>
      </c>
      <c r="F2440">
        <v>0</v>
      </c>
      <c r="G2440">
        <v>43</v>
      </c>
      <c r="H2440">
        <v>2</v>
      </c>
      <c r="I2440">
        <v>56</v>
      </c>
      <c r="J2440">
        <v>0</v>
      </c>
      <c r="K2440">
        <f>_xlfn.XLOOKUP(FraudData[[#This Row],[amount]],AmountRules[Amount Min],AmountRules[Risk Points],,-1)</f>
        <v>0</v>
      </c>
      <c r="L2440">
        <f>_xlfn.XLOOKUP(FraudData[[#This Row],[transaction_hour]],TimeRules[Hour Min],TimeRules[Risk Points],,-1)</f>
        <v>0</v>
      </c>
      <c r="M2440">
        <f>_xlfn.XLOOKUP(FraudData[[#This Row],[foreign_transaction]],ForeignRules[Foreign Transaction],ForeignRules[Risk Points],0)</f>
        <v>0</v>
      </c>
      <c r="N2440">
        <f>_xlfn.XLOOKUP(FraudData[[#This Row],[location_mismatch]],Table10[Location Mismatch],Table10[Risk Points],0)</f>
        <v>0</v>
      </c>
      <c r="O2440">
        <f>_xlfn.XLOOKUP(FraudData[[#This Row],[device_trust_score]],DeviceRules[Device Min],DeviceRules[Risk Points],,-1)</f>
        <v>2</v>
      </c>
      <c r="P2440">
        <f>_xlfn.XLOOKUP(FraudData[[#This Row],[velocity_last_24h]],VelocityRules[Velocity Min],VelocityRules[Risk Points],,-1)</f>
        <v>0</v>
      </c>
      <c r="Q2440">
        <f>_xlfn.XLOOKUP(FraudData[[#This Row],[merchant_category]],MerchantRules[Merchant Category],MerchantRules[Risk Points],0)</f>
        <v>1</v>
      </c>
      <c r="R2440">
        <f>SUM(FraudData[[#This Row],[Amount Risk]:[Merchant Risk]])</f>
        <v>3</v>
      </c>
      <c r="S2440" t="str" cm="1">
        <f t="array" ref="S2440">_xlfn.IFS(FraudData[[#This Row],[Fraud Risk Score]]&gt;=8,"High Risk",FraudData[[#This Row],[Fraud Risk Score]]&gt;=6,"Medium Risk",TRUE,"Low Risk")</f>
        <v>Low Risk</v>
      </c>
    </row>
    <row r="2441" spans="1:19">
      <c r="A2441">
        <v>2440</v>
      </c>
      <c r="B2441">
        <v>30.13</v>
      </c>
      <c r="C2441">
        <v>23</v>
      </c>
      <c r="D2441" t="s">
        <v>50</v>
      </c>
      <c r="E2441">
        <v>0</v>
      </c>
      <c r="F2441">
        <v>0</v>
      </c>
      <c r="G2441">
        <v>99</v>
      </c>
      <c r="H2441">
        <v>2</v>
      </c>
      <c r="I2441">
        <v>69</v>
      </c>
      <c r="J2441">
        <v>0</v>
      </c>
      <c r="K2441">
        <f>_xlfn.XLOOKUP(FraudData[[#This Row],[amount]],AmountRules[Amount Min],AmountRules[Risk Points],,-1)</f>
        <v>0</v>
      </c>
      <c r="L2441">
        <f>_xlfn.XLOOKUP(FraudData[[#This Row],[transaction_hour]],TimeRules[Hour Min],TimeRules[Risk Points],,-1)</f>
        <v>1</v>
      </c>
      <c r="M2441">
        <f>_xlfn.XLOOKUP(FraudData[[#This Row],[foreign_transaction]],ForeignRules[Foreign Transaction],ForeignRules[Risk Points],0)</f>
        <v>0</v>
      </c>
      <c r="N2441">
        <f>_xlfn.XLOOKUP(FraudData[[#This Row],[location_mismatch]],Table10[Location Mismatch],Table10[Risk Points],0)</f>
        <v>0</v>
      </c>
      <c r="O2441">
        <f>_xlfn.XLOOKUP(FraudData[[#This Row],[device_trust_score]],DeviceRules[Device Min],DeviceRules[Risk Points],,-1)</f>
        <v>0</v>
      </c>
      <c r="P2441">
        <f>_xlfn.XLOOKUP(FraudData[[#This Row],[velocity_last_24h]],VelocityRules[Velocity Min],VelocityRules[Risk Points],,-1)</f>
        <v>0</v>
      </c>
      <c r="Q2441">
        <f>_xlfn.XLOOKUP(FraudData[[#This Row],[merchant_category]],MerchantRules[Merchant Category],MerchantRules[Risk Points],0)</f>
        <v>0</v>
      </c>
      <c r="R2441">
        <f>SUM(FraudData[[#This Row],[Amount Risk]:[Merchant Risk]])</f>
        <v>1</v>
      </c>
      <c r="S2441" t="str" cm="1">
        <f t="array" ref="S2441">_xlfn.IFS(FraudData[[#This Row],[Fraud Risk Score]]&gt;=8,"High Risk",FraudData[[#This Row],[Fraud Risk Score]]&gt;=6,"Medium Risk",TRUE,"Low Risk")</f>
        <v>Low Risk</v>
      </c>
    </row>
    <row r="2442" spans="1:19">
      <c r="A2442">
        <v>2441</v>
      </c>
      <c r="B2442">
        <v>145.22</v>
      </c>
      <c r="C2442">
        <v>6</v>
      </c>
      <c r="D2442" t="s">
        <v>49</v>
      </c>
      <c r="E2442">
        <v>0</v>
      </c>
      <c r="F2442">
        <v>0</v>
      </c>
      <c r="G2442">
        <v>77</v>
      </c>
      <c r="H2442">
        <v>6</v>
      </c>
      <c r="I2442">
        <v>60</v>
      </c>
      <c r="J2442">
        <v>0</v>
      </c>
      <c r="K2442">
        <f>_xlfn.XLOOKUP(FraudData[[#This Row],[amount]],AmountRules[Amount Min],AmountRules[Risk Points],,-1)</f>
        <v>0</v>
      </c>
      <c r="L2442">
        <f>_xlfn.XLOOKUP(FraudData[[#This Row],[transaction_hour]],TimeRules[Hour Min],TimeRules[Risk Points],,-1)</f>
        <v>0</v>
      </c>
      <c r="M2442">
        <f>_xlfn.XLOOKUP(FraudData[[#This Row],[foreign_transaction]],ForeignRules[Foreign Transaction],ForeignRules[Risk Points],0)</f>
        <v>0</v>
      </c>
      <c r="N2442">
        <f>_xlfn.XLOOKUP(FraudData[[#This Row],[location_mismatch]],Table10[Location Mismatch],Table10[Risk Points],0)</f>
        <v>0</v>
      </c>
      <c r="O2442">
        <f>_xlfn.XLOOKUP(FraudData[[#This Row],[device_trust_score]],DeviceRules[Device Min],DeviceRules[Risk Points],,-1)</f>
        <v>0</v>
      </c>
      <c r="P2442">
        <f>_xlfn.XLOOKUP(FraudData[[#This Row],[velocity_last_24h]],VelocityRules[Velocity Min],VelocityRules[Risk Points],,-1)</f>
        <v>3</v>
      </c>
      <c r="Q2442">
        <f>_xlfn.XLOOKUP(FraudData[[#This Row],[merchant_category]],MerchantRules[Merchant Category],MerchantRules[Risk Points],0)</f>
        <v>1</v>
      </c>
      <c r="R2442">
        <f>SUM(FraudData[[#This Row],[Amount Risk]:[Merchant Risk]])</f>
        <v>4</v>
      </c>
      <c r="S2442" t="str" cm="1">
        <f t="array" ref="S2442">_xlfn.IFS(FraudData[[#This Row],[Fraud Risk Score]]&gt;=8,"High Risk",FraudData[[#This Row],[Fraud Risk Score]]&gt;=6,"Medium Risk",TRUE,"Low Risk")</f>
        <v>Low Risk</v>
      </c>
    </row>
    <row r="2443" spans="1:19">
      <c r="A2443">
        <v>2442</v>
      </c>
      <c r="B2443">
        <v>140.44</v>
      </c>
      <c r="C2443">
        <v>21</v>
      </c>
      <c r="D2443" t="s">
        <v>47</v>
      </c>
      <c r="E2443">
        <v>0</v>
      </c>
      <c r="F2443">
        <v>0</v>
      </c>
      <c r="G2443">
        <v>74</v>
      </c>
      <c r="H2443">
        <v>0</v>
      </c>
      <c r="I2443">
        <v>66</v>
      </c>
      <c r="J2443">
        <v>0</v>
      </c>
      <c r="K2443">
        <f>_xlfn.XLOOKUP(FraudData[[#This Row],[amount]],AmountRules[Amount Min],AmountRules[Risk Points],,-1)</f>
        <v>0</v>
      </c>
      <c r="L2443">
        <f>_xlfn.XLOOKUP(FraudData[[#This Row],[transaction_hour]],TimeRules[Hour Min],TimeRules[Risk Points],,-1)</f>
        <v>0</v>
      </c>
      <c r="M2443">
        <f>_xlfn.XLOOKUP(FraudData[[#This Row],[foreign_transaction]],ForeignRules[Foreign Transaction],ForeignRules[Risk Points],0)</f>
        <v>0</v>
      </c>
      <c r="N2443">
        <f>_xlfn.XLOOKUP(FraudData[[#This Row],[location_mismatch]],Table10[Location Mismatch],Table10[Risk Points],0)</f>
        <v>0</v>
      </c>
      <c r="O2443">
        <f>_xlfn.XLOOKUP(FraudData[[#This Row],[device_trust_score]],DeviceRules[Device Min],DeviceRules[Risk Points],,-1)</f>
        <v>0</v>
      </c>
      <c r="P2443">
        <f>_xlfn.XLOOKUP(FraudData[[#This Row],[velocity_last_24h]],VelocityRules[Velocity Min],VelocityRules[Risk Points],,-1)</f>
        <v>0</v>
      </c>
      <c r="Q2443">
        <f>_xlfn.XLOOKUP(FraudData[[#This Row],[merchant_category]],MerchantRules[Merchant Category],MerchantRules[Risk Points],0)</f>
        <v>0</v>
      </c>
      <c r="R2443">
        <f>SUM(FraudData[[#This Row],[Amount Risk]:[Merchant Risk]])</f>
        <v>0</v>
      </c>
      <c r="S2443" t="str" cm="1">
        <f t="array" ref="S2443">_xlfn.IFS(FraudData[[#This Row],[Fraud Risk Score]]&gt;=8,"High Risk",FraudData[[#This Row],[Fraud Risk Score]]&gt;=6,"Medium Risk",TRUE,"Low Risk")</f>
        <v>Low Risk</v>
      </c>
    </row>
    <row r="2444" spans="1:19">
      <c r="A2444">
        <v>2443</v>
      </c>
      <c r="B2444">
        <v>258.31</v>
      </c>
      <c r="C2444">
        <v>17</v>
      </c>
      <c r="D2444" t="s">
        <v>49</v>
      </c>
      <c r="E2444">
        <v>0</v>
      </c>
      <c r="F2444">
        <v>1</v>
      </c>
      <c r="G2444">
        <v>47</v>
      </c>
      <c r="H2444">
        <v>3</v>
      </c>
      <c r="I2444">
        <v>29</v>
      </c>
      <c r="J2444">
        <v>0</v>
      </c>
      <c r="K2444">
        <f>_xlfn.XLOOKUP(FraudData[[#This Row],[amount]],AmountRules[Amount Min],AmountRules[Risk Points],,-1)</f>
        <v>0</v>
      </c>
      <c r="L2444">
        <f>_xlfn.XLOOKUP(FraudData[[#This Row],[transaction_hour]],TimeRules[Hour Min],TimeRules[Risk Points],,-1)</f>
        <v>0</v>
      </c>
      <c r="M2444">
        <f>_xlfn.XLOOKUP(FraudData[[#This Row],[foreign_transaction]],ForeignRules[Foreign Transaction],ForeignRules[Risk Points],0)</f>
        <v>0</v>
      </c>
      <c r="N2444">
        <f>_xlfn.XLOOKUP(FraudData[[#This Row],[location_mismatch]],Table10[Location Mismatch],Table10[Risk Points],0)</f>
        <v>3</v>
      </c>
      <c r="O2444">
        <f>_xlfn.XLOOKUP(FraudData[[#This Row],[device_trust_score]],DeviceRules[Device Min],DeviceRules[Risk Points],,-1)</f>
        <v>2</v>
      </c>
      <c r="P2444">
        <f>_xlfn.XLOOKUP(FraudData[[#This Row],[velocity_last_24h]],VelocityRules[Velocity Min],VelocityRules[Risk Points],,-1)</f>
        <v>0</v>
      </c>
      <c r="Q2444">
        <f>_xlfn.XLOOKUP(FraudData[[#This Row],[merchant_category]],MerchantRules[Merchant Category],MerchantRules[Risk Points],0)</f>
        <v>1</v>
      </c>
      <c r="R2444">
        <f>SUM(FraudData[[#This Row],[Amount Risk]:[Merchant Risk]])</f>
        <v>6</v>
      </c>
      <c r="S2444" t="str" cm="1">
        <f t="array" ref="S2444">_xlfn.IFS(FraudData[[#This Row],[Fraud Risk Score]]&gt;=8,"High Risk",FraudData[[#This Row],[Fraud Risk Score]]&gt;=6,"Medium Risk",TRUE,"Low Risk")</f>
        <v>Medium Risk</v>
      </c>
    </row>
    <row r="2445" spans="1:19">
      <c r="A2445">
        <v>2444</v>
      </c>
      <c r="B2445">
        <v>322.86</v>
      </c>
      <c r="C2445">
        <v>22</v>
      </c>
      <c r="D2445" t="s">
        <v>50</v>
      </c>
      <c r="E2445">
        <v>0</v>
      </c>
      <c r="F2445">
        <v>0</v>
      </c>
      <c r="G2445">
        <v>61</v>
      </c>
      <c r="H2445">
        <v>2</v>
      </c>
      <c r="I2445">
        <v>25</v>
      </c>
      <c r="J2445">
        <v>0</v>
      </c>
      <c r="K2445">
        <f>_xlfn.XLOOKUP(FraudData[[#This Row],[amount]],AmountRules[Amount Min],AmountRules[Risk Points],,-1)</f>
        <v>0</v>
      </c>
      <c r="L2445">
        <f>_xlfn.XLOOKUP(FraudData[[#This Row],[transaction_hour]],TimeRules[Hour Min],TimeRules[Risk Points],,-1)</f>
        <v>0</v>
      </c>
      <c r="M2445">
        <f>_xlfn.XLOOKUP(FraudData[[#This Row],[foreign_transaction]],ForeignRules[Foreign Transaction],ForeignRules[Risk Points],0)</f>
        <v>0</v>
      </c>
      <c r="N2445">
        <f>_xlfn.XLOOKUP(FraudData[[#This Row],[location_mismatch]],Table10[Location Mismatch],Table10[Risk Points],0)</f>
        <v>0</v>
      </c>
      <c r="O2445">
        <f>_xlfn.XLOOKUP(FraudData[[#This Row],[device_trust_score]],DeviceRules[Device Min],DeviceRules[Risk Points],,-1)</f>
        <v>1</v>
      </c>
      <c r="P2445">
        <f>_xlfn.XLOOKUP(FraudData[[#This Row],[velocity_last_24h]],VelocityRules[Velocity Min],VelocityRules[Risk Points],,-1)</f>
        <v>0</v>
      </c>
      <c r="Q2445">
        <f>_xlfn.XLOOKUP(FraudData[[#This Row],[merchant_category]],MerchantRules[Merchant Category],MerchantRules[Risk Points],0)</f>
        <v>0</v>
      </c>
      <c r="R2445">
        <f>SUM(FraudData[[#This Row],[Amount Risk]:[Merchant Risk]])</f>
        <v>1</v>
      </c>
      <c r="S2445" t="str" cm="1">
        <f t="array" ref="S2445">_xlfn.IFS(FraudData[[#This Row],[Fraud Risk Score]]&gt;=8,"High Risk",FraudData[[#This Row],[Fraud Risk Score]]&gt;=6,"Medium Risk",TRUE,"Low Risk")</f>
        <v>Low Risk</v>
      </c>
    </row>
    <row r="2446" spans="1:19">
      <c r="A2446">
        <v>2445</v>
      </c>
      <c r="B2446">
        <v>104.51</v>
      </c>
      <c r="C2446">
        <v>7</v>
      </c>
      <c r="D2446" t="s">
        <v>48</v>
      </c>
      <c r="E2446">
        <v>0</v>
      </c>
      <c r="F2446">
        <v>0</v>
      </c>
      <c r="G2446">
        <v>52</v>
      </c>
      <c r="H2446">
        <v>3</v>
      </c>
      <c r="I2446">
        <v>62</v>
      </c>
      <c r="J2446">
        <v>0</v>
      </c>
      <c r="K2446">
        <f>_xlfn.XLOOKUP(FraudData[[#This Row],[amount]],AmountRules[Amount Min],AmountRules[Risk Points],,-1)</f>
        <v>0</v>
      </c>
      <c r="L2446">
        <f>_xlfn.XLOOKUP(FraudData[[#This Row],[transaction_hour]],TimeRules[Hour Min],TimeRules[Risk Points],,-1)</f>
        <v>0</v>
      </c>
      <c r="M2446">
        <f>_xlfn.XLOOKUP(FraudData[[#This Row],[foreign_transaction]],ForeignRules[Foreign Transaction],ForeignRules[Risk Points],0)</f>
        <v>0</v>
      </c>
      <c r="N2446">
        <f>_xlfn.XLOOKUP(FraudData[[#This Row],[location_mismatch]],Table10[Location Mismatch],Table10[Risk Points],0)</f>
        <v>0</v>
      </c>
      <c r="O2446">
        <f>_xlfn.XLOOKUP(FraudData[[#This Row],[device_trust_score]],DeviceRules[Device Min],DeviceRules[Risk Points],,-1)</f>
        <v>1</v>
      </c>
      <c r="P2446">
        <f>_xlfn.XLOOKUP(FraudData[[#This Row],[velocity_last_24h]],VelocityRules[Velocity Min],VelocityRules[Risk Points],,-1)</f>
        <v>0</v>
      </c>
      <c r="Q2446">
        <f>_xlfn.XLOOKUP(FraudData[[#This Row],[merchant_category]],MerchantRules[Merchant Category],MerchantRules[Risk Points],0)</f>
        <v>0</v>
      </c>
      <c r="R2446">
        <f>SUM(FraudData[[#This Row],[Amount Risk]:[Merchant Risk]])</f>
        <v>1</v>
      </c>
      <c r="S2446" t="str" cm="1">
        <f t="array" ref="S2446">_xlfn.IFS(FraudData[[#This Row],[Fraud Risk Score]]&gt;=8,"High Risk",FraudData[[#This Row],[Fraud Risk Score]]&gt;=6,"Medium Risk",TRUE,"Low Risk")</f>
        <v>Low Risk</v>
      </c>
    </row>
    <row r="2447" spans="1:19">
      <c r="A2447">
        <v>2446</v>
      </c>
      <c r="B2447">
        <v>64.8</v>
      </c>
      <c r="C2447">
        <v>0</v>
      </c>
      <c r="D2447" t="s">
        <v>46</v>
      </c>
      <c r="E2447">
        <v>0</v>
      </c>
      <c r="F2447">
        <v>0</v>
      </c>
      <c r="G2447">
        <v>95</v>
      </c>
      <c r="H2447">
        <v>1</v>
      </c>
      <c r="I2447">
        <v>35</v>
      </c>
      <c r="J2447">
        <v>0</v>
      </c>
      <c r="K2447">
        <f>_xlfn.XLOOKUP(FraudData[[#This Row],[amount]],AmountRules[Amount Min],AmountRules[Risk Points],,-1)</f>
        <v>0</v>
      </c>
      <c r="L2447">
        <f>_xlfn.XLOOKUP(FraudData[[#This Row],[transaction_hour]],TimeRules[Hour Min],TimeRules[Risk Points],,-1)</f>
        <v>3</v>
      </c>
      <c r="M2447">
        <f>_xlfn.XLOOKUP(FraudData[[#This Row],[foreign_transaction]],ForeignRules[Foreign Transaction],ForeignRules[Risk Points],0)</f>
        <v>0</v>
      </c>
      <c r="N2447">
        <f>_xlfn.XLOOKUP(FraudData[[#This Row],[location_mismatch]],Table10[Location Mismatch],Table10[Risk Points],0)</f>
        <v>0</v>
      </c>
      <c r="O2447">
        <f>_xlfn.XLOOKUP(FraudData[[#This Row],[device_trust_score]],DeviceRules[Device Min],DeviceRules[Risk Points],,-1)</f>
        <v>0</v>
      </c>
      <c r="P2447">
        <f>_xlfn.XLOOKUP(FraudData[[#This Row],[velocity_last_24h]],VelocityRules[Velocity Min],VelocityRules[Risk Points],,-1)</f>
        <v>0</v>
      </c>
      <c r="Q2447">
        <f>_xlfn.XLOOKUP(FraudData[[#This Row],[merchant_category]],MerchantRules[Merchant Category],MerchantRules[Risk Points],0)</f>
        <v>0</v>
      </c>
      <c r="R2447">
        <f>SUM(FraudData[[#This Row],[Amount Risk]:[Merchant Risk]])</f>
        <v>3</v>
      </c>
      <c r="S2447" t="str" cm="1">
        <f t="array" ref="S2447">_xlfn.IFS(FraudData[[#This Row],[Fraud Risk Score]]&gt;=8,"High Risk",FraudData[[#This Row],[Fraud Risk Score]]&gt;=6,"Medium Risk",TRUE,"Low Risk")</f>
        <v>Low Risk</v>
      </c>
    </row>
    <row r="2448" spans="1:19">
      <c r="A2448">
        <v>2447</v>
      </c>
      <c r="B2448">
        <v>54.04</v>
      </c>
      <c r="C2448">
        <v>3</v>
      </c>
      <c r="D2448" t="s">
        <v>46</v>
      </c>
      <c r="E2448">
        <v>0</v>
      </c>
      <c r="F2448">
        <v>0</v>
      </c>
      <c r="G2448">
        <v>45</v>
      </c>
      <c r="H2448">
        <v>3</v>
      </c>
      <c r="I2448">
        <v>68</v>
      </c>
      <c r="J2448">
        <v>0</v>
      </c>
      <c r="K2448">
        <f>_xlfn.XLOOKUP(FraudData[[#This Row],[amount]],AmountRules[Amount Min],AmountRules[Risk Points],,-1)</f>
        <v>0</v>
      </c>
      <c r="L2448">
        <f>_xlfn.XLOOKUP(FraudData[[#This Row],[transaction_hour]],TimeRules[Hour Min],TimeRules[Risk Points],,-1)</f>
        <v>3</v>
      </c>
      <c r="M2448">
        <f>_xlfn.XLOOKUP(FraudData[[#This Row],[foreign_transaction]],ForeignRules[Foreign Transaction],ForeignRules[Risk Points],0)</f>
        <v>0</v>
      </c>
      <c r="N2448">
        <f>_xlfn.XLOOKUP(FraudData[[#This Row],[location_mismatch]],Table10[Location Mismatch],Table10[Risk Points],0)</f>
        <v>0</v>
      </c>
      <c r="O2448">
        <f>_xlfn.XLOOKUP(FraudData[[#This Row],[device_trust_score]],DeviceRules[Device Min],DeviceRules[Risk Points],,-1)</f>
        <v>2</v>
      </c>
      <c r="P2448">
        <f>_xlfn.XLOOKUP(FraudData[[#This Row],[velocity_last_24h]],VelocityRules[Velocity Min],VelocityRules[Risk Points],,-1)</f>
        <v>0</v>
      </c>
      <c r="Q2448">
        <f>_xlfn.XLOOKUP(FraudData[[#This Row],[merchant_category]],MerchantRules[Merchant Category],MerchantRules[Risk Points],0)</f>
        <v>0</v>
      </c>
      <c r="R2448">
        <f>SUM(FraudData[[#This Row],[Amount Risk]:[Merchant Risk]])</f>
        <v>5</v>
      </c>
      <c r="S2448" t="str" cm="1">
        <f t="array" ref="S2448">_xlfn.IFS(FraudData[[#This Row],[Fraud Risk Score]]&gt;=8,"High Risk",FraudData[[#This Row],[Fraud Risk Score]]&gt;=6,"Medium Risk",TRUE,"Low Risk")</f>
        <v>Low Risk</v>
      </c>
    </row>
    <row r="2449" spans="1:19">
      <c r="A2449">
        <v>2448</v>
      </c>
      <c r="B2449">
        <v>38.96</v>
      </c>
      <c r="C2449">
        <v>23</v>
      </c>
      <c r="D2449" t="s">
        <v>50</v>
      </c>
      <c r="E2449">
        <v>0</v>
      </c>
      <c r="F2449">
        <v>0</v>
      </c>
      <c r="G2449">
        <v>45</v>
      </c>
      <c r="H2449">
        <v>3</v>
      </c>
      <c r="I2449">
        <v>35</v>
      </c>
      <c r="J2449">
        <v>0</v>
      </c>
      <c r="K2449">
        <f>_xlfn.XLOOKUP(FraudData[[#This Row],[amount]],AmountRules[Amount Min],AmountRules[Risk Points],,-1)</f>
        <v>0</v>
      </c>
      <c r="L2449">
        <f>_xlfn.XLOOKUP(FraudData[[#This Row],[transaction_hour]],TimeRules[Hour Min],TimeRules[Risk Points],,-1)</f>
        <v>1</v>
      </c>
      <c r="M2449">
        <f>_xlfn.XLOOKUP(FraudData[[#This Row],[foreign_transaction]],ForeignRules[Foreign Transaction],ForeignRules[Risk Points],0)</f>
        <v>0</v>
      </c>
      <c r="N2449">
        <f>_xlfn.XLOOKUP(FraudData[[#This Row],[location_mismatch]],Table10[Location Mismatch],Table10[Risk Points],0)</f>
        <v>0</v>
      </c>
      <c r="O2449">
        <f>_xlfn.XLOOKUP(FraudData[[#This Row],[device_trust_score]],DeviceRules[Device Min],DeviceRules[Risk Points],,-1)</f>
        <v>2</v>
      </c>
      <c r="P2449">
        <f>_xlfn.XLOOKUP(FraudData[[#This Row],[velocity_last_24h]],VelocityRules[Velocity Min],VelocityRules[Risk Points],,-1)</f>
        <v>0</v>
      </c>
      <c r="Q2449">
        <f>_xlfn.XLOOKUP(FraudData[[#This Row],[merchant_category]],MerchantRules[Merchant Category],MerchantRules[Risk Points],0)</f>
        <v>0</v>
      </c>
      <c r="R2449">
        <f>SUM(FraudData[[#This Row],[Amount Risk]:[Merchant Risk]])</f>
        <v>3</v>
      </c>
      <c r="S2449" t="str" cm="1">
        <f t="array" ref="S2449">_xlfn.IFS(FraudData[[#This Row],[Fraud Risk Score]]&gt;=8,"High Risk",FraudData[[#This Row],[Fraud Risk Score]]&gt;=6,"Medium Risk",TRUE,"Low Risk")</f>
        <v>Low Risk</v>
      </c>
    </row>
    <row r="2450" spans="1:19">
      <c r="A2450">
        <v>2449</v>
      </c>
      <c r="B2450">
        <v>10.69</v>
      </c>
      <c r="C2450">
        <v>6</v>
      </c>
      <c r="D2450" t="s">
        <v>50</v>
      </c>
      <c r="E2450">
        <v>1</v>
      </c>
      <c r="F2450">
        <v>0</v>
      </c>
      <c r="G2450">
        <v>65</v>
      </c>
      <c r="H2450">
        <v>2</v>
      </c>
      <c r="I2450">
        <v>27</v>
      </c>
      <c r="J2450">
        <v>0</v>
      </c>
      <c r="K2450">
        <f>_xlfn.XLOOKUP(FraudData[[#This Row],[amount]],AmountRules[Amount Min],AmountRules[Risk Points],,-1)</f>
        <v>0</v>
      </c>
      <c r="L2450">
        <f>_xlfn.XLOOKUP(FraudData[[#This Row],[transaction_hour]],TimeRules[Hour Min],TimeRules[Risk Points],,-1)</f>
        <v>0</v>
      </c>
      <c r="M2450">
        <f>_xlfn.XLOOKUP(FraudData[[#This Row],[foreign_transaction]],ForeignRules[Foreign Transaction],ForeignRules[Risk Points],0)</f>
        <v>3</v>
      </c>
      <c r="N2450">
        <f>_xlfn.XLOOKUP(FraudData[[#This Row],[location_mismatch]],Table10[Location Mismatch],Table10[Risk Points],0)</f>
        <v>0</v>
      </c>
      <c r="O2450">
        <f>_xlfn.XLOOKUP(FraudData[[#This Row],[device_trust_score]],DeviceRules[Device Min],DeviceRules[Risk Points],,-1)</f>
        <v>1</v>
      </c>
      <c r="P2450">
        <f>_xlfn.XLOOKUP(FraudData[[#This Row],[velocity_last_24h]],VelocityRules[Velocity Min],VelocityRules[Risk Points],,-1)</f>
        <v>0</v>
      </c>
      <c r="Q2450">
        <f>_xlfn.XLOOKUP(FraudData[[#This Row],[merchant_category]],MerchantRules[Merchant Category],MerchantRules[Risk Points],0)</f>
        <v>0</v>
      </c>
      <c r="R2450">
        <f>SUM(FraudData[[#This Row],[Amount Risk]:[Merchant Risk]])</f>
        <v>4</v>
      </c>
      <c r="S2450" t="str" cm="1">
        <f t="array" ref="S2450">_xlfn.IFS(FraudData[[#This Row],[Fraud Risk Score]]&gt;=8,"High Risk",FraudData[[#This Row],[Fraud Risk Score]]&gt;=6,"Medium Risk",TRUE,"Low Risk")</f>
        <v>Low Risk</v>
      </c>
    </row>
    <row r="2451" spans="1:19">
      <c r="A2451">
        <v>2450</v>
      </c>
      <c r="B2451">
        <v>75.459999999999994</v>
      </c>
      <c r="C2451">
        <v>13</v>
      </c>
      <c r="D2451" t="s">
        <v>47</v>
      </c>
      <c r="E2451">
        <v>0</v>
      </c>
      <c r="F2451">
        <v>0</v>
      </c>
      <c r="G2451">
        <v>59</v>
      </c>
      <c r="H2451">
        <v>4</v>
      </c>
      <c r="I2451">
        <v>23</v>
      </c>
      <c r="J2451">
        <v>0</v>
      </c>
      <c r="K2451">
        <f>_xlfn.XLOOKUP(FraudData[[#This Row],[amount]],AmountRules[Amount Min],AmountRules[Risk Points],,-1)</f>
        <v>0</v>
      </c>
      <c r="L2451">
        <f>_xlfn.XLOOKUP(FraudData[[#This Row],[transaction_hour]],TimeRules[Hour Min],TimeRules[Risk Points],,-1)</f>
        <v>0</v>
      </c>
      <c r="M2451">
        <f>_xlfn.XLOOKUP(FraudData[[#This Row],[foreign_transaction]],ForeignRules[Foreign Transaction],ForeignRules[Risk Points],0)</f>
        <v>0</v>
      </c>
      <c r="N2451">
        <f>_xlfn.XLOOKUP(FraudData[[#This Row],[location_mismatch]],Table10[Location Mismatch],Table10[Risk Points],0)</f>
        <v>0</v>
      </c>
      <c r="O2451">
        <f>_xlfn.XLOOKUP(FraudData[[#This Row],[device_trust_score]],DeviceRules[Device Min],DeviceRules[Risk Points],,-1)</f>
        <v>1</v>
      </c>
      <c r="P2451">
        <f>_xlfn.XLOOKUP(FraudData[[#This Row],[velocity_last_24h]],VelocityRules[Velocity Min],VelocityRules[Risk Points],,-1)</f>
        <v>0</v>
      </c>
      <c r="Q2451">
        <f>_xlfn.XLOOKUP(FraudData[[#This Row],[merchant_category]],MerchantRules[Merchant Category],MerchantRules[Risk Points],0)</f>
        <v>0</v>
      </c>
      <c r="R2451">
        <f>SUM(FraudData[[#This Row],[Amount Risk]:[Merchant Risk]])</f>
        <v>1</v>
      </c>
      <c r="S2451" t="str" cm="1">
        <f t="array" ref="S2451">_xlfn.IFS(FraudData[[#This Row],[Fraud Risk Score]]&gt;=8,"High Risk",FraudData[[#This Row],[Fraud Risk Score]]&gt;=6,"Medium Risk",TRUE,"Low Risk")</f>
        <v>Low Risk</v>
      </c>
    </row>
    <row r="2452" spans="1:19">
      <c r="A2452">
        <v>2451</v>
      </c>
      <c r="B2452">
        <v>56.71</v>
      </c>
      <c r="C2452">
        <v>12</v>
      </c>
      <c r="D2452" t="s">
        <v>49</v>
      </c>
      <c r="E2452">
        <v>0</v>
      </c>
      <c r="F2452">
        <v>0</v>
      </c>
      <c r="G2452">
        <v>25</v>
      </c>
      <c r="H2452">
        <v>1</v>
      </c>
      <c r="I2452">
        <v>22</v>
      </c>
      <c r="J2452">
        <v>0</v>
      </c>
      <c r="K2452">
        <f>_xlfn.XLOOKUP(FraudData[[#This Row],[amount]],AmountRules[Amount Min],AmountRules[Risk Points],,-1)</f>
        <v>0</v>
      </c>
      <c r="L2452">
        <f>_xlfn.XLOOKUP(FraudData[[#This Row],[transaction_hour]],TimeRules[Hour Min],TimeRules[Risk Points],,-1)</f>
        <v>0</v>
      </c>
      <c r="M2452">
        <f>_xlfn.XLOOKUP(FraudData[[#This Row],[foreign_transaction]],ForeignRules[Foreign Transaction],ForeignRules[Risk Points],0)</f>
        <v>0</v>
      </c>
      <c r="N2452">
        <f>_xlfn.XLOOKUP(FraudData[[#This Row],[location_mismatch]],Table10[Location Mismatch],Table10[Risk Points],0)</f>
        <v>0</v>
      </c>
      <c r="O2452">
        <f>_xlfn.XLOOKUP(FraudData[[#This Row],[device_trust_score]],DeviceRules[Device Min],DeviceRules[Risk Points],,-1)</f>
        <v>3</v>
      </c>
      <c r="P2452">
        <f>_xlfn.XLOOKUP(FraudData[[#This Row],[velocity_last_24h]],VelocityRules[Velocity Min],VelocityRules[Risk Points],,-1)</f>
        <v>0</v>
      </c>
      <c r="Q2452">
        <f>_xlfn.XLOOKUP(FraudData[[#This Row],[merchant_category]],MerchantRules[Merchant Category],MerchantRules[Risk Points],0)</f>
        <v>1</v>
      </c>
      <c r="R2452">
        <f>SUM(FraudData[[#This Row],[Amount Risk]:[Merchant Risk]])</f>
        <v>4</v>
      </c>
      <c r="S2452" t="str" cm="1">
        <f t="array" ref="S2452">_xlfn.IFS(FraudData[[#This Row],[Fraud Risk Score]]&gt;=8,"High Risk",FraudData[[#This Row],[Fraud Risk Score]]&gt;=6,"Medium Risk",TRUE,"Low Risk")</f>
        <v>Low Risk</v>
      </c>
    </row>
    <row r="2453" spans="1:19">
      <c r="A2453">
        <v>2452</v>
      </c>
      <c r="B2453">
        <v>610.87</v>
      </c>
      <c r="C2453">
        <v>9</v>
      </c>
      <c r="D2453" t="s">
        <v>47</v>
      </c>
      <c r="E2453">
        <v>0</v>
      </c>
      <c r="F2453">
        <v>0</v>
      </c>
      <c r="G2453">
        <v>91</v>
      </c>
      <c r="H2453">
        <v>1</v>
      </c>
      <c r="I2453">
        <v>62</v>
      </c>
      <c r="J2453">
        <v>0</v>
      </c>
      <c r="K2453">
        <f>_xlfn.XLOOKUP(FraudData[[#This Row],[amount]],AmountRules[Amount Min],AmountRules[Risk Points],,-1)</f>
        <v>1</v>
      </c>
      <c r="L2453">
        <f>_xlfn.XLOOKUP(FraudData[[#This Row],[transaction_hour]],TimeRules[Hour Min],TimeRules[Risk Points],,-1)</f>
        <v>0</v>
      </c>
      <c r="M2453">
        <f>_xlfn.XLOOKUP(FraudData[[#This Row],[foreign_transaction]],ForeignRules[Foreign Transaction],ForeignRules[Risk Points],0)</f>
        <v>0</v>
      </c>
      <c r="N2453">
        <f>_xlfn.XLOOKUP(FraudData[[#This Row],[location_mismatch]],Table10[Location Mismatch],Table10[Risk Points],0)</f>
        <v>0</v>
      </c>
      <c r="O2453">
        <f>_xlfn.XLOOKUP(FraudData[[#This Row],[device_trust_score]],DeviceRules[Device Min],DeviceRules[Risk Points],,-1)</f>
        <v>0</v>
      </c>
      <c r="P2453">
        <f>_xlfn.XLOOKUP(FraudData[[#This Row],[velocity_last_24h]],VelocityRules[Velocity Min],VelocityRules[Risk Points],,-1)</f>
        <v>0</v>
      </c>
      <c r="Q2453">
        <f>_xlfn.XLOOKUP(FraudData[[#This Row],[merchant_category]],MerchantRules[Merchant Category],MerchantRules[Risk Points],0)</f>
        <v>0</v>
      </c>
      <c r="R2453">
        <f>SUM(FraudData[[#This Row],[Amount Risk]:[Merchant Risk]])</f>
        <v>1</v>
      </c>
      <c r="S2453" t="str" cm="1">
        <f t="array" ref="S2453">_xlfn.IFS(FraudData[[#This Row],[Fraud Risk Score]]&gt;=8,"High Risk",FraudData[[#This Row],[Fraud Risk Score]]&gt;=6,"Medium Risk",TRUE,"Low Risk")</f>
        <v>Low Risk</v>
      </c>
    </row>
    <row r="2454" spans="1:19">
      <c r="A2454">
        <v>2453</v>
      </c>
      <c r="B2454">
        <v>146.84</v>
      </c>
      <c r="C2454">
        <v>22</v>
      </c>
      <c r="D2454" t="s">
        <v>46</v>
      </c>
      <c r="E2454">
        <v>0</v>
      </c>
      <c r="F2454">
        <v>0</v>
      </c>
      <c r="G2454">
        <v>94</v>
      </c>
      <c r="H2454">
        <v>2</v>
      </c>
      <c r="I2454">
        <v>40</v>
      </c>
      <c r="J2454">
        <v>0</v>
      </c>
      <c r="K2454">
        <f>_xlfn.XLOOKUP(FraudData[[#This Row],[amount]],AmountRules[Amount Min],AmountRules[Risk Points],,-1)</f>
        <v>0</v>
      </c>
      <c r="L2454">
        <f>_xlfn.XLOOKUP(FraudData[[#This Row],[transaction_hour]],TimeRules[Hour Min],TimeRules[Risk Points],,-1)</f>
        <v>0</v>
      </c>
      <c r="M2454">
        <f>_xlfn.XLOOKUP(FraudData[[#This Row],[foreign_transaction]],ForeignRules[Foreign Transaction],ForeignRules[Risk Points],0)</f>
        <v>0</v>
      </c>
      <c r="N2454">
        <f>_xlfn.XLOOKUP(FraudData[[#This Row],[location_mismatch]],Table10[Location Mismatch],Table10[Risk Points],0)</f>
        <v>0</v>
      </c>
      <c r="O2454">
        <f>_xlfn.XLOOKUP(FraudData[[#This Row],[device_trust_score]],DeviceRules[Device Min],DeviceRules[Risk Points],,-1)</f>
        <v>0</v>
      </c>
      <c r="P2454">
        <f>_xlfn.XLOOKUP(FraudData[[#This Row],[velocity_last_24h]],VelocityRules[Velocity Min],VelocityRules[Risk Points],,-1)</f>
        <v>0</v>
      </c>
      <c r="Q2454">
        <f>_xlfn.XLOOKUP(FraudData[[#This Row],[merchant_category]],MerchantRules[Merchant Category],MerchantRules[Risk Points],0)</f>
        <v>0</v>
      </c>
      <c r="R2454">
        <f>SUM(FraudData[[#This Row],[Amount Risk]:[Merchant Risk]])</f>
        <v>0</v>
      </c>
      <c r="S2454" t="str" cm="1">
        <f t="array" ref="S2454">_xlfn.IFS(FraudData[[#This Row],[Fraud Risk Score]]&gt;=8,"High Risk",FraudData[[#This Row],[Fraud Risk Score]]&gt;=6,"Medium Risk",TRUE,"Low Risk")</f>
        <v>Low Risk</v>
      </c>
    </row>
    <row r="2455" spans="1:19">
      <c r="A2455">
        <v>2454</v>
      </c>
      <c r="B2455">
        <v>76.790000000000006</v>
      </c>
      <c r="C2455">
        <v>17</v>
      </c>
      <c r="D2455" t="s">
        <v>49</v>
      </c>
      <c r="E2455">
        <v>0</v>
      </c>
      <c r="F2455">
        <v>0</v>
      </c>
      <c r="G2455">
        <v>28</v>
      </c>
      <c r="H2455">
        <v>0</v>
      </c>
      <c r="I2455">
        <v>42</v>
      </c>
      <c r="J2455">
        <v>0</v>
      </c>
      <c r="K2455">
        <f>_xlfn.XLOOKUP(FraudData[[#This Row],[amount]],AmountRules[Amount Min],AmountRules[Risk Points],,-1)</f>
        <v>0</v>
      </c>
      <c r="L2455">
        <f>_xlfn.XLOOKUP(FraudData[[#This Row],[transaction_hour]],TimeRules[Hour Min],TimeRules[Risk Points],,-1)</f>
        <v>0</v>
      </c>
      <c r="M2455">
        <f>_xlfn.XLOOKUP(FraudData[[#This Row],[foreign_transaction]],ForeignRules[Foreign Transaction],ForeignRules[Risk Points],0)</f>
        <v>0</v>
      </c>
      <c r="N2455">
        <f>_xlfn.XLOOKUP(FraudData[[#This Row],[location_mismatch]],Table10[Location Mismatch],Table10[Risk Points],0)</f>
        <v>0</v>
      </c>
      <c r="O2455">
        <f>_xlfn.XLOOKUP(FraudData[[#This Row],[device_trust_score]],DeviceRules[Device Min],DeviceRules[Risk Points],,-1)</f>
        <v>3</v>
      </c>
      <c r="P2455">
        <f>_xlfn.XLOOKUP(FraudData[[#This Row],[velocity_last_24h]],VelocityRules[Velocity Min],VelocityRules[Risk Points],,-1)</f>
        <v>0</v>
      </c>
      <c r="Q2455">
        <f>_xlfn.XLOOKUP(FraudData[[#This Row],[merchant_category]],MerchantRules[Merchant Category],MerchantRules[Risk Points],0)</f>
        <v>1</v>
      </c>
      <c r="R2455">
        <f>SUM(FraudData[[#This Row],[Amount Risk]:[Merchant Risk]])</f>
        <v>4</v>
      </c>
      <c r="S2455" t="str" cm="1">
        <f t="array" ref="S2455">_xlfn.IFS(FraudData[[#This Row],[Fraud Risk Score]]&gt;=8,"High Risk",FraudData[[#This Row],[Fraud Risk Score]]&gt;=6,"Medium Risk",TRUE,"Low Risk")</f>
        <v>Low Risk</v>
      </c>
    </row>
    <row r="2456" spans="1:19">
      <c r="A2456">
        <v>2455</v>
      </c>
      <c r="B2456">
        <v>156.35</v>
      </c>
      <c r="C2456">
        <v>0</v>
      </c>
      <c r="D2456" t="s">
        <v>47</v>
      </c>
      <c r="E2456">
        <v>0</v>
      </c>
      <c r="F2456">
        <v>0</v>
      </c>
      <c r="G2456">
        <v>25</v>
      </c>
      <c r="H2456">
        <v>1</v>
      </c>
      <c r="I2456">
        <v>24</v>
      </c>
      <c r="J2456">
        <v>0</v>
      </c>
      <c r="K2456">
        <f>_xlfn.XLOOKUP(FraudData[[#This Row],[amount]],AmountRules[Amount Min],AmountRules[Risk Points],,-1)</f>
        <v>0</v>
      </c>
      <c r="L2456">
        <f>_xlfn.XLOOKUP(FraudData[[#This Row],[transaction_hour]],TimeRules[Hour Min],TimeRules[Risk Points],,-1)</f>
        <v>3</v>
      </c>
      <c r="M2456">
        <f>_xlfn.XLOOKUP(FraudData[[#This Row],[foreign_transaction]],ForeignRules[Foreign Transaction],ForeignRules[Risk Points],0)</f>
        <v>0</v>
      </c>
      <c r="N2456">
        <f>_xlfn.XLOOKUP(FraudData[[#This Row],[location_mismatch]],Table10[Location Mismatch],Table10[Risk Points],0)</f>
        <v>0</v>
      </c>
      <c r="O2456">
        <f>_xlfn.XLOOKUP(FraudData[[#This Row],[device_trust_score]],DeviceRules[Device Min],DeviceRules[Risk Points],,-1)</f>
        <v>3</v>
      </c>
      <c r="P2456">
        <f>_xlfn.XLOOKUP(FraudData[[#This Row],[velocity_last_24h]],VelocityRules[Velocity Min],VelocityRules[Risk Points],,-1)</f>
        <v>0</v>
      </c>
      <c r="Q2456">
        <f>_xlfn.XLOOKUP(FraudData[[#This Row],[merchant_category]],MerchantRules[Merchant Category],MerchantRules[Risk Points],0)</f>
        <v>0</v>
      </c>
      <c r="R2456">
        <f>SUM(FraudData[[#This Row],[Amount Risk]:[Merchant Risk]])</f>
        <v>6</v>
      </c>
      <c r="S2456" t="str" cm="1">
        <f t="array" ref="S2456">_xlfn.IFS(FraudData[[#This Row],[Fraud Risk Score]]&gt;=8,"High Risk",FraudData[[#This Row],[Fraud Risk Score]]&gt;=6,"Medium Risk",TRUE,"Low Risk")</f>
        <v>Medium Risk</v>
      </c>
    </row>
    <row r="2457" spans="1:19">
      <c r="A2457">
        <v>2456</v>
      </c>
      <c r="B2457">
        <v>26.98</v>
      </c>
      <c r="C2457">
        <v>3</v>
      </c>
      <c r="D2457" t="s">
        <v>46</v>
      </c>
      <c r="E2457">
        <v>0</v>
      </c>
      <c r="F2457">
        <v>0</v>
      </c>
      <c r="G2457">
        <v>45</v>
      </c>
      <c r="H2457">
        <v>2</v>
      </c>
      <c r="I2457">
        <v>60</v>
      </c>
      <c r="J2457">
        <v>0</v>
      </c>
      <c r="K2457">
        <f>_xlfn.XLOOKUP(FraudData[[#This Row],[amount]],AmountRules[Amount Min],AmountRules[Risk Points],,-1)</f>
        <v>0</v>
      </c>
      <c r="L2457">
        <f>_xlfn.XLOOKUP(FraudData[[#This Row],[transaction_hour]],TimeRules[Hour Min],TimeRules[Risk Points],,-1)</f>
        <v>3</v>
      </c>
      <c r="M2457">
        <f>_xlfn.XLOOKUP(FraudData[[#This Row],[foreign_transaction]],ForeignRules[Foreign Transaction],ForeignRules[Risk Points],0)</f>
        <v>0</v>
      </c>
      <c r="N2457">
        <f>_xlfn.XLOOKUP(FraudData[[#This Row],[location_mismatch]],Table10[Location Mismatch],Table10[Risk Points],0)</f>
        <v>0</v>
      </c>
      <c r="O2457">
        <f>_xlfn.XLOOKUP(FraudData[[#This Row],[device_trust_score]],DeviceRules[Device Min],DeviceRules[Risk Points],,-1)</f>
        <v>2</v>
      </c>
      <c r="P2457">
        <f>_xlfn.XLOOKUP(FraudData[[#This Row],[velocity_last_24h]],VelocityRules[Velocity Min],VelocityRules[Risk Points],,-1)</f>
        <v>0</v>
      </c>
      <c r="Q2457">
        <f>_xlfn.XLOOKUP(FraudData[[#This Row],[merchant_category]],MerchantRules[Merchant Category],MerchantRules[Risk Points],0)</f>
        <v>0</v>
      </c>
      <c r="R2457">
        <f>SUM(FraudData[[#This Row],[Amount Risk]:[Merchant Risk]])</f>
        <v>5</v>
      </c>
      <c r="S2457" t="str" cm="1">
        <f t="array" ref="S2457">_xlfn.IFS(FraudData[[#This Row],[Fraud Risk Score]]&gt;=8,"High Risk",FraudData[[#This Row],[Fraud Risk Score]]&gt;=6,"Medium Risk",TRUE,"Low Risk")</f>
        <v>Low Risk</v>
      </c>
    </row>
    <row r="2458" spans="1:19">
      <c r="A2458">
        <v>2457</v>
      </c>
      <c r="B2458">
        <v>105.67</v>
      </c>
      <c r="C2458">
        <v>15</v>
      </c>
      <c r="D2458" t="s">
        <v>49</v>
      </c>
      <c r="E2458">
        <v>0</v>
      </c>
      <c r="F2458">
        <v>0</v>
      </c>
      <c r="G2458">
        <v>76</v>
      </c>
      <c r="H2458">
        <v>2</v>
      </c>
      <c r="I2458">
        <v>62</v>
      </c>
      <c r="J2458">
        <v>0</v>
      </c>
      <c r="K2458">
        <f>_xlfn.XLOOKUP(FraudData[[#This Row],[amount]],AmountRules[Amount Min],AmountRules[Risk Points],,-1)</f>
        <v>0</v>
      </c>
      <c r="L2458">
        <f>_xlfn.XLOOKUP(FraudData[[#This Row],[transaction_hour]],TimeRules[Hour Min],TimeRules[Risk Points],,-1)</f>
        <v>0</v>
      </c>
      <c r="M2458">
        <f>_xlfn.XLOOKUP(FraudData[[#This Row],[foreign_transaction]],ForeignRules[Foreign Transaction],ForeignRules[Risk Points],0)</f>
        <v>0</v>
      </c>
      <c r="N2458">
        <f>_xlfn.XLOOKUP(FraudData[[#This Row],[location_mismatch]],Table10[Location Mismatch],Table10[Risk Points],0)</f>
        <v>0</v>
      </c>
      <c r="O2458">
        <f>_xlfn.XLOOKUP(FraudData[[#This Row],[device_trust_score]],DeviceRules[Device Min],DeviceRules[Risk Points],,-1)</f>
        <v>0</v>
      </c>
      <c r="P2458">
        <f>_xlfn.XLOOKUP(FraudData[[#This Row],[velocity_last_24h]],VelocityRules[Velocity Min],VelocityRules[Risk Points],,-1)</f>
        <v>0</v>
      </c>
      <c r="Q2458">
        <f>_xlfn.XLOOKUP(FraudData[[#This Row],[merchant_category]],MerchantRules[Merchant Category],MerchantRules[Risk Points],0)</f>
        <v>1</v>
      </c>
      <c r="R2458">
        <f>SUM(FraudData[[#This Row],[Amount Risk]:[Merchant Risk]])</f>
        <v>1</v>
      </c>
      <c r="S2458" t="str" cm="1">
        <f t="array" ref="S2458">_xlfn.IFS(FraudData[[#This Row],[Fraud Risk Score]]&gt;=8,"High Risk",FraudData[[#This Row],[Fraud Risk Score]]&gt;=6,"Medium Risk",TRUE,"Low Risk")</f>
        <v>Low Risk</v>
      </c>
    </row>
    <row r="2459" spans="1:19">
      <c r="A2459">
        <v>2458</v>
      </c>
      <c r="B2459">
        <v>177.14</v>
      </c>
      <c r="C2459">
        <v>15</v>
      </c>
      <c r="D2459" t="s">
        <v>48</v>
      </c>
      <c r="E2459">
        <v>0</v>
      </c>
      <c r="F2459">
        <v>1</v>
      </c>
      <c r="G2459">
        <v>77</v>
      </c>
      <c r="H2459">
        <v>4</v>
      </c>
      <c r="I2459">
        <v>22</v>
      </c>
      <c r="J2459">
        <v>0</v>
      </c>
      <c r="K2459">
        <f>_xlfn.XLOOKUP(FraudData[[#This Row],[amount]],AmountRules[Amount Min],AmountRules[Risk Points],,-1)</f>
        <v>0</v>
      </c>
      <c r="L2459">
        <f>_xlfn.XLOOKUP(FraudData[[#This Row],[transaction_hour]],TimeRules[Hour Min],TimeRules[Risk Points],,-1)</f>
        <v>0</v>
      </c>
      <c r="M2459">
        <f>_xlfn.XLOOKUP(FraudData[[#This Row],[foreign_transaction]],ForeignRules[Foreign Transaction],ForeignRules[Risk Points],0)</f>
        <v>0</v>
      </c>
      <c r="N2459">
        <f>_xlfn.XLOOKUP(FraudData[[#This Row],[location_mismatch]],Table10[Location Mismatch],Table10[Risk Points],0)</f>
        <v>3</v>
      </c>
      <c r="O2459">
        <f>_xlfn.XLOOKUP(FraudData[[#This Row],[device_trust_score]],DeviceRules[Device Min],DeviceRules[Risk Points],,-1)</f>
        <v>0</v>
      </c>
      <c r="P2459">
        <f>_xlfn.XLOOKUP(FraudData[[#This Row],[velocity_last_24h]],VelocityRules[Velocity Min],VelocityRules[Risk Points],,-1)</f>
        <v>0</v>
      </c>
      <c r="Q2459">
        <f>_xlfn.XLOOKUP(FraudData[[#This Row],[merchant_category]],MerchantRules[Merchant Category],MerchantRules[Risk Points],0)</f>
        <v>0</v>
      </c>
      <c r="R2459">
        <f>SUM(FraudData[[#This Row],[Amount Risk]:[Merchant Risk]])</f>
        <v>3</v>
      </c>
      <c r="S2459" t="str" cm="1">
        <f t="array" ref="S2459">_xlfn.IFS(FraudData[[#This Row],[Fraud Risk Score]]&gt;=8,"High Risk",FraudData[[#This Row],[Fraud Risk Score]]&gt;=6,"Medium Risk",TRUE,"Low Risk")</f>
        <v>Low Risk</v>
      </c>
    </row>
    <row r="2460" spans="1:19">
      <c r="A2460">
        <v>2459</v>
      </c>
      <c r="B2460">
        <v>120.81</v>
      </c>
      <c r="C2460">
        <v>17</v>
      </c>
      <c r="D2460" t="s">
        <v>48</v>
      </c>
      <c r="E2460">
        <v>1</v>
      </c>
      <c r="F2460">
        <v>0</v>
      </c>
      <c r="G2460">
        <v>80</v>
      </c>
      <c r="H2460">
        <v>2</v>
      </c>
      <c r="I2460">
        <v>48</v>
      </c>
      <c r="J2460">
        <v>0</v>
      </c>
      <c r="K2460">
        <f>_xlfn.XLOOKUP(FraudData[[#This Row],[amount]],AmountRules[Amount Min],AmountRules[Risk Points],,-1)</f>
        <v>0</v>
      </c>
      <c r="L2460">
        <f>_xlfn.XLOOKUP(FraudData[[#This Row],[transaction_hour]],TimeRules[Hour Min],TimeRules[Risk Points],,-1)</f>
        <v>0</v>
      </c>
      <c r="M2460">
        <f>_xlfn.XLOOKUP(FraudData[[#This Row],[foreign_transaction]],ForeignRules[Foreign Transaction],ForeignRules[Risk Points],0)</f>
        <v>3</v>
      </c>
      <c r="N2460">
        <f>_xlfn.XLOOKUP(FraudData[[#This Row],[location_mismatch]],Table10[Location Mismatch],Table10[Risk Points],0)</f>
        <v>0</v>
      </c>
      <c r="O2460">
        <f>_xlfn.XLOOKUP(FraudData[[#This Row],[device_trust_score]],DeviceRules[Device Min],DeviceRules[Risk Points],,-1)</f>
        <v>0</v>
      </c>
      <c r="P2460">
        <f>_xlfn.XLOOKUP(FraudData[[#This Row],[velocity_last_24h]],VelocityRules[Velocity Min],VelocityRules[Risk Points],,-1)</f>
        <v>0</v>
      </c>
      <c r="Q2460">
        <f>_xlfn.XLOOKUP(FraudData[[#This Row],[merchant_category]],MerchantRules[Merchant Category],MerchantRules[Risk Points],0)</f>
        <v>0</v>
      </c>
      <c r="R2460">
        <f>SUM(FraudData[[#This Row],[Amount Risk]:[Merchant Risk]])</f>
        <v>3</v>
      </c>
      <c r="S2460" t="str" cm="1">
        <f t="array" ref="S2460">_xlfn.IFS(FraudData[[#This Row],[Fraud Risk Score]]&gt;=8,"High Risk",FraudData[[#This Row],[Fraud Risk Score]]&gt;=6,"Medium Risk",TRUE,"Low Risk")</f>
        <v>Low Risk</v>
      </c>
    </row>
    <row r="2461" spans="1:19">
      <c r="A2461">
        <v>2460</v>
      </c>
      <c r="B2461">
        <v>92.48</v>
      </c>
      <c r="C2461">
        <v>7</v>
      </c>
      <c r="D2461" t="s">
        <v>47</v>
      </c>
      <c r="E2461">
        <v>1</v>
      </c>
      <c r="F2461">
        <v>0</v>
      </c>
      <c r="G2461">
        <v>97</v>
      </c>
      <c r="H2461">
        <v>3</v>
      </c>
      <c r="I2461">
        <v>36</v>
      </c>
      <c r="J2461">
        <v>0</v>
      </c>
      <c r="K2461">
        <f>_xlfn.XLOOKUP(FraudData[[#This Row],[amount]],AmountRules[Amount Min],AmountRules[Risk Points],,-1)</f>
        <v>0</v>
      </c>
      <c r="L2461">
        <f>_xlfn.XLOOKUP(FraudData[[#This Row],[transaction_hour]],TimeRules[Hour Min],TimeRules[Risk Points],,-1)</f>
        <v>0</v>
      </c>
      <c r="M2461">
        <f>_xlfn.XLOOKUP(FraudData[[#This Row],[foreign_transaction]],ForeignRules[Foreign Transaction],ForeignRules[Risk Points],0)</f>
        <v>3</v>
      </c>
      <c r="N2461">
        <f>_xlfn.XLOOKUP(FraudData[[#This Row],[location_mismatch]],Table10[Location Mismatch],Table10[Risk Points],0)</f>
        <v>0</v>
      </c>
      <c r="O2461">
        <f>_xlfn.XLOOKUP(FraudData[[#This Row],[device_trust_score]],DeviceRules[Device Min],DeviceRules[Risk Points],,-1)</f>
        <v>0</v>
      </c>
      <c r="P2461">
        <f>_xlfn.XLOOKUP(FraudData[[#This Row],[velocity_last_24h]],VelocityRules[Velocity Min],VelocityRules[Risk Points],,-1)</f>
        <v>0</v>
      </c>
      <c r="Q2461">
        <f>_xlfn.XLOOKUP(FraudData[[#This Row],[merchant_category]],MerchantRules[Merchant Category],MerchantRules[Risk Points],0)</f>
        <v>0</v>
      </c>
      <c r="R2461">
        <f>SUM(FraudData[[#This Row],[Amount Risk]:[Merchant Risk]])</f>
        <v>3</v>
      </c>
      <c r="S2461" t="str" cm="1">
        <f t="array" ref="S2461">_xlfn.IFS(FraudData[[#This Row],[Fraud Risk Score]]&gt;=8,"High Risk",FraudData[[#This Row],[Fraud Risk Score]]&gt;=6,"Medium Risk",TRUE,"Low Risk")</f>
        <v>Low Risk</v>
      </c>
    </row>
    <row r="2462" spans="1:19">
      <c r="A2462">
        <v>2461</v>
      </c>
      <c r="B2462">
        <v>916.39</v>
      </c>
      <c r="C2462">
        <v>9</v>
      </c>
      <c r="D2462" t="s">
        <v>50</v>
      </c>
      <c r="E2462">
        <v>0</v>
      </c>
      <c r="F2462">
        <v>0</v>
      </c>
      <c r="G2462">
        <v>90</v>
      </c>
      <c r="H2462">
        <v>4</v>
      </c>
      <c r="I2462">
        <v>68</v>
      </c>
      <c r="J2462">
        <v>0</v>
      </c>
      <c r="K2462">
        <f>_xlfn.XLOOKUP(FraudData[[#This Row],[amount]],AmountRules[Amount Min],AmountRules[Risk Points],,-1)</f>
        <v>1</v>
      </c>
      <c r="L2462">
        <f>_xlfn.XLOOKUP(FraudData[[#This Row],[transaction_hour]],TimeRules[Hour Min],TimeRules[Risk Points],,-1)</f>
        <v>0</v>
      </c>
      <c r="M2462">
        <f>_xlfn.XLOOKUP(FraudData[[#This Row],[foreign_transaction]],ForeignRules[Foreign Transaction],ForeignRules[Risk Points],0)</f>
        <v>0</v>
      </c>
      <c r="N2462">
        <f>_xlfn.XLOOKUP(FraudData[[#This Row],[location_mismatch]],Table10[Location Mismatch],Table10[Risk Points],0)</f>
        <v>0</v>
      </c>
      <c r="O2462">
        <f>_xlfn.XLOOKUP(FraudData[[#This Row],[device_trust_score]],DeviceRules[Device Min],DeviceRules[Risk Points],,-1)</f>
        <v>0</v>
      </c>
      <c r="P2462">
        <f>_xlfn.XLOOKUP(FraudData[[#This Row],[velocity_last_24h]],VelocityRules[Velocity Min],VelocityRules[Risk Points],,-1)</f>
        <v>0</v>
      </c>
      <c r="Q2462">
        <f>_xlfn.XLOOKUP(FraudData[[#This Row],[merchant_category]],MerchantRules[Merchant Category],MerchantRules[Risk Points],0)</f>
        <v>0</v>
      </c>
      <c r="R2462">
        <f>SUM(FraudData[[#This Row],[Amount Risk]:[Merchant Risk]])</f>
        <v>1</v>
      </c>
      <c r="S2462" t="str" cm="1">
        <f t="array" ref="S2462">_xlfn.IFS(FraudData[[#This Row],[Fraud Risk Score]]&gt;=8,"High Risk",FraudData[[#This Row],[Fraud Risk Score]]&gt;=6,"Medium Risk",TRUE,"Low Risk")</f>
        <v>Low Risk</v>
      </c>
    </row>
    <row r="2463" spans="1:19">
      <c r="A2463">
        <v>2462</v>
      </c>
      <c r="B2463">
        <v>382.12</v>
      </c>
      <c r="C2463">
        <v>15</v>
      </c>
      <c r="D2463" t="s">
        <v>49</v>
      </c>
      <c r="E2463">
        <v>1</v>
      </c>
      <c r="F2463">
        <v>0</v>
      </c>
      <c r="G2463">
        <v>91</v>
      </c>
      <c r="H2463">
        <v>2</v>
      </c>
      <c r="I2463">
        <v>53</v>
      </c>
      <c r="J2463">
        <v>0</v>
      </c>
      <c r="K2463">
        <f>_xlfn.XLOOKUP(FraudData[[#This Row],[amount]],AmountRules[Amount Min],AmountRules[Risk Points],,-1)</f>
        <v>0</v>
      </c>
      <c r="L2463">
        <f>_xlfn.XLOOKUP(FraudData[[#This Row],[transaction_hour]],TimeRules[Hour Min],TimeRules[Risk Points],,-1)</f>
        <v>0</v>
      </c>
      <c r="M2463">
        <f>_xlfn.XLOOKUP(FraudData[[#This Row],[foreign_transaction]],ForeignRules[Foreign Transaction],ForeignRules[Risk Points],0)</f>
        <v>3</v>
      </c>
      <c r="N2463">
        <f>_xlfn.XLOOKUP(FraudData[[#This Row],[location_mismatch]],Table10[Location Mismatch],Table10[Risk Points],0)</f>
        <v>0</v>
      </c>
      <c r="O2463">
        <f>_xlfn.XLOOKUP(FraudData[[#This Row],[device_trust_score]],DeviceRules[Device Min],DeviceRules[Risk Points],,-1)</f>
        <v>0</v>
      </c>
      <c r="P2463">
        <f>_xlfn.XLOOKUP(FraudData[[#This Row],[velocity_last_24h]],VelocityRules[Velocity Min],VelocityRules[Risk Points],,-1)</f>
        <v>0</v>
      </c>
      <c r="Q2463">
        <f>_xlfn.XLOOKUP(FraudData[[#This Row],[merchant_category]],MerchantRules[Merchant Category],MerchantRules[Risk Points],0)</f>
        <v>1</v>
      </c>
      <c r="R2463">
        <f>SUM(FraudData[[#This Row],[Amount Risk]:[Merchant Risk]])</f>
        <v>4</v>
      </c>
      <c r="S2463" t="str" cm="1">
        <f t="array" ref="S2463">_xlfn.IFS(FraudData[[#This Row],[Fraud Risk Score]]&gt;=8,"High Risk",FraudData[[#This Row],[Fraud Risk Score]]&gt;=6,"Medium Risk",TRUE,"Low Risk")</f>
        <v>Low Risk</v>
      </c>
    </row>
    <row r="2464" spans="1:19">
      <c r="A2464">
        <v>2463</v>
      </c>
      <c r="B2464">
        <v>175.79</v>
      </c>
      <c r="C2464">
        <v>22</v>
      </c>
      <c r="D2464" t="s">
        <v>47</v>
      </c>
      <c r="E2464">
        <v>1</v>
      </c>
      <c r="F2464">
        <v>0</v>
      </c>
      <c r="G2464">
        <v>57</v>
      </c>
      <c r="H2464">
        <v>3</v>
      </c>
      <c r="I2464">
        <v>61</v>
      </c>
      <c r="J2464">
        <v>0</v>
      </c>
      <c r="K2464">
        <f>_xlfn.XLOOKUP(FraudData[[#This Row],[amount]],AmountRules[Amount Min],AmountRules[Risk Points],,-1)</f>
        <v>0</v>
      </c>
      <c r="L2464">
        <f>_xlfn.XLOOKUP(FraudData[[#This Row],[transaction_hour]],TimeRules[Hour Min],TimeRules[Risk Points],,-1)</f>
        <v>0</v>
      </c>
      <c r="M2464">
        <f>_xlfn.XLOOKUP(FraudData[[#This Row],[foreign_transaction]],ForeignRules[Foreign Transaction],ForeignRules[Risk Points],0)</f>
        <v>3</v>
      </c>
      <c r="N2464">
        <f>_xlfn.XLOOKUP(FraudData[[#This Row],[location_mismatch]],Table10[Location Mismatch],Table10[Risk Points],0)</f>
        <v>0</v>
      </c>
      <c r="O2464">
        <f>_xlfn.XLOOKUP(FraudData[[#This Row],[device_trust_score]],DeviceRules[Device Min],DeviceRules[Risk Points],,-1)</f>
        <v>1</v>
      </c>
      <c r="P2464">
        <f>_xlfn.XLOOKUP(FraudData[[#This Row],[velocity_last_24h]],VelocityRules[Velocity Min],VelocityRules[Risk Points],,-1)</f>
        <v>0</v>
      </c>
      <c r="Q2464">
        <f>_xlfn.XLOOKUP(FraudData[[#This Row],[merchant_category]],MerchantRules[Merchant Category],MerchantRules[Risk Points],0)</f>
        <v>0</v>
      </c>
      <c r="R2464">
        <f>SUM(FraudData[[#This Row],[Amount Risk]:[Merchant Risk]])</f>
        <v>4</v>
      </c>
      <c r="S2464" t="str" cm="1">
        <f t="array" ref="S2464">_xlfn.IFS(FraudData[[#This Row],[Fraud Risk Score]]&gt;=8,"High Risk",FraudData[[#This Row],[Fraud Risk Score]]&gt;=6,"Medium Risk",TRUE,"Low Risk")</f>
        <v>Low Risk</v>
      </c>
    </row>
    <row r="2465" spans="1:19">
      <c r="A2465">
        <v>2464</v>
      </c>
      <c r="B2465">
        <v>151.65</v>
      </c>
      <c r="C2465">
        <v>23</v>
      </c>
      <c r="D2465" t="s">
        <v>50</v>
      </c>
      <c r="E2465">
        <v>0</v>
      </c>
      <c r="F2465">
        <v>0</v>
      </c>
      <c r="G2465">
        <v>47</v>
      </c>
      <c r="H2465">
        <v>3</v>
      </c>
      <c r="I2465">
        <v>67</v>
      </c>
      <c r="J2465">
        <v>0</v>
      </c>
      <c r="K2465">
        <f>_xlfn.XLOOKUP(FraudData[[#This Row],[amount]],AmountRules[Amount Min],AmountRules[Risk Points],,-1)</f>
        <v>0</v>
      </c>
      <c r="L2465">
        <f>_xlfn.XLOOKUP(FraudData[[#This Row],[transaction_hour]],TimeRules[Hour Min],TimeRules[Risk Points],,-1)</f>
        <v>1</v>
      </c>
      <c r="M2465">
        <f>_xlfn.XLOOKUP(FraudData[[#This Row],[foreign_transaction]],ForeignRules[Foreign Transaction],ForeignRules[Risk Points],0)</f>
        <v>0</v>
      </c>
      <c r="N2465">
        <f>_xlfn.XLOOKUP(FraudData[[#This Row],[location_mismatch]],Table10[Location Mismatch],Table10[Risk Points],0)</f>
        <v>0</v>
      </c>
      <c r="O2465">
        <f>_xlfn.XLOOKUP(FraudData[[#This Row],[device_trust_score]],DeviceRules[Device Min],DeviceRules[Risk Points],,-1)</f>
        <v>2</v>
      </c>
      <c r="P2465">
        <f>_xlfn.XLOOKUP(FraudData[[#This Row],[velocity_last_24h]],VelocityRules[Velocity Min],VelocityRules[Risk Points],,-1)</f>
        <v>0</v>
      </c>
      <c r="Q2465">
        <f>_xlfn.XLOOKUP(FraudData[[#This Row],[merchant_category]],MerchantRules[Merchant Category],MerchantRules[Risk Points],0)</f>
        <v>0</v>
      </c>
      <c r="R2465">
        <f>SUM(FraudData[[#This Row],[Amount Risk]:[Merchant Risk]])</f>
        <v>3</v>
      </c>
      <c r="S2465" t="str" cm="1">
        <f t="array" ref="S2465">_xlfn.IFS(FraudData[[#This Row],[Fraud Risk Score]]&gt;=8,"High Risk",FraudData[[#This Row],[Fraud Risk Score]]&gt;=6,"Medium Risk",TRUE,"Low Risk")</f>
        <v>Low Risk</v>
      </c>
    </row>
    <row r="2466" spans="1:19">
      <c r="A2466">
        <v>2465</v>
      </c>
      <c r="B2466">
        <v>174.48</v>
      </c>
      <c r="C2466">
        <v>10</v>
      </c>
      <c r="D2466" t="s">
        <v>50</v>
      </c>
      <c r="E2466">
        <v>0</v>
      </c>
      <c r="F2466">
        <v>0</v>
      </c>
      <c r="G2466">
        <v>30</v>
      </c>
      <c r="H2466">
        <v>1</v>
      </c>
      <c r="I2466">
        <v>52</v>
      </c>
      <c r="J2466">
        <v>0</v>
      </c>
      <c r="K2466">
        <f>_xlfn.XLOOKUP(FraudData[[#This Row],[amount]],AmountRules[Amount Min],AmountRules[Risk Points],,-1)</f>
        <v>0</v>
      </c>
      <c r="L2466">
        <f>_xlfn.XLOOKUP(FraudData[[#This Row],[transaction_hour]],TimeRules[Hour Min],TimeRules[Risk Points],,-1)</f>
        <v>0</v>
      </c>
      <c r="M2466">
        <f>_xlfn.XLOOKUP(FraudData[[#This Row],[foreign_transaction]],ForeignRules[Foreign Transaction],ForeignRules[Risk Points],0)</f>
        <v>0</v>
      </c>
      <c r="N2466">
        <f>_xlfn.XLOOKUP(FraudData[[#This Row],[location_mismatch]],Table10[Location Mismatch],Table10[Risk Points],0)</f>
        <v>0</v>
      </c>
      <c r="O2466">
        <f>_xlfn.XLOOKUP(FraudData[[#This Row],[device_trust_score]],DeviceRules[Device Min],DeviceRules[Risk Points],,-1)</f>
        <v>2</v>
      </c>
      <c r="P2466">
        <f>_xlfn.XLOOKUP(FraudData[[#This Row],[velocity_last_24h]],VelocityRules[Velocity Min],VelocityRules[Risk Points],,-1)</f>
        <v>0</v>
      </c>
      <c r="Q2466">
        <f>_xlfn.XLOOKUP(FraudData[[#This Row],[merchant_category]],MerchantRules[Merchant Category],MerchantRules[Risk Points],0)</f>
        <v>0</v>
      </c>
      <c r="R2466">
        <f>SUM(FraudData[[#This Row],[Amount Risk]:[Merchant Risk]])</f>
        <v>2</v>
      </c>
      <c r="S2466" t="str" cm="1">
        <f t="array" ref="S2466">_xlfn.IFS(FraudData[[#This Row],[Fraud Risk Score]]&gt;=8,"High Risk",FraudData[[#This Row],[Fraud Risk Score]]&gt;=6,"Medium Risk",TRUE,"Low Risk")</f>
        <v>Low Risk</v>
      </c>
    </row>
    <row r="2467" spans="1:19">
      <c r="A2467">
        <v>2466</v>
      </c>
      <c r="B2467">
        <v>40.46</v>
      </c>
      <c r="C2467">
        <v>5</v>
      </c>
      <c r="D2467" t="s">
        <v>49</v>
      </c>
      <c r="E2467">
        <v>0</v>
      </c>
      <c r="F2467">
        <v>0</v>
      </c>
      <c r="G2467">
        <v>71</v>
      </c>
      <c r="H2467">
        <v>3</v>
      </c>
      <c r="I2467">
        <v>60</v>
      </c>
      <c r="J2467">
        <v>0</v>
      </c>
      <c r="K2467">
        <f>_xlfn.XLOOKUP(FraudData[[#This Row],[amount]],AmountRules[Amount Min],AmountRules[Risk Points],,-1)</f>
        <v>0</v>
      </c>
      <c r="L2467">
        <f>_xlfn.XLOOKUP(FraudData[[#This Row],[transaction_hour]],TimeRules[Hour Min],TimeRules[Risk Points],,-1)</f>
        <v>0</v>
      </c>
      <c r="M2467">
        <f>_xlfn.XLOOKUP(FraudData[[#This Row],[foreign_transaction]],ForeignRules[Foreign Transaction],ForeignRules[Risk Points],0)</f>
        <v>0</v>
      </c>
      <c r="N2467">
        <f>_xlfn.XLOOKUP(FraudData[[#This Row],[location_mismatch]],Table10[Location Mismatch],Table10[Risk Points],0)</f>
        <v>0</v>
      </c>
      <c r="O2467">
        <f>_xlfn.XLOOKUP(FraudData[[#This Row],[device_trust_score]],DeviceRules[Device Min],DeviceRules[Risk Points],,-1)</f>
        <v>0</v>
      </c>
      <c r="P2467">
        <f>_xlfn.XLOOKUP(FraudData[[#This Row],[velocity_last_24h]],VelocityRules[Velocity Min],VelocityRules[Risk Points],,-1)</f>
        <v>0</v>
      </c>
      <c r="Q2467">
        <f>_xlfn.XLOOKUP(FraudData[[#This Row],[merchant_category]],MerchantRules[Merchant Category],MerchantRules[Risk Points],0)</f>
        <v>1</v>
      </c>
      <c r="R2467">
        <f>SUM(FraudData[[#This Row],[Amount Risk]:[Merchant Risk]])</f>
        <v>1</v>
      </c>
      <c r="S2467" t="str" cm="1">
        <f t="array" ref="S2467">_xlfn.IFS(FraudData[[#This Row],[Fraud Risk Score]]&gt;=8,"High Risk",FraudData[[#This Row],[Fraud Risk Score]]&gt;=6,"Medium Risk",TRUE,"Low Risk")</f>
        <v>Low Risk</v>
      </c>
    </row>
    <row r="2468" spans="1:19">
      <c r="A2468">
        <v>2467</v>
      </c>
      <c r="B2468">
        <v>90.5</v>
      </c>
      <c r="C2468">
        <v>0</v>
      </c>
      <c r="D2468" t="s">
        <v>49</v>
      </c>
      <c r="E2468">
        <v>1</v>
      </c>
      <c r="F2468">
        <v>0</v>
      </c>
      <c r="G2468">
        <v>82</v>
      </c>
      <c r="H2468">
        <v>3</v>
      </c>
      <c r="I2468">
        <v>26</v>
      </c>
      <c r="J2468">
        <v>0</v>
      </c>
      <c r="K2468">
        <f>_xlfn.XLOOKUP(FraudData[[#This Row],[amount]],AmountRules[Amount Min],AmountRules[Risk Points],,-1)</f>
        <v>0</v>
      </c>
      <c r="L2468">
        <f>_xlfn.XLOOKUP(FraudData[[#This Row],[transaction_hour]],TimeRules[Hour Min],TimeRules[Risk Points],,-1)</f>
        <v>3</v>
      </c>
      <c r="M2468">
        <f>_xlfn.XLOOKUP(FraudData[[#This Row],[foreign_transaction]],ForeignRules[Foreign Transaction],ForeignRules[Risk Points],0)</f>
        <v>3</v>
      </c>
      <c r="N2468">
        <f>_xlfn.XLOOKUP(FraudData[[#This Row],[location_mismatch]],Table10[Location Mismatch],Table10[Risk Points],0)</f>
        <v>0</v>
      </c>
      <c r="O2468">
        <f>_xlfn.XLOOKUP(FraudData[[#This Row],[device_trust_score]],DeviceRules[Device Min],DeviceRules[Risk Points],,-1)</f>
        <v>0</v>
      </c>
      <c r="P2468">
        <f>_xlfn.XLOOKUP(FraudData[[#This Row],[velocity_last_24h]],VelocityRules[Velocity Min],VelocityRules[Risk Points],,-1)</f>
        <v>0</v>
      </c>
      <c r="Q2468">
        <f>_xlfn.XLOOKUP(FraudData[[#This Row],[merchant_category]],MerchantRules[Merchant Category],MerchantRules[Risk Points],0)</f>
        <v>1</v>
      </c>
      <c r="R2468">
        <f>SUM(FraudData[[#This Row],[Amount Risk]:[Merchant Risk]])</f>
        <v>7</v>
      </c>
      <c r="S2468" t="str" cm="1">
        <f t="array" ref="S2468">_xlfn.IFS(FraudData[[#This Row],[Fraud Risk Score]]&gt;=8,"High Risk",FraudData[[#This Row],[Fraud Risk Score]]&gt;=6,"Medium Risk",TRUE,"Low Risk")</f>
        <v>Medium Risk</v>
      </c>
    </row>
    <row r="2469" spans="1:19">
      <c r="A2469">
        <v>2468</v>
      </c>
      <c r="B2469">
        <v>7.25</v>
      </c>
      <c r="C2469">
        <v>11</v>
      </c>
      <c r="D2469" t="s">
        <v>50</v>
      </c>
      <c r="E2469">
        <v>0</v>
      </c>
      <c r="F2469">
        <v>1</v>
      </c>
      <c r="G2469">
        <v>29</v>
      </c>
      <c r="H2469">
        <v>4</v>
      </c>
      <c r="I2469">
        <v>41</v>
      </c>
      <c r="J2469">
        <v>0</v>
      </c>
      <c r="K2469">
        <f>_xlfn.XLOOKUP(FraudData[[#This Row],[amount]],AmountRules[Amount Min],AmountRules[Risk Points],,-1)</f>
        <v>0</v>
      </c>
      <c r="L2469">
        <f>_xlfn.XLOOKUP(FraudData[[#This Row],[transaction_hour]],TimeRules[Hour Min],TimeRules[Risk Points],,-1)</f>
        <v>0</v>
      </c>
      <c r="M2469">
        <f>_xlfn.XLOOKUP(FraudData[[#This Row],[foreign_transaction]],ForeignRules[Foreign Transaction],ForeignRules[Risk Points],0)</f>
        <v>0</v>
      </c>
      <c r="N2469">
        <f>_xlfn.XLOOKUP(FraudData[[#This Row],[location_mismatch]],Table10[Location Mismatch],Table10[Risk Points],0)</f>
        <v>3</v>
      </c>
      <c r="O2469">
        <f>_xlfn.XLOOKUP(FraudData[[#This Row],[device_trust_score]],DeviceRules[Device Min],DeviceRules[Risk Points],,-1)</f>
        <v>3</v>
      </c>
      <c r="P2469">
        <f>_xlfn.XLOOKUP(FraudData[[#This Row],[velocity_last_24h]],VelocityRules[Velocity Min],VelocityRules[Risk Points],,-1)</f>
        <v>0</v>
      </c>
      <c r="Q2469">
        <f>_xlfn.XLOOKUP(FraudData[[#This Row],[merchant_category]],MerchantRules[Merchant Category],MerchantRules[Risk Points],0)</f>
        <v>0</v>
      </c>
      <c r="R2469">
        <f>SUM(FraudData[[#This Row],[Amount Risk]:[Merchant Risk]])</f>
        <v>6</v>
      </c>
      <c r="S2469" t="str" cm="1">
        <f t="array" ref="S2469">_xlfn.IFS(FraudData[[#This Row],[Fraud Risk Score]]&gt;=8,"High Risk",FraudData[[#This Row],[Fraud Risk Score]]&gt;=6,"Medium Risk",TRUE,"Low Risk")</f>
        <v>Medium Risk</v>
      </c>
    </row>
    <row r="2470" spans="1:19">
      <c r="A2470">
        <v>2469</v>
      </c>
      <c r="B2470">
        <v>116.17</v>
      </c>
      <c r="C2470">
        <v>5</v>
      </c>
      <c r="D2470" t="s">
        <v>46</v>
      </c>
      <c r="E2470">
        <v>0</v>
      </c>
      <c r="F2470">
        <v>0</v>
      </c>
      <c r="G2470">
        <v>33</v>
      </c>
      <c r="H2470">
        <v>2</v>
      </c>
      <c r="I2470">
        <v>35</v>
      </c>
      <c r="J2470">
        <v>0</v>
      </c>
      <c r="K2470">
        <f>_xlfn.XLOOKUP(FraudData[[#This Row],[amount]],AmountRules[Amount Min],AmountRules[Risk Points],,-1)</f>
        <v>0</v>
      </c>
      <c r="L2470">
        <f>_xlfn.XLOOKUP(FraudData[[#This Row],[transaction_hour]],TimeRules[Hour Min],TimeRules[Risk Points],,-1)</f>
        <v>0</v>
      </c>
      <c r="M2470">
        <f>_xlfn.XLOOKUP(FraudData[[#This Row],[foreign_transaction]],ForeignRules[Foreign Transaction],ForeignRules[Risk Points],0)</f>
        <v>0</v>
      </c>
      <c r="N2470">
        <f>_xlfn.XLOOKUP(FraudData[[#This Row],[location_mismatch]],Table10[Location Mismatch],Table10[Risk Points],0)</f>
        <v>0</v>
      </c>
      <c r="O2470">
        <f>_xlfn.XLOOKUP(FraudData[[#This Row],[device_trust_score]],DeviceRules[Device Min],DeviceRules[Risk Points],,-1)</f>
        <v>2</v>
      </c>
      <c r="P2470">
        <f>_xlfn.XLOOKUP(FraudData[[#This Row],[velocity_last_24h]],VelocityRules[Velocity Min],VelocityRules[Risk Points],,-1)</f>
        <v>0</v>
      </c>
      <c r="Q2470">
        <f>_xlfn.XLOOKUP(FraudData[[#This Row],[merchant_category]],MerchantRules[Merchant Category],MerchantRules[Risk Points],0)</f>
        <v>0</v>
      </c>
      <c r="R2470">
        <f>SUM(FraudData[[#This Row],[Amount Risk]:[Merchant Risk]])</f>
        <v>2</v>
      </c>
      <c r="S2470" t="str" cm="1">
        <f t="array" ref="S2470">_xlfn.IFS(FraudData[[#This Row],[Fraud Risk Score]]&gt;=8,"High Risk",FraudData[[#This Row],[Fraud Risk Score]]&gt;=6,"Medium Risk",TRUE,"Low Risk")</f>
        <v>Low Risk</v>
      </c>
    </row>
    <row r="2471" spans="1:19">
      <c r="A2471">
        <v>2470</v>
      </c>
      <c r="B2471">
        <v>140.96</v>
      </c>
      <c r="C2471">
        <v>12</v>
      </c>
      <c r="D2471" t="s">
        <v>47</v>
      </c>
      <c r="E2471">
        <v>0</v>
      </c>
      <c r="F2471">
        <v>0</v>
      </c>
      <c r="G2471">
        <v>27</v>
      </c>
      <c r="H2471">
        <v>3</v>
      </c>
      <c r="I2471">
        <v>61</v>
      </c>
      <c r="J2471">
        <v>0</v>
      </c>
      <c r="K2471">
        <f>_xlfn.XLOOKUP(FraudData[[#This Row],[amount]],AmountRules[Amount Min],AmountRules[Risk Points],,-1)</f>
        <v>0</v>
      </c>
      <c r="L2471">
        <f>_xlfn.XLOOKUP(FraudData[[#This Row],[transaction_hour]],TimeRules[Hour Min],TimeRules[Risk Points],,-1)</f>
        <v>0</v>
      </c>
      <c r="M2471">
        <f>_xlfn.XLOOKUP(FraudData[[#This Row],[foreign_transaction]],ForeignRules[Foreign Transaction],ForeignRules[Risk Points],0)</f>
        <v>0</v>
      </c>
      <c r="N2471">
        <f>_xlfn.XLOOKUP(FraudData[[#This Row],[location_mismatch]],Table10[Location Mismatch],Table10[Risk Points],0)</f>
        <v>0</v>
      </c>
      <c r="O2471">
        <f>_xlfn.XLOOKUP(FraudData[[#This Row],[device_trust_score]],DeviceRules[Device Min],DeviceRules[Risk Points],,-1)</f>
        <v>3</v>
      </c>
      <c r="P2471">
        <f>_xlfn.XLOOKUP(FraudData[[#This Row],[velocity_last_24h]],VelocityRules[Velocity Min],VelocityRules[Risk Points],,-1)</f>
        <v>0</v>
      </c>
      <c r="Q2471">
        <f>_xlfn.XLOOKUP(FraudData[[#This Row],[merchant_category]],MerchantRules[Merchant Category],MerchantRules[Risk Points],0)</f>
        <v>0</v>
      </c>
      <c r="R2471">
        <f>SUM(FraudData[[#This Row],[Amount Risk]:[Merchant Risk]])</f>
        <v>3</v>
      </c>
      <c r="S2471" t="str" cm="1">
        <f t="array" ref="S2471">_xlfn.IFS(FraudData[[#This Row],[Fraud Risk Score]]&gt;=8,"High Risk",FraudData[[#This Row],[Fraud Risk Score]]&gt;=6,"Medium Risk",TRUE,"Low Risk")</f>
        <v>Low Risk</v>
      </c>
    </row>
    <row r="2472" spans="1:19">
      <c r="A2472">
        <v>2471</v>
      </c>
      <c r="B2472">
        <v>46.52</v>
      </c>
      <c r="C2472">
        <v>16</v>
      </c>
      <c r="D2472" t="s">
        <v>49</v>
      </c>
      <c r="E2472">
        <v>0</v>
      </c>
      <c r="F2472">
        <v>0</v>
      </c>
      <c r="G2472">
        <v>85</v>
      </c>
      <c r="H2472">
        <v>2</v>
      </c>
      <c r="I2472">
        <v>26</v>
      </c>
      <c r="J2472">
        <v>0</v>
      </c>
      <c r="K2472">
        <f>_xlfn.XLOOKUP(FraudData[[#This Row],[amount]],AmountRules[Amount Min],AmountRules[Risk Points],,-1)</f>
        <v>0</v>
      </c>
      <c r="L2472">
        <f>_xlfn.XLOOKUP(FraudData[[#This Row],[transaction_hour]],TimeRules[Hour Min],TimeRules[Risk Points],,-1)</f>
        <v>0</v>
      </c>
      <c r="M2472">
        <f>_xlfn.XLOOKUP(FraudData[[#This Row],[foreign_transaction]],ForeignRules[Foreign Transaction],ForeignRules[Risk Points],0)</f>
        <v>0</v>
      </c>
      <c r="N2472">
        <f>_xlfn.XLOOKUP(FraudData[[#This Row],[location_mismatch]],Table10[Location Mismatch],Table10[Risk Points],0)</f>
        <v>0</v>
      </c>
      <c r="O2472">
        <f>_xlfn.XLOOKUP(FraudData[[#This Row],[device_trust_score]],DeviceRules[Device Min],DeviceRules[Risk Points],,-1)</f>
        <v>0</v>
      </c>
      <c r="P2472">
        <f>_xlfn.XLOOKUP(FraudData[[#This Row],[velocity_last_24h]],VelocityRules[Velocity Min],VelocityRules[Risk Points],,-1)</f>
        <v>0</v>
      </c>
      <c r="Q2472">
        <f>_xlfn.XLOOKUP(FraudData[[#This Row],[merchant_category]],MerchantRules[Merchant Category],MerchantRules[Risk Points],0)</f>
        <v>1</v>
      </c>
      <c r="R2472">
        <f>SUM(FraudData[[#This Row],[Amount Risk]:[Merchant Risk]])</f>
        <v>1</v>
      </c>
      <c r="S2472" t="str" cm="1">
        <f t="array" ref="S2472">_xlfn.IFS(FraudData[[#This Row],[Fraud Risk Score]]&gt;=8,"High Risk",FraudData[[#This Row],[Fraud Risk Score]]&gt;=6,"Medium Risk",TRUE,"Low Risk")</f>
        <v>Low Risk</v>
      </c>
    </row>
    <row r="2473" spans="1:19">
      <c r="A2473">
        <v>2472</v>
      </c>
      <c r="B2473">
        <v>598.51</v>
      </c>
      <c r="C2473">
        <v>0</v>
      </c>
      <c r="D2473" t="s">
        <v>50</v>
      </c>
      <c r="E2473">
        <v>0</v>
      </c>
      <c r="F2473">
        <v>0</v>
      </c>
      <c r="G2473">
        <v>88</v>
      </c>
      <c r="H2473">
        <v>3</v>
      </c>
      <c r="I2473">
        <v>55</v>
      </c>
      <c r="J2473">
        <v>0</v>
      </c>
      <c r="K2473">
        <f>_xlfn.XLOOKUP(FraudData[[#This Row],[amount]],AmountRules[Amount Min],AmountRules[Risk Points],,-1)</f>
        <v>1</v>
      </c>
      <c r="L2473">
        <f>_xlfn.XLOOKUP(FraudData[[#This Row],[transaction_hour]],TimeRules[Hour Min],TimeRules[Risk Points],,-1)</f>
        <v>3</v>
      </c>
      <c r="M2473">
        <f>_xlfn.XLOOKUP(FraudData[[#This Row],[foreign_transaction]],ForeignRules[Foreign Transaction],ForeignRules[Risk Points],0)</f>
        <v>0</v>
      </c>
      <c r="N2473">
        <f>_xlfn.XLOOKUP(FraudData[[#This Row],[location_mismatch]],Table10[Location Mismatch],Table10[Risk Points],0)</f>
        <v>0</v>
      </c>
      <c r="O2473">
        <f>_xlfn.XLOOKUP(FraudData[[#This Row],[device_trust_score]],DeviceRules[Device Min],DeviceRules[Risk Points],,-1)</f>
        <v>0</v>
      </c>
      <c r="P2473">
        <f>_xlfn.XLOOKUP(FraudData[[#This Row],[velocity_last_24h]],VelocityRules[Velocity Min],VelocityRules[Risk Points],,-1)</f>
        <v>0</v>
      </c>
      <c r="Q2473">
        <f>_xlfn.XLOOKUP(FraudData[[#This Row],[merchant_category]],MerchantRules[Merchant Category],MerchantRules[Risk Points],0)</f>
        <v>0</v>
      </c>
      <c r="R2473">
        <f>SUM(FraudData[[#This Row],[Amount Risk]:[Merchant Risk]])</f>
        <v>4</v>
      </c>
      <c r="S2473" t="str" cm="1">
        <f t="array" ref="S2473">_xlfn.IFS(FraudData[[#This Row],[Fraud Risk Score]]&gt;=8,"High Risk",FraudData[[#This Row],[Fraud Risk Score]]&gt;=6,"Medium Risk",TRUE,"Low Risk")</f>
        <v>Low Risk</v>
      </c>
    </row>
    <row r="2474" spans="1:19">
      <c r="A2474">
        <v>2473</v>
      </c>
      <c r="B2474">
        <v>432.34</v>
      </c>
      <c r="C2474">
        <v>7</v>
      </c>
      <c r="D2474" t="s">
        <v>46</v>
      </c>
      <c r="E2474">
        <v>0</v>
      </c>
      <c r="F2474">
        <v>0</v>
      </c>
      <c r="G2474">
        <v>70</v>
      </c>
      <c r="H2474">
        <v>0</v>
      </c>
      <c r="I2474">
        <v>51</v>
      </c>
      <c r="J2474">
        <v>0</v>
      </c>
      <c r="K2474">
        <f>_xlfn.XLOOKUP(FraudData[[#This Row],[amount]],AmountRules[Amount Min],AmountRules[Risk Points],,-1)</f>
        <v>0</v>
      </c>
      <c r="L2474">
        <f>_xlfn.XLOOKUP(FraudData[[#This Row],[transaction_hour]],TimeRules[Hour Min],TimeRules[Risk Points],,-1)</f>
        <v>0</v>
      </c>
      <c r="M2474">
        <f>_xlfn.XLOOKUP(FraudData[[#This Row],[foreign_transaction]],ForeignRules[Foreign Transaction],ForeignRules[Risk Points],0)</f>
        <v>0</v>
      </c>
      <c r="N2474">
        <f>_xlfn.XLOOKUP(FraudData[[#This Row],[location_mismatch]],Table10[Location Mismatch],Table10[Risk Points],0)</f>
        <v>0</v>
      </c>
      <c r="O2474">
        <f>_xlfn.XLOOKUP(FraudData[[#This Row],[device_trust_score]],DeviceRules[Device Min],DeviceRules[Risk Points],,-1)</f>
        <v>0</v>
      </c>
      <c r="P2474">
        <f>_xlfn.XLOOKUP(FraudData[[#This Row],[velocity_last_24h]],VelocityRules[Velocity Min],VelocityRules[Risk Points],,-1)</f>
        <v>0</v>
      </c>
      <c r="Q2474">
        <f>_xlfn.XLOOKUP(FraudData[[#This Row],[merchant_category]],MerchantRules[Merchant Category],MerchantRules[Risk Points],0)</f>
        <v>0</v>
      </c>
      <c r="R2474">
        <f>SUM(FraudData[[#This Row],[Amount Risk]:[Merchant Risk]])</f>
        <v>0</v>
      </c>
      <c r="S2474" t="str" cm="1">
        <f t="array" ref="S2474">_xlfn.IFS(FraudData[[#This Row],[Fraud Risk Score]]&gt;=8,"High Risk",FraudData[[#This Row],[Fraud Risk Score]]&gt;=6,"Medium Risk",TRUE,"Low Risk")</f>
        <v>Low Risk</v>
      </c>
    </row>
    <row r="2475" spans="1:19">
      <c r="A2475">
        <v>2474</v>
      </c>
      <c r="B2475">
        <v>230.52</v>
      </c>
      <c r="C2475">
        <v>21</v>
      </c>
      <c r="D2475" t="s">
        <v>48</v>
      </c>
      <c r="E2475">
        <v>1</v>
      </c>
      <c r="F2475">
        <v>0</v>
      </c>
      <c r="G2475">
        <v>80</v>
      </c>
      <c r="H2475">
        <v>3</v>
      </c>
      <c r="I2475">
        <v>50</v>
      </c>
      <c r="J2475">
        <v>0</v>
      </c>
      <c r="K2475">
        <f>_xlfn.XLOOKUP(FraudData[[#This Row],[amount]],AmountRules[Amount Min],AmountRules[Risk Points],,-1)</f>
        <v>0</v>
      </c>
      <c r="L2475">
        <f>_xlfn.XLOOKUP(FraudData[[#This Row],[transaction_hour]],TimeRules[Hour Min],TimeRules[Risk Points],,-1)</f>
        <v>0</v>
      </c>
      <c r="M2475">
        <f>_xlfn.XLOOKUP(FraudData[[#This Row],[foreign_transaction]],ForeignRules[Foreign Transaction],ForeignRules[Risk Points],0)</f>
        <v>3</v>
      </c>
      <c r="N2475">
        <f>_xlfn.XLOOKUP(FraudData[[#This Row],[location_mismatch]],Table10[Location Mismatch],Table10[Risk Points],0)</f>
        <v>0</v>
      </c>
      <c r="O2475">
        <f>_xlfn.XLOOKUP(FraudData[[#This Row],[device_trust_score]],DeviceRules[Device Min],DeviceRules[Risk Points],,-1)</f>
        <v>0</v>
      </c>
      <c r="P2475">
        <f>_xlfn.XLOOKUP(FraudData[[#This Row],[velocity_last_24h]],VelocityRules[Velocity Min],VelocityRules[Risk Points],,-1)</f>
        <v>0</v>
      </c>
      <c r="Q2475">
        <f>_xlfn.XLOOKUP(FraudData[[#This Row],[merchant_category]],MerchantRules[Merchant Category],MerchantRules[Risk Points],0)</f>
        <v>0</v>
      </c>
      <c r="R2475">
        <f>SUM(FraudData[[#This Row],[Amount Risk]:[Merchant Risk]])</f>
        <v>3</v>
      </c>
      <c r="S2475" t="str" cm="1">
        <f t="array" ref="S2475">_xlfn.IFS(FraudData[[#This Row],[Fraud Risk Score]]&gt;=8,"High Risk",FraudData[[#This Row],[Fraud Risk Score]]&gt;=6,"Medium Risk",TRUE,"Low Risk")</f>
        <v>Low Risk</v>
      </c>
    </row>
    <row r="2476" spans="1:19">
      <c r="A2476">
        <v>2475</v>
      </c>
      <c r="B2476">
        <v>137.21</v>
      </c>
      <c r="C2476">
        <v>7</v>
      </c>
      <c r="D2476" t="s">
        <v>50</v>
      </c>
      <c r="E2476">
        <v>0</v>
      </c>
      <c r="F2476">
        <v>0</v>
      </c>
      <c r="G2476">
        <v>63</v>
      </c>
      <c r="H2476">
        <v>0</v>
      </c>
      <c r="I2476">
        <v>21</v>
      </c>
      <c r="J2476">
        <v>0</v>
      </c>
      <c r="K2476">
        <f>_xlfn.XLOOKUP(FraudData[[#This Row],[amount]],AmountRules[Amount Min],AmountRules[Risk Points],,-1)</f>
        <v>0</v>
      </c>
      <c r="L2476">
        <f>_xlfn.XLOOKUP(FraudData[[#This Row],[transaction_hour]],TimeRules[Hour Min],TimeRules[Risk Points],,-1)</f>
        <v>0</v>
      </c>
      <c r="M2476">
        <f>_xlfn.XLOOKUP(FraudData[[#This Row],[foreign_transaction]],ForeignRules[Foreign Transaction],ForeignRules[Risk Points],0)</f>
        <v>0</v>
      </c>
      <c r="N2476">
        <f>_xlfn.XLOOKUP(FraudData[[#This Row],[location_mismatch]],Table10[Location Mismatch],Table10[Risk Points],0)</f>
        <v>0</v>
      </c>
      <c r="O2476">
        <f>_xlfn.XLOOKUP(FraudData[[#This Row],[device_trust_score]],DeviceRules[Device Min],DeviceRules[Risk Points],,-1)</f>
        <v>1</v>
      </c>
      <c r="P2476">
        <f>_xlfn.XLOOKUP(FraudData[[#This Row],[velocity_last_24h]],VelocityRules[Velocity Min],VelocityRules[Risk Points],,-1)</f>
        <v>0</v>
      </c>
      <c r="Q2476">
        <f>_xlfn.XLOOKUP(FraudData[[#This Row],[merchant_category]],MerchantRules[Merchant Category],MerchantRules[Risk Points],0)</f>
        <v>0</v>
      </c>
      <c r="R2476">
        <f>SUM(FraudData[[#This Row],[Amount Risk]:[Merchant Risk]])</f>
        <v>1</v>
      </c>
      <c r="S2476" t="str" cm="1">
        <f t="array" ref="S2476">_xlfn.IFS(FraudData[[#This Row],[Fraud Risk Score]]&gt;=8,"High Risk",FraudData[[#This Row],[Fraud Risk Score]]&gt;=6,"Medium Risk",TRUE,"Low Risk")</f>
        <v>Low Risk</v>
      </c>
    </row>
    <row r="2477" spans="1:19">
      <c r="A2477">
        <v>2476</v>
      </c>
      <c r="B2477">
        <v>367.2</v>
      </c>
      <c r="C2477">
        <v>23</v>
      </c>
      <c r="D2477" t="s">
        <v>46</v>
      </c>
      <c r="E2477">
        <v>0</v>
      </c>
      <c r="F2477">
        <v>0</v>
      </c>
      <c r="G2477">
        <v>37</v>
      </c>
      <c r="H2477">
        <v>1</v>
      </c>
      <c r="I2477">
        <v>37</v>
      </c>
      <c r="J2477">
        <v>0</v>
      </c>
      <c r="K2477">
        <f>_xlfn.XLOOKUP(FraudData[[#This Row],[amount]],AmountRules[Amount Min],AmountRules[Risk Points],,-1)</f>
        <v>0</v>
      </c>
      <c r="L2477">
        <f>_xlfn.XLOOKUP(FraudData[[#This Row],[transaction_hour]],TimeRules[Hour Min],TimeRules[Risk Points],,-1)</f>
        <v>1</v>
      </c>
      <c r="M2477">
        <f>_xlfn.XLOOKUP(FraudData[[#This Row],[foreign_transaction]],ForeignRules[Foreign Transaction],ForeignRules[Risk Points],0)</f>
        <v>0</v>
      </c>
      <c r="N2477">
        <f>_xlfn.XLOOKUP(FraudData[[#This Row],[location_mismatch]],Table10[Location Mismatch],Table10[Risk Points],0)</f>
        <v>0</v>
      </c>
      <c r="O2477">
        <f>_xlfn.XLOOKUP(FraudData[[#This Row],[device_trust_score]],DeviceRules[Device Min],DeviceRules[Risk Points],,-1)</f>
        <v>2</v>
      </c>
      <c r="P2477">
        <f>_xlfn.XLOOKUP(FraudData[[#This Row],[velocity_last_24h]],VelocityRules[Velocity Min],VelocityRules[Risk Points],,-1)</f>
        <v>0</v>
      </c>
      <c r="Q2477">
        <f>_xlfn.XLOOKUP(FraudData[[#This Row],[merchant_category]],MerchantRules[Merchant Category],MerchantRules[Risk Points],0)</f>
        <v>0</v>
      </c>
      <c r="R2477">
        <f>SUM(FraudData[[#This Row],[Amount Risk]:[Merchant Risk]])</f>
        <v>3</v>
      </c>
      <c r="S2477" t="str" cm="1">
        <f t="array" ref="S2477">_xlfn.IFS(FraudData[[#This Row],[Fraud Risk Score]]&gt;=8,"High Risk",FraudData[[#This Row],[Fraud Risk Score]]&gt;=6,"Medium Risk",TRUE,"Low Risk")</f>
        <v>Low Risk</v>
      </c>
    </row>
    <row r="2478" spans="1:19">
      <c r="A2478">
        <v>2477</v>
      </c>
      <c r="B2478">
        <v>25.2</v>
      </c>
      <c r="C2478">
        <v>10</v>
      </c>
      <c r="D2478" t="s">
        <v>48</v>
      </c>
      <c r="E2478">
        <v>0</v>
      </c>
      <c r="F2478">
        <v>0</v>
      </c>
      <c r="G2478">
        <v>65</v>
      </c>
      <c r="H2478">
        <v>0</v>
      </c>
      <c r="I2478">
        <v>40</v>
      </c>
      <c r="J2478">
        <v>0</v>
      </c>
      <c r="K2478">
        <f>_xlfn.XLOOKUP(FraudData[[#This Row],[amount]],AmountRules[Amount Min],AmountRules[Risk Points],,-1)</f>
        <v>0</v>
      </c>
      <c r="L2478">
        <f>_xlfn.XLOOKUP(FraudData[[#This Row],[transaction_hour]],TimeRules[Hour Min],TimeRules[Risk Points],,-1)</f>
        <v>0</v>
      </c>
      <c r="M2478">
        <f>_xlfn.XLOOKUP(FraudData[[#This Row],[foreign_transaction]],ForeignRules[Foreign Transaction],ForeignRules[Risk Points],0)</f>
        <v>0</v>
      </c>
      <c r="N2478">
        <f>_xlfn.XLOOKUP(FraudData[[#This Row],[location_mismatch]],Table10[Location Mismatch],Table10[Risk Points],0)</f>
        <v>0</v>
      </c>
      <c r="O2478">
        <f>_xlfn.XLOOKUP(FraudData[[#This Row],[device_trust_score]],DeviceRules[Device Min],DeviceRules[Risk Points],,-1)</f>
        <v>1</v>
      </c>
      <c r="P2478">
        <f>_xlfn.XLOOKUP(FraudData[[#This Row],[velocity_last_24h]],VelocityRules[Velocity Min],VelocityRules[Risk Points],,-1)</f>
        <v>0</v>
      </c>
      <c r="Q2478">
        <f>_xlfn.XLOOKUP(FraudData[[#This Row],[merchant_category]],MerchantRules[Merchant Category],MerchantRules[Risk Points],0)</f>
        <v>0</v>
      </c>
      <c r="R2478">
        <f>SUM(FraudData[[#This Row],[Amount Risk]:[Merchant Risk]])</f>
        <v>1</v>
      </c>
      <c r="S2478" t="str" cm="1">
        <f t="array" ref="S2478">_xlfn.IFS(FraudData[[#This Row],[Fraud Risk Score]]&gt;=8,"High Risk",FraudData[[#This Row],[Fraud Risk Score]]&gt;=6,"Medium Risk",TRUE,"Low Risk")</f>
        <v>Low Risk</v>
      </c>
    </row>
    <row r="2479" spans="1:19">
      <c r="A2479">
        <v>2478</v>
      </c>
      <c r="B2479">
        <v>281.35000000000002</v>
      </c>
      <c r="C2479">
        <v>13</v>
      </c>
      <c r="D2479" t="s">
        <v>46</v>
      </c>
      <c r="E2479">
        <v>0</v>
      </c>
      <c r="F2479">
        <v>0</v>
      </c>
      <c r="G2479">
        <v>35</v>
      </c>
      <c r="H2479">
        <v>3</v>
      </c>
      <c r="I2479">
        <v>67</v>
      </c>
      <c r="J2479">
        <v>0</v>
      </c>
      <c r="K2479">
        <f>_xlfn.XLOOKUP(FraudData[[#This Row],[amount]],AmountRules[Amount Min],AmountRules[Risk Points],,-1)</f>
        <v>0</v>
      </c>
      <c r="L2479">
        <f>_xlfn.XLOOKUP(FraudData[[#This Row],[transaction_hour]],TimeRules[Hour Min],TimeRules[Risk Points],,-1)</f>
        <v>0</v>
      </c>
      <c r="M2479">
        <f>_xlfn.XLOOKUP(FraudData[[#This Row],[foreign_transaction]],ForeignRules[Foreign Transaction],ForeignRules[Risk Points],0)</f>
        <v>0</v>
      </c>
      <c r="N2479">
        <f>_xlfn.XLOOKUP(FraudData[[#This Row],[location_mismatch]],Table10[Location Mismatch],Table10[Risk Points],0)</f>
        <v>0</v>
      </c>
      <c r="O2479">
        <f>_xlfn.XLOOKUP(FraudData[[#This Row],[device_trust_score]],DeviceRules[Device Min],DeviceRules[Risk Points],,-1)</f>
        <v>2</v>
      </c>
      <c r="P2479">
        <f>_xlfn.XLOOKUP(FraudData[[#This Row],[velocity_last_24h]],VelocityRules[Velocity Min],VelocityRules[Risk Points],,-1)</f>
        <v>0</v>
      </c>
      <c r="Q2479">
        <f>_xlfn.XLOOKUP(FraudData[[#This Row],[merchant_category]],MerchantRules[Merchant Category],MerchantRules[Risk Points],0)</f>
        <v>0</v>
      </c>
      <c r="R2479">
        <f>SUM(FraudData[[#This Row],[Amount Risk]:[Merchant Risk]])</f>
        <v>2</v>
      </c>
      <c r="S2479" t="str" cm="1">
        <f t="array" ref="S2479">_xlfn.IFS(FraudData[[#This Row],[Fraud Risk Score]]&gt;=8,"High Risk",FraudData[[#This Row],[Fraud Risk Score]]&gt;=6,"Medium Risk",TRUE,"Low Risk")</f>
        <v>Low Risk</v>
      </c>
    </row>
    <row r="2480" spans="1:19">
      <c r="A2480">
        <v>2479</v>
      </c>
      <c r="B2480">
        <v>24</v>
      </c>
      <c r="C2480">
        <v>23</v>
      </c>
      <c r="D2480" t="s">
        <v>49</v>
      </c>
      <c r="E2480">
        <v>0</v>
      </c>
      <c r="F2480">
        <v>0</v>
      </c>
      <c r="G2480">
        <v>65</v>
      </c>
      <c r="H2480">
        <v>2</v>
      </c>
      <c r="I2480">
        <v>53</v>
      </c>
      <c r="J2480">
        <v>0</v>
      </c>
      <c r="K2480">
        <f>_xlfn.XLOOKUP(FraudData[[#This Row],[amount]],AmountRules[Amount Min],AmountRules[Risk Points],,-1)</f>
        <v>0</v>
      </c>
      <c r="L2480">
        <f>_xlfn.XLOOKUP(FraudData[[#This Row],[transaction_hour]],TimeRules[Hour Min],TimeRules[Risk Points],,-1)</f>
        <v>1</v>
      </c>
      <c r="M2480">
        <f>_xlfn.XLOOKUP(FraudData[[#This Row],[foreign_transaction]],ForeignRules[Foreign Transaction],ForeignRules[Risk Points],0)</f>
        <v>0</v>
      </c>
      <c r="N2480">
        <f>_xlfn.XLOOKUP(FraudData[[#This Row],[location_mismatch]],Table10[Location Mismatch],Table10[Risk Points],0)</f>
        <v>0</v>
      </c>
      <c r="O2480">
        <f>_xlfn.XLOOKUP(FraudData[[#This Row],[device_trust_score]],DeviceRules[Device Min],DeviceRules[Risk Points],,-1)</f>
        <v>1</v>
      </c>
      <c r="P2480">
        <f>_xlfn.XLOOKUP(FraudData[[#This Row],[velocity_last_24h]],VelocityRules[Velocity Min],VelocityRules[Risk Points],,-1)</f>
        <v>0</v>
      </c>
      <c r="Q2480">
        <f>_xlfn.XLOOKUP(FraudData[[#This Row],[merchant_category]],MerchantRules[Merchant Category],MerchantRules[Risk Points],0)</f>
        <v>1</v>
      </c>
      <c r="R2480">
        <f>SUM(FraudData[[#This Row],[Amount Risk]:[Merchant Risk]])</f>
        <v>3</v>
      </c>
      <c r="S2480" t="str" cm="1">
        <f t="array" ref="S2480">_xlfn.IFS(FraudData[[#This Row],[Fraud Risk Score]]&gt;=8,"High Risk",FraudData[[#This Row],[Fraud Risk Score]]&gt;=6,"Medium Risk",TRUE,"Low Risk")</f>
        <v>Low Risk</v>
      </c>
    </row>
    <row r="2481" spans="1:19">
      <c r="A2481">
        <v>2480</v>
      </c>
      <c r="B2481">
        <v>284.56</v>
      </c>
      <c r="C2481">
        <v>9</v>
      </c>
      <c r="D2481" t="s">
        <v>50</v>
      </c>
      <c r="E2481">
        <v>1</v>
      </c>
      <c r="F2481">
        <v>1</v>
      </c>
      <c r="G2481">
        <v>99</v>
      </c>
      <c r="H2481">
        <v>2</v>
      </c>
      <c r="I2481">
        <v>43</v>
      </c>
      <c r="J2481">
        <v>0</v>
      </c>
      <c r="K2481">
        <f>_xlfn.XLOOKUP(FraudData[[#This Row],[amount]],AmountRules[Amount Min],AmountRules[Risk Points],,-1)</f>
        <v>0</v>
      </c>
      <c r="L2481">
        <f>_xlfn.XLOOKUP(FraudData[[#This Row],[transaction_hour]],TimeRules[Hour Min],TimeRules[Risk Points],,-1)</f>
        <v>0</v>
      </c>
      <c r="M2481">
        <f>_xlfn.XLOOKUP(FraudData[[#This Row],[foreign_transaction]],ForeignRules[Foreign Transaction],ForeignRules[Risk Points],0)</f>
        <v>3</v>
      </c>
      <c r="N2481">
        <f>_xlfn.XLOOKUP(FraudData[[#This Row],[location_mismatch]],Table10[Location Mismatch],Table10[Risk Points],0)</f>
        <v>3</v>
      </c>
      <c r="O2481">
        <f>_xlfn.XLOOKUP(FraudData[[#This Row],[device_trust_score]],DeviceRules[Device Min],DeviceRules[Risk Points],,-1)</f>
        <v>0</v>
      </c>
      <c r="P2481">
        <f>_xlfn.XLOOKUP(FraudData[[#This Row],[velocity_last_24h]],VelocityRules[Velocity Min],VelocityRules[Risk Points],,-1)</f>
        <v>0</v>
      </c>
      <c r="Q2481">
        <f>_xlfn.XLOOKUP(FraudData[[#This Row],[merchant_category]],MerchantRules[Merchant Category],MerchantRules[Risk Points],0)</f>
        <v>0</v>
      </c>
      <c r="R2481">
        <f>SUM(FraudData[[#This Row],[Amount Risk]:[Merchant Risk]])</f>
        <v>6</v>
      </c>
      <c r="S2481" t="str" cm="1">
        <f t="array" ref="S2481">_xlfn.IFS(FraudData[[#This Row],[Fraud Risk Score]]&gt;=8,"High Risk",FraudData[[#This Row],[Fraud Risk Score]]&gt;=6,"Medium Risk",TRUE,"Low Risk")</f>
        <v>Medium Risk</v>
      </c>
    </row>
    <row r="2482" spans="1:19">
      <c r="A2482">
        <v>2481</v>
      </c>
      <c r="B2482">
        <v>58.08</v>
      </c>
      <c r="C2482">
        <v>14</v>
      </c>
      <c r="D2482" t="s">
        <v>48</v>
      </c>
      <c r="E2482">
        <v>0</v>
      </c>
      <c r="F2482">
        <v>0</v>
      </c>
      <c r="G2482">
        <v>71</v>
      </c>
      <c r="H2482">
        <v>4</v>
      </c>
      <c r="I2482">
        <v>60</v>
      </c>
      <c r="J2482">
        <v>0</v>
      </c>
      <c r="K2482">
        <f>_xlfn.XLOOKUP(FraudData[[#This Row],[amount]],AmountRules[Amount Min],AmountRules[Risk Points],,-1)</f>
        <v>0</v>
      </c>
      <c r="L2482">
        <f>_xlfn.XLOOKUP(FraudData[[#This Row],[transaction_hour]],TimeRules[Hour Min],TimeRules[Risk Points],,-1)</f>
        <v>0</v>
      </c>
      <c r="M2482">
        <f>_xlfn.XLOOKUP(FraudData[[#This Row],[foreign_transaction]],ForeignRules[Foreign Transaction],ForeignRules[Risk Points],0)</f>
        <v>0</v>
      </c>
      <c r="N2482">
        <f>_xlfn.XLOOKUP(FraudData[[#This Row],[location_mismatch]],Table10[Location Mismatch],Table10[Risk Points],0)</f>
        <v>0</v>
      </c>
      <c r="O2482">
        <f>_xlfn.XLOOKUP(FraudData[[#This Row],[device_trust_score]],DeviceRules[Device Min],DeviceRules[Risk Points],,-1)</f>
        <v>0</v>
      </c>
      <c r="P2482">
        <f>_xlfn.XLOOKUP(FraudData[[#This Row],[velocity_last_24h]],VelocityRules[Velocity Min],VelocityRules[Risk Points],,-1)</f>
        <v>0</v>
      </c>
      <c r="Q2482">
        <f>_xlfn.XLOOKUP(FraudData[[#This Row],[merchant_category]],MerchantRules[Merchant Category],MerchantRules[Risk Points],0)</f>
        <v>0</v>
      </c>
      <c r="R2482">
        <f>SUM(FraudData[[#This Row],[Amount Risk]:[Merchant Risk]])</f>
        <v>0</v>
      </c>
      <c r="S2482" t="str" cm="1">
        <f t="array" ref="S2482">_xlfn.IFS(FraudData[[#This Row],[Fraud Risk Score]]&gt;=8,"High Risk",FraudData[[#This Row],[Fraud Risk Score]]&gt;=6,"Medium Risk",TRUE,"Low Risk")</f>
        <v>Low Risk</v>
      </c>
    </row>
    <row r="2483" spans="1:19">
      <c r="A2483">
        <v>2482</v>
      </c>
      <c r="B2483">
        <v>377.34</v>
      </c>
      <c r="C2483">
        <v>6</v>
      </c>
      <c r="D2483" t="s">
        <v>46</v>
      </c>
      <c r="E2483">
        <v>0</v>
      </c>
      <c r="F2483">
        <v>0</v>
      </c>
      <c r="G2483">
        <v>73</v>
      </c>
      <c r="H2483">
        <v>3</v>
      </c>
      <c r="I2483">
        <v>18</v>
      </c>
      <c r="J2483">
        <v>0</v>
      </c>
      <c r="K2483">
        <f>_xlfn.XLOOKUP(FraudData[[#This Row],[amount]],AmountRules[Amount Min],AmountRules[Risk Points],,-1)</f>
        <v>0</v>
      </c>
      <c r="L2483">
        <f>_xlfn.XLOOKUP(FraudData[[#This Row],[transaction_hour]],TimeRules[Hour Min],TimeRules[Risk Points],,-1)</f>
        <v>0</v>
      </c>
      <c r="M2483">
        <f>_xlfn.XLOOKUP(FraudData[[#This Row],[foreign_transaction]],ForeignRules[Foreign Transaction],ForeignRules[Risk Points],0)</f>
        <v>0</v>
      </c>
      <c r="N2483">
        <f>_xlfn.XLOOKUP(FraudData[[#This Row],[location_mismatch]],Table10[Location Mismatch],Table10[Risk Points],0)</f>
        <v>0</v>
      </c>
      <c r="O2483">
        <f>_xlfn.XLOOKUP(FraudData[[#This Row],[device_trust_score]],DeviceRules[Device Min],DeviceRules[Risk Points],,-1)</f>
        <v>0</v>
      </c>
      <c r="P2483">
        <f>_xlfn.XLOOKUP(FraudData[[#This Row],[velocity_last_24h]],VelocityRules[Velocity Min],VelocityRules[Risk Points],,-1)</f>
        <v>0</v>
      </c>
      <c r="Q2483">
        <f>_xlfn.XLOOKUP(FraudData[[#This Row],[merchant_category]],MerchantRules[Merchant Category],MerchantRules[Risk Points],0)</f>
        <v>0</v>
      </c>
      <c r="R2483">
        <f>SUM(FraudData[[#This Row],[Amount Risk]:[Merchant Risk]])</f>
        <v>0</v>
      </c>
      <c r="S2483" t="str" cm="1">
        <f t="array" ref="S2483">_xlfn.IFS(FraudData[[#This Row],[Fraud Risk Score]]&gt;=8,"High Risk",FraudData[[#This Row],[Fraud Risk Score]]&gt;=6,"Medium Risk",TRUE,"Low Risk")</f>
        <v>Low Risk</v>
      </c>
    </row>
    <row r="2484" spans="1:19">
      <c r="A2484">
        <v>2483</v>
      </c>
      <c r="B2484">
        <v>518.97</v>
      </c>
      <c r="C2484">
        <v>6</v>
      </c>
      <c r="D2484" t="s">
        <v>48</v>
      </c>
      <c r="E2484">
        <v>1</v>
      </c>
      <c r="F2484">
        <v>0</v>
      </c>
      <c r="G2484">
        <v>89</v>
      </c>
      <c r="H2484">
        <v>3</v>
      </c>
      <c r="I2484">
        <v>56</v>
      </c>
      <c r="J2484">
        <v>0</v>
      </c>
      <c r="K2484">
        <f>_xlfn.XLOOKUP(FraudData[[#This Row],[amount]],AmountRules[Amount Min],AmountRules[Risk Points],,-1)</f>
        <v>1</v>
      </c>
      <c r="L2484">
        <f>_xlfn.XLOOKUP(FraudData[[#This Row],[transaction_hour]],TimeRules[Hour Min],TimeRules[Risk Points],,-1)</f>
        <v>0</v>
      </c>
      <c r="M2484">
        <f>_xlfn.XLOOKUP(FraudData[[#This Row],[foreign_transaction]],ForeignRules[Foreign Transaction],ForeignRules[Risk Points],0)</f>
        <v>3</v>
      </c>
      <c r="N2484">
        <f>_xlfn.XLOOKUP(FraudData[[#This Row],[location_mismatch]],Table10[Location Mismatch],Table10[Risk Points],0)</f>
        <v>0</v>
      </c>
      <c r="O2484">
        <f>_xlfn.XLOOKUP(FraudData[[#This Row],[device_trust_score]],DeviceRules[Device Min],DeviceRules[Risk Points],,-1)</f>
        <v>0</v>
      </c>
      <c r="P2484">
        <f>_xlfn.XLOOKUP(FraudData[[#This Row],[velocity_last_24h]],VelocityRules[Velocity Min],VelocityRules[Risk Points],,-1)</f>
        <v>0</v>
      </c>
      <c r="Q2484">
        <f>_xlfn.XLOOKUP(FraudData[[#This Row],[merchant_category]],MerchantRules[Merchant Category],MerchantRules[Risk Points],0)</f>
        <v>0</v>
      </c>
      <c r="R2484">
        <f>SUM(FraudData[[#This Row],[Amount Risk]:[Merchant Risk]])</f>
        <v>4</v>
      </c>
      <c r="S2484" t="str" cm="1">
        <f t="array" ref="S2484">_xlfn.IFS(FraudData[[#This Row],[Fraud Risk Score]]&gt;=8,"High Risk",FraudData[[#This Row],[Fraud Risk Score]]&gt;=6,"Medium Risk",TRUE,"Low Risk")</f>
        <v>Low Risk</v>
      </c>
    </row>
    <row r="2485" spans="1:19">
      <c r="A2485">
        <v>2484</v>
      </c>
      <c r="B2485">
        <v>29</v>
      </c>
      <c r="C2485">
        <v>9</v>
      </c>
      <c r="D2485" t="s">
        <v>47</v>
      </c>
      <c r="E2485">
        <v>1</v>
      </c>
      <c r="F2485">
        <v>0</v>
      </c>
      <c r="G2485">
        <v>59</v>
      </c>
      <c r="H2485">
        <v>3</v>
      </c>
      <c r="I2485">
        <v>60</v>
      </c>
      <c r="J2485">
        <v>0</v>
      </c>
      <c r="K2485">
        <f>_xlfn.XLOOKUP(FraudData[[#This Row],[amount]],AmountRules[Amount Min],AmountRules[Risk Points],,-1)</f>
        <v>0</v>
      </c>
      <c r="L2485">
        <f>_xlfn.XLOOKUP(FraudData[[#This Row],[transaction_hour]],TimeRules[Hour Min],TimeRules[Risk Points],,-1)</f>
        <v>0</v>
      </c>
      <c r="M2485">
        <f>_xlfn.XLOOKUP(FraudData[[#This Row],[foreign_transaction]],ForeignRules[Foreign Transaction],ForeignRules[Risk Points],0)</f>
        <v>3</v>
      </c>
      <c r="N2485">
        <f>_xlfn.XLOOKUP(FraudData[[#This Row],[location_mismatch]],Table10[Location Mismatch],Table10[Risk Points],0)</f>
        <v>0</v>
      </c>
      <c r="O2485">
        <f>_xlfn.XLOOKUP(FraudData[[#This Row],[device_trust_score]],DeviceRules[Device Min],DeviceRules[Risk Points],,-1)</f>
        <v>1</v>
      </c>
      <c r="P2485">
        <f>_xlfn.XLOOKUP(FraudData[[#This Row],[velocity_last_24h]],VelocityRules[Velocity Min],VelocityRules[Risk Points],,-1)</f>
        <v>0</v>
      </c>
      <c r="Q2485">
        <f>_xlfn.XLOOKUP(FraudData[[#This Row],[merchant_category]],MerchantRules[Merchant Category],MerchantRules[Risk Points],0)</f>
        <v>0</v>
      </c>
      <c r="R2485">
        <f>SUM(FraudData[[#This Row],[Amount Risk]:[Merchant Risk]])</f>
        <v>4</v>
      </c>
      <c r="S2485" t="str" cm="1">
        <f t="array" ref="S2485">_xlfn.IFS(FraudData[[#This Row],[Fraud Risk Score]]&gt;=8,"High Risk",FraudData[[#This Row],[Fraud Risk Score]]&gt;=6,"Medium Risk",TRUE,"Low Risk")</f>
        <v>Low Risk</v>
      </c>
    </row>
    <row r="2486" spans="1:19">
      <c r="A2486">
        <v>2485</v>
      </c>
      <c r="B2486">
        <v>111.81</v>
      </c>
      <c r="C2486">
        <v>3</v>
      </c>
      <c r="D2486" t="s">
        <v>50</v>
      </c>
      <c r="E2486">
        <v>0</v>
      </c>
      <c r="F2486">
        <v>0</v>
      </c>
      <c r="G2486">
        <v>59</v>
      </c>
      <c r="H2486">
        <v>1</v>
      </c>
      <c r="I2486">
        <v>49</v>
      </c>
      <c r="J2486">
        <v>0</v>
      </c>
      <c r="K2486">
        <f>_xlfn.XLOOKUP(FraudData[[#This Row],[amount]],AmountRules[Amount Min],AmountRules[Risk Points],,-1)</f>
        <v>0</v>
      </c>
      <c r="L2486">
        <f>_xlfn.XLOOKUP(FraudData[[#This Row],[transaction_hour]],TimeRules[Hour Min],TimeRules[Risk Points],,-1)</f>
        <v>3</v>
      </c>
      <c r="M2486">
        <f>_xlfn.XLOOKUP(FraudData[[#This Row],[foreign_transaction]],ForeignRules[Foreign Transaction],ForeignRules[Risk Points],0)</f>
        <v>0</v>
      </c>
      <c r="N2486">
        <f>_xlfn.XLOOKUP(FraudData[[#This Row],[location_mismatch]],Table10[Location Mismatch],Table10[Risk Points],0)</f>
        <v>0</v>
      </c>
      <c r="O2486">
        <f>_xlfn.XLOOKUP(FraudData[[#This Row],[device_trust_score]],DeviceRules[Device Min],DeviceRules[Risk Points],,-1)</f>
        <v>1</v>
      </c>
      <c r="P2486">
        <f>_xlfn.XLOOKUP(FraudData[[#This Row],[velocity_last_24h]],VelocityRules[Velocity Min],VelocityRules[Risk Points],,-1)</f>
        <v>0</v>
      </c>
      <c r="Q2486">
        <f>_xlfn.XLOOKUP(FraudData[[#This Row],[merchant_category]],MerchantRules[Merchant Category],MerchantRules[Risk Points],0)</f>
        <v>0</v>
      </c>
      <c r="R2486">
        <f>SUM(FraudData[[#This Row],[Amount Risk]:[Merchant Risk]])</f>
        <v>4</v>
      </c>
      <c r="S2486" t="str" cm="1">
        <f t="array" ref="S2486">_xlfn.IFS(FraudData[[#This Row],[Fraud Risk Score]]&gt;=8,"High Risk",FraudData[[#This Row],[Fraud Risk Score]]&gt;=6,"Medium Risk",TRUE,"Low Risk")</f>
        <v>Low Risk</v>
      </c>
    </row>
    <row r="2487" spans="1:19">
      <c r="A2487">
        <v>2486</v>
      </c>
      <c r="B2487">
        <v>713.28</v>
      </c>
      <c r="C2487">
        <v>17</v>
      </c>
      <c r="D2487" t="s">
        <v>49</v>
      </c>
      <c r="E2487">
        <v>0</v>
      </c>
      <c r="F2487">
        <v>0</v>
      </c>
      <c r="G2487">
        <v>91</v>
      </c>
      <c r="H2487">
        <v>3</v>
      </c>
      <c r="I2487">
        <v>65</v>
      </c>
      <c r="J2487">
        <v>0</v>
      </c>
      <c r="K2487">
        <f>_xlfn.XLOOKUP(FraudData[[#This Row],[amount]],AmountRules[Amount Min],AmountRules[Risk Points],,-1)</f>
        <v>1</v>
      </c>
      <c r="L2487">
        <f>_xlfn.XLOOKUP(FraudData[[#This Row],[transaction_hour]],TimeRules[Hour Min],TimeRules[Risk Points],,-1)</f>
        <v>0</v>
      </c>
      <c r="M2487">
        <f>_xlfn.XLOOKUP(FraudData[[#This Row],[foreign_transaction]],ForeignRules[Foreign Transaction],ForeignRules[Risk Points],0)</f>
        <v>0</v>
      </c>
      <c r="N2487">
        <f>_xlfn.XLOOKUP(FraudData[[#This Row],[location_mismatch]],Table10[Location Mismatch],Table10[Risk Points],0)</f>
        <v>0</v>
      </c>
      <c r="O2487">
        <f>_xlfn.XLOOKUP(FraudData[[#This Row],[device_trust_score]],DeviceRules[Device Min],DeviceRules[Risk Points],,-1)</f>
        <v>0</v>
      </c>
      <c r="P2487">
        <f>_xlfn.XLOOKUP(FraudData[[#This Row],[velocity_last_24h]],VelocityRules[Velocity Min],VelocityRules[Risk Points],,-1)</f>
        <v>0</v>
      </c>
      <c r="Q2487">
        <f>_xlfn.XLOOKUP(FraudData[[#This Row],[merchant_category]],MerchantRules[Merchant Category],MerchantRules[Risk Points],0)</f>
        <v>1</v>
      </c>
      <c r="R2487">
        <f>SUM(FraudData[[#This Row],[Amount Risk]:[Merchant Risk]])</f>
        <v>2</v>
      </c>
      <c r="S2487" t="str" cm="1">
        <f t="array" ref="S2487">_xlfn.IFS(FraudData[[#This Row],[Fraud Risk Score]]&gt;=8,"High Risk",FraudData[[#This Row],[Fraud Risk Score]]&gt;=6,"Medium Risk",TRUE,"Low Risk")</f>
        <v>Low Risk</v>
      </c>
    </row>
    <row r="2488" spans="1:19">
      <c r="A2488">
        <v>2487</v>
      </c>
      <c r="B2488">
        <v>118.89</v>
      </c>
      <c r="C2488">
        <v>9</v>
      </c>
      <c r="D2488" t="s">
        <v>48</v>
      </c>
      <c r="E2488">
        <v>0</v>
      </c>
      <c r="F2488">
        <v>0</v>
      </c>
      <c r="G2488">
        <v>28</v>
      </c>
      <c r="H2488">
        <v>5</v>
      </c>
      <c r="I2488">
        <v>68</v>
      </c>
      <c r="J2488">
        <v>0</v>
      </c>
      <c r="K2488">
        <f>_xlfn.XLOOKUP(FraudData[[#This Row],[amount]],AmountRules[Amount Min],AmountRules[Risk Points],,-1)</f>
        <v>0</v>
      </c>
      <c r="L2488">
        <f>_xlfn.XLOOKUP(FraudData[[#This Row],[transaction_hour]],TimeRules[Hour Min],TimeRules[Risk Points],,-1)</f>
        <v>0</v>
      </c>
      <c r="M2488">
        <f>_xlfn.XLOOKUP(FraudData[[#This Row],[foreign_transaction]],ForeignRules[Foreign Transaction],ForeignRules[Risk Points],0)</f>
        <v>0</v>
      </c>
      <c r="N2488">
        <f>_xlfn.XLOOKUP(FraudData[[#This Row],[location_mismatch]],Table10[Location Mismatch],Table10[Risk Points],0)</f>
        <v>0</v>
      </c>
      <c r="O2488">
        <f>_xlfn.XLOOKUP(FraudData[[#This Row],[device_trust_score]],DeviceRules[Device Min],DeviceRules[Risk Points],,-1)</f>
        <v>3</v>
      </c>
      <c r="P2488">
        <f>_xlfn.XLOOKUP(FraudData[[#This Row],[velocity_last_24h]],VelocityRules[Velocity Min],VelocityRules[Risk Points],,-1)</f>
        <v>3</v>
      </c>
      <c r="Q2488">
        <f>_xlfn.XLOOKUP(FraudData[[#This Row],[merchant_category]],MerchantRules[Merchant Category],MerchantRules[Risk Points],0)</f>
        <v>0</v>
      </c>
      <c r="R2488">
        <f>SUM(FraudData[[#This Row],[Amount Risk]:[Merchant Risk]])</f>
        <v>6</v>
      </c>
      <c r="S2488" t="str" cm="1">
        <f t="array" ref="S2488">_xlfn.IFS(FraudData[[#This Row],[Fraud Risk Score]]&gt;=8,"High Risk",FraudData[[#This Row],[Fraud Risk Score]]&gt;=6,"Medium Risk",TRUE,"Low Risk")</f>
        <v>Medium Risk</v>
      </c>
    </row>
    <row r="2489" spans="1:19">
      <c r="A2489">
        <v>2488</v>
      </c>
      <c r="B2489">
        <v>358.52</v>
      </c>
      <c r="C2489">
        <v>18</v>
      </c>
      <c r="D2489" t="s">
        <v>46</v>
      </c>
      <c r="E2489">
        <v>0</v>
      </c>
      <c r="F2489">
        <v>0</v>
      </c>
      <c r="G2489">
        <v>48</v>
      </c>
      <c r="H2489">
        <v>2</v>
      </c>
      <c r="I2489">
        <v>45</v>
      </c>
      <c r="J2489">
        <v>0</v>
      </c>
      <c r="K2489">
        <f>_xlfn.XLOOKUP(FraudData[[#This Row],[amount]],AmountRules[Amount Min],AmountRules[Risk Points],,-1)</f>
        <v>0</v>
      </c>
      <c r="L2489">
        <f>_xlfn.XLOOKUP(FraudData[[#This Row],[transaction_hour]],TimeRules[Hour Min],TimeRules[Risk Points],,-1)</f>
        <v>0</v>
      </c>
      <c r="M2489">
        <f>_xlfn.XLOOKUP(FraudData[[#This Row],[foreign_transaction]],ForeignRules[Foreign Transaction],ForeignRules[Risk Points],0)</f>
        <v>0</v>
      </c>
      <c r="N2489">
        <f>_xlfn.XLOOKUP(FraudData[[#This Row],[location_mismatch]],Table10[Location Mismatch],Table10[Risk Points],0)</f>
        <v>0</v>
      </c>
      <c r="O2489">
        <f>_xlfn.XLOOKUP(FraudData[[#This Row],[device_trust_score]],DeviceRules[Device Min],DeviceRules[Risk Points],,-1)</f>
        <v>2</v>
      </c>
      <c r="P2489">
        <f>_xlfn.XLOOKUP(FraudData[[#This Row],[velocity_last_24h]],VelocityRules[Velocity Min],VelocityRules[Risk Points],,-1)</f>
        <v>0</v>
      </c>
      <c r="Q2489">
        <f>_xlfn.XLOOKUP(FraudData[[#This Row],[merchant_category]],MerchantRules[Merchant Category],MerchantRules[Risk Points],0)</f>
        <v>0</v>
      </c>
      <c r="R2489">
        <f>SUM(FraudData[[#This Row],[Amount Risk]:[Merchant Risk]])</f>
        <v>2</v>
      </c>
      <c r="S2489" t="str" cm="1">
        <f t="array" ref="S2489">_xlfn.IFS(FraudData[[#This Row],[Fraud Risk Score]]&gt;=8,"High Risk",FraudData[[#This Row],[Fraud Risk Score]]&gt;=6,"Medium Risk",TRUE,"Low Risk")</f>
        <v>Low Risk</v>
      </c>
    </row>
    <row r="2490" spans="1:19">
      <c r="A2490">
        <v>2489</v>
      </c>
      <c r="B2490">
        <v>159.93</v>
      </c>
      <c r="C2490">
        <v>13</v>
      </c>
      <c r="D2490" t="s">
        <v>48</v>
      </c>
      <c r="E2490">
        <v>0</v>
      </c>
      <c r="F2490">
        <v>0</v>
      </c>
      <c r="G2490">
        <v>60</v>
      </c>
      <c r="H2490">
        <v>1</v>
      </c>
      <c r="I2490">
        <v>41</v>
      </c>
      <c r="J2490">
        <v>0</v>
      </c>
      <c r="K2490">
        <f>_xlfn.XLOOKUP(FraudData[[#This Row],[amount]],AmountRules[Amount Min],AmountRules[Risk Points],,-1)</f>
        <v>0</v>
      </c>
      <c r="L2490">
        <f>_xlfn.XLOOKUP(FraudData[[#This Row],[transaction_hour]],TimeRules[Hour Min],TimeRules[Risk Points],,-1)</f>
        <v>0</v>
      </c>
      <c r="M2490">
        <f>_xlfn.XLOOKUP(FraudData[[#This Row],[foreign_transaction]],ForeignRules[Foreign Transaction],ForeignRules[Risk Points],0)</f>
        <v>0</v>
      </c>
      <c r="N2490">
        <f>_xlfn.XLOOKUP(FraudData[[#This Row],[location_mismatch]],Table10[Location Mismatch],Table10[Risk Points],0)</f>
        <v>0</v>
      </c>
      <c r="O2490">
        <f>_xlfn.XLOOKUP(FraudData[[#This Row],[device_trust_score]],DeviceRules[Device Min],DeviceRules[Risk Points],,-1)</f>
        <v>1</v>
      </c>
      <c r="P2490">
        <f>_xlfn.XLOOKUP(FraudData[[#This Row],[velocity_last_24h]],VelocityRules[Velocity Min],VelocityRules[Risk Points],,-1)</f>
        <v>0</v>
      </c>
      <c r="Q2490">
        <f>_xlfn.XLOOKUP(FraudData[[#This Row],[merchant_category]],MerchantRules[Merchant Category],MerchantRules[Risk Points],0)</f>
        <v>0</v>
      </c>
      <c r="R2490">
        <f>SUM(FraudData[[#This Row],[Amount Risk]:[Merchant Risk]])</f>
        <v>1</v>
      </c>
      <c r="S2490" t="str" cm="1">
        <f t="array" ref="S2490">_xlfn.IFS(FraudData[[#This Row],[Fraud Risk Score]]&gt;=8,"High Risk",FraudData[[#This Row],[Fraud Risk Score]]&gt;=6,"Medium Risk",TRUE,"Low Risk")</f>
        <v>Low Risk</v>
      </c>
    </row>
    <row r="2491" spans="1:19">
      <c r="A2491">
        <v>2490</v>
      </c>
      <c r="B2491">
        <v>84.7</v>
      </c>
      <c r="C2491">
        <v>12</v>
      </c>
      <c r="D2491" t="s">
        <v>46</v>
      </c>
      <c r="E2491">
        <v>0</v>
      </c>
      <c r="F2491">
        <v>1</v>
      </c>
      <c r="G2491">
        <v>80</v>
      </c>
      <c r="H2491">
        <v>3</v>
      </c>
      <c r="I2491">
        <v>30</v>
      </c>
      <c r="J2491">
        <v>0</v>
      </c>
      <c r="K2491">
        <f>_xlfn.XLOOKUP(FraudData[[#This Row],[amount]],AmountRules[Amount Min],AmountRules[Risk Points],,-1)</f>
        <v>0</v>
      </c>
      <c r="L2491">
        <f>_xlfn.XLOOKUP(FraudData[[#This Row],[transaction_hour]],TimeRules[Hour Min],TimeRules[Risk Points],,-1)</f>
        <v>0</v>
      </c>
      <c r="M2491">
        <f>_xlfn.XLOOKUP(FraudData[[#This Row],[foreign_transaction]],ForeignRules[Foreign Transaction],ForeignRules[Risk Points],0)</f>
        <v>0</v>
      </c>
      <c r="N2491">
        <f>_xlfn.XLOOKUP(FraudData[[#This Row],[location_mismatch]],Table10[Location Mismatch],Table10[Risk Points],0)</f>
        <v>3</v>
      </c>
      <c r="O2491">
        <f>_xlfn.XLOOKUP(FraudData[[#This Row],[device_trust_score]],DeviceRules[Device Min],DeviceRules[Risk Points],,-1)</f>
        <v>0</v>
      </c>
      <c r="P2491">
        <f>_xlfn.XLOOKUP(FraudData[[#This Row],[velocity_last_24h]],VelocityRules[Velocity Min],VelocityRules[Risk Points],,-1)</f>
        <v>0</v>
      </c>
      <c r="Q2491">
        <f>_xlfn.XLOOKUP(FraudData[[#This Row],[merchant_category]],MerchantRules[Merchant Category],MerchantRules[Risk Points],0)</f>
        <v>0</v>
      </c>
      <c r="R2491">
        <f>SUM(FraudData[[#This Row],[Amount Risk]:[Merchant Risk]])</f>
        <v>3</v>
      </c>
      <c r="S2491" t="str" cm="1">
        <f t="array" ref="S2491">_xlfn.IFS(FraudData[[#This Row],[Fraud Risk Score]]&gt;=8,"High Risk",FraudData[[#This Row],[Fraud Risk Score]]&gt;=6,"Medium Risk",TRUE,"Low Risk")</f>
        <v>Low Risk</v>
      </c>
    </row>
    <row r="2492" spans="1:19">
      <c r="A2492">
        <v>2491</v>
      </c>
      <c r="B2492">
        <v>60.58</v>
      </c>
      <c r="C2492">
        <v>14</v>
      </c>
      <c r="D2492" t="s">
        <v>48</v>
      </c>
      <c r="E2492">
        <v>0</v>
      </c>
      <c r="F2492">
        <v>0</v>
      </c>
      <c r="G2492">
        <v>28</v>
      </c>
      <c r="H2492">
        <v>3</v>
      </c>
      <c r="I2492">
        <v>50</v>
      </c>
      <c r="J2492">
        <v>0</v>
      </c>
      <c r="K2492">
        <f>_xlfn.XLOOKUP(FraudData[[#This Row],[amount]],AmountRules[Amount Min],AmountRules[Risk Points],,-1)</f>
        <v>0</v>
      </c>
      <c r="L2492">
        <f>_xlfn.XLOOKUP(FraudData[[#This Row],[transaction_hour]],TimeRules[Hour Min],TimeRules[Risk Points],,-1)</f>
        <v>0</v>
      </c>
      <c r="M2492">
        <f>_xlfn.XLOOKUP(FraudData[[#This Row],[foreign_transaction]],ForeignRules[Foreign Transaction],ForeignRules[Risk Points],0)</f>
        <v>0</v>
      </c>
      <c r="N2492">
        <f>_xlfn.XLOOKUP(FraudData[[#This Row],[location_mismatch]],Table10[Location Mismatch],Table10[Risk Points],0)</f>
        <v>0</v>
      </c>
      <c r="O2492">
        <f>_xlfn.XLOOKUP(FraudData[[#This Row],[device_trust_score]],DeviceRules[Device Min],DeviceRules[Risk Points],,-1)</f>
        <v>3</v>
      </c>
      <c r="P2492">
        <f>_xlfn.XLOOKUP(FraudData[[#This Row],[velocity_last_24h]],VelocityRules[Velocity Min],VelocityRules[Risk Points],,-1)</f>
        <v>0</v>
      </c>
      <c r="Q2492">
        <f>_xlfn.XLOOKUP(FraudData[[#This Row],[merchant_category]],MerchantRules[Merchant Category],MerchantRules[Risk Points],0)</f>
        <v>0</v>
      </c>
      <c r="R2492">
        <f>SUM(FraudData[[#This Row],[Amount Risk]:[Merchant Risk]])</f>
        <v>3</v>
      </c>
      <c r="S2492" t="str" cm="1">
        <f t="array" ref="S2492">_xlfn.IFS(FraudData[[#This Row],[Fraud Risk Score]]&gt;=8,"High Risk",FraudData[[#This Row],[Fraud Risk Score]]&gt;=6,"Medium Risk",TRUE,"Low Risk")</f>
        <v>Low Risk</v>
      </c>
    </row>
    <row r="2493" spans="1:19">
      <c r="A2493">
        <v>2492</v>
      </c>
      <c r="B2493">
        <v>40.89</v>
      </c>
      <c r="C2493">
        <v>15</v>
      </c>
      <c r="D2493" t="s">
        <v>49</v>
      </c>
      <c r="E2493">
        <v>0</v>
      </c>
      <c r="F2493">
        <v>0</v>
      </c>
      <c r="G2493">
        <v>64</v>
      </c>
      <c r="H2493">
        <v>1</v>
      </c>
      <c r="I2493">
        <v>29</v>
      </c>
      <c r="J2493">
        <v>0</v>
      </c>
      <c r="K2493">
        <f>_xlfn.XLOOKUP(FraudData[[#This Row],[amount]],AmountRules[Amount Min],AmountRules[Risk Points],,-1)</f>
        <v>0</v>
      </c>
      <c r="L2493">
        <f>_xlfn.XLOOKUP(FraudData[[#This Row],[transaction_hour]],TimeRules[Hour Min],TimeRules[Risk Points],,-1)</f>
        <v>0</v>
      </c>
      <c r="M2493">
        <f>_xlfn.XLOOKUP(FraudData[[#This Row],[foreign_transaction]],ForeignRules[Foreign Transaction],ForeignRules[Risk Points],0)</f>
        <v>0</v>
      </c>
      <c r="N2493">
        <f>_xlfn.XLOOKUP(FraudData[[#This Row],[location_mismatch]],Table10[Location Mismatch],Table10[Risk Points],0)</f>
        <v>0</v>
      </c>
      <c r="O2493">
        <f>_xlfn.XLOOKUP(FraudData[[#This Row],[device_trust_score]],DeviceRules[Device Min],DeviceRules[Risk Points],,-1)</f>
        <v>1</v>
      </c>
      <c r="P2493">
        <f>_xlfn.XLOOKUP(FraudData[[#This Row],[velocity_last_24h]],VelocityRules[Velocity Min],VelocityRules[Risk Points],,-1)</f>
        <v>0</v>
      </c>
      <c r="Q2493">
        <f>_xlfn.XLOOKUP(FraudData[[#This Row],[merchant_category]],MerchantRules[Merchant Category],MerchantRules[Risk Points],0)</f>
        <v>1</v>
      </c>
      <c r="R2493">
        <f>SUM(FraudData[[#This Row],[Amount Risk]:[Merchant Risk]])</f>
        <v>2</v>
      </c>
      <c r="S2493" t="str" cm="1">
        <f t="array" ref="S2493">_xlfn.IFS(FraudData[[#This Row],[Fraud Risk Score]]&gt;=8,"High Risk",FraudData[[#This Row],[Fraud Risk Score]]&gt;=6,"Medium Risk",TRUE,"Low Risk")</f>
        <v>Low Risk</v>
      </c>
    </row>
    <row r="2494" spans="1:19">
      <c r="A2494">
        <v>2493</v>
      </c>
      <c r="B2494">
        <v>258.23</v>
      </c>
      <c r="C2494">
        <v>1</v>
      </c>
      <c r="D2494" t="s">
        <v>49</v>
      </c>
      <c r="E2494">
        <v>0</v>
      </c>
      <c r="F2494">
        <v>0</v>
      </c>
      <c r="G2494">
        <v>67</v>
      </c>
      <c r="H2494">
        <v>1</v>
      </c>
      <c r="I2494">
        <v>50</v>
      </c>
      <c r="J2494">
        <v>0</v>
      </c>
      <c r="K2494">
        <f>_xlfn.XLOOKUP(FraudData[[#This Row],[amount]],AmountRules[Amount Min],AmountRules[Risk Points],,-1)</f>
        <v>0</v>
      </c>
      <c r="L2494">
        <f>_xlfn.XLOOKUP(FraudData[[#This Row],[transaction_hour]],TimeRules[Hour Min],TimeRules[Risk Points],,-1)</f>
        <v>3</v>
      </c>
      <c r="M2494">
        <f>_xlfn.XLOOKUP(FraudData[[#This Row],[foreign_transaction]],ForeignRules[Foreign Transaction],ForeignRules[Risk Points],0)</f>
        <v>0</v>
      </c>
      <c r="N2494">
        <f>_xlfn.XLOOKUP(FraudData[[#This Row],[location_mismatch]],Table10[Location Mismatch],Table10[Risk Points],0)</f>
        <v>0</v>
      </c>
      <c r="O2494">
        <f>_xlfn.XLOOKUP(FraudData[[#This Row],[device_trust_score]],DeviceRules[Device Min],DeviceRules[Risk Points],,-1)</f>
        <v>1</v>
      </c>
      <c r="P2494">
        <f>_xlfn.XLOOKUP(FraudData[[#This Row],[velocity_last_24h]],VelocityRules[Velocity Min],VelocityRules[Risk Points],,-1)</f>
        <v>0</v>
      </c>
      <c r="Q2494">
        <f>_xlfn.XLOOKUP(FraudData[[#This Row],[merchant_category]],MerchantRules[Merchant Category],MerchantRules[Risk Points],0)</f>
        <v>1</v>
      </c>
      <c r="R2494">
        <f>SUM(FraudData[[#This Row],[Amount Risk]:[Merchant Risk]])</f>
        <v>5</v>
      </c>
      <c r="S2494" t="str" cm="1">
        <f t="array" ref="S2494">_xlfn.IFS(FraudData[[#This Row],[Fraud Risk Score]]&gt;=8,"High Risk",FraudData[[#This Row],[Fraud Risk Score]]&gt;=6,"Medium Risk",TRUE,"Low Risk")</f>
        <v>Low Risk</v>
      </c>
    </row>
    <row r="2495" spans="1:19">
      <c r="A2495">
        <v>2494</v>
      </c>
      <c r="B2495">
        <v>87.96</v>
      </c>
      <c r="C2495">
        <v>3</v>
      </c>
      <c r="D2495" t="s">
        <v>50</v>
      </c>
      <c r="E2495">
        <v>0</v>
      </c>
      <c r="F2495">
        <v>0</v>
      </c>
      <c r="G2495">
        <v>82</v>
      </c>
      <c r="H2495">
        <v>1</v>
      </c>
      <c r="I2495">
        <v>31</v>
      </c>
      <c r="J2495">
        <v>0</v>
      </c>
      <c r="K2495">
        <f>_xlfn.XLOOKUP(FraudData[[#This Row],[amount]],AmountRules[Amount Min],AmountRules[Risk Points],,-1)</f>
        <v>0</v>
      </c>
      <c r="L2495">
        <f>_xlfn.XLOOKUP(FraudData[[#This Row],[transaction_hour]],TimeRules[Hour Min],TimeRules[Risk Points],,-1)</f>
        <v>3</v>
      </c>
      <c r="M2495">
        <f>_xlfn.XLOOKUP(FraudData[[#This Row],[foreign_transaction]],ForeignRules[Foreign Transaction],ForeignRules[Risk Points],0)</f>
        <v>0</v>
      </c>
      <c r="N2495">
        <f>_xlfn.XLOOKUP(FraudData[[#This Row],[location_mismatch]],Table10[Location Mismatch],Table10[Risk Points],0)</f>
        <v>0</v>
      </c>
      <c r="O2495">
        <f>_xlfn.XLOOKUP(FraudData[[#This Row],[device_trust_score]],DeviceRules[Device Min],DeviceRules[Risk Points],,-1)</f>
        <v>0</v>
      </c>
      <c r="P2495">
        <f>_xlfn.XLOOKUP(FraudData[[#This Row],[velocity_last_24h]],VelocityRules[Velocity Min],VelocityRules[Risk Points],,-1)</f>
        <v>0</v>
      </c>
      <c r="Q2495">
        <f>_xlfn.XLOOKUP(FraudData[[#This Row],[merchant_category]],MerchantRules[Merchant Category],MerchantRules[Risk Points],0)</f>
        <v>0</v>
      </c>
      <c r="R2495">
        <f>SUM(FraudData[[#This Row],[Amount Risk]:[Merchant Risk]])</f>
        <v>3</v>
      </c>
      <c r="S2495" t="str" cm="1">
        <f t="array" ref="S2495">_xlfn.IFS(FraudData[[#This Row],[Fraud Risk Score]]&gt;=8,"High Risk",FraudData[[#This Row],[Fraud Risk Score]]&gt;=6,"Medium Risk",TRUE,"Low Risk")</f>
        <v>Low Risk</v>
      </c>
    </row>
    <row r="2496" spans="1:19">
      <c r="A2496">
        <v>2495</v>
      </c>
      <c r="B2496">
        <v>128.87</v>
      </c>
      <c r="C2496">
        <v>20</v>
      </c>
      <c r="D2496" t="s">
        <v>49</v>
      </c>
      <c r="E2496">
        <v>0</v>
      </c>
      <c r="F2496">
        <v>0</v>
      </c>
      <c r="G2496">
        <v>86</v>
      </c>
      <c r="H2496">
        <v>1</v>
      </c>
      <c r="I2496">
        <v>30</v>
      </c>
      <c r="J2496">
        <v>0</v>
      </c>
      <c r="K2496">
        <f>_xlfn.XLOOKUP(FraudData[[#This Row],[amount]],AmountRules[Amount Min],AmountRules[Risk Points],,-1)</f>
        <v>0</v>
      </c>
      <c r="L2496">
        <f>_xlfn.XLOOKUP(FraudData[[#This Row],[transaction_hour]],TimeRules[Hour Min],TimeRules[Risk Points],,-1)</f>
        <v>0</v>
      </c>
      <c r="M2496">
        <f>_xlfn.XLOOKUP(FraudData[[#This Row],[foreign_transaction]],ForeignRules[Foreign Transaction],ForeignRules[Risk Points],0)</f>
        <v>0</v>
      </c>
      <c r="N2496">
        <f>_xlfn.XLOOKUP(FraudData[[#This Row],[location_mismatch]],Table10[Location Mismatch],Table10[Risk Points],0)</f>
        <v>0</v>
      </c>
      <c r="O2496">
        <f>_xlfn.XLOOKUP(FraudData[[#This Row],[device_trust_score]],DeviceRules[Device Min],DeviceRules[Risk Points],,-1)</f>
        <v>0</v>
      </c>
      <c r="P2496">
        <f>_xlfn.XLOOKUP(FraudData[[#This Row],[velocity_last_24h]],VelocityRules[Velocity Min],VelocityRules[Risk Points],,-1)</f>
        <v>0</v>
      </c>
      <c r="Q2496">
        <f>_xlfn.XLOOKUP(FraudData[[#This Row],[merchant_category]],MerchantRules[Merchant Category],MerchantRules[Risk Points],0)</f>
        <v>1</v>
      </c>
      <c r="R2496">
        <f>SUM(FraudData[[#This Row],[Amount Risk]:[Merchant Risk]])</f>
        <v>1</v>
      </c>
      <c r="S2496" t="str" cm="1">
        <f t="array" ref="S2496">_xlfn.IFS(FraudData[[#This Row],[Fraud Risk Score]]&gt;=8,"High Risk",FraudData[[#This Row],[Fraud Risk Score]]&gt;=6,"Medium Risk",TRUE,"Low Risk")</f>
        <v>Low Risk</v>
      </c>
    </row>
    <row r="2497" spans="1:19">
      <c r="A2497">
        <v>2496</v>
      </c>
      <c r="B2497">
        <v>122.02</v>
      </c>
      <c r="C2497">
        <v>17</v>
      </c>
      <c r="D2497" t="s">
        <v>48</v>
      </c>
      <c r="E2497">
        <v>0</v>
      </c>
      <c r="F2497">
        <v>0</v>
      </c>
      <c r="G2497">
        <v>31</v>
      </c>
      <c r="H2497">
        <v>0</v>
      </c>
      <c r="I2497">
        <v>65</v>
      </c>
      <c r="J2497">
        <v>0</v>
      </c>
      <c r="K2497">
        <f>_xlfn.XLOOKUP(FraudData[[#This Row],[amount]],AmountRules[Amount Min],AmountRules[Risk Points],,-1)</f>
        <v>0</v>
      </c>
      <c r="L2497">
        <f>_xlfn.XLOOKUP(FraudData[[#This Row],[transaction_hour]],TimeRules[Hour Min],TimeRules[Risk Points],,-1)</f>
        <v>0</v>
      </c>
      <c r="M2497">
        <f>_xlfn.XLOOKUP(FraudData[[#This Row],[foreign_transaction]],ForeignRules[Foreign Transaction],ForeignRules[Risk Points],0)</f>
        <v>0</v>
      </c>
      <c r="N2497">
        <f>_xlfn.XLOOKUP(FraudData[[#This Row],[location_mismatch]],Table10[Location Mismatch],Table10[Risk Points],0)</f>
        <v>0</v>
      </c>
      <c r="O2497">
        <f>_xlfn.XLOOKUP(FraudData[[#This Row],[device_trust_score]],DeviceRules[Device Min],DeviceRules[Risk Points],,-1)</f>
        <v>2</v>
      </c>
      <c r="P2497">
        <f>_xlfn.XLOOKUP(FraudData[[#This Row],[velocity_last_24h]],VelocityRules[Velocity Min],VelocityRules[Risk Points],,-1)</f>
        <v>0</v>
      </c>
      <c r="Q2497">
        <f>_xlfn.XLOOKUP(FraudData[[#This Row],[merchant_category]],MerchantRules[Merchant Category],MerchantRules[Risk Points],0)</f>
        <v>0</v>
      </c>
      <c r="R2497">
        <f>SUM(FraudData[[#This Row],[Amount Risk]:[Merchant Risk]])</f>
        <v>2</v>
      </c>
      <c r="S2497" t="str" cm="1">
        <f t="array" ref="S2497">_xlfn.IFS(FraudData[[#This Row],[Fraud Risk Score]]&gt;=8,"High Risk",FraudData[[#This Row],[Fraud Risk Score]]&gt;=6,"Medium Risk",TRUE,"Low Risk")</f>
        <v>Low Risk</v>
      </c>
    </row>
    <row r="2498" spans="1:19">
      <c r="A2498">
        <v>2497</v>
      </c>
      <c r="B2498">
        <v>154.99</v>
      </c>
      <c r="C2498">
        <v>16</v>
      </c>
      <c r="D2498" t="s">
        <v>48</v>
      </c>
      <c r="E2498">
        <v>0</v>
      </c>
      <c r="F2498">
        <v>0</v>
      </c>
      <c r="G2498">
        <v>33</v>
      </c>
      <c r="H2498">
        <v>1</v>
      </c>
      <c r="I2498">
        <v>54</v>
      </c>
      <c r="J2498">
        <v>0</v>
      </c>
      <c r="K2498">
        <f>_xlfn.XLOOKUP(FraudData[[#This Row],[amount]],AmountRules[Amount Min],AmountRules[Risk Points],,-1)</f>
        <v>0</v>
      </c>
      <c r="L2498">
        <f>_xlfn.XLOOKUP(FraudData[[#This Row],[transaction_hour]],TimeRules[Hour Min],TimeRules[Risk Points],,-1)</f>
        <v>0</v>
      </c>
      <c r="M2498">
        <f>_xlfn.XLOOKUP(FraudData[[#This Row],[foreign_transaction]],ForeignRules[Foreign Transaction],ForeignRules[Risk Points],0)</f>
        <v>0</v>
      </c>
      <c r="N2498">
        <f>_xlfn.XLOOKUP(FraudData[[#This Row],[location_mismatch]],Table10[Location Mismatch],Table10[Risk Points],0)</f>
        <v>0</v>
      </c>
      <c r="O2498">
        <f>_xlfn.XLOOKUP(FraudData[[#This Row],[device_trust_score]],DeviceRules[Device Min],DeviceRules[Risk Points],,-1)</f>
        <v>2</v>
      </c>
      <c r="P2498">
        <f>_xlfn.XLOOKUP(FraudData[[#This Row],[velocity_last_24h]],VelocityRules[Velocity Min],VelocityRules[Risk Points],,-1)</f>
        <v>0</v>
      </c>
      <c r="Q2498">
        <f>_xlfn.XLOOKUP(FraudData[[#This Row],[merchant_category]],MerchantRules[Merchant Category],MerchantRules[Risk Points],0)</f>
        <v>0</v>
      </c>
      <c r="R2498">
        <f>SUM(FraudData[[#This Row],[Amount Risk]:[Merchant Risk]])</f>
        <v>2</v>
      </c>
      <c r="S2498" t="str" cm="1">
        <f t="array" ref="S2498">_xlfn.IFS(FraudData[[#This Row],[Fraud Risk Score]]&gt;=8,"High Risk",FraudData[[#This Row],[Fraud Risk Score]]&gt;=6,"Medium Risk",TRUE,"Low Risk")</f>
        <v>Low Risk</v>
      </c>
    </row>
    <row r="2499" spans="1:19">
      <c r="A2499">
        <v>2498</v>
      </c>
      <c r="B2499">
        <v>361.22</v>
      </c>
      <c r="C2499">
        <v>9</v>
      </c>
      <c r="D2499" t="s">
        <v>49</v>
      </c>
      <c r="E2499">
        <v>0</v>
      </c>
      <c r="F2499">
        <v>0</v>
      </c>
      <c r="G2499">
        <v>46</v>
      </c>
      <c r="H2499">
        <v>1</v>
      </c>
      <c r="I2499">
        <v>44</v>
      </c>
      <c r="J2499">
        <v>0</v>
      </c>
      <c r="K2499">
        <f>_xlfn.XLOOKUP(FraudData[[#This Row],[amount]],AmountRules[Amount Min],AmountRules[Risk Points],,-1)</f>
        <v>0</v>
      </c>
      <c r="L2499">
        <f>_xlfn.XLOOKUP(FraudData[[#This Row],[transaction_hour]],TimeRules[Hour Min],TimeRules[Risk Points],,-1)</f>
        <v>0</v>
      </c>
      <c r="M2499">
        <f>_xlfn.XLOOKUP(FraudData[[#This Row],[foreign_transaction]],ForeignRules[Foreign Transaction],ForeignRules[Risk Points],0)</f>
        <v>0</v>
      </c>
      <c r="N2499">
        <f>_xlfn.XLOOKUP(FraudData[[#This Row],[location_mismatch]],Table10[Location Mismatch],Table10[Risk Points],0)</f>
        <v>0</v>
      </c>
      <c r="O2499">
        <f>_xlfn.XLOOKUP(FraudData[[#This Row],[device_trust_score]],DeviceRules[Device Min],DeviceRules[Risk Points],,-1)</f>
        <v>2</v>
      </c>
      <c r="P2499">
        <f>_xlfn.XLOOKUP(FraudData[[#This Row],[velocity_last_24h]],VelocityRules[Velocity Min],VelocityRules[Risk Points],,-1)</f>
        <v>0</v>
      </c>
      <c r="Q2499">
        <f>_xlfn.XLOOKUP(FraudData[[#This Row],[merchant_category]],MerchantRules[Merchant Category],MerchantRules[Risk Points],0)</f>
        <v>1</v>
      </c>
      <c r="R2499">
        <f>SUM(FraudData[[#This Row],[Amount Risk]:[Merchant Risk]])</f>
        <v>3</v>
      </c>
      <c r="S2499" t="str" cm="1">
        <f t="array" ref="S2499">_xlfn.IFS(FraudData[[#This Row],[Fraud Risk Score]]&gt;=8,"High Risk",FraudData[[#This Row],[Fraud Risk Score]]&gt;=6,"Medium Risk",TRUE,"Low Risk")</f>
        <v>Low Risk</v>
      </c>
    </row>
    <row r="2500" spans="1:19">
      <c r="A2500">
        <v>2499</v>
      </c>
      <c r="B2500">
        <v>710.94</v>
      </c>
      <c r="C2500">
        <v>20</v>
      </c>
      <c r="D2500" t="s">
        <v>47</v>
      </c>
      <c r="E2500">
        <v>0</v>
      </c>
      <c r="F2500">
        <v>0</v>
      </c>
      <c r="G2500">
        <v>28</v>
      </c>
      <c r="H2500">
        <v>1</v>
      </c>
      <c r="I2500">
        <v>21</v>
      </c>
      <c r="J2500">
        <v>0</v>
      </c>
      <c r="K2500">
        <f>_xlfn.XLOOKUP(FraudData[[#This Row],[amount]],AmountRules[Amount Min],AmountRules[Risk Points],,-1)</f>
        <v>1</v>
      </c>
      <c r="L2500">
        <f>_xlfn.XLOOKUP(FraudData[[#This Row],[transaction_hour]],TimeRules[Hour Min],TimeRules[Risk Points],,-1)</f>
        <v>0</v>
      </c>
      <c r="M2500">
        <f>_xlfn.XLOOKUP(FraudData[[#This Row],[foreign_transaction]],ForeignRules[Foreign Transaction],ForeignRules[Risk Points],0)</f>
        <v>0</v>
      </c>
      <c r="N2500">
        <f>_xlfn.XLOOKUP(FraudData[[#This Row],[location_mismatch]],Table10[Location Mismatch],Table10[Risk Points],0)</f>
        <v>0</v>
      </c>
      <c r="O2500">
        <f>_xlfn.XLOOKUP(FraudData[[#This Row],[device_trust_score]],DeviceRules[Device Min],DeviceRules[Risk Points],,-1)</f>
        <v>3</v>
      </c>
      <c r="P2500">
        <f>_xlfn.XLOOKUP(FraudData[[#This Row],[velocity_last_24h]],VelocityRules[Velocity Min],VelocityRules[Risk Points],,-1)</f>
        <v>0</v>
      </c>
      <c r="Q2500">
        <f>_xlfn.XLOOKUP(FraudData[[#This Row],[merchant_category]],MerchantRules[Merchant Category],MerchantRules[Risk Points],0)</f>
        <v>0</v>
      </c>
      <c r="R2500">
        <f>SUM(FraudData[[#This Row],[Amount Risk]:[Merchant Risk]])</f>
        <v>4</v>
      </c>
      <c r="S2500" t="str" cm="1">
        <f t="array" ref="S2500">_xlfn.IFS(FraudData[[#This Row],[Fraud Risk Score]]&gt;=8,"High Risk",FraudData[[#This Row],[Fraud Risk Score]]&gt;=6,"Medium Risk",TRUE,"Low Risk")</f>
        <v>Low Risk</v>
      </c>
    </row>
    <row r="2501" spans="1:19">
      <c r="A2501">
        <v>2500</v>
      </c>
      <c r="B2501">
        <v>94.24</v>
      </c>
      <c r="C2501">
        <v>8</v>
      </c>
      <c r="D2501" t="s">
        <v>48</v>
      </c>
      <c r="E2501">
        <v>0</v>
      </c>
      <c r="F2501">
        <v>1</v>
      </c>
      <c r="G2501">
        <v>60</v>
      </c>
      <c r="H2501">
        <v>2</v>
      </c>
      <c r="I2501">
        <v>21</v>
      </c>
      <c r="J2501">
        <v>0</v>
      </c>
      <c r="K2501">
        <f>_xlfn.XLOOKUP(FraudData[[#This Row],[amount]],AmountRules[Amount Min],AmountRules[Risk Points],,-1)</f>
        <v>0</v>
      </c>
      <c r="L2501">
        <f>_xlfn.XLOOKUP(FraudData[[#This Row],[transaction_hour]],TimeRules[Hour Min],TimeRules[Risk Points],,-1)</f>
        <v>0</v>
      </c>
      <c r="M2501">
        <f>_xlfn.XLOOKUP(FraudData[[#This Row],[foreign_transaction]],ForeignRules[Foreign Transaction],ForeignRules[Risk Points],0)</f>
        <v>0</v>
      </c>
      <c r="N2501">
        <f>_xlfn.XLOOKUP(FraudData[[#This Row],[location_mismatch]],Table10[Location Mismatch],Table10[Risk Points],0)</f>
        <v>3</v>
      </c>
      <c r="O2501">
        <f>_xlfn.XLOOKUP(FraudData[[#This Row],[device_trust_score]],DeviceRules[Device Min],DeviceRules[Risk Points],,-1)</f>
        <v>1</v>
      </c>
      <c r="P2501">
        <f>_xlfn.XLOOKUP(FraudData[[#This Row],[velocity_last_24h]],VelocityRules[Velocity Min],VelocityRules[Risk Points],,-1)</f>
        <v>0</v>
      </c>
      <c r="Q2501">
        <f>_xlfn.XLOOKUP(FraudData[[#This Row],[merchant_category]],MerchantRules[Merchant Category],MerchantRules[Risk Points],0)</f>
        <v>0</v>
      </c>
      <c r="R2501">
        <f>SUM(FraudData[[#This Row],[Amount Risk]:[Merchant Risk]])</f>
        <v>4</v>
      </c>
      <c r="S2501" t="str" cm="1">
        <f t="array" ref="S2501">_xlfn.IFS(FraudData[[#This Row],[Fraud Risk Score]]&gt;=8,"High Risk",FraudData[[#This Row],[Fraud Risk Score]]&gt;=6,"Medium Risk",TRUE,"Low Risk")</f>
        <v>Low Risk</v>
      </c>
    </row>
    <row r="2502" spans="1:19">
      <c r="A2502">
        <v>2501</v>
      </c>
      <c r="B2502">
        <v>316.33999999999997</v>
      </c>
      <c r="C2502">
        <v>14</v>
      </c>
      <c r="D2502" t="s">
        <v>50</v>
      </c>
      <c r="E2502">
        <v>0</v>
      </c>
      <c r="F2502">
        <v>0</v>
      </c>
      <c r="G2502">
        <v>94</v>
      </c>
      <c r="H2502">
        <v>2</v>
      </c>
      <c r="I2502">
        <v>57</v>
      </c>
      <c r="J2502">
        <v>0</v>
      </c>
      <c r="K2502">
        <f>_xlfn.XLOOKUP(FraudData[[#This Row],[amount]],AmountRules[Amount Min],AmountRules[Risk Points],,-1)</f>
        <v>0</v>
      </c>
      <c r="L2502">
        <f>_xlfn.XLOOKUP(FraudData[[#This Row],[transaction_hour]],TimeRules[Hour Min],TimeRules[Risk Points],,-1)</f>
        <v>0</v>
      </c>
      <c r="M2502">
        <f>_xlfn.XLOOKUP(FraudData[[#This Row],[foreign_transaction]],ForeignRules[Foreign Transaction],ForeignRules[Risk Points],0)</f>
        <v>0</v>
      </c>
      <c r="N2502">
        <f>_xlfn.XLOOKUP(FraudData[[#This Row],[location_mismatch]],Table10[Location Mismatch],Table10[Risk Points],0)</f>
        <v>0</v>
      </c>
      <c r="O2502">
        <f>_xlfn.XLOOKUP(FraudData[[#This Row],[device_trust_score]],DeviceRules[Device Min],DeviceRules[Risk Points],,-1)</f>
        <v>0</v>
      </c>
      <c r="P2502">
        <f>_xlfn.XLOOKUP(FraudData[[#This Row],[velocity_last_24h]],VelocityRules[Velocity Min],VelocityRules[Risk Points],,-1)</f>
        <v>0</v>
      </c>
      <c r="Q2502">
        <f>_xlfn.XLOOKUP(FraudData[[#This Row],[merchant_category]],MerchantRules[Merchant Category],MerchantRules[Risk Points],0)</f>
        <v>0</v>
      </c>
      <c r="R2502">
        <f>SUM(FraudData[[#This Row],[Amount Risk]:[Merchant Risk]])</f>
        <v>0</v>
      </c>
      <c r="S2502" t="str" cm="1">
        <f t="array" ref="S2502">_xlfn.IFS(FraudData[[#This Row],[Fraud Risk Score]]&gt;=8,"High Risk",FraudData[[#This Row],[Fraud Risk Score]]&gt;=6,"Medium Risk",TRUE,"Low Risk")</f>
        <v>Low Risk</v>
      </c>
    </row>
    <row r="2503" spans="1:19">
      <c r="A2503">
        <v>2502</v>
      </c>
      <c r="B2503">
        <v>260.31</v>
      </c>
      <c r="C2503">
        <v>11</v>
      </c>
      <c r="D2503" t="s">
        <v>47</v>
      </c>
      <c r="E2503">
        <v>0</v>
      </c>
      <c r="F2503">
        <v>0</v>
      </c>
      <c r="G2503">
        <v>91</v>
      </c>
      <c r="H2503">
        <v>4</v>
      </c>
      <c r="I2503">
        <v>64</v>
      </c>
      <c r="J2503">
        <v>0</v>
      </c>
      <c r="K2503">
        <f>_xlfn.XLOOKUP(FraudData[[#This Row],[amount]],AmountRules[Amount Min],AmountRules[Risk Points],,-1)</f>
        <v>0</v>
      </c>
      <c r="L2503">
        <f>_xlfn.XLOOKUP(FraudData[[#This Row],[transaction_hour]],TimeRules[Hour Min],TimeRules[Risk Points],,-1)</f>
        <v>0</v>
      </c>
      <c r="M2503">
        <f>_xlfn.XLOOKUP(FraudData[[#This Row],[foreign_transaction]],ForeignRules[Foreign Transaction],ForeignRules[Risk Points],0)</f>
        <v>0</v>
      </c>
      <c r="N2503">
        <f>_xlfn.XLOOKUP(FraudData[[#This Row],[location_mismatch]],Table10[Location Mismatch],Table10[Risk Points],0)</f>
        <v>0</v>
      </c>
      <c r="O2503">
        <f>_xlfn.XLOOKUP(FraudData[[#This Row],[device_trust_score]],DeviceRules[Device Min],DeviceRules[Risk Points],,-1)</f>
        <v>0</v>
      </c>
      <c r="P2503">
        <f>_xlfn.XLOOKUP(FraudData[[#This Row],[velocity_last_24h]],VelocityRules[Velocity Min],VelocityRules[Risk Points],,-1)</f>
        <v>0</v>
      </c>
      <c r="Q2503">
        <f>_xlfn.XLOOKUP(FraudData[[#This Row],[merchant_category]],MerchantRules[Merchant Category],MerchantRules[Risk Points],0)</f>
        <v>0</v>
      </c>
      <c r="R2503">
        <f>SUM(FraudData[[#This Row],[Amount Risk]:[Merchant Risk]])</f>
        <v>0</v>
      </c>
      <c r="S2503" t="str" cm="1">
        <f t="array" ref="S2503">_xlfn.IFS(FraudData[[#This Row],[Fraud Risk Score]]&gt;=8,"High Risk",FraudData[[#This Row],[Fraud Risk Score]]&gt;=6,"Medium Risk",TRUE,"Low Risk")</f>
        <v>Low Risk</v>
      </c>
    </row>
    <row r="2504" spans="1:19">
      <c r="A2504">
        <v>2503</v>
      </c>
      <c r="B2504">
        <v>153.4</v>
      </c>
      <c r="C2504">
        <v>20</v>
      </c>
      <c r="D2504" t="s">
        <v>49</v>
      </c>
      <c r="E2504">
        <v>0</v>
      </c>
      <c r="F2504">
        <v>0</v>
      </c>
      <c r="G2504">
        <v>59</v>
      </c>
      <c r="H2504">
        <v>1</v>
      </c>
      <c r="I2504">
        <v>33</v>
      </c>
      <c r="J2504">
        <v>0</v>
      </c>
      <c r="K2504">
        <f>_xlfn.XLOOKUP(FraudData[[#This Row],[amount]],AmountRules[Amount Min],AmountRules[Risk Points],,-1)</f>
        <v>0</v>
      </c>
      <c r="L2504">
        <f>_xlfn.XLOOKUP(FraudData[[#This Row],[transaction_hour]],TimeRules[Hour Min],TimeRules[Risk Points],,-1)</f>
        <v>0</v>
      </c>
      <c r="M2504">
        <f>_xlfn.XLOOKUP(FraudData[[#This Row],[foreign_transaction]],ForeignRules[Foreign Transaction],ForeignRules[Risk Points],0)</f>
        <v>0</v>
      </c>
      <c r="N2504">
        <f>_xlfn.XLOOKUP(FraudData[[#This Row],[location_mismatch]],Table10[Location Mismatch],Table10[Risk Points],0)</f>
        <v>0</v>
      </c>
      <c r="O2504">
        <f>_xlfn.XLOOKUP(FraudData[[#This Row],[device_trust_score]],DeviceRules[Device Min],DeviceRules[Risk Points],,-1)</f>
        <v>1</v>
      </c>
      <c r="P2504">
        <f>_xlfn.XLOOKUP(FraudData[[#This Row],[velocity_last_24h]],VelocityRules[Velocity Min],VelocityRules[Risk Points],,-1)</f>
        <v>0</v>
      </c>
      <c r="Q2504">
        <f>_xlfn.XLOOKUP(FraudData[[#This Row],[merchant_category]],MerchantRules[Merchant Category],MerchantRules[Risk Points],0)</f>
        <v>1</v>
      </c>
      <c r="R2504">
        <f>SUM(FraudData[[#This Row],[Amount Risk]:[Merchant Risk]])</f>
        <v>2</v>
      </c>
      <c r="S2504" t="str" cm="1">
        <f t="array" ref="S2504">_xlfn.IFS(FraudData[[#This Row],[Fraud Risk Score]]&gt;=8,"High Risk",FraudData[[#This Row],[Fraud Risk Score]]&gt;=6,"Medium Risk",TRUE,"Low Risk")</f>
        <v>Low Risk</v>
      </c>
    </row>
    <row r="2505" spans="1:19">
      <c r="A2505">
        <v>2504</v>
      </c>
      <c r="B2505">
        <v>562.42999999999995</v>
      </c>
      <c r="C2505">
        <v>8</v>
      </c>
      <c r="D2505" t="s">
        <v>46</v>
      </c>
      <c r="E2505">
        <v>0</v>
      </c>
      <c r="F2505">
        <v>0</v>
      </c>
      <c r="G2505">
        <v>57</v>
      </c>
      <c r="H2505">
        <v>3</v>
      </c>
      <c r="I2505">
        <v>56</v>
      </c>
      <c r="J2505">
        <v>0</v>
      </c>
      <c r="K2505">
        <f>_xlfn.XLOOKUP(FraudData[[#This Row],[amount]],AmountRules[Amount Min],AmountRules[Risk Points],,-1)</f>
        <v>1</v>
      </c>
      <c r="L2505">
        <f>_xlfn.XLOOKUP(FraudData[[#This Row],[transaction_hour]],TimeRules[Hour Min],TimeRules[Risk Points],,-1)</f>
        <v>0</v>
      </c>
      <c r="M2505">
        <f>_xlfn.XLOOKUP(FraudData[[#This Row],[foreign_transaction]],ForeignRules[Foreign Transaction],ForeignRules[Risk Points],0)</f>
        <v>0</v>
      </c>
      <c r="N2505">
        <f>_xlfn.XLOOKUP(FraudData[[#This Row],[location_mismatch]],Table10[Location Mismatch],Table10[Risk Points],0)</f>
        <v>0</v>
      </c>
      <c r="O2505">
        <f>_xlfn.XLOOKUP(FraudData[[#This Row],[device_trust_score]],DeviceRules[Device Min],DeviceRules[Risk Points],,-1)</f>
        <v>1</v>
      </c>
      <c r="P2505">
        <f>_xlfn.XLOOKUP(FraudData[[#This Row],[velocity_last_24h]],VelocityRules[Velocity Min],VelocityRules[Risk Points],,-1)</f>
        <v>0</v>
      </c>
      <c r="Q2505">
        <f>_xlfn.XLOOKUP(FraudData[[#This Row],[merchant_category]],MerchantRules[Merchant Category],MerchantRules[Risk Points],0)</f>
        <v>0</v>
      </c>
      <c r="R2505">
        <f>SUM(FraudData[[#This Row],[Amount Risk]:[Merchant Risk]])</f>
        <v>2</v>
      </c>
      <c r="S2505" t="str" cm="1">
        <f t="array" ref="S2505">_xlfn.IFS(FraudData[[#This Row],[Fraud Risk Score]]&gt;=8,"High Risk",FraudData[[#This Row],[Fraud Risk Score]]&gt;=6,"Medium Risk",TRUE,"Low Risk")</f>
        <v>Low Risk</v>
      </c>
    </row>
    <row r="2506" spans="1:19">
      <c r="A2506">
        <v>2505</v>
      </c>
      <c r="B2506">
        <v>40.270000000000003</v>
      </c>
      <c r="C2506">
        <v>13</v>
      </c>
      <c r="D2506" t="s">
        <v>48</v>
      </c>
      <c r="E2506">
        <v>1</v>
      </c>
      <c r="F2506">
        <v>1</v>
      </c>
      <c r="G2506">
        <v>31</v>
      </c>
      <c r="H2506">
        <v>1</v>
      </c>
      <c r="I2506">
        <v>57</v>
      </c>
      <c r="J2506">
        <v>1</v>
      </c>
      <c r="K2506">
        <f>_xlfn.XLOOKUP(FraudData[[#This Row],[amount]],AmountRules[Amount Min],AmountRules[Risk Points],,-1)</f>
        <v>0</v>
      </c>
      <c r="L2506">
        <f>_xlfn.XLOOKUP(FraudData[[#This Row],[transaction_hour]],TimeRules[Hour Min],TimeRules[Risk Points],,-1)</f>
        <v>0</v>
      </c>
      <c r="M2506">
        <f>_xlfn.XLOOKUP(FraudData[[#This Row],[foreign_transaction]],ForeignRules[Foreign Transaction],ForeignRules[Risk Points],0)</f>
        <v>3</v>
      </c>
      <c r="N2506">
        <f>_xlfn.XLOOKUP(FraudData[[#This Row],[location_mismatch]],Table10[Location Mismatch],Table10[Risk Points],0)</f>
        <v>3</v>
      </c>
      <c r="O2506">
        <f>_xlfn.XLOOKUP(FraudData[[#This Row],[device_trust_score]],DeviceRules[Device Min],DeviceRules[Risk Points],,-1)</f>
        <v>2</v>
      </c>
      <c r="P2506">
        <f>_xlfn.XLOOKUP(FraudData[[#This Row],[velocity_last_24h]],VelocityRules[Velocity Min],VelocityRules[Risk Points],,-1)</f>
        <v>0</v>
      </c>
      <c r="Q2506">
        <f>_xlfn.XLOOKUP(FraudData[[#This Row],[merchant_category]],MerchantRules[Merchant Category],MerchantRules[Risk Points],0)</f>
        <v>0</v>
      </c>
      <c r="R2506">
        <f>SUM(FraudData[[#This Row],[Amount Risk]:[Merchant Risk]])</f>
        <v>8</v>
      </c>
      <c r="S2506" t="str" cm="1">
        <f t="array" ref="S2506">_xlfn.IFS(FraudData[[#This Row],[Fraud Risk Score]]&gt;=8,"High Risk",FraudData[[#This Row],[Fraud Risk Score]]&gt;=6,"Medium Risk",TRUE,"Low Risk")</f>
        <v>High Risk</v>
      </c>
    </row>
    <row r="2507" spans="1:19">
      <c r="A2507">
        <v>2506</v>
      </c>
      <c r="B2507">
        <v>20.83</v>
      </c>
      <c r="C2507">
        <v>12</v>
      </c>
      <c r="D2507" t="s">
        <v>46</v>
      </c>
      <c r="E2507">
        <v>0</v>
      </c>
      <c r="F2507">
        <v>0</v>
      </c>
      <c r="G2507">
        <v>79</v>
      </c>
      <c r="H2507">
        <v>5</v>
      </c>
      <c r="I2507">
        <v>35</v>
      </c>
      <c r="J2507">
        <v>0</v>
      </c>
      <c r="K2507">
        <f>_xlfn.XLOOKUP(FraudData[[#This Row],[amount]],AmountRules[Amount Min],AmountRules[Risk Points],,-1)</f>
        <v>0</v>
      </c>
      <c r="L2507">
        <f>_xlfn.XLOOKUP(FraudData[[#This Row],[transaction_hour]],TimeRules[Hour Min],TimeRules[Risk Points],,-1)</f>
        <v>0</v>
      </c>
      <c r="M2507">
        <f>_xlfn.XLOOKUP(FraudData[[#This Row],[foreign_transaction]],ForeignRules[Foreign Transaction],ForeignRules[Risk Points],0)</f>
        <v>0</v>
      </c>
      <c r="N2507">
        <f>_xlfn.XLOOKUP(FraudData[[#This Row],[location_mismatch]],Table10[Location Mismatch],Table10[Risk Points],0)</f>
        <v>0</v>
      </c>
      <c r="O2507">
        <f>_xlfn.XLOOKUP(FraudData[[#This Row],[device_trust_score]],DeviceRules[Device Min],DeviceRules[Risk Points],,-1)</f>
        <v>0</v>
      </c>
      <c r="P2507">
        <f>_xlfn.XLOOKUP(FraudData[[#This Row],[velocity_last_24h]],VelocityRules[Velocity Min],VelocityRules[Risk Points],,-1)</f>
        <v>3</v>
      </c>
      <c r="Q2507">
        <f>_xlfn.XLOOKUP(FraudData[[#This Row],[merchant_category]],MerchantRules[Merchant Category],MerchantRules[Risk Points],0)</f>
        <v>0</v>
      </c>
      <c r="R2507">
        <f>SUM(FraudData[[#This Row],[Amount Risk]:[Merchant Risk]])</f>
        <v>3</v>
      </c>
      <c r="S2507" t="str" cm="1">
        <f t="array" ref="S2507">_xlfn.IFS(FraudData[[#This Row],[Fraud Risk Score]]&gt;=8,"High Risk",FraudData[[#This Row],[Fraud Risk Score]]&gt;=6,"Medium Risk",TRUE,"Low Risk")</f>
        <v>Low Risk</v>
      </c>
    </row>
    <row r="2508" spans="1:19">
      <c r="A2508">
        <v>2507</v>
      </c>
      <c r="B2508">
        <v>346.3</v>
      </c>
      <c r="C2508">
        <v>5</v>
      </c>
      <c r="D2508" t="s">
        <v>50</v>
      </c>
      <c r="E2508">
        <v>0</v>
      </c>
      <c r="F2508">
        <v>0</v>
      </c>
      <c r="G2508">
        <v>71</v>
      </c>
      <c r="H2508">
        <v>2</v>
      </c>
      <c r="I2508">
        <v>33</v>
      </c>
      <c r="J2508">
        <v>0</v>
      </c>
      <c r="K2508">
        <f>_xlfn.XLOOKUP(FraudData[[#This Row],[amount]],AmountRules[Amount Min],AmountRules[Risk Points],,-1)</f>
        <v>0</v>
      </c>
      <c r="L2508">
        <f>_xlfn.XLOOKUP(FraudData[[#This Row],[transaction_hour]],TimeRules[Hour Min],TimeRules[Risk Points],,-1)</f>
        <v>0</v>
      </c>
      <c r="M2508">
        <f>_xlfn.XLOOKUP(FraudData[[#This Row],[foreign_transaction]],ForeignRules[Foreign Transaction],ForeignRules[Risk Points],0)</f>
        <v>0</v>
      </c>
      <c r="N2508">
        <f>_xlfn.XLOOKUP(FraudData[[#This Row],[location_mismatch]],Table10[Location Mismatch],Table10[Risk Points],0)</f>
        <v>0</v>
      </c>
      <c r="O2508">
        <f>_xlfn.XLOOKUP(FraudData[[#This Row],[device_trust_score]],DeviceRules[Device Min],DeviceRules[Risk Points],,-1)</f>
        <v>0</v>
      </c>
      <c r="P2508">
        <f>_xlfn.XLOOKUP(FraudData[[#This Row],[velocity_last_24h]],VelocityRules[Velocity Min],VelocityRules[Risk Points],,-1)</f>
        <v>0</v>
      </c>
      <c r="Q2508">
        <f>_xlfn.XLOOKUP(FraudData[[#This Row],[merchant_category]],MerchantRules[Merchant Category],MerchantRules[Risk Points],0)</f>
        <v>0</v>
      </c>
      <c r="R2508">
        <f>SUM(FraudData[[#This Row],[Amount Risk]:[Merchant Risk]])</f>
        <v>0</v>
      </c>
      <c r="S2508" t="str" cm="1">
        <f t="array" ref="S2508">_xlfn.IFS(FraudData[[#This Row],[Fraud Risk Score]]&gt;=8,"High Risk",FraudData[[#This Row],[Fraud Risk Score]]&gt;=6,"Medium Risk",TRUE,"Low Risk")</f>
        <v>Low Risk</v>
      </c>
    </row>
    <row r="2509" spans="1:19">
      <c r="A2509">
        <v>2508</v>
      </c>
      <c r="B2509">
        <v>104.09</v>
      </c>
      <c r="C2509">
        <v>18</v>
      </c>
      <c r="D2509" t="s">
        <v>47</v>
      </c>
      <c r="E2509">
        <v>0</v>
      </c>
      <c r="F2509">
        <v>0</v>
      </c>
      <c r="G2509">
        <v>86</v>
      </c>
      <c r="H2509">
        <v>3</v>
      </c>
      <c r="I2509">
        <v>64</v>
      </c>
      <c r="J2509">
        <v>0</v>
      </c>
      <c r="K2509">
        <f>_xlfn.XLOOKUP(FraudData[[#This Row],[amount]],AmountRules[Amount Min],AmountRules[Risk Points],,-1)</f>
        <v>0</v>
      </c>
      <c r="L2509">
        <f>_xlfn.XLOOKUP(FraudData[[#This Row],[transaction_hour]],TimeRules[Hour Min],TimeRules[Risk Points],,-1)</f>
        <v>0</v>
      </c>
      <c r="M2509">
        <f>_xlfn.XLOOKUP(FraudData[[#This Row],[foreign_transaction]],ForeignRules[Foreign Transaction],ForeignRules[Risk Points],0)</f>
        <v>0</v>
      </c>
      <c r="N2509">
        <f>_xlfn.XLOOKUP(FraudData[[#This Row],[location_mismatch]],Table10[Location Mismatch],Table10[Risk Points],0)</f>
        <v>0</v>
      </c>
      <c r="O2509">
        <f>_xlfn.XLOOKUP(FraudData[[#This Row],[device_trust_score]],DeviceRules[Device Min],DeviceRules[Risk Points],,-1)</f>
        <v>0</v>
      </c>
      <c r="P2509">
        <f>_xlfn.XLOOKUP(FraudData[[#This Row],[velocity_last_24h]],VelocityRules[Velocity Min],VelocityRules[Risk Points],,-1)</f>
        <v>0</v>
      </c>
      <c r="Q2509">
        <f>_xlfn.XLOOKUP(FraudData[[#This Row],[merchant_category]],MerchantRules[Merchant Category],MerchantRules[Risk Points],0)</f>
        <v>0</v>
      </c>
      <c r="R2509">
        <f>SUM(FraudData[[#This Row],[Amount Risk]:[Merchant Risk]])</f>
        <v>0</v>
      </c>
      <c r="S2509" t="str" cm="1">
        <f t="array" ref="S2509">_xlfn.IFS(FraudData[[#This Row],[Fraud Risk Score]]&gt;=8,"High Risk",FraudData[[#This Row],[Fraud Risk Score]]&gt;=6,"Medium Risk",TRUE,"Low Risk")</f>
        <v>Low Risk</v>
      </c>
    </row>
    <row r="2510" spans="1:19">
      <c r="A2510">
        <v>2509</v>
      </c>
      <c r="B2510">
        <v>337.88</v>
      </c>
      <c r="C2510">
        <v>3</v>
      </c>
      <c r="D2510" t="s">
        <v>46</v>
      </c>
      <c r="E2510">
        <v>0</v>
      </c>
      <c r="F2510">
        <v>0</v>
      </c>
      <c r="G2510">
        <v>91</v>
      </c>
      <c r="H2510">
        <v>1</v>
      </c>
      <c r="I2510">
        <v>48</v>
      </c>
      <c r="J2510">
        <v>0</v>
      </c>
      <c r="K2510">
        <f>_xlfn.XLOOKUP(FraudData[[#This Row],[amount]],AmountRules[Amount Min],AmountRules[Risk Points],,-1)</f>
        <v>0</v>
      </c>
      <c r="L2510">
        <f>_xlfn.XLOOKUP(FraudData[[#This Row],[transaction_hour]],TimeRules[Hour Min],TimeRules[Risk Points],,-1)</f>
        <v>3</v>
      </c>
      <c r="M2510">
        <f>_xlfn.XLOOKUP(FraudData[[#This Row],[foreign_transaction]],ForeignRules[Foreign Transaction],ForeignRules[Risk Points],0)</f>
        <v>0</v>
      </c>
      <c r="N2510">
        <f>_xlfn.XLOOKUP(FraudData[[#This Row],[location_mismatch]],Table10[Location Mismatch],Table10[Risk Points],0)</f>
        <v>0</v>
      </c>
      <c r="O2510">
        <f>_xlfn.XLOOKUP(FraudData[[#This Row],[device_trust_score]],DeviceRules[Device Min],DeviceRules[Risk Points],,-1)</f>
        <v>0</v>
      </c>
      <c r="P2510">
        <f>_xlfn.XLOOKUP(FraudData[[#This Row],[velocity_last_24h]],VelocityRules[Velocity Min],VelocityRules[Risk Points],,-1)</f>
        <v>0</v>
      </c>
      <c r="Q2510">
        <f>_xlfn.XLOOKUP(FraudData[[#This Row],[merchant_category]],MerchantRules[Merchant Category],MerchantRules[Risk Points],0)</f>
        <v>0</v>
      </c>
      <c r="R2510">
        <f>SUM(FraudData[[#This Row],[Amount Risk]:[Merchant Risk]])</f>
        <v>3</v>
      </c>
      <c r="S2510" t="str" cm="1">
        <f t="array" ref="S2510">_xlfn.IFS(FraudData[[#This Row],[Fraud Risk Score]]&gt;=8,"High Risk",FraudData[[#This Row],[Fraud Risk Score]]&gt;=6,"Medium Risk",TRUE,"Low Risk")</f>
        <v>Low Risk</v>
      </c>
    </row>
    <row r="2511" spans="1:19">
      <c r="A2511">
        <v>2510</v>
      </c>
      <c r="B2511">
        <v>402.44</v>
      </c>
      <c r="C2511">
        <v>19</v>
      </c>
      <c r="D2511" t="s">
        <v>50</v>
      </c>
      <c r="E2511">
        <v>0</v>
      </c>
      <c r="F2511">
        <v>0</v>
      </c>
      <c r="G2511">
        <v>88</v>
      </c>
      <c r="H2511">
        <v>1</v>
      </c>
      <c r="I2511">
        <v>43</v>
      </c>
      <c r="J2511">
        <v>0</v>
      </c>
      <c r="K2511">
        <f>_xlfn.XLOOKUP(FraudData[[#This Row],[amount]],AmountRules[Amount Min],AmountRules[Risk Points],,-1)</f>
        <v>0</v>
      </c>
      <c r="L2511">
        <f>_xlfn.XLOOKUP(FraudData[[#This Row],[transaction_hour]],TimeRules[Hour Min],TimeRules[Risk Points],,-1)</f>
        <v>0</v>
      </c>
      <c r="M2511">
        <f>_xlfn.XLOOKUP(FraudData[[#This Row],[foreign_transaction]],ForeignRules[Foreign Transaction],ForeignRules[Risk Points],0)</f>
        <v>0</v>
      </c>
      <c r="N2511">
        <f>_xlfn.XLOOKUP(FraudData[[#This Row],[location_mismatch]],Table10[Location Mismatch],Table10[Risk Points],0)</f>
        <v>0</v>
      </c>
      <c r="O2511">
        <f>_xlfn.XLOOKUP(FraudData[[#This Row],[device_trust_score]],DeviceRules[Device Min],DeviceRules[Risk Points],,-1)</f>
        <v>0</v>
      </c>
      <c r="P2511">
        <f>_xlfn.XLOOKUP(FraudData[[#This Row],[velocity_last_24h]],VelocityRules[Velocity Min],VelocityRules[Risk Points],,-1)</f>
        <v>0</v>
      </c>
      <c r="Q2511">
        <f>_xlfn.XLOOKUP(FraudData[[#This Row],[merchant_category]],MerchantRules[Merchant Category],MerchantRules[Risk Points],0)</f>
        <v>0</v>
      </c>
      <c r="R2511">
        <f>SUM(FraudData[[#This Row],[Amount Risk]:[Merchant Risk]])</f>
        <v>0</v>
      </c>
      <c r="S2511" t="str" cm="1">
        <f t="array" ref="S2511">_xlfn.IFS(FraudData[[#This Row],[Fraud Risk Score]]&gt;=8,"High Risk",FraudData[[#This Row],[Fraud Risk Score]]&gt;=6,"Medium Risk",TRUE,"Low Risk")</f>
        <v>Low Risk</v>
      </c>
    </row>
    <row r="2512" spans="1:19">
      <c r="A2512">
        <v>2511</v>
      </c>
      <c r="B2512">
        <v>11.61</v>
      </c>
      <c r="C2512">
        <v>16</v>
      </c>
      <c r="D2512" t="s">
        <v>46</v>
      </c>
      <c r="E2512">
        <v>1</v>
      </c>
      <c r="F2512">
        <v>0</v>
      </c>
      <c r="G2512">
        <v>67</v>
      </c>
      <c r="H2512">
        <v>1</v>
      </c>
      <c r="I2512">
        <v>40</v>
      </c>
      <c r="J2512">
        <v>0</v>
      </c>
      <c r="K2512">
        <f>_xlfn.XLOOKUP(FraudData[[#This Row],[amount]],AmountRules[Amount Min],AmountRules[Risk Points],,-1)</f>
        <v>0</v>
      </c>
      <c r="L2512">
        <f>_xlfn.XLOOKUP(FraudData[[#This Row],[transaction_hour]],TimeRules[Hour Min],TimeRules[Risk Points],,-1)</f>
        <v>0</v>
      </c>
      <c r="M2512">
        <f>_xlfn.XLOOKUP(FraudData[[#This Row],[foreign_transaction]],ForeignRules[Foreign Transaction],ForeignRules[Risk Points],0)</f>
        <v>3</v>
      </c>
      <c r="N2512">
        <f>_xlfn.XLOOKUP(FraudData[[#This Row],[location_mismatch]],Table10[Location Mismatch],Table10[Risk Points],0)</f>
        <v>0</v>
      </c>
      <c r="O2512">
        <f>_xlfn.XLOOKUP(FraudData[[#This Row],[device_trust_score]],DeviceRules[Device Min],DeviceRules[Risk Points],,-1)</f>
        <v>1</v>
      </c>
      <c r="P2512">
        <f>_xlfn.XLOOKUP(FraudData[[#This Row],[velocity_last_24h]],VelocityRules[Velocity Min],VelocityRules[Risk Points],,-1)</f>
        <v>0</v>
      </c>
      <c r="Q2512">
        <f>_xlfn.XLOOKUP(FraudData[[#This Row],[merchant_category]],MerchantRules[Merchant Category],MerchantRules[Risk Points],0)</f>
        <v>0</v>
      </c>
      <c r="R2512">
        <f>SUM(FraudData[[#This Row],[Amount Risk]:[Merchant Risk]])</f>
        <v>4</v>
      </c>
      <c r="S2512" t="str" cm="1">
        <f t="array" ref="S2512">_xlfn.IFS(FraudData[[#This Row],[Fraud Risk Score]]&gt;=8,"High Risk",FraudData[[#This Row],[Fraud Risk Score]]&gt;=6,"Medium Risk",TRUE,"Low Risk")</f>
        <v>Low Risk</v>
      </c>
    </row>
    <row r="2513" spans="1:19">
      <c r="A2513">
        <v>2512</v>
      </c>
      <c r="B2513">
        <v>386.92</v>
      </c>
      <c r="C2513">
        <v>18</v>
      </c>
      <c r="D2513" t="s">
        <v>46</v>
      </c>
      <c r="E2513">
        <v>0</v>
      </c>
      <c r="F2513">
        <v>0</v>
      </c>
      <c r="G2513">
        <v>42</v>
      </c>
      <c r="H2513">
        <v>1</v>
      </c>
      <c r="I2513">
        <v>69</v>
      </c>
      <c r="J2513">
        <v>0</v>
      </c>
      <c r="K2513">
        <f>_xlfn.XLOOKUP(FraudData[[#This Row],[amount]],AmountRules[Amount Min],AmountRules[Risk Points],,-1)</f>
        <v>0</v>
      </c>
      <c r="L2513">
        <f>_xlfn.XLOOKUP(FraudData[[#This Row],[transaction_hour]],TimeRules[Hour Min],TimeRules[Risk Points],,-1)</f>
        <v>0</v>
      </c>
      <c r="M2513">
        <f>_xlfn.XLOOKUP(FraudData[[#This Row],[foreign_transaction]],ForeignRules[Foreign Transaction],ForeignRules[Risk Points],0)</f>
        <v>0</v>
      </c>
      <c r="N2513">
        <f>_xlfn.XLOOKUP(FraudData[[#This Row],[location_mismatch]],Table10[Location Mismatch],Table10[Risk Points],0)</f>
        <v>0</v>
      </c>
      <c r="O2513">
        <f>_xlfn.XLOOKUP(FraudData[[#This Row],[device_trust_score]],DeviceRules[Device Min],DeviceRules[Risk Points],,-1)</f>
        <v>2</v>
      </c>
      <c r="P2513">
        <f>_xlfn.XLOOKUP(FraudData[[#This Row],[velocity_last_24h]],VelocityRules[Velocity Min],VelocityRules[Risk Points],,-1)</f>
        <v>0</v>
      </c>
      <c r="Q2513">
        <f>_xlfn.XLOOKUP(FraudData[[#This Row],[merchant_category]],MerchantRules[Merchant Category],MerchantRules[Risk Points],0)</f>
        <v>0</v>
      </c>
      <c r="R2513">
        <f>SUM(FraudData[[#This Row],[Amount Risk]:[Merchant Risk]])</f>
        <v>2</v>
      </c>
      <c r="S2513" t="str" cm="1">
        <f t="array" ref="S2513">_xlfn.IFS(FraudData[[#This Row],[Fraud Risk Score]]&gt;=8,"High Risk",FraudData[[#This Row],[Fraud Risk Score]]&gt;=6,"Medium Risk",TRUE,"Low Risk")</f>
        <v>Low Risk</v>
      </c>
    </row>
    <row r="2514" spans="1:19">
      <c r="A2514">
        <v>2513</v>
      </c>
      <c r="B2514">
        <v>107.06</v>
      </c>
      <c r="C2514">
        <v>2</v>
      </c>
      <c r="D2514" t="s">
        <v>50</v>
      </c>
      <c r="E2514">
        <v>0</v>
      </c>
      <c r="F2514">
        <v>0</v>
      </c>
      <c r="G2514">
        <v>27</v>
      </c>
      <c r="H2514">
        <v>2</v>
      </c>
      <c r="I2514">
        <v>65</v>
      </c>
      <c r="J2514">
        <v>0</v>
      </c>
      <c r="K2514">
        <f>_xlfn.XLOOKUP(FraudData[[#This Row],[amount]],AmountRules[Amount Min],AmountRules[Risk Points],,-1)</f>
        <v>0</v>
      </c>
      <c r="L2514">
        <f>_xlfn.XLOOKUP(FraudData[[#This Row],[transaction_hour]],TimeRules[Hour Min],TimeRules[Risk Points],,-1)</f>
        <v>3</v>
      </c>
      <c r="M2514">
        <f>_xlfn.XLOOKUP(FraudData[[#This Row],[foreign_transaction]],ForeignRules[Foreign Transaction],ForeignRules[Risk Points],0)</f>
        <v>0</v>
      </c>
      <c r="N2514">
        <f>_xlfn.XLOOKUP(FraudData[[#This Row],[location_mismatch]],Table10[Location Mismatch],Table10[Risk Points],0)</f>
        <v>0</v>
      </c>
      <c r="O2514">
        <f>_xlfn.XLOOKUP(FraudData[[#This Row],[device_trust_score]],DeviceRules[Device Min],DeviceRules[Risk Points],,-1)</f>
        <v>3</v>
      </c>
      <c r="P2514">
        <f>_xlfn.XLOOKUP(FraudData[[#This Row],[velocity_last_24h]],VelocityRules[Velocity Min],VelocityRules[Risk Points],,-1)</f>
        <v>0</v>
      </c>
      <c r="Q2514">
        <f>_xlfn.XLOOKUP(FraudData[[#This Row],[merchant_category]],MerchantRules[Merchant Category],MerchantRules[Risk Points],0)</f>
        <v>0</v>
      </c>
      <c r="R2514">
        <f>SUM(FraudData[[#This Row],[Amount Risk]:[Merchant Risk]])</f>
        <v>6</v>
      </c>
      <c r="S2514" t="str" cm="1">
        <f t="array" ref="S2514">_xlfn.IFS(FraudData[[#This Row],[Fraud Risk Score]]&gt;=8,"High Risk",FraudData[[#This Row],[Fraud Risk Score]]&gt;=6,"Medium Risk",TRUE,"Low Risk")</f>
        <v>Medium Risk</v>
      </c>
    </row>
    <row r="2515" spans="1:19">
      <c r="A2515">
        <v>2514</v>
      </c>
      <c r="B2515">
        <v>128.56</v>
      </c>
      <c r="C2515">
        <v>13</v>
      </c>
      <c r="D2515" t="s">
        <v>48</v>
      </c>
      <c r="E2515">
        <v>0</v>
      </c>
      <c r="F2515">
        <v>0</v>
      </c>
      <c r="G2515">
        <v>83</v>
      </c>
      <c r="H2515">
        <v>1</v>
      </c>
      <c r="I2515">
        <v>65</v>
      </c>
      <c r="J2515">
        <v>0</v>
      </c>
      <c r="K2515">
        <f>_xlfn.XLOOKUP(FraudData[[#This Row],[amount]],AmountRules[Amount Min],AmountRules[Risk Points],,-1)</f>
        <v>0</v>
      </c>
      <c r="L2515">
        <f>_xlfn.XLOOKUP(FraudData[[#This Row],[transaction_hour]],TimeRules[Hour Min],TimeRules[Risk Points],,-1)</f>
        <v>0</v>
      </c>
      <c r="M2515">
        <f>_xlfn.XLOOKUP(FraudData[[#This Row],[foreign_transaction]],ForeignRules[Foreign Transaction],ForeignRules[Risk Points],0)</f>
        <v>0</v>
      </c>
      <c r="N2515">
        <f>_xlfn.XLOOKUP(FraudData[[#This Row],[location_mismatch]],Table10[Location Mismatch],Table10[Risk Points],0)</f>
        <v>0</v>
      </c>
      <c r="O2515">
        <f>_xlfn.XLOOKUP(FraudData[[#This Row],[device_trust_score]],DeviceRules[Device Min],DeviceRules[Risk Points],,-1)</f>
        <v>0</v>
      </c>
      <c r="P2515">
        <f>_xlfn.XLOOKUP(FraudData[[#This Row],[velocity_last_24h]],VelocityRules[Velocity Min],VelocityRules[Risk Points],,-1)</f>
        <v>0</v>
      </c>
      <c r="Q2515">
        <f>_xlfn.XLOOKUP(FraudData[[#This Row],[merchant_category]],MerchantRules[Merchant Category],MerchantRules[Risk Points],0)</f>
        <v>0</v>
      </c>
      <c r="R2515">
        <f>SUM(FraudData[[#This Row],[Amount Risk]:[Merchant Risk]])</f>
        <v>0</v>
      </c>
      <c r="S2515" t="str" cm="1">
        <f t="array" ref="S2515">_xlfn.IFS(FraudData[[#This Row],[Fraud Risk Score]]&gt;=8,"High Risk",FraudData[[#This Row],[Fraud Risk Score]]&gt;=6,"Medium Risk",TRUE,"Low Risk")</f>
        <v>Low Risk</v>
      </c>
    </row>
    <row r="2516" spans="1:19">
      <c r="A2516">
        <v>2515</v>
      </c>
      <c r="B2516">
        <v>177.32</v>
      </c>
      <c r="C2516">
        <v>16</v>
      </c>
      <c r="D2516" t="s">
        <v>46</v>
      </c>
      <c r="E2516">
        <v>0</v>
      </c>
      <c r="F2516">
        <v>0</v>
      </c>
      <c r="G2516">
        <v>86</v>
      </c>
      <c r="H2516">
        <v>3</v>
      </c>
      <c r="I2516">
        <v>19</v>
      </c>
      <c r="J2516">
        <v>0</v>
      </c>
      <c r="K2516">
        <f>_xlfn.XLOOKUP(FraudData[[#This Row],[amount]],AmountRules[Amount Min],AmountRules[Risk Points],,-1)</f>
        <v>0</v>
      </c>
      <c r="L2516">
        <f>_xlfn.XLOOKUP(FraudData[[#This Row],[transaction_hour]],TimeRules[Hour Min],TimeRules[Risk Points],,-1)</f>
        <v>0</v>
      </c>
      <c r="M2516">
        <f>_xlfn.XLOOKUP(FraudData[[#This Row],[foreign_transaction]],ForeignRules[Foreign Transaction],ForeignRules[Risk Points],0)</f>
        <v>0</v>
      </c>
      <c r="N2516">
        <f>_xlfn.XLOOKUP(FraudData[[#This Row],[location_mismatch]],Table10[Location Mismatch],Table10[Risk Points],0)</f>
        <v>0</v>
      </c>
      <c r="O2516">
        <f>_xlfn.XLOOKUP(FraudData[[#This Row],[device_trust_score]],DeviceRules[Device Min],DeviceRules[Risk Points],,-1)</f>
        <v>0</v>
      </c>
      <c r="P2516">
        <f>_xlfn.XLOOKUP(FraudData[[#This Row],[velocity_last_24h]],VelocityRules[Velocity Min],VelocityRules[Risk Points],,-1)</f>
        <v>0</v>
      </c>
      <c r="Q2516">
        <f>_xlfn.XLOOKUP(FraudData[[#This Row],[merchant_category]],MerchantRules[Merchant Category],MerchantRules[Risk Points],0)</f>
        <v>0</v>
      </c>
      <c r="R2516">
        <f>SUM(FraudData[[#This Row],[Amount Risk]:[Merchant Risk]])</f>
        <v>0</v>
      </c>
      <c r="S2516" t="str" cm="1">
        <f t="array" ref="S2516">_xlfn.IFS(FraudData[[#This Row],[Fraud Risk Score]]&gt;=8,"High Risk",FraudData[[#This Row],[Fraud Risk Score]]&gt;=6,"Medium Risk",TRUE,"Low Risk")</f>
        <v>Low Risk</v>
      </c>
    </row>
    <row r="2517" spans="1:19">
      <c r="A2517">
        <v>2516</v>
      </c>
      <c r="B2517">
        <v>469.6</v>
      </c>
      <c r="C2517">
        <v>12</v>
      </c>
      <c r="D2517" t="s">
        <v>50</v>
      </c>
      <c r="E2517">
        <v>0</v>
      </c>
      <c r="F2517">
        <v>0</v>
      </c>
      <c r="G2517">
        <v>63</v>
      </c>
      <c r="H2517">
        <v>2</v>
      </c>
      <c r="I2517">
        <v>55</v>
      </c>
      <c r="J2517">
        <v>0</v>
      </c>
      <c r="K2517">
        <f>_xlfn.XLOOKUP(FraudData[[#This Row],[amount]],AmountRules[Amount Min],AmountRules[Risk Points],,-1)</f>
        <v>0</v>
      </c>
      <c r="L2517">
        <f>_xlfn.XLOOKUP(FraudData[[#This Row],[transaction_hour]],TimeRules[Hour Min],TimeRules[Risk Points],,-1)</f>
        <v>0</v>
      </c>
      <c r="M2517">
        <f>_xlfn.XLOOKUP(FraudData[[#This Row],[foreign_transaction]],ForeignRules[Foreign Transaction],ForeignRules[Risk Points],0)</f>
        <v>0</v>
      </c>
      <c r="N2517">
        <f>_xlfn.XLOOKUP(FraudData[[#This Row],[location_mismatch]],Table10[Location Mismatch],Table10[Risk Points],0)</f>
        <v>0</v>
      </c>
      <c r="O2517">
        <f>_xlfn.XLOOKUP(FraudData[[#This Row],[device_trust_score]],DeviceRules[Device Min],DeviceRules[Risk Points],,-1)</f>
        <v>1</v>
      </c>
      <c r="P2517">
        <f>_xlfn.XLOOKUP(FraudData[[#This Row],[velocity_last_24h]],VelocityRules[Velocity Min],VelocityRules[Risk Points],,-1)</f>
        <v>0</v>
      </c>
      <c r="Q2517">
        <f>_xlfn.XLOOKUP(FraudData[[#This Row],[merchant_category]],MerchantRules[Merchant Category],MerchantRules[Risk Points],0)</f>
        <v>0</v>
      </c>
      <c r="R2517">
        <f>SUM(FraudData[[#This Row],[Amount Risk]:[Merchant Risk]])</f>
        <v>1</v>
      </c>
      <c r="S2517" t="str" cm="1">
        <f t="array" ref="S2517">_xlfn.IFS(FraudData[[#This Row],[Fraud Risk Score]]&gt;=8,"High Risk",FraudData[[#This Row],[Fraud Risk Score]]&gt;=6,"Medium Risk",TRUE,"Low Risk")</f>
        <v>Low Risk</v>
      </c>
    </row>
    <row r="2518" spans="1:19">
      <c r="A2518">
        <v>2517</v>
      </c>
      <c r="B2518">
        <v>3.47</v>
      </c>
      <c r="C2518">
        <v>8</v>
      </c>
      <c r="D2518" t="s">
        <v>46</v>
      </c>
      <c r="E2518">
        <v>0</v>
      </c>
      <c r="F2518">
        <v>0</v>
      </c>
      <c r="G2518">
        <v>88</v>
      </c>
      <c r="H2518">
        <v>4</v>
      </c>
      <c r="I2518">
        <v>28</v>
      </c>
      <c r="J2518">
        <v>0</v>
      </c>
      <c r="K2518">
        <f>_xlfn.XLOOKUP(FraudData[[#This Row],[amount]],AmountRules[Amount Min],AmountRules[Risk Points],,-1)</f>
        <v>0</v>
      </c>
      <c r="L2518">
        <f>_xlfn.XLOOKUP(FraudData[[#This Row],[transaction_hour]],TimeRules[Hour Min],TimeRules[Risk Points],,-1)</f>
        <v>0</v>
      </c>
      <c r="M2518">
        <f>_xlfn.XLOOKUP(FraudData[[#This Row],[foreign_transaction]],ForeignRules[Foreign Transaction],ForeignRules[Risk Points],0)</f>
        <v>0</v>
      </c>
      <c r="N2518">
        <f>_xlfn.XLOOKUP(FraudData[[#This Row],[location_mismatch]],Table10[Location Mismatch],Table10[Risk Points],0)</f>
        <v>0</v>
      </c>
      <c r="O2518">
        <f>_xlfn.XLOOKUP(FraudData[[#This Row],[device_trust_score]],DeviceRules[Device Min],DeviceRules[Risk Points],,-1)</f>
        <v>0</v>
      </c>
      <c r="P2518">
        <f>_xlfn.XLOOKUP(FraudData[[#This Row],[velocity_last_24h]],VelocityRules[Velocity Min],VelocityRules[Risk Points],,-1)</f>
        <v>0</v>
      </c>
      <c r="Q2518">
        <f>_xlfn.XLOOKUP(FraudData[[#This Row],[merchant_category]],MerchantRules[Merchant Category],MerchantRules[Risk Points],0)</f>
        <v>0</v>
      </c>
      <c r="R2518">
        <f>SUM(FraudData[[#This Row],[Amount Risk]:[Merchant Risk]])</f>
        <v>0</v>
      </c>
      <c r="S2518" t="str" cm="1">
        <f t="array" ref="S2518">_xlfn.IFS(FraudData[[#This Row],[Fraud Risk Score]]&gt;=8,"High Risk",FraudData[[#This Row],[Fraud Risk Score]]&gt;=6,"Medium Risk",TRUE,"Low Risk")</f>
        <v>Low Risk</v>
      </c>
    </row>
    <row r="2519" spans="1:19">
      <c r="A2519">
        <v>2518</v>
      </c>
      <c r="B2519">
        <v>116.62</v>
      </c>
      <c r="C2519">
        <v>0</v>
      </c>
      <c r="D2519" t="s">
        <v>48</v>
      </c>
      <c r="E2519">
        <v>0</v>
      </c>
      <c r="F2519">
        <v>0</v>
      </c>
      <c r="G2519">
        <v>97</v>
      </c>
      <c r="H2519">
        <v>3</v>
      </c>
      <c r="I2519">
        <v>22</v>
      </c>
      <c r="J2519">
        <v>0</v>
      </c>
      <c r="K2519">
        <f>_xlfn.XLOOKUP(FraudData[[#This Row],[amount]],AmountRules[Amount Min],AmountRules[Risk Points],,-1)</f>
        <v>0</v>
      </c>
      <c r="L2519">
        <f>_xlfn.XLOOKUP(FraudData[[#This Row],[transaction_hour]],TimeRules[Hour Min],TimeRules[Risk Points],,-1)</f>
        <v>3</v>
      </c>
      <c r="M2519">
        <f>_xlfn.XLOOKUP(FraudData[[#This Row],[foreign_transaction]],ForeignRules[Foreign Transaction],ForeignRules[Risk Points],0)</f>
        <v>0</v>
      </c>
      <c r="N2519">
        <f>_xlfn.XLOOKUP(FraudData[[#This Row],[location_mismatch]],Table10[Location Mismatch],Table10[Risk Points],0)</f>
        <v>0</v>
      </c>
      <c r="O2519">
        <f>_xlfn.XLOOKUP(FraudData[[#This Row],[device_trust_score]],DeviceRules[Device Min],DeviceRules[Risk Points],,-1)</f>
        <v>0</v>
      </c>
      <c r="P2519">
        <f>_xlfn.XLOOKUP(FraudData[[#This Row],[velocity_last_24h]],VelocityRules[Velocity Min],VelocityRules[Risk Points],,-1)</f>
        <v>0</v>
      </c>
      <c r="Q2519">
        <f>_xlfn.XLOOKUP(FraudData[[#This Row],[merchant_category]],MerchantRules[Merchant Category],MerchantRules[Risk Points],0)</f>
        <v>0</v>
      </c>
      <c r="R2519">
        <f>SUM(FraudData[[#This Row],[Amount Risk]:[Merchant Risk]])</f>
        <v>3</v>
      </c>
      <c r="S2519" t="str" cm="1">
        <f t="array" ref="S2519">_xlfn.IFS(FraudData[[#This Row],[Fraud Risk Score]]&gt;=8,"High Risk",FraudData[[#This Row],[Fraud Risk Score]]&gt;=6,"Medium Risk",TRUE,"Low Risk")</f>
        <v>Low Risk</v>
      </c>
    </row>
    <row r="2520" spans="1:19">
      <c r="A2520">
        <v>2519</v>
      </c>
      <c r="B2520">
        <v>209.5</v>
      </c>
      <c r="C2520">
        <v>16</v>
      </c>
      <c r="D2520" t="s">
        <v>50</v>
      </c>
      <c r="E2520">
        <v>0</v>
      </c>
      <c r="F2520">
        <v>0</v>
      </c>
      <c r="G2520">
        <v>84</v>
      </c>
      <c r="H2520">
        <v>3</v>
      </c>
      <c r="I2520">
        <v>64</v>
      </c>
      <c r="J2520">
        <v>0</v>
      </c>
      <c r="K2520">
        <f>_xlfn.XLOOKUP(FraudData[[#This Row],[amount]],AmountRules[Amount Min],AmountRules[Risk Points],,-1)</f>
        <v>0</v>
      </c>
      <c r="L2520">
        <f>_xlfn.XLOOKUP(FraudData[[#This Row],[transaction_hour]],TimeRules[Hour Min],TimeRules[Risk Points],,-1)</f>
        <v>0</v>
      </c>
      <c r="M2520">
        <f>_xlfn.XLOOKUP(FraudData[[#This Row],[foreign_transaction]],ForeignRules[Foreign Transaction],ForeignRules[Risk Points],0)</f>
        <v>0</v>
      </c>
      <c r="N2520">
        <f>_xlfn.XLOOKUP(FraudData[[#This Row],[location_mismatch]],Table10[Location Mismatch],Table10[Risk Points],0)</f>
        <v>0</v>
      </c>
      <c r="O2520">
        <f>_xlfn.XLOOKUP(FraudData[[#This Row],[device_trust_score]],DeviceRules[Device Min],DeviceRules[Risk Points],,-1)</f>
        <v>0</v>
      </c>
      <c r="P2520">
        <f>_xlfn.XLOOKUP(FraudData[[#This Row],[velocity_last_24h]],VelocityRules[Velocity Min],VelocityRules[Risk Points],,-1)</f>
        <v>0</v>
      </c>
      <c r="Q2520">
        <f>_xlfn.XLOOKUP(FraudData[[#This Row],[merchant_category]],MerchantRules[Merchant Category],MerchantRules[Risk Points],0)</f>
        <v>0</v>
      </c>
      <c r="R2520">
        <f>SUM(FraudData[[#This Row],[Amount Risk]:[Merchant Risk]])</f>
        <v>0</v>
      </c>
      <c r="S2520" t="str" cm="1">
        <f t="array" ref="S2520">_xlfn.IFS(FraudData[[#This Row],[Fraud Risk Score]]&gt;=8,"High Risk",FraudData[[#This Row],[Fraud Risk Score]]&gt;=6,"Medium Risk",TRUE,"Low Risk")</f>
        <v>Low Risk</v>
      </c>
    </row>
    <row r="2521" spans="1:19">
      <c r="A2521">
        <v>2520</v>
      </c>
      <c r="B2521">
        <v>230.88</v>
      </c>
      <c r="C2521">
        <v>15</v>
      </c>
      <c r="D2521" t="s">
        <v>46</v>
      </c>
      <c r="E2521">
        <v>0</v>
      </c>
      <c r="F2521">
        <v>0</v>
      </c>
      <c r="G2521">
        <v>66</v>
      </c>
      <c r="H2521">
        <v>1</v>
      </c>
      <c r="I2521">
        <v>31</v>
      </c>
      <c r="J2521">
        <v>0</v>
      </c>
      <c r="K2521">
        <f>_xlfn.XLOOKUP(FraudData[[#This Row],[amount]],AmountRules[Amount Min],AmountRules[Risk Points],,-1)</f>
        <v>0</v>
      </c>
      <c r="L2521">
        <f>_xlfn.XLOOKUP(FraudData[[#This Row],[transaction_hour]],TimeRules[Hour Min],TimeRules[Risk Points],,-1)</f>
        <v>0</v>
      </c>
      <c r="M2521">
        <f>_xlfn.XLOOKUP(FraudData[[#This Row],[foreign_transaction]],ForeignRules[Foreign Transaction],ForeignRules[Risk Points],0)</f>
        <v>0</v>
      </c>
      <c r="N2521">
        <f>_xlfn.XLOOKUP(FraudData[[#This Row],[location_mismatch]],Table10[Location Mismatch],Table10[Risk Points],0)</f>
        <v>0</v>
      </c>
      <c r="O2521">
        <f>_xlfn.XLOOKUP(FraudData[[#This Row],[device_trust_score]],DeviceRules[Device Min],DeviceRules[Risk Points],,-1)</f>
        <v>1</v>
      </c>
      <c r="P2521">
        <f>_xlfn.XLOOKUP(FraudData[[#This Row],[velocity_last_24h]],VelocityRules[Velocity Min],VelocityRules[Risk Points],,-1)</f>
        <v>0</v>
      </c>
      <c r="Q2521">
        <f>_xlfn.XLOOKUP(FraudData[[#This Row],[merchant_category]],MerchantRules[Merchant Category],MerchantRules[Risk Points],0)</f>
        <v>0</v>
      </c>
      <c r="R2521">
        <f>SUM(FraudData[[#This Row],[Amount Risk]:[Merchant Risk]])</f>
        <v>1</v>
      </c>
      <c r="S2521" t="str" cm="1">
        <f t="array" ref="S2521">_xlfn.IFS(FraudData[[#This Row],[Fraud Risk Score]]&gt;=8,"High Risk",FraudData[[#This Row],[Fraud Risk Score]]&gt;=6,"Medium Risk",TRUE,"Low Risk")</f>
        <v>Low Risk</v>
      </c>
    </row>
    <row r="2522" spans="1:19">
      <c r="A2522">
        <v>2521</v>
      </c>
      <c r="B2522">
        <v>212.29</v>
      </c>
      <c r="C2522">
        <v>17</v>
      </c>
      <c r="D2522" t="s">
        <v>49</v>
      </c>
      <c r="E2522">
        <v>0</v>
      </c>
      <c r="F2522">
        <v>0</v>
      </c>
      <c r="G2522">
        <v>29</v>
      </c>
      <c r="H2522">
        <v>2</v>
      </c>
      <c r="I2522">
        <v>33</v>
      </c>
      <c r="J2522">
        <v>0</v>
      </c>
      <c r="K2522">
        <f>_xlfn.XLOOKUP(FraudData[[#This Row],[amount]],AmountRules[Amount Min],AmountRules[Risk Points],,-1)</f>
        <v>0</v>
      </c>
      <c r="L2522">
        <f>_xlfn.XLOOKUP(FraudData[[#This Row],[transaction_hour]],TimeRules[Hour Min],TimeRules[Risk Points],,-1)</f>
        <v>0</v>
      </c>
      <c r="M2522">
        <f>_xlfn.XLOOKUP(FraudData[[#This Row],[foreign_transaction]],ForeignRules[Foreign Transaction],ForeignRules[Risk Points],0)</f>
        <v>0</v>
      </c>
      <c r="N2522">
        <f>_xlfn.XLOOKUP(FraudData[[#This Row],[location_mismatch]],Table10[Location Mismatch],Table10[Risk Points],0)</f>
        <v>0</v>
      </c>
      <c r="O2522">
        <f>_xlfn.XLOOKUP(FraudData[[#This Row],[device_trust_score]],DeviceRules[Device Min],DeviceRules[Risk Points],,-1)</f>
        <v>3</v>
      </c>
      <c r="P2522">
        <f>_xlfn.XLOOKUP(FraudData[[#This Row],[velocity_last_24h]],VelocityRules[Velocity Min],VelocityRules[Risk Points],,-1)</f>
        <v>0</v>
      </c>
      <c r="Q2522">
        <f>_xlfn.XLOOKUP(FraudData[[#This Row],[merchant_category]],MerchantRules[Merchant Category],MerchantRules[Risk Points],0)</f>
        <v>1</v>
      </c>
      <c r="R2522">
        <f>SUM(FraudData[[#This Row],[Amount Risk]:[Merchant Risk]])</f>
        <v>4</v>
      </c>
      <c r="S2522" t="str" cm="1">
        <f t="array" ref="S2522">_xlfn.IFS(FraudData[[#This Row],[Fraud Risk Score]]&gt;=8,"High Risk",FraudData[[#This Row],[Fraud Risk Score]]&gt;=6,"Medium Risk",TRUE,"Low Risk")</f>
        <v>Low Risk</v>
      </c>
    </row>
    <row r="2523" spans="1:19">
      <c r="A2523">
        <v>2522</v>
      </c>
      <c r="B2523">
        <v>25.99</v>
      </c>
      <c r="C2523">
        <v>1</v>
      </c>
      <c r="D2523" t="s">
        <v>48</v>
      </c>
      <c r="E2523">
        <v>0</v>
      </c>
      <c r="F2523">
        <v>0</v>
      </c>
      <c r="G2523">
        <v>70</v>
      </c>
      <c r="H2523">
        <v>4</v>
      </c>
      <c r="I2523">
        <v>65</v>
      </c>
      <c r="J2523">
        <v>0</v>
      </c>
      <c r="K2523">
        <f>_xlfn.XLOOKUP(FraudData[[#This Row],[amount]],AmountRules[Amount Min],AmountRules[Risk Points],,-1)</f>
        <v>0</v>
      </c>
      <c r="L2523">
        <f>_xlfn.XLOOKUP(FraudData[[#This Row],[transaction_hour]],TimeRules[Hour Min],TimeRules[Risk Points],,-1)</f>
        <v>3</v>
      </c>
      <c r="M2523">
        <f>_xlfn.XLOOKUP(FraudData[[#This Row],[foreign_transaction]],ForeignRules[Foreign Transaction],ForeignRules[Risk Points],0)</f>
        <v>0</v>
      </c>
      <c r="N2523">
        <f>_xlfn.XLOOKUP(FraudData[[#This Row],[location_mismatch]],Table10[Location Mismatch],Table10[Risk Points],0)</f>
        <v>0</v>
      </c>
      <c r="O2523">
        <f>_xlfn.XLOOKUP(FraudData[[#This Row],[device_trust_score]],DeviceRules[Device Min],DeviceRules[Risk Points],,-1)</f>
        <v>0</v>
      </c>
      <c r="P2523">
        <f>_xlfn.XLOOKUP(FraudData[[#This Row],[velocity_last_24h]],VelocityRules[Velocity Min],VelocityRules[Risk Points],,-1)</f>
        <v>0</v>
      </c>
      <c r="Q2523">
        <f>_xlfn.XLOOKUP(FraudData[[#This Row],[merchant_category]],MerchantRules[Merchant Category],MerchantRules[Risk Points],0)</f>
        <v>0</v>
      </c>
      <c r="R2523">
        <f>SUM(FraudData[[#This Row],[Amount Risk]:[Merchant Risk]])</f>
        <v>3</v>
      </c>
      <c r="S2523" t="str" cm="1">
        <f t="array" ref="S2523">_xlfn.IFS(FraudData[[#This Row],[Fraud Risk Score]]&gt;=8,"High Risk",FraudData[[#This Row],[Fraud Risk Score]]&gt;=6,"Medium Risk",TRUE,"Low Risk")</f>
        <v>Low Risk</v>
      </c>
    </row>
    <row r="2524" spans="1:19">
      <c r="A2524">
        <v>2523</v>
      </c>
      <c r="B2524">
        <v>64.05</v>
      </c>
      <c r="C2524">
        <v>13</v>
      </c>
      <c r="D2524" t="s">
        <v>46</v>
      </c>
      <c r="E2524">
        <v>0</v>
      </c>
      <c r="F2524">
        <v>0</v>
      </c>
      <c r="G2524">
        <v>28</v>
      </c>
      <c r="H2524">
        <v>2</v>
      </c>
      <c r="I2524">
        <v>58</v>
      </c>
      <c r="J2524">
        <v>0</v>
      </c>
      <c r="K2524">
        <f>_xlfn.XLOOKUP(FraudData[[#This Row],[amount]],AmountRules[Amount Min],AmountRules[Risk Points],,-1)</f>
        <v>0</v>
      </c>
      <c r="L2524">
        <f>_xlfn.XLOOKUP(FraudData[[#This Row],[transaction_hour]],TimeRules[Hour Min],TimeRules[Risk Points],,-1)</f>
        <v>0</v>
      </c>
      <c r="M2524">
        <f>_xlfn.XLOOKUP(FraudData[[#This Row],[foreign_transaction]],ForeignRules[Foreign Transaction],ForeignRules[Risk Points],0)</f>
        <v>0</v>
      </c>
      <c r="N2524">
        <f>_xlfn.XLOOKUP(FraudData[[#This Row],[location_mismatch]],Table10[Location Mismatch],Table10[Risk Points],0)</f>
        <v>0</v>
      </c>
      <c r="O2524">
        <f>_xlfn.XLOOKUP(FraudData[[#This Row],[device_trust_score]],DeviceRules[Device Min],DeviceRules[Risk Points],,-1)</f>
        <v>3</v>
      </c>
      <c r="P2524">
        <f>_xlfn.XLOOKUP(FraudData[[#This Row],[velocity_last_24h]],VelocityRules[Velocity Min],VelocityRules[Risk Points],,-1)</f>
        <v>0</v>
      </c>
      <c r="Q2524">
        <f>_xlfn.XLOOKUP(FraudData[[#This Row],[merchant_category]],MerchantRules[Merchant Category],MerchantRules[Risk Points],0)</f>
        <v>0</v>
      </c>
      <c r="R2524">
        <f>SUM(FraudData[[#This Row],[Amount Risk]:[Merchant Risk]])</f>
        <v>3</v>
      </c>
      <c r="S2524" t="str" cm="1">
        <f t="array" ref="S2524">_xlfn.IFS(FraudData[[#This Row],[Fraud Risk Score]]&gt;=8,"High Risk",FraudData[[#This Row],[Fraud Risk Score]]&gt;=6,"Medium Risk",TRUE,"Low Risk")</f>
        <v>Low Risk</v>
      </c>
    </row>
    <row r="2525" spans="1:19">
      <c r="A2525">
        <v>2524</v>
      </c>
      <c r="B2525">
        <v>79.97</v>
      </c>
      <c r="C2525">
        <v>21</v>
      </c>
      <c r="D2525" t="s">
        <v>47</v>
      </c>
      <c r="E2525">
        <v>1</v>
      </c>
      <c r="F2525">
        <v>0</v>
      </c>
      <c r="G2525">
        <v>38</v>
      </c>
      <c r="H2525">
        <v>0</v>
      </c>
      <c r="I2525">
        <v>68</v>
      </c>
      <c r="J2525">
        <v>0</v>
      </c>
      <c r="K2525">
        <f>_xlfn.XLOOKUP(FraudData[[#This Row],[amount]],AmountRules[Amount Min],AmountRules[Risk Points],,-1)</f>
        <v>0</v>
      </c>
      <c r="L2525">
        <f>_xlfn.XLOOKUP(FraudData[[#This Row],[transaction_hour]],TimeRules[Hour Min],TimeRules[Risk Points],,-1)</f>
        <v>0</v>
      </c>
      <c r="M2525">
        <f>_xlfn.XLOOKUP(FraudData[[#This Row],[foreign_transaction]],ForeignRules[Foreign Transaction],ForeignRules[Risk Points],0)</f>
        <v>3</v>
      </c>
      <c r="N2525">
        <f>_xlfn.XLOOKUP(FraudData[[#This Row],[location_mismatch]],Table10[Location Mismatch],Table10[Risk Points],0)</f>
        <v>0</v>
      </c>
      <c r="O2525">
        <f>_xlfn.XLOOKUP(FraudData[[#This Row],[device_trust_score]],DeviceRules[Device Min],DeviceRules[Risk Points],,-1)</f>
        <v>2</v>
      </c>
      <c r="P2525">
        <f>_xlfn.XLOOKUP(FraudData[[#This Row],[velocity_last_24h]],VelocityRules[Velocity Min],VelocityRules[Risk Points],,-1)</f>
        <v>0</v>
      </c>
      <c r="Q2525">
        <f>_xlfn.XLOOKUP(FraudData[[#This Row],[merchant_category]],MerchantRules[Merchant Category],MerchantRules[Risk Points],0)</f>
        <v>0</v>
      </c>
      <c r="R2525">
        <f>SUM(FraudData[[#This Row],[Amount Risk]:[Merchant Risk]])</f>
        <v>5</v>
      </c>
      <c r="S2525" t="str" cm="1">
        <f t="array" ref="S2525">_xlfn.IFS(FraudData[[#This Row],[Fraud Risk Score]]&gt;=8,"High Risk",FraudData[[#This Row],[Fraud Risk Score]]&gt;=6,"Medium Risk",TRUE,"Low Risk")</f>
        <v>Low Risk</v>
      </c>
    </row>
    <row r="2526" spans="1:19">
      <c r="A2526">
        <v>2525</v>
      </c>
      <c r="B2526">
        <v>293.74</v>
      </c>
      <c r="C2526">
        <v>22</v>
      </c>
      <c r="D2526" t="s">
        <v>50</v>
      </c>
      <c r="E2526">
        <v>0</v>
      </c>
      <c r="F2526">
        <v>0</v>
      </c>
      <c r="G2526">
        <v>35</v>
      </c>
      <c r="H2526">
        <v>1</v>
      </c>
      <c r="I2526">
        <v>54</v>
      </c>
      <c r="J2526">
        <v>0</v>
      </c>
      <c r="K2526">
        <f>_xlfn.XLOOKUP(FraudData[[#This Row],[amount]],AmountRules[Amount Min],AmountRules[Risk Points],,-1)</f>
        <v>0</v>
      </c>
      <c r="L2526">
        <f>_xlfn.XLOOKUP(FraudData[[#This Row],[transaction_hour]],TimeRules[Hour Min],TimeRules[Risk Points],,-1)</f>
        <v>0</v>
      </c>
      <c r="M2526">
        <f>_xlfn.XLOOKUP(FraudData[[#This Row],[foreign_transaction]],ForeignRules[Foreign Transaction],ForeignRules[Risk Points],0)</f>
        <v>0</v>
      </c>
      <c r="N2526">
        <f>_xlfn.XLOOKUP(FraudData[[#This Row],[location_mismatch]],Table10[Location Mismatch],Table10[Risk Points],0)</f>
        <v>0</v>
      </c>
      <c r="O2526">
        <f>_xlfn.XLOOKUP(FraudData[[#This Row],[device_trust_score]],DeviceRules[Device Min],DeviceRules[Risk Points],,-1)</f>
        <v>2</v>
      </c>
      <c r="P2526">
        <f>_xlfn.XLOOKUP(FraudData[[#This Row],[velocity_last_24h]],VelocityRules[Velocity Min],VelocityRules[Risk Points],,-1)</f>
        <v>0</v>
      </c>
      <c r="Q2526">
        <f>_xlfn.XLOOKUP(FraudData[[#This Row],[merchant_category]],MerchantRules[Merchant Category],MerchantRules[Risk Points],0)</f>
        <v>0</v>
      </c>
      <c r="R2526">
        <f>SUM(FraudData[[#This Row],[Amount Risk]:[Merchant Risk]])</f>
        <v>2</v>
      </c>
      <c r="S2526" t="str" cm="1">
        <f t="array" ref="S2526">_xlfn.IFS(FraudData[[#This Row],[Fraud Risk Score]]&gt;=8,"High Risk",FraudData[[#This Row],[Fraud Risk Score]]&gt;=6,"Medium Risk",TRUE,"Low Risk")</f>
        <v>Low Risk</v>
      </c>
    </row>
    <row r="2527" spans="1:19">
      <c r="A2527">
        <v>2526</v>
      </c>
      <c r="B2527">
        <v>58.82</v>
      </c>
      <c r="C2527">
        <v>16</v>
      </c>
      <c r="D2527" t="s">
        <v>46</v>
      </c>
      <c r="E2527">
        <v>0</v>
      </c>
      <c r="F2527">
        <v>0</v>
      </c>
      <c r="G2527">
        <v>84</v>
      </c>
      <c r="H2527">
        <v>5</v>
      </c>
      <c r="I2527">
        <v>38</v>
      </c>
      <c r="J2527">
        <v>0</v>
      </c>
      <c r="K2527">
        <f>_xlfn.XLOOKUP(FraudData[[#This Row],[amount]],AmountRules[Amount Min],AmountRules[Risk Points],,-1)</f>
        <v>0</v>
      </c>
      <c r="L2527">
        <f>_xlfn.XLOOKUP(FraudData[[#This Row],[transaction_hour]],TimeRules[Hour Min],TimeRules[Risk Points],,-1)</f>
        <v>0</v>
      </c>
      <c r="M2527">
        <f>_xlfn.XLOOKUP(FraudData[[#This Row],[foreign_transaction]],ForeignRules[Foreign Transaction],ForeignRules[Risk Points],0)</f>
        <v>0</v>
      </c>
      <c r="N2527">
        <f>_xlfn.XLOOKUP(FraudData[[#This Row],[location_mismatch]],Table10[Location Mismatch],Table10[Risk Points],0)</f>
        <v>0</v>
      </c>
      <c r="O2527">
        <f>_xlfn.XLOOKUP(FraudData[[#This Row],[device_trust_score]],DeviceRules[Device Min],DeviceRules[Risk Points],,-1)</f>
        <v>0</v>
      </c>
      <c r="P2527">
        <f>_xlfn.XLOOKUP(FraudData[[#This Row],[velocity_last_24h]],VelocityRules[Velocity Min],VelocityRules[Risk Points],,-1)</f>
        <v>3</v>
      </c>
      <c r="Q2527">
        <f>_xlfn.XLOOKUP(FraudData[[#This Row],[merchant_category]],MerchantRules[Merchant Category],MerchantRules[Risk Points],0)</f>
        <v>0</v>
      </c>
      <c r="R2527">
        <f>SUM(FraudData[[#This Row],[Amount Risk]:[Merchant Risk]])</f>
        <v>3</v>
      </c>
      <c r="S2527" t="str" cm="1">
        <f t="array" ref="S2527">_xlfn.IFS(FraudData[[#This Row],[Fraud Risk Score]]&gt;=8,"High Risk",FraudData[[#This Row],[Fraud Risk Score]]&gt;=6,"Medium Risk",TRUE,"Low Risk")</f>
        <v>Low Risk</v>
      </c>
    </row>
    <row r="2528" spans="1:19">
      <c r="A2528">
        <v>2527</v>
      </c>
      <c r="B2528">
        <v>42.59</v>
      </c>
      <c r="C2528">
        <v>2</v>
      </c>
      <c r="D2528" t="s">
        <v>48</v>
      </c>
      <c r="E2528">
        <v>0</v>
      </c>
      <c r="F2528">
        <v>1</v>
      </c>
      <c r="G2528">
        <v>46</v>
      </c>
      <c r="H2528">
        <v>2</v>
      </c>
      <c r="I2528">
        <v>25</v>
      </c>
      <c r="J2528">
        <v>0</v>
      </c>
      <c r="K2528">
        <f>_xlfn.XLOOKUP(FraudData[[#This Row],[amount]],AmountRules[Amount Min],AmountRules[Risk Points],,-1)</f>
        <v>0</v>
      </c>
      <c r="L2528">
        <f>_xlfn.XLOOKUP(FraudData[[#This Row],[transaction_hour]],TimeRules[Hour Min],TimeRules[Risk Points],,-1)</f>
        <v>3</v>
      </c>
      <c r="M2528">
        <f>_xlfn.XLOOKUP(FraudData[[#This Row],[foreign_transaction]],ForeignRules[Foreign Transaction],ForeignRules[Risk Points],0)</f>
        <v>0</v>
      </c>
      <c r="N2528">
        <f>_xlfn.XLOOKUP(FraudData[[#This Row],[location_mismatch]],Table10[Location Mismatch],Table10[Risk Points],0)</f>
        <v>3</v>
      </c>
      <c r="O2528">
        <f>_xlfn.XLOOKUP(FraudData[[#This Row],[device_trust_score]],DeviceRules[Device Min],DeviceRules[Risk Points],,-1)</f>
        <v>2</v>
      </c>
      <c r="P2528">
        <f>_xlfn.XLOOKUP(FraudData[[#This Row],[velocity_last_24h]],VelocityRules[Velocity Min],VelocityRules[Risk Points],,-1)</f>
        <v>0</v>
      </c>
      <c r="Q2528">
        <f>_xlfn.XLOOKUP(FraudData[[#This Row],[merchant_category]],MerchantRules[Merchant Category],MerchantRules[Risk Points],0)</f>
        <v>0</v>
      </c>
      <c r="R2528">
        <f>SUM(FraudData[[#This Row],[Amount Risk]:[Merchant Risk]])</f>
        <v>8</v>
      </c>
      <c r="S2528" t="str" cm="1">
        <f t="array" ref="S2528">_xlfn.IFS(FraudData[[#This Row],[Fraud Risk Score]]&gt;=8,"High Risk",FraudData[[#This Row],[Fraud Risk Score]]&gt;=6,"Medium Risk",TRUE,"Low Risk")</f>
        <v>High Risk</v>
      </c>
    </row>
    <row r="2529" spans="1:19">
      <c r="A2529">
        <v>2528</v>
      </c>
      <c r="B2529">
        <v>568.27</v>
      </c>
      <c r="C2529">
        <v>1</v>
      </c>
      <c r="D2529" t="s">
        <v>48</v>
      </c>
      <c r="E2529">
        <v>0</v>
      </c>
      <c r="F2529">
        <v>0</v>
      </c>
      <c r="G2529">
        <v>29</v>
      </c>
      <c r="H2529">
        <v>4</v>
      </c>
      <c r="I2529">
        <v>31</v>
      </c>
      <c r="J2529">
        <v>0</v>
      </c>
      <c r="K2529">
        <f>_xlfn.XLOOKUP(FraudData[[#This Row],[amount]],AmountRules[Amount Min],AmountRules[Risk Points],,-1)</f>
        <v>1</v>
      </c>
      <c r="L2529">
        <f>_xlfn.XLOOKUP(FraudData[[#This Row],[transaction_hour]],TimeRules[Hour Min],TimeRules[Risk Points],,-1)</f>
        <v>3</v>
      </c>
      <c r="M2529">
        <f>_xlfn.XLOOKUP(FraudData[[#This Row],[foreign_transaction]],ForeignRules[Foreign Transaction],ForeignRules[Risk Points],0)</f>
        <v>0</v>
      </c>
      <c r="N2529">
        <f>_xlfn.XLOOKUP(FraudData[[#This Row],[location_mismatch]],Table10[Location Mismatch],Table10[Risk Points],0)</f>
        <v>0</v>
      </c>
      <c r="O2529">
        <f>_xlfn.XLOOKUP(FraudData[[#This Row],[device_trust_score]],DeviceRules[Device Min],DeviceRules[Risk Points],,-1)</f>
        <v>3</v>
      </c>
      <c r="P2529">
        <f>_xlfn.XLOOKUP(FraudData[[#This Row],[velocity_last_24h]],VelocityRules[Velocity Min],VelocityRules[Risk Points],,-1)</f>
        <v>0</v>
      </c>
      <c r="Q2529">
        <f>_xlfn.XLOOKUP(FraudData[[#This Row],[merchant_category]],MerchantRules[Merchant Category],MerchantRules[Risk Points],0)</f>
        <v>0</v>
      </c>
      <c r="R2529">
        <f>SUM(FraudData[[#This Row],[Amount Risk]:[Merchant Risk]])</f>
        <v>7</v>
      </c>
      <c r="S2529" t="str" cm="1">
        <f t="array" ref="S2529">_xlfn.IFS(FraudData[[#This Row],[Fraud Risk Score]]&gt;=8,"High Risk",FraudData[[#This Row],[Fraud Risk Score]]&gt;=6,"Medium Risk",TRUE,"Low Risk")</f>
        <v>Medium Risk</v>
      </c>
    </row>
    <row r="2530" spans="1:19">
      <c r="A2530">
        <v>2529</v>
      </c>
      <c r="B2530">
        <v>1.6</v>
      </c>
      <c r="C2530">
        <v>7</v>
      </c>
      <c r="D2530" t="s">
        <v>47</v>
      </c>
      <c r="E2530">
        <v>0</v>
      </c>
      <c r="F2530">
        <v>0</v>
      </c>
      <c r="G2530">
        <v>77</v>
      </c>
      <c r="H2530">
        <v>2</v>
      </c>
      <c r="I2530">
        <v>26</v>
      </c>
      <c r="J2530">
        <v>0</v>
      </c>
      <c r="K2530">
        <f>_xlfn.XLOOKUP(FraudData[[#This Row],[amount]],AmountRules[Amount Min],AmountRules[Risk Points],,-1)</f>
        <v>0</v>
      </c>
      <c r="L2530">
        <f>_xlfn.XLOOKUP(FraudData[[#This Row],[transaction_hour]],TimeRules[Hour Min],TimeRules[Risk Points],,-1)</f>
        <v>0</v>
      </c>
      <c r="M2530">
        <f>_xlfn.XLOOKUP(FraudData[[#This Row],[foreign_transaction]],ForeignRules[Foreign Transaction],ForeignRules[Risk Points],0)</f>
        <v>0</v>
      </c>
      <c r="N2530">
        <f>_xlfn.XLOOKUP(FraudData[[#This Row],[location_mismatch]],Table10[Location Mismatch],Table10[Risk Points],0)</f>
        <v>0</v>
      </c>
      <c r="O2530">
        <f>_xlfn.XLOOKUP(FraudData[[#This Row],[device_trust_score]],DeviceRules[Device Min],DeviceRules[Risk Points],,-1)</f>
        <v>0</v>
      </c>
      <c r="P2530">
        <f>_xlfn.XLOOKUP(FraudData[[#This Row],[velocity_last_24h]],VelocityRules[Velocity Min],VelocityRules[Risk Points],,-1)</f>
        <v>0</v>
      </c>
      <c r="Q2530">
        <f>_xlfn.XLOOKUP(FraudData[[#This Row],[merchant_category]],MerchantRules[Merchant Category],MerchantRules[Risk Points],0)</f>
        <v>0</v>
      </c>
      <c r="R2530">
        <f>SUM(FraudData[[#This Row],[Amount Risk]:[Merchant Risk]])</f>
        <v>0</v>
      </c>
      <c r="S2530" t="str" cm="1">
        <f t="array" ref="S2530">_xlfn.IFS(FraudData[[#This Row],[Fraud Risk Score]]&gt;=8,"High Risk",FraudData[[#This Row],[Fraud Risk Score]]&gt;=6,"Medium Risk",TRUE,"Low Risk")</f>
        <v>Low Risk</v>
      </c>
    </row>
    <row r="2531" spans="1:19">
      <c r="A2531">
        <v>2530</v>
      </c>
      <c r="B2531">
        <v>1103.19</v>
      </c>
      <c r="C2531">
        <v>1</v>
      </c>
      <c r="D2531" t="s">
        <v>47</v>
      </c>
      <c r="E2531">
        <v>0</v>
      </c>
      <c r="F2531">
        <v>0</v>
      </c>
      <c r="G2531">
        <v>36</v>
      </c>
      <c r="H2531">
        <v>0</v>
      </c>
      <c r="I2531">
        <v>29</v>
      </c>
      <c r="J2531">
        <v>1</v>
      </c>
      <c r="K2531">
        <f>_xlfn.XLOOKUP(FraudData[[#This Row],[amount]],AmountRules[Amount Min],AmountRules[Risk Points],,-1)</f>
        <v>3</v>
      </c>
      <c r="L2531">
        <f>_xlfn.XLOOKUP(FraudData[[#This Row],[transaction_hour]],TimeRules[Hour Min],TimeRules[Risk Points],,-1)</f>
        <v>3</v>
      </c>
      <c r="M2531">
        <f>_xlfn.XLOOKUP(FraudData[[#This Row],[foreign_transaction]],ForeignRules[Foreign Transaction],ForeignRules[Risk Points],0)</f>
        <v>0</v>
      </c>
      <c r="N2531">
        <f>_xlfn.XLOOKUP(FraudData[[#This Row],[location_mismatch]],Table10[Location Mismatch],Table10[Risk Points],0)</f>
        <v>0</v>
      </c>
      <c r="O2531">
        <f>_xlfn.XLOOKUP(FraudData[[#This Row],[device_trust_score]],DeviceRules[Device Min],DeviceRules[Risk Points],,-1)</f>
        <v>2</v>
      </c>
      <c r="P2531">
        <f>_xlfn.XLOOKUP(FraudData[[#This Row],[velocity_last_24h]],VelocityRules[Velocity Min],VelocityRules[Risk Points],,-1)</f>
        <v>0</v>
      </c>
      <c r="Q2531">
        <f>_xlfn.XLOOKUP(FraudData[[#This Row],[merchant_category]],MerchantRules[Merchant Category],MerchantRules[Risk Points],0)</f>
        <v>0</v>
      </c>
      <c r="R2531">
        <f>SUM(FraudData[[#This Row],[Amount Risk]:[Merchant Risk]])</f>
        <v>8</v>
      </c>
      <c r="S2531" t="str" cm="1">
        <f t="array" ref="S2531">_xlfn.IFS(FraudData[[#This Row],[Fraud Risk Score]]&gt;=8,"High Risk",FraudData[[#This Row],[Fraud Risk Score]]&gt;=6,"Medium Risk",TRUE,"Low Risk")</f>
        <v>High Risk</v>
      </c>
    </row>
    <row r="2532" spans="1:19">
      <c r="A2532">
        <v>2531</v>
      </c>
      <c r="B2532">
        <v>203.32</v>
      </c>
      <c r="C2532">
        <v>1</v>
      </c>
      <c r="D2532" t="s">
        <v>46</v>
      </c>
      <c r="E2532">
        <v>0</v>
      </c>
      <c r="F2532">
        <v>0</v>
      </c>
      <c r="G2532">
        <v>45</v>
      </c>
      <c r="H2532">
        <v>2</v>
      </c>
      <c r="I2532">
        <v>32</v>
      </c>
      <c r="J2532">
        <v>0</v>
      </c>
      <c r="K2532">
        <f>_xlfn.XLOOKUP(FraudData[[#This Row],[amount]],AmountRules[Amount Min],AmountRules[Risk Points],,-1)</f>
        <v>0</v>
      </c>
      <c r="L2532">
        <f>_xlfn.XLOOKUP(FraudData[[#This Row],[transaction_hour]],TimeRules[Hour Min],TimeRules[Risk Points],,-1)</f>
        <v>3</v>
      </c>
      <c r="M2532">
        <f>_xlfn.XLOOKUP(FraudData[[#This Row],[foreign_transaction]],ForeignRules[Foreign Transaction],ForeignRules[Risk Points],0)</f>
        <v>0</v>
      </c>
      <c r="N2532">
        <f>_xlfn.XLOOKUP(FraudData[[#This Row],[location_mismatch]],Table10[Location Mismatch],Table10[Risk Points],0)</f>
        <v>0</v>
      </c>
      <c r="O2532">
        <f>_xlfn.XLOOKUP(FraudData[[#This Row],[device_trust_score]],DeviceRules[Device Min],DeviceRules[Risk Points],,-1)</f>
        <v>2</v>
      </c>
      <c r="P2532">
        <f>_xlfn.XLOOKUP(FraudData[[#This Row],[velocity_last_24h]],VelocityRules[Velocity Min],VelocityRules[Risk Points],,-1)</f>
        <v>0</v>
      </c>
      <c r="Q2532">
        <f>_xlfn.XLOOKUP(FraudData[[#This Row],[merchant_category]],MerchantRules[Merchant Category],MerchantRules[Risk Points],0)</f>
        <v>0</v>
      </c>
      <c r="R2532">
        <f>SUM(FraudData[[#This Row],[Amount Risk]:[Merchant Risk]])</f>
        <v>5</v>
      </c>
      <c r="S2532" t="str" cm="1">
        <f t="array" ref="S2532">_xlfn.IFS(FraudData[[#This Row],[Fraud Risk Score]]&gt;=8,"High Risk",FraudData[[#This Row],[Fraud Risk Score]]&gt;=6,"Medium Risk",TRUE,"Low Risk")</f>
        <v>Low Risk</v>
      </c>
    </row>
    <row r="2533" spans="1:19">
      <c r="A2533">
        <v>2532</v>
      </c>
      <c r="B2533">
        <v>317.33999999999997</v>
      </c>
      <c r="C2533">
        <v>8</v>
      </c>
      <c r="D2533" t="s">
        <v>49</v>
      </c>
      <c r="E2533">
        <v>0</v>
      </c>
      <c r="F2533">
        <v>0</v>
      </c>
      <c r="G2533">
        <v>48</v>
      </c>
      <c r="H2533">
        <v>1</v>
      </c>
      <c r="I2533">
        <v>42</v>
      </c>
      <c r="J2533">
        <v>0</v>
      </c>
      <c r="K2533">
        <f>_xlfn.XLOOKUP(FraudData[[#This Row],[amount]],AmountRules[Amount Min],AmountRules[Risk Points],,-1)</f>
        <v>0</v>
      </c>
      <c r="L2533">
        <f>_xlfn.XLOOKUP(FraudData[[#This Row],[transaction_hour]],TimeRules[Hour Min],TimeRules[Risk Points],,-1)</f>
        <v>0</v>
      </c>
      <c r="M2533">
        <f>_xlfn.XLOOKUP(FraudData[[#This Row],[foreign_transaction]],ForeignRules[Foreign Transaction],ForeignRules[Risk Points],0)</f>
        <v>0</v>
      </c>
      <c r="N2533">
        <f>_xlfn.XLOOKUP(FraudData[[#This Row],[location_mismatch]],Table10[Location Mismatch],Table10[Risk Points],0)</f>
        <v>0</v>
      </c>
      <c r="O2533">
        <f>_xlfn.XLOOKUP(FraudData[[#This Row],[device_trust_score]],DeviceRules[Device Min],DeviceRules[Risk Points],,-1)</f>
        <v>2</v>
      </c>
      <c r="P2533">
        <f>_xlfn.XLOOKUP(FraudData[[#This Row],[velocity_last_24h]],VelocityRules[Velocity Min],VelocityRules[Risk Points],,-1)</f>
        <v>0</v>
      </c>
      <c r="Q2533">
        <f>_xlfn.XLOOKUP(FraudData[[#This Row],[merchant_category]],MerchantRules[Merchant Category],MerchantRules[Risk Points],0)</f>
        <v>1</v>
      </c>
      <c r="R2533">
        <f>SUM(FraudData[[#This Row],[Amount Risk]:[Merchant Risk]])</f>
        <v>3</v>
      </c>
      <c r="S2533" t="str" cm="1">
        <f t="array" ref="S2533">_xlfn.IFS(FraudData[[#This Row],[Fraud Risk Score]]&gt;=8,"High Risk",FraudData[[#This Row],[Fraud Risk Score]]&gt;=6,"Medium Risk",TRUE,"Low Risk")</f>
        <v>Low Risk</v>
      </c>
    </row>
    <row r="2534" spans="1:19">
      <c r="A2534">
        <v>2533</v>
      </c>
      <c r="B2534">
        <v>62.82</v>
      </c>
      <c r="C2534">
        <v>19</v>
      </c>
      <c r="D2534" t="s">
        <v>48</v>
      </c>
      <c r="E2534">
        <v>0</v>
      </c>
      <c r="F2534">
        <v>1</v>
      </c>
      <c r="G2534">
        <v>37</v>
      </c>
      <c r="H2534">
        <v>1</v>
      </c>
      <c r="I2534">
        <v>38</v>
      </c>
      <c r="J2534">
        <v>0</v>
      </c>
      <c r="K2534">
        <f>_xlfn.XLOOKUP(FraudData[[#This Row],[amount]],AmountRules[Amount Min],AmountRules[Risk Points],,-1)</f>
        <v>0</v>
      </c>
      <c r="L2534">
        <f>_xlfn.XLOOKUP(FraudData[[#This Row],[transaction_hour]],TimeRules[Hour Min],TimeRules[Risk Points],,-1)</f>
        <v>0</v>
      </c>
      <c r="M2534">
        <f>_xlfn.XLOOKUP(FraudData[[#This Row],[foreign_transaction]],ForeignRules[Foreign Transaction],ForeignRules[Risk Points],0)</f>
        <v>0</v>
      </c>
      <c r="N2534">
        <f>_xlfn.XLOOKUP(FraudData[[#This Row],[location_mismatch]],Table10[Location Mismatch],Table10[Risk Points],0)</f>
        <v>3</v>
      </c>
      <c r="O2534">
        <f>_xlfn.XLOOKUP(FraudData[[#This Row],[device_trust_score]],DeviceRules[Device Min],DeviceRules[Risk Points],,-1)</f>
        <v>2</v>
      </c>
      <c r="P2534">
        <f>_xlfn.XLOOKUP(FraudData[[#This Row],[velocity_last_24h]],VelocityRules[Velocity Min],VelocityRules[Risk Points],,-1)</f>
        <v>0</v>
      </c>
      <c r="Q2534">
        <f>_xlfn.XLOOKUP(FraudData[[#This Row],[merchant_category]],MerchantRules[Merchant Category],MerchantRules[Risk Points],0)</f>
        <v>0</v>
      </c>
      <c r="R2534">
        <f>SUM(FraudData[[#This Row],[Amount Risk]:[Merchant Risk]])</f>
        <v>5</v>
      </c>
      <c r="S2534" t="str" cm="1">
        <f t="array" ref="S2534">_xlfn.IFS(FraudData[[#This Row],[Fraud Risk Score]]&gt;=8,"High Risk",FraudData[[#This Row],[Fraud Risk Score]]&gt;=6,"Medium Risk",TRUE,"Low Risk")</f>
        <v>Low Risk</v>
      </c>
    </row>
    <row r="2535" spans="1:19">
      <c r="A2535">
        <v>2534</v>
      </c>
      <c r="B2535">
        <v>2.6</v>
      </c>
      <c r="C2535">
        <v>20</v>
      </c>
      <c r="D2535" t="s">
        <v>49</v>
      </c>
      <c r="E2535">
        <v>1</v>
      </c>
      <c r="F2535">
        <v>0</v>
      </c>
      <c r="G2535">
        <v>50</v>
      </c>
      <c r="H2535">
        <v>2</v>
      </c>
      <c r="I2535">
        <v>63</v>
      </c>
      <c r="J2535">
        <v>0</v>
      </c>
      <c r="K2535">
        <f>_xlfn.XLOOKUP(FraudData[[#This Row],[amount]],AmountRules[Amount Min],AmountRules[Risk Points],,-1)</f>
        <v>0</v>
      </c>
      <c r="L2535">
        <f>_xlfn.XLOOKUP(FraudData[[#This Row],[transaction_hour]],TimeRules[Hour Min],TimeRules[Risk Points],,-1)</f>
        <v>0</v>
      </c>
      <c r="M2535">
        <f>_xlfn.XLOOKUP(FraudData[[#This Row],[foreign_transaction]],ForeignRules[Foreign Transaction],ForeignRules[Risk Points],0)</f>
        <v>3</v>
      </c>
      <c r="N2535">
        <f>_xlfn.XLOOKUP(FraudData[[#This Row],[location_mismatch]],Table10[Location Mismatch],Table10[Risk Points],0)</f>
        <v>0</v>
      </c>
      <c r="O2535">
        <f>_xlfn.XLOOKUP(FraudData[[#This Row],[device_trust_score]],DeviceRules[Device Min],DeviceRules[Risk Points],,-1)</f>
        <v>1</v>
      </c>
      <c r="P2535">
        <f>_xlfn.XLOOKUP(FraudData[[#This Row],[velocity_last_24h]],VelocityRules[Velocity Min],VelocityRules[Risk Points],,-1)</f>
        <v>0</v>
      </c>
      <c r="Q2535">
        <f>_xlfn.XLOOKUP(FraudData[[#This Row],[merchant_category]],MerchantRules[Merchant Category],MerchantRules[Risk Points],0)</f>
        <v>1</v>
      </c>
      <c r="R2535">
        <f>SUM(FraudData[[#This Row],[Amount Risk]:[Merchant Risk]])</f>
        <v>5</v>
      </c>
      <c r="S2535" t="str" cm="1">
        <f t="array" ref="S2535">_xlfn.IFS(FraudData[[#This Row],[Fraud Risk Score]]&gt;=8,"High Risk",FraudData[[#This Row],[Fraud Risk Score]]&gt;=6,"Medium Risk",TRUE,"Low Risk")</f>
        <v>Low Risk</v>
      </c>
    </row>
    <row r="2536" spans="1:19">
      <c r="A2536">
        <v>2535</v>
      </c>
      <c r="B2536">
        <v>241</v>
      </c>
      <c r="C2536">
        <v>5</v>
      </c>
      <c r="D2536" t="s">
        <v>49</v>
      </c>
      <c r="E2536">
        <v>0</v>
      </c>
      <c r="F2536">
        <v>0</v>
      </c>
      <c r="G2536">
        <v>64</v>
      </c>
      <c r="H2536">
        <v>1</v>
      </c>
      <c r="I2536">
        <v>51</v>
      </c>
      <c r="J2536">
        <v>0</v>
      </c>
      <c r="K2536">
        <f>_xlfn.XLOOKUP(FraudData[[#This Row],[amount]],AmountRules[Amount Min],AmountRules[Risk Points],,-1)</f>
        <v>0</v>
      </c>
      <c r="L2536">
        <f>_xlfn.XLOOKUP(FraudData[[#This Row],[transaction_hour]],TimeRules[Hour Min],TimeRules[Risk Points],,-1)</f>
        <v>0</v>
      </c>
      <c r="M2536">
        <f>_xlfn.XLOOKUP(FraudData[[#This Row],[foreign_transaction]],ForeignRules[Foreign Transaction],ForeignRules[Risk Points],0)</f>
        <v>0</v>
      </c>
      <c r="N2536">
        <f>_xlfn.XLOOKUP(FraudData[[#This Row],[location_mismatch]],Table10[Location Mismatch],Table10[Risk Points],0)</f>
        <v>0</v>
      </c>
      <c r="O2536">
        <f>_xlfn.XLOOKUP(FraudData[[#This Row],[device_trust_score]],DeviceRules[Device Min],DeviceRules[Risk Points],,-1)</f>
        <v>1</v>
      </c>
      <c r="P2536">
        <f>_xlfn.XLOOKUP(FraudData[[#This Row],[velocity_last_24h]],VelocityRules[Velocity Min],VelocityRules[Risk Points],,-1)</f>
        <v>0</v>
      </c>
      <c r="Q2536">
        <f>_xlfn.XLOOKUP(FraudData[[#This Row],[merchant_category]],MerchantRules[Merchant Category],MerchantRules[Risk Points],0)</f>
        <v>1</v>
      </c>
      <c r="R2536">
        <f>SUM(FraudData[[#This Row],[Amount Risk]:[Merchant Risk]])</f>
        <v>2</v>
      </c>
      <c r="S2536" t="str" cm="1">
        <f t="array" ref="S2536">_xlfn.IFS(FraudData[[#This Row],[Fraud Risk Score]]&gt;=8,"High Risk",FraudData[[#This Row],[Fraud Risk Score]]&gt;=6,"Medium Risk",TRUE,"Low Risk")</f>
        <v>Low Risk</v>
      </c>
    </row>
    <row r="2537" spans="1:19">
      <c r="A2537">
        <v>2536</v>
      </c>
      <c r="B2537">
        <v>323.39999999999998</v>
      </c>
      <c r="C2537">
        <v>11</v>
      </c>
      <c r="D2537" t="s">
        <v>46</v>
      </c>
      <c r="E2537">
        <v>0</v>
      </c>
      <c r="F2537">
        <v>0</v>
      </c>
      <c r="G2537">
        <v>50</v>
      </c>
      <c r="H2537">
        <v>1</v>
      </c>
      <c r="I2537">
        <v>43</v>
      </c>
      <c r="J2537">
        <v>0</v>
      </c>
      <c r="K2537">
        <f>_xlfn.XLOOKUP(FraudData[[#This Row],[amount]],AmountRules[Amount Min],AmountRules[Risk Points],,-1)</f>
        <v>0</v>
      </c>
      <c r="L2537">
        <f>_xlfn.XLOOKUP(FraudData[[#This Row],[transaction_hour]],TimeRules[Hour Min],TimeRules[Risk Points],,-1)</f>
        <v>0</v>
      </c>
      <c r="M2537">
        <f>_xlfn.XLOOKUP(FraudData[[#This Row],[foreign_transaction]],ForeignRules[Foreign Transaction],ForeignRules[Risk Points],0)</f>
        <v>0</v>
      </c>
      <c r="N2537">
        <f>_xlfn.XLOOKUP(FraudData[[#This Row],[location_mismatch]],Table10[Location Mismatch],Table10[Risk Points],0)</f>
        <v>0</v>
      </c>
      <c r="O2537">
        <f>_xlfn.XLOOKUP(FraudData[[#This Row],[device_trust_score]],DeviceRules[Device Min],DeviceRules[Risk Points],,-1)</f>
        <v>1</v>
      </c>
      <c r="P2537">
        <f>_xlfn.XLOOKUP(FraudData[[#This Row],[velocity_last_24h]],VelocityRules[Velocity Min],VelocityRules[Risk Points],,-1)</f>
        <v>0</v>
      </c>
      <c r="Q2537">
        <f>_xlfn.XLOOKUP(FraudData[[#This Row],[merchant_category]],MerchantRules[Merchant Category],MerchantRules[Risk Points],0)</f>
        <v>0</v>
      </c>
      <c r="R2537">
        <f>SUM(FraudData[[#This Row],[Amount Risk]:[Merchant Risk]])</f>
        <v>1</v>
      </c>
      <c r="S2537" t="str" cm="1">
        <f t="array" ref="S2537">_xlfn.IFS(FraudData[[#This Row],[Fraud Risk Score]]&gt;=8,"High Risk",FraudData[[#This Row],[Fraud Risk Score]]&gt;=6,"Medium Risk",TRUE,"Low Risk")</f>
        <v>Low Risk</v>
      </c>
    </row>
    <row r="2538" spans="1:19">
      <c r="A2538">
        <v>2537</v>
      </c>
      <c r="B2538">
        <v>242.8</v>
      </c>
      <c r="C2538">
        <v>8</v>
      </c>
      <c r="D2538" t="s">
        <v>50</v>
      </c>
      <c r="E2538">
        <v>0</v>
      </c>
      <c r="F2538">
        <v>0</v>
      </c>
      <c r="G2538">
        <v>69</v>
      </c>
      <c r="H2538">
        <v>1</v>
      </c>
      <c r="I2538">
        <v>21</v>
      </c>
      <c r="J2538">
        <v>0</v>
      </c>
      <c r="K2538">
        <f>_xlfn.XLOOKUP(FraudData[[#This Row],[amount]],AmountRules[Amount Min],AmountRules[Risk Points],,-1)</f>
        <v>0</v>
      </c>
      <c r="L2538">
        <f>_xlfn.XLOOKUP(FraudData[[#This Row],[transaction_hour]],TimeRules[Hour Min],TimeRules[Risk Points],,-1)</f>
        <v>0</v>
      </c>
      <c r="M2538">
        <f>_xlfn.XLOOKUP(FraudData[[#This Row],[foreign_transaction]],ForeignRules[Foreign Transaction],ForeignRules[Risk Points],0)</f>
        <v>0</v>
      </c>
      <c r="N2538">
        <f>_xlfn.XLOOKUP(FraudData[[#This Row],[location_mismatch]],Table10[Location Mismatch],Table10[Risk Points],0)</f>
        <v>0</v>
      </c>
      <c r="O2538">
        <f>_xlfn.XLOOKUP(FraudData[[#This Row],[device_trust_score]],DeviceRules[Device Min],DeviceRules[Risk Points],,-1)</f>
        <v>1</v>
      </c>
      <c r="P2538">
        <f>_xlfn.XLOOKUP(FraudData[[#This Row],[velocity_last_24h]],VelocityRules[Velocity Min],VelocityRules[Risk Points],,-1)</f>
        <v>0</v>
      </c>
      <c r="Q2538">
        <f>_xlfn.XLOOKUP(FraudData[[#This Row],[merchant_category]],MerchantRules[Merchant Category],MerchantRules[Risk Points],0)</f>
        <v>0</v>
      </c>
      <c r="R2538">
        <f>SUM(FraudData[[#This Row],[Amount Risk]:[Merchant Risk]])</f>
        <v>1</v>
      </c>
      <c r="S2538" t="str" cm="1">
        <f t="array" ref="S2538">_xlfn.IFS(FraudData[[#This Row],[Fraud Risk Score]]&gt;=8,"High Risk",FraudData[[#This Row],[Fraud Risk Score]]&gt;=6,"Medium Risk",TRUE,"Low Risk")</f>
        <v>Low Risk</v>
      </c>
    </row>
    <row r="2539" spans="1:19">
      <c r="A2539">
        <v>2538</v>
      </c>
      <c r="B2539">
        <v>27.75</v>
      </c>
      <c r="C2539">
        <v>6</v>
      </c>
      <c r="D2539" t="s">
        <v>50</v>
      </c>
      <c r="E2539">
        <v>0</v>
      </c>
      <c r="F2539">
        <v>0</v>
      </c>
      <c r="G2539">
        <v>54</v>
      </c>
      <c r="H2539">
        <v>5</v>
      </c>
      <c r="I2539">
        <v>42</v>
      </c>
      <c r="J2539">
        <v>0</v>
      </c>
      <c r="K2539">
        <f>_xlfn.XLOOKUP(FraudData[[#This Row],[amount]],AmountRules[Amount Min],AmountRules[Risk Points],,-1)</f>
        <v>0</v>
      </c>
      <c r="L2539">
        <f>_xlfn.XLOOKUP(FraudData[[#This Row],[transaction_hour]],TimeRules[Hour Min],TimeRules[Risk Points],,-1)</f>
        <v>0</v>
      </c>
      <c r="M2539">
        <f>_xlfn.XLOOKUP(FraudData[[#This Row],[foreign_transaction]],ForeignRules[Foreign Transaction],ForeignRules[Risk Points],0)</f>
        <v>0</v>
      </c>
      <c r="N2539">
        <f>_xlfn.XLOOKUP(FraudData[[#This Row],[location_mismatch]],Table10[Location Mismatch],Table10[Risk Points],0)</f>
        <v>0</v>
      </c>
      <c r="O2539">
        <f>_xlfn.XLOOKUP(FraudData[[#This Row],[device_trust_score]],DeviceRules[Device Min],DeviceRules[Risk Points],,-1)</f>
        <v>1</v>
      </c>
      <c r="P2539">
        <f>_xlfn.XLOOKUP(FraudData[[#This Row],[velocity_last_24h]],VelocityRules[Velocity Min],VelocityRules[Risk Points],,-1)</f>
        <v>3</v>
      </c>
      <c r="Q2539">
        <f>_xlfn.XLOOKUP(FraudData[[#This Row],[merchant_category]],MerchantRules[Merchant Category],MerchantRules[Risk Points],0)</f>
        <v>0</v>
      </c>
      <c r="R2539">
        <f>SUM(FraudData[[#This Row],[Amount Risk]:[Merchant Risk]])</f>
        <v>4</v>
      </c>
      <c r="S2539" t="str" cm="1">
        <f t="array" ref="S2539">_xlfn.IFS(FraudData[[#This Row],[Fraud Risk Score]]&gt;=8,"High Risk",FraudData[[#This Row],[Fraud Risk Score]]&gt;=6,"Medium Risk",TRUE,"Low Risk")</f>
        <v>Low Risk</v>
      </c>
    </row>
    <row r="2540" spans="1:19">
      <c r="A2540">
        <v>2539</v>
      </c>
      <c r="B2540">
        <v>252.02</v>
      </c>
      <c r="C2540">
        <v>11</v>
      </c>
      <c r="D2540" t="s">
        <v>50</v>
      </c>
      <c r="E2540">
        <v>0</v>
      </c>
      <c r="F2540">
        <v>0</v>
      </c>
      <c r="G2540">
        <v>88</v>
      </c>
      <c r="H2540">
        <v>3</v>
      </c>
      <c r="I2540">
        <v>57</v>
      </c>
      <c r="J2540">
        <v>0</v>
      </c>
      <c r="K2540">
        <f>_xlfn.XLOOKUP(FraudData[[#This Row],[amount]],AmountRules[Amount Min],AmountRules[Risk Points],,-1)</f>
        <v>0</v>
      </c>
      <c r="L2540">
        <f>_xlfn.XLOOKUP(FraudData[[#This Row],[transaction_hour]],TimeRules[Hour Min],TimeRules[Risk Points],,-1)</f>
        <v>0</v>
      </c>
      <c r="M2540">
        <f>_xlfn.XLOOKUP(FraudData[[#This Row],[foreign_transaction]],ForeignRules[Foreign Transaction],ForeignRules[Risk Points],0)</f>
        <v>0</v>
      </c>
      <c r="N2540">
        <f>_xlfn.XLOOKUP(FraudData[[#This Row],[location_mismatch]],Table10[Location Mismatch],Table10[Risk Points],0)</f>
        <v>0</v>
      </c>
      <c r="O2540">
        <f>_xlfn.XLOOKUP(FraudData[[#This Row],[device_trust_score]],DeviceRules[Device Min],DeviceRules[Risk Points],,-1)</f>
        <v>0</v>
      </c>
      <c r="P2540">
        <f>_xlfn.XLOOKUP(FraudData[[#This Row],[velocity_last_24h]],VelocityRules[Velocity Min],VelocityRules[Risk Points],,-1)</f>
        <v>0</v>
      </c>
      <c r="Q2540">
        <f>_xlfn.XLOOKUP(FraudData[[#This Row],[merchant_category]],MerchantRules[Merchant Category],MerchantRules[Risk Points],0)</f>
        <v>0</v>
      </c>
      <c r="R2540">
        <f>SUM(FraudData[[#This Row],[Amount Risk]:[Merchant Risk]])</f>
        <v>0</v>
      </c>
      <c r="S2540" t="str" cm="1">
        <f t="array" ref="S2540">_xlfn.IFS(FraudData[[#This Row],[Fraud Risk Score]]&gt;=8,"High Risk",FraudData[[#This Row],[Fraud Risk Score]]&gt;=6,"Medium Risk",TRUE,"Low Risk")</f>
        <v>Low Risk</v>
      </c>
    </row>
    <row r="2541" spans="1:19">
      <c r="A2541">
        <v>2540</v>
      </c>
      <c r="B2541">
        <v>263.7</v>
      </c>
      <c r="C2541">
        <v>4</v>
      </c>
      <c r="D2541" t="s">
        <v>47</v>
      </c>
      <c r="E2541">
        <v>0</v>
      </c>
      <c r="F2541">
        <v>0</v>
      </c>
      <c r="G2541">
        <v>97</v>
      </c>
      <c r="H2541">
        <v>3</v>
      </c>
      <c r="I2541">
        <v>49</v>
      </c>
      <c r="J2541">
        <v>0</v>
      </c>
      <c r="K2541">
        <f>_xlfn.XLOOKUP(FraudData[[#This Row],[amount]],AmountRules[Amount Min],AmountRules[Risk Points],,-1)</f>
        <v>0</v>
      </c>
      <c r="L2541">
        <f>_xlfn.XLOOKUP(FraudData[[#This Row],[transaction_hour]],TimeRules[Hour Min],TimeRules[Risk Points],,-1)</f>
        <v>0</v>
      </c>
      <c r="M2541">
        <f>_xlfn.XLOOKUP(FraudData[[#This Row],[foreign_transaction]],ForeignRules[Foreign Transaction],ForeignRules[Risk Points],0)</f>
        <v>0</v>
      </c>
      <c r="N2541">
        <f>_xlfn.XLOOKUP(FraudData[[#This Row],[location_mismatch]],Table10[Location Mismatch],Table10[Risk Points],0)</f>
        <v>0</v>
      </c>
      <c r="O2541">
        <f>_xlfn.XLOOKUP(FraudData[[#This Row],[device_trust_score]],DeviceRules[Device Min],DeviceRules[Risk Points],,-1)</f>
        <v>0</v>
      </c>
      <c r="P2541">
        <f>_xlfn.XLOOKUP(FraudData[[#This Row],[velocity_last_24h]],VelocityRules[Velocity Min],VelocityRules[Risk Points],,-1)</f>
        <v>0</v>
      </c>
      <c r="Q2541">
        <f>_xlfn.XLOOKUP(FraudData[[#This Row],[merchant_category]],MerchantRules[Merchant Category],MerchantRules[Risk Points],0)</f>
        <v>0</v>
      </c>
      <c r="R2541">
        <f>SUM(FraudData[[#This Row],[Amount Risk]:[Merchant Risk]])</f>
        <v>0</v>
      </c>
      <c r="S2541" t="str" cm="1">
        <f t="array" ref="S2541">_xlfn.IFS(FraudData[[#This Row],[Fraud Risk Score]]&gt;=8,"High Risk",FraudData[[#This Row],[Fraud Risk Score]]&gt;=6,"Medium Risk",TRUE,"Low Risk")</f>
        <v>Low Risk</v>
      </c>
    </row>
    <row r="2542" spans="1:19">
      <c r="A2542">
        <v>2541</v>
      </c>
      <c r="B2542">
        <v>193.41</v>
      </c>
      <c r="C2542">
        <v>15</v>
      </c>
      <c r="D2542" t="s">
        <v>48</v>
      </c>
      <c r="E2542">
        <v>1</v>
      </c>
      <c r="F2542">
        <v>0</v>
      </c>
      <c r="G2542">
        <v>62</v>
      </c>
      <c r="H2542">
        <v>1</v>
      </c>
      <c r="I2542">
        <v>46</v>
      </c>
      <c r="J2542">
        <v>0</v>
      </c>
      <c r="K2542">
        <f>_xlfn.XLOOKUP(FraudData[[#This Row],[amount]],AmountRules[Amount Min],AmountRules[Risk Points],,-1)</f>
        <v>0</v>
      </c>
      <c r="L2542">
        <f>_xlfn.XLOOKUP(FraudData[[#This Row],[transaction_hour]],TimeRules[Hour Min],TimeRules[Risk Points],,-1)</f>
        <v>0</v>
      </c>
      <c r="M2542">
        <f>_xlfn.XLOOKUP(FraudData[[#This Row],[foreign_transaction]],ForeignRules[Foreign Transaction],ForeignRules[Risk Points],0)</f>
        <v>3</v>
      </c>
      <c r="N2542">
        <f>_xlfn.XLOOKUP(FraudData[[#This Row],[location_mismatch]],Table10[Location Mismatch],Table10[Risk Points],0)</f>
        <v>0</v>
      </c>
      <c r="O2542">
        <f>_xlfn.XLOOKUP(FraudData[[#This Row],[device_trust_score]],DeviceRules[Device Min],DeviceRules[Risk Points],,-1)</f>
        <v>1</v>
      </c>
      <c r="P2542">
        <f>_xlfn.XLOOKUP(FraudData[[#This Row],[velocity_last_24h]],VelocityRules[Velocity Min],VelocityRules[Risk Points],,-1)</f>
        <v>0</v>
      </c>
      <c r="Q2542">
        <f>_xlfn.XLOOKUP(FraudData[[#This Row],[merchant_category]],MerchantRules[Merchant Category],MerchantRules[Risk Points],0)</f>
        <v>0</v>
      </c>
      <c r="R2542">
        <f>SUM(FraudData[[#This Row],[Amount Risk]:[Merchant Risk]])</f>
        <v>4</v>
      </c>
      <c r="S2542" t="str" cm="1">
        <f t="array" ref="S2542">_xlfn.IFS(FraudData[[#This Row],[Fraud Risk Score]]&gt;=8,"High Risk",FraudData[[#This Row],[Fraud Risk Score]]&gt;=6,"Medium Risk",TRUE,"Low Risk")</f>
        <v>Low Risk</v>
      </c>
    </row>
    <row r="2543" spans="1:19">
      <c r="A2543">
        <v>2542</v>
      </c>
      <c r="B2543">
        <v>261.52999999999997</v>
      </c>
      <c r="C2543">
        <v>4</v>
      </c>
      <c r="D2543" t="s">
        <v>47</v>
      </c>
      <c r="E2543">
        <v>1</v>
      </c>
      <c r="F2543">
        <v>0</v>
      </c>
      <c r="G2543">
        <v>42</v>
      </c>
      <c r="H2543">
        <v>3</v>
      </c>
      <c r="I2543">
        <v>39</v>
      </c>
      <c r="J2543">
        <v>0</v>
      </c>
      <c r="K2543">
        <f>_xlfn.XLOOKUP(FraudData[[#This Row],[amount]],AmountRules[Amount Min],AmountRules[Risk Points],,-1)</f>
        <v>0</v>
      </c>
      <c r="L2543">
        <f>_xlfn.XLOOKUP(FraudData[[#This Row],[transaction_hour]],TimeRules[Hour Min],TimeRules[Risk Points],,-1)</f>
        <v>0</v>
      </c>
      <c r="M2543">
        <f>_xlfn.XLOOKUP(FraudData[[#This Row],[foreign_transaction]],ForeignRules[Foreign Transaction],ForeignRules[Risk Points],0)</f>
        <v>3</v>
      </c>
      <c r="N2543">
        <f>_xlfn.XLOOKUP(FraudData[[#This Row],[location_mismatch]],Table10[Location Mismatch],Table10[Risk Points],0)</f>
        <v>0</v>
      </c>
      <c r="O2543">
        <f>_xlfn.XLOOKUP(FraudData[[#This Row],[device_trust_score]],DeviceRules[Device Min],DeviceRules[Risk Points],,-1)</f>
        <v>2</v>
      </c>
      <c r="P2543">
        <f>_xlfn.XLOOKUP(FraudData[[#This Row],[velocity_last_24h]],VelocityRules[Velocity Min],VelocityRules[Risk Points],,-1)</f>
        <v>0</v>
      </c>
      <c r="Q2543">
        <f>_xlfn.XLOOKUP(FraudData[[#This Row],[merchant_category]],MerchantRules[Merchant Category],MerchantRules[Risk Points],0)</f>
        <v>0</v>
      </c>
      <c r="R2543">
        <f>SUM(FraudData[[#This Row],[Amount Risk]:[Merchant Risk]])</f>
        <v>5</v>
      </c>
      <c r="S2543" t="str" cm="1">
        <f t="array" ref="S2543">_xlfn.IFS(FraudData[[#This Row],[Fraud Risk Score]]&gt;=8,"High Risk",FraudData[[#This Row],[Fraud Risk Score]]&gt;=6,"Medium Risk",TRUE,"Low Risk")</f>
        <v>Low Risk</v>
      </c>
    </row>
    <row r="2544" spans="1:19">
      <c r="A2544">
        <v>2543</v>
      </c>
      <c r="B2544">
        <v>336.65</v>
      </c>
      <c r="C2544">
        <v>11</v>
      </c>
      <c r="D2544" t="s">
        <v>48</v>
      </c>
      <c r="E2544">
        <v>0</v>
      </c>
      <c r="F2544">
        <v>0</v>
      </c>
      <c r="G2544">
        <v>33</v>
      </c>
      <c r="H2544">
        <v>2</v>
      </c>
      <c r="I2544">
        <v>51</v>
      </c>
      <c r="J2544">
        <v>0</v>
      </c>
      <c r="K2544">
        <f>_xlfn.XLOOKUP(FraudData[[#This Row],[amount]],AmountRules[Amount Min],AmountRules[Risk Points],,-1)</f>
        <v>0</v>
      </c>
      <c r="L2544">
        <f>_xlfn.XLOOKUP(FraudData[[#This Row],[transaction_hour]],TimeRules[Hour Min],TimeRules[Risk Points],,-1)</f>
        <v>0</v>
      </c>
      <c r="M2544">
        <f>_xlfn.XLOOKUP(FraudData[[#This Row],[foreign_transaction]],ForeignRules[Foreign Transaction],ForeignRules[Risk Points],0)</f>
        <v>0</v>
      </c>
      <c r="N2544">
        <f>_xlfn.XLOOKUP(FraudData[[#This Row],[location_mismatch]],Table10[Location Mismatch],Table10[Risk Points],0)</f>
        <v>0</v>
      </c>
      <c r="O2544">
        <f>_xlfn.XLOOKUP(FraudData[[#This Row],[device_trust_score]],DeviceRules[Device Min],DeviceRules[Risk Points],,-1)</f>
        <v>2</v>
      </c>
      <c r="P2544">
        <f>_xlfn.XLOOKUP(FraudData[[#This Row],[velocity_last_24h]],VelocityRules[Velocity Min],VelocityRules[Risk Points],,-1)</f>
        <v>0</v>
      </c>
      <c r="Q2544">
        <f>_xlfn.XLOOKUP(FraudData[[#This Row],[merchant_category]],MerchantRules[Merchant Category],MerchantRules[Risk Points],0)</f>
        <v>0</v>
      </c>
      <c r="R2544">
        <f>SUM(FraudData[[#This Row],[Amount Risk]:[Merchant Risk]])</f>
        <v>2</v>
      </c>
      <c r="S2544" t="str" cm="1">
        <f t="array" ref="S2544">_xlfn.IFS(FraudData[[#This Row],[Fraud Risk Score]]&gt;=8,"High Risk",FraudData[[#This Row],[Fraud Risk Score]]&gt;=6,"Medium Risk",TRUE,"Low Risk")</f>
        <v>Low Risk</v>
      </c>
    </row>
    <row r="2545" spans="1:19">
      <c r="A2545">
        <v>2544</v>
      </c>
      <c r="B2545">
        <v>171.16</v>
      </c>
      <c r="C2545">
        <v>23</v>
      </c>
      <c r="D2545" t="s">
        <v>48</v>
      </c>
      <c r="E2545">
        <v>0</v>
      </c>
      <c r="F2545">
        <v>0</v>
      </c>
      <c r="G2545">
        <v>80</v>
      </c>
      <c r="H2545">
        <v>2</v>
      </c>
      <c r="I2545">
        <v>36</v>
      </c>
      <c r="J2545">
        <v>0</v>
      </c>
      <c r="K2545">
        <f>_xlfn.XLOOKUP(FraudData[[#This Row],[amount]],AmountRules[Amount Min],AmountRules[Risk Points],,-1)</f>
        <v>0</v>
      </c>
      <c r="L2545">
        <f>_xlfn.XLOOKUP(FraudData[[#This Row],[transaction_hour]],TimeRules[Hour Min],TimeRules[Risk Points],,-1)</f>
        <v>1</v>
      </c>
      <c r="M2545">
        <f>_xlfn.XLOOKUP(FraudData[[#This Row],[foreign_transaction]],ForeignRules[Foreign Transaction],ForeignRules[Risk Points],0)</f>
        <v>0</v>
      </c>
      <c r="N2545">
        <f>_xlfn.XLOOKUP(FraudData[[#This Row],[location_mismatch]],Table10[Location Mismatch],Table10[Risk Points],0)</f>
        <v>0</v>
      </c>
      <c r="O2545">
        <f>_xlfn.XLOOKUP(FraudData[[#This Row],[device_trust_score]],DeviceRules[Device Min],DeviceRules[Risk Points],,-1)</f>
        <v>0</v>
      </c>
      <c r="P2545">
        <f>_xlfn.XLOOKUP(FraudData[[#This Row],[velocity_last_24h]],VelocityRules[Velocity Min],VelocityRules[Risk Points],,-1)</f>
        <v>0</v>
      </c>
      <c r="Q2545">
        <f>_xlfn.XLOOKUP(FraudData[[#This Row],[merchant_category]],MerchantRules[Merchant Category],MerchantRules[Risk Points],0)</f>
        <v>0</v>
      </c>
      <c r="R2545">
        <f>SUM(FraudData[[#This Row],[Amount Risk]:[Merchant Risk]])</f>
        <v>1</v>
      </c>
      <c r="S2545" t="str" cm="1">
        <f t="array" ref="S2545">_xlfn.IFS(FraudData[[#This Row],[Fraud Risk Score]]&gt;=8,"High Risk",FraudData[[#This Row],[Fraud Risk Score]]&gt;=6,"Medium Risk",TRUE,"Low Risk")</f>
        <v>Low Risk</v>
      </c>
    </row>
    <row r="2546" spans="1:19">
      <c r="A2546">
        <v>2545</v>
      </c>
      <c r="B2546">
        <v>16.7</v>
      </c>
      <c r="C2546">
        <v>19</v>
      </c>
      <c r="D2546" t="s">
        <v>48</v>
      </c>
      <c r="E2546">
        <v>0</v>
      </c>
      <c r="F2546">
        <v>0</v>
      </c>
      <c r="G2546">
        <v>62</v>
      </c>
      <c r="H2546">
        <v>2</v>
      </c>
      <c r="I2546">
        <v>67</v>
      </c>
      <c r="J2546">
        <v>0</v>
      </c>
      <c r="K2546">
        <f>_xlfn.XLOOKUP(FraudData[[#This Row],[amount]],AmountRules[Amount Min],AmountRules[Risk Points],,-1)</f>
        <v>0</v>
      </c>
      <c r="L2546">
        <f>_xlfn.XLOOKUP(FraudData[[#This Row],[transaction_hour]],TimeRules[Hour Min],TimeRules[Risk Points],,-1)</f>
        <v>0</v>
      </c>
      <c r="M2546">
        <f>_xlfn.XLOOKUP(FraudData[[#This Row],[foreign_transaction]],ForeignRules[Foreign Transaction],ForeignRules[Risk Points],0)</f>
        <v>0</v>
      </c>
      <c r="N2546">
        <f>_xlfn.XLOOKUP(FraudData[[#This Row],[location_mismatch]],Table10[Location Mismatch],Table10[Risk Points],0)</f>
        <v>0</v>
      </c>
      <c r="O2546">
        <f>_xlfn.XLOOKUP(FraudData[[#This Row],[device_trust_score]],DeviceRules[Device Min],DeviceRules[Risk Points],,-1)</f>
        <v>1</v>
      </c>
      <c r="P2546">
        <f>_xlfn.XLOOKUP(FraudData[[#This Row],[velocity_last_24h]],VelocityRules[Velocity Min],VelocityRules[Risk Points],,-1)</f>
        <v>0</v>
      </c>
      <c r="Q2546">
        <f>_xlfn.XLOOKUP(FraudData[[#This Row],[merchant_category]],MerchantRules[Merchant Category],MerchantRules[Risk Points],0)</f>
        <v>0</v>
      </c>
      <c r="R2546">
        <f>SUM(FraudData[[#This Row],[Amount Risk]:[Merchant Risk]])</f>
        <v>1</v>
      </c>
      <c r="S2546" t="str" cm="1">
        <f t="array" ref="S2546">_xlfn.IFS(FraudData[[#This Row],[Fraud Risk Score]]&gt;=8,"High Risk",FraudData[[#This Row],[Fraud Risk Score]]&gt;=6,"Medium Risk",TRUE,"Low Risk")</f>
        <v>Low Risk</v>
      </c>
    </row>
    <row r="2547" spans="1:19">
      <c r="A2547">
        <v>2546</v>
      </c>
      <c r="B2547">
        <v>120.37</v>
      </c>
      <c r="C2547">
        <v>8</v>
      </c>
      <c r="D2547" t="s">
        <v>46</v>
      </c>
      <c r="E2547">
        <v>0</v>
      </c>
      <c r="F2547">
        <v>0</v>
      </c>
      <c r="G2547">
        <v>45</v>
      </c>
      <c r="H2547">
        <v>2</v>
      </c>
      <c r="I2547">
        <v>23</v>
      </c>
      <c r="J2547">
        <v>0</v>
      </c>
      <c r="K2547">
        <f>_xlfn.XLOOKUP(FraudData[[#This Row],[amount]],AmountRules[Amount Min],AmountRules[Risk Points],,-1)</f>
        <v>0</v>
      </c>
      <c r="L2547">
        <f>_xlfn.XLOOKUP(FraudData[[#This Row],[transaction_hour]],TimeRules[Hour Min],TimeRules[Risk Points],,-1)</f>
        <v>0</v>
      </c>
      <c r="M2547">
        <f>_xlfn.XLOOKUP(FraudData[[#This Row],[foreign_transaction]],ForeignRules[Foreign Transaction],ForeignRules[Risk Points],0)</f>
        <v>0</v>
      </c>
      <c r="N2547">
        <f>_xlfn.XLOOKUP(FraudData[[#This Row],[location_mismatch]],Table10[Location Mismatch],Table10[Risk Points],0)</f>
        <v>0</v>
      </c>
      <c r="O2547">
        <f>_xlfn.XLOOKUP(FraudData[[#This Row],[device_trust_score]],DeviceRules[Device Min],DeviceRules[Risk Points],,-1)</f>
        <v>2</v>
      </c>
      <c r="P2547">
        <f>_xlfn.XLOOKUP(FraudData[[#This Row],[velocity_last_24h]],VelocityRules[Velocity Min],VelocityRules[Risk Points],,-1)</f>
        <v>0</v>
      </c>
      <c r="Q2547">
        <f>_xlfn.XLOOKUP(FraudData[[#This Row],[merchant_category]],MerchantRules[Merchant Category],MerchantRules[Risk Points],0)</f>
        <v>0</v>
      </c>
      <c r="R2547">
        <f>SUM(FraudData[[#This Row],[Amount Risk]:[Merchant Risk]])</f>
        <v>2</v>
      </c>
      <c r="S2547" t="str" cm="1">
        <f t="array" ref="S2547">_xlfn.IFS(FraudData[[#This Row],[Fraud Risk Score]]&gt;=8,"High Risk",FraudData[[#This Row],[Fraud Risk Score]]&gt;=6,"Medium Risk",TRUE,"Low Risk")</f>
        <v>Low Risk</v>
      </c>
    </row>
    <row r="2548" spans="1:19">
      <c r="A2548">
        <v>2547</v>
      </c>
      <c r="B2548">
        <v>14.55</v>
      </c>
      <c r="C2548">
        <v>22</v>
      </c>
      <c r="D2548" t="s">
        <v>50</v>
      </c>
      <c r="E2548">
        <v>0</v>
      </c>
      <c r="F2548">
        <v>0</v>
      </c>
      <c r="G2548">
        <v>95</v>
      </c>
      <c r="H2548">
        <v>2</v>
      </c>
      <c r="I2548">
        <v>37</v>
      </c>
      <c r="J2548">
        <v>0</v>
      </c>
      <c r="K2548">
        <f>_xlfn.XLOOKUP(FraudData[[#This Row],[amount]],AmountRules[Amount Min],AmountRules[Risk Points],,-1)</f>
        <v>0</v>
      </c>
      <c r="L2548">
        <f>_xlfn.XLOOKUP(FraudData[[#This Row],[transaction_hour]],TimeRules[Hour Min],TimeRules[Risk Points],,-1)</f>
        <v>0</v>
      </c>
      <c r="M2548">
        <f>_xlfn.XLOOKUP(FraudData[[#This Row],[foreign_transaction]],ForeignRules[Foreign Transaction],ForeignRules[Risk Points],0)</f>
        <v>0</v>
      </c>
      <c r="N2548">
        <f>_xlfn.XLOOKUP(FraudData[[#This Row],[location_mismatch]],Table10[Location Mismatch],Table10[Risk Points],0)</f>
        <v>0</v>
      </c>
      <c r="O2548">
        <f>_xlfn.XLOOKUP(FraudData[[#This Row],[device_trust_score]],DeviceRules[Device Min],DeviceRules[Risk Points],,-1)</f>
        <v>0</v>
      </c>
      <c r="P2548">
        <f>_xlfn.XLOOKUP(FraudData[[#This Row],[velocity_last_24h]],VelocityRules[Velocity Min],VelocityRules[Risk Points],,-1)</f>
        <v>0</v>
      </c>
      <c r="Q2548">
        <f>_xlfn.XLOOKUP(FraudData[[#This Row],[merchant_category]],MerchantRules[Merchant Category],MerchantRules[Risk Points],0)</f>
        <v>0</v>
      </c>
      <c r="R2548">
        <f>SUM(FraudData[[#This Row],[Amount Risk]:[Merchant Risk]])</f>
        <v>0</v>
      </c>
      <c r="S2548" t="str" cm="1">
        <f t="array" ref="S2548">_xlfn.IFS(FraudData[[#This Row],[Fraud Risk Score]]&gt;=8,"High Risk",FraudData[[#This Row],[Fraud Risk Score]]&gt;=6,"Medium Risk",TRUE,"Low Risk")</f>
        <v>Low Risk</v>
      </c>
    </row>
    <row r="2549" spans="1:19">
      <c r="A2549">
        <v>2548</v>
      </c>
      <c r="B2549">
        <v>94.23</v>
      </c>
      <c r="C2549">
        <v>6</v>
      </c>
      <c r="D2549" t="s">
        <v>47</v>
      </c>
      <c r="E2549">
        <v>0</v>
      </c>
      <c r="F2549">
        <v>0</v>
      </c>
      <c r="G2549">
        <v>36</v>
      </c>
      <c r="H2549">
        <v>1</v>
      </c>
      <c r="I2549">
        <v>33</v>
      </c>
      <c r="J2549">
        <v>0</v>
      </c>
      <c r="K2549">
        <f>_xlfn.XLOOKUP(FraudData[[#This Row],[amount]],AmountRules[Amount Min],AmountRules[Risk Points],,-1)</f>
        <v>0</v>
      </c>
      <c r="L2549">
        <f>_xlfn.XLOOKUP(FraudData[[#This Row],[transaction_hour]],TimeRules[Hour Min],TimeRules[Risk Points],,-1)</f>
        <v>0</v>
      </c>
      <c r="M2549">
        <f>_xlfn.XLOOKUP(FraudData[[#This Row],[foreign_transaction]],ForeignRules[Foreign Transaction],ForeignRules[Risk Points],0)</f>
        <v>0</v>
      </c>
      <c r="N2549">
        <f>_xlfn.XLOOKUP(FraudData[[#This Row],[location_mismatch]],Table10[Location Mismatch],Table10[Risk Points],0)</f>
        <v>0</v>
      </c>
      <c r="O2549">
        <f>_xlfn.XLOOKUP(FraudData[[#This Row],[device_trust_score]],DeviceRules[Device Min],DeviceRules[Risk Points],,-1)</f>
        <v>2</v>
      </c>
      <c r="P2549">
        <f>_xlfn.XLOOKUP(FraudData[[#This Row],[velocity_last_24h]],VelocityRules[Velocity Min],VelocityRules[Risk Points],,-1)</f>
        <v>0</v>
      </c>
      <c r="Q2549">
        <f>_xlfn.XLOOKUP(FraudData[[#This Row],[merchant_category]],MerchantRules[Merchant Category],MerchantRules[Risk Points],0)</f>
        <v>0</v>
      </c>
      <c r="R2549">
        <f>SUM(FraudData[[#This Row],[Amount Risk]:[Merchant Risk]])</f>
        <v>2</v>
      </c>
      <c r="S2549" t="str" cm="1">
        <f t="array" ref="S2549">_xlfn.IFS(FraudData[[#This Row],[Fraud Risk Score]]&gt;=8,"High Risk",FraudData[[#This Row],[Fraud Risk Score]]&gt;=6,"Medium Risk",TRUE,"Low Risk")</f>
        <v>Low Risk</v>
      </c>
    </row>
    <row r="2550" spans="1:19">
      <c r="A2550">
        <v>2549</v>
      </c>
      <c r="B2550">
        <v>94.09</v>
      </c>
      <c r="C2550">
        <v>18</v>
      </c>
      <c r="D2550" t="s">
        <v>47</v>
      </c>
      <c r="E2550">
        <v>0</v>
      </c>
      <c r="F2550">
        <v>1</v>
      </c>
      <c r="G2550">
        <v>60</v>
      </c>
      <c r="H2550">
        <v>1</v>
      </c>
      <c r="I2550">
        <v>50</v>
      </c>
      <c r="J2550">
        <v>0</v>
      </c>
      <c r="K2550">
        <f>_xlfn.XLOOKUP(FraudData[[#This Row],[amount]],AmountRules[Amount Min],AmountRules[Risk Points],,-1)</f>
        <v>0</v>
      </c>
      <c r="L2550">
        <f>_xlfn.XLOOKUP(FraudData[[#This Row],[transaction_hour]],TimeRules[Hour Min],TimeRules[Risk Points],,-1)</f>
        <v>0</v>
      </c>
      <c r="M2550">
        <f>_xlfn.XLOOKUP(FraudData[[#This Row],[foreign_transaction]],ForeignRules[Foreign Transaction],ForeignRules[Risk Points],0)</f>
        <v>0</v>
      </c>
      <c r="N2550">
        <f>_xlfn.XLOOKUP(FraudData[[#This Row],[location_mismatch]],Table10[Location Mismatch],Table10[Risk Points],0)</f>
        <v>3</v>
      </c>
      <c r="O2550">
        <f>_xlfn.XLOOKUP(FraudData[[#This Row],[device_trust_score]],DeviceRules[Device Min],DeviceRules[Risk Points],,-1)</f>
        <v>1</v>
      </c>
      <c r="P2550">
        <f>_xlfn.XLOOKUP(FraudData[[#This Row],[velocity_last_24h]],VelocityRules[Velocity Min],VelocityRules[Risk Points],,-1)</f>
        <v>0</v>
      </c>
      <c r="Q2550">
        <f>_xlfn.XLOOKUP(FraudData[[#This Row],[merchant_category]],MerchantRules[Merchant Category],MerchantRules[Risk Points],0)</f>
        <v>0</v>
      </c>
      <c r="R2550">
        <f>SUM(FraudData[[#This Row],[Amount Risk]:[Merchant Risk]])</f>
        <v>4</v>
      </c>
      <c r="S2550" t="str" cm="1">
        <f t="array" ref="S2550">_xlfn.IFS(FraudData[[#This Row],[Fraud Risk Score]]&gt;=8,"High Risk",FraudData[[#This Row],[Fraud Risk Score]]&gt;=6,"Medium Risk",TRUE,"Low Risk")</f>
        <v>Low Risk</v>
      </c>
    </row>
    <row r="2551" spans="1:19">
      <c r="A2551">
        <v>2550</v>
      </c>
      <c r="B2551">
        <v>12.29</v>
      </c>
      <c r="C2551">
        <v>19</v>
      </c>
      <c r="D2551" t="s">
        <v>46</v>
      </c>
      <c r="E2551">
        <v>0</v>
      </c>
      <c r="F2551">
        <v>0</v>
      </c>
      <c r="G2551">
        <v>35</v>
      </c>
      <c r="H2551">
        <v>1</v>
      </c>
      <c r="I2551">
        <v>26</v>
      </c>
      <c r="J2551">
        <v>0</v>
      </c>
      <c r="K2551">
        <f>_xlfn.XLOOKUP(FraudData[[#This Row],[amount]],AmountRules[Amount Min],AmountRules[Risk Points],,-1)</f>
        <v>0</v>
      </c>
      <c r="L2551">
        <f>_xlfn.XLOOKUP(FraudData[[#This Row],[transaction_hour]],TimeRules[Hour Min],TimeRules[Risk Points],,-1)</f>
        <v>0</v>
      </c>
      <c r="M2551">
        <f>_xlfn.XLOOKUP(FraudData[[#This Row],[foreign_transaction]],ForeignRules[Foreign Transaction],ForeignRules[Risk Points],0)</f>
        <v>0</v>
      </c>
      <c r="N2551">
        <f>_xlfn.XLOOKUP(FraudData[[#This Row],[location_mismatch]],Table10[Location Mismatch],Table10[Risk Points],0)</f>
        <v>0</v>
      </c>
      <c r="O2551">
        <f>_xlfn.XLOOKUP(FraudData[[#This Row],[device_trust_score]],DeviceRules[Device Min],DeviceRules[Risk Points],,-1)</f>
        <v>2</v>
      </c>
      <c r="P2551">
        <f>_xlfn.XLOOKUP(FraudData[[#This Row],[velocity_last_24h]],VelocityRules[Velocity Min],VelocityRules[Risk Points],,-1)</f>
        <v>0</v>
      </c>
      <c r="Q2551">
        <f>_xlfn.XLOOKUP(FraudData[[#This Row],[merchant_category]],MerchantRules[Merchant Category],MerchantRules[Risk Points],0)</f>
        <v>0</v>
      </c>
      <c r="R2551">
        <f>SUM(FraudData[[#This Row],[Amount Risk]:[Merchant Risk]])</f>
        <v>2</v>
      </c>
      <c r="S2551" t="str" cm="1">
        <f t="array" ref="S2551">_xlfn.IFS(FraudData[[#This Row],[Fraud Risk Score]]&gt;=8,"High Risk",FraudData[[#This Row],[Fraud Risk Score]]&gt;=6,"Medium Risk",TRUE,"Low Risk")</f>
        <v>Low Risk</v>
      </c>
    </row>
    <row r="2552" spans="1:19">
      <c r="A2552">
        <v>2551</v>
      </c>
      <c r="B2552">
        <v>77.209999999999994</v>
      </c>
      <c r="C2552">
        <v>22</v>
      </c>
      <c r="D2552" t="s">
        <v>48</v>
      </c>
      <c r="E2552">
        <v>0</v>
      </c>
      <c r="F2552">
        <v>1</v>
      </c>
      <c r="G2552">
        <v>91</v>
      </c>
      <c r="H2552">
        <v>5</v>
      </c>
      <c r="I2552">
        <v>39</v>
      </c>
      <c r="J2552">
        <v>0</v>
      </c>
      <c r="K2552">
        <f>_xlfn.XLOOKUP(FraudData[[#This Row],[amount]],AmountRules[Amount Min],AmountRules[Risk Points],,-1)</f>
        <v>0</v>
      </c>
      <c r="L2552">
        <f>_xlfn.XLOOKUP(FraudData[[#This Row],[transaction_hour]],TimeRules[Hour Min],TimeRules[Risk Points],,-1)</f>
        <v>0</v>
      </c>
      <c r="M2552">
        <f>_xlfn.XLOOKUP(FraudData[[#This Row],[foreign_transaction]],ForeignRules[Foreign Transaction],ForeignRules[Risk Points],0)</f>
        <v>0</v>
      </c>
      <c r="N2552">
        <f>_xlfn.XLOOKUP(FraudData[[#This Row],[location_mismatch]],Table10[Location Mismatch],Table10[Risk Points],0)</f>
        <v>3</v>
      </c>
      <c r="O2552">
        <f>_xlfn.XLOOKUP(FraudData[[#This Row],[device_trust_score]],DeviceRules[Device Min],DeviceRules[Risk Points],,-1)</f>
        <v>0</v>
      </c>
      <c r="P2552">
        <f>_xlfn.XLOOKUP(FraudData[[#This Row],[velocity_last_24h]],VelocityRules[Velocity Min],VelocityRules[Risk Points],,-1)</f>
        <v>3</v>
      </c>
      <c r="Q2552">
        <f>_xlfn.XLOOKUP(FraudData[[#This Row],[merchant_category]],MerchantRules[Merchant Category],MerchantRules[Risk Points],0)</f>
        <v>0</v>
      </c>
      <c r="R2552">
        <f>SUM(FraudData[[#This Row],[Amount Risk]:[Merchant Risk]])</f>
        <v>6</v>
      </c>
      <c r="S2552" t="str" cm="1">
        <f t="array" ref="S2552">_xlfn.IFS(FraudData[[#This Row],[Fraud Risk Score]]&gt;=8,"High Risk",FraudData[[#This Row],[Fraud Risk Score]]&gt;=6,"Medium Risk",TRUE,"Low Risk")</f>
        <v>Medium Risk</v>
      </c>
    </row>
    <row r="2553" spans="1:19">
      <c r="A2553">
        <v>2552</v>
      </c>
      <c r="B2553">
        <v>21.18</v>
      </c>
      <c r="C2553">
        <v>10</v>
      </c>
      <c r="D2553" t="s">
        <v>50</v>
      </c>
      <c r="E2553">
        <v>0</v>
      </c>
      <c r="F2553">
        <v>0</v>
      </c>
      <c r="G2553">
        <v>51</v>
      </c>
      <c r="H2553">
        <v>4</v>
      </c>
      <c r="I2553">
        <v>51</v>
      </c>
      <c r="J2553">
        <v>0</v>
      </c>
      <c r="K2553">
        <f>_xlfn.XLOOKUP(FraudData[[#This Row],[amount]],AmountRules[Amount Min],AmountRules[Risk Points],,-1)</f>
        <v>0</v>
      </c>
      <c r="L2553">
        <f>_xlfn.XLOOKUP(FraudData[[#This Row],[transaction_hour]],TimeRules[Hour Min],TimeRules[Risk Points],,-1)</f>
        <v>0</v>
      </c>
      <c r="M2553">
        <f>_xlfn.XLOOKUP(FraudData[[#This Row],[foreign_transaction]],ForeignRules[Foreign Transaction],ForeignRules[Risk Points],0)</f>
        <v>0</v>
      </c>
      <c r="N2553">
        <f>_xlfn.XLOOKUP(FraudData[[#This Row],[location_mismatch]],Table10[Location Mismatch],Table10[Risk Points],0)</f>
        <v>0</v>
      </c>
      <c r="O2553">
        <f>_xlfn.XLOOKUP(FraudData[[#This Row],[device_trust_score]],DeviceRules[Device Min],DeviceRules[Risk Points],,-1)</f>
        <v>1</v>
      </c>
      <c r="P2553">
        <f>_xlfn.XLOOKUP(FraudData[[#This Row],[velocity_last_24h]],VelocityRules[Velocity Min],VelocityRules[Risk Points],,-1)</f>
        <v>0</v>
      </c>
      <c r="Q2553">
        <f>_xlfn.XLOOKUP(FraudData[[#This Row],[merchant_category]],MerchantRules[Merchant Category],MerchantRules[Risk Points],0)</f>
        <v>0</v>
      </c>
      <c r="R2553">
        <f>SUM(FraudData[[#This Row],[Amount Risk]:[Merchant Risk]])</f>
        <v>1</v>
      </c>
      <c r="S2553" t="str" cm="1">
        <f t="array" ref="S2553">_xlfn.IFS(FraudData[[#This Row],[Fraud Risk Score]]&gt;=8,"High Risk",FraudData[[#This Row],[Fraud Risk Score]]&gt;=6,"Medium Risk",TRUE,"Low Risk")</f>
        <v>Low Risk</v>
      </c>
    </row>
    <row r="2554" spans="1:19">
      <c r="A2554">
        <v>2553</v>
      </c>
      <c r="B2554">
        <v>297.27</v>
      </c>
      <c r="C2554">
        <v>20</v>
      </c>
      <c r="D2554" t="s">
        <v>49</v>
      </c>
      <c r="E2554">
        <v>1</v>
      </c>
      <c r="F2554">
        <v>0</v>
      </c>
      <c r="G2554">
        <v>87</v>
      </c>
      <c r="H2554">
        <v>2</v>
      </c>
      <c r="I2554">
        <v>64</v>
      </c>
      <c r="J2554">
        <v>0</v>
      </c>
      <c r="K2554">
        <f>_xlfn.XLOOKUP(FraudData[[#This Row],[amount]],AmountRules[Amount Min],AmountRules[Risk Points],,-1)</f>
        <v>0</v>
      </c>
      <c r="L2554">
        <f>_xlfn.XLOOKUP(FraudData[[#This Row],[transaction_hour]],TimeRules[Hour Min],TimeRules[Risk Points],,-1)</f>
        <v>0</v>
      </c>
      <c r="M2554">
        <f>_xlfn.XLOOKUP(FraudData[[#This Row],[foreign_transaction]],ForeignRules[Foreign Transaction],ForeignRules[Risk Points],0)</f>
        <v>3</v>
      </c>
      <c r="N2554">
        <f>_xlfn.XLOOKUP(FraudData[[#This Row],[location_mismatch]],Table10[Location Mismatch],Table10[Risk Points],0)</f>
        <v>0</v>
      </c>
      <c r="O2554">
        <f>_xlfn.XLOOKUP(FraudData[[#This Row],[device_trust_score]],DeviceRules[Device Min],DeviceRules[Risk Points],,-1)</f>
        <v>0</v>
      </c>
      <c r="P2554">
        <f>_xlfn.XLOOKUP(FraudData[[#This Row],[velocity_last_24h]],VelocityRules[Velocity Min],VelocityRules[Risk Points],,-1)</f>
        <v>0</v>
      </c>
      <c r="Q2554">
        <f>_xlfn.XLOOKUP(FraudData[[#This Row],[merchant_category]],MerchantRules[Merchant Category],MerchantRules[Risk Points],0)</f>
        <v>1</v>
      </c>
      <c r="R2554">
        <f>SUM(FraudData[[#This Row],[Amount Risk]:[Merchant Risk]])</f>
        <v>4</v>
      </c>
      <c r="S2554" t="str" cm="1">
        <f t="array" ref="S2554">_xlfn.IFS(FraudData[[#This Row],[Fraud Risk Score]]&gt;=8,"High Risk",FraudData[[#This Row],[Fraud Risk Score]]&gt;=6,"Medium Risk",TRUE,"Low Risk")</f>
        <v>Low Risk</v>
      </c>
    </row>
    <row r="2555" spans="1:19">
      <c r="A2555">
        <v>2554</v>
      </c>
      <c r="B2555">
        <v>531.1</v>
      </c>
      <c r="C2555">
        <v>11</v>
      </c>
      <c r="D2555" t="s">
        <v>49</v>
      </c>
      <c r="E2555">
        <v>0</v>
      </c>
      <c r="F2555">
        <v>0</v>
      </c>
      <c r="G2555">
        <v>95</v>
      </c>
      <c r="H2555">
        <v>2</v>
      </c>
      <c r="I2555">
        <v>36</v>
      </c>
      <c r="J2555">
        <v>0</v>
      </c>
      <c r="K2555">
        <f>_xlfn.XLOOKUP(FraudData[[#This Row],[amount]],AmountRules[Amount Min],AmountRules[Risk Points],,-1)</f>
        <v>1</v>
      </c>
      <c r="L2555">
        <f>_xlfn.XLOOKUP(FraudData[[#This Row],[transaction_hour]],TimeRules[Hour Min],TimeRules[Risk Points],,-1)</f>
        <v>0</v>
      </c>
      <c r="M2555">
        <f>_xlfn.XLOOKUP(FraudData[[#This Row],[foreign_transaction]],ForeignRules[Foreign Transaction],ForeignRules[Risk Points],0)</f>
        <v>0</v>
      </c>
      <c r="N2555">
        <f>_xlfn.XLOOKUP(FraudData[[#This Row],[location_mismatch]],Table10[Location Mismatch],Table10[Risk Points],0)</f>
        <v>0</v>
      </c>
      <c r="O2555">
        <f>_xlfn.XLOOKUP(FraudData[[#This Row],[device_trust_score]],DeviceRules[Device Min],DeviceRules[Risk Points],,-1)</f>
        <v>0</v>
      </c>
      <c r="P2555">
        <f>_xlfn.XLOOKUP(FraudData[[#This Row],[velocity_last_24h]],VelocityRules[Velocity Min],VelocityRules[Risk Points],,-1)</f>
        <v>0</v>
      </c>
      <c r="Q2555">
        <f>_xlfn.XLOOKUP(FraudData[[#This Row],[merchant_category]],MerchantRules[Merchant Category],MerchantRules[Risk Points],0)</f>
        <v>1</v>
      </c>
      <c r="R2555">
        <f>SUM(FraudData[[#This Row],[Amount Risk]:[Merchant Risk]])</f>
        <v>2</v>
      </c>
      <c r="S2555" t="str" cm="1">
        <f t="array" ref="S2555">_xlfn.IFS(FraudData[[#This Row],[Fraud Risk Score]]&gt;=8,"High Risk",FraudData[[#This Row],[Fraud Risk Score]]&gt;=6,"Medium Risk",TRUE,"Low Risk")</f>
        <v>Low Risk</v>
      </c>
    </row>
    <row r="2556" spans="1:19">
      <c r="A2556">
        <v>2555</v>
      </c>
      <c r="B2556">
        <v>13.51</v>
      </c>
      <c r="C2556">
        <v>2</v>
      </c>
      <c r="D2556" t="s">
        <v>46</v>
      </c>
      <c r="E2556">
        <v>0</v>
      </c>
      <c r="F2556">
        <v>0</v>
      </c>
      <c r="G2556">
        <v>90</v>
      </c>
      <c r="H2556">
        <v>2</v>
      </c>
      <c r="I2556">
        <v>58</v>
      </c>
      <c r="J2556">
        <v>0</v>
      </c>
      <c r="K2556">
        <f>_xlfn.XLOOKUP(FraudData[[#This Row],[amount]],AmountRules[Amount Min],AmountRules[Risk Points],,-1)</f>
        <v>0</v>
      </c>
      <c r="L2556">
        <f>_xlfn.XLOOKUP(FraudData[[#This Row],[transaction_hour]],TimeRules[Hour Min],TimeRules[Risk Points],,-1)</f>
        <v>3</v>
      </c>
      <c r="M2556">
        <f>_xlfn.XLOOKUP(FraudData[[#This Row],[foreign_transaction]],ForeignRules[Foreign Transaction],ForeignRules[Risk Points],0)</f>
        <v>0</v>
      </c>
      <c r="N2556">
        <f>_xlfn.XLOOKUP(FraudData[[#This Row],[location_mismatch]],Table10[Location Mismatch],Table10[Risk Points],0)</f>
        <v>0</v>
      </c>
      <c r="O2556">
        <f>_xlfn.XLOOKUP(FraudData[[#This Row],[device_trust_score]],DeviceRules[Device Min],DeviceRules[Risk Points],,-1)</f>
        <v>0</v>
      </c>
      <c r="P2556">
        <f>_xlfn.XLOOKUP(FraudData[[#This Row],[velocity_last_24h]],VelocityRules[Velocity Min],VelocityRules[Risk Points],,-1)</f>
        <v>0</v>
      </c>
      <c r="Q2556">
        <f>_xlfn.XLOOKUP(FraudData[[#This Row],[merchant_category]],MerchantRules[Merchant Category],MerchantRules[Risk Points],0)</f>
        <v>0</v>
      </c>
      <c r="R2556">
        <f>SUM(FraudData[[#This Row],[Amount Risk]:[Merchant Risk]])</f>
        <v>3</v>
      </c>
      <c r="S2556" t="str" cm="1">
        <f t="array" ref="S2556">_xlfn.IFS(FraudData[[#This Row],[Fraud Risk Score]]&gt;=8,"High Risk",FraudData[[#This Row],[Fraud Risk Score]]&gt;=6,"Medium Risk",TRUE,"Low Risk")</f>
        <v>Low Risk</v>
      </c>
    </row>
    <row r="2557" spans="1:19">
      <c r="A2557">
        <v>2556</v>
      </c>
      <c r="B2557">
        <v>558.66</v>
      </c>
      <c r="C2557">
        <v>16</v>
      </c>
      <c r="D2557" t="s">
        <v>50</v>
      </c>
      <c r="E2557">
        <v>0</v>
      </c>
      <c r="F2557">
        <v>0</v>
      </c>
      <c r="G2557">
        <v>98</v>
      </c>
      <c r="H2557">
        <v>1</v>
      </c>
      <c r="I2557">
        <v>58</v>
      </c>
      <c r="J2557">
        <v>0</v>
      </c>
      <c r="K2557">
        <f>_xlfn.XLOOKUP(FraudData[[#This Row],[amount]],AmountRules[Amount Min],AmountRules[Risk Points],,-1)</f>
        <v>1</v>
      </c>
      <c r="L2557">
        <f>_xlfn.XLOOKUP(FraudData[[#This Row],[transaction_hour]],TimeRules[Hour Min],TimeRules[Risk Points],,-1)</f>
        <v>0</v>
      </c>
      <c r="M2557">
        <f>_xlfn.XLOOKUP(FraudData[[#This Row],[foreign_transaction]],ForeignRules[Foreign Transaction],ForeignRules[Risk Points],0)</f>
        <v>0</v>
      </c>
      <c r="N2557">
        <f>_xlfn.XLOOKUP(FraudData[[#This Row],[location_mismatch]],Table10[Location Mismatch],Table10[Risk Points],0)</f>
        <v>0</v>
      </c>
      <c r="O2557">
        <f>_xlfn.XLOOKUP(FraudData[[#This Row],[device_trust_score]],DeviceRules[Device Min],DeviceRules[Risk Points],,-1)</f>
        <v>0</v>
      </c>
      <c r="P2557">
        <f>_xlfn.XLOOKUP(FraudData[[#This Row],[velocity_last_24h]],VelocityRules[Velocity Min],VelocityRules[Risk Points],,-1)</f>
        <v>0</v>
      </c>
      <c r="Q2557">
        <f>_xlfn.XLOOKUP(FraudData[[#This Row],[merchant_category]],MerchantRules[Merchant Category],MerchantRules[Risk Points],0)</f>
        <v>0</v>
      </c>
      <c r="R2557">
        <f>SUM(FraudData[[#This Row],[Amount Risk]:[Merchant Risk]])</f>
        <v>1</v>
      </c>
      <c r="S2557" t="str" cm="1">
        <f t="array" ref="S2557">_xlfn.IFS(FraudData[[#This Row],[Fraud Risk Score]]&gt;=8,"High Risk",FraudData[[#This Row],[Fraud Risk Score]]&gt;=6,"Medium Risk",TRUE,"Low Risk")</f>
        <v>Low Risk</v>
      </c>
    </row>
    <row r="2558" spans="1:19">
      <c r="A2558">
        <v>2557</v>
      </c>
      <c r="B2558">
        <v>133.08000000000001</v>
      </c>
      <c r="C2558">
        <v>6</v>
      </c>
      <c r="D2558" t="s">
        <v>49</v>
      </c>
      <c r="E2558">
        <v>0</v>
      </c>
      <c r="F2558">
        <v>0</v>
      </c>
      <c r="G2558">
        <v>91</v>
      </c>
      <c r="H2558">
        <v>3</v>
      </c>
      <c r="I2558">
        <v>54</v>
      </c>
      <c r="J2558">
        <v>0</v>
      </c>
      <c r="K2558">
        <f>_xlfn.XLOOKUP(FraudData[[#This Row],[amount]],AmountRules[Amount Min],AmountRules[Risk Points],,-1)</f>
        <v>0</v>
      </c>
      <c r="L2558">
        <f>_xlfn.XLOOKUP(FraudData[[#This Row],[transaction_hour]],TimeRules[Hour Min],TimeRules[Risk Points],,-1)</f>
        <v>0</v>
      </c>
      <c r="M2558">
        <f>_xlfn.XLOOKUP(FraudData[[#This Row],[foreign_transaction]],ForeignRules[Foreign Transaction],ForeignRules[Risk Points],0)</f>
        <v>0</v>
      </c>
      <c r="N2558">
        <f>_xlfn.XLOOKUP(FraudData[[#This Row],[location_mismatch]],Table10[Location Mismatch],Table10[Risk Points],0)</f>
        <v>0</v>
      </c>
      <c r="O2558">
        <f>_xlfn.XLOOKUP(FraudData[[#This Row],[device_trust_score]],DeviceRules[Device Min],DeviceRules[Risk Points],,-1)</f>
        <v>0</v>
      </c>
      <c r="P2558">
        <f>_xlfn.XLOOKUP(FraudData[[#This Row],[velocity_last_24h]],VelocityRules[Velocity Min],VelocityRules[Risk Points],,-1)</f>
        <v>0</v>
      </c>
      <c r="Q2558">
        <f>_xlfn.XLOOKUP(FraudData[[#This Row],[merchant_category]],MerchantRules[Merchant Category],MerchantRules[Risk Points],0)</f>
        <v>1</v>
      </c>
      <c r="R2558">
        <f>SUM(FraudData[[#This Row],[Amount Risk]:[Merchant Risk]])</f>
        <v>1</v>
      </c>
      <c r="S2558" t="str" cm="1">
        <f t="array" ref="S2558">_xlfn.IFS(FraudData[[#This Row],[Fraud Risk Score]]&gt;=8,"High Risk",FraudData[[#This Row],[Fraud Risk Score]]&gt;=6,"Medium Risk",TRUE,"Low Risk")</f>
        <v>Low Risk</v>
      </c>
    </row>
    <row r="2559" spans="1:19">
      <c r="A2559">
        <v>2558</v>
      </c>
      <c r="B2559">
        <v>64.09</v>
      </c>
      <c r="C2559">
        <v>21</v>
      </c>
      <c r="D2559" t="s">
        <v>49</v>
      </c>
      <c r="E2559">
        <v>1</v>
      </c>
      <c r="F2559">
        <v>0</v>
      </c>
      <c r="G2559">
        <v>89</v>
      </c>
      <c r="H2559">
        <v>1</v>
      </c>
      <c r="I2559">
        <v>21</v>
      </c>
      <c r="J2559">
        <v>0</v>
      </c>
      <c r="K2559">
        <f>_xlfn.XLOOKUP(FraudData[[#This Row],[amount]],AmountRules[Amount Min],AmountRules[Risk Points],,-1)</f>
        <v>0</v>
      </c>
      <c r="L2559">
        <f>_xlfn.XLOOKUP(FraudData[[#This Row],[transaction_hour]],TimeRules[Hour Min],TimeRules[Risk Points],,-1)</f>
        <v>0</v>
      </c>
      <c r="M2559">
        <f>_xlfn.XLOOKUP(FraudData[[#This Row],[foreign_transaction]],ForeignRules[Foreign Transaction],ForeignRules[Risk Points],0)</f>
        <v>3</v>
      </c>
      <c r="N2559">
        <f>_xlfn.XLOOKUP(FraudData[[#This Row],[location_mismatch]],Table10[Location Mismatch],Table10[Risk Points],0)</f>
        <v>0</v>
      </c>
      <c r="O2559">
        <f>_xlfn.XLOOKUP(FraudData[[#This Row],[device_trust_score]],DeviceRules[Device Min],DeviceRules[Risk Points],,-1)</f>
        <v>0</v>
      </c>
      <c r="P2559">
        <f>_xlfn.XLOOKUP(FraudData[[#This Row],[velocity_last_24h]],VelocityRules[Velocity Min],VelocityRules[Risk Points],,-1)</f>
        <v>0</v>
      </c>
      <c r="Q2559">
        <f>_xlfn.XLOOKUP(FraudData[[#This Row],[merchant_category]],MerchantRules[Merchant Category],MerchantRules[Risk Points],0)</f>
        <v>1</v>
      </c>
      <c r="R2559">
        <f>SUM(FraudData[[#This Row],[Amount Risk]:[Merchant Risk]])</f>
        <v>4</v>
      </c>
      <c r="S2559" t="str" cm="1">
        <f t="array" ref="S2559">_xlfn.IFS(FraudData[[#This Row],[Fraud Risk Score]]&gt;=8,"High Risk",FraudData[[#This Row],[Fraud Risk Score]]&gt;=6,"Medium Risk",TRUE,"Low Risk")</f>
        <v>Low Risk</v>
      </c>
    </row>
    <row r="2560" spans="1:19">
      <c r="A2560">
        <v>2559</v>
      </c>
      <c r="B2560">
        <v>14.4</v>
      </c>
      <c r="C2560">
        <v>9</v>
      </c>
      <c r="D2560" t="s">
        <v>47</v>
      </c>
      <c r="E2560">
        <v>0</v>
      </c>
      <c r="F2560">
        <v>0</v>
      </c>
      <c r="G2560">
        <v>58</v>
      </c>
      <c r="H2560">
        <v>2</v>
      </c>
      <c r="I2560">
        <v>22</v>
      </c>
      <c r="J2560">
        <v>0</v>
      </c>
      <c r="K2560">
        <f>_xlfn.XLOOKUP(FraudData[[#This Row],[amount]],AmountRules[Amount Min],AmountRules[Risk Points],,-1)</f>
        <v>0</v>
      </c>
      <c r="L2560">
        <f>_xlfn.XLOOKUP(FraudData[[#This Row],[transaction_hour]],TimeRules[Hour Min],TimeRules[Risk Points],,-1)</f>
        <v>0</v>
      </c>
      <c r="M2560">
        <f>_xlfn.XLOOKUP(FraudData[[#This Row],[foreign_transaction]],ForeignRules[Foreign Transaction],ForeignRules[Risk Points],0)</f>
        <v>0</v>
      </c>
      <c r="N2560">
        <f>_xlfn.XLOOKUP(FraudData[[#This Row],[location_mismatch]],Table10[Location Mismatch],Table10[Risk Points],0)</f>
        <v>0</v>
      </c>
      <c r="O2560">
        <f>_xlfn.XLOOKUP(FraudData[[#This Row],[device_trust_score]],DeviceRules[Device Min],DeviceRules[Risk Points],,-1)</f>
        <v>1</v>
      </c>
      <c r="P2560">
        <f>_xlfn.XLOOKUP(FraudData[[#This Row],[velocity_last_24h]],VelocityRules[Velocity Min],VelocityRules[Risk Points],,-1)</f>
        <v>0</v>
      </c>
      <c r="Q2560">
        <f>_xlfn.XLOOKUP(FraudData[[#This Row],[merchant_category]],MerchantRules[Merchant Category],MerchantRules[Risk Points],0)</f>
        <v>0</v>
      </c>
      <c r="R2560">
        <f>SUM(FraudData[[#This Row],[Amount Risk]:[Merchant Risk]])</f>
        <v>1</v>
      </c>
      <c r="S2560" t="str" cm="1">
        <f t="array" ref="S2560">_xlfn.IFS(FraudData[[#This Row],[Fraud Risk Score]]&gt;=8,"High Risk",FraudData[[#This Row],[Fraud Risk Score]]&gt;=6,"Medium Risk",TRUE,"Low Risk")</f>
        <v>Low Risk</v>
      </c>
    </row>
    <row r="2561" spans="1:19">
      <c r="A2561">
        <v>2560</v>
      </c>
      <c r="B2561">
        <v>124.99</v>
      </c>
      <c r="C2561">
        <v>22</v>
      </c>
      <c r="D2561" t="s">
        <v>50</v>
      </c>
      <c r="E2561">
        <v>0</v>
      </c>
      <c r="F2561">
        <v>0</v>
      </c>
      <c r="G2561">
        <v>58</v>
      </c>
      <c r="H2561">
        <v>1</v>
      </c>
      <c r="I2561">
        <v>29</v>
      </c>
      <c r="J2561">
        <v>0</v>
      </c>
      <c r="K2561">
        <f>_xlfn.XLOOKUP(FraudData[[#This Row],[amount]],AmountRules[Amount Min],AmountRules[Risk Points],,-1)</f>
        <v>0</v>
      </c>
      <c r="L2561">
        <f>_xlfn.XLOOKUP(FraudData[[#This Row],[transaction_hour]],TimeRules[Hour Min],TimeRules[Risk Points],,-1)</f>
        <v>0</v>
      </c>
      <c r="M2561">
        <f>_xlfn.XLOOKUP(FraudData[[#This Row],[foreign_transaction]],ForeignRules[Foreign Transaction],ForeignRules[Risk Points],0)</f>
        <v>0</v>
      </c>
      <c r="N2561">
        <f>_xlfn.XLOOKUP(FraudData[[#This Row],[location_mismatch]],Table10[Location Mismatch],Table10[Risk Points],0)</f>
        <v>0</v>
      </c>
      <c r="O2561">
        <f>_xlfn.XLOOKUP(FraudData[[#This Row],[device_trust_score]],DeviceRules[Device Min],DeviceRules[Risk Points],,-1)</f>
        <v>1</v>
      </c>
      <c r="P2561">
        <f>_xlfn.XLOOKUP(FraudData[[#This Row],[velocity_last_24h]],VelocityRules[Velocity Min],VelocityRules[Risk Points],,-1)</f>
        <v>0</v>
      </c>
      <c r="Q2561">
        <f>_xlfn.XLOOKUP(FraudData[[#This Row],[merchant_category]],MerchantRules[Merchant Category],MerchantRules[Risk Points],0)</f>
        <v>0</v>
      </c>
      <c r="R2561">
        <f>SUM(FraudData[[#This Row],[Amount Risk]:[Merchant Risk]])</f>
        <v>1</v>
      </c>
      <c r="S2561" t="str" cm="1">
        <f t="array" ref="S2561">_xlfn.IFS(FraudData[[#This Row],[Fraud Risk Score]]&gt;=8,"High Risk",FraudData[[#This Row],[Fraud Risk Score]]&gt;=6,"Medium Risk",TRUE,"Low Risk")</f>
        <v>Low Risk</v>
      </c>
    </row>
    <row r="2562" spans="1:19">
      <c r="A2562">
        <v>2561</v>
      </c>
      <c r="B2562">
        <v>284.83</v>
      </c>
      <c r="C2562">
        <v>14</v>
      </c>
      <c r="D2562" t="s">
        <v>49</v>
      </c>
      <c r="E2562">
        <v>0</v>
      </c>
      <c r="F2562">
        <v>0</v>
      </c>
      <c r="G2562">
        <v>88</v>
      </c>
      <c r="H2562">
        <v>1</v>
      </c>
      <c r="I2562">
        <v>50</v>
      </c>
      <c r="J2562">
        <v>0</v>
      </c>
      <c r="K2562">
        <f>_xlfn.XLOOKUP(FraudData[[#This Row],[amount]],AmountRules[Amount Min],AmountRules[Risk Points],,-1)</f>
        <v>0</v>
      </c>
      <c r="L2562">
        <f>_xlfn.XLOOKUP(FraudData[[#This Row],[transaction_hour]],TimeRules[Hour Min],TimeRules[Risk Points],,-1)</f>
        <v>0</v>
      </c>
      <c r="M2562">
        <f>_xlfn.XLOOKUP(FraudData[[#This Row],[foreign_transaction]],ForeignRules[Foreign Transaction],ForeignRules[Risk Points],0)</f>
        <v>0</v>
      </c>
      <c r="N2562">
        <f>_xlfn.XLOOKUP(FraudData[[#This Row],[location_mismatch]],Table10[Location Mismatch],Table10[Risk Points],0)</f>
        <v>0</v>
      </c>
      <c r="O2562">
        <f>_xlfn.XLOOKUP(FraudData[[#This Row],[device_trust_score]],DeviceRules[Device Min],DeviceRules[Risk Points],,-1)</f>
        <v>0</v>
      </c>
      <c r="P2562">
        <f>_xlfn.XLOOKUP(FraudData[[#This Row],[velocity_last_24h]],VelocityRules[Velocity Min],VelocityRules[Risk Points],,-1)</f>
        <v>0</v>
      </c>
      <c r="Q2562">
        <f>_xlfn.XLOOKUP(FraudData[[#This Row],[merchant_category]],MerchantRules[Merchant Category],MerchantRules[Risk Points],0)</f>
        <v>1</v>
      </c>
      <c r="R2562">
        <f>SUM(FraudData[[#This Row],[Amount Risk]:[Merchant Risk]])</f>
        <v>1</v>
      </c>
      <c r="S2562" t="str" cm="1">
        <f t="array" ref="S2562">_xlfn.IFS(FraudData[[#This Row],[Fraud Risk Score]]&gt;=8,"High Risk",FraudData[[#This Row],[Fraud Risk Score]]&gt;=6,"Medium Risk",TRUE,"Low Risk")</f>
        <v>Low Risk</v>
      </c>
    </row>
    <row r="2563" spans="1:19">
      <c r="A2563">
        <v>2562</v>
      </c>
      <c r="B2563">
        <v>221.02</v>
      </c>
      <c r="C2563">
        <v>1</v>
      </c>
      <c r="D2563" t="s">
        <v>47</v>
      </c>
      <c r="E2563">
        <v>0</v>
      </c>
      <c r="F2563">
        <v>0</v>
      </c>
      <c r="G2563">
        <v>41</v>
      </c>
      <c r="H2563">
        <v>3</v>
      </c>
      <c r="I2563">
        <v>68</v>
      </c>
      <c r="J2563">
        <v>0</v>
      </c>
      <c r="K2563">
        <f>_xlfn.XLOOKUP(FraudData[[#This Row],[amount]],AmountRules[Amount Min],AmountRules[Risk Points],,-1)</f>
        <v>0</v>
      </c>
      <c r="L2563">
        <f>_xlfn.XLOOKUP(FraudData[[#This Row],[transaction_hour]],TimeRules[Hour Min],TimeRules[Risk Points],,-1)</f>
        <v>3</v>
      </c>
      <c r="M2563">
        <f>_xlfn.XLOOKUP(FraudData[[#This Row],[foreign_transaction]],ForeignRules[Foreign Transaction],ForeignRules[Risk Points],0)</f>
        <v>0</v>
      </c>
      <c r="N2563">
        <f>_xlfn.XLOOKUP(FraudData[[#This Row],[location_mismatch]],Table10[Location Mismatch],Table10[Risk Points],0)</f>
        <v>0</v>
      </c>
      <c r="O2563">
        <f>_xlfn.XLOOKUP(FraudData[[#This Row],[device_trust_score]],DeviceRules[Device Min],DeviceRules[Risk Points],,-1)</f>
        <v>2</v>
      </c>
      <c r="P2563">
        <f>_xlfn.XLOOKUP(FraudData[[#This Row],[velocity_last_24h]],VelocityRules[Velocity Min],VelocityRules[Risk Points],,-1)</f>
        <v>0</v>
      </c>
      <c r="Q2563">
        <f>_xlfn.XLOOKUP(FraudData[[#This Row],[merchant_category]],MerchantRules[Merchant Category],MerchantRules[Risk Points],0)</f>
        <v>0</v>
      </c>
      <c r="R2563">
        <f>SUM(FraudData[[#This Row],[Amount Risk]:[Merchant Risk]])</f>
        <v>5</v>
      </c>
      <c r="S2563" t="str" cm="1">
        <f t="array" ref="S2563">_xlfn.IFS(FraudData[[#This Row],[Fraud Risk Score]]&gt;=8,"High Risk",FraudData[[#This Row],[Fraud Risk Score]]&gt;=6,"Medium Risk",TRUE,"Low Risk")</f>
        <v>Low Risk</v>
      </c>
    </row>
    <row r="2564" spans="1:19">
      <c r="A2564">
        <v>2563</v>
      </c>
      <c r="B2564">
        <v>9.2799999999999994</v>
      </c>
      <c r="C2564">
        <v>12</v>
      </c>
      <c r="D2564" t="s">
        <v>50</v>
      </c>
      <c r="E2564">
        <v>0</v>
      </c>
      <c r="F2564">
        <v>0</v>
      </c>
      <c r="G2564">
        <v>75</v>
      </c>
      <c r="H2564">
        <v>2</v>
      </c>
      <c r="I2564">
        <v>26</v>
      </c>
      <c r="J2564">
        <v>0</v>
      </c>
      <c r="K2564">
        <f>_xlfn.XLOOKUP(FraudData[[#This Row],[amount]],AmountRules[Amount Min],AmountRules[Risk Points],,-1)</f>
        <v>0</v>
      </c>
      <c r="L2564">
        <f>_xlfn.XLOOKUP(FraudData[[#This Row],[transaction_hour]],TimeRules[Hour Min],TimeRules[Risk Points],,-1)</f>
        <v>0</v>
      </c>
      <c r="M2564">
        <f>_xlfn.XLOOKUP(FraudData[[#This Row],[foreign_transaction]],ForeignRules[Foreign Transaction],ForeignRules[Risk Points],0)</f>
        <v>0</v>
      </c>
      <c r="N2564">
        <f>_xlfn.XLOOKUP(FraudData[[#This Row],[location_mismatch]],Table10[Location Mismatch],Table10[Risk Points],0)</f>
        <v>0</v>
      </c>
      <c r="O2564">
        <f>_xlfn.XLOOKUP(FraudData[[#This Row],[device_trust_score]],DeviceRules[Device Min],DeviceRules[Risk Points],,-1)</f>
        <v>0</v>
      </c>
      <c r="P2564">
        <f>_xlfn.XLOOKUP(FraudData[[#This Row],[velocity_last_24h]],VelocityRules[Velocity Min],VelocityRules[Risk Points],,-1)</f>
        <v>0</v>
      </c>
      <c r="Q2564">
        <f>_xlfn.XLOOKUP(FraudData[[#This Row],[merchant_category]],MerchantRules[Merchant Category],MerchantRules[Risk Points],0)</f>
        <v>0</v>
      </c>
      <c r="R2564">
        <f>SUM(FraudData[[#This Row],[Amount Risk]:[Merchant Risk]])</f>
        <v>0</v>
      </c>
      <c r="S2564" t="str" cm="1">
        <f t="array" ref="S2564">_xlfn.IFS(FraudData[[#This Row],[Fraud Risk Score]]&gt;=8,"High Risk",FraudData[[#This Row],[Fraud Risk Score]]&gt;=6,"Medium Risk",TRUE,"Low Risk")</f>
        <v>Low Risk</v>
      </c>
    </row>
    <row r="2565" spans="1:19">
      <c r="A2565">
        <v>2564</v>
      </c>
      <c r="B2565">
        <v>13.63</v>
      </c>
      <c r="C2565">
        <v>3</v>
      </c>
      <c r="D2565" t="s">
        <v>48</v>
      </c>
      <c r="E2565">
        <v>0</v>
      </c>
      <c r="F2565">
        <v>0</v>
      </c>
      <c r="G2565">
        <v>80</v>
      </c>
      <c r="H2565">
        <v>1</v>
      </c>
      <c r="I2565">
        <v>61</v>
      </c>
      <c r="J2565">
        <v>0</v>
      </c>
      <c r="K2565">
        <f>_xlfn.XLOOKUP(FraudData[[#This Row],[amount]],AmountRules[Amount Min],AmountRules[Risk Points],,-1)</f>
        <v>0</v>
      </c>
      <c r="L2565">
        <f>_xlfn.XLOOKUP(FraudData[[#This Row],[transaction_hour]],TimeRules[Hour Min],TimeRules[Risk Points],,-1)</f>
        <v>3</v>
      </c>
      <c r="M2565">
        <f>_xlfn.XLOOKUP(FraudData[[#This Row],[foreign_transaction]],ForeignRules[Foreign Transaction],ForeignRules[Risk Points],0)</f>
        <v>0</v>
      </c>
      <c r="N2565">
        <f>_xlfn.XLOOKUP(FraudData[[#This Row],[location_mismatch]],Table10[Location Mismatch],Table10[Risk Points],0)</f>
        <v>0</v>
      </c>
      <c r="O2565">
        <f>_xlfn.XLOOKUP(FraudData[[#This Row],[device_trust_score]],DeviceRules[Device Min],DeviceRules[Risk Points],,-1)</f>
        <v>0</v>
      </c>
      <c r="P2565">
        <f>_xlfn.XLOOKUP(FraudData[[#This Row],[velocity_last_24h]],VelocityRules[Velocity Min],VelocityRules[Risk Points],,-1)</f>
        <v>0</v>
      </c>
      <c r="Q2565">
        <f>_xlfn.XLOOKUP(FraudData[[#This Row],[merchant_category]],MerchantRules[Merchant Category],MerchantRules[Risk Points],0)</f>
        <v>0</v>
      </c>
      <c r="R2565">
        <f>SUM(FraudData[[#This Row],[Amount Risk]:[Merchant Risk]])</f>
        <v>3</v>
      </c>
      <c r="S2565" t="str" cm="1">
        <f t="array" ref="S2565">_xlfn.IFS(FraudData[[#This Row],[Fraud Risk Score]]&gt;=8,"High Risk",FraudData[[#This Row],[Fraud Risk Score]]&gt;=6,"Medium Risk",TRUE,"Low Risk")</f>
        <v>Low Risk</v>
      </c>
    </row>
    <row r="2566" spans="1:19">
      <c r="A2566">
        <v>2565</v>
      </c>
      <c r="B2566">
        <v>92.81</v>
      </c>
      <c r="C2566">
        <v>17</v>
      </c>
      <c r="D2566" t="s">
        <v>50</v>
      </c>
      <c r="E2566">
        <v>1</v>
      </c>
      <c r="F2566">
        <v>0</v>
      </c>
      <c r="G2566">
        <v>72</v>
      </c>
      <c r="H2566">
        <v>1</v>
      </c>
      <c r="I2566">
        <v>46</v>
      </c>
      <c r="J2566">
        <v>0</v>
      </c>
      <c r="K2566">
        <f>_xlfn.XLOOKUP(FraudData[[#This Row],[amount]],AmountRules[Amount Min],AmountRules[Risk Points],,-1)</f>
        <v>0</v>
      </c>
      <c r="L2566">
        <f>_xlfn.XLOOKUP(FraudData[[#This Row],[transaction_hour]],TimeRules[Hour Min],TimeRules[Risk Points],,-1)</f>
        <v>0</v>
      </c>
      <c r="M2566">
        <f>_xlfn.XLOOKUP(FraudData[[#This Row],[foreign_transaction]],ForeignRules[Foreign Transaction],ForeignRules[Risk Points],0)</f>
        <v>3</v>
      </c>
      <c r="N2566">
        <f>_xlfn.XLOOKUP(FraudData[[#This Row],[location_mismatch]],Table10[Location Mismatch],Table10[Risk Points],0)</f>
        <v>0</v>
      </c>
      <c r="O2566">
        <f>_xlfn.XLOOKUP(FraudData[[#This Row],[device_trust_score]],DeviceRules[Device Min],DeviceRules[Risk Points],,-1)</f>
        <v>0</v>
      </c>
      <c r="P2566">
        <f>_xlfn.XLOOKUP(FraudData[[#This Row],[velocity_last_24h]],VelocityRules[Velocity Min],VelocityRules[Risk Points],,-1)</f>
        <v>0</v>
      </c>
      <c r="Q2566">
        <f>_xlfn.XLOOKUP(FraudData[[#This Row],[merchant_category]],MerchantRules[Merchant Category],MerchantRules[Risk Points],0)</f>
        <v>0</v>
      </c>
      <c r="R2566">
        <f>SUM(FraudData[[#This Row],[Amount Risk]:[Merchant Risk]])</f>
        <v>3</v>
      </c>
      <c r="S2566" t="str" cm="1">
        <f t="array" ref="S2566">_xlfn.IFS(FraudData[[#This Row],[Fraud Risk Score]]&gt;=8,"High Risk",FraudData[[#This Row],[Fraud Risk Score]]&gt;=6,"Medium Risk",TRUE,"Low Risk")</f>
        <v>Low Risk</v>
      </c>
    </row>
    <row r="2567" spans="1:19">
      <c r="A2567">
        <v>2566</v>
      </c>
      <c r="B2567">
        <v>62.99</v>
      </c>
      <c r="C2567">
        <v>23</v>
      </c>
      <c r="D2567" t="s">
        <v>46</v>
      </c>
      <c r="E2567">
        <v>0</v>
      </c>
      <c r="F2567">
        <v>0</v>
      </c>
      <c r="G2567">
        <v>86</v>
      </c>
      <c r="H2567">
        <v>0</v>
      </c>
      <c r="I2567">
        <v>47</v>
      </c>
      <c r="J2567">
        <v>0</v>
      </c>
      <c r="K2567">
        <f>_xlfn.XLOOKUP(FraudData[[#This Row],[amount]],AmountRules[Amount Min],AmountRules[Risk Points],,-1)</f>
        <v>0</v>
      </c>
      <c r="L2567">
        <f>_xlfn.XLOOKUP(FraudData[[#This Row],[transaction_hour]],TimeRules[Hour Min],TimeRules[Risk Points],,-1)</f>
        <v>1</v>
      </c>
      <c r="M2567">
        <f>_xlfn.XLOOKUP(FraudData[[#This Row],[foreign_transaction]],ForeignRules[Foreign Transaction],ForeignRules[Risk Points],0)</f>
        <v>0</v>
      </c>
      <c r="N2567">
        <f>_xlfn.XLOOKUP(FraudData[[#This Row],[location_mismatch]],Table10[Location Mismatch],Table10[Risk Points],0)</f>
        <v>0</v>
      </c>
      <c r="O2567">
        <f>_xlfn.XLOOKUP(FraudData[[#This Row],[device_trust_score]],DeviceRules[Device Min],DeviceRules[Risk Points],,-1)</f>
        <v>0</v>
      </c>
      <c r="P2567">
        <f>_xlfn.XLOOKUP(FraudData[[#This Row],[velocity_last_24h]],VelocityRules[Velocity Min],VelocityRules[Risk Points],,-1)</f>
        <v>0</v>
      </c>
      <c r="Q2567">
        <f>_xlfn.XLOOKUP(FraudData[[#This Row],[merchant_category]],MerchantRules[Merchant Category],MerchantRules[Risk Points],0)</f>
        <v>0</v>
      </c>
      <c r="R2567">
        <f>SUM(FraudData[[#This Row],[Amount Risk]:[Merchant Risk]])</f>
        <v>1</v>
      </c>
      <c r="S2567" t="str" cm="1">
        <f t="array" ref="S2567">_xlfn.IFS(FraudData[[#This Row],[Fraud Risk Score]]&gt;=8,"High Risk",FraudData[[#This Row],[Fraud Risk Score]]&gt;=6,"Medium Risk",TRUE,"Low Risk")</f>
        <v>Low Risk</v>
      </c>
    </row>
    <row r="2568" spans="1:19">
      <c r="A2568">
        <v>2567</v>
      </c>
      <c r="B2568">
        <v>47.6</v>
      </c>
      <c r="C2568">
        <v>22</v>
      </c>
      <c r="D2568" t="s">
        <v>47</v>
      </c>
      <c r="E2568">
        <v>0</v>
      </c>
      <c r="F2568">
        <v>0</v>
      </c>
      <c r="G2568">
        <v>80</v>
      </c>
      <c r="H2568">
        <v>0</v>
      </c>
      <c r="I2568">
        <v>46</v>
      </c>
      <c r="J2568">
        <v>0</v>
      </c>
      <c r="K2568">
        <f>_xlfn.XLOOKUP(FraudData[[#This Row],[amount]],AmountRules[Amount Min],AmountRules[Risk Points],,-1)</f>
        <v>0</v>
      </c>
      <c r="L2568">
        <f>_xlfn.XLOOKUP(FraudData[[#This Row],[transaction_hour]],TimeRules[Hour Min],TimeRules[Risk Points],,-1)</f>
        <v>0</v>
      </c>
      <c r="M2568">
        <f>_xlfn.XLOOKUP(FraudData[[#This Row],[foreign_transaction]],ForeignRules[Foreign Transaction],ForeignRules[Risk Points],0)</f>
        <v>0</v>
      </c>
      <c r="N2568">
        <f>_xlfn.XLOOKUP(FraudData[[#This Row],[location_mismatch]],Table10[Location Mismatch],Table10[Risk Points],0)</f>
        <v>0</v>
      </c>
      <c r="O2568">
        <f>_xlfn.XLOOKUP(FraudData[[#This Row],[device_trust_score]],DeviceRules[Device Min],DeviceRules[Risk Points],,-1)</f>
        <v>0</v>
      </c>
      <c r="P2568">
        <f>_xlfn.XLOOKUP(FraudData[[#This Row],[velocity_last_24h]],VelocityRules[Velocity Min],VelocityRules[Risk Points],,-1)</f>
        <v>0</v>
      </c>
      <c r="Q2568">
        <f>_xlfn.XLOOKUP(FraudData[[#This Row],[merchant_category]],MerchantRules[Merchant Category],MerchantRules[Risk Points],0)</f>
        <v>0</v>
      </c>
      <c r="R2568">
        <f>SUM(FraudData[[#This Row],[Amount Risk]:[Merchant Risk]])</f>
        <v>0</v>
      </c>
      <c r="S2568" t="str" cm="1">
        <f t="array" ref="S2568">_xlfn.IFS(FraudData[[#This Row],[Fraud Risk Score]]&gt;=8,"High Risk",FraudData[[#This Row],[Fraud Risk Score]]&gt;=6,"Medium Risk",TRUE,"Low Risk")</f>
        <v>Low Risk</v>
      </c>
    </row>
    <row r="2569" spans="1:19">
      <c r="A2569">
        <v>2568</v>
      </c>
      <c r="B2569">
        <v>59.38</v>
      </c>
      <c r="C2569">
        <v>0</v>
      </c>
      <c r="D2569" t="s">
        <v>48</v>
      </c>
      <c r="E2569">
        <v>0</v>
      </c>
      <c r="F2569">
        <v>0</v>
      </c>
      <c r="G2569">
        <v>35</v>
      </c>
      <c r="H2569">
        <v>0</v>
      </c>
      <c r="I2569">
        <v>62</v>
      </c>
      <c r="J2569">
        <v>0</v>
      </c>
      <c r="K2569">
        <f>_xlfn.XLOOKUP(FraudData[[#This Row],[amount]],AmountRules[Amount Min],AmountRules[Risk Points],,-1)</f>
        <v>0</v>
      </c>
      <c r="L2569">
        <f>_xlfn.XLOOKUP(FraudData[[#This Row],[transaction_hour]],TimeRules[Hour Min],TimeRules[Risk Points],,-1)</f>
        <v>3</v>
      </c>
      <c r="M2569">
        <f>_xlfn.XLOOKUP(FraudData[[#This Row],[foreign_transaction]],ForeignRules[Foreign Transaction],ForeignRules[Risk Points],0)</f>
        <v>0</v>
      </c>
      <c r="N2569">
        <f>_xlfn.XLOOKUP(FraudData[[#This Row],[location_mismatch]],Table10[Location Mismatch],Table10[Risk Points],0)</f>
        <v>0</v>
      </c>
      <c r="O2569">
        <f>_xlfn.XLOOKUP(FraudData[[#This Row],[device_trust_score]],DeviceRules[Device Min],DeviceRules[Risk Points],,-1)</f>
        <v>2</v>
      </c>
      <c r="P2569">
        <f>_xlfn.XLOOKUP(FraudData[[#This Row],[velocity_last_24h]],VelocityRules[Velocity Min],VelocityRules[Risk Points],,-1)</f>
        <v>0</v>
      </c>
      <c r="Q2569">
        <f>_xlfn.XLOOKUP(FraudData[[#This Row],[merchant_category]],MerchantRules[Merchant Category],MerchantRules[Risk Points],0)</f>
        <v>0</v>
      </c>
      <c r="R2569">
        <f>SUM(FraudData[[#This Row],[Amount Risk]:[Merchant Risk]])</f>
        <v>5</v>
      </c>
      <c r="S2569" t="str" cm="1">
        <f t="array" ref="S2569">_xlfn.IFS(FraudData[[#This Row],[Fraud Risk Score]]&gt;=8,"High Risk",FraudData[[#This Row],[Fraud Risk Score]]&gt;=6,"Medium Risk",TRUE,"Low Risk")</f>
        <v>Low Risk</v>
      </c>
    </row>
    <row r="2570" spans="1:19">
      <c r="A2570">
        <v>2569</v>
      </c>
      <c r="B2570">
        <v>292.86</v>
      </c>
      <c r="C2570">
        <v>1</v>
      </c>
      <c r="D2570" t="s">
        <v>47</v>
      </c>
      <c r="E2570">
        <v>0</v>
      </c>
      <c r="F2570">
        <v>0</v>
      </c>
      <c r="G2570">
        <v>44</v>
      </c>
      <c r="H2570">
        <v>2</v>
      </c>
      <c r="I2570">
        <v>69</v>
      </c>
      <c r="J2570">
        <v>0</v>
      </c>
      <c r="K2570">
        <f>_xlfn.XLOOKUP(FraudData[[#This Row],[amount]],AmountRules[Amount Min],AmountRules[Risk Points],,-1)</f>
        <v>0</v>
      </c>
      <c r="L2570">
        <f>_xlfn.XLOOKUP(FraudData[[#This Row],[transaction_hour]],TimeRules[Hour Min],TimeRules[Risk Points],,-1)</f>
        <v>3</v>
      </c>
      <c r="M2570">
        <f>_xlfn.XLOOKUP(FraudData[[#This Row],[foreign_transaction]],ForeignRules[Foreign Transaction],ForeignRules[Risk Points],0)</f>
        <v>0</v>
      </c>
      <c r="N2570">
        <f>_xlfn.XLOOKUP(FraudData[[#This Row],[location_mismatch]],Table10[Location Mismatch],Table10[Risk Points],0)</f>
        <v>0</v>
      </c>
      <c r="O2570">
        <f>_xlfn.XLOOKUP(FraudData[[#This Row],[device_trust_score]],DeviceRules[Device Min],DeviceRules[Risk Points],,-1)</f>
        <v>2</v>
      </c>
      <c r="P2570">
        <f>_xlfn.XLOOKUP(FraudData[[#This Row],[velocity_last_24h]],VelocityRules[Velocity Min],VelocityRules[Risk Points],,-1)</f>
        <v>0</v>
      </c>
      <c r="Q2570">
        <f>_xlfn.XLOOKUP(FraudData[[#This Row],[merchant_category]],MerchantRules[Merchant Category],MerchantRules[Risk Points],0)</f>
        <v>0</v>
      </c>
      <c r="R2570">
        <f>SUM(FraudData[[#This Row],[Amount Risk]:[Merchant Risk]])</f>
        <v>5</v>
      </c>
      <c r="S2570" t="str" cm="1">
        <f t="array" ref="S2570">_xlfn.IFS(FraudData[[#This Row],[Fraud Risk Score]]&gt;=8,"High Risk",FraudData[[#This Row],[Fraud Risk Score]]&gt;=6,"Medium Risk",TRUE,"Low Risk")</f>
        <v>Low Risk</v>
      </c>
    </row>
    <row r="2571" spans="1:19">
      <c r="A2571">
        <v>2570</v>
      </c>
      <c r="B2571">
        <v>476.69</v>
      </c>
      <c r="C2571">
        <v>1</v>
      </c>
      <c r="D2571" t="s">
        <v>47</v>
      </c>
      <c r="E2571">
        <v>0</v>
      </c>
      <c r="F2571">
        <v>0</v>
      </c>
      <c r="G2571">
        <v>92</v>
      </c>
      <c r="H2571">
        <v>1</v>
      </c>
      <c r="I2571">
        <v>34</v>
      </c>
      <c r="J2571">
        <v>0</v>
      </c>
      <c r="K2571">
        <f>_xlfn.XLOOKUP(FraudData[[#This Row],[amount]],AmountRules[Amount Min],AmountRules[Risk Points],,-1)</f>
        <v>0</v>
      </c>
      <c r="L2571">
        <f>_xlfn.XLOOKUP(FraudData[[#This Row],[transaction_hour]],TimeRules[Hour Min],TimeRules[Risk Points],,-1)</f>
        <v>3</v>
      </c>
      <c r="M2571">
        <f>_xlfn.XLOOKUP(FraudData[[#This Row],[foreign_transaction]],ForeignRules[Foreign Transaction],ForeignRules[Risk Points],0)</f>
        <v>0</v>
      </c>
      <c r="N2571">
        <f>_xlfn.XLOOKUP(FraudData[[#This Row],[location_mismatch]],Table10[Location Mismatch],Table10[Risk Points],0)</f>
        <v>0</v>
      </c>
      <c r="O2571">
        <f>_xlfn.XLOOKUP(FraudData[[#This Row],[device_trust_score]],DeviceRules[Device Min],DeviceRules[Risk Points],,-1)</f>
        <v>0</v>
      </c>
      <c r="P2571">
        <f>_xlfn.XLOOKUP(FraudData[[#This Row],[velocity_last_24h]],VelocityRules[Velocity Min],VelocityRules[Risk Points],,-1)</f>
        <v>0</v>
      </c>
      <c r="Q2571">
        <f>_xlfn.XLOOKUP(FraudData[[#This Row],[merchant_category]],MerchantRules[Merchant Category],MerchantRules[Risk Points],0)</f>
        <v>0</v>
      </c>
      <c r="R2571">
        <f>SUM(FraudData[[#This Row],[Amount Risk]:[Merchant Risk]])</f>
        <v>3</v>
      </c>
      <c r="S2571" t="str" cm="1">
        <f t="array" ref="S2571">_xlfn.IFS(FraudData[[#This Row],[Fraud Risk Score]]&gt;=8,"High Risk",FraudData[[#This Row],[Fraud Risk Score]]&gt;=6,"Medium Risk",TRUE,"Low Risk")</f>
        <v>Low Risk</v>
      </c>
    </row>
    <row r="2572" spans="1:19">
      <c r="A2572">
        <v>2571</v>
      </c>
      <c r="B2572">
        <v>93.49</v>
      </c>
      <c r="C2572">
        <v>3</v>
      </c>
      <c r="D2572" t="s">
        <v>49</v>
      </c>
      <c r="E2572">
        <v>0</v>
      </c>
      <c r="F2572">
        <v>0</v>
      </c>
      <c r="G2572">
        <v>58</v>
      </c>
      <c r="H2572">
        <v>2</v>
      </c>
      <c r="I2572">
        <v>52</v>
      </c>
      <c r="J2572">
        <v>0</v>
      </c>
      <c r="K2572">
        <f>_xlfn.XLOOKUP(FraudData[[#This Row],[amount]],AmountRules[Amount Min],AmountRules[Risk Points],,-1)</f>
        <v>0</v>
      </c>
      <c r="L2572">
        <f>_xlfn.XLOOKUP(FraudData[[#This Row],[transaction_hour]],TimeRules[Hour Min],TimeRules[Risk Points],,-1)</f>
        <v>3</v>
      </c>
      <c r="M2572">
        <f>_xlfn.XLOOKUP(FraudData[[#This Row],[foreign_transaction]],ForeignRules[Foreign Transaction],ForeignRules[Risk Points],0)</f>
        <v>0</v>
      </c>
      <c r="N2572">
        <f>_xlfn.XLOOKUP(FraudData[[#This Row],[location_mismatch]],Table10[Location Mismatch],Table10[Risk Points],0)</f>
        <v>0</v>
      </c>
      <c r="O2572">
        <f>_xlfn.XLOOKUP(FraudData[[#This Row],[device_trust_score]],DeviceRules[Device Min],DeviceRules[Risk Points],,-1)</f>
        <v>1</v>
      </c>
      <c r="P2572">
        <f>_xlfn.XLOOKUP(FraudData[[#This Row],[velocity_last_24h]],VelocityRules[Velocity Min],VelocityRules[Risk Points],,-1)</f>
        <v>0</v>
      </c>
      <c r="Q2572">
        <f>_xlfn.XLOOKUP(FraudData[[#This Row],[merchant_category]],MerchantRules[Merchant Category],MerchantRules[Risk Points],0)</f>
        <v>1</v>
      </c>
      <c r="R2572">
        <f>SUM(FraudData[[#This Row],[Amount Risk]:[Merchant Risk]])</f>
        <v>5</v>
      </c>
      <c r="S2572" t="str" cm="1">
        <f t="array" ref="S2572">_xlfn.IFS(FraudData[[#This Row],[Fraud Risk Score]]&gt;=8,"High Risk",FraudData[[#This Row],[Fraud Risk Score]]&gt;=6,"Medium Risk",TRUE,"Low Risk")</f>
        <v>Low Risk</v>
      </c>
    </row>
    <row r="2573" spans="1:19">
      <c r="A2573">
        <v>2572</v>
      </c>
      <c r="B2573">
        <v>425.82</v>
      </c>
      <c r="C2573">
        <v>2</v>
      </c>
      <c r="D2573" t="s">
        <v>50</v>
      </c>
      <c r="E2573">
        <v>0</v>
      </c>
      <c r="F2573">
        <v>0</v>
      </c>
      <c r="G2573">
        <v>66</v>
      </c>
      <c r="H2573">
        <v>5</v>
      </c>
      <c r="I2573">
        <v>30</v>
      </c>
      <c r="J2573">
        <v>0</v>
      </c>
      <c r="K2573">
        <f>_xlfn.XLOOKUP(FraudData[[#This Row],[amount]],AmountRules[Amount Min],AmountRules[Risk Points],,-1)</f>
        <v>0</v>
      </c>
      <c r="L2573">
        <f>_xlfn.XLOOKUP(FraudData[[#This Row],[transaction_hour]],TimeRules[Hour Min],TimeRules[Risk Points],,-1)</f>
        <v>3</v>
      </c>
      <c r="M2573">
        <f>_xlfn.XLOOKUP(FraudData[[#This Row],[foreign_transaction]],ForeignRules[Foreign Transaction],ForeignRules[Risk Points],0)</f>
        <v>0</v>
      </c>
      <c r="N2573">
        <f>_xlfn.XLOOKUP(FraudData[[#This Row],[location_mismatch]],Table10[Location Mismatch],Table10[Risk Points],0)</f>
        <v>0</v>
      </c>
      <c r="O2573">
        <f>_xlfn.XLOOKUP(FraudData[[#This Row],[device_trust_score]],DeviceRules[Device Min],DeviceRules[Risk Points],,-1)</f>
        <v>1</v>
      </c>
      <c r="P2573">
        <f>_xlfn.XLOOKUP(FraudData[[#This Row],[velocity_last_24h]],VelocityRules[Velocity Min],VelocityRules[Risk Points],,-1)</f>
        <v>3</v>
      </c>
      <c r="Q2573">
        <f>_xlfn.XLOOKUP(FraudData[[#This Row],[merchant_category]],MerchantRules[Merchant Category],MerchantRules[Risk Points],0)</f>
        <v>0</v>
      </c>
      <c r="R2573">
        <f>SUM(FraudData[[#This Row],[Amount Risk]:[Merchant Risk]])</f>
        <v>7</v>
      </c>
      <c r="S2573" t="str" cm="1">
        <f t="array" ref="S2573">_xlfn.IFS(FraudData[[#This Row],[Fraud Risk Score]]&gt;=8,"High Risk",FraudData[[#This Row],[Fraud Risk Score]]&gt;=6,"Medium Risk",TRUE,"Low Risk")</f>
        <v>Medium Risk</v>
      </c>
    </row>
    <row r="2574" spans="1:19">
      <c r="A2574">
        <v>2573</v>
      </c>
      <c r="B2574">
        <v>69.819999999999993</v>
      </c>
      <c r="C2574">
        <v>16</v>
      </c>
      <c r="D2574" t="s">
        <v>47</v>
      </c>
      <c r="E2574">
        <v>0</v>
      </c>
      <c r="F2574">
        <v>0</v>
      </c>
      <c r="G2574">
        <v>65</v>
      </c>
      <c r="H2574">
        <v>2</v>
      </c>
      <c r="I2574">
        <v>63</v>
      </c>
      <c r="J2574">
        <v>0</v>
      </c>
      <c r="K2574">
        <f>_xlfn.XLOOKUP(FraudData[[#This Row],[amount]],AmountRules[Amount Min],AmountRules[Risk Points],,-1)</f>
        <v>0</v>
      </c>
      <c r="L2574">
        <f>_xlfn.XLOOKUP(FraudData[[#This Row],[transaction_hour]],TimeRules[Hour Min],TimeRules[Risk Points],,-1)</f>
        <v>0</v>
      </c>
      <c r="M2574">
        <f>_xlfn.XLOOKUP(FraudData[[#This Row],[foreign_transaction]],ForeignRules[Foreign Transaction],ForeignRules[Risk Points],0)</f>
        <v>0</v>
      </c>
      <c r="N2574">
        <f>_xlfn.XLOOKUP(FraudData[[#This Row],[location_mismatch]],Table10[Location Mismatch],Table10[Risk Points],0)</f>
        <v>0</v>
      </c>
      <c r="O2574">
        <f>_xlfn.XLOOKUP(FraudData[[#This Row],[device_trust_score]],DeviceRules[Device Min],DeviceRules[Risk Points],,-1)</f>
        <v>1</v>
      </c>
      <c r="P2574">
        <f>_xlfn.XLOOKUP(FraudData[[#This Row],[velocity_last_24h]],VelocityRules[Velocity Min],VelocityRules[Risk Points],,-1)</f>
        <v>0</v>
      </c>
      <c r="Q2574">
        <f>_xlfn.XLOOKUP(FraudData[[#This Row],[merchant_category]],MerchantRules[Merchant Category],MerchantRules[Risk Points],0)</f>
        <v>0</v>
      </c>
      <c r="R2574">
        <f>SUM(FraudData[[#This Row],[Amount Risk]:[Merchant Risk]])</f>
        <v>1</v>
      </c>
      <c r="S2574" t="str" cm="1">
        <f t="array" ref="S2574">_xlfn.IFS(FraudData[[#This Row],[Fraud Risk Score]]&gt;=8,"High Risk",FraudData[[#This Row],[Fraud Risk Score]]&gt;=6,"Medium Risk",TRUE,"Low Risk")</f>
        <v>Low Risk</v>
      </c>
    </row>
    <row r="2575" spans="1:19">
      <c r="A2575">
        <v>2574</v>
      </c>
      <c r="B2575">
        <v>116.48</v>
      </c>
      <c r="C2575">
        <v>13</v>
      </c>
      <c r="D2575" t="s">
        <v>47</v>
      </c>
      <c r="E2575">
        <v>0</v>
      </c>
      <c r="F2575">
        <v>0</v>
      </c>
      <c r="G2575">
        <v>86</v>
      </c>
      <c r="H2575">
        <v>3</v>
      </c>
      <c r="I2575">
        <v>53</v>
      </c>
      <c r="J2575">
        <v>0</v>
      </c>
      <c r="K2575">
        <f>_xlfn.XLOOKUP(FraudData[[#This Row],[amount]],AmountRules[Amount Min],AmountRules[Risk Points],,-1)</f>
        <v>0</v>
      </c>
      <c r="L2575">
        <f>_xlfn.XLOOKUP(FraudData[[#This Row],[transaction_hour]],TimeRules[Hour Min],TimeRules[Risk Points],,-1)</f>
        <v>0</v>
      </c>
      <c r="M2575">
        <f>_xlfn.XLOOKUP(FraudData[[#This Row],[foreign_transaction]],ForeignRules[Foreign Transaction],ForeignRules[Risk Points],0)</f>
        <v>0</v>
      </c>
      <c r="N2575">
        <f>_xlfn.XLOOKUP(FraudData[[#This Row],[location_mismatch]],Table10[Location Mismatch],Table10[Risk Points],0)</f>
        <v>0</v>
      </c>
      <c r="O2575">
        <f>_xlfn.XLOOKUP(FraudData[[#This Row],[device_trust_score]],DeviceRules[Device Min],DeviceRules[Risk Points],,-1)</f>
        <v>0</v>
      </c>
      <c r="P2575">
        <f>_xlfn.XLOOKUP(FraudData[[#This Row],[velocity_last_24h]],VelocityRules[Velocity Min],VelocityRules[Risk Points],,-1)</f>
        <v>0</v>
      </c>
      <c r="Q2575">
        <f>_xlfn.XLOOKUP(FraudData[[#This Row],[merchant_category]],MerchantRules[Merchant Category],MerchantRules[Risk Points],0)</f>
        <v>0</v>
      </c>
      <c r="R2575">
        <f>SUM(FraudData[[#This Row],[Amount Risk]:[Merchant Risk]])</f>
        <v>0</v>
      </c>
      <c r="S2575" t="str" cm="1">
        <f t="array" ref="S2575">_xlfn.IFS(FraudData[[#This Row],[Fraud Risk Score]]&gt;=8,"High Risk",FraudData[[#This Row],[Fraud Risk Score]]&gt;=6,"Medium Risk",TRUE,"Low Risk")</f>
        <v>Low Risk</v>
      </c>
    </row>
    <row r="2576" spans="1:19">
      <c r="A2576">
        <v>2575</v>
      </c>
      <c r="B2576">
        <v>46.12</v>
      </c>
      <c r="C2576">
        <v>1</v>
      </c>
      <c r="D2576" t="s">
        <v>46</v>
      </c>
      <c r="E2576">
        <v>0</v>
      </c>
      <c r="F2576">
        <v>1</v>
      </c>
      <c r="G2576">
        <v>41</v>
      </c>
      <c r="H2576">
        <v>1</v>
      </c>
      <c r="I2576">
        <v>21</v>
      </c>
      <c r="J2576">
        <v>0</v>
      </c>
      <c r="K2576">
        <f>_xlfn.XLOOKUP(FraudData[[#This Row],[amount]],AmountRules[Amount Min],AmountRules[Risk Points],,-1)</f>
        <v>0</v>
      </c>
      <c r="L2576">
        <f>_xlfn.XLOOKUP(FraudData[[#This Row],[transaction_hour]],TimeRules[Hour Min],TimeRules[Risk Points],,-1)</f>
        <v>3</v>
      </c>
      <c r="M2576">
        <f>_xlfn.XLOOKUP(FraudData[[#This Row],[foreign_transaction]],ForeignRules[Foreign Transaction],ForeignRules[Risk Points],0)</f>
        <v>0</v>
      </c>
      <c r="N2576">
        <f>_xlfn.XLOOKUP(FraudData[[#This Row],[location_mismatch]],Table10[Location Mismatch],Table10[Risk Points],0)</f>
        <v>3</v>
      </c>
      <c r="O2576">
        <f>_xlfn.XLOOKUP(FraudData[[#This Row],[device_trust_score]],DeviceRules[Device Min],DeviceRules[Risk Points],,-1)</f>
        <v>2</v>
      </c>
      <c r="P2576">
        <f>_xlfn.XLOOKUP(FraudData[[#This Row],[velocity_last_24h]],VelocityRules[Velocity Min],VelocityRules[Risk Points],,-1)</f>
        <v>0</v>
      </c>
      <c r="Q2576">
        <f>_xlfn.XLOOKUP(FraudData[[#This Row],[merchant_category]],MerchantRules[Merchant Category],MerchantRules[Risk Points],0)</f>
        <v>0</v>
      </c>
      <c r="R2576">
        <f>SUM(FraudData[[#This Row],[Amount Risk]:[Merchant Risk]])</f>
        <v>8</v>
      </c>
      <c r="S2576" t="str" cm="1">
        <f t="array" ref="S2576">_xlfn.IFS(FraudData[[#This Row],[Fraud Risk Score]]&gt;=8,"High Risk",FraudData[[#This Row],[Fraud Risk Score]]&gt;=6,"Medium Risk",TRUE,"Low Risk")</f>
        <v>High Risk</v>
      </c>
    </row>
    <row r="2577" spans="1:19">
      <c r="A2577">
        <v>2576</v>
      </c>
      <c r="B2577">
        <v>184.14</v>
      </c>
      <c r="C2577">
        <v>15</v>
      </c>
      <c r="D2577" t="s">
        <v>46</v>
      </c>
      <c r="E2577">
        <v>0</v>
      </c>
      <c r="F2577">
        <v>0</v>
      </c>
      <c r="G2577">
        <v>36</v>
      </c>
      <c r="H2577">
        <v>2</v>
      </c>
      <c r="I2577">
        <v>18</v>
      </c>
      <c r="J2577">
        <v>0</v>
      </c>
      <c r="K2577">
        <f>_xlfn.XLOOKUP(FraudData[[#This Row],[amount]],AmountRules[Amount Min],AmountRules[Risk Points],,-1)</f>
        <v>0</v>
      </c>
      <c r="L2577">
        <f>_xlfn.XLOOKUP(FraudData[[#This Row],[transaction_hour]],TimeRules[Hour Min],TimeRules[Risk Points],,-1)</f>
        <v>0</v>
      </c>
      <c r="M2577">
        <f>_xlfn.XLOOKUP(FraudData[[#This Row],[foreign_transaction]],ForeignRules[Foreign Transaction],ForeignRules[Risk Points],0)</f>
        <v>0</v>
      </c>
      <c r="N2577">
        <f>_xlfn.XLOOKUP(FraudData[[#This Row],[location_mismatch]],Table10[Location Mismatch],Table10[Risk Points],0)</f>
        <v>0</v>
      </c>
      <c r="O2577">
        <f>_xlfn.XLOOKUP(FraudData[[#This Row],[device_trust_score]],DeviceRules[Device Min],DeviceRules[Risk Points],,-1)</f>
        <v>2</v>
      </c>
      <c r="P2577">
        <f>_xlfn.XLOOKUP(FraudData[[#This Row],[velocity_last_24h]],VelocityRules[Velocity Min],VelocityRules[Risk Points],,-1)</f>
        <v>0</v>
      </c>
      <c r="Q2577">
        <f>_xlfn.XLOOKUP(FraudData[[#This Row],[merchant_category]],MerchantRules[Merchant Category],MerchantRules[Risk Points],0)</f>
        <v>0</v>
      </c>
      <c r="R2577">
        <f>SUM(FraudData[[#This Row],[Amount Risk]:[Merchant Risk]])</f>
        <v>2</v>
      </c>
      <c r="S2577" t="str" cm="1">
        <f t="array" ref="S2577">_xlfn.IFS(FraudData[[#This Row],[Fraud Risk Score]]&gt;=8,"High Risk",FraudData[[#This Row],[Fraud Risk Score]]&gt;=6,"Medium Risk",TRUE,"Low Risk")</f>
        <v>Low Risk</v>
      </c>
    </row>
    <row r="2578" spans="1:19">
      <c r="A2578">
        <v>2577</v>
      </c>
      <c r="B2578">
        <v>695.22</v>
      </c>
      <c r="C2578">
        <v>10</v>
      </c>
      <c r="D2578" t="s">
        <v>46</v>
      </c>
      <c r="E2578">
        <v>0</v>
      </c>
      <c r="F2578">
        <v>0</v>
      </c>
      <c r="G2578">
        <v>92</v>
      </c>
      <c r="H2578">
        <v>3</v>
      </c>
      <c r="I2578">
        <v>55</v>
      </c>
      <c r="J2578">
        <v>0</v>
      </c>
      <c r="K2578">
        <f>_xlfn.XLOOKUP(FraudData[[#This Row],[amount]],AmountRules[Amount Min],AmountRules[Risk Points],,-1)</f>
        <v>1</v>
      </c>
      <c r="L2578">
        <f>_xlfn.XLOOKUP(FraudData[[#This Row],[transaction_hour]],TimeRules[Hour Min],TimeRules[Risk Points],,-1)</f>
        <v>0</v>
      </c>
      <c r="M2578">
        <f>_xlfn.XLOOKUP(FraudData[[#This Row],[foreign_transaction]],ForeignRules[Foreign Transaction],ForeignRules[Risk Points],0)</f>
        <v>0</v>
      </c>
      <c r="N2578">
        <f>_xlfn.XLOOKUP(FraudData[[#This Row],[location_mismatch]],Table10[Location Mismatch],Table10[Risk Points],0)</f>
        <v>0</v>
      </c>
      <c r="O2578">
        <f>_xlfn.XLOOKUP(FraudData[[#This Row],[device_trust_score]],DeviceRules[Device Min],DeviceRules[Risk Points],,-1)</f>
        <v>0</v>
      </c>
      <c r="P2578">
        <f>_xlfn.XLOOKUP(FraudData[[#This Row],[velocity_last_24h]],VelocityRules[Velocity Min],VelocityRules[Risk Points],,-1)</f>
        <v>0</v>
      </c>
      <c r="Q2578">
        <f>_xlfn.XLOOKUP(FraudData[[#This Row],[merchant_category]],MerchantRules[Merchant Category],MerchantRules[Risk Points],0)</f>
        <v>0</v>
      </c>
      <c r="R2578">
        <f>SUM(FraudData[[#This Row],[Amount Risk]:[Merchant Risk]])</f>
        <v>1</v>
      </c>
      <c r="S2578" t="str" cm="1">
        <f t="array" ref="S2578">_xlfn.IFS(FraudData[[#This Row],[Fraud Risk Score]]&gt;=8,"High Risk",FraudData[[#This Row],[Fraud Risk Score]]&gt;=6,"Medium Risk",TRUE,"Low Risk")</f>
        <v>Low Risk</v>
      </c>
    </row>
    <row r="2579" spans="1:19">
      <c r="A2579">
        <v>2578</v>
      </c>
      <c r="B2579">
        <v>166.51</v>
      </c>
      <c r="C2579">
        <v>12</v>
      </c>
      <c r="D2579" t="s">
        <v>47</v>
      </c>
      <c r="E2579">
        <v>0</v>
      </c>
      <c r="F2579">
        <v>0</v>
      </c>
      <c r="G2579">
        <v>65</v>
      </c>
      <c r="H2579">
        <v>5</v>
      </c>
      <c r="I2579">
        <v>60</v>
      </c>
      <c r="J2579">
        <v>0</v>
      </c>
      <c r="K2579">
        <f>_xlfn.XLOOKUP(FraudData[[#This Row],[amount]],AmountRules[Amount Min],AmountRules[Risk Points],,-1)</f>
        <v>0</v>
      </c>
      <c r="L2579">
        <f>_xlfn.XLOOKUP(FraudData[[#This Row],[transaction_hour]],TimeRules[Hour Min],TimeRules[Risk Points],,-1)</f>
        <v>0</v>
      </c>
      <c r="M2579">
        <f>_xlfn.XLOOKUP(FraudData[[#This Row],[foreign_transaction]],ForeignRules[Foreign Transaction],ForeignRules[Risk Points],0)</f>
        <v>0</v>
      </c>
      <c r="N2579">
        <f>_xlfn.XLOOKUP(FraudData[[#This Row],[location_mismatch]],Table10[Location Mismatch],Table10[Risk Points],0)</f>
        <v>0</v>
      </c>
      <c r="O2579">
        <f>_xlfn.XLOOKUP(FraudData[[#This Row],[device_trust_score]],DeviceRules[Device Min],DeviceRules[Risk Points],,-1)</f>
        <v>1</v>
      </c>
      <c r="P2579">
        <f>_xlfn.XLOOKUP(FraudData[[#This Row],[velocity_last_24h]],VelocityRules[Velocity Min],VelocityRules[Risk Points],,-1)</f>
        <v>3</v>
      </c>
      <c r="Q2579">
        <f>_xlfn.XLOOKUP(FraudData[[#This Row],[merchant_category]],MerchantRules[Merchant Category],MerchantRules[Risk Points],0)</f>
        <v>0</v>
      </c>
      <c r="R2579">
        <f>SUM(FraudData[[#This Row],[Amount Risk]:[Merchant Risk]])</f>
        <v>4</v>
      </c>
      <c r="S2579" t="str" cm="1">
        <f t="array" ref="S2579">_xlfn.IFS(FraudData[[#This Row],[Fraud Risk Score]]&gt;=8,"High Risk",FraudData[[#This Row],[Fraud Risk Score]]&gt;=6,"Medium Risk",TRUE,"Low Risk")</f>
        <v>Low Risk</v>
      </c>
    </row>
    <row r="2580" spans="1:19">
      <c r="A2580">
        <v>2579</v>
      </c>
      <c r="B2580">
        <v>79.72</v>
      </c>
      <c r="C2580">
        <v>0</v>
      </c>
      <c r="D2580" t="s">
        <v>48</v>
      </c>
      <c r="E2580">
        <v>0</v>
      </c>
      <c r="F2580">
        <v>0</v>
      </c>
      <c r="G2580">
        <v>38</v>
      </c>
      <c r="H2580">
        <v>0</v>
      </c>
      <c r="I2580">
        <v>44</v>
      </c>
      <c r="J2580">
        <v>0</v>
      </c>
      <c r="K2580">
        <f>_xlfn.XLOOKUP(FraudData[[#This Row],[amount]],AmountRules[Amount Min],AmountRules[Risk Points],,-1)</f>
        <v>0</v>
      </c>
      <c r="L2580">
        <f>_xlfn.XLOOKUP(FraudData[[#This Row],[transaction_hour]],TimeRules[Hour Min],TimeRules[Risk Points],,-1)</f>
        <v>3</v>
      </c>
      <c r="M2580">
        <f>_xlfn.XLOOKUP(FraudData[[#This Row],[foreign_transaction]],ForeignRules[Foreign Transaction],ForeignRules[Risk Points],0)</f>
        <v>0</v>
      </c>
      <c r="N2580">
        <f>_xlfn.XLOOKUP(FraudData[[#This Row],[location_mismatch]],Table10[Location Mismatch],Table10[Risk Points],0)</f>
        <v>0</v>
      </c>
      <c r="O2580">
        <f>_xlfn.XLOOKUP(FraudData[[#This Row],[device_trust_score]],DeviceRules[Device Min],DeviceRules[Risk Points],,-1)</f>
        <v>2</v>
      </c>
      <c r="P2580">
        <f>_xlfn.XLOOKUP(FraudData[[#This Row],[velocity_last_24h]],VelocityRules[Velocity Min],VelocityRules[Risk Points],,-1)</f>
        <v>0</v>
      </c>
      <c r="Q2580">
        <f>_xlfn.XLOOKUP(FraudData[[#This Row],[merchant_category]],MerchantRules[Merchant Category],MerchantRules[Risk Points],0)</f>
        <v>0</v>
      </c>
      <c r="R2580">
        <f>SUM(FraudData[[#This Row],[Amount Risk]:[Merchant Risk]])</f>
        <v>5</v>
      </c>
      <c r="S2580" t="str" cm="1">
        <f t="array" ref="S2580">_xlfn.IFS(FraudData[[#This Row],[Fraud Risk Score]]&gt;=8,"High Risk",FraudData[[#This Row],[Fraud Risk Score]]&gt;=6,"Medium Risk",TRUE,"Low Risk")</f>
        <v>Low Risk</v>
      </c>
    </row>
    <row r="2581" spans="1:19">
      <c r="A2581">
        <v>2580</v>
      </c>
      <c r="B2581">
        <v>187.85</v>
      </c>
      <c r="C2581">
        <v>22</v>
      </c>
      <c r="D2581" t="s">
        <v>50</v>
      </c>
      <c r="E2581">
        <v>0</v>
      </c>
      <c r="F2581">
        <v>0</v>
      </c>
      <c r="G2581">
        <v>28</v>
      </c>
      <c r="H2581">
        <v>2</v>
      </c>
      <c r="I2581">
        <v>45</v>
      </c>
      <c r="J2581">
        <v>0</v>
      </c>
      <c r="K2581">
        <f>_xlfn.XLOOKUP(FraudData[[#This Row],[amount]],AmountRules[Amount Min],AmountRules[Risk Points],,-1)</f>
        <v>0</v>
      </c>
      <c r="L2581">
        <f>_xlfn.XLOOKUP(FraudData[[#This Row],[transaction_hour]],TimeRules[Hour Min],TimeRules[Risk Points],,-1)</f>
        <v>0</v>
      </c>
      <c r="M2581">
        <f>_xlfn.XLOOKUP(FraudData[[#This Row],[foreign_transaction]],ForeignRules[Foreign Transaction],ForeignRules[Risk Points],0)</f>
        <v>0</v>
      </c>
      <c r="N2581">
        <f>_xlfn.XLOOKUP(FraudData[[#This Row],[location_mismatch]],Table10[Location Mismatch],Table10[Risk Points],0)</f>
        <v>0</v>
      </c>
      <c r="O2581">
        <f>_xlfn.XLOOKUP(FraudData[[#This Row],[device_trust_score]],DeviceRules[Device Min],DeviceRules[Risk Points],,-1)</f>
        <v>3</v>
      </c>
      <c r="P2581">
        <f>_xlfn.XLOOKUP(FraudData[[#This Row],[velocity_last_24h]],VelocityRules[Velocity Min],VelocityRules[Risk Points],,-1)</f>
        <v>0</v>
      </c>
      <c r="Q2581">
        <f>_xlfn.XLOOKUP(FraudData[[#This Row],[merchant_category]],MerchantRules[Merchant Category],MerchantRules[Risk Points],0)</f>
        <v>0</v>
      </c>
      <c r="R2581">
        <f>SUM(FraudData[[#This Row],[Amount Risk]:[Merchant Risk]])</f>
        <v>3</v>
      </c>
      <c r="S2581" t="str" cm="1">
        <f t="array" ref="S2581">_xlfn.IFS(FraudData[[#This Row],[Fraud Risk Score]]&gt;=8,"High Risk",FraudData[[#This Row],[Fraud Risk Score]]&gt;=6,"Medium Risk",TRUE,"Low Risk")</f>
        <v>Low Risk</v>
      </c>
    </row>
    <row r="2582" spans="1:19">
      <c r="A2582">
        <v>2581</v>
      </c>
      <c r="B2582">
        <v>23.61</v>
      </c>
      <c r="C2582">
        <v>1</v>
      </c>
      <c r="D2582" t="s">
        <v>47</v>
      </c>
      <c r="E2582">
        <v>0</v>
      </c>
      <c r="F2582">
        <v>0</v>
      </c>
      <c r="G2582">
        <v>98</v>
      </c>
      <c r="H2582">
        <v>3</v>
      </c>
      <c r="I2582">
        <v>42</v>
      </c>
      <c r="J2582">
        <v>0</v>
      </c>
      <c r="K2582">
        <f>_xlfn.XLOOKUP(FraudData[[#This Row],[amount]],AmountRules[Amount Min],AmountRules[Risk Points],,-1)</f>
        <v>0</v>
      </c>
      <c r="L2582">
        <f>_xlfn.XLOOKUP(FraudData[[#This Row],[transaction_hour]],TimeRules[Hour Min],TimeRules[Risk Points],,-1)</f>
        <v>3</v>
      </c>
      <c r="M2582">
        <f>_xlfn.XLOOKUP(FraudData[[#This Row],[foreign_transaction]],ForeignRules[Foreign Transaction],ForeignRules[Risk Points],0)</f>
        <v>0</v>
      </c>
      <c r="N2582">
        <f>_xlfn.XLOOKUP(FraudData[[#This Row],[location_mismatch]],Table10[Location Mismatch],Table10[Risk Points],0)</f>
        <v>0</v>
      </c>
      <c r="O2582">
        <f>_xlfn.XLOOKUP(FraudData[[#This Row],[device_trust_score]],DeviceRules[Device Min],DeviceRules[Risk Points],,-1)</f>
        <v>0</v>
      </c>
      <c r="P2582">
        <f>_xlfn.XLOOKUP(FraudData[[#This Row],[velocity_last_24h]],VelocityRules[Velocity Min],VelocityRules[Risk Points],,-1)</f>
        <v>0</v>
      </c>
      <c r="Q2582">
        <f>_xlfn.XLOOKUP(FraudData[[#This Row],[merchant_category]],MerchantRules[Merchant Category],MerchantRules[Risk Points],0)</f>
        <v>0</v>
      </c>
      <c r="R2582">
        <f>SUM(FraudData[[#This Row],[Amount Risk]:[Merchant Risk]])</f>
        <v>3</v>
      </c>
      <c r="S2582" t="str" cm="1">
        <f t="array" ref="S2582">_xlfn.IFS(FraudData[[#This Row],[Fraud Risk Score]]&gt;=8,"High Risk",FraudData[[#This Row],[Fraud Risk Score]]&gt;=6,"Medium Risk",TRUE,"Low Risk")</f>
        <v>Low Risk</v>
      </c>
    </row>
    <row r="2583" spans="1:19">
      <c r="A2583">
        <v>2582</v>
      </c>
      <c r="B2583">
        <v>395.13</v>
      </c>
      <c r="C2583">
        <v>1</v>
      </c>
      <c r="D2583" t="s">
        <v>49</v>
      </c>
      <c r="E2583">
        <v>0</v>
      </c>
      <c r="F2583">
        <v>0</v>
      </c>
      <c r="G2583">
        <v>38</v>
      </c>
      <c r="H2583">
        <v>5</v>
      </c>
      <c r="I2583">
        <v>41</v>
      </c>
      <c r="J2583">
        <v>1</v>
      </c>
      <c r="K2583">
        <f>_xlfn.XLOOKUP(FraudData[[#This Row],[amount]],AmountRules[Amount Min],AmountRules[Risk Points],,-1)</f>
        <v>0</v>
      </c>
      <c r="L2583">
        <f>_xlfn.XLOOKUP(FraudData[[#This Row],[transaction_hour]],TimeRules[Hour Min],TimeRules[Risk Points],,-1)</f>
        <v>3</v>
      </c>
      <c r="M2583">
        <f>_xlfn.XLOOKUP(FraudData[[#This Row],[foreign_transaction]],ForeignRules[Foreign Transaction],ForeignRules[Risk Points],0)</f>
        <v>0</v>
      </c>
      <c r="N2583">
        <f>_xlfn.XLOOKUP(FraudData[[#This Row],[location_mismatch]],Table10[Location Mismatch],Table10[Risk Points],0)</f>
        <v>0</v>
      </c>
      <c r="O2583">
        <f>_xlfn.XLOOKUP(FraudData[[#This Row],[device_trust_score]],DeviceRules[Device Min],DeviceRules[Risk Points],,-1)</f>
        <v>2</v>
      </c>
      <c r="P2583">
        <f>_xlfn.XLOOKUP(FraudData[[#This Row],[velocity_last_24h]],VelocityRules[Velocity Min],VelocityRules[Risk Points],,-1)</f>
        <v>3</v>
      </c>
      <c r="Q2583">
        <f>_xlfn.XLOOKUP(FraudData[[#This Row],[merchant_category]],MerchantRules[Merchant Category],MerchantRules[Risk Points],0)</f>
        <v>1</v>
      </c>
      <c r="R2583">
        <f>SUM(FraudData[[#This Row],[Amount Risk]:[Merchant Risk]])</f>
        <v>9</v>
      </c>
      <c r="S2583" t="str" cm="1">
        <f t="array" ref="S2583">_xlfn.IFS(FraudData[[#This Row],[Fraud Risk Score]]&gt;=8,"High Risk",FraudData[[#This Row],[Fraud Risk Score]]&gt;=6,"Medium Risk",TRUE,"Low Risk")</f>
        <v>High Risk</v>
      </c>
    </row>
    <row r="2584" spans="1:19">
      <c r="A2584">
        <v>2583</v>
      </c>
      <c r="B2584">
        <v>125.88</v>
      </c>
      <c r="C2584">
        <v>20</v>
      </c>
      <c r="D2584" t="s">
        <v>48</v>
      </c>
      <c r="E2584">
        <v>0</v>
      </c>
      <c r="F2584">
        <v>0</v>
      </c>
      <c r="G2584">
        <v>33</v>
      </c>
      <c r="H2584">
        <v>3</v>
      </c>
      <c r="I2584">
        <v>19</v>
      </c>
      <c r="J2584">
        <v>0</v>
      </c>
      <c r="K2584">
        <f>_xlfn.XLOOKUP(FraudData[[#This Row],[amount]],AmountRules[Amount Min],AmountRules[Risk Points],,-1)</f>
        <v>0</v>
      </c>
      <c r="L2584">
        <f>_xlfn.XLOOKUP(FraudData[[#This Row],[transaction_hour]],TimeRules[Hour Min],TimeRules[Risk Points],,-1)</f>
        <v>0</v>
      </c>
      <c r="M2584">
        <f>_xlfn.XLOOKUP(FraudData[[#This Row],[foreign_transaction]],ForeignRules[Foreign Transaction],ForeignRules[Risk Points],0)</f>
        <v>0</v>
      </c>
      <c r="N2584">
        <f>_xlfn.XLOOKUP(FraudData[[#This Row],[location_mismatch]],Table10[Location Mismatch],Table10[Risk Points],0)</f>
        <v>0</v>
      </c>
      <c r="O2584">
        <f>_xlfn.XLOOKUP(FraudData[[#This Row],[device_trust_score]],DeviceRules[Device Min],DeviceRules[Risk Points],,-1)</f>
        <v>2</v>
      </c>
      <c r="P2584">
        <f>_xlfn.XLOOKUP(FraudData[[#This Row],[velocity_last_24h]],VelocityRules[Velocity Min],VelocityRules[Risk Points],,-1)</f>
        <v>0</v>
      </c>
      <c r="Q2584">
        <f>_xlfn.XLOOKUP(FraudData[[#This Row],[merchant_category]],MerchantRules[Merchant Category],MerchantRules[Risk Points],0)</f>
        <v>0</v>
      </c>
      <c r="R2584">
        <f>SUM(FraudData[[#This Row],[Amount Risk]:[Merchant Risk]])</f>
        <v>2</v>
      </c>
      <c r="S2584" t="str" cm="1">
        <f t="array" ref="S2584">_xlfn.IFS(FraudData[[#This Row],[Fraud Risk Score]]&gt;=8,"High Risk",FraudData[[#This Row],[Fraud Risk Score]]&gt;=6,"Medium Risk",TRUE,"Low Risk")</f>
        <v>Low Risk</v>
      </c>
    </row>
    <row r="2585" spans="1:19">
      <c r="A2585">
        <v>2584</v>
      </c>
      <c r="B2585">
        <v>107.4</v>
      </c>
      <c r="C2585">
        <v>4</v>
      </c>
      <c r="D2585" t="s">
        <v>48</v>
      </c>
      <c r="E2585">
        <v>0</v>
      </c>
      <c r="F2585">
        <v>0</v>
      </c>
      <c r="G2585">
        <v>67</v>
      </c>
      <c r="H2585">
        <v>2</v>
      </c>
      <c r="I2585">
        <v>40</v>
      </c>
      <c r="J2585">
        <v>0</v>
      </c>
      <c r="K2585">
        <f>_xlfn.XLOOKUP(FraudData[[#This Row],[amount]],AmountRules[Amount Min],AmountRules[Risk Points],,-1)</f>
        <v>0</v>
      </c>
      <c r="L2585">
        <f>_xlfn.XLOOKUP(FraudData[[#This Row],[transaction_hour]],TimeRules[Hour Min],TimeRules[Risk Points],,-1)</f>
        <v>0</v>
      </c>
      <c r="M2585">
        <f>_xlfn.XLOOKUP(FraudData[[#This Row],[foreign_transaction]],ForeignRules[Foreign Transaction],ForeignRules[Risk Points],0)</f>
        <v>0</v>
      </c>
      <c r="N2585">
        <f>_xlfn.XLOOKUP(FraudData[[#This Row],[location_mismatch]],Table10[Location Mismatch],Table10[Risk Points],0)</f>
        <v>0</v>
      </c>
      <c r="O2585">
        <f>_xlfn.XLOOKUP(FraudData[[#This Row],[device_trust_score]],DeviceRules[Device Min],DeviceRules[Risk Points],,-1)</f>
        <v>1</v>
      </c>
      <c r="P2585">
        <f>_xlfn.XLOOKUP(FraudData[[#This Row],[velocity_last_24h]],VelocityRules[Velocity Min],VelocityRules[Risk Points],,-1)</f>
        <v>0</v>
      </c>
      <c r="Q2585">
        <f>_xlfn.XLOOKUP(FraudData[[#This Row],[merchant_category]],MerchantRules[Merchant Category],MerchantRules[Risk Points],0)</f>
        <v>0</v>
      </c>
      <c r="R2585">
        <f>SUM(FraudData[[#This Row],[Amount Risk]:[Merchant Risk]])</f>
        <v>1</v>
      </c>
      <c r="S2585" t="str" cm="1">
        <f t="array" ref="S2585">_xlfn.IFS(FraudData[[#This Row],[Fraud Risk Score]]&gt;=8,"High Risk",FraudData[[#This Row],[Fraud Risk Score]]&gt;=6,"Medium Risk",TRUE,"Low Risk")</f>
        <v>Low Risk</v>
      </c>
    </row>
    <row r="2586" spans="1:19">
      <c r="A2586">
        <v>2585</v>
      </c>
      <c r="B2586">
        <v>158.68</v>
      </c>
      <c r="C2586">
        <v>3</v>
      </c>
      <c r="D2586" t="s">
        <v>50</v>
      </c>
      <c r="E2586">
        <v>0</v>
      </c>
      <c r="F2586">
        <v>0</v>
      </c>
      <c r="G2586">
        <v>44</v>
      </c>
      <c r="H2586">
        <v>1</v>
      </c>
      <c r="I2586">
        <v>68</v>
      </c>
      <c r="J2586">
        <v>0</v>
      </c>
      <c r="K2586">
        <f>_xlfn.XLOOKUP(FraudData[[#This Row],[amount]],AmountRules[Amount Min],AmountRules[Risk Points],,-1)</f>
        <v>0</v>
      </c>
      <c r="L2586">
        <f>_xlfn.XLOOKUP(FraudData[[#This Row],[transaction_hour]],TimeRules[Hour Min],TimeRules[Risk Points],,-1)</f>
        <v>3</v>
      </c>
      <c r="M2586">
        <f>_xlfn.XLOOKUP(FraudData[[#This Row],[foreign_transaction]],ForeignRules[Foreign Transaction],ForeignRules[Risk Points],0)</f>
        <v>0</v>
      </c>
      <c r="N2586">
        <f>_xlfn.XLOOKUP(FraudData[[#This Row],[location_mismatch]],Table10[Location Mismatch],Table10[Risk Points],0)</f>
        <v>0</v>
      </c>
      <c r="O2586">
        <f>_xlfn.XLOOKUP(FraudData[[#This Row],[device_trust_score]],DeviceRules[Device Min],DeviceRules[Risk Points],,-1)</f>
        <v>2</v>
      </c>
      <c r="P2586">
        <f>_xlfn.XLOOKUP(FraudData[[#This Row],[velocity_last_24h]],VelocityRules[Velocity Min],VelocityRules[Risk Points],,-1)</f>
        <v>0</v>
      </c>
      <c r="Q2586">
        <f>_xlfn.XLOOKUP(FraudData[[#This Row],[merchant_category]],MerchantRules[Merchant Category],MerchantRules[Risk Points],0)</f>
        <v>0</v>
      </c>
      <c r="R2586">
        <f>SUM(FraudData[[#This Row],[Amount Risk]:[Merchant Risk]])</f>
        <v>5</v>
      </c>
      <c r="S2586" t="str" cm="1">
        <f t="array" ref="S2586">_xlfn.IFS(FraudData[[#This Row],[Fraud Risk Score]]&gt;=8,"High Risk",FraudData[[#This Row],[Fraud Risk Score]]&gt;=6,"Medium Risk",TRUE,"Low Risk")</f>
        <v>Low Risk</v>
      </c>
    </row>
    <row r="2587" spans="1:19">
      <c r="A2587">
        <v>2586</v>
      </c>
      <c r="B2587">
        <v>176.45</v>
      </c>
      <c r="C2587">
        <v>11</v>
      </c>
      <c r="D2587" t="s">
        <v>48</v>
      </c>
      <c r="E2587">
        <v>0</v>
      </c>
      <c r="F2587">
        <v>0</v>
      </c>
      <c r="G2587">
        <v>25</v>
      </c>
      <c r="H2587">
        <v>4</v>
      </c>
      <c r="I2587">
        <v>39</v>
      </c>
      <c r="J2587">
        <v>0</v>
      </c>
      <c r="K2587">
        <f>_xlfn.XLOOKUP(FraudData[[#This Row],[amount]],AmountRules[Amount Min],AmountRules[Risk Points],,-1)</f>
        <v>0</v>
      </c>
      <c r="L2587">
        <f>_xlfn.XLOOKUP(FraudData[[#This Row],[transaction_hour]],TimeRules[Hour Min],TimeRules[Risk Points],,-1)</f>
        <v>0</v>
      </c>
      <c r="M2587">
        <f>_xlfn.XLOOKUP(FraudData[[#This Row],[foreign_transaction]],ForeignRules[Foreign Transaction],ForeignRules[Risk Points],0)</f>
        <v>0</v>
      </c>
      <c r="N2587">
        <f>_xlfn.XLOOKUP(FraudData[[#This Row],[location_mismatch]],Table10[Location Mismatch],Table10[Risk Points],0)</f>
        <v>0</v>
      </c>
      <c r="O2587">
        <f>_xlfn.XLOOKUP(FraudData[[#This Row],[device_trust_score]],DeviceRules[Device Min],DeviceRules[Risk Points],,-1)</f>
        <v>3</v>
      </c>
      <c r="P2587">
        <f>_xlfn.XLOOKUP(FraudData[[#This Row],[velocity_last_24h]],VelocityRules[Velocity Min],VelocityRules[Risk Points],,-1)</f>
        <v>0</v>
      </c>
      <c r="Q2587">
        <f>_xlfn.XLOOKUP(FraudData[[#This Row],[merchant_category]],MerchantRules[Merchant Category],MerchantRules[Risk Points],0)</f>
        <v>0</v>
      </c>
      <c r="R2587">
        <f>SUM(FraudData[[#This Row],[Amount Risk]:[Merchant Risk]])</f>
        <v>3</v>
      </c>
      <c r="S2587" t="str" cm="1">
        <f t="array" ref="S2587">_xlfn.IFS(FraudData[[#This Row],[Fraud Risk Score]]&gt;=8,"High Risk",FraudData[[#This Row],[Fraud Risk Score]]&gt;=6,"Medium Risk",TRUE,"Low Risk")</f>
        <v>Low Risk</v>
      </c>
    </row>
    <row r="2588" spans="1:19">
      <c r="A2588">
        <v>2587</v>
      </c>
      <c r="B2588">
        <v>13.41</v>
      </c>
      <c r="C2588">
        <v>2</v>
      </c>
      <c r="D2588" t="s">
        <v>50</v>
      </c>
      <c r="E2588">
        <v>0</v>
      </c>
      <c r="F2588">
        <v>0</v>
      </c>
      <c r="G2588">
        <v>96</v>
      </c>
      <c r="H2588">
        <v>2</v>
      </c>
      <c r="I2588">
        <v>35</v>
      </c>
      <c r="J2588">
        <v>0</v>
      </c>
      <c r="K2588">
        <f>_xlfn.XLOOKUP(FraudData[[#This Row],[amount]],AmountRules[Amount Min],AmountRules[Risk Points],,-1)</f>
        <v>0</v>
      </c>
      <c r="L2588">
        <f>_xlfn.XLOOKUP(FraudData[[#This Row],[transaction_hour]],TimeRules[Hour Min],TimeRules[Risk Points],,-1)</f>
        <v>3</v>
      </c>
      <c r="M2588">
        <f>_xlfn.XLOOKUP(FraudData[[#This Row],[foreign_transaction]],ForeignRules[Foreign Transaction],ForeignRules[Risk Points],0)</f>
        <v>0</v>
      </c>
      <c r="N2588">
        <f>_xlfn.XLOOKUP(FraudData[[#This Row],[location_mismatch]],Table10[Location Mismatch],Table10[Risk Points],0)</f>
        <v>0</v>
      </c>
      <c r="O2588">
        <f>_xlfn.XLOOKUP(FraudData[[#This Row],[device_trust_score]],DeviceRules[Device Min],DeviceRules[Risk Points],,-1)</f>
        <v>0</v>
      </c>
      <c r="P2588">
        <f>_xlfn.XLOOKUP(FraudData[[#This Row],[velocity_last_24h]],VelocityRules[Velocity Min],VelocityRules[Risk Points],,-1)</f>
        <v>0</v>
      </c>
      <c r="Q2588">
        <f>_xlfn.XLOOKUP(FraudData[[#This Row],[merchant_category]],MerchantRules[Merchant Category],MerchantRules[Risk Points],0)</f>
        <v>0</v>
      </c>
      <c r="R2588">
        <f>SUM(FraudData[[#This Row],[Amount Risk]:[Merchant Risk]])</f>
        <v>3</v>
      </c>
      <c r="S2588" t="str" cm="1">
        <f t="array" ref="S2588">_xlfn.IFS(FraudData[[#This Row],[Fraud Risk Score]]&gt;=8,"High Risk",FraudData[[#This Row],[Fraud Risk Score]]&gt;=6,"Medium Risk",TRUE,"Low Risk")</f>
        <v>Low Risk</v>
      </c>
    </row>
    <row r="2589" spans="1:19">
      <c r="A2589">
        <v>2588</v>
      </c>
      <c r="B2589">
        <v>206.58</v>
      </c>
      <c r="C2589">
        <v>19</v>
      </c>
      <c r="D2589" t="s">
        <v>48</v>
      </c>
      <c r="E2589">
        <v>0</v>
      </c>
      <c r="F2589">
        <v>0</v>
      </c>
      <c r="G2589">
        <v>41</v>
      </c>
      <c r="H2589">
        <v>1</v>
      </c>
      <c r="I2589">
        <v>69</v>
      </c>
      <c r="J2589">
        <v>0</v>
      </c>
      <c r="K2589">
        <f>_xlfn.XLOOKUP(FraudData[[#This Row],[amount]],AmountRules[Amount Min],AmountRules[Risk Points],,-1)</f>
        <v>0</v>
      </c>
      <c r="L2589">
        <f>_xlfn.XLOOKUP(FraudData[[#This Row],[transaction_hour]],TimeRules[Hour Min],TimeRules[Risk Points],,-1)</f>
        <v>0</v>
      </c>
      <c r="M2589">
        <f>_xlfn.XLOOKUP(FraudData[[#This Row],[foreign_transaction]],ForeignRules[Foreign Transaction],ForeignRules[Risk Points],0)</f>
        <v>0</v>
      </c>
      <c r="N2589">
        <f>_xlfn.XLOOKUP(FraudData[[#This Row],[location_mismatch]],Table10[Location Mismatch],Table10[Risk Points],0)</f>
        <v>0</v>
      </c>
      <c r="O2589">
        <f>_xlfn.XLOOKUP(FraudData[[#This Row],[device_trust_score]],DeviceRules[Device Min],DeviceRules[Risk Points],,-1)</f>
        <v>2</v>
      </c>
      <c r="P2589">
        <f>_xlfn.XLOOKUP(FraudData[[#This Row],[velocity_last_24h]],VelocityRules[Velocity Min],VelocityRules[Risk Points],,-1)</f>
        <v>0</v>
      </c>
      <c r="Q2589">
        <f>_xlfn.XLOOKUP(FraudData[[#This Row],[merchant_category]],MerchantRules[Merchant Category],MerchantRules[Risk Points],0)</f>
        <v>0</v>
      </c>
      <c r="R2589">
        <f>SUM(FraudData[[#This Row],[Amount Risk]:[Merchant Risk]])</f>
        <v>2</v>
      </c>
      <c r="S2589" t="str" cm="1">
        <f t="array" ref="S2589">_xlfn.IFS(FraudData[[#This Row],[Fraud Risk Score]]&gt;=8,"High Risk",FraudData[[#This Row],[Fraud Risk Score]]&gt;=6,"Medium Risk",TRUE,"Low Risk")</f>
        <v>Low Risk</v>
      </c>
    </row>
    <row r="2590" spans="1:19">
      <c r="A2590">
        <v>2589</v>
      </c>
      <c r="B2590">
        <v>49.86</v>
      </c>
      <c r="C2590">
        <v>9</v>
      </c>
      <c r="D2590" t="s">
        <v>50</v>
      </c>
      <c r="E2590">
        <v>0</v>
      </c>
      <c r="F2590">
        <v>0</v>
      </c>
      <c r="G2590">
        <v>44</v>
      </c>
      <c r="H2590">
        <v>1</v>
      </c>
      <c r="I2590">
        <v>33</v>
      </c>
      <c r="J2590">
        <v>0</v>
      </c>
      <c r="K2590">
        <f>_xlfn.XLOOKUP(FraudData[[#This Row],[amount]],AmountRules[Amount Min],AmountRules[Risk Points],,-1)</f>
        <v>0</v>
      </c>
      <c r="L2590">
        <f>_xlfn.XLOOKUP(FraudData[[#This Row],[transaction_hour]],TimeRules[Hour Min],TimeRules[Risk Points],,-1)</f>
        <v>0</v>
      </c>
      <c r="M2590">
        <f>_xlfn.XLOOKUP(FraudData[[#This Row],[foreign_transaction]],ForeignRules[Foreign Transaction],ForeignRules[Risk Points],0)</f>
        <v>0</v>
      </c>
      <c r="N2590">
        <f>_xlfn.XLOOKUP(FraudData[[#This Row],[location_mismatch]],Table10[Location Mismatch],Table10[Risk Points],0)</f>
        <v>0</v>
      </c>
      <c r="O2590">
        <f>_xlfn.XLOOKUP(FraudData[[#This Row],[device_trust_score]],DeviceRules[Device Min],DeviceRules[Risk Points],,-1)</f>
        <v>2</v>
      </c>
      <c r="P2590">
        <f>_xlfn.XLOOKUP(FraudData[[#This Row],[velocity_last_24h]],VelocityRules[Velocity Min],VelocityRules[Risk Points],,-1)</f>
        <v>0</v>
      </c>
      <c r="Q2590">
        <f>_xlfn.XLOOKUP(FraudData[[#This Row],[merchant_category]],MerchantRules[Merchant Category],MerchantRules[Risk Points],0)</f>
        <v>0</v>
      </c>
      <c r="R2590">
        <f>SUM(FraudData[[#This Row],[Amount Risk]:[Merchant Risk]])</f>
        <v>2</v>
      </c>
      <c r="S2590" t="str" cm="1">
        <f t="array" ref="S2590">_xlfn.IFS(FraudData[[#This Row],[Fraud Risk Score]]&gt;=8,"High Risk",FraudData[[#This Row],[Fraud Risk Score]]&gt;=6,"Medium Risk",TRUE,"Low Risk")</f>
        <v>Low Risk</v>
      </c>
    </row>
    <row r="2591" spans="1:19">
      <c r="A2591">
        <v>2590</v>
      </c>
      <c r="B2591">
        <v>225.29</v>
      </c>
      <c r="C2591">
        <v>19</v>
      </c>
      <c r="D2591" t="s">
        <v>46</v>
      </c>
      <c r="E2591">
        <v>0</v>
      </c>
      <c r="F2591">
        <v>0</v>
      </c>
      <c r="G2591">
        <v>83</v>
      </c>
      <c r="H2591">
        <v>3</v>
      </c>
      <c r="I2591">
        <v>49</v>
      </c>
      <c r="J2591">
        <v>0</v>
      </c>
      <c r="K2591">
        <f>_xlfn.XLOOKUP(FraudData[[#This Row],[amount]],AmountRules[Amount Min],AmountRules[Risk Points],,-1)</f>
        <v>0</v>
      </c>
      <c r="L2591">
        <f>_xlfn.XLOOKUP(FraudData[[#This Row],[transaction_hour]],TimeRules[Hour Min],TimeRules[Risk Points],,-1)</f>
        <v>0</v>
      </c>
      <c r="M2591">
        <f>_xlfn.XLOOKUP(FraudData[[#This Row],[foreign_transaction]],ForeignRules[Foreign Transaction],ForeignRules[Risk Points],0)</f>
        <v>0</v>
      </c>
      <c r="N2591">
        <f>_xlfn.XLOOKUP(FraudData[[#This Row],[location_mismatch]],Table10[Location Mismatch],Table10[Risk Points],0)</f>
        <v>0</v>
      </c>
      <c r="O2591">
        <f>_xlfn.XLOOKUP(FraudData[[#This Row],[device_trust_score]],DeviceRules[Device Min],DeviceRules[Risk Points],,-1)</f>
        <v>0</v>
      </c>
      <c r="P2591">
        <f>_xlfn.XLOOKUP(FraudData[[#This Row],[velocity_last_24h]],VelocityRules[Velocity Min],VelocityRules[Risk Points],,-1)</f>
        <v>0</v>
      </c>
      <c r="Q2591">
        <f>_xlfn.XLOOKUP(FraudData[[#This Row],[merchant_category]],MerchantRules[Merchant Category],MerchantRules[Risk Points],0)</f>
        <v>0</v>
      </c>
      <c r="R2591">
        <f>SUM(FraudData[[#This Row],[Amount Risk]:[Merchant Risk]])</f>
        <v>0</v>
      </c>
      <c r="S2591" t="str" cm="1">
        <f t="array" ref="S2591">_xlfn.IFS(FraudData[[#This Row],[Fraud Risk Score]]&gt;=8,"High Risk",FraudData[[#This Row],[Fraud Risk Score]]&gt;=6,"Medium Risk",TRUE,"Low Risk")</f>
        <v>Low Risk</v>
      </c>
    </row>
    <row r="2592" spans="1:19">
      <c r="A2592">
        <v>2591</v>
      </c>
      <c r="B2592">
        <v>311.22000000000003</v>
      </c>
      <c r="C2592">
        <v>17</v>
      </c>
      <c r="D2592" t="s">
        <v>46</v>
      </c>
      <c r="E2592">
        <v>0</v>
      </c>
      <c r="F2592">
        <v>1</v>
      </c>
      <c r="G2592">
        <v>37</v>
      </c>
      <c r="H2592">
        <v>1</v>
      </c>
      <c r="I2592">
        <v>20</v>
      </c>
      <c r="J2592">
        <v>0</v>
      </c>
      <c r="K2592">
        <f>_xlfn.XLOOKUP(FraudData[[#This Row],[amount]],AmountRules[Amount Min],AmountRules[Risk Points],,-1)</f>
        <v>0</v>
      </c>
      <c r="L2592">
        <f>_xlfn.XLOOKUP(FraudData[[#This Row],[transaction_hour]],TimeRules[Hour Min],TimeRules[Risk Points],,-1)</f>
        <v>0</v>
      </c>
      <c r="M2592">
        <f>_xlfn.XLOOKUP(FraudData[[#This Row],[foreign_transaction]],ForeignRules[Foreign Transaction],ForeignRules[Risk Points],0)</f>
        <v>0</v>
      </c>
      <c r="N2592">
        <f>_xlfn.XLOOKUP(FraudData[[#This Row],[location_mismatch]],Table10[Location Mismatch],Table10[Risk Points],0)</f>
        <v>3</v>
      </c>
      <c r="O2592">
        <f>_xlfn.XLOOKUP(FraudData[[#This Row],[device_trust_score]],DeviceRules[Device Min],DeviceRules[Risk Points],,-1)</f>
        <v>2</v>
      </c>
      <c r="P2592">
        <f>_xlfn.XLOOKUP(FraudData[[#This Row],[velocity_last_24h]],VelocityRules[Velocity Min],VelocityRules[Risk Points],,-1)</f>
        <v>0</v>
      </c>
      <c r="Q2592">
        <f>_xlfn.XLOOKUP(FraudData[[#This Row],[merchant_category]],MerchantRules[Merchant Category],MerchantRules[Risk Points],0)</f>
        <v>0</v>
      </c>
      <c r="R2592">
        <f>SUM(FraudData[[#This Row],[Amount Risk]:[Merchant Risk]])</f>
        <v>5</v>
      </c>
      <c r="S2592" t="str" cm="1">
        <f t="array" ref="S2592">_xlfn.IFS(FraudData[[#This Row],[Fraud Risk Score]]&gt;=8,"High Risk",FraudData[[#This Row],[Fraud Risk Score]]&gt;=6,"Medium Risk",TRUE,"Low Risk")</f>
        <v>Low Risk</v>
      </c>
    </row>
    <row r="2593" spans="1:19">
      <c r="A2593">
        <v>2592</v>
      </c>
      <c r="B2593">
        <v>293.3</v>
      </c>
      <c r="C2593">
        <v>20</v>
      </c>
      <c r="D2593" t="s">
        <v>48</v>
      </c>
      <c r="E2593">
        <v>0</v>
      </c>
      <c r="F2593">
        <v>0</v>
      </c>
      <c r="G2593">
        <v>71</v>
      </c>
      <c r="H2593">
        <v>2</v>
      </c>
      <c r="I2593">
        <v>18</v>
      </c>
      <c r="J2593">
        <v>0</v>
      </c>
      <c r="K2593">
        <f>_xlfn.XLOOKUP(FraudData[[#This Row],[amount]],AmountRules[Amount Min],AmountRules[Risk Points],,-1)</f>
        <v>0</v>
      </c>
      <c r="L2593">
        <f>_xlfn.XLOOKUP(FraudData[[#This Row],[transaction_hour]],TimeRules[Hour Min],TimeRules[Risk Points],,-1)</f>
        <v>0</v>
      </c>
      <c r="M2593">
        <f>_xlfn.XLOOKUP(FraudData[[#This Row],[foreign_transaction]],ForeignRules[Foreign Transaction],ForeignRules[Risk Points],0)</f>
        <v>0</v>
      </c>
      <c r="N2593">
        <f>_xlfn.XLOOKUP(FraudData[[#This Row],[location_mismatch]],Table10[Location Mismatch],Table10[Risk Points],0)</f>
        <v>0</v>
      </c>
      <c r="O2593">
        <f>_xlfn.XLOOKUP(FraudData[[#This Row],[device_trust_score]],DeviceRules[Device Min],DeviceRules[Risk Points],,-1)</f>
        <v>0</v>
      </c>
      <c r="P2593">
        <f>_xlfn.XLOOKUP(FraudData[[#This Row],[velocity_last_24h]],VelocityRules[Velocity Min],VelocityRules[Risk Points],,-1)</f>
        <v>0</v>
      </c>
      <c r="Q2593">
        <f>_xlfn.XLOOKUP(FraudData[[#This Row],[merchant_category]],MerchantRules[Merchant Category],MerchantRules[Risk Points],0)</f>
        <v>0</v>
      </c>
      <c r="R2593">
        <f>SUM(FraudData[[#This Row],[Amount Risk]:[Merchant Risk]])</f>
        <v>0</v>
      </c>
      <c r="S2593" t="str" cm="1">
        <f t="array" ref="S2593">_xlfn.IFS(FraudData[[#This Row],[Fraud Risk Score]]&gt;=8,"High Risk",FraudData[[#This Row],[Fraud Risk Score]]&gt;=6,"Medium Risk",TRUE,"Low Risk")</f>
        <v>Low Risk</v>
      </c>
    </row>
    <row r="2594" spans="1:19">
      <c r="A2594">
        <v>2593</v>
      </c>
      <c r="B2594">
        <v>144.72999999999999</v>
      </c>
      <c r="C2594">
        <v>20</v>
      </c>
      <c r="D2594" t="s">
        <v>48</v>
      </c>
      <c r="E2594">
        <v>0</v>
      </c>
      <c r="F2594">
        <v>0</v>
      </c>
      <c r="G2594">
        <v>74</v>
      </c>
      <c r="H2594">
        <v>0</v>
      </c>
      <c r="I2594">
        <v>51</v>
      </c>
      <c r="J2594">
        <v>0</v>
      </c>
      <c r="K2594">
        <f>_xlfn.XLOOKUP(FraudData[[#This Row],[amount]],AmountRules[Amount Min],AmountRules[Risk Points],,-1)</f>
        <v>0</v>
      </c>
      <c r="L2594">
        <f>_xlfn.XLOOKUP(FraudData[[#This Row],[transaction_hour]],TimeRules[Hour Min],TimeRules[Risk Points],,-1)</f>
        <v>0</v>
      </c>
      <c r="M2594">
        <f>_xlfn.XLOOKUP(FraudData[[#This Row],[foreign_transaction]],ForeignRules[Foreign Transaction],ForeignRules[Risk Points],0)</f>
        <v>0</v>
      </c>
      <c r="N2594">
        <f>_xlfn.XLOOKUP(FraudData[[#This Row],[location_mismatch]],Table10[Location Mismatch],Table10[Risk Points],0)</f>
        <v>0</v>
      </c>
      <c r="O2594">
        <f>_xlfn.XLOOKUP(FraudData[[#This Row],[device_trust_score]],DeviceRules[Device Min],DeviceRules[Risk Points],,-1)</f>
        <v>0</v>
      </c>
      <c r="P2594">
        <f>_xlfn.XLOOKUP(FraudData[[#This Row],[velocity_last_24h]],VelocityRules[Velocity Min],VelocityRules[Risk Points],,-1)</f>
        <v>0</v>
      </c>
      <c r="Q2594">
        <f>_xlfn.XLOOKUP(FraudData[[#This Row],[merchant_category]],MerchantRules[Merchant Category],MerchantRules[Risk Points],0)</f>
        <v>0</v>
      </c>
      <c r="R2594">
        <f>SUM(FraudData[[#This Row],[Amount Risk]:[Merchant Risk]])</f>
        <v>0</v>
      </c>
      <c r="S2594" t="str" cm="1">
        <f t="array" ref="S2594">_xlfn.IFS(FraudData[[#This Row],[Fraud Risk Score]]&gt;=8,"High Risk",FraudData[[#This Row],[Fraud Risk Score]]&gt;=6,"Medium Risk",TRUE,"Low Risk")</f>
        <v>Low Risk</v>
      </c>
    </row>
    <row r="2595" spans="1:19">
      <c r="A2595">
        <v>2594</v>
      </c>
      <c r="B2595">
        <v>132.18</v>
      </c>
      <c r="C2595">
        <v>20</v>
      </c>
      <c r="D2595" t="s">
        <v>50</v>
      </c>
      <c r="E2595">
        <v>0</v>
      </c>
      <c r="F2595">
        <v>0</v>
      </c>
      <c r="G2595">
        <v>64</v>
      </c>
      <c r="H2595">
        <v>2</v>
      </c>
      <c r="I2595">
        <v>62</v>
      </c>
      <c r="J2595">
        <v>0</v>
      </c>
      <c r="K2595">
        <f>_xlfn.XLOOKUP(FraudData[[#This Row],[amount]],AmountRules[Amount Min],AmountRules[Risk Points],,-1)</f>
        <v>0</v>
      </c>
      <c r="L2595">
        <f>_xlfn.XLOOKUP(FraudData[[#This Row],[transaction_hour]],TimeRules[Hour Min],TimeRules[Risk Points],,-1)</f>
        <v>0</v>
      </c>
      <c r="M2595">
        <f>_xlfn.XLOOKUP(FraudData[[#This Row],[foreign_transaction]],ForeignRules[Foreign Transaction],ForeignRules[Risk Points],0)</f>
        <v>0</v>
      </c>
      <c r="N2595">
        <f>_xlfn.XLOOKUP(FraudData[[#This Row],[location_mismatch]],Table10[Location Mismatch],Table10[Risk Points],0)</f>
        <v>0</v>
      </c>
      <c r="O2595">
        <f>_xlfn.XLOOKUP(FraudData[[#This Row],[device_trust_score]],DeviceRules[Device Min],DeviceRules[Risk Points],,-1)</f>
        <v>1</v>
      </c>
      <c r="P2595">
        <f>_xlfn.XLOOKUP(FraudData[[#This Row],[velocity_last_24h]],VelocityRules[Velocity Min],VelocityRules[Risk Points],,-1)</f>
        <v>0</v>
      </c>
      <c r="Q2595">
        <f>_xlfn.XLOOKUP(FraudData[[#This Row],[merchant_category]],MerchantRules[Merchant Category],MerchantRules[Risk Points],0)</f>
        <v>0</v>
      </c>
      <c r="R2595">
        <f>SUM(FraudData[[#This Row],[Amount Risk]:[Merchant Risk]])</f>
        <v>1</v>
      </c>
      <c r="S2595" t="str" cm="1">
        <f t="array" ref="S2595">_xlfn.IFS(FraudData[[#This Row],[Fraud Risk Score]]&gt;=8,"High Risk",FraudData[[#This Row],[Fraud Risk Score]]&gt;=6,"Medium Risk",TRUE,"Low Risk")</f>
        <v>Low Risk</v>
      </c>
    </row>
    <row r="2596" spans="1:19">
      <c r="A2596">
        <v>2595</v>
      </c>
      <c r="B2596">
        <v>27.75</v>
      </c>
      <c r="C2596">
        <v>9</v>
      </c>
      <c r="D2596" t="s">
        <v>50</v>
      </c>
      <c r="E2596">
        <v>0</v>
      </c>
      <c r="F2596">
        <v>0</v>
      </c>
      <c r="G2596">
        <v>31</v>
      </c>
      <c r="H2596">
        <v>2</v>
      </c>
      <c r="I2596">
        <v>43</v>
      </c>
      <c r="J2596">
        <v>0</v>
      </c>
      <c r="K2596">
        <f>_xlfn.XLOOKUP(FraudData[[#This Row],[amount]],AmountRules[Amount Min],AmountRules[Risk Points],,-1)</f>
        <v>0</v>
      </c>
      <c r="L2596">
        <f>_xlfn.XLOOKUP(FraudData[[#This Row],[transaction_hour]],TimeRules[Hour Min],TimeRules[Risk Points],,-1)</f>
        <v>0</v>
      </c>
      <c r="M2596">
        <f>_xlfn.XLOOKUP(FraudData[[#This Row],[foreign_transaction]],ForeignRules[Foreign Transaction],ForeignRules[Risk Points],0)</f>
        <v>0</v>
      </c>
      <c r="N2596">
        <f>_xlfn.XLOOKUP(FraudData[[#This Row],[location_mismatch]],Table10[Location Mismatch],Table10[Risk Points],0)</f>
        <v>0</v>
      </c>
      <c r="O2596">
        <f>_xlfn.XLOOKUP(FraudData[[#This Row],[device_trust_score]],DeviceRules[Device Min],DeviceRules[Risk Points],,-1)</f>
        <v>2</v>
      </c>
      <c r="P2596">
        <f>_xlfn.XLOOKUP(FraudData[[#This Row],[velocity_last_24h]],VelocityRules[Velocity Min],VelocityRules[Risk Points],,-1)</f>
        <v>0</v>
      </c>
      <c r="Q2596">
        <f>_xlfn.XLOOKUP(FraudData[[#This Row],[merchant_category]],MerchantRules[Merchant Category],MerchantRules[Risk Points],0)</f>
        <v>0</v>
      </c>
      <c r="R2596">
        <f>SUM(FraudData[[#This Row],[Amount Risk]:[Merchant Risk]])</f>
        <v>2</v>
      </c>
      <c r="S2596" t="str" cm="1">
        <f t="array" ref="S2596">_xlfn.IFS(FraudData[[#This Row],[Fraud Risk Score]]&gt;=8,"High Risk",FraudData[[#This Row],[Fraud Risk Score]]&gt;=6,"Medium Risk",TRUE,"Low Risk")</f>
        <v>Low Risk</v>
      </c>
    </row>
    <row r="2597" spans="1:19">
      <c r="A2597">
        <v>2596</v>
      </c>
      <c r="B2597">
        <v>268.77999999999997</v>
      </c>
      <c r="C2597">
        <v>0</v>
      </c>
      <c r="D2597" t="s">
        <v>47</v>
      </c>
      <c r="E2597">
        <v>0</v>
      </c>
      <c r="F2597">
        <v>0</v>
      </c>
      <c r="G2597">
        <v>79</v>
      </c>
      <c r="H2597">
        <v>1</v>
      </c>
      <c r="I2597">
        <v>63</v>
      </c>
      <c r="J2597">
        <v>0</v>
      </c>
      <c r="K2597">
        <f>_xlfn.XLOOKUP(FraudData[[#This Row],[amount]],AmountRules[Amount Min],AmountRules[Risk Points],,-1)</f>
        <v>0</v>
      </c>
      <c r="L2597">
        <f>_xlfn.XLOOKUP(FraudData[[#This Row],[transaction_hour]],TimeRules[Hour Min],TimeRules[Risk Points],,-1)</f>
        <v>3</v>
      </c>
      <c r="M2597">
        <f>_xlfn.XLOOKUP(FraudData[[#This Row],[foreign_transaction]],ForeignRules[Foreign Transaction],ForeignRules[Risk Points],0)</f>
        <v>0</v>
      </c>
      <c r="N2597">
        <f>_xlfn.XLOOKUP(FraudData[[#This Row],[location_mismatch]],Table10[Location Mismatch],Table10[Risk Points],0)</f>
        <v>0</v>
      </c>
      <c r="O2597">
        <f>_xlfn.XLOOKUP(FraudData[[#This Row],[device_trust_score]],DeviceRules[Device Min],DeviceRules[Risk Points],,-1)</f>
        <v>0</v>
      </c>
      <c r="P2597">
        <f>_xlfn.XLOOKUP(FraudData[[#This Row],[velocity_last_24h]],VelocityRules[Velocity Min],VelocityRules[Risk Points],,-1)</f>
        <v>0</v>
      </c>
      <c r="Q2597">
        <f>_xlfn.XLOOKUP(FraudData[[#This Row],[merchant_category]],MerchantRules[Merchant Category],MerchantRules[Risk Points],0)</f>
        <v>0</v>
      </c>
      <c r="R2597">
        <f>SUM(FraudData[[#This Row],[Amount Risk]:[Merchant Risk]])</f>
        <v>3</v>
      </c>
      <c r="S2597" t="str" cm="1">
        <f t="array" ref="S2597">_xlfn.IFS(FraudData[[#This Row],[Fraud Risk Score]]&gt;=8,"High Risk",FraudData[[#This Row],[Fraud Risk Score]]&gt;=6,"Medium Risk",TRUE,"Low Risk")</f>
        <v>Low Risk</v>
      </c>
    </row>
    <row r="2598" spans="1:19">
      <c r="A2598">
        <v>2597</v>
      </c>
      <c r="B2598">
        <v>57</v>
      </c>
      <c r="C2598">
        <v>5</v>
      </c>
      <c r="D2598" t="s">
        <v>46</v>
      </c>
      <c r="E2598">
        <v>0</v>
      </c>
      <c r="F2598">
        <v>0</v>
      </c>
      <c r="G2598">
        <v>75</v>
      </c>
      <c r="H2598">
        <v>3</v>
      </c>
      <c r="I2598">
        <v>57</v>
      </c>
      <c r="J2598">
        <v>0</v>
      </c>
      <c r="K2598">
        <f>_xlfn.XLOOKUP(FraudData[[#This Row],[amount]],AmountRules[Amount Min],AmountRules[Risk Points],,-1)</f>
        <v>0</v>
      </c>
      <c r="L2598">
        <f>_xlfn.XLOOKUP(FraudData[[#This Row],[transaction_hour]],TimeRules[Hour Min],TimeRules[Risk Points],,-1)</f>
        <v>0</v>
      </c>
      <c r="M2598">
        <f>_xlfn.XLOOKUP(FraudData[[#This Row],[foreign_transaction]],ForeignRules[Foreign Transaction],ForeignRules[Risk Points],0)</f>
        <v>0</v>
      </c>
      <c r="N2598">
        <f>_xlfn.XLOOKUP(FraudData[[#This Row],[location_mismatch]],Table10[Location Mismatch],Table10[Risk Points],0)</f>
        <v>0</v>
      </c>
      <c r="O2598">
        <f>_xlfn.XLOOKUP(FraudData[[#This Row],[device_trust_score]],DeviceRules[Device Min],DeviceRules[Risk Points],,-1)</f>
        <v>0</v>
      </c>
      <c r="P2598">
        <f>_xlfn.XLOOKUP(FraudData[[#This Row],[velocity_last_24h]],VelocityRules[Velocity Min],VelocityRules[Risk Points],,-1)</f>
        <v>0</v>
      </c>
      <c r="Q2598">
        <f>_xlfn.XLOOKUP(FraudData[[#This Row],[merchant_category]],MerchantRules[Merchant Category],MerchantRules[Risk Points],0)</f>
        <v>0</v>
      </c>
      <c r="R2598">
        <f>SUM(FraudData[[#This Row],[Amount Risk]:[Merchant Risk]])</f>
        <v>0</v>
      </c>
      <c r="S2598" t="str" cm="1">
        <f t="array" ref="S2598">_xlfn.IFS(FraudData[[#This Row],[Fraud Risk Score]]&gt;=8,"High Risk",FraudData[[#This Row],[Fraud Risk Score]]&gt;=6,"Medium Risk",TRUE,"Low Risk")</f>
        <v>Low Risk</v>
      </c>
    </row>
    <row r="2599" spans="1:19">
      <c r="A2599">
        <v>2598</v>
      </c>
      <c r="B2599">
        <v>123.58</v>
      </c>
      <c r="C2599">
        <v>10</v>
      </c>
      <c r="D2599" t="s">
        <v>47</v>
      </c>
      <c r="E2599">
        <v>0</v>
      </c>
      <c r="F2599">
        <v>1</v>
      </c>
      <c r="G2599">
        <v>26</v>
      </c>
      <c r="H2599">
        <v>3</v>
      </c>
      <c r="I2599">
        <v>63</v>
      </c>
      <c r="J2599">
        <v>0</v>
      </c>
      <c r="K2599">
        <f>_xlfn.XLOOKUP(FraudData[[#This Row],[amount]],AmountRules[Amount Min],AmountRules[Risk Points],,-1)</f>
        <v>0</v>
      </c>
      <c r="L2599">
        <f>_xlfn.XLOOKUP(FraudData[[#This Row],[transaction_hour]],TimeRules[Hour Min],TimeRules[Risk Points],,-1)</f>
        <v>0</v>
      </c>
      <c r="M2599">
        <f>_xlfn.XLOOKUP(FraudData[[#This Row],[foreign_transaction]],ForeignRules[Foreign Transaction],ForeignRules[Risk Points],0)</f>
        <v>0</v>
      </c>
      <c r="N2599">
        <f>_xlfn.XLOOKUP(FraudData[[#This Row],[location_mismatch]],Table10[Location Mismatch],Table10[Risk Points],0)</f>
        <v>3</v>
      </c>
      <c r="O2599">
        <f>_xlfn.XLOOKUP(FraudData[[#This Row],[device_trust_score]],DeviceRules[Device Min],DeviceRules[Risk Points],,-1)</f>
        <v>3</v>
      </c>
      <c r="P2599">
        <f>_xlfn.XLOOKUP(FraudData[[#This Row],[velocity_last_24h]],VelocityRules[Velocity Min],VelocityRules[Risk Points],,-1)</f>
        <v>0</v>
      </c>
      <c r="Q2599">
        <f>_xlfn.XLOOKUP(FraudData[[#This Row],[merchant_category]],MerchantRules[Merchant Category],MerchantRules[Risk Points],0)</f>
        <v>0</v>
      </c>
      <c r="R2599">
        <f>SUM(FraudData[[#This Row],[Amount Risk]:[Merchant Risk]])</f>
        <v>6</v>
      </c>
      <c r="S2599" t="str" cm="1">
        <f t="array" ref="S2599">_xlfn.IFS(FraudData[[#This Row],[Fraud Risk Score]]&gt;=8,"High Risk",FraudData[[#This Row],[Fraud Risk Score]]&gt;=6,"Medium Risk",TRUE,"Low Risk")</f>
        <v>Medium Risk</v>
      </c>
    </row>
    <row r="2600" spans="1:19">
      <c r="A2600">
        <v>2599</v>
      </c>
      <c r="B2600">
        <v>60.2</v>
      </c>
      <c r="C2600">
        <v>1</v>
      </c>
      <c r="D2600" t="s">
        <v>47</v>
      </c>
      <c r="E2600">
        <v>0</v>
      </c>
      <c r="F2600">
        <v>0</v>
      </c>
      <c r="G2600">
        <v>38</v>
      </c>
      <c r="H2600">
        <v>0</v>
      </c>
      <c r="I2600">
        <v>23</v>
      </c>
      <c r="J2600">
        <v>0</v>
      </c>
      <c r="K2600">
        <f>_xlfn.XLOOKUP(FraudData[[#This Row],[amount]],AmountRules[Amount Min],AmountRules[Risk Points],,-1)</f>
        <v>0</v>
      </c>
      <c r="L2600">
        <f>_xlfn.XLOOKUP(FraudData[[#This Row],[transaction_hour]],TimeRules[Hour Min],TimeRules[Risk Points],,-1)</f>
        <v>3</v>
      </c>
      <c r="M2600">
        <f>_xlfn.XLOOKUP(FraudData[[#This Row],[foreign_transaction]],ForeignRules[Foreign Transaction],ForeignRules[Risk Points],0)</f>
        <v>0</v>
      </c>
      <c r="N2600">
        <f>_xlfn.XLOOKUP(FraudData[[#This Row],[location_mismatch]],Table10[Location Mismatch],Table10[Risk Points],0)</f>
        <v>0</v>
      </c>
      <c r="O2600">
        <f>_xlfn.XLOOKUP(FraudData[[#This Row],[device_trust_score]],DeviceRules[Device Min],DeviceRules[Risk Points],,-1)</f>
        <v>2</v>
      </c>
      <c r="P2600">
        <f>_xlfn.XLOOKUP(FraudData[[#This Row],[velocity_last_24h]],VelocityRules[Velocity Min],VelocityRules[Risk Points],,-1)</f>
        <v>0</v>
      </c>
      <c r="Q2600">
        <f>_xlfn.XLOOKUP(FraudData[[#This Row],[merchant_category]],MerchantRules[Merchant Category],MerchantRules[Risk Points],0)</f>
        <v>0</v>
      </c>
      <c r="R2600">
        <f>SUM(FraudData[[#This Row],[Amount Risk]:[Merchant Risk]])</f>
        <v>5</v>
      </c>
      <c r="S2600" t="str" cm="1">
        <f t="array" ref="S2600">_xlfn.IFS(FraudData[[#This Row],[Fraud Risk Score]]&gt;=8,"High Risk",FraudData[[#This Row],[Fraud Risk Score]]&gt;=6,"Medium Risk",TRUE,"Low Risk")</f>
        <v>Low Risk</v>
      </c>
    </row>
    <row r="2601" spans="1:19">
      <c r="A2601">
        <v>2600</v>
      </c>
      <c r="B2601">
        <v>25.86</v>
      </c>
      <c r="C2601">
        <v>6</v>
      </c>
      <c r="D2601" t="s">
        <v>49</v>
      </c>
      <c r="E2601">
        <v>0</v>
      </c>
      <c r="F2601">
        <v>0</v>
      </c>
      <c r="G2601">
        <v>41</v>
      </c>
      <c r="H2601">
        <v>4</v>
      </c>
      <c r="I2601">
        <v>61</v>
      </c>
      <c r="J2601">
        <v>0</v>
      </c>
      <c r="K2601">
        <f>_xlfn.XLOOKUP(FraudData[[#This Row],[amount]],AmountRules[Amount Min],AmountRules[Risk Points],,-1)</f>
        <v>0</v>
      </c>
      <c r="L2601">
        <f>_xlfn.XLOOKUP(FraudData[[#This Row],[transaction_hour]],TimeRules[Hour Min],TimeRules[Risk Points],,-1)</f>
        <v>0</v>
      </c>
      <c r="M2601">
        <f>_xlfn.XLOOKUP(FraudData[[#This Row],[foreign_transaction]],ForeignRules[Foreign Transaction],ForeignRules[Risk Points],0)</f>
        <v>0</v>
      </c>
      <c r="N2601">
        <f>_xlfn.XLOOKUP(FraudData[[#This Row],[location_mismatch]],Table10[Location Mismatch],Table10[Risk Points],0)</f>
        <v>0</v>
      </c>
      <c r="O2601">
        <f>_xlfn.XLOOKUP(FraudData[[#This Row],[device_trust_score]],DeviceRules[Device Min],DeviceRules[Risk Points],,-1)</f>
        <v>2</v>
      </c>
      <c r="P2601">
        <f>_xlfn.XLOOKUP(FraudData[[#This Row],[velocity_last_24h]],VelocityRules[Velocity Min],VelocityRules[Risk Points],,-1)</f>
        <v>0</v>
      </c>
      <c r="Q2601">
        <f>_xlfn.XLOOKUP(FraudData[[#This Row],[merchant_category]],MerchantRules[Merchant Category],MerchantRules[Risk Points],0)</f>
        <v>1</v>
      </c>
      <c r="R2601">
        <f>SUM(FraudData[[#This Row],[Amount Risk]:[Merchant Risk]])</f>
        <v>3</v>
      </c>
      <c r="S2601" t="str" cm="1">
        <f t="array" ref="S2601">_xlfn.IFS(FraudData[[#This Row],[Fraud Risk Score]]&gt;=8,"High Risk",FraudData[[#This Row],[Fraud Risk Score]]&gt;=6,"Medium Risk",TRUE,"Low Risk")</f>
        <v>Low Risk</v>
      </c>
    </row>
    <row r="2602" spans="1:19">
      <c r="A2602">
        <v>2601</v>
      </c>
      <c r="B2602">
        <v>178.75</v>
      </c>
      <c r="C2602">
        <v>19</v>
      </c>
      <c r="D2602" t="s">
        <v>50</v>
      </c>
      <c r="E2602">
        <v>0</v>
      </c>
      <c r="F2602">
        <v>0</v>
      </c>
      <c r="G2602">
        <v>25</v>
      </c>
      <c r="H2602">
        <v>3</v>
      </c>
      <c r="I2602">
        <v>53</v>
      </c>
      <c r="J2602">
        <v>0</v>
      </c>
      <c r="K2602">
        <f>_xlfn.XLOOKUP(FraudData[[#This Row],[amount]],AmountRules[Amount Min],AmountRules[Risk Points],,-1)</f>
        <v>0</v>
      </c>
      <c r="L2602">
        <f>_xlfn.XLOOKUP(FraudData[[#This Row],[transaction_hour]],TimeRules[Hour Min],TimeRules[Risk Points],,-1)</f>
        <v>0</v>
      </c>
      <c r="M2602">
        <f>_xlfn.XLOOKUP(FraudData[[#This Row],[foreign_transaction]],ForeignRules[Foreign Transaction],ForeignRules[Risk Points],0)</f>
        <v>0</v>
      </c>
      <c r="N2602">
        <f>_xlfn.XLOOKUP(FraudData[[#This Row],[location_mismatch]],Table10[Location Mismatch],Table10[Risk Points],0)</f>
        <v>0</v>
      </c>
      <c r="O2602">
        <f>_xlfn.XLOOKUP(FraudData[[#This Row],[device_trust_score]],DeviceRules[Device Min],DeviceRules[Risk Points],,-1)</f>
        <v>3</v>
      </c>
      <c r="P2602">
        <f>_xlfn.XLOOKUP(FraudData[[#This Row],[velocity_last_24h]],VelocityRules[Velocity Min],VelocityRules[Risk Points],,-1)</f>
        <v>0</v>
      </c>
      <c r="Q2602">
        <f>_xlfn.XLOOKUP(FraudData[[#This Row],[merchant_category]],MerchantRules[Merchant Category],MerchantRules[Risk Points],0)</f>
        <v>0</v>
      </c>
      <c r="R2602">
        <f>SUM(FraudData[[#This Row],[Amount Risk]:[Merchant Risk]])</f>
        <v>3</v>
      </c>
      <c r="S2602" t="str" cm="1">
        <f t="array" ref="S2602">_xlfn.IFS(FraudData[[#This Row],[Fraud Risk Score]]&gt;=8,"High Risk",FraudData[[#This Row],[Fraud Risk Score]]&gt;=6,"Medium Risk",TRUE,"Low Risk")</f>
        <v>Low Risk</v>
      </c>
    </row>
    <row r="2603" spans="1:19">
      <c r="A2603">
        <v>2602</v>
      </c>
      <c r="B2603">
        <v>10.06</v>
      </c>
      <c r="C2603">
        <v>20</v>
      </c>
      <c r="D2603" t="s">
        <v>49</v>
      </c>
      <c r="E2603">
        <v>0</v>
      </c>
      <c r="F2603">
        <v>0</v>
      </c>
      <c r="G2603">
        <v>25</v>
      </c>
      <c r="H2603">
        <v>3</v>
      </c>
      <c r="I2603">
        <v>26</v>
      </c>
      <c r="J2603">
        <v>0</v>
      </c>
      <c r="K2603">
        <f>_xlfn.XLOOKUP(FraudData[[#This Row],[amount]],AmountRules[Amount Min],AmountRules[Risk Points],,-1)</f>
        <v>0</v>
      </c>
      <c r="L2603">
        <f>_xlfn.XLOOKUP(FraudData[[#This Row],[transaction_hour]],TimeRules[Hour Min],TimeRules[Risk Points],,-1)</f>
        <v>0</v>
      </c>
      <c r="M2603">
        <f>_xlfn.XLOOKUP(FraudData[[#This Row],[foreign_transaction]],ForeignRules[Foreign Transaction],ForeignRules[Risk Points],0)</f>
        <v>0</v>
      </c>
      <c r="N2603">
        <f>_xlfn.XLOOKUP(FraudData[[#This Row],[location_mismatch]],Table10[Location Mismatch],Table10[Risk Points],0)</f>
        <v>0</v>
      </c>
      <c r="O2603">
        <f>_xlfn.XLOOKUP(FraudData[[#This Row],[device_trust_score]],DeviceRules[Device Min],DeviceRules[Risk Points],,-1)</f>
        <v>3</v>
      </c>
      <c r="P2603">
        <f>_xlfn.XLOOKUP(FraudData[[#This Row],[velocity_last_24h]],VelocityRules[Velocity Min],VelocityRules[Risk Points],,-1)</f>
        <v>0</v>
      </c>
      <c r="Q2603">
        <f>_xlfn.XLOOKUP(FraudData[[#This Row],[merchant_category]],MerchantRules[Merchant Category],MerchantRules[Risk Points],0)</f>
        <v>1</v>
      </c>
      <c r="R2603">
        <f>SUM(FraudData[[#This Row],[Amount Risk]:[Merchant Risk]])</f>
        <v>4</v>
      </c>
      <c r="S2603" t="str" cm="1">
        <f t="array" ref="S2603">_xlfn.IFS(FraudData[[#This Row],[Fraud Risk Score]]&gt;=8,"High Risk",FraudData[[#This Row],[Fraud Risk Score]]&gt;=6,"Medium Risk",TRUE,"Low Risk")</f>
        <v>Low Risk</v>
      </c>
    </row>
    <row r="2604" spans="1:19">
      <c r="A2604">
        <v>2603</v>
      </c>
      <c r="B2604">
        <v>248.56</v>
      </c>
      <c r="C2604">
        <v>20</v>
      </c>
      <c r="D2604" t="s">
        <v>49</v>
      </c>
      <c r="E2604">
        <v>0</v>
      </c>
      <c r="F2604">
        <v>0</v>
      </c>
      <c r="G2604">
        <v>50</v>
      </c>
      <c r="H2604">
        <v>0</v>
      </c>
      <c r="I2604">
        <v>24</v>
      </c>
      <c r="J2604">
        <v>0</v>
      </c>
      <c r="K2604">
        <f>_xlfn.XLOOKUP(FraudData[[#This Row],[amount]],AmountRules[Amount Min],AmountRules[Risk Points],,-1)</f>
        <v>0</v>
      </c>
      <c r="L2604">
        <f>_xlfn.XLOOKUP(FraudData[[#This Row],[transaction_hour]],TimeRules[Hour Min],TimeRules[Risk Points],,-1)</f>
        <v>0</v>
      </c>
      <c r="M2604">
        <f>_xlfn.XLOOKUP(FraudData[[#This Row],[foreign_transaction]],ForeignRules[Foreign Transaction],ForeignRules[Risk Points],0)</f>
        <v>0</v>
      </c>
      <c r="N2604">
        <f>_xlfn.XLOOKUP(FraudData[[#This Row],[location_mismatch]],Table10[Location Mismatch],Table10[Risk Points],0)</f>
        <v>0</v>
      </c>
      <c r="O2604">
        <f>_xlfn.XLOOKUP(FraudData[[#This Row],[device_trust_score]],DeviceRules[Device Min],DeviceRules[Risk Points],,-1)</f>
        <v>1</v>
      </c>
      <c r="P2604">
        <f>_xlfn.XLOOKUP(FraudData[[#This Row],[velocity_last_24h]],VelocityRules[Velocity Min],VelocityRules[Risk Points],,-1)</f>
        <v>0</v>
      </c>
      <c r="Q2604">
        <f>_xlfn.XLOOKUP(FraudData[[#This Row],[merchant_category]],MerchantRules[Merchant Category],MerchantRules[Risk Points],0)</f>
        <v>1</v>
      </c>
      <c r="R2604">
        <f>SUM(FraudData[[#This Row],[Amount Risk]:[Merchant Risk]])</f>
        <v>2</v>
      </c>
      <c r="S2604" t="str" cm="1">
        <f t="array" ref="S2604">_xlfn.IFS(FraudData[[#This Row],[Fraud Risk Score]]&gt;=8,"High Risk",FraudData[[#This Row],[Fraud Risk Score]]&gt;=6,"Medium Risk",TRUE,"Low Risk")</f>
        <v>Low Risk</v>
      </c>
    </row>
    <row r="2605" spans="1:19">
      <c r="A2605">
        <v>2604</v>
      </c>
      <c r="B2605">
        <v>68.78</v>
      </c>
      <c r="C2605">
        <v>20</v>
      </c>
      <c r="D2605" t="s">
        <v>47</v>
      </c>
      <c r="E2605">
        <v>0</v>
      </c>
      <c r="F2605">
        <v>0</v>
      </c>
      <c r="G2605">
        <v>70</v>
      </c>
      <c r="H2605">
        <v>3</v>
      </c>
      <c r="I2605">
        <v>48</v>
      </c>
      <c r="J2605">
        <v>0</v>
      </c>
      <c r="K2605">
        <f>_xlfn.XLOOKUP(FraudData[[#This Row],[amount]],AmountRules[Amount Min],AmountRules[Risk Points],,-1)</f>
        <v>0</v>
      </c>
      <c r="L2605">
        <f>_xlfn.XLOOKUP(FraudData[[#This Row],[transaction_hour]],TimeRules[Hour Min],TimeRules[Risk Points],,-1)</f>
        <v>0</v>
      </c>
      <c r="M2605">
        <f>_xlfn.XLOOKUP(FraudData[[#This Row],[foreign_transaction]],ForeignRules[Foreign Transaction],ForeignRules[Risk Points],0)</f>
        <v>0</v>
      </c>
      <c r="N2605">
        <f>_xlfn.XLOOKUP(FraudData[[#This Row],[location_mismatch]],Table10[Location Mismatch],Table10[Risk Points],0)</f>
        <v>0</v>
      </c>
      <c r="O2605">
        <f>_xlfn.XLOOKUP(FraudData[[#This Row],[device_trust_score]],DeviceRules[Device Min],DeviceRules[Risk Points],,-1)</f>
        <v>0</v>
      </c>
      <c r="P2605">
        <f>_xlfn.XLOOKUP(FraudData[[#This Row],[velocity_last_24h]],VelocityRules[Velocity Min],VelocityRules[Risk Points],,-1)</f>
        <v>0</v>
      </c>
      <c r="Q2605">
        <f>_xlfn.XLOOKUP(FraudData[[#This Row],[merchant_category]],MerchantRules[Merchant Category],MerchantRules[Risk Points],0)</f>
        <v>0</v>
      </c>
      <c r="R2605">
        <f>SUM(FraudData[[#This Row],[Amount Risk]:[Merchant Risk]])</f>
        <v>0</v>
      </c>
      <c r="S2605" t="str" cm="1">
        <f t="array" ref="S2605">_xlfn.IFS(FraudData[[#This Row],[Fraud Risk Score]]&gt;=8,"High Risk",FraudData[[#This Row],[Fraud Risk Score]]&gt;=6,"Medium Risk",TRUE,"Low Risk")</f>
        <v>Low Risk</v>
      </c>
    </row>
    <row r="2606" spans="1:19">
      <c r="A2606">
        <v>2605</v>
      </c>
      <c r="B2606">
        <v>0.02</v>
      </c>
      <c r="C2606">
        <v>17</v>
      </c>
      <c r="D2606" t="s">
        <v>49</v>
      </c>
      <c r="E2606">
        <v>0</v>
      </c>
      <c r="F2606">
        <v>0</v>
      </c>
      <c r="G2606">
        <v>37</v>
      </c>
      <c r="H2606">
        <v>4</v>
      </c>
      <c r="I2606">
        <v>50</v>
      </c>
      <c r="J2606">
        <v>0</v>
      </c>
      <c r="K2606">
        <f>_xlfn.XLOOKUP(FraudData[[#This Row],[amount]],AmountRules[Amount Min],AmountRules[Risk Points],,-1)</f>
        <v>0</v>
      </c>
      <c r="L2606">
        <f>_xlfn.XLOOKUP(FraudData[[#This Row],[transaction_hour]],TimeRules[Hour Min],TimeRules[Risk Points],,-1)</f>
        <v>0</v>
      </c>
      <c r="M2606">
        <f>_xlfn.XLOOKUP(FraudData[[#This Row],[foreign_transaction]],ForeignRules[Foreign Transaction],ForeignRules[Risk Points],0)</f>
        <v>0</v>
      </c>
      <c r="N2606">
        <f>_xlfn.XLOOKUP(FraudData[[#This Row],[location_mismatch]],Table10[Location Mismatch],Table10[Risk Points],0)</f>
        <v>0</v>
      </c>
      <c r="O2606">
        <f>_xlfn.XLOOKUP(FraudData[[#This Row],[device_trust_score]],DeviceRules[Device Min],DeviceRules[Risk Points],,-1)</f>
        <v>2</v>
      </c>
      <c r="P2606">
        <f>_xlfn.XLOOKUP(FraudData[[#This Row],[velocity_last_24h]],VelocityRules[Velocity Min],VelocityRules[Risk Points],,-1)</f>
        <v>0</v>
      </c>
      <c r="Q2606">
        <f>_xlfn.XLOOKUP(FraudData[[#This Row],[merchant_category]],MerchantRules[Merchant Category],MerchantRules[Risk Points],0)</f>
        <v>1</v>
      </c>
      <c r="R2606">
        <f>SUM(FraudData[[#This Row],[Amount Risk]:[Merchant Risk]])</f>
        <v>3</v>
      </c>
      <c r="S2606" t="str" cm="1">
        <f t="array" ref="S2606">_xlfn.IFS(FraudData[[#This Row],[Fraud Risk Score]]&gt;=8,"High Risk",FraudData[[#This Row],[Fraud Risk Score]]&gt;=6,"Medium Risk",TRUE,"Low Risk")</f>
        <v>Low Risk</v>
      </c>
    </row>
    <row r="2607" spans="1:19">
      <c r="A2607">
        <v>2606</v>
      </c>
      <c r="B2607">
        <v>128.82</v>
      </c>
      <c r="C2607">
        <v>20</v>
      </c>
      <c r="D2607" t="s">
        <v>50</v>
      </c>
      <c r="E2607">
        <v>0</v>
      </c>
      <c r="F2607">
        <v>0</v>
      </c>
      <c r="G2607">
        <v>58</v>
      </c>
      <c r="H2607">
        <v>5</v>
      </c>
      <c r="I2607">
        <v>21</v>
      </c>
      <c r="J2607">
        <v>0</v>
      </c>
      <c r="K2607">
        <f>_xlfn.XLOOKUP(FraudData[[#This Row],[amount]],AmountRules[Amount Min],AmountRules[Risk Points],,-1)</f>
        <v>0</v>
      </c>
      <c r="L2607">
        <f>_xlfn.XLOOKUP(FraudData[[#This Row],[transaction_hour]],TimeRules[Hour Min],TimeRules[Risk Points],,-1)</f>
        <v>0</v>
      </c>
      <c r="M2607">
        <f>_xlfn.XLOOKUP(FraudData[[#This Row],[foreign_transaction]],ForeignRules[Foreign Transaction],ForeignRules[Risk Points],0)</f>
        <v>0</v>
      </c>
      <c r="N2607">
        <f>_xlfn.XLOOKUP(FraudData[[#This Row],[location_mismatch]],Table10[Location Mismatch],Table10[Risk Points],0)</f>
        <v>0</v>
      </c>
      <c r="O2607">
        <f>_xlfn.XLOOKUP(FraudData[[#This Row],[device_trust_score]],DeviceRules[Device Min],DeviceRules[Risk Points],,-1)</f>
        <v>1</v>
      </c>
      <c r="P2607">
        <f>_xlfn.XLOOKUP(FraudData[[#This Row],[velocity_last_24h]],VelocityRules[Velocity Min],VelocityRules[Risk Points],,-1)</f>
        <v>3</v>
      </c>
      <c r="Q2607">
        <f>_xlfn.XLOOKUP(FraudData[[#This Row],[merchant_category]],MerchantRules[Merchant Category],MerchantRules[Risk Points],0)</f>
        <v>0</v>
      </c>
      <c r="R2607">
        <f>SUM(FraudData[[#This Row],[Amount Risk]:[Merchant Risk]])</f>
        <v>4</v>
      </c>
      <c r="S2607" t="str" cm="1">
        <f t="array" ref="S2607">_xlfn.IFS(FraudData[[#This Row],[Fraud Risk Score]]&gt;=8,"High Risk",FraudData[[#This Row],[Fraud Risk Score]]&gt;=6,"Medium Risk",TRUE,"Low Risk")</f>
        <v>Low Risk</v>
      </c>
    </row>
    <row r="2608" spans="1:19">
      <c r="A2608">
        <v>2607</v>
      </c>
      <c r="B2608">
        <v>8.64</v>
      </c>
      <c r="C2608">
        <v>18</v>
      </c>
      <c r="D2608" t="s">
        <v>47</v>
      </c>
      <c r="E2608">
        <v>0</v>
      </c>
      <c r="F2608">
        <v>0</v>
      </c>
      <c r="G2608">
        <v>86</v>
      </c>
      <c r="H2608">
        <v>4</v>
      </c>
      <c r="I2608">
        <v>23</v>
      </c>
      <c r="J2608">
        <v>0</v>
      </c>
      <c r="K2608">
        <f>_xlfn.XLOOKUP(FraudData[[#This Row],[amount]],AmountRules[Amount Min],AmountRules[Risk Points],,-1)</f>
        <v>0</v>
      </c>
      <c r="L2608">
        <f>_xlfn.XLOOKUP(FraudData[[#This Row],[transaction_hour]],TimeRules[Hour Min],TimeRules[Risk Points],,-1)</f>
        <v>0</v>
      </c>
      <c r="M2608">
        <f>_xlfn.XLOOKUP(FraudData[[#This Row],[foreign_transaction]],ForeignRules[Foreign Transaction],ForeignRules[Risk Points],0)</f>
        <v>0</v>
      </c>
      <c r="N2608">
        <f>_xlfn.XLOOKUP(FraudData[[#This Row],[location_mismatch]],Table10[Location Mismatch],Table10[Risk Points],0)</f>
        <v>0</v>
      </c>
      <c r="O2608">
        <f>_xlfn.XLOOKUP(FraudData[[#This Row],[device_trust_score]],DeviceRules[Device Min],DeviceRules[Risk Points],,-1)</f>
        <v>0</v>
      </c>
      <c r="P2608">
        <f>_xlfn.XLOOKUP(FraudData[[#This Row],[velocity_last_24h]],VelocityRules[Velocity Min],VelocityRules[Risk Points],,-1)</f>
        <v>0</v>
      </c>
      <c r="Q2608">
        <f>_xlfn.XLOOKUP(FraudData[[#This Row],[merchant_category]],MerchantRules[Merchant Category],MerchantRules[Risk Points],0)</f>
        <v>0</v>
      </c>
      <c r="R2608">
        <f>SUM(FraudData[[#This Row],[Amount Risk]:[Merchant Risk]])</f>
        <v>0</v>
      </c>
      <c r="S2608" t="str" cm="1">
        <f t="array" ref="S2608">_xlfn.IFS(FraudData[[#This Row],[Fraud Risk Score]]&gt;=8,"High Risk",FraudData[[#This Row],[Fraud Risk Score]]&gt;=6,"Medium Risk",TRUE,"Low Risk")</f>
        <v>Low Risk</v>
      </c>
    </row>
    <row r="2609" spans="1:19">
      <c r="A2609">
        <v>2608</v>
      </c>
      <c r="B2609">
        <v>58.18</v>
      </c>
      <c r="C2609">
        <v>3</v>
      </c>
      <c r="D2609" t="s">
        <v>50</v>
      </c>
      <c r="E2609">
        <v>0</v>
      </c>
      <c r="F2609">
        <v>0</v>
      </c>
      <c r="G2609">
        <v>97</v>
      </c>
      <c r="H2609">
        <v>0</v>
      </c>
      <c r="I2609">
        <v>28</v>
      </c>
      <c r="J2609">
        <v>0</v>
      </c>
      <c r="K2609">
        <f>_xlfn.XLOOKUP(FraudData[[#This Row],[amount]],AmountRules[Amount Min],AmountRules[Risk Points],,-1)</f>
        <v>0</v>
      </c>
      <c r="L2609">
        <f>_xlfn.XLOOKUP(FraudData[[#This Row],[transaction_hour]],TimeRules[Hour Min],TimeRules[Risk Points],,-1)</f>
        <v>3</v>
      </c>
      <c r="M2609">
        <f>_xlfn.XLOOKUP(FraudData[[#This Row],[foreign_transaction]],ForeignRules[Foreign Transaction],ForeignRules[Risk Points],0)</f>
        <v>0</v>
      </c>
      <c r="N2609">
        <f>_xlfn.XLOOKUP(FraudData[[#This Row],[location_mismatch]],Table10[Location Mismatch],Table10[Risk Points],0)</f>
        <v>0</v>
      </c>
      <c r="O2609">
        <f>_xlfn.XLOOKUP(FraudData[[#This Row],[device_trust_score]],DeviceRules[Device Min],DeviceRules[Risk Points],,-1)</f>
        <v>0</v>
      </c>
      <c r="P2609">
        <f>_xlfn.XLOOKUP(FraudData[[#This Row],[velocity_last_24h]],VelocityRules[Velocity Min],VelocityRules[Risk Points],,-1)</f>
        <v>0</v>
      </c>
      <c r="Q2609">
        <f>_xlfn.XLOOKUP(FraudData[[#This Row],[merchant_category]],MerchantRules[Merchant Category],MerchantRules[Risk Points],0)</f>
        <v>0</v>
      </c>
      <c r="R2609">
        <f>SUM(FraudData[[#This Row],[Amount Risk]:[Merchant Risk]])</f>
        <v>3</v>
      </c>
      <c r="S2609" t="str" cm="1">
        <f t="array" ref="S2609">_xlfn.IFS(FraudData[[#This Row],[Fraud Risk Score]]&gt;=8,"High Risk",FraudData[[#This Row],[Fraud Risk Score]]&gt;=6,"Medium Risk",TRUE,"Low Risk")</f>
        <v>Low Risk</v>
      </c>
    </row>
    <row r="2610" spans="1:19">
      <c r="A2610">
        <v>2609</v>
      </c>
      <c r="B2610">
        <v>220.95</v>
      </c>
      <c r="C2610">
        <v>12</v>
      </c>
      <c r="D2610" t="s">
        <v>48</v>
      </c>
      <c r="E2610">
        <v>1</v>
      </c>
      <c r="F2610">
        <v>0</v>
      </c>
      <c r="G2610">
        <v>75</v>
      </c>
      <c r="H2610">
        <v>4</v>
      </c>
      <c r="I2610">
        <v>57</v>
      </c>
      <c r="J2610">
        <v>0</v>
      </c>
      <c r="K2610">
        <f>_xlfn.XLOOKUP(FraudData[[#This Row],[amount]],AmountRules[Amount Min],AmountRules[Risk Points],,-1)</f>
        <v>0</v>
      </c>
      <c r="L2610">
        <f>_xlfn.XLOOKUP(FraudData[[#This Row],[transaction_hour]],TimeRules[Hour Min],TimeRules[Risk Points],,-1)</f>
        <v>0</v>
      </c>
      <c r="M2610">
        <f>_xlfn.XLOOKUP(FraudData[[#This Row],[foreign_transaction]],ForeignRules[Foreign Transaction],ForeignRules[Risk Points],0)</f>
        <v>3</v>
      </c>
      <c r="N2610">
        <f>_xlfn.XLOOKUP(FraudData[[#This Row],[location_mismatch]],Table10[Location Mismatch],Table10[Risk Points],0)</f>
        <v>0</v>
      </c>
      <c r="O2610">
        <f>_xlfn.XLOOKUP(FraudData[[#This Row],[device_trust_score]],DeviceRules[Device Min],DeviceRules[Risk Points],,-1)</f>
        <v>0</v>
      </c>
      <c r="P2610">
        <f>_xlfn.XLOOKUP(FraudData[[#This Row],[velocity_last_24h]],VelocityRules[Velocity Min],VelocityRules[Risk Points],,-1)</f>
        <v>0</v>
      </c>
      <c r="Q2610">
        <f>_xlfn.XLOOKUP(FraudData[[#This Row],[merchant_category]],MerchantRules[Merchant Category],MerchantRules[Risk Points],0)</f>
        <v>0</v>
      </c>
      <c r="R2610">
        <f>SUM(FraudData[[#This Row],[Amount Risk]:[Merchant Risk]])</f>
        <v>3</v>
      </c>
      <c r="S2610" t="str" cm="1">
        <f t="array" ref="S2610">_xlfn.IFS(FraudData[[#This Row],[Fraud Risk Score]]&gt;=8,"High Risk",FraudData[[#This Row],[Fraud Risk Score]]&gt;=6,"Medium Risk",TRUE,"Low Risk")</f>
        <v>Low Risk</v>
      </c>
    </row>
    <row r="2611" spans="1:19">
      <c r="A2611">
        <v>2610</v>
      </c>
      <c r="B2611">
        <v>11.65</v>
      </c>
      <c r="C2611">
        <v>17</v>
      </c>
      <c r="D2611" t="s">
        <v>49</v>
      </c>
      <c r="E2611">
        <v>0</v>
      </c>
      <c r="F2611">
        <v>0</v>
      </c>
      <c r="G2611">
        <v>65</v>
      </c>
      <c r="H2611">
        <v>2</v>
      </c>
      <c r="I2611">
        <v>30</v>
      </c>
      <c r="J2611">
        <v>0</v>
      </c>
      <c r="K2611">
        <f>_xlfn.XLOOKUP(FraudData[[#This Row],[amount]],AmountRules[Amount Min],AmountRules[Risk Points],,-1)</f>
        <v>0</v>
      </c>
      <c r="L2611">
        <f>_xlfn.XLOOKUP(FraudData[[#This Row],[transaction_hour]],TimeRules[Hour Min],TimeRules[Risk Points],,-1)</f>
        <v>0</v>
      </c>
      <c r="M2611">
        <f>_xlfn.XLOOKUP(FraudData[[#This Row],[foreign_transaction]],ForeignRules[Foreign Transaction],ForeignRules[Risk Points],0)</f>
        <v>0</v>
      </c>
      <c r="N2611">
        <f>_xlfn.XLOOKUP(FraudData[[#This Row],[location_mismatch]],Table10[Location Mismatch],Table10[Risk Points],0)</f>
        <v>0</v>
      </c>
      <c r="O2611">
        <f>_xlfn.XLOOKUP(FraudData[[#This Row],[device_trust_score]],DeviceRules[Device Min],DeviceRules[Risk Points],,-1)</f>
        <v>1</v>
      </c>
      <c r="P2611">
        <f>_xlfn.XLOOKUP(FraudData[[#This Row],[velocity_last_24h]],VelocityRules[Velocity Min],VelocityRules[Risk Points],,-1)</f>
        <v>0</v>
      </c>
      <c r="Q2611">
        <f>_xlfn.XLOOKUP(FraudData[[#This Row],[merchant_category]],MerchantRules[Merchant Category],MerchantRules[Risk Points],0)</f>
        <v>1</v>
      </c>
      <c r="R2611">
        <f>SUM(FraudData[[#This Row],[Amount Risk]:[Merchant Risk]])</f>
        <v>2</v>
      </c>
      <c r="S2611" t="str" cm="1">
        <f t="array" ref="S2611">_xlfn.IFS(FraudData[[#This Row],[Fraud Risk Score]]&gt;=8,"High Risk",FraudData[[#This Row],[Fraud Risk Score]]&gt;=6,"Medium Risk",TRUE,"Low Risk")</f>
        <v>Low Risk</v>
      </c>
    </row>
    <row r="2612" spans="1:19">
      <c r="A2612">
        <v>2611</v>
      </c>
      <c r="B2612">
        <v>329.12</v>
      </c>
      <c r="C2612">
        <v>19</v>
      </c>
      <c r="D2612" t="s">
        <v>47</v>
      </c>
      <c r="E2612">
        <v>0</v>
      </c>
      <c r="F2612">
        <v>0</v>
      </c>
      <c r="G2612">
        <v>79</v>
      </c>
      <c r="H2612">
        <v>2</v>
      </c>
      <c r="I2612">
        <v>26</v>
      </c>
      <c r="J2612">
        <v>0</v>
      </c>
      <c r="K2612">
        <f>_xlfn.XLOOKUP(FraudData[[#This Row],[amount]],AmountRules[Amount Min],AmountRules[Risk Points],,-1)</f>
        <v>0</v>
      </c>
      <c r="L2612">
        <f>_xlfn.XLOOKUP(FraudData[[#This Row],[transaction_hour]],TimeRules[Hour Min],TimeRules[Risk Points],,-1)</f>
        <v>0</v>
      </c>
      <c r="M2612">
        <f>_xlfn.XLOOKUP(FraudData[[#This Row],[foreign_transaction]],ForeignRules[Foreign Transaction],ForeignRules[Risk Points],0)</f>
        <v>0</v>
      </c>
      <c r="N2612">
        <f>_xlfn.XLOOKUP(FraudData[[#This Row],[location_mismatch]],Table10[Location Mismatch],Table10[Risk Points],0)</f>
        <v>0</v>
      </c>
      <c r="O2612">
        <f>_xlfn.XLOOKUP(FraudData[[#This Row],[device_trust_score]],DeviceRules[Device Min],DeviceRules[Risk Points],,-1)</f>
        <v>0</v>
      </c>
      <c r="P2612">
        <f>_xlfn.XLOOKUP(FraudData[[#This Row],[velocity_last_24h]],VelocityRules[Velocity Min],VelocityRules[Risk Points],,-1)</f>
        <v>0</v>
      </c>
      <c r="Q2612">
        <f>_xlfn.XLOOKUP(FraudData[[#This Row],[merchant_category]],MerchantRules[Merchant Category],MerchantRules[Risk Points],0)</f>
        <v>0</v>
      </c>
      <c r="R2612">
        <f>SUM(FraudData[[#This Row],[Amount Risk]:[Merchant Risk]])</f>
        <v>0</v>
      </c>
      <c r="S2612" t="str" cm="1">
        <f t="array" ref="S2612">_xlfn.IFS(FraudData[[#This Row],[Fraud Risk Score]]&gt;=8,"High Risk",FraudData[[#This Row],[Fraud Risk Score]]&gt;=6,"Medium Risk",TRUE,"Low Risk")</f>
        <v>Low Risk</v>
      </c>
    </row>
    <row r="2613" spans="1:19">
      <c r="A2613">
        <v>2612</v>
      </c>
      <c r="B2613">
        <v>0.69</v>
      </c>
      <c r="C2613">
        <v>23</v>
      </c>
      <c r="D2613" t="s">
        <v>46</v>
      </c>
      <c r="E2613">
        <v>0</v>
      </c>
      <c r="F2613">
        <v>0</v>
      </c>
      <c r="G2613">
        <v>52</v>
      </c>
      <c r="H2613">
        <v>2</v>
      </c>
      <c r="I2613">
        <v>68</v>
      </c>
      <c r="J2613">
        <v>0</v>
      </c>
      <c r="K2613">
        <f>_xlfn.XLOOKUP(FraudData[[#This Row],[amount]],AmountRules[Amount Min],AmountRules[Risk Points],,-1)</f>
        <v>0</v>
      </c>
      <c r="L2613">
        <f>_xlfn.XLOOKUP(FraudData[[#This Row],[transaction_hour]],TimeRules[Hour Min],TimeRules[Risk Points],,-1)</f>
        <v>1</v>
      </c>
      <c r="M2613">
        <f>_xlfn.XLOOKUP(FraudData[[#This Row],[foreign_transaction]],ForeignRules[Foreign Transaction],ForeignRules[Risk Points],0)</f>
        <v>0</v>
      </c>
      <c r="N2613">
        <f>_xlfn.XLOOKUP(FraudData[[#This Row],[location_mismatch]],Table10[Location Mismatch],Table10[Risk Points],0)</f>
        <v>0</v>
      </c>
      <c r="O2613">
        <f>_xlfn.XLOOKUP(FraudData[[#This Row],[device_trust_score]],DeviceRules[Device Min],DeviceRules[Risk Points],,-1)</f>
        <v>1</v>
      </c>
      <c r="P2613">
        <f>_xlfn.XLOOKUP(FraudData[[#This Row],[velocity_last_24h]],VelocityRules[Velocity Min],VelocityRules[Risk Points],,-1)</f>
        <v>0</v>
      </c>
      <c r="Q2613">
        <f>_xlfn.XLOOKUP(FraudData[[#This Row],[merchant_category]],MerchantRules[Merchant Category],MerchantRules[Risk Points],0)</f>
        <v>0</v>
      </c>
      <c r="R2613">
        <f>SUM(FraudData[[#This Row],[Amount Risk]:[Merchant Risk]])</f>
        <v>2</v>
      </c>
      <c r="S2613" t="str" cm="1">
        <f t="array" ref="S2613">_xlfn.IFS(FraudData[[#This Row],[Fraud Risk Score]]&gt;=8,"High Risk",FraudData[[#This Row],[Fraud Risk Score]]&gt;=6,"Medium Risk",TRUE,"Low Risk")</f>
        <v>Low Risk</v>
      </c>
    </row>
    <row r="2614" spans="1:19">
      <c r="A2614">
        <v>2613</v>
      </c>
      <c r="B2614">
        <v>51.02</v>
      </c>
      <c r="C2614">
        <v>12</v>
      </c>
      <c r="D2614" t="s">
        <v>50</v>
      </c>
      <c r="E2614">
        <v>0</v>
      </c>
      <c r="F2614">
        <v>0</v>
      </c>
      <c r="G2614">
        <v>85</v>
      </c>
      <c r="H2614">
        <v>1</v>
      </c>
      <c r="I2614">
        <v>35</v>
      </c>
      <c r="J2614">
        <v>0</v>
      </c>
      <c r="K2614">
        <f>_xlfn.XLOOKUP(FraudData[[#This Row],[amount]],AmountRules[Amount Min],AmountRules[Risk Points],,-1)</f>
        <v>0</v>
      </c>
      <c r="L2614">
        <f>_xlfn.XLOOKUP(FraudData[[#This Row],[transaction_hour]],TimeRules[Hour Min],TimeRules[Risk Points],,-1)</f>
        <v>0</v>
      </c>
      <c r="M2614">
        <f>_xlfn.XLOOKUP(FraudData[[#This Row],[foreign_transaction]],ForeignRules[Foreign Transaction],ForeignRules[Risk Points],0)</f>
        <v>0</v>
      </c>
      <c r="N2614">
        <f>_xlfn.XLOOKUP(FraudData[[#This Row],[location_mismatch]],Table10[Location Mismatch],Table10[Risk Points],0)</f>
        <v>0</v>
      </c>
      <c r="O2614">
        <f>_xlfn.XLOOKUP(FraudData[[#This Row],[device_trust_score]],DeviceRules[Device Min],DeviceRules[Risk Points],,-1)</f>
        <v>0</v>
      </c>
      <c r="P2614">
        <f>_xlfn.XLOOKUP(FraudData[[#This Row],[velocity_last_24h]],VelocityRules[Velocity Min],VelocityRules[Risk Points],,-1)</f>
        <v>0</v>
      </c>
      <c r="Q2614">
        <f>_xlfn.XLOOKUP(FraudData[[#This Row],[merchant_category]],MerchantRules[Merchant Category],MerchantRules[Risk Points],0)</f>
        <v>0</v>
      </c>
      <c r="R2614">
        <f>SUM(FraudData[[#This Row],[Amount Risk]:[Merchant Risk]])</f>
        <v>0</v>
      </c>
      <c r="S2614" t="str" cm="1">
        <f t="array" ref="S2614">_xlfn.IFS(FraudData[[#This Row],[Fraud Risk Score]]&gt;=8,"High Risk",FraudData[[#This Row],[Fraud Risk Score]]&gt;=6,"Medium Risk",TRUE,"Low Risk")</f>
        <v>Low Risk</v>
      </c>
    </row>
    <row r="2615" spans="1:19">
      <c r="A2615">
        <v>2614</v>
      </c>
      <c r="B2615">
        <v>243.1</v>
      </c>
      <c r="C2615">
        <v>18</v>
      </c>
      <c r="D2615" t="s">
        <v>49</v>
      </c>
      <c r="E2615">
        <v>0</v>
      </c>
      <c r="F2615">
        <v>0</v>
      </c>
      <c r="G2615">
        <v>31</v>
      </c>
      <c r="H2615">
        <v>0</v>
      </c>
      <c r="I2615">
        <v>43</v>
      </c>
      <c r="J2615">
        <v>0</v>
      </c>
      <c r="K2615">
        <f>_xlfn.XLOOKUP(FraudData[[#This Row],[amount]],AmountRules[Amount Min],AmountRules[Risk Points],,-1)</f>
        <v>0</v>
      </c>
      <c r="L2615">
        <f>_xlfn.XLOOKUP(FraudData[[#This Row],[transaction_hour]],TimeRules[Hour Min],TimeRules[Risk Points],,-1)</f>
        <v>0</v>
      </c>
      <c r="M2615">
        <f>_xlfn.XLOOKUP(FraudData[[#This Row],[foreign_transaction]],ForeignRules[Foreign Transaction],ForeignRules[Risk Points],0)</f>
        <v>0</v>
      </c>
      <c r="N2615">
        <f>_xlfn.XLOOKUP(FraudData[[#This Row],[location_mismatch]],Table10[Location Mismatch],Table10[Risk Points],0)</f>
        <v>0</v>
      </c>
      <c r="O2615">
        <f>_xlfn.XLOOKUP(FraudData[[#This Row],[device_trust_score]],DeviceRules[Device Min],DeviceRules[Risk Points],,-1)</f>
        <v>2</v>
      </c>
      <c r="P2615">
        <f>_xlfn.XLOOKUP(FraudData[[#This Row],[velocity_last_24h]],VelocityRules[Velocity Min],VelocityRules[Risk Points],,-1)</f>
        <v>0</v>
      </c>
      <c r="Q2615">
        <f>_xlfn.XLOOKUP(FraudData[[#This Row],[merchant_category]],MerchantRules[Merchant Category],MerchantRules[Risk Points],0)</f>
        <v>1</v>
      </c>
      <c r="R2615">
        <f>SUM(FraudData[[#This Row],[Amount Risk]:[Merchant Risk]])</f>
        <v>3</v>
      </c>
      <c r="S2615" t="str" cm="1">
        <f t="array" ref="S2615">_xlfn.IFS(FraudData[[#This Row],[Fraud Risk Score]]&gt;=8,"High Risk",FraudData[[#This Row],[Fraud Risk Score]]&gt;=6,"Medium Risk",TRUE,"Low Risk")</f>
        <v>Low Risk</v>
      </c>
    </row>
    <row r="2616" spans="1:19">
      <c r="A2616">
        <v>2615</v>
      </c>
      <c r="B2616">
        <v>68.430000000000007</v>
      </c>
      <c r="C2616">
        <v>16</v>
      </c>
      <c r="D2616" t="s">
        <v>50</v>
      </c>
      <c r="E2616">
        <v>0</v>
      </c>
      <c r="F2616">
        <v>0</v>
      </c>
      <c r="G2616">
        <v>26</v>
      </c>
      <c r="H2616">
        <v>0</v>
      </c>
      <c r="I2616">
        <v>40</v>
      </c>
      <c r="J2616">
        <v>0</v>
      </c>
      <c r="K2616">
        <f>_xlfn.XLOOKUP(FraudData[[#This Row],[amount]],AmountRules[Amount Min],AmountRules[Risk Points],,-1)</f>
        <v>0</v>
      </c>
      <c r="L2616">
        <f>_xlfn.XLOOKUP(FraudData[[#This Row],[transaction_hour]],TimeRules[Hour Min],TimeRules[Risk Points],,-1)</f>
        <v>0</v>
      </c>
      <c r="M2616">
        <f>_xlfn.XLOOKUP(FraudData[[#This Row],[foreign_transaction]],ForeignRules[Foreign Transaction],ForeignRules[Risk Points],0)</f>
        <v>0</v>
      </c>
      <c r="N2616">
        <f>_xlfn.XLOOKUP(FraudData[[#This Row],[location_mismatch]],Table10[Location Mismatch],Table10[Risk Points],0)</f>
        <v>0</v>
      </c>
      <c r="O2616">
        <f>_xlfn.XLOOKUP(FraudData[[#This Row],[device_trust_score]],DeviceRules[Device Min],DeviceRules[Risk Points],,-1)</f>
        <v>3</v>
      </c>
      <c r="P2616">
        <f>_xlfn.XLOOKUP(FraudData[[#This Row],[velocity_last_24h]],VelocityRules[Velocity Min],VelocityRules[Risk Points],,-1)</f>
        <v>0</v>
      </c>
      <c r="Q2616">
        <f>_xlfn.XLOOKUP(FraudData[[#This Row],[merchant_category]],MerchantRules[Merchant Category],MerchantRules[Risk Points],0)</f>
        <v>0</v>
      </c>
      <c r="R2616">
        <f>SUM(FraudData[[#This Row],[Amount Risk]:[Merchant Risk]])</f>
        <v>3</v>
      </c>
      <c r="S2616" t="str" cm="1">
        <f t="array" ref="S2616">_xlfn.IFS(FraudData[[#This Row],[Fraud Risk Score]]&gt;=8,"High Risk",FraudData[[#This Row],[Fraud Risk Score]]&gt;=6,"Medium Risk",TRUE,"Low Risk")</f>
        <v>Low Risk</v>
      </c>
    </row>
    <row r="2617" spans="1:19">
      <c r="A2617">
        <v>2616</v>
      </c>
      <c r="B2617">
        <v>19.34</v>
      </c>
      <c r="C2617">
        <v>0</v>
      </c>
      <c r="D2617" t="s">
        <v>50</v>
      </c>
      <c r="E2617">
        <v>0</v>
      </c>
      <c r="F2617">
        <v>0</v>
      </c>
      <c r="G2617">
        <v>26</v>
      </c>
      <c r="H2617">
        <v>2</v>
      </c>
      <c r="I2617">
        <v>40</v>
      </c>
      <c r="J2617">
        <v>0</v>
      </c>
      <c r="K2617">
        <f>_xlfn.XLOOKUP(FraudData[[#This Row],[amount]],AmountRules[Amount Min],AmountRules[Risk Points],,-1)</f>
        <v>0</v>
      </c>
      <c r="L2617">
        <f>_xlfn.XLOOKUP(FraudData[[#This Row],[transaction_hour]],TimeRules[Hour Min],TimeRules[Risk Points],,-1)</f>
        <v>3</v>
      </c>
      <c r="M2617">
        <f>_xlfn.XLOOKUP(FraudData[[#This Row],[foreign_transaction]],ForeignRules[Foreign Transaction],ForeignRules[Risk Points],0)</f>
        <v>0</v>
      </c>
      <c r="N2617">
        <f>_xlfn.XLOOKUP(FraudData[[#This Row],[location_mismatch]],Table10[Location Mismatch],Table10[Risk Points],0)</f>
        <v>0</v>
      </c>
      <c r="O2617">
        <f>_xlfn.XLOOKUP(FraudData[[#This Row],[device_trust_score]],DeviceRules[Device Min],DeviceRules[Risk Points],,-1)</f>
        <v>3</v>
      </c>
      <c r="P2617">
        <f>_xlfn.XLOOKUP(FraudData[[#This Row],[velocity_last_24h]],VelocityRules[Velocity Min],VelocityRules[Risk Points],,-1)</f>
        <v>0</v>
      </c>
      <c r="Q2617">
        <f>_xlfn.XLOOKUP(FraudData[[#This Row],[merchant_category]],MerchantRules[Merchant Category],MerchantRules[Risk Points],0)</f>
        <v>0</v>
      </c>
      <c r="R2617">
        <f>SUM(FraudData[[#This Row],[Amount Risk]:[Merchant Risk]])</f>
        <v>6</v>
      </c>
      <c r="S2617" t="str" cm="1">
        <f t="array" ref="S2617">_xlfn.IFS(FraudData[[#This Row],[Fraud Risk Score]]&gt;=8,"High Risk",FraudData[[#This Row],[Fraud Risk Score]]&gt;=6,"Medium Risk",TRUE,"Low Risk")</f>
        <v>Medium Risk</v>
      </c>
    </row>
    <row r="2618" spans="1:19">
      <c r="A2618">
        <v>2617</v>
      </c>
      <c r="B2618">
        <v>80.400000000000006</v>
      </c>
      <c r="C2618">
        <v>5</v>
      </c>
      <c r="D2618" t="s">
        <v>48</v>
      </c>
      <c r="E2618">
        <v>0</v>
      </c>
      <c r="F2618">
        <v>0</v>
      </c>
      <c r="G2618">
        <v>52</v>
      </c>
      <c r="H2618">
        <v>2</v>
      </c>
      <c r="I2618">
        <v>68</v>
      </c>
      <c r="J2618">
        <v>0</v>
      </c>
      <c r="K2618">
        <f>_xlfn.XLOOKUP(FraudData[[#This Row],[amount]],AmountRules[Amount Min],AmountRules[Risk Points],,-1)</f>
        <v>0</v>
      </c>
      <c r="L2618">
        <f>_xlfn.XLOOKUP(FraudData[[#This Row],[transaction_hour]],TimeRules[Hour Min],TimeRules[Risk Points],,-1)</f>
        <v>0</v>
      </c>
      <c r="M2618">
        <f>_xlfn.XLOOKUP(FraudData[[#This Row],[foreign_transaction]],ForeignRules[Foreign Transaction],ForeignRules[Risk Points],0)</f>
        <v>0</v>
      </c>
      <c r="N2618">
        <f>_xlfn.XLOOKUP(FraudData[[#This Row],[location_mismatch]],Table10[Location Mismatch],Table10[Risk Points],0)</f>
        <v>0</v>
      </c>
      <c r="O2618">
        <f>_xlfn.XLOOKUP(FraudData[[#This Row],[device_trust_score]],DeviceRules[Device Min],DeviceRules[Risk Points],,-1)</f>
        <v>1</v>
      </c>
      <c r="P2618">
        <f>_xlfn.XLOOKUP(FraudData[[#This Row],[velocity_last_24h]],VelocityRules[Velocity Min],VelocityRules[Risk Points],,-1)</f>
        <v>0</v>
      </c>
      <c r="Q2618">
        <f>_xlfn.XLOOKUP(FraudData[[#This Row],[merchant_category]],MerchantRules[Merchant Category],MerchantRules[Risk Points],0)</f>
        <v>0</v>
      </c>
      <c r="R2618">
        <f>SUM(FraudData[[#This Row],[Amount Risk]:[Merchant Risk]])</f>
        <v>1</v>
      </c>
      <c r="S2618" t="str" cm="1">
        <f t="array" ref="S2618">_xlfn.IFS(FraudData[[#This Row],[Fraud Risk Score]]&gt;=8,"High Risk",FraudData[[#This Row],[Fraud Risk Score]]&gt;=6,"Medium Risk",TRUE,"Low Risk")</f>
        <v>Low Risk</v>
      </c>
    </row>
    <row r="2619" spans="1:19">
      <c r="A2619">
        <v>2618</v>
      </c>
      <c r="B2619">
        <v>56.74</v>
      </c>
      <c r="C2619">
        <v>18</v>
      </c>
      <c r="D2619" t="s">
        <v>50</v>
      </c>
      <c r="E2619">
        <v>0</v>
      </c>
      <c r="F2619">
        <v>0</v>
      </c>
      <c r="G2619">
        <v>78</v>
      </c>
      <c r="H2619">
        <v>2</v>
      </c>
      <c r="I2619">
        <v>22</v>
      </c>
      <c r="J2619">
        <v>0</v>
      </c>
      <c r="K2619">
        <f>_xlfn.XLOOKUP(FraudData[[#This Row],[amount]],AmountRules[Amount Min],AmountRules[Risk Points],,-1)</f>
        <v>0</v>
      </c>
      <c r="L2619">
        <f>_xlfn.XLOOKUP(FraudData[[#This Row],[transaction_hour]],TimeRules[Hour Min],TimeRules[Risk Points],,-1)</f>
        <v>0</v>
      </c>
      <c r="M2619">
        <f>_xlfn.XLOOKUP(FraudData[[#This Row],[foreign_transaction]],ForeignRules[Foreign Transaction],ForeignRules[Risk Points],0)</f>
        <v>0</v>
      </c>
      <c r="N2619">
        <f>_xlfn.XLOOKUP(FraudData[[#This Row],[location_mismatch]],Table10[Location Mismatch],Table10[Risk Points],0)</f>
        <v>0</v>
      </c>
      <c r="O2619">
        <f>_xlfn.XLOOKUP(FraudData[[#This Row],[device_trust_score]],DeviceRules[Device Min],DeviceRules[Risk Points],,-1)</f>
        <v>0</v>
      </c>
      <c r="P2619">
        <f>_xlfn.XLOOKUP(FraudData[[#This Row],[velocity_last_24h]],VelocityRules[Velocity Min],VelocityRules[Risk Points],,-1)</f>
        <v>0</v>
      </c>
      <c r="Q2619">
        <f>_xlfn.XLOOKUP(FraudData[[#This Row],[merchant_category]],MerchantRules[Merchant Category],MerchantRules[Risk Points],0)</f>
        <v>0</v>
      </c>
      <c r="R2619">
        <f>SUM(FraudData[[#This Row],[Amount Risk]:[Merchant Risk]])</f>
        <v>0</v>
      </c>
      <c r="S2619" t="str" cm="1">
        <f t="array" ref="S2619">_xlfn.IFS(FraudData[[#This Row],[Fraud Risk Score]]&gt;=8,"High Risk",FraudData[[#This Row],[Fraud Risk Score]]&gt;=6,"Medium Risk",TRUE,"Low Risk")</f>
        <v>Low Risk</v>
      </c>
    </row>
    <row r="2620" spans="1:19">
      <c r="A2620">
        <v>2619</v>
      </c>
      <c r="B2620">
        <v>332.94</v>
      </c>
      <c r="C2620">
        <v>19</v>
      </c>
      <c r="D2620" t="s">
        <v>48</v>
      </c>
      <c r="E2620">
        <v>0</v>
      </c>
      <c r="F2620">
        <v>0</v>
      </c>
      <c r="G2620">
        <v>82</v>
      </c>
      <c r="H2620">
        <v>0</v>
      </c>
      <c r="I2620">
        <v>27</v>
      </c>
      <c r="J2620">
        <v>0</v>
      </c>
      <c r="K2620">
        <f>_xlfn.XLOOKUP(FraudData[[#This Row],[amount]],AmountRules[Amount Min],AmountRules[Risk Points],,-1)</f>
        <v>0</v>
      </c>
      <c r="L2620">
        <f>_xlfn.XLOOKUP(FraudData[[#This Row],[transaction_hour]],TimeRules[Hour Min],TimeRules[Risk Points],,-1)</f>
        <v>0</v>
      </c>
      <c r="M2620">
        <f>_xlfn.XLOOKUP(FraudData[[#This Row],[foreign_transaction]],ForeignRules[Foreign Transaction],ForeignRules[Risk Points],0)</f>
        <v>0</v>
      </c>
      <c r="N2620">
        <f>_xlfn.XLOOKUP(FraudData[[#This Row],[location_mismatch]],Table10[Location Mismatch],Table10[Risk Points],0)</f>
        <v>0</v>
      </c>
      <c r="O2620">
        <f>_xlfn.XLOOKUP(FraudData[[#This Row],[device_trust_score]],DeviceRules[Device Min],DeviceRules[Risk Points],,-1)</f>
        <v>0</v>
      </c>
      <c r="P2620">
        <f>_xlfn.XLOOKUP(FraudData[[#This Row],[velocity_last_24h]],VelocityRules[Velocity Min],VelocityRules[Risk Points],,-1)</f>
        <v>0</v>
      </c>
      <c r="Q2620">
        <f>_xlfn.XLOOKUP(FraudData[[#This Row],[merchant_category]],MerchantRules[Merchant Category],MerchantRules[Risk Points],0)</f>
        <v>0</v>
      </c>
      <c r="R2620">
        <f>SUM(FraudData[[#This Row],[Amount Risk]:[Merchant Risk]])</f>
        <v>0</v>
      </c>
      <c r="S2620" t="str" cm="1">
        <f t="array" ref="S2620">_xlfn.IFS(FraudData[[#This Row],[Fraud Risk Score]]&gt;=8,"High Risk",FraudData[[#This Row],[Fraud Risk Score]]&gt;=6,"Medium Risk",TRUE,"Low Risk")</f>
        <v>Low Risk</v>
      </c>
    </row>
    <row r="2621" spans="1:19">
      <c r="A2621">
        <v>2620</v>
      </c>
      <c r="B2621">
        <v>67.67</v>
      </c>
      <c r="C2621">
        <v>0</v>
      </c>
      <c r="D2621" t="s">
        <v>48</v>
      </c>
      <c r="E2621">
        <v>0</v>
      </c>
      <c r="F2621">
        <v>0</v>
      </c>
      <c r="G2621">
        <v>71</v>
      </c>
      <c r="H2621">
        <v>3</v>
      </c>
      <c r="I2621">
        <v>64</v>
      </c>
      <c r="J2621">
        <v>0</v>
      </c>
      <c r="K2621">
        <f>_xlfn.XLOOKUP(FraudData[[#This Row],[amount]],AmountRules[Amount Min],AmountRules[Risk Points],,-1)</f>
        <v>0</v>
      </c>
      <c r="L2621">
        <f>_xlfn.XLOOKUP(FraudData[[#This Row],[transaction_hour]],TimeRules[Hour Min],TimeRules[Risk Points],,-1)</f>
        <v>3</v>
      </c>
      <c r="M2621">
        <f>_xlfn.XLOOKUP(FraudData[[#This Row],[foreign_transaction]],ForeignRules[Foreign Transaction],ForeignRules[Risk Points],0)</f>
        <v>0</v>
      </c>
      <c r="N2621">
        <f>_xlfn.XLOOKUP(FraudData[[#This Row],[location_mismatch]],Table10[Location Mismatch],Table10[Risk Points],0)</f>
        <v>0</v>
      </c>
      <c r="O2621">
        <f>_xlfn.XLOOKUP(FraudData[[#This Row],[device_trust_score]],DeviceRules[Device Min],DeviceRules[Risk Points],,-1)</f>
        <v>0</v>
      </c>
      <c r="P2621">
        <f>_xlfn.XLOOKUP(FraudData[[#This Row],[velocity_last_24h]],VelocityRules[Velocity Min],VelocityRules[Risk Points],,-1)</f>
        <v>0</v>
      </c>
      <c r="Q2621">
        <f>_xlfn.XLOOKUP(FraudData[[#This Row],[merchant_category]],MerchantRules[Merchant Category],MerchantRules[Risk Points],0)</f>
        <v>0</v>
      </c>
      <c r="R2621">
        <f>SUM(FraudData[[#This Row],[Amount Risk]:[Merchant Risk]])</f>
        <v>3</v>
      </c>
      <c r="S2621" t="str" cm="1">
        <f t="array" ref="S2621">_xlfn.IFS(FraudData[[#This Row],[Fraud Risk Score]]&gt;=8,"High Risk",FraudData[[#This Row],[Fraud Risk Score]]&gt;=6,"Medium Risk",TRUE,"Low Risk")</f>
        <v>Low Risk</v>
      </c>
    </row>
    <row r="2622" spans="1:19">
      <c r="A2622">
        <v>2621</v>
      </c>
      <c r="B2622">
        <v>280</v>
      </c>
      <c r="C2622">
        <v>7</v>
      </c>
      <c r="D2622" t="s">
        <v>48</v>
      </c>
      <c r="E2622">
        <v>0</v>
      </c>
      <c r="F2622">
        <v>0</v>
      </c>
      <c r="G2622">
        <v>85</v>
      </c>
      <c r="H2622">
        <v>3</v>
      </c>
      <c r="I2622">
        <v>57</v>
      </c>
      <c r="J2622">
        <v>0</v>
      </c>
      <c r="K2622">
        <f>_xlfn.XLOOKUP(FraudData[[#This Row],[amount]],AmountRules[Amount Min],AmountRules[Risk Points],,-1)</f>
        <v>0</v>
      </c>
      <c r="L2622">
        <f>_xlfn.XLOOKUP(FraudData[[#This Row],[transaction_hour]],TimeRules[Hour Min],TimeRules[Risk Points],,-1)</f>
        <v>0</v>
      </c>
      <c r="M2622">
        <f>_xlfn.XLOOKUP(FraudData[[#This Row],[foreign_transaction]],ForeignRules[Foreign Transaction],ForeignRules[Risk Points],0)</f>
        <v>0</v>
      </c>
      <c r="N2622">
        <f>_xlfn.XLOOKUP(FraudData[[#This Row],[location_mismatch]],Table10[Location Mismatch],Table10[Risk Points],0)</f>
        <v>0</v>
      </c>
      <c r="O2622">
        <f>_xlfn.XLOOKUP(FraudData[[#This Row],[device_trust_score]],DeviceRules[Device Min],DeviceRules[Risk Points],,-1)</f>
        <v>0</v>
      </c>
      <c r="P2622">
        <f>_xlfn.XLOOKUP(FraudData[[#This Row],[velocity_last_24h]],VelocityRules[Velocity Min],VelocityRules[Risk Points],,-1)</f>
        <v>0</v>
      </c>
      <c r="Q2622">
        <f>_xlfn.XLOOKUP(FraudData[[#This Row],[merchant_category]],MerchantRules[Merchant Category],MerchantRules[Risk Points],0)</f>
        <v>0</v>
      </c>
      <c r="R2622">
        <f>SUM(FraudData[[#This Row],[Amount Risk]:[Merchant Risk]])</f>
        <v>0</v>
      </c>
      <c r="S2622" t="str" cm="1">
        <f t="array" ref="S2622">_xlfn.IFS(FraudData[[#This Row],[Fraud Risk Score]]&gt;=8,"High Risk",FraudData[[#This Row],[Fraud Risk Score]]&gt;=6,"Medium Risk",TRUE,"Low Risk")</f>
        <v>Low Risk</v>
      </c>
    </row>
    <row r="2623" spans="1:19">
      <c r="A2623">
        <v>2622</v>
      </c>
      <c r="B2623">
        <v>400.4</v>
      </c>
      <c r="C2623">
        <v>16</v>
      </c>
      <c r="D2623" t="s">
        <v>49</v>
      </c>
      <c r="E2623">
        <v>0</v>
      </c>
      <c r="F2623">
        <v>0</v>
      </c>
      <c r="G2623">
        <v>64</v>
      </c>
      <c r="H2623">
        <v>1</v>
      </c>
      <c r="I2623">
        <v>36</v>
      </c>
      <c r="J2623">
        <v>0</v>
      </c>
      <c r="K2623">
        <f>_xlfn.XLOOKUP(FraudData[[#This Row],[amount]],AmountRules[Amount Min],AmountRules[Risk Points],,-1)</f>
        <v>0</v>
      </c>
      <c r="L2623">
        <f>_xlfn.XLOOKUP(FraudData[[#This Row],[transaction_hour]],TimeRules[Hour Min],TimeRules[Risk Points],,-1)</f>
        <v>0</v>
      </c>
      <c r="M2623">
        <f>_xlfn.XLOOKUP(FraudData[[#This Row],[foreign_transaction]],ForeignRules[Foreign Transaction],ForeignRules[Risk Points],0)</f>
        <v>0</v>
      </c>
      <c r="N2623">
        <f>_xlfn.XLOOKUP(FraudData[[#This Row],[location_mismatch]],Table10[Location Mismatch],Table10[Risk Points],0)</f>
        <v>0</v>
      </c>
      <c r="O2623">
        <f>_xlfn.XLOOKUP(FraudData[[#This Row],[device_trust_score]],DeviceRules[Device Min],DeviceRules[Risk Points],,-1)</f>
        <v>1</v>
      </c>
      <c r="P2623">
        <f>_xlfn.XLOOKUP(FraudData[[#This Row],[velocity_last_24h]],VelocityRules[Velocity Min],VelocityRules[Risk Points],,-1)</f>
        <v>0</v>
      </c>
      <c r="Q2623">
        <f>_xlfn.XLOOKUP(FraudData[[#This Row],[merchant_category]],MerchantRules[Merchant Category],MerchantRules[Risk Points],0)</f>
        <v>1</v>
      </c>
      <c r="R2623">
        <f>SUM(FraudData[[#This Row],[Amount Risk]:[Merchant Risk]])</f>
        <v>2</v>
      </c>
      <c r="S2623" t="str" cm="1">
        <f t="array" ref="S2623">_xlfn.IFS(FraudData[[#This Row],[Fraud Risk Score]]&gt;=8,"High Risk",FraudData[[#This Row],[Fraud Risk Score]]&gt;=6,"Medium Risk",TRUE,"Low Risk")</f>
        <v>Low Risk</v>
      </c>
    </row>
    <row r="2624" spans="1:19">
      <c r="A2624">
        <v>2623</v>
      </c>
      <c r="B2624">
        <v>102.39</v>
      </c>
      <c r="C2624">
        <v>20</v>
      </c>
      <c r="D2624" t="s">
        <v>50</v>
      </c>
      <c r="E2624">
        <v>0</v>
      </c>
      <c r="F2624">
        <v>0</v>
      </c>
      <c r="G2624">
        <v>42</v>
      </c>
      <c r="H2624">
        <v>7</v>
      </c>
      <c r="I2624">
        <v>25</v>
      </c>
      <c r="J2624">
        <v>0</v>
      </c>
      <c r="K2624">
        <f>_xlfn.XLOOKUP(FraudData[[#This Row],[amount]],AmountRules[Amount Min],AmountRules[Risk Points],,-1)</f>
        <v>0</v>
      </c>
      <c r="L2624">
        <f>_xlfn.XLOOKUP(FraudData[[#This Row],[transaction_hour]],TimeRules[Hour Min],TimeRules[Risk Points],,-1)</f>
        <v>0</v>
      </c>
      <c r="M2624">
        <f>_xlfn.XLOOKUP(FraudData[[#This Row],[foreign_transaction]],ForeignRules[Foreign Transaction],ForeignRules[Risk Points],0)</f>
        <v>0</v>
      </c>
      <c r="N2624">
        <f>_xlfn.XLOOKUP(FraudData[[#This Row],[location_mismatch]],Table10[Location Mismatch],Table10[Risk Points],0)</f>
        <v>0</v>
      </c>
      <c r="O2624">
        <f>_xlfn.XLOOKUP(FraudData[[#This Row],[device_trust_score]],DeviceRules[Device Min],DeviceRules[Risk Points],,-1)</f>
        <v>2</v>
      </c>
      <c r="P2624">
        <f>_xlfn.XLOOKUP(FraudData[[#This Row],[velocity_last_24h]],VelocityRules[Velocity Min],VelocityRules[Risk Points],,-1)</f>
        <v>2</v>
      </c>
      <c r="Q2624">
        <f>_xlfn.XLOOKUP(FraudData[[#This Row],[merchant_category]],MerchantRules[Merchant Category],MerchantRules[Risk Points],0)</f>
        <v>0</v>
      </c>
      <c r="R2624">
        <f>SUM(FraudData[[#This Row],[Amount Risk]:[Merchant Risk]])</f>
        <v>4</v>
      </c>
      <c r="S2624" t="str" cm="1">
        <f t="array" ref="S2624">_xlfn.IFS(FraudData[[#This Row],[Fraud Risk Score]]&gt;=8,"High Risk",FraudData[[#This Row],[Fraud Risk Score]]&gt;=6,"Medium Risk",TRUE,"Low Risk")</f>
        <v>Low Risk</v>
      </c>
    </row>
    <row r="2625" spans="1:19">
      <c r="A2625">
        <v>2624</v>
      </c>
      <c r="B2625">
        <v>433.32</v>
      </c>
      <c r="C2625">
        <v>21</v>
      </c>
      <c r="D2625" t="s">
        <v>50</v>
      </c>
      <c r="E2625">
        <v>0</v>
      </c>
      <c r="F2625">
        <v>0</v>
      </c>
      <c r="G2625">
        <v>38</v>
      </c>
      <c r="H2625">
        <v>1</v>
      </c>
      <c r="I2625">
        <v>32</v>
      </c>
      <c r="J2625">
        <v>0</v>
      </c>
      <c r="K2625">
        <f>_xlfn.XLOOKUP(FraudData[[#This Row],[amount]],AmountRules[Amount Min],AmountRules[Risk Points],,-1)</f>
        <v>0</v>
      </c>
      <c r="L2625">
        <f>_xlfn.XLOOKUP(FraudData[[#This Row],[transaction_hour]],TimeRules[Hour Min],TimeRules[Risk Points],,-1)</f>
        <v>0</v>
      </c>
      <c r="M2625">
        <f>_xlfn.XLOOKUP(FraudData[[#This Row],[foreign_transaction]],ForeignRules[Foreign Transaction],ForeignRules[Risk Points],0)</f>
        <v>0</v>
      </c>
      <c r="N2625">
        <f>_xlfn.XLOOKUP(FraudData[[#This Row],[location_mismatch]],Table10[Location Mismatch],Table10[Risk Points],0)</f>
        <v>0</v>
      </c>
      <c r="O2625">
        <f>_xlfn.XLOOKUP(FraudData[[#This Row],[device_trust_score]],DeviceRules[Device Min],DeviceRules[Risk Points],,-1)</f>
        <v>2</v>
      </c>
      <c r="P2625">
        <f>_xlfn.XLOOKUP(FraudData[[#This Row],[velocity_last_24h]],VelocityRules[Velocity Min],VelocityRules[Risk Points],,-1)</f>
        <v>0</v>
      </c>
      <c r="Q2625">
        <f>_xlfn.XLOOKUP(FraudData[[#This Row],[merchant_category]],MerchantRules[Merchant Category],MerchantRules[Risk Points],0)</f>
        <v>0</v>
      </c>
      <c r="R2625">
        <f>SUM(FraudData[[#This Row],[Amount Risk]:[Merchant Risk]])</f>
        <v>2</v>
      </c>
      <c r="S2625" t="str" cm="1">
        <f t="array" ref="S2625">_xlfn.IFS(FraudData[[#This Row],[Fraud Risk Score]]&gt;=8,"High Risk",FraudData[[#This Row],[Fraud Risk Score]]&gt;=6,"Medium Risk",TRUE,"Low Risk")</f>
        <v>Low Risk</v>
      </c>
    </row>
    <row r="2626" spans="1:19">
      <c r="A2626">
        <v>2625</v>
      </c>
      <c r="B2626">
        <v>85.27</v>
      </c>
      <c r="C2626">
        <v>14</v>
      </c>
      <c r="D2626" t="s">
        <v>48</v>
      </c>
      <c r="E2626">
        <v>0</v>
      </c>
      <c r="F2626">
        <v>0</v>
      </c>
      <c r="G2626">
        <v>49</v>
      </c>
      <c r="H2626">
        <v>3</v>
      </c>
      <c r="I2626">
        <v>36</v>
      </c>
      <c r="J2626">
        <v>0</v>
      </c>
      <c r="K2626">
        <f>_xlfn.XLOOKUP(FraudData[[#This Row],[amount]],AmountRules[Amount Min],AmountRules[Risk Points],,-1)</f>
        <v>0</v>
      </c>
      <c r="L2626">
        <f>_xlfn.XLOOKUP(FraudData[[#This Row],[transaction_hour]],TimeRules[Hour Min],TimeRules[Risk Points],,-1)</f>
        <v>0</v>
      </c>
      <c r="M2626">
        <f>_xlfn.XLOOKUP(FraudData[[#This Row],[foreign_transaction]],ForeignRules[Foreign Transaction],ForeignRules[Risk Points],0)</f>
        <v>0</v>
      </c>
      <c r="N2626">
        <f>_xlfn.XLOOKUP(FraudData[[#This Row],[location_mismatch]],Table10[Location Mismatch],Table10[Risk Points],0)</f>
        <v>0</v>
      </c>
      <c r="O2626">
        <f>_xlfn.XLOOKUP(FraudData[[#This Row],[device_trust_score]],DeviceRules[Device Min],DeviceRules[Risk Points],,-1)</f>
        <v>2</v>
      </c>
      <c r="P2626">
        <f>_xlfn.XLOOKUP(FraudData[[#This Row],[velocity_last_24h]],VelocityRules[Velocity Min],VelocityRules[Risk Points],,-1)</f>
        <v>0</v>
      </c>
      <c r="Q2626">
        <f>_xlfn.XLOOKUP(FraudData[[#This Row],[merchant_category]],MerchantRules[Merchant Category],MerchantRules[Risk Points],0)</f>
        <v>0</v>
      </c>
      <c r="R2626">
        <f>SUM(FraudData[[#This Row],[Amount Risk]:[Merchant Risk]])</f>
        <v>2</v>
      </c>
      <c r="S2626" t="str" cm="1">
        <f t="array" ref="S2626">_xlfn.IFS(FraudData[[#This Row],[Fraud Risk Score]]&gt;=8,"High Risk",FraudData[[#This Row],[Fraud Risk Score]]&gt;=6,"Medium Risk",TRUE,"Low Risk")</f>
        <v>Low Risk</v>
      </c>
    </row>
    <row r="2627" spans="1:19">
      <c r="A2627">
        <v>2626</v>
      </c>
      <c r="B2627">
        <v>598.76</v>
      </c>
      <c r="C2627">
        <v>17</v>
      </c>
      <c r="D2627" t="s">
        <v>50</v>
      </c>
      <c r="E2627">
        <v>0</v>
      </c>
      <c r="F2627">
        <v>0</v>
      </c>
      <c r="G2627">
        <v>34</v>
      </c>
      <c r="H2627">
        <v>6</v>
      </c>
      <c r="I2627">
        <v>21</v>
      </c>
      <c r="J2627">
        <v>0</v>
      </c>
      <c r="K2627">
        <f>_xlfn.XLOOKUP(FraudData[[#This Row],[amount]],AmountRules[Amount Min],AmountRules[Risk Points],,-1)</f>
        <v>1</v>
      </c>
      <c r="L2627">
        <f>_xlfn.XLOOKUP(FraudData[[#This Row],[transaction_hour]],TimeRules[Hour Min],TimeRules[Risk Points],,-1)</f>
        <v>0</v>
      </c>
      <c r="M2627">
        <f>_xlfn.XLOOKUP(FraudData[[#This Row],[foreign_transaction]],ForeignRules[Foreign Transaction],ForeignRules[Risk Points],0)</f>
        <v>0</v>
      </c>
      <c r="N2627">
        <f>_xlfn.XLOOKUP(FraudData[[#This Row],[location_mismatch]],Table10[Location Mismatch],Table10[Risk Points],0)</f>
        <v>0</v>
      </c>
      <c r="O2627">
        <f>_xlfn.XLOOKUP(FraudData[[#This Row],[device_trust_score]],DeviceRules[Device Min],DeviceRules[Risk Points],,-1)</f>
        <v>2</v>
      </c>
      <c r="P2627">
        <f>_xlfn.XLOOKUP(FraudData[[#This Row],[velocity_last_24h]],VelocityRules[Velocity Min],VelocityRules[Risk Points],,-1)</f>
        <v>3</v>
      </c>
      <c r="Q2627">
        <f>_xlfn.XLOOKUP(FraudData[[#This Row],[merchant_category]],MerchantRules[Merchant Category],MerchantRules[Risk Points],0)</f>
        <v>0</v>
      </c>
      <c r="R2627">
        <f>SUM(FraudData[[#This Row],[Amount Risk]:[Merchant Risk]])</f>
        <v>6</v>
      </c>
      <c r="S2627" t="str" cm="1">
        <f t="array" ref="S2627">_xlfn.IFS(FraudData[[#This Row],[Fraud Risk Score]]&gt;=8,"High Risk",FraudData[[#This Row],[Fraud Risk Score]]&gt;=6,"Medium Risk",TRUE,"Low Risk")</f>
        <v>Medium Risk</v>
      </c>
    </row>
    <row r="2628" spans="1:19">
      <c r="A2628">
        <v>2627</v>
      </c>
      <c r="B2628">
        <v>16.84</v>
      </c>
      <c r="C2628">
        <v>6</v>
      </c>
      <c r="D2628" t="s">
        <v>50</v>
      </c>
      <c r="E2628">
        <v>0</v>
      </c>
      <c r="F2628">
        <v>0</v>
      </c>
      <c r="G2628">
        <v>72</v>
      </c>
      <c r="H2628">
        <v>6</v>
      </c>
      <c r="I2628">
        <v>52</v>
      </c>
      <c r="J2628">
        <v>0</v>
      </c>
      <c r="K2628">
        <f>_xlfn.XLOOKUP(FraudData[[#This Row],[amount]],AmountRules[Amount Min],AmountRules[Risk Points],,-1)</f>
        <v>0</v>
      </c>
      <c r="L2628">
        <f>_xlfn.XLOOKUP(FraudData[[#This Row],[transaction_hour]],TimeRules[Hour Min],TimeRules[Risk Points],,-1)</f>
        <v>0</v>
      </c>
      <c r="M2628">
        <f>_xlfn.XLOOKUP(FraudData[[#This Row],[foreign_transaction]],ForeignRules[Foreign Transaction],ForeignRules[Risk Points],0)</f>
        <v>0</v>
      </c>
      <c r="N2628">
        <f>_xlfn.XLOOKUP(FraudData[[#This Row],[location_mismatch]],Table10[Location Mismatch],Table10[Risk Points],0)</f>
        <v>0</v>
      </c>
      <c r="O2628">
        <f>_xlfn.XLOOKUP(FraudData[[#This Row],[device_trust_score]],DeviceRules[Device Min],DeviceRules[Risk Points],,-1)</f>
        <v>0</v>
      </c>
      <c r="P2628">
        <f>_xlfn.XLOOKUP(FraudData[[#This Row],[velocity_last_24h]],VelocityRules[Velocity Min],VelocityRules[Risk Points],,-1)</f>
        <v>3</v>
      </c>
      <c r="Q2628">
        <f>_xlfn.XLOOKUP(FraudData[[#This Row],[merchant_category]],MerchantRules[Merchant Category],MerchantRules[Risk Points],0)</f>
        <v>0</v>
      </c>
      <c r="R2628">
        <f>SUM(FraudData[[#This Row],[Amount Risk]:[Merchant Risk]])</f>
        <v>3</v>
      </c>
      <c r="S2628" t="str" cm="1">
        <f t="array" ref="S2628">_xlfn.IFS(FraudData[[#This Row],[Fraud Risk Score]]&gt;=8,"High Risk",FraudData[[#This Row],[Fraud Risk Score]]&gt;=6,"Medium Risk",TRUE,"Low Risk")</f>
        <v>Low Risk</v>
      </c>
    </row>
    <row r="2629" spans="1:19">
      <c r="A2629">
        <v>2628</v>
      </c>
      <c r="B2629">
        <v>209.09</v>
      </c>
      <c r="C2629">
        <v>15</v>
      </c>
      <c r="D2629" t="s">
        <v>48</v>
      </c>
      <c r="E2629">
        <v>0</v>
      </c>
      <c r="F2629">
        <v>0</v>
      </c>
      <c r="G2629">
        <v>72</v>
      </c>
      <c r="H2629">
        <v>2</v>
      </c>
      <c r="I2629">
        <v>54</v>
      </c>
      <c r="J2629">
        <v>0</v>
      </c>
      <c r="K2629">
        <f>_xlfn.XLOOKUP(FraudData[[#This Row],[amount]],AmountRules[Amount Min],AmountRules[Risk Points],,-1)</f>
        <v>0</v>
      </c>
      <c r="L2629">
        <f>_xlfn.XLOOKUP(FraudData[[#This Row],[transaction_hour]],TimeRules[Hour Min],TimeRules[Risk Points],,-1)</f>
        <v>0</v>
      </c>
      <c r="M2629">
        <f>_xlfn.XLOOKUP(FraudData[[#This Row],[foreign_transaction]],ForeignRules[Foreign Transaction],ForeignRules[Risk Points],0)</f>
        <v>0</v>
      </c>
      <c r="N2629">
        <f>_xlfn.XLOOKUP(FraudData[[#This Row],[location_mismatch]],Table10[Location Mismatch],Table10[Risk Points],0)</f>
        <v>0</v>
      </c>
      <c r="O2629">
        <f>_xlfn.XLOOKUP(FraudData[[#This Row],[device_trust_score]],DeviceRules[Device Min],DeviceRules[Risk Points],,-1)</f>
        <v>0</v>
      </c>
      <c r="P2629">
        <f>_xlfn.XLOOKUP(FraudData[[#This Row],[velocity_last_24h]],VelocityRules[Velocity Min],VelocityRules[Risk Points],,-1)</f>
        <v>0</v>
      </c>
      <c r="Q2629">
        <f>_xlfn.XLOOKUP(FraudData[[#This Row],[merchant_category]],MerchantRules[Merchant Category],MerchantRules[Risk Points],0)</f>
        <v>0</v>
      </c>
      <c r="R2629">
        <f>SUM(FraudData[[#This Row],[Amount Risk]:[Merchant Risk]])</f>
        <v>0</v>
      </c>
      <c r="S2629" t="str" cm="1">
        <f t="array" ref="S2629">_xlfn.IFS(FraudData[[#This Row],[Fraud Risk Score]]&gt;=8,"High Risk",FraudData[[#This Row],[Fraud Risk Score]]&gt;=6,"Medium Risk",TRUE,"Low Risk")</f>
        <v>Low Risk</v>
      </c>
    </row>
    <row r="2630" spans="1:19">
      <c r="A2630">
        <v>2629</v>
      </c>
      <c r="B2630">
        <v>122.55</v>
      </c>
      <c r="C2630">
        <v>6</v>
      </c>
      <c r="D2630" t="s">
        <v>46</v>
      </c>
      <c r="E2630">
        <v>0</v>
      </c>
      <c r="F2630">
        <v>0</v>
      </c>
      <c r="G2630">
        <v>85</v>
      </c>
      <c r="H2630">
        <v>1</v>
      </c>
      <c r="I2630">
        <v>29</v>
      </c>
      <c r="J2630">
        <v>0</v>
      </c>
      <c r="K2630">
        <f>_xlfn.XLOOKUP(FraudData[[#This Row],[amount]],AmountRules[Amount Min],AmountRules[Risk Points],,-1)</f>
        <v>0</v>
      </c>
      <c r="L2630">
        <f>_xlfn.XLOOKUP(FraudData[[#This Row],[transaction_hour]],TimeRules[Hour Min],TimeRules[Risk Points],,-1)</f>
        <v>0</v>
      </c>
      <c r="M2630">
        <f>_xlfn.XLOOKUP(FraudData[[#This Row],[foreign_transaction]],ForeignRules[Foreign Transaction],ForeignRules[Risk Points],0)</f>
        <v>0</v>
      </c>
      <c r="N2630">
        <f>_xlfn.XLOOKUP(FraudData[[#This Row],[location_mismatch]],Table10[Location Mismatch],Table10[Risk Points],0)</f>
        <v>0</v>
      </c>
      <c r="O2630">
        <f>_xlfn.XLOOKUP(FraudData[[#This Row],[device_trust_score]],DeviceRules[Device Min],DeviceRules[Risk Points],,-1)</f>
        <v>0</v>
      </c>
      <c r="P2630">
        <f>_xlfn.XLOOKUP(FraudData[[#This Row],[velocity_last_24h]],VelocityRules[Velocity Min],VelocityRules[Risk Points],,-1)</f>
        <v>0</v>
      </c>
      <c r="Q2630">
        <f>_xlfn.XLOOKUP(FraudData[[#This Row],[merchant_category]],MerchantRules[Merchant Category],MerchantRules[Risk Points],0)</f>
        <v>0</v>
      </c>
      <c r="R2630">
        <f>SUM(FraudData[[#This Row],[Amount Risk]:[Merchant Risk]])</f>
        <v>0</v>
      </c>
      <c r="S2630" t="str" cm="1">
        <f t="array" ref="S2630">_xlfn.IFS(FraudData[[#This Row],[Fraud Risk Score]]&gt;=8,"High Risk",FraudData[[#This Row],[Fraud Risk Score]]&gt;=6,"Medium Risk",TRUE,"Low Risk")</f>
        <v>Low Risk</v>
      </c>
    </row>
    <row r="2631" spans="1:19">
      <c r="A2631">
        <v>2630</v>
      </c>
      <c r="B2631">
        <v>88.28</v>
      </c>
      <c r="C2631">
        <v>16</v>
      </c>
      <c r="D2631" t="s">
        <v>46</v>
      </c>
      <c r="E2631">
        <v>0</v>
      </c>
      <c r="F2631">
        <v>0</v>
      </c>
      <c r="G2631">
        <v>77</v>
      </c>
      <c r="H2631">
        <v>0</v>
      </c>
      <c r="I2631">
        <v>48</v>
      </c>
      <c r="J2631">
        <v>0</v>
      </c>
      <c r="K2631">
        <f>_xlfn.XLOOKUP(FraudData[[#This Row],[amount]],AmountRules[Amount Min],AmountRules[Risk Points],,-1)</f>
        <v>0</v>
      </c>
      <c r="L2631">
        <f>_xlfn.XLOOKUP(FraudData[[#This Row],[transaction_hour]],TimeRules[Hour Min],TimeRules[Risk Points],,-1)</f>
        <v>0</v>
      </c>
      <c r="M2631">
        <f>_xlfn.XLOOKUP(FraudData[[#This Row],[foreign_transaction]],ForeignRules[Foreign Transaction],ForeignRules[Risk Points],0)</f>
        <v>0</v>
      </c>
      <c r="N2631">
        <f>_xlfn.XLOOKUP(FraudData[[#This Row],[location_mismatch]],Table10[Location Mismatch],Table10[Risk Points],0)</f>
        <v>0</v>
      </c>
      <c r="O2631">
        <f>_xlfn.XLOOKUP(FraudData[[#This Row],[device_trust_score]],DeviceRules[Device Min],DeviceRules[Risk Points],,-1)</f>
        <v>0</v>
      </c>
      <c r="P2631">
        <f>_xlfn.XLOOKUP(FraudData[[#This Row],[velocity_last_24h]],VelocityRules[Velocity Min],VelocityRules[Risk Points],,-1)</f>
        <v>0</v>
      </c>
      <c r="Q2631">
        <f>_xlfn.XLOOKUP(FraudData[[#This Row],[merchant_category]],MerchantRules[Merchant Category],MerchantRules[Risk Points],0)</f>
        <v>0</v>
      </c>
      <c r="R2631">
        <f>SUM(FraudData[[#This Row],[Amount Risk]:[Merchant Risk]])</f>
        <v>0</v>
      </c>
      <c r="S2631" t="str" cm="1">
        <f t="array" ref="S2631">_xlfn.IFS(FraudData[[#This Row],[Fraud Risk Score]]&gt;=8,"High Risk",FraudData[[#This Row],[Fraud Risk Score]]&gt;=6,"Medium Risk",TRUE,"Low Risk")</f>
        <v>Low Risk</v>
      </c>
    </row>
    <row r="2632" spans="1:19">
      <c r="A2632">
        <v>2631</v>
      </c>
      <c r="B2632">
        <v>180.29</v>
      </c>
      <c r="C2632">
        <v>3</v>
      </c>
      <c r="D2632" t="s">
        <v>48</v>
      </c>
      <c r="E2632">
        <v>1</v>
      </c>
      <c r="F2632">
        <v>1</v>
      </c>
      <c r="G2632">
        <v>33</v>
      </c>
      <c r="H2632">
        <v>2</v>
      </c>
      <c r="I2632">
        <v>33</v>
      </c>
      <c r="J2632">
        <v>1</v>
      </c>
      <c r="K2632">
        <f>_xlfn.XLOOKUP(FraudData[[#This Row],[amount]],AmountRules[Amount Min],AmountRules[Risk Points],,-1)</f>
        <v>0</v>
      </c>
      <c r="L2632">
        <f>_xlfn.XLOOKUP(FraudData[[#This Row],[transaction_hour]],TimeRules[Hour Min],TimeRules[Risk Points],,-1)</f>
        <v>3</v>
      </c>
      <c r="M2632">
        <f>_xlfn.XLOOKUP(FraudData[[#This Row],[foreign_transaction]],ForeignRules[Foreign Transaction],ForeignRules[Risk Points],0)</f>
        <v>3</v>
      </c>
      <c r="N2632">
        <f>_xlfn.XLOOKUP(FraudData[[#This Row],[location_mismatch]],Table10[Location Mismatch],Table10[Risk Points],0)</f>
        <v>3</v>
      </c>
      <c r="O2632">
        <f>_xlfn.XLOOKUP(FraudData[[#This Row],[device_trust_score]],DeviceRules[Device Min],DeviceRules[Risk Points],,-1)</f>
        <v>2</v>
      </c>
      <c r="P2632">
        <f>_xlfn.XLOOKUP(FraudData[[#This Row],[velocity_last_24h]],VelocityRules[Velocity Min],VelocityRules[Risk Points],,-1)</f>
        <v>0</v>
      </c>
      <c r="Q2632">
        <f>_xlfn.XLOOKUP(FraudData[[#This Row],[merchant_category]],MerchantRules[Merchant Category],MerchantRules[Risk Points],0)</f>
        <v>0</v>
      </c>
      <c r="R2632">
        <f>SUM(FraudData[[#This Row],[Amount Risk]:[Merchant Risk]])</f>
        <v>11</v>
      </c>
      <c r="S2632" t="str" cm="1">
        <f t="array" ref="S2632">_xlfn.IFS(FraudData[[#This Row],[Fraud Risk Score]]&gt;=8,"High Risk",FraudData[[#This Row],[Fraud Risk Score]]&gt;=6,"Medium Risk",TRUE,"Low Risk")</f>
        <v>High Risk</v>
      </c>
    </row>
    <row r="2633" spans="1:19">
      <c r="A2633">
        <v>2632</v>
      </c>
      <c r="B2633">
        <v>219.04</v>
      </c>
      <c r="C2633">
        <v>11</v>
      </c>
      <c r="D2633" t="s">
        <v>49</v>
      </c>
      <c r="E2633">
        <v>0</v>
      </c>
      <c r="F2633">
        <v>0</v>
      </c>
      <c r="G2633">
        <v>35</v>
      </c>
      <c r="H2633">
        <v>3</v>
      </c>
      <c r="I2633">
        <v>57</v>
      </c>
      <c r="J2633">
        <v>0</v>
      </c>
      <c r="K2633">
        <f>_xlfn.XLOOKUP(FraudData[[#This Row],[amount]],AmountRules[Amount Min],AmountRules[Risk Points],,-1)</f>
        <v>0</v>
      </c>
      <c r="L2633">
        <f>_xlfn.XLOOKUP(FraudData[[#This Row],[transaction_hour]],TimeRules[Hour Min],TimeRules[Risk Points],,-1)</f>
        <v>0</v>
      </c>
      <c r="M2633">
        <f>_xlfn.XLOOKUP(FraudData[[#This Row],[foreign_transaction]],ForeignRules[Foreign Transaction],ForeignRules[Risk Points],0)</f>
        <v>0</v>
      </c>
      <c r="N2633">
        <f>_xlfn.XLOOKUP(FraudData[[#This Row],[location_mismatch]],Table10[Location Mismatch],Table10[Risk Points],0)</f>
        <v>0</v>
      </c>
      <c r="O2633">
        <f>_xlfn.XLOOKUP(FraudData[[#This Row],[device_trust_score]],DeviceRules[Device Min],DeviceRules[Risk Points],,-1)</f>
        <v>2</v>
      </c>
      <c r="P2633">
        <f>_xlfn.XLOOKUP(FraudData[[#This Row],[velocity_last_24h]],VelocityRules[Velocity Min],VelocityRules[Risk Points],,-1)</f>
        <v>0</v>
      </c>
      <c r="Q2633">
        <f>_xlfn.XLOOKUP(FraudData[[#This Row],[merchant_category]],MerchantRules[Merchant Category],MerchantRules[Risk Points],0)</f>
        <v>1</v>
      </c>
      <c r="R2633">
        <f>SUM(FraudData[[#This Row],[Amount Risk]:[Merchant Risk]])</f>
        <v>3</v>
      </c>
      <c r="S2633" t="str" cm="1">
        <f t="array" ref="S2633">_xlfn.IFS(FraudData[[#This Row],[Fraud Risk Score]]&gt;=8,"High Risk",FraudData[[#This Row],[Fraud Risk Score]]&gt;=6,"Medium Risk",TRUE,"Low Risk")</f>
        <v>Low Risk</v>
      </c>
    </row>
    <row r="2634" spans="1:19">
      <c r="A2634">
        <v>2633</v>
      </c>
      <c r="B2634">
        <v>0.79</v>
      </c>
      <c r="C2634">
        <v>12</v>
      </c>
      <c r="D2634" t="s">
        <v>50</v>
      </c>
      <c r="E2634">
        <v>0</v>
      </c>
      <c r="F2634">
        <v>0</v>
      </c>
      <c r="G2634">
        <v>51</v>
      </c>
      <c r="H2634">
        <v>1</v>
      </c>
      <c r="I2634">
        <v>38</v>
      </c>
      <c r="J2634">
        <v>0</v>
      </c>
      <c r="K2634">
        <f>_xlfn.XLOOKUP(FraudData[[#This Row],[amount]],AmountRules[Amount Min],AmountRules[Risk Points],,-1)</f>
        <v>0</v>
      </c>
      <c r="L2634">
        <f>_xlfn.XLOOKUP(FraudData[[#This Row],[transaction_hour]],TimeRules[Hour Min],TimeRules[Risk Points],,-1)</f>
        <v>0</v>
      </c>
      <c r="M2634">
        <f>_xlfn.XLOOKUP(FraudData[[#This Row],[foreign_transaction]],ForeignRules[Foreign Transaction],ForeignRules[Risk Points],0)</f>
        <v>0</v>
      </c>
      <c r="N2634">
        <f>_xlfn.XLOOKUP(FraudData[[#This Row],[location_mismatch]],Table10[Location Mismatch],Table10[Risk Points],0)</f>
        <v>0</v>
      </c>
      <c r="O2634">
        <f>_xlfn.XLOOKUP(FraudData[[#This Row],[device_trust_score]],DeviceRules[Device Min],DeviceRules[Risk Points],,-1)</f>
        <v>1</v>
      </c>
      <c r="P2634">
        <f>_xlfn.XLOOKUP(FraudData[[#This Row],[velocity_last_24h]],VelocityRules[Velocity Min],VelocityRules[Risk Points],,-1)</f>
        <v>0</v>
      </c>
      <c r="Q2634">
        <f>_xlfn.XLOOKUP(FraudData[[#This Row],[merchant_category]],MerchantRules[Merchant Category],MerchantRules[Risk Points],0)</f>
        <v>0</v>
      </c>
      <c r="R2634">
        <f>SUM(FraudData[[#This Row],[Amount Risk]:[Merchant Risk]])</f>
        <v>1</v>
      </c>
      <c r="S2634" t="str" cm="1">
        <f t="array" ref="S2634">_xlfn.IFS(FraudData[[#This Row],[Fraud Risk Score]]&gt;=8,"High Risk",FraudData[[#This Row],[Fraud Risk Score]]&gt;=6,"Medium Risk",TRUE,"Low Risk")</f>
        <v>Low Risk</v>
      </c>
    </row>
    <row r="2635" spans="1:19">
      <c r="A2635">
        <v>2634</v>
      </c>
      <c r="B2635">
        <v>32.880000000000003</v>
      </c>
      <c r="C2635">
        <v>3</v>
      </c>
      <c r="D2635" t="s">
        <v>50</v>
      </c>
      <c r="E2635">
        <v>0</v>
      </c>
      <c r="F2635">
        <v>0</v>
      </c>
      <c r="G2635">
        <v>83</v>
      </c>
      <c r="H2635">
        <v>5</v>
      </c>
      <c r="I2635">
        <v>37</v>
      </c>
      <c r="J2635">
        <v>0</v>
      </c>
      <c r="K2635">
        <f>_xlfn.XLOOKUP(FraudData[[#This Row],[amount]],AmountRules[Amount Min],AmountRules[Risk Points],,-1)</f>
        <v>0</v>
      </c>
      <c r="L2635">
        <f>_xlfn.XLOOKUP(FraudData[[#This Row],[transaction_hour]],TimeRules[Hour Min],TimeRules[Risk Points],,-1)</f>
        <v>3</v>
      </c>
      <c r="M2635">
        <f>_xlfn.XLOOKUP(FraudData[[#This Row],[foreign_transaction]],ForeignRules[Foreign Transaction],ForeignRules[Risk Points],0)</f>
        <v>0</v>
      </c>
      <c r="N2635">
        <f>_xlfn.XLOOKUP(FraudData[[#This Row],[location_mismatch]],Table10[Location Mismatch],Table10[Risk Points],0)</f>
        <v>0</v>
      </c>
      <c r="O2635">
        <f>_xlfn.XLOOKUP(FraudData[[#This Row],[device_trust_score]],DeviceRules[Device Min],DeviceRules[Risk Points],,-1)</f>
        <v>0</v>
      </c>
      <c r="P2635">
        <f>_xlfn.XLOOKUP(FraudData[[#This Row],[velocity_last_24h]],VelocityRules[Velocity Min],VelocityRules[Risk Points],,-1)</f>
        <v>3</v>
      </c>
      <c r="Q2635">
        <f>_xlfn.XLOOKUP(FraudData[[#This Row],[merchant_category]],MerchantRules[Merchant Category],MerchantRules[Risk Points],0)</f>
        <v>0</v>
      </c>
      <c r="R2635">
        <f>SUM(FraudData[[#This Row],[Amount Risk]:[Merchant Risk]])</f>
        <v>6</v>
      </c>
      <c r="S2635" t="str" cm="1">
        <f t="array" ref="S2635">_xlfn.IFS(FraudData[[#This Row],[Fraud Risk Score]]&gt;=8,"High Risk",FraudData[[#This Row],[Fraud Risk Score]]&gt;=6,"Medium Risk",TRUE,"Low Risk")</f>
        <v>Medium Risk</v>
      </c>
    </row>
    <row r="2636" spans="1:19">
      <c r="A2636">
        <v>2635</v>
      </c>
      <c r="B2636">
        <v>224.72</v>
      </c>
      <c r="C2636">
        <v>20</v>
      </c>
      <c r="D2636" t="s">
        <v>46</v>
      </c>
      <c r="E2636">
        <v>0</v>
      </c>
      <c r="F2636">
        <v>0</v>
      </c>
      <c r="G2636">
        <v>82</v>
      </c>
      <c r="H2636">
        <v>0</v>
      </c>
      <c r="I2636">
        <v>67</v>
      </c>
      <c r="J2636">
        <v>0</v>
      </c>
      <c r="K2636">
        <f>_xlfn.XLOOKUP(FraudData[[#This Row],[amount]],AmountRules[Amount Min],AmountRules[Risk Points],,-1)</f>
        <v>0</v>
      </c>
      <c r="L2636">
        <f>_xlfn.XLOOKUP(FraudData[[#This Row],[transaction_hour]],TimeRules[Hour Min],TimeRules[Risk Points],,-1)</f>
        <v>0</v>
      </c>
      <c r="M2636">
        <f>_xlfn.XLOOKUP(FraudData[[#This Row],[foreign_transaction]],ForeignRules[Foreign Transaction],ForeignRules[Risk Points],0)</f>
        <v>0</v>
      </c>
      <c r="N2636">
        <f>_xlfn.XLOOKUP(FraudData[[#This Row],[location_mismatch]],Table10[Location Mismatch],Table10[Risk Points],0)</f>
        <v>0</v>
      </c>
      <c r="O2636">
        <f>_xlfn.XLOOKUP(FraudData[[#This Row],[device_trust_score]],DeviceRules[Device Min],DeviceRules[Risk Points],,-1)</f>
        <v>0</v>
      </c>
      <c r="P2636">
        <f>_xlfn.XLOOKUP(FraudData[[#This Row],[velocity_last_24h]],VelocityRules[Velocity Min],VelocityRules[Risk Points],,-1)</f>
        <v>0</v>
      </c>
      <c r="Q2636">
        <f>_xlfn.XLOOKUP(FraudData[[#This Row],[merchant_category]],MerchantRules[Merchant Category],MerchantRules[Risk Points],0)</f>
        <v>0</v>
      </c>
      <c r="R2636">
        <f>SUM(FraudData[[#This Row],[Amount Risk]:[Merchant Risk]])</f>
        <v>0</v>
      </c>
      <c r="S2636" t="str" cm="1">
        <f t="array" ref="S2636">_xlfn.IFS(FraudData[[#This Row],[Fraud Risk Score]]&gt;=8,"High Risk",FraudData[[#This Row],[Fraud Risk Score]]&gt;=6,"Medium Risk",TRUE,"Low Risk")</f>
        <v>Low Risk</v>
      </c>
    </row>
    <row r="2637" spans="1:19">
      <c r="A2637">
        <v>2636</v>
      </c>
      <c r="B2637">
        <v>197.6</v>
      </c>
      <c r="C2637">
        <v>0</v>
      </c>
      <c r="D2637" t="s">
        <v>48</v>
      </c>
      <c r="E2637">
        <v>0</v>
      </c>
      <c r="F2637">
        <v>0</v>
      </c>
      <c r="G2637">
        <v>37</v>
      </c>
      <c r="H2637">
        <v>4</v>
      </c>
      <c r="I2637">
        <v>39</v>
      </c>
      <c r="J2637">
        <v>0</v>
      </c>
      <c r="K2637">
        <f>_xlfn.XLOOKUP(FraudData[[#This Row],[amount]],AmountRules[Amount Min],AmountRules[Risk Points],,-1)</f>
        <v>0</v>
      </c>
      <c r="L2637">
        <f>_xlfn.XLOOKUP(FraudData[[#This Row],[transaction_hour]],TimeRules[Hour Min],TimeRules[Risk Points],,-1)</f>
        <v>3</v>
      </c>
      <c r="M2637">
        <f>_xlfn.XLOOKUP(FraudData[[#This Row],[foreign_transaction]],ForeignRules[Foreign Transaction],ForeignRules[Risk Points],0)</f>
        <v>0</v>
      </c>
      <c r="N2637">
        <f>_xlfn.XLOOKUP(FraudData[[#This Row],[location_mismatch]],Table10[Location Mismatch],Table10[Risk Points],0)</f>
        <v>0</v>
      </c>
      <c r="O2637">
        <f>_xlfn.XLOOKUP(FraudData[[#This Row],[device_trust_score]],DeviceRules[Device Min],DeviceRules[Risk Points],,-1)</f>
        <v>2</v>
      </c>
      <c r="P2637">
        <f>_xlfn.XLOOKUP(FraudData[[#This Row],[velocity_last_24h]],VelocityRules[Velocity Min],VelocityRules[Risk Points],,-1)</f>
        <v>0</v>
      </c>
      <c r="Q2637">
        <f>_xlfn.XLOOKUP(FraudData[[#This Row],[merchant_category]],MerchantRules[Merchant Category],MerchantRules[Risk Points],0)</f>
        <v>0</v>
      </c>
      <c r="R2637">
        <f>SUM(FraudData[[#This Row],[Amount Risk]:[Merchant Risk]])</f>
        <v>5</v>
      </c>
      <c r="S2637" t="str" cm="1">
        <f t="array" ref="S2637">_xlfn.IFS(FraudData[[#This Row],[Fraud Risk Score]]&gt;=8,"High Risk",FraudData[[#This Row],[Fraud Risk Score]]&gt;=6,"Medium Risk",TRUE,"Low Risk")</f>
        <v>Low Risk</v>
      </c>
    </row>
    <row r="2638" spans="1:19">
      <c r="A2638">
        <v>2637</v>
      </c>
      <c r="B2638">
        <v>608.9</v>
      </c>
      <c r="C2638">
        <v>0</v>
      </c>
      <c r="D2638" t="s">
        <v>49</v>
      </c>
      <c r="E2638">
        <v>0</v>
      </c>
      <c r="F2638">
        <v>0</v>
      </c>
      <c r="G2638">
        <v>89</v>
      </c>
      <c r="H2638">
        <v>5</v>
      </c>
      <c r="I2638">
        <v>61</v>
      </c>
      <c r="J2638">
        <v>0</v>
      </c>
      <c r="K2638">
        <f>_xlfn.XLOOKUP(FraudData[[#This Row],[amount]],AmountRules[Amount Min],AmountRules[Risk Points],,-1)</f>
        <v>1</v>
      </c>
      <c r="L2638">
        <f>_xlfn.XLOOKUP(FraudData[[#This Row],[transaction_hour]],TimeRules[Hour Min],TimeRules[Risk Points],,-1)</f>
        <v>3</v>
      </c>
      <c r="M2638">
        <f>_xlfn.XLOOKUP(FraudData[[#This Row],[foreign_transaction]],ForeignRules[Foreign Transaction],ForeignRules[Risk Points],0)</f>
        <v>0</v>
      </c>
      <c r="N2638">
        <f>_xlfn.XLOOKUP(FraudData[[#This Row],[location_mismatch]],Table10[Location Mismatch],Table10[Risk Points],0)</f>
        <v>0</v>
      </c>
      <c r="O2638">
        <f>_xlfn.XLOOKUP(FraudData[[#This Row],[device_trust_score]],DeviceRules[Device Min],DeviceRules[Risk Points],,-1)</f>
        <v>0</v>
      </c>
      <c r="P2638">
        <f>_xlfn.XLOOKUP(FraudData[[#This Row],[velocity_last_24h]],VelocityRules[Velocity Min],VelocityRules[Risk Points],,-1)</f>
        <v>3</v>
      </c>
      <c r="Q2638">
        <f>_xlfn.XLOOKUP(FraudData[[#This Row],[merchant_category]],MerchantRules[Merchant Category],MerchantRules[Risk Points],0)</f>
        <v>1</v>
      </c>
      <c r="R2638">
        <f>SUM(FraudData[[#This Row],[Amount Risk]:[Merchant Risk]])</f>
        <v>8</v>
      </c>
      <c r="S2638" t="str" cm="1">
        <f t="array" ref="S2638">_xlfn.IFS(FraudData[[#This Row],[Fraud Risk Score]]&gt;=8,"High Risk",FraudData[[#This Row],[Fraud Risk Score]]&gt;=6,"Medium Risk",TRUE,"Low Risk")</f>
        <v>High Risk</v>
      </c>
    </row>
    <row r="2639" spans="1:19">
      <c r="A2639">
        <v>2638</v>
      </c>
      <c r="B2639">
        <v>257.66000000000003</v>
      </c>
      <c r="C2639">
        <v>6</v>
      </c>
      <c r="D2639" t="s">
        <v>48</v>
      </c>
      <c r="E2639">
        <v>0</v>
      </c>
      <c r="F2639">
        <v>0</v>
      </c>
      <c r="G2639">
        <v>35</v>
      </c>
      <c r="H2639">
        <v>0</v>
      </c>
      <c r="I2639">
        <v>22</v>
      </c>
      <c r="J2639">
        <v>0</v>
      </c>
      <c r="K2639">
        <f>_xlfn.XLOOKUP(FraudData[[#This Row],[amount]],AmountRules[Amount Min],AmountRules[Risk Points],,-1)</f>
        <v>0</v>
      </c>
      <c r="L2639">
        <f>_xlfn.XLOOKUP(FraudData[[#This Row],[transaction_hour]],TimeRules[Hour Min],TimeRules[Risk Points],,-1)</f>
        <v>0</v>
      </c>
      <c r="M2639">
        <f>_xlfn.XLOOKUP(FraudData[[#This Row],[foreign_transaction]],ForeignRules[Foreign Transaction],ForeignRules[Risk Points],0)</f>
        <v>0</v>
      </c>
      <c r="N2639">
        <f>_xlfn.XLOOKUP(FraudData[[#This Row],[location_mismatch]],Table10[Location Mismatch],Table10[Risk Points],0)</f>
        <v>0</v>
      </c>
      <c r="O2639">
        <f>_xlfn.XLOOKUP(FraudData[[#This Row],[device_trust_score]],DeviceRules[Device Min],DeviceRules[Risk Points],,-1)</f>
        <v>2</v>
      </c>
      <c r="P2639">
        <f>_xlfn.XLOOKUP(FraudData[[#This Row],[velocity_last_24h]],VelocityRules[Velocity Min],VelocityRules[Risk Points],,-1)</f>
        <v>0</v>
      </c>
      <c r="Q2639">
        <f>_xlfn.XLOOKUP(FraudData[[#This Row],[merchant_category]],MerchantRules[Merchant Category],MerchantRules[Risk Points],0)</f>
        <v>0</v>
      </c>
      <c r="R2639">
        <f>SUM(FraudData[[#This Row],[Amount Risk]:[Merchant Risk]])</f>
        <v>2</v>
      </c>
      <c r="S2639" t="str" cm="1">
        <f t="array" ref="S2639">_xlfn.IFS(FraudData[[#This Row],[Fraud Risk Score]]&gt;=8,"High Risk",FraudData[[#This Row],[Fraud Risk Score]]&gt;=6,"Medium Risk",TRUE,"Low Risk")</f>
        <v>Low Risk</v>
      </c>
    </row>
    <row r="2640" spans="1:19">
      <c r="A2640">
        <v>2639</v>
      </c>
      <c r="B2640">
        <v>542.04</v>
      </c>
      <c r="C2640">
        <v>8</v>
      </c>
      <c r="D2640" t="s">
        <v>46</v>
      </c>
      <c r="E2640">
        <v>0</v>
      </c>
      <c r="F2640">
        <v>0</v>
      </c>
      <c r="G2640">
        <v>81</v>
      </c>
      <c r="H2640">
        <v>0</v>
      </c>
      <c r="I2640">
        <v>25</v>
      </c>
      <c r="J2640">
        <v>0</v>
      </c>
      <c r="K2640">
        <f>_xlfn.XLOOKUP(FraudData[[#This Row],[amount]],AmountRules[Amount Min],AmountRules[Risk Points],,-1)</f>
        <v>1</v>
      </c>
      <c r="L2640">
        <f>_xlfn.XLOOKUP(FraudData[[#This Row],[transaction_hour]],TimeRules[Hour Min],TimeRules[Risk Points],,-1)</f>
        <v>0</v>
      </c>
      <c r="M2640">
        <f>_xlfn.XLOOKUP(FraudData[[#This Row],[foreign_transaction]],ForeignRules[Foreign Transaction],ForeignRules[Risk Points],0)</f>
        <v>0</v>
      </c>
      <c r="N2640">
        <f>_xlfn.XLOOKUP(FraudData[[#This Row],[location_mismatch]],Table10[Location Mismatch],Table10[Risk Points],0)</f>
        <v>0</v>
      </c>
      <c r="O2640">
        <f>_xlfn.XLOOKUP(FraudData[[#This Row],[device_trust_score]],DeviceRules[Device Min],DeviceRules[Risk Points],,-1)</f>
        <v>0</v>
      </c>
      <c r="P2640">
        <f>_xlfn.XLOOKUP(FraudData[[#This Row],[velocity_last_24h]],VelocityRules[Velocity Min],VelocityRules[Risk Points],,-1)</f>
        <v>0</v>
      </c>
      <c r="Q2640">
        <f>_xlfn.XLOOKUP(FraudData[[#This Row],[merchant_category]],MerchantRules[Merchant Category],MerchantRules[Risk Points],0)</f>
        <v>0</v>
      </c>
      <c r="R2640">
        <f>SUM(FraudData[[#This Row],[Amount Risk]:[Merchant Risk]])</f>
        <v>1</v>
      </c>
      <c r="S2640" t="str" cm="1">
        <f t="array" ref="S2640">_xlfn.IFS(FraudData[[#This Row],[Fraud Risk Score]]&gt;=8,"High Risk",FraudData[[#This Row],[Fraud Risk Score]]&gt;=6,"Medium Risk",TRUE,"Low Risk")</f>
        <v>Low Risk</v>
      </c>
    </row>
    <row r="2641" spans="1:19">
      <c r="A2641">
        <v>2640</v>
      </c>
      <c r="B2641">
        <v>218.25</v>
      </c>
      <c r="C2641">
        <v>0</v>
      </c>
      <c r="D2641" t="s">
        <v>46</v>
      </c>
      <c r="E2641">
        <v>0</v>
      </c>
      <c r="F2641">
        <v>0</v>
      </c>
      <c r="G2641">
        <v>91</v>
      </c>
      <c r="H2641">
        <v>3</v>
      </c>
      <c r="I2641">
        <v>25</v>
      </c>
      <c r="J2641">
        <v>0</v>
      </c>
      <c r="K2641">
        <f>_xlfn.XLOOKUP(FraudData[[#This Row],[amount]],AmountRules[Amount Min],AmountRules[Risk Points],,-1)</f>
        <v>0</v>
      </c>
      <c r="L2641">
        <f>_xlfn.XLOOKUP(FraudData[[#This Row],[transaction_hour]],TimeRules[Hour Min],TimeRules[Risk Points],,-1)</f>
        <v>3</v>
      </c>
      <c r="M2641">
        <f>_xlfn.XLOOKUP(FraudData[[#This Row],[foreign_transaction]],ForeignRules[Foreign Transaction],ForeignRules[Risk Points],0)</f>
        <v>0</v>
      </c>
      <c r="N2641">
        <f>_xlfn.XLOOKUP(FraudData[[#This Row],[location_mismatch]],Table10[Location Mismatch],Table10[Risk Points],0)</f>
        <v>0</v>
      </c>
      <c r="O2641">
        <f>_xlfn.XLOOKUP(FraudData[[#This Row],[device_trust_score]],DeviceRules[Device Min],DeviceRules[Risk Points],,-1)</f>
        <v>0</v>
      </c>
      <c r="P2641">
        <f>_xlfn.XLOOKUP(FraudData[[#This Row],[velocity_last_24h]],VelocityRules[Velocity Min],VelocityRules[Risk Points],,-1)</f>
        <v>0</v>
      </c>
      <c r="Q2641">
        <f>_xlfn.XLOOKUP(FraudData[[#This Row],[merchant_category]],MerchantRules[Merchant Category],MerchantRules[Risk Points],0)</f>
        <v>0</v>
      </c>
      <c r="R2641">
        <f>SUM(FraudData[[#This Row],[Amount Risk]:[Merchant Risk]])</f>
        <v>3</v>
      </c>
      <c r="S2641" t="str" cm="1">
        <f t="array" ref="S2641">_xlfn.IFS(FraudData[[#This Row],[Fraud Risk Score]]&gt;=8,"High Risk",FraudData[[#This Row],[Fraud Risk Score]]&gt;=6,"Medium Risk",TRUE,"Low Risk")</f>
        <v>Low Risk</v>
      </c>
    </row>
    <row r="2642" spans="1:19">
      <c r="A2642">
        <v>2641</v>
      </c>
      <c r="B2642">
        <v>63.7</v>
      </c>
      <c r="C2642">
        <v>15</v>
      </c>
      <c r="D2642" t="s">
        <v>50</v>
      </c>
      <c r="E2642">
        <v>0</v>
      </c>
      <c r="F2642">
        <v>0</v>
      </c>
      <c r="G2642">
        <v>90</v>
      </c>
      <c r="H2642">
        <v>2</v>
      </c>
      <c r="I2642">
        <v>50</v>
      </c>
      <c r="J2642">
        <v>0</v>
      </c>
      <c r="K2642">
        <f>_xlfn.XLOOKUP(FraudData[[#This Row],[amount]],AmountRules[Amount Min],AmountRules[Risk Points],,-1)</f>
        <v>0</v>
      </c>
      <c r="L2642">
        <f>_xlfn.XLOOKUP(FraudData[[#This Row],[transaction_hour]],TimeRules[Hour Min],TimeRules[Risk Points],,-1)</f>
        <v>0</v>
      </c>
      <c r="M2642">
        <f>_xlfn.XLOOKUP(FraudData[[#This Row],[foreign_transaction]],ForeignRules[Foreign Transaction],ForeignRules[Risk Points],0)</f>
        <v>0</v>
      </c>
      <c r="N2642">
        <f>_xlfn.XLOOKUP(FraudData[[#This Row],[location_mismatch]],Table10[Location Mismatch],Table10[Risk Points],0)</f>
        <v>0</v>
      </c>
      <c r="O2642">
        <f>_xlfn.XLOOKUP(FraudData[[#This Row],[device_trust_score]],DeviceRules[Device Min],DeviceRules[Risk Points],,-1)</f>
        <v>0</v>
      </c>
      <c r="P2642">
        <f>_xlfn.XLOOKUP(FraudData[[#This Row],[velocity_last_24h]],VelocityRules[Velocity Min],VelocityRules[Risk Points],,-1)</f>
        <v>0</v>
      </c>
      <c r="Q2642">
        <f>_xlfn.XLOOKUP(FraudData[[#This Row],[merchant_category]],MerchantRules[Merchant Category],MerchantRules[Risk Points],0)</f>
        <v>0</v>
      </c>
      <c r="R2642">
        <f>SUM(FraudData[[#This Row],[Amount Risk]:[Merchant Risk]])</f>
        <v>0</v>
      </c>
      <c r="S2642" t="str" cm="1">
        <f t="array" ref="S2642">_xlfn.IFS(FraudData[[#This Row],[Fraud Risk Score]]&gt;=8,"High Risk",FraudData[[#This Row],[Fraud Risk Score]]&gt;=6,"Medium Risk",TRUE,"Low Risk")</f>
        <v>Low Risk</v>
      </c>
    </row>
    <row r="2643" spans="1:19">
      <c r="A2643">
        <v>2642</v>
      </c>
      <c r="B2643">
        <v>20.04</v>
      </c>
      <c r="C2643">
        <v>17</v>
      </c>
      <c r="D2643" t="s">
        <v>47</v>
      </c>
      <c r="E2643">
        <v>0</v>
      </c>
      <c r="F2643">
        <v>0</v>
      </c>
      <c r="G2643">
        <v>48</v>
      </c>
      <c r="H2643">
        <v>4</v>
      </c>
      <c r="I2643">
        <v>44</v>
      </c>
      <c r="J2643">
        <v>0</v>
      </c>
      <c r="K2643">
        <f>_xlfn.XLOOKUP(FraudData[[#This Row],[amount]],AmountRules[Amount Min],AmountRules[Risk Points],,-1)</f>
        <v>0</v>
      </c>
      <c r="L2643">
        <f>_xlfn.XLOOKUP(FraudData[[#This Row],[transaction_hour]],TimeRules[Hour Min],TimeRules[Risk Points],,-1)</f>
        <v>0</v>
      </c>
      <c r="M2643">
        <f>_xlfn.XLOOKUP(FraudData[[#This Row],[foreign_transaction]],ForeignRules[Foreign Transaction],ForeignRules[Risk Points],0)</f>
        <v>0</v>
      </c>
      <c r="N2643">
        <f>_xlfn.XLOOKUP(FraudData[[#This Row],[location_mismatch]],Table10[Location Mismatch],Table10[Risk Points],0)</f>
        <v>0</v>
      </c>
      <c r="O2643">
        <f>_xlfn.XLOOKUP(FraudData[[#This Row],[device_trust_score]],DeviceRules[Device Min],DeviceRules[Risk Points],,-1)</f>
        <v>2</v>
      </c>
      <c r="P2643">
        <f>_xlfn.XLOOKUP(FraudData[[#This Row],[velocity_last_24h]],VelocityRules[Velocity Min],VelocityRules[Risk Points],,-1)</f>
        <v>0</v>
      </c>
      <c r="Q2643">
        <f>_xlfn.XLOOKUP(FraudData[[#This Row],[merchant_category]],MerchantRules[Merchant Category],MerchantRules[Risk Points],0)</f>
        <v>0</v>
      </c>
      <c r="R2643">
        <f>SUM(FraudData[[#This Row],[Amount Risk]:[Merchant Risk]])</f>
        <v>2</v>
      </c>
      <c r="S2643" t="str" cm="1">
        <f t="array" ref="S2643">_xlfn.IFS(FraudData[[#This Row],[Fraud Risk Score]]&gt;=8,"High Risk",FraudData[[#This Row],[Fraud Risk Score]]&gt;=6,"Medium Risk",TRUE,"Low Risk")</f>
        <v>Low Risk</v>
      </c>
    </row>
    <row r="2644" spans="1:19">
      <c r="A2644">
        <v>2643</v>
      </c>
      <c r="B2644">
        <v>274.04000000000002</v>
      </c>
      <c r="C2644">
        <v>21</v>
      </c>
      <c r="D2644" t="s">
        <v>49</v>
      </c>
      <c r="E2644">
        <v>0</v>
      </c>
      <c r="F2644">
        <v>1</v>
      </c>
      <c r="G2644">
        <v>73</v>
      </c>
      <c r="H2644">
        <v>2</v>
      </c>
      <c r="I2644">
        <v>47</v>
      </c>
      <c r="J2644">
        <v>0</v>
      </c>
      <c r="K2644">
        <f>_xlfn.XLOOKUP(FraudData[[#This Row],[amount]],AmountRules[Amount Min],AmountRules[Risk Points],,-1)</f>
        <v>0</v>
      </c>
      <c r="L2644">
        <f>_xlfn.XLOOKUP(FraudData[[#This Row],[transaction_hour]],TimeRules[Hour Min],TimeRules[Risk Points],,-1)</f>
        <v>0</v>
      </c>
      <c r="M2644">
        <f>_xlfn.XLOOKUP(FraudData[[#This Row],[foreign_transaction]],ForeignRules[Foreign Transaction],ForeignRules[Risk Points],0)</f>
        <v>0</v>
      </c>
      <c r="N2644">
        <f>_xlfn.XLOOKUP(FraudData[[#This Row],[location_mismatch]],Table10[Location Mismatch],Table10[Risk Points],0)</f>
        <v>3</v>
      </c>
      <c r="O2644">
        <f>_xlfn.XLOOKUP(FraudData[[#This Row],[device_trust_score]],DeviceRules[Device Min],DeviceRules[Risk Points],,-1)</f>
        <v>0</v>
      </c>
      <c r="P2644">
        <f>_xlfn.XLOOKUP(FraudData[[#This Row],[velocity_last_24h]],VelocityRules[Velocity Min],VelocityRules[Risk Points],,-1)</f>
        <v>0</v>
      </c>
      <c r="Q2644">
        <f>_xlfn.XLOOKUP(FraudData[[#This Row],[merchant_category]],MerchantRules[Merchant Category],MerchantRules[Risk Points],0)</f>
        <v>1</v>
      </c>
      <c r="R2644">
        <f>SUM(FraudData[[#This Row],[Amount Risk]:[Merchant Risk]])</f>
        <v>4</v>
      </c>
      <c r="S2644" t="str" cm="1">
        <f t="array" ref="S2644">_xlfn.IFS(FraudData[[#This Row],[Fraud Risk Score]]&gt;=8,"High Risk",FraudData[[#This Row],[Fraud Risk Score]]&gt;=6,"Medium Risk",TRUE,"Low Risk")</f>
        <v>Low Risk</v>
      </c>
    </row>
    <row r="2645" spans="1:19">
      <c r="A2645">
        <v>2644</v>
      </c>
      <c r="B2645">
        <v>185.98</v>
      </c>
      <c r="C2645">
        <v>14</v>
      </c>
      <c r="D2645" t="s">
        <v>49</v>
      </c>
      <c r="E2645">
        <v>0</v>
      </c>
      <c r="F2645">
        <v>0</v>
      </c>
      <c r="G2645">
        <v>64</v>
      </c>
      <c r="H2645">
        <v>2</v>
      </c>
      <c r="I2645">
        <v>45</v>
      </c>
      <c r="J2645">
        <v>0</v>
      </c>
      <c r="K2645">
        <f>_xlfn.XLOOKUP(FraudData[[#This Row],[amount]],AmountRules[Amount Min],AmountRules[Risk Points],,-1)</f>
        <v>0</v>
      </c>
      <c r="L2645">
        <f>_xlfn.XLOOKUP(FraudData[[#This Row],[transaction_hour]],TimeRules[Hour Min],TimeRules[Risk Points],,-1)</f>
        <v>0</v>
      </c>
      <c r="M2645">
        <f>_xlfn.XLOOKUP(FraudData[[#This Row],[foreign_transaction]],ForeignRules[Foreign Transaction],ForeignRules[Risk Points],0)</f>
        <v>0</v>
      </c>
      <c r="N2645">
        <f>_xlfn.XLOOKUP(FraudData[[#This Row],[location_mismatch]],Table10[Location Mismatch],Table10[Risk Points],0)</f>
        <v>0</v>
      </c>
      <c r="O2645">
        <f>_xlfn.XLOOKUP(FraudData[[#This Row],[device_trust_score]],DeviceRules[Device Min],DeviceRules[Risk Points],,-1)</f>
        <v>1</v>
      </c>
      <c r="P2645">
        <f>_xlfn.XLOOKUP(FraudData[[#This Row],[velocity_last_24h]],VelocityRules[Velocity Min],VelocityRules[Risk Points],,-1)</f>
        <v>0</v>
      </c>
      <c r="Q2645">
        <f>_xlfn.XLOOKUP(FraudData[[#This Row],[merchant_category]],MerchantRules[Merchant Category],MerchantRules[Risk Points],0)</f>
        <v>1</v>
      </c>
      <c r="R2645">
        <f>SUM(FraudData[[#This Row],[Amount Risk]:[Merchant Risk]])</f>
        <v>2</v>
      </c>
      <c r="S2645" t="str" cm="1">
        <f t="array" ref="S2645">_xlfn.IFS(FraudData[[#This Row],[Fraud Risk Score]]&gt;=8,"High Risk",FraudData[[#This Row],[Fraud Risk Score]]&gt;=6,"Medium Risk",TRUE,"Low Risk")</f>
        <v>Low Risk</v>
      </c>
    </row>
    <row r="2646" spans="1:19">
      <c r="A2646">
        <v>2645</v>
      </c>
      <c r="B2646">
        <v>8.89</v>
      </c>
      <c r="C2646">
        <v>5</v>
      </c>
      <c r="D2646" t="s">
        <v>47</v>
      </c>
      <c r="E2646">
        <v>0</v>
      </c>
      <c r="F2646">
        <v>0</v>
      </c>
      <c r="G2646">
        <v>94</v>
      </c>
      <c r="H2646">
        <v>2</v>
      </c>
      <c r="I2646">
        <v>57</v>
      </c>
      <c r="J2646">
        <v>0</v>
      </c>
      <c r="K2646">
        <f>_xlfn.XLOOKUP(FraudData[[#This Row],[amount]],AmountRules[Amount Min],AmountRules[Risk Points],,-1)</f>
        <v>0</v>
      </c>
      <c r="L2646">
        <f>_xlfn.XLOOKUP(FraudData[[#This Row],[transaction_hour]],TimeRules[Hour Min],TimeRules[Risk Points],,-1)</f>
        <v>0</v>
      </c>
      <c r="M2646">
        <f>_xlfn.XLOOKUP(FraudData[[#This Row],[foreign_transaction]],ForeignRules[Foreign Transaction],ForeignRules[Risk Points],0)</f>
        <v>0</v>
      </c>
      <c r="N2646">
        <f>_xlfn.XLOOKUP(FraudData[[#This Row],[location_mismatch]],Table10[Location Mismatch],Table10[Risk Points],0)</f>
        <v>0</v>
      </c>
      <c r="O2646">
        <f>_xlfn.XLOOKUP(FraudData[[#This Row],[device_trust_score]],DeviceRules[Device Min],DeviceRules[Risk Points],,-1)</f>
        <v>0</v>
      </c>
      <c r="P2646">
        <f>_xlfn.XLOOKUP(FraudData[[#This Row],[velocity_last_24h]],VelocityRules[Velocity Min],VelocityRules[Risk Points],,-1)</f>
        <v>0</v>
      </c>
      <c r="Q2646">
        <f>_xlfn.XLOOKUP(FraudData[[#This Row],[merchant_category]],MerchantRules[Merchant Category],MerchantRules[Risk Points],0)</f>
        <v>0</v>
      </c>
      <c r="R2646">
        <f>SUM(FraudData[[#This Row],[Amount Risk]:[Merchant Risk]])</f>
        <v>0</v>
      </c>
      <c r="S2646" t="str" cm="1">
        <f t="array" ref="S2646">_xlfn.IFS(FraudData[[#This Row],[Fraud Risk Score]]&gt;=8,"High Risk",FraudData[[#This Row],[Fraud Risk Score]]&gt;=6,"Medium Risk",TRUE,"Low Risk")</f>
        <v>Low Risk</v>
      </c>
    </row>
    <row r="2647" spans="1:19">
      <c r="A2647">
        <v>2646</v>
      </c>
      <c r="B2647">
        <v>80.349999999999994</v>
      </c>
      <c r="C2647">
        <v>1</v>
      </c>
      <c r="D2647" t="s">
        <v>46</v>
      </c>
      <c r="E2647">
        <v>0</v>
      </c>
      <c r="F2647">
        <v>0</v>
      </c>
      <c r="G2647">
        <v>26</v>
      </c>
      <c r="H2647">
        <v>4</v>
      </c>
      <c r="I2647">
        <v>68</v>
      </c>
      <c r="J2647">
        <v>0</v>
      </c>
      <c r="K2647">
        <f>_xlfn.XLOOKUP(FraudData[[#This Row],[amount]],AmountRules[Amount Min],AmountRules[Risk Points],,-1)</f>
        <v>0</v>
      </c>
      <c r="L2647">
        <f>_xlfn.XLOOKUP(FraudData[[#This Row],[transaction_hour]],TimeRules[Hour Min],TimeRules[Risk Points],,-1)</f>
        <v>3</v>
      </c>
      <c r="M2647">
        <f>_xlfn.XLOOKUP(FraudData[[#This Row],[foreign_transaction]],ForeignRules[Foreign Transaction],ForeignRules[Risk Points],0)</f>
        <v>0</v>
      </c>
      <c r="N2647">
        <f>_xlfn.XLOOKUP(FraudData[[#This Row],[location_mismatch]],Table10[Location Mismatch],Table10[Risk Points],0)</f>
        <v>0</v>
      </c>
      <c r="O2647">
        <f>_xlfn.XLOOKUP(FraudData[[#This Row],[device_trust_score]],DeviceRules[Device Min],DeviceRules[Risk Points],,-1)</f>
        <v>3</v>
      </c>
      <c r="P2647">
        <f>_xlfn.XLOOKUP(FraudData[[#This Row],[velocity_last_24h]],VelocityRules[Velocity Min],VelocityRules[Risk Points],,-1)</f>
        <v>0</v>
      </c>
      <c r="Q2647">
        <f>_xlfn.XLOOKUP(FraudData[[#This Row],[merchant_category]],MerchantRules[Merchant Category],MerchantRules[Risk Points],0)</f>
        <v>0</v>
      </c>
      <c r="R2647">
        <f>SUM(FraudData[[#This Row],[Amount Risk]:[Merchant Risk]])</f>
        <v>6</v>
      </c>
      <c r="S2647" t="str" cm="1">
        <f t="array" ref="S2647">_xlfn.IFS(FraudData[[#This Row],[Fraud Risk Score]]&gt;=8,"High Risk",FraudData[[#This Row],[Fraud Risk Score]]&gt;=6,"Medium Risk",TRUE,"Low Risk")</f>
        <v>Medium Risk</v>
      </c>
    </row>
    <row r="2648" spans="1:19">
      <c r="A2648">
        <v>2647</v>
      </c>
      <c r="B2648">
        <v>565.54</v>
      </c>
      <c r="C2648">
        <v>8</v>
      </c>
      <c r="D2648" t="s">
        <v>48</v>
      </c>
      <c r="E2648">
        <v>0</v>
      </c>
      <c r="F2648">
        <v>0</v>
      </c>
      <c r="G2648">
        <v>78</v>
      </c>
      <c r="H2648">
        <v>1</v>
      </c>
      <c r="I2648">
        <v>35</v>
      </c>
      <c r="J2648">
        <v>0</v>
      </c>
      <c r="K2648">
        <f>_xlfn.XLOOKUP(FraudData[[#This Row],[amount]],AmountRules[Amount Min],AmountRules[Risk Points],,-1)</f>
        <v>1</v>
      </c>
      <c r="L2648">
        <f>_xlfn.XLOOKUP(FraudData[[#This Row],[transaction_hour]],TimeRules[Hour Min],TimeRules[Risk Points],,-1)</f>
        <v>0</v>
      </c>
      <c r="M2648">
        <f>_xlfn.XLOOKUP(FraudData[[#This Row],[foreign_transaction]],ForeignRules[Foreign Transaction],ForeignRules[Risk Points],0)</f>
        <v>0</v>
      </c>
      <c r="N2648">
        <f>_xlfn.XLOOKUP(FraudData[[#This Row],[location_mismatch]],Table10[Location Mismatch],Table10[Risk Points],0)</f>
        <v>0</v>
      </c>
      <c r="O2648">
        <f>_xlfn.XLOOKUP(FraudData[[#This Row],[device_trust_score]],DeviceRules[Device Min],DeviceRules[Risk Points],,-1)</f>
        <v>0</v>
      </c>
      <c r="P2648">
        <f>_xlfn.XLOOKUP(FraudData[[#This Row],[velocity_last_24h]],VelocityRules[Velocity Min],VelocityRules[Risk Points],,-1)</f>
        <v>0</v>
      </c>
      <c r="Q2648">
        <f>_xlfn.XLOOKUP(FraudData[[#This Row],[merchant_category]],MerchantRules[Merchant Category],MerchantRules[Risk Points],0)</f>
        <v>0</v>
      </c>
      <c r="R2648">
        <f>SUM(FraudData[[#This Row],[Amount Risk]:[Merchant Risk]])</f>
        <v>1</v>
      </c>
      <c r="S2648" t="str" cm="1">
        <f t="array" ref="S2648">_xlfn.IFS(FraudData[[#This Row],[Fraud Risk Score]]&gt;=8,"High Risk",FraudData[[#This Row],[Fraud Risk Score]]&gt;=6,"Medium Risk",TRUE,"Low Risk")</f>
        <v>Low Risk</v>
      </c>
    </row>
    <row r="2649" spans="1:19">
      <c r="A2649">
        <v>2648</v>
      </c>
      <c r="B2649">
        <v>124.91</v>
      </c>
      <c r="C2649">
        <v>3</v>
      </c>
      <c r="D2649" t="s">
        <v>49</v>
      </c>
      <c r="E2649">
        <v>0</v>
      </c>
      <c r="F2649">
        <v>0</v>
      </c>
      <c r="G2649">
        <v>39</v>
      </c>
      <c r="H2649">
        <v>2</v>
      </c>
      <c r="I2649">
        <v>69</v>
      </c>
      <c r="J2649">
        <v>0</v>
      </c>
      <c r="K2649">
        <f>_xlfn.XLOOKUP(FraudData[[#This Row],[amount]],AmountRules[Amount Min],AmountRules[Risk Points],,-1)</f>
        <v>0</v>
      </c>
      <c r="L2649">
        <f>_xlfn.XLOOKUP(FraudData[[#This Row],[transaction_hour]],TimeRules[Hour Min],TimeRules[Risk Points],,-1)</f>
        <v>3</v>
      </c>
      <c r="M2649">
        <f>_xlfn.XLOOKUP(FraudData[[#This Row],[foreign_transaction]],ForeignRules[Foreign Transaction],ForeignRules[Risk Points],0)</f>
        <v>0</v>
      </c>
      <c r="N2649">
        <f>_xlfn.XLOOKUP(FraudData[[#This Row],[location_mismatch]],Table10[Location Mismatch],Table10[Risk Points],0)</f>
        <v>0</v>
      </c>
      <c r="O2649">
        <f>_xlfn.XLOOKUP(FraudData[[#This Row],[device_trust_score]],DeviceRules[Device Min],DeviceRules[Risk Points],,-1)</f>
        <v>2</v>
      </c>
      <c r="P2649">
        <f>_xlfn.XLOOKUP(FraudData[[#This Row],[velocity_last_24h]],VelocityRules[Velocity Min],VelocityRules[Risk Points],,-1)</f>
        <v>0</v>
      </c>
      <c r="Q2649">
        <f>_xlfn.XLOOKUP(FraudData[[#This Row],[merchant_category]],MerchantRules[Merchant Category],MerchantRules[Risk Points],0)</f>
        <v>1</v>
      </c>
      <c r="R2649">
        <f>SUM(FraudData[[#This Row],[Amount Risk]:[Merchant Risk]])</f>
        <v>6</v>
      </c>
      <c r="S2649" t="str" cm="1">
        <f t="array" ref="S2649">_xlfn.IFS(FraudData[[#This Row],[Fraud Risk Score]]&gt;=8,"High Risk",FraudData[[#This Row],[Fraud Risk Score]]&gt;=6,"Medium Risk",TRUE,"Low Risk")</f>
        <v>Medium Risk</v>
      </c>
    </row>
    <row r="2650" spans="1:19">
      <c r="A2650">
        <v>2649</v>
      </c>
      <c r="B2650">
        <v>102.05</v>
      </c>
      <c r="C2650">
        <v>12</v>
      </c>
      <c r="D2650" t="s">
        <v>47</v>
      </c>
      <c r="E2650">
        <v>0</v>
      </c>
      <c r="F2650">
        <v>0</v>
      </c>
      <c r="G2650">
        <v>72</v>
      </c>
      <c r="H2650">
        <v>1</v>
      </c>
      <c r="I2650">
        <v>27</v>
      </c>
      <c r="J2650">
        <v>0</v>
      </c>
      <c r="K2650">
        <f>_xlfn.XLOOKUP(FraudData[[#This Row],[amount]],AmountRules[Amount Min],AmountRules[Risk Points],,-1)</f>
        <v>0</v>
      </c>
      <c r="L2650">
        <f>_xlfn.XLOOKUP(FraudData[[#This Row],[transaction_hour]],TimeRules[Hour Min],TimeRules[Risk Points],,-1)</f>
        <v>0</v>
      </c>
      <c r="M2650">
        <f>_xlfn.XLOOKUP(FraudData[[#This Row],[foreign_transaction]],ForeignRules[Foreign Transaction],ForeignRules[Risk Points],0)</f>
        <v>0</v>
      </c>
      <c r="N2650">
        <f>_xlfn.XLOOKUP(FraudData[[#This Row],[location_mismatch]],Table10[Location Mismatch],Table10[Risk Points],0)</f>
        <v>0</v>
      </c>
      <c r="O2650">
        <f>_xlfn.XLOOKUP(FraudData[[#This Row],[device_trust_score]],DeviceRules[Device Min],DeviceRules[Risk Points],,-1)</f>
        <v>0</v>
      </c>
      <c r="P2650">
        <f>_xlfn.XLOOKUP(FraudData[[#This Row],[velocity_last_24h]],VelocityRules[Velocity Min],VelocityRules[Risk Points],,-1)</f>
        <v>0</v>
      </c>
      <c r="Q2650">
        <f>_xlfn.XLOOKUP(FraudData[[#This Row],[merchant_category]],MerchantRules[Merchant Category],MerchantRules[Risk Points],0)</f>
        <v>0</v>
      </c>
      <c r="R2650">
        <f>SUM(FraudData[[#This Row],[Amount Risk]:[Merchant Risk]])</f>
        <v>0</v>
      </c>
      <c r="S2650" t="str" cm="1">
        <f t="array" ref="S2650">_xlfn.IFS(FraudData[[#This Row],[Fraud Risk Score]]&gt;=8,"High Risk",FraudData[[#This Row],[Fraud Risk Score]]&gt;=6,"Medium Risk",TRUE,"Low Risk")</f>
        <v>Low Risk</v>
      </c>
    </row>
    <row r="2651" spans="1:19">
      <c r="A2651">
        <v>2650</v>
      </c>
      <c r="B2651">
        <v>110.15</v>
      </c>
      <c r="C2651">
        <v>22</v>
      </c>
      <c r="D2651" t="s">
        <v>50</v>
      </c>
      <c r="E2651">
        <v>0</v>
      </c>
      <c r="F2651">
        <v>0</v>
      </c>
      <c r="G2651">
        <v>78</v>
      </c>
      <c r="H2651">
        <v>2</v>
      </c>
      <c r="I2651">
        <v>57</v>
      </c>
      <c r="J2651">
        <v>0</v>
      </c>
      <c r="K2651">
        <f>_xlfn.XLOOKUP(FraudData[[#This Row],[amount]],AmountRules[Amount Min],AmountRules[Risk Points],,-1)</f>
        <v>0</v>
      </c>
      <c r="L2651">
        <f>_xlfn.XLOOKUP(FraudData[[#This Row],[transaction_hour]],TimeRules[Hour Min],TimeRules[Risk Points],,-1)</f>
        <v>0</v>
      </c>
      <c r="M2651">
        <f>_xlfn.XLOOKUP(FraudData[[#This Row],[foreign_transaction]],ForeignRules[Foreign Transaction],ForeignRules[Risk Points],0)</f>
        <v>0</v>
      </c>
      <c r="N2651">
        <f>_xlfn.XLOOKUP(FraudData[[#This Row],[location_mismatch]],Table10[Location Mismatch],Table10[Risk Points],0)</f>
        <v>0</v>
      </c>
      <c r="O2651">
        <f>_xlfn.XLOOKUP(FraudData[[#This Row],[device_trust_score]],DeviceRules[Device Min],DeviceRules[Risk Points],,-1)</f>
        <v>0</v>
      </c>
      <c r="P2651">
        <f>_xlfn.XLOOKUP(FraudData[[#This Row],[velocity_last_24h]],VelocityRules[Velocity Min],VelocityRules[Risk Points],,-1)</f>
        <v>0</v>
      </c>
      <c r="Q2651">
        <f>_xlfn.XLOOKUP(FraudData[[#This Row],[merchant_category]],MerchantRules[Merchant Category],MerchantRules[Risk Points],0)</f>
        <v>0</v>
      </c>
      <c r="R2651">
        <f>SUM(FraudData[[#This Row],[Amount Risk]:[Merchant Risk]])</f>
        <v>0</v>
      </c>
      <c r="S2651" t="str" cm="1">
        <f t="array" ref="S2651">_xlfn.IFS(FraudData[[#This Row],[Fraud Risk Score]]&gt;=8,"High Risk",FraudData[[#This Row],[Fraud Risk Score]]&gt;=6,"Medium Risk",TRUE,"Low Risk")</f>
        <v>Low Risk</v>
      </c>
    </row>
    <row r="2652" spans="1:19">
      <c r="A2652">
        <v>2651</v>
      </c>
      <c r="B2652">
        <v>42.18</v>
      </c>
      <c r="C2652">
        <v>21</v>
      </c>
      <c r="D2652" t="s">
        <v>50</v>
      </c>
      <c r="E2652">
        <v>0</v>
      </c>
      <c r="F2652">
        <v>0</v>
      </c>
      <c r="G2652">
        <v>70</v>
      </c>
      <c r="H2652">
        <v>1</v>
      </c>
      <c r="I2652">
        <v>30</v>
      </c>
      <c r="J2652">
        <v>0</v>
      </c>
      <c r="K2652">
        <f>_xlfn.XLOOKUP(FraudData[[#This Row],[amount]],AmountRules[Amount Min],AmountRules[Risk Points],,-1)</f>
        <v>0</v>
      </c>
      <c r="L2652">
        <f>_xlfn.XLOOKUP(FraudData[[#This Row],[transaction_hour]],TimeRules[Hour Min],TimeRules[Risk Points],,-1)</f>
        <v>0</v>
      </c>
      <c r="M2652">
        <f>_xlfn.XLOOKUP(FraudData[[#This Row],[foreign_transaction]],ForeignRules[Foreign Transaction],ForeignRules[Risk Points],0)</f>
        <v>0</v>
      </c>
      <c r="N2652">
        <f>_xlfn.XLOOKUP(FraudData[[#This Row],[location_mismatch]],Table10[Location Mismatch],Table10[Risk Points],0)</f>
        <v>0</v>
      </c>
      <c r="O2652">
        <f>_xlfn.XLOOKUP(FraudData[[#This Row],[device_trust_score]],DeviceRules[Device Min],DeviceRules[Risk Points],,-1)</f>
        <v>0</v>
      </c>
      <c r="P2652">
        <f>_xlfn.XLOOKUP(FraudData[[#This Row],[velocity_last_24h]],VelocityRules[Velocity Min],VelocityRules[Risk Points],,-1)</f>
        <v>0</v>
      </c>
      <c r="Q2652">
        <f>_xlfn.XLOOKUP(FraudData[[#This Row],[merchant_category]],MerchantRules[Merchant Category],MerchantRules[Risk Points],0)</f>
        <v>0</v>
      </c>
      <c r="R2652">
        <f>SUM(FraudData[[#This Row],[Amount Risk]:[Merchant Risk]])</f>
        <v>0</v>
      </c>
      <c r="S2652" t="str" cm="1">
        <f t="array" ref="S2652">_xlfn.IFS(FraudData[[#This Row],[Fraud Risk Score]]&gt;=8,"High Risk",FraudData[[#This Row],[Fraud Risk Score]]&gt;=6,"Medium Risk",TRUE,"Low Risk")</f>
        <v>Low Risk</v>
      </c>
    </row>
    <row r="2653" spans="1:19">
      <c r="A2653">
        <v>2652</v>
      </c>
      <c r="B2653">
        <v>82.8</v>
      </c>
      <c r="C2653">
        <v>10</v>
      </c>
      <c r="D2653" t="s">
        <v>46</v>
      </c>
      <c r="E2653">
        <v>0</v>
      </c>
      <c r="F2653">
        <v>0</v>
      </c>
      <c r="G2653">
        <v>81</v>
      </c>
      <c r="H2653">
        <v>3</v>
      </c>
      <c r="I2653">
        <v>54</v>
      </c>
      <c r="J2653">
        <v>0</v>
      </c>
      <c r="K2653">
        <f>_xlfn.XLOOKUP(FraudData[[#This Row],[amount]],AmountRules[Amount Min],AmountRules[Risk Points],,-1)</f>
        <v>0</v>
      </c>
      <c r="L2653">
        <f>_xlfn.XLOOKUP(FraudData[[#This Row],[transaction_hour]],TimeRules[Hour Min],TimeRules[Risk Points],,-1)</f>
        <v>0</v>
      </c>
      <c r="M2653">
        <f>_xlfn.XLOOKUP(FraudData[[#This Row],[foreign_transaction]],ForeignRules[Foreign Transaction],ForeignRules[Risk Points],0)</f>
        <v>0</v>
      </c>
      <c r="N2653">
        <f>_xlfn.XLOOKUP(FraudData[[#This Row],[location_mismatch]],Table10[Location Mismatch],Table10[Risk Points],0)</f>
        <v>0</v>
      </c>
      <c r="O2653">
        <f>_xlfn.XLOOKUP(FraudData[[#This Row],[device_trust_score]],DeviceRules[Device Min],DeviceRules[Risk Points],,-1)</f>
        <v>0</v>
      </c>
      <c r="P2653">
        <f>_xlfn.XLOOKUP(FraudData[[#This Row],[velocity_last_24h]],VelocityRules[Velocity Min],VelocityRules[Risk Points],,-1)</f>
        <v>0</v>
      </c>
      <c r="Q2653">
        <f>_xlfn.XLOOKUP(FraudData[[#This Row],[merchant_category]],MerchantRules[Merchant Category],MerchantRules[Risk Points],0)</f>
        <v>0</v>
      </c>
      <c r="R2653">
        <f>SUM(FraudData[[#This Row],[Amount Risk]:[Merchant Risk]])</f>
        <v>0</v>
      </c>
      <c r="S2653" t="str" cm="1">
        <f t="array" ref="S2653">_xlfn.IFS(FraudData[[#This Row],[Fraud Risk Score]]&gt;=8,"High Risk",FraudData[[#This Row],[Fraud Risk Score]]&gt;=6,"Medium Risk",TRUE,"Low Risk")</f>
        <v>Low Risk</v>
      </c>
    </row>
    <row r="2654" spans="1:19">
      <c r="A2654">
        <v>2653</v>
      </c>
      <c r="B2654">
        <v>83.11</v>
      </c>
      <c r="C2654">
        <v>12</v>
      </c>
      <c r="D2654" t="s">
        <v>49</v>
      </c>
      <c r="E2654">
        <v>0</v>
      </c>
      <c r="F2654">
        <v>0</v>
      </c>
      <c r="G2654">
        <v>79</v>
      </c>
      <c r="H2654">
        <v>1</v>
      </c>
      <c r="I2654">
        <v>60</v>
      </c>
      <c r="J2654">
        <v>0</v>
      </c>
      <c r="K2654">
        <f>_xlfn.XLOOKUP(FraudData[[#This Row],[amount]],AmountRules[Amount Min],AmountRules[Risk Points],,-1)</f>
        <v>0</v>
      </c>
      <c r="L2654">
        <f>_xlfn.XLOOKUP(FraudData[[#This Row],[transaction_hour]],TimeRules[Hour Min],TimeRules[Risk Points],,-1)</f>
        <v>0</v>
      </c>
      <c r="M2654">
        <f>_xlfn.XLOOKUP(FraudData[[#This Row],[foreign_transaction]],ForeignRules[Foreign Transaction],ForeignRules[Risk Points],0)</f>
        <v>0</v>
      </c>
      <c r="N2654">
        <f>_xlfn.XLOOKUP(FraudData[[#This Row],[location_mismatch]],Table10[Location Mismatch],Table10[Risk Points],0)</f>
        <v>0</v>
      </c>
      <c r="O2654">
        <f>_xlfn.XLOOKUP(FraudData[[#This Row],[device_trust_score]],DeviceRules[Device Min],DeviceRules[Risk Points],,-1)</f>
        <v>0</v>
      </c>
      <c r="P2654">
        <f>_xlfn.XLOOKUP(FraudData[[#This Row],[velocity_last_24h]],VelocityRules[Velocity Min],VelocityRules[Risk Points],,-1)</f>
        <v>0</v>
      </c>
      <c r="Q2654">
        <f>_xlfn.XLOOKUP(FraudData[[#This Row],[merchant_category]],MerchantRules[Merchant Category],MerchantRules[Risk Points],0)</f>
        <v>1</v>
      </c>
      <c r="R2654">
        <f>SUM(FraudData[[#This Row],[Amount Risk]:[Merchant Risk]])</f>
        <v>1</v>
      </c>
      <c r="S2654" t="str" cm="1">
        <f t="array" ref="S2654">_xlfn.IFS(FraudData[[#This Row],[Fraud Risk Score]]&gt;=8,"High Risk",FraudData[[#This Row],[Fraud Risk Score]]&gt;=6,"Medium Risk",TRUE,"Low Risk")</f>
        <v>Low Risk</v>
      </c>
    </row>
    <row r="2655" spans="1:19">
      <c r="A2655">
        <v>2654</v>
      </c>
      <c r="B2655">
        <v>9.68</v>
      </c>
      <c r="C2655">
        <v>10</v>
      </c>
      <c r="D2655" t="s">
        <v>48</v>
      </c>
      <c r="E2655">
        <v>0</v>
      </c>
      <c r="F2655">
        <v>0</v>
      </c>
      <c r="G2655">
        <v>84</v>
      </c>
      <c r="H2655">
        <v>5</v>
      </c>
      <c r="I2655">
        <v>57</v>
      </c>
      <c r="J2655">
        <v>0</v>
      </c>
      <c r="K2655">
        <f>_xlfn.XLOOKUP(FraudData[[#This Row],[amount]],AmountRules[Amount Min],AmountRules[Risk Points],,-1)</f>
        <v>0</v>
      </c>
      <c r="L2655">
        <f>_xlfn.XLOOKUP(FraudData[[#This Row],[transaction_hour]],TimeRules[Hour Min],TimeRules[Risk Points],,-1)</f>
        <v>0</v>
      </c>
      <c r="M2655">
        <f>_xlfn.XLOOKUP(FraudData[[#This Row],[foreign_transaction]],ForeignRules[Foreign Transaction],ForeignRules[Risk Points],0)</f>
        <v>0</v>
      </c>
      <c r="N2655">
        <f>_xlfn.XLOOKUP(FraudData[[#This Row],[location_mismatch]],Table10[Location Mismatch],Table10[Risk Points],0)</f>
        <v>0</v>
      </c>
      <c r="O2655">
        <f>_xlfn.XLOOKUP(FraudData[[#This Row],[device_trust_score]],DeviceRules[Device Min],DeviceRules[Risk Points],,-1)</f>
        <v>0</v>
      </c>
      <c r="P2655">
        <f>_xlfn.XLOOKUP(FraudData[[#This Row],[velocity_last_24h]],VelocityRules[Velocity Min],VelocityRules[Risk Points],,-1)</f>
        <v>3</v>
      </c>
      <c r="Q2655">
        <f>_xlfn.XLOOKUP(FraudData[[#This Row],[merchant_category]],MerchantRules[Merchant Category],MerchantRules[Risk Points],0)</f>
        <v>0</v>
      </c>
      <c r="R2655">
        <f>SUM(FraudData[[#This Row],[Amount Risk]:[Merchant Risk]])</f>
        <v>3</v>
      </c>
      <c r="S2655" t="str" cm="1">
        <f t="array" ref="S2655">_xlfn.IFS(FraudData[[#This Row],[Fraud Risk Score]]&gt;=8,"High Risk",FraudData[[#This Row],[Fraud Risk Score]]&gt;=6,"Medium Risk",TRUE,"Low Risk")</f>
        <v>Low Risk</v>
      </c>
    </row>
    <row r="2656" spans="1:19">
      <c r="A2656">
        <v>2655</v>
      </c>
      <c r="B2656">
        <v>262.64999999999998</v>
      </c>
      <c r="C2656">
        <v>18</v>
      </c>
      <c r="D2656" t="s">
        <v>49</v>
      </c>
      <c r="E2656">
        <v>0</v>
      </c>
      <c r="F2656">
        <v>0</v>
      </c>
      <c r="G2656">
        <v>54</v>
      </c>
      <c r="H2656">
        <v>1</v>
      </c>
      <c r="I2656">
        <v>68</v>
      </c>
      <c r="J2656">
        <v>0</v>
      </c>
      <c r="K2656">
        <f>_xlfn.XLOOKUP(FraudData[[#This Row],[amount]],AmountRules[Amount Min],AmountRules[Risk Points],,-1)</f>
        <v>0</v>
      </c>
      <c r="L2656">
        <f>_xlfn.XLOOKUP(FraudData[[#This Row],[transaction_hour]],TimeRules[Hour Min],TimeRules[Risk Points],,-1)</f>
        <v>0</v>
      </c>
      <c r="M2656">
        <f>_xlfn.XLOOKUP(FraudData[[#This Row],[foreign_transaction]],ForeignRules[Foreign Transaction],ForeignRules[Risk Points],0)</f>
        <v>0</v>
      </c>
      <c r="N2656">
        <f>_xlfn.XLOOKUP(FraudData[[#This Row],[location_mismatch]],Table10[Location Mismatch],Table10[Risk Points],0)</f>
        <v>0</v>
      </c>
      <c r="O2656">
        <f>_xlfn.XLOOKUP(FraudData[[#This Row],[device_trust_score]],DeviceRules[Device Min],DeviceRules[Risk Points],,-1)</f>
        <v>1</v>
      </c>
      <c r="P2656">
        <f>_xlfn.XLOOKUP(FraudData[[#This Row],[velocity_last_24h]],VelocityRules[Velocity Min],VelocityRules[Risk Points],,-1)</f>
        <v>0</v>
      </c>
      <c r="Q2656">
        <f>_xlfn.XLOOKUP(FraudData[[#This Row],[merchant_category]],MerchantRules[Merchant Category],MerchantRules[Risk Points],0)</f>
        <v>1</v>
      </c>
      <c r="R2656">
        <f>SUM(FraudData[[#This Row],[Amount Risk]:[Merchant Risk]])</f>
        <v>2</v>
      </c>
      <c r="S2656" t="str" cm="1">
        <f t="array" ref="S2656">_xlfn.IFS(FraudData[[#This Row],[Fraud Risk Score]]&gt;=8,"High Risk",FraudData[[#This Row],[Fraud Risk Score]]&gt;=6,"Medium Risk",TRUE,"Low Risk")</f>
        <v>Low Risk</v>
      </c>
    </row>
    <row r="2657" spans="1:19">
      <c r="A2657">
        <v>2656</v>
      </c>
      <c r="B2657">
        <v>96.97</v>
      </c>
      <c r="C2657">
        <v>7</v>
      </c>
      <c r="D2657" t="s">
        <v>50</v>
      </c>
      <c r="E2657">
        <v>0</v>
      </c>
      <c r="F2657">
        <v>0</v>
      </c>
      <c r="G2657">
        <v>52</v>
      </c>
      <c r="H2657">
        <v>0</v>
      </c>
      <c r="I2657">
        <v>40</v>
      </c>
      <c r="J2657">
        <v>0</v>
      </c>
      <c r="K2657">
        <f>_xlfn.XLOOKUP(FraudData[[#This Row],[amount]],AmountRules[Amount Min],AmountRules[Risk Points],,-1)</f>
        <v>0</v>
      </c>
      <c r="L2657">
        <f>_xlfn.XLOOKUP(FraudData[[#This Row],[transaction_hour]],TimeRules[Hour Min],TimeRules[Risk Points],,-1)</f>
        <v>0</v>
      </c>
      <c r="M2657">
        <f>_xlfn.XLOOKUP(FraudData[[#This Row],[foreign_transaction]],ForeignRules[Foreign Transaction],ForeignRules[Risk Points],0)</f>
        <v>0</v>
      </c>
      <c r="N2657">
        <f>_xlfn.XLOOKUP(FraudData[[#This Row],[location_mismatch]],Table10[Location Mismatch],Table10[Risk Points],0)</f>
        <v>0</v>
      </c>
      <c r="O2657">
        <f>_xlfn.XLOOKUP(FraudData[[#This Row],[device_trust_score]],DeviceRules[Device Min],DeviceRules[Risk Points],,-1)</f>
        <v>1</v>
      </c>
      <c r="P2657">
        <f>_xlfn.XLOOKUP(FraudData[[#This Row],[velocity_last_24h]],VelocityRules[Velocity Min],VelocityRules[Risk Points],,-1)</f>
        <v>0</v>
      </c>
      <c r="Q2657">
        <f>_xlfn.XLOOKUP(FraudData[[#This Row],[merchant_category]],MerchantRules[Merchant Category],MerchantRules[Risk Points],0)</f>
        <v>0</v>
      </c>
      <c r="R2657">
        <f>SUM(FraudData[[#This Row],[Amount Risk]:[Merchant Risk]])</f>
        <v>1</v>
      </c>
      <c r="S2657" t="str" cm="1">
        <f t="array" ref="S2657">_xlfn.IFS(FraudData[[#This Row],[Fraud Risk Score]]&gt;=8,"High Risk",FraudData[[#This Row],[Fraud Risk Score]]&gt;=6,"Medium Risk",TRUE,"Low Risk")</f>
        <v>Low Risk</v>
      </c>
    </row>
    <row r="2658" spans="1:19">
      <c r="A2658">
        <v>2657</v>
      </c>
      <c r="B2658">
        <v>310.86</v>
      </c>
      <c r="C2658">
        <v>6</v>
      </c>
      <c r="D2658" t="s">
        <v>49</v>
      </c>
      <c r="E2658">
        <v>1</v>
      </c>
      <c r="F2658">
        <v>1</v>
      </c>
      <c r="G2658">
        <v>76</v>
      </c>
      <c r="H2658">
        <v>2</v>
      </c>
      <c r="I2658">
        <v>36</v>
      </c>
      <c r="J2658">
        <v>0</v>
      </c>
      <c r="K2658">
        <f>_xlfn.XLOOKUP(FraudData[[#This Row],[amount]],AmountRules[Amount Min],AmountRules[Risk Points],,-1)</f>
        <v>0</v>
      </c>
      <c r="L2658">
        <f>_xlfn.XLOOKUP(FraudData[[#This Row],[transaction_hour]],TimeRules[Hour Min],TimeRules[Risk Points],,-1)</f>
        <v>0</v>
      </c>
      <c r="M2658">
        <f>_xlfn.XLOOKUP(FraudData[[#This Row],[foreign_transaction]],ForeignRules[Foreign Transaction],ForeignRules[Risk Points],0)</f>
        <v>3</v>
      </c>
      <c r="N2658">
        <f>_xlfn.XLOOKUP(FraudData[[#This Row],[location_mismatch]],Table10[Location Mismatch],Table10[Risk Points],0)</f>
        <v>3</v>
      </c>
      <c r="O2658">
        <f>_xlfn.XLOOKUP(FraudData[[#This Row],[device_trust_score]],DeviceRules[Device Min],DeviceRules[Risk Points],,-1)</f>
        <v>0</v>
      </c>
      <c r="P2658">
        <f>_xlfn.XLOOKUP(FraudData[[#This Row],[velocity_last_24h]],VelocityRules[Velocity Min],VelocityRules[Risk Points],,-1)</f>
        <v>0</v>
      </c>
      <c r="Q2658">
        <f>_xlfn.XLOOKUP(FraudData[[#This Row],[merchant_category]],MerchantRules[Merchant Category],MerchantRules[Risk Points],0)</f>
        <v>1</v>
      </c>
      <c r="R2658">
        <f>SUM(FraudData[[#This Row],[Amount Risk]:[Merchant Risk]])</f>
        <v>7</v>
      </c>
      <c r="S2658" t="str" cm="1">
        <f t="array" ref="S2658">_xlfn.IFS(FraudData[[#This Row],[Fraud Risk Score]]&gt;=8,"High Risk",FraudData[[#This Row],[Fraud Risk Score]]&gt;=6,"Medium Risk",TRUE,"Low Risk")</f>
        <v>Medium Risk</v>
      </c>
    </row>
    <row r="2659" spans="1:19">
      <c r="A2659">
        <v>2658</v>
      </c>
      <c r="B2659">
        <v>341.9</v>
      </c>
      <c r="C2659">
        <v>15</v>
      </c>
      <c r="D2659" t="s">
        <v>50</v>
      </c>
      <c r="E2659">
        <v>0</v>
      </c>
      <c r="F2659">
        <v>0</v>
      </c>
      <c r="G2659">
        <v>65</v>
      </c>
      <c r="H2659">
        <v>4</v>
      </c>
      <c r="I2659">
        <v>40</v>
      </c>
      <c r="J2659">
        <v>0</v>
      </c>
      <c r="K2659">
        <f>_xlfn.XLOOKUP(FraudData[[#This Row],[amount]],AmountRules[Amount Min],AmountRules[Risk Points],,-1)</f>
        <v>0</v>
      </c>
      <c r="L2659">
        <f>_xlfn.XLOOKUP(FraudData[[#This Row],[transaction_hour]],TimeRules[Hour Min],TimeRules[Risk Points],,-1)</f>
        <v>0</v>
      </c>
      <c r="M2659">
        <f>_xlfn.XLOOKUP(FraudData[[#This Row],[foreign_transaction]],ForeignRules[Foreign Transaction],ForeignRules[Risk Points],0)</f>
        <v>0</v>
      </c>
      <c r="N2659">
        <f>_xlfn.XLOOKUP(FraudData[[#This Row],[location_mismatch]],Table10[Location Mismatch],Table10[Risk Points],0)</f>
        <v>0</v>
      </c>
      <c r="O2659">
        <f>_xlfn.XLOOKUP(FraudData[[#This Row],[device_trust_score]],DeviceRules[Device Min],DeviceRules[Risk Points],,-1)</f>
        <v>1</v>
      </c>
      <c r="P2659">
        <f>_xlfn.XLOOKUP(FraudData[[#This Row],[velocity_last_24h]],VelocityRules[Velocity Min],VelocityRules[Risk Points],,-1)</f>
        <v>0</v>
      </c>
      <c r="Q2659">
        <f>_xlfn.XLOOKUP(FraudData[[#This Row],[merchant_category]],MerchantRules[Merchant Category],MerchantRules[Risk Points],0)</f>
        <v>0</v>
      </c>
      <c r="R2659">
        <f>SUM(FraudData[[#This Row],[Amount Risk]:[Merchant Risk]])</f>
        <v>1</v>
      </c>
      <c r="S2659" t="str" cm="1">
        <f t="array" ref="S2659">_xlfn.IFS(FraudData[[#This Row],[Fraud Risk Score]]&gt;=8,"High Risk",FraudData[[#This Row],[Fraud Risk Score]]&gt;=6,"Medium Risk",TRUE,"Low Risk")</f>
        <v>Low Risk</v>
      </c>
    </row>
    <row r="2660" spans="1:19">
      <c r="A2660">
        <v>2659</v>
      </c>
      <c r="B2660">
        <v>42.88</v>
      </c>
      <c r="C2660">
        <v>2</v>
      </c>
      <c r="D2660" t="s">
        <v>47</v>
      </c>
      <c r="E2660">
        <v>1</v>
      </c>
      <c r="F2660">
        <v>0</v>
      </c>
      <c r="G2660">
        <v>45</v>
      </c>
      <c r="H2660">
        <v>3</v>
      </c>
      <c r="I2660">
        <v>58</v>
      </c>
      <c r="J2660">
        <v>0</v>
      </c>
      <c r="K2660">
        <f>_xlfn.XLOOKUP(FraudData[[#This Row],[amount]],AmountRules[Amount Min],AmountRules[Risk Points],,-1)</f>
        <v>0</v>
      </c>
      <c r="L2660">
        <f>_xlfn.XLOOKUP(FraudData[[#This Row],[transaction_hour]],TimeRules[Hour Min],TimeRules[Risk Points],,-1)</f>
        <v>3</v>
      </c>
      <c r="M2660">
        <f>_xlfn.XLOOKUP(FraudData[[#This Row],[foreign_transaction]],ForeignRules[Foreign Transaction],ForeignRules[Risk Points],0)</f>
        <v>3</v>
      </c>
      <c r="N2660">
        <f>_xlfn.XLOOKUP(FraudData[[#This Row],[location_mismatch]],Table10[Location Mismatch],Table10[Risk Points],0)</f>
        <v>0</v>
      </c>
      <c r="O2660">
        <f>_xlfn.XLOOKUP(FraudData[[#This Row],[device_trust_score]],DeviceRules[Device Min],DeviceRules[Risk Points],,-1)</f>
        <v>2</v>
      </c>
      <c r="P2660">
        <f>_xlfn.XLOOKUP(FraudData[[#This Row],[velocity_last_24h]],VelocityRules[Velocity Min],VelocityRules[Risk Points],,-1)</f>
        <v>0</v>
      </c>
      <c r="Q2660">
        <f>_xlfn.XLOOKUP(FraudData[[#This Row],[merchant_category]],MerchantRules[Merchant Category],MerchantRules[Risk Points],0)</f>
        <v>0</v>
      </c>
      <c r="R2660">
        <f>SUM(FraudData[[#This Row],[Amount Risk]:[Merchant Risk]])</f>
        <v>8</v>
      </c>
      <c r="S2660" t="str" cm="1">
        <f t="array" ref="S2660">_xlfn.IFS(FraudData[[#This Row],[Fraud Risk Score]]&gt;=8,"High Risk",FraudData[[#This Row],[Fraud Risk Score]]&gt;=6,"Medium Risk",TRUE,"Low Risk")</f>
        <v>High Risk</v>
      </c>
    </row>
    <row r="2661" spans="1:19">
      <c r="A2661">
        <v>2660</v>
      </c>
      <c r="B2661">
        <v>192.79</v>
      </c>
      <c r="C2661">
        <v>16</v>
      </c>
      <c r="D2661" t="s">
        <v>47</v>
      </c>
      <c r="E2661">
        <v>0</v>
      </c>
      <c r="F2661">
        <v>0</v>
      </c>
      <c r="G2661">
        <v>66</v>
      </c>
      <c r="H2661">
        <v>2</v>
      </c>
      <c r="I2661">
        <v>33</v>
      </c>
      <c r="J2661">
        <v>0</v>
      </c>
      <c r="K2661">
        <f>_xlfn.XLOOKUP(FraudData[[#This Row],[amount]],AmountRules[Amount Min],AmountRules[Risk Points],,-1)</f>
        <v>0</v>
      </c>
      <c r="L2661">
        <f>_xlfn.XLOOKUP(FraudData[[#This Row],[transaction_hour]],TimeRules[Hour Min],TimeRules[Risk Points],,-1)</f>
        <v>0</v>
      </c>
      <c r="M2661">
        <f>_xlfn.XLOOKUP(FraudData[[#This Row],[foreign_transaction]],ForeignRules[Foreign Transaction],ForeignRules[Risk Points],0)</f>
        <v>0</v>
      </c>
      <c r="N2661">
        <f>_xlfn.XLOOKUP(FraudData[[#This Row],[location_mismatch]],Table10[Location Mismatch],Table10[Risk Points],0)</f>
        <v>0</v>
      </c>
      <c r="O2661">
        <f>_xlfn.XLOOKUP(FraudData[[#This Row],[device_trust_score]],DeviceRules[Device Min],DeviceRules[Risk Points],,-1)</f>
        <v>1</v>
      </c>
      <c r="P2661">
        <f>_xlfn.XLOOKUP(FraudData[[#This Row],[velocity_last_24h]],VelocityRules[Velocity Min],VelocityRules[Risk Points],,-1)</f>
        <v>0</v>
      </c>
      <c r="Q2661">
        <f>_xlfn.XLOOKUP(FraudData[[#This Row],[merchant_category]],MerchantRules[Merchant Category],MerchantRules[Risk Points],0)</f>
        <v>0</v>
      </c>
      <c r="R2661">
        <f>SUM(FraudData[[#This Row],[Amount Risk]:[Merchant Risk]])</f>
        <v>1</v>
      </c>
      <c r="S2661" t="str" cm="1">
        <f t="array" ref="S2661">_xlfn.IFS(FraudData[[#This Row],[Fraud Risk Score]]&gt;=8,"High Risk",FraudData[[#This Row],[Fraud Risk Score]]&gt;=6,"Medium Risk",TRUE,"Low Risk")</f>
        <v>Low Risk</v>
      </c>
    </row>
    <row r="2662" spans="1:19">
      <c r="A2662">
        <v>2661</v>
      </c>
      <c r="B2662">
        <v>115.05</v>
      </c>
      <c r="C2662">
        <v>17</v>
      </c>
      <c r="D2662" t="s">
        <v>50</v>
      </c>
      <c r="E2662">
        <v>0</v>
      </c>
      <c r="F2662">
        <v>0</v>
      </c>
      <c r="G2662">
        <v>37</v>
      </c>
      <c r="H2662">
        <v>9</v>
      </c>
      <c r="I2662">
        <v>29</v>
      </c>
      <c r="J2662">
        <v>0</v>
      </c>
      <c r="K2662">
        <f>_xlfn.XLOOKUP(FraudData[[#This Row],[amount]],AmountRules[Amount Min],AmountRules[Risk Points],,-1)</f>
        <v>0</v>
      </c>
      <c r="L2662">
        <f>_xlfn.XLOOKUP(FraudData[[#This Row],[transaction_hour]],TimeRules[Hour Min],TimeRules[Risk Points],,-1)</f>
        <v>0</v>
      </c>
      <c r="M2662">
        <f>_xlfn.XLOOKUP(FraudData[[#This Row],[foreign_transaction]],ForeignRules[Foreign Transaction],ForeignRules[Risk Points],0)</f>
        <v>0</v>
      </c>
      <c r="N2662">
        <f>_xlfn.XLOOKUP(FraudData[[#This Row],[location_mismatch]],Table10[Location Mismatch],Table10[Risk Points],0)</f>
        <v>0</v>
      </c>
      <c r="O2662">
        <f>_xlfn.XLOOKUP(FraudData[[#This Row],[device_trust_score]],DeviceRules[Device Min],DeviceRules[Risk Points],,-1)</f>
        <v>2</v>
      </c>
      <c r="P2662">
        <f>_xlfn.XLOOKUP(FraudData[[#This Row],[velocity_last_24h]],VelocityRules[Velocity Min],VelocityRules[Risk Points],,-1)</f>
        <v>2</v>
      </c>
      <c r="Q2662">
        <f>_xlfn.XLOOKUP(FraudData[[#This Row],[merchant_category]],MerchantRules[Merchant Category],MerchantRules[Risk Points],0)</f>
        <v>0</v>
      </c>
      <c r="R2662">
        <f>SUM(FraudData[[#This Row],[Amount Risk]:[Merchant Risk]])</f>
        <v>4</v>
      </c>
      <c r="S2662" t="str" cm="1">
        <f t="array" ref="S2662">_xlfn.IFS(FraudData[[#This Row],[Fraud Risk Score]]&gt;=8,"High Risk",FraudData[[#This Row],[Fraud Risk Score]]&gt;=6,"Medium Risk",TRUE,"Low Risk")</f>
        <v>Low Risk</v>
      </c>
    </row>
    <row r="2663" spans="1:19">
      <c r="A2663">
        <v>2662</v>
      </c>
      <c r="B2663">
        <v>381.88</v>
      </c>
      <c r="C2663">
        <v>14</v>
      </c>
      <c r="D2663" t="s">
        <v>48</v>
      </c>
      <c r="E2663">
        <v>0</v>
      </c>
      <c r="F2663">
        <v>0</v>
      </c>
      <c r="G2663">
        <v>69</v>
      </c>
      <c r="H2663">
        <v>0</v>
      </c>
      <c r="I2663">
        <v>53</v>
      </c>
      <c r="J2663">
        <v>0</v>
      </c>
      <c r="K2663">
        <f>_xlfn.XLOOKUP(FraudData[[#This Row],[amount]],AmountRules[Amount Min],AmountRules[Risk Points],,-1)</f>
        <v>0</v>
      </c>
      <c r="L2663">
        <f>_xlfn.XLOOKUP(FraudData[[#This Row],[transaction_hour]],TimeRules[Hour Min],TimeRules[Risk Points],,-1)</f>
        <v>0</v>
      </c>
      <c r="M2663">
        <f>_xlfn.XLOOKUP(FraudData[[#This Row],[foreign_transaction]],ForeignRules[Foreign Transaction],ForeignRules[Risk Points],0)</f>
        <v>0</v>
      </c>
      <c r="N2663">
        <f>_xlfn.XLOOKUP(FraudData[[#This Row],[location_mismatch]],Table10[Location Mismatch],Table10[Risk Points],0)</f>
        <v>0</v>
      </c>
      <c r="O2663">
        <f>_xlfn.XLOOKUP(FraudData[[#This Row],[device_trust_score]],DeviceRules[Device Min],DeviceRules[Risk Points],,-1)</f>
        <v>1</v>
      </c>
      <c r="P2663">
        <f>_xlfn.XLOOKUP(FraudData[[#This Row],[velocity_last_24h]],VelocityRules[Velocity Min],VelocityRules[Risk Points],,-1)</f>
        <v>0</v>
      </c>
      <c r="Q2663">
        <f>_xlfn.XLOOKUP(FraudData[[#This Row],[merchant_category]],MerchantRules[Merchant Category],MerchantRules[Risk Points],0)</f>
        <v>0</v>
      </c>
      <c r="R2663">
        <f>SUM(FraudData[[#This Row],[Amount Risk]:[Merchant Risk]])</f>
        <v>1</v>
      </c>
      <c r="S2663" t="str" cm="1">
        <f t="array" ref="S2663">_xlfn.IFS(FraudData[[#This Row],[Fraud Risk Score]]&gt;=8,"High Risk",FraudData[[#This Row],[Fraud Risk Score]]&gt;=6,"Medium Risk",TRUE,"Low Risk")</f>
        <v>Low Risk</v>
      </c>
    </row>
    <row r="2664" spans="1:19">
      <c r="A2664">
        <v>2663</v>
      </c>
      <c r="B2664">
        <v>43.74</v>
      </c>
      <c r="C2664">
        <v>16</v>
      </c>
      <c r="D2664" t="s">
        <v>48</v>
      </c>
      <c r="E2664">
        <v>0</v>
      </c>
      <c r="F2664">
        <v>0</v>
      </c>
      <c r="G2664">
        <v>78</v>
      </c>
      <c r="H2664">
        <v>3</v>
      </c>
      <c r="I2664">
        <v>21</v>
      </c>
      <c r="J2664">
        <v>0</v>
      </c>
      <c r="K2664">
        <f>_xlfn.XLOOKUP(FraudData[[#This Row],[amount]],AmountRules[Amount Min],AmountRules[Risk Points],,-1)</f>
        <v>0</v>
      </c>
      <c r="L2664">
        <f>_xlfn.XLOOKUP(FraudData[[#This Row],[transaction_hour]],TimeRules[Hour Min],TimeRules[Risk Points],,-1)</f>
        <v>0</v>
      </c>
      <c r="M2664">
        <f>_xlfn.XLOOKUP(FraudData[[#This Row],[foreign_transaction]],ForeignRules[Foreign Transaction],ForeignRules[Risk Points],0)</f>
        <v>0</v>
      </c>
      <c r="N2664">
        <f>_xlfn.XLOOKUP(FraudData[[#This Row],[location_mismatch]],Table10[Location Mismatch],Table10[Risk Points],0)</f>
        <v>0</v>
      </c>
      <c r="O2664">
        <f>_xlfn.XLOOKUP(FraudData[[#This Row],[device_trust_score]],DeviceRules[Device Min],DeviceRules[Risk Points],,-1)</f>
        <v>0</v>
      </c>
      <c r="P2664">
        <f>_xlfn.XLOOKUP(FraudData[[#This Row],[velocity_last_24h]],VelocityRules[Velocity Min],VelocityRules[Risk Points],,-1)</f>
        <v>0</v>
      </c>
      <c r="Q2664">
        <f>_xlfn.XLOOKUP(FraudData[[#This Row],[merchant_category]],MerchantRules[Merchant Category],MerchantRules[Risk Points],0)</f>
        <v>0</v>
      </c>
      <c r="R2664">
        <f>SUM(FraudData[[#This Row],[Amount Risk]:[Merchant Risk]])</f>
        <v>0</v>
      </c>
      <c r="S2664" t="str" cm="1">
        <f t="array" ref="S2664">_xlfn.IFS(FraudData[[#This Row],[Fraud Risk Score]]&gt;=8,"High Risk",FraudData[[#This Row],[Fraud Risk Score]]&gt;=6,"Medium Risk",TRUE,"Low Risk")</f>
        <v>Low Risk</v>
      </c>
    </row>
    <row r="2665" spans="1:19">
      <c r="A2665">
        <v>2664</v>
      </c>
      <c r="B2665">
        <v>203.87</v>
      </c>
      <c r="C2665">
        <v>10</v>
      </c>
      <c r="D2665" t="s">
        <v>49</v>
      </c>
      <c r="E2665">
        <v>0</v>
      </c>
      <c r="F2665">
        <v>0</v>
      </c>
      <c r="G2665">
        <v>43</v>
      </c>
      <c r="H2665">
        <v>3</v>
      </c>
      <c r="I2665">
        <v>29</v>
      </c>
      <c r="J2665">
        <v>0</v>
      </c>
      <c r="K2665">
        <f>_xlfn.XLOOKUP(FraudData[[#This Row],[amount]],AmountRules[Amount Min],AmountRules[Risk Points],,-1)</f>
        <v>0</v>
      </c>
      <c r="L2665">
        <f>_xlfn.XLOOKUP(FraudData[[#This Row],[transaction_hour]],TimeRules[Hour Min],TimeRules[Risk Points],,-1)</f>
        <v>0</v>
      </c>
      <c r="M2665">
        <f>_xlfn.XLOOKUP(FraudData[[#This Row],[foreign_transaction]],ForeignRules[Foreign Transaction],ForeignRules[Risk Points],0)</f>
        <v>0</v>
      </c>
      <c r="N2665">
        <f>_xlfn.XLOOKUP(FraudData[[#This Row],[location_mismatch]],Table10[Location Mismatch],Table10[Risk Points],0)</f>
        <v>0</v>
      </c>
      <c r="O2665">
        <f>_xlfn.XLOOKUP(FraudData[[#This Row],[device_trust_score]],DeviceRules[Device Min],DeviceRules[Risk Points],,-1)</f>
        <v>2</v>
      </c>
      <c r="P2665">
        <f>_xlfn.XLOOKUP(FraudData[[#This Row],[velocity_last_24h]],VelocityRules[Velocity Min],VelocityRules[Risk Points],,-1)</f>
        <v>0</v>
      </c>
      <c r="Q2665">
        <f>_xlfn.XLOOKUP(FraudData[[#This Row],[merchant_category]],MerchantRules[Merchant Category],MerchantRules[Risk Points],0)</f>
        <v>1</v>
      </c>
      <c r="R2665">
        <f>SUM(FraudData[[#This Row],[Amount Risk]:[Merchant Risk]])</f>
        <v>3</v>
      </c>
      <c r="S2665" t="str" cm="1">
        <f t="array" ref="S2665">_xlfn.IFS(FraudData[[#This Row],[Fraud Risk Score]]&gt;=8,"High Risk",FraudData[[#This Row],[Fraud Risk Score]]&gt;=6,"Medium Risk",TRUE,"Low Risk")</f>
        <v>Low Risk</v>
      </c>
    </row>
    <row r="2666" spans="1:19">
      <c r="A2666">
        <v>2665</v>
      </c>
      <c r="B2666">
        <v>168.46</v>
      </c>
      <c r="C2666">
        <v>4</v>
      </c>
      <c r="D2666" t="s">
        <v>50</v>
      </c>
      <c r="E2666">
        <v>0</v>
      </c>
      <c r="F2666">
        <v>0</v>
      </c>
      <c r="G2666">
        <v>51</v>
      </c>
      <c r="H2666">
        <v>0</v>
      </c>
      <c r="I2666">
        <v>44</v>
      </c>
      <c r="J2666">
        <v>0</v>
      </c>
      <c r="K2666">
        <f>_xlfn.XLOOKUP(FraudData[[#This Row],[amount]],AmountRules[Amount Min],AmountRules[Risk Points],,-1)</f>
        <v>0</v>
      </c>
      <c r="L2666">
        <f>_xlfn.XLOOKUP(FraudData[[#This Row],[transaction_hour]],TimeRules[Hour Min],TimeRules[Risk Points],,-1)</f>
        <v>0</v>
      </c>
      <c r="M2666">
        <f>_xlfn.XLOOKUP(FraudData[[#This Row],[foreign_transaction]],ForeignRules[Foreign Transaction],ForeignRules[Risk Points],0)</f>
        <v>0</v>
      </c>
      <c r="N2666">
        <f>_xlfn.XLOOKUP(FraudData[[#This Row],[location_mismatch]],Table10[Location Mismatch],Table10[Risk Points],0)</f>
        <v>0</v>
      </c>
      <c r="O2666">
        <f>_xlfn.XLOOKUP(FraudData[[#This Row],[device_trust_score]],DeviceRules[Device Min],DeviceRules[Risk Points],,-1)</f>
        <v>1</v>
      </c>
      <c r="P2666">
        <f>_xlfn.XLOOKUP(FraudData[[#This Row],[velocity_last_24h]],VelocityRules[Velocity Min],VelocityRules[Risk Points],,-1)</f>
        <v>0</v>
      </c>
      <c r="Q2666">
        <f>_xlfn.XLOOKUP(FraudData[[#This Row],[merchant_category]],MerchantRules[Merchant Category],MerchantRules[Risk Points],0)</f>
        <v>0</v>
      </c>
      <c r="R2666">
        <f>SUM(FraudData[[#This Row],[Amount Risk]:[Merchant Risk]])</f>
        <v>1</v>
      </c>
      <c r="S2666" t="str" cm="1">
        <f t="array" ref="S2666">_xlfn.IFS(FraudData[[#This Row],[Fraud Risk Score]]&gt;=8,"High Risk",FraudData[[#This Row],[Fraud Risk Score]]&gt;=6,"Medium Risk",TRUE,"Low Risk")</f>
        <v>Low Risk</v>
      </c>
    </row>
    <row r="2667" spans="1:19">
      <c r="A2667">
        <v>2666</v>
      </c>
      <c r="B2667">
        <v>63</v>
      </c>
      <c r="C2667">
        <v>15</v>
      </c>
      <c r="D2667" t="s">
        <v>46</v>
      </c>
      <c r="E2667">
        <v>0</v>
      </c>
      <c r="F2667">
        <v>1</v>
      </c>
      <c r="G2667">
        <v>64</v>
      </c>
      <c r="H2667">
        <v>2</v>
      </c>
      <c r="I2667">
        <v>31</v>
      </c>
      <c r="J2667">
        <v>0</v>
      </c>
      <c r="K2667">
        <f>_xlfn.XLOOKUP(FraudData[[#This Row],[amount]],AmountRules[Amount Min],AmountRules[Risk Points],,-1)</f>
        <v>0</v>
      </c>
      <c r="L2667">
        <f>_xlfn.XLOOKUP(FraudData[[#This Row],[transaction_hour]],TimeRules[Hour Min],TimeRules[Risk Points],,-1)</f>
        <v>0</v>
      </c>
      <c r="M2667">
        <f>_xlfn.XLOOKUP(FraudData[[#This Row],[foreign_transaction]],ForeignRules[Foreign Transaction],ForeignRules[Risk Points],0)</f>
        <v>0</v>
      </c>
      <c r="N2667">
        <f>_xlfn.XLOOKUP(FraudData[[#This Row],[location_mismatch]],Table10[Location Mismatch],Table10[Risk Points],0)</f>
        <v>3</v>
      </c>
      <c r="O2667">
        <f>_xlfn.XLOOKUP(FraudData[[#This Row],[device_trust_score]],DeviceRules[Device Min],DeviceRules[Risk Points],,-1)</f>
        <v>1</v>
      </c>
      <c r="P2667">
        <f>_xlfn.XLOOKUP(FraudData[[#This Row],[velocity_last_24h]],VelocityRules[Velocity Min],VelocityRules[Risk Points],,-1)</f>
        <v>0</v>
      </c>
      <c r="Q2667">
        <f>_xlfn.XLOOKUP(FraudData[[#This Row],[merchant_category]],MerchantRules[Merchant Category],MerchantRules[Risk Points],0)</f>
        <v>0</v>
      </c>
      <c r="R2667">
        <f>SUM(FraudData[[#This Row],[Amount Risk]:[Merchant Risk]])</f>
        <v>4</v>
      </c>
      <c r="S2667" t="str" cm="1">
        <f t="array" ref="S2667">_xlfn.IFS(FraudData[[#This Row],[Fraud Risk Score]]&gt;=8,"High Risk",FraudData[[#This Row],[Fraud Risk Score]]&gt;=6,"Medium Risk",TRUE,"Low Risk")</f>
        <v>Low Risk</v>
      </c>
    </row>
    <row r="2668" spans="1:19">
      <c r="A2668">
        <v>2667</v>
      </c>
      <c r="B2668">
        <v>26.44</v>
      </c>
      <c r="C2668">
        <v>14</v>
      </c>
      <c r="D2668" t="s">
        <v>48</v>
      </c>
      <c r="E2668">
        <v>0</v>
      </c>
      <c r="F2668">
        <v>0</v>
      </c>
      <c r="G2668">
        <v>31</v>
      </c>
      <c r="H2668">
        <v>2</v>
      </c>
      <c r="I2668">
        <v>33</v>
      </c>
      <c r="J2668">
        <v>0</v>
      </c>
      <c r="K2668">
        <f>_xlfn.XLOOKUP(FraudData[[#This Row],[amount]],AmountRules[Amount Min],AmountRules[Risk Points],,-1)</f>
        <v>0</v>
      </c>
      <c r="L2668">
        <f>_xlfn.XLOOKUP(FraudData[[#This Row],[transaction_hour]],TimeRules[Hour Min],TimeRules[Risk Points],,-1)</f>
        <v>0</v>
      </c>
      <c r="M2668">
        <f>_xlfn.XLOOKUP(FraudData[[#This Row],[foreign_transaction]],ForeignRules[Foreign Transaction],ForeignRules[Risk Points],0)</f>
        <v>0</v>
      </c>
      <c r="N2668">
        <f>_xlfn.XLOOKUP(FraudData[[#This Row],[location_mismatch]],Table10[Location Mismatch],Table10[Risk Points],0)</f>
        <v>0</v>
      </c>
      <c r="O2668">
        <f>_xlfn.XLOOKUP(FraudData[[#This Row],[device_trust_score]],DeviceRules[Device Min],DeviceRules[Risk Points],,-1)</f>
        <v>2</v>
      </c>
      <c r="P2668">
        <f>_xlfn.XLOOKUP(FraudData[[#This Row],[velocity_last_24h]],VelocityRules[Velocity Min],VelocityRules[Risk Points],,-1)</f>
        <v>0</v>
      </c>
      <c r="Q2668">
        <f>_xlfn.XLOOKUP(FraudData[[#This Row],[merchant_category]],MerchantRules[Merchant Category],MerchantRules[Risk Points],0)</f>
        <v>0</v>
      </c>
      <c r="R2668">
        <f>SUM(FraudData[[#This Row],[Amount Risk]:[Merchant Risk]])</f>
        <v>2</v>
      </c>
      <c r="S2668" t="str" cm="1">
        <f t="array" ref="S2668">_xlfn.IFS(FraudData[[#This Row],[Fraud Risk Score]]&gt;=8,"High Risk",FraudData[[#This Row],[Fraud Risk Score]]&gt;=6,"Medium Risk",TRUE,"Low Risk")</f>
        <v>Low Risk</v>
      </c>
    </row>
    <row r="2669" spans="1:19">
      <c r="A2669">
        <v>2668</v>
      </c>
      <c r="B2669">
        <v>189.81</v>
      </c>
      <c r="C2669">
        <v>9</v>
      </c>
      <c r="D2669" t="s">
        <v>48</v>
      </c>
      <c r="E2669">
        <v>0</v>
      </c>
      <c r="F2669">
        <v>0</v>
      </c>
      <c r="G2669">
        <v>49</v>
      </c>
      <c r="H2669">
        <v>0</v>
      </c>
      <c r="I2669">
        <v>46</v>
      </c>
      <c r="J2669">
        <v>0</v>
      </c>
      <c r="K2669">
        <f>_xlfn.XLOOKUP(FraudData[[#This Row],[amount]],AmountRules[Amount Min],AmountRules[Risk Points],,-1)</f>
        <v>0</v>
      </c>
      <c r="L2669">
        <f>_xlfn.XLOOKUP(FraudData[[#This Row],[transaction_hour]],TimeRules[Hour Min],TimeRules[Risk Points],,-1)</f>
        <v>0</v>
      </c>
      <c r="M2669">
        <f>_xlfn.XLOOKUP(FraudData[[#This Row],[foreign_transaction]],ForeignRules[Foreign Transaction],ForeignRules[Risk Points],0)</f>
        <v>0</v>
      </c>
      <c r="N2669">
        <f>_xlfn.XLOOKUP(FraudData[[#This Row],[location_mismatch]],Table10[Location Mismatch],Table10[Risk Points],0)</f>
        <v>0</v>
      </c>
      <c r="O2669">
        <f>_xlfn.XLOOKUP(FraudData[[#This Row],[device_trust_score]],DeviceRules[Device Min],DeviceRules[Risk Points],,-1)</f>
        <v>2</v>
      </c>
      <c r="P2669">
        <f>_xlfn.XLOOKUP(FraudData[[#This Row],[velocity_last_24h]],VelocityRules[Velocity Min],VelocityRules[Risk Points],,-1)</f>
        <v>0</v>
      </c>
      <c r="Q2669">
        <f>_xlfn.XLOOKUP(FraudData[[#This Row],[merchant_category]],MerchantRules[Merchant Category],MerchantRules[Risk Points],0)</f>
        <v>0</v>
      </c>
      <c r="R2669">
        <f>SUM(FraudData[[#This Row],[Amount Risk]:[Merchant Risk]])</f>
        <v>2</v>
      </c>
      <c r="S2669" t="str" cm="1">
        <f t="array" ref="S2669">_xlfn.IFS(FraudData[[#This Row],[Fraud Risk Score]]&gt;=8,"High Risk",FraudData[[#This Row],[Fraud Risk Score]]&gt;=6,"Medium Risk",TRUE,"Low Risk")</f>
        <v>Low Risk</v>
      </c>
    </row>
    <row r="2670" spans="1:19">
      <c r="A2670">
        <v>2669</v>
      </c>
      <c r="B2670">
        <v>241.5</v>
      </c>
      <c r="C2670">
        <v>13</v>
      </c>
      <c r="D2670" t="s">
        <v>47</v>
      </c>
      <c r="E2670">
        <v>0</v>
      </c>
      <c r="F2670">
        <v>0</v>
      </c>
      <c r="G2670">
        <v>73</v>
      </c>
      <c r="H2670">
        <v>2</v>
      </c>
      <c r="I2670">
        <v>29</v>
      </c>
      <c r="J2670">
        <v>0</v>
      </c>
      <c r="K2670">
        <f>_xlfn.XLOOKUP(FraudData[[#This Row],[amount]],AmountRules[Amount Min],AmountRules[Risk Points],,-1)</f>
        <v>0</v>
      </c>
      <c r="L2670">
        <f>_xlfn.XLOOKUP(FraudData[[#This Row],[transaction_hour]],TimeRules[Hour Min],TimeRules[Risk Points],,-1)</f>
        <v>0</v>
      </c>
      <c r="M2670">
        <f>_xlfn.XLOOKUP(FraudData[[#This Row],[foreign_transaction]],ForeignRules[Foreign Transaction],ForeignRules[Risk Points],0)</f>
        <v>0</v>
      </c>
      <c r="N2670">
        <f>_xlfn.XLOOKUP(FraudData[[#This Row],[location_mismatch]],Table10[Location Mismatch],Table10[Risk Points],0)</f>
        <v>0</v>
      </c>
      <c r="O2670">
        <f>_xlfn.XLOOKUP(FraudData[[#This Row],[device_trust_score]],DeviceRules[Device Min],DeviceRules[Risk Points],,-1)</f>
        <v>0</v>
      </c>
      <c r="P2670">
        <f>_xlfn.XLOOKUP(FraudData[[#This Row],[velocity_last_24h]],VelocityRules[Velocity Min],VelocityRules[Risk Points],,-1)</f>
        <v>0</v>
      </c>
      <c r="Q2670">
        <f>_xlfn.XLOOKUP(FraudData[[#This Row],[merchant_category]],MerchantRules[Merchant Category],MerchantRules[Risk Points],0)</f>
        <v>0</v>
      </c>
      <c r="R2670">
        <f>SUM(FraudData[[#This Row],[Amount Risk]:[Merchant Risk]])</f>
        <v>0</v>
      </c>
      <c r="S2670" t="str" cm="1">
        <f t="array" ref="S2670">_xlfn.IFS(FraudData[[#This Row],[Fraud Risk Score]]&gt;=8,"High Risk",FraudData[[#This Row],[Fraud Risk Score]]&gt;=6,"Medium Risk",TRUE,"Low Risk")</f>
        <v>Low Risk</v>
      </c>
    </row>
    <row r="2671" spans="1:19">
      <c r="A2671">
        <v>2670</v>
      </c>
      <c r="B2671">
        <v>68.27</v>
      </c>
      <c r="C2671">
        <v>1</v>
      </c>
      <c r="D2671" t="s">
        <v>48</v>
      </c>
      <c r="E2671">
        <v>0</v>
      </c>
      <c r="F2671">
        <v>0</v>
      </c>
      <c r="G2671">
        <v>60</v>
      </c>
      <c r="H2671">
        <v>2</v>
      </c>
      <c r="I2671">
        <v>32</v>
      </c>
      <c r="J2671">
        <v>0</v>
      </c>
      <c r="K2671">
        <f>_xlfn.XLOOKUP(FraudData[[#This Row],[amount]],AmountRules[Amount Min],AmountRules[Risk Points],,-1)</f>
        <v>0</v>
      </c>
      <c r="L2671">
        <f>_xlfn.XLOOKUP(FraudData[[#This Row],[transaction_hour]],TimeRules[Hour Min],TimeRules[Risk Points],,-1)</f>
        <v>3</v>
      </c>
      <c r="M2671">
        <f>_xlfn.XLOOKUP(FraudData[[#This Row],[foreign_transaction]],ForeignRules[Foreign Transaction],ForeignRules[Risk Points],0)</f>
        <v>0</v>
      </c>
      <c r="N2671">
        <f>_xlfn.XLOOKUP(FraudData[[#This Row],[location_mismatch]],Table10[Location Mismatch],Table10[Risk Points],0)</f>
        <v>0</v>
      </c>
      <c r="O2671">
        <f>_xlfn.XLOOKUP(FraudData[[#This Row],[device_trust_score]],DeviceRules[Device Min],DeviceRules[Risk Points],,-1)</f>
        <v>1</v>
      </c>
      <c r="P2671">
        <f>_xlfn.XLOOKUP(FraudData[[#This Row],[velocity_last_24h]],VelocityRules[Velocity Min],VelocityRules[Risk Points],,-1)</f>
        <v>0</v>
      </c>
      <c r="Q2671">
        <f>_xlfn.XLOOKUP(FraudData[[#This Row],[merchant_category]],MerchantRules[Merchant Category],MerchantRules[Risk Points],0)</f>
        <v>0</v>
      </c>
      <c r="R2671">
        <f>SUM(FraudData[[#This Row],[Amount Risk]:[Merchant Risk]])</f>
        <v>4</v>
      </c>
      <c r="S2671" t="str" cm="1">
        <f t="array" ref="S2671">_xlfn.IFS(FraudData[[#This Row],[Fraud Risk Score]]&gt;=8,"High Risk",FraudData[[#This Row],[Fraud Risk Score]]&gt;=6,"Medium Risk",TRUE,"Low Risk")</f>
        <v>Low Risk</v>
      </c>
    </row>
    <row r="2672" spans="1:19">
      <c r="A2672">
        <v>2671</v>
      </c>
      <c r="B2672">
        <v>186.33</v>
      </c>
      <c r="C2672">
        <v>15</v>
      </c>
      <c r="D2672" t="s">
        <v>48</v>
      </c>
      <c r="E2672">
        <v>0</v>
      </c>
      <c r="F2672">
        <v>0</v>
      </c>
      <c r="G2672">
        <v>95</v>
      </c>
      <c r="H2672">
        <v>1</v>
      </c>
      <c r="I2672">
        <v>18</v>
      </c>
      <c r="J2672">
        <v>0</v>
      </c>
      <c r="K2672">
        <f>_xlfn.XLOOKUP(FraudData[[#This Row],[amount]],AmountRules[Amount Min],AmountRules[Risk Points],,-1)</f>
        <v>0</v>
      </c>
      <c r="L2672">
        <f>_xlfn.XLOOKUP(FraudData[[#This Row],[transaction_hour]],TimeRules[Hour Min],TimeRules[Risk Points],,-1)</f>
        <v>0</v>
      </c>
      <c r="M2672">
        <f>_xlfn.XLOOKUP(FraudData[[#This Row],[foreign_transaction]],ForeignRules[Foreign Transaction],ForeignRules[Risk Points],0)</f>
        <v>0</v>
      </c>
      <c r="N2672">
        <f>_xlfn.XLOOKUP(FraudData[[#This Row],[location_mismatch]],Table10[Location Mismatch],Table10[Risk Points],0)</f>
        <v>0</v>
      </c>
      <c r="O2672">
        <f>_xlfn.XLOOKUP(FraudData[[#This Row],[device_trust_score]],DeviceRules[Device Min],DeviceRules[Risk Points],,-1)</f>
        <v>0</v>
      </c>
      <c r="P2672">
        <f>_xlfn.XLOOKUP(FraudData[[#This Row],[velocity_last_24h]],VelocityRules[Velocity Min],VelocityRules[Risk Points],,-1)</f>
        <v>0</v>
      </c>
      <c r="Q2672">
        <f>_xlfn.XLOOKUP(FraudData[[#This Row],[merchant_category]],MerchantRules[Merchant Category],MerchantRules[Risk Points],0)</f>
        <v>0</v>
      </c>
      <c r="R2672">
        <f>SUM(FraudData[[#This Row],[Amount Risk]:[Merchant Risk]])</f>
        <v>0</v>
      </c>
      <c r="S2672" t="str" cm="1">
        <f t="array" ref="S2672">_xlfn.IFS(FraudData[[#This Row],[Fraud Risk Score]]&gt;=8,"High Risk",FraudData[[#This Row],[Fraud Risk Score]]&gt;=6,"Medium Risk",TRUE,"Low Risk")</f>
        <v>Low Risk</v>
      </c>
    </row>
    <row r="2673" spans="1:19">
      <c r="A2673">
        <v>2672</v>
      </c>
      <c r="B2673">
        <v>90.49</v>
      </c>
      <c r="C2673">
        <v>18</v>
      </c>
      <c r="D2673" t="s">
        <v>48</v>
      </c>
      <c r="E2673">
        <v>0</v>
      </c>
      <c r="F2673">
        <v>0</v>
      </c>
      <c r="G2673">
        <v>48</v>
      </c>
      <c r="H2673">
        <v>2</v>
      </c>
      <c r="I2673">
        <v>45</v>
      </c>
      <c r="J2673">
        <v>0</v>
      </c>
      <c r="K2673">
        <f>_xlfn.XLOOKUP(FraudData[[#This Row],[amount]],AmountRules[Amount Min],AmountRules[Risk Points],,-1)</f>
        <v>0</v>
      </c>
      <c r="L2673">
        <f>_xlfn.XLOOKUP(FraudData[[#This Row],[transaction_hour]],TimeRules[Hour Min],TimeRules[Risk Points],,-1)</f>
        <v>0</v>
      </c>
      <c r="M2673">
        <f>_xlfn.XLOOKUP(FraudData[[#This Row],[foreign_transaction]],ForeignRules[Foreign Transaction],ForeignRules[Risk Points],0)</f>
        <v>0</v>
      </c>
      <c r="N2673">
        <f>_xlfn.XLOOKUP(FraudData[[#This Row],[location_mismatch]],Table10[Location Mismatch],Table10[Risk Points],0)</f>
        <v>0</v>
      </c>
      <c r="O2673">
        <f>_xlfn.XLOOKUP(FraudData[[#This Row],[device_trust_score]],DeviceRules[Device Min],DeviceRules[Risk Points],,-1)</f>
        <v>2</v>
      </c>
      <c r="P2673">
        <f>_xlfn.XLOOKUP(FraudData[[#This Row],[velocity_last_24h]],VelocityRules[Velocity Min],VelocityRules[Risk Points],,-1)</f>
        <v>0</v>
      </c>
      <c r="Q2673">
        <f>_xlfn.XLOOKUP(FraudData[[#This Row],[merchant_category]],MerchantRules[Merchant Category],MerchantRules[Risk Points],0)</f>
        <v>0</v>
      </c>
      <c r="R2673">
        <f>SUM(FraudData[[#This Row],[Amount Risk]:[Merchant Risk]])</f>
        <v>2</v>
      </c>
      <c r="S2673" t="str" cm="1">
        <f t="array" ref="S2673">_xlfn.IFS(FraudData[[#This Row],[Fraud Risk Score]]&gt;=8,"High Risk",FraudData[[#This Row],[Fraud Risk Score]]&gt;=6,"Medium Risk",TRUE,"Low Risk")</f>
        <v>Low Risk</v>
      </c>
    </row>
    <row r="2674" spans="1:19">
      <c r="A2674">
        <v>2673</v>
      </c>
      <c r="B2674">
        <v>224.82</v>
      </c>
      <c r="C2674">
        <v>7</v>
      </c>
      <c r="D2674" t="s">
        <v>50</v>
      </c>
      <c r="E2674">
        <v>1</v>
      </c>
      <c r="F2674">
        <v>0</v>
      </c>
      <c r="G2674">
        <v>85</v>
      </c>
      <c r="H2674">
        <v>4</v>
      </c>
      <c r="I2674">
        <v>25</v>
      </c>
      <c r="J2674">
        <v>0</v>
      </c>
      <c r="K2674">
        <f>_xlfn.XLOOKUP(FraudData[[#This Row],[amount]],AmountRules[Amount Min],AmountRules[Risk Points],,-1)</f>
        <v>0</v>
      </c>
      <c r="L2674">
        <f>_xlfn.XLOOKUP(FraudData[[#This Row],[transaction_hour]],TimeRules[Hour Min],TimeRules[Risk Points],,-1)</f>
        <v>0</v>
      </c>
      <c r="M2674">
        <f>_xlfn.XLOOKUP(FraudData[[#This Row],[foreign_transaction]],ForeignRules[Foreign Transaction],ForeignRules[Risk Points],0)</f>
        <v>3</v>
      </c>
      <c r="N2674">
        <f>_xlfn.XLOOKUP(FraudData[[#This Row],[location_mismatch]],Table10[Location Mismatch],Table10[Risk Points],0)</f>
        <v>0</v>
      </c>
      <c r="O2674">
        <f>_xlfn.XLOOKUP(FraudData[[#This Row],[device_trust_score]],DeviceRules[Device Min],DeviceRules[Risk Points],,-1)</f>
        <v>0</v>
      </c>
      <c r="P2674">
        <f>_xlfn.XLOOKUP(FraudData[[#This Row],[velocity_last_24h]],VelocityRules[Velocity Min],VelocityRules[Risk Points],,-1)</f>
        <v>0</v>
      </c>
      <c r="Q2674">
        <f>_xlfn.XLOOKUP(FraudData[[#This Row],[merchant_category]],MerchantRules[Merchant Category],MerchantRules[Risk Points],0)</f>
        <v>0</v>
      </c>
      <c r="R2674">
        <f>SUM(FraudData[[#This Row],[Amount Risk]:[Merchant Risk]])</f>
        <v>3</v>
      </c>
      <c r="S2674" t="str" cm="1">
        <f t="array" ref="S2674">_xlfn.IFS(FraudData[[#This Row],[Fraud Risk Score]]&gt;=8,"High Risk",FraudData[[#This Row],[Fraud Risk Score]]&gt;=6,"Medium Risk",TRUE,"Low Risk")</f>
        <v>Low Risk</v>
      </c>
    </row>
    <row r="2675" spans="1:19">
      <c r="A2675">
        <v>2674</v>
      </c>
      <c r="B2675">
        <v>39.99</v>
      </c>
      <c r="C2675">
        <v>14</v>
      </c>
      <c r="D2675" t="s">
        <v>50</v>
      </c>
      <c r="E2675">
        <v>0</v>
      </c>
      <c r="F2675">
        <v>1</v>
      </c>
      <c r="G2675">
        <v>93</v>
      </c>
      <c r="H2675">
        <v>1</v>
      </c>
      <c r="I2675">
        <v>49</v>
      </c>
      <c r="J2675">
        <v>0</v>
      </c>
      <c r="K2675">
        <f>_xlfn.XLOOKUP(FraudData[[#This Row],[amount]],AmountRules[Amount Min],AmountRules[Risk Points],,-1)</f>
        <v>0</v>
      </c>
      <c r="L2675">
        <f>_xlfn.XLOOKUP(FraudData[[#This Row],[transaction_hour]],TimeRules[Hour Min],TimeRules[Risk Points],,-1)</f>
        <v>0</v>
      </c>
      <c r="M2675">
        <f>_xlfn.XLOOKUP(FraudData[[#This Row],[foreign_transaction]],ForeignRules[Foreign Transaction],ForeignRules[Risk Points],0)</f>
        <v>0</v>
      </c>
      <c r="N2675">
        <f>_xlfn.XLOOKUP(FraudData[[#This Row],[location_mismatch]],Table10[Location Mismatch],Table10[Risk Points],0)</f>
        <v>3</v>
      </c>
      <c r="O2675">
        <f>_xlfn.XLOOKUP(FraudData[[#This Row],[device_trust_score]],DeviceRules[Device Min],DeviceRules[Risk Points],,-1)</f>
        <v>0</v>
      </c>
      <c r="P2675">
        <f>_xlfn.XLOOKUP(FraudData[[#This Row],[velocity_last_24h]],VelocityRules[Velocity Min],VelocityRules[Risk Points],,-1)</f>
        <v>0</v>
      </c>
      <c r="Q2675">
        <f>_xlfn.XLOOKUP(FraudData[[#This Row],[merchant_category]],MerchantRules[Merchant Category],MerchantRules[Risk Points],0)</f>
        <v>0</v>
      </c>
      <c r="R2675">
        <f>SUM(FraudData[[#This Row],[Amount Risk]:[Merchant Risk]])</f>
        <v>3</v>
      </c>
      <c r="S2675" t="str" cm="1">
        <f t="array" ref="S2675">_xlfn.IFS(FraudData[[#This Row],[Fraud Risk Score]]&gt;=8,"High Risk",FraudData[[#This Row],[Fraud Risk Score]]&gt;=6,"Medium Risk",TRUE,"Low Risk")</f>
        <v>Low Risk</v>
      </c>
    </row>
    <row r="2676" spans="1:19">
      <c r="A2676">
        <v>2675</v>
      </c>
      <c r="B2676">
        <v>397.66</v>
      </c>
      <c r="C2676">
        <v>9</v>
      </c>
      <c r="D2676" t="s">
        <v>47</v>
      </c>
      <c r="E2676">
        <v>0</v>
      </c>
      <c r="F2676">
        <v>1</v>
      </c>
      <c r="G2676">
        <v>76</v>
      </c>
      <c r="H2676">
        <v>2</v>
      </c>
      <c r="I2676">
        <v>42</v>
      </c>
      <c r="J2676">
        <v>0</v>
      </c>
      <c r="K2676">
        <f>_xlfn.XLOOKUP(FraudData[[#This Row],[amount]],AmountRules[Amount Min],AmountRules[Risk Points],,-1)</f>
        <v>0</v>
      </c>
      <c r="L2676">
        <f>_xlfn.XLOOKUP(FraudData[[#This Row],[transaction_hour]],TimeRules[Hour Min],TimeRules[Risk Points],,-1)</f>
        <v>0</v>
      </c>
      <c r="M2676">
        <f>_xlfn.XLOOKUP(FraudData[[#This Row],[foreign_transaction]],ForeignRules[Foreign Transaction],ForeignRules[Risk Points],0)</f>
        <v>0</v>
      </c>
      <c r="N2676">
        <f>_xlfn.XLOOKUP(FraudData[[#This Row],[location_mismatch]],Table10[Location Mismatch],Table10[Risk Points],0)</f>
        <v>3</v>
      </c>
      <c r="O2676">
        <f>_xlfn.XLOOKUP(FraudData[[#This Row],[device_trust_score]],DeviceRules[Device Min],DeviceRules[Risk Points],,-1)</f>
        <v>0</v>
      </c>
      <c r="P2676">
        <f>_xlfn.XLOOKUP(FraudData[[#This Row],[velocity_last_24h]],VelocityRules[Velocity Min],VelocityRules[Risk Points],,-1)</f>
        <v>0</v>
      </c>
      <c r="Q2676">
        <f>_xlfn.XLOOKUP(FraudData[[#This Row],[merchant_category]],MerchantRules[Merchant Category],MerchantRules[Risk Points],0)</f>
        <v>0</v>
      </c>
      <c r="R2676">
        <f>SUM(FraudData[[#This Row],[Amount Risk]:[Merchant Risk]])</f>
        <v>3</v>
      </c>
      <c r="S2676" t="str" cm="1">
        <f t="array" ref="S2676">_xlfn.IFS(FraudData[[#This Row],[Fraud Risk Score]]&gt;=8,"High Risk",FraudData[[#This Row],[Fraud Risk Score]]&gt;=6,"Medium Risk",TRUE,"Low Risk")</f>
        <v>Low Risk</v>
      </c>
    </row>
    <row r="2677" spans="1:19">
      <c r="A2677">
        <v>2676</v>
      </c>
      <c r="B2677">
        <v>60.99</v>
      </c>
      <c r="C2677">
        <v>4</v>
      </c>
      <c r="D2677" t="s">
        <v>49</v>
      </c>
      <c r="E2677">
        <v>0</v>
      </c>
      <c r="F2677">
        <v>0</v>
      </c>
      <c r="G2677">
        <v>60</v>
      </c>
      <c r="H2677">
        <v>0</v>
      </c>
      <c r="I2677">
        <v>52</v>
      </c>
      <c r="J2677">
        <v>0</v>
      </c>
      <c r="K2677">
        <f>_xlfn.XLOOKUP(FraudData[[#This Row],[amount]],AmountRules[Amount Min],AmountRules[Risk Points],,-1)</f>
        <v>0</v>
      </c>
      <c r="L2677">
        <f>_xlfn.XLOOKUP(FraudData[[#This Row],[transaction_hour]],TimeRules[Hour Min],TimeRules[Risk Points],,-1)</f>
        <v>0</v>
      </c>
      <c r="M2677">
        <f>_xlfn.XLOOKUP(FraudData[[#This Row],[foreign_transaction]],ForeignRules[Foreign Transaction],ForeignRules[Risk Points],0)</f>
        <v>0</v>
      </c>
      <c r="N2677">
        <f>_xlfn.XLOOKUP(FraudData[[#This Row],[location_mismatch]],Table10[Location Mismatch],Table10[Risk Points],0)</f>
        <v>0</v>
      </c>
      <c r="O2677">
        <f>_xlfn.XLOOKUP(FraudData[[#This Row],[device_trust_score]],DeviceRules[Device Min],DeviceRules[Risk Points],,-1)</f>
        <v>1</v>
      </c>
      <c r="P2677">
        <f>_xlfn.XLOOKUP(FraudData[[#This Row],[velocity_last_24h]],VelocityRules[Velocity Min],VelocityRules[Risk Points],,-1)</f>
        <v>0</v>
      </c>
      <c r="Q2677">
        <f>_xlfn.XLOOKUP(FraudData[[#This Row],[merchant_category]],MerchantRules[Merchant Category],MerchantRules[Risk Points],0)</f>
        <v>1</v>
      </c>
      <c r="R2677">
        <f>SUM(FraudData[[#This Row],[Amount Risk]:[Merchant Risk]])</f>
        <v>2</v>
      </c>
      <c r="S2677" t="str" cm="1">
        <f t="array" ref="S2677">_xlfn.IFS(FraudData[[#This Row],[Fraud Risk Score]]&gt;=8,"High Risk",FraudData[[#This Row],[Fraud Risk Score]]&gt;=6,"Medium Risk",TRUE,"Low Risk")</f>
        <v>Low Risk</v>
      </c>
    </row>
    <row r="2678" spans="1:19">
      <c r="A2678">
        <v>2677</v>
      </c>
      <c r="B2678">
        <v>82.53</v>
      </c>
      <c r="C2678">
        <v>19</v>
      </c>
      <c r="D2678" t="s">
        <v>48</v>
      </c>
      <c r="E2678">
        <v>0</v>
      </c>
      <c r="F2678">
        <v>0</v>
      </c>
      <c r="G2678">
        <v>75</v>
      </c>
      <c r="H2678">
        <v>5</v>
      </c>
      <c r="I2678">
        <v>29</v>
      </c>
      <c r="J2678">
        <v>0</v>
      </c>
      <c r="K2678">
        <f>_xlfn.XLOOKUP(FraudData[[#This Row],[amount]],AmountRules[Amount Min],AmountRules[Risk Points],,-1)</f>
        <v>0</v>
      </c>
      <c r="L2678">
        <f>_xlfn.XLOOKUP(FraudData[[#This Row],[transaction_hour]],TimeRules[Hour Min],TimeRules[Risk Points],,-1)</f>
        <v>0</v>
      </c>
      <c r="M2678">
        <f>_xlfn.XLOOKUP(FraudData[[#This Row],[foreign_transaction]],ForeignRules[Foreign Transaction],ForeignRules[Risk Points],0)</f>
        <v>0</v>
      </c>
      <c r="N2678">
        <f>_xlfn.XLOOKUP(FraudData[[#This Row],[location_mismatch]],Table10[Location Mismatch],Table10[Risk Points],0)</f>
        <v>0</v>
      </c>
      <c r="O2678">
        <f>_xlfn.XLOOKUP(FraudData[[#This Row],[device_trust_score]],DeviceRules[Device Min],DeviceRules[Risk Points],,-1)</f>
        <v>0</v>
      </c>
      <c r="P2678">
        <f>_xlfn.XLOOKUP(FraudData[[#This Row],[velocity_last_24h]],VelocityRules[Velocity Min],VelocityRules[Risk Points],,-1)</f>
        <v>3</v>
      </c>
      <c r="Q2678">
        <f>_xlfn.XLOOKUP(FraudData[[#This Row],[merchant_category]],MerchantRules[Merchant Category],MerchantRules[Risk Points],0)</f>
        <v>0</v>
      </c>
      <c r="R2678">
        <f>SUM(FraudData[[#This Row],[Amount Risk]:[Merchant Risk]])</f>
        <v>3</v>
      </c>
      <c r="S2678" t="str" cm="1">
        <f t="array" ref="S2678">_xlfn.IFS(FraudData[[#This Row],[Fraud Risk Score]]&gt;=8,"High Risk",FraudData[[#This Row],[Fraud Risk Score]]&gt;=6,"Medium Risk",TRUE,"Low Risk")</f>
        <v>Low Risk</v>
      </c>
    </row>
    <row r="2679" spans="1:19">
      <c r="A2679">
        <v>2678</v>
      </c>
      <c r="B2679">
        <v>10.77</v>
      </c>
      <c r="C2679">
        <v>15</v>
      </c>
      <c r="D2679" t="s">
        <v>49</v>
      </c>
      <c r="E2679">
        <v>0</v>
      </c>
      <c r="F2679">
        <v>0</v>
      </c>
      <c r="G2679">
        <v>57</v>
      </c>
      <c r="H2679">
        <v>3</v>
      </c>
      <c r="I2679">
        <v>23</v>
      </c>
      <c r="J2679">
        <v>0</v>
      </c>
      <c r="K2679">
        <f>_xlfn.XLOOKUP(FraudData[[#This Row],[amount]],AmountRules[Amount Min],AmountRules[Risk Points],,-1)</f>
        <v>0</v>
      </c>
      <c r="L2679">
        <f>_xlfn.XLOOKUP(FraudData[[#This Row],[transaction_hour]],TimeRules[Hour Min],TimeRules[Risk Points],,-1)</f>
        <v>0</v>
      </c>
      <c r="M2679">
        <f>_xlfn.XLOOKUP(FraudData[[#This Row],[foreign_transaction]],ForeignRules[Foreign Transaction],ForeignRules[Risk Points],0)</f>
        <v>0</v>
      </c>
      <c r="N2679">
        <f>_xlfn.XLOOKUP(FraudData[[#This Row],[location_mismatch]],Table10[Location Mismatch],Table10[Risk Points],0)</f>
        <v>0</v>
      </c>
      <c r="O2679">
        <f>_xlfn.XLOOKUP(FraudData[[#This Row],[device_trust_score]],DeviceRules[Device Min],DeviceRules[Risk Points],,-1)</f>
        <v>1</v>
      </c>
      <c r="P2679">
        <f>_xlfn.XLOOKUP(FraudData[[#This Row],[velocity_last_24h]],VelocityRules[Velocity Min],VelocityRules[Risk Points],,-1)</f>
        <v>0</v>
      </c>
      <c r="Q2679">
        <f>_xlfn.XLOOKUP(FraudData[[#This Row],[merchant_category]],MerchantRules[Merchant Category],MerchantRules[Risk Points],0)</f>
        <v>1</v>
      </c>
      <c r="R2679">
        <f>SUM(FraudData[[#This Row],[Amount Risk]:[Merchant Risk]])</f>
        <v>2</v>
      </c>
      <c r="S2679" t="str" cm="1">
        <f t="array" ref="S2679">_xlfn.IFS(FraudData[[#This Row],[Fraud Risk Score]]&gt;=8,"High Risk",FraudData[[#This Row],[Fraud Risk Score]]&gt;=6,"Medium Risk",TRUE,"Low Risk")</f>
        <v>Low Risk</v>
      </c>
    </row>
    <row r="2680" spans="1:19">
      <c r="A2680">
        <v>2679</v>
      </c>
      <c r="B2680">
        <v>21.28</v>
      </c>
      <c r="C2680">
        <v>20</v>
      </c>
      <c r="D2680" t="s">
        <v>50</v>
      </c>
      <c r="E2680">
        <v>0</v>
      </c>
      <c r="F2680">
        <v>0</v>
      </c>
      <c r="G2680">
        <v>77</v>
      </c>
      <c r="H2680">
        <v>4</v>
      </c>
      <c r="I2680">
        <v>48</v>
      </c>
      <c r="J2680">
        <v>0</v>
      </c>
      <c r="K2680">
        <f>_xlfn.XLOOKUP(FraudData[[#This Row],[amount]],AmountRules[Amount Min],AmountRules[Risk Points],,-1)</f>
        <v>0</v>
      </c>
      <c r="L2680">
        <f>_xlfn.XLOOKUP(FraudData[[#This Row],[transaction_hour]],TimeRules[Hour Min],TimeRules[Risk Points],,-1)</f>
        <v>0</v>
      </c>
      <c r="M2680">
        <f>_xlfn.XLOOKUP(FraudData[[#This Row],[foreign_transaction]],ForeignRules[Foreign Transaction],ForeignRules[Risk Points],0)</f>
        <v>0</v>
      </c>
      <c r="N2680">
        <f>_xlfn.XLOOKUP(FraudData[[#This Row],[location_mismatch]],Table10[Location Mismatch],Table10[Risk Points],0)</f>
        <v>0</v>
      </c>
      <c r="O2680">
        <f>_xlfn.XLOOKUP(FraudData[[#This Row],[device_trust_score]],DeviceRules[Device Min],DeviceRules[Risk Points],,-1)</f>
        <v>0</v>
      </c>
      <c r="P2680">
        <f>_xlfn.XLOOKUP(FraudData[[#This Row],[velocity_last_24h]],VelocityRules[Velocity Min],VelocityRules[Risk Points],,-1)</f>
        <v>0</v>
      </c>
      <c r="Q2680">
        <f>_xlfn.XLOOKUP(FraudData[[#This Row],[merchant_category]],MerchantRules[Merchant Category],MerchantRules[Risk Points],0)</f>
        <v>0</v>
      </c>
      <c r="R2680">
        <f>SUM(FraudData[[#This Row],[Amount Risk]:[Merchant Risk]])</f>
        <v>0</v>
      </c>
      <c r="S2680" t="str" cm="1">
        <f t="array" ref="S2680">_xlfn.IFS(FraudData[[#This Row],[Fraud Risk Score]]&gt;=8,"High Risk",FraudData[[#This Row],[Fraud Risk Score]]&gt;=6,"Medium Risk",TRUE,"Low Risk")</f>
        <v>Low Risk</v>
      </c>
    </row>
    <row r="2681" spans="1:19">
      <c r="A2681">
        <v>2680</v>
      </c>
      <c r="B2681">
        <v>130.57</v>
      </c>
      <c r="C2681">
        <v>21</v>
      </c>
      <c r="D2681" t="s">
        <v>48</v>
      </c>
      <c r="E2681">
        <v>0</v>
      </c>
      <c r="F2681">
        <v>0</v>
      </c>
      <c r="G2681">
        <v>98</v>
      </c>
      <c r="H2681">
        <v>0</v>
      </c>
      <c r="I2681">
        <v>26</v>
      </c>
      <c r="J2681">
        <v>0</v>
      </c>
      <c r="K2681">
        <f>_xlfn.XLOOKUP(FraudData[[#This Row],[amount]],AmountRules[Amount Min],AmountRules[Risk Points],,-1)</f>
        <v>0</v>
      </c>
      <c r="L2681">
        <f>_xlfn.XLOOKUP(FraudData[[#This Row],[transaction_hour]],TimeRules[Hour Min],TimeRules[Risk Points],,-1)</f>
        <v>0</v>
      </c>
      <c r="M2681">
        <f>_xlfn.XLOOKUP(FraudData[[#This Row],[foreign_transaction]],ForeignRules[Foreign Transaction],ForeignRules[Risk Points],0)</f>
        <v>0</v>
      </c>
      <c r="N2681">
        <f>_xlfn.XLOOKUP(FraudData[[#This Row],[location_mismatch]],Table10[Location Mismatch],Table10[Risk Points],0)</f>
        <v>0</v>
      </c>
      <c r="O2681">
        <f>_xlfn.XLOOKUP(FraudData[[#This Row],[device_trust_score]],DeviceRules[Device Min],DeviceRules[Risk Points],,-1)</f>
        <v>0</v>
      </c>
      <c r="P2681">
        <f>_xlfn.XLOOKUP(FraudData[[#This Row],[velocity_last_24h]],VelocityRules[Velocity Min],VelocityRules[Risk Points],,-1)</f>
        <v>0</v>
      </c>
      <c r="Q2681">
        <f>_xlfn.XLOOKUP(FraudData[[#This Row],[merchant_category]],MerchantRules[Merchant Category],MerchantRules[Risk Points],0)</f>
        <v>0</v>
      </c>
      <c r="R2681">
        <f>SUM(FraudData[[#This Row],[Amount Risk]:[Merchant Risk]])</f>
        <v>0</v>
      </c>
      <c r="S2681" t="str" cm="1">
        <f t="array" ref="S2681">_xlfn.IFS(FraudData[[#This Row],[Fraud Risk Score]]&gt;=8,"High Risk",FraudData[[#This Row],[Fraud Risk Score]]&gt;=6,"Medium Risk",TRUE,"Low Risk")</f>
        <v>Low Risk</v>
      </c>
    </row>
    <row r="2682" spans="1:19">
      <c r="A2682">
        <v>2681</v>
      </c>
      <c r="B2682">
        <v>56.06</v>
      </c>
      <c r="C2682">
        <v>11</v>
      </c>
      <c r="D2682" t="s">
        <v>49</v>
      </c>
      <c r="E2682">
        <v>0</v>
      </c>
      <c r="F2682">
        <v>0</v>
      </c>
      <c r="G2682">
        <v>62</v>
      </c>
      <c r="H2682">
        <v>2</v>
      </c>
      <c r="I2682">
        <v>69</v>
      </c>
      <c r="J2682">
        <v>0</v>
      </c>
      <c r="K2682">
        <f>_xlfn.XLOOKUP(FraudData[[#This Row],[amount]],AmountRules[Amount Min],AmountRules[Risk Points],,-1)</f>
        <v>0</v>
      </c>
      <c r="L2682">
        <f>_xlfn.XLOOKUP(FraudData[[#This Row],[transaction_hour]],TimeRules[Hour Min],TimeRules[Risk Points],,-1)</f>
        <v>0</v>
      </c>
      <c r="M2682">
        <f>_xlfn.XLOOKUP(FraudData[[#This Row],[foreign_transaction]],ForeignRules[Foreign Transaction],ForeignRules[Risk Points],0)</f>
        <v>0</v>
      </c>
      <c r="N2682">
        <f>_xlfn.XLOOKUP(FraudData[[#This Row],[location_mismatch]],Table10[Location Mismatch],Table10[Risk Points],0)</f>
        <v>0</v>
      </c>
      <c r="O2682">
        <f>_xlfn.XLOOKUP(FraudData[[#This Row],[device_trust_score]],DeviceRules[Device Min],DeviceRules[Risk Points],,-1)</f>
        <v>1</v>
      </c>
      <c r="P2682">
        <f>_xlfn.XLOOKUP(FraudData[[#This Row],[velocity_last_24h]],VelocityRules[Velocity Min],VelocityRules[Risk Points],,-1)</f>
        <v>0</v>
      </c>
      <c r="Q2682">
        <f>_xlfn.XLOOKUP(FraudData[[#This Row],[merchant_category]],MerchantRules[Merchant Category],MerchantRules[Risk Points],0)</f>
        <v>1</v>
      </c>
      <c r="R2682">
        <f>SUM(FraudData[[#This Row],[Amount Risk]:[Merchant Risk]])</f>
        <v>2</v>
      </c>
      <c r="S2682" t="str" cm="1">
        <f t="array" ref="S2682">_xlfn.IFS(FraudData[[#This Row],[Fraud Risk Score]]&gt;=8,"High Risk",FraudData[[#This Row],[Fraud Risk Score]]&gt;=6,"Medium Risk",TRUE,"Low Risk")</f>
        <v>Low Risk</v>
      </c>
    </row>
    <row r="2683" spans="1:19">
      <c r="A2683">
        <v>2682</v>
      </c>
      <c r="B2683">
        <v>324.85000000000002</v>
      </c>
      <c r="C2683">
        <v>22</v>
      </c>
      <c r="D2683" t="s">
        <v>49</v>
      </c>
      <c r="E2683">
        <v>0</v>
      </c>
      <c r="F2683">
        <v>0</v>
      </c>
      <c r="G2683">
        <v>68</v>
      </c>
      <c r="H2683">
        <v>2</v>
      </c>
      <c r="I2683">
        <v>42</v>
      </c>
      <c r="J2683">
        <v>0</v>
      </c>
      <c r="K2683">
        <f>_xlfn.XLOOKUP(FraudData[[#This Row],[amount]],AmountRules[Amount Min],AmountRules[Risk Points],,-1)</f>
        <v>0</v>
      </c>
      <c r="L2683">
        <f>_xlfn.XLOOKUP(FraudData[[#This Row],[transaction_hour]],TimeRules[Hour Min],TimeRules[Risk Points],,-1)</f>
        <v>0</v>
      </c>
      <c r="M2683">
        <f>_xlfn.XLOOKUP(FraudData[[#This Row],[foreign_transaction]],ForeignRules[Foreign Transaction],ForeignRules[Risk Points],0)</f>
        <v>0</v>
      </c>
      <c r="N2683">
        <f>_xlfn.XLOOKUP(FraudData[[#This Row],[location_mismatch]],Table10[Location Mismatch],Table10[Risk Points],0)</f>
        <v>0</v>
      </c>
      <c r="O2683">
        <f>_xlfn.XLOOKUP(FraudData[[#This Row],[device_trust_score]],DeviceRules[Device Min],DeviceRules[Risk Points],,-1)</f>
        <v>1</v>
      </c>
      <c r="P2683">
        <f>_xlfn.XLOOKUP(FraudData[[#This Row],[velocity_last_24h]],VelocityRules[Velocity Min],VelocityRules[Risk Points],,-1)</f>
        <v>0</v>
      </c>
      <c r="Q2683">
        <f>_xlfn.XLOOKUP(FraudData[[#This Row],[merchant_category]],MerchantRules[Merchant Category],MerchantRules[Risk Points],0)</f>
        <v>1</v>
      </c>
      <c r="R2683">
        <f>SUM(FraudData[[#This Row],[Amount Risk]:[Merchant Risk]])</f>
        <v>2</v>
      </c>
      <c r="S2683" t="str" cm="1">
        <f t="array" ref="S2683">_xlfn.IFS(FraudData[[#This Row],[Fraud Risk Score]]&gt;=8,"High Risk",FraudData[[#This Row],[Fraud Risk Score]]&gt;=6,"Medium Risk",TRUE,"Low Risk")</f>
        <v>Low Risk</v>
      </c>
    </row>
    <row r="2684" spans="1:19">
      <c r="A2684">
        <v>2683</v>
      </c>
      <c r="B2684">
        <v>2.66</v>
      </c>
      <c r="C2684">
        <v>12</v>
      </c>
      <c r="D2684" t="s">
        <v>46</v>
      </c>
      <c r="E2684">
        <v>0</v>
      </c>
      <c r="F2684">
        <v>0</v>
      </c>
      <c r="G2684">
        <v>29</v>
      </c>
      <c r="H2684">
        <v>0</v>
      </c>
      <c r="I2684">
        <v>37</v>
      </c>
      <c r="J2684">
        <v>0</v>
      </c>
      <c r="K2684">
        <f>_xlfn.XLOOKUP(FraudData[[#This Row],[amount]],AmountRules[Amount Min],AmountRules[Risk Points],,-1)</f>
        <v>0</v>
      </c>
      <c r="L2684">
        <f>_xlfn.XLOOKUP(FraudData[[#This Row],[transaction_hour]],TimeRules[Hour Min],TimeRules[Risk Points],,-1)</f>
        <v>0</v>
      </c>
      <c r="M2684">
        <f>_xlfn.XLOOKUP(FraudData[[#This Row],[foreign_transaction]],ForeignRules[Foreign Transaction],ForeignRules[Risk Points],0)</f>
        <v>0</v>
      </c>
      <c r="N2684">
        <f>_xlfn.XLOOKUP(FraudData[[#This Row],[location_mismatch]],Table10[Location Mismatch],Table10[Risk Points],0)</f>
        <v>0</v>
      </c>
      <c r="O2684">
        <f>_xlfn.XLOOKUP(FraudData[[#This Row],[device_trust_score]],DeviceRules[Device Min],DeviceRules[Risk Points],,-1)</f>
        <v>3</v>
      </c>
      <c r="P2684">
        <f>_xlfn.XLOOKUP(FraudData[[#This Row],[velocity_last_24h]],VelocityRules[Velocity Min],VelocityRules[Risk Points],,-1)</f>
        <v>0</v>
      </c>
      <c r="Q2684">
        <f>_xlfn.XLOOKUP(FraudData[[#This Row],[merchant_category]],MerchantRules[Merchant Category],MerchantRules[Risk Points],0)</f>
        <v>0</v>
      </c>
      <c r="R2684">
        <f>SUM(FraudData[[#This Row],[Amount Risk]:[Merchant Risk]])</f>
        <v>3</v>
      </c>
      <c r="S2684" t="str" cm="1">
        <f t="array" ref="S2684">_xlfn.IFS(FraudData[[#This Row],[Fraud Risk Score]]&gt;=8,"High Risk",FraudData[[#This Row],[Fraud Risk Score]]&gt;=6,"Medium Risk",TRUE,"Low Risk")</f>
        <v>Low Risk</v>
      </c>
    </row>
    <row r="2685" spans="1:19">
      <c r="A2685">
        <v>2684</v>
      </c>
      <c r="B2685">
        <v>85.78</v>
      </c>
      <c r="C2685">
        <v>8</v>
      </c>
      <c r="D2685" t="s">
        <v>50</v>
      </c>
      <c r="E2685">
        <v>0</v>
      </c>
      <c r="F2685">
        <v>0</v>
      </c>
      <c r="G2685">
        <v>55</v>
      </c>
      <c r="H2685">
        <v>5</v>
      </c>
      <c r="I2685">
        <v>55</v>
      </c>
      <c r="J2685">
        <v>0</v>
      </c>
      <c r="K2685">
        <f>_xlfn.XLOOKUP(FraudData[[#This Row],[amount]],AmountRules[Amount Min],AmountRules[Risk Points],,-1)</f>
        <v>0</v>
      </c>
      <c r="L2685">
        <f>_xlfn.XLOOKUP(FraudData[[#This Row],[transaction_hour]],TimeRules[Hour Min],TimeRules[Risk Points],,-1)</f>
        <v>0</v>
      </c>
      <c r="M2685">
        <f>_xlfn.XLOOKUP(FraudData[[#This Row],[foreign_transaction]],ForeignRules[Foreign Transaction],ForeignRules[Risk Points],0)</f>
        <v>0</v>
      </c>
      <c r="N2685">
        <f>_xlfn.XLOOKUP(FraudData[[#This Row],[location_mismatch]],Table10[Location Mismatch],Table10[Risk Points],0)</f>
        <v>0</v>
      </c>
      <c r="O2685">
        <f>_xlfn.XLOOKUP(FraudData[[#This Row],[device_trust_score]],DeviceRules[Device Min],DeviceRules[Risk Points],,-1)</f>
        <v>1</v>
      </c>
      <c r="P2685">
        <f>_xlfn.XLOOKUP(FraudData[[#This Row],[velocity_last_24h]],VelocityRules[Velocity Min],VelocityRules[Risk Points],,-1)</f>
        <v>3</v>
      </c>
      <c r="Q2685">
        <f>_xlfn.XLOOKUP(FraudData[[#This Row],[merchant_category]],MerchantRules[Merchant Category],MerchantRules[Risk Points],0)</f>
        <v>0</v>
      </c>
      <c r="R2685">
        <f>SUM(FraudData[[#This Row],[Amount Risk]:[Merchant Risk]])</f>
        <v>4</v>
      </c>
      <c r="S2685" t="str" cm="1">
        <f t="array" ref="S2685">_xlfn.IFS(FraudData[[#This Row],[Fraud Risk Score]]&gt;=8,"High Risk",FraudData[[#This Row],[Fraud Risk Score]]&gt;=6,"Medium Risk",TRUE,"Low Risk")</f>
        <v>Low Risk</v>
      </c>
    </row>
    <row r="2686" spans="1:19">
      <c r="A2686">
        <v>2685</v>
      </c>
      <c r="B2686">
        <v>74.069999999999993</v>
      </c>
      <c r="C2686">
        <v>16</v>
      </c>
      <c r="D2686" t="s">
        <v>47</v>
      </c>
      <c r="E2686">
        <v>0</v>
      </c>
      <c r="F2686">
        <v>0</v>
      </c>
      <c r="G2686">
        <v>33</v>
      </c>
      <c r="H2686">
        <v>3</v>
      </c>
      <c r="I2686">
        <v>32</v>
      </c>
      <c r="J2686">
        <v>0</v>
      </c>
      <c r="K2686">
        <f>_xlfn.XLOOKUP(FraudData[[#This Row],[amount]],AmountRules[Amount Min],AmountRules[Risk Points],,-1)</f>
        <v>0</v>
      </c>
      <c r="L2686">
        <f>_xlfn.XLOOKUP(FraudData[[#This Row],[transaction_hour]],TimeRules[Hour Min],TimeRules[Risk Points],,-1)</f>
        <v>0</v>
      </c>
      <c r="M2686">
        <f>_xlfn.XLOOKUP(FraudData[[#This Row],[foreign_transaction]],ForeignRules[Foreign Transaction],ForeignRules[Risk Points],0)</f>
        <v>0</v>
      </c>
      <c r="N2686">
        <f>_xlfn.XLOOKUP(FraudData[[#This Row],[location_mismatch]],Table10[Location Mismatch],Table10[Risk Points],0)</f>
        <v>0</v>
      </c>
      <c r="O2686">
        <f>_xlfn.XLOOKUP(FraudData[[#This Row],[device_trust_score]],DeviceRules[Device Min],DeviceRules[Risk Points],,-1)</f>
        <v>2</v>
      </c>
      <c r="P2686">
        <f>_xlfn.XLOOKUP(FraudData[[#This Row],[velocity_last_24h]],VelocityRules[Velocity Min],VelocityRules[Risk Points],,-1)</f>
        <v>0</v>
      </c>
      <c r="Q2686">
        <f>_xlfn.XLOOKUP(FraudData[[#This Row],[merchant_category]],MerchantRules[Merchant Category],MerchantRules[Risk Points],0)</f>
        <v>0</v>
      </c>
      <c r="R2686">
        <f>SUM(FraudData[[#This Row],[Amount Risk]:[Merchant Risk]])</f>
        <v>2</v>
      </c>
      <c r="S2686" t="str" cm="1">
        <f t="array" ref="S2686">_xlfn.IFS(FraudData[[#This Row],[Fraud Risk Score]]&gt;=8,"High Risk",FraudData[[#This Row],[Fraud Risk Score]]&gt;=6,"Medium Risk",TRUE,"Low Risk")</f>
        <v>Low Risk</v>
      </c>
    </row>
    <row r="2687" spans="1:19">
      <c r="A2687">
        <v>2686</v>
      </c>
      <c r="B2687">
        <v>3.51</v>
      </c>
      <c r="C2687">
        <v>19</v>
      </c>
      <c r="D2687" t="s">
        <v>47</v>
      </c>
      <c r="E2687">
        <v>0</v>
      </c>
      <c r="F2687">
        <v>0</v>
      </c>
      <c r="G2687">
        <v>56</v>
      </c>
      <c r="H2687">
        <v>0</v>
      </c>
      <c r="I2687">
        <v>53</v>
      </c>
      <c r="J2687">
        <v>0</v>
      </c>
      <c r="K2687">
        <f>_xlfn.XLOOKUP(FraudData[[#This Row],[amount]],AmountRules[Amount Min],AmountRules[Risk Points],,-1)</f>
        <v>0</v>
      </c>
      <c r="L2687">
        <f>_xlfn.XLOOKUP(FraudData[[#This Row],[transaction_hour]],TimeRules[Hour Min],TimeRules[Risk Points],,-1)</f>
        <v>0</v>
      </c>
      <c r="M2687">
        <f>_xlfn.XLOOKUP(FraudData[[#This Row],[foreign_transaction]],ForeignRules[Foreign Transaction],ForeignRules[Risk Points],0)</f>
        <v>0</v>
      </c>
      <c r="N2687">
        <f>_xlfn.XLOOKUP(FraudData[[#This Row],[location_mismatch]],Table10[Location Mismatch],Table10[Risk Points],0)</f>
        <v>0</v>
      </c>
      <c r="O2687">
        <f>_xlfn.XLOOKUP(FraudData[[#This Row],[device_trust_score]],DeviceRules[Device Min],DeviceRules[Risk Points],,-1)</f>
        <v>1</v>
      </c>
      <c r="P2687">
        <f>_xlfn.XLOOKUP(FraudData[[#This Row],[velocity_last_24h]],VelocityRules[Velocity Min],VelocityRules[Risk Points],,-1)</f>
        <v>0</v>
      </c>
      <c r="Q2687">
        <f>_xlfn.XLOOKUP(FraudData[[#This Row],[merchant_category]],MerchantRules[Merchant Category],MerchantRules[Risk Points],0)</f>
        <v>0</v>
      </c>
      <c r="R2687">
        <f>SUM(FraudData[[#This Row],[Amount Risk]:[Merchant Risk]])</f>
        <v>1</v>
      </c>
      <c r="S2687" t="str" cm="1">
        <f t="array" ref="S2687">_xlfn.IFS(FraudData[[#This Row],[Fraud Risk Score]]&gt;=8,"High Risk",FraudData[[#This Row],[Fraud Risk Score]]&gt;=6,"Medium Risk",TRUE,"Low Risk")</f>
        <v>Low Risk</v>
      </c>
    </row>
    <row r="2688" spans="1:19">
      <c r="A2688">
        <v>2687</v>
      </c>
      <c r="B2688">
        <v>23.91</v>
      </c>
      <c r="C2688">
        <v>11</v>
      </c>
      <c r="D2688" t="s">
        <v>46</v>
      </c>
      <c r="E2688">
        <v>0</v>
      </c>
      <c r="F2688">
        <v>0</v>
      </c>
      <c r="G2688">
        <v>65</v>
      </c>
      <c r="H2688">
        <v>3</v>
      </c>
      <c r="I2688">
        <v>43</v>
      </c>
      <c r="J2688">
        <v>0</v>
      </c>
      <c r="K2688">
        <f>_xlfn.XLOOKUP(FraudData[[#This Row],[amount]],AmountRules[Amount Min],AmountRules[Risk Points],,-1)</f>
        <v>0</v>
      </c>
      <c r="L2688">
        <f>_xlfn.XLOOKUP(FraudData[[#This Row],[transaction_hour]],TimeRules[Hour Min],TimeRules[Risk Points],,-1)</f>
        <v>0</v>
      </c>
      <c r="M2688">
        <f>_xlfn.XLOOKUP(FraudData[[#This Row],[foreign_transaction]],ForeignRules[Foreign Transaction],ForeignRules[Risk Points],0)</f>
        <v>0</v>
      </c>
      <c r="N2688">
        <f>_xlfn.XLOOKUP(FraudData[[#This Row],[location_mismatch]],Table10[Location Mismatch],Table10[Risk Points],0)</f>
        <v>0</v>
      </c>
      <c r="O2688">
        <f>_xlfn.XLOOKUP(FraudData[[#This Row],[device_trust_score]],DeviceRules[Device Min],DeviceRules[Risk Points],,-1)</f>
        <v>1</v>
      </c>
      <c r="P2688">
        <f>_xlfn.XLOOKUP(FraudData[[#This Row],[velocity_last_24h]],VelocityRules[Velocity Min],VelocityRules[Risk Points],,-1)</f>
        <v>0</v>
      </c>
      <c r="Q2688">
        <f>_xlfn.XLOOKUP(FraudData[[#This Row],[merchant_category]],MerchantRules[Merchant Category],MerchantRules[Risk Points],0)</f>
        <v>0</v>
      </c>
      <c r="R2688">
        <f>SUM(FraudData[[#This Row],[Amount Risk]:[Merchant Risk]])</f>
        <v>1</v>
      </c>
      <c r="S2688" t="str" cm="1">
        <f t="array" ref="S2688">_xlfn.IFS(FraudData[[#This Row],[Fraud Risk Score]]&gt;=8,"High Risk",FraudData[[#This Row],[Fraud Risk Score]]&gt;=6,"Medium Risk",TRUE,"Low Risk")</f>
        <v>Low Risk</v>
      </c>
    </row>
    <row r="2689" spans="1:19">
      <c r="A2689">
        <v>2688</v>
      </c>
      <c r="B2689">
        <v>96.09</v>
      </c>
      <c r="C2689">
        <v>4</v>
      </c>
      <c r="D2689" t="s">
        <v>49</v>
      </c>
      <c r="E2689">
        <v>0</v>
      </c>
      <c r="F2689">
        <v>0</v>
      </c>
      <c r="G2689">
        <v>29</v>
      </c>
      <c r="H2689">
        <v>2</v>
      </c>
      <c r="I2689">
        <v>54</v>
      </c>
      <c r="J2689">
        <v>0</v>
      </c>
      <c r="K2689">
        <f>_xlfn.XLOOKUP(FraudData[[#This Row],[amount]],AmountRules[Amount Min],AmountRules[Risk Points],,-1)</f>
        <v>0</v>
      </c>
      <c r="L2689">
        <f>_xlfn.XLOOKUP(FraudData[[#This Row],[transaction_hour]],TimeRules[Hour Min],TimeRules[Risk Points],,-1)</f>
        <v>0</v>
      </c>
      <c r="M2689">
        <f>_xlfn.XLOOKUP(FraudData[[#This Row],[foreign_transaction]],ForeignRules[Foreign Transaction],ForeignRules[Risk Points],0)</f>
        <v>0</v>
      </c>
      <c r="N2689">
        <f>_xlfn.XLOOKUP(FraudData[[#This Row],[location_mismatch]],Table10[Location Mismatch],Table10[Risk Points],0)</f>
        <v>0</v>
      </c>
      <c r="O2689">
        <f>_xlfn.XLOOKUP(FraudData[[#This Row],[device_trust_score]],DeviceRules[Device Min],DeviceRules[Risk Points],,-1)</f>
        <v>3</v>
      </c>
      <c r="P2689">
        <f>_xlfn.XLOOKUP(FraudData[[#This Row],[velocity_last_24h]],VelocityRules[Velocity Min],VelocityRules[Risk Points],,-1)</f>
        <v>0</v>
      </c>
      <c r="Q2689">
        <f>_xlfn.XLOOKUP(FraudData[[#This Row],[merchant_category]],MerchantRules[Merchant Category],MerchantRules[Risk Points],0)</f>
        <v>1</v>
      </c>
      <c r="R2689">
        <f>SUM(FraudData[[#This Row],[Amount Risk]:[Merchant Risk]])</f>
        <v>4</v>
      </c>
      <c r="S2689" t="str" cm="1">
        <f t="array" ref="S2689">_xlfn.IFS(FraudData[[#This Row],[Fraud Risk Score]]&gt;=8,"High Risk",FraudData[[#This Row],[Fraud Risk Score]]&gt;=6,"Medium Risk",TRUE,"Low Risk")</f>
        <v>Low Risk</v>
      </c>
    </row>
    <row r="2690" spans="1:19">
      <c r="A2690">
        <v>2689</v>
      </c>
      <c r="B2690">
        <v>122.22</v>
      </c>
      <c r="C2690">
        <v>23</v>
      </c>
      <c r="D2690" t="s">
        <v>46</v>
      </c>
      <c r="E2690">
        <v>0</v>
      </c>
      <c r="F2690">
        <v>0</v>
      </c>
      <c r="G2690">
        <v>75</v>
      </c>
      <c r="H2690">
        <v>3</v>
      </c>
      <c r="I2690">
        <v>66</v>
      </c>
      <c r="J2690">
        <v>0</v>
      </c>
      <c r="K2690">
        <f>_xlfn.XLOOKUP(FraudData[[#This Row],[amount]],AmountRules[Amount Min],AmountRules[Risk Points],,-1)</f>
        <v>0</v>
      </c>
      <c r="L2690">
        <f>_xlfn.XLOOKUP(FraudData[[#This Row],[transaction_hour]],TimeRules[Hour Min],TimeRules[Risk Points],,-1)</f>
        <v>1</v>
      </c>
      <c r="M2690">
        <f>_xlfn.XLOOKUP(FraudData[[#This Row],[foreign_transaction]],ForeignRules[Foreign Transaction],ForeignRules[Risk Points],0)</f>
        <v>0</v>
      </c>
      <c r="N2690">
        <f>_xlfn.XLOOKUP(FraudData[[#This Row],[location_mismatch]],Table10[Location Mismatch],Table10[Risk Points],0)</f>
        <v>0</v>
      </c>
      <c r="O2690">
        <f>_xlfn.XLOOKUP(FraudData[[#This Row],[device_trust_score]],DeviceRules[Device Min],DeviceRules[Risk Points],,-1)</f>
        <v>0</v>
      </c>
      <c r="P2690">
        <f>_xlfn.XLOOKUP(FraudData[[#This Row],[velocity_last_24h]],VelocityRules[Velocity Min],VelocityRules[Risk Points],,-1)</f>
        <v>0</v>
      </c>
      <c r="Q2690">
        <f>_xlfn.XLOOKUP(FraudData[[#This Row],[merchant_category]],MerchantRules[Merchant Category],MerchantRules[Risk Points],0)</f>
        <v>0</v>
      </c>
      <c r="R2690">
        <f>SUM(FraudData[[#This Row],[Amount Risk]:[Merchant Risk]])</f>
        <v>1</v>
      </c>
      <c r="S2690" t="str" cm="1">
        <f t="array" ref="S2690">_xlfn.IFS(FraudData[[#This Row],[Fraud Risk Score]]&gt;=8,"High Risk",FraudData[[#This Row],[Fraud Risk Score]]&gt;=6,"Medium Risk",TRUE,"Low Risk")</f>
        <v>Low Risk</v>
      </c>
    </row>
    <row r="2691" spans="1:19">
      <c r="A2691">
        <v>2690</v>
      </c>
      <c r="B2691">
        <v>93.24</v>
      </c>
      <c r="C2691">
        <v>11</v>
      </c>
      <c r="D2691" t="s">
        <v>46</v>
      </c>
      <c r="E2691">
        <v>0</v>
      </c>
      <c r="F2691">
        <v>0</v>
      </c>
      <c r="G2691">
        <v>78</v>
      </c>
      <c r="H2691">
        <v>1</v>
      </c>
      <c r="I2691">
        <v>58</v>
      </c>
      <c r="J2691">
        <v>0</v>
      </c>
      <c r="K2691">
        <f>_xlfn.XLOOKUP(FraudData[[#This Row],[amount]],AmountRules[Amount Min],AmountRules[Risk Points],,-1)</f>
        <v>0</v>
      </c>
      <c r="L2691">
        <f>_xlfn.XLOOKUP(FraudData[[#This Row],[transaction_hour]],TimeRules[Hour Min],TimeRules[Risk Points],,-1)</f>
        <v>0</v>
      </c>
      <c r="M2691">
        <f>_xlfn.XLOOKUP(FraudData[[#This Row],[foreign_transaction]],ForeignRules[Foreign Transaction],ForeignRules[Risk Points],0)</f>
        <v>0</v>
      </c>
      <c r="N2691">
        <f>_xlfn.XLOOKUP(FraudData[[#This Row],[location_mismatch]],Table10[Location Mismatch],Table10[Risk Points],0)</f>
        <v>0</v>
      </c>
      <c r="O2691">
        <f>_xlfn.XLOOKUP(FraudData[[#This Row],[device_trust_score]],DeviceRules[Device Min],DeviceRules[Risk Points],,-1)</f>
        <v>0</v>
      </c>
      <c r="P2691">
        <f>_xlfn.XLOOKUP(FraudData[[#This Row],[velocity_last_24h]],VelocityRules[Velocity Min],VelocityRules[Risk Points],,-1)</f>
        <v>0</v>
      </c>
      <c r="Q2691">
        <f>_xlfn.XLOOKUP(FraudData[[#This Row],[merchant_category]],MerchantRules[Merchant Category],MerchantRules[Risk Points],0)</f>
        <v>0</v>
      </c>
      <c r="R2691">
        <f>SUM(FraudData[[#This Row],[Amount Risk]:[Merchant Risk]])</f>
        <v>0</v>
      </c>
      <c r="S2691" t="str" cm="1">
        <f t="array" ref="S2691">_xlfn.IFS(FraudData[[#This Row],[Fraud Risk Score]]&gt;=8,"High Risk",FraudData[[#This Row],[Fraud Risk Score]]&gt;=6,"Medium Risk",TRUE,"Low Risk")</f>
        <v>Low Risk</v>
      </c>
    </row>
    <row r="2692" spans="1:19">
      <c r="A2692">
        <v>2691</v>
      </c>
      <c r="B2692">
        <v>136.26</v>
      </c>
      <c r="C2692">
        <v>0</v>
      </c>
      <c r="D2692" t="s">
        <v>50</v>
      </c>
      <c r="E2692">
        <v>0</v>
      </c>
      <c r="F2692">
        <v>0</v>
      </c>
      <c r="G2692">
        <v>52</v>
      </c>
      <c r="H2692">
        <v>2</v>
      </c>
      <c r="I2692">
        <v>28</v>
      </c>
      <c r="J2692">
        <v>0</v>
      </c>
      <c r="K2692">
        <f>_xlfn.XLOOKUP(FraudData[[#This Row],[amount]],AmountRules[Amount Min],AmountRules[Risk Points],,-1)</f>
        <v>0</v>
      </c>
      <c r="L2692">
        <f>_xlfn.XLOOKUP(FraudData[[#This Row],[transaction_hour]],TimeRules[Hour Min],TimeRules[Risk Points],,-1)</f>
        <v>3</v>
      </c>
      <c r="M2692">
        <f>_xlfn.XLOOKUP(FraudData[[#This Row],[foreign_transaction]],ForeignRules[Foreign Transaction],ForeignRules[Risk Points],0)</f>
        <v>0</v>
      </c>
      <c r="N2692">
        <f>_xlfn.XLOOKUP(FraudData[[#This Row],[location_mismatch]],Table10[Location Mismatch],Table10[Risk Points],0)</f>
        <v>0</v>
      </c>
      <c r="O2692">
        <f>_xlfn.XLOOKUP(FraudData[[#This Row],[device_trust_score]],DeviceRules[Device Min],DeviceRules[Risk Points],,-1)</f>
        <v>1</v>
      </c>
      <c r="P2692">
        <f>_xlfn.XLOOKUP(FraudData[[#This Row],[velocity_last_24h]],VelocityRules[Velocity Min],VelocityRules[Risk Points],,-1)</f>
        <v>0</v>
      </c>
      <c r="Q2692">
        <f>_xlfn.XLOOKUP(FraudData[[#This Row],[merchant_category]],MerchantRules[Merchant Category],MerchantRules[Risk Points],0)</f>
        <v>0</v>
      </c>
      <c r="R2692">
        <f>SUM(FraudData[[#This Row],[Amount Risk]:[Merchant Risk]])</f>
        <v>4</v>
      </c>
      <c r="S2692" t="str" cm="1">
        <f t="array" ref="S2692">_xlfn.IFS(FraudData[[#This Row],[Fraud Risk Score]]&gt;=8,"High Risk",FraudData[[#This Row],[Fraud Risk Score]]&gt;=6,"Medium Risk",TRUE,"Low Risk")</f>
        <v>Low Risk</v>
      </c>
    </row>
    <row r="2693" spans="1:19">
      <c r="A2693">
        <v>2692</v>
      </c>
      <c r="B2693">
        <v>162.75</v>
      </c>
      <c r="C2693">
        <v>19</v>
      </c>
      <c r="D2693" t="s">
        <v>48</v>
      </c>
      <c r="E2693">
        <v>0</v>
      </c>
      <c r="F2693">
        <v>0</v>
      </c>
      <c r="G2693">
        <v>67</v>
      </c>
      <c r="H2693">
        <v>1</v>
      </c>
      <c r="I2693">
        <v>44</v>
      </c>
      <c r="J2693">
        <v>0</v>
      </c>
      <c r="K2693">
        <f>_xlfn.XLOOKUP(FraudData[[#This Row],[amount]],AmountRules[Amount Min],AmountRules[Risk Points],,-1)</f>
        <v>0</v>
      </c>
      <c r="L2693">
        <f>_xlfn.XLOOKUP(FraudData[[#This Row],[transaction_hour]],TimeRules[Hour Min],TimeRules[Risk Points],,-1)</f>
        <v>0</v>
      </c>
      <c r="M2693">
        <f>_xlfn.XLOOKUP(FraudData[[#This Row],[foreign_transaction]],ForeignRules[Foreign Transaction],ForeignRules[Risk Points],0)</f>
        <v>0</v>
      </c>
      <c r="N2693">
        <f>_xlfn.XLOOKUP(FraudData[[#This Row],[location_mismatch]],Table10[Location Mismatch],Table10[Risk Points],0)</f>
        <v>0</v>
      </c>
      <c r="O2693">
        <f>_xlfn.XLOOKUP(FraudData[[#This Row],[device_trust_score]],DeviceRules[Device Min],DeviceRules[Risk Points],,-1)</f>
        <v>1</v>
      </c>
      <c r="P2693">
        <f>_xlfn.XLOOKUP(FraudData[[#This Row],[velocity_last_24h]],VelocityRules[Velocity Min],VelocityRules[Risk Points],,-1)</f>
        <v>0</v>
      </c>
      <c r="Q2693">
        <f>_xlfn.XLOOKUP(FraudData[[#This Row],[merchant_category]],MerchantRules[Merchant Category],MerchantRules[Risk Points],0)</f>
        <v>0</v>
      </c>
      <c r="R2693">
        <f>SUM(FraudData[[#This Row],[Amount Risk]:[Merchant Risk]])</f>
        <v>1</v>
      </c>
      <c r="S2693" t="str" cm="1">
        <f t="array" ref="S2693">_xlfn.IFS(FraudData[[#This Row],[Fraud Risk Score]]&gt;=8,"High Risk",FraudData[[#This Row],[Fraud Risk Score]]&gt;=6,"Medium Risk",TRUE,"Low Risk")</f>
        <v>Low Risk</v>
      </c>
    </row>
    <row r="2694" spans="1:19">
      <c r="A2694">
        <v>2693</v>
      </c>
      <c r="B2694">
        <v>1.8</v>
      </c>
      <c r="C2694">
        <v>15</v>
      </c>
      <c r="D2694" t="s">
        <v>49</v>
      </c>
      <c r="E2694">
        <v>0</v>
      </c>
      <c r="F2694">
        <v>0</v>
      </c>
      <c r="G2694">
        <v>36</v>
      </c>
      <c r="H2694">
        <v>2</v>
      </c>
      <c r="I2694">
        <v>56</v>
      </c>
      <c r="J2694">
        <v>0</v>
      </c>
      <c r="K2694">
        <f>_xlfn.XLOOKUP(FraudData[[#This Row],[amount]],AmountRules[Amount Min],AmountRules[Risk Points],,-1)</f>
        <v>0</v>
      </c>
      <c r="L2694">
        <f>_xlfn.XLOOKUP(FraudData[[#This Row],[transaction_hour]],TimeRules[Hour Min],TimeRules[Risk Points],,-1)</f>
        <v>0</v>
      </c>
      <c r="M2694">
        <f>_xlfn.XLOOKUP(FraudData[[#This Row],[foreign_transaction]],ForeignRules[Foreign Transaction],ForeignRules[Risk Points],0)</f>
        <v>0</v>
      </c>
      <c r="N2694">
        <f>_xlfn.XLOOKUP(FraudData[[#This Row],[location_mismatch]],Table10[Location Mismatch],Table10[Risk Points],0)</f>
        <v>0</v>
      </c>
      <c r="O2694">
        <f>_xlfn.XLOOKUP(FraudData[[#This Row],[device_trust_score]],DeviceRules[Device Min],DeviceRules[Risk Points],,-1)</f>
        <v>2</v>
      </c>
      <c r="P2694">
        <f>_xlfn.XLOOKUP(FraudData[[#This Row],[velocity_last_24h]],VelocityRules[Velocity Min],VelocityRules[Risk Points],,-1)</f>
        <v>0</v>
      </c>
      <c r="Q2694">
        <f>_xlfn.XLOOKUP(FraudData[[#This Row],[merchant_category]],MerchantRules[Merchant Category],MerchantRules[Risk Points],0)</f>
        <v>1</v>
      </c>
      <c r="R2694">
        <f>SUM(FraudData[[#This Row],[Amount Risk]:[Merchant Risk]])</f>
        <v>3</v>
      </c>
      <c r="S2694" t="str" cm="1">
        <f t="array" ref="S2694">_xlfn.IFS(FraudData[[#This Row],[Fraud Risk Score]]&gt;=8,"High Risk",FraudData[[#This Row],[Fraud Risk Score]]&gt;=6,"Medium Risk",TRUE,"Low Risk")</f>
        <v>Low Risk</v>
      </c>
    </row>
    <row r="2695" spans="1:19">
      <c r="A2695">
        <v>2694</v>
      </c>
      <c r="B2695">
        <v>112.28</v>
      </c>
      <c r="C2695">
        <v>11</v>
      </c>
      <c r="D2695" t="s">
        <v>47</v>
      </c>
      <c r="E2695">
        <v>0</v>
      </c>
      <c r="F2695">
        <v>0</v>
      </c>
      <c r="G2695">
        <v>93</v>
      </c>
      <c r="H2695">
        <v>5</v>
      </c>
      <c r="I2695">
        <v>38</v>
      </c>
      <c r="J2695">
        <v>0</v>
      </c>
      <c r="K2695">
        <f>_xlfn.XLOOKUP(FraudData[[#This Row],[amount]],AmountRules[Amount Min],AmountRules[Risk Points],,-1)</f>
        <v>0</v>
      </c>
      <c r="L2695">
        <f>_xlfn.XLOOKUP(FraudData[[#This Row],[transaction_hour]],TimeRules[Hour Min],TimeRules[Risk Points],,-1)</f>
        <v>0</v>
      </c>
      <c r="M2695">
        <f>_xlfn.XLOOKUP(FraudData[[#This Row],[foreign_transaction]],ForeignRules[Foreign Transaction],ForeignRules[Risk Points],0)</f>
        <v>0</v>
      </c>
      <c r="N2695">
        <f>_xlfn.XLOOKUP(FraudData[[#This Row],[location_mismatch]],Table10[Location Mismatch],Table10[Risk Points],0)</f>
        <v>0</v>
      </c>
      <c r="O2695">
        <f>_xlfn.XLOOKUP(FraudData[[#This Row],[device_trust_score]],DeviceRules[Device Min],DeviceRules[Risk Points],,-1)</f>
        <v>0</v>
      </c>
      <c r="P2695">
        <f>_xlfn.XLOOKUP(FraudData[[#This Row],[velocity_last_24h]],VelocityRules[Velocity Min],VelocityRules[Risk Points],,-1)</f>
        <v>3</v>
      </c>
      <c r="Q2695">
        <f>_xlfn.XLOOKUP(FraudData[[#This Row],[merchant_category]],MerchantRules[Merchant Category],MerchantRules[Risk Points],0)</f>
        <v>0</v>
      </c>
      <c r="R2695">
        <f>SUM(FraudData[[#This Row],[Amount Risk]:[Merchant Risk]])</f>
        <v>3</v>
      </c>
      <c r="S2695" t="str" cm="1">
        <f t="array" ref="S2695">_xlfn.IFS(FraudData[[#This Row],[Fraud Risk Score]]&gt;=8,"High Risk",FraudData[[#This Row],[Fraud Risk Score]]&gt;=6,"Medium Risk",TRUE,"Low Risk")</f>
        <v>Low Risk</v>
      </c>
    </row>
    <row r="2696" spans="1:19">
      <c r="A2696">
        <v>2695</v>
      </c>
      <c r="B2696">
        <v>595.88</v>
      </c>
      <c r="C2696">
        <v>8</v>
      </c>
      <c r="D2696" t="s">
        <v>47</v>
      </c>
      <c r="E2696">
        <v>0</v>
      </c>
      <c r="F2696">
        <v>0</v>
      </c>
      <c r="G2696">
        <v>96</v>
      </c>
      <c r="H2696">
        <v>2</v>
      </c>
      <c r="I2696">
        <v>23</v>
      </c>
      <c r="J2696">
        <v>0</v>
      </c>
      <c r="K2696">
        <f>_xlfn.XLOOKUP(FraudData[[#This Row],[amount]],AmountRules[Amount Min],AmountRules[Risk Points],,-1)</f>
        <v>1</v>
      </c>
      <c r="L2696">
        <f>_xlfn.XLOOKUP(FraudData[[#This Row],[transaction_hour]],TimeRules[Hour Min],TimeRules[Risk Points],,-1)</f>
        <v>0</v>
      </c>
      <c r="M2696">
        <f>_xlfn.XLOOKUP(FraudData[[#This Row],[foreign_transaction]],ForeignRules[Foreign Transaction],ForeignRules[Risk Points],0)</f>
        <v>0</v>
      </c>
      <c r="N2696">
        <f>_xlfn.XLOOKUP(FraudData[[#This Row],[location_mismatch]],Table10[Location Mismatch],Table10[Risk Points],0)</f>
        <v>0</v>
      </c>
      <c r="O2696">
        <f>_xlfn.XLOOKUP(FraudData[[#This Row],[device_trust_score]],DeviceRules[Device Min],DeviceRules[Risk Points],,-1)</f>
        <v>0</v>
      </c>
      <c r="P2696">
        <f>_xlfn.XLOOKUP(FraudData[[#This Row],[velocity_last_24h]],VelocityRules[Velocity Min],VelocityRules[Risk Points],,-1)</f>
        <v>0</v>
      </c>
      <c r="Q2696">
        <f>_xlfn.XLOOKUP(FraudData[[#This Row],[merchant_category]],MerchantRules[Merchant Category],MerchantRules[Risk Points],0)</f>
        <v>0</v>
      </c>
      <c r="R2696">
        <f>SUM(FraudData[[#This Row],[Amount Risk]:[Merchant Risk]])</f>
        <v>1</v>
      </c>
      <c r="S2696" t="str" cm="1">
        <f t="array" ref="S2696">_xlfn.IFS(FraudData[[#This Row],[Fraud Risk Score]]&gt;=8,"High Risk",FraudData[[#This Row],[Fraud Risk Score]]&gt;=6,"Medium Risk",TRUE,"Low Risk")</f>
        <v>Low Risk</v>
      </c>
    </row>
    <row r="2697" spans="1:19">
      <c r="A2697">
        <v>2696</v>
      </c>
      <c r="B2697">
        <v>131.75</v>
      </c>
      <c r="C2697">
        <v>12</v>
      </c>
      <c r="D2697" t="s">
        <v>46</v>
      </c>
      <c r="E2697">
        <v>0</v>
      </c>
      <c r="F2697">
        <v>0</v>
      </c>
      <c r="G2697">
        <v>41</v>
      </c>
      <c r="H2697">
        <v>1</v>
      </c>
      <c r="I2697">
        <v>28</v>
      </c>
      <c r="J2697">
        <v>0</v>
      </c>
      <c r="K2697">
        <f>_xlfn.XLOOKUP(FraudData[[#This Row],[amount]],AmountRules[Amount Min],AmountRules[Risk Points],,-1)</f>
        <v>0</v>
      </c>
      <c r="L2697">
        <f>_xlfn.XLOOKUP(FraudData[[#This Row],[transaction_hour]],TimeRules[Hour Min],TimeRules[Risk Points],,-1)</f>
        <v>0</v>
      </c>
      <c r="M2697">
        <f>_xlfn.XLOOKUP(FraudData[[#This Row],[foreign_transaction]],ForeignRules[Foreign Transaction],ForeignRules[Risk Points],0)</f>
        <v>0</v>
      </c>
      <c r="N2697">
        <f>_xlfn.XLOOKUP(FraudData[[#This Row],[location_mismatch]],Table10[Location Mismatch],Table10[Risk Points],0)</f>
        <v>0</v>
      </c>
      <c r="O2697">
        <f>_xlfn.XLOOKUP(FraudData[[#This Row],[device_trust_score]],DeviceRules[Device Min],DeviceRules[Risk Points],,-1)</f>
        <v>2</v>
      </c>
      <c r="P2697">
        <f>_xlfn.XLOOKUP(FraudData[[#This Row],[velocity_last_24h]],VelocityRules[Velocity Min],VelocityRules[Risk Points],,-1)</f>
        <v>0</v>
      </c>
      <c r="Q2697">
        <f>_xlfn.XLOOKUP(FraudData[[#This Row],[merchant_category]],MerchantRules[Merchant Category],MerchantRules[Risk Points],0)</f>
        <v>0</v>
      </c>
      <c r="R2697">
        <f>SUM(FraudData[[#This Row],[Amount Risk]:[Merchant Risk]])</f>
        <v>2</v>
      </c>
      <c r="S2697" t="str" cm="1">
        <f t="array" ref="S2697">_xlfn.IFS(FraudData[[#This Row],[Fraud Risk Score]]&gt;=8,"High Risk",FraudData[[#This Row],[Fraud Risk Score]]&gt;=6,"Medium Risk",TRUE,"Low Risk")</f>
        <v>Low Risk</v>
      </c>
    </row>
    <row r="2698" spans="1:19">
      <c r="A2698">
        <v>2697</v>
      </c>
      <c r="B2698">
        <v>203.72</v>
      </c>
      <c r="C2698">
        <v>16</v>
      </c>
      <c r="D2698" t="s">
        <v>46</v>
      </c>
      <c r="E2698">
        <v>0</v>
      </c>
      <c r="F2698">
        <v>0</v>
      </c>
      <c r="G2698">
        <v>32</v>
      </c>
      <c r="H2698">
        <v>2</v>
      </c>
      <c r="I2698">
        <v>63</v>
      </c>
      <c r="J2698">
        <v>0</v>
      </c>
      <c r="K2698">
        <f>_xlfn.XLOOKUP(FraudData[[#This Row],[amount]],AmountRules[Amount Min],AmountRules[Risk Points],,-1)</f>
        <v>0</v>
      </c>
      <c r="L2698">
        <f>_xlfn.XLOOKUP(FraudData[[#This Row],[transaction_hour]],TimeRules[Hour Min],TimeRules[Risk Points],,-1)</f>
        <v>0</v>
      </c>
      <c r="M2698">
        <f>_xlfn.XLOOKUP(FraudData[[#This Row],[foreign_transaction]],ForeignRules[Foreign Transaction],ForeignRules[Risk Points],0)</f>
        <v>0</v>
      </c>
      <c r="N2698">
        <f>_xlfn.XLOOKUP(FraudData[[#This Row],[location_mismatch]],Table10[Location Mismatch],Table10[Risk Points],0)</f>
        <v>0</v>
      </c>
      <c r="O2698">
        <f>_xlfn.XLOOKUP(FraudData[[#This Row],[device_trust_score]],DeviceRules[Device Min],DeviceRules[Risk Points],,-1)</f>
        <v>2</v>
      </c>
      <c r="P2698">
        <f>_xlfn.XLOOKUP(FraudData[[#This Row],[velocity_last_24h]],VelocityRules[Velocity Min],VelocityRules[Risk Points],,-1)</f>
        <v>0</v>
      </c>
      <c r="Q2698">
        <f>_xlfn.XLOOKUP(FraudData[[#This Row],[merchant_category]],MerchantRules[Merchant Category],MerchantRules[Risk Points],0)</f>
        <v>0</v>
      </c>
      <c r="R2698">
        <f>SUM(FraudData[[#This Row],[Amount Risk]:[Merchant Risk]])</f>
        <v>2</v>
      </c>
      <c r="S2698" t="str" cm="1">
        <f t="array" ref="S2698">_xlfn.IFS(FraudData[[#This Row],[Fraud Risk Score]]&gt;=8,"High Risk",FraudData[[#This Row],[Fraud Risk Score]]&gt;=6,"Medium Risk",TRUE,"Low Risk")</f>
        <v>Low Risk</v>
      </c>
    </row>
    <row r="2699" spans="1:19">
      <c r="A2699">
        <v>2698</v>
      </c>
      <c r="B2699">
        <v>67.28</v>
      </c>
      <c r="C2699">
        <v>16</v>
      </c>
      <c r="D2699" t="s">
        <v>46</v>
      </c>
      <c r="E2699">
        <v>0</v>
      </c>
      <c r="F2699">
        <v>0</v>
      </c>
      <c r="G2699">
        <v>42</v>
      </c>
      <c r="H2699">
        <v>3</v>
      </c>
      <c r="I2699">
        <v>48</v>
      </c>
      <c r="J2699">
        <v>0</v>
      </c>
      <c r="K2699">
        <f>_xlfn.XLOOKUP(FraudData[[#This Row],[amount]],AmountRules[Amount Min],AmountRules[Risk Points],,-1)</f>
        <v>0</v>
      </c>
      <c r="L2699">
        <f>_xlfn.XLOOKUP(FraudData[[#This Row],[transaction_hour]],TimeRules[Hour Min],TimeRules[Risk Points],,-1)</f>
        <v>0</v>
      </c>
      <c r="M2699">
        <f>_xlfn.XLOOKUP(FraudData[[#This Row],[foreign_transaction]],ForeignRules[Foreign Transaction],ForeignRules[Risk Points],0)</f>
        <v>0</v>
      </c>
      <c r="N2699">
        <f>_xlfn.XLOOKUP(FraudData[[#This Row],[location_mismatch]],Table10[Location Mismatch],Table10[Risk Points],0)</f>
        <v>0</v>
      </c>
      <c r="O2699">
        <f>_xlfn.XLOOKUP(FraudData[[#This Row],[device_trust_score]],DeviceRules[Device Min],DeviceRules[Risk Points],,-1)</f>
        <v>2</v>
      </c>
      <c r="P2699">
        <f>_xlfn.XLOOKUP(FraudData[[#This Row],[velocity_last_24h]],VelocityRules[Velocity Min],VelocityRules[Risk Points],,-1)</f>
        <v>0</v>
      </c>
      <c r="Q2699">
        <f>_xlfn.XLOOKUP(FraudData[[#This Row],[merchant_category]],MerchantRules[Merchant Category],MerchantRules[Risk Points],0)</f>
        <v>0</v>
      </c>
      <c r="R2699">
        <f>SUM(FraudData[[#This Row],[Amount Risk]:[Merchant Risk]])</f>
        <v>2</v>
      </c>
      <c r="S2699" t="str" cm="1">
        <f t="array" ref="S2699">_xlfn.IFS(FraudData[[#This Row],[Fraud Risk Score]]&gt;=8,"High Risk",FraudData[[#This Row],[Fraud Risk Score]]&gt;=6,"Medium Risk",TRUE,"Low Risk")</f>
        <v>Low Risk</v>
      </c>
    </row>
    <row r="2700" spans="1:19">
      <c r="A2700">
        <v>2699</v>
      </c>
      <c r="B2700">
        <v>267.69</v>
      </c>
      <c r="C2700">
        <v>3</v>
      </c>
      <c r="D2700" t="s">
        <v>49</v>
      </c>
      <c r="E2700">
        <v>0</v>
      </c>
      <c r="F2700">
        <v>0</v>
      </c>
      <c r="G2700">
        <v>34</v>
      </c>
      <c r="H2700">
        <v>2</v>
      </c>
      <c r="I2700">
        <v>28</v>
      </c>
      <c r="J2700">
        <v>0</v>
      </c>
      <c r="K2700">
        <f>_xlfn.XLOOKUP(FraudData[[#This Row],[amount]],AmountRules[Amount Min],AmountRules[Risk Points],,-1)</f>
        <v>0</v>
      </c>
      <c r="L2700">
        <f>_xlfn.XLOOKUP(FraudData[[#This Row],[transaction_hour]],TimeRules[Hour Min],TimeRules[Risk Points],,-1)</f>
        <v>3</v>
      </c>
      <c r="M2700">
        <f>_xlfn.XLOOKUP(FraudData[[#This Row],[foreign_transaction]],ForeignRules[Foreign Transaction],ForeignRules[Risk Points],0)</f>
        <v>0</v>
      </c>
      <c r="N2700">
        <f>_xlfn.XLOOKUP(FraudData[[#This Row],[location_mismatch]],Table10[Location Mismatch],Table10[Risk Points],0)</f>
        <v>0</v>
      </c>
      <c r="O2700">
        <f>_xlfn.XLOOKUP(FraudData[[#This Row],[device_trust_score]],DeviceRules[Device Min],DeviceRules[Risk Points],,-1)</f>
        <v>2</v>
      </c>
      <c r="P2700">
        <f>_xlfn.XLOOKUP(FraudData[[#This Row],[velocity_last_24h]],VelocityRules[Velocity Min],VelocityRules[Risk Points],,-1)</f>
        <v>0</v>
      </c>
      <c r="Q2700">
        <f>_xlfn.XLOOKUP(FraudData[[#This Row],[merchant_category]],MerchantRules[Merchant Category],MerchantRules[Risk Points],0)</f>
        <v>1</v>
      </c>
      <c r="R2700">
        <f>SUM(FraudData[[#This Row],[Amount Risk]:[Merchant Risk]])</f>
        <v>6</v>
      </c>
      <c r="S2700" t="str" cm="1">
        <f t="array" ref="S2700">_xlfn.IFS(FraudData[[#This Row],[Fraud Risk Score]]&gt;=8,"High Risk",FraudData[[#This Row],[Fraud Risk Score]]&gt;=6,"Medium Risk",TRUE,"Low Risk")</f>
        <v>Medium Risk</v>
      </c>
    </row>
    <row r="2701" spans="1:19">
      <c r="A2701">
        <v>2700</v>
      </c>
      <c r="B2701">
        <v>266.83999999999997</v>
      </c>
      <c r="C2701">
        <v>13</v>
      </c>
      <c r="D2701" t="s">
        <v>46</v>
      </c>
      <c r="E2701">
        <v>0</v>
      </c>
      <c r="F2701">
        <v>0</v>
      </c>
      <c r="G2701">
        <v>63</v>
      </c>
      <c r="H2701">
        <v>0</v>
      </c>
      <c r="I2701">
        <v>68</v>
      </c>
      <c r="J2701">
        <v>0</v>
      </c>
      <c r="K2701">
        <f>_xlfn.XLOOKUP(FraudData[[#This Row],[amount]],AmountRules[Amount Min],AmountRules[Risk Points],,-1)</f>
        <v>0</v>
      </c>
      <c r="L2701">
        <f>_xlfn.XLOOKUP(FraudData[[#This Row],[transaction_hour]],TimeRules[Hour Min],TimeRules[Risk Points],,-1)</f>
        <v>0</v>
      </c>
      <c r="M2701">
        <f>_xlfn.XLOOKUP(FraudData[[#This Row],[foreign_transaction]],ForeignRules[Foreign Transaction],ForeignRules[Risk Points],0)</f>
        <v>0</v>
      </c>
      <c r="N2701">
        <f>_xlfn.XLOOKUP(FraudData[[#This Row],[location_mismatch]],Table10[Location Mismatch],Table10[Risk Points],0)</f>
        <v>0</v>
      </c>
      <c r="O2701">
        <f>_xlfn.XLOOKUP(FraudData[[#This Row],[device_trust_score]],DeviceRules[Device Min],DeviceRules[Risk Points],,-1)</f>
        <v>1</v>
      </c>
      <c r="P2701">
        <f>_xlfn.XLOOKUP(FraudData[[#This Row],[velocity_last_24h]],VelocityRules[Velocity Min],VelocityRules[Risk Points],,-1)</f>
        <v>0</v>
      </c>
      <c r="Q2701">
        <f>_xlfn.XLOOKUP(FraudData[[#This Row],[merchant_category]],MerchantRules[Merchant Category],MerchantRules[Risk Points],0)</f>
        <v>0</v>
      </c>
      <c r="R2701">
        <f>SUM(FraudData[[#This Row],[Amount Risk]:[Merchant Risk]])</f>
        <v>1</v>
      </c>
      <c r="S2701" t="str" cm="1">
        <f t="array" ref="S2701">_xlfn.IFS(FraudData[[#This Row],[Fraud Risk Score]]&gt;=8,"High Risk",FraudData[[#This Row],[Fraud Risk Score]]&gt;=6,"Medium Risk",TRUE,"Low Risk")</f>
        <v>Low Risk</v>
      </c>
    </row>
    <row r="2702" spans="1:19">
      <c r="A2702">
        <v>2701</v>
      </c>
      <c r="B2702">
        <v>132.6</v>
      </c>
      <c r="C2702">
        <v>18</v>
      </c>
      <c r="D2702" t="s">
        <v>46</v>
      </c>
      <c r="E2702">
        <v>0</v>
      </c>
      <c r="F2702">
        <v>0</v>
      </c>
      <c r="G2702">
        <v>65</v>
      </c>
      <c r="H2702">
        <v>1</v>
      </c>
      <c r="I2702">
        <v>62</v>
      </c>
      <c r="J2702">
        <v>0</v>
      </c>
      <c r="K2702">
        <f>_xlfn.XLOOKUP(FraudData[[#This Row],[amount]],AmountRules[Amount Min],AmountRules[Risk Points],,-1)</f>
        <v>0</v>
      </c>
      <c r="L2702">
        <f>_xlfn.XLOOKUP(FraudData[[#This Row],[transaction_hour]],TimeRules[Hour Min],TimeRules[Risk Points],,-1)</f>
        <v>0</v>
      </c>
      <c r="M2702">
        <f>_xlfn.XLOOKUP(FraudData[[#This Row],[foreign_transaction]],ForeignRules[Foreign Transaction],ForeignRules[Risk Points],0)</f>
        <v>0</v>
      </c>
      <c r="N2702">
        <f>_xlfn.XLOOKUP(FraudData[[#This Row],[location_mismatch]],Table10[Location Mismatch],Table10[Risk Points],0)</f>
        <v>0</v>
      </c>
      <c r="O2702">
        <f>_xlfn.XLOOKUP(FraudData[[#This Row],[device_trust_score]],DeviceRules[Device Min],DeviceRules[Risk Points],,-1)</f>
        <v>1</v>
      </c>
      <c r="P2702">
        <f>_xlfn.XLOOKUP(FraudData[[#This Row],[velocity_last_24h]],VelocityRules[Velocity Min],VelocityRules[Risk Points],,-1)</f>
        <v>0</v>
      </c>
      <c r="Q2702">
        <f>_xlfn.XLOOKUP(FraudData[[#This Row],[merchant_category]],MerchantRules[Merchant Category],MerchantRules[Risk Points],0)</f>
        <v>0</v>
      </c>
      <c r="R2702">
        <f>SUM(FraudData[[#This Row],[Amount Risk]:[Merchant Risk]])</f>
        <v>1</v>
      </c>
      <c r="S2702" t="str" cm="1">
        <f t="array" ref="S2702">_xlfn.IFS(FraudData[[#This Row],[Fraud Risk Score]]&gt;=8,"High Risk",FraudData[[#This Row],[Fraud Risk Score]]&gt;=6,"Medium Risk",TRUE,"Low Risk")</f>
        <v>Low Risk</v>
      </c>
    </row>
    <row r="2703" spans="1:19">
      <c r="A2703">
        <v>2702</v>
      </c>
      <c r="B2703">
        <v>671.45</v>
      </c>
      <c r="C2703">
        <v>6</v>
      </c>
      <c r="D2703" t="s">
        <v>48</v>
      </c>
      <c r="E2703">
        <v>0</v>
      </c>
      <c r="F2703">
        <v>0</v>
      </c>
      <c r="G2703">
        <v>68</v>
      </c>
      <c r="H2703">
        <v>0</v>
      </c>
      <c r="I2703">
        <v>25</v>
      </c>
      <c r="J2703">
        <v>0</v>
      </c>
      <c r="K2703">
        <f>_xlfn.XLOOKUP(FraudData[[#This Row],[amount]],AmountRules[Amount Min],AmountRules[Risk Points],,-1)</f>
        <v>1</v>
      </c>
      <c r="L2703">
        <f>_xlfn.XLOOKUP(FraudData[[#This Row],[transaction_hour]],TimeRules[Hour Min],TimeRules[Risk Points],,-1)</f>
        <v>0</v>
      </c>
      <c r="M2703">
        <f>_xlfn.XLOOKUP(FraudData[[#This Row],[foreign_transaction]],ForeignRules[Foreign Transaction],ForeignRules[Risk Points],0)</f>
        <v>0</v>
      </c>
      <c r="N2703">
        <f>_xlfn.XLOOKUP(FraudData[[#This Row],[location_mismatch]],Table10[Location Mismatch],Table10[Risk Points],0)</f>
        <v>0</v>
      </c>
      <c r="O2703">
        <f>_xlfn.XLOOKUP(FraudData[[#This Row],[device_trust_score]],DeviceRules[Device Min],DeviceRules[Risk Points],,-1)</f>
        <v>1</v>
      </c>
      <c r="P2703">
        <f>_xlfn.XLOOKUP(FraudData[[#This Row],[velocity_last_24h]],VelocityRules[Velocity Min],VelocityRules[Risk Points],,-1)</f>
        <v>0</v>
      </c>
      <c r="Q2703">
        <f>_xlfn.XLOOKUP(FraudData[[#This Row],[merchant_category]],MerchantRules[Merchant Category],MerchantRules[Risk Points],0)</f>
        <v>0</v>
      </c>
      <c r="R2703">
        <f>SUM(FraudData[[#This Row],[Amount Risk]:[Merchant Risk]])</f>
        <v>2</v>
      </c>
      <c r="S2703" t="str" cm="1">
        <f t="array" ref="S2703">_xlfn.IFS(FraudData[[#This Row],[Fraud Risk Score]]&gt;=8,"High Risk",FraudData[[#This Row],[Fraud Risk Score]]&gt;=6,"Medium Risk",TRUE,"Low Risk")</f>
        <v>Low Risk</v>
      </c>
    </row>
    <row r="2704" spans="1:19">
      <c r="A2704">
        <v>2703</v>
      </c>
      <c r="B2704">
        <v>24.15</v>
      </c>
      <c r="C2704">
        <v>2</v>
      </c>
      <c r="D2704" t="s">
        <v>49</v>
      </c>
      <c r="E2704">
        <v>0</v>
      </c>
      <c r="F2704">
        <v>0</v>
      </c>
      <c r="G2704">
        <v>93</v>
      </c>
      <c r="H2704">
        <v>2</v>
      </c>
      <c r="I2704">
        <v>36</v>
      </c>
      <c r="J2704">
        <v>0</v>
      </c>
      <c r="K2704">
        <f>_xlfn.XLOOKUP(FraudData[[#This Row],[amount]],AmountRules[Amount Min],AmountRules[Risk Points],,-1)</f>
        <v>0</v>
      </c>
      <c r="L2704">
        <f>_xlfn.XLOOKUP(FraudData[[#This Row],[transaction_hour]],TimeRules[Hour Min],TimeRules[Risk Points],,-1)</f>
        <v>3</v>
      </c>
      <c r="M2704">
        <f>_xlfn.XLOOKUP(FraudData[[#This Row],[foreign_transaction]],ForeignRules[Foreign Transaction],ForeignRules[Risk Points],0)</f>
        <v>0</v>
      </c>
      <c r="N2704">
        <f>_xlfn.XLOOKUP(FraudData[[#This Row],[location_mismatch]],Table10[Location Mismatch],Table10[Risk Points],0)</f>
        <v>0</v>
      </c>
      <c r="O2704">
        <f>_xlfn.XLOOKUP(FraudData[[#This Row],[device_trust_score]],DeviceRules[Device Min],DeviceRules[Risk Points],,-1)</f>
        <v>0</v>
      </c>
      <c r="P2704">
        <f>_xlfn.XLOOKUP(FraudData[[#This Row],[velocity_last_24h]],VelocityRules[Velocity Min],VelocityRules[Risk Points],,-1)</f>
        <v>0</v>
      </c>
      <c r="Q2704">
        <f>_xlfn.XLOOKUP(FraudData[[#This Row],[merchant_category]],MerchantRules[Merchant Category],MerchantRules[Risk Points],0)</f>
        <v>1</v>
      </c>
      <c r="R2704">
        <f>SUM(FraudData[[#This Row],[Amount Risk]:[Merchant Risk]])</f>
        <v>4</v>
      </c>
      <c r="S2704" t="str" cm="1">
        <f t="array" ref="S2704">_xlfn.IFS(FraudData[[#This Row],[Fraud Risk Score]]&gt;=8,"High Risk",FraudData[[#This Row],[Fraud Risk Score]]&gt;=6,"Medium Risk",TRUE,"Low Risk")</f>
        <v>Low Risk</v>
      </c>
    </row>
    <row r="2705" spans="1:19">
      <c r="A2705">
        <v>2704</v>
      </c>
      <c r="B2705">
        <v>3.08</v>
      </c>
      <c r="C2705">
        <v>0</v>
      </c>
      <c r="D2705" t="s">
        <v>50</v>
      </c>
      <c r="E2705">
        <v>0</v>
      </c>
      <c r="F2705">
        <v>1</v>
      </c>
      <c r="G2705">
        <v>67</v>
      </c>
      <c r="H2705">
        <v>3</v>
      </c>
      <c r="I2705">
        <v>49</v>
      </c>
      <c r="J2705">
        <v>0</v>
      </c>
      <c r="K2705">
        <f>_xlfn.XLOOKUP(FraudData[[#This Row],[amount]],AmountRules[Amount Min],AmountRules[Risk Points],,-1)</f>
        <v>0</v>
      </c>
      <c r="L2705">
        <f>_xlfn.XLOOKUP(FraudData[[#This Row],[transaction_hour]],TimeRules[Hour Min],TimeRules[Risk Points],,-1)</f>
        <v>3</v>
      </c>
      <c r="M2705">
        <f>_xlfn.XLOOKUP(FraudData[[#This Row],[foreign_transaction]],ForeignRules[Foreign Transaction],ForeignRules[Risk Points],0)</f>
        <v>0</v>
      </c>
      <c r="N2705">
        <f>_xlfn.XLOOKUP(FraudData[[#This Row],[location_mismatch]],Table10[Location Mismatch],Table10[Risk Points],0)</f>
        <v>3</v>
      </c>
      <c r="O2705">
        <f>_xlfn.XLOOKUP(FraudData[[#This Row],[device_trust_score]],DeviceRules[Device Min],DeviceRules[Risk Points],,-1)</f>
        <v>1</v>
      </c>
      <c r="P2705">
        <f>_xlfn.XLOOKUP(FraudData[[#This Row],[velocity_last_24h]],VelocityRules[Velocity Min],VelocityRules[Risk Points],,-1)</f>
        <v>0</v>
      </c>
      <c r="Q2705">
        <f>_xlfn.XLOOKUP(FraudData[[#This Row],[merchant_category]],MerchantRules[Merchant Category],MerchantRules[Risk Points],0)</f>
        <v>0</v>
      </c>
      <c r="R2705">
        <f>SUM(FraudData[[#This Row],[Amount Risk]:[Merchant Risk]])</f>
        <v>7</v>
      </c>
      <c r="S2705" t="str" cm="1">
        <f t="array" ref="S2705">_xlfn.IFS(FraudData[[#This Row],[Fraud Risk Score]]&gt;=8,"High Risk",FraudData[[#This Row],[Fraud Risk Score]]&gt;=6,"Medium Risk",TRUE,"Low Risk")</f>
        <v>Medium Risk</v>
      </c>
    </row>
    <row r="2706" spans="1:19">
      <c r="A2706">
        <v>2705</v>
      </c>
      <c r="B2706">
        <v>264.67</v>
      </c>
      <c r="C2706">
        <v>11</v>
      </c>
      <c r="D2706" t="s">
        <v>50</v>
      </c>
      <c r="E2706">
        <v>0</v>
      </c>
      <c r="F2706">
        <v>0</v>
      </c>
      <c r="G2706">
        <v>71</v>
      </c>
      <c r="H2706">
        <v>0</v>
      </c>
      <c r="I2706">
        <v>43</v>
      </c>
      <c r="J2706">
        <v>0</v>
      </c>
      <c r="K2706">
        <f>_xlfn.XLOOKUP(FraudData[[#This Row],[amount]],AmountRules[Amount Min],AmountRules[Risk Points],,-1)</f>
        <v>0</v>
      </c>
      <c r="L2706">
        <f>_xlfn.XLOOKUP(FraudData[[#This Row],[transaction_hour]],TimeRules[Hour Min],TimeRules[Risk Points],,-1)</f>
        <v>0</v>
      </c>
      <c r="M2706">
        <f>_xlfn.XLOOKUP(FraudData[[#This Row],[foreign_transaction]],ForeignRules[Foreign Transaction],ForeignRules[Risk Points],0)</f>
        <v>0</v>
      </c>
      <c r="N2706">
        <f>_xlfn.XLOOKUP(FraudData[[#This Row],[location_mismatch]],Table10[Location Mismatch],Table10[Risk Points],0)</f>
        <v>0</v>
      </c>
      <c r="O2706">
        <f>_xlfn.XLOOKUP(FraudData[[#This Row],[device_trust_score]],DeviceRules[Device Min],DeviceRules[Risk Points],,-1)</f>
        <v>0</v>
      </c>
      <c r="P2706">
        <f>_xlfn.XLOOKUP(FraudData[[#This Row],[velocity_last_24h]],VelocityRules[Velocity Min],VelocityRules[Risk Points],,-1)</f>
        <v>0</v>
      </c>
      <c r="Q2706">
        <f>_xlfn.XLOOKUP(FraudData[[#This Row],[merchant_category]],MerchantRules[Merchant Category],MerchantRules[Risk Points],0)</f>
        <v>0</v>
      </c>
      <c r="R2706">
        <f>SUM(FraudData[[#This Row],[Amount Risk]:[Merchant Risk]])</f>
        <v>0</v>
      </c>
      <c r="S2706" t="str" cm="1">
        <f t="array" ref="S2706">_xlfn.IFS(FraudData[[#This Row],[Fraud Risk Score]]&gt;=8,"High Risk",FraudData[[#This Row],[Fraud Risk Score]]&gt;=6,"Medium Risk",TRUE,"Low Risk")</f>
        <v>Low Risk</v>
      </c>
    </row>
    <row r="2707" spans="1:19">
      <c r="A2707">
        <v>2706</v>
      </c>
      <c r="B2707">
        <v>296.26</v>
      </c>
      <c r="C2707">
        <v>14</v>
      </c>
      <c r="D2707" t="s">
        <v>48</v>
      </c>
      <c r="E2707">
        <v>0</v>
      </c>
      <c r="F2707">
        <v>0</v>
      </c>
      <c r="G2707">
        <v>99</v>
      </c>
      <c r="H2707">
        <v>3</v>
      </c>
      <c r="I2707">
        <v>63</v>
      </c>
      <c r="J2707">
        <v>0</v>
      </c>
      <c r="K2707">
        <f>_xlfn.XLOOKUP(FraudData[[#This Row],[amount]],AmountRules[Amount Min],AmountRules[Risk Points],,-1)</f>
        <v>0</v>
      </c>
      <c r="L2707">
        <f>_xlfn.XLOOKUP(FraudData[[#This Row],[transaction_hour]],TimeRules[Hour Min],TimeRules[Risk Points],,-1)</f>
        <v>0</v>
      </c>
      <c r="M2707">
        <f>_xlfn.XLOOKUP(FraudData[[#This Row],[foreign_transaction]],ForeignRules[Foreign Transaction],ForeignRules[Risk Points],0)</f>
        <v>0</v>
      </c>
      <c r="N2707">
        <f>_xlfn.XLOOKUP(FraudData[[#This Row],[location_mismatch]],Table10[Location Mismatch],Table10[Risk Points],0)</f>
        <v>0</v>
      </c>
      <c r="O2707">
        <f>_xlfn.XLOOKUP(FraudData[[#This Row],[device_trust_score]],DeviceRules[Device Min],DeviceRules[Risk Points],,-1)</f>
        <v>0</v>
      </c>
      <c r="P2707">
        <f>_xlfn.XLOOKUP(FraudData[[#This Row],[velocity_last_24h]],VelocityRules[Velocity Min],VelocityRules[Risk Points],,-1)</f>
        <v>0</v>
      </c>
      <c r="Q2707">
        <f>_xlfn.XLOOKUP(FraudData[[#This Row],[merchant_category]],MerchantRules[Merchant Category],MerchantRules[Risk Points],0)</f>
        <v>0</v>
      </c>
      <c r="R2707">
        <f>SUM(FraudData[[#This Row],[Amount Risk]:[Merchant Risk]])</f>
        <v>0</v>
      </c>
      <c r="S2707" t="str" cm="1">
        <f t="array" ref="S2707">_xlfn.IFS(FraudData[[#This Row],[Fraud Risk Score]]&gt;=8,"High Risk",FraudData[[#This Row],[Fraud Risk Score]]&gt;=6,"Medium Risk",TRUE,"Low Risk")</f>
        <v>Low Risk</v>
      </c>
    </row>
    <row r="2708" spans="1:19">
      <c r="A2708">
        <v>2707</v>
      </c>
      <c r="B2708">
        <v>23.05</v>
      </c>
      <c r="C2708">
        <v>10</v>
      </c>
      <c r="D2708" t="s">
        <v>47</v>
      </c>
      <c r="E2708">
        <v>0</v>
      </c>
      <c r="F2708">
        <v>1</v>
      </c>
      <c r="G2708">
        <v>72</v>
      </c>
      <c r="H2708">
        <v>1</v>
      </c>
      <c r="I2708">
        <v>54</v>
      </c>
      <c r="J2708">
        <v>0</v>
      </c>
      <c r="K2708">
        <f>_xlfn.XLOOKUP(FraudData[[#This Row],[amount]],AmountRules[Amount Min],AmountRules[Risk Points],,-1)</f>
        <v>0</v>
      </c>
      <c r="L2708">
        <f>_xlfn.XLOOKUP(FraudData[[#This Row],[transaction_hour]],TimeRules[Hour Min],TimeRules[Risk Points],,-1)</f>
        <v>0</v>
      </c>
      <c r="M2708">
        <f>_xlfn.XLOOKUP(FraudData[[#This Row],[foreign_transaction]],ForeignRules[Foreign Transaction],ForeignRules[Risk Points],0)</f>
        <v>0</v>
      </c>
      <c r="N2708">
        <f>_xlfn.XLOOKUP(FraudData[[#This Row],[location_mismatch]],Table10[Location Mismatch],Table10[Risk Points],0)</f>
        <v>3</v>
      </c>
      <c r="O2708">
        <f>_xlfn.XLOOKUP(FraudData[[#This Row],[device_trust_score]],DeviceRules[Device Min],DeviceRules[Risk Points],,-1)</f>
        <v>0</v>
      </c>
      <c r="P2708">
        <f>_xlfn.XLOOKUP(FraudData[[#This Row],[velocity_last_24h]],VelocityRules[Velocity Min],VelocityRules[Risk Points],,-1)</f>
        <v>0</v>
      </c>
      <c r="Q2708">
        <f>_xlfn.XLOOKUP(FraudData[[#This Row],[merchant_category]],MerchantRules[Merchant Category],MerchantRules[Risk Points],0)</f>
        <v>0</v>
      </c>
      <c r="R2708">
        <f>SUM(FraudData[[#This Row],[Amount Risk]:[Merchant Risk]])</f>
        <v>3</v>
      </c>
      <c r="S2708" t="str" cm="1">
        <f t="array" ref="S2708">_xlfn.IFS(FraudData[[#This Row],[Fraud Risk Score]]&gt;=8,"High Risk",FraudData[[#This Row],[Fraud Risk Score]]&gt;=6,"Medium Risk",TRUE,"Low Risk")</f>
        <v>Low Risk</v>
      </c>
    </row>
    <row r="2709" spans="1:19">
      <c r="A2709">
        <v>2708</v>
      </c>
      <c r="B2709">
        <v>55.56</v>
      </c>
      <c r="C2709">
        <v>9</v>
      </c>
      <c r="D2709" t="s">
        <v>50</v>
      </c>
      <c r="E2709">
        <v>0</v>
      </c>
      <c r="F2709">
        <v>0</v>
      </c>
      <c r="G2709">
        <v>43</v>
      </c>
      <c r="H2709">
        <v>0</v>
      </c>
      <c r="I2709">
        <v>60</v>
      </c>
      <c r="J2709">
        <v>0</v>
      </c>
      <c r="K2709">
        <f>_xlfn.XLOOKUP(FraudData[[#This Row],[amount]],AmountRules[Amount Min],AmountRules[Risk Points],,-1)</f>
        <v>0</v>
      </c>
      <c r="L2709">
        <f>_xlfn.XLOOKUP(FraudData[[#This Row],[transaction_hour]],TimeRules[Hour Min],TimeRules[Risk Points],,-1)</f>
        <v>0</v>
      </c>
      <c r="M2709">
        <f>_xlfn.XLOOKUP(FraudData[[#This Row],[foreign_transaction]],ForeignRules[Foreign Transaction],ForeignRules[Risk Points],0)</f>
        <v>0</v>
      </c>
      <c r="N2709">
        <f>_xlfn.XLOOKUP(FraudData[[#This Row],[location_mismatch]],Table10[Location Mismatch],Table10[Risk Points],0)</f>
        <v>0</v>
      </c>
      <c r="O2709">
        <f>_xlfn.XLOOKUP(FraudData[[#This Row],[device_trust_score]],DeviceRules[Device Min],DeviceRules[Risk Points],,-1)</f>
        <v>2</v>
      </c>
      <c r="P2709">
        <f>_xlfn.XLOOKUP(FraudData[[#This Row],[velocity_last_24h]],VelocityRules[Velocity Min],VelocityRules[Risk Points],,-1)</f>
        <v>0</v>
      </c>
      <c r="Q2709">
        <f>_xlfn.XLOOKUP(FraudData[[#This Row],[merchant_category]],MerchantRules[Merchant Category],MerchantRules[Risk Points],0)</f>
        <v>0</v>
      </c>
      <c r="R2709">
        <f>SUM(FraudData[[#This Row],[Amount Risk]:[Merchant Risk]])</f>
        <v>2</v>
      </c>
      <c r="S2709" t="str" cm="1">
        <f t="array" ref="S2709">_xlfn.IFS(FraudData[[#This Row],[Fraud Risk Score]]&gt;=8,"High Risk",FraudData[[#This Row],[Fraud Risk Score]]&gt;=6,"Medium Risk",TRUE,"Low Risk")</f>
        <v>Low Risk</v>
      </c>
    </row>
    <row r="2710" spans="1:19">
      <c r="A2710">
        <v>2709</v>
      </c>
      <c r="B2710">
        <v>3.19</v>
      </c>
      <c r="C2710">
        <v>1</v>
      </c>
      <c r="D2710" t="s">
        <v>49</v>
      </c>
      <c r="E2710">
        <v>1</v>
      </c>
      <c r="F2710">
        <v>0</v>
      </c>
      <c r="G2710">
        <v>45</v>
      </c>
      <c r="H2710">
        <v>2</v>
      </c>
      <c r="I2710">
        <v>51</v>
      </c>
      <c r="J2710">
        <v>0</v>
      </c>
      <c r="K2710">
        <f>_xlfn.XLOOKUP(FraudData[[#This Row],[amount]],AmountRules[Amount Min],AmountRules[Risk Points],,-1)</f>
        <v>0</v>
      </c>
      <c r="L2710">
        <f>_xlfn.XLOOKUP(FraudData[[#This Row],[transaction_hour]],TimeRules[Hour Min],TimeRules[Risk Points],,-1)</f>
        <v>3</v>
      </c>
      <c r="M2710">
        <f>_xlfn.XLOOKUP(FraudData[[#This Row],[foreign_transaction]],ForeignRules[Foreign Transaction],ForeignRules[Risk Points],0)</f>
        <v>3</v>
      </c>
      <c r="N2710">
        <f>_xlfn.XLOOKUP(FraudData[[#This Row],[location_mismatch]],Table10[Location Mismatch],Table10[Risk Points],0)</f>
        <v>0</v>
      </c>
      <c r="O2710">
        <f>_xlfn.XLOOKUP(FraudData[[#This Row],[device_trust_score]],DeviceRules[Device Min],DeviceRules[Risk Points],,-1)</f>
        <v>2</v>
      </c>
      <c r="P2710">
        <f>_xlfn.XLOOKUP(FraudData[[#This Row],[velocity_last_24h]],VelocityRules[Velocity Min],VelocityRules[Risk Points],,-1)</f>
        <v>0</v>
      </c>
      <c r="Q2710">
        <f>_xlfn.XLOOKUP(FraudData[[#This Row],[merchant_category]],MerchantRules[Merchant Category],MerchantRules[Risk Points],0)</f>
        <v>1</v>
      </c>
      <c r="R2710">
        <f>SUM(FraudData[[#This Row],[Amount Risk]:[Merchant Risk]])</f>
        <v>9</v>
      </c>
      <c r="S2710" t="str" cm="1">
        <f t="array" ref="S2710">_xlfn.IFS(FraudData[[#This Row],[Fraud Risk Score]]&gt;=8,"High Risk",FraudData[[#This Row],[Fraud Risk Score]]&gt;=6,"Medium Risk",TRUE,"Low Risk")</f>
        <v>High Risk</v>
      </c>
    </row>
    <row r="2711" spans="1:19">
      <c r="A2711">
        <v>2710</v>
      </c>
      <c r="B2711">
        <v>62.49</v>
      </c>
      <c r="C2711">
        <v>3</v>
      </c>
      <c r="D2711" t="s">
        <v>47</v>
      </c>
      <c r="E2711">
        <v>0</v>
      </c>
      <c r="F2711">
        <v>0</v>
      </c>
      <c r="G2711">
        <v>27</v>
      </c>
      <c r="H2711">
        <v>1</v>
      </c>
      <c r="I2711">
        <v>64</v>
      </c>
      <c r="J2711">
        <v>0</v>
      </c>
      <c r="K2711">
        <f>_xlfn.XLOOKUP(FraudData[[#This Row],[amount]],AmountRules[Amount Min],AmountRules[Risk Points],,-1)</f>
        <v>0</v>
      </c>
      <c r="L2711">
        <f>_xlfn.XLOOKUP(FraudData[[#This Row],[transaction_hour]],TimeRules[Hour Min],TimeRules[Risk Points],,-1)</f>
        <v>3</v>
      </c>
      <c r="M2711">
        <f>_xlfn.XLOOKUP(FraudData[[#This Row],[foreign_transaction]],ForeignRules[Foreign Transaction],ForeignRules[Risk Points],0)</f>
        <v>0</v>
      </c>
      <c r="N2711">
        <f>_xlfn.XLOOKUP(FraudData[[#This Row],[location_mismatch]],Table10[Location Mismatch],Table10[Risk Points],0)</f>
        <v>0</v>
      </c>
      <c r="O2711">
        <f>_xlfn.XLOOKUP(FraudData[[#This Row],[device_trust_score]],DeviceRules[Device Min],DeviceRules[Risk Points],,-1)</f>
        <v>3</v>
      </c>
      <c r="P2711">
        <f>_xlfn.XLOOKUP(FraudData[[#This Row],[velocity_last_24h]],VelocityRules[Velocity Min],VelocityRules[Risk Points],,-1)</f>
        <v>0</v>
      </c>
      <c r="Q2711">
        <f>_xlfn.XLOOKUP(FraudData[[#This Row],[merchant_category]],MerchantRules[Merchant Category],MerchantRules[Risk Points],0)</f>
        <v>0</v>
      </c>
      <c r="R2711">
        <f>SUM(FraudData[[#This Row],[Amount Risk]:[Merchant Risk]])</f>
        <v>6</v>
      </c>
      <c r="S2711" t="str" cm="1">
        <f t="array" ref="S2711">_xlfn.IFS(FraudData[[#This Row],[Fraud Risk Score]]&gt;=8,"High Risk",FraudData[[#This Row],[Fraud Risk Score]]&gt;=6,"Medium Risk",TRUE,"Low Risk")</f>
        <v>Medium Risk</v>
      </c>
    </row>
    <row r="2712" spans="1:19">
      <c r="A2712">
        <v>2711</v>
      </c>
      <c r="B2712">
        <v>267.02</v>
      </c>
      <c r="C2712">
        <v>16</v>
      </c>
      <c r="D2712" t="s">
        <v>46</v>
      </c>
      <c r="E2712">
        <v>0</v>
      </c>
      <c r="F2712">
        <v>0</v>
      </c>
      <c r="G2712">
        <v>80</v>
      </c>
      <c r="H2712">
        <v>2</v>
      </c>
      <c r="I2712">
        <v>33</v>
      </c>
      <c r="J2712">
        <v>0</v>
      </c>
      <c r="K2712">
        <f>_xlfn.XLOOKUP(FraudData[[#This Row],[amount]],AmountRules[Amount Min],AmountRules[Risk Points],,-1)</f>
        <v>0</v>
      </c>
      <c r="L2712">
        <f>_xlfn.XLOOKUP(FraudData[[#This Row],[transaction_hour]],TimeRules[Hour Min],TimeRules[Risk Points],,-1)</f>
        <v>0</v>
      </c>
      <c r="M2712">
        <f>_xlfn.XLOOKUP(FraudData[[#This Row],[foreign_transaction]],ForeignRules[Foreign Transaction],ForeignRules[Risk Points],0)</f>
        <v>0</v>
      </c>
      <c r="N2712">
        <f>_xlfn.XLOOKUP(FraudData[[#This Row],[location_mismatch]],Table10[Location Mismatch],Table10[Risk Points],0)</f>
        <v>0</v>
      </c>
      <c r="O2712">
        <f>_xlfn.XLOOKUP(FraudData[[#This Row],[device_trust_score]],DeviceRules[Device Min],DeviceRules[Risk Points],,-1)</f>
        <v>0</v>
      </c>
      <c r="P2712">
        <f>_xlfn.XLOOKUP(FraudData[[#This Row],[velocity_last_24h]],VelocityRules[Velocity Min],VelocityRules[Risk Points],,-1)</f>
        <v>0</v>
      </c>
      <c r="Q2712">
        <f>_xlfn.XLOOKUP(FraudData[[#This Row],[merchant_category]],MerchantRules[Merchant Category],MerchantRules[Risk Points],0)</f>
        <v>0</v>
      </c>
      <c r="R2712">
        <f>SUM(FraudData[[#This Row],[Amount Risk]:[Merchant Risk]])</f>
        <v>0</v>
      </c>
      <c r="S2712" t="str" cm="1">
        <f t="array" ref="S2712">_xlfn.IFS(FraudData[[#This Row],[Fraud Risk Score]]&gt;=8,"High Risk",FraudData[[#This Row],[Fraud Risk Score]]&gt;=6,"Medium Risk",TRUE,"Low Risk")</f>
        <v>Low Risk</v>
      </c>
    </row>
    <row r="2713" spans="1:19">
      <c r="A2713">
        <v>2712</v>
      </c>
      <c r="B2713">
        <v>131.35</v>
      </c>
      <c r="C2713">
        <v>16</v>
      </c>
      <c r="D2713" t="s">
        <v>49</v>
      </c>
      <c r="E2713">
        <v>0</v>
      </c>
      <c r="F2713">
        <v>1</v>
      </c>
      <c r="G2713">
        <v>67</v>
      </c>
      <c r="H2713">
        <v>2</v>
      </c>
      <c r="I2713">
        <v>50</v>
      </c>
      <c r="J2713">
        <v>0</v>
      </c>
      <c r="K2713">
        <f>_xlfn.XLOOKUP(FraudData[[#This Row],[amount]],AmountRules[Amount Min],AmountRules[Risk Points],,-1)</f>
        <v>0</v>
      </c>
      <c r="L2713">
        <f>_xlfn.XLOOKUP(FraudData[[#This Row],[transaction_hour]],TimeRules[Hour Min],TimeRules[Risk Points],,-1)</f>
        <v>0</v>
      </c>
      <c r="M2713">
        <f>_xlfn.XLOOKUP(FraudData[[#This Row],[foreign_transaction]],ForeignRules[Foreign Transaction],ForeignRules[Risk Points],0)</f>
        <v>0</v>
      </c>
      <c r="N2713">
        <f>_xlfn.XLOOKUP(FraudData[[#This Row],[location_mismatch]],Table10[Location Mismatch],Table10[Risk Points],0)</f>
        <v>3</v>
      </c>
      <c r="O2713">
        <f>_xlfn.XLOOKUP(FraudData[[#This Row],[device_trust_score]],DeviceRules[Device Min],DeviceRules[Risk Points],,-1)</f>
        <v>1</v>
      </c>
      <c r="P2713">
        <f>_xlfn.XLOOKUP(FraudData[[#This Row],[velocity_last_24h]],VelocityRules[Velocity Min],VelocityRules[Risk Points],,-1)</f>
        <v>0</v>
      </c>
      <c r="Q2713">
        <f>_xlfn.XLOOKUP(FraudData[[#This Row],[merchant_category]],MerchantRules[Merchant Category],MerchantRules[Risk Points],0)</f>
        <v>1</v>
      </c>
      <c r="R2713">
        <f>SUM(FraudData[[#This Row],[Amount Risk]:[Merchant Risk]])</f>
        <v>5</v>
      </c>
      <c r="S2713" t="str" cm="1">
        <f t="array" ref="S2713">_xlfn.IFS(FraudData[[#This Row],[Fraud Risk Score]]&gt;=8,"High Risk",FraudData[[#This Row],[Fraud Risk Score]]&gt;=6,"Medium Risk",TRUE,"Low Risk")</f>
        <v>Low Risk</v>
      </c>
    </row>
    <row r="2714" spans="1:19">
      <c r="A2714">
        <v>2713</v>
      </c>
      <c r="B2714">
        <v>77.010000000000005</v>
      </c>
      <c r="C2714">
        <v>7</v>
      </c>
      <c r="D2714" t="s">
        <v>47</v>
      </c>
      <c r="E2714">
        <v>0</v>
      </c>
      <c r="F2714">
        <v>0</v>
      </c>
      <c r="G2714">
        <v>25</v>
      </c>
      <c r="H2714">
        <v>2</v>
      </c>
      <c r="I2714">
        <v>52</v>
      </c>
      <c r="J2714">
        <v>0</v>
      </c>
      <c r="K2714">
        <f>_xlfn.XLOOKUP(FraudData[[#This Row],[amount]],AmountRules[Amount Min],AmountRules[Risk Points],,-1)</f>
        <v>0</v>
      </c>
      <c r="L2714">
        <f>_xlfn.XLOOKUP(FraudData[[#This Row],[transaction_hour]],TimeRules[Hour Min],TimeRules[Risk Points],,-1)</f>
        <v>0</v>
      </c>
      <c r="M2714">
        <f>_xlfn.XLOOKUP(FraudData[[#This Row],[foreign_transaction]],ForeignRules[Foreign Transaction],ForeignRules[Risk Points],0)</f>
        <v>0</v>
      </c>
      <c r="N2714">
        <f>_xlfn.XLOOKUP(FraudData[[#This Row],[location_mismatch]],Table10[Location Mismatch],Table10[Risk Points],0)</f>
        <v>0</v>
      </c>
      <c r="O2714">
        <f>_xlfn.XLOOKUP(FraudData[[#This Row],[device_trust_score]],DeviceRules[Device Min],DeviceRules[Risk Points],,-1)</f>
        <v>3</v>
      </c>
      <c r="P2714">
        <f>_xlfn.XLOOKUP(FraudData[[#This Row],[velocity_last_24h]],VelocityRules[Velocity Min],VelocityRules[Risk Points],,-1)</f>
        <v>0</v>
      </c>
      <c r="Q2714">
        <f>_xlfn.XLOOKUP(FraudData[[#This Row],[merchant_category]],MerchantRules[Merchant Category],MerchantRules[Risk Points],0)</f>
        <v>0</v>
      </c>
      <c r="R2714">
        <f>SUM(FraudData[[#This Row],[Amount Risk]:[Merchant Risk]])</f>
        <v>3</v>
      </c>
      <c r="S2714" t="str" cm="1">
        <f t="array" ref="S2714">_xlfn.IFS(FraudData[[#This Row],[Fraud Risk Score]]&gt;=8,"High Risk",FraudData[[#This Row],[Fraud Risk Score]]&gt;=6,"Medium Risk",TRUE,"Low Risk")</f>
        <v>Low Risk</v>
      </c>
    </row>
    <row r="2715" spans="1:19">
      <c r="A2715">
        <v>2714</v>
      </c>
      <c r="B2715">
        <v>83.66</v>
      </c>
      <c r="C2715">
        <v>22</v>
      </c>
      <c r="D2715" t="s">
        <v>50</v>
      </c>
      <c r="E2715">
        <v>0</v>
      </c>
      <c r="F2715">
        <v>0</v>
      </c>
      <c r="G2715">
        <v>60</v>
      </c>
      <c r="H2715">
        <v>1</v>
      </c>
      <c r="I2715">
        <v>27</v>
      </c>
      <c r="J2715">
        <v>0</v>
      </c>
      <c r="K2715">
        <f>_xlfn.XLOOKUP(FraudData[[#This Row],[amount]],AmountRules[Amount Min],AmountRules[Risk Points],,-1)</f>
        <v>0</v>
      </c>
      <c r="L2715">
        <f>_xlfn.XLOOKUP(FraudData[[#This Row],[transaction_hour]],TimeRules[Hour Min],TimeRules[Risk Points],,-1)</f>
        <v>0</v>
      </c>
      <c r="M2715">
        <f>_xlfn.XLOOKUP(FraudData[[#This Row],[foreign_transaction]],ForeignRules[Foreign Transaction],ForeignRules[Risk Points],0)</f>
        <v>0</v>
      </c>
      <c r="N2715">
        <f>_xlfn.XLOOKUP(FraudData[[#This Row],[location_mismatch]],Table10[Location Mismatch],Table10[Risk Points],0)</f>
        <v>0</v>
      </c>
      <c r="O2715">
        <f>_xlfn.XLOOKUP(FraudData[[#This Row],[device_trust_score]],DeviceRules[Device Min],DeviceRules[Risk Points],,-1)</f>
        <v>1</v>
      </c>
      <c r="P2715">
        <f>_xlfn.XLOOKUP(FraudData[[#This Row],[velocity_last_24h]],VelocityRules[Velocity Min],VelocityRules[Risk Points],,-1)</f>
        <v>0</v>
      </c>
      <c r="Q2715">
        <f>_xlfn.XLOOKUP(FraudData[[#This Row],[merchant_category]],MerchantRules[Merchant Category],MerchantRules[Risk Points],0)</f>
        <v>0</v>
      </c>
      <c r="R2715">
        <f>SUM(FraudData[[#This Row],[Amount Risk]:[Merchant Risk]])</f>
        <v>1</v>
      </c>
      <c r="S2715" t="str" cm="1">
        <f t="array" ref="S2715">_xlfn.IFS(FraudData[[#This Row],[Fraud Risk Score]]&gt;=8,"High Risk",FraudData[[#This Row],[Fraud Risk Score]]&gt;=6,"Medium Risk",TRUE,"Low Risk")</f>
        <v>Low Risk</v>
      </c>
    </row>
    <row r="2716" spans="1:19">
      <c r="A2716">
        <v>2715</v>
      </c>
      <c r="B2716">
        <v>0.24</v>
      </c>
      <c r="C2716">
        <v>13</v>
      </c>
      <c r="D2716" t="s">
        <v>46</v>
      </c>
      <c r="E2716">
        <v>0</v>
      </c>
      <c r="F2716">
        <v>0</v>
      </c>
      <c r="G2716">
        <v>30</v>
      </c>
      <c r="H2716">
        <v>3</v>
      </c>
      <c r="I2716">
        <v>53</v>
      </c>
      <c r="J2716">
        <v>0</v>
      </c>
      <c r="K2716">
        <f>_xlfn.XLOOKUP(FraudData[[#This Row],[amount]],AmountRules[Amount Min],AmountRules[Risk Points],,-1)</f>
        <v>0</v>
      </c>
      <c r="L2716">
        <f>_xlfn.XLOOKUP(FraudData[[#This Row],[transaction_hour]],TimeRules[Hour Min],TimeRules[Risk Points],,-1)</f>
        <v>0</v>
      </c>
      <c r="M2716">
        <f>_xlfn.XLOOKUP(FraudData[[#This Row],[foreign_transaction]],ForeignRules[Foreign Transaction],ForeignRules[Risk Points],0)</f>
        <v>0</v>
      </c>
      <c r="N2716">
        <f>_xlfn.XLOOKUP(FraudData[[#This Row],[location_mismatch]],Table10[Location Mismatch],Table10[Risk Points],0)</f>
        <v>0</v>
      </c>
      <c r="O2716">
        <f>_xlfn.XLOOKUP(FraudData[[#This Row],[device_trust_score]],DeviceRules[Device Min],DeviceRules[Risk Points],,-1)</f>
        <v>2</v>
      </c>
      <c r="P2716">
        <f>_xlfn.XLOOKUP(FraudData[[#This Row],[velocity_last_24h]],VelocityRules[Velocity Min],VelocityRules[Risk Points],,-1)</f>
        <v>0</v>
      </c>
      <c r="Q2716">
        <f>_xlfn.XLOOKUP(FraudData[[#This Row],[merchant_category]],MerchantRules[Merchant Category],MerchantRules[Risk Points],0)</f>
        <v>0</v>
      </c>
      <c r="R2716">
        <f>SUM(FraudData[[#This Row],[Amount Risk]:[Merchant Risk]])</f>
        <v>2</v>
      </c>
      <c r="S2716" t="str" cm="1">
        <f t="array" ref="S2716">_xlfn.IFS(FraudData[[#This Row],[Fraud Risk Score]]&gt;=8,"High Risk",FraudData[[#This Row],[Fraud Risk Score]]&gt;=6,"Medium Risk",TRUE,"Low Risk")</f>
        <v>Low Risk</v>
      </c>
    </row>
    <row r="2717" spans="1:19">
      <c r="A2717">
        <v>2716</v>
      </c>
      <c r="B2717">
        <v>64.150000000000006</v>
      </c>
      <c r="C2717">
        <v>23</v>
      </c>
      <c r="D2717" t="s">
        <v>46</v>
      </c>
      <c r="E2717">
        <v>0</v>
      </c>
      <c r="F2717">
        <v>0</v>
      </c>
      <c r="G2717">
        <v>98</v>
      </c>
      <c r="H2717">
        <v>1</v>
      </c>
      <c r="I2717">
        <v>40</v>
      </c>
      <c r="J2717">
        <v>0</v>
      </c>
      <c r="K2717">
        <f>_xlfn.XLOOKUP(FraudData[[#This Row],[amount]],AmountRules[Amount Min],AmountRules[Risk Points],,-1)</f>
        <v>0</v>
      </c>
      <c r="L2717">
        <f>_xlfn.XLOOKUP(FraudData[[#This Row],[transaction_hour]],TimeRules[Hour Min],TimeRules[Risk Points],,-1)</f>
        <v>1</v>
      </c>
      <c r="M2717">
        <f>_xlfn.XLOOKUP(FraudData[[#This Row],[foreign_transaction]],ForeignRules[Foreign Transaction],ForeignRules[Risk Points],0)</f>
        <v>0</v>
      </c>
      <c r="N2717">
        <f>_xlfn.XLOOKUP(FraudData[[#This Row],[location_mismatch]],Table10[Location Mismatch],Table10[Risk Points],0)</f>
        <v>0</v>
      </c>
      <c r="O2717">
        <f>_xlfn.XLOOKUP(FraudData[[#This Row],[device_trust_score]],DeviceRules[Device Min],DeviceRules[Risk Points],,-1)</f>
        <v>0</v>
      </c>
      <c r="P2717">
        <f>_xlfn.XLOOKUP(FraudData[[#This Row],[velocity_last_24h]],VelocityRules[Velocity Min],VelocityRules[Risk Points],,-1)</f>
        <v>0</v>
      </c>
      <c r="Q2717">
        <f>_xlfn.XLOOKUP(FraudData[[#This Row],[merchant_category]],MerchantRules[Merchant Category],MerchantRules[Risk Points],0)</f>
        <v>0</v>
      </c>
      <c r="R2717">
        <f>SUM(FraudData[[#This Row],[Amount Risk]:[Merchant Risk]])</f>
        <v>1</v>
      </c>
      <c r="S2717" t="str" cm="1">
        <f t="array" ref="S2717">_xlfn.IFS(FraudData[[#This Row],[Fraud Risk Score]]&gt;=8,"High Risk",FraudData[[#This Row],[Fraud Risk Score]]&gt;=6,"Medium Risk",TRUE,"Low Risk")</f>
        <v>Low Risk</v>
      </c>
    </row>
    <row r="2718" spans="1:19">
      <c r="A2718">
        <v>2717</v>
      </c>
      <c r="B2718">
        <v>187.16</v>
      </c>
      <c r="C2718">
        <v>3</v>
      </c>
      <c r="D2718" t="s">
        <v>49</v>
      </c>
      <c r="E2718">
        <v>0</v>
      </c>
      <c r="F2718">
        <v>1</v>
      </c>
      <c r="G2718">
        <v>70</v>
      </c>
      <c r="H2718">
        <v>4</v>
      </c>
      <c r="I2718">
        <v>65</v>
      </c>
      <c r="J2718">
        <v>0</v>
      </c>
      <c r="K2718">
        <f>_xlfn.XLOOKUP(FraudData[[#This Row],[amount]],AmountRules[Amount Min],AmountRules[Risk Points],,-1)</f>
        <v>0</v>
      </c>
      <c r="L2718">
        <f>_xlfn.XLOOKUP(FraudData[[#This Row],[transaction_hour]],TimeRules[Hour Min],TimeRules[Risk Points],,-1)</f>
        <v>3</v>
      </c>
      <c r="M2718">
        <f>_xlfn.XLOOKUP(FraudData[[#This Row],[foreign_transaction]],ForeignRules[Foreign Transaction],ForeignRules[Risk Points],0)</f>
        <v>0</v>
      </c>
      <c r="N2718">
        <f>_xlfn.XLOOKUP(FraudData[[#This Row],[location_mismatch]],Table10[Location Mismatch],Table10[Risk Points],0)</f>
        <v>3</v>
      </c>
      <c r="O2718">
        <f>_xlfn.XLOOKUP(FraudData[[#This Row],[device_trust_score]],DeviceRules[Device Min],DeviceRules[Risk Points],,-1)</f>
        <v>0</v>
      </c>
      <c r="P2718">
        <f>_xlfn.XLOOKUP(FraudData[[#This Row],[velocity_last_24h]],VelocityRules[Velocity Min],VelocityRules[Risk Points],,-1)</f>
        <v>0</v>
      </c>
      <c r="Q2718">
        <f>_xlfn.XLOOKUP(FraudData[[#This Row],[merchant_category]],MerchantRules[Merchant Category],MerchantRules[Risk Points],0)</f>
        <v>1</v>
      </c>
      <c r="R2718">
        <f>SUM(FraudData[[#This Row],[Amount Risk]:[Merchant Risk]])</f>
        <v>7</v>
      </c>
      <c r="S2718" t="str" cm="1">
        <f t="array" ref="S2718">_xlfn.IFS(FraudData[[#This Row],[Fraud Risk Score]]&gt;=8,"High Risk",FraudData[[#This Row],[Fraud Risk Score]]&gt;=6,"Medium Risk",TRUE,"Low Risk")</f>
        <v>Medium Risk</v>
      </c>
    </row>
    <row r="2719" spans="1:19">
      <c r="A2719">
        <v>2718</v>
      </c>
      <c r="B2719">
        <v>658.29</v>
      </c>
      <c r="C2719">
        <v>5</v>
      </c>
      <c r="D2719" t="s">
        <v>46</v>
      </c>
      <c r="E2719">
        <v>0</v>
      </c>
      <c r="F2719">
        <v>0</v>
      </c>
      <c r="G2719">
        <v>47</v>
      </c>
      <c r="H2719">
        <v>0</v>
      </c>
      <c r="I2719">
        <v>58</v>
      </c>
      <c r="J2719">
        <v>0</v>
      </c>
      <c r="K2719">
        <f>_xlfn.XLOOKUP(FraudData[[#This Row],[amount]],AmountRules[Amount Min],AmountRules[Risk Points],,-1)</f>
        <v>1</v>
      </c>
      <c r="L2719">
        <f>_xlfn.XLOOKUP(FraudData[[#This Row],[transaction_hour]],TimeRules[Hour Min],TimeRules[Risk Points],,-1)</f>
        <v>0</v>
      </c>
      <c r="M2719">
        <f>_xlfn.XLOOKUP(FraudData[[#This Row],[foreign_transaction]],ForeignRules[Foreign Transaction],ForeignRules[Risk Points],0)</f>
        <v>0</v>
      </c>
      <c r="N2719">
        <f>_xlfn.XLOOKUP(FraudData[[#This Row],[location_mismatch]],Table10[Location Mismatch],Table10[Risk Points],0)</f>
        <v>0</v>
      </c>
      <c r="O2719">
        <f>_xlfn.XLOOKUP(FraudData[[#This Row],[device_trust_score]],DeviceRules[Device Min],DeviceRules[Risk Points],,-1)</f>
        <v>2</v>
      </c>
      <c r="P2719">
        <f>_xlfn.XLOOKUP(FraudData[[#This Row],[velocity_last_24h]],VelocityRules[Velocity Min],VelocityRules[Risk Points],,-1)</f>
        <v>0</v>
      </c>
      <c r="Q2719">
        <f>_xlfn.XLOOKUP(FraudData[[#This Row],[merchant_category]],MerchantRules[Merchant Category],MerchantRules[Risk Points],0)</f>
        <v>0</v>
      </c>
      <c r="R2719">
        <f>SUM(FraudData[[#This Row],[Amount Risk]:[Merchant Risk]])</f>
        <v>3</v>
      </c>
      <c r="S2719" t="str" cm="1">
        <f t="array" ref="S2719">_xlfn.IFS(FraudData[[#This Row],[Fraud Risk Score]]&gt;=8,"High Risk",FraudData[[#This Row],[Fraud Risk Score]]&gt;=6,"Medium Risk",TRUE,"Low Risk")</f>
        <v>Low Risk</v>
      </c>
    </row>
    <row r="2720" spans="1:19">
      <c r="A2720">
        <v>2719</v>
      </c>
      <c r="B2720">
        <v>337.99</v>
      </c>
      <c r="C2720">
        <v>18</v>
      </c>
      <c r="D2720" t="s">
        <v>47</v>
      </c>
      <c r="E2720">
        <v>0</v>
      </c>
      <c r="F2720">
        <v>0</v>
      </c>
      <c r="G2720">
        <v>44</v>
      </c>
      <c r="H2720">
        <v>3</v>
      </c>
      <c r="I2720">
        <v>21</v>
      </c>
      <c r="J2720">
        <v>0</v>
      </c>
      <c r="K2720">
        <f>_xlfn.XLOOKUP(FraudData[[#This Row],[amount]],AmountRules[Amount Min],AmountRules[Risk Points],,-1)</f>
        <v>0</v>
      </c>
      <c r="L2720">
        <f>_xlfn.XLOOKUP(FraudData[[#This Row],[transaction_hour]],TimeRules[Hour Min],TimeRules[Risk Points],,-1)</f>
        <v>0</v>
      </c>
      <c r="M2720">
        <f>_xlfn.XLOOKUP(FraudData[[#This Row],[foreign_transaction]],ForeignRules[Foreign Transaction],ForeignRules[Risk Points],0)</f>
        <v>0</v>
      </c>
      <c r="N2720">
        <f>_xlfn.XLOOKUP(FraudData[[#This Row],[location_mismatch]],Table10[Location Mismatch],Table10[Risk Points],0)</f>
        <v>0</v>
      </c>
      <c r="O2720">
        <f>_xlfn.XLOOKUP(FraudData[[#This Row],[device_trust_score]],DeviceRules[Device Min],DeviceRules[Risk Points],,-1)</f>
        <v>2</v>
      </c>
      <c r="P2720">
        <f>_xlfn.XLOOKUP(FraudData[[#This Row],[velocity_last_24h]],VelocityRules[Velocity Min],VelocityRules[Risk Points],,-1)</f>
        <v>0</v>
      </c>
      <c r="Q2720">
        <f>_xlfn.XLOOKUP(FraudData[[#This Row],[merchant_category]],MerchantRules[Merchant Category],MerchantRules[Risk Points],0)</f>
        <v>0</v>
      </c>
      <c r="R2720">
        <f>SUM(FraudData[[#This Row],[Amount Risk]:[Merchant Risk]])</f>
        <v>2</v>
      </c>
      <c r="S2720" t="str" cm="1">
        <f t="array" ref="S2720">_xlfn.IFS(FraudData[[#This Row],[Fraud Risk Score]]&gt;=8,"High Risk",FraudData[[#This Row],[Fraud Risk Score]]&gt;=6,"Medium Risk",TRUE,"Low Risk")</f>
        <v>Low Risk</v>
      </c>
    </row>
    <row r="2721" spans="1:19">
      <c r="A2721">
        <v>2720</v>
      </c>
      <c r="B2721">
        <v>4.3</v>
      </c>
      <c r="C2721">
        <v>23</v>
      </c>
      <c r="D2721" t="s">
        <v>48</v>
      </c>
      <c r="E2721">
        <v>1</v>
      </c>
      <c r="F2721">
        <v>0</v>
      </c>
      <c r="G2721">
        <v>77</v>
      </c>
      <c r="H2721">
        <v>2</v>
      </c>
      <c r="I2721">
        <v>36</v>
      </c>
      <c r="J2721">
        <v>0</v>
      </c>
      <c r="K2721">
        <f>_xlfn.XLOOKUP(FraudData[[#This Row],[amount]],AmountRules[Amount Min],AmountRules[Risk Points],,-1)</f>
        <v>0</v>
      </c>
      <c r="L2721">
        <f>_xlfn.XLOOKUP(FraudData[[#This Row],[transaction_hour]],TimeRules[Hour Min],TimeRules[Risk Points],,-1)</f>
        <v>1</v>
      </c>
      <c r="M2721">
        <f>_xlfn.XLOOKUP(FraudData[[#This Row],[foreign_transaction]],ForeignRules[Foreign Transaction],ForeignRules[Risk Points],0)</f>
        <v>3</v>
      </c>
      <c r="N2721">
        <f>_xlfn.XLOOKUP(FraudData[[#This Row],[location_mismatch]],Table10[Location Mismatch],Table10[Risk Points],0)</f>
        <v>0</v>
      </c>
      <c r="O2721">
        <f>_xlfn.XLOOKUP(FraudData[[#This Row],[device_trust_score]],DeviceRules[Device Min],DeviceRules[Risk Points],,-1)</f>
        <v>0</v>
      </c>
      <c r="P2721">
        <f>_xlfn.XLOOKUP(FraudData[[#This Row],[velocity_last_24h]],VelocityRules[Velocity Min],VelocityRules[Risk Points],,-1)</f>
        <v>0</v>
      </c>
      <c r="Q2721">
        <f>_xlfn.XLOOKUP(FraudData[[#This Row],[merchant_category]],MerchantRules[Merchant Category],MerchantRules[Risk Points],0)</f>
        <v>0</v>
      </c>
      <c r="R2721">
        <f>SUM(FraudData[[#This Row],[Amount Risk]:[Merchant Risk]])</f>
        <v>4</v>
      </c>
      <c r="S2721" t="str" cm="1">
        <f t="array" ref="S2721">_xlfn.IFS(FraudData[[#This Row],[Fraud Risk Score]]&gt;=8,"High Risk",FraudData[[#This Row],[Fraud Risk Score]]&gt;=6,"Medium Risk",TRUE,"Low Risk")</f>
        <v>Low Risk</v>
      </c>
    </row>
    <row r="2722" spans="1:19">
      <c r="A2722">
        <v>2721</v>
      </c>
      <c r="B2722">
        <v>411.89</v>
      </c>
      <c r="C2722">
        <v>3</v>
      </c>
      <c r="D2722" t="s">
        <v>50</v>
      </c>
      <c r="E2722">
        <v>1</v>
      </c>
      <c r="F2722">
        <v>0</v>
      </c>
      <c r="G2722">
        <v>62</v>
      </c>
      <c r="H2722">
        <v>1</v>
      </c>
      <c r="I2722">
        <v>36</v>
      </c>
      <c r="J2722">
        <v>0</v>
      </c>
      <c r="K2722">
        <f>_xlfn.XLOOKUP(FraudData[[#This Row],[amount]],AmountRules[Amount Min],AmountRules[Risk Points],,-1)</f>
        <v>0</v>
      </c>
      <c r="L2722">
        <f>_xlfn.XLOOKUP(FraudData[[#This Row],[transaction_hour]],TimeRules[Hour Min],TimeRules[Risk Points],,-1)</f>
        <v>3</v>
      </c>
      <c r="M2722">
        <f>_xlfn.XLOOKUP(FraudData[[#This Row],[foreign_transaction]],ForeignRules[Foreign Transaction],ForeignRules[Risk Points],0)</f>
        <v>3</v>
      </c>
      <c r="N2722">
        <f>_xlfn.XLOOKUP(FraudData[[#This Row],[location_mismatch]],Table10[Location Mismatch],Table10[Risk Points],0)</f>
        <v>0</v>
      </c>
      <c r="O2722">
        <f>_xlfn.XLOOKUP(FraudData[[#This Row],[device_trust_score]],DeviceRules[Device Min],DeviceRules[Risk Points],,-1)</f>
        <v>1</v>
      </c>
      <c r="P2722">
        <f>_xlfn.XLOOKUP(FraudData[[#This Row],[velocity_last_24h]],VelocityRules[Velocity Min],VelocityRules[Risk Points],,-1)</f>
        <v>0</v>
      </c>
      <c r="Q2722">
        <f>_xlfn.XLOOKUP(FraudData[[#This Row],[merchant_category]],MerchantRules[Merchant Category],MerchantRules[Risk Points],0)</f>
        <v>0</v>
      </c>
      <c r="R2722">
        <f>SUM(FraudData[[#This Row],[Amount Risk]:[Merchant Risk]])</f>
        <v>7</v>
      </c>
      <c r="S2722" t="str" cm="1">
        <f t="array" ref="S2722">_xlfn.IFS(FraudData[[#This Row],[Fraud Risk Score]]&gt;=8,"High Risk",FraudData[[#This Row],[Fraud Risk Score]]&gt;=6,"Medium Risk",TRUE,"Low Risk")</f>
        <v>Medium Risk</v>
      </c>
    </row>
    <row r="2723" spans="1:19">
      <c r="A2723">
        <v>2722</v>
      </c>
      <c r="B2723">
        <v>275.18</v>
      </c>
      <c r="C2723">
        <v>2</v>
      </c>
      <c r="D2723" t="s">
        <v>49</v>
      </c>
      <c r="E2723">
        <v>0</v>
      </c>
      <c r="F2723">
        <v>0</v>
      </c>
      <c r="G2723">
        <v>59</v>
      </c>
      <c r="H2723">
        <v>3</v>
      </c>
      <c r="I2723">
        <v>59</v>
      </c>
      <c r="J2723">
        <v>0</v>
      </c>
      <c r="K2723">
        <f>_xlfn.XLOOKUP(FraudData[[#This Row],[amount]],AmountRules[Amount Min],AmountRules[Risk Points],,-1)</f>
        <v>0</v>
      </c>
      <c r="L2723">
        <f>_xlfn.XLOOKUP(FraudData[[#This Row],[transaction_hour]],TimeRules[Hour Min],TimeRules[Risk Points],,-1)</f>
        <v>3</v>
      </c>
      <c r="M2723">
        <f>_xlfn.XLOOKUP(FraudData[[#This Row],[foreign_transaction]],ForeignRules[Foreign Transaction],ForeignRules[Risk Points],0)</f>
        <v>0</v>
      </c>
      <c r="N2723">
        <f>_xlfn.XLOOKUP(FraudData[[#This Row],[location_mismatch]],Table10[Location Mismatch],Table10[Risk Points],0)</f>
        <v>0</v>
      </c>
      <c r="O2723">
        <f>_xlfn.XLOOKUP(FraudData[[#This Row],[device_trust_score]],DeviceRules[Device Min],DeviceRules[Risk Points],,-1)</f>
        <v>1</v>
      </c>
      <c r="P2723">
        <f>_xlfn.XLOOKUP(FraudData[[#This Row],[velocity_last_24h]],VelocityRules[Velocity Min],VelocityRules[Risk Points],,-1)</f>
        <v>0</v>
      </c>
      <c r="Q2723">
        <f>_xlfn.XLOOKUP(FraudData[[#This Row],[merchant_category]],MerchantRules[Merchant Category],MerchantRules[Risk Points],0)</f>
        <v>1</v>
      </c>
      <c r="R2723">
        <f>SUM(FraudData[[#This Row],[Amount Risk]:[Merchant Risk]])</f>
        <v>5</v>
      </c>
      <c r="S2723" t="str" cm="1">
        <f t="array" ref="S2723">_xlfn.IFS(FraudData[[#This Row],[Fraud Risk Score]]&gt;=8,"High Risk",FraudData[[#This Row],[Fraud Risk Score]]&gt;=6,"Medium Risk",TRUE,"Low Risk")</f>
        <v>Low Risk</v>
      </c>
    </row>
    <row r="2724" spans="1:19">
      <c r="A2724">
        <v>2723</v>
      </c>
      <c r="B2724">
        <v>272.85000000000002</v>
      </c>
      <c r="C2724">
        <v>19</v>
      </c>
      <c r="D2724" t="s">
        <v>48</v>
      </c>
      <c r="E2724">
        <v>0</v>
      </c>
      <c r="F2724">
        <v>0</v>
      </c>
      <c r="G2724">
        <v>58</v>
      </c>
      <c r="H2724">
        <v>1</v>
      </c>
      <c r="I2724">
        <v>59</v>
      </c>
      <c r="J2724">
        <v>0</v>
      </c>
      <c r="K2724">
        <f>_xlfn.XLOOKUP(FraudData[[#This Row],[amount]],AmountRules[Amount Min],AmountRules[Risk Points],,-1)</f>
        <v>0</v>
      </c>
      <c r="L2724">
        <f>_xlfn.XLOOKUP(FraudData[[#This Row],[transaction_hour]],TimeRules[Hour Min],TimeRules[Risk Points],,-1)</f>
        <v>0</v>
      </c>
      <c r="M2724">
        <f>_xlfn.XLOOKUP(FraudData[[#This Row],[foreign_transaction]],ForeignRules[Foreign Transaction],ForeignRules[Risk Points],0)</f>
        <v>0</v>
      </c>
      <c r="N2724">
        <f>_xlfn.XLOOKUP(FraudData[[#This Row],[location_mismatch]],Table10[Location Mismatch],Table10[Risk Points],0)</f>
        <v>0</v>
      </c>
      <c r="O2724">
        <f>_xlfn.XLOOKUP(FraudData[[#This Row],[device_trust_score]],DeviceRules[Device Min],DeviceRules[Risk Points],,-1)</f>
        <v>1</v>
      </c>
      <c r="P2724">
        <f>_xlfn.XLOOKUP(FraudData[[#This Row],[velocity_last_24h]],VelocityRules[Velocity Min],VelocityRules[Risk Points],,-1)</f>
        <v>0</v>
      </c>
      <c r="Q2724">
        <f>_xlfn.XLOOKUP(FraudData[[#This Row],[merchant_category]],MerchantRules[Merchant Category],MerchantRules[Risk Points],0)</f>
        <v>0</v>
      </c>
      <c r="R2724">
        <f>SUM(FraudData[[#This Row],[Amount Risk]:[Merchant Risk]])</f>
        <v>1</v>
      </c>
      <c r="S2724" t="str" cm="1">
        <f t="array" ref="S2724">_xlfn.IFS(FraudData[[#This Row],[Fraud Risk Score]]&gt;=8,"High Risk",FraudData[[#This Row],[Fraud Risk Score]]&gt;=6,"Medium Risk",TRUE,"Low Risk")</f>
        <v>Low Risk</v>
      </c>
    </row>
    <row r="2725" spans="1:19">
      <c r="A2725">
        <v>2724</v>
      </c>
      <c r="B2725">
        <v>110.25</v>
      </c>
      <c r="C2725">
        <v>5</v>
      </c>
      <c r="D2725" t="s">
        <v>48</v>
      </c>
      <c r="E2725">
        <v>0</v>
      </c>
      <c r="F2725">
        <v>0</v>
      </c>
      <c r="G2725">
        <v>74</v>
      </c>
      <c r="H2725">
        <v>0</v>
      </c>
      <c r="I2725">
        <v>31</v>
      </c>
      <c r="J2725">
        <v>0</v>
      </c>
      <c r="K2725">
        <f>_xlfn.XLOOKUP(FraudData[[#This Row],[amount]],AmountRules[Amount Min],AmountRules[Risk Points],,-1)</f>
        <v>0</v>
      </c>
      <c r="L2725">
        <f>_xlfn.XLOOKUP(FraudData[[#This Row],[transaction_hour]],TimeRules[Hour Min],TimeRules[Risk Points],,-1)</f>
        <v>0</v>
      </c>
      <c r="M2725">
        <f>_xlfn.XLOOKUP(FraudData[[#This Row],[foreign_transaction]],ForeignRules[Foreign Transaction],ForeignRules[Risk Points],0)</f>
        <v>0</v>
      </c>
      <c r="N2725">
        <f>_xlfn.XLOOKUP(FraudData[[#This Row],[location_mismatch]],Table10[Location Mismatch],Table10[Risk Points],0)</f>
        <v>0</v>
      </c>
      <c r="O2725">
        <f>_xlfn.XLOOKUP(FraudData[[#This Row],[device_trust_score]],DeviceRules[Device Min],DeviceRules[Risk Points],,-1)</f>
        <v>0</v>
      </c>
      <c r="P2725">
        <f>_xlfn.XLOOKUP(FraudData[[#This Row],[velocity_last_24h]],VelocityRules[Velocity Min],VelocityRules[Risk Points],,-1)</f>
        <v>0</v>
      </c>
      <c r="Q2725">
        <f>_xlfn.XLOOKUP(FraudData[[#This Row],[merchant_category]],MerchantRules[Merchant Category],MerchantRules[Risk Points],0)</f>
        <v>0</v>
      </c>
      <c r="R2725">
        <f>SUM(FraudData[[#This Row],[Amount Risk]:[Merchant Risk]])</f>
        <v>0</v>
      </c>
      <c r="S2725" t="str" cm="1">
        <f t="array" ref="S2725">_xlfn.IFS(FraudData[[#This Row],[Fraud Risk Score]]&gt;=8,"High Risk",FraudData[[#This Row],[Fraud Risk Score]]&gt;=6,"Medium Risk",TRUE,"Low Risk")</f>
        <v>Low Risk</v>
      </c>
    </row>
    <row r="2726" spans="1:19">
      <c r="A2726">
        <v>2725</v>
      </c>
      <c r="B2726">
        <v>91.35</v>
      </c>
      <c r="C2726">
        <v>22</v>
      </c>
      <c r="D2726" t="s">
        <v>49</v>
      </c>
      <c r="E2726">
        <v>0</v>
      </c>
      <c r="F2726">
        <v>0</v>
      </c>
      <c r="G2726">
        <v>71</v>
      </c>
      <c r="H2726">
        <v>1</v>
      </c>
      <c r="I2726">
        <v>50</v>
      </c>
      <c r="J2726">
        <v>0</v>
      </c>
      <c r="K2726">
        <f>_xlfn.XLOOKUP(FraudData[[#This Row],[amount]],AmountRules[Amount Min],AmountRules[Risk Points],,-1)</f>
        <v>0</v>
      </c>
      <c r="L2726">
        <f>_xlfn.XLOOKUP(FraudData[[#This Row],[transaction_hour]],TimeRules[Hour Min],TimeRules[Risk Points],,-1)</f>
        <v>0</v>
      </c>
      <c r="M2726">
        <f>_xlfn.XLOOKUP(FraudData[[#This Row],[foreign_transaction]],ForeignRules[Foreign Transaction],ForeignRules[Risk Points],0)</f>
        <v>0</v>
      </c>
      <c r="N2726">
        <f>_xlfn.XLOOKUP(FraudData[[#This Row],[location_mismatch]],Table10[Location Mismatch],Table10[Risk Points],0)</f>
        <v>0</v>
      </c>
      <c r="O2726">
        <f>_xlfn.XLOOKUP(FraudData[[#This Row],[device_trust_score]],DeviceRules[Device Min],DeviceRules[Risk Points],,-1)</f>
        <v>0</v>
      </c>
      <c r="P2726">
        <f>_xlfn.XLOOKUP(FraudData[[#This Row],[velocity_last_24h]],VelocityRules[Velocity Min],VelocityRules[Risk Points],,-1)</f>
        <v>0</v>
      </c>
      <c r="Q2726">
        <f>_xlfn.XLOOKUP(FraudData[[#This Row],[merchant_category]],MerchantRules[Merchant Category],MerchantRules[Risk Points],0)</f>
        <v>1</v>
      </c>
      <c r="R2726">
        <f>SUM(FraudData[[#This Row],[Amount Risk]:[Merchant Risk]])</f>
        <v>1</v>
      </c>
      <c r="S2726" t="str" cm="1">
        <f t="array" ref="S2726">_xlfn.IFS(FraudData[[#This Row],[Fraud Risk Score]]&gt;=8,"High Risk",FraudData[[#This Row],[Fraud Risk Score]]&gt;=6,"Medium Risk",TRUE,"Low Risk")</f>
        <v>Low Risk</v>
      </c>
    </row>
    <row r="2727" spans="1:19">
      <c r="A2727">
        <v>2726</v>
      </c>
      <c r="B2727">
        <v>64.95</v>
      </c>
      <c r="C2727">
        <v>6</v>
      </c>
      <c r="D2727" t="s">
        <v>47</v>
      </c>
      <c r="E2727">
        <v>0</v>
      </c>
      <c r="F2727">
        <v>0</v>
      </c>
      <c r="G2727">
        <v>60</v>
      </c>
      <c r="H2727">
        <v>1</v>
      </c>
      <c r="I2727">
        <v>65</v>
      </c>
      <c r="J2727">
        <v>0</v>
      </c>
      <c r="K2727">
        <f>_xlfn.XLOOKUP(FraudData[[#This Row],[amount]],AmountRules[Amount Min],AmountRules[Risk Points],,-1)</f>
        <v>0</v>
      </c>
      <c r="L2727">
        <f>_xlfn.XLOOKUP(FraudData[[#This Row],[transaction_hour]],TimeRules[Hour Min],TimeRules[Risk Points],,-1)</f>
        <v>0</v>
      </c>
      <c r="M2727">
        <f>_xlfn.XLOOKUP(FraudData[[#This Row],[foreign_transaction]],ForeignRules[Foreign Transaction],ForeignRules[Risk Points],0)</f>
        <v>0</v>
      </c>
      <c r="N2727">
        <f>_xlfn.XLOOKUP(FraudData[[#This Row],[location_mismatch]],Table10[Location Mismatch],Table10[Risk Points],0)</f>
        <v>0</v>
      </c>
      <c r="O2727">
        <f>_xlfn.XLOOKUP(FraudData[[#This Row],[device_trust_score]],DeviceRules[Device Min],DeviceRules[Risk Points],,-1)</f>
        <v>1</v>
      </c>
      <c r="P2727">
        <f>_xlfn.XLOOKUP(FraudData[[#This Row],[velocity_last_24h]],VelocityRules[Velocity Min],VelocityRules[Risk Points],,-1)</f>
        <v>0</v>
      </c>
      <c r="Q2727">
        <f>_xlfn.XLOOKUP(FraudData[[#This Row],[merchant_category]],MerchantRules[Merchant Category],MerchantRules[Risk Points],0)</f>
        <v>0</v>
      </c>
      <c r="R2727">
        <f>SUM(FraudData[[#This Row],[Amount Risk]:[Merchant Risk]])</f>
        <v>1</v>
      </c>
      <c r="S2727" t="str" cm="1">
        <f t="array" ref="S2727">_xlfn.IFS(FraudData[[#This Row],[Fraud Risk Score]]&gt;=8,"High Risk",FraudData[[#This Row],[Fraud Risk Score]]&gt;=6,"Medium Risk",TRUE,"Low Risk")</f>
        <v>Low Risk</v>
      </c>
    </row>
    <row r="2728" spans="1:19">
      <c r="A2728">
        <v>2727</v>
      </c>
      <c r="B2728">
        <v>12.23</v>
      </c>
      <c r="C2728">
        <v>13</v>
      </c>
      <c r="D2728" t="s">
        <v>50</v>
      </c>
      <c r="E2728">
        <v>0</v>
      </c>
      <c r="F2728">
        <v>0</v>
      </c>
      <c r="G2728">
        <v>40</v>
      </c>
      <c r="H2728">
        <v>3</v>
      </c>
      <c r="I2728">
        <v>69</v>
      </c>
      <c r="J2728">
        <v>0</v>
      </c>
      <c r="K2728">
        <f>_xlfn.XLOOKUP(FraudData[[#This Row],[amount]],AmountRules[Amount Min],AmountRules[Risk Points],,-1)</f>
        <v>0</v>
      </c>
      <c r="L2728">
        <f>_xlfn.XLOOKUP(FraudData[[#This Row],[transaction_hour]],TimeRules[Hour Min],TimeRules[Risk Points],,-1)</f>
        <v>0</v>
      </c>
      <c r="M2728">
        <f>_xlfn.XLOOKUP(FraudData[[#This Row],[foreign_transaction]],ForeignRules[Foreign Transaction],ForeignRules[Risk Points],0)</f>
        <v>0</v>
      </c>
      <c r="N2728">
        <f>_xlfn.XLOOKUP(FraudData[[#This Row],[location_mismatch]],Table10[Location Mismatch],Table10[Risk Points],0)</f>
        <v>0</v>
      </c>
      <c r="O2728">
        <f>_xlfn.XLOOKUP(FraudData[[#This Row],[device_trust_score]],DeviceRules[Device Min],DeviceRules[Risk Points],,-1)</f>
        <v>2</v>
      </c>
      <c r="P2728">
        <f>_xlfn.XLOOKUP(FraudData[[#This Row],[velocity_last_24h]],VelocityRules[Velocity Min],VelocityRules[Risk Points],,-1)</f>
        <v>0</v>
      </c>
      <c r="Q2728">
        <f>_xlfn.XLOOKUP(FraudData[[#This Row],[merchant_category]],MerchantRules[Merchant Category],MerchantRules[Risk Points],0)</f>
        <v>0</v>
      </c>
      <c r="R2728">
        <f>SUM(FraudData[[#This Row],[Amount Risk]:[Merchant Risk]])</f>
        <v>2</v>
      </c>
      <c r="S2728" t="str" cm="1">
        <f t="array" ref="S2728">_xlfn.IFS(FraudData[[#This Row],[Fraud Risk Score]]&gt;=8,"High Risk",FraudData[[#This Row],[Fraud Risk Score]]&gt;=6,"Medium Risk",TRUE,"Low Risk")</f>
        <v>Low Risk</v>
      </c>
    </row>
    <row r="2729" spans="1:19">
      <c r="A2729">
        <v>2728</v>
      </c>
      <c r="B2729">
        <v>46.63</v>
      </c>
      <c r="C2729">
        <v>11</v>
      </c>
      <c r="D2729" t="s">
        <v>49</v>
      </c>
      <c r="E2729">
        <v>0</v>
      </c>
      <c r="F2729">
        <v>0</v>
      </c>
      <c r="G2729">
        <v>73</v>
      </c>
      <c r="H2729">
        <v>2</v>
      </c>
      <c r="I2729">
        <v>54</v>
      </c>
      <c r="J2729">
        <v>0</v>
      </c>
      <c r="K2729">
        <f>_xlfn.XLOOKUP(FraudData[[#This Row],[amount]],AmountRules[Amount Min],AmountRules[Risk Points],,-1)</f>
        <v>0</v>
      </c>
      <c r="L2729">
        <f>_xlfn.XLOOKUP(FraudData[[#This Row],[transaction_hour]],TimeRules[Hour Min],TimeRules[Risk Points],,-1)</f>
        <v>0</v>
      </c>
      <c r="M2729">
        <f>_xlfn.XLOOKUP(FraudData[[#This Row],[foreign_transaction]],ForeignRules[Foreign Transaction],ForeignRules[Risk Points],0)</f>
        <v>0</v>
      </c>
      <c r="N2729">
        <f>_xlfn.XLOOKUP(FraudData[[#This Row],[location_mismatch]],Table10[Location Mismatch],Table10[Risk Points],0)</f>
        <v>0</v>
      </c>
      <c r="O2729">
        <f>_xlfn.XLOOKUP(FraudData[[#This Row],[device_trust_score]],DeviceRules[Device Min],DeviceRules[Risk Points],,-1)</f>
        <v>0</v>
      </c>
      <c r="P2729">
        <f>_xlfn.XLOOKUP(FraudData[[#This Row],[velocity_last_24h]],VelocityRules[Velocity Min],VelocityRules[Risk Points],,-1)</f>
        <v>0</v>
      </c>
      <c r="Q2729">
        <f>_xlfn.XLOOKUP(FraudData[[#This Row],[merchant_category]],MerchantRules[Merchant Category],MerchantRules[Risk Points],0)</f>
        <v>1</v>
      </c>
      <c r="R2729">
        <f>SUM(FraudData[[#This Row],[Amount Risk]:[Merchant Risk]])</f>
        <v>1</v>
      </c>
      <c r="S2729" t="str" cm="1">
        <f t="array" ref="S2729">_xlfn.IFS(FraudData[[#This Row],[Fraud Risk Score]]&gt;=8,"High Risk",FraudData[[#This Row],[Fraud Risk Score]]&gt;=6,"Medium Risk",TRUE,"Low Risk")</f>
        <v>Low Risk</v>
      </c>
    </row>
    <row r="2730" spans="1:19">
      <c r="A2730">
        <v>2729</v>
      </c>
      <c r="B2730">
        <v>50.97</v>
      </c>
      <c r="C2730">
        <v>15</v>
      </c>
      <c r="D2730" t="s">
        <v>48</v>
      </c>
      <c r="E2730">
        <v>0</v>
      </c>
      <c r="F2730">
        <v>0</v>
      </c>
      <c r="G2730">
        <v>89</v>
      </c>
      <c r="H2730">
        <v>0</v>
      </c>
      <c r="I2730">
        <v>63</v>
      </c>
      <c r="J2730">
        <v>0</v>
      </c>
      <c r="K2730">
        <f>_xlfn.XLOOKUP(FraudData[[#This Row],[amount]],AmountRules[Amount Min],AmountRules[Risk Points],,-1)</f>
        <v>0</v>
      </c>
      <c r="L2730">
        <f>_xlfn.XLOOKUP(FraudData[[#This Row],[transaction_hour]],TimeRules[Hour Min],TimeRules[Risk Points],,-1)</f>
        <v>0</v>
      </c>
      <c r="M2730">
        <f>_xlfn.XLOOKUP(FraudData[[#This Row],[foreign_transaction]],ForeignRules[Foreign Transaction],ForeignRules[Risk Points],0)</f>
        <v>0</v>
      </c>
      <c r="N2730">
        <f>_xlfn.XLOOKUP(FraudData[[#This Row],[location_mismatch]],Table10[Location Mismatch],Table10[Risk Points],0)</f>
        <v>0</v>
      </c>
      <c r="O2730">
        <f>_xlfn.XLOOKUP(FraudData[[#This Row],[device_trust_score]],DeviceRules[Device Min],DeviceRules[Risk Points],,-1)</f>
        <v>0</v>
      </c>
      <c r="P2730">
        <f>_xlfn.XLOOKUP(FraudData[[#This Row],[velocity_last_24h]],VelocityRules[Velocity Min],VelocityRules[Risk Points],,-1)</f>
        <v>0</v>
      </c>
      <c r="Q2730">
        <f>_xlfn.XLOOKUP(FraudData[[#This Row],[merchant_category]],MerchantRules[Merchant Category],MerchantRules[Risk Points],0)</f>
        <v>0</v>
      </c>
      <c r="R2730">
        <f>SUM(FraudData[[#This Row],[Amount Risk]:[Merchant Risk]])</f>
        <v>0</v>
      </c>
      <c r="S2730" t="str" cm="1">
        <f t="array" ref="S2730">_xlfn.IFS(FraudData[[#This Row],[Fraud Risk Score]]&gt;=8,"High Risk",FraudData[[#This Row],[Fraud Risk Score]]&gt;=6,"Medium Risk",TRUE,"Low Risk")</f>
        <v>Low Risk</v>
      </c>
    </row>
    <row r="2731" spans="1:19">
      <c r="A2731">
        <v>2730</v>
      </c>
      <c r="B2731">
        <v>119.12</v>
      </c>
      <c r="C2731">
        <v>19</v>
      </c>
      <c r="D2731" t="s">
        <v>48</v>
      </c>
      <c r="E2731">
        <v>0</v>
      </c>
      <c r="F2731">
        <v>0</v>
      </c>
      <c r="G2731">
        <v>87</v>
      </c>
      <c r="H2731">
        <v>4</v>
      </c>
      <c r="I2731">
        <v>35</v>
      </c>
      <c r="J2731">
        <v>0</v>
      </c>
      <c r="K2731">
        <f>_xlfn.XLOOKUP(FraudData[[#This Row],[amount]],AmountRules[Amount Min],AmountRules[Risk Points],,-1)</f>
        <v>0</v>
      </c>
      <c r="L2731">
        <f>_xlfn.XLOOKUP(FraudData[[#This Row],[transaction_hour]],TimeRules[Hour Min],TimeRules[Risk Points],,-1)</f>
        <v>0</v>
      </c>
      <c r="M2731">
        <f>_xlfn.XLOOKUP(FraudData[[#This Row],[foreign_transaction]],ForeignRules[Foreign Transaction],ForeignRules[Risk Points],0)</f>
        <v>0</v>
      </c>
      <c r="N2731">
        <f>_xlfn.XLOOKUP(FraudData[[#This Row],[location_mismatch]],Table10[Location Mismatch],Table10[Risk Points],0)</f>
        <v>0</v>
      </c>
      <c r="O2731">
        <f>_xlfn.XLOOKUP(FraudData[[#This Row],[device_trust_score]],DeviceRules[Device Min],DeviceRules[Risk Points],,-1)</f>
        <v>0</v>
      </c>
      <c r="P2731">
        <f>_xlfn.XLOOKUP(FraudData[[#This Row],[velocity_last_24h]],VelocityRules[Velocity Min],VelocityRules[Risk Points],,-1)</f>
        <v>0</v>
      </c>
      <c r="Q2731">
        <f>_xlfn.XLOOKUP(FraudData[[#This Row],[merchant_category]],MerchantRules[Merchant Category],MerchantRules[Risk Points],0)</f>
        <v>0</v>
      </c>
      <c r="R2731">
        <f>SUM(FraudData[[#This Row],[Amount Risk]:[Merchant Risk]])</f>
        <v>0</v>
      </c>
      <c r="S2731" t="str" cm="1">
        <f t="array" ref="S2731">_xlfn.IFS(FraudData[[#This Row],[Fraud Risk Score]]&gt;=8,"High Risk",FraudData[[#This Row],[Fraud Risk Score]]&gt;=6,"Medium Risk",TRUE,"Low Risk")</f>
        <v>Low Risk</v>
      </c>
    </row>
    <row r="2732" spans="1:19">
      <c r="A2732">
        <v>2731</v>
      </c>
      <c r="B2732">
        <v>247.7</v>
      </c>
      <c r="C2732">
        <v>7</v>
      </c>
      <c r="D2732" t="s">
        <v>49</v>
      </c>
      <c r="E2732">
        <v>0</v>
      </c>
      <c r="F2732">
        <v>0</v>
      </c>
      <c r="G2732">
        <v>76</v>
      </c>
      <c r="H2732">
        <v>1</v>
      </c>
      <c r="I2732">
        <v>25</v>
      </c>
      <c r="J2732">
        <v>0</v>
      </c>
      <c r="K2732">
        <f>_xlfn.XLOOKUP(FraudData[[#This Row],[amount]],AmountRules[Amount Min],AmountRules[Risk Points],,-1)</f>
        <v>0</v>
      </c>
      <c r="L2732">
        <f>_xlfn.XLOOKUP(FraudData[[#This Row],[transaction_hour]],TimeRules[Hour Min],TimeRules[Risk Points],,-1)</f>
        <v>0</v>
      </c>
      <c r="M2732">
        <f>_xlfn.XLOOKUP(FraudData[[#This Row],[foreign_transaction]],ForeignRules[Foreign Transaction],ForeignRules[Risk Points],0)</f>
        <v>0</v>
      </c>
      <c r="N2732">
        <f>_xlfn.XLOOKUP(FraudData[[#This Row],[location_mismatch]],Table10[Location Mismatch],Table10[Risk Points],0)</f>
        <v>0</v>
      </c>
      <c r="O2732">
        <f>_xlfn.XLOOKUP(FraudData[[#This Row],[device_trust_score]],DeviceRules[Device Min],DeviceRules[Risk Points],,-1)</f>
        <v>0</v>
      </c>
      <c r="P2732">
        <f>_xlfn.XLOOKUP(FraudData[[#This Row],[velocity_last_24h]],VelocityRules[Velocity Min],VelocityRules[Risk Points],,-1)</f>
        <v>0</v>
      </c>
      <c r="Q2732">
        <f>_xlfn.XLOOKUP(FraudData[[#This Row],[merchant_category]],MerchantRules[Merchant Category],MerchantRules[Risk Points],0)</f>
        <v>1</v>
      </c>
      <c r="R2732">
        <f>SUM(FraudData[[#This Row],[Amount Risk]:[Merchant Risk]])</f>
        <v>1</v>
      </c>
      <c r="S2732" t="str" cm="1">
        <f t="array" ref="S2732">_xlfn.IFS(FraudData[[#This Row],[Fraud Risk Score]]&gt;=8,"High Risk",FraudData[[#This Row],[Fraud Risk Score]]&gt;=6,"Medium Risk",TRUE,"Low Risk")</f>
        <v>Low Risk</v>
      </c>
    </row>
    <row r="2733" spans="1:19">
      <c r="A2733">
        <v>2732</v>
      </c>
      <c r="B2733">
        <v>115.58</v>
      </c>
      <c r="C2733">
        <v>22</v>
      </c>
      <c r="D2733" t="s">
        <v>48</v>
      </c>
      <c r="E2733">
        <v>0</v>
      </c>
      <c r="F2733">
        <v>0</v>
      </c>
      <c r="G2733">
        <v>97</v>
      </c>
      <c r="H2733">
        <v>0</v>
      </c>
      <c r="I2733">
        <v>27</v>
      </c>
      <c r="J2733">
        <v>0</v>
      </c>
      <c r="K2733">
        <f>_xlfn.XLOOKUP(FraudData[[#This Row],[amount]],AmountRules[Amount Min],AmountRules[Risk Points],,-1)</f>
        <v>0</v>
      </c>
      <c r="L2733">
        <f>_xlfn.XLOOKUP(FraudData[[#This Row],[transaction_hour]],TimeRules[Hour Min],TimeRules[Risk Points],,-1)</f>
        <v>0</v>
      </c>
      <c r="M2733">
        <f>_xlfn.XLOOKUP(FraudData[[#This Row],[foreign_transaction]],ForeignRules[Foreign Transaction],ForeignRules[Risk Points],0)</f>
        <v>0</v>
      </c>
      <c r="N2733">
        <f>_xlfn.XLOOKUP(FraudData[[#This Row],[location_mismatch]],Table10[Location Mismatch],Table10[Risk Points],0)</f>
        <v>0</v>
      </c>
      <c r="O2733">
        <f>_xlfn.XLOOKUP(FraudData[[#This Row],[device_trust_score]],DeviceRules[Device Min],DeviceRules[Risk Points],,-1)</f>
        <v>0</v>
      </c>
      <c r="P2733">
        <f>_xlfn.XLOOKUP(FraudData[[#This Row],[velocity_last_24h]],VelocityRules[Velocity Min],VelocityRules[Risk Points],,-1)</f>
        <v>0</v>
      </c>
      <c r="Q2733">
        <f>_xlfn.XLOOKUP(FraudData[[#This Row],[merchant_category]],MerchantRules[Merchant Category],MerchantRules[Risk Points],0)</f>
        <v>0</v>
      </c>
      <c r="R2733">
        <f>SUM(FraudData[[#This Row],[Amount Risk]:[Merchant Risk]])</f>
        <v>0</v>
      </c>
      <c r="S2733" t="str" cm="1">
        <f t="array" ref="S2733">_xlfn.IFS(FraudData[[#This Row],[Fraud Risk Score]]&gt;=8,"High Risk",FraudData[[#This Row],[Fraud Risk Score]]&gt;=6,"Medium Risk",TRUE,"Low Risk")</f>
        <v>Low Risk</v>
      </c>
    </row>
    <row r="2734" spans="1:19">
      <c r="A2734">
        <v>2733</v>
      </c>
      <c r="B2734">
        <v>10.73</v>
      </c>
      <c r="C2734">
        <v>1</v>
      </c>
      <c r="D2734" t="s">
        <v>49</v>
      </c>
      <c r="E2734">
        <v>0</v>
      </c>
      <c r="F2734">
        <v>0</v>
      </c>
      <c r="G2734">
        <v>84</v>
      </c>
      <c r="H2734">
        <v>3</v>
      </c>
      <c r="I2734">
        <v>48</v>
      </c>
      <c r="J2734">
        <v>0</v>
      </c>
      <c r="K2734">
        <f>_xlfn.XLOOKUP(FraudData[[#This Row],[amount]],AmountRules[Amount Min],AmountRules[Risk Points],,-1)</f>
        <v>0</v>
      </c>
      <c r="L2734">
        <f>_xlfn.XLOOKUP(FraudData[[#This Row],[transaction_hour]],TimeRules[Hour Min],TimeRules[Risk Points],,-1)</f>
        <v>3</v>
      </c>
      <c r="M2734">
        <f>_xlfn.XLOOKUP(FraudData[[#This Row],[foreign_transaction]],ForeignRules[Foreign Transaction],ForeignRules[Risk Points],0)</f>
        <v>0</v>
      </c>
      <c r="N2734">
        <f>_xlfn.XLOOKUP(FraudData[[#This Row],[location_mismatch]],Table10[Location Mismatch],Table10[Risk Points],0)</f>
        <v>0</v>
      </c>
      <c r="O2734">
        <f>_xlfn.XLOOKUP(FraudData[[#This Row],[device_trust_score]],DeviceRules[Device Min],DeviceRules[Risk Points],,-1)</f>
        <v>0</v>
      </c>
      <c r="P2734">
        <f>_xlfn.XLOOKUP(FraudData[[#This Row],[velocity_last_24h]],VelocityRules[Velocity Min],VelocityRules[Risk Points],,-1)</f>
        <v>0</v>
      </c>
      <c r="Q2734">
        <f>_xlfn.XLOOKUP(FraudData[[#This Row],[merchant_category]],MerchantRules[Merchant Category],MerchantRules[Risk Points],0)</f>
        <v>1</v>
      </c>
      <c r="R2734">
        <f>SUM(FraudData[[#This Row],[Amount Risk]:[Merchant Risk]])</f>
        <v>4</v>
      </c>
      <c r="S2734" t="str" cm="1">
        <f t="array" ref="S2734">_xlfn.IFS(FraudData[[#This Row],[Fraud Risk Score]]&gt;=8,"High Risk",FraudData[[#This Row],[Fraud Risk Score]]&gt;=6,"Medium Risk",TRUE,"Low Risk")</f>
        <v>Low Risk</v>
      </c>
    </row>
    <row r="2735" spans="1:19">
      <c r="A2735">
        <v>2734</v>
      </c>
      <c r="B2735">
        <v>569.72</v>
      </c>
      <c r="C2735">
        <v>12</v>
      </c>
      <c r="D2735" t="s">
        <v>49</v>
      </c>
      <c r="E2735">
        <v>0</v>
      </c>
      <c r="F2735">
        <v>0</v>
      </c>
      <c r="G2735">
        <v>41</v>
      </c>
      <c r="H2735">
        <v>1</v>
      </c>
      <c r="I2735">
        <v>52</v>
      </c>
      <c r="J2735">
        <v>0</v>
      </c>
      <c r="K2735">
        <f>_xlfn.XLOOKUP(FraudData[[#This Row],[amount]],AmountRules[Amount Min],AmountRules[Risk Points],,-1)</f>
        <v>1</v>
      </c>
      <c r="L2735">
        <f>_xlfn.XLOOKUP(FraudData[[#This Row],[transaction_hour]],TimeRules[Hour Min],TimeRules[Risk Points],,-1)</f>
        <v>0</v>
      </c>
      <c r="M2735">
        <f>_xlfn.XLOOKUP(FraudData[[#This Row],[foreign_transaction]],ForeignRules[Foreign Transaction],ForeignRules[Risk Points],0)</f>
        <v>0</v>
      </c>
      <c r="N2735">
        <f>_xlfn.XLOOKUP(FraudData[[#This Row],[location_mismatch]],Table10[Location Mismatch],Table10[Risk Points],0)</f>
        <v>0</v>
      </c>
      <c r="O2735">
        <f>_xlfn.XLOOKUP(FraudData[[#This Row],[device_trust_score]],DeviceRules[Device Min],DeviceRules[Risk Points],,-1)</f>
        <v>2</v>
      </c>
      <c r="P2735">
        <f>_xlfn.XLOOKUP(FraudData[[#This Row],[velocity_last_24h]],VelocityRules[Velocity Min],VelocityRules[Risk Points],,-1)</f>
        <v>0</v>
      </c>
      <c r="Q2735">
        <f>_xlfn.XLOOKUP(FraudData[[#This Row],[merchant_category]],MerchantRules[Merchant Category],MerchantRules[Risk Points],0)</f>
        <v>1</v>
      </c>
      <c r="R2735">
        <f>SUM(FraudData[[#This Row],[Amount Risk]:[Merchant Risk]])</f>
        <v>4</v>
      </c>
      <c r="S2735" t="str" cm="1">
        <f t="array" ref="S2735">_xlfn.IFS(FraudData[[#This Row],[Fraud Risk Score]]&gt;=8,"High Risk",FraudData[[#This Row],[Fraud Risk Score]]&gt;=6,"Medium Risk",TRUE,"Low Risk")</f>
        <v>Low Risk</v>
      </c>
    </row>
    <row r="2736" spans="1:19">
      <c r="A2736">
        <v>2735</v>
      </c>
      <c r="B2736">
        <v>514.78</v>
      </c>
      <c r="C2736">
        <v>7</v>
      </c>
      <c r="D2736" t="s">
        <v>50</v>
      </c>
      <c r="E2736">
        <v>0</v>
      </c>
      <c r="F2736">
        <v>0</v>
      </c>
      <c r="G2736">
        <v>91</v>
      </c>
      <c r="H2736">
        <v>2</v>
      </c>
      <c r="I2736">
        <v>42</v>
      </c>
      <c r="J2736">
        <v>0</v>
      </c>
      <c r="K2736">
        <f>_xlfn.XLOOKUP(FraudData[[#This Row],[amount]],AmountRules[Amount Min],AmountRules[Risk Points],,-1)</f>
        <v>1</v>
      </c>
      <c r="L2736">
        <f>_xlfn.XLOOKUP(FraudData[[#This Row],[transaction_hour]],TimeRules[Hour Min],TimeRules[Risk Points],,-1)</f>
        <v>0</v>
      </c>
      <c r="M2736">
        <f>_xlfn.XLOOKUP(FraudData[[#This Row],[foreign_transaction]],ForeignRules[Foreign Transaction],ForeignRules[Risk Points],0)</f>
        <v>0</v>
      </c>
      <c r="N2736">
        <f>_xlfn.XLOOKUP(FraudData[[#This Row],[location_mismatch]],Table10[Location Mismatch],Table10[Risk Points],0)</f>
        <v>0</v>
      </c>
      <c r="O2736">
        <f>_xlfn.XLOOKUP(FraudData[[#This Row],[device_trust_score]],DeviceRules[Device Min],DeviceRules[Risk Points],,-1)</f>
        <v>0</v>
      </c>
      <c r="P2736">
        <f>_xlfn.XLOOKUP(FraudData[[#This Row],[velocity_last_24h]],VelocityRules[Velocity Min],VelocityRules[Risk Points],,-1)</f>
        <v>0</v>
      </c>
      <c r="Q2736">
        <f>_xlfn.XLOOKUP(FraudData[[#This Row],[merchant_category]],MerchantRules[Merchant Category],MerchantRules[Risk Points],0)</f>
        <v>0</v>
      </c>
      <c r="R2736">
        <f>SUM(FraudData[[#This Row],[Amount Risk]:[Merchant Risk]])</f>
        <v>1</v>
      </c>
      <c r="S2736" t="str" cm="1">
        <f t="array" ref="S2736">_xlfn.IFS(FraudData[[#This Row],[Fraud Risk Score]]&gt;=8,"High Risk",FraudData[[#This Row],[Fraud Risk Score]]&gt;=6,"Medium Risk",TRUE,"Low Risk")</f>
        <v>Low Risk</v>
      </c>
    </row>
    <row r="2737" spans="1:19">
      <c r="A2737">
        <v>2736</v>
      </c>
      <c r="B2737">
        <v>276.83999999999997</v>
      </c>
      <c r="C2737">
        <v>20</v>
      </c>
      <c r="D2737" t="s">
        <v>49</v>
      </c>
      <c r="E2737">
        <v>0</v>
      </c>
      <c r="F2737">
        <v>0</v>
      </c>
      <c r="G2737">
        <v>62</v>
      </c>
      <c r="H2737">
        <v>3</v>
      </c>
      <c r="I2737">
        <v>42</v>
      </c>
      <c r="J2737">
        <v>0</v>
      </c>
      <c r="K2737">
        <f>_xlfn.XLOOKUP(FraudData[[#This Row],[amount]],AmountRules[Amount Min],AmountRules[Risk Points],,-1)</f>
        <v>0</v>
      </c>
      <c r="L2737">
        <f>_xlfn.XLOOKUP(FraudData[[#This Row],[transaction_hour]],TimeRules[Hour Min],TimeRules[Risk Points],,-1)</f>
        <v>0</v>
      </c>
      <c r="M2737">
        <f>_xlfn.XLOOKUP(FraudData[[#This Row],[foreign_transaction]],ForeignRules[Foreign Transaction],ForeignRules[Risk Points],0)</f>
        <v>0</v>
      </c>
      <c r="N2737">
        <f>_xlfn.XLOOKUP(FraudData[[#This Row],[location_mismatch]],Table10[Location Mismatch],Table10[Risk Points],0)</f>
        <v>0</v>
      </c>
      <c r="O2737">
        <f>_xlfn.XLOOKUP(FraudData[[#This Row],[device_trust_score]],DeviceRules[Device Min],DeviceRules[Risk Points],,-1)</f>
        <v>1</v>
      </c>
      <c r="P2737">
        <f>_xlfn.XLOOKUP(FraudData[[#This Row],[velocity_last_24h]],VelocityRules[Velocity Min],VelocityRules[Risk Points],,-1)</f>
        <v>0</v>
      </c>
      <c r="Q2737">
        <f>_xlfn.XLOOKUP(FraudData[[#This Row],[merchant_category]],MerchantRules[Merchant Category],MerchantRules[Risk Points],0)</f>
        <v>1</v>
      </c>
      <c r="R2737">
        <f>SUM(FraudData[[#This Row],[Amount Risk]:[Merchant Risk]])</f>
        <v>2</v>
      </c>
      <c r="S2737" t="str" cm="1">
        <f t="array" ref="S2737">_xlfn.IFS(FraudData[[#This Row],[Fraud Risk Score]]&gt;=8,"High Risk",FraudData[[#This Row],[Fraud Risk Score]]&gt;=6,"Medium Risk",TRUE,"Low Risk")</f>
        <v>Low Risk</v>
      </c>
    </row>
    <row r="2738" spans="1:19">
      <c r="A2738">
        <v>2737</v>
      </c>
      <c r="B2738">
        <v>854.58</v>
      </c>
      <c r="C2738">
        <v>19</v>
      </c>
      <c r="D2738" t="s">
        <v>48</v>
      </c>
      <c r="E2738">
        <v>0</v>
      </c>
      <c r="F2738">
        <v>1</v>
      </c>
      <c r="G2738">
        <v>53</v>
      </c>
      <c r="H2738">
        <v>0</v>
      </c>
      <c r="I2738">
        <v>57</v>
      </c>
      <c r="J2738">
        <v>0</v>
      </c>
      <c r="K2738">
        <f>_xlfn.XLOOKUP(FraudData[[#This Row],[amount]],AmountRules[Amount Min],AmountRules[Risk Points],,-1)</f>
        <v>1</v>
      </c>
      <c r="L2738">
        <f>_xlfn.XLOOKUP(FraudData[[#This Row],[transaction_hour]],TimeRules[Hour Min],TimeRules[Risk Points],,-1)</f>
        <v>0</v>
      </c>
      <c r="M2738">
        <f>_xlfn.XLOOKUP(FraudData[[#This Row],[foreign_transaction]],ForeignRules[Foreign Transaction],ForeignRules[Risk Points],0)</f>
        <v>0</v>
      </c>
      <c r="N2738">
        <f>_xlfn.XLOOKUP(FraudData[[#This Row],[location_mismatch]],Table10[Location Mismatch],Table10[Risk Points],0)</f>
        <v>3</v>
      </c>
      <c r="O2738">
        <f>_xlfn.XLOOKUP(FraudData[[#This Row],[device_trust_score]],DeviceRules[Device Min],DeviceRules[Risk Points],,-1)</f>
        <v>1</v>
      </c>
      <c r="P2738">
        <f>_xlfn.XLOOKUP(FraudData[[#This Row],[velocity_last_24h]],VelocityRules[Velocity Min],VelocityRules[Risk Points],,-1)</f>
        <v>0</v>
      </c>
      <c r="Q2738">
        <f>_xlfn.XLOOKUP(FraudData[[#This Row],[merchant_category]],MerchantRules[Merchant Category],MerchantRules[Risk Points],0)</f>
        <v>0</v>
      </c>
      <c r="R2738">
        <f>SUM(FraudData[[#This Row],[Amount Risk]:[Merchant Risk]])</f>
        <v>5</v>
      </c>
      <c r="S2738" t="str" cm="1">
        <f t="array" ref="S2738">_xlfn.IFS(FraudData[[#This Row],[Fraud Risk Score]]&gt;=8,"High Risk",FraudData[[#This Row],[Fraud Risk Score]]&gt;=6,"Medium Risk",TRUE,"Low Risk")</f>
        <v>Low Risk</v>
      </c>
    </row>
    <row r="2739" spans="1:19">
      <c r="A2739">
        <v>2738</v>
      </c>
      <c r="B2739">
        <v>141.54</v>
      </c>
      <c r="C2739">
        <v>15</v>
      </c>
      <c r="D2739" t="s">
        <v>46</v>
      </c>
      <c r="E2739">
        <v>1</v>
      </c>
      <c r="F2739">
        <v>0</v>
      </c>
      <c r="G2739">
        <v>55</v>
      </c>
      <c r="H2739">
        <v>2</v>
      </c>
      <c r="I2739">
        <v>64</v>
      </c>
      <c r="J2739">
        <v>0</v>
      </c>
      <c r="K2739">
        <f>_xlfn.XLOOKUP(FraudData[[#This Row],[amount]],AmountRules[Amount Min],AmountRules[Risk Points],,-1)</f>
        <v>0</v>
      </c>
      <c r="L2739">
        <f>_xlfn.XLOOKUP(FraudData[[#This Row],[transaction_hour]],TimeRules[Hour Min],TimeRules[Risk Points],,-1)</f>
        <v>0</v>
      </c>
      <c r="M2739">
        <f>_xlfn.XLOOKUP(FraudData[[#This Row],[foreign_transaction]],ForeignRules[Foreign Transaction],ForeignRules[Risk Points],0)</f>
        <v>3</v>
      </c>
      <c r="N2739">
        <f>_xlfn.XLOOKUP(FraudData[[#This Row],[location_mismatch]],Table10[Location Mismatch],Table10[Risk Points],0)</f>
        <v>0</v>
      </c>
      <c r="O2739">
        <f>_xlfn.XLOOKUP(FraudData[[#This Row],[device_trust_score]],DeviceRules[Device Min],DeviceRules[Risk Points],,-1)</f>
        <v>1</v>
      </c>
      <c r="P2739">
        <f>_xlfn.XLOOKUP(FraudData[[#This Row],[velocity_last_24h]],VelocityRules[Velocity Min],VelocityRules[Risk Points],,-1)</f>
        <v>0</v>
      </c>
      <c r="Q2739">
        <f>_xlfn.XLOOKUP(FraudData[[#This Row],[merchant_category]],MerchantRules[Merchant Category],MerchantRules[Risk Points],0)</f>
        <v>0</v>
      </c>
      <c r="R2739">
        <f>SUM(FraudData[[#This Row],[Amount Risk]:[Merchant Risk]])</f>
        <v>4</v>
      </c>
      <c r="S2739" t="str" cm="1">
        <f t="array" ref="S2739">_xlfn.IFS(FraudData[[#This Row],[Fraud Risk Score]]&gt;=8,"High Risk",FraudData[[#This Row],[Fraud Risk Score]]&gt;=6,"Medium Risk",TRUE,"Low Risk")</f>
        <v>Low Risk</v>
      </c>
    </row>
    <row r="2740" spans="1:19">
      <c r="A2740">
        <v>2739</v>
      </c>
      <c r="B2740">
        <v>592.30999999999995</v>
      </c>
      <c r="C2740">
        <v>3</v>
      </c>
      <c r="D2740" t="s">
        <v>50</v>
      </c>
      <c r="E2740">
        <v>0</v>
      </c>
      <c r="F2740">
        <v>0</v>
      </c>
      <c r="G2740">
        <v>83</v>
      </c>
      <c r="H2740">
        <v>3</v>
      </c>
      <c r="I2740">
        <v>63</v>
      </c>
      <c r="J2740">
        <v>0</v>
      </c>
      <c r="K2740">
        <f>_xlfn.XLOOKUP(FraudData[[#This Row],[amount]],AmountRules[Amount Min],AmountRules[Risk Points],,-1)</f>
        <v>1</v>
      </c>
      <c r="L2740">
        <f>_xlfn.XLOOKUP(FraudData[[#This Row],[transaction_hour]],TimeRules[Hour Min],TimeRules[Risk Points],,-1)</f>
        <v>3</v>
      </c>
      <c r="M2740">
        <f>_xlfn.XLOOKUP(FraudData[[#This Row],[foreign_transaction]],ForeignRules[Foreign Transaction],ForeignRules[Risk Points],0)</f>
        <v>0</v>
      </c>
      <c r="N2740">
        <f>_xlfn.XLOOKUP(FraudData[[#This Row],[location_mismatch]],Table10[Location Mismatch],Table10[Risk Points],0)</f>
        <v>0</v>
      </c>
      <c r="O2740">
        <f>_xlfn.XLOOKUP(FraudData[[#This Row],[device_trust_score]],DeviceRules[Device Min],DeviceRules[Risk Points],,-1)</f>
        <v>0</v>
      </c>
      <c r="P2740">
        <f>_xlfn.XLOOKUP(FraudData[[#This Row],[velocity_last_24h]],VelocityRules[Velocity Min],VelocityRules[Risk Points],,-1)</f>
        <v>0</v>
      </c>
      <c r="Q2740">
        <f>_xlfn.XLOOKUP(FraudData[[#This Row],[merchant_category]],MerchantRules[Merchant Category],MerchantRules[Risk Points],0)</f>
        <v>0</v>
      </c>
      <c r="R2740">
        <f>SUM(FraudData[[#This Row],[Amount Risk]:[Merchant Risk]])</f>
        <v>4</v>
      </c>
      <c r="S2740" t="str" cm="1">
        <f t="array" ref="S2740">_xlfn.IFS(FraudData[[#This Row],[Fraud Risk Score]]&gt;=8,"High Risk",FraudData[[#This Row],[Fraud Risk Score]]&gt;=6,"Medium Risk",TRUE,"Low Risk")</f>
        <v>Low Risk</v>
      </c>
    </row>
    <row r="2741" spans="1:19">
      <c r="A2741">
        <v>2740</v>
      </c>
      <c r="B2741">
        <v>14.15</v>
      </c>
      <c r="C2741">
        <v>15</v>
      </c>
      <c r="D2741" t="s">
        <v>48</v>
      </c>
      <c r="E2741">
        <v>0</v>
      </c>
      <c r="F2741">
        <v>0</v>
      </c>
      <c r="G2741">
        <v>78</v>
      </c>
      <c r="H2741">
        <v>1</v>
      </c>
      <c r="I2741">
        <v>20</v>
      </c>
      <c r="J2741">
        <v>0</v>
      </c>
      <c r="K2741">
        <f>_xlfn.XLOOKUP(FraudData[[#This Row],[amount]],AmountRules[Amount Min],AmountRules[Risk Points],,-1)</f>
        <v>0</v>
      </c>
      <c r="L2741">
        <f>_xlfn.XLOOKUP(FraudData[[#This Row],[transaction_hour]],TimeRules[Hour Min],TimeRules[Risk Points],,-1)</f>
        <v>0</v>
      </c>
      <c r="M2741">
        <f>_xlfn.XLOOKUP(FraudData[[#This Row],[foreign_transaction]],ForeignRules[Foreign Transaction],ForeignRules[Risk Points],0)</f>
        <v>0</v>
      </c>
      <c r="N2741">
        <f>_xlfn.XLOOKUP(FraudData[[#This Row],[location_mismatch]],Table10[Location Mismatch],Table10[Risk Points],0)</f>
        <v>0</v>
      </c>
      <c r="O2741">
        <f>_xlfn.XLOOKUP(FraudData[[#This Row],[device_trust_score]],DeviceRules[Device Min],DeviceRules[Risk Points],,-1)</f>
        <v>0</v>
      </c>
      <c r="P2741">
        <f>_xlfn.XLOOKUP(FraudData[[#This Row],[velocity_last_24h]],VelocityRules[Velocity Min],VelocityRules[Risk Points],,-1)</f>
        <v>0</v>
      </c>
      <c r="Q2741">
        <f>_xlfn.XLOOKUP(FraudData[[#This Row],[merchant_category]],MerchantRules[Merchant Category],MerchantRules[Risk Points],0)</f>
        <v>0</v>
      </c>
      <c r="R2741">
        <f>SUM(FraudData[[#This Row],[Amount Risk]:[Merchant Risk]])</f>
        <v>0</v>
      </c>
      <c r="S2741" t="str" cm="1">
        <f t="array" ref="S2741">_xlfn.IFS(FraudData[[#This Row],[Fraud Risk Score]]&gt;=8,"High Risk",FraudData[[#This Row],[Fraud Risk Score]]&gt;=6,"Medium Risk",TRUE,"Low Risk")</f>
        <v>Low Risk</v>
      </c>
    </row>
    <row r="2742" spans="1:19">
      <c r="A2742">
        <v>2741</v>
      </c>
      <c r="B2742">
        <v>81.94</v>
      </c>
      <c r="C2742">
        <v>19</v>
      </c>
      <c r="D2742" t="s">
        <v>48</v>
      </c>
      <c r="E2742">
        <v>1</v>
      </c>
      <c r="F2742">
        <v>0</v>
      </c>
      <c r="G2742">
        <v>77</v>
      </c>
      <c r="H2742">
        <v>1</v>
      </c>
      <c r="I2742">
        <v>32</v>
      </c>
      <c r="J2742">
        <v>0</v>
      </c>
      <c r="K2742">
        <f>_xlfn.XLOOKUP(FraudData[[#This Row],[amount]],AmountRules[Amount Min],AmountRules[Risk Points],,-1)</f>
        <v>0</v>
      </c>
      <c r="L2742">
        <f>_xlfn.XLOOKUP(FraudData[[#This Row],[transaction_hour]],TimeRules[Hour Min],TimeRules[Risk Points],,-1)</f>
        <v>0</v>
      </c>
      <c r="M2742">
        <f>_xlfn.XLOOKUP(FraudData[[#This Row],[foreign_transaction]],ForeignRules[Foreign Transaction],ForeignRules[Risk Points],0)</f>
        <v>3</v>
      </c>
      <c r="N2742">
        <f>_xlfn.XLOOKUP(FraudData[[#This Row],[location_mismatch]],Table10[Location Mismatch],Table10[Risk Points],0)</f>
        <v>0</v>
      </c>
      <c r="O2742">
        <f>_xlfn.XLOOKUP(FraudData[[#This Row],[device_trust_score]],DeviceRules[Device Min],DeviceRules[Risk Points],,-1)</f>
        <v>0</v>
      </c>
      <c r="P2742">
        <f>_xlfn.XLOOKUP(FraudData[[#This Row],[velocity_last_24h]],VelocityRules[Velocity Min],VelocityRules[Risk Points],,-1)</f>
        <v>0</v>
      </c>
      <c r="Q2742">
        <f>_xlfn.XLOOKUP(FraudData[[#This Row],[merchant_category]],MerchantRules[Merchant Category],MerchantRules[Risk Points],0)</f>
        <v>0</v>
      </c>
      <c r="R2742">
        <f>SUM(FraudData[[#This Row],[Amount Risk]:[Merchant Risk]])</f>
        <v>3</v>
      </c>
      <c r="S2742" t="str" cm="1">
        <f t="array" ref="S2742">_xlfn.IFS(FraudData[[#This Row],[Fraud Risk Score]]&gt;=8,"High Risk",FraudData[[#This Row],[Fraud Risk Score]]&gt;=6,"Medium Risk",TRUE,"Low Risk")</f>
        <v>Low Risk</v>
      </c>
    </row>
    <row r="2743" spans="1:19">
      <c r="A2743">
        <v>2742</v>
      </c>
      <c r="B2743">
        <v>45.97</v>
      </c>
      <c r="C2743">
        <v>5</v>
      </c>
      <c r="D2743" t="s">
        <v>50</v>
      </c>
      <c r="E2743">
        <v>0</v>
      </c>
      <c r="F2743">
        <v>1</v>
      </c>
      <c r="G2743">
        <v>50</v>
      </c>
      <c r="H2743">
        <v>1</v>
      </c>
      <c r="I2743">
        <v>49</v>
      </c>
      <c r="J2743">
        <v>0</v>
      </c>
      <c r="K2743">
        <f>_xlfn.XLOOKUP(FraudData[[#This Row],[amount]],AmountRules[Amount Min],AmountRules[Risk Points],,-1)</f>
        <v>0</v>
      </c>
      <c r="L2743">
        <f>_xlfn.XLOOKUP(FraudData[[#This Row],[transaction_hour]],TimeRules[Hour Min],TimeRules[Risk Points],,-1)</f>
        <v>0</v>
      </c>
      <c r="M2743">
        <f>_xlfn.XLOOKUP(FraudData[[#This Row],[foreign_transaction]],ForeignRules[Foreign Transaction],ForeignRules[Risk Points],0)</f>
        <v>0</v>
      </c>
      <c r="N2743">
        <f>_xlfn.XLOOKUP(FraudData[[#This Row],[location_mismatch]],Table10[Location Mismatch],Table10[Risk Points],0)</f>
        <v>3</v>
      </c>
      <c r="O2743">
        <f>_xlfn.XLOOKUP(FraudData[[#This Row],[device_trust_score]],DeviceRules[Device Min],DeviceRules[Risk Points],,-1)</f>
        <v>1</v>
      </c>
      <c r="P2743">
        <f>_xlfn.XLOOKUP(FraudData[[#This Row],[velocity_last_24h]],VelocityRules[Velocity Min],VelocityRules[Risk Points],,-1)</f>
        <v>0</v>
      </c>
      <c r="Q2743">
        <f>_xlfn.XLOOKUP(FraudData[[#This Row],[merchant_category]],MerchantRules[Merchant Category],MerchantRules[Risk Points],0)</f>
        <v>0</v>
      </c>
      <c r="R2743">
        <f>SUM(FraudData[[#This Row],[Amount Risk]:[Merchant Risk]])</f>
        <v>4</v>
      </c>
      <c r="S2743" t="str" cm="1">
        <f t="array" ref="S2743">_xlfn.IFS(FraudData[[#This Row],[Fraud Risk Score]]&gt;=8,"High Risk",FraudData[[#This Row],[Fraud Risk Score]]&gt;=6,"Medium Risk",TRUE,"Low Risk")</f>
        <v>Low Risk</v>
      </c>
    </row>
    <row r="2744" spans="1:19">
      <c r="A2744">
        <v>2743</v>
      </c>
      <c r="B2744">
        <v>39.229999999999997</v>
      </c>
      <c r="C2744">
        <v>3</v>
      </c>
      <c r="D2744" t="s">
        <v>50</v>
      </c>
      <c r="E2744">
        <v>0</v>
      </c>
      <c r="F2744">
        <v>0</v>
      </c>
      <c r="G2744">
        <v>37</v>
      </c>
      <c r="H2744">
        <v>1</v>
      </c>
      <c r="I2744">
        <v>38</v>
      </c>
      <c r="J2744">
        <v>0</v>
      </c>
      <c r="K2744">
        <f>_xlfn.XLOOKUP(FraudData[[#This Row],[amount]],AmountRules[Amount Min],AmountRules[Risk Points],,-1)</f>
        <v>0</v>
      </c>
      <c r="L2744">
        <f>_xlfn.XLOOKUP(FraudData[[#This Row],[transaction_hour]],TimeRules[Hour Min],TimeRules[Risk Points],,-1)</f>
        <v>3</v>
      </c>
      <c r="M2744">
        <f>_xlfn.XLOOKUP(FraudData[[#This Row],[foreign_transaction]],ForeignRules[Foreign Transaction],ForeignRules[Risk Points],0)</f>
        <v>0</v>
      </c>
      <c r="N2744">
        <f>_xlfn.XLOOKUP(FraudData[[#This Row],[location_mismatch]],Table10[Location Mismatch],Table10[Risk Points],0)</f>
        <v>0</v>
      </c>
      <c r="O2744">
        <f>_xlfn.XLOOKUP(FraudData[[#This Row],[device_trust_score]],DeviceRules[Device Min],DeviceRules[Risk Points],,-1)</f>
        <v>2</v>
      </c>
      <c r="P2744">
        <f>_xlfn.XLOOKUP(FraudData[[#This Row],[velocity_last_24h]],VelocityRules[Velocity Min],VelocityRules[Risk Points],,-1)</f>
        <v>0</v>
      </c>
      <c r="Q2744">
        <f>_xlfn.XLOOKUP(FraudData[[#This Row],[merchant_category]],MerchantRules[Merchant Category],MerchantRules[Risk Points],0)</f>
        <v>0</v>
      </c>
      <c r="R2744">
        <f>SUM(FraudData[[#This Row],[Amount Risk]:[Merchant Risk]])</f>
        <v>5</v>
      </c>
      <c r="S2744" t="str" cm="1">
        <f t="array" ref="S2744">_xlfn.IFS(FraudData[[#This Row],[Fraud Risk Score]]&gt;=8,"High Risk",FraudData[[#This Row],[Fraud Risk Score]]&gt;=6,"Medium Risk",TRUE,"Low Risk")</f>
        <v>Low Risk</v>
      </c>
    </row>
    <row r="2745" spans="1:19">
      <c r="A2745">
        <v>2744</v>
      </c>
      <c r="B2745">
        <v>27.32</v>
      </c>
      <c r="C2745">
        <v>15</v>
      </c>
      <c r="D2745" t="s">
        <v>48</v>
      </c>
      <c r="E2745">
        <v>0</v>
      </c>
      <c r="F2745">
        <v>0</v>
      </c>
      <c r="G2745">
        <v>81</v>
      </c>
      <c r="H2745">
        <v>0</v>
      </c>
      <c r="I2745">
        <v>50</v>
      </c>
      <c r="J2745">
        <v>0</v>
      </c>
      <c r="K2745">
        <f>_xlfn.XLOOKUP(FraudData[[#This Row],[amount]],AmountRules[Amount Min],AmountRules[Risk Points],,-1)</f>
        <v>0</v>
      </c>
      <c r="L2745">
        <f>_xlfn.XLOOKUP(FraudData[[#This Row],[transaction_hour]],TimeRules[Hour Min],TimeRules[Risk Points],,-1)</f>
        <v>0</v>
      </c>
      <c r="M2745">
        <f>_xlfn.XLOOKUP(FraudData[[#This Row],[foreign_transaction]],ForeignRules[Foreign Transaction],ForeignRules[Risk Points],0)</f>
        <v>0</v>
      </c>
      <c r="N2745">
        <f>_xlfn.XLOOKUP(FraudData[[#This Row],[location_mismatch]],Table10[Location Mismatch],Table10[Risk Points],0)</f>
        <v>0</v>
      </c>
      <c r="O2745">
        <f>_xlfn.XLOOKUP(FraudData[[#This Row],[device_trust_score]],DeviceRules[Device Min],DeviceRules[Risk Points],,-1)</f>
        <v>0</v>
      </c>
      <c r="P2745">
        <f>_xlfn.XLOOKUP(FraudData[[#This Row],[velocity_last_24h]],VelocityRules[Velocity Min],VelocityRules[Risk Points],,-1)</f>
        <v>0</v>
      </c>
      <c r="Q2745">
        <f>_xlfn.XLOOKUP(FraudData[[#This Row],[merchant_category]],MerchantRules[Merchant Category],MerchantRules[Risk Points],0)</f>
        <v>0</v>
      </c>
      <c r="R2745">
        <f>SUM(FraudData[[#This Row],[Amount Risk]:[Merchant Risk]])</f>
        <v>0</v>
      </c>
      <c r="S2745" t="str" cm="1">
        <f t="array" ref="S2745">_xlfn.IFS(FraudData[[#This Row],[Fraud Risk Score]]&gt;=8,"High Risk",FraudData[[#This Row],[Fraud Risk Score]]&gt;=6,"Medium Risk",TRUE,"Low Risk")</f>
        <v>Low Risk</v>
      </c>
    </row>
    <row r="2746" spans="1:19">
      <c r="A2746">
        <v>2745</v>
      </c>
      <c r="B2746">
        <v>175.31</v>
      </c>
      <c r="C2746">
        <v>22</v>
      </c>
      <c r="D2746" t="s">
        <v>46</v>
      </c>
      <c r="E2746">
        <v>0</v>
      </c>
      <c r="F2746">
        <v>1</v>
      </c>
      <c r="G2746">
        <v>43</v>
      </c>
      <c r="H2746">
        <v>1</v>
      </c>
      <c r="I2746">
        <v>56</v>
      </c>
      <c r="J2746">
        <v>0</v>
      </c>
      <c r="K2746">
        <f>_xlfn.XLOOKUP(FraudData[[#This Row],[amount]],AmountRules[Amount Min],AmountRules[Risk Points],,-1)</f>
        <v>0</v>
      </c>
      <c r="L2746">
        <f>_xlfn.XLOOKUP(FraudData[[#This Row],[transaction_hour]],TimeRules[Hour Min],TimeRules[Risk Points],,-1)</f>
        <v>0</v>
      </c>
      <c r="M2746">
        <f>_xlfn.XLOOKUP(FraudData[[#This Row],[foreign_transaction]],ForeignRules[Foreign Transaction],ForeignRules[Risk Points],0)</f>
        <v>0</v>
      </c>
      <c r="N2746">
        <f>_xlfn.XLOOKUP(FraudData[[#This Row],[location_mismatch]],Table10[Location Mismatch],Table10[Risk Points],0)</f>
        <v>3</v>
      </c>
      <c r="O2746">
        <f>_xlfn.XLOOKUP(FraudData[[#This Row],[device_trust_score]],DeviceRules[Device Min],DeviceRules[Risk Points],,-1)</f>
        <v>2</v>
      </c>
      <c r="P2746">
        <f>_xlfn.XLOOKUP(FraudData[[#This Row],[velocity_last_24h]],VelocityRules[Velocity Min],VelocityRules[Risk Points],,-1)</f>
        <v>0</v>
      </c>
      <c r="Q2746">
        <f>_xlfn.XLOOKUP(FraudData[[#This Row],[merchant_category]],MerchantRules[Merchant Category],MerchantRules[Risk Points],0)</f>
        <v>0</v>
      </c>
      <c r="R2746">
        <f>SUM(FraudData[[#This Row],[Amount Risk]:[Merchant Risk]])</f>
        <v>5</v>
      </c>
      <c r="S2746" t="str" cm="1">
        <f t="array" ref="S2746">_xlfn.IFS(FraudData[[#This Row],[Fraud Risk Score]]&gt;=8,"High Risk",FraudData[[#This Row],[Fraud Risk Score]]&gt;=6,"Medium Risk",TRUE,"Low Risk")</f>
        <v>Low Risk</v>
      </c>
    </row>
    <row r="2747" spans="1:19">
      <c r="A2747">
        <v>2746</v>
      </c>
      <c r="B2747">
        <v>273.63</v>
      </c>
      <c r="C2747">
        <v>22</v>
      </c>
      <c r="D2747" t="s">
        <v>47</v>
      </c>
      <c r="E2747">
        <v>0</v>
      </c>
      <c r="F2747">
        <v>0</v>
      </c>
      <c r="G2747">
        <v>51</v>
      </c>
      <c r="H2747">
        <v>0</v>
      </c>
      <c r="I2747">
        <v>44</v>
      </c>
      <c r="J2747">
        <v>0</v>
      </c>
      <c r="K2747">
        <f>_xlfn.XLOOKUP(FraudData[[#This Row],[amount]],AmountRules[Amount Min],AmountRules[Risk Points],,-1)</f>
        <v>0</v>
      </c>
      <c r="L2747">
        <f>_xlfn.XLOOKUP(FraudData[[#This Row],[transaction_hour]],TimeRules[Hour Min],TimeRules[Risk Points],,-1)</f>
        <v>0</v>
      </c>
      <c r="M2747">
        <f>_xlfn.XLOOKUP(FraudData[[#This Row],[foreign_transaction]],ForeignRules[Foreign Transaction],ForeignRules[Risk Points],0)</f>
        <v>0</v>
      </c>
      <c r="N2747">
        <f>_xlfn.XLOOKUP(FraudData[[#This Row],[location_mismatch]],Table10[Location Mismatch],Table10[Risk Points],0)</f>
        <v>0</v>
      </c>
      <c r="O2747">
        <f>_xlfn.XLOOKUP(FraudData[[#This Row],[device_trust_score]],DeviceRules[Device Min],DeviceRules[Risk Points],,-1)</f>
        <v>1</v>
      </c>
      <c r="P2747">
        <f>_xlfn.XLOOKUP(FraudData[[#This Row],[velocity_last_24h]],VelocityRules[Velocity Min],VelocityRules[Risk Points],,-1)</f>
        <v>0</v>
      </c>
      <c r="Q2747">
        <f>_xlfn.XLOOKUP(FraudData[[#This Row],[merchant_category]],MerchantRules[Merchant Category],MerchantRules[Risk Points],0)</f>
        <v>0</v>
      </c>
      <c r="R2747">
        <f>SUM(FraudData[[#This Row],[Amount Risk]:[Merchant Risk]])</f>
        <v>1</v>
      </c>
      <c r="S2747" t="str" cm="1">
        <f t="array" ref="S2747">_xlfn.IFS(FraudData[[#This Row],[Fraud Risk Score]]&gt;=8,"High Risk",FraudData[[#This Row],[Fraud Risk Score]]&gt;=6,"Medium Risk",TRUE,"Low Risk")</f>
        <v>Low Risk</v>
      </c>
    </row>
    <row r="2748" spans="1:19">
      <c r="A2748">
        <v>2747</v>
      </c>
      <c r="B2748">
        <v>155.41999999999999</v>
      </c>
      <c r="C2748">
        <v>20</v>
      </c>
      <c r="D2748" t="s">
        <v>48</v>
      </c>
      <c r="E2748">
        <v>0</v>
      </c>
      <c r="F2748">
        <v>0</v>
      </c>
      <c r="G2748">
        <v>37</v>
      </c>
      <c r="H2748">
        <v>0</v>
      </c>
      <c r="I2748">
        <v>31</v>
      </c>
      <c r="J2748">
        <v>0</v>
      </c>
      <c r="K2748">
        <f>_xlfn.XLOOKUP(FraudData[[#This Row],[amount]],AmountRules[Amount Min],AmountRules[Risk Points],,-1)</f>
        <v>0</v>
      </c>
      <c r="L2748">
        <f>_xlfn.XLOOKUP(FraudData[[#This Row],[transaction_hour]],TimeRules[Hour Min],TimeRules[Risk Points],,-1)</f>
        <v>0</v>
      </c>
      <c r="M2748">
        <f>_xlfn.XLOOKUP(FraudData[[#This Row],[foreign_transaction]],ForeignRules[Foreign Transaction],ForeignRules[Risk Points],0)</f>
        <v>0</v>
      </c>
      <c r="N2748">
        <f>_xlfn.XLOOKUP(FraudData[[#This Row],[location_mismatch]],Table10[Location Mismatch],Table10[Risk Points],0)</f>
        <v>0</v>
      </c>
      <c r="O2748">
        <f>_xlfn.XLOOKUP(FraudData[[#This Row],[device_trust_score]],DeviceRules[Device Min],DeviceRules[Risk Points],,-1)</f>
        <v>2</v>
      </c>
      <c r="P2748">
        <f>_xlfn.XLOOKUP(FraudData[[#This Row],[velocity_last_24h]],VelocityRules[Velocity Min],VelocityRules[Risk Points],,-1)</f>
        <v>0</v>
      </c>
      <c r="Q2748">
        <f>_xlfn.XLOOKUP(FraudData[[#This Row],[merchant_category]],MerchantRules[Merchant Category],MerchantRules[Risk Points],0)</f>
        <v>0</v>
      </c>
      <c r="R2748">
        <f>SUM(FraudData[[#This Row],[Amount Risk]:[Merchant Risk]])</f>
        <v>2</v>
      </c>
      <c r="S2748" t="str" cm="1">
        <f t="array" ref="S2748">_xlfn.IFS(FraudData[[#This Row],[Fraud Risk Score]]&gt;=8,"High Risk",FraudData[[#This Row],[Fraud Risk Score]]&gt;=6,"Medium Risk",TRUE,"Low Risk")</f>
        <v>Low Risk</v>
      </c>
    </row>
    <row r="2749" spans="1:19">
      <c r="A2749">
        <v>2748</v>
      </c>
      <c r="B2749">
        <v>28.61</v>
      </c>
      <c r="C2749">
        <v>12</v>
      </c>
      <c r="D2749" t="s">
        <v>50</v>
      </c>
      <c r="E2749">
        <v>0</v>
      </c>
      <c r="F2749">
        <v>0</v>
      </c>
      <c r="G2749">
        <v>76</v>
      </c>
      <c r="H2749">
        <v>2</v>
      </c>
      <c r="I2749">
        <v>53</v>
      </c>
      <c r="J2749">
        <v>0</v>
      </c>
      <c r="K2749">
        <f>_xlfn.XLOOKUP(FraudData[[#This Row],[amount]],AmountRules[Amount Min],AmountRules[Risk Points],,-1)</f>
        <v>0</v>
      </c>
      <c r="L2749">
        <f>_xlfn.XLOOKUP(FraudData[[#This Row],[transaction_hour]],TimeRules[Hour Min],TimeRules[Risk Points],,-1)</f>
        <v>0</v>
      </c>
      <c r="M2749">
        <f>_xlfn.XLOOKUP(FraudData[[#This Row],[foreign_transaction]],ForeignRules[Foreign Transaction],ForeignRules[Risk Points],0)</f>
        <v>0</v>
      </c>
      <c r="N2749">
        <f>_xlfn.XLOOKUP(FraudData[[#This Row],[location_mismatch]],Table10[Location Mismatch],Table10[Risk Points],0)</f>
        <v>0</v>
      </c>
      <c r="O2749">
        <f>_xlfn.XLOOKUP(FraudData[[#This Row],[device_trust_score]],DeviceRules[Device Min],DeviceRules[Risk Points],,-1)</f>
        <v>0</v>
      </c>
      <c r="P2749">
        <f>_xlfn.XLOOKUP(FraudData[[#This Row],[velocity_last_24h]],VelocityRules[Velocity Min],VelocityRules[Risk Points],,-1)</f>
        <v>0</v>
      </c>
      <c r="Q2749">
        <f>_xlfn.XLOOKUP(FraudData[[#This Row],[merchant_category]],MerchantRules[Merchant Category],MerchantRules[Risk Points],0)</f>
        <v>0</v>
      </c>
      <c r="R2749">
        <f>SUM(FraudData[[#This Row],[Amount Risk]:[Merchant Risk]])</f>
        <v>0</v>
      </c>
      <c r="S2749" t="str" cm="1">
        <f t="array" ref="S2749">_xlfn.IFS(FraudData[[#This Row],[Fraud Risk Score]]&gt;=8,"High Risk",FraudData[[#This Row],[Fraud Risk Score]]&gt;=6,"Medium Risk",TRUE,"Low Risk")</f>
        <v>Low Risk</v>
      </c>
    </row>
    <row r="2750" spans="1:19">
      <c r="A2750">
        <v>2749</v>
      </c>
      <c r="B2750">
        <v>300</v>
      </c>
      <c r="C2750">
        <v>4</v>
      </c>
      <c r="D2750" t="s">
        <v>49</v>
      </c>
      <c r="E2750">
        <v>0</v>
      </c>
      <c r="F2750">
        <v>0</v>
      </c>
      <c r="G2750">
        <v>88</v>
      </c>
      <c r="H2750">
        <v>5</v>
      </c>
      <c r="I2750">
        <v>63</v>
      </c>
      <c r="J2750">
        <v>0</v>
      </c>
      <c r="K2750">
        <f>_xlfn.XLOOKUP(FraudData[[#This Row],[amount]],AmountRules[Amount Min],AmountRules[Risk Points],,-1)</f>
        <v>0</v>
      </c>
      <c r="L2750">
        <f>_xlfn.XLOOKUP(FraudData[[#This Row],[transaction_hour]],TimeRules[Hour Min],TimeRules[Risk Points],,-1)</f>
        <v>0</v>
      </c>
      <c r="M2750">
        <f>_xlfn.XLOOKUP(FraudData[[#This Row],[foreign_transaction]],ForeignRules[Foreign Transaction],ForeignRules[Risk Points],0)</f>
        <v>0</v>
      </c>
      <c r="N2750">
        <f>_xlfn.XLOOKUP(FraudData[[#This Row],[location_mismatch]],Table10[Location Mismatch],Table10[Risk Points],0)</f>
        <v>0</v>
      </c>
      <c r="O2750">
        <f>_xlfn.XLOOKUP(FraudData[[#This Row],[device_trust_score]],DeviceRules[Device Min],DeviceRules[Risk Points],,-1)</f>
        <v>0</v>
      </c>
      <c r="P2750">
        <f>_xlfn.XLOOKUP(FraudData[[#This Row],[velocity_last_24h]],VelocityRules[Velocity Min],VelocityRules[Risk Points],,-1)</f>
        <v>3</v>
      </c>
      <c r="Q2750">
        <f>_xlfn.XLOOKUP(FraudData[[#This Row],[merchant_category]],MerchantRules[Merchant Category],MerchantRules[Risk Points],0)</f>
        <v>1</v>
      </c>
      <c r="R2750">
        <f>SUM(FraudData[[#This Row],[Amount Risk]:[Merchant Risk]])</f>
        <v>4</v>
      </c>
      <c r="S2750" t="str" cm="1">
        <f t="array" ref="S2750">_xlfn.IFS(FraudData[[#This Row],[Fraud Risk Score]]&gt;=8,"High Risk",FraudData[[#This Row],[Fraud Risk Score]]&gt;=6,"Medium Risk",TRUE,"Low Risk")</f>
        <v>Low Risk</v>
      </c>
    </row>
    <row r="2751" spans="1:19">
      <c r="A2751">
        <v>2750</v>
      </c>
      <c r="B2751">
        <v>181.89</v>
      </c>
      <c r="C2751">
        <v>14</v>
      </c>
      <c r="D2751" t="s">
        <v>49</v>
      </c>
      <c r="E2751">
        <v>0</v>
      </c>
      <c r="F2751">
        <v>0</v>
      </c>
      <c r="G2751">
        <v>82</v>
      </c>
      <c r="H2751">
        <v>0</v>
      </c>
      <c r="I2751">
        <v>58</v>
      </c>
      <c r="J2751">
        <v>0</v>
      </c>
      <c r="K2751">
        <f>_xlfn.XLOOKUP(FraudData[[#This Row],[amount]],AmountRules[Amount Min],AmountRules[Risk Points],,-1)</f>
        <v>0</v>
      </c>
      <c r="L2751">
        <f>_xlfn.XLOOKUP(FraudData[[#This Row],[transaction_hour]],TimeRules[Hour Min],TimeRules[Risk Points],,-1)</f>
        <v>0</v>
      </c>
      <c r="M2751">
        <f>_xlfn.XLOOKUP(FraudData[[#This Row],[foreign_transaction]],ForeignRules[Foreign Transaction],ForeignRules[Risk Points],0)</f>
        <v>0</v>
      </c>
      <c r="N2751">
        <f>_xlfn.XLOOKUP(FraudData[[#This Row],[location_mismatch]],Table10[Location Mismatch],Table10[Risk Points],0)</f>
        <v>0</v>
      </c>
      <c r="O2751">
        <f>_xlfn.XLOOKUP(FraudData[[#This Row],[device_trust_score]],DeviceRules[Device Min],DeviceRules[Risk Points],,-1)</f>
        <v>0</v>
      </c>
      <c r="P2751">
        <f>_xlfn.XLOOKUP(FraudData[[#This Row],[velocity_last_24h]],VelocityRules[Velocity Min],VelocityRules[Risk Points],,-1)</f>
        <v>0</v>
      </c>
      <c r="Q2751">
        <f>_xlfn.XLOOKUP(FraudData[[#This Row],[merchant_category]],MerchantRules[Merchant Category],MerchantRules[Risk Points],0)</f>
        <v>1</v>
      </c>
      <c r="R2751">
        <f>SUM(FraudData[[#This Row],[Amount Risk]:[Merchant Risk]])</f>
        <v>1</v>
      </c>
      <c r="S2751" t="str" cm="1">
        <f t="array" ref="S2751">_xlfn.IFS(FraudData[[#This Row],[Fraud Risk Score]]&gt;=8,"High Risk",FraudData[[#This Row],[Fraud Risk Score]]&gt;=6,"Medium Risk",TRUE,"Low Risk")</f>
        <v>Low Risk</v>
      </c>
    </row>
    <row r="2752" spans="1:19">
      <c r="A2752">
        <v>2751</v>
      </c>
      <c r="B2752">
        <v>88.43</v>
      </c>
      <c r="C2752">
        <v>7</v>
      </c>
      <c r="D2752" t="s">
        <v>50</v>
      </c>
      <c r="E2752">
        <v>0</v>
      </c>
      <c r="F2752">
        <v>0</v>
      </c>
      <c r="G2752">
        <v>43</v>
      </c>
      <c r="H2752">
        <v>1</v>
      </c>
      <c r="I2752">
        <v>27</v>
      </c>
      <c r="J2752">
        <v>0</v>
      </c>
      <c r="K2752">
        <f>_xlfn.XLOOKUP(FraudData[[#This Row],[amount]],AmountRules[Amount Min],AmountRules[Risk Points],,-1)</f>
        <v>0</v>
      </c>
      <c r="L2752">
        <f>_xlfn.XLOOKUP(FraudData[[#This Row],[transaction_hour]],TimeRules[Hour Min],TimeRules[Risk Points],,-1)</f>
        <v>0</v>
      </c>
      <c r="M2752">
        <f>_xlfn.XLOOKUP(FraudData[[#This Row],[foreign_transaction]],ForeignRules[Foreign Transaction],ForeignRules[Risk Points],0)</f>
        <v>0</v>
      </c>
      <c r="N2752">
        <f>_xlfn.XLOOKUP(FraudData[[#This Row],[location_mismatch]],Table10[Location Mismatch],Table10[Risk Points],0)</f>
        <v>0</v>
      </c>
      <c r="O2752">
        <f>_xlfn.XLOOKUP(FraudData[[#This Row],[device_trust_score]],DeviceRules[Device Min],DeviceRules[Risk Points],,-1)</f>
        <v>2</v>
      </c>
      <c r="P2752">
        <f>_xlfn.XLOOKUP(FraudData[[#This Row],[velocity_last_24h]],VelocityRules[Velocity Min],VelocityRules[Risk Points],,-1)</f>
        <v>0</v>
      </c>
      <c r="Q2752">
        <f>_xlfn.XLOOKUP(FraudData[[#This Row],[merchant_category]],MerchantRules[Merchant Category],MerchantRules[Risk Points],0)</f>
        <v>0</v>
      </c>
      <c r="R2752">
        <f>SUM(FraudData[[#This Row],[Amount Risk]:[Merchant Risk]])</f>
        <v>2</v>
      </c>
      <c r="S2752" t="str" cm="1">
        <f t="array" ref="S2752">_xlfn.IFS(FraudData[[#This Row],[Fraud Risk Score]]&gt;=8,"High Risk",FraudData[[#This Row],[Fraud Risk Score]]&gt;=6,"Medium Risk",TRUE,"Low Risk")</f>
        <v>Low Risk</v>
      </c>
    </row>
    <row r="2753" spans="1:19">
      <c r="A2753">
        <v>2752</v>
      </c>
      <c r="B2753">
        <v>201.83</v>
      </c>
      <c r="C2753">
        <v>6</v>
      </c>
      <c r="D2753" t="s">
        <v>50</v>
      </c>
      <c r="E2753">
        <v>0</v>
      </c>
      <c r="F2753">
        <v>0</v>
      </c>
      <c r="G2753">
        <v>27</v>
      </c>
      <c r="H2753">
        <v>2</v>
      </c>
      <c r="I2753">
        <v>41</v>
      </c>
      <c r="J2753">
        <v>0</v>
      </c>
      <c r="K2753">
        <f>_xlfn.XLOOKUP(FraudData[[#This Row],[amount]],AmountRules[Amount Min],AmountRules[Risk Points],,-1)</f>
        <v>0</v>
      </c>
      <c r="L2753">
        <f>_xlfn.XLOOKUP(FraudData[[#This Row],[transaction_hour]],TimeRules[Hour Min],TimeRules[Risk Points],,-1)</f>
        <v>0</v>
      </c>
      <c r="M2753">
        <f>_xlfn.XLOOKUP(FraudData[[#This Row],[foreign_transaction]],ForeignRules[Foreign Transaction],ForeignRules[Risk Points],0)</f>
        <v>0</v>
      </c>
      <c r="N2753">
        <f>_xlfn.XLOOKUP(FraudData[[#This Row],[location_mismatch]],Table10[Location Mismatch],Table10[Risk Points],0)</f>
        <v>0</v>
      </c>
      <c r="O2753">
        <f>_xlfn.XLOOKUP(FraudData[[#This Row],[device_trust_score]],DeviceRules[Device Min],DeviceRules[Risk Points],,-1)</f>
        <v>3</v>
      </c>
      <c r="P2753">
        <f>_xlfn.XLOOKUP(FraudData[[#This Row],[velocity_last_24h]],VelocityRules[Velocity Min],VelocityRules[Risk Points],,-1)</f>
        <v>0</v>
      </c>
      <c r="Q2753">
        <f>_xlfn.XLOOKUP(FraudData[[#This Row],[merchant_category]],MerchantRules[Merchant Category],MerchantRules[Risk Points],0)</f>
        <v>0</v>
      </c>
      <c r="R2753">
        <f>SUM(FraudData[[#This Row],[Amount Risk]:[Merchant Risk]])</f>
        <v>3</v>
      </c>
      <c r="S2753" t="str" cm="1">
        <f t="array" ref="S2753">_xlfn.IFS(FraudData[[#This Row],[Fraud Risk Score]]&gt;=8,"High Risk",FraudData[[#This Row],[Fraud Risk Score]]&gt;=6,"Medium Risk",TRUE,"Low Risk")</f>
        <v>Low Risk</v>
      </c>
    </row>
    <row r="2754" spans="1:19">
      <c r="A2754">
        <v>2753</v>
      </c>
      <c r="B2754">
        <v>54.18</v>
      </c>
      <c r="C2754">
        <v>13</v>
      </c>
      <c r="D2754" t="s">
        <v>47</v>
      </c>
      <c r="E2754">
        <v>0</v>
      </c>
      <c r="F2754">
        <v>0</v>
      </c>
      <c r="G2754">
        <v>91</v>
      </c>
      <c r="H2754">
        <v>2</v>
      </c>
      <c r="I2754">
        <v>27</v>
      </c>
      <c r="J2754">
        <v>0</v>
      </c>
      <c r="K2754">
        <f>_xlfn.XLOOKUP(FraudData[[#This Row],[amount]],AmountRules[Amount Min],AmountRules[Risk Points],,-1)</f>
        <v>0</v>
      </c>
      <c r="L2754">
        <f>_xlfn.XLOOKUP(FraudData[[#This Row],[transaction_hour]],TimeRules[Hour Min],TimeRules[Risk Points],,-1)</f>
        <v>0</v>
      </c>
      <c r="M2754">
        <f>_xlfn.XLOOKUP(FraudData[[#This Row],[foreign_transaction]],ForeignRules[Foreign Transaction],ForeignRules[Risk Points],0)</f>
        <v>0</v>
      </c>
      <c r="N2754">
        <f>_xlfn.XLOOKUP(FraudData[[#This Row],[location_mismatch]],Table10[Location Mismatch],Table10[Risk Points],0)</f>
        <v>0</v>
      </c>
      <c r="O2754">
        <f>_xlfn.XLOOKUP(FraudData[[#This Row],[device_trust_score]],DeviceRules[Device Min],DeviceRules[Risk Points],,-1)</f>
        <v>0</v>
      </c>
      <c r="P2754">
        <f>_xlfn.XLOOKUP(FraudData[[#This Row],[velocity_last_24h]],VelocityRules[Velocity Min],VelocityRules[Risk Points],,-1)</f>
        <v>0</v>
      </c>
      <c r="Q2754">
        <f>_xlfn.XLOOKUP(FraudData[[#This Row],[merchant_category]],MerchantRules[Merchant Category],MerchantRules[Risk Points],0)</f>
        <v>0</v>
      </c>
      <c r="R2754">
        <f>SUM(FraudData[[#This Row],[Amount Risk]:[Merchant Risk]])</f>
        <v>0</v>
      </c>
      <c r="S2754" t="str" cm="1">
        <f t="array" ref="S2754">_xlfn.IFS(FraudData[[#This Row],[Fraud Risk Score]]&gt;=8,"High Risk",FraudData[[#This Row],[Fraud Risk Score]]&gt;=6,"Medium Risk",TRUE,"Low Risk")</f>
        <v>Low Risk</v>
      </c>
    </row>
    <row r="2755" spans="1:19">
      <c r="A2755">
        <v>2754</v>
      </c>
      <c r="B2755">
        <v>76.209999999999994</v>
      </c>
      <c r="C2755">
        <v>6</v>
      </c>
      <c r="D2755" t="s">
        <v>50</v>
      </c>
      <c r="E2755">
        <v>0</v>
      </c>
      <c r="F2755">
        <v>0</v>
      </c>
      <c r="G2755">
        <v>50</v>
      </c>
      <c r="H2755">
        <v>2</v>
      </c>
      <c r="I2755">
        <v>48</v>
      </c>
      <c r="J2755">
        <v>0</v>
      </c>
      <c r="K2755">
        <f>_xlfn.XLOOKUP(FraudData[[#This Row],[amount]],AmountRules[Amount Min],AmountRules[Risk Points],,-1)</f>
        <v>0</v>
      </c>
      <c r="L2755">
        <f>_xlfn.XLOOKUP(FraudData[[#This Row],[transaction_hour]],TimeRules[Hour Min],TimeRules[Risk Points],,-1)</f>
        <v>0</v>
      </c>
      <c r="M2755">
        <f>_xlfn.XLOOKUP(FraudData[[#This Row],[foreign_transaction]],ForeignRules[Foreign Transaction],ForeignRules[Risk Points],0)</f>
        <v>0</v>
      </c>
      <c r="N2755">
        <f>_xlfn.XLOOKUP(FraudData[[#This Row],[location_mismatch]],Table10[Location Mismatch],Table10[Risk Points],0)</f>
        <v>0</v>
      </c>
      <c r="O2755">
        <f>_xlfn.XLOOKUP(FraudData[[#This Row],[device_trust_score]],DeviceRules[Device Min],DeviceRules[Risk Points],,-1)</f>
        <v>1</v>
      </c>
      <c r="P2755">
        <f>_xlfn.XLOOKUP(FraudData[[#This Row],[velocity_last_24h]],VelocityRules[Velocity Min],VelocityRules[Risk Points],,-1)</f>
        <v>0</v>
      </c>
      <c r="Q2755">
        <f>_xlfn.XLOOKUP(FraudData[[#This Row],[merchant_category]],MerchantRules[Merchant Category],MerchantRules[Risk Points],0)</f>
        <v>0</v>
      </c>
      <c r="R2755">
        <f>SUM(FraudData[[#This Row],[Amount Risk]:[Merchant Risk]])</f>
        <v>1</v>
      </c>
      <c r="S2755" t="str" cm="1">
        <f t="array" ref="S2755">_xlfn.IFS(FraudData[[#This Row],[Fraud Risk Score]]&gt;=8,"High Risk",FraudData[[#This Row],[Fraud Risk Score]]&gt;=6,"Medium Risk",TRUE,"Low Risk")</f>
        <v>Low Risk</v>
      </c>
    </row>
    <row r="2756" spans="1:19">
      <c r="A2756">
        <v>2755</v>
      </c>
      <c r="B2756">
        <v>449.06</v>
      </c>
      <c r="C2756">
        <v>21</v>
      </c>
      <c r="D2756" t="s">
        <v>49</v>
      </c>
      <c r="E2756">
        <v>0</v>
      </c>
      <c r="F2756">
        <v>0</v>
      </c>
      <c r="G2756">
        <v>30</v>
      </c>
      <c r="H2756">
        <v>1</v>
      </c>
      <c r="I2756">
        <v>56</v>
      </c>
      <c r="J2756">
        <v>0</v>
      </c>
      <c r="K2756">
        <f>_xlfn.XLOOKUP(FraudData[[#This Row],[amount]],AmountRules[Amount Min],AmountRules[Risk Points],,-1)</f>
        <v>0</v>
      </c>
      <c r="L2756">
        <f>_xlfn.XLOOKUP(FraudData[[#This Row],[transaction_hour]],TimeRules[Hour Min],TimeRules[Risk Points],,-1)</f>
        <v>0</v>
      </c>
      <c r="M2756">
        <f>_xlfn.XLOOKUP(FraudData[[#This Row],[foreign_transaction]],ForeignRules[Foreign Transaction],ForeignRules[Risk Points],0)</f>
        <v>0</v>
      </c>
      <c r="N2756">
        <f>_xlfn.XLOOKUP(FraudData[[#This Row],[location_mismatch]],Table10[Location Mismatch],Table10[Risk Points],0)</f>
        <v>0</v>
      </c>
      <c r="O2756">
        <f>_xlfn.XLOOKUP(FraudData[[#This Row],[device_trust_score]],DeviceRules[Device Min],DeviceRules[Risk Points],,-1)</f>
        <v>2</v>
      </c>
      <c r="P2756">
        <f>_xlfn.XLOOKUP(FraudData[[#This Row],[velocity_last_24h]],VelocityRules[Velocity Min],VelocityRules[Risk Points],,-1)</f>
        <v>0</v>
      </c>
      <c r="Q2756">
        <f>_xlfn.XLOOKUP(FraudData[[#This Row],[merchant_category]],MerchantRules[Merchant Category],MerchantRules[Risk Points],0)</f>
        <v>1</v>
      </c>
      <c r="R2756">
        <f>SUM(FraudData[[#This Row],[Amount Risk]:[Merchant Risk]])</f>
        <v>3</v>
      </c>
      <c r="S2756" t="str" cm="1">
        <f t="array" ref="S2756">_xlfn.IFS(FraudData[[#This Row],[Fraud Risk Score]]&gt;=8,"High Risk",FraudData[[#This Row],[Fraud Risk Score]]&gt;=6,"Medium Risk",TRUE,"Low Risk")</f>
        <v>Low Risk</v>
      </c>
    </row>
    <row r="2757" spans="1:19">
      <c r="A2757">
        <v>2756</v>
      </c>
      <c r="B2757">
        <v>61.78</v>
      </c>
      <c r="C2757">
        <v>6</v>
      </c>
      <c r="D2757" t="s">
        <v>46</v>
      </c>
      <c r="E2757">
        <v>0</v>
      </c>
      <c r="F2757">
        <v>0</v>
      </c>
      <c r="G2757">
        <v>37</v>
      </c>
      <c r="H2757">
        <v>2</v>
      </c>
      <c r="I2757">
        <v>64</v>
      </c>
      <c r="J2757">
        <v>0</v>
      </c>
      <c r="K2757">
        <f>_xlfn.XLOOKUP(FraudData[[#This Row],[amount]],AmountRules[Amount Min],AmountRules[Risk Points],,-1)</f>
        <v>0</v>
      </c>
      <c r="L2757">
        <f>_xlfn.XLOOKUP(FraudData[[#This Row],[transaction_hour]],TimeRules[Hour Min],TimeRules[Risk Points],,-1)</f>
        <v>0</v>
      </c>
      <c r="M2757">
        <f>_xlfn.XLOOKUP(FraudData[[#This Row],[foreign_transaction]],ForeignRules[Foreign Transaction],ForeignRules[Risk Points],0)</f>
        <v>0</v>
      </c>
      <c r="N2757">
        <f>_xlfn.XLOOKUP(FraudData[[#This Row],[location_mismatch]],Table10[Location Mismatch],Table10[Risk Points],0)</f>
        <v>0</v>
      </c>
      <c r="O2757">
        <f>_xlfn.XLOOKUP(FraudData[[#This Row],[device_trust_score]],DeviceRules[Device Min],DeviceRules[Risk Points],,-1)</f>
        <v>2</v>
      </c>
      <c r="P2757">
        <f>_xlfn.XLOOKUP(FraudData[[#This Row],[velocity_last_24h]],VelocityRules[Velocity Min],VelocityRules[Risk Points],,-1)</f>
        <v>0</v>
      </c>
      <c r="Q2757">
        <f>_xlfn.XLOOKUP(FraudData[[#This Row],[merchant_category]],MerchantRules[Merchant Category],MerchantRules[Risk Points],0)</f>
        <v>0</v>
      </c>
      <c r="R2757">
        <f>SUM(FraudData[[#This Row],[Amount Risk]:[Merchant Risk]])</f>
        <v>2</v>
      </c>
      <c r="S2757" t="str" cm="1">
        <f t="array" ref="S2757">_xlfn.IFS(FraudData[[#This Row],[Fraud Risk Score]]&gt;=8,"High Risk",FraudData[[#This Row],[Fraud Risk Score]]&gt;=6,"Medium Risk",TRUE,"Low Risk")</f>
        <v>Low Risk</v>
      </c>
    </row>
    <row r="2758" spans="1:19">
      <c r="A2758">
        <v>2757</v>
      </c>
      <c r="B2758">
        <v>114.27</v>
      </c>
      <c r="C2758">
        <v>22</v>
      </c>
      <c r="D2758" t="s">
        <v>50</v>
      </c>
      <c r="E2758">
        <v>0</v>
      </c>
      <c r="F2758">
        <v>0</v>
      </c>
      <c r="G2758">
        <v>51</v>
      </c>
      <c r="H2758">
        <v>5</v>
      </c>
      <c r="I2758">
        <v>45</v>
      </c>
      <c r="J2758">
        <v>0</v>
      </c>
      <c r="K2758">
        <f>_xlfn.XLOOKUP(FraudData[[#This Row],[amount]],AmountRules[Amount Min],AmountRules[Risk Points],,-1)</f>
        <v>0</v>
      </c>
      <c r="L2758">
        <f>_xlfn.XLOOKUP(FraudData[[#This Row],[transaction_hour]],TimeRules[Hour Min],TimeRules[Risk Points],,-1)</f>
        <v>0</v>
      </c>
      <c r="M2758">
        <f>_xlfn.XLOOKUP(FraudData[[#This Row],[foreign_transaction]],ForeignRules[Foreign Transaction],ForeignRules[Risk Points],0)</f>
        <v>0</v>
      </c>
      <c r="N2758">
        <f>_xlfn.XLOOKUP(FraudData[[#This Row],[location_mismatch]],Table10[Location Mismatch],Table10[Risk Points],0)</f>
        <v>0</v>
      </c>
      <c r="O2758">
        <f>_xlfn.XLOOKUP(FraudData[[#This Row],[device_trust_score]],DeviceRules[Device Min],DeviceRules[Risk Points],,-1)</f>
        <v>1</v>
      </c>
      <c r="P2758">
        <f>_xlfn.XLOOKUP(FraudData[[#This Row],[velocity_last_24h]],VelocityRules[Velocity Min],VelocityRules[Risk Points],,-1)</f>
        <v>3</v>
      </c>
      <c r="Q2758">
        <f>_xlfn.XLOOKUP(FraudData[[#This Row],[merchant_category]],MerchantRules[Merchant Category],MerchantRules[Risk Points],0)</f>
        <v>0</v>
      </c>
      <c r="R2758">
        <f>SUM(FraudData[[#This Row],[Amount Risk]:[Merchant Risk]])</f>
        <v>4</v>
      </c>
      <c r="S2758" t="str" cm="1">
        <f t="array" ref="S2758">_xlfn.IFS(FraudData[[#This Row],[Fraud Risk Score]]&gt;=8,"High Risk",FraudData[[#This Row],[Fraud Risk Score]]&gt;=6,"Medium Risk",TRUE,"Low Risk")</f>
        <v>Low Risk</v>
      </c>
    </row>
    <row r="2759" spans="1:19">
      <c r="A2759">
        <v>2758</v>
      </c>
      <c r="B2759">
        <v>397.54</v>
      </c>
      <c r="C2759">
        <v>17</v>
      </c>
      <c r="D2759" t="s">
        <v>47</v>
      </c>
      <c r="E2759">
        <v>0</v>
      </c>
      <c r="F2759">
        <v>0</v>
      </c>
      <c r="G2759">
        <v>34</v>
      </c>
      <c r="H2759">
        <v>0</v>
      </c>
      <c r="I2759">
        <v>21</v>
      </c>
      <c r="J2759">
        <v>0</v>
      </c>
      <c r="K2759">
        <f>_xlfn.XLOOKUP(FraudData[[#This Row],[amount]],AmountRules[Amount Min],AmountRules[Risk Points],,-1)</f>
        <v>0</v>
      </c>
      <c r="L2759">
        <f>_xlfn.XLOOKUP(FraudData[[#This Row],[transaction_hour]],TimeRules[Hour Min],TimeRules[Risk Points],,-1)</f>
        <v>0</v>
      </c>
      <c r="M2759">
        <f>_xlfn.XLOOKUP(FraudData[[#This Row],[foreign_transaction]],ForeignRules[Foreign Transaction],ForeignRules[Risk Points],0)</f>
        <v>0</v>
      </c>
      <c r="N2759">
        <f>_xlfn.XLOOKUP(FraudData[[#This Row],[location_mismatch]],Table10[Location Mismatch],Table10[Risk Points],0)</f>
        <v>0</v>
      </c>
      <c r="O2759">
        <f>_xlfn.XLOOKUP(FraudData[[#This Row],[device_trust_score]],DeviceRules[Device Min],DeviceRules[Risk Points],,-1)</f>
        <v>2</v>
      </c>
      <c r="P2759">
        <f>_xlfn.XLOOKUP(FraudData[[#This Row],[velocity_last_24h]],VelocityRules[Velocity Min],VelocityRules[Risk Points],,-1)</f>
        <v>0</v>
      </c>
      <c r="Q2759">
        <f>_xlfn.XLOOKUP(FraudData[[#This Row],[merchant_category]],MerchantRules[Merchant Category],MerchantRules[Risk Points],0)</f>
        <v>0</v>
      </c>
      <c r="R2759">
        <f>SUM(FraudData[[#This Row],[Amount Risk]:[Merchant Risk]])</f>
        <v>2</v>
      </c>
      <c r="S2759" t="str" cm="1">
        <f t="array" ref="S2759">_xlfn.IFS(FraudData[[#This Row],[Fraud Risk Score]]&gt;=8,"High Risk",FraudData[[#This Row],[Fraud Risk Score]]&gt;=6,"Medium Risk",TRUE,"Low Risk")</f>
        <v>Low Risk</v>
      </c>
    </row>
    <row r="2760" spans="1:19">
      <c r="A2760">
        <v>2759</v>
      </c>
      <c r="B2760">
        <v>221.41</v>
      </c>
      <c r="C2760">
        <v>9</v>
      </c>
      <c r="D2760" t="s">
        <v>46</v>
      </c>
      <c r="E2760">
        <v>0</v>
      </c>
      <c r="F2760">
        <v>0</v>
      </c>
      <c r="G2760">
        <v>40</v>
      </c>
      <c r="H2760">
        <v>1</v>
      </c>
      <c r="I2760">
        <v>67</v>
      </c>
      <c r="J2760">
        <v>0</v>
      </c>
      <c r="K2760">
        <f>_xlfn.XLOOKUP(FraudData[[#This Row],[amount]],AmountRules[Amount Min],AmountRules[Risk Points],,-1)</f>
        <v>0</v>
      </c>
      <c r="L2760">
        <f>_xlfn.XLOOKUP(FraudData[[#This Row],[transaction_hour]],TimeRules[Hour Min],TimeRules[Risk Points],,-1)</f>
        <v>0</v>
      </c>
      <c r="M2760">
        <f>_xlfn.XLOOKUP(FraudData[[#This Row],[foreign_transaction]],ForeignRules[Foreign Transaction],ForeignRules[Risk Points],0)</f>
        <v>0</v>
      </c>
      <c r="N2760">
        <f>_xlfn.XLOOKUP(FraudData[[#This Row],[location_mismatch]],Table10[Location Mismatch],Table10[Risk Points],0)</f>
        <v>0</v>
      </c>
      <c r="O2760">
        <f>_xlfn.XLOOKUP(FraudData[[#This Row],[device_trust_score]],DeviceRules[Device Min],DeviceRules[Risk Points],,-1)</f>
        <v>2</v>
      </c>
      <c r="P2760">
        <f>_xlfn.XLOOKUP(FraudData[[#This Row],[velocity_last_24h]],VelocityRules[Velocity Min],VelocityRules[Risk Points],,-1)</f>
        <v>0</v>
      </c>
      <c r="Q2760">
        <f>_xlfn.XLOOKUP(FraudData[[#This Row],[merchant_category]],MerchantRules[Merchant Category],MerchantRules[Risk Points],0)</f>
        <v>0</v>
      </c>
      <c r="R2760">
        <f>SUM(FraudData[[#This Row],[Amount Risk]:[Merchant Risk]])</f>
        <v>2</v>
      </c>
      <c r="S2760" t="str" cm="1">
        <f t="array" ref="S2760">_xlfn.IFS(FraudData[[#This Row],[Fraud Risk Score]]&gt;=8,"High Risk",FraudData[[#This Row],[Fraud Risk Score]]&gt;=6,"Medium Risk",TRUE,"Low Risk")</f>
        <v>Low Risk</v>
      </c>
    </row>
    <row r="2761" spans="1:19">
      <c r="A2761">
        <v>2760</v>
      </c>
      <c r="B2761">
        <v>11.56</v>
      </c>
      <c r="C2761">
        <v>17</v>
      </c>
      <c r="D2761" t="s">
        <v>47</v>
      </c>
      <c r="E2761">
        <v>1</v>
      </c>
      <c r="F2761">
        <v>0</v>
      </c>
      <c r="G2761">
        <v>47</v>
      </c>
      <c r="H2761">
        <v>1</v>
      </c>
      <c r="I2761">
        <v>65</v>
      </c>
      <c r="J2761">
        <v>0</v>
      </c>
      <c r="K2761">
        <f>_xlfn.XLOOKUP(FraudData[[#This Row],[amount]],AmountRules[Amount Min],AmountRules[Risk Points],,-1)</f>
        <v>0</v>
      </c>
      <c r="L2761">
        <f>_xlfn.XLOOKUP(FraudData[[#This Row],[transaction_hour]],TimeRules[Hour Min],TimeRules[Risk Points],,-1)</f>
        <v>0</v>
      </c>
      <c r="M2761">
        <f>_xlfn.XLOOKUP(FraudData[[#This Row],[foreign_transaction]],ForeignRules[Foreign Transaction],ForeignRules[Risk Points],0)</f>
        <v>3</v>
      </c>
      <c r="N2761">
        <f>_xlfn.XLOOKUP(FraudData[[#This Row],[location_mismatch]],Table10[Location Mismatch],Table10[Risk Points],0)</f>
        <v>0</v>
      </c>
      <c r="O2761">
        <f>_xlfn.XLOOKUP(FraudData[[#This Row],[device_trust_score]],DeviceRules[Device Min],DeviceRules[Risk Points],,-1)</f>
        <v>2</v>
      </c>
      <c r="P2761">
        <f>_xlfn.XLOOKUP(FraudData[[#This Row],[velocity_last_24h]],VelocityRules[Velocity Min],VelocityRules[Risk Points],,-1)</f>
        <v>0</v>
      </c>
      <c r="Q2761">
        <f>_xlfn.XLOOKUP(FraudData[[#This Row],[merchant_category]],MerchantRules[Merchant Category],MerchantRules[Risk Points],0)</f>
        <v>0</v>
      </c>
      <c r="R2761">
        <f>SUM(FraudData[[#This Row],[Amount Risk]:[Merchant Risk]])</f>
        <v>5</v>
      </c>
      <c r="S2761" t="str" cm="1">
        <f t="array" ref="S2761">_xlfn.IFS(FraudData[[#This Row],[Fraud Risk Score]]&gt;=8,"High Risk",FraudData[[#This Row],[Fraud Risk Score]]&gt;=6,"Medium Risk",TRUE,"Low Risk")</f>
        <v>Low Risk</v>
      </c>
    </row>
    <row r="2762" spans="1:19">
      <c r="A2762">
        <v>2761</v>
      </c>
      <c r="B2762">
        <v>28.68</v>
      </c>
      <c r="C2762">
        <v>13</v>
      </c>
      <c r="D2762" t="s">
        <v>46</v>
      </c>
      <c r="E2762">
        <v>1</v>
      </c>
      <c r="F2762">
        <v>0</v>
      </c>
      <c r="G2762">
        <v>71</v>
      </c>
      <c r="H2762">
        <v>2</v>
      </c>
      <c r="I2762">
        <v>36</v>
      </c>
      <c r="J2762">
        <v>0</v>
      </c>
      <c r="K2762">
        <f>_xlfn.XLOOKUP(FraudData[[#This Row],[amount]],AmountRules[Amount Min],AmountRules[Risk Points],,-1)</f>
        <v>0</v>
      </c>
      <c r="L2762">
        <f>_xlfn.XLOOKUP(FraudData[[#This Row],[transaction_hour]],TimeRules[Hour Min],TimeRules[Risk Points],,-1)</f>
        <v>0</v>
      </c>
      <c r="M2762">
        <f>_xlfn.XLOOKUP(FraudData[[#This Row],[foreign_transaction]],ForeignRules[Foreign Transaction],ForeignRules[Risk Points],0)</f>
        <v>3</v>
      </c>
      <c r="N2762">
        <f>_xlfn.XLOOKUP(FraudData[[#This Row],[location_mismatch]],Table10[Location Mismatch],Table10[Risk Points],0)</f>
        <v>0</v>
      </c>
      <c r="O2762">
        <f>_xlfn.XLOOKUP(FraudData[[#This Row],[device_trust_score]],DeviceRules[Device Min],DeviceRules[Risk Points],,-1)</f>
        <v>0</v>
      </c>
      <c r="P2762">
        <f>_xlfn.XLOOKUP(FraudData[[#This Row],[velocity_last_24h]],VelocityRules[Velocity Min],VelocityRules[Risk Points],,-1)</f>
        <v>0</v>
      </c>
      <c r="Q2762">
        <f>_xlfn.XLOOKUP(FraudData[[#This Row],[merchant_category]],MerchantRules[Merchant Category],MerchantRules[Risk Points],0)</f>
        <v>0</v>
      </c>
      <c r="R2762">
        <f>SUM(FraudData[[#This Row],[Amount Risk]:[Merchant Risk]])</f>
        <v>3</v>
      </c>
      <c r="S2762" t="str" cm="1">
        <f t="array" ref="S2762">_xlfn.IFS(FraudData[[#This Row],[Fraud Risk Score]]&gt;=8,"High Risk",FraudData[[#This Row],[Fraud Risk Score]]&gt;=6,"Medium Risk",TRUE,"Low Risk")</f>
        <v>Low Risk</v>
      </c>
    </row>
    <row r="2763" spans="1:19">
      <c r="A2763">
        <v>2762</v>
      </c>
      <c r="B2763">
        <v>1.42</v>
      </c>
      <c r="C2763">
        <v>9</v>
      </c>
      <c r="D2763" t="s">
        <v>50</v>
      </c>
      <c r="E2763">
        <v>0</v>
      </c>
      <c r="F2763">
        <v>0</v>
      </c>
      <c r="G2763">
        <v>36</v>
      </c>
      <c r="H2763">
        <v>1</v>
      </c>
      <c r="I2763">
        <v>57</v>
      </c>
      <c r="J2763">
        <v>0</v>
      </c>
      <c r="K2763">
        <f>_xlfn.XLOOKUP(FraudData[[#This Row],[amount]],AmountRules[Amount Min],AmountRules[Risk Points],,-1)</f>
        <v>0</v>
      </c>
      <c r="L2763">
        <f>_xlfn.XLOOKUP(FraudData[[#This Row],[transaction_hour]],TimeRules[Hour Min],TimeRules[Risk Points],,-1)</f>
        <v>0</v>
      </c>
      <c r="M2763">
        <f>_xlfn.XLOOKUP(FraudData[[#This Row],[foreign_transaction]],ForeignRules[Foreign Transaction],ForeignRules[Risk Points],0)</f>
        <v>0</v>
      </c>
      <c r="N2763">
        <f>_xlfn.XLOOKUP(FraudData[[#This Row],[location_mismatch]],Table10[Location Mismatch],Table10[Risk Points],0)</f>
        <v>0</v>
      </c>
      <c r="O2763">
        <f>_xlfn.XLOOKUP(FraudData[[#This Row],[device_trust_score]],DeviceRules[Device Min],DeviceRules[Risk Points],,-1)</f>
        <v>2</v>
      </c>
      <c r="P2763">
        <f>_xlfn.XLOOKUP(FraudData[[#This Row],[velocity_last_24h]],VelocityRules[Velocity Min],VelocityRules[Risk Points],,-1)</f>
        <v>0</v>
      </c>
      <c r="Q2763">
        <f>_xlfn.XLOOKUP(FraudData[[#This Row],[merchant_category]],MerchantRules[Merchant Category],MerchantRules[Risk Points],0)</f>
        <v>0</v>
      </c>
      <c r="R2763">
        <f>SUM(FraudData[[#This Row],[Amount Risk]:[Merchant Risk]])</f>
        <v>2</v>
      </c>
      <c r="S2763" t="str" cm="1">
        <f t="array" ref="S2763">_xlfn.IFS(FraudData[[#This Row],[Fraud Risk Score]]&gt;=8,"High Risk",FraudData[[#This Row],[Fraud Risk Score]]&gt;=6,"Medium Risk",TRUE,"Low Risk")</f>
        <v>Low Risk</v>
      </c>
    </row>
    <row r="2764" spans="1:19">
      <c r="A2764">
        <v>2763</v>
      </c>
      <c r="B2764">
        <v>179.41</v>
      </c>
      <c r="C2764">
        <v>6</v>
      </c>
      <c r="D2764" t="s">
        <v>49</v>
      </c>
      <c r="E2764">
        <v>1</v>
      </c>
      <c r="F2764">
        <v>0</v>
      </c>
      <c r="G2764">
        <v>52</v>
      </c>
      <c r="H2764">
        <v>4</v>
      </c>
      <c r="I2764">
        <v>33</v>
      </c>
      <c r="J2764">
        <v>0</v>
      </c>
      <c r="K2764">
        <f>_xlfn.XLOOKUP(FraudData[[#This Row],[amount]],AmountRules[Amount Min],AmountRules[Risk Points],,-1)</f>
        <v>0</v>
      </c>
      <c r="L2764">
        <f>_xlfn.XLOOKUP(FraudData[[#This Row],[transaction_hour]],TimeRules[Hour Min],TimeRules[Risk Points],,-1)</f>
        <v>0</v>
      </c>
      <c r="M2764">
        <f>_xlfn.XLOOKUP(FraudData[[#This Row],[foreign_transaction]],ForeignRules[Foreign Transaction],ForeignRules[Risk Points],0)</f>
        <v>3</v>
      </c>
      <c r="N2764">
        <f>_xlfn.XLOOKUP(FraudData[[#This Row],[location_mismatch]],Table10[Location Mismatch],Table10[Risk Points],0)</f>
        <v>0</v>
      </c>
      <c r="O2764">
        <f>_xlfn.XLOOKUP(FraudData[[#This Row],[device_trust_score]],DeviceRules[Device Min],DeviceRules[Risk Points],,-1)</f>
        <v>1</v>
      </c>
      <c r="P2764">
        <f>_xlfn.XLOOKUP(FraudData[[#This Row],[velocity_last_24h]],VelocityRules[Velocity Min],VelocityRules[Risk Points],,-1)</f>
        <v>0</v>
      </c>
      <c r="Q2764">
        <f>_xlfn.XLOOKUP(FraudData[[#This Row],[merchant_category]],MerchantRules[Merchant Category],MerchantRules[Risk Points],0)</f>
        <v>1</v>
      </c>
      <c r="R2764">
        <f>SUM(FraudData[[#This Row],[Amount Risk]:[Merchant Risk]])</f>
        <v>5</v>
      </c>
      <c r="S2764" t="str" cm="1">
        <f t="array" ref="S2764">_xlfn.IFS(FraudData[[#This Row],[Fraud Risk Score]]&gt;=8,"High Risk",FraudData[[#This Row],[Fraud Risk Score]]&gt;=6,"Medium Risk",TRUE,"Low Risk")</f>
        <v>Low Risk</v>
      </c>
    </row>
    <row r="2765" spans="1:19">
      <c r="A2765">
        <v>2764</v>
      </c>
      <c r="B2765">
        <v>106.85</v>
      </c>
      <c r="C2765">
        <v>6</v>
      </c>
      <c r="D2765" t="s">
        <v>46</v>
      </c>
      <c r="E2765">
        <v>0</v>
      </c>
      <c r="F2765">
        <v>0</v>
      </c>
      <c r="G2765">
        <v>42</v>
      </c>
      <c r="H2765">
        <v>1</v>
      </c>
      <c r="I2765">
        <v>49</v>
      </c>
      <c r="J2765">
        <v>0</v>
      </c>
      <c r="K2765">
        <f>_xlfn.XLOOKUP(FraudData[[#This Row],[amount]],AmountRules[Amount Min],AmountRules[Risk Points],,-1)</f>
        <v>0</v>
      </c>
      <c r="L2765">
        <f>_xlfn.XLOOKUP(FraudData[[#This Row],[transaction_hour]],TimeRules[Hour Min],TimeRules[Risk Points],,-1)</f>
        <v>0</v>
      </c>
      <c r="M2765">
        <f>_xlfn.XLOOKUP(FraudData[[#This Row],[foreign_transaction]],ForeignRules[Foreign Transaction],ForeignRules[Risk Points],0)</f>
        <v>0</v>
      </c>
      <c r="N2765">
        <f>_xlfn.XLOOKUP(FraudData[[#This Row],[location_mismatch]],Table10[Location Mismatch],Table10[Risk Points],0)</f>
        <v>0</v>
      </c>
      <c r="O2765">
        <f>_xlfn.XLOOKUP(FraudData[[#This Row],[device_trust_score]],DeviceRules[Device Min],DeviceRules[Risk Points],,-1)</f>
        <v>2</v>
      </c>
      <c r="P2765">
        <f>_xlfn.XLOOKUP(FraudData[[#This Row],[velocity_last_24h]],VelocityRules[Velocity Min],VelocityRules[Risk Points],,-1)</f>
        <v>0</v>
      </c>
      <c r="Q2765">
        <f>_xlfn.XLOOKUP(FraudData[[#This Row],[merchant_category]],MerchantRules[Merchant Category],MerchantRules[Risk Points],0)</f>
        <v>0</v>
      </c>
      <c r="R2765">
        <f>SUM(FraudData[[#This Row],[Amount Risk]:[Merchant Risk]])</f>
        <v>2</v>
      </c>
      <c r="S2765" t="str" cm="1">
        <f t="array" ref="S2765">_xlfn.IFS(FraudData[[#This Row],[Fraud Risk Score]]&gt;=8,"High Risk",FraudData[[#This Row],[Fraud Risk Score]]&gt;=6,"Medium Risk",TRUE,"Low Risk")</f>
        <v>Low Risk</v>
      </c>
    </row>
    <row r="2766" spans="1:19">
      <c r="A2766">
        <v>2765</v>
      </c>
      <c r="B2766">
        <v>25.95</v>
      </c>
      <c r="C2766">
        <v>6</v>
      </c>
      <c r="D2766" t="s">
        <v>48</v>
      </c>
      <c r="E2766">
        <v>1</v>
      </c>
      <c r="F2766">
        <v>1</v>
      </c>
      <c r="G2766">
        <v>82</v>
      </c>
      <c r="H2766">
        <v>1</v>
      </c>
      <c r="I2766">
        <v>23</v>
      </c>
      <c r="J2766">
        <v>0</v>
      </c>
      <c r="K2766">
        <f>_xlfn.XLOOKUP(FraudData[[#This Row],[amount]],AmountRules[Amount Min],AmountRules[Risk Points],,-1)</f>
        <v>0</v>
      </c>
      <c r="L2766">
        <f>_xlfn.XLOOKUP(FraudData[[#This Row],[transaction_hour]],TimeRules[Hour Min],TimeRules[Risk Points],,-1)</f>
        <v>0</v>
      </c>
      <c r="M2766">
        <f>_xlfn.XLOOKUP(FraudData[[#This Row],[foreign_transaction]],ForeignRules[Foreign Transaction],ForeignRules[Risk Points],0)</f>
        <v>3</v>
      </c>
      <c r="N2766">
        <f>_xlfn.XLOOKUP(FraudData[[#This Row],[location_mismatch]],Table10[Location Mismatch],Table10[Risk Points],0)</f>
        <v>3</v>
      </c>
      <c r="O2766">
        <f>_xlfn.XLOOKUP(FraudData[[#This Row],[device_trust_score]],DeviceRules[Device Min],DeviceRules[Risk Points],,-1)</f>
        <v>0</v>
      </c>
      <c r="P2766">
        <f>_xlfn.XLOOKUP(FraudData[[#This Row],[velocity_last_24h]],VelocityRules[Velocity Min],VelocityRules[Risk Points],,-1)</f>
        <v>0</v>
      </c>
      <c r="Q2766">
        <f>_xlfn.XLOOKUP(FraudData[[#This Row],[merchant_category]],MerchantRules[Merchant Category],MerchantRules[Risk Points],0)</f>
        <v>0</v>
      </c>
      <c r="R2766">
        <f>SUM(FraudData[[#This Row],[Amount Risk]:[Merchant Risk]])</f>
        <v>6</v>
      </c>
      <c r="S2766" t="str" cm="1">
        <f t="array" ref="S2766">_xlfn.IFS(FraudData[[#This Row],[Fraud Risk Score]]&gt;=8,"High Risk",FraudData[[#This Row],[Fraud Risk Score]]&gt;=6,"Medium Risk",TRUE,"Low Risk")</f>
        <v>Medium Risk</v>
      </c>
    </row>
    <row r="2767" spans="1:19">
      <c r="A2767">
        <v>2766</v>
      </c>
      <c r="B2767">
        <v>570.33000000000004</v>
      </c>
      <c r="C2767">
        <v>4</v>
      </c>
      <c r="D2767" t="s">
        <v>47</v>
      </c>
      <c r="E2767">
        <v>0</v>
      </c>
      <c r="F2767">
        <v>0</v>
      </c>
      <c r="G2767">
        <v>26</v>
      </c>
      <c r="H2767">
        <v>1</v>
      </c>
      <c r="I2767">
        <v>68</v>
      </c>
      <c r="J2767">
        <v>0</v>
      </c>
      <c r="K2767">
        <f>_xlfn.XLOOKUP(FraudData[[#This Row],[amount]],AmountRules[Amount Min],AmountRules[Risk Points],,-1)</f>
        <v>1</v>
      </c>
      <c r="L2767">
        <f>_xlfn.XLOOKUP(FraudData[[#This Row],[transaction_hour]],TimeRules[Hour Min],TimeRules[Risk Points],,-1)</f>
        <v>0</v>
      </c>
      <c r="M2767">
        <f>_xlfn.XLOOKUP(FraudData[[#This Row],[foreign_transaction]],ForeignRules[Foreign Transaction],ForeignRules[Risk Points],0)</f>
        <v>0</v>
      </c>
      <c r="N2767">
        <f>_xlfn.XLOOKUP(FraudData[[#This Row],[location_mismatch]],Table10[Location Mismatch],Table10[Risk Points],0)</f>
        <v>0</v>
      </c>
      <c r="O2767">
        <f>_xlfn.XLOOKUP(FraudData[[#This Row],[device_trust_score]],DeviceRules[Device Min],DeviceRules[Risk Points],,-1)</f>
        <v>3</v>
      </c>
      <c r="P2767">
        <f>_xlfn.XLOOKUP(FraudData[[#This Row],[velocity_last_24h]],VelocityRules[Velocity Min],VelocityRules[Risk Points],,-1)</f>
        <v>0</v>
      </c>
      <c r="Q2767">
        <f>_xlfn.XLOOKUP(FraudData[[#This Row],[merchant_category]],MerchantRules[Merchant Category],MerchantRules[Risk Points],0)</f>
        <v>0</v>
      </c>
      <c r="R2767">
        <f>SUM(FraudData[[#This Row],[Amount Risk]:[Merchant Risk]])</f>
        <v>4</v>
      </c>
      <c r="S2767" t="str" cm="1">
        <f t="array" ref="S2767">_xlfn.IFS(FraudData[[#This Row],[Fraud Risk Score]]&gt;=8,"High Risk",FraudData[[#This Row],[Fraud Risk Score]]&gt;=6,"Medium Risk",TRUE,"Low Risk")</f>
        <v>Low Risk</v>
      </c>
    </row>
    <row r="2768" spans="1:19">
      <c r="A2768">
        <v>2767</v>
      </c>
      <c r="B2768">
        <v>135.77000000000001</v>
      </c>
      <c r="C2768">
        <v>0</v>
      </c>
      <c r="D2768" t="s">
        <v>46</v>
      </c>
      <c r="E2768">
        <v>0</v>
      </c>
      <c r="F2768">
        <v>0</v>
      </c>
      <c r="G2768">
        <v>70</v>
      </c>
      <c r="H2768">
        <v>1</v>
      </c>
      <c r="I2768">
        <v>27</v>
      </c>
      <c r="J2768">
        <v>0</v>
      </c>
      <c r="K2768">
        <f>_xlfn.XLOOKUP(FraudData[[#This Row],[amount]],AmountRules[Amount Min],AmountRules[Risk Points],,-1)</f>
        <v>0</v>
      </c>
      <c r="L2768">
        <f>_xlfn.XLOOKUP(FraudData[[#This Row],[transaction_hour]],TimeRules[Hour Min],TimeRules[Risk Points],,-1)</f>
        <v>3</v>
      </c>
      <c r="M2768">
        <f>_xlfn.XLOOKUP(FraudData[[#This Row],[foreign_transaction]],ForeignRules[Foreign Transaction],ForeignRules[Risk Points],0)</f>
        <v>0</v>
      </c>
      <c r="N2768">
        <f>_xlfn.XLOOKUP(FraudData[[#This Row],[location_mismatch]],Table10[Location Mismatch],Table10[Risk Points],0)</f>
        <v>0</v>
      </c>
      <c r="O2768">
        <f>_xlfn.XLOOKUP(FraudData[[#This Row],[device_trust_score]],DeviceRules[Device Min],DeviceRules[Risk Points],,-1)</f>
        <v>0</v>
      </c>
      <c r="P2768">
        <f>_xlfn.XLOOKUP(FraudData[[#This Row],[velocity_last_24h]],VelocityRules[Velocity Min],VelocityRules[Risk Points],,-1)</f>
        <v>0</v>
      </c>
      <c r="Q2768">
        <f>_xlfn.XLOOKUP(FraudData[[#This Row],[merchant_category]],MerchantRules[Merchant Category],MerchantRules[Risk Points],0)</f>
        <v>0</v>
      </c>
      <c r="R2768">
        <f>SUM(FraudData[[#This Row],[Amount Risk]:[Merchant Risk]])</f>
        <v>3</v>
      </c>
      <c r="S2768" t="str" cm="1">
        <f t="array" ref="S2768">_xlfn.IFS(FraudData[[#This Row],[Fraud Risk Score]]&gt;=8,"High Risk",FraudData[[#This Row],[Fraud Risk Score]]&gt;=6,"Medium Risk",TRUE,"Low Risk")</f>
        <v>Low Risk</v>
      </c>
    </row>
    <row r="2769" spans="1:19">
      <c r="A2769">
        <v>2768</v>
      </c>
      <c r="B2769">
        <v>49.85</v>
      </c>
      <c r="C2769">
        <v>13</v>
      </c>
      <c r="D2769" t="s">
        <v>47</v>
      </c>
      <c r="E2769">
        <v>0</v>
      </c>
      <c r="F2769">
        <v>0</v>
      </c>
      <c r="G2769">
        <v>41</v>
      </c>
      <c r="H2769">
        <v>4</v>
      </c>
      <c r="I2769">
        <v>62</v>
      </c>
      <c r="J2769">
        <v>0</v>
      </c>
      <c r="K2769">
        <f>_xlfn.XLOOKUP(FraudData[[#This Row],[amount]],AmountRules[Amount Min],AmountRules[Risk Points],,-1)</f>
        <v>0</v>
      </c>
      <c r="L2769">
        <f>_xlfn.XLOOKUP(FraudData[[#This Row],[transaction_hour]],TimeRules[Hour Min],TimeRules[Risk Points],,-1)</f>
        <v>0</v>
      </c>
      <c r="M2769">
        <f>_xlfn.XLOOKUP(FraudData[[#This Row],[foreign_transaction]],ForeignRules[Foreign Transaction],ForeignRules[Risk Points],0)</f>
        <v>0</v>
      </c>
      <c r="N2769">
        <f>_xlfn.XLOOKUP(FraudData[[#This Row],[location_mismatch]],Table10[Location Mismatch],Table10[Risk Points],0)</f>
        <v>0</v>
      </c>
      <c r="O2769">
        <f>_xlfn.XLOOKUP(FraudData[[#This Row],[device_trust_score]],DeviceRules[Device Min],DeviceRules[Risk Points],,-1)</f>
        <v>2</v>
      </c>
      <c r="P2769">
        <f>_xlfn.XLOOKUP(FraudData[[#This Row],[velocity_last_24h]],VelocityRules[Velocity Min],VelocityRules[Risk Points],,-1)</f>
        <v>0</v>
      </c>
      <c r="Q2769">
        <f>_xlfn.XLOOKUP(FraudData[[#This Row],[merchant_category]],MerchantRules[Merchant Category],MerchantRules[Risk Points],0)</f>
        <v>0</v>
      </c>
      <c r="R2769">
        <f>SUM(FraudData[[#This Row],[Amount Risk]:[Merchant Risk]])</f>
        <v>2</v>
      </c>
      <c r="S2769" t="str" cm="1">
        <f t="array" ref="S2769">_xlfn.IFS(FraudData[[#This Row],[Fraud Risk Score]]&gt;=8,"High Risk",FraudData[[#This Row],[Fraud Risk Score]]&gt;=6,"Medium Risk",TRUE,"Low Risk")</f>
        <v>Low Risk</v>
      </c>
    </row>
    <row r="2770" spans="1:19">
      <c r="A2770">
        <v>2769</v>
      </c>
      <c r="B2770">
        <v>124.98</v>
      </c>
      <c r="C2770">
        <v>17</v>
      </c>
      <c r="D2770" t="s">
        <v>49</v>
      </c>
      <c r="E2770">
        <v>1</v>
      </c>
      <c r="F2770">
        <v>0</v>
      </c>
      <c r="G2770">
        <v>88</v>
      </c>
      <c r="H2770">
        <v>1</v>
      </c>
      <c r="I2770">
        <v>33</v>
      </c>
      <c r="J2770">
        <v>0</v>
      </c>
      <c r="K2770">
        <f>_xlfn.XLOOKUP(FraudData[[#This Row],[amount]],AmountRules[Amount Min],AmountRules[Risk Points],,-1)</f>
        <v>0</v>
      </c>
      <c r="L2770">
        <f>_xlfn.XLOOKUP(FraudData[[#This Row],[transaction_hour]],TimeRules[Hour Min],TimeRules[Risk Points],,-1)</f>
        <v>0</v>
      </c>
      <c r="M2770">
        <f>_xlfn.XLOOKUP(FraudData[[#This Row],[foreign_transaction]],ForeignRules[Foreign Transaction],ForeignRules[Risk Points],0)</f>
        <v>3</v>
      </c>
      <c r="N2770">
        <f>_xlfn.XLOOKUP(FraudData[[#This Row],[location_mismatch]],Table10[Location Mismatch],Table10[Risk Points],0)</f>
        <v>0</v>
      </c>
      <c r="O2770">
        <f>_xlfn.XLOOKUP(FraudData[[#This Row],[device_trust_score]],DeviceRules[Device Min],DeviceRules[Risk Points],,-1)</f>
        <v>0</v>
      </c>
      <c r="P2770">
        <f>_xlfn.XLOOKUP(FraudData[[#This Row],[velocity_last_24h]],VelocityRules[Velocity Min],VelocityRules[Risk Points],,-1)</f>
        <v>0</v>
      </c>
      <c r="Q2770">
        <f>_xlfn.XLOOKUP(FraudData[[#This Row],[merchant_category]],MerchantRules[Merchant Category],MerchantRules[Risk Points],0)</f>
        <v>1</v>
      </c>
      <c r="R2770">
        <f>SUM(FraudData[[#This Row],[Amount Risk]:[Merchant Risk]])</f>
        <v>4</v>
      </c>
      <c r="S2770" t="str" cm="1">
        <f t="array" ref="S2770">_xlfn.IFS(FraudData[[#This Row],[Fraud Risk Score]]&gt;=8,"High Risk",FraudData[[#This Row],[Fraud Risk Score]]&gt;=6,"Medium Risk",TRUE,"Low Risk")</f>
        <v>Low Risk</v>
      </c>
    </row>
    <row r="2771" spans="1:19">
      <c r="A2771">
        <v>2770</v>
      </c>
      <c r="B2771">
        <v>204.88</v>
      </c>
      <c r="C2771">
        <v>12</v>
      </c>
      <c r="D2771" t="s">
        <v>47</v>
      </c>
      <c r="E2771">
        <v>0</v>
      </c>
      <c r="F2771">
        <v>0</v>
      </c>
      <c r="G2771">
        <v>89</v>
      </c>
      <c r="H2771">
        <v>1</v>
      </c>
      <c r="I2771">
        <v>19</v>
      </c>
      <c r="J2771">
        <v>0</v>
      </c>
      <c r="K2771">
        <f>_xlfn.XLOOKUP(FraudData[[#This Row],[amount]],AmountRules[Amount Min],AmountRules[Risk Points],,-1)</f>
        <v>0</v>
      </c>
      <c r="L2771">
        <f>_xlfn.XLOOKUP(FraudData[[#This Row],[transaction_hour]],TimeRules[Hour Min],TimeRules[Risk Points],,-1)</f>
        <v>0</v>
      </c>
      <c r="M2771">
        <f>_xlfn.XLOOKUP(FraudData[[#This Row],[foreign_transaction]],ForeignRules[Foreign Transaction],ForeignRules[Risk Points],0)</f>
        <v>0</v>
      </c>
      <c r="N2771">
        <f>_xlfn.XLOOKUP(FraudData[[#This Row],[location_mismatch]],Table10[Location Mismatch],Table10[Risk Points],0)</f>
        <v>0</v>
      </c>
      <c r="O2771">
        <f>_xlfn.XLOOKUP(FraudData[[#This Row],[device_trust_score]],DeviceRules[Device Min],DeviceRules[Risk Points],,-1)</f>
        <v>0</v>
      </c>
      <c r="P2771">
        <f>_xlfn.XLOOKUP(FraudData[[#This Row],[velocity_last_24h]],VelocityRules[Velocity Min],VelocityRules[Risk Points],,-1)</f>
        <v>0</v>
      </c>
      <c r="Q2771">
        <f>_xlfn.XLOOKUP(FraudData[[#This Row],[merchant_category]],MerchantRules[Merchant Category],MerchantRules[Risk Points],0)</f>
        <v>0</v>
      </c>
      <c r="R2771">
        <f>SUM(FraudData[[#This Row],[Amount Risk]:[Merchant Risk]])</f>
        <v>0</v>
      </c>
      <c r="S2771" t="str" cm="1">
        <f t="array" ref="S2771">_xlfn.IFS(FraudData[[#This Row],[Fraud Risk Score]]&gt;=8,"High Risk",FraudData[[#This Row],[Fraud Risk Score]]&gt;=6,"Medium Risk",TRUE,"Low Risk")</f>
        <v>Low Risk</v>
      </c>
    </row>
    <row r="2772" spans="1:19">
      <c r="A2772">
        <v>2771</v>
      </c>
      <c r="B2772">
        <v>14.27</v>
      </c>
      <c r="C2772">
        <v>7</v>
      </c>
      <c r="D2772" t="s">
        <v>47</v>
      </c>
      <c r="E2772">
        <v>0</v>
      </c>
      <c r="F2772">
        <v>1</v>
      </c>
      <c r="G2772">
        <v>78</v>
      </c>
      <c r="H2772">
        <v>2</v>
      </c>
      <c r="I2772">
        <v>25</v>
      </c>
      <c r="J2772">
        <v>0</v>
      </c>
      <c r="K2772">
        <f>_xlfn.XLOOKUP(FraudData[[#This Row],[amount]],AmountRules[Amount Min],AmountRules[Risk Points],,-1)</f>
        <v>0</v>
      </c>
      <c r="L2772">
        <f>_xlfn.XLOOKUP(FraudData[[#This Row],[transaction_hour]],TimeRules[Hour Min],TimeRules[Risk Points],,-1)</f>
        <v>0</v>
      </c>
      <c r="M2772">
        <f>_xlfn.XLOOKUP(FraudData[[#This Row],[foreign_transaction]],ForeignRules[Foreign Transaction],ForeignRules[Risk Points],0)</f>
        <v>0</v>
      </c>
      <c r="N2772">
        <f>_xlfn.XLOOKUP(FraudData[[#This Row],[location_mismatch]],Table10[Location Mismatch],Table10[Risk Points],0)</f>
        <v>3</v>
      </c>
      <c r="O2772">
        <f>_xlfn.XLOOKUP(FraudData[[#This Row],[device_trust_score]],DeviceRules[Device Min],DeviceRules[Risk Points],,-1)</f>
        <v>0</v>
      </c>
      <c r="P2772">
        <f>_xlfn.XLOOKUP(FraudData[[#This Row],[velocity_last_24h]],VelocityRules[Velocity Min],VelocityRules[Risk Points],,-1)</f>
        <v>0</v>
      </c>
      <c r="Q2772">
        <f>_xlfn.XLOOKUP(FraudData[[#This Row],[merchant_category]],MerchantRules[Merchant Category],MerchantRules[Risk Points],0)</f>
        <v>0</v>
      </c>
      <c r="R2772">
        <f>SUM(FraudData[[#This Row],[Amount Risk]:[Merchant Risk]])</f>
        <v>3</v>
      </c>
      <c r="S2772" t="str" cm="1">
        <f t="array" ref="S2772">_xlfn.IFS(FraudData[[#This Row],[Fraud Risk Score]]&gt;=8,"High Risk",FraudData[[#This Row],[Fraud Risk Score]]&gt;=6,"Medium Risk",TRUE,"Low Risk")</f>
        <v>Low Risk</v>
      </c>
    </row>
    <row r="2773" spans="1:19">
      <c r="A2773">
        <v>2772</v>
      </c>
      <c r="B2773">
        <v>57.81</v>
      </c>
      <c r="C2773">
        <v>7</v>
      </c>
      <c r="D2773" t="s">
        <v>48</v>
      </c>
      <c r="E2773">
        <v>1</v>
      </c>
      <c r="F2773">
        <v>0</v>
      </c>
      <c r="G2773">
        <v>67</v>
      </c>
      <c r="H2773">
        <v>2</v>
      </c>
      <c r="I2773">
        <v>58</v>
      </c>
      <c r="J2773">
        <v>0</v>
      </c>
      <c r="K2773">
        <f>_xlfn.XLOOKUP(FraudData[[#This Row],[amount]],AmountRules[Amount Min],AmountRules[Risk Points],,-1)</f>
        <v>0</v>
      </c>
      <c r="L2773">
        <f>_xlfn.XLOOKUP(FraudData[[#This Row],[transaction_hour]],TimeRules[Hour Min],TimeRules[Risk Points],,-1)</f>
        <v>0</v>
      </c>
      <c r="M2773">
        <f>_xlfn.XLOOKUP(FraudData[[#This Row],[foreign_transaction]],ForeignRules[Foreign Transaction],ForeignRules[Risk Points],0)</f>
        <v>3</v>
      </c>
      <c r="N2773">
        <f>_xlfn.XLOOKUP(FraudData[[#This Row],[location_mismatch]],Table10[Location Mismatch],Table10[Risk Points],0)</f>
        <v>0</v>
      </c>
      <c r="O2773">
        <f>_xlfn.XLOOKUP(FraudData[[#This Row],[device_trust_score]],DeviceRules[Device Min],DeviceRules[Risk Points],,-1)</f>
        <v>1</v>
      </c>
      <c r="P2773">
        <f>_xlfn.XLOOKUP(FraudData[[#This Row],[velocity_last_24h]],VelocityRules[Velocity Min],VelocityRules[Risk Points],,-1)</f>
        <v>0</v>
      </c>
      <c r="Q2773">
        <f>_xlfn.XLOOKUP(FraudData[[#This Row],[merchant_category]],MerchantRules[Merchant Category],MerchantRules[Risk Points],0)</f>
        <v>0</v>
      </c>
      <c r="R2773">
        <f>SUM(FraudData[[#This Row],[Amount Risk]:[Merchant Risk]])</f>
        <v>4</v>
      </c>
      <c r="S2773" t="str" cm="1">
        <f t="array" ref="S2773">_xlfn.IFS(FraudData[[#This Row],[Fraud Risk Score]]&gt;=8,"High Risk",FraudData[[#This Row],[Fraud Risk Score]]&gt;=6,"Medium Risk",TRUE,"Low Risk")</f>
        <v>Low Risk</v>
      </c>
    </row>
    <row r="2774" spans="1:19">
      <c r="A2774">
        <v>2773</v>
      </c>
      <c r="B2774">
        <v>296.08</v>
      </c>
      <c r="C2774">
        <v>9</v>
      </c>
      <c r="D2774" t="s">
        <v>47</v>
      </c>
      <c r="E2774">
        <v>0</v>
      </c>
      <c r="F2774">
        <v>0</v>
      </c>
      <c r="G2774">
        <v>79</v>
      </c>
      <c r="H2774">
        <v>1</v>
      </c>
      <c r="I2774">
        <v>56</v>
      </c>
      <c r="J2774">
        <v>0</v>
      </c>
      <c r="K2774">
        <f>_xlfn.XLOOKUP(FraudData[[#This Row],[amount]],AmountRules[Amount Min],AmountRules[Risk Points],,-1)</f>
        <v>0</v>
      </c>
      <c r="L2774">
        <f>_xlfn.XLOOKUP(FraudData[[#This Row],[transaction_hour]],TimeRules[Hour Min],TimeRules[Risk Points],,-1)</f>
        <v>0</v>
      </c>
      <c r="M2774">
        <f>_xlfn.XLOOKUP(FraudData[[#This Row],[foreign_transaction]],ForeignRules[Foreign Transaction],ForeignRules[Risk Points],0)</f>
        <v>0</v>
      </c>
      <c r="N2774">
        <f>_xlfn.XLOOKUP(FraudData[[#This Row],[location_mismatch]],Table10[Location Mismatch],Table10[Risk Points],0)</f>
        <v>0</v>
      </c>
      <c r="O2774">
        <f>_xlfn.XLOOKUP(FraudData[[#This Row],[device_trust_score]],DeviceRules[Device Min],DeviceRules[Risk Points],,-1)</f>
        <v>0</v>
      </c>
      <c r="P2774">
        <f>_xlfn.XLOOKUP(FraudData[[#This Row],[velocity_last_24h]],VelocityRules[Velocity Min],VelocityRules[Risk Points],,-1)</f>
        <v>0</v>
      </c>
      <c r="Q2774">
        <f>_xlfn.XLOOKUP(FraudData[[#This Row],[merchant_category]],MerchantRules[Merchant Category],MerchantRules[Risk Points],0)</f>
        <v>0</v>
      </c>
      <c r="R2774">
        <f>SUM(FraudData[[#This Row],[Amount Risk]:[Merchant Risk]])</f>
        <v>0</v>
      </c>
      <c r="S2774" t="str" cm="1">
        <f t="array" ref="S2774">_xlfn.IFS(FraudData[[#This Row],[Fraud Risk Score]]&gt;=8,"High Risk",FraudData[[#This Row],[Fraud Risk Score]]&gt;=6,"Medium Risk",TRUE,"Low Risk")</f>
        <v>Low Risk</v>
      </c>
    </row>
    <row r="2775" spans="1:19">
      <c r="A2775">
        <v>2774</v>
      </c>
      <c r="B2775">
        <v>110.8</v>
      </c>
      <c r="C2775">
        <v>16</v>
      </c>
      <c r="D2775" t="s">
        <v>46</v>
      </c>
      <c r="E2775">
        <v>0</v>
      </c>
      <c r="F2775">
        <v>0</v>
      </c>
      <c r="G2775">
        <v>38</v>
      </c>
      <c r="H2775">
        <v>3</v>
      </c>
      <c r="I2775">
        <v>22</v>
      </c>
      <c r="J2775">
        <v>0</v>
      </c>
      <c r="K2775">
        <f>_xlfn.XLOOKUP(FraudData[[#This Row],[amount]],AmountRules[Amount Min],AmountRules[Risk Points],,-1)</f>
        <v>0</v>
      </c>
      <c r="L2775">
        <f>_xlfn.XLOOKUP(FraudData[[#This Row],[transaction_hour]],TimeRules[Hour Min],TimeRules[Risk Points],,-1)</f>
        <v>0</v>
      </c>
      <c r="M2775">
        <f>_xlfn.XLOOKUP(FraudData[[#This Row],[foreign_transaction]],ForeignRules[Foreign Transaction],ForeignRules[Risk Points],0)</f>
        <v>0</v>
      </c>
      <c r="N2775">
        <f>_xlfn.XLOOKUP(FraudData[[#This Row],[location_mismatch]],Table10[Location Mismatch],Table10[Risk Points],0)</f>
        <v>0</v>
      </c>
      <c r="O2775">
        <f>_xlfn.XLOOKUP(FraudData[[#This Row],[device_trust_score]],DeviceRules[Device Min],DeviceRules[Risk Points],,-1)</f>
        <v>2</v>
      </c>
      <c r="P2775">
        <f>_xlfn.XLOOKUP(FraudData[[#This Row],[velocity_last_24h]],VelocityRules[Velocity Min],VelocityRules[Risk Points],,-1)</f>
        <v>0</v>
      </c>
      <c r="Q2775">
        <f>_xlfn.XLOOKUP(FraudData[[#This Row],[merchant_category]],MerchantRules[Merchant Category],MerchantRules[Risk Points],0)</f>
        <v>0</v>
      </c>
      <c r="R2775">
        <f>SUM(FraudData[[#This Row],[Amount Risk]:[Merchant Risk]])</f>
        <v>2</v>
      </c>
      <c r="S2775" t="str" cm="1">
        <f t="array" ref="S2775">_xlfn.IFS(FraudData[[#This Row],[Fraud Risk Score]]&gt;=8,"High Risk",FraudData[[#This Row],[Fraud Risk Score]]&gt;=6,"Medium Risk",TRUE,"Low Risk")</f>
        <v>Low Risk</v>
      </c>
    </row>
    <row r="2776" spans="1:19">
      <c r="A2776">
        <v>2775</v>
      </c>
      <c r="B2776">
        <v>142.37</v>
      </c>
      <c r="C2776">
        <v>5</v>
      </c>
      <c r="D2776" t="s">
        <v>47</v>
      </c>
      <c r="E2776">
        <v>0</v>
      </c>
      <c r="F2776">
        <v>0</v>
      </c>
      <c r="G2776">
        <v>68</v>
      </c>
      <c r="H2776">
        <v>3</v>
      </c>
      <c r="I2776">
        <v>47</v>
      </c>
      <c r="J2776">
        <v>0</v>
      </c>
      <c r="K2776">
        <f>_xlfn.XLOOKUP(FraudData[[#This Row],[amount]],AmountRules[Amount Min],AmountRules[Risk Points],,-1)</f>
        <v>0</v>
      </c>
      <c r="L2776">
        <f>_xlfn.XLOOKUP(FraudData[[#This Row],[transaction_hour]],TimeRules[Hour Min],TimeRules[Risk Points],,-1)</f>
        <v>0</v>
      </c>
      <c r="M2776">
        <f>_xlfn.XLOOKUP(FraudData[[#This Row],[foreign_transaction]],ForeignRules[Foreign Transaction],ForeignRules[Risk Points],0)</f>
        <v>0</v>
      </c>
      <c r="N2776">
        <f>_xlfn.XLOOKUP(FraudData[[#This Row],[location_mismatch]],Table10[Location Mismatch],Table10[Risk Points],0)</f>
        <v>0</v>
      </c>
      <c r="O2776">
        <f>_xlfn.XLOOKUP(FraudData[[#This Row],[device_trust_score]],DeviceRules[Device Min],DeviceRules[Risk Points],,-1)</f>
        <v>1</v>
      </c>
      <c r="P2776">
        <f>_xlfn.XLOOKUP(FraudData[[#This Row],[velocity_last_24h]],VelocityRules[Velocity Min],VelocityRules[Risk Points],,-1)</f>
        <v>0</v>
      </c>
      <c r="Q2776">
        <f>_xlfn.XLOOKUP(FraudData[[#This Row],[merchant_category]],MerchantRules[Merchant Category],MerchantRules[Risk Points],0)</f>
        <v>0</v>
      </c>
      <c r="R2776">
        <f>SUM(FraudData[[#This Row],[Amount Risk]:[Merchant Risk]])</f>
        <v>1</v>
      </c>
      <c r="S2776" t="str" cm="1">
        <f t="array" ref="S2776">_xlfn.IFS(FraudData[[#This Row],[Fraud Risk Score]]&gt;=8,"High Risk",FraudData[[#This Row],[Fraud Risk Score]]&gt;=6,"Medium Risk",TRUE,"Low Risk")</f>
        <v>Low Risk</v>
      </c>
    </row>
    <row r="2777" spans="1:19">
      <c r="A2777">
        <v>2776</v>
      </c>
      <c r="B2777">
        <v>102.07</v>
      </c>
      <c r="C2777">
        <v>14</v>
      </c>
      <c r="D2777" t="s">
        <v>50</v>
      </c>
      <c r="E2777">
        <v>0</v>
      </c>
      <c r="F2777">
        <v>0</v>
      </c>
      <c r="G2777">
        <v>62</v>
      </c>
      <c r="H2777">
        <v>1</v>
      </c>
      <c r="I2777">
        <v>25</v>
      </c>
      <c r="J2777">
        <v>0</v>
      </c>
      <c r="K2777">
        <f>_xlfn.XLOOKUP(FraudData[[#This Row],[amount]],AmountRules[Amount Min],AmountRules[Risk Points],,-1)</f>
        <v>0</v>
      </c>
      <c r="L2777">
        <f>_xlfn.XLOOKUP(FraudData[[#This Row],[transaction_hour]],TimeRules[Hour Min],TimeRules[Risk Points],,-1)</f>
        <v>0</v>
      </c>
      <c r="M2777">
        <f>_xlfn.XLOOKUP(FraudData[[#This Row],[foreign_transaction]],ForeignRules[Foreign Transaction],ForeignRules[Risk Points],0)</f>
        <v>0</v>
      </c>
      <c r="N2777">
        <f>_xlfn.XLOOKUP(FraudData[[#This Row],[location_mismatch]],Table10[Location Mismatch],Table10[Risk Points],0)</f>
        <v>0</v>
      </c>
      <c r="O2777">
        <f>_xlfn.XLOOKUP(FraudData[[#This Row],[device_trust_score]],DeviceRules[Device Min],DeviceRules[Risk Points],,-1)</f>
        <v>1</v>
      </c>
      <c r="P2777">
        <f>_xlfn.XLOOKUP(FraudData[[#This Row],[velocity_last_24h]],VelocityRules[Velocity Min],VelocityRules[Risk Points],,-1)</f>
        <v>0</v>
      </c>
      <c r="Q2777">
        <f>_xlfn.XLOOKUP(FraudData[[#This Row],[merchant_category]],MerchantRules[Merchant Category],MerchantRules[Risk Points],0)</f>
        <v>0</v>
      </c>
      <c r="R2777">
        <f>SUM(FraudData[[#This Row],[Amount Risk]:[Merchant Risk]])</f>
        <v>1</v>
      </c>
      <c r="S2777" t="str" cm="1">
        <f t="array" ref="S2777">_xlfn.IFS(FraudData[[#This Row],[Fraud Risk Score]]&gt;=8,"High Risk",FraudData[[#This Row],[Fraud Risk Score]]&gt;=6,"Medium Risk",TRUE,"Low Risk")</f>
        <v>Low Risk</v>
      </c>
    </row>
    <row r="2778" spans="1:19">
      <c r="A2778">
        <v>2777</v>
      </c>
      <c r="B2778">
        <v>8.08</v>
      </c>
      <c r="C2778">
        <v>14</v>
      </c>
      <c r="D2778" t="s">
        <v>47</v>
      </c>
      <c r="E2778">
        <v>1</v>
      </c>
      <c r="F2778">
        <v>0</v>
      </c>
      <c r="G2778">
        <v>82</v>
      </c>
      <c r="H2778">
        <v>2</v>
      </c>
      <c r="I2778">
        <v>46</v>
      </c>
      <c r="J2778">
        <v>0</v>
      </c>
      <c r="K2778">
        <f>_xlfn.XLOOKUP(FraudData[[#This Row],[amount]],AmountRules[Amount Min],AmountRules[Risk Points],,-1)</f>
        <v>0</v>
      </c>
      <c r="L2778">
        <f>_xlfn.XLOOKUP(FraudData[[#This Row],[transaction_hour]],TimeRules[Hour Min],TimeRules[Risk Points],,-1)</f>
        <v>0</v>
      </c>
      <c r="M2778">
        <f>_xlfn.XLOOKUP(FraudData[[#This Row],[foreign_transaction]],ForeignRules[Foreign Transaction],ForeignRules[Risk Points],0)</f>
        <v>3</v>
      </c>
      <c r="N2778">
        <f>_xlfn.XLOOKUP(FraudData[[#This Row],[location_mismatch]],Table10[Location Mismatch],Table10[Risk Points],0)</f>
        <v>0</v>
      </c>
      <c r="O2778">
        <f>_xlfn.XLOOKUP(FraudData[[#This Row],[device_trust_score]],DeviceRules[Device Min],DeviceRules[Risk Points],,-1)</f>
        <v>0</v>
      </c>
      <c r="P2778">
        <f>_xlfn.XLOOKUP(FraudData[[#This Row],[velocity_last_24h]],VelocityRules[Velocity Min],VelocityRules[Risk Points],,-1)</f>
        <v>0</v>
      </c>
      <c r="Q2778">
        <f>_xlfn.XLOOKUP(FraudData[[#This Row],[merchant_category]],MerchantRules[Merchant Category],MerchantRules[Risk Points],0)</f>
        <v>0</v>
      </c>
      <c r="R2778">
        <f>SUM(FraudData[[#This Row],[Amount Risk]:[Merchant Risk]])</f>
        <v>3</v>
      </c>
      <c r="S2778" t="str" cm="1">
        <f t="array" ref="S2778">_xlfn.IFS(FraudData[[#This Row],[Fraud Risk Score]]&gt;=8,"High Risk",FraudData[[#This Row],[Fraud Risk Score]]&gt;=6,"Medium Risk",TRUE,"Low Risk")</f>
        <v>Low Risk</v>
      </c>
    </row>
    <row r="2779" spans="1:19">
      <c r="A2779">
        <v>2778</v>
      </c>
      <c r="B2779">
        <v>32.619999999999997</v>
      </c>
      <c r="C2779">
        <v>15</v>
      </c>
      <c r="D2779" t="s">
        <v>50</v>
      </c>
      <c r="E2779">
        <v>1</v>
      </c>
      <c r="F2779">
        <v>0</v>
      </c>
      <c r="G2779">
        <v>73</v>
      </c>
      <c r="H2779">
        <v>2</v>
      </c>
      <c r="I2779">
        <v>20</v>
      </c>
      <c r="J2779">
        <v>0</v>
      </c>
      <c r="K2779">
        <f>_xlfn.XLOOKUP(FraudData[[#This Row],[amount]],AmountRules[Amount Min],AmountRules[Risk Points],,-1)</f>
        <v>0</v>
      </c>
      <c r="L2779">
        <f>_xlfn.XLOOKUP(FraudData[[#This Row],[transaction_hour]],TimeRules[Hour Min],TimeRules[Risk Points],,-1)</f>
        <v>0</v>
      </c>
      <c r="M2779">
        <f>_xlfn.XLOOKUP(FraudData[[#This Row],[foreign_transaction]],ForeignRules[Foreign Transaction],ForeignRules[Risk Points],0)</f>
        <v>3</v>
      </c>
      <c r="N2779">
        <f>_xlfn.XLOOKUP(FraudData[[#This Row],[location_mismatch]],Table10[Location Mismatch],Table10[Risk Points],0)</f>
        <v>0</v>
      </c>
      <c r="O2779">
        <f>_xlfn.XLOOKUP(FraudData[[#This Row],[device_trust_score]],DeviceRules[Device Min],DeviceRules[Risk Points],,-1)</f>
        <v>0</v>
      </c>
      <c r="P2779">
        <f>_xlfn.XLOOKUP(FraudData[[#This Row],[velocity_last_24h]],VelocityRules[Velocity Min],VelocityRules[Risk Points],,-1)</f>
        <v>0</v>
      </c>
      <c r="Q2779">
        <f>_xlfn.XLOOKUP(FraudData[[#This Row],[merchant_category]],MerchantRules[Merchant Category],MerchantRules[Risk Points],0)</f>
        <v>0</v>
      </c>
      <c r="R2779">
        <f>SUM(FraudData[[#This Row],[Amount Risk]:[Merchant Risk]])</f>
        <v>3</v>
      </c>
      <c r="S2779" t="str" cm="1">
        <f t="array" ref="S2779">_xlfn.IFS(FraudData[[#This Row],[Fraud Risk Score]]&gt;=8,"High Risk",FraudData[[#This Row],[Fraud Risk Score]]&gt;=6,"Medium Risk",TRUE,"Low Risk")</f>
        <v>Low Risk</v>
      </c>
    </row>
    <row r="2780" spans="1:19">
      <c r="A2780">
        <v>2779</v>
      </c>
      <c r="B2780">
        <v>106.16</v>
      </c>
      <c r="C2780">
        <v>7</v>
      </c>
      <c r="D2780" t="s">
        <v>47</v>
      </c>
      <c r="E2780">
        <v>0</v>
      </c>
      <c r="F2780">
        <v>0</v>
      </c>
      <c r="G2780">
        <v>40</v>
      </c>
      <c r="H2780">
        <v>1</v>
      </c>
      <c r="I2780">
        <v>30</v>
      </c>
      <c r="J2780">
        <v>0</v>
      </c>
      <c r="K2780">
        <f>_xlfn.XLOOKUP(FraudData[[#This Row],[amount]],AmountRules[Amount Min],AmountRules[Risk Points],,-1)</f>
        <v>0</v>
      </c>
      <c r="L2780">
        <f>_xlfn.XLOOKUP(FraudData[[#This Row],[transaction_hour]],TimeRules[Hour Min],TimeRules[Risk Points],,-1)</f>
        <v>0</v>
      </c>
      <c r="M2780">
        <f>_xlfn.XLOOKUP(FraudData[[#This Row],[foreign_transaction]],ForeignRules[Foreign Transaction],ForeignRules[Risk Points],0)</f>
        <v>0</v>
      </c>
      <c r="N2780">
        <f>_xlfn.XLOOKUP(FraudData[[#This Row],[location_mismatch]],Table10[Location Mismatch],Table10[Risk Points],0)</f>
        <v>0</v>
      </c>
      <c r="O2780">
        <f>_xlfn.XLOOKUP(FraudData[[#This Row],[device_trust_score]],DeviceRules[Device Min],DeviceRules[Risk Points],,-1)</f>
        <v>2</v>
      </c>
      <c r="P2780">
        <f>_xlfn.XLOOKUP(FraudData[[#This Row],[velocity_last_24h]],VelocityRules[Velocity Min],VelocityRules[Risk Points],,-1)</f>
        <v>0</v>
      </c>
      <c r="Q2780">
        <f>_xlfn.XLOOKUP(FraudData[[#This Row],[merchant_category]],MerchantRules[Merchant Category],MerchantRules[Risk Points],0)</f>
        <v>0</v>
      </c>
      <c r="R2780">
        <f>SUM(FraudData[[#This Row],[Amount Risk]:[Merchant Risk]])</f>
        <v>2</v>
      </c>
      <c r="S2780" t="str" cm="1">
        <f t="array" ref="S2780">_xlfn.IFS(FraudData[[#This Row],[Fraud Risk Score]]&gt;=8,"High Risk",FraudData[[#This Row],[Fraud Risk Score]]&gt;=6,"Medium Risk",TRUE,"Low Risk")</f>
        <v>Low Risk</v>
      </c>
    </row>
    <row r="2781" spans="1:19">
      <c r="A2781">
        <v>2780</v>
      </c>
      <c r="B2781">
        <v>42.24</v>
      </c>
      <c r="C2781">
        <v>18</v>
      </c>
      <c r="D2781" t="s">
        <v>47</v>
      </c>
      <c r="E2781">
        <v>0</v>
      </c>
      <c r="F2781">
        <v>0</v>
      </c>
      <c r="G2781">
        <v>98</v>
      </c>
      <c r="H2781">
        <v>1</v>
      </c>
      <c r="I2781">
        <v>69</v>
      </c>
      <c r="J2781">
        <v>0</v>
      </c>
      <c r="K2781">
        <f>_xlfn.XLOOKUP(FraudData[[#This Row],[amount]],AmountRules[Amount Min],AmountRules[Risk Points],,-1)</f>
        <v>0</v>
      </c>
      <c r="L2781">
        <f>_xlfn.XLOOKUP(FraudData[[#This Row],[transaction_hour]],TimeRules[Hour Min],TimeRules[Risk Points],,-1)</f>
        <v>0</v>
      </c>
      <c r="M2781">
        <f>_xlfn.XLOOKUP(FraudData[[#This Row],[foreign_transaction]],ForeignRules[Foreign Transaction],ForeignRules[Risk Points],0)</f>
        <v>0</v>
      </c>
      <c r="N2781">
        <f>_xlfn.XLOOKUP(FraudData[[#This Row],[location_mismatch]],Table10[Location Mismatch],Table10[Risk Points],0)</f>
        <v>0</v>
      </c>
      <c r="O2781">
        <f>_xlfn.XLOOKUP(FraudData[[#This Row],[device_trust_score]],DeviceRules[Device Min],DeviceRules[Risk Points],,-1)</f>
        <v>0</v>
      </c>
      <c r="P2781">
        <f>_xlfn.XLOOKUP(FraudData[[#This Row],[velocity_last_24h]],VelocityRules[Velocity Min],VelocityRules[Risk Points],,-1)</f>
        <v>0</v>
      </c>
      <c r="Q2781">
        <f>_xlfn.XLOOKUP(FraudData[[#This Row],[merchant_category]],MerchantRules[Merchant Category],MerchantRules[Risk Points],0)</f>
        <v>0</v>
      </c>
      <c r="R2781">
        <f>SUM(FraudData[[#This Row],[Amount Risk]:[Merchant Risk]])</f>
        <v>0</v>
      </c>
      <c r="S2781" t="str" cm="1">
        <f t="array" ref="S2781">_xlfn.IFS(FraudData[[#This Row],[Fraud Risk Score]]&gt;=8,"High Risk",FraudData[[#This Row],[Fraud Risk Score]]&gt;=6,"Medium Risk",TRUE,"Low Risk")</f>
        <v>Low Risk</v>
      </c>
    </row>
    <row r="2782" spans="1:19">
      <c r="A2782">
        <v>2781</v>
      </c>
      <c r="B2782">
        <v>9.23</v>
      </c>
      <c r="C2782">
        <v>19</v>
      </c>
      <c r="D2782" t="s">
        <v>46</v>
      </c>
      <c r="E2782">
        <v>0</v>
      </c>
      <c r="F2782">
        <v>0</v>
      </c>
      <c r="G2782">
        <v>54</v>
      </c>
      <c r="H2782">
        <v>3</v>
      </c>
      <c r="I2782">
        <v>44</v>
      </c>
      <c r="J2782">
        <v>0</v>
      </c>
      <c r="K2782">
        <f>_xlfn.XLOOKUP(FraudData[[#This Row],[amount]],AmountRules[Amount Min],AmountRules[Risk Points],,-1)</f>
        <v>0</v>
      </c>
      <c r="L2782">
        <f>_xlfn.XLOOKUP(FraudData[[#This Row],[transaction_hour]],TimeRules[Hour Min],TimeRules[Risk Points],,-1)</f>
        <v>0</v>
      </c>
      <c r="M2782">
        <f>_xlfn.XLOOKUP(FraudData[[#This Row],[foreign_transaction]],ForeignRules[Foreign Transaction],ForeignRules[Risk Points],0)</f>
        <v>0</v>
      </c>
      <c r="N2782">
        <f>_xlfn.XLOOKUP(FraudData[[#This Row],[location_mismatch]],Table10[Location Mismatch],Table10[Risk Points],0)</f>
        <v>0</v>
      </c>
      <c r="O2782">
        <f>_xlfn.XLOOKUP(FraudData[[#This Row],[device_trust_score]],DeviceRules[Device Min],DeviceRules[Risk Points],,-1)</f>
        <v>1</v>
      </c>
      <c r="P2782">
        <f>_xlfn.XLOOKUP(FraudData[[#This Row],[velocity_last_24h]],VelocityRules[Velocity Min],VelocityRules[Risk Points],,-1)</f>
        <v>0</v>
      </c>
      <c r="Q2782">
        <f>_xlfn.XLOOKUP(FraudData[[#This Row],[merchant_category]],MerchantRules[Merchant Category],MerchantRules[Risk Points],0)</f>
        <v>0</v>
      </c>
      <c r="R2782">
        <f>SUM(FraudData[[#This Row],[Amount Risk]:[Merchant Risk]])</f>
        <v>1</v>
      </c>
      <c r="S2782" t="str" cm="1">
        <f t="array" ref="S2782">_xlfn.IFS(FraudData[[#This Row],[Fraud Risk Score]]&gt;=8,"High Risk",FraudData[[#This Row],[Fraud Risk Score]]&gt;=6,"Medium Risk",TRUE,"Low Risk")</f>
        <v>Low Risk</v>
      </c>
    </row>
    <row r="2783" spans="1:19">
      <c r="A2783">
        <v>2782</v>
      </c>
      <c r="B2783">
        <v>334.02</v>
      </c>
      <c r="C2783">
        <v>14</v>
      </c>
      <c r="D2783" t="s">
        <v>50</v>
      </c>
      <c r="E2783">
        <v>0</v>
      </c>
      <c r="F2783">
        <v>0</v>
      </c>
      <c r="G2783">
        <v>92</v>
      </c>
      <c r="H2783">
        <v>3</v>
      </c>
      <c r="I2783">
        <v>68</v>
      </c>
      <c r="J2783">
        <v>0</v>
      </c>
      <c r="K2783">
        <f>_xlfn.XLOOKUP(FraudData[[#This Row],[amount]],AmountRules[Amount Min],AmountRules[Risk Points],,-1)</f>
        <v>0</v>
      </c>
      <c r="L2783">
        <f>_xlfn.XLOOKUP(FraudData[[#This Row],[transaction_hour]],TimeRules[Hour Min],TimeRules[Risk Points],,-1)</f>
        <v>0</v>
      </c>
      <c r="M2783">
        <f>_xlfn.XLOOKUP(FraudData[[#This Row],[foreign_transaction]],ForeignRules[Foreign Transaction],ForeignRules[Risk Points],0)</f>
        <v>0</v>
      </c>
      <c r="N2783">
        <f>_xlfn.XLOOKUP(FraudData[[#This Row],[location_mismatch]],Table10[Location Mismatch],Table10[Risk Points],0)</f>
        <v>0</v>
      </c>
      <c r="O2783">
        <f>_xlfn.XLOOKUP(FraudData[[#This Row],[device_trust_score]],DeviceRules[Device Min],DeviceRules[Risk Points],,-1)</f>
        <v>0</v>
      </c>
      <c r="P2783">
        <f>_xlfn.XLOOKUP(FraudData[[#This Row],[velocity_last_24h]],VelocityRules[Velocity Min],VelocityRules[Risk Points],,-1)</f>
        <v>0</v>
      </c>
      <c r="Q2783">
        <f>_xlfn.XLOOKUP(FraudData[[#This Row],[merchant_category]],MerchantRules[Merchant Category],MerchantRules[Risk Points],0)</f>
        <v>0</v>
      </c>
      <c r="R2783">
        <f>SUM(FraudData[[#This Row],[Amount Risk]:[Merchant Risk]])</f>
        <v>0</v>
      </c>
      <c r="S2783" t="str" cm="1">
        <f t="array" ref="S2783">_xlfn.IFS(FraudData[[#This Row],[Fraud Risk Score]]&gt;=8,"High Risk",FraudData[[#This Row],[Fraud Risk Score]]&gt;=6,"Medium Risk",TRUE,"Low Risk")</f>
        <v>Low Risk</v>
      </c>
    </row>
    <row r="2784" spans="1:19">
      <c r="A2784">
        <v>2783</v>
      </c>
      <c r="B2784">
        <v>715.23</v>
      </c>
      <c r="C2784">
        <v>2</v>
      </c>
      <c r="D2784" t="s">
        <v>50</v>
      </c>
      <c r="E2784">
        <v>0</v>
      </c>
      <c r="F2784">
        <v>0</v>
      </c>
      <c r="G2784">
        <v>95</v>
      </c>
      <c r="H2784">
        <v>1</v>
      </c>
      <c r="I2784">
        <v>29</v>
      </c>
      <c r="J2784">
        <v>0</v>
      </c>
      <c r="K2784">
        <f>_xlfn.XLOOKUP(FraudData[[#This Row],[amount]],AmountRules[Amount Min],AmountRules[Risk Points],,-1)</f>
        <v>1</v>
      </c>
      <c r="L2784">
        <f>_xlfn.XLOOKUP(FraudData[[#This Row],[transaction_hour]],TimeRules[Hour Min],TimeRules[Risk Points],,-1)</f>
        <v>3</v>
      </c>
      <c r="M2784">
        <f>_xlfn.XLOOKUP(FraudData[[#This Row],[foreign_transaction]],ForeignRules[Foreign Transaction],ForeignRules[Risk Points],0)</f>
        <v>0</v>
      </c>
      <c r="N2784">
        <f>_xlfn.XLOOKUP(FraudData[[#This Row],[location_mismatch]],Table10[Location Mismatch],Table10[Risk Points],0)</f>
        <v>0</v>
      </c>
      <c r="O2784">
        <f>_xlfn.XLOOKUP(FraudData[[#This Row],[device_trust_score]],DeviceRules[Device Min],DeviceRules[Risk Points],,-1)</f>
        <v>0</v>
      </c>
      <c r="P2784">
        <f>_xlfn.XLOOKUP(FraudData[[#This Row],[velocity_last_24h]],VelocityRules[Velocity Min],VelocityRules[Risk Points],,-1)</f>
        <v>0</v>
      </c>
      <c r="Q2784">
        <f>_xlfn.XLOOKUP(FraudData[[#This Row],[merchant_category]],MerchantRules[Merchant Category],MerchantRules[Risk Points],0)</f>
        <v>0</v>
      </c>
      <c r="R2784">
        <f>SUM(FraudData[[#This Row],[Amount Risk]:[Merchant Risk]])</f>
        <v>4</v>
      </c>
      <c r="S2784" t="str" cm="1">
        <f t="array" ref="S2784">_xlfn.IFS(FraudData[[#This Row],[Fraud Risk Score]]&gt;=8,"High Risk",FraudData[[#This Row],[Fraud Risk Score]]&gt;=6,"Medium Risk",TRUE,"Low Risk")</f>
        <v>Low Risk</v>
      </c>
    </row>
    <row r="2785" spans="1:19">
      <c r="A2785">
        <v>2784</v>
      </c>
      <c r="B2785">
        <v>283.63</v>
      </c>
      <c r="C2785">
        <v>5</v>
      </c>
      <c r="D2785" t="s">
        <v>48</v>
      </c>
      <c r="E2785">
        <v>0</v>
      </c>
      <c r="F2785">
        <v>0</v>
      </c>
      <c r="G2785">
        <v>61</v>
      </c>
      <c r="H2785">
        <v>1</v>
      </c>
      <c r="I2785">
        <v>68</v>
      </c>
      <c r="J2785">
        <v>0</v>
      </c>
      <c r="K2785">
        <f>_xlfn.XLOOKUP(FraudData[[#This Row],[amount]],AmountRules[Amount Min],AmountRules[Risk Points],,-1)</f>
        <v>0</v>
      </c>
      <c r="L2785">
        <f>_xlfn.XLOOKUP(FraudData[[#This Row],[transaction_hour]],TimeRules[Hour Min],TimeRules[Risk Points],,-1)</f>
        <v>0</v>
      </c>
      <c r="M2785">
        <f>_xlfn.XLOOKUP(FraudData[[#This Row],[foreign_transaction]],ForeignRules[Foreign Transaction],ForeignRules[Risk Points],0)</f>
        <v>0</v>
      </c>
      <c r="N2785">
        <f>_xlfn.XLOOKUP(FraudData[[#This Row],[location_mismatch]],Table10[Location Mismatch],Table10[Risk Points],0)</f>
        <v>0</v>
      </c>
      <c r="O2785">
        <f>_xlfn.XLOOKUP(FraudData[[#This Row],[device_trust_score]],DeviceRules[Device Min],DeviceRules[Risk Points],,-1)</f>
        <v>1</v>
      </c>
      <c r="P2785">
        <f>_xlfn.XLOOKUP(FraudData[[#This Row],[velocity_last_24h]],VelocityRules[Velocity Min],VelocityRules[Risk Points],,-1)</f>
        <v>0</v>
      </c>
      <c r="Q2785">
        <f>_xlfn.XLOOKUP(FraudData[[#This Row],[merchant_category]],MerchantRules[Merchant Category],MerchantRules[Risk Points],0)</f>
        <v>0</v>
      </c>
      <c r="R2785">
        <f>SUM(FraudData[[#This Row],[Amount Risk]:[Merchant Risk]])</f>
        <v>1</v>
      </c>
      <c r="S2785" t="str" cm="1">
        <f t="array" ref="S2785">_xlfn.IFS(FraudData[[#This Row],[Fraud Risk Score]]&gt;=8,"High Risk",FraudData[[#This Row],[Fraud Risk Score]]&gt;=6,"Medium Risk",TRUE,"Low Risk")</f>
        <v>Low Risk</v>
      </c>
    </row>
    <row r="2786" spans="1:19">
      <c r="A2786">
        <v>2785</v>
      </c>
      <c r="B2786">
        <v>346.08</v>
      </c>
      <c r="C2786">
        <v>7</v>
      </c>
      <c r="D2786" t="s">
        <v>47</v>
      </c>
      <c r="E2786">
        <v>0</v>
      </c>
      <c r="F2786">
        <v>0</v>
      </c>
      <c r="G2786">
        <v>93</v>
      </c>
      <c r="H2786">
        <v>2</v>
      </c>
      <c r="I2786">
        <v>57</v>
      </c>
      <c r="J2786">
        <v>0</v>
      </c>
      <c r="K2786">
        <f>_xlfn.XLOOKUP(FraudData[[#This Row],[amount]],AmountRules[Amount Min],AmountRules[Risk Points],,-1)</f>
        <v>0</v>
      </c>
      <c r="L2786">
        <f>_xlfn.XLOOKUP(FraudData[[#This Row],[transaction_hour]],TimeRules[Hour Min],TimeRules[Risk Points],,-1)</f>
        <v>0</v>
      </c>
      <c r="M2786">
        <f>_xlfn.XLOOKUP(FraudData[[#This Row],[foreign_transaction]],ForeignRules[Foreign Transaction],ForeignRules[Risk Points],0)</f>
        <v>0</v>
      </c>
      <c r="N2786">
        <f>_xlfn.XLOOKUP(FraudData[[#This Row],[location_mismatch]],Table10[Location Mismatch],Table10[Risk Points],0)</f>
        <v>0</v>
      </c>
      <c r="O2786">
        <f>_xlfn.XLOOKUP(FraudData[[#This Row],[device_trust_score]],DeviceRules[Device Min],DeviceRules[Risk Points],,-1)</f>
        <v>0</v>
      </c>
      <c r="P2786">
        <f>_xlfn.XLOOKUP(FraudData[[#This Row],[velocity_last_24h]],VelocityRules[Velocity Min],VelocityRules[Risk Points],,-1)</f>
        <v>0</v>
      </c>
      <c r="Q2786">
        <f>_xlfn.XLOOKUP(FraudData[[#This Row],[merchant_category]],MerchantRules[Merchant Category],MerchantRules[Risk Points],0)</f>
        <v>0</v>
      </c>
      <c r="R2786">
        <f>SUM(FraudData[[#This Row],[Amount Risk]:[Merchant Risk]])</f>
        <v>0</v>
      </c>
      <c r="S2786" t="str" cm="1">
        <f t="array" ref="S2786">_xlfn.IFS(FraudData[[#This Row],[Fraud Risk Score]]&gt;=8,"High Risk",FraudData[[#This Row],[Fraud Risk Score]]&gt;=6,"Medium Risk",TRUE,"Low Risk")</f>
        <v>Low Risk</v>
      </c>
    </row>
    <row r="2787" spans="1:19">
      <c r="A2787">
        <v>2786</v>
      </c>
      <c r="B2787">
        <v>49.87</v>
      </c>
      <c r="C2787">
        <v>15</v>
      </c>
      <c r="D2787" t="s">
        <v>47</v>
      </c>
      <c r="E2787">
        <v>1</v>
      </c>
      <c r="F2787">
        <v>0</v>
      </c>
      <c r="G2787">
        <v>79</v>
      </c>
      <c r="H2787">
        <v>1</v>
      </c>
      <c r="I2787">
        <v>68</v>
      </c>
      <c r="J2787">
        <v>0</v>
      </c>
      <c r="K2787">
        <f>_xlfn.XLOOKUP(FraudData[[#This Row],[amount]],AmountRules[Amount Min],AmountRules[Risk Points],,-1)</f>
        <v>0</v>
      </c>
      <c r="L2787">
        <f>_xlfn.XLOOKUP(FraudData[[#This Row],[transaction_hour]],TimeRules[Hour Min],TimeRules[Risk Points],,-1)</f>
        <v>0</v>
      </c>
      <c r="M2787">
        <f>_xlfn.XLOOKUP(FraudData[[#This Row],[foreign_transaction]],ForeignRules[Foreign Transaction],ForeignRules[Risk Points],0)</f>
        <v>3</v>
      </c>
      <c r="N2787">
        <f>_xlfn.XLOOKUP(FraudData[[#This Row],[location_mismatch]],Table10[Location Mismatch],Table10[Risk Points],0)</f>
        <v>0</v>
      </c>
      <c r="O2787">
        <f>_xlfn.XLOOKUP(FraudData[[#This Row],[device_trust_score]],DeviceRules[Device Min],DeviceRules[Risk Points],,-1)</f>
        <v>0</v>
      </c>
      <c r="P2787">
        <f>_xlfn.XLOOKUP(FraudData[[#This Row],[velocity_last_24h]],VelocityRules[Velocity Min],VelocityRules[Risk Points],,-1)</f>
        <v>0</v>
      </c>
      <c r="Q2787">
        <f>_xlfn.XLOOKUP(FraudData[[#This Row],[merchant_category]],MerchantRules[Merchant Category],MerchantRules[Risk Points],0)</f>
        <v>0</v>
      </c>
      <c r="R2787">
        <f>SUM(FraudData[[#This Row],[Amount Risk]:[Merchant Risk]])</f>
        <v>3</v>
      </c>
      <c r="S2787" t="str" cm="1">
        <f t="array" ref="S2787">_xlfn.IFS(FraudData[[#This Row],[Fraud Risk Score]]&gt;=8,"High Risk",FraudData[[#This Row],[Fraud Risk Score]]&gt;=6,"Medium Risk",TRUE,"Low Risk")</f>
        <v>Low Risk</v>
      </c>
    </row>
    <row r="2788" spans="1:19">
      <c r="A2788">
        <v>2787</v>
      </c>
      <c r="B2788">
        <v>582.24</v>
      </c>
      <c r="C2788">
        <v>14</v>
      </c>
      <c r="D2788" t="s">
        <v>46</v>
      </c>
      <c r="E2788">
        <v>0</v>
      </c>
      <c r="F2788">
        <v>0</v>
      </c>
      <c r="G2788">
        <v>63</v>
      </c>
      <c r="H2788">
        <v>1</v>
      </c>
      <c r="I2788">
        <v>23</v>
      </c>
      <c r="J2788">
        <v>0</v>
      </c>
      <c r="K2788">
        <f>_xlfn.XLOOKUP(FraudData[[#This Row],[amount]],AmountRules[Amount Min],AmountRules[Risk Points],,-1)</f>
        <v>1</v>
      </c>
      <c r="L2788">
        <f>_xlfn.XLOOKUP(FraudData[[#This Row],[transaction_hour]],TimeRules[Hour Min],TimeRules[Risk Points],,-1)</f>
        <v>0</v>
      </c>
      <c r="M2788">
        <f>_xlfn.XLOOKUP(FraudData[[#This Row],[foreign_transaction]],ForeignRules[Foreign Transaction],ForeignRules[Risk Points],0)</f>
        <v>0</v>
      </c>
      <c r="N2788">
        <f>_xlfn.XLOOKUP(FraudData[[#This Row],[location_mismatch]],Table10[Location Mismatch],Table10[Risk Points],0)</f>
        <v>0</v>
      </c>
      <c r="O2788">
        <f>_xlfn.XLOOKUP(FraudData[[#This Row],[device_trust_score]],DeviceRules[Device Min],DeviceRules[Risk Points],,-1)</f>
        <v>1</v>
      </c>
      <c r="P2788">
        <f>_xlfn.XLOOKUP(FraudData[[#This Row],[velocity_last_24h]],VelocityRules[Velocity Min],VelocityRules[Risk Points],,-1)</f>
        <v>0</v>
      </c>
      <c r="Q2788">
        <f>_xlfn.XLOOKUP(FraudData[[#This Row],[merchant_category]],MerchantRules[Merchant Category],MerchantRules[Risk Points],0)</f>
        <v>0</v>
      </c>
      <c r="R2788">
        <f>SUM(FraudData[[#This Row],[Amount Risk]:[Merchant Risk]])</f>
        <v>2</v>
      </c>
      <c r="S2788" t="str" cm="1">
        <f t="array" ref="S2788">_xlfn.IFS(FraudData[[#This Row],[Fraud Risk Score]]&gt;=8,"High Risk",FraudData[[#This Row],[Fraud Risk Score]]&gt;=6,"Medium Risk",TRUE,"Low Risk")</f>
        <v>Low Risk</v>
      </c>
    </row>
    <row r="2789" spans="1:19">
      <c r="A2789">
        <v>2788</v>
      </c>
      <c r="B2789">
        <v>39.479999999999997</v>
      </c>
      <c r="C2789">
        <v>12</v>
      </c>
      <c r="D2789" t="s">
        <v>48</v>
      </c>
      <c r="E2789">
        <v>0</v>
      </c>
      <c r="F2789">
        <v>0</v>
      </c>
      <c r="G2789">
        <v>81</v>
      </c>
      <c r="H2789">
        <v>3</v>
      </c>
      <c r="I2789">
        <v>56</v>
      </c>
      <c r="J2789">
        <v>0</v>
      </c>
      <c r="K2789">
        <f>_xlfn.XLOOKUP(FraudData[[#This Row],[amount]],AmountRules[Amount Min],AmountRules[Risk Points],,-1)</f>
        <v>0</v>
      </c>
      <c r="L2789">
        <f>_xlfn.XLOOKUP(FraudData[[#This Row],[transaction_hour]],TimeRules[Hour Min],TimeRules[Risk Points],,-1)</f>
        <v>0</v>
      </c>
      <c r="M2789">
        <f>_xlfn.XLOOKUP(FraudData[[#This Row],[foreign_transaction]],ForeignRules[Foreign Transaction],ForeignRules[Risk Points],0)</f>
        <v>0</v>
      </c>
      <c r="N2789">
        <f>_xlfn.XLOOKUP(FraudData[[#This Row],[location_mismatch]],Table10[Location Mismatch],Table10[Risk Points],0)</f>
        <v>0</v>
      </c>
      <c r="O2789">
        <f>_xlfn.XLOOKUP(FraudData[[#This Row],[device_trust_score]],DeviceRules[Device Min],DeviceRules[Risk Points],,-1)</f>
        <v>0</v>
      </c>
      <c r="P2789">
        <f>_xlfn.XLOOKUP(FraudData[[#This Row],[velocity_last_24h]],VelocityRules[Velocity Min],VelocityRules[Risk Points],,-1)</f>
        <v>0</v>
      </c>
      <c r="Q2789">
        <f>_xlfn.XLOOKUP(FraudData[[#This Row],[merchant_category]],MerchantRules[Merchant Category],MerchantRules[Risk Points],0)</f>
        <v>0</v>
      </c>
      <c r="R2789">
        <f>SUM(FraudData[[#This Row],[Amount Risk]:[Merchant Risk]])</f>
        <v>0</v>
      </c>
      <c r="S2789" t="str" cm="1">
        <f t="array" ref="S2789">_xlfn.IFS(FraudData[[#This Row],[Fraud Risk Score]]&gt;=8,"High Risk",FraudData[[#This Row],[Fraud Risk Score]]&gt;=6,"Medium Risk",TRUE,"Low Risk")</f>
        <v>Low Risk</v>
      </c>
    </row>
    <row r="2790" spans="1:19">
      <c r="A2790">
        <v>2789</v>
      </c>
      <c r="B2790">
        <v>544.45000000000005</v>
      </c>
      <c r="C2790">
        <v>19</v>
      </c>
      <c r="D2790" t="s">
        <v>48</v>
      </c>
      <c r="E2790">
        <v>0</v>
      </c>
      <c r="F2790">
        <v>0</v>
      </c>
      <c r="G2790">
        <v>73</v>
      </c>
      <c r="H2790">
        <v>2</v>
      </c>
      <c r="I2790">
        <v>66</v>
      </c>
      <c r="J2790">
        <v>0</v>
      </c>
      <c r="K2790">
        <f>_xlfn.XLOOKUP(FraudData[[#This Row],[amount]],AmountRules[Amount Min],AmountRules[Risk Points],,-1)</f>
        <v>1</v>
      </c>
      <c r="L2790">
        <f>_xlfn.XLOOKUP(FraudData[[#This Row],[transaction_hour]],TimeRules[Hour Min],TimeRules[Risk Points],,-1)</f>
        <v>0</v>
      </c>
      <c r="M2790">
        <f>_xlfn.XLOOKUP(FraudData[[#This Row],[foreign_transaction]],ForeignRules[Foreign Transaction],ForeignRules[Risk Points],0)</f>
        <v>0</v>
      </c>
      <c r="N2790">
        <f>_xlfn.XLOOKUP(FraudData[[#This Row],[location_mismatch]],Table10[Location Mismatch],Table10[Risk Points],0)</f>
        <v>0</v>
      </c>
      <c r="O2790">
        <f>_xlfn.XLOOKUP(FraudData[[#This Row],[device_trust_score]],DeviceRules[Device Min],DeviceRules[Risk Points],,-1)</f>
        <v>0</v>
      </c>
      <c r="P2790">
        <f>_xlfn.XLOOKUP(FraudData[[#This Row],[velocity_last_24h]],VelocityRules[Velocity Min],VelocityRules[Risk Points],,-1)</f>
        <v>0</v>
      </c>
      <c r="Q2790">
        <f>_xlfn.XLOOKUP(FraudData[[#This Row],[merchant_category]],MerchantRules[Merchant Category],MerchantRules[Risk Points],0)</f>
        <v>0</v>
      </c>
      <c r="R2790">
        <f>SUM(FraudData[[#This Row],[Amount Risk]:[Merchant Risk]])</f>
        <v>1</v>
      </c>
      <c r="S2790" t="str" cm="1">
        <f t="array" ref="S2790">_xlfn.IFS(FraudData[[#This Row],[Fraud Risk Score]]&gt;=8,"High Risk",FraudData[[#This Row],[Fraud Risk Score]]&gt;=6,"Medium Risk",TRUE,"Low Risk")</f>
        <v>Low Risk</v>
      </c>
    </row>
    <row r="2791" spans="1:19">
      <c r="A2791">
        <v>2790</v>
      </c>
      <c r="B2791">
        <v>947.31</v>
      </c>
      <c r="C2791">
        <v>14</v>
      </c>
      <c r="D2791" t="s">
        <v>46</v>
      </c>
      <c r="E2791">
        <v>0</v>
      </c>
      <c r="F2791">
        <v>1</v>
      </c>
      <c r="G2791">
        <v>87</v>
      </c>
      <c r="H2791">
        <v>2</v>
      </c>
      <c r="I2791">
        <v>32</v>
      </c>
      <c r="J2791">
        <v>0</v>
      </c>
      <c r="K2791">
        <f>_xlfn.XLOOKUP(FraudData[[#This Row],[amount]],AmountRules[Amount Min],AmountRules[Risk Points],,-1)</f>
        <v>1</v>
      </c>
      <c r="L2791">
        <f>_xlfn.XLOOKUP(FraudData[[#This Row],[transaction_hour]],TimeRules[Hour Min],TimeRules[Risk Points],,-1)</f>
        <v>0</v>
      </c>
      <c r="M2791">
        <f>_xlfn.XLOOKUP(FraudData[[#This Row],[foreign_transaction]],ForeignRules[Foreign Transaction],ForeignRules[Risk Points],0)</f>
        <v>0</v>
      </c>
      <c r="N2791">
        <f>_xlfn.XLOOKUP(FraudData[[#This Row],[location_mismatch]],Table10[Location Mismatch],Table10[Risk Points],0)</f>
        <v>3</v>
      </c>
      <c r="O2791">
        <f>_xlfn.XLOOKUP(FraudData[[#This Row],[device_trust_score]],DeviceRules[Device Min],DeviceRules[Risk Points],,-1)</f>
        <v>0</v>
      </c>
      <c r="P2791">
        <f>_xlfn.XLOOKUP(FraudData[[#This Row],[velocity_last_24h]],VelocityRules[Velocity Min],VelocityRules[Risk Points],,-1)</f>
        <v>0</v>
      </c>
      <c r="Q2791">
        <f>_xlfn.XLOOKUP(FraudData[[#This Row],[merchant_category]],MerchantRules[Merchant Category],MerchantRules[Risk Points],0)</f>
        <v>0</v>
      </c>
      <c r="R2791">
        <f>SUM(FraudData[[#This Row],[Amount Risk]:[Merchant Risk]])</f>
        <v>4</v>
      </c>
      <c r="S2791" t="str" cm="1">
        <f t="array" ref="S2791">_xlfn.IFS(FraudData[[#This Row],[Fraud Risk Score]]&gt;=8,"High Risk",FraudData[[#This Row],[Fraud Risk Score]]&gt;=6,"Medium Risk",TRUE,"Low Risk")</f>
        <v>Low Risk</v>
      </c>
    </row>
    <row r="2792" spans="1:19">
      <c r="A2792">
        <v>2791</v>
      </c>
      <c r="B2792">
        <v>223.89</v>
      </c>
      <c r="C2792">
        <v>17</v>
      </c>
      <c r="D2792" t="s">
        <v>50</v>
      </c>
      <c r="E2792">
        <v>0</v>
      </c>
      <c r="F2792">
        <v>0</v>
      </c>
      <c r="G2792">
        <v>58</v>
      </c>
      <c r="H2792">
        <v>2</v>
      </c>
      <c r="I2792">
        <v>63</v>
      </c>
      <c r="J2792">
        <v>0</v>
      </c>
      <c r="K2792">
        <f>_xlfn.XLOOKUP(FraudData[[#This Row],[amount]],AmountRules[Amount Min],AmountRules[Risk Points],,-1)</f>
        <v>0</v>
      </c>
      <c r="L2792">
        <f>_xlfn.XLOOKUP(FraudData[[#This Row],[transaction_hour]],TimeRules[Hour Min],TimeRules[Risk Points],,-1)</f>
        <v>0</v>
      </c>
      <c r="M2792">
        <f>_xlfn.XLOOKUP(FraudData[[#This Row],[foreign_transaction]],ForeignRules[Foreign Transaction],ForeignRules[Risk Points],0)</f>
        <v>0</v>
      </c>
      <c r="N2792">
        <f>_xlfn.XLOOKUP(FraudData[[#This Row],[location_mismatch]],Table10[Location Mismatch],Table10[Risk Points],0)</f>
        <v>0</v>
      </c>
      <c r="O2792">
        <f>_xlfn.XLOOKUP(FraudData[[#This Row],[device_trust_score]],DeviceRules[Device Min],DeviceRules[Risk Points],,-1)</f>
        <v>1</v>
      </c>
      <c r="P2792">
        <f>_xlfn.XLOOKUP(FraudData[[#This Row],[velocity_last_24h]],VelocityRules[Velocity Min],VelocityRules[Risk Points],,-1)</f>
        <v>0</v>
      </c>
      <c r="Q2792">
        <f>_xlfn.XLOOKUP(FraudData[[#This Row],[merchant_category]],MerchantRules[Merchant Category],MerchantRules[Risk Points],0)</f>
        <v>0</v>
      </c>
      <c r="R2792">
        <f>SUM(FraudData[[#This Row],[Amount Risk]:[Merchant Risk]])</f>
        <v>1</v>
      </c>
      <c r="S2792" t="str" cm="1">
        <f t="array" ref="S2792">_xlfn.IFS(FraudData[[#This Row],[Fraud Risk Score]]&gt;=8,"High Risk",FraudData[[#This Row],[Fraud Risk Score]]&gt;=6,"Medium Risk",TRUE,"Low Risk")</f>
        <v>Low Risk</v>
      </c>
    </row>
    <row r="2793" spans="1:19">
      <c r="A2793">
        <v>2792</v>
      </c>
      <c r="B2793">
        <v>714.76</v>
      </c>
      <c r="C2793">
        <v>12</v>
      </c>
      <c r="D2793" t="s">
        <v>49</v>
      </c>
      <c r="E2793">
        <v>0</v>
      </c>
      <c r="F2793">
        <v>0</v>
      </c>
      <c r="G2793">
        <v>81</v>
      </c>
      <c r="H2793">
        <v>2</v>
      </c>
      <c r="I2793">
        <v>64</v>
      </c>
      <c r="J2793">
        <v>0</v>
      </c>
      <c r="K2793">
        <f>_xlfn.XLOOKUP(FraudData[[#This Row],[amount]],AmountRules[Amount Min],AmountRules[Risk Points],,-1)</f>
        <v>1</v>
      </c>
      <c r="L2793">
        <f>_xlfn.XLOOKUP(FraudData[[#This Row],[transaction_hour]],TimeRules[Hour Min],TimeRules[Risk Points],,-1)</f>
        <v>0</v>
      </c>
      <c r="M2793">
        <f>_xlfn.XLOOKUP(FraudData[[#This Row],[foreign_transaction]],ForeignRules[Foreign Transaction],ForeignRules[Risk Points],0)</f>
        <v>0</v>
      </c>
      <c r="N2793">
        <f>_xlfn.XLOOKUP(FraudData[[#This Row],[location_mismatch]],Table10[Location Mismatch],Table10[Risk Points],0)</f>
        <v>0</v>
      </c>
      <c r="O2793">
        <f>_xlfn.XLOOKUP(FraudData[[#This Row],[device_trust_score]],DeviceRules[Device Min],DeviceRules[Risk Points],,-1)</f>
        <v>0</v>
      </c>
      <c r="P2793">
        <f>_xlfn.XLOOKUP(FraudData[[#This Row],[velocity_last_24h]],VelocityRules[Velocity Min],VelocityRules[Risk Points],,-1)</f>
        <v>0</v>
      </c>
      <c r="Q2793">
        <f>_xlfn.XLOOKUP(FraudData[[#This Row],[merchant_category]],MerchantRules[Merchant Category],MerchantRules[Risk Points],0)</f>
        <v>1</v>
      </c>
      <c r="R2793">
        <f>SUM(FraudData[[#This Row],[Amount Risk]:[Merchant Risk]])</f>
        <v>2</v>
      </c>
      <c r="S2793" t="str" cm="1">
        <f t="array" ref="S2793">_xlfn.IFS(FraudData[[#This Row],[Fraud Risk Score]]&gt;=8,"High Risk",FraudData[[#This Row],[Fraud Risk Score]]&gt;=6,"Medium Risk",TRUE,"Low Risk")</f>
        <v>Low Risk</v>
      </c>
    </row>
    <row r="2794" spans="1:19">
      <c r="A2794">
        <v>2793</v>
      </c>
      <c r="B2794">
        <v>151.72</v>
      </c>
      <c r="C2794">
        <v>23</v>
      </c>
      <c r="D2794" t="s">
        <v>46</v>
      </c>
      <c r="E2794">
        <v>1</v>
      </c>
      <c r="F2794">
        <v>1</v>
      </c>
      <c r="G2794">
        <v>86</v>
      </c>
      <c r="H2794">
        <v>1</v>
      </c>
      <c r="I2794">
        <v>25</v>
      </c>
      <c r="J2794">
        <v>0</v>
      </c>
      <c r="K2794">
        <f>_xlfn.XLOOKUP(FraudData[[#This Row],[amount]],AmountRules[Amount Min],AmountRules[Risk Points],,-1)</f>
        <v>0</v>
      </c>
      <c r="L2794">
        <f>_xlfn.XLOOKUP(FraudData[[#This Row],[transaction_hour]],TimeRules[Hour Min],TimeRules[Risk Points],,-1)</f>
        <v>1</v>
      </c>
      <c r="M2794">
        <f>_xlfn.XLOOKUP(FraudData[[#This Row],[foreign_transaction]],ForeignRules[Foreign Transaction],ForeignRules[Risk Points],0)</f>
        <v>3</v>
      </c>
      <c r="N2794">
        <f>_xlfn.XLOOKUP(FraudData[[#This Row],[location_mismatch]],Table10[Location Mismatch],Table10[Risk Points],0)</f>
        <v>3</v>
      </c>
      <c r="O2794">
        <f>_xlfn.XLOOKUP(FraudData[[#This Row],[device_trust_score]],DeviceRules[Device Min],DeviceRules[Risk Points],,-1)</f>
        <v>0</v>
      </c>
      <c r="P2794">
        <f>_xlfn.XLOOKUP(FraudData[[#This Row],[velocity_last_24h]],VelocityRules[Velocity Min],VelocityRules[Risk Points],,-1)</f>
        <v>0</v>
      </c>
      <c r="Q2794">
        <f>_xlfn.XLOOKUP(FraudData[[#This Row],[merchant_category]],MerchantRules[Merchant Category],MerchantRules[Risk Points],0)</f>
        <v>0</v>
      </c>
      <c r="R2794">
        <f>SUM(FraudData[[#This Row],[Amount Risk]:[Merchant Risk]])</f>
        <v>7</v>
      </c>
      <c r="S2794" t="str" cm="1">
        <f t="array" ref="S2794">_xlfn.IFS(FraudData[[#This Row],[Fraud Risk Score]]&gt;=8,"High Risk",FraudData[[#This Row],[Fraud Risk Score]]&gt;=6,"Medium Risk",TRUE,"Low Risk")</f>
        <v>Medium Risk</v>
      </c>
    </row>
    <row r="2795" spans="1:19">
      <c r="A2795">
        <v>2794</v>
      </c>
      <c r="B2795">
        <v>54.09</v>
      </c>
      <c r="C2795">
        <v>7</v>
      </c>
      <c r="D2795" t="s">
        <v>50</v>
      </c>
      <c r="E2795">
        <v>0</v>
      </c>
      <c r="F2795">
        <v>0</v>
      </c>
      <c r="G2795">
        <v>63</v>
      </c>
      <c r="H2795">
        <v>1</v>
      </c>
      <c r="I2795">
        <v>57</v>
      </c>
      <c r="J2795">
        <v>0</v>
      </c>
      <c r="K2795">
        <f>_xlfn.XLOOKUP(FraudData[[#This Row],[amount]],AmountRules[Amount Min],AmountRules[Risk Points],,-1)</f>
        <v>0</v>
      </c>
      <c r="L2795">
        <f>_xlfn.XLOOKUP(FraudData[[#This Row],[transaction_hour]],TimeRules[Hour Min],TimeRules[Risk Points],,-1)</f>
        <v>0</v>
      </c>
      <c r="M2795">
        <f>_xlfn.XLOOKUP(FraudData[[#This Row],[foreign_transaction]],ForeignRules[Foreign Transaction],ForeignRules[Risk Points],0)</f>
        <v>0</v>
      </c>
      <c r="N2795">
        <f>_xlfn.XLOOKUP(FraudData[[#This Row],[location_mismatch]],Table10[Location Mismatch],Table10[Risk Points],0)</f>
        <v>0</v>
      </c>
      <c r="O2795">
        <f>_xlfn.XLOOKUP(FraudData[[#This Row],[device_trust_score]],DeviceRules[Device Min],DeviceRules[Risk Points],,-1)</f>
        <v>1</v>
      </c>
      <c r="P2795">
        <f>_xlfn.XLOOKUP(FraudData[[#This Row],[velocity_last_24h]],VelocityRules[Velocity Min],VelocityRules[Risk Points],,-1)</f>
        <v>0</v>
      </c>
      <c r="Q2795">
        <f>_xlfn.XLOOKUP(FraudData[[#This Row],[merchant_category]],MerchantRules[Merchant Category],MerchantRules[Risk Points],0)</f>
        <v>0</v>
      </c>
      <c r="R2795">
        <f>SUM(FraudData[[#This Row],[Amount Risk]:[Merchant Risk]])</f>
        <v>1</v>
      </c>
      <c r="S2795" t="str" cm="1">
        <f t="array" ref="S2795">_xlfn.IFS(FraudData[[#This Row],[Fraud Risk Score]]&gt;=8,"High Risk",FraudData[[#This Row],[Fraud Risk Score]]&gt;=6,"Medium Risk",TRUE,"Low Risk")</f>
        <v>Low Risk</v>
      </c>
    </row>
    <row r="2796" spans="1:19">
      <c r="A2796">
        <v>2795</v>
      </c>
      <c r="B2796">
        <v>103.4</v>
      </c>
      <c r="C2796">
        <v>13</v>
      </c>
      <c r="D2796" t="s">
        <v>48</v>
      </c>
      <c r="E2796">
        <v>0</v>
      </c>
      <c r="F2796">
        <v>0</v>
      </c>
      <c r="G2796">
        <v>98</v>
      </c>
      <c r="H2796">
        <v>1</v>
      </c>
      <c r="I2796">
        <v>69</v>
      </c>
      <c r="J2796">
        <v>0</v>
      </c>
      <c r="K2796">
        <f>_xlfn.XLOOKUP(FraudData[[#This Row],[amount]],AmountRules[Amount Min],AmountRules[Risk Points],,-1)</f>
        <v>0</v>
      </c>
      <c r="L2796">
        <f>_xlfn.XLOOKUP(FraudData[[#This Row],[transaction_hour]],TimeRules[Hour Min],TimeRules[Risk Points],,-1)</f>
        <v>0</v>
      </c>
      <c r="M2796">
        <f>_xlfn.XLOOKUP(FraudData[[#This Row],[foreign_transaction]],ForeignRules[Foreign Transaction],ForeignRules[Risk Points],0)</f>
        <v>0</v>
      </c>
      <c r="N2796">
        <f>_xlfn.XLOOKUP(FraudData[[#This Row],[location_mismatch]],Table10[Location Mismatch],Table10[Risk Points],0)</f>
        <v>0</v>
      </c>
      <c r="O2796">
        <f>_xlfn.XLOOKUP(FraudData[[#This Row],[device_trust_score]],DeviceRules[Device Min],DeviceRules[Risk Points],,-1)</f>
        <v>0</v>
      </c>
      <c r="P2796">
        <f>_xlfn.XLOOKUP(FraudData[[#This Row],[velocity_last_24h]],VelocityRules[Velocity Min],VelocityRules[Risk Points],,-1)</f>
        <v>0</v>
      </c>
      <c r="Q2796">
        <f>_xlfn.XLOOKUP(FraudData[[#This Row],[merchant_category]],MerchantRules[Merchant Category],MerchantRules[Risk Points],0)</f>
        <v>0</v>
      </c>
      <c r="R2796">
        <f>SUM(FraudData[[#This Row],[Amount Risk]:[Merchant Risk]])</f>
        <v>0</v>
      </c>
      <c r="S2796" t="str" cm="1">
        <f t="array" ref="S2796">_xlfn.IFS(FraudData[[#This Row],[Fraud Risk Score]]&gt;=8,"High Risk",FraudData[[#This Row],[Fraud Risk Score]]&gt;=6,"Medium Risk",TRUE,"Low Risk")</f>
        <v>Low Risk</v>
      </c>
    </row>
    <row r="2797" spans="1:19">
      <c r="A2797">
        <v>2796</v>
      </c>
      <c r="B2797">
        <v>162.06</v>
      </c>
      <c r="C2797">
        <v>10</v>
      </c>
      <c r="D2797" t="s">
        <v>46</v>
      </c>
      <c r="E2797">
        <v>0</v>
      </c>
      <c r="F2797">
        <v>0</v>
      </c>
      <c r="G2797">
        <v>91</v>
      </c>
      <c r="H2797">
        <v>5</v>
      </c>
      <c r="I2797">
        <v>41</v>
      </c>
      <c r="J2797">
        <v>0</v>
      </c>
      <c r="K2797">
        <f>_xlfn.XLOOKUP(FraudData[[#This Row],[amount]],AmountRules[Amount Min],AmountRules[Risk Points],,-1)</f>
        <v>0</v>
      </c>
      <c r="L2797">
        <f>_xlfn.XLOOKUP(FraudData[[#This Row],[transaction_hour]],TimeRules[Hour Min],TimeRules[Risk Points],,-1)</f>
        <v>0</v>
      </c>
      <c r="M2797">
        <f>_xlfn.XLOOKUP(FraudData[[#This Row],[foreign_transaction]],ForeignRules[Foreign Transaction],ForeignRules[Risk Points],0)</f>
        <v>0</v>
      </c>
      <c r="N2797">
        <f>_xlfn.XLOOKUP(FraudData[[#This Row],[location_mismatch]],Table10[Location Mismatch],Table10[Risk Points],0)</f>
        <v>0</v>
      </c>
      <c r="O2797">
        <f>_xlfn.XLOOKUP(FraudData[[#This Row],[device_trust_score]],DeviceRules[Device Min],DeviceRules[Risk Points],,-1)</f>
        <v>0</v>
      </c>
      <c r="P2797">
        <f>_xlfn.XLOOKUP(FraudData[[#This Row],[velocity_last_24h]],VelocityRules[Velocity Min],VelocityRules[Risk Points],,-1)</f>
        <v>3</v>
      </c>
      <c r="Q2797">
        <f>_xlfn.XLOOKUP(FraudData[[#This Row],[merchant_category]],MerchantRules[Merchant Category],MerchantRules[Risk Points],0)</f>
        <v>0</v>
      </c>
      <c r="R2797">
        <f>SUM(FraudData[[#This Row],[Amount Risk]:[Merchant Risk]])</f>
        <v>3</v>
      </c>
      <c r="S2797" t="str" cm="1">
        <f t="array" ref="S2797">_xlfn.IFS(FraudData[[#This Row],[Fraud Risk Score]]&gt;=8,"High Risk",FraudData[[#This Row],[Fraud Risk Score]]&gt;=6,"Medium Risk",TRUE,"Low Risk")</f>
        <v>Low Risk</v>
      </c>
    </row>
    <row r="2798" spans="1:19">
      <c r="A2798">
        <v>2797</v>
      </c>
      <c r="B2798">
        <v>13.66</v>
      </c>
      <c r="C2798">
        <v>5</v>
      </c>
      <c r="D2798" t="s">
        <v>49</v>
      </c>
      <c r="E2798">
        <v>0</v>
      </c>
      <c r="F2798">
        <v>0</v>
      </c>
      <c r="G2798">
        <v>86</v>
      </c>
      <c r="H2798">
        <v>3</v>
      </c>
      <c r="I2798">
        <v>49</v>
      </c>
      <c r="J2798">
        <v>0</v>
      </c>
      <c r="K2798">
        <f>_xlfn.XLOOKUP(FraudData[[#This Row],[amount]],AmountRules[Amount Min],AmountRules[Risk Points],,-1)</f>
        <v>0</v>
      </c>
      <c r="L2798">
        <f>_xlfn.XLOOKUP(FraudData[[#This Row],[transaction_hour]],TimeRules[Hour Min],TimeRules[Risk Points],,-1)</f>
        <v>0</v>
      </c>
      <c r="M2798">
        <f>_xlfn.XLOOKUP(FraudData[[#This Row],[foreign_transaction]],ForeignRules[Foreign Transaction],ForeignRules[Risk Points],0)</f>
        <v>0</v>
      </c>
      <c r="N2798">
        <f>_xlfn.XLOOKUP(FraudData[[#This Row],[location_mismatch]],Table10[Location Mismatch],Table10[Risk Points],0)</f>
        <v>0</v>
      </c>
      <c r="O2798">
        <f>_xlfn.XLOOKUP(FraudData[[#This Row],[device_trust_score]],DeviceRules[Device Min],DeviceRules[Risk Points],,-1)</f>
        <v>0</v>
      </c>
      <c r="P2798">
        <f>_xlfn.XLOOKUP(FraudData[[#This Row],[velocity_last_24h]],VelocityRules[Velocity Min],VelocityRules[Risk Points],,-1)</f>
        <v>0</v>
      </c>
      <c r="Q2798">
        <f>_xlfn.XLOOKUP(FraudData[[#This Row],[merchant_category]],MerchantRules[Merchant Category],MerchantRules[Risk Points],0)</f>
        <v>1</v>
      </c>
      <c r="R2798">
        <f>SUM(FraudData[[#This Row],[Amount Risk]:[Merchant Risk]])</f>
        <v>1</v>
      </c>
      <c r="S2798" t="str" cm="1">
        <f t="array" ref="S2798">_xlfn.IFS(FraudData[[#This Row],[Fraud Risk Score]]&gt;=8,"High Risk",FraudData[[#This Row],[Fraud Risk Score]]&gt;=6,"Medium Risk",TRUE,"Low Risk")</f>
        <v>Low Risk</v>
      </c>
    </row>
    <row r="2799" spans="1:19">
      <c r="A2799">
        <v>2798</v>
      </c>
      <c r="B2799">
        <v>175.28</v>
      </c>
      <c r="C2799">
        <v>23</v>
      </c>
      <c r="D2799" t="s">
        <v>47</v>
      </c>
      <c r="E2799">
        <v>0</v>
      </c>
      <c r="F2799">
        <v>0</v>
      </c>
      <c r="G2799">
        <v>53</v>
      </c>
      <c r="H2799">
        <v>2</v>
      </c>
      <c r="I2799">
        <v>48</v>
      </c>
      <c r="J2799">
        <v>0</v>
      </c>
      <c r="K2799">
        <f>_xlfn.XLOOKUP(FraudData[[#This Row],[amount]],AmountRules[Amount Min],AmountRules[Risk Points],,-1)</f>
        <v>0</v>
      </c>
      <c r="L2799">
        <f>_xlfn.XLOOKUP(FraudData[[#This Row],[transaction_hour]],TimeRules[Hour Min],TimeRules[Risk Points],,-1)</f>
        <v>1</v>
      </c>
      <c r="M2799">
        <f>_xlfn.XLOOKUP(FraudData[[#This Row],[foreign_transaction]],ForeignRules[Foreign Transaction],ForeignRules[Risk Points],0)</f>
        <v>0</v>
      </c>
      <c r="N2799">
        <f>_xlfn.XLOOKUP(FraudData[[#This Row],[location_mismatch]],Table10[Location Mismatch],Table10[Risk Points],0)</f>
        <v>0</v>
      </c>
      <c r="O2799">
        <f>_xlfn.XLOOKUP(FraudData[[#This Row],[device_trust_score]],DeviceRules[Device Min],DeviceRules[Risk Points],,-1)</f>
        <v>1</v>
      </c>
      <c r="P2799">
        <f>_xlfn.XLOOKUP(FraudData[[#This Row],[velocity_last_24h]],VelocityRules[Velocity Min],VelocityRules[Risk Points],,-1)</f>
        <v>0</v>
      </c>
      <c r="Q2799">
        <f>_xlfn.XLOOKUP(FraudData[[#This Row],[merchant_category]],MerchantRules[Merchant Category],MerchantRules[Risk Points],0)</f>
        <v>0</v>
      </c>
      <c r="R2799">
        <f>SUM(FraudData[[#This Row],[Amount Risk]:[Merchant Risk]])</f>
        <v>2</v>
      </c>
      <c r="S2799" t="str" cm="1">
        <f t="array" ref="S2799">_xlfn.IFS(FraudData[[#This Row],[Fraud Risk Score]]&gt;=8,"High Risk",FraudData[[#This Row],[Fraud Risk Score]]&gt;=6,"Medium Risk",TRUE,"Low Risk")</f>
        <v>Low Risk</v>
      </c>
    </row>
    <row r="2800" spans="1:19">
      <c r="A2800">
        <v>2799</v>
      </c>
      <c r="B2800">
        <v>715.09</v>
      </c>
      <c r="C2800">
        <v>0</v>
      </c>
      <c r="D2800" t="s">
        <v>46</v>
      </c>
      <c r="E2800">
        <v>0</v>
      </c>
      <c r="F2800">
        <v>0</v>
      </c>
      <c r="G2800">
        <v>55</v>
      </c>
      <c r="H2800">
        <v>2</v>
      </c>
      <c r="I2800">
        <v>55</v>
      </c>
      <c r="J2800">
        <v>0</v>
      </c>
      <c r="K2800">
        <f>_xlfn.XLOOKUP(FraudData[[#This Row],[amount]],AmountRules[Amount Min],AmountRules[Risk Points],,-1)</f>
        <v>1</v>
      </c>
      <c r="L2800">
        <f>_xlfn.XLOOKUP(FraudData[[#This Row],[transaction_hour]],TimeRules[Hour Min],TimeRules[Risk Points],,-1)</f>
        <v>3</v>
      </c>
      <c r="M2800">
        <f>_xlfn.XLOOKUP(FraudData[[#This Row],[foreign_transaction]],ForeignRules[Foreign Transaction],ForeignRules[Risk Points],0)</f>
        <v>0</v>
      </c>
      <c r="N2800">
        <f>_xlfn.XLOOKUP(FraudData[[#This Row],[location_mismatch]],Table10[Location Mismatch],Table10[Risk Points],0)</f>
        <v>0</v>
      </c>
      <c r="O2800">
        <f>_xlfn.XLOOKUP(FraudData[[#This Row],[device_trust_score]],DeviceRules[Device Min],DeviceRules[Risk Points],,-1)</f>
        <v>1</v>
      </c>
      <c r="P2800">
        <f>_xlfn.XLOOKUP(FraudData[[#This Row],[velocity_last_24h]],VelocityRules[Velocity Min],VelocityRules[Risk Points],,-1)</f>
        <v>0</v>
      </c>
      <c r="Q2800">
        <f>_xlfn.XLOOKUP(FraudData[[#This Row],[merchant_category]],MerchantRules[Merchant Category],MerchantRules[Risk Points],0)</f>
        <v>0</v>
      </c>
      <c r="R2800">
        <f>SUM(FraudData[[#This Row],[Amount Risk]:[Merchant Risk]])</f>
        <v>5</v>
      </c>
      <c r="S2800" t="str" cm="1">
        <f t="array" ref="S2800">_xlfn.IFS(FraudData[[#This Row],[Fraud Risk Score]]&gt;=8,"High Risk",FraudData[[#This Row],[Fraud Risk Score]]&gt;=6,"Medium Risk",TRUE,"Low Risk")</f>
        <v>Low Risk</v>
      </c>
    </row>
    <row r="2801" spans="1:19">
      <c r="A2801">
        <v>2800</v>
      </c>
      <c r="B2801">
        <v>37.950000000000003</v>
      </c>
      <c r="C2801">
        <v>1</v>
      </c>
      <c r="D2801" t="s">
        <v>49</v>
      </c>
      <c r="E2801">
        <v>0</v>
      </c>
      <c r="F2801">
        <v>0</v>
      </c>
      <c r="G2801">
        <v>84</v>
      </c>
      <c r="H2801">
        <v>1</v>
      </c>
      <c r="I2801">
        <v>20</v>
      </c>
      <c r="J2801">
        <v>0</v>
      </c>
      <c r="K2801">
        <f>_xlfn.XLOOKUP(FraudData[[#This Row],[amount]],AmountRules[Amount Min],AmountRules[Risk Points],,-1)</f>
        <v>0</v>
      </c>
      <c r="L2801">
        <f>_xlfn.XLOOKUP(FraudData[[#This Row],[transaction_hour]],TimeRules[Hour Min],TimeRules[Risk Points],,-1)</f>
        <v>3</v>
      </c>
      <c r="M2801">
        <f>_xlfn.XLOOKUP(FraudData[[#This Row],[foreign_transaction]],ForeignRules[Foreign Transaction],ForeignRules[Risk Points],0)</f>
        <v>0</v>
      </c>
      <c r="N2801">
        <f>_xlfn.XLOOKUP(FraudData[[#This Row],[location_mismatch]],Table10[Location Mismatch],Table10[Risk Points],0)</f>
        <v>0</v>
      </c>
      <c r="O2801">
        <f>_xlfn.XLOOKUP(FraudData[[#This Row],[device_trust_score]],DeviceRules[Device Min],DeviceRules[Risk Points],,-1)</f>
        <v>0</v>
      </c>
      <c r="P2801">
        <f>_xlfn.XLOOKUP(FraudData[[#This Row],[velocity_last_24h]],VelocityRules[Velocity Min],VelocityRules[Risk Points],,-1)</f>
        <v>0</v>
      </c>
      <c r="Q2801">
        <f>_xlfn.XLOOKUP(FraudData[[#This Row],[merchant_category]],MerchantRules[Merchant Category],MerchantRules[Risk Points],0)</f>
        <v>1</v>
      </c>
      <c r="R2801">
        <f>SUM(FraudData[[#This Row],[Amount Risk]:[Merchant Risk]])</f>
        <v>4</v>
      </c>
      <c r="S2801" t="str" cm="1">
        <f t="array" ref="S2801">_xlfn.IFS(FraudData[[#This Row],[Fraud Risk Score]]&gt;=8,"High Risk",FraudData[[#This Row],[Fraud Risk Score]]&gt;=6,"Medium Risk",TRUE,"Low Risk")</f>
        <v>Low Risk</v>
      </c>
    </row>
    <row r="2802" spans="1:19">
      <c r="A2802">
        <v>2801</v>
      </c>
      <c r="B2802">
        <v>283.14999999999998</v>
      </c>
      <c r="C2802">
        <v>12</v>
      </c>
      <c r="D2802" t="s">
        <v>49</v>
      </c>
      <c r="E2802">
        <v>0</v>
      </c>
      <c r="F2802">
        <v>0</v>
      </c>
      <c r="G2802">
        <v>63</v>
      </c>
      <c r="H2802">
        <v>3</v>
      </c>
      <c r="I2802">
        <v>65</v>
      </c>
      <c r="J2802">
        <v>0</v>
      </c>
      <c r="K2802">
        <f>_xlfn.XLOOKUP(FraudData[[#This Row],[amount]],AmountRules[Amount Min],AmountRules[Risk Points],,-1)</f>
        <v>0</v>
      </c>
      <c r="L2802">
        <f>_xlfn.XLOOKUP(FraudData[[#This Row],[transaction_hour]],TimeRules[Hour Min],TimeRules[Risk Points],,-1)</f>
        <v>0</v>
      </c>
      <c r="M2802">
        <f>_xlfn.XLOOKUP(FraudData[[#This Row],[foreign_transaction]],ForeignRules[Foreign Transaction],ForeignRules[Risk Points],0)</f>
        <v>0</v>
      </c>
      <c r="N2802">
        <f>_xlfn.XLOOKUP(FraudData[[#This Row],[location_mismatch]],Table10[Location Mismatch],Table10[Risk Points],0)</f>
        <v>0</v>
      </c>
      <c r="O2802">
        <f>_xlfn.XLOOKUP(FraudData[[#This Row],[device_trust_score]],DeviceRules[Device Min],DeviceRules[Risk Points],,-1)</f>
        <v>1</v>
      </c>
      <c r="P2802">
        <f>_xlfn.XLOOKUP(FraudData[[#This Row],[velocity_last_24h]],VelocityRules[Velocity Min],VelocityRules[Risk Points],,-1)</f>
        <v>0</v>
      </c>
      <c r="Q2802">
        <f>_xlfn.XLOOKUP(FraudData[[#This Row],[merchant_category]],MerchantRules[Merchant Category],MerchantRules[Risk Points],0)</f>
        <v>1</v>
      </c>
      <c r="R2802">
        <f>SUM(FraudData[[#This Row],[Amount Risk]:[Merchant Risk]])</f>
        <v>2</v>
      </c>
      <c r="S2802" t="str" cm="1">
        <f t="array" ref="S2802">_xlfn.IFS(FraudData[[#This Row],[Fraud Risk Score]]&gt;=8,"High Risk",FraudData[[#This Row],[Fraud Risk Score]]&gt;=6,"Medium Risk",TRUE,"Low Risk")</f>
        <v>Low Risk</v>
      </c>
    </row>
    <row r="2803" spans="1:19">
      <c r="A2803">
        <v>2802</v>
      </c>
      <c r="B2803">
        <v>429.28</v>
      </c>
      <c r="C2803">
        <v>0</v>
      </c>
      <c r="D2803" t="s">
        <v>46</v>
      </c>
      <c r="E2803">
        <v>0</v>
      </c>
      <c r="F2803">
        <v>0</v>
      </c>
      <c r="G2803">
        <v>25</v>
      </c>
      <c r="H2803">
        <v>3</v>
      </c>
      <c r="I2803">
        <v>52</v>
      </c>
      <c r="J2803">
        <v>0</v>
      </c>
      <c r="K2803">
        <f>_xlfn.XLOOKUP(FraudData[[#This Row],[amount]],AmountRules[Amount Min],AmountRules[Risk Points],,-1)</f>
        <v>0</v>
      </c>
      <c r="L2803">
        <f>_xlfn.XLOOKUP(FraudData[[#This Row],[transaction_hour]],TimeRules[Hour Min],TimeRules[Risk Points],,-1)</f>
        <v>3</v>
      </c>
      <c r="M2803">
        <f>_xlfn.XLOOKUP(FraudData[[#This Row],[foreign_transaction]],ForeignRules[Foreign Transaction],ForeignRules[Risk Points],0)</f>
        <v>0</v>
      </c>
      <c r="N2803">
        <f>_xlfn.XLOOKUP(FraudData[[#This Row],[location_mismatch]],Table10[Location Mismatch],Table10[Risk Points],0)</f>
        <v>0</v>
      </c>
      <c r="O2803">
        <f>_xlfn.XLOOKUP(FraudData[[#This Row],[device_trust_score]],DeviceRules[Device Min],DeviceRules[Risk Points],,-1)</f>
        <v>3</v>
      </c>
      <c r="P2803">
        <f>_xlfn.XLOOKUP(FraudData[[#This Row],[velocity_last_24h]],VelocityRules[Velocity Min],VelocityRules[Risk Points],,-1)</f>
        <v>0</v>
      </c>
      <c r="Q2803">
        <f>_xlfn.XLOOKUP(FraudData[[#This Row],[merchant_category]],MerchantRules[Merchant Category],MerchantRules[Risk Points],0)</f>
        <v>0</v>
      </c>
      <c r="R2803">
        <f>SUM(FraudData[[#This Row],[Amount Risk]:[Merchant Risk]])</f>
        <v>6</v>
      </c>
      <c r="S2803" t="str" cm="1">
        <f t="array" ref="S2803">_xlfn.IFS(FraudData[[#This Row],[Fraud Risk Score]]&gt;=8,"High Risk",FraudData[[#This Row],[Fraud Risk Score]]&gt;=6,"Medium Risk",TRUE,"Low Risk")</f>
        <v>Medium Risk</v>
      </c>
    </row>
    <row r="2804" spans="1:19">
      <c r="A2804">
        <v>2803</v>
      </c>
      <c r="B2804">
        <v>517.88</v>
      </c>
      <c r="C2804">
        <v>23</v>
      </c>
      <c r="D2804" t="s">
        <v>50</v>
      </c>
      <c r="E2804">
        <v>0</v>
      </c>
      <c r="F2804">
        <v>0</v>
      </c>
      <c r="G2804">
        <v>80</v>
      </c>
      <c r="H2804">
        <v>6</v>
      </c>
      <c r="I2804">
        <v>30</v>
      </c>
      <c r="J2804">
        <v>0</v>
      </c>
      <c r="K2804">
        <f>_xlfn.XLOOKUP(FraudData[[#This Row],[amount]],AmountRules[Amount Min],AmountRules[Risk Points],,-1)</f>
        <v>1</v>
      </c>
      <c r="L2804">
        <f>_xlfn.XLOOKUP(FraudData[[#This Row],[transaction_hour]],TimeRules[Hour Min],TimeRules[Risk Points],,-1)</f>
        <v>1</v>
      </c>
      <c r="M2804">
        <f>_xlfn.XLOOKUP(FraudData[[#This Row],[foreign_transaction]],ForeignRules[Foreign Transaction],ForeignRules[Risk Points],0)</f>
        <v>0</v>
      </c>
      <c r="N2804">
        <f>_xlfn.XLOOKUP(FraudData[[#This Row],[location_mismatch]],Table10[Location Mismatch],Table10[Risk Points],0)</f>
        <v>0</v>
      </c>
      <c r="O2804">
        <f>_xlfn.XLOOKUP(FraudData[[#This Row],[device_trust_score]],DeviceRules[Device Min],DeviceRules[Risk Points],,-1)</f>
        <v>0</v>
      </c>
      <c r="P2804">
        <f>_xlfn.XLOOKUP(FraudData[[#This Row],[velocity_last_24h]],VelocityRules[Velocity Min],VelocityRules[Risk Points],,-1)</f>
        <v>3</v>
      </c>
      <c r="Q2804">
        <f>_xlfn.XLOOKUP(FraudData[[#This Row],[merchant_category]],MerchantRules[Merchant Category],MerchantRules[Risk Points],0)</f>
        <v>0</v>
      </c>
      <c r="R2804">
        <f>SUM(FraudData[[#This Row],[Amount Risk]:[Merchant Risk]])</f>
        <v>5</v>
      </c>
      <c r="S2804" t="str" cm="1">
        <f t="array" ref="S2804">_xlfn.IFS(FraudData[[#This Row],[Fraud Risk Score]]&gt;=8,"High Risk",FraudData[[#This Row],[Fraud Risk Score]]&gt;=6,"Medium Risk",TRUE,"Low Risk")</f>
        <v>Low Risk</v>
      </c>
    </row>
    <row r="2805" spans="1:19">
      <c r="A2805">
        <v>2804</v>
      </c>
      <c r="B2805">
        <v>580.01</v>
      </c>
      <c r="C2805">
        <v>23</v>
      </c>
      <c r="D2805" t="s">
        <v>46</v>
      </c>
      <c r="E2805">
        <v>0</v>
      </c>
      <c r="F2805">
        <v>0</v>
      </c>
      <c r="G2805">
        <v>82</v>
      </c>
      <c r="H2805">
        <v>1</v>
      </c>
      <c r="I2805">
        <v>64</v>
      </c>
      <c r="J2805">
        <v>0</v>
      </c>
      <c r="K2805">
        <f>_xlfn.XLOOKUP(FraudData[[#This Row],[amount]],AmountRules[Amount Min],AmountRules[Risk Points],,-1)</f>
        <v>1</v>
      </c>
      <c r="L2805">
        <f>_xlfn.XLOOKUP(FraudData[[#This Row],[transaction_hour]],TimeRules[Hour Min],TimeRules[Risk Points],,-1)</f>
        <v>1</v>
      </c>
      <c r="M2805">
        <f>_xlfn.XLOOKUP(FraudData[[#This Row],[foreign_transaction]],ForeignRules[Foreign Transaction],ForeignRules[Risk Points],0)</f>
        <v>0</v>
      </c>
      <c r="N2805">
        <f>_xlfn.XLOOKUP(FraudData[[#This Row],[location_mismatch]],Table10[Location Mismatch],Table10[Risk Points],0)</f>
        <v>0</v>
      </c>
      <c r="O2805">
        <f>_xlfn.XLOOKUP(FraudData[[#This Row],[device_trust_score]],DeviceRules[Device Min],DeviceRules[Risk Points],,-1)</f>
        <v>0</v>
      </c>
      <c r="P2805">
        <f>_xlfn.XLOOKUP(FraudData[[#This Row],[velocity_last_24h]],VelocityRules[Velocity Min],VelocityRules[Risk Points],,-1)</f>
        <v>0</v>
      </c>
      <c r="Q2805">
        <f>_xlfn.XLOOKUP(FraudData[[#This Row],[merchant_category]],MerchantRules[Merchant Category],MerchantRules[Risk Points],0)</f>
        <v>0</v>
      </c>
      <c r="R2805">
        <f>SUM(FraudData[[#This Row],[Amount Risk]:[Merchant Risk]])</f>
        <v>2</v>
      </c>
      <c r="S2805" t="str" cm="1">
        <f t="array" ref="S2805">_xlfn.IFS(FraudData[[#This Row],[Fraud Risk Score]]&gt;=8,"High Risk",FraudData[[#This Row],[Fraud Risk Score]]&gt;=6,"Medium Risk",TRUE,"Low Risk")</f>
        <v>Low Risk</v>
      </c>
    </row>
    <row r="2806" spans="1:19">
      <c r="A2806">
        <v>2805</v>
      </c>
      <c r="B2806">
        <v>132.66</v>
      </c>
      <c r="C2806">
        <v>3</v>
      </c>
      <c r="D2806" t="s">
        <v>48</v>
      </c>
      <c r="E2806">
        <v>0</v>
      </c>
      <c r="F2806">
        <v>0</v>
      </c>
      <c r="G2806">
        <v>45</v>
      </c>
      <c r="H2806">
        <v>2</v>
      </c>
      <c r="I2806">
        <v>59</v>
      </c>
      <c r="J2806">
        <v>0</v>
      </c>
      <c r="K2806">
        <f>_xlfn.XLOOKUP(FraudData[[#This Row],[amount]],AmountRules[Amount Min],AmountRules[Risk Points],,-1)</f>
        <v>0</v>
      </c>
      <c r="L2806">
        <f>_xlfn.XLOOKUP(FraudData[[#This Row],[transaction_hour]],TimeRules[Hour Min],TimeRules[Risk Points],,-1)</f>
        <v>3</v>
      </c>
      <c r="M2806">
        <f>_xlfn.XLOOKUP(FraudData[[#This Row],[foreign_transaction]],ForeignRules[Foreign Transaction],ForeignRules[Risk Points],0)</f>
        <v>0</v>
      </c>
      <c r="N2806">
        <f>_xlfn.XLOOKUP(FraudData[[#This Row],[location_mismatch]],Table10[Location Mismatch],Table10[Risk Points],0)</f>
        <v>0</v>
      </c>
      <c r="O2806">
        <f>_xlfn.XLOOKUP(FraudData[[#This Row],[device_trust_score]],DeviceRules[Device Min],DeviceRules[Risk Points],,-1)</f>
        <v>2</v>
      </c>
      <c r="P2806">
        <f>_xlfn.XLOOKUP(FraudData[[#This Row],[velocity_last_24h]],VelocityRules[Velocity Min],VelocityRules[Risk Points],,-1)</f>
        <v>0</v>
      </c>
      <c r="Q2806">
        <f>_xlfn.XLOOKUP(FraudData[[#This Row],[merchant_category]],MerchantRules[Merchant Category],MerchantRules[Risk Points],0)</f>
        <v>0</v>
      </c>
      <c r="R2806">
        <f>SUM(FraudData[[#This Row],[Amount Risk]:[Merchant Risk]])</f>
        <v>5</v>
      </c>
      <c r="S2806" t="str" cm="1">
        <f t="array" ref="S2806">_xlfn.IFS(FraudData[[#This Row],[Fraud Risk Score]]&gt;=8,"High Risk",FraudData[[#This Row],[Fraud Risk Score]]&gt;=6,"Medium Risk",TRUE,"Low Risk")</f>
        <v>Low Risk</v>
      </c>
    </row>
    <row r="2807" spans="1:19">
      <c r="A2807">
        <v>2806</v>
      </c>
      <c r="B2807">
        <v>681.43</v>
      </c>
      <c r="C2807">
        <v>23</v>
      </c>
      <c r="D2807" t="s">
        <v>49</v>
      </c>
      <c r="E2807">
        <v>0</v>
      </c>
      <c r="F2807">
        <v>0</v>
      </c>
      <c r="G2807">
        <v>78</v>
      </c>
      <c r="H2807">
        <v>1</v>
      </c>
      <c r="I2807">
        <v>58</v>
      </c>
      <c r="J2807">
        <v>0</v>
      </c>
      <c r="K2807">
        <f>_xlfn.XLOOKUP(FraudData[[#This Row],[amount]],AmountRules[Amount Min],AmountRules[Risk Points],,-1)</f>
        <v>1</v>
      </c>
      <c r="L2807">
        <f>_xlfn.XLOOKUP(FraudData[[#This Row],[transaction_hour]],TimeRules[Hour Min],TimeRules[Risk Points],,-1)</f>
        <v>1</v>
      </c>
      <c r="M2807">
        <f>_xlfn.XLOOKUP(FraudData[[#This Row],[foreign_transaction]],ForeignRules[Foreign Transaction],ForeignRules[Risk Points],0)</f>
        <v>0</v>
      </c>
      <c r="N2807">
        <f>_xlfn.XLOOKUP(FraudData[[#This Row],[location_mismatch]],Table10[Location Mismatch],Table10[Risk Points],0)</f>
        <v>0</v>
      </c>
      <c r="O2807">
        <f>_xlfn.XLOOKUP(FraudData[[#This Row],[device_trust_score]],DeviceRules[Device Min],DeviceRules[Risk Points],,-1)</f>
        <v>0</v>
      </c>
      <c r="P2807">
        <f>_xlfn.XLOOKUP(FraudData[[#This Row],[velocity_last_24h]],VelocityRules[Velocity Min],VelocityRules[Risk Points],,-1)</f>
        <v>0</v>
      </c>
      <c r="Q2807">
        <f>_xlfn.XLOOKUP(FraudData[[#This Row],[merchant_category]],MerchantRules[Merchant Category],MerchantRules[Risk Points],0)</f>
        <v>1</v>
      </c>
      <c r="R2807">
        <f>SUM(FraudData[[#This Row],[Amount Risk]:[Merchant Risk]])</f>
        <v>3</v>
      </c>
      <c r="S2807" t="str" cm="1">
        <f t="array" ref="S2807">_xlfn.IFS(FraudData[[#This Row],[Fraud Risk Score]]&gt;=8,"High Risk",FraudData[[#This Row],[Fraud Risk Score]]&gt;=6,"Medium Risk",TRUE,"Low Risk")</f>
        <v>Low Risk</v>
      </c>
    </row>
    <row r="2808" spans="1:19">
      <c r="A2808">
        <v>2807</v>
      </c>
      <c r="B2808">
        <v>254.87</v>
      </c>
      <c r="C2808">
        <v>22</v>
      </c>
      <c r="D2808" t="s">
        <v>49</v>
      </c>
      <c r="E2808">
        <v>0</v>
      </c>
      <c r="F2808">
        <v>0</v>
      </c>
      <c r="G2808">
        <v>95</v>
      </c>
      <c r="H2808">
        <v>3</v>
      </c>
      <c r="I2808">
        <v>32</v>
      </c>
      <c r="J2808">
        <v>0</v>
      </c>
      <c r="K2808">
        <f>_xlfn.XLOOKUP(FraudData[[#This Row],[amount]],AmountRules[Amount Min],AmountRules[Risk Points],,-1)</f>
        <v>0</v>
      </c>
      <c r="L2808">
        <f>_xlfn.XLOOKUP(FraudData[[#This Row],[transaction_hour]],TimeRules[Hour Min],TimeRules[Risk Points],,-1)</f>
        <v>0</v>
      </c>
      <c r="M2808">
        <f>_xlfn.XLOOKUP(FraudData[[#This Row],[foreign_transaction]],ForeignRules[Foreign Transaction],ForeignRules[Risk Points],0)</f>
        <v>0</v>
      </c>
      <c r="N2808">
        <f>_xlfn.XLOOKUP(FraudData[[#This Row],[location_mismatch]],Table10[Location Mismatch],Table10[Risk Points],0)</f>
        <v>0</v>
      </c>
      <c r="O2808">
        <f>_xlfn.XLOOKUP(FraudData[[#This Row],[device_trust_score]],DeviceRules[Device Min],DeviceRules[Risk Points],,-1)</f>
        <v>0</v>
      </c>
      <c r="P2808">
        <f>_xlfn.XLOOKUP(FraudData[[#This Row],[velocity_last_24h]],VelocityRules[Velocity Min],VelocityRules[Risk Points],,-1)</f>
        <v>0</v>
      </c>
      <c r="Q2808">
        <f>_xlfn.XLOOKUP(FraudData[[#This Row],[merchant_category]],MerchantRules[Merchant Category],MerchantRules[Risk Points],0)</f>
        <v>1</v>
      </c>
      <c r="R2808">
        <f>SUM(FraudData[[#This Row],[Amount Risk]:[Merchant Risk]])</f>
        <v>1</v>
      </c>
      <c r="S2808" t="str" cm="1">
        <f t="array" ref="S2808">_xlfn.IFS(FraudData[[#This Row],[Fraud Risk Score]]&gt;=8,"High Risk",FraudData[[#This Row],[Fraud Risk Score]]&gt;=6,"Medium Risk",TRUE,"Low Risk")</f>
        <v>Low Risk</v>
      </c>
    </row>
    <row r="2809" spans="1:19">
      <c r="A2809">
        <v>2808</v>
      </c>
      <c r="B2809">
        <v>31.74</v>
      </c>
      <c r="C2809">
        <v>1</v>
      </c>
      <c r="D2809" t="s">
        <v>47</v>
      </c>
      <c r="E2809">
        <v>0</v>
      </c>
      <c r="F2809">
        <v>0</v>
      </c>
      <c r="G2809">
        <v>67</v>
      </c>
      <c r="H2809">
        <v>3</v>
      </c>
      <c r="I2809">
        <v>43</v>
      </c>
      <c r="J2809">
        <v>0</v>
      </c>
      <c r="K2809">
        <f>_xlfn.XLOOKUP(FraudData[[#This Row],[amount]],AmountRules[Amount Min],AmountRules[Risk Points],,-1)</f>
        <v>0</v>
      </c>
      <c r="L2809">
        <f>_xlfn.XLOOKUP(FraudData[[#This Row],[transaction_hour]],TimeRules[Hour Min],TimeRules[Risk Points],,-1)</f>
        <v>3</v>
      </c>
      <c r="M2809">
        <f>_xlfn.XLOOKUP(FraudData[[#This Row],[foreign_transaction]],ForeignRules[Foreign Transaction],ForeignRules[Risk Points],0)</f>
        <v>0</v>
      </c>
      <c r="N2809">
        <f>_xlfn.XLOOKUP(FraudData[[#This Row],[location_mismatch]],Table10[Location Mismatch],Table10[Risk Points],0)</f>
        <v>0</v>
      </c>
      <c r="O2809">
        <f>_xlfn.XLOOKUP(FraudData[[#This Row],[device_trust_score]],DeviceRules[Device Min],DeviceRules[Risk Points],,-1)</f>
        <v>1</v>
      </c>
      <c r="P2809">
        <f>_xlfn.XLOOKUP(FraudData[[#This Row],[velocity_last_24h]],VelocityRules[Velocity Min],VelocityRules[Risk Points],,-1)</f>
        <v>0</v>
      </c>
      <c r="Q2809">
        <f>_xlfn.XLOOKUP(FraudData[[#This Row],[merchant_category]],MerchantRules[Merchant Category],MerchantRules[Risk Points],0)</f>
        <v>0</v>
      </c>
      <c r="R2809">
        <f>SUM(FraudData[[#This Row],[Amount Risk]:[Merchant Risk]])</f>
        <v>4</v>
      </c>
      <c r="S2809" t="str" cm="1">
        <f t="array" ref="S2809">_xlfn.IFS(FraudData[[#This Row],[Fraud Risk Score]]&gt;=8,"High Risk",FraudData[[#This Row],[Fraud Risk Score]]&gt;=6,"Medium Risk",TRUE,"Low Risk")</f>
        <v>Low Risk</v>
      </c>
    </row>
    <row r="2810" spans="1:19">
      <c r="A2810">
        <v>2809</v>
      </c>
      <c r="B2810">
        <v>116.64</v>
      </c>
      <c r="C2810">
        <v>20</v>
      </c>
      <c r="D2810" t="s">
        <v>49</v>
      </c>
      <c r="E2810">
        <v>0</v>
      </c>
      <c r="F2810">
        <v>0</v>
      </c>
      <c r="G2810">
        <v>78</v>
      </c>
      <c r="H2810">
        <v>0</v>
      </c>
      <c r="I2810">
        <v>29</v>
      </c>
      <c r="J2810">
        <v>0</v>
      </c>
      <c r="K2810">
        <f>_xlfn.XLOOKUP(FraudData[[#This Row],[amount]],AmountRules[Amount Min],AmountRules[Risk Points],,-1)</f>
        <v>0</v>
      </c>
      <c r="L2810">
        <f>_xlfn.XLOOKUP(FraudData[[#This Row],[transaction_hour]],TimeRules[Hour Min],TimeRules[Risk Points],,-1)</f>
        <v>0</v>
      </c>
      <c r="M2810">
        <f>_xlfn.XLOOKUP(FraudData[[#This Row],[foreign_transaction]],ForeignRules[Foreign Transaction],ForeignRules[Risk Points],0)</f>
        <v>0</v>
      </c>
      <c r="N2810">
        <f>_xlfn.XLOOKUP(FraudData[[#This Row],[location_mismatch]],Table10[Location Mismatch],Table10[Risk Points],0)</f>
        <v>0</v>
      </c>
      <c r="O2810">
        <f>_xlfn.XLOOKUP(FraudData[[#This Row],[device_trust_score]],DeviceRules[Device Min],DeviceRules[Risk Points],,-1)</f>
        <v>0</v>
      </c>
      <c r="P2810">
        <f>_xlfn.XLOOKUP(FraudData[[#This Row],[velocity_last_24h]],VelocityRules[Velocity Min],VelocityRules[Risk Points],,-1)</f>
        <v>0</v>
      </c>
      <c r="Q2810">
        <f>_xlfn.XLOOKUP(FraudData[[#This Row],[merchant_category]],MerchantRules[Merchant Category],MerchantRules[Risk Points],0)</f>
        <v>1</v>
      </c>
      <c r="R2810">
        <f>SUM(FraudData[[#This Row],[Amount Risk]:[Merchant Risk]])</f>
        <v>1</v>
      </c>
      <c r="S2810" t="str" cm="1">
        <f t="array" ref="S2810">_xlfn.IFS(FraudData[[#This Row],[Fraud Risk Score]]&gt;=8,"High Risk",FraudData[[#This Row],[Fraud Risk Score]]&gt;=6,"Medium Risk",TRUE,"Low Risk")</f>
        <v>Low Risk</v>
      </c>
    </row>
    <row r="2811" spans="1:19">
      <c r="A2811">
        <v>2810</v>
      </c>
      <c r="B2811">
        <v>228.06</v>
      </c>
      <c r="C2811">
        <v>19</v>
      </c>
      <c r="D2811" t="s">
        <v>47</v>
      </c>
      <c r="E2811">
        <v>0</v>
      </c>
      <c r="F2811">
        <v>0</v>
      </c>
      <c r="G2811">
        <v>26</v>
      </c>
      <c r="H2811">
        <v>3</v>
      </c>
      <c r="I2811">
        <v>42</v>
      </c>
      <c r="J2811">
        <v>0</v>
      </c>
      <c r="K2811">
        <f>_xlfn.XLOOKUP(FraudData[[#This Row],[amount]],AmountRules[Amount Min],AmountRules[Risk Points],,-1)</f>
        <v>0</v>
      </c>
      <c r="L2811">
        <f>_xlfn.XLOOKUP(FraudData[[#This Row],[transaction_hour]],TimeRules[Hour Min],TimeRules[Risk Points],,-1)</f>
        <v>0</v>
      </c>
      <c r="M2811">
        <f>_xlfn.XLOOKUP(FraudData[[#This Row],[foreign_transaction]],ForeignRules[Foreign Transaction],ForeignRules[Risk Points],0)</f>
        <v>0</v>
      </c>
      <c r="N2811">
        <f>_xlfn.XLOOKUP(FraudData[[#This Row],[location_mismatch]],Table10[Location Mismatch],Table10[Risk Points],0)</f>
        <v>0</v>
      </c>
      <c r="O2811">
        <f>_xlfn.XLOOKUP(FraudData[[#This Row],[device_trust_score]],DeviceRules[Device Min],DeviceRules[Risk Points],,-1)</f>
        <v>3</v>
      </c>
      <c r="P2811">
        <f>_xlfn.XLOOKUP(FraudData[[#This Row],[velocity_last_24h]],VelocityRules[Velocity Min],VelocityRules[Risk Points],,-1)</f>
        <v>0</v>
      </c>
      <c r="Q2811">
        <f>_xlfn.XLOOKUP(FraudData[[#This Row],[merchant_category]],MerchantRules[Merchant Category],MerchantRules[Risk Points],0)</f>
        <v>0</v>
      </c>
      <c r="R2811">
        <f>SUM(FraudData[[#This Row],[Amount Risk]:[Merchant Risk]])</f>
        <v>3</v>
      </c>
      <c r="S2811" t="str" cm="1">
        <f t="array" ref="S2811">_xlfn.IFS(FraudData[[#This Row],[Fraud Risk Score]]&gt;=8,"High Risk",FraudData[[#This Row],[Fraud Risk Score]]&gt;=6,"Medium Risk",TRUE,"Low Risk")</f>
        <v>Low Risk</v>
      </c>
    </row>
    <row r="2812" spans="1:19">
      <c r="A2812">
        <v>2811</v>
      </c>
      <c r="B2812">
        <v>51.15</v>
      </c>
      <c r="C2812">
        <v>15</v>
      </c>
      <c r="D2812" t="s">
        <v>49</v>
      </c>
      <c r="E2812">
        <v>0</v>
      </c>
      <c r="F2812">
        <v>0</v>
      </c>
      <c r="G2812">
        <v>38</v>
      </c>
      <c r="H2812">
        <v>3</v>
      </c>
      <c r="I2812">
        <v>45</v>
      </c>
      <c r="J2812">
        <v>0</v>
      </c>
      <c r="K2812">
        <f>_xlfn.XLOOKUP(FraudData[[#This Row],[amount]],AmountRules[Amount Min],AmountRules[Risk Points],,-1)</f>
        <v>0</v>
      </c>
      <c r="L2812">
        <f>_xlfn.XLOOKUP(FraudData[[#This Row],[transaction_hour]],TimeRules[Hour Min],TimeRules[Risk Points],,-1)</f>
        <v>0</v>
      </c>
      <c r="M2812">
        <f>_xlfn.XLOOKUP(FraudData[[#This Row],[foreign_transaction]],ForeignRules[Foreign Transaction],ForeignRules[Risk Points],0)</f>
        <v>0</v>
      </c>
      <c r="N2812">
        <f>_xlfn.XLOOKUP(FraudData[[#This Row],[location_mismatch]],Table10[Location Mismatch],Table10[Risk Points],0)</f>
        <v>0</v>
      </c>
      <c r="O2812">
        <f>_xlfn.XLOOKUP(FraudData[[#This Row],[device_trust_score]],DeviceRules[Device Min],DeviceRules[Risk Points],,-1)</f>
        <v>2</v>
      </c>
      <c r="P2812">
        <f>_xlfn.XLOOKUP(FraudData[[#This Row],[velocity_last_24h]],VelocityRules[Velocity Min],VelocityRules[Risk Points],,-1)</f>
        <v>0</v>
      </c>
      <c r="Q2812">
        <f>_xlfn.XLOOKUP(FraudData[[#This Row],[merchant_category]],MerchantRules[Merchant Category],MerchantRules[Risk Points],0)</f>
        <v>1</v>
      </c>
      <c r="R2812">
        <f>SUM(FraudData[[#This Row],[Amount Risk]:[Merchant Risk]])</f>
        <v>3</v>
      </c>
      <c r="S2812" t="str" cm="1">
        <f t="array" ref="S2812">_xlfn.IFS(FraudData[[#This Row],[Fraud Risk Score]]&gt;=8,"High Risk",FraudData[[#This Row],[Fraud Risk Score]]&gt;=6,"Medium Risk",TRUE,"Low Risk")</f>
        <v>Low Risk</v>
      </c>
    </row>
    <row r="2813" spans="1:19">
      <c r="A2813">
        <v>2812</v>
      </c>
      <c r="B2813">
        <v>184.21</v>
      </c>
      <c r="C2813">
        <v>2</v>
      </c>
      <c r="D2813" t="s">
        <v>49</v>
      </c>
      <c r="E2813">
        <v>0</v>
      </c>
      <c r="F2813">
        <v>0</v>
      </c>
      <c r="G2813">
        <v>27</v>
      </c>
      <c r="H2813">
        <v>3</v>
      </c>
      <c r="I2813">
        <v>36</v>
      </c>
      <c r="J2813">
        <v>0</v>
      </c>
      <c r="K2813">
        <f>_xlfn.XLOOKUP(FraudData[[#This Row],[amount]],AmountRules[Amount Min],AmountRules[Risk Points],,-1)</f>
        <v>0</v>
      </c>
      <c r="L2813">
        <f>_xlfn.XLOOKUP(FraudData[[#This Row],[transaction_hour]],TimeRules[Hour Min],TimeRules[Risk Points],,-1)</f>
        <v>3</v>
      </c>
      <c r="M2813">
        <f>_xlfn.XLOOKUP(FraudData[[#This Row],[foreign_transaction]],ForeignRules[Foreign Transaction],ForeignRules[Risk Points],0)</f>
        <v>0</v>
      </c>
      <c r="N2813">
        <f>_xlfn.XLOOKUP(FraudData[[#This Row],[location_mismatch]],Table10[Location Mismatch],Table10[Risk Points],0)</f>
        <v>0</v>
      </c>
      <c r="O2813">
        <f>_xlfn.XLOOKUP(FraudData[[#This Row],[device_trust_score]],DeviceRules[Device Min],DeviceRules[Risk Points],,-1)</f>
        <v>3</v>
      </c>
      <c r="P2813">
        <f>_xlfn.XLOOKUP(FraudData[[#This Row],[velocity_last_24h]],VelocityRules[Velocity Min],VelocityRules[Risk Points],,-1)</f>
        <v>0</v>
      </c>
      <c r="Q2813">
        <f>_xlfn.XLOOKUP(FraudData[[#This Row],[merchant_category]],MerchantRules[Merchant Category],MerchantRules[Risk Points],0)</f>
        <v>1</v>
      </c>
      <c r="R2813">
        <f>SUM(FraudData[[#This Row],[Amount Risk]:[Merchant Risk]])</f>
        <v>7</v>
      </c>
      <c r="S2813" t="str" cm="1">
        <f t="array" ref="S2813">_xlfn.IFS(FraudData[[#This Row],[Fraud Risk Score]]&gt;=8,"High Risk",FraudData[[#This Row],[Fraud Risk Score]]&gt;=6,"Medium Risk",TRUE,"Low Risk")</f>
        <v>Medium Risk</v>
      </c>
    </row>
    <row r="2814" spans="1:19">
      <c r="A2814">
        <v>2813</v>
      </c>
      <c r="B2814">
        <v>197.71</v>
      </c>
      <c r="C2814">
        <v>16</v>
      </c>
      <c r="D2814" t="s">
        <v>46</v>
      </c>
      <c r="E2814">
        <v>0</v>
      </c>
      <c r="F2814">
        <v>0</v>
      </c>
      <c r="G2814">
        <v>38</v>
      </c>
      <c r="H2814">
        <v>3</v>
      </c>
      <c r="I2814">
        <v>26</v>
      </c>
      <c r="J2814">
        <v>0</v>
      </c>
      <c r="K2814">
        <f>_xlfn.XLOOKUP(FraudData[[#This Row],[amount]],AmountRules[Amount Min],AmountRules[Risk Points],,-1)</f>
        <v>0</v>
      </c>
      <c r="L2814">
        <f>_xlfn.XLOOKUP(FraudData[[#This Row],[transaction_hour]],TimeRules[Hour Min],TimeRules[Risk Points],,-1)</f>
        <v>0</v>
      </c>
      <c r="M2814">
        <f>_xlfn.XLOOKUP(FraudData[[#This Row],[foreign_transaction]],ForeignRules[Foreign Transaction],ForeignRules[Risk Points],0)</f>
        <v>0</v>
      </c>
      <c r="N2814">
        <f>_xlfn.XLOOKUP(FraudData[[#This Row],[location_mismatch]],Table10[Location Mismatch],Table10[Risk Points],0)</f>
        <v>0</v>
      </c>
      <c r="O2814">
        <f>_xlfn.XLOOKUP(FraudData[[#This Row],[device_trust_score]],DeviceRules[Device Min],DeviceRules[Risk Points],,-1)</f>
        <v>2</v>
      </c>
      <c r="P2814">
        <f>_xlfn.XLOOKUP(FraudData[[#This Row],[velocity_last_24h]],VelocityRules[Velocity Min],VelocityRules[Risk Points],,-1)</f>
        <v>0</v>
      </c>
      <c r="Q2814">
        <f>_xlfn.XLOOKUP(FraudData[[#This Row],[merchant_category]],MerchantRules[Merchant Category],MerchantRules[Risk Points],0)</f>
        <v>0</v>
      </c>
      <c r="R2814">
        <f>SUM(FraudData[[#This Row],[Amount Risk]:[Merchant Risk]])</f>
        <v>2</v>
      </c>
      <c r="S2814" t="str" cm="1">
        <f t="array" ref="S2814">_xlfn.IFS(FraudData[[#This Row],[Fraud Risk Score]]&gt;=8,"High Risk",FraudData[[#This Row],[Fraud Risk Score]]&gt;=6,"Medium Risk",TRUE,"Low Risk")</f>
        <v>Low Risk</v>
      </c>
    </row>
    <row r="2815" spans="1:19">
      <c r="A2815">
        <v>2814</v>
      </c>
      <c r="B2815">
        <v>31.96</v>
      </c>
      <c r="C2815">
        <v>4</v>
      </c>
      <c r="D2815" t="s">
        <v>46</v>
      </c>
      <c r="E2815">
        <v>0</v>
      </c>
      <c r="F2815">
        <v>0</v>
      </c>
      <c r="G2815">
        <v>29</v>
      </c>
      <c r="H2815">
        <v>1</v>
      </c>
      <c r="I2815">
        <v>52</v>
      </c>
      <c r="J2815">
        <v>0</v>
      </c>
      <c r="K2815">
        <f>_xlfn.XLOOKUP(FraudData[[#This Row],[amount]],AmountRules[Amount Min],AmountRules[Risk Points],,-1)</f>
        <v>0</v>
      </c>
      <c r="L2815">
        <f>_xlfn.XLOOKUP(FraudData[[#This Row],[transaction_hour]],TimeRules[Hour Min],TimeRules[Risk Points],,-1)</f>
        <v>0</v>
      </c>
      <c r="M2815">
        <f>_xlfn.XLOOKUP(FraudData[[#This Row],[foreign_transaction]],ForeignRules[Foreign Transaction],ForeignRules[Risk Points],0)</f>
        <v>0</v>
      </c>
      <c r="N2815">
        <f>_xlfn.XLOOKUP(FraudData[[#This Row],[location_mismatch]],Table10[Location Mismatch],Table10[Risk Points],0)</f>
        <v>0</v>
      </c>
      <c r="O2815">
        <f>_xlfn.XLOOKUP(FraudData[[#This Row],[device_trust_score]],DeviceRules[Device Min],DeviceRules[Risk Points],,-1)</f>
        <v>3</v>
      </c>
      <c r="P2815">
        <f>_xlfn.XLOOKUP(FraudData[[#This Row],[velocity_last_24h]],VelocityRules[Velocity Min],VelocityRules[Risk Points],,-1)</f>
        <v>0</v>
      </c>
      <c r="Q2815">
        <f>_xlfn.XLOOKUP(FraudData[[#This Row],[merchant_category]],MerchantRules[Merchant Category],MerchantRules[Risk Points],0)</f>
        <v>0</v>
      </c>
      <c r="R2815">
        <f>SUM(FraudData[[#This Row],[Amount Risk]:[Merchant Risk]])</f>
        <v>3</v>
      </c>
      <c r="S2815" t="str" cm="1">
        <f t="array" ref="S2815">_xlfn.IFS(FraudData[[#This Row],[Fraud Risk Score]]&gt;=8,"High Risk",FraudData[[#This Row],[Fraud Risk Score]]&gt;=6,"Medium Risk",TRUE,"Low Risk")</f>
        <v>Low Risk</v>
      </c>
    </row>
    <row r="2816" spans="1:19">
      <c r="A2816">
        <v>2815</v>
      </c>
      <c r="B2816">
        <v>149.87</v>
      </c>
      <c r="C2816">
        <v>7</v>
      </c>
      <c r="D2816" t="s">
        <v>48</v>
      </c>
      <c r="E2816">
        <v>0</v>
      </c>
      <c r="F2816">
        <v>0</v>
      </c>
      <c r="G2816">
        <v>63</v>
      </c>
      <c r="H2816">
        <v>3</v>
      </c>
      <c r="I2816">
        <v>62</v>
      </c>
      <c r="J2816">
        <v>0</v>
      </c>
      <c r="K2816">
        <f>_xlfn.XLOOKUP(FraudData[[#This Row],[amount]],AmountRules[Amount Min],AmountRules[Risk Points],,-1)</f>
        <v>0</v>
      </c>
      <c r="L2816">
        <f>_xlfn.XLOOKUP(FraudData[[#This Row],[transaction_hour]],TimeRules[Hour Min],TimeRules[Risk Points],,-1)</f>
        <v>0</v>
      </c>
      <c r="M2816">
        <f>_xlfn.XLOOKUP(FraudData[[#This Row],[foreign_transaction]],ForeignRules[Foreign Transaction],ForeignRules[Risk Points],0)</f>
        <v>0</v>
      </c>
      <c r="N2816">
        <f>_xlfn.XLOOKUP(FraudData[[#This Row],[location_mismatch]],Table10[Location Mismatch],Table10[Risk Points],0)</f>
        <v>0</v>
      </c>
      <c r="O2816">
        <f>_xlfn.XLOOKUP(FraudData[[#This Row],[device_trust_score]],DeviceRules[Device Min],DeviceRules[Risk Points],,-1)</f>
        <v>1</v>
      </c>
      <c r="P2816">
        <f>_xlfn.XLOOKUP(FraudData[[#This Row],[velocity_last_24h]],VelocityRules[Velocity Min],VelocityRules[Risk Points],,-1)</f>
        <v>0</v>
      </c>
      <c r="Q2816">
        <f>_xlfn.XLOOKUP(FraudData[[#This Row],[merchant_category]],MerchantRules[Merchant Category],MerchantRules[Risk Points],0)</f>
        <v>0</v>
      </c>
      <c r="R2816">
        <f>SUM(FraudData[[#This Row],[Amount Risk]:[Merchant Risk]])</f>
        <v>1</v>
      </c>
      <c r="S2816" t="str" cm="1">
        <f t="array" ref="S2816">_xlfn.IFS(FraudData[[#This Row],[Fraud Risk Score]]&gt;=8,"High Risk",FraudData[[#This Row],[Fraud Risk Score]]&gt;=6,"Medium Risk",TRUE,"Low Risk")</f>
        <v>Low Risk</v>
      </c>
    </row>
    <row r="2817" spans="1:19">
      <c r="A2817">
        <v>2816</v>
      </c>
      <c r="B2817">
        <v>265.82</v>
      </c>
      <c r="C2817">
        <v>11</v>
      </c>
      <c r="D2817" t="s">
        <v>50</v>
      </c>
      <c r="E2817">
        <v>0</v>
      </c>
      <c r="F2817">
        <v>0</v>
      </c>
      <c r="G2817">
        <v>25</v>
      </c>
      <c r="H2817">
        <v>0</v>
      </c>
      <c r="I2817">
        <v>53</v>
      </c>
      <c r="J2817">
        <v>0</v>
      </c>
      <c r="K2817">
        <f>_xlfn.XLOOKUP(FraudData[[#This Row],[amount]],AmountRules[Amount Min],AmountRules[Risk Points],,-1)</f>
        <v>0</v>
      </c>
      <c r="L2817">
        <f>_xlfn.XLOOKUP(FraudData[[#This Row],[transaction_hour]],TimeRules[Hour Min],TimeRules[Risk Points],,-1)</f>
        <v>0</v>
      </c>
      <c r="M2817">
        <f>_xlfn.XLOOKUP(FraudData[[#This Row],[foreign_transaction]],ForeignRules[Foreign Transaction],ForeignRules[Risk Points],0)</f>
        <v>0</v>
      </c>
      <c r="N2817">
        <f>_xlfn.XLOOKUP(FraudData[[#This Row],[location_mismatch]],Table10[Location Mismatch],Table10[Risk Points],0)</f>
        <v>0</v>
      </c>
      <c r="O2817">
        <f>_xlfn.XLOOKUP(FraudData[[#This Row],[device_trust_score]],DeviceRules[Device Min],DeviceRules[Risk Points],,-1)</f>
        <v>3</v>
      </c>
      <c r="P2817">
        <f>_xlfn.XLOOKUP(FraudData[[#This Row],[velocity_last_24h]],VelocityRules[Velocity Min],VelocityRules[Risk Points],,-1)</f>
        <v>0</v>
      </c>
      <c r="Q2817">
        <f>_xlfn.XLOOKUP(FraudData[[#This Row],[merchant_category]],MerchantRules[Merchant Category],MerchantRules[Risk Points],0)</f>
        <v>0</v>
      </c>
      <c r="R2817">
        <f>SUM(FraudData[[#This Row],[Amount Risk]:[Merchant Risk]])</f>
        <v>3</v>
      </c>
      <c r="S2817" t="str" cm="1">
        <f t="array" ref="S2817">_xlfn.IFS(FraudData[[#This Row],[Fraud Risk Score]]&gt;=8,"High Risk",FraudData[[#This Row],[Fraud Risk Score]]&gt;=6,"Medium Risk",TRUE,"Low Risk")</f>
        <v>Low Risk</v>
      </c>
    </row>
    <row r="2818" spans="1:19">
      <c r="A2818">
        <v>2817</v>
      </c>
      <c r="B2818">
        <v>124.37</v>
      </c>
      <c r="C2818">
        <v>22</v>
      </c>
      <c r="D2818" t="s">
        <v>48</v>
      </c>
      <c r="E2818">
        <v>0</v>
      </c>
      <c r="F2818">
        <v>0</v>
      </c>
      <c r="G2818">
        <v>67</v>
      </c>
      <c r="H2818">
        <v>0</v>
      </c>
      <c r="I2818">
        <v>49</v>
      </c>
      <c r="J2818">
        <v>0</v>
      </c>
      <c r="K2818">
        <f>_xlfn.XLOOKUP(FraudData[[#This Row],[amount]],AmountRules[Amount Min],AmountRules[Risk Points],,-1)</f>
        <v>0</v>
      </c>
      <c r="L2818">
        <f>_xlfn.XLOOKUP(FraudData[[#This Row],[transaction_hour]],TimeRules[Hour Min],TimeRules[Risk Points],,-1)</f>
        <v>0</v>
      </c>
      <c r="M2818">
        <f>_xlfn.XLOOKUP(FraudData[[#This Row],[foreign_transaction]],ForeignRules[Foreign Transaction],ForeignRules[Risk Points],0)</f>
        <v>0</v>
      </c>
      <c r="N2818">
        <f>_xlfn.XLOOKUP(FraudData[[#This Row],[location_mismatch]],Table10[Location Mismatch],Table10[Risk Points],0)</f>
        <v>0</v>
      </c>
      <c r="O2818">
        <f>_xlfn.XLOOKUP(FraudData[[#This Row],[device_trust_score]],DeviceRules[Device Min],DeviceRules[Risk Points],,-1)</f>
        <v>1</v>
      </c>
      <c r="P2818">
        <f>_xlfn.XLOOKUP(FraudData[[#This Row],[velocity_last_24h]],VelocityRules[Velocity Min],VelocityRules[Risk Points],,-1)</f>
        <v>0</v>
      </c>
      <c r="Q2818">
        <f>_xlfn.XLOOKUP(FraudData[[#This Row],[merchant_category]],MerchantRules[Merchant Category],MerchantRules[Risk Points],0)</f>
        <v>0</v>
      </c>
      <c r="R2818">
        <f>SUM(FraudData[[#This Row],[Amount Risk]:[Merchant Risk]])</f>
        <v>1</v>
      </c>
      <c r="S2818" t="str" cm="1">
        <f t="array" ref="S2818">_xlfn.IFS(FraudData[[#This Row],[Fraud Risk Score]]&gt;=8,"High Risk",FraudData[[#This Row],[Fraud Risk Score]]&gt;=6,"Medium Risk",TRUE,"Low Risk")</f>
        <v>Low Risk</v>
      </c>
    </row>
    <row r="2819" spans="1:19">
      <c r="A2819">
        <v>2818</v>
      </c>
      <c r="B2819">
        <v>2.19</v>
      </c>
      <c r="C2819">
        <v>11</v>
      </c>
      <c r="D2819" t="s">
        <v>49</v>
      </c>
      <c r="E2819">
        <v>0</v>
      </c>
      <c r="F2819">
        <v>0</v>
      </c>
      <c r="G2819">
        <v>83</v>
      </c>
      <c r="H2819">
        <v>4</v>
      </c>
      <c r="I2819">
        <v>20</v>
      </c>
      <c r="J2819">
        <v>0</v>
      </c>
      <c r="K2819">
        <f>_xlfn.XLOOKUP(FraudData[[#This Row],[amount]],AmountRules[Amount Min],AmountRules[Risk Points],,-1)</f>
        <v>0</v>
      </c>
      <c r="L2819">
        <f>_xlfn.XLOOKUP(FraudData[[#This Row],[transaction_hour]],TimeRules[Hour Min],TimeRules[Risk Points],,-1)</f>
        <v>0</v>
      </c>
      <c r="M2819">
        <f>_xlfn.XLOOKUP(FraudData[[#This Row],[foreign_transaction]],ForeignRules[Foreign Transaction],ForeignRules[Risk Points],0)</f>
        <v>0</v>
      </c>
      <c r="N2819">
        <f>_xlfn.XLOOKUP(FraudData[[#This Row],[location_mismatch]],Table10[Location Mismatch],Table10[Risk Points],0)</f>
        <v>0</v>
      </c>
      <c r="O2819">
        <f>_xlfn.XLOOKUP(FraudData[[#This Row],[device_trust_score]],DeviceRules[Device Min],DeviceRules[Risk Points],,-1)</f>
        <v>0</v>
      </c>
      <c r="P2819">
        <f>_xlfn.XLOOKUP(FraudData[[#This Row],[velocity_last_24h]],VelocityRules[Velocity Min],VelocityRules[Risk Points],,-1)</f>
        <v>0</v>
      </c>
      <c r="Q2819">
        <f>_xlfn.XLOOKUP(FraudData[[#This Row],[merchant_category]],MerchantRules[Merchant Category],MerchantRules[Risk Points],0)</f>
        <v>1</v>
      </c>
      <c r="R2819">
        <f>SUM(FraudData[[#This Row],[Amount Risk]:[Merchant Risk]])</f>
        <v>1</v>
      </c>
      <c r="S2819" t="str" cm="1">
        <f t="array" ref="S2819">_xlfn.IFS(FraudData[[#This Row],[Fraud Risk Score]]&gt;=8,"High Risk",FraudData[[#This Row],[Fraud Risk Score]]&gt;=6,"Medium Risk",TRUE,"Low Risk")</f>
        <v>Low Risk</v>
      </c>
    </row>
    <row r="2820" spans="1:19">
      <c r="A2820">
        <v>2819</v>
      </c>
      <c r="B2820">
        <v>1.63</v>
      </c>
      <c r="C2820">
        <v>0</v>
      </c>
      <c r="D2820" t="s">
        <v>48</v>
      </c>
      <c r="E2820">
        <v>0</v>
      </c>
      <c r="F2820">
        <v>0</v>
      </c>
      <c r="G2820">
        <v>39</v>
      </c>
      <c r="H2820">
        <v>1</v>
      </c>
      <c r="I2820">
        <v>22</v>
      </c>
      <c r="J2820">
        <v>0</v>
      </c>
      <c r="K2820">
        <f>_xlfn.XLOOKUP(FraudData[[#This Row],[amount]],AmountRules[Amount Min],AmountRules[Risk Points],,-1)</f>
        <v>0</v>
      </c>
      <c r="L2820">
        <f>_xlfn.XLOOKUP(FraudData[[#This Row],[transaction_hour]],TimeRules[Hour Min],TimeRules[Risk Points],,-1)</f>
        <v>3</v>
      </c>
      <c r="M2820">
        <f>_xlfn.XLOOKUP(FraudData[[#This Row],[foreign_transaction]],ForeignRules[Foreign Transaction],ForeignRules[Risk Points],0)</f>
        <v>0</v>
      </c>
      <c r="N2820">
        <f>_xlfn.XLOOKUP(FraudData[[#This Row],[location_mismatch]],Table10[Location Mismatch],Table10[Risk Points],0)</f>
        <v>0</v>
      </c>
      <c r="O2820">
        <f>_xlfn.XLOOKUP(FraudData[[#This Row],[device_trust_score]],DeviceRules[Device Min],DeviceRules[Risk Points],,-1)</f>
        <v>2</v>
      </c>
      <c r="P2820">
        <f>_xlfn.XLOOKUP(FraudData[[#This Row],[velocity_last_24h]],VelocityRules[Velocity Min],VelocityRules[Risk Points],,-1)</f>
        <v>0</v>
      </c>
      <c r="Q2820">
        <f>_xlfn.XLOOKUP(FraudData[[#This Row],[merchant_category]],MerchantRules[Merchant Category],MerchantRules[Risk Points],0)</f>
        <v>0</v>
      </c>
      <c r="R2820">
        <f>SUM(FraudData[[#This Row],[Amount Risk]:[Merchant Risk]])</f>
        <v>5</v>
      </c>
      <c r="S2820" t="str" cm="1">
        <f t="array" ref="S2820">_xlfn.IFS(FraudData[[#This Row],[Fraud Risk Score]]&gt;=8,"High Risk",FraudData[[#This Row],[Fraud Risk Score]]&gt;=6,"Medium Risk",TRUE,"Low Risk")</f>
        <v>Low Risk</v>
      </c>
    </row>
    <row r="2821" spans="1:19">
      <c r="A2821">
        <v>2820</v>
      </c>
      <c r="B2821">
        <v>79.5</v>
      </c>
      <c r="C2821">
        <v>0</v>
      </c>
      <c r="D2821" t="s">
        <v>46</v>
      </c>
      <c r="E2821">
        <v>0</v>
      </c>
      <c r="F2821">
        <v>0</v>
      </c>
      <c r="G2821">
        <v>70</v>
      </c>
      <c r="H2821">
        <v>1</v>
      </c>
      <c r="I2821">
        <v>69</v>
      </c>
      <c r="J2821">
        <v>0</v>
      </c>
      <c r="K2821">
        <f>_xlfn.XLOOKUP(FraudData[[#This Row],[amount]],AmountRules[Amount Min],AmountRules[Risk Points],,-1)</f>
        <v>0</v>
      </c>
      <c r="L2821">
        <f>_xlfn.XLOOKUP(FraudData[[#This Row],[transaction_hour]],TimeRules[Hour Min],TimeRules[Risk Points],,-1)</f>
        <v>3</v>
      </c>
      <c r="M2821">
        <f>_xlfn.XLOOKUP(FraudData[[#This Row],[foreign_transaction]],ForeignRules[Foreign Transaction],ForeignRules[Risk Points],0)</f>
        <v>0</v>
      </c>
      <c r="N2821">
        <f>_xlfn.XLOOKUP(FraudData[[#This Row],[location_mismatch]],Table10[Location Mismatch],Table10[Risk Points],0)</f>
        <v>0</v>
      </c>
      <c r="O2821">
        <f>_xlfn.XLOOKUP(FraudData[[#This Row],[device_trust_score]],DeviceRules[Device Min],DeviceRules[Risk Points],,-1)</f>
        <v>0</v>
      </c>
      <c r="P2821">
        <f>_xlfn.XLOOKUP(FraudData[[#This Row],[velocity_last_24h]],VelocityRules[Velocity Min],VelocityRules[Risk Points],,-1)</f>
        <v>0</v>
      </c>
      <c r="Q2821">
        <f>_xlfn.XLOOKUP(FraudData[[#This Row],[merchant_category]],MerchantRules[Merchant Category],MerchantRules[Risk Points],0)</f>
        <v>0</v>
      </c>
      <c r="R2821">
        <f>SUM(FraudData[[#This Row],[Amount Risk]:[Merchant Risk]])</f>
        <v>3</v>
      </c>
      <c r="S2821" t="str" cm="1">
        <f t="array" ref="S2821">_xlfn.IFS(FraudData[[#This Row],[Fraud Risk Score]]&gt;=8,"High Risk",FraudData[[#This Row],[Fraud Risk Score]]&gt;=6,"Medium Risk",TRUE,"Low Risk")</f>
        <v>Low Risk</v>
      </c>
    </row>
    <row r="2822" spans="1:19">
      <c r="A2822">
        <v>2821</v>
      </c>
      <c r="B2822">
        <v>469.14</v>
      </c>
      <c r="C2822">
        <v>14</v>
      </c>
      <c r="D2822" t="s">
        <v>49</v>
      </c>
      <c r="E2822">
        <v>1</v>
      </c>
      <c r="F2822">
        <v>0</v>
      </c>
      <c r="G2822">
        <v>31</v>
      </c>
      <c r="H2822">
        <v>4</v>
      </c>
      <c r="I2822">
        <v>58</v>
      </c>
      <c r="J2822">
        <v>0</v>
      </c>
      <c r="K2822">
        <f>_xlfn.XLOOKUP(FraudData[[#This Row],[amount]],AmountRules[Amount Min],AmountRules[Risk Points],,-1)</f>
        <v>0</v>
      </c>
      <c r="L2822">
        <f>_xlfn.XLOOKUP(FraudData[[#This Row],[transaction_hour]],TimeRules[Hour Min],TimeRules[Risk Points],,-1)</f>
        <v>0</v>
      </c>
      <c r="M2822">
        <f>_xlfn.XLOOKUP(FraudData[[#This Row],[foreign_transaction]],ForeignRules[Foreign Transaction],ForeignRules[Risk Points],0)</f>
        <v>3</v>
      </c>
      <c r="N2822">
        <f>_xlfn.XLOOKUP(FraudData[[#This Row],[location_mismatch]],Table10[Location Mismatch],Table10[Risk Points],0)</f>
        <v>0</v>
      </c>
      <c r="O2822">
        <f>_xlfn.XLOOKUP(FraudData[[#This Row],[device_trust_score]],DeviceRules[Device Min],DeviceRules[Risk Points],,-1)</f>
        <v>2</v>
      </c>
      <c r="P2822">
        <f>_xlfn.XLOOKUP(FraudData[[#This Row],[velocity_last_24h]],VelocityRules[Velocity Min],VelocityRules[Risk Points],,-1)</f>
        <v>0</v>
      </c>
      <c r="Q2822">
        <f>_xlfn.XLOOKUP(FraudData[[#This Row],[merchant_category]],MerchantRules[Merchant Category],MerchantRules[Risk Points],0)</f>
        <v>1</v>
      </c>
      <c r="R2822">
        <f>SUM(FraudData[[#This Row],[Amount Risk]:[Merchant Risk]])</f>
        <v>6</v>
      </c>
      <c r="S2822" t="str" cm="1">
        <f t="array" ref="S2822">_xlfn.IFS(FraudData[[#This Row],[Fraud Risk Score]]&gt;=8,"High Risk",FraudData[[#This Row],[Fraud Risk Score]]&gt;=6,"Medium Risk",TRUE,"Low Risk")</f>
        <v>Medium Risk</v>
      </c>
    </row>
    <row r="2823" spans="1:19">
      <c r="A2823">
        <v>2822</v>
      </c>
      <c r="B2823">
        <v>46.74</v>
      </c>
      <c r="C2823">
        <v>16</v>
      </c>
      <c r="D2823" t="s">
        <v>49</v>
      </c>
      <c r="E2823">
        <v>0</v>
      </c>
      <c r="F2823">
        <v>0</v>
      </c>
      <c r="G2823">
        <v>66</v>
      </c>
      <c r="H2823">
        <v>1</v>
      </c>
      <c r="I2823">
        <v>35</v>
      </c>
      <c r="J2823">
        <v>0</v>
      </c>
      <c r="K2823">
        <f>_xlfn.XLOOKUP(FraudData[[#This Row],[amount]],AmountRules[Amount Min],AmountRules[Risk Points],,-1)</f>
        <v>0</v>
      </c>
      <c r="L2823">
        <f>_xlfn.XLOOKUP(FraudData[[#This Row],[transaction_hour]],TimeRules[Hour Min],TimeRules[Risk Points],,-1)</f>
        <v>0</v>
      </c>
      <c r="M2823">
        <f>_xlfn.XLOOKUP(FraudData[[#This Row],[foreign_transaction]],ForeignRules[Foreign Transaction],ForeignRules[Risk Points],0)</f>
        <v>0</v>
      </c>
      <c r="N2823">
        <f>_xlfn.XLOOKUP(FraudData[[#This Row],[location_mismatch]],Table10[Location Mismatch],Table10[Risk Points],0)</f>
        <v>0</v>
      </c>
      <c r="O2823">
        <f>_xlfn.XLOOKUP(FraudData[[#This Row],[device_trust_score]],DeviceRules[Device Min],DeviceRules[Risk Points],,-1)</f>
        <v>1</v>
      </c>
      <c r="P2823">
        <f>_xlfn.XLOOKUP(FraudData[[#This Row],[velocity_last_24h]],VelocityRules[Velocity Min],VelocityRules[Risk Points],,-1)</f>
        <v>0</v>
      </c>
      <c r="Q2823">
        <f>_xlfn.XLOOKUP(FraudData[[#This Row],[merchant_category]],MerchantRules[Merchant Category],MerchantRules[Risk Points],0)</f>
        <v>1</v>
      </c>
      <c r="R2823">
        <f>SUM(FraudData[[#This Row],[Amount Risk]:[Merchant Risk]])</f>
        <v>2</v>
      </c>
      <c r="S2823" t="str" cm="1">
        <f t="array" ref="S2823">_xlfn.IFS(FraudData[[#This Row],[Fraud Risk Score]]&gt;=8,"High Risk",FraudData[[#This Row],[Fraud Risk Score]]&gt;=6,"Medium Risk",TRUE,"Low Risk")</f>
        <v>Low Risk</v>
      </c>
    </row>
    <row r="2824" spans="1:19">
      <c r="A2824">
        <v>2823</v>
      </c>
      <c r="B2824">
        <v>181.1</v>
      </c>
      <c r="C2824">
        <v>1</v>
      </c>
      <c r="D2824" t="s">
        <v>48</v>
      </c>
      <c r="E2824">
        <v>0</v>
      </c>
      <c r="F2824">
        <v>0</v>
      </c>
      <c r="G2824">
        <v>31</v>
      </c>
      <c r="H2824">
        <v>3</v>
      </c>
      <c r="I2824">
        <v>59</v>
      </c>
      <c r="J2824">
        <v>0</v>
      </c>
      <c r="K2824">
        <f>_xlfn.XLOOKUP(FraudData[[#This Row],[amount]],AmountRules[Amount Min],AmountRules[Risk Points],,-1)</f>
        <v>0</v>
      </c>
      <c r="L2824">
        <f>_xlfn.XLOOKUP(FraudData[[#This Row],[transaction_hour]],TimeRules[Hour Min],TimeRules[Risk Points],,-1)</f>
        <v>3</v>
      </c>
      <c r="M2824">
        <f>_xlfn.XLOOKUP(FraudData[[#This Row],[foreign_transaction]],ForeignRules[Foreign Transaction],ForeignRules[Risk Points],0)</f>
        <v>0</v>
      </c>
      <c r="N2824">
        <f>_xlfn.XLOOKUP(FraudData[[#This Row],[location_mismatch]],Table10[Location Mismatch],Table10[Risk Points],0)</f>
        <v>0</v>
      </c>
      <c r="O2824">
        <f>_xlfn.XLOOKUP(FraudData[[#This Row],[device_trust_score]],DeviceRules[Device Min],DeviceRules[Risk Points],,-1)</f>
        <v>2</v>
      </c>
      <c r="P2824">
        <f>_xlfn.XLOOKUP(FraudData[[#This Row],[velocity_last_24h]],VelocityRules[Velocity Min],VelocityRules[Risk Points],,-1)</f>
        <v>0</v>
      </c>
      <c r="Q2824">
        <f>_xlfn.XLOOKUP(FraudData[[#This Row],[merchant_category]],MerchantRules[Merchant Category],MerchantRules[Risk Points],0)</f>
        <v>0</v>
      </c>
      <c r="R2824">
        <f>SUM(FraudData[[#This Row],[Amount Risk]:[Merchant Risk]])</f>
        <v>5</v>
      </c>
      <c r="S2824" t="str" cm="1">
        <f t="array" ref="S2824">_xlfn.IFS(FraudData[[#This Row],[Fraud Risk Score]]&gt;=8,"High Risk",FraudData[[#This Row],[Fraud Risk Score]]&gt;=6,"Medium Risk",TRUE,"Low Risk")</f>
        <v>Low Risk</v>
      </c>
    </row>
    <row r="2825" spans="1:19">
      <c r="A2825">
        <v>2824</v>
      </c>
      <c r="B2825">
        <v>45.2</v>
      </c>
      <c r="C2825">
        <v>16</v>
      </c>
      <c r="D2825" t="s">
        <v>47</v>
      </c>
      <c r="E2825">
        <v>0</v>
      </c>
      <c r="F2825">
        <v>0</v>
      </c>
      <c r="G2825">
        <v>71</v>
      </c>
      <c r="H2825">
        <v>3</v>
      </c>
      <c r="I2825">
        <v>68</v>
      </c>
      <c r="J2825">
        <v>0</v>
      </c>
      <c r="K2825">
        <f>_xlfn.XLOOKUP(FraudData[[#This Row],[amount]],AmountRules[Amount Min],AmountRules[Risk Points],,-1)</f>
        <v>0</v>
      </c>
      <c r="L2825">
        <f>_xlfn.XLOOKUP(FraudData[[#This Row],[transaction_hour]],TimeRules[Hour Min],TimeRules[Risk Points],,-1)</f>
        <v>0</v>
      </c>
      <c r="M2825">
        <f>_xlfn.XLOOKUP(FraudData[[#This Row],[foreign_transaction]],ForeignRules[Foreign Transaction],ForeignRules[Risk Points],0)</f>
        <v>0</v>
      </c>
      <c r="N2825">
        <f>_xlfn.XLOOKUP(FraudData[[#This Row],[location_mismatch]],Table10[Location Mismatch],Table10[Risk Points],0)</f>
        <v>0</v>
      </c>
      <c r="O2825">
        <f>_xlfn.XLOOKUP(FraudData[[#This Row],[device_trust_score]],DeviceRules[Device Min],DeviceRules[Risk Points],,-1)</f>
        <v>0</v>
      </c>
      <c r="P2825">
        <f>_xlfn.XLOOKUP(FraudData[[#This Row],[velocity_last_24h]],VelocityRules[Velocity Min],VelocityRules[Risk Points],,-1)</f>
        <v>0</v>
      </c>
      <c r="Q2825">
        <f>_xlfn.XLOOKUP(FraudData[[#This Row],[merchant_category]],MerchantRules[Merchant Category],MerchantRules[Risk Points],0)</f>
        <v>0</v>
      </c>
      <c r="R2825">
        <f>SUM(FraudData[[#This Row],[Amount Risk]:[Merchant Risk]])</f>
        <v>0</v>
      </c>
      <c r="S2825" t="str" cm="1">
        <f t="array" ref="S2825">_xlfn.IFS(FraudData[[#This Row],[Fraud Risk Score]]&gt;=8,"High Risk",FraudData[[#This Row],[Fraud Risk Score]]&gt;=6,"Medium Risk",TRUE,"Low Risk")</f>
        <v>Low Risk</v>
      </c>
    </row>
    <row r="2826" spans="1:19">
      <c r="A2826">
        <v>2825</v>
      </c>
      <c r="B2826">
        <v>69.86</v>
      </c>
      <c r="C2826">
        <v>19</v>
      </c>
      <c r="D2826" t="s">
        <v>50</v>
      </c>
      <c r="E2826">
        <v>0</v>
      </c>
      <c r="F2826">
        <v>0</v>
      </c>
      <c r="G2826">
        <v>43</v>
      </c>
      <c r="H2826">
        <v>2</v>
      </c>
      <c r="I2826">
        <v>32</v>
      </c>
      <c r="J2826">
        <v>0</v>
      </c>
      <c r="K2826">
        <f>_xlfn.XLOOKUP(FraudData[[#This Row],[amount]],AmountRules[Amount Min],AmountRules[Risk Points],,-1)</f>
        <v>0</v>
      </c>
      <c r="L2826">
        <f>_xlfn.XLOOKUP(FraudData[[#This Row],[transaction_hour]],TimeRules[Hour Min],TimeRules[Risk Points],,-1)</f>
        <v>0</v>
      </c>
      <c r="M2826">
        <f>_xlfn.XLOOKUP(FraudData[[#This Row],[foreign_transaction]],ForeignRules[Foreign Transaction],ForeignRules[Risk Points],0)</f>
        <v>0</v>
      </c>
      <c r="N2826">
        <f>_xlfn.XLOOKUP(FraudData[[#This Row],[location_mismatch]],Table10[Location Mismatch],Table10[Risk Points],0)</f>
        <v>0</v>
      </c>
      <c r="O2826">
        <f>_xlfn.XLOOKUP(FraudData[[#This Row],[device_trust_score]],DeviceRules[Device Min],DeviceRules[Risk Points],,-1)</f>
        <v>2</v>
      </c>
      <c r="P2826">
        <f>_xlfn.XLOOKUP(FraudData[[#This Row],[velocity_last_24h]],VelocityRules[Velocity Min],VelocityRules[Risk Points],,-1)</f>
        <v>0</v>
      </c>
      <c r="Q2826">
        <f>_xlfn.XLOOKUP(FraudData[[#This Row],[merchant_category]],MerchantRules[Merchant Category],MerchantRules[Risk Points],0)</f>
        <v>0</v>
      </c>
      <c r="R2826">
        <f>SUM(FraudData[[#This Row],[Amount Risk]:[Merchant Risk]])</f>
        <v>2</v>
      </c>
      <c r="S2826" t="str" cm="1">
        <f t="array" ref="S2826">_xlfn.IFS(FraudData[[#This Row],[Fraud Risk Score]]&gt;=8,"High Risk",FraudData[[#This Row],[Fraud Risk Score]]&gt;=6,"Medium Risk",TRUE,"Low Risk")</f>
        <v>Low Risk</v>
      </c>
    </row>
    <row r="2827" spans="1:19">
      <c r="A2827">
        <v>2826</v>
      </c>
      <c r="B2827">
        <v>339.15</v>
      </c>
      <c r="C2827">
        <v>8</v>
      </c>
      <c r="D2827" t="s">
        <v>48</v>
      </c>
      <c r="E2827">
        <v>0</v>
      </c>
      <c r="F2827">
        <v>0</v>
      </c>
      <c r="G2827">
        <v>77</v>
      </c>
      <c r="H2827">
        <v>1</v>
      </c>
      <c r="I2827">
        <v>42</v>
      </c>
      <c r="J2827">
        <v>0</v>
      </c>
      <c r="K2827">
        <f>_xlfn.XLOOKUP(FraudData[[#This Row],[amount]],AmountRules[Amount Min],AmountRules[Risk Points],,-1)</f>
        <v>0</v>
      </c>
      <c r="L2827">
        <f>_xlfn.XLOOKUP(FraudData[[#This Row],[transaction_hour]],TimeRules[Hour Min],TimeRules[Risk Points],,-1)</f>
        <v>0</v>
      </c>
      <c r="M2827">
        <f>_xlfn.XLOOKUP(FraudData[[#This Row],[foreign_transaction]],ForeignRules[Foreign Transaction],ForeignRules[Risk Points],0)</f>
        <v>0</v>
      </c>
      <c r="N2827">
        <f>_xlfn.XLOOKUP(FraudData[[#This Row],[location_mismatch]],Table10[Location Mismatch],Table10[Risk Points],0)</f>
        <v>0</v>
      </c>
      <c r="O2827">
        <f>_xlfn.XLOOKUP(FraudData[[#This Row],[device_trust_score]],DeviceRules[Device Min],DeviceRules[Risk Points],,-1)</f>
        <v>0</v>
      </c>
      <c r="P2827">
        <f>_xlfn.XLOOKUP(FraudData[[#This Row],[velocity_last_24h]],VelocityRules[Velocity Min],VelocityRules[Risk Points],,-1)</f>
        <v>0</v>
      </c>
      <c r="Q2827">
        <f>_xlfn.XLOOKUP(FraudData[[#This Row],[merchant_category]],MerchantRules[Merchant Category],MerchantRules[Risk Points],0)</f>
        <v>0</v>
      </c>
      <c r="R2827">
        <f>SUM(FraudData[[#This Row],[Amount Risk]:[Merchant Risk]])</f>
        <v>0</v>
      </c>
      <c r="S2827" t="str" cm="1">
        <f t="array" ref="S2827">_xlfn.IFS(FraudData[[#This Row],[Fraud Risk Score]]&gt;=8,"High Risk",FraudData[[#This Row],[Fraud Risk Score]]&gt;=6,"Medium Risk",TRUE,"Low Risk")</f>
        <v>Low Risk</v>
      </c>
    </row>
    <row r="2828" spans="1:19">
      <c r="A2828">
        <v>2827</v>
      </c>
      <c r="B2828">
        <v>234.92</v>
      </c>
      <c r="C2828">
        <v>11</v>
      </c>
      <c r="D2828" t="s">
        <v>48</v>
      </c>
      <c r="E2828">
        <v>1</v>
      </c>
      <c r="F2828">
        <v>0</v>
      </c>
      <c r="G2828">
        <v>40</v>
      </c>
      <c r="H2828">
        <v>2</v>
      </c>
      <c r="I2828">
        <v>35</v>
      </c>
      <c r="J2828">
        <v>0</v>
      </c>
      <c r="K2828">
        <f>_xlfn.XLOOKUP(FraudData[[#This Row],[amount]],AmountRules[Amount Min],AmountRules[Risk Points],,-1)</f>
        <v>0</v>
      </c>
      <c r="L2828">
        <f>_xlfn.XLOOKUP(FraudData[[#This Row],[transaction_hour]],TimeRules[Hour Min],TimeRules[Risk Points],,-1)</f>
        <v>0</v>
      </c>
      <c r="M2828">
        <f>_xlfn.XLOOKUP(FraudData[[#This Row],[foreign_transaction]],ForeignRules[Foreign Transaction],ForeignRules[Risk Points],0)</f>
        <v>3</v>
      </c>
      <c r="N2828">
        <f>_xlfn.XLOOKUP(FraudData[[#This Row],[location_mismatch]],Table10[Location Mismatch],Table10[Risk Points],0)</f>
        <v>0</v>
      </c>
      <c r="O2828">
        <f>_xlfn.XLOOKUP(FraudData[[#This Row],[device_trust_score]],DeviceRules[Device Min],DeviceRules[Risk Points],,-1)</f>
        <v>2</v>
      </c>
      <c r="P2828">
        <f>_xlfn.XLOOKUP(FraudData[[#This Row],[velocity_last_24h]],VelocityRules[Velocity Min],VelocityRules[Risk Points],,-1)</f>
        <v>0</v>
      </c>
      <c r="Q2828">
        <f>_xlfn.XLOOKUP(FraudData[[#This Row],[merchant_category]],MerchantRules[Merchant Category],MerchantRules[Risk Points],0)</f>
        <v>0</v>
      </c>
      <c r="R2828">
        <f>SUM(FraudData[[#This Row],[Amount Risk]:[Merchant Risk]])</f>
        <v>5</v>
      </c>
      <c r="S2828" t="str" cm="1">
        <f t="array" ref="S2828">_xlfn.IFS(FraudData[[#This Row],[Fraud Risk Score]]&gt;=8,"High Risk",FraudData[[#This Row],[Fraud Risk Score]]&gt;=6,"Medium Risk",TRUE,"Low Risk")</f>
        <v>Low Risk</v>
      </c>
    </row>
    <row r="2829" spans="1:19">
      <c r="A2829">
        <v>2828</v>
      </c>
      <c r="B2829">
        <v>18.05</v>
      </c>
      <c r="C2829">
        <v>3</v>
      </c>
      <c r="D2829" t="s">
        <v>50</v>
      </c>
      <c r="E2829">
        <v>0</v>
      </c>
      <c r="F2829">
        <v>0</v>
      </c>
      <c r="G2829">
        <v>86</v>
      </c>
      <c r="H2829">
        <v>1</v>
      </c>
      <c r="I2829">
        <v>24</v>
      </c>
      <c r="J2829">
        <v>0</v>
      </c>
      <c r="K2829">
        <f>_xlfn.XLOOKUP(FraudData[[#This Row],[amount]],AmountRules[Amount Min],AmountRules[Risk Points],,-1)</f>
        <v>0</v>
      </c>
      <c r="L2829">
        <f>_xlfn.XLOOKUP(FraudData[[#This Row],[transaction_hour]],TimeRules[Hour Min],TimeRules[Risk Points],,-1)</f>
        <v>3</v>
      </c>
      <c r="M2829">
        <f>_xlfn.XLOOKUP(FraudData[[#This Row],[foreign_transaction]],ForeignRules[Foreign Transaction],ForeignRules[Risk Points],0)</f>
        <v>0</v>
      </c>
      <c r="N2829">
        <f>_xlfn.XLOOKUP(FraudData[[#This Row],[location_mismatch]],Table10[Location Mismatch],Table10[Risk Points],0)</f>
        <v>0</v>
      </c>
      <c r="O2829">
        <f>_xlfn.XLOOKUP(FraudData[[#This Row],[device_trust_score]],DeviceRules[Device Min],DeviceRules[Risk Points],,-1)</f>
        <v>0</v>
      </c>
      <c r="P2829">
        <f>_xlfn.XLOOKUP(FraudData[[#This Row],[velocity_last_24h]],VelocityRules[Velocity Min],VelocityRules[Risk Points],,-1)</f>
        <v>0</v>
      </c>
      <c r="Q2829">
        <f>_xlfn.XLOOKUP(FraudData[[#This Row],[merchant_category]],MerchantRules[Merchant Category],MerchantRules[Risk Points],0)</f>
        <v>0</v>
      </c>
      <c r="R2829">
        <f>SUM(FraudData[[#This Row],[Amount Risk]:[Merchant Risk]])</f>
        <v>3</v>
      </c>
      <c r="S2829" t="str" cm="1">
        <f t="array" ref="S2829">_xlfn.IFS(FraudData[[#This Row],[Fraud Risk Score]]&gt;=8,"High Risk",FraudData[[#This Row],[Fraud Risk Score]]&gt;=6,"Medium Risk",TRUE,"Low Risk")</f>
        <v>Low Risk</v>
      </c>
    </row>
    <row r="2830" spans="1:19">
      <c r="A2830">
        <v>2829</v>
      </c>
      <c r="B2830">
        <v>100.77</v>
      </c>
      <c r="C2830">
        <v>12</v>
      </c>
      <c r="D2830" t="s">
        <v>49</v>
      </c>
      <c r="E2830">
        <v>0</v>
      </c>
      <c r="F2830">
        <v>0</v>
      </c>
      <c r="G2830">
        <v>90</v>
      </c>
      <c r="H2830">
        <v>5</v>
      </c>
      <c r="I2830">
        <v>39</v>
      </c>
      <c r="J2830">
        <v>0</v>
      </c>
      <c r="K2830">
        <f>_xlfn.XLOOKUP(FraudData[[#This Row],[amount]],AmountRules[Amount Min],AmountRules[Risk Points],,-1)</f>
        <v>0</v>
      </c>
      <c r="L2830">
        <f>_xlfn.XLOOKUP(FraudData[[#This Row],[transaction_hour]],TimeRules[Hour Min],TimeRules[Risk Points],,-1)</f>
        <v>0</v>
      </c>
      <c r="M2830">
        <f>_xlfn.XLOOKUP(FraudData[[#This Row],[foreign_transaction]],ForeignRules[Foreign Transaction],ForeignRules[Risk Points],0)</f>
        <v>0</v>
      </c>
      <c r="N2830">
        <f>_xlfn.XLOOKUP(FraudData[[#This Row],[location_mismatch]],Table10[Location Mismatch],Table10[Risk Points],0)</f>
        <v>0</v>
      </c>
      <c r="O2830">
        <f>_xlfn.XLOOKUP(FraudData[[#This Row],[device_trust_score]],DeviceRules[Device Min],DeviceRules[Risk Points],,-1)</f>
        <v>0</v>
      </c>
      <c r="P2830">
        <f>_xlfn.XLOOKUP(FraudData[[#This Row],[velocity_last_24h]],VelocityRules[Velocity Min],VelocityRules[Risk Points],,-1)</f>
        <v>3</v>
      </c>
      <c r="Q2830">
        <f>_xlfn.XLOOKUP(FraudData[[#This Row],[merchant_category]],MerchantRules[Merchant Category],MerchantRules[Risk Points],0)</f>
        <v>1</v>
      </c>
      <c r="R2830">
        <f>SUM(FraudData[[#This Row],[Amount Risk]:[Merchant Risk]])</f>
        <v>4</v>
      </c>
      <c r="S2830" t="str" cm="1">
        <f t="array" ref="S2830">_xlfn.IFS(FraudData[[#This Row],[Fraud Risk Score]]&gt;=8,"High Risk",FraudData[[#This Row],[Fraud Risk Score]]&gt;=6,"Medium Risk",TRUE,"Low Risk")</f>
        <v>Low Risk</v>
      </c>
    </row>
    <row r="2831" spans="1:19">
      <c r="A2831">
        <v>2830</v>
      </c>
      <c r="B2831">
        <v>5.33</v>
      </c>
      <c r="C2831">
        <v>3</v>
      </c>
      <c r="D2831" t="s">
        <v>49</v>
      </c>
      <c r="E2831">
        <v>0</v>
      </c>
      <c r="F2831">
        <v>0</v>
      </c>
      <c r="G2831">
        <v>89</v>
      </c>
      <c r="H2831">
        <v>4</v>
      </c>
      <c r="I2831">
        <v>41</v>
      </c>
      <c r="J2831">
        <v>0</v>
      </c>
      <c r="K2831">
        <f>_xlfn.XLOOKUP(FraudData[[#This Row],[amount]],AmountRules[Amount Min],AmountRules[Risk Points],,-1)</f>
        <v>0</v>
      </c>
      <c r="L2831">
        <f>_xlfn.XLOOKUP(FraudData[[#This Row],[transaction_hour]],TimeRules[Hour Min],TimeRules[Risk Points],,-1)</f>
        <v>3</v>
      </c>
      <c r="M2831">
        <f>_xlfn.XLOOKUP(FraudData[[#This Row],[foreign_transaction]],ForeignRules[Foreign Transaction],ForeignRules[Risk Points],0)</f>
        <v>0</v>
      </c>
      <c r="N2831">
        <f>_xlfn.XLOOKUP(FraudData[[#This Row],[location_mismatch]],Table10[Location Mismatch],Table10[Risk Points],0)</f>
        <v>0</v>
      </c>
      <c r="O2831">
        <f>_xlfn.XLOOKUP(FraudData[[#This Row],[device_trust_score]],DeviceRules[Device Min],DeviceRules[Risk Points],,-1)</f>
        <v>0</v>
      </c>
      <c r="P2831">
        <f>_xlfn.XLOOKUP(FraudData[[#This Row],[velocity_last_24h]],VelocityRules[Velocity Min],VelocityRules[Risk Points],,-1)</f>
        <v>0</v>
      </c>
      <c r="Q2831">
        <f>_xlfn.XLOOKUP(FraudData[[#This Row],[merchant_category]],MerchantRules[Merchant Category],MerchantRules[Risk Points],0)</f>
        <v>1</v>
      </c>
      <c r="R2831">
        <f>SUM(FraudData[[#This Row],[Amount Risk]:[Merchant Risk]])</f>
        <v>4</v>
      </c>
      <c r="S2831" t="str" cm="1">
        <f t="array" ref="S2831">_xlfn.IFS(FraudData[[#This Row],[Fraud Risk Score]]&gt;=8,"High Risk",FraudData[[#This Row],[Fraud Risk Score]]&gt;=6,"Medium Risk",TRUE,"Low Risk")</f>
        <v>Low Risk</v>
      </c>
    </row>
    <row r="2832" spans="1:19">
      <c r="A2832">
        <v>2831</v>
      </c>
      <c r="B2832">
        <v>118.02</v>
      </c>
      <c r="C2832">
        <v>6</v>
      </c>
      <c r="D2832" t="s">
        <v>47</v>
      </c>
      <c r="E2832">
        <v>0</v>
      </c>
      <c r="F2832">
        <v>0</v>
      </c>
      <c r="G2832">
        <v>75</v>
      </c>
      <c r="H2832">
        <v>2</v>
      </c>
      <c r="I2832">
        <v>52</v>
      </c>
      <c r="J2832">
        <v>0</v>
      </c>
      <c r="K2832">
        <f>_xlfn.XLOOKUP(FraudData[[#This Row],[amount]],AmountRules[Amount Min],AmountRules[Risk Points],,-1)</f>
        <v>0</v>
      </c>
      <c r="L2832">
        <f>_xlfn.XLOOKUP(FraudData[[#This Row],[transaction_hour]],TimeRules[Hour Min],TimeRules[Risk Points],,-1)</f>
        <v>0</v>
      </c>
      <c r="M2832">
        <f>_xlfn.XLOOKUP(FraudData[[#This Row],[foreign_transaction]],ForeignRules[Foreign Transaction],ForeignRules[Risk Points],0)</f>
        <v>0</v>
      </c>
      <c r="N2832">
        <f>_xlfn.XLOOKUP(FraudData[[#This Row],[location_mismatch]],Table10[Location Mismatch],Table10[Risk Points],0)</f>
        <v>0</v>
      </c>
      <c r="O2832">
        <f>_xlfn.XLOOKUP(FraudData[[#This Row],[device_trust_score]],DeviceRules[Device Min],DeviceRules[Risk Points],,-1)</f>
        <v>0</v>
      </c>
      <c r="P2832">
        <f>_xlfn.XLOOKUP(FraudData[[#This Row],[velocity_last_24h]],VelocityRules[Velocity Min],VelocityRules[Risk Points],,-1)</f>
        <v>0</v>
      </c>
      <c r="Q2832">
        <f>_xlfn.XLOOKUP(FraudData[[#This Row],[merchant_category]],MerchantRules[Merchant Category],MerchantRules[Risk Points],0)</f>
        <v>0</v>
      </c>
      <c r="R2832">
        <f>SUM(FraudData[[#This Row],[Amount Risk]:[Merchant Risk]])</f>
        <v>0</v>
      </c>
      <c r="S2832" t="str" cm="1">
        <f t="array" ref="S2832">_xlfn.IFS(FraudData[[#This Row],[Fraud Risk Score]]&gt;=8,"High Risk",FraudData[[#This Row],[Fraud Risk Score]]&gt;=6,"Medium Risk",TRUE,"Low Risk")</f>
        <v>Low Risk</v>
      </c>
    </row>
    <row r="2833" spans="1:19">
      <c r="A2833">
        <v>2832</v>
      </c>
      <c r="B2833">
        <v>195.48</v>
      </c>
      <c r="C2833">
        <v>13</v>
      </c>
      <c r="D2833" t="s">
        <v>48</v>
      </c>
      <c r="E2833">
        <v>0</v>
      </c>
      <c r="F2833">
        <v>0</v>
      </c>
      <c r="G2833">
        <v>60</v>
      </c>
      <c r="H2833">
        <v>3</v>
      </c>
      <c r="I2833">
        <v>39</v>
      </c>
      <c r="J2833">
        <v>0</v>
      </c>
      <c r="K2833">
        <f>_xlfn.XLOOKUP(FraudData[[#This Row],[amount]],AmountRules[Amount Min],AmountRules[Risk Points],,-1)</f>
        <v>0</v>
      </c>
      <c r="L2833">
        <f>_xlfn.XLOOKUP(FraudData[[#This Row],[transaction_hour]],TimeRules[Hour Min],TimeRules[Risk Points],,-1)</f>
        <v>0</v>
      </c>
      <c r="M2833">
        <f>_xlfn.XLOOKUP(FraudData[[#This Row],[foreign_transaction]],ForeignRules[Foreign Transaction],ForeignRules[Risk Points],0)</f>
        <v>0</v>
      </c>
      <c r="N2833">
        <f>_xlfn.XLOOKUP(FraudData[[#This Row],[location_mismatch]],Table10[Location Mismatch],Table10[Risk Points],0)</f>
        <v>0</v>
      </c>
      <c r="O2833">
        <f>_xlfn.XLOOKUP(FraudData[[#This Row],[device_trust_score]],DeviceRules[Device Min],DeviceRules[Risk Points],,-1)</f>
        <v>1</v>
      </c>
      <c r="P2833">
        <f>_xlfn.XLOOKUP(FraudData[[#This Row],[velocity_last_24h]],VelocityRules[Velocity Min],VelocityRules[Risk Points],,-1)</f>
        <v>0</v>
      </c>
      <c r="Q2833">
        <f>_xlfn.XLOOKUP(FraudData[[#This Row],[merchant_category]],MerchantRules[Merchant Category],MerchantRules[Risk Points],0)</f>
        <v>0</v>
      </c>
      <c r="R2833">
        <f>SUM(FraudData[[#This Row],[Amount Risk]:[Merchant Risk]])</f>
        <v>1</v>
      </c>
      <c r="S2833" t="str" cm="1">
        <f t="array" ref="S2833">_xlfn.IFS(FraudData[[#This Row],[Fraud Risk Score]]&gt;=8,"High Risk",FraudData[[#This Row],[Fraud Risk Score]]&gt;=6,"Medium Risk",TRUE,"Low Risk")</f>
        <v>Low Risk</v>
      </c>
    </row>
    <row r="2834" spans="1:19">
      <c r="A2834">
        <v>2833</v>
      </c>
      <c r="B2834">
        <v>22.7</v>
      </c>
      <c r="C2834">
        <v>8</v>
      </c>
      <c r="D2834" t="s">
        <v>50</v>
      </c>
      <c r="E2834">
        <v>0</v>
      </c>
      <c r="F2834">
        <v>0</v>
      </c>
      <c r="G2834">
        <v>59</v>
      </c>
      <c r="H2834">
        <v>1</v>
      </c>
      <c r="I2834">
        <v>44</v>
      </c>
      <c r="J2834">
        <v>0</v>
      </c>
      <c r="K2834">
        <f>_xlfn.XLOOKUP(FraudData[[#This Row],[amount]],AmountRules[Amount Min],AmountRules[Risk Points],,-1)</f>
        <v>0</v>
      </c>
      <c r="L2834">
        <f>_xlfn.XLOOKUP(FraudData[[#This Row],[transaction_hour]],TimeRules[Hour Min],TimeRules[Risk Points],,-1)</f>
        <v>0</v>
      </c>
      <c r="M2834">
        <f>_xlfn.XLOOKUP(FraudData[[#This Row],[foreign_transaction]],ForeignRules[Foreign Transaction],ForeignRules[Risk Points],0)</f>
        <v>0</v>
      </c>
      <c r="N2834">
        <f>_xlfn.XLOOKUP(FraudData[[#This Row],[location_mismatch]],Table10[Location Mismatch],Table10[Risk Points],0)</f>
        <v>0</v>
      </c>
      <c r="O2834">
        <f>_xlfn.XLOOKUP(FraudData[[#This Row],[device_trust_score]],DeviceRules[Device Min],DeviceRules[Risk Points],,-1)</f>
        <v>1</v>
      </c>
      <c r="P2834">
        <f>_xlfn.XLOOKUP(FraudData[[#This Row],[velocity_last_24h]],VelocityRules[Velocity Min],VelocityRules[Risk Points],,-1)</f>
        <v>0</v>
      </c>
      <c r="Q2834">
        <f>_xlfn.XLOOKUP(FraudData[[#This Row],[merchant_category]],MerchantRules[Merchant Category],MerchantRules[Risk Points],0)</f>
        <v>0</v>
      </c>
      <c r="R2834">
        <f>SUM(FraudData[[#This Row],[Amount Risk]:[Merchant Risk]])</f>
        <v>1</v>
      </c>
      <c r="S2834" t="str" cm="1">
        <f t="array" ref="S2834">_xlfn.IFS(FraudData[[#This Row],[Fraud Risk Score]]&gt;=8,"High Risk",FraudData[[#This Row],[Fraud Risk Score]]&gt;=6,"Medium Risk",TRUE,"Low Risk")</f>
        <v>Low Risk</v>
      </c>
    </row>
    <row r="2835" spans="1:19">
      <c r="A2835">
        <v>2834</v>
      </c>
      <c r="B2835">
        <v>61.37</v>
      </c>
      <c r="C2835">
        <v>22</v>
      </c>
      <c r="D2835" t="s">
        <v>48</v>
      </c>
      <c r="E2835">
        <v>0</v>
      </c>
      <c r="F2835">
        <v>0</v>
      </c>
      <c r="G2835">
        <v>48</v>
      </c>
      <c r="H2835">
        <v>4</v>
      </c>
      <c r="I2835">
        <v>19</v>
      </c>
      <c r="J2835">
        <v>0</v>
      </c>
      <c r="K2835">
        <f>_xlfn.XLOOKUP(FraudData[[#This Row],[amount]],AmountRules[Amount Min],AmountRules[Risk Points],,-1)</f>
        <v>0</v>
      </c>
      <c r="L2835">
        <f>_xlfn.XLOOKUP(FraudData[[#This Row],[transaction_hour]],TimeRules[Hour Min],TimeRules[Risk Points],,-1)</f>
        <v>0</v>
      </c>
      <c r="M2835">
        <f>_xlfn.XLOOKUP(FraudData[[#This Row],[foreign_transaction]],ForeignRules[Foreign Transaction],ForeignRules[Risk Points],0)</f>
        <v>0</v>
      </c>
      <c r="N2835">
        <f>_xlfn.XLOOKUP(FraudData[[#This Row],[location_mismatch]],Table10[Location Mismatch],Table10[Risk Points],0)</f>
        <v>0</v>
      </c>
      <c r="O2835">
        <f>_xlfn.XLOOKUP(FraudData[[#This Row],[device_trust_score]],DeviceRules[Device Min],DeviceRules[Risk Points],,-1)</f>
        <v>2</v>
      </c>
      <c r="P2835">
        <f>_xlfn.XLOOKUP(FraudData[[#This Row],[velocity_last_24h]],VelocityRules[Velocity Min],VelocityRules[Risk Points],,-1)</f>
        <v>0</v>
      </c>
      <c r="Q2835">
        <f>_xlfn.XLOOKUP(FraudData[[#This Row],[merchant_category]],MerchantRules[Merchant Category],MerchantRules[Risk Points],0)</f>
        <v>0</v>
      </c>
      <c r="R2835">
        <f>SUM(FraudData[[#This Row],[Amount Risk]:[Merchant Risk]])</f>
        <v>2</v>
      </c>
      <c r="S2835" t="str" cm="1">
        <f t="array" ref="S2835">_xlfn.IFS(FraudData[[#This Row],[Fraud Risk Score]]&gt;=8,"High Risk",FraudData[[#This Row],[Fraud Risk Score]]&gt;=6,"Medium Risk",TRUE,"Low Risk")</f>
        <v>Low Risk</v>
      </c>
    </row>
    <row r="2836" spans="1:19">
      <c r="A2836">
        <v>2835</v>
      </c>
      <c r="B2836">
        <v>91.3</v>
      </c>
      <c r="C2836">
        <v>0</v>
      </c>
      <c r="D2836" t="s">
        <v>46</v>
      </c>
      <c r="E2836">
        <v>0</v>
      </c>
      <c r="F2836">
        <v>0</v>
      </c>
      <c r="G2836">
        <v>93</v>
      </c>
      <c r="H2836">
        <v>4</v>
      </c>
      <c r="I2836">
        <v>28</v>
      </c>
      <c r="J2836">
        <v>0</v>
      </c>
      <c r="K2836">
        <f>_xlfn.XLOOKUP(FraudData[[#This Row],[amount]],AmountRules[Amount Min],AmountRules[Risk Points],,-1)</f>
        <v>0</v>
      </c>
      <c r="L2836">
        <f>_xlfn.XLOOKUP(FraudData[[#This Row],[transaction_hour]],TimeRules[Hour Min],TimeRules[Risk Points],,-1)</f>
        <v>3</v>
      </c>
      <c r="M2836">
        <f>_xlfn.XLOOKUP(FraudData[[#This Row],[foreign_transaction]],ForeignRules[Foreign Transaction],ForeignRules[Risk Points],0)</f>
        <v>0</v>
      </c>
      <c r="N2836">
        <f>_xlfn.XLOOKUP(FraudData[[#This Row],[location_mismatch]],Table10[Location Mismatch],Table10[Risk Points],0)</f>
        <v>0</v>
      </c>
      <c r="O2836">
        <f>_xlfn.XLOOKUP(FraudData[[#This Row],[device_trust_score]],DeviceRules[Device Min],DeviceRules[Risk Points],,-1)</f>
        <v>0</v>
      </c>
      <c r="P2836">
        <f>_xlfn.XLOOKUP(FraudData[[#This Row],[velocity_last_24h]],VelocityRules[Velocity Min],VelocityRules[Risk Points],,-1)</f>
        <v>0</v>
      </c>
      <c r="Q2836">
        <f>_xlfn.XLOOKUP(FraudData[[#This Row],[merchant_category]],MerchantRules[Merchant Category],MerchantRules[Risk Points],0)</f>
        <v>0</v>
      </c>
      <c r="R2836">
        <f>SUM(FraudData[[#This Row],[Amount Risk]:[Merchant Risk]])</f>
        <v>3</v>
      </c>
      <c r="S2836" t="str" cm="1">
        <f t="array" ref="S2836">_xlfn.IFS(FraudData[[#This Row],[Fraud Risk Score]]&gt;=8,"High Risk",FraudData[[#This Row],[Fraud Risk Score]]&gt;=6,"Medium Risk",TRUE,"Low Risk")</f>
        <v>Low Risk</v>
      </c>
    </row>
    <row r="2837" spans="1:19">
      <c r="A2837">
        <v>2836</v>
      </c>
      <c r="B2837">
        <v>453.58</v>
      </c>
      <c r="C2837">
        <v>0</v>
      </c>
      <c r="D2837" t="s">
        <v>48</v>
      </c>
      <c r="E2837">
        <v>0</v>
      </c>
      <c r="F2837">
        <v>0</v>
      </c>
      <c r="G2837">
        <v>53</v>
      </c>
      <c r="H2837">
        <v>2</v>
      </c>
      <c r="I2837">
        <v>64</v>
      </c>
      <c r="J2837">
        <v>0</v>
      </c>
      <c r="K2837">
        <f>_xlfn.XLOOKUP(FraudData[[#This Row],[amount]],AmountRules[Amount Min],AmountRules[Risk Points],,-1)</f>
        <v>0</v>
      </c>
      <c r="L2837">
        <f>_xlfn.XLOOKUP(FraudData[[#This Row],[transaction_hour]],TimeRules[Hour Min],TimeRules[Risk Points],,-1)</f>
        <v>3</v>
      </c>
      <c r="M2837">
        <f>_xlfn.XLOOKUP(FraudData[[#This Row],[foreign_transaction]],ForeignRules[Foreign Transaction],ForeignRules[Risk Points],0)</f>
        <v>0</v>
      </c>
      <c r="N2837">
        <f>_xlfn.XLOOKUP(FraudData[[#This Row],[location_mismatch]],Table10[Location Mismatch],Table10[Risk Points],0)</f>
        <v>0</v>
      </c>
      <c r="O2837">
        <f>_xlfn.XLOOKUP(FraudData[[#This Row],[device_trust_score]],DeviceRules[Device Min],DeviceRules[Risk Points],,-1)</f>
        <v>1</v>
      </c>
      <c r="P2837">
        <f>_xlfn.XLOOKUP(FraudData[[#This Row],[velocity_last_24h]],VelocityRules[Velocity Min],VelocityRules[Risk Points],,-1)</f>
        <v>0</v>
      </c>
      <c r="Q2837">
        <f>_xlfn.XLOOKUP(FraudData[[#This Row],[merchant_category]],MerchantRules[Merchant Category],MerchantRules[Risk Points],0)</f>
        <v>0</v>
      </c>
      <c r="R2837">
        <f>SUM(FraudData[[#This Row],[Amount Risk]:[Merchant Risk]])</f>
        <v>4</v>
      </c>
      <c r="S2837" t="str" cm="1">
        <f t="array" ref="S2837">_xlfn.IFS(FraudData[[#This Row],[Fraud Risk Score]]&gt;=8,"High Risk",FraudData[[#This Row],[Fraud Risk Score]]&gt;=6,"Medium Risk",TRUE,"Low Risk")</f>
        <v>Low Risk</v>
      </c>
    </row>
    <row r="2838" spans="1:19">
      <c r="A2838">
        <v>2837</v>
      </c>
      <c r="B2838">
        <v>899.81</v>
      </c>
      <c r="C2838">
        <v>19</v>
      </c>
      <c r="D2838" t="s">
        <v>48</v>
      </c>
      <c r="E2838">
        <v>1</v>
      </c>
      <c r="F2838">
        <v>0</v>
      </c>
      <c r="G2838">
        <v>25</v>
      </c>
      <c r="H2838">
        <v>3</v>
      </c>
      <c r="I2838">
        <v>43</v>
      </c>
      <c r="J2838">
        <v>0</v>
      </c>
      <c r="K2838">
        <f>_xlfn.XLOOKUP(FraudData[[#This Row],[amount]],AmountRules[Amount Min],AmountRules[Risk Points],,-1)</f>
        <v>1</v>
      </c>
      <c r="L2838">
        <f>_xlfn.XLOOKUP(FraudData[[#This Row],[transaction_hour]],TimeRules[Hour Min],TimeRules[Risk Points],,-1)</f>
        <v>0</v>
      </c>
      <c r="M2838">
        <f>_xlfn.XLOOKUP(FraudData[[#This Row],[foreign_transaction]],ForeignRules[Foreign Transaction],ForeignRules[Risk Points],0)</f>
        <v>3</v>
      </c>
      <c r="N2838">
        <f>_xlfn.XLOOKUP(FraudData[[#This Row],[location_mismatch]],Table10[Location Mismatch],Table10[Risk Points],0)</f>
        <v>0</v>
      </c>
      <c r="O2838">
        <f>_xlfn.XLOOKUP(FraudData[[#This Row],[device_trust_score]],DeviceRules[Device Min],DeviceRules[Risk Points],,-1)</f>
        <v>3</v>
      </c>
      <c r="P2838">
        <f>_xlfn.XLOOKUP(FraudData[[#This Row],[velocity_last_24h]],VelocityRules[Velocity Min],VelocityRules[Risk Points],,-1)</f>
        <v>0</v>
      </c>
      <c r="Q2838">
        <f>_xlfn.XLOOKUP(FraudData[[#This Row],[merchant_category]],MerchantRules[Merchant Category],MerchantRules[Risk Points],0)</f>
        <v>0</v>
      </c>
      <c r="R2838">
        <f>SUM(FraudData[[#This Row],[Amount Risk]:[Merchant Risk]])</f>
        <v>7</v>
      </c>
      <c r="S2838" t="str" cm="1">
        <f t="array" ref="S2838">_xlfn.IFS(FraudData[[#This Row],[Fraud Risk Score]]&gt;=8,"High Risk",FraudData[[#This Row],[Fraud Risk Score]]&gt;=6,"Medium Risk",TRUE,"Low Risk")</f>
        <v>Medium Risk</v>
      </c>
    </row>
    <row r="2839" spans="1:19">
      <c r="A2839">
        <v>2838</v>
      </c>
      <c r="B2839">
        <v>8.27</v>
      </c>
      <c r="C2839">
        <v>3</v>
      </c>
      <c r="D2839" t="s">
        <v>46</v>
      </c>
      <c r="E2839">
        <v>0</v>
      </c>
      <c r="F2839">
        <v>0</v>
      </c>
      <c r="G2839">
        <v>81</v>
      </c>
      <c r="H2839">
        <v>4</v>
      </c>
      <c r="I2839">
        <v>24</v>
      </c>
      <c r="J2839">
        <v>0</v>
      </c>
      <c r="K2839">
        <f>_xlfn.XLOOKUP(FraudData[[#This Row],[amount]],AmountRules[Amount Min],AmountRules[Risk Points],,-1)</f>
        <v>0</v>
      </c>
      <c r="L2839">
        <f>_xlfn.XLOOKUP(FraudData[[#This Row],[transaction_hour]],TimeRules[Hour Min],TimeRules[Risk Points],,-1)</f>
        <v>3</v>
      </c>
      <c r="M2839">
        <f>_xlfn.XLOOKUP(FraudData[[#This Row],[foreign_transaction]],ForeignRules[Foreign Transaction],ForeignRules[Risk Points],0)</f>
        <v>0</v>
      </c>
      <c r="N2839">
        <f>_xlfn.XLOOKUP(FraudData[[#This Row],[location_mismatch]],Table10[Location Mismatch],Table10[Risk Points],0)</f>
        <v>0</v>
      </c>
      <c r="O2839">
        <f>_xlfn.XLOOKUP(FraudData[[#This Row],[device_trust_score]],DeviceRules[Device Min],DeviceRules[Risk Points],,-1)</f>
        <v>0</v>
      </c>
      <c r="P2839">
        <f>_xlfn.XLOOKUP(FraudData[[#This Row],[velocity_last_24h]],VelocityRules[Velocity Min],VelocityRules[Risk Points],,-1)</f>
        <v>0</v>
      </c>
      <c r="Q2839">
        <f>_xlfn.XLOOKUP(FraudData[[#This Row],[merchant_category]],MerchantRules[Merchant Category],MerchantRules[Risk Points],0)</f>
        <v>0</v>
      </c>
      <c r="R2839">
        <f>SUM(FraudData[[#This Row],[Amount Risk]:[Merchant Risk]])</f>
        <v>3</v>
      </c>
      <c r="S2839" t="str" cm="1">
        <f t="array" ref="S2839">_xlfn.IFS(FraudData[[#This Row],[Fraud Risk Score]]&gt;=8,"High Risk",FraudData[[#This Row],[Fraud Risk Score]]&gt;=6,"Medium Risk",TRUE,"Low Risk")</f>
        <v>Low Risk</v>
      </c>
    </row>
    <row r="2840" spans="1:19">
      <c r="A2840">
        <v>2839</v>
      </c>
      <c r="B2840">
        <v>257.64</v>
      </c>
      <c r="C2840">
        <v>0</v>
      </c>
      <c r="D2840" t="s">
        <v>46</v>
      </c>
      <c r="E2840">
        <v>0</v>
      </c>
      <c r="F2840">
        <v>0</v>
      </c>
      <c r="G2840">
        <v>33</v>
      </c>
      <c r="H2840">
        <v>2</v>
      </c>
      <c r="I2840">
        <v>36</v>
      </c>
      <c r="J2840">
        <v>0</v>
      </c>
      <c r="K2840">
        <f>_xlfn.XLOOKUP(FraudData[[#This Row],[amount]],AmountRules[Amount Min],AmountRules[Risk Points],,-1)</f>
        <v>0</v>
      </c>
      <c r="L2840">
        <f>_xlfn.XLOOKUP(FraudData[[#This Row],[transaction_hour]],TimeRules[Hour Min],TimeRules[Risk Points],,-1)</f>
        <v>3</v>
      </c>
      <c r="M2840">
        <f>_xlfn.XLOOKUP(FraudData[[#This Row],[foreign_transaction]],ForeignRules[Foreign Transaction],ForeignRules[Risk Points],0)</f>
        <v>0</v>
      </c>
      <c r="N2840">
        <f>_xlfn.XLOOKUP(FraudData[[#This Row],[location_mismatch]],Table10[Location Mismatch],Table10[Risk Points],0)</f>
        <v>0</v>
      </c>
      <c r="O2840">
        <f>_xlfn.XLOOKUP(FraudData[[#This Row],[device_trust_score]],DeviceRules[Device Min],DeviceRules[Risk Points],,-1)</f>
        <v>2</v>
      </c>
      <c r="P2840">
        <f>_xlfn.XLOOKUP(FraudData[[#This Row],[velocity_last_24h]],VelocityRules[Velocity Min],VelocityRules[Risk Points],,-1)</f>
        <v>0</v>
      </c>
      <c r="Q2840">
        <f>_xlfn.XLOOKUP(FraudData[[#This Row],[merchant_category]],MerchantRules[Merchant Category],MerchantRules[Risk Points],0)</f>
        <v>0</v>
      </c>
      <c r="R2840">
        <f>SUM(FraudData[[#This Row],[Amount Risk]:[Merchant Risk]])</f>
        <v>5</v>
      </c>
      <c r="S2840" t="str" cm="1">
        <f t="array" ref="S2840">_xlfn.IFS(FraudData[[#This Row],[Fraud Risk Score]]&gt;=8,"High Risk",FraudData[[#This Row],[Fraud Risk Score]]&gt;=6,"Medium Risk",TRUE,"Low Risk")</f>
        <v>Low Risk</v>
      </c>
    </row>
    <row r="2841" spans="1:19">
      <c r="A2841">
        <v>2840</v>
      </c>
      <c r="B2841">
        <v>83.66</v>
      </c>
      <c r="C2841">
        <v>21</v>
      </c>
      <c r="D2841" t="s">
        <v>50</v>
      </c>
      <c r="E2841">
        <v>0</v>
      </c>
      <c r="F2841">
        <v>0</v>
      </c>
      <c r="G2841">
        <v>39</v>
      </c>
      <c r="H2841">
        <v>1</v>
      </c>
      <c r="I2841">
        <v>54</v>
      </c>
      <c r="J2841">
        <v>0</v>
      </c>
      <c r="K2841">
        <f>_xlfn.XLOOKUP(FraudData[[#This Row],[amount]],AmountRules[Amount Min],AmountRules[Risk Points],,-1)</f>
        <v>0</v>
      </c>
      <c r="L2841">
        <f>_xlfn.XLOOKUP(FraudData[[#This Row],[transaction_hour]],TimeRules[Hour Min],TimeRules[Risk Points],,-1)</f>
        <v>0</v>
      </c>
      <c r="M2841">
        <f>_xlfn.XLOOKUP(FraudData[[#This Row],[foreign_transaction]],ForeignRules[Foreign Transaction],ForeignRules[Risk Points],0)</f>
        <v>0</v>
      </c>
      <c r="N2841">
        <f>_xlfn.XLOOKUP(FraudData[[#This Row],[location_mismatch]],Table10[Location Mismatch],Table10[Risk Points],0)</f>
        <v>0</v>
      </c>
      <c r="O2841">
        <f>_xlfn.XLOOKUP(FraudData[[#This Row],[device_trust_score]],DeviceRules[Device Min],DeviceRules[Risk Points],,-1)</f>
        <v>2</v>
      </c>
      <c r="P2841">
        <f>_xlfn.XLOOKUP(FraudData[[#This Row],[velocity_last_24h]],VelocityRules[Velocity Min],VelocityRules[Risk Points],,-1)</f>
        <v>0</v>
      </c>
      <c r="Q2841">
        <f>_xlfn.XLOOKUP(FraudData[[#This Row],[merchant_category]],MerchantRules[Merchant Category],MerchantRules[Risk Points],0)</f>
        <v>0</v>
      </c>
      <c r="R2841">
        <f>SUM(FraudData[[#This Row],[Amount Risk]:[Merchant Risk]])</f>
        <v>2</v>
      </c>
      <c r="S2841" t="str" cm="1">
        <f t="array" ref="S2841">_xlfn.IFS(FraudData[[#This Row],[Fraud Risk Score]]&gt;=8,"High Risk",FraudData[[#This Row],[Fraud Risk Score]]&gt;=6,"Medium Risk",TRUE,"Low Risk")</f>
        <v>Low Risk</v>
      </c>
    </row>
    <row r="2842" spans="1:19">
      <c r="A2842">
        <v>2841</v>
      </c>
      <c r="B2842">
        <v>89.7</v>
      </c>
      <c r="C2842">
        <v>9</v>
      </c>
      <c r="D2842" t="s">
        <v>49</v>
      </c>
      <c r="E2842">
        <v>0</v>
      </c>
      <c r="F2842">
        <v>0</v>
      </c>
      <c r="G2842">
        <v>98</v>
      </c>
      <c r="H2842">
        <v>1</v>
      </c>
      <c r="I2842">
        <v>36</v>
      </c>
      <c r="J2842">
        <v>0</v>
      </c>
      <c r="K2842">
        <f>_xlfn.XLOOKUP(FraudData[[#This Row],[amount]],AmountRules[Amount Min],AmountRules[Risk Points],,-1)</f>
        <v>0</v>
      </c>
      <c r="L2842">
        <f>_xlfn.XLOOKUP(FraudData[[#This Row],[transaction_hour]],TimeRules[Hour Min],TimeRules[Risk Points],,-1)</f>
        <v>0</v>
      </c>
      <c r="M2842">
        <f>_xlfn.XLOOKUP(FraudData[[#This Row],[foreign_transaction]],ForeignRules[Foreign Transaction],ForeignRules[Risk Points],0)</f>
        <v>0</v>
      </c>
      <c r="N2842">
        <f>_xlfn.XLOOKUP(FraudData[[#This Row],[location_mismatch]],Table10[Location Mismatch],Table10[Risk Points],0)</f>
        <v>0</v>
      </c>
      <c r="O2842">
        <f>_xlfn.XLOOKUP(FraudData[[#This Row],[device_trust_score]],DeviceRules[Device Min],DeviceRules[Risk Points],,-1)</f>
        <v>0</v>
      </c>
      <c r="P2842">
        <f>_xlfn.XLOOKUP(FraudData[[#This Row],[velocity_last_24h]],VelocityRules[Velocity Min],VelocityRules[Risk Points],,-1)</f>
        <v>0</v>
      </c>
      <c r="Q2842">
        <f>_xlfn.XLOOKUP(FraudData[[#This Row],[merchant_category]],MerchantRules[Merchant Category],MerchantRules[Risk Points],0)</f>
        <v>1</v>
      </c>
      <c r="R2842">
        <f>SUM(FraudData[[#This Row],[Amount Risk]:[Merchant Risk]])</f>
        <v>1</v>
      </c>
      <c r="S2842" t="str" cm="1">
        <f t="array" ref="S2842">_xlfn.IFS(FraudData[[#This Row],[Fraud Risk Score]]&gt;=8,"High Risk",FraudData[[#This Row],[Fraud Risk Score]]&gt;=6,"Medium Risk",TRUE,"Low Risk")</f>
        <v>Low Risk</v>
      </c>
    </row>
    <row r="2843" spans="1:19">
      <c r="A2843">
        <v>2842</v>
      </c>
      <c r="B2843">
        <v>252.63</v>
      </c>
      <c r="C2843">
        <v>1</v>
      </c>
      <c r="D2843" t="s">
        <v>47</v>
      </c>
      <c r="E2843">
        <v>0</v>
      </c>
      <c r="F2843">
        <v>0</v>
      </c>
      <c r="G2843">
        <v>40</v>
      </c>
      <c r="H2843">
        <v>1</v>
      </c>
      <c r="I2843">
        <v>27</v>
      </c>
      <c r="J2843">
        <v>0</v>
      </c>
      <c r="K2843">
        <f>_xlfn.XLOOKUP(FraudData[[#This Row],[amount]],AmountRules[Amount Min],AmountRules[Risk Points],,-1)</f>
        <v>0</v>
      </c>
      <c r="L2843">
        <f>_xlfn.XLOOKUP(FraudData[[#This Row],[transaction_hour]],TimeRules[Hour Min],TimeRules[Risk Points],,-1)</f>
        <v>3</v>
      </c>
      <c r="M2843">
        <f>_xlfn.XLOOKUP(FraudData[[#This Row],[foreign_transaction]],ForeignRules[Foreign Transaction],ForeignRules[Risk Points],0)</f>
        <v>0</v>
      </c>
      <c r="N2843">
        <f>_xlfn.XLOOKUP(FraudData[[#This Row],[location_mismatch]],Table10[Location Mismatch],Table10[Risk Points],0)</f>
        <v>0</v>
      </c>
      <c r="O2843">
        <f>_xlfn.XLOOKUP(FraudData[[#This Row],[device_trust_score]],DeviceRules[Device Min],DeviceRules[Risk Points],,-1)</f>
        <v>2</v>
      </c>
      <c r="P2843">
        <f>_xlfn.XLOOKUP(FraudData[[#This Row],[velocity_last_24h]],VelocityRules[Velocity Min],VelocityRules[Risk Points],,-1)</f>
        <v>0</v>
      </c>
      <c r="Q2843">
        <f>_xlfn.XLOOKUP(FraudData[[#This Row],[merchant_category]],MerchantRules[Merchant Category],MerchantRules[Risk Points],0)</f>
        <v>0</v>
      </c>
      <c r="R2843">
        <f>SUM(FraudData[[#This Row],[Amount Risk]:[Merchant Risk]])</f>
        <v>5</v>
      </c>
      <c r="S2843" t="str" cm="1">
        <f t="array" ref="S2843">_xlfn.IFS(FraudData[[#This Row],[Fraud Risk Score]]&gt;=8,"High Risk",FraudData[[#This Row],[Fraud Risk Score]]&gt;=6,"Medium Risk",TRUE,"Low Risk")</f>
        <v>Low Risk</v>
      </c>
    </row>
    <row r="2844" spans="1:19">
      <c r="A2844">
        <v>2843</v>
      </c>
      <c r="B2844">
        <v>451.12</v>
      </c>
      <c r="C2844">
        <v>20</v>
      </c>
      <c r="D2844" t="s">
        <v>46</v>
      </c>
      <c r="E2844">
        <v>0</v>
      </c>
      <c r="F2844">
        <v>0</v>
      </c>
      <c r="G2844">
        <v>72</v>
      </c>
      <c r="H2844">
        <v>1</v>
      </c>
      <c r="I2844">
        <v>64</v>
      </c>
      <c r="J2844">
        <v>0</v>
      </c>
      <c r="K2844">
        <f>_xlfn.XLOOKUP(FraudData[[#This Row],[amount]],AmountRules[Amount Min],AmountRules[Risk Points],,-1)</f>
        <v>0</v>
      </c>
      <c r="L2844">
        <f>_xlfn.XLOOKUP(FraudData[[#This Row],[transaction_hour]],TimeRules[Hour Min],TimeRules[Risk Points],,-1)</f>
        <v>0</v>
      </c>
      <c r="M2844">
        <f>_xlfn.XLOOKUP(FraudData[[#This Row],[foreign_transaction]],ForeignRules[Foreign Transaction],ForeignRules[Risk Points],0)</f>
        <v>0</v>
      </c>
      <c r="N2844">
        <f>_xlfn.XLOOKUP(FraudData[[#This Row],[location_mismatch]],Table10[Location Mismatch],Table10[Risk Points],0)</f>
        <v>0</v>
      </c>
      <c r="O2844">
        <f>_xlfn.XLOOKUP(FraudData[[#This Row],[device_trust_score]],DeviceRules[Device Min],DeviceRules[Risk Points],,-1)</f>
        <v>0</v>
      </c>
      <c r="P2844">
        <f>_xlfn.XLOOKUP(FraudData[[#This Row],[velocity_last_24h]],VelocityRules[Velocity Min],VelocityRules[Risk Points],,-1)</f>
        <v>0</v>
      </c>
      <c r="Q2844">
        <f>_xlfn.XLOOKUP(FraudData[[#This Row],[merchant_category]],MerchantRules[Merchant Category],MerchantRules[Risk Points],0)</f>
        <v>0</v>
      </c>
      <c r="R2844">
        <f>SUM(FraudData[[#This Row],[Amount Risk]:[Merchant Risk]])</f>
        <v>0</v>
      </c>
      <c r="S2844" t="str" cm="1">
        <f t="array" ref="S2844">_xlfn.IFS(FraudData[[#This Row],[Fraud Risk Score]]&gt;=8,"High Risk",FraudData[[#This Row],[Fraud Risk Score]]&gt;=6,"Medium Risk",TRUE,"Low Risk")</f>
        <v>Low Risk</v>
      </c>
    </row>
    <row r="2845" spans="1:19">
      <c r="A2845">
        <v>2844</v>
      </c>
      <c r="B2845">
        <v>542.61</v>
      </c>
      <c r="C2845">
        <v>23</v>
      </c>
      <c r="D2845" t="s">
        <v>49</v>
      </c>
      <c r="E2845">
        <v>0</v>
      </c>
      <c r="F2845">
        <v>0</v>
      </c>
      <c r="G2845">
        <v>60</v>
      </c>
      <c r="H2845">
        <v>2</v>
      </c>
      <c r="I2845">
        <v>48</v>
      </c>
      <c r="J2845">
        <v>0</v>
      </c>
      <c r="K2845">
        <f>_xlfn.XLOOKUP(FraudData[[#This Row],[amount]],AmountRules[Amount Min],AmountRules[Risk Points],,-1)</f>
        <v>1</v>
      </c>
      <c r="L2845">
        <f>_xlfn.XLOOKUP(FraudData[[#This Row],[transaction_hour]],TimeRules[Hour Min],TimeRules[Risk Points],,-1)</f>
        <v>1</v>
      </c>
      <c r="M2845">
        <f>_xlfn.XLOOKUP(FraudData[[#This Row],[foreign_transaction]],ForeignRules[Foreign Transaction],ForeignRules[Risk Points],0)</f>
        <v>0</v>
      </c>
      <c r="N2845">
        <f>_xlfn.XLOOKUP(FraudData[[#This Row],[location_mismatch]],Table10[Location Mismatch],Table10[Risk Points],0)</f>
        <v>0</v>
      </c>
      <c r="O2845">
        <f>_xlfn.XLOOKUP(FraudData[[#This Row],[device_trust_score]],DeviceRules[Device Min],DeviceRules[Risk Points],,-1)</f>
        <v>1</v>
      </c>
      <c r="P2845">
        <f>_xlfn.XLOOKUP(FraudData[[#This Row],[velocity_last_24h]],VelocityRules[Velocity Min],VelocityRules[Risk Points],,-1)</f>
        <v>0</v>
      </c>
      <c r="Q2845">
        <f>_xlfn.XLOOKUP(FraudData[[#This Row],[merchant_category]],MerchantRules[Merchant Category],MerchantRules[Risk Points],0)</f>
        <v>1</v>
      </c>
      <c r="R2845">
        <f>SUM(FraudData[[#This Row],[Amount Risk]:[Merchant Risk]])</f>
        <v>4</v>
      </c>
      <c r="S2845" t="str" cm="1">
        <f t="array" ref="S2845">_xlfn.IFS(FraudData[[#This Row],[Fraud Risk Score]]&gt;=8,"High Risk",FraudData[[#This Row],[Fraud Risk Score]]&gt;=6,"Medium Risk",TRUE,"Low Risk")</f>
        <v>Low Risk</v>
      </c>
    </row>
    <row r="2846" spans="1:19">
      <c r="A2846">
        <v>2845</v>
      </c>
      <c r="B2846">
        <v>154.91999999999999</v>
      </c>
      <c r="C2846">
        <v>14</v>
      </c>
      <c r="D2846" t="s">
        <v>50</v>
      </c>
      <c r="E2846">
        <v>0</v>
      </c>
      <c r="F2846">
        <v>0</v>
      </c>
      <c r="G2846">
        <v>77</v>
      </c>
      <c r="H2846">
        <v>2</v>
      </c>
      <c r="I2846">
        <v>18</v>
      </c>
      <c r="J2846">
        <v>0</v>
      </c>
      <c r="K2846">
        <f>_xlfn.XLOOKUP(FraudData[[#This Row],[amount]],AmountRules[Amount Min],AmountRules[Risk Points],,-1)</f>
        <v>0</v>
      </c>
      <c r="L2846">
        <f>_xlfn.XLOOKUP(FraudData[[#This Row],[transaction_hour]],TimeRules[Hour Min],TimeRules[Risk Points],,-1)</f>
        <v>0</v>
      </c>
      <c r="M2846">
        <f>_xlfn.XLOOKUP(FraudData[[#This Row],[foreign_transaction]],ForeignRules[Foreign Transaction],ForeignRules[Risk Points],0)</f>
        <v>0</v>
      </c>
      <c r="N2846">
        <f>_xlfn.XLOOKUP(FraudData[[#This Row],[location_mismatch]],Table10[Location Mismatch],Table10[Risk Points],0)</f>
        <v>0</v>
      </c>
      <c r="O2846">
        <f>_xlfn.XLOOKUP(FraudData[[#This Row],[device_trust_score]],DeviceRules[Device Min],DeviceRules[Risk Points],,-1)</f>
        <v>0</v>
      </c>
      <c r="P2846">
        <f>_xlfn.XLOOKUP(FraudData[[#This Row],[velocity_last_24h]],VelocityRules[Velocity Min],VelocityRules[Risk Points],,-1)</f>
        <v>0</v>
      </c>
      <c r="Q2846">
        <f>_xlfn.XLOOKUP(FraudData[[#This Row],[merchant_category]],MerchantRules[Merchant Category],MerchantRules[Risk Points],0)</f>
        <v>0</v>
      </c>
      <c r="R2846">
        <f>SUM(FraudData[[#This Row],[Amount Risk]:[Merchant Risk]])</f>
        <v>0</v>
      </c>
      <c r="S2846" t="str" cm="1">
        <f t="array" ref="S2846">_xlfn.IFS(FraudData[[#This Row],[Fraud Risk Score]]&gt;=8,"High Risk",FraudData[[#This Row],[Fraud Risk Score]]&gt;=6,"Medium Risk",TRUE,"Low Risk")</f>
        <v>Low Risk</v>
      </c>
    </row>
    <row r="2847" spans="1:19">
      <c r="A2847">
        <v>2846</v>
      </c>
      <c r="B2847">
        <v>79.52</v>
      </c>
      <c r="C2847">
        <v>2</v>
      </c>
      <c r="D2847" t="s">
        <v>48</v>
      </c>
      <c r="E2847">
        <v>0</v>
      </c>
      <c r="F2847">
        <v>0</v>
      </c>
      <c r="G2847">
        <v>27</v>
      </c>
      <c r="H2847">
        <v>1</v>
      </c>
      <c r="I2847">
        <v>34</v>
      </c>
      <c r="J2847">
        <v>0</v>
      </c>
      <c r="K2847">
        <f>_xlfn.XLOOKUP(FraudData[[#This Row],[amount]],AmountRules[Amount Min],AmountRules[Risk Points],,-1)</f>
        <v>0</v>
      </c>
      <c r="L2847">
        <f>_xlfn.XLOOKUP(FraudData[[#This Row],[transaction_hour]],TimeRules[Hour Min],TimeRules[Risk Points],,-1)</f>
        <v>3</v>
      </c>
      <c r="M2847">
        <f>_xlfn.XLOOKUP(FraudData[[#This Row],[foreign_transaction]],ForeignRules[Foreign Transaction],ForeignRules[Risk Points],0)</f>
        <v>0</v>
      </c>
      <c r="N2847">
        <f>_xlfn.XLOOKUP(FraudData[[#This Row],[location_mismatch]],Table10[Location Mismatch],Table10[Risk Points],0)</f>
        <v>0</v>
      </c>
      <c r="O2847">
        <f>_xlfn.XLOOKUP(FraudData[[#This Row],[device_trust_score]],DeviceRules[Device Min],DeviceRules[Risk Points],,-1)</f>
        <v>3</v>
      </c>
      <c r="P2847">
        <f>_xlfn.XLOOKUP(FraudData[[#This Row],[velocity_last_24h]],VelocityRules[Velocity Min],VelocityRules[Risk Points],,-1)</f>
        <v>0</v>
      </c>
      <c r="Q2847">
        <f>_xlfn.XLOOKUP(FraudData[[#This Row],[merchant_category]],MerchantRules[Merchant Category],MerchantRules[Risk Points],0)</f>
        <v>0</v>
      </c>
      <c r="R2847">
        <f>SUM(FraudData[[#This Row],[Amount Risk]:[Merchant Risk]])</f>
        <v>6</v>
      </c>
      <c r="S2847" t="str" cm="1">
        <f t="array" ref="S2847">_xlfn.IFS(FraudData[[#This Row],[Fraud Risk Score]]&gt;=8,"High Risk",FraudData[[#This Row],[Fraud Risk Score]]&gt;=6,"Medium Risk",TRUE,"Low Risk")</f>
        <v>Medium Risk</v>
      </c>
    </row>
    <row r="2848" spans="1:19">
      <c r="A2848">
        <v>2847</v>
      </c>
      <c r="B2848">
        <v>278.83</v>
      </c>
      <c r="C2848">
        <v>22</v>
      </c>
      <c r="D2848" t="s">
        <v>50</v>
      </c>
      <c r="E2848">
        <v>0</v>
      </c>
      <c r="F2848">
        <v>0</v>
      </c>
      <c r="G2848">
        <v>43</v>
      </c>
      <c r="H2848">
        <v>2</v>
      </c>
      <c r="I2848">
        <v>27</v>
      </c>
      <c r="J2848">
        <v>0</v>
      </c>
      <c r="K2848">
        <f>_xlfn.XLOOKUP(FraudData[[#This Row],[amount]],AmountRules[Amount Min],AmountRules[Risk Points],,-1)</f>
        <v>0</v>
      </c>
      <c r="L2848">
        <f>_xlfn.XLOOKUP(FraudData[[#This Row],[transaction_hour]],TimeRules[Hour Min],TimeRules[Risk Points],,-1)</f>
        <v>0</v>
      </c>
      <c r="M2848">
        <f>_xlfn.XLOOKUP(FraudData[[#This Row],[foreign_transaction]],ForeignRules[Foreign Transaction],ForeignRules[Risk Points],0)</f>
        <v>0</v>
      </c>
      <c r="N2848">
        <f>_xlfn.XLOOKUP(FraudData[[#This Row],[location_mismatch]],Table10[Location Mismatch],Table10[Risk Points],0)</f>
        <v>0</v>
      </c>
      <c r="O2848">
        <f>_xlfn.XLOOKUP(FraudData[[#This Row],[device_trust_score]],DeviceRules[Device Min],DeviceRules[Risk Points],,-1)</f>
        <v>2</v>
      </c>
      <c r="P2848">
        <f>_xlfn.XLOOKUP(FraudData[[#This Row],[velocity_last_24h]],VelocityRules[Velocity Min],VelocityRules[Risk Points],,-1)</f>
        <v>0</v>
      </c>
      <c r="Q2848">
        <f>_xlfn.XLOOKUP(FraudData[[#This Row],[merchant_category]],MerchantRules[Merchant Category],MerchantRules[Risk Points],0)</f>
        <v>0</v>
      </c>
      <c r="R2848">
        <f>SUM(FraudData[[#This Row],[Amount Risk]:[Merchant Risk]])</f>
        <v>2</v>
      </c>
      <c r="S2848" t="str" cm="1">
        <f t="array" ref="S2848">_xlfn.IFS(FraudData[[#This Row],[Fraud Risk Score]]&gt;=8,"High Risk",FraudData[[#This Row],[Fraud Risk Score]]&gt;=6,"Medium Risk",TRUE,"Low Risk")</f>
        <v>Low Risk</v>
      </c>
    </row>
    <row r="2849" spans="1:19">
      <c r="A2849">
        <v>2848</v>
      </c>
      <c r="B2849">
        <v>52.02</v>
      </c>
      <c r="C2849">
        <v>8</v>
      </c>
      <c r="D2849" t="s">
        <v>50</v>
      </c>
      <c r="E2849">
        <v>0</v>
      </c>
      <c r="F2849">
        <v>0</v>
      </c>
      <c r="G2849">
        <v>65</v>
      </c>
      <c r="H2849">
        <v>2</v>
      </c>
      <c r="I2849">
        <v>53</v>
      </c>
      <c r="J2849">
        <v>0</v>
      </c>
      <c r="K2849">
        <f>_xlfn.XLOOKUP(FraudData[[#This Row],[amount]],AmountRules[Amount Min],AmountRules[Risk Points],,-1)</f>
        <v>0</v>
      </c>
      <c r="L2849">
        <f>_xlfn.XLOOKUP(FraudData[[#This Row],[transaction_hour]],TimeRules[Hour Min],TimeRules[Risk Points],,-1)</f>
        <v>0</v>
      </c>
      <c r="M2849">
        <f>_xlfn.XLOOKUP(FraudData[[#This Row],[foreign_transaction]],ForeignRules[Foreign Transaction],ForeignRules[Risk Points],0)</f>
        <v>0</v>
      </c>
      <c r="N2849">
        <f>_xlfn.XLOOKUP(FraudData[[#This Row],[location_mismatch]],Table10[Location Mismatch],Table10[Risk Points],0)</f>
        <v>0</v>
      </c>
      <c r="O2849">
        <f>_xlfn.XLOOKUP(FraudData[[#This Row],[device_trust_score]],DeviceRules[Device Min],DeviceRules[Risk Points],,-1)</f>
        <v>1</v>
      </c>
      <c r="P2849">
        <f>_xlfn.XLOOKUP(FraudData[[#This Row],[velocity_last_24h]],VelocityRules[Velocity Min],VelocityRules[Risk Points],,-1)</f>
        <v>0</v>
      </c>
      <c r="Q2849">
        <f>_xlfn.XLOOKUP(FraudData[[#This Row],[merchant_category]],MerchantRules[Merchant Category],MerchantRules[Risk Points],0)</f>
        <v>0</v>
      </c>
      <c r="R2849">
        <f>SUM(FraudData[[#This Row],[Amount Risk]:[Merchant Risk]])</f>
        <v>1</v>
      </c>
      <c r="S2849" t="str" cm="1">
        <f t="array" ref="S2849">_xlfn.IFS(FraudData[[#This Row],[Fraud Risk Score]]&gt;=8,"High Risk",FraudData[[#This Row],[Fraud Risk Score]]&gt;=6,"Medium Risk",TRUE,"Low Risk")</f>
        <v>Low Risk</v>
      </c>
    </row>
    <row r="2850" spans="1:19">
      <c r="A2850">
        <v>2849</v>
      </c>
      <c r="B2850">
        <v>149.44999999999999</v>
      </c>
      <c r="C2850">
        <v>16</v>
      </c>
      <c r="D2850" t="s">
        <v>46</v>
      </c>
      <c r="E2850">
        <v>1</v>
      </c>
      <c r="F2850">
        <v>0</v>
      </c>
      <c r="G2850">
        <v>61</v>
      </c>
      <c r="H2850">
        <v>2</v>
      </c>
      <c r="I2850">
        <v>38</v>
      </c>
      <c r="J2850">
        <v>0</v>
      </c>
      <c r="K2850">
        <f>_xlfn.XLOOKUP(FraudData[[#This Row],[amount]],AmountRules[Amount Min],AmountRules[Risk Points],,-1)</f>
        <v>0</v>
      </c>
      <c r="L2850">
        <f>_xlfn.XLOOKUP(FraudData[[#This Row],[transaction_hour]],TimeRules[Hour Min],TimeRules[Risk Points],,-1)</f>
        <v>0</v>
      </c>
      <c r="M2850">
        <f>_xlfn.XLOOKUP(FraudData[[#This Row],[foreign_transaction]],ForeignRules[Foreign Transaction],ForeignRules[Risk Points],0)</f>
        <v>3</v>
      </c>
      <c r="N2850">
        <f>_xlfn.XLOOKUP(FraudData[[#This Row],[location_mismatch]],Table10[Location Mismatch],Table10[Risk Points],0)</f>
        <v>0</v>
      </c>
      <c r="O2850">
        <f>_xlfn.XLOOKUP(FraudData[[#This Row],[device_trust_score]],DeviceRules[Device Min],DeviceRules[Risk Points],,-1)</f>
        <v>1</v>
      </c>
      <c r="P2850">
        <f>_xlfn.XLOOKUP(FraudData[[#This Row],[velocity_last_24h]],VelocityRules[Velocity Min],VelocityRules[Risk Points],,-1)</f>
        <v>0</v>
      </c>
      <c r="Q2850">
        <f>_xlfn.XLOOKUP(FraudData[[#This Row],[merchant_category]],MerchantRules[Merchant Category],MerchantRules[Risk Points],0)</f>
        <v>0</v>
      </c>
      <c r="R2850">
        <f>SUM(FraudData[[#This Row],[Amount Risk]:[Merchant Risk]])</f>
        <v>4</v>
      </c>
      <c r="S2850" t="str" cm="1">
        <f t="array" ref="S2850">_xlfn.IFS(FraudData[[#This Row],[Fraud Risk Score]]&gt;=8,"High Risk",FraudData[[#This Row],[Fraud Risk Score]]&gt;=6,"Medium Risk",TRUE,"Low Risk")</f>
        <v>Low Risk</v>
      </c>
    </row>
    <row r="2851" spans="1:19">
      <c r="A2851">
        <v>2850</v>
      </c>
      <c r="B2851">
        <v>79.930000000000007</v>
      </c>
      <c r="C2851">
        <v>20</v>
      </c>
      <c r="D2851" t="s">
        <v>47</v>
      </c>
      <c r="E2851">
        <v>0</v>
      </c>
      <c r="F2851">
        <v>0</v>
      </c>
      <c r="G2851">
        <v>83</v>
      </c>
      <c r="H2851">
        <v>2</v>
      </c>
      <c r="I2851">
        <v>34</v>
      </c>
      <c r="J2851">
        <v>0</v>
      </c>
      <c r="K2851">
        <f>_xlfn.XLOOKUP(FraudData[[#This Row],[amount]],AmountRules[Amount Min],AmountRules[Risk Points],,-1)</f>
        <v>0</v>
      </c>
      <c r="L2851">
        <f>_xlfn.XLOOKUP(FraudData[[#This Row],[transaction_hour]],TimeRules[Hour Min],TimeRules[Risk Points],,-1)</f>
        <v>0</v>
      </c>
      <c r="M2851">
        <f>_xlfn.XLOOKUP(FraudData[[#This Row],[foreign_transaction]],ForeignRules[Foreign Transaction],ForeignRules[Risk Points],0)</f>
        <v>0</v>
      </c>
      <c r="N2851">
        <f>_xlfn.XLOOKUP(FraudData[[#This Row],[location_mismatch]],Table10[Location Mismatch],Table10[Risk Points],0)</f>
        <v>0</v>
      </c>
      <c r="O2851">
        <f>_xlfn.XLOOKUP(FraudData[[#This Row],[device_trust_score]],DeviceRules[Device Min],DeviceRules[Risk Points],,-1)</f>
        <v>0</v>
      </c>
      <c r="P2851">
        <f>_xlfn.XLOOKUP(FraudData[[#This Row],[velocity_last_24h]],VelocityRules[Velocity Min],VelocityRules[Risk Points],,-1)</f>
        <v>0</v>
      </c>
      <c r="Q2851">
        <f>_xlfn.XLOOKUP(FraudData[[#This Row],[merchant_category]],MerchantRules[Merchant Category],MerchantRules[Risk Points],0)</f>
        <v>0</v>
      </c>
      <c r="R2851">
        <f>SUM(FraudData[[#This Row],[Amount Risk]:[Merchant Risk]])</f>
        <v>0</v>
      </c>
      <c r="S2851" t="str" cm="1">
        <f t="array" ref="S2851">_xlfn.IFS(FraudData[[#This Row],[Fraud Risk Score]]&gt;=8,"High Risk",FraudData[[#This Row],[Fraud Risk Score]]&gt;=6,"Medium Risk",TRUE,"Low Risk")</f>
        <v>Low Risk</v>
      </c>
    </row>
    <row r="2852" spans="1:19">
      <c r="A2852">
        <v>2851</v>
      </c>
      <c r="B2852">
        <v>192.41</v>
      </c>
      <c r="C2852">
        <v>12</v>
      </c>
      <c r="D2852" t="s">
        <v>46</v>
      </c>
      <c r="E2852">
        <v>0</v>
      </c>
      <c r="F2852">
        <v>0</v>
      </c>
      <c r="G2852">
        <v>91</v>
      </c>
      <c r="H2852">
        <v>5</v>
      </c>
      <c r="I2852">
        <v>59</v>
      </c>
      <c r="J2852">
        <v>0</v>
      </c>
      <c r="K2852">
        <f>_xlfn.XLOOKUP(FraudData[[#This Row],[amount]],AmountRules[Amount Min],AmountRules[Risk Points],,-1)</f>
        <v>0</v>
      </c>
      <c r="L2852">
        <f>_xlfn.XLOOKUP(FraudData[[#This Row],[transaction_hour]],TimeRules[Hour Min],TimeRules[Risk Points],,-1)</f>
        <v>0</v>
      </c>
      <c r="M2852">
        <f>_xlfn.XLOOKUP(FraudData[[#This Row],[foreign_transaction]],ForeignRules[Foreign Transaction],ForeignRules[Risk Points],0)</f>
        <v>0</v>
      </c>
      <c r="N2852">
        <f>_xlfn.XLOOKUP(FraudData[[#This Row],[location_mismatch]],Table10[Location Mismatch],Table10[Risk Points],0)</f>
        <v>0</v>
      </c>
      <c r="O2852">
        <f>_xlfn.XLOOKUP(FraudData[[#This Row],[device_trust_score]],DeviceRules[Device Min],DeviceRules[Risk Points],,-1)</f>
        <v>0</v>
      </c>
      <c r="P2852">
        <f>_xlfn.XLOOKUP(FraudData[[#This Row],[velocity_last_24h]],VelocityRules[Velocity Min],VelocityRules[Risk Points],,-1)</f>
        <v>3</v>
      </c>
      <c r="Q2852">
        <f>_xlfn.XLOOKUP(FraudData[[#This Row],[merchant_category]],MerchantRules[Merchant Category],MerchantRules[Risk Points],0)</f>
        <v>0</v>
      </c>
      <c r="R2852">
        <f>SUM(FraudData[[#This Row],[Amount Risk]:[Merchant Risk]])</f>
        <v>3</v>
      </c>
      <c r="S2852" t="str" cm="1">
        <f t="array" ref="S2852">_xlfn.IFS(FraudData[[#This Row],[Fraud Risk Score]]&gt;=8,"High Risk",FraudData[[#This Row],[Fraud Risk Score]]&gt;=6,"Medium Risk",TRUE,"Low Risk")</f>
        <v>Low Risk</v>
      </c>
    </row>
    <row r="2853" spans="1:19">
      <c r="A2853">
        <v>2852</v>
      </c>
      <c r="B2853">
        <v>49.49</v>
      </c>
      <c r="C2853">
        <v>2</v>
      </c>
      <c r="D2853" t="s">
        <v>48</v>
      </c>
      <c r="E2853">
        <v>0</v>
      </c>
      <c r="F2853">
        <v>0</v>
      </c>
      <c r="G2853">
        <v>32</v>
      </c>
      <c r="H2853">
        <v>1</v>
      </c>
      <c r="I2853">
        <v>61</v>
      </c>
      <c r="J2853">
        <v>0</v>
      </c>
      <c r="K2853">
        <f>_xlfn.XLOOKUP(FraudData[[#This Row],[amount]],AmountRules[Amount Min],AmountRules[Risk Points],,-1)</f>
        <v>0</v>
      </c>
      <c r="L2853">
        <f>_xlfn.XLOOKUP(FraudData[[#This Row],[transaction_hour]],TimeRules[Hour Min],TimeRules[Risk Points],,-1)</f>
        <v>3</v>
      </c>
      <c r="M2853">
        <f>_xlfn.XLOOKUP(FraudData[[#This Row],[foreign_transaction]],ForeignRules[Foreign Transaction],ForeignRules[Risk Points],0)</f>
        <v>0</v>
      </c>
      <c r="N2853">
        <f>_xlfn.XLOOKUP(FraudData[[#This Row],[location_mismatch]],Table10[Location Mismatch],Table10[Risk Points],0)</f>
        <v>0</v>
      </c>
      <c r="O2853">
        <f>_xlfn.XLOOKUP(FraudData[[#This Row],[device_trust_score]],DeviceRules[Device Min],DeviceRules[Risk Points],,-1)</f>
        <v>2</v>
      </c>
      <c r="P2853">
        <f>_xlfn.XLOOKUP(FraudData[[#This Row],[velocity_last_24h]],VelocityRules[Velocity Min],VelocityRules[Risk Points],,-1)</f>
        <v>0</v>
      </c>
      <c r="Q2853">
        <f>_xlfn.XLOOKUP(FraudData[[#This Row],[merchant_category]],MerchantRules[Merchant Category],MerchantRules[Risk Points],0)</f>
        <v>0</v>
      </c>
      <c r="R2853">
        <f>SUM(FraudData[[#This Row],[Amount Risk]:[Merchant Risk]])</f>
        <v>5</v>
      </c>
      <c r="S2853" t="str" cm="1">
        <f t="array" ref="S2853">_xlfn.IFS(FraudData[[#This Row],[Fraud Risk Score]]&gt;=8,"High Risk",FraudData[[#This Row],[Fraud Risk Score]]&gt;=6,"Medium Risk",TRUE,"Low Risk")</f>
        <v>Low Risk</v>
      </c>
    </row>
    <row r="2854" spans="1:19">
      <c r="A2854">
        <v>2853</v>
      </c>
      <c r="B2854">
        <v>38.28</v>
      </c>
      <c r="C2854">
        <v>3</v>
      </c>
      <c r="D2854" t="s">
        <v>46</v>
      </c>
      <c r="E2854">
        <v>0</v>
      </c>
      <c r="F2854">
        <v>0</v>
      </c>
      <c r="G2854">
        <v>38</v>
      </c>
      <c r="H2854">
        <v>3</v>
      </c>
      <c r="I2854">
        <v>60</v>
      </c>
      <c r="J2854">
        <v>0</v>
      </c>
      <c r="K2854">
        <f>_xlfn.XLOOKUP(FraudData[[#This Row],[amount]],AmountRules[Amount Min],AmountRules[Risk Points],,-1)</f>
        <v>0</v>
      </c>
      <c r="L2854">
        <f>_xlfn.XLOOKUP(FraudData[[#This Row],[transaction_hour]],TimeRules[Hour Min],TimeRules[Risk Points],,-1)</f>
        <v>3</v>
      </c>
      <c r="M2854">
        <f>_xlfn.XLOOKUP(FraudData[[#This Row],[foreign_transaction]],ForeignRules[Foreign Transaction],ForeignRules[Risk Points],0)</f>
        <v>0</v>
      </c>
      <c r="N2854">
        <f>_xlfn.XLOOKUP(FraudData[[#This Row],[location_mismatch]],Table10[Location Mismatch],Table10[Risk Points],0)</f>
        <v>0</v>
      </c>
      <c r="O2854">
        <f>_xlfn.XLOOKUP(FraudData[[#This Row],[device_trust_score]],DeviceRules[Device Min],DeviceRules[Risk Points],,-1)</f>
        <v>2</v>
      </c>
      <c r="P2854">
        <f>_xlfn.XLOOKUP(FraudData[[#This Row],[velocity_last_24h]],VelocityRules[Velocity Min],VelocityRules[Risk Points],,-1)</f>
        <v>0</v>
      </c>
      <c r="Q2854">
        <f>_xlfn.XLOOKUP(FraudData[[#This Row],[merchant_category]],MerchantRules[Merchant Category],MerchantRules[Risk Points],0)</f>
        <v>0</v>
      </c>
      <c r="R2854">
        <f>SUM(FraudData[[#This Row],[Amount Risk]:[Merchant Risk]])</f>
        <v>5</v>
      </c>
      <c r="S2854" t="str" cm="1">
        <f t="array" ref="S2854">_xlfn.IFS(FraudData[[#This Row],[Fraud Risk Score]]&gt;=8,"High Risk",FraudData[[#This Row],[Fraud Risk Score]]&gt;=6,"Medium Risk",TRUE,"Low Risk")</f>
        <v>Low Risk</v>
      </c>
    </row>
    <row r="2855" spans="1:19">
      <c r="A2855">
        <v>2854</v>
      </c>
      <c r="B2855">
        <v>450.71</v>
      </c>
      <c r="C2855">
        <v>3</v>
      </c>
      <c r="D2855" t="s">
        <v>48</v>
      </c>
      <c r="E2855">
        <v>0</v>
      </c>
      <c r="F2855">
        <v>0</v>
      </c>
      <c r="G2855">
        <v>85</v>
      </c>
      <c r="H2855">
        <v>3</v>
      </c>
      <c r="I2855">
        <v>20</v>
      </c>
      <c r="J2855">
        <v>0</v>
      </c>
      <c r="K2855">
        <f>_xlfn.XLOOKUP(FraudData[[#This Row],[amount]],AmountRules[Amount Min],AmountRules[Risk Points],,-1)</f>
        <v>0</v>
      </c>
      <c r="L2855">
        <f>_xlfn.XLOOKUP(FraudData[[#This Row],[transaction_hour]],TimeRules[Hour Min],TimeRules[Risk Points],,-1)</f>
        <v>3</v>
      </c>
      <c r="M2855">
        <f>_xlfn.XLOOKUP(FraudData[[#This Row],[foreign_transaction]],ForeignRules[Foreign Transaction],ForeignRules[Risk Points],0)</f>
        <v>0</v>
      </c>
      <c r="N2855">
        <f>_xlfn.XLOOKUP(FraudData[[#This Row],[location_mismatch]],Table10[Location Mismatch],Table10[Risk Points],0)</f>
        <v>0</v>
      </c>
      <c r="O2855">
        <f>_xlfn.XLOOKUP(FraudData[[#This Row],[device_trust_score]],DeviceRules[Device Min],DeviceRules[Risk Points],,-1)</f>
        <v>0</v>
      </c>
      <c r="P2855">
        <f>_xlfn.XLOOKUP(FraudData[[#This Row],[velocity_last_24h]],VelocityRules[Velocity Min],VelocityRules[Risk Points],,-1)</f>
        <v>0</v>
      </c>
      <c r="Q2855">
        <f>_xlfn.XLOOKUP(FraudData[[#This Row],[merchant_category]],MerchantRules[Merchant Category],MerchantRules[Risk Points],0)</f>
        <v>0</v>
      </c>
      <c r="R2855">
        <f>SUM(FraudData[[#This Row],[Amount Risk]:[Merchant Risk]])</f>
        <v>3</v>
      </c>
      <c r="S2855" t="str" cm="1">
        <f t="array" ref="S2855">_xlfn.IFS(FraudData[[#This Row],[Fraud Risk Score]]&gt;=8,"High Risk",FraudData[[#This Row],[Fraud Risk Score]]&gt;=6,"Medium Risk",TRUE,"Low Risk")</f>
        <v>Low Risk</v>
      </c>
    </row>
    <row r="2856" spans="1:19">
      <c r="A2856">
        <v>2855</v>
      </c>
      <c r="B2856">
        <v>19.329999999999998</v>
      </c>
      <c r="C2856">
        <v>10</v>
      </c>
      <c r="D2856" t="s">
        <v>46</v>
      </c>
      <c r="E2856">
        <v>0</v>
      </c>
      <c r="F2856">
        <v>0</v>
      </c>
      <c r="G2856">
        <v>59</v>
      </c>
      <c r="H2856">
        <v>2</v>
      </c>
      <c r="I2856">
        <v>68</v>
      </c>
      <c r="J2856">
        <v>0</v>
      </c>
      <c r="K2856">
        <f>_xlfn.XLOOKUP(FraudData[[#This Row],[amount]],AmountRules[Amount Min],AmountRules[Risk Points],,-1)</f>
        <v>0</v>
      </c>
      <c r="L2856">
        <f>_xlfn.XLOOKUP(FraudData[[#This Row],[transaction_hour]],TimeRules[Hour Min],TimeRules[Risk Points],,-1)</f>
        <v>0</v>
      </c>
      <c r="M2856">
        <f>_xlfn.XLOOKUP(FraudData[[#This Row],[foreign_transaction]],ForeignRules[Foreign Transaction],ForeignRules[Risk Points],0)</f>
        <v>0</v>
      </c>
      <c r="N2856">
        <f>_xlfn.XLOOKUP(FraudData[[#This Row],[location_mismatch]],Table10[Location Mismatch],Table10[Risk Points],0)</f>
        <v>0</v>
      </c>
      <c r="O2856">
        <f>_xlfn.XLOOKUP(FraudData[[#This Row],[device_trust_score]],DeviceRules[Device Min],DeviceRules[Risk Points],,-1)</f>
        <v>1</v>
      </c>
      <c r="P2856">
        <f>_xlfn.XLOOKUP(FraudData[[#This Row],[velocity_last_24h]],VelocityRules[Velocity Min],VelocityRules[Risk Points],,-1)</f>
        <v>0</v>
      </c>
      <c r="Q2856">
        <f>_xlfn.XLOOKUP(FraudData[[#This Row],[merchant_category]],MerchantRules[Merchant Category],MerchantRules[Risk Points],0)</f>
        <v>0</v>
      </c>
      <c r="R2856">
        <f>SUM(FraudData[[#This Row],[Amount Risk]:[Merchant Risk]])</f>
        <v>1</v>
      </c>
      <c r="S2856" t="str" cm="1">
        <f t="array" ref="S2856">_xlfn.IFS(FraudData[[#This Row],[Fraud Risk Score]]&gt;=8,"High Risk",FraudData[[#This Row],[Fraud Risk Score]]&gt;=6,"Medium Risk",TRUE,"Low Risk")</f>
        <v>Low Risk</v>
      </c>
    </row>
    <row r="2857" spans="1:19">
      <c r="A2857">
        <v>2856</v>
      </c>
      <c r="B2857">
        <v>126.92</v>
      </c>
      <c r="C2857">
        <v>6</v>
      </c>
      <c r="D2857" t="s">
        <v>47</v>
      </c>
      <c r="E2857">
        <v>0</v>
      </c>
      <c r="F2857">
        <v>0</v>
      </c>
      <c r="G2857">
        <v>40</v>
      </c>
      <c r="H2857">
        <v>2</v>
      </c>
      <c r="I2857">
        <v>67</v>
      </c>
      <c r="J2857">
        <v>0</v>
      </c>
      <c r="K2857">
        <f>_xlfn.XLOOKUP(FraudData[[#This Row],[amount]],AmountRules[Amount Min],AmountRules[Risk Points],,-1)</f>
        <v>0</v>
      </c>
      <c r="L2857">
        <f>_xlfn.XLOOKUP(FraudData[[#This Row],[transaction_hour]],TimeRules[Hour Min],TimeRules[Risk Points],,-1)</f>
        <v>0</v>
      </c>
      <c r="M2857">
        <f>_xlfn.XLOOKUP(FraudData[[#This Row],[foreign_transaction]],ForeignRules[Foreign Transaction],ForeignRules[Risk Points],0)</f>
        <v>0</v>
      </c>
      <c r="N2857">
        <f>_xlfn.XLOOKUP(FraudData[[#This Row],[location_mismatch]],Table10[Location Mismatch],Table10[Risk Points],0)</f>
        <v>0</v>
      </c>
      <c r="O2857">
        <f>_xlfn.XLOOKUP(FraudData[[#This Row],[device_trust_score]],DeviceRules[Device Min],DeviceRules[Risk Points],,-1)</f>
        <v>2</v>
      </c>
      <c r="P2857">
        <f>_xlfn.XLOOKUP(FraudData[[#This Row],[velocity_last_24h]],VelocityRules[Velocity Min],VelocityRules[Risk Points],,-1)</f>
        <v>0</v>
      </c>
      <c r="Q2857">
        <f>_xlfn.XLOOKUP(FraudData[[#This Row],[merchant_category]],MerchantRules[Merchant Category],MerchantRules[Risk Points],0)</f>
        <v>0</v>
      </c>
      <c r="R2857">
        <f>SUM(FraudData[[#This Row],[Amount Risk]:[Merchant Risk]])</f>
        <v>2</v>
      </c>
      <c r="S2857" t="str" cm="1">
        <f t="array" ref="S2857">_xlfn.IFS(FraudData[[#This Row],[Fraud Risk Score]]&gt;=8,"High Risk",FraudData[[#This Row],[Fraud Risk Score]]&gt;=6,"Medium Risk",TRUE,"Low Risk")</f>
        <v>Low Risk</v>
      </c>
    </row>
    <row r="2858" spans="1:19">
      <c r="A2858">
        <v>2857</v>
      </c>
      <c r="B2858">
        <v>44.92</v>
      </c>
      <c r="C2858">
        <v>10</v>
      </c>
      <c r="D2858" t="s">
        <v>49</v>
      </c>
      <c r="E2858">
        <v>0</v>
      </c>
      <c r="F2858">
        <v>0</v>
      </c>
      <c r="G2858">
        <v>95</v>
      </c>
      <c r="H2858">
        <v>2</v>
      </c>
      <c r="I2858">
        <v>39</v>
      </c>
      <c r="J2858">
        <v>0</v>
      </c>
      <c r="K2858">
        <f>_xlfn.XLOOKUP(FraudData[[#This Row],[amount]],AmountRules[Amount Min],AmountRules[Risk Points],,-1)</f>
        <v>0</v>
      </c>
      <c r="L2858">
        <f>_xlfn.XLOOKUP(FraudData[[#This Row],[transaction_hour]],TimeRules[Hour Min],TimeRules[Risk Points],,-1)</f>
        <v>0</v>
      </c>
      <c r="M2858">
        <f>_xlfn.XLOOKUP(FraudData[[#This Row],[foreign_transaction]],ForeignRules[Foreign Transaction],ForeignRules[Risk Points],0)</f>
        <v>0</v>
      </c>
      <c r="N2858">
        <f>_xlfn.XLOOKUP(FraudData[[#This Row],[location_mismatch]],Table10[Location Mismatch],Table10[Risk Points],0)</f>
        <v>0</v>
      </c>
      <c r="O2858">
        <f>_xlfn.XLOOKUP(FraudData[[#This Row],[device_trust_score]],DeviceRules[Device Min],DeviceRules[Risk Points],,-1)</f>
        <v>0</v>
      </c>
      <c r="P2858">
        <f>_xlfn.XLOOKUP(FraudData[[#This Row],[velocity_last_24h]],VelocityRules[Velocity Min],VelocityRules[Risk Points],,-1)</f>
        <v>0</v>
      </c>
      <c r="Q2858">
        <f>_xlfn.XLOOKUP(FraudData[[#This Row],[merchant_category]],MerchantRules[Merchant Category],MerchantRules[Risk Points],0)</f>
        <v>1</v>
      </c>
      <c r="R2858">
        <f>SUM(FraudData[[#This Row],[Amount Risk]:[Merchant Risk]])</f>
        <v>1</v>
      </c>
      <c r="S2858" t="str" cm="1">
        <f t="array" ref="S2858">_xlfn.IFS(FraudData[[#This Row],[Fraud Risk Score]]&gt;=8,"High Risk",FraudData[[#This Row],[Fraud Risk Score]]&gt;=6,"Medium Risk",TRUE,"Low Risk")</f>
        <v>Low Risk</v>
      </c>
    </row>
    <row r="2859" spans="1:19">
      <c r="A2859">
        <v>2858</v>
      </c>
      <c r="B2859">
        <v>7.15</v>
      </c>
      <c r="C2859">
        <v>23</v>
      </c>
      <c r="D2859" t="s">
        <v>47</v>
      </c>
      <c r="E2859">
        <v>0</v>
      </c>
      <c r="F2859">
        <v>0</v>
      </c>
      <c r="G2859">
        <v>59</v>
      </c>
      <c r="H2859">
        <v>1</v>
      </c>
      <c r="I2859">
        <v>47</v>
      </c>
      <c r="J2859">
        <v>0</v>
      </c>
      <c r="K2859">
        <f>_xlfn.XLOOKUP(FraudData[[#This Row],[amount]],AmountRules[Amount Min],AmountRules[Risk Points],,-1)</f>
        <v>0</v>
      </c>
      <c r="L2859">
        <f>_xlfn.XLOOKUP(FraudData[[#This Row],[transaction_hour]],TimeRules[Hour Min],TimeRules[Risk Points],,-1)</f>
        <v>1</v>
      </c>
      <c r="M2859">
        <f>_xlfn.XLOOKUP(FraudData[[#This Row],[foreign_transaction]],ForeignRules[Foreign Transaction],ForeignRules[Risk Points],0)</f>
        <v>0</v>
      </c>
      <c r="N2859">
        <f>_xlfn.XLOOKUP(FraudData[[#This Row],[location_mismatch]],Table10[Location Mismatch],Table10[Risk Points],0)</f>
        <v>0</v>
      </c>
      <c r="O2859">
        <f>_xlfn.XLOOKUP(FraudData[[#This Row],[device_trust_score]],DeviceRules[Device Min],DeviceRules[Risk Points],,-1)</f>
        <v>1</v>
      </c>
      <c r="P2859">
        <f>_xlfn.XLOOKUP(FraudData[[#This Row],[velocity_last_24h]],VelocityRules[Velocity Min],VelocityRules[Risk Points],,-1)</f>
        <v>0</v>
      </c>
      <c r="Q2859">
        <f>_xlfn.XLOOKUP(FraudData[[#This Row],[merchant_category]],MerchantRules[Merchant Category],MerchantRules[Risk Points],0)</f>
        <v>0</v>
      </c>
      <c r="R2859">
        <f>SUM(FraudData[[#This Row],[Amount Risk]:[Merchant Risk]])</f>
        <v>2</v>
      </c>
      <c r="S2859" t="str" cm="1">
        <f t="array" ref="S2859">_xlfn.IFS(FraudData[[#This Row],[Fraud Risk Score]]&gt;=8,"High Risk",FraudData[[#This Row],[Fraud Risk Score]]&gt;=6,"Medium Risk",TRUE,"Low Risk")</f>
        <v>Low Risk</v>
      </c>
    </row>
    <row r="2860" spans="1:19">
      <c r="A2860">
        <v>2859</v>
      </c>
      <c r="B2860">
        <v>6.6</v>
      </c>
      <c r="C2860">
        <v>10</v>
      </c>
      <c r="D2860" t="s">
        <v>46</v>
      </c>
      <c r="E2860">
        <v>0</v>
      </c>
      <c r="F2860">
        <v>0</v>
      </c>
      <c r="G2860">
        <v>32</v>
      </c>
      <c r="H2860">
        <v>3</v>
      </c>
      <c r="I2860">
        <v>67</v>
      </c>
      <c r="J2860">
        <v>0</v>
      </c>
      <c r="K2860">
        <f>_xlfn.XLOOKUP(FraudData[[#This Row],[amount]],AmountRules[Amount Min],AmountRules[Risk Points],,-1)</f>
        <v>0</v>
      </c>
      <c r="L2860">
        <f>_xlfn.XLOOKUP(FraudData[[#This Row],[transaction_hour]],TimeRules[Hour Min],TimeRules[Risk Points],,-1)</f>
        <v>0</v>
      </c>
      <c r="M2860">
        <f>_xlfn.XLOOKUP(FraudData[[#This Row],[foreign_transaction]],ForeignRules[Foreign Transaction],ForeignRules[Risk Points],0)</f>
        <v>0</v>
      </c>
      <c r="N2860">
        <f>_xlfn.XLOOKUP(FraudData[[#This Row],[location_mismatch]],Table10[Location Mismatch],Table10[Risk Points],0)</f>
        <v>0</v>
      </c>
      <c r="O2860">
        <f>_xlfn.XLOOKUP(FraudData[[#This Row],[device_trust_score]],DeviceRules[Device Min],DeviceRules[Risk Points],,-1)</f>
        <v>2</v>
      </c>
      <c r="P2860">
        <f>_xlfn.XLOOKUP(FraudData[[#This Row],[velocity_last_24h]],VelocityRules[Velocity Min],VelocityRules[Risk Points],,-1)</f>
        <v>0</v>
      </c>
      <c r="Q2860">
        <f>_xlfn.XLOOKUP(FraudData[[#This Row],[merchant_category]],MerchantRules[Merchant Category],MerchantRules[Risk Points],0)</f>
        <v>0</v>
      </c>
      <c r="R2860">
        <f>SUM(FraudData[[#This Row],[Amount Risk]:[Merchant Risk]])</f>
        <v>2</v>
      </c>
      <c r="S2860" t="str" cm="1">
        <f t="array" ref="S2860">_xlfn.IFS(FraudData[[#This Row],[Fraud Risk Score]]&gt;=8,"High Risk",FraudData[[#This Row],[Fraud Risk Score]]&gt;=6,"Medium Risk",TRUE,"Low Risk")</f>
        <v>Low Risk</v>
      </c>
    </row>
    <row r="2861" spans="1:19">
      <c r="A2861">
        <v>2860</v>
      </c>
      <c r="B2861">
        <v>34.68</v>
      </c>
      <c r="C2861">
        <v>9</v>
      </c>
      <c r="D2861" t="s">
        <v>50</v>
      </c>
      <c r="E2861">
        <v>0</v>
      </c>
      <c r="F2861">
        <v>0</v>
      </c>
      <c r="G2861">
        <v>84</v>
      </c>
      <c r="H2861">
        <v>3</v>
      </c>
      <c r="I2861">
        <v>53</v>
      </c>
      <c r="J2861">
        <v>0</v>
      </c>
      <c r="K2861">
        <f>_xlfn.XLOOKUP(FraudData[[#This Row],[amount]],AmountRules[Amount Min],AmountRules[Risk Points],,-1)</f>
        <v>0</v>
      </c>
      <c r="L2861">
        <f>_xlfn.XLOOKUP(FraudData[[#This Row],[transaction_hour]],TimeRules[Hour Min],TimeRules[Risk Points],,-1)</f>
        <v>0</v>
      </c>
      <c r="M2861">
        <f>_xlfn.XLOOKUP(FraudData[[#This Row],[foreign_transaction]],ForeignRules[Foreign Transaction],ForeignRules[Risk Points],0)</f>
        <v>0</v>
      </c>
      <c r="N2861">
        <f>_xlfn.XLOOKUP(FraudData[[#This Row],[location_mismatch]],Table10[Location Mismatch],Table10[Risk Points],0)</f>
        <v>0</v>
      </c>
      <c r="O2861">
        <f>_xlfn.XLOOKUP(FraudData[[#This Row],[device_trust_score]],DeviceRules[Device Min],DeviceRules[Risk Points],,-1)</f>
        <v>0</v>
      </c>
      <c r="P2861">
        <f>_xlfn.XLOOKUP(FraudData[[#This Row],[velocity_last_24h]],VelocityRules[Velocity Min],VelocityRules[Risk Points],,-1)</f>
        <v>0</v>
      </c>
      <c r="Q2861">
        <f>_xlfn.XLOOKUP(FraudData[[#This Row],[merchant_category]],MerchantRules[Merchant Category],MerchantRules[Risk Points],0)</f>
        <v>0</v>
      </c>
      <c r="R2861">
        <f>SUM(FraudData[[#This Row],[Amount Risk]:[Merchant Risk]])</f>
        <v>0</v>
      </c>
      <c r="S2861" t="str" cm="1">
        <f t="array" ref="S2861">_xlfn.IFS(FraudData[[#This Row],[Fraud Risk Score]]&gt;=8,"High Risk",FraudData[[#This Row],[Fraud Risk Score]]&gt;=6,"Medium Risk",TRUE,"Low Risk")</f>
        <v>Low Risk</v>
      </c>
    </row>
    <row r="2862" spans="1:19">
      <c r="A2862">
        <v>2861</v>
      </c>
      <c r="B2862">
        <v>362.82</v>
      </c>
      <c r="C2862">
        <v>4</v>
      </c>
      <c r="D2862" t="s">
        <v>49</v>
      </c>
      <c r="E2862">
        <v>0</v>
      </c>
      <c r="F2862">
        <v>0</v>
      </c>
      <c r="G2862">
        <v>36</v>
      </c>
      <c r="H2862">
        <v>1</v>
      </c>
      <c r="I2862">
        <v>22</v>
      </c>
      <c r="J2862">
        <v>0</v>
      </c>
      <c r="K2862">
        <f>_xlfn.XLOOKUP(FraudData[[#This Row],[amount]],AmountRules[Amount Min],AmountRules[Risk Points],,-1)</f>
        <v>0</v>
      </c>
      <c r="L2862">
        <f>_xlfn.XLOOKUP(FraudData[[#This Row],[transaction_hour]],TimeRules[Hour Min],TimeRules[Risk Points],,-1)</f>
        <v>0</v>
      </c>
      <c r="M2862">
        <f>_xlfn.XLOOKUP(FraudData[[#This Row],[foreign_transaction]],ForeignRules[Foreign Transaction],ForeignRules[Risk Points],0)</f>
        <v>0</v>
      </c>
      <c r="N2862">
        <f>_xlfn.XLOOKUP(FraudData[[#This Row],[location_mismatch]],Table10[Location Mismatch],Table10[Risk Points],0)</f>
        <v>0</v>
      </c>
      <c r="O2862">
        <f>_xlfn.XLOOKUP(FraudData[[#This Row],[device_trust_score]],DeviceRules[Device Min],DeviceRules[Risk Points],,-1)</f>
        <v>2</v>
      </c>
      <c r="P2862">
        <f>_xlfn.XLOOKUP(FraudData[[#This Row],[velocity_last_24h]],VelocityRules[Velocity Min],VelocityRules[Risk Points],,-1)</f>
        <v>0</v>
      </c>
      <c r="Q2862">
        <f>_xlfn.XLOOKUP(FraudData[[#This Row],[merchant_category]],MerchantRules[Merchant Category],MerchantRules[Risk Points],0)</f>
        <v>1</v>
      </c>
      <c r="R2862">
        <f>SUM(FraudData[[#This Row],[Amount Risk]:[Merchant Risk]])</f>
        <v>3</v>
      </c>
      <c r="S2862" t="str" cm="1">
        <f t="array" ref="S2862">_xlfn.IFS(FraudData[[#This Row],[Fraud Risk Score]]&gt;=8,"High Risk",FraudData[[#This Row],[Fraud Risk Score]]&gt;=6,"Medium Risk",TRUE,"Low Risk")</f>
        <v>Low Risk</v>
      </c>
    </row>
    <row r="2863" spans="1:19">
      <c r="A2863">
        <v>2862</v>
      </c>
      <c r="B2863">
        <v>59.75</v>
      </c>
      <c r="C2863">
        <v>12</v>
      </c>
      <c r="D2863" t="s">
        <v>50</v>
      </c>
      <c r="E2863">
        <v>0</v>
      </c>
      <c r="F2863">
        <v>0</v>
      </c>
      <c r="G2863">
        <v>73</v>
      </c>
      <c r="H2863">
        <v>2</v>
      </c>
      <c r="I2863">
        <v>20</v>
      </c>
      <c r="J2863">
        <v>0</v>
      </c>
      <c r="K2863">
        <f>_xlfn.XLOOKUP(FraudData[[#This Row],[amount]],AmountRules[Amount Min],AmountRules[Risk Points],,-1)</f>
        <v>0</v>
      </c>
      <c r="L2863">
        <f>_xlfn.XLOOKUP(FraudData[[#This Row],[transaction_hour]],TimeRules[Hour Min],TimeRules[Risk Points],,-1)</f>
        <v>0</v>
      </c>
      <c r="M2863">
        <f>_xlfn.XLOOKUP(FraudData[[#This Row],[foreign_transaction]],ForeignRules[Foreign Transaction],ForeignRules[Risk Points],0)</f>
        <v>0</v>
      </c>
      <c r="N2863">
        <f>_xlfn.XLOOKUP(FraudData[[#This Row],[location_mismatch]],Table10[Location Mismatch],Table10[Risk Points],0)</f>
        <v>0</v>
      </c>
      <c r="O2863">
        <f>_xlfn.XLOOKUP(FraudData[[#This Row],[device_trust_score]],DeviceRules[Device Min],DeviceRules[Risk Points],,-1)</f>
        <v>0</v>
      </c>
      <c r="P2863">
        <f>_xlfn.XLOOKUP(FraudData[[#This Row],[velocity_last_24h]],VelocityRules[Velocity Min],VelocityRules[Risk Points],,-1)</f>
        <v>0</v>
      </c>
      <c r="Q2863">
        <f>_xlfn.XLOOKUP(FraudData[[#This Row],[merchant_category]],MerchantRules[Merchant Category],MerchantRules[Risk Points],0)</f>
        <v>0</v>
      </c>
      <c r="R2863">
        <f>SUM(FraudData[[#This Row],[Amount Risk]:[Merchant Risk]])</f>
        <v>0</v>
      </c>
      <c r="S2863" t="str" cm="1">
        <f t="array" ref="S2863">_xlfn.IFS(FraudData[[#This Row],[Fraud Risk Score]]&gt;=8,"High Risk",FraudData[[#This Row],[Fraud Risk Score]]&gt;=6,"Medium Risk",TRUE,"Low Risk")</f>
        <v>Low Risk</v>
      </c>
    </row>
    <row r="2864" spans="1:19">
      <c r="A2864">
        <v>2863</v>
      </c>
      <c r="B2864">
        <v>540.89</v>
      </c>
      <c r="C2864">
        <v>11</v>
      </c>
      <c r="D2864" t="s">
        <v>47</v>
      </c>
      <c r="E2864">
        <v>0</v>
      </c>
      <c r="F2864">
        <v>0</v>
      </c>
      <c r="G2864">
        <v>92</v>
      </c>
      <c r="H2864">
        <v>4</v>
      </c>
      <c r="I2864">
        <v>18</v>
      </c>
      <c r="J2864">
        <v>0</v>
      </c>
      <c r="K2864">
        <f>_xlfn.XLOOKUP(FraudData[[#This Row],[amount]],AmountRules[Amount Min],AmountRules[Risk Points],,-1)</f>
        <v>1</v>
      </c>
      <c r="L2864">
        <f>_xlfn.XLOOKUP(FraudData[[#This Row],[transaction_hour]],TimeRules[Hour Min],TimeRules[Risk Points],,-1)</f>
        <v>0</v>
      </c>
      <c r="M2864">
        <f>_xlfn.XLOOKUP(FraudData[[#This Row],[foreign_transaction]],ForeignRules[Foreign Transaction],ForeignRules[Risk Points],0)</f>
        <v>0</v>
      </c>
      <c r="N2864">
        <f>_xlfn.XLOOKUP(FraudData[[#This Row],[location_mismatch]],Table10[Location Mismatch],Table10[Risk Points],0)</f>
        <v>0</v>
      </c>
      <c r="O2864">
        <f>_xlfn.XLOOKUP(FraudData[[#This Row],[device_trust_score]],DeviceRules[Device Min],DeviceRules[Risk Points],,-1)</f>
        <v>0</v>
      </c>
      <c r="P2864">
        <f>_xlfn.XLOOKUP(FraudData[[#This Row],[velocity_last_24h]],VelocityRules[Velocity Min],VelocityRules[Risk Points],,-1)</f>
        <v>0</v>
      </c>
      <c r="Q2864">
        <f>_xlfn.XLOOKUP(FraudData[[#This Row],[merchant_category]],MerchantRules[Merchant Category],MerchantRules[Risk Points],0)</f>
        <v>0</v>
      </c>
      <c r="R2864">
        <f>SUM(FraudData[[#This Row],[Amount Risk]:[Merchant Risk]])</f>
        <v>1</v>
      </c>
      <c r="S2864" t="str" cm="1">
        <f t="array" ref="S2864">_xlfn.IFS(FraudData[[#This Row],[Fraud Risk Score]]&gt;=8,"High Risk",FraudData[[#This Row],[Fraud Risk Score]]&gt;=6,"Medium Risk",TRUE,"Low Risk")</f>
        <v>Low Risk</v>
      </c>
    </row>
    <row r="2865" spans="1:19">
      <c r="A2865">
        <v>2864</v>
      </c>
      <c r="B2865">
        <v>156.85</v>
      </c>
      <c r="C2865">
        <v>9</v>
      </c>
      <c r="D2865" t="s">
        <v>49</v>
      </c>
      <c r="E2865">
        <v>0</v>
      </c>
      <c r="F2865">
        <v>0</v>
      </c>
      <c r="G2865">
        <v>59</v>
      </c>
      <c r="H2865">
        <v>2</v>
      </c>
      <c r="I2865">
        <v>34</v>
      </c>
      <c r="J2865">
        <v>0</v>
      </c>
      <c r="K2865">
        <f>_xlfn.XLOOKUP(FraudData[[#This Row],[amount]],AmountRules[Amount Min],AmountRules[Risk Points],,-1)</f>
        <v>0</v>
      </c>
      <c r="L2865">
        <f>_xlfn.XLOOKUP(FraudData[[#This Row],[transaction_hour]],TimeRules[Hour Min],TimeRules[Risk Points],,-1)</f>
        <v>0</v>
      </c>
      <c r="M2865">
        <f>_xlfn.XLOOKUP(FraudData[[#This Row],[foreign_transaction]],ForeignRules[Foreign Transaction],ForeignRules[Risk Points],0)</f>
        <v>0</v>
      </c>
      <c r="N2865">
        <f>_xlfn.XLOOKUP(FraudData[[#This Row],[location_mismatch]],Table10[Location Mismatch],Table10[Risk Points],0)</f>
        <v>0</v>
      </c>
      <c r="O2865">
        <f>_xlfn.XLOOKUP(FraudData[[#This Row],[device_trust_score]],DeviceRules[Device Min],DeviceRules[Risk Points],,-1)</f>
        <v>1</v>
      </c>
      <c r="P2865">
        <f>_xlfn.XLOOKUP(FraudData[[#This Row],[velocity_last_24h]],VelocityRules[Velocity Min],VelocityRules[Risk Points],,-1)</f>
        <v>0</v>
      </c>
      <c r="Q2865">
        <f>_xlfn.XLOOKUP(FraudData[[#This Row],[merchant_category]],MerchantRules[Merchant Category],MerchantRules[Risk Points],0)</f>
        <v>1</v>
      </c>
      <c r="R2865">
        <f>SUM(FraudData[[#This Row],[Amount Risk]:[Merchant Risk]])</f>
        <v>2</v>
      </c>
      <c r="S2865" t="str" cm="1">
        <f t="array" ref="S2865">_xlfn.IFS(FraudData[[#This Row],[Fraud Risk Score]]&gt;=8,"High Risk",FraudData[[#This Row],[Fraud Risk Score]]&gt;=6,"Medium Risk",TRUE,"Low Risk")</f>
        <v>Low Risk</v>
      </c>
    </row>
    <row r="2866" spans="1:19">
      <c r="A2866">
        <v>2865</v>
      </c>
      <c r="B2866">
        <v>103.28</v>
      </c>
      <c r="C2866">
        <v>6</v>
      </c>
      <c r="D2866" t="s">
        <v>46</v>
      </c>
      <c r="E2866">
        <v>0</v>
      </c>
      <c r="F2866">
        <v>0</v>
      </c>
      <c r="G2866">
        <v>69</v>
      </c>
      <c r="H2866">
        <v>4</v>
      </c>
      <c r="I2866">
        <v>66</v>
      </c>
      <c r="J2866">
        <v>0</v>
      </c>
      <c r="K2866">
        <f>_xlfn.XLOOKUP(FraudData[[#This Row],[amount]],AmountRules[Amount Min],AmountRules[Risk Points],,-1)</f>
        <v>0</v>
      </c>
      <c r="L2866">
        <f>_xlfn.XLOOKUP(FraudData[[#This Row],[transaction_hour]],TimeRules[Hour Min],TimeRules[Risk Points],,-1)</f>
        <v>0</v>
      </c>
      <c r="M2866">
        <f>_xlfn.XLOOKUP(FraudData[[#This Row],[foreign_transaction]],ForeignRules[Foreign Transaction],ForeignRules[Risk Points],0)</f>
        <v>0</v>
      </c>
      <c r="N2866">
        <f>_xlfn.XLOOKUP(FraudData[[#This Row],[location_mismatch]],Table10[Location Mismatch],Table10[Risk Points],0)</f>
        <v>0</v>
      </c>
      <c r="O2866">
        <f>_xlfn.XLOOKUP(FraudData[[#This Row],[device_trust_score]],DeviceRules[Device Min],DeviceRules[Risk Points],,-1)</f>
        <v>1</v>
      </c>
      <c r="P2866">
        <f>_xlfn.XLOOKUP(FraudData[[#This Row],[velocity_last_24h]],VelocityRules[Velocity Min],VelocityRules[Risk Points],,-1)</f>
        <v>0</v>
      </c>
      <c r="Q2866">
        <f>_xlfn.XLOOKUP(FraudData[[#This Row],[merchant_category]],MerchantRules[Merchant Category],MerchantRules[Risk Points],0)</f>
        <v>0</v>
      </c>
      <c r="R2866">
        <f>SUM(FraudData[[#This Row],[Amount Risk]:[Merchant Risk]])</f>
        <v>1</v>
      </c>
      <c r="S2866" t="str" cm="1">
        <f t="array" ref="S2866">_xlfn.IFS(FraudData[[#This Row],[Fraud Risk Score]]&gt;=8,"High Risk",FraudData[[#This Row],[Fraud Risk Score]]&gt;=6,"Medium Risk",TRUE,"Low Risk")</f>
        <v>Low Risk</v>
      </c>
    </row>
    <row r="2867" spans="1:19">
      <c r="A2867">
        <v>2866</v>
      </c>
      <c r="B2867">
        <v>156.19</v>
      </c>
      <c r="C2867">
        <v>18</v>
      </c>
      <c r="D2867" t="s">
        <v>50</v>
      </c>
      <c r="E2867">
        <v>0</v>
      </c>
      <c r="F2867">
        <v>0</v>
      </c>
      <c r="G2867">
        <v>65</v>
      </c>
      <c r="H2867">
        <v>1</v>
      </c>
      <c r="I2867">
        <v>69</v>
      </c>
      <c r="J2867">
        <v>0</v>
      </c>
      <c r="K2867">
        <f>_xlfn.XLOOKUP(FraudData[[#This Row],[amount]],AmountRules[Amount Min],AmountRules[Risk Points],,-1)</f>
        <v>0</v>
      </c>
      <c r="L2867">
        <f>_xlfn.XLOOKUP(FraudData[[#This Row],[transaction_hour]],TimeRules[Hour Min],TimeRules[Risk Points],,-1)</f>
        <v>0</v>
      </c>
      <c r="M2867">
        <f>_xlfn.XLOOKUP(FraudData[[#This Row],[foreign_transaction]],ForeignRules[Foreign Transaction],ForeignRules[Risk Points],0)</f>
        <v>0</v>
      </c>
      <c r="N2867">
        <f>_xlfn.XLOOKUP(FraudData[[#This Row],[location_mismatch]],Table10[Location Mismatch],Table10[Risk Points],0)</f>
        <v>0</v>
      </c>
      <c r="O2867">
        <f>_xlfn.XLOOKUP(FraudData[[#This Row],[device_trust_score]],DeviceRules[Device Min],DeviceRules[Risk Points],,-1)</f>
        <v>1</v>
      </c>
      <c r="P2867">
        <f>_xlfn.XLOOKUP(FraudData[[#This Row],[velocity_last_24h]],VelocityRules[Velocity Min],VelocityRules[Risk Points],,-1)</f>
        <v>0</v>
      </c>
      <c r="Q2867">
        <f>_xlfn.XLOOKUP(FraudData[[#This Row],[merchant_category]],MerchantRules[Merchant Category],MerchantRules[Risk Points],0)</f>
        <v>0</v>
      </c>
      <c r="R2867">
        <f>SUM(FraudData[[#This Row],[Amount Risk]:[Merchant Risk]])</f>
        <v>1</v>
      </c>
      <c r="S2867" t="str" cm="1">
        <f t="array" ref="S2867">_xlfn.IFS(FraudData[[#This Row],[Fraud Risk Score]]&gt;=8,"High Risk",FraudData[[#This Row],[Fraud Risk Score]]&gt;=6,"Medium Risk",TRUE,"Low Risk")</f>
        <v>Low Risk</v>
      </c>
    </row>
    <row r="2868" spans="1:19">
      <c r="A2868">
        <v>2867</v>
      </c>
      <c r="B2868">
        <v>130.88</v>
      </c>
      <c r="C2868">
        <v>18</v>
      </c>
      <c r="D2868" t="s">
        <v>46</v>
      </c>
      <c r="E2868">
        <v>0</v>
      </c>
      <c r="F2868">
        <v>0</v>
      </c>
      <c r="G2868">
        <v>85</v>
      </c>
      <c r="H2868">
        <v>5</v>
      </c>
      <c r="I2868">
        <v>39</v>
      </c>
      <c r="J2868">
        <v>0</v>
      </c>
      <c r="K2868">
        <f>_xlfn.XLOOKUP(FraudData[[#This Row],[amount]],AmountRules[Amount Min],AmountRules[Risk Points],,-1)</f>
        <v>0</v>
      </c>
      <c r="L2868">
        <f>_xlfn.XLOOKUP(FraudData[[#This Row],[transaction_hour]],TimeRules[Hour Min],TimeRules[Risk Points],,-1)</f>
        <v>0</v>
      </c>
      <c r="M2868">
        <f>_xlfn.XLOOKUP(FraudData[[#This Row],[foreign_transaction]],ForeignRules[Foreign Transaction],ForeignRules[Risk Points],0)</f>
        <v>0</v>
      </c>
      <c r="N2868">
        <f>_xlfn.XLOOKUP(FraudData[[#This Row],[location_mismatch]],Table10[Location Mismatch],Table10[Risk Points],0)</f>
        <v>0</v>
      </c>
      <c r="O2868">
        <f>_xlfn.XLOOKUP(FraudData[[#This Row],[device_trust_score]],DeviceRules[Device Min],DeviceRules[Risk Points],,-1)</f>
        <v>0</v>
      </c>
      <c r="P2868">
        <f>_xlfn.XLOOKUP(FraudData[[#This Row],[velocity_last_24h]],VelocityRules[Velocity Min],VelocityRules[Risk Points],,-1)</f>
        <v>3</v>
      </c>
      <c r="Q2868">
        <f>_xlfn.XLOOKUP(FraudData[[#This Row],[merchant_category]],MerchantRules[Merchant Category],MerchantRules[Risk Points],0)</f>
        <v>0</v>
      </c>
      <c r="R2868">
        <f>SUM(FraudData[[#This Row],[Amount Risk]:[Merchant Risk]])</f>
        <v>3</v>
      </c>
      <c r="S2868" t="str" cm="1">
        <f t="array" ref="S2868">_xlfn.IFS(FraudData[[#This Row],[Fraud Risk Score]]&gt;=8,"High Risk",FraudData[[#This Row],[Fraud Risk Score]]&gt;=6,"Medium Risk",TRUE,"Low Risk")</f>
        <v>Low Risk</v>
      </c>
    </row>
    <row r="2869" spans="1:19">
      <c r="A2869">
        <v>2868</v>
      </c>
      <c r="B2869">
        <v>255.97</v>
      </c>
      <c r="C2869">
        <v>18</v>
      </c>
      <c r="D2869" t="s">
        <v>48</v>
      </c>
      <c r="E2869">
        <v>0</v>
      </c>
      <c r="F2869">
        <v>0</v>
      </c>
      <c r="G2869">
        <v>39</v>
      </c>
      <c r="H2869">
        <v>2</v>
      </c>
      <c r="I2869">
        <v>44</v>
      </c>
      <c r="J2869">
        <v>0</v>
      </c>
      <c r="K2869">
        <f>_xlfn.XLOOKUP(FraudData[[#This Row],[amount]],AmountRules[Amount Min],AmountRules[Risk Points],,-1)</f>
        <v>0</v>
      </c>
      <c r="L2869">
        <f>_xlfn.XLOOKUP(FraudData[[#This Row],[transaction_hour]],TimeRules[Hour Min],TimeRules[Risk Points],,-1)</f>
        <v>0</v>
      </c>
      <c r="M2869">
        <f>_xlfn.XLOOKUP(FraudData[[#This Row],[foreign_transaction]],ForeignRules[Foreign Transaction],ForeignRules[Risk Points],0)</f>
        <v>0</v>
      </c>
      <c r="N2869">
        <f>_xlfn.XLOOKUP(FraudData[[#This Row],[location_mismatch]],Table10[Location Mismatch],Table10[Risk Points],0)</f>
        <v>0</v>
      </c>
      <c r="O2869">
        <f>_xlfn.XLOOKUP(FraudData[[#This Row],[device_trust_score]],DeviceRules[Device Min],DeviceRules[Risk Points],,-1)</f>
        <v>2</v>
      </c>
      <c r="P2869">
        <f>_xlfn.XLOOKUP(FraudData[[#This Row],[velocity_last_24h]],VelocityRules[Velocity Min],VelocityRules[Risk Points],,-1)</f>
        <v>0</v>
      </c>
      <c r="Q2869">
        <f>_xlfn.XLOOKUP(FraudData[[#This Row],[merchant_category]],MerchantRules[Merchant Category],MerchantRules[Risk Points],0)</f>
        <v>0</v>
      </c>
      <c r="R2869">
        <f>SUM(FraudData[[#This Row],[Amount Risk]:[Merchant Risk]])</f>
        <v>2</v>
      </c>
      <c r="S2869" t="str" cm="1">
        <f t="array" ref="S2869">_xlfn.IFS(FraudData[[#This Row],[Fraud Risk Score]]&gt;=8,"High Risk",FraudData[[#This Row],[Fraud Risk Score]]&gt;=6,"Medium Risk",TRUE,"Low Risk")</f>
        <v>Low Risk</v>
      </c>
    </row>
    <row r="2870" spans="1:19">
      <c r="A2870">
        <v>2869</v>
      </c>
      <c r="B2870">
        <v>59.76</v>
      </c>
      <c r="C2870">
        <v>11</v>
      </c>
      <c r="D2870" t="s">
        <v>49</v>
      </c>
      <c r="E2870">
        <v>0</v>
      </c>
      <c r="F2870">
        <v>0</v>
      </c>
      <c r="G2870">
        <v>91</v>
      </c>
      <c r="H2870">
        <v>4</v>
      </c>
      <c r="I2870">
        <v>50</v>
      </c>
      <c r="J2870">
        <v>0</v>
      </c>
      <c r="K2870">
        <f>_xlfn.XLOOKUP(FraudData[[#This Row],[amount]],AmountRules[Amount Min],AmountRules[Risk Points],,-1)</f>
        <v>0</v>
      </c>
      <c r="L2870">
        <f>_xlfn.XLOOKUP(FraudData[[#This Row],[transaction_hour]],TimeRules[Hour Min],TimeRules[Risk Points],,-1)</f>
        <v>0</v>
      </c>
      <c r="M2870">
        <f>_xlfn.XLOOKUP(FraudData[[#This Row],[foreign_transaction]],ForeignRules[Foreign Transaction],ForeignRules[Risk Points],0)</f>
        <v>0</v>
      </c>
      <c r="N2870">
        <f>_xlfn.XLOOKUP(FraudData[[#This Row],[location_mismatch]],Table10[Location Mismatch],Table10[Risk Points],0)</f>
        <v>0</v>
      </c>
      <c r="O2870">
        <f>_xlfn.XLOOKUP(FraudData[[#This Row],[device_trust_score]],DeviceRules[Device Min],DeviceRules[Risk Points],,-1)</f>
        <v>0</v>
      </c>
      <c r="P2870">
        <f>_xlfn.XLOOKUP(FraudData[[#This Row],[velocity_last_24h]],VelocityRules[Velocity Min],VelocityRules[Risk Points],,-1)</f>
        <v>0</v>
      </c>
      <c r="Q2870">
        <f>_xlfn.XLOOKUP(FraudData[[#This Row],[merchant_category]],MerchantRules[Merchant Category],MerchantRules[Risk Points],0)</f>
        <v>1</v>
      </c>
      <c r="R2870">
        <f>SUM(FraudData[[#This Row],[Amount Risk]:[Merchant Risk]])</f>
        <v>1</v>
      </c>
      <c r="S2870" t="str" cm="1">
        <f t="array" ref="S2870">_xlfn.IFS(FraudData[[#This Row],[Fraud Risk Score]]&gt;=8,"High Risk",FraudData[[#This Row],[Fraud Risk Score]]&gt;=6,"Medium Risk",TRUE,"Low Risk")</f>
        <v>Low Risk</v>
      </c>
    </row>
    <row r="2871" spans="1:19">
      <c r="A2871">
        <v>2870</v>
      </c>
      <c r="B2871">
        <v>78.39</v>
      </c>
      <c r="C2871">
        <v>19</v>
      </c>
      <c r="D2871" t="s">
        <v>50</v>
      </c>
      <c r="E2871">
        <v>0</v>
      </c>
      <c r="F2871">
        <v>0</v>
      </c>
      <c r="G2871">
        <v>83</v>
      </c>
      <c r="H2871">
        <v>2</v>
      </c>
      <c r="I2871">
        <v>38</v>
      </c>
      <c r="J2871">
        <v>0</v>
      </c>
      <c r="K2871">
        <f>_xlfn.XLOOKUP(FraudData[[#This Row],[amount]],AmountRules[Amount Min],AmountRules[Risk Points],,-1)</f>
        <v>0</v>
      </c>
      <c r="L2871">
        <f>_xlfn.XLOOKUP(FraudData[[#This Row],[transaction_hour]],TimeRules[Hour Min],TimeRules[Risk Points],,-1)</f>
        <v>0</v>
      </c>
      <c r="M2871">
        <f>_xlfn.XLOOKUP(FraudData[[#This Row],[foreign_transaction]],ForeignRules[Foreign Transaction],ForeignRules[Risk Points],0)</f>
        <v>0</v>
      </c>
      <c r="N2871">
        <f>_xlfn.XLOOKUP(FraudData[[#This Row],[location_mismatch]],Table10[Location Mismatch],Table10[Risk Points],0)</f>
        <v>0</v>
      </c>
      <c r="O2871">
        <f>_xlfn.XLOOKUP(FraudData[[#This Row],[device_trust_score]],DeviceRules[Device Min],DeviceRules[Risk Points],,-1)</f>
        <v>0</v>
      </c>
      <c r="P2871">
        <f>_xlfn.XLOOKUP(FraudData[[#This Row],[velocity_last_24h]],VelocityRules[Velocity Min],VelocityRules[Risk Points],,-1)</f>
        <v>0</v>
      </c>
      <c r="Q2871">
        <f>_xlfn.XLOOKUP(FraudData[[#This Row],[merchant_category]],MerchantRules[Merchant Category],MerchantRules[Risk Points],0)</f>
        <v>0</v>
      </c>
      <c r="R2871">
        <f>SUM(FraudData[[#This Row],[Amount Risk]:[Merchant Risk]])</f>
        <v>0</v>
      </c>
      <c r="S2871" t="str" cm="1">
        <f t="array" ref="S2871">_xlfn.IFS(FraudData[[#This Row],[Fraud Risk Score]]&gt;=8,"High Risk",FraudData[[#This Row],[Fraud Risk Score]]&gt;=6,"Medium Risk",TRUE,"Low Risk")</f>
        <v>Low Risk</v>
      </c>
    </row>
    <row r="2872" spans="1:19">
      <c r="A2872">
        <v>2871</v>
      </c>
      <c r="B2872">
        <v>404.14</v>
      </c>
      <c r="C2872">
        <v>21</v>
      </c>
      <c r="D2872" t="s">
        <v>47</v>
      </c>
      <c r="E2872">
        <v>0</v>
      </c>
      <c r="F2872">
        <v>1</v>
      </c>
      <c r="G2872">
        <v>26</v>
      </c>
      <c r="H2872">
        <v>1</v>
      </c>
      <c r="I2872">
        <v>18</v>
      </c>
      <c r="J2872">
        <v>0</v>
      </c>
      <c r="K2872">
        <f>_xlfn.XLOOKUP(FraudData[[#This Row],[amount]],AmountRules[Amount Min],AmountRules[Risk Points],,-1)</f>
        <v>0</v>
      </c>
      <c r="L2872">
        <f>_xlfn.XLOOKUP(FraudData[[#This Row],[transaction_hour]],TimeRules[Hour Min],TimeRules[Risk Points],,-1)</f>
        <v>0</v>
      </c>
      <c r="M2872">
        <f>_xlfn.XLOOKUP(FraudData[[#This Row],[foreign_transaction]],ForeignRules[Foreign Transaction],ForeignRules[Risk Points],0)</f>
        <v>0</v>
      </c>
      <c r="N2872">
        <f>_xlfn.XLOOKUP(FraudData[[#This Row],[location_mismatch]],Table10[Location Mismatch],Table10[Risk Points],0)</f>
        <v>3</v>
      </c>
      <c r="O2872">
        <f>_xlfn.XLOOKUP(FraudData[[#This Row],[device_trust_score]],DeviceRules[Device Min],DeviceRules[Risk Points],,-1)</f>
        <v>3</v>
      </c>
      <c r="P2872">
        <f>_xlfn.XLOOKUP(FraudData[[#This Row],[velocity_last_24h]],VelocityRules[Velocity Min],VelocityRules[Risk Points],,-1)</f>
        <v>0</v>
      </c>
      <c r="Q2872">
        <f>_xlfn.XLOOKUP(FraudData[[#This Row],[merchant_category]],MerchantRules[Merchant Category],MerchantRules[Risk Points],0)</f>
        <v>0</v>
      </c>
      <c r="R2872">
        <f>SUM(FraudData[[#This Row],[Amount Risk]:[Merchant Risk]])</f>
        <v>6</v>
      </c>
      <c r="S2872" t="str" cm="1">
        <f t="array" ref="S2872">_xlfn.IFS(FraudData[[#This Row],[Fraud Risk Score]]&gt;=8,"High Risk",FraudData[[#This Row],[Fraud Risk Score]]&gt;=6,"Medium Risk",TRUE,"Low Risk")</f>
        <v>Medium Risk</v>
      </c>
    </row>
    <row r="2873" spans="1:19">
      <c r="A2873">
        <v>2872</v>
      </c>
      <c r="B2873">
        <v>526.91</v>
      </c>
      <c r="C2873">
        <v>14</v>
      </c>
      <c r="D2873" t="s">
        <v>47</v>
      </c>
      <c r="E2873">
        <v>0</v>
      </c>
      <c r="F2873">
        <v>0</v>
      </c>
      <c r="G2873">
        <v>30</v>
      </c>
      <c r="H2873">
        <v>1</v>
      </c>
      <c r="I2873">
        <v>21</v>
      </c>
      <c r="J2873">
        <v>0</v>
      </c>
      <c r="K2873">
        <f>_xlfn.XLOOKUP(FraudData[[#This Row],[amount]],AmountRules[Amount Min],AmountRules[Risk Points],,-1)</f>
        <v>1</v>
      </c>
      <c r="L2873">
        <f>_xlfn.XLOOKUP(FraudData[[#This Row],[transaction_hour]],TimeRules[Hour Min],TimeRules[Risk Points],,-1)</f>
        <v>0</v>
      </c>
      <c r="M2873">
        <f>_xlfn.XLOOKUP(FraudData[[#This Row],[foreign_transaction]],ForeignRules[Foreign Transaction],ForeignRules[Risk Points],0)</f>
        <v>0</v>
      </c>
      <c r="N2873">
        <f>_xlfn.XLOOKUP(FraudData[[#This Row],[location_mismatch]],Table10[Location Mismatch],Table10[Risk Points],0)</f>
        <v>0</v>
      </c>
      <c r="O2873">
        <f>_xlfn.XLOOKUP(FraudData[[#This Row],[device_trust_score]],DeviceRules[Device Min],DeviceRules[Risk Points],,-1)</f>
        <v>2</v>
      </c>
      <c r="P2873">
        <f>_xlfn.XLOOKUP(FraudData[[#This Row],[velocity_last_24h]],VelocityRules[Velocity Min],VelocityRules[Risk Points],,-1)</f>
        <v>0</v>
      </c>
      <c r="Q2873">
        <f>_xlfn.XLOOKUP(FraudData[[#This Row],[merchant_category]],MerchantRules[Merchant Category],MerchantRules[Risk Points],0)</f>
        <v>0</v>
      </c>
      <c r="R2873">
        <f>SUM(FraudData[[#This Row],[Amount Risk]:[Merchant Risk]])</f>
        <v>3</v>
      </c>
      <c r="S2873" t="str" cm="1">
        <f t="array" ref="S2873">_xlfn.IFS(FraudData[[#This Row],[Fraud Risk Score]]&gt;=8,"High Risk",FraudData[[#This Row],[Fraud Risk Score]]&gt;=6,"Medium Risk",TRUE,"Low Risk")</f>
        <v>Low Risk</v>
      </c>
    </row>
    <row r="2874" spans="1:19">
      <c r="A2874">
        <v>2873</v>
      </c>
      <c r="B2874">
        <v>401.55</v>
      </c>
      <c r="C2874">
        <v>4</v>
      </c>
      <c r="D2874" t="s">
        <v>47</v>
      </c>
      <c r="E2874">
        <v>0</v>
      </c>
      <c r="F2874">
        <v>0</v>
      </c>
      <c r="G2874">
        <v>81</v>
      </c>
      <c r="H2874">
        <v>2</v>
      </c>
      <c r="I2874">
        <v>58</v>
      </c>
      <c r="J2874">
        <v>0</v>
      </c>
      <c r="K2874">
        <f>_xlfn.XLOOKUP(FraudData[[#This Row],[amount]],AmountRules[Amount Min],AmountRules[Risk Points],,-1)</f>
        <v>0</v>
      </c>
      <c r="L2874">
        <f>_xlfn.XLOOKUP(FraudData[[#This Row],[transaction_hour]],TimeRules[Hour Min],TimeRules[Risk Points],,-1)</f>
        <v>0</v>
      </c>
      <c r="M2874">
        <f>_xlfn.XLOOKUP(FraudData[[#This Row],[foreign_transaction]],ForeignRules[Foreign Transaction],ForeignRules[Risk Points],0)</f>
        <v>0</v>
      </c>
      <c r="N2874">
        <f>_xlfn.XLOOKUP(FraudData[[#This Row],[location_mismatch]],Table10[Location Mismatch],Table10[Risk Points],0)</f>
        <v>0</v>
      </c>
      <c r="O2874">
        <f>_xlfn.XLOOKUP(FraudData[[#This Row],[device_trust_score]],DeviceRules[Device Min],DeviceRules[Risk Points],,-1)</f>
        <v>0</v>
      </c>
      <c r="P2874">
        <f>_xlfn.XLOOKUP(FraudData[[#This Row],[velocity_last_24h]],VelocityRules[Velocity Min],VelocityRules[Risk Points],,-1)</f>
        <v>0</v>
      </c>
      <c r="Q2874">
        <f>_xlfn.XLOOKUP(FraudData[[#This Row],[merchant_category]],MerchantRules[Merchant Category],MerchantRules[Risk Points],0)</f>
        <v>0</v>
      </c>
      <c r="R2874">
        <f>SUM(FraudData[[#This Row],[Amount Risk]:[Merchant Risk]])</f>
        <v>0</v>
      </c>
      <c r="S2874" t="str" cm="1">
        <f t="array" ref="S2874">_xlfn.IFS(FraudData[[#This Row],[Fraud Risk Score]]&gt;=8,"High Risk",FraudData[[#This Row],[Fraud Risk Score]]&gt;=6,"Medium Risk",TRUE,"Low Risk")</f>
        <v>Low Risk</v>
      </c>
    </row>
    <row r="2875" spans="1:19">
      <c r="A2875">
        <v>2874</v>
      </c>
      <c r="B2875">
        <v>97.88</v>
      </c>
      <c r="C2875">
        <v>23</v>
      </c>
      <c r="D2875" t="s">
        <v>47</v>
      </c>
      <c r="E2875">
        <v>0</v>
      </c>
      <c r="F2875">
        <v>0</v>
      </c>
      <c r="G2875">
        <v>40</v>
      </c>
      <c r="H2875">
        <v>1</v>
      </c>
      <c r="I2875">
        <v>23</v>
      </c>
      <c r="J2875">
        <v>0</v>
      </c>
      <c r="K2875">
        <f>_xlfn.XLOOKUP(FraudData[[#This Row],[amount]],AmountRules[Amount Min],AmountRules[Risk Points],,-1)</f>
        <v>0</v>
      </c>
      <c r="L2875">
        <f>_xlfn.XLOOKUP(FraudData[[#This Row],[transaction_hour]],TimeRules[Hour Min],TimeRules[Risk Points],,-1)</f>
        <v>1</v>
      </c>
      <c r="M2875">
        <f>_xlfn.XLOOKUP(FraudData[[#This Row],[foreign_transaction]],ForeignRules[Foreign Transaction],ForeignRules[Risk Points],0)</f>
        <v>0</v>
      </c>
      <c r="N2875">
        <f>_xlfn.XLOOKUP(FraudData[[#This Row],[location_mismatch]],Table10[Location Mismatch],Table10[Risk Points],0)</f>
        <v>0</v>
      </c>
      <c r="O2875">
        <f>_xlfn.XLOOKUP(FraudData[[#This Row],[device_trust_score]],DeviceRules[Device Min],DeviceRules[Risk Points],,-1)</f>
        <v>2</v>
      </c>
      <c r="P2875">
        <f>_xlfn.XLOOKUP(FraudData[[#This Row],[velocity_last_24h]],VelocityRules[Velocity Min],VelocityRules[Risk Points],,-1)</f>
        <v>0</v>
      </c>
      <c r="Q2875">
        <f>_xlfn.XLOOKUP(FraudData[[#This Row],[merchant_category]],MerchantRules[Merchant Category],MerchantRules[Risk Points],0)</f>
        <v>0</v>
      </c>
      <c r="R2875">
        <f>SUM(FraudData[[#This Row],[Amount Risk]:[Merchant Risk]])</f>
        <v>3</v>
      </c>
      <c r="S2875" t="str" cm="1">
        <f t="array" ref="S2875">_xlfn.IFS(FraudData[[#This Row],[Fraud Risk Score]]&gt;=8,"High Risk",FraudData[[#This Row],[Fraud Risk Score]]&gt;=6,"Medium Risk",TRUE,"Low Risk")</f>
        <v>Low Risk</v>
      </c>
    </row>
    <row r="2876" spans="1:19">
      <c r="A2876">
        <v>2875</v>
      </c>
      <c r="B2876">
        <v>272.83999999999997</v>
      </c>
      <c r="C2876">
        <v>13</v>
      </c>
      <c r="D2876" t="s">
        <v>50</v>
      </c>
      <c r="E2876">
        <v>0</v>
      </c>
      <c r="F2876">
        <v>0</v>
      </c>
      <c r="G2876">
        <v>47</v>
      </c>
      <c r="H2876">
        <v>2</v>
      </c>
      <c r="I2876">
        <v>45</v>
      </c>
      <c r="J2876">
        <v>0</v>
      </c>
      <c r="K2876">
        <f>_xlfn.XLOOKUP(FraudData[[#This Row],[amount]],AmountRules[Amount Min],AmountRules[Risk Points],,-1)</f>
        <v>0</v>
      </c>
      <c r="L2876">
        <f>_xlfn.XLOOKUP(FraudData[[#This Row],[transaction_hour]],TimeRules[Hour Min],TimeRules[Risk Points],,-1)</f>
        <v>0</v>
      </c>
      <c r="M2876">
        <f>_xlfn.XLOOKUP(FraudData[[#This Row],[foreign_transaction]],ForeignRules[Foreign Transaction],ForeignRules[Risk Points],0)</f>
        <v>0</v>
      </c>
      <c r="N2876">
        <f>_xlfn.XLOOKUP(FraudData[[#This Row],[location_mismatch]],Table10[Location Mismatch],Table10[Risk Points],0)</f>
        <v>0</v>
      </c>
      <c r="O2876">
        <f>_xlfn.XLOOKUP(FraudData[[#This Row],[device_trust_score]],DeviceRules[Device Min],DeviceRules[Risk Points],,-1)</f>
        <v>2</v>
      </c>
      <c r="P2876">
        <f>_xlfn.XLOOKUP(FraudData[[#This Row],[velocity_last_24h]],VelocityRules[Velocity Min],VelocityRules[Risk Points],,-1)</f>
        <v>0</v>
      </c>
      <c r="Q2876">
        <f>_xlfn.XLOOKUP(FraudData[[#This Row],[merchant_category]],MerchantRules[Merchant Category],MerchantRules[Risk Points],0)</f>
        <v>0</v>
      </c>
      <c r="R2876">
        <f>SUM(FraudData[[#This Row],[Amount Risk]:[Merchant Risk]])</f>
        <v>2</v>
      </c>
      <c r="S2876" t="str" cm="1">
        <f t="array" ref="S2876">_xlfn.IFS(FraudData[[#This Row],[Fraud Risk Score]]&gt;=8,"High Risk",FraudData[[#This Row],[Fraud Risk Score]]&gt;=6,"Medium Risk",TRUE,"Low Risk")</f>
        <v>Low Risk</v>
      </c>
    </row>
    <row r="2877" spans="1:19">
      <c r="A2877">
        <v>2876</v>
      </c>
      <c r="B2877">
        <v>116.44</v>
      </c>
      <c r="C2877">
        <v>11</v>
      </c>
      <c r="D2877" t="s">
        <v>48</v>
      </c>
      <c r="E2877">
        <v>0</v>
      </c>
      <c r="F2877">
        <v>1</v>
      </c>
      <c r="G2877">
        <v>65</v>
      </c>
      <c r="H2877">
        <v>1</v>
      </c>
      <c r="I2877">
        <v>29</v>
      </c>
      <c r="J2877">
        <v>0</v>
      </c>
      <c r="K2877">
        <f>_xlfn.XLOOKUP(FraudData[[#This Row],[amount]],AmountRules[Amount Min],AmountRules[Risk Points],,-1)</f>
        <v>0</v>
      </c>
      <c r="L2877">
        <f>_xlfn.XLOOKUP(FraudData[[#This Row],[transaction_hour]],TimeRules[Hour Min],TimeRules[Risk Points],,-1)</f>
        <v>0</v>
      </c>
      <c r="M2877">
        <f>_xlfn.XLOOKUP(FraudData[[#This Row],[foreign_transaction]],ForeignRules[Foreign Transaction],ForeignRules[Risk Points],0)</f>
        <v>0</v>
      </c>
      <c r="N2877">
        <f>_xlfn.XLOOKUP(FraudData[[#This Row],[location_mismatch]],Table10[Location Mismatch],Table10[Risk Points],0)</f>
        <v>3</v>
      </c>
      <c r="O2877">
        <f>_xlfn.XLOOKUP(FraudData[[#This Row],[device_trust_score]],DeviceRules[Device Min],DeviceRules[Risk Points],,-1)</f>
        <v>1</v>
      </c>
      <c r="P2877">
        <f>_xlfn.XLOOKUP(FraudData[[#This Row],[velocity_last_24h]],VelocityRules[Velocity Min],VelocityRules[Risk Points],,-1)</f>
        <v>0</v>
      </c>
      <c r="Q2877">
        <f>_xlfn.XLOOKUP(FraudData[[#This Row],[merchant_category]],MerchantRules[Merchant Category],MerchantRules[Risk Points],0)</f>
        <v>0</v>
      </c>
      <c r="R2877">
        <f>SUM(FraudData[[#This Row],[Amount Risk]:[Merchant Risk]])</f>
        <v>4</v>
      </c>
      <c r="S2877" t="str" cm="1">
        <f t="array" ref="S2877">_xlfn.IFS(FraudData[[#This Row],[Fraud Risk Score]]&gt;=8,"High Risk",FraudData[[#This Row],[Fraud Risk Score]]&gt;=6,"Medium Risk",TRUE,"Low Risk")</f>
        <v>Low Risk</v>
      </c>
    </row>
    <row r="2878" spans="1:19">
      <c r="A2878">
        <v>2877</v>
      </c>
      <c r="B2878">
        <v>123.88</v>
      </c>
      <c r="C2878">
        <v>20</v>
      </c>
      <c r="D2878" t="s">
        <v>47</v>
      </c>
      <c r="E2878">
        <v>0</v>
      </c>
      <c r="F2878">
        <v>0</v>
      </c>
      <c r="G2878">
        <v>54</v>
      </c>
      <c r="H2878">
        <v>3</v>
      </c>
      <c r="I2878">
        <v>62</v>
      </c>
      <c r="J2878">
        <v>0</v>
      </c>
      <c r="K2878">
        <f>_xlfn.XLOOKUP(FraudData[[#This Row],[amount]],AmountRules[Amount Min],AmountRules[Risk Points],,-1)</f>
        <v>0</v>
      </c>
      <c r="L2878">
        <f>_xlfn.XLOOKUP(FraudData[[#This Row],[transaction_hour]],TimeRules[Hour Min],TimeRules[Risk Points],,-1)</f>
        <v>0</v>
      </c>
      <c r="M2878">
        <f>_xlfn.XLOOKUP(FraudData[[#This Row],[foreign_transaction]],ForeignRules[Foreign Transaction],ForeignRules[Risk Points],0)</f>
        <v>0</v>
      </c>
      <c r="N2878">
        <f>_xlfn.XLOOKUP(FraudData[[#This Row],[location_mismatch]],Table10[Location Mismatch],Table10[Risk Points],0)</f>
        <v>0</v>
      </c>
      <c r="O2878">
        <f>_xlfn.XLOOKUP(FraudData[[#This Row],[device_trust_score]],DeviceRules[Device Min],DeviceRules[Risk Points],,-1)</f>
        <v>1</v>
      </c>
      <c r="P2878">
        <f>_xlfn.XLOOKUP(FraudData[[#This Row],[velocity_last_24h]],VelocityRules[Velocity Min],VelocityRules[Risk Points],,-1)</f>
        <v>0</v>
      </c>
      <c r="Q2878">
        <f>_xlfn.XLOOKUP(FraudData[[#This Row],[merchant_category]],MerchantRules[Merchant Category],MerchantRules[Risk Points],0)</f>
        <v>0</v>
      </c>
      <c r="R2878">
        <f>SUM(FraudData[[#This Row],[Amount Risk]:[Merchant Risk]])</f>
        <v>1</v>
      </c>
      <c r="S2878" t="str" cm="1">
        <f t="array" ref="S2878">_xlfn.IFS(FraudData[[#This Row],[Fraud Risk Score]]&gt;=8,"High Risk",FraudData[[#This Row],[Fraud Risk Score]]&gt;=6,"Medium Risk",TRUE,"Low Risk")</f>
        <v>Low Risk</v>
      </c>
    </row>
    <row r="2879" spans="1:19">
      <c r="A2879">
        <v>2878</v>
      </c>
      <c r="B2879">
        <v>41.22</v>
      </c>
      <c r="C2879">
        <v>10</v>
      </c>
      <c r="D2879" t="s">
        <v>47</v>
      </c>
      <c r="E2879">
        <v>0</v>
      </c>
      <c r="F2879">
        <v>0</v>
      </c>
      <c r="G2879">
        <v>91</v>
      </c>
      <c r="H2879">
        <v>3</v>
      </c>
      <c r="I2879">
        <v>69</v>
      </c>
      <c r="J2879">
        <v>0</v>
      </c>
      <c r="K2879">
        <f>_xlfn.XLOOKUP(FraudData[[#This Row],[amount]],AmountRules[Amount Min],AmountRules[Risk Points],,-1)</f>
        <v>0</v>
      </c>
      <c r="L2879">
        <f>_xlfn.XLOOKUP(FraudData[[#This Row],[transaction_hour]],TimeRules[Hour Min],TimeRules[Risk Points],,-1)</f>
        <v>0</v>
      </c>
      <c r="M2879">
        <f>_xlfn.XLOOKUP(FraudData[[#This Row],[foreign_transaction]],ForeignRules[Foreign Transaction],ForeignRules[Risk Points],0)</f>
        <v>0</v>
      </c>
      <c r="N2879">
        <f>_xlfn.XLOOKUP(FraudData[[#This Row],[location_mismatch]],Table10[Location Mismatch],Table10[Risk Points],0)</f>
        <v>0</v>
      </c>
      <c r="O2879">
        <f>_xlfn.XLOOKUP(FraudData[[#This Row],[device_trust_score]],DeviceRules[Device Min],DeviceRules[Risk Points],,-1)</f>
        <v>0</v>
      </c>
      <c r="P2879">
        <f>_xlfn.XLOOKUP(FraudData[[#This Row],[velocity_last_24h]],VelocityRules[Velocity Min],VelocityRules[Risk Points],,-1)</f>
        <v>0</v>
      </c>
      <c r="Q2879">
        <f>_xlfn.XLOOKUP(FraudData[[#This Row],[merchant_category]],MerchantRules[Merchant Category],MerchantRules[Risk Points],0)</f>
        <v>0</v>
      </c>
      <c r="R2879">
        <f>SUM(FraudData[[#This Row],[Amount Risk]:[Merchant Risk]])</f>
        <v>0</v>
      </c>
      <c r="S2879" t="str" cm="1">
        <f t="array" ref="S2879">_xlfn.IFS(FraudData[[#This Row],[Fraud Risk Score]]&gt;=8,"High Risk",FraudData[[#This Row],[Fraud Risk Score]]&gt;=6,"Medium Risk",TRUE,"Low Risk")</f>
        <v>Low Risk</v>
      </c>
    </row>
    <row r="2880" spans="1:19">
      <c r="A2880">
        <v>2879</v>
      </c>
      <c r="B2880">
        <v>160.97999999999999</v>
      </c>
      <c r="C2880">
        <v>4</v>
      </c>
      <c r="D2880" t="s">
        <v>47</v>
      </c>
      <c r="E2880">
        <v>1</v>
      </c>
      <c r="F2880">
        <v>0</v>
      </c>
      <c r="G2880">
        <v>79</v>
      </c>
      <c r="H2880">
        <v>2</v>
      </c>
      <c r="I2880">
        <v>40</v>
      </c>
      <c r="J2880">
        <v>0</v>
      </c>
      <c r="K2880">
        <f>_xlfn.XLOOKUP(FraudData[[#This Row],[amount]],AmountRules[Amount Min],AmountRules[Risk Points],,-1)</f>
        <v>0</v>
      </c>
      <c r="L2880">
        <f>_xlfn.XLOOKUP(FraudData[[#This Row],[transaction_hour]],TimeRules[Hour Min],TimeRules[Risk Points],,-1)</f>
        <v>0</v>
      </c>
      <c r="M2880">
        <f>_xlfn.XLOOKUP(FraudData[[#This Row],[foreign_transaction]],ForeignRules[Foreign Transaction],ForeignRules[Risk Points],0)</f>
        <v>3</v>
      </c>
      <c r="N2880">
        <f>_xlfn.XLOOKUP(FraudData[[#This Row],[location_mismatch]],Table10[Location Mismatch],Table10[Risk Points],0)</f>
        <v>0</v>
      </c>
      <c r="O2880">
        <f>_xlfn.XLOOKUP(FraudData[[#This Row],[device_trust_score]],DeviceRules[Device Min],DeviceRules[Risk Points],,-1)</f>
        <v>0</v>
      </c>
      <c r="P2880">
        <f>_xlfn.XLOOKUP(FraudData[[#This Row],[velocity_last_24h]],VelocityRules[Velocity Min],VelocityRules[Risk Points],,-1)</f>
        <v>0</v>
      </c>
      <c r="Q2880">
        <f>_xlfn.XLOOKUP(FraudData[[#This Row],[merchant_category]],MerchantRules[Merchant Category],MerchantRules[Risk Points],0)</f>
        <v>0</v>
      </c>
      <c r="R2880">
        <f>SUM(FraudData[[#This Row],[Amount Risk]:[Merchant Risk]])</f>
        <v>3</v>
      </c>
      <c r="S2880" t="str" cm="1">
        <f t="array" ref="S2880">_xlfn.IFS(FraudData[[#This Row],[Fraud Risk Score]]&gt;=8,"High Risk",FraudData[[#This Row],[Fraud Risk Score]]&gt;=6,"Medium Risk",TRUE,"Low Risk")</f>
        <v>Low Risk</v>
      </c>
    </row>
    <row r="2881" spans="1:19">
      <c r="A2881">
        <v>2880</v>
      </c>
      <c r="B2881">
        <v>37.07</v>
      </c>
      <c r="C2881">
        <v>15</v>
      </c>
      <c r="D2881" t="s">
        <v>48</v>
      </c>
      <c r="E2881">
        <v>0</v>
      </c>
      <c r="F2881">
        <v>0</v>
      </c>
      <c r="G2881">
        <v>28</v>
      </c>
      <c r="H2881">
        <v>3</v>
      </c>
      <c r="I2881">
        <v>60</v>
      </c>
      <c r="J2881">
        <v>0</v>
      </c>
      <c r="K2881">
        <f>_xlfn.XLOOKUP(FraudData[[#This Row],[amount]],AmountRules[Amount Min],AmountRules[Risk Points],,-1)</f>
        <v>0</v>
      </c>
      <c r="L2881">
        <f>_xlfn.XLOOKUP(FraudData[[#This Row],[transaction_hour]],TimeRules[Hour Min],TimeRules[Risk Points],,-1)</f>
        <v>0</v>
      </c>
      <c r="M2881">
        <f>_xlfn.XLOOKUP(FraudData[[#This Row],[foreign_transaction]],ForeignRules[Foreign Transaction],ForeignRules[Risk Points],0)</f>
        <v>0</v>
      </c>
      <c r="N2881">
        <f>_xlfn.XLOOKUP(FraudData[[#This Row],[location_mismatch]],Table10[Location Mismatch],Table10[Risk Points],0)</f>
        <v>0</v>
      </c>
      <c r="O2881">
        <f>_xlfn.XLOOKUP(FraudData[[#This Row],[device_trust_score]],DeviceRules[Device Min],DeviceRules[Risk Points],,-1)</f>
        <v>3</v>
      </c>
      <c r="P2881">
        <f>_xlfn.XLOOKUP(FraudData[[#This Row],[velocity_last_24h]],VelocityRules[Velocity Min],VelocityRules[Risk Points],,-1)</f>
        <v>0</v>
      </c>
      <c r="Q2881">
        <f>_xlfn.XLOOKUP(FraudData[[#This Row],[merchant_category]],MerchantRules[Merchant Category],MerchantRules[Risk Points],0)</f>
        <v>0</v>
      </c>
      <c r="R2881">
        <f>SUM(FraudData[[#This Row],[Amount Risk]:[Merchant Risk]])</f>
        <v>3</v>
      </c>
      <c r="S2881" t="str" cm="1">
        <f t="array" ref="S2881">_xlfn.IFS(FraudData[[#This Row],[Fraud Risk Score]]&gt;=8,"High Risk",FraudData[[#This Row],[Fraud Risk Score]]&gt;=6,"Medium Risk",TRUE,"Low Risk")</f>
        <v>Low Risk</v>
      </c>
    </row>
    <row r="2882" spans="1:19">
      <c r="A2882">
        <v>2881</v>
      </c>
      <c r="B2882">
        <v>72.510000000000005</v>
      </c>
      <c r="C2882">
        <v>17</v>
      </c>
      <c r="D2882" t="s">
        <v>49</v>
      </c>
      <c r="E2882">
        <v>0</v>
      </c>
      <c r="F2882">
        <v>0</v>
      </c>
      <c r="G2882">
        <v>52</v>
      </c>
      <c r="H2882">
        <v>2</v>
      </c>
      <c r="I2882">
        <v>29</v>
      </c>
      <c r="J2882">
        <v>0</v>
      </c>
      <c r="K2882">
        <f>_xlfn.XLOOKUP(FraudData[[#This Row],[amount]],AmountRules[Amount Min],AmountRules[Risk Points],,-1)</f>
        <v>0</v>
      </c>
      <c r="L2882">
        <f>_xlfn.XLOOKUP(FraudData[[#This Row],[transaction_hour]],TimeRules[Hour Min],TimeRules[Risk Points],,-1)</f>
        <v>0</v>
      </c>
      <c r="M2882">
        <f>_xlfn.XLOOKUP(FraudData[[#This Row],[foreign_transaction]],ForeignRules[Foreign Transaction],ForeignRules[Risk Points],0)</f>
        <v>0</v>
      </c>
      <c r="N2882">
        <f>_xlfn.XLOOKUP(FraudData[[#This Row],[location_mismatch]],Table10[Location Mismatch],Table10[Risk Points],0)</f>
        <v>0</v>
      </c>
      <c r="O2882">
        <f>_xlfn.XLOOKUP(FraudData[[#This Row],[device_trust_score]],DeviceRules[Device Min],DeviceRules[Risk Points],,-1)</f>
        <v>1</v>
      </c>
      <c r="P2882">
        <f>_xlfn.XLOOKUP(FraudData[[#This Row],[velocity_last_24h]],VelocityRules[Velocity Min],VelocityRules[Risk Points],,-1)</f>
        <v>0</v>
      </c>
      <c r="Q2882">
        <f>_xlfn.XLOOKUP(FraudData[[#This Row],[merchant_category]],MerchantRules[Merchant Category],MerchantRules[Risk Points],0)</f>
        <v>1</v>
      </c>
      <c r="R2882">
        <f>SUM(FraudData[[#This Row],[Amount Risk]:[Merchant Risk]])</f>
        <v>2</v>
      </c>
      <c r="S2882" t="str" cm="1">
        <f t="array" ref="S2882">_xlfn.IFS(FraudData[[#This Row],[Fraud Risk Score]]&gt;=8,"High Risk",FraudData[[#This Row],[Fraud Risk Score]]&gt;=6,"Medium Risk",TRUE,"Low Risk")</f>
        <v>Low Risk</v>
      </c>
    </row>
    <row r="2883" spans="1:19">
      <c r="A2883">
        <v>2882</v>
      </c>
      <c r="B2883">
        <v>347.62</v>
      </c>
      <c r="C2883">
        <v>11</v>
      </c>
      <c r="D2883" t="s">
        <v>47</v>
      </c>
      <c r="E2883">
        <v>1</v>
      </c>
      <c r="F2883">
        <v>0</v>
      </c>
      <c r="G2883">
        <v>74</v>
      </c>
      <c r="H2883">
        <v>5</v>
      </c>
      <c r="I2883">
        <v>59</v>
      </c>
      <c r="J2883">
        <v>0</v>
      </c>
      <c r="K2883">
        <f>_xlfn.XLOOKUP(FraudData[[#This Row],[amount]],AmountRules[Amount Min],AmountRules[Risk Points],,-1)</f>
        <v>0</v>
      </c>
      <c r="L2883">
        <f>_xlfn.XLOOKUP(FraudData[[#This Row],[transaction_hour]],TimeRules[Hour Min],TimeRules[Risk Points],,-1)</f>
        <v>0</v>
      </c>
      <c r="M2883">
        <f>_xlfn.XLOOKUP(FraudData[[#This Row],[foreign_transaction]],ForeignRules[Foreign Transaction],ForeignRules[Risk Points],0)</f>
        <v>3</v>
      </c>
      <c r="N2883">
        <f>_xlfn.XLOOKUP(FraudData[[#This Row],[location_mismatch]],Table10[Location Mismatch],Table10[Risk Points],0)</f>
        <v>0</v>
      </c>
      <c r="O2883">
        <f>_xlfn.XLOOKUP(FraudData[[#This Row],[device_trust_score]],DeviceRules[Device Min],DeviceRules[Risk Points],,-1)</f>
        <v>0</v>
      </c>
      <c r="P2883">
        <f>_xlfn.XLOOKUP(FraudData[[#This Row],[velocity_last_24h]],VelocityRules[Velocity Min],VelocityRules[Risk Points],,-1)</f>
        <v>3</v>
      </c>
      <c r="Q2883">
        <f>_xlfn.XLOOKUP(FraudData[[#This Row],[merchant_category]],MerchantRules[Merchant Category],MerchantRules[Risk Points],0)</f>
        <v>0</v>
      </c>
      <c r="R2883">
        <f>SUM(FraudData[[#This Row],[Amount Risk]:[Merchant Risk]])</f>
        <v>6</v>
      </c>
      <c r="S2883" t="str" cm="1">
        <f t="array" ref="S2883">_xlfn.IFS(FraudData[[#This Row],[Fraud Risk Score]]&gt;=8,"High Risk",FraudData[[#This Row],[Fraud Risk Score]]&gt;=6,"Medium Risk",TRUE,"Low Risk")</f>
        <v>Medium Risk</v>
      </c>
    </row>
    <row r="2884" spans="1:19">
      <c r="A2884">
        <v>2883</v>
      </c>
      <c r="B2884">
        <v>41.76</v>
      </c>
      <c r="C2884">
        <v>4</v>
      </c>
      <c r="D2884" t="s">
        <v>47</v>
      </c>
      <c r="E2884">
        <v>0</v>
      </c>
      <c r="F2884">
        <v>0</v>
      </c>
      <c r="G2884">
        <v>52</v>
      </c>
      <c r="H2884">
        <v>1</v>
      </c>
      <c r="I2884">
        <v>65</v>
      </c>
      <c r="J2884">
        <v>0</v>
      </c>
      <c r="K2884">
        <f>_xlfn.XLOOKUP(FraudData[[#This Row],[amount]],AmountRules[Amount Min],AmountRules[Risk Points],,-1)</f>
        <v>0</v>
      </c>
      <c r="L2884">
        <f>_xlfn.XLOOKUP(FraudData[[#This Row],[transaction_hour]],TimeRules[Hour Min],TimeRules[Risk Points],,-1)</f>
        <v>0</v>
      </c>
      <c r="M2884">
        <f>_xlfn.XLOOKUP(FraudData[[#This Row],[foreign_transaction]],ForeignRules[Foreign Transaction],ForeignRules[Risk Points],0)</f>
        <v>0</v>
      </c>
      <c r="N2884">
        <f>_xlfn.XLOOKUP(FraudData[[#This Row],[location_mismatch]],Table10[Location Mismatch],Table10[Risk Points],0)</f>
        <v>0</v>
      </c>
      <c r="O2884">
        <f>_xlfn.XLOOKUP(FraudData[[#This Row],[device_trust_score]],DeviceRules[Device Min],DeviceRules[Risk Points],,-1)</f>
        <v>1</v>
      </c>
      <c r="P2884">
        <f>_xlfn.XLOOKUP(FraudData[[#This Row],[velocity_last_24h]],VelocityRules[Velocity Min],VelocityRules[Risk Points],,-1)</f>
        <v>0</v>
      </c>
      <c r="Q2884">
        <f>_xlfn.XLOOKUP(FraudData[[#This Row],[merchant_category]],MerchantRules[Merchant Category],MerchantRules[Risk Points],0)</f>
        <v>0</v>
      </c>
      <c r="R2884">
        <f>SUM(FraudData[[#This Row],[Amount Risk]:[Merchant Risk]])</f>
        <v>1</v>
      </c>
      <c r="S2884" t="str" cm="1">
        <f t="array" ref="S2884">_xlfn.IFS(FraudData[[#This Row],[Fraud Risk Score]]&gt;=8,"High Risk",FraudData[[#This Row],[Fraud Risk Score]]&gt;=6,"Medium Risk",TRUE,"Low Risk")</f>
        <v>Low Risk</v>
      </c>
    </row>
    <row r="2885" spans="1:19">
      <c r="A2885">
        <v>2884</v>
      </c>
      <c r="B2885">
        <v>13.29</v>
      </c>
      <c r="C2885">
        <v>15</v>
      </c>
      <c r="D2885" t="s">
        <v>47</v>
      </c>
      <c r="E2885">
        <v>0</v>
      </c>
      <c r="F2885">
        <v>0</v>
      </c>
      <c r="G2885">
        <v>77</v>
      </c>
      <c r="H2885">
        <v>3</v>
      </c>
      <c r="I2885">
        <v>66</v>
      </c>
      <c r="J2885">
        <v>0</v>
      </c>
      <c r="K2885">
        <f>_xlfn.XLOOKUP(FraudData[[#This Row],[amount]],AmountRules[Amount Min],AmountRules[Risk Points],,-1)</f>
        <v>0</v>
      </c>
      <c r="L2885">
        <f>_xlfn.XLOOKUP(FraudData[[#This Row],[transaction_hour]],TimeRules[Hour Min],TimeRules[Risk Points],,-1)</f>
        <v>0</v>
      </c>
      <c r="M2885">
        <f>_xlfn.XLOOKUP(FraudData[[#This Row],[foreign_transaction]],ForeignRules[Foreign Transaction],ForeignRules[Risk Points],0)</f>
        <v>0</v>
      </c>
      <c r="N2885">
        <f>_xlfn.XLOOKUP(FraudData[[#This Row],[location_mismatch]],Table10[Location Mismatch],Table10[Risk Points],0)</f>
        <v>0</v>
      </c>
      <c r="O2885">
        <f>_xlfn.XLOOKUP(FraudData[[#This Row],[device_trust_score]],DeviceRules[Device Min],DeviceRules[Risk Points],,-1)</f>
        <v>0</v>
      </c>
      <c r="P2885">
        <f>_xlfn.XLOOKUP(FraudData[[#This Row],[velocity_last_24h]],VelocityRules[Velocity Min],VelocityRules[Risk Points],,-1)</f>
        <v>0</v>
      </c>
      <c r="Q2885">
        <f>_xlfn.XLOOKUP(FraudData[[#This Row],[merchant_category]],MerchantRules[Merchant Category],MerchantRules[Risk Points],0)</f>
        <v>0</v>
      </c>
      <c r="R2885">
        <f>SUM(FraudData[[#This Row],[Amount Risk]:[Merchant Risk]])</f>
        <v>0</v>
      </c>
      <c r="S2885" t="str" cm="1">
        <f t="array" ref="S2885">_xlfn.IFS(FraudData[[#This Row],[Fraud Risk Score]]&gt;=8,"High Risk",FraudData[[#This Row],[Fraud Risk Score]]&gt;=6,"Medium Risk",TRUE,"Low Risk")</f>
        <v>Low Risk</v>
      </c>
    </row>
    <row r="2886" spans="1:19">
      <c r="A2886">
        <v>2885</v>
      </c>
      <c r="B2886">
        <v>12.87</v>
      </c>
      <c r="C2886">
        <v>11</v>
      </c>
      <c r="D2886" t="s">
        <v>49</v>
      </c>
      <c r="E2886">
        <v>0</v>
      </c>
      <c r="F2886">
        <v>0</v>
      </c>
      <c r="G2886">
        <v>91</v>
      </c>
      <c r="H2886">
        <v>3</v>
      </c>
      <c r="I2886">
        <v>62</v>
      </c>
      <c r="J2886">
        <v>0</v>
      </c>
      <c r="K2886">
        <f>_xlfn.XLOOKUP(FraudData[[#This Row],[amount]],AmountRules[Amount Min],AmountRules[Risk Points],,-1)</f>
        <v>0</v>
      </c>
      <c r="L2886">
        <f>_xlfn.XLOOKUP(FraudData[[#This Row],[transaction_hour]],TimeRules[Hour Min],TimeRules[Risk Points],,-1)</f>
        <v>0</v>
      </c>
      <c r="M2886">
        <f>_xlfn.XLOOKUP(FraudData[[#This Row],[foreign_transaction]],ForeignRules[Foreign Transaction],ForeignRules[Risk Points],0)</f>
        <v>0</v>
      </c>
      <c r="N2886">
        <f>_xlfn.XLOOKUP(FraudData[[#This Row],[location_mismatch]],Table10[Location Mismatch],Table10[Risk Points],0)</f>
        <v>0</v>
      </c>
      <c r="O2886">
        <f>_xlfn.XLOOKUP(FraudData[[#This Row],[device_trust_score]],DeviceRules[Device Min],DeviceRules[Risk Points],,-1)</f>
        <v>0</v>
      </c>
      <c r="P2886">
        <f>_xlfn.XLOOKUP(FraudData[[#This Row],[velocity_last_24h]],VelocityRules[Velocity Min],VelocityRules[Risk Points],,-1)</f>
        <v>0</v>
      </c>
      <c r="Q2886">
        <f>_xlfn.XLOOKUP(FraudData[[#This Row],[merchant_category]],MerchantRules[Merchant Category],MerchantRules[Risk Points],0)</f>
        <v>1</v>
      </c>
      <c r="R2886">
        <f>SUM(FraudData[[#This Row],[Amount Risk]:[Merchant Risk]])</f>
        <v>1</v>
      </c>
      <c r="S2886" t="str" cm="1">
        <f t="array" ref="S2886">_xlfn.IFS(FraudData[[#This Row],[Fraud Risk Score]]&gt;=8,"High Risk",FraudData[[#This Row],[Fraud Risk Score]]&gt;=6,"Medium Risk",TRUE,"Low Risk")</f>
        <v>Low Risk</v>
      </c>
    </row>
    <row r="2887" spans="1:19">
      <c r="A2887">
        <v>2886</v>
      </c>
      <c r="B2887">
        <v>508.78</v>
      </c>
      <c r="C2887">
        <v>22</v>
      </c>
      <c r="D2887" t="s">
        <v>47</v>
      </c>
      <c r="E2887">
        <v>0</v>
      </c>
      <c r="F2887">
        <v>0</v>
      </c>
      <c r="G2887">
        <v>50</v>
      </c>
      <c r="H2887">
        <v>2</v>
      </c>
      <c r="I2887">
        <v>50</v>
      </c>
      <c r="J2887">
        <v>0</v>
      </c>
      <c r="K2887">
        <f>_xlfn.XLOOKUP(FraudData[[#This Row],[amount]],AmountRules[Amount Min],AmountRules[Risk Points],,-1)</f>
        <v>1</v>
      </c>
      <c r="L2887">
        <f>_xlfn.XLOOKUP(FraudData[[#This Row],[transaction_hour]],TimeRules[Hour Min],TimeRules[Risk Points],,-1)</f>
        <v>0</v>
      </c>
      <c r="M2887">
        <f>_xlfn.XLOOKUP(FraudData[[#This Row],[foreign_transaction]],ForeignRules[Foreign Transaction],ForeignRules[Risk Points],0)</f>
        <v>0</v>
      </c>
      <c r="N2887">
        <f>_xlfn.XLOOKUP(FraudData[[#This Row],[location_mismatch]],Table10[Location Mismatch],Table10[Risk Points],0)</f>
        <v>0</v>
      </c>
      <c r="O2887">
        <f>_xlfn.XLOOKUP(FraudData[[#This Row],[device_trust_score]],DeviceRules[Device Min],DeviceRules[Risk Points],,-1)</f>
        <v>1</v>
      </c>
      <c r="P2887">
        <f>_xlfn.XLOOKUP(FraudData[[#This Row],[velocity_last_24h]],VelocityRules[Velocity Min],VelocityRules[Risk Points],,-1)</f>
        <v>0</v>
      </c>
      <c r="Q2887">
        <f>_xlfn.XLOOKUP(FraudData[[#This Row],[merchant_category]],MerchantRules[Merchant Category],MerchantRules[Risk Points],0)</f>
        <v>0</v>
      </c>
      <c r="R2887">
        <f>SUM(FraudData[[#This Row],[Amount Risk]:[Merchant Risk]])</f>
        <v>2</v>
      </c>
      <c r="S2887" t="str" cm="1">
        <f t="array" ref="S2887">_xlfn.IFS(FraudData[[#This Row],[Fraud Risk Score]]&gt;=8,"High Risk",FraudData[[#This Row],[Fraud Risk Score]]&gt;=6,"Medium Risk",TRUE,"Low Risk")</f>
        <v>Low Risk</v>
      </c>
    </row>
    <row r="2888" spans="1:19">
      <c r="A2888">
        <v>2887</v>
      </c>
      <c r="B2888">
        <v>127.28</v>
      </c>
      <c r="C2888">
        <v>1</v>
      </c>
      <c r="D2888" t="s">
        <v>49</v>
      </c>
      <c r="E2888">
        <v>1</v>
      </c>
      <c r="F2888">
        <v>0</v>
      </c>
      <c r="G2888">
        <v>63</v>
      </c>
      <c r="H2888">
        <v>0</v>
      </c>
      <c r="I2888">
        <v>38</v>
      </c>
      <c r="J2888">
        <v>0</v>
      </c>
      <c r="K2888">
        <f>_xlfn.XLOOKUP(FraudData[[#This Row],[amount]],AmountRules[Amount Min],AmountRules[Risk Points],,-1)</f>
        <v>0</v>
      </c>
      <c r="L2888">
        <f>_xlfn.XLOOKUP(FraudData[[#This Row],[transaction_hour]],TimeRules[Hour Min],TimeRules[Risk Points],,-1)</f>
        <v>3</v>
      </c>
      <c r="M2888">
        <f>_xlfn.XLOOKUP(FraudData[[#This Row],[foreign_transaction]],ForeignRules[Foreign Transaction],ForeignRules[Risk Points],0)</f>
        <v>3</v>
      </c>
      <c r="N2888">
        <f>_xlfn.XLOOKUP(FraudData[[#This Row],[location_mismatch]],Table10[Location Mismatch],Table10[Risk Points],0)</f>
        <v>0</v>
      </c>
      <c r="O2888">
        <f>_xlfn.XLOOKUP(FraudData[[#This Row],[device_trust_score]],DeviceRules[Device Min],DeviceRules[Risk Points],,-1)</f>
        <v>1</v>
      </c>
      <c r="P2888">
        <f>_xlfn.XLOOKUP(FraudData[[#This Row],[velocity_last_24h]],VelocityRules[Velocity Min],VelocityRules[Risk Points],,-1)</f>
        <v>0</v>
      </c>
      <c r="Q2888">
        <f>_xlfn.XLOOKUP(FraudData[[#This Row],[merchant_category]],MerchantRules[Merchant Category],MerchantRules[Risk Points],0)</f>
        <v>1</v>
      </c>
      <c r="R2888">
        <f>SUM(FraudData[[#This Row],[Amount Risk]:[Merchant Risk]])</f>
        <v>8</v>
      </c>
      <c r="S2888" t="str" cm="1">
        <f t="array" ref="S2888">_xlfn.IFS(FraudData[[#This Row],[Fraud Risk Score]]&gt;=8,"High Risk",FraudData[[#This Row],[Fraud Risk Score]]&gt;=6,"Medium Risk",TRUE,"Low Risk")</f>
        <v>High Risk</v>
      </c>
    </row>
    <row r="2889" spans="1:19">
      <c r="A2889">
        <v>2888</v>
      </c>
      <c r="B2889">
        <v>94.79</v>
      </c>
      <c r="C2889">
        <v>5</v>
      </c>
      <c r="D2889" t="s">
        <v>49</v>
      </c>
      <c r="E2889">
        <v>1</v>
      </c>
      <c r="F2889">
        <v>0</v>
      </c>
      <c r="G2889">
        <v>37</v>
      </c>
      <c r="H2889">
        <v>0</v>
      </c>
      <c r="I2889">
        <v>58</v>
      </c>
      <c r="J2889">
        <v>0</v>
      </c>
      <c r="K2889">
        <f>_xlfn.XLOOKUP(FraudData[[#This Row],[amount]],AmountRules[Amount Min],AmountRules[Risk Points],,-1)</f>
        <v>0</v>
      </c>
      <c r="L2889">
        <f>_xlfn.XLOOKUP(FraudData[[#This Row],[transaction_hour]],TimeRules[Hour Min],TimeRules[Risk Points],,-1)</f>
        <v>0</v>
      </c>
      <c r="M2889">
        <f>_xlfn.XLOOKUP(FraudData[[#This Row],[foreign_transaction]],ForeignRules[Foreign Transaction],ForeignRules[Risk Points],0)</f>
        <v>3</v>
      </c>
      <c r="N2889">
        <f>_xlfn.XLOOKUP(FraudData[[#This Row],[location_mismatch]],Table10[Location Mismatch],Table10[Risk Points],0)</f>
        <v>0</v>
      </c>
      <c r="O2889">
        <f>_xlfn.XLOOKUP(FraudData[[#This Row],[device_trust_score]],DeviceRules[Device Min],DeviceRules[Risk Points],,-1)</f>
        <v>2</v>
      </c>
      <c r="P2889">
        <f>_xlfn.XLOOKUP(FraudData[[#This Row],[velocity_last_24h]],VelocityRules[Velocity Min],VelocityRules[Risk Points],,-1)</f>
        <v>0</v>
      </c>
      <c r="Q2889">
        <f>_xlfn.XLOOKUP(FraudData[[#This Row],[merchant_category]],MerchantRules[Merchant Category],MerchantRules[Risk Points],0)</f>
        <v>1</v>
      </c>
      <c r="R2889">
        <f>SUM(FraudData[[#This Row],[Amount Risk]:[Merchant Risk]])</f>
        <v>6</v>
      </c>
      <c r="S2889" t="str" cm="1">
        <f t="array" ref="S2889">_xlfn.IFS(FraudData[[#This Row],[Fraud Risk Score]]&gt;=8,"High Risk",FraudData[[#This Row],[Fraud Risk Score]]&gt;=6,"Medium Risk",TRUE,"Low Risk")</f>
        <v>Medium Risk</v>
      </c>
    </row>
    <row r="2890" spans="1:19">
      <c r="A2890">
        <v>2889</v>
      </c>
      <c r="B2890">
        <v>299.77</v>
      </c>
      <c r="C2890">
        <v>22</v>
      </c>
      <c r="D2890" t="s">
        <v>46</v>
      </c>
      <c r="E2890">
        <v>1</v>
      </c>
      <c r="F2890">
        <v>0</v>
      </c>
      <c r="G2890">
        <v>95</v>
      </c>
      <c r="H2890">
        <v>4</v>
      </c>
      <c r="I2890">
        <v>57</v>
      </c>
      <c r="J2890">
        <v>0</v>
      </c>
      <c r="K2890">
        <f>_xlfn.XLOOKUP(FraudData[[#This Row],[amount]],AmountRules[Amount Min],AmountRules[Risk Points],,-1)</f>
        <v>0</v>
      </c>
      <c r="L2890">
        <f>_xlfn.XLOOKUP(FraudData[[#This Row],[transaction_hour]],TimeRules[Hour Min],TimeRules[Risk Points],,-1)</f>
        <v>0</v>
      </c>
      <c r="M2890">
        <f>_xlfn.XLOOKUP(FraudData[[#This Row],[foreign_transaction]],ForeignRules[Foreign Transaction],ForeignRules[Risk Points],0)</f>
        <v>3</v>
      </c>
      <c r="N2890">
        <f>_xlfn.XLOOKUP(FraudData[[#This Row],[location_mismatch]],Table10[Location Mismatch],Table10[Risk Points],0)</f>
        <v>0</v>
      </c>
      <c r="O2890">
        <f>_xlfn.XLOOKUP(FraudData[[#This Row],[device_trust_score]],DeviceRules[Device Min],DeviceRules[Risk Points],,-1)</f>
        <v>0</v>
      </c>
      <c r="P2890">
        <f>_xlfn.XLOOKUP(FraudData[[#This Row],[velocity_last_24h]],VelocityRules[Velocity Min],VelocityRules[Risk Points],,-1)</f>
        <v>0</v>
      </c>
      <c r="Q2890">
        <f>_xlfn.XLOOKUP(FraudData[[#This Row],[merchant_category]],MerchantRules[Merchant Category],MerchantRules[Risk Points],0)</f>
        <v>0</v>
      </c>
      <c r="R2890">
        <f>SUM(FraudData[[#This Row],[Amount Risk]:[Merchant Risk]])</f>
        <v>3</v>
      </c>
      <c r="S2890" t="str" cm="1">
        <f t="array" ref="S2890">_xlfn.IFS(FraudData[[#This Row],[Fraud Risk Score]]&gt;=8,"High Risk",FraudData[[#This Row],[Fraud Risk Score]]&gt;=6,"Medium Risk",TRUE,"Low Risk")</f>
        <v>Low Risk</v>
      </c>
    </row>
    <row r="2891" spans="1:19">
      <c r="A2891">
        <v>2890</v>
      </c>
      <c r="B2891">
        <v>325.23</v>
      </c>
      <c r="C2891">
        <v>20</v>
      </c>
      <c r="D2891" t="s">
        <v>46</v>
      </c>
      <c r="E2891">
        <v>1</v>
      </c>
      <c r="F2891">
        <v>0</v>
      </c>
      <c r="G2891">
        <v>78</v>
      </c>
      <c r="H2891">
        <v>3</v>
      </c>
      <c r="I2891">
        <v>44</v>
      </c>
      <c r="J2891">
        <v>0</v>
      </c>
      <c r="K2891">
        <f>_xlfn.XLOOKUP(FraudData[[#This Row],[amount]],AmountRules[Amount Min],AmountRules[Risk Points],,-1)</f>
        <v>0</v>
      </c>
      <c r="L2891">
        <f>_xlfn.XLOOKUP(FraudData[[#This Row],[transaction_hour]],TimeRules[Hour Min],TimeRules[Risk Points],,-1)</f>
        <v>0</v>
      </c>
      <c r="M2891">
        <f>_xlfn.XLOOKUP(FraudData[[#This Row],[foreign_transaction]],ForeignRules[Foreign Transaction],ForeignRules[Risk Points],0)</f>
        <v>3</v>
      </c>
      <c r="N2891">
        <f>_xlfn.XLOOKUP(FraudData[[#This Row],[location_mismatch]],Table10[Location Mismatch],Table10[Risk Points],0)</f>
        <v>0</v>
      </c>
      <c r="O2891">
        <f>_xlfn.XLOOKUP(FraudData[[#This Row],[device_trust_score]],DeviceRules[Device Min],DeviceRules[Risk Points],,-1)</f>
        <v>0</v>
      </c>
      <c r="P2891">
        <f>_xlfn.XLOOKUP(FraudData[[#This Row],[velocity_last_24h]],VelocityRules[Velocity Min],VelocityRules[Risk Points],,-1)</f>
        <v>0</v>
      </c>
      <c r="Q2891">
        <f>_xlfn.XLOOKUP(FraudData[[#This Row],[merchant_category]],MerchantRules[Merchant Category],MerchantRules[Risk Points],0)</f>
        <v>0</v>
      </c>
      <c r="R2891">
        <f>SUM(FraudData[[#This Row],[Amount Risk]:[Merchant Risk]])</f>
        <v>3</v>
      </c>
      <c r="S2891" t="str" cm="1">
        <f t="array" ref="S2891">_xlfn.IFS(FraudData[[#This Row],[Fraud Risk Score]]&gt;=8,"High Risk",FraudData[[#This Row],[Fraud Risk Score]]&gt;=6,"Medium Risk",TRUE,"Low Risk")</f>
        <v>Low Risk</v>
      </c>
    </row>
    <row r="2892" spans="1:19">
      <c r="A2892">
        <v>2891</v>
      </c>
      <c r="B2892">
        <v>72.680000000000007</v>
      </c>
      <c r="C2892">
        <v>3</v>
      </c>
      <c r="D2892" t="s">
        <v>47</v>
      </c>
      <c r="E2892">
        <v>0</v>
      </c>
      <c r="F2892">
        <v>0</v>
      </c>
      <c r="G2892">
        <v>37</v>
      </c>
      <c r="H2892">
        <v>0</v>
      </c>
      <c r="I2892">
        <v>67</v>
      </c>
      <c r="J2892">
        <v>0</v>
      </c>
      <c r="K2892">
        <f>_xlfn.XLOOKUP(FraudData[[#This Row],[amount]],AmountRules[Amount Min],AmountRules[Risk Points],,-1)</f>
        <v>0</v>
      </c>
      <c r="L2892">
        <f>_xlfn.XLOOKUP(FraudData[[#This Row],[transaction_hour]],TimeRules[Hour Min],TimeRules[Risk Points],,-1)</f>
        <v>3</v>
      </c>
      <c r="M2892">
        <f>_xlfn.XLOOKUP(FraudData[[#This Row],[foreign_transaction]],ForeignRules[Foreign Transaction],ForeignRules[Risk Points],0)</f>
        <v>0</v>
      </c>
      <c r="N2892">
        <f>_xlfn.XLOOKUP(FraudData[[#This Row],[location_mismatch]],Table10[Location Mismatch],Table10[Risk Points],0)</f>
        <v>0</v>
      </c>
      <c r="O2892">
        <f>_xlfn.XLOOKUP(FraudData[[#This Row],[device_trust_score]],DeviceRules[Device Min],DeviceRules[Risk Points],,-1)</f>
        <v>2</v>
      </c>
      <c r="P2892">
        <f>_xlfn.XLOOKUP(FraudData[[#This Row],[velocity_last_24h]],VelocityRules[Velocity Min],VelocityRules[Risk Points],,-1)</f>
        <v>0</v>
      </c>
      <c r="Q2892">
        <f>_xlfn.XLOOKUP(FraudData[[#This Row],[merchant_category]],MerchantRules[Merchant Category],MerchantRules[Risk Points],0)</f>
        <v>0</v>
      </c>
      <c r="R2892">
        <f>SUM(FraudData[[#This Row],[Amount Risk]:[Merchant Risk]])</f>
        <v>5</v>
      </c>
      <c r="S2892" t="str" cm="1">
        <f t="array" ref="S2892">_xlfn.IFS(FraudData[[#This Row],[Fraud Risk Score]]&gt;=8,"High Risk",FraudData[[#This Row],[Fraud Risk Score]]&gt;=6,"Medium Risk",TRUE,"Low Risk")</f>
        <v>Low Risk</v>
      </c>
    </row>
    <row r="2893" spans="1:19">
      <c r="A2893">
        <v>2892</v>
      </c>
      <c r="B2893">
        <v>212.93</v>
      </c>
      <c r="C2893">
        <v>12</v>
      </c>
      <c r="D2893" t="s">
        <v>50</v>
      </c>
      <c r="E2893">
        <v>0</v>
      </c>
      <c r="F2893">
        <v>0</v>
      </c>
      <c r="G2893">
        <v>83</v>
      </c>
      <c r="H2893">
        <v>3</v>
      </c>
      <c r="I2893">
        <v>49</v>
      </c>
      <c r="J2893">
        <v>0</v>
      </c>
      <c r="K2893">
        <f>_xlfn.XLOOKUP(FraudData[[#This Row],[amount]],AmountRules[Amount Min],AmountRules[Risk Points],,-1)</f>
        <v>0</v>
      </c>
      <c r="L2893">
        <f>_xlfn.XLOOKUP(FraudData[[#This Row],[transaction_hour]],TimeRules[Hour Min],TimeRules[Risk Points],,-1)</f>
        <v>0</v>
      </c>
      <c r="M2893">
        <f>_xlfn.XLOOKUP(FraudData[[#This Row],[foreign_transaction]],ForeignRules[Foreign Transaction],ForeignRules[Risk Points],0)</f>
        <v>0</v>
      </c>
      <c r="N2893">
        <f>_xlfn.XLOOKUP(FraudData[[#This Row],[location_mismatch]],Table10[Location Mismatch],Table10[Risk Points],0)</f>
        <v>0</v>
      </c>
      <c r="O2893">
        <f>_xlfn.XLOOKUP(FraudData[[#This Row],[device_trust_score]],DeviceRules[Device Min],DeviceRules[Risk Points],,-1)</f>
        <v>0</v>
      </c>
      <c r="P2893">
        <f>_xlfn.XLOOKUP(FraudData[[#This Row],[velocity_last_24h]],VelocityRules[Velocity Min],VelocityRules[Risk Points],,-1)</f>
        <v>0</v>
      </c>
      <c r="Q2893">
        <f>_xlfn.XLOOKUP(FraudData[[#This Row],[merchant_category]],MerchantRules[Merchant Category],MerchantRules[Risk Points],0)</f>
        <v>0</v>
      </c>
      <c r="R2893">
        <f>SUM(FraudData[[#This Row],[Amount Risk]:[Merchant Risk]])</f>
        <v>0</v>
      </c>
      <c r="S2893" t="str" cm="1">
        <f t="array" ref="S2893">_xlfn.IFS(FraudData[[#This Row],[Fraud Risk Score]]&gt;=8,"High Risk",FraudData[[#This Row],[Fraud Risk Score]]&gt;=6,"Medium Risk",TRUE,"Low Risk")</f>
        <v>Low Risk</v>
      </c>
    </row>
    <row r="2894" spans="1:19">
      <c r="A2894">
        <v>2893</v>
      </c>
      <c r="B2894">
        <v>265.42</v>
      </c>
      <c r="C2894">
        <v>9</v>
      </c>
      <c r="D2894" t="s">
        <v>46</v>
      </c>
      <c r="E2894">
        <v>0</v>
      </c>
      <c r="F2894">
        <v>0</v>
      </c>
      <c r="G2894">
        <v>28</v>
      </c>
      <c r="H2894">
        <v>3</v>
      </c>
      <c r="I2894">
        <v>18</v>
      </c>
      <c r="J2894">
        <v>0</v>
      </c>
      <c r="K2894">
        <f>_xlfn.XLOOKUP(FraudData[[#This Row],[amount]],AmountRules[Amount Min],AmountRules[Risk Points],,-1)</f>
        <v>0</v>
      </c>
      <c r="L2894">
        <f>_xlfn.XLOOKUP(FraudData[[#This Row],[transaction_hour]],TimeRules[Hour Min],TimeRules[Risk Points],,-1)</f>
        <v>0</v>
      </c>
      <c r="M2894">
        <f>_xlfn.XLOOKUP(FraudData[[#This Row],[foreign_transaction]],ForeignRules[Foreign Transaction],ForeignRules[Risk Points],0)</f>
        <v>0</v>
      </c>
      <c r="N2894">
        <f>_xlfn.XLOOKUP(FraudData[[#This Row],[location_mismatch]],Table10[Location Mismatch],Table10[Risk Points],0)</f>
        <v>0</v>
      </c>
      <c r="O2894">
        <f>_xlfn.XLOOKUP(FraudData[[#This Row],[device_trust_score]],DeviceRules[Device Min],DeviceRules[Risk Points],,-1)</f>
        <v>3</v>
      </c>
      <c r="P2894">
        <f>_xlfn.XLOOKUP(FraudData[[#This Row],[velocity_last_24h]],VelocityRules[Velocity Min],VelocityRules[Risk Points],,-1)</f>
        <v>0</v>
      </c>
      <c r="Q2894">
        <f>_xlfn.XLOOKUP(FraudData[[#This Row],[merchant_category]],MerchantRules[Merchant Category],MerchantRules[Risk Points],0)</f>
        <v>0</v>
      </c>
      <c r="R2894">
        <f>SUM(FraudData[[#This Row],[Amount Risk]:[Merchant Risk]])</f>
        <v>3</v>
      </c>
      <c r="S2894" t="str" cm="1">
        <f t="array" ref="S2894">_xlfn.IFS(FraudData[[#This Row],[Fraud Risk Score]]&gt;=8,"High Risk",FraudData[[#This Row],[Fraud Risk Score]]&gt;=6,"Medium Risk",TRUE,"Low Risk")</f>
        <v>Low Risk</v>
      </c>
    </row>
    <row r="2895" spans="1:19">
      <c r="A2895">
        <v>2894</v>
      </c>
      <c r="B2895">
        <v>191.38</v>
      </c>
      <c r="C2895">
        <v>16</v>
      </c>
      <c r="D2895" t="s">
        <v>46</v>
      </c>
      <c r="E2895">
        <v>0</v>
      </c>
      <c r="F2895">
        <v>0</v>
      </c>
      <c r="G2895">
        <v>81</v>
      </c>
      <c r="H2895">
        <v>3</v>
      </c>
      <c r="I2895">
        <v>49</v>
      </c>
      <c r="J2895">
        <v>0</v>
      </c>
      <c r="K2895">
        <f>_xlfn.XLOOKUP(FraudData[[#This Row],[amount]],AmountRules[Amount Min],AmountRules[Risk Points],,-1)</f>
        <v>0</v>
      </c>
      <c r="L2895">
        <f>_xlfn.XLOOKUP(FraudData[[#This Row],[transaction_hour]],TimeRules[Hour Min],TimeRules[Risk Points],,-1)</f>
        <v>0</v>
      </c>
      <c r="M2895">
        <f>_xlfn.XLOOKUP(FraudData[[#This Row],[foreign_transaction]],ForeignRules[Foreign Transaction],ForeignRules[Risk Points],0)</f>
        <v>0</v>
      </c>
      <c r="N2895">
        <f>_xlfn.XLOOKUP(FraudData[[#This Row],[location_mismatch]],Table10[Location Mismatch],Table10[Risk Points],0)</f>
        <v>0</v>
      </c>
      <c r="O2895">
        <f>_xlfn.XLOOKUP(FraudData[[#This Row],[device_trust_score]],DeviceRules[Device Min],DeviceRules[Risk Points],,-1)</f>
        <v>0</v>
      </c>
      <c r="P2895">
        <f>_xlfn.XLOOKUP(FraudData[[#This Row],[velocity_last_24h]],VelocityRules[Velocity Min],VelocityRules[Risk Points],,-1)</f>
        <v>0</v>
      </c>
      <c r="Q2895">
        <f>_xlfn.XLOOKUP(FraudData[[#This Row],[merchant_category]],MerchantRules[Merchant Category],MerchantRules[Risk Points],0)</f>
        <v>0</v>
      </c>
      <c r="R2895">
        <f>SUM(FraudData[[#This Row],[Amount Risk]:[Merchant Risk]])</f>
        <v>0</v>
      </c>
      <c r="S2895" t="str" cm="1">
        <f t="array" ref="S2895">_xlfn.IFS(FraudData[[#This Row],[Fraud Risk Score]]&gt;=8,"High Risk",FraudData[[#This Row],[Fraud Risk Score]]&gt;=6,"Medium Risk",TRUE,"Low Risk")</f>
        <v>Low Risk</v>
      </c>
    </row>
    <row r="2896" spans="1:19">
      <c r="A2896">
        <v>2895</v>
      </c>
      <c r="B2896">
        <v>29.59</v>
      </c>
      <c r="C2896">
        <v>13</v>
      </c>
      <c r="D2896" t="s">
        <v>50</v>
      </c>
      <c r="E2896">
        <v>0</v>
      </c>
      <c r="F2896">
        <v>0</v>
      </c>
      <c r="G2896">
        <v>84</v>
      </c>
      <c r="H2896">
        <v>1</v>
      </c>
      <c r="I2896">
        <v>20</v>
      </c>
      <c r="J2896">
        <v>0</v>
      </c>
      <c r="K2896">
        <f>_xlfn.XLOOKUP(FraudData[[#This Row],[amount]],AmountRules[Amount Min],AmountRules[Risk Points],,-1)</f>
        <v>0</v>
      </c>
      <c r="L2896">
        <f>_xlfn.XLOOKUP(FraudData[[#This Row],[transaction_hour]],TimeRules[Hour Min],TimeRules[Risk Points],,-1)</f>
        <v>0</v>
      </c>
      <c r="M2896">
        <f>_xlfn.XLOOKUP(FraudData[[#This Row],[foreign_transaction]],ForeignRules[Foreign Transaction],ForeignRules[Risk Points],0)</f>
        <v>0</v>
      </c>
      <c r="N2896">
        <f>_xlfn.XLOOKUP(FraudData[[#This Row],[location_mismatch]],Table10[Location Mismatch],Table10[Risk Points],0)</f>
        <v>0</v>
      </c>
      <c r="O2896">
        <f>_xlfn.XLOOKUP(FraudData[[#This Row],[device_trust_score]],DeviceRules[Device Min],DeviceRules[Risk Points],,-1)</f>
        <v>0</v>
      </c>
      <c r="P2896">
        <f>_xlfn.XLOOKUP(FraudData[[#This Row],[velocity_last_24h]],VelocityRules[Velocity Min],VelocityRules[Risk Points],,-1)</f>
        <v>0</v>
      </c>
      <c r="Q2896">
        <f>_xlfn.XLOOKUP(FraudData[[#This Row],[merchant_category]],MerchantRules[Merchant Category],MerchantRules[Risk Points],0)</f>
        <v>0</v>
      </c>
      <c r="R2896">
        <f>SUM(FraudData[[#This Row],[Amount Risk]:[Merchant Risk]])</f>
        <v>0</v>
      </c>
      <c r="S2896" t="str" cm="1">
        <f t="array" ref="S2896">_xlfn.IFS(FraudData[[#This Row],[Fraud Risk Score]]&gt;=8,"High Risk",FraudData[[#This Row],[Fraud Risk Score]]&gt;=6,"Medium Risk",TRUE,"Low Risk")</f>
        <v>Low Risk</v>
      </c>
    </row>
    <row r="2897" spans="1:19">
      <c r="A2897">
        <v>2896</v>
      </c>
      <c r="B2897">
        <v>375.58</v>
      </c>
      <c r="C2897">
        <v>23</v>
      </c>
      <c r="D2897" t="s">
        <v>48</v>
      </c>
      <c r="E2897">
        <v>0</v>
      </c>
      <c r="F2897">
        <v>1</v>
      </c>
      <c r="G2897">
        <v>71</v>
      </c>
      <c r="H2897">
        <v>3</v>
      </c>
      <c r="I2897">
        <v>50</v>
      </c>
      <c r="J2897">
        <v>0</v>
      </c>
      <c r="K2897">
        <f>_xlfn.XLOOKUP(FraudData[[#This Row],[amount]],AmountRules[Amount Min],AmountRules[Risk Points],,-1)</f>
        <v>0</v>
      </c>
      <c r="L2897">
        <f>_xlfn.XLOOKUP(FraudData[[#This Row],[transaction_hour]],TimeRules[Hour Min],TimeRules[Risk Points],,-1)</f>
        <v>1</v>
      </c>
      <c r="M2897">
        <f>_xlfn.XLOOKUP(FraudData[[#This Row],[foreign_transaction]],ForeignRules[Foreign Transaction],ForeignRules[Risk Points],0)</f>
        <v>0</v>
      </c>
      <c r="N2897">
        <f>_xlfn.XLOOKUP(FraudData[[#This Row],[location_mismatch]],Table10[Location Mismatch],Table10[Risk Points],0)</f>
        <v>3</v>
      </c>
      <c r="O2897">
        <f>_xlfn.XLOOKUP(FraudData[[#This Row],[device_trust_score]],DeviceRules[Device Min],DeviceRules[Risk Points],,-1)</f>
        <v>0</v>
      </c>
      <c r="P2897">
        <f>_xlfn.XLOOKUP(FraudData[[#This Row],[velocity_last_24h]],VelocityRules[Velocity Min],VelocityRules[Risk Points],,-1)</f>
        <v>0</v>
      </c>
      <c r="Q2897">
        <f>_xlfn.XLOOKUP(FraudData[[#This Row],[merchant_category]],MerchantRules[Merchant Category],MerchantRules[Risk Points],0)</f>
        <v>0</v>
      </c>
      <c r="R2897">
        <f>SUM(FraudData[[#This Row],[Amount Risk]:[Merchant Risk]])</f>
        <v>4</v>
      </c>
      <c r="S2897" t="str" cm="1">
        <f t="array" ref="S2897">_xlfn.IFS(FraudData[[#This Row],[Fraud Risk Score]]&gt;=8,"High Risk",FraudData[[#This Row],[Fraud Risk Score]]&gt;=6,"Medium Risk",TRUE,"Low Risk")</f>
        <v>Low Risk</v>
      </c>
    </row>
    <row r="2898" spans="1:19">
      <c r="A2898">
        <v>2897</v>
      </c>
      <c r="B2898">
        <v>139.41999999999999</v>
      </c>
      <c r="C2898">
        <v>14</v>
      </c>
      <c r="D2898" t="s">
        <v>47</v>
      </c>
      <c r="E2898">
        <v>1</v>
      </c>
      <c r="F2898">
        <v>0</v>
      </c>
      <c r="G2898">
        <v>98</v>
      </c>
      <c r="H2898">
        <v>1</v>
      </c>
      <c r="I2898">
        <v>18</v>
      </c>
      <c r="J2898">
        <v>0</v>
      </c>
      <c r="K2898">
        <f>_xlfn.XLOOKUP(FraudData[[#This Row],[amount]],AmountRules[Amount Min],AmountRules[Risk Points],,-1)</f>
        <v>0</v>
      </c>
      <c r="L2898">
        <f>_xlfn.XLOOKUP(FraudData[[#This Row],[transaction_hour]],TimeRules[Hour Min],TimeRules[Risk Points],,-1)</f>
        <v>0</v>
      </c>
      <c r="M2898">
        <f>_xlfn.XLOOKUP(FraudData[[#This Row],[foreign_transaction]],ForeignRules[Foreign Transaction],ForeignRules[Risk Points],0)</f>
        <v>3</v>
      </c>
      <c r="N2898">
        <f>_xlfn.XLOOKUP(FraudData[[#This Row],[location_mismatch]],Table10[Location Mismatch],Table10[Risk Points],0)</f>
        <v>0</v>
      </c>
      <c r="O2898">
        <f>_xlfn.XLOOKUP(FraudData[[#This Row],[device_trust_score]],DeviceRules[Device Min],DeviceRules[Risk Points],,-1)</f>
        <v>0</v>
      </c>
      <c r="P2898">
        <f>_xlfn.XLOOKUP(FraudData[[#This Row],[velocity_last_24h]],VelocityRules[Velocity Min],VelocityRules[Risk Points],,-1)</f>
        <v>0</v>
      </c>
      <c r="Q2898">
        <f>_xlfn.XLOOKUP(FraudData[[#This Row],[merchant_category]],MerchantRules[Merchant Category],MerchantRules[Risk Points],0)</f>
        <v>0</v>
      </c>
      <c r="R2898">
        <f>SUM(FraudData[[#This Row],[Amount Risk]:[Merchant Risk]])</f>
        <v>3</v>
      </c>
      <c r="S2898" t="str" cm="1">
        <f t="array" ref="S2898">_xlfn.IFS(FraudData[[#This Row],[Fraud Risk Score]]&gt;=8,"High Risk",FraudData[[#This Row],[Fraud Risk Score]]&gt;=6,"Medium Risk",TRUE,"Low Risk")</f>
        <v>Low Risk</v>
      </c>
    </row>
    <row r="2899" spans="1:19">
      <c r="A2899">
        <v>2898</v>
      </c>
      <c r="B2899">
        <v>59.75</v>
      </c>
      <c r="C2899">
        <v>7</v>
      </c>
      <c r="D2899" t="s">
        <v>48</v>
      </c>
      <c r="E2899">
        <v>0</v>
      </c>
      <c r="F2899">
        <v>0</v>
      </c>
      <c r="G2899">
        <v>29</v>
      </c>
      <c r="H2899">
        <v>1</v>
      </c>
      <c r="I2899">
        <v>41</v>
      </c>
      <c r="J2899">
        <v>0</v>
      </c>
      <c r="K2899">
        <f>_xlfn.XLOOKUP(FraudData[[#This Row],[amount]],AmountRules[Amount Min],AmountRules[Risk Points],,-1)</f>
        <v>0</v>
      </c>
      <c r="L2899">
        <f>_xlfn.XLOOKUP(FraudData[[#This Row],[transaction_hour]],TimeRules[Hour Min],TimeRules[Risk Points],,-1)</f>
        <v>0</v>
      </c>
      <c r="M2899">
        <f>_xlfn.XLOOKUP(FraudData[[#This Row],[foreign_transaction]],ForeignRules[Foreign Transaction],ForeignRules[Risk Points],0)</f>
        <v>0</v>
      </c>
      <c r="N2899">
        <f>_xlfn.XLOOKUP(FraudData[[#This Row],[location_mismatch]],Table10[Location Mismatch],Table10[Risk Points],0)</f>
        <v>0</v>
      </c>
      <c r="O2899">
        <f>_xlfn.XLOOKUP(FraudData[[#This Row],[device_trust_score]],DeviceRules[Device Min],DeviceRules[Risk Points],,-1)</f>
        <v>3</v>
      </c>
      <c r="P2899">
        <f>_xlfn.XLOOKUP(FraudData[[#This Row],[velocity_last_24h]],VelocityRules[Velocity Min],VelocityRules[Risk Points],,-1)</f>
        <v>0</v>
      </c>
      <c r="Q2899">
        <f>_xlfn.XLOOKUP(FraudData[[#This Row],[merchant_category]],MerchantRules[Merchant Category],MerchantRules[Risk Points],0)</f>
        <v>0</v>
      </c>
      <c r="R2899">
        <f>SUM(FraudData[[#This Row],[Amount Risk]:[Merchant Risk]])</f>
        <v>3</v>
      </c>
      <c r="S2899" t="str" cm="1">
        <f t="array" ref="S2899">_xlfn.IFS(FraudData[[#This Row],[Fraud Risk Score]]&gt;=8,"High Risk",FraudData[[#This Row],[Fraud Risk Score]]&gt;=6,"Medium Risk",TRUE,"Low Risk")</f>
        <v>Low Risk</v>
      </c>
    </row>
    <row r="2900" spans="1:19">
      <c r="A2900">
        <v>2899</v>
      </c>
      <c r="B2900">
        <v>99.68</v>
      </c>
      <c r="C2900">
        <v>22</v>
      </c>
      <c r="D2900" t="s">
        <v>48</v>
      </c>
      <c r="E2900">
        <v>0</v>
      </c>
      <c r="F2900">
        <v>0</v>
      </c>
      <c r="G2900">
        <v>60</v>
      </c>
      <c r="H2900">
        <v>0</v>
      </c>
      <c r="I2900">
        <v>36</v>
      </c>
      <c r="J2900">
        <v>0</v>
      </c>
      <c r="K2900">
        <f>_xlfn.XLOOKUP(FraudData[[#This Row],[amount]],AmountRules[Amount Min],AmountRules[Risk Points],,-1)</f>
        <v>0</v>
      </c>
      <c r="L2900">
        <f>_xlfn.XLOOKUP(FraudData[[#This Row],[transaction_hour]],TimeRules[Hour Min],TimeRules[Risk Points],,-1)</f>
        <v>0</v>
      </c>
      <c r="M2900">
        <f>_xlfn.XLOOKUP(FraudData[[#This Row],[foreign_transaction]],ForeignRules[Foreign Transaction],ForeignRules[Risk Points],0)</f>
        <v>0</v>
      </c>
      <c r="N2900">
        <f>_xlfn.XLOOKUP(FraudData[[#This Row],[location_mismatch]],Table10[Location Mismatch],Table10[Risk Points],0)</f>
        <v>0</v>
      </c>
      <c r="O2900">
        <f>_xlfn.XLOOKUP(FraudData[[#This Row],[device_trust_score]],DeviceRules[Device Min],DeviceRules[Risk Points],,-1)</f>
        <v>1</v>
      </c>
      <c r="P2900">
        <f>_xlfn.XLOOKUP(FraudData[[#This Row],[velocity_last_24h]],VelocityRules[Velocity Min],VelocityRules[Risk Points],,-1)</f>
        <v>0</v>
      </c>
      <c r="Q2900">
        <f>_xlfn.XLOOKUP(FraudData[[#This Row],[merchant_category]],MerchantRules[Merchant Category],MerchantRules[Risk Points],0)</f>
        <v>0</v>
      </c>
      <c r="R2900">
        <f>SUM(FraudData[[#This Row],[Amount Risk]:[Merchant Risk]])</f>
        <v>1</v>
      </c>
      <c r="S2900" t="str" cm="1">
        <f t="array" ref="S2900">_xlfn.IFS(FraudData[[#This Row],[Fraud Risk Score]]&gt;=8,"High Risk",FraudData[[#This Row],[Fraud Risk Score]]&gt;=6,"Medium Risk",TRUE,"Low Risk")</f>
        <v>Low Risk</v>
      </c>
    </row>
    <row r="2901" spans="1:19">
      <c r="A2901">
        <v>2900</v>
      </c>
      <c r="B2901">
        <v>6.89</v>
      </c>
      <c r="C2901">
        <v>23</v>
      </c>
      <c r="D2901" t="s">
        <v>49</v>
      </c>
      <c r="E2901">
        <v>0</v>
      </c>
      <c r="F2901">
        <v>1</v>
      </c>
      <c r="G2901">
        <v>43</v>
      </c>
      <c r="H2901">
        <v>3</v>
      </c>
      <c r="I2901">
        <v>35</v>
      </c>
      <c r="J2901">
        <v>0</v>
      </c>
      <c r="K2901">
        <f>_xlfn.XLOOKUP(FraudData[[#This Row],[amount]],AmountRules[Amount Min],AmountRules[Risk Points],,-1)</f>
        <v>0</v>
      </c>
      <c r="L2901">
        <f>_xlfn.XLOOKUP(FraudData[[#This Row],[transaction_hour]],TimeRules[Hour Min],TimeRules[Risk Points],,-1)</f>
        <v>1</v>
      </c>
      <c r="M2901">
        <f>_xlfn.XLOOKUP(FraudData[[#This Row],[foreign_transaction]],ForeignRules[Foreign Transaction],ForeignRules[Risk Points],0)</f>
        <v>0</v>
      </c>
      <c r="N2901">
        <f>_xlfn.XLOOKUP(FraudData[[#This Row],[location_mismatch]],Table10[Location Mismatch],Table10[Risk Points],0)</f>
        <v>3</v>
      </c>
      <c r="O2901">
        <f>_xlfn.XLOOKUP(FraudData[[#This Row],[device_trust_score]],DeviceRules[Device Min],DeviceRules[Risk Points],,-1)</f>
        <v>2</v>
      </c>
      <c r="P2901">
        <f>_xlfn.XLOOKUP(FraudData[[#This Row],[velocity_last_24h]],VelocityRules[Velocity Min],VelocityRules[Risk Points],,-1)</f>
        <v>0</v>
      </c>
      <c r="Q2901">
        <f>_xlfn.XLOOKUP(FraudData[[#This Row],[merchant_category]],MerchantRules[Merchant Category],MerchantRules[Risk Points],0)</f>
        <v>1</v>
      </c>
      <c r="R2901">
        <f>SUM(FraudData[[#This Row],[Amount Risk]:[Merchant Risk]])</f>
        <v>7</v>
      </c>
      <c r="S2901" t="str" cm="1">
        <f t="array" ref="S2901">_xlfn.IFS(FraudData[[#This Row],[Fraud Risk Score]]&gt;=8,"High Risk",FraudData[[#This Row],[Fraud Risk Score]]&gt;=6,"Medium Risk",TRUE,"Low Risk")</f>
        <v>Medium Risk</v>
      </c>
    </row>
    <row r="2902" spans="1:19">
      <c r="A2902">
        <v>2901</v>
      </c>
      <c r="B2902">
        <v>24.63</v>
      </c>
      <c r="C2902">
        <v>17</v>
      </c>
      <c r="D2902" t="s">
        <v>49</v>
      </c>
      <c r="E2902">
        <v>0</v>
      </c>
      <c r="F2902">
        <v>0</v>
      </c>
      <c r="G2902">
        <v>54</v>
      </c>
      <c r="H2902">
        <v>0</v>
      </c>
      <c r="I2902">
        <v>49</v>
      </c>
      <c r="J2902">
        <v>0</v>
      </c>
      <c r="K2902">
        <f>_xlfn.XLOOKUP(FraudData[[#This Row],[amount]],AmountRules[Amount Min],AmountRules[Risk Points],,-1)</f>
        <v>0</v>
      </c>
      <c r="L2902">
        <f>_xlfn.XLOOKUP(FraudData[[#This Row],[transaction_hour]],TimeRules[Hour Min],TimeRules[Risk Points],,-1)</f>
        <v>0</v>
      </c>
      <c r="M2902">
        <f>_xlfn.XLOOKUP(FraudData[[#This Row],[foreign_transaction]],ForeignRules[Foreign Transaction],ForeignRules[Risk Points],0)</f>
        <v>0</v>
      </c>
      <c r="N2902">
        <f>_xlfn.XLOOKUP(FraudData[[#This Row],[location_mismatch]],Table10[Location Mismatch],Table10[Risk Points],0)</f>
        <v>0</v>
      </c>
      <c r="O2902">
        <f>_xlfn.XLOOKUP(FraudData[[#This Row],[device_trust_score]],DeviceRules[Device Min],DeviceRules[Risk Points],,-1)</f>
        <v>1</v>
      </c>
      <c r="P2902">
        <f>_xlfn.XLOOKUP(FraudData[[#This Row],[velocity_last_24h]],VelocityRules[Velocity Min],VelocityRules[Risk Points],,-1)</f>
        <v>0</v>
      </c>
      <c r="Q2902">
        <f>_xlfn.XLOOKUP(FraudData[[#This Row],[merchant_category]],MerchantRules[Merchant Category],MerchantRules[Risk Points],0)</f>
        <v>1</v>
      </c>
      <c r="R2902">
        <f>SUM(FraudData[[#This Row],[Amount Risk]:[Merchant Risk]])</f>
        <v>2</v>
      </c>
      <c r="S2902" t="str" cm="1">
        <f t="array" ref="S2902">_xlfn.IFS(FraudData[[#This Row],[Fraud Risk Score]]&gt;=8,"High Risk",FraudData[[#This Row],[Fraud Risk Score]]&gt;=6,"Medium Risk",TRUE,"Low Risk")</f>
        <v>Low Risk</v>
      </c>
    </row>
    <row r="2903" spans="1:19">
      <c r="A2903">
        <v>2902</v>
      </c>
      <c r="B2903">
        <v>261.08999999999997</v>
      </c>
      <c r="C2903">
        <v>2</v>
      </c>
      <c r="D2903" t="s">
        <v>47</v>
      </c>
      <c r="E2903">
        <v>0</v>
      </c>
      <c r="F2903">
        <v>0</v>
      </c>
      <c r="G2903">
        <v>65</v>
      </c>
      <c r="H2903">
        <v>1</v>
      </c>
      <c r="I2903">
        <v>61</v>
      </c>
      <c r="J2903">
        <v>0</v>
      </c>
      <c r="K2903">
        <f>_xlfn.XLOOKUP(FraudData[[#This Row],[amount]],AmountRules[Amount Min],AmountRules[Risk Points],,-1)</f>
        <v>0</v>
      </c>
      <c r="L2903">
        <f>_xlfn.XLOOKUP(FraudData[[#This Row],[transaction_hour]],TimeRules[Hour Min],TimeRules[Risk Points],,-1)</f>
        <v>3</v>
      </c>
      <c r="M2903">
        <f>_xlfn.XLOOKUP(FraudData[[#This Row],[foreign_transaction]],ForeignRules[Foreign Transaction],ForeignRules[Risk Points],0)</f>
        <v>0</v>
      </c>
      <c r="N2903">
        <f>_xlfn.XLOOKUP(FraudData[[#This Row],[location_mismatch]],Table10[Location Mismatch],Table10[Risk Points],0)</f>
        <v>0</v>
      </c>
      <c r="O2903">
        <f>_xlfn.XLOOKUP(FraudData[[#This Row],[device_trust_score]],DeviceRules[Device Min],DeviceRules[Risk Points],,-1)</f>
        <v>1</v>
      </c>
      <c r="P2903">
        <f>_xlfn.XLOOKUP(FraudData[[#This Row],[velocity_last_24h]],VelocityRules[Velocity Min],VelocityRules[Risk Points],,-1)</f>
        <v>0</v>
      </c>
      <c r="Q2903">
        <f>_xlfn.XLOOKUP(FraudData[[#This Row],[merchant_category]],MerchantRules[Merchant Category],MerchantRules[Risk Points],0)</f>
        <v>0</v>
      </c>
      <c r="R2903">
        <f>SUM(FraudData[[#This Row],[Amount Risk]:[Merchant Risk]])</f>
        <v>4</v>
      </c>
      <c r="S2903" t="str" cm="1">
        <f t="array" ref="S2903">_xlfn.IFS(FraudData[[#This Row],[Fraud Risk Score]]&gt;=8,"High Risk",FraudData[[#This Row],[Fraud Risk Score]]&gt;=6,"Medium Risk",TRUE,"Low Risk")</f>
        <v>Low Risk</v>
      </c>
    </row>
    <row r="2904" spans="1:19">
      <c r="A2904">
        <v>2903</v>
      </c>
      <c r="B2904">
        <v>0</v>
      </c>
      <c r="C2904">
        <v>16</v>
      </c>
      <c r="D2904" t="s">
        <v>50</v>
      </c>
      <c r="E2904">
        <v>0</v>
      </c>
      <c r="F2904">
        <v>0</v>
      </c>
      <c r="G2904">
        <v>72</v>
      </c>
      <c r="H2904">
        <v>1</v>
      </c>
      <c r="I2904">
        <v>23</v>
      </c>
      <c r="J2904">
        <v>0</v>
      </c>
      <c r="K2904">
        <f>_xlfn.XLOOKUP(FraudData[[#This Row],[amount]],AmountRules[Amount Min],AmountRules[Risk Points],,-1)</f>
        <v>0</v>
      </c>
      <c r="L2904">
        <f>_xlfn.XLOOKUP(FraudData[[#This Row],[transaction_hour]],TimeRules[Hour Min],TimeRules[Risk Points],,-1)</f>
        <v>0</v>
      </c>
      <c r="M2904">
        <f>_xlfn.XLOOKUP(FraudData[[#This Row],[foreign_transaction]],ForeignRules[Foreign Transaction],ForeignRules[Risk Points],0)</f>
        <v>0</v>
      </c>
      <c r="N2904">
        <f>_xlfn.XLOOKUP(FraudData[[#This Row],[location_mismatch]],Table10[Location Mismatch],Table10[Risk Points],0)</f>
        <v>0</v>
      </c>
      <c r="O2904">
        <f>_xlfn.XLOOKUP(FraudData[[#This Row],[device_trust_score]],DeviceRules[Device Min],DeviceRules[Risk Points],,-1)</f>
        <v>0</v>
      </c>
      <c r="P2904">
        <f>_xlfn.XLOOKUP(FraudData[[#This Row],[velocity_last_24h]],VelocityRules[Velocity Min],VelocityRules[Risk Points],,-1)</f>
        <v>0</v>
      </c>
      <c r="Q2904">
        <f>_xlfn.XLOOKUP(FraudData[[#This Row],[merchant_category]],MerchantRules[Merchant Category],MerchantRules[Risk Points],0)</f>
        <v>0</v>
      </c>
      <c r="R2904">
        <f>SUM(FraudData[[#This Row],[Amount Risk]:[Merchant Risk]])</f>
        <v>0</v>
      </c>
      <c r="S2904" t="str" cm="1">
        <f t="array" ref="S2904">_xlfn.IFS(FraudData[[#This Row],[Fraud Risk Score]]&gt;=8,"High Risk",FraudData[[#This Row],[Fraud Risk Score]]&gt;=6,"Medium Risk",TRUE,"Low Risk")</f>
        <v>Low Risk</v>
      </c>
    </row>
    <row r="2905" spans="1:19">
      <c r="A2905">
        <v>2904</v>
      </c>
      <c r="B2905">
        <v>96.99</v>
      </c>
      <c r="C2905">
        <v>23</v>
      </c>
      <c r="D2905" t="s">
        <v>49</v>
      </c>
      <c r="E2905">
        <v>0</v>
      </c>
      <c r="F2905">
        <v>0</v>
      </c>
      <c r="G2905">
        <v>52</v>
      </c>
      <c r="H2905">
        <v>4</v>
      </c>
      <c r="I2905">
        <v>34</v>
      </c>
      <c r="J2905">
        <v>0</v>
      </c>
      <c r="K2905">
        <f>_xlfn.XLOOKUP(FraudData[[#This Row],[amount]],AmountRules[Amount Min],AmountRules[Risk Points],,-1)</f>
        <v>0</v>
      </c>
      <c r="L2905">
        <f>_xlfn.XLOOKUP(FraudData[[#This Row],[transaction_hour]],TimeRules[Hour Min],TimeRules[Risk Points],,-1)</f>
        <v>1</v>
      </c>
      <c r="M2905">
        <f>_xlfn.XLOOKUP(FraudData[[#This Row],[foreign_transaction]],ForeignRules[Foreign Transaction],ForeignRules[Risk Points],0)</f>
        <v>0</v>
      </c>
      <c r="N2905">
        <f>_xlfn.XLOOKUP(FraudData[[#This Row],[location_mismatch]],Table10[Location Mismatch],Table10[Risk Points],0)</f>
        <v>0</v>
      </c>
      <c r="O2905">
        <f>_xlfn.XLOOKUP(FraudData[[#This Row],[device_trust_score]],DeviceRules[Device Min],DeviceRules[Risk Points],,-1)</f>
        <v>1</v>
      </c>
      <c r="P2905">
        <f>_xlfn.XLOOKUP(FraudData[[#This Row],[velocity_last_24h]],VelocityRules[Velocity Min],VelocityRules[Risk Points],,-1)</f>
        <v>0</v>
      </c>
      <c r="Q2905">
        <f>_xlfn.XLOOKUP(FraudData[[#This Row],[merchant_category]],MerchantRules[Merchant Category],MerchantRules[Risk Points],0)</f>
        <v>1</v>
      </c>
      <c r="R2905">
        <f>SUM(FraudData[[#This Row],[Amount Risk]:[Merchant Risk]])</f>
        <v>3</v>
      </c>
      <c r="S2905" t="str" cm="1">
        <f t="array" ref="S2905">_xlfn.IFS(FraudData[[#This Row],[Fraud Risk Score]]&gt;=8,"High Risk",FraudData[[#This Row],[Fraud Risk Score]]&gt;=6,"Medium Risk",TRUE,"Low Risk")</f>
        <v>Low Risk</v>
      </c>
    </row>
    <row r="2906" spans="1:19">
      <c r="A2906">
        <v>2905</v>
      </c>
      <c r="B2906">
        <v>133.06</v>
      </c>
      <c r="C2906">
        <v>23</v>
      </c>
      <c r="D2906" t="s">
        <v>46</v>
      </c>
      <c r="E2906">
        <v>0</v>
      </c>
      <c r="F2906">
        <v>0</v>
      </c>
      <c r="G2906">
        <v>55</v>
      </c>
      <c r="H2906">
        <v>1</v>
      </c>
      <c r="I2906">
        <v>29</v>
      </c>
      <c r="J2906">
        <v>0</v>
      </c>
      <c r="K2906">
        <f>_xlfn.XLOOKUP(FraudData[[#This Row],[amount]],AmountRules[Amount Min],AmountRules[Risk Points],,-1)</f>
        <v>0</v>
      </c>
      <c r="L2906">
        <f>_xlfn.XLOOKUP(FraudData[[#This Row],[transaction_hour]],TimeRules[Hour Min],TimeRules[Risk Points],,-1)</f>
        <v>1</v>
      </c>
      <c r="M2906">
        <f>_xlfn.XLOOKUP(FraudData[[#This Row],[foreign_transaction]],ForeignRules[Foreign Transaction],ForeignRules[Risk Points],0)</f>
        <v>0</v>
      </c>
      <c r="N2906">
        <f>_xlfn.XLOOKUP(FraudData[[#This Row],[location_mismatch]],Table10[Location Mismatch],Table10[Risk Points],0)</f>
        <v>0</v>
      </c>
      <c r="O2906">
        <f>_xlfn.XLOOKUP(FraudData[[#This Row],[device_trust_score]],DeviceRules[Device Min],DeviceRules[Risk Points],,-1)</f>
        <v>1</v>
      </c>
      <c r="P2906">
        <f>_xlfn.XLOOKUP(FraudData[[#This Row],[velocity_last_24h]],VelocityRules[Velocity Min],VelocityRules[Risk Points],,-1)</f>
        <v>0</v>
      </c>
      <c r="Q2906">
        <f>_xlfn.XLOOKUP(FraudData[[#This Row],[merchant_category]],MerchantRules[Merchant Category],MerchantRules[Risk Points],0)</f>
        <v>0</v>
      </c>
      <c r="R2906">
        <f>SUM(FraudData[[#This Row],[Amount Risk]:[Merchant Risk]])</f>
        <v>2</v>
      </c>
      <c r="S2906" t="str" cm="1">
        <f t="array" ref="S2906">_xlfn.IFS(FraudData[[#This Row],[Fraud Risk Score]]&gt;=8,"High Risk",FraudData[[#This Row],[Fraud Risk Score]]&gt;=6,"Medium Risk",TRUE,"Low Risk")</f>
        <v>Low Risk</v>
      </c>
    </row>
    <row r="2907" spans="1:19">
      <c r="A2907">
        <v>2906</v>
      </c>
      <c r="B2907">
        <v>10.11</v>
      </c>
      <c r="C2907">
        <v>6</v>
      </c>
      <c r="D2907" t="s">
        <v>47</v>
      </c>
      <c r="E2907">
        <v>0</v>
      </c>
      <c r="F2907">
        <v>0</v>
      </c>
      <c r="G2907">
        <v>81</v>
      </c>
      <c r="H2907">
        <v>0</v>
      </c>
      <c r="I2907">
        <v>51</v>
      </c>
      <c r="J2907">
        <v>0</v>
      </c>
      <c r="K2907">
        <f>_xlfn.XLOOKUP(FraudData[[#This Row],[amount]],AmountRules[Amount Min],AmountRules[Risk Points],,-1)</f>
        <v>0</v>
      </c>
      <c r="L2907">
        <f>_xlfn.XLOOKUP(FraudData[[#This Row],[transaction_hour]],TimeRules[Hour Min],TimeRules[Risk Points],,-1)</f>
        <v>0</v>
      </c>
      <c r="M2907">
        <f>_xlfn.XLOOKUP(FraudData[[#This Row],[foreign_transaction]],ForeignRules[Foreign Transaction],ForeignRules[Risk Points],0)</f>
        <v>0</v>
      </c>
      <c r="N2907">
        <f>_xlfn.XLOOKUP(FraudData[[#This Row],[location_mismatch]],Table10[Location Mismatch],Table10[Risk Points],0)</f>
        <v>0</v>
      </c>
      <c r="O2907">
        <f>_xlfn.XLOOKUP(FraudData[[#This Row],[device_trust_score]],DeviceRules[Device Min],DeviceRules[Risk Points],,-1)</f>
        <v>0</v>
      </c>
      <c r="P2907">
        <f>_xlfn.XLOOKUP(FraudData[[#This Row],[velocity_last_24h]],VelocityRules[Velocity Min],VelocityRules[Risk Points],,-1)</f>
        <v>0</v>
      </c>
      <c r="Q2907">
        <f>_xlfn.XLOOKUP(FraudData[[#This Row],[merchant_category]],MerchantRules[Merchant Category],MerchantRules[Risk Points],0)</f>
        <v>0</v>
      </c>
      <c r="R2907">
        <f>SUM(FraudData[[#This Row],[Amount Risk]:[Merchant Risk]])</f>
        <v>0</v>
      </c>
      <c r="S2907" t="str" cm="1">
        <f t="array" ref="S2907">_xlfn.IFS(FraudData[[#This Row],[Fraud Risk Score]]&gt;=8,"High Risk",FraudData[[#This Row],[Fraud Risk Score]]&gt;=6,"Medium Risk",TRUE,"Low Risk")</f>
        <v>Low Risk</v>
      </c>
    </row>
    <row r="2908" spans="1:19">
      <c r="A2908">
        <v>2907</v>
      </c>
      <c r="B2908">
        <v>650.66999999999996</v>
      </c>
      <c r="C2908">
        <v>12</v>
      </c>
      <c r="D2908" t="s">
        <v>48</v>
      </c>
      <c r="E2908">
        <v>0</v>
      </c>
      <c r="F2908">
        <v>0</v>
      </c>
      <c r="G2908">
        <v>67</v>
      </c>
      <c r="H2908">
        <v>4</v>
      </c>
      <c r="I2908">
        <v>53</v>
      </c>
      <c r="J2908">
        <v>0</v>
      </c>
      <c r="K2908">
        <f>_xlfn.XLOOKUP(FraudData[[#This Row],[amount]],AmountRules[Amount Min],AmountRules[Risk Points],,-1)</f>
        <v>1</v>
      </c>
      <c r="L2908">
        <f>_xlfn.XLOOKUP(FraudData[[#This Row],[transaction_hour]],TimeRules[Hour Min],TimeRules[Risk Points],,-1)</f>
        <v>0</v>
      </c>
      <c r="M2908">
        <f>_xlfn.XLOOKUP(FraudData[[#This Row],[foreign_transaction]],ForeignRules[Foreign Transaction],ForeignRules[Risk Points],0)</f>
        <v>0</v>
      </c>
      <c r="N2908">
        <f>_xlfn.XLOOKUP(FraudData[[#This Row],[location_mismatch]],Table10[Location Mismatch],Table10[Risk Points],0)</f>
        <v>0</v>
      </c>
      <c r="O2908">
        <f>_xlfn.XLOOKUP(FraudData[[#This Row],[device_trust_score]],DeviceRules[Device Min],DeviceRules[Risk Points],,-1)</f>
        <v>1</v>
      </c>
      <c r="P2908">
        <f>_xlfn.XLOOKUP(FraudData[[#This Row],[velocity_last_24h]],VelocityRules[Velocity Min],VelocityRules[Risk Points],,-1)</f>
        <v>0</v>
      </c>
      <c r="Q2908">
        <f>_xlfn.XLOOKUP(FraudData[[#This Row],[merchant_category]],MerchantRules[Merchant Category],MerchantRules[Risk Points],0)</f>
        <v>0</v>
      </c>
      <c r="R2908">
        <f>SUM(FraudData[[#This Row],[Amount Risk]:[Merchant Risk]])</f>
        <v>2</v>
      </c>
      <c r="S2908" t="str" cm="1">
        <f t="array" ref="S2908">_xlfn.IFS(FraudData[[#This Row],[Fraud Risk Score]]&gt;=8,"High Risk",FraudData[[#This Row],[Fraud Risk Score]]&gt;=6,"Medium Risk",TRUE,"Low Risk")</f>
        <v>Low Risk</v>
      </c>
    </row>
    <row r="2909" spans="1:19">
      <c r="A2909">
        <v>2908</v>
      </c>
      <c r="B2909">
        <v>46.14</v>
      </c>
      <c r="C2909">
        <v>15</v>
      </c>
      <c r="D2909" t="s">
        <v>47</v>
      </c>
      <c r="E2909">
        <v>0</v>
      </c>
      <c r="F2909">
        <v>0</v>
      </c>
      <c r="G2909">
        <v>89</v>
      </c>
      <c r="H2909">
        <v>2</v>
      </c>
      <c r="I2909">
        <v>56</v>
      </c>
      <c r="J2909">
        <v>0</v>
      </c>
      <c r="K2909">
        <f>_xlfn.XLOOKUP(FraudData[[#This Row],[amount]],AmountRules[Amount Min],AmountRules[Risk Points],,-1)</f>
        <v>0</v>
      </c>
      <c r="L2909">
        <f>_xlfn.XLOOKUP(FraudData[[#This Row],[transaction_hour]],TimeRules[Hour Min],TimeRules[Risk Points],,-1)</f>
        <v>0</v>
      </c>
      <c r="M2909">
        <f>_xlfn.XLOOKUP(FraudData[[#This Row],[foreign_transaction]],ForeignRules[Foreign Transaction],ForeignRules[Risk Points],0)</f>
        <v>0</v>
      </c>
      <c r="N2909">
        <f>_xlfn.XLOOKUP(FraudData[[#This Row],[location_mismatch]],Table10[Location Mismatch],Table10[Risk Points],0)</f>
        <v>0</v>
      </c>
      <c r="O2909">
        <f>_xlfn.XLOOKUP(FraudData[[#This Row],[device_trust_score]],DeviceRules[Device Min],DeviceRules[Risk Points],,-1)</f>
        <v>0</v>
      </c>
      <c r="P2909">
        <f>_xlfn.XLOOKUP(FraudData[[#This Row],[velocity_last_24h]],VelocityRules[Velocity Min],VelocityRules[Risk Points],,-1)</f>
        <v>0</v>
      </c>
      <c r="Q2909">
        <f>_xlfn.XLOOKUP(FraudData[[#This Row],[merchant_category]],MerchantRules[Merchant Category],MerchantRules[Risk Points],0)</f>
        <v>0</v>
      </c>
      <c r="R2909">
        <f>SUM(FraudData[[#This Row],[Amount Risk]:[Merchant Risk]])</f>
        <v>0</v>
      </c>
      <c r="S2909" t="str" cm="1">
        <f t="array" ref="S2909">_xlfn.IFS(FraudData[[#This Row],[Fraud Risk Score]]&gt;=8,"High Risk",FraudData[[#This Row],[Fraud Risk Score]]&gt;=6,"Medium Risk",TRUE,"Low Risk")</f>
        <v>Low Risk</v>
      </c>
    </row>
    <row r="2910" spans="1:19">
      <c r="A2910">
        <v>2909</v>
      </c>
      <c r="B2910">
        <v>65.28</v>
      </c>
      <c r="C2910">
        <v>4</v>
      </c>
      <c r="D2910" t="s">
        <v>49</v>
      </c>
      <c r="E2910">
        <v>0</v>
      </c>
      <c r="F2910">
        <v>0</v>
      </c>
      <c r="G2910">
        <v>33</v>
      </c>
      <c r="H2910">
        <v>1</v>
      </c>
      <c r="I2910">
        <v>19</v>
      </c>
      <c r="J2910">
        <v>0</v>
      </c>
      <c r="K2910">
        <f>_xlfn.XLOOKUP(FraudData[[#This Row],[amount]],AmountRules[Amount Min],AmountRules[Risk Points],,-1)</f>
        <v>0</v>
      </c>
      <c r="L2910">
        <f>_xlfn.XLOOKUP(FraudData[[#This Row],[transaction_hour]],TimeRules[Hour Min],TimeRules[Risk Points],,-1)</f>
        <v>0</v>
      </c>
      <c r="M2910">
        <f>_xlfn.XLOOKUP(FraudData[[#This Row],[foreign_transaction]],ForeignRules[Foreign Transaction],ForeignRules[Risk Points],0)</f>
        <v>0</v>
      </c>
      <c r="N2910">
        <f>_xlfn.XLOOKUP(FraudData[[#This Row],[location_mismatch]],Table10[Location Mismatch],Table10[Risk Points],0)</f>
        <v>0</v>
      </c>
      <c r="O2910">
        <f>_xlfn.XLOOKUP(FraudData[[#This Row],[device_trust_score]],DeviceRules[Device Min],DeviceRules[Risk Points],,-1)</f>
        <v>2</v>
      </c>
      <c r="P2910">
        <f>_xlfn.XLOOKUP(FraudData[[#This Row],[velocity_last_24h]],VelocityRules[Velocity Min],VelocityRules[Risk Points],,-1)</f>
        <v>0</v>
      </c>
      <c r="Q2910">
        <f>_xlfn.XLOOKUP(FraudData[[#This Row],[merchant_category]],MerchantRules[Merchant Category],MerchantRules[Risk Points],0)</f>
        <v>1</v>
      </c>
      <c r="R2910">
        <f>SUM(FraudData[[#This Row],[Amount Risk]:[Merchant Risk]])</f>
        <v>3</v>
      </c>
      <c r="S2910" t="str" cm="1">
        <f t="array" ref="S2910">_xlfn.IFS(FraudData[[#This Row],[Fraud Risk Score]]&gt;=8,"High Risk",FraudData[[#This Row],[Fraud Risk Score]]&gt;=6,"Medium Risk",TRUE,"Low Risk")</f>
        <v>Low Risk</v>
      </c>
    </row>
    <row r="2911" spans="1:19">
      <c r="A2911">
        <v>2910</v>
      </c>
      <c r="B2911">
        <v>65.22</v>
      </c>
      <c r="C2911">
        <v>3</v>
      </c>
      <c r="D2911" t="s">
        <v>50</v>
      </c>
      <c r="E2911">
        <v>0</v>
      </c>
      <c r="F2911">
        <v>0</v>
      </c>
      <c r="G2911">
        <v>36</v>
      </c>
      <c r="H2911">
        <v>3</v>
      </c>
      <c r="I2911">
        <v>37</v>
      </c>
      <c r="J2911">
        <v>0</v>
      </c>
      <c r="K2911">
        <f>_xlfn.XLOOKUP(FraudData[[#This Row],[amount]],AmountRules[Amount Min],AmountRules[Risk Points],,-1)</f>
        <v>0</v>
      </c>
      <c r="L2911">
        <f>_xlfn.XLOOKUP(FraudData[[#This Row],[transaction_hour]],TimeRules[Hour Min],TimeRules[Risk Points],,-1)</f>
        <v>3</v>
      </c>
      <c r="M2911">
        <f>_xlfn.XLOOKUP(FraudData[[#This Row],[foreign_transaction]],ForeignRules[Foreign Transaction],ForeignRules[Risk Points],0)</f>
        <v>0</v>
      </c>
      <c r="N2911">
        <f>_xlfn.XLOOKUP(FraudData[[#This Row],[location_mismatch]],Table10[Location Mismatch],Table10[Risk Points],0)</f>
        <v>0</v>
      </c>
      <c r="O2911">
        <f>_xlfn.XLOOKUP(FraudData[[#This Row],[device_trust_score]],DeviceRules[Device Min],DeviceRules[Risk Points],,-1)</f>
        <v>2</v>
      </c>
      <c r="P2911">
        <f>_xlfn.XLOOKUP(FraudData[[#This Row],[velocity_last_24h]],VelocityRules[Velocity Min],VelocityRules[Risk Points],,-1)</f>
        <v>0</v>
      </c>
      <c r="Q2911">
        <f>_xlfn.XLOOKUP(FraudData[[#This Row],[merchant_category]],MerchantRules[Merchant Category],MerchantRules[Risk Points],0)</f>
        <v>0</v>
      </c>
      <c r="R2911">
        <f>SUM(FraudData[[#This Row],[Amount Risk]:[Merchant Risk]])</f>
        <v>5</v>
      </c>
      <c r="S2911" t="str" cm="1">
        <f t="array" ref="S2911">_xlfn.IFS(FraudData[[#This Row],[Fraud Risk Score]]&gt;=8,"High Risk",FraudData[[#This Row],[Fraud Risk Score]]&gt;=6,"Medium Risk",TRUE,"Low Risk")</f>
        <v>Low Risk</v>
      </c>
    </row>
    <row r="2912" spans="1:19">
      <c r="A2912">
        <v>2911</v>
      </c>
      <c r="B2912">
        <v>47.14</v>
      </c>
      <c r="C2912">
        <v>9</v>
      </c>
      <c r="D2912" t="s">
        <v>48</v>
      </c>
      <c r="E2912">
        <v>1</v>
      </c>
      <c r="F2912">
        <v>0</v>
      </c>
      <c r="G2912">
        <v>36</v>
      </c>
      <c r="H2912">
        <v>4</v>
      </c>
      <c r="I2912">
        <v>37</v>
      </c>
      <c r="J2912">
        <v>0</v>
      </c>
      <c r="K2912">
        <f>_xlfn.XLOOKUP(FraudData[[#This Row],[amount]],AmountRules[Amount Min],AmountRules[Risk Points],,-1)</f>
        <v>0</v>
      </c>
      <c r="L2912">
        <f>_xlfn.XLOOKUP(FraudData[[#This Row],[transaction_hour]],TimeRules[Hour Min],TimeRules[Risk Points],,-1)</f>
        <v>0</v>
      </c>
      <c r="M2912">
        <f>_xlfn.XLOOKUP(FraudData[[#This Row],[foreign_transaction]],ForeignRules[Foreign Transaction],ForeignRules[Risk Points],0)</f>
        <v>3</v>
      </c>
      <c r="N2912">
        <f>_xlfn.XLOOKUP(FraudData[[#This Row],[location_mismatch]],Table10[Location Mismatch],Table10[Risk Points],0)</f>
        <v>0</v>
      </c>
      <c r="O2912">
        <f>_xlfn.XLOOKUP(FraudData[[#This Row],[device_trust_score]],DeviceRules[Device Min],DeviceRules[Risk Points],,-1)</f>
        <v>2</v>
      </c>
      <c r="P2912">
        <f>_xlfn.XLOOKUP(FraudData[[#This Row],[velocity_last_24h]],VelocityRules[Velocity Min],VelocityRules[Risk Points],,-1)</f>
        <v>0</v>
      </c>
      <c r="Q2912">
        <f>_xlfn.XLOOKUP(FraudData[[#This Row],[merchant_category]],MerchantRules[Merchant Category],MerchantRules[Risk Points],0)</f>
        <v>0</v>
      </c>
      <c r="R2912">
        <f>SUM(FraudData[[#This Row],[Amount Risk]:[Merchant Risk]])</f>
        <v>5</v>
      </c>
      <c r="S2912" t="str" cm="1">
        <f t="array" ref="S2912">_xlfn.IFS(FraudData[[#This Row],[Fraud Risk Score]]&gt;=8,"High Risk",FraudData[[#This Row],[Fraud Risk Score]]&gt;=6,"Medium Risk",TRUE,"Low Risk")</f>
        <v>Low Risk</v>
      </c>
    </row>
    <row r="2913" spans="1:19">
      <c r="A2913">
        <v>2912</v>
      </c>
      <c r="B2913">
        <v>0.27</v>
      </c>
      <c r="C2913">
        <v>12</v>
      </c>
      <c r="D2913" t="s">
        <v>50</v>
      </c>
      <c r="E2913">
        <v>0</v>
      </c>
      <c r="F2913">
        <v>0</v>
      </c>
      <c r="G2913">
        <v>66</v>
      </c>
      <c r="H2913">
        <v>4</v>
      </c>
      <c r="I2913">
        <v>64</v>
      </c>
      <c r="J2913">
        <v>0</v>
      </c>
      <c r="K2913">
        <f>_xlfn.XLOOKUP(FraudData[[#This Row],[amount]],AmountRules[Amount Min],AmountRules[Risk Points],,-1)</f>
        <v>0</v>
      </c>
      <c r="L2913">
        <f>_xlfn.XLOOKUP(FraudData[[#This Row],[transaction_hour]],TimeRules[Hour Min],TimeRules[Risk Points],,-1)</f>
        <v>0</v>
      </c>
      <c r="M2913">
        <f>_xlfn.XLOOKUP(FraudData[[#This Row],[foreign_transaction]],ForeignRules[Foreign Transaction],ForeignRules[Risk Points],0)</f>
        <v>0</v>
      </c>
      <c r="N2913">
        <f>_xlfn.XLOOKUP(FraudData[[#This Row],[location_mismatch]],Table10[Location Mismatch],Table10[Risk Points],0)</f>
        <v>0</v>
      </c>
      <c r="O2913">
        <f>_xlfn.XLOOKUP(FraudData[[#This Row],[device_trust_score]],DeviceRules[Device Min],DeviceRules[Risk Points],,-1)</f>
        <v>1</v>
      </c>
      <c r="P2913">
        <f>_xlfn.XLOOKUP(FraudData[[#This Row],[velocity_last_24h]],VelocityRules[Velocity Min],VelocityRules[Risk Points],,-1)</f>
        <v>0</v>
      </c>
      <c r="Q2913">
        <f>_xlfn.XLOOKUP(FraudData[[#This Row],[merchant_category]],MerchantRules[Merchant Category],MerchantRules[Risk Points],0)</f>
        <v>0</v>
      </c>
      <c r="R2913">
        <f>SUM(FraudData[[#This Row],[Amount Risk]:[Merchant Risk]])</f>
        <v>1</v>
      </c>
      <c r="S2913" t="str" cm="1">
        <f t="array" ref="S2913">_xlfn.IFS(FraudData[[#This Row],[Fraud Risk Score]]&gt;=8,"High Risk",FraudData[[#This Row],[Fraud Risk Score]]&gt;=6,"Medium Risk",TRUE,"Low Risk")</f>
        <v>Low Risk</v>
      </c>
    </row>
    <row r="2914" spans="1:19">
      <c r="A2914">
        <v>2913</v>
      </c>
      <c r="B2914">
        <v>235.24</v>
      </c>
      <c r="C2914">
        <v>9</v>
      </c>
      <c r="D2914" t="s">
        <v>47</v>
      </c>
      <c r="E2914">
        <v>1</v>
      </c>
      <c r="F2914">
        <v>0</v>
      </c>
      <c r="G2914">
        <v>97</v>
      </c>
      <c r="H2914">
        <v>1</v>
      </c>
      <c r="I2914">
        <v>56</v>
      </c>
      <c r="J2914">
        <v>0</v>
      </c>
      <c r="K2914">
        <f>_xlfn.XLOOKUP(FraudData[[#This Row],[amount]],AmountRules[Amount Min],AmountRules[Risk Points],,-1)</f>
        <v>0</v>
      </c>
      <c r="L2914">
        <f>_xlfn.XLOOKUP(FraudData[[#This Row],[transaction_hour]],TimeRules[Hour Min],TimeRules[Risk Points],,-1)</f>
        <v>0</v>
      </c>
      <c r="M2914">
        <f>_xlfn.XLOOKUP(FraudData[[#This Row],[foreign_transaction]],ForeignRules[Foreign Transaction],ForeignRules[Risk Points],0)</f>
        <v>3</v>
      </c>
      <c r="N2914">
        <f>_xlfn.XLOOKUP(FraudData[[#This Row],[location_mismatch]],Table10[Location Mismatch],Table10[Risk Points],0)</f>
        <v>0</v>
      </c>
      <c r="O2914">
        <f>_xlfn.XLOOKUP(FraudData[[#This Row],[device_trust_score]],DeviceRules[Device Min],DeviceRules[Risk Points],,-1)</f>
        <v>0</v>
      </c>
      <c r="P2914">
        <f>_xlfn.XLOOKUP(FraudData[[#This Row],[velocity_last_24h]],VelocityRules[Velocity Min],VelocityRules[Risk Points],,-1)</f>
        <v>0</v>
      </c>
      <c r="Q2914">
        <f>_xlfn.XLOOKUP(FraudData[[#This Row],[merchant_category]],MerchantRules[Merchant Category],MerchantRules[Risk Points],0)</f>
        <v>0</v>
      </c>
      <c r="R2914">
        <f>SUM(FraudData[[#This Row],[Amount Risk]:[Merchant Risk]])</f>
        <v>3</v>
      </c>
      <c r="S2914" t="str" cm="1">
        <f t="array" ref="S2914">_xlfn.IFS(FraudData[[#This Row],[Fraud Risk Score]]&gt;=8,"High Risk",FraudData[[#This Row],[Fraud Risk Score]]&gt;=6,"Medium Risk",TRUE,"Low Risk")</f>
        <v>Low Risk</v>
      </c>
    </row>
    <row r="2915" spans="1:19">
      <c r="A2915">
        <v>2914</v>
      </c>
      <c r="B2915">
        <v>613.17999999999995</v>
      </c>
      <c r="C2915">
        <v>13</v>
      </c>
      <c r="D2915" t="s">
        <v>50</v>
      </c>
      <c r="E2915">
        <v>0</v>
      </c>
      <c r="F2915">
        <v>0</v>
      </c>
      <c r="G2915">
        <v>77</v>
      </c>
      <c r="H2915">
        <v>2</v>
      </c>
      <c r="I2915">
        <v>68</v>
      </c>
      <c r="J2915">
        <v>0</v>
      </c>
      <c r="K2915">
        <f>_xlfn.XLOOKUP(FraudData[[#This Row],[amount]],AmountRules[Amount Min],AmountRules[Risk Points],,-1)</f>
        <v>1</v>
      </c>
      <c r="L2915">
        <f>_xlfn.XLOOKUP(FraudData[[#This Row],[transaction_hour]],TimeRules[Hour Min],TimeRules[Risk Points],,-1)</f>
        <v>0</v>
      </c>
      <c r="M2915">
        <f>_xlfn.XLOOKUP(FraudData[[#This Row],[foreign_transaction]],ForeignRules[Foreign Transaction],ForeignRules[Risk Points],0)</f>
        <v>0</v>
      </c>
      <c r="N2915">
        <f>_xlfn.XLOOKUP(FraudData[[#This Row],[location_mismatch]],Table10[Location Mismatch],Table10[Risk Points],0)</f>
        <v>0</v>
      </c>
      <c r="O2915">
        <f>_xlfn.XLOOKUP(FraudData[[#This Row],[device_trust_score]],DeviceRules[Device Min],DeviceRules[Risk Points],,-1)</f>
        <v>0</v>
      </c>
      <c r="P2915">
        <f>_xlfn.XLOOKUP(FraudData[[#This Row],[velocity_last_24h]],VelocityRules[Velocity Min],VelocityRules[Risk Points],,-1)</f>
        <v>0</v>
      </c>
      <c r="Q2915">
        <f>_xlfn.XLOOKUP(FraudData[[#This Row],[merchant_category]],MerchantRules[Merchant Category],MerchantRules[Risk Points],0)</f>
        <v>0</v>
      </c>
      <c r="R2915">
        <f>SUM(FraudData[[#This Row],[Amount Risk]:[Merchant Risk]])</f>
        <v>1</v>
      </c>
      <c r="S2915" t="str" cm="1">
        <f t="array" ref="S2915">_xlfn.IFS(FraudData[[#This Row],[Fraud Risk Score]]&gt;=8,"High Risk",FraudData[[#This Row],[Fraud Risk Score]]&gt;=6,"Medium Risk",TRUE,"Low Risk")</f>
        <v>Low Risk</v>
      </c>
    </row>
    <row r="2916" spans="1:19">
      <c r="A2916">
        <v>2915</v>
      </c>
      <c r="B2916">
        <v>45.72</v>
      </c>
      <c r="C2916">
        <v>21</v>
      </c>
      <c r="D2916" t="s">
        <v>50</v>
      </c>
      <c r="E2916">
        <v>1</v>
      </c>
      <c r="F2916">
        <v>0</v>
      </c>
      <c r="G2916">
        <v>81</v>
      </c>
      <c r="H2916">
        <v>1</v>
      </c>
      <c r="I2916">
        <v>49</v>
      </c>
      <c r="J2916">
        <v>0</v>
      </c>
      <c r="K2916">
        <f>_xlfn.XLOOKUP(FraudData[[#This Row],[amount]],AmountRules[Amount Min],AmountRules[Risk Points],,-1)</f>
        <v>0</v>
      </c>
      <c r="L2916">
        <f>_xlfn.XLOOKUP(FraudData[[#This Row],[transaction_hour]],TimeRules[Hour Min],TimeRules[Risk Points],,-1)</f>
        <v>0</v>
      </c>
      <c r="M2916">
        <f>_xlfn.XLOOKUP(FraudData[[#This Row],[foreign_transaction]],ForeignRules[Foreign Transaction],ForeignRules[Risk Points],0)</f>
        <v>3</v>
      </c>
      <c r="N2916">
        <f>_xlfn.XLOOKUP(FraudData[[#This Row],[location_mismatch]],Table10[Location Mismatch],Table10[Risk Points],0)</f>
        <v>0</v>
      </c>
      <c r="O2916">
        <f>_xlfn.XLOOKUP(FraudData[[#This Row],[device_trust_score]],DeviceRules[Device Min],DeviceRules[Risk Points],,-1)</f>
        <v>0</v>
      </c>
      <c r="P2916">
        <f>_xlfn.XLOOKUP(FraudData[[#This Row],[velocity_last_24h]],VelocityRules[Velocity Min],VelocityRules[Risk Points],,-1)</f>
        <v>0</v>
      </c>
      <c r="Q2916">
        <f>_xlfn.XLOOKUP(FraudData[[#This Row],[merchant_category]],MerchantRules[Merchant Category],MerchantRules[Risk Points],0)</f>
        <v>0</v>
      </c>
      <c r="R2916">
        <f>SUM(FraudData[[#This Row],[Amount Risk]:[Merchant Risk]])</f>
        <v>3</v>
      </c>
      <c r="S2916" t="str" cm="1">
        <f t="array" ref="S2916">_xlfn.IFS(FraudData[[#This Row],[Fraud Risk Score]]&gt;=8,"High Risk",FraudData[[#This Row],[Fraud Risk Score]]&gt;=6,"Medium Risk",TRUE,"Low Risk")</f>
        <v>Low Risk</v>
      </c>
    </row>
    <row r="2917" spans="1:19">
      <c r="A2917">
        <v>2916</v>
      </c>
      <c r="B2917">
        <v>195.81</v>
      </c>
      <c r="C2917">
        <v>11</v>
      </c>
      <c r="D2917" t="s">
        <v>47</v>
      </c>
      <c r="E2917">
        <v>0</v>
      </c>
      <c r="F2917">
        <v>0</v>
      </c>
      <c r="G2917">
        <v>40</v>
      </c>
      <c r="H2917">
        <v>1</v>
      </c>
      <c r="I2917">
        <v>20</v>
      </c>
      <c r="J2917">
        <v>0</v>
      </c>
      <c r="K2917">
        <f>_xlfn.XLOOKUP(FraudData[[#This Row],[amount]],AmountRules[Amount Min],AmountRules[Risk Points],,-1)</f>
        <v>0</v>
      </c>
      <c r="L2917">
        <f>_xlfn.XLOOKUP(FraudData[[#This Row],[transaction_hour]],TimeRules[Hour Min],TimeRules[Risk Points],,-1)</f>
        <v>0</v>
      </c>
      <c r="M2917">
        <f>_xlfn.XLOOKUP(FraudData[[#This Row],[foreign_transaction]],ForeignRules[Foreign Transaction],ForeignRules[Risk Points],0)</f>
        <v>0</v>
      </c>
      <c r="N2917">
        <f>_xlfn.XLOOKUP(FraudData[[#This Row],[location_mismatch]],Table10[Location Mismatch],Table10[Risk Points],0)</f>
        <v>0</v>
      </c>
      <c r="O2917">
        <f>_xlfn.XLOOKUP(FraudData[[#This Row],[device_trust_score]],DeviceRules[Device Min],DeviceRules[Risk Points],,-1)</f>
        <v>2</v>
      </c>
      <c r="P2917">
        <f>_xlfn.XLOOKUP(FraudData[[#This Row],[velocity_last_24h]],VelocityRules[Velocity Min],VelocityRules[Risk Points],,-1)</f>
        <v>0</v>
      </c>
      <c r="Q2917">
        <f>_xlfn.XLOOKUP(FraudData[[#This Row],[merchant_category]],MerchantRules[Merchant Category],MerchantRules[Risk Points],0)</f>
        <v>0</v>
      </c>
      <c r="R2917">
        <f>SUM(FraudData[[#This Row],[Amount Risk]:[Merchant Risk]])</f>
        <v>2</v>
      </c>
      <c r="S2917" t="str" cm="1">
        <f t="array" ref="S2917">_xlfn.IFS(FraudData[[#This Row],[Fraud Risk Score]]&gt;=8,"High Risk",FraudData[[#This Row],[Fraud Risk Score]]&gt;=6,"Medium Risk",TRUE,"Low Risk")</f>
        <v>Low Risk</v>
      </c>
    </row>
    <row r="2918" spans="1:19">
      <c r="A2918">
        <v>2917</v>
      </c>
      <c r="B2918">
        <v>243.79</v>
      </c>
      <c r="C2918">
        <v>0</v>
      </c>
      <c r="D2918" t="s">
        <v>48</v>
      </c>
      <c r="E2918">
        <v>0</v>
      </c>
      <c r="F2918">
        <v>0</v>
      </c>
      <c r="G2918">
        <v>74</v>
      </c>
      <c r="H2918">
        <v>2</v>
      </c>
      <c r="I2918">
        <v>43</v>
      </c>
      <c r="J2918">
        <v>0</v>
      </c>
      <c r="K2918">
        <f>_xlfn.XLOOKUP(FraudData[[#This Row],[amount]],AmountRules[Amount Min],AmountRules[Risk Points],,-1)</f>
        <v>0</v>
      </c>
      <c r="L2918">
        <f>_xlfn.XLOOKUP(FraudData[[#This Row],[transaction_hour]],TimeRules[Hour Min],TimeRules[Risk Points],,-1)</f>
        <v>3</v>
      </c>
      <c r="M2918">
        <f>_xlfn.XLOOKUP(FraudData[[#This Row],[foreign_transaction]],ForeignRules[Foreign Transaction],ForeignRules[Risk Points],0)</f>
        <v>0</v>
      </c>
      <c r="N2918">
        <f>_xlfn.XLOOKUP(FraudData[[#This Row],[location_mismatch]],Table10[Location Mismatch],Table10[Risk Points],0)</f>
        <v>0</v>
      </c>
      <c r="O2918">
        <f>_xlfn.XLOOKUP(FraudData[[#This Row],[device_trust_score]],DeviceRules[Device Min],DeviceRules[Risk Points],,-1)</f>
        <v>0</v>
      </c>
      <c r="P2918">
        <f>_xlfn.XLOOKUP(FraudData[[#This Row],[velocity_last_24h]],VelocityRules[Velocity Min],VelocityRules[Risk Points],,-1)</f>
        <v>0</v>
      </c>
      <c r="Q2918">
        <f>_xlfn.XLOOKUP(FraudData[[#This Row],[merchant_category]],MerchantRules[Merchant Category],MerchantRules[Risk Points],0)</f>
        <v>0</v>
      </c>
      <c r="R2918">
        <f>SUM(FraudData[[#This Row],[Amount Risk]:[Merchant Risk]])</f>
        <v>3</v>
      </c>
      <c r="S2918" t="str" cm="1">
        <f t="array" ref="S2918">_xlfn.IFS(FraudData[[#This Row],[Fraud Risk Score]]&gt;=8,"High Risk",FraudData[[#This Row],[Fraud Risk Score]]&gt;=6,"Medium Risk",TRUE,"Low Risk")</f>
        <v>Low Risk</v>
      </c>
    </row>
    <row r="2919" spans="1:19">
      <c r="A2919">
        <v>2918</v>
      </c>
      <c r="B2919">
        <v>339.6</v>
      </c>
      <c r="C2919">
        <v>20</v>
      </c>
      <c r="D2919" t="s">
        <v>50</v>
      </c>
      <c r="E2919">
        <v>0</v>
      </c>
      <c r="F2919">
        <v>0</v>
      </c>
      <c r="G2919">
        <v>28</v>
      </c>
      <c r="H2919">
        <v>0</v>
      </c>
      <c r="I2919">
        <v>58</v>
      </c>
      <c r="J2919">
        <v>0</v>
      </c>
      <c r="K2919">
        <f>_xlfn.XLOOKUP(FraudData[[#This Row],[amount]],AmountRules[Amount Min],AmountRules[Risk Points],,-1)</f>
        <v>0</v>
      </c>
      <c r="L2919">
        <f>_xlfn.XLOOKUP(FraudData[[#This Row],[transaction_hour]],TimeRules[Hour Min],TimeRules[Risk Points],,-1)</f>
        <v>0</v>
      </c>
      <c r="M2919">
        <f>_xlfn.XLOOKUP(FraudData[[#This Row],[foreign_transaction]],ForeignRules[Foreign Transaction],ForeignRules[Risk Points],0)</f>
        <v>0</v>
      </c>
      <c r="N2919">
        <f>_xlfn.XLOOKUP(FraudData[[#This Row],[location_mismatch]],Table10[Location Mismatch],Table10[Risk Points],0)</f>
        <v>0</v>
      </c>
      <c r="O2919">
        <f>_xlfn.XLOOKUP(FraudData[[#This Row],[device_trust_score]],DeviceRules[Device Min],DeviceRules[Risk Points],,-1)</f>
        <v>3</v>
      </c>
      <c r="P2919">
        <f>_xlfn.XLOOKUP(FraudData[[#This Row],[velocity_last_24h]],VelocityRules[Velocity Min],VelocityRules[Risk Points],,-1)</f>
        <v>0</v>
      </c>
      <c r="Q2919">
        <f>_xlfn.XLOOKUP(FraudData[[#This Row],[merchant_category]],MerchantRules[Merchant Category],MerchantRules[Risk Points],0)</f>
        <v>0</v>
      </c>
      <c r="R2919">
        <f>SUM(FraudData[[#This Row],[Amount Risk]:[Merchant Risk]])</f>
        <v>3</v>
      </c>
      <c r="S2919" t="str" cm="1">
        <f t="array" ref="S2919">_xlfn.IFS(FraudData[[#This Row],[Fraud Risk Score]]&gt;=8,"High Risk",FraudData[[#This Row],[Fraud Risk Score]]&gt;=6,"Medium Risk",TRUE,"Low Risk")</f>
        <v>Low Risk</v>
      </c>
    </row>
    <row r="2920" spans="1:19">
      <c r="A2920">
        <v>2919</v>
      </c>
      <c r="B2920">
        <v>98.87</v>
      </c>
      <c r="C2920">
        <v>19</v>
      </c>
      <c r="D2920" t="s">
        <v>50</v>
      </c>
      <c r="E2920">
        <v>0</v>
      </c>
      <c r="F2920">
        <v>0</v>
      </c>
      <c r="G2920">
        <v>37</v>
      </c>
      <c r="H2920">
        <v>1</v>
      </c>
      <c r="I2920">
        <v>29</v>
      </c>
      <c r="J2920">
        <v>0</v>
      </c>
      <c r="K2920">
        <f>_xlfn.XLOOKUP(FraudData[[#This Row],[amount]],AmountRules[Amount Min],AmountRules[Risk Points],,-1)</f>
        <v>0</v>
      </c>
      <c r="L2920">
        <f>_xlfn.XLOOKUP(FraudData[[#This Row],[transaction_hour]],TimeRules[Hour Min],TimeRules[Risk Points],,-1)</f>
        <v>0</v>
      </c>
      <c r="M2920">
        <f>_xlfn.XLOOKUP(FraudData[[#This Row],[foreign_transaction]],ForeignRules[Foreign Transaction],ForeignRules[Risk Points],0)</f>
        <v>0</v>
      </c>
      <c r="N2920">
        <f>_xlfn.XLOOKUP(FraudData[[#This Row],[location_mismatch]],Table10[Location Mismatch],Table10[Risk Points],0)</f>
        <v>0</v>
      </c>
      <c r="O2920">
        <f>_xlfn.XLOOKUP(FraudData[[#This Row],[device_trust_score]],DeviceRules[Device Min],DeviceRules[Risk Points],,-1)</f>
        <v>2</v>
      </c>
      <c r="P2920">
        <f>_xlfn.XLOOKUP(FraudData[[#This Row],[velocity_last_24h]],VelocityRules[Velocity Min],VelocityRules[Risk Points],,-1)</f>
        <v>0</v>
      </c>
      <c r="Q2920">
        <f>_xlfn.XLOOKUP(FraudData[[#This Row],[merchant_category]],MerchantRules[Merchant Category],MerchantRules[Risk Points],0)</f>
        <v>0</v>
      </c>
      <c r="R2920">
        <f>SUM(FraudData[[#This Row],[Amount Risk]:[Merchant Risk]])</f>
        <v>2</v>
      </c>
      <c r="S2920" t="str" cm="1">
        <f t="array" ref="S2920">_xlfn.IFS(FraudData[[#This Row],[Fraud Risk Score]]&gt;=8,"High Risk",FraudData[[#This Row],[Fraud Risk Score]]&gt;=6,"Medium Risk",TRUE,"Low Risk")</f>
        <v>Low Risk</v>
      </c>
    </row>
    <row r="2921" spans="1:19">
      <c r="A2921">
        <v>2920</v>
      </c>
      <c r="B2921">
        <v>64.959999999999994</v>
      </c>
      <c r="C2921">
        <v>19</v>
      </c>
      <c r="D2921" t="s">
        <v>47</v>
      </c>
      <c r="E2921">
        <v>0</v>
      </c>
      <c r="F2921">
        <v>0</v>
      </c>
      <c r="G2921">
        <v>84</v>
      </c>
      <c r="H2921">
        <v>3</v>
      </c>
      <c r="I2921">
        <v>67</v>
      </c>
      <c r="J2921">
        <v>0</v>
      </c>
      <c r="K2921">
        <f>_xlfn.XLOOKUP(FraudData[[#This Row],[amount]],AmountRules[Amount Min],AmountRules[Risk Points],,-1)</f>
        <v>0</v>
      </c>
      <c r="L2921">
        <f>_xlfn.XLOOKUP(FraudData[[#This Row],[transaction_hour]],TimeRules[Hour Min],TimeRules[Risk Points],,-1)</f>
        <v>0</v>
      </c>
      <c r="M2921">
        <f>_xlfn.XLOOKUP(FraudData[[#This Row],[foreign_transaction]],ForeignRules[Foreign Transaction],ForeignRules[Risk Points],0)</f>
        <v>0</v>
      </c>
      <c r="N2921">
        <f>_xlfn.XLOOKUP(FraudData[[#This Row],[location_mismatch]],Table10[Location Mismatch],Table10[Risk Points],0)</f>
        <v>0</v>
      </c>
      <c r="O2921">
        <f>_xlfn.XLOOKUP(FraudData[[#This Row],[device_trust_score]],DeviceRules[Device Min],DeviceRules[Risk Points],,-1)</f>
        <v>0</v>
      </c>
      <c r="P2921">
        <f>_xlfn.XLOOKUP(FraudData[[#This Row],[velocity_last_24h]],VelocityRules[Velocity Min],VelocityRules[Risk Points],,-1)</f>
        <v>0</v>
      </c>
      <c r="Q2921">
        <f>_xlfn.XLOOKUP(FraudData[[#This Row],[merchant_category]],MerchantRules[Merchant Category],MerchantRules[Risk Points],0)</f>
        <v>0</v>
      </c>
      <c r="R2921">
        <f>SUM(FraudData[[#This Row],[Amount Risk]:[Merchant Risk]])</f>
        <v>0</v>
      </c>
      <c r="S2921" t="str" cm="1">
        <f t="array" ref="S2921">_xlfn.IFS(FraudData[[#This Row],[Fraud Risk Score]]&gt;=8,"High Risk",FraudData[[#This Row],[Fraud Risk Score]]&gt;=6,"Medium Risk",TRUE,"Low Risk")</f>
        <v>Low Risk</v>
      </c>
    </row>
    <row r="2922" spans="1:19">
      <c r="A2922">
        <v>2921</v>
      </c>
      <c r="B2922">
        <v>70.83</v>
      </c>
      <c r="C2922">
        <v>6</v>
      </c>
      <c r="D2922" t="s">
        <v>46</v>
      </c>
      <c r="E2922">
        <v>0</v>
      </c>
      <c r="F2922">
        <v>0</v>
      </c>
      <c r="G2922">
        <v>52</v>
      </c>
      <c r="H2922">
        <v>5</v>
      </c>
      <c r="I2922">
        <v>20</v>
      </c>
      <c r="J2922">
        <v>0</v>
      </c>
      <c r="K2922">
        <f>_xlfn.XLOOKUP(FraudData[[#This Row],[amount]],AmountRules[Amount Min],AmountRules[Risk Points],,-1)</f>
        <v>0</v>
      </c>
      <c r="L2922">
        <f>_xlfn.XLOOKUP(FraudData[[#This Row],[transaction_hour]],TimeRules[Hour Min],TimeRules[Risk Points],,-1)</f>
        <v>0</v>
      </c>
      <c r="M2922">
        <f>_xlfn.XLOOKUP(FraudData[[#This Row],[foreign_transaction]],ForeignRules[Foreign Transaction],ForeignRules[Risk Points],0)</f>
        <v>0</v>
      </c>
      <c r="N2922">
        <f>_xlfn.XLOOKUP(FraudData[[#This Row],[location_mismatch]],Table10[Location Mismatch],Table10[Risk Points],0)</f>
        <v>0</v>
      </c>
      <c r="O2922">
        <f>_xlfn.XLOOKUP(FraudData[[#This Row],[device_trust_score]],DeviceRules[Device Min],DeviceRules[Risk Points],,-1)</f>
        <v>1</v>
      </c>
      <c r="P2922">
        <f>_xlfn.XLOOKUP(FraudData[[#This Row],[velocity_last_24h]],VelocityRules[Velocity Min],VelocityRules[Risk Points],,-1)</f>
        <v>3</v>
      </c>
      <c r="Q2922">
        <f>_xlfn.XLOOKUP(FraudData[[#This Row],[merchant_category]],MerchantRules[Merchant Category],MerchantRules[Risk Points],0)</f>
        <v>0</v>
      </c>
      <c r="R2922">
        <f>SUM(FraudData[[#This Row],[Amount Risk]:[Merchant Risk]])</f>
        <v>4</v>
      </c>
      <c r="S2922" t="str" cm="1">
        <f t="array" ref="S2922">_xlfn.IFS(FraudData[[#This Row],[Fraud Risk Score]]&gt;=8,"High Risk",FraudData[[#This Row],[Fraud Risk Score]]&gt;=6,"Medium Risk",TRUE,"Low Risk")</f>
        <v>Low Risk</v>
      </c>
    </row>
    <row r="2923" spans="1:19">
      <c r="A2923">
        <v>2922</v>
      </c>
      <c r="B2923">
        <v>224.45</v>
      </c>
      <c r="C2923">
        <v>8</v>
      </c>
      <c r="D2923" t="s">
        <v>50</v>
      </c>
      <c r="E2923">
        <v>0</v>
      </c>
      <c r="F2923">
        <v>0</v>
      </c>
      <c r="G2923">
        <v>36</v>
      </c>
      <c r="H2923">
        <v>0</v>
      </c>
      <c r="I2923">
        <v>45</v>
      </c>
      <c r="J2923">
        <v>0</v>
      </c>
      <c r="K2923">
        <f>_xlfn.XLOOKUP(FraudData[[#This Row],[amount]],AmountRules[Amount Min],AmountRules[Risk Points],,-1)</f>
        <v>0</v>
      </c>
      <c r="L2923">
        <f>_xlfn.XLOOKUP(FraudData[[#This Row],[transaction_hour]],TimeRules[Hour Min],TimeRules[Risk Points],,-1)</f>
        <v>0</v>
      </c>
      <c r="M2923">
        <f>_xlfn.XLOOKUP(FraudData[[#This Row],[foreign_transaction]],ForeignRules[Foreign Transaction],ForeignRules[Risk Points],0)</f>
        <v>0</v>
      </c>
      <c r="N2923">
        <f>_xlfn.XLOOKUP(FraudData[[#This Row],[location_mismatch]],Table10[Location Mismatch],Table10[Risk Points],0)</f>
        <v>0</v>
      </c>
      <c r="O2923">
        <f>_xlfn.XLOOKUP(FraudData[[#This Row],[device_trust_score]],DeviceRules[Device Min],DeviceRules[Risk Points],,-1)</f>
        <v>2</v>
      </c>
      <c r="P2923">
        <f>_xlfn.XLOOKUP(FraudData[[#This Row],[velocity_last_24h]],VelocityRules[Velocity Min],VelocityRules[Risk Points],,-1)</f>
        <v>0</v>
      </c>
      <c r="Q2923">
        <f>_xlfn.XLOOKUP(FraudData[[#This Row],[merchant_category]],MerchantRules[Merchant Category],MerchantRules[Risk Points],0)</f>
        <v>0</v>
      </c>
      <c r="R2923">
        <f>SUM(FraudData[[#This Row],[Amount Risk]:[Merchant Risk]])</f>
        <v>2</v>
      </c>
      <c r="S2923" t="str" cm="1">
        <f t="array" ref="S2923">_xlfn.IFS(FraudData[[#This Row],[Fraud Risk Score]]&gt;=8,"High Risk",FraudData[[#This Row],[Fraud Risk Score]]&gt;=6,"Medium Risk",TRUE,"Low Risk")</f>
        <v>Low Risk</v>
      </c>
    </row>
    <row r="2924" spans="1:19">
      <c r="A2924">
        <v>2923</v>
      </c>
      <c r="B2924">
        <v>305.47000000000003</v>
      </c>
      <c r="C2924">
        <v>7</v>
      </c>
      <c r="D2924" t="s">
        <v>49</v>
      </c>
      <c r="E2924">
        <v>0</v>
      </c>
      <c r="F2924">
        <v>0</v>
      </c>
      <c r="G2924">
        <v>48</v>
      </c>
      <c r="H2924">
        <v>2</v>
      </c>
      <c r="I2924">
        <v>26</v>
      </c>
      <c r="J2924">
        <v>0</v>
      </c>
      <c r="K2924">
        <f>_xlfn.XLOOKUP(FraudData[[#This Row],[amount]],AmountRules[Amount Min],AmountRules[Risk Points],,-1)</f>
        <v>0</v>
      </c>
      <c r="L2924">
        <f>_xlfn.XLOOKUP(FraudData[[#This Row],[transaction_hour]],TimeRules[Hour Min],TimeRules[Risk Points],,-1)</f>
        <v>0</v>
      </c>
      <c r="M2924">
        <f>_xlfn.XLOOKUP(FraudData[[#This Row],[foreign_transaction]],ForeignRules[Foreign Transaction],ForeignRules[Risk Points],0)</f>
        <v>0</v>
      </c>
      <c r="N2924">
        <f>_xlfn.XLOOKUP(FraudData[[#This Row],[location_mismatch]],Table10[Location Mismatch],Table10[Risk Points],0)</f>
        <v>0</v>
      </c>
      <c r="O2924">
        <f>_xlfn.XLOOKUP(FraudData[[#This Row],[device_trust_score]],DeviceRules[Device Min],DeviceRules[Risk Points],,-1)</f>
        <v>2</v>
      </c>
      <c r="P2924">
        <f>_xlfn.XLOOKUP(FraudData[[#This Row],[velocity_last_24h]],VelocityRules[Velocity Min],VelocityRules[Risk Points],,-1)</f>
        <v>0</v>
      </c>
      <c r="Q2924">
        <f>_xlfn.XLOOKUP(FraudData[[#This Row],[merchant_category]],MerchantRules[Merchant Category],MerchantRules[Risk Points],0)</f>
        <v>1</v>
      </c>
      <c r="R2924">
        <f>SUM(FraudData[[#This Row],[Amount Risk]:[Merchant Risk]])</f>
        <v>3</v>
      </c>
      <c r="S2924" t="str" cm="1">
        <f t="array" ref="S2924">_xlfn.IFS(FraudData[[#This Row],[Fraud Risk Score]]&gt;=8,"High Risk",FraudData[[#This Row],[Fraud Risk Score]]&gt;=6,"Medium Risk",TRUE,"Low Risk")</f>
        <v>Low Risk</v>
      </c>
    </row>
    <row r="2925" spans="1:19">
      <c r="A2925">
        <v>2924</v>
      </c>
      <c r="B2925">
        <v>36.08</v>
      </c>
      <c r="C2925">
        <v>12</v>
      </c>
      <c r="D2925" t="s">
        <v>48</v>
      </c>
      <c r="E2925">
        <v>0</v>
      </c>
      <c r="F2925">
        <v>0</v>
      </c>
      <c r="G2925">
        <v>25</v>
      </c>
      <c r="H2925">
        <v>3</v>
      </c>
      <c r="I2925">
        <v>43</v>
      </c>
      <c r="J2925">
        <v>0</v>
      </c>
      <c r="K2925">
        <f>_xlfn.XLOOKUP(FraudData[[#This Row],[amount]],AmountRules[Amount Min],AmountRules[Risk Points],,-1)</f>
        <v>0</v>
      </c>
      <c r="L2925">
        <f>_xlfn.XLOOKUP(FraudData[[#This Row],[transaction_hour]],TimeRules[Hour Min],TimeRules[Risk Points],,-1)</f>
        <v>0</v>
      </c>
      <c r="M2925">
        <f>_xlfn.XLOOKUP(FraudData[[#This Row],[foreign_transaction]],ForeignRules[Foreign Transaction],ForeignRules[Risk Points],0)</f>
        <v>0</v>
      </c>
      <c r="N2925">
        <f>_xlfn.XLOOKUP(FraudData[[#This Row],[location_mismatch]],Table10[Location Mismatch],Table10[Risk Points],0)</f>
        <v>0</v>
      </c>
      <c r="O2925">
        <f>_xlfn.XLOOKUP(FraudData[[#This Row],[device_trust_score]],DeviceRules[Device Min],DeviceRules[Risk Points],,-1)</f>
        <v>3</v>
      </c>
      <c r="P2925">
        <f>_xlfn.XLOOKUP(FraudData[[#This Row],[velocity_last_24h]],VelocityRules[Velocity Min],VelocityRules[Risk Points],,-1)</f>
        <v>0</v>
      </c>
      <c r="Q2925">
        <f>_xlfn.XLOOKUP(FraudData[[#This Row],[merchant_category]],MerchantRules[Merchant Category],MerchantRules[Risk Points],0)</f>
        <v>0</v>
      </c>
      <c r="R2925">
        <f>SUM(FraudData[[#This Row],[Amount Risk]:[Merchant Risk]])</f>
        <v>3</v>
      </c>
      <c r="S2925" t="str" cm="1">
        <f t="array" ref="S2925">_xlfn.IFS(FraudData[[#This Row],[Fraud Risk Score]]&gt;=8,"High Risk",FraudData[[#This Row],[Fraud Risk Score]]&gt;=6,"Medium Risk",TRUE,"Low Risk")</f>
        <v>Low Risk</v>
      </c>
    </row>
    <row r="2926" spans="1:19">
      <c r="A2926">
        <v>2925</v>
      </c>
      <c r="B2926">
        <v>83.44</v>
      </c>
      <c r="C2926">
        <v>13</v>
      </c>
      <c r="D2926" t="s">
        <v>50</v>
      </c>
      <c r="E2926">
        <v>0</v>
      </c>
      <c r="F2926">
        <v>0</v>
      </c>
      <c r="G2926">
        <v>58</v>
      </c>
      <c r="H2926">
        <v>1</v>
      </c>
      <c r="I2926">
        <v>23</v>
      </c>
      <c r="J2926">
        <v>0</v>
      </c>
      <c r="K2926">
        <f>_xlfn.XLOOKUP(FraudData[[#This Row],[amount]],AmountRules[Amount Min],AmountRules[Risk Points],,-1)</f>
        <v>0</v>
      </c>
      <c r="L2926">
        <f>_xlfn.XLOOKUP(FraudData[[#This Row],[transaction_hour]],TimeRules[Hour Min],TimeRules[Risk Points],,-1)</f>
        <v>0</v>
      </c>
      <c r="M2926">
        <f>_xlfn.XLOOKUP(FraudData[[#This Row],[foreign_transaction]],ForeignRules[Foreign Transaction],ForeignRules[Risk Points],0)</f>
        <v>0</v>
      </c>
      <c r="N2926">
        <f>_xlfn.XLOOKUP(FraudData[[#This Row],[location_mismatch]],Table10[Location Mismatch],Table10[Risk Points],0)</f>
        <v>0</v>
      </c>
      <c r="O2926">
        <f>_xlfn.XLOOKUP(FraudData[[#This Row],[device_trust_score]],DeviceRules[Device Min],DeviceRules[Risk Points],,-1)</f>
        <v>1</v>
      </c>
      <c r="P2926">
        <f>_xlfn.XLOOKUP(FraudData[[#This Row],[velocity_last_24h]],VelocityRules[Velocity Min],VelocityRules[Risk Points],,-1)</f>
        <v>0</v>
      </c>
      <c r="Q2926">
        <f>_xlfn.XLOOKUP(FraudData[[#This Row],[merchant_category]],MerchantRules[Merchant Category],MerchantRules[Risk Points],0)</f>
        <v>0</v>
      </c>
      <c r="R2926">
        <f>SUM(FraudData[[#This Row],[Amount Risk]:[Merchant Risk]])</f>
        <v>1</v>
      </c>
      <c r="S2926" t="str" cm="1">
        <f t="array" ref="S2926">_xlfn.IFS(FraudData[[#This Row],[Fraud Risk Score]]&gt;=8,"High Risk",FraudData[[#This Row],[Fraud Risk Score]]&gt;=6,"Medium Risk",TRUE,"Low Risk")</f>
        <v>Low Risk</v>
      </c>
    </row>
    <row r="2927" spans="1:19">
      <c r="A2927">
        <v>2926</v>
      </c>
      <c r="B2927">
        <v>417.99</v>
      </c>
      <c r="C2927">
        <v>11</v>
      </c>
      <c r="D2927" t="s">
        <v>47</v>
      </c>
      <c r="E2927">
        <v>0</v>
      </c>
      <c r="F2927">
        <v>0</v>
      </c>
      <c r="G2927">
        <v>27</v>
      </c>
      <c r="H2927">
        <v>1</v>
      </c>
      <c r="I2927">
        <v>22</v>
      </c>
      <c r="J2927">
        <v>0</v>
      </c>
      <c r="K2927">
        <f>_xlfn.XLOOKUP(FraudData[[#This Row],[amount]],AmountRules[Amount Min],AmountRules[Risk Points],,-1)</f>
        <v>0</v>
      </c>
      <c r="L2927">
        <f>_xlfn.XLOOKUP(FraudData[[#This Row],[transaction_hour]],TimeRules[Hour Min],TimeRules[Risk Points],,-1)</f>
        <v>0</v>
      </c>
      <c r="M2927">
        <f>_xlfn.XLOOKUP(FraudData[[#This Row],[foreign_transaction]],ForeignRules[Foreign Transaction],ForeignRules[Risk Points],0)</f>
        <v>0</v>
      </c>
      <c r="N2927">
        <f>_xlfn.XLOOKUP(FraudData[[#This Row],[location_mismatch]],Table10[Location Mismatch],Table10[Risk Points],0)</f>
        <v>0</v>
      </c>
      <c r="O2927">
        <f>_xlfn.XLOOKUP(FraudData[[#This Row],[device_trust_score]],DeviceRules[Device Min],DeviceRules[Risk Points],,-1)</f>
        <v>3</v>
      </c>
      <c r="P2927">
        <f>_xlfn.XLOOKUP(FraudData[[#This Row],[velocity_last_24h]],VelocityRules[Velocity Min],VelocityRules[Risk Points],,-1)</f>
        <v>0</v>
      </c>
      <c r="Q2927">
        <f>_xlfn.XLOOKUP(FraudData[[#This Row],[merchant_category]],MerchantRules[Merchant Category],MerchantRules[Risk Points],0)</f>
        <v>0</v>
      </c>
      <c r="R2927">
        <f>SUM(FraudData[[#This Row],[Amount Risk]:[Merchant Risk]])</f>
        <v>3</v>
      </c>
      <c r="S2927" t="str" cm="1">
        <f t="array" ref="S2927">_xlfn.IFS(FraudData[[#This Row],[Fraud Risk Score]]&gt;=8,"High Risk",FraudData[[#This Row],[Fraud Risk Score]]&gt;=6,"Medium Risk",TRUE,"Low Risk")</f>
        <v>Low Risk</v>
      </c>
    </row>
    <row r="2928" spans="1:19">
      <c r="A2928">
        <v>2927</v>
      </c>
      <c r="B2928">
        <v>295.83</v>
      </c>
      <c r="C2928">
        <v>7</v>
      </c>
      <c r="D2928" t="s">
        <v>49</v>
      </c>
      <c r="E2928">
        <v>0</v>
      </c>
      <c r="F2928">
        <v>0</v>
      </c>
      <c r="G2928">
        <v>46</v>
      </c>
      <c r="H2928">
        <v>2</v>
      </c>
      <c r="I2928">
        <v>26</v>
      </c>
      <c r="J2928">
        <v>0</v>
      </c>
      <c r="K2928">
        <f>_xlfn.XLOOKUP(FraudData[[#This Row],[amount]],AmountRules[Amount Min],AmountRules[Risk Points],,-1)</f>
        <v>0</v>
      </c>
      <c r="L2928">
        <f>_xlfn.XLOOKUP(FraudData[[#This Row],[transaction_hour]],TimeRules[Hour Min],TimeRules[Risk Points],,-1)</f>
        <v>0</v>
      </c>
      <c r="M2928">
        <f>_xlfn.XLOOKUP(FraudData[[#This Row],[foreign_transaction]],ForeignRules[Foreign Transaction],ForeignRules[Risk Points],0)</f>
        <v>0</v>
      </c>
      <c r="N2928">
        <f>_xlfn.XLOOKUP(FraudData[[#This Row],[location_mismatch]],Table10[Location Mismatch],Table10[Risk Points],0)</f>
        <v>0</v>
      </c>
      <c r="O2928">
        <f>_xlfn.XLOOKUP(FraudData[[#This Row],[device_trust_score]],DeviceRules[Device Min],DeviceRules[Risk Points],,-1)</f>
        <v>2</v>
      </c>
      <c r="P2928">
        <f>_xlfn.XLOOKUP(FraudData[[#This Row],[velocity_last_24h]],VelocityRules[Velocity Min],VelocityRules[Risk Points],,-1)</f>
        <v>0</v>
      </c>
      <c r="Q2928">
        <f>_xlfn.XLOOKUP(FraudData[[#This Row],[merchant_category]],MerchantRules[Merchant Category],MerchantRules[Risk Points],0)</f>
        <v>1</v>
      </c>
      <c r="R2928">
        <f>SUM(FraudData[[#This Row],[Amount Risk]:[Merchant Risk]])</f>
        <v>3</v>
      </c>
      <c r="S2928" t="str" cm="1">
        <f t="array" ref="S2928">_xlfn.IFS(FraudData[[#This Row],[Fraud Risk Score]]&gt;=8,"High Risk",FraudData[[#This Row],[Fraud Risk Score]]&gt;=6,"Medium Risk",TRUE,"Low Risk")</f>
        <v>Low Risk</v>
      </c>
    </row>
    <row r="2929" spans="1:19">
      <c r="A2929">
        <v>2928</v>
      </c>
      <c r="B2929">
        <v>754.26</v>
      </c>
      <c r="C2929">
        <v>20</v>
      </c>
      <c r="D2929" t="s">
        <v>47</v>
      </c>
      <c r="E2929">
        <v>0</v>
      </c>
      <c r="F2929">
        <v>0</v>
      </c>
      <c r="G2929">
        <v>51</v>
      </c>
      <c r="H2929">
        <v>3</v>
      </c>
      <c r="I2929">
        <v>63</v>
      </c>
      <c r="J2929">
        <v>0</v>
      </c>
      <c r="K2929">
        <f>_xlfn.XLOOKUP(FraudData[[#This Row],[amount]],AmountRules[Amount Min],AmountRules[Risk Points],,-1)</f>
        <v>1</v>
      </c>
      <c r="L2929">
        <f>_xlfn.XLOOKUP(FraudData[[#This Row],[transaction_hour]],TimeRules[Hour Min],TimeRules[Risk Points],,-1)</f>
        <v>0</v>
      </c>
      <c r="M2929">
        <f>_xlfn.XLOOKUP(FraudData[[#This Row],[foreign_transaction]],ForeignRules[Foreign Transaction],ForeignRules[Risk Points],0)</f>
        <v>0</v>
      </c>
      <c r="N2929">
        <f>_xlfn.XLOOKUP(FraudData[[#This Row],[location_mismatch]],Table10[Location Mismatch],Table10[Risk Points],0)</f>
        <v>0</v>
      </c>
      <c r="O2929">
        <f>_xlfn.XLOOKUP(FraudData[[#This Row],[device_trust_score]],DeviceRules[Device Min],DeviceRules[Risk Points],,-1)</f>
        <v>1</v>
      </c>
      <c r="P2929">
        <f>_xlfn.XLOOKUP(FraudData[[#This Row],[velocity_last_24h]],VelocityRules[Velocity Min],VelocityRules[Risk Points],,-1)</f>
        <v>0</v>
      </c>
      <c r="Q2929">
        <f>_xlfn.XLOOKUP(FraudData[[#This Row],[merchant_category]],MerchantRules[Merchant Category],MerchantRules[Risk Points],0)</f>
        <v>0</v>
      </c>
      <c r="R2929">
        <f>SUM(FraudData[[#This Row],[Amount Risk]:[Merchant Risk]])</f>
        <v>2</v>
      </c>
      <c r="S2929" t="str" cm="1">
        <f t="array" ref="S2929">_xlfn.IFS(FraudData[[#This Row],[Fraud Risk Score]]&gt;=8,"High Risk",FraudData[[#This Row],[Fraud Risk Score]]&gt;=6,"Medium Risk",TRUE,"Low Risk")</f>
        <v>Low Risk</v>
      </c>
    </row>
    <row r="2930" spans="1:19">
      <c r="A2930">
        <v>2929</v>
      </c>
      <c r="B2930">
        <v>252.62</v>
      </c>
      <c r="C2930">
        <v>21</v>
      </c>
      <c r="D2930" t="s">
        <v>50</v>
      </c>
      <c r="E2930">
        <v>0</v>
      </c>
      <c r="F2930">
        <v>0</v>
      </c>
      <c r="G2930">
        <v>45</v>
      </c>
      <c r="H2930">
        <v>0</v>
      </c>
      <c r="I2930">
        <v>51</v>
      </c>
      <c r="J2930">
        <v>0</v>
      </c>
      <c r="K2930">
        <f>_xlfn.XLOOKUP(FraudData[[#This Row],[amount]],AmountRules[Amount Min],AmountRules[Risk Points],,-1)</f>
        <v>0</v>
      </c>
      <c r="L2930">
        <f>_xlfn.XLOOKUP(FraudData[[#This Row],[transaction_hour]],TimeRules[Hour Min],TimeRules[Risk Points],,-1)</f>
        <v>0</v>
      </c>
      <c r="M2930">
        <f>_xlfn.XLOOKUP(FraudData[[#This Row],[foreign_transaction]],ForeignRules[Foreign Transaction],ForeignRules[Risk Points],0)</f>
        <v>0</v>
      </c>
      <c r="N2930">
        <f>_xlfn.XLOOKUP(FraudData[[#This Row],[location_mismatch]],Table10[Location Mismatch],Table10[Risk Points],0)</f>
        <v>0</v>
      </c>
      <c r="O2930">
        <f>_xlfn.XLOOKUP(FraudData[[#This Row],[device_trust_score]],DeviceRules[Device Min],DeviceRules[Risk Points],,-1)</f>
        <v>2</v>
      </c>
      <c r="P2930">
        <f>_xlfn.XLOOKUP(FraudData[[#This Row],[velocity_last_24h]],VelocityRules[Velocity Min],VelocityRules[Risk Points],,-1)</f>
        <v>0</v>
      </c>
      <c r="Q2930">
        <f>_xlfn.XLOOKUP(FraudData[[#This Row],[merchant_category]],MerchantRules[Merchant Category],MerchantRules[Risk Points],0)</f>
        <v>0</v>
      </c>
      <c r="R2930">
        <f>SUM(FraudData[[#This Row],[Amount Risk]:[Merchant Risk]])</f>
        <v>2</v>
      </c>
      <c r="S2930" t="str" cm="1">
        <f t="array" ref="S2930">_xlfn.IFS(FraudData[[#This Row],[Fraud Risk Score]]&gt;=8,"High Risk",FraudData[[#This Row],[Fraud Risk Score]]&gt;=6,"Medium Risk",TRUE,"Low Risk")</f>
        <v>Low Risk</v>
      </c>
    </row>
    <row r="2931" spans="1:19">
      <c r="A2931">
        <v>2930</v>
      </c>
      <c r="B2931">
        <v>89.92</v>
      </c>
      <c r="C2931">
        <v>17</v>
      </c>
      <c r="D2931" t="s">
        <v>49</v>
      </c>
      <c r="E2931">
        <v>0</v>
      </c>
      <c r="F2931">
        <v>0</v>
      </c>
      <c r="G2931">
        <v>37</v>
      </c>
      <c r="H2931">
        <v>0</v>
      </c>
      <c r="I2931">
        <v>45</v>
      </c>
      <c r="J2931">
        <v>0</v>
      </c>
      <c r="K2931">
        <f>_xlfn.XLOOKUP(FraudData[[#This Row],[amount]],AmountRules[Amount Min],AmountRules[Risk Points],,-1)</f>
        <v>0</v>
      </c>
      <c r="L2931">
        <f>_xlfn.XLOOKUP(FraudData[[#This Row],[transaction_hour]],TimeRules[Hour Min],TimeRules[Risk Points],,-1)</f>
        <v>0</v>
      </c>
      <c r="M2931">
        <f>_xlfn.XLOOKUP(FraudData[[#This Row],[foreign_transaction]],ForeignRules[Foreign Transaction],ForeignRules[Risk Points],0)</f>
        <v>0</v>
      </c>
      <c r="N2931">
        <f>_xlfn.XLOOKUP(FraudData[[#This Row],[location_mismatch]],Table10[Location Mismatch],Table10[Risk Points],0)</f>
        <v>0</v>
      </c>
      <c r="O2931">
        <f>_xlfn.XLOOKUP(FraudData[[#This Row],[device_trust_score]],DeviceRules[Device Min],DeviceRules[Risk Points],,-1)</f>
        <v>2</v>
      </c>
      <c r="P2931">
        <f>_xlfn.XLOOKUP(FraudData[[#This Row],[velocity_last_24h]],VelocityRules[Velocity Min],VelocityRules[Risk Points],,-1)</f>
        <v>0</v>
      </c>
      <c r="Q2931">
        <f>_xlfn.XLOOKUP(FraudData[[#This Row],[merchant_category]],MerchantRules[Merchant Category],MerchantRules[Risk Points],0)</f>
        <v>1</v>
      </c>
      <c r="R2931">
        <f>SUM(FraudData[[#This Row],[Amount Risk]:[Merchant Risk]])</f>
        <v>3</v>
      </c>
      <c r="S2931" t="str" cm="1">
        <f t="array" ref="S2931">_xlfn.IFS(FraudData[[#This Row],[Fraud Risk Score]]&gt;=8,"High Risk",FraudData[[#This Row],[Fraud Risk Score]]&gt;=6,"Medium Risk",TRUE,"Low Risk")</f>
        <v>Low Risk</v>
      </c>
    </row>
    <row r="2932" spans="1:19">
      <c r="A2932">
        <v>2931</v>
      </c>
      <c r="B2932">
        <v>160.77000000000001</v>
      </c>
      <c r="C2932">
        <v>15</v>
      </c>
      <c r="D2932" t="s">
        <v>48</v>
      </c>
      <c r="E2932">
        <v>0</v>
      </c>
      <c r="F2932">
        <v>0</v>
      </c>
      <c r="G2932">
        <v>68</v>
      </c>
      <c r="H2932">
        <v>2</v>
      </c>
      <c r="I2932">
        <v>43</v>
      </c>
      <c r="J2932">
        <v>0</v>
      </c>
      <c r="K2932">
        <f>_xlfn.XLOOKUP(FraudData[[#This Row],[amount]],AmountRules[Amount Min],AmountRules[Risk Points],,-1)</f>
        <v>0</v>
      </c>
      <c r="L2932">
        <f>_xlfn.XLOOKUP(FraudData[[#This Row],[transaction_hour]],TimeRules[Hour Min],TimeRules[Risk Points],,-1)</f>
        <v>0</v>
      </c>
      <c r="M2932">
        <f>_xlfn.XLOOKUP(FraudData[[#This Row],[foreign_transaction]],ForeignRules[Foreign Transaction],ForeignRules[Risk Points],0)</f>
        <v>0</v>
      </c>
      <c r="N2932">
        <f>_xlfn.XLOOKUP(FraudData[[#This Row],[location_mismatch]],Table10[Location Mismatch],Table10[Risk Points],0)</f>
        <v>0</v>
      </c>
      <c r="O2932">
        <f>_xlfn.XLOOKUP(FraudData[[#This Row],[device_trust_score]],DeviceRules[Device Min],DeviceRules[Risk Points],,-1)</f>
        <v>1</v>
      </c>
      <c r="P2932">
        <f>_xlfn.XLOOKUP(FraudData[[#This Row],[velocity_last_24h]],VelocityRules[Velocity Min],VelocityRules[Risk Points],,-1)</f>
        <v>0</v>
      </c>
      <c r="Q2932">
        <f>_xlfn.XLOOKUP(FraudData[[#This Row],[merchant_category]],MerchantRules[Merchant Category],MerchantRules[Risk Points],0)</f>
        <v>0</v>
      </c>
      <c r="R2932">
        <f>SUM(FraudData[[#This Row],[Amount Risk]:[Merchant Risk]])</f>
        <v>1</v>
      </c>
      <c r="S2932" t="str" cm="1">
        <f t="array" ref="S2932">_xlfn.IFS(FraudData[[#This Row],[Fraud Risk Score]]&gt;=8,"High Risk",FraudData[[#This Row],[Fraud Risk Score]]&gt;=6,"Medium Risk",TRUE,"Low Risk")</f>
        <v>Low Risk</v>
      </c>
    </row>
    <row r="2933" spans="1:19">
      <c r="A2933">
        <v>2932</v>
      </c>
      <c r="B2933">
        <v>194.72</v>
      </c>
      <c r="C2933">
        <v>10</v>
      </c>
      <c r="D2933" t="s">
        <v>48</v>
      </c>
      <c r="E2933">
        <v>0</v>
      </c>
      <c r="F2933">
        <v>0</v>
      </c>
      <c r="G2933">
        <v>48</v>
      </c>
      <c r="H2933">
        <v>4</v>
      </c>
      <c r="I2933">
        <v>52</v>
      </c>
      <c r="J2933">
        <v>0</v>
      </c>
      <c r="K2933">
        <f>_xlfn.XLOOKUP(FraudData[[#This Row],[amount]],AmountRules[Amount Min],AmountRules[Risk Points],,-1)</f>
        <v>0</v>
      </c>
      <c r="L2933">
        <f>_xlfn.XLOOKUP(FraudData[[#This Row],[transaction_hour]],TimeRules[Hour Min],TimeRules[Risk Points],,-1)</f>
        <v>0</v>
      </c>
      <c r="M2933">
        <f>_xlfn.XLOOKUP(FraudData[[#This Row],[foreign_transaction]],ForeignRules[Foreign Transaction],ForeignRules[Risk Points],0)</f>
        <v>0</v>
      </c>
      <c r="N2933">
        <f>_xlfn.XLOOKUP(FraudData[[#This Row],[location_mismatch]],Table10[Location Mismatch],Table10[Risk Points],0)</f>
        <v>0</v>
      </c>
      <c r="O2933">
        <f>_xlfn.XLOOKUP(FraudData[[#This Row],[device_trust_score]],DeviceRules[Device Min],DeviceRules[Risk Points],,-1)</f>
        <v>2</v>
      </c>
      <c r="P2933">
        <f>_xlfn.XLOOKUP(FraudData[[#This Row],[velocity_last_24h]],VelocityRules[Velocity Min],VelocityRules[Risk Points],,-1)</f>
        <v>0</v>
      </c>
      <c r="Q2933">
        <f>_xlfn.XLOOKUP(FraudData[[#This Row],[merchant_category]],MerchantRules[Merchant Category],MerchantRules[Risk Points],0)</f>
        <v>0</v>
      </c>
      <c r="R2933">
        <f>SUM(FraudData[[#This Row],[Amount Risk]:[Merchant Risk]])</f>
        <v>2</v>
      </c>
      <c r="S2933" t="str" cm="1">
        <f t="array" ref="S2933">_xlfn.IFS(FraudData[[#This Row],[Fraud Risk Score]]&gt;=8,"High Risk",FraudData[[#This Row],[Fraud Risk Score]]&gt;=6,"Medium Risk",TRUE,"Low Risk")</f>
        <v>Low Risk</v>
      </c>
    </row>
    <row r="2934" spans="1:19">
      <c r="A2934">
        <v>2933</v>
      </c>
      <c r="B2934">
        <v>14.71</v>
      </c>
      <c r="C2934">
        <v>15</v>
      </c>
      <c r="D2934" t="s">
        <v>48</v>
      </c>
      <c r="E2934">
        <v>0</v>
      </c>
      <c r="F2934">
        <v>0</v>
      </c>
      <c r="G2934">
        <v>70</v>
      </c>
      <c r="H2934">
        <v>2</v>
      </c>
      <c r="I2934">
        <v>18</v>
      </c>
      <c r="J2934">
        <v>0</v>
      </c>
      <c r="K2934">
        <f>_xlfn.XLOOKUP(FraudData[[#This Row],[amount]],AmountRules[Amount Min],AmountRules[Risk Points],,-1)</f>
        <v>0</v>
      </c>
      <c r="L2934">
        <f>_xlfn.XLOOKUP(FraudData[[#This Row],[transaction_hour]],TimeRules[Hour Min],TimeRules[Risk Points],,-1)</f>
        <v>0</v>
      </c>
      <c r="M2934">
        <f>_xlfn.XLOOKUP(FraudData[[#This Row],[foreign_transaction]],ForeignRules[Foreign Transaction],ForeignRules[Risk Points],0)</f>
        <v>0</v>
      </c>
      <c r="N2934">
        <f>_xlfn.XLOOKUP(FraudData[[#This Row],[location_mismatch]],Table10[Location Mismatch],Table10[Risk Points],0)</f>
        <v>0</v>
      </c>
      <c r="O2934">
        <f>_xlfn.XLOOKUP(FraudData[[#This Row],[device_trust_score]],DeviceRules[Device Min],DeviceRules[Risk Points],,-1)</f>
        <v>0</v>
      </c>
      <c r="P2934">
        <f>_xlfn.XLOOKUP(FraudData[[#This Row],[velocity_last_24h]],VelocityRules[Velocity Min],VelocityRules[Risk Points],,-1)</f>
        <v>0</v>
      </c>
      <c r="Q2934">
        <f>_xlfn.XLOOKUP(FraudData[[#This Row],[merchant_category]],MerchantRules[Merchant Category],MerchantRules[Risk Points],0)</f>
        <v>0</v>
      </c>
      <c r="R2934">
        <f>SUM(FraudData[[#This Row],[Amount Risk]:[Merchant Risk]])</f>
        <v>0</v>
      </c>
      <c r="S2934" t="str" cm="1">
        <f t="array" ref="S2934">_xlfn.IFS(FraudData[[#This Row],[Fraud Risk Score]]&gt;=8,"High Risk",FraudData[[#This Row],[Fraud Risk Score]]&gt;=6,"Medium Risk",TRUE,"Low Risk")</f>
        <v>Low Risk</v>
      </c>
    </row>
    <row r="2935" spans="1:19">
      <c r="A2935">
        <v>2934</v>
      </c>
      <c r="B2935">
        <v>141.54</v>
      </c>
      <c r="C2935">
        <v>13</v>
      </c>
      <c r="D2935" t="s">
        <v>46</v>
      </c>
      <c r="E2935">
        <v>0</v>
      </c>
      <c r="F2935">
        <v>0</v>
      </c>
      <c r="G2935">
        <v>41</v>
      </c>
      <c r="H2935">
        <v>0</v>
      </c>
      <c r="I2935">
        <v>21</v>
      </c>
      <c r="J2935">
        <v>0</v>
      </c>
      <c r="K2935">
        <f>_xlfn.XLOOKUP(FraudData[[#This Row],[amount]],AmountRules[Amount Min],AmountRules[Risk Points],,-1)</f>
        <v>0</v>
      </c>
      <c r="L2935">
        <f>_xlfn.XLOOKUP(FraudData[[#This Row],[transaction_hour]],TimeRules[Hour Min],TimeRules[Risk Points],,-1)</f>
        <v>0</v>
      </c>
      <c r="M2935">
        <f>_xlfn.XLOOKUP(FraudData[[#This Row],[foreign_transaction]],ForeignRules[Foreign Transaction],ForeignRules[Risk Points],0)</f>
        <v>0</v>
      </c>
      <c r="N2935">
        <f>_xlfn.XLOOKUP(FraudData[[#This Row],[location_mismatch]],Table10[Location Mismatch],Table10[Risk Points],0)</f>
        <v>0</v>
      </c>
      <c r="O2935">
        <f>_xlfn.XLOOKUP(FraudData[[#This Row],[device_trust_score]],DeviceRules[Device Min],DeviceRules[Risk Points],,-1)</f>
        <v>2</v>
      </c>
      <c r="P2935">
        <f>_xlfn.XLOOKUP(FraudData[[#This Row],[velocity_last_24h]],VelocityRules[Velocity Min],VelocityRules[Risk Points],,-1)</f>
        <v>0</v>
      </c>
      <c r="Q2935">
        <f>_xlfn.XLOOKUP(FraudData[[#This Row],[merchant_category]],MerchantRules[Merchant Category],MerchantRules[Risk Points],0)</f>
        <v>0</v>
      </c>
      <c r="R2935">
        <f>SUM(FraudData[[#This Row],[Amount Risk]:[Merchant Risk]])</f>
        <v>2</v>
      </c>
      <c r="S2935" t="str" cm="1">
        <f t="array" ref="S2935">_xlfn.IFS(FraudData[[#This Row],[Fraud Risk Score]]&gt;=8,"High Risk",FraudData[[#This Row],[Fraud Risk Score]]&gt;=6,"Medium Risk",TRUE,"Low Risk")</f>
        <v>Low Risk</v>
      </c>
    </row>
    <row r="2936" spans="1:19">
      <c r="A2936">
        <v>2935</v>
      </c>
      <c r="B2936">
        <v>222.4</v>
      </c>
      <c r="C2936">
        <v>2</v>
      </c>
      <c r="D2936" t="s">
        <v>47</v>
      </c>
      <c r="E2936">
        <v>0</v>
      </c>
      <c r="F2936">
        <v>0</v>
      </c>
      <c r="G2936">
        <v>29</v>
      </c>
      <c r="H2936">
        <v>4</v>
      </c>
      <c r="I2936">
        <v>30</v>
      </c>
      <c r="J2936">
        <v>0</v>
      </c>
      <c r="K2936">
        <f>_xlfn.XLOOKUP(FraudData[[#This Row],[amount]],AmountRules[Amount Min],AmountRules[Risk Points],,-1)</f>
        <v>0</v>
      </c>
      <c r="L2936">
        <f>_xlfn.XLOOKUP(FraudData[[#This Row],[transaction_hour]],TimeRules[Hour Min],TimeRules[Risk Points],,-1)</f>
        <v>3</v>
      </c>
      <c r="M2936">
        <f>_xlfn.XLOOKUP(FraudData[[#This Row],[foreign_transaction]],ForeignRules[Foreign Transaction],ForeignRules[Risk Points],0)</f>
        <v>0</v>
      </c>
      <c r="N2936">
        <f>_xlfn.XLOOKUP(FraudData[[#This Row],[location_mismatch]],Table10[Location Mismatch],Table10[Risk Points],0)</f>
        <v>0</v>
      </c>
      <c r="O2936">
        <f>_xlfn.XLOOKUP(FraudData[[#This Row],[device_trust_score]],DeviceRules[Device Min],DeviceRules[Risk Points],,-1)</f>
        <v>3</v>
      </c>
      <c r="P2936">
        <f>_xlfn.XLOOKUP(FraudData[[#This Row],[velocity_last_24h]],VelocityRules[Velocity Min],VelocityRules[Risk Points],,-1)</f>
        <v>0</v>
      </c>
      <c r="Q2936">
        <f>_xlfn.XLOOKUP(FraudData[[#This Row],[merchant_category]],MerchantRules[Merchant Category],MerchantRules[Risk Points],0)</f>
        <v>0</v>
      </c>
      <c r="R2936">
        <f>SUM(FraudData[[#This Row],[Amount Risk]:[Merchant Risk]])</f>
        <v>6</v>
      </c>
      <c r="S2936" t="str" cm="1">
        <f t="array" ref="S2936">_xlfn.IFS(FraudData[[#This Row],[Fraud Risk Score]]&gt;=8,"High Risk",FraudData[[#This Row],[Fraud Risk Score]]&gt;=6,"Medium Risk",TRUE,"Low Risk")</f>
        <v>Medium Risk</v>
      </c>
    </row>
    <row r="2937" spans="1:19">
      <c r="A2937">
        <v>2936</v>
      </c>
      <c r="B2937">
        <v>32.96</v>
      </c>
      <c r="C2937">
        <v>20</v>
      </c>
      <c r="D2937" t="s">
        <v>50</v>
      </c>
      <c r="E2937">
        <v>0</v>
      </c>
      <c r="F2937">
        <v>1</v>
      </c>
      <c r="G2937">
        <v>62</v>
      </c>
      <c r="H2937">
        <v>2</v>
      </c>
      <c r="I2937">
        <v>57</v>
      </c>
      <c r="J2937">
        <v>0</v>
      </c>
      <c r="K2937">
        <f>_xlfn.XLOOKUP(FraudData[[#This Row],[amount]],AmountRules[Amount Min],AmountRules[Risk Points],,-1)</f>
        <v>0</v>
      </c>
      <c r="L2937">
        <f>_xlfn.XLOOKUP(FraudData[[#This Row],[transaction_hour]],TimeRules[Hour Min],TimeRules[Risk Points],,-1)</f>
        <v>0</v>
      </c>
      <c r="M2937">
        <f>_xlfn.XLOOKUP(FraudData[[#This Row],[foreign_transaction]],ForeignRules[Foreign Transaction],ForeignRules[Risk Points],0)</f>
        <v>0</v>
      </c>
      <c r="N2937">
        <f>_xlfn.XLOOKUP(FraudData[[#This Row],[location_mismatch]],Table10[Location Mismatch],Table10[Risk Points],0)</f>
        <v>3</v>
      </c>
      <c r="O2937">
        <f>_xlfn.XLOOKUP(FraudData[[#This Row],[device_trust_score]],DeviceRules[Device Min],DeviceRules[Risk Points],,-1)</f>
        <v>1</v>
      </c>
      <c r="P2937">
        <f>_xlfn.XLOOKUP(FraudData[[#This Row],[velocity_last_24h]],VelocityRules[Velocity Min],VelocityRules[Risk Points],,-1)</f>
        <v>0</v>
      </c>
      <c r="Q2937">
        <f>_xlfn.XLOOKUP(FraudData[[#This Row],[merchant_category]],MerchantRules[Merchant Category],MerchantRules[Risk Points],0)</f>
        <v>0</v>
      </c>
      <c r="R2937">
        <f>SUM(FraudData[[#This Row],[Amount Risk]:[Merchant Risk]])</f>
        <v>4</v>
      </c>
      <c r="S2937" t="str" cm="1">
        <f t="array" ref="S2937">_xlfn.IFS(FraudData[[#This Row],[Fraud Risk Score]]&gt;=8,"High Risk",FraudData[[#This Row],[Fraud Risk Score]]&gt;=6,"Medium Risk",TRUE,"Low Risk")</f>
        <v>Low Risk</v>
      </c>
    </row>
    <row r="2938" spans="1:19">
      <c r="A2938">
        <v>2937</v>
      </c>
      <c r="B2938">
        <v>273.06</v>
      </c>
      <c r="C2938">
        <v>1</v>
      </c>
      <c r="D2938" t="s">
        <v>49</v>
      </c>
      <c r="E2938">
        <v>0</v>
      </c>
      <c r="F2938">
        <v>0</v>
      </c>
      <c r="G2938">
        <v>83</v>
      </c>
      <c r="H2938">
        <v>2</v>
      </c>
      <c r="I2938">
        <v>38</v>
      </c>
      <c r="J2938">
        <v>0</v>
      </c>
      <c r="K2938">
        <f>_xlfn.XLOOKUP(FraudData[[#This Row],[amount]],AmountRules[Amount Min],AmountRules[Risk Points],,-1)</f>
        <v>0</v>
      </c>
      <c r="L2938">
        <f>_xlfn.XLOOKUP(FraudData[[#This Row],[transaction_hour]],TimeRules[Hour Min],TimeRules[Risk Points],,-1)</f>
        <v>3</v>
      </c>
      <c r="M2938">
        <f>_xlfn.XLOOKUP(FraudData[[#This Row],[foreign_transaction]],ForeignRules[Foreign Transaction],ForeignRules[Risk Points],0)</f>
        <v>0</v>
      </c>
      <c r="N2938">
        <f>_xlfn.XLOOKUP(FraudData[[#This Row],[location_mismatch]],Table10[Location Mismatch],Table10[Risk Points],0)</f>
        <v>0</v>
      </c>
      <c r="O2938">
        <f>_xlfn.XLOOKUP(FraudData[[#This Row],[device_trust_score]],DeviceRules[Device Min],DeviceRules[Risk Points],,-1)</f>
        <v>0</v>
      </c>
      <c r="P2938">
        <f>_xlfn.XLOOKUP(FraudData[[#This Row],[velocity_last_24h]],VelocityRules[Velocity Min],VelocityRules[Risk Points],,-1)</f>
        <v>0</v>
      </c>
      <c r="Q2938">
        <f>_xlfn.XLOOKUP(FraudData[[#This Row],[merchant_category]],MerchantRules[Merchant Category],MerchantRules[Risk Points],0)</f>
        <v>1</v>
      </c>
      <c r="R2938">
        <f>SUM(FraudData[[#This Row],[Amount Risk]:[Merchant Risk]])</f>
        <v>4</v>
      </c>
      <c r="S2938" t="str" cm="1">
        <f t="array" ref="S2938">_xlfn.IFS(FraudData[[#This Row],[Fraud Risk Score]]&gt;=8,"High Risk",FraudData[[#This Row],[Fraud Risk Score]]&gt;=6,"Medium Risk",TRUE,"Low Risk")</f>
        <v>Low Risk</v>
      </c>
    </row>
    <row r="2939" spans="1:19">
      <c r="A2939">
        <v>2938</v>
      </c>
      <c r="B2939">
        <v>157.77000000000001</v>
      </c>
      <c r="C2939">
        <v>2</v>
      </c>
      <c r="D2939" t="s">
        <v>47</v>
      </c>
      <c r="E2939">
        <v>0</v>
      </c>
      <c r="F2939">
        <v>0</v>
      </c>
      <c r="G2939">
        <v>51</v>
      </c>
      <c r="H2939">
        <v>4</v>
      </c>
      <c r="I2939">
        <v>35</v>
      </c>
      <c r="J2939">
        <v>0</v>
      </c>
      <c r="K2939">
        <f>_xlfn.XLOOKUP(FraudData[[#This Row],[amount]],AmountRules[Amount Min],AmountRules[Risk Points],,-1)</f>
        <v>0</v>
      </c>
      <c r="L2939">
        <f>_xlfn.XLOOKUP(FraudData[[#This Row],[transaction_hour]],TimeRules[Hour Min],TimeRules[Risk Points],,-1)</f>
        <v>3</v>
      </c>
      <c r="M2939">
        <f>_xlfn.XLOOKUP(FraudData[[#This Row],[foreign_transaction]],ForeignRules[Foreign Transaction],ForeignRules[Risk Points],0)</f>
        <v>0</v>
      </c>
      <c r="N2939">
        <f>_xlfn.XLOOKUP(FraudData[[#This Row],[location_mismatch]],Table10[Location Mismatch],Table10[Risk Points],0)</f>
        <v>0</v>
      </c>
      <c r="O2939">
        <f>_xlfn.XLOOKUP(FraudData[[#This Row],[device_trust_score]],DeviceRules[Device Min],DeviceRules[Risk Points],,-1)</f>
        <v>1</v>
      </c>
      <c r="P2939">
        <f>_xlfn.XLOOKUP(FraudData[[#This Row],[velocity_last_24h]],VelocityRules[Velocity Min],VelocityRules[Risk Points],,-1)</f>
        <v>0</v>
      </c>
      <c r="Q2939">
        <f>_xlfn.XLOOKUP(FraudData[[#This Row],[merchant_category]],MerchantRules[Merchant Category],MerchantRules[Risk Points],0)</f>
        <v>0</v>
      </c>
      <c r="R2939">
        <f>SUM(FraudData[[#This Row],[Amount Risk]:[Merchant Risk]])</f>
        <v>4</v>
      </c>
      <c r="S2939" t="str" cm="1">
        <f t="array" ref="S2939">_xlfn.IFS(FraudData[[#This Row],[Fraud Risk Score]]&gt;=8,"High Risk",FraudData[[#This Row],[Fraud Risk Score]]&gt;=6,"Medium Risk",TRUE,"Low Risk")</f>
        <v>Low Risk</v>
      </c>
    </row>
    <row r="2940" spans="1:19">
      <c r="A2940">
        <v>2939</v>
      </c>
      <c r="B2940">
        <v>547.41</v>
      </c>
      <c r="C2940">
        <v>3</v>
      </c>
      <c r="D2940" t="s">
        <v>50</v>
      </c>
      <c r="E2940">
        <v>0</v>
      </c>
      <c r="F2940">
        <v>0</v>
      </c>
      <c r="G2940">
        <v>78</v>
      </c>
      <c r="H2940">
        <v>1</v>
      </c>
      <c r="I2940">
        <v>37</v>
      </c>
      <c r="J2940">
        <v>0</v>
      </c>
      <c r="K2940">
        <f>_xlfn.XLOOKUP(FraudData[[#This Row],[amount]],AmountRules[Amount Min],AmountRules[Risk Points],,-1)</f>
        <v>1</v>
      </c>
      <c r="L2940">
        <f>_xlfn.XLOOKUP(FraudData[[#This Row],[transaction_hour]],TimeRules[Hour Min],TimeRules[Risk Points],,-1)</f>
        <v>3</v>
      </c>
      <c r="M2940">
        <f>_xlfn.XLOOKUP(FraudData[[#This Row],[foreign_transaction]],ForeignRules[Foreign Transaction],ForeignRules[Risk Points],0)</f>
        <v>0</v>
      </c>
      <c r="N2940">
        <f>_xlfn.XLOOKUP(FraudData[[#This Row],[location_mismatch]],Table10[Location Mismatch],Table10[Risk Points],0)</f>
        <v>0</v>
      </c>
      <c r="O2940">
        <f>_xlfn.XLOOKUP(FraudData[[#This Row],[device_trust_score]],DeviceRules[Device Min],DeviceRules[Risk Points],,-1)</f>
        <v>0</v>
      </c>
      <c r="P2940">
        <f>_xlfn.XLOOKUP(FraudData[[#This Row],[velocity_last_24h]],VelocityRules[Velocity Min],VelocityRules[Risk Points],,-1)</f>
        <v>0</v>
      </c>
      <c r="Q2940">
        <f>_xlfn.XLOOKUP(FraudData[[#This Row],[merchant_category]],MerchantRules[Merchant Category],MerchantRules[Risk Points],0)</f>
        <v>0</v>
      </c>
      <c r="R2940">
        <f>SUM(FraudData[[#This Row],[Amount Risk]:[Merchant Risk]])</f>
        <v>4</v>
      </c>
      <c r="S2940" t="str" cm="1">
        <f t="array" ref="S2940">_xlfn.IFS(FraudData[[#This Row],[Fraud Risk Score]]&gt;=8,"High Risk",FraudData[[#This Row],[Fraud Risk Score]]&gt;=6,"Medium Risk",TRUE,"Low Risk")</f>
        <v>Low Risk</v>
      </c>
    </row>
    <row r="2941" spans="1:19">
      <c r="A2941">
        <v>2940</v>
      </c>
      <c r="B2941">
        <v>7.8</v>
      </c>
      <c r="C2941">
        <v>21</v>
      </c>
      <c r="D2941" t="s">
        <v>46</v>
      </c>
      <c r="E2941">
        <v>0</v>
      </c>
      <c r="F2941">
        <v>0</v>
      </c>
      <c r="G2941">
        <v>95</v>
      </c>
      <c r="H2941">
        <v>3</v>
      </c>
      <c r="I2941">
        <v>21</v>
      </c>
      <c r="J2941">
        <v>0</v>
      </c>
      <c r="K2941">
        <f>_xlfn.XLOOKUP(FraudData[[#This Row],[amount]],AmountRules[Amount Min],AmountRules[Risk Points],,-1)</f>
        <v>0</v>
      </c>
      <c r="L2941">
        <f>_xlfn.XLOOKUP(FraudData[[#This Row],[transaction_hour]],TimeRules[Hour Min],TimeRules[Risk Points],,-1)</f>
        <v>0</v>
      </c>
      <c r="M2941">
        <f>_xlfn.XLOOKUP(FraudData[[#This Row],[foreign_transaction]],ForeignRules[Foreign Transaction],ForeignRules[Risk Points],0)</f>
        <v>0</v>
      </c>
      <c r="N2941">
        <f>_xlfn.XLOOKUP(FraudData[[#This Row],[location_mismatch]],Table10[Location Mismatch],Table10[Risk Points],0)</f>
        <v>0</v>
      </c>
      <c r="O2941">
        <f>_xlfn.XLOOKUP(FraudData[[#This Row],[device_trust_score]],DeviceRules[Device Min],DeviceRules[Risk Points],,-1)</f>
        <v>0</v>
      </c>
      <c r="P2941">
        <f>_xlfn.XLOOKUP(FraudData[[#This Row],[velocity_last_24h]],VelocityRules[Velocity Min],VelocityRules[Risk Points],,-1)</f>
        <v>0</v>
      </c>
      <c r="Q2941">
        <f>_xlfn.XLOOKUP(FraudData[[#This Row],[merchant_category]],MerchantRules[Merchant Category],MerchantRules[Risk Points],0)</f>
        <v>0</v>
      </c>
      <c r="R2941">
        <f>SUM(FraudData[[#This Row],[Amount Risk]:[Merchant Risk]])</f>
        <v>0</v>
      </c>
      <c r="S2941" t="str" cm="1">
        <f t="array" ref="S2941">_xlfn.IFS(FraudData[[#This Row],[Fraud Risk Score]]&gt;=8,"High Risk",FraudData[[#This Row],[Fraud Risk Score]]&gt;=6,"Medium Risk",TRUE,"Low Risk")</f>
        <v>Low Risk</v>
      </c>
    </row>
    <row r="2942" spans="1:19">
      <c r="A2942">
        <v>2941</v>
      </c>
      <c r="B2942">
        <v>55.5</v>
      </c>
      <c r="C2942">
        <v>4</v>
      </c>
      <c r="D2942" t="s">
        <v>50</v>
      </c>
      <c r="E2942">
        <v>0</v>
      </c>
      <c r="F2942">
        <v>0</v>
      </c>
      <c r="G2942">
        <v>79</v>
      </c>
      <c r="H2942">
        <v>0</v>
      </c>
      <c r="I2942">
        <v>49</v>
      </c>
      <c r="J2942">
        <v>0</v>
      </c>
      <c r="K2942">
        <f>_xlfn.XLOOKUP(FraudData[[#This Row],[amount]],AmountRules[Amount Min],AmountRules[Risk Points],,-1)</f>
        <v>0</v>
      </c>
      <c r="L2942">
        <f>_xlfn.XLOOKUP(FraudData[[#This Row],[transaction_hour]],TimeRules[Hour Min],TimeRules[Risk Points],,-1)</f>
        <v>0</v>
      </c>
      <c r="M2942">
        <f>_xlfn.XLOOKUP(FraudData[[#This Row],[foreign_transaction]],ForeignRules[Foreign Transaction],ForeignRules[Risk Points],0)</f>
        <v>0</v>
      </c>
      <c r="N2942">
        <f>_xlfn.XLOOKUP(FraudData[[#This Row],[location_mismatch]],Table10[Location Mismatch],Table10[Risk Points],0)</f>
        <v>0</v>
      </c>
      <c r="O2942">
        <f>_xlfn.XLOOKUP(FraudData[[#This Row],[device_trust_score]],DeviceRules[Device Min],DeviceRules[Risk Points],,-1)</f>
        <v>0</v>
      </c>
      <c r="P2942">
        <f>_xlfn.XLOOKUP(FraudData[[#This Row],[velocity_last_24h]],VelocityRules[Velocity Min],VelocityRules[Risk Points],,-1)</f>
        <v>0</v>
      </c>
      <c r="Q2942">
        <f>_xlfn.XLOOKUP(FraudData[[#This Row],[merchant_category]],MerchantRules[Merchant Category],MerchantRules[Risk Points],0)</f>
        <v>0</v>
      </c>
      <c r="R2942">
        <f>SUM(FraudData[[#This Row],[Amount Risk]:[Merchant Risk]])</f>
        <v>0</v>
      </c>
      <c r="S2942" t="str" cm="1">
        <f t="array" ref="S2942">_xlfn.IFS(FraudData[[#This Row],[Fraud Risk Score]]&gt;=8,"High Risk",FraudData[[#This Row],[Fraud Risk Score]]&gt;=6,"Medium Risk",TRUE,"Low Risk")</f>
        <v>Low Risk</v>
      </c>
    </row>
    <row r="2943" spans="1:19">
      <c r="A2943">
        <v>2942</v>
      </c>
      <c r="B2943">
        <v>165.63</v>
      </c>
      <c r="C2943">
        <v>9</v>
      </c>
      <c r="D2943" t="s">
        <v>47</v>
      </c>
      <c r="E2943">
        <v>0</v>
      </c>
      <c r="F2943">
        <v>0</v>
      </c>
      <c r="G2943">
        <v>95</v>
      </c>
      <c r="H2943">
        <v>2</v>
      </c>
      <c r="I2943">
        <v>44</v>
      </c>
      <c r="J2943">
        <v>0</v>
      </c>
      <c r="K2943">
        <f>_xlfn.XLOOKUP(FraudData[[#This Row],[amount]],AmountRules[Amount Min],AmountRules[Risk Points],,-1)</f>
        <v>0</v>
      </c>
      <c r="L2943">
        <f>_xlfn.XLOOKUP(FraudData[[#This Row],[transaction_hour]],TimeRules[Hour Min],TimeRules[Risk Points],,-1)</f>
        <v>0</v>
      </c>
      <c r="M2943">
        <f>_xlfn.XLOOKUP(FraudData[[#This Row],[foreign_transaction]],ForeignRules[Foreign Transaction],ForeignRules[Risk Points],0)</f>
        <v>0</v>
      </c>
      <c r="N2943">
        <f>_xlfn.XLOOKUP(FraudData[[#This Row],[location_mismatch]],Table10[Location Mismatch],Table10[Risk Points],0)</f>
        <v>0</v>
      </c>
      <c r="O2943">
        <f>_xlfn.XLOOKUP(FraudData[[#This Row],[device_trust_score]],DeviceRules[Device Min],DeviceRules[Risk Points],,-1)</f>
        <v>0</v>
      </c>
      <c r="P2943">
        <f>_xlfn.XLOOKUP(FraudData[[#This Row],[velocity_last_24h]],VelocityRules[Velocity Min],VelocityRules[Risk Points],,-1)</f>
        <v>0</v>
      </c>
      <c r="Q2943">
        <f>_xlfn.XLOOKUP(FraudData[[#This Row],[merchant_category]],MerchantRules[Merchant Category],MerchantRules[Risk Points],0)</f>
        <v>0</v>
      </c>
      <c r="R2943">
        <f>SUM(FraudData[[#This Row],[Amount Risk]:[Merchant Risk]])</f>
        <v>0</v>
      </c>
      <c r="S2943" t="str" cm="1">
        <f t="array" ref="S2943">_xlfn.IFS(FraudData[[#This Row],[Fraud Risk Score]]&gt;=8,"High Risk",FraudData[[#This Row],[Fraud Risk Score]]&gt;=6,"Medium Risk",TRUE,"Low Risk")</f>
        <v>Low Risk</v>
      </c>
    </row>
    <row r="2944" spans="1:19">
      <c r="A2944">
        <v>2943</v>
      </c>
      <c r="B2944">
        <v>63.32</v>
      </c>
      <c r="C2944">
        <v>19</v>
      </c>
      <c r="D2944" t="s">
        <v>50</v>
      </c>
      <c r="E2944">
        <v>0</v>
      </c>
      <c r="F2944">
        <v>0</v>
      </c>
      <c r="G2944">
        <v>67</v>
      </c>
      <c r="H2944">
        <v>3</v>
      </c>
      <c r="I2944">
        <v>42</v>
      </c>
      <c r="J2944">
        <v>0</v>
      </c>
      <c r="K2944">
        <f>_xlfn.XLOOKUP(FraudData[[#This Row],[amount]],AmountRules[Amount Min],AmountRules[Risk Points],,-1)</f>
        <v>0</v>
      </c>
      <c r="L2944">
        <f>_xlfn.XLOOKUP(FraudData[[#This Row],[transaction_hour]],TimeRules[Hour Min],TimeRules[Risk Points],,-1)</f>
        <v>0</v>
      </c>
      <c r="M2944">
        <f>_xlfn.XLOOKUP(FraudData[[#This Row],[foreign_transaction]],ForeignRules[Foreign Transaction],ForeignRules[Risk Points],0)</f>
        <v>0</v>
      </c>
      <c r="N2944">
        <f>_xlfn.XLOOKUP(FraudData[[#This Row],[location_mismatch]],Table10[Location Mismatch],Table10[Risk Points],0)</f>
        <v>0</v>
      </c>
      <c r="O2944">
        <f>_xlfn.XLOOKUP(FraudData[[#This Row],[device_trust_score]],DeviceRules[Device Min],DeviceRules[Risk Points],,-1)</f>
        <v>1</v>
      </c>
      <c r="P2944">
        <f>_xlfn.XLOOKUP(FraudData[[#This Row],[velocity_last_24h]],VelocityRules[Velocity Min],VelocityRules[Risk Points],,-1)</f>
        <v>0</v>
      </c>
      <c r="Q2944">
        <f>_xlfn.XLOOKUP(FraudData[[#This Row],[merchant_category]],MerchantRules[Merchant Category],MerchantRules[Risk Points],0)</f>
        <v>0</v>
      </c>
      <c r="R2944">
        <f>SUM(FraudData[[#This Row],[Amount Risk]:[Merchant Risk]])</f>
        <v>1</v>
      </c>
      <c r="S2944" t="str" cm="1">
        <f t="array" ref="S2944">_xlfn.IFS(FraudData[[#This Row],[Fraud Risk Score]]&gt;=8,"High Risk",FraudData[[#This Row],[Fraud Risk Score]]&gt;=6,"Medium Risk",TRUE,"Low Risk")</f>
        <v>Low Risk</v>
      </c>
    </row>
    <row r="2945" spans="1:19">
      <c r="A2945">
        <v>2944</v>
      </c>
      <c r="B2945">
        <v>225.58</v>
      </c>
      <c r="C2945">
        <v>1</v>
      </c>
      <c r="D2945" t="s">
        <v>49</v>
      </c>
      <c r="E2945">
        <v>1</v>
      </c>
      <c r="F2945">
        <v>0</v>
      </c>
      <c r="G2945">
        <v>62</v>
      </c>
      <c r="H2945">
        <v>1</v>
      </c>
      <c r="I2945">
        <v>24</v>
      </c>
      <c r="J2945">
        <v>0</v>
      </c>
      <c r="K2945">
        <f>_xlfn.XLOOKUP(FraudData[[#This Row],[amount]],AmountRules[Amount Min],AmountRules[Risk Points],,-1)</f>
        <v>0</v>
      </c>
      <c r="L2945">
        <f>_xlfn.XLOOKUP(FraudData[[#This Row],[transaction_hour]],TimeRules[Hour Min],TimeRules[Risk Points],,-1)</f>
        <v>3</v>
      </c>
      <c r="M2945">
        <f>_xlfn.XLOOKUP(FraudData[[#This Row],[foreign_transaction]],ForeignRules[Foreign Transaction],ForeignRules[Risk Points],0)</f>
        <v>3</v>
      </c>
      <c r="N2945">
        <f>_xlfn.XLOOKUP(FraudData[[#This Row],[location_mismatch]],Table10[Location Mismatch],Table10[Risk Points],0)</f>
        <v>0</v>
      </c>
      <c r="O2945">
        <f>_xlfn.XLOOKUP(FraudData[[#This Row],[device_trust_score]],DeviceRules[Device Min],DeviceRules[Risk Points],,-1)</f>
        <v>1</v>
      </c>
      <c r="P2945">
        <f>_xlfn.XLOOKUP(FraudData[[#This Row],[velocity_last_24h]],VelocityRules[Velocity Min],VelocityRules[Risk Points],,-1)</f>
        <v>0</v>
      </c>
      <c r="Q2945">
        <f>_xlfn.XLOOKUP(FraudData[[#This Row],[merchant_category]],MerchantRules[Merchant Category],MerchantRules[Risk Points],0)</f>
        <v>1</v>
      </c>
      <c r="R2945">
        <f>SUM(FraudData[[#This Row],[Amount Risk]:[Merchant Risk]])</f>
        <v>8</v>
      </c>
      <c r="S2945" t="str" cm="1">
        <f t="array" ref="S2945">_xlfn.IFS(FraudData[[#This Row],[Fraud Risk Score]]&gt;=8,"High Risk",FraudData[[#This Row],[Fraud Risk Score]]&gt;=6,"Medium Risk",TRUE,"Low Risk")</f>
        <v>High Risk</v>
      </c>
    </row>
    <row r="2946" spans="1:19">
      <c r="A2946">
        <v>2945</v>
      </c>
      <c r="B2946">
        <v>256.14</v>
      </c>
      <c r="C2946">
        <v>11</v>
      </c>
      <c r="D2946" t="s">
        <v>46</v>
      </c>
      <c r="E2946">
        <v>0</v>
      </c>
      <c r="F2946">
        <v>1</v>
      </c>
      <c r="G2946">
        <v>85</v>
      </c>
      <c r="H2946">
        <v>4</v>
      </c>
      <c r="I2946">
        <v>62</v>
      </c>
      <c r="J2946">
        <v>0</v>
      </c>
      <c r="K2946">
        <f>_xlfn.XLOOKUP(FraudData[[#This Row],[amount]],AmountRules[Amount Min],AmountRules[Risk Points],,-1)</f>
        <v>0</v>
      </c>
      <c r="L2946">
        <f>_xlfn.XLOOKUP(FraudData[[#This Row],[transaction_hour]],TimeRules[Hour Min],TimeRules[Risk Points],,-1)</f>
        <v>0</v>
      </c>
      <c r="M2946">
        <f>_xlfn.XLOOKUP(FraudData[[#This Row],[foreign_transaction]],ForeignRules[Foreign Transaction],ForeignRules[Risk Points],0)</f>
        <v>0</v>
      </c>
      <c r="N2946">
        <f>_xlfn.XLOOKUP(FraudData[[#This Row],[location_mismatch]],Table10[Location Mismatch],Table10[Risk Points],0)</f>
        <v>3</v>
      </c>
      <c r="O2946">
        <f>_xlfn.XLOOKUP(FraudData[[#This Row],[device_trust_score]],DeviceRules[Device Min],DeviceRules[Risk Points],,-1)</f>
        <v>0</v>
      </c>
      <c r="P2946">
        <f>_xlfn.XLOOKUP(FraudData[[#This Row],[velocity_last_24h]],VelocityRules[Velocity Min],VelocityRules[Risk Points],,-1)</f>
        <v>0</v>
      </c>
      <c r="Q2946">
        <f>_xlfn.XLOOKUP(FraudData[[#This Row],[merchant_category]],MerchantRules[Merchant Category],MerchantRules[Risk Points],0)</f>
        <v>0</v>
      </c>
      <c r="R2946">
        <f>SUM(FraudData[[#This Row],[Amount Risk]:[Merchant Risk]])</f>
        <v>3</v>
      </c>
      <c r="S2946" t="str" cm="1">
        <f t="array" ref="S2946">_xlfn.IFS(FraudData[[#This Row],[Fraud Risk Score]]&gt;=8,"High Risk",FraudData[[#This Row],[Fraud Risk Score]]&gt;=6,"Medium Risk",TRUE,"Low Risk")</f>
        <v>Low Risk</v>
      </c>
    </row>
    <row r="2947" spans="1:19">
      <c r="A2947">
        <v>2946</v>
      </c>
      <c r="B2947">
        <v>19.47</v>
      </c>
      <c r="C2947">
        <v>4</v>
      </c>
      <c r="D2947" t="s">
        <v>49</v>
      </c>
      <c r="E2947">
        <v>0</v>
      </c>
      <c r="F2947">
        <v>0</v>
      </c>
      <c r="G2947">
        <v>69</v>
      </c>
      <c r="H2947">
        <v>2</v>
      </c>
      <c r="I2947">
        <v>47</v>
      </c>
      <c r="J2947">
        <v>0</v>
      </c>
      <c r="K2947">
        <f>_xlfn.XLOOKUP(FraudData[[#This Row],[amount]],AmountRules[Amount Min],AmountRules[Risk Points],,-1)</f>
        <v>0</v>
      </c>
      <c r="L2947">
        <f>_xlfn.XLOOKUP(FraudData[[#This Row],[transaction_hour]],TimeRules[Hour Min],TimeRules[Risk Points],,-1)</f>
        <v>0</v>
      </c>
      <c r="M2947">
        <f>_xlfn.XLOOKUP(FraudData[[#This Row],[foreign_transaction]],ForeignRules[Foreign Transaction],ForeignRules[Risk Points],0)</f>
        <v>0</v>
      </c>
      <c r="N2947">
        <f>_xlfn.XLOOKUP(FraudData[[#This Row],[location_mismatch]],Table10[Location Mismatch],Table10[Risk Points],0)</f>
        <v>0</v>
      </c>
      <c r="O2947">
        <f>_xlfn.XLOOKUP(FraudData[[#This Row],[device_trust_score]],DeviceRules[Device Min],DeviceRules[Risk Points],,-1)</f>
        <v>1</v>
      </c>
      <c r="P2947">
        <f>_xlfn.XLOOKUP(FraudData[[#This Row],[velocity_last_24h]],VelocityRules[Velocity Min],VelocityRules[Risk Points],,-1)</f>
        <v>0</v>
      </c>
      <c r="Q2947">
        <f>_xlfn.XLOOKUP(FraudData[[#This Row],[merchant_category]],MerchantRules[Merchant Category],MerchantRules[Risk Points],0)</f>
        <v>1</v>
      </c>
      <c r="R2947">
        <f>SUM(FraudData[[#This Row],[Amount Risk]:[Merchant Risk]])</f>
        <v>2</v>
      </c>
      <c r="S2947" t="str" cm="1">
        <f t="array" ref="S2947">_xlfn.IFS(FraudData[[#This Row],[Fraud Risk Score]]&gt;=8,"High Risk",FraudData[[#This Row],[Fraud Risk Score]]&gt;=6,"Medium Risk",TRUE,"Low Risk")</f>
        <v>Low Risk</v>
      </c>
    </row>
    <row r="2948" spans="1:19">
      <c r="A2948">
        <v>2947</v>
      </c>
      <c r="B2948">
        <v>129.82</v>
      </c>
      <c r="C2948">
        <v>4</v>
      </c>
      <c r="D2948" t="s">
        <v>46</v>
      </c>
      <c r="E2948">
        <v>0</v>
      </c>
      <c r="F2948">
        <v>0</v>
      </c>
      <c r="G2948">
        <v>82</v>
      </c>
      <c r="H2948">
        <v>0</v>
      </c>
      <c r="I2948">
        <v>40</v>
      </c>
      <c r="J2948">
        <v>0</v>
      </c>
      <c r="K2948">
        <f>_xlfn.XLOOKUP(FraudData[[#This Row],[amount]],AmountRules[Amount Min],AmountRules[Risk Points],,-1)</f>
        <v>0</v>
      </c>
      <c r="L2948">
        <f>_xlfn.XLOOKUP(FraudData[[#This Row],[transaction_hour]],TimeRules[Hour Min],TimeRules[Risk Points],,-1)</f>
        <v>0</v>
      </c>
      <c r="M2948">
        <f>_xlfn.XLOOKUP(FraudData[[#This Row],[foreign_transaction]],ForeignRules[Foreign Transaction],ForeignRules[Risk Points],0)</f>
        <v>0</v>
      </c>
      <c r="N2948">
        <f>_xlfn.XLOOKUP(FraudData[[#This Row],[location_mismatch]],Table10[Location Mismatch],Table10[Risk Points],0)</f>
        <v>0</v>
      </c>
      <c r="O2948">
        <f>_xlfn.XLOOKUP(FraudData[[#This Row],[device_trust_score]],DeviceRules[Device Min],DeviceRules[Risk Points],,-1)</f>
        <v>0</v>
      </c>
      <c r="P2948">
        <f>_xlfn.XLOOKUP(FraudData[[#This Row],[velocity_last_24h]],VelocityRules[Velocity Min],VelocityRules[Risk Points],,-1)</f>
        <v>0</v>
      </c>
      <c r="Q2948">
        <f>_xlfn.XLOOKUP(FraudData[[#This Row],[merchant_category]],MerchantRules[Merchant Category],MerchantRules[Risk Points],0)</f>
        <v>0</v>
      </c>
      <c r="R2948">
        <f>SUM(FraudData[[#This Row],[Amount Risk]:[Merchant Risk]])</f>
        <v>0</v>
      </c>
      <c r="S2948" t="str" cm="1">
        <f t="array" ref="S2948">_xlfn.IFS(FraudData[[#This Row],[Fraud Risk Score]]&gt;=8,"High Risk",FraudData[[#This Row],[Fraud Risk Score]]&gt;=6,"Medium Risk",TRUE,"Low Risk")</f>
        <v>Low Risk</v>
      </c>
    </row>
    <row r="2949" spans="1:19">
      <c r="A2949">
        <v>2948</v>
      </c>
      <c r="B2949">
        <v>128</v>
      </c>
      <c r="C2949">
        <v>22</v>
      </c>
      <c r="D2949" t="s">
        <v>46</v>
      </c>
      <c r="E2949">
        <v>0</v>
      </c>
      <c r="F2949">
        <v>0</v>
      </c>
      <c r="G2949">
        <v>53</v>
      </c>
      <c r="H2949">
        <v>2</v>
      </c>
      <c r="I2949">
        <v>46</v>
      </c>
      <c r="J2949">
        <v>0</v>
      </c>
      <c r="K2949">
        <f>_xlfn.XLOOKUP(FraudData[[#This Row],[amount]],AmountRules[Amount Min],AmountRules[Risk Points],,-1)</f>
        <v>0</v>
      </c>
      <c r="L2949">
        <f>_xlfn.XLOOKUP(FraudData[[#This Row],[transaction_hour]],TimeRules[Hour Min],TimeRules[Risk Points],,-1)</f>
        <v>0</v>
      </c>
      <c r="M2949">
        <f>_xlfn.XLOOKUP(FraudData[[#This Row],[foreign_transaction]],ForeignRules[Foreign Transaction],ForeignRules[Risk Points],0)</f>
        <v>0</v>
      </c>
      <c r="N2949">
        <f>_xlfn.XLOOKUP(FraudData[[#This Row],[location_mismatch]],Table10[Location Mismatch],Table10[Risk Points],0)</f>
        <v>0</v>
      </c>
      <c r="O2949">
        <f>_xlfn.XLOOKUP(FraudData[[#This Row],[device_trust_score]],DeviceRules[Device Min],DeviceRules[Risk Points],,-1)</f>
        <v>1</v>
      </c>
      <c r="P2949">
        <f>_xlfn.XLOOKUP(FraudData[[#This Row],[velocity_last_24h]],VelocityRules[Velocity Min],VelocityRules[Risk Points],,-1)</f>
        <v>0</v>
      </c>
      <c r="Q2949">
        <f>_xlfn.XLOOKUP(FraudData[[#This Row],[merchant_category]],MerchantRules[Merchant Category],MerchantRules[Risk Points],0)</f>
        <v>0</v>
      </c>
      <c r="R2949">
        <f>SUM(FraudData[[#This Row],[Amount Risk]:[Merchant Risk]])</f>
        <v>1</v>
      </c>
      <c r="S2949" t="str" cm="1">
        <f t="array" ref="S2949">_xlfn.IFS(FraudData[[#This Row],[Fraud Risk Score]]&gt;=8,"High Risk",FraudData[[#This Row],[Fraud Risk Score]]&gt;=6,"Medium Risk",TRUE,"Low Risk")</f>
        <v>Low Risk</v>
      </c>
    </row>
    <row r="2950" spans="1:19">
      <c r="A2950">
        <v>2949</v>
      </c>
      <c r="B2950">
        <v>82.96</v>
      </c>
      <c r="C2950">
        <v>0</v>
      </c>
      <c r="D2950" t="s">
        <v>50</v>
      </c>
      <c r="E2950">
        <v>0</v>
      </c>
      <c r="F2950">
        <v>0</v>
      </c>
      <c r="G2950">
        <v>78</v>
      </c>
      <c r="H2950">
        <v>1</v>
      </c>
      <c r="I2950">
        <v>38</v>
      </c>
      <c r="J2950">
        <v>0</v>
      </c>
      <c r="K2950">
        <f>_xlfn.XLOOKUP(FraudData[[#This Row],[amount]],AmountRules[Amount Min],AmountRules[Risk Points],,-1)</f>
        <v>0</v>
      </c>
      <c r="L2950">
        <f>_xlfn.XLOOKUP(FraudData[[#This Row],[transaction_hour]],TimeRules[Hour Min],TimeRules[Risk Points],,-1)</f>
        <v>3</v>
      </c>
      <c r="M2950">
        <f>_xlfn.XLOOKUP(FraudData[[#This Row],[foreign_transaction]],ForeignRules[Foreign Transaction],ForeignRules[Risk Points],0)</f>
        <v>0</v>
      </c>
      <c r="N2950">
        <f>_xlfn.XLOOKUP(FraudData[[#This Row],[location_mismatch]],Table10[Location Mismatch],Table10[Risk Points],0)</f>
        <v>0</v>
      </c>
      <c r="O2950">
        <f>_xlfn.XLOOKUP(FraudData[[#This Row],[device_trust_score]],DeviceRules[Device Min],DeviceRules[Risk Points],,-1)</f>
        <v>0</v>
      </c>
      <c r="P2950">
        <f>_xlfn.XLOOKUP(FraudData[[#This Row],[velocity_last_24h]],VelocityRules[Velocity Min],VelocityRules[Risk Points],,-1)</f>
        <v>0</v>
      </c>
      <c r="Q2950">
        <f>_xlfn.XLOOKUP(FraudData[[#This Row],[merchant_category]],MerchantRules[Merchant Category],MerchantRules[Risk Points],0)</f>
        <v>0</v>
      </c>
      <c r="R2950">
        <f>SUM(FraudData[[#This Row],[Amount Risk]:[Merchant Risk]])</f>
        <v>3</v>
      </c>
      <c r="S2950" t="str" cm="1">
        <f t="array" ref="S2950">_xlfn.IFS(FraudData[[#This Row],[Fraud Risk Score]]&gt;=8,"High Risk",FraudData[[#This Row],[Fraud Risk Score]]&gt;=6,"Medium Risk",TRUE,"Low Risk")</f>
        <v>Low Risk</v>
      </c>
    </row>
    <row r="2951" spans="1:19">
      <c r="A2951">
        <v>2950</v>
      </c>
      <c r="B2951">
        <v>486.35</v>
      </c>
      <c r="C2951">
        <v>3</v>
      </c>
      <c r="D2951" t="s">
        <v>49</v>
      </c>
      <c r="E2951">
        <v>0</v>
      </c>
      <c r="F2951">
        <v>0</v>
      </c>
      <c r="G2951">
        <v>58</v>
      </c>
      <c r="H2951">
        <v>4</v>
      </c>
      <c r="I2951">
        <v>50</v>
      </c>
      <c r="J2951">
        <v>0</v>
      </c>
      <c r="K2951">
        <f>_xlfn.XLOOKUP(FraudData[[#This Row],[amount]],AmountRules[Amount Min],AmountRules[Risk Points],,-1)</f>
        <v>0</v>
      </c>
      <c r="L2951">
        <f>_xlfn.XLOOKUP(FraudData[[#This Row],[transaction_hour]],TimeRules[Hour Min],TimeRules[Risk Points],,-1)</f>
        <v>3</v>
      </c>
      <c r="M2951">
        <f>_xlfn.XLOOKUP(FraudData[[#This Row],[foreign_transaction]],ForeignRules[Foreign Transaction],ForeignRules[Risk Points],0)</f>
        <v>0</v>
      </c>
      <c r="N2951">
        <f>_xlfn.XLOOKUP(FraudData[[#This Row],[location_mismatch]],Table10[Location Mismatch],Table10[Risk Points],0)</f>
        <v>0</v>
      </c>
      <c r="O2951">
        <f>_xlfn.XLOOKUP(FraudData[[#This Row],[device_trust_score]],DeviceRules[Device Min],DeviceRules[Risk Points],,-1)</f>
        <v>1</v>
      </c>
      <c r="P2951">
        <f>_xlfn.XLOOKUP(FraudData[[#This Row],[velocity_last_24h]],VelocityRules[Velocity Min],VelocityRules[Risk Points],,-1)</f>
        <v>0</v>
      </c>
      <c r="Q2951">
        <f>_xlfn.XLOOKUP(FraudData[[#This Row],[merchant_category]],MerchantRules[Merchant Category],MerchantRules[Risk Points],0)</f>
        <v>1</v>
      </c>
      <c r="R2951">
        <f>SUM(FraudData[[#This Row],[Amount Risk]:[Merchant Risk]])</f>
        <v>5</v>
      </c>
      <c r="S2951" t="str" cm="1">
        <f t="array" ref="S2951">_xlfn.IFS(FraudData[[#This Row],[Fraud Risk Score]]&gt;=8,"High Risk",FraudData[[#This Row],[Fraud Risk Score]]&gt;=6,"Medium Risk",TRUE,"Low Risk")</f>
        <v>Low Risk</v>
      </c>
    </row>
    <row r="2952" spans="1:19">
      <c r="A2952">
        <v>2951</v>
      </c>
      <c r="B2952">
        <v>316.33</v>
      </c>
      <c r="C2952">
        <v>20</v>
      </c>
      <c r="D2952" t="s">
        <v>46</v>
      </c>
      <c r="E2952">
        <v>0</v>
      </c>
      <c r="F2952">
        <v>0</v>
      </c>
      <c r="G2952">
        <v>45</v>
      </c>
      <c r="H2952">
        <v>2</v>
      </c>
      <c r="I2952">
        <v>35</v>
      </c>
      <c r="J2952">
        <v>0</v>
      </c>
      <c r="K2952">
        <f>_xlfn.XLOOKUP(FraudData[[#This Row],[amount]],AmountRules[Amount Min],AmountRules[Risk Points],,-1)</f>
        <v>0</v>
      </c>
      <c r="L2952">
        <f>_xlfn.XLOOKUP(FraudData[[#This Row],[transaction_hour]],TimeRules[Hour Min],TimeRules[Risk Points],,-1)</f>
        <v>0</v>
      </c>
      <c r="M2952">
        <f>_xlfn.XLOOKUP(FraudData[[#This Row],[foreign_transaction]],ForeignRules[Foreign Transaction],ForeignRules[Risk Points],0)</f>
        <v>0</v>
      </c>
      <c r="N2952">
        <f>_xlfn.XLOOKUP(FraudData[[#This Row],[location_mismatch]],Table10[Location Mismatch],Table10[Risk Points],0)</f>
        <v>0</v>
      </c>
      <c r="O2952">
        <f>_xlfn.XLOOKUP(FraudData[[#This Row],[device_trust_score]],DeviceRules[Device Min],DeviceRules[Risk Points],,-1)</f>
        <v>2</v>
      </c>
      <c r="P2952">
        <f>_xlfn.XLOOKUP(FraudData[[#This Row],[velocity_last_24h]],VelocityRules[Velocity Min],VelocityRules[Risk Points],,-1)</f>
        <v>0</v>
      </c>
      <c r="Q2952">
        <f>_xlfn.XLOOKUP(FraudData[[#This Row],[merchant_category]],MerchantRules[Merchant Category],MerchantRules[Risk Points],0)</f>
        <v>0</v>
      </c>
      <c r="R2952">
        <f>SUM(FraudData[[#This Row],[Amount Risk]:[Merchant Risk]])</f>
        <v>2</v>
      </c>
      <c r="S2952" t="str" cm="1">
        <f t="array" ref="S2952">_xlfn.IFS(FraudData[[#This Row],[Fraud Risk Score]]&gt;=8,"High Risk",FraudData[[#This Row],[Fraud Risk Score]]&gt;=6,"Medium Risk",TRUE,"Low Risk")</f>
        <v>Low Risk</v>
      </c>
    </row>
    <row r="2953" spans="1:19">
      <c r="A2953">
        <v>2952</v>
      </c>
      <c r="B2953">
        <v>215.05</v>
      </c>
      <c r="C2953">
        <v>23</v>
      </c>
      <c r="D2953" t="s">
        <v>46</v>
      </c>
      <c r="E2953">
        <v>0</v>
      </c>
      <c r="F2953">
        <v>0</v>
      </c>
      <c r="G2953">
        <v>69</v>
      </c>
      <c r="H2953">
        <v>4</v>
      </c>
      <c r="I2953">
        <v>44</v>
      </c>
      <c r="J2953">
        <v>0</v>
      </c>
      <c r="K2953">
        <f>_xlfn.XLOOKUP(FraudData[[#This Row],[amount]],AmountRules[Amount Min],AmountRules[Risk Points],,-1)</f>
        <v>0</v>
      </c>
      <c r="L2953">
        <f>_xlfn.XLOOKUP(FraudData[[#This Row],[transaction_hour]],TimeRules[Hour Min],TimeRules[Risk Points],,-1)</f>
        <v>1</v>
      </c>
      <c r="M2953">
        <f>_xlfn.XLOOKUP(FraudData[[#This Row],[foreign_transaction]],ForeignRules[Foreign Transaction],ForeignRules[Risk Points],0)</f>
        <v>0</v>
      </c>
      <c r="N2953">
        <f>_xlfn.XLOOKUP(FraudData[[#This Row],[location_mismatch]],Table10[Location Mismatch],Table10[Risk Points],0)</f>
        <v>0</v>
      </c>
      <c r="O2953">
        <f>_xlfn.XLOOKUP(FraudData[[#This Row],[device_trust_score]],DeviceRules[Device Min],DeviceRules[Risk Points],,-1)</f>
        <v>1</v>
      </c>
      <c r="P2953">
        <f>_xlfn.XLOOKUP(FraudData[[#This Row],[velocity_last_24h]],VelocityRules[Velocity Min],VelocityRules[Risk Points],,-1)</f>
        <v>0</v>
      </c>
      <c r="Q2953">
        <f>_xlfn.XLOOKUP(FraudData[[#This Row],[merchant_category]],MerchantRules[Merchant Category],MerchantRules[Risk Points],0)</f>
        <v>0</v>
      </c>
      <c r="R2953">
        <f>SUM(FraudData[[#This Row],[Amount Risk]:[Merchant Risk]])</f>
        <v>2</v>
      </c>
      <c r="S2953" t="str" cm="1">
        <f t="array" ref="S2953">_xlfn.IFS(FraudData[[#This Row],[Fraud Risk Score]]&gt;=8,"High Risk",FraudData[[#This Row],[Fraud Risk Score]]&gt;=6,"Medium Risk",TRUE,"Low Risk")</f>
        <v>Low Risk</v>
      </c>
    </row>
    <row r="2954" spans="1:19">
      <c r="A2954">
        <v>2953</v>
      </c>
      <c r="B2954">
        <v>225.52</v>
      </c>
      <c r="C2954">
        <v>11</v>
      </c>
      <c r="D2954" t="s">
        <v>50</v>
      </c>
      <c r="E2954">
        <v>0</v>
      </c>
      <c r="F2954">
        <v>0</v>
      </c>
      <c r="G2954">
        <v>25</v>
      </c>
      <c r="H2954">
        <v>2</v>
      </c>
      <c r="I2954">
        <v>31</v>
      </c>
      <c r="J2954">
        <v>0</v>
      </c>
      <c r="K2954">
        <f>_xlfn.XLOOKUP(FraudData[[#This Row],[amount]],AmountRules[Amount Min],AmountRules[Risk Points],,-1)</f>
        <v>0</v>
      </c>
      <c r="L2954">
        <f>_xlfn.XLOOKUP(FraudData[[#This Row],[transaction_hour]],TimeRules[Hour Min],TimeRules[Risk Points],,-1)</f>
        <v>0</v>
      </c>
      <c r="M2954">
        <f>_xlfn.XLOOKUP(FraudData[[#This Row],[foreign_transaction]],ForeignRules[Foreign Transaction],ForeignRules[Risk Points],0)</f>
        <v>0</v>
      </c>
      <c r="N2954">
        <f>_xlfn.XLOOKUP(FraudData[[#This Row],[location_mismatch]],Table10[Location Mismatch],Table10[Risk Points],0)</f>
        <v>0</v>
      </c>
      <c r="O2954">
        <f>_xlfn.XLOOKUP(FraudData[[#This Row],[device_trust_score]],DeviceRules[Device Min],DeviceRules[Risk Points],,-1)</f>
        <v>3</v>
      </c>
      <c r="P2954">
        <f>_xlfn.XLOOKUP(FraudData[[#This Row],[velocity_last_24h]],VelocityRules[Velocity Min],VelocityRules[Risk Points],,-1)</f>
        <v>0</v>
      </c>
      <c r="Q2954">
        <f>_xlfn.XLOOKUP(FraudData[[#This Row],[merchant_category]],MerchantRules[Merchant Category],MerchantRules[Risk Points],0)</f>
        <v>0</v>
      </c>
      <c r="R2954">
        <f>SUM(FraudData[[#This Row],[Amount Risk]:[Merchant Risk]])</f>
        <v>3</v>
      </c>
      <c r="S2954" t="str" cm="1">
        <f t="array" ref="S2954">_xlfn.IFS(FraudData[[#This Row],[Fraud Risk Score]]&gt;=8,"High Risk",FraudData[[#This Row],[Fraud Risk Score]]&gt;=6,"Medium Risk",TRUE,"Low Risk")</f>
        <v>Low Risk</v>
      </c>
    </row>
    <row r="2955" spans="1:19">
      <c r="A2955">
        <v>2954</v>
      </c>
      <c r="B2955">
        <v>111.49</v>
      </c>
      <c r="C2955">
        <v>11</v>
      </c>
      <c r="D2955" t="s">
        <v>47</v>
      </c>
      <c r="E2955">
        <v>0</v>
      </c>
      <c r="F2955">
        <v>0</v>
      </c>
      <c r="G2955">
        <v>34</v>
      </c>
      <c r="H2955">
        <v>3</v>
      </c>
      <c r="I2955">
        <v>57</v>
      </c>
      <c r="J2955">
        <v>0</v>
      </c>
      <c r="K2955">
        <f>_xlfn.XLOOKUP(FraudData[[#This Row],[amount]],AmountRules[Amount Min],AmountRules[Risk Points],,-1)</f>
        <v>0</v>
      </c>
      <c r="L2955">
        <f>_xlfn.XLOOKUP(FraudData[[#This Row],[transaction_hour]],TimeRules[Hour Min],TimeRules[Risk Points],,-1)</f>
        <v>0</v>
      </c>
      <c r="M2955">
        <f>_xlfn.XLOOKUP(FraudData[[#This Row],[foreign_transaction]],ForeignRules[Foreign Transaction],ForeignRules[Risk Points],0)</f>
        <v>0</v>
      </c>
      <c r="N2955">
        <f>_xlfn.XLOOKUP(FraudData[[#This Row],[location_mismatch]],Table10[Location Mismatch],Table10[Risk Points],0)</f>
        <v>0</v>
      </c>
      <c r="O2955">
        <f>_xlfn.XLOOKUP(FraudData[[#This Row],[device_trust_score]],DeviceRules[Device Min],DeviceRules[Risk Points],,-1)</f>
        <v>2</v>
      </c>
      <c r="P2955">
        <f>_xlfn.XLOOKUP(FraudData[[#This Row],[velocity_last_24h]],VelocityRules[Velocity Min],VelocityRules[Risk Points],,-1)</f>
        <v>0</v>
      </c>
      <c r="Q2955">
        <f>_xlfn.XLOOKUP(FraudData[[#This Row],[merchant_category]],MerchantRules[Merchant Category],MerchantRules[Risk Points],0)</f>
        <v>0</v>
      </c>
      <c r="R2955">
        <f>SUM(FraudData[[#This Row],[Amount Risk]:[Merchant Risk]])</f>
        <v>2</v>
      </c>
      <c r="S2955" t="str" cm="1">
        <f t="array" ref="S2955">_xlfn.IFS(FraudData[[#This Row],[Fraud Risk Score]]&gt;=8,"High Risk",FraudData[[#This Row],[Fraud Risk Score]]&gt;=6,"Medium Risk",TRUE,"Low Risk")</f>
        <v>Low Risk</v>
      </c>
    </row>
    <row r="2956" spans="1:19">
      <c r="A2956">
        <v>2955</v>
      </c>
      <c r="B2956">
        <v>456.88</v>
      </c>
      <c r="C2956">
        <v>15</v>
      </c>
      <c r="D2956" t="s">
        <v>47</v>
      </c>
      <c r="E2956">
        <v>0</v>
      </c>
      <c r="F2956">
        <v>0</v>
      </c>
      <c r="G2956">
        <v>82</v>
      </c>
      <c r="H2956">
        <v>0</v>
      </c>
      <c r="I2956">
        <v>48</v>
      </c>
      <c r="J2956">
        <v>0</v>
      </c>
      <c r="K2956">
        <f>_xlfn.XLOOKUP(FraudData[[#This Row],[amount]],AmountRules[Amount Min],AmountRules[Risk Points],,-1)</f>
        <v>0</v>
      </c>
      <c r="L2956">
        <f>_xlfn.XLOOKUP(FraudData[[#This Row],[transaction_hour]],TimeRules[Hour Min],TimeRules[Risk Points],,-1)</f>
        <v>0</v>
      </c>
      <c r="M2956">
        <f>_xlfn.XLOOKUP(FraudData[[#This Row],[foreign_transaction]],ForeignRules[Foreign Transaction],ForeignRules[Risk Points],0)</f>
        <v>0</v>
      </c>
      <c r="N2956">
        <f>_xlfn.XLOOKUP(FraudData[[#This Row],[location_mismatch]],Table10[Location Mismatch],Table10[Risk Points],0)</f>
        <v>0</v>
      </c>
      <c r="O2956">
        <f>_xlfn.XLOOKUP(FraudData[[#This Row],[device_trust_score]],DeviceRules[Device Min],DeviceRules[Risk Points],,-1)</f>
        <v>0</v>
      </c>
      <c r="P2956">
        <f>_xlfn.XLOOKUP(FraudData[[#This Row],[velocity_last_24h]],VelocityRules[Velocity Min],VelocityRules[Risk Points],,-1)</f>
        <v>0</v>
      </c>
      <c r="Q2956">
        <f>_xlfn.XLOOKUP(FraudData[[#This Row],[merchant_category]],MerchantRules[Merchant Category],MerchantRules[Risk Points],0)</f>
        <v>0</v>
      </c>
      <c r="R2956">
        <f>SUM(FraudData[[#This Row],[Amount Risk]:[Merchant Risk]])</f>
        <v>0</v>
      </c>
      <c r="S2956" t="str" cm="1">
        <f t="array" ref="S2956">_xlfn.IFS(FraudData[[#This Row],[Fraud Risk Score]]&gt;=8,"High Risk",FraudData[[#This Row],[Fraud Risk Score]]&gt;=6,"Medium Risk",TRUE,"Low Risk")</f>
        <v>Low Risk</v>
      </c>
    </row>
    <row r="2957" spans="1:19">
      <c r="A2957">
        <v>2956</v>
      </c>
      <c r="B2957">
        <v>213.5</v>
      </c>
      <c r="C2957">
        <v>23</v>
      </c>
      <c r="D2957" t="s">
        <v>48</v>
      </c>
      <c r="E2957">
        <v>0</v>
      </c>
      <c r="F2957">
        <v>0</v>
      </c>
      <c r="G2957">
        <v>52</v>
      </c>
      <c r="H2957">
        <v>1</v>
      </c>
      <c r="I2957">
        <v>59</v>
      </c>
      <c r="J2957">
        <v>0</v>
      </c>
      <c r="K2957">
        <f>_xlfn.XLOOKUP(FraudData[[#This Row],[amount]],AmountRules[Amount Min],AmountRules[Risk Points],,-1)</f>
        <v>0</v>
      </c>
      <c r="L2957">
        <f>_xlfn.XLOOKUP(FraudData[[#This Row],[transaction_hour]],TimeRules[Hour Min],TimeRules[Risk Points],,-1)</f>
        <v>1</v>
      </c>
      <c r="M2957">
        <f>_xlfn.XLOOKUP(FraudData[[#This Row],[foreign_transaction]],ForeignRules[Foreign Transaction],ForeignRules[Risk Points],0)</f>
        <v>0</v>
      </c>
      <c r="N2957">
        <f>_xlfn.XLOOKUP(FraudData[[#This Row],[location_mismatch]],Table10[Location Mismatch],Table10[Risk Points],0)</f>
        <v>0</v>
      </c>
      <c r="O2957">
        <f>_xlfn.XLOOKUP(FraudData[[#This Row],[device_trust_score]],DeviceRules[Device Min],DeviceRules[Risk Points],,-1)</f>
        <v>1</v>
      </c>
      <c r="P2957">
        <f>_xlfn.XLOOKUP(FraudData[[#This Row],[velocity_last_24h]],VelocityRules[Velocity Min],VelocityRules[Risk Points],,-1)</f>
        <v>0</v>
      </c>
      <c r="Q2957">
        <f>_xlfn.XLOOKUP(FraudData[[#This Row],[merchant_category]],MerchantRules[Merchant Category],MerchantRules[Risk Points],0)</f>
        <v>0</v>
      </c>
      <c r="R2957">
        <f>SUM(FraudData[[#This Row],[Amount Risk]:[Merchant Risk]])</f>
        <v>2</v>
      </c>
      <c r="S2957" t="str" cm="1">
        <f t="array" ref="S2957">_xlfn.IFS(FraudData[[#This Row],[Fraud Risk Score]]&gt;=8,"High Risk",FraudData[[#This Row],[Fraud Risk Score]]&gt;=6,"Medium Risk",TRUE,"Low Risk")</f>
        <v>Low Risk</v>
      </c>
    </row>
    <row r="2958" spans="1:19">
      <c r="A2958">
        <v>2957</v>
      </c>
      <c r="B2958">
        <v>235</v>
      </c>
      <c r="C2958">
        <v>16</v>
      </c>
      <c r="D2958" t="s">
        <v>48</v>
      </c>
      <c r="E2958">
        <v>0</v>
      </c>
      <c r="F2958">
        <v>0</v>
      </c>
      <c r="G2958">
        <v>85</v>
      </c>
      <c r="H2958">
        <v>4</v>
      </c>
      <c r="I2958">
        <v>25</v>
      </c>
      <c r="J2958">
        <v>0</v>
      </c>
      <c r="K2958">
        <f>_xlfn.XLOOKUP(FraudData[[#This Row],[amount]],AmountRules[Amount Min],AmountRules[Risk Points],,-1)</f>
        <v>0</v>
      </c>
      <c r="L2958">
        <f>_xlfn.XLOOKUP(FraudData[[#This Row],[transaction_hour]],TimeRules[Hour Min],TimeRules[Risk Points],,-1)</f>
        <v>0</v>
      </c>
      <c r="M2958">
        <f>_xlfn.XLOOKUP(FraudData[[#This Row],[foreign_transaction]],ForeignRules[Foreign Transaction],ForeignRules[Risk Points],0)</f>
        <v>0</v>
      </c>
      <c r="N2958">
        <f>_xlfn.XLOOKUP(FraudData[[#This Row],[location_mismatch]],Table10[Location Mismatch],Table10[Risk Points],0)</f>
        <v>0</v>
      </c>
      <c r="O2958">
        <f>_xlfn.XLOOKUP(FraudData[[#This Row],[device_trust_score]],DeviceRules[Device Min],DeviceRules[Risk Points],,-1)</f>
        <v>0</v>
      </c>
      <c r="P2958">
        <f>_xlfn.XLOOKUP(FraudData[[#This Row],[velocity_last_24h]],VelocityRules[Velocity Min],VelocityRules[Risk Points],,-1)</f>
        <v>0</v>
      </c>
      <c r="Q2958">
        <f>_xlfn.XLOOKUP(FraudData[[#This Row],[merchant_category]],MerchantRules[Merchant Category],MerchantRules[Risk Points],0)</f>
        <v>0</v>
      </c>
      <c r="R2958">
        <f>SUM(FraudData[[#This Row],[Amount Risk]:[Merchant Risk]])</f>
        <v>0</v>
      </c>
      <c r="S2958" t="str" cm="1">
        <f t="array" ref="S2958">_xlfn.IFS(FraudData[[#This Row],[Fraud Risk Score]]&gt;=8,"High Risk",FraudData[[#This Row],[Fraud Risk Score]]&gt;=6,"Medium Risk",TRUE,"Low Risk")</f>
        <v>Low Risk</v>
      </c>
    </row>
    <row r="2959" spans="1:19">
      <c r="A2959">
        <v>2958</v>
      </c>
      <c r="B2959">
        <v>356.09</v>
      </c>
      <c r="C2959">
        <v>20</v>
      </c>
      <c r="D2959" t="s">
        <v>46</v>
      </c>
      <c r="E2959">
        <v>0</v>
      </c>
      <c r="F2959">
        <v>1</v>
      </c>
      <c r="G2959">
        <v>54</v>
      </c>
      <c r="H2959">
        <v>0</v>
      </c>
      <c r="I2959">
        <v>20</v>
      </c>
      <c r="J2959">
        <v>0</v>
      </c>
      <c r="K2959">
        <f>_xlfn.XLOOKUP(FraudData[[#This Row],[amount]],AmountRules[Amount Min],AmountRules[Risk Points],,-1)</f>
        <v>0</v>
      </c>
      <c r="L2959">
        <f>_xlfn.XLOOKUP(FraudData[[#This Row],[transaction_hour]],TimeRules[Hour Min],TimeRules[Risk Points],,-1)</f>
        <v>0</v>
      </c>
      <c r="M2959">
        <f>_xlfn.XLOOKUP(FraudData[[#This Row],[foreign_transaction]],ForeignRules[Foreign Transaction],ForeignRules[Risk Points],0)</f>
        <v>0</v>
      </c>
      <c r="N2959">
        <f>_xlfn.XLOOKUP(FraudData[[#This Row],[location_mismatch]],Table10[Location Mismatch],Table10[Risk Points],0)</f>
        <v>3</v>
      </c>
      <c r="O2959">
        <f>_xlfn.XLOOKUP(FraudData[[#This Row],[device_trust_score]],DeviceRules[Device Min],DeviceRules[Risk Points],,-1)</f>
        <v>1</v>
      </c>
      <c r="P2959">
        <f>_xlfn.XLOOKUP(FraudData[[#This Row],[velocity_last_24h]],VelocityRules[Velocity Min],VelocityRules[Risk Points],,-1)</f>
        <v>0</v>
      </c>
      <c r="Q2959">
        <f>_xlfn.XLOOKUP(FraudData[[#This Row],[merchant_category]],MerchantRules[Merchant Category],MerchantRules[Risk Points],0)</f>
        <v>0</v>
      </c>
      <c r="R2959">
        <f>SUM(FraudData[[#This Row],[Amount Risk]:[Merchant Risk]])</f>
        <v>4</v>
      </c>
      <c r="S2959" t="str" cm="1">
        <f t="array" ref="S2959">_xlfn.IFS(FraudData[[#This Row],[Fraud Risk Score]]&gt;=8,"High Risk",FraudData[[#This Row],[Fraud Risk Score]]&gt;=6,"Medium Risk",TRUE,"Low Risk")</f>
        <v>Low Risk</v>
      </c>
    </row>
    <row r="2960" spans="1:19">
      <c r="A2960">
        <v>2959</v>
      </c>
      <c r="B2960">
        <v>57.65</v>
      </c>
      <c r="C2960">
        <v>9</v>
      </c>
      <c r="D2960" t="s">
        <v>47</v>
      </c>
      <c r="E2960">
        <v>0</v>
      </c>
      <c r="F2960">
        <v>0</v>
      </c>
      <c r="G2960">
        <v>52</v>
      </c>
      <c r="H2960">
        <v>1</v>
      </c>
      <c r="I2960">
        <v>52</v>
      </c>
      <c r="J2960">
        <v>0</v>
      </c>
      <c r="K2960">
        <f>_xlfn.XLOOKUP(FraudData[[#This Row],[amount]],AmountRules[Amount Min],AmountRules[Risk Points],,-1)</f>
        <v>0</v>
      </c>
      <c r="L2960">
        <f>_xlfn.XLOOKUP(FraudData[[#This Row],[transaction_hour]],TimeRules[Hour Min],TimeRules[Risk Points],,-1)</f>
        <v>0</v>
      </c>
      <c r="M2960">
        <f>_xlfn.XLOOKUP(FraudData[[#This Row],[foreign_transaction]],ForeignRules[Foreign Transaction],ForeignRules[Risk Points],0)</f>
        <v>0</v>
      </c>
      <c r="N2960">
        <f>_xlfn.XLOOKUP(FraudData[[#This Row],[location_mismatch]],Table10[Location Mismatch],Table10[Risk Points],0)</f>
        <v>0</v>
      </c>
      <c r="O2960">
        <f>_xlfn.XLOOKUP(FraudData[[#This Row],[device_trust_score]],DeviceRules[Device Min],DeviceRules[Risk Points],,-1)</f>
        <v>1</v>
      </c>
      <c r="P2960">
        <f>_xlfn.XLOOKUP(FraudData[[#This Row],[velocity_last_24h]],VelocityRules[Velocity Min],VelocityRules[Risk Points],,-1)</f>
        <v>0</v>
      </c>
      <c r="Q2960">
        <f>_xlfn.XLOOKUP(FraudData[[#This Row],[merchant_category]],MerchantRules[Merchant Category],MerchantRules[Risk Points],0)</f>
        <v>0</v>
      </c>
      <c r="R2960">
        <f>SUM(FraudData[[#This Row],[Amount Risk]:[Merchant Risk]])</f>
        <v>1</v>
      </c>
      <c r="S2960" t="str" cm="1">
        <f t="array" ref="S2960">_xlfn.IFS(FraudData[[#This Row],[Fraud Risk Score]]&gt;=8,"High Risk",FraudData[[#This Row],[Fraud Risk Score]]&gt;=6,"Medium Risk",TRUE,"Low Risk")</f>
        <v>Low Risk</v>
      </c>
    </row>
    <row r="2961" spans="1:19">
      <c r="A2961">
        <v>2960</v>
      </c>
      <c r="B2961">
        <v>296.18</v>
      </c>
      <c r="C2961">
        <v>16</v>
      </c>
      <c r="D2961" t="s">
        <v>46</v>
      </c>
      <c r="E2961">
        <v>0</v>
      </c>
      <c r="F2961">
        <v>0</v>
      </c>
      <c r="G2961">
        <v>53</v>
      </c>
      <c r="H2961">
        <v>2</v>
      </c>
      <c r="I2961">
        <v>55</v>
      </c>
      <c r="J2961">
        <v>0</v>
      </c>
      <c r="K2961">
        <f>_xlfn.XLOOKUP(FraudData[[#This Row],[amount]],AmountRules[Amount Min],AmountRules[Risk Points],,-1)</f>
        <v>0</v>
      </c>
      <c r="L2961">
        <f>_xlfn.XLOOKUP(FraudData[[#This Row],[transaction_hour]],TimeRules[Hour Min],TimeRules[Risk Points],,-1)</f>
        <v>0</v>
      </c>
      <c r="M2961">
        <f>_xlfn.XLOOKUP(FraudData[[#This Row],[foreign_transaction]],ForeignRules[Foreign Transaction],ForeignRules[Risk Points],0)</f>
        <v>0</v>
      </c>
      <c r="N2961">
        <f>_xlfn.XLOOKUP(FraudData[[#This Row],[location_mismatch]],Table10[Location Mismatch],Table10[Risk Points],0)</f>
        <v>0</v>
      </c>
      <c r="O2961">
        <f>_xlfn.XLOOKUP(FraudData[[#This Row],[device_trust_score]],DeviceRules[Device Min],DeviceRules[Risk Points],,-1)</f>
        <v>1</v>
      </c>
      <c r="P2961">
        <f>_xlfn.XLOOKUP(FraudData[[#This Row],[velocity_last_24h]],VelocityRules[Velocity Min],VelocityRules[Risk Points],,-1)</f>
        <v>0</v>
      </c>
      <c r="Q2961">
        <f>_xlfn.XLOOKUP(FraudData[[#This Row],[merchant_category]],MerchantRules[Merchant Category],MerchantRules[Risk Points],0)</f>
        <v>0</v>
      </c>
      <c r="R2961">
        <f>SUM(FraudData[[#This Row],[Amount Risk]:[Merchant Risk]])</f>
        <v>1</v>
      </c>
      <c r="S2961" t="str" cm="1">
        <f t="array" ref="S2961">_xlfn.IFS(FraudData[[#This Row],[Fraud Risk Score]]&gt;=8,"High Risk",FraudData[[#This Row],[Fraud Risk Score]]&gt;=6,"Medium Risk",TRUE,"Low Risk")</f>
        <v>Low Risk</v>
      </c>
    </row>
    <row r="2962" spans="1:19">
      <c r="A2962">
        <v>2961</v>
      </c>
      <c r="B2962">
        <v>39.1</v>
      </c>
      <c r="C2962">
        <v>16</v>
      </c>
      <c r="D2962" t="s">
        <v>49</v>
      </c>
      <c r="E2962">
        <v>0</v>
      </c>
      <c r="F2962">
        <v>1</v>
      </c>
      <c r="G2962">
        <v>55</v>
      </c>
      <c r="H2962">
        <v>5</v>
      </c>
      <c r="I2962">
        <v>28</v>
      </c>
      <c r="J2962">
        <v>0</v>
      </c>
      <c r="K2962">
        <f>_xlfn.XLOOKUP(FraudData[[#This Row],[amount]],AmountRules[Amount Min],AmountRules[Risk Points],,-1)</f>
        <v>0</v>
      </c>
      <c r="L2962">
        <f>_xlfn.XLOOKUP(FraudData[[#This Row],[transaction_hour]],TimeRules[Hour Min],TimeRules[Risk Points],,-1)</f>
        <v>0</v>
      </c>
      <c r="M2962">
        <f>_xlfn.XLOOKUP(FraudData[[#This Row],[foreign_transaction]],ForeignRules[Foreign Transaction],ForeignRules[Risk Points],0)</f>
        <v>0</v>
      </c>
      <c r="N2962">
        <f>_xlfn.XLOOKUP(FraudData[[#This Row],[location_mismatch]],Table10[Location Mismatch],Table10[Risk Points],0)</f>
        <v>3</v>
      </c>
      <c r="O2962">
        <f>_xlfn.XLOOKUP(FraudData[[#This Row],[device_trust_score]],DeviceRules[Device Min],DeviceRules[Risk Points],,-1)</f>
        <v>1</v>
      </c>
      <c r="P2962">
        <f>_xlfn.XLOOKUP(FraudData[[#This Row],[velocity_last_24h]],VelocityRules[Velocity Min],VelocityRules[Risk Points],,-1)</f>
        <v>3</v>
      </c>
      <c r="Q2962">
        <f>_xlfn.XLOOKUP(FraudData[[#This Row],[merchant_category]],MerchantRules[Merchant Category],MerchantRules[Risk Points],0)</f>
        <v>1</v>
      </c>
      <c r="R2962">
        <f>SUM(FraudData[[#This Row],[Amount Risk]:[Merchant Risk]])</f>
        <v>8</v>
      </c>
      <c r="S2962" t="str" cm="1">
        <f t="array" ref="S2962">_xlfn.IFS(FraudData[[#This Row],[Fraud Risk Score]]&gt;=8,"High Risk",FraudData[[#This Row],[Fraud Risk Score]]&gt;=6,"Medium Risk",TRUE,"Low Risk")</f>
        <v>High Risk</v>
      </c>
    </row>
    <row r="2963" spans="1:19">
      <c r="A2963">
        <v>2962</v>
      </c>
      <c r="B2963">
        <v>76.260000000000005</v>
      </c>
      <c r="C2963">
        <v>17</v>
      </c>
      <c r="D2963" t="s">
        <v>47</v>
      </c>
      <c r="E2963">
        <v>0</v>
      </c>
      <c r="F2963">
        <v>0</v>
      </c>
      <c r="G2963">
        <v>92</v>
      </c>
      <c r="H2963">
        <v>4</v>
      </c>
      <c r="I2963">
        <v>53</v>
      </c>
      <c r="J2963">
        <v>0</v>
      </c>
      <c r="K2963">
        <f>_xlfn.XLOOKUP(FraudData[[#This Row],[amount]],AmountRules[Amount Min],AmountRules[Risk Points],,-1)</f>
        <v>0</v>
      </c>
      <c r="L2963">
        <f>_xlfn.XLOOKUP(FraudData[[#This Row],[transaction_hour]],TimeRules[Hour Min],TimeRules[Risk Points],,-1)</f>
        <v>0</v>
      </c>
      <c r="M2963">
        <f>_xlfn.XLOOKUP(FraudData[[#This Row],[foreign_transaction]],ForeignRules[Foreign Transaction],ForeignRules[Risk Points],0)</f>
        <v>0</v>
      </c>
      <c r="N2963">
        <f>_xlfn.XLOOKUP(FraudData[[#This Row],[location_mismatch]],Table10[Location Mismatch],Table10[Risk Points],0)</f>
        <v>0</v>
      </c>
      <c r="O2963">
        <f>_xlfn.XLOOKUP(FraudData[[#This Row],[device_trust_score]],DeviceRules[Device Min],DeviceRules[Risk Points],,-1)</f>
        <v>0</v>
      </c>
      <c r="P2963">
        <f>_xlfn.XLOOKUP(FraudData[[#This Row],[velocity_last_24h]],VelocityRules[Velocity Min],VelocityRules[Risk Points],,-1)</f>
        <v>0</v>
      </c>
      <c r="Q2963">
        <f>_xlfn.XLOOKUP(FraudData[[#This Row],[merchant_category]],MerchantRules[Merchant Category],MerchantRules[Risk Points],0)</f>
        <v>0</v>
      </c>
      <c r="R2963">
        <f>SUM(FraudData[[#This Row],[Amount Risk]:[Merchant Risk]])</f>
        <v>0</v>
      </c>
      <c r="S2963" t="str" cm="1">
        <f t="array" ref="S2963">_xlfn.IFS(FraudData[[#This Row],[Fraud Risk Score]]&gt;=8,"High Risk",FraudData[[#This Row],[Fraud Risk Score]]&gt;=6,"Medium Risk",TRUE,"Low Risk")</f>
        <v>Low Risk</v>
      </c>
    </row>
    <row r="2964" spans="1:19">
      <c r="A2964">
        <v>2963</v>
      </c>
      <c r="B2964">
        <v>73.599999999999994</v>
      </c>
      <c r="C2964">
        <v>1</v>
      </c>
      <c r="D2964" t="s">
        <v>47</v>
      </c>
      <c r="E2964">
        <v>0</v>
      </c>
      <c r="F2964">
        <v>1</v>
      </c>
      <c r="G2964">
        <v>98</v>
      </c>
      <c r="H2964">
        <v>0</v>
      </c>
      <c r="I2964">
        <v>69</v>
      </c>
      <c r="J2964">
        <v>0</v>
      </c>
      <c r="K2964">
        <f>_xlfn.XLOOKUP(FraudData[[#This Row],[amount]],AmountRules[Amount Min],AmountRules[Risk Points],,-1)</f>
        <v>0</v>
      </c>
      <c r="L2964">
        <f>_xlfn.XLOOKUP(FraudData[[#This Row],[transaction_hour]],TimeRules[Hour Min],TimeRules[Risk Points],,-1)</f>
        <v>3</v>
      </c>
      <c r="M2964">
        <f>_xlfn.XLOOKUP(FraudData[[#This Row],[foreign_transaction]],ForeignRules[Foreign Transaction],ForeignRules[Risk Points],0)</f>
        <v>0</v>
      </c>
      <c r="N2964">
        <f>_xlfn.XLOOKUP(FraudData[[#This Row],[location_mismatch]],Table10[Location Mismatch],Table10[Risk Points],0)</f>
        <v>3</v>
      </c>
      <c r="O2964">
        <f>_xlfn.XLOOKUP(FraudData[[#This Row],[device_trust_score]],DeviceRules[Device Min],DeviceRules[Risk Points],,-1)</f>
        <v>0</v>
      </c>
      <c r="P2964">
        <f>_xlfn.XLOOKUP(FraudData[[#This Row],[velocity_last_24h]],VelocityRules[Velocity Min],VelocityRules[Risk Points],,-1)</f>
        <v>0</v>
      </c>
      <c r="Q2964">
        <f>_xlfn.XLOOKUP(FraudData[[#This Row],[merchant_category]],MerchantRules[Merchant Category],MerchantRules[Risk Points],0)</f>
        <v>0</v>
      </c>
      <c r="R2964">
        <f>SUM(FraudData[[#This Row],[Amount Risk]:[Merchant Risk]])</f>
        <v>6</v>
      </c>
      <c r="S2964" t="str" cm="1">
        <f t="array" ref="S2964">_xlfn.IFS(FraudData[[#This Row],[Fraud Risk Score]]&gt;=8,"High Risk",FraudData[[#This Row],[Fraud Risk Score]]&gt;=6,"Medium Risk",TRUE,"Low Risk")</f>
        <v>Medium Risk</v>
      </c>
    </row>
    <row r="2965" spans="1:19">
      <c r="A2965">
        <v>2964</v>
      </c>
      <c r="B2965">
        <v>691.36</v>
      </c>
      <c r="C2965">
        <v>3</v>
      </c>
      <c r="D2965" t="s">
        <v>47</v>
      </c>
      <c r="E2965">
        <v>1</v>
      </c>
      <c r="F2965">
        <v>0</v>
      </c>
      <c r="G2965">
        <v>55</v>
      </c>
      <c r="H2965">
        <v>1</v>
      </c>
      <c r="I2965">
        <v>65</v>
      </c>
      <c r="J2965">
        <v>0</v>
      </c>
      <c r="K2965">
        <f>_xlfn.XLOOKUP(FraudData[[#This Row],[amount]],AmountRules[Amount Min],AmountRules[Risk Points],,-1)</f>
        <v>1</v>
      </c>
      <c r="L2965">
        <f>_xlfn.XLOOKUP(FraudData[[#This Row],[transaction_hour]],TimeRules[Hour Min],TimeRules[Risk Points],,-1)</f>
        <v>3</v>
      </c>
      <c r="M2965">
        <f>_xlfn.XLOOKUP(FraudData[[#This Row],[foreign_transaction]],ForeignRules[Foreign Transaction],ForeignRules[Risk Points],0)</f>
        <v>3</v>
      </c>
      <c r="N2965">
        <f>_xlfn.XLOOKUP(FraudData[[#This Row],[location_mismatch]],Table10[Location Mismatch],Table10[Risk Points],0)</f>
        <v>0</v>
      </c>
      <c r="O2965">
        <f>_xlfn.XLOOKUP(FraudData[[#This Row],[device_trust_score]],DeviceRules[Device Min],DeviceRules[Risk Points],,-1)</f>
        <v>1</v>
      </c>
      <c r="P2965">
        <f>_xlfn.XLOOKUP(FraudData[[#This Row],[velocity_last_24h]],VelocityRules[Velocity Min],VelocityRules[Risk Points],,-1)</f>
        <v>0</v>
      </c>
      <c r="Q2965">
        <f>_xlfn.XLOOKUP(FraudData[[#This Row],[merchant_category]],MerchantRules[Merchant Category],MerchantRules[Risk Points],0)</f>
        <v>0</v>
      </c>
      <c r="R2965">
        <f>SUM(FraudData[[#This Row],[Amount Risk]:[Merchant Risk]])</f>
        <v>8</v>
      </c>
      <c r="S2965" t="str" cm="1">
        <f t="array" ref="S2965">_xlfn.IFS(FraudData[[#This Row],[Fraud Risk Score]]&gt;=8,"High Risk",FraudData[[#This Row],[Fraud Risk Score]]&gt;=6,"Medium Risk",TRUE,"Low Risk")</f>
        <v>High Risk</v>
      </c>
    </row>
    <row r="2966" spans="1:19">
      <c r="A2966">
        <v>2965</v>
      </c>
      <c r="B2966">
        <v>349.5</v>
      </c>
      <c r="C2966">
        <v>18</v>
      </c>
      <c r="D2966" t="s">
        <v>48</v>
      </c>
      <c r="E2966">
        <v>1</v>
      </c>
      <c r="F2966">
        <v>0</v>
      </c>
      <c r="G2966">
        <v>65</v>
      </c>
      <c r="H2966">
        <v>1</v>
      </c>
      <c r="I2966">
        <v>60</v>
      </c>
      <c r="J2966">
        <v>0</v>
      </c>
      <c r="K2966">
        <f>_xlfn.XLOOKUP(FraudData[[#This Row],[amount]],AmountRules[Amount Min],AmountRules[Risk Points],,-1)</f>
        <v>0</v>
      </c>
      <c r="L2966">
        <f>_xlfn.XLOOKUP(FraudData[[#This Row],[transaction_hour]],TimeRules[Hour Min],TimeRules[Risk Points],,-1)</f>
        <v>0</v>
      </c>
      <c r="M2966">
        <f>_xlfn.XLOOKUP(FraudData[[#This Row],[foreign_transaction]],ForeignRules[Foreign Transaction],ForeignRules[Risk Points],0)</f>
        <v>3</v>
      </c>
      <c r="N2966">
        <f>_xlfn.XLOOKUP(FraudData[[#This Row],[location_mismatch]],Table10[Location Mismatch],Table10[Risk Points],0)</f>
        <v>0</v>
      </c>
      <c r="O2966">
        <f>_xlfn.XLOOKUP(FraudData[[#This Row],[device_trust_score]],DeviceRules[Device Min],DeviceRules[Risk Points],,-1)</f>
        <v>1</v>
      </c>
      <c r="P2966">
        <f>_xlfn.XLOOKUP(FraudData[[#This Row],[velocity_last_24h]],VelocityRules[Velocity Min],VelocityRules[Risk Points],,-1)</f>
        <v>0</v>
      </c>
      <c r="Q2966">
        <f>_xlfn.XLOOKUP(FraudData[[#This Row],[merchant_category]],MerchantRules[Merchant Category],MerchantRules[Risk Points],0)</f>
        <v>0</v>
      </c>
      <c r="R2966">
        <f>SUM(FraudData[[#This Row],[Amount Risk]:[Merchant Risk]])</f>
        <v>4</v>
      </c>
      <c r="S2966" t="str" cm="1">
        <f t="array" ref="S2966">_xlfn.IFS(FraudData[[#This Row],[Fraud Risk Score]]&gt;=8,"High Risk",FraudData[[#This Row],[Fraud Risk Score]]&gt;=6,"Medium Risk",TRUE,"Low Risk")</f>
        <v>Low Risk</v>
      </c>
    </row>
    <row r="2967" spans="1:19">
      <c r="A2967">
        <v>2966</v>
      </c>
      <c r="B2967">
        <v>217.42</v>
      </c>
      <c r="C2967">
        <v>10</v>
      </c>
      <c r="D2967" t="s">
        <v>50</v>
      </c>
      <c r="E2967">
        <v>0</v>
      </c>
      <c r="F2967">
        <v>0</v>
      </c>
      <c r="G2967">
        <v>88</v>
      </c>
      <c r="H2967">
        <v>3</v>
      </c>
      <c r="I2967">
        <v>69</v>
      </c>
      <c r="J2967">
        <v>0</v>
      </c>
      <c r="K2967">
        <f>_xlfn.XLOOKUP(FraudData[[#This Row],[amount]],AmountRules[Amount Min],AmountRules[Risk Points],,-1)</f>
        <v>0</v>
      </c>
      <c r="L2967">
        <f>_xlfn.XLOOKUP(FraudData[[#This Row],[transaction_hour]],TimeRules[Hour Min],TimeRules[Risk Points],,-1)</f>
        <v>0</v>
      </c>
      <c r="M2967">
        <f>_xlfn.XLOOKUP(FraudData[[#This Row],[foreign_transaction]],ForeignRules[Foreign Transaction],ForeignRules[Risk Points],0)</f>
        <v>0</v>
      </c>
      <c r="N2967">
        <f>_xlfn.XLOOKUP(FraudData[[#This Row],[location_mismatch]],Table10[Location Mismatch],Table10[Risk Points],0)</f>
        <v>0</v>
      </c>
      <c r="O2967">
        <f>_xlfn.XLOOKUP(FraudData[[#This Row],[device_trust_score]],DeviceRules[Device Min],DeviceRules[Risk Points],,-1)</f>
        <v>0</v>
      </c>
      <c r="P2967">
        <f>_xlfn.XLOOKUP(FraudData[[#This Row],[velocity_last_24h]],VelocityRules[Velocity Min],VelocityRules[Risk Points],,-1)</f>
        <v>0</v>
      </c>
      <c r="Q2967">
        <f>_xlfn.XLOOKUP(FraudData[[#This Row],[merchant_category]],MerchantRules[Merchant Category],MerchantRules[Risk Points],0)</f>
        <v>0</v>
      </c>
      <c r="R2967">
        <f>SUM(FraudData[[#This Row],[Amount Risk]:[Merchant Risk]])</f>
        <v>0</v>
      </c>
      <c r="S2967" t="str" cm="1">
        <f t="array" ref="S2967">_xlfn.IFS(FraudData[[#This Row],[Fraud Risk Score]]&gt;=8,"High Risk",FraudData[[#This Row],[Fraud Risk Score]]&gt;=6,"Medium Risk",TRUE,"Low Risk")</f>
        <v>Low Risk</v>
      </c>
    </row>
    <row r="2968" spans="1:19">
      <c r="A2968">
        <v>2967</v>
      </c>
      <c r="B2968">
        <v>233.73</v>
      </c>
      <c r="C2968">
        <v>16</v>
      </c>
      <c r="D2968" t="s">
        <v>50</v>
      </c>
      <c r="E2968">
        <v>0</v>
      </c>
      <c r="F2968">
        <v>0</v>
      </c>
      <c r="G2968">
        <v>66</v>
      </c>
      <c r="H2968">
        <v>2</v>
      </c>
      <c r="I2968">
        <v>51</v>
      </c>
      <c r="J2968">
        <v>0</v>
      </c>
      <c r="K2968">
        <f>_xlfn.XLOOKUP(FraudData[[#This Row],[amount]],AmountRules[Amount Min],AmountRules[Risk Points],,-1)</f>
        <v>0</v>
      </c>
      <c r="L2968">
        <f>_xlfn.XLOOKUP(FraudData[[#This Row],[transaction_hour]],TimeRules[Hour Min],TimeRules[Risk Points],,-1)</f>
        <v>0</v>
      </c>
      <c r="M2968">
        <f>_xlfn.XLOOKUP(FraudData[[#This Row],[foreign_transaction]],ForeignRules[Foreign Transaction],ForeignRules[Risk Points],0)</f>
        <v>0</v>
      </c>
      <c r="N2968">
        <f>_xlfn.XLOOKUP(FraudData[[#This Row],[location_mismatch]],Table10[Location Mismatch],Table10[Risk Points],0)</f>
        <v>0</v>
      </c>
      <c r="O2968">
        <f>_xlfn.XLOOKUP(FraudData[[#This Row],[device_trust_score]],DeviceRules[Device Min],DeviceRules[Risk Points],,-1)</f>
        <v>1</v>
      </c>
      <c r="P2968">
        <f>_xlfn.XLOOKUP(FraudData[[#This Row],[velocity_last_24h]],VelocityRules[Velocity Min],VelocityRules[Risk Points],,-1)</f>
        <v>0</v>
      </c>
      <c r="Q2968">
        <f>_xlfn.XLOOKUP(FraudData[[#This Row],[merchant_category]],MerchantRules[Merchant Category],MerchantRules[Risk Points],0)</f>
        <v>0</v>
      </c>
      <c r="R2968">
        <f>SUM(FraudData[[#This Row],[Amount Risk]:[Merchant Risk]])</f>
        <v>1</v>
      </c>
      <c r="S2968" t="str" cm="1">
        <f t="array" ref="S2968">_xlfn.IFS(FraudData[[#This Row],[Fraud Risk Score]]&gt;=8,"High Risk",FraudData[[#This Row],[Fraud Risk Score]]&gt;=6,"Medium Risk",TRUE,"Low Risk")</f>
        <v>Low Risk</v>
      </c>
    </row>
    <row r="2969" spans="1:19">
      <c r="A2969">
        <v>2968</v>
      </c>
      <c r="B2969">
        <v>148.63</v>
      </c>
      <c r="C2969">
        <v>11</v>
      </c>
      <c r="D2969" t="s">
        <v>48</v>
      </c>
      <c r="E2969">
        <v>0</v>
      </c>
      <c r="F2969">
        <v>0</v>
      </c>
      <c r="G2969">
        <v>68</v>
      </c>
      <c r="H2969">
        <v>2</v>
      </c>
      <c r="I2969">
        <v>40</v>
      </c>
      <c r="J2969">
        <v>0</v>
      </c>
      <c r="K2969">
        <f>_xlfn.XLOOKUP(FraudData[[#This Row],[amount]],AmountRules[Amount Min],AmountRules[Risk Points],,-1)</f>
        <v>0</v>
      </c>
      <c r="L2969">
        <f>_xlfn.XLOOKUP(FraudData[[#This Row],[transaction_hour]],TimeRules[Hour Min],TimeRules[Risk Points],,-1)</f>
        <v>0</v>
      </c>
      <c r="M2969">
        <f>_xlfn.XLOOKUP(FraudData[[#This Row],[foreign_transaction]],ForeignRules[Foreign Transaction],ForeignRules[Risk Points],0)</f>
        <v>0</v>
      </c>
      <c r="N2969">
        <f>_xlfn.XLOOKUP(FraudData[[#This Row],[location_mismatch]],Table10[Location Mismatch],Table10[Risk Points],0)</f>
        <v>0</v>
      </c>
      <c r="O2969">
        <f>_xlfn.XLOOKUP(FraudData[[#This Row],[device_trust_score]],DeviceRules[Device Min],DeviceRules[Risk Points],,-1)</f>
        <v>1</v>
      </c>
      <c r="P2969">
        <f>_xlfn.XLOOKUP(FraudData[[#This Row],[velocity_last_24h]],VelocityRules[Velocity Min],VelocityRules[Risk Points],,-1)</f>
        <v>0</v>
      </c>
      <c r="Q2969">
        <f>_xlfn.XLOOKUP(FraudData[[#This Row],[merchant_category]],MerchantRules[Merchant Category],MerchantRules[Risk Points],0)</f>
        <v>0</v>
      </c>
      <c r="R2969">
        <f>SUM(FraudData[[#This Row],[Amount Risk]:[Merchant Risk]])</f>
        <v>1</v>
      </c>
      <c r="S2969" t="str" cm="1">
        <f t="array" ref="S2969">_xlfn.IFS(FraudData[[#This Row],[Fraud Risk Score]]&gt;=8,"High Risk",FraudData[[#This Row],[Fraud Risk Score]]&gt;=6,"Medium Risk",TRUE,"Low Risk")</f>
        <v>Low Risk</v>
      </c>
    </row>
    <row r="2970" spans="1:19">
      <c r="A2970">
        <v>2969</v>
      </c>
      <c r="B2970">
        <v>529.04999999999995</v>
      </c>
      <c r="C2970">
        <v>1</v>
      </c>
      <c r="D2970" t="s">
        <v>48</v>
      </c>
      <c r="E2970">
        <v>0</v>
      </c>
      <c r="F2970">
        <v>0</v>
      </c>
      <c r="G2970">
        <v>55</v>
      </c>
      <c r="H2970">
        <v>1</v>
      </c>
      <c r="I2970">
        <v>22</v>
      </c>
      <c r="J2970">
        <v>0</v>
      </c>
      <c r="K2970">
        <f>_xlfn.XLOOKUP(FraudData[[#This Row],[amount]],AmountRules[Amount Min],AmountRules[Risk Points],,-1)</f>
        <v>1</v>
      </c>
      <c r="L2970">
        <f>_xlfn.XLOOKUP(FraudData[[#This Row],[transaction_hour]],TimeRules[Hour Min],TimeRules[Risk Points],,-1)</f>
        <v>3</v>
      </c>
      <c r="M2970">
        <f>_xlfn.XLOOKUP(FraudData[[#This Row],[foreign_transaction]],ForeignRules[Foreign Transaction],ForeignRules[Risk Points],0)</f>
        <v>0</v>
      </c>
      <c r="N2970">
        <f>_xlfn.XLOOKUP(FraudData[[#This Row],[location_mismatch]],Table10[Location Mismatch],Table10[Risk Points],0)</f>
        <v>0</v>
      </c>
      <c r="O2970">
        <f>_xlfn.XLOOKUP(FraudData[[#This Row],[device_trust_score]],DeviceRules[Device Min],DeviceRules[Risk Points],,-1)</f>
        <v>1</v>
      </c>
      <c r="P2970">
        <f>_xlfn.XLOOKUP(FraudData[[#This Row],[velocity_last_24h]],VelocityRules[Velocity Min],VelocityRules[Risk Points],,-1)</f>
        <v>0</v>
      </c>
      <c r="Q2970">
        <f>_xlfn.XLOOKUP(FraudData[[#This Row],[merchant_category]],MerchantRules[Merchant Category],MerchantRules[Risk Points],0)</f>
        <v>0</v>
      </c>
      <c r="R2970">
        <f>SUM(FraudData[[#This Row],[Amount Risk]:[Merchant Risk]])</f>
        <v>5</v>
      </c>
      <c r="S2970" t="str" cm="1">
        <f t="array" ref="S2970">_xlfn.IFS(FraudData[[#This Row],[Fraud Risk Score]]&gt;=8,"High Risk",FraudData[[#This Row],[Fraud Risk Score]]&gt;=6,"Medium Risk",TRUE,"Low Risk")</f>
        <v>Low Risk</v>
      </c>
    </row>
    <row r="2971" spans="1:19">
      <c r="A2971">
        <v>2970</v>
      </c>
      <c r="B2971">
        <v>123.42</v>
      </c>
      <c r="C2971">
        <v>5</v>
      </c>
      <c r="D2971" t="s">
        <v>48</v>
      </c>
      <c r="E2971">
        <v>0</v>
      </c>
      <c r="F2971">
        <v>0</v>
      </c>
      <c r="G2971">
        <v>35</v>
      </c>
      <c r="H2971">
        <v>2</v>
      </c>
      <c r="I2971">
        <v>47</v>
      </c>
      <c r="J2971">
        <v>0</v>
      </c>
      <c r="K2971">
        <f>_xlfn.XLOOKUP(FraudData[[#This Row],[amount]],AmountRules[Amount Min],AmountRules[Risk Points],,-1)</f>
        <v>0</v>
      </c>
      <c r="L2971">
        <f>_xlfn.XLOOKUP(FraudData[[#This Row],[transaction_hour]],TimeRules[Hour Min],TimeRules[Risk Points],,-1)</f>
        <v>0</v>
      </c>
      <c r="M2971">
        <f>_xlfn.XLOOKUP(FraudData[[#This Row],[foreign_transaction]],ForeignRules[Foreign Transaction],ForeignRules[Risk Points],0)</f>
        <v>0</v>
      </c>
      <c r="N2971">
        <f>_xlfn.XLOOKUP(FraudData[[#This Row],[location_mismatch]],Table10[Location Mismatch],Table10[Risk Points],0)</f>
        <v>0</v>
      </c>
      <c r="O2971">
        <f>_xlfn.XLOOKUP(FraudData[[#This Row],[device_trust_score]],DeviceRules[Device Min],DeviceRules[Risk Points],,-1)</f>
        <v>2</v>
      </c>
      <c r="P2971">
        <f>_xlfn.XLOOKUP(FraudData[[#This Row],[velocity_last_24h]],VelocityRules[Velocity Min],VelocityRules[Risk Points],,-1)</f>
        <v>0</v>
      </c>
      <c r="Q2971">
        <f>_xlfn.XLOOKUP(FraudData[[#This Row],[merchant_category]],MerchantRules[Merchant Category],MerchantRules[Risk Points],0)</f>
        <v>0</v>
      </c>
      <c r="R2971">
        <f>SUM(FraudData[[#This Row],[Amount Risk]:[Merchant Risk]])</f>
        <v>2</v>
      </c>
      <c r="S2971" t="str" cm="1">
        <f t="array" ref="S2971">_xlfn.IFS(FraudData[[#This Row],[Fraud Risk Score]]&gt;=8,"High Risk",FraudData[[#This Row],[Fraud Risk Score]]&gt;=6,"Medium Risk",TRUE,"Low Risk")</f>
        <v>Low Risk</v>
      </c>
    </row>
    <row r="2972" spans="1:19">
      <c r="A2972">
        <v>2971</v>
      </c>
      <c r="B2972">
        <v>86.2</v>
      </c>
      <c r="C2972">
        <v>8</v>
      </c>
      <c r="D2972" t="s">
        <v>50</v>
      </c>
      <c r="E2972">
        <v>0</v>
      </c>
      <c r="F2972">
        <v>0</v>
      </c>
      <c r="G2972">
        <v>60</v>
      </c>
      <c r="H2972">
        <v>2</v>
      </c>
      <c r="I2972">
        <v>54</v>
      </c>
      <c r="J2972">
        <v>0</v>
      </c>
      <c r="K2972">
        <f>_xlfn.XLOOKUP(FraudData[[#This Row],[amount]],AmountRules[Amount Min],AmountRules[Risk Points],,-1)</f>
        <v>0</v>
      </c>
      <c r="L2972">
        <f>_xlfn.XLOOKUP(FraudData[[#This Row],[transaction_hour]],TimeRules[Hour Min],TimeRules[Risk Points],,-1)</f>
        <v>0</v>
      </c>
      <c r="M2972">
        <f>_xlfn.XLOOKUP(FraudData[[#This Row],[foreign_transaction]],ForeignRules[Foreign Transaction],ForeignRules[Risk Points],0)</f>
        <v>0</v>
      </c>
      <c r="N2972">
        <f>_xlfn.XLOOKUP(FraudData[[#This Row],[location_mismatch]],Table10[Location Mismatch],Table10[Risk Points],0)</f>
        <v>0</v>
      </c>
      <c r="O2972">
        <f>_xlfn.XLOOKUP(FraudData[[#This Row],[device_trust_score]],DeviceRules[Device Min],DeviceRules[Risk Points],,-1)</f>
        <v>1</v>
      </c>
      <c r="P2972">
        <f>_xlfn.XLOOKUP(FraudData[[#This Row],[velocity_last_24h]],VelocityRules[Velocity Min],VelocityRules[Risk Points],,-1)</f>
        <v>0</v>
      </c>
      <c r="Q2972">
        <f>_xlfn.XLOOKUP(FraudData[[#This Row],[merchant_category]],MerchantRules[Merchant Category],MerchantRules[Risk Points],0)</f>
        <v>0</v>
      </c>
      <c r="R2972">
        <f>SUM(FraudData[[#This Row],[Amount Risk]:[Merchant Risk]])</f>
        <v>1</v>
      </c>
      <c r="S2972" t="str" cm="1">
        <f t="array" ref="S2972">_xlfn.IFS(FraudData[[#This Row],[Fraud Risk Score]]&gt;=8,"High Risk",FraudData[[#This Row],[Fraud Risk Score]]&gt;=6,"Medium Risk",TRUE,"Low Risk")</f>
        <v>Low Risk</v>
      </c>
    </row>
    <row r="2973" spans="1:19">
      <c r="A2973">
        <v>2972</v>
      </c>
      <c r="B2973">
        <v>32.04</v>
      </c>
      <c r="C2973">
        <v>4</v>
      </c>
      <c r="D2973" t="s">
        <v>46</v>
      </c>
      <c r="E2973">
        <v>0</v>
      </c>
      <c r="F2973">
        <v>1</v>
      </c>
      <c r="G2973">
        <v>56</v>
      </c>
      <c r="H2973">
        <v>4</v>
      </c>
      <c r="I2973">
        <v>33</v>
      </c>
      <c r="J2973">
        <v>0</v>
      </c>
      <c r="K2973">
        <f>_xlfn.XLOOKUP(FraudData[[#This Row],[amount]],AmountRules[Amount Min],AmountRules[Risk Points],,-1)</f>
        <v>0</v>
      </c>
      <c r="L2973">
        <f>_xlfn.XLOOKUP(FraudData[[#This Row],[transaction_hour]],TimeRules[Hour Min],TimeRules[Risk Points],,-1)</f>
        <v>0</v>
      </c>
      <c r="M2973">
        <f>_xlfn.XLOOKUP(FraudData[[#This Row],[foreign_transaction]],ForeignRules[Foreign Transaction],ForeignRules[Risk Points],0)</f>
        <v>0</v>
      </c>
      <c r="N2973">
        <f>_xlfn.XLOOKUP(FraudData[[#This Row],[location_mismatch]],Table10[Location Mismatch],Table10[Risk Points],0)</f>
        <v>3</v>
      </c>
      <c r="O2973">
        <f>_xlfn.XLOOKUP(FraudData[[#This Row],[device_trust_score]],DeviceRules[Device Min],DeviceRules[Risk Points],,-1)</f>
        <v>1</v>
      </c>
      <c r="P2973">
        <f>_xlfn.XLOOKUP(FraudData[[#This Row],[velocity_last_24h]],VelocityRules[Velocity Min],VelocityRules[Risk Points],,-1)</f>
        <v>0</v>
      </c>
      <c r="Q2973">
        <f>_xlfn.XLOOKUP(FraudData[[#This Row],[merchant_category]],MerchantRules[Merchant Category],MerchantRules[Risk Points],0)</f>
        <v>0</v>
      </c>
      <c r="R2973">
        <f>SUM(FraudData[[#This Row],[Amount Risk]:[Merchant Risk]])</f>
        <v>4</v>
      </c>
      <c r="S2973" t="str" cm="1">
        <f t="array" ref="S2973">_xlfn.IFS(FraudData[[#This Row],[Fraud Risk Score]]&gt;=8,"High Risk",FraudData[[#This Row],[Fraud Risk Score]]&gt;=6,"Medium Risk",TRUE,"Low Risk")</f>
        <v>Low Risk</v>
      </c>
    </row>
    <row r="2974" spans="1:19">
      <c r="A2974">
        <v>2973</v>
      </c>
      <c r="B2974">
        <v>277.69</v>
      </c>
      <c r="C2974">
        <v>19</v>
      </c>
      <c r="D2974" t="s">
        <v>48</v>
      </c>
      <c r="E2974">
        <v>0</v>
      </c>
      <c r="F2974">
        <v>0</v>
      </c>
      <c r="G2974">
        <v>63</v>
      </c>
      <c r="H2974">
        <v>1</v>
      </c>
      <c r="I2974">
        <v>31</v>
      </c>
      <c r="J2974">
        <v>0</v>
      </c>
      <c r="K2974">
        <f>_xlfn.XLOOKUP(FraudData[[#This Row],[amount]],AmountRules[Amount Min],AmountRules[Risk Points],,-1)</f>
        <v>0</v>
      </c>
      <c r="L2974">
        <f>_xlfn.XLOOKUP(FraudData[[#This Row],[transaction_hour]],TimeRules[Hour Min],TimeRules[Risk Points],,-1)</f>
        <v>0</v>
      </c>
      <c r="M2974">
        <f>_xlfn.XLOOKUP(FraudData[[#This Row],[foreign_transaction]],ForeignRules[Foreign Transaction],ForeignRules[Risk Points],0)</f>
        <v>0</v>
      </c>
      <c r="N2974">
        <f>_xlfn.XLOOKUP(FraudData[[#This Row],[location_mismatch]],Table10[Location Mismatch],Table10[Risk Points],0)</f>
        <v>0</v>
      </c>
      <c r="O2974">
        <f>_xlfn.XLOOKUP(FraudData[[#This Row],[device_trust_score]],DeviceRules[Device Min],DeviceRules[Risk Points],,-1)</f>
        <v>1</v>
      </c>
      <c r="P2974">
        <f>_xlfn.XLOOKUP(FraudData[[#This Row],[velocity_last_24h]],VelocityRules[Velocity Min],VelocityRules[Risk Points],,-1)</f>
        <v>0</v>
      </c>
      <c r="Q2974">
        <f>_xlfn.XLOOKUP(FraudData[[#This Row],[merchant_category]],MerchantRules[Merchant Category],MerchantRules[Risk Points],0)</f>
        <v>0</v>
      </c>
      <c r="R2974">
        <f>SUM(FraudData[[#This Row],[Amount Risk]:[Merchant Risk]])</f>
        <v>1</v>
      </c>
      <c r="S2974" t="str" cm="1">
        <f t="array" ref="S2974">_xlfn.IFS(FraudData[[#This Row],[Fraud Risk Score]]&gt;=8,"High Risk",FraudData[[#This Row],[Fraud Risk Score]]&gt;=6,"Medium Risk",TRUE,"Low Risk")</f>
        <v>Low Risk</v>
      </c>
    </row>
    <row r="2975" spans="1:19">
      <c r="A2975">
        <v>2974</v>
      </c>
      <c r="B2975">
        <v>238.67</v>
      </c>
      <c r="C2975">
        <v>20</v>
      </c>
      <c r="D2975" t="s">
        <v>46</v>
      </c>
      <c r="E2975">
        <v>0</v>
      </c>
      <c r="F2975">
        <v>1</v>
      </c>
      <c r="G2975">
        <v>91</v>
      </c>
      <c r="H2975">
        <v>1</v>
      </c>
      <c r="I2975">
        <v>24</v>
      </c>
      <c r="J2975">
        <v>0</v>
      </c>
      <c r="K2975">
        <f>_xlfn.XLOOKUP(FraudData[[#This Row],[amount]],AmountRules[Amount Min],AmountRules[Risk Points],,-1)</f>
        <v>0</v>
      </c>
      <c r="L2975">
        <f>_xlfn.XLOOKUP(FraudData[[#This Row],[transaction_hour]],TimeRules[Hour Min],TimeRules[Risk Points],,-1)</f>
        <v>0</v>
      </c>
      <c r="M2975">
        <f>_xlfn.XLOOKUP(FraudData[[#This Row],[foreign_transaction]],ForeignRules[Foreign Transaction],ForeignRules[Risk Points],0)</f>
        <v>0</v>
      </c>
      <c r="N2975">
        <f>_xlfn.XLOOKUP(FraudData[[#This Row],[location_mismatch]],Table10[Location Mismatch],Table10[Risk Points],0)</f>
        <v>3</v>
      </c>
      <c r="O2975">
        <f>_xlfn.XLOOKUP(FraudData[[#This Row],[device_trust_score]],DeviceRules[Device Min],DeviceRules[Risk Points],,-1)</f>
        <v>0</v>
      </c>
      <c r="P2975">
        <f>_xlfn.XLOOKUP(FraudData[[#This Row],[velocity_last_24h]],VelocityRules[Velocity Min],VelocityRules[Risk Points],,-1)</f>
        <v>0</v>
      </c>
      <c r="Q2975">
        <f>_xlfn.XLOOKUP(FraudData[[#This Row],[merchant_category]],MerchantRules[Merchant Category],MerchantRules[Risk Points],0)</f>
        <v>0</v>
      </c>
      <c r="R2975">
        <f>SUM(FraudData[[#This Row],[Amount Risk]:[Merchant Risk]])</f>
        <v>3</v>
      </c>
      <c r="S2975" t="str" cm="1">
        <f t="array" ref="S2975">_xlfn.IFS(FraudData[[#This Row],[Fraud Risk Score]]&gt;=8,"High Risk",FraudData[[#This Row],[Fraud Risk Score]]&gt;=6,"Medium Risk",TRUE,"Low Risk")</f>
        <v>Low Risk</v>
      </c>
    </row>
    <row r="2976" spans="1:19">
      <c r="A2976">
        <v>2975</v>
      </c>
      <c r="B2976">
        <v>87.32</v>
      </c>
      <c r="C2976">
        <v>8</v>
      </c>
      <c r="D2976" t="s">
        <v>46</v>
      </c>
      <c r="E2976">
        <v>0</v>
      </c>
      <c r="F2976">
        <v>0</v>
      </c>
      <c r="G2976">
        <v>84</v>
      </c>
      <c r="H2976">
        <v>3</v>
      </c>
      <c r="I2976">
        <v>50</v>
      </c>
      <c r="J2976">
        <v>0</v>
      </c>
      <c r="K2976">
        <f>_xlfn.XLOOKUP(FraudData[[#This Row],[amount]],AmountRules[Amount Min],AmountRules[Risk Points],,-1)</f>
        <v>0</v>
      </c>
      <c r="L2976">
        <f>_xlfn.XLOOKUP(FraudData[[#This Row],[transaction_hour]],TimeRules[Hour Min],TimeRules[Risk Points],,-1)</f>
        <v>0</v>
      </c>
      <c r="M2976">
        <f>_xlfn.XLOOKUP(FraudData[[#This Row],[foreign_transaction]],ForeignRules[Foreign Transaction],ForeignRules[Risk Points],0)</f>
        <v>0</v>
      </c>
      <c r="N2976">
        <f>_xlfn.XLOOKUP(FraudData[[#This Row],[location_mismatch]],Table10[Location Mismatch],Table10[Risk Points],0)</f>
        <v>0</v>
      </c>
      <c r="O2976">
        <f>_xlfn.XLOOKUP(FraudData[[#This Row],[device_trust_score]],DeviceRules[Device Min],DeviceRules[Risk Points],,-1)</f>
        <v>0</v>
      </c>
      <c r="P2976">
        <f>_xlfn.XLOOKUP(FraudData[[#This Row],[velocity_last_24h]],VelocityRules[Velocity Min],VelocityRules[Risk Points],,-1)</f>
        <v>0</v>
      </c>
      <c r="Q2976">
        <f>_xlfn.XLOOKUP(FraudData[[#This Row],[merchant_category]],MerchantRules[Merchant Category],MerchantRules[Risk Points],0)</f>
        <v>0</v>
      </c>
      <c r="R2976">
        <f>SUM(FraudData[[#This Row],[Amount Risk]:[Merchant Risk]])</f>
        <v>0</v>
      </c>
      <c r="S2976" t="str" cm="1">
        <f t="array" ref="S2976">_xlfn.IFS(FraudData[[#This Row],[Fraud Risk Score]]&gt;=8,"High Risk",FraudData[[#This Row],[Fraud Risk Score]]&gt;=6,"Medium Risk",TRUE,"Low Risk")</f>
        <v>Low Risk</v>
      </c>
    </row>
    <row r="2977" spans="1:19">
      <c r="A2977">
        <v>2976</v>
      </c>
      <c r="B2977">
        <v>4.59</v>
      </c>
      <c r="C2977">
        <v>22</v>
      </c>
      <c r="D2977" t="s">
        <v>49</v>
      </c>
      <c r="E2977">
        <v>0</v>
      </c>
      <c r="F2977">
        <v>0</v>
      </c>
      <c r="G2977">
        <v>49</v>
      </c>
      <c r="H2977">
        <v>1</v>
      </c>
      <c r="I2977">
        <v>19</v>
      </c>
      <c r="J2977">
        <v>0</v>
      </c>
      <c r="K2977">
        <f>_xlfn.XLOOKUP(FraudData[[#This Row],[amount]],AmountRules[Amount Min],AmountRules[Risk Points],,-1)</f>
        <v>0</v>
      </c>
      <c r="L2977">
        <f>_xlfn.XLOOKUP(FraudData[[#This Row],[transaction_hour]],TimeRules[Hour Min],TimeRules[Risk Points],,-1)</f>
        <v>0</v>
      </c>
      <c r="M2977">
        <f>_xlfn.XLOOKUP(FraudData[[#This Row],[foreign_transaction]],ForeignRules[Foreign Transaction],ForeignRules[Risk Points],0)</f>
        <v>0</v>
      </c>
      <c r="N2977">
        <f>_xlfn.XLOOKUP(FraudData[[#This Row],[location_mismatch]],Table10[Location Mismatch],Table10[Risk Points],0)</f>
        <v>0</v>
      </c>
      <c r="O2977">
        <f>_xlfn.XLOOKUP(FraudData[[#This Row],[device_trust_score]],DeviceRules[Device Min],DeviceRules[Risk Points],,-1)</f>
        <v>2</v>
      </c>
      <c r="P2977">
        <f>_xlfn.XLOOKUP(FraudData[[#This Row],[velocity_last_24h]],VelocityRules[Velocity Min],VelocityRules[Risk Points],,-1)</f>
        <v>0</v>
      </c>
      <c r="Q2977">
        <f>_xlfn.XLOOKUP(FraudData[[#This Row],[merchant_category]],MerchantRules[Merchant Category],MerchantRules[Risk Points],0)</f>
        <v>1</v>
      </c>
      <c r="R2977">
        <f>SUM(FraudData[[#This Row],[Amount Risk]:[Merchant Risk]])</f>
        <v>3</v>
      </c>
      <c r="S2977" t="str" cm="1">
        <f t="array" ref="S2977">_xlfn.IFS(FraudData[[#This Row],[Fraud Risk Score]]&gt;=8,"High Risk",FraudData[[#This Row],[Fraud Risk Score]]&gt;=6,"Medium Risk",TRUE,"Low Risk")</f>
        <v>Low Risk</v>
      </c>
    </row>
    <row r="2978" spans="1:19">
      <c r="A2978">
        <v>2977</v>
      </c>
      <c r="B2978">
        <v>328.74</v>
      </c>
      <c r="C2978">
        <v>7</v>
      </c>
      <c r="D2978" t="s">
        <v>50</v>
      </c>
      <c r="E2978">
        <v>0</v>
      </c>
      <c r="F2978">
        <v>0</v>
      </c>
      <c r="G2978">
        <v>52</v>
      </c>
      <c r="H2978">
        <v>1</v>
      </c>
      <c r="I2978">
        <v>63</v>
      </c>
      <c r="J2978">
        <v>0</v>
      </c>
      <c r="K2978">
        <f>_xlfn.XLOOKUP(FraudData[[#This Row],[amount]],AmountRules[Amount Min],AmountRules[Risk Points],,-1)</f>
        <v>0</v>
      </c>
      <c r="L2978">
        <f>_xlfn.XLOOKUP(FraudData[[#This Row],[transaction_hour]],TimeRules[Hour Min],TimeRules[Risk Points],,-1)</f>
        <v>0</v>
      </c>
      <c r="M2978">
        <f>_xlfn.XLOOKUP(FraudData[[#This Row],[foreign_transaction]],ForeignRules[Foreign Transaction],ForeignRules[Risk Points],0)</f>
        <v>0</v>
      </c>
      <c r="N2978">
        <f>_xlfn.XLOOKUP(FraudData[[#This Row],[location_mismatch]],Table10[Location Mismatch],Table10[Risk Points],0)</f>
        <v>0</v>
      </c>
      <c r="O2978">
        <f>_xlfn.XLOOKUP(FraudData[[#This Row],[device_trust_score]],DeviceRules[Device Min],DeviceRules[Risk Points],,-1)</f>
        <v>1</v>
      </c>
      <c r="P2978">
        <f>_xlfn.XLOOKUP(FraudData[[#This Row],[velocity_last_24h]],VelocityRules[Velocity Min],VelocityRules[Risk Points],,-1)</f>
        <v>0</v>
      </c>
      <c r="Q2978">
        <f>_xlfn.XLOOKUP(FraudData[[#This Row],[merchant_category]],MerchantRules[Merchant Category],MerchantRules[Risk Points],0)</f>
        <v>0</v>
      </c>
      <c r="R2978">
        <f>SUM(FraudData[[#This Row],[Amount Risk]:[Merchant Risk]])</f>
        <v>1</v>
      </c>
      <c r="S2978" t="str" cm="1">
        <f t="array" ref="S2978">_xlfn.IFS(FraudData[[#This Row],[Fraud Risk Score]]&gt;=8,"High Risk",FraudData[[#This Row],[Fraud Risk Score]]&gt;=6,"Medium Risk",TRUE,"Low Risk")</f>
        <v>Low Risk</v>
      </c>
    </row>
    <row r="2979" spans="1:19">
      <c r="A2979">
        <v>2978</v>
      </c>
      <c r="B2979">
        <v>2.0699999999999998</v>
      </c>
      <c r="C2979">
        <v>19</v>
      </c>
      <c r="D2979" t="s">
        <v>46</v>
      </c>
      <c r="E2979">
        <v>0</v>
      </c>
      <c r="F2979">
        <v>0</v>
      </c>
      <c r="G2979">
        <v>43</v>
      </c>
      <c r="H2979">
        <v>1</v>
      </c>
      <c r="I2979">
        <v>22</v>
      </c>
      <c r="J2979">
        <v>0</v>
      </c>
      <c r="K2979">
        <f>_xlfn.XLOOKUP(FraudData[[#This Row],[amount]],AmountRules[Amount Min],AmountRules[Risk Points],,-1)</f>
        <v>0</v>
      </c>
      <c r="L2979">
        <f>_xlfn.XLOOKUP(FraudData[[#This Row],[transaction_hour]],TimeRules[Hour Min],TimeRules[Risk Points],,-1)</f>
        <v>0</v>
      </c>
      <c r="M2979">
        <f>_xlfn.XLOOKUP(FraudData[[#This Row],[foreign_transaction]],ForeignRules[Foreign Transaction],ForeignRules[Risk Points],0)</f>
        <v>0</v>
      </c>
      <c r="N2979">
        <f>_xlfn.XLOOKUP(FraudData[[#This Row],[location_mismatch]],Table10[Location Mismatch],Table10[Risk Points],0)</f>
        <v>0</v>
      </c>
      <c r="O2979">
        <f>_xlfn.XLOOKUP(FraudData[[#This Row],[device_trust_score]],DeviceRules[Device Min],DeviceRules[Risk Points],,-1)</f>
        <v>2</v>
      </c>
      <c r="P2979">
        <f>_xlfn.XLOOKUP(FraudData[[#This Row],[velocity_last_24h]],VelocityRules[Velocity Min],VelocityRules[Risk Points],,-1)</f>
        <v>0</v>
      </c>
      <c r="Q2979">
        <f>_xlfn.XLOOKUP(FraudData[[#This Row],[merchant_category]],MerchantRules[Merchant Category],MerchantRules[Risk Points],0)</f>
        <v>0</v>
      </c>
      <c r="R2979">
        <f>SUM(FraudData[[#This Row],[Amount Risk]:[Merchant Risk]])</f>
        <v>2</v>
      </c>
      <c r="S2979" t="str" cm="1">
        <f t="array" ref="S2979">_xlfn.IFS(FraudData[[#This Row],[Fraud Risk Score]]&gt;=8,"High Risk",FraudData[[#This Row],[Fraud Risk Score]]&gt;=6,"Medium Risk",TRUE,"Low Risk")</f>
        <v>Low Risk</v>
      </c>
    </row>
    <row r="2980" spans="1:19">
      <c r="A2980">
        <v>2979</v>
      </c>
      <c r="B2980">
        <v>218.95</v>
      </c>
      <c r="C2980">
        <v>7</v>
      </c>
      <c r="D2980" t="s">
        <v>50</v>
      </c>
      <c r="E2980">
        <v>0</v>
      </c>
      <c r="F2980">
        <v>0</v>
      </c>
      <c r="G2980">
        <v>53</v>
      </c>
      <c r="H2980">
        <v>1</v>
      </c>
      <c r="I2980">
        <v>62</v>
      </c>
      <c r="J2980">
        <v>0</v>
      </c>
      <c r="K2980">
        <f>_xlfn.XLOOKUP(FraudData[[#This Row],[amount]],AmountRules[Amount Min],AmountRules[Risk Points],,-1)</f>
        <v>0</v>
      </c>
      <c r="L2980">
        <f>_xlfn.XLOOKUP(FraudData[[#This Row],[transaction_hour]],TimeRules[Hour Min],TimeRules[Risk Points],,-1)</f>
        <v>0</v>
      </c>
      <c r="M2980">
        <f>_xlfn.XLOOKUP(FraudData[[#This Row],[foreign_transaction]],ForeignRules[Foreign Transaction],ForeignRules[Risk Points],0)</f>
        <v>0</v>
      </c>
      <c r="N2980">
        <f>_xlfn.XLOOKUP(FraudData[[#This Row],[location_mismatch]],Table10[Location Mismatch],Table10[Risk Points],0)</f>
        <v>0</v>
      </c>
      <c r="O2980">
        <f>_xlfn.XLOOKUP(FraudData[[#This Row],[device_trust_score]],DeviceRules[Device Min],DeviceRules[Risk Points],,-1)</f>
        <v>1</v>
      </c>
      <c r="P2980">
        <f>_xlfn.XLOOKUP(FraudData[[#This Row],[velocity_last_24h]],VelocityRules[Velocity Min],VelocityRules[Risk Points],,-1)</f>
        <v>0</v>
      </c>
      <c r="Q2980">
        <f>_xlfn.XLOOKUP(FraudData[[#This Row],[merchant_category]],MerchantRules[Merchant Category],MerchantRules[Risk Points],0)</f>
        <v>0</v>
      </c>
      <c r="R2980">
        <f>SUM(FraudData[[#This Row],[Amount Risk]:[Merchant Risk]])</f>
        <v>1</v>
      </c>
      <c r="S2980" t="str" cm="1">
        <f t="array" ref="S2980">_xlfn.IFS(FraudData[[#This Row],[Fraud Risk Score]]&gt;=8,"High Risk",FraudData[[#This Row],[Fraud Risk Score]]&gt;=6,"Medium Risk",TRUE,"Low Risk")</f>
        <v>Low Risk</v>
      </c>
    </row>
    <row r="2981" spans="1:19">
      <c r="A2981">
        <v>2980</v>
      </c>
      <c r="B2981">
        <v>632.73</v>
      </c>
      <c r="C2981">
        <v>21</v>
      </c>
      <c r="D2981" t="s">
        <v>50</v>
      </c>
      <c r="E2981">
        <v>0</v>
      </c>
      <c r="F2981">
        <v>0</v>
      </c>
      <c r="G2981">
        <v>74</v>
      </c>
      <c r="H2981">
        <v>1</v>
      </c>
      <c r="I2981">
        <v>62</v>
      </c>
      <c r="J2981">
        <v>0</v>
      </c>
      <c r="K2981">
        <f>_xlfn.XLOOKUP(FraudData[[#This Row],[amount]],AmountRules[Amount Min],AmountRules[Risk Points],,-1)</f>
        <v>1</v>
      </c>
      <c r="L2981">
        <f>_xlfn.XLOOKUP(FraudData[[#This Row],[transaction_hour]],TimeRules[Hour Min],TimeRules[Risk Points],,-1)</f>
        <v>0</v>
      </c>
      <c r="M2981">
        <f>_xlfn.XLOOKUP(FraudData[[#This Row],[foreign_transaction]],ForeignRules[Foreign Transaction],ForeignRules[Risk Points],0)</f>
        <v>0</v>
      </c>
      <c r="N2981">
        <f>_xlfn.XLOOKUP(FraudData[[#This Row],[location_mismatch]],Table10[Location Mismatch],Table10[Risk Points],0)</f>
        <v>0</v>
      </c>
      <c r="O2981">
        <f>_xlfn.XLOOKUP(FraudData[[#This Row],[device_trust_score]],DeviceRules[Device Min],DeviceRules[Risk Points],,-1)</f>
        <v>0</v>
      </c>
      <c r="P2981">
        <f>_xlfn.XLOOKUP(FraudData[[#This Row],[velocity_last_24h]],VelocityRules[Velocity Min],VelocityRules[Risk Points],,-1)</f>
        <v>0</v>
      </c>
      <c r="Q2981">
        <f>_xlfn.XLOOKUP(FraudData[[#This Row],[merchant_category]],MerchantRules[Merchant Category],MerchantRules[Risk Points],0)</f>
        <v>0</v>
      </c>
      <c r="R2981">
        <f>SUM(FraudData[[#This Row],[Amount Risk]:[Merchant Risk]])</f>
        <v>1</v>
      </c>
      <c r="S2981" t="str" cm="1">
        <f t="array" ref="S2981">_xlfn.IFS(FraudData[[#This Row],[Fraud Risk Score]]&gt;=8,"High Risk",FraudData[[#This Row],[Fraud Risk Score]]&gt;=6,"Medium Risk",TRUE,"Low Risk")</f>
        <v>Low Risk</v>
      </c>
    </row>
    <row r="2982" spans="1:19">
      <c r="A2982">
        <v>2981</v>
      </c>
      <c r="B2982">
        <v>103.62</v>
      </c>
      <c r="C2982">
        <v>20</v>
      </c>
      <c r="D2982" t="s">
        <v>49</v>
      </c>
      <c r="E2982">
        <v>0</v>
      </c>
      <c r="F2982">
        <v>0</v>
      </c>
      <c r="G2982">
        <v>43</v>
      </c>
      <c r="H2982">
        <v>3</v>
      </c>
      <c r="I2982">
        <v>56</v>
      </c>
      <c r="J2982">
        <v>0</v>
      </c>
      <c r="K2982">
        <f>_xlfn.XLOOKUP(FraudData[[#This Row],[amount]],AmountRules[Amount Min],AmountRules[Risk Points],,-1)</f>
        <v>0</v>
      </c>
      <c r="L2982">
        <f>_xlfn.XLOOKUP(FraudData[[#This Row],[transaction_hour]],TimeRules[Hour Min],TimeRules[Risk Points],,-1)</f>
        <v>0</v>
      </c>
      <c r="M2982">
        <f>_xlfn.XLOOKUP(FraudData[[#This Row],[foreign_transaction]],ForeignRules[Foreign Transaction],ForeignRules[Risk Points],0)</f>
        <v>0</v>
      </c>
      <c r="N2982">
        <f>_xlfn.XLOOKUP(FraudData[[#This Row],[location_mismatch]],Table10[Location Mismatch],Table10[Risk Points],0)</f>
        <v>0</v>
      </c>
      <c r="O2982">
        <f>_xlfn.XLOOKUP(FraudData[[#This Row],[device_trust_score]],DeviceRules[Device Min],DeviceRules[Risk Points],,-1)</f>
        <v>2</v>
      </c>
      <c r="P2982">
        <f>_xlfn.XLOOKUP(FraudData[[#This Row],[velocity_last_24h]],VelocityRules[Velocity Min],VelocityRules[Risk Points],,-1)</f>
        <v>0</v>
      </c>
      <c r="Q2982">
        <f>_xlfn.XLOOKUP(FraudData[[#This Row],[merchant_category]],MerchantRules[Merchant Category],MerchantRules[Risk Points],0)</f>
        <v>1</v>
      </c>
      <c r="R2982">
        <f>SUM(FraudData[[#This Row],[Amount Risk]:[Merchant Risk]])</f>
        <v>3</v>
      </c>
      <c r="S2982" t="str" cm="1">
        <f t="array" ref="S2982">_xlfn.IFS(FraudData[[#This Row],[Fraud Risk Score]]&gt;=8,"High Risk",FraudData[[#This Row],[Fraud Risk Score]]&gt;=6,"Medium Risk",TRUE,"Low Risk")</f>
        <v>Low Risk</v>
      </c>
    </row>
    <row r="2983" spans="1:19">
      <c r="A2983">
        <v>2982</v>
      </c>
      <c r="B2983">
        <v>48.21</v>
      </c>
      <c r="C2983">
        <v>22</v>
      </c>
      <c r="D2983" t="s">
        <v>50</v>
      </c>
      <c r="E2983">
        <v>0</v>
      </c>
      <c r="F2983">
        <v>0</v>
      </c>
      <c r="G2983">
        <v>80</v>
      </c>
      <c r="H2983">
        <v>2</v>
      </c>
      <c r="I2983">
        <v>32</v>
      </c>
      <c r="J2983">
        <v>0</v>
      </c>
      <c r="K2983">
        <f>_xlfn.XLOOKUP(FraudData[[#This Row],[amount]],AmountRules[Amount Min],AmountRules[Risk Points],,-1)</f>
        <v>0</v>
      </c>
      <c r="L2983">
        <f>_xlfn.XLOOKUP(FraudData[[#This Row],[transaction_hour]],TimeRules[Hour Min],TimeRules[Risk Points],,-1)</f>
        <v>0</v>
      </c>
      <c r="M2983">
        <f>_xlfn.XLOOKUP(FraudData[[#This Row],[foreign_transaction]],ForeignRules[Foreign Transaction],ForeignRules[Risk Points],0)</f>
        <v>0</v>
      </c>
      <c r="N2983">
        <f>_xlfn.XLOOKUP(FraudData[[#This Row],[location_mismatch]],Table10[Location Mismatch],Table10[Risk Points],0)</f>
        <v>0</v>
      </c>
      <c r="O2983">
        <f>_xlfn.XLOOKUP(FraudData[[#This Row],[device_trust_score]],DeviceRules[Device Min],DeviceRules[Risk Points],,-1)</f>
        <v>0</v>
      </c>
      <c r="P2983">
        <f>_xlfn.XLOOKUP(FraudData[[#This Row],[velocity_last_24h]],VelocityRules[Velocity Min],VelocityRules[Risk Points],,-1)</f>
        <v>0</v>
      </c>
      <c r="Q2983">
        <f>_xlfn.XLOOKUP(FraudData[[#This Row],[merchant_category]],MerchantRules[Merchant Category],MerchantRules[Risk Points],0)</f>
        <v>0</v>
      </c>
      <c r="R2983">
        <f>SUM(FraudData[[#This Row],[Amount Risk]:[Merchant Risk]])</f>
        <v>0</v>
      </c>
      <c r="S2983" t="str" cm="1">
        <f t="array" ref="S2983">_xlfn.IFS(FraudData[[#This Row],[Fraud Risk Score]]&gt;=8,"High Risk",FraudData[[#This Row],[Fraud Risk Score]]&gt;=6,"Medium Risk",TRUE,"Low Risk")</f>
        <v>Low Risk</v>
      </c>
    </row>
    <row r="2984" spans="1:19">
      <c r="A2984">
        <v>2983</v>
      </c>
      <c r="B2984">
        <v>219.66</v>
      </c>
      <c r="C2984">
        <v>5</v>
      </c>
      <c r="D2984" t="s">
        <v>46</v>
      </c>
      <c r="E2984">
        <v>0</v>
      </c>
      <c r="F2984">
        <v>0</v>
      </c>
      <c r="G2984">
        <v>42</v>
      </c>
      <c r="H2984">
        <v>2</v>
      </c>
      <c r="I2984">
        <v>59</v>
      </c>
      <c r="J2984">
        <v>0</v>
      </c>
      <c r="K2984">
        <f>_xlfn.XLOOKUP(FraudData[[#This Row],[amount]],AmountRules[Amount Min],AmountRules[Risk Points],,-1)</f>
        <v>0</v>
      </c>
      <c r="L2984">
        <f>_xlfn.XLOOKUP(FraudData[[#This Row],[transaction_hour]],TimeRules[Hour Min],TimeRules[Risk Points],,-1)</f>
        <v>0</v>
      </c>
      <c r="M2984">
        <f>_xlfn.XLOOKUP(FraudData[[#This Row],[foreign_transaction]],ForeignRules[Foreign Transaction],ForeignRules[Risk Points],0)</f>
        <v>0</v>
      </c>
      <c r="N2984">
        <f>_xlfn.XLOOKUP(FraudData[[#This Row],[location_mismatch]],Table10[Location Mismatch],Table10[Risk Points],0)</f>
        <v>0</v>
      </c>
      <c r="O2984">
        <f>_xlfn.XLOOKUP(FraudData[[#This Row],[device_trust_score]],DeviceRules[Device Min],DeviceRules[Risk Points],,-1)</f>
        <v>2</v>
      </c>
      <c r="P2984">
        <f>_xlfn.XLOOKUP(FraudData[[#This Row],[velocity_last_24h]],VelocityRules[Velocity Min],VelocityRules[Risk Points],,-1)</f>
        <v>0</v>
      </c>
      <c r="Q2984">
        <f>_xlfn.XLOOKUP(FraudData[[#This Row],[merchant_category]],MerchantRules[Merchant Category],MerchantRules[Risk Points],0)</f>
        <v>0</v>
      </c>
      <c r="R2984">
        <f>SUM(FraudData[[#This Row],[Amount Risk]:[Merchant Risk]])</f>
        <v>2</v>
      </c>
      <c r="S2984" t="str" cm="1">
        <f t="array" ref="S2984">_xlfn.IFS(FraudData[[#This Row],[Fraud Risk Score]]&gt;=8,"High Risk",FraudData[[#This Row],[Fraud Risk Score]]&gt;=6,"Medium Risk",TRUE,"Low Risk")</f>
        <v>Low Risk</v>
      </c>
    </row>
    <row r="2985" spans="1:19">
      <c r="A2985">
        <v>2984</v>
      </c>
      <c r="B2985">
        <v>305.81</v>
      </c>
      <c r="C2985">
        <v>2</v>
      </c>
      <c r="D2985" t="s">
        <v>47</v>
      </c>
      <c r="E2985">
        <v>0</v>
      </c>
      <c r="F2985">
        <v>0</v>
      </c>
      <c r="G2985">
        <v>69</v>
      </c>
      <c r="H2985">
        <v>0</v>
      </c>
      <c r="I2985">
        <v>19</v>
      </c>
      <c r="J2985">
        <v>0</v>
      </c>
      <c r="K2985">
        <f>_xlfn.XLOOKUP(FraudData[[#This Row],[amount]],AmountRules[Amount Min],AmountRules[Risk Points],,-1)</f>
        <v>0</v>
      </c>
      <c r="L2985">
        <f>_xlfn.XLOOKUP(FraudData[[#This Row],[transaction_hour]],TimeRules[Hour Min],TimeRules[Risk Points],,-1)</f>
        <v>3</v>
      </c>
      <c r="M2985">
        <f>_xlfn.XLOOKUP(FraudData[[#This Row],[foreign_transaction]],ForeignRules[Foreign Transaction],ForeignRules[Risk Points],0)</f>
        <v>0</v>
      </c>
      <c r="N2985">
        <f>_xlfn.XLOOKUP(FraudData[[#This Row],[location_mismatch]],Table10[Location Mismatch],Table10[Risk Points],0)</f>
        <v>0</v>
      </c>
      <c r="O2985">
        <f>_xlfn.XLOOKUP(FraudData[[#This Row],[device_trust_score]],DeviceRules[Device Min],DeviceRules[Risk Points],,-1)</f>
        <v>1</v>
      </c>
      <c r="P2985">
        <f>_xlfn.XLOOKUP(FraudData[[#This Row],[velocity_last_24h]],VelocityRules[Velocity Min],VelocityRules[Risk Points],,-1)</f>
        <v>0</v>
      </c>
      <c r="Q2985">
        <f>_xlfn.XLOOKUP(FraudData[[#This Row],[merchant_category]],MerchantRules[Merchant Category],MerchantRules[Risk Points],0)</f>
        <v>0</v>
      </c>
      <c r="R2985">
        <f>SUM(FraudData[[#This Row],[Amount Risk]:[Merchant Risk]])</f>
        <v>4</v>
      </c>
      <c r="S2985" t="str" cm="1">
        <f t="array" ref="S2985">_xlfn.IFS(FraudData[[#This Row],[Fraud Risk Score]]&gt;=8,"High Risk",FraudData[[#This Row],[Fraud Risk Score]]&gt;=6,"Medium Risk",TRUE,"Low Risk")</f>
        <v>Low Risk</v>
      </c>
    </row>
    <row r="2986" spans="1:19">
      <c r="A2986">
        <v>2985</v>
      </c>
      <c r="B2986">
        <v>142.31</v>
      </c>
      <c r="C2986">
        <v>4</v>
      </c>
      <c r="D2986" t="s">
        <v>46</v>
      </c>
      <c r="E2986">
        <v>1</v>
      </c>
      <c r="F2986">
        <v>0</v>
      </c>
      <c r="G2986">
        <v>65</v>
      </c>
      <c r="H2986">
        <v>2</v>
      </c>
      <c r="I2986">
        <v>41</v>
      </c>
      <c r="J2986">
        <v>0</v>
      </c>
      <c r="K2986">
        <f>_xlfn.XLOOKUP(FraudData[[#This Row],[amount]],AmountRules[Amount Min],AmountRules[Risk Points],,-1)</f>
        <v>0</v>
      </c>
      <c r="L2986">
        <f>_xlfn.XLOOKUP(FraudData[[#This Row],[transaction_hour]],TimeRules[Hour Min],TimeRules[Risk Points],,-1)</f>
        <v>0</v>
      </c>
      <c r="M2986">
        <f>_xlfn.XLOOKUP(FraudData[[#This Row],[foreign_transaction]],ForeignRules[Foreign Transaction],ForeignRules[Risk Points],0)</f>
        <v>3</v>
      </c>
      <c r="N2986">
        <f>_xlfn.XLOOKUP(FraudData[[#This Row],[location_mismatch]],Table10[Location Mismatch],Table10[Risk Points],0)</f>
        <v>0</v>
      </c>
      <c r="O2986">
        <f>_xlfn.XLOOKUP(FraudData[[#This Row],[device_trust_score]],DeviceRules[Device Min],DeviceRules[Risk Points],,-1)</f>
        <v>1</v>
      </c>
      <c r="P2986">
        <f>_xlfn.XLOOKUP(FraudData[[#This Row],[velocity_last_24h]],VelocityRules[Velocity Min],VelocityRules[Risk Points],,-1)</f>
        <v>0</v>
      </c>
      <c r="Q2986">
        <f>_xlfn.XLOOKUP(FraudData[[#This Row],[merchant_category]],MerchantRules[Merchant Category],MerchantRules[Risk Points],0)</f>
        <v>0</v>
      </c>
      <c r="R2986">
        <f>SUM(FraudData[[#This Row],[Amount Risk]:[Merchant Risk]])</f>
        <v>4</v>
      </c>
      <c r="S2986" t="str" cm="1">
        <f t="array" ref="S2986">_xlfn.IFS(FraudData[[#This Row],[Fraud Risk Score]]&gt;=8,"High Risk",FraudData[[#This Row],[Fraud Risk Score]]&gt;=6,"Medium Risk",TRUE,"Low Risk")</f>
        <v>Low Risk</v>
      </c>
    </row>
    <row r="2987" spans="1:19">
      <c r="A2987">
        <v>2986</v>
      </c>
      <c r="B2987">
        <v>614.22</v>
      </c>
      <c r="C2987">
        <v>8</v>
      </c>
      <c r="D2987" t="s">
        <v>46</v>
      </c>
      <c r="E2987">
        <v>0</v>
      </c>
      <c r="F2987">
        <v>0</v>
      </c>
      <c r="G2987">
        <v>37</v>
      </c>
      <c r="H2987">
        <v>3</v>
      </c>
      <c r="I2987">
        <v>46</v>
      </c>
      <c r="J2987">
        <v>0</v>
      </c>
      <c r="K2987">
        <f>_xlfn.XLOOKUP(FraudData[[#This Row],[amount]],AmountRules[Amount Min],AmountRules[Risk Points],,-1)</f>
        <v>1</v>
      </c>
      <c r="L2987">
        <f>_xlfn.XLOOKUP(FraudData[[#This Row],[transaction_hour]],TimeRules[Hour Min],TimeRules[Risk Points],,-1)</f>
        <v>0</v>
      </c>
      <c r="M2987">
        <f>_xlfn.XLOOKUP(FraudData[[#This Row],[foreign_transaction]],ForeignRules[Foreign Transaction],ForeignRules[Risk Points],0)</f>
        <v>0</v>
      </c>
      <c r="N2987">
        <f>_xlfn.XLOOKUP(FraudData[[#This Row],[location_mismatch]],Table10[Location Mismatch],Table10[Risk Points],0)</f>
        <v>0</v>
      </c>
      <c r="O2987">
        <f>_xlfn.XLOOKUP(FraudData[[#This Row],[device_trust_score]],DeviceRules[Device Min],DeviceRules[Risk Points],,-1)</f>
        <v>2</v>
      </c>
      <c r="P2987">
        <f>_xlfn.XLOOKUP(FraudData[[#This Row],[velocity_last_24h]],VelocityRules[Velocity Min],VelocityRules[Risk Points],,-1)</f>
        <v>0</v>
      </c>
      <c r="Q2987">
        <f>_xlfn.XLOOKUP(FraudData[[#This Row],[merchant_category]],MerchantRules[Merchant Category],MerchantRules[Risk Points],0)</f>
        <v>0</v>
      </c>
      <c r="R2987">
        <f>SUM(FraudData[[#This Row],[Amount Risk]:[Merchant Risk]])</f>
        <v>3</v>
      </c>
      <c r="S2987" t="str" cm="1">
        <f t="array" ref="S2987">_xlfn.IFS(FraudData[[#This Row],[Fraud Risk Score]]&gt;=8,"High Risk",FraudData[[#This Row],[Fraud Risk Score]]&gt;=6,"Medium Risk",TRUE,"Low Risk")</f>
        <v>Low Risk</v>
      </c>
    </row>
    <row r="2988" spans="1:19">
      <c r="A2988">
        <v>2987</v>
      </c>
      <c r="B2988">
        <v>9.5500000000000007</v>
      </c>
      <c r="C2988">
        <v>6</v>
      </c>
      <c r="D2988" t="s">
        <v>50</v>
      </c>
      <c r="E2988">
        <v>0</v>
      </c>
      <c r="F2988">
        <v>0</v>
      </c>
      <c r="G2988">
        <v>92</v>
      </c>
      <c r="H2988">
        <v>0</v>
      </c>
      <c r="I2988">
        <v>46</v>
      </c>
      <c r="J2988">
        <v>0</v>
      </c>
      <c r="K2988">
        <f>_xlfn.XLOOKUP(FraudData[[#This Row],[amount]],AmountRules[Amount Min],AmountRules[Risk Points],,-1)</f>
        <v>0</v>
      </c>
      <c r="L2988">
        <f>_xlfn.XLOOKUP(FraudData[[#This Row],[transaction_hour]],TimeRules[Hour Min],TimeRules[Risk Points],,-1)</f>
        <v>0</v>
      </c>
      <c r="M2988">
        <f>_xlfn.XLOOKUP(FraudData[[#This Row],[foreign_transaction]],ForeignRules[Foreign Transaction],ForeignRules[Risk Points],0)</f>
        <v>0</v>
      </c>
      <c r="N2988">
        <f>_xlfn.XLOOKUP(FraudData[[#This Row],[location_mismatch]],Table10[Location Mismatch],Table10[Risk Points],0)</f>
        <v>0</v>
      </c>
      <c r="O2988">
        <f>_xlfn.XLOOKUP(FraudData[[#This Row],[device_trust_score]],DeviceRules[Device Min],DeviceRules[Risk Points],,-1)</f>
        <v>0</v>
      </c>
      <c r="P2988">
        <f>_xlfn.XLOOKUP(FraudData[[#This Row],[velocity_last_24h]],VelocityRules[Velocity Min],VelocityRules[Risk Points],,-1)</f>
        <v>0</v>
      </c>
      <c r="Q2988">
        <f>_xlfn.XLOOKUP(FraudData[[#This Row],[merchant_category]],MerchantRules[Merchant Category],MerchantRules[Risk Points],0)</f>
        <v>0</v>
      </c>
      <c r="R2988">
        <f>SUM(FraudData[[#This Row],[Amount Risk]:[Merchant Risk]])</f>
        <v>0</v>
      </c>
      <c r="S2988" t="str" cm="1">
        <f t="array" ref="S2988">_xlfn.IFS(FraudData[[#This Row],[Fraud Risk Score]]&gt;=8,"High Risk",FraudData[[#This Row],[Fraud Risk Score]]&gt;=6,"Medium Risk",TRUE,"Low Risk")</f>
        <v>Low Risk</v>
      </c>
    </row>
    <row r="2989" spans="1:19">
      <c r="A2989">
        <v>2988</v>
      </c>
      <c r="B2989">
        <v>126.5</v>
      </c>
      <c r="C2989">
        <v>3</v>
      </c>
      <c r="D2989" t="s">
        <v>46</v>
      </c>
      <c r="E2989">
        <v>0</v>
      </c>
      <c r="F2989">
        <v>0</v>
      </c>
      <c r="G2989">
        <v>92</v>
      </c>
      <c r="H2989">
        <v>1</v>
      </c>
      <c r="I2989">
        <v>38</v>
      </c>
      <c r="J2989">
        <v>0</v>
      </c>
      <c r="K2989">
        <f>_xlfn.XLOOKUP(FraudData[[#This Row],[amount]],AmountRules[Amount Min],AmountRules[Risk Points],,-1)</f>
        <v>0</v>
      </c>
      <c r="L2989">
        <f>_xlfn.XLOOKUP(FraudData[[#This Row],[transaction_hour]],TimeRules[Hour Min],TimeRules[Risk Points],,-1)</f>
        <v>3</v>
      </c>
      <c r="M2989">
        <f>_xlfn.XLOOKUP(FraudData[[#This Row],[foreign_transaction]],ForeignRules[Foreign Transaction],ForeignRules[Risk Points],0)</f>
        <v>0</v>
      </c>
      <c r="N2989">
        <f>_xlfn.XLOOKUP(FraudData[[#This Row],[location_mismatch]],Table10[Location Mismatch],Table10[Risk Points],0)</f>
        <v>0</v>
      </c>
      <c r="O2989">
        <f>_xlfn.XLOOKUP(FraudData[[#This Row],[device_trust_score]],DeviceRules[Device Min],DeviceRules[Risk Points],,-1)</f>
        <v>0</v>
      </c>
      <c r="P2989">
        <f>_xlfn.XLOOKUP(FraudData[[#This Row],[velocity_last_24h]],VelocityRules[Velocity Min],VelocityRules[Risk Points],,-1)</f>
        <v>0</v>
      </c>
      <c r="Q2989">
        <f>_xlfn.XLOOKUP(FraudData[[#This Row],[merchant_category]],MerchantRules[Merchant Category],MerchantRules[Risk Points],0)</f>
        <v>0</v>
      </c>
      <c r="R2989">
        <f>SUM(FraudData[[#This Row],[Amount Risk]:[Merchant Risk]])</f>
        <v>3</v>
      </c>
      <c r="S2989" t="str" cm="1">
        <f t="array" ref="S2989">_xlfn.IFS(FraudData[[#This Row],[Fraud Risk Score]]&gt;=8,"High Risk",FraudData[[#This Row],[Fraud Risk Score]]&gt;=6,"Medium Risk",TRUE,"Low Risk")</f>
        <v>Low Risk</v>
      </c>
    </row>
    <row r="2990" spans="1:19">
      <c r="A2990">
        <v>2989</v>
      </c>
      <c r="B2990">
        <v>228.14</v>
      </c>
      <c r="C2990">
        <v>6</v>
      </c>
      <c r="D2990" t="s">
        <v>47</v>
      </c>
      <c r="E2990">
        <v>1</v>
      </c>
      <c r="F2990">
        <v>0</v>
      </c>
      <c r="G2990">
        <v>48</v>
      </c>
      <c r="H2990">
        <v>2</v>
      </c>
      <c r="I2990">
        <v>42</v>
      </c>
      <c r="J2990">
        <v>0</v>
      </c>
      <c r="K2990">
        <f>_xlfn.XLOOKUP(FraudData[[#This Row],[amount]],AmountRules[Amount Min],AmountRules[Risk Points],,-1)</f>
        <v>0</v>
      </c>
      <c r="L2990">
        <f>_xlfn.XLOOKUP(FraudData[[#This Row],[transaction_hour]],TimeRules[Hour Min],TimeRules[Risk Points],,-1)</f>
        <v>0</v>
      </c>
      <c r="M2990">
        <f>_xlfn.XLOOKUP(FraudData[[#This Row],[foreign_transaction]],ForeignRules[Foreign Transaction],ForeignRules[Risk Points],0)</f>
        <v>3</v>
      </c>
      <c r="N2990">
        <f>_xlfn.XLOOKUP(FraudData[[#This Row],[location_mismatch]],Table10[Location Mismatch],Table10[Risk Points],0)</f>
        <v>0</v>
      </c>
      <c r="O2990">
        <f>_xlfn.XLOOKUP(FraudData[[#This Row],[device_trust_score]],DeviceRules[Device Min],DeviceRules[Risk Points],,-1)</f>
        <v>2</v>
      </c>
      <c r="P2990">
        <f>_xlfn.XLOOKUP(FraudData[[#This Row],[velocity_last_24h]],VelocityRules[Velocity Min],VelocityRules[Risk Points],,-1)</f>
        <v>0</v>
      </c>
      <c r="Q2990">
        <f>_xlfn.XLOOKUP(FraudData[[#This Row],[merchant_category]],MerchantRules[Merchant Category],MerchantRules[Risk Points],0)</f>
        <v>0</v>
      </c>
      <c r="R2990">
        <f>SUM(FraudData[[#This Row],[Amount Risk]:[Merchant Risk]])</f>
        <v>5</v>
      </c>
      <c r="S2990" t="str" cm="1">
        <f t="array" ref="S2990">_xlfn.IFS(FraudData[[#This Row],[Fraud Risk Score]]&gt;=8,"High Risk",FraudData[[#This Row],[Fraud Risk Score]]&gt;=6,"Medium Risk",TRUE,"Low Risk")</f>
        <v>Low Risk</v>
      </c>
    </row>
    <row r="2991" spans="1:19">
      <c r="A2991">
        <v>2990</v>
      </c>
      <c r="B2991">
        <v>357.33</v>
      </c>
      <c r="C2991">
        <v>4</v>
      </c>
      <c r="D2991" t="s">
        <v>50</v>
      </c>
      <c r="E2991">
        <v>0</v>
      </c>
      <c r="F2991">
        <v>0</v>
      </c>
      <c r="G2991">
        <v>57</v>
      </c>
      <c r="H2991">
        <v>1</v>
      </c>
      <c r="I2991">
        <v>39</v>
      </c>
      <c r="J2991">
        <v>0</v>
      </c>
      <c r="K2991">
        <f>_xlfn.XLOOKUP(FraudData[[#This Row],[amount]],AmountRules[Amount Min],AmountRules[Risk Points],,-1)</f>
        <v>0</v>
      </c>
      <c r="L2991">
        <f>_xlfn.XLOOKUP(FraudData[[#This Row],[transaction_hour]],TimeRules[Hour Min],TimeRules[Risk Points],,-1)</f>
        <v>0</v>
      </c>
      <c r="M2991">
        <f>_xlfn.XLOOKUP(FraudData[[#This Row],[foreign_transaction]],ForeignRules[Foreign Transaction],ForeignRules[Risk Points],0)</f>
        <v>0</v>
      </c>
      <c r="N2991">
        <f>_xlfn.XLOOKUP(FraudData[[#This Row],[location_mismatch]],Table10[Location Mismatch],Table10[Risk Points],0)</f>
        <v>0</v>
      </c>
      <c r="O2991">
        <f>_xlfn.XLOOKUP(FraudData[[#This Row],[device_trust_score]],DeviceRules[Device Min],DeviceRules[Risk Points],,-1)</f>
        <v>1</v>
      </c>
      <c r="P2991">
        <f>_xlfn.XLOOKUP(FraudData[[#This Row],[velocity_last_24h]],VelocityRules[Velocity Min],VelocityRules[Risk Points],,-1)</f>
        <v>0</v>
      </c>
      <c r="Q2991">
        <f>_xlfn.XLOOKUP(FraudData[[#This Row],[merchant_category]],MerchantRules[Merchant Category],MerchantRules[Risk Points],0)</f>
        <v>0</v>
      </c>
      <c r="R2991">
        <f>SUM(FraudData[[#This Row],[Amount Risk]:[Merchant Risk]])</f>
        <v>1</v>
      </c>
      <c r="S2991" t="str" cm="1">
        <f t="array" ref="S2991">_xlfn.IFS(FraudData[[#This Row],[Fraud Risk Score]]&gt;=8,"High Risk",FraudData[[#This Row],[Fraud Risk Score]]&gt;=6,"Medium Risk",TRUE,"Low Risk")</f>
        <v>Low Risk</v>
      </c>
    </row>
    <row r="2992" spans="1:19">
      <c r="A2992">
        <v>2991</v>
      </c>
      <c r="B2992">
        <v>35.56</v>
      </c>
      <c r="C2992">
        <v>10</v>
      </c>
      <c r="D2992" t="s">
        <v>48</v>
      </c>
      <c r="E2992">
        <v>0</v>
      </c>
      <c r="F2992">
        <v>0</v>
      </c>
      <c r="G2992">
        <v>97</v>
      </c>
      <c r="H2992">
        <v>4</v>
      </c>
      <c r="I2992">
        <v>36</v>
      </c>
      <c r="J2992">
        <v>0</v>
      </c>
      <c r="K2992">
        <f>_xlfn.XLOOKUP(FraudData[[#This Row],[amount]],AmountRules[Amount Min],AmountRules[Risk Points],,-1)</f>
        <v>0</v>
      </c>
      <c r="L2992">
        <f>_xlfn.XLOOKUP(FraudData[[#This Row],[transaction_hour]],TimeRules[Hour Min],TimeRules[Risk Points],,-1)</f>
        <v>0</v>
      </c>
      <c r="M2992">
        <f>_xlfn.XLOOKUP(FraudData[[#This Row],[foreign_transaction]],ForeignRules[Foreign Transaction],ForeignRules[Risk Points],0)</f>
        <v>0</v>
      </c>
      <c r="N2992">
        <f>_xlfn.XLOOKUP(FraudData[[#This Row],[location_mismatch]],Table10[Location Mismatch],Table10[Risk Points],0)</f>
        <v>0</v>
      </c>
      <c r="O2992">
        <f>_xlfn.XLOOKUP(FraudData[[#This Row],[device_trust_score]],DeviceRules[Device Min],DeviceRules[Risk Points],,-1)</f>
        <v>0</v>
      </c>
      <c r="P2992">
        <f>_xlfn.XLOOKUP(FraudData[[#This Row],[velocity_last_24h]],VelocityRules[Velocity Min],VelocityRules[Risk Points],,-1)</f>
        <v>0</v>
      </c>
      <c r="Q2992">
        <f>_xlfn.XLOOKUP(FraudData[[#This Row],[merchant_category]],MerchantRules[Merchant Category],MerchantRules[Risk Points],0)</f>
        <v>0</v>
      </c>
      <c r="R2992">
        <f>SUM(FraudData[[#This Row],[Amount Risk]:[Merchant Risk]])</f>
        <v>0</v>
      </c>
      <c r="S2992" t="str" cm="1">
        <f t="array" ref="S2992">_xlfn.IFS(FraudData[[#This Row],[Fraud Risk Score]]&gt;=8,"High Risk",FraudData[[#This Row],[Fraud Risk Score]]&gt;=6,"Medium Risk",TRUE,"Low Risk")</f>
        <v>Low Risk</v>
      </c>
    </row>
    <row r="2993" spans="1:19">
      <c r="A2993">
        <v>2992</v>
      </c>
      <c r="B2993">
        <v>289.7</v>
      </c>
      <c r="C2993">
        <v>14</v>
      </c>
      <c r="D2993" t="s">
        <v>46</v>
      </c>
      <c r="E2993">
        <v>0</v>
      </c>
      <c r="F2993">
        <v>0</v>
      </c>
      <c r="G2993">
        <v>79</v>
      </c>
      <c r="H2993">
        <v>2</v>
      </c>
      <c r="I2993">
        <v>30</v>
      </c>
      <c r="J2993">
        <v>0</v>
      </c>
      <c r="K2993">
        <f>_xlfn.XLOOKUP(FraudData[[#This Row],[amount]],AmountRules[Amount Min],AmountRules[Risk Points],,-1)</f>
        <v>0</v>
      </c>
      <c r="L2993">
        <f>_xlfn.XLOOKUP(FraudData[[#This Row],[transaction_hour]],TimeRules[Hour Min],TimeRules[Risk Points],,-1)</f>
        <v>0</v>
      </c>
      <c r="M2993">
        <f>_xlfn.XLOOKUP(FraudData[[#This Row],[foreign_transaction]],ForeignRules[Foreign Transaction],ForeignRules[Risk Points],0)</f>
        <v>0</v>
      </c>
      <c r="N2993">
        <f>_xlfn.XLOOKUP(FraudData[[#This Row],[location_mismatch]],Table10[Location Mismatch],Table10[Risk Points],0)</f>
        <v>0</v>
      </c>
      <c r="O2993">
        <f>_xlfn.XLOOKUP(FraudData[[#This Row],[device_trust_score]],DeviceRules[Device Min],DeviceRules[Risk Points],,-1)</f>
        <v>0</v>
      </c>
      <c r="P2993">
        <f>_xlfn.XLOOKUP(FraudData[[#This Row],[velocity_last_24h]],VelocityRules[Velocity Min],VelocityRules[Risk Points],,-1)</f>
        <v>0</v>
      </c>
      <c r="Q2993">
        <f>_xlfn.XLOOKUP(FraudData[[#This Row],[merchant_category]],MerchantRules[Merchant Category],MerchantRules[Risk Points],0)</f>
        <v>0</v>
      </c>
      <c r="R2993">
        <f>SUM(FraudData[[#This Row],[Amount Risk]:[Merchant Risk]])</f>
        <v>0</v>
      </c>
      <c r="S2993" t="str" cm="1">
        <f t="array" ref="S2993">_xlfn.IFS(FraudData[[#This Row],[Fraud Risk Score]]&gt;=8,"High Risk",FraudData[[#This Row],[Fraud Risk Score]]&gt;=6,"Medium Risk",TRUE,"Low Risk")</f>
        <v>Low Risk</v>
      </c>
    </row>
    <row r="2994" spans="1:19">
      <c r="A2994">
        <v>2993</v>
      </c>
      <c r="B2994">
        <v>144.82</v>
      </c>
      <c r="C2994">
        <v>1</v>
      </c>
      <c r="D2994" t="s">
        <v>46</v>
      </c>
      <c r="E2994">
        <v>0</v>
      </c>
      <c r="F2994">
        <v>0</v>
      </c>
      <c r="G2994">
        <v>27</v>
      </c>
      <c r="H2994">
        <v>1</v>
      </c>
      <c r="I2994">
        <v>55</v>
      </c>
      <c r="J2994">
        <v>0</v>
      </c>
      <c r="K2994">
        <f>_xlfn.XLOOKUP(FraudData[[#This Row],[amount]],AmountRules[Amount Min],AmountRules[Risk Points],,-1)</f>
        <v>0</v>
      </c>
      <c r="L2994">
        <f>_xlfn.XLOOKUP(FraudData[[#This Row],[transaction_hour]],TimeRules[Hour Min],TimeRules[Risk Points],,-1)</f>
        <v>3</v>
      </c>
      <c r="M2994">
        <f>_xlfn.XLOOKUP(FraudData[[#This Row],[foreign_transaction]],ForeignRules[Foreign Transaction],ForeignRules[Risk Points],0)</f>
        <v>0</v>
      </c>
      <c r="N2994">
        <f>_xlfn.XLOOKUP(FraudData[[#This Row],[location_mismatch]],Table10[Location Mismatch],Table10[Risk Points],0)</f>
        <v>0</v>
      </c>
      <c r="O2994">
        <f>_xlfn.XLOOKUP(FraudData[[#This Row],[device_trust_score]],DeviceRules[Device Min],DeviceRules[Risk Points],,-1)</f>
        <v>3</v>
      </c>
      <c r="P2994">
        <f>_xlfn.XLOOKUP(FraudData[[#This Row],[velocity_last_24h]],VelocityRules[Velocity Min],VelocityRules[Risk Points],,-1)</f>
        <v>0</v>
      </c>
      <c r="Q2994">
        <f>_xlfn.XLOOKUP(FraudData[[#This Row],[merchant_category]],MerchantRules[Merchant Category],MerchantRules[Risk Points],0)</f>
        <v>0</v>
      </c>
      <c r="R2994">
        <f>SUM(FraudData[[#This Row],[Amount Risk]:[Merchant Risk]])</f>
        <v>6</v>
      </c>
      <c r="S2994" t="str" cm="1">
        <f t="array" ref="S2994">_xlfn.IFS(FraudData[[#This Row],[Fraud Risk Score]]&gt;=8,"High Risk",FraudData[[#This Row],[Fraud Risk Score]]&gt;=6,"Medium Risk",TRUE,"Low Risk")</f>
        <v>Medium Risk</v>
      </c>
    </row>
    <row r="2995" spans="1:19">
      <c r="A2995">
        <v>2994</v>
      </c>
      <c r="B2995">
        <v>90.92</v>
      </c>
      <c r="C2995">
        <v>12</v>
      </c>
      <c r="D2995" t="s">
        <v>49</v>
      </c>
      <c r="E2995">
        <v>0</v>
      </c>
      <c r="F2995">
        <v>1</v>
      </c>
      <c r="G2995">
        <v>27</v>
      </c>
      <c r="H2995">
        <v>1</v>
      </c>
      <c r="I2995">
        <v>50</v>
      </c>
      <c r="J2995">
        <v>0</v>
      </c>
      <c r="K2995">
        <f>_xlfn.XLOOKUP(FraudData[[#This Row],[amount]],AmountRules[Amount Min],AmountRules[Risk Points],,-1)</f>
        <v>0</v>
      </c>
      <c r="L2995">
        <f>_xlfn.XLOOKUP(FraudData[[#This Row],[transaction_hour]],TimeRules[Hour Min],TimeRules[Risk Points],,-1)</f>
        <v>0</v>
      </c>
      <c r="M2995">
        <f>_xlfn.XLOOKUP(FraudData[[#This Row],[foreign_transaction]],ForeignRules[Foreign Transaction],ForeignRules[Risk Points],0)</f>
        <v>0</v>
      </c>
      <c r="N2995">
        <f>_xlfn.XLOOKUP(FraudData[[#This Row],[location_mismatch]],Table10[Location Mismatch],Table10[Risk Points],0)</f>
        <v>3</v>
      </c>
      <c r="O2995">
        <f>_xlfn.XLOOKUP(FraudData[[#This Row],[device_trust_score]],DeviceRules[Device Min],DeviceRules[Risk Points],,-1)</f>
        <v>3</v>
      </c>
      <c r="P2995">
        <f>_xlfn.XLOOKUP(FraudData[[#This Row],[velocity_last_24h]],VelocityRules[Velocity Min],VelocityRules[Risk Points],,-1)</f>
        <v>0</v>
      </c>
      <c r="Q2995">
        <f>_xlfn.XLOOKUP(FraudData[[#This Row],[merchant_category]],MerchantRules[Merchant Category],MerchantRules[Risk Points],0)</f>
        <v>1</v>
      </c>
      <c r="R2995">
        <f>SUM(FraudData[[#This Row],[Amount Risk]:[Merchant Risk]])</f>
        <v>7</v>
      </c>
      <c r="S2995" t="str" cm="1">
        <f t="array" ref="S2995">_xlfn.IFS(FraudData[[#This Row],[Fraud Risk Score]]&gt;=8,"High Risk",FraudData[[#This Row],[Fraud Risk Score]]&gt;=6,"Medium Risk",TRUE,"Low Risk")</f>
        <v>Medium Risk</v>
      </c>
    </row>
    <row r="2996" spans="1:19">
      <c r="A2996">
        <v>2995</v>
      </c>
      <c r="B2996">
        <v>25.42</v>
      </c>
      <c r="C2996">
        <v>21</v>
      </c>
      <c r="D2996" t="s">
        <v>48</v>
      </c>
      <c r="E2996">
        <v>0</v>
      </c>
      <c r="F2996">
        <v>0</v>
      </c>
      <c r="G2996">
        <v>54</v>
      </c>
      <c r="H2996">
        <v>4</v>
      </c>
      <c r="I2996">
        <v>50</v>
      </c>
      <c r="J2996">
        <v>0</v>
      </c>
      <c r="K2996">
        <f>_xlfn.XLOOKUP(FraudData[[#This Row],[amount]],AmountRules[Amount Min],AmountRules[Risk Points],,-1)</f>
        <v>0</v>
      </c>
      <c r="L2996">
        <f>_xlfn.XLOOKUP(FraudData[[#This Row],[transaction_hour]],TimeRules[Hour Min],TimeRules[Risk Points],,-1)</f>
        <v>0</v>
      </c>
      <c r="M2996">
        <f>_xlfn.XLOOKUP(FraudData[[#This Row],[foreign_transaction]],ForeignRules[Foreign Transaction],ForeignRules[Risk Points],0)</f>
        <v>0</v>
      </c>
      <c r="N2996">
        <f>_xlfn.XLOOKUP(FraudData[[#This Row],[location_mismatch]],Table10[Location Mismatch],Table10[Risk Points],0)</f>
        <v>0</v>
      </c>
      <c r="O2996">
        <f>_xlfn.XLOOKUP(FraudData[[#This Row],[device_trust_score]],DeviceRules[Device Min],DeviceRules[Risk Points],,-1)</f>
        <v>1</v>
      </c>
      <c r="P2996">
        <f>_xlfn.XLOOKUP(FraudData[[#This Row],[velocity_last_24h]],VelocityRules[Velocity Min],VelocityRules[Risk Points],,-1)</f>
        <v>0</v>
      </c>
      <c r="Q2996">
        <f>_xlfn.XLOOKUP(FraudData[[#This Row],[merchant_category]],MerchantRules[Merchant Category],MerchantRules[Risk Points],0)</f>
        <v>0</v>
      </c>
      <c r="R2996">
        <f>SUM(FraudData[[#This Row],[Amount Risk]:[Merchant Risk]])</f>
        <v>1</v>
      </c>
      <c r="S2996" t="str" cm="1">
        <f t="array" ref="S2996">_xlfn.IFS(FraudData[[#This Row],[Fraud Risk Score]]&gt;=8,"High Risk",FraudData[[#This Row],[Fraud Risk Score]]&gt;=6,"Medium Risk",TRUE,"Low Risk")</f>
        <v>Low Risk</v>
      </c>
    </row>
    <row r="2997" spans="1:19">
      <c r="A2997">
        <v>2996</v>
      </c>
      <c r="B2997">
        <v>360.84</v>
      </c>
      <c r="C2997">
        <v>15</v>
      </c>
      <c r="D2997" t="s">
        <v>48</v>
      </c>
      <c r="E2997">
        <v>0</v>
      </c>
      <c r="F2997">
        <v>0</v>
      </c>
      <c r="G2997">
        <v>42</v>
      </c>
      <c r="H2997">
        <v>2</v>
      </c>
      <c r="I2997">
        <v>29</v>
      </c>
      <c r="J2997">
        <v>0</v>
      </c>
      <c r="K2997">
        <f>_xlfn.XLOOKUP(FraudData[[#This Row],[amount]],AmountRules[Amount Min],AmountRules[Risk Points],,-1)</f>
        <v>0</v>
      </c>
      <c r="L2997">
        <f>_xlfn.XLOOKUP(FraudData[[#This Row],[transaction_hour]],TimeRules[Hour Min],TimeRules[Risk Points],,-1)</f>
        <v>0</v>
      </c>
      <c r="M2997">
        <f>_xlfn.XLOOKUP(FraudData[[#This Row],[foreign_transaction]],ForeignRules[Foreign Transaction],ForeignRules[Risk Points],0)</f>
        <v>0</v>
      </c>
      <c r="N2997">
        <f>_xlfn.XLOOKUP(FraudData[[#This Row],[location_mismatch]],Table10[Location Mismatch],Table10[Risk Points],0)</f>
        <v>0</v>
      </c>
      <c r="O2997">
        <f>_xlfn.XLOOKUP(FraudData[[#This Row],[device_trust_score]],DeviceRules[Device Min],DeviceRules[Risk Points],,-1)</f>
        <v>2</v>
      </c>
      <c r="P2997">
        <f>_xlfn.XLOOKUP(FraudData[[#This Row],[velocity_last_24h]],VelocityRules[Velocity Min],VelocityRules[Risk Points],,-1)</f>
        <v>0</v>
      </c>
      <c r="Q2997">
        <f>_xlfn.XLOOKUP(FraudData[[#This Row],[merchant_category]],MerchantRules[Merchant Category],MerchantRules[Risk Points],0)</f>
        <v>0</v>
      </c>
      <c r="R2997">
        <f>SUM(FraudData[[#This Row],[Amount Risk]:[Merchant Risk]])</f>
        <v>2</v>
      </c>
      <c r="S2997" t="str" cm="1">
        <f t="array" ref="S2997">_xlfn.IFS(FraudData[[#This Row],[Fraud Risk Score]]&gt;=8,"High Risk",FraudData[[#This Row],[Fraud Risk Score]]&gt;=6,"Medium Risk",TRUE,"Low Risk")</f>
        <v>Low Risk</v>
      </c>
    </row>
    <row r="2998" spans="1:19">
      <c r="A2998">
        <v>2997</v>
      </c>
      <c r="B2998">
        <v>30.8</v>
      </c>
      <c r="C2998">
        <v>6</v>
      </c>
      <c r="D2998" t="s">
        <v>47</v>
      </c>
      <c r="E2998">
        <v>0</v>
      </c>
      <c r="F2998">
        <v>0</v>
      </c>
      <c r="G2998">
        <v>90</v>
      </c>
      <c r="H2998">
        <v>2</v>
      </c>
      <c r="I2998">
        <v>63</v>
      </c>
      <c r="J2998">
        <v>0</v>
      </c>
      <c r="K2998">
        <f>_xlfn.XLOOKUP(FraudData[[#This Row],[amount]],AmountRules[Amount Min],AmountRules[Risk Points],,-1)</f>
        <v>0</v>
      </c>
      <c r="L2998">
        <f>_xlfn.XLOOKUP(FraudData[[#This Row],[transaction_hour]],TimeRules[Hour Min],TimeRules[Risk Points],,-1)</f>
        <v>0</v>
      </c>
      <c r="M2998">
        <f>_xlfn.XLOOKUP(FraudData[[#This Row],[foreign_transaction]],ForeignRules[Foreign Transaction],ForeignRules[Risk Points],0)</f>
        <v>0</v>
      </c>
      <c r="N2998">
        <f>_xlfn.XLOOKUP(FraudData[[#This Row],[location_mismatch]],Table10[Location Mismatch],Table10[Risk Points],0)</f>
        <v>0</v>
      </c>
      <c r="O2998">
        <f>_xlfn.XLOOKUP(FraudData[[#This Row],[device_trust_score]],DeviceRules[Device Min],DeviceRules[Risk Points],,-1)</f>
        <v>0</v>
      </c>
      <c r="P2998">
        <f>_xlfn.XLOOKUP(FraudData[[#This Row],[velocity_last_24h]],VelocityRules[Velocity Min],VelocityRules[Risk Points],,-1)</f>
        <v>0</v>
      </c>
      <c r="Q2998">
        <f>_xlfn.XLOOKUP(FraudData[[#This Row],[merchant_category]],MerchantRules[Merchant Category],MerchantRules[Risk Points],0)</f>
        <v>0</v>
      </c>
      <c r="R2998">
        <f>SUM(FraudData[[#This Row],[Amount Risk]:[Merchant Risk]])</f>
        <v>0</v>
      </c>
      <c r="S2998" t="str" cm="1">
        <f t="array" ref="S2998">_xlfn.IFS(FraudData[[#This Row],[Fraud Risk Score]]&gt;=8,"High Risk",FraudData[[#This Row],[Fraud Risk Score]]&gt;=6,"Medium Risk",TRUE,"Low Risk")</f>
        <v>Low Risk</v>
      </c>
    </row>
    <row r="2999" spans="1:19">
      <c r="A2999">
        <v>2998</v>
      </c>
      <c r="B2999">
        <v>66.739999999999995</v>
      </c>
      <c r="C2999">
        <v>7</v>
      </c>
      <c r="D2999" t="s">
        <v>48</v>
      </c>
      <c r="E2999">
        <v>0</v>
      </c>
      <c r="F2999">
        <v>1</v>
      </c>
      <c r="G2999">
        <v>67</v>
      </c>
      <c r="H2999">
        <v>5</v>
      </c>
      <c r="I2999">
        <v>40</v>
      </c>
      <c r="J2999">
        <v>0</v>
      </c>
      <c r="K2999">
        <f>_xlfn.XLOOKUP(FraudData[[#This Row],[amount]],AmountRules[Amount Min],AmountRules[Risk Points],,-1)</f>
        <v>0</v>
      </c>
      <c r="L2999">
        <f>_xlfn.XLOOKUP(FraudData[[#This Row],[transaction_hour]],TimeRules[Hour Min],TimeRules[Risk Points],,-1)</f>
        <v>0</v>
      </c>
      <c r="M2999">
        <f>_xlfn.XLOOKUP(FraudData[[#This Row],[foreign_transaction]],ForeignRules[Foreign Transaction],ForeignRules[Risk Points],0)</f>
        <v>0</v>
      </c>
      <c r="N2999">
        <f>_xlfn.XLOOKUP(FraudData[[#This Row],[location_mismatch]],Table10[Location Mismatch],Table10[Risk Points],0)</f>
        <v>3</v>
      </c>
      <c r="O2999">
        <f>_xlfn.XLOOKUP(FraudData[[#This Row],[device_trust_score]],DeviceRules[Device Min],DeviceRules[Risk Points],,-1)</f>
        <v>1</v>
      </c>
      <c r="P2999">
        <f>_xlfn.XLOOKUP(FraudData[[#This Row],[velocity_last_24h]],VelocityRules[Velocity Min],VelocityRules[Risk Points],,-1)</f>
        <v>3</v>
      </c>
      <c r="Q2999">
        <f>_xlfn.XLOOKUP(FraudData[[#This Row],[merchant_category]],MerchantRules[Merchant Category],MerchantRules[Risk Points],0)</f>
        <v>0</v>
      </c>
      <c r="R2999">
        <f>SUM(FraudData[[#This Row],[Amount Risk]:[Merchant Risk]])</f>
        <v>7</v>
      </c>
      <c r="S2999" t="str" cm="1">
        <f t="array" ref="S2999">_xlfn.IFS(FraudData[[#This Row],[Fraud Risk Score]]&gt;=8,"High Risk",FraudData[[#This Row],[Fraud Risk Score]]&gt;=6,"Medium Risk",TRUE,"Low Risk")</f>
        <v>Medium Risk</v>
      </c>
    </row>
    <row r="3000" spans="1:19">
      <c r="A3000">
        <v>2999</v>
      </c>
      <c r="B3000">
        <v>61.66</v>
      </c>
      <c r="C3000">
        <v>5</v>
      </c>
      <c r="D3000" t="s">
        <v>49</v>
      </c>
      <c r="E3000">
        <v>0</v>
      </c>
      <c r="F3000">
        <v>0</v>
      </c>
      <c r="G3000">
        <v>97</v>
      </c>
      <c r="H3000">
        <v>1</v>
      </c>
      <c r="I3000">
        <v>46</v>
      </c>
      <c r="J3000">
        <v>0</v>
      </c>
      <c r="K3000">
        <f>_xlfn.XLOOKUP(FraudData[[#This Row],[amount]],AmountRules[Amount Min],AmountRules[Risk Points],,-1)</f>
        <v>0</v>
      </c>
      <c r="L3000">
        <f>_xlfn.XLOOKUP(FraudData[[#This Row],[transaction_hour]],TimeRules[Hour Min],TimeRules[Risk Points],,-1)</f>
        <v>0</v>
      </c>
      <c r="M3000">
        <f>_xlfn.XLOOKUP(FraudData[[#This Row],[foreign_transaction]],ForeignRules[Foreign Transaction],ForeignRules[Risk Points],0)</f>
        <v>0</v>
      </c>
      <c r="N3000">
        <f>_xlfn.XLOOKUP(FraudData[[#This Row],[location_mismatch]],Table10[Location Mismatch],Table10[Risk Points],0)</f>
        <v>0</v>
      </c>
      <c r="O3000">
        <f>_xlfn.XLOOKUP(FraudData[[#This Row],[device_trust_score]],DeviceRules[Device Min],DeviceRules[Risk Points],,-1)</f>
        <v>0</v>
      </c>
      <c r="P3000">
        <f>_xlfn.XLOOKUP(FraudData[[#This Row],[velocity_last_24h]],VelocityRules[Velocity Min],VelocityRules[Risk Points],,-1)</f>
        <v>0</v>
      </c>
      <c r="Q3000">
        <f>_xlfn.XLOOKUP(FraudData[[#This Row],[merchant_category]],MerchantRules[Merchant Category],MerchantRules[Risk Points],0)</f>
        <v>1</v>
      </c>
      <c r="R3000">
        <f>SUM(FraudData[[#This Row],[Amount Risk]:[Merchant Risk]])</f>
        <v>1</v>
      </c>
      <c r="S3000" t="str" cm="1">
        <f t="array" ref="S3000">_xlfn.IFS(FraudData[[#This Row],[Fraud Risk Score]]&gt;=8,"High Risk",FraudData[[#This Row],[Fraud Risk Score]]&gt;=6,"Medium Risk",TRUE,"Low Risk")</f>
        <v>Low Risk</v>
      </c>
    </row>
    <row r="3001" spans="1:19">
      <c r="A3001">
        <v>3000</v>
      </c>
      <c r="B3001">
        <v>369.21</v>
      </c>
      <c r="C3001">
        <v>23</v>
      </c>
      <c r="D3001" t="s">
        <v>47</v>
      </c>
      <c r="E3001">
        <v>0</v>
      </c>
      <c r="F3001">
        <v>0</v>
      </c>
      <c r="G3001">
        <v>90</v>
      </c>
      <c r="H3001">
        <v>2</v>
      </c>
      <c r="I3001">
        <v>46</v>
      </c>
      <c r="J3001">
        <v>0</v>
      </c>
      <c r="K3001">
        <f>_xlfn.XLOOKUP(FraudData[[#This Row],[amount]],AmountRules[Amount Min],AmountRules[Risk Points],,-1)</f>
        <v>0</v>
      </c>
      <c r="L3001">
        <f>_xlfn.XLOOKUP(FraudData[[#This Row],[transaction_hour]],TimeRules[Hour Min],TimeRules[Risk Points],,-1)</f>
        <v>1</v>
      </c>
      <c r="M3001">
        <f>_xlfn.XLOOKUP(FraudData[[#This Row],[foreign_transaction]],ForeignRules[Foreign Transaction],ForeignRules[Risk Points],0)</f>
        <v>0</v>
      </c>
      <c r="N3001">
        <f>_xlfn.XLOOKUP(FraudData[[#This Row],[location_mismatch]],Table10[Location Mismatch],Table10[Risk Points],0)</f>
        <v>0</v>
      </c>
      <c r="O3001">
        <f>_xlfn.XLOOKUP(FraudData[[#This Row],[device_trust_score]],DeviceRules[Device Min],DeviceRules[Risk Points],,-1)</f>
        <v>0</v>
      </c>
      <c r="P3001">
        <f>_xlfn.XLOOKUP(FraudData[[#This Row],[velocity_last_24h]],VelocityRules[Velocity Min],VelocityRules[Risk Points],,-1)</f>
        <v>0</v>
      </c>
      <c r="Q3001">
        <f>_xlfn.XLOOKUP(FraudData[[#This Row],[merchant_category]],MerchantRules[Merchant Category],MerchantRules[Risk Points],0)</f>
        <v>0</v>
      </c>
      <c r="R3001">
        <f>SUM(FraudData[[#This Row],[Amount Risk]:[Merchant Risk]])</f>
        <v>1</v>
      </c>
      <c r="S3001" t="str" cm="1">
        <f t="array" ref="S3001">_xlfn.IFS(FraudData[[#This Row],[Fraud Risk Score]]&gt;=8,"High Risk",FraudData[[#This Row],[Fraud Risk Score]]&gt;=6,"Medium Risk",TRUE,"Low Risk")</f>
        <v>Low Risk</v>
      </c>
    </row>
    <row r="3002" spans="1:19">
      <c r="A3002">
        <v>3001</v>
      </c>
      <c r="B3002">
        <v>201.04</v>
      </c>
      <c r="C3002">
        <v>6</v>
      </c>
      <c r="D3002" t="s">
        <v>48</v>
      </c>
      <c r="E3002">
        <v>0</v>
      </c>
      <c r="F3002">
        <v>0</v>
      </c>
      <c r="G3002">
        <v>51</v>
      </c>
      <c r="H3002">
        <v>0</v>
      </c>
      <c r="I3002">
        <v>60</v>
      </c>
      <c r="J3002">
        <v>0</v>
      </c>
      <c r="K3002">
        <f>_xlfn.XLOOKUP(FraudData[[#This Row],[amount]],AmountRules[Amount Min],AmountRules[Risk Points],,-1)</f>
        <v>0</v>
      </c>
      <c r="L3002">
        <f>_xlfn.XLOOKUP(FraudData[[#This Row],[transaction_hour]],TimeRules[Hour Min],TimeRules[Risk Points],,-1)</f>
        <v>0</v>
      </c>
      <c r="M3002">
        <f>_xlfn.XLOOKUP(FraudData[[#This Row],[foreign_transaction]],ForeignRules[Foreign Transaction],ForeignRules[Risk Points],0)</f>
        <v>0</v>
      </c>
      <c r="N3002">
        <f>_xlfn.XLOOKUP(FraudData[[#This Row],[location_mismatch]],Table10[Location Mismatch],Table10[Risk Points],0)</f>
        <v>0</v>
      </c>
      <c r="O3002">
        <f>_xlfn.XLOOKUP(FraudData[[#This Row],[device_trust_score]],DeviceRules[Device Min],DeviceRules[Risk Points],,-1)</f>
        <v>1</v>
      </c>
      <c r="P3002">
        <f>_xlfn.XLOOKUP(FraudData[[#This Row],[velocity_last_24h]],VelocityRules[Velocity Min],VelocityRules[Risk Points],,-1)</f>
        <v>0</v>
      </c>
      <c r="Q3002">
        <f>_xlfn.XLOOKUP(FraudData[[#This Row],[merchant_category]],MerchantRules[Merchant Category],MerchantRules[Risk Points],0)</f>
        <v>0</v>
      </c>
      <c r="R3002">
        <f>SUM(FraudData[[#This Row],[Amount Risk]:[Merchant Risk]])</f>
        <v>1</v>
      </c>
      <c r="S3002" t="str" cm="1">
        <f t="array" ref="S3002">_xlfn.IFS(FraudData[[#This Row],[Fraud Risk Score]]&gt;=8,"High Risk",FraudData[[#This Row],[Fraud Risk Score]]&gt;=6,"Medium Risk",TRUE,"Low Risk")</f>
        <v>Low Risk</v>
      </c>
    </row>
    <row r="3003" spans="1:19">
      <c r="A3003">
        <v>3002</v>
      </c>
      <c r="B3003">
        <v>286.74</v>
      </c>
      <c r="C3003">
        <v>17</v>
      </c>
      <c r="D3003" t="s">
        <v>47</v>
      </c>
      <c r="E3003">
        <v>0</v>
      </c>
      <c r="F3003">
        <v>0</v>
      </c>
      <c r="G3003">
        <v>43</v>
      </c>
      <c r="H3003">
        <v>1</v>
      </c>
      <c r="I3003">
        <v>18</v>
      </c>
      <c r="J3003">
        <v>0</v>
      </c>
      <c r="K3003">
        <f>_xlfn.XLOOKUP(FraudData[[#This Row],[amount]],AmountRules[Amount Min],AmountRules[Risk Points],,-1)</f>
        <v>0</v>
      </c>
      <c r="L3003">
        <f>_xlfn.XLOOKUP(FraudData[[#This Row],[transaction_hour]],TimeRules[Hour Min],TimeRules[Risk Points],,-1)</f>
        <v>0</v>
      </c>
      <c r="M3003">
        <f>_xlfn.XLOOKUP(FraudData[[#This Row],[foreign_transaction]],ForeignRules[Foreign Transaction],ForeignRules[Risk Points],0)</f>
        <v>0</v>
      </c>
      <c r="N3003">
        <f>_xlfn.XLOOKUP(FraudData[[#This Row],[location_mismatch]],Table10[Location Mismatch],Table10[Risk Points],0)</f>
        <v>0</v>
      </c>
      <c r="O3003">
        <f>_xlfn.XLOOKUP(FraudData[[#This Row],[device_trust_score]],DeviceRules[Device Min],DeviceRules[Risk Points],,-1)</f>
        <v>2</v>
      </c>
      <c r="P3003">
        <f>_xlfn.XLOOKUP(FraudData[[#This Row],[velocity_last_24h]],VelocityRules[Velocity Min],VelocityRules[Risk Points],,-1)</f>
        <v>0</v>
      </c>
      <c r="Q3003">
        <f>_xlfn.XLOOKUP(FraudData[[#This Row],[merchant_category]],MerchantRules[Merchant Category],MerchantRules[Risk Points],0)</f>
        <v>0</v>
      </c>
      <c r="R3003">
        <f>SUM(FraudData[[#This Row],[Amount Risk]:[Merchant Risk]])</f>
        <v>2</v>
      </c>
      <c r="S3003" t="str" cm="1">
        <f t="array" ref="S3003">_xlfn.IFS(FraudData[[#This Row],[Fraud Risk Score]]&gt;=8,"High Risk",FraudData[[#This Row],[Fraud Risk Score]]&gt;=6,"Medium Risk",TRUE,"Low Risk")</f>
        <v>Low Risk</v>
      </c>
    </row>
    <row r="3004" spans="1:19">
      <c r="A3004">
        <v>3003</v>
      </c>
      <c r="B3004">
        <v>51.9</v>
      </c>
      <c r="C3004">
        <v>21</v>
      </c>
      <c r="D3004" t="s">
        <v>48</v>
      </c>
      <c r="E3004">
        <v>0</v>
      </c>
      <c r="F3004">
        <v>0</v>
      </c>
      <c r="G3004">
        <v>40</v>
      </c>
      <c r="H3004">
        <v>4</v>
      </c>
      <c r="I3004">
        <v>41</v>
      </c>
      <c r="J3004">
        <v>0</v>
      </c>
      <c r="K3004">
        <f>_xlfn.XLOOKUP(FraudData[[#This Row],[amount]],AmountRules[Amount Min],AmountRules[Risk Points],,-1)</f>
        <v>0</v>
      </c>
      <c r="L3004">
        <f>_xlfn.XLOOKUP(FraudData[[#This Row],[transaction_hour]],TimeRules[Hour Min],TimeRules[Risk Points],,-1)</f>
        <v>0</v>
      </c>
      <c r="M3004">
        <f>_xlfn.XLOOKUP(FraudData[[#This Row],[foreign_transaction]],ForeignRules[Foreign Transaction],ForeignRules[Risk Points],0)</f>
        <v>0</v>
      </c>
      <c r="N3004">
        <f>_xlfn.XLOOKUP(FraudData[[#This Row],[location_mismatch]],Table10[Location Mismatch],Table10[Risk Points],0)</f>
        <v>0</v>
      </c>
      <c r="O3004">
        <f>_xlfn.XLOOKUP(FraudData[[#This Row],[device_trust_score]],DeviceRules[Device Min],DeviceRules[Risk Points],,-1)</f>
        <v>2</v>
      </c>
      <c r="P3004">
        <f>_xlfn.XLOOKUP(FraudData[[#This Row],[velocity_last_24h]],VelocityRules[Velocity Min],VelocityRules[Risk Points],,-1)</f>
        <v>0</v>
      </c>
      <c r="Q3004">
        <f>_xlfn.XLOOKUP(FraudData[[#This Row],[merchant_category]],MerchantRules[Merchant Category],MerchantRules[Risk Points],0)</f>
        <v>0</v>
      </c>
      <c r="R3004">
        <f>SUM(FraudData[[#This Row],[Amount Risk]:[Merchant Risk]])</f>
        <v>2</v>
      </c>
      <c r="S3004" t="str" cm="1">
        <f t="array" ref="S3004">_xlfn.IFS(FraudData[[#This Row],[Fraud Risk Score]]&gt;=8,"High Risk",FraudData[[#This Row],[Fraud Risk Score]]&gt;=6,"Medium Risk",TRUE,"Low Risk")</f>
        <v>Low Risk</v>
      </c>
    </row>
    <row r="3005" spans="1:19">
      <c r="A3005">
        <v>3004</v>
      </c>
      <c r="B3005">
        <v>176.49</v>
      </c>
      <c r="C3005">
        <v>21</v>
      </c>
      <c r="D3005" t="s">
        <v>48</v>
      </c>
      <c r="E3005">
        <v>0</v>
      </c>
      <c r="F3005">
        <v>1</v>
      </c>
      <c r="G3005">
        <v>50</v>
      </c>
      <c r="H3005">
        <v>1</v>
      </c>
      <c r="I3005">
        <v>22</v>
      </c>
      <c r="J3005">
        <v>0</v>
      </c>
      <c r="K3005">
        <f>_xlfn.XLOOKUP(FraudData[[#This Row],[amount]],AmountRules[Amount Min],AmountRules[Risk Points],,-1)</f>
        <v>0</v>
      </c>
      <c r="L3005">
        <f>_xlfn.XLOOKUP(FraudData[[#This Row],[transaction_hour]],TimeRules[Hour Min],TimeRules[Risk Points],,-1)</f>
        <v>0</v>
      </c>
      <c r="M3005">
        <f>_xlfn.XLOOKUP(FraudData[[#This Row],[foreign_transaction]],ForeignRules[Foreign Transaction],ForeignRules[Risk Points],0)</f>
        <v>0</v>
      </c>
      <c r="N3005">
        <f>_xlfn.XLOOKUP(FraudData[[#This Row],[location_mismatch]],Table10[Location Mismatch],Table10[Risk Points],0)</f>
        <v>3</v>
      </c>
      <c r="O3005">
        <f>_xlfn.XLOOKUP(FraudData[[#This Row],[device_trust_score]],DeviceRules[Device Min],DeviceRules[Risk Points],,-1)</f>
        <v>1</v>
      </c>
      <c r="P3005">
        <f>_xlfn.XLOOKUP(FraudData[[#This Row],[velocity_last_24h]],VelocityRules[Velocity Min],VelocityRules[Risk Points],,-1)</f>
        <v>0</v>
      </c>
      <c r="Q3005">
        <f>_xlfn.XLOOKUP(FraudData[[#This Row],[merchant_category]],MerchantRules[Merchant Category],MerchantRules[Risk Points],0)</f>
        <v>0</v>
      </c>
      <c r="R3005">
        <f>SUM(FraudData[[#This Row],[Amount Risk]:[Merchant Risk]])</f>
        <v>4</v>
      </c>
      <c r="S3005" t="str" cm="1">
        <f t="array" ref="S3005">_xlfn.IFS(FraudData[[#This Row],[Fraud Risk Score]]&gt;=8,"High Risk",FraudData[[#This Row],[Fraud Risk Score]]&gt;=6,"Medium Risk",TRUE,"Low Risk")</f>
        <v>Low Risk</v>
      </c>
    </row>
    <row r="3006" spans="1:19">
      <c r="A3006">
        <v>3005</v>
      </c>
      <c r="B3006">
        <v>152.65</v>
      </c>
      <c r="C3006">
        <v>19</v>
      </c>
      <c r="D3006" t="s">
        <v>48</v>
      </c>
      <c r="E3006">
        <v>1</v>
      </c>
      <c r="F3006">
        <v>0</v>
      </c>
      <c r="G3006">
        <v>38</v>
      </c>
      <c r="H3006">
        <v>3</v>
      </c>
      <c r="I3006">
        <v>52</v>
      </c>
      <c r="J3006">
        <v>0</v>
      </c>
      <c r="K3006">
        <f>_xlfn.XLOOKUP(FraudData[[#This Row],[amount]],AmountRules[Amount Min],AmountRules[Risk Points],,-1)</f>
        <v>0</v>
      </c>
      <c r="L3006">
        <f>_xlfn.XLOOKUP(FraudData[[#This Row],[transaction_hour]],TimeRules[Hour Min],TimeRules[Risk Points],,-1)</f>
        <v>0</v>
      </c>
      <c r="M3006">
        <f>_xlfn.XLOOKUP(FraudData[[#This Row],[foreign_transaction]],ForeignRules[Foreign Transaction],ForeignRules[Risk Points],0)</f>
        <v>3</v>
      </c>
      <c r="N3006">
        <f>_xlfn.XLOOKUP(FraudData[[#This Row],[location_mismatch]],Table10[Location Mismatch],Table10[Risk Points],0)</f>
        <v>0</v>
      </c>
      <c r="O3006">
        <f>_xlfn.XLOOKUP(FraudData[[#This Row],[device_trust_score]],DeviceRules[Device Min],DeviceRules[Risk Points],,-1)</f>
        <v>2</v>
      </c>
      <c r="P3006">
        <f>_xlfn.XLOOKUP(FraudData[[#This Row],[velocity_last_24h]],VelocityRules[Velocity Min],VelocityRules[Risk Points],,-1)</f>
        <v>0</v>
      </c>
      <c r="Q3006">
        <f>_xlfn.XLOOKUP(FraudData[[#This Row],[merchant_category]],MerchantRules[Merchant Category],MerchantRules[Risk Points],0)</f>
        <v>0</v>
      </c>
      <c r="R3006">
        <f>SUM(FraudData[[#This Row],[Amount Risk]:[Merchant Risk]])</f>
        <v>5</v>
      </c>
      <c r="S3006" t="str" cm="1">
        <f t="array" ref="S3006">_xlfn.IFS(FraudData[[#This Row],[Fraud Risk Score]]&gt;=8,"High Risk",FraudData[[#This Row],[Fraud Risk Score]]&gt;=6,"Medium Risk",TRUE,"Low Risk")</f>
        <v>Low Risk</v>
      </c>
    </row>
    <row r="3007" spans="1:19">
      <c r="A3007">
        <v>3006</v>
      </c>
      <c r="B3007">
        <v>321.97000000000003</v>
      </c>
      <c r="C3007">
        <v>6</v>
      </c>
      <c r="D3007" t="s">
        <v>46</v>
      </c>
      <c r="E3007">
        <v>0</v>
      </c>
      <c r="F3007">
        <v>0</v>
      </c>
      <c r="G3007">
        <v>71</v>
      </c>
      <c r="H3007">
        <v>2</v>
      </c>
      <c r="I3007">
        <v>62</v>
      </c>
      <c r="J3007">
        <v>0</v>
      </c>
      <c r="K3007">
        <f>_xlfn.XLOOKUP(FraudData[[#This Row],[amount]],AmountRules[Amount Min],AmountRules[Risk Points],,-1)</f>
        <v>0</v>
      </c>
      <c r="L3007">
        <f>_xlfn.XLOOKUP(FraudData[[#This Row],[transaction_hour]],TimeRules[Hour Min],TimeRules[Risk Points],,-1)</f>
        <v>0</v>
      </c>
      <c r="M3007">
        <f>_xlfn.XLOOKUP(FraudData[[#This Row],[foreign_transaction]],ForeignRules[Foreign Transaction],ForeignRules[Risk Points],0)</f>
        <v>0</v>
      </c>
      <c r="N3007">
        <f>_xlfn.XLOOKUP(FraudData[[#This Row],[location_mismatch]],Table10[Location Mismatch],Table10[Risk Points],0)</f>
        <v>0</v>
      </c>
      <c r="O3007">
        <f>_xlfn.XLOOKUP(FraudData[[#This Row],[device_trust_score]],DeviceRules[Device Min],DeviceRules[Risk Points],,-1)</f>
        <v>0</v>
      </c>
      <c r="P3007">
        <f>_xlfn.XLOOKUP(FraudData[[#This Row],[velocity_last_24h]],VelocityRules[Velocity Min],VelocityRules[Risk Points],,-1)</f>
        <v>0</v>
      </c>
      <c r="Q3007">
        <f>_xlfn.XLOOKUP(FraudData[[#This Row],[merchant_category]],MerchantRules[Merchant Category],MerchantRules[Risk Points],0)</f>
        <v>0</v>
      </c>
      <c r="R3007">
        <f>SUM(FraudData[[#This Row],[Amount Risk]:[Merchant Risk]])</f>
        <v>0</v>
      </c>
      <c r="S3007" t="str" cm="1">
        <f t="array" ref="S3007">_xlfn.IFS(FraudData[[#This Row],[Fraud Risk Score]]&gt;=8,"High Risk",FraudData[[#This Row],[Fraud Risk Score]]&gt;=6,"Medium Risk",TRUE,"Low Risk")</f>
        <v>Low Risk</v>
      </c>
    </row>
    <row r="3008" spans="1:19">
      <c r="A3008">
        <v>3007</v>
      </c>
      <c r="B3008">
        <v>425.77</v>
      </c>
      <c r="C3008">
        <v>2</v>
      </c>
      <c r="D3008" t="s">
        <v>48</v>
      </c>
      <c r="E3008">
        <v>0</v>
      </c>
      <c r="F3008">
        <v>0</v>
      </c>
      <c r="G3008">
        <v>42</v>
      </c>
      <c r="H3008">
        <v>4</v>
      </c>
      <c r="I3008">
        <v>22</v>
      </c>
      <c r="J3008">
        <v>0</v>
      </c>
      <c r="K3008">
        <f>_xlfn.XLOOKUP(FraudData[[#This Row],[amount]],AmountRules[Amount Min],AmountRules[Risk Points],,-1)</f>
        <v>0</v>
      </c>
      <c r="L3008">
        <f>_xlfn.XLOOKUP(FraudData[[#This Row],[transaction_hour]],TimeRules[Hour Min],TimeRules[Risk Points],,-1)</f>
        <v>3</v>
      </c>
      <c r="M3008">
        <f>_xlfn.XLOOKUP(FraudData[[#This Row],[foreign_transaction]],ForeignRules[Foreign Transaction],ForeignRules[Risk Points],0)</f>
        <v>0</v>
      </c>
      <c r="N3008">
        <f>_xlfn.XLOOKUP(FraudData[[#This Row],[location_mismatch]],Table10[Location Mismatch],Table10[Risk Points],0)</f>
        <v>0</v>
      </c>
      <c r="O3008">
        <f>_xlfn.XLOOKUP(FraudData[[#This Row],[device_trust_score]],DeviceRules[Device Min],DeviceRules[Risk Points],,-1)</f>
        <v>2</v>
      </c>
      <c r="P3008">
        <f>_xlfn.XLOOKUP(FraudData[[#This Row],[velocity_last_24h]],VelocityRules[Velocity Min],VelocityRules[Risk Points],,-1)</f>
        <v>0</v>
      </c>
      <c r="Q3008">
        <f>_xlfn.XLOOKUP(FraudData[[#This Row],[merchant_category]],MerchantRules[Merchant Category],MerchantRules[Risk Points],0)</f>
        <v>0</v>
      </c>
      <c r="R3008">
        <f>SUM(FraudData[[#This Row],[Amount Risk]:[Merchant Risk]])</f>
        <v>5</v>
      </c>
      <c r="S3008" t="str" cm="1">
        <f t="array" ref="S3008">_xlfn.IFS(FraudData[[#This Row],[Fraud Risk Score]]&gt;=8,"High Risk",FraudData[[#This Row],[Fraud Risk Score]]&gt;=6,"Medium Risk",TRUE,"Low Risk")</f>
        <v>Low Risk</v>
      </c>
    </row>
    <row r="3009" spans="1:19">
      <c r="A3009">
        <v>3008</v>
      </c>
      <c r="B3009">
        <v>2.2000000000000002</v>
      </c>
      <c r="C3009">
        <v>4</v>
      </c>
      <c r="D3009" t="s">
        <v>46</v>
      </c>
      <c r="E3009">
        <v>0</v>
      </c>
      <c r="F3009">
        <v>0</v>
      </c>
      <c r="G3009">
        <v>52</v>
      </c>
      <c r="H3009">
        <v>2</v>
      </c>
      <c r="I3009">
        <v>30</v>
      </c>
      <c r="J3009">
        <v>0</v>
      </c>
      <c r="K3009">
        <f>_xlfn.XLOOKUP(FraudData[[#This Row],[amount]],AmountRules[Amount Min],AmountRules[Risk Points],,-1)</f>
        <v>0</v>
      </c>
      <c r="L3009">
        <f>_xlfn.XLOOKUP(FraudData[[#This Row],[transaction_hour]],TimeRules[Hour Min],TimeRules[Risk Points],,-1)</f>
        <v>0</v>
      </c>
      <c r="M3009">
        <f>_xlfn.XLOOKUP(FraudData[[#This Row],[foreign_transaction]],ForeignRules[Foreign Transaction],ForeignRules[Risk Points],0)</f>
        <v>0</v>
      </c>
      <c r="N3009">
        <f>_xlfn.XLOOKUP(FraudData[[#This Row],[location_mismatch]],Table10[Location Mismatch],Table10[Risk Points],0)</f>
        <v>0</v>
      </c>
      <c r="O3009">
        <f>_xlfn.XLOOKUP(FraudData[[#This Row],[device_trust_score]],DeviceRules[Device Min],DeviceRules[Risk Points],,-1)</f>
        <v>1</v>
      </c>
      <c r="P3009">
        <f>_xlfn.XLOOKUP(FraudData[[#This Row],[velocity_last_24h]],VelocityRules[Velocity Min],VelocityRules[Risk Points],,-1)</f>
        <v>0</v>
      </c>
      <c r="Q3009">
        <f>_xlfn.XLOOKUP(FraudData[[#This Row],[merchant_category]],MerchantRules[Merchant Category],MerchantRules[Risk Points],0)</f>
        <v>0</v>
      </c>
      <c r="R3009">
        <f>SUM(FraudData[[#This Row],[Amount Risk]:[Merchant Risk]])</f>
        <v>1</v>
      </c>
      <c r="S3009" t="str" cm="1">
        <f t="array" ref="S3009">_xlfn.IFS(FraudData[[#This Row],[Fraud Risk Score]]&gt;=8,"High Risk",FraudData[[#This Row],[Fraud Risk Score]]&gt;=6,"Medium Risk",TRUE,"Low Risk")</f>
        <v>Low Risk</v>
      </c>
    </row>
    <row r="3010" spans="1:19">
      <c r="A3010">
        <v>3009</v>
      </c>
      <c r="B3010">
        <v>201.77</v>
      </c>
      <c r="C3010">
        <v>0</v>
      </c>
      <c r="D3010" t="s">
        <v>50</v>
      </c>
      <c r="E3010">
        <v>1</v>
      </c>
      <c r="F3010">
        <v>1</v>
      </c>
      <c r="G3010">
        <v>43</v>
      </c>
      <c r="H3010">
        <v>1</v>
      </c>
      <c r="I3010">
        <v>49</v>
      </c>
      <c r="J3010">
        <v>1</v>
      </c>
      <c r="K3010">
        <f>_xlfn.XLOOKUP(FraudData[[#This Row],[amount]],AmountRules[Amount Min],AmountRules[Risk Points],,-1)</f>
        <v>0</v>
      </c>
      <c r="L3010">
        <f>_xlfn.XLOOKUP(FraudData[[#This Row],[transaction_hour]],TimeRules[Hour Min],TimeRules[Risk Points],,-1)</f>
        <v>3</v>
      </c>
      <c r="M3010">
        <f>_xlfn.XLOOKUP(FraudData[[#This Row],[foreign_transaction]],ForeignRules[Foreign Transaction],ForeignRules[Risk Points],0)</f>
        <v>3</v>
      </c>
      <c r="N3010">
        <f>_xlfn.XLOOKUP(FraudData[[#This Row],[location_mismatch]],Table10[Location Mismatch],Table10[Risk Points],0)</f>
        <v>3</v>
      </c>
      <c r="O3010">
        <f>_xlfn.XLOOKUP(FraudData[[#This Row],[device_trust_score]],DeviceRules[Device Min],DeviceRules[Risk Points],,-1)</f>
        <v>2</v>
      </c>
      <c r="P3010">
        <f>_xlfn.XLOOKUP(FraudData[[#This Row],[velocity_last_24h]],VelocityRules[Velocity Min],VelocityRules[Risk Points],,-1)</f>
        <v>0</v>
      </c>
      <c r="Q3010">
        <f>_xlfn.XLOOKUP(FraudData[[#This Row],[merchant_category]],MerchantRules[Merchant Category],MerchantRules[Risk Points],0)</f>
        <v>0</v>
      </c>
      <c r="R3010">
        <f>SUM(FraudData[[#This Row],[Amount Risk]:[Merchant Risk]])</f>
        <v>11</v>
      </c>
      <c r="S3010" t="str" cm="1">
        <f t="array" ref="S3010">_xlfn.IFS(FraudData[[#This Row],[Fraud Risk Score]]&gt;=8,"High Risk",FraudData[[#This Row],[Fraud Risk Score]]&gt;=6,"Medium Risk",TRUE,"Low Risk")</f>
        <v>High Risk</v>
      </c>
    </row>
    <row r="3011" spans="1:19">
      <c r="A3011">
        <v>3010</v>
      </c>
      <c r="B3011">
        <v>9.58</v>
      </c>
      <c r="C3011">
        <v>14</v>
      </c>
      <c r="D3011" t="s">
        <v>49</v>
      </c>
      <c r="E3011">
        <v>0</v>
      </c>
      <c r="F3011">
        <v>0</v>
      </c>
      <c r="G3011">
        <v>54</v>
      </c>
      <c r="H3011">
        <v>3</v>
      </c>
      <c r="I3011">
        <v>59</v>
      </c>
      <c r="J3011">
        <v>0</v>
      </c>
      <c r="K3011">
        <f>_xlfn.XLOOKUP(FraudData[[#This Row],[amount]],AmountRules[Amount Min],AmountRules[Risk Points],,-1)</f>
        <v>0</v>
      </c>
      <c r="L3011">
        <f>_xlfn.XLOOKUP(FraudData[[#This Row],[transaction_hour]],TimeRules[Hour Min],TimeRules[Risk Points],,-1)</f>
        <v>0</v>
      </c>
      <c r="M3011">
        <f>_xlfn.XLOOKUP(FraudData[[#This Row],[foreign_transaction]],ForeignRules[Foreign Transaction],ForeignRules[Risk Points],0)</f>
        <v>0</v>
      </c>
      <c r="N3011">
        <f>_xlfn.XLOOKUP(FraudData[[#This Row],[location_mismatch]],Table10[Location Mismatch],Table10[Risk Points],0)</f>
        <v>0</v>
      </c>
      <c r="O3011">
        <f>_xlfn.XLOOKUP(FraudData[[#This Row],[device_trust_score]],DeviceRules[Device Min],DeviceRules[Risk Points],,-1)</f>
        <v>1</v>
      </c>
      <c r="P3011">
        <f>_xlfn.XLOOKUP(FraudData[[#This Row],[velocity_last_24h]],VelocityRules[Velocity Min],VelocityRules[Risk Points],,-1)</f>
        <v>0</v>
      </c>
      <c r="Q3011">
        <f>_xlfn.XLOOKUP(FraudData[[#This Row],[merchant_category]],MerchantRules[Merchant Category],MerchantRules[Risk Points],0)</f>
        <v>1</v>
      </c>
      <c r="R3011">
        <f>SUM(FraudData[[#This Row],[Amount Risk]:[Merchant Risk]])</f>
        <v>2</v>
      </c>
      <c r="S3011" t="str" cm="1">
        <f t="array" ref="S3011">_xlfn.IFS(FraudData[[#This Row],[Fraud Risk Score]]&gt;=8,"High Risk",FraudData[[#This Row],[Fraud Risk Score]]&gt;=6,"Medium Risk",TRUE,"Low Risk")</f>
        <v>Low Risk</v>
      </c>
    </row>
    <row r="3012" spans="1:19">
      <c r="A3012">
        <v>3011</v>
      </c>
      <c r="B3012">
        <v>143.28</v>
      </c>
      <c r="C3012">
        <v>2</v>
      </c>
      <c r="D3012" t="s">
        <v>47</v>
      </c>
      <c r="E3012">
        <v>0</v>
      </c>
      <c r="F3012">
        <v>0</v>
      </c>
      <c r="G3012">
        <v>45</v>
      </c>
      <c r="H3012">
        <v>3</v>
      </c>
      <c r="I3012">
        <v>44</v>
      </c>
      <c r="J3012">
        <v>0</v>
      </c>
      <c r="K3012">
        <f>_xlfn.XLOOKUP(FraudData[[#This Row],[amount]],AmountRules[Amount Min],AmountRules[Risk Points],,-1)</f>
        <v>0</v>
      </c>
      <c r="L3012">
        <f>_xlfn.XLOOKUP(FraudData[[#This Row],[transaction_hour]],TimeRules[Hour Min],TimeRules[Risk Points],,-1)</f>
        <v>3</v>
      </c>
      <c r="M3012">
        <f>_xlfn.XLOOKUP(FraudData[[#This Row],[foreign_transaction]],ForeignRules[Foreign Transaction],ForeignRules[Risk Points],0)</f>
        <v>0</v>
      </c>
      <c r="N3012">
        <f>_xlfn.XLOOKUP(FraudData[[#This Row],[location_mismatch]],Table10[Location Mismatch],Table10[Risk Points],0)</f>
        <v>0</v>
      </c>
      <c r="O3012">
        <f>_xlfn.XLOOKUP(FraudData[[#This Row],[device_trust_score]],DeviceRules[Device Min],DeviceRules[Risk Points],,-1)</f>
        <v>2</v>
      </c>
      <c r="P3012">
        <f>_xlfn.XLOOKUP(FraudData[[#This Row],[velocity_last_24h]],VelocityRules[Velocity Min],VelocityRules[Risk Points],,-1)</f>
        <v>0</v>
      </c>
      <c r="Q3012">
        <f>_xlfn.XLOOKUP(FraudData[[#This Row],[merchant_category]],MerchantRules[Merchant Category],MerchantRules[Risk Points],0)</f>
        <v>0</v>
      </c>
      <c r="R3012">
        <f>SUM(FraudData[[#This Row],[Amount Risk]:[Merchant Risk]])</f>
        <v>5</v>
      </c>
      <c r="S3012" t="str" cm="1">
        <f t="array" ref="S3012">_xlfn.IFS(FraudData[[#This Row],[Fraud Risk Score]]&gt;=8,"High Risk",FraudData[[#This Row],[Fraud Risk Score]]&gt;=6,"Medium Risk",TRUE,"Low Risk")</f>
        <v>Low Risk</v>
      </c>
    </row>
    <row r="3013" spans="1:19">
      <c r="A3013">
        <v>3012</v>
      </c>
      <c r="B3013">
        <v>61.05</v>
      </c>
      <c r="C3013">
        <v>7</v>
      </c>
      <c r="D3013" t="s">
        <v>47</v>
      </c>
      <c r="E3013">
        <v>0</v>
      </c>
      <c r="F3013">
        <v>0</v>
      </c>
      <c r="G3013">
        <v>45</v>
      </c>
      <c r="H3013">
        <v>2</v>
      </c>
      <c r="I3013">
        <v>41</v>
      </c>
      <c r="J3013">
        <v>0</v>
      </c>
      <c r="K3013">
        <f>_xlfn.XLOOKUP(FraudData[[#This Row],[amount]],AmountRules[Amount Min],AmountRules[Risk Points],,-1)</f>
        <v>0</v>
      </c>
      <c r="L3013">
        <f>_xlfn.XLOOKUP(FraudData[[#This Row],[transaction_hour]],TimeRules[Hour Min],TimeRules[Risk Points],,-1)</f>
        <v>0</v>
      </c>
      <c r="M3013">
        <f>_xlfn.XLOOKUP(FraudData[[#This Row],[foreign_transaction]],ForeignRules[Foreign Transaction],ForeignRules[Risk Points],0)</f>
        <v>0</v>
      </c>
      <c r="N3013">
        <f>_xlfn.XLOOKUP(FraudData[[#This Row],[location_mismatch]],Table10[Location Mismatch],Table10[Risk Points],0)</f>
        <v>0</v>
      </c>
      <c r="O3013">
        <f>_xlfn.XLOOKUP(FraudData[[#This Row],[device_trust_score]],DeviceRules[Device Min],DeviceRules[Risk Points],,-1)</f>
        <v>2</v>
      </c>
      <c r="P3013">
        <f>_xlfn.XLOOKUP(FraudData[[#This Row],[velocity_last_24h]],VelocityRules[Velocity Min],VelocityRules[Risk Points],,-1)</f>
        <v>0</v>
      </c>
      <c r="Q3013">
        <f>_xlfn.XLOOKUP(FraudData[[#This Row],[merchant_category]],MerchantRules[Merchant Category],MerchantRules[Risk Points],0)</f>
        <v>0</v>
      </c>
      <c r="R3013">
        <f>SUM(FraudData[[#This Row],[Amount Risk]:[Merchant Risk]])</f>
        <v>2</v>
      </c>
      <c r="S3013" t="str" cm="1">
        <f t="array" ref="S3013">_xlfn.IFS(FraudData[[#This Row],[Fraud Risk Score]]&gt;=8,"High Risk",FraudData[[#This Row],[Fraud Risk Score]]&gt;=6,"Medium Risk",TRUE,"Low Risk")</f>
        <v>Low Risk</v>
      </c>
    </row>
    <row r="3014" spans="1:19">
      <c r="A3014">
        <v>3013</v>
      </c>
      <c r="B3014">
        <v>65.95</v>
      </c>
      <c r="C3014">
        <v>8</v>
      </c>
      <c r="D3014" t="s">
        <v>50</v>
      </c>
      <c r="E3014">
        <v>0</v>
      </c>
      <c r="F3014">
        <v>0</v>
      </c>
      <c r="G3014">
        <v>72</v>
      </c>
      <c r="H3014">
        <v>2</v>
      </c>
      <c r="I3014">
        <v>20</v>
      </c>
      <c r="J3014">
        <v>0</v>
      </c>
      <c r="K3014">
        <f>_xlfn.XLOOKUP(FraudData[[#This Row],[amount]],AmountRules[Amount Min],AmountRules[Risk Points],,-1)</f>
        <v>0</v>
      </c>
      <c r="L3014">
        <f>_xlfn.XLOOKUP(FraudData[[#This Row],[transaction_hour]],TimeRules[Hour Min],TimeRules[Risk Points],,-1)</f>
        <v>0</v>
      </c>
      <c r="M3014">
        <f>_xlfn.XLOOKUP(FraudData[[#This Row],[foreign_transaction]],ForeignRules[Foreign Transaction],ForeignRules[Risk Points],0)</f>
        <v>0</v>
      </c>
      <c r="N3014">
        <f>_xlfn.XLOOKUP(FraudData[[#This Row],[location_mismatch]],Table10[Location Mismatch],Table10[Risk Points],0)</f>
        <v>0</v>
      </c>
      <c r="O3014">
        <f>_xlfn.XLOOKUP(FraudData[[#This Row],[device_trust_score]],DeviceRules[Device Min],DeviceRules[Risk Points],,-1)</f>
        <v>0</v>
      </c>
      <c r="P3014">
        <f>_xlfn.XLOOKUP(FraudData[[#This Row],[velocity_last_24h]],VelocityRules[Velocity Min],VelocityRules[Risk Points],,-1)</f>
        <v>0</v>
      </c>
      <c r="Q3014">
        <f>_xlfn.XLOOKUP(FraudData[[#This Row],[merchant_category]],MerchantRules[Merchant Category],MerchantRules[Risk Points],0)</f>
        <v>0</v>
      </c>
      <c r="R3014">
        <f>SUM(FraudData[[#This Row],[Amount Risk]:[Merchant Risk]])</f>
        <v>0</v>
      </c>
      <c r="S3014" t="str" cm="1">
        <f t="array" ref="S3014">_xlfn.IFS(FraudData[[#This Row],[Fraud Risk Score]]&gt;=8,"High Risk",FraudData[[#This Row],[Fraud Risk Score]]&gt;=6,"Medium Risk",TRUE,"Low Risk")</f>
        <v>Low Risk</v>
      </c>
    </row>
    <row r="3015" spans="1:19">
      <c r="A3015">
        <v>3014</v>
      </c>
      <c r="B3015">
        <v>78.36</v>
      </c>
      <c r="C3015">
        <v>14</v>
      </c>
      <c r="D3015" t="s">
        <v>48</v>
      </c>
      <c r="E3015">
        <v>1</v>
      </c>
      <c r="F3015">
        <v>0</v>
      </c>
      <c r="G3015">
        <v>79</v>
      </c>
      <c r="H3015">
        <v>0</v>
      </c>
      <c r="I3015">
        <v>18</v>
      </c>
      <c r="J3015">
        <v>0</v>
      </c>
      <c r="K3015">
        <f>_xlfn.XLOOKUP(FraudData[[#This Row],[amount]],AmountRules[Amount Min],AmountRules[Risk Points],,-1)</f>
        <v>0</v>
      </c>
      <c r="L3015">
        <f>_xlfn.XLOOKUP(FraudData[[#This Row],[transaction_hour]],TimeRules[Hour Min],TimeRules[Risk Points],,-1)</f>
        <v>0</v>
      </c>
      <c r="M3015">
        <f>_xlfn.XLOOKUP(FraudData[[#This Row],[foreign_transaction]],ForeignRules[Foreign Transaction],ForeignRules[Risk Points],0)</f>
        <v>3</v>
      </c>
      <c r="N3015">
        <f>_xlfn.XLOOKUP(FraudData[[#This Row],[location_mismatch]],Table10[Location Mismatch],Table10[Risk Points],0)</f>
        <v>0</v>
      </c>
      <c r="O3015">
        <f>_xlfn.XLOOKUP(FraudData[[#This Row],[device_trust_score]],DeviceRules[Device Min],DeviceRules[Risk Points],,-1)</f>
        <v>0</v>
      </c>
      <c r="P3015">
        <f>_xlfn.XLOOKUP(FraudData[[#This Row],[velocity_last_24h]],VelocityRules[Velocity Min],VelocityRules[Risk Points],,-1)</f>
        <v>0</v>
      </c>
      <c r="Q3015">
        <f>_xlfn.XLOOKUP(FraudData[[#This Row],[merchant_category]],MerchantRules[Merchant Category],MerchantRules[Risk Points],0)</f>
        <v>0</v>
      </c>
      <c r="R3015">
        <f>SUM(FraudData[[#This Row],[Amount Risk]:[Merchant Risk]])</f>
        <v>3</v>
      </c>
      <c r="S3015" t="str" cm="1">
        <f t="array" ref="S3015">_xlfn.IFS(FraudData[[#This Row],[Fraud Risk Score]]&gt;=8,"High Risk",FraudData[[#This Row],[Fraud Risk Score]]&gt;=6,"Medium Risk",TRUE,"Low Risk")</f>
        <v>Low Risk</v>
      </c>
    </row>
    <row r="3016" spans="1:19">
      <c r="A3016">
        <v>3015</v>
      </c>
      <c r="B3016">
        <v>174.78</v>
      </c>
      <c r="C3016">
        <v>9</v>
      </c>
      <c r="D3016" t="s">
        <v>49</v>
      </c>
      <c r="E3016">
        <v>0</v>
      </c>
      <c r="F3016">
        <v>0</v>
      </c>
      <c r="G3016">
        <v>54</v>
      </c>
      <c r="H3016">
        <v>2</v>
      </c>
      <c r="I3016">
        <v>46</v>
      </c>
      <c r="J3016">
        <v>0</v>
      </c>
      <c r="K3016">
        <f>_xlfn.XLOOKUP(FraudData[[#This Row],[amount]],AmountRules[Amount Min],AmountRules[Risk Points],,-1)</f>
        <v>0</v>
      </c>
      <c r="L3016">
        <f>_xlfn.XLOOKUP(FraudData[[#This Row],[transaction_hour]],TimeRules[Hour Min],TimeRules[Risk Points],,-1)</f>
        <v>0</v>
      </c>
      <c r="M3016">
        <f>_xlfn.XLOOKUP(FraudData[[#This Row],[foreign_transaction]],ForeignRules[Foreign Transaction],ForeignRules[Risk Points],0)</f>
        <v>0</v>
      </c>
      <c r="N3016">
        <f>_xlfn.XLOOKUP(FraudData[[#This Row],[location_mismatch]],Table10[Location Mismatch],Table10[Risk Points],0)</f>
        <v>0</v>
      </c>
      <c r="O3016">
        <f>_xlfn.XLOOKUP(FraudData[[#This Row],[device_trust_score]],DeviceRules[Device Min],DeviceRules[Risk Points],,-1)</f>
        <v>1</v>
      </c>
      <c r="P3016">
        <f>_xlfn.XLOOKUP(FraudData[[#This Row],[velocity_last_24h]],VelocityRules[Velocity Min],VelocityRules[Risk Points],,-1)</f>
        <v>0</v>
      </c>
      <c r="Q3016">
        <f>_xlfn.XLOOKUP(FraudData[[#This Row],[merchant_category]],MerchantRules[Merchant Category],MerchantRules[Risk Points],0)</f>
        <v>1</v>
      </c>
      <c r="R3016">
        <f>SUM(FraudData[[#This Row],[Amount Risk]:[Merchant Risk]])</f>
        <v>2</v>
      </c>
      <c r="S3016" t="str" cm="1">
        <f t="array" ref="S3016">_xlfn.IFS(FraudData[[#This Row],[Fraud Risk Score]]&gt;=8,"High Risk",FraudData[[#This Row],[Fraud Risk Score]]&gt;=6,"Medium Risk",TRUE,"Low Risk")</f>
        <v>Low Risk</v>
      </c>
    </row>
    <row r="3017" spans="1:19">
      <c r="A3017">
        <v>3016</v>
      </c>
      <c r="B3017">
        <v>73.180000000000007</v>
      </c>
      <c r="C3017">
        <v>1</v>
      </c>
      <c r="D3017" t="s">
        <v>50</v>
      </c>
      <c r="E3017">
        <v>0</v>
      </c>
      <c r="F3017">
        <v>0</v>
      </c>
      <c r="G3017">
        <v>66</v>
      </c>
      <c r="H3017">
        <v>4</v>
      </c>
      <c r="I3017">
        <v>62</v>
      </c>
      <c r="J3017">
        <v>0</v>
      </c>
      <c r="K3017">
        <f>_xlfn.XLOOKUP(FraudData[[#This Row],[amount]],AmountRules[Amount Min],AmountRules[Risk Points],,-1)</f>
        <v>0</v>
      </c>
      <c r="L3017">
        <f>_xlfn.XLOOKUP(FraudData[[#This Row],[transaction_hour]],TimeRules[Hour Min],TimeRules[Risk Points],,-1)</f>
        <v>3</v>
      </c>
      <c r="M3017">
        <f>_xlfn.XLOOKUP(FraudData[[#This Row],[foreign_transaction]],ForeignRules[Foreign Transaction],ForeignRules[Risk Points],0)</f>
        <v>0</v>
      </c>
      <c r="N3017">
        <f>_xlfn.XLOOKUP(FraudData[[#This Row],[location_mismatch]],Table10[Location Mismatch],Table10[Risk Points],0)</f>
        <v>0</v>
      </c>
      <c r="O3017">
        <f>_xlfn.XLOOKUP(FraudData[[#This Row],[device_trust_score]],DeviceRules[Device Min],DeviceRules[Risk Points],,-1)</f>
        <v>1</v>
      </c>
      <c r="P3017">
        <f>_xlfn.XLOOKUP(FraudData[[#This Row],[velocity_last_24h]],VelocityRules[Velocity Min],VelocityRules[Risk Points],,-1)</f>
        <v>0</v>
      </c>
      <c r="Q3017">
        <f>_xlfn.XLOOKUP(FraudData[[#This Row],[merchant_category]],MerchantRules[Merchant Category],MerchantRules[Risk Points],0)</f>
        <v>0</v>
      </c>
      <c r="R3017">
        <f>SUM(FraudData[[#This Row],[Amount Risk]:[Merchant Risk]])</f>
        <v>4</v>
      </c>
      <c r="S3017" t="str" cm="1">
        <f t="array" ref="S3017">_xlfn.IFS(FraudData[[#This Row],[Fraud Risk Score]]&gt;=8,"High Risk",FraudData[[#This Row],[Fraud Risk Score]]&gt;=6,"Medium Risk",TRUE,"Low Risk")</f>
        <v>Low Risk</v>
      </c>
    </row>
    <row r="3018" spans="1:19">
      <c r="A3018">
        <v>3017</v>
      </c>
      <c r="B3018">
        <v>237.49</v>
      </c>
      <c r="C3018">
        <v>19</v>
      </c>
      <c r="D3018" t="s">
        <v>50</v>
      </c>
      <c r="E3018">
        <v>0</v>
      </c>
      <c r="F3018">
        <v>0</v>
      </c>
      <c r="G3018">
        <v>61</v>
      </c>
      <c r="H3018">
        <v>2</v>
      </c>
      <c r="I3018">
        <v>39</v>
      </c>
      <c r="J3018">
        <v>0</v>
      </c>
      <c r="K3018">
        <f>_xlfn.XLOOKUP(FraudData[[#This Row],[amount]],AmountRules[Amount Min],AmountRules[Risk Points],,-1)</f>
        <v>0</v>
      </c>
      <c r="L3018">
        <f>_xlfn.XLOOKUP(FraudData[[#This Row],[transaction_hour]],TimeRules[Hour Min],TimeRules[Risk Points],,-1)</f>
        <v>0</v>
      </c>
      <c r="M3018">
        <f>_xlfn.XLOOKUP(FraudData[[#This Row],[foreign_transaction]],ForeignRules[Foreign Transaction],ForeignRules[Risk Points],0)</f>
        <v>0</v>
      </c>
      <c r="N3018">
        <f>_xlfn.XLOOKUP(FraudData[[#This Row],[location_mismatch]],Table10[Location Mismatch],Table10[Risk Points],0)</f>
        <v>0</v>
      </c>
      <c r="O3018">
        <f>_xlfn.XLOOKUP(FraudData[[#This Row],[device_trust_score]],DeviceRules[Device Min],DeviceRules[Risk Points],,-1)</f>
        <v>1</v>
      </c>
      <c r="P3018">
        <f>_xlfn.XLOOKUP(FraudData[[#This Row],[velocity_last_24h]],VelocityRules[Velocity Min],VelocityRules[Risk Points],,-1)</f>
        <v>0</v>
      </c>
      <c r="Q3018">
        <f>_xlfn.XLOOKUP(FraudData[[#This Row],[merchant_category]],MerchantRules[Merchant Category],MerchantRules[Risk Points],0)</f>
        <v>0</v>
      </c>
      <c r="R3018">
        <f>SUM(FraudData[[#This Row],[Amount Risk]:[Merchant Risk]])</f>
        <v>1</v>
      </c>
      <c r="S3018" t="str" cm="1">
        <f t="array" ref="S3018">_xlfn.IFS(FraudData[[#This Row],[Fraud Risk Score]]&gt;=8,"High Risk",FraudData[[#This Row],[Fraud Risk Score]]&gt;=6,"Medium Risk",TRUE,"Low Risk")</f>
        <v>Low Risk</v>
      </c>
    </row>
    <row r="3019" spans="1:19">
      <c r="A3019">
        <v>3018</v>
      </c>
      <c r="B3019">
        <v>93.31</v>
      </c>
      <c r="C3019">
        <v>4</v>
      </c>
      <c r="D3019" t="s">
        <v>47</v>
      </c>
      <c r="E3019">
        <v>0</v>
      </c>
      <c r="F3019">
        <v>0</v>
      </c>
      <c r="G3019">
        <v>65</v>
      </c>
      <c r="H3019">
        <v>0</v>
      </c>
      <c r="I3019">
        <v>22</v>
      </c>
      <c r="J3019">
        <v>0</v>
      </c>
      <c r="K3019">
        <f>_xlfn.XLOOKUP(FraudData[[#This Row],[amount]],AmountRules[Amount Min],AmountRules[Risk Points],,-1)</f>
        <v>0</v>
      </c>
      <c r="L3019">
        <f>_xlfn.XLOOKUP(FraudData[[#This Row],[transaction_hour]],TimeRules[Hour Min],TimeRules[Risk Points],,-1)</f>
        <v>0</v>
      </c>
      <c r="M3019">
        <f>_xlfn.XLOOKUP(FraudData[[#This Row],[foreign_transaction]],ForeignRules[Foreign Transaction],ForeignRules[Risk Points],0)</f>
        <v>0</v>
      </c>
      <c r="N3019">
        <f>_xlfn.XLOOKUP(FraudData[[#This Row],[location_mismatch]],Table10[Location Mismatch],Table10[Risk Points],0)</f>
        <v>0</v>
      </c>
      <c r="O3019">
        <f>_xlfn.XLOOKUP(FraudData[[#This Row],[device_trust_score]],DeviceRules[Device Min],DeviceRules[Risk Points],,-1)</f>
        <v>1</v>
      </c>
      <c r="P3019">
        <f>_xlfn.XLOOKUP(FraudData[[#This Row],[velocity_last_24h]],VelocityRules[Velocity Min],VelocityRules[Risk Points],,-1)</f>
        <v>0</v>
      </c>
      <c r="Q3019">
        <f>_xlfn.XLOOKUP(FraudData[[#This Row],[merchant_category]],MerchantRules[Merchant Category],MerchantRules[Risk Points],0)</f>
        <v>0</v>
      </c>
      <c r="R3019">
        <f>SUM(FraudData[[#This Row],[Amount Risk]:[Merchant Risk]])</f>
        <v>1</v>
      </c>
      <c r="S3019" t="str" cm="1">
        <f t="array" ref="S3019">_xlfn.IFS(FraudData[[#This Row],[Fraud Risk Score]]&gt;=8,"High Risk",FraudData[[#This Row],[Fraud Risk Score]]&gt;=6,"Medium Risk",TRUE,"Low Risk")</f>
        <v>Low Risk</v>
      </c>
    </row>
    <row r="3020" spans="1:19">
      <c r="A3020">
        <v>3019</v>
      </c>
      <c r="B3020">
        <v>12.74</v>
      </c>
      <c r="C3020">
        <v>18</v>
      </c>
      <c r="D3020" t="s">
        <v>46</v>
      </c>
      <c r="E3020">
        <v>0</v>
      </c>
      <c r="F3020">
        <v>0</v>
      </c>
      <c r="G3020">
        <v>70</v>
      </c>
      <c r="H3020">
        <v>4</v>
      </c>
      <c r="I3020">
        <v>60</v>
      </c>
      <c r="J3020">
        <v>0</v>
      </c>
      <c r="K3020">
        <f>_xlfn.XLOOKUP(FraudData[[#This Row],[amount]],AmountRules[Amount Min],AmountRules[Risk Points],,-1)</f>
        <v>0</v>
      </c>
      <c r="L3020">
        <f>_xlfn.XLOOKUP(FraudData[[#This Row],[transaction_hour]],TimeRules[Hour Min],TimeRules[Risk Points],,-1)</f>
        <v>0</v>
      </c>
      <c r="M3020">
        <f>_xlfn.XLOOKUP(FraudData[[#This Row],[foreign_transaction]],ForeignRules[Foreign Transaction],ForeignRules[Risk Points],0)</f>
        <v>0</v>
      </c>
      <c r="N3020">
        <f>_xlfn.XLOOKUP(FraudData[[#This Row],[location_mismatch]],Table10[Location Mismatch],Table10[Risk Points],0)</f>
        <v>0</v>
      </c>
      <c r="O3020">
        <f>_xlfn.XLOOKUP(FraudData[[#This Row],[device_trust_score]],DeviceRules[Device Min],DeviceRules[Risk Points],,-1)</f>
        <v>0</v>
      </c>
      <c r="P3020">
        <f>_xlfn.XLOOKUP(FraudData[[#This Row],[velocity_last_24h]],VelocityRules[Velocity Min],VelocityRules[Risk Points],,-1)</f>
        <v>0</v>
      </c>
      <c r="Q3020">
        <f>_xlfn.XLOOKUP(FraudData[[#This Row],[merchant_category]],MerchantRules[Merchant Category],MerchantRules[Risk Points],0)</f>
        <v>0</v>
      </c>
      <c r="R3020">
        <f>SUM(FraudData[[#This Row],[Amount Risk]:[Merchant Risk]])</f>
        <v>0</v>
      </c>
      <c r="S3020" t="str" cm="1">
        <f t="array" ref="S3020">_xlfn.IFS(FraudData[[#This Row],[Fraud Risk Score]]&gt;=8,"High Risk",FraudData[[#This Row],[Fraud Risk Score]]&gt;=6,"Medium Risk",TRUE,"Low Risk")</f>
        <v>Low Risk</v>
      </c>
    </row>
    <row r="3021" spans="1:19">
      <c r="A3021">
        <v>3020</v>
      </c>
      <c r="B3021">
        <v>275.64999999999998</v>
      </c>
      <c r="C3021">
        <v>12</v>
      </c>
      <c r="D3021" t="s">
        <v>46</v>
      </c>
      <c r="E3021">
        <v>0</v>
      </c>
      <c r="F3021">
        <v>1</v>
      </c>
      <c r="G3021">
        <v>84</v>
      </c>
      <c r="H3021">
        <v>0</v>
      </c>
      <c r="I3021">
        <v>38</v>
      </c>
      <c r="J3021">
        <v>0</v>
      </c>
      <c r="K3021">
        <f>_xlfn.XLOOKUP(FraudData[[#This Row],[amount]],AmountRules[Amount Min],AmountRules[Risk Points],,-1)</f>
        <v>0</v>
      </c>
      <c r="L3021">
        <f>_xlfn.XLOOKUP(FraudData[[#This Row],[transaction_hour]],TimeRules[Hour Min],TimeRules[Risk Points],,-1)</f>
        <v>0</v>
      </c>
      <c r="M3021">
        <f>_xlfn.XLOOKUP(FraudData[[#This Row],[foreign_transaction]],ForeignRules[Foreign Transaction],ForeignRules[Risk Points],0)</f>
        <v>0</v>
      </c>
      <c r="N3021">
        <f>_xlfn.XLOOKUP(FraudData[[#This Row],[location_mismatch]],Table10[Location Mismatch],Table10[Risk Points],0)</f>
        <v>3</v>
      </c>
      <c r="O3021">
        <f>_xlfn.XLOOKUP(FraudData[[#This Row],[device_trust_score]],DeviceRules[Device Min],DeviceRules[Risk Points],,-1)</f>
        <v>0</v>
      </c>
      <c r="P3021">
        <f>_xlfn.XLOOKUP(FraudData[[#This Row],[velocity_last_24h]],VelocityRules[Velocity Min],VelocityRules[Risk Points],,-1)</f>
        <v>0</v>
      </c>
      <c r="Q3021">
        <f>_xlfn.XLOOKUP(FraudData[[#This Row],[merchant_category]],MerchantRules[Merchant Category],MerchantRules[Risk Points],0)</f>
        <v>0</v>
      </c>
      <c r="R3021">
        <f>SUM(FraudData[[#This Row],[Amount Risk]:[Merchant Risk]])</f>
        <v>3</v>
      </c>
      <c r="S3021" t="str" cm="1">
        <f t="array" ref="S3021">_xlfn.IFS(FraudData[[#This Row],[Fraud Risk Score]]&gt;=8,"High Risk",FraudData[[#This Row],[Fraud Risk Score]]&gt;=6,"Medium Risk",TRUE,"Low Risk")</f>
        <v>Low Risk</v>
      </c>
    </row>
    <row r="3022" spans="1:19">
      <c r="A3022">
        <v>3021</v>
      </c>
      <c r="B3022">
        <v>60.58</v>
      </c>
      <c r="C3022">
        <v>10</v>
      </c>
      <c r="D3022" t="s">
        <v>48</v>
      </c>
      <c r="E3022">
        <v>1</v>
      </c>
      <c r="F3022">
        <v>0</v>
      </c>
      <c r="G3022">
        <v>98</v>
      </c>
      <c r="H3022">
        <v>2</v>
      </c>
      <c r="I3022">
        <v>29</v>
      </c>
      <c r="J3022">
        <v>0</v>
      </c>
      <c r="K3022">
        <f>_xlfn.XLOOKUP(FraudData[[#This Row],[amount]],AmountRules[Amount Min],AmountRules[Risk Points],,-1)</f>
        <v>0</v>
      </c>
      <c r="L3022">
        <f>_xlfn.XLOOKUP(FraudData[[#This Row],[transaction_hour]],TimeRules[Hour Min],TimeRules[Risk Points],,-1)</f>
        <v>0</v>
      </c>
      <c r="M3022">
        <f>_xlfn.XLOOKUP(FraudData[[#This Row],[foreign_transaction]],ForeignRules[Foreign Transaction],ForeignRules[Risk Points],0)</f>
        <v>3</v>
      </c>
      <c r="N3022">
        <f>_xlfn.XLOOKUP(FraudData[[#This Row],[location_mismatch]],Table10[Location Mismatch],Table10[Risk Points],0)</f>
        <v>0</v>
      </c>
      <c r="O3022">
        <f>_xlfn.XLOOKUP(FraudData[[#This Row],[device_trust_score]],DeviceRules[Device Min],DeviceRules[Risk Points],,-1)</f>
        <v>0</v>
      </c>
      <c r="P3022">
        <f>_xlfn.XLOOKUP(FraudData[[#This Row],[velocity_last_24h]],VelocityRules[Velocity Min],VelocityRules[Risk Points],,-1)</f>
        <v>0</v>
      </c>
      <c r="Q3022">
        <f>_xlfn.XLOOKUP(FraudData[[#This Row],[merchant_category]],MerchantRules[Merchant Category],MerchantRules[Risk Points],0)</f>
        <v>0</v>
      </c>
      <c r="R3022">
        <f>SUM(FraudData[[#This Row],[Amount Risk]:[Merchant Risk]])</f>
        <v>3</v>
      </c>
      <c r="S3022" t="str" cm="1">
        <f t="array" ref="S3022">_xlfn.IFS(FraudData[[#This Row],[Fraud Risk Score]]&gt;=8,"High Risk",FraudData[[#This Row],[Fraud Risk Score]]&gt;=6,"Medium Risk",TRUE,"Low Risk")</f>
        <v>Low Risk</v>
      </c>
    </row>
    <row r="3023" spans="1:19">
      <c r="A3023">
        <v>3022</v>
      </c>
      <c r="B3023">
        <v>102.06</v>
      </c>
      <c r="C3023">
        <v>0</v>
      </c>
      <c r="D3023" t="s">
        <v>48</v>
      </c>
      <c r="E3023">
        <v>0</v>
      </c>
      <c r="F3023">
        <v>0</v>
      </c>
      <c r="G3023">
        <v>25</v>
      </c>
      <c r="H3023">
        <v>3</v>
      </c>
      <c r="I3023">
        <v>45</v>
      </c>
      <c r="J3023">
        <v>0</v>
      </c>
      <c r="K3023">
        <f>_xlfn.XLOOKUP(FraudData[[#This Row],[amount]],AmountRules[Amount Min],AmountRules[Risk Points],,-1)</f>
        <v>0</v>
      </c>
      <c r="L3023">
        <f>_xlfn.XLOOKUP(FraudData[[#This Row],[transaction_hour]],TimeRules[Hour Min],TimeRules[Risk Points],,-1)</f>
        <v>3</v>
      </c>
      <c r="M3023">
        <f>_xlfn.XLOOKUP(FraudData[[#This Row],[foreign_transaction]],ForeignRules[Foreign Transaction],ForeignRules[Risk Points],0)</f>
        <v>0</v>
      </c>
      <c r="N3023">
        <f>_xlfn.XLOOKUP(FraudData[[#This Row],[location_mismatch]],Table10[Location Mismatch],Table10[Risk Points],0)</f>
        <v>0</v>
      </c>
      <c r="O3023">
        <f>_xlfn.XLOOKUP(FraudData[[#This Row],[device_trust_score]],DeviceRules[Device Min],DeviceRules[Risk Points],,-1)</f>
        <v>3</v>
      </c>
      <c r="P3023">
        <f>_xlfn.XLOOKUP(FraudData[[#This Row],[velocity_last_24h]],VelocityRules[Velocity Min],VelocityRules[Risk Points],,-1)</f>
        <v>0</v>
      </c>
      <c r="Q3023">
        <f>_xlfn.XLOOKUP(FraudData[[#This Row],[merchant_category]],MerchantRules[Merchant Category],MerchantRules[Risk Points],0)</f>
        <v>0</v>
      </c>
      <c r="R3023">
        <f>SUM(FraudData[[#This Row],[Amount Risk]:[Merchant Risk]])</f>
        <v>6</v>
      </c>
      <c r="S3023" t="str" cm="1">
        <f t="array" ref="S3023">_xlfn.IFS(FraudData[[#This Row],[Fraud Risk Score]]&gt;=8,"High Risk",FraudData[[#This Row],[Fraud Risk Score]]&gt;=6,"Medium Risk",TRUE,"Low Risk")</f>
        <v>Medium Risk</v>
      </c>
    </row>
    <row r="3024" spans="1:19">
      <c r="A3024">
        <v>3023</v>
      </c>
      <c r="B3024">
        <v>208.19</v>
      </c>
      <c r="C3024">
        <v>21</v>
      </c>
      <c r="D3024" t="s">
        <v>50</v>
      </c>
      <c r="E3024">
        <v>0</v>
      </c>
      <c r="F3024">
        <v>0</v>
      </c>
      <c r="G3024">
        <v>78</v>
      </c>
      <c r="H3024">
        <v>2</v>
      </c>
      <c r="I3024">
        <v>28</v>
      </c>
      <c r="J3024">
        <v>0</v>
      </c>
      <c r="K3024">
        <f>_xlfn.XLOOKUP(FraudData[[#This Row],[amount]],AmountRules[Amount Min],AmountRules[Risk Points],,-1)</f>
        <v>0</v>
      </c>
      <c r="L3024">
        <f>_xlfn.XLOOKUP(FraudData[[#This Row],[transaction_hour]],TimeRules[Hour Min],TimeRules[Risk Points],,-1)</f>
        <v>0</v>
      </c>
      <c r="M3024">
        <f>_xlfn.XLOOKUP(FraudData[[#This Row],[foreign_transaction]],ForeignRules[Foreign Transaction],ForeignRules[Risk Points],0)</f>
        <v>0</v>
      </c>
      <c r="N3024">
        <f>_xlfn.XLOOKUP(FraudData[[#This Row],[location_mismatch]],Table10[Location Mismatch],Table10[Risk Points],0)</f>
        <v>0</v>
      </c>
      <c r="O3024">
        <f>_xlfn.XLOOKUP(FraudData[[#This Row],[device_trust_score]],DeviceRules[Device Min],DeviceRules[Risk Points],,-1)</f>
        <v>0</v>
      </c>
      <c r="P3024">
        <f>_xlfn.XLOOKUP(FraudData[[#This Row],[velocity_last_24h]],VelocityRules[Velocity Min],VelocityRules[Risk Points],,-1)</f>
        <v>0</v>
      </c>
      <c r="Q3024">
        <f>_xlfn.XLOOKUP(FraudData[[#This Row],[merchant_category]],MerchantRules[Merchant Category],MerchantRules[Risk Points],0)</f>
        <v>0</v>
      </c>
      <c r="R3024">
        <f>SUM(FraudData[[#This Row],[Amount Risk]:[Merchant Risk]])</f>
        <v>0</v>
      </c>
      <c r="S3024" t="str" cm="1">
        <f t="array" ref="S3024">_xlfn.IFS(FraudData[[#This Row],[Fraud Risk Score]]&gt;=8,"High Risk",FraudData[[#This Row],[Fraud Risk Score]]&gt;=6,"Medium Risk",TRUE,"Low Risk")</f>
        <v>Low Risk</v>
      </c>
    </row>
    <row r="3025" spans="1:19">
      <c r="A3025">
        <v>3024</v>
      </c>
      <c r="B3025">
        <v>72.75</v>
      </c>
      <c r="C3025">
        <v>14</v>
      </c>
      <c r="D3025" t="s">
        <v>48</v>
      </c>
      <c r="E3025">
        <v>0</v>
      </c>
      <c r="F3025">
        <v>1</v>
      </c>
      <c r="G3025">
        <v>59</v>
      </c>
      <c r="H3025">
        <v>2</v>
      </c>
      <c r="I3025">
        <v>32</v>
      </c>
      <c r="J3025">
        <v>0</v>
      </c>
      <c r="K3025">
        <f>_xlfn.XLOOKUP(FraudData[[#This Row],[amount]],AmountRules[Amount Min],AmountRules[Risk Points],,-1)</f>
        <v>0</v>
      </c>
      <c r="L3025">
        <f>_xlfn.XLOOKUP(FraudData[[#This Row],[transaction_hour]],TimeRules[Hour Min],TimeRules[Risk Points],,-1)</f>
        <v>0</v>
      </c>
      <c r="M3025">
        <f>_xlfn.XLOOKUP(FraudData[[#This Row],[foreign_transaction]],ForeignRules[Foreign Transaction],ForeignRules[Risk Points],0)</f>
        <v>0</v>
      </c>
      <c r="N3025">
        <f>_xlfn.XLOOKUP(FraudData[[#This Row],[location_mismatch]],Table10[Location Mismatch],Table10[Risk Points],0)</f>
        <v>3</v>
      </c>
      <c r="O3025">
        <f>_xlfn.XLOOKUP(FraudData[[#This Row],[device_trust_score]],DeviceRules[Device Min],DeviceRules[Risk Points],,-1)</f>
        <v>1</v>
      </c>
      <c r="P3025">
        <f>_xlfn.XLOOKUP(FraudData[[#This Row],[velocity_last_24h]],VelocityRules[Velocity Min],VelocityRules[Risk Points],,-1)</f>
        <v>0</v>
      </c>
      <c r="Q3025">
        <f>_xlfn.XLOOKUP(FraudData[[#This Row],[merchant_category]],MerchantRules[Merchant Category],MerchantRules[Risk Points],0)</f>
        <v>0</v>
      </c>
      <c r="R3025">
        <f>SUM(FraudData[[#This Row],[Amount Risk]:[Merchant Risk]])</f>
        <v>4</v>
      </c>
      <c r="S3025" t="str" cm="1">
        <f t="array" ref="S3025">_xlfn.IFS(FraudData[[#This Row],[Fraud Risk Score]]&gt;=8,"High Risk",FraudData[[#This Row],[Fraud Risk Score]]&gt;=6,"Medium Risk",TRUE,"Low Risk")</f>
        <v>Low Risk</v>
      </c>
    </row>
    <row r="3026" spans="1:19">
      <c r="A3026">
        <v>3025</v>
      </c>
      <c r="B3026">
        <v>10.48</v>
      </c>
      <c r="C3026">
        <v>17</v>
      </c>
      <c r="D3026" t="s">
        <v>46</v>
      </c>
      <c r="E3026">
        <v>1</v>
      </c>
      <c r="F3026">
        <v>0</v>
      </c>
      <c r="G3026">
        <v>40</v>
      </c>
      <c r="H3026">
        <v>4</v>
      </c>
      <c r="I3026">
        <v>55</v>
      </c>
      <c r="J3026">
        <v>0</v>
      </c>
      <c r="K3026">
        <f>_xlfn.XLOOKUP(FraudData[[#This Row],[amount]],AmountRules[Amount Min],AmountRules[Risk Points],,-1)</f>
        <v>0</v>
      </c>
      <c r="L3026">
        <f>_xlfn.XLOOKUP(FraudData[[#This Row],[transaction_hour]],TimeRules[Hour Min],TimeRules[Risk Points],,-1)</f>
        <v>0</v>
      </c>
      <c r="M3026">
        <f>_xlfn.XLOOKUP(FraudData[[#This Row],[foreign_transaction]],ForeignRules[Foreign Transaction],ForeignRules[Risk Points],0)</f>
        <v>3</v>
      </c>
      <c r="N3026">
        <f>_xlfn.XLOOKUP(FraudData[[#This Row],[location_mismatch]],Table10[Location Mismatch],Table10[Risk Points],0)</f>
        <v>0</v>
      </c>
      <c r="O3026">
        <f>_xlfn.XLOOKUP(FraudData[[#This Row],[device_trust_score]],DeviceRules[Device Min],DeviceRules[Risk Points],,-1)</f>
        <v>2</v>
      </c>
      <c r="P3026">
        <f>_xlfn.XLOOKUP(FraudData[[#This Row],[velocity_last_24h]],VelocityRules[Velocity Min],VelocityRules[Risk Points],,-1)</f>
        <v>0</v>
      </c>
      <c r="Q3026">
        <f>_xlfn.XLOOKUP(FraudData[[#This Row],[merchant_category]],MerchantRules[Merchant Category],MerchantRules[Risk Points],0)</f>
        <v>0</v>
      </c>
      <c r="R3026">
        <f>SUM(FraudData[[#This Row],[Amount Risk]:[Merchant Risk]])</f>
        <v>5</v>
      </c>
      <c r="S3026" t="str" cm="1">
        <f t="array" ref="S3026">_xlfn.IFS(FraudData[[#This Row],[Fraud Risk Score]]&gt;=8,"High Risk",FraudData[[#This Row],[Fraud Risk Score]]&gt;=6,"Medium Risk",TRUE,"Low Risk")</f>
        <v>Low Risk</v>
      </c>
    </row>
    <row r="3027" spans="1:19">
      <c r="A3027">
        <v>3026</v>
      </c>
      <c r="B3027">
        <v>84.29</v>
      </c>
      <c r="C3027">
        <v>15</v>
      </c>
      <c r="D3027" t="s">
        <v>49</v>
      </c>
      <c r="E3027">
        <v>0</v>
      </c>
      <c r="F3027">
        <v>1</v>
      </c>
      <c r="G3027">
        <v>29</v>
      </c>
      <c r="H3027">
        <v>1</v>
      </c>
      <c r="I3027">
        <v>52</v>
      </c>
      <c r="J3027">
        <v>0</v>
      </c>
      <c r="K3027">
        <f>_xlfn.XLOOKUP(FraudData[[#This Row],[amount]],AmountRules[Amount Min],AmountRules[Risk Points],,-1)</f>
        <v>0</v>
      </c>
      <c r="L3027">
        <f>_xlfn.XLOOKUP(FraudData[[#This Row],[transaction_hour]],TimeRules[Hour Min],TimeRules[Risk Points],,-1)</f>
        <v>0</v>
      </c>
      <c r="M3027">
        <f>_xlfn.XLOOKUP(FraudData[[#This Row],[foreign_transaction]],ForeignRules[Foreign Transaction],ForeignRules[Risk Points],0)</f>
        <v>0</v>
      </c>
      <c r="N3027">
        <f>_xlfn.XLOOKUP(FraudData[[#This Row],[location_mismatch]],Table10[Location Mismatch],Table10[Risk Points],0)</f>
        <v>3</v>
      </c>
      <c r="O3027">
        <f>_xlfn.XLOOKUP(FraudData[[#This Row],[device_trust_score]],DeviceRules[Device Min],DeviceRules[Risk Points],,-1)</f>
        <v>3</v>
      </c>
      <c r="P3027">
        <f>_xlfn.XLOOKUP(FraudData[[#This Row],[velocity_last_24h]],VelocityRules[Velocity Min],VelocityRules[Risk Points],,-1)</f>
        <v>0</v>
      </c>
      <c r="Q3027">
        <f>_xlfn.XLOOKUP(FraudData[[#This Row],[merchant_category]],MerchantRules[Merchant Category],MerchantRules[Risk Points],0)</f>
        <v>1</v>
      </c>
      <c r="R3027">
        <f>SUM(FraudData[[#This Row],[Amount Risk]:[Merchant Risk]])</f>
        <v>7</v>
      </c>
      <c r="S3027" t="str" cm="1">
        <f t="array" ref="S3027">_xlfn.IFS(FraudData[[#This Row],[Fraud Risk Score]]&gt;=8,"High Risk",FraudData[[#This Row],[Fraud Risk Score]]&gt;=6,"Medium Risk",TRUE,"Low Risk")</f>
        <v>Medium Risk</v>
      </c>
    </row>
    <row r="3028" spans="1:19">
      <c r="A3028">
        <v>3027</v>
      </c>
      <c r="B3028">
        <v>520.28</v>
      </c>
      <c r="C3028">
        <v>8</v>
      </c>
      <c r="D3028" t="s">
        <v>47</v>
      </c>
      <c r="E3028">
        <v>0</v>
      </c>
      <c r="F3028">
        <v>0</v>
      </c>
      <c r="G3028">
        <v>55</v>
      </c>
      <c r="H3028">
        <v>2</v>
      </c>
      <c r="I3028">
        <v>65</v>
      </c>
      <c r="J3028">
        <v>0</v>
      </c>
      <c r="K3028">
        <f>_xlfn.XLOOKUP(FraudData[[#This Row],[amount]],AmountRules[Amount Min],AmountRules[Risk Points],,-1)</f>
        <v>1</v>
      </c>
      <c r="L3028">
        <f>_xlfn.XLOOKUP(FraudData[[#This Row],[transaction_hour]],TimeRules[Hour Min],TimeRules[Risk Points],,-1)</f>
        <v>0</v>
      </c>
      <c r="M3028">
        <f>_xlfn.XLOOKUP(FraudData[[#This Row],[foreign_transaction]],ForeignRules[Foreign Transaction],ForeignRules[Risk Points],0)</f>
        <v>0</v>
      </c>
      <c r="N3028">
        <f>_xlfn.XLOOKUP(FraudData[[#This Row],[location_mismatch]],Table10[Location Mismatch],Table10[Risk Points],0)</f>
        <v>0</v>
      </c>
      <c r="O3028">
        <f>_xlfn.XLOOKUP(FraudData[[#This Row],[device_trust_score]],DeviceRules[Device Min],DeviceRules[Risk Points],,-1)</f>
        <v>1</v>
      </c>
      <c r="P3028">
        <f>_xlfn.XLOOKUP(FraudData[[#This Row],[velocity_last_24h]],VelocityRules[Velocity Min],VelocityRules[Risk Points],,-1)</f>
        <v>0</v>
      </c>
      <c r="Q3028">
        <f>_xlfn.XLOOKUP(FraudData[[#This Row],[merchant_category]],MerchantRules[Merchant Category],MerchantRules[Risk Points],0)</f>
        <v>0</v>
      </c>
      <c r="R3028">
        <f>SUM(FraudData[[#This Row],[Amount Risk]:[Merchant Risk]])</f>
        <v>2</v>
      </c>
      <c r="S3028" t="str" cm="1">
        <f t="array" ref="S3028">_xlfn.IFS(FraudData[[#This Row],[Fraud Risk Score]]&gt;=8,"High Risk",FraudData[[#This Row],[Fraud Risk Score]]&gt;=6,"Medium Risk",TRUE,"Low Risk")</f>
        <v>Low Risk</v>
      </c>
    </row>
    <row r="3029" spans="1:19">
      <c r="A3029">
        <v>3028</v>
      </c>
      <c r="B3029">
        <v>184.77</v>
      </c>
      <c r="C3029">
        <v>0</v>
      </c>
      <c r="D3029" t="s">
        <v>46</v>
      </c>
      <c r="E3029">
        <v>0</v>
      </c>
      <c r="F3029">
        <v>0</v>
      </c>
      <c r="G3029">
        <v>61</v>
      </c>
      <c r="H3029">
        <v>0</v>
      </c>
      <c r="I3029">
        <v>62</v>
      </c>
      <c r="J3029">
        <v>0</v>
      </c>
      <c r="K3029">
        <f>_xlfn.XLOOKUP(FraudData[[#This Row],[amount]],AmountRules[Amount Min],AmountRules[Risk Points],,-1)</f>
        <v>0</v>
      </c>
      <c r="L3029">
        <f>_xlfn.XLOOKUP(FraudData[[#This Row],[transaction_hour]],TimeRules[Hour Min],TimeRules[Risk Points],,-1)</f>
        <v>3</v>
      </c>
      <c r="M3029">
        <f>_xlfn.XLOOKUP(FraudData[[#This Row],[foreign_transaction]],ForeignRules[Foreign Transaction],ForeignRules[Risk Points],0)</f>
        <v>0</v>
      </c>
      <c r="N3029">
        <f>_xlfn.XLOOKUP(FraudData[[#This Row],[location_mismatch]],Table10[Location Mismatch],Table10[Risk Points],0)</f>
        <v>0</v>
      </c>
      <c r="O3029">
        <f>_xlfn.XLOOKUP(FraudData[[#This Row],[device_trust_score]],DeviceRules[Device Min],DeviceRules[Risk Points],,-1)</f>
        <v>1</v>
      </c>
      <c r="P3029">
        <f>_xlfn.XLOOKUP(FraudData[[#This Row],[velocity_last_24h]],VelocityRules[Velocity Min],VelocityRules[Risk Points],,-1)</f>
        <v>0</v>
      </c>
      <c r="Q3029">
        <f>_xlfn.XLOOKUP(FraudData[[#This Row],[merchant_category]],MerchantRules[Merchant Category],MerchantRules[Risk Points],0)</f>
        <v>0</v>
      </c>
      <c r="R3029">
        <f>SUM(FraudData[[#This Row],[Amount Risk]:[Merchant Risk]])</f>
        <v>4</v>
      </c>
      <c r="S3029" t="str" cm="1">
        <f t="array" ref="S3029">_xlfn.IFS(FraudData[[#This Row],[Fraud Risk Score]]&gt;=8,"High Risk",FraudData[[#This Row],[Fraud Risk Score]]&gt;=6,"Medium Risk",TRUE,"Low Risk")</f>
        <v>Low Risk</v>
      </c>
    </row>
    <row r="3030" spans="1:19">
      <c r="A3030">
        <v>3029</v>
      </c>
      <c r="B3030">
        <v>200.37</v>
      </c>
      <c r="C3030">
        <v>10</v>
      </c>
      <c r="D3030" t="s">
        <v>48</v>
      </c>
      <c r="E3030">
        <v>0</v>
      </c>
      <c r="F3030">
        <v>0</v>
      </c>
      <c r="G3030">
        <v>49</v>
      </c>
      <c r="H3030">
        <v>0</v>
      </c>
      <c r="I3030">
        <v>33</v>
      </c>
      <c r="J3030">
        <v>0</v>
      </c>
      <c r="K3030">
        <f>_xlfn.XLOOKUP(FraudData[[#This Row],[amount]],AmountRules[Amount Min],AmountRules[Risk Points],,-1)</f>
        <v>0</v>
      </c>
      <c r="L3030">
        <f>_xlfn.XLOOKUP(FraudData[[#This Row],[transaction_hour]],TimeRules[Hour Min],TimeRules[Risk Points],,-1)</f>
        <v>0</v>
      </c>
      <c r="M3030">
        <f>_xlfn.XLOOKUP(FraudData[[#This Row],[foreign_transaction]],ForeignRules[Foreign Transaction],ForeignRules[Risk Points],0)</f>
        <v>0</v>
      </c>
      <c r="N3030">
        <f>_xlfn.XLOOKUP(FraudData[[#This Row],[location_mismatch]],Table10[Location Mismatch],Table10[Risk Points],0)</f>
        <v>0</v>
      </c>
      <c r="O3030">
        <f>_xlfn.XLOOKUP(FraudData[[#This Row],[device_trust_score]],DeviceRules[Device Min],DeviceRules[Risk Points],,-1)</f>
        <v>2</v>
      </c>
      <c r="P3030">
        <f>_xlfn.XLOOKUP(FraudData[[#This Row],[velocity_last_24h]],VelocityRules[Velocity Min],VelocityRules[Risk Points],,-1)</f>
        <v>0</v>
      </c>
      <c r="Q3030">
        <f>_xlfn.XLOOKUP(FraudData[[#This Row],[merchant_category]],MerchantRules[Merchant Category],MerchantRules[Risk Points],0)</f>
        <v>0</v>
      </c>
      <c r="R3030">
        <f>SUM(FraudData[[#This Row],[Amount Risk]:[Merchant Risk]])</f>
        <v>2</v>
      </c>
      <c r="S3030" t="str" cm="1">
        <f t="array" ref="S3030">_xlfn.IFS(FraudData[[#This Row],[Fraud Risk Score]]&gt;=8,"High Risk",FraudData[[#This Row],[Fraud Risk Score]]&gt;=6,"Medium Risk",TRUE,"Low Risk")</f>
        <v>Low Risk</v>
      </c>
    </row>
    <row r="3031" spans="1:19">
      <c r="A3031">
        <v>3030</v>
      </c>
      <c r="B3031">
        <v>180.08</v>
      </c>
      <c r="C3031">
        <v>8</v>
      </c>
      <c r="D3031" t="s">
        <v>47</v>
      </c>
      <c r="E3031">
        <v>0</v>
      </c>
      <c r="F3031">
        <v>0</v>
      </c>
      <c r="G3031">
        <v>86</v>
      </c>
      <c r="H3031">
        <v>0</v>
      </c>
      <c r="I3031">
        <v>54</v>
      </c>
      <c r="J3031">
        <v>0</v>
      </c>
      <c r="K3031">
        <f>_xlfn.XLOOKUP(FraudData[[#This Row],[amount]],AmountRules[Amount Min],AmountRules[Risk Points],,-1)</f>
        <v>0</v>
      </c>
      <c r="L3031">
        <f>_xlfn.XLOOKUP(FraudData[[#This Row],[transaction_hour]],TimeRules[Hour Min],TimeRules[Risk Points],,-1)</f>
        <v>0</v>
      </c>
      <c r="M3031">
        <f>_xlfn.XLOOKUP(FraudData[[#This Row],[foreign_transaction]],ForeignRules[Foreign Transaction],ForeignRules[Risk Points],0)</f>
        <v>0</v>
      </c>
      <c r="N3031">
        <f>_xlfn.XLOOKUP(FraudData[[#This Row],[location_mismatch]],Table10[Location Mismatch],Table10[Risk Points],0)</f>
        <v>0</v>
      </c>
      <c r="O3031">
        <f>_xlfn.XLOOKUP(FraudData[[#This Row],[device_trust_score]],DeviceRules[Device Min],DeviceRules[Risk Points],,-1)</f>
        <v>0</v>
      </c>
      <c r="P3031">
        <f>_xlfn.XLOOKUP(FraudData[[#This Row],[velocity_last_24h]],VelocityRules[Velocity Min],VelocityRules[Risk Points],,-1)</f>
        <v>0</v>
      </c>
      <c r="Q3031">
        <f>_xlfn.XLOOKUP(FraudData[[#This Row],[merchant_category]],MerchantRules[Merchant Category],MerchantRules[Risk Points],0)</f>
        <v>0</v>
      </c>
      <c r="R3031">
        <f>SUM(FraudData[[#This Row],[Amount Risk]:[Merchant Risk]])</f>
        <v>0</v>
      </c>
      <c r="S3031" t="str" cm="1">
        <f t="array" ref="S3031">_xlfn.IFS(FraudData[[#This Row],[Fraud Risk Score]]&gt;=8,"High Risk",FraudData[[#This Row],[Fraud Risk Score]]&gt;=6,"Medium Risk",TRUE,"Low Risk")</f>
        <v>Low Risk</v>
      </c>
    </row>
    <row r="3032" spans="1:19">
      <c r="A3032">
        <v>3031</v>
      </c>
      <c r="B3032">
        <v>39.94</v>
      </c>
      <c r="C3032">
        <v>22</v>
      </c>
      <c r="D3032" t="s">
        <v>47</v>
      </c>
      <c r="E3032">
        <v>1</v>
      </c>
      <c r="F3032">
        <v>0</v>
      </c>
      <c r="G3032">
        <v>49</v>
      </c>
      <c r="H3032">
        <v>0</v>
      </c>
      <c r="I3032">
        <v>32</v>
      </c>
      <c r="J3032">
        <v>0</v>
      </c>
      <c r="K3032">
        <f>_xlfn.XLOOKUP(FraudData[[#This Row],[amount]],AmountRules[Amount Min],AmountRules[Risk Points],,-1)</f>
        <v>0</v>
      </c>
      <c r="L3032">
        <f>_xlfn.XLOOKUP(FraudData[[#This Row],[transaction_hour]],TimeRules[Hour Min],TimeRules[Risk Points],,-1)</f>
        <v>0</v>
      </c>
      <c r="M3032">
        <f>_xlfn.XLOOKUP(FraudData[[#This Row],[foreign_transaction]],ForeignRules[Foreign Transaction],ForeignRules[Risk Points],0)</f>
        <v>3</v>
      </c>
      <c r="N3032">
        <f>_xlfn.XLOOKUP(FraudData[[#This Row],[location_mismatch]],Table10[Location Mismatch],Table10[Risk Points],0)</f>
        <v>0</v>
      </c>
      <c r="O3032">
        <f>_xlfn.XLOOKUP(FraudData[[#This Row],[device_trust_score]],DeviceRules[Device Min],DeviceRules[Risk Points],,-1)</f>
        <v>2</v>
      </c>
      <c r="P3032">
        <f>_xlfn.XLOOKUP(FraudData[[#This Row],[velocity_last_24h]],VelocityRules[Velocity Min],VelocityRules[Risk Points],,-1)</f>
        <v>0</v>
      </c>
      <c r="Q3032">
        <f>_xlfn.XLOOKUP(FraudData[[#This Row],[merchant_category]],MerchantRules[Merchant Category],MerchantRules[Risk Points],0)</f>
        <v>0</v>
      </c>
      <c r="R3032">
        <f>SUM(FraudData[[#This Row],[Amount Risk]:[Merchant Risk]])</f>
        <v>5</v>
      </c>
      <c r="S3032" t="str" cm="1">
        <f t="array" ref="S3032">_xlfn.IFS(FraudData[[#This Row],[Fraud Risk Score]]&gt;=8,"High Risk",FraudData[[#This Row],[Fraud Risk Score]]&gt;=6,"Medium Risk",TRUE,"Low Risk")</f>
        <v>Low Risk</v>
      </c>
    </row>
    <row r="3033" spans="1:19">
      <c r="A3033">
        <v>3032</v>
      </c>
      <c r="B3033">
        <v>97.53</v>
      </c>
      <c r="C3033">
        <v>10</v>
      </c>
      <c r="D3033" t="s">
        <v>50</v>
      </c>
      <c r="E3033">
        <v>0</v>
      </c>
      <c r="F3033">
        <v>0</v>
      </c>
      <c r="G3033">
        <v>91</v>
      </c>
      <c r="H3033">
        <v>1</v>
      </c>
      <c r="I3033">
        <v>49</v>
      </c>
      <c r="J3033">
        <v>0</v>
      </c>
      <c r="K3033">
        <f>_xlfn.XLOOKUP(FraudData[[#This Row],[amount]],AmountRules[Amount Min],AmountRules[Risk Points],,-1)</f>
        <v>0</v>
      </c>
      <c r="L3033">
        <f>_xlfn.XLOOKUP(FraudData[[#This Row],[transaction_hour]],TimeRules[Hour Min],TimeRules[Risk Points],,-1)</f>
        <v>0</v>
      </c>
      <c r="M3033">
        <f>_xlfn.XLOOKUP(FraudData[[#This Row],[foreign_transaction]],ForeignRules[Foreign Transaction],ForeignRules[Risk Points],0)</f>
        <v>0</v>
      </c>
      <c r="N3033">
        <f>_xlfn.XLOOKUP(FraudData[[#This Row],[location_mismatch]],Table10[Location Mismatch],Table10[Risk Points],0)</f>
        <v>0</v>
      </c>
      <c r="O3033">
        <f>_xlfn.XLOOKUP(FraudData[[#This Row],[device_trust_score]],DeviceRules[Device Min],DeviceRules[Risk Points],,-1)</f>
        <v>0</v>
      </c>
      <c r="P3033">
        <f>_xlfn.XLOOKUP(FraudData[[#This Row],[velocity_last_24h]],VelocityRules[Velocity Min],VelocityRules[Risk Points],,-1)</f>
        <v>0</v>
      </c>
      <c r="Q3033">
        <f>_xlfn.XLOOKUP(FraudData[[#This Row],[merchant_category]],MerchantRules[Merchant Category],MerchantRules[Risk Points],0)</f>
        <v>0</v>
      </c>
      <c r="R3033">
        <f>SUM(FraudData[[#This Row],[Amount Risk]:[Merchant Risk]])</f>
        <v>0</v>
      </c>
      <c r="S3033" t="str" cm="1">
        <f t="array" ref="S3033">_xlfn.IFS(FraudData[[#This Row],[Fraud Risk Score]]&gt;=8,"High Risk",FraudData[[#This Row],[Fraud Risk Score]]&gt;=6,"Medium Risk",TRUE,"Low Risk")</f>
        <v>Low Risk</v>
      </c>
    </row>
    <row r="3034" spans="1:19">
      <c r="A3034">
        <v>3033</v>
      </c>
      <c r="B3034">
        <v>250.21</v>
      </c>
      <c r="C3034">
        <v>12</v>
      </c>
      <c r="D3034" t="s">
        <v>48</v>
      </c>
      <c r="E3034">
        <v>0</v>
      </c>
      <c r="F3034">
        <v>0</v>
      </c>
      <c r="G3034">
        <v>62</v>
      </c>
      <c r="H3034">
        <v>4</v>
      </c>
      <c r="I3034">
        <v>33</v>
      </c>
      <c r="J3034">
        <v>0</v>
      </c>
      <c r="K3034">
        <f>_xlfn.XLOOKUP(FraudData[[#This Row],[amount]],AmountRules[Amount Min],AmountRules[Risk Points],,-1)</f>
        <v>0</v>
      </c>
      <c r="L3034">
        <f>_xlfn.XLOOKUP(FraudData[[#This Row],[transaction_hour]],TimeRules[Hour Min],TimeRules[Risk Points],,-1)</f>
        <v>0</v>
      </c>
      <c r="M3034">
        <f>_xlfn.XLOOKUP(FraudData[[#This Row],[foreign_transaction]],ForeignRules[Foreign Transaction],ForeignRules[Risk Points],0)</f>
        <v>0</v>
      </c>
      <c r="N3034">
        <f>_xlfn.XLOOKUP(FraudData[[#This Row],[location_mismatch]],Table10[Location Mismatch],Table10[Risk Points],0)</f>
        <v>0</v>
      </c>
      <c r="O3034">
        <f>_xlfn.XLOOKUP(FraudData[[#This Row],[device_trust_score]],DeviceRules[Device Min],DeviceRules[Risk Points],,-1)</f>
        <v>1</v>
      </c>
      <c r="P3034">
        <f>_xlfn.XLOOKUP(FraudData[[#This Row],[velocity_last_24h]],VelocityRules[Velocity Min],VelocityRules[Risk Points],,-1)</f>
        <v>0</v>
      </c>
      <c r="Q3034">
        <f>_xlfn.XLOOKUP(FraudData[[#This Row],[merchant_category]],MerchantRules[Merchant Category],MerchantRules[Risk Points],0)</f>
        <v>0</v>
      </c>
      <c r="R3034">
        <f>SUM(FraudData[[#This Row],[Amount Risk]:[Merchant Risk]])</f>
        <v>1</v>
      </c>
      <c r="S3034" t="str" cm="1">
        <f t="array" ref="S3034">_xlfn.IFS(FraudData[[#This Row],[Fraud Risk Score]]&gt;=8,"High Risk",FraudData[[#This Row],[Fraud Risk Score]]&gt;=6,"Medium Risk",TRUE,"Low Risk")</f>
        <v>Low Risk</v>
      </c>
    </row>
    <row r="3035" spans="1:19">
      <c r="A3035">
        <v>3034</v>
      </c>
      <c r="B3035">
        <v>19.239999999999998</v>
      </c>
      <c r="C3035">
        <v>1</v>
      </c>
      <c r="D3035" t="s">
        <v>50</v>
      </c>
      <c r="E3035">
        <v>0</v>
      </c>
      <c r="F3035">
        <v>0</v>
      </c>
      <c r="G3035">
        <v>72</v>
      </c>
      <c r="H3035">
        <v>2</v>
      </c>
      <c r="I3035">
        <v>50</v>
      </c>
      <c r="J3035">
        <v>0</v>
      </c>
      <c r="K3035">
        <f>_xlfn.XLOOKUP(FraudData[[#This Row],[amount]],AmountRules[Amount Min],AmountRules[Risk Points],,-1)</f>
        <v>0</v>
      </c>
      <c r="L3035">
        <f>_xlfn.XLOOKUP(FraudData[[#This Row],[transaction_hour]],TimeRules[Hour Min],TimeRules[Risk Points],,-1)</f>
        <v>3</v>
      </c>
      <c r="M3035">
        <f>_xlfn.XLOOKUP(FraudData[[#This Row],[foreign_transaction]],ForeignRules[Foreign Transaction],ForeignRules[Risk Points],0)</f>
        <v>0</v>
      </c>
      <c r="N3035">
        <f>_xlfn.XLOOKUP(FraudData[[#This Row],[location_mismatch]],Table10[Location Mismatch],Table10[Risk Points],0)</f>
        <v>0</v>
      </c>
      <c r="O3035">
        <f>_xlfn.XLOOKUP(FraudData[[#This Row],[device_trust_score]],DeviceRules[Device Min],DeviceRules[Risk Points],,-1)</f>
        <v>0</v>
      </c>
      <c r="P3035">
        <f>_xlfn.XLOOKUP(FraudData[[#This Row],[velocity_last_24h]],VelocityRules[Velocity Min],VelocityRules[Risk Points],,-1)</f>
        <v>0</v>
      </c>
      <c r="Q3035">
        <f>_xlfn.XLOOKUP(FraudData[[#This Row],[merchant_category]],MerchantRules[Merchant Category],MerchantRules[Risk Points],0)</f>
        <v>0</v>
      </c>
      <c r="R3035">
        <f>SUM(FraudData[[#This Row],[Amount Risk]:[Merchant Risk]])</f>
        <v>3</v>
      </c>
      <c r="S3035" t="str" cm="1">
        <f t="array" ref="S3035">_xlfn.IFS(FraudData[[#This Row],[Fraud Risk Score]]&gt;=8,"High Risk",FraudData[[#This Row],[Fraud Risk Score]]&gt;=6,"Medium Risk",TRUE,"Low Risk")</f>
        <v>Low Risk</v>
      </c>
    </row>
    <row r="3036" spans="1:19">
      <c r="A3036">
        <v>3035</v>
      </c>
      <c r="B3036">
        <v>58.59</v>
      </c>
      <c r="C3036">
        <v>13</v>
      </c>
      <c r="D3036" t="s">
        <v>47</v>
      </c>
      <c r="E3036">
        <v>0</v>
      </c>
      <c r="F3036">
        <v>0</v>
      </c>
      <c r="G3036">
        <v>88</v>
      </c>
      <c r="H3036">
        <v>4</v>
      </c>
      <c r="I3036">
        <v>57</v>
      </c>
      <c r="J3036">
        <v>0</v>
      </c>
      <c r="K3036">
        <f>_xlfn.XLOOKUP(FraudData[[#This Row],[amount]],AmountRules[Amount Min],AmountRules[Risk Points],,-1)</f>
        <v>0</v>
      </c>
      <c r="L3036">
        <f>_xlfn.XLOOKUP(FraudData[[#This Row],[transaction_hour]],TimeRules[Hour Min],TimeRules[Risk Points],,-1)</f>
        <v>0</v>
      </c>
      <c r="M3036">
        <f>_xlfn.XLOOKUP(FraudData[[#This Row],[foreign_transaction]],ForeignRules[Foreign Transaction],ForeignRules[Risk Points],0)</f>
        <v>0</v>
      </c>
      <c r="N3036">
        <f>_xlfn.XLOOKUP(FraudData[[#This Row],[location_mismatch]],Table10[Location Mismatch],Table10[Risk Points],0)</f>
        <v>0</v>
      </c>
      <c r="O3036">
        <f>_xlfn.XLOOKUP(FraudData[[#This Row],[device_trust_score]],DeviceRules[Device Min],DeviceRules[Risk Points],,-1)</f>
        <v>0</v>
      </c>
      <c r="P3036">
        <f>_xlfn.XLOOKUP(FraudData[[#This Row],[velocity_last_24h]],VelocityRules[Velocity Min],VelocityRules[Risk Points],,-1)</f>
        <v>0</v>
      </c>
      <c r="Q3036">
        <f>_xlfn.XLOOKUP(FraudData[[#This Row],[merchant_category]],MerchantRules[Merchant Category],MerchantRules[Risk Points],0)</f>
        <v>0</v>
      </c>
      <c r="R3036">
        <f>SUM(FraudData[[#This Row],[Amount Risk]:[Merchant Risk]])</f>
        <v>0</v>
      </c>
      <c r="S3036" t="str" cm="1">
        <f t="array" ref="S3036">_xlfn.IFS(FraudData[[#This Row],[Fraud Risk Score]]&gt;=8,"High Risk",FraudData[[#This Row],[Fraud Risk Score]]&gt;=6,"Medium Risk",TRUE,"Low Risk")</f>
        <v>Low Risk</v>
      </c>
    </row>
    <row r="3037" spans="1:19">
      <c r="A3037">
        <v>3036</v>
      </c>
      <c r="B3037">
        <v>58.21</v>
      </c>
      <c r="C3037">
        <v>5</v>
      </c>
      <c r="D3037" t="s">
        <v>50</v>
      </c>
      <c r="E3037">
        <v>0</v>
      </c>
      <c r="F3037">
        <v>0</v>
      </c>
      <c r="G3037">
        <v>26</v>
      </c>
      <c r="H3037">
        <v>2</v>
      </c>
      <c r="I3037">
        <v>37</v>
      </c>
      <c r="J3037">
        <v>0</v>
      </c>
      <c r="K3037">
        <f>_xlfn.XLOOKUP(FraudData[[#This Row],[amount]],AmountRules[Amount Min],AmountRules[Risk Points],,-1)</f>
        <v>0</v>
      </c>
      <c r="L3037">
        <f>_xlfn.XLOOKUP(FraudData[[#This Row],[transaction_hour]],TimeRules[Hour Min],TimeRules[Risk Points],,-1)</f>
        <v>0</v>
      </c>
      <c r="M3037">
        <f>_xlfn.XLOOKUP(FraudData[[#This Row],[foreign_transaction]],ForeignRules[Foreign Transaction],ForeignRules[Risk Points],0)</f>
        <v>0</v>
      </c>
      <c r="N3037">
        <f>_xlfn.XLOOKUP(FraudData[[#This Row],[location_mismatch]],Table10[Location Mismatch],Table10[Risk Points],0)</f>
        <v>0</v>
      </c>
      <c r="O3037">
        <f>_xlfn.XLOOKUP(FraudData[[#This Row],[device_trust_score]],DeviceRules[Device Min],DeviceRules[Risk Points],,-1)</f>
        <v>3</v>
      </c>
      <c r="P3037">
        <f>_xlfn.XLOOKUP(FraudData[[#This Row],[velocity_last_24h]],VelocityRules[Velocity Min],VelocityRules[Risk Points],,-1)</f>
        <v>0</v>
      </c>
      <c r="Q3037">
        <f>_xlfn.XLOOKUP(FraudData[[#This Row],[merchant_category]],MerchantRules[Merchant Category],MerchantRules[Risk Points],0)</f>
        <v>0</v>
      </c>
      <c r="R3037">
        <f>SUM(FraudData[[#This Row],[Amount Risk]:[Merchant Risk]])</f>
        <v>3</v>
      </c>
      <c r="S3037" t="str" cm="1">
        <f t="array" ref="S3037">_xlfn.IFS(FraudData[[#This Row],[Fraud Risk Score]]&gt;=8,"High Risk",FraudData[[#This Row],[Fraud Risk Score]]&gt;=6,"Medium Risk",TRUE,"Low Risk")</f>
        <v>Low Risk</v>
      </c>
    </row>
    <row r="3038" spans="1:19">
      <c r="A3038">
        <v>3037</v>
      </c>
      <c r="B3038">
        <v>101.82</v>
      </c>
      <c r="C3038">
        <v>7</v>
      </c>
      <c r="D3038" t="s">
        <v>48</v>
      </c>
      <c r="E3038">
        <v>0</v>
      </c>
      <c r="F3038">
        <v>0</v>
      </c>
      <c r="G3038">
        <v>88</v>
      </c>
      <c r="H3038">
        <v>4</v>
      </c>
      <c r="I3038">
        <v>54</v>
      </c>
      <c r="J3038">
        <v>0</v>
      </c>
      <c r="K3038">
        <f>_xlfn.XLOOKUP(FraudData[[#This Row],[amount]],AmountRules[Amount Min],AmountRules[Risk Points],,-1)</f>
        <v>0</v>
      </c>
      <c r="L3038">
        <f>_xlfn.XLOOKUP(FraudData[[#This Row],[transaction_hour]],TimeRules[Hour Min],TimeRules[Risk Points],,-1)</f>
        <v>0</v>
      </c>
      <c r="M3038">
        <f>_xlfn.XLOOKUP(FraudData[[#This Row],[foreign_transaction]],ForeignRules[Foreign Transaction],ForeignRules[Risk Points],0)</f>
        <v>0</v>
      </c>
      <c r="N3038">
        <f>_xlfn.XLOOKUP(FraudData[[#This Row],[location_mismatch]],Table10[Location Mismatch],Table10[Risk Points],0)</f>
        <v>0</v>
      </c>
      <c r="O3038">
        <f>_xlfn.XLOOKUP(FraudData[[#This Row],[device_trust_score]],DeviceRules[Device Min],DeviceRules[Risk Points],,-1)</f>
        <v>0</v>
      </c>
      <c r="P3038">
        <f>_xlfn.XLOOKUP(FraudData[[#This Row],[velocity_last_24h]],VelocityRules[Velocity Min],VelocityRules[Risk Points],,-1)</f>
        <v>0</v>
      </c>
      <c r="Q3038">
        <f>_xlfn.XLOOKUP(FraudData[[#This Row],[merchant_category]],MerchantRules[Merchant Category],MerchantRules[Risk Points],0)</f>
        <v>0</v>
      </c>
      <c r="R3038">
        <f>SUM(FraudData[[#This Row],[Amount Risk]:[Merchant Risk]])</f>
        <v>0</v>
      </c>
      <c r="S3038" t="str" cm="1">
        <f t="array" ref="S3038">_xlfn.IFS(FraudData[[#This Row],[Fraud Risk Score]]&gt;=8,"High Risk",FraudData[[#This Row],[Fraud Risk Score]]&gt;=6,"Medium Risk",TRUE,"Low Risk")</f>
        <v>Low Risk</v>
      </c>
    </row>
    <row r="3039" spans="1:19">
      <c r="A3039">
        <v>3038</v>
      </c>
      <c r="B3039">
        <v>707.51</v>
      </c>
      <c r="C3039">
        <v>17</v>
      </c>
      <c r="D3039" t="s">
        <v>46</v>
      </c>
      <c r="E3039">
        <v>1</v>
      </c>
      <c r="F3039">
        <v>0</v>
      </c>
      <c r="G3039">
        <v>93</v>
      </c>
      <c r="H3039">
        <v>4</v>
      </c>
      <c r="I3039">
        <v>56</v>
      </c>
      <c r="J3039">
        <v>0</v>
      </c>
      <c r="K3039">
        <f>_xlfn.XLOOKUP(FraudData[[#This Row],[amount]],AmountRules[Amount Min],AmountRules[Risk Points],,-1)</f>
        <v>1</v>
      </c>
      <c r="L3039">
        <f>_xlfn.XLOOKUP(FraudData[[#This Row],[transaction_hour]],TimeRules[Hour Min],TimeRules[Risk Points],,-1)</f>
        <v>0</v>
      </c>
      <c r="M3039">
        <f>_xlfn.XLOOKUP(FraudData[[#This Row],[foreign_transaction]],ForeignRules[Foreign Transaction],ForeignRules[Risk Points],0)</f>
        <v>3</v>
      </c>
      <c r="N3039">
        <f>_xlfn.XLOOKUP(FraudData[[#This Row],[location_mismatch]],Table10[Location Mismatch],Table10[Risk Points],0)</f>
        <v>0</v>
      </c>
      <c r="O3039">
        <f>_xlfn.XLOOKUP(FraudData[[#This Row],[device_trust_score]],DeviceRules[Device Min],DeviceRules[Risk Points],,-1)</f>
        <v>0</v>
      </c>
      <c r="P3039">
        <f>_xlfn.XLOOKUP(FraudData[[#This Row],[velocity_last_24h]],VelocityRules[Velocity Min],VelocityRules[Risk Points],,-1)</f>
        <v>0</v>
      </c>
      <c r="Q3039">
        <f>_xlfn.XLOOKUP(FraudData[[#This Row],[merchant_category]],MerchantRules[Merchant Category],MerchantRules[Risk Points],0)</f>
        <v>0</v>
      </c>
      <c r="R3039">
        <f>SUM(FraudData[[#This Row],[Amount Risk]:[Merchant Risk]])</f>
        <v>4</v>
      </c>
      <c r="S3039" t="str" cm="1">
        <f t="array" ref="S3039">_xlfn.IFS(FraudData[[#This Row],[Fraud Risk Score]]&gt;=8,"High Risk",FraudData[[#This Row],[Fraud Risk Score]]&gt;=6,"Medium Risk",TRUE,"Low Risk")</f>
        <v>Low Risk</v>
      </c>
    </row>
    <row r="3040" spans="1:19">
      <c r="A3040">
        <v>3039</v>
      </c>
      <c r="B3040">
        <v>12.58</v>
      </c>
      <c r="C3040">
        <v>15</v>
      </c>
      <c r="D3040" t="s">
        <v>49</v>
      </c>
      <c r="E3040">
        <v>0</v>
      </c>
      <c r="F3040">
        <v>0</v>
      </c>
      <c r="G3040">
        <v>44</v>
      </c>
      <c r="H3040">
        <v>0</v>
      </c>
      <c r="I3040">
        <v>49</v>
      </c>
      <c r="J3040">
        <v>0</v>
      </c>
      <c r="K3040">
        <f>_xlfn.XLOOKUP(FraudData[[#This Row],[amount]],AmountRules[Amount Min],AmountRules[Risk Points],,-1)</f>
        <v>0</v>
      </c>
      <c r="L3040">
        <f>_xlfn.XLOOKUP(FraudData[[#This Row],[transaction_hour]],TimeRules[Hour Min],TimeRules[Risk Points],,-1)</f>
        <v>0</v>
      </c>
      <c r="M3040">
        <f>_xlfn.XLOOKUP(FraudData[[#This Row],[foreign_transaction]],ForeignRules[Foreign Transaction],ForeignRules[Risk Points],0)</f>
        <v>0</v>
      </c>
      <c r="N3040">
        <f>_xlfn.XLOOKUP(FraudData[[#This Row],[location_mismatch]],Table10[Location Mismatch],Table10[Risk Points],0)</f>
        <v>0</v>
      </c>
      <c r="O3040">
        <f>_xlfn.XLOOKUP(FraudData[[#This Row],[device_trust_score]],DeviceRules[Device Min],DeviceRules[Risk Points],,-1)</f>
        <v>2</v>
      </c>
      <c r="P3040">
        <f>_xlfn.XLOOKUP(FraudData[[#This Row],[velocity_last_24h]],VelocityRules[Velocity Min],VelocityRules[Risk Points],,-1)</f>
        <v>0</v>
      </c>
      <c r="Q3040">
        <f>_xlfn.XLOOKUP(FraudData[[#This Row],[merchant_category]],MerchantRules[Merchant Category],MerchantRules[Risk Points],0)</f>
        <v>1</v>
      </c>
      <c r="R3040">
        <f>SUM(FraudData[[#This Row],[Amount Risk]:[Merchant Risk]])</f>
        <v>3</v>
      </c>
      <c r="S3040" t="str" cm="1">
        <f t="array" ref="S3040">_xlfn.IFS(FraudData[[#This Row],[Fraud Risk Score]]&gt;=8,"High Risk",FraudData[[#This Row],[Fraud Risk Score]]&gt;=6,"Medium Risk",TRUE,"Low Risk")</f>
        <v>Low Risk</v>
      </c>
    </row>
    <row r="3041" spans="1:19">
      <c r="A3041">
        <v>3040</v>
      </c>
      <c r="B3041">
        <v>131.63</v>
      </c>
      <c r="C3041">
        <v>20</v>
      </c>
      <c r="D3041" t="s">
        <v>46</v>
      </c>
      <c r="E3041">
        <v>0</v>
      </c>
      <c r="F3041">
        <v>0</v>
      </c>
      <c r="G3041">
        <v>35</v>
      </c>
      <c r="H3041">
        <v>1</v>
      </c>
      <c r="I3041">
        <v>27</v>
      </c>
      <c r="J3041">
        <v>0</v>
      </c>
      <c r="K3041">
        <f>_xlfn.XLOOKUP(FraudData[[#This Row],[amount]],AmountRules[Amount Min],AmountRules[Risk Points],,-1)</f>
        <v>0</v>
      </c>
      <c r="L3041">
        <f>_xlfn.XLOOKUP(FraudData[[#This Row],[transaction_hour]],TimeRules[Hour Min],TimeRules[Risk Points],,-1)</f>
        <v>0</v>
      </c>
      <c r="M3041">
        <f>_xlfn.XLOOKUP(FraudData[[#This Row],[foreign_transaction]],ForeignRules[Foreign Transaction],ForeignRules[Risk Points],0)</f>
        <v>0</v>
      </c>
      <c r="N3041">
        <f>_xlfn.XLOOKUP(FraudData[[#This Row],[location_mismatch]],Table10[Location Mismatch],Table10[Risk Points],0)</f>
        <v>0</v>
      </c>
      <c r="O3041">
        <f>_xlfn.XLOOKUP(FraudData[[#This Row],[device_trust_score]],DeviceRules[Device Min],DeviceRules[Risk Points],,-1)</f>
        <v>2</v>
      </c>
      <c r="P3041">
        <f>_xlfn.XLOOKUP(FraudData[[#This Row],[velocity_last_24h]],VelocityRules[Velocity Min],VelocityRules[Risk Points],,-1)</f>
        <v>0</v>
      </c>
      <c r="Q3041">
        <f>_xlfn.XLOOKUP(FraudData[[#This Row],[merchant_category]],MerchantRules[Merchant Category],MerchantRules[Risk Points],0)</f>
        <v>0</v>
      </c>
      <c r="R3041">
        <f>SUM(FraudData[[#This Row],[Amount Risk]:[Merchant Risk]])</f>
        <v>2</v>
      </c>
      <c r="S3041" t="str" cm="1">
        <f t="array" ref="S3041">_xlfn.IFS(FraudData[[#This Row],[Fraud Risk Score]]&gt;=8,"High Risk",FraudData[[#This Row],[Fraud Risk Score]]&gt;=6,"Medium Risk",TRUE,"Low Risk")</f>
        <v>Low Risk</v>
      </c>
    </row>
    <row r="3042" spans="1:19">
      <c r="A3042">
        <v>3041</v>
      </c>
      <c r="B3042">
        <v>35.58</v>
      </c>
      <c r="C3042">
        <v>11</v>
      </c>
      <c r="D3042" t="s">
        <v>47</v>
      </c>
      <c r="E3042">
        <v>0</v>
      </c>
      <c r="F3042">
        <v>0</v>
      </c>
      <c r="G3042">
        <v>55</v>
      </c>
      <c r="H3042">
        <v>3</v>
      </c>
      <c r="I3042">
        <v>33</v>
      </c>
      <c r="J3042">
        <v>0</v>
      </c>
      <c r="K3042">
        <f>_xlfn.XLOOKUP(FraudData[[#This Row],[amount]],AmountRules[Amount Min],AmountRules[Risk Points],,-1)</f>
        <v>0</v>
      </c>
      <c r="L3042">
        <f>_xlfn.XLOOKUP(FraudData[[#This Row],[transaction_hour]],TimeRules[Hour Min],TimeRules[Risk Points],,-1)</f>
        <v>0</v>
      </c>
      <c r="M3042">
        <f>_xlfn.XLOOKUP(FraudData[[#This Row],[foreign_transaction]],ForeignRules[Foreign Transaction],ForeignRules[Risk Points],0)</f>
        <v>0</v>
      </c>
      <c r="N3042">
        <f>_xlfn.XLOOKUP(FraudData[[#This Row],[location_mismatch]],Table10[Location Mismatch],Table10[Risk Points],0)</f>
        <v>0</v>
      </c>
      <c r="O3042">
        <f>_xlfn.XLOOKUP(FraudData[[#This Row],[device_trust_score]],DeviceRules[Device Min],DeviceRules[Risk Points],,-1)</f>
        <v>1</v>
      </c>
      <c r="P3042">
        <f>_xlfn.XLOOKUP(FraudData[[#This Row],[velocity_last_24h]],VelocityRules[Velocity Min],VelocityRules[Risk Points],,-1)</f>
        <v>0</v>
      </c>
      <c r="Q3042">
        <f>_xlfn.XLOOKUP(FraudData[[#This Row],[merchant_category]],MerchantRules[Merchant Category],MerchantRules[Risk Points],0)</f>
        <v>0</v>
      </c>
      <c r="R3042">
        <f>SUM(FraudData[[#This Row],[Amount Risk]:[Merchant Risk]])</f>
        <v>1</v>
      </c>
      <c r="S3042" t="str" cm="1">
        <f t="array" ref="S3042">_xlfn.IFS(FraudData[[#This Row],[Fraud Risk Score]]&gt;=8,"High Risk",FraudData[[#This Row],[Fraud Risk Score]]&gt;=6,"Medium Risk",TRUE,"Low Risk")</f>
        <v>Low Risk</v>
      </c>
    </row>
    <row r="3043" spans="1:19">
      <c r="A3043">
        <v>3042</v>
      </c>
      <c r="B3043">
        <v>635.29</v>
      </c>
      <c r="C3043">
        <v>10</v>
      </c>
      <c r="D3043" t="s">
        <v>46</v>
      </c>
      <c r="E3043">
        <v>0</v>
      </c>
      <c r="F3043">
        <v>0</v>
      </c>
      <c r="G3043">
        <v>59</v>
      </c>
      <c r="H3043">
        <v>0</v>
      </c>
      <c r="I3043">
        <v>22</v>
      </c>
      <c r="J3043">
        <v>0</v>
      </c>
      <c r="K3043">
        <f>_xlfn.XLOOKUP(FraudData[[#This Row],[amount]],AmountRules[Amount Min],AmountRules[Risk Points],,-1)</f>
        <v>1</v>
      </c>
      <c r="L3043">
        <f>_xlfn.XLOOKUP(FraudData[[#This Row],[transaction_hour]],TimeRules[Hour Min],TimeRules[Risk Points],,-1)</f>
        <v>0</v>
      </c>
      <c r="M3043">
        <f>_xlfn.XLOOKUP(FraudData[[#This Row],[foreign_transaction]],ForeignRules[Foreign Transaction],ForeignRules[Risk Points],0)</f>
        <v>0</v>
      </c>
      <c r="N3043">
        <f>_xlfn.XLOOKUP(FraudData[[#This Row],[location_mismatch]],Table10[Location Mismatch],Table10[Risk Points],0)</f>
        <v>0</v>
      </c>
      <c r="O3043">
        <f>_xlfn.XLOOKUP(FraudData[[#This Row],[device_trust_score]],DeviceRules[Device Min],DeviceRules[Risk Points],,-1)</f>
        <v>1</v>
      </c>
      <c r="P3043">
        <f>_xlfn.XLOOKUP(FraudData[[#This Row],[velocity_last_24h]],VelocityRules[Velocity Min],VelocityRules[Risk Points],,-1)</f>
        <v>0</v>
      </c>
      <c r="Q3043">
        <f>_xlfn.XLOOKUP(FraudData[[#This Row],[merchant_category]],MerchantRules[Merchant Category],MerchantRules[Risk Points],0)</f>
        <v>0</v>
      </c>
      <c r="R3043">
        <f>SUM(FraudData[[#This Row],[Amount Risk]:[Merchant Risk]])</f>
        <v>2</v>
      </c>
      <c r="S3043" t="str" cm="1">
        <f t="array" ref="S3043">_xlfn.IFS(FraudData[[#This Row],[Fraud Risk Score]]&gt;=8,"High Risk",FraudData[[#This Row],[Fraud Risk Score]]&gt;=6,"Medium Risk",TRUE,"Low Risk")</f>
        <v>Low Risk</v>
      </c>
    </row>
    <row r="3044" spans="1:19">
      <c r="A3044">
        <v>3043</v>
      </c>
      <c r="B3044">
        <v>21.65</v>
      </c>
      <c r="C3044">
        <v>5</v>
      </c>
      <c r="D3044" t="s">
        <v>50</v>
      </c>
      <c r="E3044">
        <v>0</v>
      </c>
      <c r="F3044">
        <v>0</v>
      </c>
      <c r="G3044">
        <v>68</v>
      </c>
      <c r="H3044">
        <v>2</v>
      </c>
      <c r="I3044">
        <v>37</v>
      </c>
      <c r="J3044">
        <v>0</v>
      </c>
      <c r="K3044">
        <f>_xlfn.XLOOKUP(FraudData[[#This Row],[amount]],AmountRules[Amount Min],AmountRules[Risk Points],,-1)</f>
        <v>0</v>
      </c>
      <c r="L3044">
        <f>_xlfn.XLOOKUP(FraudData[[#This Row],[transaction_hour]],TimeRules[Hour Min],TimeRules[Risk Points],,-1)</f>
        <v>0</v>
      </c>
      <c r="M3044">
        <f>_xlfn.XLOOKUP(FraudData[[#This Row],[foreign_transaction]],ForeignRules[Foreign Transaction],ForeignRules[Risk Points],0)</f>
        <v>0</v>
      </c>
      <c r="N3044">
        <f>_xlfn.XLOOKUP(FraudData[[#This Row],[location_mismatch]],Table10[Location Mismatch],Table10[Risk Points],0)</f>
        <v>0</v>
      </c>
      <c r="O3044">
        <f>_xlfn.XLOOKUP(FraudData[[#This Row],[device_trust_score]],DeviceRules[Device Min],DeviceRules[Risk Points],,-1)</f>
        <v>1</v>
      </c>
      <c r="P3044">
        <f>_xlfn.XLOOKUP(FraudData[[#This Row],[velocity_last_24h]],VelocityRules[Velocity Min],VelocityRules[Risk Points],,-1)</f>
        <v>0</v>
      </c>
      <c r="Q3044">
        <f>_xlfn.XLOOKUP(FraudData[[#This Row],[merchant_category]],MerchantRules[Merchant Category],MerchantRules[Risk Points],0)</f>
        <v>0</v>
      </c>
      <c r="R3044">
        <f>SUM(FraudData[[#This Row],[Amount Risk]:[Merchant Risk]])</f>
        <v>1</v>
      </c>
      <c r="S3044" t="str" cm="1">
        <f t="array" ref="S3044">_xlfn.IFS(FraudData[[#This Row],[Fraud Risk Score]]&gt;=8,"High Risk",FraudData[[#This Row],[Fraud Risk Score]]&gt;=6,"Medium Risk",TRUE,"Low Risk")</f>
        <v>Low Risk</v>
      </c>
    </row>
    <row r="3045" spans="1:19">
      <c r="A3045">
        <v>3044</v>
      </c>
      <c r="B3045">
        <v>93.03</v>
      </c>
      <c r="C3045">
        <v>2</v>
      </c>
      <c r="D3045" t="s">
        <v>48</v>
      </c>
      <c r="E3045">
        <v>0</v>
      </c>
      <c r="F3045">
        <v>1</v>
      </c>
      <c r="G3045">
        <v>79</v>
      </c>
      <c r="H3045">
        <v>0</v>
      </c>
      <c r="I3045">
        <v>44</v>
      </c>
      <c r="J3045">
        <v>0</v>
      </c>
      <c r="K3045">
        <f>_xlfn.XLOOKUP(FraudData[[#This Row],[amount]],AmountRules[Amount Min],AmountRules[Risk Points],,-1)</f>
        <v>0</v>
      </c>
      <c r="L3045">
        <f>_xlfn.XLOOKUP(FraudData[[#This Row],[transaction_hour]],TimeRules[Hour Min],TimeRules[Risk Points],,-1)</f>
        <v>3</v>
      </c>
      <c r="M3045">
        <f>_xlfn.XLOOKUP(FraudData[[#This Row],[foreign_transaction]],ForeignRules[Foreign Transaction],ForeignRules[Risk Points],0)</f>
        <v>0</v>
      </c>
      <c r="N3045">
        <f>_xlfn.XLOOKUP(FraudData[[#This Row],[location_mismatch]],Table10[Location Mismatch],Table10[Risk Points],0)</f>
        <v>3</v>
      </c>
      <c r="O3045">
        <f>_xlfn.XLOOKUP(FraudData[[#This Row],[device_trust_score]],DeviceRules[Device Min],DeviceRules[Risk Points],,-1)</f>
        <v>0</v>
      </c>
      <c r="P3045">
        <f>_xlfn.XLOOKUP(FraudData[[#This Row],[velocity_last_24h]],VelocityRules[Velocity Min],VelocityRules[Risk Points],,-1)</f>
        <v>0</v>
      </c>
      <c r="Q3045">
        <f>_xlfn.XLOOKUP(FraudData[[#This Row],[merchant_category]],MerchantRules[Merchant Category],MerchantRules[Risk Points],0)</f>
        <v>0</v>
      </c>
      <c r="R3045">
        <f>SUM(FraudData[[#This Row],[Amount Risk]:[Merchant Risk]])</f>
        <v>6</v>
      </c>
      <c r="S3045" t="str" cm="1">
        <f t="array" ref="S3045">_xlfn.IFS(FraudData[[#This Row],[Fraud Risk Score]]&gt;=8,"High Risk",FraudData[[#This Row],[Fraud Risk Score]]&gt;=6,"Medium Risk",TRUE,"Low Risk")</f>
        <v>Medium Risk</v>
      </c>
    </row>
    <row r="3046" spans="1:19">
      <c r="A3046">
        <v>3045</v>
      </c>
      <c r="B3046">
        <v>241.01</v>
      </c>
      <c r="C3046">
        <v>13</v>
      </c>
      <c r="D3046" t="s">
        <v>46</v>
      </c>
      <c r="E3046">
        <v>0</v>
      </c>
      <c r="F3046">
        <v>0</v>
      </c>
      <c r="G3046">
        <v>69</v>
      </c>
      <c r="H3046">
        <v>6</v>
      </c>
      <c r="I3046">
        <v>60</v>
      </c>
      <c r="J3046">
        <v>0</v>
      </c>
      <c r="K3046">
        <f>_xlfn.XLOOKUP(FraudData[[#This Row],[amount]],AmountRules[Amount Min],AmountRules[Risk Points],,-1)</f>
        <v>0</v>
      </c>
      <c r="L3046">
        <f>_xlfn.XLOOKUP(FraudData[[#This Row],[transaction_hour]],TimeRules[Hour Min],TimeRules[Risk Points],,-1)</f>
        <v>0</v>
      </c>
      <c r="M3046">
        <f>_xlfn.XLOOKUP(FraudData[[#This Row],[foreign_transaction]],ForeignRules[Foreign Transaction],ForeignRules[Risk Points],0)</f>
        <v>0</v>
      </c>
      <c r="N3046">
        <f>_xlfn.XLOOKUP(FraudData[[#This Row],[location_mismatch]],Table10[Location Mismatch],Table10[Risk Points],0)</f>
        <v>0</v>
      </c>
      <c r="O3046">
        <f>_xlfn.XLOOKUP(FraudData[[#This Row],[device_trust_score]],DeviceRules[Device Min],DeviceRules[Risk Points],,-1)</f>
        <v>1</v>
      </c>
      <c r="P3046">
        <f>_xlfn.XLOOKUP(FraudData[[#This Row],[velocity_last_24h]],VelocityRules[Velocity Min],VelocityRules[Risk Points],,-1)</f>
        <v>3</v>
      </c>
      <c r="Q3046">
        <f>_xlfn.XLOOKUP(FraudData[[#This Row],[merchant_category]],MerchantRules[Merchant Category],MerchantRules[Risk Points],0)</f>
        <v>0</v>
      </c>
      <c r="R3046">
        <f>SUM(FraudData[[#This Row],[Amount Risk]:[Merchant Risk]])</f>
        <v>4</v>
      </c>
      <c r="S3046" t="str" cm="1">
        <f t="array" ref="S3046">_xlfn.IFS(FraudData[[#This Row],[Fraud Risk Score]]&gt;=8,"High Risk",FraudData[[#This Row],[Fraud Risk Score]]&gt;=6,"Medium Risk",TRUE,"Low Risk")</f>
        <v>Low Risk</v>
      </c>
    </row>
    <row r="3047" spans="1:19">
      <c r="A3047">
        <v>3046</v>
      </c>
      <c r="B3047">
        <v>219.47</v>
      </c>
      <c r="C3047">
        <v>1</v>
      </c>
      <c r="D3047" t="s">
        <v>46</v>
      </c>
      <c r="E3047">
        <v>0</v>
      </c>
      <c r="F3047">
        <v>1</v>
      </c>
      <c r="G3047">
        <v>45</v>
      </c>
      <c r="H3047">
        <v>2</v>
      </c>
      <c r="I3047">
        <v>67</v>
      </c>
      <c r="J3047">
        <v>0</v>
      </c>
      <c r="K3047">
        <f>_xlfn.XLOOKUP(FraudData[[#This Row],[amount]],AmountRules[Amount Min],AmountRules[Risk Points],,-1)</f>
        <v>0</v>
      </c>
      <c r="L3047">
        <f>_xlfn.XLOOKUP(FraudData[[#This Row],[transaction_hour]],TimeRules[Hour Min],TimeRules[Risk Points],,-1)</f>
        <v>3</v>
      </c>
      <c r="M3047">
        <f>_xlfn.XLOOKUP(FraudData[[#This Row],[foreign_transaction]],ForeignRules[Foreign Transaction],ForeignRules[Risk Points],0)</f>
        <v>0</v>
      </c>
      <c r="N3047">
        <f>_xlfn.XLOOKUP(FraudData[[#This Row],[location_mismatch]],Table10[Location Mismatch],Table10[Risk Points],0)</f>
        <v>3</v>
      </c>
      <c r="O3047">
        <f>_xlfn.XLOOKUP(FraudData[[#This Row],[device_trust_score]],DeviceRules[Device Min],DeviceRules[Risk Points],,-1)</f>
        <v>2</v>
      </c>
      <c r="P3047">
        <f>_xlfn.XLOOKUP(FraudData[[#This Row],[velocity_last_24h]],VelocityRules[Velocity Min],VelocityRules[Risk Points],,-1)</f>
        <v>0</v>
      </c>
      <c r="Q3047">
        <f>_xlfn.XLOOKUP(FraudData[[#This Row],[merchant_category]],MerchantRules[Merchant Category],MerchantRules[Risk Points],0)</f>
        <v>0</v>
      </c>
      <c r="R3047">
        <f>SUM(FraudData[[#This Row],[Amount Risk]:[Merchant Risk]])</f>
        <v>8</v>
      </c>
      <c r="S3047" t="str" cm="1">
        <f t="array" ref="S3047">_xlfn.IFS(FraudData[[#This Row],[Fraud Risk Score]]&gt;=8,"High Risk",FraudData[[#This Row],[Fraud Risk Score]]&gt;=6,"Medium Risk",TRUE,"Low Risk")</f>
        <v>High Risk</v>
      </c>
    </row>
    <row r="3048" spans="1:19">
      <c r="A3048">
        <v>3047</v>
      </c>
      <c r="B3048">
        <v>98.9</v>
      </c>
      <c r="C3048">
        <v>10</v>
      </c>
      <c r="D3048" t="s">
        <v>48</v>
      </c>
      <c r="E3048">
        <v>1</v>
      </c>
      <c r="F3048">
        <v>0</v>
      </c>
      <c r="G3048">
        <v>76</v>
      </c>
      <c r="H3048">
        <v>2</v>
      </c>
      <c r="I3048">
        <v>37</v>
      </c>
      <c r="J3048">
        <v>0</v>
      </c>
      <c r="K3048">
        <f>_xlfn.XLOOKUP(FraudData[[#This Row],[amount]],AmountRules[Amount Min],AmountRules[Risk Points],,-1)</f>
        <v>0</v>
      </c>
      <c r="L3048">
        <f>_xlfn.XLOOKUP(FraudData[[#This Row],[transaction_hour]],TimeRules[Hour Min],TimeRules[Risk Points],,-1)</f>
        <v>0</v>
      </c>
      <c r="M3048">
        <f>_xlfn.XLOOKUP(FraudData[[#This Row],[foreign_transaction]],ForeignRules[Foreign Transaction],ForeignRules[Risk Points],0)</f>
        <v>3</v>
      </c>
      <c r="N3048">
        <f>_xlfn.XLOOKUP(FraudData[[#This Row],[location_mismatch]],Table10[Location Mismatch],Table10[Risk Points],0)</f>
        <v>0</v>
      </c>
      <c r="O3048">
        <f>_xlfn.XLOOKUP(FraudData[[#This Row],[device_trust_score]],DeviceRules[Device Min],DeviceRules[Risk Points],,-1)</f>
        <v>0</v>
      </c>
      <c r="P3048">
        <f>_xlfn.XLOOKUP(FraudData[[#This Row],[velocity_last_24h]],VelocityRules[Velocity Min],VelocityRules[Risk Points],,-1)</f>
        <v>0</v>
      </c>
      <c r="Q3048">
        <f>_xlfn.XLOOKUP(FraudData[[#This Row],[merchant_category]],MerchantRules[Merchant Category],MerchantRules[Risk Points],0)</f>
        <v>0</v>
      </c>
      <c r="R3048">
        <f>SUM(FraudData[[#This Row],[Amount Risk]:[Merchant Risk]])</f>
        <v>3</v>
      </c>
      <c r="S3048" t="str" cm="1">
        <f t="array" ref="S3048">_xlfn.IFS(FraudData[[#This Row],[Fraud Risk Score]]&gt;=8,"High Risk",FraudData[[#This Row],[Fraud Risk Score]]&gt;=6,"Medium Risk",TRUE,"Low Risk")</f>
        <v>Low Risk</v>
      </c>
    </row>
    <row r="3049" spans="1:19">
      <c r="A3049">
        <v>3048</v>
      </c>
      <c r="B3049">
        <v>76.58</v>
      </c>
      <c r="C3049">
        <v>21</v>
      </c>
      <c r="D3049" t="s">
        <v>50</v>
      </c>
      <c r="E3049">
        <v>0</v>
      </c>
      <c r="F3049">
        <v>0</v>
      </c>
      <c r="G3049">
        <v>44</v>
      </c>
      <c r="H3049">
        <v>0</v>
      </c>
      <c r="I3049">
        <v>30</v>
      </c>
      <c r="J3049">
        <v>0</v>
      </c>
      <c r="K3049">
        <f>_xlfn.XLOOKUP(FraudData[[#This Row],[amount]],AmountRules[Amount Min],AmountRules[Risk Points],,-1)</f>
        <v>0</v>
      </c>
      <c r="L3049">
        <f>_xlfn.XLOOKUP(FraudData[[#This Row],[transaction_hour]],TimeRules[Hour Min],TimeRules[Risk Points],,-1)</f>
        <v>0</v>
      </c>
      <c r="M3049">
        <f>_xlfn.XLOOKUP(FraudData[[#This Row],[foreign_transaction]],ForeignRules[Foreign Transaction],ForeignRules[Risk Points],0)</f>
        <v>0</v>
      </c>
      <c r="N3049">
        <f>_xlfn.XLOOKUP(FraudData[[#This Row],[location_mismatch]],Table10[Location Mismatch],Table10[Risk Points],0)</f>
        <v>0</v>
      </c>
      <c r="O3049">
        <f>_xlfn.XLOOKUP(FraudData[[#This Row],[device_trust_score]],DeviceRules[Device Min],DeviceRules[Risk Points],,-1)</f>
        <v>2</v>
      </c>
      <c r="P3049">
        <f>_xlfn.XLOOKUP(FraudData[[#This Row],[velocity_last_24h]],VelocityRules[Velocity Min],VelocityRules[Risk Points],,-1)</f>
        <v>0</v>
      </c>
      <c r="Q3049">
        <f>_xlfn.XLOOKUP(FraudData[[#This Row],[merchant_category]],MerchantRules[Merchant Category],MerchantRules[Risk Points],0)</f>
        <v>0</v>
      </c>
      <c r="R3049">
        <f>SUM(FraudData[[#This Row],[Amount Risk]:[Merchant Risk]])</f>
        <v>2</v>
      </c>
      <c r="S3049" t="str" cm="1">
        <f t="array" ref="S3049">_xlfn.IFS(FraudData[[#This Row],[Fraud Risk Score]]&gt;=8,"High Risk",FraudData[[#This Row],[Fraud Risk Score]]&gt;=6,"Medium Risk",TRUE,"Low Risk")</f>
        <v>Low Risk</v>
      </c>
    </row>
    <row r="3050" spans="1:19">
      <c r="A3050">
        <v>3049</v>
      </c>
      <c r="B3050">
        <v>91.23</v>
      </c>
      <c r="C3050">
        <v>2</v>
      </c>
      <c r="D3050" t="s">
        <v>49</v>
      </c>
      <c r="E3050">
        <v>0</v>
      </c>
      <c r="F3050">
        <v>0</v>
      </c>
      <c r="G3050">
        <v>33</v>
      </c>
      <c r="H3050">
        <v>2</v>
      </c>
      <c r="I3050">
        <v>36</v>
      </c>
      <c r="J3050">
        <v>0</v>
      </c>
      <c r="K3050">
        <f>_xlfn.XLOOKUP(FraudData[[#This Row],[amount]],AmountRules[Amount Min],AmountRules[Risk Points],,-1)</f>
        <v>0</v>
      </c>
      <c r="L3050">
        <f>_xlfn.XLOOKUP(FraudData[[#This Row],[transaction_hour]],TimeRules[Hour Min],TimeRules[Risk Points],,-1)</f>
        <v>3</v>
      </c>
      <c r="M3050">
        <f>_xlfn.XLOOKUP(FraudData[[#This Row],[foreign_transaction]],ForeignRules[Foreign Transaction],ForeignRules[Risk Points],0)</f>
        <v>0</v>
      </c>
      <c r="N3050">
        <f>_xlfn.XLOOKUP(FraudData[[#This Row],[location_mismatch]],Table10[Location Mismatch],Table10[Risk Points],0)</f>
        <v>0</v>
      </c>
      <c r="O3050">
        <f>_xlfn.XLOOKUP(FraudData[[#This Row],[device_trust_score]],DeviceRules[Device Min],DeviceRules[Risk Points],,-1)</f>
        <v>2</v>
      </c>
      <c r="P3050">
        <f>_xlfn.XLOOKUP(FraudData[[#This Row],[velocity_last_24h]],VelocityRules[Velocity Min],VelocityRules[Risk Points],,-1)</f>
        <v>0</v>
      </c>
      <c r="Q3050">
        <f>_xlfn.XLOOKUP(FraudData[[#This Row],[merchant_category]],MerchantRules[Merchant Category],MerchantRules[Risk Points],0)</f>
        <v>1</v>
      </c>
      <c r="R3050">
        <f>SUM(FraudData[[#This Row],[Amount Risk]:[Merchant Risk]])</f>
        <v>6</v>
      </c>
      <c r="S3050" t="str" cm="1">
        <f t="array" ref="S3050">_xlfn.IFS(FraudData[[#This Row],[Fraud Risk Score]]&gt;=8,"High Risk",FraudData[[#This Row],[Fraud Risk Score]]&gt;=6,"Medium Risk",TRUE,"Low Risk")</f>
        <v>Medium Risk</v>
      </c>
    </row>
    <row r="3051" spans="1:19">
      <c r="A3051">
        <v>3050</v>
      </c>
      <c r="B3051">
        <v>55.24</v>
      </c>
      <c r="C3051">
        <v>17</v>
      </c>
      <c r="D3051" t="s">
        <v>46</v>
      </c>
      <c r="E3051">
        <v>0</v>
      </c>
      <c r="F3051">
        <v>0</v>
      </c>
      <c r="G3051">
        <v>33</v>
      </c>
      <c r="H3051">
        <v>4</v>
      </c>
      <c r="I3051">
        <v>61</v>
      </c>
      <c r="J3051">
        <v>0</v>
      </c>
      <c r="K3051">
        <f>_xlfn.XLOOKUP(FraudData[[#This Row],[amount]],AmountRules[Amount Min],AmountRules[Risk Points],,-1)</f>
        <v>0</v>
      </c>
      <c r="L3051">
        <f>_xlfn.XLOOKUP(FraudData[[#This Row],[transaction_hour]],TimeRules[Hour Min],TimeRules[Risk Points],,-1)</f>
        <v>0</v>
      </c>
      <c r="M3051">
        <f>_xlfn.XLOOKUP(FraudData[[#This Row],[foreign_transaction]],ForeignRules[Foreign Transaction],ForeignRules[Risk Points],0)</f>
        <v>0</v>
      </c>
      <c r="N3051">
        <f>_xlfn.XLOOKUP(FraudData[[#This Row],[location_mismatch]],Table10[Location Mismatch],Table10[Risk Points],0)</f>
        <v>0</v>
      </c>
      <c r="O3051">
        <f>_xlfn.XLOOKUP(FraudData[[#This Row],[device_trust_score]],DeviceRules[Device Min],DeviceRules[Risk Points],,-1)</f>
        <v>2</v>
      </c>
      <c r="P3051">
        <f>_xlfn.XLOOKUP(FraudData[[#This Row],[velocity_last_24h]],VelocityRules[Velocity Min],VelocityRules[Risk Points],,-1)</f>
        <v>0</v>
      </c>
      <c r="Q3051">
        <f>_xlfn.XLOOKUP(FraudData[[#This Row],[merchant_category]],MerchantRules[Merchant Category],MerchantRules[Risk Points],0)</f>
        <v>0</v>
      </c>
      <c r="R3051">
        <f>SUM(FraudData[[#This Row],[Amount Risk]:[Merchant Risk]])</f>
        <v>2</v>
      </c>
      <c r="S3051" t="str" cm="1">
        <f t="array" ref="S3051">_xlfn.IFS(FraudData[[#This Row],[Fraud Risk Score]]&gt;=8,"High Risk",FraudData[[#This Row],[Fraud Risk Score]]&gt;=6,"Medium Risk",TRUE,"Low Risk")</f>
        <v>Low Risk</v>
      </c>
    </row>
    <row r="3052" spans="1:19">
      <c r="A3052">
        <v>3051</v>
      </c>
      <c r="B3052">
        <v>41.37</v>
      </c>
      <c r="C3052">
        <v>0</v>
      </c>
      <c r="D3052" t="s">
        <v>47</v>
      </c>
      <c r="E3052">
        <v>0</v>
      </c>
      <c r="F3052">
        <v>0</v>
      </c>
      <c r="G3052">
        <v>82</v>
      </c>
      <c r="H3052">
        <v>3</v>
      </c>
      <c r="I3052">
        <v>67</v>
      </c>
      <c r="J3052">
        <v>0</v>
      </c>
      <c r="K3052">
        <f>_xlfn.XLOOKUP(FraudData[[#This Row],[amount]],AmountRules[Amount Min],AmountRules[Risk Points],,-1)</f>
        <v>0</v>
      </c>
      <c r="L3052">
        <f>_xlfn.XLOOKUP(FraudData[[#This Row],[transaction_hour]],TimeRules[Hour Min],TimeRules[Risk Points],,-1)</f>
        <v>3</v>
      </c>
      <c r="M3052">
        <f>_xlfn.XLOOKUP(FraudData[[#This Row],[foreign_transaction]],ForeignRules[Foreign Transaction],ForeignRules[Risk Points],0)</f>
        <v>0</v>
      </c>
      <c r="N3052">
        <f>_xlfn.XLOOKUP(FraudData[[#This Row],[location_mismatch]],Table10[Location Mismatch],Table10[Risk Points],0)</f>
        <v>0</v>
      </c>
      <c r="O3052">
        <f>_xlfn.XLOOKUP(FraudData[[#This Row],[device_trust_score]],DeviceRules[Device Min],DeviceRules[Risk Points],,-1)</f>
        <v>0</v>
      </c>
      <c r="P3052">
        <f>_xlfn.XLOOKUP(FraudData[[#This Row],[velocity_last_24h]],VelocityRules[Velocity Min],VelocityRules[Risk Points],,-1)</f>
        <v>0</v>
      </c>
      <c r="Q3052">
        <f>_xlfn.XLOOKUP(FraudData[[#This Row],[merchant_category]],MerchantRules[Merchant Category],MerchantRules[Risk Points],0)</f>
        <v>0</v>
      </c>
      <c r="R3052">
        <f>SUM(FraudData[[#This Row],[Amount Risk]:[Merchant Risk]])</f>
        <v>3</v>
      </c>
      <c r="S3052" t="str" cm="1">
        <f t="array" ref="S3052">_xlfn.IFS(FraudData[[#This Row],[Fraud Risk Score]]&gt;=8,"High Risk",FraudData[[#This Row],[Fraud Risk Score]]&gt;=6,"Medium Risk",TRUE,"Low Risk")</f>
        <v>Low Risk</v>
      </c>
    </row>
    <row r="3053" spans="1:19">
      <c r="A3053">
        <v>3052</v>
      </c>
      <c r="B3053">
        <v>118.76</v>
      </c>
      <c r="C3053">
        <v>23</v>
      </c>
      <c r="D3053" t="s">
        <v>50</v>
      </c>
      <c r="E3053">
        <v>0</v>
      </c>
      <c r="F3053">
        <v>0</v>
      </c>
      <c r="G3053">
        <v>95</v>
      </c>
      <c r="H3053">
        <v>2</v>
      </c>
      <c r="I3053">
        <v>32</v>
      </c>
      <c r="J3053">
        <v>0</v>
      </c>
      <c r="K3053">
        <f>_xlfn.XLOOKUP(FraudData[[#This Row],[amount]],AmountRules[Amount Min],AmountRules[Risk Points],,-1)</f>
        <v>0</v>
      </c>
      <c r="L3053">
        <f>_xlfn.XLOOKUP(FraudData[[#This Row],[transaction_hour]],TimeRules[Hour Min],TimeRules[Risk Points],,-1)</f>
        <v>1</v>
      </c>
      <c r="M3053">
        <f>_xlfn.XLOOKUP(FraudData[[#This Row],[foreign_transaction]],ForeignRules[Foreign Transaction],ForeignRules[Risk Points],0)</f>
        <v>0</v>
      </c>
      <c r="N3053">
        <f>_xlfn.XLOOKUP(FraudData[[#This Row],[location_mismatch]],Table10[Location Mismatch],Table10[Risk Points],0)</f>
        <v>0</v>
      </c>
      <c r="O3053">
        <f>_xlfn.XLOOKUP(FraudData[[#This Row],[device_trust_score]],DeviceRules[Device Min],DeviceRules[Risk Points],,-1)</f>
        <v>0</v>
      </c>
      <c r="P3053">
        <f>_xlfn.XLOOKUP(FraudData[[#This Row],[velocity_last_24h]],VelocityRules[Velocity Min],VelocityRules[Risk Points],,-1)</f>
        <v>0</v>
      </c>
      <c r="Q3053">
        <f>_xlfn.XLOOKUP(FraudData[[#This Row],[merchant_category]],MerchantRules[Merchant Category],MerchantRules[Risk Points],0)</f>
        <v>0</v>
      </c>
      <c r="R3053">
        <f>SUM(FraudData[[#This Row],[Amount Risk]:[Merchant Risk]])</f>
        <v>1</v>
      </c>
      <c r="S3053" t="str" cm="1">
        <f t="array" ref="S3053">_xlfn.IFS(FraudData[[#This Row],[Fraud Risk Score]]&gt;=8,"High Risk",FraudData[[#This Row],[Fraud Risk Score]]&gt;=6,"Medium Risk",TRUE,"Low Risk")</f>
        <v>Low Risk</v>
      </c>
    </row>
    <row r="3054" spans="1:19">
      <c r="A3054">
        <v>3053</v>
      </c>
      <c r="B3054">
        <v>56.29</v>
      </c>
      <c r="C3054">
        <v>0</v>
      </c>
      <c r="D3054" t="s">
        <v>50</v>
      </c>
      <c r="E3054">
        <v>0</v>
      </c>
      <c r="F3054">
        <v>1</v>
      </c>
      <c r="G3054">
        <v>57</v>
      </c>
      <c r="H3054">
        <v>2</v>
      </c>
      <c r="I3054">
        <v>55</v>
      </c>
      <c r="J3054">
        <v>0</v>
      </c>
      <c r="K3054">
        <f>_xlfn.XLOOKUP(FraudData[[#This Row],[amount]],AmountRules[Amount Min],AmountRules[Risk Points],,-1)</f>
        <v>0</v>
      </c>
      <c r="L3054">
        <f>_xlfn.XLOOKUP(FraudData[[#This Row],[transaction_hour]],TimeRules[Hour Min],TimeRules[Risk Points],,-1)</f>
        <v>3</v>
      </c>
      <c r="M3054">
        <f>_xlfn.XLOOKUP(FraudData[[#This Row],[foreign_transaction]],ForeignRules[Foreign Transaction],ForeignRules[Risk Points],0)</f>
        <v>0</v>
      </c>
      <c r="N3054">
        <f>_xlfn.XLOOKUP(FraudData[[#This Row],[location_mismatch]],Table10[Location Mismatch],Table10[Risk Points],0)</f>
        <v>3</v>
      </c>
      <c r="O3054">
        <f>_xlfn.XLOOKUP(FraudData[[#This Row],[device_trust_score]],DeviceRules[Device Min],DeviceRules[Risk Points],,-1)</f>
        <v>1</v>
      </c>
      <c r="P3054">
        <f>_xlfn.XLOOKUP(FraudData[[#This Row],[velocity_last_24h]],VelocityRules[Velocity Min],VelocityRules[Risk Points],,-1)</f>
        <v>0</v>
      </c>
      <c r="Q3054">
        <f>_xlfn.XLOOKUP(FraudData[[#This Row],[merchant_category]],MerchantRules[Merchant Category],MerchantRules[Risk Points],0)</f>
        <v>0</v>
      </c>
      <c r="R3054">
        <f>SUM(FraudData[[#This Row],[Amount Risk]:[Merchant Risk]])</f>
        <v>7</v>
      </c>
      <c r="S3054" t="str" cm="1">
        <f t="array" ref="S3054">_xlfn.IFS(FraudData[[#This Row],[Fraud Risk Score]]&gt;=8,"High Risk",FraudData[[#This Row],[Fraud Risk Score]]&gt;=6,"Medium Risk",TRUE,"Low Risk")</f>
        <v>Medium Risk</v>
      </c>
    </row>
    <row r="3055" spans="1:19">
      <c r="A3055">
        <v>3054</v>
      </c>
      <c r="B3055">
        <v>61.01</v>
      </c>
      <c r="C3055">
        <v>11</v>
      </c>
      <c r="D3055" t="s">
        <v>46</v>
      </c>
      <c r="E3055">
        <v>0</v>
      </c>
      <c r="F3055">
        <v>1</v>
      </c>
      <c r="G3055">
        <v>25</v>
      </c>
      <c r="H3055">
        <v>3</v>
      </c>
      <c r="I3055">
        <v>44</v>
      </c>
      <c r="J3055">
        <v>0</v>
      </c>
      <c r="K3055">
        <f>_xlfn.XLOOKUP(FraudData[[#This Row],[amount]],AmountRules[Amount Min],AmountRules[Risk Points],,-1)</f>
        <v>0</v>
      </c>
      <c r="L3055">
        <f>_xlfn.XLOOKUP(FraudData[[#This Row],[transaction_hour]],TimeRules[Hour Min],TimeRules[Risk Points],,-1)</f>
        <v>0</v>
      </c>
      <c r="M3055">
        <f>_xlfn.XLOOKUP(FraudData[[#This Row],[foreign_transaction]],ForeignRules[Foreign Transaction],ForeignRules[Risk Points],0)</f>
        <v>0</v>
      </c>
      <c r="N3055">
        <f>_xlfn.XLOOKUP(FraudData[[#This Row],[location_mismatch]],Table10[Location Mismatch],Table10[Risk Points],0)</f>
        <v>3</v>
      </c>
      <c r="O3055">
        <f>_xlfn.XLOOKUP(FraudData[[#This Row],[device_trust_score]],DeviceRules[Device Min],DeviceRules[Risk Points],,-1)</f>
        <v>3</v>
      </c>
      <c r="P3055">
        <f>_xlfn.XLOOKUP(FraudData[[#This Row],[velocity_last_24h]],VelocityRules[Velocity Min],VelocityRules[Risk Points],,-1)</f>
        <v>0</v>
      </c>
      <c r="Q3055">
        <f>_xlfn.XLOOKUP(FraudData[[#This Row],[merchant_category]],MerchantRules[Merchant Category],MerchantRules[Risk Points],0)</f>
        <v>0</v>
      </c>
      <c r="R3055">
        <f>SUM(FraudData[[#This Row],[Amount Risk]:[Merchant Risk]])</f>
        <v>6</v>
      </c>
      <c r="S3055" t="str" cm="1">
        <f t="array" ref="S3055">_xlfn.IFS(FraudData[[#This Row],[Fraud Risk Score]]&gt;=8,"High Risk",FraudData[[#This Row],[Fraud Risk Score]]&gt;=6,"Medium Risk",TRUE,"Low Risk")</f>
        <v>Medium Risk</v>
      </c>
    </row>
    <row r="3056" spans="1:19">
      <c r="A3056">
        <v>3055</v>
      </c>
      <c r="B3056">
        <v>192.48</v>
      </c>
      <c r="C3056">
        <v>14</v>
      </c>
      <c r="D3056" t="s">
        <v>48</v>
      </c>
      <c r="E3056">
        <v>0</v>
      </c>
      <c r="F3056">
        <v>0</v>
      </c>
      <c r="G3056">
        <v>27</v>
      </c>
      <c r="H3056">
        <v>3</v>
      </c>
      <c r="I3056">
        <v>59</v>
      </c>
      <c r="J3056">
        <v>0</v>
      </c>
      <c r="K3056">
        <f>_xlfn.XLOOKUP(FraudData[[#This Row],[amount]],AmountRules[Amount Min],AmountRules[Risk Points],,-1)</f>
        <v>0</v>
      </c>
      <c r="L3056">
        <f>_xlfn.XLOOKUP(FraudData[[#This Row],[transaction_hour]],TimeRules[Hour Min],TimeRules[Risk Points],,-1)</f>
        <v>0</v>
      </c>
      <c r="M3056">
        <f>_xlfn.XLOOKUP(FraudData[[#This Row],[foreign_transaction]],ForeignRules[Foreign Transaction],ForeignRules[Risk Points],0)</f>
        <v>0</v>
      </c>
      <c r="N3056">
        <f>_xlfn.XLOOKUP(FraudData[[#This Row],[location_mismatch]],Table10[Location Mismatch],Table10[Risk Points],0)</f>
        <v>0</v>
      </c>
      <c r="O3056">
        <f>_xlfn.XLOOKUP(FraudData[[#This Row],[device_trust_score]],DeviceRules[Device Min],DeviceRules[Risk Points],,-1)</f>
        <v>3</v>
      </c>
      <c r="P3056">
        <f>_xlfn.XLOOKUP(FraudData[[#This Row],[velocity_last_24h]],VelocityRules[Velocity Min],VelocityRules[Risk Points],,-1)</f>
        <v>0</v>
      </c>
      <c r="Q3056">
        <f>_xlfn.XLOOKUP(FraudData[[#This Row],[merchant_category]],MerchantRules[Merchant Category],MerchantRules[Risk Points],0)</f>
        <v>0</v>
      </c>
      <c r="R3056">
        <f>SUM(FraudData[[#This Row],[Amount Risk]:[Merchant Risk]])</f>
        <v>3</v>
      </c>
      <c r="S3056" t="str" cm="1">
        <f t="array" ref="S3056">_xlfn.IFS(FraudData[[#This Row],[Fraud Risk Score]]&gt;=8,"High Risk",FraudData[[#This Row],[Fraud Risk Score]]&gt;=6,"Medium Risk",TRUE,"Low Risk")</f>
        <v>Low Risk</v>
      </c>
    </row>
    <row r="3057" spans="1:19">
      <c r="A3057">
        <v>3056</v>
      </c>
      <c r="B3057">
        <v>622.61</v>
      </c>
      <c r="C3057">
        <v>4</v>
      </c>
      <c r="D3057" t="s">
        <v>46</v>
      </c>
      <c r="E3057">
        <v>0</v>
      </c>
      <c r="F3057">
        <v>0</v>
      </c>
      <c r="G3057">
        <v>63</v>
      </c>
      <c r="H3057">
        <v>0</v>
      </c>
      <c r="I3057">
        <v>34</v>
      </c>
      <c r="J3057">
        <v>0</v>
      </c>
      <c r="K3057">
        <f>_xlfn.XLOOKUP(FraudData[[#This Row],[amount]],AmountRules[Amount Min],AmountRules[Risk Points],,-1)</f>
        <v>1</v>
      </c>
      <c r="L3057">
        <f>_xlfn.XLOOKUP(FraudData[[#This Row],[transaction_hour]],TimeRules[Hour Min],TimeRules[Risk Points],,-1)</f>
        <v>0</v>
      </c>
      <c r="M3057">
        <f>_xlfn.XLOOKUP(FraudData[[#This Row],[foreign_transaction]],ForeignRules[Foreign Transaction],ForeignRules[Risk Points],0)</f>
        <v>0</v>
      </c>
      <c r="N3057">
        <f>_xlfn.XLOOKUP(FraudData[[#This Row],[location_mismatch]],Table10[Location Mismatch],Table10[Risk Points],0)</f>
        <v>0</v>
      </c>
      <c r="O3057">
        <f>_xlfn.XLOOKUP(FraudData[[#This Row],[device_trust_score]],DeviceRules[Device Min],DeviceRules[Risk Points],,-1)</f>
        <v>1</v>
      </c>
      <c r="P3057">
        <f>_xlfn.XLOOKUP(FraudData[[#This Row],[velocity_last_24h]],VelocityRules[Velocity Min],VelocityRules[Risk Points],,-1)</f>
        <v>0</v>
      </c>
      <c r="Q3057">
        <f>_xlfn.XLOOKUP(FraudData[[#This Row],[merchant_category]],MerchantRules[Merchant Category],MerchantRules[Risk Points],0)</f>
        <v>0</v>
      </c>
      <c r="R3057">
        <f>SUM(FraudData[[#This Row],[Amount Risk]:[Merchant Risk]])</f>
        <v>2</v>
      </c>
      <c r="S3057" t="str" cm="1">
        <f t="array" ref="S3057">_xlfn.IFS(FraudData[[#This Row],[Fraud Risk Score]]&gt;=8,"High Risk",FraudData[[#This Row],[Fraud Risk Score]]&gt;=6,"Medium Risk",TRUE,"Low Risk")</f>
        <v>Low Risk</v>
      </c>
    </row>
    <row r="3058" spans="1:19">
      <c r="A3058">
        <v>3057</v>
      </c>
      <c r="B3058">
        <v>166.58</v>
      </c>
      <c r="C3058">
        <v>5</v>
      </c>
      <c r="D3058" t="s">
        <v>46</v>
      </c>
      <c r="E3058">
        <v>0</v>
      </c>
      <c r="F3058">
        <v>0</v>
      </c>
      <c r="G3058">
        <v>36</v>
      </c>
      <c r="H3058">
        <v>1</v>
      </c>
      <c r="I3058">
        <v>27</v>
      </c>
      <c r="J3058">
        <v>0</v>
      </c>
      <c r="K3058">
        <f>_xlfn.XLOOKUP(FraudData[[#This Row],[amount]],AmountRules[Amount Min],AmountRules[Risk Points],,-1)</f>
        <v>0</v>
      </c>
      <c r="L3058">
        <f>_xlfn.XLOOKUP(FraudData[[#This Row],[transaction_hour]],TimeRules[Hour Min],TimeRules[Risk Points],,-1)</f>
        <v>0</v>
      </c>
      <c r="M3058">
        <f>_xlfn.XLOOKUP(FraudData[[#This Row],[foreign_transaction]],ForeignRules[Foreign Transaction],ForeignRules[Risk Points],0)</f>
        <v>0</v>
      </c>
      <c r="N3058">
        <f>_xlfn.XLOOKUP(FraudData[[#This Row],[location_mismatch]],Table10[Location Mismatch],Table10[Risk Points],0)</f>
        <v>0</v>
      </c>
      <c r="O3058">
        <f>_xlfn.XLOOKUP(FraudData[[#This Row],[device_trust_score]],DeviceRules[Device Min],DeviceRules[Risk Points],,-1)</f>
        <v>2</v>
      </c>
      <c r="P3058">
        <f>_xlfn.XLOOKUP(FraudData[[#This Row],[velocity_last_24h]],VelocityRules[Velocity Min],VelocityRules[Risk Points],,-1)</f>
        <v>0</v>
      </c>
      <c r="Q3058">
        <f>_xlfn.XLOOKUP(FraudData[[#This Row],[merchant_category]],MerchantRules[Merchant Category],MerchantRules[Risk Points],0)</f>
        <v>0</v>
      </c>
      <c r="R3058">
        <f>SUM(FraudData[[#This Row],[Amount Risk]:[Merchant Risk]])</f>
        <v>2</v>
      </c>
      <c r="S3058" t="str" cm="1">
        <f t="array" ref="S3058">_xlfn.IFS(FraudData[[#This Row],[Fraud Risk Score]]&gt;=8,"High Risk",FraudData[[#This Row],[Fraud Risk Score]]&gt;=6,"Medium Risk",TRUE,"Low Risk")</f>
        <v>Low Risk</v>
      </c>
    </row>
    <row r="3059" spans="1:19">
      <c r="A3059">
        <v>3058</v>
      </c>
      <c r="B3059">
        <v>14.42</v>
      </c>
      <c r="C3059">
        <v>15</v>
      </c>
      <c r="D3059" t="s">
        <v>48</v>
      </c>
      <c r="E3059">
        <v>0</v>
      </c>
      <c r="F3059">
        <v>0</v>
      </c>
      <c r="G3059">
        <v>40</v>
      </c>
      <c r="H3059">
        <v>2</v>
      </c>
      <c r="I3059">
        <v>53</v>
      </c>
      <c r="J3059">
        <v>0</v>
      </c>
      <c r="K3059">
        <f>_xlfn.XLOOKUP(FraudData[[#This Row],[amount]],AmountRules[Amount Min],AmountRules[Risk Points],,-1)</f>
        <v>0</v>
      </c>
      <c r="L3059">
        <f>_xlfn.XLOOKUP(FraudData[[#This Row],[transaction_hour]],TimeRules[Hour Min],TimeRules[Risk Points],,-1)</f>
        <v>0</v>
      </c>
      <c r="M3059">
        <f>_xlfn.XLOOKUP(FraudData[[#This Row],[foreign_transaction]],ForeignRules[Foreign Transaction],ForeignRules[Risk Points],0)</f>
        <v>0</v>
      </c>
      <c r="N3059">
        <f>_xlfn.XLOOKUP(FraudData[[#This Row],[location_mismatch]],Table10[Location Mismatch],Table10[Risk Points],0)</f>
        <v>0</v>
      </c>
      <c r="O3059">
        <f>_xlfn.XLOOKUP(FraudData[[#This Row],[device_trust_score]],DeviceRules[Device Min],DeviceRules[Risk Points],,-1)</f>
        <v>2</v>
      </c>
      <c r="P3059">
        <f>_xlfn.XLOOKUP(FraudData[[#This Row],[velocity_last_24h]],VelocityRules[Velocity Min],VelocityRules[Risk Points],,-1)</f>
        <v>0</v>
      </c>
      <c r="Q3059">
        <f>_xlfn.XLOOKUP(FraudData[[#This Row],[merchant_category]],MerchantRules[Merchant Category],MerchantRules[Risk Points],0)</f>
        <v>0</v>
      </c>
      <c r="R3059">
        <f>SUM(FraudData[[#This Row],[Amount Risk]:[Merchant Risk]])</f>
        <v>2</v>
      </c>
      <c r="S3059" t="str" cm="1">
        <f t="array" ref="S3059">_xlfn.IFS(FraudData[[#This Row],[Fraud Risk Score]]&gt;=8,"High Risk",FraudData[[#This Row],[Fraud Risk Score]]&gt;=6,"Medium Risk",TRUE,"Low Risk")</f>
        <v>Low Risk</v>
      </c>
    </row>
    <row r="3060" spans="1:19">
      <c r="A3060">
        <v>3059</v>
      </c>
      <c r="B3060">
        <v>14.15</v>
      </c>
      <c r="C3060">
        <v>11</v>
      </c>
      <c r="D3060" t="s">
        <v>47</v>
      </c>
      <c r="E3060">
        <v>0</v>
      </c>
      <c r="F3060">
        <v>0</v>
      </c>
      <c r="G3060">
        <v>74</v>
      </c>
      <c r="H3060">
        <v>1</v>
      </c>
      <c r="I3060">
        <v>57</v>
      </c>
      <c r="J3060">
        <v>0</v>
      </c>
      <c r="K3060">
        <f>_xlfn.XLOOKUP(FraudData[[#This Row],[amount]],AmountRules[Amount Min],AmountRules[Risk Points],,-1)</f>
        <v>0</v>
      </c>
      <c r="L3060">
        <f>_xlfn.XLOOKUP(FraudData[[#This Row],[transaction_hour]],TimeRules[Hour Min],TimeRules[Risk Points],,-1)</f>
        <v>0</v>
      </c>
      <c r="M3060">
        <f>_xlfn.XLOOKUP(FraudData[[#This Row],[foreign_transaction]],ForeignRules[Foreign Transaction],ForeignRules[Risk Points],0)</f>
        <v>0</v>
      </c>
      <c r="N3060">
        <f>_xlfn.XLOOKUP(FraudData[[#This Row],[location_mismatch]],Table10[Location Mismatch],Table10[Risk Points],0)</f>
        <v>0</v>
      </c>
      <c r="O3060">
        <f>_xlfn.XLOOKUP(FraudData[[#This Row],[device_trust_score]],DeviceRules[Device Min],DeviceRules[Risk Points],,-1)</f>
        <v>0</v>
      </c>
      <c r="P3060">
        <f>_xlfn.XLOOKUP(FraudData[[#This Row],[velocity_last_24h]],VelocityRules[Velocity Min],VelocityRules[Risk Points],,-1)</f>
        <v>0</v>
      </c>
      <c r="Q3060">
        <f>_xlfn.XLOOKUP(FraudData[[#This Row],[merchant_category]],MerchantRules[Merchant Category],MerchantRules[Risk Points],0)</f>
        <v>0</v>
      </c>
      <c r="R3060">
        <f>SUM(FraudData[[#This Row],[Amount Risk]:[Merchant Risk]])</f>
        <v>0</v>
      </c>
      <c r="S3060" t="str" cm="1">
        <f t="array" ref="S3060">_xlfn.IFS(FraudData[[#This Row],[Fraud Risk Score]]&gt;=8,"High Risk",FraudData[[#This Row],[Fraud Risk Score]]&gt;=6,"Medium Risk",TRUE,"Low Risk")</f>
        <v>Low Risk</v>
      </c>
    </row>
    <row r="3061" spans="1:19">
      <c r="A3061">
        <v>3060</v>
      </c>
      <c r="B3061">
        <v>544.42999999999995</v>
      </c>
      <c r="C3061">
        <v>11</v>
      </c>
      <c r="D3061" t="s">
        <v>48</v>
      </c>
      <c r="E3061">
        <v>0</v>
      </c>
      <c r="F3061">
        <v>0</v>
      </c>
      <c r="G3061">
        <v>51</v>
      </c>
      <c r="H3061">
        <v>3</v>
      </c>
      <c r="I3061">
        <v>22</v>
      </c>
      <c r="J3061">
        <v>0</v>
      </c>
      <c r="K3061">
        <f>_xlfn.XLOOKUP(FraudData[[#This Row],[amount]],AmountRules[Amount Min],AmountRules[Risk Points],,-1)</f>
        <v>1</v>
      </c>
      <c r="L3061">
        <f>_xlfn.XLOOKUP(FraudData[[#This Row],[transaction_hour]],TimeRules[Hour Min],TimeRules[Risk Points],,-1)</f>
        <v>0</v>
      </c>
      <c r="M3061">
        <f>_xlfn.XLOOKUP(FraudData[[#This Row],[foreign_transaction]],ForeignRules[Foreign Transaction],ForeignRules[Risk Points],0)</f>
        <v>0</v>
      </c>
      <c r="N3061">
        <f>_xlfn.XLOOKUP(FraudData[[#This Row],[location_mismatch]],Table10[Location Mismatch],Table10[Risk Points],0)</f>
        <v>0</v>
      </c>
      <c r="O3061">
        <f>_xlfn.XLOOKUP(FraudData[[#This Row],[device_trust_score]],DeviceRules[Device Min],DeviceRules[Risk Points],,-1)</f>
        <v>1</v>
      </c>
      <c r="P3061">
        <f>_xlfn.XLOOKUP(FraudData[[#This Row],[velocity_last_24h]],VelocityRules[Velocity Min],VelocityRules[Risk Points],,-1)</f>
        <v>0</v>
      </c>
      <c r="Q3061">
        <f>_xlfn.XLOOKUP(FraudData[[#This Row],[merchant_category]],MerchantRules[Merchant Category],MerchantRules[Risk Points],0)</f>
        <v>0</v>
      </c>
      <c r="R3061">
        <f>SUM(FraudData[[#This Row],[Amount Risk]:[Merchant Risk]])</f>
        <v>2</v>
      </c>
      <c r="S3061" t="str" cm="1">
        <f t="array" ref="S3061">_xlfn.IFS(FraudData[[#This Row],[Fraud Risk Score]]&gt;=8,"High Risk",FraudData[[#This Row],[Fraud Risk Score]]&gt;=6,"Medium Risk",TRUE,"Low Risk")</f>
        <v>Low Risk</v>
      </c>
    </row>
    <row r="3062" spans="1:19">
      <c r="A3062">
        <v>3061</v>
      </c>
      <c r="B3062">
        <v>63.51</v>
      </c>
      <c r="C3062">
        <v>2</v>
      </c>
      <c r="D3062" t="s">
        <v>46</v>
      </c>
      <c r="E3062">
        <v>0</v>
      </c>
      <c r="F3062">
        <v>0</v>
      </c>
      <c r="G3062">
        <v>53</v>
      </c>
      <c r="H3062">
        <v>1</v>
      </c>
      <c r="I3062">
        <v>68</v>
      </c>
      <c r="J3062">
        <v>0</v>
      </c>
      <c r="K3062">
        <f>_xlfn.XLOOKUP(FraudData[[#This Row],[amount]],AmountRules[Amount Min],AmountRules[Risk Points],,-1)</f>
        <v>0</v>
      </c>
      <c r="L3062">
        <f>_xlfn.XLOOKUP(FraudData[[#This Row],[transaction_hour]],TimeRules[Hour Min],TimeRules[Risk Points],,-1)</f>
        <v>3</v>
      </c>
      <c r="M3062">
        <f>_xlfn.XLOOKUP(FraudData[[#This Row],[foreign_transaction]],ForeignRules[Foreign Transaction],ForeignRules[Risk Points],0)</f>
        <v>0</v>
      </c>
      <c r="N3062">
        <f>_xlfn.XLOOKUP(FraudData[[#This Row],[location_mismatch]],Table10[Location Mismatch],Table10[Risk Points],0)</f>
        <v>0</v>
      </c>
      <c r="O3062">
        <f>_xlfn.XLOOKUP(FraudData[[#This Row],[device_trust_score]],DeviceRules[Device Min],DeviceRules[Risk Points],,-1)</f>
        <v>1</v>
      </c>
      <c r="P3062">
        <f>_xlfn.XLOOKUP(FraudData[[#This Row],[velocity_last_24h]],VelocityRules[Velocity Min],VelocityRules[Risk Points],,-1)</f>
        <v>0</v>
      </c>
      <c r="Q3062">
        <f>_xlfn.XLOOKUP(FraudData[[#This Row],[merchant_category]],MerchantRules[Merchant Category],MerchantRules[Risk Points],0)</f>
        <v>0</v>
      </c>
      <c r="R3062">
        <f>SUM(FraudData[[#This Row],[Amount Risk]:[Merchant Risk]])</f>
        <v>4</v>
      </c>
      <c r="S3062" t="str" cm="1">
        <f t="array" ref="S3062">_xlfn.IFS(FraudData[[#This Row],[Fraud Risk Score]]&gt;=8,"High Risk",FraudData[[#This Row],[Fraud Risk Score]]&gt;=6,"Medium Risk",TRUE,"Low Risk")</f>
        <v>Low Risk</v>
      </c>
    </row>
    <row r="3063" spans="1:19">
      <c r="A3063">
        <v>3062</v>
      </c>
      <c r="B3063">
        <v>17.39</v>
      </c>
      <c r="C3063">
        <v>22</v>
      </c>
      <c r="D3063" t="s">
        <v>49</v>
      </c>
      <c r="E3063">
        <v>0</v>
      </c>
      <c r="F3063">
        <v>0</v>
      </c>
      <c r="G3063">
        <v>93</v>
      </c>
      <c r="H3063">
        <v>1</v>
      </c>
      <c r="I3063">
        <v>67</v>
      </c>
      <c r="J3063">
        <v>0</v>
      </c>
      <c r="K3063">
        <f>_xlfn.XLOOKUP(FraudData[[#This Row],[amount]],AmountRules[Amount Min],AmountRules[Risk Points],,-1)</f>
        <v>0</v>
      </c>
      <c r="L3063">
        <f>_xlfn.XLOOKUP(FraudData[[#This Row],[transaction_hour]],TimeRules[Hour Min],TimeRules[Risk Points],,-1)</f>
        <v>0</v>
      </c>
      <c r="M3063">
        <f>_xlfn.XLOOKUP(FraudData[[#This Row],[foreign_transaction]],ForeignRules[Foreign Transaction],ForeignRules[Risk Points],0)</f>
        <v>0</v>
      </c>
      <c r="N3063">
        <f>_xlfn.XLOOKUP(FraudData[[#This Row],[location_mismatch]],Table10[Location Mismatch],Table10[Risk Points],0)</f>
        <v>0</v>
      </c>
      <c r="O3063">
        <f>_xlfn.XLOOKUP(FraudData[[#This Row],[device_trust_score]],DeviceRules[Device Min],DeviceRules[Risk Points],,-1)</f>
        <v>0</v>
      </c>
      <c r="P3063">
        <f>_xlfn.XLOOKUP(FraudData[[#This Row],[velocity_last_24h]],VelocityRules[Velocity Min],VelocityRules[Risk Points],,-1)</f>
        <v>0</v>
      </c>
      <c r="Q3063">
        <f>_xlfn.XLOOKUP(FraudData[[#This Row],[merchant_category]],MerchantRules[Merchant Category],MerchantRules[Risk Points],0)</f>
        <v>1</v>
      </c>
      <c r="R3063">
        <f>SUM(FraudData[[#This Row],[Amount Risk]:[Merchant Risk]])</f>
        <v>1</v>
      </c>
      <c r="S3063" t="str" cm="1">
        <f t="array" ref="S3063">_xlfn.IFS(FraudData[[#This Row],[Fraud Risk Score]]&gt;=8,"High Risk",FraudData[[#This Row],[Fraud Risk Score]]&gt;=6,"Medium Risk",TRUE,"Low Risk")</f>
        <v>Low Risk</v>
      </c>
    </row>
    <row r="3064" spans="1:19">
      <c r="A3064">
        <v>3063</v>
      </c>
      <c r="B3064">
        <v>164.5</v>
      </c>
      <c r="C3064">
        <v>1</v>
      </c>
      <c r="D3064" t="s">
        <v>48</v>
      </c>
      <c r="E3064">
        <v>0</v>
      </c>
      <c r="F3064">
        <v>0</v>
      </c>
      <c r="G3064">
        <v>76</v>
      </c>
      <c r="H3064">
        <v>1</v>
      </c>
      <c r="I3064">
        <v>65</v>
      </c>
      <c r="J3064">
        <v>0</v>
      </c>
      <c r="K3064">
        <f>_xlfn.XLOOKUP(FraudData[[#This Row],[amount]],AmountRules[Amount Min],AmountRules[Risk Points],,-1)</f>
        <v>0</v>
      </c>
      <c r="L3064">
        <f>_xlfn.XLOOKUP(FraudData[[#This Row],[transaction_hour]],TimeRules[Hour Min],TimeRules[Risk Points],,-1)</f>
        <v>3</v>
      </c>
      <c r="M3064">
        <f>_xlfn.XLOOKUP(FraudData[[#This Row],[foreign_transaction]],ForeignRules[Foreign Transaction],ForeignRules[Risk Points],0)</f>
        <v>0</v>
      </c>
      <c r="N3064">
        <f>_xlfn.XLOOKUP(FraudData[[#This Row],[location_mismatch]],Table10[Location Mismatch],Table10[Risk Points],0)</f>
        <v>0</v>
      </c>
      <c r="O3064">
        <f>_xlfn.XLOOKUP(FraudData[[#This Row],[device_trust_score]],DeviceRules[Device Min],DeviceRules[Risk Points],,-1)</f>
        <v>0</v>
      </c>
      <c r="P3064">
        <f>_xlfn.XLOOKUP(FraudData[[#This Row],[velocity_last_24h]],VelocityRules[Velocity Min],VelocityRules[Risk Points],,-1)</f>
        <v>0</v>
      </c>
      <c r="Q3064">
        <f>_xlfn.XLOOKUP(FraudData[[#This Row],[merchant_category]],MerchantRules[Merchant Category],MerchantRules[Risk Points],0)</f>
        <v>0</v>
      </c>
      <c r="R3064">
        <f>SUM(FraudData[[#This Row],[Amount Risk]:[Merchant Risk]])</f>
        <v>3</v>
      </c>
      <c r="S3064" t="str" cm="1">
        <f t="array" ref="S3064">_xlfn.IFS(FraudData[[#This Row],[Fraud Risk Score]]&gt;=8,"High Risk",FraudData[[#This Row],[Fraud Risk Score]]&gt;=6,"Medium Risk",TRUE,"Low Risk")</f>
        <v>Low Risk</v>
      </c>
    </row>
    <row r="3065" spans="1:19">
      <c r="A3065">
        <v>3064</v>
      </c>
      <c r="B3065">
        <v>175.9</v>
      </c>
      <c r="C3065">
        <v>6</v>
      </c>
      <c r="D3065" t="s">
        <v>47</v>
      </c>
      <c r="E3065">
        <v>0</v>
      </c>
      <c r="F3065">
        <v>1</v>
      </c>
      <c r="G3065">
        <v>30</v>
      </c>
      <c r="H3065">
        <v>7</v>
      </c>
      <c r="I3065">
        <v>44</v>
      </c>
      <c r="J3065">
        <v>1</v>
      </c>
      <c r="K3065">
        <f>_xlfn.XLOOKUP(FraudData[[#This Row],[amount]],AmountRules[Amount Min],AmountRules[Risk Points],,-1)</f>
        <v>0</v>
      </c>
      <c r="L3065">
        <f>_xlfn.XLOOKUP(FraudData[[#This Row],[transaction_hour]],TimeRules[Hour Min],TimeRules[Risk Points],,-1)</f>
        <v>0</v>
      </c>
      <c r="M3065">
        <f>_xlfn.XLOOKUP(FraudData[[#This Row],[foreign_transaction]],ForeignRules[Foreign Transaction],ForeignRules[Risk Points],0)</f>
        <v>0</v>
      </c>
      <c r="N3065">
        <f>_xlfn.XLOOKUP(FraudData[[#This Row],[location_mismatch]],Table10[Location Mismatch],Table10[Risk Points],0)</f>
        <v>3</v>
      </c>
      <c r="O3065">
        <f>_xlfn.XLOOKUP(FraudData[[#This Row],[device_trust_score]],DeviceRules[Device Min],DeviceRules[Risk Points],,-1)</f>
        <v>2</v>
      </c>
      <c r="P3065">
        <f>_xlfn.XLOOKUP(FraudData[[#This Row],[velocity_last_24h]],VelocityRules[Velocity Min],VelocityRules[Risk Points],,-1)</f>
        <v>2</v>
      </c>
      <c r="Q3065">
        <f>_xlfn.XLOOKUP(FraudData[[#This Row],[merchant_category]],MerchantRules[Merchant Category],MerchantRules[Risk Points],0)</f>
        <v>0</v>
      </c>
      <c r="R3065">
        <f>SUM(FraudData[[#This Row],[Amount Risk]:[Merchant Risk]])</f>
        <v>7</v>
      </c>
      <c r="S3065" t="str" cm="1">
        <f t="array" ref="S3065">_xlfn.IFS(FraudData[[#This Row],[Fraud Risk Score]]&gt;=8,"High Risk",FraudData[[#This Row],[Fraud Risk Score]]&gt;=6,"Medium Risk",TRUE,"Low Risk")</f>
        <v>Medium Risk</v>
      </c>
    </row>
    <row r="3066" spans="1:19">
      <c r="A3066">
        <v>3065</v>
      </c>
      <c r="B3066">
        <v>188.2</v>
      </c>
      <c r="C3066">
        <v>1</v>
      </c>
      <c r="D3066" t="s">
        <v>48</v>
      </c>
      <c r="E3066">
        <v>0</v>
      </c>
      <c r="F3066">
        <v>0</v>
      </c>
      <c r="G3066">
        <v>48</v>
      </c>
      <c r="H3066">
        <v>3</v>
      </c>
      <c r="I3066">
        <v>45</v>
      </c>
      <c r="J3066">
        <v>0</v>
      </c>
      <c r="K3066">
        <f>_xlfn.XLOOKUP(FraudData[[#This Row],[amount]],AmountRules[Amount Min],AmountRules[Risk Points],,-1)</f>
        <v>0</v>
      </c>
      <c r="L3066">
        <f>_xlfn.XLOOKUP(FraudData[[#This Row],[transaction_hour]],TimeRules[Hour Min],TimeRules[Risk Points],,-1)</f>
        <v>3</v>
      </c>
      <c r="M3066">
        <f>_xlfn.XLOOKUP(FraudData[[#This Row],[foreign_transaction]],ForeignRules[Foreign Transaction],ForeignRules[Risk Points],0)</f>
        <v>0</v>
      </c>
      <c r="N3066">
        <f>_xlfn.XLOOKUP(FraudData[[#This Row],[location_mismatch]],Table10[Location Mismatch],Table10[Risk Points],0)</f>
        <v>0</v>
      </c>
      <c r="O3066">
        <f>_xlfn.XLOOKUP(FraudData[[#This Row],[device_trust_score]],DeviceRules[Device Min],DeviceRules[Risk Points],,-1)</f>
        <v>2</v>
      </c>
      <c r="P3066">
        <f>_xlfn.XLOOKUP(FraudData[[#This Row],[velocity_last_24h]],VelocityRules[Velocity Min],VelocityRules[Risk Points],,-1)</f>
        <v>0</v>
      </c>
      <c r="Q3066">
        <f>_xlfn.XLOOKUP(FraudData[[#This Row],[merchant_category]],MerchantRules[Merchant Category],MerchantRules[Risk Points],0)</f>
        <v>0</v>
      </c>
      <c r="R3066">
        <f>SUM(FraudData[[#This Row],[Amount Risk]:[Merchant Risk]])</f>
        <v>5</v>
      </c>
      <c r="S3066" t="str" cm="1">
        <f t="array" ref="S3066">_xlfn.IFS(FraudData[[#This Row],[Fraud Risk Score]]&gt;=8,"High Risk",FraudData[[#This Row],[Fraud Risk Score]]&gt;=6,"Medium Risk",TRUE,"Low Risk")</f>
        <v>Low Risk</v>
      </c>
    </row>
    <row r="3067" spans="1:19">
      <c r="A3067">
        <v>3066</v>
      </c>
      <c r="B3067">
        <v>56.01</v>
      </c>
      <c r="C3067">
        <v>20</v>
      </c>
      <c r="D3067" t="s">
        <v>48</v>
      </c>
      <c r="E3067">
        <v>1</v>
      </c>
      <c r="F3067">
        <v>0</v>
      </c>
      <c r="G3067">
        <v>64</v>
      </c>
      <c r="H3067">
        <v>3</v>
      </c>
      <c r="I3067">
        <v>21</v>
      </c>
      <c r="J3067">
        <v>0</v>
      </c>
      <c r="K3067">
        <f>_xlfn.XLOOKUP(FraudData[[#This Row],[amount]],AmountRules[Amount Min],AmountRules[Risk Points],,-1)</f>
        <v>0</v>
      </c>
      <c r="L3067">
        <f>_xlfn.XLOOKUP(FraudData[[#This Row],[transaction_hour]],TimeRules[Hour Min],TimeRules[Risk Points],,-1)</f>
        <v>0</v>
      </c>
      <c r="M3067">
        <f>_xlfn.XLOOKUP(FraudData[[#This Row],[foreign_transaction]],ForeignRules[Foreign Transaction],ForeignRules[Risk Points],0)</f>
        <v>3</v>
      </c>
      <c r="N3067">
        <f>_xlfn.XLOOKUP(FraudData[[#This Row],[location_mismatch]],Table10[Location Mismatch],Table10[Risk Points],0)</f>
        <v>0</v>
      </c>
      <c r="O3067">
        <f>_xlfn.XLOOKUP(FraudData[[#This Row],[device_trust_score]],DeviceRules[Device Min],DeviceRules[Risk Points],,-1)</f>
        <v>1</v>
      </c>
      <c r="P3067">
        <f>_xlfn.XLOOKUP(FraudData[[#This Row],[velocity_last_24h]],VelocityRules[Velocity Min],VelocityRules[Risk Points],,-1)</f>
        <v>0</v>
      </c>
      <c r="Q3067">
        <f>_xlfn.XLOOKUP(FraudData[[#This Row],[merchant_category]],MerchantRules[Merchant Category],MerchantRules[Risk Points],0)</f>
        <v>0</v>
      </c>
      <c r="R3067">
        <f>SUM(FraudData[[#This Row],[Amount Risk]:[Merchant Risk]])</f>
        <v>4</v>
      </c>
      <c r="S3067" t="str" cm="1">
        <f t="array" ref="S3067">_xlfn.IFS(FraudData[[#This Row],[Fraud Risk Score]]&gt;=8,"High Risk",FraudData[[#This Row],[Fraud Risk Score]]&gt;=6,"Medium Risk",TRUE,"Low Risk")</f>
        <v>Low Risk</v>
      </c>
    </row>
    <row r="3068" spans="1:19">
      <c r="A3068">
        <v>3067</v>
      </c>
      <c r="B3068">
        <v>2.74</v>
      </c>
      <c r="C3068">
        <v>6</v>
      </c>
      <c r="D3068" t="s">
        <v>50</v>
      </c>
      <c r="E3068">
        <v>0</v>
      </c>
      <c r="F3068">
        <v>0</v>
      </c>
      <c r="G3068">
        <v>57</v>
      </c>
      <c r="H3068">
        <v>2</v>
      </c>
      <c r="I3068">
        <v>24</v>
      </c>
      <c r="J3068">
        <v>0</v>
      </c>
      <c r="K3068">
        <f>_xlfn.XLOOKUP(FraudData[[#This Row],[amount]],AmountRules[Amount Min],AmountRules[Risk Points],,-1)</f>
        <v>0</v>
      </c>
      <c r="L3068">
        <f>_xlfn.XLOOKUP(FraudData[[#This Row],[transaction_hour]],TimeRules[Hour Min],TimeRules[Risk Points],,-1)</f>
        <v>0</v>
      </c>
      <c r="M3068">
        <f>_xlfn.XLOOKUP(FraudData[[#This Row],[foreign_transaction]],ForeignRules[Foreign Transaction],ForeignRules[Risk Points],0)</f>
        <v>0</v>
      </c>
      <c r="N3068">
        <f>_xlfn.XLOOKUP(FraudData[[#This Row],[location_mismatch]],Table10[Location Mismatch],Table10[Risk Points],0)</f>
        <v>0</v>
      </c>
      <c r="O3068">
        <f>_xlfn.XLOOKUP(FraudData[[#This Row],[device_trust_score]],DeviceRules[Device Min],DeviceRules[Risk Points],,-1)</f>
        <v>1</v>
      </c>
      <c r="P3068">
        <f>_xlfn.XLOOKUP(FraudData[[#This Row],[velocity_last_24h]],VelocityRules[Velocity Min],VelocityRules[Risk Points],,-1)</f>
        <v>0</v>
      </c>
      <c r="Q3068">
        <f>_xlfn.XLOOKUP(FraudData[[#This Row],[merchant_category]],MerchantRules[Merchant Category],MerchantRules[Risk Points],0)</f>
        <v>0</v>
      </c>
      <c r="R3068">
        <f>SUM(FraudData[[#This Row],[Amount Risk]:[Merchant Risk]])</f>
        <v>1</v>
      </c>
      <c r="S3068" t="str" cm="1">
        <f t="array" ref="S3068">_xlfn.IFS(FraudData[[#This Row],[Fraud Risk Score]]&gt;=8,"High Risk",FraudData[[#This Row],[Fraud Risk Score]]&gt;=6,"Medium Risk",TRUE,"Low Risk")</f>
        <v>Low Risk</v>
      </c>
    </row>
    <row r="3069" spans="1:19">
      <c r="A3069">
        <v>3068</v>
      </c>
      <c r="B3069">
        <v>603.51</v>
      </c>
      <c r="C3069">
        <v>10</v>
      </c>
      <c r="D3069" t="s">
        <v>50</v>
      </c>
      <c r="E3069">
        <v>0</v>
      </c>
      <c r="F3069">
        <v>0</v>
      </c>
      <c r="G3069">
        <v>33</v>
      </c>
      <c r="H3069">
        <v>6</v>
      </c>
      <c r="I3069">
        <v>25</v>
      </c>
      <c r="J3069">
        <v>0</v>
      </c>
      <c r="K3069">
        <f>_xlfn.XLOOKUP(FraudData[[#This Row],[amount]],AmountRules[Amount Min],AmountRules[Risk Points],,-1)</f>
        <v>1</v>
      </c>
      <c r="L3069">
        <f>_xlfn.XLOOKUP(FraudData[[#This Row],[transaction_hour]],TimeRules[Hour Min],TimeRules[Risk Points],,-1)</f>
        <v>0</v>
      </c>
      <c r="M3069">
        <f>_xlfn.XLOOKUP(FraudData[[#This Row],[foreign_transaction]],ForeignRules[Foreign Transaction],ForeignRules[Risk Points],0)</f>
        <v>0</v>
      </c>
      <c r="N3069">
        <f>_xlfn.XLOOKUP(FraudData[[#This Row],[location_mismatch]],Table10[Location Mismatch],Table10[Risk Points],0)</f>
        <v>0</v>
      </c>
      <c r="O3069">
        <f>_xlfn.XLOOKUP(FraudData[[#This Row],[device_trust_score]],DeviceRules[Device Min],DeviceRules[Risk Points],,-1)</f>
        <v>2</v>
      </c>
      <c r="P3069">
        <f>_xlfn.XLOOKUP(FraudData[[#This Row],[velocity_last_24h]],VelocityRules[Velocity Min],VelocityRules[Risk Points],,-1)</f>
        <v>3</v>
      </c>
      <c r="Q3069">
        <f>_xlfn.XLOOKUP(FraudData[[#This Row],[merchant_category]],MerchantRules[Merchant Category],MerchantRules[Risk Points],0)</f>
        <v>0</v>
      </c>
      <c r="R3069">
        <f>SUM(FraudData[[#This Row],[Amount Risk]:[Merchant Risk]])</f>
        <v>6</v>
      </c>
      <c r="S3069" t="str" cm="1">
        <f t="array" ref="S3069">_xlfn.IFS(FraudData[[#This Row],[Fraud Risk Score]]&gt;=8,"High Risk",FraudData[[#This Row],[Fraud Risk Score]]&gt;=6,"Medium Risk",TRUE,"Low Risk")</f>
        <v>Medium Risk</v>
      </c>
    </row>
    <row r="3070" spans="1:19">
      <c r="A3070">
        <v>3069</v>
      </c>
      <c r="B3070">
        <v>52</v>
      </c>
      <c r="C3070">
        <v>10</v>
      </c>
      <c r="D3070" t="s">
        <v>46</v>
      </c>
      <c r="E3070">
        <v>0</v>
      </c>
      <c r="F3070">
        <v>0</v>
      </c>
      <c r="G3070">
        <v>73</v>
      </c>
      <c r="H3070">
        <v>6</v>
      </c>
      <c r="I3070">
        <v>32</v>
      </c>
      <c r="J3070">
        <v>0</v>
      </c>
      <c r="K3070">
        <f>_xlfn.XLOOKUP(FraudData[[#This Row],[amount]],AmountRules[Amount Min],AmountRules[Risk Points],,-1)</f>
        <v>0</v>
      </c>
      <c r="L3070">
        <f>_xlfn.XLOOKUP(FraudData[[#This Row],[transaction_hour]],TimeRules[Hour Min],TimeRules[Risk Points],,-1)</f>
        <v>0</v>
      </c>
      <c r="M3070">
        <f>_xlfn.XLOOKUP(FraudData[[#This Row],[foreign_transaction]],ForeignRules[Foreign Transaction],ForeignRules[Risk Points],0)</f>
        <v>0</v>
      </c>
      <c r="N3070">
        <f>_xlfn.XLOOKUP(FraudData[[#This Row],[location_mismatch]],Table10[Location Mismatch],Table10[Risk Points],0)</f>
        <v>0</v>
      </c>
      <c r="O3070">
        <f>_xlfn.XLOOKUP(FraudData[[#This Row],[device_trust_score]],DeviceRules[Device Min],DeviceRules[Risk Points],,-1)</f>
        <v>0</v>
      </c>
      <c r="P3070">
        <f>_xlfn.XLOOKUP(FraudData[[#This Row],[velocity_last_24h]],VelocityRules[Velocity Min],VelocityRules[Risk Points],,-1)</f>
        <v>3</v>
      </c>
      <c r="Q3070">
        <f>_xlfn.XLOOKUP(FraudData[[#This Row],[merchant_category]],MerchantRules[Merchant Category],MerchantRules[Risk Points],0)</f>
        <v>0</v>
      </c>
      <c r="R3070">
        <f>SUM(FraudData[[#This Row],[Amount Risk]:[Merchant Risk]])</f>
        <v>3</v>
      </c>
      <c r="S3070" t="str" cm="1">
        <f t="array" ref="S3070">_xlfn.IFS(FraudData[[#This Row],[Fraud Risk Score]]&gt;=8,"High Risk",FraudData[[#This Row],[Fraud Risk Score]]&gt;=6,"Medium Risk",TRUE,"Low Risk")</f>
        <v>Low Risk</v>
      </c>
    </row>
    <row r="3071" spans="1:19">
      <c r="A3071">
        <v>3070</v>
      </c>
      <c r="B3071">
        <v>202.88</v>
      </c>
      <c r="C3071">
        <v>13</v>
      </c>
      <c r="D3071" t="s">
        <v>46</v>
      </c>
      <c r="E3071">
        <v>0</v>
      </c>
      <c r="F3071">
        <v>0</v>
      </c>
      <c r="G3071">
        <v>91</v>
      </c>
      <c r="H3071">
        <v>2</v>
      </c>
      <c r="I3071">
        <v>58</v>
      </c>
      <c r="J3071">
        <v>0</v>
      </c>
      <c r="K3071">
        <f>_xlfn.XLOOKUP(FraudData[[#This Row],[amount]],AmountRules[Amount Min],AmountRules[Risk Points],,-1)</f>
        <v>0</v>
      </c>
      <c r="L3071">
        <f>_xlfn.XLOOKUP(FraudData[[#This Row],[transaction_hour]],TimeRules[Hour Min],TimeRules[Risk Points],,-1)</f>
        <v>0</v>
      </c>
      <c r="M3071">
        <f>_xlfn.XLOOKUP(FraudData[[#This Row],[foreign_transaction]],ForeignRules[Foreign Transaction],ForeignRules[Risk Points],0)</f>
        <v>0</v>
      </c>
      <c r="N3071">
        <f>_xlfn.XLOOKUP(FraudData[[#This Row],[location_mismatch]],Table10[Location Mismatch],Table10[Risk Points],0)</f>
        <v>0</v>
      </c>
      <c r="O3071">
        <f>_xlfn.XLOOKUP(FraudData[[#This Row],[device_trust_score]],DeviceRules[Device Min],DeviceRules[Risk Points],,-1)</f>
        <v>0</v>
      </c>
      <c r="P3071">
        <f>_xlfn.XLOOKUP(FraudData[[#This Row],[velocity_last_24h]],VelocityRules[Velocity Min],VelocityRules[Risk Points],,-1)</f>
        <v>0</v>
      </c>
      <c r="Q3071">
        <f>_xlfn.XLOOKUP(FraudData[[#This Row],[merchant_category]],MerchantRules[Merchant Category],MerchantRules[Risk Points],0)</f>
        <v>0</v>
      </c>
      <c r="R3071">
        <f>SUM(FraudData[[#This Row],[Amount Risk]:[Merchant Risk]])</f>
        <v>0</v>
      </c>
      <c r="S3071" t="str" cm="1">
        <f t="array" ref="S3071">_xlfn.IFS(FraudData[[#This Row],[Fraud Risk Score]]&gt;=8,"High Risk",FraudData[[#This Row],[Fraud Risk Score]]&gt;=6,"Medium Risk",TRUE,"Low Risk")</f>
        <v>Low Risk</v>
      </c>
    </row>
    <row r="3072" spans="1:19">
      <c r="A3072">
        <v>3071</v>
      </c>
      <c r="B3072">
        <v>220.74</v>
      </c>
      <c r="C3072">
        <v>2</v>
      </c>
      <c r="D3072" t="s">
        <v>48</v>
      </c>
      <c r="E3072">
        <v>0</v>
      </c>
      <c r="F3072">
        <v>0</v>
      </c>
      <c r="G3072">
        <v>47</v>
      </c>
      <c r="H3072">
        <v>0</v>
      </c>
      <c r="I3072">
        <v>46</v>
      </c>
      <c r="J3072">
        <v>0</v>
      </c>
      <c r="K3072">
        <f>_xlfn.XLOOKUP(FraudData[[#This Row],[amount]],AmountRules[Amount Min],AmountRules[Risk Points],,-1)</f>
        <v>0</v>
      </c>
      <c r="L3072">
        <f>_xlfn.XLOOKUP(FraudData[[#This Row],[transaction_hour]],TimeRules[Hour Min],TimeRules[Risk Points],,-1)</f>
        <v>3</v>
      </c>
      <c r="M3072">
        <f>_xlfn.XLOOKUP(FraudData[[#This Row],[foreign_transaction]],ForeignRules[Foreign Transaction],ForeignRules[Risk Points],0)</f>
        <v>0</v>
      </c>
      <c r="N3072">
        <f>_xlfn.XLOOKUP(FraudData[[#This Row],[location_mismatch]],Table10[Location Mismatch],Table10[Risk Points],0)</f>
        <v>0</v>
      </c>
      <c r="O3072">
        <f>_xlfn.XLOOKUP(FraudData[[#This Row],[device_trust_score]],DeviceRules[Device Min],DeviceRules[Risk Points],,-1)</f>
        <v>2</v>
      </c>
      <c r="P3072">
        <f>_xlfn.XLOOKUP(FraudData[[#This Row],[velocity_last_24h]],VelocityRules[Velocity Min],VelocityRules[Risk Points],,-1)</f>
        <v>0</v>
      </c>
      <c r="Q3072">
        <f>_xlfn.XLOOKUP(FraudData[[#This Row],[merchant_category]],MerchantRules[Merchant Category],MerchantRules[Risk Points],0)</f>
        <v>0</v>
      </c>
      <c r="R3072">
        <f>SUM(FraudData[[#This Row],[Amount Risk]:[Merchant Risk]])</f>
        <v>5</v>
      </c>
      <c r="S3072" t="str" cm="1">
        <f t="array" ref="S3072">_xlfn.IFS(FraudData[[#This Row],[Fraud Risk Score]]&gt;=8,"High Risk",FraudData[[#This Row],[Fraud Risk Score]]&gt;=6,"Medium Risk",TRUE,"Low Risk")</f>
        <v>Low Risk</v>
      </c>
    </row>
    <row r="3073" spans="1:19">
      <c r="A3073">
        <v>3072</v>
      </c>
      <c r="B3073">
        <v>169.49</v>
      </c>
      <c r="C3073">
        <v>13</v>
      </c>
      <c r="D3073" t="s">
        <v>49</v>
      </c>
      <c r="E3073">
        <v>1</v>
      </c>
      <c r="F3073">
        <v>0</v>
      </c>
      <c r="G3073">
        <v>46</v>
      </c>
      <c r="H3073">
        <v>3</v>
      </c>
      <c r="I3073">
        <v>56</v>
      </c>
      <c r="J3073">
        <v>0</v>
      </c>
      <c r="K3073">
        <f>_xlfn.XLOOKUP(FraudData[[#This Row],[amount]],AmountRules[Amount Min],AmountRules[Risk Points],,-1)</f>
        <v>0</v>
      </c>
      <c r="L3073">
        <f>_xlfn.XLOOKUP(FraudData[[#This Row],[transaction_hour]],TimeRules[Hour Min],TimeRules[Risk Points],,-1)</f>
        <v>0</v>
      </c>
      <c r="M3073">
        <f>_xlfn.XLOOKUP(FraudData[[#This Row],[foreign_transaction]],ForeignRules[Foreign Transaction],ForeignRules[Risk Points],0)</f>
        <v>3</v>
      </c>
      <c r="N3073">
        <f>_xlfn.XLOOKUP(FraudData[[#This Row],[location_mismatch]],Table10[Location Mismatch],Table10[Risk Points],0)</f>
        <v>0</v>
      </c>
      <c r="O3073">
        <f>_xlfn.XLOOKUP(FraudData[[#This Row],[device_trust_score]],DeviceRules[Device Min],DeviceRules[Risk Points],,-1)</f>
        <v>2</v>
      </c>
      <c r="P3073">
        <f>_xlfn.XLOOKUP(FraudData[[#This Row],[velocity_last_24h]],VelocityRules[Velocity Min],VelocityRules[Risk Points],,-1)</f>
        <v>0</v>
      </c>
      <c r="Q3073">
        <f>_xlfn.XLOOKUP(FraudData[[#This Row],[merchant_category]],MerchantRules[Merchant Category],MerchantRules[Risk Points],0)</f>
        <v>1</v>
      </c>
      <c r="R3073">
        <f>SUM(FraudData[[#This Row],[Amount Risk]:[Merchant Risk]])</f>
        <v>6</v>
      </c>
      <c r="S3073" t="str" cm="1">
        <f t="array" ref="S3073">_xlfn.IFS(FraudData[[#This Row],[Fraud Risk Score]]&gt;=8,"High Risk",FraudData[[#This Row],[Fraud Risk Score]]&gt;=6,"Medium Risk",TRUE,"Low Risk")</f>
        <v>Medium Risk</v>
      </c>
    </row>
    <row r="3074" spans="1:19">
      <c r="A3074">
        <v>3073</v>
      </c>
      <c r="B3074">
        <v>67.55</v>
      </c>
      <c r="C3074">
        <v>10</v>
      </c>
      <c r="D3074" t="s">
        <v>46</v>
      </c>
      <c r="E3074">
        <v>0</v>
      </c>
      <c r="F3074">
        <v>0</v>
      </c>
      <c r="G3074">
        <v>96</v>
      </c>
      <c r="H3074">
        <v>1</v>
      </c>
      <c r="I3074">
        <v>26</v>
      </c>
      <c r="J3074">
        <v>0</v>
      </c>
      <c r="K3074">
        <f>_xlfn.XLOOKUP(FraudData[[#This Row],[amount]],AmountRules[Amount Min],AmountRules[Risk Points],,-1)</f>
        <v>0</v>
      </c>
      <c r="L3074">
        <f>_xlfn.XLOOKUP(FraudData[[#This Row],[transaction_hour]],TimeRules[Hour Min],TimeRules[Risk Points],,-1)</f>
        <v>0</v>
      </c>
      <c r="M3074">
        <f>_xlfn.XLOOKUP(FraudData[[#This Row],[foreign_transaction]],ForeignRules[Foreign Transaction],ForeignRules[Risk Points],0)</f>
        <v>0</v>
      </c>
      <c r="N3074">
        <f>_xlfn.XLOOKUP(FraudData[[#This Row],[location_mismatch]],Table10[Location Mismatch],Table10[Risk Points],0)</f>
        <v>0</v>
      </c>
      <c r="O3074">
        <f>_xlfn.XLOOKUP(FraudData[[#This Row],[device_trust_score]],DeviceRules[Device Min],DeviceRules[Risk Points],,-1)</f>
        <v>0</v>
      </c>
      <c r="P3074">
        <f>_xlfn.XLOOKUP(FraudData[[#This Row],[velocity_last_24h]],VelocityRules[Velocity Min],VelocityRules[Risk Points],,-1)</f>
        <v>0</v>
      </c>
      <c r="Q3074">
        <f>_xlfn.XLOOKUP(FraudData[[#This Row],[merchant_category]],MerchantRules[Merchant Category],MerchantRules[Risk Points],0)</f>
        <v>0</v>
      </c>
      <c r="R3074">
        <f>SUM(FraudData[[#This Row],[Amount Risk]:[Merchant Risk]])</f>
        <v>0</v>
      </c>
      <c r="S3074" t="str" cm="1">
        <f t="array" ref="S3074">_xlfn.IFS(FraudData[[#This Row],[Fraud Risk Score]]&gt;=8,"High Risk",FraudData[[#This Row],[Fraud Risk Score]]&gt;=6,"Medium Risk",TRUE,"Low Risk")</f>
        <v>Low Risk</v>
      </c>
    </row>
    <row r="3075" spans="1:19">
      <c r="A3075">
        <v>3074</v>
      </c>
      <c r="B3075">
        <v>56.92</v>
      </c>
      <c r="C3075">
        <v>3</v>
      </c>
      <c r="D3075" t="s">
        <v>48</v>
      </c>
      <c r="E3075">
        <v>0</v>
      </c>
      <c r="F3075">
        <v>0</v>
      </c>
      <c r="G3075">
        <v>32</v>
      </c>
      <c r="H3075">
        <v>0</v>
      </c>
      <c r="I3075">
        <v>37</v>
      </c>
      <c r="J3075">
        <v>0</v>
      </c>
      <c r="K3075">
        <f>_xlfn.XLOOKUP(FraudData[[#This Row],[amount]],AmountRules[Amount Min],AmountRules[Risk Points],,-1)</f>
        <v>0</v>
      </c>
      <c r="L3075">
        <f>_xlfn.XLOOKUP(FraudData[[#This Row],[transaction_hour]],TimeRules[Hour Min],TimeRules[Risk Points],,-1)</f>
        <v>3</v>
      </c>
      <c r="M3075">
        <f>_xlfn.XLOOKUP(FraudData[[#This Row],[foreign_transaction]],ForeignRules[Foreign Transaction],ForeignRules[Risk Points],0)</f>
        <v>0</v>
      </c>
      <c r="N3075">
        <f>_xlfn.XLOOKUP(FraudData[[#This Row],[location_mismatch]],Table10[Location Mismatch],Table10[Risk Points],0)</f>
        <v>0</v>
      </c>
      <c r="O3075">
        <f>_xlfn.XLOOKUP(FraudData[[#This Row],[device_trust_score]],DeviceRules[Device Min],DeviceRules[Risk Points],,-1)</f>
        <v>2</v>
      </c>
      <c r="P3075">
        <f>_xlfn.XLOOKUP(FraudData[[#This Row],[velocity_last_24h]],VelocityRules[Velocity Min],VelocityRules[Risk Points],,-1)</f>
        <v>0</v>
      </c>
      <c r="Q3075">
        <f>_xlfn.XLOOKUP(FraudData[[#This Row],[merchant_category]],MerchantRules[Merchant Category],MerchantRules[Risk Points],0)</f>
        <v>0</v>
      </c>
      <c r="R3075">
        <f>SUM(FraudData[[#This Row],[Amount Risk]:[Merchant Risk]])</f>
        <v>5</v>
      </c>
      <c r="S3075" t="str" cm="1">
        <f t="array" ref="S3075">_xlfn.IFS(FraudData[[#This Row],[Fraud Risk Score]]&gt;=8,"High Risk",FraudData[[#This Row],[Fraud Risk Score]]&gt;=6,"Medium Risk",TRUE,"Low Risk")</f>
        <v>Low Risk</v>
      </c>
    </row>
    <row r="3076" spans="1:19">
      <c r="A3076">
        <v>3075</v>
      </c>
      <c r="B3076">
        <v>163.89</v>
      </c>
      <c r="C3076">
        <v>16</v>
      </c>
      <c r="D3076" t="s">
        <v>48</v>
      </c>
      <c r="E3076">
        <v>0</v>
      </c>
      <c r="F3076">
        <v>0</v>
      </c>
      <c r="G3076">
        <v>43</v>
      </c>
      <c r="H3076">
        <v>3</v>
      </c>
      <c r="I3076">
        <v>18</v>
      </c>
      <c r="J3076">
        <v>0</v>
      </c>
      <c r="K3076">
        <f>_xlfn.XLOOKUP(FraudData[[#This Row],[amount]],AmountRules[Amount Min],AmountRules[Risk Points],,-1)</f>
        <v>0</v>
      </c>
      <c r="L3076">
        <f>_xlfn.XLOOKUP(FraudData[[#This Row],[transaction_hour]],TimeRules[Hour Min],TimeRules[Risk Points],,-1)</f>
        <v>0</v>
      </c>
      <c r="M3076">
        <f>_xlfn.XLOOKUP(FraudData[[#This Row],[foreign_transaction]],ForeignRules[Foreign Transaction],ForeignRules[Risk Points],0)</f>
        <v>0</v>
      </c>
      <c r="N3076">
        <f>_xlfn.XLOOKUP(FraudData[[#This Row],[location_mismatch]],Table10[Location Mismatch],Table10[Risk Points],0)</f>
        <v>0</v>
      </c>
      <c r="O3076">
        <f>_xlfn.XLOOKUP(FraudData[[#This Row],[device_trust_score]],DeviceRules[Device Min],DeviceRules[Risk Points],,-1)</f>
        <v>2</v>
      </c>
      <c r="P3076">
        <f>_xlfn.XLOOKUP(FraudData[[#This Row],[velocity_last_24h]],VelocityRules[Velocity Min],VelocityRules[Risk Points],,-1)</f>
        <v>0</v>
      </c>
      <c r="Q3076">
        <f>_xlfn.XLOOKUP(FraudData[[#This Row],[merchant_category]],MerchantRules[Merchant Category],MerchantRules[Risk Points],0)</f>
        <v>0</v>
      </c>
      <c r="R3076">
        <f>SUM(FraudData[[#This Row],[Amount Risk]:[Merchant Risk]])</f>
        <v>2</v>
      </c>
      <c r="S3076" t="str" cm="1">
        <f t="array" ref="S3076">_xlfn.IFS(FraudData[[#This Row],[Fraud Risk Score]]&gt;=8,"High Risk",FraudData[[#This Row],[Fraud Risk Score]]&gt;=6,"Medium Risk",TRUE,"Low Risk")</f>
        <v>Low Risk</v>
      </c>
    </row>
    <row r="3077" spans="1:19">
      <c r="A3077">
        <v>3076</v>
      </c>
      <c r="B3077">
        <v>361.91</v>
      </c>
      <c r="C3077">
        <v>15</v>
      </c>
      <c r="D3077" t="s">
        <v>48</v>
      </c>
      <c r="E3077">
        <v>0</v>
      </c>
      <c r="F3077">
        <v>0</v>
      </c>
      <c r="G3077">
        <v>62</v>
      </c>
      <c r="H3077">
        <v>2</v>
      </c>
      <c r="I3077">
        <v>24</v>
      </c>
      <c r="J3077">
        <v>0</v>
      </c>
      <c r="K3077">
        <f>_xlfn.XLOOKUP(FraudData[[#This Row],[amount]],AmountRules[Amount Min],AmountRules[Risk Points],,-1)</f>
        <v>0</v>
      </c>
      <c r="L3077">
        <f>_xlfn.XLOOKUP(FraudData[[#This Row],[transaction_hour]],TimeRules[Hour Min],TimeRules[Risk Points],,-1)</f>
        <v>0</v>
      </c>
      <c r="M3077">
        <f>_xlfn.XLOOKUP(FraudData[[#This Row],[foreign_transaction]],ForeignRules[Foreign Transaction],ForeignRules[Risk Points],0)</f>
        <v>0</v>
      </c>
      <c r="N3077">
        <f>_xlfn.XLOOKUP(FraudData[[#This Row],[location_mismatch]],Table10[Location Mismatch],Table10[Risk Points],0)</f>
        <v>0</v>
      </c>
      <c r="O3077">
        <f>_xlfn.XLOOKUP(FraudData[[#This Row],[device_trust_score]],DeviceRules[Device Min],DeviceRules[Risk Points],,-1)</f>
        <v>1</v>
      </c>
      <c r="P3077">
        <f>_xlfn.XLOOKUP(FraudData[[#This Row],[velocity_last_24h]],VelocityRules[Velocity Min],VelocityRules[Risk Points],,-1)</f>
        <v>0</v>
      </c>
      <c r="Q3077">
        <f>_xlfn.XLOOKUP(FraudData[[#This Row],[merchant_category]],MerchantRules[Merchant Category],MerchantRules[Risk Points],0)</f>
        <v>0</v>
      </c>
      <c r="R3077">
        <f>SUM(FraudData[[#This Row],[Amount Risk]:[Merchant Risk]])</f>
        <v>1</v>
      </c>
      <c r="S3077" t="str" cm="1">
        <f t="array" ref="S3077">_xlfn.IFS(FraudData[[#This Row],[Fraud Risk Score]]&gt;=8,"High Risk",FraudData[[#This Row],[Fraud Risk Score]]&gt;=6,"Medium Risk",TRUE,"Low Risk")</f>
        <v>Low Risk</v>
      </c>
    </row>
    <row r="3078" spans="1:19">
      <c r="A3078">
        <v>3077</v>
      </c>
      <c r="B3078">
        <v>527.84</v>
      </c>
      <c r="C3078">
        <v>2</v>
      </c>
      <c r="D3078" t="s">
        <v>48</v>
      </c>
      <c r="E3078">
        <v>1</v>
      </c>
      <c r="F3078">
        <v>0</v>
      </c>
      <c r="G3078">
        <v>30</v>
      </c>
      <c r="H3078">
        <v>0</v>
      </c>
      <c r="I3078">
        <v>51</v>
      </c>
      <c r="J3078">
        <v>1</v>
      </c>
      <c r="K3078">
        <f>_xlfn.XLOOKUP(FraudData[[#This Row],[amount]],AmountRules[Amount Min],AmountRules[Risk Points],,-1)</f>
        <v>1</v>
      </c>
      <c r="L3078">
        <f>_xlfn.XLOOKUP(FraudData[[#This Row],[transaction_hour]],TimeRules[Hour Min],TimeRules[Risk Points],,-1)</f>
        <v>3</v>
      </c>
      <c r="M3078">
        <f>_xlfn.XLOOKUP(FraudData[[#This Row],[foreign_transaction]],ForeignRules[Foreign Transaction],ForeignRules[Risk Points],0)</f>
        <v>3</v>
      </c>
      <c r="N3078">
        <f>_xlfn.XLOOKUP(FraudData[[#This Row],[location_mismatch]],Table10[Location Mismatch],Table10[Risk Points],0)</f>
        <v>0</v>
      </c>
      <c r="O3078">
        <f>_xlfn.XLOOKUP(FraudData[[#This Row],[device_trust_score]],DeviceRules[Device Min],DeviceRules[Risk Points],,-1)</f>
        <v>2</v>
      </c>
      <c r="P3078">
        <f>_xlfn.XLOOKUP(FraudData[[#This Row],[velocity_last_24h]],VelocityRules[Velocity Min],VelocityRules[Risk Points],,-1)</f>
        <v>0</v>
      </c>
      <c r="Q3078">
        <f>_xlfn.XLOOKUP(FraudData[[#This Row],[merchant_category]],MerchantRules[Merchant Category],MerchantRules[Risk Points],0)</f>
        <v>0</v>
      </c>
      <c r="R3078">
        <f>SUM(FraudData[[#This Row],[Amount Risk]:[Merchant Risk]])</f>
        <v>9</v>
      </c>
      <c r="S3078" t="str" cm="1">
        <f t="array" ref="S3078">_xlfn.IFS(FraudData[[#This Row],[Fraud Risk Score]]&gt;=8,"High Risk",FraudData[[#This Row],[Fraud Risk Score]]&gt;=6,"Medium Risk",TRUE,"Low Risk")</f>
        <v>High Risk</v>
      </c>
    </row>
    <row r="3079" spans="1:19">
      <c r="A3079">
        <v>3078</v>
      </c>
      <c r="B3079">
        <v>20.149999999999999</v>
      </c>
      <c r="C3079">
        <v>9</v>
      </c>
      <c r="D3079" t="s">
        <v>48</v>
      </c>
      <c r="E3079">
        <v>0</v>
      </c>
      <c r="F3079">
        <v>0</v>
      </c>
      <c r="G3079">
        <v>76</v>
      </c>
      <c r="H3079">
        <v>2</v>
      </c>
      <c r="I3079">
        <v>64</v>
      </c>
      <c r="J3079">
        <v>0</v>
      </c>
      <c r="K3079">
        <f>_xlfn.XLOOKUP(FraudData[[#This Row],[amount]],AmountRules[Amount Min],AmountRules[Risk Points],,-1)</f>
        <v>0</v>
      </c>
      <c r="L3079">
        <f>_xlfn.XLOOKUP(FraudData[[#This Row],[transaction_hour]],TimeRules[Hour Min],TimeRules[Risk Points],,-1)</f>
        <v>0</v>
      </c>
      <c r="M3079">
        <f>_xlfn.XLOOKUP(FraudData[[#This Row],[foreign_transaction]],ForeignRules[Foreign Transaction],ForeignRules[Risk Points],0)</f>
        <v>0</v>
      </c>
      <c r="N3079">
        <f>_xlfn.XLOOKUP(FraudData[[#This Row],[location_mismatch]],Table10[Location Mismatch],Table10[Risk Points],0)</f>
        <v>0</v>
      </c>
      <c r="O3079">
        <f>_xlfn.XLOOKUP(FraudData[[#This Row],[device_trust_score]],DeviceRules[Device Min],DeviceRules[Risk Points],,-1)</f>
        <v>0</v>
      </c>
      <c r="P3079">
        <f>_xlfn.XLOOKUP(FraudData[[#This Row],[velocity_last_24h]],VelocityRules[Velocity Min],VelocityRules[Risk Points],,-1)</f>
        <v>0</v>
      </c>
      <c r="Q3079">
        <f>_xlfn.XLOOKUP(FraudData[[#This Row],[merchant_category]],MerchantRules[Merchant Category],MerchantRules[Risk Points],0)</f>
        <v>0</v>
      </c>
      <c r="R3079">
        <f>SUM(FraudData[[#This Row],[Amount Risk]:[Merchant Risk]])</f>
        <v>0</v>
      </c>
      <c r="S3079" t="str" cm="1">
        <f t="array" ref="S3079">_xlfn.IFS(FraudData[[#This Row],[Fraud Risk Score]]&gt;=8,"High Risk",FraudData[[#This Row],[Fraud Risk Score]]&gt;=6,"Medium Risk",TRUE,"Low Risk")</f>
        <v>Low Risk</v>
      </c>
    </row>
    <row r="3080" spans="1:19">
      <c r="A3080">
        <v>3079</v>
      </c>
      <c r="B3080">
        <v>30.28</v>
      </c>
      <c r="C3080">
        <v>20</v>
      </c>
      <c r="D3080" t="s">
        <v>50</v>
      </c>
      <c r="E3080">
        <v>0</v>
      </c>
      <c r="F3080">
        <v>0</v>
      </c>
      <c r="G3080">
        <v>58</v>
      </c>
      <c r="H3080">
        <v>2</v>
      </c>
      <c r="I3080">
        <v>27</v>
      </c>
      <c r="J3080">
        <v>0</v>
      </c>
      <c r="K3080">
        <f>_xlfn.XLOOKUP(FraudData[[#This Row],[amount]],AmountRules[Amount Min],AmountRules[Risk Points],,-1)</f>
        <v>0</v>
      </c>
      <c r="L3080">
        <f>_xlfn.XLOOKUP(FraudData[[#This Row],[transaction_hour]],TimeRules[Hour Min],TimeRules[Risk Points],,-1)</f>
        <v>0</v>
      </c>
      <c r="M3080">
        <f>_xlfn.XLOOKUP(FraudData[[#This Row],[foreign_transaction]],ForeignRules[Foreign Transaction],ForeignRules[Risk Points],0)</f>
        <v>0</v>
      </c>
      <c r="N3080">
        <f>_xlfn.XLOOKUP(FraudData[[#This Row],[location_mismatch]],Table10[Location Mismatch],Table10[Risk Points],0)</f>
        <v>0</v>
      </c>
      <c r="O3080">
        <f>_xlfn.XLOOKUP(FraudData[[#This Row],[device_trust_score]],DeviceRules[Device Min],DeviceRules[Risk Points],,-1)</f>
        <v>1</v>
      </c>
      <c r="P3080">
        <f>_xlfn.XLOOKUP(FraudData[[#This Row],[velocity_last_24h]],VelocityRules[Velocity Min],VelocityRules[Risk Points],,-1)</f>
        <v>0</v>
      </c>
      <c r="Q3080">
        <f>_xlfn.XLOOKUP(FraudData[[#This Row],[merchant_category]],MerchantRules[Merchant Category],MerchantRules[Risk Points],0)</f>
        <v>0</v>
      </c>
      <c r="R3080">
        <f>SUM(FraudData[[#This Row],[Amount Risk]:[Merchant Risk]])</f>
        <v>1</v>
      </c>
      <c r="S3080" t="str" cm="1">
        <f t="array" ref="S3080">_xlfn.IFS(FraudData[[#This Row],[Fraud Risk Score]]&gt;=8,"High Risk",FraudData[[#This Row],[Fraud Risk Score]]&gt;=6,"Medium Risk",TRUE,"Low Risk")</f>
        <v>Low Risk</v>
      </c>
    </row>
    <row r="3081" spans="1:19">
      <c r="A3081">
        <v>3080</v>
      </c>
      <c r="B3081">
        <v>521.21</v>
      </c>
      <c r="C3081">
        <v>14</v>
      </c>
      <c r="D3081" t="s">
        <v>47</v>
      </c>
      <c r="E3081">
        <v>0</v>
      </c>
      <c r="F3081">
        <v>0</v>
      </c>
      <c r="G3081">
        <v>98</v>
      </c>
      <c r="H3081">
        <v>1</v>
      </c>
      <c r="I3081">
        <v>58</v>
      </c>
      <c r="J3081">
        <v>0</v>
      </c>
      <c r="K3081">
        <f>_xlfn.XLOOKUP(FraudData[[#This Row],[amount]],AmountRules[Amount Min],AmountRules[Risk Points],,-1)</f>
        <v>1</v>
      </c>
      <c r="L3081">
        <f>_xlfn.XLOOKUP(FraudData[[#This Row],[transaction_hour]],TimeRules[Hour Min],TimeRules[Risk Points],,-1)</f>
        <v>0</v>
      </c>
      <c r="M3081">
        <f>_xlfn.XLOOKUP(FraudData[[#This Row],[foreign_transaction]],ForeignRules[Foreign Transaction],ForeignRules[Risk Points],0)</f>
        <v>0</v>
      </c>
      <c r="N3081">
        <f>_xlfn.XLOOKUP(FraudData[[#This Row],[location_mismatch]],Table10[Location Mismatch],Table10[Risk Points],0)</f>
        <v>0</v>
      </c>
      <c r="O3081">
        <f>_xlfn.XLOOKUP(FraudData[[#This Row],[device_trust_score]],DeviceRules[Device Min],DeviceRules[Risk Points],,-1)</f>
        <v>0</v>
      </c>
      <c r="P3081">
        <f>_xlfn.XLOOKUP(FraudData[[#This Row],[velocity_last_24h]],VelocityRules[Velocity Min],VelocityRules[Risk Points],,-1)</f>
        <v>0</v>
      </c>
      <c r="Q3081">
        <f>_xlfn.XLOOKUP(FraudData[[#This Row],[merchant_category]],MerchantRules[Merchant Category],MerchantRules[Risk Points],0)</f>
        <v>0</v>
      </c>
      <c r="R3081">
        <f>SUM(FraudData[[#This Row],[Amount Risk]:[Merchant Risk]])</f>
        <v>1</v>
      </c>
      <c r="S3081" t="str" cm="1">
        <f t="array" ref="S3081">_xlfn.IFS(FraudData[[#This Row],[Fraud Risk Score]]&gt;=8,"High Risk",FraudData[[#This Row],[Fraud Risk Score]]&gt;=6,"Medium Risk",TRUE,"Low Risk")</f>
        <v>Low Risk</v>
      </c>
    </row>
    <row r="3082" spans="1:19">
      <c r="A3082">
        <v>3081</v>
      </c>
      <c r="B3082">
        <v>240.09</v>
      </c>
      <c r="C3082">
        <v>7</v>
      </c>
      <c r="D3082" t="s">
        <v>47</v>
      </c>
      <c r="E3082">
        <v>0</v>
      </c>
      <c r="F3082">
        <v>0</v>
      </c>
      <c r="G3082">
        <v>35</v>
      </c>
      <c r="H3082">
        <v>2</v>
      </c>
      <c r="I3082">
        <v>65</v>
      </c>
      <c r="J3082">
        <v>0</v>
      </c>
      <c r="K3082">
        <f>_xlfn.XLOOKUP(FraudData[[#This Row],[amount]],AmountRules[Amount Min],AmountRules[Risk Points],,-1)</f>
        <v>0</v>
      </c>
      <c r="L3082">
        <f>_xlfn.XLOOKUP(FraudData[[#This Row],[transaction_hour]],TimeRules[Hour Min],TimeRules[Risk Points],,-1)</f>
        <v>0</v>
      </c>
      <c r="M3082">
        <f>_xlfn.XLOOKUP(FraudData[[#This Row],[foreign_transaction]],ForeignRules[Foreign Transaction],ForeignRules[Risk Points],0)</f>
        <v>0</v>
      </c>
      <c r="N3082">
        <f>_xlfn.XLOOKUP(FraudData[[#This Row],[location_mismatch]],Table10[Location Mismatch],Table10[Risk Points],0)</f>
        <v>0</v>
      </c>
      <c r="O3082">
        <f>_xlfn.XLOOKUP(FraudData[[#This Row],[device_trust_score]],DeviceRules[Device Min],DeviceRules[Risk Points],,-1)</f>
        <v>2</v>
      </c>
      <c r="P3082">
        <f>_xlfn.XLOOKUP(FraudData[[#This Row],[velocity_last_24h]],VelocityRules[Velocity Min],VelocityRules[Risk Points],,-1)</f>
        <v>0</v>
      </c>
      <c r="Q3082">
        <f>_xlfn.XLOOKUP(FraudData[[#This Row],[merchant_category]],MerchantRules[Merchant Category],MerchantRules[Risk Points],0)</f>
        <v>0</v>
      </c>
      <c r="R3082">
        <f>SUM(FraudData[[#This Row],[Amount Risk]:[Merchant Risk]])</f>
        <v>2</v>
      </c>
      <c r="S3082" t="str" cm="1">
        <f t="array" ref="S3082">_xlfn.IFS(FraudData[[#This Row],[Fraud Risk Score]]&gt;=8,"High Risk",FraudData[[#This Row],[Fraud Risk Score]]&gt;=6,"Medium Risk",TRUE,"Low Risk")</f>
        <v>Low Risk</v>
      </c>
    </row>
    <row r="3083" spans="1:19">
      <c r="A3083">
        <v>3082</v>
      </c>
      <c r="B3083">
        <v>386.2</v>
      </c>
      <c r="C3083">
        <v>17</v>
      </c>
      <c r="D3083" t="s">
        <v>48</v>
      </c>
      <c r="E3083">
        <v>0</v>
      </c>
      <c r="F3083">
        <v>0</v>
      </c>
      <c r="G3083">
        <v>67</v>
      </c>
      <c r="H3083">
        <v>0</v>
      </c>
      <c r="I3083">
        <v>23</v>
      </c>
      <c r="J3083">
        <v>0</v>
      </c>
      <c r="K3083">
        <f>_xlfn.XLOOKUP(FraudData[[#This Row],[amount]],AmountRules[Amount Min],AmountRules[Risk Points],,-1)</f>
        <v>0</v>
      </c>
      <c r="L3083">
        <f>_xlfn.XLOOKUP(FraudData[[#This Row],[transaction_hour]],TimeRules[Hour Min],TimeRules[Risk Points],,-1)</f>
        <v>0</v>
      </c>
      <c r="M3083">
        <f>_xlfn.XLOOKUP(FraudData[[#This Row],[foreign_transaction]],ForeignRules[Foreign Transaction],ForeignRules[Risk Points],0)</f>
        <v>0</v>
      </c>
      <c r="N3083">
        <f>_xlfn.XLOOKUP(FraudData[[#This Row],[location_mismatch]],Table10[Location Mismatch],Table10[Risk Points],0)</f>
        <v>0</v>
      </c>
      <c r="O3083">
        <f>_xlfn.XLOOKUP(FraudData[[#This Row],[device_trust_score]],DeviceRules[Device Min],DeviceRules[Risk Points],,-1)</f>
        <v>1</v>
      </c>
      <c r="P3083">
        <f>_xlfn.XLOOKUP(FraudData[[#This Row],[velocity_last_24h]],VelocityRules[Velocity Min],VelocityRules[Risk Points],,-1)</f>
        <v>0</v>
      </c>
      <c r="Q3083">
        <f>_xlfn.XLOOKUP(FraudData[[#This Row],[merchant_category]],MerchantRules[Merchant Category],MerchantRules[Risk Points],0)</f>
        <v>0</v>
      </c>
      <c r="R3083">
        <f>SUM(FraudData[[#This Row],[Amount Risk]:[Merchant Risk]])</f>
        <v>1</v>
      </c>
      <c r="S3083" t="str" cm="1">
        <f t="array" ref="S3083">_xlfn.IFS(FraudData[[#This Row],[Fraud Risk Score]]&gt;=8,"High Risk",FraudData[[#This Row],[Fraud Risk Score]]&gt;=6,"Medium Risk",TRUE,"Low Risk")</f>
        <v>Low Risk</v>
      </c>
    </row>
    <row r="3084" spans="1:19">
      <c r="A3084">
        <v>3083</v>
      </c>
      <c r="B3084">
        <v>40.76</v>
      </c>
      <c r="C3084">
        <v>2</v>
      </c>
      <c r="D3084" t="s">
        <v>46</v>
      </c>
      <c r="E3084">
        <v>0</v>
      </c>
      <c r="F3084">
        <v>0</v>
      </c>
      <c r="G3084">
        <v>59</v>
      </c>
      <c r="H3084">
        <v>1</v>
      </c>
      <c r="I3084">
        <v>42</v>
      </c>
      <c r="J3084">
        <v>0</v>
      </c>
      <c r="K3084">
        <f>_xlfn.XLOOKUP(FraudData[[#This Row],[amount]],AmountRules[Amount Min],AmountRules[Risk Points],,-1)</f>
        <v>0</v>
      </c>
      <c r="L3084">
        <f>_xlfn.XLOOKUP(FraudData[[#This Row],[transaction_hour]],TimeRules[Hour Min],TimeRules[Risk Points],,-1)</f>
        <v>3</v>
      </c>
      <c r="M3084">
        <f>_xlfn.XLOOKUP(FraudData[[#This Row],[foreign_transaction]],ForeignRules[Foreign Transaction],ForeignRules[Risk Points],0)</f>
        <v>0</v>
      </c>
      <c r="N3084">
        <f>_xlfn.XLOOKUP(FraudData[[#This Row],[location_mismatch]],Table10[Location Mismatch],Table10[Risk Points],0)</f>
        <v>0</v>
      </c>
      <c r="O3084">
        <f>_xlfn.XLOOKUP(FraudData[[#This Row],[device_trust_score]],DeviceRules[Device Min],DeviceRules[Risk Points],,-1)</f>
        <v>1</v>
      </c>
      <c r="P3084">
        <f>_xlfn.XLOOKUP(FraudData[[#This Row],[velocity_last_24h]],VelocityRules[Velocity Min],VelocityRules[Risk Points],,-1)</f>
        <v>0</v>
      </c>
      <c r="Q3084">
        <f>_xlfn.XLOOKUP(FraudData[[#This Row],[merchant_category]],MerchantRules[Merchant Category],MerchantRules[Risk Points],0)</f>
        <v>0</v>
      </c>
      <c r="R3084">
        <f>SUM(FraudData[[#This Row],[Amount Risk]:[Merchant Risk]])</f>
        <v>4</v>
      </c>
      <c r="S3084" t="str" cm="1">
        <f t="array" ref="S3084">_xlfn.IFS(FraudData[[#This Row],[Fraud Risk Score]]&gt;=8,"High Risk",FraudData[[#This Row],[Fraud Risk Score]]&gt;=6,"Medium Risk",TRUE,"Low Risk")</f>
        <v>Low Risk</v>
      </c>
    </row>
    <row r="3085" spans="1:19">
      <c r="A3085">
        <v>3084</v>
      </c>
      <c r="B3085">
        <v>159.43</v>
      </c>
      <c r="C3085">
        <v>6</v>
      </c>
      <c r="D3085" t="s">
        <v>49</v>
      </c>
      <c r="E3085">
        <v>0</v>
      </c>
      <c r="F3085">
        <v>0</v>
      </c>
      <c r="G3085">
        <v>35</v>
      </c>
      <c r="H3085">
        <v>6</v>
      </c>
      <c r="I3085">
        <v>29</v>
      </c>
      <c r="J3085">
        <v>0</v>
      </c>
      <c r="K3085">
        <f>_xlfn.XLOOKUP(FraudData[[#This Row],[amount]],AmountRules[Amount Min],AmountRules[Risk Points],,-1)</f>
        <v>0</v>
      </c>
      <c r="L3085">
        <f>_xlfn.XLOOKUP(FraudData[[#This Row],[transaction_hour]],TimeRules[Hour Min],TimeRules[Risk Points],,-1)</f>
        <v>0</v>
      </c>
      <c r="M3085">
        <f>_xlfn.XLOOKUP(FraudData[[#This Row],[foreign_transaction]],ForeignRules[Foreign Transaction],ForeignRules[Risk Points],0)</f>
        <v>0</v>
      </c>
      <c r="N3085">
        <f>_xlfn.XLOOKUP(FraudData[[#This Row],[location_mismatch]],Table10[Location Mismatch],Table10[Risk Points],0)</f>
        <v>0</v>
      </c>
      <c r="O3085">
        <f>_xlfn.XLOOKUP(FraudData[[#This Row],[device_trust_score]],DeviceRules[Device Min],DeviceRules[Risk Points],,-1)</f>
        <v>2</v>
      </c>
      <c r="P3085">
        <f>_xlfn.XLOOKUP(FraudData[[#This Row],[velocity_last_24h]],VelocityRules[Velocity Min],VelocityRules[Risk Points],,-1)</f>
        <v>3</v>
      </c>
      <c r="Q3085">
        <f>_xlfn.XLOOKUP(FraudData[[#This Row],[merchant_category]],MerchantRules[Merchant Category],MerchantRules[Risk Points],0)</f>
        <v>1</v>
      </c>
      <c r="R3085">
        <f>SUM(FraudData[[#This Row],[Amount Risk]:[Merchant Risk]])</f>
        <v>6</v>
      </c>
      <c r="S3085" t="str" cm="1">
        <f t="array" ref="S3085">_xlfn.IFS(FraudData[[#This Row],[Fraud Risk Score]]&gt;=8,"High Risk",FraudData[[#This Row],[Fraud Risk Score]]&gt;=6,"Medium Risk",TRUE,"Low Risk")</f>
        <v>Medium Risk</v>
      </c>
    </row>
    <row r="3086" spans="1:19">
      <c r="A3086">
        <v>3085</v>
      </c>
      <c r="B3086">
        <v>217.4</v>
      </c>
      <c r="C3086">
        <v>9</v>
      </c>
      <c r="D3086" t="s">
        <v>48</v>
      </c>
      <c r="E3086">
        <v>0</v>
      </c>
      <c r="F3086">
        <v>0</v>
      </c>
      <c r="G3086">
        <v>64</v>
      </c>
      <c r="H3086">
        <v>0</v>
      </c>
      <c r="I3086">
        <v>57</v>
      </c>
      <c r="J3086">
        <v>0</v>
      </c>
      <c r="K3086">
        <f>_xlfn.XLOOKUP(FraudData[[#This Row],[amount]],AmountRules[Amount Min],AmountRules[Risk Points],,-1)</f>
        <v>0</v>
      </c>
      <c r="L3086">
        <f>_xlfn.XLOOKUP(FraudData[[#This Row],[transaction_hour]],TimeRules[Hour Min],TimeRules[Risk Points],,-1)</f>
        <v>0</v>
      </c>
      <c r="M3086">
        <f>_xlfn.XLOOKUP(FraudData[[#This Row],[foreign_transaction]],ForeignRules[Foreign Transaction],ForeignRules[Risk Points],0)</f>
        <v>0</v>
      </c>
      <c r="N3086">
        <f>_xlfn.XLOOKUP(FraudData[[#This Row],[location_mismatch]],Table10[Location Mismatch],Table10[Risk Points],0)</f>
        <v>0</v>
      </c>
      <c r="O3086">
        <f>_xlfn.XLOOKUP(FraudData[[#This Row],[device_trust_score]],DeviceRules[Device Min],DeviceRules[Risk Points],,-1)</f>
        <v>1</v>
      </c>
      <c r="P3086">
        <f>_xlfn.XLOOKUP(FraudData[[#This Row],[velocity_last_24h]],VelocityRules[Velocity Min],VelocityRules[Risk Points],,-1)</f>
        <v>0</v>
      </c>
      <c r="Q3086">
        <f>_xlfn.XLOOKUP(FraudData[[#This Row],[merchant_category]],MerchantRules[Merchant Category],MerchantRules[Risk Points],0)</f>
        <v>0</v>
      </c>
      <c r="R3086">
        <f>SUM(FraudData[[#This Row],[Amount Risk]:[Merchant Risk]])</f>
        <v>1</v>
      </c>
      <c r="S3086" t="str" cm="1">
        <f t="array" ref="S3086">_xlfn.IFS(FraudData[[#This Row],[Fraud Risk Score]]&gt;=8,"High Risk",FraudData[[#This Row],[Fraud Risk Score]]&gt;=6,"Medium Risk",TRUE,"Low Risk")</f>
        <v>Low Risk</v>
      </c>
    </row>
    <row r="3087" spans="1:19">
      <c r="A3087">
        <v>3086</v>
      </c>
      <c r="B3087">
        <v>205.16</v>
      </c>
      <c r="C3087">
        <v>19</v>
      </c>
      <c r="D3087" t="s">
        <v>49</v>
      </c>
      <c r="E3087">
        <v>0</v>
      </c>
      <c r="F3087">
        <v>0</v>
      </c>
      <c r="G3087">
        <v>56</v>
      </c>
      <c r="H3087">
        <v>2</v>
      </c>
      <c r="I3087">
        <v>58</v>
      </c>
      <c r="J3087">
        <v>0</v>
      </c>
      <c r="K3087">
        <f>_xlfn.XLOOKUP(FraudData[[#This Row],[amount]],AmountRules[Amount Min],AmountRules[Risk Points],,-1)</f>
        <v>0</v>
      </c>
      <c r="L3087">
        <f>_xlfn.XLOOKUP(FraudData[[#This Row],[transaction_hour]],TimeRules[Hour Min],TimeRules[Risk Points],,-1)</f>
        <v>0</v>
      </c>
      <c r="M3087">
        <f>_xlfn.XLOOKUP(FraudData[[#This Row],[foreign_transaction]],ForeignRules[Foreign Transaction],ForeignRules[Risk Points],0)</f>
        <v>0</v>
      </c>
      <c r="N3087">
        <f>_xlfn.XLOOKUP(FraudData[[#This Row],[location_mismatch]],Table10[Location Mismatch],Table10[Risk Points],0)</f>
        <v>0</v>
      </c>
      <c r="O3087">
        <f>_xlfn.XLOOKUP(FraudData[[#This Row],[device_trust_score]],DeviceRules[Device Min],DeviceRules[Risk Points],,-1)</f>
        <v>1</v>
      </c>
      <c r="P3087">
        <f>_xlfn.XLOOKUP(FraudData[[#This Row],[velocity_last_24h]],VelocityRules[Velocity Min],VelocityRules[Risk Points],,-1)</f>
        <v>0</v>
      </c>
      <c r="Q3087">
        <f>_xlfn.XLOOKUP(FraudData[[#This Row],[merchant_category]],MerchantRules[Merchant Category],MerchantRules[Risk Points],0)</f>
        <v>1</v>
      </c>
      <c r="R3087">
        <f>SUM(FraudData[[#This Row],[Amount Risk]:[Merchant Risk]])</f>
        <v>2</v>
      </c>
      <c r="S3087" t="str" cm="1">
        <f t="array" ref="S3087">_xlfn.IFS(FraudData[[#This Row],[Fraud Risk Score]]&gt;=8,"High Risk",FraudData[[#This Row],[Fraud Risk Score]]&gt;=6,"Medium Risk",TRUE,"Low Risk")</f>
        <v>Low Risk</v>
      </c>
    </row>
    <row r="3088" spans="1:19">
      <c r="A3088">
        <v>3087</v>
      </c>
      <c r="B3088">
        <v>94.41</v>
      </c>
      <c r="C3088">
        <v>8</v>
      </c>
      <c r="D3088" t="s">
        <v>50</v>
      </c>
      <c r="E3088">
        <v>0</v>
      </c>
      <c r="F3088">
        <v>0</v>
      </c>
      <c r="G3088">
        <v>73</v>
      </c>
      <c r="H3088">
        <v>1</v>
      </c>
      <c r="I3088">
        <v>56</v>
      </c>
      <c r="J3088">
        <v>0</v>
      </c>
      <c r="K3088">
        <f>_xlfn.XLOOKUP(FraudData[[#This Row],[amount]],AmountRules[Amount Min],AmountRules[Risk Points],,-1)</f>
        <v>0</v>
      </c>
      <c r="L3088">
        <f>_xlfn.XLOOKUP(FraudData[[#This Row],[transaction_hour]],TimeRules[Hour Min],TimeRules[Risk Points],,-1)</f>
        <v>0</v>
      </c>
      <c r="M3088">
        <f>_xlfn.XLOOKUP(FraudData[[#This Row],[foreign_transaction]],ForeignRules[Foreign Transaction],ForeignRules[Risk Points],0)</f>
        <v>0</v>
      </c>
      <c r="N3088">
        <f>_xlfn.XLOOKUP(FraudData[[#This Row],[location_mismatch]],Table10[Location Mismatch],Table10[Risk Points],0)</f>
        <v>0</v>
      </c>
      <c r="O3088">
        <f>_xlfn.XLOOKUP(FraudData[[#This Row],[device_trust_score]],DeviceRules[Device Min],DeviceRules[Risk Points],,-1)</f>
        <v>0</v>
      </c>
      <c r="P3088">
        <f>_xlfn.XLOOKUP(FraudData[[#This Row],[velocity_last_24h]],VelocityRules[Velocity Min],VelocityRules[Risk Points],,-1)</f>
        <v>0</v>
      </c>
      <c r="Q3088">
        <f>_xlfn.XLOOKUP(FraudData[[#This Row],[merchant_category]],MerchantRules[Merchant Category],MerchantRules[Risk Points],0)</f>
        <v>0</v>
      </c>
      <c r="R3088">
        <f>SUM(FraudData[[#This Row],[Amount Risk]:[Merchant Risk]])</f>
        <v>0</v>
      </c>
      <c r="S3088" t="str" cm="1">
        <f t="array" ref="S3088">_xlfn.IFS(FraudData[[#This Row],[Fraud Risk Score]]&gt;=8,"High Risk",FraudData[[#This Row],[Fraud Risk Score]]&gt;=6,"Medium Risk",TRUE,"Low Risk")</f>
        <v>Low Risk</v>
      </c>
    </row>
    <row r="3089" spans="1:19">
      <c r="A3089">
        <v>3088</v>
      </c>
      <c r="B3089">
        <v>2.79</v>
      </c>
      <c r="C3089">
        <v>13</v>
      </c>
      <c r="D3089" t="s">
        <v>47</v>
      </c>
      <c r="E3089">
        <v>0</v>
      </c>
      <c r="F3089">
        <v>0</v>
      </c>
      <c r="G3089">
        <v>81</v>
      </c>
      <c r="H3089">
        <v>2</v>
      </c>
      <c r="I3089">
        <v>31</v>
      </c>
      <c r="J3089">
        <v>0</v>
      </c>
      <c r="K3089">
        <f>_xlfn.XLOOKUP(FraudData[[#This Row],[amount]],AmountRules[Amount Min],AmountRules[Risk Points],,-1)</f>
        <v>0</v>
      </c>
      <c r="L3089">
        <f>_xlfn.XLOOKUP(FraudData[[#This Row],[transaction_hour]],TimeRules[Hour Min],TimeRules[Risk Points],,-1)</f>
        <v>0</v>
      </c>
      <c r="M3089">
        <f>_xlfn.XLOOKUP(FraudData[[#This Row],[foreign_transaction]],ForeignRules[Foreign Transaction],ForeignRules[Risk Points],0)</f>
        <v>0</v>
      </c>
      <c r="N3089">
        <f>_xlfn.XLOOKUP(FraudData[[#This Row],[location_mismatch]],Table10[Location Mismatch],Table10[Risk Points],0)</f>
        <v>0</v>
      </c>
      <c r="O3089">
        <f>_xlfn.XLOOKUP(FraudData[[#This Row],[device_trust_score]],DeviceRules[Device Min],DeviceRules[Risk Points],,-1)</f>
        <v>0</v>
      </c>
      <c r="P3089">
        <f>_xlfn.XLOOKUP(FraudData[[#This Row],[velocity_last_24h]],VelocityRules[Velocity Min],VelocityRules[Risk Points],,-1)</f>
        <v>0</v>
      </c>
      <c r="Q3089">
        <f>_xlfn.XLOOKUP(FraudData[[#This Row],[merchant_category]],MerchantRules[Merchant Category],MerchantRules[Risk Points],0)</f>
        <v>0</v>
      </c>
      <c r="R3089">
        <f>SUM(FraudData[[#This Row],[Amount Risk]:[Merchant Risk]])</f>
        <v>0</v>
      </c>
      <c r="S3089" t="str" cm="1">
        <f t="array" ref="S3089">_xlfn.IFS(FraudData[[#This Row],[Fraud Risk Score]]&gt;=8,"High Risk",FraudData[[#This Row],[Fraud Risk Score]]&gt;=6,"Medium Risk",TRUE,"Low Risk")</f>
        <v>Low Risk</v>
      </c>
    </row>
    <row r="3090" spans="1:19">
      <c r="A3090">
        <v>3089</v>
      </c>
      <c r="B3090">
        <v>157.41</v>
      </c>
      <c r="C3090">
        <v>22</v>
      </c>
      <c r="D3090" t="s">
        <v>50</v>
      </c>
      <c r="E3090">
        <v>0</v>
      </c>
      <c r="F3090">
        <v>0</v>
      </c>
      <c r="G3090">
        <v>89</v>
      </c>
      <c r="H3090">
        <v>4</v>
      </c>
      <c r="I3090">
        <v>28</v>
      </c>
      <c r="J3090">
        <v>0</v>
      </c>
      <c r="K3090">
        <f>_xlfn.XLOOKUP(FraudData[[#This Row],[amount]],AmountRules[Amount Min],AmountRules[Risk Points],,-1)</f>
        <v>0</v>
      </c>
      <c r="L3090">
        <f>_xlfn.XLOOKUP(FraudData[[#This Row],[transaction_hour]],TimeRules[Hour Min],TimeRules[Risk Points],,-1)</f>
        <v>0</v>
      </c>
      <c r="M3090">
        <f>_xlfn.XLOOKUP(FraudData[[#This Row],[foreign_transaction]],ForeignRules[Foreign Transaction],ForeignRules[Risk Points],0)</f>
        <v>0</v>
      </c>
      <c r="N3090">
        <f>_xlfn.XLOOKUP(FraudData[[#This Row],[location_mismatch]],Table10[Location Mismatch],Table10[Risk Points],0)</f>
        <v>0</v>
      </c>
      <c r="O3090">
        <f>_xlfn.XLOOKUP(FraudData[[#This Row],[device_trust_score]],DeviceRules[Device Min],DeviceRules[Risk Points],,-1)</f>
        <v>0</v>
      </c>
      <c r="P3090">
        <f>_xlfn.XLOOKUP(FraudData[[#This Row],[velocity_last_24h]],VelocityRules[Velocity Min],VelocityRules[Risk Points],,-1)</f>
        <v>0</v>
      </c>
      <c r="Q3090">
        <f>_xlfn.XLOOKUP(FraudData[[#This Row],[merchant_category]],MerchantRules[Merchant Category],MerchantRules[Risk Points],0)</f>
        <v>0</v>
      </c>
      <c r="R3090">
        <f>SUM(FraudData[[#This Row],[Amount Risk]:[Merchant Risk]])</f>
        <v>0</v>
      </c>
      <c r="S3090" t="str" cm="1">
        <f t="array" ref="S3090">_xlfn.IFS(FraudData[[#This Row],[Fraud Risk Score]]&gt;=8,"High Risk",FraudData[[#This Row],[Fraud Risk Score]]&gt;=6,"Medium Risk",TRUE,"Low Risk")</f>
        <v>Low Risk</v>
      </c>
    </row>
    <row r="3091" spans="1:19">
      <c r="A3091">
        <v>3090</v>
      </c>
      <c r="B3091">
        <v>52.53</v>
      </c>
      <c r="C3091">
        <v>13</v>
      </c>
      <c r="D3091" t="s">
        <v>46</v>
      </c>
      <c r="E3091">
        <v>0</v>
      </c>
      <c r="F3091">
        <v>0</v>
      </c>
      <c r="G3091">
        <v>72</v>
      </c>
      <c r="H3091">
        <v>2</v>
      </c>
      <c r="I3091">
        <v>29</v>
      </c>
      <c r="J3091">
        <v>0</v>
      </c>
      <c r="K3091">
        <f>_xlfn.XLOOKUP(FraudData[[#This Row],[amount]],AmountRules[Amount Min],AmountRules[Risk Points],,-1)</f>
        <v>0</v>
      </c>
      <c r="L3091">
        <f>_xlfn.XLOOKUP(FraudData[[#This Row],[transaction_hour]],TimeRules[Hour Min],TimeRules[Risk Points],,-1)</f>
        <v>0</v>
      </c>
      <c r="M3091">
        <f>_xlfn.XLOOKUP(FraudData[[#This Row],[foreign_transaction]],ForeignRules[Foreign Transaction],ForeignRules[Risk Points],0)</f>
        <v>0</v>
      </c>
      <c r="N3091">
        <f>_xlfn.XLOOKUP(FraudData[[#This Row],[location_mismatch]],Table10[Location Mismatch],Table10[Risk Points],0)</f>
        <v>0</v>
      </c>
      <c r="O3091">
        <f>_xlfn.XLOOKUP(FraudData[[#This Row],[device_trust_score]],DeviceRules[Device Min],DeviceRules[Risk Points],,-1)</f>
        <v>0</v>
      </c>
      <c r="P3091">
        <f>_xlfn.XLOOKUP(FraudData[[#This Row],[velocity_last_24h]],VelocityRules[Velocity Min],VelocityRules[Risk Points],,-1)</f>
        <v>0</v>
      </c>
      <c r="Q3091">
        <f>_xlfn.XLOOKUP(FraudData[[#This Row],[merchant_category]],MerchantRules[Merchant Category],MerchantRules[Risk Points],0)</f>
        <v>0</v>
      </c>
      <c r="R3091">
        <f>SUM(FraudData[[#This Row],[Amount Risk]:[Merchant Risk]])</f>
        <v>0</v>
      </c>
      <c r="S3091" t="str" cm="1">
        <f t="array" ref="S3091">_xlfn.IFS(FraudData[[#This Row],[Fraud Risk Score]]&gt;=8,"High Risk",FraudData[[#This Row],[Fraud Risk Score]]&gt;=6,"Medium Risk",TRUE,"Low Risk")</f>
        <v>Low Risk</v>
      </c>
    </row>
    <row r="3092" spans="1:19">
      <c r="A3092">
        <v>3091</v>
      </c>
      <c r="B3092">
        <v>107.69</v>
      </c>
      <c r="C3092">
        <v>10</v>
      </c>
      <c r="D3092" t="s">
        <v>46</v>
      </c>
      <c r="E3092">
        <v>0</v>
      </c>
      <c r="F3092">
        <v>0</v>
      </c>
      <c r="G3092">
        <v>76</v>
      </c>
      <c r="H3092">
        <v>3</v>
      </c>
      <c r="I3092">
        <v>36</v>
      </c>
      <c r="J3092">
        <v>0</v>
      </c>
      <c r="K3092">
        <f>_xlfn.XLOOKUP(FraudData[[#This Row],[amount]],AmountRules[Amount Min],AmountRules[Risk Points],,-1)</f>
        <v>0</v>
      </c>
      <c r="L3092">
        <f>_xlfn.XLOOKUP(FraudData[[#This Row],[transaction_hour]],TimeRules[Hour Min],TimeRules[Risk Points],,-1)</f>
        <v>0</v>
      </c>
      <c r="M3092">
        <f>_xlfn.XLOOKUP(FraudData[[#This Row],[foreign_transaction]],ForeignRules[Foreign Transaction],ForeignRules[Risk Points],0)</f>
        <v>0</v>
      </c>
      <c r="N3092">
        <f>_xlfn.XLOOKUP(FraudData[[#This Row],[location_mismatch]],Table10[Location Mismatch],Table10[Risk Points],0)</f>
        <v>0</v>
      </c>
      <c r="O3092">
        <f>_xlfn.XLOOKUP(FraudData[[#This Row],[device_trust_score]],DeviceRules[Device Min],DeviceRules[Risk Points],,-1)</f>
        <v>0</v>
      </c>
      <c r="P3092">
        <f>_xlfn.XLOOKUP(FraudData[[#This Row],[velocity_last_24h]],VelocityRules[Velocity Min],VelocityRules[Risk Points],,-1)</f>
        <v>0</v>
      </c>
      <c r="Q3092">
        <f>_xlfn.XLOOKUP(FraudData[[#This Row],[merchant_category]],MerchantRules[Merchant Category],MerchantRules[Risk Points],0)</f>
        <v>0</v>
      </c>
      <c r="R3092">
        <f>SUM(FraudData[[#This Row],[Amount Risk]:[Merchant Risk]])</f>
        <v>0</v>
      </c>
      <c r="S3092" t="str" cm="1">
        <f t="array" ref="S3092">_xlfn.IFS(FraudData[[#This Row],[Fraud Risk Score]]&gt;=8,"High Risk",FraudData[[#This Row],[Fraud Risk Score]]&gt;=6,"Medium Risk",TRUE,"Low Risk")</f>
        <v>Low Risk</v>
      </c>
    </row>
    <row r="3093" spans="1:19">
      <c r="A3093">
        <v>3092</v>
      </c>
      <c r="B3093">
        <v>568.83000000000004</v>
      </c>
      <c r="C3093">
        <v>0</v>
      </c>
      <c r="D3093" t="s">
        <v>48</v>
      </c>
      <c r="E3093">
        <v>0</v>
      </c>
      <c r="F3093">
        <v>0</v>
      </c>
      <c r="G3093">
        <v>63</v>
      </c>
      <c r="H3093">
        <v>4</v>
      </c>
      <c r="I3093">
        <v>59</v>
      </c>
      <c r="J3093">
        <v>0</v>
      </c>
      <c r="K3093">
        <f>_xlfn.XLOOKUP(FraudData[[#This Row],[amount]],AmountRules[Amount Min],AmountRules[Risk Points],,-1)</f>
        <v>1</v>
      </c>
      <c r="L3093">
        <f>_xlfn.XLOOKUP(FraudData[[#This Row],[transaction_hour]],TimeRules[Hour Min],TimeRules[Risk Points],,-1)</f>
        <v>3</v>
      </c>
      <c r="M3093">
        <f>_xlfn.XLOOKUP(FraudData[[#This Row],[foreign_transaction]],ForeignRules[Foreign Transaction],ForeignRules[Risk Points],0)</f>
        <v>0</v>
      </c>
      <c r="N3093">
        <f>_xlfn.XLOOKUP(FraudData[[#This Row],[location_mismatch]],Table10[Location Mismatch],Table10[Risk Points],0)</f>
        <v>0</v>
      </c>
      <c r="O3093">
        <f>_xlfn.XLOOKUP(FraudData[[#This Row],[device_trust_score]],DeviceRules[Device Min],DeviceRules[Risk Points],,-1)</f>
        <v>1</v>
      </c>
      <c r="P3093">
        <f>_xlfn.XLOOKUP(FraudData[[#This Row],[velocity_last_24h]],VelocityRules[Velocity Min],VelocityRules[Risk Points],,-1)</f>
        <v>0</v>
      </c>
      <c r="Q3093">
        <f>_xlfn.XLOOKUP(FraudData[[#This Row],[merchant_category]],MerchantRules[Merchant Category],MerchantRules[Risk Points],0)</f>
        <v>0</v>
      </c>
      <c r="R3093">
        <f>SUM(FraudData[[#This Row],[Amount Risk]:[Merchant Risk]])</f>
        <v>5</v>
      </c>
      <c r="S3093" t="str" cm="1">
        <f t="array" ref="S3093">_xlfn.IFS(FraudData[[#This Row],[Fraud Risk Score]]&gt;=8,"High Risk",FraudData[[#This Row],[Fraud Risk Score]]&gt;=6,"Medium Risk",TRUE,"Low Risk")</f>
        <v>Low Risk</v>
      </c>
    </row>
    <row r="3094" spans="1:19">
      <c r="A3094">
        <v>3093</v>
      </c>
      <c r="B3094">
        <v>91.66</v>
      </c>
      <c r="C3094">
        <v>3</v>
      </c>
      <c r="D3094" t="s">
        <v>46</v>
      </c>
      <c r="E3094">
        <v>0</v>
      </c>
      <c r="F3094">
        <v>0</v>
      </c>
      <c r="G3094">
        <v>78</v>
      </c>
      <c r="H3094">
        <v>1</v>
      </c>
      <c r="I3094">
        <v>45</v>
      </c>
      <c r="J3094">
        <v>0</v>
      </c>
      <c r="K3094">
        <f>_xlfn.XLOOKUP(FraudData[[#This Row],[amount]],AmountRules[Amount Min],AmountRules[Risk Points],,-1)</f>
        <v>0</v>
      </c>
      <c r="L3094">
        <f>_xlfn.XLOOKUP(FraudData[[#This Row],[transaction_hour]],TimeRules[Hour Min],TimeRules[Risk Points],,-1)</f>
        <v>3</v>
      </c>
      <c r="M3094">
        <f>_xlfn.XLOOKUP(FraudData[[#This Row],[foreign_transaction]],ForeignRules[Foreign Transaction],ForeignRules[Risk Points],0)</f>
        <v>0</v>
      </c>
      <c r="N3094">
        <f>_xlfn.XLOOKUP(FraudData[[#This Row],[location_mismatch]],Table10[Location Mismatch],Table10[Risk Points],0)</f>
        <v>0</v>
      </c>
      <c r="O3094">
        <f>_xlfn.XLOOKUP(FraudData[[#This Row],[device_trust_score]],DeviceRules[Device Min],DeviceRules[Risk Points],,-1)</f>
        <v>0</v>
      </c>
      <c r="P3094">
        <f>_xlfn.XLOOKUP(FraudData[[#This Row],[velocity_last_24h]],VelocityRules[Velocity Min],VelocityRules[Risk Points],,-1)</f>
        <v>0</v>
      </c>
      <c r="Q3094">
        <f>_xlfn.XLOOKUP(FraudData[[#This Row],[merchant_category]],MerchantRules[Merchant Category],MerchantRules[Risk Points],0)</f>
        <v>0</v>
      </c>
      <c r="R3094">
        <f>SUM(FraudData[[#This Row],[Amount Risk]:[Merchant Risk]])</f>
        <v>3</v>
      </c>
      <c r="S3094" t="str" cm="1">
        <f t="array" ref="S3094">_xlfn.IFS(FraudData[[#This Row],[Fraud Risk Score]]&gt;=8,"High Risk",FraudData[[#This Row],[Fraud Risk Score]]&gt;=6,"Medium Risk",TRUE,"Low Risk")</f>
        <v>Low Risk</v>
      </c>
    </row>
    <row r="3095" spans="1:19">
      <c r="A3095">
        <v>3094</v>
      </c>
      <c r="B3095">
        <v>329.64</v>
      </c>
      <c r="C3095">
        <v>5</v>
      </c>
      <c r="D3095" t="s">
        <v>46</v>
      </c>
      <c r="E3095">
        <v>1</v>
      </c>
      <c r="F3095">
        <v>0</v>
      </c>
      <c r="G3095">
        <v>49</v>
      </c>
      <c r="H3095">
        <v>5</v>
      </c>
      <c r="I3095">
        <v>36</v>
      </c>
      <c r="J3095">
        <v>0</v>
      </c>
      <c r="K3095">
        <f>_xlfn.XLOOKUP(FraudData[[#This Row],[amount]],AmountRules[Amount Min],AmountRules[Risk Points],,-1)</f>
        <v>0</v>
      </c>
      <c r="L3095">
        <f>_xlfn.XLOOKUP(FraudData[[#This Row],[transaction_hour]],TimeRules[Hour Min],TimeRules[Risk Points],,-1)</f>
        <v>0</v>
      </c>
      <c r="M3095">
        <f>_xlfn.XLOOKUP(FraudData[[#This Row],[foreign_transaction]],ForeignRules[Foreign Transaction],ForeignRules[Risk Points],0)</f>
        <v>3</v>
      </c>
      <c r="N3095">
        <f>_xlfn.XLOOKUP(FraudData[[#This Row],[location_mismatch]],Table10[Location Mismatch],Table10[Risk Points],0)</f>
        <v>0</v>
      </c>
      <c r="O3095">
        <f>_xlfn.XLOOKUP(FraudData[[#This Row],[device_trust_score]],DeviceRules[Device Min],DeviceRules[Risk Points],,-1)</f>
        <v>2</v>
      </c>
      <c r="P3095">
        <f>_xlfn.XLOOKUP(FraudData[[#This Row],[velocity_last_24h]],VelocityRules[Velocity Min],VelocityRules[Risk Points],,-1)</f>
        <v>3</v>
      </c>
      <c r="Q3095">
        <f>_xlfn.XLOOKUP(FraudData[[#This Row],[merchant_category]],MerchantRules[Merchant Category],MerchantRules[Risk Points],0)</f>
        <v>0</v>
      </c>
      <c r="R3095">
        <f>SUM(FraudData[[#This Row],[Amount Risk]:[Merchant Risk]])</f>
        <v>8</v>
      </c>
      <c r="S3095" t="str" cm="1">
        <f t="array" ref="S3095">_xlfn.IFS(FraudData[[#This Row],[Fraud Risk Score]]&gt;=8,"High Risk",FraudData[[#This Row],[Fraud Risk Score]]&gt;=6,"Medium Risk",TRUE,"Low Risk")</f>
        <v>High Risk</v>
      </c>
    </row>
    <row r="3096" spans="1:19">
      <c r="A3096">
        <v>3095</v>
      </c>
      <c r="B3096">
        <v>37.61</v>
      </c>
      <c r="C3096">
        <v>21</v>
      </c>
      <c r="D3096" t="s">
        <v>50</v>
      </c>
      <c r="E3096">
        <v>0</v>
      </c>
      <c r="F3096">
        <v>0</v>
      </c>
      <c r="G3096">
        <v>69</v>
      </c>
      <c r="H3096">
        <v>1</v>
      </c>
      <c r="I3096">
        <v>46</v>
      </c>
      <c r="J3096">
        <v>0</v>
      </c>
      <c r="K3096">
        <f>_xlfn.XLOOKUP(FraudData[[#This Row],[amount]],AmountRules[Amount Min],AmountRules[Risk Points],,-1)</f>
        <v>0</v>
      </c>
      <c r="L3096">
        <f>_xlfn.XLOOKUP(FraudData[[#This Row],[transaction_hour]],TimeRules[Hour Min],TimeRules[Risk Points],,-1)</f>
        <v>0</v>
      </c>
      <c r="M3096">
        <f>_xlfn.XLOOKUP(FraudData[[#This Row],[foreign_transaction]],ForeignRules[Foreign Transaction],ForeignRules[Risk Points],0)</f>
        <v>0</v>
      </c>
      <c r="N3096">
        <f>_xlfn.XLOOKUP(FraudData[[#This Row],[location_mismatch]],Table10[Location Mismatch],Table10[Risk Points],0)</f>
        <v>0</v>
      </c>
      <c r="O3096">
        <f>_xlfn.XLOOKUP(FraudData[[#This Row],[device_trust_score]],DeviceRules[Device Min],DeviceRules[Risk Points],,-1)</f>
        <v>1</v>
      </c>
      <c r="P3096">
        <f>_xlfn.XLOOKUP(FraudData[[#This Row],[velocity_last_24h]],VelocityRules[Velocity Min],VelocityRules[Risk Points],,-1)</f>
        <v>0</v>
      </c>
      <c r="Q3096">
        <f>_xlfn.XLOOKUP(FraudData[[#This Row],[merchant_category]],MerchantRules[Merchant Category],MerchantRules[Risk Points],0)</f>
        <v>0</v>
      </c>
      <c r="R3096">
        <f>SUM(FraudData[[#This Row],[Amount Risk]:[Merchant Risk]])</f>
        <v>1</v>
      </c>
      <c r="S3096" t="str" cm="1">
        <f t="array" ref="S3096">_xlfn.IFS(FraudData[[#This Row],[Fraud Risk Score]]&gt;=8,"High Risk",FraudData[[#This Row],[Fraud Risk Score]]&gt;=6,"Medium Risk",TRUE,"Low Risk")</f>
        <v>Low Risk</v>
      </c>
    </row>
    <row r="3097" spans="1:19">
      <c r="A3097">
        <v>3096</v>
      </c>
      <c r="B3097">
        <v>200.91</v>
      </c>
      <c r="C3097">
        <v>21</v>
      </c>
      <c r="D3097" t="s">
        <v>49</v>
      </c>
      <c r="E3097">
        <v>0</v>
      </c>
      <c r="F3097">
        <v>0</v>
      </c>
      <c r="G3097">
        <v>53</v>
      </c>
      <c r="H3097">
        <v>3</v>
      </c>
      <c r="I3097">
        <v>62</v>
      </c>
      <c r="J3097">
        <v>0</v>
      </c>
      <c r="K3097">
        <f>_xlfn.XLOOKUP(FraudData[[#This Row],[amount]],AmountRules[Amount Min],AmountRules[Risk Points],,-1)</f>
        <v>0</v>
      </c>
      <c r="L3097">
        <f>_xlfn.XLOOKUP(FraudData[[#This Row],[transaction_hour]],TimeRules[Hour Min],TimeRules[Risk Points],,-1)</f>
        <v>0</v>
      </c>
      <c r="M3097">
        <f>_xlfn.XLOOKUP(FraudData[[#This Row],[foreign_transaction]],ForeignRules[Foreign Transaction],ForeignRules[Risk Points],0)</f>
        <v>0</v>
      </c>
      <c r="N3097">
        <f>_xlfn.XLOOKUP(FraudData[[#This Row],[location_mismatch]],Table10[Location Mismatch],Table10[Risk Points],0)</f>
        <v>0</v>
      </c>
      <c r="O3097">
        <f>_xlfn.XLOOKUP(FraudData[[#This Row],[device_trust_score]],DeviceRules[Device Min],DeviceRules[Risk Points],,-1)</f>
        <v>1</v>
      </c>
      <c r="P3097">
        <f>_xlfn.XLOOKUP(FraudData[[#This Row],[velocity_last_24h]],VelocityRules[Velocity Min],VelocityRules[Risk Points],,-1)</f>
        <v>0</v>
      </c>
      <c r="Q3097">
        <f>_xlfn.XLOOKUP(FraudData[[#This Row],[merchant_category]],MerchantRules[Merchant Category],MerchantRules[Risk Points],0)</f>
        <v>1</v>
      </c>
      <c r="R3097">
        <f>SUM(FraudData[[#This Row],[Amount Risk]:[Merchant Risk]])</f>
        <v>2</v>
      </c>
      <c r="S3097" t="str" cm="1">
        <f t="array" ref="S3097">_xlfn.IFS(FraudData[[#This Row],[Fraud Risk Score]]&gt;=8,"High Risk",FraudData[[#This Row],[Fraud Risk Score]]&gt;=6,"Medium Risk",TRUE,"Low Risk")</f>
        <v>Low Risk</v>
      </c>
    </row>
    <row r="3098" spans="1:19">
      <c r="A3098">
        <v>3097</v>
      </c>
      <c r="B3098">
        <v>679.06</v>
      </c>
      <c r="C3098">
        <v>4</v>
      </c>
      <c r="D3098" t="s">
        <v>47</v>
      </c>
      <c r="E3098">
        <v>0</v>
      </c>
      <c r="F3098">
        <v>0</v>
      </c>
      <c r="G3098">
        <v>56</v>
      </c>
      <c r="H3098">
        <v>4</v>
      </c>
      <c r="I3098">
        <v>52</v>
      </c>
      <c r="J3098">
        <v>0</v>
      </c>
      <c r="K3098">
        <f>_xlfn.XLOOKUP(FraudData[[#This Row],[amount]],AmountRules[Amount Min],AmountRules[Risk Points],,-1)</f>
        <v>1</v>
      </c>
      <c r="L3098">
        <f>_xlfn.XLOOKUP(FraudData[[#This Row],[transaction_hour]],TimeRules[Hour Min],TimeRules[Risk Points],,-1)</f>
        <v>0</v>
      </c>
      <c r="M3098">
        <f>_xlfn.XLOOKUP(FraudData[[#This Row],[foreign_transaction]],ForeignRules[Foreign Transaction],ForeignRules[Risk Points],0)</f>
        <v>0</v>
      </c>
      <c r="N3098">
        <f>_xlfn.XLOOKUP(FraudData[[#This Row],[location_mismatch]],Table10[Location Mismatch],Table10[Risk Points],0)</f>
        <v>0</v>
      </c>
      <c r="O3098">
        <f>_xlfn.XLOOKUP(FraudData[[#This Row],[device_trust_score]],DeviceRules[Device Min],DeviceRules[Risk Points],,-1)</f>
        <v>1</v>
      </c>
      <c r="P3098">
        <f>_xlfn.XLOOKUP(FraudData[[#This Row],[velocity_last_24h]],VelocityRules[Velocity Min],VelocityRules[Risk Points],,-1)</f>
        <v>0</v>
      </c>
      <c r="Q3098">
        <f>_xlfn.XLOOKUP(FraudData[[#This Row],[merchant_category]],MerchantRules[Merchant Category],MerchantRules[Risk Points],0)</f>
        <v>0</v>
      </c>
      <c r="R3098">
        <f>SUM(FraudData[[#This Row],[Amount Risk]:[Merchant Risk]])</f>
        <v>2</v>
      </c>
      <c r="S3098" t="str" cm="1">
        <f t="array" ref="S3098">_xlfn.IFS(FraudData[[#This Row],[Fraud Risk Score]]&gt;=8,"High Risk",FraudData[[#This Row],[Fraud Risk Score]]&gt;=6,"Medium Risk",TRUE,"Low Risk")</f>
        <v>Low Risk</v>
      </c>
    </row>
    <row r="3099" spans="1:19">
      <c r="A3099">
        <v>3098</v>
      </c>
      <c r="B3099">
        <v>19.34</v>
      </c>
      <c r="C3099">
        <v>2</v>
      </c>
      <c r="D3099" t="s">
        <v>46</v>
      </c>
      <c r="E3099">
        <v>1</v>
      </c>
      <c r="F3099">
        <v>0</v>
      </c>
      <c r="G3099">
        <v>91</v>
      </c>
      <c r="H3099">
        <v>0</v>
      </c>
      <c r="I3099">
        <v>40</v>
      </c>
      <c r="J3099">
        <v>0</v>
      </c>
      <c r="K3099">
        <f>_xlfn.XLOOKUP(FraudData[[#This Row],[amount]],AmountRules[Amount Min],AmountRules[Risk Points],,-1)</f>
        <v>0</v>
      </c>
      <c r="L3099">
        <f>_xlfn.XLOOKUP(FraudData[[#This Row],[transaction_hour]],TimeRules[Hour Min],TimeRules[Risk Points],,-1)</f>
        <v>3</v>
      </c>
      <c r="M3099">
        <f>_xlfn.XLOOKUP(FraudData[[#This Row],[foreign_transaction]],ForeignRules[Foreign Transaction],ForeignRules[Risk Points],0)</f>
        <v>3</v>
      </c>
      <c r="N3099">
        <f>_xlfn.XLOOKUP(FraudData[[#This Row],[location_mismatch]],Table10[Location Mismatch],Table10[Risk Points],0)</f>
        <v>0</v>
      </c>
      <c r="O3099">
        <f>_xlfn.XLOOKUP(FraudData[[#This Row],[device_trust_score]],DeviceRules[Device Min],DeviceRules[Risk Points],,-1)</f>
        <v>0</v>
      </c>
      <c r="P3099">
        <f>_xlfn.XLOOKUP(FraudData[[#This Row],[velocity_last_24h]],VelocityRules[Velocity Min],VelocityRules[Risk Points],,-1)</f>
        <v>0</v>
      </c>
      <c r="Q3099">
        <f>_xlfn.XLOOKUP(FraudData[[#This Row],[merchant_category]],MerchantRules[Merchant Category],MerchantRules[Risk Points],0)</f>
        <v>0</v>
      </c>
      <c r="R3099">
        <f>SUM(FraudData[[#This Row],[Amount Risk]:[Merchant Risk]])</f>
        <v>6</v>
      </c>
      <c r="S3099" t="str" cm="1">
        <f t="array" ref="S3099">_xlfn.IFS(FraudData[[#This Row],[Fraud Risk Score]]&gt;=8,"High Risk",FraudData[[#This Row],[Fraud Risk Score]]&gt;=6,"Medium Risk",TRUE,"Low Risk")</f>
        <v>Medium Risk</v>
      </c>
    </row>
    <row r="3100" spans="1:19">
      <c r="A3100">
        <v>3099</v>
      </c>
      <c r="B3100">
        <v>1.5</v>
      </c>
      <c r="C3100">
        <v>1</v>
      </c>
      <c r="D3100" t="s">
        <v>46</v>
      </c>
      <c r="E3100">
        <v>0</v>
      </c>
      <c r="F3100">
        <v>0</v>
      </c>
      <c r="G3100">
        <v>36</v>
      </c>
      <c r="H3100">
        <v>3</v>
      </c>
      <c r="I3100">
        <v>33</v>
      </c>
      <c r="J3100">
        <v>0</v>
      </c>
      <c r="K3100">
        <f>_xlfn.XLOOKUP(FraudData[[#This Row],[amount]],AmountRules[Amount Min],AmountRules[Risk Points],,-1)</f>
        <v>0</v>
      </c>
      <c r="L3100">
        <f>_xlfn.XLOOKUP(FraudData[[#This Row],[transaction_hour]],TimeRules[Hour Min],TimeRules[Risk Points],,-1)</f>
        <v>3</v>
      </c>
      <c r="M3100">
        <f>_xlfn.XLOOKUP(FraudData[[#This Row],[foreign_transaction]],ForeignRules[Foreign Transaction],ForeignRules[Risk Points],0)</f>
        <v>0</v>
      </c>
      <c r="N3100">
        <f>_xlfn.XLOOKUP(FraudData[[#This Row],[location_mismatch]],Table10[Location Mismatch],Table10[Risk Points],0)</f>
        <v>0</v>
      </c>
      <c r="O3100">
        <f>_xlfn.XLOOKUP(FraudData[[#This Row],[device_trust_score]],DeviceRules[Device Min],DeviceRules[Risk Points],,-1)</f>
        <v>2</v>
      </c>
      <c r="P3100">
        <f>_xlfn.XLOOKUP(FraudData[[#This Row],[velocity_last_24h]],VelocityRules[Velocity Min],VelocityRules[Risk Points],,-1)</f>
        <v>0</v>
      </c>
      <c r="Q3100">
        <f>_xlfn.XLOOKUP(FraudData[[#This Row],[merchant_category]],MerchantRules[Merchant Category],MerchantRules[Risk Points],0)</f>
        <v>0</v>
      </c>
      <c r="R3100">
        <f>SUM(FraudData[[#This Row],[Amount Risk]:[Merchant Risk]])</f>
        <v>5</v>
      </c>
      <c r="S3100" t="str" cm="1">
        <f t="array" ref="S3100">_xlfn.IFS(FraudData[[#This Row],[Fraud Risk Score]]&gt;=8,"High Risk",FraudData[[#This Row],[Fraud Risk Score]]&gt;=6,"Medium Risk",TRUE,"Low Risk")</f>
        <v>Low Risk</v>
      </c>
    </row>
    <row r="3101" spans="1:19">
      <c r="A3101">
        <v>3100</v>
      </c>
      <c r="B3101">
        <v>102.32</v>
      </c>
      <c r="C3101">
        <v>2</v>
      </c>
      <c r="D3101" t="s">
        <v>50</v>
      </c>
      <c r="E3101">
        <v>0</v>
      </c>
      <c r="F3101">
        <v>0</v>
      </c>
      <c r="G3101">
        <v>82</v>
      </c>
      <c r="H3101">
        <v>4</v>
      </c>
      <c r="I3101">
        <v>54</v>
      </c>
      <c r="J3101">
        <v>0</v>
      </c>
      <c r="K3101">
        <f>_xlfn.XLOOKUP(FraudData[[#This Row],[amount]],AmountRules[Amount Min],AmountRules[Risk Points],,-1)</f>
        <v>0</v>
      </c>
      <c r="L3101">
        <f>_xlfn.XLOOKUP(FraudData[[#This Row],[transaction_hour]],TimeRules[Hour Min],TimeRules[Risk Points],,-1)</f>
        <v>3</v>
      </c>
      <c r="M3101">
        <f>_xlfn.XLOOKUP(FraudData[[#This Row],[foreign_transaction]],ForeignRules[Foreign Transaction],ForeignRules[Risk Points],0)</f>
        <v>0</v>
      </c>
      <c r="N3101">
        <f>_xlfn.XLOOKUP(FraudData[[#This Row],[location_mismatch]],Table10[Location Mismatch],Table10[Risk Points],0)</f>
        <v>0</v>
      </c>
      <c r="O3101">
        <f>_xlfn.XLOOKUP(FraudData[[#This Row],[device_trust_score]],DeviceRules[Device Min],DeviceRules[Risk Points],,-1)</f>
        <v>0</v>
      </c>
      <c r="P3101">
        <f>_xlfn.XLOOKUP(FraudData[[#This Row],[velocity_last_24h]],VelocityRules[Velocity Min],VelocityRules[Risk Points],,-1)</f>
        <v>0</v>
      </c>
      <c r="Q3101">
        <f>_xlfn.XLOOKUP(FraudData[[#This Row],[merchant_category]],MerchantRules[Merchant Category],MerchantRules[Risk Points],0)</f>
        <v>0</v>
      </c>
      <c r="R3101">
        <f>SUM(FraudData[[#This Row],[Amount Risk]:[Merchant Risk]])</f>
        <v>3</v>
      </c>
      <c r="S3101" t="str" cm="1">
        <f t="array" ref="S3101">_xlfn.IFS(FraudData[[#This Row],[Fraud Risk Score]]&gt;=8,"High Risk",FraudData[[#This Row],[Fraud Risk Score]]&gt;=6,"Medium Risk",TRUE,"Low Risk")</f>
        <v>Low Risk</v>
      </c>
    </row>
    <row r="3102" spans="1:19">
      <c r="A3102">
        <v>3101</v>
      </c>
      <c r="B3102">
        <v>17.5</v>
      </c>
      <c r="C3102">
        <v>8</v>
      </c>
      <c r="D3102" t="s">
        <v>47</v>
      </c>
      <c r="E3102">
        <v>0</v>
      </c>
      <c r="F3102">
        <v>0</v>
      </c>
      <c r="G3102">
        <v>44</v>
      </c>
      <c r="H3102">
        <v>2</v>
      </c>
      <c r="I3102">
        <v>38</v>
      </c>
      <c r="J3102">
        <v>0</v>
      </c>
      <c r="K3102">
        <f>_xlfn.XLOOKUP(FraudData[[#This Row],[amount]],AmountRules[Amount Min],AmountRules[Risk Points],,-1)</f>
        <v>0</v>
      </c>
      <c r="L3102">
        <f>_xlfn.XLOOKUP(FraudData[[#This Row],[transaction_hour]],TimeRules[Hour Min],TimeRules[Risk Points],,-1)</f>
        <v>0</v>
      </c>
      <c r="M3102">
        <f>_xlfn.XLOOKUP(FraudData[[#This Row],[foreign_transaction]],ForeignRules[Foreign Transaction],ForeignRules[Risk Points],0)</f>
        <v>0</v>
      </c>
      <c r="N3102">
        <f>_xlfn.XLOOKUP(FraudData[[#This Row],[location_mismatch]],Table10[Location Mismatch],Table10[Risk Points],0)</f>
        <v>0</v>
      </c>
      <c r="O3102">
        <f>_xlfn.XLOOKUP(FraudData[[#This Row],[device_trust_score]],DeviceRules[Device Min],DeviceRules[Risk Points],,-1)</f>
        <v>2</v>
      </c>
      <c r="P3102">
        <f>_xlfn.XLOOKUP(FraudData[[#This Row],[velocity_last_24h]],VelocityRules[Velocity Min],VelocityRules[Risk Points],,-1)</f>
        <v>0</v>
      </c>
      <c r="Q3102">
        <f>_xlfn.XLOOKUP(FraudData[[#This Row],[merchant_category]],MerchantRules[Merchant Category],MerchantRules[Risk Points],0)</f>
        <v>0</v>
      </c>
      <c r="R3102">
        <f>SUM(FraudData[[#This Row],[Amount Risk]:[Merchant Risk]])</f>
        <v>2</v>
      </c>
      <c r="S3102" t="str" cm="1">
        <f t="array" ref="S3102">_xlfn.IFS(FraudData[[#This Row],[Fraud Risk Score]]&gt;=8,"High Risk",FraudData[[#This Row],[Fraud Risk Score]]&gt;=6,"Medium Risk",TRUE,"Low Risk")</f>
        <v>Low Risk</v>
      </c>
    </row>
    <row r="3103" spans="1:19">
      <c r="A3103">
        <v>3102</v>
      </c>
      <c r="B3103">
        <v>248.37</v>
      </c>
      <c r="C3103">
        <v>18</v>
      </c>
      <c r="D3103" t="s">
        <v>50</v>
      </c>
      <c r="E3103">
        <v>0</v>
      </c>
      <c r="F3103">
        <v>0</v>
      </c>
      <c r="G3103">
        <v>74</v>
      </c>
      <c r="H3103">
        <v>1</v>
      </c>
      <c r="I3103">
        <v>57</v>
      </c>
      <c r="J3103">
        <v>0</v>
      </c>
      <c r="K3103">
        <f>_xlfn.XLOOKUP(FraudData[[#This Row],[amount]],AmountRules[Amount Min],AmountRules[Risk Points],,-1)</f>
        <v>0</v>
      </c>
      <c r="L3103">
        <f>_xlfn.XLOOKUP(FraudData[[#This Row],[transaction_hour]],TimeRules[Hour Min],TimeRules[Risk Points],,-1)</f>
        <v>0</v>
      </c>
      <c r="M3103">
        <f>_xlfn.XLOOKUP(FraudData[[#This Row],[foreign_transaction]],ForeignRules[Foreign Transaction],ForeignRules[Risk Points],0)</f>
        <v>0</v>
      </c>
      <c r="N3103">
        <f>_xlfn.XLOOKUP(FraudData[[#This Row],[location_mismatch]],Table10[Location Mismatch],Table10[Risk Points],0)</f>
        <v>0</v>
      </c>
      <c r="O3103">
        <f>_xlfn.XLOOKUP(FraudData[[#This Row],[device_trust_score]],DeviceRules[Device Min],DeviceRules[Risk Points],,-1)</f>
        <v>0</v>
      </c>
      <c r="P3103">
        <f>_xlfn.XLOOKUP(FraudData[[#This Row],[velocity_last_24h]],VelocityRules[Velocity Min],VelocityRules[Risk Points],,-1)</f>
        <v>0</v>
      </c>
      <c r="Q3103">
        <f>_xlfn.XLOOKUP(FraudData[[#This Row],[merchant_category]],MerchantRules[Merchant Category],MerchantRules[Risk Points],0)</f>
        <v>0</v>
      </c>
      <c r="R3103">
        <f>SUM(FraudData[[#This Row],[Amount Risk]:[Merchant Risk]])</f>
        <v>0</v>
      </c>
      <c r="S3103" t="str" cm="1">
        <f t="array" ref="S3103">_xlfn.IFS(FraudData[[#This Row],[Fraud Risk Score]]&gt;=8,"High Risk",FraudData[[#This Row],[Fraud Risk Score]]&gt;=6,"Medium Risk",TRUE,"Low Risk")</f>
        <v>Low Risk</v>
      </c>
    </row>
    <row r="3104" spans="1:19">
      <c r="A3104">
        <v>3103</v>
      </c>
      <c r="B3104">
        <v>442.77</v>
      </c>
      <c r="C3104">
        <v>18</v>
      </c>
      <c r="D3104" t="s">
        <v>49</v>
      </c>
      <c r="E3104">
        <v>0</v>
      </c>
      <c r="F3104">
        <v>0</v>
      </c>
      <c r="G3104">
        <v>32</v>
      </c>
      <c r="H3104">
        <v>5</v>
      </c>
      <c r="I3104">
        <v>18</v>
      </c>
      <c r="J3104">
        <v>0</v>
      </c>
      <c r="K3104">
        <f>_xlfn.XLOOKUP(FraudData[[#This Row],[amount]],AmountRules[Amount Min],AmountRules[Risk Points],,-1)</f>
        <v>0</v>
      </c>
      <c r="L3104">
        <f>_xlfn.XLOOKUP(FraudData[[#This Row],[transaction_hour]],TimeRules[Hour Min],TimeRules[Risk Points],,-1)</f>
        <v>0</v>
      </c>
      <c r="M3104">
        <f>_xlfn.XLOOKUP(FraudData[[#This Row],[foreign_transaction]],ForeignRules[Foreign Transaction],ForeignRules[Risk Points],0)</f>
        <v>0</v>
      </c>
      <c r="N3104">
        <f>_xlfn.XLOOKUP(FraudData[[#This Row],[location_mismatch]],Table10[Location Mismatch],Table10[Risk Points],0)</f>
        <v>0</v>
      </c>
      <c r="O3104">
        <f>_xlfn.XLOOKUP(FraudData[[#This Row],[device_trust_score]],DeviceRules[Device Min],DeviceRules[Risk Points],,-1)</f>
        <v>2</v>
      </c>
      <c r="P3104">
        <f>_xlfn.XLOOKUP(FraudData[[#This Row],[velocity_last_24h]],VelocityRules[Velocity Min],VelocityRules[Risk Points],,-1)</f>
        <v>3</v>
      </c>
      <c r="Q3104">
        <f>_xlfn.XLOOKUP(FraudData[[#This Row],[merchant_category]],MerchantRules[Merchant Category],MerchantRules[Risk Points],0)</f>
        <v>1</v>
      </c>
      <c r="R3104">
        <f>SUM(FraudData[[#This Row],[Amount Risk]:[Merchant Risk]])</f>
        <v>6</v>
      </c>
      <c r="S3104" t="str" cm="1">
        <f t="array" ref="S3104">_xlfn.IFS(FraudData[[#This Row],[Fraud Risk Score]]&gt;=8,"High Risk",FraudData[[#This Row],[Fraud Risk Score]]&gt;=6,"Medium Risk",TRUE,"Low Risk")</f>
        <v>Medium Risk</v>
      </c>
    </row>
    <row r="3105" spans="1:19">
      <c r="A3105">
        <v>3104</v>
      </c>
      <c r="B3105">
        <v>102.46</v>
      </c>
      <c r="C3105">
        <v>16</v>
      </c>
      <c r="D3105" t="s">
        <v>50</v>
      </c>
      <c r="E3105">
        <v>0</v>
      </c>
      <c r="F3105">
        <v>0</v>
      </c>
      <c r="G3105">
        <v>55</v>
      </c>
      <c r="H3105">
        <v>1</v>
      </c>
      <c r="I3105">
        <v>63</v>
      </c>
      <c r="J3105">
        <v>0</v>
      </c>
      <c r="K3105">
        <f>_xlfn.XLOOKUP(FraudData[[#This Row],[amount]],AmountRules[Amount Min],AmountRules[Risk Points],,-1)</f>
        <v>0</v>
      </c>
      <c r="L3105">
        <f>_xlfn.XLOOKUP(FraudData[[#This Row],[transaction_hour]],TimeRules[Hour Min],TimeRules[Risk Points],,-1)</f>
        <v>0</v>
      </c>
      <c r="M3105">
        <f>_xlfn.XLOOKUP(FraudData[[#This Row],[foreign_transaction]],ForeignRules[Foreign Transaction],ForeignRules[Risk Points],0)</f>
        <v>0</v>
      </c>
      <c r="N3105">
        <f>_xlfn.XLOOKUP(FraudData[[#This Row],[location_mismatch]],Table10[Location Mismatch],Table10[Risk Points],0)</f>
        <v>0</v>
      </c>
      <c r="O3105">
        <f>_xlfn.XLOOKUP(FraudData[[#This Row],[device_trust_score]],DeviceRules[Device Min],DeviceRules[Risk Points],,-1)</f>
        <v>1</v>
      </c>
      <c r="P3105">
        <f>_xlfn.XLOOKUP(FraudData[[#This Row],[velocity_last_24h]],VelocityRules[Velocity Min],VelocityRules[Risk Points],,-1)</f>
        <v>0</v>
      </c>
      <c r="Q3105">
        <f>_xlfn.XLOOKUP(FraudData[[#This Row],[merchant_category]],MerchantRules[Merchant Category],MerchantRules[Risk Points],0)</f>
        <v>0</v>
      </c>
      <c r="R3105">
        <f>SUM(FraudData[[#This Row],[Amount Risk]:[Merchant Risk]])</f>
        <v>1</v>
      </c>
      <c r="S3105" t="str" cm="1">
        <f t="array" ref="S3105">_xlfn.IFS(FraudData[[#This Row],[Fraud Risk Score]]&gt;=8,"High Risk",FraudData[[#This Row],[Fraud Risk Score]]&gt;=6,"Medium Risk",TRUE,"Low Risk")</f>
        <v>Low Risk</v>
      </c>
    </row>
    <row r="3106" spans="1:19">
      <c r="A3106">
        <v>3105</v>
      </c>
      <c r="B3106">
        <v>53.89</v>
      </c>
      <c r="C3106">
        <v>17</v>
      </c>
      <c r="D3106" t="s">
        <v>47</v>
      </c>
      <c r="E3106">
        <v>0</v>
      </c>
      <c r="F3106">
        <v>0</v>
      </c>
      <c r="G3106">
        <v>48</v>
      </c>
      <c r="H3106">
        <v>1</v>
      </c>
      <c r="I3106">
        <v>69</v>
      </c>
      <c r="J3106">
        <v>0</v>
      </c>
      <c r="K3106">
        <f>_xlfn.XLOOKUP(FraudData[[#This Row],[amount]],AmountRules[Amount Min],AmountRules[Risk Points],,-1)</f>
        <v>0</v>
      </c>
      <c r="L3106">
        <f>_xlfn.XLOOKUP(FraudData[[#This Row],[transaction_hour]],TimeRules[Hour Min],TimeRules[Risk Points],,-1)</f>
        <v>0</v>
      </c>
      <c r="M3106">
        <f>_xlfn.XLOOKUP(FraudData[[#This Row],[foreign_transaction]],ForeignRules[Foreign Transaction],ForeignRules[Risk Points],0)</f>
        <v>0</v>
      </c>
      <c r="N3106">
        <f>_xlfn.XLOOKUP(FraudData[[#This Row],[location_mismatch]],Table10[Location Mismatch],Table10[Risk Points],0)</f>
        <v>0</v>
      </c>
      <c r="O3106">
        <f>_xlfn.XLOOKUP(FraudData[[#This Row],[device_trust_score]],DeviceRules[Device Min],DeviceRules[Risk Points],,-1)</f>
        <v>2</v>
      </c>
      <c r="P3106">
        <f>_xlfn.XLOOKUP(FraudData[[#This Row],[velocity_last_24h]],VelocityRules[Velocity Min],VelocityRules[Risk Points],,-1)</f>
        <v>0</v>
      </c>
      <c r="Q3106">
        <f>_xlfn.XLOOKUP(FraudData[[#This Row],[merchant_category]],MerchantRules[Merchant Category],MerchantRules[Risk Points],0)</f>
        <v>0</v>
      </c>
      <c r="R3106">
        <f>SUM(FraudData[[#This Row],[Amount Risk]:[Merchant Risk]])</f>
        <v>2</v>
      </c>
      <c r="S3106" t="str" cm="1">
        <f t="array" ref="S3106">_xlfn.IFS(FraudData[[#This Row],[Fraud Risk Score]]&gt;=8,"High Risk",FraudData[[#This Row],[Fraud Risk Score]]&gt;=6,"Medium Risk",TRUE,"Low Risk")</f>
        <v>Low Risk</v>
      </c>
    </row>
    <row r="3107" spans="1:19">
      <c r="A3107">
        <v>3106</v>
      </c>
      <c r="B3107">
        <v>102.58</v>
      </c>
      <c r="C3107">
        <v>10</v>
      </c>
      <c r="D3107" t="s">
        <v>47</v>
      </c>
      <c r="E3107">
        <v>0</v>
      </c>
      <c r="F3107">
        <v>1</v>
      </c>
      <c r="G3107">
        <v>37</v>
      </c>
      <c r="H3107">
        <v>4</v>
      </c>
      <c r="I3107">
        <v>54</v>
      </c>
      <c r="J3107">
        <v>0</v>
      </c>
      <c r="K3107">
        <f>_xlfn.XLOOKUP(FraudData[[#This Row],[amount]],AmountRules[Amount Min],AmountRules[Risk Points],,-1)</f>
        <v>0</v>
      </c>
      <c r="L3107">
        <f>_xlfn.XLOOKUP(FraudData[[#This Row],[transaction_hour]],TimeRules[Hour Min],TimeRules[Risk Points],,-1)</f>
        <v>0</v>
      </c>
      <c r="M3107">
        <f>_xlfn.XLOOKUP(FraudData[[#This Row],[foreign_transaction]],ForeignRules[Foreign Transaction],ForeignRules[Risk Points],0)</f>
        <v>0</v>
      </c>
      <c r="N3107">
        <f>_xlfn.XLOOKUP(FraudData[[#This Row],[location_mismatch]],Table10[Location Mismatch],Table10[Risk Points],0)</f>
        <v>3</v>
      </c>
      <c r="O3107">
        <f>_xlfn.XLOOKUP(FraudData[[#This Row],[device_trust_score]],DeviceRules[Device Min],DeviceRules[Risk Points],,-1)</f>
        <v>2</v>
      </c>
      <c r="P3107">
        <f>_xlfn.XLOOKUP(FraudData[[#This Row],[velocity_last_24h]],VelocityRules[Velocity Min],VelocityRules[Risk Points],,-1)</f>
        <v>0</v>
      </c>
      <c r="Q3107">
        <f>_xlfn.XLOOKUP(FraudData[[#This Row],[merchant_category]],MerchantRules[Merchant Category],MerchantRules[Risk Points],0)</f>
        <v>0</v>
      </c>
      <c r="R3107">
        <f>SUM(FraudData[[#This Row],[Amount Risk]:[Merchant Risk]])</f>
        <v>5</v>
      </c>
      <c r="S3107" t="str" cm="1">
        <f t="array" ref="S3107">_xlfn.IFS(FraudData[[#This Row],[Fraud Risk Score]]&gt;=8,"High Risk",FraudData[[#This Row],[Fraud Risk Score]]&gt;=6,"Medium Risk",TRUE,"Low Risk")</f>
        <v>Low Risk</v>
      </c>
    </row>
    <row r="3108" spans="1:19">
      <c r="A3108">
        <v>3107</v>
      </c>
      <c r="B3108">
        <v>231.36</v>
      </c>
      <c r="C3108">
        <v>11</v>
      </c>
      <c r="D3108" t="s">
        <v>46</v>
      </c>
      <c r="E3108">
        <v>0</v>
      </c>
      <c r="F3108">
        <v>0</v>
      </c>
      <c r="G3108">
        <v>96</v>
      </c>
      <c r="H3108">
        <v>2</v>
      </c>
      <c r="I3108">
        <v>42</v>
      </c>
      <c r="J3108">
        <v>0</v>
      </c>
      <c r="K3108">
        <f>_xlfn.XLOOKUP(FraudData[[#This Row],[amount]],AmountRules[Amount Min],AmountRules[Risk Points],,-1)</f>
        <v>0</v>
      </c>
      <c r="L3108">
        <f>_xlfn.XLOOKUP(FraudData[[#This Row],[transaction_hour]],TimeRules[Hour Min],TimeRules[Risk Points],,-1)</f>
        <v>0</v>
      </c>
      <c r="M3108">
        <f>_xlfn.XLOOKUP(FraudData[[#This Row],[foreign_transaction]],ForeignRules[Foreign Transaction],ForeignRules[Risk Points],0)</f>
        <v>0</v>
      </c>
      <c r="N3108">
        <f>_xlfn.XLOOKUP(FraudData[[#This Row],[location_mismatch]],Table10[Location Mismatch],Table10[Risk Points],0)</f>
        <v>0</v>
      </c>
      <c r="O3108">
        <f>_xlfn.XLOOKUP(FraudData[[#This Row],[device_trust_score]],DeviceRules[Device Min],DeviceRules[Risk Points],,-1)</f>
        <v>0</v>
      </c>
      <c r="P3108">
        <f>_xlfn.XLOOKUP(FraudData[[#This Row],[velocity_last_24h]],VelocityRules[Velocity Min],VelocityRules[Risk Points],,-1)</f>
        <v>0</v>
      </c>
      <c r="Q3108">
        <f>_xlfn.XLOOKUP(FraudData[[#This Row],[merchant_category]],MerchantRules[Merchant Category],MerchantRules[Risk Points],0)</f>
        <v>0</v>
      </c>
      <c r="R3108">
        <f>SUM(FraudData[[#This Row],[Amount Risk]:[Merchant Risk]])</f>
        <v>0</v>
      </c>
      <c r="S3108" t="str" cm="1">
        <f t="array" ref="S3108">_xlfn.IFS(FraudData[[#This Row],[Fraud Risk Score]]&gt;=8,"High Risk",FraudData[[#This Row],[Fraud Risk Score]]&gt;=6,"Medium Risk",TRUE,"Low Risk")</f>
        <v>Low Risk</v>
      </c>
    </row>
    <row r="3109" spans="1:19">
      <c r="A3109">
        <v>3108</v>
      </c>
      <c r="B3109">
        <v>1.64</v>
      </c>
      <c r="C3109">
        <v>2</v>
      </c>
      <c r="D3109" t="s">
        <v>49</v>
      </c>
      <c r="E3109">
        <v>0</v>
      </c>
      <c r="F3109">
        <v>0</v>
      </c>
      <c r="G3109">
        <v>66</v>
      </c>
      <c r="H3109">
        <v>0</v>
      </c>
      <c r="I3109">
        <v>33</v>
      </c>
      <c r="J3109">
        <v>0</v>
      </c>
      <c r="K3109">
        <f>_xlfn.XLOOKUP(FraudData[[#This Row],[amount]],AmountRules[Amount Min],AmountRules[Risk Points],,-1)</f>
        <v>0</v>
      </c>
      <c r="L3109">
        <f>_xlfn.XLOOKUP(FraudData[[#This Row],[transaction_hour]],TimeRules[Hour Min],TimeRules[Risk Points],,-1)</f>
        <v>3</v>
      </c>
      <c r="M3109">
        <f>_xlfn.XLOOKUP(FraudData[[#This Row],[foreign_transaction]],ForeignRules[Foreign Transaction],ForeignRules[Risk Points],0)</f>
        <v>0</v>
      </c>
      <c r="N3109">
        <f>_xlfn.XLOOKUP(FraudData[[#This Row],[location_mismatch]],Table10[Location Mismatch],Table10[Risk Points],0)</f>
        <v>0</v>
      </c>
      <c r="O3109">
        <f>_xlfn.XLOOKUP(FraudData[[#This Row],[device_trust_score]],DeviceRules[Device Min],DeviceRules[Risk Points],,-1)</f>
        <v>1</v>
      </c>
      <c r="P3109">
        <f>_xlfn.XLOOKUP(FraudData[[#This Row],[velocity_last_24h]],VelocityRules[Velocity Min],VelocityRules[Risk Points],,-1)</f>
        <v>0</v>
      </c>
      <c r="Q3109">
        <f>_xlfn.XLOOKUP(FraudData[[#This Row],[merchant_category]],MerchantRules[Merchant Category],MerchantRules[Risk Points],0)</f>
        <v>1</v>
      </c>
      <c r="R3109">
        <f>SUM(FraudData[[#This Row],[Amount Risk]:[Merchant Risk]])</f>
        <v>5</v>
      </c>
      <c r="S3109" t="str" cm="1">
        <f t="array" ref="S3109">_xlfn.IFS(FraudData[[#This Row],[Fraud Risk Score]]&gt;=8,"High Risk",FraudData[[#This Row],[Fraud Risk Score]]&gt;=6,"Medium Risk",TRUE,"Low Risk")</f>
        <v>Low Risk</v>
      </c>
    </row>
    <row r="3110" spans="1:19">
      <c r="A3110">
        <v>3109</v>
      </c>
      <c r="B3110">
        <v>160.25</v>
      </c>
      <c r="C3110">
        <v>17</v>
      </c>
      <c r="D3110" t="s">
        <v>48</v>
      </c>
      <c r="E3110">
        <v>0</v>
      </c>
      <c r="F3110">
        <v>0</v>
      </c>
      <c r="G3110">
        <v>50</v>
      </c>
      <c r="H3110">
        <v>0</v>
      </c>
      <c r="I3110">
        <v>50</v>
      </c>
      <c r="J3110">
        <v>0</v>
      </c>
      <c r="K3110">
        <f>_xlfn.XLOOKUP(FraudData[[#This Row],[amount]],AmountRules[Amount Min],AmountRules[Risk Points],,-1)</f>
        <v>0</v>
      </c>
      <c r="L3110">
        <f>_xlfn.XLOOKUP(FraudData[[#This Row],[transaction_hour]],TimeRules[Hour Min],TimeRules[Risk Points],,-1)</f>
        <v>0</v>
      </c>
      <c r="M3110">
        <f>_xlfn.XLOOKUP(FraudData[[#This Row],[foreign_transaction]],ForeignRules[Foreign Transaction],ForeignRules[Risk Points],0)</f>
        <v>0</v>
      </c>
      <c r="N3110">
        <f>_xlfn.XLOOKUP(FraudData[[#This Row],[location_mismatch]],Table10[Location Mismatch],Table10[Risk Points],0)</f>
        <v>0</v>
      </c>
      <c r="O3110">
        <f>_xlfn.XLOOKUP(FraudData[[#This Row],[device_trust_score]],DeviceRules[Device Min],DeviceRules[Risk Points],,-1)</f>
        <v>1</v>
      </c>
      <c r="P3110">
        <f>_xlfn.XLOOKUP(FraudData[[#This Row],[velocity_last_24h]],VelocityRules[Velocity Min],VelocityRules[Risk Points],,-1)</f>
        <v>0</v>
      </c>
      <c r="Q3110">
        <f>_xlfn.XLOOKUP(FraudData[[#This Row],[merchant_category]],MerchantRules[Merchant Category],MerchantRules[Risk Points],0)</f>
        <v>0</v>
      </c>
      <c r="R3110">
        <f>SUM(FraudData[[#This Row],[Amount Risk]:[Merchant Risk]])</f>
        <v>1</v>
      </c>
      <c r="S3110" t="str" cm="1">
        <f t="array" ref="S3110">_xlfn.IFS(FraudData[[#This Row],[Fraud Risk Score]]&gt;=8,"High Risk",FraudData[[#This Row],[Fraud Risk Score]]&gt;=6,"Medium Risk",TRUE,"Low Risk")</f>
        <v>Low Risk</v>
      </c>
    </row>
    <row r="3111" spans="1:19">
      <c r="A3111">
        <v>3110</v>
      </c>
      <c r="B3111">
        <v>171.02</v>
      </c>
      <c r="C3111">
        <v>23</v>
      </c>
      <c r="D3111" t="s">
        <v>46</v>
      </c>
      <c r="E3111">
        <v>0</v>
      </c>
      <c r="F3111">
        <v>0</v>
      </c>
      <c r="G3111">
        <v>62</v>
      </c>
      <c r="H3111">
        <v>1</v>
      </c>
      <c r="I3111">
        <v>42</v>
      </c>
      <c r="J3111">
        <v>0</v>
      </c>
      <c r="K3111">
        <f>_xlfn.XLOOKUP(FraudData[[#This Row],[amount]],AmountRules[Amount Min],AmountRules[Risk Points],,-1)</f>
        <v>0</v>
      </c>
      <c r="L3111">
        <f>_xlfn.XLOOKUP(FraudData[[#This Row],[transaction_hour]],TimeRules[Hour Min],TimeRules[Risk Points],,-1)</f>
        <v>1</v>
      </c>
      <c r="M3111">
        <f>_xlfn.XLOOKUP(FraudData[[#This Row],[foreign_transaction]],ForeignRules[Foreign Transaction],ForeignRules[Risk Points],0)</f>
        <v>0</v>
      </c>
      <c r="N3111">
        <f>_xlfn.XLOOKUP(FraudData[[#This Row],[location_mismatch]],Table10[Location Mismatch],Table10[Risk Points],0)</f>
        <v>0</v>
      </c>
      <c r="O3111">
        <f>_xlfn.XLOOKUP(FraudData[[#This Row],[device_trust_score]],DeviceRules[Device Min],DeviceRules[Risk Points],,-1)</f>
        <v>1</v>
      </c>
      <c r="P3111">
        <f>_xlfn.XLOOKUP(FraudData[[#This Row],[velocity_last_24h]],VelocityRules[Velocity Min],VelocityRules[Risk Points],,-1)</f>
        <v>0</v>
      </c>
      <c r="Q3111">
        <f>_xlfn.XLOOKUP(FraudData[[#This Row],[merchant_category]],MerchantRules[Merchant Category],MerchantRules[Risk Points],0)</f>
        <v>0</v>
      </c>
      <c r="R3111">
        <f>SUM(FraudData[[#This Row],[Amount Risk]:[Merchant Risk]])</f>
        <v>2</v>
      </c>
      <c r="S3111" t="str" cm="1">
        <f t="array" ref="S3111">_xlfn.IFS(FraudData[[#This Row],[Fraud Risk Score]]&gt;=8,"High Risk",FraudData[[#This Row],[Fraud Risk Score]]&gt;=6,"Medium Risk",TRUE,"Low Risk")</f>
        <v>Low Risk</v>
      </c>
    </row>
    <row r="3112" spans="1:19">
      <c r="A3112">
        <v>3111</v>
      </c>
      <c r="B3112">
        <v>182.75</v>
      </c>
      <c r="C3112">
        <v>5</v>
      </c>
      <c r="D3112" t="s">
        <v>50</v>
      </c>
      <c r="E3112">
        <v>0</v>
      </c>
      <c r="F3112">
        <v>0</v>
      </c>
      <c r="G3112">
        <v>62</v>
      </c>
      <c r="H3112">
        <v>1</v>
      </c>
      <c r="I3112">
        <v>39</v>
      </c>
      <c r="J3112">
        <v>0</v>
      </c>
      <c r="K3112">
        <f>_xlfn.XLOOKUP(FraudData[[#This Row],[amount]],AmountRules[Amount Min],AmountRules[Risk Points],,-1)</f>
        <v>0</v>
      </c>
      <c r="L3112">
        <f>_xlfn.XLOOKUP(FraudData[[#This Row],[transaction_hour]],TimeRules[Hour Min],TimeRules[Risk Points],,-1)</f>
        <v>0</v>
      </c>
      <c r="M3112">
        <f>_xlfn.XLOOKUP(FraudData[[#This Row],[foreign_transaction]],ForeignRules[Foreign Transaction],ForeignRules[Risk Points],0)</f>
        <v>0</v>
      </c>
      <c r="N3112">
        <f>_xlfn.XLOOKUP(FraudData[[#This Row],[location_mismatch]],Table10[Location Mismatch],Table10[Risk Points],0)</f>
        <v>0</v>
      </c>
      <c r="O3112">
        <f>_xlfn.XLOOKUP(FraudData[[#This Row],[device_trust_score]],DeviceRules[Device Min],DeviceRules[Risk Points],,-1)</f>
        <v>1</v>
      </c>
      <c r="P3112">
        <f>_xlfn.XLOOKUP(FraudData[[#This Row],[velocity_last_24h]],VelocityRules[Velocity Min],VelocityRules[Risk Points],,-1)</f>
        <v>0</v>
      </c>
      <c r="Q3112">
        <f>_xlfn.XLOOKUP(FraudData[[#This Row],[merchant_category]],MerchantRules[Merchant Category],MerchantRules[Risk Points],0)</f>
        <v>0</v>
      </c>
      <c r="R3112">
        <f>SUM(FraudData[[#This Row],[Amount Risk]:[Merchant Risk]])</f>
        <v>1</v>
      </c>
      <c r="S3112" t="str" cm="1">
        <f t="array" ref="S3112">_xlfn.IFS(FraudData[[#This Row],[Fraud Risk Score]]&gt;=8,"High Risk",FraudData[[#This Row],[Fraud Risk Score]]&gt;=6,"Medium Risk",TRUE,"Low Risk")</f>
        <v>Low Risk</v>
      </c>
    </row>
    <row r="3113" spans="1:19">
      <c r="A3113">
        <v>3112</v>
      </c>
      <c r="B3113">
        <v>49.88</v>
      </c>
      <c r="C3113">
        <v>6</v>
      </c>
      <c r="D3113" t="s">
        <v>50</v>
      </c>
      <c r="E3113">
        <v>0</v>
      </c>
      <c r="F3113">
        <v>0</v>
      </c>
      <c r="G3113">
        <v>79</v>
      </c>
      <c r="H3113">
        <v>2</v>
      </c>
      <c r="I3113">
        <v>20</v>
      </c>
      <c r="J3113">
        <v>0</v>
      </c>
      <c r="K3113">
        <f>_xlfn.XLOOKUP(FraudData[[#This Row],[amount]],AmountRules[Amount Min],AmountRules[Risk Points],,-1)</f>
        <v>0</v>
      </c>
      <c r="L3113">
        <f>_xlfn.XLOOKUP(FraudData[[#This Row],[transaction_hour]],TimeRules[Hour Min],TimeRules[Risk Points],,-1)</f>
        <v>0</v>
      </c>
      <c r="M3113">
        <f>_xlfn.XLOOKUP(FraudData[[#This Row],[foreign_transaction]],ForeignRules[Foreign Transaction],ForeignRules[Risk Points],0)</f>
        <v>0</v>
      </c>
      <c r="N3113">
        <f>_xlfn.XLOOKUP(FraudData[[#This Row],[location_mismatch]],Table10[Location Mismatch],Table10[Risk Points],0)</f>
        <v>0</v>
      </c>
      <c r="O3113">
        <f>_xlfn.XLOOKUP(FraudData[[#This Row],[device_trust_score]],DeviceRules[Device Min],DeviceRules[Risk Points],,-1)</f>
        <v>0</v>
      </c>
      <c r="P3113">
        <f>_xlfn.XLOOKUP(FraudData[[#This Row],[velocity_last_24h]],VelocityRules[Velocity Min],VelocityRules[Risk Points],,-1)</f>
        <v>0</v>
      </c>
      <c r="Q3113">
        <f>_xlfn.XLOOKUP(FraudData[[#This Row],[merchant_category]],MerchantRules[Merchant Category],MerchantRules[Risk Points],0)</f>
        <v>0</v>
      </c>
      <c r="R3113">
        <f>SUM(FraudData[[#This Row],[Amount Risk]:[Merchant Risk]])</f>
        <v>0</v>
      </c>
      <c r="S3113" t="str" cm="1">
        <f t="array" ref="S3113">_xlfn.IFS(FraudData[[#This Row],[Fraud Risk Score]]&gt;=8,"High Risk",FraudData[[#This Row],[Fraud Risk Score]]&gt;=6,"Medium Risk",TRUE,"Low Risk")</f>
        <v>Low Risk</v>
      </c>
    </row>
    <row r="3114" spans="1:19">
      <c r="A3114">
        <v>3113</v>
      </c>
      <c r="B3114">
        <v>225.35</v>
      </c>
      <c r="C3114">
        <v>0</v>
      </c>
      <c r="D3114" t="s">
        <v>47</v>
      </c>
      <c r="E3114">
        <v>0</v>
      </c>
      <c r="F3114">
        <v>0</v>
      </c>
      <c r="G3114">
        <v>34</v>
      </c>
      <c r="H3114">
        <v>7</v>
      </c>
      <c r="I3114">
        <v>20</v>
      </c>
      <c r="J3114">
        <v>1</v>
      </c>
      <c r="K3114">
        <f>_xlfn.XLOOKUP(FraudData[[#This Row],[amount]],AmountRules[Amount Min],AmountRules[Risk Points],,-1)</f>
        <v>0</v>
      </c>
      <c r="L3114">
        <f>_xlfn.XLOOKUP(FraudData[[#This Row],[transaction_hour]],TimeRules[Hour Min],TimeRules[Risk Points],,-1)</f>
        <v>3</v>
      </c>
      <c r="M3114">
        <f>_xlfn.XLOOKUP(FraudData[[#This Row],[foreign_transaction]],ForeignRules[Foreign Transaction],ForeignRules[Risk Points],0)</f>
        <v>0</v>
      </c>
      <c r="N3114">
        <f>_xlfn.XLOOKUP(FraudData[[#This Row],[location_mismatch]],Table10[Location Mismatch],Table10[Risk Points],0)</f>
        <v>0</v>
      </c>
      <c r="O3114">
        <f>_xlfn.XLOOKUP(FraudData[[#This Row],[device_trust_score]],DeviceRules[Device Min],DeviceRules[Risk Points],,-1)</f>
        <v>2</v>
      </c>
      <c r="P3114">
        <f>_xlfn.XLOOKUP(FraudData[[#This Row],[velocity_last_24h]],VelocityRules[Velocity Min],VelocityRules[Risk Points],,-1)</f>
        <v>2</v>
      </c>
      <c r="Q3114">
        <f>_xlfn.XLOOKUP(FraudData[[#This Row],[merchant_category]],MerchantRules[Merchant Category],MerchantRules[Risk Points],0)</f>
        <v>0</v>
      </c>
      <c r="R3114">
        <f>SUM(FraudData[[#This Row],[Amount Risk]:[Merchant Risk]])</f>
        <v>7</v>
      </c>
      <c r="S3114" t="str" cm="1">
        <f t="array" ref="S3114">_xlfn.IFS(FraudData[[#This Row],[Fraud Risk Score]]&gt;=8,"High Risk",FraudData[[#This Row],[Fraud Risk Score]]&gt;=6,"Medium Risk",TRUE,"Low Risk")</f>
        <v>Medium Risk</v>
      </c>
    </row>
    <row r="3115" spans="1:19">
      <c r="A3115">
        <v>3114</v>
      </c>
      <c r="B3115">
        <v>17.25</v>
      </c>
      <c r="C3115">
        <v>5</v>
      </c>
      <c r="D3115" t="s">
        <v>47</v>
      </c>
      <c r="E3115">
        <v>0</v>
      </c>
      <c r="F3115">
        <v>0</v>
      </c>
      <c r="G3115">
        <v>35</v>
      </c>
      <c r="H3115">
        <v>1</v>
      </c>
      <c r="I3115">
        <v>28</v>
      </c>
      <c r="J3115">
        <v>0</v>
      </c>
      <c r="K3115">
        <f>_xlfn.XLOOKUP(FraudData[[#This Row],[amount]],AmountRules[Amount Min],AmountRules[Risk Points],,-1)</f>
        <v>0</v>
      </c>
      <c r="L3115">
        <f>_xlfn.XLOOKUP(FraudData[[#This Row],[transaction_hour]],TimeRules[Hour Min],TimeRules[Risk Points],,-1)</f>
        <v>0</v>
      </c>
      <c r="M3115">
        <f>_xlfn.XLOOKUP(FraudData[[#This Row],[foreign_transaction]],ForeignRules[Foreign Transaction],ForeignRules[Risk Points],0)</f>
        <v>0</v>
      </c>
      <c r="N3115">
        <f>_xlfn.XLOOKUP(FraudData[[#This Row],[location_mismatch]],Table10[Location Mismatch],Table10[Risk Points],0)</f>
        <v>0</v>
      </c>
      <c r="O3115">
        <f>_xlfn.XLOOKUP(FraudData[[#This Row],[device_trust_score]],DeviceRules[Device Min],DeviceRules[Risk Points],,-1)</f>
        <v>2</v>
      </c>
      <c r="P3115">
        <f>_xlfn.XLOOKUP(FraudData[[#This Row],[velocity_last_24h]],VelocityRules[Velocity Min],VelocityRules[Risk Points],,-1)</f>
        <v>0</v>
      </c>
      <c r="Q3115">
        <f>_xlfn.XLOOKUP(FraudData[[#This Row],[merchant_category]],MerchantRules[Merchant Category],MerchantRules[Risk Points],0)</f>
        <v>0</v>
      </c>
      <c r="R3115">
        <f>SUM(FraudData[[#This Row],[Amount Risk]:[Merchant Risk]])</f>
        <v>2</v>
      </c>
      <c r="S3115" t="str" cm="1">
        <f t="array" ref="S3115">_xlfn.IFS(FraudData[[#This Row],[Fraud Risk Score]]&gt;=8,"High Risk",FraudData[[#This Row],[Fraud Risk Score]]&gt;=6,"Medium Risk",TRUE,"Low Risk")</f>
        <v>Low Risk</v>
      </c>
    </row>
    <row r="3116" spans="1:19">
      <c r="A3116">
        <v>3115</v>
      </c>
      <c r="B3116">
        <v>40</v>
      </c>
      <c r="C3116">
        <v>17</v>
      </c>
      <c r="D3116" t="s">
        <v>47</v>
      </c>
      <c r="E3116">
        <v>0</v>
      </c>
      <c r="F3116">
        <v>0</v>
      </c>
      <c r="G3116">
        <v>27</v>
      </c>
      <c r="H3116">
        <v>3</v>
      </c>
      <c r="I3116">
        <v>60</v>
      </c>
      <c r="J3116">
        <v>0</v>
      </c>
      <c r="K3116">
        <f>_xlfn.XLOOKUP(FraudData[[#This Row],[amount]],AmountRules[Amount Min],AmountRules[Risk Points],,-1)</f>
        <v>0</v>
      </c>
      <c r="L3116">
        <f>_xlfn.XLOOKUP(FraudData[[#This Row],[transaction_hour]],TimeRules[Hour Min],TimeRules[Risk Points],,-1)</f>
        <v>0</v>
      </c>
      <c r="M3116">
        <f>_xlfn.XLOOKUP(FraudData[[#This Row],[foreign_transaction]],ForeignRules[Foreign Transaction],ForeignRules[Risk Points],0)</f>
        <v>0</v>
      </c>
      <c r="N3116">
        <f>_xlfn.XLOOKUP(FraudData[[#This Row],[location_mismatch]],Table10[Location Mismatch],Table10[Risk Points],0)</f>
        <v>0</v>
      </c>
      <c r="O3116">
        <f>_xlfn.XLOOKUP(FraudData[[#This Row],[device_trust_score]],DeviceRules[Device Min],DeviceRules[Risk Points],,-1)</f>
        <v>3</v>
      </c>
      <c r="P3116">
        <f>_xlfn.XLOOKUP(FraudData[[#This Row],[velocity_last_24h]],VelocityRules[Velocity Min],VelocityRules[Risk Points],,-1)</f>
        <v>0</v>
      </c>
      <c r="Q3116">
        <f>_xlfn.XLOOKUP(FraudData[[#This Row],[merchant_category]],MerchantRules[Merchant Category],MerchantRules[Risk Points],0)</f>
        <v>0</v>
      </c>
      <c r="R3116">
        <f>SUM(FraudData[[#This Row],[Amount Risk]:[Merchant Risk]])</f>
        <v>3</v>
      </c>
      <c r="S3116" t="str" cm="1">
        <f t="array" ref="S3116">_xlfn.IFS(FraudData[[#This Row],[Fraud Risk Score]]&gt;=8,"High Risk",FraudData[[#This Row],[Fraud Risk Score]]&gt;=6,"Medium Risk",TRUE,"Low Risk")</f>
        <v>Low Risk</v>
      </c>
    </row>
    <row r="3117" spans="1:19">
      <c r="A3117">
        <v>3116</v>
      </c>
      <c r="B3117">
        <v>377.89</v>
      </c>
      <c r="C3117">
        <v>12</v>
      </c>
      <c r="D3117" t="s">
        <v>48</v>
      </c>
      <c r="E3117">
        <v>0</v>
      </c>
      <c r="F3117">
        <v>0</v>
      </c>
      <c r="G3117">
        <v>47</v>
      </c>
      <c r="H3117">
        <v>1</v>
      </c>
      <c r="I3117">
        <v>69</v>
      </c>
      <c r="J3117">
        <v>0</v>
      </c>
      <c r="K3117">
        <f>_xlfn.XLOOKUP(FraudData[[#This Row],[amount]],AmountRules[Amount Min],AmountRules[Risk Points],,-1)</f>
        <v>0</v>
      </c>
      <c r="L3117">
        <f>_xlfn.XLOOKUP(FraudData[[#This Row],[transaction_hour]],TimeRules[Hour Min],TimeRules[Risk Points],,-1)</f>
        <v>0</v>
      </c>
      <c r="M3117">
        <f>_xlfn.XLOOKUP(FraudData[[#This Row],[foreign_transaction]],ForeignRules[Foreign Transaction],ForeignRules[Risk Points],0)</f>
        <v>0</v>
      </c>
      <c r="N3117">
        <f>_xlfn.XLOOKUP(FraudData[[#This Row],[location_mismatch]],Table10[Location Mismatch],Table10[Risk Points],0)</f>
        <v>0</v>
      </c>
      <c r="O3117">
        <f>_xlfn.XLOOKUP(FraudData[[#This Row],[device_trust_score]],DeviceRules[Device Min],DeviceRules[Risk Points],,-1)</f>
        <v>2</v>
      </c>
      <c r="P3117">
        <f>_xlfn.XLOOKUP(FraudData[[#This Row],[velocity_last_24h]],VelocityRules[Velocity Min],VelocityRules[Risk Points],,-1)</f>
        <v>0</v>
      </c>
      <c r="Q3117">
        <f>_xlfn.XLOOKUP(FraudData[[#This Row],[merchant_category]],MerchantRules[Merchant Category],MerchantRules[Risk Points],0)</f>
        <v>0</v>
      </c>
      <c r="R3117">
        <f>SUM(FraudData[[#This Row],[Amount Risk]:[Merchant Risk]])</f>
        <v>2</v>
      </c>
      <c r="S3117" t="str" cm="1">
        <f t="array" ref="S3117">_xlfn.IFS(FraudData[[#This Row],[Fraud Risk Score]]&gt;=8,"High Risk",FraudData[[#This Row],[Fraud Risk Score]]&gt;=6,"Medium Risk",TRUE,"Low Risk")</f>
        <v>Low Risk</v>
      </c>
    </row>
    <row r="3118" spans="1:19">
      <c r="A3118">
        <v>3117</v>
      </c>
      <c r="B3118">
        <v>241.59</v>
      </c>
      <c r="C3118">
        <v>21</v>
      </c>
      <c r="D3118" t="s">
        <v>48</v>
      </c>
      <c r="E3118">
        <v>0</v>
      </c>
      <c r="F3118">
        <v>0</v>
      </c>
      <c r="G3118">
        <v>86</v>
      </c>
      <c r="H3118">
        <v>1</v>
      </c>
      <c r="I3118">
        <v>22</v>
      </c>
      <c r="J3118">
        <v>0</v>
      </c>
      <c r="K3118">
        <f>_xlfn.XLOOKUP(FraudData[[#This Row],[amount]],AmountRules[Amount Min],AmountRules[Risk Points],,-1)</f>
        <v>0</v>
      </c>
      <c r="L3118">
        <f>_xlfn.XLOOKUP(FraudData[[#This Row],[transaction_hour]],TimeRules[Hour Min],TimeRules[Risk Points],,-1)</f>
        <v>0</v>
      </c>
      <c r="M3118">
        <f>_xlfn.XLOOKUP(FraudData[[#This Row],[foreign_transaction]],ForeignRules[Foreign Transaction],ForeignRules[Risk Points],0)</f>
        <v>0</v>
      </c>
      <c r="N3118">
        <f>_xlfn.XLOOKUP(FraudData[[#This Row],[location_mismatch]],Table10[Location Mismatch],Table10[Risk Points],0)</f>
        <v>0</v>
      </c>
      <c r="O3118">
        <f>_xlfn.XLOOKUP(FraudData[[#This Row],[device_trust_score]],DeviceRules[Device Min],DeviceRules[Risk Points],,-1)</f>
        <v>0</v>
      </c>
      <c r="P3118">
        <f>_xlfn.XLOOKUP(FraudData[[#This Row],[velocity_last_24h]],VelocityRules[Velocity Min],VelocityRules[Risk Points],,-1)</f>
        <v>0</v>
      </c>
      <c r="Q3118">
        <f>_xlfn.XLOOKUP(FraudData[[#This Row],[merchant_category]],MerchantRules[Merchant Category],MerchantRules[Risk Points],0)</f>
        <v>0</v>
      </c>
      <c r="R3118">
        <f>SUM(FraudData[[#This Row],[Amount Risk]:[Merchant Risk]])</f>
        <v>0</v>
      </c>
      <c r="S3118" t="str" cm="1">
        <f t="array" ref="S3118">_xlfn.IFS(FraudData[[#This Row],[Fraud Risk Score]]&gt;=8,"High Risk",FraudData[[#This Row],[Fraud Risk Score]]&gt;=6,"Medium Risk",TRUE,"Low Risk")</f>
        <v>Low Risk</v>
      </c>
    </row>
    <row r="3119" spans="1:19">
      <c r="A3119">
        <v>3118</v>
      </c>
      <c r="B3119">
        <v>2.4900000000000002</v>
      </c>
      <c r="C3119">
        <v>18</v>
      </c>
      <c r="D3119" t="s">
        <v>46</v>
      </c>
      <c r="E3119">
        <v>0</v>
      </c>
      <c r="F3119">
        <v>0</v>
      </c>
      <c r="G3119">
        <v>94</v>
      </c>
      <c r="H3119">
        <v>3</v>
      </c>
      <c r="I3119">
        <v>61</v>
      </c>
      <c r="J3119">
        <v>0</v>
      </c>
      <c r="K3119">
        <f>_xlfn.XLOOKUP(FraudData[[#This Row],[amount]],AmountRules[Amount Min],AmountRules[Risk Points],,-1)</f>
        <v>0</v>
      </c>
      <c r="L3119">
        <f>_xlfn.XLOOKUP(FraudData[[#This Row],[transaction_hour]],TimeRules[Hour Min],TimeRules[Risk Points],,-1)</f>
        <v>0</v>
      </c>
      <c r="M3119">
        <f>_xlfn.XLOOKUP(FraudData[[#This Row],[foreign_transaction]],ForeignRules[Foreign Transaction],ForeignRules[Risk Points],0)</f>
        <v>0</v>
      </c>
      <c r="N3119">
        <f>_xlfn.XLOOKUP(FraudData[[#This Row],[location_mismatch]],Table10[Location Mismatch],Table10[Risk Points],0)</f>
        <v>0</v>
      </c>
      <c r="O3119">
        <f>_xlfn.XLOOKUP(FraudData[[#This Row],[device_trust_score]],DeviceRules[Device Min],DeviceRules[Risk Points],,-1)</f>
        <v>0</v>
      </c>
      <c r="P3119">
        <f>_xlfn.XLOOKUP(FraudData[[#This Row],[velocity_last_24h]],VelocityRules[Velocity Min],VelocityRules[Risk Points],,-1)</f>
        <v>0</v>
      </c>
      <c r="Q3119">
        <f>_xlfn.XLOOKUP(FraudData[[#This Row],[merchant_category]],MerchantRules[Merchant Category],MerchantRules[Risk Points],0)</f>
        <v>0</v>
      </c>
      <c r="R3119">
        <f>SUM(FraudData[[#This Row],[Amount Risk]:[Merchant Risk]])</f>
        <v>0</v>
      </c>
      <c r="S3119" t="str" cm="1">
        <f t="array" ref="S3119">_xlfn.IFS(FraudData[[#This Row],[Fraud Risk Score]]&gt;=8,"High Risk",FraudData[[#This Row],[Fraud Risk Score]]&gt;=6,"Medium Risk",TRUE,"Low Risk")</f>
        <v>Low Risk</v>
      </c>
    </row>
    <row r="3120" spans="1:19">
      <c r="A3120">
        <v>3119</v>
      </c>
      <c r="B3120">
        <v>51.39</v>
      </c>
      <c r="C3120">
        <v>6</v>
      </c>
      <c r="D3120" t="s">
        <v>48</v>
      </c>
      <c r="E3120">
        <v>0</v>
      </c>
      <c r="F3120">
        <v>0</v>
      </c>
      <c r="G3120">
        <v>65</v>
      </c>
      <c r="H3120">
        <v>5</v>
      </c>
      <c r="I3120">
        <v>42</v>
      </c>
      <c r="J3120">
        <v>0</v>
      </c>
      <c r="K3120">
        <f>_xlfn.XLOOKUP(FraudData[[#This Row],[amount]],AmountRules[Amount Min],AmountRules[Risk Points],,-1)</f>
        <v>0</v>
      </c>
      <c r="L3120">
        <f>_xlfn.XLOOKUP(FraudData[[#This Row],[transaction_hour]],TimeRules[Hour Min],TimeRules[Risk Points],,-1)</f>
        <v>0</v>
      </c>
      <c r="M3120">
        <f>_xlfn.XLOOKUP(FraudData[[#This Row],[foreign_transaction]],ForeignRules[Foreign Transaction],ForeignRules[Risk Points],0)</f>
        <v>0</v>
      </c>
      <c r="N3120">
        <f>_xlfn.XLOOKUP(FraudData[[#This Row],[location_mismatch]],Table10[Location Mismatch],Table10[Risk Points],0)</f>
        <v>0</v>
      </c>
      <c r="O3120">
        <f>_xlfn.XLOOKUP(FraudData[[#This Row],[device_trust_score]],DeviceRules[Device Min],DeviceRules[Risk Points],,-1)</f>
        <v>1</v>
      </c>
      <c r="P3120">
        <f>_xlfn.XLOOKUP(FraudData[[#This Row],[velocity_last_24h]],VelocityRules[Velocity Min],VelocityRules[Risk Points],,-1)</f>
        <v>3</v>
      </c>
      <c r="Q3120">
        <f>_xlfn.XLOOKUP(FraudData[[#This Row],[merchant_category]],MerchantRules[Merchant Category],MerchantRules[Risk Points],0)</f>
        <v>0</v>
      </c>
      <c r="R3120">
        <f>SUM(FraudData[[#This Row],[Amount Risk]:[Merchant Risk]])</f>
        <v>4</v>
      </c>
      <c r="S3120" t="str" cm="1">
        <f t="array" ref="S3120">_xlfn.IFS(FraudData[[#This Row],[Fraud Risk Score]]&gt;=8,"High Risk",FraudData[[#This Row],[Fraud Risk Score]]&gt;=6,"Medium Risk",TRUE,"Low Risk")</f>
        <v>Low Risk</v>
      </c>
    </row>
    <row r="3121" spans="1:19">
      <c r="A3121">
        <v>3120</v>
      </c>
      <c r="B3121">
        <v>43.44</v>
      </c>
      <c r="C3121">
        <v>18</v>
      </c>
      <c r="D3121" t="s">
        <v>47</v>
      </c>
      <c r="E3121">
        <v>0</v>
      </c>
      <c r="F3121">
        <v>0</v>
      </c>
      <c r="G3121">
        <v>65</v>
      </c>
      <c r="H3121">
        <v>1</v>
      </c>
      <c r="I3121">
        <v>55</v>
      </c>
      <c r="J3121">
        <v>0</v>
      </c>
      <c r="K3121">
        <f>_xlfn.XLOOKUP(FraudData[[#This Row],[amount]],AmountRules[Amount Min],AmountRules[Risk Points],,-1)</f>
        <v>0</v>
      </c>
      <c r="L3121">
        <f>_xlfn.XLOOKUP(FraudData[[#This Row],[transaction_hour]],TimeRules[Hour Min],TimeRules[Risk Points],,-1)</f>
        <v>0</v>
      </c>
      <c r="M3121">
        <f>_xlfn.XLOOKUP(FraudData[[#This Row],[foreign_transaction]],ForeignRules[Foreign Transaction],ForeignRules[Risk Points],0)</f>
        <v>0</v>
      </c>
      <c r="N3121">
        <f>_xlfn.XLOOKUP(FraudData[[#This Row],[location_mismatch]],Table10[Location Mismatch],Table10[Risk Points],0)</f>
        <v>0</v>
      </c>
      <c r="O3121">
        <f>_xlfn.XLOOKUP(FraudData[[#This Row],[device_trust_score]],DeviceRules[Device Min],DeviceRules[Risk Points],,-1)</f>
        <v>1</v>
      </c>
      <c r="P3121">
        <f>_xlfn.XLOOKUP(FraudData[[#This Row],[velocity_last_24h]],VelocityRules[Velocity Min],VelocityRules[Risk Points],,-1)</f>
        <v>0</v>
      </c>
      <c r="Q3121">
        <f>_xlfn.XLOOKUP(FraudData[[#This Row],[merchant_category]],MerchantRules[Merchant Category],MerchantRules[Risk Points],0)</f>
        <v>0</v>
      </c>
      <c r="R3121">
        <f>SUM(FraudData[[#This Row],[Amount Risk]:[Merchant Risk]])</f>
        <v>1</v>
      </c>
      <c r="S3121" t="str" cm="1">
        <f t="array" ref="S3121">_xlfn.IFS(FraudData[[#This Row],[Fraud Risk Score]]&gt;=8,"High Risk",FraudData[[#This Row],[Fraud Risk Score]]&gt;=6,"Medium Risk",TRUE,"Low Risk")</f>
        <v>Low Risk</v>
      </c>
    </row>
    <row r="3122" spans="1:19">
      <c r="A3122">
        <v>3121</v>
      </c>
      <c r="B3122">
        <v>56.85</v>
      </c>
      <c r="C3122">
        <v>8</v>
      </c>
      <c r="D3122" t="s">
        <v>46</v>
      </c>
      <c r="E3122">
        <v>0</v>
      </c>
      <c r="F3122">
        <v>0</v>
      </c>
      <c r="G3122">
        <v>28</v>
      </c>
      <c r="H3122">
        <v>3</v>
      </c>
      <c r="I3122">
        <v>33</v>
      </c>
      <c r="J3122">
        <v>0</v>
      </c>
      <c r="K3122">
        <f>_xlfn.XLOOKUP(FraudData[[#This Row],[amount]],AmountRules[Amount Min],AmountRules[Risk Points],,-1)</f>
        <v>0</v>
      </c>
      <c r="L3122">
        <f>_xlfn.XLOOKUP(FraudData[[#This Row],[transaction_hour]],TimeRules[Hour Min],TimeRules[Risk Points],,-1)</f>
        <v>0</v>
      </c>
      <c r="M3122">
        <f>_xlfn.XLOOKUP(FraudData[[#This Row],[foreign_transaction]],ForeignRules[Foreign Transaction],ForeignRules[Risk Points],0)</f>
        <v>0</v>
      </c>
      <c r="N3122">
        <f>_xlfn.XLOOKUP(FraudData[[#This Row],[location_mismatch]],Table10[Location Mismatch],Table10[Risk Points],0)</f>
        <v>0</v>
      </c>
      <c r="O3122">
        <f>_xlfn.XLOOKUP(FraudData[[#This Row],[device_trust_score]],DeviceRules[Device Min],DeviceRules[Risk Points],,-1)</f>
        <v>3</v>
      </c>
      <c r="P3122">
        <f>_xlfn.XLOOKUP(FraudData[[#This Row],[velocity_last_24h]],VelocityRules[Velocity Min],VelocityRules[Risk Points],,-1)</f>
        <v>0</v>
      </c>
      <c r="Q3122">
        <f>_xlfn.XLOOKUP(FraudData[[#This Row],[merchant_category]],MerchantRules[Merchant Category],MerchantRules[Risk Points],0)</f>
        <v>0</v>
      </c>
      <c r="R3122">
        <f>SUM(FraudData[[#This Row],[Amount Risk]:[Merchant Risk]])</f>
        <v>3</v>
      </c>
      <c r="S3122" t="str" cm="1">
        <f t="array" ref="S3122">_xlfn.IFS(FraudData[[#This Row],[Fraud Risk Score]]&gt;=8,"High Risk",FraudData[[#This Row],[Fraud Risk Score]]&gt;=6,"Medium Risk",TRUE,"Low Risk")</f>
        <v>Low Risk</v>
      </c>
    </row>
    <row r="3123" spans="1:19">
      <c r="A3123">
        <v>3122</v>
      </c>
      <c r="B3123">
        <v>51.2</v>
      </c>
      <c r="C3123">
        <v>2</v>
      </c>
      <c r="D3123" t="s">
        <v>46</v>
      </c>
      <c r="E3123">
        <v>0</v>
      </c>
      <c r="F3123">
        <v>0</v>
      </c>
      <c r="G3123">
        <v>27</v>
      </c>
      <c r="H3123">
        <v>3</v>
      </c>
      <c r="I3123">
        <v>49</v>
      </c>
      <c r="J3123">
        <v>0</v>
      </c>
      <c r="K3123">
        <f>_xlfn.XLOOKUP(FraudData[[#This Row],[amount]],AmountRules[Amount Min],AmountRules[Risk Points],,-1)</f>
        <v>0</v>
      </c>
      <c r="L3123">
        <f>_xlfn.XLOOKUP(FraudData[[#This Row],[transaction_hour]],TimeRules[Hour Min],TimeRules[Risk Points],,-1)</f>
        <v>3</v>
      </c>
      <c r="M3123">
        <f>_xlfn.XLOOKUP(FraudData[[#This Row],[foreign_transaction]],ForeignRules[Foreign Transaction],ForeignRules[Risk Points],0)</f>
        <v>0</v>
      </c>
      <c r="N3123">
        <f>_xlfn.XLOOKUP(FraudData[[#This Row],[location_mismatch]],Table10[Location Mismatch],Table10[Risk Points],0)</f>
        <v>0</v>
      </c>
      <c r="O3123">
        <f>_xlfn.XLOOKUP(FraudData[[#This Row],[device_trust_score]],DeviceRules[Device Min],DeviceRules[Risk Points],,-1)</f>
        <v>3</v>
      </c>
      <c r="P3123">
        <f>_xlfn.XLOOKUP(FraudData[[#This Row],[velocity_last_24h]],VelocityRules[Velocity Min],VelocityRules[Risk Points],,-1)</f>
        <v>0</v>
      </c>
      <c r="Q3123">
        <f>_xlfn.XLOOKUP(FraudData[[#This Row],[merchant_category]],MerchantRules[Merchant Category],MerchantRules[Risk Points],0)</f>
        <v>0</v>
      </c>
      <c r="R3123">
        <f>SUM(FraudData[[#This Row],[Amount Risk]:[Merchant Risk]])</f>
        <v>6</v>
      </c>
      <c r="S3123" t="str" cm="1">
        <f t="array" ref="S3123">_xlfn.IFS(FraudData[[#This Row],[Fraud Risk Score]]&gt;=8,"High Risk",FraudData[[#This Row],[Fraud Risk Score]]&gt;=6,"Medium Risk",TRUE,"Low Risk")</f>
        <v>Medium Risk</v>
      </c>
    </row>
    <row r="3124" spans="1:19">
      <c r="A3124">
        <v>3123</v>
      </c>
      <c r="B3124">
        <v>11.62</v>
      </c>
      <c r="C3124">
        <v>22</v>
      </c>
      <c r="D3124" t="s">
        <v>49</v>
      </c>
      <c r="E3124">
        <v>0</v>
      </c>
      <c r="F3124">
        <v>0</v>
      </c>
      <c r="G3124">
        <v>75</v>
      </c>
      <c r="H3124">
        <v>1</v>
      </c>
      <c r="I3124">
        <v>46</v>
      </c>
      <c r="J3124">
        <v>0</v>
      </c>
      <c r="K3124">
        <f>_xlfn.XLOOKUP(FraudData[[#This Row],[amount]],AmountRules[Amount Min],AmountRules[Risk Points],,-1)</f>
        <v>0</v>
      </c>
      <c r="L3124">
        <f>_xlfn.XLOOKUP(FraudData[[#This Row],[transaction_hour]],TimeRules[Hour Min],TimeRules[Risk Points],,-1)</f>
        <v>0</v>
      </c>
      <c r="M3124">
        <f>_xlfn.XLOOKUP(FraudData[[#This Row],[foreign_transaction]],ForeignRules[Foreign Transaction],ForeignRules[Risk Points],0)</f>
        <v>0</v>
      </c>
      <c r="N3124">
        <f>_xlfn.XLOOKUP(FraudData[[#This Row],[location_mismatch]],Table10[Location Mismatch],Table10[Risk Points],0)</f>
        <v>0</v>
      </c>
      <c r="O3124">
        <f>_xlfn.XLOOKUP(FraudData[[#This Row],[device_trust_score]],DeviceRules[Device Min],DeviceRules[Risk Points],,-1)</f>
        <v>0</v>
      </c>
      <c r="P3124">
        <f>_xlfn.XLOOKUP(FraudData[[#This Row],[velocity_last_24h]],VelocityRules[Velocity Min],VelocityRules[Risk Points],,-1)</f>
        <v>0</v>
      </c>
      <c r="Q3124">
        <f>_xlfn.XLOOKUP(FraudData[[#This Row],[merchant_category]],MerchantRules[Merchant Category],MerchantRules[Risk Points],0)</f>
        <v>1</v>
      </c>
      <c r="R3124">
        <f>SUM(FraudData[[#This Row],[Amount Risk]:[Merchant Risk]])</f>
        <v>1</v>
      </c>
      <c r="S3124" t="str" cm="1">
        <f t="array" ref="S3124">_xlfn.IFS(FraudData[[#This Row],[Fraud Risk Score]]&gt;=8,"High Risk",FraudData[[#This Row],[Fraud Risk Score]]&gt;=6,"Medium Risk",TRUE,"Low Risk")</f>
        <v>Low Risk</v>
      </c>
    </row>
    <row r="3125" spans="1:19">
      <c r="A3125">
        <v>3124</v>
      </c>
      <c r="B3125">
        <v>110.56</v>
      </c>
      <c r="C3125">
        <v>11</v>
      </c>
      <c r="D3125" t="s">
        <v>48</v>
      </c>
      <c r="E3125">
        <v>0</v>
      </c>
      <c r="F3125">
        <v>0</v>
      </c>
      <c r="G3125">
        <v>79</v>
      </c>
      <c r="H3125">
        <v>5</v>
      </c>
      <c r="I3125">
        <v>23</v>
      </c>
      <c r="J3125">
        <v>0</v>
      </c>
      <c r="K3125">
        <f>_xlfn.XLOOKUP(FraudData[[#This Row],[amount]],AmountRules[Amount Min],AmountRules[Risk Points],,-1)</f>
        <v>0</v>
      </c>
      <c r="L3125">
        <f>_xlfn.XLOOKUP(FraudData[[#This Row],[transaction_hour]],TimeRules[Hour Min],TimeRules[Risk Points],,-1)</f>
        <v>0</v>
      </c>
      <c r="M3125">
        <f>_xlfn.XLOOKUP(FraudData[[#This Row],[foreign_transaction]],ForeignRules[Foreign Transaction],ForeignRules[Risk Points],0)</f>
        <v>0</v>
      </c>
      <c r="N3125">
        <f>_xlfn.XLOOKUP(FraudData[[#This Row],[location_mismatch]],Table10[Location Mismatch],Table10[Risk Points],0)</f>
        <v>0</v>
      </c>
      <c r="O3125">
        <f>_xlfn.XLOOKUP(FraudData[[#This Row],[device_trust_score]],DeviceRules[Device Min],DeviceRules[Risk Points],,-1)</f>
        <v>0</v>
      </c>
      <c r="P3125">
        <f>_xlfn.XLOOKUP(FraudData[[#This Row],[velocity_last_24h]],VelocityRules[Velocity Min],VelocityRules[Risk Points],,-1)</f>
        <v>3</v>
      </c>
      <c r="Q3125">
        <f>_xlfn.XLOOKUP(FraudData[[#This Row],[merchant_category]],MerchantRules[Merchant Category],MerchantRules[Risk Points],0)</f>
        <v>0</v>
      </c>
      <c r="R3125">
        <f>SUM(FraudData[[#This Row],[Amount Risk]:[Merchant Risk]])</f>
        <v>3</v>
      </c>
      <c r="S3125" t="str" cm="1">
        <f t="array" ref="S3125">_xlfn.IFS(FraudData[[#This Row],[Fraud Risk Score]]&gt;=8,"High Risk",FraudData[[#This Row],[Fraud Risk Score]]&gt;=6,"Medium Risk",TRUE,"Low Risk")</f>
        <v>Low Risk</v>
      </c>
    </row>
    <row r="3126" spans="1:19">
      <c r="A3126">
        <v>3125</v>
      </c>
      <c r="B3126">
        <v>237.51</v>
      </c>
      <c r="C3126">
        <v>19</v>
      </c>
      <c r="D3126" t="s">
        <v>50</v>
      </c>
      <c r="E3126">
        <v>1</v>
      </c>
      <c r="F3126">
        <v>0</v>
      </c>
      <c r="G3126">
        <v>87</v>
      </c>
      <c r="H3126">
        <v>2</v>
      </c>
      <c r="I3126">
        <v>39</v>
      </c>
      <c r="J3126">
        <v>0</v>
      </c>
      <c r="K3126">
        <f>_xlfn.XLOOKUP(FraudData[[#This Row],[amount]],AmountRules[Amount Min],AmountRules[Risk Points],,-1)</f>
        <v>0</v>
      </c>
      <c r="L3126">
        <f>_xlfn.XLOOKUP(FraudData[[#This Row],[transaction_hour]],TimeRules[Hour Min],TimeRules[Risk Points],,-1)</f>
        <v>0</v>
      </c>
      <c r="M3126">
        <f>_xlfn.XLOOKUP(FraudData[[#This Row],[foreign_transaction]],ForeignRules[Foreign Transaction],ForeignRules[Risk Points],0)</f>
        <v>3</v>
      </c>
      <c r="N3126">
        <f>_xlfn.XLOOKUP(FraudData[[#This Row],[location_mismatch]],Table10[Location Mismatch],Table10[Risk Points],0)</f>
        <v>0</v>
      </c>
      <c r="O3126">
        <f>_xlfn.XLOOKUP(FraudData[[#This Row],[device_trust_score]],DeviceRules[Device Min],DeviceRules[Risk Points],,-1)</f>
        <v>0</v>
      </c>
      <c r="P3126">
        <f>_xlfn.XLOOKUP(FraudData[[#This Row],[velocity_last_24h]],VelocityRules[Velocity Min],VelocityRules[Risk Points],,-1)</f>
        <v>0</v>
      </c>
      <c r="Q3126">
        <f>_xlfn.XLOOKUP(FraudData[[#This Row],[merchant_category]],MerchantRules[Merchant Category],MerchantRules[Risk Points],0)</f>
        <v>0</v>
      </c>
      <c r="R3126">
        <f>SUM(FraudData[[#This Row],[Amount Risk]:[Merchant Risk]])</f>
        <v>3</v>
      </c>
      <c r="S3126" t="str" cm="1">
        <f t="array" ref="S3126">_xlfn.IFS(FraudData[[#This Row],[Fraud Risk Score]]&gt;=8,"High Risk",FraudData[[#This Row],[Fraud Risk Score]]&gt;=6,"Medium Risk",TRUE,"Low Risk")</f>
        <v>Low Risk</v>
      </c>
    </row>
    <row r="3127" spans="1:19">
      <c r="A3127">
        <v>3126</v>
      </c>
      <c r="B3127">
        <v>167.99</v>
      </c>
      <c r="C3127">
        <v>23</v>
      </c>
      <c r="D3127" t="s">
        <v>50</v>
      </c>
      <c r="E3127">
        <v>0</v>
      </c>
      <c r="F3127">
        <v>0</v>
      </c>
      <c r="G3127">
        <v>73</v>
      </c>
      <c r="H3127">
        <v>1</v>
      </c>
      <c r="I3127">
        <v>26</v>
      </c>
      <c r="J3127">
        <v>0</v>
      </c>
      <c r="K3127">
        <f>_xlfn.XLOOKUP(FraudData[[#This Row],[amount]],AmountRules[Amount Min],AmountRules[Risk Points],,-1)</f>
        <v>0</v>
      </c>
      <c r="L3127">
        <f>_xlfn.XLOOKUP(FraudData[[#This Row],[transaction_hour]],TimeRules[Hour Min],TimeRules[Risk Points],,-1)</f>
        <v>1</v>
      </c>
      <c r="M3127">
        <f>_xlfn.XLOOKUP(FraudData[[#This Row],[foreign_transaction]],ForeignRules[Foreign Transaction],ForeignRules[Risk Points],0)</f>
        <v>0</v>
      </c>
      <c r="N3127">
        <f>_xlfn.XLOOKUP(FraudData[[#This Row],[location_mismatch]],Table10[Location Mismatch],Table10[Risk Points],0)</f>
        <v>0</v>
      </c>
      <c r="O3127">
        <f>_xlfn.XLOOKUP(FraudData[[#This Row],[device_trust_score]],DeviceRules[Device Min],DeviceRules[Risk Points],,-1)</f>
        <v>0</v>
      </c>
      <c r="P3127">
        <f>_xlfn.XLOOKUP(FraudData[[#This Row],[velocity_last_24h]],VelocityRules[Velocity Min],VelocityRules[Risk Points],,-1)</f>
        <v>0</v>
      </c>
      <c r="Q3127">
        <f>_xlfn.XLOOKUP(FraudData[[#This Row],[merchant_category]],MerchantRules[Merchant Category],MerchantRules[Risk Points],0)</f>
        <v>0</v>
      </c>
      <c r="R3127">
        <f>SUM(FraudData[[#This Row],[Amount Risk]:[Merchant Risk]])</f>
        <v>1</v>
      </c>
      <c r="S3127" t="str" cm="1">
        <f t="array" ref="S3127">_xlfn.IFS(FraudData[[#This Row],[Fraud Risk Score]]&gt;=8,"High Risk",FraudData[[#This Row],[Fraud Risk Score]]&gt;=6,"Medium Risk",TRUE,"Low Risk")</f>
        <v>Low Risk</v>
      </c>
    </row>
    <row r="3128" spans="1:19">
      <c r="A3128">
        <v>3127</v>
      </c>
      <c r="B3128">
        <v>201.13</v>
      </c>
      <c r="C3128">
        <v>17</v>
      </c>
      <c r="D3128" t="s">
        <v>49</v>
      </c>
      <c r="E3128">
        <v>0</v>
      </c>
      <c r="F3128">
        <v>0</v>
      </c>
      <c r="G3128">
        <v>96</v>
      </c>
      <c r="H3128">
        <v>2</v>
      </c>
      <c r="I3128">
        <v>27</v>
      </c>
      <c r="J3128">
        <v>0</v>
      </c>
      <c r="K3128">
        <f>_xlfn.XLOOKUP(FraudData[[#This Row],[amount]],AmountRules[Amount Min],AmountRules[Risk Points],,-1)</f>
        <v>0</v>
      </c>
      <c r="L3128">
        <f>_xlfn.XLOOKUP(FraudData[[#This Row],[transaction_hour]],TimeRules[Hour Min],TimeRules[Risk Points],,-1)</f>
        <v>0</v>
      </c>
      <c r="M3128">
        <f>_xlfn.XLOOKUP(FraudData[[#This Row],[foreign_transaction]],ForeignRules[Foreign Transaction],ForeignRules[Risk Points],0)</f>
        <v>0</v>
      </c>
      <c r="N3128">
        <f>_xlfn.XLOOKUP(FraudData[[#This Row],[location_mismatch]],Table10[Location Mismatch],Table10[Risk Points],0)</f>
        <v>0</v>
      </c>
      <c r="O3128">
        <f>_xlfn.XLOOKUP(FraudData[[#This Row],[device_trust_score]],DeviceRules[Device Min],DeviceRules[Risk Points],,-1)</f>
        <v>0</v>
      </c>
      <c r="P3128">
        <f>_xlfn.XLOOKUP(FraudData[[#This Row],[velocity_last_24h]],VelocityRules[Velocity Min],VelocityRules[Risk Points],,-1)</f>
        <v>0</v>
      </c>
      <c r="Q3128">
        <f>_xlfn.XLOOKUP(FraudData[[#This Row],[merchant_category]],MerchantRules[Merchant Category],MerchantRules[Risk Points],0)</f>
        <v>1</v>
      </c>
      <c r="R3128">
        <f>SUM(FraudData[[#This Row],[Amount Risk]:[Merchant Risk]])</f>
        <v>1</v>
      </c>
      <c r="S3128" t="str" cm="1">
        <f t="array" ref="S3128">_xlfn.IFS(FraudData[[#This Row],[Fraud Risk Score]]&gt;=8,"High Risk",FraudData[[#This Row],[Fraud Risk Score]]&gt;=6,"Medium Risk",TRUE,"Low Risk")</f>
        <v>Low Risk</v>
      </c>
    </row>
    <row r="3129" spans="1:19">
      <c r="A3129">
        <v>3128</v>
      </c>
      <c r="B3129">
        <v>15.23</v>
      </c>
      <c r="C3129">
        <v>7</v>
      </c>
      <c r="D3129" t="s">
        <v>47</v>
      </c>
      <c r="E3129">
        <v>0</v>
      </c>
      <c r="F3129">
        <v>0</v>
      </c>
      <c r="G3129">
        <v>94</v>
      </c>
      <c r="H3129">
        <v>1</v>
      </c>
      <c r="I3129">
        <v>31</v>
      </c>
      <c r="J3129">
        <v>0</v>
      </c>
      <c r="K3129">
        <f>_xlfn.XLOOKUP(FraudData[[#This Row],[amount]],AmountRules[Amount Min],AmountRules[Risk Points],,-1)</f>
        <v>0</v>
      </c>
      <c r="L3129">
        <f>_xlfn.XLOOKUP(FraudData[[#This Row],[transaction_hour]],TimeRules[Hour Min],TimeRules[Risk Points],,-1)</f>
        <v>0</v>
      </c>
      <c r="M3129">
        <f>_xlfn.XLOOKUP(FraudData[[#This Row],[foreign_transaction]],ForeignRules[Foreign Transaction],ForeignRules[Risk Points],0)</f>
        <v>0</v>
      </c>
      <c r="N3129">
        <f>_xlfn.XLOOKUP(FraudData[[#This Row],[location_mismatch]],Table10[Location Mismatch],Table10[Risk Points],0)</f>
        <v>0</v>
      </c>
      <c r="O3129">
        <f>_xlfn.XLOOKUP(FraudData[[#This Row],[device_trust_score]],DeviceRules[Device Min],DeviceRules[Risk Points],,-1)</f>
        <v>0</v>
      </c>
      <c r="P3129">
        <f>_xlfn.XLOOKUP(FraudData[[#This Row],[velocity_last_24h]],VelocityRules[Velocity Min],VelocityRules[Risk Points],,-1)</f>
        <v>0</v>
      </c>
      <c r="Q3129">
        <f>_xlfn.XLOOKUP(FraudData[[#This Row],[merchant_category]],MerchantRules[Merchant Category],MerchantRules[Risk Points],0)</f>
        <v>0</v>
      </c>
      <c r="R3129">
        <f>SUM(FraudData[[#This Row],[Amount Risk]:[Merchant Risk]])</f>
        <v>0</v>
      </c>
      <c r="S3129" t="str" cm="1">
        <f t="array" ref="S3129">_xlfn.IFS(FraudData[[#This Row],[Fraud Risk Score]]&gt;=8,"High Risk",FraudData[[#This Row],[Fraud Risk Score]]&gt;=6,"Medium Risk",TRUE,"Low Risk")</f>
        <v>Low Risk</v>
      </c>
    </row>
    <row r="3130" spans="1:19">
      <c r="A3130">
        <v>3129</v>
      </c>
      <c r="B3130">
        <v>544.67999999999995</v>
      </c>
      <c r="C3130">
        <v>8</v>
      </c>
      <c r="D3130" t="s">
        <v>49</v>
      </c>
      <c r="E3130">
        <v>0</v>
      </c>
      <c r="F3130">
        <v>0</v>
      </c>
      <c r="G3130">
        <v>93</v>
      </c>
      <c r="H3130">
        <v>1</v>
      </c>
      <c r="I3130">
        <v>64</v>
      </c>
      <c r="J3130">
        <v>0</v>
      </c>
      <c r="K3130">
        <f>_xlfn.XLOOKUP(FraudData[[#This Row],[amount]],AmountRules[Amount Min],AmountRules[Risk Points],,-1)</f>
        <v>1</v>
      </c>
      <c r="L3130">
        <f>_xlfn.XLOOKUP(FraudData[[#This Row],[transaction_hour]],TimeRules[Hour Min],TimeRules[Risk Points],,-1)</f>
        <v>0</v>
      </c>
      <c r="M3130">
        <f>_xlfn.XLOOKUP(FraudData[[#This Row],[foreign_transaction]],ForeignRules[Foreign Transaction],ForeignRules[Risk Points],0)</f>
        <v>0</v>
      </c>
      <c r="N3130">
        <f>_xlfn.XLOOKUP(FraudData[[#This Row],[location_mismatch]],Table10[Location Mismatch],Table10[Risk Points],0)</f>
        <v>0</v>
      </c>
      <c r="O3130">
        <f>_xlfn.XLOOKUP(FraudData[[#This Row],[device_trust_score]],DeviceRules[Device Min],DeviceRules[Risk Points],,-1)</f>
        <v>0</v>
      </c>
      <c r="P3130">
        <f>_xlfn.XLOOKUP(FraudData[[#This Row],[velocity_last_24h]],VelocityRules[Velocity Min],VelocityRules[Risk Points],,-1)</f>
        <v>0</v>
      </c>
      <c r="Q3130">
        <f>_xlfn.XLOOKUP(FraudData[[#This Row],[merchant_category]],MerchantRules[Merchant Category],MerchantRules[Risk Points],0)</f>
        <v>1</v>
      </c>
      <c r="R3130">
        <f>SUM(FraudData[[#This Row],[Amount Risk]:[Merchant Risk]])</f>
        <v>2</v>
      </c>
      <c r="S3130" t="str" cm="1">
        <f t="array" ref="S3130">_xlfn.IFS(FraudData[[#This Row],[Fraud Risk Score]]&gt;=8,"High Risk",FraudData[[#This Row],[Fraud Risk Score]]&gt;=6,"Medium Risk",TRUE,"Low Risk")</f>
        <v>Low Risk</v>
      </c>
    </row>
    <row r="3131" spans="1:19">
      <c r="A3131">
        <v>3130</v>
      </c>
      <c r="B3131">
        <v>328.18</v>
      </c>
      <c r="C3131">
        <v>12</v>
      </c>
      <c r="D3131" t="s">
        <v>47</v>
      </c>
      <c r="E3131">
        <v>0</v>
      </c>
      <c r="F3131">
        <v>0</v>
      </c>
      <c r="G3131">
        <v>32</v>
      </c>
      <c r="H3131">
        <v>1</v>
      </c>
      <c r="I3131">
        <v>56</v>
      </c>
      <c r="J3131">
        <v>0</v>
      </c>
      <c r="K3131">
        <f>_xlfn.XLOOKUP(FraudData[[#This Row],[amount]],AmountRules[Amount Min],AmountRules[Risk Points],,-1)</f>
        <v>0</v>
      </c>
      <c r="L3131">
        <f>_xlfn.XLOOKUP(FraudData[[#This Row],[transaction_hour]],TimeRules[Hour Min],TimeRules[Risk Points],,-1)</f>
        <v>0</v>
      </c>
      <c r="M3131">
        <f>_xlfn.XLOOKUP(FraudData[[#This Row],[foreign_transaction]],ForeignRules[Foreign Transaction],ForeignRules[Risk Points],0)</f>
        <v>0</v>
      </c>
      <c r="N3131">
        <f>_xlfn.XLOOKUP(FraudData[[#This Row],[location_mismatch]],Table10[Location Mismatch],Table10[Risk Points],0)</f>
        <v>0</v>
      </c>
      <c r="O3131">
        <f>_xlfn.XLOOKUP(FraudData[[#This Row],[device_trust_score]],DeviceRules[Device Min],DeviceRules[Risk Points],,-1)</f>
        <v>2</v>
      </c>
      <c r="P3131">
        <f>_xlfn.XLOOKUP(FraudData[[#This Row],[velocity_last_24h]],VelocityRules[Velocity Min],VelocityRules[Risk Points],,-1)</f>
        <v>0</v>
      </c>
      <c r="Q3131">
        <f>_xlfn.XLOOKUP(FraudData[[#This Row],[merchant_category]],MerchantRules[Merchant Category],MerchantRules[Risk Points],0)</f>
        <v>0</v>
      </c>
      <c r="R3131">
        <f>SUM(FraudData[[#This Row],[Amount Risk]:[Merchant Risk]])</f>
        <v>2</v>
      </c>
      <c r="S3131" t="str" cm="1">
        <f t="array" ref="S3131">_xlfn.IFS(FraudData[[#This Row],[Fraud Risk Score]]&gt;=8,"High Risk",FraudData[[#This Row],[Fraud Risk Score]]&gt;=6,"Medium Risk",TRUE,"Low Risk")</f>
        <v>Low Risk</v>
      </c>
    </row>
    <row r="3132" spans="1:19">
      <c r="A3132">
        <v>3131</v>
      </c>
      <c r="B3132">
        <v>294.33999999999997</v>
      </c>
      <c r="C3132">
        <v>7</v>
      </c>
      <c r="D3132" t="s">
        <v>48</v>
      </c>
      <c r="E3132">
        <v>0</v>
      </c>
      <c r="F3132">
        <v>0</v>
      </c>
      <c r="G3132">
        <v>32</v>
      </c>
      <c r="H3132">
        <v>0</v>
      </c>
      <c r="I3132">
        <v>37</v>
      </c>
      <c r="J3132">
        <v>0</v>
      </c>
      <c r="K3132">
        <f>_xlfn.XLOOKUP(FraudData[[#This Row],[amount]],AmountRules[Amount Min],AmountRules[Risk Points],,-1)</f>
        <v>0</v>
      </c>
      <c r="L3132">
        <f>_xlfn.XLOOKUP(FraudData[[#This Row],[transaction_hour]],TimeRules[Hour Min],TimeRules[Risk Points],,-1)</f>
        <v>0</v>
      </c>
      <c r="M3132">
        <f>_xlfn.XLOOKUP(FraudData[[#This Row],[foreign_transaction]],ForeignRules[Foreign Transaction],ForeignRules[Risk Points],0)</f>
        <v>0</v>
      </c>
      <c r="N3132">
        <f>_xlfn.XLOOKUP(FraudData[[#This Row],[location_mismatch]],Table10[Location Mismatch],Table10[Risk Points],0)</f>
        <v>0</v>
      </c>
      <c r="O3132">
        <f>_xlfn.XLOOKUP(FraudData[[#This Row],[device_trust_score]],DeviceRules[Device Min],DeviceRules[Risk Points],,-1)</f>
        <v>2</v>
      </c>
      <c r="P3132">
        <f>_xlfn.XLOOKUP(FraudData[[#This Row],[velocity_last_24h]],VelocityRules[Velocity Min],VelocityRules[Risk Points],,-1)</f>
        <v>0</v>
      </c>
      <c r="Q3132">
        <f>_xlfn.XLOOKUP(FraudData[[#This Row],[merchant_category]],MerchantRules[Merchant Category],MerchantRules[Risk Points],0)</f>
        <v>0</v>
      </c>
      <c r="R3132">
        <f>SUM(FraudData[[#This Row],[Amount Risk]:[Merchant Risk]])</f>
        <v>2</v>
      </c>
      <c r="S3132" t="str" cm="1">
        <f t="array" ref="S3132">_xlfn.IFS(FraudData[[#This Row],[Fraud Risk Score]]&gt;=8,"High Risk",FraudData[[#This Row],[Fraud Risk Score]]&gt;=6,"Medium Risk",TRUE,"Low Risk")</f>
        <v>Low Risk</v>
      </c>
    </row>
    <row r="3133" spans="1:19">
      <c r="A3133">
        <v>3132</v>
      </c>
      <c r="B3133">
        <v>311.67</v>
      </c>
      <c r="C3133">
        <v>21</v>
      </c>
      <c r="D3133" t="s">
        <v>48</v>
      </c>
      <c r="E3133">
        <v>0</v>
      </c>
      <c r="F3133">
        <v>0</v>
      </c>
      <c r="G3133">
        <v>43</v>
      </c>
      <c r="H3133">
        <v>3</v>
      </c>
      <c r="I3133">
        <v>22</v>
      </c>
      <c r="J3133">
        <v>0</v>
      </c>
      <c r="K3133">
        <f>_xlfn.XLOOKUP(FraudData[[#This Row],[amount]],AmountRules[Amount Min],AmountRules[Risk Points],,-1)</f>
        <v>0</v>
      </c>
      <c r="L3133">
        <f>_xlfn.XLOOKUP(FraudData[[#This Row],[transaction_hour]],TimeRules[Hour Min],TimeRules[Risk Points],,-1)</f>
        <v>0</v>
      </c>
      <c r="M3133">
        <f>_xlfn.XLOOKUP(FraudData[[#This Row],[foreign_transaction]],ForeignRules[Foreign Transaction],ForeignRules[Risk Points],0)</f>
        <v>0</v>
      </c>
      <c r="N3133">
        <f>_xlfn.XLOOKUP(FraudData[[#This Row],[location_mismatch]],Table10[Location Mismatch],Table10[Risk Points],0)</f>
        <v>0</v>
      </c>
      <c r="O3133">
        <f>_xlfn.XLOOKUP(FraudData[[#This Row],[device_trust_score]],DeviceRules[Device Min],DeviceRules[Risk Points],,-1)</f>
        <v>2</v>
      </c>
      <c r="P3133">
        <f>_xlfn.XLOOKUP(FraudData[[#This Row],[velocity_last_24h]],VelocityRules[Velocity Min],VelocityRules[Risk Points],,-1)</f>
        <v>0</v>
      </c>
      <c r="Q3133">
        <f>_xlfn.XLOOKUP(FraudData[[#This Row],[merchant_category]],MerchantRules[Merchant Category],MerchantRules[Risk Points],0)</f>
        <v>0</v>
      </c>
      <c r="R3133">
        <f>SUM(FraudData[[#This Row],[Amount Risk]:[Merchant Risk]])</f>
        <v>2</v>
      </c>
      <c r="S3133" t="str" cm="1">
        <f t="array" ref="S3133">_xlfn.IFS(FraudData[[#This Row],[Fraud Risk Score]]&gt;=8,"High Risk",FraudData[[#This Row],[Fraud Risk Score]]&gt;=6,"Medium Risk",TRUE,"Low Risk")</f>
        <v>Low Risk</v>
      </c>
    </row>
    <row r="3134" spans="1:19">
      <c r="A3134">
        <v>3133</v>
      </c>
      <c r="B3134">
        <v>485.78</v>
      </c>
      <c r="C3134">
        <v>9</v>
      </c>
      <c r="D3134" t="s">
        <v>46</v>
      </c>
      <c r="E3134">
        <v>0</v>
      </c>
      <c r="F3134">
        <v>1</v>
      </c>
      <c r="G3134">
        <v>98</v>
      </c>
      <c r="H3134">
        <v>1</v>
      </c>
      <c r="I3134">
        <v>24</v>
      </c>
      <c r="J3134">
        <v>0</v>
      </c>
      <c r="K3134">
        <f>_xlfn.XLOOKUP(FraudData[[#This Row],[amount]],AmountRules[Amount Min],AmountRules[Risk Points],,-1)</f>
        <v>0</v>
      </c>
      <c r="L3134">
        <f>_xlfn.XLOOKUP(FraudData[[#This Row],[transaction_hour]],TimeRules[Hour Min],TimeRules[Risk Points],,-1)</f>
        <v>0</v>
      </c>
      <c r="M3134">
        <f>_xlfn.XLOOKUP(FraudData[[#This Row],[foreign_transaction]],ForeignRules[Foreign Transaction],ForeignRules[Risk Points],0)</f>
        <v>0</v>
      </c>
      <c r="N3134">
        <f>_xlfn.XLOOKUP(FraudData[[#This Row],[location_mismatch]],Table10[Location Mismatch],Table10[Risk Points],0)</f>
        <v>3</v>
      </c>
      <c r="O3134">
        <f>_xlfn.XLOOKUP(FraudData[[#This Row],[device_trust_score]],DeviceRules[Device Min],DeviceRules[Risk Points],,-1)</f>
        <v>0</v>
      </c>
      <c r="P3134">
        <f>_xlfn.XLOOKUP(FraudData[[#This Row],[velocity_last_24h]],VelocityRules[Velocity Min],VelocityRules[Risk Points],,-1)</f>
        <v>0</v>
      </c>
      <c r="Q3134">
        <f>_xlfn.XLOOKUP(FraudData[[#This Row],[merchant_category]],MerchantRules[Merchant Category],MerchantRules[Risk Points],0)</f>
        <v>0</v>
      </c>
      <c r="R3134">
        <f>SUM(FraudData[[#This Row],[Amount Risk]:[Merchant Risk]])</f>
        <v>3</v>
      </c>
      <c r="S3134" t="str" cm="1">
        <f t="array" ref="S3134">_xlfn.IFS(FraudData[[#This Row],[Fraud Risk Score]]&gt;=8,"High Risk",FraudData[[#This Row],[Fraud Risk Score]]&gt;=6,"Medium Risk",TRUE,"Low Risk")</f>
        <v>Low Risk</v>
      </c>
    </row>
    <row r="3135" spans="1:19">
      <c r="A3135">
        <v>3134</v>
      </c>
      <c r="B3135">
        <v>141.44999999999999</v>
      </c>
      <c r="C3135">
        <v>16</v>
      </c>
      <c r="D3135" t="s">
        <v>46</v>
      </c>
      <c r="E3135">
        <v>0</v>
      </c>
      <c r="F3135">
        <v>0</v>
      </c>
      <c r="G3135">
        <v>79</v>
      </c>
      <c r="H3135">
        <v>3</v>
      </c>
      <c r="I3135">
        <v>57</v>
      </c>
      <c r="J3135">
        <v>0</v>
      </c>
      <c r="K3135">
        <f>_xlfn.XLOOKUP(FraudData[[#This Row],[amount]],AmountRules[Amount Min],AmountRules[Risk Points],,-1)</f>
        <v>0</v>
      </c>
      <c r="L3135">
        <f>_xlfn.XLOOKUP(FraudData[[#This Row],[transaction_hour]],TimeRules[Hour Min],TimeRules[Risk Points],,-1)</f>
        <v>0</v>
      </c>
      <c r="M3135">
        <f>_xlfn.XLOOKUP(FraudData[[#This Row],[foreign_transaction]],ForeignRules[Foreign Transaction],ForeignRules[Risk Points],0)</f>
        <v>0</v>
      </c>
      <c r="N3135">
        <f>_xlfn.XLOOKUP(FraudData[[#This Row],[location_mismatch]],Table10[Location Mismatch],Table10[Risk Points],0)</f>
        <v>0</v>
      </c>
      <c r="O3135">
        <f>_xlfn.XLOOKUP(FraudData[[#This Row],[device_trust_score]],DeviceRules[Device Min],DeviceRules[Risk Points],,-1)</f>
        <v>0</v>
      </c>
      <c r="P3135">
        <f>_xlfn.XLOOKUP(FraudData[[#This Row],[velocity_last_24h]],VelocityRules[Velocity Min],VelocityRules[Risk Points],,-1)</f>
        <v>0</v>
      </c>
      <c r="Q3135">
        <f>_xlfn.XLOOKUP(FraudData[[#This Row],[merchant_category]],MerchantRules[Merchant Category],MerchantRules[Risk Points],0)</f>
        <v>0</v>
      </c>
      <c r="R3135">
        <f>SUM(FraudData[[#This Row],[Amount Risk]:[Merchant Risk]])</f>
        <v>0</v>
      </c>
      <c r="S3135" t="str" cm="1">
        <f t="array" ref="S3135">_xlfn.IFS(FraudData[[#This Row],[Fraud Risk Score]]&gt;=8,"High Risk",FraudData[[#This Row],[Fraud Risk Score]]&gt;=6,"Medium Risk",TRUE,"Low Risk")</f>
        <v>Low Risk</v>
      </c>
    </row>
    <row r="3136" spans="1:19">
      <c r="A3136">
        <v>3135</v>
      </c>
      <c r="B3136">
        <v>40.229999999999997</v>
      </c>
      <c r="C3136">
        <v>6</v>
      </c>
      <c r="D3136" t="s">
        <v>46</v>
      </c>
      <c r="E3136">
        <v>0</v>
      </c>
      <c r="F3136">
        <v>0</v>
      </c>
      <c r="G3136">
        <v>97</v>
      </c>
      <c r="H3136">
        <v>6</v>
      </c>
      <c r="I3136">
        <v>31</v>
      </c>
      <c r="J3136">
        <v>0</v>
      </c>
      <c r="K3136">
        <f>_xlfn.XLOOKUP(FraudData[[#This Row],[amount]],AmountRules[Amount Min],AmountRules[Risk Points],,-1)</f>
        <v>0</v>
      </c>
      <c r="L3136">
        <f>_xlfn.XLOOKUP(FraudData[[#This Row],[transaction_hour]],TimeRules[Hour Min],TimeRules[Risk Points],,-1)</f>
        <v>0</v>
      </c>
      <c r="M3136">
        <f>_xlfn.XLOOKUP(FraudData[[#This Row],[foreign_transaction]],ForeignRules[Foreign Transaction],ForeignRules[Risk Points],0)</f>
        <v>0</v>
      </c>
      <c r="N3136">
        <f>_xlfn.XLOOKUP(FraudData[[#This Row],[location_mismatch]],Table10[Location Mismatch],Table10[Risk Points],0)</f>
        <v>0</v>
      </c>
      <c r="O3136">
        <f>_xlfn.XLOOKUP(FraudData[[#This Row],[device_trust_score]],DeviceRules[Device Min],DeviceRules[Risk Points],,-1)</f>
        <v>0</v>
      </c>
      <c r="P3136">
        <f>_xlfn.XLOOKUP(FraudData[[#This Row],[velocity_last_24h]],VelocityRules[Velocity Min],VelocityRules[Risk Points],,-1)</f>
        <v>3</v>
      </c>
      <c r="Q3136">
        <f>_xlfn.XLOOKUP(FraudData[[#This Row],[merchant_category]],MerchantRules[Merchant Category],MerchantRules[Risk Points],0)</f>
        <v>0</v>
      </c>
      <c r="R3136">
        <f>SUM(FraudData[[#This Row],[Amount Risk]:[Merchant Risk]])</f>
        <v>3</v>
      </c>
      <c r="S3136" t="str" cm="1">
        <f t="array" ref="S3136">_xlfn.IFS(FraudData[[#This Row],[Fraud Risk Score]]&gt;=8,"High Risk",FraudData[[#This Row],[Fraud Risk Score]]&gt;=6,"Medium Risk",TRUE,"Low Risk")</f>
        <v>Low Risk</v>
      </c>
    </row>
    <row r="3137" spans="1:19">
      <c r="A3137">
        <v>3136</v>
      </c>
      <c r="B3137">
        <v>172.65</v>
      </c>
      <c r="C3137">
        <v>16</v>
      </c>
      <c r="D3137" t="s">
        <v>46</v>
      </c>
      <c r="E3137">
        <v>0</v>
      </c>
      <c r="F3137">
        <v>0</v>
      </c>
      <c r="G3137">
        <v>96</v>
      </c>
      <c r="H3137">
        <v>1</v>
      </c>
      <c r="I3137">
        <v>32</v>
      </c>
      <c r="J3137">
        <v>0</v>
      </c>
      <c r="K3137">
        <f>_xlfn.XLOOKUP(FraudData[[#This Row],[amount]],AmountRules[Amount Min],AmountRules[Risk Points],,-1)</f>
        <v>0</v>
      </c>
      <c r="L3137">
        <f>_xlfn.XLOOKUP(FraudData[[#This Row],[transaction_hour]],TimeRules[Hour Min],TimeRules[Risk Points],,-1)</f>
        <v>0</v>
      </c>
      <c r="M3137">
        <f>_xlfn.XLOOKUP(FraudData[[#This Row],[foreign_transaction]],ForeignRules[Foreign Transaction],ForeignRules[Risk Points],0)</f>
        <v>0</v>
      </c>
      <c r="N3137">
        <f>_xlfn.XLOOKUP(FraudData[[#This Row],[location_mismatch]],Table10[Location Mismatch],Table10[Risk Points],0)</f>
        <v>0</v>
      </c>
      <c r="O3137">
        <f>_xlfn.XLOOKUP(FraudData[[#This Row],[device_trust_score]],DeviceRules[Device Min],DeviceRules[Risk Points],,-1)</f>
        <v>0</v>
      </c>
      <c r="P3137">
        <f>_xlfn.XLOOKUP(FraudData[[#This Row],[velocity_last_24h]],VelocityRules[Velocity Min],VelocityRules[Risk Points],,-1)</f>
        <v>0</v>
      </c>
      <c r="Q3137">
        <f>_xlfn.XLOOKUP(FraudData[[#This Row],[merchant_category]],MerchantRules[Merchant Category],MerchantRules[Risk Points],0)</f>
        <v>0</v>
      </c>
      <c r="R3137">
        <f>SUM(FraudData[[#This Row],[Amount Risk]:[Merchant Risk]])</f>
        <v>0</v>
      </c>
      <c r="S3137" t="str" cm="1">
        <f t="array" ref="S3137">_xlfn.IFS(FraudData[[#This Row],[Fraud Risk Score]]&gt;=8,"High Risk",FraudData[[#This Row],[Fraud Risk Score]]&gt;=6,"Medium Risk",TRUE,"Low Risk")</f>
        <v>Low Risk</v>
      </c>
    </row>
    <row r="3138" spans="1:19">
      <c r="A3138">
        <v>3137</v>
      </c>
      <c r="B3138">
        <v>244.48</v>
      </c>
      <c r="C3138">
        <v>22</v>
      </c>
      <c r="D3138" t="s">
        <v>50</v>
      </c>
      <c r="E3138">
        <v>0</v>
      </c>
      <c r="F3138">
        <v>0</v>
      </c>
      <c r="G3138">
        <v>32</v>
      </c>
      <c r="H3138">
        <v>1</v>
      </c>
      <c r="I3138">
        <v>34</v>
      </c>
      <c r="J3138">
        <v>0</v>
      </c>
      <c r="K3138">
        <f>_xlfn.XLOOKUP(FraudData[[#This Row],[amount]],AmountRules[Amount Min],AmountRules[Risk Points],,-1)</f>
        <v>0</v>
      </c>
      <c r="L3138">
        <f>_xlfn.XLOOKUP(FraudData[[#This Row],[transaction_hour]],TimeRules[Hour Min],TimeRules[Risk Points],,-1)</f>
        <v>0</v>
      </c>
      <c r="M3138">
        <f>_xlfn.XLOOKUP(FraudData[[#This Row],[foreign_transaction]],ForeignRules[Foreign Transaction],ForeignRules[Risk Points],0)</f>
        <v>0</v>
      </c>
      <c r="N3138">
        <f>_xlfn.XLOOKUP(FraudData[[#This Row],[location_mismatch]],Table10[Location Mismatch],Table10[Risk Points],0)</f>
        <v>0</v>
      </c>
      <c r="O3138">
        <f>_xlfn.XLOOKUP(FraudData[[#This Row],[device_trust_score]],DeviceRules[Device Min],DeviceRules[Risk Points],,-1)</f>
        <v>2</v>
      </c>
      <c r="P3138">
        <f>_xlfn.XLOOKUP(FraudData[[#This Row],[velocity_last_24h]],VelocityRules[Velocity Min],VelocityRules[Risk Points],,-1)</f>
        <v>0</v>
      </c>
      <c r="Q3138">
        <f>_xlfn.XLOOKUP(FraudData[[#This Row],[merchant_category]],MerchantRules[Merchant Category],MerchantRules[Risk Points],0)</f>
        <v>0</v>
      </c>
      <c r="R3138">
        <f>SUM(FraudData[[#This Row],[Amount Risk]:[Merchant Risk]])</f>
        <v>2</v>
      </c>
      <c r="S3138" t="str" cm="1">
        <f t="array" ref="S3138">_xlfn.IFS(FraudData[[#This Row],[Fraud Risk Score]]&gt;=8,"High Risk",FraudData[[#This Row],[Fraud Risk Score]]&gt;=6,"Medium Risk",TRUE,"Low Risk")</f>
        <v>Low Risk</v>
      </c>
    </row>
    <row r="3139" spans="1:19">
      <c r="A3139">
        <v>3138</v>
      </c>
      <c r="B3139">
        <v>241.04</v>
      </c>
      <c r="C3139">
        <v>17</v>
      </c>
      <c r="D3139" t="s">
        <v>46</v>
      </c>
      <c r="E3139">
        <v>0</v>
      </c>
      <c r="F3139">
        <v>0</v>
      </c>
      <c r="G3139">
        <v>81</v>
      </c>
      <c r="H3139">
        <v>2</v>
      </c>
      <c r="I3139">
        <v>37</v>
      </c>
      <c r="J3139">
        <v>0</v>
      </c>
      <c r="K3139">
        <f>_xlfn.XLOOKUP(FraudData[[#This Row],[amount]],AmountRules[Amount Min],AmountRules[Risk Points],,-1)</f>
        <v>0</v>
      </c>
      <c r="L3139">
        <f>_xlfn.XLOOKUP(FraudData[[#This Row],[transaction_hour]],TimeRules[Hour Min],TimeRules[Risk Points],,-1)</f>
        <v>0</v>
      </c>
      <c r="M3139">
        <f>_xlfn.XLOOKUP(FraudData[[#This Row],[foreign_transaction]],ForeignRules[Foreign Transaction],ForeignRules[Risk Points],0)</f>
        <v>0</v>
      </c>
      <c r="N3139">
        <f>_xlfn.XLOOKUP(FraudData[[#This Row],[location_mismatch]],Table10[Location Mismatch],Table10[Risk Points],0)</f>
        <v>0</v>
      </c>
      <c r="O3139">
        <f>_xlfn.XLOOKUP(FraudData[[#This Row],[device_trust_score]],DeviceRules[Device Min],DeviceRules[Risk Points],,-1)</f>
        <v>0</v>
      </c>
      <c r="P3139">
        <f>_xlfn.XLOOKUP(FraudData[[#This Row],[velocity_last_24h]],VelocityRules[Velocity Min],VelocityRules[Risk Points],,-1)</f>
        <v>0</v>
      </c>
      <c r="Q3139">
        <f>_xlfn.XLOOKUP(FraudData[[#This Row],[merchant_category]],MerchantRules[Merchant Category],MerchantRules[Risk Points],0)</f>
        <v>0</v>
      </c>
      <c r="R3139">
        <f>SUM(FraudData[[#This Row],[Amount Risk]:[Merchant Risk]])</f>
        <v>0</v>
      </c>
      <c r="S3139" t="str" cm="1">
        <f t="array" ref="S3139">_xlfn.IFS(FraudData[[#This Row],[Fraud Risk Score]]&gt;=8,"High Risk",FraudData[[#This Row],[Fraud Risk Score]]&gt;=6,"Medium Risk",TRUE,"Low Risk")</f>
        <v>Low Risk</v>
      </c>
    </row>
    <row r="3140" spans="1:19">
      <c r="A3140">
        <v>3139</v>
      </c>
      <c r="B3140">
        <v>132.66</v>
      </c>
      <c r="C3140">
        <v>23</v>
      </c>
      <c r="D3140" t="s">
        <v>46</v>
      </c>
      <c r="E3140">
        <v>0</v>
      </c>
      <c r="F3140">
        <v>0</v>
      </c>
      <c r="G3140">
        <v>96</v>
      </c>
      <c r="H3140">
        <v>1</v>
      </c>
      <c r="I3140">
        <v>33</v>
      </c>
      <c r="J3140">
        <v>0</v>
      </c>
      <c r="K3140">
        <f>_xlfn.XLOOKUP(FraudData[[#This Row],[amount]],AmountRules[Amount Min],AmountRules[Risk Points],,-1)</f>
        <v>0</v>
      </c>
      <c r="L3140">
        <f>_xlfn.XLOOKUP(FraudData[[#This Row],[transaction_hour]],TimeRules[Hour Min],TimeRules[Risk Points],,-1)</f>
        <v>1</v>
      </c>
      <c r="M3140">
        <f>_xlfn.XLOOKUP(FraudData[[#This Row],[foreign_transaction]],ForeignRules[Foreign Transaction],ForeignRules[Risk Points],0)</f>
        <v>0</v>
      </c>
      <c r="N3140">
        <f>_xlfn.XLOOKUP(FraudData[[#This Row],[location_mismatch]],Table10[Location Mismatch],Table10[Risk Points],0)</f>
        <v>0</v>
      </c>
      <c r="O3140">
        <f>_xlfn.XLOOKUP(FraudData[[#This Row],[device_trust_score]],DeviceRules[Device Min],DeviceRules[Risk Points],,-1)</f>
        <v>0</v>
      </c>
      <c r="P3140">
        <f>_xlfn.XLOOKUP(FraudData[[#This Row],[velocity_last_24h]],VelocityRules[Velocity Min],VelocityRules[Risk Points],,-1)</f>
        <v>0</v>
      </c>
      <c r="Q3140">
        <f>_xlfn.XLOOKUP(FraudData[[#This Row],[merchant_category]],MerchantRules[Merchant Category],MerchantRules[Risk Points],0)</f>
        <v>0</v>
      </c>
      <c r="R3140">
        <f>SUM(FraudData[[#This Row],[Amount Risk]:[Merchant Risk]])</f>
        <v>1</v>
      </c>
      <c r="S3140" t="str" cm="1">
        <f t="array" ref="S3140">_xlfn.IFS(FraudData[[#This Row],[Fraud Risk Score]]&gt;=8,"High Risk",FraudData[[#This Row],[Fraud Risk Score]]&gt;=6,"Medium Risk",TRUE,"Low Risk")</f>
        <v>Low Risk</v>
      </c>
    </row>
    <row r="3141" spans="1:19">
      <c r="A3141">
        <v>3140</v>
      </c>
      <c r="B3141">
        <v>12.76</v>
      </c>
      <c r="C3141">
        <v>1</v>
      </c>
      <c r="D3141" t="s">
        <v>46</v>
      </c>
      <c r="E3141">
        <v>0</v>
      </c>
      <c r="F3141">
        <v>0</v>
      </c>
      <c r="G3141">
        <v>31</v>
      </c>
      <c r="H3141">
        <v>6</v>
      </c>
      <c r="I3141">
        <v>58</v>
      </c>
      <c r="J3141">
        <v>1</v>
      </c>
      <c r="K3141">
        <f>_xlfn.XLOOKUP(FraudData[[#This Row],[amount]],AmountRules[Amount Min],AmountRules[Risk Points],,-1)</f>
        <v>0</v>
      </c>
      <c r="L3141">
        <f>_xlfn.XLOOKUP(FraudData[[#This Row],[transaction_hour]],TimeRules[Hour Min],TimeRules[Risk Points],,-1)</f>
        <v>3</v>
      </c>
      <c r="M3141">
        <f>_xlfn.XLOOKUP(FraudData[[#This Row],[foreign_transaction]],ForeignRules[Foreign Transaction],ForeignRules[Risk Points],0)</f>
        <v>0</v>
      </c>
      <c r="N3141">
        <f>_xlfn.XLOOKUP(FraudData[[#This Row],[location_mismatch]],Table10[Location Mismatch],Table10[Risk Points],0)</f>
        <v>0</v>
      </c>
      <c r="O3141">
        <f>_xlfn.XLOOKUP(FraudData[[#This Row],[device_trust_score]],DeviceRules[Device Min],DeviceRules[Risk Points],,-1)</f>
        <v>2</v>
      </c>
      <c r="P3141">
        <f>_xlfn.XLOOKUP(FraudData[[#This Row],[velocity_last_24h]],VelocityRules[Velocity Min],VelocityRules[Risk Points],,-1)</f>
        <v>3</v>
      </c>
      <c r="Q3141">
        <f>_xlfn.XLOOKUP(FraudData[[#This Row],[merchant_category]],MerchantRules[Merchant Category],MerchantRules[Risk Points],0)</f>
        <v>0</v>
      </c>
      <c r="R3141">
        <f>SUM(FraudData[[#This Row],[Amount Risk]:[Merchant Risk]])</f>
        <v>8</v>
      </c>
      <c r="S3141" t="str" cm="1">
        <f t="array" ref="S3141">_xlfn.IFS(FraudData[[#This Row],[Fraud Risk Score]]&gt;=8,"High Risk",FraudData[[#This Row],[Fraud Risk Score]]&gt;=6,"Medium Risk",TRUE,"Low Risk")</f>
        <v>High Risk</v>
      </c>
    </row>
    <row r="3142" spans="1:19">
      <c r="A3142">
        <v>3141</v>
      </c>
      <c r="B3142">
        <v>83.48</v>
      </c>
      <c r="C3142">
        <v>2</v>
      </c>
      <c r="D3142" t="s">
        <v>47</v>
      </c>
      <c r="E3142">
        <v>0</v>
      </c>
      <c r="F3142">
        <v>0</v>
      </c>
      <c r="G3142">
        <v>70</v>
      </c>
      <c r="H3142">
        <v>1</v>
      </c>
      <c r="I3142">
        <v>38</v>
      </c>
      <c r="J3142">
        <v>0</v>
      </c>
      <c r="K3142">
        <f>_xlfn.XLOOKUP(FraudData[[#This Row],[amount]],AmountRules[Amount Min],AmountRules[Risk Points],,-1)</f>
        <v>0</v>
      </c>
      <c r="L3142">
        <f>_xlfn.XLOOKUP(FraudData[[#This Row],[transaction_hour]],TimeRules[Hour Min],TimeRules[Risk Points],,-1)</f>
        <v>3</v>
      </c>
      <c r="M3142">
        <f>_xlfn.XLOOKUP(FraudData[[#This Row],[foreign_transaction]],ForeignRules[Foreign Transaction],ForeignRules[Risk Points],0)</f>
        <v>0</v>
      </c>
      <c r="N3142">
        <f>_xlfn.XLOOKUP(FraudData[[#This Row],[location_mismatch]],Table10[Location Mismatch],Table10[Risk Points],0)</f>
        <v>0</v>
      </c>
      <c r="O3142">
        <f>_xlfn.XLOOKUP(FraudData[[#This Row],[device_trust_score]],DeviceRules[Device Min],DeviceRules[Risk Points],,-1)</f>
        <v>0</v>
      </c>
      <c r="P3142">
        <f>_xlfn.XLOOKUP(FraudData[[#This Row],[velocity_last_24h]],VelocityRules[Velocity Min],VelocityRules[Risk Points],,-1)</f>
        <v>0</v>
      </c>
      <c r="Q3142">
        <f>_xlfn.XLOOKUP(FraudData[[#This Row],[merchant_category]],MerchantRules[Merchant Category],MerchantRules[Risk Points],0)</f>
        <v>0</v>
      </c>
      <c r="R3142">
        <f>SUM(FraudData[[#This Row],[Amount Risk]:[Merchant Risk]])</f>
        <v>3</v>
      </c>
      <c r="S3142" t="str" cm="1">
        <f t="array" ref="S3142">_xlfn.IFS(FraudData[[#This Row],[Fraud Risk Score]]&gt;=8,"High Risk",FraudData[[#This Row],[Fraud Risk Score]]&gt;=6,"Medium Risk",TRUE,"Low Risk")</f>
        <v>Low Risk</v>
      </c>
    </row>
    <row r="3143" spans="1:19">
      <c r="A3143">
        <v>3142</v>
      </c>
      <c r="B3143">
        <v>456.36</v>
      </c>
      <c r="C3143">
        <v>18</v>
      </c>
      <c r="D3143" t="s">
        <v>46</v>
      </c>
      <c r="E3143">
        <v>0</v>
      </c>
      <c r="F3143">
        <v>0</v>
      </c>
      <c r="G3143">
        <v>46</v>
      </c>
      <c r="H3143">
        <v>0</v>
      </c>
      <c r="I3143">
        <v>28</v>
      </c>
      <c r="J3143">
        <v>0</v>
      </c>
      <c r="K3143">
        <f>_xlfn.XLOOKUP(FraudData[[#This Row],[amount]],AmountRules[Amount Min],AmountRules[Risk Points],,-1)</f>
        <v>0</v>
      </c>
      <c r="L3143">
        <f>_xlfn.XLOOKUP(FraudData[[#This Row],[transaction_hour]],TimeRules[Hour Min],TimeRules[Risk Points],,-1)</f>
        <v>0</v>
      </c>
      <c r="M3143">
        <f>_xlfn.XLOOKUP(FraudData[[#This Row],[foreign_transaction]],ForeignRules[Foreign Transaction],ForeignRules[Risk Points],0)</f>
        <v>0</v>
      </c>
      <c r="N3143">
        <f>_xlfn.XLOOKUP(FraudData[[#This Row],[location_mismatch]],Table10[Location Mismatch],Table10[Risk Points],0)</f>
        <v>0</v>
      </c>
      <c r="O3143">
        <f>_xlfn.XLOOKUP(FraudData[[#This Row],[device_trust_score]],DeviceRules[Device Min],DeviceRules[Risk Points],,-1)</f>
        <v>2</v>
      </c>
      <c r="P3143">
        <f>_xlfn.XLOOKUP(FraudData[[#This Row],[velocity_last_24h]],VelocityRules[Velocity Min],VelocityRules[Risk Points],,-1)</f>
        <v>0</v>
      </c>
      <c r="Q3143">
        <f>_xlfn.XLOOKUP(FraudData[[#This Row],[merchant_category]],MerchantRules[Merchant Category],MerchantRules[Risk Points],0)</f>
        <v>0</v>
      </c>
      <c r="R3143">
        <f>SUM(FraudData[[#This Row],[Amount Risk]:[Merchant Risk]])</f>
        <v>2</v>
      </c>
      <c r="S3143" t="str" cm="1">
        <f t="array" ref="S3143">_xlfn.IFS(FraudData[[#This Row],[Fraud Risk Score]]&gt;=8,"High Risk",FraudData[[#This Row],[Fraud Risk Score]]&gt;=6,"Medium Risk",TRUE,"Low Risk")</f>
        <v>Low Risk</v>
      </c>
    </row>
    <row r="3144" spans="1:19">
      <c r="A3144">
        <v>3143</v>
      </c>
      <c r="B3144">
        <v>158.07</v>
      </c>
      <c r="C3144">
        <v>0</v>
      </c>
      <c r="D3144" t="s">
        <v>49</v>
      </c>
      <c r="E3144">
        <v>0</v>
      </c>
      <c r="F3144">
        <v>0</v>
      </c>
      <c r="G3144">
        <v>68</v>
      </c>
      <c r="H3144">
        <v>2</v>
      </c>
      <c r="I3144">
        <v>21</v>
      </c>
      <c r="J3144">
        <v>0</v>
      </c>
      <c r="K3144">
        <f>_xlfn.XLOOKUP(FraudData[[#This Row],[amount]],AmountRules[Amount Min],AmountRules[Risk Points],,-1)</f>
        <v>0</v>
      </c>
      <c r="L3144">
        <f>_xlfn.XLOOKUP(FraudData[[#This Row],[transaction_hour]],TimeRules[Hour Min],TimeRules[Risk Points],,-1)</f>
        <v>3</v>
      </c>
      <c r="M3144">
        <f>_xlfn.XLOOKUP(FraudData[[#This Row],[foreign_transaction]],ForeignRules[Foreign Transaction],ForeignRules[Risk Points],0)</f>
        <v>0</v>
      </c>
      <c r="N3144">
        <f>_xlfn.XLOOKUP(FraudData[[#This Row],[location_mismatch]],Table10[Location Mismatch],Table10[Risk Points],0)</f>
        <v>0</v>
      </c>
      <c r="O3144">
        <f>_xlfn.XLOOKUP(FraudData[[#This Row],[device_trust_score]],DeviceRules[Device Min],DeviceRules[Risk Points],,-1)</f>
        <v>1</v>
      </c>
      <c r="P3144">
        <f>_xlfn.XLOOKUP(FraudData[[#This Row],[velocity_last_24h]],VelocityRules[Velocity Min],VelocityRules[Risk Points],,-1)</f>
        <v>0</v>
      </c>
      <c r="Q3144">
        <f>_xlfn.XLOOKUP(FraudData[[#This Row],[merchant_category]],MerchantRules[Merchant Category],MerchantRules[Risk Points],0)</f>
        <v>1</v>
      </c>
      <c r="R3144">
        <f>SUM(FraudData[[#This Row],[Amount Risk]:[Merchant Risk]])</f>
        <v>5</v>
      </c>
      <c r="S3144" t="str" cm="1">
        <f t="array" ref="S3144">_xlfn.IFS(FraudData[[#This Row],[Fraud Risk Score]]&gt;=8,"High Risk",FraudData[[#This Row],[Fraud Risk Score]]&gt;=6,"Medium Risk",TRUE,"Low Risk")</f>
        <v>Low Risk</v>
      </c>
    </row>
    <row r="3145" spans="1:19">
      <c r="A3145">
        <v>3144</v>
      </c>
      <c r="B3145">
        <v>139.12</v>
      </c>
      <c r="C3145">
        <v>20</v>
      </c>
      <c r="D3145" t="s">
        <v>46</v>
      </c>
      <c r="E3145">
        <v>0</v>
      </c>
      <c r="F3145">
        <v>0</v>
      </c>
      <c r="G3145">
        <v>29</v>
      </c>
      <c r="H3145">
        <v>1</v>
      </c>
      <c r="I3145">
        <v>42</v>
      </c>
      <c r="J3145">
        <v>0</v>
      </c>
      <c r="K3145">
        <f>_xlfn.XLOOKUP(FraudData[[#This Row],[amount]],AmountRules[Amount Min],AmountRules[Risk Points],,-1)</f>
        <v>0</v>
      </c>
      <c r="L3145">
        <f>_xlfn.XLOOKUP(FraudData[[#This Row],[transaction_hour]],TimeRules[Hour Min],TimeRules[Risk Points],,-1)</f>
        <v>0</v>
      </c>
      <c r="M3145">
        <f>_xlfn.XLOOKUP(FraudData[[#This Row],[foreign_transaction]],ForeignRules[Foreign Transaction],ForeignRules[Risk Points],0)</f>
        <v>0</v>
      </c>
      <c r="N3145">
        <f>_xlfn.XLOOKUP(FraudData[[#This Row],[location_mismatch]],Table10[Location Mismatch],Table10[Risk Points],0)</f>
        <v>0</v>
      </c>
      <c r="O3145">
        <f>_xlfn.XLOOKUP(FraudData[[#This Row],[device_trust_score]],DeviceRules[Device Min],DeviceRules[Risk Points],,-1)</f>
        <v>3</v>
      </c>
      <c r="P3145">
        <f>_xlfn.XLOOKUP(FraudData[[#This Row],[velocity_last_24h]],VelocityRules[Velocity Min],VelocityRules[Risk Points],,-1)</f>
        <v>0</v>
      </c>
      <c r="Q3145">
        <f>_xlfn.XLOOKUP(FraudData[[#This Row],[merchant_category]],MerchantRules[Merchant Category],MerchantRules[Risk Points],0)</f>
        <v>0</v>
      </c>
      <c r="R3145">
        <f>SUM(FraudData[[#This Row],[Amount Risk]:[Merchant Risk]])</f>
        <v>3</v>
      </c>
      <c r="S3145" t="str" cm="1">
        <f t="array" ref="S3145">_xlfn.IFS(FraudData[[#This Row],[Fraud Risk Score]]&gt;=8,"High Risk",FraudData[[#This Row],[Fraud Risk Score]]&gt;=6,"Medium Risk",TRUE,"Low Risk")</f>
        <v>Low Risk</v>
      </c>
    </row>
    <row r="3146" spans="1:19">
      <c r="A3146">
        <v>3145</v>
      </c>
      <c r="B3146">
        <v>56.37</v>
      </c>
      <c r="C3146">
        <v>20</v>
      </c>
      <c r="D3146" t="s">
        <v>46</v>
      </c>
      <c r="E3146">
        <v>0</v>
      </c>
      <c r="F3146">
        <v>0</v>
      </c>
      <c r="G3146">
        <v>49</v>
      </c>
      <c r="H3146">
        <v>5</v>
      </c>
      <c r="I3146">
        <v>19</v>
      </c>
      <c r="J3146">
        <v>0</v>
      </c>
      <c r="K3146">
        <f>_xlfn.XLOOKUP(FraudData[[#This Row],[amount]],AmountRules[Amount Min],AmountRules[Risk Points],,-1)</f>
        <v>0</v>
      </c>
      <c r="L3146">
        <f>_xlfn.XLOOKUP(FraudData[[#This Row],[transaction_hour]],TimeRules[Hour Min],TimeRules[Risk Points],,-1)</f>
        <v>0</v>
      </c>
      <c r="M3146">
        <f>_xlfn.XLOOKUP(FraudData[[#This Row],[foreign_transaction]],ForeignRules[Foreign Transaction],ForeignRules[Risk Points],0)</f>
        <v>0</v>
      </c>
      <c r="N3146">
        <f>_xlfn.XLOOKUP(FraudData[[#This Row],[location_mismatch]],Table10[Location Mismatch],Table10[Risk Points],0)</f>
        <v>0</v>
      </c>
      <c r="O3146">
        <f>_xlfn.XLOOKUP(FraudData[[#This Row],[device_trust_score]],DeviceRules[Device Min],DeviceRules[Risk Points],,-1)</f>
        <v>2</v>
      </c>
      <c r="P3146">
        <f>_xlfn.XLOOKUP(FraudData[[#This Row],[velocity_last_24h]],VelocityRules[Velocity Min],VelocityRules[Risk Points],,-1)</f>
        <v>3</v>
      </c>
      <c r="Q3146">
        <f>_xlfn.XLOOKUP(FraudData[[#This Row],[merchant_category]],MerchantRules[Merchant Category],MerchantRules[Risk Points],0)</f>
        <v>0</v>
      </c>
      <c r="R3146">
        <f>SUM(FraudData[[#This Row],[Amount Risk]:[Merchant Risk]])</f>
        <v>5</v>
      </c>
      <c r="S3146" t="str" cm="1">
        <f t="array" ref="S3146">_xlfn.IFS(FraudData[[#This Row],[Fraud Risk Score]]&gt;=8,"High Risk",FraudData[[#This Row],[Fraud Risk Score]]&gt;=6,"Medium Risk",TRUE,"Low Risk")</f>
        <v>Low Risk</v>
      </c>
    </row>
    <row r="3147" spans="1:19">
      <c r="A3147">
        <v>3146</v>
      </c>
      <c r="B3147">
        <v>82.72</v>
      </c>
      <c r="C3147">
        <v>9</v>
      </c>
      <c r="D3147" t="s">
        <v>50</v>
      </c>
      <c r="E3147">
        <v>1</v>
      </c>
      <c r="F3147">
        <v>0</v>
      </c>
      <c r="G3147">
        <v>71</v>
      </c>
      <c r="H3147">
        <v>3</v>
      </c>
      <c r="I3147">
        <v>19</v>
      </c>
      <c r="J3147">
        <v>0</v>
      </c>
      <c r="K3147">
        <f>_xlfn.XLOOKUP(FraudData[[#This Row],[amount]],AmountRules[Amount Min],AmountRules[Risk Points],,-1)</f>
        <v>0</v>
      </c>
      <c r="L3147">
        <f>_xlfn.XLOOKUP(FraudData[[#This Row],[transaction_hour]],TimeRules[Hour Min],TimeRules[Risk Points],,-1)</f>
        <v>0</v>
      </c>
      <c r="M3147">
        <f>_xlfn.XLOOKUP(FraudData[[#This Row],[foreign_transaction]],ForeignRules[Foreign Transaction],ForeignRules[Risk Points],0)</f>
        <v>3</v>
      </c>
      <c r="N3147">
        <f>_xlfn.XLOOKUP(FraudData[[#This Row],[location_mismatch]],Table10[Location Mismatch],Table10[Risk Points],0)</f>
        <v>0</v>
      </c>
      <c r="O3147">
        <f>_xlfn.XLOOKUP(FraudData[[#This Row],[device_trust_score]],DeviceRules[Device Min],DeviceRules[Risk Points],,-1)</f>
        <v>0</v>
      </c>
      <c r="P3147">
        <f>_xlfn.XLOOKUP(FraudData[[#This Row],[velocity_last_24h]],VelocityRules[Velocity Min],VelocityRules[Risk Points],,-1)</f>
        <v>0</v>
      </c>
      <c r="Q3147">
        <f>_xlfn.XLOOKUP(FraudData[[#This Row],[merchant_category]],MerchantRules[Merchant Category],MerchantRules[Risk Points],0)</f>
        <v>0</v>
      </c>
      <c r="R3147">
        <f>SUM(FraudData[[#This Row],[Amount Risk]:[Merchant Risk]])</f>
        <v>3</v>
      </c>
      <c r="S3147" t="str" cm="1">
        <f t="array" ref="S3147">_xlfn.IFS(FraudData[[#This Row],[Fraud Risk Score]]&gt;=8,"High Risk",FraudData[[#This Row],[Fraud Risk Score]]&gt;=6,"Medium Risk",TRUE,"Low Risk")</f>
        <v>Low Risk</v>
      </c>
    </row>
    <row r="3148" spans="1:19">
      <c r="A3148">
        <v>3147</v>
      </c>
      <c r="B3148">
        <v>406.28</v>
      </c>
      <c r="C3148">
        <v>20</v>
      </c>
      <c r="D3148" t="s">
        <v>46</v>
      </c>
      <c r="E3148">
        <v>0</v>
      </c>
      <c r="F3148">
        <v>0</v>
      </c>
      <c r="G3148">
        <v>67</v>
      </c>
      <c r="H3148">
        <v>1</v>
      </c>
      <c r="I3148">
        <v>44</v>
      </c>
      <c r="J3148">
        <v>0</v>
      </c>
      <c r="K3148">
        <f>_xlfn.XLOOKUP(FraudData[[#This Row],[amount]],AmountRules[Amount Min],AmountRules[Risk Points],,-1)</f>
        <v>0</v>
      </c>
      <c r="L3148">
        <f>_xlfn.XLOOKUP(FraudData[[#This Row],[transaction_hour]],TimeRules[Hour Min],TimeRules[Risk Points],,-1)</f>
        <v>0</v>
      </c>
      <c r="M3148">
        <f>_xlfn.XLOOKUP(FraudData[[#This Row],[foreign_transaction]],ForeignRules[Foreign Transaction],ForeignRules[Risk Points],0)</f>
        <v>0</v>
      </c>
      <c r="N3148">
        <f>_xlfn.XLOOKUP(FraudData[[#This Row],[location_mismatch]],Table10[Location Mismatch],Table10[Risk Points],0)</f>
        <v>0</v>
      </c>
      <c r="O3148">
        <f>_xlfn.XLOOKUP(FraudData[[#This Row],[device_trust_score]],DeviceRules[Device Min],DeviceRules[Risk Points],,-1)</f>
        <v>1</v>
      </c>
      <c r="P3148">
        <f>_xlfn.XLOOKUP(FraudData[[#This Row],[velocity_last_24h]],VelocityRules[Velocity Min],VelocityRules[Risk Points],,-1)</f>
        <v>0</v>
      </c>
      <c r="Q3148">
        <f>_xlfn.XLOOKUP(FraudData[[#This Row],[merchant_category]],MerchantRules[Merchant Category],MerchantRules[Risk Points],0)</f>
        <v>0</v>
      </c>
      <c r="R3148">
        <f>SUM(FraudData[[#This Row],[Amount Risk]:[Merchant Risk]])</f>
        <v>1</v>
      </c>
      <c r="S3148" t="str" cm="1">
        <f t="array" ref="S3148">_xlfn.IFS(FraudData[[#This Row],[Fraud Risk Score]]&gt;=8,"High Risk",FraudData[[#This Row],[Fraud Risk Score]]&gt;=6,"Medium Risk",TRUE,"Low Risk")</f>
        <v>Low Risk</v>
      </c>
    </row>
    <row r="3149" spans="1:19">
      <c r="A3149">
        <v>3148</v>
      </c>
      <c r="B3149">
        <v>197.64</v>
      </c>
      <c r="C3149">
        <v>13</v>
      </c>
      <c r="D3149" t="s">
        <v>47</v>
      </c>
      <c r="E3149">
        <v>0</v>
      </c>
      <c r="F3149">
        <v>0</v>
      </c>
      <c r="G3149">
        <v>39</v>
      </c>
      <c r="H3149">
        <v>1</v>
      </c>
      <c r="I3149">
        <v>48</v>
      </c>
      <c r="J3149">
        <v>0</v>
      </c>
      <c r="K3149">
        <f>_xlfn.XLOOKUP(FraudData[[#This Row],[amount]],AmountRules[Amount Min],AmountRules[Risk Points],,-1)</f>
        <v>0</v>
      </c>
      <c r="L3149">
        <f>_xlfn.XLOOKUP(FraudData[[#This Row],[transaction_hour]],TimeRules[Hour Min],TimeRules[Risk Points],,-1)</f>
        <v>0</v>
      </c>
      <c r="M3149">
        <f>_xlfn.XLOOKUP(FraudData[[#This Row],[foreign_transaction]],ForeignRules[Foreign Transaction],ForeignRules[Risk Points],0)</f>
        <v>0</v>
      </c>
      <c r="N3149">
        <f>_xlfn.XLOOKUP(FraudData[[#This Row],[location_mismatch]],Table10[Location Mismatch],Table10[Risk Points],0)</f>
        <v>0</v>
      </c>
      <c r="O3149">
        <f>_xlfn.XLOOKUP(FraudData[[#This Row],[device_trust_score]],DeviceRules[Device Min],DeviceRules[Risk Points],,-1)</f>
        <v>2</v>
      </c>
      <c r="P3149">
        <f>_xlfn.XLOOKUP(FraudData[[#This Row],[velocity_last_24h]],VelocityRules[Velocity Min],VelocityRules[Risk Points],,-1)</f>
        <v>0</v>
      </c>
      <c r="Q3149">
        <f>_xlfn.XLOOKUP(FraudData[[#This Row],[merchant_category]],MerchantRules[Merchant Category],MerchantRules[Risk Points],0)</f>
        <v>0</v>
      </c>
      <c r="R3149">
        <f>SUM(FraudData[[#This Row],[Amount Risk]:[Merchant Risk]])</f>
        <v>2</v>
      </c>
      <c r="S3149" t="str" cm="1">
        <f t="array" ref="S3149">_xlfn.IFS(FraudData[[#This Row],[Fraud Risk Score]]&gt;=8,"High Risk",FraudData[[#This Row],[Fraud Risk Score]]&gt;=6,"Medium Risk",TRUE,"Low Risk")</f>
        <v>Low Risk</v>
      </c>
    </row>
    <row r="3150" spans="1:19">
      <c r="A3150">
        <v>3149</v>
      </c>
      <c r="B3150">
        <v>278.69</v>
      </c>
      <c r="C3150">
        <v>12</v>
      </c>
      <c r="D3150" t="s">
        <v>48</v>
      </c>
      <c r="E3150">
        <v>1</v>
      </c>
      <c r="F3150">
        <v>1</v>
      </c>
      <c r="G3150">
        <v>88</v>
      </c>
      <c r="H3150">
        <v>2</v>
      </c>
      <c r="I3150">
        <v>64</v>
      </c>
      <c r="J3150">
        <v>0</v>
      </c>
      <c r="K3150">
        <f>_xlfn.XLOOKUP(FraudData[[#This Row],[amount]],AmountRules[Amount Min],AmountRules[Risk Points],,-1)</f>
        <v>0</v>
      </c>
      <c r="L3150">
        <f>_xlfn.XLOOKUP(FraudData[[#This Row],[transaction_hour]],TimeRules[Hour Min],TimeRules[Risk Points],,-1)</f>
        <v>0</v>
      </c>
      <c r="M3150">
        <f>_xlfn.XLOOKUP(FraudData[[#This Row],[foreign_transaction]],ForeignRules[Foreign Transaction],ForeignRules[Risk Points],0)</f>
        <v>3</v>
      </c>
      <c r="N3150">
        <f>_xlfn.XLOOKUP(FraudData[[#This Row],[location_mismatch]],Table10[Location Mismatch],Table10[Risk Points],0)</f>
        <v>3</v>
      </c>
      <c r="O3150">
        <f>_xlfn.XLOOKUP(FraudData[[#This Row],[device_trust_score]],DeviceRules[Device Min],DeviceRules[Risk Points],,-1)</f>
        <v>0</v>
      </c>
      <c r="P3150">
        <f>_xlfn.XLOOKUP(FraudData[[#This Row],[velocity_last_24h]],VelocityRules[Velocity Min],VelocityRules[Risk Points],,-1)</f>
        <v>0</v>
      </c>
      <c r="Q3150">
        <f>_xlfn.XLOOKUP(FraudData[[#This Row],[merchant_category]],MerchantRules[Merchant Category],MerchantRules[Risk Points],0)</f>
        <v>0</v>
      </c>
      <c r="R3150">
        <f>SUM(FraudData[[#This Row],[Amount Risk]:[Merchant Risk]])</f>
        <v>6</v>
      </c>
      <c r="S3150" t="str" cm="1">
        <f t="array" ref="S3150">_xlfn.IFS(FraudData[[#This Row],[Fraud Risk Score]]&gt;=8,"High Risk",FraudData[[#This Row],[Fraud Risk Score]]&gt;=6,"Medium Risk",TRUE,"Low Risk")</f>
        <v>Medium Risk</v>
      </c>
    </row>
    <row r="3151" spans="1:19">
      <c r="A3151">
        <v>3150</v>
      </c>
      <c r="B3151">
        <v>109.04</v>
      </c>
      <c r="C3151">
        <v>8</v>
      </c>
      <c r="D3151" t="s">
        <v>46</v>
      </c>
      <c r="E3151">
        <v>0</v>
      </c>
      <c r="F3151">
        <v>0</v>
      </c>
      <c r="G3151">
        <v>55</v>
      </c>
      <c r="H3151">
        <v>1</v>
      </c>
      <c r="I3151">
        <v>25</v>
      </c>
      <c r="J3151">
        <v>0</v>
      </c>
      <c r="K3151">
        <f>_xlfn.XLOOKUP(FraudData[[#This Row],[amount]],AmountRules[Amount Min],AmountRules[Risk Points],,-1)</f>
        <v>0</v>
      </c>
      <c r="L3151">
        <f>_xlfn.XLOOKUP(FraudData[[#This Row],[transaction_hour]],TimeRules[Hour Min],TimeRules[Risk Points],,-1)</f>
        <v>0</v>
      </c>
      <c r="M3151">
        <f>_xlfn.XLOOKUP(FraudData[[#This Row],[foreign_transaction]],ForeignRules[Foreign Transaction],ForeignRules[Risk Points],0)</f>
        <v>0</v>
      </c>
      <c r="N3151">
        <f>_xlfn.XLOOKUP(FraudData[[#This Row],[location_mismatch]],Table10[Location Mismatch],Table10[Risk Points],0)</f>
        <v>0</v>
      </c>
      <c r="O3151">
        <f>_xlfn.XLOOKUP(FraudData[[#This Row],[device_trust_score]],DeviceRules[Device Min],DeviceRules[Risk Points],,-1)</f>
        <v>1</v>
      </c>
      <c r="P3151">
        <f>_xlfn.XLOOKUP(FraudData[[#This Row],[velocity_last_24h]],VelocityRules[Velocity Min],VelocityRules[Risk Points],,-1)</f>
        <v>0</v>
      </c>
      <c r="Q3151">
        <f>_xlfn.XLOOKUP(FraudData[[#This Row],[merchant_category]],MerchantRules[Merchant Category],MerchantRules[Risk Points],0)</f>
        <v>0</v>
      </c>
      <c r="R3151">
        <f>SUM(FraudData[[#This Row],[Amount Risk]:[Merchant Risk]])</f>
        <v>1</v>
      </c>
      <c r="S3151" t="str" cm="1">
        <f t="array" ref="S3151">_xlfn.IFS(FraudData[[#This Row],[Fraud Risk Score]]&gt;=8,"High Risk",FraudData[[#This Row],[Fraud Risk Score]]&gt;=6,"Medium Risk",TRUE,"Low Risk")</f>
        <v>Low Risk</v>
      </c>
    </row>
    <row r="3152" spans="1:19">
      <c r="A3152">
        <v>3151</v>
      </c>
      <c r="B3152">
        <v>179.09</v>
      </c>
      <c r="C3152">
        <v>5</v>
      </c>
      <c r="D3152" t="s">
        <v>46</v>
      </c>
      <c r="E3152">
        <v>0</v>
      </c>
      <c r="F3152">
        <v>0</v>
      </c>
      <c r="G3152">
        <v>68</v>
      </c>
      <c r="H3152">
        <v>3</v>
      </c>
      <c r="I3152">
        <v>65</v>
      </c>
      <c r="J3152">
        <v>0</v>
      </c>
      <c r="K3152">
        <f>_xlfn.XLOOKUP(FraudData[[#This Row],[amount]],AmountRules[Amount Min],AmountRules[Risk Points],,-1)</f>
        <v>0</v>
      </c>
      <c r="L3152">
        <f>_xlfn.XLOOKUP(FraudData[[#This Row],[transaction_hour]],TimeRules[Hour Min],TimeRules[Risk Points],,-1)</f>
        <v>0</v>
      </c>
      <c r="M3152">
        <f>_xlfn.XLOOKUP(FraudData[[#This Row],[foreign_transaction]],ForeignRules[Foreign Transaction],ForeignRules[Risk Points],0)</f>
        <v>0</v>
      </c>
      <c r="N3152">
        <f>_xlfn.XLOOKUP(FraudData[[#This Row],[location_mismatch]],Table10[Location Mismatch],Table10[Risk Points],0)</f>
        <v>0</v>
      </c>
      <c r="O3152">
        <f>_xlfn.XLOOKUP(FraudData[[#This Row],[device_trust_score]],DeviceRules[Device Min],DeviceRules[Risk Points],,-1)</f>
        <v>1</v>
      </c>
      <c r="P3152">
        <f>_xlfn.XLOOKUP(FraudData[[#This Row],[velocity_last_24h]],VelocityRules[Velocity Min],VelocityRules[Risk Points],,-1)</f>
        <v>0</v>
      </c>
      <c r="Q3152">
        <f>_xlfn.XLOOKUP(FraudData[[#This Row],[merchant_category]],MerchantRules[Merchant Category],MerchantRules[Risk Points],0)</f>
        <v>0</v>
      </c>
      <c r="R3152">
        <f>SUM(FraudData[[#This Row],[Amount Risk]:[Merchant Risk]])</f>
        <v>1</v>
      </c>
      <c r="S3152" t="str" cm="1">
        <f t="array" ref="S3152">_xlfn.IFS(FraudData[[#This Row],[Fraud Risk Score]]&gt;=8,"High Risk",FraudData[[#This Row],[Fraud Risk Score]]&gt;=6,"Medium Risk",TRUE,"Low Risk")</f>
        <v>Low Risk</v>
      </c>
    </row>
    <row r="3153" spans="1:19">
      <c r="A3153">
        <v>3152</v>
      </c>
      <c r="B3153">
        <v>51.4</v>
      </c>
      <c r="C3153">
        <v>5</v>
      </c>
      <c r="D3153" t="s">
        <v>46</v>
      </c>
      <c r="E3153">
        <v>1</v>
      </c>
      <c r="F3153">
        <v>0</v>
      </c>
      <c r="G3153">
        <v>71</v>
      </c>
      <c r="H3153">
        <v>3</v>
      </c>
      <c r="I3153">
        <v>25</v>
      </c>
      <c r="J3153">
        <v>0</v>
      </c>
      <c r="K3153">
        <f>_xlfn.XLOOKUP(FraudData[[#This Row],[amount]],AmountRules[Amount Min],AmountRules[Risk Points],,-1)</f>
        <v>0</v>
      </c>
      <c r="L3153">
        <f>_xlfn.XLOOKUP(FraudData[[#This Row],[transaction_hour]],TimeRules[Hour Min],TimeRules[Risk Points],,-1)</f>
        <v>0</v>
      </c>
      <c r="M3153">
        <f>_xlfn.XLOOKUP(FraudData[[#This Row],[foreign_transaction]],ForeignRules[Foreign Transaction],ForeignRules[Risk Points],0)</f>
        <v>3</v>
      </c>
      <c r="N3153">
        <f>_xlfn.XLOOKUP(FraudData[[#This Row],[location_mismatch]],Table10[Location Mismatch],Table10[Risk Points],0)</f>
        <v>0</v>
      </c>
      <c r="O3153">
        <f>_xlfn.XLOOKUP(FraudData[[#This Row],[device_trust_score]],DeviceRules[Device Min],DeviceRules[Risk Points],,-1)</f>
        <v>0</v>
      </c>
      <c r="P3153">
        <f>_xlfn.XLOOKUP(FraudData[[#This Row],[velocity_last_24h]],VelocityRules[Velocity Min],VelocityRules[Risk Points],,-1)</f>
        <v>0</v>
      </c>
      <c r="Q3153">
        <f>_xlfn.XLOOKUP(FraudData[[#This Row],[merchant_category]],MerchantRules[Merchant Category],MerchantRules[Risk Points],0)</f>
        <v>0</v>
      </c>
      <c r="R3153">
        <f>SUM(FraudData[[#This Row],[Amount Risk]:[Merchant Risk]])</f>
        <v>3</v>
      </c>
      <c r="S3153" t="str" cm="1">
        <f t="array" ref="S3153">_xlfn.IFS(FraudData[[#This Row],[Fraud Risk Score]]&gt;=8,"High Risk",FraudData[[#This Row],[Fraud Risk Score]]&gt;=6,"Medium Risk",TRUE,"Low Risk")</f>
        <v>Low Risk</v>
      </c>
    </row>
    <row r="3154" spans="1:19">
      <c r="A3154">
        <v>3153</v>
      </c>
      <c r="B3154">
        <v>220.02</v>
      </c>
      <c r="C3154">
        <v>18</v>
      </c>
      <c r="D3154" t="s">
        <v>50</v>
      </c>
      <c r="E3154">
        <v>0</v>
      </c>
      <c r="F3154">
        <v>0</v>
      </c>
      <c r="G3154">
        <v>36</v>
      </c>
      <c r="H3154">
        <v>1</v>
      </c>
      <c r="I3154">
        <v>22</v>
      </c>
      <c r="J3154">
        <v>0</v>
      </c>
      <c r="K3154">
        <f>_xlfn.XLOOKUP(FraudData[[#This Row],[amount]],AmountRules[Amount Min],AmountRules[Risk Points],,-1)</f>
        <v>0</v>
      </c>
      <c r="L3154">
        <f>_xlfn.XLOOKUP(FraudData[[#This Row],[transaction_hour]],TimeRules[Hour Min],TimeRules[Risk Points],,-1)</f>
        <v>0</v>
      </c>
      <c r="M3154">
        <f>_xlfn.XLOOKUP(FraudData[[#This Row],[foreign_transaction]],ForeignRules[Foreign Transaction],ForeignRules[Risk Points],0)</f>
        <v>0</v>
      </c>
      <c r="N3154">
        <f>_xlfn.XLOOKUP(FraudData[[#This Row],[location_mismatch]],Table10[Location Mismatch],Table10[Risk Points],0)</f>
        <v>0</v>
      </c>
      <c r="O3154">
        <f>_xlfn.XLOOKUP(FraudData[[#This Row],[device_trust_score]],DeviceRules[Device Min],DeviceRules[Risk Points],,-1)</f>
        <v>2</v>
      </c>
      <c r="P3154">
        <f>_xlfn.XLOOKUP(FraudData[[#This Row],[velocity_last_24h]],VelocityRules[Velocity Min],VelocityRules[Risk Points],,-1)</f>
        <v>0</v>
      </c>
      <c r="Q3154">
        <f>_xlfn.XLOOKUP(FraudData[[#This Row],[merchant_category]],MerchantRules[Merchant Category],MerchantRules[Risk Points],0)</f>
        <v>0</v>
      </c>
      <c r="R3154">
        <f>SUM(FraudData[[#This Row],[Amount Risk]:[Merchant Risk]])</f>
        <v>2</v>
      </c>
      <c r="S3154" t="str" cm="1">
        <f t="array" ref="S3154">_xlfn.IFS(FraudData[[#This Row],[Fraud Risk Score]]&gt;=8,"High Risk",FraudData[[#This Row],[Fraud Risk Score]]&gt;=6,"Medium Risk",TRUE,"Low Risk")</f>
        <v>Low Risk</v>
      </c>
    </row>
    <row r="3155" spans="1:19">
      <c r="A3155">
        <v>3154</v>
      </c>
      <c r="B3155">
        <v>100.43</v>
      </c>
      <c r="C3155">
        <v>20</v>
      </c>
      <c r="D3155" t="s">
        <v>48</v>
      </c>
      <c r="E3155">
        <v>0</v>
      </c>
      <c r="F3155">
        <v>0</v>
      </c>
      <c r="G3155">
        <v>88</v>
      </c>
      <c r="H3155">
        <v>2</v>
      </c>
      <c r="I3155">
        <v>39</v>
      </c>
      <c r="J3155">
        <v>0</v>
      </c>
      <c r="K3155">
        <f>_xlfn.XLOOKUP(FraudData[[#This Row],[amount]],AmountRules[Amount Min],AmountRules[Risk Points],,-1)</f>
        <v>0</v>
      </c>
      <c r="L3155">
        <f>_xlfn.XLOOKUP(FraudData[[#This Row],[transaction_hour]],TimeRules[Hour Min],TimeRules[Risk Points],,-1)</f>
        <v>0</v>
      </c>
      <c r="M3155">
        <f>_xlfn.XLOOKUP(FraudData[[#This Row],[foreign_transaction]],ForeignRules[Foreign Transaction],ForeignRules[Risk Points],0)</f>
        <v>0</v>
      </c>
      <c r="N3155">
        <f>_xlfn.XLOOKUP(FraudData[[#This Row],[location_mismatch]],Table10[Location Mismatch],Table10[Risk Points],0)</f>
        <v>0</v>
      </c>
      <c r="O3155">
        <f>_xlfn.XLOOKUP(FraudData[[#This Row],[device_trust_score]],DeviceRules[Device Min],DeviceRules[Risk Points],,-1)</f>
        <v>0</v>
      </c>
      <c r="P3155">
        <f>_xlfn.XLOOKUP(FraudData[[#This Row],[velocity_last_24h]],VelocityRules[Velocity Min],VelocityRules[Risk Points],,-1)</f>
        <v>0</v>
      </c>
      <c r="Q3155">
        <f>_xlfn.XLOOKUP(FraudData[[#This Row],[merchant_category]],MerchantRules[Merchant Category],MerchantRules[Risk Points],0)</f>
        <v>0</v>
      </c>
      <c r="R3155">
        <f>SUM(FraudData[[#This Row],[Amount Risk]:[Merchant Risk]])</f>
        <v>0</v>
      </c>
      <c r="S3155" t="str" cm="1">
        <f t="array" ref="S3155">_xlfn.IFS(FraudData[[#This Row],[Fraud Risk Score]]&gt;=8,"High Risk",FraudData[[#This Row],[Fraud Risk Score]]&gt;=6,"Medium Risk",TRUE,"Low Risk")</f>
        <v>Low Risk</v>
      </c>
    </row>
    <row r="3156" spans="1:19">
      <c r="A3156">
        <v>3155</v>
      </c>
      <c r="B3156">
        <v>105.19</v>
      </c>
      <c r="C3156">
        <v>9</v>
      </c>
      <c r="D3156" t="s">
        <v>50</v>
      </c>
      <c r="E3156">
        <v>0</v>
      </c>
      <c r="F3156">
        <v>0</v>
      </c>
      <c r="G3156">
        <v>47</v>
      </c>
      <c r="H3156">
        <v>4</v>
      </c>
      <c r="I3156">
        <v>60</v>
      </c>
      <c r="J3156">
        <v>0</v>
      </c>
      <c r="K3156">
        <f>_xlfn.XLOOKUP(FraudData[[#This Row],[amount]],AmountRules[Amount Min],AmountRules[Risk Points],,-1)</f>
        <v>0</v>
      </c>
      <c r="L3156">
        <f>_xlfn.XLOOKUP(FraudData[[#This Row],[transaction_hour]],TimeRules[Hour Min],TimeRules[Risk Points],,-1)</f>
        <v>0</v>
      </c>
      <c r="M3156">
        <f>_xlfn.XLOOKUP(FraudData[[#This Row],[foreign_transaction]],ForeignRules[Foreign Transaction],ForeignRules[Risk Points],0)</f>
        <v>0</v>
      </c>
      <c r="N3156">
        <f>_xlfn.XLOOKUP(FraudData[[#This Row],[location_mismatch]],Table10[Location Mismatch],Table10[Risk Points],0)</f>
        <v>0</v>
      </c>
      <c r="O3156">
        <f>_xlfn.XLOOKUP(FraudData[[#This Row],[device_trust_score]],DeviceRules[Device Min],DeviceRules[Risk Points],,-1)</f>
        <v>2</v>
      </c>
      <c r="P3156">
        <f>_xlfn.XLOOKUP(FraudData[[#This Row],[velocity_last_24h]],VelocityRules[Velocity Min],VelocityRules[Risk Points],,-1)</f>
        <v>0</v>
      </c>
      <c r="Q3156">
        <f>_xlfn.XLOOKUP(FraudData[[#This Row],[merchant_category]],MerchantRules[Merchant Category],MerchantRules[Risk Points],0)</f>
        <v>0</v>
      </c>
      <c r="R3156">
        <f>SUM(FraudData[[#This Row],[Amount Risk]:[Merchant Risk]])</f>
        <v>2</v>
      </c>
      <c r="S3156" t="str" cm="1">
        <f t="array" ref="S3156">_xlfn.IFS(FraudData[[#This Row],[Fraud Risk Score]]&gt;=8,"High Risk",FraudData[[#This Row],[Fraud Risk Score]]&gt;=6,"Medium Risk",TRUE,"Low Risk")</f>
        <v>Low Risk</v>
      </c>
    </row>
    <row r="3157" spans="1:19">
      <c r="A3157">
        <v>3156</v>
      </c>
      <c r="B3157">
        <v>188.62</v>
      </c>
      <c r="C3157">
        <v>22</v>
      </c>
      <c r="D3157" t="s">
        <v>50</v>
      </c>
      <c r="E3157">
        <v>0</v>
      </c>
      <c r="F3157">
        <v>0</v>
      </c>
      <c r="G3157">
        <v>74</v>
      </c>
      <c r="H3157">
        <v>5</v>
      </c>
      <c r="I3157">
        <v>22</v>
      </c>
      <c r="J3157">
        <v>0</v>
      </c>
      <c r="K3157">
        <f>_xlfn.XLOOKUP(FraudData[[#This Row],[amount]],AmountRules[Amount Min],AmountRules[Risk Points],,-1)</f>
        <v>0</v>
      </c>
      <c r="L3157">
        <f>_xlfn.XLOOKUP(FraudData[[#This Row],[transaction_hour]],TimeRules[Hour Min],TimeRules[Risk Points],,-1)</f>
        <v>0</v>
      </c>
      <c r="M3157">
        <f>_xlfn.XLOOKUP(FraudData[[#This Row],[foreign_transaction]],ForeignRules[Foreign Transaction],ForeignRules[Risk Points],0)</f>
        <v>0</v>
      </c>
      <c r="N3157">
        <f>_xlfn.XLOOKUP(FraudData[[#This Row],[location_mismatch]],Table10[Location Mismatch],Table10[Risk Points],0)</f>
        <v>0</v>
      </c>
      <c r="O3157">
        <f>_xlfn.XLOOKUP(FraudData[[#This Row],[device_trust_score]],DeviceRules[Device Min],DeviceRules[Risk Points],,-1)</f>
        <v>0</v>
      </c>
      <c r="P3157">
        <f>_xlfn.XLOOKUP(FraudData[[#This Row],[velocity_last_24h]],VelocityRules[Velocity Min],VelocityRules[Risk Points],,-1)</f>
        <v>3</v>
      </c>
      <c r="Q3157">
        <f>_xlfn.XLOOKUP(FraudData[[#This Row],[merchant_category]],MerchantRules[Merchant Category],MerchantRules[Risk Points],0)</f>
        <v>0</v>
      </c>
      <c r="R3157">
        <f>SUM(FraudData[[#This Row],[Amount Risk]:[Merchant Risk]])</f>
        <v>3</v>
      </c>
      <c r="S3157" t="str" cm="1">
        <f t="array" ref="S3157">_xlfn.IFS(FraudData[[#This Row],[Fraud Risk Score]]&gt;=8,"High Risk",FraudData[[#This Row],[Fraud Risk Score]]&gt;=6,"Medium Risk",TRUE,"Low Risk")</f>
        <v>Low Risk</v>
      </c>
    </row>
    <row r="3158" spans="1:19">
      <c r="A3158">
        <v>3157</v>
      </c>
      <c r="B3158">
        <v>495.59</v>
      </c>
      <c r="C3158">
        <v>2</v>
      </c>
      <c r="D3158" t="s">
        <v>50</v>
      </c>
      <c r="E3158">
        <v>0</v>
      </c>
      <c r="F3158">
        <v>0</v>
      </c>
      <c r="G3158">
        <v>60</v>
      </c>
      <c r="H3158">
        <v>2</v>
      </c>
      <c r="I3158">
        <v>57</v>
      </c>
      <c r="J3158">
        <v>0</v>
      </c>
      <c r="K3158">
        <f>_xlfn.XLOOKUP(FraudData[[#This Row],[amount]],AmountRules[Amount Min],AmountRules[Risk Points],,-1)</f>
        <v>0</v>
      </c>
      <c r="L3158">
        <f>_xlfn.XLOOKUP(FraudData[[#This Row],[transaction_hour]],TimeRules[Hour Min],TimeRules[Risk Points],,-1)</f>
        <v>3</v>
      </c>
      <c r="M3158">
        <f>_xlfn.XLOOKUP(FraudData[[#This Row],[foreign_transaction]],ForeignRules[Foreign Transaction],ForeignRules[Risk Points],0)</f>
        <v>0</v>
      </c>
      <c r="N3158">
        <f>_xlfn.XLOOKUP(FraudData[[#This Row],[location_mismatch]],Table10[Location Mismatch],Table10[Risk Points],0)</f>
        <v>0</v>
      </c>
      <c r="O3158">
        <f>_xlfn.XLOOKUP(FraudData[[#This Row],[device_trust_score]],DeviceRules[Device Min],DeviceRules[Risk Points],,-1)</f>
        <v>1</v>
      </c>
      <c r="P3158">
        <f>_xlfn.XLOOKUP(FraudData[[#This Row],[velocity_last_24h]],VelocityRules[Velocity Min],VelocityRules[Risk Points],,-1)</f>
        <v>0</v>
      </c>
      <c r="Q3158">
        <f>_xlfn.XLOOKUP(FraudData[[#This Row],[merchant_category]],MerchantRules[Merchant Category],MerchantRules[Risk Points],0)</f>
        <v>0</v>
      </c>
      <c r="R3158">
        <f>SUM(FraudData[[#This Row],[Amount Risk]:[Merchant Risk]])</f>
        <v>4</v>
      </c>
      <c r="S3158" t="str" cm="1">
        <f t="array" ref="S3158">_xlfn.IFS(FraudData[[#This Row],[Fraud Risk Score]]&gt;=8,"High Risk",FraudData[[#This Row],[Fraud Risk Score]]&gt;=6,"Medium Risk",TRUE,"Low Risk")</f>
        <v>Low Risk</v>
      </c>
    </row>
    <row r="3159" spans="1:19">
      <c r="A3159">
        <v>3158</v>
      </c>
      <c r="B3159">
        <v>11.91</v>
      </c>
      <c r="C3159">
        <v>17</v>
      </c>
      <c r="D3159" t="s">
        <v>47</v>
      </c>
      <c r="E3159">
        <v>0</v>
      </c>
      <c r="F3159">
        <v>0</v>
      </c>
      <c r="G3159">
        <v>35</v>
      </c>
      <c r="H3159">
        <v>3</v>
      </c>
      <c r="I3159">
        <v>65</v>
      </c>
      <c r="J3159">
        <v>0</v>
      </c>
      <c r="K3159">
        <f>_xlfn.XLOOKUP(FraudData[[#This Row],[amount]],AmountRules[Amount Min],AmountRules[Risk Points],,-1)</f>
        <v>0</v>
      </c>
      <c r="L3159">
        <f>_xlfn.XLOOKUP(FraudData[[#This Row],[transaction_hour]],TimeRules[Hour Min],TimeRules[Risk Points],,-1)</f>
        <v>0</v>
      </c>
      <c r="M3159">
        <f>_xlfn.XLOOKUP(FraudData[[#This Row],[foreign_transaction]],ForeignRules[Foreign Transaction],ForeignRules[Risk Points],0)</f>
        <v>0</v>
      </c>
      <c r="N3159">
        <f>_xlfn.XLOOKUP(FraudData[[#This Row],[location_mismatch]],Table10[Location Mismatch],Table10[Risk Points],0)</f>
        <v>0</v>
      </c>
      <c r="O3159">
        <f>_xlfn.XLOOKUP(FraudData[[#This Row],[device_trust_score]],DeviceRules[Device Min],DeviceRules[Risk Points],,-1)</f>
        <v>2</v>
      </c>
      <c r="P3159">
        <f>_xlfn.XLOOKUP(FraudData[[#This Row],[velocity_last_24h]],VelocityRules[Velocity Min],VelocityRules[Risk Points],,-1)</f>
        <v>0</v>
      </c>
      <c r="Q3159">
        <f>_xlfn.XLOOKUP(FraudData[[#This Row],[merchant_category]],MerchantRules[Merchant Category],MerchantRules[Risk Points],0)</f>
        <v>0</v>
      </c>
      <c r="R3159">
        <f>SUM(FraudData[[#This Row],[Amount Risk]:[Merchant Risk]])</f>
        <v>2</v>
      </c>
      <c r="S3159" t="str" cm="1">
        <f t="array" ref="S3159">_xlfn.IFS(FraudData[[#This Row],[Fraud Risk Score]]&gt;=8,"High Risk",FraudData[[#This Row],[Fraud Risk Score]]&gt;=6,"Medium Risk",TRUE,"Low Risk")</f>
        <v>Low Risk</v>
      </c>
    </row>
    <row r="3160" spans="1:19">
      <c r="A3160">
        <v>3159</v>
      </c>
      <c r="B3160">
        <v>313.47000000000003</v>
      </c>
      <c r="C3160">
        <v>20</v>
      </c>
      <c r="D3160" t="s">
        <v>48</v>
      </c>
      <c r="E3160">
        <v>1</v>
      </c>
      <c r="F3160">
        <v>0</v>
      </c>
      <c r="G3160">
        <v>71</v>
      </c>
      <c r="H3160">
        <v>4</v>
      </c>
      <c r="I3160">
        <v>23</v>
      </c>
      <c r="J3160">
        <v>0</v>
      </c>
      <c r="K3160">
        <f>_xlfn.XLOOKUP(FraudData[[#This Row],[amount]],AmountRules[Amount Min],AmountRules[Risk Points],,-1)</f>
        <v>0</v>
      </c>
      <c r="L3160">
        <f>_xlfn.XLOOKUP(FraudData[[#This Row],[transaction_hour]],TimeRules[Hour Min],TimeRules[Risk Points],,-1)</f>
        <v>0</v>
      </c>
      <c r="M3160">
        <f>_xlfn.XLOOKUP(FraudData[[#This Row],[foreign_transaction]],ForeignRules[Foreign Transaction],ForeignRules[Risk Points],0)</f>
        <v>3</v>
      </c>
      <c r="N3160">
        <f>_xlfn.XLOOKUP(FraudData[[#This Row],[location_mismatch]],Table10[Location Mismatch],Table10[Risk Points],0)</f>
        <v>0</v>
      </c>
      <c r="O3160">
        <f>_xlfn.XLOOKUP(FraudData[[#This Row],[device_trust_score]],DeviceRules[Device Min],DeviceRules[Risk Points],,-1)</f>
        <v>0</v>
      </c>
      <c r="P3160">
        <f>_xlfn.XLOOKUP(FraudData[[#This Row],[velocity_last_24h]],VelocityRules[Velocity Min],VelocityRules[Risk Points],,-1)</f>
        <v>0</v>
      </c>
      <c r="Q3160">
        <f>_xlfn.XLOOKUP(FraudData[[#This Row],[merchant_category]],MerchantRules[Merchant Category],MerchantRules[Risk Points],0)</f>
        <v>0</v>
      </c>
      <c r="R3160">
        <f>SUM(FraudData[[#This Row],[Amount Risk]:[Merchant Risk]])</f>
        <v>3</v>
      </c>
      <c r="S3160" t="str" cm="1">
        <f t="array" ref="S3160">_xlfn.IFS(FraudData[[#This Row],[Fraud Risk Score]]&gt;=8,"High Risk",FraudData[[#This Row],[Fraud Risk Score]]&gt;=6,"Medium Risk",TRUE,"Low Risk")</f>
        <v>Low Risk</v>
      </c>
    </row>
    <row r="3161" spans="1:19">
      <c r="A3161">
        <v>3160</v>
      </c>
      <c r="B3161">
        <v>62.25</v>
      </c>
      <c r="C3161">
        <v>18</v>
      </c>
      <c r="D3161" t="s">
        <v>47</v>
      </c>
      <c r="E3161">
        <v>0</v>
      </c>
      <c r="F3161">
        <v>0</v>
      </c>
      <c r="G3161">
        <v>80</v>
      </c>
      <c r="H3161">
        <v>2</v>
      </c>
      <c r="I3161">
        <v>55</v>
      </c>
      <c r="J3161">
        <v>0</v>
      </c>
      <c r="K3161">
        <f>_xlfn.XLOOKUP(FraudData[[#This Row],[amount]],AmountRules[Amount Min],AmountRules[Risk Points],,-1)</f>
        <v>0</v>
      </c>
      <c r="L3161">
        <f>_xlfn.XLOOKUP(FraudData[[#This Row],[transaction_hour]],TimeRules[Hour Min],TimeRules[Risk Points],,-1)</f>
        <v>0</v>
      </c>
      <c r="M3161">
        <f>_xlfn.XLOOKUP(FraudData[[#This Row],[foreign_transaction]],ForeignRules[Foreign Transaction],ForeignRules[Risk Points],0)</f>
        <v>0</v>
      </c>
      <c r="N3161">
        <f>_xlfn.XLOOKUP(FraudData[[#This Row],[location_mismatch]],Table10[Location Mismatch],Table10[Risk Points],0)</f>
        <v>0</v>
      </c>
      <c r="O3161">
        <f>_xlfn.XLOOKUP(FraudData[[#This Row],[device_trust_score]],DeviceRules[Device Min],DeviceRules[Risk Points],,-1)</f>
        <v>0</v>
      </c>
      <c r="P3161">
        <f>_xlfn.XLOOKUP(FraudData[[#This Row],[velocity_last_24h]],VelocityRules[Velocity Min],VelocityRules[Risk Points],,-1)</f>
        <v>0</v>
      </c>
      <c r="Q3161">
        <f>_xlfn.XLOOKUP(FraudData[[#This Row],[merchant_category]],MerchantRules[Merchant Category],MerchantRules[Risk Points],0)</f>
        <v>0</v>
      </c>
      <c r="R3161">
        <f>SUM(FraudData[[#This Row],[Amount Risk]:[Merchant Risk]])</f>
        <v>0</v>
      </c>
      <c r="S3161" t="str" cm="1">
        <f t="array" ref="S3161">_xlfn.IFS(FraudData[[#This Row],[Fraud Risk Score]]&gt;=8,"High Risk",FraudData[[#This Row],[Fraud Risk Score]]&gt;=6,"Medium Risk",TRUE,"Low Risk")</f>
        <v>Low Risk</v>
      </c>
    </row>
    <row r="3162" spans="1:19">
      <c r="A3162">
        <v>3161</v>
      </c>
      <c r="B3162">
        <v>105.63</v>
      </c>
      <c r="C3162">
        <v>4</v>
      </c>
      <c r="D3162" t="s">
        <v>47</v>
      </c>
      <c r="E3162">
        <v>0</v>
      </c>
      <c r="F3162">
        <v>0</v>
      </c>
      <c r="G3162">
        <v>93</v>
      </c>
      <c r="H3162">
        <v>4</v>
      </c>
      <c r="I3162">
        <v>24</v>
      </c>
      <c r="J3162">
        <v>0</v>
      </c>
      <c r="K3162">
        <f>_xlfn.XLOOKUP(FraudData[[#This Row],[amount]],AmountRules[Amount Min],AmountRules[Risk Points],,-1)</f>
        <v>0</v>
      </c>
      <c r="L3162">
        <f>_xlfn.XLOOKUP(FraudData[[#This Row],[transaction_hour]],TimeRules[Hour Min],TimeRules[Risk Points],,-1)</f>
        <v>0</v>
      </c>
      <c r="M3162">
        <f>_xlfn.XLOOKUP(FraudData[[#This Row],[foreign_transaction]],ForeignRules[Foreign Transaction],ForeignRules[Risk Points],0)</f>
        <v>0</v>
      </c>
      <c r="N3162">
        <f>_xlfn.XLOOKUP(FraudData[[#This Row],[location_mismatch]],Table10[Location Mismatch],Table10[Risk Points],0)</f>
        <v>0</v>
      </c>
      <c r="O3162">
        <f>_xlfn.XLOOKUP(FraudData[[#This Row],[device_trust_score]],DeviceRules[Device Min],DeviceRules[Risk Points],,-1)</f>
        <v>0</v>
      </c>
      <c r="P3162">
        <f>_xlfn.XLOOKUP(FraudData[[#This Row],[velocity_last_24h]],VelocityRules[Velocity Min],VelocityRules[Risk Points],,-1)</f>
        <v>0</v>
      </c>
      <c r="Q3162">
        <f>_xlfn.XLOOKUP(FraudData[[#This Row],[merchant_category]],MerchantRules[Merchant Category],MerchantRules[Risk Points],0)</f>
        <v>0</v>
      </c>
      <c r="R3162">
        <f>SUM(FraudData[[#This Row],[Amount Risk]:[Merchant Risk]])</f>
        <v>0</v>
      </c>
      <c r="S3162" t="str" cm="1">
        <f t="array" ref="S3162">_xlfn.IFS(FraudData[[#This Row],[Fraud Risk Score]]&gt;=8,"High Risk",FraudData[[#This Row],[Fraud Risk Score]]&gt;=6,"Medium Risk",TRUE,"Low Risk")</f>
        <v>Low Risk</v>
      </c>
    </row>
    <row r="3163" spans="1:19">
      <c r="A3163">
        <v>3162</v>
      </c>
      <c r="B3163">
        <v>3.99</v>
      </c>
      <c r="C3163">
        <v>10</v>
      </c>
      <c r="D3163" t="s">
        <v>48</v>
      </c>
      <c r="E3163">
        <v>0</v>
      </c>
      <c r="F3163">
        <v>0</v>
      </c>
      <c r="G3163">
        <v>61</v>
      </c>
      <c r="H3163">
        <v>1</v>
      </c>
      <c r="I3163">
        <v>35</v>
      </c>
      <c r="J3163">
        <v>0</v>
      </c>
      <c r="K3163">
        <f>_xlfn.XLOOKUP(FraudData[[#This Row],[amount]],AmountRules[Amount Min],AmountRules[Risk Points],,-1)</f>
        <v>0</v>
      </c>
      <c r="L3163">
        <f>_xlfn.XLOOKUP(FraudData[[#This Row],[transaction_hour]],TimeRules[Hour Min],TimeRules[Risk Points],,-1)</f>
        <v>0</v>
      </c>
      <c r="M3163">
        <f>_xlfn.XLOOKUP(FraudData[[#This Row],[foreign_transaction]],ForeignRules[Foreign Transaction],ForeignRules[Risk Points],0)</f>
        <v>0</v>
      </c>
      <c r="N3163">
        <f>_xlfn.XLOOKUP(FraudData[[#This Row],[location_mismatch]],Table10[Location Mismatch],Table10[Risk Points],0)</f>
        <v>0</v>
      </c>
      <c r="O3163">
        <f>_xlfn.XLOOKUP(FraudData[[#This Row],[device_trust_score]],DeviceRules[Device Min],DeviceRules[Risk Points],,-1)</f>
        <v>1</v>
      </c>
      <c r="P3163">
        <f>_xlfn.XLOOKUP(FraudData[[#This Row],[velocity_last_24h]],VelocityRules[Velocity Min],VelocityRules[Risk Points],,-1)</f>
        <v>0</v>
      </c>
      <c r="Q3163">
        <f>_xlfn.XLOOKUP(FraudData[[#This Row],[merchant_category]],MerchantRules[Merchant Category],MerchantRules[Risk Points],0)</f>
        <v>0</v>
      </c>
      <c r="R3163">
        <f>SUM(FraudData[[#This Row],[Amount Risk]:[Merchant Risk]])</f>
        <v>1</v>
      </c>
      <c r="S3163" t="str" cm="1">
        <f t="array" ref="S3163">_xlfn.IFS(FraudData[[#This Row],[Fraud Risk Score]]&gt;=8,"High Risk",FraudData[[#This Row],[Fraud Risk Score]]&gt;=6,"Medium Risk",TRUE,"Low Risk")</f>
        <v>Low Risk</v>
      </c>
    </row>
    <row r="3164" spans="1:19">
      <c r="A3164">
        <v>3163</v>
      </c>
      <c r="B3164">
        <v>64.47</v>
      </c>
      <c r="C3164">
        <v>9</v>
      </c>
      <c r="D3164" t="s">
        <v>47</v>
      </c>
      <c r="E3164">
        <v>0</v>
      </c>
      <c r="F3164">
        <v>1</v>
      </c>
      <c r="G3164">
        <v>34</v>
      </c>
      <c r="H3164">
        <v>4</v>
      </c>
      <c r="I3164">
        <v>42</v>
      </c>
      <c r="J3164">
        <v>0</v>
      </c>
      <c r="K3164">
        <f>_xlfn.XLOOKUP(FraudData[[#This Row],[amount]],AmountRules[Amount Min],AmountRules[Risk Points],,-1)</f>
        <v>0</v>
      </c>
      <c r="L3164">
        <f>_xlfn.XLOOKUP(FraudData[[#This Row],[transaction_hour]],TimeRules[Hour Min],TimeRules[Risk Points],,-1)</f>
        <v>0</v>
      </c>
      <c r="M3164">
        <f>_xlfn.XLOOKUP(FraudData[[#This Row],[foreign_transaction]],ForeignRules[Foreign Transaction],ForeignRules[Risk Points],0)</f>
        <v>0</v>
      </c>
      <c r="N3164">
        <f>_xlfn.XLOOKUP(FraudData[[#This Row],[location_mismatch]],Table10[Location Mismatch],Table10[Risk Points],0)</f>
        <v>3</v>
      </c>
      <c r="O3164">
        <f>_xlfn.XLOOKUP(FraudData[[#This Row],[device_trust_score]],DeviceRules[Device Min],DeviceRules[Risk Points],,-1)</f>
        <v>2</v>
      </c>
      <c r="P3164">
        <f>_xlfn.XLOOKUP(FraudData[[#This Row],[velocity_last_24h]],VelocityRules[Velocity Min],VelocityRules[Risk Points],,-1)</f>
        <v>0</v>
      </c>
      <c r="Q3164">
        <f>_xlfn.XLOOKUP(FraudData[[#This Row],[merchant_category]],MerchantRules[Merchant Category],MerchantRules[Risk Points],0)</f>
        <v>0</v>
      </c>
      <c r="R3164">
        <f>SUM(FraudData[[#This Row],[Amount Risk]:[Merchant Risk]])</f>
        <v>5</v>
      </c>
      <c r="S3164" t="str" cm="1">
        <f t="array" ref="S3164">_xlfn.IFS(FraudData[[#This Row],[Fraud Risk Score]]&gt;=8,"High Risk",FraudData[[#This Row],[Fraud Risk Score]]&gt;=6,"Medium Risk",TRUE,"Low Risk")</f>
        <v>Low Risk</v>
      </c>
    </row>
    <row r="3165" spans="1:19">
      <c r="A3165">
        <v>3164</v>
      </c>
      <c r="B3165">
        <v>125.72</v>
      </c>
      <c r="C3165">
        <v>16</v>
      </c>
      <c r="D3165" t="s">
        <v>48</v>
      </c>
      <c r="E3165">
        <v>0</v>
      </c>
      <c r="F3165">
        <v>1</v>
      </c>
      <c r="G3165">
        <v>80</v>
      </c>
      <c r="H3165">
        <v>3</v>
      </c>
      <c r="I3165">
        <v>20</v>
      </c>
      <c r="J3165">
        <v>0</v>
      </c>
      <c r="K3165">
        <f>_xlfn.XLOOKUP(FraudData[[#This Row],[amount]],AmountRules[Amount Min],AmountRules[Risk Points],,-1)</f>
        <v>0</v>
      </c>
      <c r="L3165">
        <f>_xlfn.XLOOKUP(FraudData[[#This Row],[transaction_hour]],TimeRules[Hour Min],TimeRules[Risk Points],,-1)</f>
        <v>0</v>
      </c>
      <c r="M3165">
        <f>_xlfn.XLOOKUP(FraudData[[#This Row],[foreign_transaction]],ForeignRules[Foreign Transaction],ForeignRules[Risk Points],0)</f>
        <v>0</v>
      </c>
      <c r="N3165">
        <f>_xlfn.XLOOKUP(FraudData[[#This Row],[location_mismatch]],Table10[Location Mismatch],Table10[Risk Points],0)</f>
        <v>3</v>
      </c>
      <c r="O3165">
        <f>_xlfn.XLOOKUP(FraudData[[#This Row],[device_trust_score]],DeviceRules[Device Min],DeviceRules[Risk Points],,-1)</f>
        <v>0</v>
      </c>
      <c r="P3165">
        <f>_xlfn.XLOOKUP(FraudData[[#This Row],[velocity_last_24h]],VelocityRules[Velocity Min],VelocityRules[Risk Points],,-1)</f>
        <v>0</v>
      </c>
      <c r="Q3165">
        <f>_xlfn.XLOOKUP(FraudData[[#This Row],[merchant_category]],MerchantRules[Merchant Category],MerchantRules[Risk Points],0)</f>
        <v>0</v>
      </c>
      <c r="R3165">
        <f>SUM(FraudData[[#This Row],[Amount Risk]:[Merchant Risk]])</f>
        <v>3</v>
      </c>
      <c r="S3165" t="str" cm="1">
        <f t="array" ref="S3165">_xlfn.IFS(FraudData[[#This Row],[Fraud Risk Score]]&gt;=8,"High Risk",FraudData[[#This Row],[Fraud Risk Score]]&gt;=6,"Medium Risk",TRUE,"Low Risk")</f>
        <v>Low Risk</v>
      </c>
    </row>
    <row r="3166" spans="1:19">
      <c r="A3166">
        <v>3165</v>
      </c>
      <c r="B3166">
        <v>10.41</v>
      </c>
      <c r="C3166">
        <v>3</v>
      </c>
      <c r="D3166" t="s">
        <v>46</v>
      </c>
      <c r="E3166">
        <v>0</v>
      </c>
      <c r="F3166">
        <v>0</v>
      </c>
      <c r="G3166">
        <v>66</v>
      </c>
      <c r="H3166">
        <v>0</v>
      </c>
      <c r="I3166">
        <v>42</v>
      </c>
      <c r="J3166">
        <v>0</v>
      </c>
      <c r="K3166">
        <f>_xlfn.XLOOKUP(FraudData[[#This Row],[amount]],AmountRules[Amount Min],AmountRules[Risk Points],,-1)</f>
        <v>0</v>
      </c>
      <c r="L3166">
        <f>_xlfn.XLOOKUP(FraudData[[#This Row],[transaction_hour]],TimeRules[Hour Min],TimeRules[Risk Points],,-1)</f>
        <v>3</v>
      </c>
      <c r="M3166">
        <f>_xlfn.XLOOKUP(FraudData[[#This Row],[foreign_transaction]],ForeignRules[Foreign Transaction],ForeignRules[Risk Points],0)</f>
        <v>0</v>
      </c>
      <c r="N3166">
        <f>_xlfn.XLOOKUP(FraudData[[#This Row],[location_mismatch]],Table10[Location Mismatch],Table10[Risk Points],0)</f>
        <v>0</v>
      </c>
      <c r="O3166">
        <f>_xlfn.XLOOKUP(FraudData[[#This Row],[device_trust_score]],DeviceRules[Device Min],DeviceRules[Risk Points],,-1)</f>
        <v>1</v>
      </c>
      <c r="P3166">
        <f>_xlfn.XLOOKUP(FraudData[[#This Row],[velocity_last_24h]],VelocityRules[Velocity Min],VelocityRules[Risk Points],,-1)</f>
        <v>0</v>
      </c>
      <c r="Q3166">
        <f>_xlfn.XLOOKUP(FraudData[[#This Row],[merchant_category]],MerchantRules[Merchant Category],MerchantRules[Risk Points],0)</f>
        <v>0</v>
      </c>
      <c r="R3166">
        <f>SUM(FraudData[[#This Row],[Amount Risk]:[Merchant Risk]])</f>
        <v>4</v>
      </c>
      <c r="S3166" t="str" cm="1">
        <f t="array" ref="S3166">_xlfn.IFS(FraudData[[#This Row],[Fraud Risk Score]]&gt;=8,"High Risk",FraudData[[#This Row],[Fraud Risk Score]]&gt;=6,"Medium Risk",TRUE,"Low Risk")</f>
        <v>Low Risk</v>
      </c>
    </row>
    <row r="3167" spans="1:19">
      <c r="A3167">
        <v>3166</v>
      </c>
      <c r="B3167">
        <v>121.59</v>
      </c>
      <c r="C3167">
        <v>20</v>
      </c>
      <c r="D3167" t="s">
        <v>50</v>
      </c>
      <c r="E3167">
        <v>0</v>
      </c>
      <c r="F3167">
        <v>0</v>
      </c>
      <c r="G3167">
        <v>54</v>
      </c>
      <c r="H3167">
        <v>1</v>
      </c>
      <c r="I3167">
        <v>38</v>
      </c>
      <c r="J3167">
        <v>0</v>
      </c>
      <c r="K3167">
        <f>_xlfn.XLOOKUP(FraudData[[#This Row],[amount]],AmountRules[Amount Min],AmountRules[Risk Points],,-1)</f>
        <v>0</v>
      </c>
      <c r="L3167">
        <f>_xlfn.XLOOKUP(FraudData[[#This Row],[transaction_hour]],TimeRules[Hour Min],TimeRules[Risk Points],,-1)</f>
        <v>0</v>
      </c>
      <c r="M3167">
        <f>_xlfn.XLOOKUP(FraudData[[#This Row],[foreign_transaction]],ForeignRules[Foreign Transaction],ForeignRules[Risk Points],0)</f>
        <v>0</v>
      </c>
      <c r="N3167">
        <f>_xlfn.XLOOKUP(FraudData[[#This Row],[location_mismatch]],Table10[Location Mismatch],Table10[Risk Points],0)</f>
        <v>0</v>
      </c>
      <c r="O3167">
        <f>_xlfn.XLOOKUP(FraudData[[#This Row],[device_trust_score]],DeviceRules[Device Min],DeviceRules[Risk Points],,-1)</f>
        <v>1</v>
      </c>
      <c r="P3167">
        <f>_xlfn.XLOOKUP(FraudData[[#This Row],[velocity_last_24h]],VelocityRules[Velocity Min],VelocityRules[Risk Points],,-1)</f>
        <v>0</v>
      </c>
      <c r="Q3167">
        <f>_xlfn.XLOOKUP(FraudData[[#This Row],[merchant_category]],MerchantRules[Merchant Category],MerchantRules[Risk Points],0)</f>
        <v>0</v>
      </c>
      <c r="R3167">
        <f>SUM(FraudData[[#This Row],[Amount Risk]:[Merchant Risk]])</f>
        <v>1</v>
      </c>
      <c r="S3167" t="str" cm="1">
        <f t="array" ref="S3167">_xlfn.IFS(FraudData[[#This Row],[Fraud Risk Score]]&gt;=8,"High Risk",FraudData[[#This Row],[Fraud Risk Score]]&gt;=6,"Medium Risk",TRUE,"Low Risk")</f>
        <v>Low Risk</v>
      </c>
    </row>
    <row r="3168" spans="1:19">
      <c r="A3168">
        <v>3167</v>
      </c>
      <c r="B3168">
        <v>471.39</v>
      </c>
      <c r="C3168">
        <v>17</v>
      </c>
      <c r="D3168" t="s">
        <v>47</v>
      </c>
      <c r="E3168">
        <v>0</v>
      </c>
      <c r="F3168">
        <v>0</v>
      </c>
      <c r="G3168">
        <v>46</v>
      </c>
      <c r="H3168">
        <v>2</v>
      </c>
      <c r="I3168">
        <v>48</v>
      </c>
      <c r="J3168">
        <v>0</v>
      </c>
      <c r="K3168">
        <f>_xlfn.XLOOKUP(FraudData[[#This Row],[amount]],AmountRules[Amount Min],AmountRules[Risk Points],,-1)</f>
        <v>0</v>
      </c>
      <c r="L3168">
        <f>_xlfn.XLOOKUP(FraudData[[#This Row],[transaction_hour]],TimeRules[Hour Min],TimeRules[Risk Points],,-1)</f>
        <v>0</v>
      </c>
      <c r="M3168">
        <f>_xlfn.XLOOKUP(FraudData[[#This Row],[foreign_transaction]],ForeignRules[Foreign Transaction],ForeignRules[Risk Points],0)</f>
        <v>0</v>
      </c>
      <c r="N3168">
        <f>_xlfn.XLOOKUP(FraudData[[#This Row],[location_mismatch]],Table10[Location Mismatch],Table10[Risk Points],0)</f>
        <v>0</v>
      </c>
      <c r="O3168">
        <f>_xlfn.XLOOKUP(FraudData[[#This Row],[device_trust_score]],DeviceRules[Device Min],DeviceRules[Risk Points],,-1)</f>
        <v>2</v>
      </c>
      <c r="P3168">
        <f>_xlfn.XLOOKUP(FraudData[[#This Row],[velocity_last_24h]],VelocityRules[Velocity Min],VelocityRules[Risk Points],,-1)</f>
        <v>0</v>
      </c>
      <c r="Q3168">
        <f>_xlfn.XLOOKUP(FraudData[[#This Row],[merchant_category]],MerchantRules[Merchant Category],MerchantRules[Risk Points],0)</f>
        <v>0</v>
      </c>
      <c r="R3168">
        <f>SUM(FraudData[[#This Row],[Amount Risk]:[Merchant Risk]])</f>
        <v>2</v>
      </c>
      <c r="S3168" t="str" cm="1">
        <f t="array" ref="S3168">_xlfn.IFS(FraudData[[#This Row],[Fraud Risk Score]]&gt;=8,"High Risk",FraudData[[#This Row],[Fraud Risk Score]]&gt;=6,"Medium Risk",TRUE,"Low Risk")</f>
        <v>Low Risk</v>
      </c>
    </row>
    <row r="3169" spans="1:19">
      <c r="A3169">
        <v>3168</v>
      </c>
      <c r="B3169">
        <v>20.05</v>
      </c>
      <c r="C3169">
        <v>17</v>
      </c>
      <c r="D3169" t="s">
        <v>48</v>
      </c>
      <c r="E3169">
        <v>0</v>
      </c>
      <c r="F3169">
        <v>0</v>
      </c>
      <c r="G3169">
        <v>79</v>
      </c>
      <c r="H3169">
        <v>2</v>
      </c>
      <c r="I3169">
        <v>63</v>
      </c>
      <c r="J3169">
        <v>0</v>
      </c>
      <c r="K3169">
        <f>_xlfn.XLOOKUP(FraudData[[#This Row],[amount]],AmountRules[Amount Min],AmountRules[Risk Points],,-1)</f>
        <v>0</v>
      </c>
      <c r="L3169">
        <f>_xlfn.XLOOKUP(FraudData[[#This Row],[transaction_hour]],TimeRules[Hour Min],TimeRules[Risk Points],,-1)</f>
        <v>0</v>
      </c>
      <c r="M3169">
        <f>_xlfn.XLOOKUP(FraudData[[#This Row],[foreign_transaction]],ForeignRules[Foreign Transaction],ForeignRules[Risk Points],0)</f>
        <v>0</v>
      </c>
      <c r="N3169">
        <f>_xlfn.XLOOKUP(FraudData[[#This Row],[location_mismatch]],Table10[Location Mismatch],Table10[Risk Points],0)</f>
        <v>0</v>
      </c>
      <c r="O3169">
        <f>_xlfn.XLOOKUP(FraudData[[#This Row],[device_trust_score]],DeviceRules[Device Min],DeviceRules[Risk Points],,-1)</f>
        <v>0</v>
      </c>
      <c r="P3169">
        <f>_xlfn.XLOOKUP(FraudData[[#This Row],[velocity_last_24h]],VelocityRules[Velocity Min],VelocityRules[Risk Points],,-1)</f>
        <v>0</v>
      </c>
      <c r="Q3169">
        <f>_xlfn.XLOOKUP(FraudData[[#This Row],[merchant_category]],MerchantRules[Merchant Category],MerchantRules[Risk Points],0)</f>
        <v>0</v>
      </c>
      <c r="R3169">
        <f>SUM(FraudData[[#This Row],[Amount Risk]:[Merchant Risk]])</f>
        <v>0</v>
      </c>
      <c r="S3169" t="str" cm="1">
        <f t="array" ref="S3169">_xlfn.IFS(FraudData[[#This Row],[Fraud Risk Score]]&gt;=8,"High Risk",FraudData[[#This Row],[Fraud Risk Score]]&gt;=6,"Medium Risk",TRUE,"Low Risk")</f>
        <v>Low Risk</v>
      </c>
    </row>
    <row r="3170" spans="1:19">
      <c r="A3170">
        <v>3169</v>
      </c>
      <c r="B3170">
        <v>260.24</v>
      </c>
      <c r="C3170">
        <v>0</v>
      </c>
      <c r="D3170" t="s">
        <v>49</v>
      </c>
      <c r="E3170">
        <v>0</v>
      </c>
      <c r="F3170">
        <v>0</v>
      </c>
      <c r="G3170">
        <v>62</v>
      </c>
      <c r="H3170">
        <v>2</v>
      </c>
      <c r="I3170">
        <v>66</v>
      </c>
      <c r="J3170">
        <v>0</v>
      </c>
      <c r="K3170">
        <f>_xlfn.XLOOKUP(FraudData[[#This Row],[amount]],AmountRules[Amount Min],AmountRules[Risk Points],,-1)</f>
        <v>0</v>
      </c>
      <c r="L3170">
        <f>_xlfn.XLOOKUP(FraudData[[#This Row],[transaction_hour]],TimeRules[Hour Min],TimeRules[Risk Points],,-1)</f>
        <v>3</v>
      </c>
      <c r="M3170">
        <f>_xlfn.XLOOKUP(FraudData[[#This Row],[foreign_transaction]],ForeignRules[Foreign Transaction],ForeignRules[Risk Points],0)</f>
        <v>0</v>
      </c>
      <c r="N3170">
        <f>_xlfn.XLOOKUP(FraudData[[#This Row],[location_mismatch]],Table10[Location Mismatch],Table10[Risk Points],0)</f>
        <v>0</v>
      </c>
      <c r="O3170">
        <f>_xlfn.XLOOKUP(FraudData[[#This Row],[device_trust_score]],DeviceRules[Device Min],DeviceRules[Risk Points],,-1)</f>
        <v>1</v>
      </c>
      <c r="P3170">
        <f>_xlfn.XLOOKUP(FraudData[[#This Row],[velocity_last_24h]],VelocityRules[Velocity Min],VelocityRules[Risk Points],,-1)</f>
        <v>0</v>
      </c>
      <c r="Q3170">
        <f>_xlfn.XLOOKUP(FraudData[[#This Row],[merchant_category]],MerchantRules[Merchant Category],MerchantRules[Risk Points],0)</f>
        <v>1</v>
      </c>
      <c r="R3170">
        <f>SUM(FraudData[[#This Row],[Amount Risk]:[Merchant Risk]])</f>
        <v>5</v>
      </c>
      <c r="S3170" t="str" cm="1">
        <f t="array" ref="S3170">_xlfn.IFS(FraudData[[#This Row],[Fraud Risk Score]]&gt;=8,"High Risk",FraudData[[#This Row],[Fraud Risk Score]]&gt;=6,"Medium Risk",TRUE,"Low Risk")</f>
        <v>Low Risk</v>
      </c>
    </row>
    <row r="3171" spans="1:19">
      <c r="A3171">
        <v>3170</v>
      </c>
      <c r="B3171">
        <v>94.87</v>
      </c>
      <c r="C3171">
        <v>13</v>
      </c>
      <c r="D3171" t="s">
        <v>47</v>
      </c>
      <c r="E3171">
        <v>0</v>
      </c>
      <c r="F3171">
        <v>0</v>
      </c>
      <c r="G3171">
        <v>80</v>
      </c>
      <c r="H3171">
        <v>0</v>
      </c>
      <c r="I3171">
        <v>59</v>
      </c>
      <c r="J3171">
        <v>0</v>
      </c>
      <c r="K3171">
        <f>_xlfn.XLOOKUP(FraudData[[#This Row],[amount]],AmountRules[Amount Min],AmountRules[Risk Points],,-1)</f>
        <v>0</v>
      </c>
      <c r="L3171">
        <f>_xlfn.XLOOKUP(FraudData[[#This Row],[transaction_hour]],TimeRules[Hour Min],TimeRules[Risk Points],,-1)</f>
        <v>0</v>
      </c>
      <c r="M3171">
        <f>_xlfn.XLOOKUP(FraudData[[#This Row],[foreign_transaction]],ForeignRules[Foreign Transaction],ForeignRules[Risk Points],0)</f>
        <v>0</v>
      </c>
      <c r="N3171">
        <f>_xlfn.XLOOKUP(FraudData[[#This Row],[location_mismatch]],Table10[Location Mismatch],Table10[Risk Points],0)</f>
        <v>0</v>
      </c>
      <c r="O3171">
        <f>_xlfn.XLOOKUP(FraudData[[#This Row],[device_trust_score]],DeviceRules[Device Min],DeviceRules[Risk Points],,-1)</f>
        <v>0</v>
      </c>
      <c r="P3171">
        <f>_xlfn.XLOOKUP(FraudData[[#This Row],[velocity_last_24h]],VelocityRules[Velocity Min],VelocityRules[Risk Points],,-1)</f>
        <v>0</v>
      </c>
      <c r="Q3171">
        <f>_xlfn.XLOOKUP(FraudData[[#This Row],[merchant_category]],MerchantRules[Merchant Category],MerchantRules[Risk Points],0)</f>
        <v>0</v>
      </c>
      <c r="R3171">
        <f>SUM(FraudData[[#This Row],[Amount Risk]:[Merchant Risk]])</f>
        <v>0</v>
      </c>
      <c r="S3171" t="str" cm="1">
        <f t="array" ref="S3171">_xlfn.IFS(FraudData[[#This Row],[Fraud Risk Score]]&gt;=8,"High Risk",FraudData[[#This Row],[Fraud Risk Score]]&gt;=6,"Medium Risk",TRUE,"Low Risk")</f>
        <v>Low Risk</v>
      </c>
    </row>
    <row r="3172" spans="1:19">
      <c r="A3172">
        <v>3171</v>
      </c>
      <c r="B3172">
        <v>191.65</v>
      </c>
      <c r="C3172">
        <v>7</v>
      </c>
      <c r="D3172" t="s">
        <v>47</v>
      </c>
      <c r="E3172">
        <v>0</v>
      </c>
      <c r="F3172">
        <v>0</v>
      </c>
      <c r="G3172">
        <v>95</v>
      </c>
      <c r="H3172">
        <v>2</v>
      </c>
      <c r="I3172">
        <v>33</v>
      </c>
      <c r="J3172">
        <v>0</v>
      </c>
      <c r="K3172">
        <f>_xlfn.XLOOKUP(FraudData[[#This Row],[amount]],AmountRules[Amount Min],AmountRules[Risk Points],,-1)</f>
        <v>0</v>
      </c>
      <c r="L3172">
        <f>_xlfn.XLOOKUP(FraudData[[#This Row],[transaction_hour]],TimeRules[Hour Min],TimeRules[Risk Points],,-1)</f>
        <v>0</v>
      </c>
      <c r="M3172">
        <f>_xlfn.XLOOKUP(FraudData[[#This Row],[foreign_transaction]],ForeignRules[Foreign Transaction],ForeignRules[Risk Points],0)</f>
        <v>0</v>
      </c>
      <c r="N3172">
        <f>_xlfn.XLOOKUP(FraudData[[#This Row],[location_mismatch]],Table10[Location Mismatch],Table10[Risk Points],0)</f>
        <v>0</v>
      </c>
      <c r="O3172">
        <f>_xlfn.XLOOKUP(FraudData[[#This Row],[device_trust_score]],DeviceRules[Device Min],DeviceRules[Risk Points],,-1)</f>
        <v>0</v>
      </c>
      <c r="P3172">
        <f>_xlfn.XLOOKUP(FraudData[[#This Row],[velocity_last_24h]],VelocityRules[Velocity Min],VelocityRules[Risk Points],,-1)</f>
        <v>0</v>
      </c>
      <c r="Q3172">
        <f>_xlfn.XLOOKUP(FraudData[[#This Row],[merchant_category]],MerchantRules[Merchant Category],MerchantRules[Risk Points],0)</f>
        <v>0</v>
      </c>
      <c r="R3172">
        <f>SUM(FraudData[[#This Row],[Amount Risk]:[Merchant Risk]])</f>
        <v>0</v>
      </c>
      <c r="S3172" t="str" cm="1">
        <f t="array" ref="S3172">_xlfn.IFS(FraudData[[#This Row],[Fraud Risk Score]]&gt;=8,"High Risk",FraudData[[#This Row],[Fraud Risk Score]]&gt;=6,"Medium Risk",TRUE,"Low Risk")</f>
        <v>Low Risk</v>
      </c>
    </row>
    <row r="3173" spans="1:19">
      <c r="A3173">
        <v>3172</v>
      </c>
      <c r="B3173">
        <v>54.26</v>
      </c>
      <c r="C3173">
        <v>1</v>
      </c>
      <c r="D3173" t="s">
        <v>48</v>
      </c>
      <c r="E3173">
        <v>0</v>
      </c>
      <c r="F3173">
        <v>0</v>
      </c>
      <c r="G3173">
        <v>60</v>
      </c>
      <c r="H3173">
        <v>2</v>
      </c>
      <c r="I3173">
        <v>69</v>
      </c>
      <c r="J3173">
        <v>0</v>
      </c>
      <c r="K3173">
        <f>_xlfn.XLOOKUP(FraudData[[#This Row],[amount]],AmountRules[Amount Min],AmountRules[Risk Points],,-1)</f>
        <v>0</v>
      </c>
      <c r="L3173">
        <f>_xlfn.XLOOKUP(FraudData[[#This Row],[transaction_hour]],TimeRules[Hour Min],TimeRules[Risk Points],,-1)</f>
        <v>3</v>
      </c>
      <c r="M3173">
        <f>_xlfn.XLOOKUP(FraudData[[#This Row],[foreign_transaction]],ForeignRules[Foreign Transaction],ForeignRules[Risk Points],0)</f>
        <v>0</v>
      </c>
      <c r="N3173">
        <f>_xlfn.XLOOKUP(FraudData[[#This Row],[location_mismatch]],Table10[Location Mismatch],Table10[Risk Points],0)</f>
        <v>0</v>
      </c>
      <c r="O3173">
        <f>_xlfn.XLOOKUP(FraudData[[#This Row],[device_trust_score]],DeviceRules[Device Min],DeviceRules[Risk Points],,-1)</f>
        <v>1</v>
      </c>
      <c r="P3173">
        <f>_xlfn.XLOOKUP(FraudData[[#This Row],[velocity_last_24h]],VelocityRules[Velocity Min],VelocityRules[Risk Points],,-1)</f>
        <v>0</v>
      </c>
      <c r="Q3173">
        <f>_xlfn.XLOOKUP(FraudData[[#This Row],[merchant_category]],MerchantRules[Merchant Category],MerchantRules[Risk Points],0)</f>
        <v>0</v>
      </c>
      <c r="R3173">
        <f>SUM(FraudData[[#This Row],[Amount Risk]:[Merchant Risk]])</f>
        <v>4</v>
      </c>
      <c r="S3173" t="str" cm="1">
        <f t="array" ref="S3173">_xlfn.IFS(FraudData[[#This Row],[Fraud Risk Score]]&gt;=8,"High Risk",FraudData[[#This Row],[Fraud Risk Score]]&gt;=6,"Medium Risk",TRUE,"Low Risk")</f>
        <v>Low Risk</v>
      </c>
    </row>
    <row r="3174" spans="1:19">
      <c r="A3174">
        <v>3173</v>
      </c>
      <c r="B3174">
        <v>31.27</v>
      </c>
      <c r="C3174">
        <v>18</v>
      </c>
      <c r="D3174" t="s">
        <v>49</v>
      </c>
      <c r="E3174">
        <v>0</v>
      </c>
      <c r="F3174">
        <v>0</v>
      </c>
      <c r="G3174">
        <v>35</v>
      </c>
      <c r="H3174">
        <v>2</v>
      </c>
      <c r="I3174">
        <v>39</v>
      </c>
      <c r="J3174">
        <v>0</v>
      </c>
      <c r="K3174">
        <f>_xlfn.XLOOKUP(FraudData[[#This Row],[amount]],AmountRules[Amount Min],AmountRules[Risk Points],,-1)</f>
        <v>0</v>
      </c>
      <c r="L3174">
        <f>_xlfn.XLOOKUP(FraudData[[#This Row],[transaction_hour]],TimeRules[Hour Min],TimeRules[Risk Points],,-1)</f>
        <v>0</v>
      </c>
      <c r="M3174">
        <f>_xlfn.XLOOKUP(FraudData[[#This Row],[foreign_transaction]],ForeignRules[Foreign Transaction],ForeignRules[Risk Points],0)</f>
        <v>0</v>
      </c>
      <c r="N3174">
        <f>_xlfn.XLOOKUP(FraudData[[#This Row],[location_mismatch]],Table10[Location Mismatch],Table10[Risk Points],0)</f>
        <v>0</v>
      </c>
      <c r="O3174">
        <f>_xlfn.XLOOKUP(FraudData[[#This Row],[device_trust_score]],DeviceRules[Device Min],DeviceRules[Risk Points],,-1)</f>
        <v>2</v>
      </c>
      <c r="P3174">
        <f>_xlfn.XLOOKUP(FraudData[[#This Row],[velocity_last_24h]],VelocityRules[Velocity Min],VelocityRules[Risk Points],,-1)</f>
        <v>0</v>
      </c>
      <c r="Q3174">
        <f>_xlfn.XLOOKUP(FraudData[[#This Row],[merchant_category]],MerchantRules[Merchant Category],MerchantRules[Risk Points],0)</f>
        <v>1</v>
      </c>
      <c r="R3174">
        <f>SUM(FraudData[[#This Row],[Amount Risk]:[Merchant Risk]])</f>
        <v>3</v>
      </c>
      <c r="S3174" t="str" cm="1">
        <f t="array" ref="S3174">_xlfn.IFS(FraudData[[#This Row],[Fraud Risk Score]]&gt;=8,"High Risk",FraudData[[#This Row],[Fraud Risk Score]]&gt;=6,"Medium Risk",TRUE,"Low Risk")</f>
        <v>Low Risk</v>
      </c>
    </row>
    <row r="3175" spans="1:19">
      <c r="A3175">
        <v>3174</v>
      </c>
      <c r="B3175">
        <v>31.48</v>
      </c>
      <c r="C3175">
        <v>14</v>
      </c>
      <c r="D3175" t="s">
        <v>49</v>
      </c>
      <c r="E3175">
        <v>0</v>
      </c>
      <c r="F3175">
        <v>0</v>
      </c>
      <c r="G3175">
        <v>31</v>
      </c>
      <c r="H3175">
        <v>1</v>
      </c>
      <c r="I3175">
        <v>68</v>
      </c>
      <c r="J3175">
        <v>0</v>
      </c>
      <c r="K3175">
        <f>_xlfn.XLOOKUP(FraudData[[#This Row],[amount]],AmountRules[Amount Min],AmountRules[Risk Points],,-1)</f>
        <v>0</v>
      </c>
      <c r="L3175">
        <f>_xlfn.XLOOKUP(FraudData[[#This Row],[transaction_hour]],TimeRules[Hour Min],TimeRules[Risk Points],,-1)</f>
        <v>0</v>
      </c>
      <c r="M3175">
        <f>_xlfn.XLOOKUP(FraudData[[#This Row],[foreign_transaction]],ForeignRules[Foreign Transaction],ForeignRules[Risk Points],0)</f>
        <v>0</v>
      </c>
      <c r="N3175">
        <f>_xlfn.XLOOKUP(FraudData[[#This Row],[location_mismatch]],Table10[Location Mismatch],Table10[Risk Points],0)</f>
        <v>0</v>
      </c>
      <c r="O3175">
        <f>_xlfn.XLOOKUP(FraudData[[#This Row],[device_trust_score]],DeviceRules[Device Min],DeviceRules[Risk Points],,-1)</f>
        <v>2</v>
      </c>
      <c r="P3175">
        <f>_xlfn.XLOOKUP(FraudData[[#This Row],[velocity_last_24h]],VelocityRules[Velocity Min],VelocityRules[Risk Points],,-1)</f>
        <v>0</v>
      </c>
      <c r="Q3175">
        <f>_xlfn.XLOOKUP(FraudData[[#This Row],[merchant_category]],MerchantRules[Merchant Category],MerchantRules[Risk Points],0)</f>
        <v>1</v>
      </c>
      <c r="R3175">
        <f>SUM(FraudData[[#This Row],[Amount Risk]:[Merchant Risk]])</f>
        <v>3</v>
      </c>
      <c r="S3175" t="str" cm="1">
        <f t="array" ref="S3175">_xlfn.IFS(FraudData[[#This Row],[Fraud Risk Score]]&gt;=8,"High Risk",FraudData[[#This Row],[Fraud Risk Score]]&gt;=6,"Medium Risk",TRUE,"Low Risk")</f>
        <v>Low Risk</v>
      </c>
    </row>
    <row r="3176" spans="1:19">
      <c r="A3176">
        <v>3175</v>
      </c>
      <c r="B3176">
        <v>13.16</v>
      </c>
      <c r="C3176">
        <v>1</v>
      </c>
      <c r="D3176" t="s">
        <v>46</v>
      </c>
      <c r="E3176">
        <v>1</v>
      </c>
      <c r="F3176">
        <v>0</v>
      </c>
      <c r="G3176">
        <v>58</v>
      </c>
      <c r="H3176">
        <v>2</v>
      </c>
      <c r="I3176">
        <v>46</v>
      </c>
      <c r="J3176">
        <v>0</v>
      </c>
      <c r="K3176">
        <f>_xlfn.XLOOKUP(FraudData[[#This Row],[amount]],AmountRules[Amount Min],AmountRules[Risk Points],,-1)</f>
        <v>0</v>
      </c>
      <c r="L3176">
        <f>_xlfn.XLOOKUP(FraudData[[#This Row],[transaction_hour]],TimeRules[Hour Min],TimeRules[Risk Points],,-1)</f>
        <v>3</v>
      </c>
      <c r="M3176">
        <f>_xlfn.XLOOKUP(FraudData[[#This Row],[foreign_transaction]],ForeignRules[Foreign Transaction],ForeignRules[Risk Points],0)</f>
        <v>3</v>
      </c>
      <c r="N3176">
        <f>_xlfn.XLOOKUP(FraudData[[#This Row],[location_mismatch]],Table10[Location Mismatch],Table10[Risk Points],0)</f>
        <v>0</v>
      </c>
      <c r="O3176">
        <f>_xlfn.XLOOKUP(FraudData[[#This Row],[device_trust_score]],DeviceRules[Device Min],DeviceRules[Risk Points],,-1)</f>
        <v>1</v>
      </c>
      <c r="P3176">
        <f>_xlfn.XLOOKUP(FraudData[[#This Row],[velocity_last_24h]],VelocityRules[Velocity Min],VelocityRules[Risk Points],,-1)</f>
        <v>0</v>
      </c>
      <c r="Q3176">
        <f>_xlfn.XLOOKUP(FraudData[[#This Row],[merchant_category]],MerchantRules[Merchant Category],MerchantRules[Risk Points],0)</f>
        <v>0</v>
      </c>
      <c r="R3176">
        <f>SUM(FraudData[[#This Row],[Amount Risk]:[Merchant Risk]])</f>
        <v>7</v>
      </c>
      <c r="S3176" t="str" cm="1">
        <f t="array" ref="S3176">_xlfn.IFS(FraudData[[#This Row],[Fraud Risk Score]]&gt;=8,"High Risk",FraudData[[#This Row],[Fraud Risk Score]]&gt;=6,"Medium Risk",TRUE,"Low Risk")</f>
        <v>Medium Risk</v>
      </c>
    </row>
    <row r="3177" spans="1:19">
      <c r="A3177">
        <v>3176</v>
      </c>
      <c r="B3177">
        <v>36.96</v>
      </c>
      <c r="C3177">
        <v>3</v>
      </c>
      <c r="D3177" t="s">
        <v>47</v>
      </c>
      <c r="E3177">
        <v>0</v>
      </c>
      <c r="F3177">
        <v>0</v>
      </c>
      <c r="G3177">
        <v>87</v>
      </c>
      <c r="H3177">
        <v>0</v>
      </c>
      <c r="I3177">
        <v>29</v>
      </c>
      <c r="J3177">
        <v>0</v>
      </c>
      <c r="K3177">
        <f>_xlfn.XLOOKUP(FraudData[[#This Row],[amount]],AmountRules[Amount Min],AmountRules[Risk Points],,-1)</f>
        <v>0</v>
      </c>
      <c r="L3177">
        <f>_xlfn.XLOOKUP(FraudData[[#This Row],[transaction_hour]],TimeRules[Hour Min],TimeRules[Risk Points],,-1)</f>
        <v>3</v>
      </c>
      <c r="M3177">
        <f>_xlfn.XLOOKUP(FraudData[[#This Row],[foreign_transaction]],ForeignRules[Foreign Transaction],ForeignRules[Risk Points],0)</f>
        <v>0</v>
      </c>
      <c r="N3177">
        <f>_xlfn.XLOOKUP(FraudData[[#This Row],[location_mismatch]],Table10[Location Mismatch],Table10[Risk Points],0)</f>
        <v>0</v>
      </c>
      <c r="O3177">
        <f>_xlfn.XLOOKUP(FraudData[[#This Row],[device_trust_score]],DeviceRules[Device Min],DeviceRules[Risk Points],,-1)</f>
        <v>0</v>
      </c>
      <c r="P3177">
        <f>_xlfn.XLOOKUP(FraudData[[#This Row],[velocity_last_24h]],VelocityRules[Velocity Min],VelocityRules[Risk Points],,-1)</f>
        <v>0</v>
      </c>
      <c r="Q3177">
        <f>_xlfn.XLOOKUP(FraudData[[#This Row],[merchant_category]],MerchantRules[Merchant Category],MerchantRules[Risk Points],0)</f>
        <v>0</v>
      </c>
      <c r="R3177">
        <f>SUM(FraudData[[#This Row],[Amount Risk]:[Merchant Risk]])</f>
        <v>3</v>
      </c>
      <c r="S3177" t="str" cm="1">
        <f t="array" ref="S3177">_xlfn.IFS(FraudData[[#This Row],[Fraud Risk Score]]&gt;=8,"High Risk",FraudData[[#This Row],[Fraud Risk Score]]&gt;=6,"Medium Risk",TRUE,"Low Risk")</f>
        <v>Low Risk</v>
      </c>
    </row>
    <row r="3178" spans="1:19">
      <c r="A3178">
        <v>3177</v>
      </c>
      <c r="B3178">
        <v>196.43</v>
      </c>
      <c r="C3178">
        <v>0</v>
      </c>
      <c r="D3178" t="s">
        <v>50</v>
      </c>
      <c r="E3178">
        <v>0</v>
      </c>
      <c r="F3178">
        <v>0</v>
      </c>
      <c r="G3178">
        <v>26</v>
      </c>
      <c r="H3178">
        <v>3</v>
      </c>
      <c r="I3178">
        <v>63</v>
      </c>
      <c r="J3178">
        <v>0</v>
      </c>
      <c r="K3178">
        <f>_xlfn.XLOOKUP(FraudData[[#This Row],[amount]],AmountRules[Amount Min],AmountRules[Risk Points],,-1)</f>
        <v>0</v>
      </c>
      <c r="L3178">
        <f>_xlfn.XLOOKUP(FraudData[[#This Row],[transaction_hour]],TimeRules[Hour Min],TimeRules[Risk Points],,-1)</f>
        <v>3</v>
      </c>
      <c r="M3178">
        <f>_xlfn.XLOOKUP(FraudData[[#This Row],[foreign_transaction]],ForeignRules[Foreign Transaction],ForeignRules[Risk Points],0)</f>
        <v>0</v>
      </c>
      <c r="N3178">
        <f>_xlfn.XLOOKUP(FraudData[[#This Row],[location_mismatch]],Table10[Location Mismatch],Table10[Risk Points],0)</f>
        <v>0</v>
      </c>
      <c r="O3178">
        <f>_xlfn.XLOOKUP(FraudData[[#This Row],[device_trust_score]],DeviceRules[Device Min],DeviceRules[Risk Points],,-1)</f>
        <v>3</v>
      </c>
      <c r="P3178">
        <f>_xlfn.XLOOKUP(FraudData[[#This Row],[velocity_last_24h]],VelocityRules[Velocity Min],VelocityRules[Risk Points],,-1)</f>
        <v>0</v>
      </c>
      <c r="Q3178">
        <f>_xlfn.XLOOKUP(FraudData[[#This Row],[merchant_category]],MerchantRules[Merchant Category],MerchantRules[Risk Points],0)</f>
        <v>0</v>
      </c>
      <c r="R3178">
        <f>SUM(FraudData[[#This Row],[Amount Risk]:[Merchant Risk]])</f>
        <v>6</v>
      </c>
      <c r="S3178" t="str" cm="1">
        <f t="array" ref="S3178">_xlfn.IFS(FraudData[[#This Row],[Fraud Risk Score]]&gt;=8,"High Risk",FraudData[[#This Row],[Fraud Risk Score]]&gt;=6,"Medium Risk",TRUE,"Low Risk")</f>
        <v>Medium Risk</v>
      </c>
    </row>
    <row r="3179" spans="1:19">
      <c r="A3179">
        <v>3178</v>
      </c>
      <c r="B3179">
        <v>384.2</v>
      </c>
      <c r="C3179">
        <v>18</v>
      </c>
      <c r="D3179" t="s">
        <v>47</v>
      </c>
      <c r="E3179">
        <v>0</v>
      </c>
      <c r="F3179">
        <v>0</v>
      </c>
      <c r="G3179">
        <v>86</v>
      </c>
      <c r="H3179">
        <v>2</v>
      </c>
      <c r="I3179">
        <v>60</v>
      </c>
      <c r="J3179">
        <v>0</v>
      </c>
      <c r="K3179">
        <f>_xlfn.XLOOKUP(FraudData[[#This Row],[amount]],AmountRules[Amount Min],AmountRules[Risk Points],,-1)</f>
        <v>0</v>
      </c>
      <c r="L3179">
        <f>_xlfn.XLOOKUP(FraudData[[#This Row],[transaction_hour]],TimeRules[Hour Min],TimeRules[Risk Points],,-1)</f>
        <v>0</v>
      </c>
      <c r="M3179">
        <f>_xlfn.XLOOKUP(FraudData[[#This Row],[foreign_transaction]],ForeignRules[Foreign Transaction],ForeignRules[Risk Points],0)</f>
        <v>0</v>
      </c>
      <c r="N3179">
        <f>_xlfn.XLOOKUP(FraudData[[#This Row],[location_mismatch]],Table10[Location Mismatch],Table10[Risk Points],0)</f>
        <v>0</v>
      </c>
      <c r="O3179">
        <f>_xlfn.XLOOKUP(FraudData[[#This Row],[device_trust_score]],DeviceRules[Device Min],DeviceRules[Risk Points],,-1)</f>
        <v>0</v>
      </c>
      <c r="P3179">
        <f>_xlfn.XLOOKUP(FraudData[[#This Row],[velocity_last_24h]],VelocityRules[Velocity Min],VelocityRules[Risk Points],,-1)</f>
        <v>0</v>
      </c>
      <c r="Q3179">
        <f>_xlfn.XLOOKUP(FraudData[[#This Row],[merchant_category]],MerchantRules[Merchant Category],MerchantRules[Risk Points],0)</f>
        <v>0</v>
      </c>
      <c r="R3179">
        <f>SUM(FraudData[[#This Row],[Amount Risk]:[Merchant Risk]])</f>
        <v>0</v>
      </c>
      <c r="S3179" t="str" cm="1">
        <f t="array" ref="S3179">_xlfn.IFS(FraudData[[#This Row],[Fraud Risk Score]]&gt;=8,"High Risk",FraudData[[#This Row],[Fraud Risk Score]]&gt;=6,"Medium Risk",TRUE,"Low Risk")</f>
        <v>Low Risk</v>
      </c>
    </row>
    <row r="3180" spans="1:19">
      <c r="A3180">
        <v>3179</v>
      </c>
      <c r="B3180">
        <v>302.88</v>
      </c>
      <c r="C3180">
        <v>20</v>
      </c>
      <c r="D3180" t="s">
        <v>50</v>
      </c>
      <c r="E3180">
        <v>0</v>
      </c>
      <c r="F3180">
        <v>0</v>
      </c>
      <c r="G3180">
        <v>31</v>
      </c>
      <c r="H3180">
        <v>1</v>
      </c>
      <c r="I3180">
        <v>18</v>
      </c>
      <c r="J3180">
        <v>0</v>
      </c>
      <c r="K3180">
        <f>_xlfn.XLOOKUP(FraudData[[#This Row],[amount]],AmountRules[Amount Min],AmountRules[Risk Points],,-1)</f>
        <v>0</v>
      </c>
      <c r="L3180">
        <f>_xlfn.XLOOKUP(FraudData[[#This Row],[transaction_hour]],TimeRules[Hour Min],TimeRules[Risk Points],,-1)</f>
        <v>0</v>
      </c>
      <c r="M3180">
        <f>_xlfn.XLOOKUP(FraudData[[#This Row],[foreign_transaction]],ForeignRules[Foreign Transaction],ForeignRules[Risk Points],0)</f>
        <v>0</v>
      </c>
      <c r="N3180">
        <f>_xlfn.XLOOKUP(FraudData[[#This Row],[location_mismatch]],Table10[Location Mismatch],Table10[Risk Points],0)</f>
        <v>0</v>
      </c>
      <c r="O3180">
        <f>_xlfn.XLOOKUP(FraudData[[#This Row],[device_trust_score]],DeviceRules[Device Min],DeviceRules[Risk Points],,-1)</f>
        <v>2</v>
      </c>
      <c r="P3180">
        <f>_xlfn.XLOOKUP(FraudData[[#This Row],[velocity_last_24h]],VelocityRules[Velocity Min],VelocityRules[Risk Points],,-1)</f>
        <v>0</v>
      </c>
      <c r="Q3180">
        <f>_xlfn.XLOOKUP(FraudData[[#This Row],[merchant_category]],MerchantRules[Merchant Category],MerchantRules[Risk Points],0)</f>
        <v>0</v>
      </c>
      <c r="R3180">
        <f>SUM(FraudData[[#This Row],[Amount Risk]:[Merchant Risk]])</f>
        <v>2</v>
      </c>
      <c r="S3180" t="str" cm="1">
        <f t="array" ref="S3180">_xlfn.IFS(FraudData[[#This Row],[Fraud Risk Score]]&gt;=8,"High Risk",FraudData[[#This Row],[Fraud Risk Score]]&gt;=6,"Medium Risk",TRUE,"Low Risk")</f>
        <v>Low Risk</v>
      </c>
    </row>
    <row r="3181" spans="1:19">
      <c r="A3181">
        <v>3180</v>
      </c>
      <c r="B3181">
        <v>208.01</v>
      </c>
      <c r="C3181">
        <v>9</v>
      </c>
      <c r="D3181" t="s">
        <v>50</v>
      </c>
      <c r="E3181">
        <v>0</v>
      </c>
      <c r="F3181">
        <v>0</v>
      </c>
      <c r="G3181">
        <v>67</v>
      </c>
      <c r="H3181">
        <v>3</v>
      </c>
      <c r="I3181">
        <v>43</v>
      </c>
      <c r="J3181">
        <v>0</v>
      </c>
      <c r="K3181">
        <f>_xlfn.XLOOKUP(FraudData[[#This Row],[amount]],AmountRules[Amount Min],AmountRules[Risk Points],,-1)</f>
        <v>0</v>
      </c>
      <c r="L3181">
        <f>_xlfn.XLOOKUP(FraudData[[#This Row],[transaction_hour]],TimeRules[Hour Min],TimeRules[Risk Points],,-1)</f>
        <v>0</v>
      </c>
      <c r="M3181">
        <f>_xlfn.XLOOKUP(FraudData[[#This Row],[foreign_transaction]],ForeignRules[Foreign Transaction],ForeignRules[Risk Points],0)</f>
        <v>0</v>
      </c>
      <c r="N3181">
        <f>_xlfn.XLOOKUP(FraudData[[#This Row],[location_mismatch]],Table10[Location Mismatch],Table10[Risk Points],0)</f>
        <v>0</v>
      </c>
      <c r="O3181">
        <f>_xlfn.XLOOKUP(FraudData[[#This Row],[device_trust_score]],DeviceRules[Device Min],DeviceRules[Risk Points],,-1)</f>
        <v>1</v>
      </c>
      <c r="P3181">
        <f>_xlfn.XLOOKUP(FraudData[[#This Row],[velocity_last_24h]],VelocityRules[Velocity Min],VelocityRules[Risk Points],,-1)</f>
        <v>0</v>
      </c>
      <c r="Q3181">
        <f>_xlfn.XLOOKUP(FraudData[[#This Row],[merchant_category]],MerchantRules[Merchant Category],MerchantRules[Risk Points],0)</f>
        <v>0</v>
      </c>
      <c r="R3181">
        <f>SUM(FraudData[[#This Row],[Amount Risk]:[Merchant Risk]])</f>
        <v>1</v>
      </c>
      <c r="S3181" t="str" cm="1">
        <f t="array" ref="S3181">_xlfn.IFS(FraudData[[#This Row],[Fraud Risk Score]]&gt;=8,"High Risk",FraudData[[#This Row],[Fraud Risk Score]]&gt;=6,"Medium Risk",TRUE,"Low Risk")</f>
        <v>Low Risk</v>
      </c>
    </row>
    <row r="3182" spans="1:19">
      <c r="A3182">
        <v>3181</v>
      </c>
      <c r="B3182">
        <v>21.06</v>
      </c>
      <c r="C3182">
        <v>0</v>
      </c>
      <c r="D3182" t="s">
        <v>48</v>
      </c>
      <c r="E3182">
        <v>0</v>
      </c>
      <c r="F3182">
        <v>0</v>
      </c>
      <c r="G3182">
        <v>42</v>
      </c>
      <c r="H3182">
        <v>4</v>
      </c>
      <c r="I3182">
        <v>27</v>
      </c>
      <c r="J3182">
        <v>0</v>
      </c>
      <c r="K3182">
        <f>_xlfn.XLOOKUP(FraudData[[#This Row],[amount]],AmountRules[Amount Min],AmountRules[Risk Points],,-1)</f>
        <v>0</v>
      </c>
      <c r="L3182">
        <f>_xlfn.XLOOKUP(FraudData[[#This Row],[transaction_hour]],TimeRules[Hour Min],TimeRules[Risk Points],,-1)</f>
        <v>3</v>
      </c>
      <c r="M3182">
        <f>_xlfn.XLOOKUP(FraudData[[#This Row],[foreign_transaction]],ForeignRules[Foreign Transaction],ForeignRules[Risk Points],0)</f>
        <v>0</v>
      </c>
      <c r="N3182">
        <f>_xlfn.XLOOKUP(FraudData[[#This Row],[location_mismatch]],Table10[Location Mismatch],Table10[Risk Points],0)</f>
        <v>0</v>
      </c>
      <c r="O3182">
        <f>_xlfn.XLOOKUP(FraudData[[#This Row],[device_trust_score]],DeviceRules[Device Min],DeviceRules[Risk Points],,-1)</f>
        <v>2</v>
      </c>
      <c r="P3182">
        <f>_xlfn.XLOOKUP(FraudData[[#This Row],[velocity_last_24h]],VelocityRules[Velocity Min],VelocityRules[Risk Points],,-1)</f>
        <v>0</v>
      </c>
      <c r="Q3182">
        <f>_xlfn.XLOOKUP(FraudData[[#This Row],[merchant_category]],MerchantRules[Merchant Category],MerchantRules[Risk Points],0)</f>
        <v>0</v>
      </c>
      <c r="R3182">
        <f>SUM(FraudData[[#This Row],[Amount Risk]:[Merchant Risk]])</f>
        <v>5</v>
      </c>
      <c r="S3182" t="str" cm="1">
        <f t="array" ref="S3182">_xlfn.IFS(FraudData[[#This Row],[Fraud Risk Score]]&gt;=8,"High Risk",FraudData[[#This Row],[Fraud Risk Score]]&gt;=6,"Medium Risk",TRUE,"Low Risk")</f>
        <v>Low Risk</v>
      </c>
    </row>
    <row r="3183" spans="1:19">
      <c r="A3183">
        <v>3182</v>
      </c>
      <c r="B3183">
        <v>61.44</v>
      </c>
      <c r="C3183">
        <v>19</v>
      </c>
      <c r="D3183" t="s">
        <v>47</v>
      </c>
      <c r="E3183">
        <v>0</v>
      </c>
      <c r="F3183">
        <v>0</v>
      </c>
      <c r="G3183">
        <v>44</v>
      </c>
      <c r="H3183">
        <v>1</v>
      </c>
      <c r="I3183">
        <v>42</v>
      </c>
      <c r="J3183">
        <v>0</v>
      </c>
      <c r="K3183">
        <f>_xlfn.XLOOKUP(FraudData[[#This Row],[amount]],AmountRules[Amount Min],AmountRules[Risk Points],,-1)</f>
        <v>0</v>
      </c>
      <c r="L3183">
        <f>_xlfn.XLOOKUP(FraudData[[#This Row],[transaction_hour]],TimeRules[Hour Min],TimeRules[Risk Points],,-1)</f>
        <v>0</v>
      </c>
      <c r="M3183">
        <f>_xlfn.XLOOKUP(FraudData[[#This Row],[foreign_transaction]],ForeignRules[Foreign Transaction],ForeignRules[Risk Points],0)</f>
        <v>0</v>
      </c>
      <c r="N3183">
        <f>_xlfn.XLOOKUP(FraudData[[#This Row],[location_mismatch]],Table10[Location Mismatch],Table10[Risk Points],0)</f>
        <v>0</v>
      </c>
      <c r="O3183">
        <f>_xlfn.XLOOKUP(FraudData[[#This Row],[device_trust_score]],DeviceRules[Device Min],DeviceRules[Risk Points],,-1)</f>
        <v>2</v>
      </c>
      <c r="P3183">
        <f>_xlfn.XLOOKUP(FraudData[[#This Row],[velocity_last_24h]],VelocityRules[Velocity Min],VelocityRules[Risk Points],,-1)</f>
        <v>0</v>
      </c>
      <c r="Q3183">
        <f>_xlfn.XLOOKUP(FraudData[[#This Row],[merchant_category]],MerchantRules[Merchant Category],MerchantRules[Risk Points],0)</f>
        <v>0</v>
      </c>
      <c r="R3183">
        <f>SUM(FraudData[[#This Row],[Amount Risk]:[Merchant Risk]])</f>
        <v>2</v>
      </c>
      <c r="S3183" t="str" cm="1">
        <f t="array" ref="S3183">_xlfn.IFS(FraudData[[#This Row],[Fraud Risk Score]]&gt;=8,"High Risk",FraudData[[#This Row],[Fraud Risk Score]]&gt;=6,"Medium Risk",TRUE,"Low Risk")</f>
        <v>Low Risk</v>
      </c>
    </row>
    <row r="3184" spans="1:19">
      <c r="A3184">
        <v>3183</v>
      </c>
      <c r="B3184">
        <v>66.739999999999995</v>
      </c>
      <c r="C3184">
        <v>21</v>
      </c>
      <c r="D3184" t="s">
        <v>48</v>
      </c>
      <c r="E3184">
        <v>0</v>
      </c>
      <c r="F3184">
        <v>0</v>
      </c>
      <c r="G3184">
        <v>31</v>
      </c>
      <c r="H3184">
        <v>4</v>
      </c>
      <c r="I3184">
        <v>42</v>
      </c>
      <c r="J3184">
        <v>0</v>
      </c>
      <c r="K3184">
        <f>_xlfn.XLOOKUP(FraudData[[#This Row],[amount]],AmountRules[Amount Min],AmountRules[Risk Points],,-1)</f>
        <v>0</v>
      </c>
      <c r="L3184">
        <f>_xlfn.XLOOKUP(FraudData[[#This Row],[transaction_hour]],TimeRules[Hour Min],TimeRules[Risk Points],,-1)</f>
        <v>0</v>
      </c>
      <c r="M3184">
        <f>_xlfn.XLOOKUP(FraudData[[#This Row],[foreign_transaction]],ForeignRules[Foreign Transaction],ForeignRules[Risk Points],0)</f>
        <v>0</v>
      </c>
      <c r="N3184">
        <f>_xlfn.XLOOKUP(FraudData[[#This Row],[location_mismatch]],Table10[Location Mismatch],Table10[Risk Points],0)</f>
        <v>0</v>
      </c>
      <c r="O3184">
        <f>_xlfn.XLOOKUP(FraudData[[#This Row],[device_trust_score]],DeviceRules[Device Min],DeviceRules[Risk Points],,-1)</f>
        <v>2</v>
      </c>
      <c r="P3184">
        <f>_xlfn.XLOOKUP(FraudData[[#This Row],[velocity_last_24h]],VelocityRules[Velocity Min],VelocityRules[Risk Points],,-1)</f>
        <v>0</v>
      </c>
      <c r="Q3184">
        <f>_xlfn.XLOOKUP(FraudData[[#This Row],[merchant_category]],MerchantRules[Merchant Category],MerchantRules[Risk Points],0)</f>
        <v>0</v>
      </c>
      <c r="R3184">
        <f>SUM(FraudData[[#This Row],[Amount Risk]:[Merchant Risk]])</f>
        <v>2</v>
      </c>
      <c r="S3184" t="str" cm="1">
        <f t="array" ref="S3184">_xlfn.IFS(FraudData[[#This Row],[Fraud Risk Score]]&gt;=8,"High Risk",FraudData[[#This Row],[Fraud Risk Score]]&gt;=6,"Medium Risk",TRUE,"Low Risk")</f>
        <v>Low Risk</v>
      </c>
    </row>
    <row r="3185" spans="1:19">
      <c r="A3185">
        <v>3184</v>
      </c>
      <c r="B3185">
        <v>51.77</v>
      </c>
      <c r="C3185">
        <v>14</v>
      </c>
      <c r="D3185" t="s">
        <v>46</v>
      </c>
      <c r="E3185">
        <v>0</v>
      </c>
      <c r="F3185">
        <v>0</v>
      </c>
      <c r="G3185">
        <v>76</v>
      </c>
      <c r="H3185">
        <v>4</v>
      </c>
      <c r="I3185">
        <v>60</v>
      </c>
      <c r="J3185">
        <v>0</v>
      </c>
      <c r="K3185">
        <f>_xlfn.XLOOKUP(FraudData[[#This Row],[amount]],AmountRules[Amount Min],AmountRules[Risk Points],,-1)</f>
        <v>0</v>
      </c>
      <c r="L3185">
        <f>_xlfn.XLOOKUP(FraudData[[#This Row],[transaction_hour]],TimeRules[Hour Min],TimeRules[Risk Points],,-1)</f>
        <v>0</v>
      </c>
      <c r="M3185">
        <f>_xlfn.XLOOKUP(FraudData[[#This Row],[foreign_transaction]],ForeignRules[Foreign Transaction],ForeignRules[Risk Points],0)</f>
        <v>0</v>
      </c>
      <c r="N3185">
        <f>_xlfn.XLOOKUP(FraudData[[#This Row],[location_mismatch]],Table10[Location Mismatch],Table10[Risk Points],0)</f>
        <v>0</v>
      </c>
      <c r="O3185">
        <f>_xlfn.XLOOKUP(FraudData[[#This Row],[device_trust_score]],DeviceRules[Device Min],DeviceRules[Risk Points],,-1)</f>
        <v>0</v>
      </c>
      <c r="P3185">
        <f>_xlfn.XLOOKUP(FraudData[[#This Row],[velocity_last_24h]],VelocityRules[Velocity Min],VelocityRules[Risk Points],,-1)</f>
        <v>0</v>
      </c>
      <c r="Q3185">
        <f>_xlfn.XLOOKUP(FraudData[[#This Row],[merchant_category]],MerchantRules[Merchant Category],MerchantRules[Risk Points],0)</f>
        <v>0</v>
      </c>
      <c r="R3185">
        <f>SUM(FraudData[[#This Row],[Amount Risk]:[Merchant Risk]])</f>
        <v>0</v>
      </c>
      <c r="S3185" t="str" cm="1">
        <f t="array" ref="S3185">_xlfn.IFS(FraudData[[#This Row],[Fraud Risk Score]]&gt;=8,"High Risk",FraudData[[#This Row],[Fraud Risk Score]]&gt;=6,"Medium Risk",TRUE,"Low Risk")</f>
        <v>Low Risk</v>
      </c>
    </row>
    <row r="3186" spans="1:19">
      <c r="A3186">
        <v>3185</v>
      </c>
      <c r="B3186">
        <v>130.25</v>
      </c>
      <c r="C3186">
        <v>3</v>
      </c>
      <c r="D3186" t="s">
        <v>50</v>
      </c>
      <c r="E3186">
        <v>0</v>
      </c>
      <c r="F3186">
        <v>0</v>
      </c>
      <c r="G3186">
        <v>61</v>
      </c>
      <c r="H3186">
        <v>3</v>
      </c>
      <c r="I3186">
        <v>21</v>
      </c>
      <c r="J3186">
        <v>0</v>
      </c>
      <c r="K3186">
        <f>_xlfn.XLOOKUP(FraudData[[#This Row],[amount]],AmountRules[Amount Min],AmountRules[Risk Points],,-1)</f>
        <v>0</v>
      </c>
      <c r="L3186">
        <f>_xlfn.XLOOKUP(FraudData[[#This Row],[transaction_hour]],TimeRules[Hour Min],TimeRules[Risk Points],,-1)</f>
        <v>3</v>
      </c>
      <c r="M3186">
        <f>_xlfn.XLOOKUP(FraudData[[#This Row],[foreign_transaction]],ForeignRules[Foreign Transaction],ForeignRules[Risk Points],0)</f>
        <v>0</v>
      </c>
      <c r="N3186">
        <f>_xlfn.XLOOKUP(FraudData[[#This Row],[location_mismatch]],Table10[Location Mismatch],Table10[Risk Points],0)</f>
        <v>0</v>
      </c>
      <c r="O3186">
        <f>_xlfn.XLOOKUP(FraudData[[#This Row],[device_trust_score]],DeviceRules[Device Min],DeviceRules[Risk Points],,-1)</f>
        <v>1</v>
      </c>
      <c r="P3186">
        <f>_xlfn.XLOOKUP(FraudData[[#This Row],[velocity_last_24h]],VelocityRules[Velocity Min],VelocityRules[Risk Points],,-1)</f>
        <v>0</v>
      </c>
      <c r="Q3186">
        <f>_xlfn.XLOOKUP(FraudData[[#This Row],[merchant_category]],MerchantRules[Merchant Category],MerchantRules[Risk Points],0)</f>
        <v>0</v>
      </c>
      <c r="R3186">
        <f>SUM(FraudData[[#This Row],[Amount Risk]:[Merchant Risk]])</f>
        <v>4</v>
      </c>
      <c r="S3186" t="str" cm="1">
        <f t="array" ref="S3186">_xlfn.IFS(FraudData[[#This Row],[Fraud Risk Score]]&gt;=8,"High Risk",FraudData[[#This Row],[Fraud Risk Score]]&gt;=6,"Medium Risk",TRUE,"Low Risk")</f>
        <v>Low Risk</v>
      </c>
    </row>
    <row r="3187" spans="1:19">
      <c r="A3187">
        <v>3186</v>
      </c>
      <c r="B3187">
        <v>138.04</v>
      </c>
      <c r="C3187">
        <v>6</v>
      </c>
      <c r="D3187" t="s">
        <v>49</v>
      </c>
      <c r="E3187">
        <v>0</v>
      </c>
      <c r="F3187">
        <v>0</v>
      </c>
      <c r="G3187">
        <v>70</v>
      </c>
      <c r="H3187">
        <v>1</v>
      </c>
      <c r="I3187">
        <v>35</v>
      </c>
      <c r="J3187">
        <v>0</v>
      </c>
      <c r="K3187">
        <f>_xlfn.XLOOKUP(FraudData[[#This Row],[amount]],AmountRules[Amount Min],AmountRules[Risk Points],,-1)</f>
        <v>0</v>
      </c>
      <c r="L3187">
        <f>_xlfn.XLOOKUP(FraudData[[#This Row],[transaction_hour]],TimeRules[Hour Min],TimeRules[Risk Points],,-1)</f>
        <v>0</v>
      </c>
      <c r="M3187">
        <f>_xlfn.XLOOKUP(FraudData[[#This Row],[foreign_transaction]],ForeignRules[Foreign Transaction],ForeignRules[Risk Points],0)</f>
        <v>0</v>
      </c>
      <c r="N3187">
        <f>_xlfn.XLOOKUP(FraudData[[#This Row],[location_mismatch]],Table10[Location Mismatch],Table10[Risk Points],0)</f>
        <v>0</v>
      </c>
      <c r="O3187">
        <f>_xlfn.XLOOKUP(FraudData[[#This Row],[device_trust_score]],DeviceRules[Device Min],DeviceRules[Risk Points],,-1)</f>
        <v>0</v>
      </c>
      <c r="P3187">
        <f>_xlfn.XLOOKUP(FraudData[[#This Row],[velocity_last_24h]],VelocityRules[Velocity Min],VelocityRules[Risk Points],,-1)</f>
        <v>0</v>
      </c>
      <c r="Q3187">
        <f>_xlfn.XLOOKUP(FraudData[[#This Row],[merchant_category]],MerchantRules[Merchant Category],MerchantRules[Risk Points],0)</f>
        <v>1</v>
      </c>
      <c r="R3187">
        <f>SUM(FraudData[[#This Row],[Amount Risk]:[Merchant Risk]])</f>
        <v>1</v>
      </c>
      <c r="S3187" t="str" cm="1">
        <f t="array" ref="S3187">_xlfn.IFS(FraudData[[#This Row],[Fraud Risk Score]]&gt;=8,"High Risk",FraudData[[#This Row],[Fraud Risk Score]]&gt;=6,"Medium Risk",TRUE,"Low Risk")</f>
        <v>Low Risk</v>
      </c>
    </row>
    <row r="3188" spans="1:19">
      <c r="A3188">
        <v>3187</v>
      </c>
      <c r="B3188">
        <v>79.459999999999994</v>
      </c>
      <c r="C3188">
        <v>6</v>
      </c>
      <c r="D3188" t="s">
        <v>50</v>
      </c>
      <c r="E3188">
        <v>0</v>
      </c>
      <c r="F3188">
        <v>0</v>
      </c>
      <c r="G3188">
        <v>66</v>
      </c>
      <c r="H3188">
        <v>2</v>
      </c>
      <c r="I3188">
        <v>60</v>
      </c>
      <c r="J3188">
        <v>0</v>
      </c>
      <c r="K3188">
        <f>_xlfn.XLOOKUP(FraudData[[#This Row],[amount]],AmountRules[Amount Min],AmountRules[Risk Points],,-1)</f>
        <v>0</v>
      </c>
      <c r="L3188">
        <f>_xlfn.XLOOKUP(FraudData[[#This Row],[transaction_hour]],TimeRules[Hour Min],TimeRules[Risk Points],,-1)</f>
        <v>0</v>
      </c>
      <c r="M3188">
        <f>_xlfn.XLOOKUP(FraudData[[#This Row],[foreign_transaction]],ForeignRules[Foreign Transaction],ForeignRules[Risk Points],0)</f>
        <v>0</v>
      </c>
      <c r="N3188">
        <f>_xlfn.XLOOKUP(FraudData[[#This Row],[location_mismatch]],Table10[Location Mismatch],Table10[Risk Points],0)</f>
        <v>0</v>
      </c>
      <c r="O3188">
        <f>_xlfn.XLOOKUP(FraudData[[#This Row],[device_trust_score]],DeviceRules[Device Min],DeviceRules[Risk Points],,-1)</f>
        <v>1</v>
      </c>
      <c r="P3188">
        <f>_xlfn.XLOOKUP(FraudData[[#This Row],[velocity_last_24h]],VelocityRules[Velocity Min],VelocityRules[Risk Points],,-1)</f>
        <v>0</v>
      </c>
      <c r="Q3188">
        <f>_xlfn.XLOOKUP(FraudData[[#This Row],[merchant_category]],MerchantRules[Merchant Category],MerchantRules[Risk Points],0)</f>
        <v>0</v>
      </c>
      <c r="R3188">
        <f>SUM(FraudData[[#This Row],[Amount Risk]:[Merchant Risk]])</f>
        <v>1</v>
      </c>
      <c r="S3188" t="str" cm="1">
        <f t="array" ref="S3188">_xlfn.IFS(FraudData[[#This Row],[Fraud Risk Score]]&gt;=8,"High Risk",FraudData[[#This Row],[Fraud Risk Score]]&gt;=6,"Medium Risk",TRUE,"Low Risk")</f>
        <v>Low Risk</v>
      </c>
    </row>
    <row r="3189" spans="1:19">
      <c r="A3189">
        <v>3188</v>
      </c>
      <c r="B3189">
        <v>78.59</v>
      </c>
      <c r="C3189">
        <v>21</v>
      </c>
      <c r="D3189" t="s">
        <v>46</v>
      </c>
      <c r="E3189">
        <v>0</v>
      </c>
      <c r="F3189">
        <v>0</v>
      </c>
      <c r="G3189">
        <v>84</v>
      </c>
      <c r="H3189">
        <v>2</v>
      </c>
      <c r="I3189">
        <v>25</v>
      </c>
      <c r="J3189">
        <v>0</v>
      </c>
      <c r="K3189">
        <f>_xlfn.XLOOKUP(FraudData[[#This Row],[amount]],AmountRules[Amount Min],AmountRules[Risk Points],,-1)</f>
        <v>0</v>
      </c>
      <c r="L3189">
        <f>_xlfn.XLOOKUP(FraudData[[#This Row],[transaction_hour]],TimeRules[Hour Min],TimeRules[Risk Points],,-1)</f>
        <v>0</v>
      </c>
      <c r="M3189">
        <f>_xlfn.XLOOKUP(FraudData[[#This Row],[foreign_transaction]],ForeignRules[Foreign Transaction],ForeignRules[Risk Points],0)</f>
        <v>0</v>
      </c>
      <c r="N3189">
        <f>_xlfn.XLOOKUP(FraudData[[#This Row],[location_mismatch]],Table10[Location Mismatch],Table10[Risk Points],0)</f>
        <v>0</v>
      </c>
      <c r="O3189">
        <f>_xlfn.XLOOKUP(FraudData[[#This Row],[device_trust_score]],DeviceRules[Device Min],DeviceRules[Risk Points],,-1)</f>
        <v>0</v>
      </c>
      <c r="P3189">
        <f>_xlfn.XLOOKUP(FraudData[[#This Row],[velocity_last_24h]],VelocityRules[Velocity Min],VelocityRules[Risk Points],,-1)</f>
        <v>0</v>
      </c>
      <c r="Q3189">
        <f>_xlfn.XLOOKUP(FraudData[[#This Row],[merchant_category]],MerchantRules[Merchant Category],MerchantRules[Risk Points],0)</f>
        <v>0</v>
      </c>
      <c r="R3189">
        <f>SUM(FraudData[[#This Row],[Amount Risk]:[Merchant Risk]])</f>
        <v>0</v>
      </c>
      <c r="S3189" t="str" cm="1">
        <f t="array" ref="S3189">_xlfn.IFS(FraudData[[#This Row],[Fraud Risk Score]]&gt;=8,"High Risk",FraudData[[#This Row],[Fraud Risk Score]]&gt;=6,"Medium Risk",TRUE,"Low Risk")</f>
        <v>Low Risk</v>
      </c>
    </row>
    <row r="3190" spans="1:19">
      <c r="A3190">
        <v>3189</v>
      </c>
      <c r="B3190">
        <v>317.43</v>
      </c>
      <c r="C3190">
        <v>17</v>
      </c>
      <c r="D3190" t="s">
        <v>50</v>
      </c>
      <c r="E3190">
        <v>0</v>
      </c>
      <c r="F3190">
        <v>0</v>
      </c>
      <c r="G3190">
        <v>56</v>
      </c>
      <c r="H3190">
        <v>0</v>
      </c>
      <c r="I3190">
        <v>24</v>
      </c>
      <c r="J3190">
        <v>0</v>
      </c>
      <c r="K3190">
        <f>_xlfn.XLOOKUP(FraudData[[#This Row],[amount]],AmountRules[Amount Min],AmountRules[Risk Points],,-1)</f>
        <v>0</v>
      </c>
      <c r="L3190">
        <f>_xlfn.XLOOKUP(FraudData[[#This Row],[transaction_hour]],TimeRules[Hour Min],TimeRules[Risk Points],,-1)</f>
        <v>0</v>
      </c>
      <c r="M3190">
        <f>_xlfn.XLOOKUP(FraudData[[#This Row],[foreign_transaction]],ForeignRules[Foreign Transaction],ForeignRules[Risk Points],0)</f>
        <v>0</v>
      </c>
      <c r="N3190">
        <f>_xlfn.XLOOKUP(FraudData[[#This Row],[location_mismatch]],Table10[Location Mismatch],Table10[Risk Points],0)</f>
        <v>0</v>
      </c>
      <c r="O3190">
        <f>_xlfn.XLOOKUP(FraudData[[#This Row],[device_trust_score]],DeviceRules[Device Min],DeviceRules[Risk Points],,-1)</f>
        <v>1</v>
      </c>
      <c r="P3190">
        <f>_xlfn.XLOOKUP(FraudData[[#This Row],[velocity_last_24h]],VelocityRules[Velocity Min],VelocityRules[Risk Points],,-1)</f>
        <v>0</v>
      </c>
      <c r="Q3190">
        <f>_xlfn.XLOOKUP(FraudData[[#This Row],[merchant_category]],MerchantRules[Merchant Category],MerchantRules[Risk Points],0)</f>
        <v>0</v>
      </c>
      <c r="R3190">
        <f>SUM(FraudData[[#This Row],[Amount Risk]:[Merchant Risk]])</f>
        <v>1</v>
      </c>
      <c r="S3190" t="str" cm="1">
        <f t="array" ref="S3190">_xlfn.IFS(FraudData[[#This Row],[Fraud Risk Score]]&gt;=8,"High Risk",FraudData[[#This Row],[Fraud Risk Score]]&gt;=6,"Medium Risk",TRUE,"Low Risk")</f>
        <v>Low Risk</v>
      </c>
    </row>
    <row r="3191" spans="1:19">
      <c r="A3191">
        <v>3190</v>
      </c>
      <c r="B3191">
        <v>280.31</v>
      </c>
      <c r="C3191">
        <v>12</v>
      </c>
      <c r="D3191" t="s">
        <v>48</v>
      </c>
      <c r="E3191">
        <v>0</v>
      </c>
      <c r="F3191">
        <v>0</v>
      </c>
      <c r="G3191">
        <v>62</v>
      </c>
      <c r="H3191">
        <v>0</v>
      </c>
      <c r="I3191">
        <v>34</v>
      </c>
      <c r="J3191">
        <v>0</v>
      </c>
      <c r="K3191">
        <f>_xlfn.XLOOKUP(FraudData[[#This Row],[amount]],AmountRules[Amount Min],AmountRules[Risk Points],,-1)</f>
        <v>0</v>
      </c>
      <c r="L3191">
        <f>_xlfn.XLOOKUP(FraudData[[#This Row],[transaction_hour]],TimeRules[Hour Min],TimeRules[Risk Points],,-1)</f>
        <v>0</v>
      </c>
      <c r="M3191">
        <f>_xlfn.XLOOKUP(FraudData[[#This Row],[foreign_transaction]],ForeignRules[Foreign Transaction],ForeignRules[Risk Points],0)</f>
        <v>0</v>
      </c>
      <c r="N3191">
        <f>_xlfn.XLOOKUP(FraudData[[#This Row],[location_mismatch]],Table10[Location Mismatch],Table10[Risk Points],0)</f>
        <v>0</v>
      </c>
      <c r="O3191">
        <f>_xlfn.XLOOKUP(FraudData[[#This Row],[device_trust_score]],DeviceRules[Device Min],DeviceRules[Risk Points],,-1)</f>
        <v>1</v>
      </c>
      <c r="P3191">
        <f>_xlfn.XLOOKUP(FraudData[[#This Row],[velocity_last_24h]],VelocityRules[Velocity Min],VelocityRules[Risk Points],,-1)</f>
        <v>0</v>
      </c>
      <c r="Q3191">
        <f>_xlfn.XLOOKUP(FraudData[[#This Row],[merchant_category]],MerchantRules[Merchant Category],MerchantRules[Risk Points],0)</f>
        <v>0</v>
      </c>
      <c r="R3191">
        <f>SUM(FraudData[[#This Row],[Amount Risk]:[Merchant Risk]])</f>
        <v>1</v>
      </c>
      <c r="S3191" t="str" cm="1">
        <f t="array" ref="S3191">_xlfn.IFS(FraudData[[#This Row],[Fraud Risk Score]]&gt;=8,"High Risk",FraudData[[#This Row],[Fraud Risk Score]]&gt;=6,"Medium Risk",TRUE,"Low Risk")</f>
        <v>Low Risk</v>
      </c>
    </row>
    <row r="3192" spans="1:19">
      <c r="A3192">
        <v>3191</v>
      </c>
      <c r="B3192">
        <v>66.22</v>
      </c>
      <c r="C3192">
        <v>9</v>
      </c>
      <c r="D3192" t="s">
        <v>47</v>
      </c>
      <c r="E3192">
        <v>0</v>
      </c>
      <c r="F3192">
        <v>1</v>
      </c>
      <c r="G3192">
        <v>63</v>
      </c>
      <c r="H3192">
        <v>1</v>
      </c>
      <c r="I3192">
        <v>23</v>
      </c>
      <c r="J3192">
        <v>0</v>
      </c>
      <c r="K3192">
        <f>_xlfn.XLOOKUP(FraudData[[#This Row],[amount]],AmountRules[Amount Min],AmountRules[Risk Points],,-1)</f>
        <v>0</v>
      </c>
      <c r="L3192">
        <f>_xlfn.XLOOKUP(FraudData[[#This Row],[transaction_hour]],TimeRules[Hour Min],TimeRules[Risk Points],,-1)</f>
        <v>0</v>
      </c>
      <c r="M3192">
        <f>_xlfn.XLOOKUP(FraudData[[#This Row],[foreign_transaction]],ForeignRules[Foreign Transaction],ForeignRules[Risk Points],0)</f>
        <v>0</v>
      </c>
      <c r="N3192">
        <f>_xlfn.XLOOKUP(FraudData[[#This Row],[location_mismatch]],Table10[Location Mismatch],Table10[Risk Points],0)</f>
        <v>3</v>
      </c>
      <c r="O3192">
        <f>_xlfn.XLOOKUP(FraudData[[#This Row],[device_trust_score]],DeviceRules[Device Min],DeviceRules[Risk Points],,-1)</f>
        <v>1</v>
      </c>
      <c r="P3192">
        <f>_xlfn.XLOOKUP(FraudData[[#This Row],[velocity_last_24h]],VelocityRules[Velocity Min],VelocityRules[Risk Points],,-1)</f>
        <v>0</v>
      </c>
      <c r="Q3192">
        <f>_xlfn.XLOOKUP(FraudData[[#This Row],[merchant_category]],MerchantRules[Merchant Category],MerchantRules[Risk Points],0)</f>
        <v>0</v>
      </c>
      <c r="R3192">
        <f>SUM(FraudData[[#This Row],[Amount Risk]:[Merchant Risk]])</f>
        <v>4</v>
      </c>
      <c r="S3192" t="str" cm="1">
        <f t="array" ref="S3192">_xlfn.IFS(FraudData[[#This Row],[Fraud Risk Score]]&gt;=8,"High Risk",FraudData[[#This Row],[Fraud Risk Score]]&gt;=6,"Medium Risk",TRUE,"Low Risk")</f>
        <v>Low Risk</v>
      </c>
    </row>
    <row r="3193" spans="1:19">
      <c r="A3193">
        <v>3192</v>
      </c>
      <c r="B3193">
        <v>441.17</v>
      </c>
      <c r="C3193">
        <v>23</v>
      </c>
      <c r="D3193" t="s">
        <v>49</v>
      </c>
      <c r="E3193">
        <v>0</v>
      </c>
      <c r="F3193">
        <v>0</v>
      </c>
      <c r="G3193">
        <v>50</v>
      </c>
      <c r="H3193">
        <v>1</v>
      </c>
      <c r="I3193">
        <v>59</v>
      </c>
      <c r="J3193">
        <v>0</v>
      </c>
      <c r="K3193">
        <f>_xlfn.XLOOKUP(FraudData[[#This Row],[amount]],AmountRules[Amount Min],AmountRules[Risk Points],,-1)</f>
        <v>0</v>
      </c>
      <c r="L3193">
        <f>_xlfn.XLOOKUP(FraudData[[#This Row],[transaction_hour]],TimeRules[Hour Min],TimeRules[Risk Points],,-1)</f>
        <v>1</v>
      </c>
      <c r="M3193">
        <f>_xlfn.XLOOKUP(FraudData[[#This Row],[foreign_transaction]],ForeignRules[Foreign Transaction],ForeignRules[Risk Points],0)</f>
        <v>0</v>
      </c>
      <c r="N3193">
        <f>_xlfn.XLOOKUP(FraudData[[#This Row],[location_mismatch]],Table10[Location Mismatch],Table10[Risk Points],0)</f>
        <v>0</v>
      </c>
      <c r="O3193">
        <f>_xlfn.XLOOKUP(FraudData[[#This Row],[device_trust_score]],DeviceRules[Device Min],DeviceRules[Risk Points],,-1)</f>
        <v>1</v>
      </c>
      <c r="P3193">
        <f>_xlfn.XLOOKUP(FraudData[[#This Row],[velocity_last_24h]],VelocityRules[Velocity Min],VelocityRules[Risk Points],,-1)</f>
        <v>0</v>
      </c>
      <c r="Q3193">
        <f>_xlfn.XLOOKUP(FraudData[[#This Row],[merchant_category]],MerchantRules[Merchant Category],MerchantRules[Risk Points],0)</f>
        <v>1</v>
      </c>
      <c r="R3193">
        <f>SUM(FraudData[[#This Row],[Amount Risk]:[Merchant Risk]])</f>
        <v>3</v>
      </c>
      <c r="S3193" t="str" cm="1">
        <f t="array" ref="S3193">_xlfn.IFS(FraudData[[#This Row],[Fraud Risk Score]]&gt;=8,"High Risk",FraudData[[#This Row],[Fraud Risk Score]]&gt;=6,"Medium Risk",TRUE,"Low Risk")</f>
        <v>Low Risk</v>
      </c>
    </row>
    <row r="3194" spans="1:19">
      <c r="A3194">
        <v>3193</v>
      </c>
      <c r="B3194">
        <v>549.66</v>
      </c>
      <c r="C3194">
        <v>7</v>
      </c>
      <c r="D3194" t="s">
        <v>48</v>
      </c>
      <c r="E3194">
        <v>0</v>
      </c>
      <c r="F3194">
        <v>0</v>
      </c>
      <c r="G3194">
        <v>54</v>
      </c>
      <c r="H3194">
        <v>1</v>
      </c>
      <c r="I3194">
        <v>61</v>
      </c>
      <c r="J3194">
        <v>0</v>
      </c>
      <c r="K3194">
        <f>_xlfn.XLOOKUP(FraudData[[#This Row],[amount]],AmountRules[Amount Min],AmountRules[Risk Points],,-1)</f>
        <v>1</v>
      </c>
      <c r="L3194">
        <f>_xlfn.XLOOKUP(FraudData[[#This Row],[transaction_hour]],TimeRules[Hour Min],TimeRules[Risk Points],,-1)</f>
        <v>0</v>
      </c>
      <c r="M3194">
        <f>_xlfn.XLOOKUP(FraudData[[#This Row],[foreign_transaction]],ForeignRules[Foreign Transaction],ForeignRules[Risk Points],0)</f>
        <v>0</v>
      </c>
      <c r="N3194">
        <f>_xlfn.XLOOKUP(FraudData[[#This Row],[location_mismatch]],Table10[Location Mismatch],Table10[Risk Points],0)</f>
        <v>0</v>
      </c>
      <c r="O3194">
        <f>_xlfn.XLOOKUP(FraudData[[#This Row],[device_trust_score]],DeviceRules[Device Min],DeviceRules[Risk Points],,-1)</f>
        <v>1</v>
      </c>
      <c r="P3194">
        <f>_xlfn.XLOOKUP(FraudData[[#This Row],[velocity_last_24h]],VelocityRules[Velocity Min],VelocityRules[Risk Points],,-1)</f>
        <v>0</v>
      </c>
      <c r="Q3194">
        <f>_xlfn.XLOOKUP(FraudData[[#This Row],[merchant_category]],MerchantRules[Merchant Category],MerchantRules[Risk Points],0)</f>
        <v>0</v>
      </c>
      <c r="R3194">
        <f>SUM(FraudData[[#This Row],[Amount Risk]:[Merchant Risk]])</f>
        <v>2</v>
      </c>
      <c r="S3194" t="str" cm="1">
        <f t="array" ref="S3194">_xlfn.IFS(FraudData[[#This Row],[Fraud Risk Score]]&gt;=8,"High Risk",FraudData[[#This Row],[Fraud Risk Score]]&gt;=6,"Medium Risk",TRUE,"Low Risk")</f>
        <v>Low Risk</v>
      </c>
    </row>
    <row r="3195" spans="1:19">
      <c r="A3195">
        <v>3194</v>
      </c>
      <c r="B3195">
        <v>71.209999999999994</v>
      </c>
      <c r="C3195">
        <v>9</v>
      </c>
      <c r="D3195" t="s">
        <v>47</v>
      </c>
      <c r="E3195">
        <v>0</v>
      </c>
      <c r="F3195">
        <v>0</v>
      </c>
      <c r="G3195">
        <v>65</v>
      </c>
      <c r="H3195">
        <v>2</v>
      </c>
      <c r="I3195">
        <v>38</v>
      </c>
      <c r="J3195">
        <v>0</v>
      </c>
      <c r="K3195">
        <f>_xlfn.XLOOKUP(FraudData[[#This Row],[amount]],AmountRules[Amount Min],AmountRules[Risk Points],,-1)</f>
        <v>0</v>
      </c>
      <c r="L3195">
        <f>_xlfn.XLOOKUP(FraudData[[#This Row],[transaction_hour]],TimeRules[Hour Min],TimeRules[Risk Points],,-1)</f>
        <v>0</v>
      </c>
      <c r="M3195">
        <f>_xlfn.XLOOKUP(FraudData[[#This Row],[foreign_transaction]],ForeignRules[Foreign Transaction],ForeignRules[Risk Points],0)</f>
        <v>0</v>
      </c>
      <c r="N3195">
        <f>_xlfn.XLOOKUP(FraudData[[#This Row],[location_mismatch]],Table10[Location Mismatch],Table10[Risk Points],0)</f>
        <v>0</v>
      </c>
      <c r="O3195">
        <f>_xlfn.XLOOKUP(FraudData[[#This Row],[device_trust_score]],DeviceRules[Device Min],DeviceRules[Risk Points],,-1)</f>
        <v>1</v>
      </c>
      <c r="P3195">
        <f>_xlfn.XLOOKUP(FraudData[[#This Row],[velocity_last_24h]],VelocityRules[Velocity Min],VelocityRules[Risk Points],,-1)</f>
        <v>0</v>
      </c>
      <c r="Q3195">
        <f>_xlfn.XLOOKUP(FraudData[[#This Row],[merchant_category]],MerchantRules[Merchant Category],MerchantRules[Risk Points],0)</f>
        <v>0</v>
      </c>
      <c r="R3195">
        <f>SUM(FraudData[[#This Row],[Amount Risk]:[Merchant Risk]])</f>
        <v>1</v>
      </c>
      <c r="S3195" t="str" cm="1">
        <f t="array" ref="S3195">_xlfn.IFS(FraudData[[#This Row],[Fraud Risk Score]]&gt;=8,"High Risk",FraudData[[#This Row],[Fraud Risk Score]]&gt;=6,"Medium Risk",TRUE,"Low Risk")</f>
        <v>Low Risk</v>
      </c>
    </row>
    <row r="3196" spans="1:19">
      <c r="A3196">
        <v>3195</v>
      </c>
      <c r="B3196">
        <v>78.77</v>
      </c>
      <c r="C3196">
        <v>13</v>
      </c>
      <c r="D3196" t="s">
        <v>49</v>
      </c>
      <c r="E3196">
        <v>0</v>
      </c>
      <c r="F3196">
        <v>0</v>
      </c>
      <c r="G3196">
        <v>33</v>
      </c>
      <c r="H3196">
        <v>1</v>
      </c>
      <c r="I3196">
        <v>19</v>
      </c>
      <c r="J3196">
        <v>0</v>
      </c>
      <c r="K3196">
        <f>_xlfn.XLOOKUP(FraudData[[#This Row],[amount]],AmountRules[Amount Min],AmountRules[Risk Points],,-1)</f>
        <v>0</v>
      </c>
      <c r="L3196">
        <f>_xlfn.XLOOKUP(FraudData[[#This Row],[transaction_hour]],TimeRules[Hour Min],TimeRules[Risk Points],,-1)</f>
        <v>0</v>
      </c>
      <c r="M3196">
        <f>_xlfn.XLOOKUP(FraudData[[#This Row],[foreign_transaction]],ForeignRules[Foreign Transaction],ForeignRules[Risk Points],0)</f>
        <v>0</v>
      </c>
      <c r="N3196">
        <f>_xlfn.XLOOKUP(FraudData[[#This Row],[location_mismatch]],Table10[Location Mismatch],Table10[Risk Points],0)</f>
        <v>0</v>
      </c>
      <c r="O3196">
        <f>_xlfn.XLOOKUP(FraudData[[#This Row],[device_trust_score]],DeviceRules[Device Min],DeviceRules[Risk Points],,-1)</f>
        <v>2</v>
      </c>
      <c r="P3196">
        <f>_xlfn.XLOOKUP(FraudData[[#This Row],[velocity_last_24h]],VelocityRules[Velocity Min],VelocityRules[Risk Points],,-1)</f>
        <v>0</v>
      </c>
      <c r="Q3196">
        <f>_xlfn.XLOOKUP(FraudData[[#This Row],[merchant_category]],MerchantRules[Merchant Category],MerchantRules[Risk Points],0)</f>
        <v>1</v>
      </c>
      <c r="R3196">
        <f>SUM(FraudData[[#This Row],[Amount Risk]:[Merchant Risk]])</f>
        <v>3</v>
      </c>
      <c r="S3196" t="str" cm="1">
        <f t="array" ref="S3196">_xlfn.IFS(FraudData[[#This Row],[Fraud Risk Score]]&gt;=8,"High Risk",FraudData[[#This Row],[Fraud Risk Score]]&gt;=6,"Medium Risk",TRUE,"Low Risk")</f>
        <v>Low Risk</v>
      </c>
    </row>
    <row r="3197" spans="1:19">
      <c r="A3197">
        <v>3196</v>
      </c>
      <c r="B3197">
        <v>126.81</v>
      </c>
      <c r="C3197">
        <v>13</v>
      </c>
      <c r="D3197" t="s">
        <v>46</v>
      </c>
      <c r="E3197">
        <v>0</v>
      </c>
      <c r="F3197">
        <v>0</v>
      </c>
      <c r="G3197">
        <v>56</v>
      </c>
      <c r="H3197">
        <v>1</v>
      </c>
      <c r="I3197">
        <v>30</v>
      </c>
      <c r="J3197">
        <v>0</v>
      </c>
      <c r="K3197">
        <f>_xlfn.XLOOKUP(FraudData[[#This Row],[amount]],AmountRules[Amount Min],AmountRules[Risk Points],,-1)</f>
        <v>0</v>
      </c>
      <c r="L3197">
        <f>_xlfn.XLOOKUP(FraudData[[#This Row],[transaction_hour]],TimeRules[Hour Min],TimeRules[Risk Points],,-1)</f>
        <v>0</v>
      </c>
      <c r="M3197">
        <f>_xlfn.XLOOKUP(FraudData[[#This Row],[foreign_transaction]],ForeignRules[Foreign Transaction],ForeignRules[Risk Points],0)</f>
        <v>0</v>
      </c>
      <c r="N3197">
        <f>_xlfn.XLOOKUP(FraudData[[#This Row],[location_mismatch]],Table10[Location Mismatch],Table10[Risk Points],0)</f>
        <v>0</v>
      </c>
      <c r="O3197">
        <f>_xlfn.XLOOKUP(FraudData[[#This Row],[device_trust_score]],DeviceRules[Device Min],DeviceRules[Risk Points],,-1)</f>
        <v>1</v>
      </c>
      <c r="P3197">
        <f>_xlfn.XLOOKUP(FraudData[[#This Row],[velocity_last_24h]],VelocityRules[Velocity Min],VelocityRules[Risk Points],,-1)</f>
        <v>0</v>
      </c>
      <c r="Q3197">
        <f>_xlfn.XLOOKUP(FraudData[[#This Row],[merchant_category]],MerchantRules[Merchant Category],MerchantRules[Risk Points],0)</f>
        <v>0</v>
      </c>
      <c r="R3197">
        <f>SUM(FraudData[[#This Row],[Amount Risk]:[Merchant Risk]])</f>
        <v>1</v>
      </c>
      <c r="S3197" t="str" cm="1">
        <f t="array" ref="S3197">_xlfn.IFS(FraudData[[#This Row],[Fraud Risk Score]]&gt;=8,"High Risk",FraudData[[#This Row],[Fraud Risk Score]]&gt;=6,"Medium Risk",TRUE,"Low Risk")</f>
        <v>Low Risk</v>
      </c>
    </row>
    <row r="3198" spans="1:19">
      <c r="A3198">
        <v>3197</v>
      </c>
      <c r="B3198">
        <v>509.81</v>
      </c>
      <c r="C3198">
        <v>19</v>
      </c>
      <c r="D3198" t="s">
        <v>50</v>
      </c>
      <c r="E3198">
        <v>0</v>
      </c>
      <c r="F3198">
        <v>0</v>
      </c>
      <c r="G3198">
        <v>80</v>
      </c>
      <c r="H3198">
        <v>0</v>
      </c>
      <c r="I3198">
        <v>49</v>
      </c>
      <c r="J3198">
        <v>0</v>
      </c>
      <c r="K3198">
        <f>_xlfn.XLOOKUP(FraudData[[#This Row],[amount]],AmountRules[Amount Min],AmountRules[Risk Points],,-1)</f>
        <v>1</v>
      </c>
      <c r="L3198">
        <f>_xlfn.XLOOKUP(FraudData[[#This Row],[transaction_hour]],TimeRules[Hour Min],TimeRules[Risk Points],,-1)</f>
        <v>0</v>
      </c>
      <c r="M3198">
        <f>_xlfn.XLOOKUP(FraudData[[#This Row],[foreign_transaction]],ForeignRules[Foreign Transaction],ForeignRules[Risk Points],0)</f>
        <v>0</v>
      </c>
      <c r="N3198">
        <f>_xlfn.XLOOKUP(FraudData[[#This Row],[location_mismatch]],Table10[Location Mismatch],Table10[Risk Points],0)</f>
        <v>0</v>
      </c>
      <c r="O3198">
        <f>_xlfn.XLOOKUP(FraudData[[#This Row],[device_trust_score]],DeviceRules[Device Min],DeviceRules[Risk Points],,-1)</f>
        <v>0</v>
      </c>
      <c r="P3198">
        <f>_xlfn.XLOOKUP(FraudData[[#This Row],[velocity_last_24h]],VelocityRules[Velocity Min],VelocityRules[Risk Points],,-1)</f>
        <v>0</v>
      </c>
      <c r="Q3198">
        <f>_xlfn.XLOOKUP(FraudData[[#This Row],[merchant_category]],MerchantRules[Merchant Category],MerchantRules[Risk Points],0)</f>
        <v>0</v>
      </c>
      <c r="R3198">
        <f>SUM(FraudData[[#This Row],[Amount Risk]:[Merchant Risk]])</f>
        <v>1</v>
      </c>
      <c r="S3198" t="str" cm="1">
        <f t="array" ref="S3198">_xlfn.IFS(FraudData[[#This Row],[Fraud Risk Score]]&gt;=8,"High Risk",FraudData[[#This Row],[Fraud Risk Score]]&gt;=6,"Medium Risk",TRUE,"Low Risk")</f>
        <v>Low Risk</v>
      </c>
    </row>
    <row r="3199" spans="1:19">
      <c r="A3199">
        <v>3198</v>
      </c>
      <c r="B3199">
        <v>376.21</v>
      </c>
      <c r="C3199">
        <v>21</v>
      </c>
      <c r="D3199" t="s">
        <v>49</v>
      </c>
      <c r="E3199">
        <v>0</v>
      </c>
      <c r="F3199">
        <v>0</v>
      </c>
      <c r="G3199">
        <v>77</v>
      </c>
      <c r="H3199">
        <v>4</v>
      </c>
      <c r="I3199">
        <v>30</v>
      </c>
      <c r="J3199">
        <v>0</v>
      </c>
      <c r="K3199">
        <f>_xlfn.XLOOKUP(FraudData[[#This Row],[amount]],AmountRules[Amount Min],AmountRules[Risk Points],,-1)</f>
        <v>0</v>
      </c>
      <c r="L3199">
        <f>_xlfn.XLOOKUP(FraudData[[#This Row],[transaction_hour]],TimeRules[Hour Min],TimeRules[Risk Points],,-1)</f>
        <v>0</v>
      </c>
      <c r="M3199">
        <f>_xlfn.XLOOKUP(FraudData[[#This Row],[foreign_transaction]],ForeignRules[Foreign Transaction],ForeignRules[Risk Points],0)</f>
        <v>0</v>
      </c>
      <c r="N3199">
        <f>_xlfn.XLOOKUP(FraudData[[#This Row],[location_mismatch]],Table10[Location Mismatch],Table10[Risk Points],0)</f>
        <v>0</v>
      </c>
      <c r="O3199">
        <f>_xlfn.XLOOKUP(FraudData[[#This Row],[device_trust_score]],DeviceRules[Device Min],DeviceRules[Risk Points],,-1)</f>
        <v>0</v>
      </c>
      <c r="P3199">
        <f>_xlfn.XLOOKUP(FraudData[[#This Row],[velocity_last_24h]],VelocityRules[Velocity Min],VelocityRules[Risk Points],,-1)</f>
        <v>0</v>
      </c>
      <c r="Q3199">
        <f>_xlfn.XLOOKUP(FraudData[[#This Row],[merchant_category]],MerchantRules[Merchant Category],MerchantRules[Risk Points],0)</f>
        <v>1</v>
      </c>
      <c r="R3199">
        <f>SUM(FraudData[[#This Row],[Amount Risk]:[Merchant Risk]])</f>
        <v>1</v>
      </c>
      <c r="S3199" t="str" cm="1">
        <f t="array" ref="S3199">_xlfn.IFS(FraudData[[#This Row],[Fraud Risk Score]]&gt;=8,"High Risk",FraudData[[#This Row],[Fraud Risk Score]]&gt;=6,"Medium Risk",TRUE,"Low Risk")</f>
        <v>Low Risk</v>
      </c>
    </row>
    <row r="3200" spans="1:19">
      <c r="A3200">
        <v>3199</v>
      </c>
      <c r="B3200">
        <v>19.48</v>
      </c>
      <c r="C3200">
        <v>10</v>
      </c>
      <c r="D3200" t="s">
        <v>46</v>
      </c>
      <c r="E3200">
        <v>0</v>
      </c>
      <c r="F3200">
        <v>0</v>
      </c>
      <c r="G3200">
        <v>31</v>
      </c>
      <c r="H3200">
        <v>1</v>
      </c>
      <c r="I3200">
        <v>46</v>
      </c>
      <c r="J3200">
        <v>0</v>
      </c>
      <c r="K3200">
        <f>_xlfn.XLOOKUP(FraudData[[#This Row],[amount]],AmountRules[Amount Min],AmountRules[Risk Points],,-1)</f>
        <v>0</v>
      </c>
      <c r="L3200">
        <f>_xlfn.XLOOKUP(FraudData[[#This Row],[transaction_hour]],TimeRules[Hour Min],TimeRules[Risk Points],,-1)</f>
        <v>0</v>
      </c>
      <c r="M3200">
        <f>_xlfn.XLOOKUP(FraudData[[#This Row],[foreign_transaction]],ForeignRules[Foreign Transaction],ForeignRules[Risk Points],0)</f>
        <v>0</v>
      </c>
      <c r="N3200">
        <f>_xlfn.XLOOKUP(FraudData[[#This Row],[location_mismatch]],Table10[Location Mismatch],Table10[Risk Points],0)</f>
        <v>0</v>
      </c>
      <c r="O3200">
        <f>_xlfn.XLOOKUP(FraudData[[#This Row],[device_trust_score]],DeviceRules[Device Min],DeviceRules[Risk Points],,-1)</f>
        <v>2</v>
      </c>
      <c r="P3200">
        <f>_xlfn.XLOOKUP(FraudData[[#This Row],[velocity_last_24h]],VelocityRules[Velocity Min],VelocityRules[Risk Points],,-1)</f>
        <v>0</v>
      </c>
      <c r="Q3200">
        <f>_xlfn.XLOOKUP(FraudData[[#This Row],[merchant_category]],MerchantRules[Merchant Category],MerchantRules[Risk Points],0)</f>
        <v>0</v>
      </c>
      <c r="R3200">
        <f>SUM(FraudData[[#This Row],[Amount Risk]:[Merchant Risk]])</f>
        <v>2</v>
      </c>
      <c r="S3200" t="str" cm="1">
        <f t="array" ref="S3200">_xlfn.IFS(FraudData[[#This Row],[Fraud Risk Score]]&gt;=8,"High Risk",FraudData[[#This Row],[Fraud Risk Score]]&gt;=6,"Medium Risk",TRUE,"Low Risk")</f>
        <v>Low Risk</v>
      </c>
    </row>
    <row r="3201" spans="1:19">
      <c r="A3201">
        <v>3200</v>
      </c>
      <c r="B3201">
        <v>89.78</v>
      </c>
      <c r="C3201">
        <v>5</v>
      </c>
      <c r="D3201" t="s">
        <v>47</v>
      </c>
      <c r="E3201">
        <v>0</v>
      </c>
      <c r="F3201">
        <v>0</v>
      </c>
      <c r="G3201">
        <v>47</v>
      </c>
      <c r="H3201">
        <v>0</v>
      </c>
      <c r="I3201">
        <v>22</v>
      </c>
      <c r="J3201">
        <v>0</v>
      </c>
      <c r="K3201">
        <f>_xlfn.XLOOKUP(FraudData[[#This Row],[amount]],AmountRules[Amount Min],AmountRules[Risk Points],,-1)</f>
        <v>0</v>
      </c>
      <c r="L3201">
        <f>_xlfn.XLOOKUP(FraudData[[#This Row],[transaction_hour]],TimeRules[Hour Min],TimeRules[Risk Points],,-1)</f>
        <v>0</v>
      </c>
      <c r="M3201">
        <f>_xlfn.XLOOKUP(FraudData[[#This Row],[foreign_transaction]],ForeignRules[Foreign Transaction],ForeignRules[Risk Points],0)</f>
        <v>0</v>
      </c>
      <c r="N3201">
        <f>_xlfn.XLOOKUP(FraudData[[#This Row],[location_mismatch]],Table10[Location Mismatch],Table10[Risk Points],0)</f>
        <v>0</v>
      </c>
      <c r="O3201">
        <f>_xlfn.XLOOKUP(FraudData[[#This Row],[device_trust_score]],DeviceRules[Device Min],DeviceRules[Risk Points],,-1)</f>
        <v>2</v>
      </c>
      <c r="P3201">
        <f>_xlfn.XLOOKUP(FraudData[[#This Row],[velocity_last_24h]],VelocityRules[Velocity Min],VelocityRules[Risk Points],,-1)</f>
        <v>0</v>
      </c>
      <c r="Q3201">
        <f>_xlfn.XLOOKUP(FraudData[[#This Row],[merchant_category]],MerchantRules[Merchant Category],MerchantRules[Risk Points],0)</f>
        <v>0</v>
      </c>
      <c r="R3201">
        <f>SUM(FraudData[[#This Row],[Amount Risk]:[Merchant Risk]])</f>
        <v>2</v>
      </c>
      <c r="S3201" t="str" cm="1">
        <f t="array" ref="S3201">_xlfn.IFS(FraudData[[#This Row],[Fraud Risk Score]]&gt;=8,"High Risk",FraudData[[#This Row],[Fraud Risk Score]]&gt;=6,"Medium Risk",TRUE,"Low Risk")</f>
        <v>Low Risk</v>
      </c>
    </row>
    <row r="3202" spans="1:19">
      <c r="A3202">
        <v>3201</v>
      </c>
      <c r="B3202">
        <v>145.08000000000001</v>
      </c>
      <c r="C3202">
        <v>20</v>
      </c>
      <c r="D3202" t="s">
        <v>49</v>
      </c>
      <c r="E3202">
        <v>0</v>
      </c>
      <c r="F3202">
        <v>0</v>
      </c>
      <c r="G3202">
        <v>76</v>
      </c>
      <c r="H3202">
        <v>1</v>
      </c>
      <c r="I3202">
        <v>43</v>
      </c>
      <c r="J3202">
        <v>0</v>
      </c>
      <c r="K3202">
        <f>_xlfn.XLOOKUP(FraudData[[#This Row],[amount]],AmountRules[Amount Min],AmountRules[Risk Points],,-1)</f>
        <v>0</v>
      </c>
      <c r="L3202">
        <f>_xlfn.XLOOKUP(FraudData[[#This Row],[transaction_hour]],TimeRules[Hour Min],TimeRules[Risk Points],,-1)</f>
        <v>0</v>
      </c>
      <c r="M3202">
        <f>_xlfn.XLOOKUP(FraudData[[#This Row],[foreign_transaction]],ForeignRules[Foreign Transaction],ForeignRules[Risk Points],0)</f>
        <v>0</v>
      </c>
      <c r="N3202">
        <f>_xlfn.XLOOKUP(FraudData[[#This Row],[location_mismatch]],Table10[Location Mismatch],Table10[Risk Points],0)</f>
        <v>0</v>
      </c>
      <c r="O3202">
        <f>_xlfn.XLOOKUP(FraudData[[#This Row],[device_trust_score]],DeviceRules[Device Min],DeviceRules[Risk Points],,-1)</f>
        <v>0</v>
      </c>
      <c r="P3202">
        <f>_xlfn.XLOOKUP(FraudData[[#This Row],[velocity_last_24h]],VelocityRules[Velocity Min],VelocityRules[Risk Points],,-1)</f>
        <v>0</v>
      </c>
      <c r="Q3202">
        <f>_xlfn.XLOOKUP(FraudData[[#This Row],[merchant_category]],MerchantRules[Merchant Category],MerchantRules[Risk Points],0)</f>
        <v>1</v>
      </c>
      <c r="R3202">
        <f>SUM(FraudData[[#This Row],[Amount Risk]:[Merchant Risk]])</f>
        <v>1</v>
      </c>
      <c r="S3202" t="str" cm="1">
        <f t="array" ref="S3202">_xlfn.IFS(FraudData[[#This Row],[Fraud Risk Score]]&gt;=8,"High Risk",FraudData[[#This Row],[Fraud Risk Score]]&gt;=6,"Medium Risk",TRUE,"Low Risk")</f>
        <v>Low Risk</v>
      </c>
    </row>
    <row r="3203" spans="1:19">
      <c r="A3203">
        <v>3202</v>
      </c>
      <c r="B3203">
        <v>125.9</v>
      </c>
      <c r="C3203">
        <v>0</v>
      </c>
      <c r="D3203" t="s">
        <v>46</v>
      </c>
      <c r="E3203">
        <v>1</v>
      </c>
      <c r="F3203">
        <v>0</v>
      </c>
      <c r="G3203">
        <v>45</v>
      </c>
      <c r="H3203">
        <v>5</v>
      </c>
      <c r="I3203">
        <v>55</v>
      </c>
      <c r="J3203">
        <v>1</v>
      </c>
      <c r="K3203">
        <f>_xlfn.XLOOKUP(FraudData[[#This Row],[amount]],AmountRules[Amount Min],AmountRules[Risk Points],,-1)</f>
        <v>0</v>
      </c>
      <c r="L3203">
        <f>_xlfn.XLOOKUP(FraudData[[#This Row],[transaction_hour]],TimeRules[Hour Min],TimeRules[Risk Points],,-1)</f>
        <v>3</v>
      </c>
      <c r="M3203">
        <f>_xlfn.XLOOKUP(FraudData[[#This Row],[foreign_transaction]],ForeignRules[Foreign Transaction],ForeignRules[Risk Points],0)</f>
        <v>3</v>
      </c>
      <c r="N3203">
        <f>_xlfn.XLOOKUP(FraudData[[#This Row],[location_mismatch]],Table10[Location Mismatch],Table10[Risk Points],0)</f>
        <v>0</v>
      </c>
      <c r="O3203">
        <f>_xlfn.XLOOKUP(FraudData[[#This Row],[device_trust_score]],DeviceRules[Device Min],DeviceRules[Risk Points],,-1)</f>
        <v>2</v>
      </c>
      <c r="P3203">
        <f>_xlfn.XLOOKUP(FraudData[[#This Row],[velocity_last_24h]],VelocityRules[Velocity Min],VelocityRules[Risk Points],,-1)</f>
        <v>3</v>
      </c>
      <c r="Q3203">
        <f>_xlfn.XLOOKUP(FraudData[[#This Row],[merchant_category]],MerchantRules[Merchant Category],MerchantRules[Risk Points],0)</f>
        <v>0</v>
      </c>
      <c r="R3203">
        <f>SUM(FraudData[[#This Row],[Amount Risk]:[Merchant Risk]])</f>
        <v>11</v>
      </c>
      <c r="S3203" t="str" cm="1">
        <f t="array" ref="S3203">_xlfn.IFS(FraudData[[#This Row],[Fraud Risk Score]]&gt;=8,"High Risk",FraudData[[#This Row],[Fraud Risk Score]]&gt;=6,"Medium Risk",TRUE,"Low Risk")</f>
        <v>High Risk</v>
      </c>
    </row>
    <row r="3204" spans="1:19">
      <c r="A3204">
        <v>3203</v>
      </c>
      <c r="B3204">
        <v>38.79</v>
      </c>
      <c r="C3204">
        <v>18</v>
      </c>
      <c r="D3204" t="s">
        <v>47</v>
      </c>
      <c r="E3204">
        <v>0</v>
      </c>
      <c r="F3204">
        <v>0</v>
      </c>
      <c r="G3204">
        <v>47</v>
      </c>
      <c r="H3204">
        <v>2</v>
      </c>
      <c r="I3204">
        <v>49</v>
      </c>
      <c r="J3204">
        <v>0</v>
      </c>
      <c r="K3204">
        <f>_xlfn.XLOOKUP(FraudData[[#This Row],[amount]],AmountRules[Amount Min],AmountRules[Risk Points],,-1)</f>
        <v>0</v>
      </c>
      <c r="L3204">
        <f>_xlfn.XLOOKUP(FraudData[[#This Row],[transaction_hour]],TimeRules[Hour Min],TimeRules[Risk Points],,-1)</f>
        <v>0</v>
      </c>
      <c r="M3204">
        <f>_xlfn.XLOOKUP(FraudData[[#This Row],[foreign_transaction]],ForeignRules[Foreign Transaction],ForeignRules[Risk Points],0)</f>
        <v>0</v>
      </c>
      <c r="N3204">
        <f>_xlfn.XLOOKUP(FraudData[[#This Row],[location_mismatch]],Table10[Location Mismatch],Table10[Risk Points],0)</f>
        <v>0</v>
      </c>
      <c r="O3204">
        <f>_xlfn.XLOOKUP(FraudData[[#This Row],[device_trust_score]],DeviceRules[Device Min],DeviceRules[Risk Points],,-1)</f>
        <v>2</v>
      </c>
      <c r="P3204">
        <f>_xlfn.XLOOKUP(FraudData[[#This Row],[velocity_last_24h]],VelocityRules[Velocity Min],VelocityRules[Risk Points],,-1)</f>
        <v>0</v>
      </c>
      <c r="Q3204">
        <f>_xlfn.XLOOKUP(FraudData[[#This Row],[merchant_category]],MerchantRules[Merchant Category],MerchantRules[Risk Points],0)</f>
        <v>0</v>
      </c>
      <c r="R3204">
        <f>SUM(FraudData[[#This Row],[Amount Risk]:[Merchant Risk]])</f>
        <v>2</v>
      </c>
      <c r="S3204" t="str" cm="1">
        <f t="array" ref="S3204">_xlfn.IFS(FraudData[[#This Row],[Fraud Risk Score]]&gt;=8,"High Risk",FraudData[[#This Row],[Fraud Risk Score]]&gt;=6,"Medium Risk",TRUE,"Low Risk")</f>
        <v>Low Risk</v>
      </c>
    </row>
    <row r="3205" spans="1:19">
      <c r="A3205">
        <v>3204</v>
      </c>
      <c r="B3205">
        <v>352.39</v>
      </c>
      <c r="C3205">
        <v>6</v>
      </c>
      <c r="D3205" t="s">
        <v>48</v>
      </c>
      <c r="E3205">
        <v>0</v>
      </c>
      <c r="F3205">
        <v>0</v>
      </c>
      <c r="G3205">
        <v>93</v>
      </c>
      <c r="H3205">
        <v>1</v>
      </c>
      <c r="I3205">
        <v>65</v>
      </c>
      <c r="J3205">
        <v>0</v>
      </c>
      <c r="K3205">
        <f>_xlfn.XLOOKUP(FraudData[[#This Row],[amount]],AmountRules[Amount Min],AmountRules[Risk Points],,-1)</f>
        <v>0</v>
      </c>
      <c r="L3205">
        <f>_xlfn.XLOOKUP(FraudData[[#This Row],[transaction_hour]],TimeRules[Hour Min],TimeRules[Risk Points],,-1)</f>
        <v>0</v>
      </c>
      <c r="M3205">
        <f>_xlfn.XLOOKUP(FraudData[[#This Row],[foreign_transaction]],ForeignRules[Foreign Transaction],ForeignRules[Risk Points],0)</f>
        <v>0</v>
      </c>
      <c r="N3205">
        <f>_xlfn.XLOOKUP(FraudData[[#This Row],[location_mismatch]],Table10[Location Mismatch],Table10[Risk Points],0)</f>
        <v>0</v>
      </c>
      <c r="O3205">
        <f>_xlfn.XLOOKUP(FraudData[[#This Row],[device_trust_score]],DeviceRules[Device Min],DeviceRules[Risk Points],,-1)</f>
        <v>0</v>
      </c>
      <c r="P3205">
        <f>_xlfn.XLOOKUP(FraudData[[#This Row],[velocity_last_24h]],VelocityRules[Velocity Min],VelocityRules[Risk Points],,-1)</f>
        <v>0</v>
      </c>
      <c r="Q3205">
        <f>_xlfn.XLOOKUP(FraudData[[#This Row],[merchant_category]],MerchantRules[Merchant Category],MerchantRules[Risk Points],0)</f>
        <v>0</v>
      </c>
      <c r="R3205">
        <f>SUM(FraudData[[#This Row],[Amount Risk]:[Merchant Risk]])</f>
        <v>0</v>
      </c>
      <c r="S3205" t="str" cm="1">
        <f t="array" ref="S3205">_xlfn.IFS(FraudData[[#This Row],[Fraud Risk Score]]&gt;=8,"High Risk",FraudData[[#This Row],[Fraud Risk Score]]&gt;=6,"Medium Risk",TRUE,"Low Risk")</f>
        <v>Low Risk</v>
      </c>
    </row>
    <row r="3206" spans="1:19">
      <c r="A3206">
        <v>3205</v>
      </c>
      <c r="B3206">
        <v>203.39</v>
      </c>
      <c r="C3206">
        <v>23</v>
      </c>
      <c r="D3206" t="s">
        <v>50</v>
      </c>
      <c r="E3206">
        <v>0</v>
      </c>
      <c r="F3206">
        <v>0</v>
      </c>
      <c r="G3206">
        <v>42</v>
      </c>
      <c r="H3206">
        <v>1</v>
      </c>
      <c r="I3206">
        <v>35</v>
      </c>
      <c r="J3206">
        <v>0</v>
      </c>
      <c r="K3206">
        <f>_xlfn.XLOOKUP(FraudData[[#This Row],[amount]],AmountRules[Amount Min],AmountRules[Risk Points],,-1)</f>
        <v>0</v>
      </c>
      <c r="L3206">
        <f>_xlfn.XLOOKUP(FraudData[[#This Row],[transaction_hour]],TimeRules[Hour Min],TimeRules[Risk Points],,-1)</f>
        <v>1</v>
      </c>
      <c r="M3206">
        <f>_xlfn.XLOOKUP(FraudData[[#This Row],[foreign_transaction]],ForeignRules[Foreign Transaction],ForeignRules[Risk Points],0)</f>
        <v>0</v>
      </c>
      <c r="N3206">
        <f>_xlfn.XLOOKUP(FraudData[[#This Row],[location_mismatch]],Table10[Location Mismatch],Table10[Risk Points],0)</f>
        <v>0</v>
      </c>
      <c r="O3206">
        <f>_xlfn.XLOOKUP(FraudData[[#This Row],[device_trust_score]],DeviceRules[Device Min],DeviceRules[Risk Points],,-1)</f>
        <v>2</v>
      </c>
      <c r="P3206">
        <f>_xlfn.XLOOKUP(FraudData[[#This Row],[velocity_last_24h]],VelocityRules[Velocity Min],VelocityRules[Risk Points],,-1)</f>
        <v>0</v>
      </c>
      <c r="Q3206">
        <f>_xlfn.XLOOKUP(FraudData[[#This Row],[merchant_category]],MerchantRules[Merchant Category],MerchantRules[Risk Points],0)</f>
        <v>0</v>
      </c>
      <c r="R3206">
        <f>SUM(FraudData[[#This Row],[Amount Risk]:[Merchant Risk]])</f>
        <v>3</v>
      </c>
      <c r="S3206" t="str" cm="1">
        <f t="array" ref="S3206">_xlfn.IFS(FraudData[[#This Row],[Fraud Risk Score]]&gt;=8,"High Risk",FraudData[[#This Row],[Fraud Risk Score]]&gt;=6,"Medium Risk",TRUE,"Low Risk")</f>
        <v>Low Risk</v>
      </c>
    </row>
    <row r="3207" spans="1:19">
      <c r="A3207">
        <v>3206</v>
      </c>
      <c r="B3207">
        <v>327.52999999999997</v>
      </c>
      <c r="C3207">
        <v>17</v>
      </c>
      <c r="D3207" t="s">
        <v>46</v>
      </c>
      <c r="E3207">
        <v>0</v>
      </c>
      <c r="F3207">
        <v>0</v>
      </c>
      <c r="G3207">
        <v>61</v>
      </c>
      <c r="H3207">
        <v>2</v>
      </c>
      <c r="I3207">
        <v>34</v>
      </c>
      <c r="J3207">
        <v>0</v>
      </c>
      <c r="K3207">
        <f>_xlfn.XLOOKUP(FraudData[[#This Row],[amount]],AmountRules[Amount Min],AmountRules[Risk Points],,-1)</f>
        <v>0</v>
      </c>
      <c r="L3207">
        <f>_xlfn.XLOOKUP(FraudData[[#This Row],[transaction_hour]],TimeRules[Hour Min],TimeRules[Risk Points],,-1)</f>
        <v>0</v>
      </c>
      <c r="M3207">
        <f>_xlfn.XLOOKUP(FraudData[[#This Row],[foreign_transaction]],ForeignRules[Foreign Transaction],ForeignRules[Risk Points],0)</f>
        <v>0</v>
      </c>
      <c r="N3207">
        <f>_xlfn.XLOOKUP(FraudData[[#This Row],[location_mismatch]],Table10[Location Mismatch],Table10[Risk Points],0)</f>
        <v>0</v>
      </c>
      <c r="O3207">
        <f>_xlfn.XLOOKUP(FraudData[[#This Row],[device_trust_score]],DeviceRules[Device Min],DeviceRules[Risk Points],,-1)</f>
        <v>1</v>
      </c>
      <c r="P3207">
        <f>_xlfn.XLOOKUP(FraudData[[#This Row],[velocity_last_24h]],VelocityRules[Velocity Min],VelocityRules[Risk Points],,-1)</f>
        <v>0</v>
      </c>
      <c r="Q3207">
        <f>_xlfn.XLOOKUP(FraudData[[#This Row],[merchant_category]],MerchantRules[Merchant Category],MerchantRules[Risk Points],0)</f>
        <v>0</v>
      </c>
      <c r="R3207">
        <f>SUM(FraudData[[#This Row],[Amount Risk]:[Merchant Risk]])</f>
        <v>1</v>
      </c>
      <c r="S3207" t="str" cm="1">
        <f t="array" ref="S3207">_xlfn.IFS(FraudData[[#This Row],[Fraud Risk Score]]&gt;=8,"High Risk",FraudData[[#This Row],[Fraud Risk Score]]&gt;=6,"Medium Risk",TRUE,"Low Risk")</f>
        <v>Low Risk</v>
      </c>
    </row>
    <row r="3208" spans="1:19">
      <c r="A3208">
        <v>3207</v>
      </c>
      <c r="B3208">
        <v>352.32</v>
      </c>
      <c r="C3208">
        <v>2</v>
      </c>
      <c r="D3208" t="s">
        <v>48</v>
      </c>
      <c r="E3208">
        <v>1</v>
      </c>
      <c r="F3208">
        <v>0</v>
      </c>
      <c r="G3208">
        <v>31</v>
      </c>
      <c r="H3208">
        <v>2</v>
      </c>
      <c r="I3208">
        <v>37</v>
      </c>
      <c r="J3208">
        <v>1</v>
      </c>
      <c r="K3208">
        <f>_xlfn.XLOOKUP(FraudData[[#This Row],[amount]],AmountRules[Amount Min],AmountRules[Risk Points],,-1)</f>
        <v>0</v>
      </c>
      <c r="L3208">
        <f>_xlfn.XLOOKUP(FraudData[[#This Row],[transaction_hour]],TimeRules[Hour Min],TimeRules[Risk Points],,-1)</f>
        <v>3</v>
      </c>
      <c r="M3208">
        <f>_xlfn.XLOOKUP(FraudData[[#This Row],[foreign_transaction]],ForeignRules[Foreign Transaction],ForeignRules[Risk Points],0)</f>
        <v>3</v>
      </c>
      <c r="N3208">
        <f>_xlfn.XLOOKUP(FraudData[[#This Row],[location_mismatch]],Table10[Location Mismatch],Table10[Risk Points],0)</f>
        <v>0</v>
      </c>
      <c r="O3208">
        <f>_xlfn.XLOOKUP(FraudData[[#This Row],[device_trust_score]],DeviceRules[Device Min],DeviceRules[Risk Points],,-1)</f>
        <v>2</v>
      </c>
      <c r="P3208">
        <f>_xlfn.XLOOKUP(FraudData[[#This Row],[velocity_last_24h]],VelocityRules[Velocity Min],VelocityRules[Risk Points],,-1)</f>
        <v>0</v>
      </c>
      <c r="Q3208">
        <f>_xlfn.XLOOKUP(FraudData[[#This Row],[merchant_category]],MerchantRules[Merchant Category],MerchantRules[Risk Points],0)</f>
        <v>0</v>
      </c>
      <c r="R3208">
        <f>SUM(FraudData[[#This Row],[Amount Risk]:[Merchant Risk]])</f>
        <v>8</v>
      </c>
      <c r="S3208" t="str" cm="1">
        <f t="array" ref="S3208">_xlfn.IFS(FraudData[[#This Row],[Fraud Risk Score]]&gt;=8,"High Risk",FraudData[[#This Row],[Fraud Risk Score]]&gt;=6,"Medium Risk",TRUE,"Low Risk")</f>
        <v>High Risk</v>
      </c>
    </row>
    <row r="3209" spans="1:19">
      <c r="A3209">
        <v>3208</v>
      </c>
      <c r="B3209">
        <v>248.35</v>
      </c>
      <c r="C3209">
        <v>19</v>
      </c>
      <c r="D3209" t="s">
        <v>47</v>
      </c>
      <c r="E3209">
        <v>0</v>
      </c>
      <c r="F3209">
        <v>1</v>
      </c>
      <c r="G3209">
        <v>85</v>
      </c>
      <c r="H3209">
        <v>3</v>
      </c>
      <c r="I3209">
        <v>32</v>
      </c>
      <c r="J3209">
        <v>0</v>
      </c>
      <c r="K3209">
        <f>_xlfn.XLOOKUP(FraudData[[#This Row],[amount]],AmountRules[Amount Min],AmountRules[Risk Points],,-1)</f>
        <v>0</v>
      </c>
      <c r="L3209">
        <f>_xlfn.XLOOKUP(FraudData[[#This Row],[transaction_hour]],TimeRules[Hour Min],TimeRules[Risk Points],,-1)</f>
        <v>0</v>
      </c>
      <c r="M3209">
        <f>_xlfn.XLOOKUP(FraudData[[#This Row],[foreign_transaction]],ForeignRules[Foreign Transaction],ForeignRules[Risk Points],0)</f>
        <v>0</v>
      </c>
      <c r="N3209">
        <f>_xlfn.XLOOKUP(FraudData[[#This Row],[location_mismatch]],Table10[Location Mismatch],Table10[Risk Points],0)</f>
        <v>3</v>
      </c>
      <c r="O3209">
        <f>_xlfn.XLOOKUP(FraudData[[#This Row],[device_trust_score]],DeviceRules[Device Min],DeviceRules[Risk Points],,-1)</f>
        <v>0</v>
      </c>
      <c r="P3209">
        <f>_xlfn.XLOOKUP(FraudData[[#This Row],[velocity_last_24h]],VelocityRules[Velocity Min],VelocityRules[Risk Points],,-1)</f>
        <v>0</v>
      </c>
      <c r="Q3209">
        <f>_xlfn.XLOOKUP(FraudData[[#This Row],[merchant_category]],MerchantRules[Merchant Category],MerchantRules[Risk Points],0)</f>
        <v>0</v>
      </c>
      <c r="R3209">
        <f>SUM(FraudData[[#This Row],[Amount Risk]:[Merchant Risk]])</f>
        <v>3</v>
      </c>
      <c r="S3209" t="str" cm="1">
        <f t="array" ref="S3209">_xlfn.IFS(FraudData[[#This Row],[Fraud Risk Score]]&gt;=8,"High Risk",FraudData[[#This Row],[Fraud Risk Score]]&gt;=6,"Medium Risk",TRUE,"Low Risk")</f>
        <v>Low Risk</v>
      </c>
    </row>
    <row r="3210" spans="1:19">
      <c r="A3210">
        <v>3209</v>
      </c>
      <c r="B3210">
        <v>104.11</v>
      </c>
      <c r="C3210">
        <v>10</v>
      </c>
      <c r="D3210" t="s">
        <v>49</v>
      </c>
      <c r="E3210">
        <v>0</v>
      </c>
      <c r="F3210">
        <v>0</v>
      </c>
      <c r="G3210">
        <v>27</v>
      </c>
      <c r="H3210">
        <v>1</v>
      </c>
      <c r="I3210">
        <v>32</v>
      </c>
      <c r="J3210">
        <v>0</v>
      </c>
      <c r="K3210">
        <f>_xlfn.XLOOKUP(FraudData[[#This Row],[amount]],AmountRules[Amount Min],AmountRules[Risk Points],,-1)</f>
        <v>0</v>
      </c>
      <c r="L3210">
        <f>_xlfn.XLOOKUP(FraudData[[#This Row],[transaction_hour]],TimeRules[Hour Min],TimeRules[Risk Points],,-1)</f>
        <v>0</v>
      </c>
      <c r="M3210">
        <f>_xlfn.XLOOKUP(FraudData[[#This Row],[foreign_transaction]],ForeignRules[Foreign Transaction],ForeignRules[Risk Points],0)</f>
        <v>0</v>
      </c>
      <c r="N3210">
        <f>_xlfn.XLOOKUP(FraudData[[#This Row],[location_mismatch]],Table10[Location Mismatch],Table10[Risk Points],0)</f>
        <v>0</v>
      </c>
      <c r="O3210">
        <f>_xlfn.XLOOKUP(FraudData[[#This Row],[device_trust_score]],DeviceRules[Device Min],DeviceRules[Risk Points],,-1)</f>
        <v>3</v>
      </c>
      <c r="P3210">
        <f>_xlfn.XLOOKUP(FraudData[[#This Row],[velocity_last_24h]],VelocityRules[Velocity Min],VelocityRules[Risk Points],,-1)</f>
        <v>0</v>
      </c>
      <c r="Q3210">
        <f>_xlfn.XLOOKUP(FraudData[[#This Row],[merchant_category]],MerchantRules[Merchant Category],MerchantRules[Risk Points],0)</f>
        <v>1</v>
      </c>
      <c r="R3210">
        <f>SUM(FraudData[[#This Row],[Amount Risk]:[Merchant Risk]])</f>
        <v>4</v>
      </c>
      <c r="S3210" t="str" cm="1">
        <f t="array" ref="S3210">_xlfn.IFS(FraudData[[#This Row],[Fraud Risk Score]]&gt;=8,"High Risk",FraudData[[#This Row],[Fraud Risk Score]]&gt;=6,"Medium Risk",TRUE,"Low Risk")</f>
        <v>Low Risk</v>
      </c>
    </row>
    <row r="3211" spans="1:19">
      <c r="A3211">
        <v>3210</v>
      </c>
      <c r="B3211">
        <v>169.74</v>
      </c>
      <c r="C3211">
        <v>4</v>
      </c>
      <c r="D3211" t="s">
        <v>50</v>
      </c>
      <c r="E3211">
        <v>0</v>
      </c>
      <c r="F3211">
        <v>0</v>
      </c>
      <c r="G3211">
        <v>25</v>
      </c>
      <c r="H3211">
        <v>1</v>
      </c>
      <c r="I3211">
        <v>64</v>
      </c>
      <c r="J3211">
        <v>0</v>
      </c>
      <c r="K3211">
        <f>_xlfn.XLOOKUP(FraudData[[#This Row],[amount]],AmountRules[Amount Min],AmountRules[Risk Points],,-1)</f>
        <v>0</v>
      </c>
      <c r="L3211">
        <f>_xlfn.XLOOKUP(FraudData[[#This Row],[transaction_hour]],TimeRules[Hour Min],TimeRules[Risk Points],,-1)</f>
        <v>0</v>
      </c>
      <c r="M3211">
        <f>_xlfn.XLOOKUP(FraudData[[#This Row],[foreign_transaction]],ForeignRules[Foreign Transaction],ForeignRules[Risk Points],0)</f>
        <v>0</v>
      </c>
      <c r="N3211">
        <f>_xlfn.XLOOKUP(FraudData[[#This Row],[location_mismatch]],Table10[Location Mismatch],Table10[Risk Points],0)</f>
        <v>0</v>
      </c>
      <c r="O3211">
        <f>_xlfn.XLOOKUP(FraudData[[#This Row],[device_trust_score]],DeviceRules[Device Min],DeviceRules[Risk Points],,-1)</f>
        <v>3</v>
      </c>
      <c r="P3211">
        <f>_xlfn.XLOOKUP(FraudData[[#This Row],[velocity_last_24h]],VelocityRules[Velocity Min],VelocityRules[Risk Points],,-1)</f>
        <v>0</v>
      </c>
      <c r="Q3211">
        <f>_xlfn.XLOOKUP(FraudData[[#This Row],[merchant_category]],MerchantRules[Merchant Category],MerchantRules[Risk Points],0)</f>
        <v>0</v>
      </c>
      <c r="R3211">
        <f>SUM(FraudData[[#This Row],[Amount Risk]:[Merchant Risk]])</f>
        <v>3</v>
      </c>
      <c r="S3211" t="str" cm="1">
        <f t="array" ref="S3211">_xlfn.IFS(FraudData[[#This Row],[Fraud Risk Score]]&gt;=8,"High Risk",FraudData[[#This Row],[Fraud Risk Score]]&gt;=6,"Medium Risk",TRUE,"Low Risk")</f>
        <v>Low Risk</v>
      </c>
    </row>
    <row r="3212" spans="1:19">
      <c r="A3212">
        <v>3211</v>
      </c>
      <c r="B3212">
        <v>31.46</v>
      </c>
      <c r="C3212">
        <v>18</v>
      </c>
      <c r="D3212" t="s">
        <v>47</v>
      </c>
      <c r="E3212">
        <v>1</v>
      </c>
      <c r="F3212">
        <v>0</v>
      </c>
      <c r="G3212">
        <v>84</v>
      </c>
      <c r="H3212">
        <v>2</v>
      </c>
      <c r="I3212">
        <v>21</v>
      </c>
      <c r="J3212">
        <v>0</v>
      </c>
      <c r="K3212">
        <f>_xlfn.XLOOKUP(FraudData[[#This Row],[amount]],AmountRules[Amount Min],AmountRules[Risk Points],,-1)</f>
        <v>0</v>
      </c>
      <c r="L3212">
        <f>_xlfn.XLOOKUP(FraudData[[#This Row],[transaction_hour]],TimeRules[Hour Min],TimeRules[Risk Points],,-1)</f>
        <v>0</v>
      </c>
      <c r="M3212">
        <f>_xlfn.XLOOKUP(FraudData[[#This Row],[foreign_transaction]],ForeignRules[Foreign Transaction],ForeignRules[Risk Points],0)</f>
        <v>3</v>
      </c>
      <c r="N3212">
        <f>_xlfn.XLOOKUP(FraudData[[#This Row],[location_mismatch]],Table10[Location Mismatch],Table10[Risk Points],0)</f>
        <v>0</v>
      </c>
      <c r="O3212">
        <f>_xlfn.XLOOKUP(FraudData[[#This Row],[device_trust_score]],DeviceRules[Device Min],DeviceRules[Risk Points],,-1)</f>
        <v>0</v>
      </c>
      <c r="P3212">
        <f>_xlfn.XLOOKUP(FraudData[[#This Row],[velocity_last_24h]],VelocityRules[Velocity Min],VelocityRules[Risk Points],,-1)</f>
        <v>0</v>
      </c>
      <c r="Q3212">
        <f>_xlfn.XLOOKUP(FraudData[[#This Row],[merchant_category]],MerchantRules[Merchant Category],MerchantRules[Risk Points],0)</f>
        <v>0</v>
      </c>
      <c r="R3212">
        <f>SUM(FraudData[[#This Row],[Amount Risk]:[Merchant Risk]])</f>
        <v>3</v>
      </c>
      <c r="S3212" t="str" cm="1">
        <f t="array" ref="S3212">_xlfn.IFS(FraudData[[#This Row],[Fraud Risk Score]]&gt;=8,"High Risk",FraudData[[#This Row],[Fraud Risk Score]]&gt;=6,"Medium Risk",TRUE,"Low Risk")</f>
        <v>Low Risk</v>
      </c>
    </row>
    <row r="3213" spans="1:19">
      <c r="A3213">
        <v>3212</v>
      </c>
      <c r="B3213">
        <v>201.56</v>
      </c>
      <c r="C3213">
        <v>20</v>
      </c>
      <c r="D3213" t="s">
        <v>46</v>
      </c>
      <c r="E3213">
        <v>0</v>
      </c>
      <c r="F3213">
        <v>0</v>
      </c>
      <c r="G3213">
        <v>30</v>
      </c>
      <c r="H3213">
        <v>0</v>
      </c>
      <c r="I3213">
        <v>26</v>
      </c>
      <c r="J3213">
        <v>0</v>
      </c>
      <c r="K3213">
        <f>_xlfn.XLOOKUP(FraudData[[#This Row],[amount]],AmountRules[Amount Min],AmountRules[Risk Points],,-1)</f>
        <v>0</v>
      </c>
      <c r="L3213">
        <f>_xlfn.XLOOKUP(FraudData[[#This Row],[transaction_hour]],TimeRules[Hour Min],TimeRules[Risk Points],,-1)</f>
        <v>0</v>
      </c>
      <c r="M3213">
        <f>_xlfn.XLOOKUP(FraudData[[#This Row],[foreign_transaction]],ForeignRules[Foreign Transaction],ForeignRules[Risk Points],0)</f>
        <v>0</v>
      </c>
      <c r="N3213">
        <f>_xlfn.XLOOKUP(FraudData[[#This Row],[location_mismatch]],Table10[Location Mismatch],Table10[Risk Points],0)</f>
        <v>0</v>
      </c>
      <c r="O3213">
        <f>_xlfn.XLOOKUP(FraudData[[#This Row],[device_trust_score]],DeviceRules[Device Min],DeviceRules[Risk Points],,-1)</f>
        <v>2</v>
      </c>
      <c r="P3213">
        <f>_xlfn.XLOOKUP(FraudData[[#This Row],[velocity_last_24h]],VelocityRules[Velocity Min],VelocityRules[Risk Points],,-1)</f>
        <v>0</v>
      </c>
      <c r="Q3213">
        <f>_xlfn.XLOOKUP(FraudData[[#This Row],[merchant_category]],MerchantRules[Merchant Category],MerchantRules[Risk Points],0)</f>
        <v>0</v>
      </c>
      <c r="R3213">
        <f>SUM(FraudData[[#This Row],[Amount Risk]:[Merchant Risk]])</f>
        <v>2</v>
      </c>
      <c r="S3213" t="str" cm="1">
        <f t="array" ref="S3213">_xlfn.IFS(FraudData[[#This Row],[Fraud Risk Score]]&gt;=8,"High Risk",FraudData[[#This Row],[Fraud Risk Score]]&gt;=6,"Medium Risk",TRUE,"Low Risk")</f>
        <v>Low Risk</v>
      </c>
    </row>
    <row r="3214" spans="1:19">
      <c r="A3214">
        <v>3213</v>
      </c>
      <c r="B3214">
        <v>35.56</v>
      </c>
      <c r="C3214">
        <v>23</v>
      </c>
      <c r="D3214" t="s">
        <v>50</v>
      </c>
      <c r="E3214">
        <v>0</v>
      </c>
      <c r="F3214">
        <v>1</v>
      </c>
      <c r="G3214">
        <v>95</v>
      </c>
      <c r="H3214">
        <v>2</v>
      </c>
      <c r="I3214">
        <v>61</v>
      </c>
      <c r="J3214">
        <v>0</v>
      </c>
      <c r="K3214">
        <f>_xlfn.XLOOKUP(FraudData[[#This Row],[amount]],AmountRules[Amount Min],AmountRules[Risk Points],,-1)</f>
        <v>0</v>
      </c>
      <c r="L3214">
        <f>_xlfn.XLOOKUP(FraudData[[#This Row],[transaction_hour]],TimeRules[Hour Min],TimeRules[Risk Points],,-1)</f>
        <v>1</v>
      </c>
      <c r="M3214">
        <f>_xlfn.XLOOKUP(FraudData[[#This Row],[foreign_transaction]],ForeignRules[Foreign Transaction],ForeignRules[Risk Points],0)</f>
        <v>0</v>
      </c>
      <c r="N3214">
        <f>_xlfn.XLOOKUP(FraudData[[#This Row],[location_mismatch]],Table10[Location Mismatch],Table10[Risk Points],0)</f>
        <v>3</v>
      </c>
      <c r="O3214">
        <f>_xlfn.XLOOKUP(FraudData[[#This Row],[device_trust_score]],DeviceRules[Device Min],DeviceRules[Risk Points],,-1)</f>
        <v>0</v>
      </c>
      <c r="P3214">
        <f>_xlfn.XLOOKUP(FraudData[[#This Row],[velocity_last_24h]],VelocityRules[Velocity Min],VelocityRules[Risk Points],,-1)</f>
        <v>0</v>
      </c>
      <c r="Q3214">
        <f>_xlfn.XLOOKUP(FraudData[[#This Row],[merchant_category]],MerchantRules[Merchant Category],MerchantRules[Risk Points],0)</f>
        <v>0</v>
      </c>
      <c r="R3214">
        <f>SUM(FraudData[[#This Row],[Amount Risk]:[Merchant Risk]])</f>
        <v>4</v>
      </c>
      <c r="S3214" t="str" cm="1">
        <f t="array" ref="S3214">_xlfn.IFS(FraudData[[#This Row],[Fraud Risk Score]]&gt;=8,"High Risk",FraudData[[#This Row],[Fraud Risk Score]]&gt;=6,"Medium Risk",TRUE,"Low Risk")</f>
        <v>Low Risk</v>
      </c>
    </row>
    <row r="3215" spans="1:19">
      <c r="A3215">
        <v>3214</v>
      </c>
      <c r="B3215">
        <v>213.12</v>
      </c>
      <c r="C3215">
        <v>23</v>
      </c>
      <c r="D3215" t="s">
        <v>48</v>
      </c>
      <c r="E3215">
        <v>0</v>
      </c>
      <c r="F3215">
        <v>0</v>
      </c>
      <c r="G3215">
        <v>82</v>
      </c>
      <c r="H3215">
        <v>2</v>
      </c>
      <c r="I3215">
        <v>63</v>
      </c>
      <c r="J3215">
        <v>0</v>
      </c>
      <c r="K3215">
        <f>_xlfn.XLOOKUP(FraudData[[#This Row],[amount]],AmountRules[Amount Min],AmountRules[Risk Points],,-1)</f>
        <v>0</v>
      </c>
      <c r="L3215">
        <f>_xlfn.XLOOKUP(FraudData[[#This Row],[transaction_hour]],TimeRules[Hour Min],TimeRules[Risk Points],,-1)</f>
        <v>1</v>
      </c>
      <c r="M3215">
        <f>_xlfn.XLOOKUP(FraudData[[#This Row],[foreign_transaction]],ForeignRules[Foreign Transaction],ForeignRules[Risk Points],0)</f>
        <v>0</v>
      </c>
      <c r="N3215">
        <f>_xlfn.XLOOKUP(FraudData[[#This Row],[location_mismatch]],Table10[Location Mismatch],Table10[Risk Points],0)</f>
        <v>0</v>
      </c>
      <c r="O3215">
        <f>_xlfn.XLOOKUP(FraudData[[#This Row],[device_trust_score]],DeviceRules[Device Min],DeviceRules[Risk Points],,-1)</f>
        <v>0</v>
      </c>
      <c r="P3215">
        <f>_xlfn.XLOOKUP(FraudData[[#This Row],[velocity_last_24h]],VelocityRules[Velocity Min],VelocityRules[Risk Points],,-1)</f>
        <v>0</v>
      </c>
      <c r="Q3215">
        <f>_xlfn.XLOOKUP(FraudData[[#This Row],[merchant_category]],MerchantRules[Merchant Category],MerchantRules[Risk Points],0)</f>
        <v>0</v>
      </c>
      <c r="R3215">
        <f>SUM(FraudData[[#This Row],[Amount Risk]:[Merchant Risk]])</f>
        <v>1</v>
      </c>
      <c r="S3215" t="str" cm="1">
        <f t="array" ref="S3215">_xlfn.IFS(FraudData[[#This Row],[Fraud Risk Score]]&gt;=8,"High Risk",FraudData[[#This Row],[Fraud Risk Score]]&gt;=6,"Medium Risk",TRUE,"Low Risk")</f>
        <v>Low Risk</v>
      </c>
    </row>
    <row r="3216" spans="1:19">
      <c r="A3216">
        <v>3215</v>
      </c>
      <c r="B3216">
        <v>46.95</v>
      </c>
      <c r="C3216">
        <v>1</v>
      </c>
      <c r="D3216" t="s">
        <v>50</v>
      </c>
      <c r="E3216">
        <v>1</v>
      </c>
      <c r="F3216">
        <v>1</v>
      </c>
      <c r="G3216">
        <v>55</v>
      </c>
      <c r="H3216">
        <v>2</v>
      </c>
      <c r="I3216">
        <v>50</v>
      </c>
      <c r="J3216">
        <v>1</v>
      </c>
      <c r="K3216">
        <f>_xlfn.XLOOKUP(FraudData[[#This Row],[amount]],AmountRules[Amount Min],AmountRules[Risk Points],,-1)</f>
        <v>0</v>
      </c>
      <c r="L3216">
        <f>_xlfn.XLOOKUP(FraudData[[#This Row],[transaction_hour]],TimeRules[Hour Min],TimeRules[Risk Points],,-1)</f>
        <v>3</v>
      </c>
      <c r="M3216">
        <f>_xlfn.XLOOKUP(FraudData[[#This Row],[foreign_transaction]],ForeignRules[Foreign Transaction],ForeignRules[Risk Points],0)</f>
        <v>3</v>
      </c>
      <c r="N3216">
        <f>_xlfn.XLOOKUP(FraudData[[#This Row],[location_mismatch]],Table10[Location Mismatch],Table10[Risk Points],0)</f>
        <v>3</v>
      </c>
      <c r="O3216">
        <f>_xlfn.XLOOKUP(FraudData[[#This Row],[device_trust_score]],DeviceRules[Device Min],DeviceRules[Risk Points],,-1)</f>
        <v>1</v>
      </c>
      <c r="P3216">
        <f>_xlfn.XLOOKUP(FraudData[[#This Row],[velocity_last_24h]],VelocityRules[Velocity Min],VelocityRules[Risk Points],,-1)</f>
        <v>0</v>
      </c>
      <c r="Q3216">
        <f>_xlfn.XLOOKUP(FraudData[[#This Row],[merchant_category]],MerchantRules[Merchant Category],MerchantRules[Risk Points],0)</f>
        <v>0</v>
      </c>
      <c r="R3216">
        <f>SUM(FraudData[[#This Row],[Amount Risk]:[Merchant Risk]])</f>
        <v>10</v>
      </c>
      <c r="S3216" t="str" cm="1">
        <f t="array" ref="S3216">_xlfn.IFS(FraudData[[#This Row],[Fraud Risk Score]]&gt;=8,"High Risk",FraudData[[#This Row],[Fraud Risk Score]]&gt;=6,"Medium Risk",TRUE,"Low Risk")</f>
        <v>High Risk</v>
      </c>
    </row>
    <row r="3217" spans="1:19">
      <c r="A3217">
        <v>3216</v>
      </c>
      <c r="B3217">
        <v>22.51</v>
      </c>
      <c r="C3217">
        <v>21</v>
      </c>
      <c r="D3217" t="s">
        <v>48</v>
      </c>
      <c r="E3217">
        <v>0</v>
      </c>
      <c r="F3217">
        <v>0</v>
      </c>
      <c r="G3217">
        <v>32</v>
      </c>
      <c r="H3217">
        <v>2</v>
      </c>
      <c r="I3217">
        <v>27</v>
      </c>
      <c r="J3217">
        <v>0</v>
      </c>
      <c r="K3217">
        <f>_xlfn.XLOOKUP(FraudData[[#This Row],[amount]],AmountRules[Amount Min],AmountRules[Risk Points],,-1)</f>
        <v>0</v>
      </c>
      <c r="L3217">
        <f>_xlfn.XLOOKUP(FraudData[[#This Row],[transaction_hour]],TimeRules[Hour Min],TimeRules[Risk Points],,-1)</f>
        <v>0</v>
      </c>
      <c r="M3217">
        <f>_xlfn.XLOOKUP(FraudData[[#This Row],[foreign_transaction]],ForeignRules[Foreign Transaction],ForeignRules[Risk Points],0)</f>
        <v>0</v>
      </c>
      <c r="N3217">
        <f>_xlfn.XLOOKUP(FraudData[[#This Row],[location_mismatch]],Table10[Location Mismatch],Table10[Risk Points],0)</f>
        <v>0</v>
      </c>
      <c r="O3217">
        <f>_xlfn.XLOOKUP(FraudData[[#This Row],[device_trust_score]],DeviceRules[Device Min],DeviceRules[Risk Points],,-1)</f>
        <v>2</v>
      </c>
      <c r="P3217">
        <f>_xlfn.XLOOKUP(FraudData[[#This Row],[velocity_last_24h]],VelocityRules[Velocity Min],VelocityRules[Risk Points],,-1)</f>
        <v>0</v>
      </c>
      <c r="Q3217">
        <f>_xlfn.XLOOKUP(FraudData[[#This Row],[merchant_category]],MerchantRules[Merchant Category],MerchantRules[Risk Points],0)</f>
        <v>0</v>
      </c>
      <c r="R3217">
        <f>SUM(FraudData[[#This Row],[Amount Risk]:[Merchant Risk]])</f>
        <v>2</v>
      </c>
      <c r="S3217" t="str" cm="1">
        <f t="array" ref="S3217">_xlfn.IFS(FraudData[[#This Row],[Fraud Risk Score]]&gt;=8,"High Risk",FraudData[[#This Row],[Fraud Risk Score]]&gt;=6,"Medium Risk",TRUE,"Low Risk")</f>
        <v>Low Risk</v>
      </c>
    </row>
    <row r="3218" spans="1:19">
      <c r="A3218">
        <v>3217</v>
      </c>
      <c r="B3218">
        <v>32.520000000000003</v>
      </c>
      <c r="C3218">
        <v>3</v>
      </c>
      <c r="D3218" t="s">
        <v>47</v>
      </c>
      <c r="E3218">
        <v>0</v>
      </c>
      <c r="F3218">
        <v>0</v>
      </c>
      <c r="G3218">
        <v>39</v>
      </c>
      <c r="H3218">
        <v>3</v>
      </c>
      <c r="I3218">
        <v>64</v>
      </c>
      <c r="J3218">
        <v>0</v>
      </c>
      <c r="K3218">
        <f>_xlfn.XLOOKUP(FraudData[[#This Row],[amount]],AmountRules[Amount Min],AmountRules[Risk Points],,-1)</f>
        <v>0</v>
      </c>
      <c r="L3218">
        <f>_xlfn.XLOOKUP(FraudData[[#This Row],[transaction_hour]],TimeRules[Hour Min],TimeRules[Risk Points],,-1)</f>
        <v>3</v>
      </c>
      <c r="M3218">
        <f>_xlfn.XLOOKUP(FraudData[[#This Row],[foreign_transaction]],ForeignRules[Foreign Transaction],ForeignRules[Risk Points],0)</f>
        <v>0</v>
      </c>
      <c r="N3218">
        <f>_xlfn.XLOOKUP(FraudData[[#This Row],[location_mismatch]],Table10[Location Mismatch],Table10[Risk Points],0)</f>
        <v>0</v>
      </c>
      <c r="O3218">
        <f>_xlfn.XLOOKUP(FraudData[[#This Row],[device_trust_score]],DeviceRules[Device Min],DeviceRules[Risk Points],,-1)</f>
        <v>2</v>
      </c>
      <c r="P3218">
        <f>_xlfn.XLOOKUP(FraudData[[#This Row],[velocity_last_24h]],VelocityRules[Velocity Min],VelocityRules[Risk Points],,-1)</f>
        <v>0</v>
      </c>
      <c r="Q3218">
        <f>_xlfn.XLOOKUP(FraudData[[#This Row],[merchant_category]],MerchantRules[Merchant Category],MerchantRules[Risk Points],0)</f>
        <v>0</v>
      </c>
      <c r="R3218">
        <f>SUM(FraudData[[#This Row],[Amount Risk]:[Merchant Risk]])</f>
        <v>5</v>
      </c>
      <c r="S3218" t="str" cm="1">
        <f t="array" ref="S3218">_xlfn.IFS(FraudData[[#This Row],[Fraud Risk Score]]&gt;=8,"High Risk",FraudData[[#This Row],[Fraud Risk Score]]&gt;=6,"Medium Risk",TRUE,"Low Risk")</f>
        <v>Low Risk</v>
      </c>
    </row>
    <row r="3219" spans="1:19">
      <c r="A3219">
        <v>3218</v>
      </c>
      <c r="B3219">
        <v>0.36</v>
      </c>
      <c r="C3219">
        <v>9</v>
      </c>
      <c r="D3219" t="s">
        <v>49</v>
      </c>
      <c r="E3219">
        <v>0</v>
      </c>
      <c r="F3219">
        <v>0</v>
      </c>
      <c r="G3219">
        <v>31</v>
      </c>
      <c r="H3219">
        <v>2</v>
      </c>
      <c r="I3219">
        <v>60</v>
      </c>
      <c r="J3219">
        <v>0</v>
      </c>
      <c r="K3219">
        <f>_xlfn.XLOOKUP(FraudData[[#This Row],[amount]],AmountRules[Amount Min],AmountRules[Risk Points],,-1)</f>
        <v>0</v>
      </c>
      <c r="L3219">
        <f>_xlfn.XLOOKUP(FraudData[[#This Row],[transaction_hour]],TimeRules[Hour Min],TimeRules[Risk Points],,-1)</f>
        <v>0</v>
      </c>
      <c r="M3219">
        <f>_xlfn.XLOOKUP(FraudData[[#This Row],[foreign_transaction]],ForeignRules[Foreign Transaction],ForeignRules[Risk Points],0)</f>
        <v>0</v>
      </c>
      <c r="N3219">
        <f>_xlfn.XLOOKUP(FraudData[[#This Row],[location_mismatch]],Table10[Location Mismatch],Table10[Risk Points],0)</f>
        <v>0</v>
      </c>
      <c r="O3219">
        <f>_xlfn.XLOOKUP(FraudData[[#This Row],[device_trust_score]],DeviceRules[Device Min],DeviceRules[Risk Points],,-1)</f>
        <v>2</v>
      </c>
      <c r="P3219">
        <f>_xlfn.XLOOKUP(FraudData[[#This Row],[velocity_last_24h]],VelocityRules[Velocity Min],VelocityRules[Risk Points],,-1)</f>
        <v>0</v>
      </c>
      <c r="Q3219">
        <f>_xlfn.XLOOKUP(FraudData[[#This Row],[merchant_category]],MerchantRules[Merchant Category],MerchantRules[Risk Points],0)</f>
        <v>1</v>
      </c>
      <c r="R3219">
        <f>SUM(FraudData[[#This Row],[Amount Risk]:[Merchant Risk]])</f>
        <v>3</v>
      </c>
      <c r="S3219" t="str" cm="1">
        <f t="array" ref="S3219">_xlfn.IFS(FraudData[[#This Row],[Fraud Risk Score]]&gt;=8,"High Risk",FraudData[[#This Row],[Fraud Risk Score]]&gt;=6,"Medium Risk",TRUE,"Low Risk")</f>
        <v>Low Risk</v>
      </c>
    </row>
    <row r="3220" spans="1:19">
      <c r="A3220">
        <v>3219</v>
      </c>
      <c r="B3220">
        <v>228.33</v>
      </c>
      <c r="C3220">
        <v>1</v>
      </c>
      <c r="D3220" t="s">
        <v>50</v>
      </c>
      <c r="E3220">
        <v>0</v>
      </c>
      <c r="F3220">
        <v>0</v>
      </c>
      <c r="G3220">
        <v>31</v>
      </c>
      <c r="H3220">
        <v>1</v>
      </c>
      <c r="I3220">
        <v>18</v>
      </c>
      <c r="J3220">
        <v>0</v>
      </c>
      <c r="K3220">
        <f>_xlfn.XLOOKUP(FraudData[[#This Row],[amount]],AmountRules[Amount Min],AmountRules[Risk Points],,-1)</f>
        <v>0</v>
      </c>
      <c r="L3220">
        <f>_xlfn.XLOOKUP(FraudData[[#This Row],[transaction_hour]],TimeRules[Hour Min],TimeRules[Risk Points],,-1)</f>
        <v>3</v>
      </c>
      <c r="M3220">
        <f>_xlfn.XLOOKUP(FraudData[[#This Row],[foreign_transaction]],ForeignRules[Foreign Transaction],ForeignRules[Risk Points],0)</f>
        <v>0</v>
      </c>
      <c r="N3220">
        <f>_xlfn.XLOOKUP(FraudData[[#This Row],[location_mismatch]],Table10[Location Mismatch],Table10[Risk Points],0)</f>
        <v>0</v>
      </c>
      <c r="O3220">
        <f>_xlfn.XLOOKUP(FraudData[[#This Row],[device_trust_score]],DeviceRules[Device Min],DeviceRules[Risk Points],,-1)</f>
        <v>2</v>
      </c>
      <c r="P3220">
        <f>_xlfn.XLOOKUP(FraudData[[#This Row],[velocity_last_24h]],VelocityRules[Velocity Min],VelocityRules[Risk Points],,-1)</f>
        <v>0</v>
      </c>
      <c r="Q3220">
        <f>_xlfn.XLOOKUP(FraudData[[#This Row],[merchant_category]],MerchantRules[Merchant Category],MerchantRules[Risk Points],0)</f>
        <v>0</v>
      </c>
      <c r="R3220">
        <f>SUM(FraudData[[#This Row],[Amount Risk]:[Merchant Risk]])</f>
        <v>5</v>
      </c>
      <c r="S3220" t="str" cm="1">
        <f t="array" ref="S3220">_xlfn.IFS(FraudData[[#This Row],[Fraud Risk Score]]&gt;=8,"High Risk",FraudData[[#This Row],[Fraud Risk Score]]&gt;=6,"Medium Risk",TRUE,"Low Risk")</f>
        <v>Low Risk</v>
      </c>
    </row>
    <row r="3221" spans="1:19">
      <c r="A3221">
        <v>3220</v>
      </c>
      <c r="B3221">
        <v>237.29</v>
      </c>
      <c r="C3221">
        <v>7</v>
      </c>
      <c r="D3221" t="s">
        <v>49</v>
      </c>
      <c r="E3221">
        <v>0</v>
      </c>
      <c r="F3221">
        <v>0</v>
      </c>
      <c r="G3221">
        <v>57</v>
      </c>
      <c r="H3221">
        <v>3</v>
      </c>
      <c r="I3221">
        <v>57</v>
      </c>
      <c r="J3221">
        <v>0</v>
      </c>
      <c r="K3221">
        <f>_xlfn.XLOOKUP(FraudData[[#This Row],[amount]],AmountRules[Amount Min],AmountRules[Risk Points],,-1)</f>
        <v>0</v>
      </c>
      <c r="L3221">
        <f>_xlfn.XLOOKUP(FraudData[[#This Row],[transaction_hour]],TimeRules[Hour Min],TimeRules[Risk Points],,-1)</f>
        <v>0</v>
      </c>
      <c r="M3221">
        <f>_xlfn.XLOOKUP(FraudData[[#This Row],[foreign_transaction]],ForeignRules[Foreign Transaction],ForeignRules[Risk Points],0)</f>
        <v>0</v>
      </c>
      <c r="N3221">
        <f>_xlfn.XLOOKUP(FraudData[[#This Row],[location_mismatch]],Table10[Location Mismatch],Table10[Risk Points],0)</f>
        <v>0</v>
      </c>
      <c r="O3221">
        <f>_xlfn.XLOOKUP(FraudData[[#This Row],[device_trust_score]],DeviceRules[Device Min],DeviceRules[Risk Points],,-1)</f>
        <v>1</v>
      </c>
      <c r="P3221">
        <f>_xlfn.XLOOKUP(FraudData[[#This Row],[velocity_last_24h]],VelocityRules[Velocity Min],VelocityRules[Risk Points],,-1)</f>
        <v>0</v>
      </c>
      <c r="Q3221">
        <f>_xlfn.XLOOKUP(FraudData[[#This Row],[merchant_category]],MerchantRules[Merchant Category],MerchantRules[Risk Points],0)</f>
        <v>1</v>
      </c>
      <c r="R3221">
        <f>SUM(FraudData[[#This Row],[Amount Risk]:[Merchant Risk]])</f>
        <v>2</v>
      </c>
      <c r="S3221" t="str" cm="1">
        <f t="array" ref="S3221">_xlfn.IFS(FraudData[[#This Row],[Fraud Risk Score]]&gt;=8,"High Risk",FraudData[[#This Row],[Fraud Risk Score]]&gt;=6,"Medium Risk",TRUE,"Low Risk")</f>
        <v>Low Risk</v>
      </c>
    </row>
    <row r="3222" spans="1:19">
      <c r="A3222">
        <v>3221</v>
      </c>
      <c r="B3222">
        <v>130.22</v>
      </c>
      <c r="C3222">
        <v>0</v>
      </c>
      <c r="D3222" t="s">
        <v>49</v>
      </c>
      <c r="E3222">
        <v>0</v>
      </c>
      <c r="F3222">
        <v>0</v>
      </c>
      <c r="G3222">
        <v>65</v>
      </c>
      <c r="H3222">
        <v>0</v>
      </c>
      <c r="I3222">
        <v>26</v>
      </c>
      <c r="J3222">
        <v>0</v>
      </c>
      <c r="K3222">
        <f>_xlfn.XLOOKUP(FraudData[[#This Row],[amount]],AmountRules[Amount Min],AmountRules[Risk Points],,-1)</f>
        <v>0</v>
      </c>
      <c r="L3222">
        <f>_xlfn.XLOOKUP(FraudData[[#This Row],[transaction_hour]],TimeRules[Hour Min],TimeRules[Risk Points],,-1)</f>
        <v>3</v>
      </c>
      <c r="M3222">
        <f>_xlfn.XLOOKUP(FraudData[[#This Row],[foreign_transaction]],ForeignRules[Foreign Transaction],ForeignRules[Risk Points],0)</f>
        <v>0</v>
      </c>
      <c r="N3222">
        <f>_xlfn.XLOOKUP(FraudData[[#This Row],[location_mismatch]],Table10[Location Mismatch],Table10[Risk Points],0)</f>
        <v>0</v>
      </c>
      <c r="O3222">
        <f>_xlfn.XLOOKUP(FraudData[[#This Row],[device_trust_score]],DeviceRules[Device Min],DeviceRules[Risk Points],,-1)</f>
        <v>1</v>
      </c>
      <c r="P3222">
        <f>_xlfn.XLOOKUP(FraudData[[#This Row],[velocity_last_24h]],VelocityRules[Velocity Min],VelocityRules[Risk Points],,-1)</f>
        <v>0</v>
      </c>
      <c r="Q3222">
        <f>_xlfn.XLOOKUP(FraudData[[#This Row],[merchant_category]],MerchantRules[Merchant Category],MerchantRules[Risk Points],0)</f>
        <v>1</v>
      </c>
      <c r="R3222">
        <f>SUM(FraudData[[#This Row],[Amount Risk]:[Merchant Risk]])</f>
        <v>5</v>
      </c>
      <c r="S3222" t="str" cm="1">
        <f t="array" ref="S3222">_xlfn.IFS(FraudData[[#This Row],[Fraud Risk Score]]&gt;=8,"High Risk",FraudData[[#This Row],[Fraud Risk Score]]&gt;=6,"Medium Risk",TRUE,"Low Risk")</f>
        <v>Low Risk</v>
      </c>
    </row>
    <row r="3223" spans="1:19">
      <c r="A3223">
        <v>3222</v>
      </c>
      <c r="B3223">
        <v>31.68</v>
      </c>
      <c r="C3223">
        <v>5</v>
      </c>
      <c r="D3223" t="s">
        <v>50</v>
      </c>
      <c r="E3223">
        <v>0</v>
      </c>
      <c r="F3223">
        <v>0</v>
      </c>
      <c r="G3223">
        <v>81</v>
      </c>
      <c r="H3223">
        <v>1</v>
      </c>
      <c r="I3223">
        <v>39</v>
      </c>
      <c r="J3223">
        <v>0</v>
      </c>
      <c r="K3223">
        <f>_xlfn.XLOOKUP(FraudData[[#This Row],[amount]],AmountRules[Amount Min],AmountRules[Risk Points],,-1)</f>
        <v>0</v>
      </c>
      <c r="L3223">
        <f>_xlfn.XLOOKUP(FraudData[[#This Row],[transaction_hour]],TimeRules[Hour Min],TimeRules[Risk Points],,-1)</f>
        <v>0</v>
      </c>
      <c r="M3223">
        <f>_xlfn.XLOOKUP(FraudData[[#This Row],[foreign_transaction]],ForeignRules[Foreign Transaction],ForeignRules[Risk Points],0)</f>
        <v>0</v>
      </c>
      <c r="N3223">
        <f>_xlfn.XLOOKUP(FraudData[[#This Row],[location_mismatch]],Table10[Location Mismatch],Table10[Risk Points],0)</f>
        <v>0</v>
      </c>
      <c r="O3223">
        <f>_xlfn.XLOOKUP(FraudData[[#This Row],[device_trust_score]],DeviceRules[Device Min],DeviceRules[Risk Points],,-1)</f>
        <v>0</v>
      </c>
      <c r="P3223">
        <f>_xlfn.XLOOKUP(FraudData[[#This Row],[velocity_last_24h]],VelocityRules[Velocity Min],VelocityRules[Risk Points],,-1)</f>
        <v>0</v>
      </c>
      <c r="Q3223">
        <f>_xlfn.XLOOKUP(FraudData[[#This Row],[merchant_category]],MerchantRules[Merchant Category],MerchantRules[Risk Points],0)</f>
        <v>0</v>
      </c>
      <c r="R3223">
        <f>SUM(FraudData[[#This Row],[Amount Risk]:[Merchant Risk]])</f>
        <v>0</v>
      </c>
      <c r="S3223" t="str" cm="1">
        <f t="array" ref="S3223">_xlfn.IFS(FraudData[[#This Row],[Fraud Risk Score]]&gt;=8,"High Risk",FraudData[[#This Row],[Fraud Risk Score]]&gt;=6,"Medium Risk",TRUE,"Low Risk")</f>
        <v>Low Risk</v>
      </c>
    </row>
    <row r="3224" spans="1:19">
      <c r="A3224">
        <v>3223</v>
      </c>
      <c r="B3224">
        <v>15.71</v>
      </c>
      <c r="C3224">
        <v>10</v>
      </c>
      <c r="D3224" t="s">
        <v>50</v>
      </c>
      <c r="E3224">
        <v>0</v>
      </c>
      <c r="F3224">
        <v>0</v>
      </c>
      <c r="G3224">
        <v>31</v>
      </c>
      <c r="H3224">
        <v>3</v>
      </c>
      <c r="I3224">
        <v>43</v>
      </c>
      <c r="J3224">
        <v>0</v>
      </c>
      <c r="K3224">
        <f>_xlfn.XLOOKUP(FraudData[[#This Row],[amount]],AmountRules[Amount Min],AmountRules[Risk Points],,-1)</f>
        <v>0</v>
      </c>
      <c r="L3224">
        <f>_xlfn.XLOOKUP(FraudData[[#This Row],[transaction_hour]],TimeRules[Hour Min],TimeRules[Risk Points],,-1)</f>
        <v>0</v>
      </c>
      <c r="M3224">
        <f>_xlfn.XLOOKUP(FraudData[[#This Row],[foreign_transaction]],ForeignRules[Foreign Transaction],ForeignRules[Risk Points],0)</f>
        <v>0</v>
      </c>
      <c r="N3224">
        <f>_xlfn.XLOOKUP(FraudData[[#This Row],[location_mismatch]],Table10[Location Mismatch],Table10[Risk Points],0)</f>
        <v>0</v>
      </c>
      <c r="O3224">
        <f>_xlfn.XLOOKUP(FraudData[[#This Row],[device_trust_score]],DeviceRules[Device Min],DeviceRules[Risk Points],,-1)</f>
        <v>2</v>
      </c>
      <c r="P3224">
        <f>_xlfn.XLOOKUP(FraudData[[#This Row],[velocity_last_24h]],VelocityRules[Velocity Min],VelocityRules[Risk Points],,-1)</f>
        <v>0</v>
      </c>
      <c r="Q3224">
        <f>_xlfn.XLOOKUP(FraudData[[#This Row],[merchant_category]],MerchantRules[Merchant Category],MerchantRules[Risk Points],0)</f>
        <v>0</v>
      </c>
      <c r="R3224">
        <f>SUM(FraudData[[#This Row],[Amount Risk]:[Merchant Risk]])</f>
        <v>2</v>
      </c>
      <c r="S3224" t="str" cm="1">
        <f t="array" ref="S3224">_xlfn.IFS(FraudData[[#This Row],[Fraud Risk Score]]&gt;=8,"High Risk",FraudData[[#This Row],[Fraud Risk Score]]&gt;=6,"Medium Risk",TRUE,"Low Risk")</f>
        <v>Low Risk</v>
      </c>
    </row>
    <row r="3225" spans="1:19">
      <c r="A3225">
        <v>3224</v>
      </c>
      <c r="B3225">
        <v>3.48</v>
      </c>
      <c r="C3225">
        <v>9</v>
      </c>
      <c r="D3225" t="s">
        <v>49</v>
      </c>
      <c r="E3225">
        <v>0</v>
      </c>
      <c r="F3225">
        <v>0</v>
      </c>
      <c r="G3225">
        <v>83</v>
      </c>
      <c r="H3225">
        <v>3</v>
      </c>
      <c r="I3225">
        <v>52</v>
      </c>
      <c r="J3225">
        <v>0</v>
      </c>
      <c r="K3225">
        <f>_xlfn.XLOOKUP(FraudData[[#This Row],[amount]],AmountRules[Amount Min],AmountRules[Risk Points],,-1)</f>
        <v>0</v>
      </c>
      <c r="L3225">
        <f>_xlfn.XLOOKUP(FraudData[[#This Row],[transaction_hour]],TimeRules[Hour Min],TimeRules[Risk Points],,-1)</f>
        <v>0</v>
      </c>
      <c r="M3225">
        <f>_xlfn.XLOOKUP(FraudData[[#This Row],[foreign_transaction]],ForeignRules[Foreign Transaction],ForeignRules[Risk Points],0)</f>
        <v>0</v>
      </c>
      <c r="N3225">
        <f>_xlfn.XLOOKUP(FraudData[[#This Row],[location_mismatch]],Table10[Location Mismatch],Table10[Risk Points],0)</f>
        <v>0</v>
      </c>
      <c r="O3225">
        <f>_xlfn.XLOOKUP(FraudData[[#This Row],[device_trust_score]],DeviceRules[Device Min],DeviceRules[Risk Points],,-1)</f>
        <v>0</v>
      </c>
      <c r="P3225">
        <f>_xlfn.XLOOKUP(FraudData[[#This Row],[velocity_last_24h]],VelocityRules[Velocity Min],VelocityRules[Risk Points],,-1)</f>
        <v>0</v>
      </c>
      <c r="Q3225">
        <f>_xlfn.XLOOKUP(FraudData[[#This Row],[merchant_category]],MerchantRules[Merchant Category],MerchantRules[Risk Points],0)</f>
        <v>1</v>
      </c>
      <c r="R3225">
        <f>SUM(FraudData[[#This Row],[Amount Risk]:[Merchant Risk]])</f>
        <v>1</v>
      </c>
      <c r="S3225" t="str" cm="1">
        <f t="array" ref="S3225">_xlfn.IFS(FraudData[[#This Row],[Fraud Risk Score]]&gt;=8,"High Risk",FraudData[[#This Row],[Fraud Risk Score]]&gt;=6,"Medium Risk",TRUE,"Low Risk")</f>
        <v>Low Risk</v>
      </c>
    </row>
    <row r="3226" spans="1:19">
      <c r="A3226">
        <v>3225</v>
      </c>
      <c r="B3226">
        <v>32.619999999999997</v>
      </c>
      <c r="C3226">
        <v>12</v>
      </c>
      <c r="D3226" t="s">
        <v>46</v>
      </c>
      <c r="E3226">
        <v>0</v>
      </c>
      <c r="F3226">
        <v>0</v>
      </c>
      <c r="G3226">
        <v>44</v>
      </c>
      <c r="H3226">
        <v>1</v>
      </c>
      <c r="I3226">
        <v>50</v>
      </c>
      <c r="J3226">
        <v>0</v>
      </c>
      <c r="K3226">
        <f>_xlfn.XLOOKUP(FraudData[[#This Row],[amount]],AmountRules[Amount Min],AmountRules[Risk Points],,-1)</f>
        <v>0</v>
      </c>
      <c r="L3226">
        <f>_xlfn.XLOOKUP(FraudData[[#This Row],[transaction_hour]],TimeRules[Hour Min],TimeRules[Risk Points],,-1)</f>
        <v>0</v>
      </c>
      <c r="M3226">
        <f>_xlfn.XLOOKUP(FraudData[[#This Row],[foreign_transaction]],ForeignRules[Foreign Transaction],ForeignRules[Risk Points],0)</f>
        <v>0</v>
      </c>
      <c r="N3226">
        <f>_xlfn.XLOOKUP(FraudData[[#This Row],[location_mismatch]],Table10[Location Mismatch],Table10[Risk Points],0)</f>
        <v>0</v>
      </c>
      <c r="O3226">
        <f>_xlfn.XLOOKUP(FraudData[[#This Row],[device_trust_score]],DeviceRules[Device Min],DeviceRules[Risk Points],,-1)</f>
        <v>2</v>
      </c>
      <c r="P3226">
        <f>_xlfn.XLOOKUP(FraudData[[#This Row],[velocity_last_24h]],VelocityRules[Velocity Min],VelocityRules[Risk Points],,-1)</f>
        <v>0</v>
      </c>
      <c r="Q3226">
        <f>_xlfn.XLOOKUP(FraudData[[#This Row],[merchant_category]],MerchantRules[Merchant Category],MerchantRules[Risk Points],0)</f>
        <v>0</v>
      </c>
      <c r="R3226">
        <f>SUM(FraudData[[#This Row],[Amount Risk]:[Merchant Risk]])</f>
        <v>2</v>
      </c>
      <c r="S3226" t="str" cm="1">
        <f t="array" ref="S3226">_xlfn.IFS(FraudData[[#This Row],[Fraud Risk Score]]&gt;=8,"High Risk",FraudData[[#This Row],[Fraud Risk Score]]&gt;=6,"Medium Risk",TRUE,"Low Risk")</f>
        <v>Low Risk</v>
      </c>
    </row>
    <row r="3227" spans="1:19">
      <c r="A3227">
        <v>3226</v>
      </c>
      <c r="B3227">
        <v>398.71</v>
      </c>
      <c r="C3227">
        <v>0</v>
      </c>
      <c r="D3227" t="s">
        <v>46</v>
      </c>
      <c r="E3227">
        <v>1</v>
      </c>
      <c r="F3227">
        <v>0</v>
      </c>
      <c r="G3227">
        <v>95</v>
      </c>
      <c r="H3227">
        <v>1</v>
      </c>
      <c r="I3227">
        <v>27</v>
      </c>
      <c r="J3227">
        <v>0</v>
      </c>
      <c r="K3227">
        <f>_xlfn.XLOOKUP(FraudData[[#This Row],[amount]],AmountRules[Amount Min],AmountRules[Risk Points],,-1)</f>
        <v>0</v>
      </c>
      <c r="L3227">
        <f>_xlfn.XLOOKUP(FraudData[[#This Row],[transaction_hour]],TimeRules[Hour Min],TimeRules[Risk Points],,-1)</f>
        <v>3</v>
      </c>
      <c r="M3227">
        <f>_xlfn.XLOOKUP(FraudData[[#This Row],[foreign_transaction]],ForeignRules[Foreign Transaction],ForeignRules[Risk Points],0)</f>
        <v>3</v>
      </c>
      <c r="N3227">
        <f>_xlfn.XLOOKUP(FraudData[[#This Row],[location_mismatch]],Table10[Location Mismatch],Table10[Risk Points],0)</f>
        <v>0</v>
      </c>
      <c r="O3227">
        <f>_xlfn.XLOOKUP(FraudData[[#This Row],[device_trust_score]],DeviceRules[Device Min],DeviceRules[Risk Points],,-1)</f>
        <v>0</v>
      </c>
      <c r="P3227">
        <f>_xlfn.XLOOKUP(FraudData[[#This Row],[velocity_last_24h]],VelocityRules[Velocity Min],VelocityRules[Risk Points],,-1)</f>
        <v>0</v>
      </c>
      <c r="Q3227">
        <f>_xlfn.XLOOKUP(FraudData[[#This Row],[merchant_category]],MerchantRules[Merchant Category],MerchantRules[Risk Points],0)</f>
        <v>0</v>
      </c>
      <c r="R3227">
        <f>SUM(FraudData[[#This Row],[Amount Risk]:[Merchant Risk]])</f>
        <v>6</v>
      </c>
      <c r="S3227" t="str" cm="1">
        <f t="array" ref="S3227">_xlfn.IFS(FraudData[[#This Row],[Fraud Risk Score]]&gt;=8,"High Risk",FraudData[[#This Row],[Fraud Risk Score]]&gt;=6,"Medium Risk",TRUE,"Low Risk")</f>
        <v>Medium Risk</v>
      </c>
    </row>
    <row r="3228" spans="1:19">
      <c r="A3228">
        <v>3227</v>
      </c>
      <c r="B3228">
        <v>49.76</v>
      </c>
      <c r="C3228">
        <v>1</v>
      </c>
      <c r="D3228" t="s">
        <v>50</v>
      </c>
      <c r="E3228">
        <v>0</v>
      </c>
      <c r="F3228">
        <v>0</v>
      </c>
      <c r="G3228">
        <v>74</v>
      </c>
      <c r="H3228">
        <v>2</v>
      </c>
      <c r="I3228">
        <v>55</v>
      </c>
      <c r="J3228">
        <v>0</v>
      </c>
      <c r="K3228">
        <f>_xlfn.XLOOKUP(FraudData[[#This Row],[amount]],AmountRules[Amount Min],AmountRules[Risk Points],,-1)</f>
        <v>0</v>
      </c>
      <c r="L3228">
        <f>_xlfn.XLOOKUP(FraudData[[#This Row],[transaction_hour]],TimeRules[Hour Min],TimeRules[Risk Points],,-1)</f>
        <v>3</v>
      </c>
      <c r="M3228">
        <f>_xlfn.XLOOKUP(FraudData[[#This Row],[foreign_transaction]],ForeignRules[Foreign Transaction],ForeignRules[Risk Points],0)</f>
        <v>0</v>
      </c>
      <c r="N3228">
        <f>_xlfn.XLOOKUP(FraudData[[#This Row],[location_mismatch]],Table10[Location Mismatch],Table10[Risk Points],0)</f>
        <v>0</v>
      </c>
      <c r="O3228">
        <f>_xlfn.XLOOKUP(FraudData[[#This Row],[device_trust_score]],DeviceRules[Device Min],DeviceRules[Risk Points],,-1)</f>
        <v>0</v>
      </c>
      <c r="P3228">
        <f>_xlfn.XLOOKUP(FraudData[[#This Row],[velocity_last_24h]],VelocityRules[Velocity Min],VelocityRules[Risk Points],,-1)</f>
        <v>0</v>
      </c>
      <c r="Q3228">
        <f>_xlfn.XLOOKUP(FraudData[[#This Row],[merchant_category]],MerchantRules[Merchant Category],MerchantRules[Risk Points],0)</f>
        <v>0</v>
      </c>
      <c r="R3228">
        <f>SUM(FraudData[[#This Row],[Amount Risk]:[Merchant Risk]])</f>
        <v>3</v>
      </c>
      <c r="S3228" t="str" cm="1">
        <f t="array" ref="S3228">_xlfn.IFS(FraudData[[#This Row],[Fraud Risk Score]]&gt;=8,"High Risk",FraudData[[#This Row],[Fraud Risk Score]]&gt;=6,"Medium Risk",TRUE,"Low Risk")</f>
        <v>Low Risk</v>
      </c>
    </row>
    <row r="3229" spans="1:19">
      <c r="A3229">
        <v>3228</v>
      </c>
      <c r="B3229">
        <v>78.73</v>
      </c>
      <c r="C3229">
        <v>2</v>
      </c>
      <c r="D3229" t="s">
        <v>49</v>
      </c>
      <c r="E3229">
        <v>0</v>
      </c>
      <c r="F3229">
        <v>0</v>
      </c>
      <c r="G3229">
        <v>38</v>
      </c>
      <c r="H3229">
        <v>1</v>
      </c>
      <c r="I3229">
        <v>36</v>
      </c>
      <c r="J3229">
        <v>0</v>
      </c>
      <c r="K3229">
        <f>_xlfn.XLOOKUP(FraudData[[#This Row],[amount]],AmountRules[Amount Min],AmountRules[Risk Points],,-1)</f>
        <v>0</v>
      </c>
      <c r="L3229">
        <f>_xlfn.XLOOKUP(FraudData[[#This Row],[transaction_hour]],TimeRules[Hour Min],TimeRules[Risk Points],,-1)</f>
        <v>3</v>
      </c>
      <c r="M3229">
        <f>_xlfn.XLOOKUP(FraudData[[#This Row],[foreign_transaction]],ForeignRules[Foreign Transaction],ForeignRules[Risk Points],0)</f>
        <v>0</v>
      </c>
      <c r="N3229">
        <f>_xlfn.XLOOKUP(FraudData[[#This Row],[location_mismatch]],Table10[Location Mismatch],Table10[Risk Points],0)</f>
        <v>0</v>
      </c>
      <c r="O3229">
        <f>_xlfn.XLOOKUP(FraudData[[#This Row],[device_trust_score]],DeviceRules[Device Min],DeviceRules[Risk Points],,-1)</f>
        <v>2</v>
      </c>
      <c r="P3229">
        <f>_xlfn.XLOOKUP(FraudData[[#This Row],[velocity_last_24h]],VelocityRules[Velocity Min],VelocityRules[Risk Points],,-1)</f>
        <v>0</v>
      </c>
      <c r="Q3229">
        <f>_xlfn.XLOOKUP(FraudData[[#This Row],[merchant_category]],MerchantRules[Merchant Category],MerchantRules[Risk Points],0)</f>
        <v>1</v>
      </c>
      <c r="R3229">
        <f>SUM(FraudData[[#This Row],[Amount Risk]:[Merchant Risk]])</f>
        <v>6</v>
      </c>
      <c r="S3229" t="str" cm="1">
        <f t="array" ref="S3229">_xlfn.IFS(FraudData[[#This Row],[Fraud Risk Score]]&gt;=8,"High Risk",FraudData[[#This Row],[Fraud Risk Score]]&gt;=6,"Medium Risk",TRUE,"Low Risk")</f>
        <v>Medium Risk</v>
      </c>
    </row>
    <row r="3230" spans="1:19">
      <c r="A3230">
        <v>3229</v>
      </c>
      <c r="B3230">
        <v>20.04</v>
      </c>
      <c r="C3230">
        <v>8</v>
      </c>
      <c r="D3230" t="s">
        <v>49</v>
      </c>
      <c r="E3230">
        <v>0</v>
      </c>
      <c r="F3230">
        <v>0</v>
      </c>
      <c r="G3230">
        <v>39</v>
      </c>
      <c r="H3230">
        <v>3</v>
      </c>
      <c r="I3230">
        <v>21</v>
      </c>
      <c r="J3230">
        <v>0</v>
      </c>
      <c r="K3230">
        <f>_xlfn.XLOOKUP(FraudData[[#This Row],[amount]],AmountRules[Amount Min],AmountRules[Risk Points],,-1)</f>
        <v>0</v>
      </c>
      <c r="L3230">
        <f>_xlfn.XLOOKUP(FraudData[[#This Row],[transaction_hour]],TimeRules[Hour Min],TimeRules[Risk Points],,-1)</f>
        <v>0</v>
      </c>
      <c r="M3230">
        <f>_xlfn.XLOOKUP(FraudData[[#This Row],[foreign_transaction]],ForeignRules[Foreign Transaction],ForeignRules[Risk Points],0)</f>
        <v>0</v>
      </c>
      <c r="N3230">
        <f>_xlfn.XLOOKUP(FraudData[[#This Row],[location_mismatch]],Table10[Location Mismatch],Table10[Risk Points],0)</f>
        <v>0</v>
      </c>
      <c r="O3230">
        <f>_xlfn.XLOOKUP(FraudData[[#This Row],[device_trust_score]],DeviceRules[Device Min],DeviceRules[Risk Points],,-1)</f>
        <v>2</v>
      </c>
      <c r="P3230">
        <f>_xlfn.XLOOKUP(FraudData[[#This Row],[velocity_last_24h]],VelocityRules[Velocity Min],VelocityRules[Risk Points],,-1)</f>
        <v>0</v>
      </c>
      <c r="Q3230">
        <f>_xlfn.XLOOKUP(FraudData[[#This Row],[merchant_category]],MerchantRules[Merchant Category],MerchantRules[Risk Points],0)</f>
        <v>1</v>
      </c>
      <c r="R3230">
        <f>SUM(FraudData[[#This Row],[Amount Risk]:[Merchant Risk]])</f>
        <v>3</v>
      </c>
      <c r="S3230" t="str" cm="1">
        <f t="array" ref="S3230">_xlfn.IFS(FraudData[[#This Row],[Fraud Risk Score]]&gt;=8,"High Risk",FraudData[[#This Row],[Fraud Risk Score]]&gt;=6,"Medium Risk",TRUE,"Low Risk")</f>
        <v>Low Risk</v>
      </c>
    </row>
    <row r="3231" spans="1:19">
      <c r="A3231">
        <v>3230</v>
      </c>
      <c r="B3231">
        <v>45.27</v>
      </c>
      <c r="C3231">
        <v>4</v>
      </c>
      <c r="D3231" t="s">
        <v>47</v>
      </c>
      <c r="E3231">
        <v>0</v>
      </c>
      <c r="F3231">
        <v>0</v>
      </c>
      <c r="G3231">
        <v>34</v>
      </c>
      <c r="H3231">
        <v>3</v>
      </c>
      <c r="I3231">
        <v>36</v>
      </c>
      <c r="J3231">
        <v>0</v>
      </c>
      <c r="K3231">
        <f>_xlfn.XLOOKUP(FraudData[[#This Row],[amount]],AmountRules[Amount Min],AmountRules[Risk Points],,-1)</f>
        <v>0</v>
      </c>
      <c r="L3231">
        <f>_xlfn.XLOOKUP(FraudData[[#This Row],[transaction_hour]],TimeRules[Hour Min],TimeRules[Risk Points],,-1)</f>
        <v>0</v>
      </c>
      <c r="M3231">
        <f>_xlfn.XLOOKUP(FraudData[[#This Row],[foreign_transaction]],ForeignRules[Foreign Transaction],ForeignRules[Risk Points],0)</f>
        <v>0</v>
      </c>
      <c r="N3231">
        <f>_xlfn.XLOOKUP(FraudData[[#This Row],[location_mismatch]],Table10[Location Mismatch],Table10[Risk Points],0)</f>
        <v>0</v>
      </c>
      <c r="O3231">
        <f>_xlfn.XLOOKUP(FraudData[[#This Row],[device_trust_score]],DeviceRules[Device Min],DeviceRules[Risk Points],,-1)</f>
        <v>2</v>
      </c>
      <c r="P3231">
        <f>_xlfn.XLOOKUP(FraudData[[#This Row],[velocity_last_24h]],VelocityRules[Velocity Min],VelocityRules[Risk Points],,-1)</f>
        <v>0</v>
      </c>
      <c r="Q3231">
        <f>_xlfn.XLOOKUP(FraudData[[#This Row],[merchant_category]],MerchantRules[Merchant Category],MerchantRules[Risk Points],0)</f>
        <v>0</v>
      </c>
      <c r="R3231">
        <f>SUM(FraudData[[#This Row],[Amount Risk]:[Merchant Risk]])</f>
        <v>2</v>
      </c>
      <c r="S3231" t="str" cm="1">
        <f t="array" ref="S3231">_xlfn.IFS(FraudData[[#This Row],[Fraud Risk Score]]&gt;=8,"High Risk",FraudData[[#This Row],[Fraud Risk Score]]&gt;=6,"Medium Risk",TRUE,"Low Risk")</f>
        <v>Low Risk</v>
      </c>
    </row>
    <row r="3232" spans="1:19">
      <c r="A3232">
        <v>3231</v>
      </c>
      <c r="B3232">
        <v>131.82</v>
      </c>
      <c r="C3232">
        <v>9</v>
      </c>
      <c r="D3232" t="s">
        <v>49</v>
      </c>
      <c r="E3232">
        <v>0</v>
      </c>
      <c r="F3232">
        <v>0</v>
      </c>
      <c r="G3232">
        <v>89</v>
      </c>
      <c r="H3232">
        <v>3</v>
      </c>
      <c r="I3232">
        <v>24</v>
      </c>
      <c r="J3232">
        <v>0</v>
      </c>
      <c r="K3232">
        <f>_xlfn.XLOOKUP(FraudData[[#This Row],[amount]],AmountRules[Amount Min],AmountRules[Risk Points],,-1)</f>
        <v>0</v>
      </c>
      <c r="L3232">
        <f>_xlfn.XLOOKUP(FraudData[[#This Row],[transaction_hour]],TimeRules[Hour Min],TimeRules[Risk Points],,-1)</f>
        <v>0</v>
      </c>
      <c r="M3232">
        <f>_xlfn.XLOOKUP(FraudData[[#This Row],[foreign_transaction]],ForeignRules[Foreign Transaction],ForeignRules[Risk Points],0)</f>
        <v>0</v>
      </c>
      <c r="N3232">
        <f>_xlfn.XLOOKUP(FraudData[[#This Row],[location_mismatch]],Table10[Location Mismatch],Table10[Risk Points],0)</f>
        <v>0</v>
      </c>
      <c r="O3232">
        <f>_xlfn.XLOOKUP(FraudData[[#This Row],[device_trust_score]],DeviceRules[Device Min],DeviceRules[Risk Points],,-1)</f>
        <v>0</v>
      </c>
      <c r="P3232">
        <f>_xlfn.XLOOKUP(FraudData[[#This Row],[velocity_last_24h]],VelocityRules[Velocity Min],VelocityRules[Risk Points],,-1)</f>
        <v>0</v>
      </c>
      <c r="Q3232">
        <f>_xlfn.XLOOKUP(FraudData[[#This Row],[merchant_category]],MerchantRules[Merchant Category],MerchantRules[Risk Points],0)</f>
        <v>1</v>
      </c>
      <c r="R3232">
        <f>SUM(FraudData[[#This Row],[Amount Risk]:[Merchant Risk]])</f>
        <v>1</v>
      </c>
      <c r="S3232" t="str" cm="1">
        <f t="array" ref="S3232">_xlfn.IFS(FraudData[[#This Row],[Fraud Risk Score]]&gt;=8,"High Risk",FraudData[[#This Row],[Fraud Risk Score]]&gt;=6,"Medium Risk",TRUE,"Low Risk")</f>
        <v>Low Risk</v>
      </c>
    </row>
    <row r="3233" spans="1:19">
      <c r="A3233">
        <v>3232</v>
      </c>
      <c r="B3233">
        <v>168.46</v>
      </c>
      <c r="C3233">
        <v>9</v>
      </c>
      <c r="D3233" t="s">
        <v>46</v>
      </c>
      <c r="E3233">
        <v>0</v>
      </c>
      <c r="F3233">
        <v>0</v>
      </c>
      <c r="G3233">
        <v>79</v>
      </c>
      <c r="H3233">
        <v>3</v>
      </c>
      <c r="I3233">
        <v>29</v>
      </c>
      <c r="J3233">
        <v>0</v>
      </c>
      <c r="K3233">
        <f>_xlfn.XLOOKUP(FraudData[[#This Row],[amount]],AmountRules[Amount Min],AmountRules[Risk Points],,-1)</f>
        <v>0</v>
      </c>
      <c r="L3233">
        <f>_xlfn.XLOOKUP(FraudData[[#This Row],[transaction_hour]],TimeRules[Hour Min],TimeRules[Risk Points],,-1)</f>
        <v>0</v>
      </c>
      <c r="M3233">
        <f>_xlfn.XLOOKUP(FraudData[[#This Row],[foreign_transaction]],ForeignRules[Foreign Transaction],ForeignRules[Risk Points],0)</f>
        <v>0</v>
      </c>
      <c r="N3233">
        <f>_xlfn.XLOOKUP(FraudData[[#This Row],[location_mismatch]],Table10[Location Mismatch],Table10[Risk Points],0)</f>
        <v>0</v>
      </c>
      <c r="O3233">
        <f>_xlfn.XLOOKUP(FraudData[[#This Row],[device_trust_score]],DeviceRules[Device Min],DeviceRules[Risk Points],,-1)</f>
        <v>0</v>
      </c>
      <c r="P3233">
        <f>_xlfn.XLOOKUP(FraudData[[#This Row],[velocity_last_24h]],VelocityRules[Velocity Min],VelocityRules[Risk Points],,-1)</f>
        <v>0</v>
      </c>
      <c r="Q3233">
        <f>_xlfn.XLOOKUP(FraudData[[#This Row],[merchant_category]],MerchantRules[Merchant Category],MerchantRules[Risk Points],0)</f>
        <v>0</v>
      </c>
      <c r="R3233">
        <f>SUM(FraudData[[#This Row],[Amount Risk]:[Merchant Risk]])</f>
        <v>0</v>
      </c>
      <c r="S3233" t="str" cm="1">
        <f t="array" ref="S3233">_xlfn.IFS(FraudData[[#This Row],[Fraud Risk Score]]&gt;=8,"High Risk",FraudData[[#This Row],[Fraud Risk Score]]&gt;=6,"Medium Risk",TRUE,"Low Risk")</f>
        <v>Low Risk</v>
      </c>
    </row>
    <row r="3234" spans="1:19">
      <c r="A3234">
        <v>3233</v>
      </c>
      <c r="B3234">
        <v>50.67</v>
      </c>
      <c r="C3234">
        <v>11</v>
      </c>
      <c r="D3234" t="s">
        <v>47</v>
      </c>
      <c r="E3234">
        <v>0</v>
      </c>
      <c r="F3234">
        <v>0</v>
      </c>
      <c r="G3234">
        <v>52</v>
      </c>
      <c r="H3234">
        <v>2</v>
      </c>
      <c r="I3234">
        <v>44</v>
      </c>
      <c r="J3234">
        <v>0</v>
      </c>
      <c r="K3234">
        <f>_xlfn.XLOOKUP(FraudData[[#This Row],[amount]],AmountRules[Amount Min],AmountRules[Risk Points],,-1)</f>
        <v>0</v>
      </c>
      <c r="L3234">
        <f>_xlfn.XLOOKUP(FraudData[[#This Row],[transaction_hour]],TimeRules[Hour Min],TimeRules[Risk Points],,-1)</f>
        <v>0</v>
      </c>
      <c r="M3234">
        <f>_xlfn.XLOOKUP(FraudData[[#This Row],[foreign_transaction]],ForeignRules[Foreign Transaction],ForeignRules[Risk Points],0)</f>
        <v>0</v>
      </c>
      <c r="N3234">
        <f>_xlfn.XLOOKUP(FraudData[[#This Row],[location_mismatch]],Table10[Location Mismatch],Table10[Risk Points],0)</f>
        <v>0</v>
      </c>
      <c r="O3234">
        <f>_xlfn.XLOOKUP(FraudData[[#This Row],[device_trust_score]],DeviceRules[Device Min],DeviceRules[Risk Points],,-1)</f>
        <v>1</v>
      </c>
      <c r="P3234">
        <f>_xlfn.XLOOKUP(FraudData[[#This Row],[velocity_last_24h]],VelocityRules[Velocity Min],VelocityRules[Risk Points],,-1)</f>
        <v>0</v>
      </c>
      <c r="Q3234">
        <f>_xlfn.XLOOKUP(FraudData[[#This Row],[merchant_category]],MerchantRules[Merchant Category],MerchantRules[Risk Points],0)</f>
        <v>0</v>
      </c>
      <c r="R3234">
        <f>SUM(FraudData[[#This Row],[Amount Risk]:[Merchant Risk]])</f>
        <v>1</v>
      </c>
      <c r="S3234" t="str" cm="1">
        <f t="array" ref="S3234">_xlfn.IFS(FraudData[[#This Row],[Fraud Risk Score]]&gt;=8,"High Risk",FraudData[[#This Row],[Fraud Risk Score]]&gt;=6,"Medium Risk",TRUE,"Low Risk")</f>
        <v>Low Risk</v>
      </c>
    </row>
    <row r="3235" spans="1:19">
      <c r="A3235">
        <v>3234</v>
      </c>
      <c r="B3235">
        <v>10.7</v>
      </c>
      <c r="C3235">
        <v>17</v>
      </c>
      <c r="D3235" t="s">
        <v>46</v>
      </c>
      <c r="E3235">
        <v>0</v>
      </c>
      <c r="F3235">
        <v>0</v>
      </c>
      <c r="G3235">
        <v>72</v>
      </c>
      <c r="H3235">
        <v>4</v>
      </c>
      <c r="I3235">
        <v>49</v>
      </c>
      <c r="J3235">
        <v>0</v>
      </c>
      <c r="K3235">
        <f>_xlfn.XLOOKUP(FraudData[[#This Row],[amount]],AmountRules[Amount Min],AmountRules[Risk Points],,-1)</f>
        <v>0</v>
      </c>
      <c r="L3235">
        <f>_xlfn.XLOOKUP(FraudData[[#This Row],[transaction_hour]],TimeRules[Hour Min],TimeRules[Risk Points],,-1)</f>
        <v>0</v>
      </c>
      <c r="M3235">
        <f>_xlfn.XLOOKUP(FraudData[[#This Row],[foreign_transaction]],ForeignRules[Foreign Transaction],ForeignRules[Risk Points],0)</f>
        <v>0</v>
      </c>
      <c r="N3235">
        <f>_xlfn.XLOOKUP(FraudData[[#This Row],[location_mismatch]],Table10[Location Mismatch],Table10[Risk Points],0)</f>
        <v>0</v>
      </c>
      <c r="O3235">
        <f>_xlfn.XLOOKUP(FraudData[[#This Row],[device_trust_score]],DeviceRules[Device Min],DeviceRules[Risk Points],,-1)</f>
        <v>0</v>
      </c>
      <c r="P3235">
        <f>_xlfn.XLOOKUP(FraudData[[#This Row],[velocity_last_24h]],VelocityRules[Velocity Min],VelocityRules[Risk Points],,-1)</f>
        <v>0</v>
      </c>
      <c r="Q3235">
        <f>_xlfn.XLOOKUP(FraudData[[#This Row],[merchant_category]],MerchantRules[Merchant Category],MerchantRules[Risk Points],0)</f>
        <v>0</v>
      </c>
      <c r="R3235">
        <f>SUM(FraudData[[#This Row],[Amount Risk]:[Merchant Risk]])</f>
        <v>0</v>
      </c>
      <c r="S3235" t="str" cm="1">
        <f t="array" ref="S3235">_xlfn.IFS(FraudData[[#This Row],[Fraud Risk Score]]&gt;=8,"High Risk",FraudData[[#This Row],[Fraud Risk Score]]&gt;=6,"Medium Risk",TRUE,"Low Risk")</f>
        <v>Low Risk</v>
      </c>
    </row>
    <row r="3236" spans="1:19">
      <c r="A3236">
        <v>3235</v>
      </c>
      <c r="B3236">
        <v>89.28</v>
      </c>
      <c r="C3236">
        <v>20</v>
      </c>
      <c r="D3236" t="s">
        <v>48</v>
      </c>
      <c r="E3236">
        <v>0</v>
      </c>
      <c r="F3236">
        <v>0</v>
      </c>
      <c r="G3236">
        <v>27</v>
      </c>
      <c r="H3236">
        <v>3</v>
      </c>
      <c r="I3236">
        <v>44</v>
      </c>
      <c r="J3236">
        <v>0</v>
      </c>
      <c r="K3236">
        <f>_xlfn.XLOOKUP(FraudData[[#This Row],[amount]],AmountRules[Amount Min],AmountRules[Risk Points],,-1)</f>
        <v>0</v>
      </c>
      <c r="L3236">
        <f>_xlfn.XLOOKUP(FraudData[[#This Row],[transaction_hour]],TimeRules[Hour Min],TimeRules[Risk Points],,-1)</f>
        <v>0</v>
      </c>
      <c r="M3236">
        <f>_xlfn.XLOOKUP(FraudData[[#This Row],[foreign_transaction]],ForeignRules[Foreign Transaction],ForeignRules[Risk Points],0)</f>
        <v>0</v>
      </c>
      <c r="N3236">
        <f>_xlfn.XLOOKUP(FraudData[[#This Row],[location_mismatch]],Table10[Location Mismatch],Table10[Risk Points],0)</f>
        <v>0</v>
      </c>
      <c r="O3236">
        <f>_xlfn.XLOOKUP(FraudData[[#This Row],[device_trust_score]],DeviceRules[Device Min],DeviceRules[Risk Points],,-1)</f>
        <v>3</v>
      </c>
      <c r="P3236">
        <f>_xlfn.XLOOKUP(FraudData[[#This Row],[velocity_last_24h]],VelocityRules[Velocity Min],VelocityRules[Risk Points],,-1)</f>
        <v>0</v>
      </c>
      <c r="Q3236">
        <f>_xlfn.XLOOKUP(FraudData[[#This Row],[merchant_category]],MerchantRules[Merchant Category],MerchantRules[Risk Points],0)</f>
        <v>0</v>
      </c>
      <c r="R3236">
        <f>SUM(FraudData[[#This Row],[Amount Risk]:[Merchant Risk]])</f>
        <v>3</v>
      </c>
      <c r="S3236" t="str" cm="1">
        <f t="array" ref="S3236">_xlfn.IFS(FraudData[[#This Row],[Fraud Risk Score]]&gt;=8,"High Risk",FraudData[[#This Row],[Fraud Risk Score]]&gt;=6,"Medium Risk",TRUE,"Low Risk")</f>
        <v>Low Risk</v>
      </c>
    </row>
    <row r="3237" spans="1:19">
      <c r="A3237">
        <v>3236</v>
      </c>
      <c r="B3237">
        <v>48.03</v>
      </c>
      <c r="C3237">
        <v>20</v>
      </c>
      <c r="D3237" t="s">
        <v>50</v>
      </c>
      <c r="E3237">
        <v>0</v>
      </c>
      <c r="F3237">
        <v>0</v>
      </c>
      <c r="G3237">
        <v>84</v>
      </c>
      <c r="H3237">
        <v>1</v>
      </c>
      <c r="I3237">
        <v>38</v>
      </c>
      <c r="J3237">
        <v>0</v>
      </c>
      <c r="K3237">
        <f>_xlfn.XLOOKUP(FraudData[[#This Row],[amount]],AmountRules[Amount Min],AmountRules[Risk Points],,-1)</f>
        <v>0</v>
      </c>
      <c r="L3237">
        <f>_xlfn.XLOOKUP(FraudData[[#This Row],[transaction_hour]],TimeRules[Hour Min],TimeRules[Risk Points],,-1)</f>
        <v>0</v>
      </c>
      <c r="M3237">
        <f>_xlfn.XLOOKUP(FraudData[[#This Row],[foreign_transaction]],ForeignRules[Foreign Transaction],ForeignRules[Risk Points],0)</f>
        <v>0</v>
      </c>
      <c r="N3237">
        <f>_xlfn.XLOOKUP(FraudData[[#This Row],[location_mismatch]],Table10[Location Mismatch],Table10[Risk Points],0)</f>
        <v>0</v>
      </c>
      <c r="O3237">
        <f>_xlfn.XLOOKUP(FraudData[[#This Row],[device_trust_score]],DeviceRules[Device Min],DeviceRules[Risk Points],,-1)</f>
        <v>0</v>
      </c>
      <c r="P3237">
        <f>_xlfn.XLOOKUP(FraudData[[#This Row],[velocity_last_24h]],VelocityRules[Velocity Min],VelocityRules[Risk Points],,-1)</f>
        <v>0</v>
      </c>
      <c r="Q3237">
        <f>_xlfn.XLOOKUP(FraudData[[#This Row],[merchant_category]],MerchantRules[Merchant Category],MerchantRules[Risk Points],0)</f>
        <v>0</v>
      </c>
      <c r="R3237">
        <f>SUM(FraudData[[#This Row],[Amount Risk]:[Merchant Risk]])</f>
        <v>0</v>
      </c>
      <c r="S3237" t="str" cm="1">
        <f t="array" ref="S3237">_xlfn.IFS(FraudData[[#This Row],[Fraud Risk Score]]&gt;=8,"High Risk",FraudData[[#This Row],[Fraud Risk Score]]&gt;=6,"Medium Risk",TRUE,"Low Risk")</f>
        <v>Low Risk</v>
      </c>
    </row>
    <row r="3238" spans="1:19">
      <c r="A3238">
        <v>3237</v>
      </c>
      <c r="B3238">
        <v>44.62</v>
      </c>
      <c r="C3238">
        <v>0</v>
      </c>
      <c r="D3238" t="s">
        <v>48</v>
      </c>
      <c r="E3238">
        <v>0</v>
      </c>
      <c r="F3238">
        <v>0</v>
      </c>
      <c r="G3238">
        <v>27</v>
      </c>
      <c r="H3238">
        <v>2</v>
      </c>
      <c r="I3238">
        <v>22</v>
      </c>
      <c r="J3238">
        <v>0</v>
      </c>
      <c r="K3238">
        <f>_xlfn.XLOOKUP(FraudData[[#This Row],[amount]],AmountRules[Amount Min],AmountRules[Risk Points],,-1)</f>
        <v>0</v>
      </c>
      <c r="L3238">
        <f>_xlfn.XLOOKUP(FraudData[[#This Row],[transaction_hour]],TimeRules[Hour Min],TimeRules[Risk Points],,-1)</f>
        <v>3</v>
      </c>
      <c r="M3238">
        <f>_xlfn.XLOOKUP(FraudData[[#This Row],[foreign_transaction]],ForeignRules[Foreign Transaction],ForeignRules[Risk Points],0)</f>
        <v>0</v>
      </c>
      <c r="N3238">
        <f>_xlfn.XLOOKUP(FraudData[[#This Row],[location_mismatch]],Table10[Location Mismatch],Table10[Risk Points],0)</f>
        <v>0</v>
      </c>
      <c r="O3238">
        <f>_xlfn.XLOOKUP(FraudData[[#This Row],[device_trust_score]],DeviceRules[Device Min],DeviceRules[Risk Points],,-1)</f>
        <v>3</v>
      </c>
      <c r="P3238">
        <f>_xlfn.XLOOKUP(FraudData[[#This Row],[velocity_last_24h]],VelocityRules[Velocity Min],VelocityRules[Risk Points],,-1)</f>
        <v>0</v>
      </c>
      <c r="Q3238">
        <f>_xlfn.XLOOKUP(FraudData[[#This Row],[merchant_category]],MerchantRules[Merchant Category],MerchantRules[Risk Points],0)</f>
        <v>0</v>
      </c>
      <c r="R3238">
        <f>SUM(FraudData[[#This Row],[Amount Risk]:[Merchant Risk]])</f>
        <v>6</v>
      </c>
      <c r="S3238" t="str" cm="1">
        <f t="array" ref="S3238">_xlfn.IFS(FraudData[[#This Row],[Fraud Risk Score]]&gt;=8,"High Risk",FraudData[[#This Row],[Fraud Risk Score]]&gt;=6,"Medium Risk",TRUE,"Low Risk")</f>
        <v>Medium Risk</v>
      </c>
    </row>
    <row r="3239" spans="1:19">
      <c r="A3239">
        <v>3238</v>
      </c>
      <c r="B3239">
        <v>578.78</v>
      </c>
      <c r="C3239">
        <v>2</v>
      </c>
      <c r="D3239" t="s">
        <v>50</v>
      </c>
      <c r="E3239">
        <v>1</v>
      </c>
      <c r="F3239">
        <v>0</v>
      </c>
      <c r="G3239">
        <v>99</v>
      </c>
      <c r="H3239">
        <v>0</v>
      </c>
      <c r="I3239">
        <v>36</v>
      </c>
      <c r="J3239">
        <v>0</v>
      </c>
      <c r="K3239">
        <f>_xlfn.XLOOKUP(FraudData[[#This Row],[amount]],AmountRules[Amount Min],AmountRules[Risk Points],,-1)</f>
        <v>1</v>
      </c>
      <c r="L3239">
        <f>_xlfn.XLOOKUP(FraudData[[#This Row],[transaction_hour]],TimeRules[Hour Min],TimeRules[Risk Points],,-1)</f>
        <v>3</v>
      </c>
      <c r="M3239">
        <f>_xlfn.XLOOKUP(FraudData[[#This Row],[foreign_transaction]],ForeignRules[Foreign Transaction],ForeignRules[Risk Points],0)</f>
        <v>3</v>
      </c>
      <c r="N3239">
        <f>_xlfn.XLOOKUP(FraudData[[#This Row],[location_mismatch]],Table10[Location Mismatch],Table10[Risk Points],0)</f>
        <v>0</v>
      </c>
      <c r="O3239">
        <f>_xlfn.XLOOKUP(FraudData[[#This Row],[device_trust_score]],DeviceRules[Device Min],DeviceRules[Risk Points],,-1)</f>
        <v>0</v>
      </c>
      <c r="P3239">
        <f>_xlfn.XLOOKUP(FraudData[[#This Row],[velocity_last_24h]],VelocityRules[Velocity Min],VelocityRules[Risk Points],,-1)</f>
        <v>0</v>
      </c>
      <c r="Q3239">
        <f>_xlfn.XLOOKUP(FraudData[[#This Row],[merchant_category]],MerchantRules[Merchant Category],MerchantRules[Risk Points],0)</f>
        <v>0</v>
      </c>
      <c r="R3239">
        <f>SUM(FraudData[[#This Row],[Amount Risk]:[Merchant Risk]])</f>
        <v>7</v>
      </c>
      <c r="S3239" t="str" cm="1">
        <f t="array" ref="S3239">_xlfn.IFS(FraudData[[#This Row],[Fraud Risk Score]]&gt;=8,"High Risk",FraudData[[#This Row],[Fraud Risk Score]]&gt;=6,"Medium Risk",TRUE,"Low Risk")</f>
        <v>Medium Risk</v>
      </c>
    </row>
    <row r="3240" spans="1:19">
      <c r="A3240">
        <v>3239</v>
      </c>
      <c r="B3240">
        <v>172.42</v>
      </c>
      <c r="C3240">
        <v>4</v>
      </c>
      <c r="D3240" t="s">
        <v>46</v>
      </c>
      <c r="E3240">
        <v>0</v>
      </c>
      <c r="F3240">
        <v>1</v>
      </c>
      <c r="G3240">
        <v>92</v>
      </c>
      <c r="H3240">
        <v>0</v>
      </c>
      <c r="I3240">
        <v>68</v>
      </c>
      <c r="J3240">
        <v>0</v>
      </c>
      <c r="K3240">
        <f>_xlfn.XLOOKUP(FraudData[[#This Row],[amount]],AmountRules[Amount Min],AmountRules[Risk Points],,-1)</f>
        <v>0</v>
      </c>
      <c r="L3240">
        <f>_xlfn.XLOOKUP(FraudData[[#This Row],[transaction_hour]],TimeRules[Hour Min],TimeRules[Risk Points],,-1)</f>
        <v>0</v>
      </c>
      <c r="M3240">
        <f>_xlfn.XLOOKUP(FraudData[[#This Row],[foreign_transaction]],ForeignRules[Foreign Transaction],ForeignRules[Risk Points],0)</f>
        <v>0</v>
      </c>
      <c r="N3240">
        <f>_xlfn.XLOOKUP(FraudData[[#This Row],[location_mismatch]],Table10[Location Mismatch],Table10[Risk Points],0)</f>
        <v>3</v>
      </c>
      <c r="O3240">
        <f>_xlfn.XLOOKUP(FraudData[[#This Row],[device_trust_score]],DeviceRules[Device Min],DeviceRules[Risk Points],,-1)</f>
        <v>0</v>
      </c>
      <c r="P3240">
        <f>_xlfn.XLOOKUP(FraudData[[#This Row],[velocity_last_24h]],VelocityRules[Velocity Min],VelocityRules[Risk Points],,-1)</f>
        <v>0</v>
      </c>
      <c r="Q3240">
        <f>_xlfn.XLOOKUP(FraudData[[#This Row],[merchant_category]],MerchantRules[Merchant Category],MerchantRules[Risk Points],0)</f>
        <v>0</v>
      </c>
      <c r="R3240">
        <f>SUM(FraudData[[#This Row],[Amount Risk]:[Merchant Risk]])</f>
        <v>3</v>
      </c>
      <c r="S3240" t="str" cm="1">
        <f t="array" ref="S3240">_xlfn.IFS(FraudData[[#This Row],[Fraud Risk Score]]&gt;=8,"High Risk",FraudData[[#This Row],[Fraud Risk Score]]&gt;=6,"Medium Risk",TRUE,"Low Risk")</f>
        <v>Low Risk</v>
      </c>
    </row>
    <row r="3241" spans="1:19">
      <c r="A3241">
        <v>3240</v>
      </c>
      <c r="B3241">
        <v>146.5</v>
      </c>
      <c r="C3241">
        <v>16</v>
      </c>
      <c r="D3241" t="s">
        <v>46</v>
      </c>
      <c r="E3241">
        <v>0</v>
      </c>
      <c r="F3241">
        <v>0</v>
      </c>
      <c r="G3241">
        <v>63</v>
      </c>
      <c r="H3241">
        <v>0</v>
      </c>
      <c r="I3241">
        <v>69</v>
      </c>
      <c r="J3241">
        <v>0</v>
      </c>
      <c r="K3241">
        <f>_xlfn.XLOOKUP(FraudData[[#This Row],[amount]],AmountRules[Amount Min],AmountRules[Risk Points],,-1)</f>
        <v>0</v>
      </c>
      <c r="L3241">
        <f>_xlfn.XLOOKUP(FraudData[[#This Row],[transaction_hour]],TimeRules[Hour Min],TimeRules[Risk Points],,-1)</f>
        <v>0</v>
      </c>
      <c r="M3241">
        <f>_xlfn.XLOOKUP(FraudData[[#This Row],[foreign_transaction]],ForeignRules[Foreign Transaction],ForeignRules[Risk Points],0)</f>
        <v>0</v>
      </c>
      <c r="N3241">
        <f>_xlfn.XLOOKUP(FraudData[[#This Row],[location_mismatch]],Table10[Location Mismatch],Table10[Risk Points],0)</f>
        <v>0</v>
      </c>
      <c r="O3241">
        <f>_xlfn.XLOOKUP(FraudData[[#This Row],[device_trust_score]],DeviceRules[Device Min],DeviceRules[Risk Points],,-1)</f>
        <v>1</v>
      </c>
      <c r="P3241">
        <f>_xlfn.XLOOKUP(FraudData[[#This Row],[velocity_last_24h]],VelocityRules[Velocity Min],VelocityRules[Risk Points],,-1)</f>
        <v>0</v>
      </c>
      <c r="Q3241">
        <f>_xlfn.XLOOKUP(FraudData[[#This Row],[merchant_category]],MerchantRules[Merchant Category],MerchantRules[Risk Points],0)</f>
        <v>0</v>
      </c>
      <c r="R3241">
        <f>SUM(FraudData[[#This Row],[Amount Risk]:[Merchant Risk]])</f>
        <v>1</v>
      </c>
      <c r="S3241" t="str" cm="1">
        <f t="array" ref="S3241">_xlfn.IFS(FraudData[[#This Row],[Fraud Risk Score]]&gt;=8,"High Risk",FraudData[[#This Row],[Fraud Risk Score]]&gt;=6,"Medium Risk",TRUE,"Low Risk")</f>
        <v>Low Risk</v>
      </c>
    </row>
    <row r="3242" spans="1:19">
      <c r="A3242">
        <v>3241</v>
      </c>
      <c r="B3242">
        <v>96.74</v>
      </c>
      <c r="C3242">
        <v>7</v>
      </c>
      <c r="D3242" t="s">
        <v>48</v>
      </c>
      <c r="E3242">
        <v>0</v>
      </c>
      <c r="F3242">
        <v>0</v>
      </c>
      <c r="G3242">
        <v>78</v>
      </c>
      <c r="H3242">
        <v>4</v>
      </c>
      <c r="I3242">
        <v>24</v>
      </c>
      <c r="J3242">
        <v>0</v>
      </c>
      <c r="K3242">
        <f>_xlfn.XLOOKUP(FraudData[[#This Row],[amount]],AmountRules[Amount Min],AmountRules[Risk Points],,-1)</f>
        <v>0</v>
      </c>
      <c r="L3242">
        <f>_xlfn.XLOOKUP(FraudData[[#This Row],[transaction_hour]],TimeRules[Hour Min],TimeRules[Risk Points],,-1)</f>
        <v>0</v>
      </c>
      <c r="M3242">
        <f>_xlfn.XLOOKUP(FraudData[[#This Row],[foreign_transaction]],ForeignRules[Foreign Transaction],ForeignRules[Risk Points],0)</f>
        <v>0</v>
      </c>
      <c r="N3242">
        <f>_xlfn.XLOOKUP(FraudData[[#This Row],[location_mismatch]],Table10[Location Mismatch],Table10[Risk Points],0)</f>
        <v>0</v>
      </c>
      <c r="O3242">
        <f>_xlfn.XLOOKUP(FraudData[[#This Row],[device_trust_score]],DeviceRules[Device Min],DeviceRules[Risk Points],,-1)</f>
        <v>0</v>
      </c>
      <c r="P3242">
        <f>_xlfn.XLOOKUP(FraudData[[#This Row],[velocity_last_24h]],VelocityRules[Velocity Min],VelocityRules[Risk Points],,-1)</f>
        <v>0</v>
      </c>
      <c r="Q3242">
        <f>_xlfn.XLOOKUP(FraudData[[#This Row],[merchant_category]],MerchantRules[Merchant Category],MerchantRules[Risk Points],0)</f>
        <v>0</v>
      </c>
      <c r="R3242">
        <f>SUM(FraudData[[#This Row],[Amount Risk]:[Merchant Risk]])</f>
        <v>0</v>
      </c>
      <c r="S3242" t="str" cm="1">
        <f t="array" ref="S3242">_xlfn.IFS(FraudData[[#This Row],[Fraud Risk Score]]&gt;=8,"High Risk",FraudData[[#This Row],[Fraud Risk Score]]&gt;=6,"Medium Risk",TRUE,"Low Risk")</f>
        <v>Low Risk</v>
      </c>
    </row>
    <row r="3243" spans="1:19">
      <c r="A3243">
        <v>3242</v>
      </c>
      <c r="B3243">
        <v>100.85</v>
      </c>
      <c r="C3243">
        <v>16</v>
      </c>
      <c r="D3243" t="s">
        <v>50</v>
      </c>
      <c r="E3243">
        <v>0</v>
      </c>
      <c r="F3243">
        <v>0</v>
      </c>
      <c r="G3243">
        <v>56</v>
      </c>
      <c r="H3243">
        <v>1</v>
      </c>
      <c r="I3243">
        <v>31</v>
      </c>
      <c r="J3243">
        <v>0</v>
      </c>
      <c r="K3243">
        <f>_xlfn.XLOOKUP(FraudData[[#This Row],[amount]],AmountRules[Amount Min],AmountRules[Risk Points],,-1)</f>
        <v>0</v>
      </c>
      <c r="L3243">
        <f>_xlfn.XLOOKUP(FraudData[[#This Row],[transaction_hour]],TimeRules[Hour Min],TimeRules[Risk Points],,-1)</f>
        <v>0</v>
      </c>
      <c r="M3243">
        <f>_xlfn.XLOOKUP(FraudData[[#This Row],[foreign_transaction]],ForeignRules[Foreign Transaction],ForeignRules[Risk Points],0)</f>
        <v>0</v>
      </c>
      <c r="N3243">
        <f>_xlfn.XLOOKUP(FraudData[[#This Row],[location_mismatch]],Table10[Location Mismatch],Table10[Risk Points],0)</f>
        <v>0</v>
      </c>
      <c r="O3243">
        <f>_xlfn.XLOOKUP(FraudData[[#This Row],[device_trust_score]],DeviceRules[Device Min],DeviceRules[Risk Points],,-1)</f>
        <v>1</v>
      </c>
      <c r="P3243">
        <f>_xlfn.XLOOKUP(FraudData[[#This Row],[velocity_last_24h]],VelocityRules[Velocity Min],VelocityRules[Risk Points],,-1)</f>
        <v>0</v>
      </c>
      <c r="Q3243">
        <f>_xlfn.XLOOKUP(FraudData[[#This Row],[merchant_category]],MerchantRules[Merchant Category],MerchantRules[Risk Points],0)</f>
        <v>0</v>
      </c>
      <c r="R3243">
        <f>SUM(FraudData[[#This Row],[Amount Risk]:[Merchant Risk]])</f>
        <v>1</v>
      </c>
      <c r="S3243" t="str" cm="1">
        <f t="array" ref="S3243">_xlfn.IFS(FraudData[[#This Row],[Fraud Risk Score]]&gt;=8,"High Risk",FraudData[[#This Row],[Fraud Risk Score]]&gt;=6,"Medium Risk",TRUE,"Low Risk")</f>
        <v>Low Risk</v>
      </c>
    </row>
    <row r="3244" spans="1:19">
      <c r="A3244">
        <v>3243</v>
      </c>
      <c r="B3244">
        <v>140.13</v>
      </c>
      <c r="C3244">
        <v>8</v>
      </c>
      <c r="D3244" t="s">
        <v>50</v>
      </c>
      <c r="E3244">
        <v>0</v>
      </c>
      <c r="F3244">
        <v>0</v>
      </c>
      <c r="G3244">
        <v>40</v>
      </c>
      <c r="H3244">
        <v>2</v>
      </c>
      <c r="I3244">
        <v>26</v>
      </c>
      <c r="J3244">
        <v>0</v>
      </c>
      <c r="K3244">
        <f>_xlfn.XLOOKUP(FraudData[[#This Row],[amount]],AmountRules[Amount Min],AmountRules[Risk Points],,-1)</f>
        <v>0</v>
      </c>
      <c r="L3244">
        <f>_xlfn.XLOOKUP(FraudData[[#This Row],[transaction_hour]],TimeRules[Hour Min],TimeRules[Risk Points],,-1)</f>
        <v>0</v>
      </c>
      <c r="M3244">
        <f>_xlfn.XLOOKUP(FraudData[[#This Row],[foreign_transaction]],ForeignRules[Foreign Transaction],ForeignRules[Risk Points],0)</f>
        <v>0</v>
      </c>
      <c r="N3244">
        <f>_xlfn.XLOOKUP(FraudData[[#This Row],[location_mismatch]],Table10[Location Mismatch],Table10[Risk Points],0)</f>
        <v>0</v>
      </c>
      <c r="O3244">
        <f>_xlfn.XLOOKUP(FraudData[[#This Row],[device_trust_score]],DeviceRules[Device Min],DeviceRules[Risk Points],,-1)</f>
        <v>2</v>
      </c>
      <c r="P3244">
        <f>_xlfn.XLOOKUP(FraudData[[#This Row],[velocity_last_24h]],VelocityRules[Velocity Min],VelocityRules[Risk Points],,-1)</f>
        <v>0</v>
      </c>
      <c r="Q3244">
        <f>_xlfn.XLOOKUP(FraudData[[#This Row],[merchant_category]],MerchantRules[Merchant Category],MerchantRules[Risk Points],0)</f>
        <v>0</v>
      </c>
      <c r="R3244">
        <f>SUM(FraudData[[#This Row],[Amount Risk]:[Merchant Risk]])</f>
        <v>2</v>
      </c>
      <c r="S3244" t="str" cm="1">
        <f t="array" ref="S3244">_xlfn.IFS(FraudData[[#This Row],[Fraud Risk Score]]&gt;=8,"High Risk",FraudData[[#This Row],[Fraud Risk Score]]&gt;=6,"Medium Risk",TRUE,"Low Risk")</f>
        <v>Low Risk</v>
      </c>
    </row>
    <row r="3245" spans="1:19">
      <c r="A3245">
        <v>3244</v>
      </c>
      <c r="B3245">
        <v>214.59</v>
      </c>
      <c r="C3245">
        <v>5</v>
      </c>
      <c r="D3245" t="s">
        <v>47</v>
      </c>
      <c r="E3245">
        <v>0</v>
      </c>
      <c r="F3245">
        <v>0</v>
      </c>
      <c r="G3245">
        <v>41</v>
      </c>
      <c r="H3245">
        <v>1</v>
      </c>
      <c r="I3245">
        <v>54</v>
      </c>
      <c r="J3245">
        <v>0</v>
      </c>
      <c r="K3245">
        <f>_xlfn.XLOOKUP(FraudData[[#This Row],[amount]],AmountRules[Amount Min],AmountRules[Risk Points],,-1)</f>
        <v>0</v>
      </c>
      <c r="L3245">
        <f>_xlfn.XLOOKUP(FraudData[[#This Row],[transaction_hour]],TimeRules[Hour Min],TimeRules[Risk Points],,-1)</f>
        <v>0</v>
      </c>
      <c r="M3245">
        <f>_xlfn.XLOOKUP(FraudData[[#This Row],[foreign_transaction]],ForeignRules[Foreign Transaction],ForeignRules[Risk Points],0)</f>
        <v>0</v>
      </c>
      <c r="N3245">
        <f>_xlfn.XLOOKUP(FraudData[[#This Row],[location_mismatch]],Table10[Location Mismatch],Table10[Risk Points],0)</f>
        <v>0</v>
      </c>
      <c r="O3245">
        <f>_xlfn.XLOOKUP(FraudData[[#This Row],[device_trust_score]],DeviceRules[Device Min],DeviceRules[Risk Points],,-1)</f>
        <v>2</v>
      </c>
      <c r="P3245">
        <f>_xlfn.XLOOKUP(FraudData[[#This Row],[velocity_last_24h]],VelocityRules[Velocity Min],VelocityRules[Risk Points],,-1)</f>
        <v>0</v>
      </c>
      <c r="Q3245">
        <f>_xlfn.XLOOKUP(FraudData[[#This Row],[merchant_category]],MerchantRules[Merchant Category],MerchantRules[Risk Points],0)</f>
        <v>0</v>
      </c>
      <c r="R3245">
        <f>SUM(FraudData[[#This Row],[Amount Risk]:[Merchant Risk]])</f>
        <v>2</v>
      </c>
      <c r="S3245" t="str" cm="1">
        <f t="array" ref="S3245">_xlfn.IFS(FraudData[[#This Row],[Fraud Risk Score]]&gt;=8,"High Risk",FraudData[[#This Row],[Fraud Risk Score]]&gt;=6,"Medium Risk",TRUE,"Low Risk")</f>
        <v>Low Risk</v>
      </c>
    </row>
    <row r="3246" spans="1:19">
      <c r="A3246">
        <v>3245</v>
      </c>
      <c r="B3246">
        <v>218.01</v>
      </c>
      <c r="C3246">
        <v>16</v>
      </c>
      <c r="D3246" t="s">
        <v>49</v>
      </c>
      <c r="E3246">
        <v>1</v>
      </c>
      <c r="F3246">
        <v>0</v>
      </c>
      <c r="G3246">
        <v>35</v>
      </c>
      <c r="H3246">
        <v>3</v>
      </c>
      <c r="I3246">
        <v>67</v>
      </c>
      <c r="J3246">
        <v>0</v>
      </c>
      <c r="K3246">
        <f>_xlfn.XLOOKUP(FraudData[[#This Row],[amount]],AmountRules[Amount Min],AmountRules[Risk Points],,-1)</f>
        <v>0</v>
      </c>
      <c r="L3246">
        <f>_xlfn.XLOOKUP(FraudData[[#This Row],[transaction_hour]],TimeRules[Hour Min],TimeRules[Risk Points],,-1)</f>
        <v>0</v>
      </c>
      <c r="M3246">
        <f>_xlfn.XLOOKUP(FraudData[[#This Row],[foreign_transaction]],ForeignRules[Foreign Transaction],ForeignRules[Risk Points],0)</f>
        <v>3</v>
      </c>
      <c r="N3246">
        <f>_xlfn.XLOOKUP(FraudData[[#This Row],[location_mismatch]],Table10[Location Mismatch],Table10[Risk Points],0)</f>
        <v>0</v>
      </c>
      <c r="O3246">
        <f>_xlfn.XLOOKUP(FraudData[[#This Row],[device_trust_score]],DeviceRules[Device Min],DeviceRules[Risk Points],,-1)</f>
        <v>2</v>
      </c>
      <c r="P3246">
        <f>_xlfn.XLOOKUP(FraudData[[#This Row],[velocity_last_24h]],VelocityRules[Velocity Min],VelocityRules[Risk Points],,-1)</f>
        <v>0</v>
      </c>
      <c r="Q3246">
        <f>_xlfn.XLOOKUP(FraudData[[#This Row],[merchant_category]],MerchantRules[Merchant Category],MerchantRules[Risk Points],0)</f>
        <v>1</v>
      </c>
      <c r="R3246">
        <f>SUM(FraudData[[#This Row],[Amount Risk]:[Merchant Risk]])</f>
        <v>6</v>
      </c>
      <c r="S3246" t="str" cm="1">
        <f t="array" ref="S3246">_xlfn.IFS(FraudData[[#This Row],[Fraud Risk Score]]&gt;=8,"High Risk",FraudData[[#This Row],[Fraud Risk Score]]&gt;=6,"Medium Risk",TRUE,"Low Risk")</f>
        <v>Medium Risk</v>
      </c>
    </row>
    <row r="3247" spans="1:19">
      <c r="A3247">
        <v>3246</v>
      </c>
      <c r="B3247">
        <v>33.909999999999997</v>
      </c>
      <c r="C3247">
        <v>7</v>
      </c>
      <c r="D3247" t="s">
        <v>47</v>
      </c>
      <c r="E3247">
        <v>0</v>
      </c>
      <c r="F3247">
        <v>0</v>
      </c>
      <c r="G3247">
        <v>56</v>
      </c>
      <c r="H3247">
        <v>1</v>
      </c>
      <c r="I3247">
        <v>26</v>
      </c>
      <c r="J3247">
        <v>0</v>
      </c>
      <c r="K3247">
        <f>_xlfn.XLOOKUP(FraudData[[#This Row],[amount]],AmountRules[Amount Min],AmountRules[Risk Points],,-1)</f>
        <v>0</v>
      </c>
      <c r="L3247">
        <f>_xlfn.XLOOKUP(FraudData[[#This Row],[transaction_hour]],TimeRules[Hour Min],TimeRules[Risk Points],,-1)</f>
        <v>0</v>
      </c>
      <c r="M3247">
        <f>_xlfn.XLOOKUP(FraudData[[#This Row],[foreign_transaction]],ForeignRules[Foreign Transaction],ForeignRules[Risk Points],0)</f>
        <v>0</v>
      </c>
      <c r="N3247">
        <f>_xlfn.XLOOKUP(FraudData[[#This Row],[location_mismatch]],Table10[Location Mismatch],Table10[Risk Points],0)</f>
        <v>0</v>
      </c>
      <c r="O3247">
        <f>_xlfn.XLOOKUP(FraudData[[#This Row],[device_trust_score]],DeviceRules[Device Min],DeviceRules[Risk Points],,-1)</f>
        <v>1</v>
      </c>
      <c r="P3247">
        <f>_xlfn.XLOOKUP(FraudData[[#This Row],[velocity_last_24h]],VelocityRules[Velocity Min],VelocityRules[Risk Points],,-1)</f>
        <v>0</v>
      </c>
      <c r="Q3247">
        <f>_xlfn.XLOOKUP(FraudData[[#This Row],[merchant_category]],MerchantRules[Merchant Category],MerchantRules[Risk Points],0)</f>
        <v>0</v>
      </c>
      <c r="R3247">
        <f>SUM(FraudData[[#This Row],[Amount Risk]:[Merchant Risk]])</f>
        <v>1</v>
      </c>
      <c r="S3247" t="str" cm="1">
        <f t="array" ref="S3247">_xlfn.IFS(FraudData[[#This Row],[Fraud Risk Score]]&gt;=8,"High Risk",FraudData[[#This Row],[Fraud Risk Score]]&gt;=6,"Medium Risk",TRUE,"Low Risk")</f>
        <v>Low Risk</v>
      </c>
    </row>
    <row r="3248" spans="1:19">
      <c r="A3248">
        <v>3247</v>
      </c>
      <c r="B3248">
        <v>124.81</v>
      </c>
      <c r="C3248">
        <v>20</v>
      </c>
      <c r="D3248" t="s">
        <v>46</v>
      </c>
      <c r="E3248">
        <v>0</v>
      </c>
      <c r="F3248">
        <v>0</v>
      </c>
      <c r="G3248">
        <v>51</v>
      </c>
      <c r="H3248">
        <v>3</v>
      </c>
      <c r="I3248">
        <v>22</v>
      </c>
      <c r="J3248">
        <v>0</v>
      </c>
      <c r="K3248">
        <f>_xlfn.XLOOKUP(FraudData[[#This Row],[amount]],AmountRules[Amount Min],AmountRules[Risk Points],,-1)</f>
        <v>0</v>
      </c>
      <c r="L3248">
        <f>_xlfn.XLOOKUP(FraudData[[#This Row],[transaction_hour]],TimeRules[Hour Min],TimeRules[Risk Points],,-1)</f>
        <v>0</v>
      </c>
      <c r="M3248">
        <f>_xlfn.XLOOKUP(FraudData[[#This Row],[foreign_transaction]],ForeignRules[Foreign Transaction],ForeignRules[Risk Points],0)</f>
        <v>0</v>
      </c>
      <c r="N3248">
        <f>_xlfn.XLOOKUP(FraudData[[#This Row],[location_mismatch]],Table10[Location Mismatch],Table10[Risk Points],0)</f>
        <v>0</v>
      </c>
      <c r="O3248">
        <f>_xlfn.XLOOKUP(FraudData[[#This Row],[device_trust_score]],DeviceRules[Device Min],DeviceRules[Risk Points],,-1)</f>
        <v>1</v>
      </c>
      <c r="P3248">
        <f>_xlfn.XLOOKUP(FraudData[[#This Row],[velocity_last_24h]],VelocityRules[Velocity Min],VelocityRules[Risk Points],,-1)</f>
        <v>0</v>
      </c>
      <c r="Q3248">
        <f>_xlfn.XLOOKUP(FraudData[[#This Row],[merchant_category]],MerchantRules[Merchant Category],MerchantRules[Risk Points],0)</f>
        <v>0</v>
      </c>
      <c r="R3248">
        <f>SUM(FraudData[[#This Row],[Amount Risk]:[Merchant Risk]])</f>
        <v>1</v>
      </c>
      <c r="S3248" t="str" cm="1">
        <f t="array" ref="S3248">_xlfn.IFS(FraudData[[#This Row],[Fraud Risk Score]]&gt;=8,"High Risk",FraudData[[#This Row],[Fraud Risk Score]]&gt;=6,"Medium Risk",TRUE,"Low Risk")</f>
        <v>Low Risk</v>
      </c>
    </row>
    <row r="3249" spans="1:19">
      <c r="A3249">
        <v>3248</v>
      </c>
      <c r="B3249">
        <v>95.57</v>
      </c>
      <c r="C3249">
        <v>6</v>
      </c>
      <c r="D3249" t="s">
        <v>48</v>
      </c>
      <c r="E3249">
        <v>0</v>
      </c>
      <c r="F3249">
        <v>0</v>
      </c>
      <c r="G3249">
        <v>29</v>
      </c>
      <c r="H3249">
        <v>7</v>
      </c>
      <c r="I3249">
        <v>65</v>
      </c>
      <c r="J3249">
        <v>0</v>
      </c>
      <c r="K3249">
        <f>_xlfn.XLOOKUP(FraudData[[#This Row],[amount]],AmountRules[Amount Min],AmountRules[Risk Points],,-1)</f>
        <v>0</v>
      </c>
      <c r="L3249">
        <f>_xlfn.XLOOKUP(FraudData[[#This Row],[transaction_hour]],TimeRules[Hour Min],TimeRules[Risk Points],,-1)</f>
        <v>0</v>
      </c>
      <c r="M3249">
        <f>_xlfn.XLOOKUP(FraudData[[#This Row],[foreign_transaction]],ForeignRules[Foreign Transaction],ForeignRules[Risk Points],0)</f>
        <v>0</v>
      </c>
      <c r="N3249">
        <f>_xlfn.XLOOKUP(FraudData[[#This Row],[location_mismatch]],Table10[Location Mismatch],Table10[Risk Points],0)</f>
        <v>0</v>
      </c>
      <c r="O3249">
        <f>_xlfn.XLOOKUP(FraudData[[#This Row],[device_trust_score]],DeviceRules[Device Min],DeviceRules[Risk Points],,-1)</f>
        <v>3</v>
      </c>
      <c r="P3249">
        <f>_xlfn.XLOOKUP(FraudData[[#This Row],[velocity_last_24h]],VelocityRules[Velocity Min],VelocityRules[Risk Points],,-1)</f>
        <v>2</v>
      </c>
      <c r="Q3249">
        <f>_xlfn.XLOOKUP(FraudData[[#This Row],[merchant_category]],MerchantRules[Merchant Category],MerchantRules[Risk Points],0)</f>
        <v>0</v>
      </c>
      <c r="R3249">
        <f>SUM(FraudData[[#This Row],[Amount Risk]:[Merchant Risk]])</f>
        <v>5</v>
      </c>
      <c r="S3249" t="str" cm="1">
        <f t="array" ref="S3249">_xlfn.IFS(FraudData[[#This Row],[Fraud Risk Score]]&gt;=8,"High Risk",FraudData[[#This Row],[Fraud Risk Score]]&gt;=6,"Medium Risk",TRUE,"Low Risk")</f>
        <v>Low Risk</v>
      </c>
    </row>
    <row r="3250" spans="1:19">
      <c r="A3250">
        <v>3249</v>
      </c>
      <c r="B3250">
        <v>367.97</v>
      </c>
      <c r="C3250">
        <v>6</v>
      </c>
      <c r="D3250" t="s">
        <v>50</v>
      </c>
      <c r="E3250">
        <v>0</v>
      </c>
      <c r="F3250">
        <v>0</v>
      </c>
      <c r="G3250">
        <v>42</v>
      </c>
      <c r="H3250">
        <v>0</v>
      </c>
      <c r="I3250">
        <v>26</v>
      </c>
      <c r="J3250">
        <v>0</v>
      </c>
      <c r="K3250">
        <f>_xlfn.XLOOKUP(FraudData[[#This Row],[amount]],AmountRules[Amount Min],AmountRules[Risk Points],,-1)</f>
        <v>0</v>
      </c>
      <c r="L3250">
        <f>_xlfn.XLOOKUP(FraudData[[#This Row],[transaction_hour]],TimeRules[Hour Min],TimeRules[Risk Points],,-1)</f>
        <v>0</v>
      </c>
      <c r="M3250">
        <f>_xlfn.XLOOKUP(FraudData[[#This Row],[foreign_transaction]],ForeignRules[Foreign Transaction],ForeignRules[Risk Points],0)</f>
        <v>0</v>
      </c>
      <c r="N3250">
        <f>_xlfn.XLOOKUP(FraudData[[#This Row],[location_mismatch]],Table10[Location Mismatch],Table10[Risk Points],0)</f>
        <v>0</v>
      </c>
      <c r="O3250">
        <f>_xlfn.XLOOKUP(FraudData[[#This Row],[device_trust_score]],DeviceRules[Device Min],DeviceRules[Risk Points],,-1)</f>
        <v>2</v>
      </c>
      <c r="P3250">
        <f>_xlfn.XLOOKUP(FraudData[[#This Row],[velocity_last_24h]],VelocityRules[Velocity Min],VelocityRules[Risk Points],,-1)</f>
        <v>0</v>
      </c>
      <c r="Q3250">
        <f>_xlfn.XLOOKUP(FraudData[[#This Row],[merchant_category]],MerchantRules[Merchant Category],MerchantRules[Risk Points],0)</f>
        <v>0</v>
      </c>
      <c r="R3250">
        <f>SUM(FraudData[[#This Row],[Amount Risk]:[Merchant Risk]])</f>
        <v>2</v>
      </c>
      <c r="S3250" t="str" cm="1">
        <f t="array" ref="S3250">_xlfn.IFS(FraudData[[#This Row],[Fraud Risk Score]]&gt;=8,"High Risk",FraudData[[#This Row],[Fraud Risk Score]]&gt;=6,"Medium Risk",TRUE,"Low Risk")</f>
        <v>Low Risk</v>
      </c>
    </row>
    <row r="3251" spans="1:19">
      <c r="A3251">
        <v>3250</v>
      </c>
      <c r="B3251">
        <v>179.66</v>
      </c>
      <c r="C3251">
        <v>14</v>
      </c>
      <c r="D3251" t="s">
        <v>47</v>
      </c>
      <c r="E3251">
        <v>0</v>
      </c>
      <c r="F3251">
        <v>0</v>
      </c>
      <c r="G3251">
        <v>27</v>
      </c>
      <c r="H3251">
        <v>6</v>
      </c>
      <c r="I3251">
        <v>69</v>
      </c>
      <c r="J3251">
        <v>0</v>
      </c>
      <c r="K3251">
        <f>_xlfn.XLOOKUP(FraudData[[#This Row],[amount]],AmountRules[Amount Min],AmountRules[Risk Points],,-1)</f>
        <v>0</v>
      </c>
      <c r="L3251">
        <f>_xlfn.XLOOKUP(FraudData[[#This Row],[transaction_hour]],TimeRules[Hour Min],TimeRules[Risk Points],,-1)</f>
        <v>0</v>
      </c>
      <c r="M3251">
        <f>_xlfn.XLOOKUP(FraudData[[#This Row],[foreign_transaction]],ForeignRules[Foreign Transaction],ForeignRules[Risk Points],0)</f>
        <v>0</v>
      </c>
      <c r="N3251">
        <f>_xlfn.XLOOKUP(FraudData[[#This Row],[location_mismatch]],Table10[Location Mismatch],Table10[Risk Points],0)</f>
        <v>0</v>
      </c>
      <c r="O3251">
        <f>_xlfn.XLOOKUP(FraudData[[#This Row],[device_trust_score]],DeviceRules[Device Min],DeviceRules[Risk Points],,-1)</f>
        <v>3</v>
      </c>
      <c r="P3251">
        <f>_xlfn.XLOOKUP(FraudData[[#This Row],[velocity_last_24h]],VelocityRules[Velocity Min],VelocityRules[Risk Points],,-1)</f>
        <v>3</v>
      </c>
      <c r="Q3251">
        <f>_xlfn.XLOOKUP(FraudData[[#This Row],[merchant_category]],MerchantRules[Merchant Category],MerchantRules[Risk Points],0)</f>
        <v>0</v>
      </c>
      <c r="R3251">
        <f>SUM(FraudData[[#This Row],[Amount Risk]:[Merchant Risk]])</f>
        <v>6</v>
      </c>
      <c r="S3251" t="str" cm="1">
        <f t="array" ref="S3251">_xlfn.IFS(FraudData[[#This Row],[Fraud Risk Score]]&gt;=8,"High Risk",FraudData[[#This Row],[Fraud Risk Score]]&gt;=6,"Medium Risk",TRUE,"Low Risk")</f>
        <v>Medium Risk</v>
      </c>
    </row>
    <row r="3252" spans="1:19">
      <c r="A3252">
        <v>3251</v>
      </c>
      <c r="B3252">
        <v>136.87</v>
      </c>
      <c r="C3252">
        <v>6</v>
      </c>
      <c r="D3252" t="s">
        <v>48</v>
      </c>
      <c r="E3252">
        <v>0</v>
      </c>
      <c r="F3252">
        <v>0</v>
      </c>
      <c r="G3252">
        <v>52</v>
      </c>
      <c r="H3252">
        <v>1</v>
      </c>
      <c r="I3252">
        <v>60</v>
      </c>
      <c r="J3252">
        <v>0</v>
      </c>
      <c r="K3252">
        <f>_xlfn.XLOOKUP(FraudData[[#This Row],[amount]],AmountRules[Amount Min],AmountRules[Risk Points],,-1)</f>
        <v>0</v>
      </c>
      <c r="L3252">
        <f>_xlfn.XLOOKUP(FraudData[[#This Row],[transaction_hour]],TimeRules[Hour Min],TimeRules[Risk Points],,-1)</f>
        <v>0</v>
      </c>
      <c r="M3252">
        <f>_xlfn.XLOOKUP(FraudData[[#This Row],[foreign_transaction]],ForeignRules[Foreign Transaction],ForeignRules[Risk Points],0)</f>
        <v>0</v>
      </c>
      <c r="N3252">
        <f>_xlfn.XLOOKUP(FraudData[[#This Row],[location_mismatch]],Table10[Location Mismatch],Table10[Risk Points],0)</f>
        <v>0</v>
      </c>
      <c r="O3252">
        <f>_xlfn.XLOOKUP(FraudData[[#This Row],[device_trust_score]],DeviceRules[Device Min],DeviceRules[Risk Points],,-1)</f>
        <v>1</v>
      </c>
      <c r="P3252">
        <f>_xlfn.XLOOKUP(FraudData[[#This Row],[velocity_last_24h]],VelocityRules[Velocity Min],VelocityRules[Risk Points],,-1)</f>
        <v>0</v>
      </c>
      <c r="Q3252">
        <f>_xlfn.XLOOKUP(FraudData[[#This Row],[merchant_category]],MerchantRules[Merchant Category],MerchantRules[Risk Points],0)</f>
        <v>0</v>
      </c>
      <c r="R3252">
        <f>SUM(FraudData[[#This Row],[Amount Risk]:[Merchant Risk]])</f>
        <v>1</v>
      </c>
      <c r="S3252" t="str" cm="1">
        <f t="array" ref="S3252">_xlfn.IFS(FraudData[[#This Row],[Fraud Risk Score]]&gt;=8,"High Risk",FraudData[[#This Row],[Fraud Risk Score]]&gt;=6,"Medium Risk",TRUE,"Low Risk")</f>
        <v>Low Risk</v>
      </c>
    </row>
    <row r="3253" spans="1:19">
      <c r="A3253">
        <v>3252</v>
      </c>
      <c r="B3253">
        <v>22.07</v>
      </c>
      <c r="C3253">
        <v>21</v>
      </c>
      <c r="D3253" t="s">
        <v>48</v>
      </c>
      <c r="E3253">
        <v>0</v>
      </c>
      <c r="F3253">
        <v>0</v>
      </c>
      <c r="G3253">
        <v>90</v>
      </c>
      <c r="H3253">
        <v>0</v>
      </c>
      <c r="I3253">
        <v>47</v>
      </c>
      <c r="J3253">
        <v>0</v>
      </c>
      <c r="K3253">
        <f>_xlfn.XLOOKUP(FraudData[[#This Row],[amount]],AmountRules[Amount Min],AmountRules[Risk Points],,-1)</f>
        <v>0</v>
      </c>
      <c r="L3253">
        <f>_xlfn.XLOOKUP(FraudData[[#This Row],[transaction_hour]],TimeRules[Hour Min],TimeRules[Risk Points],,-1)</f>
        <v>0</v>
      </c>
      <c r="M3253">
        <f>_xlfn.XLOOKUP(FraudData[[#This Row],[foreign_transaction]],ForeignRules[Foreign Transaction],ForeignRules[Risk Points],0)</f>
        <v>0</v>
      </c>
      <c r="N3253">
        <f>_xlfn.XLOOKUP(FraudData[[#This Row],[location_mismatch]],Table10[Location Mismatch],Table10[Risk Points],0)</f>
        <v>0</v>
      </c>
      <c r="O3253">
        <f>_xlfn.XLOOKUP(FraudData[[#This Row],[device_trust_score]],DeviceRules[Device Min],DeviceRules[Risk Points],,-1)</f>
        <v>0</v>
      </c>
      <c r="P3253">
        <f>_xlfn.XLOOKUP(FraudData[[#This Row],[velocity_last_24h]],VelocityRules[Velocity Min],VelocityRules[Risk Points],,-1)</f>
        <v>0</v>
      </c>
      <c r="Q3253">
        <f>_xlfn.XLOOKUP(FraudData[[#This Row],[merchant_category]],MerchantRules[Merchant Category],MerchantRules[Risk Points],0)</f>
        <v>0</v>
      </c>
      <c r="R3253">
        <f>SUM(FraudData[[#This Row],[Amount Risk]:[Merchant Risk]])</f>
        <v>0</v>
      </c>
      <c r="S3253" t="str" cm="1">
        <f t="array" ref="S3253">_xlfn.IFS(FraudData[[#This Row],[Fraud Risk Score]]&gt;=8,"High Risk",FraudData[[#This Row],[Fraud Risk Score]]&gt;=6,"Medium Risk",TRUE,"Low Risk")</f>
        <v>Low Risk</v>
      </c>
    </row>
    <row r="3254" spans="1:19">
      <c r="A3254">
        <v>3253</v>
      </c>
      <c r="B3254">
        <v>167.49</v>
      </c>
      <c r="C3254">
        <v>7</v>
      </c>
      <c r="D3254" t="s">
        <v>49</v>
      </c>
      <c r="E3254">
        <v>0</v>
      </c>
      <c r="F3254">
        <v>0</v>
      </c>
      <c r="G3254">
        <v>58</v>
      </c>
      <c r="H3254">
        <v>3</v>
      </c>
      <c r="I3254">
        <v>31</v>
      </c>
      <c r="J3254">
        <v>0</v>
      </c>
      <c r="K3254">
        <f>_xlfn.XLOOKUP(FraudData[[#This Row],[amount]],AmountRules[Amount Min],AmountRules[Risk Points],,-1)</f>
        <v>0</v>
      </c>
      <c r="L3254">
        <f>_xlfn.XLOOKUP(FraudData[[#This Row],[transaction_hour]],TimeRules[Hour Min],TimeRules[Risk Points],,-1)</f>
        <v>0</v>
      </c>
      <c r="M3254">
        <f>_xlfn.XLOOKUP(FraudData[[#This Row],[foreign_transaction]],ForeignRules[Foreign Transaction],ForeignRules[Risk Points],0)</f>
        <v>0</v>
      </c>
      <c r="N3254">
        <f>_xlfn.XLOOKUP(FraudData[[#This Row],[location_mismatch]],Table10[Location Mismatch],Table10[Risk Points],0)</f>
        <v>0</v>
      </c>
      <c r="O3254">
        <f>_xlfn.XLOOKUP(FraudData[[#This Row],[device_trust_score]],DeviceRules[Device Min],DeviceRules[Risk Points],,-1)</f>
        <v>1</v>
      </c>
      <c r="P3254">
        <f>_xlfn.XLOOKUP(FraudData[[#This Row],[velocity_last_24h]],VelocityRules[Velocity Min],VelocityRules[Risk Points],,-1)</f>
        <v>0</v>
      </c>
      <c r="Q3254">
        <f>_xlfn.XLOOKUP(FraudData[[#This Row],[merchant_category]],MerchantRules[Merchant Category],MerchantRules[Risk Points],0)</f>
        <v>1</v>
      </c>
      <c r="R3254">
        <f>SUM(FraudData[[#This Row],[Amount Risk]:[Merchant Risk]])</f>
        <v>2</v>
      </c>
      <c r="S3254" t="str" cm="1">
        <f t="array" ref="S3254">_xlfn.IFS(FraudData[[#This Row],[Fraud Risk Score]]&gt;=8,"High Risk",FraudData[[#This Row],[Fraud Risk Score]]&gt;=6,"Medium Risk",TRUE,"Low Risk")</f>
        <v>Low Risk</v>
      </c>
    </row>
    <row r="3255" spans="1:19">
      <c r="A3255">
        <v>3254</v>
      </c>
      <c r="B3255">
        <v>22.44</v>
      </c>
      <c r="C3255">
        <v>8</v>
      </c>
      <c r="D3255" t="s">
        <v>50</v>
      </c>
      <c r="E3255">
        <v>0</v>
      </c>
      <c r="F3255">
        <v>0</v>
      </c>
      <c r="G3255">
        <v>46</v>
      </c>
      <c r="H3255">
        <v>0</v>
      </c>
      <c r="I3255">
        <v>20</v>
      </c>
      <c r="J3255">
        <v>0</v>
      </c>
      <c r="K3255">
        <f>_xlfn.XLOOKUP(FraudData[[#This Row],[amount]],AmountRules[Amount Min],AmountRules[Risk Points],,-1)</f>
        <v>0</v>
      </c>
      <c r="L3255">
        <f>_xlfn.XLOOKUP(FraudData[[#This Row],[transaction_hour]],TimeRules[Hour Min],TimeRules[Risk Points],,-1)</f>
        <v>0</v>
      </c>
      <c r="M3255">
        <f>_xlfn.XLOOKUP(FraudData[[#This Row],[foreign_transaction]],ForeignRules[Foreign Transaction],ForeignRules[Risk Points],0)</f>
        <v>0</v>
      </c>
      <c r="N3255">
        <f>_xlfn.XLOOKUP(FraudData[[#This Row],[location_mismatch]],Table10[Location Mismatch],Table10[Risk Points],0)</f>
        <v>0</v>
      </c>
      <c r="O3255">
        <f>_xlfn.XLOOKUP(FraudData[[#This Row],[device_trust_score]],DeviceRules[Device Min],DeviceRules[Risk Points],,-1)</f>
        <v>2</v>
      </c>
      <c r="P3255">
        <f>_xlfn.XLOOKUP(FraudData[[#This Row],[velocity_last_24h]],VelocityRules[Velocity Min],VelocityRules[Risk Points],,-1)</f>
        <v>0</v>
      </c>
      <c r="Q3255">
        <f>_xlfn.XLOOKUP(FraudData[[#This Row],[merchant_category]],MerchantRules[Merchant Category],MerchantRules[Risk Points],0)</f>
        <v>0</v>
      </c>
      <c r="R3255">
        <f>SUM(FraudData[[#This Row],[Amount Risk]:[Merchant Risk]])</f>
        <v>2</v>
      </c>
      <c r="S3255" t="str" cm="1">
        <f t="array" ref="S3255">_xlfn.IFS(FraudData[[#This Row],[Fraud Risk Score]]&gt;=8,"High Risk",FraudData[[#This Row],[Fraud Risk Score]]&gt;=6,"Medium Risk",TRUE,"Low Risk")</f>
        <v>Low Risk</v>
      </c>
    </row>
    <row r="3256" spans="1:19">
      <c r="A3256">
        <v>3255</v>
      </c>
      <c r="B3256">
        <v>74.03</v>
      </c>
      <c r="C3256">
        <v>14</v>
      </c>
      <c r="D3256" t="s">
        <v>48</v>
      </c>
      <c r="E3256">
        <v>0</v>
      </c>
      <c r="F3256">
        <v>0</v>
      </c>
      <c r="G3256">
        <v>54</v>
      </c>
      <c r="H3256">
        <v>1</v>
      </c>
      <c r="I3256">
        <v>69</v>
      </c>
      <c r="J3256">
        <v>0</v>
      </c>
      <c r="K3256">
        <f>_xlfn.XLOOKUP(FraudData[[#This Row],[amount]],AmountRules[Amount Min],AmountRules[Risk Points],,-1)</f>
        <v>0</v>
      </c>
      <c r="L3256">
        <f>_xlfn.XLOOKUP(FraudData[[#This Row],[transaction_hour]],TimeRules[Hour Min],TimeRules[Risk Points],,-1)</f>
        <v>0</v>
      </c>
      <c r="M3256">
        <f>_xlfn.XLOOKUP(FraudData[[#This Row],[foreign_transaction]],ForeignRules[Foreign Transaction],ForeignRules[Risk Points],0)</f>
        <v>0</v>
      </c>
      <c r="N3256">
        <f>_xlfn.XLOOKUP(FraudData[[#This Row],[location_mismatch]],Table10[Location Mismatch],Table10[Risk Points],0)</f>
        <v>0</v>
      </c>
      <c r="O3256">
        <f>_xlfn.XLOOKUP(FraudData[[#This Row],[device_trust_score]],DeviceRules[Device Min],DeviceRules[Risk Points],,-1)</f>
        <v>1</v>
      </c>
      <c r="P3256">
        <f>_xlfn.XLOOKUP(FraudData[[#This Row],[velocity_last_24h]],VelocityRules[Velocity Min],VelocityRules[Risk Points],,-1)</f>
        <v>0</v>
      </c>
      <c r="Q3256">
        <f>_xlfn.XLOOKUP(FraudData[[#This Row],[merchant_category]],MerchantRules[Merchant Category],MerchantRules[Risk Points],0)</f>
        <v>0</v>
      </c>
      <c r="R3256">
        <f>SUM(FraudData[[#This Row],[Amount Risk]:[Merchant Risk]])</f>
        <v>1</v>
      </c>
      <c r="S3256" t="str" cm="1">
        <f t="array" ref="S3256">_xlfn.IFS(FraudData[[#This Row],[Fraud Risk Score]]&gt;=8,"High Risk",FraudData[[#This Row],[Fraud Risk Score]]&gt;=6,"Medium Risk",TRUE,"Low Risk")</f>
        <v>Low Risk</v>
      </c>
    </row>
    <row r="3257" spans="1:19">
      <c r="A3257">
        <v>3256</v>
      </c>
      <c r="B3257">
        <v>27.74</v>
      </c>
      <c r="C3257">
        <v>1</v>
      </c>
      <c r="D3257" t="s">
        <v>50</v>
      </c>
      <c r="E3257">
        <v>0</v>
      </c>
      <c r="F3257">
        <v>0</v>
      </c>
      <c r="G3257">
        <v>72</v>
      </c>
      <c r="H3257">
        <v>1</v>
      </c>
      <c r="I3257">
        <v>41</v>
      </c>
      <c r="J3257">
        <v>0</v>
      </c>
      <c r="K3257">
        <f>_xlfn.XLOOKUP(FraudData[[#This Row],[amount]],AmountRules[Amount Min],AmountRules[Risk Points],,-1)</f>
        <v>0</v>
      </c>
      <c r="L3257">
        <f>_xlfn.XLOOKUP(FraudData[[#This Row],[transaction_hour]],TimeRules[Hour Min],TimeRules[Risk Points],,-1)</f>
        <v>3</v>
      </c>
      <c r="M3257">
        <f>_xlfn.XLOOKUP(FraudData[[#This Row],[foreign_transaction]],ForeignRules[Foreign Transaction],ForeignRules[Risk Points],0)</f>
        <v>0</v>
      </c>
      <c r="N3257">
        <f>_xlfn.XLOOKUP(FraudData[[#This Row],[location_mismatch]],Table10[Location Mismatch],Table10[Risk Points],0)</f>
        <v>0</v>
      </c>
      <c r="O3257">
        <f>_xlfn.XLOOKUP(FraudData[[#This Row],[device_trust_score]],DeviceRules[Device Min],DeviceRules[Risk Points],,-1)</f>
        <v>0</v>
      </c>
      <c r="P3257">
        <f>_xlfn.XLOOKUP(FraudData[[#This Row],[velocity_last_24h]],VelocityRules[Velocity Min],VelocityRules[Risk Points],,-1)</f>
        <v>0</v>
      </c>
      <c r="Q3257">
        <f>_xlfn.XLOOKUP(FraudData[[#This Row],[merchant_category]],MerchantRules[Merchant Category],MerchantRules[Risk Points],0)</f>
        <v>0</v>
      </c>
      <c r="R3257">
        <f>SUM(FraudData[[#This Row],[Amount Risk]:[Merchant Risk]])</f>
        <v>3</v>
      </c>
      <c r="S3257" t="str" cm="1">
        <f t="array" ref="S3257">_xlfn.IFS(FraudData[[#This Row],[Fraud Risk Score]]&gt;=8,"High Risk",FraudData[[#This Row],[Fraud Risk Score]]&gt;=6,"Medium Risk",TRUE,"Low Risk")</f>
        <v>Low Risk</v>
      </c>
    </row>
    <row r="3258" spans="1:19">
      <c r="A3258">
        <v>3257</v>
      </c>
      <c r="B3258">
        <v>212.02</v>
      </c>
      <c r="C3258">
        <v>6</v>
      </c>
      <c r="D3258" t="s">
        <v>47</v>
      </c>
      <c r="E3258">
        <v>0</v>
      </c>
      <c r="F3258">
        <v>0</v>
      </c>
      <c r="G3258">
        <v>89</v>
      </c>
      <c r="H3258">
        <v>1</v>
      </c>
      <c r="I3258">
        <v>45</v>
      </c>
      <c r="J3258">
        <v>0</v>
      </c>
      <c r="K3258">
        <f>_xlfn.XLOOKUP(FraudData[[#This Row],[amount]],AmountRules[Amount Min],AmountRules[Risk Points],,-1)</f>
        <v>0</v>
      </c>
      <c r="L3258">
        <f>_xlfn.XLOOKUP(FraudData[[#This Row],[transaction_hour]],TimeRules[Hour Min],TimeRules[Risk Points],,-1)</f>
        <v>0</v>
      </c>
      <c r="M3258">
        <f>_xlfn.XLOOKUP(FraudData[[#This Row],[foreign_transaction]],ForeignRules[Foreign Transaction],ForeignRules[Risk Points],0)</f>
        <v>0</v>
      </c>
      <c r="N3258">
        <f>_xlfn.XLOOKUP(FraudData[[#This Row],[location_mismatch]],Table10[Location Mismatch],Table10[Risk Points],0)</f>
        <v>0</v>
      </c>
      <c r="O3258">
        <f>_xlfn.XLOOKUP(FraudData[[#This Row],[device_trust_score]],DeviceRules[Device Min],DeviceRules[Risk Points],,-1)</f>
        <v>0</v>
      </c>
      <c r="P3258">
        <f>_xlfn.XLOOKUP(FraudData[[#This Row],[velocity_last_24h]],VelocityRules[Velocity Min],VelocityRules[Risk Points],,-1)</f>
        <v>0</v>
      </c>
      <c r="Q3258">
        <f>_xlfn.XLOOKUP(FraudData[[#This Row],[merchant_category]],MerchantRules[Merchant Category],MerchantRules[Risk Points],0)</f>
        <v>0</v>
      </c>
      <c r="R3258">
        <f>SUM(FraudData[[#This Row],[Amount Risk]:[Merchant Risk]])</f>
        <v>0</v>
      </c>
      <c r="S3258" t="str" cm="1">
        <f t="array" ref="S3258">_xlfn.IFS(FraudData[[#This Row],[Fraud Risk Score]]&gt;=8,"High Risk",FraudData[[#This Row],[Fraud Risk Score]]&gt;=6,"Medium Risk",TRUE,"Low Risk")</f>
        <v>Low Risk</v>
      </c>
    </row>
    <row r="3259" spans="1:19">
      <c r="A3259">
        <v>3258</v>
      </c>
      <c r="B3259">
        <v>41.58</v>
      </c>
      <c r="C3259">
        <v>14</v>
      </c>
      <c r="D3259" t="s">
        <v>48</v>
      </c>
      <c r="E3259">
        <v>0</v>
      </c>
      <c r="F3259">
        <v>0</v>
      </c>
      <c r="G3259">
        <v>85</v>
      </c>
      <c r="H3259">
        <v>2</v>
      </c>
      <c r="I3259">
        <v>56</v>
      </c>
      <c r="J3259">
        <v>0</v>
      </c>
      <c r="K3259">
        <f>_xlfn.XLOOKUP(FraudData[[#This Row],[amount]],AmountRules[Amount Min],AmountRules[Risk Points],,-1)</f>
        <v>0</v>
      </c>
      <c r="L3259">
        <f>_xlfn.XLOOKUP(FraudData[[#This Row],[transaction_hour]],TimeRules[Hour Min],TimeRules[Risk Points],,-1)</f>
        <v>0</v>
      </c>
      <c r="M3259">
        <f>_xlfn.XLOOKUP(FraudData[[#This Row],[foreign_transaction]],ForeignRules[Foreign Transaction],ForeignRules[Risk Points],0)</f>
        <v>0</v>
      </c>
      <c r="N3259">
        <f>_xlfn.XLOOKUP(FraudData[[#This Row],[location_mismatch]],Table10[Location Mismatch],Table10[Risk Points],0)</f>
        <v>0</v>
      </c>
      <c r="O3259">
        <f>_xlfn.XLOOKUP(FraudData[[#This Row],[device_trust_score]],DeviceRules[Device Min],DeviceRules[Risk Points],,-1)</f>
        <v>0</v>
      </c>
      <c r="P3259">
        <f>_xlfn.XLOOKUP(FraudData[[#This Row],[velocity_last_24h]],VelocityRules[Velocity Min],VelocityRules[Risk Points],,-1)</f>
        <v>0</v>
      </c>
      <c r="Q3259">
        <f>_xlfn.XLOOKUP(FraudData[[#This Row],[merchant_category]],MerchantRules[Merchant Category],MerchantRules[Risk Points],0)</f>
        <v>0</v>
      </c>
      <c r="R3259">
        <f>SUM(FraudData[[#This Row],[Amount Risk]:[Merchant Risk]])</f>
        <v>0</v>
      </c>
      <c r="S3259" t="str" cm="1">
        <f t="array" ref="S3259">_xlfn.IFS(FraudData[[#This Row],[Fraud Risk Score]]&gt;=8,"High Risk",FraudData[[#This Row],[Fraud Risk Score]]&gt;=6,"Medium Risk",TRUE,"Low Risk")</f>
        <v>Low Risk</v>
      </c>
    </row>
    <row r="3260" spans="1:19">
      <c r="A3260">
        <v>3259</v>
      </c>
      <c r="B3260">
        <v>89.52</v>
      </c>
      <c r="C3260">
        <v>17</v>
      </c>
      <c r="D3260" t="s">
        <v>48</v>
      </c>
      <c r="E3260">
        <v>0</v>
      </c>
      <c r="F3260">
        <v>0</v>
      </c>
      <c r="G3260">
        <v>43</v>
      </c>
      <c r="H3260">
        <v>1</v>
      </c>
      <c r="I3260">
        <v>28</v>
      </c>
      <c r="J3260">
        <v>0</v>
      </c>
      <c r="K3260">
        <f>_xlfn.XLOOKUP(FraudData[[#This Row],[amount]],AmountRules[Amount Min],AmountRules[Risk Points],,-1)</f>
        <v>0</v>
      </c>
      <c r="L3260">
        <f>_xlfn.XLOOKUP(FraudData[[#This Row],[transaction_hour]],TimeRules[Hour Min],TimeRules[Risk Points],,-1)</f>
        <v>0</v>
      </c>
      <c r="M3260">
        <f>_xlfn.XLOOKUP(FraudData[[#This Row],[foreign_transaction]],ForeignRules[Foreign Transaction],ForeignRules[Risk Points],0)</f>
        <v>0</v>
      </c>
      <c r="N3260">
        <f>_xlfn.XLOOKUP(FraudData[[#This Row],[location_mismatch]],Table10[Location Mismatch],Table10[Risk Points],0)</f>
        <v>0</v>
      </c>
      <c r="O3260">
        <f>_xlfn.XLOOKUP(FraudData[[#This Row],[device_trust_score]],DeviceRules[Device Min],DeviceRules[Risk Points],,-1)</f>
        <v>2</v>
      </c>
      <c r="P3260">
        <f>_xlfn.XLOOKUP(FraudData[[#This Row],[velocity_last_24h]],VelocityRules[Velocity Min],VelocityRules[Risk Points],,-1)</f>
        <v>0</v>
      </c>
      <c r="Q3260">
        <f>_xlfn.XLOOKUP(FraudData[[#This Row],[merchant_category]],MerchantRules[Merchant Category],MerchantRules[Risk Points],0)</f>
        <v>0</v>
      </c>
      <c r="R3260">
        <f>SUM(FraudData[[#This Row],[Amount Risk]:[Merchant Risk]])</f>
        <v>2</v>
      </c>
      <c r="S3260" t="str" cm="1">
        <f t="array" ref="S3260">_xlfn.IFS(FraudData[[#This Row],[Fraud Risk Score]]&gt;=8,"High Risk",FraudData[[#This Row],[Fraud Risk Score]]&gt;=6,"Medium Risk",TRUE,"Low Risk")</f>
        <v>Low Risk</v>
      </c>
    </row>
    <row r="3261" spans="1:19">
      <c r="A3261">
        <v>3260</v>
      </c>
      <c r="B3261">
        <v>406.84</v>
      </c>
      <c r="C3261">
        <v>21</v>
      </c>
      <c r="D3261" t="s">
        <v>47</v>
      </c>
      <c r="E3261">
        <v>0</v>
      </c>
      <c r="F3261">
        <v>0</v>
      </c>
      <c r="G3261">
        <v>76</v>
      </c>
      <c r="H3261">
        <v>3</v>
      </c>
      <c r="I3261">
        <v>34</v>
      </c>
      <c r="J3261">
        <v>0</v>
      </c>
      <c r="K3261">
        <f>_xlfn.XLOOKUP(FraudData[[#This Row],[amount]],AmountRules[Amount Min],AmountRules[Risk Points],,-1)</f>
        <v>0</v>
      </c>
      <c r="L3261">
        <f>_xlfn.XLOOKUP(FraudData[[#This Row],[transaction_hour]],TimeRules[Hour Min],TimeRules[Risk Points],,-1)</f>
        <v>0</v>
      </c>
      <c r="M3261">
        <f>_xlfn.XLOOKUP(FraudData[[#This Row],[foreign_transaction]],ForeignRules[Foreign Transaction],ForeignRules[Risk Points],0)</f>
        <v>0</v>
      </c>
      <c r="N3261">
        <f>_xlfn.XLOOKUP(FraudData[[#This Row],[location_mismatch]],Table10[Location Mismatch],Table10[Risk Points],0)</f>
        <v>0</v>
      </c>
      <c r="O3261">
        <f>_xlfn.XLOOKUP(FraudData[[#This Row],[device_trust_score]],DeviceRules[Device Min],DeviceRules[Risk Points],,-1)</f>
        <v>0</v>
      </c>
      <c r="P3261">
        <f>_xlfn.XLOOKUP(FraudData[[#This Row],[velocity_last_24h]],VelocityRules[Velocity Min],VelocityRules[Risk Points],,-1)</f>
        <v>0</v>
      </c>
      <c r="Q3261">
        <f>_xlfn.XLOOKUP(FraudData[[#This Row],[merchant_category]],MerchantRules[Merchant Category],MerchantRules[Risk Points],0)</f>
        <v>0</v>
      </c>
      <c r="R3261">
        <f>SUM(FraudData[[#This Row],[Amount Risk]:[Merchant Risk]])</f>
        <v>0</v>
      </c>
      <c r="S3261" t="str" cm="1">
        <f t="array" ref="S3261">_xlfn.IFS(FraudData[[#This Row],[Fraud Risk Score]]&gt;=8,"High Risk",FraudData[[#This Row],[Fraud Risk Score]]&gt;=6,"Medium Risk",TRUE,"Low Risk")</f>
        <v>Low Risk</v>
      </c>
    </row>
    <row r="3262" spans="1:19">
      <c r="A3262">
        <v>3261</v>
      </c>
      <c r="B3262">
        <v>41.14</v>
      </c>
      <c r="C3262">
        <v>17</v>
      </c>
      <c r="D3262" t="s">
        <v>50</v>
      </c>
      <c r="E3262">
        <v>0</v>
      </c>
      <c r="F3262">
        <v>0</v>
      </c>
      <c r="G3262">
        <v>65</v>
      </c>
      <c r="H3262">
        <v>0</v>
      </c>
      <c r="I3262">
        <v>35</v>
      </c>
      <c r="J3262">
        <v>0</v>
      </c>
      <c r="K3262">
        <f>_xlfn.XLOOKUP(FraudData[[#This Row],[amount]],AmountRules[Amount Min],AmountRules[Risk Points],,-1)</f>
        <v>0</v>
      </c>
      <c r="L3262">
        <f>_xlfn.XLOOKUP(FraudData[[#This Row],[transaction_hour]],TimeRules[Hour Min],TimeRules[Risk Points],,-1)</f>
        <v>0</v>
      </c>
      <c r="M3262">
        <f>_xlfn.XLOOKUP(FraudData[[#This Row],[foreign_transaction]],ForeignRules[Foreign Transaction],ForeignRules[Risk Points],0)</f>
        <v>0</v>
      </c>
      <c r="N3262">
        <f>_xlfn.XLOOKUP(FraudData[[#This Row],[location_mismatch]],Table10[Location Mismatch],Table10[Risk Points],0)</f>
        <v>0</v>
      </c>
      <c r="O3262">
        <f>_xlfn.XLOOKUP(FraudData[[#This Row],[device_trust_score]],DeviceRules[Device Min],DeviceRules[Risk Points],,-1)</f>
        <v>1</v>
      </c>
      <c r="P3262">
        <f>_xlfn.XLOOKUP(FraudData[[#This Row],[velocity_last_24h]],VelocityRules[Velocity Min],VelocityRules[Risk Points],,-1)</f>
        <v>0</v>
      </c>
      <c r="Q3262">
        <f>_xlfn.XLOOKUP(FraudData[[#This Row],[merchant_category]],MerchantRules[Merchant Category],MerchantRules[Risk Points],0)</f>
        <v>0</v>
      </c>
      <c r="R3262">
        <f>SUM(FraudData[[#This Row],[Amount Risk]:[Merchant Risk]])</f>
        <v>1</v>
      </c>
      <c r="S3262" t="str" cm="1">
        <f t="array" ref="S3262">_xlfn.IFS(FraudData[[#This Row],[Fraud Risk Score]]&gt;=8,"High Risk",FraudData[[#This Row],[Fraud Risk Score]]&gt;=6,"Medium Risk",TRUE,"Low Risk")</f>
        <v>Low Risk</v>
      </c>
    </row>
    <row r="3263" spans="1:19">
      <c r="A3263">
        <v>3262</v>
      </c>
      <c r="B3263">
        <v>127.6</v>
      </c>
      <c r="C3263">
        <v>9</v>
      </c>
      <c r="D3263" t="s">
        <v>50</v>
      </c>
      <c r="E3263">
        <v>0</v>
      </c>
      <c r="F3263">
        <v>0</v>
      </c>
      <c r="G3263">
        <v>89</v>
      </c>
      <c r="H3263">
        <v>2</v>
      </c>
      <c r="I3263">
        <v>68</v>
      </c>
      <c r="J3263">
        <v>0</v>
      </c>
      <c r="K3263">
        <f>_xlfn.XLOOKUP(FraudData[[#This Row],[amount]],AmountRules[Amount Min],AmountRules[Risk Points],,-1)</f>
        <v>0</v>
      </c>
      <c r="L3263">
        <f>_xlfn.XLOOKUP(FraudData[[#This Row],[transaction_hour]],TimeRules[Hour Min],TimeRules[Risk Points],,-1)</f>
        <v>0</v>
      </c>
      <c r="M3263">
        <f>_xlfn.XLOOKUP(FraudData[[#This Row],[foreign_transaction]],ForeignRules[Foreign Transaction],ForeignRules[Risk Points],0)</f>
        <v>0</v>
      </c>
      <c r="N3263">
        <f>_xlfn.XLOOKUP(FraudData[[#This Row],[location_mismatch]],Table10[Location Mismatch],Table10[Risk Points],0)</f>
        <v>0</v>
      </c>
      <c r="O3263">
        <f>_xlfn.XLOOKUP(FraudData[[#This Row],[device_trust_score]],DeviceRules[Device Min],DeviceRules[Risk Points],,-1)</f>
        <v>0</v>
      </c>
      <c r="P3263">
        <f>_xlfn.XLOOKUP(FraudData[[#This Row],[velocity_last_24h]],VelocityRules[Velocity Min],VelocityRules[Risk Points],,-1)</f>
        <v>0</v>
      </c>
      <c r="Q3263">
        <f>_xlfn.XLOOKUP(FraudData[[#This Row],[merchant_category]],MerchantRules[Merchant Category],MerchantRules[Risk Points],0)</f>
        <v>0</v>
      </c>
      <c r="R3263">
        <f>SUM(FraudData[[#This Row],[Amount Risk]:[Merchant Risk]])</f>
        <v>0</v>
      </c>
      <c r="S3263" t="str" cm="1">
        <f t="array" ref="S3263">_xlfn.IFS(FraudData[[#This Row],[Fraud Risk Score]]&gt;=8,"High Risk",FraudData[[#This Row],[Fraud Risk Score]]&gt;=6,"Medium Risk",TRUE,"Low Risk")</f>
        <v>Low Risk</v>
      </c>
    </row>
    <row r="3264" spans="1:19">
      <c r="A3264">
        <v>3263</v>
      </c>
      <c r="B3264">
        <v>97.82</v>
      </c>
      <c r="C3264">
        <v>21</v>
      </c>
      <c r="D3264" t="s">
        <v>48</v>
      </c>
      <c r="E3264">
        <v>0</v>
      </c>
      <c r="F3264">
        <v>0</v>
      </c>
      <c r="G3264">
        <v>74</v>
      </c>
      <c r="H3264">
        <v>2</v>
      </c>
      <c r="I3264">
        <v>34</v>
      </c>
      <c r="J3264">
        <v>0</v>
      </c>
      <c r="K3264">
        <f>_xlfn.XLOOKUP(FraudData[[#This Row],[amount]],AmountRules[Amount Min],AmountRules[Risk Points],,-1)</f>
        <v>0</v>
      </c>
      <c r="L3264">
        <f>_xlfn.XLOOKUP(FraudData[[#This Row],[transaction_hour]],TimeRules[Hour Min],TimeRules[Risk Points],,-1)</f>
        <v>0</v>
      </c>
      <c r="M3264">
        <f>_xlfn.XLOOKUP(FraudData[[#This Row],[foreign_transaction]],ForeignRules[Foreign Transaction],ForeignRules[Risk Points],0)</f>
        <v>0</v>
      </c>
      <c r="N3264">
        <f>_xlfn.XLOOKUP(FraudData[[#This Row],[location_mismatch]],Table10[Location Mismatch],Table10[Risk Points],0)</f>
        <v>0</v>
      </c>
      <c r="O3264">
        <f>_xlfn.XLOOKUP(FraudData[[#This Row],[device_trust_score]],DeviceRules[Device Min],DeviceRules[Risk Points],,-1)</f>
        <v>0</v>
      </c>
      <c r="P3264">
        <f>_xlfn.XLOOKUP(FraudData[[#This Row],[velocity_last_24h]],VelocityRules[Velocity Min],VelocityRules[Risk Points],,-1)</f>
        <v>0</v>
      </c>
      <c r="Q3264">
        <f>_xlfn.XLOOKUP(FraudData[[#This Row],[merchant_category]],MerchantRules[Merchant Category],MerchantRules[Risk Points],0)</f>
        <v>0</v>
      </c>
      <c r="R3264">
        <f>SUM(FraudData[[#This Row],[Amount Risk]:[Merchant Risk]])</f>
        <v>0</v>
      </c>
      <c r="S3264" t="str" cm="1">
        <f t="array" ref="S3264">_xlfn.IFS(FraudData[[#This Row],[Fraud Risk Score]]&gt;=8,"High Risk",FraudData[[#This Row],[Fraud Risk Score]]&gt;=6,"Medium Risk",TRUE,"Low Risk")</f>
        <v>Low Risk</v>
      </c>
    </row>
    <row r="3265" spans="1:19">
      <c r="A3265">
        <v>3264</v>
      </c>
      <c r="B3265">
        <v>3.29</v>
      </c>
      <c r="C3265">
        <v>17</v>
      </c>
      <c r="D3265" t="s">
        <v>47</v>
      </c>
      <c r="E3265">
        <v>0</v>
      </c>
      <c r="F3265">
        <v>0</v>
      </c>
      <c r="G3265">
        <v>65</v>
      </c>
      <c r="H3265">
        <v>4</v>
      </c>
      <c r="I3265">
        <v>42</v>
      </c>
      <c r="J3265">
        <v>0</v>
      </c>
      <c r="K3265">
        <f>_xlfn.XLOOKUP(FraudData[[#This Row],[amount]],AmountRules[Amount Min],AmountRules[Risk Points],,-1)</f>
        <v>0</v>
      </c>
      <c r="L3265">
        <f>_xlfn.XLOOKUP(FraudData[[#This Row],[transaction_hour]],TimeRules[Hour Min],TimeRules[Risk Points],,-1)</f>
        <v>0</v>
      </c>
      <c r="M3265">
        <f>_xlfn.XLOOKUP(FraudData[[#This Row],[foreign_transaction]],ForeignRules[Foreign Transaction],ForeignRules[Risk Points],0)</f>
        <v>0</v>
      </c>
      <c r="N3265">
        <f>_xlfn.XLOOKUP(FraudData[[#This Row],[location_mismatch]],Table10[Location Mismatch],Table10[Risk Points],0)</f>
        <v>0</v>
      </c>
      <c r="O3265">
        <f>_xlfn.XLOOKUP(FraudData[[#This Row],[device_trust_score]],DeviceRules[Device Min],DeviceRules[Risk Points],,-1)</f>
        <v>1</v>
      </c>
      <c r="P3265">
        <f>_xlfn.XLOOKUP(FraudData[[#This Row],[velocity_last_24h]],VelocityRules[Velocity Min],VelocityRules[Risk Points],,-1)</f>
        <v>0</v>
      </c>
      <c r="Q3265">
        <f>_xlfn.XLOOKUP(FraudData[[#This Row],[merchant_category]],MerchantRules[Merchant Category],MerchantRules[Risk Points],0)</f>
        <v>0</v>
      </c>
      <c r="R3265">
        <f>SUM(FraudData[[#This Row],[Amount Risk]:[Merchant Risk]])</f>
        <v>1</v>
      </c>
      <c r="S3265" t="str" cm="1">
        <f t="array" ref="S3265">_xlfn.IFS(FraudData[[#This Row],[Fraud Risk Score]]&gt;=8,"High Risk",FraudData[[#This Row],[Fraud Risk Score]]&gt;=6,"Medium Risk",TRUE,"Low Risk")</f>
        <v>Low Risk</v>
      </c>
    </row>
    <row r="3266" spans="1:19">
      <c r="A3266">
        <v>3265</v>
      </c>
      <c r="B3266">
        <v>283.3</v>
      </c>
      <c r="C3266">
        <v>0</v>
      </c>
      <c r="D3266" t="s">
        <v>46</v>
      </c>
      <c r="E3266">
        <v>1</v>
      </c>
      <c r="F3266">
        <v>0</v>
      </c>
      <c r="G3266">
        <v>57</v>
      </c>
      <c r="H3266">
        <v>0</v>
      </c>
      <c r="I3266">
        <v>58</v>
      </c>
      <c r="J3266">
        <v>0</v>
      </c>
      <c r="K3266">
        <f>_xlfn.XLOOKUP(FraudData[[#This Row],[amount]],AmountRules[Amount Min],AmountRules[Risk Points],,-1)</f>
        <v>0</v>
      </c>
      <c r="L3266">
        <f>_xlfn.XLOOKUP(FraudData[[#This Row],[transaction_hour]],TimeRules[Hour Min],TimeRules[Risk Points],,-1)</f>
        <v>3</v>
      </c>
      <c r="M3266">
        <f>_xlfn.XLOOKUP(FraudData[[#This Row],[foreign_transaction]],ForeignRules[Foreign Transaction],ForeignRules[Risk Points],0)</f>
        <v>3</v>
      </c>
      <c r="N3266">
        <f>_xlfn.XLOOKUP(FraudData[[#This Row],[location_mismatch]],Table10[Location Mismatch],Table10[Risk Points],0)</f>
        <v>0</v>
      </c>
      <c r="O3266">
        <f>_xlfn.XLOOKUP(FraudData[[#This Row],[device_trust_score]],DeviceRules[Device Min],DeviceRules[Risk Points],,-1)</f>
        <v>1</v>
      </c>
      <c r="P3266">
        <f>_xlfn.XLOOKUP(FraudData[[#This Row],[velocity_last_24h]],VelocityRules[Velocity Min],VelocityRules[Risk Points],,-1)</f>
        <v>0</v>
      </c>
      <c r="Q3266">
        <f>_xlfn.XLOOKUP(FraudData[[#This Row],[merchant_category]],MerchantRules[Merchant Category],MerchantRules[Risk Points],0)</f>
        <v>0</v>
      </c>
      <c r="R3266">
        <f>SUM(FraudData[[#This Row],[Amount Risk]:[Merchant Risk]])</f>
        <v>7</v>
      </c>
      <c r="S3266" t="str" cm="1">
        <f t="array" ref="S3266">_xlfn.IFS(FraudData[[#This Row],[Fraud Risk Score]]&gt;=8,"High Risk",FraudData[[#This Row],[Fraud Risk Score]]&gt;=6,"Medium Risk",TRUE,"Low Risk")</f>
        <v>Medium Risk</v>
      </c>
    </row>
    <row r="3267" spans="1:19">
      <c r="A3267">
        <v>3266</v>
      </c>
      <c r="B3267">
        <v>12.88</v>
      </c>
      <c r="C3267">
        <v>6</v>
      </c>
      <c r="D3267" t="s">
        <v>50</v>
      </c>
      <c r="E3267">
        <v>1</v>
      </c>
      <c r="F3267">
        <v>0</v>
      </c>
      <c r="G3267">
        <v>41</v>
      </c>
      <c r="H3267">
        <v>2</v>
      </c>
      <c r="I3267">
        <v>31</v>
      </c>
      <c r="J3267">
        <v>0</v>
      </c>
      <c r="K3267">
        <f>_xlfn.XLOOKUP(FraudData[[#This Row],[amount]],AmountRules[Amount Min],AmountRules[Risk Points],,-1)</f>
        <v>0</v>
      </c>
      <c r="L3267">
        <f>_xlfn.XLOOKUP(FraudData[[#This Row],[transaction_hour]],TimeRules[Hour Min],TimeRules[Risk Points],,-1)</f>
        <v>0</v>
      </c>
      <c r="M3267">
        <f>_xlfn.XLOOKUP(FraudData[[#This Row],[foreign_transaction]],ForeignRules[Foreign Transaction],ForeignRules[Risk Points],0)</f>
        <v>3</v>
      </c>
      <c r="N3267">
        <f>_xlfn.XLOOKUP(FraudData[[#This Row],[location_mismatch]],Table10[Location Mismatch],Table10[Risk Points],0)</f>
        <v>0</v>
      </c>
      <c r="O3267">
        <f>_xlfn.XLOOKUP(FraudData[[#This Row],[device_trust_score]],DeviceRules[Device Min],DeviceRules[Risk Points],,-1)</f>
        <v>2</v>
      </c>
      <c r="P3267">
        <f>_xlfn.XLOOKUP(FraudData[[#This Row],[velocity_last_24h]],VelocityRules[Velocity Min],VelocityRules[Risk Points],,-1)</f>
        <v>0</v>
      </c>
      <c r="Q3267">
        <f>_xlfn.XLOOKUP(FraudData[[#This Row],[merchant_category]],MerchantRules[Merchant Category],MerchantRules[Risk Points],0)</f>
        <v>0</v>
      </c>
      <c r="R3267">
        <f>SUM(FraudData[[#This Row],[Amount Risk]:[Merchant Risk]])</f>
        <v>5</v>
      </c>
      <c r="S3267" t="str" cm="1">
        <f t="array" ref="S3267">_xlfn.IFS(FraudData[[#This Row],[Fraud Risk Score]]&gt;=8,"High Risk",FraudData[[#This Row],[Fraud Risk Score]]&gt;=6,"Medium Risk",TRUE,"Low Risk")</f>
        <v>Low Risk</v>
      </c>
    </row>
    <row r="3268" spans="1:19">
      <c r="A3268">
        <v>3267</v>
      </c>
      <c r="B3268">
        <v>115.73</v>
      </c>
      <c r="C3268">
        <v>2</v>
      </c>
      <c r="D3268" t="s">
        <v>46</v>
      </c>
      <c r="E3268">
        <v>0</v>
      </c>
      <c r="F3268">
        <v>0</v>
      </c>
      <c r="G3268">
        <v>79</v>
      </c>
      <c r="H3268">
        <v>1</v>
      </c>
      <c r="I3268">
        <v>38</v>
      </c>
      <c r="J3268">
        <v>0</v>
      </c>
      <c r="K3268">
        <f>_xlfn.XLOOKUP(FraudData[[#This Row],[amount]],AmountRules[Amount Min],AmountRules[Risk Points],,-1)</f>
        <v>0</v>
      </c>
      <c r="L3268">
        <f>_xlfn.XLOOKUP(FraudData[[#This Row],[transaction_hour]],TimeRules[Hour Min],TimeRules[Risk Points],,-1)</f>
        <v>3</v>
      </c>
      <c r="M3268">
        <f>_xlfn.XLOOKUP(FraudData[[#This Row],[foreign_transaction]],ForeignRules[Foreign Transaction],ForeignRules[Risk Points],0)</f>
        <v>0</v>
      </c>
      <c r="N3268">
        <f>_xlfn.XLOOKUP(FraudData[[#This Row],[location_mismatch]],Table10[Location Mismatch],Table10[Risk Points],0)</f>
        <v>0</v>
      </c>
      <c r="O3268">
        <f>_xlfn.XLOOKUP(FraudData[[#This Row],[device_trust_score]],DeviceRules[Device Min],DeviceRules[Risk Points],,-1)</f>
        <v>0</v>
      </c>
      <c r="P3268">
        <f>_xlfn.XLOOKUP(FraudData[[#This Row],[velocity_last_24h]],VelocityRules[Velocity Min],VelocityRules[Risk Points],,-1)</f>
        <v>0</v>
      </c>
      <c r="Q3268">
        <f>_xlfn.XLOOKUP(FraudData[[#This Row],[merchant_category]],MerchantRules[Merchant Category],MerchantRules[Risk Points],0)</f>
        <v>0</v>
      </c>
      <c r="R3268">
        <f>SUM(FraudData[[#This Row],[Amount Risk]:[Merchant Risk]])</f>
        <v>3</v>
      </c>
      <c r="S3268" t="str" cm="1">
        <f t="array" ref="S3268">_xlfn.IFS(FraudData[[#This Row],[Fraud Risk Score]]&gt;=8,"High Risk",FraudData[[#This Row],[Fraud Risk Score]]&gt;=6,"Medium Risk",TRUE,"Low Risk")</f>
        <v>Low Risk</v>
      </c>
    </row>
    <row r="3269" spans="1:19">
      <c r="A3269">
        <v>3268</v>
      </c>
      <c r="B3269">
        <v>148.05000000000001</v>
      </c>
      <c r="C3269">
        <v>13</v>
      </c>
      <c r="D3269" t="s">
        <v>48</v>
      </c>
      <c r="E3269">
        <v>1</v>
      </c>
      <c r="F3269">
        <v>0</v>
      </c>
      <c r="G3269">
        <v>70</v>
      </c>
      <c r="H3269">
        <v>2</v>
      </c>
      <c r="I3269">
        <v>28</v>
      </c>
      <c r="J3269">
        <v>0</v>
      </c>
      <c r="K3269">
        <f>_xlfn.XLOOKUP(FraudData[[#This Row],[amount]],AmountRules[Amount Min],AmountRules[Risk Points],,-1)</f>
        <v>0</v>
      </c>
      <c r="L3269">
        <f>_xlfn.XLOOKUP(FraudData[[#This Row],[transaction_hour]],TimeRules[Hour Min],TimeRules[Risk Points],,-1)</f>
        <v>0</v>
      </c>
      <c r="M3269">
        <f>_xlfn.XLOOKUP(FraudData[[#This Row],[foreign_transaction]],ForeignRules[Foreign Transaction],ForeignRules[Risk Points],0)</f>
        <v>3</v>
      </c>
      <c r="N3269">
        <f>_xlfn.XLOOKUP(FraudData[[#This Row],[location_mismatch]],Table10[Location Mismatch],Table10[Risk Points],0)</f>
        <v>0</v>
      </c>
      <c r="O3269">
        <f>_xlfn.XLOOKUP(FraudData[[#This Row],[device_trust_score]],DeviceRules[Device Min],DeviceRules[Risk Points],,-1)</f>
        <v>0</v>
      </c>
      <c r="P3269">
        <f>_xlfn.XLOOKUP(FraudData[[#This Row],[velocity_last_24h]],VelocityRules[Velocity Min],VelocityRules[Risk Points],,-1)</f>
        <v>0</v>
      </c>
      <c r="Q3269">
        <f>_xlfn.XLOOKUP(FraudData[[#This Row],[merchant_category]],MerchantRules[Merchant Category],MerchantRules[Risk Points],0)</f>
        <v>0</v>
      </c>
      <c r="R3269">
        <f>SUM(FraudData[[#This Row],[Amount Risk]:[Merchant Risk]])</f>
        <v>3</v>
      </c>
      <c r="S3269" t="str" cm="1">
        <f t="array" ref="S3269">_xlfn.IFS(FraudData[[#This Row],[Fraud Risk Score]]&gt;=8,"High Risk",FraudData[[#This Row],[Fraud Risk Score]]&gt;=6,"Medium Risk",TRUE,"Low Risk")</f>
        <v>Low Risk</v>
      </c>
    </row>
    <row r="3270" spans="1:19">
      <c r="A3270">
        <v>3269</v>
      </c>
      <c r="B3270">
        <v>178.2</v>
      </c>
      <c r="C3270">
        <v>11</v>
      </c>
      <c r="D3270" t="s">
        <v>46</v>
      </c>
      <c r="E3270">
        <v>0</v>
      </c>
      <c r="F3270">
        <v>0</v>
      </c>
      <c r="G3270">
        <v>83</v>
      </c>
      <c r="H3270">
        <v>1</v>
      </c>
      <c r="I3270">
        <v>64</v>
      </c>
      <c r="J3270">
        <v>0</v>
      </c>
      <c r="K3270">
        <f>_xlfn.XLOOKUP(FraudData[[#This Row],[amount]],AmountRules[Amount Min],AmountRules[Risk Points],,-1)</f>
        <v>0</v>
      </c>
      <c r="L3270">
        <f>_xlfn.XLOOKUP(FraudData[[#This Row],[transaction_hour]],TimeRules[Hour Min],TimeRules[Risk Points],,-1)</f>
        <v>0</v>
      </c>
      <c r="M3270">
        <f>_xlfn.XLOOKUP(FraudData[[#This Row],[foreign_transaction]],ForeignRules[Foreign Transaction],ForeignRules[Risk Points],0)</f>
        <v>0</v>
      </c>
      <c r="N3270">
        <f>_xlfn.XLOOKUP(FraudData[[#This Row],[location_mismatch]],Table10[Location Mismatch],Table10[Risk Points],0)</f>
        <v>0</v>
      </c>
      <c r="O3270">
        <f>_xlfn.XLOOKUP(FraudData[[#This Row],[device_trust_score]],DeviceRules[Device Min],DeviceRules[Risk Points],,-1)</f>
        <v>0</v>
      </c>
      <c r="P3270">
        <f>_xlfn.XLOOKUP(FraudData[[#This Row],[velocity_last_24h]],VelocityRules[Velocity Min],VelocityRules[Risk Points],,-1)</f>
        <v>0</v>
      </c>
      <c r="Q3270">
        <f>_xlfn.XLOOKUP(FraudData[[#This Row],[merchant_category]],MerchantRules[Merchant Category],MerchantRules[Risk Points],0)</f>
        <v>0</v>
      </c>
      <c r="R3270">
        <f>SUM(FraudData[[#This Row],[Amount Risk]:[Merchant Risk]])</f>
        <v>0</v>
      </c>
      <c r="S3270" t="str" cm="1">
        <f t="array" ref="S3270">_xlfn.IFS(FraudData[[#This Row],[Fraud Risk Score]]&gt;=8,"High Risk",FraudData[[#This Row],[Fraud Risk Score]]&gt;=6,"Medium Risk",TRUE,"Low Risk")</f>
        <v>Low Risk</v>
      </c>
    </row>
    <row r="3271" spans="1:19">
      <c r="A3271">
        <v>3270</v>
      </c>
      <c r="B3271">
        <v>210.02</v>
      </c>
      <c r="C3271">
        <v>13</v>
      </c>
      <c r="D3271" t="s">
        <v>46</v>
      </c>
      <c r="E3271">
        <v>0</v>
      </c>
      <c r="F3271">
        <v>0</v>
      </c>
      <c r="G3271">
        <v>95</v>
      </c>
      <c r="H3271">
        <v>0</v>
      </c>
      <c r="I3271">
        <v>44</v>
      </c>
      <c r="J3271">
        <v>0</v>
      </c>
      <c r="K3271">
        <f>_xlfn.XLOOKUP(FraudData[[#This Row],[amount]],AmountRules[Amount Min],AmountRules[Risk Points],,-1)</f>
        <v>0</v>
      </c>
      <c r="L3271">
        <f>_xlfn.XLOOKUP(FraudData[[#This Row],[transaction_hour]],TimeRules[Hour Min],TimeRules[Risk Points],,-1)</f>
        <v>0</v>
      </c>
      <c r="M3271">
        <f>_xlfn.XLOOKUP(FraudData[[#This Row],[foreign_transaction]],ForeignRules[Foreign Transaction],ForeignRules[Risk Points],0)</f>
        <v>0</v>
      </c>
      <c r="N3271">
        <f>_xlfn.XLOOKUP(FraudData[[#This Row],[location_mismatch]],Table10[Location Mismatch],Table10[Risk Points],0)</f>
        <v>0</v>
      </c>
      <c r="O3271">
        <f>_xlfn.XLOOKUP(FraudData[[#This Row],[device_trust_score]],DeviceRules[Device Min],DeviceRules[Risk Points],,-1)</f>
        <v>0</v>
      </c>
      <c r="P3271">
        <f>_xlfn.XLOOKUP(FraudData[[#This Row],[velocity_last_24h]],VelocityRules[Velocity Min],VelocityRules[Risk Points],,-1)</f>
        <v>0</v>
      </c>
      <c r="Q3271">
        <f>_xlfn.XLOOKUP(FraudData[[#This Row],[merchant_category]],MerchantRules[Merchant Category],MerchantRules[Risk Points],0)</f>
        <v>0</v>
      </c>
      <c r="R3271">
        <f>SUM(FraudData[[#This Row],[Amount Risk]:[Merchant Risk]])</f>
        <v>0</v>
      </c>
      <c r="S3271" t="str" cm="1">
        <f t="array" ref="S3271">_xlfn.IFS(FraudData[[#This Row],[Fraud Risk Score]]&gt;=8,"High Risk",FraudData[[#This Row],[Fraud Risk Score]]&gt;=6,"Medium Risk",TRUE,"Low Risk")</f>
        <v>Low Risk</v>
      </c>
    </row>
    <row r="3272" spans="1:19">
      <c r="A3272">
        <v>3271</v>
      </c>
      <c r="B3272">
        <v>52.57</v>
      </c>
      <c r="C3272">
        <v>3</v>
      </c>
      <c r="D3272" t="s">
        <v>50</v>
      </c>
      <c r="E3272">
        <v>0</v>
      </c>
      <c r="F3272">
        <v>0</v>
      </c>
      <c r="G3272">
        <v>81</v>
      </c>
      <c r="H3272">
        <v>5</v>
      </c>
      <c r="I3272">
        <v>21</v>
      </c>
      <c r="J3272">
        <v>0</v>
      </c>
      <c r="K3272">
        <f>_xlfn.XLOOKUP(FraudData[[#This Row],[amount]],AmountRules[Amount Min],AmountRules[Risk Points],,-1)</f>
        <v>0</v>
      </c>
      <c r="L3272">
        <f>_xlfn.XLOOKUP(FraudData[[#This Row],[transaction_hour]],TimeRules[Hour Min],TimeRules[Risk Points],,-1)</f>
        <v>3</v>
      </c>
      <c r="M3272">
        <f>_xlfn.XLOOKUP(FraudData[[#This Row],[foreign_transaction]],ForeignRules[Foreign Transaction],ForeignRules[Risk Points],0)</f>
        <v>0</v>
      </c>
      <c r="N3272">
        <f>_xlfn.XLOOKUP(FraudData[[#This Row],[location_mismatch]],Table10[Location Mismatch],Table10[Risk Points],0)</f>
        <v>0</v>
      </c>
      <c r="O3272">
        <f>_xlfn.XLOOKUP(FraudData[[#This Row],[device_trust_score]],DeviceRules[Device Min],DeviceRules[Risk Points],,-1)</f>
        <v>0</v>
      </c>
      <c r="P3272">
        <f>_xlfn.XLOOKUP(FraudData[[#This Row],[velocity_last_24h]],VelocityRules[Velocity Min],VelocityRules[Risk Points],,-1)</f>
        <v>3</v>
      </c>
      <c r="Q3272">
        <f>_xlfn.XLOOKUP(FraudData[[#This Row],[merchant_category]],MerchantRules[Merchant Category],MerchantRules[Risk Points],0)</f>
        <v>0</v>
      </c>
      <c r="R3272">
        <f>SUM(FraudData[[#This Row],[Amount Risk]:[Merchant Risk]])</f>
        <v>6</v>
      </c>
      <c r="S3272" t="str" cm="1">
        <f t="array" ref="S3272">_xlfn.IFS(FraudData[[#This Row],[Fraud Risk Score]]&gt;=8,"High Risk",FraudData[[#This Row],[Fraud Risk Score]]&gt;=6,"Medium Risk",TRUE,"Low Risk")</f>
        <v>Medium Risk</v>
      </c>
    </row>
    <row r="3273" spans="1:19">
      <c r="A3273">
        <v>3272</v>
      </c>
      <c r="B3273">
        <v>1.81</v>
      </c>
      <c r="C3273">
        <v>12</v>
      </c>
      <c r="D3273" t="s">
        <v>48</v>
      </c>
      <c r="E3273">
        <v>0</v>
      </c>
      <c r="F3273">
        <v>0</v>
      </c>
      <c r="G3273">
        <v>44</v>
      </c>
      <c r="H3273">
        <v>4</v>
      </c>
      <c r="I3273">
        <v>68</v>
      </c>
      <c r="J3273">
        <v>0</v>
      </c>
      <c r="K3273">
        <f>_xlfn.XLOOKUP(FraudData[[#This Row],[amount]],AmountRules[Amount Min],AmountRules[Risk Points],,-1)</f>
        <v>0</v>
      </c>
      <c r="L3273">
        <f>_xlfn.XLOOKUP(FraudData[[#This Row],[transaction_hour]],TimeRules[Hour Min],TimeRules[Risk Points],,-1)</f>
        <v>0</v>
      </c>
      <c r="M3273">
        <f>_xlfn.XLOOKUP(FraudData[[#This Row],[foreign_transaction]],ForeignRules[Foreign Transaction],ForeignRules[Risk Points],0)</f>
        <v>0</v>
      </c>
      <c r="N3273">
        <f>_xlfn.XLOOKUP(FraudData[[#This Row],[location_mismatch]],Table10[Location Mismatch],Table10[Risk Points],0)</f>
        <v>0</v>
      </c>
      <c r="O3273">
        <f>_xlfn.XLOOKUP(FraudData[[#This Row],[device_trust_score]],DeviceRules[Device Min],DeviceRules[Risk Points],,-1)</f>
        <v>2</v>
      </c>
      <c r="P3273">
        <f>_xlfn.XLOOKUP(FraudData[[#This Row],[velocity_last_24h]],VelocityRules[Velocity Min],VelocityRules[Risk Points],,-1)</f>
        <v>0</v>
      </c>
      <c r="Q3273">
        <f>_xlfn.XLOOKUP(FraudData[[#This Row],[merchant_category]],MerchantRules[Merchant Category],MerchantRules[Risk Points],0)</f>
        <v>0</v>
      </c>
      <c r="R3273">
        <f>SUM(FraudData[[#This Row],[Amount Risk]:[Merchant Risk]])</f>
        <v>2</v>
      </c>
      <c r="S3273" t="str" cm="1">
        <f t="array" ref="S3273">_xlfn.IFS(FraudData[[#This Row],[Fraud Risk Score]]&gt;=8,"High Risk",FraudData[[#This Row],[Fraud Risk Score]]&gt;=6,"Medium Risk",TRUE,"Low Risk")</f>
        <v>Low Risk</v>
      </c>
    </row>
    <row r="3274" spans="1:19">
      <c r="A3274">
        <v>3273</v>
      </c>
      <c r="B3274">
        <v>231.36</v>
      </c>
      <c r="C3274">
        <v>15</v>
      </c>
      <c r="D3274" t="s">
        <v>46</v>
      </c>
      <c r="E3274">
        <v>0</v>
      </c>
      <c r="F3274">
        <v>0</v>
      </c>
      <c r="G3274">
        <v>65</v>
      </c>
      <c r="H3274">
        <v>1</v>
      </c>
      <c r="I3274">
        <v>58</v>
      </c>
      <c r="J3274">
        <v>0</v>
      </c>
      <c r="K3274">
        <f>_xlfn.XLOOKUP(FraudData[[#This Row],[amount]],AmountRules[Amount Min],AmountRules[Risk Points],,-1)</f>
        <v>0</v>
      </c>
      <c r="L3274">
        <f>_xlfn.XLOOKUP(FraudData[[#This Row],[transaction_hour]],TimeRules[Hour Min],TimeRules[Risk Points],,-1)</f>
        <v>0</v>
      </c>
      <c r="M3274">
        <f>_xlfn.XLOOKUP(FraudData[[#This Row],[foreign_transaction]],ForeignRules[Foreign Transaction],ForeignRules[Risk Points],0)</f>
        <v>0</v>
      </c>
      <c r="N3274">
        <f>_xlfn.XLOOKUP(FraudData[[#This Row],[location_mismatch]],Table10[Location Mismatch],Table10[Risk Points],0)</f>
        <v>0</v>
      </c>
      <c r="O3274">
        <f>_xlfn.XLOOKUP(FraudData[[#This Row],[device_trust_score]],DeviceRules[Device Min],DeviceRules[Risk Points],,-1)</f>
        <v>1</v>
      </c>
      <c r="P3274">
        <f>_xlfn.XLOOKUP(FraudData[[#This Row],[velocity_last_24h]],VelocityRules[Velocity Min],VelocityRules[Risk Points],,-1)</f>
        <v>0</v>
      </c>
      <c r="Q3274">
        <f>_xlfn.XLOOKUP(FraudData[[#This Row],[merchant_category]],MerchantRules[Merchant Category],MerchantRules[Risk Points],0)</f>
        <v>0</v>
      </c>
      <c r="R3274">
        <f>SUM(FraudData[[#This Row],[Amount Risk]:[Merchant Risk]])</f>
        <v>1</v>
      </c>
      <c r="S3274" t="str" cm="1">
        <f t="array" ref="S3274">_xlfn.IFS(FraudData[[#This Row],[Fraud Risk Score]]&gt;=8,"High Risk",FraudData[[#This Row],[Fraud Risk Score]]&gt;=6,"Medium Risk",TRUE,"Low Risk")</f>
        <v>Low Risk</v>
      </c>
    </row>
    <row r="3275" spans="1:19">
      <c r="A3275">
        <v>3274</v>
      </c>
      <c r="B3275">
        <v>138.08000000000001</v>
      </c>
      <c r="C3275">
        <v>15</v>
      </c>
      <c r="D3275" t="s">
        <v>50</v>
      </c>
      <c r="E3275">
        <v>0</v>
      </c>
      <c r="F3275">
        <v>0</v>
      </c>
      <c r="G3275">
        <v>99</v>
      </c>
      <c r="H3275">
        <v>3</v>
      </c>
      <c r="I3275">
        <v>51</v>
      </c>
      <c r="J3275">
        <v>0</v>
      </c>
      <c r="K3275">
        <f>_xlfn.XLOOKUP(FraudData[[#This Row],[amount]],AmountRules[Amount Min],AmountRules[Risk Points],,-1)</f>
        <v>0</v>
      </c>
      <c r="L3275">
        <f>_xlfn.XLOOKUP(FraudData[[#This Row],[transaction_hour]],TimeRules[Hour Min],TimeRules[Risk Points],,-1)</f>
        <v>0</v>
      </c>
      <c r="M3275">
        <f>_xlfn.XLOOKUP(FraudData[[#This Row],[foreign_transaction]],ForeignRules[Foreign Transaction],ForeignRules[Risk Points],0)</f>
        <v>0</v>
      </c>
      <c r="N3275">
        <f>_xlfn.XLOOKUP(FraudData[[#This Row],[location_mismatch]],Table10[Location Mismatch],Table10[Risk Points],0)</f>
        <v>0</v>
      </c>
      <c r="O3275">
        <f>_xlfn.XLOOKUP(FraudData[[#This Row],[device_trust_score]],DeviceRules[Device Min],DeviceRules[Risk Points],,-1)</f>
        <v>0</v>
      </c>
      <c r="P3275">
        <f>_xlfn.XLOOKUP(FraudData[[#This Row],[velocity_last_24h]],VelocityRules[Velocity Min],VelocityRules[Risk Points],,-1)</f>
        <v>0</v>
      </c>
      <c r="Q3275">
        <f>_xlfn.XLOOKUP(FraudData[[#This Row],[merchant_category]],MerchantRules[Merchant Category],MerchantRules[Risk Points],0)</f>
        <v>0</v>
      </c>
      <c r="R3275">
        <f>SUM(FraudData[[#This Row],[Amount Risk]:[Merchant Risk]])</f>
        <v>0</v>
      </c>
      <c r="S3275" t="str" cm="1">
        <f t="array" ref="S3275">_xlfn.IFS(FraudData[[#This Row],[Fraud Risk Score]]&gt;=8,"High Risk",FraudData[[#This Row],[Fraud Risk Score]]&gt;=6,"Medium Risk",TRUE,"Low Risk")</f>
        <v>Low Risk</v>
      </c>
    </row>
    <row r="3276" spans="1:19">
      <c r="A3276">
        <v>3275</v>
      </c>
      <c r="B3276">
        <v>325.55</v>
      </c>
      <c r="C3276">
        <v>21</v>
      </c>
      <c r="D3276" t="s">
        <v>46</v>
      </c>
      <c r="E3276">
        <v>0</v>
      </c>
      <c r="F3276">
        <v>0</v>
      </c>
      <c r="G3276">
        <v>95</v>
      </c>
      <c r="H3276">
        <v>4</v>
      </c>
      <c r="I3276">
        <v>57</v>
      </c>
      <c r="J3276">
        <v>0</v>
      </c>
      <c r="K3276">
        <f>_xlfn.XLOOKUP(FraudData[[#This Row],[amount]],AmountRules[Amount Min],AmountRules[Risk Points],,-1)</f>
        <v>0</v>
      </c>
      <c r="L3276">
        <f>_xlfn.XLOOKUP(FraudData[[#This Row],[transaction_hour]],TimeRules[Hour Min],TimeRules[Risk Points],,-1)</f>
        <v>0</v>
      </c>
      <c r="M3276">
        <f>_xlfn.XLOOKUP(FraudData[[#This Row],[foreign_transaction]],ForeignRules[Foreign Transaction],ForeignRules[Risk Points],0)</f>
        <v>0</v>
      </c>
      <c r="N3276">
        <f>_xlfn.XLOOKUP(FraudData[[#This Row],[location_mismatch]],Table10[Location Mismatch],Table10[Risk Points],0)</f>
        <v>0</v>
      </c>
      <c r="O3276">
        <f>_xlfn.XLOOKUP(FraudData[[#This Row],[device_trust_score]],DeviceRules[Device Min],DeviceRules[Risk Points],,-1)</f>
        <v>0</v>
      </c>
      <c r="P3276">
        <f>_xlfn.XLOOKUP(FraudData[[#This Row],[velocity_last_24h]],VelocityRules[Velocity Min],VelocityRules[Risk Points],,-1)</f>
        <v>0</v>
      </c>
      <c r="Q3276">
        <f>_xlfn.XLOOKUP(FraudData[[#This Row],[merchant_category]],MerchantRules[Merchant Category],MerchantRules[Risk Points],0)</f>
        <v>0</v>
      </c>
      <c r="R3276">
        <f>SUM(FraudData[[#This Row],[Amount Risk]:[Merchant Risk]])</f>
        <v>0</v>
      </c>
      <c r="S3276" t="str" cm="1">
        <f t="array" ref="S3276">_xlfn.IFS(FraudData[[#This Row],[Fraud Risk Score]]&gt;=8,"High Risk",FraudData[[#This Row],[Fraud Risk Score]]&gt;=6,"Medium Risk",TRUE,"Low Risk")</f>
        <v>Low Risk</v>
      </c>
    </row>
    <row r="3277" spans="1:19">
      <c r="A3277">
        <v>3276</v>
      </c>
      <c r="B3277">
        <v>310.06</v>
      </c>
      <c r="C3277">
        <v>4</v>
      </c>
      <c r="D3277" t="s">
        <v>50</v>
      </c>
      <c r="E3277">
        <v>0</v>
      </c>
      <c r="F3277">
        <v>0</v>
      </c>
      <c r="G3277">
        <v>62</v>
      </c>
      <c r="H3277">
        <v>1</v>
      </c>
      <c r="I3277">
        <v>24</v>
      </c>
      <c r="J3277">
        <v>0</v>
      </c>
      <c r="K3277">
        <f>_xlfn.XLOOKUP(FraudData[[#This Row],[amount]],AmountRules[Amount Min],AmountRules[Risk Points],,-1)</f>
        <v>0</v>
      </c>
      <c r="L3277">
        <f>_xlfn.XLOOKUP(FraudData[[#This Row],[transaction_hour]],TimeRules[Hour Min],TimeRules[Risk Points],,-1)</f>
        <v>0</v>
      </c>
      <c r="M3277">
        <f>_xlfn.XLOOKUP(FraudData[[#This Row],[foreign_transaction]],ForeignRules[Foreign Transaction],ForeignRules[Risk Points],0)</f>
        <v>0</v>
      </c>
      <c r="N3277">
        <f>_xlfn.XLOOKUP(FraudData[[#This Row],[location_mismatch]],Table10[Location Mismatch],Table10[Risk Points],0)</f>
        <v>0</v>
      </c>
      <c r="O3277">
        <f>_xlfn.XLOOKUP(FraudData[[#This Row],[device_trust_score]],DeviceRules[Device Min],DeviceRules[Risk Points],,-1)</f>
        <v>1</v>
      </c>
      <c r="P3277">
        <f>_xlfn.XLOOKUP(FraudData[[#This Row],[velocity_last_24h]],VelocityRules[Velocity Min],VelocityRules[Risk Points],,-1)</f>
        <v>0</v>
      </c>
      <c r="Q3277">
        <f>_xlfn.XLOOKUP(FraudData[[#This Row],[merchant_category]],MerchantRules[Merchant Category],MerchantRules[Risk Points],0)</f>
        <v>0</v>
      </c>
      <c r="R3277">
        <f>SUM(FraudData[[#This Row],[Amount Risk]:[Merchant Risk]])</f>
        <v>1</v>
      </c>
      <c r="S3277" t="str" cm="1">
        <f t="array" ref="S3277">_xlfn.IFS(FraudData[[#This Row],[Fraud Risk Score]]&gt;=8,"High Risk",FraudData[[#This Row],[Fraud Risk Score]]&gt;=6,"Medium Risk",TRUE,"Low Risk")</f>
        <v>Low Risk</v>
      </c>
    </row>
    <row r="3278" spans="1:19">
      <c r="A3278">
        <v>3277</v>
      </c>
      <c r="B3278">
        <v>333.65</v>
      </c>
      <c r="C3278">
        <v>19</v>
      </c>
      <c r="D3278" t="s">
        <v>48</v>
      </c>
      <c r="E3278">
        <v>1</v>
      </c>
      <c r="F3278">
        <v>0</v>
      </c>
      <c r="G3278">
        <v>51</v>
      </c>
      <c r="H3278">
        <v>1</v>
      </c>
      <c r="I3278">
        <v>35</v>
      </c>
      <c r="J3278">
        <v>0</v>
      </c>
      <c r="K3278">
        <f>_xlfn.XLOOKUP(FraudData[[#This Row],[amount]],AmountRules[Amount Min],AmountRules[Risk Points],,-1)</f>
        <v>0</v>
      </c>
      <c r="L3278">
        <f>_xlfn.XLOOKUP(FraudData[[#This Row],[transaction_hour]],TimeRules[Hour Min],TimeRules[Risk Points],,-1)</f>
        <v>0</v>
      </c>
      <c r="M3278">
        <f>_xlfn.XLOOKUP(FraudData[[#This Row],[foreign_transaction]],ForeignRules[Foreign Transaction],ForeignRules[Risk Points],0)</f>
        <v>3</v>
      </c>
      <c r="N3278">
        <f>_xlfn.XLOOKUP(FraudData[[#This Row],[location_mismatch]],Table10[Location Mismatch],Table10[Risk Points],0)</f>
        <v>0</v>
      </c>
      <c r="O3278">
        <f>_xlfn.XLOOKUP(FraudData[[#This Row],[device_trust_score]],DeviceRules[Device Min],DeviceRules[Risk Points],,-1)</f>
        <v>1</v>
      </c>
      <c r="P3278">
        <f>_xlfn.XLOOKUP(FraudData[[#This Row],[velocity_last_24h]],VelocityRules[Velocity Min],VelocityRules[Risk Points],,-1)</f>
        <v>0</v>
      </c>
      <c r="Q3278">
        <f>_xlfn.XLOOKUP(FraudData[[#This Row],[merchant_category]],MerchantRules[Merchant Category],MerchantRules[Risk Points],0)</f>
        <v>0</v>
      </c>
      <c r="R3278">
        <f>SUM(FraudData[[#This Row],[Amount Risk]:[Merchant Risk]])</f>
        <v>4</v>
      </c>
      <c r="S3278" t="str" cm="1">
        <f t="array" ref="S3278">_xlfn.IFS(FraudData[[#This Row],[Fraud Risk Score]]&gt;=8,"High Risk",FraudData[[#This Row],[Fraud Risk Score]]&gt;=6,"Medium Risk",TRUE,"Low Risk")</f>
        <v>Low Risk</v>
      </c>
    </row>
    <row r="3279" spans="1:19">
      <c r="A3279">
        <v>3278</v>
      </c>
      <c r="B3279">
        <v>119.48</v>
      </c>
      <c r="C3279">
        <v>5</v>
      </c>
      <c r="D3279" t="s">
        <v>47</v>
      </c>
      <c r="E3279">
        <v>0</v>
      </c>
      <c r="F3279">
        <v>0</v>
      </c>
      <c r="G3279">
        <v>33</v>
      </c>
      <c r="H3279">
        <v>0</v>
      </c>
      <c r="I3279">
        <v>36</v>
      </c>
      <c r="J3279">
        <v>0</v>
      </c>
      <c r="K3279">
        <f>_xlfn.XLOOKUP(FraudData[[#This Row],[amount]],AmountRules[Amount Min],AmountRules[Risk Points],,-1)</f>
        <v>0</v>
      </c>
      <c r="L3279">
        <f>_xlfn.XLOOKUP(FraudData[[#This Row],[transaction_hour]],TimeRules[Hour Min],TimeRules[Risk Points],,-1)</f>
        <v>0</v>
      </c>
      <c r="M3279">
        <f>_xlfn.XLOOKUP(FraudData[[#This Row],[foreign_transaction]],ForeignRules[Foreign Transaction],ForeignRules[Risk Points],0)</f>
        <v>0</v>
      </c>
      <c r="N3279">
        <f>_xlfn.XLOOKUP(FraudData[[#This Row],[location_mismatch]],Table10[Location Mismatch],Table10[Risk Points],0)</f>
        <v>0</v>
      </c>
      <c r="O3279">
        <f>_xlfn.XLOOKUP(FraudData[[#This Row],[device_trust_score]],DeviceRules[Device Min],DeviceRules[Risk Points],,-1)</f>
        <v>2</v>
      </c>
      <c r="P3279">
        <f>_xlfn.XLOOKUP(FraudData[[#This Row],[velocity_last_24h]],VelocityRules[Velocity Min],VelocityRules[Risk Points],,-1)</f>
        <v>0</v>
      </c>
      <c r="Q3279">
        <f>_xlfn.XLOOKUP(FraudData[[#This Row],[merchant_category]],MerchantRules[Merchant Category],MerchantRules[Risk Points],0)</f>
        <v>0</v>
      </c>
      <c r="R3279">
        <f>SUM(FraudData[[#This Row],[Amount Risk]:[Merchant Risk]])</f>
        <v>2</v>
      </c>
      <c r="S3279" t="str" cm="1">
        <f t="array" ref="S3279">_xlfn.IFS(FraudData[[#This Row],[Fraud Risk Score]]&gt;=8,"High Risk",FraudData[[#This Row],[Fraud Risk Score]]&gt;=6,"Medium Risk",TRUE,"Low Risk")</f>
        <v>Low Risk</v>
      </c>
    </row>
    <row r="3280" spans="1:19">
      <c r="A3280">
        <v>3279</v>
      </c>
      <c r="B3280">
        <v>73.06</v>
      </c>
      <c r="C3280">
        <v>5</v>
      </c>
      <c r="D3280" t="s">
        <v>50</v>
      </c>
      <c r="E3280">
        <v>0</v>
      </c>
      <c r="F3280">
        <v>0</v>
      </c>
      <c r="G3280">
        <v>92</v>
      </c>
      <c r="H3280">
        <v>5</v>
      </c>
      <c r="I3280">
        <v>35</v>
      </c>
      <c r="J3280">
        <v>0</v>
      </c>
      <c r="K3280">
        <f>_xlfn.XLOOKUP(FraudData[[#This Row],[amount]],AmountRules[Amount Min],AmountRules[Risk Points],,-1)</f>
        <v>0</v>
      </c>
      <c r="L3280">
        <f>_xlfn.XLOOKUP(FraudData[[#This Row],[transaction_hour]],TimeRules[Hour Min],TimeRules[Risk Points],,-1)</f>
        <v>0</v>
      </c>
      <c r="M3280">
        <f>_xlfn.XLOOKUP(FraudData[[#This Row],[foreign_transaction]],ForeignRules[Foreign Transaction],ForeignRules[Risk Points],0)</f>
        <v>0</v>
      </c>
      <c r="N3280">
        <f>_xlfn.XLOOKUP(FraudData[[#This Row],[location_mismatch]],Table10[Location Mismatch],Table10[Risk Points],0)</f>
        <v>0</v>
      </c>
      <c r="O3280">
        <f>_xlfn.XLOOKUP(FraudData[[#This Row],[device_trust_score]],DeviceRules[Device Min],DeviceRules[Risk Points],,-1)</f>
        <v>0</v>
      </c>
      <c r="P3280">
        <f>_xlfn.XLOOKUP(FraudData[[#This Row],[velocity_last_24h]],VelocityRules[Velocity Min],VelocityRules[Risk Points],,-1)</f>
        <v>3</v>
      </c>
      <c r="Q3280">
        <f>_xlfn.XLOOKUP(FraudData[[#This Row],[merchant_category]],MerchantRules[Merchant Category],MerchantRules[Risk Points],0)</f>
        <v>0</v>
      </c>
      <c r="R3280">
        <f>SUM(FraudData[[#This Row],[Amount Risk]:[Merchant Risk]])</f>
        <v>3</v>
      </c>
      <c r="S3280" t="str" cm="1">
        <f t="array" ref="S3280">_xlfn.IFS(FraudData[[#This Row],[Fraud Risk Score]]&gt;=8,"High Risk",FraudData[[#This Row],[Fraud Risk Score]]&gt;=6,"Medium Risk",TRUE,"Low Risk")</f>
        <v>Low Risk</v>
      </c>
    </row>
    <row r="3281" spans="1:19">
      <c r="A3281">
        <v>3280</v>
      </c>
      <c r="B3281">
        <v>282.26</v>
      </c>
      <c r="C3281">
        <v>17</v>
      </c>
      <c r="D3281" t="s">
        <v>50</v>
      </c>
      <c r="E3281">
        <v>0</v>
      </c>
      <c r="F3281">
        <v>0</v>
      </c>
      <c r="G3281">
        <v>62</v>
      </c>
      <c r="H3281">
        <v>3</v>
      </c>
      <c r="I3281">
        <v>32</v>
      </c>
      <c r="J3281">
        <v>0</v>
      </c>
      <c r="K3281">
        <f>_xlfn.XLOOKUP(FraudData[[#This Row],[amount]],AmountRules[Amount Min],AmountRules[Risk Points],,-1)</f>
        <v>0</v>
      </c>
      <c r="L3281">
        <f>_xlfn.XLOOKUP(FraudData[[#This Row],[transaction_hour]],TimeRules[Hour Min],TimeRules[Risk Points],,-1)</f>
        <v>0</v>
      </c>
      <c r="M3281">
        <f>_xlfn.XLOOKUP(FraudData[[#This Row],[foreign_transaction]],ForeignRules[Foreign Transaction],ForeignRules[Risk Points],0)</f>
        <v>0</v>
      </c>
      <c r="N3281">
        <f>_xlfn.XLOOKUP(FraudData[[#This Row],[location_mismatch]],Table10[Location Mismatch],Table10[Risk Points],0)</f>
        <v>0</v>
      </c>
      <c r="O3281">
        <f>_xlfn.XLOOKUP(FraudData[[#This Row],[device_trust_score]],DeviceRules[Device Min],DeviceRules[Risk Points],,-1)</f>
        <v>1</v>
      </c>
      <c r="P3281">
        <f>_xlfn.XLOOKUP(FraudData[[#This Row],[velocity_last_24h]],VelocityRules[Velocity Min],VelocityRules[Risk Points],,-1)</f>
        <v>0</v>
      </c>
      <c r="Q3281">
        <f>_xlfn.XLOOKUP(FraudData[[#This Row],[merchant_category]],MerchantRules[Merchant Category],MerchantRules[Risk Points],0)</f>
        <v>0</v>
      </c>
      <c r="R3281">
        <f>SUM(FraudData[[#This Row],[Amount Risk]:[Merchant Risk]])</f>
        <v>1</v>
      </c>
      <c r="S3281" t="str" cm="1">
        <f t="array" ref="S3281">_xlfn.IFS(FraudData[[#This Row],[Fraud Risk Score]]&gt;=8,"High Risk",FraudData[[#This Row],[Fraud Risk Score]]&gt;=6,"Medium Risk",TRUE,"Low Risk")</f>
        <v>Low Risk</v>
      </c>
    </row>
    <row r="3282" spans="1:19">
      <c r="A3282">
        <v>3281</v>
      </c>
      <c r="B3282">
        <v>108.03</v>
      </c>
      <c r="C3282">
        <v>5</v>
      </c>
      <c r="D3282" t="s">
        <v>46</v>
      </c>
      <c r="E3282">
        <v>0</v>
      </c>
      <c r="F3282">
        <v>0</v>
      </c>
      <c r="G3282">
        <v>49</v>
      </c>
      <c r="H3282">
        <v>4</v>
      </c>
      <c r="I3282">
        <v>28</v>
      </c>
      <c r="J3282">
        <v>0</v>
      </c>
      <c r="K3282">
        <f>_xlfn.XLOOKUP(FraudData[[#This Row],[amount]],AmountRules[Amount Min],AmountRules[Risk Points],,-1)</f>
        <v>0</v>
      </c>
      <c r="L3282">
        <f>_xlfn.XLOOKUP(FraudData[[#This Row],[transaction_hour]],TimeRules[Hour Min],TimeRules[Risk Points],,-1)</f>
        <v>0</v>
      </c>
      <c r="M3282">
        <f>_xlfn.XLOOKUP(FraudData[[#This Row],[foreign_transaction]],ForeignRules[Foreign Transaction],ForeignRules[Risk Points],0)</f>
        <v>0</v>
      </c>
      <c r="N3282">
        <f>_xlfn.XLOOKUP(FraudData[[#This Row],[location_mismatch]],Table10[Location Mismatch],Table10[Risk Points],0)</f>
        <v>0</v>
      </c>
      <c r="O3282">
        <f>_xlfn.XLOOKUP(FraudData[[#This Row],[device_trust_score]],DeviceRules[Device Min],DeviceRules[Risk Points],,-1)</f>
        <v>2</v>
      </c>
      <c r="P3282">
        <f>_xlfn.XLOOKUP(FraudData[[#This Row],[velocity_last_24h]],VelocityRules[Velocity Min],VelocityRules[Risk Points],,-1)</f>
        <v>0</v>
      </c>
      <c r="Q3282">
        <f>_xlfn.XLOOKUP(FraudData[[#This Row],[merchant_category]],MerchantRules[Merchant Category],MerchantRules[Risk Points],0)</f>
        <v>0</v>
      </c>
      <c r="R3282">
        <f>SUM(FraudData[[#This Row],[Amount Risk]:[Merchant Risk]])</f>
        <v>2</v>
      </c>
      <c r="S3282" t="str" cm="1">
        <f t="array" ref="S3282">_xlfn.IFS(FraudData[[#This Row],[Fraud Risk Score]]&gt;=8,"High Risk",FraudData[[#This Row],[Fraud Risk Score]]&gt;=6,"Medium Risk",TRUE,"Low Risk")</f>
        <v>Low Risk</v>
      </c>
    </row>
    <row r="3283" spans="1:19">
      <c r="A3283">
        <v>3282</v>
      </c>
      <c r="B3283">
        <v>36.479999999999997</v>
      </c>
      <c r="C3283">
        <v>6</v>
      </c>
      <c r="D3283" t="s">
        <v>48</v>
      </c>
      <c r="E3283">
        <v>0</v>
      </c>
      <c r="F3283">
        <v>0</v>
      </c>
      <c r="G3283">
        <v>38</v>
      </c>
      <c r="H3283">
        <v>0</v>
      </c>
      <c r="I3283">
        <v>29</v>
      </c>
      <c r="J3283">
        <v>0</v>
      </c>
      <c r="K3283">
        <f>_xlfn.XLOOKUP(FraudData[[#This Row],[amount]],AmountRules[Amount Min],AmountRules[Risk Points],,-1)</f>
        <v>0</v>
      </c>
      <c r="L3283">
        <f>_xlfn.XLOOKUP(FraudData[[#This Row],[transaction_hour]],TimeRules[Hour Min],TimeRules[Risk Points],,-1)</f>
        <v>0</v>
      </c>
      <c r="M3283">
        <f>_xlfn.XLOOKUP(FraudData[[#This Row],[foreign_transaction]],ForeignRules[Foreign Transaction],ForeignRules[Risk Points],0)</f>
        <v>0</v>
      </c>
      <c r="N3283">
        <f>_xlfn.XLOOKUP(FraudData[[#This Row],[location_mismatch]],Table10[Location Mismatch],Table10[Risk Points],0)</f>
        <v>0</v>
      </c>
      <c r="O3283">
        <f>_xlfn.XLOOKUP(FraudData[[#This Row],[device_trust_score]],DeviceRules[Device Min],DeviceRules[Risk Points],,-1)</f>
        <v>2</v>
      </c>
      <c r="P3283">
        <f>_xlfn.XLOOKUP(FraudData[[#This Row],[velocity_last_24h]],VelocityRules[Velocity Min],VelocityRules[Risk Points],,-1)</f>
        <v>0</v>
      </c>
      <c r="Q3283">
        <f>_xlfn.XLOOKUP(FraudData[[#This Row],[merchant_category]],MerchantRules[Merchant Category],MerchantRules[Risk Points],0)</f>
        <v>0</v>
      </c>
      <c r="R3283">
        <f>SUM(FraudData[[#This Row],[Amount Risk]:[Merchant Risk]])</f>
        <v>2</v>
      </c>
      <c r="S3283" t="str" cm="1">
        <f t="array" ref="S3283">_xlfn.IFS(FraudData[[#This Row],[Fraud Risk Score]]&gt;=8,"High Risk",FraudData[[#This Row],[Fraud Risk Score]]&gt;=6,"Medium Risk",TRUE,"Low Risk")</f>
        <v>Low Risk</v>
      </c>
    </row>
    <row r="3284" spans="1:19">
      <c r="A3284">
        <v>3283</v>
      </c>
      <c r="B3284">
        <v>347.55</v>
      </c>
      <c r="C3284">
        <v>23</v>
      </c>
      <c r="D3284" t="s">
        <v>49</v>
      </c>
      <c r="E3284">
        <v>0</v>
      </c>
      <c r="F3284">
        <v>0</v>
      </c>
      <c r="G3284">
        <v>61</v>
      </c>
      <c r="H3284">
        <v>2</v>
      </c>
      <c r="I3284">
        <v>52</v>
      </c>
      <c r="J3284">
        <v>0</v>
      </c>
      <c r="K3284">
        <f>_xlfn.XLOOKUP(FraudData[[#This Row],[amount]],AmountRules[Amount Min],AmountRules[Risk Points],,-1)</f>
        <v>0</v>
      </c>
      <c r="L3284">
        <f>_xlfn.XLOOKUP(FraudData[[#This Row],[transaction_hour]],TimeRules[Hour Min],TimeRules[Risk Points],,-1)</f>
        <v>1</v>
      </c>
      <c r="M3284">
        <f>_xlfn.XLOOKUP(FraudData[[#This Row],[foreign_transaction]],ForeignRules[Foreign Transaction],ForeignRules[Risk Points],0)</f>
        <v>0</v>
      </c>
      <c r="N3284">
        <f>_xlfn.XLOOKUP(FraudData[[#This Row],[location_mismatch]],Table10[Location Mismatch],Table10[Risk Points],0)</f>
        <v>0</v>
      </c>
      <c r="O3284">
        <f>_xlfn.XLOOKUP(FraudData[[#This Row],[device_trust_score]],DeviceRules[Device Min],DeviceRules[Risk Points],,-1)</f>
        <v>1</v>
      </c>
      <c r="P3284">
        <f>_xlfn.XLOOKUP(FraudData[[#This Row],[velocity_last_24h]],VelocityRules[Velocity Min],VelocityRules[Risk Points],,-1)</f>
        <v>0</v>
      </c>
      <c r="Q3284">
        <f>_xlfn.XLOOKUP(FraudData[[#This Row],[merchant_category]],MerchantRules[Merchant Category],MerchantRules[Risk Points],0)</f>
        <v>1</v>
      </c>
      <c r="R3284">
        <f>SUM(FraudData[[#This Row],[Amount Risk]:[Merchant Risk]])</f>
        <v>3</v>
      </c>
      <c r="S3284" t="str" cm="1">
        <f t="array" ref="S3284">_xlfn.IFS(FraudData[[#This Row],[Fraud Risk Score]]&gt;=8,"High Risk",FraudData[[#This Row],[Fraud Risk Score]]&gt;=6,"Medium Risk",TRUE,"Low Risk")</f>
        <v>Low Risk</v>
      </c>
    </row>
    <row r="3285" spans="1:19">
      <c r="A3285">
        <v>3284</v>
      </c>
      <c r="B3285">
        <v>385.53</v>
      </c>
      <c r="C3285">
        <v>23</v>
      </c>
      <c r="D3285" t="s">
        <v>49</v>
      </c>
      <c r="E3285">
        <v>1</v>
      </c>
      <c r="F3285">
        <v>0</v>
      </c>
      <c r="G3285">
        <v>74</v>
      </c>
      <c r="H3285">
        <v>2</v>
      </c>
      <c r="I3285">
        <v>53</v>
      </c>
      <c r="J3285">
        <v>0</v>
      </c>
      <c r="K3285">
        <f>_xlfn.XLOOKUP(FraudData[[#This Row],[amount]],AmountRules[Amount Min],AmountRules[Risk Points],,-1)</f>
        <v>0</v>
      </c>
      <c r="L3285">
        <f>_xlfn.XLOOKUP(FraudData[[#This Row],[transaction_hour]],TimeRules[Hour Min],TimeRules[Risk Points],,-1)</f>
        <v>1</v>
      </c>
      <c r="M3285">
        <f>_xlfn.XLOOKUP(FraudData[[#This Row],[foreign_transaction]],ForeignRules[Foreign Transaction],ForeignRules[Risk Points],0)</f>
        <v>3</v>
      </c>
      <c r="N3285">
        <f>_xlfn.XLOOKUP(FraudData[[#This Row],[location_mismatch]],Table10[Location Mismatch],Table10[Risk Points],0)</f>
        <v>0</v>
      </c>
      <c r="O3285">
        <f>_xlfn.XLOOKUP(FraudData[[#This Row],[device_trust_score]],DeviceRules[Device Min],DeviceRules[Risk Points],,-1)</f>
        <v>0</v>
      </c>
      <c r="P3285">
        <f>_xlfn.XLOOKUP(FraudData[[#This Row],[velocity_last_24h]],VelocityRules[Velocity Min],VelocityRules[Risk Points],,-1)</f>
        <v>0</v>
      </c>
      <c r="Q3285">
        <f>_xlfn.XLOOKUP(FraudData[[#This Row],[merchant_category]],MerchantRules[Merchant Category],MerchantRules[Risk Points],0)</f>
        <v>1</v>
      </c>
      <c r="R3285">
        <f>SUM(FraudData[[#This Row],[Amount Risk]:[Merchant Risk]])</f>
        <v>5</v>
      </c>
      <c r="S3285" t="str" cm="1">
        <f t="array" ref="S3285">_xlfn.IFS(FraudData[[#This Row],[Fraud Risk Score]]&gt;=8,"High Risk",FraudData[[#This Row],[Fraud Risk Score]]&gt;=6,"Medium Risk",TRUE,"Low Risk")</f>
        <v>Low Risk</v>
      </c>
    </row>
    <row r="3286" spans="1:19">
      <c r="A3286">
        <v>3285</v>
      </c>
      <c r="B3286">
        <v>113.03</v>
      </c>
      <c r="C3286">
        <v>15</v>
      </c>
      <c r="D3286" t="s">
        <v>47</v>
      </c>
      <c r="E3286">
        <v>0</v>
      </c>
      <c r="F3286">
        <v>0</v>
      </c>
      <c r="G3286">
        <v>96</v>
      </c>
      <c r="H3286">
        <v>2</v>
      </c>
      <c r="I3286">
        <v>67</v>
      </c>
      <c r="J3286">
        <v>0</v>
      </c>
      <c r="K3286">
        <f>_xlfn.XLOOKUP(FraudData[[#This Row],[amount]],AmountRules[Amount Min],AmountRules[Risk Points],,-1)</f>
        <v>0</v>
      </c>
      <c r="L3286">
        <f>_xlfn.XLOOKUP(FraudData[[#This Row],[transaction_hour]],TimeRules[Hour Min],TimeRules[Risk Points],,-1)</f>
        <v>0</v>
      </c>
      <c r="M3286">
        <f>_xlfn.XLOOKUP(FraudData[[#This Row],[foreign_transaction]],ForeignRules[Foreign Transaction],ForeignRules[Risk Points],0)</f>
        <v>0</v>
      </c>
      <c r="N3286">
        <f>_xlfn.XLOOKUP(FraudData[[#This Row],[location_mismatch]],Table10[Location Mismatch],Table10[Risk Points],0)</f>
        <v>0</v>
      </c>
      <c r="O3286">
        <f>_xlfn.XLOOKUP(FraudData[[#This Row],[device_trust_score]],DeviceRules[Device Min],DeviceRules[Risk Points],,-1)</f>
        <v>0</v>
      </c>
      <c r="P3286">
        <f>_xlfn.XLOOKUP(FraudData[[#This Row],[velocity_last_24h]],VelocityRules[Velocity Min],VelocityRules[Risk Points],,-1)</f>
        <v>0</v>
      </c>
      <c r="Q3286">
        <f>_xlfn.XLOOKUP(FraudData[[#This Row],[merchant_category]],MerchantRules[Merchant Category],MerchantRules[Risk Points],0)</f>
        <v>0</v>
      </c>
      <c r="R3286">
        <f>SUM(FraudData[[#This Row],[Amount Risk]:[Merchant Risk]])</f>
        <v>0</v>
      </c>
      <c r="S3286" t="str" cm="1">
        <f t="array" ref="S3286">_xlfn.IFS(FraudData[[#This Row],[Fraud Risk Score]]&gt;=8,"High Risk",FraudData[[#This Row],[Fraud Risk Score]]&gt;=6,"Medium Risk",TRUE,"Low Risk")</f>
        <v>Low Risk</v>
      </c>
    </row>
    <row r="3287" spans="1:19">
      <c r="A3287">
        <v>3286</v>
      </c>
      <c r="B3287">
        <v>14.17</v>
      </c>
      <c r="C3287">
        <v>8</v>
      </c>
      <c r="D3287" t="s">
        <v>48</v>
      </c>
      <c r="E3287">
        <v>0</v>
      </c>
      <c r="F3287">
        <v>0</v>
      </c>
      <c r="G3287">
        <v>66</v>
      </c>
      <c r="H3287">
        <v>2</v>
      </c>
      <c r="I3287">
        <v>29</v>
      </c>
      <c r="J3287">
        <v>0</v>
      </c>
      <c r="K3287">
        <f>_xlfn.XLOOKUP(FraudData[[#This Row],[amount]],AmountRules[Amount Min],AmountRules[Risk Points],,-1)</f>
        <v>0</v>
      </c>
      <c r="L3287">
        <f>_xlfn.XLOOKUP(FraudData[[#This Row],[transaction_hour]],TimeRules[Hour Min],TimeRules[Risk Points],,-1)</f>
        <v>0</v>
      </c>
      <c r="M3287">
        <f>_xlfn.XLOOKUP(FraudData[[#This Row],[foreign_transaction]],ForeignRules[Foreign Transaction],ForeignRules[Risk Points],0)</f>
        <v>0</v>
      </c>
      <c r="N3287">
        <f>_xlfn.XLOOKUP(FraudData[[#This Row],[location_mismatch]],Table10[Location Mismatch],Table10[Risk Points],0)</f>
        <v>0</v>
      </c>
      <c r="O3287">
        <f>_xlfn.XLOOKUP(FraudData[[#This Row],[device_trust_score]],DeviceRules[Device Min],DeviceRules[Risk Points],,-1)</f>
        <v>1</v>
      </c>
      <c r="P3287">
        <f>_xlfn.XLOOKUP(FraudData[[#This Row],[velocity_last_24h]],VelocityRules[Velocity Min],VelocityRules[Risk Points],,-1)</f>
        <v>0</v>
      </c>
      <c r="Q3287">
        <f>_xlfn.XLOOKUP(FraudData[[#This Row],[merchant_category]],MerchantRules[Merchant Category],MerchantRules[Risk Points],0)</f>
        <v>0</v>
      </c>
      <c r="R3287">
        <f>SUM(FraudData[[#This Row],[Amount Risk]:[Merchant Risk]])</f>
        <v>1</v>
      </c>
      <c r="S3287" t="str" cm="1">
        <f t="array" ref="S3287">_xlfn.IFS(FraudData[[#This Row],[Fraud Risk Score]]&gt;=8,"High Risk",FraudData[[#This Row],[Fraud Risk Score]]&gt;=6,"Medium Risk",TRUE,"Low Risk")</f>
        <v>Low Risk</v>
      </c>
    </row>
    <row r="3288" spans="1:19">
      <c r="A3288">
        <v>3287</v>
      </c>
      <c r="B3288">
        <v>88.33</v>
      </c>
      <c r="C3288">
        <v>12</v>
      </c>
      <c r="D3288" t="s">
        <v>50</v>
      </c>
      <c r="E3288">
        <v>0</v>
      </c>
      <c r="F3288">
        <v>1</v>
      </c>
      <c r="G3288">
        <v>99</v>
      </c>
      <c r="H3288">
        <v>2</v>
      </c>
      <c r="I3288">
        <v>33</v>
      </c>
      <c r="J3288">
        <v>0</v>
      </c>
      <c r="K3288">
        <f>_xlfn.XLOOKUP(FraudData[[#This Row],[amount]],AmountRules[Amount Min],AmountRules[Risk Points],,-1)</f>
        <v>0</v>
      </c>
      <c r="L3288">
        <f>_xlfn.XLOOKUP(FraudData[[#This Row],[transaction_hour]],TimeRules[Hour Min],TimeRules[Risk Points],,-1)</f>
        <v>0</v>
      </c>
      <c r="M3288">
        <f>_xlfn.XLOOKUP(FraudData[[#This Row],[foreign_transaction]],ForeignRules[Foreign Transaction],ForeignRules[Risk Points],0)</f>
        <v>0</v>
      </c>
      <c r="N3288">
        <f>_xlfn.XLOOKUP(FraudData[[#This Row],[location_mismatch]],Table10[Location Mismatch],Table10[Risk Points],0)</f>
        <v>3</v>
      </c>
      <c r="O3288">
        <f>_xlfn.XLOOKUP(FraudData[[#This Row],[device_trust_score]],DeviceRules[Device Min],DeviceRules[Risk Points],,-1)</f>
        <v>0</v>
      </c>
      <c r="P3288">
        <f>_xlfn.XLOOKUP(FraudData[[#This Row],[velocity_last_24h]],VelocityRules[Velocity Min],VelocityRules[Risk Points],,-1)</f>
        <v>0</v>
      </c>
      <c r="Q3288">
        <f>_xlfn.XLOOKUP(FraudData[[#This Row],[merchant_category]],MerchantRules[Merchant Category],MerchantRules[Risk Points],0)</f>
        <v>0</v>
      </c>
      <c r="R3288">
        <f>SUM(FraudData[[#This Row],[Amount Risk]:[Merchant Risk]])</f>
        <v>3</v>
      </c>
      <c r="S3288" t="str" cm="1">
        <f t="array" ref="S3288">_xlfn.IFS(FraudData[[#This Row],[Fraud Risk Score]]&gt;=8,"High Risk",FraudData[[#This Row],[Fraud Risk Score]]&gt;=6,"Medium Risk",TRUE,"Low Risk")</f>
        <v>Low Risk</v>
      </c>
    </row>
    <row r="3289" spans="1:19">
      <c r="A3289">
        <v>3288</v>
      </c>
      <c r="B3289">
        <v>292.91000000000003</v>
      </c>
      <c r="C3289">
        <v>11</v>
      </c>
      <c r="D3289" t="s">
        <v>49</v>
      </c>
      <c r="E3289">
        <v>1</v>
      </c>
      <c r="F3289">
        <v>0</v>
      </c>
      <c r="G3289">
        <v>78</v>
      </c>
      <c r="H3289">
        <v>4</v>
      </c>
      <c r="I3289">
        <v>45</v>
      </c>
      <c r="J3289">
        <v>0</v>
      </c>
      <c r="K3289">
        <f>_xlfn.XLOOKUP(FraudData[[#This Row],[amount]],AmountRules[Amount Min],AmountRules[Risk Points],,-1)</f>
        <v>0</v>
      </c>
      <c r="L3289">
        <f>_xlfn.XLOOKUP(FraudData[[#This Row],[transaction_hour]],TimeRules[Hour Min],TimeRules[Risk Points],,-1)</f>
        <v>0</v>
      </c>
      <c r="M3289">
        <f>_xlfn.XLOOKUP(FraudData[[#This Row],[foreign_transaction]],ForeignRules[Foreign Transaction],ForeignRules[Risk Points],0)</f>
        <v>3</v>
      </c>
      <c r="N3289">
        <f>_xlfn.XLOOKUP(FraudData[[#This Row],[location_mismatch]],Table10[Location Mismatch],Table10[Risk Points],0)</f>
        <v>0</v>
      </c>
      <c r="O3289">
        <f>_xlfn.XLOOKUP(FraudData[[#This Row],[device_trust_score]],DeviceRules[Device Min],DeviceRules[Risk Points],,-1)</f>
        <v>0</v>
      </c>
      <c r="P3289">
        <f>_xlfn.XLOOKUP(FraudData[[#This Row],[velocity_last_24h]],VelocityRules[Velocity Min],VelocityRules[Risk Points],,-1)</f>
        <v>0</v>
      </c>
      <c r="Q3289">
        <f>_xlfn.XLOOKUP(FraudData[[#This Row],[merchant_category]],MerchantRules[Merchant Category],MerchantRules[Risk Points],0)</f>
        <v>1</v>
      </c>
      <c r="R3289">
        <f>SUM(FraudData[[#This Row],[Amount Risk]:[Merchant Risk]])</f>
        <v>4</v>
      </c>
      <c r="S3289" t="str" cm="1">
        <f t="array" ref="S3289">_xlfn.IFS(FraudData[[#This Row],[Fraud Risk Score]]&gt;=8,"High Risk",FraudData[[#This Row],[Fraud Risk Score]]&gt;=6,"Medium Risk",TRUE,"Low Risk")</f>
        <v>Low Risk</v>
      </c>
    </row>
    <row r="3290" spans="1:19">
      <c r="A3290">
        <v>3289</v>
      </c>
      <c r="B3290">
        <v>417.69</v>
      </c>
      <c r="C3290">
        <v>18</v>
      </c>
      <c r="D3290" t="s">
        <v>47</v>
      </c>
      <c r="E3290">
        <v>0</v>
      </c>
      <c r="F3290">
        <v>0</v>
      </c>
      <c r="G3290">
        <v>59</v>
      </c>
      <c r="H3290">
        <v>3</v>
      </c>
      <c r="I3290">
        <v>61</v>
      </c>
      <c r="J3290">
        <v>0</v>
      </c>
      <c r="K3290">
        <f>_xlfn.XLOOKUP(FraudData[[#This Row],[amount]],AmountRules[Amount Min],AmountRules[Risk Points],,-1)</f>
        <v>0</v>
      </c>
      <c r="L3290">
        <f>_xlfn.XLOOKUP(FraudData[[#This Row],[transaction_hour]],TimeRules[Hour Min],TimeRules[Risk Points],,-1)</f>
        <v>0</v>
      </c>
      <c r="M3290">
        <f>_xlfn.XLOOKUP(FraudData[[#This Row],[foreign_transaction]],ForeignRules[Foreign Transaction],ForeignRules[Risk Points],0)</f>
        <v>0</v>
      </c>
      <c r="N3290">
        <f>_xlfn.XLOOKUP(FraudData[[#This Row],[location_mismatch]],Table10[Location Mismatch],Table10[Risk Points],0)</f>
        <v>0</v>
      </c>
      <c r="O3290">
        <f>_xlfn.XLOOKUP(FraudData[[#This Row],[device_trust_score]],DeviceRules[Device Min],DeviceRules[Risk Points],,-1)</f>
        <v>1</v>
      </c>
      <c r="P3290">
        <f>_xlfn.XLOOKUP(FraudData[[#This Row],[velocity_last_24h]],VelocityRules[Velocity Min],VelocityRules[Risk Points],,-1)</f>
        <v>0</v>
      </c>
      <c r="Q3290">
        <f>_xlfn.XLOOKUP(FraudData[[#This Row],[merchant_category]],MerchantRules[Merchant Category],MerchantRules[Risk Points],0)</f>
        <v>0</v>
      </c>
      <c r="R3290">
        <f>SUM(FraudData[[#This Row],[Amount Risk]:[Merchant Risk]])</f>
        <v>1</v>
      </c>
      <c r="S3290" t="str" cm="1">
        <f t="array" ref="S3290">_xlfn.IFS(FraudData[[#This Row],[Fraud Risk Score]]&gt;=8,"High Risk",FraudData[[#This Row],[Fraud Risk Score]]&gt;=6,"Medium Risk",TRUE,"Low Risk")</f>
        <v>Low Risk</v>
      </c>
    </row>
    <row r="3291" spans="1:19">
      <c r="A3291">
        <v>3290</v>
      </c>
      <c r="B3291">
        <v>40.950000000000003</v>
      </c>
      <c r="C3291">
        <v>22</v>
      </c>
      <c r="D3291" t="s">
        <v>48</v>
      </c>
      <c r="E3291">
        <v>0</v>
      </c>
      <c r="F3291">
        <v>0</v>
      </c>
      <c r="G3291">
        <v>55</v>
      </c>
      <c r="H3291">
        <v>2</v>
      </c>
      <c r="I3291">
        <v>56</v>
      </c>
      <c r="J3291">
        <v>0</v>
      </c>
      <c r="K3291">
        <f>_xlfn.XLOOKUP(FraudData[[#This Row],[amount]],AmountRules[Amount Min],AmountRules[Risk Points],,-1)</f>
        <v>0</v>
      </c>
      <c r="L3291">
        <f>_xlfn.XLOOKUP(FraudData[[#This Row],[transaction_hour]],TimeRules[Hour Min],TimeRules[Risk Points],,-1)</f>
        <v>0</v>
      </c>
      <c r="M3291">
        <f>_xlfn.XLOOKUP(FraudData[[#This Row],[foreign_transaction]],ForeignRules[Foreign Transaction],ForeignRules[Risk Points],0)</f>
        <v>0</v>
      </c>
      <c r="N3291">
        <f>_xlfn.XLOOKUP(FraudData[[#This Row],[location_mismatch]],Table10[Location Mismatch],Table10[Risk Points],0)</f>
        <v>0</v>
      </c>
      <c r="O3291">
        <f>_xlfn.XLOOKUP(FraudData[[#This Row],[device_trust_score]],DeviceRules[Device Min],DeviceRules[Risk Points],,-1)</f>
        <v>1</v>
      </c>
      <c r="P3291">
        <f>_xlfn.XLOOKUP(FraudData[[#This Row],[velocity_last_24h]],VelocityRules[Velocity Min],VelocityRules[Risk Points],,-1)</f>
        <v>0</v>
      </c>
      <c r="Q3291">
        <f>_xlfn.XLOOKUP(FraudData[[#This Row],[merchant_category]],MerchantRules[Merchant Category],MerchantRules[Risk Points],0)</f>
        <v>0</v>
      </c>
      <c r="R3291">
        <f>SUM(FraudData[[#This Row],[Amount Risk]:[Merchant Risk]])</f>
        <v>1</v>
      </c>
      <c r="S3291" t="str" cm="1">
        <f t="array" ref="S3291">_xlfn.IFS(FraudData[[#This Row],[Fraud Risk Score]]&gt;=8,"High Risk",FraudData[[#This Row],[Fraud Risk Score]]&gt;=6,"Medium Risk",TRUE,"Low Risk")</f>
        <v>Low Risk</v>
      </c>
    </row>
    <row r="3292" spans="1:19">
      <c r="A3292">
        <v>3291</v>
      </c>
      <c r="B3292">
        <v>12.48</v>
      </c>
      <c r="C3292">
        <v>22</v>
      </c>
      <c r="D3292" t="s">
        <v>47</v>
      </c>
      <c r="E3292">
        <v>0</v>
      </c>
      <c r="F3292">
        <v>0</v>
      </c>
      <c r="G3292">
        <v>70</v>
      </c>
      <c r="H3292">
        <v>6</v>
      </c>
      <c r="I3292">
        <v>61</v>
      </c>
      <c r="J3292">
        <v>0</v>
      </c>
      <c r="K3292">
        <f>_xlfn.XLOOKUP(FraudData[[#This Row],[amount]],AmountRules[Amount Min],AmountRules[Risk Points],,-1)</f>
        <v>0</v>
      </c>
      <c r="L3292">
        <f>_xlfn.XLOOKUP(FraudData[[#This Row],[transaction_hour]],TimeRules[Hour Min],TimeRules[Risk Points],,-1)</f>
        <v>0</v>
      </c>
      <c r="M3292">
        <f>_xlfn.XLOOKUP(FraudData[[#This Row],[foreign_transaction]],ForeignRules[Foreign Transaction],ForeignRules[Risk Points],0)</f>
        <v>0</v>
      </c>
      <c r="N3292">
        <f>_xlfn.XLOOKUP(FraudData[[#This Row],[location_mismatch]],Table10[Location Mismatch],Table10[Risk Points],0)</f>
        <v>0</v>
      </c>
      <c r="O3292">
        <f>_xlfn.XLOOKUP(FraudData[[#This Row],[device_trust_score]],DeviceRules[Device Min],DeviceRules[Risk Points],,-1)</f>
        <v>0</v>
      </c>
      <c r="P3292">
        <f>_xlfn.XLOOKUP(FraudData[[#This Row],[velocity_last_24h]],VelocityRules[Velocity Min],VelocityRules[Risk Points],,-1)</f>
        <v>3</v>
      </c>
      <c r="Q3292">
        <f>_xlfn.XLOOKUP(FraudData[[#This Row],[merchant_category]],MerchantRules[Merchant Category],MerchantRules[Risk Points],0)</f>
        <v>0</v>
      </c>
      <c r="R3292">
        <f>SUM(FraudData[[#This Row],[Amount Risk]:[Merchant Risk]])</f>
        <v>3</v>
      </c>
      <c r="S3292" t="str" cm="1">
        <f t="array" ref="S3292">_xlfn.IFS(FraudData[[#This Row],[Fraud Risk Score]]&gt;=8,"High Risk",FraudData[[#This Row],[Fraud Risk Score]]&gt;=6,"Medium Risk",TRUE,"Low Risk")</f>
        <v>Low Risk</v>
      </c>
    </row>
    <row r="3293" spans="1:19">
      <c r="A3293">
        <v>3292</v>
      </c>
      <c r="B3293">
        <v>377.72</v>
      </c>
      <c r="C3293">
        <v>0</v>
      </c>
      <c r="D3293" t="s">
        <v>49</v>
      </c>
      <c r="E3293">
        <v>0</v>
      </c>
      <c r="F3293">
        <v>0</v>
      </c>
      <c r="G3293">
        <v>41</v>
      </c>
      <c r="H3293">
        <v>3</v>
      </c>
      <c r="I3293">
        <v>53</v>
      </c>
      <c r="J3293">
        <v>0</v>
      </c>
      <c r="K3293">
        <f>_xlfn.XLOOKUP(FraudData[[#This Row],[amount]],AmountRules[Amount Min],AmountRules[Risk Points],,-1)</f>
        <v>0</v>
      </c>
      <c r="L3293">
        <f>_xlfn.XLOOKUP(FraudData[[#This Row],[transaction_hour]],TimeRules[Hour Min],TimeRules[Risk Points],,-1)</f>
        <v>3</v>
      </c>
      <c r="M3293">
        <f>_xlfn.XLOOKUP(FraudData[[#This Row],[foreign_transaction]],ForeignRules[Foreign Transaction],ForeignRules[Risk Points],0)</f>
        <v>0</v>
      </c>
      <c r="N3293">
        <f>_xlfn.XLOOKUP(FraudData[[#This Row],[location_mismatch]],Table10[Location Mismatch],Table10[Risk Points],0)</f>
        <v>0</v>
      </c>
      <c r="O3293">
        <f>_xlfn.XLOOKUP(FraudData[[#This Row],[device_trust_score]],DeviceRules[Device Min],DeviceRules[Risk Points],,-1)</f>
        <v>2</v>
      </c>
      <c r="P3293">
        <f>_xlfn.XLOOKUP(FraudData[[#This Row],[velocity_last_24h]],VelocityRules[Velocity Min],VelocityRules[Risk Points],,-1)</f>
        <v>0</v>
      </c>
      <c r="Q3293">
        <f>_xlfn.XLOOKUP(FraudData[[#This Row],[merchant_category]],MerchantRules[Merchant Category],MerchantRules[Risk Points],0)</f>
        <v>1</v>
      </c>
      <c r="R3293">
        <f>SUM(FraudData[[#This Row],[Amount Risk]:[Merchant Risk]])</f>
        <v>6</v>
      </c>
      <c r="S3293" t="str" cm="1">
        <f t="array" ref="S3293">_xlfn.IFS(FraudData[[#This Row],[Fraud Risk Score]]&gt;=8,"High Risk",FraudData[[#This Row],[Fraud Risk Score]]&gt;=6,"Medium Risk",TRUE,"Low Risk")</f>
        <v>Medium Risk</v>
      </c>
    </row>
    <row r="3294" spans="1:19">
      <c r="A3294">
        <v>3293</v>
      </c>
      <c r="B3294">
        <v>88.8</v>
      </c>
      <c r="C3294">
        <v>7</v>
      </c>
      <c r="D3294" t="s">
        <v>46</v>
      </c>
      <c r="E3294">
        <v>0</v>
      </c>
      <c r="F3294">
        <v>0</v>
      </c>
      <c r="G3294">
        <v>77</v>
      </c>
      <c r="H3294">
        <v>3</v>
      </c>
      <c r="I3294">
        <v>47</v>
      </c>
      <c r="J3294">
        <v>0</v>
      </c>
      <c r="K3294">
        <f>_xlfn.XLOOKUP(FraudData[[#This Row],[amount]],AmountRules[Amount Min],AmountRules[Risk Points],,-1)</f>
        <v>0</v>
      </c>
      <c r="L3294">
        <f>_xlfn.XLOOKUP(FraudData[[#This Row],[transaction_hour]],TimeRules[Hour Min],TimeRules[Risk Points],,-1)</f>
        <v>0</v>
      </c>
      <c r="M3294">
        <f>_xlfn.XLOOKUP(FraudData[[#This Row],[foreign_transaction]],ForeignRules[Foreign Transaction],ForeignRules[Risk Points],0)</f>
        <v>0</v>
      </c>
      <c r="N3294">
        <f>_xlfn.XLOOKUP(FraudData[[#This Row],[location_mismatch]],Table10[Location Mismatch],Table10[Risk Points],0)</f>
        <v>0</v>
      </c>
      <c r="O3294">
        <f>_xlfn.XLOOKUP(FraudData[[#This Row],[device_trust_score]],DeviceRules[Device Min],DeviceRules[Risk Points],,-1)</f>
        <v>0</v>
      </c>
      <c r="P3294">
        <f>_xlfn.XLOOKUP(FraudData[[#This Row],[velocity_last_24h]],VelocityRules[Velocity Min],VelocityRules[Risk Points],,-1)</f>
        <v>0</v>
      </c>
      <c r="Q3294">
        <f>_xlfn.XLOOKUP(FraudData[[#This Row],[merchant_category]],MerchantRules[Merchant Category],MerchantRules[Risk Points],0)</f>
        <v>0</v>
      </c>
      <c r="R3294">
        <f>SUM(FraudData[[#This Row],[Amount Risk]:[Merchant Risk]])</f>
        <v>0</v>
      </c>
      <c r="S3294" t="str" cm="1">
        <f t="array" ref="S3294">_xlfn.IFS(FraudData[[#This Row],[Fraud Risk Score]]&gt;=8,"High Risk",FraudData[[#This Row],[Fraud Risk Score]]&gt;=6,"Medium Risk",TRUE,"Low Risk")</f>
        <v>Low Risk</v>
      </c>
    </row>
    <row r="3295" spans="1:19">
      <c r="A3295">
        <v>3294</v>
      </c>
      <c r="B3295">
        <v>140.47</v>
      </c>
      <c r="C3295">
        <v>3</v>
      </c>
      <c r="D3295" t="s">
        <v>46</v>
      </c>
      <c r="E3295">
        <v>0</v>
      </c>
      <c r="F3295">
        <v>0</v>
      </c>
      <c r="G3295">
        <v>46</v>
      </c>
      <c r="H3295">
        <v>2</v>
      </c>
      <c r="I3295">
        <v>33</v>
      </c>
      <c r="J3295">
        <v>0</v>
      </c>
      <c r="K3295">
        <f>_xlfn.XLOOKUP(FraudData[[#This Row],[amount]],AmountRules[Amount Min],AmountRules[Risk Points],,-1)</f>
        <v>0</v>
      </c>
      <c r="L3295">
        <f>_xlfn.XLOOKUP(FraudData[[#This Row],[transaction_hour]],TimeRules[Hour Min],TimeRules[Risk Points],,-1)</f>
        <v>3</v>
      </c>
      <c r="M3295">
        <f>_xlfn.XLOOKUP(FraudData[[#This Row],[foreign_transaction]],ForeignRules[Foreign Transaction],ForeignRules[Risk Points],0)</f>
        <v>0</v>
      </c>
      <c r="N3295">
        <f>_xlfn.XLOOKUP(FraudData[[#This Row],[location_mismatch]],Table10[Location Mismatch],Table10[Risk Points],0)</f>
        <v>0</v>
      </c>
      <c r="O3295">
        <f>_xlfn.XLOOKUP(FraudData[[#This Row],[device_trust_score]],DeviceRules[Device Min],DeviceRules[Risk Points],,-1)</f>
        <v>2</v>
      </c>
      <c r="P3295">
        <f>_xlfn.XLOOKUP(FraudData[[#This Row],[velocity_last_24h]],VelocityRules[Velocity Min],VelocityRules[Risk Points],,-1)</f>
        <v>0</v>
      </c>
      <c r="Q3295">
        <f>_xlfn.XLOOKUP(FraudData[[#This Row],[merchant_category]],MerchantRules[Merchant Category],MerchantRules[Risk Points],0)</f>
        <v>0</v>
      </c>
      <c r="R3295">
        <f>SUM(FraudData[[#This Row],[Amount Risk]:[Merchant Risk]])</f>
        <v>5</v>
      </c>
      <c r="S3295" t="str" cm="1">
        <f t="array" ref="S3295">_xlfn.IFS(FraudData[[#This Row],[Fraud Risk Score]]&gt;=8,"High Risk",FraudData[[#This Row],[Fraud Risk Score]]&gt;=6,"Medium Risk",TRUE,"Low Risk")</f>
        <v>Low Risk</v>
      </c>
    </row>
    <row r="3296" spans="1:19">
      <c r="A3296">
        <v>3295</v>
      </c>
      <c r="B3296">
        <v>619.92999999999995</v>
      </c>
      <c r="C3296">
        <v>20</v>
      </c>
      <c r="D3296" t="s">
        <v>48</v>
      </c>
      <c r="E3296">
        <v>0</v>
      </c>
      <c r="F3296">
        <v>0</v>
      </c>
      <c r="G3296">
        <v>82</v>
      </c>
      <c r="H3296">
        <v>1</v>
      </c>
      <c r="I3296">
        <v>33</v>
      </c>
      <c r="J3296">
        <v>0</v>
      </c>
      <c r="K3296">
        <f>_xlfn.XLOOKUP(FraudData[[#This Row],[amount]],AmountRules[Amount Min],AmountRules[Risk Points],,-1)</f>
        <v>1</v>
      </c>
      <c r="L3296">
        <f>_xlfn.XLOOKUP(FraudData[[#This Row],[transaction_hour]],TimeRules[Hour Min],TimeRules[Risk Points],,-1)</f>
        <v>0</v>
      </c>
      <c r="M3296">
        <f>_xlfn.XLOOKUP(FraudData[[#This Row],[foreign_transaction]],ForeignRules[Foreign Transaction],ForeignRules[Risk Points],0)</f>
        <v>0</v>
      </c>
      <c r="N3296">
        <f>_xlfn.XLOOKUP(FraudData[[#This Row],[location_mismatch]],Table10[Location Mismatch],Table10[Risk Points],0)</f>
        <v>0</v>
      </c>
      <c r="O3296">
        <f>_xlfn.XLOOKUP(FraudData[[#This Row],[device_trust_score]],DeviceRules[Device Min],DeviceRules[Risk Points],,-1)</f>
        <v>0</v>
      </c>
      <c r="P3296">
        <f>_xlfn.XLOOKUP(FraudData[[#This Row],[velocity_last_24h]],VelocityRules[Velocity Min],VelocityRules[Risk Points],,-1)</f>
        <v>0</v>
      </c>
      <c r="Q3296">
        <f>_xlfn.XLOOKUP(FraudData[[#This Row],[merchant_category]],MerchantRules[Merchant Category],MerchantRules[Risk Points],0)</f>
        <v>0</v>
      </c>
      <c r="R3296">
        <f>SUM(FraudData[[#This Row],[Amount Risk]:[Merchant Risk]])</f>
        <v>1</v>
      </c>
      <c r="S3296" t="str" cm="1">
        <f t="array" ref="S3296">_xlfn.IFS(FraudData[[#This Row],[Fraud Risk Score]]&gt;=8,"High Risk",FraudData[[#This Row],[Fraud Risk Score]]&gt;=6,"Medium Risk",TRUE,"Low Risk")</f>
        <v>Low Risk</v>
      </c>
    </row>
    <row r="3297" spans="1:19">
      <c r="A3297">
        <v>3296</v>
      </c>
      <c r="B3297">
        <v>12.4</v>
      </c>
      <c r="C3297">
        <v>21</v>
      </c>
      <c r="D3297" t="s">
        <v>47</v>
      </c>
      <c r="E3297">
        <v>0</v>
      </c>
      <c r="F3297">
        <v>0</v>
      </c>
      <c r="G3297">
        <v>65</v>
      </c>
      <c r="H3297">
        <v>1</v>
      </c>
      <c r="I3297">
        <v>66</v>
      </c>
      <c r="J3297">
        <v>0</v>
      </c>
      <c r="K3297">
        <f>_xlfn.XLOOKUP(FraudData[[#This Row],[amount]],AmountRules[Amount Min],AmountRules[Risk Points],,-1)</f>
        <v>0</v>
      </c>
      <c r="L3297">
        <f>_xlfn.XLOOKUP(FraudData[[#This Row],[transaction_hour]],TimeRules[Hour Min],TimeRules[Risk Points],,-1)</f>
        <v>0</v>
      </c>
      <c r="M3297">
        <f>_xlfn.XLOOKUP(FraudData[[#This Row],[foreign_transaction]],ForeignRules[Foreign Transaction],ForeignRules[Risk Points],0)</f>
        <v>0</v>
      </c>
      <c r="N3297">
        <f>_xlfn.XLOOKUP(FraudData[[#This Row],[location_mismatch]],Table10[Location Mismatch],Table10[Risk Points],0)</f>
        <v>0</v>
      </c>
      <c r="O3297">
        <f>_xlfn.XLOOKUP(FraudData[[#This Row],[device_trust_score]],DeviceRules[Device Min],DeviceRules[Risk Points],,-1)</f>
        <v>1</v>
      </c>
      <c r="P3297">
        <f>_xlfn.XLOOKUP(FraudData[[#This Row],[velocity_last_24h]],VelocityRules[Velocity Min],VelocityRules[Risk Points],,-1)</f>
        <v>0</v>
      </c>
      <c r="Q3297">
        <f>_xlfn.XLOOKUP(FraudData[[#This Row],[merchant_category]],MerchantRules[Merchant Category],MerchantRules[Risk Points],0)</f>
        <v>0</v>
      </c>
      <c r="R3297">
        <f>SUM(FraudData[[#This Row],[Amount Risk]:[Merchant Risk]])</f>
        <v>1</v>
      </c>
      <c r="S3297" t="str" cm="1">
        <f t="array" ref="S3297">_xlfn.IFS(FraudData[[#This Row],[Fraud Risk Score]]&gt;=8,"High Risk",FraudData[[#This Row],[Fraud Risk Score]]&gt;=6,"Medium Risk",TRUE,"Low Risk")</f>
        <v>Low Risk</v>
      </c>
    </row>
    <row r="3298" spans="1:19">
      <c r="A3298">
        <v>3297</v>
      </c>
      <c r="B3298">
        <v>188.11</v>
      </c>
      <c r="C3298">
        <v>18</v>
      </c>
      <c r="D3298" t="s">
        <v>50</v>
      </c>
      <c r="E3298">
        <v>0</v>
      </c>
      <c r="F3298">
        <v>0</v>
      </c>
      <c r="G3298">
        <v>27</v>
      </c>
      <c r="H3298">
        <v>2</v>
      </c>
      <c r="I3298">
        <v>37</v>
      </c>
      <c r="J3298">
        <v>0</v>
      </c>
      <c r="K3298">
        <f>_xlfn.XLOOKUP(FraudData[[#This Row],[amount]],AmountRules[Amount Min],AmountRules[Risk Points],,-1)</f>
        <v>0</v>
      </c>
      <c r="L3298">
        <f>_xlfn.XLOOKUP(FraudData[[#This Row],[transaction_hour]],TimeRules[Hour Min],TimeRules[Risk Points],,-1)</f>
        <v>0</v>
      </c>
      <c r="M3298">
        <f>_xlfn.XLOOKUP(FraudData[[#This Row],[foreign_transaction]],ForeignRules[Foreign Transaction],ForeignRules[Risk Points],0)</f>
        <v>0</v>
      </c>
      <c r="N3298">
        <f>_xlfn.XLOOKUP(FraudData[[#This Row],[location_mismatch]],Table10[Location Mismatch],Table10[Risk Points],0)</f>
        <v>0</v>
      </c>
      <c r="O3298">
        <f>_xlfn.XLOOKUP(FraudData[[#This Row],[device_trust_score]],DeviceRules[Device Min],DeviceRules[Risk Points],,-1)</f>
        <v>3</v>
      </c>
      <c r="P3298">
        <f>_xlfn.XLOOKUP(FraudData[[#This Row],[velocity_last_24h]],VelocityRules[Velocity Min],VelocityRules[Risk Points],,-1)</f>
        <v>0</v>
      </c>
      <c r="Q3298">
        <f>_xlfn.XLOOKUP(FraudData[[#This Row],[merchant_category]],MerchantRules[Merchant Category],MerchantRules[Risk Points],0)</f>
        <v>0</v>
      </c>
      <c r="R3298">
        <f>SUM(FraudData[[#This Row],[Amount Risk]:[Merchant Risk]])</f>
        <v>3</v>
      </c>
      <c r="S3298" t="str" cm="1">
        <f t="array" ref="S3298">_xlfn.IFS(FraudData[[#This Row],[Fraud Risk Score]]&gt;=8,"High Risk",FraudData[[#This Row],[Fraud Risk Score]]&gt;=6,"Medium Risk",TRUE,"Low Risk")</f>
        <v>Low Risk</v>
      </c>
    </row>
    <row r="3299" spans="1:19">
      <c r="A3299">
        <v>3298</v>
      </c>
      <c r="B3299">
        <v>13.86</v>
      </c>
      <c r="C3299">
        <v>20</v>
      </c>
      <c r="D3299" t="s">
        <v>49</v>
      </c>
      <c r="E3299">
        <v>0</v>
      </c>
      <c r="F3299">
        <v>0</v>
      </c>
      <c r="G3299">
        <v>87</v>
      </c>
      <c r="H3299">
        <v>5</v>
      </c>
      <c r="I3299">
        <v>26</v>
      </c>
      <c r="J3299">
        <v>0</v>
      </c>
      <c r="K3299">
        <f>_xlfn.XLOOKUP(FraudData[[#This Row],[amount]],AmountRules[Amount Min],AmountRules[Risk Points],,-1)</f>
        <v>0</v>
      </c>
      <c r="L3299">
        <f>_xlfn.XLOOKUP(FraudData[[#This Row],[transaction_hour]],TimeRules[Hour Min],TimeRules[Risk Points],,-1)</f>
        <v>0</v>
      </c>
      <c r="M3299">
        <f>_xlfn.XLOOKUP(FraudData[[#This Row],[foreign_transaction]],ForeignRules[Foreign Transaction],ForeignRules[Risk Points],0)</f>
        <v>0</v>
      </c>
      <c r="N3299">
        <f>_xlfn.XLOOKUP(FraudData[[#This Row],[location_mismatch]],Table10[Location Mismatch],Table10[Risk Points],0)</f>
        <v>0</v>
      </c>
      <c r="O3299">
        <f>_xlfn.XLOOKUP(FraudData[[#This Row],[device_trust_score]],DeviceRules[Device Min],DeviceRules[Risk Points],,-1)</f>
        <v>0</v>
      </c>
      <c r="P3299">
        <f>_xlfn.XLOOKUP(FraudData[[#This Row],[velocity_last_24h]],VelocityRules[Velocity Min],VelocityRules[Risk Points],,-1)</f>
        <v>3</v>
      </c>
      <c r="Q3299">
        <f>_xlfn.XLOOKUP(FraudData[[#This Row],[merchant_category]],MerchantRules[Merchant Category],MerchantRules[Risk Points],0)</f>
        <v>1</v>
      </c>
      <c r="R3299">
        <f>SUM(FraudData[[#This Row],[Amount Risk]:[Merchant Risk]])</f>
        <v>4</v>
      </c>
      <c r="S3299" t="str" cm="1">
        <f t="array" ref="S3299">_xlfn.IFS(FraudData[[#This Row],[Fraud Risk Score]]&gt;=8,"High Risk",FraudData[[#This Row],[Fraud Risk Score]]&gt;=6,"Medium Risk",TRUE,"Low Risk")</f>
        <v>Low Risk</v>
      </c>
    </row>
    <row r="3300" spans="1:19">
      <c r="A3300">
        <v>3299</v>
      </c>
      <c r="B3300">
        <v>84.74</v>
      </c>
      <c r="C3300">
        <v>4</v>
      </c>
      <c r="D3300" t="s">
        <v>46</v>
      </c>
      <c r="E3300">
        <v>0</v>
      </c>
      <c r="F3300">
        <v>0</v>
      </c>
      <c r="G3300">
        <v>90</v>
      </c>
      <c r="H3300">
        <v>2</v>
      </c>
      <c r="I3300">
        <v>63</v>
      </c>
      <c r="J3300">
        <v>0</v>
      </c>
      <c r="K3300">
        <f>_xlfn.XLOOKUP(FraudData[[#This Row],[amount]],AmountRules[Amount Min],AmountRules[Risk Points],,-1)</f>
        <v>0</v>
      </c>
      <c r="L3300">
        <f>_xlfn.XLOOKUP(FraudData[[#This Row],[transaction_hour]],TimeRules[Hour Min],TimeRules[Risk Points],,-1)</f>
        <v>0</v>
      </c>
      <c r="M3300">
        <f>_xlfn.XLOOKUP(FraudData[[#This Row],[foreign_transaction]],ForeignRules[Foreign Transaction],ForeignRules[Risk Points],0)</f>
        <v>0</v>
      </c>
      <c r="N3300">
        <f>_xlfn.XLOOKUP(FraudData[[#This Row],[location_mismatch]],Table10[Location Mismatch],Table10[Risk Points],0)</f>
        <v>0</v>
      </c>
      <c r="O3300">
        <f>_xlfn.XLOOKUP(FraudData[[#This Row],[device_trust_score]],DeviceRules[Device Min],DeviceRules[Risk Points],,-1)</f>
        <v>0</v>
      </c>
      <c r="P3300">
        <f>_xlfn.XLOOKUP(FraudData[[#This Row],[velocity_last_24h]],VelocityRules[Velocity Min],VelocityRules[Risk Points],,-1)</f>
        <v>0</v>
      </c>
      <c r="Q3300">
        <f>_xlfn.XLOOKUP(FraudData[[#This Row],[merchant_category]],MerchantRules[Merchant Category],MerchantRules[Risk Points],0)</f>
        <v>0</v>
      </c>
      <c r="R3300">
        <f>SUM(FraudData[[#This Row],[Amount Risk]:[Merchant Risk]])</f>
        <v>0</v>
      </c>
      <c r="S3300" t="str" cm="1">
        <f t="array" ref="S3300">_xlfn.IFS(FraudData[[#This Row],[Fraud Risk Score]]&gt;=8,"High Risk",FraudData[[#This Row],[Fraud Risk Score]]&gt;=6,"Medium Risk",TRUE,"Low Risk")</f>
        <v>Low Risk</v>
      </c>
    </row>
    <row r="3301" spans="1:19">
      <c r="A3301">
        <v>3300</v>
      </c>
      <c r="B3301">
        <v>293.17</v>
      </c>
      <c r="C3301">
        <v>16</v>
      </c>
      <c r="D3301" t="s">
        <v>46</v>
      </c>
      <c r="E3301">
        <v>0</v>
      </c>
      <c r="F3301">
        <v>1</v>
      </c>
      <c r="G3301">
        <v>70</v>
      </c>
      <c r="H3301">
        <v>0</v>
      </c>
      <c r="I3301">
        <v>22</v>
      </c>
      <c r="J3301">
        <v>0</v>
      </c>
      <c r="K3301">
        <f>_xlfn.XLOOKUP(FraudData[[#This Row],[amount]],AmountRules[Amount Min],AmountRules[Risk Points],,-1)</f>
        <v>0</v>
      </c>
      <c r="L3301">
        <f>_xlfn.XLOOKUP(FraudData[[#This Row],[transaction_hour]],TimeRules[Hour Min],TimeRules[Risk Points],,-1)</f>
        <v>0</v>
      </c>
      <c r="M3301">
        <f>_xlfn.XLOOKUP(FraudData[[#This Row],[foreign_transaction]],ForeignRules[Foreign Transaction],ForeignRules[Risk Points],0)</f>
        <v>0</v>
      </c>
      <c r="N3301">
        <f>_xlfn.XLOOKUP(FraudData[[#This Row],[location_mismatch]],Table10[Location Mismatch],Table10[Risk Points],0)</f>
        <v>3</v>
      </c>
      <c r="O3301">
        <f>_xlfn.XLOOKUP(FraudData[[#This Row],[device_trust_score]],DeviceRules[Device Min],DeviceRules[Risk Points],,-1)</f>
        <v>0</v>
      </c>
      <c r="P3301">
        <f>_xlfn.XLOOKUP(FraudData[[#This Row],[velocity_last_24h]],VelocityRules[Velocity Min],VelocityRules[Risk Points],,-1)</f>
        <v>0</v>
      </c>
      <c r="Q3301">
        <f>_xlfn.XLOOKUP(FraudData[[#This Row],[merchant_category]],MerchantRules[Merchant Category],MerchantRules[Risk Points],0)</f>
        <v>0</v>
      </c>
      <c r="R3301">
        <f>SUM(FraudData[[#This Row],[Amount Risk]:[Merchant Risk]])</f>
        <v>3</v>
      </c>
      <c r="S3301" t="str" cm="1">
        <f t="array" ref="S3301">_xlfn.IFS(FraudData[[#This Row],[Fraud Risk Score]]&gt;=8,"High Risk",FraudData[[#This Row],[Fraud Risk Score]]&gt;=6,"Medium Risk",TRUE,"Low Risk")</f>
        <v>Low Risk</v>
      </c>
    </row>
    <row r="3302" spans="1:19">
      <c r="A3302">
        <v>3301</v>
      </c>
      <c r="B3302">
        <v>102.28</v>
      </c>
      <c r="C3302">
        <v>2</v>
      </c>
      <c r="D3302" t="s">
        <v>47</v>
      </c>
      <c r="E3302">
        <v>1</v>
      </c>
      <c r="F3302">
        <v>0</v>
      </c>
      <c r="G3302">
        <v>32</v>
      </c>
      <c r="H3302">
        <v>2</v>
      </c>
      <c r="I3302">
        <v>48</v>
      </c>
      <c r="J3302">
        <v>1</v>
      </c>
      <c r="K3302">
        <f>_xlfn.XLOOKUP(FraudData[[#This Row],[amount]],AmountRules[Amount Min],AmountRules[Risk Points],,-1)</f>
        <v>0</v>
      </c>
      <c r="L3302">
        <f>_xlfn.XLOOKUP(FraudData[[#This Row],[transaction_hour]],TimeRules[Hour Min],TimeRules[Risk Points],,-1)</f>
        <v>3</v>
      </c>
      <c r="M3302">
        <f>_xlfn.XLOOKUP(FraudData[[#This Row],[foreign_transaction]],ForeignRules[Foreign Transaction],ForeignRules[Risk Points],0)</f>
        <v>3</v>
      </c>
      <c r="N3302">
        <f>_xlfn.XLOOKUP(FraudData[[#This Row],[location_mismatch]],Table10[Location Mismatch],Table10[Risk Points],0)</f>
        <v>0</v>
      </c>
      <c r="O3302">
        <f>_xlfn.XLOOKUP(FraudData[[#This Row],[device_trust_score]],DeviceRules[Device Min],DeviceRules[Risk Points],,-1)</f>
        <v>2</v>
      </c>
      <c r="P3302">
        <f>_xlfn.XLOOKUP(FraudData[[#This Row],[velocity_last_24h]],VelocityRules[Velocity Min],VelocityRules[Risk Points],,-1)</f>
        <v>0</v>
      </c>
      <c r="Q3302">
        <f>_xlfn.XLOOKUP(FraudData[[#This Row],[merchant_category]],MerchantRules[Merchant Category],MerchantRules[Risk Points],0)</f>
        <v>0</v>
      </c>
      <c r="R3302">
        <f>SUM(FraudData[[#This Row],[Amount Risk]:[Merchant Risk]])</f>
        <v>8</v>
      </c>
      <c r="S3302" t="str" cm="1">
        <f t="array" ref="S3302">_xlfn.IFS(FraudData[[#This Row],[Fraud Risk Score]]&gt;=8,"High Risk",FraudData[[#This Row],[Fraud Risk Score]]&gt;=6,"Medium Risk",TRUE,"Low Risk")</f>
        <v>High Risk</v>
      </c>
    </row>
    <row r="3303" spans="1:19">
      <c r="A3303">
        <v>3302</v>
      </c>
      <c r="B3303">
        <v>1056.93</v>
      </c>
      <c r="C3303">
        <v>18</v>
      </c>
      <c r="D3303" t="s">
        <v>46</v>
      </c>
      <c r="E3303">
        <v>1</v>
      </c>
      <c r="F3303">
        <v>0</v>
      </c>
      <c r="G3303">
        <v>63</v>
      </c>
      <c r="H3303">
        <v>2</v>
      </c>
      <c r="I3303">
        <v>35</v>
      </c>
      <c r="J3303">
        <v>0</v>
      </c>
      <c r="K3303">
        <f>_xlfn.XLOOKUP(FraudData[[#This Row],[amount]],AmountRules[Amount Min],AmountRules[Risk Points],,-1)</f>
        <v>3</v>
      </c>
      <c r="L3303">
        <f>_xlfn.XLOOKUP(FraudData[[#This Row],[transaction_hour]],TimeRules[Hour Min],TimeRules[Risk Points],,-1)</f>
        <v>0</v>
      </c>
      <c r="M3303">
        <f>_xlfn.XLOOKUP(FraudData[[#This Row],[foreign_transaction]],ForeignRules[Foreign Transaction],ForeignRules[Risk Points],0)</f>
        <v>3</v>
      </c>
      <c r="N3303">
        <f>_xlfn.XLOOKUP(FraudData[[#This Row],[location_mismatch]],Table10[Location Mismatch],Table10[Risk Points],0)</f>
        <v>0</v>
      </c>
      <c r="O3303">
        <f>_xlfn.XLOOKUP(FraudData[[#This Row],[device_trust_score]],DeviceRules[Device Min],DeviceRules[Risk Points],,-1)</f>
        <v>1</v>
      </c>
      <c r="P3303">
        <f>_xlfn.XLOOKUP(FraudData[[#This Row],[velocity_last_24h]],VelocityRules[Velocity Min],VelocityRules[Risk Points],,-1)</f>
        <v>0</v>
      </c>
      <c r="Q3303">
        <f>_xlfn.XLOOKUP(FraudData[[#This Row],[merchant_category]],MerchantRules[Merchant Category],MerchantRules[Risk Points],0)</f>
        <v>0</v>
      </c>
      <c r="R3303">
        <f>SUM(FraudData[[#This Row],[Amount Risk]:[Merchant Risk]])</f>
        <v>7</v>
      </c>
      <c r="S3303" t="str" cm="1">
        <f t="array" ref="S3303">_xlfn.IFS(FraudData[[#This Row],[Fraud Risk Score]]&gt;=8,"High Risk",FraudData[[#This Row],[Fraud Risk Score]]&gt;=6,"Medium Risk",TRUE,"Low Risk")</f>
        <v>Medium Risk</v>
      </c>
    </row>
    <row r="3304" spans="1:19">
      <c r="A3304">
        <v>3303</v>
      </c>
      <c r="B3304">
        <v>147.38999999999999</v>
      </c>
      <c r="C3304">
        <v>0</v>
      </c>
      <c r="D3304" t="s">
        <v>47</v>
      </c>
      <c r="E3304">
        <v>1</v>
      </c>
      <c r="F3304">
        <v>0</v>
      </c>
      <c r="G3304">
        <v>49</v>
      </c>
      <c r="H3304">
        <v>4</v>
      </c>
      <c r="I3304">
        <v>61</v>
      </c>
      <c r="J3304">
        <v>0</v>
      </c>
      <c r="K3304">
        <f>_xlfn.XLOOKUP(FraudData[[#This Row],[amount]],AmountRules[Amount Min],AmountRules[Risk Points],,-1)</f>
        <v>0</v>
      </c>
      <c r="L3304">
        <f>_xlfn.XLOOKUP(FraudData[[#This Row],[transaction_hour]],TimeRules[Hour Min],TimeRules[Risk Points],,-1)</f>
        <v>3</v>
      </c>
      <c r="M3304">
        <f>_xlfn.XLOOKUP(FraudData[[#This Row],[foreign_transaction]],ForeignRules[Foreign Transaction],ForeignRules[Risk Points],0)</f>
        <v>3</v>
      </c>
      <c r="N3304">
        <f>_xlfn.XLOOKUP(FraudData[[#This Row],[location_mismatch]],Table10[Location Mismatch],Table10[Risk Points],0)</f>
        <v>0</v>
      </c>
      <c r="O3304">
        <f>_xlfn.XLOOKUP(FraudData[[#This Row],[device_trust_score]],DeviceRules[Device Min],DeviceRules[Risk Points],,-1)</f>
        <v>2</v>
      </c>
      <c r="P3304">
        <f>_xlfn.XLOOKUP(FraudData[[#This Row],[velocity_last_24h]],VelocityRules[Velocity Min],VelocityRules[Risk Points],,-1)</f>
        <v>0</v>
      </c>
      <c r="Q3304">
        <f>_xlfn.XLOOKUP(FraudData[[#This Row],[merchant_category]],MerchantRules[Merchant Category],MerchantRules[Risk Points],0)</f>
        <v>0</v>
      </c>
      <c r="R3304">
        <f>SUM(FraudData[[#This Row],[Amount Risk]:[Merchant Risk]])</f>
        <v>8</v>
      </c>
      <c r="S3304" t="str" cm="1">
        <f t="array" ref="S3304">_xlfn.IFS(FraudData[[#This Row],[Fraud Risk Score]]&gt;=8,"High Risk",FraudData[[#This Row],[Fraud Risk Score]]&gt;=6,"Medium Risk",TRUE,"Low Risk")</f>
        <v>High Risk</v>
      </c>
    </row>
    <row r="3305" spans="1:19">
      <c r="A3305">
        <v>3304</v>
      </c>
      <c r="B3305">
        <v>69.73</v>
      </c>
      <c r="C3305">
        <v>22</v>
      </c>
      <c r="D3305" t="s">
        <v>49</v>
      </c>
      <c r="E3305">
        <v>0</v>
      </c>
      <c r="F3305">
        <v>0</v>
      </c>
      <c r="G3305">
        <v>71</v>
      </c>
      <c r="H3305">
        <v>0</v>
      </c>
      <c r="I3305">
        <v>39</v>
      </c>
      <c r="J3305">
        <v>0</v>
      </c>
      <c r="K3305">
        <f>_xlfn.XLOOKUP(FraudData[[#This Row],[amount]],AmountRules[Amount Min],AmountRules[Risk Points],,-1)</f>
        <v>0</v>
      </c>
      <c r="L3305">
        <f>_xlfn.XLOOKUP(FraudData[[#This Row],[transaction_hour]],TimeRules[Hour Min],TimeRules[Risk Points],,-1)</f>
        <v>0</v>
      </c>
      <c r="M3305">
        <f>_xlfn.XLOOKUP(FraudData[[#This Row],[foreign_transaction]],ForeignRules[Foreign Transaction],ForeignRules[Risk Points],0)</f>
        <v>0</v>
      </c>
      <c r="N3305">
        <f>_xlfn.XLOOKUP(FraudData[[#This Row],[location_mismatch]],Table10[Location Mismatch],Table10[Risk Points],0)</f>
        <v>0</v>
      </c>
      <c r="O3305">
        <f>_xlfn.XLOOKUP(FraudData[[#This Row],[device_trust_score]],DeviceRules[Device Min],DeviceRules[Risk Points],,-1)</f>
        <v>0</v>
      </c>
      <c r="P3305">
        <f>_xlfn.XLOOKUP(FraudData[[#This Row],[velocity_last_24h]],VelocityRules[Velocity Min],VelocityRules[Risk Points],,-1)</f>
        <v>0</v>
      </c>
      <c r="Q3305">
        <f>_xlfn.XLOOKUP(FraudData[[#This Row],[merchant_category]],MerchantRules[Merchant Category],MerchantRules[Risk Points],0)</f>
        <v>1</v>
      </c>
      <c r="R3305">
        <f>SUM(FraudData[[#This Row],[Amount Risk]:[Merchant Risk]])</f>
        <v>1</v>
      </c>
      <c r="S3305" t="str" cm="1">
        <f t="array" ref="S3305">_xlfn.IFS(FraudData[[#This Row],[Fraud Risk Score]]&gt;=8,"High Risk",FraudData[[#This Row],[Fraud Risk Score]]&gt;=6,"Medium Risk",TRUE,"Low Risk")</f>
        <v>Low Risk</v>
      </c>
    </row>
    <row r="3306" spans="1:19">
      <c r="A3306">
        <v>3305</v>
      </c>
      <c r="B3306">
        <v>44.75</v>
      </c>
      <c r="C3306">
        <v>0</v>
      </c>
      <c r="D3306" t="s">
        <v>47</v>
      </c>
      <c r="E3306">
        <v>0</v>
      </c>
      <c r="F3306">
        <v>0</v>
      </c>
      <c r="G3306">
        <v>58</v>
      </c>
      <c r="H3306">
        <v>2</v>
      </c>
      <c r="I3306">
        <v>56</v>
      </c>
      <c r="J3306">
        <v>0</v>
      </c>
      <c r="K3306">
        <f>_xlfn.XLOOKUP(FraudData[[#This Row],[amount]],AmountRules[Amount Min],AmountRules[Risk Points],,-1)</f>
        <v>0</v>
      </c>
      <c r="L3306">
        <f>_xlfn.XLOOKUP(FraudData[[#This Row],[transaction_hour]],TimeRules[Hour Min],TimeRules[Risk Points],,-1)</f>
        <v>3</v>
      </c>
      <c r="M3306">
        <f>_xlfn.XLOOKUP(FraudData[[#This Row],[foreign_transaction]],ForeignRules[Foreign Transaction],ForeignRules[Risk Points],0)</f>
        <v>0</v>
      </c>
      <c r="N3306">
        <f>_xlfn.XLOOKUP(FraudData[[#This Row],[location_mismatch]],Table10[Location Mismatch],Table10[Risk Points],0)</f>
        <v>0</v>
      </c>
      <c r="O3306">
        <f>_xlfn.XLOOKUP(FraudData[[#This Row],[device_trust_score]],DeviceRules[Device Min],DeviceRules[Risk Points],,-1)</f>
        <v>1</v>
      </c>
      <c r="P3306">
        <f>_xlfn.XLOOKUP(FraudData[[#This Row],[velocity_last_24h]],VelocityRules[Velocity Min],VelocityRules[Risk Points],,-1)</f>
        <v>0</v>
      </c>
      <c r="Q3306">
        <f>_xlfn.XLOOKUP(FraudData[[#This Row],[merchant_category]],MerchantRules[Merchant Category],MerchantRules[Risk Points],0)</f>
        <v>0</v>
      </c>
      <c r="R3306">
        <f>SUM(FraudData[[#This Row],[Amount Risk]:[Merchant Risk]])</f>
        <v>4</v>
      </c>
      <c r="S3306" t="str" cm="1">
        <f t="array" ref="S3306">_xlfn.IFS(FraudData[[#This Row],[Fraud Risk Score]]&gt;=8,"High Risk",FraudData[[#This Row],[Fraud Risk Score]]&gt;=6,"Medium Risk",TRUE,"Low Risk")</f>
        <v>Low Risk</v>
      </c>
    </row>
    <row r="3307" spans="1:19">
      <c r="A3307">
        <v>3306</v>
      </c>
      <c r="B3307">
        <v>77.69</v>
      </c>
      <c r="C3307">
        <v>22</v>
      </c>
      <c r="D3307" t="s">
        <v>46</v>
      </c>
      <c r="E3307">
        <v>0</v>
      </c>
      <c r="F3307">
        <v>0</v>
      </c>
      <c r="G3307">
        <v>92</v>
      </c>
      <c r="H3307">
        <v>2</v>
      </c>
      <c r="I3307">
        <v>19</v>
      </c>
      <c r="J3307">
        <v>0</v>
      </c>
      <c r="K3307">
        <f>_xlfn.XLOOKUP(FraudData[[#This Row],[amount]],AmountRules[Amount Min],AmountRules[Risk Points],,-1)</f>
        <v>0</v>
      </c>
      <c r="L3307">
        <f>_xlfn.XLOOKUP(FraudData[[#This Row],[transaction_hour]],TimeRules[Hour Min],TimeRules[Risk Points],,-1)</f>
        <v>0</v>
      </c>
      <c r="M3307">
        <f>_xlfn.XLOOKUP(FraudData[[#This Row],[foreign_transaction]],ForeignRules[Foreign Transaction],ForeignRules[Risk Points],0)</f>
        <v>0</v>
      </c>
      <c r="N3307">
        <f>_xlfn.XLOOKUP(FraudData[[#This Row],[location_mismatch]],Table10[Location Mismatch],Table10[Risk Points],0)</f>
        <v>0</v>
      </c>
      <c r="O3307">
        <f>_xlfn.XLOOKUP(FraudData[[#This Row],[device_trust_score]],DeviceRules[Device Min],DeviceRules[Risk Points],,-1)</f>
        <v>0</v>
      </c>
      <c r="P3307">
        <f>_xlfn.XLOOKUP(FraudData[[#This Row],[velocity_last_24h]],VelocityRules[Velocity Min],VelocityRules[Risk Points],,-1)</f>
        <v>0</v>
      </c>
      <c r="Q3307">
        <f>_xlfn.XLOOKUP(FraudData[[#This Row],[merchant_category]],MerchantRules[Merchant Category],MerchantRules[Risk Points],0)</f>
        <v>0</v>
      </c>
      <c r="R3307">
        <f>SUM(FraudData[[#This Row],[Amount Risk]:[Merchant Risk]])</f>
        <v>0</v>
      </c>
      <c r="S3307" t="str" cm="1">
        <f t="array" ref="S3307">_xlfn.IFS(FraudData[[#This Row],[Fraud Risk Score]]&gt;=8,"High Risk",FraudData[[#This Row],[Fraud Risk Score]]&gt;=6,"Medium Risk",TRUE,"Low Risk")</f>
        <v>Low Risk</v>
      </c>
    </row>
    <row r="3308" spans="1:19">
      <c r="A3308">
        <v>3307</v>
      </c>
      <c r="B3308">
        <v>83.89</v>
      </c>
      <c r="C3308">
        <v>19</v>
      </c>
      <c r="D3308" t="s">
        <v>47</v>
      </c>
      <c r="E3308">
        <v>0</v>
      </c>
      <c r="F3308">
        <v>0</v>
      </c>
      <c r="G3308">
        <v>81</v>
      </c>
      <c r="H3308">
        <v>1</v>
      </c>
      <c r="I3308">
        <v>67</v>
      </c>
      <c r="J3308">
        <v>0</v>
      </c>
      <c r="K3308">
        <f>_xlfn.XLOOKUP(FraudData[[#This Row],[amount]],AmountRules[Amount Min],AmountRules[Risk Points],,-1)</f>
        <v>0</v>
      </c>
      <c r="L3308">
        <f>_xlfn.XLOOKUP(FraudData[[#This Row],[transaction_hour]],TimeRules[Hour Min],TimeRules[Risk Points],,-1)</f>
        <v>0</v>
      </c>
      <c r="M3308">
        <f>_xlfn.XLOOKUP(FraudData[[#This Row],[foreign_transaction]],ForeignRules[Foreign Transaction],ForeignRules[Risk Points],0)</f>
        <v>0</v>
      </c>
      <c r="N3308">
        <f>_xlfn.XLOOKUP(FraudData[[#This Row],[location_mismatch]],Table10[Location Mismatch],Table10[Risk Points],0)</f>
        <v>0</v>
      </c>
      <c r="O3308">
        <f>_xlfn.XLOOKUP(FraudData[[#This Row],[device_trust_score]],DeviceRules[Device Min],DeviceRules[Risk Points],,-1)</f>
        <v>0</v>
      </c>
      <c r="P3308">
        <f>_xlfn.XLOOKUP(FraudData[[#This Row],[velocity_last_24h]],VelocityRules[Velocity Min],VelocityRules[Risk Points],,-1)</f>
        <v>0</v>
      </c>
      <c r="Q3308">
        <f>_xlfn.XLOOKUP(FraudData[[#This Row],[merchant_category]],MerchantRules[Merchant Category],MerchantRules[Risk Points],0)</f>
        <v>0</v>
      </c>
      <c r="R3308">
        <f>SUM(FraudData[[#This Row],[Amount Risk]:[Merchant Risk]])</f>
        <v>0</v>
      </c>
      <c r="S3308" t="str" cm="1">
        <f t="array" ref="S3308">_xlfn.IFS(FraudData[[#This Row],[Fraud Risk Score]]&gt;=8,"High Risk",FraudData[[#This Row],[Fraud Risk Score]]&gt;=6,"Medium Risk",TRUE,"Low Risk")</f>
        <v>Low Risk</v>
      </c>
    </row>
    <row r="3309" spans="1:19">
      <c r="A3309">
        <v>3308</v>
      </c>
      <c r="B3309">
        <v>12.81</v>
      </c>
      <c r="C3309">
        <v>8</v>
      </c>
      <c r="D3309" t="s">
        <v>46</v>
      </c>
      <c r="E3309">
        <v>0</v>
      </c>
      <c r="F3309">
        <v>0</v>
      </c>
      <c r="G3309">
        <v>49</v>
      </c>
      <c r="H3309">
        <v>3</v>
      </c>
      <c r="I3309">
        <v>20</v>
      </c>
      <c r="J3309">
        <v>0</v>
      </c>
      <c r="K3309">
        <f>_xlfn.XLOOKUP(FraudData[[#This Row],[amount]],AmountRules[Amount Min],AmountRules[Risk Points],,-1)</f>
        <v>0</v>
      </c>
      <c r="L3309">
        <f>_xlfn.XLOOKUP(FraudData[[#This Row],[transaction_hour]],TimeRules[Hour Min],TimeRules[Risk Points],,-1)</f>
        <v>0</v>
      </c>
      <c r="M3309">
        <f>_xlfn.XLOOKUP(FraudData[[#This Row],[foreign_transaction]],ForeignRules[Foreign Transaction],ForeignRules[Risk Points],0)</f>
        <v>0</v>
      </c>
      <c r="N3309">
        <f>_xlfn.XLOOKUP(FraudData[[#This Row],[location_mismatch]],Table10[Location Mismatch],Table10[Risk Points],0)</f>
        <v>0</v>
      </c>
      <c r="O3309">
        <f>_xlfn.XLOOKUP(FraudData[[#This Row],[device_trust_score]],DeviceRules[Device Min],DeviceRules[Risk Points],,-1)</f>
        <v>2</v>
      </c>
      <c r="P3309">
        <f>_xlfn.XLOOKUP(FraudData[[#This Row],[velocity_last_24h]],VelocityRules[Velocity Min],VelocityRules[Risk Points],,-1)</f>
        <v>0</v>
      </c>
      <c r="Q3309">
        <f>_xlfn.XLOOKUP(FraudData[[#This Row],[merchant_category]],MerchantRules[Merchant Category],MerchantRules[Risk Points],0)</f>
        <v>0</v>
      </c>
      <c r="R3309">
        <f>SUM(FraudData[[#This Row],[Amount Risk]:[Merchant Risk]])</f>
        <v>2</v>
      </c>
      <c r="S3309" t="str" cm="1">
        <f t="array" ref="S3309">_xlfn.IFS(FraudData[[#This Row],[Fraud Risk Score]]&gt;=8,"High Risk",FraudData[[#This Row],[Fraud Risk Score]]&gt;=6,"Medium Risk",TRUE,"Low Risk")</f>
        <v>Low Risk</v>
      </c>
    </row>
    <row r="3310" spans="1:19">
      <c r="A3310">
        <v>3309</v>
      </c>
      <c r="B3310">
        <v>83.04</v>
      </c>
      <c r="C3310">
        <v>22</v>
      </c>
      <c r="D3310" t="s">
        <v>48</v>
      </c>
      <c r="E3310">
        <v>0</v>
      </c>
      <c r="F3310">
        <v>0</v>
      </c>
      <c r="G3310">
        <v>97</v>
      </c>
      <c r="H3310">
        <v>2</v>
      </c>
      <c r="I3310">
        <v>64</v>
      </c>
      <c r="J3310">
        <v>0</v>
      </c>
      <c r="K3310">
        <f>_xlfn.XLOOKUP(FraudData[[#This Row],[amount]],AmountRules[Amount Min],AmountRules[Risk Points],,-1)</f>
        <v>0</v>
      </c>
      <c r="L3310">
        <f>_xlfn.XLOOKUP(FraudData[[#This Row],[transaction_hour]],TimeRules[Hour Min],TimeRules[Risk Points],,-1)</f>
        <v>0</v>
      </c>
      <c r="M3310">
        <f>_xlfn.XLOOKUP(FraudData[[#This Row],[foreign_transaction]],ForeignRules[Foreign Transaction],ForeignRules[Risk Points],0)</f>
        <v>0</v>
      </c>
      <c r="N3310">
        <f>_xlfn.XLOOKUP(FraudData[[#This Row],[location_mismatch]],Table10[Location Mismatch],Table10[Risk Points],0)</f>
        <v>0</v>
      </c>
      <c r="O3310">
        <f>_xlfn.XLOOKUP(FraudData[[#This Row],[device_trust_score]],DeviceRules[Device Min],DeviceRules[Risk Points],,-1)</f>
        <v>0</v>
      </c>
      <c r="P3310">
        <f>_xlfn.XLOOKUP(FraudData[[#This Row],[velocity_last_24h]],VelocityRules[Velocity Min],VelocityRules[Risk Points],,-1)</f>
        <v>0</v>
      </c>
      <c r="Q3310">
        <f>_xlfn.XLOOKUP(FraudData[[#This Row],[merchant_category]],MerchantRules[Merchant Category],MerchantRules[Risk Points],0)</f>
        <v>0</v>
      </c>
      <c r="R3310">
        <f>SUM(FraudData[[#This Row],[Amount Risk]:[Merchant Risk]])</f>
        <v>0</v>
      </c>
      <c r="S3310" t="str" cm="1">
        <f t="array" ref="S3310">_xlfn.IFS(FraudData[[#This Row],[Fraud Risk Score]]&gt;=8,"High Risk",FraudData[[#This Row],[Fraud Risk Score]]&gt;=6,"Medium Risk",TRUE,"Low Risk")</f>
        <v>Low Risk</v>
      </c>
    </row>
    <row r="3311" spans="1:19">
      <c r="A3311">
        <v>3310</v>
      </c>
      <c r="B3311">
        <v>112.33</v>
      </c>
      <c r="C3311">
        <v>4</v>
      </c>
      <c r="D3311" t="s">
        <v>46</v>
      </c>
      <c r="E3311">
        <v>0</v>
      </c>
      <c r="F3311">
        <v>0</v>
      </c>
      <c r="G3311">
        <v>86</v>
      </c>
      <c r="H3311">
        <v>3</v>
      </c>
      <c r="I3311">
        <v>45</v>
      </c>
      <c r="J3311">
        <v>0</v>
      </c>
      <c r="K3311">
        <f>_xlfn.XLOOKUP(FraudData[[#This Row],[amount]],AmountRules[Amount Min],AmountRules[Risk Points],,-1)</f>
        <v>0</v>
      </c>
      <c r="L3311">
        <f>_xlfn.XLOOKUP(FraudData[[#This Row],[transaction_hour]],TimeRules[Hour Min],TimeRules[Risk Points],,-1)</f>
        <v>0</v>
      </c>
      <c r="M3311">
        <f>_xlfn.XLOOKUP(FraudData[[#This Row],[foreign_transaction]],ForeignRules[Foreign Transaction],ForeignRules[Risk Points],0)</f>
        <v>0</v>
      </c>
      <c r="N3311">
        <f>_xlfn.XLOOKUP(FraudData[[#This Row],[location_mismatch]],Table10[Location Mismatch],Table10[Risk Points],0)</f>
        <v>0</v>
      </c>
      <c r="O3311">
        <f>_xlfn.XLOOKUP(FraudData[[#This Row],[device_trust_score]],DeviceRules[Device Min],DeviceRules[Risk Points],,-1)</f>
        <v>0</v>
      </c>
      <c r="P3311">
        <f>_xlfn.XLOOKUP(FraudData[[#This Row],[velocity_last_24h]],VelocityRules[Velocity Min],VelocityRules[Risk Points],,-1)</f>
        <v>0</v>
      </c>
      <c r="Q3311">
        <f>_xlfn.XLOOKUP(FraudData[[#This Row],[merchant_category]],MerchantRules[Merchant Category],MerchantRules[Risk Points],0)</f>
        <v>0</v>
      </c>
      <c r="R3311">
        <f>SUM(FraudData[[#This Row],[Amount Risk]:[Merchant Risk]])</f>
        <v>0</v>
      </c>
      <c r="S3311" t="str" cm="1">
        <f t="array" ref="S3311">_xlfn.IFS(FraudData[[#This Row],[Fraud Risk Score]]&gt;=8,"High Risk",FraudData[[#This Row],[Fraud Risk Score]]&gt;=6,"Medium Risk",TRUE,"Low Risk")</f>
        <v>Low Risk</v>
      </c>
    </row>
    <row r="3312" spans="1:19">
      <c r="A3312">
        <v>3311</v>
      </c>
      <c r="B3312">
        <v>230.9</v>
      </c>
      <c r="C3312">
        <v>6</v>
      </c>
      <c r="D3312" t="s">
        <v>46</v>
      </c>
      <c r="E3312">
        <v>0</v>
      </c>
      <c r="F3312">
        <v>0</v>
      </c>
      <c r="G3312">
        <v>63</v>
      </c>
      <c r="H3312">
        <v>0</v>
      </c>
      <c r="I3312">
        <v>28</v>
      </c>
      <c r="J3312">
        <v>0</v>
      </c>
      <c r="K3312">
        <f>_xlfn.XLOOKUP(FraudData[[#This Row],[amount]],AmountRules[Amount Min],AmountRules[Risk Points],,-1)</f>
        <v>0</v>
      </c>
      <c r="L3312">
        <f>_xlfn.XLOOKUP(FraudData[[#This Row],[transaction_hour]],TimeRules[Hour Min],TimeRules[Risk Points],,-1)</f>
        <v>0</v>
      </c>
      <c r="M3312">
        <f>_xlfn.XLOOKUP(FraudData[[#This Row],[foreign_transaction]],ForeignRules[Foreign Transaction],ForeignRules[Risk Points],0)</f>
        <v>0</v>
      </c>
      <c r="N3312">
        <f>_xlfn.XLOOKUP(FraudData[[#This Row],[location_mismatch]],Table10[Location Mismatch],Table10[Risk Points],0)</f>
        <v>0</v>
      </c>
      <c r="O3312">
        <f>_xlfn.XLOOKUP(FraudData[[#This Row],[device_trust_score]],DeviceRules[Device Min],DeviceRules[Risk Points],,-1)</f>
        <v>1</v>
      </c>
      <c r="P3312">
        <f>_xlfn.XLOOKUP(FraudData[[#This Row],[velocity_last_24h]],VelocityRules[Velocity Min],VelocityRules[Risk Points],,-1)</f>
        <v>0</v>
      </c>
      <c r="Q3312">
        <f>_xlfn.XLOOKUP(FraudData[[#This Row],[merchant_category]],MerchantRules[Merchant Category],MerchantRules[Risk Points],0)</f>
        <v>0</v>
      </c>
      <c r="R3312">
        <f>SUM(FraudData[[#This Row],[Amount Risk]:[Merchant Risk]])</f>
        <v>1</v>
      </c>
      <c r="S3312" t="str" cm="1">
        <f t="array" ref="S3312">_xlfn.IFS(FraudData[[#This Row],[Fraud Risk Score]]&gt;=8,"High Risk",FraudData[[#This Row],[Fraud Risk Score]]&gt;=6,"Medium Risk",TRUE,"Low Risk")</f>
        <v>Low Risk</v>
      </c>
    </row>
    <row r="3313" spans="1:19">
      <c r="A3313">
        <v>3312</v>
      </c>
      <c r="B3313">
        <v>192.46</v>
      </c>
      <c r="C3313">
        <v>5</v>
      </c>
      <c r="D3313" t="s">
        <v>46</v>
      </c>
      <c r="E3313">
        <v>0</v>
      </c>
      <c r="F3313">
        <v>0</v>
      </c>
      <c r="G3313">
        <v>31</v>
      </c>
      <c r="H3313">
        <v>2</v>
      </c>
      <c r="I3313">
        <v>27</v>
      </c>
      <c r="J3313">
        <v>0</v>
      </c>
      <c r="K3313">
        <f>_xlfn.XLOOKUP(FraudData[[#This Row],[amount]],AmountRules[Amount Min],AmountRules[Risk Points],,-1)</f>
        <v>0</v>
      </c>
      <c r="L3313">
        <f>_xlfn.XLOOKUP(FraudData[[#This Row],[transaction_hour]],TimeRules[Hour Min],TimeRules[Risk Points],,-1)</f>
        <v>0</v>
      </c>
      <c r="M3313">
        <f>_xlfn.XLOOKUP(FraudData[[#This Row],[foreign_transaction]],ForeignRules[Foreign Transaction],ForeignRules[Risk Points],0)</f>
        <v>0</v>
      </c>
      <c r="N3313">
        <f>_xlfn.XLOOKUP(FraudData[[#This Row],[location_mismatch]],Table10[Location Mismatch],Table10[Risk Points],0)</f>
        <v>0</v>
      </c>
      <c r="O3313">
        <f>_xlfn.XLOOKUP(FraudData[[#This Row],[device_trust_score]],DeviceRules[Device Min],DeviceRules[Risk Points],,-1)</f>
        <v>2</v>
      </c>
      <c r="P3313">
        <f>_xlfn.XLOOKUP(FraudData[[#This Row],[velocity_last_24h]],VelocityRules[Velocity Min],VelocityRules[Risk Points],,-1)</f>
        <v>0</v>
      </c>
      <c r="Q3313">
        <f>_xlfn.XLOOKUP(FraudData[[#This Row],[merchant_category]],MerchantRules[Merchant Category],MerchantRules[Risk Points],0)</f>
        <v>0</v>
      </c>
      <c r="R3313">
        <f>SUM(FraudData[[#This Row],[Amount Risk]:[Merchant Risk]])</f>
        <v>2</v>
      </c>
      <c r="S3313" t="str" cm="1">
        <f t="array" ref="S3313">_xlfn.IFS(FraudData[[#This Row],[Fraud Risk Score]]&gt;=8,"High Risk",FraudData[[#This Row],[Fraud Risk Score]]&gt;=6,"Medium Risk",TRUE,"Low Risk")</f>
        <v>Low Risk</v>
      </c>
    </row>
    <row r="3314" spans="1:19">
      <c r="A3314">
        <v>3313</v>
      </c>
      <c r="B3314">
        <v>222.05</v>
      </c>
      <c r="C3314">
        <v>16</v>
      </c>
      <c r="D3314" t="s">
        <v>48</v>
      </c>
      <c r="E3314">
        <v>0</v>
      </c>
      <c r="F3314">
        <v>1</v>
      </c>
      <c r="G3314">
        <v>30</v>
      </c>
      <c r="H3314">
        <v>0</v>
      </c>
      <c r="I3314">
        <v>37</v>
      </c>
      <c r="J3314">
        <v>0</v>
      </c>
      <c r="K3314">
        <f>_xlfn.XLOOKUP(FraudData[[#This Row],[amount]],AmountRules[Amount Min],AmountRules[Risk Points],,-1)</f>
        <v>0</v>
      </c>
      <c r="L3314">
        <f>_xlfn.XLOOKUP(FraudData[[#This Row],[transaction_hour]],TimeRules[Hour Min],TimeRules[Risk Points],,-1)</f>
        <v>0</v>
      </c>
      <c r="M3314">
        <f>_xlfn.XLOOKUP(FraudData[[#This Row],[foreign_transaction]],ForeignRules[Foreign Transaction],ForeignRules[Risk Points],0)</f>
        <v>0</v>
      </c>
      <c r="N3314">
        <f>_xlfn.XLOOKUP(FraudData[[#This Row],[location_mismatch]],Table10[Location Mismatch],Table10[Risk Points],0)</f>
        <v>3</v>
      </c>
      <c r="O3314">
        <f>_xlfn.XLOOKUP(FraudData[[#This Row],[device_trust_score]],DeviceRules[Device Min],DeviceRules[Risk Points],,-1)</f>
        <v>2</v>
      </c>
      <c r="P3314">
        <f>_xlfn.XLOOKUP(FraudData[[#This Row],[velocity_last_24h]],VelocityRules[Velocity Min],VelocityRules[Risk Points],,-1)</f>
        <v>0</v>
      </c>
      <c r="Q3314">
        <f>_xlfn.XLOOKUP(FraudData[[#This Row],[merchant_category]],MerchantRules[Merchant Category],MerchantRules[Risk Points],0)</f>
        <v>0</v>
      </c>
      <c r="R3314">
        <f>SUM(FraudData[[#This Row],[Amount Risk]:[Merchant Risk]])</f>
        <v>5</v>
      </c>
      <c r="S3314" t="str" cm="1">
        <f t="array" ref="S3314">_xlfn.IFS(FraudData[[#This Row],[Fraud Risk Score]]&gt;=8,"High Risk",FraudData[[#This Row],[Fraud Risk Score]]&gt;=6,"Medium Risk",TRUE,"Low Risk")</f>
        <v>Low Risk</v>
      </c>
    </row>
    <row r="3315" spans="1:19">
      <c r="A3315">
        <v>3314</v>
      </c>
      <c r="B3315">
        <v>1.51</v>
      </c>
      <c r="C3315">
        <v>21</v>
      </c>
      <c r="D3315" t="s">
        <v>50</v>
      </c>
      <c r="E3315">
        <v>0</v>
      </c>
      <c r="F3315">
        <v>0</v>
      </c>
      <c r="G3315">
        <v>78</v>
      </c>
      <c r="H3315">
        <v>0</v>
      </c>
      <c r="I3315">
        <v>48</v>
      </c>
      <c r="J3315">
        <v>0</v>
      </c>
      <c r="K3315">
        <f>_xlfn.XLOOKUP(FraudData[[#This Row],[amount]],AmountRules[Amount Min],AmountRules[Risk Points],,-1)</f>
        <v>0</v>
      </c>
      <c r="L3315">
        <f>_xlfn.XLOOKUP(FraudData[[#This Row],[transaction_hour]],TimeRules[Hour Min],TimeRules[Risk Points],,-1)</f>
        <v>0</v>
      </c>
      <c r="M3315">
        <f>_xlfn.XLOOKUP(FraudData[[#This Row],[foreign_transaction]],ForeignRules[Foreign Transaction],ForeignRules[Risk Points],0)</f>
        <v>0</v>
      </c>
      <c r="N3315">
        <f>_xlfn.XLOOKUP(FraudData[[#This Row],[location_mismatch]],Table10[Location Mismatch],Table10[Risk Points],0)</f>
        <v>0</v>
      </c>
      <c r="O3315">
        <f>_xlfn.XLOOKUP(FraudData[[#This Row],[device_trust_score]],DeviceRules[Device Min],DeviceRules[Risk Points],,-1)</f>
        <v>0</v>
      </c>
      <c r="P3315">
        <f>_xlfn.XLOOKUP(FraudData[[#This Row],[velocity_last_24h]],VelocityRules[Velocity Min],VelocityRules[Risk Points],,-1)</f>
        <v>0</v>
      </c>
      <c r="Q3315">
        <f>_xlfn.XLOOKUP(FraudData[[#This Row],[merchant_category]],MerchantRules[Merchant Category],MerchantRules[Risk Points],0)</f>
        <v>0</v>
      </c>
      <c r="R3315">
        <f>SUM(FraudData[[#This Row],[Amount Risk]:[Merchant Risk]])</f>
        <v>0</v>
      </c>
      <c r="S3315" t="str" cm="1">
        <f t="array" ref="S3315">_xlfn.IFS(FraudData[[#This Row],[Fraud Risk Score]]&gt;=8,"High Risk",FraudData[[#This Row],[Fraud Risk Score]]&gt;=6,"Medium Risk",TRUE,"Low Risk")</f>
        <v>Low Risk</v>
      </c>
    </row>
    <row r="3316" spans="1:19">
      <c r="A3316">
        <v>3315</v>
      </c>
      <c r="B3316">
        <v>44.19</v>
      </c>
      <c r="C3316">
        <v>16</v>
      </c>
      <c r="D3316" t="s">
        <v>46</v>
      </c>
      <c r="E3316">
        <v>0</v>
      </c>
      <c r="F3316">
        <v>0</v>
      </c>
      <c r="G3316">
        <v>43</v>
      </c>
      <c r="H3316">
        <v>0</v>
      </c>
      <c r="I3316">
        <v>68</v>
      </c>
      <c r="J3316">
        <v>0</v>
      </c>
      <c r="K3316">
        <f>_xlfn.XLOOKUP(FraudData[[#This Row],[amount]],AmountRules[Amount Min],AmountRules[Risk Points],,-1)</f>
        <v>0</v>
      </c>
      <c r="L3316">
        <f>_xlfn.XLOOKUP(FraudData[[#This Row],[transaction_hour]],TimeRules[Hour Min],TimeRules[Risk Points],,-1)</f>
        <v>0</v>
      </c>
      <c r="M3316">
        <f>_xlfn.XLOOKUP(FraudData[[#This Row],[foreign_transaction]],ForeignRules[Foreign Transaction],ForeignRules[Risk Points],0)</f>
        <v>0</v>
      </c>
      <c r="N3316">
        <f>_xlfn.XLOOKUP(FraudData[[#This Row],[location_mismatch]],Table10[Location Mismatch],Table10[Risk Points],0)</f>
        <v>0</v>
      </c>
      <c r="O3316">
        <f>_xlfn.XLOOKUP(FraudData[[#This Row],[device_trust_score]],DeviceRules[Device Min],DeviceRules[Risk Points],,-1)</f>
        <v>2</v>
      </c>
      <c r="P3316">
        <f>_xlfn.XLOOKUP(FraudData[[#This Row],[velocity_last_24h]],VelocityRules[Velocity Min],VelocityRules[Risk Points],,-1)</f>
        <v>0</v>
      </c>
      <c r="Q3316">
        <f>_xlfn.XLOOKUP(FraudData[[#This Row],[merchant_category]],MerchantRules[Merchant Category],MerchantRules[Risk Points],0)</f>
        <v>0</v>
      </c>
      <c r="R3316">
        <f>SUM(FraudData[[#This Row],[Amount Risk]:[Merchant Risk]])</f>
        <v>2</v>
      </c>
      <c r="S3316" t="str" cm="1">
        <f t="array" ref="S3316">_xlfn.IFS(FraudData[[#This Row],[Fraud Risk Score]]&gt;=8,"High Risk",FraudData[[#This Row],[Fraud Risk Score]]&gt;=6,"Medium Risk",TRUE,"Low Risk")</f>
        <v>Low Risk</v>
      </c>
    </row>
    <row r="3317" spans="1:19">
      <c r="A3317">
        <v>3316</v>
      </c>
      <c r="B3317">
        <v>195.08</v>
      </c>
      <c r="C3317">
        <v>12</v>
      </c>
      <c r="D3317" t="s">
        <v>50</v>
      </c>
      <c r="E3317">
        <v>0</v>
      </c>
      <c r="F3317">
        <v>1</v>
      </c>
      <c r="G3317">
        <v>71</v>
      </c>
      <c r="H3317">
        <v>3</v>
      </c>
      <c r="I3317">
        <v>62</v>
      </c>
      <c r="J3317">
        <v>0</v>
      </c>
      <c r="K3317">
        <f>_xlfn.XLOOKUP(FraudData[[#This Row],[amount]],AmountRules[Amount Min],AmountRules[Risk Points],,-1)</f>
        <v>0</v>
      </c>
      <c r="L3317">
        <f>_xlfn.XLOOKUP(FraudData[[#This Row],[transaction_hour]],TimeRules[Hour Min],TimeRules[Risk Points],,-1)</f>
        <v>0</v>
      </c>
      <c r="M3317">
        <f>_xlfn.XLOOKUP(FraudData[[#This Row],[foreign_transaction]],ForeignRules[Foreign Transaction],ForeignRules[Risk Points],0)</f>
        <v>0</v>
      </c>
      <c r="N3317">
        <f>_xlfn.XLOOKUP(FraudData[[#This Row],[location_mismatch]],Table10[Location Mismatch],Table10[Risk Points],0)</f>
        <v>3</v>
      </c>
      <c r="O3317">
        <f>_xlfn.XLOOKUP(FraudData[[#This Row],[device_trust_score]],DeviceRules[Device Min],DeviceRules[Risk Points],,-1)</f>
        <v>0</v>
      </c>
      <c r="P3317">
        <f>_xlfn.XLOOKUP(FraudData[[#This Row],[velocity_last_24h]],VelocityRules[Velocity Min],VelocityRules[Risk Points],,-1)</f>
        <v>0</v>
      </c>
      <c r="Q3317">
        <f>_xlfn.XLOOKUP(FraudData[[#This Row],[merchant_category]],MerchantRules[Merchant Category],MerchantRules[Risk Points],0)</f>
        <v>0</v>
      </c>
      <c r="R3317">
        <f>SUM(FraudData[[#This Row],[Amount Risk]:[Merchant Risk]])</f>
        <v>3</v>
      </c>
      <c r="S3317" t="str" cm="1">
        <f t="array" ref="S3317">_xlfn.IFS(FraudData[[#This Row],[Fraud Risk Score]]&gt;=8,"High Risk",FraudData[[#This Row],[Fraud Risk Score]]&gt;=6,"Medium Risk",TRUE,"Low Risk")</f>
        <v>Low Risk</v>
      </c>
    </row>
    <row r="3318" spans="1:19">
      <c r="A3318">
        <v>3317</v>
      </c>
      <c r="B3318">
        <v>119.09</v>
      </c>
      <c r="C3318">
        <v>11</v>
      </c>
      <c r="D3318" t="s">
        <v>49</v>
      </c>
      <c r="E3318">
        <v>1</v>
      </c>
      <c r="F3318">
        <v>0</v>
      </c>
      <c r="G3318">
        <v>43</v>
      </c>
      <c r="H3318">
        <v>3</v>
      </c>
      <c r="I3318">
        <v>65</v>
      </c>
      <c r="J3318">
        <v>0</v>
      </c>
      <c r="K3318">
        <f>_xlfn.XLOOKUP(FraudData[[#This Row],[amount]],AmountRules[Amount Min],AmountRules[Risk Points],,-1)</f>
        <v>0</v>
      </c>
      <c r="L3318">
        <f>_xlfn.XLOOKUP(FraudData[[#This Row],[transaction_hour]],TimeRules[Hour Min],TimeRules[Risk Points],,-1)</f>
        <v>0</v>
      </c>
      <c r="M3318">
        <f>_xlfn.XLOOKUP(FraudData[[#This Row],[foreign_transaction]],ForeignRules[Foreign Transaction],ForeignRules[Risk Points],0)</f>
        <v>3</v>
      </c>
      <c r="N3318">
        <f>_xlfn.XLOOKUP(FraudData[[#This Row],[location_mismatch]],Table10[Location Mismatch],Table10[Risk Points],0)</f>
        <v>0</v>
      </c>
      <c r="O3318">
        <f>_xlfn.XLOOKUP(FraudData[[#This Row],[device_trust_score]],DeviceRules[Device Min],DeviceRules[Risk Points],,-1)</f>
        <v>2</v>
      </c>
      <c r="P3318">
        <f>_xlfn.XLOOKUP(FraudData[[#This Row],[velocity_last_24h]],VelocityRules[Velocity Min],VelocityRules[Risk Points],,-1)</f>
        <v>0</v>
      </c>
      <c r="Q3318">
        <f>_xlfn.XLOOKUP(FraudData[[#This Row],[merchant_category]],MerchantRules[Merchant Category],MerchantRules[Risk Points],0)</f>
        <v>1</v>
      </c>
      <c r="R3318">
        <f>SUM(FraudData[[#This Row],[Amount Risk]:[Merchant Risk]])</f>
        <v>6</v>
      </c>
      <c r="S3318" t="str" cm="1">
        <f t="array" ref="S3318">_xlfn.IFS(FraudData[[#This Row],[Fraud Risk Score]]&gt;=8,"High Risk",FraudData[[#This Row],[Fraud Risk Score]]&gt;=6,"Medium Risk",TRUE,"Low Risk")</f>
        <v>Medium Risk</v>
      </c>
    </row>
    <row r="3319" spans="1:19">
      <c r="A3319">
        <v>3318</v>
      </c>
      <c r="B3319">
        <v>0.96</v>
      </c>
      <c r="C3319">
        <v>3</v>
      </c>
      <c r="D3319" t="s">
        <v>47</v>
      </c>
      <c r="E3319">
        <v>1</v>
      </c>
      <c r="F3319">
        <v>0</v>
      </c>
      <c r="G3319">
        <v>58</v>
      </c>
      <c r="H3319">
        <v>1</v>
      </c>
      <c r="I3319">
        <v>69</v>
      </c>
      <c r="J3319">
        <v>0</v>
      </c>
      <c r="K3319">
        <f>_xlfn.XLOOKUP(FraudData[[#This Row],[amount]],AmountRules[Amount Min],AmountRules[Risk Points],,-1)</f>
        <v>0</v>
      </c>
      <c r="L3319">
        <f>_xlfn.XLOOKUP(FraudData[[#This Row],[transaction_hour]],TimeRules[Hour Min],TimeRules[Risk Points],,-1)</f>
        <v>3</v>
      </c>
      <c r="M3319">
        <f>_xlfn.XLOOKUP(FraudData[[#This Row],[foreign_transaction]],ForeignRules[Foreign Transaction],ForeignRules[Risk Points],0)</f>
        <v>3</v>
      </c>
      <c r="N3319">
        <f>_xlfn.XLOOKUP(FraudData[[#This Row],[location_mismatch]],Table10[Location Mismatch],Table10[Risk Points],0)</f>
        <v>0</v>
      </c>
      <c r="O3319">
        <f>_xlfn.XLOOKUP(FraudData[[#This Row],[device_trust_score]],DeviceRules[Device Min],DeviceRules[Risk Points],,-1)</f>
        <v>1</v>
      </c>
      <c r="P3319">
        <f>_xlfn.XLOOKUP(FraudData[[#This Row],[velocity_last_24h]],VelocityRules[Velocity Min],VelocityRules[Risk Points],,-1)</f>
        <v>0</v>
      </c>
      <c r="Q3319">
        <f>_xlfn.XLOOKUP(FraudData[[#This Row],[merchant_category]],MerchantRules[Merchant Category],MerchantRules[Risk Points],0)</f>
        <v>0</v>
      </c>
      <c r="R3319">
        <f>SUM(FraudData[[#This Row],[Amount Risk]:[Merchant Risk]])</f>
        <v>7</v>
      </c>
      <c r="S3319" t="str" cm="1">
        <f t="array" ref="S3319">_xlfn.IFS(FraudData[[#This Row],[Fraud Risk Score]]&gt;=8,"High Risk",FraudData[[#This Row],[Fraud Risk Score]]&gt;=6,"Medium Risk",TRUE,"Low Risk")</f>
        <v>Medium Risk</v>
      </c>
    </row>
    <row r="3320" spans="1:19">
      <c r="A3320">
        <v>3319</v>
      </c>
      <c r="B3320">
        <v>293.79000000000002</v>
      </c>
      <c r="C3320">
        <v>7</v>
      </c>
      <c r="D3320" t="s">
        <v>50</v>
      </c>
      <c r="E3320">
        <v>0</v>
      </c>
      <c r="F3320">
        <v>0</v>
      </c>
      <c r="G3320">
        <v>67</v>
      </c>
      <c r="H3320">
        <v>0</v>
      </c>
      <c r="I3320">
        <v>39</v>
      </c>
      <c r="J3320">
        <v>0</v>
      </c>
      <c r="K3320">
        <f>_xlfn.XLOOKUP(FraudData[[#This Row],[amount]],AmountRules[Amount Min],AmountRules[Risk Points],,-1)</f>
        <v>0</v>
      </c>
      <c r="L3320">
        <f>_xlfn.XLOOKUP(FraudData[[#This Row],[transaction_hour]],TimeRules[Hour Min],TimeRules[Risk Points],,-1)</f>
        <v>0</v>
      </c>
      <c r="M3320">
        <f>_xlfn.XLOOKUP(FraudData[[#This Row],[foreign_transaction]],ForeignRules[Foreign Transaction],ForeignRules[Risk Points],0)</f>
        <v>0</v>
      </c>
      <c r="N3320">
        <f>_xlfn.XLOOKUP(FraudData[[#This Row],[location_mismatch]],Table10[Location Mismatch],Table10[Risk Points],0)</f>
        <v>0</v>
      </c>
      <c r="O3320">
        <f>_xlfn.XLOOKUP(FraudData[[#This Row],[device_trust_score]],DeviceRules[Device Min],DeviceRules[Risk Points],,-1)</f>
        <v>1</v>
      </c>
      <c r="P3320">
        <f>_xlfn.XLOOKUP(FraudData[[#This Row],[velocity_last_24h]],VelocityRules[Velocity Min],VelocityRules[Risk Points],,-1)</f>
        <v>0</v>
      </c>
      <c r="Q3320">
        <f>_xlfn.XLOOKUP(FraudData[[#This Row],[merchant_category]],MerchantRules[Merchant Category],MerchantRules[Risk Points],0)</f>
        <v>0</v>
      </c>
      <c r="R3320">
        <f>SUM(FraudData[[#This Row],[Amount Risk]:[Merchant Risk]])</f>
        <v>1</v>
      </c>
      <c r="S3320" t="str" cm="1">
        <f t="array" ref="S3320">_xlfn.IFS(FraudData[[#This Row],[Fraud Risk Score]]&gt;=8,"High Risk",FraudData[[#This Row],[Fraud Risk Score]]&gt;=6,"Medium Risk",TRUE,"Low Risk")</f>
        <v>Low Risk</v>
      </c>
    </row>
    <row r="3321" spans="1:19">
      <c r="A3321">
        <v>3320</v>
      </c>
      <c r="B3321">
        <v>266.75</v>
      </c>
      <c r="C3321">
        <v>4</v>
      </c>
      <c r="D3321" t="s">
        <v>49</v>
      </c>
      <c r="E3321">
        <v>1</v>
      </c>
      <c r="F3321">
        <v>0</v>
      </c>
      <c r="G3321">
        <v>37</v>
      </c>
      <c r="H3321">
        <v>1</v>
      </c>
      <c r="I3321">
        <v>35</v>
      </c>
      <c r="J3321">
        <v>0</v>
      </c>
      <c r="K3321">
        <f>_xlfn.XLOOKUP(FraudData[[#This Row],[amount]],AmountRules[Amount Min],AmountRules[Risk Points],,-1)</f>
        <v>0</v>
      </c>
      <c r="L3321">
        <f>_xlfn.XLOOKUP(FraudData[[#This Row],[transaction_hour]],TimeRules[Hour Min],TimeRules[Risk Points],,-1)</f>
        <v>0</v>
      </c>
      <c r="M3321">
        <f>_xlfn.XLOOKUP(FraudData[[#This Row],[foreign_transaction]],ForeignRules[Foreign Transaction],ForeignRules[Risk Points],0)</f>
        <v>3</v>
      </c>
      <c r="N3321">
        <f>_xlfn.XLOOKUP(FraudData[[#This Row],[location_mismatch]],Table10[Location Mismatch],Table10[Risk Points],0)</f>
        <v>0</v>
      </c>
      <c r="O3321">
        <f>_xlfn.XLOOKUP(FraudData[[#This Row],[device_trust_score]],DeviceRules[Device Min],DeviceRules[Risk Points],,-1)</f>
        <v>2</v>
      </c>
      <c r="P3321">
        <f>_xlfn.XLOOKUP(FraudData[[#This Row],[velocity_last_24h]],VelocityRules[Velocity Min],VelocityRules[Risk Points],,-1)</f>
        <v>0</v>
      </c>
      <c r="Q3321">
        <f>_xlfn.XLOOKUP(FraudData[[#This Row],[merchant_category]],MerchantRules[Merchant Category],MerchantRules[Risk Points],0)</f>
        <v>1</v>
      </c>
      <c r="R3321">
        <f>SUM(FraudData[[#This Row],[Amount Risk]:[Merchant Risk]])</f>
        <v>6</v>
      </c>
      <c r="S3321" t="str" cm="1">
        <f t="array" ref="S3321">_xlfn.IFS(FraudData[[#This Row],[Fraud Risk Score]]&gt;=8,"High Risk",FraudData[[#This Row],[Fraud Risk Score]]&gt;=6,"Medium Risk",TRUE,"Low Risk")</f>
        <v>Medium Risk</v>
      </c>
    </row>
    <row r="3322" spans="1:19">
      <c r="A3322">
        <v>3321</v>
      </c>
      <c r="B3322">
        <v>143.1</v>
      </c>
      <c r="C3322">
        <v>4</v>
      </c>
      <c r="D3322" t="s">
        <v>47</v>
      </c>
      <c r="E3322">
        <v>0</v>
      </c>
      <c r="F3322">
        <v>0</v>
      </c>
      <c r="G3322">
        <v>60</v>
      </c>
      <c r="H3322">
        <v>0</v>
      </c>
      <c r="I3322">
        <v>29</v>
      </c>
      <c r="J3322">
        <v>0</v>
      </c>
      <c r="K3322">
        <f>_xlfn.XLOOKUP(FraudData[[#This Row],[amount]],AmountRules[Amount Min],AmountRules[Risk Points],,-1)</f>
        <v>0</v>
      </c>
      <c r="L3322">
        <f>_xlfn.XLOOKUP(FraudData[[#This Row],[transaction_hour]],TimeRules[Hour Min],TimeRules[Risk Points],,-1)</f>
        <v>0</v>
      </c>
      <c r="M3322">
        <f>_xlfn.XLOOKUP(FraudData[[#This Row],[foreign_transaction]],ForeignRules[Foreign Transaction],ForeignRules[Risk Points],0)</f>
        <v>0</v>
      </c>
      <c r="N3322">
        <f>_xlfn.XLOOKUP(FraudData[[#This Row],[location_mismatch]],Table10[Location Mismatch],Table10[Risk Points],0)</f>
        <v>0</v>
      </c>
      <c r="O3322">
        <f>_xlfn.XLOOKUP(FraudData[[#This Row],[device_trust_score]],DeviceRules[Device Min],DeviceRules[Risk Points],,-1)</f>
        <v>1</v>
      </c>
      <c r="P3322">
        <f>_xlfn.XLOOKUP(FraudData[[#This Row],[velocity_last_24h]],VelocityRules[Velocity Min],VelocityRules[Risk Points],,-1)</f>
        <v>0</v>
      </c>
      <c r="Q3322">
        <f>_xlfn.XLOOKUP(FraudData[[#This Row],[merchant_category]],MerchantRules[Merchant Category],MerchantRules[Risk Points],0)</f>
        <v>0</v>
      </c>
      <c r="R3322">
        <f>SUM(FraudData[[#This Row],[Amount Risk]:[Merchant Risk]])</f>
        <v>1</v>
      </c>
      <c r="S3322" t="str" cm="1">
        <f t="array" ref="S3322">_xlfn.IFS(FraudData[[#This Row],[Fraud Risk Score]]&gt;=8,"High Risk",FraudData[[#This Row],[Fraud Risk Score]]&gt;=6,"Medium Risk",TRUE,"Low Risk")</f>
        <v>Low Risk</v>
      </c>
    </row>
    <row r="3323" spans="1:19">
      <c r="A3323">
        <v>3322</v>
      </c>
      <c r="B3323">
        <v>12.38</v>
      </c>
      <c r="C3323">
        <v>12</v>
      </c>
      <c r="D3323" t="s">
        <v>46</v>
      </c>
      <c r="E3323">
        <v>0</v>
      </c>
      <c r="F3323">
        <v>0</v>
      </c>
      <c r="G3323">
        <v>49</v>
      </c>
      <c r="H3323">
        <v>2</v>
      </c>
      <c r="I3323">
        <v>32</v>
      </c>
      <c r="J3323">
        <v>0</v>
      </c>
      <c r="K3323">
        <f>_xlfn.XLOOKUP(FraudData[[#This Row],[amount]],AmountRules[Amount Min],AmountRules[Risk Points],,-1)</f>
        <v>0</v>
      </c>
      <c r="L3323">
        <f>_xlfn.XLOOKUP(FraudData[[#This Row],[transaction_hour]],TimeRules[Hour Min],TimeRules[Risk Points],,-1)</f>
        <v>0</v>
      </c>
      <c r="M3323">
        <f>_xlfn.XLOOKUP(FraudData[[#This Row],[foreign_transaction]],ForeignRules[Foreign Transaction],ForeignRules[Risk Points],0)</f>
        <v>0</v>
      </c>
      <c r="N3323">
        <f>_xlfn.XLOOKUP(FraudData[[#This Row],[location_mismatch]],Table10[Location Mismatch],Table10[Risk Points],0)</f>
        <v>0</v>
      </c>
      <c r="O3323">
        <f>_xlfn.XLOOKUP(FraudData[[#This Row],[device_trust_score]],DeviceRules[Device Min],DeviceRules[Risk Points],,-1)</f>
        <v>2</v>
      </c>
      <c r="P3323">
        <f>_xlfn.XLOOKUP(FraudData[[#This Row],[velocity_last_24h]],VelocityRules[Velocity Min],VelocityRules[Risk Points],,-1)</f>
        <v>0</v>
      </c>
      <c r="Q3323">
        <f>_xlfn.XLOOKUP(FraudData[[#This Row],[merchant_category]],MerchantRules[Merchant Category],MerchantRules[Risk Points],0)</f>
        <v>0</v>
      </c>
      <c r="R3323">
        <f>SUM(FraudData[[#This Row],[Amount Risk]:[Merchant Risk]])</f>
        <v>2</v>
      </c>
      <c r="S3323" t="str" cm="1">
        <f t="array" ref="S3323">_xlfn.IFS(FraudData[[#This Row],[Fraud Risk Score]]&gt;=8,"High Risk",FraudData[[#This Row],[Fraud Risk Score]]&gt;=6,"Medium Risk",TRUE,"Low Risk")</f>
        <v>Low Risk</v>
      </c>
    </row>
    <row r="3324" spans="1:19">
      <c r="A3324">
        <v>3323</v>
      </c>
      <c r="B3324">
        <v>261.83</v>
      </c>
      <c r="C3324">
        <v>10</v>
      </c>
      <c r="D3324" t="s">
        <v>46</v>
      </c>
      <c r="E3324">
        <v>0</v>
      </c>
      <c r="F3324">
        <v>0</v>
      </c>
      <c r="G3324">
        <v>80</v>
      </c>
      <c r="H3324">
        <v>0</v>
      </c>
      <c r="I3324">
        <v>51</v>
      </c>
      <c r="J3324">
        <v>0</v>
      </c>
      <c r="K3324">
        <f>_xlfn.XLOOKUP(FraudData[[#This Row],[amount]],AmountRules[Amount Min],AmountRules[Risk Points],,-1)</f>
        <v>0</v>
      </c>
      <c r="L3324">
        <f>_xlfn.XLOOKUP(FraudData[[#This Row],[transaction_hour]],TimeRules[Hour Min],TimeRules[Risk Points],,-1)</f>
        <v>0</v>
      </c>
      <c r="M3324">
        <f>_xlfn.XLOOKUP(FraudData[[#This Row],[foreign_transaction]],ForeignRules[Foreign Transaction],ForeignRules[Risk Points],0)</f>
        <v>0</v>
      </c>
      <c r="N3324">
        <f>_xlfn.XLOOKUP(FraudData[[#This Row],[location_mismatch]],Table10[Location Mismatch],Table10[Risk Points],0)</f>
        <v>0</v>
      </c>
      <c r="O3324">
        <f>_xlfn.XLOOKUP(FraudData[[#This Row],[device_trust_score]],DeviceRules[Device Min],DeviceRules[Risk Points],,-1)</f>
        <v>0</v>
      </c>
      <c r="P3324">
        <f>_xlfn.XLOOKUP(FraudData[[#This Row],[velocity_last_24h]],VelocityRules[Velocity Min],VelocityRules[Risk Points],,-1)</f>
        <v>0</v>
      </c>
      <c r="Q3324">
        <f>_xlfn.XLOOKUP(FraudData[[#This Row],[merchant_category]],MerchantRules[Merchant Category],MerchantRules[Risk Points],0)</f>
        <v>0</v>
      </c>
      <c r="R3324">
        <f>SUM(FraudData[[#This Row],[Amount Risk]:[Merchant Risk]])</f>
        <v>0</v>
      </c>
      <c r="S3324" t="str" cm="1">
        <f t="array" ref="S3324">_xlfn.IFS(FraudData[[#This Row],[Fraud Risk Score]]&gt;=8,"High Risk",FraudData[[#This Row],[Fraud Risk Score]]&gt;=6,"Medium Risk",TRUE,"Low Risk")</f>
        <v>Low Risk</v>
      </c>
    </row>
    <row r="3325" spans="1:19">
      <c r="A3325">
        <v>3324</v>
      </c>
      <c r="B3325">
        <v>157.75</v>
      </c>
      <c r="C3325">
        <v>7</v>
      </c>
      <c r="D3325" t="s">
        <v>46</v>
      </c>
      <c r="E3325">
        <v>1</v>
      </c>
      <c r="F3325">
        <v>0</v>
      </c>
      <c r="G3325">
        <v>45</v>
      </c>
      <c r="H3325">
        <v>6</v>
      </c>
      <c r="I3325">
        <v>62</v>
      </c>
      <c r="J3325">
        <v>0</v>
      </c>
      <c r="K3325">
        <f>_xlfn.XLOOKUP(FraudData[[#This Row],[amount]],AmountRules[Amount Min],AmountRules[Risk Points],,-1)</f>
        <v>0</v>
      </c>
      <c r="L3325">
        <f>_xlfn.XLOOKUP(FraudData[[#This Row],[transaction_hour]],TimeRules[Hour Min],TimeRules[Risk Points],,-1)</f>
        <v>0</v>
      </c>
      <c r="M3325">
        <f>_xlfn.XLOOKUP(FraudData[[#This Row],[foreign_transaction]],ForeignRules[Foreign Transaction],ForeignRules[Risk Points],0)</f>
        <v>3</v>
      </c>
      <c r="N3325">
        <f>_xlfn.XLOOKUP(FraudData[[#This Row],[location_mismatch]],Table10[Location Mismatch],Table10[Risk Points],0)</f>
        <v>0</v>
      </c>
      <c r="O3325">
        <f>_xlfn.XLOOKUP(FraudData[[#This Row],[device_trust_score]],DeviceRules[Device Min],DeviceRules[Risk Points],,-1)</f>
        <v>2</v>
      </c>
      <c r="P3325">
        <f>_xlfn.XLOOKUP(FraudData[[#This Row],[velocity_last_24h]],VelocityRules[Velocity Min],VelocityRules[Risk Points],,-1)</f>
        <v>3</v>
      </c>
      <c r="Q3325">
        <f>_xlfn.XLOOKUP(FraudData[[#This Row],[merchant_category]],MerchantRules[Merchant Category],MerchantRules[Risk Points],0)</f>
        <v>0</v>
      </c>
      <c r="R3325">
        <f>SUM(FraudData[[#This Row],[Amount Risk]:[Merchant Risk]])</f>
        <v>8</v>
      </c>
      <c r="S3325" t="str" cm="1">
        <f t="array" ref="S3325">_xlfn.IFS(FraudData[[#This Row],[Fraud Risk Score]]&gt;=8,"High Risk",FraudData[[#This Row],[Fraud Risk Score]]&gt;=6,"Medium Risk",TRUE,"Low Risk")</f>
        <v>High Risk</v>
      </c>
    </row>
    <row r="3326" spans="1:19">
      <c r="A3326">
        <v>3325</v>
      </c>
      <c r="B3326">
        <v>274.14999999999998</v>
      </c>
      <c r="C3326">
        <v>7</v>
      </c>
      <c r="D3326" t="s">
        <v>48</v>
      </c>
      <c r="E3326">
        <v>0</v>
      </c>
      <c r="F3326">
        <v>0</v>
      </c>
      <c r="G3326">
        <v>58</v>
      </c>
      <c r="H3326">
        <v>3</v>
      </c>
      <c r="I3326">
        <v>45</v>
      </c>
      <c r="J3326">
        <v>0</v>
      </c>
      <c r="K3326">
        <f>_xlfn.XLOOKUP(FraudData[[#This Row],[amount]],AmountRules[Amount Min],AmountRules[Risk Points],,-1)</f>
        <v>0</v>
      </c>
      <c r="L3326">
        <f>_xlfn.XLOOKUP(FraudData[[#This Row],[transaction_hour]],TimeRules[Hour Min],TimeRules[Risk Points],,-1)</f>
        <v>0</v>
      </c>
      <c r="M3326">
        <f>_xlfn.XLOOKUP(FraudData[[#This Row],[foreign_transaction]],ForeignRules[Foreign Transaction],ForeignRules[Risk Points],0)</f>
        <v>0</v>
      </c>
      <c r="N3326">
        <f>_xlfn.XLOOKUP(FraudData[[#This Row],[location_mismatch]],Table10[Location Mismatch],Table10[Risk Points],0)</f>
        <v>0</v>
      </c>
      <c r="O3326">
        <f>_xlfn.XLOOKUP(FraudData[[#This Row],[device_trust_score]],DeviceRules[Device Min],DeviceRules[Risk Points],,-1)</f>
        <v>1</v>
      </c>
      <c r="P3326">
        <f>_xlfn.XLOOKUP(FraudData[[#This Row],[velocity_last_24h]],VelocityRules[Velocity Min],VelocityRules[Risk Points],,-1)</f>
        <v>0</v>
      </c>
      <c r="Q3326">
        <f>_xlfn.XLOOKUP(FraudData[[#This Row],[merchant_category]],MerchantRules[Merchant Category],MerchantRules[Risk Points],0)</f>
        <v>0</v>
      </c>
      <c r="R3326">
        <f>SUM(FraudData[[#This Row],[Amount Risk]:[Merchant Risk]])</f>
        <v>1</v>
      </c>
      <c r="S3326" t="str" cm="1">
        <f t="array" ref="S3326">_xlfn.IFS(FraudData[[#This Row],[Fraud Risk Score]]&gt;=8,"High Risk",FraudData[[#This Row],[Fraud Risk Score]]&gt;=6,"Medium Risk",TRUE,"Low Risk")</f>
        <v>Low Risk</v>
      </c>
    </row>
    <row r="3327" spans="1:19">
      <c r="A3327">
        <v>3326</v>
      </c>
      <c r="B3327">
        <v>250.8</v>
      </c>
      <c r="C3327">
        <v>0</v>
      </c>
      <c r="D3327" t="s">
        <v>48</v>
      </c>
      <c r="E3327">
        <v>0</v>
      </c>
      <c r="F3327">
        <v>0</v>
      </c>
      <c r="G3327">
        <v>49</v>
      </c>
      <c r="H3327">
        <v>4</v>
      </c>
      <c r="I3327">
        <v>61</v>
      </c>
      <c r="J3327">
        <v>0</v>
      </c>
      <c r="K3327">
        <f>_xlfn.XLOOKUP(FraudData[[#This Row],[amount]],AmountRules[Amount Min],AmountRules[Risk Points],,-1)</f>
        <v>0</v>
      </c>
      <c r="L3327">
        <f>_xlfn.XLOOKUP(FraudData[[#This Row],[transaction_hour]],TimeRules[Hour Min],TimeRules[Risk Points],,-1)</f>
        <v>3</v>
      </c>
      <c r="M3327">
        <f>_xlfn.XLOOKUP(FraudData[[#This Row],[foreign_transaction]],ForeignRules[Foreign Transaction],ForeignRules[Risk Points],0)</f>
        <v>0</v>
      </c>
      <c r="N3327">
        <f>_xlfn.XLOOKUP(FraudData[[#This Row],[location_mismatch]],Table10[Location Mismatch],Table10[Risk Points],0)</f>
        <v>0</v>
      </c>
      <c r="O3327">
        <f>_xlfn.XLOOKUP(FraudData[[#This Row],[device_trust_score]],DeviceRules[Device Min],DeviceRules[Risk Points],,-1)</f>
        <v>2</v>
      </c>
      <c r="P3327">
        <f>_xlfn.XLOOKUP(FraudData[[#This Row],[velocity_last_24h]],VelocityRules[Velocity Min],VelocityRules[Risk Points],,-1)</f>
        <v>0</v>
      </c>
      <c r="Q3327">
        <f>_xlfn.XLOOKUP(FraudData[[#This Row],[merchant_category]],MerchantRules[Merchant Category],MerchantRules[Risk Points],0)</f>
        <v>0</v>
      </c>
      <c r="R3327">
        <f>SUM(FraudData[[#This Row],[Amount Risk]:[Merchant Risk]])</f>
        <v>5</v>
      </c>
      <c r="S3327" t="str" cm="1">
        <f t="array" ref="S3327">_xlfn.IFS(FraudData[[#This Row],[Fraud Risk Score]]&gt;=8,"High Risk",FraudData[[#This Row],[Fraud Risk Score]]&gt;=6,"Medium Risk",TRUE,"Low Risk")</f>
        <v>Low Risk</v>
      </c>
    </row>
    <row r="3328" spans="1:19">
      <c r="A3328">
        <v>3327</v>
      </c>
      <c r="B3328">
        <v>292.42</v>
      </c>
      <c r="C3328">
        <v>12</v>
      </c>
      <c r="D3328" t="s">
        <v>48</v>
      </c>
      <c r="E3328">
        <v>0</v>
      </c>
      <c r="F3328">
        <v>1</v>
      </c>
      <c r="G3328">
        <v>35</v>
      </c>
      <c r="H3328">
        <v>3</v>
      </c>
      <c r="I3328">
        <v>32</v>
      </c>
      <c r="J3328">
        <v>0</v>
      </c>
      <c r="K3328">
        <f>_xlfn.XLOOKUP(FraudData[[#This Row],[amount]],AmountRules[Amount Min],AmountRules[Risk Points],,-1)</f>
        <v>0</v>
      </c>
      <c r="L3328">
        <f>_xlfn.XLOOKUP(FraudData[[#This Row],[transaction_hour]],TimeRules[Hour Min],TimeRules[Risk Points],,-1)</f>
        <v>0</v>
      </c>
      <c r="M3328">
        <f>_xlfn.XLOOKUP(FraudData[[#This Row],[foreign_transaction]],ForeignRules[Foreign Transaction],ForeignRules[Risk Points],0)</f>
        <v>0</v>
      </c>
      <c r="N3328">
        <f>_xlfn.XLOOKUP(FraudData[[#This Row],[location_mismatch]],Table10[Location Mismatch],Table10[Risk Points],0)</f>
        <v>3</v>
      </c>
      <c r="O3328">
        <f>_xlfn.XLOOKUP(FraudData[[#This Row],[device_trust_score]],DeviceRules[Device Min],DeviceRules[Risk Points],,-1)</f>
        <v>2</v>
      </c>
      <c r="P3328">
        <f>_xlfn.XLOOKUP(FraudData[[#This Row],[velocity_last_24h]],VelocityRules[Velocity Min],VelocityRules[Risk Points],,-1)</f>
        <v>0</v>
      </c>
      <c r="Q3328">
        <f>_xlfn.XLOOKUP(FraudData[[#This Row],[merchant_category]],MerchantRules[Merchant Category],MerchantRules[Risk Points],0)</f>
        <v>0</v>
      </c>
      <c r="R3328">
        <f>SUM(FraudData[[#This Row],[Amount Risk]:[Merchant Risk]])</f>
        <v>5</v>
      </c>
      <c r="S3328" t="str" cm="1">
        <f t="array" ref="S3328">_xlfn.IFS(FraudData[[#This Row],[Fraud Risk Score]]&gt;=8,"High Risk",FraudData[[#This Row],[Fraud Risk Score]]&gt;=6,"Medium Risk",TRUE,"Low Risk")</f>
        <v>Low Risk</v>
      </c>
    </row>
    <row r="3329" spans="1:19">
      <c r="A3329">
        <v>3328</v>
      </c>
      <c r="B3329">
        <v>131.37</v>
      </c>
      <c r="C3329">
        <v>4</v>
      </c>
      <c r="D3329" t="s">
        <v>48</v>
      </c>
      <c r="E3329">
        <v>0</v>
      </c>
      <c r="F3329">
        <v>0</v>
      </c>
      <c r="G3329">
        <v>43</v>
      </c>
      <c r="H3329">
        <v>2</v>
      </c>
      <c r="I3329">
        <v>52</v>
      </c>
      <c r="J3329">
        <v>0</v>
      </c>
      <c r="K3329">
        <f>_xlfn.XLOOKUP(FraudData[[#This Row],[amount]],AmountRules[Amount Min],AmountRules[Risk Points],,-1)</f>
        <v>0</v>
      </c>
      <c r="L3329">
        <f>_xlfn.XLOOKUP(FraudData[[#This Row],[transaction_hour]],TimeRules[Hour Min],TimeRules[Risk Points],,-1)</f>
        <v>0</v>
      </c>
      <c r="M3329">
        <f>_xlfn.XLOOKUP(FraudData[[#This Row],[foreign_transaction]],ForeignRules[Foreign Transaction],ForeignRules[Risk Points],0)</f>
        <v>0</v>
      </c>
      <c r="N3329">
        <f>_xlfn.XLOOKUP(FraudData[[#This Row],[location_mismatch]],Table10[Location Mismatch],Table10[Risk Points],0)</f>
        <v>0</v>
      </c>
      <c r="O3329">
        <f>_xlfn.XLOOKUP(FraudData[[#This Row],[device_trust_score]],DeviceRules[Device Min],DeviceRules[Risk Points],,-1)</f>
        <v>2</v>
      </c>
      <c r="P3329">
        <f>_xlfn.XLOOKUP(FraudData[[#This Row],[velocity_last_24h]],VelocityRules[Velocity Min],VelocityRules[Risk Points],,-1)</f>
        <v>0</v>
      </c>
      <c r="Q3329">
        <f>_xlfn.XLOOKUP(FraudData[[#This Row],[merchant_category]],MerchantRules[Merchant Category],MerchantRules[Risk Points],0)</f>
        <v>0</v>
      </c>
      <c r="R3329">
        <f>SUM(FraudData[[#This Row],[Amount Risk]:[Merchant Risk]])</f>
        <v>2</v>
      </c>
      <c r="S3329" t="str" cm="1">
        <f t="array" ref="S3329">_xlfn.IFS(FraudData[[#This Row],[Fraud Risk Score]]&gt;=8,"High Risk",FraudData[[#This Row],[Fraud Risk Score]]&gt;=6,"Medium Risk",TRUE,"Low Risk")</f>
        <v>Low Risk</v>
      </c>
    </row>
    <row r="3330" spans="1:19">
      <c r="A3330">
        <v>3329</v>
      </c>
      <c r="B3330">
        <v>27.22</v>
      </c>
      <c r="C3330">
        <v>20</v>
      </c>
      <c r="D3330" t="s">
        <v>49</v>
      </c>
      <c r="E3330">
        <v>0</v>
      </c>
      <c r="F3330">
        <v>0</v>
      </c>
      <c r="G3330">
        <v>73</v>
      </c>
      <c r="H3330">
        <v>2</v>
      </c>
      <c r="I3330">
        <v>34</v>
      </c>
      <c r="J3330">
        <v>0</v>
      </c>
      <c r="K3330">
        <f>_xlfn.XLOOKUP(FraudData[[#This Row],[amount]],AmountRules[Amount Min],AmountRules[Risk Points],,-1)</f>
        <v>0</v>
      </c>
      <c r="L3330">
        <f>_xlfn.XLOOKUP(FraudData[[#This Row],[transaction_hour]],TimeRules[Hour Min],TimeRules[Risk Points],,-1)</f>
        <v>0</v>
      </c>
      <c r="M3330">
        <f>_xlfn.XLOOKUP(FraudData[[#This Row],[foreign_transaction]],ForeignRules[Foreign Transaction],ForeignRules[Risk Points],0)</f>
        <v>0</v>
      </c>
      <c r="N3330">
        <f>_xlfn.XLOOKUP(FraudData[[#This Row],[location_mismatch]],Table10[Location Mismatch],Table10[Risk Points],0)</f>
        <v>0</v>
      </c>
      <c r="O3330">
        <f>_xlfn.XLOOKUP(FraudData[[#This Row],[device_trust_score]],DeviceRules[Device Min],DeviceRules[Risk Points],,-1)</f>
        <v>0</v>
      </c>
      <c r="P3330">
        <f>_xlfn.XLOOKUP(FraudData[[#This Row],[velocity_last_24h]],VelocityRules[Velocity Min],VelocityRules[Risk Points],,-1)</f>
        <v>0</v>
      </c>
      <c r="Q3330">
        <f>_xlfn.XLOOKUP(FraudData[[#This Row],[merchant_category]],MerchantRules[Merchant Category],MerchantRules[Risk Points],0)</f>
        <v>1</v>
      </c>
      <c r="R3330">
        <f>SUM(FraudData[[#This Row],[Amount Risk]:[Merchant Risk]])</f>
        <v>1</v>
      </c>
      <c r="S3330" t="str" cm="1">
        <f t="array" ref="S3330">_xlfn.IFS(FraudData[[#This Row],[Fraud Risk Score]]&gt;=8,"High Risk",FraudData[[#This Row],[Fraud Risk Score]]&gt;=6,"Medium Risk",TRUE,"Low Risk")</f>
        <v>Low Risk</v>
      </c>
    </row>
    <row r="3331" spans="1:19">
      <c r="A3331">
        <v>3330</v>
      </c>
      <c r="B3331">
        <v>200.19</v>
      </c>
      <c r="C3331">
        <v>7</v>
      </c>
      <c r="D3331" t="s">
        <v>49</v>
      </c>
      <c r="E3331">
        <v>0</v>
      </c>
      <c r="F3331">
        <v>0</v>
      </c>
      <c r="G3331">
        <v>73</v>
      </c>
      <c r="H3331">
        <v>0</v>
      </c>
      <c r="I3331">
        <v>55</v>
      </c>
      <c r="J3331">
        <v>0</v>
      </c>
      <c r="K3331">
        <f>_xlfn.XLOOKUP(FraudData[[#This Row],[amount]],AmountRules[Amount Min],AmountRules[Risk Points],,-1)</f>
        <v>0</v>
      </c>
      <c r="L3331">
        <f>_xlfn.XLOOKUP(FraudData[[#This Row],[transaction_hour]],TimeRules[Hour Min],TimeRules[Risk Points],,-1)</f>
        <v>0</v>
      </c>
      <c r="M3331">
        <f>_xlfn.XLOOKUP(FraudData[[#This Row],[foreign_transaction]],ForeignRules[Foreign Transaction],ForeignRules[Risk Points],0)</f>
        <v>0</v>
      </c>
      <c r="N3331">
        <f>_xlfn.XLOOKUP(FraudData[[#This Row],[location_mismatch]],Table10[Location Mismatch],Table10[Risk Points],0)</f>
        <v>0</v>
      </c>
      <c r="O3331">
        <f>_xlfn.XLOOKUP(FraudData[[#This Row],[device_trust_score]],DeviceRules[Device Min],DeviceRules[Risk Points],,-1)</f>
        <v>0</v>
      </c>
      <c r="P3331">
        <f>_xlfn.XLOOKUP(FraudData[[#This Row],[velocity_last_24h]],VelocityRules[Velocity Min],VelocityRules[Risk Points],,-1)</f>
        <v>0</v>
      </c>
      <c r="Q3331">
        <f>_xlfn.XLOOKUP(FraudData[[#This Row],[merchant_category]],MerchantRules[Merchant Category],MerchantRules[Risk Points],0)</f>
        <v>1</v>
      </c>
      <c r="R3331">
        <f>SUM(FraudData[[#This Row],[Amount Risk]:[Merchant Risk]])</f>
        <v>1</v>
      </c>
      <c r="S3331" t="str" cm="1">
        <f t="array" ref="S3331">_xlfn.IFS(FraudData[[#This Row],[Fraud Risk Score]]&gt;=8,"High Risk",FraudData[[#This Row],[Fraud Risk Score]]&gt;=6,"Medium Risk",TRUE,"Low Risk")</f>
        <v>Low Risk</v>
      </c>
    </row>
    <row r="3332" spans="1:19">
      <c r="A3332">
        <v>3331</v>
      </c>
      <c r="B3332">
        <v>174.39</v>
      </c>
      <c r="C3332">
        <v>16</v>
      </c>
      <c r="D3332" t="s">
        <v>46</v>
      </c>
      <c r="E3332">
        <v>0</v>
      </c>
      <c r="F3332">
        <v>0</v>
      </c>
      <c r="G3332">
        <v>58</v>
      </c>
      <c r="H3332">
        <v>0</v>
      </c>
      <c r="I3332">
        <v>28</v>
      </c>
      <c r="J3332">
        <v>0</v>
      </c>
      <c r="K3332">
        <f>_xlfn.XLOOKUP(FraudData[[#This Row],[amount]],AmountRules[Amount Min],AmountRules[Risk Points],,-1)</f>
        <v>0</v>
      </c>
      <c r="L3332">
        <f>_xlfn.XLOOKUP(FraudData[[#This Row],[transaction_hour]],TimeRules[Hour Min],TimeRules[Risk Points],,-1)</f>
        <v>0</v>
      </c>
      <c r="M3332">
        <f>_xlfn.XLOOKUP(FraudData[[#This Row],[foreign_transaction]],ForeignRules[Foreign Transaction],ForeignRules[Risk Points],0)</f>
        <v>0</v>
      </c>
      <c r="N3332">
        <f>_xlfn.XLOOKUP(FraudData[[#This Row],[location_mismatch]],Table10[Location Mismatch],Table10[Risk Points],0)</f>
        <v>0</v>
      </c>
      <c r="O3332">
        <f>_xlfn.XLOOKUP(FraudData[[#This Row],[device_trust_score]],DeviceRules[Device Min],DeviceRules[Risk Points],,-1)</f>
        <v>1</v>
      </c>
      <c r="P3332">
        <f>_xlfn.XLOOKUP(FraudData[[#This Row],[velocity_last_24h]],VelocityRules[Velocity Min],VelocityRules[Risk Points],,-1)</f>
        <v>0</v>
      </c>
      <c r="Q3332">
        <f>_xlfn.XLOOKUP(FraudData[[#This Row],[merchant_category]],MerchantRules[Merchant Category],MerchantRules[Risk Points],0)</f>
        <v>0</v>
      </c>
      <c r="R3332">
        <f>SUM(FraudData[[#This Row],[Amount Risk]:[Merchant Risk]])</f>
        <v>1</v>
      </c>
      <c r="S3332" t="str" cm="1">
        <f t="array" ref="S3332">_xlfn.IFS(FraudData[[#This Row],[Fraud Risk Score]]&gt;=8,"High Risk",FraudData[[#This Row],[Fraud Risk Score]]&gt;=6,"Medium Risk",TRUE,"Low Risk")</f>
        <v>Low Risk</v>
      </c>
    </row>
    <row r="3333" spans="1:19">
      <c r="A3333">
        <v>3332</v>
      </c>
      <c r="B3333">
        <v>244.04</v>
      </c>
      <c r="C3333">
        <v>22</v>
      </c>
      <c r="D3333" t="s">
        <v>47</v>
      </c>
      <c r="E3333">
        <v>0</v>
      </c>
      <c r="F3333">
        <v>0</v>
      </c>
      <c r="G3333">
        <v>26</v>
      </c>
      <c r="H3333">
        <v>2</v>
      </c>
      <c r="I3333">
        <v>43</v>
      </c>
      <c r="J3333">
        <v>0</v>
      </c>
      <c r="K3333">
        <f>_xlfn.XLOOKUP(FraudData[[#This Row],[amount]],AmountRules[Amount Min],AmountRules[Risk Points],,-1)</f>
        <v>0</v>
      </c>
      <c r="L3333">
        <f>_xlfn.XLOOKUP(FraudData[[#This Row],[transaction_hour]],TimeRules[Hour Min],TimeRules[Risk Points],,-1)</f>
        <v>0</v>
      </c>
      <c r="M3333">
        <f>_xlfn.XLOOKUP(FraudData[[#This Row],[foreign_transaction]],ForeignRules[Foreign Transaction],ForeignRules[Risk Points],0)</f>
        <v>0</v>
      </c>
      <c r="N3333">
        <f>_xlfn.XLOOKUP(FraudData[[#This Row],[location_mismatch]],Table10[Location Mismatch],Table10[Risk Points],0)</f>
        <v>0</v>
      </c>
      <c r="O3333">
        <f>_xlfn.XLOOKUP(FraudData[[#This Row],[device_trust_score]],DeviceRules[Device Min],DeviceRules[Risk Points],,-1)</f>
        <v>3</v>
      </c>
      <c r="P3333">
        <f>_xlfn.XLOOKUP(FraudData[[#This Row],[velocity_last_24h]],VelocityRules[Velocity Min],VelocityRules[Risk Points],,-1)</f>
        <v>0</v>
      </c>
      <c r="Q3333">
        <f>_xlfn.XLOOKUP(FraudData[[#This Row],[merchant_category]],MerchantRules[Merchant Category],MerchantRules[Risk Points],0)</f>
        <v>0</v>
      </c>
      <c r="R3333">
        <f>SUM(FraudData[[#This Row],[Amount Risk]:[Merchant Risk]])</f>
        <v>3</v>
      </c>
      <c r="S3333" t="str" cm="1">
        <f t="array" ref="S3333">_xlfn.IFS(FraudData[[#This Row],[Fraud Risk Score]]&gt;=8,"High Risk",FraudData[[#This Row],[Fraud Risk Score]]&gt;=6,"Medium Risk",TRUE,"Low Risk")</f>
        <v>Low Risk</v>
      </c>
    </row>
    <row r="3334" spans="1:19">
      <c r="A3334">
        <v>3333</v>
      </c>
      <c r="B3334">
        <v>33.51</v>
      </c>
      <c r="C3334">
        <v>22</v>
      </c>
      <c r="D3334" t="s">
        <v>48</v>
      </c>
      <c r="E3334">
        <v>0</v>
      </c>
      <c r="F3334">
        <v>0</v>
      </c>
      <c r="G3334">
        <v>54</v>
      </c>
      <c r="H3334">
        <v>2</v>
      </c>
      <c r="I3334">
        <v>46</v>
      </c>
      <c r="J3334">
        <v>0</v>
      </c>
      <c r="K3334">
        <f>_xlfn.XLOOKUP(FraudData[[#This Row],[amount]],AmountRules[Amount Min],AmountRules[Risk Points],,-1)</f>
        <v>0</v>
      </c>
      <c r="L3334">
        <f>_xlfn.XLOOKUP(FraudData[[#This Row],[transaction_hour]],TimeRules[Hour Min],TimeRules[Risk Points],,-1)</f>
        <v>0</v>
      </c>
      <c r="M3334">
        <f>_xlfn.XLOOKUP(FraudData[[#This Row],[foreign_transaction]],ForeignRules[Foreign Transaction],ForeignRules[Risk Points],0)</f>
        <v>0</v>
      </c>
      <c r="N3334">
        <f>_xlfn.XLOOKUP(FraudData[[#This Row],[location_mismatch]],Table10[Location Mismatch],Table10[Risk Points],0)</f>
        <v>0</v>
      </c>
      <c r="O3334">
        <f>_xlfn.XLOOKUP(FraudData[[#This Row],[device_trust_score]],DeviceRules[Device Min],DeviceRules[Risk Points],,-1)</f>
        <v>1</v>
      </c>
      <c r="P3334">
        <f>_xlfn.XLOOKUP(FraudData[[#This Row],[velocity_last_24h]],VelocityRules[Velocity Min],VelocityRules[Risk Points],,-1)</f>
        <v>0</v>
      </c>
      <c r="Q3334">
        <f>_xlfn.XLOOKUP(FraudData[[#This Row],[merchant_category]],MerchantRules[Merchant Category],MerchantRules[Risk Points],0)</f>
        <v>0</v>
      </c>
      <c r="R3334">
        <f>SUM(FraudData[[#This Row],[Amount Risk]:[Merchant Risk]])</f>
        <v>1</v>
      </c>
      <c r="S3334" t="str" cm="1">
        <f t="array" ref="S3334">_xlfn.IFS(FraudData[[#This Row],[Fraud Risk Score]]&gt;=8,"High Risk",FraudData[[#This Row],[Fraud Risk Score]]&gt;=6,"Medium Risk",TRUE,"Low Risk")</f>
        <v>Low Risk</v>
      </c>
    </row>
    <row r="3335" spans="1:19">
      <c r="A3335">
        <v>3334</v>
      </c>
      <c r="B3335">
        <v>39.04</v>
      </c>
      <c r="C3335">
        <v>12</v>
      </c>
      <c r="D3335" t="s">
        <v>47</v>
      </c>
      <c r="E3335">
        <v>0</v>
      </c>
      <c r="F3335">
        <v>0</v>
      </c>
      <c r="G3335">
        <v>62</v>
      </c>
      <c r="H3335">
        <v>4</v>
      </c>
      <c r="I3335">
        <v>69</v>
      </c>
      <c r="J3335">
        <v>0</v>
      </c>
      <c r="K3335">
        <f>_xlfn.XLOOKUP(FraudData[[#This Row],[amount]],AmountRules[Amount Min],AmountRules[Risk Points],,-1)</f>
        <v>0</v>
      </c>
      <c r="L3335">
        <f>_xlfn.XLOOKUP(FraudData[[#This Row],[transaction_hour]],TimeRules[Hour Min],TimeRules[Risk Points],,-1)</f>
        <v>0</v>
      </c>
      <c r="M3335">
        <f>_xlfn.XLOOKUP(FraudData[[#This Row],[foreign_transaction]],ForeignRules[Foreign Transaction],ForeignRules[Risk Points],0)</f>
        <v>0</v>
      </c>
      <c r="N3335">
        <f>_xlfn.XLOOKUP(FraudData[[#This Row],[location_mismatch]],Table10[Location Mismatch],Table10[Risk Points],0)</f>
        <v>0</v>
      </c>
      <c r="O3335">
        <f>_xlfn.XLOOKUP(FraudData[[#This Row],[device_trust_score]],DeviceRules[Device Min],DeviceRules[Risk Points],,-1)</f>
        <v>1</v>
      </c>
      <c r="P3335">
        <f>_xlfn.XLOOKUP(FraudData[[#This Row],[velocity_last_24h]],VelocityRules[Velocity Min],VelocityRules[Risk Points],,-1)</f>
        <v>0</v>
      </c>
      <c r="Q3335">
        <f>_xlfn.XLOOKUP(FraudData[[#This Row],[merchant_category]],MerchantRules[Merchant Category],MerchantRules[Risk Points],0)</f>
        <v>0</v>
      </c>
      <c r="R3335">
        <f>SUM(FraudData[[#This Row],[Amount Risk]:[Merchant Risk]])</f>
        <v>1</v>
      </c>
      <c r="S3335" t="str" cm="1">
        <f t="array" ref="S3335">_xlfn.IFS(FraudData[[#This Row],[Fraud Risk Score]]&gt;=8,"High Risk",FraudData[[#This Row],[Fraud Risk Score]]&gt;=6,"Medium Risk",TRUE,"Low Risk")</f>
        <v>Low Risk</v>
      </c>
    </row>
    <row r="3336" spans="1:19">
      <c r="A3336">
        <v>3335</v>
      </c>
      <c r="B3336">
        <v>397.98</v>
      </c>
      <c r="C3336">
        <v>8</v>
      </c>
      <c r="D3336" t="s">
        <v>49</v>
      </c>
      <c r="E3336">
        <v>0</v>
      </c>
      <c r="F3336">
        <v>0</v>
      </c>
      <c r="G3336">
        <v>39</v>
      </c>
      <c r="H3336">
        <v>0</v>
      </c>
      <c r="I3336">
        <v>42</v>
      </c>
      <c r="J3336">
        <v>0</v>
      </c>
      <c r="K3336">
        <f>_xlfn.XLOOKUP(FraudData[[#This Row],[amount]],AmountRules[Amount Min],AmountRules[Risk Points],,-1)</f>
        <v>0</v>
      </c>
      <c r="L3336">
        <f>_xlfn.XLOOKUP(FraudData[[#This Row],[transaction_hour]],TimeRules[Hour Min],TimeRules[Risk Points],,-1)</f>
        <v>0</v>
      </c>
      <c r="M3336">
        <f>_xlfn.XLOOKUP(FraudData[[#This Row],[foreign_transaction]],ForeignRules[Foreign Transaction],ForeignRules[Risk Points],0)</f>
        <v>0</v>
      </c>
      <c r="N3336">
        <f>_xlfn.XLOOKUP(FraudData[[#This Row],[location_mismatch]],Table10[Location Mismatch],Table10[Risk Points],0)</f>
        <v>0</v>
      </c>
      <c r="O3336">
        <f>_xlfn.XLOOKUP(FraudData[[#This Row],[device_trust_score]],DeviceRules[Device Min],DeviceRules[Risk Points],,-1)</f>
        <v>2</v>
      </c>
      <c r="P3336">
        <f>_xlfn.XLOOKUP(FraudData[[#This Row],[velocity_last_24h]],VelocityRules[Velocity Min],VelocityRules[Risk Points],,-1)</f>
        <v>0</v>
      </c>
      <c r="Q3336">
        <f>_xlfn.XLOOKUP(FraudData[[#This Row],[merchant_category]],MerchantRules[Merchant Category],MerchantRules[Risk Points],0)</f>
        <v>1</v>
      </c>
      <c r="R3336">
        <f>SUM(FraudData[[#This Row],[Amount Risk]:[Merchant Risk]])</f>
        <v>3</v>
      </c>
      <c r="S3336" t="str" cm="1">
        <f t="array" ref="S3336">_xlfn.IFS(FraudData[[#This Row],[Fraud Risk Score]]&gt;=8,"High Risk",FraudData[[#This Row],[Fraud Risk Score]]&gt;=6,"Medium Risk",TRUE,"Low Risk")</f>
        <v>Low Risk</v>
      </c>
    </row>
    <row r="3337" spans="1:19">
      <c r="A3337">
        <v>3336</v>
      </c>
      <c r="B3337">
        <v>249.52</v>
      </c>
      <c r="C3337">
        <v>1</v>
      </c>
      <c r="D3337" t="s">
        <v>48</v>
      </c>
      <c r="E3337">
        <v>0</v>
      </c>
      <c r="F3337">
        <v>1</v>
      </c>
      <c r="G3337">
        <v>99</v>
      </c>
      <c r="H3337">
        <v>0</v>
      </c>
      <c r="I3337">
        <v>21</v>
      </c>
      <c r="J3337">
        <v>0</v>
      </c>
      <c r="K3337">
        <f>_xlfn.XLOOKUP(FraudData[[#This Row],[amount]],AmountRules[Amount Min],AmountRules[Risk Points],,-1)</f>
        <v>0</v>
      </c>
      <c r="L3337">
        <f>_xlfn.XLOOKUP(FraudData[[#This Row],[transaction_hour]],TimeRules[Hour Min],TimeRules[Risk Points],,-1)</f>
        <v>3</v>
      </c>
      <c r="M3337">
        <f>_xlfn.XLOOKUP(FraudData[[#This Row],[foreign_transaction]],ForeignRules[Foreign Transaction],ForeignRules[Risk Points],0)</f>
        <v>0</v>
      </c>
      <c r="N3337">
        <f>_xlfn.XLOOKUP(FraudData[[#This Row],[location_mismatch]],Table10[Location Mismatch],Table10[Risk Points],0)</f>
        <v>3</v>
      </c>
      <c r="O3337">
        <f>_xlfn.XLOOKUP(FraudData[[#This Row],[device_trust_score]],DeviceRules[Device Min],DeviceRules[Risk Points],,-1)</f>
        <v>0</v>
      </c>
      <c r="P3337">
        <f>_xlfn.XLOOKUP(FraudData[[#This Row],[velocity_last_24h]],VelocityRules[Velocity Min],VelocityRules[Risk Points],,-1)</f>
        <v>0</v>
      </c>
      <c r="Q3337">
        <f>_xlfn.XLOOKUP(FraudData[[#This Row],[merchant_category]],MerchantRules[Merchant Category],MerchantRules[Risk Points],0)</f>
        <v>0</v>
      </c>
      <c r="R3337">
        <f>SUM(FraudData[[#This Row],[Amount Risk]:[Merchant Risk]])</f>
        <v>6</v>
      </c>
      <c r="S3337" t="str" cm="1">
        <f t="array" ref="S3337">_xlfn.IFS(FraudData[[#This Row],[Fraud Risk Score]]&gt;=8,"High Risk",FraudData[[#This Row],[Fraud Risk Score]]&gt;=6,"Medium Risk",TRUE,"Low Risk")</f>
        <v>Medium Risk</v>
      </c>
    </row>
    <row r="3338" spans="1:19">
      <c r="A3338">
        <v>3337</v>
      </c>
      <c r="B3338">
        <v>429.92</v>
      </c>
      <c r="C3338">
        <v>18</v>
      </c>
      <c r="D3338" t="s">
        <v>49</v>
      </c>
      <c r="E3338">
        <v>1</v>
      </c>
      <c r="F3338">
        <v>0</v>
      </c>
      <c r="G3338">
        <v>84</v>
      </c>
      <c r="H3338">
        <v>4</v>
      </c>
      <c r="I3338">
        <v>44</v>
      </c>
      <c r="J3338">
        <v>0</v>
      </c>
      <c r="K3338">
        <f>_xlfn.XLOOKUP(FraudData[[#This Row],[amount]],AmountRules[Amount Min],AmountRules[Risk Points],,-1)</f>
        <v>0</v>
      </c>
      <c r="L3338">
        <f>_xlfn.XLOOKUP(FraudData[[#This Row],[transaction_hour]],TimeRules[Hour Min],TimeRules[Risk Points],,-1)</f>
        <v>0</v>
      </c>
      <c r="M3338">
        <f>_xlfn.XLOOKUP(FraudData[[#This Row],[foreign_transaction]],ForeignRules[Foreign Transaction],ForeignRules[Risk Points],0)</f>
        <v>3</v>
      </c>
      <c r="N3338">
        <f>_xlfn.XLOOKUP(FraudData[[#This Row],[location_mismatch]],Table10[Location Mismatch],Table10[Risk Points],0)</f>
        <v>0</v>
      </c>
      <c r="O3338">
        <f>_xlfn.XLOOKUP(FraudData[[#This Row],[device_trust_score]],DeviceRules[Device Min],DeviceRules[Risk Points],,-1)</f>
        <v>0</v>
      </c>
      <c r="P3338">
        <f>_xlfn.XLOOKUP(FraudData[[#This Row],[velocity_last_24h]],VelocityRules[Velocity Min],VelocityRules[Risk Points],,-1)</f>
        <v>0</v>
      </c>
      <c r="Q3338">
        <f>_xlfn.XLOOKUP(FraudData[[#This Row],[merchant_category]],MerchantRules[Merchant Category],MerchantRules[Risk Points],0)</f>
        <v>1</v>
      </c>
      <c r="R3338">
        <f>SUM(FraudData[[#This Row],[Amount Risk]:[Merchant Risk]])</f>
        <v>4</v>
      </c>
      <c r="S3338" t="str" cm="1">
        <f t="array" ref="S3338">_xlfn.IFS(FraudData[[#This Row],[Fraud Risk Score]]&gt;=8,"High Risk",FraudData[[#This Row],[Fraud Risk Score]]&gt;=6,"Medium Risk",TRUE,"Low Risk")</f>
        <v>Low Risk</v>
      </c>
    </row>
    <row r="3339" spans="1:19">
      <c r="A3339">
        <v>3338</v>
      </c>
      <c r="B3339">
        <v>255.92</v>
      </c>
      <c r="C3339">
        <v>19</v>
      </c>
      <c r="D3339" t="s">
        <v>49</v>
      </c>
      <c r="E3339">
        <v>1</v>
      </c>
      <c r="F3339">
        <v>0</v>
      </c>
      <c r="G3339">
        <v>28</v>
      </c>
      <c r="H3339">
        <v>4</v>
      </c>
      <c r="I3339">
        <v>59</v>
      </c>
      <c r="J3339">
        <v>0</v>
      </c>
      <c r="K3339">
        <f>_xlfn.XLOOKUP(FraudData[[#This Row],[amount]],AmountRules[Amount Min],AmountRules[Risk Points],,-1)</f>
        <v>0</v>
      </c>
      <c r="L3339">
        <f>_xlfn.XLOOKUP(FraudData[[#This Row],[transaction_hour]],TimeRules[Hour Min],TimeRules[Risk Points],,-1)</f>
        <v>0</v>
      </c>
      <c r="M3339">
        <f>_xlfn.XLOOKUP(FraudData[[#This Row],[foreign_transaction]],ForeignRules[Foreign Transaction],ForeignRules[Risk Points],0)</f>
        <v>3</v>
      </c>
      <c r="N3339">
        <f>_xlfn.XLOOKUP(FraudData[[#This Row],[location_mismatch]],Table10[Location Mismatch],Table10[Risk Points],0)</f>
        <v>0</v>
      </c>
      <c r="O3339">
        <f>_xlfn.XLOOKUP(FraudData[[#This Row],[device_trust_score]],DeviceRules[Device Min],DeviceRules[Risk Points],,-1)</f>
        <v>3</v>
      </c>
      <c r="P3339">
        <f>_xlfn.XLOOKUP(FraudData[[#This Row],[velocity_last_24h]],VelocityRules[Velocity Min],VelocityRules[Risk Points],,-1)</f>
        <v>0</v>
      </c>
      <c r="Q3339">
        <f>_xlfn.XLOOKUP(FraudData[[#This Row],[merchant_category]],MerchantRules[Merchant Category],MerchantRules[Risk Points],0)</f>
        <v>1</v>
      </c>
      <c r="R3339">
        <f>SUM(FraudData[[#This Row],[Amount Risk]:[Merchant Risk]])</f>
        <v>7</v>
      </c>
      <c r="S3339" t="str" cm="1">
        <f t="array" ref="S3339">_xlfn.IFS(FraudData[[#This Row],[Fraud Risk Score]]&gt;=8,"High Risk",FraudData[[#This Row],[Fraud Risk Score]]&gt;=6,"Medium Risk",TRUE,"Low Risk")</f>
        <v>Medium Risk</v>
      </c>
    </row>
    <row r="3340" spans="1:19">
      <c r="A3340">
        <v>3339</v>
      </c>
      <c r="B3340">
        <v>163.66</v>
      </c>
      <c r="C3340">
        <v>16</v>
      </c>
      <c r="D3340" t="s">
        <v>50</v>
      </c>
      <c r="E3340">
        <v>0</v>
      </c>
      <c r="F3340">
        <v>0</v>
      </c>
      <c r="G3340">
        <v>38</v>
      </c>
      <c r="H3340">
        <v>2</v>
      </c>
      <c r="I3340">
        <v>39</v>
      </c>
      <c r="J3340">
        <v>0</v>
      </c>
      <c r="K3340">
        <f>_xlfn.XLOOKUP(FraudData[[#This Row],[amount]],AmountRules[Amount Min],AmountRules[Risk Points],,-1)</f>
        <v>0</v>
      </c>
      <c r="L3340">
        <f>_xlfn.XLOOKUP(FraudData[[#This Row],[transaction_hour]],TimeRules[Hour Min],TimeRules[Risk Points],,-1)</f>
        <v>0</v>
      </c>
      <c r="M3340">
        <f>_xlfn.XLOOKUP(FraudData[[#This Row],[foreign_transaction]],ForeignRules[Foreign Transaction],ForeignRules[Risk Points],0)</f>
        <v>0</v>
      </c>
      <c r="N3340">
        <f>_xlfn.XLOOKUP(FraudData[[#This Row],[location_mismatch]],Table10[Location Mismatch],Table10[Risk Points],0)</f>
        <v>0</v>
      </c>
      <c r="O3340">
        <f>_xlfn.XLOOKUP(FraudData[[#This Row],[device_trust_score]],DeviceRules[Device Min],DeviceRules[Risk Points],,-1)</f>
        <v>2</v>
      </c>
      <c r="P3340">
        <f>_xlfn.XLOOKUP(FraudData[[#This Row],[velocity_last_24h]],VelocityRules[Velocity Min],VelocityRules[Risk Points],,-1)</f>
        <v>0</v>
      </c>
      <c r="Q3340">
        <f>_xlfn.XLOOKUP(FraudData[[#This Row],[merchant_category]],MerchantRules[Merchant Category],MerchantRules[Risk Points],0)</f>
        <v>0</v>
      </c>
      <c r="R3340">
        <f>SUM(FraudData[[#This Row],[Amount Risk]:[Merchant Risk]])</f>
        <v>2</v>
      </c>
      <c r="S3340" t="str" cm="1">
        <f t="array" ref="S3340">_xlfn.IFS(FraudData[[#This Row],[Fraud Risk Score]]&gt;=8,"High Risk",FraudData[[#This Row],[Fraud Risk Score]]&gt;=6,"Medium Risk",TRUE,"Low Risk")</f>
        <v>Low Risk</v>
      </c>
    </row>
    <row r="3341" spans="1:19">
      <c r="A3341">
        <v>3340</v>
      </c>
      <c r="B3341">
        <v>191.11</v>
      </c>
      <c r="C3341">
        <v>6</v>
      </c>
      <c r="D3341" t="s">
        <v>49</v>
      </c>
      <c r="E3341">
        <v>0</v>
      </c>
      <c r="F3341">
        <v>0</v>
      </c>
      <c r="G3341">
        <v>32</v>
      </c>
      <c r="H3341">
        <v>1</v>
      </c>
      <c r="I3341">
        <v>41</v>
      </c>
      <c r="J3341">
        <v>0</v>
      </c>
      <c r="K3341">
        <f>_xlfn.XLOOKUP(FraudData[[#This Row],[amount]],AmountRules[Amount Min],AmountRules[Risk Points],,-1)</f>
        <v>0</v>
      </c>
      <c r="L3341">
        <f>_xlfn.XLOOKUP(FraudData[[#This Row],[transaction_hour]],TimeRules[Hour Min],TimeRules[Risk Points],,-1)</f>
        <v>0</v>
      </c>
      <c r="M3341">
        <f>_xlfn.XLOOKUP(FraudData[[#This Row],[foreign_transaction]],ForeignRules[Foreign Transaction],ForeignRules[Risk Points],0)</f>
        <v>0</v>
      </c>
      <c r="N3341">
        <f>_xlfn.XLOOKUP(FraudData[[#This Row],[location_mismatch]],Table10[Location Mismatch],Table10[Risk Points],0)</f>
        <v>0</v>
      </c>
      <c r="O3341">
        <f>_xlfn.XLOOKUP(FraudData[[#This Row],[device_trust_score]],DeviceRules[Device Min],DeviceRules[Risk Points],,-1)</f>
        <v>2</v>
      </c>
      <c r="P3341">
        <f>_xlfn.XLOOKUP(FraudData[[#This Row],[velocity_last_24h]],VelocityRules[Velocity Min],VelocityRules[Risk Points],,-1)</f>
        <v>0</v>
      </c>
      <c r="Q3341">
        <f>_xlfn.XLOOKUP(FraudData[[#This Row],[merchant_category]],MerchantRules[Merchant Category],MerchantRules[Risk Points],0)</f>
        <v>1</v>
      </c>
      <c r="R3341">
        <f>SUM(FraudData[[#This Row],[Amount Risk]:[Merchant Risk]])</f>
        <v>3</v>
      </c>
      <c r="S3341" t="str" cm="1">
        <f t="array" ref="S3341">_xlfn.IFS(FraudData[[#This Row],[Fraud Risk Score]]&gt;=8,"High Risk",FraudData[[#This Row],[Fraud Risk Score]]&gt;=6,"Medium Risk",TRUE,"Low Risk")</f>
        <v>Low Risk</v>
      </c>
    </row>
    <row r="3342" spans="1:19">
      <c r="A3342">
        <v>3341</v>
      </c>
      <c r="B3342">
        <v>395.89</v>
      </c>
      <c r="C3342">
        <v>2</v>
      </c>
      <c r="D3342" t="s">
        <v>46</v>
      </c>
      <c r="E3342">
        <v>0</v>
      </c>
      <c r="F3342">
        <v>0</v>
      </c>
      <c r="G3342">
        <v>35</v>
      </c>
      <c r="H3342">
        <v>0</v>
      </c>
      <c r="I3342">
        <v>36</v>
      </c>
      <c r="J3342">
        <v>0</v>
      </c>
      <c r="K3342">
        <f>_xlfn.XLOOKUP(FraudData[[#This Row],[amount]],AmountRules[Amount Min],AmountRules[Risk Points],,-1)</f>
        <v>0</v>
      </c>
      <c r="L3342">
        <f>_xlfn.XLOOKUP(FraudData[[#This Row],[transaction_hour]],TimeRules[Hour Min],TimeRules[Risk Points],,-1)</f>
        <v>3</v>
      </c>
      <c r="M3342">
        <f>_xlfn.XLOOKUP(FraudData[[#This Row],[foreign_transaction]],ForeignRules[Foreign Transaction],ForeignRules[Risk Points],0)</f>
        <v>0</v>
      </c>
      <c r="N3342">
        <f>_xlfn.XLOOKUP(FraudData[[#This Row],[location_mismatch]],Table10[Location Mismatch],Table10[Risk Points],0)</f>
        <v>0</v>
      </c>
      <c r="O3342">
        <f>_xlfn.XLOOKUP(FraudData[[#This Row],[device_trust_score]],DeviceRules[Device Min],DeviceRules[Risk Points],,-1)</f>
        <v>2</v>
      </c>
      <c r="P3342">
        <f>_xlfn.XLOOKUP(FraudData[[#This Row],[velocity_last_24h]],VelocityRules[Velocity Min],VelocityRules[Risk Points],,-1)</f>
        <v>0</v>
      </c>
      <c r="Q3342">
        <f>_xlfn.XLOOKUP(FraudData[[#This Row],[merchant_category]],MerchantRules[Merchant Category],MerchantRules[Risk Points],0)</f>
        <v>0</v>
      </c>
      <c r="R3342">
        <f>SUM(FraudData[[#This Row],[Amount Risk]:[Merchant Risk]])</f>
        <v>5</v>
      </c>
      <c r="S3342" t="str" cm="1">
        <f t="array" ref="S3342">_xlfn.IFS(FraudData[[#This Row],[Fraud Risk Score]]&gt;=8,"High Risk",FraudData[[#This Row],[Fraud Risk Score]]&gt;=6,"Medium Risk",TRUE,"Low Risk")</f>
        <v>Low Risk</v>
      </c>
    </row>
    <row r="3343" spans="1:19">
      <c r="A3343">
        <v>3342</v>
      </c>
      <c r="B3343">
        <v>155.63999999999999</v>
      </c>
      <c r="C3343">
        <v>18</v>
      </c>
      <c r="D3343" t="s">
        <v>49</v>
      </c>
      <c r="E3343">
        <v>0</v>
      </c>
      <c r="F3343">
        <v>0</v>
      </c>
      <c r="G3343">
        <v>74</v>
      </c>
      <c r="H3343">
        <v>3</v>
      </c>
      <c r="I3343">
        <v>58</v>
      </c>
      <c r="J3343">
        <v>0</v>
      </c>
      <c r="K3343">
        <f>_xlfn.XLOOKUP(FraudData[[#This Row],[amount]],AmountRules[Amount Min],AmountRules[Risk Points],,-1)</f>
        <v>0</v>
      </c>
      <c r="L3343">
        <f>_xlfn.XLOOKUP(FraudData[[#This Row],[transaction_hour]],TimeRules[Hour Min],TimeRules[Risk Points],,-1)</f>
        <v>0</v>
      </c>
      <c r="M3343">
        <f>_xlfn.XLOOKUP(FraudData[[#This Row],[foreign_transaction]],ForeignRules[Foreign Transaction],ForeignRules[Risk Points],0)</f>
        <v>0</v>
      </c>
      <c r="N3343">
        <f>_xlfn.XLOOKUP(FraudData[[#This Row],[location_mismatch]],Table10[Location Mismatch],Table10[Risk Points],0)</f>
        <v>0</v>
      </c>
      <c r="O3343">
        <f>_xlfn.XLOOKUP(FraudData[[#This Row],[device_trust_score]],DeviceRules[Device Min],DeviceRules[Risk Points],,-1)</f>
        <v>0</v>
      </c>
      <c r="P3343">
        <f>_xlfn.XLOOKUP(FraudData[[#This Row],[velocity_last_24h]],VelocityRules[Velocity Min],VelocityRules[Risk Points],,-1)</f>
        <v>0</v>
      </c>
      <c r="Q3343">
        <f>_xlfn.XLOOKUP(FraudData[[#This Row],[merchant_category]],MerchantRules[Merchant Category],MerchantRules[Risk Points],0)</f>
        <v>1</v>
      </c>
      <c r="R3343">
        <f>SUM(FraudData[[#This Row],[Amount Risk]:[Merchant Risk]])</f>
        <v>1</v>
      </c>
      <c r="S3343" t="str" cm="1">
        <f t="array" ref="S3343">_xlfn.IFS(FraudData[[#This Row],[Fraud Risk Score]]&gt;=8,"High Risk",FraudData[[#This Row],[Fraud Risk Score]]&gt;=6,"Medium Risk",TRUE,"Low Risk")</f>
        <v>Low Risk</v>
      </c>
    </row>
    <row r="3344" spans="1:19">
      <c r="A3344">
        <v>3343</v>
      </c>
      <c r="B3344">
        <v>180.13</v>
      </c>
      <c r="C3344">
        <v>18</v>
      </c>
      <c r="D3344" t="s">
        <v>48</v>
      </c>
      <c r="E3344">
        <v>1</v>
      </c>
      <c r="F3344">
        <v>0</v>
      </c>
      <c r="G3344">
        <v>62</v>
      </c>
      <c r="H3344">
        <v>2</v>
      </c>
      <c r="I3344">
        <v>44</v>
      </c>
      <c r="J3344">
        <v>0</v>
      </c>
      <c r="K3344">
        <f>_xlfn.XLOOKUP(FraudData[[#This Row],[amount]],AmountRules[Amount Min],AmountRules[Risk Points],,-1)</f>
        <v>0</v>
      </c>
      <c r="L3344">
        <f>_xlfn.XLOOKUP(FraudData[[#This Row],[transaction_hour]],TimeRules[Hour Min],TimeRules[Risk Points],,-1)</f>
        <v>0</v>
      </c>
      <c r="M3344">
        <f>_xlfn.XLOOKUP(FraudData[[#This Row],[foreign_transaction]],ForeignRules[Foreign Transaction],ForeignRules[Risk Points],0)</f>
        <v>3</v>
      </c>
      <c r="N3344">
        <f>_xlfn.XLOOKUP(FraudData[[#This Row],[location_mismatch]],Table10[Location Mismatch],Table10[Risk Points],0)</f>
        <v>0</v>
      </c>
      <c r="O3344">
        <f>_xlfn.XLOOKUP(FraudData[[#This Row],[device_trust_score]],DeviceRules[Device Min],DeviceRules[Risk Points],,-1)</f>
        <v>1</v>
      </c>
      <c r="P3344">
        <f>_xlfn.XLOOKUP(FraudData[[#This Row],[velocity_last_24h]],VelocityRules[Velocity Min],VelocityRules[Risk Points],,-1)</f>
        <v>0</v>
      </c>
      <c r="Q3344">
        <f>_xlfn.XLOOKUP(FraudData[[#This Row],[merchant_category]],MerchantRules[Merchant Category],MerchantRules[Risk Points],0)</f>
        <v>0</v>
      </c>
      <c r="R3344">
        <f>SUM(FraudData[[#This Row],[Amount Risk]:[Merchant Risk]])</f>
        <v>4</v>
      </c>
      <c r="S3344" t="str" cm="1">
        <f t="array" ref="S3344">_xlfn.IFS(FraudData[[#This Row],[Fraud Risk Score]]&gt;=8,"High Risk",FraudData[[#This Row],[Fraud Risk Score]]&gt;=6,"Medium Risk",TRUE,"Low Risk")</f>
        <v>Low Risk</v>
      </c>
    </row>
    <row r="3345" spans="1:19">
      <c r="A3345">
        <v>3344</v>
      </c>
      <c r="B3345">
        <v>30.63</v>
      </c>
      <c r="C3345">
        <v>23</v>
      </c>
      <c r="D3345" t="s">
        <v>46</v>
      </c>
      <c r="E3345">
        <v>0</v>
      </c>
      <c r="F3345">
        <v>0</v>
      </c>
      <c r="G3345">
        <v>48</v>
      </c>
      <c r="H3345">
        <v>0</v>
      </c>
      <c r="I3345">
        <v>36</v>
      </c>
      <c r="J3345">
        <v>0</v>
      </c>
      <c r="K3345">
        <f>_xlfn.XLOOKUP(FraudData[[#This Row],[amount]],AmountRules[Amount Min],AmountRules[Risk Points],,-1)</f>
        <v>0</v>
      </c>
      <c r="L3345">
        <f>_xlfn.XLOOKUP(FraudData[[#This Row],[transaction_hour]],TimeRules[Hour Min],TimeRules[Risk Points],,-1)</f>
        <v>1</v>
      </c>
      <c r="M3345">
        <f>_xlfn.XLOOKUP(FraudData[[#This Row],[foreign_transaction]],ForeignRules[Foreign Transaction],ForeignRules[Risk Points],0)</f>
        <v>0</v>
      </c>
      <c r="N3345">
        <f>_xlfn.XLOOKUP(FraudData[[#This Row],[location_mismatch]],Table10[Location Mismatch],Table10[Risk Points],0)</f>
        <v>0</v>
      </c>
      <c r="O3345">
        <f>_xlfn.XLOOKUP(FraudData[[#This Row],[device_trust_score]],DeviceRules[Device Min],DeviceRules[Risk Points],,-1)</f>
        <v>2</v>
      </c>
      <c r="P3345">
        <f>_xlfn.XLOOKUP(FraudData[[#This Row],[velocity_last_24h]],VelocityRules[Velocity Min],VelocityRules[Risk Points],,-1)</f>
        <v>0</v>
      </c>
      <c r="Q3345">
        <f>_xlfn.XLOOKUP(FraudData[[#This Row],[merchant_category]],MerchantRules[Merchant Category],MerchantRules[Risk Points],0)</f>
        <v>0</v>
      </c>
      <c r="R3345">
        <f>SUM(FraudData[[#This Row],[Amount Risk]:[Merchant Risk]])</f>
        <v>3</v>
      </c>
      <c r="S3345" t="str" cm="1">
        <f t="array" ref="S3345">_xlfn.IFS(FraudData[[#This Row],[Fraud Risk Score]]&gt;=8,"High Risk",FraudData[[#This Row],[Fraud Risk Score]]&gt;=6,"Medium Risk",TRUE,"Low Risk")</f>
        <v>Low Risk</v>
      </c>
    </row>
    <row r="3346" spans="1:19">
      <c r="A3346">
        <v>3345</v>
      </c>
      <c r="B3346">
        <v>115.61</v>
      </c>
      <c r="C3346">
        <v>8</v>
      </c>
      <c r="D3346" t="s">
        <v>49</v>
      </c>
      <c r="E3346">
        <v>0</v>
      </c>
      <c r="F3346">
        <v>0</v>
      </c>
      <c r="G3346">
        <v>62</v>
      </c>
      <c r="H3346">
        <v>4</v>
      </c>
      <c r="I3346">
        <v>64</v>
      </c>
      <c r="J3346">
        <v>0</v>
      </c>
      <c r="K3346">
        <f>_xlfn.XLOOKUP(FraudData[[#This Row],[amount]],AmountRules[Amount Min],AmountRules[Risk Points],,-1)</f>
        <v>0</v>
      </c>
      <c r="L3346">
        <f>_xlfn.XLOOKUP(FraudData[[#This Row],[transaction_hour]],TimeRules[Hour Min],TimeRules[Risk Points],,-1)</f>
        <v>0</v>
      </c>
      <c r="M3346">
        <f>_xlfn.XLOOKUP(FraudData[[#This Row],[foreign_transaction]],ForeignRules[Foreign Transaction],ForeignRules[Risk Points],0)</f>
        <v>0</v>
      </c>
      <c r="N3346">
        <f>_xlfn.XLOOKUP(FraudData[[#This Row],[location_mismatch]],Table10[Location Mismatch],Table10[Risk Points],0)</f>
        <v>0</v>
      </c>
      <c r="O3346">
        <f>_xlfn.XLOOKUP(FraudData[[#This Row],[device_trust_score]],DeviceRules[Device Min],DeviceRules[Risk Points],,-1)</f>
        <v>1</v>
      </c>
      <c r="P3346">
        <f>_xlfn.XLOOKUP(FraudData[[#This Row],[velocity_last_24h]],VelocityRules[Velocity Min],VelocityRules[Risk Points],,-1)</f>
        <v>0</v>
      </c>
      <c r="Q3346">
        <f>_xlfn.XLOOKUP(FraudData[[#This Row],[merchant_category]],MerchantRules[Merchant Category],MerchantRules[Risk Points],0)</f>
        <v>1</v>
      </c>
      <c r="R3346">
        <f>SUM(FraudData[[#This Row],[Amount Risk]:[Merchant Risk]])</f>
        <v>2</v>
      </c>
      <c r="S3346" t="str" cm="1">
        <f t="array" ref="S3346">_xlfn.IFS(FraudData[[#This Row],[Fraud Risk Score]]&gt;=8,"High Risk",FraudData[[#This Row],[Fraud Risk Score]]&gt;=6,"Medium Risk",TRUE,"Low Risk")</f>
        <v>Low Risk</v>
      </c>
    </row>
    <row r="3347" spans="1:19">
      <c r="A3347">
        <v>3346</v>
      </c>
      <c r="B3347">
        <v>226.83</v>
      </c>
      <c r="C3347">
        <v>9</v>
      </c>
      <c r="D3347" t="s">
        <v>46</v>
      </c>
      <c r="E3347">
        <v>0</v>
      </c>
      <c r="F3347">
        <v>1</v>
      </c>
      <c r="G3347">
        <v>86</v>
      </c>
      <c r="H3347">
        <v>1</v>
      </c>
      <c r="I3347">
        <v>58</v>
      </c>
      <c r="J3347">
        <v>0</v>
      </c>
      <c r="K3347">
        <f>_xlfn.XLOOKUP(FraudData[[#This Row],[amount]],AmountRules[Amount Min],AmountRules[Risk Points],,-1)</f>
        <v>0</v>
      </c>
      <c r="L3347">
        <f>_xlfn.XLOOKUP(FraudData[[#This Row],[transaction_hour]],TimeRules[Hour Min],TimeRules[Risk Points],,-1)</f>
        <v>0</v>
      </c>
      <c r="M3347">
        <f>_xlfn.XLOOKUP(FraudData[[#This Row],[foreign_transaction]],ForeignRules[Foreign Transaction],ForeignRules[Risk Points],0)</f>
        <v>0</v>
      </c>
      <c r="N3347">
        <f>_xlfn.XLOOKUP(FraudData[[#This Row],[location_mismatch]],Table10[Location Mismatch],Table10[Risk Points],0)</f>
        <v>3</v>
      </c>
      <c r="O3347">
        <f>_xlfn.XLOOKUP(FraudData[[#This Row],[device_trust_score]],DeviceRules[Device Min],DeviceRules[Risk Points],,-1)</f>
        <v>0</v>
      </c>
      <c r="P3347">
        <f>_xlfn.XLOOKUP(FraudData[[#This Row],[velocity_last_24h]],VelocityRules[Velocity Min],VelocityRules[Risk Points],,-1)</f>
        <v>0</v>
      </c>
      <c r="Q3347">
        <f>_xlfn.XLOOKUP(FraudData[[#This Row],[merchant_category]],MerchantRules[Merchant Category],MerchantRules[Risk Points],0)</f>
        <v>0</v>
      </c>
      <c r="R3347">
        <f>SUM(FraudData[[#This Row],[Amount Risk]:[Merchant Risk]])</f>
        <v>3</v>
      </c>
      <c r="S3347" t="str" cm="1">
        <f t="array" ref="S3347">_xlfn.IFS(FraudData[[#This Row],[Fraud Risk Score]]&gt;=8,"High Risk",FraudData[[#This Row],[Fraud Risk Score]]&gt;=6,"Medium Risk",TRUE,"Low Risk")</f>
        <v>Low Risk</v>
      </c>
    </row>
    <row r="3348" spans="1:19">
      <c r="A3348">
        <v>3347</v>
      </c>
      <c r="B3348">
        <v>56.88</v>
      </c>
      <c r="C3348">
        <v>13</v>
      </c>
      <c r="D3348" t="s">
        <v>49</v>
      </c>
      <c r="E3348">
        <v>0</v>
      </c>
      <c r="F3348">
        <v>0</v>
      </c>
      <c r="G3348">
        <v>80</v>
      </c>
      <c r="H3348">
        <v>2</v>
      </c>
      <c r="I3348">
        <v>30</v>
      </c>
      <c r="J3348">
        <v>0</v>
      </c>
      <c r="K3348">
        <f>_xlfn.XLOOKUP(FraudData[[#This Row],[amount]],AmountRules[Amount Min],AmountRules[Risk Points],,-1)</f>
        <v>0</v>
      </c>
      <c r="L3348">
        <f>_xlfn.XLOOKUP(FraudData[[#This Row],[transaction_hour]],TimeRules[Hour Min],TimeRules[Risk Points],,-1)</f>
        <v>0</v>
      </c>
      <c r="M3348">
        <f>_xlfn.XLOOKUP(FraudData[[#This Row],[foreign_transaction]],ForeignRules[Foreign Transaction],ForeignRules[Risk Points],0)</f>
        <v>0</v>
      </c>
      <c r="N3348">
        <f>_xlfn.XLOOKUP(FraudData[[#This Row],[location_mismatch]],Table10[Location Mismatch],Table10[Risk Points],0)</f>
        <v>0</v>
      </c>
      <c r="O3348">
        <f>_xlfn.XLOOKUP(FraudData[[#This Row],[device_trust_score]],DeviceRules[Device Min],DeviceRules[Risk Points],,-1)</f>
        <v>0</v>
      </c>
      <c r="P3348">
        <f>_xlfn.XLOOKUP(FraudData[[#This Row],[velocity_last_24h]],VelocityRules[Velocity Min],VelocityRules[Risk Points],,-1)</f>
        <v>0</v>
      </c>
      <c r="Q3348">
        <f>_xlfn.XLOOKUP(FraudData[[#This Row],[merchant_category]],MerchantRules[Merchant Category],MerchantRules[Risk Points],0)</f>
        <v>1</v>
      </c>
      <c r="R3348">
        <f>SUM(FraudData[[#This Row],[Amount Risk]:[Merchant Risk]])</f>
        <v>1</v>
      </c>
      <c r="S3348" t="str" cm="1">
        <f t="array" ref="S3348">_xlfn.IFS(FraudData[[#This Row],[Fraud Risk Score]]&gt;=8,"High Risk",FraudData[[#This Row],[Fraud Risk Score]]&gt;=6,"Medium Risk",TRUE,"Low Risk")</f>
        <v>Low Risk</v>
      </c>
    </row>
    <row r="3349" spans="1:19">
      <c r="A3349">
        <v>3348</v>
      </c>
      <c r="B3349">
        <v>40.67</v>
      </c>
      <c r="C3349">
        <v>17</v>
      </c>
      <c r="D3349" t="s">
        <v>46</v>
      </c>
      <c r="E3349">
        <v>0</v>
      </c>
      <c r="F3349">
        <v>0</v>
      </c>
      <c r="G3349">
        <v>89</v>
      </c>
      <c r="H3349">
        <v>0</v>
      </c>
      <c r="I3349">
        <v>48</v>
      </c>
      <c r="J3349">
        <v>0</v>
      </c>
      <c r="K3349">
        <f>_xlfn.XLOOKUP(FraudData[[#This Row],[amount]],AmountRules[Amount Min],AmountRules[Risk Points],,-1)</f>
        <v>0</v>
      </c>
      <c r="L3349">
        <f>_xlfn.XLOOKUP(FraudData[[#This Row],[transaction_hour]],TimeRules[Hour Min],TimeRules[Risk Points],,-1)</f>
        <v>0</v>
      </c>
      <c r="M3349">
        <f>_xlfn.XLOOKUP(FraudData[[#This Row],[foreign_transaction]],ForeignRules[Foreign Transaction],ForeignRules[Risk Points],0)</f>
        <v>0</v>
      </c>
      <c r="N3349">
        <f>_xlfn.XLOOKUP(FraudData[[#This Row],[location_mismatch]],Table10[Location Mismatch],Table10[Risk Points],0)</f>
        <v>0</v>
      </c>
      <c r="O3349">
        <f>_xlfn.XLOOKUP(FraudData[[#This Row],[device_trust_score]],DeviceRules[Device Min],DeviceRules[Risk Points],,-1)</f>
        <v>0</v>
      </c>
      <c r="P3349">
        <f>_xlfn.XLOOKUP(FraudData[[#This Row],[velocity_last_24h]],VelocityRules[Velocity Min],VelocityRules[Risk Points],,-1)</f>
        <v>0</v>
      </c>
      <c r="Q3349">
        <f>_xlfn.XLOOKUP(FraudData[[#This Row],[merchant_category]],MerchantRules[Merchant Category],MerchantRules[Risk Points],0)</f>
        <v>0</v>
      </c>
      <c r="R3349">
        <f>SUM(FraudData[[#This Row],[Amount Risk]:[Merchant Risk]])</f>
        <v>0</v>
      </c>
      <c r="S3349" t="str" cm="1">
        <f t="array" ref="S3349">_xlfn.IFS(FraudData[[#This Row],[Fraud Risk Score]]&gt;=8,"High Risk",FraudData[[#This Row],[Fraud Risk Score]]&gt;=6,"Medium Risk",TRUE,"Low Risk")</f>
        <v>Low Risk</v>
      </c>
    </row>
    <row r="3350" spans="1:19">
      <c r="A3350">
        <v>3349</v>
      </c>
      <c r="B3350">
        <v>67.790000000000006</v>
      </c>
      <c r="C3350">
        <v>14</v>
      </c>
      <c r="D3350" t="s">
        <v>47</v>
      </c>
      <c r="E3350">
        <v>1</v>
      </c>
      <c r="F3350">
        <v>0</v>
      </c>
      <c r="G3350">
        <v>41</v>
      </c>
      <c r="H3350">
        <v>1</v>
      </c>
      <c r="I3350">
        <v>19</v>
      </c>
      <c r="J3350">
        <v>0</v>
      </c>
      <c r="K3350">
        <f>_xlfn.XLOOKUP(FraudData[[#This Row],[amount]],AmountRules[Amount Min],AmountRules[Risk Points],,-1)</f>
        <v>0</v>
      </c>
      <c r="L3350">
        <f>_xlfn.XLOOKUP(FraudData[[#This Row],[transaction_hour]],TimeRules[Hour Min],TimeRules[Risk Points],,-1)</f>
        <v>0</v>
      </c>
      <c r="M3350">
        <f>_xlfn.XLOOKUP(FraudData[[#This Row],[foreign_transaction]],ForeignRules[Foreign Transaction],ForeignRules[Risk Points],0)</f>
        <v>3</v>
      </c>
      <c r="N3350">
        <f>_xlfn.XLOOKUP(FraudData[[#This Row],[location_mismatch]],Table10[Location Mismatch],Table10[Risk Points],0)</f>
        <v>0</v>
      </c>
      <c r="O3350">
        <f>_xlfn.XLOOKUP(FraudData[[#This Row],[device_trust_score]],DeviceRules[Device Min],DeviceRules[Risk Points],,-1)</f>
        <v>2</v>
      </c>
      <c r="P3350">
        <f>_xlfn.XLOOKUP(FraudData[[#This Row],[velocity_last_24h]],VelocityRules[Velocity Min],VelocityRules[Risk Points],,-1)</f>
        <v>0</v>
      </c>
      <c r="Q3350">
        <f>_xlfn.XLOOKUP(FraudData[[#This Row],[merchant_category]],MerchantRules[Merchant Category],MerchantRules[Risk Points],0)</f>
        <v>0</v>
      </c>
      <c r="R3350">
        <f>SUM(FraudData[[#This Row],[Amount Risk]:[Merchant Risk]])</f>
        <v>5</v>
      </c>
      <c r="S3350" t="str" cm="1">
        <f t="array" ref="S3350">_xlfn.IFS(FraudData[[#This Row],[Fraud Risk Score]]&gt;=8,"High Risk",FraudData[[#This Row],[Fraud Risk Score]]&gt;=6,"Medium Risk",TRUE,"Low Risk")</f>
        <v>Low Risk</v>
      </c>
    </row>
    <row r="3351" spans="1:19">
      <c r="A3351">
        <v>3350</v>
      </c>
      <c r="B3351">
        <v>49.75</v>
      </c>
      <c r="C3351">
        <v>0</v>
      </c>
      <c r="D3351" t="s">
        <v>50</v>
      </c>
      <c r="E3351">
        <v>0</v>
      </c>
      <c r="F3351">
        <v>0</v>
      </c>
      <c r="G3351">
        <v>41</v>
      </c>
      <c r="H3351">
        <v>2</v>
      </c>
      <c r="I3351">
        <v>44</v>
      </c>
      <c r="J3351">
        <v>0</v>
      </c>
      <c r="K3351">
        <f>_xlfn.XLOOKUP(FraudData[[#This Row],[amount]],AmountRules[Amount Min],AmountRules[Risk Points],,-1)</f>
        <v>0</v>
      </c>
      <c r="L3351">
        <f>_xlfn.XLOOKUP(FraudData[[#This Row],[transaction_hour]],TimeRules[Hour Min],TimeRules[Risk Points],,-1)</f>
        <v>3</v>
      </c>
      <c r="M3351">
        <f>_xlfn.XLOOKUP(FraudData[[#This Row],[foreign_transaction]],ForeignRules[Foreign Transaction],ForeignRules[Risk Points],0)</f>
        <v>0</v>
      </c>
      <c r="N3351">
        <f>_xlfn.XLOOKUP(FraudData[[#This Row],[location_mismatch]],Table10[Location Mismatch],Table10[Risk Points],0)</f>
        <v>0</v>
      </c>
      <c r="O3351">
        <f>_xlfn.XLOOKUP(FraudData[[#This Row],[device_trust_score]],DeviceRules[Device Min],DeviceRules[Risk Points],,-1)</f>
        <v>2</v>
      </c>
      <c r="P3351">
        <f>_xlfn.XLOOKUP(FraudData[[#This Row],[velocity_last_24h]],VelocityRules[Velocity Min],VelocityRules[Risk Points],,-1)</f>
        <v>0</v>
      </c>
      <c r="Q3351">
        <f>_xlfn.XLOOKUP(FraudData[[#This Row],[merchant_category]],MerchantRules[Merchant Category],MerchantRules[Risk Points],0)</f>
        <v>0</v>
      </c>
      <c r="R3351">
        <f>SUM(FraudData[[#This Row],[Amount Risk]:[Merchant Risk]])</f>
        <v>5</v>
      </c>
      <c r="S3351" t="str" cm="1">
        <f t="array" ref="S3351">_xlfn.IFS(FraudData[[#This Row],[Fraud Risk Score]]&gt;=8,"High Risk",FraudData[[#This Row],[Fraud Risk Score]]&gt;=6,"Medium Risk",TRUE,"Low Risk")</f>
        <v>Low Risk</v>
      </c>
    </row>
    <row r="3352" spans="1:19">
      <c r="A3352">
        <v>3351</v>
      </c>
      <c r="B3352">
        <v>43.55</v>
      </c>
      <c r="C3352">
        <v>5</v>
      </c>
      <c r="D3352" t="s">
        <v>46</v>
      </c>
      <c r="E3352">
        <v>0</v>
      </c>
      <c r="F3352">
        <v>0</v>
      </c>
      <c r="G3352">
        <v>51</v>
      </c>
      <c r="H3352">
        <v>3</v>
      </c>
      <c r="I3352">
        <v>25</v>
      </c>
      <c r="J3352">
        <v>0</v>
      </c>
      <c r="K3352">
        <f>_xlfn.XLOOKUP(FraudData[[#This Row],[amount]],AmountRules[Amount Min],AmountRules[Risk Points],,-1)</f>
        <v>0</v>
      </c>
      <c r="L3352">
        <f>_xlfn.XLOOKUP(FraudData[[#This Row],[transaction_hour]],TimeRules[Hour Min],TimeRules[Risk Points],,-1)</f>
        <v>0</v>
      </c>
      <c r="M3352">
        <f>_xlfn.XLOOKUP(FraudData[[#This Row],[foreign_transaction]],ForeignRules[Foreign Transaction],ForeignRules[Risk Points],0)</f>
        <v>0</v>
      </c>
      <c r="N3352">
        <f>_xlfn.XLOOKUP(FraudData[[#This Row],[location_mismatch]],Table10[Location Mismatch],Table10[Risk Points],0)</f>
        <v>0</v>
      </c>
      <c r="O3352">
        <f>_xlfn.XLOOKUP(FraudData[[#This Row],[device_trust_score]],DeviceRules[Device Min],DeviceRules[Risk Points],,-1)</f>
        <v>1</v>
      </c>
      <c r="P3352">
        <f>_xlfn.XLOOKUP(FraudData[[#This Row],[velocity_last_24h]],VelocityRules[Velocity Min],VelocityRules[Risk Points],,-1)</f>
        <v>0</v>
      </c>
      <c r="Q3352">
        <f>_xlfn.XLOOKUP(FraudData[[#This Row],[merchant_category]],MerchantRules[Merchant Category],MerchantRules[Risk Points],0)</f>
        <v>0</v>
      </c>
      <c r="R3352">
        <f>SUM(FraudData[[#This Row],[Amount Risk]:[Merchant Risk]])</f>
        <v>1</v>
      </c>
      <c r="S3352" t="str" cm="1">
        <f t="array" ref="S3352">_xlfn.IFS(FraudData[[#This Row],[Fraud Risk Score]]&gt;=8,"High Risk",FraudData[[#This Row],[Fraud Risk Score]]&gt;=6,"Medium Risk",TRUE,"Low Risk")</f>
        <v>Low Risk</v>
      </c>
    </row>
    <row r="3353" spans="1:19">
      <c r="A3353">
        <v>3352</v>
      </c>
      <c r="B3353">
        <v>99.56</v>
      </c>
      <c r="C3353">
        <v>14</v>
      </c>
      <c r="D3353" t="s">
        <v>48</v>
      </c>
      <c r="E3353">
        <v>0</v>
      </c>
      <c r="F3353">
        <v>0</v>
      </c>
      <c r="G3353">
        <v>49</v>
      </c>
      <c r="H3353">
        <v>2</v>
      </c>
      <c r="I3353">
        <v>29</v>
      </c>
      <c r="J3353">
        <v>0</v>
      </c>
      <c r="K3353">
        <f>_xlfn.XLOOKUP(FraudData[[#This Row],[amount]],AmountRules[Amount Min],AmountRules[Risk Points],,-1)</f>
        <v>0</v>
      </c>
      <c r="L3353">
        <f>_xlfn.XLOOKUP(FraudData[[#This Row],[transaction_hour]],TimeRules[Hour Min],TimeRules[Risk Points],,-1)</f>
        <v>0</v>
      </c>
      <c r="M3353">
        <f>_xlfn.XLOOKUP(FraudData[[#This Row],[foreign_transaction]],ForeignRules[Foreign Transaction],ForeignRules[Risk Points],0)</f>
        <v>0</v>
      </c>
      <c r="N3353">
        <f>_xlfn.XLOOKUP(FraudData[[#This Row],[location_mismatch]],Table10[Location Mismatch],Table10[Risk Points],0)</f>
        <v>0</v>
      </c>
      <c r="O3353">
        <f>_xlfn.XLOOKUP(FraudData[[#This Row],[device_trust_score]],DeviceRules[Device Min],DeviceRules[Risk Points],,-1)</f>
        <v>2</v>
      </c>
      <c r="P3353">
        <f>_xlfn.XLOOKUP(FraudData[[#This Row],[velocity_last_24h]],VelocityRules[Velocity Min],VelocityRules[Risk Points],,-1)</f>
        <v>0</v>
      </c>
      <c r="Q3353">
        <f>_xlfn.XLOOKUP(FraudData[[#This Row],[merchant_category]],MerchantRules[Merchant Category],MerchantRules[Risk Points],0)</f>
        <v>0</v>
      </c>
      <c r="R3353">
        <f>SUM(FraudData[[#This Row],[Amount Risk]:[Merchant Risk]])</f>
        <v>2</v>
      </c>
      <c r="S3353" t="str" cm="1">
        <f t="array" ref="S3353">_xlfn.IFS(FraudData[[#This Row],[Fraud Risk Score]]&gt;=8,"High Risk",FraudData[[#This Row],[Fraud Risk Score]]&gt;=6,"Medium Risk",TRUE,"Low Risk")</f>
        <v>Low Risk</v>
      </c>
    </row>
    <row r="3354" spans="1:19">
      <c r="A3354">
        <v>3353</v>
      </c>
      <c r="B3354">
        <v>429.16</v>
      </c>
      <c r="C3354">
        <v>5</v>
      </c>
      <c r="D3354" t="s">
        <v>50</v>
      </c>
      <c r="E3354">
        <v>0</v>
      </c>
      <c r="F3354">
        <v>0</v>
      </c>
      <c r="G3354">
        <v>73</v>
      </c>
      <c r="H3354">
        <v>2</v>
      </c>
      <c r="I3354">
        <v>46</v>
      </c>
      <c r="J3354">
        <v>0</v>
      </c>
      <c r="K3354">
        <f>_xlfn.XLOOKUP(FraudData[[#This Row],[amount]],AmountRules[Amount Min],AmountRules[Risk Points],,-1)</f>
        <v>0</v>
      </c>
      <c r="L3354">
        <f>_xlfn.XLOOKUP(FraudData[[#This Row],[transaction_hour]],TimeRules[Hour Min],TimeRules[Risk Points],,-1)</f>
        <v>0</v>
      </c>
      <c r="M3354">
        <f>_xlfn.XLOOKUP(FraudData[[#This Row],[foreign_transaction]],ForeignRules[Foreign Transaction],ForeignRules[Risk Points],0)</f>
        <v>0</v>
      </c>
      <c r="N3354">
        <f>_xlfn.XLOOKUP(FraudData[[#This Row],[location_mismatch]],Table10[Location Mismatch],Table10[Risk Points],0)</f>
        <v>0</v>
      </c>
      <c r="O3354">
        <f>_xlfn.XLOOKUP(FraudData[[#This Row],[device_trust_score]],DeviceRules[Device Min],DeviceRules[Risk Points],,-1)</f>
        <v>0</v>
      </c>
      <c r="P3354">
        <f>_xlfn.XLOOKUP(FraudData[[#This Row],[velocity_last_24h]],VelocityRules[Velocity Min],VelocityRules[Risk Points],,-1)</f>
        <v>0</v>
      </c>
      <c r="Q3354">
        <f>_xlfn.XLOOKUP(FraudData[[#This Row],[merchant_category]],MerchantRules[Merchant Category],MerchantRules[Risk Points],0)</f>
        <v>0</v>
      </c>
      <c r="R3354">
        <f>SUM(FraudData[[#This Row],[Amount Risk]:[Merchant Risk]])</f>
        <v>0</v>
      </c>
      <c r="S3354" t="str" cm="1">
        <f t="array" ref="S3354">_xlfn.IFS(FraudData[[#This Row],[Fraud Risk Score]]&gt;=8,"High Risk",FraudData[[#This Row],[Fraud Risk Score]]&gt;=6,"Medium Risk",TRUE,"Low Risk")</f>
        <v>Low Risk</v>
      </c>
    </row>
    <row r="3355" spans="1:19">
      <c r="A3355">
        <v>3354</v>
      </c>
      <c r="B3355">
        <v>127.33</v>
      </c>
      <c r="C3355">
        <v>17</v>
      </c>
      <c r="D3355" t="s">
        <v>50</v>
      </c>
      <c r="E3355">
        <v>0</v>
      </c>
      <c r="F3355">
        <v>0</v>
      </c>
      <c r="G3355">
        <v>82</v>
      </c>
      <c r="H3355">
        <v>1</v>
      </c>
      <c r="I3355">
        <v>46</v>
      </c>
      <c r="J3355">
        <v>0</v>
      </c>
      <c r="K3355">
        <f>_xlfn.XLOOKUP(FraudData[[#This Row],[amount]],AmountRules[Amount Min],AmountRules[Risk Points],,-1)</f>
        <v>0</v>
      </c>
      <c r="L3355">
        <f>_xlfn.XLOOKUP(FraudData[[#This Row],[transaction_hour]],TimeRules[Hour Min],TimeRules[Risk Points],,-1)</f>
        <v>0</v>
      </c>
      <c r="M3355">
        <f>_xlfn.XLOOKUP(FraudData[[#This Row],[foreign_transaction]],ForeignRules[Foreign Transaction],ForeignRules[Risk Points],0)</f>
        <v>0</v>
      </c>
      <c r="N3355">
        <f>_xlfn.XLOOKUP(FraudData[[#This Row],[location_mismatch]],Table10[Location Mismatch],Table10[Risk Points],0)</f>
        <v>0</v>
      </c>
      <c r="O3355">
        <f>_xlfn.XLOOKUP(FraudData[[#This Row],[device_trust_score]],DeviceRules[Device Min],DeviceRules[Risk Points],,-1)</f>
        <v>0</v>
      </c>
      <c r="P3355">
        <f>_xlfn.XLOOKUP(FraudData[[#This Row],[velocity_last_24h]],VelocityRules[Velocity Min],VelocityRules[Risk Points],,-1)</f>
        <v>0</v>
      </c>
      <c r="Q3355">
        <f>_xlfn.XLOOKUP(FraudData[[#This Row],[merchant_category]],MerchantRules[Merchant Category],MerchantRules[Risk Points],0)</f>
        <v>0</v>
      </c>
      <c r="R3355">
        <f>SUM(FraudData[[#This Row],[Amount Risk]:[Merchant Risk]])</f>
        <v>0</v>
      </c>
      <c r="S3355" t="str" cm="1">
        <f t="array" ref="S3355">_xlfn.IFS(FraudData[[#This Row],[Fraud Risk Score]]&gt;=8,"High Risk",FraudData[[#This Row],[Fraud Risk Score]]&gt;=6,"Medium Risk",TRUE,"Low Risk")</f>
        <v>Low Risk</v>
      </c>
    </row>
    <row r="3356" spans="1:19">
      <c r="A3356">
        <v>3355</v>
      </c>
      <c r="B3356">
        <v>37.47</v>
      </c>
      <c r="C3356">
        <v>0</v>
      </c>
      <c r="D3356" t="s">
        <v>49</v>
      </c>
      <c r="E3356">
        <v>0</v>
      </c>
      <c r="F3356">
        <v>0</v>
      </c>
      <c r="G3356">
        <v>25</v>
      </c>
      <c r="H3356">
        <v>0</v>
      </c>
      <c r="I3356">
        <v>39</v>
      </c>
      <c r="J3356">
        <v>0</v>
      </c>
      <c r="K3356">
        <f>_xlfn.XLOOKUP(FraudData[[#This Row],[amount]],AmountRules[Amount Min],AmountRules[Risk Points],,-1)</f>
        <v>0</v>
      </c>
      <c r="L3356">
        <f>_xlfn.XLOOKUP(FraudData[[#This Row],[transaction_hour]],TimeRules[Hour Min],TimeRules[Risk Points],,-1)</f>
        <v>3</v>
      </c>
      <c r="M3356">
        <f>_xlfn.XLOOKUP(FraudData[[#This Row],[foreign_transaction]],ForeignRules[Foreign Transaction],ForeignRules[Risk Points],0)</f>
        <v>0</v>
      </c>
      <c r="N3356">
        <f>_xlfn.XLOOKUP(FraudData[[#This Row],[location_mismatch]],Table10[Location Mismatch],Table10[Risk Points],0)</f>
        <v>0</v>
      </c>
      <c r="O3356">
        <f>_xlfn.XLOOKUP(FraudData[[#This Row],[device_trust_score]],DeviceRules[Device Min],DeviceRules[Risk Points],,-1)</f>
        <v>3</v>
      </c>
      <c r="P3356">
        <f>_xlfn.XLOOKUP(FraudData[[#This Row],[velocity_last_24h]],VelocityRules[Velocity Min],VelocityRules[Risk Points],,-1)</f>
        <v>0</v>
      </c>
      <c r="Q3356">
        <f>_xlfn.XLOOKUP(FraudData[[#This Row],[merchant_category]],MerchantRules[Merchant Category],MerchantRules[Risk Points],0)</f>
        <v>1</v>
      </c>
      <c r="R3356">
        <f>SUM(FraudData[[#This Row],[Amount Risk]:[Merchant Risk]])</f>
        <v>7</v>
      </c>
      <c r="S3356" t="str" cm="1">
        <f t="array" ref="S3356">_xlfn.IFS(FraudData[[#This Row],[Fraud Risk Score]]&gt;=8,"High Risk",FraudData[[#This Row],[Fraud Risk Score]]&gt;=6,"Medium Risk",TRUE,"Low Risk")</f>
        <v>Medium Risk</v>
      </c>
    </row>
    <row r="3357" spans="1:19">
      <c r="A3357">
        <v>3356</v>
      </c>
      <c r="B3357">
        <v>14.42</v>
      </c>
      <c r="C3357">
        <v>23</v>
      </c>
      <c r="D3357" t="s">
        <v>46</v>
      </c>
      <c r="E3357">
        <v>0</v>
      </c>
      <c r="F3357">
        <v>0</v>
      </c>
      <c r="G3357">
        <v>37</v>
      </c>
      <c r="H3357">
        <v>3</v>
      </c>
      <c r="I3357">
        <v>47</v>
      </c>
      <c r="J3357">
        <v>0</v>
      </c>
      <c r="K3357">
        <f>_xlfn.XLOOKUP(FraudData[[#This Row],[amount]],AmountRules[Amount Min],AmountRules[Risk Points],,-1)</f>
        <v>0</v>
      </c>
      <c r="L3357">
        <f>_xlfn.XLOOKUP(FraudData[[#This Row],[transaction_hour]],TimeRules[Hour Min],TimeRules[Risk Points],,-1)</f>
        <v>1</v>
      </c>
      <c r="M3357">
        <f>_xlfn.XLOOKUP(FraudData[[#This Row],[foreign_transaction]],ForeignRules[Foreign Transaction],ForeignRules[Risk Points],0)</f>
        <v>0</v>
      </c>
      <c r="N3357">
        <f>_xlfn.XLOOKUP(FraudData[[#This Row],[location_mismatch]],Table10[Location Mismatch],Table10[Risk Points],0)</f>
        <v>0</v>
      </c>
      <c r="O3357">
        <f>_xlfn.XLOOKUP(FraudData[[#This Row],[device_trust_score]],DeviceRules[Device Min],DeviceRules[Risk Points],,-1)</f>
        <v>2</v>
      </c>
      <c r="P3357">
        <f>_xlfn.XLOOKUP(FraudData[[#This Row],[velocity_last_24h]],VelocityRules[Velocity Min],VelocityRules[Risk Points],,-1)</f>
        <v>0</v>
      </c>
      <c r="Q3357">
        <f>_xlfn.XLOOKUP(FraudData[[#This Row],[merchant_category]],MerchantRules[Merchant Category],MerchantRules[Risk Points],0)</f>
        <v>0</v>
      </c>
      <c r="R3357">
        <f>SUM(FraudData[[#This Row],[Amount Risk]:[Merchant Risk]])</f>
        <v>3</v>
      </c>
      <c r="S3357" t="str" cm="1">
        <f t="array" ref="S3357">_xlfn.IFS(FraudData[[#This Row],[Fraud Risk Score]]&gt;=8,"High Risk",FraudData[[#This Row],[Fraud Risk Score]]&gt;=6,"Medium Risk",TRUE,"Low Risk")</f>
        <v>Low Risk</v>
      </c>
    </row>
    <row r="3358" spans="1:19">
      <c r="A3358">
        <v>3357</v>
      </c>
      <c r="B3358">
        <v>214.42</v>
      </c>
      <c r="C3358">
        <v>2</v>
      </c>
      <c r="D3358" t="s">
        <v>50</v>
      </c>
      <c r="E3358">
        <v>0</v>
      </c>
      <c r="F3358">
        <v>0</v>
      </c>
      <c r="G3358">
        <v>77</v>
      </c>
      <c r="H3358">
        <v>4</v>
      </c>
      <c r="I3358">
        <v>26</v>
      </c>
      <c r="J3358">
        <v>0</v>
      </c>
      <c r="K3358">
        <f>_xlfn.XLOOKUP(FraudData[[#This Row],[amount]],AmountRules[Amount Min],AmountRules[Risk Points],,-1)</f>
        <v>0</v>
      </c>
      <c r="L3358">
        <f>_xlfn.XLOOKUP(FraudData[[#This Row],[transaction_hour]],TimeRules[Hour Min],TimeRules[Risk Points],,-1)</f>
        <v>3</v>
      </c>
      <c r="M3358">
        <f>_xlfn.XLOOKUP(FraudData[[#This Row],[foreign_transaction]],ForeignRules[Foreign Transaction],ForeignRules[Risk Points],0)</f>
        <v>0</v>
      </c>
      <c r="N3358">
        <f>_xlfn.XLOOKUP(FraudData[[#This Row],[location_mismatch]],Table10[Location Mismatch],Table10[Risk Points],0)</f>
        <v>0</v>
      </c>
      <c r="O3358">
        <f>_xlfn.XLOOKUP(FraudData[[#This Row],[device_trust_score]],DeviceRules[Device Min],DeviceRules[Risk Points],,-1)</f>
        <v>0</v>
      </c>
      <c r="P3358">
        <f>_xlfn.XLOOKUP(FraudData[[#This Row],[velocity_last_24h]],VelocityRules[Velocity Min],VelocityRules[Risk Points],,-1)</f>
        <v>0</v>
      </c>
      <c r="Q3358">
        <f>_xlfn.XLOOKUP(FraudData[[#This Row],[merchant_category]],MerchantRules[Merchant Category],MerchantRules[Risk Points],0)</f>
        <v>0</v>
      </c>
      <c r="R3358">
        <f>SUM(FraudData[[#This Row],[Amount Risk]:[Merchant Risk]])</f>
        <v>3</v>
      </c>
      <c r="S3358" t="str" cm="1">
        <f t="array" ref="S3358">_xlfn.IFS(FraudData[[#This Row],[Fraud Risk Score]]&gt;=8,"High Risk",FraudData[[#This Row],[Fraud Risk Score]]&gt;=6,"Medium Risk",TRUE,"Low Risk")</f>
        <v>Low Risk</v>
      </c>
    </row>
    <row r="3359" spans="1:19">
      <c r="A3359">
        <v>3358</v>
      </c>
      <c r="B3359">
        <v>86.86</v>
      </c>
      <c r="C3359">
        <v>16</v>
      </c>
      <c r="D3359" t="s">
        <v>48</v>
      </c>
      <c r="E3359">
        <v>0</v>
      </c>
      <c r="F3359">
        <v>1</v>
      </c>
      <c r="G3359">
        <v>45</v>
      </c>
      <c r="H3359">
        <v>4</v>
      </c>
      <c r="I3359">
        <v>22</v>
      </c>
      <c r="J3359">
        <v>0</v>
      </c>
      <c r="K3359">
        <f>_xlfn.XLOOKUP(FraudData[[#This Row],[amount]],AmountRules[Amount Min],AmountRules[Risk Points],,-1)</f>
        <v>0</v>
      </c>
      <c r="L3359">
        <f>_xlfn.XLOOKUP(FraudData[[#This Row],[transaction_hour]],TimeRules[Hour Min],TimeRules[Risk Points],,-1)</f>
        <v>0</v>
      </c>
      <c r="M3359">
        <f>_xlfn.XLOOKUP(FraudData[[#This Row],[foreign_transaction]],ForeignRules[Foreign Transaction],ForeignRules[Risk Points],0)</f>
        <v>0</v>
      </c>
      <c r="N3359">
        <f>_xlfn.XLOOKUP(FraudData[[#This Row],[location_mismatch]],Table10[Location Mismatch],Table10[Risk Points],0)</f>
        <v>3</v>
      </c>
      <c r="O3359">
        <f>_xlfn.XLOOKUP(FraudData[[#This Row],[device_trust_score]],DeviceRules[Device Min],DeviceRules[Risk Points],,-1)</f>
        <v>2</v>
      </c>
      <c r="P3359">
        <f>_xlfn.XLOOKUP(FraudData[[#This Row],[velocity_last_24h]],VelocityRules[Velocity Min],VelocityRules[Risk Points],,-1)</f>
        <v>0</v>
      </c>
      <c r="Q3359">
        <f>_xlfn.XLOOKUP(FraudData[[#This Row],[merchant_category]],MerchantRules[Merchant Category],MerchantRules[Risk Points],0)</f>
        <v>0</v>
      </c>
      <c r="R3359">
        <f>SUM(FraudData[[#This Row],[Amount Risk]:[Merchant Risk]])</f>
        <v>5</v>
      </c>
      <c r="S3359" t="str" cm="1">
        <f t="array" ref="S3359">_xlfn.IFS(FraudData[[#This Row],[Fraud Risk Score]]&gt;=8,"High Risk",FraudData[[#This Row],[Fraud Risk Score]]&gt;=6,"Medium Risk",TRUE,"Low Risk")</f>
        <v>Low Risk</v>
      </c>
    </row>
    <row r="3360" spans="1:19">
      <c r="A3360">
        <v>3359</v>
      </c>
      <c r="B3360">
        <v>310.5</v>
      </c>
      <c r="C3360">
        <v>15</v>
      </c>
      <c r="D3360" t="s">
        <v>48</v>
      </c>
      <c r="E3360">
        <v>0</v>
      </c>
      <c r="F3360">
        <v>1</v>
      </c>
      <c r="G3360">
        <v>25</v>
      </c>
      <c r="H3360">
        <v>0</v>
      </c>
      <c r="I3360">
        <v>53</v>
      </c>
      <c r="J3360">
        <v>0</v>
      </c>
      <c r="K3360">
        <f>_xlfn.XLOOKUP(FraudData[[#This Row],[amount]],AmountRules[Amount Min],AmountRules[Risk Points],,-1)</f>
        <v>0</v>
      </c>
      <c r="L3360">
        <f>_xlfn.XLOOKUP(FraudData[[#This Row],[transaction_hour]],TimeRules[Hour Min],TimeRules[Risk Points],,-1)</f>
        <v>0</v>
      </c>
      <c r="M3360">
        <f>_xlfn.XLOOKUP(FraudData[[#This Row],[foreign_transaction]],ForeignRules[Foreign Transaction],ForeignRules[Risk Points],0)</f>
        <v>0</v>
      </c>
      <c r="N3360">
        <f>_xlfn.XLOOKUP(FraudData[[#This Row],[location_mismatch]],Table10[Location Mismatch],Table10[Risk Points],0)</f>
        <v>3</v>
      </c>
      <c r="O3360">
        <f>_xlfn.XLOOKUP(FraudData[[#This Row],[device_trust_score]],DeviceRules[Device Min],DeviceRules[Risk Points],,-1)</f>
        <v>3</v>
      </c>
      <c r="P3360">
        <f>_xlfn.XLOOKUP(FraudData[[#This Row],[velocity_last_24h]],VelocityRules[Velocity Min],VelocityRules[Risk Points],,-1)</f>
        <v>0</v>
      </c>
      <c r="Q3360">
        <f>_xlfn.XLOOKUP(FraudData[[#This Row],[merchant_category]],MerchantRules[Merchant Category],MerchantRules[Risk Points],0)</f>
        <v>0</v>
      </c>
      <c r="R3360">
        <f>SUM(FraudData[[#This Row],[Amount Risk]:[Merchant Risk]])</f>
        <v>6</v>
      </c>
      <c r="S3360" t="str" cm="1">
        <f t="array" ref="S3360">_xlfn.IFS(FraudData[[#This Row],[Fraud Risk Score]]&gt;=8,"High Risk",FraudData[[#This Row],[Fraud Risk Score]]&gt;=6,"Medium Risk",TRUE,"Low Risk")</f>
        <v>Medium Risk</v>
      </c>
    </row>
    <row r="3361" spans="1:19">
      <c r="A3361">
        <v>3360</v>
      </c>
      <c r="B3361">
        <v>193.93</v>
      </c>
      <c r="C3361">
        <v>7</v>
      </c>
      <c r="D3361" t="s">
        <v>48</v>
      </c>
      <c r="E3361">
        <v>0</v>
      </c>
      <c r="F3361">
        <v>0</v>
      </c>
      <c r="G3361">
        <v>55</v>
      </c>
      <c r="H3361">
        <v>3</v>
      </c>
      <c r="I3361">
        <v>30</v>
      </c>
      <c r="J3361">
        <v>0</v>
      </c>
      <c r="K3361">
        <f>_xlfn.XLOOKUP(FraudData[[#This Row],[amount]],AmountRules[Amount Min],AmountRules[Risk Points],,-1)</f>
        <v>0</v>
      </c>
      <c r="L3361">
        <f>_xlfn.XLOOKUP(FraudData[[#This Row],[transaction_hour]],TimeRules[Hour Min],TimeRules[Risk Points],,-1)</f>
        <v>0</v>
      </c>
      <c r="M3361">
        <f>_xlfn.XLOOKUP(FraudData[[#This Row],[foreign_transaction]],ForeignRules[Foreign Transaction],ForeignRules[Risk Points],0)</f>
        <v>0</v>
      </c>
      <c r="N3361">
        <f>_xlfn.XLOOKUP(FraudData[[#This Row],[location_mismatch]],Table10[Location Mismatch],Table10[Risk Points],0)</f>
        <v>0</v>
      </c>
      <c r="O3361">
        <f>_xlfn.XLOOKUP(FraudData[[#This Row],[device_trust_score]],DeviceRules[Device Min],DeviceRules[Risk Points],,-1)</f>
        <v>1</v>
      </c>
      <c r="P3361">
        <f>_xlfn.XLOOKUP(FraudData[[#This Row],[velocity_last_24h]],VelocityRules[Velocity Min],VelocityRules[Risk Points],,-1)</f>
        <v>0</v>
      </c>
      <c r="Q3361">
        <f>_xlfn.XLOOKUP(FraudData[[#This Row],[merchant_category]],MerchantRules[Merchant Category],MerchantRules[Risk Points],0)</f>
        <v>0</v>
      </c>
      <c r="R3361">
        <f>SUM(FraudData[[#This Row],[Amount Risk]:[Merchant Risk]])</f>
        <v>1</v>
      </c>
      <c r="S3361" t="str" cm="1">
        <f t="array" ref="S3361">_xlfn.IFS(FraudData[[#This Row],[Fraud Risk Score]]&gt;=8,"High Risk",FraudData[[#This Row],[Fraud Risk Score]]&gt;=6,"Medium Risk",TRUE,"Low Risk")</f>
        <v>Low Risk</v>
      </c>
    </row>
    <row r="3362" spans="1:19">
      <c r="A3362">
        <v>3361</v>
      </c>
      <c r="B3362">
        <v>286.35000000000002</v>
      </c>
      <c r="C3362">
        <v>16</v>
      </c>
      <c r="D3362" t="s">
        <v>49</v>
      </c>
      <c r="E3362">
        <v>0</v>
      </c>
      <c r="F3362">
        <v>0</v>
      </c>
      <c r="G3362">
        <v>85</v>
      </c>
      <c r="H3362">
        <v>1</v>
      </c>
      <c r="I3362">
        <v>64</v>
      </c>
      <c r="J3362">
        <v>0</v>
      </c>
      <c r="K3362">
        <f>_xlfn.XLOOKUP(FraudData[[#This Row],[amount]],AmountRules[Amount Min],AmountRules[Risk Points],,-1)</f>
        <v>0</v>
      </c>
      <c r="L3362">
        <f>_xlfn.XLOOKUP(FraudData[[#This Row],[transaction_hour]],TimeRules[Hour Min],TimeRules[Risk Points],,-1)</f>
        <v>0</v>
      </c>
      <c r="M3362">
        <f>_xlfn.XLOOKUP(FraudData[[#This Row],[foreign_transaction]],ForeignRules[Foreign Transaction],ForeignRules[Risk Points],0)</f>
        <v>0</v>
      </c>
      <c r="N3362">
        <f>_xlfn.XLOOKUP(FraudData[[#This Row],[location_mismatch]],Table10[Location Mismatch],Table10[Risk Points],0)</f>
        <v>0</v>
      </c>
      <c r="O3362">
        <f>_xlfn.XLOOKUP(FraudData[[#This Row],[device_trust_score]],DeviceRules[Device Min],DeviceRules[Risk Points],,-1)</f>
        <v>0</v>
      </c>
      <c r="P3362">
        <f>_xlfn.XLOOKUP(FraudData[[#This Row],[velocity_last_24h]],VelocityRules[Velocity Min],VelocityRules[Risk Points],,-1)</f>
        <v>0</v>
      </c>
      <c r="Q3362">
        <f>_xlfn.XLOOKUP(FraudData[[#This Row],[merchant_category]],MerchantRules[Merchant Category],MerchantRules[Risk Points],0)</f>
        <v>1</v>
      </c>
      <c r="R3362">
        <f>SUM(FraudData[[#This Row],[Amount Risk]:[Merchant Risk]])</f>
        <v>1</v>
      </c>
      <c r="S3362" t="str" cm="1">
        <f t="array" ref="S3362">_xlfn.IFS(FraudData[[#This Row],[Fraud Risk Score]]&gt;=8,"High Risk",FraudData[[#This Row],[Fraud Risk Score]]&gt;=6,"Medium Risk",TRUE,"Low Risk")</f>
        <v>Low Risk</v>
      </c>
    </row>
    <row r="3363" spans="1:19">
      <c r="A3363">
        <v>3362</v>
      </c>
      <c r="B3363">
        <v>57.13</v>
      </c>
      <c r="C3363">
        <v>7</v>
      </c>
      <c r="D3363" t="s">
        <v>47</v>
      </c>
      <c r="E3363">
        <v>0</v>
      </c>
      <c r="F3363">
        <v>0</v>
      </c>
      <c r="G3363">
        <v>27</v>
      </c>
      <c r="H3363">
        <v>2</v>
      </c>
      <c r="I3363">
        <v>19</v>
      </c>
      <c r="J3363">
        <v>0</v>
      </c>
      <c r="K3363">
        <f>_xlfn.XLOOKUP(FraudData[[#This Row],[amount]],AmountRules[Amount Min],AmountRules[Risk Points],,-1)</f>
        <v>0</v>
      </c>
      <c r="L3363">
        <f>_xlfn.XLOOKUP(FraudData[[#This Row],[transaction_hour]],TimeRules[Hour Min],TimeRules[Risk Points],,-1)</f>
        <v>0</v>
      </c>
      <c r="M3363">
        <f>_xlfn.XLOOKUP(FraudData[[#This Row],[foreign_transaction]],ForeignRules[Foreign Transaction],ForeignRules[Risk Points],0)</f>
        <v>0</v>
      </c>
      <c r="N3363">
        <f>_xlfn.XLOOKUP(FraudData[[#This Row],[location_mismatch]],Table10[Location Mismatch],Table10[Risk Points],0)</f>
        <v>0</v>
      </c>
      <c r="O3363">
        <f>_xlfn.XLOOKUP(FraudData[[#This Row],[device_trust_score]],DeviceRules[Device Min],DeviceRules[Risk Points],,-1)</f>
        <v>3</v>
      </c>
      <c r="P3363">
        <f>_xlfn.XLOOKUP(FraudData[[#This Row],[velocity_last_24h]],VelocityRules[Velocity Min],VelocityRules[Risk Points],,-1)</f>
        <v>0</v>
      </c>
      <c r="Q3363">
        <f>_xlfn.XLOOKUP(FraudData[[#This Row],[merchant_category]],MerchantRules[Merchant Category],MerchantRules[Risk Points],0)</f>
        <v>0</v>
      </c>
      <c r="R3363">
        <f>SUM(FraudData[[#This Row],[Amount Risk]:[Merchant Risk]])</f>
        <v>3</v>
      </c>
      <c r="S3363" t="str" cm="1">
        <f t="array" ref="S3363">_xlfn.IFS(FraudData[[#This Row],[Fraud Risk Score]]&gt;=8,"High Risk",FraudData[[#This Row],[Fraud Risk Score]]&gt;=6,"Medium Risk",TRUE,"Low Risk")</f>
        <v>Low Risk</v>
      </c>
    </row>
    <row r="3364" spans="1:19">
      <c r="A3364">
        <v>3363</v>
      </c>
      <c r="B3364">
        <v>212.19</v>
      </c>
      <c r="C3364">
        <v>16</v>
      </c>
      <c r="D3364" t="s">
        <v>46</v>
      </c>
      <c r="E3364">
        <v>0</v>
      </c>
      <c r="F3364">
        <v>0</v>
      </c>
      <c r="G3364">
        <v>99</v>
      </c>
      <c r="H3364">
        <v>2</v>
      </c>
      <c r="I3364">
        <v>50</v>
      </c>
      <c r="J3364">
        <v>0</v>
      </c>
      <c r="K3364">
        <f>_xlfn.XLOOKUP(FraudData[[#This Row],[amount]],AmountRules[Amount Min],AmountRules[Risk Points],,-1)</f>
        <v>0</v>
      </c>
      <c r="L3364">
        <f>_xlfn.XLOOKUP(FraudData[[#This Row],[transaction_hour]],TimeRules[Hour Min],TimeRules[Risk Points],,-1)</f>
        <v>0</v>
      </c>
      <c r="M3364">
        <f>_xlfn.XLOOKUP(FraudData[[#This Row],[foreign_transaction]],ForeignRules[Foreign Transaction],ForeignRules[Risk Points],0)</f>
        <v>0</v>
      </c>
      <c r="N3364">
        <f>_xlfn.XLOOKUP(FraudData[[#This Row],[location_mismatch]],Table10[Location Mismatch],Table10[Risk Points],0)</f>
        <v>0</v>
      </c>
      <c r="O3364">
        <f>_xlfn.XLOOKUP(FraudData[[#This Row],[device_trust_score]],DeviceRules[Device Min],DeviceRules[Risk Points],,-1)</f>
        <v>0</v>
      </c>
      <c r="P3364">
        <f>_xlfn.XLOOKUP(FraudData[[#This Row],[velocity_last_24h]],VelocityRules[Velocity Min],VelocityRules[Risk Points],,-1)</f>
        <v>0</v>
      </c>
      <c r="Q3364">
        <f>_xlfn.XLOOKUP(FraudData[[#This Row],[merchant_category]],MerchantRules[Merchant Category],MerchantRules[Risk Points],0)</f>
        <v>0</v>
      </c>
      <c r="R3364">
        <f>SUM(FraudData[[#This Row],[Amount Risk]:[Merchant Risk]])</f>
        <v>0</v>
      </c>
      <c r="S3364" t="str" cm="1">
        <f t="array" ref="S3364">_xlfn.IFS(FraudData[[#This Row],[Fraud Risk Score]]&gt;=8,"High Risk",FraudData[[#This Row],[Fraud Risk Score]]&gt;=6,"Medium Risk",TRUE,"Low Risk")</f>
        <v>Low Risk</v>
      </c>
    </row>
    <row r="3365" spans="1:19">
      <c r="A3365">
        <v>3364</v>
      </c>
      <c r="B3365">
        <v>55.19</v>
      </c>
      <c r="C3365">
        <v>8</v>
      </c>
      <c r="D3365" t="s">
        <v>50</v>
      </c>
      <c r="E3365">
        <v>0</v>
      </c>
      <c r="F3365">
        <v>0</v>
      </c>
      <c r="G3365">
        <v>53</v>
      </c>
      <c r="H3365">
        <v>1</v>
      </c>
      <c r="I3365">
        <v>21</v>
      </c>
      <c r="J3365">
        <v>0</v>
      </c>
      <c r="K3365">
        <f>_xlfn.XLOOKUP(FraudData[[#This Row],[amount]],AmountRules[Amount Min],AmountRules[Risk Points],,-1)</f>
        <v>0</v>
      </c>
      <c r="L3365">
        <f>_xlfn.XLOOKUP(FraudData[[#This Row],[transaction_hour]],TimeRules[Hour Min],TimeRules[Risk Points],,-1)</f>
        <v>0</v>
      </c>
      <c r="M3365">
        <f>_xlfn.XLOOKUP(FraudData[[#This Row],[foreign_transaction]],ForeignRules[Foreign Transaction],ForeignRules[Risk Points],0)</f>
        <v>0</v>
      </c>
      <c r="N3365">
        <f>_xlfn.XLOOKUP(FraudData[[#This Row],[location_mismatch]],Table10[Location Mismatch],Table10[Risk Points],0)</f>
        <v>0</v>
      </c>
      <c r="O3365">
        <f>_xlfn.XLOOKUP(FraudData[[#This Row],[device_trust_score]],DeviceRules[Device Min],DeviceRules[Risk Points],,-1)</f>
        <v>1</v>
      </c>
      <c r="P3365">
        <f>_xlfn.XLOOKUP(FraudData[[#This Row],[velocity_last_24h]],VelocityRules[Velocity Min],VelocityRules[Risk Points],,-1)</f>
        <v>0</v>
      </c>
      <c r="Q3365">
        <f>_xlfn.XLOOKUP(FraudData[[#This Row],[merchant_category]],MerchantRules[Merchant Category],MerchantRules[Risk Points],0)</f>
        <v>0</v>
      </c>
      <c r="R3365">
        <f>SUM(FraudData[[#This Row],[Amount Risk]:[Merchant Risk]])</f>
        <v>1</v>
      </c>
      <c r="S3365" t="str" cm="1">
        <f t="array" ref="S3365">_xlfn.IFS(FraudData[[#This Row],[Fraud Risk Score]]&gt;=8,"High Risk",FraudData[[#This Row],[Fraud Risk Score]]&gt;=6,"Medium Risk",TRUE,"Low Risk")</f>
        <v>Low Risk</v>
      </c>
    </row>
    <row r="3366" spans="1:19">
      <c r="A3366">
        <v>3365</v>
      </c>
      <c r="B3366">
        <v>503.64</v>
      </c>
      <c r="C3366">
        <v>11</v>
      </c>
      <c r="D3366" t="s">
        <v>46</v>
      </c>
      <c r="E3366">
        <v>0</v>
      </c>
      <c r="F3366">
        <v>0</v>
      </c>
      <c r="G3366">
        <v>72</v>
      </c>
      <c r="H3366">
        <v>1</v>
      </c>
      <c r="I3366">
        <v>27</v>
      </c>
      <c r="J3366">
        <v>0</v>
      </c>
      <c r="K3366">
        <f>_xlfn.XLOOKUP(FraudData[[#This Row],[amount]],AmountRules[Amount Min],AmountRules[Risk Points],,-1)</f>
        <v>1</v>
      </c>
      <c r="L3366">
        <f>_xlfn.XLOOKUP(FraudData[[#This Row],[transaction_hour]],TimeRules[Hour Min],TimeRules[Risk Points],,-1)</f>
        <v>0</v>
      </c>
      <c r="M3366">
        <f>_xlfn.XLOOKUP(FraudData[[#This Row],[foreign_transaction]],ForeignRules[Foreign Transaction],ForeignRules[Risk Points],0)</f>
        <v>0</v>
      </c>
      <c r="N3366">
        <f>_xlfn.XLOOKUP(FraudData[[#This Row],[location_mismatch]],Table10[Location Mismatch],Table10[Risk Points],0)</f>
        <v>0</v>
      </c>
      <c r="O3366">
        <f>_xlfn.XLOOKUP(FraudData[[#This Row],[device_trust_score]],DeviceRules[Device Min],DeviceRules[Risk Points],,-1)</f>
        <v>0</v>
      </c>
      <c r="P3366">
        <f>_xlfn.XLOOKUP(FraudData[[#This Row],[velocity_last_24h]],VelocityRules[Velocity Min],VelocityRules[Risk Points],,-1)</f>
        <v>0</v>
      </c>
      <c r="Q3366">
        <f>_xlfn.XLOOKUP(FraudData[[#This Row],[merchant_category]],MerchantRules[Merchant Category],MerchantRules[Risk Points],0)</f>
        <v>0</v>
      </c>
      <c r="R3366">
        <f>SUM(FraudData[[#This Row],[Amount Risk]:[Merchant Risk]])</f>
        <v>1</v>
      </c>
      <c r="S3366" t="str" cm="1">
        <f t="array" ref="S3366">_xlfn.IFS(FraudData[[#This Row],[Fraud Risk Score]]&gt;=8,"High Risk",FraudData[[#This Row],[Fraud Risk Score]]&gt;=6,"Medium Risk",TRUE,"Low Risk")</f>
        <v>Low Risk</v>
      </c>
    </row>
    <row r="3367" spans="1:19">
      <c r="A3367">
        <v>3366</v>
      </c>
      <c r="B3367">
        <v>182.09</v>
      </c>
      <c r="C3367">
        <v>18</v>
      </c>
      <c r="D3367" t="s">
        <v>50</v>
      </c>
      <c r="E3367">
        <v>0</v>
      </c>
      <c r="F3367">
        <v>1</v>
      </c>
      <c r="G3367">
        <v>86</v>
      </c>
      <c r="H3367">
        <v>2</v>
      </c>
      <c r="I3367">
        <v>50</v>
      </c>
      <c r="J3367">
        <v>0</v>
      </c>
      <c r="K3367">
        <f>_xlfn.XLOOKUP(FraudData[[#This Row],[amount]],AmountRules[Amount Min],AmountRules[Risk Points],,-1)</f>
        <v>0</v>
      </c>
      <c r="L3367">
        <f>_xlfn.XLOOKUP(FraudData[[#This Row],[transaction_hour]],TimeRules[Hour Min],TimeRules[Risk Points],,-1)</f>
        <v>0</v>
      </c>
      <c r="M3367">
        <f>_xlfn.XLOOKUP(FraudData[[#This Row],[foreign_transaction]],ForeignRules[Foreign Transaction],ForeignRules[Risk Points],0)</f>
        <v>0</v>
      </c>
      <c r="N3367">
        <f>_xlfn.XLOOKUP(FraudData[[#This Row],[location_mismatch]],Table10[Location Mismatch],Table10[Risk Points],0)</f>
        <v>3</v>
      </c>
      <c r="O3367">
        <f>_xlfn.XLOOKUP(FraudData[[#This Row],[device_trust_score]],DeviceRules[Device Min],DeviceRules[Risk Points],,-1)</f>
        <v>0</v>
      </c>
      <c r="P3367">
        <f>_xlfn.XLOOKUP(FraudData[[#This Row],[velocity_last_24h]],VelocityRules[Velocity Min],VelocityRules[Risk Points],,-1)</f>
        <v>0</v>
      </c>
      <c r="Q3367">
        <f>_xlfn.XLOOKUP(FraudData[[#This Row],[merchant_category]],MerchantRules[Merchant Category],MerchantRules[Risk Points],0)</f>
        <v>0</v>
      </c>
      <c r="R3367">
        <f>SUM(FraudData[[#This Row],[Amount Risk]:[Merchant Risk]])</f>
        <v>3</v>
      </c>
      <c r="S3367" t="str" cm="1">
        <f t="array" ref="S3367">_xlfn.IFS(FraudData[[#This Row],[Fraud Risk Score]]&gt;=8,"High Risk",FraudData[[#This Row],[Fraud Risk Score]]&gt;=6,"Medium Risk",TRUE,"Low Risk")</f>
        <v>Low Risk</v>
      </c>
    </row>
    <row r="3368" spans="1:19">
      <c r="A3368">
        <v>3367</v>
      </c>
      <c r="B3368">
        <v>70.62</v>
      </c>
      <c r="C3368">
        <v>3</v>
      </c>
      <c r="D3368" t="s">
        <v>49</v>
      </c>
      <c r="E3368">
        <v>0</v>
      </c>
      <c r="F3368">
        <v>0</v>
      </c>
      <c r="G3368">
        <v>49</v>
      </c>
      <c r="H3368">
        <v>1</v>
      </c>
      <c r="I3368">
        <v>19</v>
      </c>
      <c r="J3368">
        <v>0</v>
      </c>
      <c r="K3368">
        <f>_xlfn.XLOOKUP(FraudData[[#This Row],[amount]],AmountRules[Amount Min],AmountRules[Risk Points],,-1)</f>
        <v>0</v>
      </c>
      <c r="L3368">
        <f>_xlfn.XLOOKUP(FraudData[[#This Row],[transaction_hour]],TimeRules[Hour Min],TimeRules[Risk Points],,-1)</f>
        <v>3</v>
      </c>
      <c r="M3368">
        <f>_xlfn.XLOOKUP(FraudData[[#This Row],[foreign_transaction]],ForeignRules[Foreign Transaction],ForeignRules[Risk Points],0)</f>
        <v>0</v>
      </c>
      <c r="N3368">
        <f>_xlfn.XLOOKUP(FraudData[[#This Row],[location_mismatch]],Table10[Location Mismatch],Table10[Risk Points],0)</f>
        <v>0</v>
      </c>
      <c r="O3368">
        <f>_xlfn.XLOOKUP(FraudData[[#This Row],[device_trust_score]],DeviceRules[Device Min],DeviceRules[Risk Points],,-1)</f>
        <v>2</v>
      </c>
      <c r="P3368">
        <f>_xlfn.XLOOKUP(FraudData[[#This Row],[velocity_last_24h]],VelocityRules[Velocity Min],VelocityRules[Risk Points],,-1)</f>
        <v>0</v>
      </c>
      <c r="Q3368">
        <f>_xlfn.XLOOKUP(FraudData[[#This Row],[merchant_category]],MerchantRules[Merchant Category],MerchantRules[Risk Points],0)</f>
        <v>1</v>
      </c>
      <c r="R3368">
        <f>SUM(FraudData[[#This Row],[Amount Risk]:[Merchant Risk]])</f>
        <v>6</v>
      </c>
      <c r="S3368" t="str" cm="1">
        <f t="array" ref="S3368">_xlfn.IFS(FraudData[[#This Row],[Fraud Risk Score]]&gt;=8,"High Risk",FraudData[[#This Row],[Fraud Risk Score]]&gt;=6,"Medium Risk",TRUE,"Low Risk")</f>
        <v>Medium Risk</v>
      </c>
    </row>
    <row r="3369" spans="1:19">
      <c r="A3369">
        <v>3368</v>
      </c>
      <c r="B3369">
        <v>56.53</v>
      </c>
      <c r="C3369">
        <v>20</v>
      </c>
      <c r="D3369" t="s">
        <v>46</v>
      </c>
      <c r="E3369">
        <v>0</v>
      </c>
      <c r="F3369">
        <v>0</v>
      </c>
      <c r="G3369">
        <v>58</v>
      </c>
      <c r="H3369">
        <v>3</v>
      </c>
      <c r="I3369">
        <v>29</v>
      </c>
      <c r="J3369">
        <v>0</v>
      </c>
      <c r="K3369">
        <f>_xlfn.XLOOKUP(FraudData[[#This Row],[amount]],AmountRules[Amount Min],AmountRules[Risk Points],,-1)</f>
        <v>0</v>
      </c>
      <c r="L3369">
        <f>_xlfn.XLOOKUP(FraudData[[#This Row],[transaction_hour]],TimeRules[Hour Min],TimeRules[Risk Points],,-1)</f>
        <v>0</v>
      </c>
      <c r="M3369">
        <f>_xlfn.XLOOKUP(FraudData[[#This Row],[foreign_transaction]],ForeignRules[Foreign Transaction],ForeignRules[Risk Points],0)</f>
        <v>0</v>
      </c>
      <c r="N3369">
        <f>_xlfn.XLOOKUP(FraudData[[#This Row],[location_mismatch]],Table10[Location Mismatch],Table10[Risk Points],0)</f>
        <v>0</v>
      </c>
      <c r="O3369">
        <f>_xlfn.XLOOKUP(FraudData[[#This Row],[device_trust_score]],DeviceRules[Device Min],DeviceRules[Risk Points],,-1)</f>
        <v>1</v>
      </c>
      <c r="P3369">
        <f>_xlfn.XLOOKUP(FraudData[[#This Row],[velocity_last_24h]],VelocityRules[Velocity Min],VelocityRules[Risk Points],,-1)</f>
        <v>0</v>
      </c>
      <c r="Q3369">
        <f>_xlfn.XLOOKUP(FraudData[[#This Row],[merchant_category]],MerchantRules[Merchant Category],MerchantRules[Risk Points],0)</f>
        <v>0</v>
      </c>
      <c r="R3369">
        <f>SUM(FraudData[[#This Row],[Amount Risk]:[Merchant Risk]])</f>
        <v>1</v>
      </c>
      <c r="S3369" t="str" cm="1">
        <f t="array" ref="S3369">_xlfn.IFS(FraudData[[#This Row],[Fraud Risk Score]]&gt;=8,"High Risk",FraudData[[#This Row],[Fraud Risk Score]]&gt;=6,"Medium Risk",TRUE,"Low Risk")</f>
        <v>Low Risk</v>
      </c>
    </row>
    <row r="3370" spans="1:19">
      <c r="A3370">
        <v>3369</v>
      </c>
      <c r="B3370">
        <v>38.14</v>
      </c>
      <c r="C3370">
        <v>21</v>
      </c>
      <c r="D3370" t="s">
        <v>49</v>
      </c>
      <c r="E3370">
        <v>0</v>
      </c>
      <c r="F3370">
        <v>0</v>
      </c>
      <c r="G3370">
        <v>42</v>
      </c>
      <c r="H3370">
        <v>3</v>
      </c>
      <c r="I3370">
        <v>33</v>
      </c>
      <c r="J3370">
        <v>0</v>
      </c>
      <c r="K3370">
        <f>_xlfn.XLOOKUP(FraudData[[#This Row],[amount]],AmountRules[Amount Min],AmountRules[Risk Points],,-1)</f>
        <v>0</v>
      </c>
      <c r="L3370">
        <f>_xlfn.XLOOKUP(FraudData[[#This Row],[transaction_hour]],TimeRules[Hour Min],TimeRules[Risk Points],,-1)</f>
        <v>0</v>
      </c>
      <c r="M3370">
        <f>_xlfn.XLOOKUP(FraudData[[#This Row],[foreign_transaction]],ForeignRules[Foreign Transaction],ForeignRules[Risk Points],0)</f>
        <v>0</v>
      </c>
      <c r="N3370">
        <f>_xlfn.XLOOKUP(FraudData[[#This Row],[location_mismatch]],Table10[Location Mismatch],Table10[Risk Points],0)</f>
        <v>0</v>
      </c>
      <c r="O3370">
        <f>_xlfn.XLOOKUP(FraudData[[#This Row],[device_trust_score]],DeviceRules[Device Min],DeviceRules[Risk Points],,-1)</f>
        <v>2</v>
      </c>
      <c r="P3370">
        <f>_xlfn.XLOOKUP(FraudData[[#This Row],[velocity_last_24h]],VelocityRules[Velocity Min],VelocityRules[Risk Points],,-1)</f>
        <v>0</v>
      </c>
      <c r="Q3370">
        <f>_xlfn.XLOOKUP(FraudData[[#This Row],[merchant_category]],MerchantRules[Merchant Category],MerchantRules[Risk Points],0)</f>
        <v>1</v>
      </c>
      <c r="R3370">
        <f>SUM(FraudData[[#This Row],[Amount Risk]:[Merchant Risk]])</f>
        <v>3</v>
      </c>
      <c r="S3370" t="str" cm="1">
        <f t="array" ref="S3370">_xlfn.IFS(FraudData[[#This Row],[Fraud Risk Score]]&gt;=8,"High Risk",FraudData[[#This Row],[Fraud Risk Score]]&gt;=6,"Medium Risk",TRUE,"Low Risk")</f>
        <v>Low Risk</v>
      </c>
    </row>
    <row r="3371" spans="1:19">
      <c r="A3371">
        <v>3370</v>
      </c>
      <c r="B3371">
        <v>213.53</v>
      </c>
      <c r="C3371">
        <v>10</v>
      </c>
      <c r="D3371" t="s">
        <v>49</v>
      </c>
      <c r="E3371">
        <v>0</v>
      </c>
      <c r="F3371">
        <v>0</v>
      </c>
      <c r="G3371">
        <v>89</v>
      </c>
      <c r="H3371">
        <v>1</v>
      </c>
      <c r="I3371">
        <v>52</v>
      </c>
      <c r="J3371">
        <v>0</v>
      </c>
      <c r="K3371">
        <f>_xlfn.XLOOKUP(FraudData[[#This Row],[amount]],AmountRules[Amount Min],AmountRules[Risk Points],,-1)</f>
        <v>0</v>
      </c>
      <c r="L3371">
        <f>_xlfn.XLOOKUP(FraudData[[#This Row],[transaction_hour]],TimeRules[Hour Min],TimeRules[Risk Points],,-1)</f>
        <v>0</v>
      </c>
      <c r="M3371">
        <f>_xlfn.XLOOKUP(FraudData[[#This Row],[foreign_transaction]],ForeignRules[Foreign Transaction],ForeignRules[Risk Points],0)</f>
        <v>0</v>
      </c>
      <c r="N3371">
        <f>_xlfn.XLOOKUP(FraudData[[#This Row],[location_mismatch]],Table10[Location Mismatch],Table10[Risk Points],0)</f>
        <v>0</v>
      </c>
      <c r="O3371">
        <f>_xlfn.XLOOKUP(FraudData[[#This Row],[device_trust_score]],DeviceRules[Device Min],DeviceRules[Risk Points],,-1)</f>
        <v>0</v>
      </c>
      <c r="P3371">
        <f>_xlfn.XLOOKUP(FraudData[[#This Row],[velocity_last_24h]],VelocityRules[Velocity Min],VelocityRules[Risk Points],,-1)</f>
        <v>0</v>
      </c>
      <c r="Q3371">
        <f>_xlfn.XLOOKUP(FraudData[[#This Row],[merchant_category]],MerchantRules[Merchant Category],MerchantRules[Risk Points],0)</f>
        <v>1</v>
      </c>
      <c r="R3371">
        <f>SUM(FraudData[[#This Row],[Amount Risk]:[Merchant Risk]])</f>
        <v>1</v>
      </c>
      <c r="S3371" t="str" cm="1">
        <f t="array" ref="S3371">_xlfn.IFS(FraudData[[#This Row],[Fraud Risk Score]]&gt;=8,"High Risk",FraudData[[#This Row],[Fraud Risk Score]]&gt;=6,"Medium Risk",TRUE,"Low Risk")</f>
        <v>Low Risk</v>
      </c>
    </row>
    <row r="3372" spans="1:19">
      <c r="A3372">
        <v>3371</v>
      </c>
      <c r="B3372">
        <v>44.43</v>
      </c>
      <c r="C3372">
        <v>3</v>
      </c>
      <c r="D3372" t="s">
        <v>46</v>
      </c>
      <c r="E3372">
        <v>0</v>
      </c>
      <c r="F3372">
        <v>0</v>
      </c>
      <c r="G3372">
        <v>52</v>
      </c>
      <c r="H3372">
        <v>3</v>
      </c>
      <c r="I3372">
        <v>26</v>
      </c>
      <c r="J3372">
        <v>0</v>
      </c>
      <c r="K3372">
        <f>_xlfn.XLOOKUP(FraudData[[#This Row],[amount]],AmountRules[Amount Min],AmountRules[Risk Points],,-1)</f>
        <v>0</v>
      </c>
      <c r="L3372">
        <f>_xlfn.XLOOKUP(FraudData[[#This Row],[transaction_hour]],TimeRules[Hour Min],TimeRules[Risk Points],,-1)</f>
        <v>3</v>
      </c>
      <c r="M3372">
        <f>_xlfn.XLOOKUP(FraudData[[#This Row],[foreign_transaction]],ForeignRules[Foreign Transaction],ForeignRules[Risk Points],0)</f>
        <v>0</v>
      </c>
      <c r="N3372">
        <f>_xlfn.XLOOKUP(FraudData[[#This Row],[location_mismatch]],Table10[Location Mismatch],Table10[Risk Points],0)</f>
        <v>0</v>
      </c>
      <c r="O3372">
        <f>_xlfn.XLOOKUP(FraudData[[#This Row],[device_trust_score]],DeviceRules[Device Min],DeviceRules[Risk Points],,-1)</f>
        <v>1</v>
      </c>
      <c r="P3372">
        <f>_xlfn.XLOOKUP(FraudData[[#This Row],[velocity_last_24h]],VelocityRules[Velocity Min],VelocityRules[Risk Points],,-1)</f>
        <v>0</v>
      </c>
      <c r="Q3372">
        <f>_xlfn.XLOOKUP(FraudData[[#This Row],[merchant_category]],MerchantRules[Merchant Category],MerchantRules[Risk Points],0)</f>
        <v>0</v>
      </c>
      <c r="R3372">
        <f>SUM(FraudData[[#This Row],[Amount Risk]:[Merchant Risk]])</f>
        <v>4</v>
      </c>
      <c r="S3372" t="str" cm="1">
        <f t="array" ref="S3372">_xlfn.IFS(FraudData[[#This Row],[Fraud Risk Score]]&gt;=8,"High Risk",FraudData[[#This Row],[Fraud Risk Score]]&gt;=6,"Medium Risk",TRUE,"Low Risk")</f>
        <v>Low Risk</v>
      </c>
    </row>
    <row r="3373" spans="1:19">
      <c r="A3373">
        <v>3372</v>
      </c>
      <c r="B3373">
        <v>162.83000000000001</v>
      </c>
      <c r="C3373">
        <v>13</v>
      </c>
      <c r="D3373" t="s">
        <v>46</v>
      </c>
      <c r="E3373">
        <v>0</v>
      </c>
      <c r="F3373">
        <v>0</v>
      </c>
      <c r="G3373">
        <v>28</v>
      </c>
      <c r="H3373">
        <v>2</v>
      </c>
      <c r="I3373">
        <v>20</v>
      </c>
      <c r="J3373">
        <v>0</v>
      </c>
      <c r="K3373">
        <f>_xlfn.XLOOKUP(FraudData[[#This Row],[amount]],AmountRules[Amount Min],AmountRules[Risk Points],,-1)</f>
        <v>0</v>
      </c>
      <c r="L3373">
        <f>_xlfn.XLOOKUP(FraudData[[#This Row],[transaction_hour]],TimeRules[Hour Min],TimeRules[Risk Points],,-1)</f>
        <v>0</v>
      </c>
      <c r="M3373">
        <f>_xlfn.XLOOKUP(FraudData[[#This Row],[foreign_transaction]],ForeignRules[Foreign Transaction],ForeignRules[Risk Points],0)</f>
        <v>0</v>
      </c>
      <c r="N3373">
        <f>_xlfn.XLOOKUP(FraudData[[#This Row],[location_mismatch]],Table10[Location Mismatch],Table10[Risk Points],0)</f>
        <v>0</v>
      </c>
      <c r="O3373">
        <f>_xlfn.XLOOKUP(FraudData[[#This Row],[device_trust_score]],DeviceRules[Device Min],DeviceRules[Risk Points],,-1)</f>
        <v>3</v>
      </c>
      <c r="P3373">
        <f>_xlfn.XLOOKUP(FraudData[[#This Row],[velocity_last_24h]],VelocityRules[Velocity Min],VelocityRules[Risk Points],,-1)</f>
        <v>0</v>
      </c>
      <c r="Q3373">
        <f>_xlfn.XLOOKUP(FraudData[[#This Row],[merchant_category]],MerchantRules[Merchant Category],MerchantRules[Risk Points],0)</f>
        <v>0</v>
      </c>
      <c r="R3373">
        <f>SUM(FraudData[[#This Row],[Amount Risk]:[Merchant Risk]])</f>
        <v>3</v>
      </c>
      <c r="S3373" t="str" cm="1">
        <f t="array" ref="S3373">_xlfn.IFS(FraudData[[#This Row],[Fraud Risk Score]]&gt;=8,"High Risk",FraudData[[#This Row],[Fraud Risk Score]]&gt;=6,"Medium Risk",TRUE,"Low Risk")</f>
        <v>Low Risk</v>
      </c>
    </row>
    <row r="3374" spans="1:19">
      <c r="A3374">
        <v>3373</v>
      </c>
      <c r="B3374">
        <v>55.33</v>
      </c>
      <c r="C3374">
        <v>13</v>
      </c>
      <c r="D3374" t="s">
        <v>50</v>
      </c>
      <c r="E3374">
        <v>0</v>
      </c>
      <c r="F3374">
        <v>0</v>
      </c>
      <c r="G3374">
        <v>45</v>
      </c>
      <c r="H3374">
        <v>4</v>
      </c>
      <c r="I3374">
        <v>45</v>
      </c>
      <c r="J3374">
        <v>0</v>
      </c>
      <c r="K3374">
        <f>_xlfn.XLOOKUP(FraudData[[#This Row],[amount]],AmountRules[Amount Min],AmountRules[Risk Points],,-1)</f>
        <v>0</v>
      </c>
      <c r="L3374">
        <f>_xlfn.XLOOKUP(FraudData[[#This Row],[transaction_hour]],TimeRules[Hour Min],TimeRules[Risk Points],,-1)</f>
        <v>0</v>
      </c>
      <c r="M3374">
        <f>_xlfn.XLOOKUP(FraudData[[#This Row],[foreign_transaction]],ForeignRules[Foreign Transaction],ForeignRules[Risk Points],0)</f>
        <v>0</v>
      </c>
      <c r="N3374">
        <f>_xlfn.XLOOKUP(FraudData[[#This Row],[location_mismatch]],Table10[Location Mismatch],Table10[Risk Points],0)</f>
        <v>0</v>
      </c>
      <c r="O3374">
        <f>_xlfn.XLOOKUP(FraudData[[#This Row],[device_trust_score]],DeviceRules[Device Min],DeviceRules[Risk Points],,-1)</f>
        <v>2</v>
      </c>
      <c r="P3374">
        <f>_xlfn.XLOOKUP(FraudData[[#This Row],[velocity_last_24h]],VelocityRules[Velocity Min],VelocityRules[Risk Points],,-1)</f>
        <v>0</v>
      </c>
      <c r="Q3374">
        <f>_xlfn.XLOOKUP(FraudData[[#This Row],[merchant_category]],MerchantRules[Merchant Category],MerchantRules[Risk Points],0)</f>
        <v>0</v>
      </c>
      <c r="R3374">
        <f>SUM(FraudData[[#This Row],[Amount Risk]:[Merchant Risk]])</f>
        <v>2</v>
      </c>
      <c r="S3374" t="str" cm="1">
        <f t="array" ref="S3374">_xlfn.IFS(FraudData[[#This Row],[Fraud Risk Score]]&gt;=8,"High Risk",FraudData[[#This Row],[Fraud Risk Score]]&gt;=6,"Medium Risk",TRUE,"Low Risk")</f>
        <v>Low Risk</v>
      </c>
    </row>
    <row r="3375" spans="1:19">
      <c r="A3375">
        <v>3374</v>
      </c>
      <c r="B3375">
        <v>195.23</v>
      </c>
      <c r="C3375">
        <v>5</v>
      </c>
      <c r="D3375" t="s">
        <v>48</v>
      </c>
      <c r="E3375">
        <v>0</v>
      </c>
      <c r="F3375">
        <v>0</v>
      </c>
      <c r="G3375">
        <v>94</v>
      </c>
      <c r="H3375">
        <v>1</v>
      </c>
      <c r="I3375">
        <v>69</v>
      </c>
      <c r="J3375">
        <v>0</v>
      </c>
      <c r="K3375">
        <f>_xlfn.XLOOKUP(FraudData[[#This Row],[amount]],AmountRules[Amount Min],AmountRules[Risk Points],,-1)</f>
        <v>0</v>
      </c>
      <c r="L3375">
        <f>_xlfn.XLOOKUP(FraudData[[#This Row],[transaction_hour]],TimeRules[Hour Min],TimeRules[Risk Points],,-1)</f>
        <v>0</v>
      </c>
      <c r="M3375">
        <f>_xlfn.XLOOKUP(FraudData[[#This Row],[foreign_transaction]],ForeignRules[Foreign Transaction],ForeignRules[Risk Points],0)</f>
        <v>0</v>
      </c>
      <c r="N3375">
        <f>_xlfn.XLOOKUP(FraudData[[#This Row],[location_mismatch]],Table10[Location Mismatch],Table10[Risk Points],0)</f>
        <v>0</v>
      </c>
      <c r="O3375">
        <f>_xlfn.XLOOKUP(FraudData[[#This Row],[device_trust_score]],DeviceRules[Device Min],DeviceRules[Risk Points],,-1)</f>
        <v>0</v>
      </c>
      <c r="P3375">
        <f>_xlfn.XLOOKUP(FraudData[[#This Row],[velocity_last_24h]],VelocityRules[Velocity Min],VelocityRules[Risk Points],,-1)</f>
        <v>0</v>
      </c>
      <c r="Q3375">
        <f>_xlfn.XLOOKUP(FraudData[[#This Row],[merchant_category]],MerchantRules[Merchant Category],MerchantRules[Risk Points],0)</f>
        <v>0</v>
      </c>
      <c r="R3375">
        <f>SUM(FraudData[[#This Row],[Amount Risk]:[Merchant Risk]])</f>
        <v>0</v>
      </c>
      <c r="S3375" t="str" cm="1">
        <f t="array" ref="S3375">_xlfn.IFS(FraudData[[#This Row],[Fraud Risk Score]]&gt;=8,"High Risk",FraudData[[#This Row],[Fraud Risk Score]]&gt;=6,"Medium Risk",TRUE,"Low Risk")</f>
        <v>Low Risk</v>
      </c>
    </row>
    <row r="3376" spans="1:19">
      <c r="A3376">
        <v>3375</v>
      </c>
      <c r="B3376">
        <v>303.67</v>
      </c>
      <c r="C3376">
        <v>16</v>
      </c>
      <c r="D3376" t="s">
        <v>49</v>
      </c>
      <c r="E3376">
        <v>0</v>
      </c>
      <c r="F3376">
        <v>0</v>
      </c>
      <c r="G3376">
        <v>45</v>
      </c>
      <c r="H3376">
        <v>2</v>
      </c>
      <c r="I3376">
        <v>33</v>
      </c>
      <c r="J3376">
        <v>0</v>
      </c>
      <c r="K3376">
        <f>_xlfn.XLOOKUP(FraudData[[#This Row],[amount]],AmountRules[Amount Min],AmountRules[Risk Points],,-1)</f>
        <v>0</v>
      </c>
      <c r="L3376">
        <f>_xlfn.XLOOKUP(FraudData[[#This Row],[transaction_hour]],TimeRules[Hour Min],TimeRules[Risk Points],,-1)</f>
        <v>0</v>
      </c>
      <c r="M3376">
        <f>_xlfn.XLOOKUP(FraudData[[#This Row],[foreign_transaction]],ForeignRules[Foreign Transaction],ForeignRules[Risk Points],0)</f>
        <v>0</v>
      </c>
      <c r="N3376">
        <f>_xlfn.XLOOKUP(FraudData[[#This Row],[location_mismatch]],Table10[Location Mismatch],Table10[Risk Points],0)</f>
        <v>0</v>
      </c>
      <c r="O3376">
        <f>_xlfn.XLOOKUP(FraudData[[#This Row],[device_trust_score]],DeviceRules[Device Min],DeviceRules[Risk Points],,-1)</f>
        <v>2</v>
      </c>
      <c r="P3376">
        <f>_xlfn.XLOOKUP(FraudData[[#This Row],[velocity_last_24h]],VelocityRules[Velocity Min],VelocityRules[Risk Points],,-1)</f>
        <v>0</v>
      </c>
      <c r="Q3376">
        <f>_xlfn.XLOOKUP(FraudData[[#This Row],[merchant_category]],MerchantRules[Merchant Category],MerchantRules[Risk Points],0)</f>
        <v>1</v>
      </c>
      <c r="R3376">
        <f>SUM(FraudData[[#This Row],[Amount Risk]:[Merchant Risk]])</f>
        <v>3</v>
      </c>
      <c r="S3376" t="str" cm="1">
        <f t="array" ref="S3376">_xlfn.IFS(FraudData[[#This Row],[Fraud Risk Score]]&gt;=8,"High Risk",FraudData[[#This Row],[Fraud Risk Score]]&gt;=6,"Medium Risk",TRUE,"Low Risk")</f>
        <v>Low Risk</v>
      </c>
    </row>
    <row r="3377" spans="1:19">
      <c r="A3377">
        <v>3376</v>
      </c>
      <c r="B3377">
        <v>270.93</v>
      </c>
      <c r="C3377">
        <v>1</v>
      </c>
      <c r="D3377" t="s">
        <v>47</v>
      </c>
      <c r="E3377">
        <v>0</v>
      </c>
      <c r="F3377">
        <v>0</v>
      </c>
      <c r="G3377">
        <v>44</v>
      </c>
      <c r="H3377">
        <v>3</v>
      </c>
      <c r="I3377">
        <v>57</v>
      </c>
      <c r="J3377">
        <v>0</v>
      </c>
      <c r="K3377">
        <f>_xlfn.XLOOKUP(FraudData[[#This Row],[amount]],AmountRules[Amount Min],AmountRules[Risk Points],,-1)</f>
        <v>0</v>
      </c>
      <c r="L3377">
        <f>_xlfn.XLOOKUP(FraudData[[#This Row],[transaction_hour]],TimeRules[Hour Min],TimeRules[Risk Points],,-1)</f>
        <v>3</v>
      </c>
      <c r="M3377">
        <f>_xlfn.XLOOKUP(FraudData[[#This Row],[foreign_transaction]],ForeignRules[Foreign Transaction],ForeignRules[Risk Points],0)</f>
        <v>0</v>
      </c>
      <c r="N3377">
        <f>_xlfn.XLOOKUP(FraudData[[#This Row],[location_mismatch]],Table10[Location Mismatch],Table10[Risk Points],0)</f>
        <v>0</v>
      </c>
      <c r="O3377">
        <f>_xlfn.XLOOKUP(FraudData[[#This Row],[device_trust_score]],DeviceRules[Device Min],DeviceRules[Risk Points],,-1)</f>
        <v>2</v>
      </c>
      <c r="P3377">
        <f>_xlfn.XLOOKUP(FraudData[[#This Row],[velocity_last_24h]],VelocityRules[Velocity Min],VelocityRules[Risk Points],,-1)</f>
        <v>0</v>
      </c>
      <c r="Q3377">
        <f>_xlfn.XLOOKUP(FraudData[[#This Row],[merchant_category]],MerchantRules[Merchant Category],MerchantRules[Risk Points],0)</f>
        <v>0</v>
      </c>
      <c r="R3377">
        <f>SUM(FraudData[[#This Row],[Amount Risk]:[Merchant Risk]])</f>
        <v>5</v>
      </c>
      <c r="S3377" t="str" cm="1">
        <f t="array" ref="S3377">_xlfn.IFS(FraudData[[#This Row],[Fraud Risk Score]]&gt;=8,"High Risk",FraudData[[#This Row],[Fraud Risk Score]]&gt;=6,"Medium Risk",TRUE,"Low Risk")</f>
        <v>Low Risk</v>
      </c>
    </row>
    <row r="3378" spans="1:19">
      <c r="A3378">
        <v>3377</v>
      </c>
      <c r="B3378">
        <v>257.52</v>
      </c>
      <c r="C3378">
        <v>7</v>
      </c>
      <c r="D3378" t="s">
        <v>50</v>
      </c>
      <c r="E3378">
        <v>0</v>
      </c>
      <c r="F3378">
        <v>0</v>
      </c>
      <c r="G3378">
        <v>65</v>
      </c>
      <c r="H3378">
        <v>1</v>
      </c>
      <c r="I3378">
        <v>36</v>
      </c>
      <c r="J3378">
        <v>0</v>
      </c>
      <c r="K3378">
        <f>_xlfn.XLOOKUP(FraudData[[#This Row],[amount]],AmountRules[Amount Min],AmountRules[Risk Points],,-1)</f>
        <v>0</v>
      </c>
      <c r="L3378">
        <f>_xlfn.XLOOKUP(FraudData[[#This Row],[transaction_hour]],TimeRules[Hour Min],TimeRules[Risk Points],,-1)</f>
        <v>0</v>
      </c>
      <c r="M3378">
        <f>_xlfn.XLOOKUP(FraudData[[#This Row],[foreign_transaction]],ForeignRules[Foreign Transaction],ForeignRules[Risk Points],0)</f>
        <v>0</v>
      </c>
      <c r="N3378">
        <f>_xlfn.XLOOKUP(FraudData[[#This Row],[location_mismatch]],Table10[Location Mismatch],Table10[Risk Points],0)</f>
        <v>0</v>
      </c>
      <c r="O3378">
        <f>_xlfn.XLOOKUP(FraudData[[#This Row],[device_trust_score]],DeviceRules[Device Min],DeviceRules[Risk Points],,-1)</f>
        <v>1</v>
      </c>
      <c r="P3378">
        <f>_xlfn.XLOOKUP(FraudData[[#This Row],[velocity_last_24h]],VelocityRules[Velocity Min],VelocityRules[Risk Points],,-1)</f>
        <v>0</v>
      </c>
      <c r="Q3378">
        <f>_xlfn.XLOOKUP(FraudData[[#This Row],[merchant_category]],MerchantRules[Merchant Category],MerchantRules[Risk Points],0)</f>
        <v>0</v>
      </c>
      <c r="R3378">
        <f>SUM(FraudData[[#This Row],[Amount Risk]:[Merchant Risk]])</f>
        <v>1</v>
      </c>
      <c r="S3378" t="str" cm="1">
        <f t="array" ref="S3378">_xlfn.IFS(FraudData[[#This Row],[Fraud Risk Score]]&gt;=8,"High Risk",FraudData[[#This Row],[Fraud Risk Score]]&gt;=6,"Medium Risk",TRUE,"Low Risk")</f>
        <v>Low Risk</v>
      </c>
    </row>
    <row r="3379" spans="1:19">
      <c r="A3379">
        <v>3378</v>
      </c>
      <c r="B3379">
        <v>37.42</v>
      </c>
      <c r="C3379">
        <v>3</v>
      </c>
      <c r="D3379" t="s">
        <v>50</v>
      </c>
      <c r="E3379">
        <v>0</v>
      </c>
      <c r="F3379">
        <v>0</v>
      </c>
      <c r="G3379">
        <v>77</v>
      </c>
      <c r="H3379">
        <v>6</v>
      </c>
      <c r="I3379">
        <v>28</v>
      </c>
      <c r="J3379">
        <v>0</v>
      </c>
      <c r="K3379">
        <f>_xlfn.XLOOKUP(FraudData[[#This Row],[amount]],AmountRules[Amount Min],AmountRules[Risk Points],,-1)</f>
        <v>0</v>
      </c>
      <c r="L3379">
        <f>_xlfn.XLOOKUP(FraudData[[#This Row],[transaction_hour]],TimeRules[Hour Min],TimeRules[Risk Points],,-1)</f>
        <v>3</v>
      </c>
      <c r="M3379">
        <f>_xlfn.XLOOKUP(FraudData[[#This Row],[foreign_transaction]],ForeignRules[Foreign Transaction],ForeignRules[Risk Points],0)</f>
        <v>0</v>
      </c>
      <c r="N3379">
        <f>_xlfn.XLOOKUP(FraudData[[#This Row],[location_mismatch]],Table10[Location Mismatch],Table10[Risk Points],0)</f>
        <v>0</v>
      </c>
      <c r="O3379">
        <f>_xlfn.XLOOKUP(FraudData[[#This Row],[device_trust_score]],DeviceRules[Device Min],DeviceRules[Risk Points],,-1)</f>
        <v>0</v>
      </c>
      <c r="P3379">
        <f>_xlfn.XLOOKUP(FraudData[[#This Row],[velocity_last_24h]],VelocityRules[Velocity Min],VelocityRules[Risk Points],,-1)</f>
        <v>3</v>
      </c>
      <c r="Q3379">
        <f>_xlfn.XLOOKUP(FraudData[[#This Row],[merchant_category]],MerchantRules[Merchant Category],MerchantRules[Risk Points],0)</f>
        <v>0</v>
      </c>
      <c r="R3379">
        <f>SUM(FraudData[[#This Row],[Amount Risk]:[Merchant Risk]])</f>
        <v>6</v>
      </c>
      <c r="S3379" t="str" cm="1">
        <f t="array" ref="S3379">_xlfn.IFS(FraudData[[#This Row],[Fraud Risk Score]]&gt;=8,"High Risk",FraudData[[#This Row],[Fraud Risk Score]]&gt;=6,"Medium Risk",TRUE,"Low Risk")</f>
        <v>Medium Risk</v>
      </c>
    </row>
    <row r="3380" spans="1:19">
      <c r="A3380">
        <v>3379</v>
      </c>
      <c r="B3380">
        <v>16.66</v>
      </c>
      <c r="C3380">
        <v>9</v>
      </c>
      <c r="D3380" t="s">
        <v>48</v>
      </c>
      <c r="E3380">
        <v>0</v>
      </c>
      <c r="F3380">
        <v>0</v>
      </c>
      <c r="G3380">
        <v>86</v>
      </c>
      <c r="H3380">
        <v>2</v>
      </c>
      <c r="I3380">
        <v>55</v>
      </c>
      <c r="J3380">
        <v>0</v>
      </c>
      <c r="K3380">
        <f>_xlfn.XLOOKUP(FraudData[[#This Row],[amount]],AmountRules[Amount Min],AmountRules[Risk Points],,-1)</f>
        <v>0</v>
      </c>
      <c r="L3380">
        <f>_xlfn.XLOOKUP(FraudData[[#This Row],[transaction_hour]],TimeRules[Hour Min],TimeRules[Risk Points],,-1)</f>
        <v>0</v>
      </c>
      <c r="M3380">
        <f>_xlfn.XLOOKUP(FraudData[[#This Row],[foreign_transaction]],ForeignRules[Foreign Transaction],ForeignRules[Risk Points],0)</f>
        <v>0</v>
      </c>
      <c r="N3380">
        <f>_xlfn.XLOOKUP(FraudData[[#This Row],[location_mismatch]],Table10[Location Mismatch],Table10[Risk Points],0)</f>
        <v>0</v>
      </c>
      <c r="O3380">
        <f>_xlfn.XLOOKUP(FraudData[[#This Row],[device_trust_score]],DeviceRules[Device Min],DeviceRules[Risk Points],,-1)</f>
        <v>0</v>
      </c>
      <c r="P3380">
        <f>_xlfn.XLOOKUP(FraudData[[#This Row],[velocity_last_24h]],VelocityRules[Velocity Min],VelocityRules[Risk Points],,-1)</f>
        <v>0</v>
      </c>
      <c r="Q3380">
        <f>_xlfn.XLOOKUP(FraudData[[#This Row],[merchant_category]],MerchantRules[Merchant Category],MerchantRules[Risk Points],0)</f>
        <v>0</v>
      </c>
      <c r="R3380">
        <f>SUM(FraudData[[#This Row],[Amount Risk]:[Merchant Risk]])</f>
        <v>0</v>
      </c>
      <c r="S3380" t="str" cm="1">
        <f t="array" ref="S3380">_xlfn.IFS(FraudData[[#This Row],[Fraud Risk Score]]&gt;=8,"High Risk",FraudData[[#This Row],[Fraud Risk Score]]&gt;=6,"Medium Risk",TRUE,"Low Risk")</f>
        <v>Low Risk</v>
      </c>
    </row>
    <row r="3381" spans="1:19">
      <c r="A3381">
        <v>3380</v>
      </c>
      <c r="B3381">
        <v>216.09</v>
      </c>
      <c r="C3381">
        <v>6</v>
      </c>
      <c r="D3381" t="s">
        <v>48</v>
      </c>
      <c r="E3381">
        <v>0</v>
      </c>
      <c r="F3381">
        <v>0</v>
      </c>
      <c r="G3381">
        <v>55</v>
      </c>
      <c r="H3381">
        <v>5</v>
      </c>
      <c r="I3381">
        <v>63</v>
      </c>
      <c r="J3381">
        <v>0</v>
      </c>
      <c r="K3381">
        <f>_xlfn.XLOOKUP(FraudData[[#This Row],[amount]],AmountRules[Amount Min],AmountRules[Risk Points],,-1)</f>
        <v>0</v>
      </c>
      <c r="L3381">
        <f>_xlfn.XLOOKUP(FraudData[[#This Row],[transaction_hour]],TimeRules[Hour Min],TimeRules[Risk Points],,-1)</f>
        <v>0</v>
      </c>
      <c r="M3381">
        <f>_xlfn.XLOOKUP(FraudData[[#This Row],[foreign_transaction]],ForeignRules[Foreign Transaction],ForeignRules[Risk Points],0)</f>
        <v>0</v>
      </c>
      <c r="N3381">
        <f>_xlfn.XLOOKUP(FraudData[[#This Row],[location_mismatch]],Table10[Location Mismatch],Table10[Risk Points],0)</f>
        <v>0</v>
      </c>
      <c r="O3381">
        <f>_xlfn.XLOOKUP(FraudData[[#This Row],[device_trust_score]],DeviceRules[Device Min],DeviceRules[Risk Points],,-1)</f>
        <v>1</v>
      </c>
      <c r="P3381">
        <f>_xlfn.XLOOKUP(FraudData[[#This Row],[velocity_last_24h]],VelocityRules[Velocity Min],VelocityRules[Risk Points],,-1)</f>
        <v>3</v>
      </c>
      <c r="Q3381">
        <f>_xlfn.XLOOKUP(FraudData[[#This Row],[merchant_category]],MerchantRules[Merchant Category],MerchantRules[Risk Points],0)</f>
        <v>0</v>
      </c>
      <c r="R3381">
        <f>SUM(FraudData[[#This Row],[Amount Risk]:[Merchant Risk]])</f>
        <v>4</v>
      </c>
      <c r="S3381" t="str" cm="1">
        <f t="array" ref="S3381">_xlfn.IFS(FraudData[[#This Row],[Fraud Risk Score]]&gt;=8,"High Risk",FraudData[[#This Row],[Fraud Risk Score]]&gt;=6,"Medium Risk",TRUE,"Low Risk")</f>
        <v>Low Risk</v>
      </c>
    </row>
    <row r="3382" spans="1:19">
      <c r="A3382">
        <v>3381</v>
      </c>
      <c r="B3382">
        <v>82.69</v>
      </c>
      <c r="C3382">
        <v>3</v>
      </c>
      <c r="D3382" t="s">
        <v>49</v>
      </c>
      <c r="E3382">
        <v>0</v>
      </c>
      <c r="F3382">
        <v>0</v>
      </c>
      <c r="G3382">
        <v>49</v>
      </c>
      <c r="H3382">
        <v>1</v>
      </c>
      <c r="I3382">
        <v>48</v>
      </c>
      <c r="J3382">
        <v>0</v>
      </c>
      <c r="K3382">
        <f>_xlfn.XLOOKUP(FraudData[[#This Row],[amount]],AmountRules[Amount Min],AmountRules[Risk Points],,-1)</f>
        <v>0</v>
      </c>
      <c r="L3382">
        <f>_xlfn.XLOOKUP(FraudData[[#This Row],[transaction_hour]],TimeRules[Hour Min],TimeRules[Risk Points],,-1)</f>
        <v>3</v>
      </c>
      <c r="M3382">
        <f>_xlfn.XLOOKUP(FraudData[[#This Row],[foreign_transaction]],ForeignRules[Foreign Transaction],ForeignRules[Risk Points],0)</f>
        <v>0</v>
      </c>
      <c r="N3382">
        <f>_xlfn.XLOOKUP(FraudData[[#This Row],[location_mismatch]],Table10[Location Mismatch],Table10[Risk Points],0)</f>
        <v>0</v>
      </c>
      <c r="O3382">
        <f>_xlfn.XLOOKUP(FraudData[[#This Row],[device_trust_score]],DeviceRules[Device Min],DeviceRules[Risk Points],,-1)</f>
        <v>2</v>
      </c>
      <c r="P3382">
        <f>_xlfn.XLOOKUP(FraudData[[#This Row],[velocity_last_24h]],VelocityRules[Velocity Min],VelocityRules[Risk Points],,-1)</f>
        <v>0</v>
      </c>
      <c r="Q3382">
        <f>_xlfn.XLOOKUP(FraudData[[#This Row],[merchant_category]],MerchantRules[Merchant Category],MerchantRules[Risk Points],0)</f>
        <v>1</v>
      </c>
      <c r="R3382">
        <f>SUM(FraudData[[#This Row],[Amount Risk]:[Merchant Risk]])</f>
        <v>6</v>
      </c>
      <c r="S3382" t="str" cm="1">
        <f t="array" ref="S3382">_xlfn.IFS(FraudData[[#This Row],[Fraud Risk Score]]&gt;=8,"High Risk",FraudData[[#This Row],[Fraud Risk Score]]&gt;=6,"Medium Risk",TRUE,"Low Risk")</f>
        <v>Medium Risk</v>
      </c>
    </row>
    <row r="3383" spans="1:19">
      <c r="A3383">
        <v>3382</v>
      </c>
      <c r="B3383">
        <v>101.92</v>
      </c>
      <c r="C3383">
        <v>15</v>
      </c>
      <c r="D3383" t="s">
        <v>50</v>
      </c>
      <c r="E3383">
        <v>0</v>
      </c>
      <c r="F3383">
        <v>0</v>
      </c>
      <c r="G3383">
        <v>93</v>
      </c>
      <c r="H3383">
        <v>3</v>
      </c>
      <c r="I3383">
        <v>18</v>
      </c>
      <c r="J3383">
        <v>0</v>
      </c>
      <c r="K3383">
        <f>_xlfn.XLOOKUP(FraudData[[#This Row],[amount]],AmountRules[Amount Min],AmountRules[Risk Points],,-1)</f>
        <v>0</v>
      </c>
      <c r="L3383">
        <f>_xlfn.XLOOKUP(FraudData[[#This Row],[transaction_hour]],TimeRules[Hour Min],TimeRules[Risk Points],,-1)</f>
        <v>0</v>
      </c>
      <c r="M3383">
        <f>_xlfn.XLOOKUP(FraudData[[#This Row],[foreign_transaction]],ForeignRules[Foreign Transaction],ForeignRules[Risk Points],0)</f>
        <v>0</v>
      </c>
      <c r="N3383">
        <f>_xlfn.XLOOKUP(FraudData[[#This Row],[location_mismatch]],Table10[Location Mismatch],Table10[Risk Points],0)</f>
        <v>0</v>
      </c>
      <c r="O3383">
        <f>_xlfn.XLOOKUP(FraudData[[#This Row],[device_trust_score]],DeviceRules[Device Min],DeviceRules[Risk Points],,-1)</f>
        <v>0</v>
      </c>
      <c r="P3383">
        <f>_xlfn.XLOOKUP(FraudData[[#This Row],[velocity_last_24h]],VelocityRules[Velocity Min],VelocityRules[Risk Points],,-1)</f>
        <v>0</v>
      </c>
      <c r="Q3383">
        <f>_xlfn.XLOOKUP(FraudData[[#This Row],[merchant_category]],MerchantRules[Merchant Category],MerchantRules[Risk Points],0)</f>
        <v>0</v>
      </c>
      <c r="R3383">
        <f>SUM(FraudData[[#This Row],[Amount Risk]:[Merchant Risk]])</f>
        <v>0</v>
      </c>
      <c r="S3383" t="str" cm="1">
        <f t="array" ref="S3383">_xlfn.IFS(FraudData[[#This Row],[Fraud Risk Score]]&gt;=8,"High Risk",FraudData[[#This Row],[Fraud Risk Score]]&gt;=6,"Medium Risk",TRUE,"Low Risk")</f>
        <v>Low Risk</v>
      </c>
    </row>
    <row r="3384" spans="1:19">
      <c r="A3384">
        <v>3383</v>
      </c>
      <c r="B3384">
        <v>5.7</v>
      </c>
      <c r="C3384">
        <v>13</v>
      </c>
      <c r="D3384" t="s">
        <v>50</v>
      </c>
      <c r="E3384">
        <v>0</v>
      </c>
      <c r="F3384">
        <v>0</v>
      </c>
      <c r="G3384">
        <v>96</v>
      </c>
      <c r="H3384">
        <v>3</v>
      </c>
      <c r="I3384">
        <v>61</v>
      </c>
      <c r="J3384">
        <v>0</v>
      </c>
      <c r="K3384">
        <f>_xlfn.XLOOKUP(FraudData[[#This Row],[amount]],AmountRules[Amount Min],AmountRules[Risk Points],,-1)</f>
        <v>0</v>
      </c>
      <c r="L3384">
        <f>_xlfn.XLOOKUP(FraudData[[#This Row],[transaction_hour]],TimeRules[Hour Min],TimeRules[Risk Points],,-1)</f>
        <v>0</v>
      </c>
      <c r="M3384">
        <f>_xlfn.XLOOKUP(FraudData[[#This Row],[foreign_transaction]],ForeignRules[Foreign Transaction],ForeignRules[Risk Points],0)</f>
        <v>0</v>
      </c>
      <c r="N3384">
        <f>_xlfn.XLOOKUP(FraudData[[#This Row],[location_mismatch]],Table10[Location Mismatch],Table10[Risk Points],0)</f>
        <v>0</v>
      </c>
      <c r="O3384">
        <f>_xlfn.XLOOKUP(FraudData[[#This Row],[device_trust_score]],DeviceRules[Device Min],DeviceRules[Risk Points],,-1)</f>
        <v>0</v>
      </c>
      <c r="P3384">
        <f>_xlfn.XLOOKUP(FraudData[[#This Row],[velocity_last_24h]],VelocityRules[Velocity Min],VelocityRules[Risk Points],,-1)</f>
        <v>0</v>
      </c>
      <c r="Q3384">
        <f>_xlfn.XLOOKUP(FraudData[[#This Row],[merchant_category]],MerchantRules[Merchant Category],MerchantRules[Risk Points],0)</f>
        <v>0</v>
      </c>
      <c r="R3384">
        <f>SUM(FraudData[[#This Row],[Amount Risk]:[Merchant Risk]])</f>
        <v>0</v>
      </c>
      <c r="S3384" t="str" cm="1">
        <f t="array" ref="S3384">_xlfn.IFS(FraudData[[#This Row],[Fraud Risk Score]]&gt;=8,"High Risk",FraudData[[#This Row],[Fraud Risk Score]]&gt;=6,"Medium Risk",TRUE,"Low Risk")</f>
        <v>Low Risk</v>
      </c>
    </row>
    <row r="3385" spans="1:19">
      <c r="A3385">
        <v>3384</v>
      </c>
      <c r="B3385">
        <v>54.1</v>
      </c>
      <c r="C3385">
        <v>15</v>
      </c>
      <c r="D3385" t="s">
        <v>47</v>
      </c>
      <c r="E3385">
        <v>1</v>
      </c>
      <c r="F3385">
        <v>0</v>
      </c>
      <c r="G3385">
        <v>41</v>
      </c>
      <c r="H3385">
        <v>5</v>
      </c>
      <c r="I3385">
        <v>47</v>
      </c>
      <c r="J3385">
        <v>0</v>
      </c>
      <c r="K3385">
        <f>_xlfn.XLOOKUP(FraudData[[#This Row],[amount]],AmountRules[Amount Min],AmountRules[Risk Points],,-1)</f>
        <v>0</v>
      </c>
      <c r="L3385">
        <f>_xlfn.XLOOKUP(FraudData[[#This Row],[transaction_hour]],TimeRules[Hour Min],TimeRules[Risk Points],,-1)</f>
        <v>0</v>
      </c>
      <c r="M3385">
        <f>_xlfn.XLOOKUP(FraudData[[#This Row],[foreign_transaction]],ForeignRules[Foreign Transaction],ForeignRules[Risk Points],0)</f>
        <v>3</v>
      </c>
      <c r="N3385">
        <f>_xlfn.XLOOKUP(FraudData[[#This Row],[location_mismatch]],Table10[Location Mismatch],Table10[Risk Points],0)</f>
        <v>0</v>
      </c>
      <c r="O3385">
        <f>_xlfn.XLOOKUP(FraudData[[#This Row],[device_trust_score]],DeviceRules[Device Min],DeviceRules[Risk Points],,-1)</f>
        <v>2</v>
      </c>
      <c r="P3385">
        <f>_xlfn.XLOOKUP(FraudData[[#This Row],[velocity_last_24h]],VelocityRules[Velocity Min],VelocityRules[Risk Points],,-1)</f>
        <v>3</v>
      </c>
      <c r="Q3385">
        <f>_xlfn.XLOOKUP(FraudData[[#This Row],[merchant_category]],MerchantRules[Merchant Category],MerchantRules[Risk Points],0)</f>
        <v>0</v>
      </c>
      <c r="R3385">
        <f>SUM(FraudData[[#This Row],[Amount Risk]:[Merchant Risk]])</f>
        <v>8</v>
      </c>
      <c r="S3385" t="str" cm="1">
        <f t="array" ref="S3385">_xlfn.IFS(FraudData[[#This Row],[Fraud Risk Score]]&gt;=8,"High Risk",FraudData[[#This Row],[Fraud Risk Score]]&gt;=6,"Medium Risk",TRUE,"Low Risk")</f>
        <v>High Risk</v>
      </c>
    </row>
    <row r="3386" spans="1:19">
      <c r="A3386">
        <v>3385</v>
      </c>
      <c r="B3386">
        <v>6.17</v>
      </c>
      <c r="C3386">
        <v>8</v>
      </c>
      <c r="D3386" t="s">
        <v>49</v>
      </c>
      <c r="E3386">
        <v>0</v>
      </c>
      <c r="F3386">
        <v>0</v>
      </c>
      <c r="G3386">
        <v>44</v>
      </c>
      <c r="H3386">
        <v>1</v>
      </c>
      <c r="I3386">
        <v>38</v>
      </c>
      <c r="J3386">
        <v>0</v>
      </c>
      <c r="K3386">
        <f>_xlfn.XLOOKUP(FraudData[[#This Row],[amount]],AmountRules[Amount Min],AmountRules[Risk Points],,-1)</f>
        <v>0</v>
      </c>
      <c r="L3386">
        <f>_xlfn.XLOOKUP(FraudData[[#This Row],[transaction_hour]],TimeRules[Hour Min],TimeRules[Risk Points],,-1)</f>
        <v>0</v>
      </c>
      <c r="M3386">
        <f>_xlfn.XLOOKUP(FraudData[[#This Row],[foreign_transaction]],ForeignRules[Foreign Transaction],ForeignRules[Risk Points],0)</f>
        <v>0</v>
      </c>
      <c r="N3386">
        <f>_xlfn.XLOOKUP(FraudData[[#This Row],[location_mismatch]],Table10[Location Mismatch],Table10[Risk Points],0)</f>
        <v>0</v>
      </c>
      <c r="O3386">
        <f>_xlfn.XLOOKUP(FraudData[[#This Row],[device_trust_score]],DeviceRules[Device Min],DeviceRules[Risk Points],,-1)</f>
        <v>2</v>
      </c>
      <c r="P3386">
        <f>_xlfn.XLOOKUP(FraudData[[#This Row],[velocity_last_24h]],VelocityRules[Velocity Min],VelocityRules[Risk Points],,-1)</f>
        <v>0</v>
      </c>
      <c r="Q3386">
        <f>_xlfn.XLOOKUP(FraudData[[#This Row],[merchant_category]],MerchantRules[Merchant Category],MerchantRules[Risk Points],0)</f>
        <v>1</v>
      </c>
      <c r="R3386">
        <f>SUM(FraudData[[#This Row],[Amount Risk]:[Merchant Risk]])</f>
        <v>3</v>
      </c>
      <c r="S3386" t="str" cm="1">
        <f t="array" ref="S3386">_xlfn.IFS(FraudData[[#This Row],[Fraud Risk Score]]&gt;=8,"High Risk",FraudData[[#This Row],[Fraud Risk Score]]&gt;=6,"Medium Risk",TRUE,"Low Risk")</f>
        <v>Low Risk</v>
      </c>
    </row>
    <row r="3387" spans="1:19">
      <c r="A3387">
        <v>3386</v>
      </c>
      <c r="B3387">
        <v>380.43</v>
      </c>
      <c r="C3387">
        <v>3</v>
      </c>
      <c r="D3387" t="s">
        <v>49</v>
      </c>
      <c r="E3387">
        <v>1</v>
      </c>
      <c r="F3387">
        <v>0</v>
      </c>
      <c r="G3387">
        <v>69</v>
      </c>
      <c r="H3387">
        <v>2</v>
      </c>
      <c r="I3387">
        <v>32</v>
      </c>
      <c r="J3387">
        <v>0</v>
      </c>
      <c r="K3387">
        <f>_xlfn.XLOOKUP(FraudData[[#This Row],[amount]],AmountRules[Amount Min],AmountRules[Risk Points],,-1)</f>
        <v>0</v>
      </c>
      <c r="L3387">
        <f>_xlfn.XLOOKUP(FraudData[[#This Row],[transaction_hour]],TimeRules[Hour Min],TimeRules[Risk Points],,-1)</f>
        <v>3</v>
      </c>
      <c r="M3387">
        <f>_xlfn.XLOOKUP(FraudData[[#This Row],[foreign_transaction]],ForeignRules[Foreign Transaction],ForeignRules[Risk Points],0)</f>
        <v>3</v>
      </c>
      <c r="N3387">
        <f>_xlfn.XLOOKUP(FraudData[[#This Row],[location_mismatch]],Table10[Location Mismatch],Table10[Risk Points],0)</f>
        <v>0</v>
      </c>
      <c r="O3387">
        <f>_xlfn.XLOOKUP(FraudData[[#This Row],[device_trust_score]],DeviceRules[Device Min],DeviceRules[Risk Points],,-1)</f>
        <v>1</v>
      </c>
      <c r="P3387">
        <f>_xlfn.XLOOKUP(FraudData[[#This Row],[velocity_last_24h]],VelocityRules[Velocity Min],VelocityRules[Risk Points],,-1)</f>
        <v>0</v>
      </c>
      <c r="Q3387">
        <f>_xlfn.XLOOKUP(FraudData[[#This Row],[merchant_category]],MerchantRules[Merchant Category],MerchantRules[Risk Points],0)</f>
        <v>1</v>
      </c>
      <c r="R3387">
        <f>SUM(FraudData[[#This Row],[Amount Risk]:[Merchant Risk]])</f>
        <v>8</v>
      </c>
      <c r="S3387" t="str" cm="1">
        <f t="array" ref="S3387">_xlfn.IFS(FraudData[[#This Row],[Fraud Risk Score]]&gt;=8,"High Risk",FraudData[[#This Row],[Fraud Risk Score]]&gt;=6,"Medium Risk",TRUE,"Low Risk")</f>
        <v>High Risk</v>
      </c>
    </row>
    <row r="3388" spans="1:19">
      <c r="A3388">
        <v>3387</v>
      </c>
      <c r="B3388">
        <v>50.2</v>
      </c>
      <c r="C3388">
        <v>23</v>
      </c>
      <c r="D3388" t="s">
        <v>48</v>
      </c>
      <c r="E3388">
        <v>0</v>
      </c>
      <c r="F3388">
        <v>0</v>
      </c>
      <c r="G3388">
        <v>74</v>
      </c>
      <c r="H3388">
        <v>1</v>
      </c>
      <c r="I3388">
        <v>33</v>
      </c>
      <c r="J3388">
        <v>0</v>
      </c>
      <c r="K3388">
        <f>_xlfn.XLOOKUP(FraudData[[#This Row],[amount]],AmountRules[Amount Min],AmountRules[Risk Points],,-1)</f>
        <v>0</v>
      </c>
      <c r="L3388">
        <f>_xlfn.XLOOKUP(FraudData[[#This Row],[transaction_hour]],TimeRules[Hour Min],TimeRules[Risk Points],,-1)</f>
        <v>1</v>
      </c>
      <c r="M3388">
        <f>_xlfn.XLOOKUP(FraudData[[#This Row],[foreign_transaction]],ForeignRules[Foreign Transaction],ForeignRules[Risk Points],0)</f>
        <v>0</v>
      </c>
      <c r="N3388">
        <f>_xlfn.XLOOKUP(FraudData[[#This Row],[location_mismatch]],Table10[Location Mismatch],Table10[Risk Points],0)</f>
        <v>0</v>
      </c>
      <c r="O3388">
        <f>_xlfn.XLOOKUP(FraudData[[#This Row],[device_trust_score]],DeviceRules[Device Min],DeviceRules[Risk Points],,-1)</f>
        <v>0</v>
      </c>
      <c r="P3388">
        <f>_xlfn.XLOOKUP(FraudData[[#This Row],[velocity_last_24h]],VelocityRules[Velocity Min],VelocityRules[Risk Points],,-1)</f>
        <v>0</v>
      </c>
      <c r="Q3388">
        <f>_xlfn.XLOOKUP(FraudData[[#This Row],[merchant_category]],MerchantRules[Merchant Category],MerchantRules[Risk Points],0)</f>
        <v>0</v>
      </c>
      <c r="R3388">
        <f>SUM(FraudData[[#This Row],[Amount Risk]:[Merchant Risk]])</f>
        <v>1</v>
      </c>
      <c r="S3388" t="str" cm="1">
        <f t="array" ref="S3388">_xlfn.IFS(FraudData[[#This Row],[Fraud Risk Score]]&gt;=8,"High Risk",FraudData[[#This Row],[Fraud Risk Score]]&gt;=6,"Medium Risk",TRUE,"Low Risk")</f>
        <v>Low Risk</v>
      </c>
    </row>
    <row r="3389" spans="1:19">
      <c r="A3389">
        <v>3388</v>
      </c>
      <c r="B3389">
        <v>146.69</v>
      </c>
      <c r="C3389">
        <v>5</v>
      </c>
      <c r="D3389" t="s">
        <v>49</v>
      </c>
      <c r="E3389">
        <v>0</v>
      </c>
      <c r="F3389">
        <v>0</v>
      </c>
      <c r="G3389">
        <v>75</v>
      </c>
      <c r="H3389">
        <v>3</v>
      </c>
      <c r="I3389">
        <v>21</v>
      </c>
      <c r="J3389">
        <v>0</v>
      </c>
      <c r="K3389">
        <f>_xlfn.XLOOKUP(FraudData[[#This Row],[amount]],AmountRules[Amount Min],AmountRules[Risk Points],,-1)</f>
        <v>0</v>
      </c>
      <c r="L3389">
        <f>_xlfn.XLOOKUP(FraudData[[#This Row],[transaction_hour]],TimeRules[Hour Min],TimeRules[Risk Points],,-1)</f>
        <v>0</v>
      </c>
      <c r="M3389">
        <f>_xlfn.XLOOKUP(FraudData[[#This Row],[foreign_transaction]],ForeignRules[Foreign Transaction],ForeignRules[Risk Points],0)</f>
        <v>0</v>
      </c>
      <c r="N3389">
        <f>_xlfn.XLOOKUP(FraudData[[#This Row],[location_mismatch]],Table10[Location Mismatch],Table10[Risk Points],0)</f>
        <v>0</v>
      </c>
      <c r="O3389">
        <f>_xlfn.XLOOKUP(FraudData[[#This Row],[device_trust_score]],DeviceRules[Device Min],DeviceRules[Risk Points],,-1)</f>
        <v>0</v>
      </c>
      <c r="P3389">
        <f>_xlfn.XLOOKUP(FraudData[[#This Row],[velocity_last_24h]],VelocityRules[Velocity Min],VelocityRules[Risk Points],,-1)</f>
        <v>0</v>
      </c>
      <c r="Q3389">
        <f>_xlfn.XLOOKUP(FraudData[[#This Row],[merchant_category]],MerchantRules[Merchant Category],MerchantRules[Risk Points],0)</f>
        <v>1</v>
      </c>
      <c r="R3389">
        <f>SUM(FraudData[[#This Row],[Amount Risk]:[Merchant Risk]])</f>
        <v>1</v>
      </c>
      <c r="S3389" t="str" cm="1">
        <f t="array" ref="S3389">_xlfn.IFS(FraudData[[#This Row],[Fraud Risk Score]]&gt;=8,"High Risk",FraudData[[#This Row],[Fraud Risk Score]]&gt;=6,"Medium Risk",TRUE,"Low Risk")</f>
        <v>Low Risk</v>
      </c>
    </row>
    <row r="3390" spans="1:19">
      <c r="A3390">
        <v>3389</v>
      </c>
      <c r="B3390">
        <v>7.16</v>
      </c>
      <c r="C3390">
        <v>0</v>
      </c>
      <c r="D3390" t="s">
        <v>47</v>
      </c>
      <c r="E3390">
        <v>0</v>
      </c>
      <c r="F3390">
        <v>0</v>
      </c>
      <c r="G3390">
        <v>96</v>
      </c>
      <c r="H3390">
        <v>1</v>
      </c>
      <c r="I3390">
        <v>41</v>
      </c>
      <c r="J3390">
        <v>0</v>
      </c>
      <c r="K3390">
        <f>_xlfn.XLOOKUP(FraudData[[#This Row],[amount]],AmountRules[Amount Min],AmountRules[Risk Points],,-1)</f>
        <v>0</v>
      </c>
      <c r="L3390">
        <f>_xlfn.XLOOKUP(FraudData[[#This Row],[transaction_hour]],TimeRules[Hour Min],TimeRules[Risk Points],,-1)</f>
        <v>3</v>
      </c>
      <c r="M3390">
        <f>_xlfn.XLOOKUP(FraudData[[#This Row],[foreign_transaction]],ForeignRules[Foreign Transaction],ForeignRules[Risk Points],0)</f>
        <v>0</v>
      </c>
      <c r="N3390">
        <f>_xlfn.XLOOKUP(FraudData[[#This Row],[location_mismatch]],Table10[Location Mismatch],Table10[Risk Points],0)</f>
        <v>0</v>
      </c>
      <c r="O3390">
        <f>_xlfn.XLOOKUP(FraudData[[#This Row],[device_trust_score]],DeviceRules[Device Min],DeviceRules[Risk Points],,-1)</f>
        <v>0</v>
      </c>
      <c r="P3390">
        <f>_xlfn.XLOOKUP(FraudData[[#This Row],[velocity_last_24h]],VelocityRules[Velocity Min],VelocityRules[Risk Points],,-1)</f>
        <v>0</v>
      </c>
      <c r="Q3390">
        <f>_xlfn.XLOOKUP(FraudData[[#This Row],[merchant_category]],MerchantRules[Merchant Category],MerchantRules[Risk Points],0)</f>
        <v>0</v>
      </c>
      <c r="R3390">
        <f>SUM(FraudData[[#This Row],[Amount Risk]:[Merchant Risk]])</f>
        <v>3</v>
      </c>
      <c r="S3390" t="str" cm="1">
        <f t="array" ref="S3390">_xlfn.IFS(FraudData[[#This Row],[Fraud Risk Score]]&gt;=8,"High Risk",FraudData[[#This Row],[Fraud Risk Score]]&gt;=6,"Medium Risk",TRUE,"Low Risk")</f>
        <v>Low Risk</v>
      </c>
    </row>
    <row r="3391" spans="1:19">
      <c r="A3391">
        <v>3390</v>
      </c>
      <c r="B3391">
        <v>197.85</v>
      </c>
      <c r="C3391">
        <v>6</v>
      </c>
      <c r="D3391" t="s">
        <v>49</v>
      </c>
      <c r="E3391">
        <v>0</v>
      </c>
      <c r="F3391">
        <v>0</v>
      </c>
      <c r="G3391">
        <v>57</v>
      </c>
      <c r="H3391">
        <v>1</v>
      </c>
      <c r="I3391">
        <v>57</v>
      </c>
      <c r="J3391">
        <v>0</v>
      </c>
      <c r="K3391">
        <f>_xlfn.XLOOKUP(FraudData[[#This Row],[amount]],AmountRules[Amount Min],AmountRules[Risk Points],,-1)</f>
        <v>0</v>
      </c>
      <c r="L3391">
        <f>_xlfn.XLOOKUP(FraudData[[#This Row],[transaction_hour]],TimeRules[Hour Min],TimeRules[Risk Points],,-1)</f>
        <v>0</v>
      </c>
      <c r="M3391">
        <f>_xlfn.XLOOKUP(FraudData[[#This Row],[foreign_transaction]],ForeignRules[Foreign Transaction],ForeignRules[Risk Points],0)</f>
        <v>0</v>
      </c>
      <c r="N3391">
        <f>_xlfn.XLOOKUP(FraudData[[#This Row],[location_mismatch]],Table10[Location Mismatch],Table10[Risk Points],0)</f>
        <v>0</v>
      </c>
      <c r="O3391">
        <f>_xlfn.XLOOKUP(FraudData[[#This Row],[device_trust_score]],DeviceRules[Device Min],DeviceRules[Risk Points],,-1)</f>
        <v>1</v>
      </c>
      <c r="P3391">
        <f>_xlfn.XLOOKUP(FraudData[[#This Row],[velocity_last_24h]],VelocityRules[Velocity Min],VelocityRules[Risk Points],,-1)</f>
        <v>0</v>
      </c>
      <c r="Q3391">
        <f>_xlfn.XLOOKUP(FraudData[[#This Row],[merchant_category]],MerchantRules[Merchant Category],MerchantRules[Risk Points],0)</f>
        <v>1</v>
      </c>
      <c r="R3391">
        <f>SUM(FraudData[[#This Row],[Amount Risk]:[Merchant Risk]])</f>
        <v>2</v>
      </c>
      <c r="S3391" t="str" cm="1">
        <f t="array" ref="S3391">_xlfn.IFS(FraudData[[#This Row],[Fraud Risk Score]]&gt;=8,"High Risk",FraudData[[#This Row],[Fraud Risk Score]]&gt;=6,"Medium Risk",TRUE,"Low Risk")</f>
        <v>Low Risk</v>
      </c>
    </row>
    <row r="3392" spans="1:19">
      <c r="A3392">
        <v>3391</v>
      </c>
      <c r="B3392">
        <v>70.22</v>
      </c>
      <c r="C3392">
        <v>0</v>
      </c>
      <c r="D3392" t="s">
        <v>46</v>
      </c>
      <c r="E3392">
        <v>0</v>
      </c>
      <c r="F3392">
        <v>0</v>
      </c>
      <c r="G3392">
        <v>53</v>
      </c>
      <c r="H3392">
        <v>0</v>
      </c>
      <c r="I3392">
        <v>40</v>
      </c>
      <c r="J3392">
        <v>0</v>
      </c>
      <c r="K3392">
        <f>_xlfn.XLOOKUP(FraudData[[#This Row],[amount]],AmountRules[Amount Min],AmountRules[Risk Points],,-1)</f>
        <v>0</v>
      </c>
      <c r="L3392">
        <f>_xlfn.XLOOKUP(FraudData[[#This Row],[transaction_hour]],TimeRules[Hour Min],TimeRules[Risk Points],,-1)</f>
        <v>3</v>
      </c>
      <c r="M3392">
        <f>_xlfn.XLOOKUP(FraudData[[#This Row],[foreign_transaction]],ForeignRules[Foreign Transaction],ForeignRules[Risk Points],0)</f>
        <v>0</v>
      </c>
      <c r="N3392">
        <f>_xlfn.XLOOKUP(FraudData[[#This Row],[location_mismatch]],Table10[Location Mismatch],Table10[Risk Points],0)</f>
        <v>0</v>
      </c>
      <c r="O3392">
        <f>_xlfn.XLOOKUP(FraudData[[#This Row],[device_trust_score]],DeviceRules[Device Min],DeviceRules[Risk Points],,-1)</f>
        <v>1</v>
      </c>
      <c r="P3392">
        <f>_xlfn.XLOOKUP(FraudData[[#This Row],[velocity_last_24h]],VelocityRules[Velocity Min],VelocityRules[Risk Points],,-1)</f>
        <v>0</v>
      </c>
      <c r="Q3392">
        <f>_xlfn.XLOOKUP(FraudData[[#This Row],[merchant_category]],MerchantRules[Merchant Category],MerchantRules[Risk Points],0)</f>
        <v>0</v>
      </c>
      <c r="R3392">
        <f>SUM(FraudData[[#This Row],[Amount Risk]:[Merchant Risk]])</f>
        <v>4</v>
      </c>
      <c r="S3392" t="str" cm="1">
        <f t="array" ref="S3392">_xlfn.IFS(FraudData[[#This Row],[Fraud Risk Score]]&gt;=8,"High Risk",FraudData[[#This Row],[Fraud Risk Score]]&gt;=6,"Medium Risk",TRUE,"Low Risk")</f>
        <v>Low Risk</v>
      </c>
    </row>
    <row r="3393" spans="1:19">
      <c r="A3393">
        <v>3392</v>
      </c>
      <c r="B3393">
        <v>410.76</v>
      </c>
      <c r="C3393">
        <v>18</v>
      </c>
      <c r="D3393" t="s">
        <v>46</v>
      </c>
      <c r="E3393">
        <v>0</v>
      </c>
      <c r="F3393">
        <v>0</v>
      </c>
      <c r="G3393">
        <v>46</v>
      </c>
      <c r="H3393">
        <v>0</v>
      </c>
      <c r="I3393">
        <v>34</v>
      </c>
      <c r="J3393">
        <v>0</v>
      </c>
      <c r="K3393">
        <f>_xlfn.XLOOKUP(FraudData[[#This Row],[amount]],AmountRules[Amount Min],AmountRules[Risk Points],,-1)</f>
        <v>0</v>
      </c>
      <c r="L3393">
        <f>_xlfn.XLOOKUP(FraudData[[#This Row],[transaction_hour]],TimeRules[Hour Min],TimeRules[Risk Points],,-1)</f>
        <v>0</v>
      </c>
      <c r="M3393">
        <f>_xlfn.XLOOKUP(FraudData[[#This Row],[foreign_transaction]],ForeignRules[Foreign Transaction],ForeignRules[Risk Points],0)</f>
        <v>0</v>
      </c>
      <c r="N3393">
        <f>_xlfn.XLOOKUP(FraudData[[#This Row],[location_mismatch]],Table10[Location Mismatch],Table10[Risk Points],0)</f>
        <v>0</v>
      </c>
      <c r="O3393">
        <f>_xlfn.XLOOKUP(FraudData[[#This Row],[device_trust_score]],DeviceRules[Device Min],DeviceRules[Risk Points],,-1)</f>
        <v>2</v>
      </c>
      <c r="P3393">
        <f>_xlfn.XLOOKUP(FraudData[[#This Row],[velocity_last_24h]],VelocityRules[Velocity Min],VelocityRules[Risk Points],,-1)</f>
        <v>0</v>
      </c>
      <c r="Q3393">
        <f>_xlfn.XLOOKUP(FraudData[[#This Row],[merchant_category]],MerchantRules[Merchant Category],MerchantRules[Risk Points],0)</f>
        <v>0</v>
      </c>
      <c r="R3393">
        <f>SUM(FraudData[[#This Row],[Amount Risk]:[Merchant Risk]])</f>
        <v>2</v>
      </c>
      <c r="S3393" t="str" cm="1">
        <f t="array" ref="S3393">_xlfn.IFS(FraudData[[#This Row],[Fraud Risk Score]]&gt;=8,"High Risk",FraudData[[#This Row],[Fraud Risk Score]]&gt;=6,"Medium Risk",TRUE,"Low Risk")</f>
        <v>Low Risk</v>
      </c>
    </row>
    <row r="3394" spans="1:19">
      <c r="A3394">
        <v>3393</v>
      </c>
      <c r="B3394">
        <v>394.26</v>
      </c>
      <c r="C3394">
        <v>7</v>
      </c>
      <c r="D3394" t="s">
        <v>47</v>
      </c>
      <c r="E3394">
        <v>0</v>
      </c>
      <c r="F3394">
        <v>0</v>
      </c>
      <c r="G3394">
        <v>91</v>
      </c>
      <c r="H3394">
        <v>1</v>
      </c>
      <c r="I3394">
        <v>52</v>
      </c>
      <c r="J3394">
        <v>0</v>
      </c>
      <c r="K3394">
        <f>_xlfn.XLOOKUP(FraudData[[#This Row],[amount]],AmountRules[Amount Min],AmountRules[Risk Points],,-1)</f>
        <v>0</v>
      </c>
      <c r="L3394">
        <f>_xlfn.XLOOKUP(FraudData[[#This Row],[transaction_hour]],TimeRules[Hour Min],TimeRules[Risk Points],,-1)</f>
        <v>0</v>
      </c>
      <c r="M3394">
        <f>_xlfn.XLOOKUP(FraudData[[#This Row],[foreign_transaction]],ForeignRules[Foreign Transaction],ForeignRules[Risk Points],0)</f>
        <v>0</v>
      </c>
      <c r="N3394">
        <f>_xlfn.XLOOKUP(FraudData[[#This Row],[location_mismatch]],Table10[Location Mismatch],Table10[Risk Points],0)</f>
        <v>0</v>
      </c>
      <c r="O3394">
        <f>_xlfn.XLOOKUP(FraudData[[#This Row],[device_trust_score]],DeviceRules[Device Min],DeviceRules[Risk Points],,-1)</f>
        <v>0</v>
      </c>
      <c r="P3394">
        <f>_xlfn.XLOOKUP(FraudData[[#This Row],[velocity_last_24h]],VelocityRules[Velocity Min],VelocityRules[Risk Points],,-1)</f>
        <v>0</v>
      </c>
      <c r="Q3394">
        <f>_xlfn.XLOOKUP(FraudData[[#This Row],[merchant_category]],MerchantRules[Merchant Category],MerchantRules[Risk Points],0)</f>
        <v>0</v>
      </c>
      <c r="R3394">
        <f>SUM(FraudData[[#This Row],[Amount Risk]:[Merchant Risk]])</f>
        <v>0</v>
      </c>
      <c r="S3394" t="str" cm="1">
        <f t="array" ref="S3394">_xlfn.IFS(FraudData[[#This Row],[Fraud Risk Score]]&gt;=8,"High Risk",FraudData[[#This Row],[Fraud Risk Score]]&gt;=6,"Medium Risk",TRUE,"Low Risk")</f>
        <v>Low Risk</v>
      </c>
    </row>
    <row r="3395" spans="1:19">
      <c r="A3395">
        <v>3394</v>
      </c>
      <c r="B3395">
        <v>70.83</v>
      </c>
      <c r="C3395">
        <v>2</v>
      </c>
      <c r="D3395" t="s">
        <v>48</v>
      </c>
      <c r="E3395">
        <v>0</v>
      </c>
      <c r="F3395">
        <v>0</v>
      </c>
      <c r="G3395">
        <v>27</v>
      </c>
      <c r="H3395">
        <v>1</v>
      </c>
      <c r="I3395">
        <v>43</v>
      </c>
      <c r="J3395">
        <v>0</v>
      </c>
      <c r="K3395">
        <f>_xlfn.XLOOKUP(FraudData[[#This Row],[amount]],AmountRules[Amount Min],AmountRules[Risk Points],,-1)</f>
        <v>0</v>
      </c>
      <c r="L3395">
        <f>_xlfn.XLOOKUP(FraudData[[#This Row],[transaction_hour]],TimeRules[Hour Min],TimeRules[Risk Points],,-1)</f>
        <v>3</v>
      </c>
      <c r="M3395">
        <f>_xlfn.XLOOKUP(FraudData[[#This Row],[foreign_transaction]],ForeignRules[Foreign Transaction],ForeignRules[Risk Points],0)</f>
        <v>0</v>
      </c>
      <c r="N3395">
        <f>_xlfn.XLOOKUP(FraudData[[#This Row],[location_mismatch]],Table10[Location Mismatch],Table10[Risk Points],0)</f>
        <v>0</v>
      </c>
      <c r="O3395">
        <f>_xlfn.XLOOKUP(FraudData[[#This Row],[device_trust_score]],DeviceRules[Device Min],DeviceRules[Risk Points],,-1)</f>
        <v>3</v>
      </c>
      <c r="P3395">
        <f>_xlfn.XLOOKUP(FraudData[[#This Row],[velocity_last_24h]],VelocityRules[Velocity Min],VelocityRules[Risk Points],,-1)</f>
        <v>0</v>
      </c>
      <c r="Q3395">
        <f>_xlfn.XLOOKUP(FraudData[[#This Row],[merchant_category]],MerchantRules[Merchant Category],MerchantRules[Risk Points],0)</f>
        <v>0</v>
      </c>
      <c r="R3395">
        <f>SUM(FraudData[[#This Row],[Amount Risk]:[Merchant Risk]])</f>
        <v>6</v>
      </c>
      <c r="S3395" t="str" cm="1">
        <f t="array" ref="S3395">_xlfn.IFS(FraudData[[#This Row],[Fraud Risk Score]]&gt;=8,"High Risk",FraudData[[#This Row],[Fraud Risk Score]]&gt;=6,"Medium Risk",TRUE,"Low Risk")</f>
        <v>Medium Risk</v>
      </c>
    </row>
    <row r="3396" spans="1:19">
      <c r="A3396">
        <v>3395</v>
      </c>
      <c r="B3396">
        <v>416.2</v>
      </c>
      <c r="C3396">
        <v>0</v>
      </c>
      <c r="D3396" t="s">
        <v>50</v>
      </c>
      <c r="E3396">
        <v>1</v>
      </c>
      <c r="F3396">
        <v>0</v>
      </c>
      <c r="G3396">
        <v>30</v>
      </c>
      <c r="H3396">
        <v>2</v>
      </c>
      <c r="I3396">
        <v>52</v>
      </c>
      <c r="J3396">
        <v>1</v>
      </c>
      <c r="K3396">
        <f>_xlfn.XLOOKUP(FraudData[[#This Row],[amount]],AmountRules[Amount Min],AmountRules[Risk Points],,-1)</f>
        <v>0</v>
      </c>
      <c r="L3396">
        <f>_xlfn.XLOOKUP(FraudData[[#This Row],[transaction_hour]],TimeRules[Hour Min],TimeRules[Risk Points],,-1)</f>
        <v>3</v>
      </c>
      <c r="M3396">
        <f>_xlfn.XLOOKUP(FraudData[[#This Row],[foreign_transaction]],ForeignRules[Foreign Transaction],ForeignRules[Risk Points],0)</f>
        <v>3</v>
      </c>
      <c r="N3396">
        <f>_xlfn.XLOOKUP(FraudData[[#This Row],[location_mismatch]],Table10[Location Mismatch],Table10[Risk Points],0)</f>
        <v>0</v>
      </c>
      <c r="O3396">
        <f>_xlfn.XLOOKUP(FraudData[[#This Row],[device_trust_score]],DeviceRules[Device Min],DeviceRules[Risk Points],,-1)</f>
        <v>2</v>
      </c>
      <c r="P3396">
        <f>_xlfn.XLOOKUP(FraudData[[#This Row],[velocity_last_24h]],VelocityRules[Velocity Min],VelocityRules[Risk Points],,-1)</f>
        <v>0</v>
      </c>
      <c r="Q3396">
        <f>_xlfn.XLOOKUP(FraudData[[#This Row],[merchant_category]],MerchantRules[Merchant Category],MerchantRules[Risk Points],0)</f>
        <v>0</v>
      </c>
      <c r="R3396">
        <f>SUM(FraudData[[#This Row],[Amount Risk]:[Merchant Risk]])</f>
        <v>8</v>
      </c>
      <c r="S3396" t="str" cm="1">
        <f t="array" ref="S3396">_xlfn.IFS(FraudData[[#This Row],[Fraud Risk Score]]&gt;=8,"High Risk",FraudData[[#This Row],[Fraud Risk Score]]&gt;=6,"Medium Risk",TRUE,"Low Risk")</f>
        <v>High Risk</v>
      </c>
    </row>
    <row r="3397" spans="1:19">
      <c r="A3397">
        <v>3396</v>
      </c>
      <c r="B3397">
        <v>1001.1</v>
      </c>
      <c r="C3397">
        <v>0</v>
      </c>
      <c r="D3397" t="s">
        <v>49</v>
      </c>
      <c r="E3397">
        <v>0</v>
      </c>
      <c r="F3397">
        <v>0</v>
      </c>
      <c r="G3397">
        <v>64</v>
      </c>
      <c r="H3397">
        <v>4</v>
      </c>
      <c r="I3397">
        <v>32</v>
      </c>
      <c r="J3397">
        <v>0</v>
      </c>
      <c r="K3397">
        <f>_xlfn.XLOOKUP(FraudData[[#This Row],[amount]],AmountRules[Amount Min],AmountRules[Risk Points],,-1)</f>
        <v>3</v>
      </c>
      <c r="L3397">
        <f>_xlfn.XLOOKUP(FraudData[[#This Row],[transaction_hour]],TimeRules[Hour Min],TimeRules[Risk Points],,-1)</f>
        <v>3</v>
      </c>
      <c r="M3397">
        <f>_xlfn.XLOOKUP(FraudData[[#This Row],[foreign_transaction]],ForeignRules[Foreign Transaction],ForeignRules[Risk Points],0)</f>
        <v>0</v>
      </c>
      <c r="N3397">
        <f>_xlfn.XLOOKUP(FraudData[[#This Row],[location_mismatch]],Table10[Location Mismatch],Table10[Risk Points],0)</f>
        <v>0</v>
      </c>
      <c r="O3397">
        <f>_xlfn.XLOOKUP(FraudData[[#This Row],[device_trust_score]],DeviceRules[Device Min],DeviceRules[Risk Points],,-1)</f>
        <v>1</v>
      </c>
      <c r="P3397">
        <f>_xlfn.XLOOKUP(FraudData[[#This Row],[velocity_last_24h]],VelocityRules[Velocity Min],VelocityRules[Risk Points],,-1)</f>
        <v>0</v>
      </c>
      <c r="Q3397">
        <f>_xlfn.XLOOKUP(FraudData[[#This Row],[merchant_category]],MerchantRules[Merchant Category],MerchantRules[Risk Points],0)</f>
        <v>1</v>
      </c>
      <c r="R3397">
        <f>SUM(FraudData[[#This Row],[Amount Risk]:[Merchant Risk]])</f>
        <v>8</v>
      </c>
      <c r="S3397" t="str" cm="1">
        <f t="array" ref="S3397">_xlfn.IFS(FraudData[[#This Row],[Fraud Risk Score]]&gt;=8,"High Risk",FraudData[[#This Row],[Fraud Risk Score]]&gt;=6,"Medium Risk",TRUE,"Low Risk")</f>
        <v>High Risk</v>
      </c>
    </row>
    <row r="3398" spans="1:19">
      <c r="A3398">
        <v>3397</v>
      </c>
      <c r="B3398">
        <v>314.16000000000003</v>
      </c>
      <c r="C3398">
        <v>6</v>
      </c>
      <c r="D3398" t="s">
        <v>48</v>
      </c>
      <c r="E3398">
        <v>0</v>
      </c>
      <c r="F3398">
        <v>0</v>
      </c>
      <c r="G3398">
        <v>93</v>
      </c>
      <c r="H3398">
        <v>4</v>
      </c>
      <c r="I3398">
        <v>32</v>
      </c>
      <c r="J3398">
        <v>0</v>
      </c>
      <c r="K3398">
        <f>_xlfn.XLOOKUP(FraudData[[#This Row],[amount]],AmountRules[Amount Min],AmountRules[Risk Points],,-1)</f>
        <v>0</v>
      </c>
      <c r="L3398">
        <f>_xlfn.XLOOKUP(FraudData[[#This Row],[transaction_hour]],TimeRules[Hour Min],TimeRules[Risk Points],,-1)</f>
        <v>0</v>
      </c>
      <c r="M3398">
        <f>_xlfn.XLOOKUP(FraudData[[#This Row],[foreign_transaction]],ForeignRules[Foreign Transaction],ForeignRules[Risk Points],0)</f>
        <v>0</v>
      </c>
      <c r="N3398">
        <f>_xlfn.XLOOKUP(FraudData[[#This Row],[location_mismatch]],Table10[Location Mismatch],Table10[Risk Points],0)</f>
        <v>0</v>
      </c>
      <c r="O3398">
        <f>_xlfn.XLOOKUP(FraudData[[#This Row],[device_trust_score]],DeviceRules[Device Min],DeviceRules[Risk Points],,-1)</f>
        <v>0</v>
      </c>
      <c r="P3398">
        <f>_xlfn.XLOOKUP(FraudData[[#This Row],[velocity_last_24h]],VelocityRules[Velocity Min],VelocityRules[Risk Points],,-1)</f>
        <v>0</v>
      </c>
      <c r="Q3398">
        <f>_xlfn.XLOOKUP(FraudData[[#This Row],[merchant_category]],MerchantRules[Merchant Category],MerchantRules[Risk Points],0)</f>
        <v>0</v>
      </c>
      <c r="R3398">
        <f>SUM(FraudData[[#This Row],[Amount Risk]:[Merchant Risk]])</f>
        <v>0</v>
      </c>
      <c r="S3398" t="str" cm="1">
        <f t="array" ref="S3398">_xlfn.IFS(FraudData[[#This Row],[Fraud Risk Score]]&gt;=8,"High Risk",FraudData[[#This Row],[Fraud Risk Score]]&gt;=6,"Medium Risk",TRUE,"Low Risk")</f>
        <v>Low Risk</v>
      </c>
    </row>
    <row r="3399" spans="1:19">
      <c r="A3399">
        <v>3398</v>
      </c>
      <c r="B3399">
        <v>335.43</v>
      </c>
      <c r="C3399">
        <v>20</v>
      </c>
      <c r="D3399" t="s">
        <v>48</v>
      </c>
      <c r="E3399">
        <v>1</v>
      </c>
      <c r="F3399">
        <v>1</v>
      </c>
      <c r="G3399">
        <v>29</v>
      </c>
      <c r="H3399">
        <v>2</v>
      </c>
      <c r="I3399">
        <v>44</v>
      </c>
      <c r="J3399">
        <v>1</v>
      </c>
      <c r="K3399">
        <f>_xlfn.XLOOKUP(FraudData[[#This Row],[amount]],AmountRules[Amount Min],AmountRules[Risk Points],,-1)</f>
        <v>0</v>
      </c>
      <c r="L3399">
        <f>_xlfn.XLOOKUP(FraudData[[#This Row],[transaction_hour]],TimeRules[Hour Min],TimeRules[Risk Points],,-1)</f>
        <v>0</v>
      </c>
      <c r="M3399">
        <f>_xlfn.XLOOKUP(FraudData[[#This Row],[foreign_transaction]],ForeignRules[Foreign Transaction],ForeignRules[Risk Points],0)</f>
        <v>3</v>
      </c>
      <c r="N3399">
        <f>_xlfn.XLOOKUP(FraudData[[#This Row],[location_mismatch]],Table10[Location Mismatch],Table10[Risk Points],0)</f>
        <v>3</v>
      </c>
      <c r="O3399">
        <f>_xlfn.XLOOKUP(FraudData[[#This Row],[device_trust_score]],DeviceRules[Device Min],DeviceRules[Risk Points],,-1)</f>
        <v>3</v>
      </c>
      <c r="P3399">
        <f>_xlfn.XLOOKUP(FraudData[[#This Row],[velocity_last_24h]],VelocityRules[Velocity Min],VelocityRules[Risk Points],,-1)</f>
        <v>0</v>
      </c>
      <c r="Q3399">
        <f>_xlfn.XLOOKUP(FraudData[[#This Row],[merchant_category]],MerchantRules[Merchant Category],MerchantRules[Risk Points],0)</f>
        <v>0</v>
      </c>
      <c r="R3399">
        <f>SUM(FraudData[[#This Row],[Amount Risk]:[Merchant Risk]])</f>
        <v>9</v>
      </c>
      <c r="S3399" t="str" cm="1">
        <f t="array" ref="S3399">_xlfn.IFS(FraudData[[#This Row],[Fraud Risk Score]]&gt;=8,"High Risk",FraudData[[#This Row],[Fraud Risk Score]]&gt;=6,"Medium Risk",TRUE,"Low Risk")</f>
        <v>High Risk</v>
      </c>
    </row>
    <row r="3400" spans="1:19">
      <c r="A3400">
        <v>3399</v>
      </c>
      <c r="B3400">
        <v>51.55</v>
      </c>
      <c r="C3400">
        <v>12</v>
      </c>
      <c r="D3400" t="s">
        <v>49</v>
      </c>
      <c r="E3400">
        <v>0</v>
      </c>
      <c r="F3400">
        <v>0</v>
      </c>
      <c r="G3400">
        <v>27</v>
      </c>
      <c r="H3400">
        <v>7</v>
      </c>
      <c r="I3400">
        <v>25</v>
      </c>
      <c r="J3400">
        <v>0</v>
      </c>
      <c r="K3400">
        <f>_xlfn.XLOOKUP(FraudData[[#This Row],[amount]],AmountRules[Amount Min],AmountRules[Risk Points],,-1)</f>
        <v>0</v>
      </c>
      <c r="L3400">
        <f>_xlfn.XLOOKUP(FraudData[[#This Row],[transaction_hour]],TimeRules[Hour Min],TimeRules[Risk Points],,-1)</f>
        <v>0</v>
      </c>
      <c r="M3400">
        <f>_xlfn.XLOOKUP(FraudData[[#This Row],[foreign_transaction]],ForeignRules[Foreign Transaction],ForeignRules[Risk Points],0)</f>
        <v>0</v>
      </c>
      <c r="N3400">
        <f>_xlfn.XLOOKUP(FraudData[[#This Row],[location_mismatch]],Table10[Location Mismatch],Table10[Risk Points],0)</f>
        <v>0</v>
      </c>
      <c r="O3400">
        <f>_xlfn.XLOOKUP(FraudData[[#This Row],[device_trust_score]],DeviceRules[Device Min],DeviceRules[Risk Points],,-1)</f>
        <v>3</v>
      </c>
      <c r="P3400">
        <f>_xlfn.XLOOKUP(FraudData[[#This Row],[velocity_last_24h]],VelocityRules[Velocity Min],VelocityRules[Risk Points],,-1)</f>
        <v>2</v>
      </c>
      <c r="Q3400">
        <f>_xlfn.XLOOKUP(FraudData[[#This Row],[merchant_category]],MerchantRules[Merchant Category],MerchantRules[Risk Points],0)</f>
        <v>1</v>
      </c>
      <c r="R3400">
        <f>SUM(FraudData[[#This Row],[Amount Risk]:[Merchant Risk]])</f>
        <v>6</v>
      </c>
      <c r="S3400" t="str" cm="1">
        <f t="array" ref="S3400">_xlfn.IFS(FraudData[[#This Row],[Fraud Risk Score]]&gt;=8,"High Risk",FraudData[[#This Row],[Fraud Risk Score]]&gt;=6,"Medium Risk",TRUE,"Low Risk")</f>
        <v>Medium Risk</v>
      </c>
    </row>
    <row r="3401" spans="1:19">
      <c r="A3401">
        <v>3400</v>
      </c>
      <c r="B3401">
        <v>154.74</v>
      </c>
      <c r="C3401">
        <v>0</v>
      </c>
      <c r="D3401" t="s">
        <v>50</v>
      </c>
      <c r="E3401">
        <v>0</v>
      </c>
      <c r="F3401">
        <v>0</v>
      </c>
      <c r="G3401">
        <v>28</v>
      </c>
      <c r="H3401">
        <v>2</v>
      </c>
      <c r="I3401">
        <v>32</v>
      </c>
      <c r="J3401">
        <v>0</v>
      </c>
      <c r="K3401">
        <f>_xlfn.XLOOKUP(FraudData[[#This Row],[amount]],AmountRules[Amount Min],AmountRules[Risk Points],,-1)</f>
        <v>0</v>
      </c>
      <c r="L3401">
        <f>_xlfn.XLOOKUP(FraudData[[#This Row],[transaction_hour]],TimeRules[Hour Min],TimeRules[Risk Points],,-1)</f>
        <v>3</v>
      </c>
      <c r="M3401">
        <f>_xlfn.XLOOKUP(FraudData[[#This Row],[foreign_transaction]],ForeignRules[Foreign Transaction],ForeignRules[Risk Points],0)</f>
        <v>0</v>
      </c>
      <c r="N3401">
        <f>_xlfn.XLOOKUP(FraudData[[#This Row],[location_mismatch]],Table10[Location Mismatch],Table10[Risk Points],0)</f>
        <v>0</v>
      </c>
      <c r="O3401">
        <f>_xlfn.XLOOKUP(FraudData[[#This Row],[device_trust_score]],DeviceRules[Device Min],DeviceRules[Risk Points],,-1)</f>
        <v>3</v>
      </c>
      <c r="P3401">
        <f>_xlfn.XLOOKUP(FraudData[[#This Row],[velocity_last_24h]],VelocityRules[Velocity Min],VelocityRules[Risk Points],,-1)</f>
        <v>0</v>
      </c>
      <c r="Q3401">
        <f>_xlfn.XLOOKUP(FraudData[[#This Row],[merchant_category]],MerchantRules[Merchant Category],MerchantRules[Risk Points],0)</f>
        <v>0</v>
      </c>
      <c r="R3401">
        <f>SUM(FraudData[[#This Row],[Amount Risk]:[Merchant Risk]])</f>
        <v>6</v>
      </c>
      <c r="S3401" t="str" cm="1">
        <f t="array" ref="S3401">_xlfn.IFS(FraudData[[#This Row],[Fraud Risk Score]]&gt;=8,"High Risk",FraudData[[#This Row],[Fraud Risk Score]]&gt;=6,"Medium Risk",TRUE,"Low Risk")</f>
        <v>Medium Risk</v>
      </c>
    </row>
    <row r="3402" spans="1:19">
      <c r="A3402">
        <v>3401</v>
      </c>
      <c r="B3402">
        <v>12.53</v>
      </c>
      <c r="C3402">
        <v>15</v>
      </c>
      <c r="D3402" t="s">
        <v>49</v>
      </c>
      <c r="E3402">
        <v>0</v>
      </c>
      <c r="F3402">
        <v>0</v>
      </c>
      <c r="G3402">
        <v>87</v>
      </c>
      <c r="H3402">
        <v>3</v>
      </c>
      <c r="I3402">
        <v>25</v>
      </c>
      <c r="J3402">
        <v>0</v>
      </c>
      <c r="K3402">
        <f>_xlfn.XLOOKUP(FraudData[[#This Row],[amount]],AmountRules[Amount Min],AmountRules[Risk Points],,-1)</f>
        <v>0</v>
      </c>
      <c r="L3402">
        <f>_xlfn.XLOOKUP(FraudData[[#This Row],[transaction_hour]],TimeRules[Hour Min],TimeRules[Risk Points],,-1)</f>
        <v>0</v>
      </c>
      <c r="M3402">
        <f>_xlfn.XLOOKUP(FraudData[[#This Row],[foreign_transaction]],ForeignRules[Foreign Transaction],ForeignRules[Risk Points],0)</f>
        <v>0</v>
      </c>
      <c r="N3402">
        <f>_xlfn.XLOOKUP(FraudData[[#This Row],[location_mismatch]],Table10[Location Mismatch],Table10[Risk Points],0)</f>
        <v>0</v>
      </c>
      <c r="O3402">
        <f>_xlfn.XLOOKUP(FraudData[[#This Row],[device_trust_score]],DeviceRules[Device Min],DeviceRules[Risk Points],,-1)</f>
        <v>0</v>
      </c>
      <c r="P3402">
        <f>_xlfn.XLOOKUP(FraudData[[#This Row],[velocity_last_24h]],VelocityRules[Velocity Min],VelocityRules[Risk Points],,-1)</f>
        <v>0</v>
      </c>
      <c r="Q3402">
        <f>_xlfn.XLOOKUP(FraudData[[#This Row],[merchant_category]],MerchantRules[Merchant Category],MerchantRules[Risk Points],0)</f>
        <v>1</v>
      </c>
      <c r="R3402">
        <f>SUM(FraudData[[#This Row],[Amount Risk]:[Merchant Risk]])</f>
        <v>1</v>
      </c>
      <c r="S3402" t="str" cm="1">
        <f t="array" ref="S3402">_xlfn.IFS(FraudData[[#This Row],[Fraud Risk Score]]&gt;=8,"High Risk",FraudData[[#This Row],[Fraud Risk Score]]&gt;=6,"Medium Risk",TRUE,"Low Risk")</f>
        <v>Low Risk</v>
      </c>
    </row>
    <row r="3403" spans="1:19">
      <c r="A3403">
        <v>3402</v>
      </c>
      <c r="B3403">
        <v>17.95</v>
      </c>
      <c r="C3403">
        <v>21</v>
      </c>
      <c r="D3403" t="s">
        <v>50</v>
      </c>
      <c r="E3403">
        <v>1</v>
      </c>
      <c r="F3403">
        <v>0</v>
      </c>
      <c r="G3403">
        <v>29</v>
      </c>
      <c r="H3403">
        <v>1</v>
      </c>
      <c r="I3403">
        <v>68</v>
      </c>
      <c r="J3403">
        <v>0</v>
      </c>
      <c r="K3403">
        <f>_xlfn.XLOOKUP(FraudData[[#This Row],[amount]],AmountRules[Amount Min],AmountRules[Risk Points],,-1)</f>
        <v>0</v>
      </c>
      <c r="L3403">
        <f>_xlfn.XLOOKUP(FraudData[[#This Row],[transaction_hour]],TimeRules[Hour Min],TimeRules[Risk Points],,-1)</f>
        <v>0</v>
      </c>
      <c r="M3403">
        <f>_xlfn.XLOOKUP(FraudData[[#This Row],[foreign_transaction]],ForeignRules[Foreign Transaction],ForeignRules[Risk Points],0)</f>
        <v>3</v>
      </c>
      <c r="N3403">
        <f>_xlfn.XLOOKUP(FraudData[[#This Row],[location_mismatch]],Table10[Location Mismatch],Table10[Risk Points],0)</f>
        <v>0</v>
      </c>
      <c r="O3403">
        <f>_xlfn.XLOOKUP(FraudData[[#This Row],[device_trust_score]],DeviceRules[Device Min],DeviceRules[Risk Points],,-1)</f>
        <v>3</v>
      </c>
      <c r="P3403">
        <f>_xlfn.XLOOKUP(FraudData[[#This Row],[velocity_last_24h]],VelocityRules[Velocity Min],VelocityRules[Risk Points],,-1)</f>
        <v>0</v>
      </c>
      <c r="Q3403">
        <f>_xlfn.XLOOKUP(FraudData[[#This Row],[merchant_category]],MerchantRules[Merchant Category],MerchantRules[Risk Points],0)</f>
        <v>0</v>
      </c>
      <c r="R3403">
        <f>SUM(FraudData[[#This Row],[Amount Risk]:[Merchant Risk]])</f>
        <v>6</v>
      </c>
      <c r="S3403" t="str" cm="1">
        <f t="array" ref="S3403">_xlfn.IFS(FraudData[[#This Row],[Fraud Risk Score]]&gt;=8,"High Risk",FraudData[[#This Row],[Fraud Risk Score]]&gt;=6,"Medium Risk",TRUE,"Low Risk")</f>
        <v>Medium Risk</v>
      </c>
    </row>
    <row r="3404" spans="1:19">
      <c r="A3404">
        <v>3403</v>
      </c>
      <c r="B3404">
        <v>1225.04</v>
      </c>
      <c r="C3404">
        <v>21</v>
      </c>
      <c r="D3404" t="s">
        <v>47</v>
      </c>
      <c r="E3404">
        <v>0</v>
      </c>
      <c r="F3404">
        <v>0</v>
      </c>
      <c r="G3404">
        <v>85</v>
      </c>
      <c r="H3404">
        <v>1</v>
      </c>
      <c r="I3404">
        <v>21</v>
      </c>
      <c r="J3404">
        <v>0</v>
      </c>
      <c r="K3404">
        <f>_xlfn.XLOOKUP(FraudData[[#This Row],[amount]],AmountRules[Amount Min],AmountRules[Risk Points],,-1)</f>
        <v>3</v>
      </c>
      <c r="L3404">
        <f>_xlfn.XLOOKUP(FraudData[[#This Row],[transaction_hour]],TimeRules[Hour Min],TimeRules[Risk Points],,-1)</f>
        <v>0</v>
      </c>
      <c r="M3404">
        <f>_xlfn.XLOOKUP(FraudData[[#This Row],[foreign_transaction]],ForeignRules[Foreign Transaction],ForeignRules[Risk Points],0)</f>
        <v>0</v>
      </c>
      <c r="N3404">
        <f>_xlfn.XLOOKUP(FraudData[[#This Row],[location_mismatch]],Table10[Location Mismatch],Table10[Risk Points],0)</f>
        <v>0</v>
      </c>
      <c r="O3404">
        <f>_xlfn.XLOOKUP(FraudData[[#This Row],[device_trust_score]],DeviceRules[Device Min],DeviceRules[Risk Points],,-1)</f>
        <v>0</v>
      </c>
      <c r="P3404">
        <f>_xlfn.XLOOKUP(FraudData[[#This Row],[velocity_last_24h]],VelocityRules[Velocity Min],VelocityRules[Risk Points],,-1)</f>
        <v>0</v>
      </c>
      <c r="Q3404">
        <f>_xlfn.XLOOKUP(FraudData[[#This Row],[merchant_category]],MerchantRules[Merchant Category],MerchantRules[Risk Points],0)</f>
        <v>0</v>
      </c>
      <c r="R3404">
        <f>SUM(FraudData[[#This Row],[Amount Risk]:[Merchant Risk]])</f>
        <v>3</v>
      </c>
      <c r="S3404" t="str" cm="1">
        <f t="array" ref="S3404">_xlfn.IFS(FraudData[[#This Row],[Fraud Risk Score]]&gt;=8,"High Risk",FraudData[[#This Row],[Fraud Risk Score]]&gt;=6,"Medium Risk",TRUE,"Low Risk")</f>
        <v>Low Risk</v>
      </c>
    </row>
    <row r="3405" spans="1:19">
      <c r="A3405">
        <v>3404</v>
      </c>
      <c r="B3405">
        <v>71.19</v>
      </c>
      <c r="C3405">
        <v>13</v>
      </c>
      <c r="D3405" t="s">
        <v>50</v>
      </c>
      <c r="E3405">
        <v>0</v>
      </c>
      <c r="F3405">
        <v>0</v>
      </c>
      <c r="G3405">
        <v>81</v>
      </c>
      <c r="H3405">
        <v>2</v>
      </c>
      <c r="I3405">
        <v>18</v>
      </c>
      <c r="J3405">
        <v>0</v>
      </c>
      <c r="K3405">
        <f>_xlfn.XLOOKUP(FraudData[[#This Row],[amount]],AmountRules[Amount Min],AmountRules[Risk Points],,-1)</f>
        <v>0</v>
      </c>
      <c r="L3405">
        <f>_xlfn.XLOOKUP(FraudData[[#This Row],[transaction_hour]],TimeRules[Hour Min],TimeRules[Risk Points],,-1)</f>
        <v>0</v>
      </c>
      <c r="M3405">
        <f>_xlfn.XLOOKUP(FraudData[[#This Row],[foreign_transaction]],ForeignRules[Foreign Transaction],ForeignRules[Risk Points],0)</f>
        <v>0</v>
      </c>
      <c r="N3405">
        <f>_xlfn.XLOOKUP(FraudData[[#This Row],[location_mismatch]],Table10[Location Mismatch],Table10[Risk Points],0)</f>
        <v>0</v>
      </c>
      <c r="O3405">
        <f>_xlfn.XLOOKUP(FraudData[[#This Row],[device_trust_score]],DeviceRules[Device Min],DeviceRules[Risk Points],,-1)</f>
        <v>0</v>
      </c>
      <c r="P3405">
        <f>_xlfn.XLOOKUP(FraudData[[#This Row],[velocity_last_24h]],VelocityRules[Velocity Min],VelocityRules[Risk Points],,-1)</f>
        <v>0</v>
      </c>
      <c r="Q3405">
        <f>_xlfn.XLOOKUP(FraudData[[#This Row],[merchant_category]],MerchantRules[Merchant Category],MerchantRules[Risk Points],0)</f>
        <v>0</v>
      </c>
      <c r="R3405">
        <f>SUM(FraudData[[#This Row],[Amount Risk]:[Merchant Risk]])</f>
        <v>0</v>
      </c>
      <c r="S3405" t="str" cm="1">
        <f t="array" ref="S3405">_xlfn.IFS(FraudData[[#This Row],[Fraud Risk Score]]&gt;=8,"High Risk",FraudData[[#This Row],[Fraud Risk Score]]&gt;=6,"Medium Risk",TRUE,"Low Risk")</f>
        <v>Low Risk</v>
      </c>
    </row>
    <row r="3406" spans="1:19">
      <c r="A3406">
        <v>3405</v>
      </c>
      <c r="B3406">
        <v>248.23</v>
      </c>
      <c r="C3406">
        <v>3</v>
      </c>
      <c r="D3406" t="s">
        <v>48</v>
      </c>
      <c r="E3406">
        <v>0</v>
      </c>
      <c r="F3406">
        <v>0</v>
      </c>
      <c r="G3406">
        <v>66</v>
      </c>
      <c r="H3406">
        <v>2</v>
      </c>
      <c r="I3406">
        <v>42</v>
      </c>
      <c r="J3406">
        <v>0</v>
      </c>
      <c r="K3406">
        <f>_xlfn.XLOOKUP(FraudData[[#This Row],[amount]],AmountRules[Amount Min],AmountRules[Risk Points],,-1)</f>
        <v>0</v>
      </c>
      <c r="L3406">
        <f>_xlfn.XLOOKUP(FraudData[[#This Row],[transaction_hour]],TimeRules[Hour Min],TimeRules[Risk Points],,-1)</f>
        <v>3</v>
      </c>
      <c r="M3406">
        <f>_xlfn.XLOOKUP(FraudData[[#This Row],[foreign_transaction]],ForeignRules[Foreign Transaction],ForeignRules[Risk Points],0)</f>
        <v>0</v>
      </c>
      <c r="N3406">
        <f>_xlfn.XLOOKUP(FraudData[[#This Row],[location_mismatch]],Table10[Location Mismatch],Table10[Risk Points],0)</f>
        <v>0</v>
      </c>
      <c r="O3406">
        <f>_xlfn.XLOOKUP(FraudData[[#This Row],[device_trust_score]],DeviceRules[Device Min],DeviceRules[Risk Points],,-1)</f>
        <v>1</v>
      </c>
      <c r="P3406">
        <f>_xlfn.XLOOKUP(FraudData[[#This Row],[velocity_last_24h]],VelocityRules[Velocity Min],VelocityRules[Risk Points],,-1)</f>
        <v>0</v>
      </c>
      <c r="Q3406">
        <f>_xlfn.XLOOKUP(FraudData[[#This Row],[merchant_category]],MerchantRules[Merchant Category],MerchantRules[Risk Points],0)</f>
        <v>0</v>
      </c>
      <c r="R3406">
        <f>SUM(FraudData[[#This Row],[Amount Risk]:[Merchant Risk]])</f>
        <v>4</v>
      </c>
      <c r="S3406" t="str" cm="1">
        <f t="array" ref="S3406">_xlfn.IFS(FraudData[[#This Row],[Fraud Risk Score]]&gt;=8,"High Risk",FraudData[[#This Row],[Fraud Risk Score]]&gt;=6,"Medium Risk",TRUE,"Low Risk")</f>
        <v>Low Risk</v>
      </c>
    </row>
    <row r="3407" spans="1:19">
      <c r="A3407">
        <v>3406</v>
      </c>
      <c r="B3407">
        <v>295.8</v>
      </c>
      <c r="C3407">
        <v>22</v>
      </c>
      <c r="D3407" t="s">
        <v>47</v>
      </c>
      <c r="E3407">
        <v>0</v>
      </c>
      <c r="F3407">
        <v>0</v>
      </c>
      <c r="G3407">
        <v>80</v>
      </c>
      <c r="H3407">
        <v>6</v>
      </c>
      <c r="I3407">
        <v>52</v>
      </c>
      <c r="J3407">
        <v>0</v>
      </c>
      <c r="K3407">
        <f>_xlfn.XLOOKUP(FraudData[[#This Row],[amount]],AmountRules[Amount Min],AmountRules[Risk Points],,-1)</f>
        <v>0</v>
      </c>
      <c r="L3407">
        <f>_xlfn.XLOOKUP(FraudData[[#This Row],[transaction_hour]],TimeRules[Hour Min],TimeRules[Risk Points],,-1)</f>
        <v>0</v>
      </c>
      <c r="M3407">
        <f>_xlfn.XLOOKUP(FraudData[[#This Row],[foreign_transaction]],ForeignRules[Foreign Transaction],ForeignRules[Risk Points],0)</f>
        <v>0</v>
      </c>
      <c r="N3407">
        <f>_xlfn.XLOOKUP(FraudData[[#This Row],[location_mismatch]],Table10[Location Mismatch],Table10[Risk Points],0)</f>
        <v>0</v>
      </c>
      <c r="O3407">
        <f>_xlfn.XLOOKUP(FraudData[[#This Row],[device_trust_score]],DeviceRules[Device Min],DeviceRules[Risk Points],,-1)</f>
        <v>0</v>
      </c>
      <c r="P3407">
        <f>_xlfn.XLOOKUP(FraudData[[#This Row],[velocity_last_24h]],VelocityRules[Velocity Min],VelocityRules[Risk Points],,-1)</f>
        <v>3</v>
      </c>
      <c r="Q3407">
        <f>_xlfn.XLOOKUP(FraudData[[#This Row],[merchant_category]],MerchantRules[Merchant Category],MerchantRules[Risk Points],0)</f>
        <v>0</v>
      </c>
      <c r="R3407">
        <f>SUM(FraudData[[#This Row],[Amount Risk]:[Merchant Risk]])</f>
        <v>3</v>
      </c>
      <c r="S3407" t="str" cm="1">
        <f t="array" ref="S3407">_xlfn.IFS(FraudData[[#This Row],[Fraud Risk Score]]&gt;=8,"High Risk",FraudData[[#This Row],[Fraud Risk Score]]&gt;=6,"Medium Risk",TRUE,"Low Risk")</f>
        <v>Low Risk</v>
      </c>
    </row>
    <row r="3408" spans="1:19">
      <c r="A3408">
        <v>3407</v>
      </c>
      <c r="B3408">
        <v>351.38</v>
      </c>
      <c r="C3408">
        <v>22</v>
      </c>
      <c r="D3408" t="s">
        <v>46</v>
      </c>
      <c r="E3408">
        <v>0</v>
      </c>
      <c r="F3408">
        <v>1</v>
      </c>
      <c r="G3408">
        <v>96</v>
      </c>
      <c r="H3408">
        <v>2</v>
      </c>
      <c r="I3408">
        <v>25</v>
      </c>
      <c r="J3408">
        <v>0</v>
      </c>
      <c r="K3408">
        <f>_xlfn.XLOOKUP(FraudData[[#This Row],[amount]],AmountRules[Amount Min],AmountRules[Risk Points],,-1)</f>
        <v>0</v>
      </c>
      <c r="L3408">
        <f>_xlfn.XLOOKUP(FraudData[[#This Row],[transaction_hour]],TimeRules[Hour Min],TimeRules[Risk Points],,-1)</f>
        <v>0</v>
      </c>
      <c r="M3408">
        <f>_xlfn.XLOOKUP(FraudData[[#This Row],[foreign_transaction]],ForeignRules[Foreign Transaction],ForeignRules[Risk Points],0)</f>
        <v>0</v>
      </c>
      <c r="N3408">
        <f>_xlfn.XLOOKUP(FraudData[[#This Row],[location_mismatch]],Table10[Location Mismatch],Table10[Risk Points],0)</f>
        <v>3</v>
      </c>
      <c r="O3408">
        <f>_xlfn.XLOOKUP(FraudData[[#This Row],[device_trust_score]],DeviceRules[Device Min],DeviceRules[Risk Points],,-1)</f>
        <v>0</v>
      </c>
      <c r="P3408">
        <f>_xlfn.XLOOKUP(FraudData[[#This Row],[velocity_last_24h]],VelocityRules[Velocity Min],VelocityRules[Risk Points],,-1)</f>
        <v>0</v>
      </c>
      <c r="Q3408">
        <f>_xlfn.XLOOKUP(FraudData[[#This Row],[merchant_category]],MerchantRules[Merchant Category],MerchantRules[Risk Points],0)</f>
        <v>0</v>
      </c>
      <c r="R3408">
        <f>SUM(FraudData[[#This Row],[Amount Risk]:[Merchant Risk]])</f>
        <v>3</v>
      </c>
      <c r="S3408" t="str" cm="1">
        <f t="array" ref="S3408">_xlfn.IFS(FraudData[[#This Row],[Fraud Risk Score]]&gt;=8,"High Risk",FraudData[[#This Row],[Fraud Risk Score]]&gt;=6,"Medium Risk",TRUE,"Low Risk")</f>
        <v>Low Risk</v>
      </c>
    </row>
    <row r="3409" spans="1:19">
      <c r="A3409">
        <v>3408</v>
      </c>
      <c r="B3409">
        <v>1087.95</v>
      </c>
      <c r="C3409">
        <v>11</v>
      </c>
      <c r="D3409" t="s">
        <v>47</v>
      </c>
      <c r="E3409">
        <v>0</v>
      </c>
      <c r="F3409">
        <v>0</v>
      </c>
      <c r="G3409">
        <v>52</v>
      </c>
      <c r="H3409">
        <v>1</v>
      </c>
      <c r="I3409">
        <v>66</v>
      </c>
      <c r="J3409">
        <v>0</v>
      </c>
      <c r="K3409">
        <f>_xlfn.XLOOKUP(FraudData[[#This Row],[amount]],AmountRules[Amount Min],AmountRules[Risk Points],,-1)</f>
        <v>3</v>
      </c>
      <c r="L3409">
        <f>_xlfn.XLOOKUP(FraudData[[#This Row],[transaction_hour]],TimeRules[Hour Min],TimeRules[Risk Points],,-1)</f>
        <v>0</v>
      </c>
      <c r="M3409">
        <f>_xlfn.XLOOKUP(FraudData[[#This Row],[foreign_transaction]],ForeignRules[Foreign Transaction],ForeignRules[Risk Points],0)</f>
        <v>0</v>
      </c>
      <c r="N3409">
        <f>_xlfn.XLOOKUP(FraudData[[#This Row],[location_mismatch]],Table10[Location Mismatch],Table10[Risk Points],0)</f>
        <v>0</v>
      </c>
      <c r="O3409">
        <f>_xlfn.XLOOKUP(FraudData[[#This Row],[device_trust_score]],DeviceRules[Device Min],DeviceRules[Risk Points],,-1)</f>
        <v>1</v>
      </c>
      <c r="P3409">
        <f>_xlfn.XLOOKUP(FraudData[[#This Row],[velocity_last_24h]],VelocityRules[Velocity Min],VelocityRules[Risk Points],,-1)</f>
        <v>0</v>
      </c>
      <c r="Q3409">
        <f>_xlfn.XLOOKUP(FraudData[[#This Row],[merchant_category]],MerchantRules[Merchant Category],MerchantRules[Risk Points],0)</f>
        <v>0</v>
      </c>
      <c r="R3409">
        <f>SUM(FraudData[[#This Row],[Amount Risk]:[Merchant Risk]])</f>
        <v>4</v>
      </c>
      <c r="S3409" t="str" cm="1">
        <f t="array" ref="S3409">_xlfn.IFS(FraudData[[#This Row],[Fraud Risk Score]]&gt;=8,"High Risk",FraudData[[#This Row],[Fraud Risk Score]]&gt;=6,"Medium Risk",TRUE,"Low Risk")</f>
        <v>Low Risk</v>
      </c>
    </row>
    <row r="3410" spans="1:19">
      <c r="A3410">
        <v>3409</v>
      </c>
      <c r="B3410">
        <v>49.75</v>
      </c>
      <c r="C3410">
        <v>11</v>
      </c>
      <c r="D3410" t="s">
        <v>50</v>
      </c>
      <c r="E3410">
        <v>0</v>
      </c>
      <c r="F3410">
        <v>0</v>
      </c>
      <c r="G3410">
        <v>79</v>
      </c>
      <c r="H3410">
        <v>2</v>
      </c>
      <c r="I3410">
        <v>34</v>
      </c>
      <c r="J3410">
        <v>0</v>
      </c>
      <c r="K3410">
        <f>_xlfn.XLOOKUP(FraudData[[#This Row],[amount]],AmountRules[Amount Min],AmountRules[Risk Points],,-1)</f>
        <v>0</v>
      </c>
      <c r="L3410">
        <f>_xlfn.XLOOKUP(FraudData[[#This Row],[transaction_hour]],TimeRules[Hour Min],TimeRules[Risk Points],,-1)</f>
        <v>0</v>
      </c>
      <c r="M3410">
        <f>_xlfn.XLOOKUP(FraudData[[#This Row],[foreign_transaction]],ForeignRules[Foreign Transaction],ForeignRules[Risk Points],0)</f>
        <v>0</v>
      </c>
      <c r="N3410">
        <f>_xlfn.XLOOKUP(FraudData[[#This Row],[location_mismatch]],Table10[Location Mismatch],Table10[Risk Points],0)</f>
        <v>0</v>
      </c>
      <c r="O3410">
        <f>_xlfn.XLOOKUP(FraudData[[#This Row],[device_trust_score]],DeviceRules[Device Min],DeviceRules[Risk Points],,-1)</f>
        <v>0</v>
      </c>
      <c r="P3410">
        <f>_xlfn.XLOOKUP(FraudData[[#This Row],[velocity_last_24h]],VelocityRules[Velocity Min],VelocityRules[Risk Points],,-1)</f>
        <v>0</v>
      </c>
      <c r="Q3410">
        <f>_xlfn.XLOOKUP(FraudData[[#This Row],[merchant_category]],MerchantRules[Merchant Category],MerchantRules[Risk Points],0)</f>
        <v>0</v>
      </c>
      <c r="R3410">
        <f>SUM(FraudData[[#This Row],[Amount Risk]:[Merchant Risk]])</f>
        <v>0</v>
      </c>
      <c r="S3410" t="str" cm="1">
        <f t="array" ref="S3410">_xlfn.IFS(FraudData[[#This Row],[Fraud Risk Score]]&gt;=8,"High Risk",FraudData[[#This Row],[Fraud Risk Score]]&gt;=6,"Medium Risk",TRUE,"Low Risk")</f>
        <v>Low Risk</v>
      </c>
    </row>
    <row r="3411" spans="1:19">
      <c r="A3411">
        <v>3410</v>
      </c>
      <c r="B3411">
        <v>7.41</v>
      </c>
      <c r="C3411">
        <v>16</v>
      </c>
      <c r="D3411" t="s">
        <v>47</v>
      </c>
      <c r="E3411">
        <v>0</v>
      </c>
      <c r="F3411">
        <v>0</v>
      </c>
      <c r="G3411">
        <v>62</v>
      </c>
      <c r="H3411">
        <v>1</v>
      </c>
      <c r="I3411">
        <v>45</v>
      </c>
      <c r="J3411">
        <v>0</v>
      </c>
      <c r="K3411">
        <f>_xlfn.XLOOKUP(FraudData[[#This Row],[amount]],AmountRules[Amount Min],AmountRules[Risk Points],,-1)</f>
        <v>0</v>
      </c>
      <c r="L3411">
        <f>_xlfn.XLOOKUP(FraudData[[#This Row],[transaction_hour]],TimeRules[Hour Min],TimeRules[Risk Points],,-1)</f>
        <v>0</v>
      </c>
      <c r="M3411">
        <f>_xlfn.XLOOKUP(FraudData[[#This Row],[foreign_transaction]],ForeignRules[Foreign Transaction],ForeignRules[Risk Points],0)</f>
        <v>0</v>
      </c>
      <c r="N3411">
        <f>_xlfn.XLOOKUP(FraudData[[#This Row],[location_mismatch]],Table10[Location Mismatch],Table10[Risk Points],0)</f>
        <v>0</v>
      </c>
      <c r="O3411">
        <f>_xlfn.XLOOKUP(FraudData[[#This Row],[device_trust_score]],DeviceRules[Device Min],DeviceRules[Risk Points],,-1)</f>
        <v>1</v>
      </c>
      <c r="P3411">
        <f>_xlfn.XLOOKUP(FraudData[[#This Row],[velocity_last_24h]],VelocityRules[Velocity Min],VelocityRules[Risk Points],,-1)</f>
        <v>0</v>
      </c>
      <c r="Q3411">
        <f>_xlfn.XLOOKUP(FraudData[[#This Row],[merchant_category]],MerchantRules[Merchant Category],MerchantRules[Risk Points],0)</f>
        <v>0</v>
      </c>
      <c r="R3411">
        <f>SUM(FraudData[[#This Row],[Amount Risk]:[Merchant Risk]])</f>
        <v>1</v>
      </c>
      <c r="S3411" t="str" cm="1">
        <f t="array" ref="S3411">_xlfn.IFS(FraudData[[#This Row],[Fraud Risk Score]]&gt;=8,"High Risk",FraudData[[#This Row],[Fraud Risk Score]]&gt;=6,"Medium Risk",TRUE,"Low Risk")</f>
        <v>Low Risk</v>
      </c>
    </row>
    <row r="3412" spans="1:19">
      <c r="A3412">
        <v>3411</v>
      </c>
      <c r="B3412">
        <v>95.34</v>
      </c>
      <c r="C3412">
        <v>20</v>
      </c>
      <c r="D3412" t="s">
        <v>47</v>
      </c>
      <c r="E3412">
        <v>0</v>
      </c>
      <c r="F3412">
        <v>0</v>
      </c>
      <c r="G3412">
        <v>47</v>
      </c>
      <c r="H3412">
        <v>1</v>
      </c>
      <c r="I3412">
        <v>23</v>
      </c>
      <c r="J3412">
        <v>0</v>
      </c>
      <c r="K3412">
        <f>_xlfn.XLOOKUP(FraudData[[#This Row],[amount]],AmountRules[Amount Min],AmountRules[Risk Points],,-1)</f>
        <v>0</v>
      </c>
      <c r="L3412">
        <f>_xlfn.XLOOKUP(FraudData[[#This Row],[transaction_hour]],TimeRules[Hour Min],TimeRules[Risk Points],,-1)</f>
        <v>0</v>
      </c>
      <c r="M3412">
        <f>_xlfn.XLOOKUP(FraudData[[#This Row],[foreign_transaction]],ForeignRules[Foreign Transaction],ForeignRules[Risk Points],0)</f>
        <v>0</v>
      </c>
      <c r="N3412">
        <f>_xlfn.XLOOKUP(FraudData[[#This Row],[location_mismatch]],Table10[Location Mismatch],Table10[Risk Points],0)</f>
        <v>0</v>
      </c>
      <c r="O3412">
        <f>_xlfn.XLOOKUP(FraudData[[#This Row],[device_trust_score]],DeviceRules[Device Min],DeviceRules[Risk Points],,-1)</f>
        <v>2</v>
      </c>
      <c r="P3412">
        <f>_xlfn.XLOOKUP(FraudData[[#This Row],[velocity_last_24h]],VelocityRules[Velocity Min],VelocityRules[Risk Points],,-1)</f>
        <v>0</v>
      </c>
      <c r="Q3412">
        <f>_xlfn.XLOOKUP(FraudData[[#This Row],[merchant_category]],MerchantRules[Merchant Category],MerchantRules[Risk Points],0)</f>
        <v>0</v>
      </c>
      <c r="R3412">
        <f>SUM(FraudData[[#This Row],[Amount Risk]:[Merchant Risk]])</f>
        <v>2</v>
      </c>
      <c r="S3412" t="str" cm="1">
        <f t="array" ref="S3412">_xlfn.IFS(FraudData[[#This Row],[Fraud Risk Score]]&gt;=8,"High Risk",FraudData[[#This Row],[Fraud Risk Score]]&gt;=6,"Medium Risk",TRUE,"Low Risk")</f>
        <v>Low Risk</v>
      </c>
    </row>
    <row r="3413" spans="1:19">
      <c r="A3413">
        <v>3412</v>
      </c>
      <c r="B3413">
        <v>25.08</v>
      </c>
      <c r="C3413">
        <v>14</v>
      </c>
      <c r="D3413" t="s">
        <v>46</v>
      </c>
      <c r="E3413">
        <v>0</v>
      </c>
      <c r="F3413">
        <v>0</v>
      </c>
      <c r="G3413">
        <v>31</v>
      </c>
      <c r="H3413">
        <v>2</v>
      </c>
      <c r="I3413">
        <v>60</v>
      </c>
      <c r="J3413">
        <v>0</v>
      </c>
      <c r="K3413">
        <f>_xlfn.XLOOKUP(FraudData[[#This Row],[amount]],AmountRules[Amount Min],AmountRules[Risk Points],,-1)</f>
        <v>0</v>
      </c>
      <c r="L3413">
        <f>_xlfn.XLOOKUP(FraudData[[#This Row],[transaction_hour]],TimeRules[Hour Min],TimeRules[Risk Points],,-1)</f>
        <v>0</v>
      </c>
      <c r="M3413">
        <f>_xlfn.XLOOKUP(FraudData[[#This Row],[foreign_transaction]],ForeignRules[Foreign Transaction],ForeignRules[Risk Points],0)</f>
        <v>0</v>
      </c>
      <c r="N3413">
        <f>_xlfn.XLOOKUP(FraudData[[#This Row],[location_mismatch]],Table10[Location Mismatch],Table10[Risk Points],0)</f>
        <v>0</v>
      </c>
      <c r="O3413">
        <f>_xlfn.XLOOKUP(FraudData[[#This Row],[device_trust_score]],DeviceRules[Device Min],DeviceRules[Risk Points],,-1)</f>
        <v>2</v>
      </c>
      <c r="P3413">
        <f>_xlfn.XLOOKUP(FraudData[[#This Row],[velocity_last_24h]],VelocityRules[Velocity Min],VelocityRules[Risk Points],,-1)</f>
        <v>0</v>
      </c>
      <c r="Q3413">
        <f>_xlfn.XLOOKUP(FraudData[[#This Row],[merchant_category]],MerchantRules[Merchant Category],MerchantRules[Risk Points],0)</f>
        <v>0</v>
      </c>
      <c r="R3413">
        <f>SUM(FraudData[[#This Row],[Amount Risk]:[Merchant Risk]])</f>
        <v>2</v>
      </c>
      <c r="S3413" t="str" cm="1">
        <f t="array" ref="S3413">_xlfn.IFS(FraudData[[#This Row],[Fraud Risk Score]]&gt;=8,"High Risk",FraudData[[#This Row],[Fraud Risk Score]]&gt;=6,"Medium Risk",TRUE,"Low Risk")</f>
        <v>Low Risk</v>
      </c>
    </row>
    <row r="3414" spans="1:19">
      <c r="A3414">
        <v>3413</v>
      </c>
      <c r="B3414">
        <v>4.08</v>
      </c>
      <c r="C3414">
        <v>9</v>
      </c>
      <c r="D3414" t="s">
        <v>50</v>
      </c>
      <c r="E3414">
        <v>0</v>
      </c>
      <c r="F3414">
        <v>0</v>
      </c>
      <c r="G3414">
        <v>62</v>
      </c>
      <c r="H3414">
        <v>1</v>
      </c>
      <c r="I3414">
        <v>23</v>
      </c>
      <c r="J3414">
        <v>0</v>
      </c>
      <c r="K3414">
        <f>_xlfn.XLOOKUP(FraudData[[#This Row],[amount]],AmountRules[Amount Min],AmountRules[Risk Points],,-1)</f>
        <v>0</v>
      </c>
      <c r="L3414">
        <f>_xlfn.XLOOKUP(FraudData[[#This Row],[transaction_hour]],TimeRules[Hour Min],TimeRules[Risk Points],,-1)</f>
        <v>0</v>
      </c>
      <c r="M3414">
        <f>_xlfn.XLOOKUP(FraudData[[#This Row],[foreign_transaction]],ForeignRules[Foreign Transaction],ForeignRules[Risk Points],0)</f>
        <v>0</v>
      </c>
      <c r="N3414">
        <f>_xlfn.XLOOKUP(FraudData[[#This Row],[location_mismatch]],Table10[Location Mismatch],Table10[Risk Points],0)</f>
        <v>0</v>
      </c>
      <c r="O3414">
        <f>_xlfn.XLOOKUP(FraudData[[#This Row],[device_trust_score]],DeviceRules[Device Min],DeviceRules[Risk Points],,-1)</f>
        <v>1</v>
      </c>
      <c r="P3414">
        <f>_xlfn.XLOOKUP(FraudData[[#This Row],[velocity_last_24h]],VelocityRules[Velocity Min],VelocityRules[Risk Points],,-1)</f>
        <v>0</v>
      </c>
      <c r="Q3414">
        <f>_xlfn.XLOOKUP(FraudData[[#This Row],[merchant_category]],MerchantRules[Merchant Category],MerchantRules[Risk Points],0)</f>
        <v>0</v>
      </c>
      <c r="R3414">
        <f>SUM(FraudData[[#This Row],[Amount Risk]:[Merchant Risk]])</f>
        <v>1</v>
      </c>
      <c r="S3414" t="str" cm="1">
        <f t="array" ref="S3414">_xlfn.IFS(FraudData[[#This Row],[Fraud Risk Score]]&gt;=8,"High Risk",FraudData[[#This Row],[Fraud Risk Score]]&gt;=6,"Medium Risk",TRUE,"Low Risk")</f>
        <v>Low Risk</v>
      </c>
    </row>
    <row r="3415" spans="1:19">
      <c r="A3415">
        <v>3414</v>
      </c>
      <c r="B3415">
        <v>80.45</v>
      </c>
      <c r="C3415">
        <v>2</v>
      </c>
      <c r="D3415" t="s">
        <v>48</v>
      </c>
      <c r="E3415">
        <v>0</v>
      </c>
      <c r="F3415">
        <v>0</v>
      </c>
      <c r="G3415">
        <v>81</v>
      </c>
      <c r="H3415">
        <v>3</v>
      </c>
      <c r="I3415">
        <v>18</v>
      </c>
      <c r="J3415">
        <v>0</v>
      </c>
      <c r="K3415">
        <f>_xlfn.XLOOKUP(FraudData[[#This Row],[amount]],AmountRules[Amount Min],AmountRules[Risk Points],,-1)</f>
        <v>0</v>
      </c>
      <c r="L3415">
        <f>_xlfn.XLOOKUP(FraudData[[#This Row],[transaction_hour]],TimeRules[Hour Min],TimeRules[Risk Points],,-1)</f>
        <v>3</v>
      </c>
      <c r="M3415">
        <f>_xlfn.XLOOKUP(FraudData[[#This Row],[foreign_transaction]],ForeignRules[Foreign Transaction],ForeignRules[Risk Points],0)</f>
        <v>0</v>
      </c>
      <c r="N3415">
        <f>_xlfn.XLOOKUP(FraudData[[#This Row],[location_mismatch]],Table10[Location Mismatch],Table10[Risk Points],0)</f>
        <v>0</v>
      </c>
      <c r="O3415">
        <f>_xlfn.XLOOKUP(FraudData[[#This Row],[device_trust_score]],DeviceRules[Device Min],DeviceRules[Risk Points],,-1)</f>
        <v>0</v>
      </c>
      <c r="P3415">
        <f>_xlfn.XLOOKUP(FraudData[[#This Row],[velocity_last_24h]],VelocityRules[Velocity Min],VelocityRules[Risk Points],,-1)</f>
        <v>0</v>
      </c>
      <c r="Q3415">
        <f>_xlfn.XLOOKUP(FraudData[[#This Row],[merchant_category]],MerchantRules[Merchant Category],MerchantRules[Risk Points],0)</f>
        <v>0</v>
      </c>
      <c r="R3415">
        <f>SUM(FraudData[[#This Row],[Amount Risk]:[Merchant Risk]])</f>
        <v>3</v>
      </c>
      <c r="S3415" t="str" cm="1">
        <f t="array" ref="S3415">_xlfn.IFS(FraudData[[#This Row],[Fraud Risk Score]]&gt;=8,"High Risk",FraudData[[#This Row],[Fraud Risk Score]]&gt;=6,"Medium Risk",TRUE,"Low Risk")</f>
        <v>Low Risk</v>
      </c>
    </row>
    <row r="3416" spans="1:19">
      <c r="A3416">
        <v>3415</v>
      </c>
      <c r="B3416">
        <v>275.63</v>
      </c>
      <c r="C3416">
        <v>22</v>
      </c>
      <c r="D3416" t="s">
        <v>47</v>
      </c>
      <c r="E3416">
        <v>0</v>
      </c>
      <c r="F3416">
        <v>0</v>
      </c>
      <c r="G3416">
        <v>61</v>
      </c>
      <c r="H3416">
        <v>1</v>
      </c>
      <c r="I3416">
        <v>20</v>
      </c>
      <c r="J3416">
        <v>0</v>
      </c>
      <c r="K3416">
        <f>_xlfn.XLOOKUP(FraudData[[#This Row],[amount]],AmountRules[Amount Min],AmountRules[Risk Points],,-1)</f>
        <v>0</v>
      </c>
      <c r="L3416">
        <f>_xlfn.XLOOKUP(FraudData[[#This Row],[transaction_hour]],TimeRules[Hour Min],TimeRules[Risk Points],,-1)</f>
        <v>0</v>
      </c>
      <c r="M3416">
        <f>_xlfn.XLOOKUP(FraudData[[#This Row],[foreign_transaction]],ForeignRules[Foreign Transaction],ForeignRules[Risk Points],0)</f>
        <v>0</v>
      </c>
      <c r="N3416">
        <f>_xlfn.XLOOKUP(FraudData[[#This Row],[location_mismatch]],Table10[Location Mismatch],Table10[Risk Points],0)</f>
        <v>0</v>
      </c>
      <c r="O3416">
        <f>_xlfn.XLOOKUP(FraudData[[#This Row],[device_trust_score]],DeviceRules[Device Min],DeviceRules[Risk Points],,-1)</f>
        <v>1</v>
      </c>
      <c r="P3416">
        <f>_xlfn.XLOOKUP(FraudData[[#This Row],[velocity_last_24h]],VelocityRules[Velocity Min],VelocityRules[Risk Points],,-1)</f>
        <v>0</v>
      </c>
      <c r="Q3416">
        <f>_xlfn.XLOOKUP(FraudData[[#This Row],[merchant_category]],MerchantRules[Merchant Category],MerchantRules[Risk Points],0)</f>
        <v>0</v>
      </c>
      <c r="R3416">
        <f>SUM(FraudData[[#This Row],[Amount Risk]:[Merchant Risk]])</f>
        <v>1</v>
      </c>
      <c r="S3416" t="str" cm="1">
        <f t="array" ref="S3416">_xlfn.IFS(FraudData[[#This Row],[Fraud Risk Score]]&gt;=8,"High Risk",FraudData[[#This Row],[Fraud Risk Score]]&gt;=6,"Medium Risk",TRUE,"Low Risk")</f>
        <v>Low Risk</v>
      </c>
    </row>
    <row r="3417" spans="1:19">
      <c r="A3417">
        <v>3416</v>
      </c>
      <c r="B3417">
        <v>150.32</v>
      </c>
      <c r="C3417">
        <v>19</v>
      </c>
      <c r="D3417" t="s">
        <v>49</v>
      </c>
      <c r="E3417">
        <v>0</v>
      </c>
      <c r="F3417">
        <v>0</v>
      </c>
      <c r="G3417">
        <v>30</v>
      </c>
      <c r="H3417">
        <v>1</v>
      </c>
      <c r="I3417">
        <v>69</v>
      </c>
      <c r="J3417">
        <v>0</v>
      </c>
      <c r="K3417">
        <f>_xlfn.XLOOKUP(FraudData[[#This Row],[amount]],AmountRules[Amount Min],AmountRules[Risk Points],,-1)</f>
        <v>0</v>
      </c>
      <c r="L3417">
        <f>_xlfn.XLOOKUP(FraudData[[#This Row],[transaction_hour]],TimeRules[Hour Min],TimeRules[Risk Points],,-1)</f>
        <v>0</v>
      </c>
      <c r="M3417">
        <f>_xlfn.XLOOKUP(FraudData[[#This Row],[foreign_transaction]],ForeignRules[Foreign Transaction],ForeignRules[Risk Points],0)</f>
        <v>0</v>
      </c>
      <c r="N3417">
        <f>_xlfn.XLOOKUP(FraudData[[#This Row],[location_mismatch]],Table10[Location Mismatch],Table10[Risk Points],0)</f>
        <v>0</v>
      </c>
      <c r="O3417">
        <f>_xlfn.XLOOKUP(FraudData[[#This Row],[device_trust_score]],DeviceRules[Device Min],DeviceRules[Risk Points],,-1)</f>
        <v>2</v>
      </c>
      <c r="P3417">
        <f>_xlfn.XLOOKUP(FraudData[[#This Row],[velocity_last_24h]],VelocityRules[Velocity Min],VelocityRules[Risk Points],,-1)</f>
        <v>0</v>
      </c>
      <c r="Q3417">
        <f>_xlfn.XLOOKUP(FraudData[[#This Row],[merchant_category]],MerchantRules[Merchant Category],MerchantRules[Risk Points],0)</f>
        <v>1</v>
      </c>
      <c r="R3417">
        <f>SUM(FraudData[[#This Row],[Amount Risk]:[Merchant Risk]])</f>
        <v>3</v>
      </c>
      <c r="S3417" t="str" cm="1">
        <f t="array" ref="S3417">_xlfn.IFS(FraudData[[#This Row],[Fraud Risk Score]]&gt;=8,"High Risk",FraudData[[#This Row],[Fraud Risk Score]]&gt;=6,"Medium Risk",TRUE,"Low Risk")</f>
        <v>Low Risk</v>
      </c>
    </row>
    <row r="3418" spans="1:19">
      <c r="A3418">
        <v>3417</v>
      </c>
      <c r="B3418">
        <v>67.52</v>
      </c>
      <c r="C3418">
        <v>19</v>
      </c>
      <c r="D3418" t="s">
        <v>48</v>
      </c>
      <c r="E3418">
        <v>1</v>
      </c>
      <c r="F3418">
        <v>0</v>
      </c>
      <c r="G3418">
        <v>34</v>
      </c>
      <c r="H3418">
        <v>2</v>
      </c>
      <c r="I3418">
        <v>26</v>
      </c>
      <c r="J3418">
        <v>0</v>
      </c>
      <c r="K3418">
        <f>_xlfn.XLOOKUP(FraudData[[#This Row],[amount]],AmountRules[Amount Min],AmountRules[Risk Points],,-1)</f>
        <v>0</v>
      </c>
      <c r="L3418">
        <f>_xlfn.XLOOKUP(FraudData[[#This Row],[transaction_hour]],TimeRules[Hour Min],TimeRules[Risk Points],,-1)</f>
        <v>0</v>
      </c>
      <c r="M3418">
        <f>_xlfn.XLOOKUP(FraudData[[#This Row],[foreign_transaction]],ForeignRules[Foreign Transaction],ForeignRules[Risk Points],0)</f>
        <v>3</v>
      </c>
      <c r="N3418">
        <f>_xlfn.XLOOKUP(FraudData[[#This Row],[location_mismatch]],Table10[Location Mismatch],Table10[Risk Points],0)</f>
        <v>0</v>
      </c>
      <c r="O3418">
        <f>_xlfn.XLOOKUP(FraudData[[#This Row],[device_trust_score]],DeviceRules[Device Min],DeviceRules[Risk Points],,-1)</f>
        <v>2</v>
      </c>
      <c r="P3418">
        <f>_xlfn.XLOOKUP(FraudData[[#This Row],[velocity_last_24h]],VelocityRules[Velocity Min],VelocityRules[Risk Points],,-1)</f>
        <v>0</v>
      </c>
      <c r="Q3418">
        <f>_xlfn.XLOOKUP(FraudData[[#This Row],[merchant_category]],MerchantRules[Merchant Category],MerchantRules[Risk Points],0)</f>
        <v>0</v>
      </c>
      <c r="R3418">
        <f>SUM(FraudData[[#This Row],[Amount Risk]:[Merchant Risk]])</f>
        <v>5</v>
      </c>
      <c r="S3418" t="str" cm="1">
        <f t="array" ref="S3418">_xlfn.IFS(FraudData[[#This Row],[Fraud Risk Score]]&gt;=8,"High Risk",FraudData[[#This Row],[Fraud Risk Score]]&gt;=6,"Medium Risk",TRUE,"Low Risk")</f>
        <v>Low Risk</v>
      </c>
    </row>
    <row r="3419" spans="1:19">
      <c r="A3419">
        <v>3418</v>
      </c>
      <c r="B3419">
        <v>191.21</v>
      </c>
      <c r="C3419">
        <v>11</v>
      </c>
      <c r="D3419" t="s">
        <v>47</v>
      </c>
      <c r="E3419">
        <v>0</v>
      </c>
      <c r="F3419">
        <v>0</v>
      </c>
      <c r="G3419">
        <v>51</v>
      </c>
      <c r="H3419">
        <v>0</v>
      </c>
      <c r="I3419">
        <v>32</v>
      </c>
      <c r="J3419">
        <v>0</v>
      </c>
      <c r="K3419">
        <f>_xlfn.XLOOKUP(FraudData[[#This Row],[amount]],AmountRules[Amount Min],AmountRules[Risk Points],,-1)</f>
        <v>0</v>
      </c>
      <c r="L3419">
        <f>_xlfn.XLOOKUP(FraudData[[#This Row],[transaction_hour]],TimeRules[Hour Min],TimeRules[Risk Points],,-1)</f>
        <v>0</v>
      </c>
      <c r="M3419">
        <f>_xlfn.XLOOKUP(FraudData[[#This Row],[foreign_transaction]],ForeignRules[Foreign Transaction],ForeignRules[Risk Points],0)</f>
        <v>0</v>
      </c>
      <c r="N3419">
        <f>_xlfn.XLOOKUP(FraudData[[#This Row],[location_mismatch]],Table10[Location Mismatch],Table10[Risk Points],0)</f>
        <v>0</v>
      </c>
      <c r="O3419">
        <f>_xlfn.XLOOKUP(FraudData[[#This Row],[device_trust_score]],DeviceRules[Device Min],DeviceRules[Risk Points],,-1)</f>
        <v>1</v>
      </c>
      <c r="P3419">
        <f>_xlfn.XLOOKUP(FraudData[[#This Row],[velocity_last_24h]],VelocityRules[Velocity Min],VelocityRules[Risk Points],,-1)</f>
        <v>0</v>
      </c>
      <c r="Q3419">
        <f>_xlfn.XLOOKUP(FraudData[[#This Row],[merchant_category]],MerchantRules[Merchant Category],MerchantRules[Risk Points],0)</f>
        <v>0</v>
      </c>
      <c r="R3419">
        <f>SUM(FraudData[[#This Row],[Amount Risk]:[Merchant Risk]])</f>
        <v>1</v>
      </c>
      <c r="S3419" t="str" cm="1">
        <f t="array" ref="S3419">_xlfn.IFS(FraudData[[#This Row],[Fraud Risk Score]]&gt;=8,"High Risk",FraudData[[#This Row],[Fraud Risk Score]]&gt;=6,"Medium Risk",TRUE,"Low Risk")</f>
        <v>Low Risk</v>
      </c>
    </row>
    <row r="3420" spans="1:19">
      <c r="A3420">
        <v>3419</v>
      </c>
      <c r="B3420">
        <v>47.52</v>
      </c>
      <c r="C3420">
        <v>0</v>
      </c>
      <c r="D3420" t="s">
        <v>48</v>
      </c>
      <c r="E3420">
        <v>0</v>
      </c>
      <c r="F3420">
        <v>0</v>
      </c>
      <c r="G3420">
        <v>81</v>
      </c>
      <c r="H3420">
        <v>1</v>
      </c>
      <c r="I3420">
        <v>57</v>
      </c>
      <c r="J3420">
        <v>0</v>
      </c>
      <c r="K3420">
        <f>_xlfn.XLOOKUP(FraudData[[#This Row],[amount]],AmountRules[Amount Min],AmountRules[Risk Points],,-1)</f>
        <v>0</v>
      </c>
      <c r="L3420">
        <f>_xlfn.XLOOKUP(FraudData[[#This Row],[transaction_hour]],TimeRules[Hour Min],TimeRules[Risk Points],,-1)</f>
        <v>3</v>
      </c>
      <c r="M3420">
        <f>_xlfn.XLOOKUP(FraudData[[#This Row],[foreign_transaction]],ForeignRules[Foreign Transaction],ForeignRules[Risk Points],0)</f>
        <v>0</v>
      </c>
      <c r="N3420">
        <f>_xlfn.XLOOKUP(FraudData[[#This Row],[location_mismatch]],Table10[Location Mismatch],Table10[Risk Points],0)</f>
        <v>0</v>
      </c>
      <c r="O3420">
        <f>_xlfn.XLOOKUP(FraudData[[#This Row],[device_trust_score]],DeviceRules[Device Min],DeviceRules[Risk Points],,-1)</f>
        <v>0</v>
      </c>
      <c r="P3420">
        <f>_xlfn.XLOOKUP(FraudData[[#This Row],[velocity_last_24h]],VelocityRules[Velocity Min],VelocityRules[Risk Points],,-1)</f>
        <v>0</v>
      </c>
      <c r="Q3420">
        <f>_xlfn.XLOOKUP(FraudData[[#This Row],[merchant_category]],MerchantRules[Merchant Category],MerchantRules[Risk Points],0)</f>
        <v>0</v>
      </c>
      <c r="R3420">
        <f>SUM(FraudData[[#This Row],[Amount Risk]:[Merchant Risk]])</f>
        <v>3</v>
      </c>
      <c r="S3420" t="str" cm="1">
        <f t="array" ref="S3420">_xlfn.IFS(FraudData[[#This Row],[Fraud Risk Score]]&gt;=8,"High Risk",FraudData[[#This Row],[Fraud Risk Score]]&gt;=6,"Medium Risk",TRUE,"Low Risk")</f>
        <v>Low Risk</v>
      </c>
    </row>
    <row r="3421" spans="1:19">
      <c r="A3421">
        <v>3420</v>
      </c>
      <c r="B3421">
        <v>2.61</v>
      </c>
      <c r="C3421">
        <v>0</v>
      </c>
      <c r="D3421" t="s">
        <v>49</v>
      </c>
      <c r="E3421">
        <v>0</v>
      </c>
      <c r="F3421">
        <v>0</v>
      </c>
      <c r="G3421">
        <v>40</v>
      </c>
      <c r="H3421">
        <v>1</v>
      </c>
      <c r="I3421">
        <v>37</v>
      </c>
      <c r="J3421">
        <v>0</v>
      </c>
      <c r="K3421">
        <f>_xlfn.XLOOKUP(FraudData[[#This Row],[amount]],AmountRules[Amount Min],AmountRules[Risk Points],,-1)</f>
        <v>0</v>
      </c>
      <c r="L3421">
        <f>_xlfn.XLOOKUP(FraudData[[#This Row],[transaction_hour]],TimeRules[Hour Min],TimeRules[Risk Points],,-1)</f>
        <v>3</v>
      </c>
      <c r="M3421">
        <f>_xlfn.XLOOKUP(FraudData[[#This Row],[foreign_transaction]],ForeignRules[Foreign Transaction],ForeignRules[Risk Points],0)</f>
        <v>0</v>
      </c>
      <c r="N3421">
        <f>_xlfn.XLOOKUP(FraudData[[#This Row],[location_mismatch]],Table10[Location Mismatch],Table10[Risk Points],0)</f>
        <v>0</v>
      </c>
      <c r="O3421">
        <f>_xlfn.XLOOKUP(FraudData[[#This Row],[device_trust_score]],DeviceRules[Device Min],DeviceRules[Risk Points],,-1)</f>
        <v>2</v>
      </c>
      <c r="P3421">
        <f>_xlfn.XLOOKUP(FraudData[[#This Row],[velocity_last_24h]],VelocityRules[Velocity Min],VelocityRules[Risk Points],,-1)</f>
        <v>0</v>
      </c>
      <c r="Q3421">
        <f>_xlfn.XLOOKUP(FraudData[[#This Row],[merchant_category]],MerchantRules[Merchant Category],MerchantRules[Risk Points],0)</f>
        <v>1</v>
      </c>
      <c r="R3421">
        <f>SUM(FraudData[[#This Row],[Amount Risk]:[Merchant Risk]])</f>
        <v>6</v>
      </c>
      <c r="S3421" t="str" cm="1">
        <f t="array" ref="S3421">_xlfn.IFS(FraudData[[#This Row],[Fraud Risk Score]]&gt;=8,"High Risk",FraudData[[#This Row],[Fraud Risk Score]]&gt;=6,"Medium Risk",TRUE,"Low Risk")</f>
        <v>Medium Risk</v>
      </c>
    </row>
    <row r="3422" spans="1:19">
      <c r="A3422">
        <v>3421</v>
      </c>
      <c r="B3422">
        <v>260.18</v>
      </c>
      <c r="C3422">
        <v>9</v>
      </c>
      <c r="D3422" t="s">
        <v>48</v>
      </c>
      <c r="E3422">
        <v>1</v>
      </c>
      <c r="F3422">
        <v>0</v>
      </c>
      <c r="G3422">
        <v>83</v>
      </c>
      <c r="H3422">
        <v>3</v>
      </c>
      <c r="I3422">
        <v>33</v>
      </c>
      <c r="J3422">
        <v>0</v>
      </c>
      <c r="K3422">
        <f>_xlfn.XLOOKUP(FraudData[[#This Row],[amount]],AmountRules[Amount Min],AmountRules[Risk Points],,-1)</f>
        <v>0</v>
      </c>
      <c r="L3422">
        <f>_xlfn.XLOOKUP(FraudData[[#This Row],[transaction_hour]],TimeRules[Hour Min],TimeRules[Risk Points],,-1)</f>
        <v>0</v>
      </c>
      <c r="M3422">
        <f>_xlfn.XLOOKUP(FraudData[[#This Row],[foreign_transaction]],ForeignRules[Foreign Transaction],ForeignRules[Risk Points],0)</f>
        <v>3</v>
      </c>
      <c r="N3422">
        <f>_xlfn.XLOOKUP(FraudData[[#This Row],[location_mismatch]],Table10[Location Mismatch],Table10[Risk Points],0)</f>
        <v>0</v>
      </c>
      <c r="O3422">
        <f>_xlfn.XLOOKUP(FraudData[[#This Row],[device_trust_score]],DeviceRules[Device Min],DeviceRules[Risk Points],,-1)</f>
        <v>0</v>
      </c>
      <c r="P3422">
        <f>_xlfn.XLOOKUP(FraudData[[#This Row],[velocity_last_24h]],VelocityRules[Velocity Min],VelocityRules[Risk Points],,-1)</f>
        <v>0</v>
      </c>
      <c r="Q3422">
        <f>_xlfn.XLOOKUP(FraudData[[#This Row],[merchant_category]],MerchantRules[Merchant Category],MerchantRules[Risk Points],0)</f>
        <v>0</v>
      </c>
      <c r="R3422">
        <f>SUM(FraudData[[#This Row],[Amount Risk]:[Merchant Risk]])</f>
        <v>3</v>
      </c>
      <c r="S3422" t="str" cm="1">
        <f t="array" ref="S3422">_xlfn.IFS(FraudData[[#This Row],[Fraud Risk Score]]&gt;=8,"High Risk",FraudData[[#This Row],[Fraud Risk Score]]&gt;=6,"Medium Risk",TRUE,"Low Risk")</f>
        <v>Low Risk</v>
      </c>
    </row>
    <row r="3423" spans="1:19">
      <c r="A3423">
        <v>3422</v>
      </c>
      <c r="B3423">
        <v>175.95</v>
      </c>
      <c r="C3423">
        <v>17</v>
      </c>
      <c r="D3423" t="s">
        <v>48</v>
      </c>
      <c r="E3423">
        <v>0</v>
      </c>
      <c r="F3423">
        <v>0</v>
      </c>
      <c r="G3423">
        <v>52</v>
      </c>
      <c r="H3423">
        <v>4</v>
      </c>
      <c r="I3423">
        <v>27</v>
      </c>
      <c r="J3423">
        <v>0</v>
      </c>
      <c r="K3423">
        <f>_xlfn.XLOOKUP(FraudData[[#This Row],[amount]],AmountRules[Amount Min],AmountRules[Risk Points],,-1)</f>
        <v>0</v>
      </c>
      <c r="L3423">
        <f>_xlfn.XLOOKUP(FraudData[[#This Row],[transaction_hour]],TimeRules[Hour Min],TimeRules[Risk Points],,-1)</f>
        <v>0</v>
      </c>
      <c r="M3423">
        <f>_xlfn.XLOOKUP(FraudData[[#This Row],[foreign_transaction]],ForeignRules[Foreign Transaction],ForeignRules[Risk Points],0)</f>
        <v>0</v>
      </c>
      <c r="N3423">
        <f>_xlfn.XLOOKUP(FraudData[[#This Row],[location_mismatch]],Table10[Location Mismatch],Table10[Risk Points],0)</f>
        <v>0</v>
      </c>
      <c r="O3423">
        <f>_xlfn.XLOOKUP(FraudData[[#This Row],[device_trust_score]],DeviceRules[Device Min],DeviceRules[Risk Points],,-1)</f>
        <v>1</v>
      </c>
      <c r="P3423">
        <f>_xlfn.XLOOKUP(FraudData[[#This Row],[velocity_last_24h]],VelocityRules[Velocity Min],VelocityRules[Risk Points],,-1)</f>
        <v>0</v>
      </c>
      <c r="Q3423">
        <f>_xlfn.XLOOKUP(FraudData[[#This Row],[merchant_category]],MerchantRules[Merchant Category],MerchantRules[Risk Points],0)</f>
        <v>0</v>
      </c>
      <c r="R3423">
        <f>SUM(FraudData[[#This Row],[Amount Risk]:[Merchant Risk]])</f>
        <v>1</v>
      </c>
      <c r="S3423" t="str" cm="1">
        <f t="array" ref="S3423">_xlfn.IFS(FraudData[[#This Row],[Fraud Risk Score]]&gt;=8,"High Risk",FraudData[[#This Row],[Fraud Risk Score]]&gt;=6,"Medium Risk",TRUE,"Low Risk")</f>
        <v>Low Risk</v>
      </c>
    </row>
    <row r="3424" spans="1:19">
      <c r="A3424">
        <v>3423</v>
      </c>
      <c r="B3424">
        <v>258.62</v>
      </c>
      <c r="C3424">
        <v>14</v>
      </c>
      <c r="D3424" t="s">
        <v>49</v>
      </c>
      <c r="E3424">
        <v>0</v>
      </c>
      <c r="F3424">
        <v>0</v>
      </c>
      <c r="G3424">
        <v>27</v>
      </c>
      <c r="H3424">
        <v>2</v>
      </c>
      <c r="I3424">
        <v>31</v>
      </c>
      <c r="J3424">
        <v>0</v>
      </c>
      <c r="K3424">
        <f>_xlfn.XLOOKUP(FraudData[[#This Row],[amount]],AmountRules[Amount Min],AmountRules[Risk Points],,-1)</f>
        <v>0</v>
      </c>
      <c r="L3424">
        <f>_xlfn.XLOOKUP(FraudData[[#This Row],[transaction_hour]],TimeRules[Hour Min],TimeRules[Risk Points],,-1)</f>
        <v>0</v>
      </c>
      <c r="M3424">
        <f>_xlfn.XLOOKUP(FraudData[[#This Row],[foreign_transaction]],ForeignRules[Foreign Transaction],ForeignRules[Risk Points],0)</f>
        <v>0</v>
      </c>
      <c r="N3424">
        <f>_xlfn.XLOOKUP(FraudData[[#This Row],[location_mismatch]],Table10[Location Mismatch],Table10[Risk Points],0)</f>
        <v>0</v>
      </c>
      <c r="O3424">
        <f>_xlfn.XLOOKUP(FraudData[[#This Row],[device_trust_score]],DeviceRules[Device Min],DeviceRules[Risk Points],,-1)</f>
        <v>3</v>
      </c>
      <c r="P3424">
        <f>_xlfn.XLOOKUP(FraudData[[#This Row],[velocity_last_24h]],VelocityRules[Velocity Min],VelocityRules[Risk Points],,-1)</f>
        <v>0</v>
      </c>
      <c r="Q3424">
        <f>_xlfn.XLOOKUP(FraudData[[#This Row],[merchant_category]],MerchantRules[Merchant Category],MerchantRules[Risk Points],0)</f>
        <v>1</v>
      </c>
      <c r="R3424">
        <f>SUM(FraudData[[#This Row],[Amount Risk]:[Merchant Risk]])</f>
        <v>4</v>
      </c>
      <c r="S3424" t="str" cm="1">
        <f t="array" ref="S3424">_xlfn.IFS(FraudData[[#This Row],[Fraud Risk Score]]&gt;=8,"High Risk",FraudData[[#This Row],[Fraud Risk Score]]&gt;=6,"Medium Risk",TRUE,"Low Risk")</f>
        <v>Low Risk</v>
      </c>
    </row>
    <row r="3425" spans="1:19">
      <c r="A3425">
        <v>3424</v>
      </c>
      <c r="B3425">
        <v>7.15</v>
      </c>
      <c r="C3425">
        <v>1</v>
      </c>
      <c r="D3425" t="s">
        <v>49</v>
      </c>
      <c r="E3425">
        <v>0</v>
      </c>
      <c r="F3425">
        <v>0</v>
      </c>
      <c r="G3425">
        <v>81</v>
      </c>
      <c r="H3425">
        <v>2</v>
      </c>
      <c r="I3425">
        <v>33</v>
      </c>
      <c r="J3425">
        <v>0</v>
      </c>
      <c r="K3425">
        <f>_xlfn.XLOOKUP(FraudData[[#This Row],[amount]],AmountRules[Amount Min],AmountRules[Risk Points],,-1)</f>
        <v>0</v>
      </c>
      <c r="L3425">
        <f>_xlfn.XLOOKUP(FraudData[[#This Row],[transaction_hour]],TimeRules[Hour Min],TimeRules[Risk Points],,-1)</f>
        <v>3</v>
      </c>
      <c r="M3425">
        <f>_xlfn.XLOOKUP(FraudData[[#This Row],[foreign_transaction]],ForeignRules[Foreign Transaction],ForeignRules[Risk Points],0)</f>
        <v>0</v>
      </c>
      <c r="N3425">
        <f>_xlfn.XLOOKUP(FraudData[[#This Row],[location_mismatch]],Table10[Location Mismatch],Table10[Risk Points],0)</f>
        <v>0</v>
      </c>
      <c r="O3425">
        <f>_xlfn.XLOOKUP(FraudData[[#This Row],[device_trust_score]],DeviceRules[Device Min],DeviceRules[Risk Points],,-1)</f>
        <v>0</v>
      </c>
      <c r="P3425">
        <f>_xlfn.XLOOKUP(FraudData[[#This Row],[velocity_last_24h]],VelocityRules[Velocity Min],VelocityRules[Risk Points],,-1)</f>
        <v>0</v>
      </c>
      <c r="Q3425">
        <f>_xlfn.XLOOKUP(FraudData[[#This Row],[merchant_category]],MerchantRules[Merchant Category],MerchantRules[Risk Points],0)</f>
        <v>1</v>
      </c>
      <c r="R3425">
        <f>SUM(FraudData[[#This Row],[Amount Risk]:[Merchant Risk]])</f>
        <v>4</v>
      </c>
      <c r="S3425" t="str" cm="1">
        <f t="array" ref="S3425">_xlfn.IFS(FraudData[[#This Row],[Fraud Risk Score]]&gt;=8,"High Risk",FraudData[[#This Row],[Fraud Risk Score]]&gt;=6,"Medium Risk",TRUE,"Low Risk")</f>
        <v>Low Risk</v>
      </c>
    </row>
    <row r="3426" spans="1:19">
      <c r="A3426">
        <v>3425</v>
      </c>
      <c r="B3426">
        <v>326.64999999999998</v>
      </c>
      <c r="C3426">
        <v>16</v>
      </c>
      <c r="D3426" t="s">
        <v>49</v>
      </c>
      <c r="E3426">
        <v>0</v>
      </c>
      <c r="F3426">
        <v>0</v>
      </c>
      <c r="G3426">
        <v>89</v>
      </c>
      <c r="H3426">
        <v>3</v>
      </c>
      <c r="I3426">
        <v>32</v>
      </c>
      <c r="J3426">
        <v>0</v>
      </c>
      <c r="K3426">
        <f>_xlfn.XLOOKUP(FraudData[[#This Row],[amount]],AmountRules[Amount Min],AmountRules[Risk Points],,-1)</f>
        <v>0</v>
      </c>
      <c r="L3426">
        <f>_xlfn.XLOOKUP(FraudData[[#This Row],[transaction_hour]],TimeRules[Hour Min],TimeRules[Risk Points],,-1)</f>
        <v>0</v>
      </c>
      <c r="M3426">
        <f>_xlfn.XLOOKUP(FraudData[[#This Row],[foreign_transaction]],ForeignRules[Foreign Transaction],ForeignRules[Risk Points],0)</f>
        <v>0</v>
      </c>
      <c r="N3426">
        <f>_xlfn.XLOOKUP(FraudData[[#This Row],[location_mismatch]],Table10[Location Mismatch],Table10[Risk Points],0)</f>
        <v>0</v>
      </c>
      <c r="O3426">
        <f>_xlfn.XLOOKUP(FraudData[[#This Row],[device_trust_score]],DeviceRules[Device Min],DeviceRules[Risk Points],,-1)</f>
        <v>0</v>
      </c>
      <c r="P3426">
        <f>_xlfn.XLOOKUP(FraudData[[#This Row],[velocity_last_24h]],VelocityRules[Velocity Min],VelocityRules[Risk Points],,-1)</f>
        <v>0</v>
      </c>
      <c r="Q3426">
        <f>_xlfn.XLOOKUP(FraudData[[#This Row],[merchant_category]],MerchantRules[Merchant Category],MerchantRules[Risk Points],0)</f>
        <v>1</v>
      </c>
      <c r="R3426">
        <f>SUM(FraudData[[#This Row],[Amount Risk]:[Merchant Risk]])</f>
        <v>1</v>
      </c>
      <c r="S3426" t="str" cm="1">
        <f t="array" ref="S3426">_xlfn.IFS(FraudData[[#This Row],[Fraud Risk Score]]&gt;=8,"High Risk",FraudData[[#This Row],[Fraud Risk Score]]&gt;=6,"Medium Risk",TRUE,"Low Risk")</f>
        <v>Low Risk</v>
      </c>
    </row>
    <row r="3427" spans="1:19">
      <c r="A3427">
        <v>3426</v>
      </c>
      <c r="B3427">
        <v>173.94</v>
      </c>
      <c r="C3427">
        <v>7</v>
      </c>
      <c r="D3427" t="s">
        <v>46</v>
      </c>
      <c r="E3427">
        <v>0</v>
      </c>
      <c r="F3427">
        <v>1</v>
      </c>
      <c r="G3427">
        <v>91</v>
      </c>
      <c r="H3427">
        <v>2</v>
      </c>
      <c r="I3427">
        <v>58</v>
      </c>
      <c r="J3427">
        <v>0</v>
      </c>
      <c r="K3427">
        <f>_xlfn.XLOOKUP(FraudData[[#This Row],[amount]],AmountRules[Amount Min],AmountRules[Risk Points],,-1)</f>
        <v>0</v>
      </c>
      <c r="L3427">
        <f>_xlfn.XLOOKUP(FraudData[[#This Row],[transaction_hour]],TimeRules[Hour Min],TimeRules[Risk Points],,-1)</f>
        <v>0</v>
      </c>
      <c r="M3427">
        <f>_xlfn.XLOOKUP(FraudData[[#This Row],[foreign_transaction]],ForeignRules[Foreign Transaction],ForeignRules[Risk Points],0)</f>
        <v>0</v>
      </c>
      <c r="N3427">
        <f>_xlfn.XLOOKUP(FraudData[[#This Row],[location_mismatch]],Table10[Location Mismatch],Table10[Risk Points],0)</f>
        <v>3</v>
      </c>
      <c r="O3427">
        <f>_xlfn.XLOOKUP(FraudData[[#This Row],[device_trust_score]],DeviceRules[Device Min],DeviceRules[Risk Points],,-1)</f>
        <v>0</v>
      </c>
      <c r="P3427">
        <f>_xlfn.XLOOKUP(FraudData[[#This Row],[velocity_last_24h]],VelocityRules[Velocity Min],VelocityRules[Risk Points],,-1)</f>
        <v>0</v>
      </c>
      <c r="Q3427">
        <f>_xlfn.XLOOKUP(FraudData[[#This Row],[merchant_category]],MerchantRules[Merchant Category],MerchantRules[Risk Points],0)</f>
        <v>0</v>
      </c>
      <c r="R3427">
        <f>SUM(FraudData[[#This Row],[Amount Risk]:[Merchant Risk]])</f>
        <v>3</v>
      </c>
      <c r="S3427" t="str" cm="1">
        <f t="array" ref="S3427">_xlfn.IFS(FraudData[[#This Row],[Fraud Risk Score]]&gt;=8,"High Risk",FraudData[[#This Row],[Fraud Risk Score]]&gt;=6,"Medium Risk",TRUE,"Low Risk")</f>
        <v>Low Risk</v>
      </c>
    </row>
    <row r="3428" spans="1:19">
      <c r="A3428">
        <v>3427</v>
      </c>
      <c r="B3428">
        <v>149.16999999999999</v>
      </c>
      <c r="C3428">
        <v>21</v>
      </c>
      <c r="D3428" t="s">
        <v>49</v>
      </c>
      <c r="E3428">
        <v>0</v>
      </c>
      <c r="F3428">
        <v>0</v>
      </c>
      <c r="G3428">
        <v>54</v>
      </c>
      <c r="H3428">
        <v>2</v>
      </c>
      <c r="I3428">
        <v>43</v>
      </c>
      <c r="J3428">
        <v>0</v>
      </c>
      <c r="K3428">
        <f>_xlfn.XLOOKUP(FraudData[[#This Row],[amount]],AmountRules[Amount Min],AmountRules[Risk Points],,-1)</f>
        <v>0</v>
      </c>
      <c r="L3428">
        <f>_xlfn.XLOOKUP(FraudData[[#This Row],[transaction_hour]],TimeRules[Hour Min],TimeRules[Risk Points],,-1)</f>
        <v>0</v>
      </c>
      <c r="M3428">
        <f>_xlfn.XLOOKUP(FraudData[[#This Row],[foreign_transaction]],ForeignRules[Foreign Transaction],ForeignRules[Risk Points],0)</f>
        <v>0</v>
      </c>
      <c r="N3428">
        <f>_xlfn.XLOOKUP(FraudData[[#This Row],[location_mismatch]],Table10[Location Mismatch],Table10[Risk Points],0)</f>
        <v>0</v>
      </c>
      <c r="O3428">
        <f>_xlfn.XLOOKUP(FraudData[[#This Row],[device_trust_score]],DeviceRules[Device Min],DeviceRules[Risk Points],,-1)</f>
        <v>1</v>
      </c>
      <c r="P3428">
        <f>_xlfn.XLOOKUP(FraudData[[#This Row],[velocity_last_24h]],VelocityRules[Velocity Min],VelocityRules[Risk Points],,-1)</f>
        <v>0</v>
      </c>
      <c r="Q3428">
        <f>_xlfn.XLOOKUP(FraudData[[#This Row],[merchant_category]],MerchantRules[Merchant Category],MerchantRules[Risk Points],0)</f>
        <v>1</v>
      </c>
      <c r="R3428">
        <f>SUM(FraudData[[#This Row],[Amount Risk]:[Merchant Risk]])</f>
        <v>2</v>
      </c>
      <c r="S3428" t="str" cm="1">
        <f t="array" ref="S3428">_xlfn.IFS(FraudData[[#This Row],[Fraud Risk Score]]&gt;=8,"High Risk",FraudData[[#This Row],[Fraud Risk Score]]&gt;=6,"Medium Risk",TRUE,"Low Risk")</f>
        <v>Low Risk</v>
      </c>
    </row>
    <row r="3429" spans="1:19">
      <c r="A3429">
        <v>3428</v>
      </c>
      <c r="B3429">
        <v>176.36</v>
      </c>
      <c r="C3429">
        <v>21</v>
      </c>
      <c r="D3429" t="s">
        <v>48</v>
      </c>
      <c r="E3429">
        <v>0</v>
      </c>
      <c r="F3429">
        <v>0</v>
      </c>
      <c r="G3429">
        <v>43</v>
      </c>
      <c r="H3429">
        <v>2</v>
      </c>
      <c r="I3429">
        <v>27</v>
      </c>
      <c r="J3429">
        <v>0</v>
      </c>
      <c r="K3429">
        <f>_xlfn.XLOOKUP(FraudData[[#This Row],[amount]],AmountRules[Amount Min],AmountRules[Risk Points],,-1)</f>
        <v>0</v>
      </c>
      <c r="L3429">
        <f>_xlfn.XLOOKUP(FraudData[[#This Row],[transaction_hour]],TimeRules[Hour Min],TimeRules[Risk Points],,-1)</f>
        <v>0</v>
      </c>
      <c r="M3429">
        <f>_xlfn.XLOOKUP(FraudData[[#This Row],[foreign_transaction]],ForeignRules[Foreign Transaction],ForeignRules[Risk Points],0)</f>
        <v>0</v>
      </c>
      <c r="N3429">
        <f>_xlfn.XLOOKUP(FraudData[[#This Row],[location_mismatch]],Table10[Location Mismatch],Table10[Risk Points],0)</f>
        <v>0</v>
      </c>
      <c r="O3429">
        <f>_xlfn.XLOOKUP(FraudData[[#This Row],[device_trust_score]],DeviceRules[Device Min],DeviceRules[Risk Points],,-1)</f>
        <v>2</v>
      </c>
      <c r="P3429">
        <f>_xlfn.XLOOKUP(FraudData[[#This Row],[velocity_last_24h]],VelocityRules[Velocity Min],VelocityRules[Risk Points],,-1)</f>
        <v>0</v>
      </c>
      <c r="Q3429">
        <f>_xlfn.XLOOKUP(FraudData[[#This Row],[merchant_category]],MerchantRules[Merchant Category],MerchantRules[Risk Points],0)</f>
        <v>0</v>
      </c>
      <c r="R3429">
        <f>SUM(FraudData[[#This Row],[Amount Risk]:[Merchant Risk]])</f>
        <v>2</v>
      </c>
      <c r="S3429" t="str" cm="1">
        <f t="array" ref="S3429">_xlfn.IFS(FraudData[[#This Row],[Fraud Risk Score]]&gt;=8,"High Risk",FraudData[[#This Row],[Fraud Risk Score]]&gt;=6,"Medium Risk",TRUE,"Low Risk")</f>
        <v>Low Risk</v>
      </c>
    </row>
    <row r="3430" spans="1:19">
      <c r="A3430">
        <v>3429</v>
      </c>
      <c r="B3430">
        <v>359.69</v>
      </c>
      <c r="C3430">
        <v>8</v>
      </c>
      <c r="D3430" t="s">
        <v>49</v>
      </c>
      <c r="E3430">
        <v>0</v>
      </c>
      <c r="F3430">
        <v>0</v>
      </c>
      <c r="G3430">
        <v>32</v>
      </c>
      <c r="H3430">
        <v>0</v>
      </c>
      <c r="I3430">
        <v>57</v>
      </c>
      <c r="J3430">
        <v>0</v>
      </c>
      <c r="K3430">
        <f>_xlfn.XLOOKUP(FraudData[[#This Row],[amount]],AmountRules[Amount Min],AmountRules[Risk Points],,-1)</f>
        <v>0</v>
      </c>
      <c r="L3430">
        <f>_xlfn.XLOOKUP(FraudData[[#This Row],[transaction_hour]],TimeRules[Hour Min],TimeRules[Risk Points],,-1)</f>
        <v>0</v>
      </c>
      <c r="M3430">
        <f>_xlfn.XLOOKUP(FraudData[[#This Row],[foreign_transaction]],ForeignRules[Foreign Transaction],ForeignRules[Risk Points],0)</f>
        <v>0</v>
      </c>
      <c r="N3430">
        <f>_xlfn.XLOOKUP(FraudData[[#This Row],[location_mismatch]],Table10[Location Mismatch],Table10[Risk Points],0)</f>
        <v>0</v>
      </c>
      <c r="O3430">
        <f>_xlfn.XLOOKUP(FraudData[[#This Row],[device_trust_score]],DeviceRules[Device Min],DeviceRules[Risk Points],,-1)</f>
        <v>2</v>
      </c>
      <c r="P3430">
        <f>_xlfn.XLOOKUP(FraudData[[#This Row],[velocity_last_24h]],VelocityRules[Velocity Min],VelocityRules[Risk Points],,-1)</f>
        <v>0</v>
      </c>
      <c r="Q3430">
        <f>_xlfn.XLOOKUP(FraudData[[#This Row],[merchant_category]],MerchantRules[Merchant Category],MerchantRules[Risk Points],0)</f>
        <v>1</v>
      </c>
      <c r="R3430">
        <f>SUM(FraudData[[#This Row],[Amount Risk]:[Merchant Risk]])</f>
        <v>3</v>
      </c>
      <c r="S3430" t="str" cm="1">
        <f t="array" ref="S3430">_xlfn.IFS(FraudData[[#This Row],[Fraud Risk Score]]&gt;=8,"High Risk",FraudData[[#This Row],[Fraud Risk Score]]&gt;=6,"Medium Risk",TRUE,"Low Risk")</f>
        <v>Low Risk</v>
      </c>
    </row>
    <row r="3431" spans="1:19">
      <c r="A3431">
        <v>3430</v>
      </c>
      <c r="B3431">
        <v>159.15</v>
      </c>
      <c r="C3431">
        <v>20</v>
      </c>
      <c r="D3431" t="s">
        <v>47</v>
      </c>
      <c r="E3431">
        <v>0</v>
      </c>
      <c r="F3431">
        <v>0</v>
      </c>
      <c r="G3431">
        <v>86</v>
      </c>
      <c r="H3431">
        <v>2</v>
      </c>
      <c r="I3431">
        <v>29</v>
      </c>
      <c r="J3431">
        <v>0</v>
      </c>
      <c r="K3431">
        <f>_xlfn.XLOOKUP(FraudData[[#This Row],[amount]],AmountRules[Amount Min],AmountRules[Risk Points],,-1)</f>
        <v>0</v>
      </c>
      <c r="L3431">
        <f>_xlfn.XLOOKUP(FraudData[[#This Row],[transaction_hour]],TimeRules[Hour Min],TimeRules[Risk Points],,-1)</f>
        <v>0</v>
      </c>
      <c r="M3431">
        <f>_xlfn.XLOOKUP(FraudData[[#This Row],[foreign_transaction]],ForeignRules[Foreign Transaction],ForeignRules[Risk Points],0)</f>
        <v>0</v>
      </c>
      <c r="N3431">
        <f>_xlfn.XLOOKUP(FraudData[[#This Row],[location_mismatch]],Table10[Location Mismatch],Table10[Risk Points],0)</f>
        <v>0</v>
      </c>
      <c r="O3431">
        <f>_xlfn.XLOOKUP(FraudData[[#This Row],[device_trust_score]],DeviceRules[Device Min],DeviceRules[Risk Points],,-1)</f>
        <v>0</v>
      </c>
      <c r="P3431">
        <f>_xlfn.XLOOKUP(FraudData[[#This Row],[velocity_last_24h]],VelocityRules[Velocity Min],VelocityRules[Risk Points],,-1)</f>
        <v>0</v>
      </c>
      <c r="Q3431">
        <f>_xlfn.XLOOKUP(FraudData[[#This Row],[merchant_category]],MerchantRules[Merchant Category],MerchantRules[Risk Points],0)</f>
        <v>0</v>
      </c>
      <c r="R3431">
        <f>SUM(FraudData[[#This Row],[Amount Risk]:[Merchant Risk]])</f>
        <v>0</v>
      </c>
      <c r="S3431" t="str" cm="1">
        <f t="array" ref="S3431">_xlfn.IFS(FraudData[[#This Row],[Fraud Risk Score]]&gt;=8,"High Risk",FraudData[[#This Row],[Fraud Risk Score]]&gt;=6,"Medium Risk",TRUE,"Low Risk")</f>
        <v>Low Risk</v>
      </c>
    </row>
    <row r="3432" spans="1:19">
      <c r="A3432">
        <v>3431</v>
      </c>
      <c r="B3432">
        <v>156.56</v>
      </c>
      <c r="C3432">
        <v>19</v>
      </c>
      <c r="D3432" t="s">
        <v>49</v>
      </c>
      <c r="E3432">
        <v>0</v>
      </c>
      <c r="F3432">
        <v>0</v>
      </c>
      <c r="G3432">
        <v>43</v>
      </c>
      <c r="H3432">
        <v>1</v>
      </c>
      <c r="I3432">
        <v>54</v>
      </c>
      <c r="J3432">
        <v>0</v>
      </c>
      <c r="K3432">
        <f>_xlfn.XLOOKUP(FraudData[[#This Row],[amount]],AmountRules[Amount Min],AmountRules[Risk Points],,-1)</f>
        <v>0</v>
      </c>
      <c r="L3432">
        <f>_xlfn.XLOOKUP(FraudData[[#This Row],[transaction_hour]],TimeRules[Hour Min],TimeRules[Risk Points],,-1)</f>
        <v>0</v>
      </c>
      <c r="M3432">
        <f>_xlfn.XLOOKUP(FraudData[[#This Row],[foreign_transaction]],ForeignRules[Foreign Transaction],ForeignRules[Risk Points],0)</f>
        <v>0</v>
      </c>
      <c r="N3432">
        <f>_xlfn.XLOOKUP(FraudData[[#This Row],[location_mismatch]],Table10[Location Mismatch],Table10[Risk Points],0)</f>
        <v>0</v>
      </c>
      <c r="O3432">
        <f>_xlfn.XLOOKUP(FraudData[[#This Row],[device_trust_score]],DeviceRules[Device Min],DeviceRules[Risk Points],,-1)</f>
        <v>2</v>
      </c>
      <c r="P3432">
        <f>_xlfn.XLOOKUP(FraudData[[#This Row],[velocity_last_24h]],VelocityRules[Velocity Min],VelocityRules[Risk Points],,-1)</f>
        <v>0</v>
      </c>
      <c r="Q3432">
        <f>_xlfn.XLOOKUP(FraudData[[#This Row],[merchant_category]],MerchantRules[Merchant Category],MerchantRules[Risk Points],0)</f>
        <v>1</v>
      </c>
      <c r="R3432">
        <f>SUM(FraudData[[#This Row],[Amount Risk]:[Merchant Risk]])</f>
        <v>3</v>
      </c>
      <c r="S3432" t="str" cm="1">
        <f t="array" ref="S3432">_xlfn.IFS(FraudData[[#This Row],[Fraud Risk Score]]&gt;=8,"High Risk",FraudData[[#This Row],[Fraud Risk Score]]&gt;=6,"Medium Risk",TRUE,"Low Risk")</f>
        <v>Low Risk</v>
      </c>
    </row>
    <row r="3433" spans="1:19">
      <c r="A3433">
        <v>3432</v>
      </c>
      <c r="B3433">
        <v>841.59</v>
      </c>
      <c r="C3433">
        <v>10</v>
      </c>
      <c r="D3433" t="s">
        <v>49</v>
      </c>
      <c r="E3433">
        <v>0</v>
      </c>
      <c r="F3433">
        <v>0</v>
      </c>
      <c r="G3433">
        <v>60</v>
      </c>
      <c r="H3433">
        <v>2</v>
      </c>
      <c r="I3433">
        <v>31</v>
      </c>
      <c r="J3433">
        <v>0</v>
      </c>
      <c r="K3433">
        <f>_xlfn.XLOOKUP(FraudData[[#This Row],[amount]],AmountRules[Amount Min],AmountRules[Risk Points],,-1)</f>
        <v>1</v>
      </c>
      <c r="L3433">
        <f>_xlfn.XLOOKUP(FraudData[[#This Row],[transaction_hour]],TimeRules[Hour Min],TimeRules[Risk Points],,-1)</f>
        <v>0</v>
      </c>
      <c r="M3433">
        <f>_xlfn.XLOOKUP(FraudData[[#This Row],[foreign_transaction]],ForeignRules[Foreign Transaction],ForeignRules[Risk Points],0)</f>
        <v>0</v>
      </c>
      <c r="N3433">
        <f>_xlfn.XLOOKUP(FraudData[[#This Row],[location_mismatch]],Table10[Location Mismatch],Table10[Risk Points],0)</f>
        <v>0</v>
      </c>
      <c r="O3433">
        <f>_xlfn.XLOOKUP(FraudData[[#This Row],[device_trust_score]],DeviceRules[Device Min],DeviceRules[Risk Points],,-1)</f>
        <v>1</v>
      </c>
      <c r="P3433">
        <f>_xlfn.XLOOKUP(FraudData[[#This Row],[velocity_last_24h]],VelocityRules[Velocity Min],VelocityRules[Risk Points],,-1)</f>
        <v>0</v>
      </c>
      <c r="Q3433">
        <f>_xlfn.XLOOKUP(FraudData[[#This Row],[merchant_category]],MerchantRules[Merchant Category],MerchantRules[Risk Points],0)</f>
        <v>1</v>
      </c>
      <c r="R3433">
        <f>SUM(FraudData[[#This Row],[Amount Risk]:[Merchant Risk]])</f>
        <v>3</v>
      </c>
      <c r="S3433" t="str" cm="1">
        <f t="array" ref="S3433">_xlfn.IFS(FraudData[[#This Row],[Fraud Risk Score]]&gt;=8,"High Risk",FraudData[[#This Row],[Fraud Risk Score]]&gt;=6,"Medium Risk",TRUE,"Low Risk")</f>
        <v>Low Risk</v>
      </c>
    </row>
    <row r="3434" spans="1:19">
      <c r="A3434">
        <v>3433</v>
      </c>
      <c r="B3434">
        <v>254.45</v>
      </c>
      <c r="C3434">
        <v>5</v>
      </c>
      <c r="D3434" t="s">
        <v>50</v>
      </c>
      <c r="E3434">
        <v>0</v>
      </c>
      <c r="F3434">
        <v>0</v>
      </c>
      <c r="G3434">
        <v>93</v>
      </c>
      <c r="H3434">
        <v>2</v>
      </c>
      <c r="I3434">
        <v>42</v>
      </c>
      <c r="J3434">
        <v>0</v>
      </c>
      <c r="K3434">
        <f>_xlfn.XLOOKUP(FraudData[[#This Row],[amount]],AmountRules[Amount Min],AmountRules[Risk Points],,-1)</f>
        <v>0</v>
      </c>
      <c r="L3434">
        <f>_xlfn.XLOOKUP(FraudData[[#This Row],[transaction_hour]],TimeRules[Hour Min],TimeRules[Risk Points],,-1)</f>
        <v>0</v>
      </c>
      <c r="M3434">
        <f>_xlfn.XLOOKUP(FraudData[[#This Row],[foreign_transaction]],ForeignRules[Foreign Transaction],ForeignRules[Risk Points],0)</f>
        <v>0</v>
      </c>
      <c r="N3434">
        <f>_xlfn.XLOOKUP(FraudData[[#This Row],[location_mismatch]],Table10[Location Mismatch],Table10[Risk Points],0)</f>
        <v>0</v>
      </c>
      <c r="O3434">
        <f>_xlfn.XLOOKUP(FraudData[[#This Row],[device_trust_score]],DeviceRules[Device Min],DeviceRules[Risk Points],,-1)</f>
        <v>0</v>
      </c>
      <c r="P3434">
        <f>_xlfn.XLOOKUP(FraudData[[#This Row],[velocity_last_24h]],VelocityRules[Velocity Min],VelocityRules[Risk Points],,-1)</f>
        <v>0</v>
      </c>
      <c r="Q3434">
        <f>_xlfn.XLOOKUP(FraudData[[#This Row],[merchant_category]],MerchantRules[Merchant Category],MerchantRules[Risk Points],0)</f>
        <v>0</v>
      </c>
      <c r="R3434">
        <f>SUM(FraudData[[#This Row],[Amount Risk]:[Merchant Risk]])</f>
        <v>0</v>
      </c>
      <c r="S3434" t="str" cm="1">
        <f t="array" ref="S3434">_xlfn.IFS(FraudData[[#This Row],[Fraud Risk Score]]&gt;=8,"High Risk",FraudData[[#This Row],[Fraud Risk Score]]&gt;=6,"Medium Risk",TRUE,"Low Risk")</f>
        <v>Low Risk</v>
      </c>
    </row>
    <row r="3435" spans="1:19">
      <c r="A3435">
        <v>3434</v>
      </c>
      <c r="B3435">
        <v>105.11</v>
      </c>
      <c r="C3435">
        <v>23</v>
      </c>
      <c r="D3435" t="s">
        <v>48</v>
      </c>
      <c r="E3435">
        <v>1</v>
      </c>
      <c r="F3435">
        <v>1</v>
      </c>
      <c r="G3435">
        <v>84</v>
      </c>
      <c r="H3435">
        <v>3</v>
      </c>
      <c r="I3435">
        <v>47</v>
      </c>
      <c r="J3435">
        <v>0</v>
      </c>
      <c r="K3435">
        <f>_xlfn.XLOOKUP(FraudData[[#This Row],[amount]],AmountRules[Amount Min],AmountRules[Risk Points],,-1)</f>
        <v>0</v>
      </c>
      <c r="L3435">
        <f>_xlfn.XLOOKUP(FraudData[[#This Row],[transaction_hour]],TimeRules[Hour Min],TimeRules[Risk Points],,-1)</f>
        <v>1</v>
      </c>
      <c r="M3435">
        <f>_xlfn.XLOOKUP(FraudData[[#This Row],[foreign_transaction]],ForeignRules[Foreign Transaction],ForeignRules[Risk Points],0)</f>
        <v>3</v>
      </c>
      <c r="N3435">
        <f>_xlfn.XLOOKUP(FraudData[[#This Row],[location_mismatch]],Table10[Location Mismatch],Table10[Risk Points],0)</f>
        <v>3</v>
      </c>
      <c r="O3435">
        <f>_xlfn.XLOOKUP(FraudData[[#This Row],[device_trust_score]],DeviceRules[Device Min],DeviceRules[Risk Points],,-1)</f>
        <v>0</v>
      </c>
      <c r="P3435">
        <f>_xlfn.XLOOKUP(FraudData[[#This Row],[velocity_last_24h]],VelocityRules[Velocity Min],VelocityRules[Risk Points],,-1)</f>
        <v>0</v>
      </c>
      <c r="Q3435">
        <f>_xlfn.XLOOKUP(FraudData[[#This Row],[merchant_category]],MerchantRules[Merchant Category],MerchantRules[Risk Points],0)</f>
        <v>0</v>
      </c>
      <c r="R3435">
        <f>SUM(FraudData[[#This Row],[Amount Risk]:[Merchant Risk]])</f>
        <v>7</v>
      </c>
      <c r="S3435" t="str" cm="1">
        <f t="array" ref="S3435">_xlfn.IFS(FraudData[[#This Row],[Fraud Risk Score]]&gt;=8,"High Risk",FraudData[[#This Row],[Fraud Risk Score]]&gt;=6,"Medium Risk",TRUE,"Low Risk")</f>
        <v>Medium Risk</v>
      </c>
    </row>
    <row r="3436" spans="1:19">
      <c r="A3436">
        <v>3435</v>
      </c>
      <c r="B3436">
        <v>221.21</v>
      </c>
      <c r="C3436">
        <v>13</v>
      </c>
      <c r="D3436" t="s">
        <v>48</v>
      </c>
      <c r="E3436">
        <v>0</v>
      </c>
      <c r="F3436">
        <v>0</v>
      </c>
      <c r="G3436">
        <v>58</v>
      </c>
      <c r="H3436">
        <v>0</v>
      </c>
      <c r="I3436">
        <v>47</v>
      </c>
      <c r="J3436">
        <v>0</v>
      </c>
      <c r="K3436">
        <f>_xlfn.XLOOKUP(FraudData[[#This Row],[amount]],AmountRules[Amount Min],AmountRules[Risk Points],,-1)</f>
        <v>0</v>
      </c>
      <c r="L3436">
        <f>_xlfn.XLOOKUP(FraudData[[#This Row],[transaction_hour]],TimeRules[Hour Min],TimeRules[Risk Points],,-1)</f>
        <v>0</v>
      </c>
      <c r="M3436">
        <f>_xlfn.XLOOKUP(FraudData[[#This Row],[foreign_transaction]],ForeignRules[Foreign Transaction],ForeignRules[Risk Points],0)</f>
        <v>0</v>
      </c>
      <c r="N3436">
        <f>_xlfn.XLOOKUP(FraudData[[#This Row],[location_mismatch]],Table10[Location Mismatch],Table10[Risk Points],0)</f>
        <v>0</v>
      </c>
      <c r="O3436">
        <f>_xlfn.XLOOKUP(FraudData[[#This Row],[device_trust_score]],DeviceRules[Device Min],DeviceRules[Risk Points],,-1)</f>
        <v>1</v>
      </c>
      <c r="P3436">
        <f>_xlfn.XLOOKUP(FraudData[[#This Row],[velocity_last_24h]],VelocityRules[Velocity Min],VelocityRules[Risk Points],,-1)</f>
        <v>0</v>
      </c>
      <c r="Q3436">
        <f>_xlfn.XLOOKUP(FraudData[[#This Row],[merchant_category]],MerchantRules[Merchant Category],MerchantRules[Risk Points],0)</f>
        <v>0</v>
      </c>
      <c r="R3436">
        <f>SUM(FraudData[[#This Row],[Amount Risk]:[Merchant Risk]])</f>
        <v>1</v>
      </c>
      <c r="S3436" t="str" cm="1">
        <f t="array" ref="S3436">_xlfn.IFS(FraudData[[#This Row],[Fraud Risk Score]]&gt;=8,"High Risk",FraudData[[#This Row],[Fraud Risk Score]]&gt;=6,"Medium Risk",TRUE,"Low Risk")</f>
        <v>Low Risk</v>
      </c>
    </row>
    <row r="3437" spans="1:19">
      <c r="A3437">
        <v>3436</v>
      </c>
      <c r="B3437">
        <v>88.75</v>
      </c>
      <c r="C3437">
        <v>0</v>
      </c>
      <c r="D3437" t="s">
        <v>47</v>
      </c>
      <c r="E3437">
        <v>0</v>
      </c>
      <c r="F3437">
        <v>0</v>
      </c>
      <c r="G3437">
        <v>79</v>
      </c>
      <c r="H3437">
        <v>5</v>
      </c>
      <c r="I3437">
        <v>52</v>
      </c>
      <c r="J3437">
        <v>0</v>
      </c>
      <c r="K3437">
        <f>_xlfn.XLOOKUP(FraudData[[#This Row],[amount]],AmountRules[Amount Min],AmountRules[Risk Points],,-1)</f>
        <v>0</v>
      </c>
      <c r="L3437">
        <f>_xlfn.XLOOKUP(FraudData[[#This Row],[transaction_hour]],TimeRules[Hour Min],TimeRules[Risk Points],,-1)</f>
        <v>3</v>
      </c>
      <c r="M3437">
        <f>_xlfn.XLOOKUP(FraudData[[#This Row],[foreign_transaction]],ForeignRules[Foreign Transaction],ForeignRules[Risk Points],0)</f>
        <v>0</v>
      </c>
      <c r="N3437">
        <f>_xlfn.XLOOKUP(FraudData[[#This Row],[location_mismatch]],Table10[Location Mismatch],Table10[Risk Points],0)</f>
        <v>0</v>
      </c>
      <c r="O3437">
        <f>_xlfn.XLOOKUP(FraudData[[#This Row],[device_trust_score]],DeviceRules[Device Min],DeviceRules[Risk Points],,-1)</f>
        <v>0</v>
      </c>
      <c r="P3437">
        <f>_xlfn.XLOOKUP(FraudData[[#This Row],[velocity_last_24h]],VelocityRules[Velocity Min],VelocityRules[Risk Points],,-1)</f>
        <v>3</v>
      </c>
      <c r="Q3437">
        <f>_xlfn.XLOOKUP(FraudData[[#This Row],[merchant_category]],MerchantRules[Merchant Category],MerchantRules[Risk Points],0)</f>
        <v>0</v>
      </c>
      <c r="R3437">
        <f>SUM(FraudData[[#This Row],[Amount Risk]:[Merchant Risk]])</f>
        <v>6</v>
      </c>
      <c r="S3437" t="str" cm="1">
        <f t="array" ref="S3437">_xlfn.IFS(FraudData[[#This Row],[Fraud Risk Score]]&gt;=8,"High Risk",FraudData[[#This Row],[Fraud Risk Score]]&gt;=6,"Medium Risk",TRUE,"Low Risk")</f>
        <v>Medium Risk</v>
      </c>
    </row>
    <row r="3438" spans="1:19">
      <c r="A3438">
        <v>3437</v>
      </c>
      <c r="B3438">
        <v>46.78</v>
      </c>
      <c r="C3438">
        <v>6</v>
      </c>
      <c r="D3438" t="s">
        <v>46</v>
      </c>
      <c r="E3438">
        <v>0</v>
      </c>
      <c r="F3438">
        <v>0</v>
      </c>
      <c r="G3438">
        <v>51</v>
      </c>
      <c r="H3438">
        <v>4</v>
      </c>
      <c r="I3438">
        <v>32</v>
      </c>
      <c r="J3438">
        <v>0</v>
      </c>
      <c r="K3438">
        <f>_xlfn.XLOOKUP(FraudData[[#This Row],[amount]],AmountRules[Amount Min],AmountRules[Risk Points],,-1)</f>
        <v>0</v>
      </c>
      <c r="L3438">
        <f>_xlfn.XLOOKUP(FraudData[[#This Row],[transaction_hour]],TimeRules[Hour Min],TimeRules[Risk Points],,-1)</f>
        <v>0</v>
      </c>
      <c r="M3438">
        <f>_xlfn.XLOOKUP(FraudData[[#This Row],[foreign_transaction]],ForeignRules[Foreign Transaction],ForeignRules[Risk Points],0)</f>
        <v>0</v>
      </c>
      <c r="N3438">
        <f>_xlfn.XLOOKUP(FraudData[[#This Row],[location_mismatch]],Table10[Location Mismatch],Table10[Risk Points],0)</f>
        <v>0</v>
      </c>
      <c r="O3438">
        <f>_xlfn.XLOOKUP(FraudData[[#This Row],[device_trust_score]],DeviceRules[Device Min],DeviceRules[Risk Points],,-1)</f>
        <v>1</v>
      </c>
      <c r="P3438">
        <f>_xlfn.XLOOKUP(FraudData[[#This Row],[velocity_last_24h]],VelocityRules[Velocity Min],VelocityRules[Risk Points],,-1)</f>
        <v>0</v>
      </c>
      <c r="Q3438">
        <f>_xlfn.XLOOKUP(FraudData[[#This Row],[merchant_category]],MerchantRules[Merchant Category],MerchantRules[Risk Points],0)</f>
        <v>0</v>
      </c>
      <c r="R3438">
        <f>SUM(FraudData[[#This Row],[Amount Risk]:[Merchant Risk]])</f>
        <v>1</v>
      </c>
      <c r="S3438" t="str" cm="1">
        <f t="array" ref="S3438">_xlfn.IFS(FraudData[[#This Row],[Fraud Risk Score]]&gt;=8,"High Risk",FraudData[[#This Row],[Fraud Risk Score]]&gt;=6,"Medium Risk",TRUE,"Low Risk")</f>
        <v>Low Risk</v>
      </c>
    </row>
    <row r="3439" spans="1:19">
      <c r="A3439">
        <v>3438</v>
      </c>
      <c r="B3439">
        <v>163.52000000000001</v>
      </c>
      <c r="C3439">
        <v>23</v>
      </c>
      <c r="D3439" t="s">
        <v>50</v>
      </c>
      <c r="E3439">
        <v>0</v>
      </c>
      <c r="F3439">
        <v>0</v>
      </c>
      <c r="G3439">
        <v>63</v>
      </c>
      <c r="H3439">
        <v>0</v>
      </c>
      <c r="I3439">
        <v>48</v>
      </c>
      <c r="J3439">
        <v>0</v>
      </c>
      <c r="K3439">
        <f>_xlfn.XLOOKUP(FraudData[[#This Row],[amount]],AmountRules[Amount Min],AmountRules[Risk Points],,-1)</f>
        <v>0</v>
      </c>
      <c r="L3439">
        <f>_xlfn.XLOOKUP(FraudData[[#This Row],[transaction_hour]],TimeRules[Hour Min],TimeRules[Risk Points],,-1)</f>
        <v>1</v>
      </c>
      <c r="M3439">
        <f>_xlfn.XLOOKUP(FraudData[[#This Row],[foreign_transaction]],ForeignRules[Foreign Transaction],ForeignRules[Risk Points],0)</f>
        <v>0</v>
      </c>
      <c r="N3439">
        <f>_xlfn.XLOOKUP(FraudData[[#This Row],[location_mismatch]],Table10[Location Mismatch],Table10[Risk Points],0)</f>
        <v>0</v>
      </c>
      <c r="O3439">
        <f>_xlfn.XLOOKUP(FraudData[[#This Row],[device_trust_score]],DeviceRules[Device Min],DeviceRules[Risk Points],,-1)</f>
        <v>1</v>
      </c>
      <c r="P3439">
        <f>_xlfn.XLOOKUP(FraudData[[#This Row],[velocity_last_24h]],VelocityRules[Velocity Min],VelocityRules[Risk Points],,-1)</f>
        <v>0</v>
      </c>
      <c r="Q3439">
        <f>_xlfn.XLOOKUP(FraudData[[#This Row],[merchant_category]],MerchantRules[Merchant Category],MerchantRules[Risk Points],0)</f>
        <v>0</v>
      </c>
      <c r="R3439">
        <f>SUM(FraudData[[#This Row],[Amount Risk]:[Merchant Risk]])</f>
        <v>2</v>
      </c>
      <c r="S3439" t="str" cm="1">
        <f t="array" ref="S3439">_xlfn.IFS(FraudData[[#This Row],[Fraud Risk Score]]&gt;=8,"High Risk",FraudData[[#This Row],[Fraud Risk Score]]&gt;=6,"Medium Risk",TRUE,"Low Risk")</f>
        <v>Low Risk</v>
      </c>
    </row>
    <row r="3440" spans="1:19">
      <c r="A3440">
        <v>3439</v>
      </c>
      <c r="B3440">
        <v>474.05</v>
      </c>
      <c r="C3440">
        <v>8</v>
      </c>
      <c r="D3440" t="s">
        <v>47</v>
      </c>
      <c r="E3440">
        <v>0</v>
      </c>
      <c r="F3440">
        <v>0</v>
      </c>
      <c r="G3440">
        <v>66</v>
      </c>
      <c r="H3440">
        <v>1</v>
      </c>
      <c r="I3440">
        <v>55</v>
      </c>
      <c r="J3440">
        <v>0</v>
      </c>
      <c r="K3440">
        <f>_xlfn.XLOOKUP(FraudData[[#This Row],[amount]],AmountRules[Amount Min],AmountRules[Risk Points],,-1)</f>
        <v>0</v>
      </c>
      <c r="L3440">
        <f>_xlfn.XLOOKUP(FraudData[[#This Row],[transaction_hour]],TimeRules[Hour Min],TimeRules[Risk Points],,-1)</f>
        <v>0</v>
      </c>
      <c r="M3440">
        <f>_xlfn.XLOOKUP(FraudData[[#This Row],[foreign_transaction]],ForeignRules[Foreign Transaction],ForeignRules[Risk Points],0)</f>
        <v>0</v>
      </c>
      <c r="N3440">
        <f>_xlfn.XLOOKUP(FraudData[[#This Row],[location_mismatch]],Table10[Location Mismatch],Table10[Risk Points],0)</f>
        <v>0</v>
      </c>
      <c r="O3440">
        <f>_xlfn.XLOOKUP(FraudData[[#This Row],[device_trust_score]],DeviceRules[Device Min],DeviceRules[Risk Points],,-1)</f>
        <v>1</v>
      </c>
      <c r="P3440">
        <f>_xlfn.XLOOKUP(FraudData[[#This Row],[velocity_last_24h]],VelocityRules[Velocity Min],VelocityRules[Risk Points],,-1)</f>
        <v>0</v>
      </c>
      <c r="Q3440">
        <f>_xlfn.XLOOKUP(FraudData[[#This Row],[merchant_category]],MerchantRules[Merchant Category],MerchantRules[Risk Points],0)</f>
        <v>0</v>
      </c>
      <c r="R3440">
        <f>SUM(FraudData[[#This Row],[Amount Risk]:[Merchant Risk]])</f>
        <v>1</v>
      </c>
      <c r="S3440" t="str" cm="1">
        <f t="array" ref="S3440">_xlfn.IFS(FraudData[[#This Row],[Fraud Risk Score]]&gt;=8,"High Risk",FraudData[[#This Row],[Fraud Risk Score]]&gt;=6,"Medium Risk",TRUE,"Low Risk")</f>
        <v>Low Risk</v>
      </c>
    </row>
    <row r="3441" spans="1:19">
      <c r="A3441">
        <v>3440</v>
      </c>
      <c r="B3441">
        <v>476.47</v>
      </c>
      <c r="C3441">
        <v>10</v>
      </c>
      <c r="D3441" t="s">
        <v>47</v>
      </c>
      <c r="E3441">
        <v>1</v>
      </c>
      <c r="F3441">
        <v>0</v>
      </c>
      <c r="G3441">
        <v>66</v>
      </c>
      <c r="H3441">
        <v>4</v>
      </c>
      <c r="I3441">
        <v>68</v>
      </c>
      <c r="J3441">
        <v>0</v>
      </c>
      <c r="K3441">
        <f>_xlfn.XLOOKUP(FraudData[[#This Row],[amount]],AmountRules[Amount Min],AmountRules[Risk Points],,-1)</f>
        <v>0</v>
      </c>
      <c r="L3441">
        <f>_xlfn.XLOOKUP(FraudData[[#This Row],[transaction_hour]],TimeRules[Hour Min],TimeRules[Risk Points],,-1)</f>
        <v>0</v>
      </c>
      <c r="M3441">
        <f>_xlfn.XLOOKUP(FraudData[[#This Row],[foreign_transaction]],ForeignRules[Foreign Transaction],ForeignRules[Risk Points],0)</f>
        <v>3</v>
      </c>
      <c r="N3441">
        <f>_xlfn.XLOOKUP(FraudData[[#This Row],[location_mismatch]],Table10[Location Mismatch],Table10[Risk Points],0)</f>
        <v>0</v>
      </c>
      <c r="O3441">
        <f>_xlfn.XLOOKUP(FraudData[[#This Row],[device_trust_score]],DeviceRules[Device Min],DeviceRules[Risk Points],,-1)</f>
        <v>1</v>
      </c>
      <c r="P3441">
        <f>_xlfn.XLOOKUP(FraudData[[#This Row],[velocity_last_24h]],VelocityRules[Velocity Min],VelocityRules[Risk Points],,-1)</f>
        <v>0</v>
      </c>
      <c r="Q3441">
        <f>_xlfn.XLOOKUP(FraudData[[#This Row],[merchant_category]],MerchantRules[Merchant Category],MerchantRules[Risk Points],0)</f>
        <v>0</v>
      </c>
      <c r="R3441">
        <f>SUM(FraudData[[#This Row],[Amount Risk]:[Merchant Risk]])</f>
        <v>4</v>
      </c>
      <c r="S3441" t="str" cm="1">
        <f t="array" ref="S3441">_xlfn.IFS(FraudData[[#This Row],[Fraud Risk Score]]&gt;=8,"High Risk",FraudData[[#This Row],[Fraud Risk Score]]&gt;=6,"Medium Risk",TRUE,"Low Risk")</f>
        <v>Low Risk</v>
      </c>
    </row>
    <row r="3442" spans="1:19">
      <c r="A3442">
        <v>3441</v>
      </c>
      <c r="B3442">
        <v>75.31</v>
      </c>
      <c r="C3442">
        <v>23</v>
      </c>
      <c r="D3442" t="s">
        <v>48</v>
      </c>
      <c r="E3442">
        <v>0</v>
      </c>
      <c r="F3442">
        <v>0</v>
      </c>
      <c r="G3442">
        <v>72</v>
      </c>
      <c r="H3442">
        <v>0</v>
      </c>
      <c r="I3442">
        <v>35</v>
      </c>
      <c r="J3442">
        <v>0</v>
      </c>
      <c r="K3442">
        <f>_xlfn.XLOOKUP(FraudData[[#This Row],[amount]],AmountRules[Amount Min],AmountRules[Risk Points],,-1)</f>
        <v>0</v>
      </c>
      <c r="L3442">
        <f>_xlfn.XLOOKUP(FraudData[[#This Row],[transaction_hour]],TimeRules[Hour Min],TimeRules[Risk Points],,-1)</f>
        <v>1</v>
      </c>
      <c r="M3442">
        <f>_xlfn.XLOOKUP(FraudData[[#This Row],[foreign_transaction]],ForeignRules[Foreign Transaction],ForeignRules[Risk Points],0)</f>
        <v>0</v>
      </c>
      <c r="N3442">
        <f>_xlfn.XLOOKUP(FraudData[[#This Row],[location_mismatch]],Table10[Location Mismatch],Table10[Risk Points],0)</f>
        <v>0</v>
      </c>
      <c r="O3442">
        <f>_xlfn.XLOOKUP(FraudData[[#This Row],[device_trust_score]],DeviceRules[Device Min],DeviceRules[Risk Points],,-1)</f>
        <v>0</v>
      </c>
      <c r="P3442">
        <f>_xlfn.XLOOKUP(FraudData[[#This Row],[velocity_last_24h]],VelocityRules[Velocity Min],VelocityRules[Risk Points],,-1)</f>
        <v>0</v>
      </c>
      <c r="Q3442">
        <f>_xlfn.XLOOKUP(FraudData[[#This Row],[merchant_category]],MerchantRules[Merchant Category],MerchantRules[Risk Points],0)</f>
        <v>0</v>
      </c>
      <c r="R3442">
        <f>SUM(FraudData[[#This Row],[Amount Risk]:[Merchant Risk]])</f>
        <v>1</v>
      </c>
      <c r="S3442" t="str" cm="1">
        <f t="array" ref="S3442">_xlfn.IFS(FraudData[[#This Row],[Fraud Risk Score]]&gt;=8,"High Risk",FraudData[[#This Row],[Fraud Risk Score]]&gt;=6,"Medium Risk",TRUE,"Low Risk")</f>
        <v>Low Risk</v>
      </c>
    </row>
    <row r="3443" spans="1:19">
      <c r="A3443">
        <v>3442</v>
      </c>
      <c r="B3443">
        <v>135.02000000000001</v>
      </c>
      <c r="C3443">
        <v>22</v>
      </c>
      <c r="D3443" t="s">
        <v>50</v>
      </c>
      <c r="E3443">
        <v>0</v>
      </c>
      <c r="F3443">
        <v>0</v>
      </c>
      <c r="G3443">
        <v>55</v>
      </c>
      <c r="H3443">
        <v>0</v>
      </c>
      <c r="I3443">
        <v>24</v>
      </c>
      <c r="J3443">
        <v>0</v>
      </c>
      <c r="K3443">
        <f>_xlfn.XLOOKUP(FraudData[[#This Row],[amount]],AmountRules[Amount Min],AmountRules[Risk Points],,-1)</f>
        <v>0</v>
      </c>
      <c r="L3443">
        <f>_xlfn.XLOOKUP(FraudData[[#This Row],[transaction_hour]],TimeRules[Hour Min],TimeRules[Risk Points],,-1)</f>
        <v>0</v>
      </c>
      <c r="M3443">
        <f>_xlfn.XLOOKUP(FraudData[[#This Row],[foreign_transaction]],ForeignRules[Foreign Transaction],ForeignRules[Risk Points],0)</f>
        <v>0</v>
      </c>
      <c r="N3443">
        <f>_xlfn.XLOOKUP(FraudData[[#This Row],[location_mismatch]],Table10[Location Mismatch],Table10[Risk Points],0)</f>
        <v>0</v>
      </c>
      <c r="O3443">
        <f>_xlfn.XLOOKUP(FraudData[[#This Row],[device_trust_score]],DeviceRules[Device Min],DeviceRules[Risk Points],,-1)</f>
        <v>1</v>
      </c>
      <c r="P3443">
        <f>_xlfn.XLOOKUP(FraudData[[#This Row],[velocity_last_24h]],VelocityRules[Velocity Min],VelocityRules[Risk Points],,-1)</f>
        <v>0</v>
      </c>
      <c r="Q3443">
        <f>_xlfn.XLOOKUP(FraudData[[#This Row],[merchant_category]],MerchantRules[Merchant Category],MerchantRules[Risk Points],0)</f>
        <v>0</v>
      </c>
      <c r="R3443">
        <f>SUM(FraudData[[#This Row],[Amount Risk]:[Merchant Risk]])</f>
        <v>1</v>
      </c>
      <c r="S3443" t="str" cm="1">
        <f t="array" ref="S3443">_xlfn.IFS(FraudData[[#This Row],[Fraud Risk Score]]&gt;=8,"High Risk",FraudData[[#This Row],[Fraud Risk Score]]&gt;=6,"Medium Risk",TRUE,"Low Risk")</f>
        <v>Low Risk</v>
      </c>
    </row>
    <row r="3444" spans="1:19">
      <c r="A3444">
        <v>3443</v>
      </c>
      <c r="B3444">
        <v>42.8</v>
      </c>
      <c r="C3444">
        <v>15</v>
      </c>
      <c r="D3444" t="s">
        <v>48</v>
      </c>
      <c r="E3444">
        <v>0</v>
      </c>
      <c r="F3444">
        <v>0</v>
      </c>
      <c r="G3444">
        <v>46</v>
      </c>
      <c r="H3444">
        <v>1</v>
      </c>
      <c r="I3444">
        <v>20</v>
      </c>
      <c r="J3444">
        <v>0</v>
      </c>
      <c r="K3444">
        <f>_xlfn.XLOOKUP(FraudData[[#This Row],[amount]],AmountRules[Amount Min],AmountRules[Risk Points],,-1)</f>
        <v>0</v>
      </c>
      <c r="L3444">
        <f>_xlfn.XLOOKUP(FraudData[[#This Row],[transaction_hour]],TimeRules[Hour Min],TimeRules[Risk Points],,-1)</f>
        <v>0</v>
      </c>
      <c r="M3444">
        <f>_xlfn.XLOOKUP(FraudData[[#This Row],[foreign_transaction]],ForeignRules[Foreign Transaction],ForeignRules[Risk Points],0)</f>
        <v>0</v>
      </c>
      <c r="N3444">
        <f>_xlfn.XLOOKUP(FraudData[[#This Row],[location_mismatch]],Table10[Location Mismatch],Table10[Risk Points],0)</f>
        <v>0</v>
      </c>
      <c r="O3444">
        <f>_xlfn.XLOOKUP(FraudData[[#This Row],[device_trust_score]],DeviceRules[Device Min],DeviceRules[Risk Points],,-1)</f>
        <v>2</v>
      </c>
      <c r="P3444">
        <f>_xlfn.XLOOKUP(FraudData[[#This Row],[velocity_last_24h]],VelocityRules[Velocity Min],VelocityRules[Risk Points],,-1)</f>
        <v>0</v>
      </c>
      <c r="Q3444">
        <f>_xlfn.XLOOKUP(FraudData[[#This Row],[merchant_category]],MerchantRules[Merchant Category],MerchantRules[Risk Points],0)</f>
        <v>0</v>
      </c>
      <c r="R3444">
        <f>SUM(FraudData[[#This Row],[Amount Risk]:[Merchant Risk]])</f>
        <v>2</v>
      </c>
      <c r="S3444" t="str" cm="1">
        <f t="array" ref="S3444">_xlfn.IFS(FraudData[[#This Row],[Fraud Risk Score]]&gt;=8,"High Risk",FraudData[[#This Row],[Fraud Risk Score]]&gt;=6,"Medium Risk",TRUE,"Low Risk")</f>
        <v>Low Risk</v>
      </c>
    </row>
    <row r="3445" spans="1:19">
      <c r="A3445">
        <v>3444</v>
      </c>
      <c r="B3445">
        <v>977.98</v>
      </c>
      <c r="C3445">
        <v>18</v>
      </c>
      <c r="D3445" t="s">
        <v>46</v>
      </c>
      <c r="E3445">
        <v>0</v>
      </c>
      <c r="F3445">
        <v>0</v>
      </c>
      <c r="G3445">
        <v>65</v>
      </c>
      <c r="H3445">
        <v>2</v>
      </c>
      <c r="I3445">
        <v>22</v>
      </c>
      <c r="J3445">
        <v>0</v>
      </c>
      <c r="K3445">
        <f>_xlfn.XLOOKUP(FraudData[[#This Row],[amount]],AmountRules[Amount Min],AmountRules[Risk Points],,-1)</f>
        <v>1</v>
      </c>
      <c r="L3445">
        <f>_xlfn.XLOOKUP(FraudData[[#This Row],[transaction_hour]],TimeRules[Hour Min],TimeRules[Risk Points],,-1)</f>
        <v>0</v>
      </c>
      <c r="M3445">
        <f>_xlfn.XLOOKUP(FraudData[[#This Row],[foreign_transaction]],ForeignRules[Foreign Transaction],ForeignRules[Risk Points],0)</f>
        <v>0</v>
      </c>
      <c r="N3445">
        <f>_xlfn.XLOOKUP(FraudData[[#This Row],[location_mismatch]],Table10[Location Mismatch],Table10[Risk Points],0)</f>
        <v>0</v>
      </c>
      <c r="O3445">
        <f>_xlfn.XLOOKUP(FraudData[[#This Row],[device_trust_score]],DeviceRules[Device Min],DeviceRules[Risk Points],,-1)</f>
        <v>1</v>
      </c>
      <c r="P3445">
        <f>_xlfn.XLOOKUP(FraudData[[#This Row],[velocity_last_24h]],VelocityRules[Velocity Min],VelocityRules[Risk Points],,-1)</f>
        <v>0</v>
      </c>
      <c r="Q3445">
        <f>_xlfn.XLOOKUP(FraudData[[#This Row],[merchant_category]],MerchantRules[Merchant Category],MerchantRules[Risk Points],0)</f>
        <v>0</v>
      </c>
      <c r="R3445">
        <f>SUM(FraudData[[#This Row],[Amount Risk]:[Merchant Risk]])</f>
        <v>2</v>
      </c>
      <c r="S3445" t="str" cm="1">
        <f t="array" ref="S3445">_xlfn.IFS(FraudData[[#This Row],[Fraud Risk Score]]&gt;=8,"High Risk",FraudData[[#This Row],[Fraud Risk Score]]&gt;=6,"Medium Risk",TRUE,"Low Risk")</f>
        <v>Low Risk</v>
      </c>
    </row>
    <row r="3446" spans="1:19">
      <c r="A3446">
        <v>3445</v>
      </c>
      <c r="B3446">
        <v>714.52</v>
      </c>
      <c r="C3446">
        <v>1</v>
      </c>
      <c r="D3446" t="s">
        <v>48</v>
      </c>
      <c r="E3446">
        <v>0</v>
      </c>
      <c r="F3446">
        <v>0</v>
      </c>
      <c r="G3446">
        <v>48</v>
      </c>
      <c r="H3446">
        <v>5</v>
      </c>
      <c r="I3446">
        <v>42</v>
      </c>
      <c r="J3446">
        <v>0</v>
      </c>
      <c r="K3446">
        <f>_xlfn.XLOOKUP(FraudData[[#This Row],[amount]],AmountRules[Amount Min],AmountRules[Risk Points],,-1)</f>
        <v>1</v>
      </c>
      <c r="L3446">
        <f>_xlfn.XLOOKUP(FraudData[[#This Row],[transaction_hour]],TimeRules[Hour Min],TimeRules[Risk Points],,-1)</f>
        <v>3</v>
      </c>
      <c r="M3446">
        <f>_xlfn.XLOOKUP(FraudData[[#This Row],[foreign_transaction]],ForeignRules[Foreign Transaction],ForeignRules[Risk Points],0)</f>
        <v>0</v>
      </c>
      <c r="N3446">
        <f>_xlfn.XLOOKUP(FraudData[[#This Row],[location_mismatch]],Table10[Location Mismatch],Table10[Risk Points],0)</f>
        <v>0</v>
      </c>
      <c r="O3446">
        <f>_xlfn.XLOOKUP(FraudData[[#This Row],[device_trust_score]],DeviceRules[Device Min],DeviceRules[Risk Points],,-1)</f>
        <v>2</v>
      </c>
      <c r="P3446">
        <f>_xlfn.XLOOKUP(FraudData[[#This Row],[velocity_last_24h]],VelocityRules[Velocity Min],VelocityRules[Risk Points],,-1)</f>
        <v>3</v>
      </c>
      <c r="Q3446">
        <f>_xlfn.XLOOKUP(FraudData[[#This Row],[merchant_category]],MerchantRules[Merchant Category],MerchantRules[Risk Points],0)</f>
        <v>0</v>
      </c>
      <c r="R3446">
        <f>SUM(FraudData[[#This Row],[Amount Risk]:[Merchant Risk]])</f>
        <v>9</v>
      </c>
      <c r="S3446" t="str" cm="1">
        <f t="array" ref="S3446">_xlfn.IFS(FraudData[[#This Row],[Fraud Risk Score]]&gt;=8,"High Risk",FraudData[[#This Row],[Fraud Risk Score]]&gt;=6,"Medium Risk",TRUE,"Low Risk")</f>
        <v>High Risk</v>
      </c>
    </row>
    <row r="3447" spans="1:19">
      <c r="A3447">
        <v>3446</v>
      </c>
      <c r="B3447">
        <v>188.72</v>
      </c>
      <c r="C3447">
        <v>14</v>
      </c>
      <c r="D3447" t="s">
        <v>49</v>
      </c>
      <c r="E3447">
        <v>0</v>
      </c>
      <c r="F3447">
        <v>0</v>
      </c>
      <c r="G3447">
        <v>64</v>
      </c>
      <c r="H3447">
        <v>2</v>
      </c>
      <c r="I3447">
        <v>33</v>
      </c>
      <c r="J3447">
        <v>0</v>
      </c>
      <c r="K3447">
        <f>_xlfn.XLOOKUP(FraudData[[#This Row],[amount]],AmountRules[Amount Min],AmountRules[Risk Points],,-1)</f>
        <v>0</v>
      </c>
      <c r="L3447">
        <f>_xlfn.XLOOKUP(FraudData[[#This Row],[transaction_hour]],TimeRules[Hour Min],TimeRules[Risk Points],,-1)</f>
        <v>0</v>
      </c>
      <c r="M3447">
        <f>_xlfn.XLOOKUP(FraudData[[#This Row],[foreign_transaction]],ForeignRules[Foreign Transaction],ForeignRules[Risk Points],0)</f>
        <v>0</v>
      </c>
      <c r="N3447">
        <f>_xlfn.XLOOKUP(FraudData[[#This Row],[location_mismatch]],Table10[Location Mismatch],Table10[Risk Points],0)</f>
        <v>0</v>
      </c>
      <c r="O3447">
        <f>_xlfn.XLOOKUP(FraudData[[#This Row],[device_trust_score]],DeviceRules[Device Min],DeviceRules[Risk Points],,-1)</f>
        <v>1</v>
      </c>
      <c r="P3447">
        <f>_xlfn.XLOOKUP(FraudData[[#This Row],[velocity_last_24h]],VelocityRules[Velocity Min],VelocityRules[Risk Points],,-1)</f>
        <v>0</v>
      </c>
      <c r="Q3447">
        <f>_xlfn.XLOOKUP(FraudData[[#This Row],[merchant_category]],MerchantRules[Merchant Category],MerchantRules[Risk Points],0)</f>
        <v>1</v>
      </c>
      <c r="R3447">
        <f>SUM(FraudData[[#This Row],[Amount Risk]:[Merchant Risk]])</f>
        <v>2</v>
      </c>
      <c r="S3447" t="str" cm="1">
        <f t="array" ref="S3447">_xlfn.IFS(FraudData[[#This Row],[Fraud Risk Score]]&gt;=8,"High Risk",FraudData[[#This Row],[Fraud Risk Score]]&gt;=6,"Medium Risk",TRUE,"Low Risk")</f>
        <v>Low Risk</v>
      </c>
    </row>
    <row r="3448" spans="1:19">
      <c r="A3448">
        <v>3447</v>
      </c>
      <c r="B3448">
        <v>293.72000000000003</v>
      </c>
      <c r="C3448">
        <v>2</v>
      </c>
      <c r="D3448" t="s">
        <v>48</v>
      </c>
      <c r="E3448">
        <v>1</v>
      </c>
      <c r="F3448">
        <v>0</v>
      </c>
      <c r="G3448">
        <v>56</v>
      </c>
      <c r="H3448">
        <v>1</v>
      </c>
      <c r="I3448">
        <v>32</v>
      </c>
      <c r="J3448">
        <v>0</v>
      </c>
      <c r="K3448">
        <f>_xlfn.XLOOKUP(FraudData[[#This Row],[amount]],AmountRules[Amount Min],AmountRules[Risk Points],,-1)</f>
        <v>0</v>
      </c>
      <c r="L3448">
        <f>_xlfn.XLOOKUP(FraudData[[#This Row],[transaction_hour]],TimeRules[Hour Min],TimeRules[Risk Points],,-1)</f>
        <v>3</v>
      </c>
      <c r="M3448">
        <f>_xlfn.XLOOKUP(FraudData[[#This Row],[foreign_transaction]],ForeignRules[Foreign Transaction],ForeignRules[Risk Points],0)</f>
        <v>3</v>
      </c>
      <c r="N3448">
        <f>_xlfn.XLOOKUP(FraudData[[#This Row],[location_mismatch]],Table10[Location Mismatch],Table10[Risk Points],0)</f>
        <v>0</v>
      </c>
      <c r="O3448">
        <f>_xlfn.XLOOKUP(FraudData[[#This Row],[device_trust_score]],DeviceRules[Device Min],DeviceRules[Risk Points],,-1)</f>
        <v>1</v>
      </c>
      <c r="P3448">
        <f>_xlfn.XLOOKUP(FraudData[[#This Row],[velocity_last_24h]],VelocityRules[Velocity Min],VelocityRules[Risk Points],,-1)</f>
        <v>0</v>
      </c>
      <c r="Q3448">
        <f>_xlfn.XLOOKUP(FraudData[[#This Row],[merchant_category]],MerchantRules[Merchant Category],MerchantRules[Risk Points],0)</f>
        <v>0</v>
      </c>
      <c r="R3448">
        <f>SUM(FraudData[[#This Row],[Amount Risk]:[Merchant Risk]])</f>
        <v>7</v>
      </c>
      <c r="S3448" t="str" cm="1">
        <f t="array" ref="S3448">_xlfn.IFS(FraudData[[#This Row],[Fraud Risk Score]]&gt;=8,"High Risk",FraudData[[#This Row],[Fraud Risk Score]]&gt;=6,"Medium Risk",TRUE,"Low Risk")</f>
        <v>Medium Risk</v>
      </c>
    </row>
    <row r="3449" spans="1:19">
      <c r="A3449">
        <v>3448</v>
      </c>
      <c r="B3449">
        <v>226.01</v>
      </c>
      <c r="C3449">
        <v>3</v>
      </c>
      <c r="D3449" t="s">
        <v>49</v>
      </c>
      <c r="E3449">
        <v>0</v>
      </c>
      <c r="F3449">
        <v>0</v>
      </c>
      <c r="G3449">
        <v>75</v>
      </c>
      <c r="H3449">
        <v>3</v>
      </c>
      <c r="I3449">
        <v>37</v>
      </c>
      <c r="J3449">
        <v>0</v>
      </c>
      <c r="K3449">
        <f>_xlfn.XLOOKUP(FraudData[[#This Row],[amount]],AmountRules[Amount Min],AmountRules[Risk Points],,-1)</f>
        <v>0</v>
      </c>
      <c r="L3449">
        <f>_xlfn.XLOOKUP(FraudData[[#This Row],[transaction_hour]],TimeRules[Hour Min],TimeRules[Risk Points],,-1)</f>
        <v>3</v>
      </c>
      <c r="M3449">
        <f>_xlfn.XLOOKUP(FraudData[[#This Row],[foreign_transaction]],ForeignRules[Foreign Transaction],ForeignRules[Risk Points],0)</f>
        <v>0</v>
      </c>
      <c r="N3449">
        <f>_xlfn.XLOOKUP(FraudData[[#This Row],[location_mismatch]],Table10[Location Mismatch],Table10[Risk Points],0)</f>
        <v>0</v>
      </c>
      <c r="O3449">
        <f>_xlfn.XLOOKUP(FraudData[[#This Row],[device_trust_score]],DeviceRules[Device Min],DeviceRules[Risk Points],,-1)</f>
        <v>0</v>
      </c>
      <c r="P3449">
        <f>_xlfn.XLOOKUP(FraudData[[#This Row],[velocity_last_24h]],VelocityRules[Velocity Min],VelocityRules[Risk Points],,-1)</f>
        <v>0</v>
      </c>
      <c r="Q3449">
        <f>_xlfn.XLOOKUP(FraudData[[#This Row],[merchant_category]],MerchantRules[Merchant Category],MerchantRules[Risk Points],0)</f>
        <v>1</v>
      </c>
      <c r="R3449">
        <f>SUM(FraudData[[#This Row],[Amount Risk]:[Merchant Risk]])</f>
        <v>4</v>
      </c>
      <c r="S3449" t="str" cm="1">
        <f t="array" ref="S3449">_xlfn.IFS(FraudData[[#This Row],[Fraud Risk Score]]&gt;=8,"High Risk",FraudData[[#This Row],[Fraud Risk Score]]&gt;=6,"Medium Risk",TRUE,"Low Risk")</f>
        <v>Low Risk</v>
      </c>
    </row>
    <row r="3450" spans="1:19">
      <c r="A3450">
        <v>3449</v>
      </c>
      <c r="B3450">
        <v>161.88</v>
      </c>
      <c r="C3450">
        <v>19</v>
      </c>
      <c r="D3450" t="s">
        <v>47</v>
      </c>
      <c r="E3450">
        <v>0</v>
      </c>
      <c r="F3450">
        <v>0</v>
      </c>
      <c r="G3450">
        <v>57</v>
      </c>
      <c r="H3450">
        <v>1</v>
      </c>
      <c r="I3450">
        <v>58</v>
      </c>
      <c r="J3450">
        <v>0</v>
      </c>
      <c r="K3450">
        <f>_xlfn.XLOOKUP(FraudData[[#This Row],[amount]],AmountRules[Amount Min],AmountRules[Risk Points],,-1)</f>
        <v>0</v>
      </c>
      <c r="L3450">
        <f>_xlfn.XLOOKUP(FraudData[[#This Row],[transaction_hour]],TimeRules[Hour Min],TimeRules[Risk Points],,-1)</f>
        <v>0</v>
      </c>
      <c r="M3450">
        <f>_xlfn.XLOOKUP(FraudData[[#This Row],[foreign_transaction]],ForeignRules[Foreign Transaction],ForeignRules[Risk Points],0)</f>
        <v>0</v>
      </c>
      <c r="N3450">
        <f>_xlfn.XLOOKUP(FraudData[[#This Row],[location_mismatch]],Table10[Location Mismatch],Table10[Risk Points],0)</f>
        <v>0</v>
      </c>
      <c r="O3450">
        <f>_xlfn.XLOOKUP(FraudData[[#This Row],[device_trust_score]],DeviceRules[Device Min],DeviceRules[Risk Points],,-1)</f>
        <v>1</v>
      </c>
      <c r="P3450">
        <f>_xlfn.XLOOKUP(FraudData[[#This Row],[velocity_last_24h]],VelocityRules[Velocity Min],VelocityRules[Risk Points],,-1)</f>
        <v>0</v>
      </c>
      <c r="Q3450">
        <f>_xlfn.XLOOKUP(FraudData[[#This Row],[merchant_category]],MerchantRules[Merchant Category],MerchantRules[Risk Points],0)</f>
        <v>0</v>
      </c>
      <c r="R3450">
        <f>SUM(FraudData[[#This Row],[Amount Risk]:[Merchant Risk]])</f>
        <v>1</v>
      </c>
      <c r="S3450" t="str" cm="1">
        <f t="array" ref="S3450">_xlfn.IFS(FraudData[[#This Row],[Fraud Risk Score]]&gt;=8,"High Risk",FraudData[[#This Row],[Fraud Risk Score]]&gt;=6,"Medium Risk",TRUE,"Low Risk")</f>
        <v>Low Risk</v>
      </c>
    </row>
    <row r="3451" spans="1:19">
      <c r="A3451">
        <v>3450</v>
      </c>
      <c r="B3451">
        <v>9.8699999999999992</v>
      </c>
      <c r="C3451">
        <v>21</v>
      </c>
      <c r="D3451" t="s">
        <v>46</v>
      </c>
      <c r="E3451">
        <v>0</v>
      </c>
      <c r="F3451">
        <v>0</v>
      </c>
      <c r="G3451">
        <v>52</v>
      </c>
      <c r="H3451">
        <v>5</v>
      </c>
      <c r="I3451">
        <v>39</v>
      </c>
      <c r="J3451">
        <v>0</v>
      </c>
      <c r="K3451">
        <f>_xlfn.XLOOKUP(FraudData[[#This Row],[amount]],AmountRules[Amount Min],AmountRules[Risk Points],,-1)</f>
        <v>0</v>
      </c>
      <c r="L3451">
        <f>_xlfn.XLOOKUP(FraudData[[#This Row],[transaction_hour]],TimeRules[Hour Min],TimeRules[Risk Points],,-1)</f>
        <v>0</v>
      </c>
      <c r="M3451">
        <f>_xlfn.XLOOKUP(FraudData[[#This Row],[foreign_transaction]],ForeignRules[Foreign Transaction],ForeignRules[Risk Points],0)</f>
        <v>0</v>
      </c>
      <c r="N3451">
        <f>_xlfn.XLOOKUP(FraudData[[#This Row],[location_mismatch]],Table10[Location Mismatch],Table10[Risk Points],0)</f>
        <v>0</v>
      </c>
      <c r="O3451">
        <f>_xlfn.XLOOKUP(FraudData[[#This Row],[device_trust_score]],DeviceRules[Device Min],DeviceRules[Risk Points],,-1)</f>
        <v>1</v>
      </c>
      <c r="P3451">
        <f>_xlfn.XLOOKUP(FraudData[[#This Row],[velocity_last_24h]],VelocityRules[Velocity Min],VelocityRules[Risk Points],,-1)</f>
        <v>3</v>
      </c>
      <c r="Q3451">
        <f>_xlfn.XLOOKUP(FraudData[[#This Row],[merchant_category]],MerchantRules[Merchant Category],MerchantRules[Risk Points],0)</f>
        <v>0</v>
      </c>
      <c r="R3451">
        <f>SUM(FraudData[[#This Row],[Amount Risk]:[Merchant Risk]])</f>
        <v>4</v>
      </c>
      <c r="S3451" t="str" cm="1">
        <f t="array" ref="S3451">_xlfn.IFS(FraudData[[#This Row],[Fraud Risk Score]]&gt;=8,"High Risk",FraudData[[#This Row],[Fraud Risk Score]]&gt;=6,"Medium Risk",TRUE,"Low Risk")</f>
        <v>Low Risk</v>
      </c>
    </row>
    <row r="3452" spans="1:19">
      <c r="A3452">
        <v>3451</v>
      </c>
      <c r="B3452">
        <v>109.18</v>
      </c>
      <c r="C3452">
        <v>6</v>
      </c>
      <c r="D3452" t="s">
        <v>49</v>
      </c>
      <c r="E3452">
        <v>0</v>
      </c>
      <c r="F3452">
        <v>0</v>
      </c>
      <c r="G3452">
        <v>87</v>
      </c>
      <c r="H3452">
        <v>2</v>
      </c>
      <c r="I3452">
        <v>52</v>
      </c>
      <c r="J3452">
        <v>0</v>
      </c>
      <c r="K3452">
        <f>_xlfn.XLOOKUP(FraudData[[#This Row],[amount]],AmountRules[Amount Min],AmountRules[Risk Points],,-1)</f>
        <v>0</v>
      </c>
      <c r="L3452">
        <f>_xlfn.XLOOKUP(FraudData[[#This Row],[transaction_hour]],TimeRules[Hour Min],TimeRules[Risk Points],,-1)</f>
        <v>0</v>
      </c>
      <c r="M3452">
        <f>_xlfn.XLOOKUP(FraudData[[#This Row],[foreign_transaction]],ForeignRules[Foreign Transaction],ForeignRules[Risk Points],0)</f>
        <v>0</v>
      </c>
      <c r="N3452">
        <f>_xlfn.XLOOKUP(FraudData[[#This Row],[location_mismatch]],Table10[Location Mismatch],Table10[Risk Points],0)</f>
        <v>0</v>
      </c>
      <c r="O3452">
        <f>_xlfn.XLOOKUP(FraudData[[#This Row],[device_trust_score]],DeviceRules[Device Min],DeviceRules[Risk Points],,-1)</f>
        <v>0</v>
      </c>
      <c r="P3452">
        <f>_xlfn.XLOOKUP(FraudData[[#This Row],[velocity_last_24h]],VelocityRules[Velocity Min],VelocityRules[Risk Points],,-1)</f>
        <v>0</v>
      </c>
      <c r="Q3452">
        <f>_xlfn.XLOOKUP(FraudData[[#This Row],[merchant_category]],MerchantRules[Merchant Category],MerchantRules[Risk Points],0)</f>
        <v>1</v>
      </c>
      <c r="R3452">
        <f>SUM(FraudData[[#This Row],[Amount Risk]:[Merchant Risk]])</f>
        <v>1</v>
      </c>
      <c r="S3452" t="str" cm="1">
        <f t="array" ref="S3452">_xlfn.IFS(FraudData[[#This Row],[Fraud Risk Score]]&gt;=8,"High Risk",FraudData[[#This Row],[Fraud Risk Score]]&gt;=6,"Medium Risk",TRUE,"Low Risk")</f>
        <v>Low Risk</v>
      </c>
    </row>
    <row r="3453" spans="1:19">
      <c r="A3453">
        <v>3452</v>
      </c>
      <c r="B3453">
        <v>202.19</v>
      </c>
      <c r="C3453">
        <v>11</v>
      </c>
      <c r="D3453" t="s">
        <v>46</v>
      </c>
      <c r="E3453">
        <v>0</v>
      </c>
      <c r="F3453">
        <v>0</v>
      </c>
      <c r="G3453">
        <v>46</v>
      </c>
      <c r="H3453">
        <v>1</v>
      </c>
      <c r="I3453">
        <v>44</v>
      </c>
      <c r="J3453">
        <v>0</v>
      </c>
      <c r="K3453">
        <f>_xlfn.XLOOKUP(FraudData[[#This Row],[amount]],AmountRules[Amount Min],AmountRules[Risk Points],,-1)</f>
        <v>0</v>
      </c>
      <c r="L3453">
        <f>_xlfn.XLOOKUP(FraudData[[#This Row],[transaction_hour]],TimeRules[Hour Min],TimeRules[Risk Points],,-1)</f>
        <v>0</v>
      </c>
      <c r="M3453">
        <f>_xlfn.XLOOKUP(FraudData[[#This Row],[foreign_transaction]],ForeignRules[Foreign Transaction],ForeignRules[Risk Points],0)</f>
        <v>0</v>
      </c>
      <c r="N3453">
        <f>_xlfn.XLOOKUP(FraudData[[#This Row],[location_mismatch]],Table10[Location Mismatch],Table10[Risk Points],0)</f>
        <v>0</v>
      </c>
      <c r="O3453">
        <f>_xlfn.XLOOKUP(FraudData[[#This Row],[device_trust_score]],DeviceRules[Device Min],DeviceRules[Risk Points],,-1)</f>
        <v>2</v>
      </c>
      <c r="P3453">
        <f>_xlfn.XLOOKUP(FraudData[[#This Row],[velocity_last_24h]],VelocityRules[Velocity Min],VelocityRules[Risk Points],,-1)</f>
        <v>0</v>
      </c>
      <c r="Q3453">
        <f>_xlfn.XLOOKUP(FraudData[[#This Row],[merchant_category]],MerchantRules[Merchant Category],MerchantRules[Risk Points],0)</f>
        <v>0</v>
      </c>
      <c r="R3453">
        <f>SUM(FraudData[[#This Row],[Amount Risk]:[Merchant Risk]])</f>
        <v>2</v>
      </c>
      <c r="S3453" t="str" cm="1">
        <f t="array" ref="S3453">_xlfn.IFS(FraudData[[#This Row],[Fraud Risk Score]]&gt;=8,"High Risk",FraudData[[#This Row],[Fraud Risk Score]]&gt;=6,"Medium Risk",TRUE,"Low Risk")</f>
        <v>Low Risk</v>
      </c>
    </row>
    <row r="3454" spans="1:19">
      <c r="A3454">
        <v>3453</v>
      </c>
      <c r="B3454">
        <v>203.72</v>
      </c>
      <c r="C3454">
        <v>3</v>
      </c>
      <c r="D3454" t="s">
        <v>48</v>
      </c>
      <c r="E3454">
        <v>0</v>
      </c>
      <c r="F3454">
        <v>0</v>
      </c>
      <c r="G3454">
        <v>42</v>
      </c>
      <c r="H3454">
        <v>1</v>
      </c>
      <c r="I3454">
        <v>29</v>
      </c>
      <c r="J3454">
        <v>0</v>
      </c>
      <c r="K3454">
        <f>_xlfn.XLOOKUP(FraudData[[#This Row],[amount]],AmountRules[Amount Min],AmountRules[Risk Points],,-1)</f>
        <v>0</v>
      </c>
      <c r="L3454">
        <f>_xlfn.XLOOKUP(FraudData[[#This Row],[transaction_hour]],TimeRules[Hour Min],TimeRules[Risk Points],,-1)</f>
        <v>3</v>
      </c>
      <c r="M3454">
        <f>_xlfn.XLOOKUP(FraudData[[#This Row],[foreign_transaction]],ForeignRules[Foreign Transaction],ForeignRules[Risk Points],0)</f>
        <v>0</v>
      </c>
      <c r="N3454">
        <f>_xlfn.XLOOKUP(FraudData[[#This Row],[location_mismatch]],Table10[Location Mismatch],Table10[Risk Points],0)</f>
        <v>0</v>
      </c>
      <c r="O3454">
        <f>_xlfn.XLOOKUP(FraudData[[#This Row],[device_trust_score]],DeviceRules[Device Min],DeviceRules[Risk Points],,-1)</f>
        <v>2</v>
      </c>
      <c r="P3454">
        <f>_xlfn.XLOOKUP(FraudData[[#This Row],[velocity_last_24h]],VelocityRules[Velocity Min],VelocityRules[Risk Points],,-1)</f>
        <v>0</v>
      </c>
      <c r="Q3454">
        <f>_xlfn.XLOOKUP(FraudData[[#This Row],[merchant_category]],MerchantRules[Merchant Category],MerchantRules[Risk Points],0)</f>
        <v>0</v>
      </c>
      <c r="R3454">
        <f>SUM(FraudData[[#This Row],[Amount Risk]:[Merchant Risk]])</f>
        <v>5</v>
      </c>
      <c r="S3454" t="str" cm="1">
        <f t="array" ref="S3454">_xlfn.IFS(FraudData[[#This Row],[Fraud Risk Score]]&gt;=8,"High Risk",FraudData[[#This Row],[Fraud Risk Score]]&gt;=6,"Medium Risk",TRUE,"Low Risk")</f>
        <v>Low Risk</v>
      </c>
    </row>
    <row r="3455" spans="1:19">
      <c r="A3455">
        <v>3454</v>
      </c>
      <c r="B3455">
        <v>84.06</v>
      </c>
      <c r="C3455">
        <v>9</v>
      </c>
      <c r="D3455" t="s">
        <v>48</v>
      </c>
      <c r="E3455">
        <v>0</v>
      </c>
      <c r="F3455">
        <v>1</v>
      </c>
      <c r="G3455">
        <v>26</v>
      </c>
      <c r="H3455">
        <v>4</v>
      </c>
      <c r="I3455">
        <v>50</v>
      </c>
      <c r="J3455">
        <v>0</v>
      </c>
      <c r="K3455">
        <f>_xlfn.XLOOKUP(FraudData[[#This Row],[amount]],AmountRules[Amount Min],AmountRules[Risk Points],,-1)</f>
        <v>0</v>
      </c>
      <c r="L3455">
        <f>_xlfn.XLOOKUP(FraudData[[#This Row],[transaction_hour]],TimeRules[Hour Min],TimeRules[Risk Points],,-1)</f>
        <v>0</v>
      </c>
      <c r="M3455">
        <f>_xlfn.XLOOKUP(FraudData[[#This Row],[foreign_transaction]],ForeignRules[Foreign Transaction],ForeignRules[Risk Points],0)</f>
        <v>0</v>
      </c>
      <c r="N3455">
        <f>_xlfn.XLOOKUP(FraudData[[#This Row],[location_mismatch]],Table10[Location Mismatch],Table10[Risk Points],0)</f>
        <v>3</v>
      </c>
      <c r="O3455">
        <f>_xlfn.XLOOKUP(FraudData[[#This Row],[device_trust_score]],DeviceRules[Device Min],DeviceRules[Risk Points],,-1)</f>
        <v>3</v>
      </c>
      <c r="P3455">
        <f>_xlfn.XLOOKUP(FraudData[[#This Row],[velocity_last_24h]],VelocityRules[Velocity Min],VelocityRules[Risk Points],,-1)</f>
        <v>0</v>
      </c>
      <c r="Q3455">
        <f>_xlfn.XLOOKUP(FraudData[[#This Row],[merchant_category]],MerchantRules[Merchant Category],MerchantRules[Risk Points],0)</f>
        <v>0</v>
      </c>
      <c r="R3455">
        <f>SUM(FraudData[[#This Row],[Amount Risk]:[Merchant Risk]])</f>
        <v>6</v>
      </c>
      <c r="S3455" t="str" cm="1">
        <f t="array" ref="S3455">_xlfn.IFS(FraudData[[#This Row],[Fraud Risk Score]]&gt;=8,"High Risk",FraudData[[#This Row],[Fraud Risk Score]]&gt;=6,"Medium Risk",TRUE,"Low Risk")</f>
        <v>Medium Risk</v>
      </c>
    </row>
    <row r="3456" spans="1:19">
      <c r="A3456">
        <v>3455</v>
      </c>
      <c r="B3456">
        <v>511.56</v>
      </c>
      <c r="C3456">
        <v>5</v>
      </c>
      <c r="D3456" t="s">
        <v>47</v>
      </c>
      <c r="E3456">
        <v>0</v>
      </c>
      <c r="F3456">
        <v>0</v>
      </c>
      <c r="G3456">
        <v>50</v>
      </c>
      <c r="H3456">
        <v>2</v>
      </c>
      <c r="I3456">
        <v>41</v>
      </c>
      <c r="J3456">
        <v>0</v>
      </c>
      <c r="K3456">
        <f>_xlfn.XLOOKUP(FraudData[[#This Row],[amount]],AmountRules[Amount Min],AmountRules[Risk Points],,-1)</f>
        <v>1</v>
      </c>
      <c r="L3456">
        <f>_xlfn.XLOOKUP(FraudData[[#This Row],[transaction_hour]],TimeRules[Hour Min],TimeRules[Risk Points],,-1)</f>
        <v>0</v>
      </c>
      <c r="M3456">
        <f>_xlfn.XLOOKUP(FraudData[[#This Row],[foreign_transaction]],ForeignRules[Foreign Transaction],ForeignRules[Risk Points],0)</f>
        <v>0</v>
      </c>
      <c r="N3456">
        <f>_xlfn.XLOOKUP(FraudData[[#This Row],[location_mismatch]],Table10[Location Mismatch],Table10[Risk Points],0)</f>
        <v>0</v>
      </c>
      <c r="O3456">
        <f>_xlfn.XLOOKUP(FraudData[[#This Row],[device_trust_score]],DeviceRules[Device Min],DeviceRules[Risk Points],,-1)</f>
        <v>1</v>
      </c>
      <c r="P3456">
        <f>_xlfn.XLOOKUP(FraudData[[#This Row],[velocity_last_24h]],VelocityRules[Velocity Min],VelocityRules[Risk Points],,-1)</f>
        <v>0</v>
      </c>
      <c r="Q3456">
        <f>_xlfn.XLOOKUP(FraudData[[#This Row],[merchant_category]],MerchantRules[Merchant Category],MerchantRules[Risk Points],0)</f>
        <v>0</v>
      </c>
      <c r="R3456">
        <f>SUM(FraudData[[#This Row],[Amount Risk]:[Merchant Risk]])</f>
        <v>2</v>
      </c>
      <c r="S3456" t="str" cm="1">
        <f t="array" ref="S3456">_xlfn.IFS(FraudData[[#This Row],[Fraud Risk Score]]&gt;=8,"High Risk",FraudData[[#This Row],[Fraud Risk Score]]&gt;=6,"Medium Risk",TRUE,"Low Risk")</f>
        <v>Low Risk</v>
      </c>
    </row>
    <row r="3457" spans="1:19">
      <c r="A3457">
        <v>3456</v>
      </c>
      <c r="B3457">
        <v>32.97</v>
      </c>
      <c r="C3457">
        <v>21</v>
      </c>
      <c r="D3457" t="s">
        <v>48</v>
      </c>
      <c r="E3457">
        <v>0</v>
      </c>
      <c r="F3457">
        <v>0</v>
      </c>
      <c r="G3457">
        <v>63</v>
      </c>
      <c r="H3457">
        <v>1</v>
      </c>
      <c r="I3457">
        <v>43</v>
      </c>
      <c r="J3457">
        <v>0</v>
      </c>
      <c r="K3457">
        <f>_xlfn.XLOOKUP(FraudData[[#This Row],[amount]],AmountRules[Amount Min],AmountRules[Risk Points],,-1)</f>
        <v>0</v>
      </c>
      <c r="L3457">
        <f>_xlfn.XLOOKUP(FraudData[[#This Row],[transaction_hour]],TimeRules[Hour Min],TimeRules[Risk Points],,-1)</f>
        <v>0</v>
      </c>
      <c r="M3457">
        <f>_xlfn.XLOOKUP(FraudData[[#This Row],[foreign_transaction]],ForeignRules[Foreign Transaction],ForeignRules[Risk Points],0)</f>
        <v>0</v>
      </c>
      <c r="N3457">
        <f>_xlfn.XLOOKUP(FraudData[[#This Row],[location_mismatch]],Table10[Location Mismatch],Table10[Risk Points],0)</f>
        <v>0</v>
      </c>
      <c r="O3457">
        <f>_xlfn.XLOOKUP(FraudData[[#This Row],[device_trust_score]],DeviceRules[Device Min],DeviceRules[Risk Points],,-1)</f>
        <v>1</v>
      </c>
      <c r="P3457">
        <f>_xlfn.XLOOKUP(FraudData[[#This Row],[velocity_last_24h]],VelocityRules[Velocity Min],VelocityRules[Risk Points],,-1)</f>
        <v>0</v>
      </c>
      <c r="Q3457">
        <f>_xlfn.XLOOKUP(FraudData[[#This Row],[merchant_category]],MerchantRules[Merchant Category],MerchantRules[Risk Points],0)</f>
        <v>0</v>
      </c>
      <c r="R3457">
        <f>SUM(FraudData[[#This Row],[Amount Risk]:[Merchant Risk]])</f>
        <v>1</v>
      </c>
      <c r="S3457" t="str" cm="1">
        <f t="array" ref="S3457">_xlfn.IFS(FraudData[[#This Row],[Fraud Risk Score]]&gt;=8,"High Risk",FraudData[[#This Row],[Fraud Risk Score]]&gt;=6,"Medium Risk",TRUE,"Low Risk")</f>
        <v>Low Risk</v>
      </c>
    </row>
    <row r="3458" spans="1:19">
      <c r="A3458">
        <v>3457</v>
      </c>
      <c r="B3458">
        <v>124.9</v>
      </c>
      <c r="C3458">
        <v>13</v>
      </c>
      <c r="D3458" t="s">
        <v>49</v>
      </c>
      <c r="E3458">
        <v>0</v>
      </c>
      <c r="F3458">
        <v>0</v>
      </c>
      <c r="G3458">
        <v>41</v>
      </c>
      <c r="H3458">
        <v>3</v>
      </c>
      <c r="I3458">
        <v>69</v>
      </c>
      <c r="J3458">
        <v>0</v>
      </c>
      <c r="K3458">
        <f>_xlfn.XLOOKUP(FraudData[[#This Row],[amount]],AmountRules[Amount Min],AmountRules[Risk Points],,-1)</f>
        <v>0</v>
      </c>
      <c r="L3458">
        <f>_xlfn.XLOOKUP(FraudData[[#This Row],[transaction_hour]],TimeRules[Hour Min],TimeRules[Risk Points],,-1)</f>
        <v>0</v>
      </c>
      <c r="M3458">
        <f>_xlfn.XLOOKUP(FraudData[[#This Row],[foreign_transaction]],ForeignRules[Foreign Transaction],ForeignRules[Risk Points],0)</f>
        <v>0</v>
      </c>
      <c r="N3458">
        <f>_xlfn.XLOOKUP(FraudData[[#This Row],[location_mismatch]],Table10[Location Mismatch],Table10[Risk Points],0)</f>
        <v>0</v>
      </c>
      <c r="O3458">
        <f>_xlfn.XLOOKUP(FraudData[[#This Row],[device_trust_score]],DeviceRules[Device Min],DeviceRules[Risk Points],,-1)</f>
        <v>2</v>
      </c>
      <c r="P3458">
        <f>_xlfn.XLOOKUP(FraudData[[#This Row],[velocity_last_24h]],VelocityRules[Velocity Min],VelocityRules[Risk Points],,-1)</f>
        <v>0</v>
      </c>
      <c r="Q3458">
        <f>_xlfn.XLOOKUP(FraudData[[#This Row],[merchant_category]],MerchantRules[Merchant Category],MerchantRules[Risk Points],0)</f>
        <v>1</v>
      </c>
      <c r="R3458">
        <f>SUM(FraudData[[#This Row],[Amount Risk]:[Merchant Risk]])</f>
        <v>3</v>
      </c>
      <c r="S3458" t="str" cm="1">
        <f t="array" ref="S3458">_xlfn.IFS(FraudData[[#This Row],[Fraud Risk Score]]&gt;=8,"High Risk",FraudData[[#This Row],[Fraud Risk Score]]&gt;=6,"Medium Risk",TRUE,"Low Risk")</f>
        <v>Low Risk</v>
      </c>
    </row>
    <row r="3459" spans="1:19">
      <c r="A3459">
        <v>3458</v>
      </c>
      <c r="B3459">
        <v>211.33</v>
      </c>
      <c r="C3459">
        <v>2</v>
      </c>
      <c r="D3459" t="s">
        <v>47</v>
      </c>
      <c r="E3459">
        <v>0</v>
      </c>
      <c r="F3459">
        <v>0</v>
      </c>
      <c r="G3459">
        <v>40</v>
      </c>
      <c r="H3459">
        <v>0</v>
      </c>
      <c r="I3459">
        <v>55</v>
      </c>
      <c r="J3459">
        <v>0</v>
      </c>
      <c r="K3459">
        <f>_xlfn.XLOOKUP(FraudData[[#This Row],[amount]],AmountRules[Amount Min],AmountRules[Risk Points],,-1)</f>
        <v>0</v>
      </c>
      <c r="L3459">
        <f>_xlfn.XLOOKUP(FraudData[[#This Row],[transaction_hour]],TimeRules[Hour Min],TimeRules[Risk Points],,-1)</f>
        <v>3</v>
      </c>
      <c r="M3459">
        <f>_xlfn.XLOOKUP(FraudData[[#This Row],[foreign_transaction]],ForeignRules[Foreign Transaction],ForeignRules[Risk Points],0)</f>
        <v>0</v>
      </c>
      <c r="N3459">
        <f>_xlfn.XLOOKUP(FraudData[[#This Row],[location_mismatch]],Table10[Location Mismatch],Table10[Risk Points],0)</f>
        <v>0</v>
      </c>
      <c r="O3459">
        <f>_xlfn.XLOOKUP(FraudData[[#This Row],[device_trust_score]],DeviceRules[Device Min],DeviceRules[Risk Points],,-1)</f>
        <v>2</v>
      </c>
      <c r="P3459">
        <f>_xlfn.XLOOKUP(FraudData[[#This Row],[velocity_last_24h]],VelocityRules[Velocity Min],VelocityRules[Risk Points],,-1)</f>
        <v>0</v>
      </c>
      <c r="Q3459">
        <f>_xlfn.XLOOKUP(FraudData[[#This Row],[merchant_category]],MerchantRules[Merchant Category],MerchantRules[Risk Points],0)</f>
        <v>0</v>
      </c>
      <c r="R3459">
        <f>SUM(FraudData[[#This Row],[Amount Risk]:[Merchant Risk]])</f>
        <v>5</v>
      </c>
      <c r="S3459" t="str" cm="1">
        <f t="array" ref="S3459">_xlfn.IFS(FraudData[[#This Row],[Fraud Risk Score]]&gt;=8,"High Risk",FraudData[[#This Row],[Fraud Risk Score]]&gt;=6,"Medium Risk",TRUE,"Low Risk")</f>
        <v>Low Risk</v>
      </c>
    </row>
    <row r="3460" spans="1:19">
      <c r="A3460">
        <v>3459</v>
      </c>
      <c r="B3460">
        <v>215</v>
      </c>
      <c r="C3460">
        <v>16</v>
      </c>
      <c r="D3460" t="s">
        <v>46</v>
      </c>
      <c r="E3460">
        <v>1</v>
      </c>
      <c r="F3460">
        <v>0</v>
      </c>
      <c r="G3460">
        <v>51</v>
      </c>
      <c r="H3460">
        <v>0</v>
      </c>
      <c r="I3460">
        <v>51</v>
      </c>
      <c r="J3460">
        <v>0</v>
      </c>
      <c r="K3460">
        <f>_xlfn.XLOOKUP(FraudData[[#This Row],[amount]],AmountRules[Amount Min],AmountRules[Risk Points],,-1)</f>
        <v>0</v>
      </c>
      <c r="L3460">
        <f>_xlfn.XLOOKUP(FraudData[[#This Row],[transaction_hour]],TimeRules[Hour Min],TimeRules[Risk Points],,-1)</f>
        <v>0</v>
      </c>
      <c r="M3460">
        <f>_xlfn.XLOOKUP(FraudData[[#This Row],[foreign_transaction]],ForeignRules[Foreign Transaction],ForeignRules[Risk Points],0)</f>
        <v>3</v>
      </c>
      <c r="N3460">
        <f>_xlfn.XLOOKUP(FraudData[[#This Row],[location_mismatch]],Table10[Location Mismatch],Table10[Risk Points],0)</f>
        <v>0</v>
      </c>
      <c r="O3460">
        <f>_xlfn.XLOOKUP(FraudData[[#This Row],[device_trust_score]],DeviceRules[Device Min],DeviceRules[Risk Points],,-1)</f>
        <v>1</v>
      </c>
      <c r="P3460">
        <f>_xlfn.XLOOKUP(FraudData[[#This Row],[velocity_last_24h]],VelocityRules[Velocity Min],VelocityRules[Risk Points],,-1)</f>
        <v>0</v>
      </c>
      <c r="Q3460">
        <f>_xlfn.XLOOKUP(FraudData[[#This Row],[merchant_category]],MerchantRules[Merchant Category],MerchantRules[Risk Points],0)</f>
        <v>0</v>
      </c>
      <c r="R3460">
        <f>SUM(FraudData[[#This Row],[Amount Risk]:[Merchant Risk]])</f>
        <v>4</v>
      </c>
      <c r="S3460" t="str" cm="1">
        <f t="array" ref="S3460">_xlfn.IFS(FraudData[[#This Row],[Fraud Risk Score]]&gt;=8,"High Risk",FraudData[[#This Row],[Fraud Risk Score]]&gt;=6,"Medium Risk",TRUE,"Low Risk")</f>
        <v>Low Risk</v>
      </c>
    </row>
    <row r="3461" spans="1:19">
      <c r="A3461">
        <v>3460</v>
      </c>
      <c r="B3461">
        <v>188.27</v>
      </c>
      <c r="C3461">
        <v>10</v>
      </c>
      <c r="D3461" t="s">
        <v>47</v>
      </c>
      <c r="E3461">
        <v>0</v>
      </c>
      <c r="F3461">
        <v>0</v>
      </c>
      <c r="G3461">
        <v>73</v>
      </c>
      <c r="H3461">
        <v>3</v>
      </c>
      <c r="I3461">
        <v>30</v>
      </c>
      <c r="J3461">
        <v>0</v>
      </c>
      <c r="K3461">
        <f>_xlfn.XLOOKUP(FraudData[[#This Row],[amount]],AmountRules[Amount Min],AmountRules[Risk Points],,-1)</f>
        <v>0</v>
      </c>
      <c r="L3461">
        <f>_xlfn.XLOOKUP(FraudData[[#This Row],[transaction_hour]],TimeRules[Hour Min],TimeRules[Risk Points],,-1)</f>
        <v>0</v>
      </c>
      <c r="M3461">
        <f>_xlfn.XLOOKUP(FraudData[[#This Row],[foreign_transaction]],ForeignRules[Foreign Transaction],ForeignRules[Risk Points],0)</f>
        <v>0</v>
      </c>
      <c r="N3461">
        <f>_xlfn.XLOOKUP(FraudData[[#This Row],[location_mismatch]],Table10[Location Mismatch],Table10[Risk Points],0)</f>
        <v>0</v>
      </c>
      <c r="O3461">
        <f>_xlfn.XLOOKUP(FraudData[[#This Row],[device_trust_score]],DeviceRules[Device Min],DeviceRules[Risk Points],,-1)</f>
        <v>0</v>
      </c>
      <c r="P3461">
        <f>_xlfn.XLOOKUP(FraudData[[#This Row],[velocity_last_24h]],VelocityRules[Velocity Min],VelocityRules[Risk Points],,-1)</f>
        <v>0</v>
      </c>
      <c r="Q3461">
        <f>_xlfn.XLOOKUP(FraudData[[#This Row],[merchant_category]],MerchantRules[Merchant Category],MerchantRules[Risk Points],0)</f>
        <v>0</v>
      </c>
      <c r="R3461">
        <f>SUM(FraudData[[#This Row],[Amount Risk]:[Merchant Risk]])</f>
        <v>0</v>
      </c>
      <c r="S3461" t="str" cm="1">
        <f t="array" ref="S3461">_xlfn.IFS(FraudData[[#This Row],[Fraud Risk Score]]&gt;=8,"High Risk",FraudData[[#This Row],[Fraud Risk Score]]&gt;=6,"Medium Risk",TRUE,"Low Risk")</f>
        <v>Low Risk</v>
      </c>
    </row>
    <row r="3462" spans="1:19">
      <c r="A3462">
        <v>3461</v>
      </c>
      <c r="B3462">
        <v>57.96</v>
      </c>
      <c r="C3462">
        <v>9</v>
      </c>
      <c r="D3462" t="s">
        <v>46</v>
      </c>
      <c r="E3462">
        <v>0</v>
      </c>
      <c r="F3462">
        <v>0</v>
      </c>
      <c r="G3462">
        <v>27</v>
      </c>
      <c r="H3462">
        <v>5</v>
      </c>
      <c r="I3462">
        <v>45</v>
      </c>
      <c r="J3462">
        <v>0</v>
      </c>
      <c r="K3462">
        <f>_xlfn.XLOOKUP(FraudData[[#This Row],[amount]],AmountRules[Amount Min],AmountRules[Risk Points],,-1)</f>
        <v>0</v>
      </c>
      <c r="L3462">
        <f>_xlfn.XLOOKUP(FraudData[[#This Row],[transaction_hour]],TimeRules[Hour Min],TimeRules[Risk Points],,-1)</f>
        <v>0</v>
      </c>
      <c r="M3462">
        <f>_xlfn.XLOOKUP(FraudData[[#This Row],[foreign_transaction]],ForeignRules[Foreign Transaction],ForeignRules[Risk Points],0)</f>
        <v>0</v>
      </c>
      <c r="N3462">
        <f>_xlfn.XLOOKUP(FraudData[[#This Row],[location_mismatch]],Table10[Location Mismatch],Table10[Risk Points],0)</f>
        <v>0</v>
      </c>
      <c r="O3462">
        <f>_xlfn.XLOOKUP(FraudData[[#This Row],[device_trust_score]],DeviceRules[Device Min],DeviceRules[Risk Points],,-1)</f>
        <v>3</v>
      </c>
      <c r="P3462">
        <f>_xlfn.XLOOKUP(FraudData[[#This Row],[velocity_last_24h]],VelocityRules[Velocity Min],VelocityRules[Risk Points],,-1)</f>
        <v>3</v>
      </c>
      <c r="Q3462">
        <f>_xlfn.XLOOKUP(FraudData[[#This Row],[merchant_category]],MerchantRules[Merchant Category],MerchantRules[Risk Points],0)</f>
        <v>0</v>
      </c>
      <c r="R3462">
        <f>SUM(FraudData[[#This Row],[Amount Risk]:[Merchant Risk]])</f>
        <v>6</v>
      </c>
      <c r="S3462" t="str" cm="1">
        <f t="array" ref="S3462">_xlfn.IFS(FraudData[[#This Row],[Fraud Risk Score]]&gt;=8,"High Risk",FraudData[[#This Row],[Fraud Risk Score]]&gt;=6,"Medium Risk",TRUE,"Low Risk")</f>
        <v>Medium Risk</v>
      </c>
    </row>
    <row r="3463" spans="1:19">
      <c r="A3463">
        <v>3462</v>
      </c>
      <c r="B3463">
        <v>30.57</v>
      </c>
      <c r="C3463">
        <v>20</v>
      </c>
      <c r="D3463" t="s">
        <v>50</v>
      </c>
      <c r="E3463">
        <v>1</v>
      </c>
      <c r="F3463">
        <v>0</v>
      </c>
      <c r="G3463">
        <v>66</v>
      </c>
      <c r="H3463">
        <v>3</v>
      </c>
      <c r="I3463">
        <v>37</v>
      </c>
      <c r="J3463">
        <v>0</v>
      </c>
      <c r="K3463">
        <f>_xlfn.XLOOKUP(FraudData[[#This Row],[amount]],AmountRules[Amount Min],AmountRules[Risk Points],,-1)</f>
        <v>0</v>
      </c>
      <c r="L3463">
        <f>_xlfn.XLOOKUP(FraudData[[#This Row],[transaction_hour]],TimeRules[Hour Min],TimeRules[Risk Points],,-1)</f>
        <v>0</v>
      </c>
      <c r="M3463">
        <f>_xlfn.XLOOKUP(FraudData[[#This Row],[foreign_transaction]],ForeignRules[Foreign Transaction],ForeignRules[Risk Points],0)</f>
        <v>3</v>
      </c>
      <c r="N3463">
        <f>_xlfn.XLOOKUP(FraudData[[#This Row],[location_mismatch]],Table10[Location Mismatch],Table10[Risk Points],0)</f>
        <v>0</v>
      </c>
      <c r="O3463">
        <f>_xlfn.XLOOKUP(FraudData[[#This Row],[device_trust_score]],DeviceRules[Device Min],DeviceRules[Risk Points],,-1)</f>
        <v>1</v>
      </c>
      <c r="P3463">
        <f>_xlfn.XLOOKUP(FraudData[[#This Row],[velocity_last_24h]],VelocityRules[Velocity Min],VelocityRules[Risk Points],,-1)</f>
        <v>0</v>
      </c>
      <c r="Q3463">
        <f>_xlfn.XLOOKUP(FraudData[[#This Row],[merchant_category]],MerchantRules[Merchant Category],MerchantRules[Risk Points],0)</f>
        <v>0</v>
      </c>
      <c r="R3463">
        <f>SUM(FraudData[[#This Row],[Amount Risk]:[Merchant Risk]])</f>
        <v>4</v>
      </c>
      <c r="S3463" t="str" cm="1">
        <f t="array" ref="S3463">_xlfn.IFS(FraudData[[#This Row],[Fraud Risk Score]]&gt;=8,"High Risk",FraudData[[#This Row],[Fraud Risk Score]]&gt;=6,"Medium Risk",TRUE,"Low Risk")</f>
        <v>Low Risk</v>
      </c>
    </row>
    <row r="3464" spans="1:19">
      <c r="A3464">
        <v>3463</v>
      </c>
      <c r="B3464">
        <v>181.88</v>
      </c>
      <c r="C3464">
        <v>9</v>
      </c>
      <c r="D3464" t="s">
        <v>49</v>
      </c>
      <c r="E3464">
        <v>0</v>
      </c>
      <c r="F3464">
        <v>1</v>
      </c>
      <c r="G3464">
        <v>87</v>
      </c>
      <c r="H3464">
        <v>2</v>
      </c>
      <c r="I3464">
        <v>25</v>
      </c>
      <c r="J3464">
        <v>0</v>
      </c>
      <c r="K3464">
        <f>_xlfn.XLOOKUP(FraudData[[#This Row],[amount]],AmountRules[Amount Min],AmountRules[Risk Points],,-1)</f>
        <v>0</v>
      </c>
      <c r="L3464">
        <f>_xlfn.XLOOKUP(FraudData[[#This Row],[transaction_hour]],TimeRules[Hour Min],TimeRules[Risk Points],,-1)</f>
        <v>0</v>
      </c>
      <c r="M3464">
        <f>_xlfn.XLOOKUP(FraudData[[#This Row],[foreign_transaction]],ForeignRules[Foreign Transaction],ForeignRules[Risk Points],0)</f>
        <v>0</v>
      </c>
      <c r="N3464">
        <f>_xlfn.XLOOKUP(FraudData[[#This Row],[location_mismatch]],Table10[Location Mismatch],Table10[Risk Points],0)</f>
        <v>3</v>
      </c>
      <c r="O3464">
        <f>_xlfn.XLOOKUP(FraudData[[#This Row],[device_trust_score]],DeviceRules[Device Min],DeviceRules[Risk Points],,-1)</f>
        <v>0</v>
      </c>
      <c r="P3464">
        <f>_xlfn.XLOOKUP(FraudData[[#This Row],[velocity_last_24h]],VelocityRules[Velocity Min],VelocityRules[Risk Points],,-1)</f>
        <v>0</v>
      </c>
      <c r="Q3464">
        <f>_xlfn.XLOOKUP(FraudData[[#This Row],[merchant_category]],MerchantRules[Merchant Category],MerchantRules[Risk Points],0)</f>
        <v>1</v>
      </c>
      <c r="R3464">
        <f>SUM(FraudData[[#This Row],[Amount Risk]:[Merchant Risk]])</f>
        <v>4</v>
      </c>
      <c r="S3464" t="str" cm="1">
        <f t="array" ref="S3464">_xlfn.IFS(FraudData[[#This Row],[Fraud Risk Score]]&gt;=8,"High Risk",FraudData[[#This Row],[Fraud Risk Score]]&gt;=6,"Medium Risk",TRUE,"Low Risk")</f>
        <v>Low Risk</v>
      </c>
    </row>
    <row r="3465" spans="1:19">
      <c r="A3465">
        <v>3464</v>
      </c>
      <c r="B3465">
        <v>164.62</v>
      </c>
      <c r="C3465">
        <v>9</v>
      </c>
      <c r="D3465" t="s">
        <v>49</v>
      </c>
      <c r="E3465">
        <v>0</v>
      </c>
      <c r="F3465">
        <v>0</v>
      </c>
      <c r="G3465">
        <v>53</v>
      </c>
      <c r="H3465">
        <v>2</v>
      </c>
      <c r="I3465">
        <v>67</v>
      </c>
      <c r="J3465">
        <v>0</v>
      </c>
      <c r="K3465">
        <f>_xlfn.XLOOKUP(FraudData[[#This Row],[amount]],AmountRules[Amount Min],AmountRules[Risk Points],,-1)</f>
        <v>0</v>
      </c>
      <c r="L3465">
        <f>_xlfn.XLOOKUP(FraudData[[#This Row],[transaction_hour]],TimeRules[Hour Min],TimeRules[Risk Points],,-1)</f>
        <v>0</v>
      </c>
      <c r="M3465">
        <f>_xlfn.XLOOKUP(FraudData[[#This Row],[foreign_transaction]],ForeignRules[Foreign Transaction],ForeignRules[Risk Points],0)</f>
        <v>0</v>
      </c>
      <c r="N3465">
        <f>_xlfn.XLOOKUP(FraudData[[#This Row],[location_mismatch]],Table10[Location Mismatch],Table10[Risk Points],0)</f>
        <v>0</v>
      </c>
      <c r="O3465">
        <f>_xlfn.XLOOKUP(FraudData[[#This Row],[device_trust_score]],DeviceRules[Device Min],DeviceRules[Risk Points],,-1)</f>
        <v>1</v>
      </c>
      <c r="P3465">
        <f>_xlfn.XLOOKUP(FraudData[[#This Row],[velocity_last_24h]],VelocityRules[Velocity Min],VelocityRules[Risk Points],,-1)</f>
        <v>0</v>
      </c>
      <c r="Q3465">
        <f>_xlfn.XLOOKUP(FraudData[[#This Row],[merchant_category]],MerchantRules[Merchant Category],MerchantRules[Risk Points],0)</f>
        <v>1</v>
      </c>
      <c r="R3465">
        <f>SUM(FraudData[[#This Row],[Amount Risk]:[Merchant Risk]])</f>
        <v>2</v>
      </c>
      <c r="S3465" t="str" cm="1">
        <f t="array" ref="S3465">_xlfn.IFS(FraudData[[#This Row],[Fraud Risk Score]]&gt;=8,"High Risk",FraudData[[#This Row],[Fraud Risk Score]]&gt;=6,"Medium Risk",TRUE,"Low Risk")</f>
        <v>Low Risk</v>
      </c>
    </row>
    <row r="3466" spans="1:19">
      <c r="A3466">
        <v>3465</v>
      </c>
      <c r="B3466">
        <v>35.58</v>
      </c>
      <c r="C3466">
        <v>2</v>
      </c>
      <c r="D3466" t="s">
        <v>46</v>
      </c>
      <c r="E3466">
        <v>0</v>
      </c>
      <c r="F3466">
        <v>0</v>
      </c>
      <c r="G3466">
        <v>26</v>
      </c>
      <c r="H3466">
        <v>2</v>
      </c>
      <c r="I3466">
        <v>33</v>
      </c>
      <c r="J3466">
        <v>0</v>
      </c>
      <c r="K3466">
        <f>_xlfn.XLOOKUP(FraudData[[#This Row],[amount]],AmountRules[Amount Min],AmountRules[Risk Points],,-1)</f>
        <v>0</v>
      </c>
      <c r="L3466">
        <f>_xlfn.XLOOKUP(FraudData[[#This Row],[transaction_hour]],TimeRules[Hour Min],TimeRules[Risk Points],,-1)</f>
        <v>3</v>
      </c>
      <c r="M3466">
        <f>_xlfn.XLOOKUP(FraudData[[#This Row],[foreign_transaction]],ForeignRules[Foreign Transaction],ForeignRules[Risk Points],0)</f>
        <v>0</v>
      </c>
      <c r="N3466">
        <f>_xlfn.XLOOKUP(FraudData[[#This Row],[location_mismatch]],Table10[Location Mismatch],Table10[Risk Points],0)</f>
        <v>0</v>
      </c>
      <c r="O3466">
        <f>_xlfn.XLOOKUP(FraudData[[#This Row],[device_trust_score]],DeviceRules[Device Min],DeviceRules[Risk Points],,-1)</f>
        <v>3</v>
      </c>
      <c r="P3466">
        <f>_xlfn.XLOOKUP(FraudData[[#This Row],[velocity_last_24h]],VelocityRules[Velocity Min],VelocityRules[Risk Points],,-1)</f>
        <v>0</v>
      </c>
      <c r="Q3466">
        <f>_xlfn.XLOOKUP(FraudData[[#This Row],[merchant_category]],MerchantRules[Merchant Category],MerchantRules[Risk Points],0)</f>
        <v>0</v>
      </c>
      <c r="R3466">
        <f>SUM(FraudData[[#This Row],[Amount Risk]:[Merchant Risk]])</f>
        <v>6</v>
      </c>
      <c r="S3466" t="str" cm="1">
        <f t="array" ref="S3466">_xlfn.IFS(FraudData[[#This Row],[Fraud Risk Score]]&gt;=8,"High Risk",FraudData[[#This Row],[Fraud Risk Score]]&gt;=6,"Medium Risk",TRUE,"Low Risk")</f>
        <v>Medium Risk</v>
      </c>
    </row>
    <row r="3467" spans="1:19">
      <c r="A3467">
        <v>3466</v>
      </c>
      <c r="B3467">
        <v>219.83</v>
      </c>
      <c r="C3467">
        <v>23</v>
      </c>
      <c r="D3467" t="s">
        <v>48</v>
      </c>
      <c r="E3467">
        <v>0</v>
      </c>
      <c r="F3467">
        <v>0</v>
      </c>
      <c r="G3467">
        <v>38</v>
      </c>
      <c r="H3467">
        <v>3</v>
      </c>
      <c r="I3467">
        <v>51</v>
      </c>
      <c r="J3467">
        <v>0</v>
      </c>
      <c r="K3467">
        <f>_xlfn.XLOOKUP(FraudData[[#This Row],[amount]],AmountRules[Amount Min],AmountRules[Risk Points],,-1)</f>
        <v>0</v>
      </c>
      <c r="L3467">
        <f>_xlfn.XLOOKUP(FraudData[[#This Row],[transaction_hour]],TimeRules[Hour Min],TimeRules[Risk Points],,-1)</f>
        <v>1</v>
      </c>
      <c r="M3467">
        <f>_xlfn.XLOOKUP(FraudData[[#This Row],[foreign_transaction]],ForeignRules[Foreign Transaction],ForeignRules[Risk Points],0)</f>
        <v>0</v>
      </c>
      <c r="N3467">
        <f>_xlfn.XLOOKUP(FraudData[[#This Row],[location_mismatch]],Table10[Location Mismatch],Table10[Risk Points],0)</f>
        <v>0</v>
      </c>
      <c r="O3467">
        <f>_xlfn.XLOOKUP(FraudData[[#This Row],[device_trust_score]],DeviceRules[Device Min],DeviceRules[Risk Points],,-1)</f>
        <v>2</v>
      </c>
      <c r="P3467">
        <f>_xlfn.XLOOKUP(FraudData[[#This Row],[velocity_last_24h]],VelocityRules[Velocity Min],VelocityRules[Risk Points],,-1)</f>
        <v>0</v>
      </c>
      <c r="Q3467">
        <f>_xlfn.XLOOKUP(FraudData[[#This Row],[merchant_category]],MerchantRules[Merchant Category],MerchantRules[Risk Points],0)</f>
        <v>0</v>
      </c>
      <c r="R3467">
        <f>SUM(FraudData[[#This Row],[Amount Risk]:[Merchant Risk]])</f>
        <v>3</v>
      </c>
      <c r="S3467" t="str" cm="1">
        <f t="array" ref="S3467">_xlfn.IFS(FraudData[[#This Row],[Fraud Risk Score]]&gt;=8,"High Risk",FraudData[[#This Row],[Fraud Risk Score]]&gt;=6,"Medium Risk",TRUE,"Low Risk")</f>
        <v>Low Risk</v>
      </c>
    </row>
    <row r="3468" spans="1:19">
      <c r="A3468">
        <v>3467</v>
      </c>
      <c r="B3468">
        <v>109.31</v>
      </c>
      <c r="C3468">
        <v>14</v>
      </c>
      <c r="D3468" t="s">
        <v>48</v>
      </c>
      <c r="E3468">
        <v>0</v>
      </c>
      <c r="F3468">
        <v>0</v>
      </c>
      <c r="G3468">
        <v>36</v>
      </c>
      <c r="H3468">
        <v>1</v>
      </c>
      <c r="I3468">
        <v>49</v>
      </c>
      <c r="J3468">
        <v>0</v>
      </c>
      <c r="K3468">
        <f>_xlfn.XLOOKUP(FraudData[[#This Row],[amount]],AmountRules[Amount Min],AmountRules[Risk Points],,-1)</f>
        <v>0</v>
      </c>
      <c r="L3468">
        <f>_xlfn.XLOOKUP(FraudData[[#This Row],[transaction_hour]],TimeRules[Hour Min],TimeRules[Risk Points],,-1)</f>
        <v>0</v>
      </c>
      <c r="M3468">
        <f>_xlfn.XLOOKUP(FraudData[[#This Row],[foreign_transaction]],ForeignRules[Foreign Transaction],ForeignRules[Risk Points],0)</f>
        <v>0</v>
      </c>
      <c r="N3468">
        <f>_xlfn.XLOOKUP(FraudData[[#This Row],[location_mismatch]],Table10[Location Mismatch],Table10[Risk Points],0)</f>
        <v>0</v>
      </c>
      <c r="O3468">
        <f>_xlfn.XLOOKUP(FraudData[[#This Row],[device_trust_score]],DeviceRules[Device Min],DeviceRules[Risk Points],,-1)</f>
        <v>2</v>
      </c>
      <c r="P3468">
        <f>_xlfn.XLOOKUP(FraudData[[#This Row],[velocity_last_24h]],VelocityRules[Velocity Min],VelocityRules[Risk Points],,-1)</f>
        <v>0</v>
      </c>
      <c r="Q3468">
        <f>_xlfn.XLOOKUP(FraudData[[#This Row],[merchant_category]],MerchantRules[Merchant Category],MerchantRules[Risk Points],0)</f>
        <v>0</v>
      </c>
      <c r="R3468">
        <f>SUM(FraudData[[#This Row],[Amount Risk]:[Merchant Risk]])</f>
        <v>2</v>
      </c>
      <c r="S3468" t="str" cm="1">
        <f t="array" ref="S3468">_xlfn.IFS(FraudData[[#This Row],[Fraud Risk Score]]&gt;=8,"High Risk",FraudData[[#This Row],[Fraud Risk Score]]&gt;=6,"Medium Risk",TRUE,"Low Risk")</f>
        <v>Low Risk</v>
      </c>
    </row>
    <row r="3469" spans="1:19">
      <c r="A3469">
        <v>3468</v>
      </c>
      <c r="B3469">
        <v>198.34</v>
      </c>
      <c r="C3469">
        <v>16</v>
      </c>
      <c r="D3469" t="s">
        <v>50</v>
      </c>
      <c r="E3469">
        <v>0</v>
      </c>
      <c r="F3469">
        <v>0</v>
      </c>
      <c r="G3469">
        <v>48</v>
      </c>
      <c r="H3469">
        <v>2</v>
      </c>
      <c r="I3469">
        <v>65</v>
      </c>
      <c r="J3469">
        <v>0</v>
      </c>
      <c r="K3469">
        <f>_xlfn.XLOOKUP(FraudData[[#This Row],[amount]],AmountRules[Amount Min],AmountRules[Risk Points],,-1)</f>
        <v>0</v>
      </c>
      <c r="L3469">
        <f>_xlfn.XLOOKUP(FraudData[[#This Row],[transaction_hour]],TimeRules[Hour Min],TimeRules[Risk Points],,-1)</f>
        <v>0</v>
      </c>
      <c r="M3469">
        <f>_xlfn.XLOOKUP(FraudData[[#This Row],[foreign_transaction]],ForeignRules[Foreign Transaction],ForeignRules[Risk Points],0)</f>
        <v>0</v>
      </c>
      <c r="N3469">
        <f>_xlfn.XLOOKUP(FraudData[[#This Row],[location_mismatch]],Table10[Location Mismatch],Table10[Risk Points],0)</f>
        <v>0</v>
      </c>
      <c r="O3469">
        <f>_xlfn.XLOOKUP(FraudData[[#This Row],[device_trust_score]],DeviceRules[Device Min],DeviceRules[Risk Points],,-1)</f>
        <v>2</v>
      </c>
      <c r="P3469">
        <f>_xlfn.XLOOKUP(FraudData[[#This Row],[velocity_last_24h]],VelocityRules[Velocity Min],VelocityRules[Risk Points],,-1)</f>
        <v>0</v>
      </c>
      <c r="Q3469">
        <f>_xlfn.XLOOKUP(FraudData[[#This Row],[merchant_category]],MerchantRules[Merchant Category],MerchantRules[Risk Points],0)</f>
        <v>0</v>
      </c>
      <c r="R3469">
        <f>SUM(FraudData[[#This Row],[Amount Risk]:[Merchant Risk]])</f>
        <v>2</v>
      </c>
      <c r="S3469" t="str" cm="1">
        <f t="array" ref="S3469">_xlfn.IFS(FraudData[[#This Row],[Fraud Risk Score]]&gt;=8,"High Risk",FraudData[[#This Row],[Fraud Risk Score]]&gt;=6,"Medium Risk",TRUE,"Low Risk")</f>
        <v>Low Risk</v>
      </c>
    </row>
    <row r="3470" spans="1:19">
      <c r="A3470">
        <v>3469</v>
      </c>
      <c r="B3470">
        <v>326.93</v>
      </c>
      <c r="C3470">
        <v>17</v>
      </c>
      <c r="D3470" t="s">
        <v>46</v>
      </c>
      <c r="E3470">
        <v>0</v>
      </c>
      <c r="F3470">
        <v>0</v>
      </c>
      <c r="G3470">
        <v>52</v>
      </c>
      <c r="H3470">
        <v>1</v>
      </c>
      <c r="I3470">
        <v>47</v>
      </c>
      <c r="J3470">
        <v>0</v>
      </c>
      <c r="K3470">
        <f>_xlfn.XLOOKUP(FraudData[[#This Row],[amount]],AmountRules[Amount Min],AmountRules[Risk Points],,-1)</f>
        <v>0</v>
      </c>
      <c r="L3470">
        <f>_xlfn.XLOOKUP(FraudData[[#This Row],[transaction_hour]],TimeRules[Hour Min],TimeRules[Risk Points],,-1)</f>
        <v>0</v>
      </c>
      <c r="M3470">
        <f>_xlfn.XLOOKUP(FraudData[[#This Row],[foreign_transaction]],ForeignRules[Foreign Transaction],ForeignRules[Risk Points],0)</f>
        <v>0</v>
      </c>
      <c r="N3470">
        <f>_xlfn.XLOOKUP(FraudData[[#This Row],[location_mismatch]],Table10[Location Mismatch],Table10[Risk Points],0)</f>
        <v>0</v>
      </c>
      <c r="O3470">
        <f>_xlfn.XLOOKUP(FraudData[[#This Row],[device_trust_score]],DeviceRules[Device Min],DeviceRules[Risk Points],,-1)</f>
        <v>1</v>
      </c>
      <c r="P3470">
        <f>_xlfn.XLOOKUP(FraudData[[#This Row],[velocity_last_24h]],VelocityRules[Velocity Min],VelocityRules[Risk Points],,-1)</f>
        <v>0</v>
      </c>
      <c r="Q3470">
        <f>_xlfn.XLOOKUP(FraudData[[#This Row],[merchant_category]],MerchantRules[Merchant Category],MerchantRules[Risk Points],0)</f>
        <v>0</v>
      </c>
      <c r="R3470">
        <f>SUM(FraudData[[#This Row],[Amount Risk]:[Merchant Risk]])</f>
        <v>1</v>
      </c>
      <c r="S3470" t="str" cm="1">
        <f t="array" ref="S3470">_xlfn.IFS(FraudData[[#This Row],[Fraud Risk Score]]&gt;=8,"High Risk",FraudData[[#This Row],[Fraud Risk Score]]&gt;=6,"Medium Risk",TRUE,"Low Risk")</f>
        <v>Low Risk</v>
      </c>
    </row>
    <row r="3471" spans="1:19">
      <c r="A3471">
        <v>3470</v>
      </c>
      <c r="B3471">
        <v>33.479999999999997</v>
      </c>
      <c r="C3471">
        <v>18</v>
      </c>
      <c r="D3471" t="s">
        <v>50</v>
      </c>
      <c r="E3471">
        <v>0</v>
      </c>
      <c r="F3471">
        <v>0</v>
      </c>
      <c r="G3471">
        <v>42</v>
      </c>
      <c r="H3471">
        <v>2</v>
      </c>
      <c r="I3471">
        <v>52</v>
      </c>
      <c r="J3471">
        <v>0</v>
      </c>
      <c r="K3471">
        <f>_xlfn.XLOOKUP(FraudData[[#This Row],[amount]],AmountRules[Amount Min],AmountRules[Risk Points],,-1)</f>
        <v>0</v>
      </c>
      <c r="L3471">
        <f>_xlfn.XLOOKUP(FraudData[[#This Row],[transaction_hour]],TimeRules[Hour Min],TimeRules[Risk Points],,-1)</f>
        <v>0</v>
      </c>
      <c r="M3471">
        <f>_xlfn.XLOOKUP(FraudData[[#This Row],[foreign_transaction]],ForeignRules[Foreign Transaction],ForeignRules[Risk Points],0)</f>
        <v>0</v>
      </c>
      <c r="N3471">
        <f>_xlfn.XLOOKUP(FraudData[[#This Row],[location_mismatch]],Table10[Location Mismatch],Table10[Risk Points],0)</f>
        <v>0</v>
      </c>
      <c r="O3471">
        <f>_xlfn.XLOOKUP(FraudData[[#This Row],[device_trust_score]],DeviceRules[Device Min],DeviceRules[Risk Points],,-1)</f>
        <v>2</v>
      </c>
      <c r="P3471">
        <f>_xlfn.XLOOKUP(FraudData[[#This Row],[velocity_last_24h]],VelocityRules[Velocity Min],VelocityRules[Risk Points],,-1)</f>
        <v>0</v>
      </c>
      <c r="Q3471">
        <f>_xlfn.XLOOKUP(FraudData[[#This Row],[merchant_category]],MerchantRules[Merchant Category],MerchantRules[Risk Points],0)</f>
        <v>0</v>
      </c>
      <c r="R3471">
        <f>SUM(FraudData[[#This Row],[Amount Risk]:[Merchant Risk]])</f>
        <v>2</v>
      </c>
      <c r="S3471" t="str" cm="1">
        <f t="array" ref="S3471">_xlfn.IFS(FraudData[[#This Row],[Fraud Risk Score]]&gt;=8,"High Risk",FraudData[[#This Row],[Fraud Risk Score]]&gt;=6,"Medium Risk",TRUE,"Low Risk")</f>
        <v>Low Risk</v>
      </c>
    </row>
    <row r="3472" spans="1:19">
      <c r="A3472">
        <v>3471</v>
      </c>
      <c r="B3472">
        <v>3.48</v>
      </c>
      <c r="C3472">
        <v>18</v>
      </c>
      <c r="D3472" t="s">
        <v>46</v>
      </c>
      <c r="E3472">
        <v>0</v>
      </c>
      <c r="F3472">
        <v>0</v>
      </c>
      <c r="G3472">
        <v>30</v>
      </c>
      <c r="H3472">
        <v>1</v>
      </c>
      <c r="I3472">
        <v>33</v>
      </c>
      <c r="J3472">
        <v>0</v>
      </c>
      <c r="K3472">
        <f>_xlfn.XLOOKUP(FraudData[[#This Row],[amount]],AmountRules[Amount Min],AmountRules[Risk Points],,-1)</f>
        <v>0</v>
      </c>
      <c r="L3472">
        <f>_xlfn.XLOOKUP(FraudData[[#This Row],[transaction_hour]],TimeRules[Hour Min],TimeRules[Risk Points],,-1)</f>
        <v>0</v>
      </c>
      <c r="M3472">
        <f>_xlfn.XLOOKUP(FraudData[[#This Row],[foreign_transaction]],ForeignRules[Foreign Transaction],ForeignRules[Risk Points],0)</f>
        <v>0</v>
      </c>
      <c r="N3472">
        <f>_xlfn.XLOOKUP(FraudData[[#This Row],[location_mismatch]],Table10[Location Mismatch],Table10[Risk Points],0)</f>
        <v>0</v>
      </c>
      <c r="O3472">
        <f>_xlfn.XLOOKUP(FraudData[[#This Row],[device_trust_score]],DeviceRules[Device Min],DeviceRules[Risk Points],,-1)</f>
        <v>2</v>
      </c>
      <c r="P3472">
        <f>_xlfn.XLOOKUP(FraudData[[#This Row],[velocity_last_24h]],VelocityRules[Velocity Min],VelocityRules[Risk Points],,-1)</f>
        <v>0</v>
      </c>
      <c r="Q3472">
        <f>_xlfn.XLOOKUP(FraudData[[#This Row],[merchant_category]],MerchantRules[Merchant Category],MerchantRules[Risk Points],0)</f>
        <v>0</v>
      </c>
      <c r="R3472">
        <f>SUM(FraudData[[#This Row],[Amount Risk]:[Merchant Risk]])</f>
        <v>2</v>
      </c>
      <c r="S3472" t="str" cm="1">
        <f t="array" ref="S3472">_xlfn.IFS(FraudData[[#This Row],[Fraud Risk Score]]&gt;=8,"High Risk",FraudData[[#This Row],[Fraud Risk Score]]&gt;=6,"Medium Risk",TRUE,"Low Risk")</f>
        <v>Low Risk</v>
      </c>
    </row>
    <row r="3473" spans="1:19">
      <c r="A3473">
        <v>3472</v>
      </c>
      <c r="B3473">
        <v>271.81</v>
      </c>
      <c r="C3473">
        <v>11</v>
      </c>
      <c r="D3473" t="s">
        <v>50</v>
      </c>
      <c r="E3473">
        <v>1</v>
      </c>
      <c r="F3473">
        <v>0</v>
      </c>
      <c r="G3473">
        <v>54</v>
      </c>
      <c r="H3473">
        <v>0</v>
      </c>
      <c r="I3473">
        <v>65</v>
      </c>
      <c r="J3473">
        <v>0</v>
      </c>
      <c r="K3473">
        <f>_xlfn.XLOOKUP(FraudData[[#This Row],[amount]],AmountRules[Amount Min],AmountRules[Risk Points],,-1)</f>
        <v>0</v>
      </c>
      <c r="L3473">
        <f>_xlfn.XLOOKUP(FraudData[[#This Row],[transaction_hour]],TimeRules[Hour Min],TimeRules[Risk Points],,-1)</f>
        <v>0</v>
      </c>
      <c r="M3473">
        <f>_xlfn.XLOOKUP(FraudData[[#This Row],[foreign_transaction]],ForeignRules[Foreign Transaction],ForeignRules[Risk Points],0)</f>
        <v>3</v>
      </c>
      <c r="N3473">
        <f>_xlfn.XLOOKUP(FraudData[[#This Row],[location_mismatch]],Table10[Location Mismatch],Table10[Risk Points],0)</f>
        <v>0</v>
      </c>
      <c r="O3473">
        <f>_xlfn.XLOOKUP(FraudData[[#This Row],[device_trust_score]],DeviceRules[Device Min],DeviceRules[Risk Points],,-1)</f>
        <v>1</v>
      </c>
      <c r="P3473">
        <f>_xlfn.XLOOKUP(FraudData[[#This Row],[velocity_last_24h]],VelocityRules[Velocity Min],VelocityRules[Risk Points],,-1)</f>
        <v>0</v>
      </c>
      <c r="Q3473">
        <f>_xlfn.XLOOKUP(FraudData[[#This Row],[merchant_category]],MerchantRules[Merchant Category],MerchantRules[Risk Points],0)</f>
        <v>0</v>
      </c>
      <c r="R3473">
        <f>SUM(FraudData[[#This Row],[Amount Risk]:[Merchant Risk]])</f>
        <v>4</v>
      </c>
      <c r="S3473" t="str" cm="1">
        <f t="array" ref="S3473">_xlfn.IFS(FraudData[[#This Row],[Fraud Risk Score]]&gt;=8,"High Risk",FraudData[[#This Row],[Fraud Risk Score]]&gt;=6,"Medium Risk",TRUE,"Low Risk")</f>
        <v>Low Risk</v>
      </c>
    </row>
    <row r="3474" spans="1:19">
      <c r="A3474">
        <v>3473</v>
      </c>
      <c r="B3474">
        <v>169.35</v>
      </c>
      <c r="C3474">
        <v>23</v>
      </c>
      <c r="D3474" t="s">
        <v>46</v>
      </c>
      <c r="E3474">
        <v>0</v>
      </c>
      <c r="F3474">
        <v>0</v>
      </c>
      <c r="G3474">
        <v>58</v>
      </c>
      <c r="H3474">
        <v>4</v>
      </c>
      <c r="I3474">
        <v>26</v>
      </c>
      <c r="J3474">
        <v>0</v>
      </c>
      <c r="K3474">
        <f>_xlfn.XLOOKUP(FraudData[[#This Row],[amount]],AmountRules[Amount Min],AmountRules[Risk Points],,-1)</f>
        <v>0</v>
      </c>
      <c r="L3474">
        <f>_xlfn.XLOOKUP(FraudData[[#This Row],[transaction_hour]],TimeRules[Hour Min],TimeRules[Risk Points],,-1)</f>
        <v>1</v>
      </c>
      <c r="M3474">
        <f>_xlfn.XLOOKUP(FraudData[[#This Row],[foreign_transaction]],ForeignRules[Foreign Transaction],ForeignRules[Risk Points],0)</f>
        <v>0</v>
      </c>
      <c r="N3474">
        <f>_xlfn.XLOOKUP(FraudData[[#This Row],[location_mismatch]],Table10[Location Mismatch],Table10[Risk Points],0)</f>
        <v>0</v>
      </c>
      <c r="O3474">
        <f>_xlfn.XLOOKUP(FraudData[[#This Row],[device_trust_score]],DeviceRules[Device Min],DeviceRules[Risk Points],,-1)</f>
        <v>1</v>
      </c>
      <c r="P3474">
        <f>_xlfn.XLOOKUP(FraudData[[#This Row],[velocity_last_24h]],VelocityRules[Velocity Min],VelocityRules[Risk Points],,-1)</f>
        <v>0</v>
      </c>
      <c r="Q3474">
        <f>_xlfn.XLOOKUP(FraudData[[#This Row],[merchant_category]],MerchantRules[Merchant Category],MerchantRules[Risk Points],0)</f>
        <v>0</v>
      </c>
      <c r="R3474">
        <f>SUM(FraudData[[#This Row],[Amount Risk]:[Merchant Risk]])</f>
        <v>2</v>
      </c>
      <c r="S3474" t="str" cm="1">
        <f t="array" ref="S3474">_xlfn.IFS(FraudData[[#This Row],[Fraud Risk Score]]&gt;=8,"High Risk",FraudData[[#This Row],[Fraud Risk Score]]&gt;=6,"Medium Risk",TRUE,"Low Risk")</f>
        <v>Low Risk</v>
      </c>
    </row>
    <row r="3475" spans="1:19">
      <c r="A3475">
        <v>3474</v>
      </c>
      <c r="B3475">
        <v>216.5</v>
      </c>
      <c r="C3475">
        <v>4</v>
      </c>
      <c r="D3475" t="s">
        <v>49</v>
      </c>
      <c r="E3475">
        <v>0</v>
      </c>
      <c r="F3475">
        <v>0</v>
      </c>
      <c r="G3475">
        <v>82</v>
      </c>
      <c r="H3475">
        <v>1</v>
      </c>
      <c r="I3475">
        <v>48</v>
      </c>
      <c r="J3475">
        <v>0</v>
      </c>
      <c r="K3475">
        <f>_xlfn.XLOOKUP(FraudData[[#This Row],[amount]],AmountRules[Amount Min],AmountRules[Risk Points],,-1)</f>
        <v>0</v>
      </c>
      <c r="L3475">
        <f>_xlfn.XLOOKUP(FraudData[[#This Row],[transaction_hour]],TimeRules[Hour Min],TimeRules[Risk Points],,-1)</f>
        <v>0</v>
      </c>
      <c r="M3475">
        <f>_xlfn.XLOOKUP(FraudData[[#This Row],[foreign_transaction]],ForeignRules[Foreign Transaction],ForeignRules[Risk Points],0)</f>
        <v>0</v>
      </c>
      <c r="N3475">
        <f>_xlfn.XLOOKUP(FraudData[[#This Row],[location_mismatch]],Table10[Location Mismatch],Table10[Risk Points],0)</f>
        <v>0</v>
      </c>
      <c r="O3475">
        <f>_xlfn.XLOOKUP(FraudData[[#This Row],[device_trust_score]],DeviceRules[Device Min],DeviceRules[Risk Points],,-1)</f>
        <v>0</v>
      </c>
      <c r="P3475">
        <f>_xlfn.XLOOKUP(FraudData[[#This Row],[velocity_last_24h]],VelocityRules[Velocity Min],VelocityRules[Risk Points],,-1)</f>
        <v>0</v>
      </c>
      <c r="Q3475">
        <f>_xlfn.XLOOKUP(FraudData[[#This Row],[merchant_category]],MerchantRules[Merchant Category],MerchantRules[Risk Points],0)</f>
        <v>1</v>
      </c>
      <c r="R3475">
        <f>SUM(FraudData[[#This Row],[Amount Risk]:[Merchant Risk]])</f>
        <v>1</v>
      </c>
      <c r="S3475" t="str" cm="1">
        <f t="array" ref="S3475">_xlfn.IFS(FraudData[[#This Row],[Fraud Risk Score]]&gt;=8,"High Risk",FraudData[[#This Row],[Fraud Risk Score]]&gt;=6,"Medium Risk",TRUE,"Low Risk")</f>
        <v>Low Risk</v>
      </c>
    </row>
    <row r="3476" spans="1:19">
      <c r="A3476">
        <v>3475</v>
      </c>
      <c r="B3476">
        <v>327.8</v>
      </c>
      <c r="C3476">
        <v>23</v>
      </c>
      <c r="D3476" t="s">
        <v>50</v>
      </c>
      <c r="E3476">
        <v>0</v>
      </c>
      <c r="F3476">
        <v>0</v>
      </c>
      <c r="G3476">
        <v>52</v>
      </c>
      <c r="H3476">
        <v>1</v>
      </c>
      <c r="I3476">
        <v>36</v>
      </c>
      <c r="J3476">
        <v>0</v>
      </c>
      <c r="K3476">
        <f>_xlfn.XLOOKUP(FraudData[[#This Row],[amount]],AmountRules[Amount Min],AmountRules[Risk Points],,-1)</f>
        <v>0</v>
      </c>
      <c r="L3476">
        <f>_xlfn.XLOOKUP(FraudData[[#This Row],[transaction_hour]],TimeRules[Hour Min],TimeRules[Risk Points],,-1)</f>
        <v>1</v>
      </c>
      <c r="M3476">
        <f>_xlfn.XLOOKUP(FraudData[[#This Row],[foreign_transaction]],ForeignRules[Foreign Transaction],ForeignRules[Risk Points],0)</f>
        <v>0</v>
      </c>
      <c r="N3476">
        <f>_xlfn.XLOOKUP(FraudData[[#This Row],[location_mismatch]],Table10[Location Mismatch],Table10[Risk Points],0)</f>
        <v>0</v>
      </c>
      <c r="O3476">
        <f>_xlfn.XLOOKUP(FraudData[[#This Row],[device_trust_score]],DeviceRules[Device Min],DeviceRules[Risk Points],,-1)</f>
        <v>1</v>
      </c>
      <c r="P3476">
        <f>_xlfn.XLOOKUP(FraudData[[#This Row],[velocity_last_24h]],VelocityRules[Velocity Min],VelocityRules[Risk Points],,-1)</f>
        <v>0</v>
      </c>
      <c r="Q3476">
        <f>_xlfn.XLOOKUP(FraudData[[#This Row],[merchant_category]],MerchantRules[Merchant Category],MerchantRules[Risk Points],0)</f>
        <v>0</v>
      </c>
      <c r="R3476">
        <f>SUM(FraudData[[#This Row],[Amount Risk]:[Merchant Risk]])</f>
        <v>2</v>
      </c>
      <c r="S3476" t="str" cm="1">
        <f t="array" ref="S3476">_xlfn.IFS(FraudData[[#This Row],[Fraud Risk Score]]&gt;=8,"High Risk",FraudData[[#This Row],[Fraud Risk Score]]&gt;=6,"Medium Risk",TRUE,"Low Risk")</f>
        <v>Low Risk</v>
      </c>
    </row>
    <row r="3477" spans="1:19">
      <c r="A3477">
        <v>3476</v>
      </c>
      <c r="B3477">
        <v>292.25</v>
      </c>
      <c r="C3477">
        <v>15</v>
      </c>
      <c r="D3477" t="s">
        <v>50</v>
      </c>
      <c r="E3477">
        <v>0</v>
      </c>
      <c r="F3477">
        <v>0</v>
      </c>
      <c r="G3477">
        <v>96</v>
      </c>
      <c r="H3477">
        <v>0</v>
      </c>
      <c r="I3477">
        <v>60</v>
      </c>
      <c r="J3477">
        <v>0</v>
      </c>
      <c r="K3477">
        <f>_xlfn.XLOOKUP(FraudData[[#This Row],[amount]],AmountRules[Amount Min],AmountRules[Risk Points],,-1)</f>
        <v>0</v>
      </c>
      <c r="L3477">
        <f>_xlfn.XLOOKUP(FraudData[[#This Row],[transaction_hour]],TimeRules[Hour Min],TimeRules[Risk Points],,-1)</f>
        <v>0</v>
      </c>
      <c r="M3477">
        <f>_xlfn.XLOOKUP(FraudData[[#This Row],[foreign_transaction]],ForeignRules[Foreign Transaction],ForeignRules[Risk Points],0)</f>
        <v>0</v>
      </c>
      <c r="N3477">
        <f>_xlfn.XLOOKUP(FraudData[[#This Row],[location_mismatch]],Table10[Location Mismatch],Table10[Risk Points],0)</f>
        <v>0</v>
      </c>
      <c r="O3477">
        <f>_xlfn.XLOOKUP(FraudData[[#This Row],[device_trust_score]],DeviceRules[Device Min],DeviceRules[Risk Points],,-1)</f>
        <v>0</v>
      </c>
      <c r="P3477">
        <f>_xlfn.XLOOKUP(FraudData[[#This Row],[velocity_last_24h]],VelocityRules[Velocity Min],VelocityRules[Risk Points],,-1)</f>
        <v>0</v>
      </c>
      <c r="Q3477">
        <f>_xlfn.XLOOKUP(FraudData[[#This Row],[merchant_category]],MerchantRules[Merchant Category],MerchantRules[Risk Points],0)</f>
        <v>0</v>
      </c>
      <c r="R3477">
        <f>SUM(FraudData[[#This Row],[Amount Risk]:[Merchant Risk]])</f>
        <v>0</v>
      </c>
      <c r="S3477" t="str" cm="1">
        <f t="array" ref="S3477">_xlfn.IFS(FraudData[[#This Row],[Fraud Risk Score]]&gt;=8,"High Risk",FraudData[[#This Row],[Fraud Risk Score]]&gt;=6,"Medium Risk",TRUE,"Low Risk")</f>
        <v>Low Risk</v>
      </c>
    </row>
    <row r="3478" spans="1:19">
      <c r="A3478">
        <v>3477</v>
      </c>
      <c r="B3478">
        <v>583.59</v>
      </c>
      <c r="C3478">
        <v>14</v>
      </c>
      <c r="D3478" t="s">
        <v>46</v>
      </c>
      <c r="E3478">
        <v>0</v>
      </c>
      <c r="F3478">
        <v>0</v>
      </c>
      <c r="G3478">
        <v>99</v>
      </c>
      <c r="H3478">
        <v>1</v>
      </c>
      <c r="I3478">
        <v>51</v>
      </c>
      <c r="J3478">
        <v>0</v>
      </c>
      <c r="K3478">
        <f>_xlfn.XLOOKUP(FraudData[[#This Row],[amount]],AmountRules[Amount Min],AmountRules[Risk Points],,-1)</f>
        <v>1</v>
      </c>
      <c r="L3478">
        <f>_xlfn.XLOOKUP(FraudData[[#This Row],[transaction_hour]],TimeRules[Hour Min],TimeRules[Risk Points],,-1)</f>
        <v>0</v>
      </c>
      <c r="M3478">
        <f>_xlfn.XLOOKUP(FraudData[[#This Row],[foreign_transaction]],ForeignRules[Foreign Transaction],ForeignRules[Risk Points],0)</f>
        <v>0</v>
      </c>
      <c r="N3478">
        <f>_xlfn.XLOOKUP(FraudData[[#This Row],[location_mismatch]],Table10[Location Mismatch],Table10[Risk Points],0)</f>
        <v>0</v>
      </c>
      <c r="O3478">
        <f>_xlfn.XLOOKUP(FraudData[[#This Row],[device_trust_score]],DeviceRules[Device Min],DeviceRules[Risk Points],,-1)</f>
        <v>0</v>
      </c>
      <c r="P3478">
        <f>_xlfn.XLOOKUP(FraudData[[#This Row],[velocity_last_24h]],VelocityRules[Velocity Min],VelocityRules[Risk Points],,-1)</f>
        <v>0</v>
      </c>
      <c r="Q3478">
        <f>_xlfn.XLOOKUP(FraudData[[#This Row],[merchant_category]],MerchantRules[Merchant Category],MerchantRules[Risk Points],0)</f>
        <v>0</v>
      </c>
      <c r="R3478">
        <f>SUM(FraudData[[#This Row],[Amount Risk]:[Merchant Risk]])</f>
        <v>1</v>
      </c>
      <c r="S3478" t="str" cm="1">
        <f t="array" ref="S3478">_xlfn.IFS(FraudData[[#This Row],[Fraud Risk Score]]&gt;=8,"High Risk",FraudData[[#This Row],[Fraud Risk Score]]&gt;=6,"Medium Risk",TRUE,"Low Risk")</f>
        <v>Low Risk</v>
      </c>
    </row>
    <row r="3479" spans="1:19">
      <c r="A3479">
        <v>3478</v>
      </c>
      <c r="B3479">
        <v>138.19</v>
      </c>
      <c r="C3479">
        <v>14</v>
      </c>
      <c r="D3479" t="s">
        <v>47</v>
      </c>
      <c r="E3479">
        <v>0</v>
      </c>
      <c r="F3479">
        <v>0</v>
      </c>
      <c r="G3479">
        <v>77</v>
      </c>
      <c r="H3479">
        <v>0</v>
      </c>
      <c r="I3479">
        <v>33</v>
      </c>
      <c r="J3479">
        <v>0</v>
      </c>
      <c r="K3479">
        <f>_xlfn.XLOOKUP(FraudData[[#This Row],[amount]],AmountRules[Amount Min],AmountRules[Risk Points],,-1)</f>
        <v>0</v>
      </c>
      <c r="L3479">
        <f>_xlfn.XLOOKUP(FraudData[[#This Row],[transaction_hour]],TimeRules[Hour Min],TimeRules[Risk Points],,-1)</f>
        <v>0</v>
      </c>
      <c r="M3479">
        <f>_xlfn.XLOOKUP(FraudData[[#This Row],[foreign_transaction]],ForeignRules[Foreign Transaction],ForeignRules[Risk Points],0)</f>
        <v>0</v>
      </c>
      <c r="N3479">
        <f>_xlfn.XLOOKUP(FraudData[[#This Row],[location_mismatch]],Table10[Location Mismatch],Table10[Risk Points],0)</f>
        <v>0</v>
      </c>
      <c r="O3479">
        <f>_xlfn.XLOOKUP(FraudData[[#This Row],[device_trust_score]],DeviceRules[Device Min],DeviceRules[Risk Points],,-1)</f>
        <v>0</v>
      </c>
      <c r="P3479">
        <f>_xlfn.XLOOKUP(FraudData[[#This Row],[velocity_last_24h]],VelocityRules[Velocity Min],VelocityRules[Risk Points],,-1)</f>
        <v>0</v>
      </c>
      <c r="Q3479">
        <f>_xlfn.XLOOKUP(FraudData[[#This Row],[merchant_category]],MerchantRules[Merchant Category],MerchantRules[Risk Points],0)</f>
        <v>0</v>
      </c>
      <c r="R3479">
        <f>SUM(FraudData[[#This Row],[Amount Risk]:[Merchant Risk]])</f>
        <v>0</v>
      </c>
      <c r="S3479" t="str" cm="1">
        <f t="array" ref="S3479">_xlfn.IFS(FraudData[[#This Row],[Fraud Risk Score]]&gt;=8,"High Risk",FraudData[[#This Row],[Fraud Risk Score]]&gt;=6,"Medium Risk",TRUE,"Low Risk")</f>
        <v>Low Risk</v>
      </c>
    </row>
    <row r="3480" spans="1:19">
      <c r="A3480">
        <v>3479</v>
      </c>
      <c r="B3480">
        <v>120.67</v>
      </c>
      <c r="C3480">
        <v>5</v>
      </c>
      <c r="D3480" t="s">
        <v>47</v>
      </c>
      <c r="E3480">
        <v>0</v>
      </c>
      <c r="F3480">
        <v>0</v>
      </c>
      <c r="G3480">
        <v>40</v>
      </c>
      <c r="H3480">
        <v>1</v>
      </c>
      <c r="I3480">
        <v>41</v>
      </c>
      <c r="J3480">
        <v>0</v>
      </c>
      <c r="K3480">
        <f>_xlfn.XLOOKUP(FraudData[[#This Row],[amount]],AmountRules[Amount Min],AmountRules[Risk Points],,-1)</f>
        <v>0</v>
      </c>
      <c r="L3480">
        <f>_xlfn.XLOOKUP(FraudData[[#This Row],[transaction_hour]],TimeRules[Hour Min],TimeRules[Risk Points],,-1)</f>
        <v>0</v>
      </c>
      <c r="M3480">
        <f>_xlfn.XLOOKUP(FraudData[[#This Row],[foreign_transaction]],ForeignRules[Foreign Transaction],ForeignRules[Risk Points],0)</f>
        <v>0</v>
      </c>
      <c r="N3480">
        <f>_xlfn.XLOOKUP(FraudData[[#This Row],[location_mismatch]],Table10[Location Mismatch],Table10[Risk Points],0)</f>
        <v>0</v>
      </c>
      <c r="O3480">
        <f>_xlfn.XLOOKUP(FraudData[[#This Row],[device_trust_score]],DeviceRules[Device Min],DeviceRules[Risk Points],,-1)</f>
        <v>2</v>
      </c>
      <c r="P3480">
        <f>_xlfn.XLOOKUP(FraudData[[#This Row],[velocity_last_24h]],VelocityRules[Velocity Min],VelocityRules[Risk Points],,-1)</f>
        <v>0</v>
      </c>
      <c r="Q3480">
        <f>_xlfn.XLOOKUP(FraudData[[#This Row],[merchant_category]],MerchantRules[Merchant Category],MerchantRules[Risk Points],0)</f>
        <v>0</v>
      </c>
      <c r="R3480">
        <f>SUM(FraudData[[#This Row],[Amount Risk]:[Merchant Risk]])</f>
        <v>2</v>
      </c>
      <c r="S3480" t="str" cm="1">
        <f t="array" ref="S3480">_xlfn.IFS(FraudData[[#This Row],[Fraud Risk Score]]&gt;=8,"High Risk",FraudData[[#This Row],[Fraud Risk Score]]&gt;=6,"Medium Risk",TRUE,"Low Risk")</f>
        <v>Low Risk</v>
      </c>
    </row>
    <row r="3481" spans="1:19">
      <c r="A3481">
        <v>3480</v>
      </c>
      <c r="B3481">
        <v>92.52</v>
      </c>
      <c r="C3481">
        <v>11</v>
      </c>
      <c r="D3481" t="s">
        <v>49</v>
      </c>
      <c r="E3481">
        <v>0</v>
      </c>
      <c r="F3481">
        <v>0</v>
      </c>
      <c r="G3481">
        <v>50</v>
      </c>
      <c r="H3481">
        <v>6</v>
      </c>
      <c r="I3481">
        <v>33</v>
      </c>
      <c r="J3481">
        <v>0</v>
      </c>
      <c r="K3481">
        <f>_xlfn.XLOOKUP(FraudData[[#This Row],[amount]],AmountRules[Amount Min],AmountRules[Risk Points],,-1)</f>
        <v>0</v>
      </c>
      <c r="L3481">
        <f>_xlfn.XLOOKUP(FraudData[[#This Row],[transaction_hour]],TimeRules[Hour Min],TimeRules[Risk Points],,-1)</f>
        <v>0</v>
      </c>
      <c r="M3481">
        <f>_xlfn.XLOOKUP(FraudData[[#This Row],[foreign_transaction]],ForeignRules[Foreign Transaction],ForeignRules[Risk Points],0)</f>
        <v>0</v>
      </c>
      <c r="N3481">
        <f>_xlfn.XLOOKUP(FraudData[[#This Row],[location_mismatch]],Table10[Location Mismatch],Table10[Risk Points],0)</f>
        <v>0</v>
      </c>
      <c r="O3481">
        <f>_xlfn.XLOOKUP(FraudData[[#This Row],[device_trust_score]],DeviceRules[Device Min],DeviceRules[Risk Points],,-1)</f>
        <v>1</v>
      </c>
      <c r="P3481">
        <f>_xlfn.XLOOKUP(FraudData[[#This Row],[velocity_last_24h]],VelocityRules[Velocity Min],VelocityRules[Risk Points],,-1)</f>
        <v>3</v>
      </c>
      <c r="Q3481">
        <f>_xlfn.XLOOKUP(FraudData[[#This Row],[merchant_category]],MerchantRules[Merchant Category],MerchantRules[Risk Points],0)</f>
        <v>1</v>
      </c>
      <c r="R3481">
        <f>SUM(FraudData[[#This Row],[Amount Risk]:[Merchant Risk]])</f>
        <v>5</v>
      </c>
      <c r="S3481" t="str" cm="1">
        <f t="array" ref="S3481">_xlfn.IFS(FraudData[[#This Row],[Fraud Risk Score]]&gt;=8,"High Risk",FraudData[[#This Row],[Fraud Risk Score]]&gt;=6,"Medium Risk",TRUE,"Low Risk")</f>
        <v>Low Risk</v>
      </c>
    </row>
    <row r="3482" spans="1:19">
      <c r="A3482">
        <v>3481</v>
      </c>
      <c r="B3482">
        <v>30.04</v>
      </c>
      <c r="C3482">
        <v>1</v>
      </c>
      <c r="D3482" t="s">
        <v>48</v>
      </c>
      <c r="E3482">
        <v>0</v>
      </c>
      <c r="F3482">
        <v>1</v>
      </c>
      <c r="G3482">
        <v>89</v>
      </c>
      <c r="H3482">
        <v>0</v>
      </c>
      <c r="I3482">
        <v>32</v>
      </c>
      <c r="J3482">
        <v>0</v>
      </c>
      <c r="K3482">
        <f>_xlfn.XLOOKUP(FraudData[[#This Row],[amount]],AmountRules[Amount Min],AmountRules[Risk Points],,-1)</f>
        <v>0</v>
      </c>
      <c r="L3482">
        <f>_xlfn.XLOOKUP(FraudData[[#This Row],[transaction_hour]],TimeRules[Hour Min],TimeRules[Risk Points],,-1)</f>
        <v>3</v>
      </c>
      <c r="M3482">
        <f>_xlfn.XLOOKUP(FraudData[[#This Row],[foreign_transaction]],ForeignRules[Foreign Transaction],ForeignRules[Risk Points],0)</f>
        <v>0</v>
      </c>
      <c r="N3482">
        <f>_xlfn.XLOOKUP(FraudData[[#This Row],[location_mismatch]],Table10[Location Mismatch],Table10[Risk Points],0)</f>
        <v>3</v>
      </c>
      <c r="O3482">
        <f>_xlfn.XLOOKUP(FraudData[[#This Row],[device_trust_score]],DeviceRules[Device Min],DeviceRules[Risk Points],,-1)</f>
        <v>0</v>
      </c>
      <c r="P3482">
        <f>_xlfn.XLOOKUP(FraudData[[#This Row],[velocity_last_24h]],VelocityRules[Velocity Min],VelocityRules[Risk Points],,-1)</f>
        <v>0</v>
      </c>
      <c r="Q3482">
        <f>_xlfn.XLOOKUP(FraudData[[#This Row],[merchant_category]],MerchantRules[Merchant Category],MerchantRules[Risk Points],0)</f>
        <v>0</v>
      </c>
      <c r="R3482">
        <f>SUM(FraudData[[#This Row],[Amount Risk]:[Merchant Risk]])</f>
        <v>6</v>
      </c>
      <c r="S3482" t="str" cm="1">
        <f t="array" ref="S3482">_xlfn.IFS(FraudData[[#This Row],[Fraud Risk Score]]&gt;=8,"High Risk",FraudData[[#This Row],[Fraud Risk Score]]&gt;=6,"Medium Risk",TRUE,"Low Risk")</f>
        <v>Medium Risk</v>
      </c>
    </row>
    <row r="3483" spans="1:19">
      <c r="A3483">
        <v>3482</v>
      </c>
      <c r="B3483">
        <v>153.01</v>
      </c>
      <c r="C3483">
        <v>19</v>
      </c>
      <c r="D3483" t="s">
        <v>48</v>
      </c>
      <c r="E3483">
        <v>1</v>
      </c>
      <c r="F3483">
        <v>0</v>
      </c>
      <c r="G3483">
        <v>81</v>
      </c>
      <c r="H3483">
        <v>0</v>
      </c>
      <c r="I3483">
        <v>48</v>
      </c>
      <c r="J3483">
        <v>0</v>
      </c>
      <c r="K3483">
        <f>_xlfn.XLOOKUP(FraudData[[#This Row],[amount]],AmountRules[Amount Min],AmountRules[Risk Points],,-1)</f>
        <v>0</v>
      </c>
      <c r="L3483">
        <f>_xlfn.XLOOKUP(FraudData[[#This Row],[transaction_hour]],TimeRules[Hour Min],TimeRules[Risk Points],,-1)</f>
        <v>0</v>
      </c>
      <c r="M3483">
        <f>_xlfn.XLOOKUP(FraudData[[#This Row],[foreign_transaction]],ForeignRules[Foreign Transaction],ForeignRules[Risk Points],0)</f>
        <v>3</v>
      </c>
      <c r="N3483">
        <f>_xlfn.XLOOKUP(FraudData[[#This Row],[location_mismatch]],Table10[Location Mismatch],Table10[Risk Points],0)</f>
        <v>0</v>
      </c>
      <c r="O3483">
        <f>_xlfn.XLOOKUP(FraudData[[#This Row],[device_trust_score]],DeviceRules[Device Min],DeviceRules[Risk Points],,-1)</f>
        <v>0</v>
      </c>
      <c r="P3483">
        <f>_xlfn.XLOOKUP(FraudData[[#This Row],[velocity_last_24h]],VelocityRules[Velocity Min],VelocityRules[Risk Points],,-1)</f>
        <v>0</v>
      </c>
      <c r="Q3483">
        <f>_xlfn.XLOOKUP(FraudData[[#This Row],[merchant_category]],MerchantRules[Merchant Category],MerchantRules[Risk Points],0)</f>
        <v>0</v>
      </c>
      <c r="R3483">
        <f>SUM(FraudData[[#This Row],[Amount Risk]:[Merchant Risk]])</f>
        <v>3</v>
      </c>
      <c r="S3483" t="str" cm="1">
        <f t="array" ref="S3483">_xlfn.IFS(FraudData[[#This Row],[Fraud Risk Score]]&gt;=8,"High Risk",FraudData[[#This Row],[Fraud Risk Score]]&gt;=6,"Medium Risk",TRUE,"Low Risk")</f>
        <v>Low Risk</v>
      </c>
    </row>
    <row r="3484" spans="1:19">
      <c r="A3484">
        <v>3483</v>
      </c>
      <c r="B3484">
        <v>58.39</v>
      </c>
      <c r="C3484">
        <v>8</v>
      </c>
      <c r="D3484" t="s">
        <v>49</v>
      </c>
      <c r="E3484">
        <v>0</v>
      </c>
      <c r="F3484">
        <v>0</v>
      </c>
      <c r="G3484">
        <v>55</v>
      </c>
      <c r="H3484">
        <v>1</v>
      </c>
      <c r="I3484">
        <v>69</v>
      </c>
      <c r="J3484">
        <v>0</v>
      </c>
      <c r="K3484">
        <f>_xlfn.XLOOKUP(FraudData[[#This Row],[amount]],AmountRules[Amount Min],AmountRules[Risk Points],,-1)</f>
        <v>0</v>
      </c>
      <c r="L3484">
        <f>_xlfn.XLOOKUP(FraudData[[#This Row],[transaction_hour]],TimeRules[Hour Min],TimeRules[Risk Points],,-1)</f>
        <v>0</v>
      </c>
      <c r="M3484">
        <f>_xlfn.XLOOKUP(FraudData[[#This Row],[foreign_transaction]],ForeignRules[Foreign Transaction],ForeignRules[Risk Points],0)</f>
        <v>0</v>
      </c>
      <c r="N3484">
        <f>_xlfn.XLOOKUP(FraudData[[#This Row],[location_mismatch]],Table10[Location Mismatch],Table10[Risk Points],0)</f>
        <v>0</v>
      </c>
      <c r="O3484">
        <f>_xlfn.XLOOKUP(FraudData[[#This Row],[device_trust_score]],DeviceRules[Device Min],DeviceRules[Risk Points],,-1)</f>
        <v>1</v>
      </c>
      <c r="P3484">
        <f>_xlfn.XLOOKUP(FraudData[[#This Row],[velocity_last_24h]],VelocityRules[Velocity Min],VelocityRules[Risk Points],,-1)</f>
        <v>0</v>
      </c>
      <c r="Q3484">
        <f>_xlfn.XLOOKUP(FraudData[[#This Row],[merchant_category]],MerchantRules[Merchant Category],MerchantRules[Risk Points],0)</f>
        <v>1</v>
      </c>
      <c r="R3484">
        <f>SUM(FraudData[[#This Row],[Amount Risk]:[Merchant Risk]])</f>
        <v>2</v>
      </c>
      <c r="S3484" t="str" cm="1">
        <f t="array" ref="S3484">_xlfn.IFS(FraudData[[#This Row],[Fraud Risk Score]]&gt;=8,"High Risk",FraudData[[#This Row],[Fraud Risk Score]]&gt;=6,"Medium Risk",TRUE,"Low Risk")</f>
        <v>Low Risk</v>
      </c>
    </row>
    <row r="3485" spans="1:19">
      <c r="A3485">
        <v>3484</v>
      </c>
      <c r="B3485">
        <v>457.6</v>
      </c>
      <c r="C3485">
        <v>3</v>
      </c>
      <c r="D3485" t="s">
        <v>48</v>
      </c>
      <c r="E3485">
        <v>1</v>
      </c>
      <c r="F3485">
        <v>0</v>
      </c>
      <c r="G3485">
        <v>51</v>
      </c>
      <c r="H3485">
        <v>1</v>
      </c>
      <c r="I3485">
        <v>24</v>
      </c>
      <c r="J3485">
        <v>0</v>
      </c>
      <c r="K3485">
        <f>_xlfn.XLOOKUP(FraudData[[#This Row],[amount]],AmountRules[Amount Min],AmountRules[Risk Points],,-1)</f>
        <v>0</v>
      </c>
      <c r="L3485">
        <f>_xlfn.XLOOKUP(FraudData[[#This Row],[transaction_hour]],TimeRules[Hour Min],TimeRules[Risk Points],,-1)</f>
        <v>3</v>
      </c>
      <c r="M3485">
        <f>_xlfn.XLOOKUP(FraudData[[#This Row],[foreign_transaction]],ForeignRules[Foreign Transaction],ForeignRules[Risk Points],0)</f>
        <v>3</v>
      </c>
      <c r="N3485">
        <f>_xlfn.XLOOKUP(FraudData[[#This Row],[location_mismatch]],Table10[Location Mismatch],Table10[Risk Points],0)</f>
        <v>0</v>
      </c>
      <c r="O3485">
        <f>_xlfn.XLOOKUP(FraudData[[#This Row],[device_trust_score]],DeviceRules[Device Min],DeviceRules[Risk Points],,-1)</f>
        <v>1</v>
      </c>
      <c r="P3485">
        <f>_xlfn.XLOOKUP(FraudData[[#This Row],[velocity_last_24h]],VelocityRules[Velocity Min],VelocityRules[Risk Points],,-1)</f>
        <v>0</v>
      </c>
      <c r="Q3485">
        <f>_xlfn.XLOOKUP(FraudData[[#This Row],[merchant_category]],MerchantRules[Merchant Category],MerchantRules[Risk Points],0)</f>
        <v>0</v>
      </c>
      <c r="R3485">
        <f>SUM(FraudData[[#This Row],[Amount Risk]:[Merchant Risk]])</f>
        <v>7</v>
      </c>
      <c r="S3485" t="str" cm="1">
        <f t="array" ref="S3485">_xlfn.IFS(FraudData[[#This Row],[Fraud Risk Score]]&gt;=8,"High Risk",FraudData[[#This Row],[Fraud Risk Score]]&gt;=6,"Medium Risk",TRUE,"Low Risk")</f>
        <v>Medium Risk</v>
      </c>
    </row>
    <row r="3486" spans="1:19">
      <c r="A3486">
        <v>3485</v>
      </c>
      <c r="B3486">
        <v>157.52000000000001</v>
      </c>
      <c r="C3486">
        <v>4</v>
      </c>
      <c r="D3486" t="s">
        <v>46</v>
      </c>
      <c r="E3486">
        <v>0</v>
      </c>
      <c r="F3486">
        <v>0</v>
      </c>
      <c r="G3486">
        <v>73</v>
      </c>
      <c r="H3486">
        <v>2</v>
      </c>
      <c r="I3486">
        <v>61</v>
      </c>
      <c r="J3486">
        <v>0</v>
      </c>
      <c r="K3486">
        <f>_xlfn.XLOOKUP(FraudData[[#This Row],[amount]],AmountRules[Amount Min],AmountRules[Risk Points],,-1)</f>
        <v>0</v>
      </c>
      <c r="L3486">
        <f>_xlfn.XLOOKUP(FraudData[[#This Row],[transaction_hour]],TimeRules[Hour Min],TimeRules[Risk Points],,-1)</f>
        <v>0</v>
      </c>
      <c r="M3486">
        <f>_xlfn.XLOOKUP(FraudData[[#This Row],[foreign_transaction]],ForeignRules[Foreign Transaction],ForeignRules[Risk Points],0)</f>
        <v>0</v>
      </c>
      <c r="N3486">
        <f>_xlfn.XLOOKUP(FraudData[[#This Row],[location_mismatch]],Table10[Location Mismatch],Table10[Risk Points],0)</f>
        <v>0</v>
      </c>
      <c r="O3486">
        <f>_xlfn.XLOOKUP(FraudData[[#This Row],[device_trust_score]],DeviceRules[Device Min],DeviceRules[Risk Points],,-1)</f>
        <v>0</v>
      </c>
      <c r="P3486">
        <f>_xlfn.XLOOKUP(FraudData[[#This Row],[velocity_last_24h]],VelocityRules[Velocity Min],VelocityRules[Risk Points],,-1)</f>
        <v>0</v>
      </c>
      <c r="Q3486">
        <f>_xlfn.XLOOKUP(FraudData[[#This Row],[merchant_category]],MerchantRules[Merchant Category],MerchantRules[Risk Points],0)</f>
        <v>0</v>
      </c>
      <c r="R3486">
        <f>SUM(FraudData[[#This Row],[Amount Risk]:[Merchant Risk]])</f>
        <v>0</v>
      </c>
      <c r="S3486" t="str" cm="1">
        <f t="array" ref="S3486">_xlfn.IFS(FraudData[[#This Row],[Fraud Risk Score]]&gt;=8,"High Risk",FraudData[[#This Row],[Fraud Risk Score]]&gt;=6,"Medium Risk",TRUE,"Low Risk")</f>
        <v>Low Risk</v>
      </c>
    </row>
    <row r="3487" spans="1:19">
      <c r="A3487">
        <v>3486</v>
      </c>
      <c r="B3487">
        <v>161.74</v>
      </c>
      <c r="C3487">
        <v>20</v>
      </c>
      <c r="D3487" t="s">
        <v>47</v>
      </c>
      <c r="E3487">
        <v>0</v>
      </c>
      <c r="F3487">
        <v>1</v>
      </c>
      <c r="G3487">
        <v>33</v>
      </c>
      <c r="H3487">
        <v>1</v>
      </c>
      <c r="I3487">
        <v>32</v>
      </c>
      <c r="J3487">
        <v>0</v>
      </c>
      <c r="K3487">
        <f>_xlfn.XLOOKUP(FraudData[[#This Row],[amount]],AmountRules[Amount Min],AmountRules[Risk Points],,-1)</f>
        <v>0</v>
      </c>
      <c r="L3487">
        <f>_xlfn.XLOOKUP(FraudData[[#This Row],[transaction_hour]],TimeRules[Hour Min],TimeRules[Risk Points],,-1)</f>
        <v>0</v>
      </c>
      <c r="M3487">
        <f>_xlfn.XLOOKUP(FraudData[[#This Row],[foreign_transaction]],ForeignRules[Foreign Transaction],ForeignRules[Risk Points],0)</f>
        <v>0</v>
      </c>
      <c r="N3487">
        <f>_xlfn.XLOOKUP(FraudData[[#This Row],[location_mismatch]],Table10[Location Mismatch],Table10[Risk Points],0)</f>
        <v>3</v>
      </c>
      <c r="O3487">
        <f>_xlfn.XLOOKUP(FraudData[[#This Row],[device_trust_score]],DeviceRules[Device Min],DeviceRules[Risk Points],,-1)</f>
        <v>2</v>
      </c>
      <c r="P3487">
        <f>_xlfn.XLOOKUP(FraudData[[#This Row],[velocity_last_24h]],VelocityRules[Velocity Min],VelocityRules[Risk Points],,-1)</f>
        <v>0</v>
      </c>
      <c r="Q3487">
        <f>_xlfn.XLOOKUP(FraudData[[#This Row],[merchant_category]],MerchantRules[Merchant Category],MerchantRules[Risk Points],0)</f>
        <v>0</v>
      </c>
      <c r="R3487">
        <f>SUM(FraudData[[#This Row],[Amount Risk]:[Merchant Risk]])</f>
        <v>5</v>
      </c>
      <c r="S3487" t="str" cm="1">
        <f t="array" ref="S3487">_xlfn.IFS(FraudData[[#This Row],[Fraud Risk Score]]&gt;=8,"High Risk",FraudData[[#This Row],[Fraud Risk Score]]&gt;=6,"Medium Risk",TRUE,"Low Risk")</f>
        <v>Low Risk</v>
      </c>
    </row>
    <row r="3488" spans="1:19">
      <c r="A3488">
        <v>3487</v>
      </c>
      <c r="B3488">
        <v>78.91</v>
      </c>
      <c r="C3488">
        <v>7</v>
      </c>
      <c r="D3488" t="s">
        <v>49</v>
      </c>
      <c r="E3488">
        <v>0</v>
      </c>
      <c r="F3488">
        <v>0</v>
      </c>
      <c r="G3488">
        <v>50</v>
      </c>
      <c r="H3488">
        <v>4</v>
      </c>
      <c r="I3488">
        <v>19</v>
      </c>
      <c r="J3488">
        <v>0</v>
      </c>
      <c r="K3488">
        <f>_xlfn.XLOOKUP(FraudData[[#This Row],[amount]],AmountRules[Amount Min],AmountRules[Risk Points],,-1)</f>
        <v>0</v>
      </c>
      <c r="L3488">
        <f>_xlfn.XLOOKUP(FraudData[[#This Row],[transaction_hour]],TimeRules[Hour Min],TimeRules[Risk Points],,-1)</f>
        <v>0</v>
      </c>
      <c r="M3488">
        <f>_xlfn.XLOOKUP(FraudData[[#This Row],[foreign_transaction]],ForeignRules[Foreign Transaction],ForeignRules[Risk Points],0)</f>
        <v>0</v>
      </c>
      <c r="N3488">
        <f>_xlfn.XLOOKUP(FraudData[[#This Row],[location_mismatch]],Table10[Location Mismatch],Table10[Risk Points],0)</f>
        <v>0</v>
      </c>
      <c r="O3488">
        <f>_xlfn.XLOOKUP(FraudData[[#This Row],[device_trust_score]],DeviceRules[Device Min],DeviceRules[Risk Points],,-1)</f>
        <v>1</v>
      </c>
      <c r="P3488">
        <f>_xlfn.XLOOKUP(FraudData[[#This Row],[velocity_last_24h]],VelocityRules[Velocity Min],VelocityRules[Risk Points],,-1)</f>
        <v>0</v>
      </c>
      <c r="Q3488">
        <f>_xlfn.XLOOKUP(FraudData[[#This Row],[merchant_category]],MerchantRules[Merchant Category],MerchantRules[Risk Points],0)</f>
        <v>1</v>
      </c>
      <c r="R3488">
        <f>SUM(FraudData[[#This Row],[Amount Risk]:[Merchant Risk]])</f>
        <v>2</v>
      </c>
      <c r="S3488" t="str" cm="1">
        <f t="array" ref="S3488">_xlfn.IFS(FraudData[[#This Row],[Fraud Risk Score]]&gt;=8,"High Risk",FraudData[[#This Row],[Fraud Risk Score]]&gt;=6,"Medium Risk",TRUE,"Low Risk")</f>
        <v>Low Risk</v>
      </c>
    </row>
    <row r="3489" spans="1:19">
      <c r="A3489">
        <v>3488</v>
      </c>
      <c r="B3489">
        <v>9.61</v>
      </c>
      <c r="C3489">
        <v>21</v>
      </c>
      <c r="D3489" t="s">
        <v>46</v>
      </c>
      <c r="E3489">
        <v>0</v>
      </c>
      <c r="F3489">
        <v>0</v>
      </c>
      <c r="G3489">
        <v>30</v>
      </c>
      <c r="H3489">
        <v>0</v>
      </c>
      <c r="I3489">
        <v>56</v>
      </c>
      <c r="J3489">
        <v>0</v>
      </c>
      <c r="K3489">
        <f>_xlfn.XLOOKUP(FraudData[[#This Row],[amount]],AmountRules[Amount Min],AmountRules[Risk Points],,-1)</f>
        <v>0</v>
      </c>
      <c r="L3489">
        <f>_xlfn.XLOOKUP(FraudData[[#This Row],[transaction_hour]],TimeRules[Hour Min],TimeRules[Risk Points],,-1)</f>
        <v>0</v>
      </c>
      <c r="M3489">
        <f>_xlfn.XLOOKUP(FraudData[[#This Row],[foreign_transaction]],ForeignRules[Foreign Transaction],ForeignRules[Risk Points],0)</f>
        <v>0</v>
      </c>
      <c r="N3489">
        <f>_xlfn.XLOOKUP(FraudData[[#This Row],[location_mismatch]],Table10[Location Mismatch],Table10[Risk Points],0)</f>
        <v>0</v>
      </c>
      <c r="O3489">
        <f>_xlfn.XLOOKUP(FraudData[[#This Row],[device_trust_score]],DeviceRules[Device Min],DeviceRules[Risk Points],,-1)</f>
        <v>2</v>
      </c>
      <c r="P3489">
        <f>_xlfn.XLOOKUP(FraudData[[#This Row],[velocity_last_24h]],VelocityRules[Velocity Min],VelocityRules[Risk Points],,-1)</f>
        <v>0</v>
      </c>
      <c r="Q3489">
        <f>_xlfn.XLOOKUP(FraudData[[#This Row],[merchant_category]],MerchantRules[Merchant Category],MerchantRules[Risk Points],0)</f>
        <v>0</v>
      </c>
      <c r="R3489">
        <f>SUM(FraudData[[#This Row],[Amount Risk]:[Merchant Risk]])</f>
        <v>2</v>
      </c>
      <c r="S3489" t="str" cm="1">
        <f t="array" ref="S3489">_xlfn.IFS(FraudData[[#This Row],[Fraud Risk Score]]&gt;=8,"High Risk",FraudData[[#This Row],[Fraud Risk Score]]&gt;=6,"Medium Risk",TRUE,"Low Risk")</f>
        <v>Low Risk</v>
      </c>
    </row>
    <row r="3490" spans="1:19">
      <c r="A3490">
        <v>3489</v>
      </c>
      <c r="B3490">
        <v>5.81</v>
      </c>
      <c r="C3490">
        <v>9</v>
      </c>
      <c r="D3490" t="s">
        <v>49</v>
      </c>
      <c r="E3490">
        <v>0</v>
      </c>
      <c r="F3490">
        <v>0</v>
      </c>
      <c r="G3490">
        <v>31</v>
      </c>
      <c r="H3490">
        <v>2</v>
      </c>
      <c r="I3490">
        <v>69</v>
      </c>
      <c r="J3490">
        <v>0</v>
      </c>
      <c r="K3490">
        <f>_xlfn.XLOOKUP(FraudData[[#This Row],[amount]],AmountRules[Amount Min],AmountRules[Risk Points],,-1)</f>
        <v>0</v>
      </c>
      <c r="L3490">
        <f>_xlfn.XLOOKUP(FraudData[[#This Row],[transaction_hour]],TimeRules[Hour Min],TimeRules[Risk Points],,-1)</f>
        <v>0</v>
      </c>
      <c r="M3490">
        <f>_xlfn.XLOOKUP(FraudData[[#This Row],[foreign_transaction]],ForeignRules[Foreign Transaction],ForeignRules[Risk Points],0)</f>
        <v>0</v>
      </c>
      <c r="N3490">
        <f>_xlfn.XLOOKUP(FraudData[[#This Row],[location_mismatch]],Table10[Location Mismatch],Table10[Risk Points],0)</f>
        <v>0</v>
      </c>
      <c r="O3490">
        <f>_xlfn.XLOOKUP(FraudData[[#This Row],[device_trust_score]],DeviceRules[Device Min],DeviceRules[Risk Points],,-1)</f>
        <v>2</v>
      </c>
      <c r="P3490">
        <f>_xlfn.XLOOKUP(FraudData[[#This Row],[velocity_last_24h]],VelocityRules[Velocity Min],VelocityRules[Risk Points],,-1)</f>
        <v>0</v>
      </c>
      <c r="Q3490">
        <f>_xlfn.XLOOKUP(FraudData[[#This Row],[merchant_category]],MerchantRules[Merchant Category],MerchantRules[Risk Points],0)</f>
        <v>1</v>
      </c>
      <c r="R3490">
        <f>SUM(FraudData[[#This Row],[Amount Risk]:[Merchant Risk]])</f>
        <v>3</v>
      </c>
      <c r="S3490" t="str" cm="1">
        <f t="array" ref="S3490">_xlfn.IFS(FraudData[[#This Row],[Fraud Risk Score]]&gt;=8,"High Risk",FraudData[[#This Row],[Fraud Risk Score]]&gt;=6,"Medium Risk",TRUE,"Low Risk")</f>
        <v>Low Risk</v>
      </c>
    </row>
    <row r="3491" spans="1:19">
      <c r="A3491">
        <v>3490</v>
      </c>
      <c r="B3491">
        <v>99.09</v>
      </c>
      <c r="C3491">
        <v>6</v>
      </c>
      <c r="D3491" t="s">
        <v>47</v>
      </c>
      <c r="E3491">
        <v>0</v>
      </c>
      <c r="F3491">
        <v>0</v>
      </c>
      <c r="G3491">
        <v>37</v>
      </c>
      <c r="H3491">
        <v>5</v>
      </c>
      <c r="I3491">
        <v>39</v>
      </c>
      <c r="J3491">
        <v>0</v>
      </c>
      <c r="K3491">
        <f>_xlfn.XLOOKUP(FraudData[[#This Row],[amount]],AmountRules[Amount Min],AmountRules[Risk Points],,-1)</f>
        <v>0</v>
      </c>
      <c r="L3491">
        <f>_xlfn.XLOOKUP(FraudData[[#This Row],[transaction_hour]],TimeRules[Hour Min],TimeRules[Risk Points],,-1)</f>
        <v>0</v>
      </c>
      <c r="M3491">
        <f>_xlfn.XLOOKUP(FraudData[[#This Row],[foreign_transaction]],ForeignRules[Foreign Transaction],ForeignRules[Risk Points],0)</f>
        <v>0</v>
      </c>
      <c r="N3491">
        <f>_xlfn.XLOOKUP(FraudData[[#This Row],[location_mismatch]],Table10[Location Mismatch],Table10[Risk Points],0)</f>
        <v>0</v>
      </c>
      <c r="O3491">
        <f>_xlfn.XLOOKUP(FraudData[[#This Row],[device_trust_score]],DeviceRules[Device Min],DeviceRules[Risk Points],,-1)</f>
        <v>2</v>
      </c>
      <c r="P3491">
        <f>_xlfn.XLOOKUP(FraudData[[#This Row],[velocity_last_24h]],VelocityRules[Velocity Min],VelocityRules[Risk Points],,-1)</f>
        <v>3</v>
      </c>
      <c r="Q3491">
        <f>_xlfn.XLOOKUP(FraudData[[#This Row],[merchant_category]],MerchantRules[Merchant Category],MerchantRules[Risk Points],0)</f>
        <v>0</v>
      </c>
      <c r="R3491">
        <f>SUM(FraudData[[#This Row],[Amount Risk]:[Merchant Risk]])</f>
        <v>5</v>
      </c>
      <c r="S3491" t="str" cm="1">
        <f t="array" ref="S3491">_xlfn.IFS(FraudData[[#This Row],[Fraud Risk Score]]&gt;=8,"High Risk",FraudData[[#This Row],[Fraud Risk Score]]&gt;=6,"Medium Risk",TRUE,"Low Risk")</f>
        <v>Low Risk</v>
      </c>
    </row>
    <row r="3492" spans="1:19">
      <c r="A3492">
        <v>3491</v>
      </c>
      <c r="B3492">
        <v>15.9</v>
      </c>
      <c r="C3492">
        <v>21</v>
      </c>
      <c r="D3492" t="s">
        <v>48</v>
      </c>
      <c r="E3492">
        <v>0</v>
      </c>
      <c r="F3492">
        <v>0</v>
      </c>
      <c r="G3492">
        <v>73</v>
      </c>
      <c r="H3492">
        <v>0</v>
      </c>
      <c r="I3492">
        <v>41</v>
      </c>
      <c r="J3492">
        <v>0</v>
      </c>
      <c r="K3492">
        <f>_xlfn.XLOOKUP(FraudData[[#This Row],[amount]],AmountRules[Amount Min],AmountRules[Risk Points],,-1)</f>
        <v>0</v>
      </c>
      <c r="L3492">
        <f>_xlfn.XLOOKUP(FraudData[[#This Row],[transaction_hour]],TimeRules[Hour Min],TimeRules[Risk Points],,-1)</f>
        <v>0</v>
      </c>
      <c r="M3492">
        <f>_xlfn.XLOOKUP(FraudData[[#This Row],[foreign_transaction]],ForeignRules[Foreign Transaction],ForeignRules[Risk Points],0)</f>
        <v>0</v>
      </c>
      <c r="N3492">
        <f>_xlfn.XLOOKUP(FraudData[[#This Row],[location_mismatch]],Table10[Location Mismatch],Table10[Risk Points],0)</f>
        <v>0</v>
      </c>
      <c r="O3492">
        <f>_xlfn.XLOOKUP(FraudData[[#This Row],[device_trust_score]],DeviceRules[Device Min],DeviceRules[Risk Points],,-1)</f>
        <v>0</v>
      </c>
      <c r="P3492">
        <f>_xlfn.XLOOKUP(FraudData[[#This Row],[velocity_last_24h]],VelocityRules[Velocity Min],VelocityRules[Risk Points],,-1)</f>
        <v>0</v>
      </c>
      <c r="Q3492">
        <f>_xlfn.XLOOKUP(FraudData[[#This Row],[merchant_category]],MerchantRules[Merchant Category],MerchantRules[Risk Points],0)</f>
        <v>0</v>
      </c>
      <c r="R3492">
        <f>SUM(FraudData[[#This Row],[Amount Risk]:[Merchant Risk]])</f>
        <v>0</v>
      </c>
      <c r="S3492" t="str" cm="1">
        <f t="array" ref="S3492">_xlfn.IFS(FraudData[[#This Row],[Fraud Risk Score]]&gt;=8,"High Risk",FraudData[[#This Row],[Fraud Risk Score]]&gt;=6,"Medium Risk",TRUE,"Low Risk")</f>
        <v>Low Risk</v>
      </c>
    </row>
    <row r="3493" spans="1:19">
      <c r="A3493">
        <v>3492</v>
      </c>
      <c r="B3493">
        <v>168.04</v>
      </c>
      <c r="C3493">
        <v>13</v>
      </c>
      <c r="D3493" t="s">
        <v>46</v>
      </c>
      <c r="E3493">
        <v>0</v>
      </c>
      <c r="F3493">
        <v>0</v>
      </c>
      <c r="G3493">
        <v>34</v>
      </c>
      <c r="H3493">
        <v>2</v>
      </c>
      <c r="I3493">
        <v>42</v>
      </c>
      <c r="J3493">
        <v>0</v>
      </c>
      <c r="K3493">
        <f>_xlfn.XLOOKUP(FraudData[[#This Row],[amount]],AmountRules[Amount Min],AmountRules[Risk Points],,-1)</f>
        <v>0</v>
      </c>
      <c r="L3493">
        <f>_xlfn.XLOOKUP(FraudData[[#This Row],[transaction_hour]],TimeRules[Hour Min],TimeRules[Risk Points],,-1)</f>
        <v>0</v>
      </c>
      <c r="M3493">
        <f>_xlfn.XLOOKUP(FraudData[[#This Row],[foreign_transaction]],ForeignRules[Foreign Transaction],ForeignRules[Risk Points],0)</f>
        <v>0</v>
      </c>
      <c r="N3493">
        <f>_xlfn.XLOOKUP(FraudData[[#This Row],[location_mismatch]],Table10[Location Mismatch],Table10[Risk Points],0)</f>
        <v>0</v>
      </c>
      <c r="O3493">
        <f>_xlfn.XLOOKUP(FraudData[[#This Row],[device_trust_score]],DeviceRules[Device Min],DeviceRules[Risk Points],,-1)</f>
        <v>2</v>
      </c>
      <c r="P3493">
        <f>_xlfn.XLOOKUP(FraudData[[#This Row],[velocity_last_24h]],VelocityRules[Velocity Min],VelocityRules[Risk Points],,-1)</f>
        <v>0</v>
      </c>
      <c r="Q3493">
        <f>_xlfn.XLOOKUP(FraudData[[#This Row],[merchant_category]],MerchantRules[Merchant Category],MerchantRules[Risk Points],0)</f>
        <v>0</v>
      </c>
      <c r="R3493">
        <f>SUM(FraudData[[#This Row],[Amount Risk]:[Merchant Risk]])</f>
        <v>2</v>
      </c>
      <c r="S3493" t="str" cm="1">
        <f t="array" ref="S3493">_xlfn.IFS(FraudData[[#This Row],[Fraud Risk Score]]&gt;=8,"High Risk",FraudData[[#This Row],[Fraud Risk Score]]&gt;=6,"Medium Risk",TRUE,"Low Risk")</f>
        <v>Low Risk</v>
      </c>
    </row>
    <row r="3494" spans="1:19">
      <c r="A3494">
        <v>3493</v>
      </c>
      <c r="B3494">
        <v>383.11</v>
      </c>
      <c r="C3494">
        <v>4</v>
      </c>
      <c r="D3494" t="s">
        <v>47</v>
      </c>
      <c r="E3494">
        <v>0</v>
      </c>
      <c r="F3494">
        <v>0</v>
      </c>
      <c r="G3494">
        <v>67</v>
      </c>
      <c r="H3494">
        <v>4</v>
      </c>
      <c r="I3494">
        <v>29</v>
      </c>
      <c r="J3494">
        <v>0</v>
      </c>
      <c r="K3494">
        <f>_xlfn.XLOOKUP(FraudData[[#This Row],[amount]],AmountRules[Amount Min],AmountRules[Risk Points],,-1)</f>
        <v>0</v>
      </c>
      <c r="L3494">
        <f>_xlfn.XLOOKUP(FraudData[[#This Row],[transaction_hour]],TimeRules[Hour Min],TimeRules[Risk Points],,-1)</f>
        <v>0</v>
      </c>
      <c r="M3494">
        <f>_xlfn.XLOOKUP(FraudData[[#This Row],[foreign_transaction]],ForeignRules[Foreign Transaction],ForeignRules[Risk Points],0)</f>
        <v>0</v>
      </c>
      <c r="N3494">
        <f>_xlfn.XLOOKUP(FraudData[[#This Row],[location_mismatch]],Table10[Location Mismatch],Table10[Risk Points],0)</f>
        <v>0</v>
      </c>
      <c r="O3494">
        <f>_xlfn.XLOOKUP(FraudData[[#This Row],[device_trust_score]],DeviceRules[Device Min],DeviceRules[Risk Points],,-1)</f>
        <v>1</v>
      </c>
      <c r="P3494">
        <f>_xlfn.XLOOKUP(FraudData[[#This Row],[velocity_last_24h]],VelocityRules[Velocity Min],VelocityRules[Risk Points],,-1)</f>
        <v>0</v>
      </c>
      <c r="Q3494">
        <f>_xlfn.XLOOKUP(FraudData[[#This Row],[merchant_category]],MerchantRules[Merchant Category],MerchantRules[Risk Points],0)</f>
        <v>0</v>
      </c>
      <c r="R3494">
        <f>SUM(FraudData[[#This Row],[Amount Risk]:[Merchant Risk]])</f>
        <v>1</v>
      </c>
      <c r="S3494" t="str" cm="1">
        <f t="array" ref="S3494">_xlfn.IFS(FraudData[[#This Row],[Fraud Risk Score]]&gt;=8,"High Risk",FraudData[[#This Row],[Fraud Risk Score]]&gt;=6,"Medium Risk",TRUE,"Low Risk")</f>
        <v>Low Risk</v>
      </c>
    </row>
    <row r="3495" spans="1:19">
      <c r="A3495">
        <v>3494</v>
      </c>
      <c r="B3495">
        <v>386.07</v>
      </c>
      <c r="C3495">
        <v>15</v>
      </c>
      <c r="D3495" t="s">
        <v>49</v>
      </c>
      <c r="E3495">
        <v>0</v>
      </c>
      <c r="F3495">
        <v>0</v>
      </c>
      <c r="G3495">
        <v>73</v>
      </c>
      <c r="H3495">
        <v>4</v>
      </c>
      <c r="I3495">
        <v>69</v>
      </c>
      <c r="J3495">
        <v>0</v>
      </c>
      <c r="K3495">
        <f>_xlfn.XLOOKUP(FraudData[[#This Row],[amount]],AmountRules[Amount Min],AmountRules[Risk Points],,-1)</f>
        <v>0</v>
      </c>
      <c r="L3495">
        <f>_xlfn.XLOOKUP(FraudData[[#This Row],[transaction_hour]],TimeRules[Hour Min],TimeRules[Risk Points],,-1)</f>
        <v>0</v>
      </c>
      <c r="M3495">
        <f>_xlfn.XLOOKUP(FraudData[[#This Row],[foreign_transaction]],ForeignRules[Foreign Transaction],ForeignRules[Risk Points],0)</f>
        <v>0</v>
      </c>
      <c r="N3495">
        <f>_xlfn.XLOOKUP(FraudData[[#This Row],[location_mismatch]],Table10[Location Mismatch],Table10[Risk Points],0)</f>
        <v>0</v>
      </c>
      <c r="O3495">
        <f>_xlfn.XLOOKUP(FraudData[[#This Row],[device_trust_score]],DeviceRules[Device Min],DeviceRules[Risk Points],,-1)</f>
        <v>0</v>
      </c>
      <c r="P3495">
        <f>_xlfn.XLOOKUP(FraudData[[#This Row],[velocity_last_24h]],VelocityRules[Velocity Min],VelocityRules[Risk Points],,-1)</f>
        <v>0</v>
      </c>
      <c r="Q3495">
        <f>_xlfn.XLOOKUP(FraudData[[#This Row],[merchant_category]],MerchantRules[Merchant Category],MerchantRules[Risk Points],0)</f>
        <v>1</v>
      </c>
      <c r="R3495">
        <f>SUM(FraudData[[#This Row],[Amount Risk]:[Merchant Risk]])</f>
        <v>1</v>
      </c>
      <c r="S3495" t="str" cm="1">
        <f t="array" ref="S3495">_xlfn.IFS(FraudData[[#This Row],[Fraud Risk Score]]&gt;=8,"High Risk",FraudData[[#This Row],[Fraud Risk Score]]&gt;=6,"Medium Risk",TRUE,"Low Risk")</f>
        <v>Low Risk</v>
      </c>
    </row>
    <row r="3496" spans="1:19">
      <c r="A3496">
        <v>3495</v>
      </c>
      <c r="B3496">
        <v>193.68</v>
      </c>
      <c r="C3496">
        <v>14</v>
      </c>
      <c r="D3496" t="s">
        <v>50</v>
      </c>
      <c r="E3496">
        <v>0</v>
      </c>
      <c r="F3496">
        <v>0</v>
      </c>
      <c r="G3496">
        <v>42</v>
      </c>
      <c r="H3496">
        <v>0</v>
      </c>
      <c r="I3496">
        <v>68</v>
      </c>
      <c r="J3496">
        <v>0</v>
      </c>
      <c r="K3496">
        <f>_xlfn.XLOOKUP(FraudData[[#This Row],[amount]],AmountRules[Amount Min],AmountRules[Risk Points],,-1)</f>
        <v>0</v>
      </c>
      <c r="L3496">
        <f>_xlfn.XLOOKUP(FraudData[[#This Row],[transaction_hour]],TimeRules[Hour Min],TimeRules[Risk Points],,-1)</f>
        <v>0</v>
      </c>
      <c r="M3496">
        <f>_xlfn.XLOOKUP(FraudData[[#This Row],[foreign_transaction]],ForeignRules[Foreign Transaction],ForeignRules[Risk Points],0)</f>
        <v>0</v>
      </c>
      <c r="N3496">
        <f>_xlfn.XLOOKUP(FraudData[[#This Row],[location_mismatch]],Table10[Location Mismatch],Table10[Risk Points],0)</f>
        <v>0</v>
      </c>
      <c r="O3496">
        <f>_xlfn.XLOOKUP(FraudData[[#This Row],[device_trust_score]],DeviceRules[Device Min],DeviceRules[Risk Points],,-1)</f>
        <v>2</v>
      </c>
      <c r="P3496">
        <f>_xlfn.XLOOKUP(FraudData[[#This Row],[velocity_last_24h]],VelocityRules[Velocity Min],VelocityRules[Risk Points],,-1)</f>
        <v>0</v>
      </c>
      <c r="Q3496">
        <f>_xlfn.XLOOKUP(FraudData[[#This Row],[merchant_category]],MerchantRules[Merchant Category],MerchantRules[Risk Points],0)</f>
        <v>0</v>
      </c>
      <c r="R3496">
        <f>SUM(FraudData[[#This Row],[Amount Risk]:[Merchant Risk]])</f>
        <v>2</v>
      </c>
      <c r="S3496" t="str" cm="1">
        <f t="array" ref="S3496">_xlfn.IFS(FraudData[[#This Row],[Fraud Risk Score]]&gt;=8,"High Risk",FraudData[[#This Row],[Fraud Risk Score]]&gt;=6,"Medium Risk",TRUE,"Low Risk")</f>
        <v>Low Risk</v>
      </c>
    </row>
    <row r="3497" spans="1:19">
      <c r="A3497">
        <v>3496</v>
      </c>
      <c r="B3497">
        <v>42.71</v>
      </c>
      <c r="C3497">
        <v>4</v>
      </c>
      <c r="D3497" t="s">
        <v>46</v>
      </c>
      <c r="E3497">
        <v>0</v>
      </c>
      <c r="F3497">
        <v>0</v>
      </c>
      <c r="G3497">
        <v>35</v>
      </c>
      <c r="H3497">
        <v>0</v>
      </c>
      <c r="I3497">
        <v>31</v>
      </c>
      <c r="J3497">
        <v>0</v>
      </c>
      <c r="K3497">
        <f>_xlfn.XLOOKUP(FraudData[[#This Row],[amount]],AmountRules[Amount Min],AmountRules[Risk Points],,-1)</f>
        <v>0</v>
      </c>
      <c r="L3497">
        <f>_xlfn.XLOOKUP(FraudData[[#This Row],[transaction_hour]],TimeRules[Hour Min],TimeRules[Risk Points],,-1)</f>
        <v>0</v>
      </c>
      <c r="M3497">
        <f>_xlfn.XLOOKUP(FraudData[[#This Row],[foreign_transaction]],ForeignRules[Foreign Transaction],ForeignRules[Risk Points],0)</f>
        <v>0</v>
      </c>
      <c r="N3497">
        <f>_xlfn.XLOOKUP(FraudData[[#This Row],[location_mismatch]],Table10[Location Mismatch],Table10[Risk Points],0)</f>
        <v>0</v>
      </c>
      <c r="O3497">
        <f>_xlfn.XLOOKUP(FraudData[[#This Row],[device_trust_score]],DeviceRules[Device Min],DeviceRules[Risk Points],,-1)</f>
        <v>2</v>
      </c>
      <c r="P3497">
        <f>_xlfn.XLOOKUP(FraudData[[#This Row],[velocity_last_24h]],VelocityRules[Velocity Min],VelocityRules[Risk Points],,-1)</f>
        <v>0</v>
      </c>
      <c r="Q3497">
        <f>_xlfn.XLOOKUP(FraudData[[#This Row],[merchant_category]],MerchantRules[Merchant Category],MerchantRules[Risk Points],0)</f>
        <v>0</v>
      </c>
      <c r="R3497">
        <f>SUM(FraudData[[#This Row],[Amount Risk]:[Merchant Risk]])</f>
        <v>2</v>
      </c>
      <c r="S3497" t="str" cm="1">
        <f t="array" ref="S3497">_xlfn.IFS(FraudData[[#This Row],[Fraud Risk Score]]&gt;=8,"High Risk",FraudData[[#This Row],[Fraud Risk Score]]&gt;=6,"Medium Risk",TRUE,"Low Risk")</f>
        <v>Low Risk</v>
      </c>
    </row>
    <row r="3498" spans="1:19">
      <c r="A3498">
        <v>3497</v>
      </c>
      <c r="B3498">
        <v>357.8</v>
      </c>
      <c r="C3498">
        <v>2</v>
      </c>
      <c r="D3498" t="s">
        <v>49</v>
      </c>
      <c r="E3498">
        <v>0</v>
      </c>
      <c r="F3498">
        <v>0</v>
      </c>
      <c r="G3498">
        <v>34</v>
      </c>
      <c r="H3498">
        <v>2</v>
      </c>
      <c r="I3498">
        <v>51</v>
      </c>
      <c r="J3498">
        <v>0</v>
      </c>
      <c r="K3498">
        <f>_xlfn.XLOOKUP(FraudData[[#This Row],[amount]],AmountRules[Amount Min],AmountRules[Risk Points],,-1)</f>
        <v>0</v>
      </c>
      <c r="L3498">
        <f>_xlfn.XLOOKUP(FraudData[[#This Row],[transaction_hour]],TimeRules[Hour Min],TimeRules[Risk Points],,-1)</f>
        <v>3</v>
      </c>
      <c r="M3498">
        <f>_xlfn.XLOOKUP(FraudData[[#This Row],[foreign_transaction]],ForeignRules[Foreign Transaction],ForeignRules[Risk Points],0)</f>
        <v>0</v>
      </c>
      <c r="N3498">
        <f>_xlfn.XLOOKUP(FraudData[[#This Row],[location_mismatch]],Table10[Location Mismatch],Table10[Risk Points],0)</f>
        <v>0</v>
      </c>
      <c r="O3498">
        <f>_xlfn.XLOOKUP(FraudData[[#This Row],[device_trust_score]],DeviceRules[Device Min],DeviceRules[Risk Points],,-1)</f>
        <v>2</v>
      </c>
      <c r="P3498">
        <f>_xlfn.XLOOKUP(FraudData[[#This Row],[velocity_last_24h]],VelocityRules[Velocity Min],VelocityRules[Risk Points],,-1)</f>
        <v>0</v>
      </c>
      <c r="Q3498">
        <f>_xlfn.XLOOKUP(FraudData[[#This Row],[merchant_category]],MerchantRules[Merchant Category],MerchantRules[Risk Points],0)</f>
        <v>1</v>
      </c>
      <c r="R3498">
        <f>SUM(FraudData[[#This Row],[Amount Risk]:[Merchant Risk]])</f>
        <v>6</v>
      </c>
      <c r="S3498" t="str" cm="1">
        <f t="array" ref="S3498">_xlfn.IFS(FraudData[[#This Row],[Fraud Risk Score]]&gt;=8,"High Risk",FraudData[[#This Row],[Fraud Risk Score]]&gt;=6,"Medium Risk",TRUE,"Low Risk")</f>
        <v>Medium Risk</v>
      </c>
    </row>
    <row r="3499" spans="1:19">
      <c r="A3499">
        <v>3498</v>
      </c>
      <c r="B3499">
        <v>391.03</v>
      </c>
      <c r="C3499">
        <v>22</v>
      </c>
      <c r="D3499" t="s">
        <v>49</v>
      </c>
      <c r="E3499">
        <v>0</v>
      </c>
      <c r="F3499">
        <v>0</v>
      </c>
      <c r="G3499">
        <v>52</v>
      </c>
      <c r="H3499">
        <v>1</v>
      </c>
      <c r="I3499">
        <v>63</v>
      </c>
      <c r="J3499">
        <v>0</v>
      </c>
      <c r="K3499">
        <f>_xlfn.XLOOKUP(FraudData[[#This Row],[amount]],AmountRules[Amount Min],AmountRules[Risk Points],,-1)</f>
        <v>0</v>
      </c>
      <c r="L3499">
        <f>_xlfn.XLOOKUP(FraudData[[#This Row],[transaction_hour]],TimeRules[Hour Min],TimeRules[Risk Points],,-1)</f>
        <v>0</v>
      </c>
      <c r="M3499">
        <f>_xlfn.XLOOKUP(FraudData[[#This Row],[foreign_transaction]],ForeignRules[Foreign Transaction],ForeignRules[Risk Points],0)</f>
        <v>0</v>
      </c>
      <c r="N3499">
        <f>_xlfn.XLOOKUP(FraudData[[#This Row],[location_mismatch]],Table10[Location Mismatch],Table10[Risk Points],0)</f>
        <v>0</v>
      </c>
      <c r="O3499">
        <f>_xlfn.XLOOKUP(FraudData[[#This Row],[device_trust_score]],DeviceRules[Device Min],DeviceRules[Risk Points],,-1)</f>
        <v>1</v>
      </c>
      <c r="P3499">
        <f>_xlfn.XLOOKUP(FraudData[[#This Row],[velocity_last_24h]],VelocityRules[Velocity Min],VelocityRules[Risk Points],,-1)</f>
        <v>0</v>
      </c>
      <c r="Q3499">
        <f>_xlfn.XLOOKUP(FraudData[[#This Row],[merchant_category]],MerchantRules[Merchant Category],MerchantRules[Risk Points],0)</f>
        <v>1</v>
      </c>
      <c r="R3499">
        <f>SUM(FraudData[[#This Row],[Amount Risk]:[Merchant Risk]])</f>
        <v>2</v>
      </c>
      <c r="S3499" t="str" cm="1">
        <f t="array" ref="S3499">_xlfn.IFS(FraudData[[#This Row],[Fraud Risk Score]]&gt;=8,"High Risk",FraudData[[#This Row],[Fraud Risk Score]]&gt;=6,"Medium Risk",TRUE,"Low Risk")</f>
        <v>Low Risk</v>
      </c>
    </row>
    <row r="3500" spans="1:19">
      <c r="A3500">
        <v>3499</v>
      </c>
      <c r="B3500">
        <v>39.409999999999997</v>
      </c>
      <c r="C3500">
        <v>9</v>
      </c>
      <c r="D3500" t="s">
        <v>47</v>
      </c>
      <c r="E3500">
        <v>0</v>
      </c>
      <c r="F3500">
        <v>0</v>
      </c>
      <c r="G3500">
        <v>77</v>
      </c>
      <c r="H3500">
        <v>0</v>
      </c>
      <c r="I3500">
        <v>37</v>
      </c>
      <c r="J3500">
        <v>0</v>
      </c>
      <c r="K3500">
        <f>_xlfn.XLOOKUP(FraudData[[#This Row],[amount]],AmountRules[Amount Min],AmountRules[Risk Points],,-1)</f>
        <v>0</v>
      </c>
      <c r="L3500">
        <f>_xlfn.XLOOKUP(FraudData[[#This Row],[transaction_hour]],TimeRules[Hour Min],TimeRules[Risk Points],,-1)</f>
        <v>0</v>
      </c>
      <c r="M3500">
        <f>_xlfn.XLOOKUP(FraudData[[#This Row],[foreign_transaction]],ForeignRules[Foreign Transaction],ForeignRules[Risk Points],0)</f>
        <v>0</v>
      </c>
      <c r="N3500">
        <f>_xlfn.XLOOKUP(FraudData[[#This Row],[location_mismatch]],Table10[Location Mismatch],Table10[Risk Points],0)</f>
        <v>0</v>
      </c>
      <c r="O3500">
        <f>_xlfn.XLOOKUP(FraudData[[#This Row],[device_trust_score]],DeviceRules[Device Min],DeviceRules[Risk Points],,-1)</f>
        <v>0</v>
      </c>
      <c r="P3500">
        <f>_xlfn.XLOOKUP(FraudData[[#This Row],[velocity_last_24h]],VelocityRules[Velocity Min],VelocityRules[Risk Points],,-1)</f>
        <v>0</v>
      </c>
      <c r="Q3500">
        <f>_xlfn.XLOOKUP(FraudData[[#This Row],[merchant_category]],MerchantRules[Merchant Category],MerchantRules[Risk Points],0)</f>
        <v>0</v>
      </c>
      <c r="R3500">
        <f>SUM(FraudData[[#This Row],[Amount Risk]:[Merchant Risk]])</f>
        <v>0</v>
      </c>
      <c r="S3500" t="str" cm="1">
        <f t="array" ref="S3500">_xlfn.IFS(FraudData[[#This Row],[Fraud Risk Score]]&gt;=8,"High Risk",FraudData[[#This Row],[Fraud Risk Score]]&gt;=6,"Medium Risk",TRUE,"Low Risk")</f>
        <v>Low Risk</v>
      </c>
    </row>
    <row r="3501" spans="1:19">
      <c r="A3501">
        <v>3500</v>
      </c>
      <c r="B3501">
        <v>240.7</v>
      </c>
      <c r="C3501">
        <v>4</v>
      </c>
      <c r="D3501" t="s">
        <v>49</v>
      </c>
      <c r="E3501">
        <v>0</v>
      </c>
      <c r="F3501">
        <v>1</v>
      </c>
      <c r="G3501">
        <v>78</v>
      </c>
      <c r="H3501">
        <v>0</v>
      </c>
      <c r="I3501">
        <v>31</v>
      </c>
      <c r="J3501">
        <v>0</v>
      </c>
      <c r="K3501">
        <f>_xlfn.XLOOKUP(FraudData[[#This Row],[amount]],AmountRules[Amount Min],AmountRules[Risk Points],,-1)</f>
        <v>0</v>
      </c>
      <c r="L3501">
        <f>_xlfn.XLOOKUP(FraudData[[#This Row],[transaction_hour]],TimeRules[Hour Min],TimeRules[Risk Points],,-1)</f>
        <v>0</v>
      </c>
      <c r="M3501">
        <f>_xlfn.XLOOKUP(FraudData[[#This Row],[foreign_transaction]],ForeignRules[Foreign Transaction],ForeignRules[Risk Points],0)</f>
        <v>0</v>
      </c>
      <c r="N3501">
        <f>_xlfn.XLOOKUP(FraudData[[#This Row],[location_mismatch]],Table10[Location Mismatch],Table10[Risk Points],0)</f>
        <v>3</v>
      </c>
      <c r="O3501">
        <f>_xlfn.XLOOKUP(FraudData[[#This Row],[device_trust_score]],DeviceRules[Device Min],DeviceRules[Risk Points],,-1)</f>
        <v>0</v>
      </c>
      <c r="P3501">
        <f>_xlfn.XLOOKUP(FraudData[[#This Row],[velocity_last_24h]],VelocityRules[Velocity Min],VelocityRules[Risk Points],,-1)</f>
        <v>0</v>
      </c>
      <c r="Q3501">
        <f>_xlfn.XLOOKUP(FraudData[[#This Row],[merchant_category]],MerchantRules[Merchant Category],MerchantRules[Risk Points],0)</f>
        <v>1</v>
      </c>
      <c r="R3501">
        <f>SUM(FraudData[[#This Row],[Amount Risk]:[Merchant Risk]])</f>
        <v>4</v>
      </c>
      <c r="S3501" t="str" cm="1">
        <f t="array" ref="S3501">_xlfn.IFS(FraudData[[#This Row],[Fraud Risk Score]]&gt;=8,"High Risk",FraudData[[#This Row],[Fraud Risk Score]]&gt;=6,"Medium Risk",TRUE,"Low Risk")</f>
        <v>Low Risk</v>
      </c>
    </row>
    <row r="3502" spans="1:19">
      <c r="A3502">
        <v>3501</v>
      </c>
      <c r="B3502">
        <v>60.77</v>
      </c>
      <c r="C3502">
        <v>22</v>
      </c>
      <c r="D3502" t="s">
        <v>46</v>
      </c>
      <c r="E3502">
        <v>0</v>
      </c>
      <c r="F3502">
        <v>0</v>
      </c>
      <c r="G3502">
        <v>49</v>
      </c>
      <c r="H3502">
        <v>1</v>
      </c>
      <c r="I3502">
        <v>35</v>
      </c>
      <c r="J3502">
        <v>0</v>
      </c>
      <c r="K3502">
        <f>_xlfn.XLOOKUP(FraudData[[#This Row],[amount]],AmountRules[Amount Min],AmountRules[Risk Points],,-1)</f>
        <v>0</v>
      </c>
      <c r="L3502">
        <f>_xlfn.XLOOKUP(FraudData[[#This Row],[transaction_hour]],TimeRules[Hour Min],TimeRules[Risk Points],,-1)</f>
        <v>0</v>
      </c>
      <c r="M3502">
        <f>_xlfn.XLOOKUP(FraudData[[#This Row],[foreign_transaction]],ForeignRules[Foreign Transaction],ForeignRules[Risk Points],0)</f>
        <v>0</v>
      </c>
      <c r="N3502">
        <f>_xlfn.XLOOKUP(FraudData[[#This Row],[location_mismatch]],Table10[Location Mismatch],Table10[Risk Points],0)</f>
        <v>0</v>
      </c>
      <c r="O3502">
        <f>_xlfn.XLOOKUP(FraudData[[#This Row],[device_trust_score]],DeviceRules[Device Min],DeviceRules[Risk Points],,-1)</f>
        <v>2</v>
      </c>
      <c r="P3502">
        <f>_xlfn.XLOOKUP(FraudData[[#This Row],[velocity_last_24h]],VelocityRules[Velocity Min],VelocityRules[Risk Points],,-1)</f>
        <v>0</v>
      </c>
      <c r="Q3502">
        <f>_xlfn.XLOOKUP(FraudData[[#This Row],[merchant_category]],MerchantRules[Merchant Category],MerchantRules[Risk Points],0)</f>
        <v>0</v>
      </c>
      <c r="R3502">
        <f>SUM(FraudData[[#This Row],[Amount Risk]:[Merchant Risk]])</f>
        <v>2</v>
      </c>
      <c r="S3502" t="str" cm="1">
        <f t="array" ref="S3502">_xlfn.IFS(FraudData[[#This Row],[Fraud Risk Score]]&gt;=8,"High Risk",FraudData[[#This Row],[Fraud Risk Score]]&gt;=6,"Medium Risk",TRUE,"Low Risk")</f>
        <v>Low Risk</v>
      </c>
    </row>
    <row r="3503" spans="1:19">
      <c r="A3503">
        <v>3502</v>
      </c>
      <c r="B3503">
        <v>292.08999999999997</v>
      </c>
      <c r="C3503">
        <v>14</v>
      </c>
      <c r="D3503" t="s">
        <v>46</v>
      </c>
      <c r="E3503">
        <v>0</v>
      </c>
      <c r="F3503">
        <v>0</v>
      </c>
      <c r="G3503">
        <v>30</v>
      </c>
      <c r="H3503">
        <v>1</v>
      </c>
      <c r="I3503">
        <v>52</v>
      </c>
      <c r="J3503">
        <v>0</v>
      </c>
      <c r="K3503">
        <f>_xlfn.XLOOKUP(FraudData[[#This Row],[amount]],AmountRules[Amount Min],AmountRules[Risk Points],,-1)</f>
        <v>0</v>
      </c>
      <c r="L3503">
        <f>_xlfn.XLOOKUP(FraudData[[#This Row],[transaction_hour]],TimeRules[Hour Min],TimeRules[Risk Points],,-1)</f>
        <v>0</v>
      </c>
      <c r="M3503">
        <f>_xlfn.XLOOKUP(FraudData[[#This Row],[foreign_transaction]],ForeignRules[Foreign Transaction],ForeignRules[Risk Points],0)</f>
        <v>0</v>
      </c>
      <c r="N3503">
        <f>_xlfn.XLOOKUP(FraudData[[#This Row],[location_mismatch]],Table10[Location Mismatch],Table10[Risk Points],0)</f>
        <v>0</v>
      </c>
      <c r="O3503">
        <f>_xlfn.XLOOKUP(FraudData[[#This Row],[device_trust_score]],DeviceRules[Device Min],DeviceRules[Risk Points],,-1)</f>
        <v>2</v>
      </c>
      <c r="P3503">
        <f>_xlfn.XLOOKUP(FraudData[[#This Row],[velocity_last_24h]],VelocityRules[Velocity Min],VelocityRules[Risk Points],,-1)</f>
        <v>0</v>
      </c>
      <c r="Q3503">
        <f>_xlfn.XLOOKUP(FraudData[[#This Row],[merchant_category]],MerchantRules[Merchant Category],MerchantRules[Risk Points],0)</f>
        <v>0</v>
      </c>
      <c r="R3503">
        <f>SUM(FraudData[[#This Row],[Amount Risk]:[Merchant Risk]])</f>
        <v>2</v>
      </c>
      <c r="S3503" t="str" cm="1">
        <f t="array" ref="S3503">_xlfn.IFS(FraudData[[#This Row],[Fraud Risk Score]]&gt;=8,"High Risk",FraudData[[#This Row],[Fraud Risk Score]]&gt;=6,"Medium Risk",TRUE,"Low Risk")</f>
        <v>Low Risk</v>
      </c>
    </row>
    <row r="3504" spans="1:19">
      <c r="A3504">
        <v>3503</v>
      </c>
      <c r="B3504">
        <v>1060.52</v>
      </c>
      <c r="C3504">
        <v>17</v>
      </c>
      <c r="D3504" t="s">
        <v>49</v>
      </c>
      <c r="E3504">
        <v>0</v>
      </c>
      <c r="F3504">
        <v>0</v>
      </c>
      <c r="G3504">
        <v>35</v>
      </c>
      <c r="H3504">
        <v>2</v>
      </c>
      <c r="I3504">
        <v>34</v>
      </c>
      <c r="J3504">
        <v>0</v>
      </c>
      <c r="K3504">
        <f>_xlfn.XLOOKUP(FraudData[[#This Row],[amount]],AmountRules[Amount Min],AmountRules[Risk Points],,-1)</f>
        <v>3</v>
      </c>
      <c r="L3504">
        <f>_xlfn.XLOOKUP(FraudData[[#This Row],[transaction_hour]],TimeRules[Hour Min],TimeRules[Risk Points],,-1)</f>
        <v>0</v>
      </c>
      <c r="M3504">
        <f>_xlfn.XLOOKUP(FraudData[[#This Row],[foreign_transaction]],ForeignRules[Foreign Transaction],ForeignRules[Risk Points],0)</f>
        <v>0</v>
      </c>
      <c r="N3504">
        <f>_xlfn.XLOOKUP(FraudData[[#This Row],[location_mismatch]],Table10[Location Mismatch],Table10[Risk Points],0)</f>
        <v>0</v>
      </c>
      <c r="O3504">
        <f>_xlfn.XLOOKUP(FraudData[[#This Row],[device_trust_score]],DeviceRules[Device Min],DeviceRules[Risk Points],,-1)</f>
        <v>2</v>
      </c>
      <c r="P3504">
        <f>_xlfn.XLOOKUP(FraudData[[#This Row],[velocity_last_24h]],VelocityRules[Velocity Min],VelocityRules[Risk Points],,-1)</f>
        <v>0</v>
      </c>
      <c r="Q3504">
        <f>_xlfn.XLOOKUP(FraudData[[#This Row],[merchant_category]],MerchantRules[Merchant Category],MerchantRules[Risk Points],0)</f>
        <v>1</v>
      </c>
      <c r="R3504">
        <f>SUM(FraudData[[#This Row],[Amount Risk]:[Merchant Risk]])</f>
        <v>6</v>
      </c>
      <c r="S3504" t="str" cm="1">
        <f t="array" ref="S3504">_xlfn.IFS(FraudData[[#This Row],[Fraud Risk Score]]&gt;=8,"High Risk",FraudData[[#This Row],[Fraud Risk Score]]&gt;=6,"Medium Risk",TRUE,"Low Risk")</f>
        <v>Medium Risk</v>
      </c>
    </row>
    <row r="3505" spans="1:19">
      <c r="A3505">
        <v>3504</v>
      </c>
      <c r="B3505">
        <v>5.49</v>
      </c>
      <c r="C3505">
        <v>7</v>
      </c>
      <c r="D3505" t="s">
        <v>47</v>
      </c>
      <c r="E3505">
        <v>0</v>
      </c>
      <c r="F3505">
        <v>0</v>
      </c>
      <c r="G3505">
        <v>57</v>
      </c>
      <c r="H3505">
        <v>4</v>
      </c>
      <c r="I3505">
        <v>65</v>
      </c>
      <c r="J3505">
        <v>0</v>
      </c>
      <c r="K3505">
        <f>_xlfn.XLOOKUP(FraudData[[#This Row],[amount]],AmountRules[Amount Min],AmountRules[Risk Points],,-1)</f>
        <v>0</v>
      </c>
      <c r="L3505">
        <f>_xlfn.XLOOKUP(FraudData[[#This Row],[transaction_hour]],TimeRules[Hour Min],TimeRules[Risk Points],,-1)</f>
        <v>0</v>
      </c>
      <c r="M3505">
        <f>_xlfn.XLOOKUP(FraudData[[#This Row],[foreign_transaction]],ForeignRules[Foreign Transaction],ForeignRules[Risk Points],0)</f>
        <v>0</v>
      </c>
      <c r="N3505">
        <f>_xlfn.XLOOKUP(FraudData[[#This Row],[location_mismatch]],Table10[Location Mismatch],Table10[Risk Points],0)</f>
        <v>0</v>
      </c>
      <c r="O3505">
        <f>_xlfn.XLOOKUP(FraudData[[#This Row],[device_trust_score]],DeviceRules[Device Min],DeviceRules[Risk Points],,-1)</f>
        <v>1</v>
      </c>
      <c r="P3505">
        <f>_xlfn.XLOOKUP(FraudData[[#This Row],[velocity_last_24h]],VelocityRules[Velocity Min],VelocityRules[Risk Points],,-1)</f>
        <v>0</v>
      </c>
      <c r="Q3505">
        <f>_xlfn.XLOOKUP(FraudData[[#This Row],[merchant_category]],MerchantRules[Merchant Category],MerchantRules[Risk Points],0)</f>
        <v>0</v>
      </c>
      <c r="R3505">
        <f>SUM(FraudData[[#This Row],[Amount Risk]:[Merchant Risk]])</f>
        <v>1</v>
      </c>
      <c r="S3505" t="str" cm="1">
        <f t="array" ref="S3505">_xlfn.IFS(FraudData[[#This Row],[Fraud Risk Score]]&gt;=8,"High Risk",FraudData[[#This Row],[Fraud Risk Score]]&gt;=6,"Medium Risk",TRUE,"Low Risk")</f>
        <v>Low Risk</v>
      </c>
    </row>
    <row r="3506" spans="1:19">
      <c r="A3506">
        <v>3505</v>
      </c>
      <c r="B3506">
        <v>409.79</v>
      </c>
      <c r="C3506">
        <v>20</v>
      </c>
      <c r="D3506" t="s">
        <v>46</v>
      </c>
      <c r="E3506">
        <v>0</v>
      </c>
      <c r="F3506">
        <v>0</v>
      </c>
      <c r="G3506">
        <v>93</v>
      </c>
      <c r="H3506">
        <v>4</v>
      </c>
      <c r="I3506">
        <v>62</v>
      </c>
      <c r="J3506">
        <v>0</v>
      </c>
      <c r="K3506">
        <f>_xlfn.XLOOKUP(FraudData[[#This Row],[amount]],AmountRules[Amount Min],AmountRules[Risk Points],,-1)</f>
        <v>0</v>
      </c>
      <c r="L3506">
        <f>_xlfn.XLOOKUP(FraudData[[#This Row],[transaction_hour]],TimeRules[Hour Min],TimeRules[Risk Points],,-1)</f>
        <v>0</v>
      </c>
      <c r="M3506">
        <f>_xlfn.XLOOKUP(FraudData[[#This Row],[foreign_transaction]],ForeignRules[Foreign Transaction],ForeignRules[Risk Points],0)</f>
        <v>0</v>
      </c>
      <c r="N3506">
        <f>_xlfn.XLOOKUP(FraudData[[#This Row],[location_mismatch]],Table10[Location Mismatch],Table10[Risk Points],0)</f>
        <v>0</v>
      </c>
      <c r="O3506">
        <f>_xlfn.XLOOKUP(FraudData[[#This Row],[device_trust_score]],DeviceRules[Device Min],DeviceRules[Risk Points],,-1)</f>
        <v>0</v>
      </c>
      <c r="P3506">
        <f>_xlfn.XLOOKUP(FraudData[[#This Row],[velocity_last_24h]],VelocityRules[Velocity Min],VelocityRules[Risk Points],,-1)</f>
        <v>0</v>
      </c>
      <c r="Q3506">
        <f>_xlfn.XLOOKUP(FraudData[[#This Row],[merchant_category]],MerchantRules[Merchant Category],MerchantRules[Risk Points],0)</f>
        <v>0</v>
      </c>
      <c r="R3506">
        <f>SUM(FraudData[[#This Row],[Amount Risk]:[Merchant Risk]])</f>
        <v>0</v>
      </c>
      <c r="S3506" t="str" cm="1">
        <f t="array" ref="S3506">_xlfn.IFS(FraudData[[#This Row],[Fraud Risk Score]]&gt;=8,"High Risk",FraudData[[#This Row],[Fraud Risk Score]]&gt;=6,"Medium Risk",TRUE,"Low Risk")</f>
        <v>Low Risk</v>
      </c>
    </row>
    <row r="3507" spans="1:19">
      <c r="A3507">
        <v>3506</v>
      </c>
      <c r="B3507">
        <v>175.42</v>
      </c>
      <c r="C3507">
        <v>1</v>
      </c>
      <c r="D3507" t="s">
        <v>50</v>
      </c>
      <c r="E3507">
        <v>0</v>
      </c>
      <c r="F3507">
        <v>1</v>
      </c>
      <c r="G3507">
        <v>70</v>
      </c>
      <c r="H3507">
        <v>2</v>
      </c>
      <c r="I3507">
        <v>40</v>
      </c>
      <c r="J3507">
        <v>0</v>
      </c>
      <c r="K3507">
        <f>_xlfn.XLOOKUP(FraudData[[#This Row],[amount]],AmountRules[Amount Min],AmountRules[Risk Points],,-1)</f>
        <v>0</v>
      </c>
      <c r="L3507">
        <f>_xlfn.XLOOKUP(FraudData[[#This Row],[transaction_hour]],TimeRules[Hour Min],TimeRules[Risk Points],,-1)</f>
        <v>3</v>
      </c>
      <c r="M3507">
        <f>_xlfn.XLOOKUP(FraudData[[#This Row],[foreign_transaction]],ForeignRules[Foreign Transaction],ForeignRules[Risk Points],0)</f>
        <v>0</v>
      </c>
      <c r="N3507">
        <f>_xlfn.XLOOKUP(FraudData[[#This Row],[location_mismatch]],Table10[Location Mismatch],Table10[Risk Points],0)</f>
        <v>3</v>
      </c>
      <c r="O3507">
        <f>_xlfn.XLOOKUP(FraudData[[#This Row],[device_trust_score]],DeviceRules[Device Min],DeviceRules[Risk Points],,-1)</f>
        <v>0</v>
      </c>
      <c r="P3507">
        <f>_xlfn.XLOOKUP(FraudData[[#This Row],[velocity_last_24h]],VelocityRules[Velocity Min],VelocityRules[Risk Points],,-1)</f>
        <v>0</v>
      </c>
      <c r="Q3507">
        <f>_xlfn.XLOOKUP(FraudData[[#This Row],[merchant_category]],MerchantRules[Merchant Category],MerchantRules[Risk Points],0)</f>
        <v>0</v>
      </c>
      <c r="R3507">
        <f>SUM(FraudData[[#This Row],[Amount Risk]:[Merchant Risk]])</f>
        <v>6</v>
      </c>
      <c r="S3507" t="str" cm="1">
        <f t="array" ref="S3507">_xlfn.IFS(FraudData[[#This Row],[Fraud Risk Score]]&gt;=8,"High Risk",FraudData[[#This Row],[Fraud Risk Score]]&gt;=6,"Medium Risk",TRUE,"Low Risk")</f>
        <v>Medium Risk</v>
      </c>
    </row>
    <row r="3508" spans="1:19">
      <c r="A3508">
        <v>3507</v>
      </c>
      <c r="B3508">
        <v>652.71</v>
      </c>
      <c r="C3508">
        <v>21</v>
      </c>
      <c r="D3508" t="s">
        <v>48</v>
      </c>
      <c r="E3508">
        <v>0</v>
      </c>
      <c r="F3508">
        <v>0</v>
      </c>
      <c r="G3508">
        <v>79</v>
      </c>
      <c r="H3508">
        <v>1</v>
      </c>
      <c r="I3508">
        <v>39</v>
      </c>
      <c r="J3508">
        <v>0</v>
      </c>
      <c r="K3508">
        <f>_xlfn.XLOOKUP(FraudData[[#This Row],[amount]],AmountRules[Amount Min],AmountRules[Risk Points],,-1)</f>
        <v>1</v>
      </c>
      <c r="L3508">
        <f>_xlfn.XLOOKUP(FraudData[[#This Row],[transaction_hour]],TimeRules[Hour Min],TimeRules[Risk Points],,-1)</f>
        <v>0</v>
      </c>
      <c r="M3508">
        <f>_xlfn.XLOOKUP(FraudData[[#This Row],[foreign_transaction]],ForeignRules[Foreign Transaction],ForeignRules[Risk Points],0)</f>
        <v>0</v>
      </c>
      <c r="N3508">
        <f>_xlfn.XLOOKUP(FraudData[[#This Row],[location_mismatch]],Table10[Location Mismatch],Table10[Risk Points],0)</f>
        <v>0</v>
      </c>
      <c r="O3508">
        <f>_xlfn.XLOOKUP(FraudData[[#This Row],[device_trust_score]],DeviceRules[Device Min],DeviceRules[Risk Points],,-1)</f>
        <v>0</v>
      </c>
      <c r="P3508">
        <f>_xlfn.XLOOKUP(FraudData[[#This Row],[velocity_last_24h]],VelocityRules[Velocity Min],VelocityRules[Risk Points],,-1)</f>
        <v>0</v>
      </c>
      <c r="Q3508">
        <f>_xlfn.XLOOKUP(FraudData[[#This Row],[merchant_category]],MerchantRules[Merchant Category],MerchantRules[Risk Points],0)</f>
        <v>0</v>
      </c>
      <c r="R3508">
        <f>SUM(FraudData[[#This Row],[Amount Risk]:[Merchant Risk]])</f>
        <v>1</v>
      </c>
      <c r="S3508" t="str" cm="1">
        <f t="array" ref="S3508">_xlfn.IFS(FraudData[[#This Row],[Fraud Risk Score]]&gt;=8,"High Risk",FraudData[[#This Row],[Fraud Risk Score]]&gt;=6,"Medium Risk",TRUE,"Low Risk")</f>
        <v>Low Risk</v>
      </c>
    </row>
    <row r="3509" spans="1:19">
      <c r="A3509">
        <v>3508</v>
      </c>
      <c r="B3509">
        <v>112.59</v>
      </c>
      <c r="C3509">
        <v>7</v>
      </c>
      <c r="D3509" t="s">
        <v>47</v>
      </c>
      <c r="E3509">
        <v>0</v>
      </c>
      <c r="F3509">
        <v>1</v>
      </c>
      <c r="G3509">
        <v>94</v>
      </c>
      <c r="H3509">
        <v>3</v>
      </c>
      <c r="I3509">
        <v>66</v>
      </c>
      <c r="J3509">
        <v>0</v>
      </c>
      <c r="K3509">
        <f>_xlfn.XLOOKUP(FraudData[[#This Row],[amount]],AmountRules[Amount Min],AmountRules[Risk Points],,-1)</f>
        <v>0</v>
      </c>
      <c r="L3509">
        <f>_xlfn.XLOOKUP(FraudData[[#This Row],[transaction_hour]],TimeRules[Hour Min],TimeRules[Risk Points],,-1)</f>
        <v>0</v>
      </c>
      <c r="M3509">
        <f>_xlfn.XLOOKUP(FraudData[[#This Row],[foreign_transaction]],ForeignRules[Foreign Transaction],ForeignRules[Risk Points],0)</f>
        <v>0</v>
      </c>
      <c r="N3509">
        <f>_xlfn.XLOOKUP(FraudData[[#This Row],[location_mismatch]],Table10[Location Mismatch],Table10[Risk Points],0)</f>
        <v>3</v>
      </c>
      <c r="O3509">
        <f>_xlfn.XLOOKUP(FraudData[[#This Row],[device_trust_score]],DeviceRules[Device Min],DeviceRules[Risk Points],,-1)</f>
        <v>0</v>
      </c>
      <c r="P3509">
        <f>_xlfn.XLOOKUP(FraudData[[#This Row],[velocity_last_24h]],VelocityRules[Velocity Min],VelocityRules[Risk Points],,-1)</f>
        <v>0</v>
      </c>
      <c r="Q3509">
        <f>_xlfn.XLOOKUP(FraudData[[#This Row],[merchant_category]],MerchantRules[Merchant Category],MerchantRules[Risk Points],0)</f>
        <v>0</v>
      </c>
      <c r="R3509">
        <f>SUM(FraudData[[#This Row],[Amount Risk]:[Merchant Risk]])</f>
        <v>3</v>
      </c>
      <c r="S3509" t="str" cm="1">
        <f t="array" ref="S3509">_xlfn.IFS(FraudData[[#This Row],[Fraud Risk Score]]&gt;=8,"High Risk",FraudData[[#This Row],[Fraud Risk Score]]&gt;=6,"Medium Risk",TRUE,"Low Risk")</f>
        <v>Low Risk</v>
      </c>
    </row>
    <row r="3510" spans="1:19">
      <c r="A3510">
        <v>3509</v>
      </c>
      <c r="B3510">
        <v>338.37</v>
      </c>
      <c r="C3510">
        <v>22</v>
      </c>
      <c r="D3510" t="s">
        <v>47</v>
      </c>
      <c r="E3510">
        <v>0</v>
      </c>
      <c r="F3510">
        <v>0</v>
      </c>
      <c r="G3510">
        <v>75</v>
      </c>
      <c r="H3510">
        <v>3</v>
      </c>
      <c r="I3510">
        <v>48</v>
      </c>
      <c r="J3510">
        <v>0</v>
      </c>
      <c r="K3510">
        <f>_xlfn.XLOOKUP(FraudData[[#This Row],[amount]],AmountRules[Amount Min],AmountRules[Risk Points],,-1)</f>
        <v>0</v>
      </c>
      <c r="L3510">
        <f>_xlfn.XLOOKUP(FraudData[[#This Row],[transaction_hour]],TimeRules[Hour Min],TimeRules[Risk Points],,-1)</f>
        <v>0</v>
      </c>
      <c r="M3510">
        <f>_xlfn.XLOOKUP(FraudData[[#This Row],[foreign_transaction]],ForeignRules[Foreign Transaction],ForeignRules[Risk Points],0)</f>
        <v>0</v>
      </c>
      <c r="N3510">
        <f>_xlfn.XLOOKUP(FraudData[[#This Row],[location_mismatch]],Table10[Location Mismatch],Table10[Risk Points],0)</f>
        <v>0</v>
      </c>
      <c r="O3510">
        <f>_xlfn.XLOOKUP(FraudData[[#This Row],[device_trust_score]],DeviceRules[Device Min],DeviceRules[Risk Points],,-1)</f>
        <v>0</v>
      </c>
      <c r="P3510">
        <f>_xlfn.XLOOKUP(FraudData[[#This Row],[velocity_last_24h]],VelocityRules[Velocity Min],VelocityRules[Risk Points],,-1)</f>
        <v>0</v>
      </c>
      <c r="Q3510">
        <f>_xlfn.XLOOKUP(FraudData[[#This Row],[merchant_category]],MerchantRules[Merchant Category],MerchantRules[Risk Points],0)</f>
        <v>0</v>
      </c>
      <c r="R3510">
        <f>SUM(FraudData[[#This Row],[Amount Risk]:[Merchant Risk]])</f>
        <v>0</v>
      </c>
      <c r="S3510" t="str" cm="1">
        <f t="array" ref="S3510">_xlfn.IFS(FraudData[[#This Row],[Fraud Risk Score]]&gt;=8,"High Risk",FraudData[[#This Row],[Fraud Risk Score]]&gt;=6,"Medium Risk",TRUE,"Low Risk")</f>
        <v>Low Risk</v>
      </c>
    </row>
    <row r="3511" spans="1:19">
      <c r="A3511">
        <v>3510</v>
      </c>
      <c r="B3511">
        <v>11.6</v>
      </c>
      <c r="C3511">
        <v>7</v>
      </c>
      <c r="D3511" t="s">
        <v>48</v>
      </c>
      <c r="E3511">
        <v>1</v>
      </c>
      <c r="F3511">
        <v>0</v>
      </c>
      <c r="G3511">
        <v>49</v>
      </c>
      <c r="H3511">
        <v>2</v>
      </c>
      <c r="I3511">
        <v>46</v>
      </c>
      <c r="J3511">
        <v>0</v>
      </c>
      <c r="K3511">
        <f>_xlfn.XLOOKUP(FraudData[[#This Row],[amount]],AmountRules[Amount Min],AmountRules[Risk Points],,-1)</f>
        <v>0</v>
      </c>
      <c r="L3511">
        <f>_xlfn.XLOOKUP(FraudData[[#This Row],[transaction_hour]],TimeRules[Hour Min],TimeRules[Risk Points],,-1)</f>
        <v>0</v>
      </c>
      <c r="M3511">
        <f>_xlfn.XLOOKUP(FraudData[[#This Row],[foreign_transaction]],ForeignRules[Foreign Transaction],ForeignRules[Risk Points],0)</f>
        <v>3</v>
      </c>
      <c r="N3511">
        <f>_xlfn.XLOOKUP(FraudData[[#This Row],[location_mismatch]],Table10[Location Mismatch],Table10[Risk Points],0)</f>
        <v>0</v>
      </c>
      <c r="O3511">
        <f>_xlfn.XLOOKUP(FraudData[[#This Row],[device_trust_score]],DeviceRules[Device Min],DeviceRules[Risk Points],,-1)</f>
        <v>2</v>
      </c>
      <c r="P3511">
        <f>_xlfn.XLOOKUP(FraudData[[#This Row],[velocity_last_24h]],VelocityRules[Velocity Min],VelocityRules[Risk Points],,-1)</f>
        <v>0</v>
      </c>
      <c r="Q3511">
        <f>_xlfn.XLOOKUP(FraudData[[#This Row],[merchant_category]],MerchantRules[Merchant Category],MerchantRules[Risk Points],0)</f>
        <v>0</v>
      </c>
      <c r="R3511">
        <f>SUM(FraudData[[#This Row],[Amount Risk]:[Merchant Risk]])</f>
        <v>5</v>
      </c>
      <c r="S3511" t="str" cm="1">
        <f t="array" ref="S3511">_xlfn.IFS(FraudData[[#This Row],[Fraud Risk Score]]&gt;=8,"High Risk",FraudData[[#This Row],[Fraud Risk Score]]&gt;=6,"Medium Risk",TRUE,"Low Risk")</f>
        <v>Low Risk</v>
      </c>
    </row>
    <row r="3512" spans="1:19">
      <c r="A3512">
        <v>3511</v>
      </c>
      <c r="B3512">
        <v>73.510000000000005</v>
      </c>
      <c r="C3512">
        <v>3</v>
      </c>
      <c r="D3512" t="s">
        <v>48</v>
      </c>
      <c r="E3512">
        <v>0</v>
      </c>
      <c r="F3512">
        <v>0</v>
      </c>
      <c r="G3512">
        <v>47</v>
      </c>
      <c r="H3512">
        <v>2</v>
      </c>
      <c r="I3512">
        <v>42</v>
      </c>
      <c r="J3512">
        <v>0</v>
      </c>
      <c r="K3512">
        <f>_xlfn.XLOOKUP(FraudData[[#This Row],[amount]],AmountRules[Amount Min],AmountRules[Risk Points],,-1)</f>
        <v>0</v>
      </c>
      <c r="L3512">
        <f>_xlfn.XLOOKUP(FraudData[[#This Row],[transaction_hour]],TimeRules[Hour Min],TimeRules[Risk Points],,-1)</f>
        <v>3</v>
      </c>
      <c r="M3512">
        <f>_xlfn.XLOOKUP(FraudData[[#This Row],[foreign_transaction]],ForeignRules[Foreign Transaction],ForeignRules[Risk Points],0)</f>
        <v>0</v>
      </c>
      <c r="N3512">
        <f>_xlfn.XLOOKUP(FraudData[[#This Row],[location_mismatch]],Table10[Location Mismatch],Table10[Risk Points],0)</f>
        <v>0</v>
      </c>
      <c r="O3512">
        <f>_xlfn.XLOOKUP(FraudData[[#This Row],[device_trust_score]],DeviceRules[Device Min],DeviceRules[Risk Points],,-1)</f>
        <v>2</v>
      </c>
      <c r="P3512">
        <f>_xlfn.XLOOKUP(FraudData[[#This Row],[velocity_last_24h]],VelocityRules[Velocity Min],VelocityRules[Risk Points],,-1)</f>
        <v>0</v>
      </c>
      <c r="Q3512">
        <f>_xlfn.XLOOKUP(FraudData[[#This Row],[merchant_category]],MerchantRules[Merchant Category],MerchantRules[Risk Points],0)</f>
        <v>0</v>
      </c>
      <c r="R3512">
        <f>SUM(FraudData[[#This Row],[Amount Risk]:[Merchant Risk]])</f>
        <v>5</v>
      </c>
      <c r="S3512" t="str" cm="1">
        <f t="array" ref="S3512">_xlfn.IFS(FraudData[[#This Row],[Fraud Risk Score]]&gt;=8,"High Risk",FraudData[[#This Row],[Fraud Risk Score]]&gt;=6,"Medium Risk",TRUE,"Low Risk")</f>
        <v>Low Risk</v>
      </c>
    </row>
    <row r="3513" spans="1:19">
      <c r="A3513">
        <v>3512</v>
      </c>
      <c r="B3513">
        <v>12.49</v>
      </c>
      <c r="C3513">
        <v>18</v>
      </c>
      <c r="D3513" t="s">
        <v>46</v>
      </c>
      <c r="E3513">
        <v>0</v>
      </c>
      <c r="F3513">
        <v>1</v>
      </c>
      <c r="G3513">
        <v>74</v>
      </c>
      <c r="H3513">
        <v>1</v>
      </c>
      <c r="I3513">
        <v>49</v>
      </c>
      <c r="J3513">
        <v>0</v>
      </c>
      <c r="K3513">
        <f>_xlfn.XLOOKUP(FraudData[[#This Row],[amount]],AmountRules[Amount Min],AmountRules[Risk Points],,-1)</f>
        <v>0</v>
      </c>
      <c r="L3513">
        <f>_xlfn.XLOOKUP(FraudData[[#This Row],[transaction_hour]],TimeRules[Hour Min],TimeRules[Risk Points],,-1)</f>
        <v>0</v>
      </c>
      <c r="M3513">
        <f>_xlfn.XLOOKUP(FraudData[[#This Row],[foreign_transaction]],ForeignRules[Foreign Transaction],ForeignRules[Risk Points],0)</f>
        <v>0</v>
      </c>
      <c r="N3513">
        <f>_xlfn.XLOOKUP(FraudData[[#This Row],[location_mismatch]],Table10[Location Mismatch],Table10[Risk Points],0)</f>
        <v>3</v>
      </c>
      <c r="O3513">
        <f>_xlfn.XLOOKUP(FraudData[[#This Row],[device_trust_score]],DeviceRules[Device Min],DeviceRules[Risk Points],,-1)</f>
        <v>0</v>
      </c>
      <c r="P3513">
        <f>_xlfn.XLOOKUP(FraudData[[#This Row],[velocity_last_24h]],VelocityRules[Velocity Min],VelocityRules[Risk Points],,-1)</f>
        <v>0</v>
      </c>
      <c r="Q3513">
        <f>_xlfn.XLOOKUP(FraudData[[#This Row],[merchant_category]],MerchantRules[Merchant Category],MerchantRules[Risk Points],0)</f>
        <v>0</v>
      </c>
      <c r="R3513">
        <f>SUM(FraudData[[#This Row],[Amount Risk]:[Merchant Risk]])</f>
        <v>3</v>
      </c>
      <c r="S3513" t="str" cm="1">
        <f t="array" ref="S3513">_xlfn.IFS(FraudData[[#This Row],[Fraud Risk Score]]&gt;=8,"High Risk",FraudData[[#This Row],[Fraud Risk Score]]&gt;=6,"Medium Risk",TRUE,"Low Risk")</f>
        <v>Low Risk</v>
      </c>
    </row>
    <row r="3514" spans="1:19">
      <c r="A3514">
        <v>3513</v>
      </c>
      <c r="B3514">
        <v>666.49</v>
      </c>
      <c r="C3514">
        <v>22</v>
      </c>
      <c r="D3514" t="s">
        <v>49</v>
      </c>
      <c r="E3514">
        <v>0</v>
      </c>
      <c r="F3514">
        <v>0</v>
      </c>
      <c r="G3514">
        <v>70</v>
      </c>
      <c r="H3514">
        <v>1</v>
      </c>
      <c r="I3514">
        <v>48</v>
      </c>
      <c r="J3514">
        <v>0</v>
      </c>
      <c r="K3514">
        <f>_xlfn.XLOOKUP(FraudData[[#This Row],[amount]],AmountRules[Amount Min],AmountRules[Risk Points],,-1)</f>
        <v>1</v>
      </c>
      <c r="L3514">
        <f>_xlfn.XLOOKUP(FraudData[[#This Row],[transaction_hour]],TimeRules[Hour Min],TimeRules[Risk Points],,-1)</f>
        <v>0</v>
      </c>
      <c r="M3514">
        <f>_xlfn.XLOOKUP(FraudData[[#This Row],[foreign_transaction]],ForeignRules[Foreign Transaction],ForeignRules[Risk Points],0)</f>
        <v>0</v>
      </c>
      <c r="N3514">
        <f>_xlfn.XLOOKUP(FraudData[[#This Row],[location_mismatch]],Table10[Location Mismatch],Table10[Risk Points],0)</f>
        <v>0</v>
      </c>
      <c r="O3514">
        <f>_xlfn.XLOOKUP(FraudData[[#This Row],[device_trust_score]],DeviceRules[Device Min],DeviceRules[Risk Points],,-1)</f>
        <v>0</v>
      </c>
      <c r="P3514">
        <f>_xlfn.XLOOKUP(FraudData[[#This Row],[velocity_last_24h]],VelocityRules[Velocity Min],VelocityRules[Risk Points],,-1)</f>
        <v>0</v>
      </c>
      <c r="Q3514">
        <f>_xlfn.XLOOKUP(FraudData[[#This Row],[merchant_category]],MerchantRules[Merchant Category],MerchantRules[Risk Points],0)</f>
        <v>1</v>
      </c>
      <c r="R3514">
        <f>SUM(FraudData[[#This Row],[Amount Risk]:[Merchant Risk]])</f>
        <v>2</v>
      </c>
      <c r="S3514" t="str" cm="1">
        <f t="array" ref="S3514">_xlfn.IFS(FraudData[[#This Row],[Fraud Risk Score]]&gt;=8,"High Risk",FraudData[[#This Row],[Fraud Risk Score]]&gt;=6,"Medium Risk",TRUE,"Low Risk")</f>
        <v>Low Risk</v>
      </c>
    </row>
    <row r="3515" spans="1:19">
      <c r="A3515">
        <v>3514</v>
      </c>
      <c r="B3515">
        <v>305.66000000000003</v>
      </c>
      <c r="C3515">
        <v>17</v>
      </c>
      <c r="D3515" t="s">
        <v>49</v>
      </c>
      <c r="E3515">
        <v>0</v>
      </c>
      <c r="F3515">
        <v>0</v>
      </c>
      <c r="G3515">
        <v>68</v>
      </c>
      <c r="H3515">
        <v>3</v>
      </c>
      <c r="I3515">
        <v>23</v>
      </c>
      <c r="J3515">
        <v>0</v>
      </c>
      <c r="K3515">
        <f>_xlfn.XLOOKUP(FraudData[[#This Row],[amount]],AmountRules[Amount Min],AmountRules[Risk Points],,-1)</f>
        <v>0</v>
      </c>
      <c r="L3515">
        <f>_xlfn.XLOOKUP(FraudData[[#This Row],[transaction_hour]],TimeRules[Hour Min],TimeRules[Risk Points],,-1)</f>
        <v>0</v>
      </c>
      <c r="M3515">
        <f>_xlfn.XLOOKUP(FraudData[[#This Row],[foreign_transaction]],ForeignRules[Foreign Transaction],ForeignRules[Risk Points],0)</f>
        <v>0</v>
      </c>
      <c r="N3515">
        <f>_xlfn.XLOOKUP(FraudData[[#This Row],[location_mismatch]],Table10[Location Mismatch],Table10[Risk Points],0)</f>
        <v>0</v>
      </c>
      <c r="O3515">
        <f>_xlfn.XLOOKUP(FraudData[[#This Row],[device_trust_score]],DeviceRules[Device Min],DeviceRules[Risk Points],,-1)</f>
        <v>1</v>
      </c>
      <c r="P3515">
        <f>_xlfn.XLOOKUP(FraudData[[#This Row],[velocity_last_24h]],VelocityRules[Velocity Min],VelocityRules[Risk Points],,-1)</f>
        <v>0</v>
      </c>
      <c r="Q3515">
        <f>_xlfn.XLOOKUP(FraudData[[#This Row],[merchant_category]],MerchantRules[Merchant Category],MerchantRules[Risk Points],0)</f>
        <v>1</v>
      </c>
      <c r="R3515">
        <f>SUM(FraudData[[#This Row],[Amount Risk]:[Merchant Risk]])</f>
        <v>2</v>
      </c>
      <c r="S3515" t="str" cm="1">
        <f t="array" ref="S3515">_xlfn.IFS(FraudData[[#This Row],[Fraud Risk Score]]&gt;=8,"High Risk",FraudData[[#This Row],[Fraud Risk Score]]&gt;=6,"Medium Risk",TRUE,"Low Risk")</f>
        <v>Low Risk</v>
      </c>
    </row>
    <row r="3516" spans="1:19">
      <c r="A3516">
        <v>3515</v>
      </c>
      <c r="B3516">
        <v>344.56</v>
      </c>
      <c r="C3516">
        <v>20</v>
      </c>
      <c r="D3516" t="s">
        <v>50</v>
      </c>
      <c r="E3516">
        <v>0</v>
      </c>
      <c r="F3516">
        <v>0</v>
      </c>
      <c r="G3516">
        <v>37</v>
      </c>
      <c r="H3516">
        <v>3</v>
      </c>
      <c r="I3516">
        <v>54</v>
      </c>
      <c r="J3516">
        <v>0</v>
      </c>
      <c r="K3516">
        <f>_xlfn.XLOOKUP(FraudData[[#This Row],[amount]],AmountRules[Amount Min],AmountRules[Risk Points],,-1)</f>
        <v>0</v>
      </c>
      <c r="L3516">
        <f>_xlfn.XLOOKUP(FraudData[[#This Row],[transaction_hour]],TimeRules[Hour Min],TimeRules[Risk Points],,-1)</f>
        <v>0</v>
      </c>
      <c r="M3516">
        <f>_xlfn.XLOOKUP(FraudData[[#This Row],[foreign_transaction]],ForeignRules[Foreign Transaction],ForeignRules[Risk Points],0)</f>
        <v>0</v>
      </c>
      <c r="N3516">
        <f>_xlfn.XLOOKUP(FraudData[[#This Row],[location_mismatch]],Table10[Location Mismatch],Table10[Risk Points],0)</f>
        <v>0</v>
      </c>
      <c r="O3516">
        <f>_xlfn.XLOOKUP(FraudData[[#This Row],[device_trust_score]],DeviceRules[Device Min],DeviceRules[Risk Points],,-1)</f>
        <v>2</v>
      </c>
      <c r="P3516">
        <f>_xlfn.XLOOKUP(FraudData[[#This Row],[velocity_last_24h]],VelocityRules[Velocity Min],VelocityRules[Risk Points],,-1)</f>
        <v>0</v>
      </c>
      <c r="Q3516">
        <f>_xlfn.XLOOKUP(FraudData[[#This Row],[merchant_category]],MerchantRules[Merchant Category],MerchantRules[Risk Points],0)</f>
        <v>0</v>
      </c>
      <c r="R3516">
        <f>SUM(FraudData[[#This Row],[Amount Risk]:[Merchant Risk]])</f>
        <v>2</v>
      </c>
      <c r="S3516" t="str" cm="1">
        <f t="array" ref="S3516">_xlfn.IFS(FraudData[[#This Row],[Fraud Risk Score]]&gt;=8,"High Risk",FraudData[[#This Row],[Fraud Risk Score]]&gt;=6,"Medium Risk",TRUE,"Low Risk")</f>
        <v>Low Risk</v>
      </c>
    </row>
    <row r="3517" spans="1:19">
      <c r="A3517">
        <v>3516</v>
      </c>
      <c r="B3517">
        <v>500.41</v>
      </c>
      <c r="C3517">
        <v>22</v>
      </c>
      <c r="D3517" t="s">
        <v>49</v>
      </c>
      <c r="E3517">
        <v>0</v>
      </c>
      <c r="F3517">
        <v>0</v>
      </c>
      <c r="G3517">
        <v>95</v>
      </c>
      <c r="H3517">
        <v>2</v>
      </c>
      <c r="I3517">
        <v>34</v>
      </c>
      <c r="J3517">
        <v>0</v>
      </c>
      <c r="K3517">
        <f>_xlfn.XLOOKUP(FraudData[[#This Row],[amount]],AmountRules[Amount Min],AmountRules[Risk Points],,-1)</f>
        <v>1</v>
      </c>
      <c r="L3517">
        <f>_xlfn.XLOOKUP(FraudData[[#This Row],[transaction_hour]],TimeRules[Hour Min],TimeRules[Risk Points],,-1)</f>
        <v>0</v>
      </c>
      <c r="M3517">
        <f>_xlfn.XLOOKUP(FraudData[[#This Row],[foreign_transaction]],ForeignRules[Foreign Transaction],ForeignRules[Risk Points],0)</f>
        <v>0</v>
      </c>
      <c r="N3517">
        <f>_xlfn.XLOOKUP(FraudData[[#This Row],[location_mismatch]],Table10[Location Mismatch],Table10[Risk Points],0)</f>
        <v>0</v>
      </c>
      <c r="O3517">
        <f>_xlfn.XLOOKUP(FraudData[[#This Row],[device_trust_score]],DeviceRules[Device Min],DeviceRules[Risk Points],,-1)</f>
        <v>0</v>
      </c>
      <c r="P3517">
        <f>_xlfn.XLOOKUP(FraudData[[#This Row],[velocity_last_24h]],VelocityRules[Velocity Min],VelocityRules[Risk Points],,-1)</f>
        <v>0</v>
      </c>
      <c r="Q3517">
        <f>_xlfn.XLOOKUP(FraudData[[#This Row],[merchant_category]],MerchantRules[Merchant Category],MerchantRules[Risk Points],0)</f>
        <v>1</v>
      </c>
      <c r="R3517">
        <f>SUM(FraudData[[#This Row],[Amount Risk]:[Merchant Risk]])</f>
        <v>2</v>
      </c>
      <c r="S3517" t="str" cm="1">
        <f t="array" ref="S3517">_xlfn.IFS(FraudData[[#This Row],[Fraud Risk Score]]&gt;=8,"High Risk",FraudData[[#This Row],[Fraud Risk Score]]&gt;=6,"Medium Risk",TRUE,"Low Risk")</f>
        <v>Low Risk</v>
      </c>
    </row>
    <row r="3518" spans="1:19">
      <c r="A3518">
        <v>3517</v>
      </c>
      <c r="B3518">
        <v>16.010000000000002</v>
      </c>
      <c r="C3518">
        <v>0</v>
      </c>
      <c r="D3518" t="s">
        <v>50</v>
      </c>
      <c r="E3518">
        <v>0</v>
      </c>
      <c r="F3518">
        <v>0</v>
      </c>
      <c r="G3518">
        <v>72</v>
      </c>
      <c r="H3518">
        <v>1</v>
      </c>
      <c r="I3518">
        <v>64</v>
      </c>
      <c r="J3518">
        <v>0</v>
      </c>
      <c r="K3518">
        <f>_xlfn.XLOOKUP(FraudData[[#This Row],[amount]],AmountRules[Amount Min],AmountRules[Risk Points],,-1)</f>
        <v>0</v>
      </c>
      <c r="L3518">
        <f>_xlfn.XLOOKUP(FraudData[[#This Row],[transaction_hour]],TimeRules[Hour Min],TimeRules[Risk Points],,-1)</f>
        <v>3</v>
      </c>
      <c r="M3518">
        <f>_xlfn.XLOOKUP(FraudData[[#This Row],[foreign_transaction]],ForeignRules[Foreign Transaction],ForeignRules[Risk Points],0)</f>
        <v>0</v>
      </c>
      <c r="N3518">
        <f>_xlfn.XLOOKUP(FraudData[[#This Row],[location_mismatch]],Table10[Location Mismatch],Table10[Risk Points],0)</f>
        <v>0</v>
      </c>
      <c r="O3518">
        <f>_xlfn.XLOOKUP(FraudData[[#This Row],[device_trust_score]],DeviceRules[Device Min],DeviceRules[Risk Points],,-1)</f>
        <v>0</v>
      </c>
      <c r="P3518">
        <f>_xlfn.XLOOKUP(FraudData[[#This Row],[velocity_last_24h]],VelocityRules[Velocity Min],VelocityRules[Risk Points],,-1)</f>
        <v>0</v>
      </c>
      <c r="Q3518">
        <f>_xlfn.XLOOKUP(FraudData[[#This Row],[merchant_category]],MerchantRules[Merchant Category],MerchantRules[Risk Points],0)</f>
        <v>0</v>
      </c>
      <c r="R3518">
        <f>SUM(FraudData[[#This Row],[Amount Risk]:[Merchant Risk]])</f>
        <v>3</v>
      </c>
      <c r="S3518" t="str" cm="1">
        <f t="array" ref="S3518">_xlfn.IFS(FraudData[[#This Row],[Fraud Risk Score]]&gt;=8,"High Risk",FraudData[[#This Row],[Fraud Risk Score]]&gt;=6,"Medium Risk",TRUE,"Low Risk")</f>
        <v>Low Risk</v>
      </c>
    </row>
    <row r="3519" spans="1:19">
      <c r="A3519">
        <v>3518</v>
      </c>
      <c r="B3519">
        <v>87.68</v>
      </c>
      <c r="C3519">
        <v>19</v>
      </c>
      <c r="D3519" t="s">
        <v>50</v>
      </c>
      <c r="E3519">
        <v>0</v>
      </c>
      <c r="F3519">
        <v>0</v>
      </c>
      <c r="G3519">
        <v>41</v>
      </c>
      <c r="H3519">
        <v>3</v>
      </c>
      <c r="I3519">
        <v>48</v>
      </c>
      <c r="J3519">
        <v>0</v>
      </c>
      <c r="K3519">
        <f>_xlfn.XLOOKUP(FraudData[[#This Row],[amount]],AmountRules[Amount Min],AmountRules[Risk Points],,-1)</f>
        <v>0</v>
      </c>
      <c r="L3519">
        <f>_xlfn.XLOOKUP(FraudData[[#This Row],[transaction_hour]],TimeRules[Hour Min],TimeRules[Risk Points],,-1)</f>
        <v>0</v>
      </c>
      <c r="M3519">
        <f>_xlfn.XLOOKUP(FraudData[[#This Row],[foreign_transaction]],ForeignRules[Foreign Transaction],ForeignRules[Risk Points],0)</f>
        <v>0</v>
      </c>
      <c r="N3519">
        <f>_xlfn.XLOOKUP(FraudData[[#This Row],[location_mismatch]],Table10[Location Mismatch],Table10[Risk Points],0)</f>
        <v>0</v>
      </c>
      <c r="O3519">
        <f>_xlfn.XLOOKUP(FraudData[[#This Row],[device_trust_score]],DeviceRules[Device Min],DeviceRules[Risk Points],,-1)</f>
        <v>2</v>
      </c>
      <c r="P3519">
        <f>_xlfn.XLOOKUP(FraudData[[#This Row],[velocity_last_24h]],VelocityRules[Velocity Min],VelocityRules[Risk Points],,-1)</f>
        <v>0</v>
      </c>
      <c r="Q3519">
        <f>_xlfn.XLOOKUP(FraudData[[#This Row],[merchant_category]],MerchantRules[Merchant Category],MerchantRules[Risk Points],0)</f>
        <v>0</v>
      </c>
      <c r="R3519">
        <f>SUM(FraudData[[#This Row],[Amount Risk]:[Merchant Risk]])</f>
        <v>2</v>
      </c>
      <c r="S3519" t="str" cm="1">
        <f t="array" ref="S3519">_xlfn.IFS(FraudData[[#This Row],[Fraud Risk Score]]&gt;=8,"High Risk",FraudData[[#This Row],[Fraud Risk Score]]&gt;=6,"Medium Risk",TRUE,"Low Risk")</f>
        <v>Low Risk</v>
      </c>
    </row>
    <row r="3520" spans="1:19">
      <c r="A3520">
        <v>3519</v>
      </c>
      <c r="B3520">
        <v>13.26</v>
      </c>
      <c r="C3520">
        <v>14</v>
      </c>
      <c r="D3520" t="s">
        <v>47</v>
      </c>
      <c r="E3520">
        <v>0</v>
      </c>
      <c r="F3520">
        <v>0</v>
      </c>
      <c r="G3520">
        <v>97</v>
      </c>
      <c r="H3520">
        <v>2</v>
      </c>
      <c r="I3520">
        <v>38</v>
      </c>
      <c r="J3520">
        <v>0</v>
      </c>
      <c r="K3520">
        <f>_xlfn.XLOOKUP(FraudData[[#This Row],[amount]],AmountRules[Amount Min],AmountRules[Risk Points],,-1)</f>
        <v>0</v>
      </c>
      <c r="L3520">
        <f>_xlfn.XLOOKUP(FraudData[[#This Row],[transaction_hour]],TimeRules[Hour Min],TimeRules[Risk Points],,-1)</f>
        <v>0</v>
      </c>
      <c r="M3520">
        <f>_xlfn.XLOOKUP(FraudData[[#This Row],[foreign_transaction]],ForeignRules[Foreign Transaction],ForeignRules[Risk Points],0)</f>
        <v>0</v>
      </c>
      <c r="N3520">
        <f>_xlfn.XLOOKUP(FraudData[[#This Row],[location_mismatch]],Table10[Location Mismatch],Table10[Risk Points],0)</f>
        <v>0</v>
      </c>
      <c r="O3520">
        <f>_xlfn.XLOOKUP(FraudData[[#This Row],[device_trust_score]],DeviceRules[Device Min],DeviceRules[Risk Points],,-1)</f>
        <v>0</v>
      </c>
      <c r="P3520">
        <f>_xlfn.XLOOKUP(FraudData[[#This Row],[velocity_last_24h]],VelocityRules[Velocity Min],VelocityRules[Risk Points],,-1)</f>
        <v>0</v>
      </c>
      <c r="Q3520">
        <f>_xlfn.XLOOKUP(FraudData[[#This Row],[merchant_category]],MerchantRules[Merchant Category],MerchantRules[Risk Points],0)</f>
        <v>0</v>
      </c>
      <c r="R3520">
        <f>SUM(FraudData[[#This Row],[Amount Risk]:[Merchant Risk]])</f>
        <v>0</v>
      </c>
      <c r="S3520" t="str" cm="1">
        <f t="array" ref="S3520">_xlfn.IFS(FraudData[[#This Row],[Fraud Risk Score]]&gt;=8,"High Risk",FraudData[[#This Row],[Fraud Risk Score]]&gt;=6,"Medium Risk",TRUE,"Low Risk")</f>
        <v>Low Risk</v>
      </c>
    </row>
    <row r="3521" spans="1:19">
      <c r="A3521">
        <v>3520</v>
      </c>
      <c r="B3521">
        <v>42.61</v>
      </c>
      <c r="C3521">
        <v>17</v>
      </c>
      <c r="D3521" t="s">
        <v>47</v>
      </c>
      <c r="E3521">
        <v>0</v>
      </c>
      <c r="F3521">
        <v>0</v>
      </c>
      <c r="G3521">
        <v>38</v>
      </c>
      <c r="H3521">
        <v>3</v>
      </c>
      <c r="I3521">
        <v>19</v>
      </c>
      <c r="J3521">
        <v>0</v>
      </c>
      <c r="K3521">
        <f>_xlfn.XLOOKUP(FraudData[[#This Row],[amount]],AmountRules[Amount Min],AmountRules[Risk Points],,-1)</f>
        <v>0</v>
      </c>
      <c r="L3521">
        <f>_xlfn.XLOOKUP(FraudData[[#This Row],[transaction_hour]],TimeRules[Hour Min],TimeRules[Risk Points],,-1)</f>
        <v>0</v>
      </c>
      <c r="M3521">
        <f>_xlfn.XLOOKUP(FraudData[[#This Row],[foreign_transaction]],ForeignRules[Foreign Transaction],ForeignRules[Risk Points],0)</f>
        <v>0</v>
      </c>
      <c r="N3521">
        <f>_xlfn.XLOOKUP(FraudData[[#This Row],[location_mismatch]],Table10[Location Mismatch],Table10[Risk Points],0)</f>
        <v>0</v>
      </c>
      <c r="O3521">
        <f>_xlfn.XLOOKUP(FraudData[[#This Row],[device_trust_score]],DeviceRules[Device Min],DeviceRules[Risk Points],,-1)</f>
        <v>2</v>
      </c>
      <c r="P3521">
        <f>_xlfn.XLOOKUP(FraudData[[#This Row],[velocity_last_24h]],VelocityRules[Velocity Min],VelocityRules[Risk Points],,-1)</f>
        <v>0</v>
      </c>
      <c r="Q3521">
        <f>_xlfn.XLOOKUP(FraudData[[#This Row],[merchant_category]],MerchantRules[Merchant Category],MerchantRules[Risk Points],0)</f>
        <v>0</v>
      </c>
      <c r="R3521">
        <f>SUM(FraudData[[#This Row],[Amount Risk]:[Merchant Risk]])</f>
        <v>2</v>
      </c>
      <c r="S3521" t="str" cm="1">
        <f t="array" ref="S3521">_xlfn.IFS(FraudData[[#This Row],[Fraud Risk Score]]&gt;=8,"High Risk",FraudData[[#This Row],[Fraud Risk Score]]&gt;=6,"Medium Risk",TRUE,"Low Risk")</f>
        <v>Low Risk</v>
      </c>
    </row>
    <row r="3522" spans="1:19">
      <c r="A3522">
        <v>3521</v>
      </c>
      <c r="B3522">
        <v>46.9</v>
      </c>
      <c r="C3522">
        <v>21</v>
      </c>
      <c r="D3522" t="s">
        <v>46</v>
      </c>
      <c r="E3522">
        <v>0</v>
      </c>
      <c r="F3522">
        <v>0</v>
      </c>
      <c r="G3522">
        <v>54</v>
      </c>
      <c r="H3522">
        <v>4</v>
      </c>
      <c r="I3522">
        <v>24</v>
      </c>
      <c r="J3522">
        <v>0</v>
      </c>
      <c r="K3522">
        <f>_xlfn.XLOOKUP(FraudData[[#This Row],[amount]],AmountRules[Amount Min],AmountRules[Risk Points],,-1)</f>
        <v>0</v>
      </c>
      <c r="L3522">
        <f>_xlfn.XLOOKUP(FraudData[[#This Row],[transaction_hour]],TimeRules[Hour Min],TimeRules[Risk Points],,-1)</f>
        <v>0</v>
      </c>
      <c r="M3522">
        <f>_xlfn.XLOOKUP(FraudData[[#This Row],[foreign_transaction]],ForeignRules[Foreign Transaction],ForeignRules[Risk Points],0)</f>
        <v>0</v>
      </c>
      <c r="N3522">
        <f>_xlfn.XLOOKUP(FraudData[[#This Row],[location_mismatch]],Table10[Location Mismatch],Table10[Risk Points],0)</f>
        <v>0</v>
      </c>
      <c r="O3522">
        <f>_xlfn.XLOOKUP(FraudData[[#This Row],[device_trust_score]],DeviceRules[Device Min],DeviceRules[Risk Points],,-1)</f>
        <v>1</v>
      </c>
      <c r="P3522">
        <f>_xlfn.XLOOKUP(FraudData[[#This Row],[velocity_last_24h]],VelocityRules[Velocity Min],VelocityRules[Risk Points],,-1)</f>
        <v>0</v>
      </c>
      <c r="Q3522">
        <f>_xlfn.XLOOKUP(FraudData[[#This Row],[merchant_category]],MerchantRules[Merchant Category],MerchantRules[Risk Points],0)</f>
        <v>0</v>
      </c>
      <c r="R3522">
        <f>SUM(FraudData[[#This Row],[Amount Risk]:[Merchant Risk]])</f>
        <v>1</v>
      </c>
      <c r="S3522" t="str" cm="1">
        <f t="array" ref="S3522">_xlfn.IFS(FraudData[[#This Row],[Fraud Risk Score]]&gt;=8,"High Risk",FraudData[[#This Row],[Fraud Risk Score]]&gt;=6,"Medium Risk",TRUE,"Low Risk")</f>
        <v>Low Risk</v>
      </c>
    </row>
    <row r="3523" spans="1:19">
      <c r="A3523">
        <v>3522</v>
      </c>
      <c r="B3523">
        <v>113.98</v>
      </c>
      <c r="C3523">
        <v>11</v>
      </c>
      <c r="D3523" t="s">
        <v>48</v>
      </c>
      <c r="E3523">
        <v>0</v>
      </c>
      <c r="F3523">
        <v>0</v>
      </c>
      <c r="G3523">
        <v>54</v>
      </c>
      <c r="H3523">
        <v>2</v>
      </c>
      <c r="I3523">
        <v>44</v>
      </c>
      <c r="J3523">
        <v>0</v>
      </c>
      <c r="K3523">
        <f>_xlfn.XLOOKUP(FraudData[[#This Row],[amount]],AmountRules[Amount Min],AmountRules[Risk Points],,-1)</f>
        <v>0</v>
      </c>
      <c r="L3523">
        <f>_xlfn.XLOOKUP(FraudData[[#This Row],[transaction_hour]],TimeRules[Hour Min],TimeRules[Risk Points],,-1)</f>
        <v>0</v>
      </c>
      <c r="M3523">
        <f>_xlfn.XLOOKUP(FraudData[[#This Row],[foreign_transaction]],ForeignRules[Foreign Transaction],ForeignRules[Risk Points],0)</f>
        <v>0</v>
      </c>
      <c r="N3523">
        <f>_xlfn.XLOOKUP(FraudData[[#This Row],[location_mismatch]],Table10[Location Mismatch],Table10[Risk Points],0)</f>
        <v>0</v>
      </c>
      <c r="O3523">
        <f>_xlfn.XLOOKUP(FraudData[[#This Row],[device_trust_score]],DeviceRules[Device Min],DeviceRules[Risk Points],,-1)</f>
        <v>1</v>
      </c>
      <c r="P3523">
        <f>_xlfn.XLOOKUP(FraudData[[#This Row],[velocity_last_24h]],VelocityRules[Velocity Min],VelocityRules[Risk Points],,-1)</f>
        <v>0</v>
      </c>
      <c r="Q3523">
        <f>_xlfn.XLOOKUP(FraudData[[#This Row],[merchant_category]],MerchantRules[Merchant Category],MerchantRules[Risk Points],0)</f>
        <v>0</v>
      </c>
      <c r="R3523">
        <f>SUM(FraudData[[#This Row],[Amount Risk]:[Merchant Risk]])</f>
        <v>1</v>
      </c>
      <c r="S3523" t="str" cm="1">
        <f t="array" ref="S3523">_xlfn.IFS(FraudData[[#This Row],[Fraud Risk Score]]&gt;=8,"High Risk",FraudData[[#This Row],[Fraud Risk Score]]&gt;=6,"Medium Risk",TRUE,"Low Risk")</f>
        <v>Low Risk</v>
      </c>
    </row>
    <row r="3524" spans="1:19">
      <c r="A3524">
        <v>3523</v>
      </c>
      <c r="B3524">
        <v>56.29</v>
      </c>
      <c r="C3524">
        <v>0</v>
      </c>
      <c r="D3524" t="s">
        <v>48</v>
      </c>
      <c r="E3524">
        <v>0</v>
      </c>
      <c r="F3524">
        <v>0</v>
      </c>
      <c r="G3524">
        <v>57</v>
      </c>
      <c r="H3524">
        <v>0</v>
      </c>
      <c r="I3524">
        <v>39</v>
      </c>
      <c r="J3524">
        <v>0</v>
      </c>
      <c r="K3524">
        <f>_xlfn.XLOOKUP(FraudData[[#This Row],[amount]],AmountRules[Amount Min],AmountRules[Risk Points],,-1)</f>
        <v>0</v>
      </c>
      <c r="L3524">
        <f>_xlfn.XLOOKUP(FraudData[[#This Row],[transaction_hour]],TimeRules[Hour Min],TimeRules[Risk Points],,-1)</f>
        <v>3</v>
      </c>
      <c r="M3524">
        <f>_xlfn.XLOOKUP(FraudData[[#This Row],[foreign_transaction]],ForeignRules[Foreign Transaction],ForeignRules[Risk Points],0)</f>
        <v>0</v>
      </c>
      <c r="N3524">
        <f>_xlfn.XLOOKUP(FraudData[[#This Row],[location_mismatch]],Table10[Location Mismatch],Table10[Risk Points],0)</f>
        <v>0</v>
      </c>
      <c r="O3524">
        <f>_xlfn.XLOOKUP(FraudData[[#This Row],[device_trust_score]],DeviceRules[Device Min],DeviceRules[Risk Points],,-1)</f>
        <v>1</v>
      </c>
      <c r="P3524">
        <f>_xlfn.XLOOKUP(FraudData[[#This Row],[velocity_last_24h]],VelocityRules[Velocity Min],VelocityRules[Risk Points],,-1)</f>
        <v>0</v>
      </c>
      <c r="Q3524">
        <f>_xlfn.XLOOKUP(FraudData[[#This Row],[merchant_category]],MerchantRules[Merchant Category],MerchantRules[Risk Points],0)</f>
        <v>0</v>
      </c>
      <c r="R3524">
        <f>SUM(FraudData[[#This Row],[Amount Risk]:[Merchant Risk]])</f>
        <v>4</v>
      </c>
      <c r="S3524" t="str" cm="1">
        <f t="array" ref="S3524">_xlfn.IFS(FraudData[[#This Row],[Fraud Risk Score]]&gt;=8,"High Risk",FraudData[[#This Row],[Fraud Risk Score]]&gt;=6,"Medium Risk",TRUE,"Low Risk")</f>
        <v>Low Risk</v>
      </c>
    </row>
    <row r="3525" spans="1:19">
      <c r="A3525">
        <v>3524</v>
      </c>
      <c r="B3525">
        <v>19.16</v>
      </c>
      <c r="C3525">
        <v>6</v>
      </c>
      <c r="D3525" t="s">
        <v>50</v>
      </c>
      <c r="E3525">
        <v>1</v>
      </c>
      <c r="F3525">
        <v>0</v>
      </c>
      <c r="G3525">
        <v>78</v>
      </c>
      <c r="H3525">
        <v>0</v>
      </c>
      <c r="I3525">
        <v>21</v>
      </c>
      <c r="J3525">
        <v>0</v>
      </c>
      <c r="K3525">
        <f>_xlfn.XLOOKUP(FraudData[[#This Row],[amount]],AmountRules[Amount Min],AmountRules[Risk Points],,-1)</f>
        <v>0</v>
      </c>
      <c r="L3525">
        <f>_xlfn.XLOOKUP(FraudData[[#This Row],[transaction_hour]],TimeRules[Hour Min],TimeRules[Risk Points],,-1)</f>
        <v>0</v>
      </c>
      <c r="M3525">
        <f>_xlfn.XLOOKUP(FraudData[[#This Row],[foreign_transaction]],ForeignRules[Foreign Transaction],ForeignRules[Risk Points],0)</f>
        <v>3</v>
      </c>
      <c r="N3525">
        <f>_xlfn.XLOOKUP(FraudData[[#This Row],[location_mismatch]],Table10[Location Mismatch],Table10[Risk Points],0)</f>
        <v>0</v>
      </c>
      <c r="O3525">
        <f>_xlfn.XLOOKUP(FraudData[[#This Row],[device_trust_score]],DeviceRules[Device Min],DeviceRules[Risk Points],,-1)</f>
        <v>0</v>
      </c>
      <c r="P3525">
        <f>_xlfn.XLOOKUP(FraudData[[#This Row],[velocity_last_24h]],VelocityRules[Velocity Min],VelocityRules[Risk Points],,-1)</f>
        <v>0</v>
      </c>
      <c r="Q3525">
        <f>_xlfn.XLOOKUP(FraudData[[#This Row],[merchant_category]],MerchantRules[Merchant Category],MerchantRules[Risk Points],0)</f>
        <v>0</v>
      </c>
      <c r="R3525">
        <f>SUM(FraudData[[#This Row],[Amount Risk]:[Merchant Risk]])</f>
        <v>3</v>
      </c>
      <c r="S3525" t="str" cm="1">
        <f t="array" ref="S3525">_xlfn.IFS(FraudData[[#This Row],[Fraud Risk Score]]&gt;=8,"High Risk",FraudData[[#This Row],[Fraud Risk Score]]&gt;=6,"Medium Risk",TRUE,"Low Risk")</f>
        <v>Low Risk</v>
      </c>
    </row>
    <row r="3526" spans="1:19">
      <c r="A3526">
        <v>3525</v>
      </c>
      <c r="B3526">
        <v>33</v>
      </c>
      <c r="C3526">
        <v>18</v>
      </c>
      <c r="D3526" t="s">
        <v>48</v>
      </c>
      <c r="E3526">
        <v>0</v>
      </c>
      <c r="F3526">
        <v>0</v>
      </c>
      <c r="G3526">
        <v>81</v>
      </c>
      <c r="H3526">
        <v>0</v>
      </c>
      <c r="I3526">
        <v>44</v>
      </c>
      <c r="J3526">
        <v>0</v>
      </c>
      <c r="K3526">
        <f>_xlfn.XLOOKUP(FraudData[[#This Row],[amount]],AmountRules[Amount Min],AmountRules[Risk Points],,-1)</f>
        <v>0</v>
      </c>
      <c r="L3526">
        <f>_xlfn.XLOOKUP(FraudData[[#This Row],[transaction_hour]],TimeRules[Hour Min],TimeRules[Risk Points],,-1)</f>
        <v>0</v>
      </c>
      <c r="M3526">
        <f>_xlfn.XLOOKUP(FraudData[[#This Row],[foreign_transaction]],ForeignRules[Foreign Transaction],ForeignRules[Risk Points],0)</f>
        <v>0</v>
      </c>
      <c r="N3526">
        <f>_xlfn.XLOOKUP(FraudData[[#This Row],[location_mismatch]],Table10[Location Mismatch],Table10[Risk Points],0)</f>
        <v>0</v>
      </c>
      <c r="O3526">
        <f>_xlfn.XLOOKUP(FraudData[[#This Row],[device_trust_score]],DeviceRules[Device Min],DeviceRules[Risk Points],,-1)</f>
        <v>0</v>
      </c>
      <c r="P3526">
        <f>_xlfn.XLOOKUP(FraudData[[#This Row],[velocity_last_24h]],VelocityRules[Velocity Min],VelocityRules[Risk Points],,-1)</f>
        <v>0</v>
      </c>
      <c r="Q3526">
        <f>_xlfn.XLOOKUP(FraudData[[#This Row],[merchant_category]],MerchantRules[Merchant Category],MerchantRules[Risk Points],0)</f>
        <v>0</v>
      </c>
      <c r="R3526">
        <f>SUM(FraudData[[#This Row],[Amount Risk]:[Merchant Risk]])</f>
        <v>0</v>
      </c>
      <c r="S3526" t="str" cm="1">
        <f t="array" ref="S3526">_xlfn.IFS(FraudData[[#This Row],[Fraud Risk Score]]&gt;=8,"High Risk",FraudData[[#This Row],[Fraud Risk Score]]&gt;=6,"Medium Risk",TRUE,"Low Risk")</f>
        <v>Low Risk</v>
      </c>
    </row>
    <row r="3527" spans="1:19">
      <c r="A3527">
        <v>3526</v>
      </c>
      <c r="B3527">
        <v>28.68</v>
      </c>
      <c r="C3527">
        <v>0</v>
      </c>
      <c r="D3527" t="s">
        <v>50</v>
      </c>
      <c r="E3527">
        <v>0</v>
      </c>
      <c r="F3527">
        <v>0</v>
      </c>
      <c r="G3527">
        <v>55</v>
      </c>
      <c r="H3527">
        <v>0</v>
      </c>
      <c r="I3527">
        <v>68</v>
      </c>
      <c r="J3527">
        <v>0</v>
      </c>
      <c r="K3527">
        <f>_xlfn.XLOOKUP(FraudData[[#This Row],[amount]],AmountRules[Amount Min],AmountRules[Risk Points],,-1)</f>
        <v>0</v>
      </c>
      <c r="L3527">
        <f>_xlfn.XLOOKUP(FraudData[[#This Row],[transaction_hour]],TimeRules[Hour Min],TimeRules[Risk Points],,-1)</f>
        <v>3</v>
      </c>
      <c r="M3527">
        <f>_xlfn.XLOOKUP(FraudData[[#This Row],[foreign_transaction]],ForeignRules[Foreign Transaction],ForeignRules[Risk Points],0)</f>
        <v>0</v>
      </c>
      <c r="N3527">
        <f>_xlfn.XLOOKUP(FraudData[[#This Row],[location_mismatch]],Table10[Location Mismatch],Table10[Risk Points],0)</f>
        <v>0</v>
      </c>
      <c r="O3527">
        <f>_xlfn.XLOOKUP(FraudData[[#This Row],[device_trust_score]],DeviceRules[Device Min],DeviceRules[Risk Points],,-1)</f>
        <v>1</v>
      </c>
      <c r="P3527">
        <f>_xlfn.XLOOKUP(FraudData[[#This Row],[velocity_last_24h]],VelocityRules[Velocity Min],VelocityRules[Risk Points],,-1)</f>
        <v>0</v>
      </c>
      <c r="Q3527">
        <f>_xlfn.XLOOKUP(FraudData[[#This Row],[merchant_category]],MerchantRules[Merchant Category],MerchantRules[Risk Points],0)</f>
        <v>0</v>
      </c>
      <c r="R3527">
        <f>SUM(FraudData[[#This Row],[Amount Risk]:[Merchant Risk]])</f>
        <v>4</v>
      </c>
      <c r="S3527" t="str" cm="1">
        <f t="array" ref="S3527">_xlfn.IFS(FraudData[[#This Row],[Fraud Risk Score]]&gt;=8,"High Risk",FraudData[[#This Row],[Fraud Risk Score]]&gt;=6,"Medium Risk",TRUE,"Low Risk")</f>
        <v>Low Risk</v>
      </c>
    </row>
    <row r="3528" spans="1:19">
      <c r="A3528">
        <v>3527</v>
      </c>
      <c r="B3528">
        <v>650.66</v>
      </c>
      <c r="C3528">
        <v>23</v>
      </c>
      <c r="D3528" t="s">
        <v>48</v>
      </c>
      <c r="E3528">
        <v>1</v>
      </c>
      <c r="F3528">
        <v>0</v>
      </c>
      <c r="G3528">
        <v>47</v>
      </c>
      <c r="H3528">
        <v>2</v>
      </c>
      <c r="I3528">
        <v>62</v>
      </c>
      <c r="J3528">
        <v>0</v>
      </c>
      <c r="K3528">
        <f>_xlfn.XLOOKUP(FraudData[[#This Row],[amount]],AmountRules[Amount Min],AmountRules[Risk Points],,-1)</f>
        <v>1</v>
      </c>
      <c r="L3528">
        <f>_xlfn.XLOOKUP(FraudData[[#This Row],[transaction_hour]],TimeRules[Hour Min],TimeRules[Risk Points],,-1)</f>
        <v>1</v>
      </c>
      <c r="M3528">
        <f>_xlfn.XLOOKUP(FraudData[[#This Row],[foreign_transaction]],ForeignRules[Foreign Transaction],ForeignRules[Risk Points],0)</f>
        <v>3</v>
      </c>
      <c r="N3528">
        <f>_xlfn.XLOOKUP(FraudData[[#This Row],[location_mismatch]],Table10[Location Mismatch],Table10[Risk Points],0)</f>
        <v>0</v>
      </c>
      <c r="O3528">
        <f>_xlfn.XLOOKUP(FraudData[[#This Row],[device_trust_score]],DeviceRules[Device Min],DeviceRules[Risk Points],,-1)</f>
        <v>2</v>
      </c>
      <c r="P3528">
        <f>_xlfn.XLOOKUP(FraudData[[#This Row],[velocity_last_24h]],VelocityRules[Velocity Min],VelocityRules[Risk Points],,-1)</f>
        <v>0</v>
      </c>
      <c r="Q3528">
        <f>_xlfn.XLOOKUP(FraudData[[#This Row],[merchant_category]],MerchantRules[Merchant Category],MerchantRules[Risk Points],0)</f>
        <v>0</v>
      </c>
      <c r="R3528">
        <f>SUM(FraudData[[#This Row],[Amount Risk]:[Merchant Risk]])</f>
        <v>7</v>
      </c>
      <c r="S3528" t="str" cm="1">
        <f t="array" ref="S3528">_xlfn.IFS(FraudData[[#This Row],[Fraud Risk Score]]&gt;=8,"High Risk",FraudData[[#This Row],[Fraud Risk Score]]&gt;=6,"Medium Risk",TRUE,"Low Risk")</f>
        <v>Medium Risk</v>
      </c>
    </row>
    <row r="3529" spans="1:19">
      <c r="A3529">
        <v>3528</v>
      </c>
      <c r="B3529">
        <v>256.35000000000002</v>
      </c>
      <c r="C3529">
        <v>6</v>
      </c>
      <c r="D3529" t="s">
        <v>46</v>
      </c>
      <c r="E3529">
        <v>0</v>
      </c>
      <c r="F3529">
        <v>0</v>
      </c>
      <c r="G3529">
        <v>76</v>
      </c>
      <c r="H3529">
        <v>4</v>
      </c>
      <c r="I3529">
        <v>49</v>
      </c>
      <c r="J3529">
        <v>0</v>
      </c>
      <c r="K3529">
        <f>_xlfn.XLOOKUP(FraudData[[#This Row],[amount]],AmountRules[Amount Min],AmountRules[Risk Points],,-1)</f>
        <v>0</v>
      </c>
      <c r="L3529">
        <f>_xlfn.XLOOKUP(FraudData[[#This Row],[transaction_hour]],TimeRules[Hour Min],TimeRules[Risk Points],,-1)</f>
        <v>0</v>
      </c>
      <c r="M3529">
        <f>_xlfn.XLOOKUP(FraudData[[#This Row],[foreign_transaction]],ForeignRules[Foreign Transaction],ForeignRules[Risk Points],0)</f>
        <v>0</v>
      </c>
      <c r="N3529">
        <f>_xlfn.XLOOKUP(FraudData[[#This Row],[location_mismatch]],Table10[Location Mismatch],Table10[Risk Points],0)</f>
        <v>0</v>
      </c>
      <c r="O3529">
        <f>_xlfn.XLOOKUP(FraudData[[#This Row],[device_trust_score]],DeviceRules[Device Min],DeviceRules[Risk Points],,-1)</f>
        <v>0</v>
      </c>
      <c r="P3529">
        <f>_xlfn.XLOOKUP(FraudData[[#This Row],[velocity_last_24h]],VelocityRules[Velocity Min],VelocityRules[Risk Points],,-1)</f>
        <v>0</v>
      </c>
      <c r="Q3529">
        <f>_xlfn.XLOOKUP(FraudData[[#This Row],[merchant_category]],MerchantRules[Merchant Category],MerchantRules[Risk Points],0)</f>
        <v>0</v>
      </c>
      <c r="R3529">
        <f>SUM(FraudData[[#This Row],[Amount Risk]:[Merchant Risk]])</f>
        <v>0</v>
      </c>
      <c r="S3529" t="str" cm="1">
        <f t="array" ref="S3529">_xlfn.IFS(FraudData[[#This Row],[Fraud Risk Score]]&gt;=8,"High Risk",FraudData[[#This Row],[Fraud Risk Score]]&gt;=6,"Medium Risk",TRUE,"Low Risk")</f>
        <v>Low Risk</v>
      </c>
    </row>
    <row r="3530" spans="1:19">
      <c r="A3530">
        <v>3529</v>
      </c>
      <c r="B3530">
        <v>618.23</v>
      </c>
      <c r="C3530">
        <v>1</v>
      </c>
      <c r="D3530" t="s">
        <v>47</v>
      </c>
      <c r="E3530">
        <v>0</v>
      </c>
      <c r="F3530">
        <v>0</v>
      </c>
      <c r="G3530">
        <v>78</v>
      </c>
      <c r="H3530">
        <v>4</v>
      </c>
      <c r="I3530">
        <v>38</v>
      </c>
      <c r="J3530">
        <v>0</v>
      </c>
      <c r="K3530">
        <f>_xlfn.XLOOKUP(FraudData[[#This Row],[amount]],AmountRules[Amount Min],AmountRules[Risk Points],,-1)</f>
        <v>1</v>
      </c>
      <c r="L3530">
        <f>_xlfn.XLOOKUP(FraudData[[#This Row],[transaction_hour]],TimeRules[Hour Min],TimeRules[Risk Points],,-1)</f>
        <v>3</v>
      </c>
      <c r="M3530">
        <f>_xlfn.XLOOKUP(FraudData[[#This Row],[foreign_transaction]],ForeignRules[Foreign Transaction],ForeignRules[Risk Points],0)</f>
        <v>0</v>
      </c>
      <c r="N3530">
        <f>_xlfn.XLOOKUP(FraudData[[#This Row],[location_mismatch]],Table10[Location Mismatch],Table10[Risk Points],0)</f>
        <v>0</v>
      </c>
      <c r="O3530">
        <f>_xlfn.XLOOKUP(FraudData[[#This Row],[device_trust_score]],DeviceRules[Device Min],DeviceRules[Risk Points],,-1)</f>
        <v>0</v>
      </c>
      <c r="P3530">
        <f>_xlfn.XLOOKUP(FraudData[[#This Row],[velocity_last_24h]],VelocityRules[Velocity Min],VelocityRules[Risk Points],,-1)</f>
        <v>0</v>
      </c>
      <c r="Q3530">
        <f>_xlfn.XLOOKUP(FraudData[[#This Row],[merchant_category]],MerchantRules[Merchant Category],MerchantRules[Risk Points],0)</f>
        <v>0</v>
      </c>
      <c r="R3530">
        <f>SUM(FraudData[[#This Row],[Amount Risk]:[Merchant Risk]])</f>
        <v>4</v>
      </c>
      <c r="S3530" t="str" cm="1">
        <f t="array" ref="S3530">_xlfn.IFS(FraudData[[#This Row],[Fraud Risk Score]]&gt;=8,"High Risk",FraudData[[#This Row],[Fraud Risk Score]]&gt;=6,"Medium Risk",TRUE,"Low Risk")</f>
        <v>Low Risk</v>
      </c>
    </row>
    <row r="3531" spans="1:19">
      <c r="A3531">
        <v>3530</v>
      </c>
      <c r="B3531">
        <v>104.28</v>
      </c>
      <c r="C3531">
        <v>6</v>
      </c>
      <c r="D3531" t="s">
        <v>47</v>
      </c>
      <c r="E3531">
        <v>0</v>
      </c>
      <c r="F3531">
        <v>0</v>
      </c>
      <c r="G3531">
        <v>71</v>
      </c>
      <c r="H3531">
        <v>2</v>
      </c>
      <c r="I3531">
        <v>52</v>
      </c>
      <c r="J3531">
        <v>0</v>
      </c>
      <c r="K3531">
        <f>_xlfn.XLOOKUP(FraudData[[#This Row],[amount]],AmountRules[Amount Min],AmountRules[Risk Points],,-1)</f>
        <v>0</v>
      </c>
      <c r="L3531">
        <f>_xlfn.XLOOKUP(FraudData[[#This Row],[transaction_hour]],TimeRules[Hour Min],TimeRules[Risk Points],,-1)</f>
        <v>0</v>
      </c>
      <c r="M3531">
        <f>_xlfn.XLOOKUP(FraudData[[#This Row],[foreign_transaction]],ForeignRules[Foreign Transaction],ForeignRules[Risk Points],0)</f>
        <v>0</v>
      </c>
      <c r="N3531">
        <f>_xlfn.XLOOKUP(FraudData[[#This Row],[location_mismatch]],Table10[Location Mismatch],Table10[Risk Points],0)</f>
        <v>0</v>
      </c>
      <c r="O3531">
        <f>_xlfn.XLOOKUP(FraudData[[#This Row],[device_trust_score]],DeviceRules[Device Min],DeviceRules[Risk Points],,-1)</f>
        <v>0</v>
      </c>
      <c r="P3531">
        <f>_xlfn.XLOOKUP(FraudData[[#This Row],[velocity_last_24h]],VelocityRules[Velocity Min],VelocityRules[Risk Points],,-1)</f>
        <v>0</v>
      </c>
      <c r="Q3531">
        <f>_xlfn.XLOOKUP(FraudData[[#This Row],[merchant_category]],MerchantRules[Merchant Category],MerchantRules[Risk Points],0)</f>
        <v>0</v>
      </c>
      <c r="R3531">
        <f>SUM(FraudData[[#This Row],[Amount Risk]:[Merchant Risk]])</f>
        <v>0</v>
      </c>
      <c r="S3531" t="str" cm="1">
        <f t="array" ref="S3531">_xlfn.IFS(FraudData[[#This Row],[Fraud Risk Score]]&gt;=8,"High Risk",FraudData[[#This Row],[Fraud Risk Score]]&gt;=6,"Medium Risk",TRUE,"Low Risk")</f>
        <v>Low Risk</v>
      </c>
    </row>
    <row r="3532" spans="1:19">
      <c r="A3532">
        <v>3531</v>
      </c>
      <c r="B3532">
        <v>58.72</v>
      </c>
      <c r="C3532">
        <v>18</v>
      </c>
      <c r="D3532" t="s">
        <v>50</v>
      </c>
      <c r="E3532">
        <v>0</v>
      </c>
      <c r="F3532">
        <v>0</v>
      </c>
      <c r="G3532">
        <v>73</v>
      </c>
      <c r="H3532">
        <v>1</v>
      </c>
      <c r="I3532">
        <v>26</v>
      </c>
      <c r="J3532">
        <v>0</v>
      </c>
      <c r="K3532">
        <f>_xlfn.XLOOKUP(FraudData[[#This Row],[amount]],AmountRules[Amount Min],AmountRules[Risk Points],,-1)</f>
        <v>0</v>
      </c>
      <c r="L3532">
        <f>_xlfn.XLOOKUP(FraudData[[#This Row],[transaction_hour]],TimeRules[Hour Min],TimeRules[Risk Points],,-1)</f>
        <v>0</v>
      </c>
      <c r="M3532">
        <f>_xlfn.XLOOKUP(FraudData[[#This Row],[foreign_transaction]],ForeignRules[Foreign Transaction],ForeignRules[Risk Points],0)</f>
        <v>0</v>
      </c>
      <c r="N3532">
        <f>_xlfn.XLOOKUP(FraudData[[#This Row],[location_mismatch]],Table10[Location Mismatch],Table10[Risk Points],0)</f>
        <v>0</v>
      </c>
      <c r="O3532">
        <f>_xlfn.XLOOKUP(FraudData[[#This Row],[device_trust_score]],DeviceRules[Device Min],DeviceRules[Risk Points],,-1)</f>
        <v>0</v>
      </c>
      <c r="P3532">
        <f>_xlfn.XLOOKUP(FraudData[[#This Row],[velocity_last_24h]],VelocityRules[Velocity Min],VelocityRules[Risk Points],,-1)</f>
        <v>0</v>
      </c>
      <c r="Q3532">
        <f>_xlfn.XLOOKUP(FraudData[[#This Row],[merchant_category]],MerchantRules[Merchant Category],MerchantRules[Risk Points],0)</f>
        <v>0</v>
      </c>
      <c r="R3532">
        <f>SUM(FraudData[[#This Row],[Amount Risk]:[Merchant Risk]])</f>
        <v>0</v>
      </c>
      <c r="S3532" t="str" cm="1">
        <f t="array" ref="S3532">_xlfn.IFS(FraudData[[#This Row],[Fraud Risk Score]]&gt;=8,"High Risk",FraudData[[#This Row],[Fraud Risk Score]]&gt;=6,"Medium Risk",TRUE,"Low Risk")</f>
        <v>Low Risk</v>
      </c>
    </row>
    <row r="3533" spans="1:19">
      <c r="A3533">
        <v>3532</v>
      </c>
      <c r="B3533">
        <v>288.17</v>
      </c>
      <c r="C3533">
        <v>12</v>
      </c>
      <c r="D3533" t="s">
        <v>48</v>
      </c>
      <c r="E3533">
        <v>1</v>
      </c>
      <c r="F3533">
        <v>0</v>
      </c>
      <c r="G3533">
        <v>80</v>
      </c>
      <c r="H3533">
        <v>2</v>
      </c>
      <c r="I3533">
        <v>45</v>
      </c>
      <c r="J3533">
        <v>0</v>
      </c>
      <c r="K3533">
        <f>_xlfn.XLOOKUP(FraudData[[#This Row],[amount]],AmountRules[Amount Min],AmountRules[Risk Points],,-1)</f>
        <v>0</v>
      </c>
      <c r="L3533">
        <f>_xlfn.XLOOKUP(FraudData[[#This Row],[transaction_hour]],TimeRules[Hour Min],TimeRules[Risk Points],,-1)</f>
        <v>0</v>
      </c>
      <c r="M3533">
        <f>_xlfn.XLOOKUP(FraudData[[#This Row],[foreign_transaction]],ForeignRules[Foreign Transaction],ForeignRules[Risk Points],0)</f>
        <v>3</v>
      </c>
      <c r="N3533">
        <f>_xlfn.XLOOKUP(FraudData[[#This Row],[location_mismatch]],Table10[Location Mismatch],Table10[Risk Points],0)</f>
        <v>0</v>
      </c>
      <c r="O3533">
        <f>_xlfn.XLOOKUP(FraudData[[#This Row],[device_trust_score]],DeviceRules[Device Min],DeviceRules[Risk Points],,-1)</f>
        <v>0</v>
      </c>
      <c r="P3533">
        <f>_xlfn.XLOOKUP(FraudData[[#This Row],[velocity_last_24h]],VelocityRules[Velocity Min],VelocityRules[Risk Points],,-1)</f>
        <v>0</v>
      </c>
      <c r="Q3533">
        <f>_xlfn.XLOOKUP(FraudData[[#This Row],[merchant_category]],MerchantRules[Merchant Category],MerchantRules[Risk Points],0)</f>
        <v>0</v>
      </c>
      <c r="R3533">
        <f>SUM(FraudData[[#This Row],[Amount Risk]:[Merchant Risk]])</f>
        <v>3</v>
      </c>
      <c r="S3533" t="str" cm="1">
        <f t="array" ref="S3533">_xlfn.IFS(FraudData[[#This Row],[Fraud Risk Score]]&gt;=8,"High Risk",FraudData[[#This Row],[Fraud Risk Score]]&gt;=6,"Medium Risk",TRUE,"Low Risk")</f>
        <v>Low Risk</v>
      </c>
    </row>
    <row r="3534" spans="1:19">
      <c r="A3534">
        <v>3533</v>
      </c>
      <c r="B3534">
        <v>71.08</v>
      </c>
      <c r="C3534">
        <v>23</v>
      </c>
      <c r="D3534" t="s">
        <v>49</v>
      </c>
      <c r="E3534">
        <v>0</v>
      </c>
      <c r="F3534">
        <v>0</v>
      </c>
      <c r="G3534">
        <v>32</v>
      </c>
      <c r="H3534">
        <v>4</v>
      </c>
      <c r="I3534">
        <v>27</v>
      </c>
      <c r="J3534">
        <v>0</v>
      </c>
      <c r="K3534">
        <f>_xlfn.XLOOKUP(FraudData[[#This Row],[amount]],AmountRules[Amount Min],AmountRules[Risk Points],,-1)</f>
        <v>0</v>
      </c>
      <c r="L3534">
        <f>_xlfn.XLOOKUP(FraudData[[#This Row],[transaction_hour]],TimeRules[Hour Min],TimeRules[Risk Points],,-1)</f>
        <v>1</v>
      </c>
      <c r="M3534">
        <f>_xlfn.XLOOKUP(FraudData[[#This Row],[foreign_transaction]],ForeignRules[Foreign Transaction],ForeignRules[Risk Points],0)</f>
        <v>0</v>
      </c>
      <c r="N3534">
        <f>_xlfn.XLOOKUP(FraudData[[#This Row],[location_mismatch]],Table10[Location Mismatch],Table10[Risk Points],0)</f>
        <v>0</v>
      </c>
      <c r="O3534">
        <f>_xlfn.XLOOKUP(FraudData[[#This Row],[device_trust_score]],DeviceRules[Device Min],DeviceRules[Risk Points],,-1)</f>
        <v>2</v>
      </c>
      <c r="P3534">
        <f>_xlfn.XLOOKUP(FraudData[[#This Row],[velocity_last_24h]],VelocityRules[Velocity Min],VelocityRules[Risk Points],,-1)</f>
        <v>0</v>
      </c>
      <c r="Q3534">
        <f>_xlfn.XLOOKUP(FraudData[[#This Row],[merchant_category]],MerchantRules[Merchant Category],MerchantRules[Risk Points],0)</f>
        <v>1</v>
      </c>
      <c r="R3534">
        <f>SUM(FraudData[[#This Row],[Amount Risk]:[Merchant Risk]])</f>
        <v>4</v>
      </c>
      <c r="S3534" t="str" cm="1">
        <f t="array" ref="S3534">_xlfn.IFS(FraudData[[#This Row],[Fraud Risk Score]]&gt;=8,"High Risk",FraudData[[#This Row],[Fraud Risk Score]]&gt;=6,"Medium Risk",TRUE,"Low Risk")</f>
        <v>Low Risk</v>
      </c>
    </row>
    <row r="3535" spans="1:19">
      <c r="A3535">
        <v>3534</v>
      </c>
      <c r="B3535">
        <v>64.040000000000006</v>
      </c>
      <c r="C3535">
        <v>4</v>
      </c>
      <c r="D3535" t="s">
        <v>46</v>
      </c>
      <c r="E3535">
        <v>0</v>
      </c>
      <c r="F3535">
        <v>0</v>
      </c>
      <c r="G3535">
        <v>46</v>
      </c>
      <c r="H3535">
        <v>2</v>
      </c>
      <c r="I3535">
        <v>67</v>
      </c>
      <c r="J3535">
        <v>0</v>
      </c>
      <c r="K3535">
        <f>_xlfn.XLOOKUP(FraudData[[#This Row],[amount]],AmountRules[Amount Min],AmountRules[Risk Points],,-1)</f>
        <v>0</v>
      </c>
      <c r="L3535">
        <f>_xlfn.XLOOKUP(FraudData[[#This Row],[transaction_hour]],TimeRules[Hour Min],TimeRules[Risk Points],,-1)</f>
        <v>0</v>
      </c>
      <c r="M3535">
        <f>_xlfn.XLOOKUP(FraudData[[#This Row],[foreign_transaction]],ForeignRules[Foreign Transaction],ForeignRules[Risk Points],0)</f>
        <v>0</v>
      </c>
      <c r="N3535">
        <f>_xlfn.XLOOKUP(FraudData[[#This Row],[location_mismatch]],Table10[Location Mismatch],Table10[Risk Points],0)</f>
        <v>0</v>
      </c>
      <c r="O3535">
        <f>_xlfn.XLOOKUP(FraudData[[#This Row],[device_trust_score]],DeviceRules[Device Min],DeviceRules[Risk Points],,-1)</f>
        <v>2</v>
      </c>
      <c r="P3535">
        <f>_xlfn.XLOOKUP(FraudData[[#This Row],[velocity_last_24h]],VelocityRules[Velocity Min],VelocityRules[Risk Points],,-1)</f>
        <v>0</v>
      </c>
      <c r="Q3535">
        <f>_xlfn.XLOOKUP(FraudData[[#This Row],[merchant_category]],MerchantRules[Merchant Category],MerchantRules[Risk Points],0)</f>
        <v>0</v>
      </c>
      <c r="R3535">
        <f>SUM(FraudData[[#This Row],[Amount Risk]:[Merchant Risk]])</f>
        <v>2</v>
      </c>
      <c r="S3535" t="str" cm="1">
        <f t="array" ref="S3535">_xlfn.IFS(FraudData[[#This Row],[Fraud Risk Score]]&gt;=8,"High Risk",FraudData[[#This Row],[Fraud Risk Score]]&gt;=6,"Medium Risk",TRUE,"Low Risk")</f>
        <v>Low Risk</v>
      </c>
    </row>
    <row r="3536" spans="1:19">
      <c r="A3536">
        <v>3535</v>
      </c>
      <c r="B3536">
        <v>47.63</v>
      </c>
      <c r="C3536">
        <v>22</v>
      </c>
      <c r="D3536" t="s">
        <v>48</v>
      </c>
      <c r="E3536">
        <v>0</v>
      </c>
      <c r="F3536">
        <v>0</v>
      </c>
      <c r="G3536">
        <v>86</v>
      </c>
      <c r="H3536">
        <v>3</v>
      </c>
      <c r="I3536">
        <v>40</v>
      </c>
      <c r="J3536">
        <v>0</v>
      </c>
      <c r="K3536">
        <f>_xlfn.XLOOKUP(FraudData[[#This Row],[amount]],AmountRules[Amount Min],AmountRules[Risk Points],,-1)</f>
        <v>0</v>
      </c>
      <c r="L3536">
        <f>_xlfn.XLOOKUP(FraudData[[#This Row],[transaction_hour]],TimeRules[Hour Min],TimeRules[Risk Points],,-1)</f>
        <v>0</v>
      </c>
      <c r="M3536">
        <f>_xlfn.XLOOKUP(FraudData[[#This Row],[foreign_transaction]],ForeignRules[Foreign Transaction],ForeignRules[Risk Points],0)</f>
        <v>0</v>
      </c>
      <c r="N3536">
        <f>_xlfn.XLOOKUP(FraudData[[#This Row],[location_mismatch]],Table10[Location Mismatch],Table10[Risk Points],0)</f>
        <v>0</v>
      </c>
      <c r="O3536">
        <f>_xlfn.XLOOKUP(FraudData[[#This Row],[device_trust_score]],DeviceRules[Device Min],DeviceRules[Risk Points],,-1)</f>
        <v>0</v>
      </c>
      <c r="P3536">
        <f>_xlfn.XLOOKUP(FraudData[[#This Row],[velocity_last_24h]],VelocityRules[Velocity Min],VelocityRules[Risk Points],,-1)</f>
        <v>0</v>
      </c>
      <c r="Q3536">
        <f>_xlfn.XLOOKUP(FraudData[[#This Row],[merchant_category]],MerchantRules[Merchant Category],MerchantRules[Risk Points],0)</f>
        <v>0</v>
      </c>
      <c r="R3536">
        <f>SUM(FraudData[[#This Row],[Amount Risk]:[Merchant Risk]])</f>
        <v>0</v>
      </c>
      <c r="S3536" t="str" cm="1">
        <f t="array" ref="S3536">_xlfn.IFS(FraudData[[#This Row],[Fraud Risk Score]]&gt;=8,"High Risk",FraudData[[#This Row],[Fraud Risk Score]]&gt;=6,"Medium Risk",TRUE,"Low Risk")</f>
        <v>Low Risk</v>
      </c>
    </row>
    <row r="3537" spans="1:19">
      <c r="A3537">
        <v>3536</v>
      </c>
      <c r="B3537">
        <v>25</v>
      </c>
      <c r="C3537">
        <v>18</v>
      </c>
      <c r="D3537" t="s">
        <v>49</v>
      </c>
      <c r="E3537">
        <v>0</v>
      </c>
      <c r="F3537">
        <v>0</v>
      </c>
      <c r="G3537">
        <v>78</v>
      </c>
      <c r="H3537">
        <v>2</v>
      </c>
      <c r="I3537">
        <v>41</v>
      </c>
      <c r="J3537">
        <v>0</v>
      </c>
      <c r="K3537">
        <f>_xlfn.XLOOKUP(FraudData[[#This Row],[amount]],AmountRules[Amount Min],AmountRules[Risk Points],,-1)</f>
        <v>0</v>
      </c>
      <c r="L3537">
        <f>_xlfn.XLOOKUP(FraudData[[#This Row],[transaction_hour]],TimeRules[Hour Min],TimeRules[Risk Points],,-1)</f>
        <v>0</v>
      </c>
      <c r="M3537">
        <f>_xlfn.XLOOKUP(FraudData[[#This Row],[foreign_transaction]],ForeignRules[Foreign Transaction],ForeignRules[Risk Points],0)</f>
        <v>0</v>
      </c>
      <c r="N3537">
        <f>_xlfn.XLOOKUP(FraudData[[#This Row],[location_mismatch]],Table10[Location Mismatch],Table10[Risk Points],0)</f>
        <v>0</v>
      </c>
      <c r="O3537">
        <f>_xlfn.XLOOKUP(FraudData[[#This Row],[device_trust_score]],DeviceRules[Device Min],DeviceRules[Risk Points],,-1)</f>
        <v>0</v>
      </c>
      <c r="P3537">
        <f>_xlfn.XLOOKUP(FraudData[[#This Row],[velocity_last_24h]],VelocityRules[Velocity Min],VelocityRules[Risk Points],,-1)</f>
        <v>0</v>
      </c>
      <c r="Q3537">
        <f>_xlfn.XLOOKUP(FraudData[[#This Row],[merchant_category]],MerchantRules[Merchant Category],MerchantRules[Risk Points],0)</f>
        <v>1</v>
      </c>
      <c r="R3537">
        <f>SUM(FraudData[[#This Row],[Amount Risk]:[Merchant Risk]])</f>
        <v>1</v>
      </c>
      <c r="S3537" t="str" cm="1">
        <f t="array" ref="S3537">_xlfn.IFS(FraudData[[#This Row],[Fraud Risk Score]]&gt;=8,"High Risk",FraudData[[#This Row],[Fraud Risk Score]]&gt;=6,"Medium Risk",TRUE,"Low Risk")</f>
        <v>Low Risk</v>
      </c>
    </row>
    <row r="3538" spans="1:19">
      <c r="A3538">
        <v>3537</v>
      </c>
      <c r="B3538">
        <v>53.34</v>
      </c>
      <c r="C3538">
        <v>0</v>
      </c>
      <c r="D3538" t="s">
        <v>46</v>
      </c>
      <c r="E3538">
        <v>0</v>
      </c>
      <c r="F3538">
        <v>0</v>
      </c>
      <c r="G3538">
        <v>59</v>
      </c>
      <c r="H3538">
        <v>3</v>
      </c>
      <c r="I3538">
        <v>65</v>
      </c>
      <c r="J3538">
        <v>0</v>
      </c>
      <c r="K3538">
        <f>_xlfn.XLOOKUP(FraudData[[#This Row],[amount]],AmountRules[Amount Min],AmountRules[Risk Points],,-1)</f>
        <v>0</v>
      </c>
      <c r="L3538">
        <f>_xlfn.XLOOKUP(FraudData[[#This Row],[transaction_hour]],TimeRules[Hour Min],TimeRules[Risk Points],,-1)</f>
        <v>3</v>
      </c>
      <c r="M3538">
        <f>_xlfn.XLOOKUP(FraudData[[#This Row],[foreign_transaction]],ForeignRules[Foreign Transaction],ForeignRules[Risk Points],0)</f>
        <v>0</v>
      </c>
      <c r="N3538">
        <f>_xlfn.XLOOKUP(FraudData[[#This Row],[location_mismatch]],Table10[Location Mismatch],Table10[Risk Points],0)</f>
        <v>0</v>
      </c>
      <c r="O3538">
        <f>_xlfn.XLOOKUP(FraudData[[#This Row],[device_trust_score]],DeviceRules[Device Min],DeviceRules[Risk Points],,-1)</f>
        <v>1</v>
      </c>
      <c r="P3538">
        <f>_xlfn.XLOOKUP(FraudData[[#This Row],[velocity_last_24h]],VelocityRules[Velocity Min],VelocityRules[Risk Points],,-1)</f>
        <v>0</v>
      </c>
      <c r="Q3538">
        <f>_xlfn.XLOOKUP(FraudData[[#This Row],[merchant_category]],MerchantRules[Merchant Category],MerchantRules[Risk Points],0)</f>
        <v>0</v>
      </c>
      <c r="R3538">
        <f>SUM(FraudData[[#This Row],[Amount Risk]:[Merchant Risk]])</f>
        <v>4</v>
      </c>
      <c r="S3538" t="str" cm="1">
        <f t="array" ref="S3538">_xlfn.IFS(FraudData[[#This Row],[Fraud Risk Score]]&gt;=8,"High Risk",FraudData[[#This Row],[Fraud Risk Score]]&gt;=6,"Medium Risk",TRUE,"Low Risk")</f>
        <v>Low Risk</v>
      </c>
    </row>
    <row r="3539" spans="1:19">
      <c r="A3539">
        <v>3538</v>
      </c>
      <c r="B3539">
        <v>79.02</v>
      </c>
      <c r="C3539">
        <v>0</v>
      </c>
      <c r="D3539" t="s">
        <v>46</v>
      </c>
      <c r="E3539">
        <v>0</v>
      </c>
      <c r="F3539">
        <v>0</v>
      </c>
      <c r="G3539">
        <v>39</v>
      </c>
      <c r="H3539">
        <v>2</v>
      </c>
      <c r="I3539">
        <v>21</v>
      </c>
      <c r="J3539">
        <v>0</v>
      </c>
      <c r="K3539">
        <f>_xlfn.XLOOKUP(FraudData[[#This Row],[amount]],AmountRules[Amount Min],AmountRules[Risk Points],,-1)</f>
        <v>0</v>
      </c>
      <c r="L3539">
        <f>_xlfn.XLOOKUP(FraudData[[#This Row],[transaction_hour]],TimeRules[Hour Min],TimeRules[Risk Points],,-1)</f>
        <v>3</v>
      </c>
      <c r="M3539">
        <f>_xlfn.XLOOKUP(FraudData[[#This Row],[foreign_transaction]],ForeignRules[Foreign Transaction],ForeignRules[Risk Points],0)</f>
        <v>0</v>
      </c>
      <c r="N3539">
        <f>_xlfn.XLOOKUP(FraudData[[#This Row],[location_mismatch]],Table10[Location Mismatch],Table10[Risk Points],0)</f>
        <v>0</v>
      </c>
      <c r="O3539">
        <f>_xlfn.XLOOKUP(FraudData[[#This Row],[device_trust_score]],DeviceRules[Device Min],DeviceRules[Risk Points],,-1)</f>
        <v>2</v>
      </c>
      <c r="P3539">
        <f>_xlfn.XLOOKUP(FraudData[[#This Row],[velocity_last_24h]],VelocityRules[Velocity Min],VelocityRules[Risk Points],,-1)</f>
        <v>0</v>
      </c>
      <c r="Q3539">
        <f>_xlfn.XLOOKUP(FraudData[[#This Row],[merchant_category]],MerchantRules[Merchant Category],MerchantRules[Risk Points],0)</f>
        <v>0</v>
      </c>
      <c r="R3539">
        <f>SUM(FraudData[[#This Row],[Amount Risk]:[Merchant Risk]])</f>
        <v>5</v>
      </c>
      <c r="S3539" t="str" cm="1">
        <f t="array" ref="S3539">_xlfn.IFS(FraudData[[#This Row],[Fraud Risk Score]]&gt;=8,"High Risk",FraudData[[#This Row],[Fraud Risk Score]]&gt;=6,"Medium Risk",TRUE,"Low Risk")</f>
        <v>Low Risk</v>
      </c>
    </row>
    <row r="3540" spans="1:19">
      <c r="A3540">
        <v>3539</v>
      </c>
      <c r="B3540">
        <v>201.75</v>
      </c>
      <c r="C3540">
        <v>17</v>
      </c>
      <c r="D3540" t="s">
        <v>47</v>
      </c>
      <c r="E3540">
        <v>0</v>
      </c>
      <c r="F3540">
        <v>0</v>
      </c>
      <c r="G3540">
        <v>29</v>
      </c>
      <c r="H3540">
        <v>4</v>
      </c>
      <c r="I3540">
        <v>34</v>
      </c>
      <c r="J3540">
        <v>0</v>
      </c>
      <c r="K3540">
        <f>_xlfn.XLOOKUP(FraudData[[#This Row],[amount]],AmountRules[Amount Min],AmountRules[Risk Points],,-1)</f>
        <v>0</v>
      </c>
      <c r="L3540">
        <f>_xlfn.XLOOKUP(FraudData[[#This Row],[transaction_hour]],TimeRules[Hour Min],TimeRules[Risk Points],,-1)</f>
        <v>0</v>
      </c>
      <c r="M3540">
        <f>_xlfn.XLOOKUP(FraudData[[#This Row],[foreign_transaction]],ForeignRules[Foreign Transaction],ForeignRules[Risk Points],0)</f>
        <v>0</v>
      </c>
      <c r="N3540">
        <f>_xlfn.XLOOKUP(FraudData[[#This Row],[location_mismatch]],Table10[Location Mismatch],Table10[Risk Points],0)</f>
        <v>0</v>
      </c>
      <c r="O3540">
        <f>_xlfn.XLOOKUP(FraudData[[#This Row],[device_trust_score]],DeviceRules[Device Min],DeviceRules[Risk Points],,-1)</f>
        <v>3</v>
      </c>
      <c r="P3540">
        <f>_xlfn.XLOOKUP(FraudData[[#This Row],[velocity_last_24h]],VelocityRules[Velocity Min],VelocityRules[Risk Points],,-1)</f>
        <v>0</v>
      </c>
      <c r="Q3540">
        <f>_xlfn.XLOOKUP(FraudData[[#This Row],[merchant_category]],MerchantRules[Merchant Category],MerchantRules[Risk Points],0)</f>
        <v>0</v>
      </c>
      <c r="R3540">
        <f>SUM(FraudData[[#This Row],[Amount Risk]:[Merchant Risk]])</f>
        <v>3</v>
      </c>
      <c r="S3540" t="str" cm="1">
        <f t="array" ref="S3540">_xlfn.IFS(FraudData[[#This Row],[Fraud Risk Score]]&gt;=8,"High Risk",FraudData[[#This Row],[Fraud Risk Score]]&gt;=6,"Medium Risk",TRUE,"Low Risk")</f>
        <v>Low Risk</v>
      </c>
    </row>
    <row r="3541" spans="1:19">
      <c r="A3541">
        <v>3540</v>
      </c>
      <c r="B3541">
        <v>11.63</v>
      </c>
      <c r="C3541">
        <v>23</v>
      </c>
      <c r="D3541" t="s">
        <v>50</v>
      </c>
      <c r="E3541">
        <v>1</v>
      </c>
      <c r="F3541">
        <v>0</v>
      </c>
      <c r="G3541">
        <v>41</v>
      </c>
      <c r="H3541">
        <v>1</v>
      </c>
      <c r="I3541">
        <v>65</v>
      </c>
      <c r="J3541">
        <v>0</v>
      </c>
      <c r="K3541">
        <f>_xlfn.XLOOKUP(FraudData[[#This Row],[amount]],AmountRules[Amount Min],AmountRules[Risk Points],,-1)</f>
        <v>0</v>
      </c>
      <c r="L3541">
        <f>_xlfn.XLOOKUP(FraudData[[#This Row],[transaction_hour]],TimeRules[Hour Min],TimeRules[Risk Points],,-1)</f>
        <v>1</v>
      </c>
      <c r="M3541">
        <f>_xlfn.XLOOKUP(FraudData[[#This Row],[foreign_transaction]],ForeignRules[Foreign Transaction],ForeignRules[Risk Points],0)</f>
        <v>3</v>
      </c>
      <c r="N3541">
        <f>_xlfn.XLOOKUP(FraudData[[#This Row],[location_mismatch]],Table10[Location Mismatch],Table10[Risk Points],0)</f>
        <v>0</v>
      </c>
      <c r="O3541">
        <f>_xlfn.XLOOKUP(FraudData[[#This Row],[device_trust_score]],DeviceRules[Device Min],DeviceRules[Risk Points],,-1)</f>
        <v>2</v>
      </c>
      <c r="P3541">
        <f>_xlfn.XLOOKUP(FraudData[[#This Row],[velocity_last_24h]],VelocityRules[Velocity Min],VelocityRules[Risk Points],,-1)</f>
        <v>0</v>
      </c>
      <c r="Q3541">
        <f>_xlfn.XLOOKUP(FraudData[[#This Row],[merchant_category]],MerchantRules[Merchant Category],MerchantRules[Risk Points],0)</f>
        <v>0</v>
      </c>
      <c r="R3541">
        <f>SUM(FraudData[[#This Row],[Amount Risk]:[Merchant Risk]])</f>
        <v>6</v>
      </c>
      <c r="S3541" t="str" cm="1">
        <f t="array" ref="S3541">_xlfn.IFS(FraudData[[#This Row],[Fraud Risk Score]]&gt;=8,"High Risk",FraudData[[#This Row],[Fraud Risk Score]]&gt;=6,"Medium Risk",TRUE,"Low Risk")</f>
        <v>Medium Risk</v>
      </c>
    </row>
    <row r="3542" spans="1:19">
      <c r="A3542">
        <v>3541</v>
      </c>
      <c r="B3542">
        <v>42.55</v>
      </c>
      <c r="C3542">
        <v>0</v>
      </c>
      <c r="D3542" t="s">
        <v>48</v>
      </c>
      <c r="E3542">
        <v>0</v>
      </c>
      <c r="F3542">
        <v>0</v>
      </c>
      <c r="G3542">
        <v>27</v>
      </c>
      <c r="H3542">
        <v>5</v>
      </c>
      <c r="I3542">
        <v>41</v>
      </c>
      <c r="J3542">
        <v>1</v>
      </c>
      <c r="K3542">
        <f>_xlfn.XLOOKUP(FraudData[[#This Row],[amount]],AmountRules[Amount Min],AmountRules[Risk Points],,-1)</f>
        <v>0</v>
      </c>
      <c r="L3542">
        <f>_xlfn.XLOOKUP(FraudData[[#This Row],[transaction_hour]],TimeRules[Hour Min],TimeRules[Risk Points],,-1)</f>
        <v>3</v>
      </c>
      <c r="M3542">
        <f>_xlfn.XLOOKUP(FraudData[[#This Row],[foreign_transaction]],ForeignRules[Foreign Transaction],ForeignRules[Risk Points],0)</f>
        <v>0</v>
      </c>
      <c r="N3542">
        <f>_xlfn.XLOOKUP(FraudData[[#This Row],[location_mismatch]],Table10[Location Mismatch],Table10[Risk Points],0)</f>
        <v>0</v>
      </c>
      <c r="O3542">
        <f>_xlfn.XLOOKUP(FraudData[[#This Row],[device_trust_score]],DeviceRules[Device Min],DeviceRules[Risk Points],,-1)</f>
        <v>3</v>
      </c>
      <c r="P3542">
        <f>_xlfn.XLOOKUP(FraudData[[#This Row],[velocity_last_24h]],VelocityRules[Velocity Min],VelocityRules[Risk Points],,-1)</f>
        <v>3</v>
      </c>
      <c r="Q3542">
        <f>_xlfn.XLOOKUP(FraudData[[#This Row],[merchant_category]],MerchantRules[Merchant Category],MerchantRules[Risk Points],0)</f>
        <v>0</v>
      </c>
      <c r="R3542">
        <f>SUM(FraudData[[#This Row],[Amount Risk]:[Merchant Risk]])</f>
        <v>9</v>
      </c>
      <c r="S3542" t="str" cm="1">
        <f t="array" ref="S3542">_xlfn.IFS(FraudData[[#This Row],[Fraud Risk Score]]&gt;=8,"High Risk",FraudData[[#This Row],[Fraud Risk Score]]&gt;=6,"Medium Risk",TRUE,"Low Risk")</f>
        <v>High Risk</v>
      </c>
    </row>
    <row r="3543" spans="1:19">
      <c r="A3543">
        <v>3542</v>
      </c>
      <c r="B3543">
        <v>298.01</v>
      </c>
      <c r="C3543">
        <v>4</v>
      </c>
      <c r="D3543" t="s">
        <v>46</v>
      </c>
      <c r="E3543">
        <v>0</v>
      </c>
      <c r="F3543">
        <v>0</v>
      </c>
      <c r="G3543">
        <v>43</v>
      </c>
      <c r="H3543">
        <v>2</v>
      </c>
      <c r="I3543">
        <v>18</v>
      </c>
      <c r="J3543">
        <v>0</v>
      </c>
      <c r="K3543">
        <f>_xlfn.XLOOKUP(FraudData[[#This Row],[amount]],AmountRules[Amount Min],AmountRules[Risk Points],,-1)</f>
        <v>0</v>
      </c>
      <c r="L3543">
        <f>_xlfn.XLOOKUP(FraudData[[#This Row],[transaction_hour]],TimeRules[Hour Min],TimeRules[Risk Points],,-1)</f>
        <v>0</v>
      </c>
      <c r="M3543">
        <f>_xlfn.XLOOKUP(FraudData[[#This Row],[foreign_transaction]],ForeignRules[Foreign Transaction],ForeignRules[Risk Points],0)</f>
        <v>0</v>
      </c>
      <c r="N3543">
        <f>_xlfn.XLOOKUP(FraudData[[#This Row],[location_mismatch]],Table10[Location Mismatch],Table10[Risk Points],0)</f>
        <v>0</v>
      </c>
      <c r="O3543">
        <f>_xlfn.XLOOKUP(FraudData[[#This Row],[device_trust_score]],DeviceRules[Device Min],DeviceRules[Risk Points],,-1)</f>
        <v>2</v>
      </c>
      <c r="P3543">
        <f>_xlfn.XLOOKUP(FraudData[[#This Row],[velocity_last_24h]],VelocityRules[Velocity Min],VelocityRules[Risk Points],,-1)</f>
        <v>0</v>
      </c>
      <c r="Q3543">
        <f>_xlfn.XLOOKUP(FraudData[[#This Row],[merchant_category]],MerchantRules[Merchant Category],MerchantRules[Risk Points],0)</f>
        <v>0</v>
      </c>
      <c r="R3543">
        <f>SUM(FraudData[[#This Row],[Amount Risk]:[Merchant Risk]])</f>
        <v>2</v>
      </c>
      <c r="S3543" t="str" cm="1">
        <f t="array" ref="S3543">_xlfn.IFS(FraudData[[#This Row],[Fraud Risk Score]]&gt;=8,"High Risk",FraudData[[#This Row],[Fraud Risk Score]]&gt;=6,"Medium Risk",TRUE,"Low Risk")</f>
        <v>Low Risk</v>
      </c>
    </row>
    <row r="3544" spans="1:19">
      <c r="A3544">
        <v>3543</v>
      </c>
      <c r="B3544">
        <v>28.6</v>
      </c>
      <c r="C3544">
        <v>8</v>
      </c>
      <c r="D3544" t="s">
        <v>48</v>
      </c>
      <c r="E3544">
        <v>0</v>
      </c>
      <c r="F3544">
        <v>0</v>
      </c>
      <c r="G3544">
        <v>61</v>
      </c>
      <c r="H3544">
        <v>2</v>
      </c>
      <c r="I3544">
        <v>54</v>
      </c>
      <c r="J3544">
        <v>0</v>
      </c>
      <c r="K3544">
        <f>_xlfn.XLOOKUP(FraudData[[#This Row],[amount]],AmountRules[Amount Min],AmountRules[Risk Points],,-1)</f>
        <v>0</v>
      </c>
      <c r="L3544">
        <f>_xlfn.XLOOKUP(FraudData[[#This Row],[transaction_hour]],TimeRules[Hour Min],TimeRules[Risk Points],,-1)</f>
        <v>0</v>
      </c>
      <c r="M3544">
        <f>_xlfn.XLOOKUP(FraudData[[#This Row],[foreign_transaction]],ForeignRules[Foreign Transaction],ForeignRules[Risk Points],0)</f>
        <v>0</v>
      </c>
      <c r="N3544">
        <f>_xlfn.XLOOKUP(FraudData[[#This Row],[location_mismatch]],Table10[Location Mismatch],Table10[Risk Points],0)</f>
        <v>0</v>
      </c>
      <c r="O3544">
        <f>_xlfn.XLOOKUP(FraudData[[#This Row],[device_trust_score]],DeviceRules[Device Min],DeviceRules[Risk Points],,-1)</f>
        <v>1</v>
      </c>
      <c r="P3544">
        <f>_xlfn.XLOOKUP(FraudData[[#This Row],[velocity_last_24h]],VelocityRules[Velocity Min],VelocityRules[Risk Points],,-1)</f>
        <v>0</v>
      </c>
      <c r="Q3544">
        <f>_xlfn.XLOOKUP(FraudData[[#This Row],[merchant_category]],MerchantRules[Merchant Category],MerchantRules[Risk Points],0)</f>
        <v>0</v>
      </c>
      <c r="R3544">
        <f>SUM(FraudData[[#This Row],[Amount Risk]:[Merchant Risk]])</f>
        <v>1</v>
      </c>
      <c r="S3544" t="str" cm="1">
        <f t="array" ref="S3544">_xlfn.IFS(FraudData[[#This Row],[Fraud Risk Score]]&gt;=8,"High Risk",FraudData[[#This Row],[Fraud Risk Score]]&gt;=6,"Medium Risk",TRUE,"Low Risk")</f>
        <v>Low Risk</v>
      </c>
    </row>
    <row r="3545" spans="1:19">
      <c r="A3545">
        <v>3544</v>
      </c>
      <c r="B3545">
        <v>75.52</v>
      </c>
      <c r="C3545">
        <v>11</v>
      </c>
      <c r="D3545" t="s">
        <v>46</v>
      </c>
      <c r="E3545">
        <v>0</v>
      </c>
      <c r="F3545">
        <v>0</v>
      </c>
      <c r="G3545">
        <v>45</v>
      </c>
      <c r="H3545">
        <v>4</v>
      </c>
      <c r="I3545">
        <v>19</v>
      </c>
      <c r="J3545">
        <v>0</v>
      </c>
      <c r="K3545">
        <f>_xlfn.XLOOKUP(FraudData[[#This Row],[amount]],AmountRules[Amount Min],AmountRules[Risk Points],,-1)</f>
        <v>0</v>
      </c>
      <c r="L3545">
        <f>_xlfn.XLOOKUP(FraudData[[#This Row],[transaction_hour]],TimeRules[Hour Min],TimeRules[Risk Points],,-1)</f>
        <v>0</v>
      </c>
      <c r="M3545">
        <f>_xlfn.XLOOKUP(FraudData[[#This Row],[foreign_transaction]],ForeignRules[Foreign Transaction],ForeignRules[Risk Points],0)</f>
        <v>0</v>
      </c>
      <c r="N3545">
        <f>_xlfn.XLOOKUP(FraudData[[#This Row],[location_mismatch]],Table10[Location Mismatch],Table10[Risk Points],0)</f>
        <v>0</v>
      </c>
      <c r="O3545">
        <f>_xlfn.XLOOKUP(FraudData[[#This Row],[device_trust_score]],DeviceRules[Device Min],DeviceRules[Risk Points],,-1)</f>
        <v>2</v>
      </c>
      <c r="P3545">
        <f>_xlfn.XLOOKUP(FraudData[[#This Row],[velocity_last_24h]],VelocityRules[Velocity Min],VelocityRules[Risk Points],,-1)</f>
        <v>0</v>
      </c>
      <c r="Q3545">
        <f>_xlfn.XLOOKUP(FraudData[[#This Row],[merchant_category]],MerchantRules[Merchant Category],MerchantRules[Risk Points],0)</f>
        <v>0</v>
      </c>
      <c r="R3545">
        <f>SUM(FraudData[[#This Row],[Amount Risk]:[Merchant Risk]])</f>
        <v>2</v>
      </c>
      <c r="S3545" t="str" cm="1">
        <f t="array" ref="S3545">_xlfn.IFS(FraudData[[#This Row],[Fraud Risk Score]]&gt;=8,"High Risk",FraudData[[#This Row],[Fraud Risk Score]]&gt;=6,"Medium Risk",TRUE,"Low Risk")</f>
        <v>Low Risk</v>
      </c>
    </row>
    <row r="3546" spans="1:19">
      <c r="A3546">
        <v>3545</v>
      </c>
      <c r="B3546">
        <v>359.99</v>
      </c>
      <c r="C3546">
        <v>8</v>
      </c>
      <c r="D3546" t="s">
        <v>47</v>
      </c>
      <c r="E3546">
        <v>0</v>
      </c>
      <c r="F3546">
        <v>1</v>
      </c>
      <c r="G3546">
        <v>75</v>
      </c>
      <c r="H3546">
        <v>4</v>
      </c>
      <c r="I3546">
        <v>57</v>
      </c>
      <c r="J3546">
        <v>0</v>
      </c>
      <c r="K3546">
        <f>_xlfn.XLOOKUP(FraudData[[#This Row],[amount]],AmountRules[Amount Min],AmountRules[Risk Points],,-1)</f>
        <v>0</v>
      </c>
      <c r="L3546">
        <f>_xlfn.XLOOKUP(FraudData[[#This Row],[transaction_hour]],TimeRules[Hour Min],TimeRules[Risk Points],,-1)</f>
        <v>0</v>
      </c>
      <c r="M3546">
        <f>_xlfn.XLOOKUP(FraudData[[#This Row],[foreign_transaction]],ForeignRules[Foreign Transaction],ForeignRules[Risk Points],0)</f>
        <v>0</v>
      </c>
      <c r="N3546">
        <f>_xlfn.XLOOKUP(FraudData[[#This Row],[location_mismatch]],Table10[Location Mismatch],Table10[Risk Points],0)</f>
        <v>3</v>
      </c>
      <c r="O3546">
        <f>_xlfn.XLOOKUP(FraudData[[#This Row],[device_trust_score]],DeviceRules[Device Min],DeviceRules[Risk Points],,-1)</f>
        <v>0</v>
      </c>
      <c r="P3546">
        <f>_xlfn.XLOOKUP(FraudData[[#This Row],[velocity_last_24h]],VelocityRules[Velocity Min],VelocityRules[Risk Points],,-1)</f>
        <v>0</v>
      </c>
      <c r="Q3546">
        <f>_xlfn.XLOOKUP(FraudData[[#This Row],[merchant_category]],MerchantRules[Merchant Category],MerchantRules[Risk Points],0)</f>
        <v>0</v>
      </c>
      <c r="R3546">
        <f>SUM(FraudData[[#This Row],[Amount Risk]:[Merchant Risk]])</f>
        <v>3</v>
      </c>
      <c r="S3546" t="str" cm="1">
        <f t="array" ref="S3546">_xlfn.IFS(FraudData[[#This Row],[Fraud Risk Score]]&gt;=8,"High Risk",FraudData[[#This Row],[Fraud Risk Score]]&gt;=6,"Medium Risk",TRUE,"Low Risk")</f>
        <v>Low Risk</v>
      </c>
    </row>
    <row r="3547" spans="1:19">
      <c r="A3547">
        <v>3546</v>
      </c>
      <c r="B3547">
        <v>30.3</v>
      </c>
      <c r="C3547">
        <v>17</v>
      </c>
      <c r="D3547" t="s">
        <v>50</v>
      </c>
      <c r="E3547">
        <v>0</v>
      </c>
      <c r="F3547">
        <v>0</v>
      </c>
      <c r="G3547">
        <v>78</v>
      </c>
      <c r="H3547">
        <v>5</v>
      </c>
      <c r="I3547">
        <v>65</v>
      </c>
      <c r="J3547">
        <v>0</v>
      </c>
      <c r="K3547">
        <f>_xlfn.XLOOKUP(FraudData[[#This Row],[amount]],AmountRules[Amount Min],AmountRules[Risk Points],,-1)</f>
        <v>0</v>
      </c>
      <c r="L3547">
        <f>_xlfn.XLOOKUP(FraudData[[#This Row],[transaction_hour]],TimeRules[Hour Min],TimeRules[Risk Points],,-1)</f>
        <v>0</v>
      </c>
      <c r="M3547">
        <f>_xlfn.XLOOKUP(FraudData[[#This Row],[foreign_transaction]],ForeignRules[Foreign Transaction],ForeignRules[Risk Points],0)</f>
        <v>0</v>
      </c>
      <c r="N3547">
        <f>_xlfn.XLOOKUP(FraudData[[#This Row],[location_mismatch]],Table10[Location Mismatch],Table10[Risk Points],0)</f>
        <v>0</v>
      </c>
      <c r="O3547">
        <f>_xlfn.XLOOKUP(FraudData[[#This Row],[device_trust_score]],DeviceRules[Device Min],DeviceRules[Risk Points],,-1)</f>
        <v>0</v>
      </c>
      <c r="P3547">
        <f>_xlfn.XLOOKUP(FraudData[[#This Row],[velocity_last_24h]],VelocityRules[Velocity Min],VelocityRules[Risk Points],,-1)</f>
        <v>3</v>
      </c>
      <c r="Q3547">
        <f>_xlfn.XLOOKUP(FraudData[[#This Row],[merchant_category]],MerchantRules[Merchant Category],MerchantRules[Risk Points],0)</f>
        <v>0</v>
      </c>
      <c r="R3547">
        <f>SUM(FraudData[[#This Row],[Amount Risk]:[Merchant Risk]])</f>
        <v>3</v>
      </c>
      <c r="S3547" t="str" cm="1">
        <f t="array" ref="S3547">_xlfn.IFS(FraudData[[#This Row],[Fraud Risk Score]]&gt;=8,"High Risk",FraudData[[#This Row],[Fraud Risk Score]]&gt;=6,"Medium Risk",TRUE,"Low Risk")</f>
        <v>Low Risk</v>
      </c>
    </row>
    <row r="3548" spans="1:19">
      <c r="A3548">
        <v>3547</v>
      </c>
      <c r="B3548">
        <v>15.54</v>
      </c>
      <c r="C3548">
        <v>22</v>
      </c>
      <c r="D3548" t="s">
        <v>49</v>
      </c>
      <c r="E3548">
        <v>0</v>
      </c>
      <c r="F3548">
        <v>0</v>
      </c>
      <c r="G3548">
        <v>35</v>
      </c>
      <c r="H3548">
        <v>0</v>
      </c>
      <c r="I3548">
        <v>23</v>
      </c>
      <c r="J3548">
        <v>0</v>
      </c>
      <c r="K3548">
        <f>_xlfn.XLOOKUP(FraudData[[#This Row],[amount]],AmountRules[Amount Min],AmountRules[Risk Points],,-1)</f>
        <v>0</v>
      </c>
      <c r="L3548">
        <f>_xlfn.XLOOKUP(FraudData[[#This Row],[transaction_hour]],TimeRules[Hour Min],TimeRules[Risk Points],,-1)</f>
        <v>0</v>
      </c>
      <c r="M3548">
        <f>_xlfn.XLOOKUP(FraudData[[#This Row],[foreign_transaction]],ForeignRules[Foreign Transaction],ForeignRules[Risk Points],0)</f>
        <v>0</v>
      </c>
      <c r="N3548">
        <f>_xlfn.XLOOKUP(FraudData[[#This Row],[location_mismatch]],Table10[Location Mismatch],Table10[Risk Points],0)</f>
        <v>0</v>
      </c>
      <c r="O3548">
        <f>_xlfn.XLOOKUP(FraudData[[#This Row],[device_trust_score]],DeviceRules[Device Min],DeviceRules[Risk Points],,-1)</f>
        <v>2</v>
      </c>
      <c r="P3548">
        <f>_xlfn.XLOOKUP(FraudData[[#This Row],[velocity_last_24h]],VelocityRules[Velocity Min],VelocityRules[Risk Points],,-1)</f>
        <v>0</v>
      </c>
      <c r="Q3548">
        <f>_xlfn.XLOOKUP(FraudData[[#This Row],[merchant_category]],MerchantRules[Merchant Category],MerchantRules[Risk Points],0)</f>
        <v>1</v>
      </c>
      <c r="R3548">
        <f>SUM(FraudData[[#This Row],[Amount Risk]:[Merchant Risk]])</f>
        <v>3</v>
      </c>
      <c r="S3548" t="str" cm="1">
        <f t="array" ref="S3548">_xlfn.IFS(FraudData[[#This Row],[Fraud Risk Score]]&gt;=8,"High Risk",FraudData[[#This Row],[Fraud Risk Score]]&gt;=6,"Medium Risk",TRUE,"Low Risk")</f>
        <v>Low Risk</v>
      </c>
    </row>
    <row r="3549" spans="1:19">
      <c r="A3549">
        <v>3548</v>
      </c>
      <c r="B3549">
        <v>119.28</v>
      </c>
      <c r="C3549">
        <v>10</v>
      </c>
      <c r="D3549" t="s">
        <v>49</v>
      </c>
      <c r="E3549">
        <v>0</v>
      </c>
      <c r="F3549">
        <v>1</v>
      </c>
      <c r="G3549">
        <v>89</v>
      </c>
      <c r="H3549">
        <v>1</v>
      </c>
      <c r="I3549">
        <v>31</v>
      </c>
      <c r="J3549">
        <v>0</v>
      </c>
      <c r="K3549">
        <f>_xlfn.XLOOKUP(FraudData[[#This Row],[amount]],AmountRules[Amount Min],AmountRules[Risk Points],,-1)</f>
        <v>0</v>
      </c>
      <c r="L3549">
        <f>_xlfn.XLOOKUP(FraudData[[#This Row],[transaction_hour]],TimeRules[Hour Min],TimeRules[Risk Points],,-1)</f>
        <v>0</v>
      </c>
      <c r="M3549">
        <f>_xlfn.XLOOKUP(FraudData[[#This Row],[foreign_transaction]],ForeignRules[Foreign Transaction],ForeignRules[Risk Points],0)</f>
        <v>0</v>
      </c>
      <c r="N3549">
        <f>_xlfn.XLOOKUP(FraudData[[#This Row],[location_mismatch]],Table10[Location Mismatch],Table10[Risk Points],0)</f>
        <v>3</v>
      </c>
      <c r="O3549">
        <f>_xlfn.XLOOKUP(FraudData[[#This Row],[device_trust_score]],DeviceRules[Device Min],DeviceRules[Risk Points],,-1)</f>
        <v>0</v>
      </c>
      <c r="P3549">
        <f>_xlfn.XLOOKUP(FraudData[[#This Row],[velocity_last_24h]],VelocityRules[Velocity Min],VelocityRules[Risk Points],,-1)</f>
        <v>0</v>
      </c>
      <c r="Q3549">
        <f>_xlfn.XLOOKUP(FraudData[[#This Row],[merchant_category]],MerchantRules[Merchant Category],MerchantRules[Risk Points],0)</f>
        <v>1</v>
      </c>
      <c r="R3549">
        <f>SUM(FraudData[[#This Row],[Amount Risk]:[Merchant Risk]])</f>
        <v>4</v>
      </c>
      <c r="S3549" t="str" cm="1">
        <f t="array" ref="S3549">_xlfn.IFS(FraudData[[#This Row],[Fraud Risk Score]]&gt;=8,"High Risk",FraudData[[#This Row],[Fraud Risk Score]]&gt;=6,"Medium Risk",TRUE,"Low Risk")</f>
        <v>Low Risk</v>
      </c>
    </row>
    <row r="3550" spans="1:19">
      <c r="A3550">
        <v>3549</v>
      </c>
      <c r="B3550">
        <v>64.819999999999993</v>
      </c>
      <c r="C3550">
        <v>0</v>
      </c>
      <c r="D3550" t="s">
        <v>47</v>
      </c>
      <c r="E3550">
        <v>0</v>
      </c>
      <c r="F3550">
        <v>0</v>
      </c>
      <c r="G3550">
        <v>54</v>
      </c>
      <c r="H3550">
        <v>2</v>
      </c>
      <c r="I3550">
        <v>53</v>
      </c>
      <c r="J3550">
        <v>0</v>
      </c>
      <c r="K3550">
        <f>_xlfn.XLOOKUP(FraudData[[#This Row],[amount]],AmountRules[Amount Min],AmountRules[Risk Points],,-1)</f>
        <v>0</v>
      </c>
      <c r="L3550">
        <f>_xlfn.XLOOKUP(FraudData[[#This Row],[transaction_hour]],TimeRules[Hour Min],TimeRules[Risk Points],,-1)</f>
        <v>3</v>
      </c>
      <c r="M3550">
        <f>_xlfn.XLOOKUP(FraudData[[#This Row],[foreign_transaction]],ForeignRules[Foreign Transaction],ForeignRules[Risk Points],0)</f>
        <v>0</v>
      </c>
      <c r="N3550">
        <f>_xlfn.XLOOKUP(FraudData[[#This Row],[location_mismatch]],Table10[Location Mismatch],Table10[Risk Points],0)</f>
        <v>0</v>
      </c>
      <c r="O3550">
        <f>_xlfn.XLOOKUP(FraudData[[#This Row],[device_trust_score]],DeviceRules[Device Min],DeviceRules[Risk Points],,-1)</f>
        <v>1</v>
      </c>
      <c r="P3550">
        <f>_xlfn.XLOOKUP(FraudData[[#This Row],[velocity_last_24h]],VelocityRules[Velocity Min],VelocityRules[Risk Points],,-1)</f>
        <v>0</v>
      </c>
      <c r="Q3550">
        <f>_xlfn.XLOOKUP(FraudData[[#This Row],[merchant_category]],MerchantRules[Merchant Category],MerchantRules[Risk Points],0)</f>
        <v>0</v>
      </c>
      <c r="R3550">
        <f>SUM(FraudData[[#This Row],[Amount Risk]:[Merchant Risk]])</f>
        <v>4</v>
      </c>
      <c r="S3550" t="str" cm="1">
        <f t="array" ref="S3550">_xlfn.IFS(FraudData[[#This Row],[Fraud Risk Score]]&gt;=8,"High Risk",FraudData[[#This Row],[Fraud Risk Score]]&gt;=6,"Medium Risk",TRUE,"Low Risk")</f>
        <v>Low Risk</v>
      </c>
    </row>
    <row r="3551" spans="1:19">
      <c r="A3551">
        <v>3550</v>
      </c>
      <c r="B3551">
        <v>149.18</v>
      </c>
      <c r="C3551">
        <v>18</v>
      </c>
      <c r="D3551" t="s">
        <v>46</v>
      </c>
      <c r="E3551">
        <v>0</v>
      </c>
      <c r="F3551">
        <v>0</v>
      </c>
      <c r="G3551">
        <v>67</v>
      </c>
      <c r="H3551">
        <v>4</v>
      </c>
      <c r="I3551">
        <v>38</v>
      </c>
      <c r="J3551">
        <v>0</v>
      </c>
      <c r="K3551">
        <f>_xlfn.XLOOKUP(FraudData[[#This Row],[amount]],AmountRules[Amount Min],AmountRules[Risk Points],,-1)</f>
        <v>0</v>
      </c>
      <c r="L3551">
        <f>_xlfn.XLOOKUP(FraudData[[#This Row],[transaction_hour]],TimeRules[Hour Min],TimeRules[Risk Points],,-1)</f>
        <v>0</v>
      </c>
      <c r="M3551">
        <f>_xlfn.XLOOKUP(FraudData[[#This Row],[foreign_transaction]],ForeignRules[Foreign Transaction],ForeignRules[Risk Points],0)</f>
        <v>0</v>
      </c>
      <c r="N3551">
        <f>_xlfn.XLOOKUP(FraudData[[#This Row],[location_mismatch]],Table10[Location Mismatch],Table10[Risk Points],0)</f>
        <v>0</v>
      </c>
      <c r="O3551">
        <f>_xlfn.XLOOKUP(FraudData[[#This Row],[device_trust_score]],DeviceRules[Device Min],DeviceRules[Risk Points],,-1)</f>
        <v>1</v>
      </c>
      <c r="P3551">
        <f>_xlfn.XLOOKUP(FraudData[[#This Row],[velocity_last_24h]],VelocityRules[Velocity Min],VelocityRules[Risk Points],,-1)</f>
        <v>0</v>
      </c>
      <c r="Q3551">
        <f>_xlfn.XLOOKUP(FraudData[[#This Row],[merchant_category]],MerchantRules[Merchant Category],MerchantRules[Risk Points],0)</f>
        <v>0</v>
      </c>
      <c r="R3551">
        <f>SUM(FraudData[[#This Row],[Amount Risk]:[Merchant Risk]])</f>
        <v>1</v>
      </c>
      <c r="S3551" t="str" cm="1">
        <f t="array" ref="S3551">_xlfn.IFS(FraudData[[#This Row],[Fraud Risk Score]]&gt;=8,"High Risk",FraudData[[#This Row],[Fraud Risk Score]]&gt;=6,"Medium Risk",TRUE,"Low Risk")</f>
        <v>Low Risk</v>
      </c>
    </row>
    <row r="3552" spans="1:19">
      <c r="A3552">
        <v>3551</v>
      </c>
      <c r="B3552">
        <v>293.16000000000003</v>
      </c>
      <c r="C3552">
        <v>21</v>
      </c>
      <c r="D3552" t="s">
        <v>47</v>
      </c>
      <c r="E3552">
        <v>0</v>
      </c>
      <c r="F3552">
        <v>0</v>
      </c>
      <c r="G3552">
        <v>60</v>
      </c>
      <c r="H3552">
        <v>0</v>
      </c>
      <c r="I3552">
        <v>42</v>
      </c>
      <c r="J3552">
        <v>0</v>
      </c>
      <c r="K3552">
        <f>_xlfn.XLOOKUP(FraudData[[#This Row],[amount]],AmountRules[Amount Min],AmountRules[Risk Points],,-1)</f>
        <v>0</v>
      </c>
      <c r="L3552">
        <f>_xlfn.XLOOKUP(FraudData[[#This Row],[transaction_hour]],TimeRules[Hour Min],TimeRules[Risk Points],,-1)</f>
        <v>0</v>
      </c>
      <c r="M3552">
        <f>_xlfn.XLOOKUP(FraudData[[#This Row],[foreign_transaction]],ForeignRules[Foreign Transaction],ForeignRules[Risk Points],0)</f>
        <v>0</v>
      </c>
      <c r="N3552">
        <f>_xlfn.XLOOKUP(FraudData[[#This Row],[location_mismatch]],Table10[Location Mismatch],Table10[Risk Points],0)</f>
        <v>0</v>
      </c>
      <c r="O3552">
        <f>_xlfn.XLOOKUP(FraudData[[#This Row],[device_trust_score]],DeviceRules[Device Min],DeviceRules[Risk Points],,-1)</f>
        <v>1</v>
      </c>
      <c r="P3552">
        <f>_xlfn.XLOOKUP(FraudData[[#This Row],[velocity_last_24h]],VelocityRules[Velocity Min],VelocityRules[Risk Points],,-1)</f>
        <v>0</v>
      </c>
      <c r="Q3552">
        <f>_xlfn.XLOOKUP(FraudData[[#This Row],[merchant_category]],MerchantRules[Merchant Category],MerchantRules[Risk Points],0)</f>
        <v>0</v>
      </c>
      <c r="R3552">
        <f>SUM(FraudData[[#This Row],[Amount Risk]:[Merchant Risk]])</f>
        <v>1</v>
      </c>
      <c r="S3552" t="str" cm="1">
        <f t="array" ref="S3552">_xlfn.IFS(FraudData[[#This Row],[Fraud Risk Score]]&gt;=8,"High Risk",FraudData[[#This Row],[Fraud Risk Score]]&gt;=6,"Medium Risk",TRUE,"Low Risk")</f>
        <v>Low Risk</v>
      </c>
    </row>
    <row r="3553" spans="1:19">
      <c r="A3553">
        <v>3552</v>
      </c>
      <c r="B3553">
        <v>26.55</v>
      </c>
      <c r="C3553">
        <v>9</v>
      </c>
      <c r="D3553" t="s">
        <v>50</v>
      </c>
      <c r="E3553">
        <v>1</v>
      </c>
      <c r="F3553">
        <v>0</v>
      </c>
      <c r="G3553">
        <v>81</v>
      </c>
      <c r="H3553">
        <v>1</v>
      </c>
      <c r="I3553">
        <v>25</v>
      </c>
      <c r="J3553">
        <v>0</v>
      </c>
      <c r="K3553">
        <f>_xlfn.XLOOKUP(FraudData[[#This Row],[amount]],AmountRules[Amount Min],AmountRules[Risk Points],,-1)</f>
        <v>0</v>
      </c>
      <c r="L3553">
        <f>_xlfn.XLOOKUP(FraudData[[#This Row],[transaction_hour]],TimeRules[Hour Min],TimeRules[Risk Points],,-1)</f>
        <v>0</v>
      </c>
      <c r="M3553">
        <f>_xlfn.XLOOKUP(FraudData[[#This Row],[foreign_transaction]],ForeignRules[Foreign Transaction],ForeignRules[Risk Points],0)</f>
        <v>3</v>
      </c>
      <c r="N3553">
        <f>_xlfn.XLOOKUP(FraudData[[#This Row],[location_mismatch]],Table10[Location Mismatch],Table10[Risk Points],0)</f>
        <v>0</v>
      </c>
      <c r="O3553">
        <f>_xlfn.XLOOKUP(FraudData[[#This Row],[device_trust_score]],DeviceRules[Device Min],DeviceRules[Risk Points],,-1)</f>
        <v>0</v>
      </c>
      <c r="P3553">
        <f>_xlfn.XLOOKUP(FraudData[[#This Row],[velocity_last_24h]],VelocityRules[Velocity Min],VelocityRules[Risk Points],,-1)</f>
        <v>0</v>
      </c>
      <c r="Q3553">
        <f>_xlfn.XLOOKUP(FraudData[[#This Row],[merchant_category]],MerchantRules[Merchant Category],MerchantRules[Risk Points],0)</f>
        <v>0</v>
      </c>
      <c r="R3553">
        <f>SUM(FraudData[[#This Row],[Amount Risk]:[Merchant Risk]])</f>
        <v>3</v>
      </c>
      <c r="S3553" t="str" cm="1">
        <f t="array" ref="S3553">_xlfn.IFS(FraudData[[#This Row],[Fraud Risk Score]]&gt;=8,"High Risk",FraudData[[#This Row],[Fraud Risk Score]]&gt;=6,"Medium Risk",TRUE,"Low Risk")</f>
        <v>Low Risk</v>
      </c>
    </row>
    <row r="3554" spans="1:19">
      <c r="A3554">
        <v>3553</v>
      </c>
      <c r="B3554">
        <v>156.44999999999999</v>
      </c>
      <c r="C3554">
        <v>1</v>
      </c>
      <c r="D3554" t="s">
        <v>49</v>
      </c>
      <c r="E3554">
        <v>0</v>
      </c>
      <c r="F3554">
        <v>0</v>
      </c>
      <c r="G3554">
        <v>50</v>
      </c>
      <c r="H3554">
        <v>1</v>
      </c>
      <c r="I3554">
        <v>69</v>
      </c>
      <c r="J3554">
        <v>0</v>
      </c>
      <c r="K3554">
        <f>_xlfn.XLOOKUP(FraudData[[#This Row],[amount]],AmountRules[Amount Min],AmountRules[Risk Points],,-1)</f>
        <v>0</v>
      </c>
      <c r="L3554">
        <f>_xlfn.XLOOKUP(FraudData[[#This Row],[transaction_hour]],TimeRules[Hour Min],TimeRules[Risk Points],,-1)</f>
        <v>3</v>
      </c>
      <c r="M3554">
        <f>_xlfn.XLOOKUP(FraudData[[#This Row],[foreign_transaction]],ForeignRules[Foreign Transaction],ForeignRules[Risk Points],0)</f>
        <v>0</v>
      </c>
      <c r="N3554">
        <f>_xlfn.XLOOKUP(FraudData[[#This Row],[location_mismatch]],Table10[Location Mismatch],Table10[Risk Points],0)</f>
        <v>0</v>
      </c>
      <c r="O3554">
        <f>_xlfn.XLOOKUP(FraudData[[#This Row],[device_trust_score]],DeviceRules[Device Min],DeviceRules[Risk Points],,-1)</f>
        <v>1</v>
      </c>
      <c r="P3554">
        <f>_xlfn.XLOOKUP(FraudData[[#This Row],[velocity_last_24h]],VelocityRules[Velocity Min],VelocityRules[Risk Points],,-1)</f>
        <v>0</v>
      </c>
      <c r="Q3554">
        <f>_xlfn.XLOOKUP(FraudData[[#This Row],[merchant_category]],MerchantRules[Merchant Category],MerchantRules[Risk Points],0)</f>
        <v>1</v>
      </c>
      <c r="R3554">
        <f>SUM(FraudData[[#This Row],[Amount Risk]:[Merchant Risk]])</f>
        <v>5</v>
      </c>
      <c r="S3554" t="str" cm="1">
        <f t="array" ref="S3554">_xlfn.IFS(FraudData[[#This Row],[Fraud Risk Score]]&gt;=8,"High Risk",FraudData[[#This Row],[Fraud Risk Score]]&gt;=6,"Medium Risk",TRUE,"Low Risk")</f>
        <v>Low Risk</v>
      </c>
    </row>
    <row r="3555" spans="1:19">
      <c r="A3555">
        <v>3554</v>
      </c>
      <c r="B3555">
        <v>126.76</v>
      </c>
      <c r="C3555">
        <v>6</v>
      </c>
      <c r="D3555" t="s">
        <v>48</v>
      </c>
      <c r="E3555">
        <v>0</v>
      </c>
      <c r="F3555">
        <v>0</v>
      </c>
      <c r="G3555">
        <v>84</v>
      </c>
      <c r="H3555">
        <v>2</v>
      </c>
      <c r="I3555">
        <v>44</v>
      </c>
      <c r="J3555">
        <v>0</v>
      </c>
      <c r="K3555">
        <f>_xlfn.XLOOKUP(FraudData[[#This Row],[amount]],AmountRules[Amount Min],AmountRules[Risk Points],,-1)</f>
        <v>0</v>
      </c>
      <c r="L3555">
        <f>_xlfn.XLOOKUP(FraudData[[#This Row],[transaction_hour]],TimeRules[Hour Min],TimeRules[Risk Points],,-1)</f>
        <v>0</v>
      </c>
      <c r="M3555">
        <f>_xlfn.XLOOKUP(FraudData[[#This Row],[foreign_transaction]],ForeignRules[Foreign Transaction],ForeignRules[Risk Points],0)</f>
        <v>0</v>
      </c>
      <c r="N3555">
        <f>_xlfn.XLOOKUP(FraudData[[#This Row],[location_mismatch]],Table10[Location Mismatch],Table10[Risk Points],0)</f>
        <v>0</v>
      </c>
      <c r="O3555">
        <f>_xlfn.XLOOKUP(FraudData[[#This Row],[device_trust_score]],DeviceRules[Device Min],DeviceRules[Risk Points],,-1)</f>
        <v>0</v>
      </c>
      <c r="P3555">
        <f>_xlfn.XLOOKUP(FraudData[[#This Row],[velocity_last_24h]],VelocityRules[Velocity Min],VelocityRules[Risk Points],,-1)</f>
        <v>0</v>
      </c>
      <c r="Q3555">
        <f>_xlfn.XLOOKUP(FraudData[[#This Row],[merchant_category]],MerchantRules[Merchant Category],MerchantRules[Risk Points],0)</f>
        <v>0</v>
      </c>
      <c r="R3555">
        <f>SUM(FraudData[[#This Row],[Amount Risk]:[Merchant Risk]])</f>
        <v>0</v>
      </c>
      <c r="S3555" t="str" cm="1">
        <f t="array" ref="S3555">_xlfn.IFS(FraudData[[#This Row],[Fraud Risk Score]]&gt;=8,"High Risk",FraudData[[#This Row],[Fraud Risk Score]]&gt;=6,"Medium Risk",TRUE,"Low Risk")</f>
        <v>Low Risk</v>
      </c>
    </row>
    <row r="3556" spans="1:19">
      <c r="A3556">
        <v>3555</v>
      </c>
      <c r="B3556">
        <v>28</v>
      </c>
      <c r="C3556">
        <v>19</v>
      </c>
      <c r="D3556" t="s">
        <v>49</v>
      </c>
      <c r="E3556">
        <v>1</v>
      </c>
      <c r="F3556">
        <v>0</v>
      </c>
      <c r="G3556">
        <v>46</v>
      </c>
      <c r="H3556">
        <v>1</v>
      </c>
      <c r="I3556">
        <v>31</v>
      </c>
      <c r="J3556">
        <v>0</v>
      </c>
      <c r="K3556">
        <f>_xlfn.XLOOKUP(FraudData[[#This Row],[amount]],AmountRules[Amount Min],AmountRules[Risk Points],,-1)</f>
        <v>0</v>
      </c>
      <c r="L3556">
        <f>_xlfn.XLOOKUP(FraudData[[#This Row],[transaction_hour]],TimeRules[Hour Min],TimeRules[Risk Points],,-1)</f>
        <v>0</v>
      </c>
      <c r="M3556">
        <f>_xlfn.XLOOKUP(FraudData[[#This Row],[foreign_transaction]],ForeignRules[Foreign Transaction],ForeignRules[Risk Points],0)</f>
        <v>3</v>
      </c>
      <c r="N3556">
        <f>_xlfn.XLOOKUP(FraudData[[#This Row],[location_mismatch]],Table10[Location Mismatch],Table10[Risk Points],0)</f>
        <v>0</v>
      </c>
      <c r="O3556">
        <f>_xlfn.XLOOKUP(FraudData[[#This Row],[device_trust_score]],DeviceRules[Device Min],DeviceRules[Risk Points],,-1)</f>
        <v>2</v>
      </c>
      <c r="P3556">
        <f>_xlfn.XLOOKUP(FraudData[[#This Row],[velocity_last_24h]],VelocityRules[Velocity Min],VelocityRules[Risk Points],,-1)</f>
        <v>0</v>
      </c>
      <c r="Q3556">
        <f>_xlfn.XLOOKUP(FraudData[[#This Row],[merchant_category]],MerchantRules[Merchant Category],MerchantRules[Risk Points],0)</f>
        <v>1</v>
      </c>
      <c r="R3556">
        <f>SUM(FraudData[[#This Row],[Amount Risk]:[Merchant Risk]])</f>
        <v>6</v>
      </c>
      <c r="S3556" t="str" cm="1">
        <f t="array" ref="S3556">_xlfn.IFS(FraudData[[#This Row],[Fraud Risk Score]]&gt;=8,"High Risk",FraudData[[#This Row],[Fraud Risk Score]]&gt;=6,"Medium Risk",TRUE,"Low Risk")</f>
        <v>Medium Risk</v>
      </c>
    </row>
    <row r="3557" spans="1:19">
      <c r="A3557">
        <v>3556</v>
      </c>
      <c r="B3557">
        <v>176.07</v>
      </c>
      <c r="C3557">
        <v>1</v>
      </c>
      <c r="D3557" t="s">
        <v>50</v>
      </c>
      <c r="E3557">
        <v>0</v>
      </c>
      <c r="F3557">
        <v>0</v>
      </c>
      <c r="G3557">
        <v>48</v>
      </c>
      <c r="H3557">
        <v>2</v>
      </c>
      <c r="I3557">
        <v>21</v>
      </c>
      <c r="J3557">
        <v>0</v>
      </c>
      <c r="K3557">
        <f>_xlfn.XLOOKUP(FraudData[[#This Row],[amount]],AmountRules[Amount Min],AmountRules[Risk Points],,-1)</f>
        <v>0</v>
      </c>
      <c r="L3557">
        <f>_xlfn.XLOOKUP(FraudData[[#This Row],[transaction_hour]],TimeRules[Hour Min],TimeRules[Risk Points],,-1)</f>
        <v>3</v>
      </c>
      <c r="M3557">
        <f>_xlfn.XLOOKUP(FraudData[[#This Row],[foreign_transaction]],ForeignRules[Foreign Transaction],ForeignRules[Risk Points],0)</f>
        <v>0</v>
      </c>
      <c r="N3557">
        <f>_xlfn.XLOOKUP(FraudData[[#This Row],[location_mismatch]],Table10[Location Mismatch],Table10[Risk Points],0)</f>
        <v>0</v>
      </c>
      <c r="O3557">
        <f>_xlfn.XLOOKUP(FraudData[[#This Row],[device_trust_score]],DeviceRules[Device Min],DeviceRules[Risk Points],,-1)</f>
        <v>2</v>
      </c>
      <c r="P3557">
        <f>_xlfn.XLOOKUP(FraudData[[#This Row],[velocity_last_24h]],VelocityRules[Velocity Min],VelocityRules[Risk Points],,-1)</f>
        <v>0</v>
      </c>
      <c r="Q3557">
        <f>_xlfn.XLOOKUP(FraudData[[#This Row],[merchant_category]],MerchantRules[Merchant Category],MerchantRules[Risk Points],0)</f>
        <v>0</v>
      </c>
      <c r="R3557">
        <f>SUM(FraudData[[#This Row],[Amount Risk]:[Merchant Risk]])</f>
        <v>5</v>
      </c>
      <c r="S3557" t="str" cm="1">
        <f t="array" ref="S3557">_xlfn.IFS(FraudData[[#This Row],[Fraud Risk Score]]&gt;=8,"High Risk",FraudData[[#This Row],[Fraud Risk Score]]&gt;=6,"Medium Risk",TRUE,"Low Risk")</f>
        <v>Low Risk</v>
      </c>
    </row>
    <row r="3558" spans="1:19">
      <c r="A3558">
        <v>3557</v>
      </c>
      <c r="B3558">
        <v>57.55</v>
      </c>
      <c r="C3558">
        <v>18</v>
      </c>
      <c r="D3558" t="s">
        <v>46</v>
      </c>
      <c r="E3558">
        <v>0</v>
      </c>
      <c r="F3558">
        <v>0</v>
      </c>
      <c r="G3558">
        <v>36</v>
      </c>
      <c r="H3558">
        <v>2</v>
      </c>
      <c r="I3558">
        <v>63</v>
      </c>
      <c r="J3558">
        <v>0</v>
      </c>
      <c r="K3558">
        <f>_xlfn.XLOOKUP(FraudData[[#This Row],[amount]],AmountRules[Amount Min],AmountRules[Risk Points],,-1)</f>
        <v>0</v>
      </c>
      <c r="L3558">
        <f>_xlfn.XLOOKUP(FraudData[[#This Row],[transaction_hour]],TimeRules[Hour Min],TimeRules[Risk Points],,-1)</f>
        <v>0</v>
      </c>
      <c r="M3558">
        <f>_xlfn.XLOOKUP(FraudData[[#This Row],[foreign_transaction]],ForeignRules[Foreign Transaction],ForeignRules[Risk Points],0)</f>
        <v>0</v>
      </c>
      <c r="N3558">
        <f>_xlfn.XLOOKUP(FraudData[[#This Row],[location_mismatch]],Table10[Location Mismatch],Table10[Risk Points],0)</f>
        <v>0</v>
      </c>
      <c r="O3558">
        <f>_xlfn.XLOOKUP(FraudData[[#This Row],[device_trust_score]],DeviceRules[Device Min],DeviceRules[Risk Points],,-1)</f>
        <v>2</v>
      </c>
      <c r="P3558">
        <f>_xlfn.XLOOKUP(FraudData[[#This Row],[velocity_last_24h]],VelocityRules[Velocity Min],VelocityRules[Risk Points],,-1)</f>
        <v>0</v>
      </c>
      <c r="Q3558">
        <f>_xlfn.XLOOKUP(FraudData[[#This Row],[merchant_category]],MerchantRules[Merchant Category],MerchantRules[Risk Points],0)</f>
        <v>0</v>
      </c>
      <c r="R3558">
        <f>SUM(FraudData[[#This Row],[Amount Risk]:[Merchant Risk]])</f>
        <v>2</v>
      </c>
      <c r="S3558" t="str" cm="1">
        <f t="array" ref="S3558">_xlfn.IFS(FraudData[[#This Row],[Fraud Risk Score]]&gt;=8,"High Risk",FraudData[[#This Row],[Fraud Risk Score]]&gt;=6,"Medium Risk",TRUE,"Low Risk")</f>
        <v>Low Risk</v>
      </c>
    </row>
    <row r="3559" spans="1:19">
      <c r="A3559">
        <v>3558</v>
      </c>
      <c r="B3559">
        <v>120.44</v>
      </c>
      <c r="C3559">
        <v>5</v>
      </c>
      <c r="D3559" t="s">
        <v>47</v>
      </c>
      <c r="E3559">
        <v>0</v>
      </c>
      <c r="F3559">
        <v>0</v>
      </c>
      <c r="G3559">
        <v>99</v>
      </c>
      <c r="H3559">
        <v>2</v>
      </c>
      <c r="I3559">
        <v>25</v>
      </c>
      <c r="J3559">
        <v>0</v>
      </c>
      <c r="K3559">
        <f>_xlfn.XLOOKUP(FraudData[[#This Row],[amount]],AmountRules[Amount Min],AmountRules[Risk Points],,-1)</f>
        <v>0</v>
      </c>
      <c r="L3559">
        <f>_xlfn.XLOOKUP(FraudData[[#This Row],[transaction_hour]],TimeRules[Hour Min],TimeRules[Risk Points],,-1)</f>
        <v>0</v>
      </c>
      <c r="M3559">
        <f>_xlfn.XLOOKUP(FraudData[[#This Row],[foreign_transaction]],ForeignRules[Foreign Transaction],ForeignRules[Risk Points],0)</f>
        <v>0</v>
      </c>
      <c r="N3559">
        <f>_xlfn.XLOOKUP(FraudData[[#This Row],[location_mismatch]],Table10[Location Mismatch],Table10[Risk Points],0)</f>
        <v>0</v>
      </c>
      <c r="O3559">
        <f>_xlfn.XLOOKUP(FraudData[[#This Row],[device_trust_score]],DeviceRules[Device Min],DeviceRules[Risk Points],,-1)</f>
        <v>0</v>
      </c>
      <c r="P3559">
        <f>_xlfn.XLOOKUP(FraudData[[#This Row],[velocity_last_24h]],VelocityRules[Velocity Min],VelocityRules[Risk Points],,-1)</f>
        <v>0</v>
      </c>
      <c r="Q3559">
        <f>_xlfn.XLOOKUP(FraudData[[#This Row],[merchant_category]],MerchantRules[Merchant Category],MerchantRules[Risk Points],0)</f>
        <v>0</v>
      </c>
      <c r="R3559">
        <f>SUM(FraudData[[#This Row],[Amount Risk]:[Merchant Risk]])</f>
        <v>0</v>
      </c>
      <c r="S3559" t="str" cm="1">
        <f t="array" ref="S3559">_xlfn.IFS(FraudData[[#This Row],[Fraud Risk Score]]&gt;=8,"High Risk",FraudData[[#This Row],[Fraud Risk Score]]&gt;=6,"Medium Risk",TRUE,"Low Risk")</f>
        <v>Low Risk</v>
      </c>
    </row>
    <row r="3560" spans="1:19">
      <c r="A3560">
        <v>3559</v>
      </c>
      <c r="B3560">
        <v>15.45</v>
      </c>
      <c r="C3560">
        <v>9</v>
      </c>
      <c r="D3560" t="s">
        <v>49</v>
      </c>
      <c r="E3560">
        <v>0</v>
      </c>
      <c r="F3560">
        <v>0</v>
      </c>
      <c r="G3560">
        <v>84</v>
      </c>
      <c r="H3560">
        <v>2</v>
      </c>
      <c r="I3560">
        <v>44</v>
      </c>
      <c r="J3560">
        <v>0</v>
      </c>
      <c r="K3560">
        <f>_xlfn.XLOOKUP(FraudData[[#This Row],[amount]],AmountRules[Amount Min],AmountRules[Risk Points],,-1)</f>
        <v>0</v>
      </c>
      <c r="L3560">
        <f>_xlfn.XLOOKUP(FraudData[[#This Row],[transaction_hour]],TimeRules[Hour Min],TimeRules[Risk Points],,-1)</f>
        <v>0</v>
      </c>
      <c r="M3560">
        <f>_xlfn.XLOOKUP(FraudData[[#This Row],[foreign_transaction]],ForeignRules[Foreign Transaction],ForeignRules[Risk Points],0)</f>
        <v>0</v>
      </c>
      <c r="N3560">
        <f>_xlfn.XLOOKUP(FraudData[[#This Row],[location_mismatch]],Table10[Location Mismatch],Table10[Risk Points],0)</f>
        <v>0</v>
      </c>
      <c r="O3560">
        <f>_xlfn.XLOOKUP(FraudData[[#This Row],[device_trust_score]],DeviceRules[Device Min],DeviceRules[Risk Points],,-1)</f>
        <v>0</v>
      </c>
      <c r="P3560">
        <f>_xlfn.XLOOKUP(FraudData[[#This Row],[velocity_last_24h]],VelocityRules[Velocity Min],VelocityRules[Risk Points],,-1)</f>
        <v>0</v>
      </c>
      <c r="Q3560">
        <f>_xlfn.XLOOKUP(FraudData[[#This Row],[merchant_category]],MerchantRules[Merchant Category],MerchantRules[Risk Points],0)</f>
        <v>1</v>
      </c>
      <c r="R3560">
        <f>SUM(FraudData[[#This Row],[Amount Risk]:[Merchant Risk]])</f>
        <v>1</v>
      </c>
      <c r="S3560" t="str" cm="1">
        <f t="array" ref="S3560">_xlfn.IFS(FraudData[[#This Row],[Fraud Risk Score]]&gt;=8,"High Risk",FraudData[[#This Row],[Fraud Risk Score]]&gt;=6,"Medium Risk",TRUE,"Low Risk")</f>
        <v>Low Risk</v>
      </c>
    </row>
    <row r="3561" spans="1:19">
      <c r="A3561">
        <v>3560</v>
      </c>
      <c r="B3561">
        <v>110.77</v>
      </c>
      <c r="C3561">
        <v>8</v>
      </c>
      <c r="D3561" t="s">
        <v>49</v>
      </c>
      <c r="E3561">
        <v>0</v>
      </c>
      <c r="F3561">
        <v>0</v>
      </c>
      <c r="G3561">
        <v>45</v>
      </c>
      <c r="H3561">
        <v>0</v>
      </c>
      <c r="I3561">
        <v>36</v>
      </c>
      <c r="J3561">
        <v>0</v>
      </c>
      <c r="K3561">
        <f>_xlfn.XLOOKUP(FraudData[[#This Row],[amount]],AmountRules[Amount Min],AmountRules[Risk Points],,-1)</f>
        <v>0</v>
      </c>
      <c r="L3561">
        <f>_xlfn.XLOOKUP(FraudData[[#This Row],[transaction_hour]],TimeRules[Hour Min],TimeRules[Risk Points],,-1)</f>
        <v>0</v>
      </c>
      <c r="M3561">
        <f>_xlfn.XLOOKUP(FraudData[[#This Row],[foreign_transaction]],ForeignRules[Foreign Transaction],ForeignRules[Risk Points],0)</f>
        <v>0</v>
      </c>
      <c r="N3561">
        <f>_xlfn.XLOOKUP(FraudData[[#This Row],[location_mismatch]],Table10[Location Mismatch],Table10[Risk Points],0)</f>
        <v>0</v>
      </c>
      <c r="O3561">
        <f>_xlfn.XLOOKUP(FraudData[[#This Row],[device_trust_score]],DeviceRules[Device Min],DeviceRules[Risk Points],,-1)</f>
        <v>2</v>
      </c>
      <c r="P3561">
        <f>_xlfn.XLOOKUP(FraudData[[#This Row],[velocity_last_24h]],VelocityRules[Velocity Min],VelocityRules[Risk Points],,-1)</f>
        <v>0</v>
      </c>
      <c r="Q3561">
        <f>_xlfn.XLOOKUP(FraudData[[#This Row],[merchant_category]],MerchantRules[Merchant Category],MerchantRules[Risk Points],0)</f>
        <v>1</v>
      </c>
      <c r="R3561">
        <f>SUM(FraudData[[#This Row],[Amount Risk]:[Merchant Risk]])</f>
        <v>3</v>
      </c>
      <c r="S3561" t="str" cm="1">
        <f t="array" ref="S3561">_xlfn.IFS(FraudData[[#This Row],[Fraud Risk Score]]&gt;=8,"High Risk",FraudData[[#This Row],[Fraud Risk Score]]&gt;=6,"Medium Risk",TRUE,"Low Risk")</f>
        <v>Low Risk</v>
      </c>
    </row>
    <row r="3562" spans="1:19">
      <c r="A3562">
        <v>3561</v>
      </c>
      <c r="B3562">
        <v>65.87</v>
      </c>
      <c r="C3562">
        <v>7</v>
      </c>
      <c r="D3562" t="s">
        <v>48</v>
      </c>
      <c r="E3562">
        <v>0</v>
      </c>
      <c r="F3562">
        <v>0</v>
      </c>
      <c r="G3562">
        <v>60</v>
      </c>
      <c r="H3562">
        <v>0</v>
      </c>
      <c r="I3562">
        <v>47</v>
      </c>
      <c r="J3562">
        <v>0</v>
      </c>
      <c r="K3562">
        <f>_xlfn.XLOOKUP(FraudData[[#This Row],[amount]],AmountRules[Amount Min],AmountRules[Risk Points],,-1)</f>
        <v>0</v>
      </c>
      <c r="L3562">
        <f>_xlfn.XLOOKUP(FraudData[[#This Row],[transaction_hour]],TimeRules[Hour Min],TimeRules[Risk Points],,-1)</f>
        <v>0</v>
      </c>
      <c r="M3562">
        <f>_xlfn.XLOOKUP(FraudData[[#This Row],[foreign_transaction]],ForeignRules[Foreign Transaction],ForeignRules[Risk Points],0)</f>
        <v>0</v>
      </c>
      <c r="N3562">
        <f>_xlfn.XLOOKUP(FraudData[[#This Row],[location_mismatch]],Table10[Location Mismatch],Table10[Risk Points],0)</f>
        <v>0</v>
      </c>
      <c r="O3562">
        <f>_xlfn.XLOOKUP(FraudData[[#This Row],[device_trust_score]],DeviceRules[Device Min],DeviceRules[Risk Points],,-1)</f>
        <v>1</v>
      </c>
      <c r="P3562">
        <f>_xlfn.XLOOKUP(FraudData[[#This Row],[velocity_last_24h]],VelocityRules[Velocity Min],VelocityRules[Risk Points],,-1)</f>
        <v>0</v>
      </c>
      <c r="Q3562">
        <f>_xlfn.XLOOKUP(FraudData[[#This Row],[merchant_category]],MerchantRules[Merchant Category],MerchantRules[Risk Points],0)</f>
        <v>0</v>
      </c>
      <c r="R3562">
        <f>SUM(FraudData[[#This Row],[Amount Risk]:[Merchant Risk]])</f>
        <v>1</v>
      </c>
      <c r="S3562" t="str" cm="1">
        <f t="array" ref="S3562">_xlfn.IFS(FraudData[[#This Row],[Fraud Risk Score]]&gt;=8,"High Risk",FraudData[[#This Row],[Fraud Risk Score]]&gt;=6,"Medium Risk",TRUE,"Low Risk")</f>
        <v>Low Risk</v>
      </c>
    </row>
    <row r="3563" spans="1:19">
      <c r="A3563">
        <v>3562</v>
      </c>
      <c r="B3563">
        <v>311.06</v>
      </c>
      <c r="C3563">
        <v>10</v>
      </c>
      <c r="D3563" t="s">
        <v>47</v>
      </c>
      <c r="E3563">
        <v>0</v>
      </c>
      <c r="F3563">
        <v>0</v>
      </c>
      <c r="G3563">
        <v>31</v>
      </c>
      <c r="H3563">
        <v>4</v>
      </c>
      <c r="I3563">
        <v>45</v>
      </c>
      <c r="J3563">
        <v>0</v>
      </c>
      <c r="K3563">
        <f>_xlfn.XLOOKUP(FraudData[[#This Row],[amount]],AmountRules[Amount Min],AmountRules[Risk Points],,-1)</f>
        <v>0</v>
      </c>
      <c r="L3563">
        <f>_xlfn.XLOOKUP(FraudData[[#This Row],[transaction_hour]],TimeRules[Hour Min],TimeRules[Risk Points],,-1)</f>
        <v>0</v>
      </c>
      <c r="M3563">
        <f>_xlfn.XLOOKUP(FraudData[[#This Row],[foreign_transaction]],ForeignRules[Foreign Transaction],ForeignRules[Risk Points],0)</f>
        <v>0</v>
      </c>
      <c r="N3563">
        <f>_xlfn.XLOOKUP(FraudData[[#This Row],[location_mismatch]],Table10[Location Mismatch],Table10[Risk Points],0)</f>
        <v>0</v>
      </c>
      <c r="O3563">
        <f>_xlfn.XLOOKUP(FraudData[[#This Row],[device_trust_score]],DeviceRules[Device Min],DeviceRules[Risk Points],,-1)</f>
        <v>2</v>
      </c>
      <c r="P3563">
        <f>_xlfn.XLOOKUP(FraudData[[#This Row],[velocity_last_24h]],VelocityRules[Velocity Min],VelocityRules[Risk Points],,-1)</f>
        <v>0</v>
      </c>
      <c r="Q3563">
        <f>_xlfn.XLOOKUP(FraudData[[#This Row],[merchant_category]],MerchantRules[Merchant Category],MerchantRules[Risk Points],0)</f>
        <v>0</v>
      </c>
      <c r="R3563">
        <f>SUM(FraudData[[#This Row],[Amount Risk]:[Merchant Risk]])</f>
        <v>2</v>
      </c>
      <c r="S3563" t="str" cm="1">
        <f t="array" ref="S3563">_xlfn.IFS(FraudData[[#This Row],[Fraud Risk Score]]&gt;=8,"High Risk",FraudData[[#This Row],[Fraud Risk Score]]&gt;=6,"Medium Risk",TRUE,"Low Risk")</f>
        <v>Low Risk</v>
      </c>
    </row>
    <row r="3564" spans="1:19">
      <c r="A3564">
        <v>3563</v>
      </c>
      <c r="B3564">
        <v>10.56</v>
      </c>
      <c r="C3564">
        <v>8</v>
      </c>
      <c r="D3564" t="s">
        <v>48</v>
      </c>
      <c r="E3564">
        <v>0</v>
      </c>
      <c r="F3564">
        <v>0</v>
      </c>
      <c r="G3564">
        <v>85</v>
      </c>
      <c r="H3564">
        <v>2</v>
      </c>
      <c r="I3564">
        <v>44</v>
      </c>
      <c r="J3564">
        <v>0</v>
      </c>
      <c r="K3564">
        <f>_xlfn.XLOOKUP(FraudData[[#This Row],[amount]],AmountRules[Amount Min],AmountRules[Risk Points],,-1)</f>
        <v>0</v>
      </c>
      <c r="L3564">
        <f>_xlfn.XLOOKUP(FraudData[[#This Row],[transaction_hour]],TimeRules[Hour Min],TimeRules[Risk Points],,-1)</f>
        <v>0</v>
      </c>
      <c r="M3564">
        <f>_xlfn.XLOOKUP(FraudData[[#This Row],[foreign_transaction]],ForeignRules[Foreign Transaction],ForeignRules[Risk Points],0)</f>
        <v>0</v>
      </c>
      <c r="N3564">
        <f>_xlfn.XLOOKUP(FraudData[[#This Row],[location_mismatch]],Table10[Location Mismatch],Table10[Risk Points],0)</f>
        <v>0</v>
      </c>
      <c r="O3564">
        <f>_xlfn.XLOOKUP(FraudData[[#This Row],[device_trust_score]],DeviceRules[Device Min],DeviceRules[Risk Points],,-1)</f>
        <v>0</v>
      </c>
      <c r="P3564">
        <f>_xlfn.XLOOKUP(FraudData[[#This Row],[velocity_last_24h]],VelocityRules[Velocity Min],VelocityRules[Risk Points],,-1)</f>
        <v>0</v>
      </c>
      <c r="Q3564">
        <f>_xlfn.XLOOKUP(FraudData[[#This Row],[merchant_category]],MerchantRules[Merchant Category],MerchantRules[Risk Points],0)</f>
        <v>0</v>
      </c>
      <c r="R3564">
        <f>SUM(FraudData[[#This Row],[Amount Risk]:[Merchant Risk]])</f>
        <v>0</v>
      </c>
      <c r="S3564" t="str" cm="1">
        <f t="array" ref="S3564">_xlfn.IFS(FraudData[[#This Row],[Fraud Risk Score]]&gt;=8,"High Risk",FraudData[[#This Row],[Fraud Risk Score]]&gt;=6,"Medium Risk",TRUE,"Low Risk")</f>
        <v>Low Risk</v>
      </c>
    </row>
    <row r="3565" spans="1:19">
      <c r="A3565">
        <v>3564</v>
      </c>
      <c r="B3565">
        <v>97.62</v>
      </c>
      <c r="C3565">
        <v>19</v>
      </c>
      <c r="D3565" t="s">
        <v>48</v>
      </c>
      <c r="E3565">
        <v>0</v>
      </c>
      <c r="F3565">
        <v>0</v>
      </c>
      <c r="G3565">
        <v>77</v>
      </c>
      <c r="H3565">
        <v>0</v>
      </c>
      <c r="I3565">
        <v>54</v>
      </c>
      <c r="J3565">
        <v>0</v>
      </c>
      <c r="K3565">
        <f>_xlfn.XLOOKUP(FraudData[[#This Row],[amount]],AmountRules[Amount Min],AmountRules[Risk Points],,-1)</f>
        <v>0</v>
      </c>
      <c r="L3565">
        <f>_xlfn.XLOOKUP(FraudData[[#This Row],[transaction_hour]],TimeRules[Hour Min],TimeRules[Risk Points],,-1)</f>
        <v>0</v>
      </c>
      <c r="M3565">
        <f>_xlfn.XLOOKUP(FraudData[[#This Row],[foreign_transaction]],ForeignRules[Foreign Transaction],ForeignRules[Risk Points],0)</f>
        <v>0</v>
      </c>
      <c r="N3565">
        <f>_xlfn.XLOOKUP(FraudData[[#This Row],[location_mismatch]],Table10[Location Mismatch],Table10[Risk Points],0)</f>
        <v>0</v>
      </c>
      <c r="O3565">
        <f>_xlfn.XLOOKUP(FraudData[[#This Row],[device_trust_score]],DeviceRules[Device Min],DeviceRules[Risk Points],,-1)</f>
        <v>0</v>
      </c>
      <c r="P3565">
        <f>_xlfn.XLOOKUP(FraudData[[#This Row],[velocity_last_24h]],VelocityRules[Velocity Min],VelocityRules[Risk Points],,-1)</f>
        <v>0</v>
      </c>
      <c r="Q3565">
        <f>_xlfn.XLOOKUP(FraudData[[#This Row],[merchant_category]],MerchantRules[Merchant Category],MerchantRules[Risk Points],0)</f>
        <v>0</v>
      </c>
      <c r="R3565">
        <f>SUM(FraudData[[#This Row],[Amount Risk]:[Merchant Risk]])</f>
        <v>0</v>
      </c>
      <c r="S3565" t="str" cm="1">
        <f t="array" ref="S3565">_xlfn.IFS(FraudData[[#This Row],[Fraud Risk Score]]&gt;=8,"High Risk",FraudData[[#This Row],[Fraud Risk Score]]&gt;=6,"Medium Risk",TRUE,"Low Risk")</f>
        <v>Low Risk</v>
      </c>
    </row>
    <row r="3566" spans="1:19">
      <c r="A3566">
        <v>3565</v>
      </c>
      <c r="B3566">
        <v>110.39</v>
      </c>
      <c r="C3566">
        <v>19</v>
      </c>
      <c r="D3566" t="s">
        <v>46</v>
      </c>
      <c r="E3566">
        <v>0</v>
      </c>
      <c r="F3566">
        <v>0</v>
      </c>
      <c r="G3566">
        <v>52</v>
      </c>
      <c r="H3566">
        <v>2</v>
      </c>
      <c r="I3566">
        <v>61</v>
      </c>
      <c r="J3566">
        <v>0</v>
      </c>
      <c r="K3566">
        <f>_xlfn.XLOOKUP(FraudData[[#This Row],[amount]],AmountRules[Amount Min],AmountRules[Risk Points],,-1)</f>
        <v>0</v>
      </c>
      <c r="L3566">
        <f>_xlfn.XLOOKUP(FraudData[[#This Row],[transaction_hour]],TimeRules[Hour Min],TimeRules[Risk Points],,-1)</f>
        <v>0</v>
      </c>
      <c r="M3566">
        <f>_xlfn.XLOOKUP(FraudData[[#This Row],[foreign_transaction]],ForeignRules[Foreign Transaction],ForeignRules[Risk Points],0)</f>
        <v>0</v>
      </c>
      <c r="N3566">
        <f>_xlfn.XLOOKUP(FraudData[[#This Row],[location_mismatch]],Table10[Location Mismatch],Table10[Risk Points],0)</f>
        <v>0</v>
      </c>
      <c r="O3566">
        <f>_xlfn.XLOOKUP(FraudData[[#This Row],[device_trust_score]],DeviceRules[Device Min],DeviceRules[Risk Points],,-1)</f>
        <v>1</v>
      </c>
      <c r="P3566">
        <f>_xlfn.XLOOKUP(FraudData[[#This Row],[velocity_last_24h]],VelocityRules[Velocity Min],VelocityRules[Risk Points],,-1)</f>
        <v>0</v>
      </c>
      <c r="Q3566">
        <f>_xlfn.XLOOKUP(FraudData[[#This Row],[merchant_category]],MerchantRules[Merchant Category],MerchantRules[Risk Points],0)</f>
        <v>0</v>
      </c>
      <c r="R3566">
        <f>SUM(FraudData[[#This Row],[Amount Risk]:[Merchant Risk]])</f>
        <v>1</v>
      </c>
      <c r="S3566" t="str" cm="1">
        <f t="array" ref="S3566">_xlfn.IFS(FraudData[[#This Row],[Fraud Risk Score]]&gt;=8,"High Risk",FraudData[[#This Row],[Fraud Risk Score]]&gt;=6,"Medium Risk",TRUE,"Low Risk")</f>
        <v>Low Risk</v>
      </c>
    </row>
    <row r="3567" spans="1:19">
      <c r="A3567">
        <v>3566</v>
      </c>
      <c r="B3567">
        <v>232.38</v>
      </c>
      <c r="C3567">
        <v>8</v>
      </c>
      <c r="D3567" t="s">
        <v>49</v>
      </c>
      <c r="E3567">
        <v>0</v>
      </c>
      <c r="F3567">
        <v>0</v>
      </c>
      <c r="G3567">
        <v>48</v>
      </c>
      <c r="H3567">
        <v>2</v>
      </c>
      <c r="I3567">
        <v>20</v>
      </c>
      <c r="J3567">
        <v>0</v>
      </c>
      <c r="K3567">
        <f>_xlfn.XLOOKUP(FraudData[[#This Row],[amount]],AmountRules[Amount Min],AmountRules[Risk Points],,-1)</f>
        <v>0</v>
      </c>
      <c r="L3567">
        <f>_xlfn.XLOOKUP(FraudData[[#This Row],[transaction_hour]],TimeRules[Hour Min],TimeRules[Risk Points],,-1)</f>
        <v>0</v>
      </c>
      <c r="M3567">
        <f>_xlfn.XLOOKUP(FraudData[[#This Row],[foreign_transaction]],ForeignRules[Foreign Transaction],ForeignRules[Risk Points],0)</f>
        <v>0</v>
      </c>
      <c r="N3567">
        <f>_xlfn.XLOOKUP(FraudData[[#This Row],[location_mismatch]],Table10[Location Mismatch],Table10[Risk Points],0)</f>
        <v>0</v>
      </c>
      <c r="O3567">
        <f>_xlfn.XLOOKUP(FraudData[[#This Row],[device_trust_score]],DeviceRules[Device Min],DeviceRules[Risk Points],,-1)</f>
        <v>2</v>
      </c>
      <c r="P3567">
        <f>_xlfn.XLOOKUP(FraudData[[#This Row],[velocity_last_24h]],VelocityRules[Velocity Min],VelocityRules[Risk Points],,-1)</f>
        <v>0</v>
      </c>
      <c r="Q3567">
        <f>_xlfn.XLOOKUP(FraudData[[#This Row],[merchant_category]],MerchantRules[Merchant Category],MerchantRules[Risk Points],0)</f>
        <v>1</v>
      </c>
      <c r="R3567">
        <f>SUM(FraudData[[#This Row],[Amount Risk]:[Merchant Risk]])</f>
        <v>3</v>
      </c>
      <c r="S3567" t="str" cm="1">
        <f t="array" ref="S3567">_xlfn.IFS(FraudData[[#This Row],[Fraud Risk Score]]&gt;=8,"High Risk",FraudData[[#This Row],[Fraud Risk Score]]&gt;=6,"Medium Risk",TRUE,"Low Risk")</f>
        <v>Low Risk</v>
      </c>
    </row>
    <row r="3568" spans="1:19">
      <c r="A3568">
        <v>3567</v>
      </c>
      <c r="B3568">
        <v>153.72</v>
      </c>
      <c r="C3568">
        <v>7</v>
      </c>
      <c r="D3568" t="s">
        <v>47</v>
      </c>
      <c r="E3568">
        <v>0</v>
      </c>
      <c r="F3568">
        <v>0</v>
      </c>
      <c r="G3568">
        <v>77</v>
      </c>
      <c r="H3568">
        <v>3</v>
      </c>
      <c r="I3568">
        <v>66</v>
      </c>
      <c r="J3568">
        <v>0</v>
      </c>
      <c r="K3568">
        <f>_xlfn.XLOOKUP(FraudData[[#This Row],[amount]],AmountRules[Amount Min],AmountRules[Risk Points],,-1)</f>
        <v>0</v>
      </c>
      <c r="L3568">
        <f>_xlfn.XLOOKUP(FraudData[[#This Row],[transaction_hour]],TimeRules[Hour Min],TimeRules[Risk Points],,-1)</f>
        <v>0</v>
      </c>
      <c r="M3568">
        <f>_xlfn.XLOOKUP(FraudData[[#This Row],[foreign_transaction]],ForeignRules[Foreign Transaction],ForeignRules[Risk Points],0)</f>
        <v>0</v>
      </c>
      <c r="N3568">
        <f>_xlfn.XLOOKUP(FraudData[[#This Row],[location_mismatch]],Table10[Location Mismatch],Table10[Risk Points],0)</f>
        <v>0</v>
      </c>
      <c r="O3568">
        <f>_xlfn.XLOOKUP(FraudData[[#This Row],[device_trust_score]],DeviceRules[Device Min],DeviceRules[Risk Points],,-1)</f>
        <v>0</v>
      </c>
      <c r="P3568">
        <f>_xlfn.XLOOKUP(FraudData[[#This Row],[velocity_last_24h]],VelocityRules[Velocity Min],VelocityRules[Risk Points],,-1)</f>
        <v>0</v>
      </c>
      <c r="Q3568">
        <f>_xlfn.XLOOKUP(FraudData[[#This Row],[merchant_category]],MerchantRules[Merchant Category],MerchantRules[Risk Points],0)</f>
        <v>0</v>
      </c>
      <c r="R3568">
        <f>SUM(FraudData[[#This Row],[Amount Risk]:[Merchant Risk]])</f>
        <v>0</v>
      </c>
      <c r="S3568" t="str" cm="1">
        <f t="array" ref="S3568">_xlfn.IFS(FraudData[[#This Row],[Fraud Risk Score]]&gt;=8,"High Risk",FraudData[[#This Row],[Fraud Risk Score]]&gt;=6,"Medium Risk",TRUE,"Low Risk")</f>
        <v>Low Risk</v>
      </c>
    </row>
    <row r="3569" spans="1:19">
      <c r="A3569">
        <v>3568</v>
      </c>
      <c r="B3569">
        <v>198.05</v>
      </c>
      <c r="C3569">
        <v>14</v>
      </c>
      <c r="D3569" t="s">
        <v>46</v>
      </c>
      <c r="E3569">
        <v>0</v>
      </c>
      <c r="F3569">
        <v>0</v>
      </c>
      <c r="G3569">
        <v>37</v>
      </c>
      <c r="H3569">
        <v>0</v>
      </c>
      <c r="I3569">
        <v>45</v>
      </c>
      <c r="J3569">
        <v>0</v>
      </c>
      <c r="K3569">
        <f>_xlfn.XLOOKUP(FraudData[[#This Row],[amount]],AmountRules[Amount Min],AmountRules[Risk Points],,-1)</f>
        <v>0</v>
      </c>
      <c r="L3569">
        <f>_xlfn.XLOOKUP(FraudData[[#This Row],[transaction_hour]],TimeRules[Hour Min],TimeRules[Risk Points],,-1)</f>
        <v>0</v>
      </c>
      <c r="M3569">
        <f>_xlfn.XLOOKUP(FraudData[[#This Row],[foreign_transaction]],ForeignRules[Foreign Transaction],ForeignRules[Risk Points],0)</f>
        <v>0</v>
      </c>
      <c r="N3569">
        <f>_xlfn.XLOOKUP(FraudData[[#This Row],[location_mismatch]],Table10[Location Mismatch],Table10[Risk Points],0)</f>
        <v>0</v>
      </c>
      <c r="O3569">
        <f>_xlfn.XLOOKUP(FraudData[[#This Row],[device_trust_score]],DeviceRules[Device Min],DeviceRules[Risk Points],,-1)</f>
        <v>2</v>
      </c>
      <c r="P3569">
        <f>_xlfn.XLOOKUP(FraudData[[#This Row],[velocity_last_24h]],VelocityRules[Velocity Min],VelocityRules[Risk Points],,-1)</f>
        <v>0</v>
      </c>
      <c r="Q3569">
        <f>_xlfn.XLOOKUP(FraudData[[#This Row],[merchant_category]],MerchantRules[Merchant Category],MerchantRules[Risk Points],0)</f>
        <v>0</v>
      </c>
      <c r="R3569">
        <f>SUM(FraudData[[#This Row],[Amount Risk]:[Merchant Risk]])</f>
        <v>2</v>
      </c>
      <c r="S3569" t="str" cm="1">
        <f t="array" ref="S3569">_xlfn.IFS(FraudData[[#This Row],[Fraud Risk Score]]&gt;=8,"High Risk",FraudData[[#This Row],[Fraud Risk Score]]&gt;=6,"Medium Risk",TRUE,"Low Risk")</f>
        <v>Low Risk</v>
      </c>
    </row>
    <row r="3570" spans="1:19">
      <c r="A3570">
        <v>3569</v>
      </c>
      <c r="B3570">
        <v>270.14</v>
      </c>
      <c r="C3570">
        <v>1</v>
      </c>
      <c r="D3570" t="s">
        <v>46</v>
      </c>
      <c r="E3570">
        <v>0</v>
      </c>
      <c r="F3570">
        <v>0</v>
      </c>
      <c r="G3570">
        <v>96</v>
      </c>
      <c r="H3570">
        <v>1</v>
      </c>
      <c r="I3570">
        <v>36</v>
      </c>
      <c r="J3570">
        <v>0</v>
      </c>
      <c r="K3570">
        <f>_xlfn.XLOOKUP(FraudData[[#This Row],[amount]],AmountRules[Amount Min],AmountRules[Risk Points],,-1)</f>
        <v>0</v>
      </c>
      <c r="L3570">
        <f>_xlfn.XLOOKUP(FraudData[[#This Row],[transaction_hour]],TimeRules[Hour Min],TimeRules[Risk Points],,-1)</f>
        <v>3</v>
      </c>
      <c r="M3570">
        <f>_xlfn.XLOOKUP(FraudData[[#This Row],[foreign_transaction]],ForeignRules[Foreign Transaction],ForeignRules[Risk Points],0)</f>
        <v>0</v>
      </c>
      <c r="N3570">
        <f>_xlfn.XLOOKUP(FraudData[[#This Row],[location_mismatch]],Table10[Location Mismatch],Table10[Risk Points],0)</f>
        <v>0</v>
      </c>
      <c r="O3570">
        <f>_xlfn.XLOOKUP(FraudData[[#This Row],[device_trust_score]],DeviceRules[Device Min],DeviceRules[Risk Points],,-1)</f>
        <v>0</v>
      </c>
      <c r="P3570">
        <f>_xlfn.XLOOKUP(FraudData[[#This Row],[velocity_last_24h]],VelocityRules[Velocity Min],VelocityRules[Risk Points],,-1)</f>
        <v>0</v>
      </c>
      <c r="Q3570">
        <f>_xlfn.XLOOKUP(FraudData[[#This Row],[merchant_category]],MerchantRules[Merchant Category],MerchantRules[Risk Points],0)</f>
        <v>0</v>
      </c>
      <c r="R3570">
        <f>SUM(FraudData[[#This Row],[Amount Risk]:[Merchant Risk]])</f>
        <v>3</v>
      </c>
      <c r="S3570" t="str" cm="1">
        <f t="array" ref="S3570">_xlfn.IFS(FraudData[[#This Row],[Fraud Risk Score]]&gt;=8,"High Risk",FraudData[[#This Row],[Fraud Risk Score]]&gt;=6,"Medium Risk",TRUE,"Low Risk")</f>
        <v>Low Risk</v>
      </c>
    </row>
    <row r="3571" spans="1:19">
      <c r="A3571">
        <v>3570</v>
      </c>
      <c r="B3571">
        <v>356.76</v>
      </c>
      <c r="C3571">
        <v>23</v>
      </c>
      <c r="D3571" t="s">
        <v>46</v>
      </c>
      <c r="E3571">
        <v>0</v>
      </c>
      <c r="F3571">
        <v>0</v>
      </c>
      <c r="G3571">
        <v>25</v>
      </c>
      <c r="H3571">
        <v>1</v>
      </c>
      <c r="I3571">
        <v>55</v>
      </c>
      <c r="J3571">
        <v>0</v>
      </c>
      <c r="K3571">
        <f>_xlfn.XLOOKUP(FraudData[[#This Row],[amount]],AmountRules[Amount Min],AmountRules[Risk Points],,-1)</f>
        <v>0</v>
      </c>
      <c r="L3571">
        <f>_xlfn.XLOOKUP(FraudData[[#This Row],[transaction_hour]],TimeRules[Hour Min],TimeRules[Risk Points],,-1)</f>
        <v>1</v>
      </c>
      <c r="M3571">
        <f>_xlfn.XLOOKUP(FraudData[[#This Row],[foreign_transaction]],ForeignRules[Foreign Transaction],ForeignRules[Risk Points],0)</f>
        <v>0</v>
      </c>
      <c r="N3571">
        <f>_xlfn.XLOOKUP(FraudData[[#This Row],[location_mismatch]],Table10[Location Mismatch],Table10[Risk Points],0)</f>
        <v>0</v>
      </c>
      <c r="O3571">
        <f>_xlfn.XLOOKUP(FraudData[[#This Row],[device_trust_score]],DeviceRules[Device Min],DeviceRules[Risk Points],,-1)</f>
        <v>3</v>
      </c>
      <c r="P3571">
        <f>_xlfn.XLOOKUP(FraudData[[#This Row],[velocity_last_24h]],VelocityRules[Velocity Min],VelocityRules[Risk Points],,-1)</f>
        <v>0</v>
      </c>
      <c r="Q3571">
        <f>_xlfn.XLOOKUP(FraudData[[#This Row],[merchant_category]],MerchantRules[Merchant Category],MerchantRules[Risk Points],0)</f>
        <v>0</v>
      </c>
      <c r="R3571">
        <f>SUM(FraudData[[#This Row],[Amount Risk]:[Merchant Risk]])</f>
        <v>4</v>
      </c>
      <c r="S3571" t="str" cm="1">
        <f t="array" ref="S3571">_xlfn.IFS(FraudData[[#This Row],[Fraud Risk Score]]&gt;=8,"High Risk",FraudData[[#This Row],[Fraud Risk Score]]&gt;=6,"Medium Risk",TRUE,"Low Risk")</f>
        <v>Low Risk</v>
      </c>
    </row>
    <row r="3572" spans="1:19">
      <c r="A3572">
        <v>3571</v>
      </c>
      <c r="B3572">
        <v>67.81</v>
      </c>
      <c r="C3572">
        <v>0</v>
      </c>
      <c r="D3572" t="s">
        <v>50</v>
      </c>
      <c r="E3572">
        <v>0</v>
      </c>
      <c r="F3572">
        <v>0</v>
      </c>
      <c r="G3572">
        <v>65</v>
      </c>
      <c r="H3572">
        <v>2</v>
      </c>
      <c r="I3572">
        <v>44</v>
      </c>
      <c r="J3572">
        <v>0</v>
      </c>
      <c r="K3572">
        <f>_xlfn.XLOOKUP(FraudData[[#This Row],[amount]],AmountRules[Amount Min],AmountRules[Risk Points],,-1)</f>
        <v>0</v>
      </c>
      <c r="L3572">
        <f>_xlfn.XLOOKUP(FraudData[[#This Row],[transaction_hour]],TimeRules[Hour Min],TimeRules[Risk Points],,-1)</f>
        <v>3</v>
      </c>
      <c r="M3572">
        <f>_xlfn.XLOOKUP(FraudData[[#This Row],[foreign_transaction]],ForeignRules[Foreign Transaction],ForeignRules[Risk Points],0)</f>
        <v>0</v>
      </c>
      <c r="N3572">
        <f>_xlfn.XLOOKUP(FraudData[[#This Row],[location_mismatch]],Table10[Location Mismatch],Table10[Risk Points],0)</f>
        <v>0</v>
      </c>
      <c r="O3572">
        <f>_xlfn.XLOOKUP(FraudData[[#This Row],[device_trust_score]],DeviceRules[Device Min],DeviceRules[Risk Points],,-1)</f>
        <v>1</v>
      </c>
      <c r="P3572">
        <f>_xlfn.XLOOKUP(FraudData[[#This Row],[velocity_last_24h]],VelocityRules[Velocity Min],VelocityRules[Risk Points],,-1)</f>
        <v>0</v>
      </c>
      <c r="Q3572">
        <f>_xlfn.XLOOKUP(FraudData[[#This Row],[merchant_category]],MerchantRules[Merchant Category],MerchantRules[Risk Points],0)</f>
        <v>0</v>
      </c>
      <c r="R3572">
        <f>SUM(FraudData[[#This Row],[Amount Risk]:[Merchant Risk]])</f>
        <v>4</v>
      </c>
      <c r="S3572" t="str" cm="1">
        <f t="array" ref="S3572">_xlfn.IFS(FraudData[[#This Row],[Fraud Risk Score]]&gt;=8,"High Risk",FraudData[[#This Row],[Fraud Risk Score]]&gt;=6,"Medium Risk",TRUE,"Low Risk")</f>
        <v>Low Risk</v>
      </c>
    </row>
    <row r="3573" spans="1:19">
      <c r="A3573">
        <v>3572</v>
      </c>
      <c r="B3573">
        <v>139</v>
      </c>
      <c r="C3573">
        <v>8</v>
      </c>
      <c r="D3573" t="s">
        <v>50</v>
      </c>
      <c r="E3573">
        <v>0</v>
      </c>
      <c r="F3573">
        <v>0</v>
      </c>
      <c r="G3573">
        <v>83</v>
      </c>
      <c r="H3573">
        <v>0</v>
      </c>
      <c r="I3573">
        <v>40</v>
      </c>
      <c r="J3573">
        <v>0</v>
      </c>
      <c r="K3573">
        <f>_xlfn.XLOOKUP(FraudData[[#This Row],[amount]],AmountRules[Amount Min],AmountRules[Risk Points],,-1)</f>
        <v>0</v>
      </c>
      <c r="L3573">
        <f>_xlfn.XLOOKUP(FraudData[[#This Row],[transaction_hour]],TimeRules[Hour Min],TimeRules[Risk Points],,-1)</f>
        <v>0</v>
      </c>
      <c r="M3573">
        <f>_xlfn.XLOOKUP(FraudData[[#This Row],[foreign_transaction]],ForeignRules[Foreign Transaction],ForeignRules[Risk Points],0)</f>
        <v>0</v>
      </c>
      <c r="N3573">
        <f>_xlfn.XLOOKUP(FraudData[[#This Row],[location_mismatch]],Table10[Location Mismatch],Table10[Risk Points],0)</f>
        <v>0</v>
      </c>
      <c r="O3573">
        <f>_xlfn.XLOOKUP(FraudData[[#This Row],[device_trust_score]],DeviceRules[Device Min],DeviceRules[Risk Points],,-1)</f>
        <v>0</v>
      </c>
      <c r="P3573">
        <f>_xlfn.XLOOKUP(FraudData[[#This Row],[velocity_last_24h]],VelocityRules[Velocity Min],VelocityRules[Risk Points],,-1)</f>
        <v>0</v>
      </c>
      <c r="Q3573">
        <f>_xlfn.XLOOKUP(FraudData[[#This Row],[merchant_category]],MerchantRules[Merchant Category],MerchantRules[Risk Points],0)</f>
        <v>0</v>
      </c>
      <c r="R3573">
        <f>SUM(FraudData[[#This Row],[Amount Risk]:[Merchant Risk]])</f>
        <v>0</v>
      </c>
      <c r="S3573" t="str" cm="1">
        <f t="array" ref="S3573">_xlfn.IFS(FraudData[[#This Row],[Fraud Risk Score]]&gt;=8,"High Risk",FraudData[[#This Row],[Fraud Risk Score]]&gt;=6,"Medium Risk",TRUE,"Low Risk")</f>
        <v>Low Risk</v>
      </c>
    </row>
    <row r="3574" spans="1:19">
      <c r="A3574">
        <v>3573</v>
      </c>
      <c r="B3574">
        <v>329.99</v>
      </c>
      <c r="C3574">
        <v>8</v>
      </c>
      <c r="D3574" t="s">
        <v>46</v>
      </c>
      <c r="E3574">
        <v>0</v>
      </c>
      <c r="F3574">
        <v>0</v>
      </c>
      <c r="G3574">
        <v>37</v>
      </c>
      <c r="H3574">
        <v>3</v>
      </c>
      <c r="I3574">
        <v>36</v>
      </c>
      <c r="J3574">
        <v>0</v>
      </c>
      <c r="K3574">
        <f>_xlfn.XLOOKUP(FraudData[[#This Row],[amount]],AmountRules[Amount Min],AmountRules[Risk Points],,-1)</f>
        <v>0</v>
      </c>
      <c r="L3574">
        <f>_xlfn.XLOOKUP(FraudData[[#This Row],[transaction_hour]],TimeRules[Hour Min],TimeRules[Risk Points],,-1)</f>
        <v>0</v>
      </c>
      <c r="M3574">
        <f>_xlfn.XLOOKUP(FraudData[[#This Row],[foreign_transaction]],ForeignRules[Foreign Transaction],ForeignRules[Risk Points],0)</f>
        <v>0</v>
      </c>
      <c r="N3574">
        <f>_xlfn.XLOOKUP(FraudData[[#This Row],[location_mismatch]],Table10[Location Mismatch],Table10[Risk Points],0)</f>
        <v>0</v>
      </c>
      <c r="O3574">
        <f>_xlfn.XLOOKUP(FraudData[[#This Row],[device_trust_score]],DeviceRules[Device Min],DeviceRules[Risk Points],,-1)</f>
        <v>2</v>
      </c>
      <c r="P3574">
        <f>_xlfn.XLOOKUP(FraudData[[#This Row],[velocity_last_24h]],VelocityRules[Velocity Min],VelocityRules[Risk Points],,-1)</f>
        <v>0</v>
      </c>
      <c r="Q3574">
        <f>_xlfn.XLOOKUP(FraudData[[#This Row],[merchant_category]],MerchantRules[Merchant Category],MerchantRules[Risk Points],0)</f>
        <v>0</v>
      </c>
      <c r="R3574">
        <f>SUM(FraudData[[#This Row],[Amount Risk]:[Merchant Risk]])</f>
        <v>2</v>
      </c>
      <c r="S3574" t="str" cm="1">
        <f t="array" ref="S3574">_xlfn.IFS(FraudData[[#This Row],[Fraud Risk Score]]&gt;=8,"High Risk",FraudData[[#This Row],[Fraud Risk Score]]&gt;=6,"Medium Risk",TRUE,"Low Risk")</f>
        <v>Low Risk</v>
      </c>
    </row>
    <row r="3575" spans="1:19">
      <c r="A3575">
        <v>3574</v>
      </c>
      <c r="B3575">
        <v>819.31</v>
      </c>
      <c r="C3575">
        <v>12</v>
      </c>
      <c r="D3575" t="s">
        <v>50</v>
      </c>
      <c r="E3575">
        <v>0</v>
      </c>
      <c r="F3575">
        <v>0</v>
      </c>
      <c r="G3575">
        <v>78</v>
      </c>
      <c r="H3575">
        <v>3</v>
      </c>
      <c r="I3575">
        <v>30</v>
      </c>
      <c r="J3575">
        <v>0</v>
      </c>
      <c r="K3575">
        <f>_xlfn.XLOOKUP(FraudData[[#This Row],[amount]],AmountRules[Amount Min],AmountRules[Risk Points],,-1)</f>
        <v>1</v>
      </c>
      <c r="L3575">
        <f>_xlfn.XLOOKUP(FraudData[[#This Row],[transaction_hour]],TimeRules[Hour Min],TimeRules[Risk Points],,-1)</f>
        <v>0</v>
      </c>
      <c r="M3575">
        <f>_xlfn.XLOOKUP(FraudData[[#This Row],[foreign_transaction]],ForeignRules[Foreign Transaction],ForeignRules[Risk Points],0)</f>
        <v>0</v>
      </c>
      <c r="N3575">
        <f>_xlfn.XLOOKUP(FraudData[[#This Row],[location_mismatch]],Table10[Location Mismatch],Table10[Risk Points],0)</f>
        <v>0</v>
      </c>
      <c r="O3575">
        <f>_xlfn.XLOOKUP(FraudData[[#This Row],[device_trust_score]],DeviceRules[Device Min],DeviceRules[Risk Points],,-1)</f>
        <v>0</v>
      </c>
      <c r="P3575">
        <f>_xlfn.XLOOKUP(FraudData[[#This Row],[velocity_last_24h]],VelocityRules[Velocity Min],VelocityRules[Risk Points],,-1)</f>
        <v>0</v>
      </c>
      <c r="Q3575">
        <f>_xlfn.XLOOKUP(FraudData[[#This Row],[merchant_category]],MerchantRules[Merchant Category],MerchantRules[Risk Points],0)</f>
        <v>0</v>
      </c>
      <c r="R3575">
        <f>SUM(FraudData[[#This Row],[Amount Risk]:[Merchant Risk]])</f>
        <v>1</v>
      </c>
      <c r="S3575" t="str" cm="1">
        <f t="array" ref="S3575">_xlfn.IFS(FraudData[[#This Row],[Fraud Risk Score]]&gt;=8,"High Risk",FraudData[[#This Row],[Fraud Risk Score]]&gt;=6,"Medium Risk",TRUE,"Low Risk")</f>
        <v>Low Risk</v>
      </c>
    </row>
    <row r="3576" spans="1:19">
      <c r="A3576">
        <v>3575</v>
      </c>
      <c r="B3576">
        <v>396.52</v>
      </c>
      <c r="C3576">
        <v>7</v>
      </c>
      <c r="D3576" t="s">
        <v>47</v>
      </c>
      <c r="E3576">
        <v>1</v>
      </c>
      <c r="F3576">
        <v>0</v>
      </c>
      <c r="G3576">
        <v>71</v>
      </c>
      <c r="H3576">
        <v>2</v>
      </c>
      <c r="I3576">
        <v>47</v>
      </c>
      <c r="J3576">
        <v>0</v>
      </c>
      <c r="K3576">
        <f>_xlfn.XLOOKUP(FraudData[[#This Row],[amount]],AmountRules[Amount Min],AmountRules[Risk Points],,-1)</f>
        <v>0</v>
      </c>
      <c r="L3576">
        <f>_xlfn.XLOOKUP(FraudData[[#This Row],[transaction_hour]],TimeRules[Hour Min],TimeRules[Risk Points],,-1)</f>
        <v>0</v>
      </c>
      <c r="M3576">
        <f>_xlfn.XLOOKUP(FraudData[[#This Row],[foreign_transaction]],ForeignRules[Foreign Transaction],ForeignRules[Risk Points],0)</f>
        <v>3</v>
      </c>
      <c r="N3576">
        <f>_xlfn.XLOOKUP(FraudData[[#This Row],[location_mismatch]],Table10[Location Mismatch],Table10[Risk Points],0)</f>
        <v>0</v>
      </c>
      <c r="O3576">
        <f>_xlfn.XLOOKUP(FraudData[[#This Row],[device_trust_score]],DeviceRules[Device Min],DeviceRules[Risk Points],,-1)</f>
        <v>0</v>
      </c>
      <c r="P3576">
        <f>_xlfn.XLOOKUP(FraudData[[#This Row],[velocity_last_24h]],VelocityRules[Velocity Min],VelocityRules[Risk Points],,-1)</f>
        <v>0</v>
      </c>
      <c r="Q3576">
        <f>_xlfn.XLOOKUP(FraudData[[#This Row],[merchant_category]],MerchantRules[Merchant Category],MerchantRules[Risk Points],0)</f>
        <v>0</v>
      </c>
      <c r="R3576">
        <f>SUM(FraudData[[#This Row],[Amount Risk]:[Merchant Risk]])</f>
        <v>3</v>
      </c>
      <c r="S3576" t="str" cm="1">
        <f t="array" ref="S3576">_xlfn.IFS(FraudData[[#This Row],[Fraud Risk Score]]&gt;=8,"High Risk",FraudData[[#This Row],[Fraud Risk Score]]&gt;=6,"Medium Risk",TRUE,"Low Risk")</f>
        <v>Low Risk</v>
      </c>
    </row>
    <row r="3577" spans="1:19">
      <c r="A3577">
        <v>3576</v>
      </c>
      <c r="B3577">
        <v>83.59</v>
      </c>
      <c r="C3577">
        <v>20</v>
      </c>
      <c r="D3577" t="s">
        <v>49</v>
      </c>
      <c r="E3577">
        <v>0</v>
      </c>
      <c r="F3577">
        <v>0</v>
      </c>
      <c r="G3577">
        <v>51</v>
      </c>
      <c r="H3577">
        <v>1</v>
      </c>
      <c r="I3577">
        <v>58</v>
      </c>
      <c r="J3577">
        <v>0</v>
      </c>
      <c r="K3577">
        <f>_xlfn.XLOOKUP(FraudData[[#This Row],[amount]],AmountRules[Amount Min],AmountRules[Risk Points],,-1)</f>
        <v>0</v>
      </c>
      <c r="L3577">
        <f>_xlfn.XLOOKUP(FraudData[[#This Row],[transaction_hour]],TimeRules[Hour Min],TimeRules[Risk Points],,-1)</f>
        <v>0</v>
      </c>
      <c r="M3577">
        <f>_xlfn.XLOOKUP(FraudData[[#This Row],[foreign_transaction]],ForeignRules[Foreign Transaction],ForeignRules[Risk Points],0)</f>
        <v>0</v>
      </c>
      <c r="N3577">
        <f>_xlfn.XLOOKUP(FraudData[[#This Row],[location_mismatch]],Table10[Location Mismatch],Table10[Risk Points],0)</f>
        <v>0</v>
      </c>
      <c r="O3577">
        <f>_xlfn.XLOOKUP(FraudData[[#This Row],[device_trust_score]],DeviceRules[Device Min],DeviceRules[Risk Points],,-1)</f>
        <v>1</v>
      </c>
      <c r="P3577">
        <f>_xlfn.XLOOKUP(FraudData[[#This Row],[velocity_last_24h]],VelocityRules[Velocity Min],VelocityRules[Risk Points],,-1)</f>
        <v>0</v>
      </c>
      <c r="Q3577">
        <f>_xlfn.XLOOKUP(FraudData[[#This Row],[merchant_category]],MerchantRules[Merchant Category],MerchantRules[Risk Points],0)</f>
        <v>1</v>
      </c>
      <c r="R3577">
        <f>SUM(FraudData[[#This Row],[Amount Risk]:[Merchant Risk]])</f>
        <v>2</v>
      </c>
      <c r="S3577" t="str" cm="1">
        <f t="array" ref="S3577">_xlfn.IFS(FraudData[[#This Row],[Fraud Risk Score]]&gt;=8,"High Risk",FraudData[[#This Row],[Fraud Risk Score]]&gt;=6,"Medium Risk",TRUE,"Low Risk")</f>
        <v>Low Risk</v>
      </c>
    </row>
    <row r="3578" spans="1:19">
      <c r="A3578">
        <v>3577</v>
      </c>
      <c r="B3578">
        <v>39.08</v>
      </c>
      <c r="C3578">
        <v>4</v>
      </c>
      <c r="D3578" t="s">
        <v>47</v>
      </c>
      <c r="E3578">
        <v>0</v>
      </c>
      <c r="F3578">
        <v>0</v>
      </c>
      <c r="G3578">
        <v>64</v>
      </c>
      <c r="H3578">
        <v>3</v>
      </c>
      <c r="I3578">
        <v>67</v>
      </c>
      <c r="J3578">
        <v>0</v>
      </c>
      <c r="K3578">
        <f>_xlfn.XLOOKUP(FraudData[[#This Row],[amount]],AmountRules[Amount Min],AmountRules[Risk Points],,-1)</f>
        <v>0</v>
      </c>
      <c r="L3578">
        <f>_xlfn.XLOOKUP(FraudData[[#This Row],[transaction_hour]],TimeRules[Hour Min],TimeRules[Risk Points],,-1)</f>
        <v>0</v>
      </c>
      <c r="M3578">
        <f>_xlfn.XLOOKUP(FraudData[[#This Row],[foreign_transaction]],ForeignRules[Foreign Transaction],ForeignRules[Risk Points],0)</f>
        <v>0</v>
      </c>
      <c r="N3578">
        <f>_xlfn.XLOOKUP(FraudData[[#This Row],[location_mismatch]],Table10[Location Mismatch],Table10[Risk Points],0)</f>
        <v>0</v>
      </c>
      <c r="O3578">
        <f>_xlfn.XLOOKUP(FraudData[[#This Row],[device_trust_score]],DeviceRules[Device Min],DeviceRules[Risk Points],,-1)</f>
        <v>1</v>
      </c>
      <c r="P3578">
        <f>_xlfn.XLOOKUP(FraudData[[#This Row],[velocity_last_24h]],VelocityRules[Velocity Min],VelocityRules[Risk Points],,-1)</f>
        <v>0</v>
      </c>
      <c r="Q3578">
        <f>_xlfn.XLOOKUP(FraudData[[#This Row],[merchant_category]],MerchantRules[Merchant Category],MerchantRules[Risk Points],0)</f>
        <v>0</v>
      </c>
      <c r="R3578">
        <f>SUM(FraudData[[#This Row],[Amount Risk]:[Merchant Risk]])</f>
        <v>1</v>
      </c>
      <c r="S3578" t="str" cm="1">
        <f t="array" ref="S3578">_xlfn.IFS(FraudData[[#This Row],[Fraud Risk Score]]&gt;=8,"High Risk",FraudData[[#This Row],[Fraud Risk Score]]&gt;=6,"Medium Risk",TRUE,"Low Risk")</f>
        <v>Low Risk</v>
      </c>
    </row>
    <row r="3579" spans="1:19">
      <c r="A3579">
        <v>3578</v>
      </c>
      <c r="B3579">
        <v>120.99</v>
      </c>
      <c r="C3579">
        <v>2</v>
      </c>
      <c r="D3579" t="s">
        <v>49</v>
      </c>
      <c r="E3579">
        <v>0</v>
      </c>
      <c r="F3579">
        <v>0</v>
      </c>
      <c r="G3579">
        <v>56</v>
      </c>
      <c r="H3579">
        <v>4</v>
      </c>
      <c r="I3579">
        <v>63</v>
      </c>
      <c r="J3579">
        <v>0</v>
      </c>
      <c r="K3579">
        <f>_xlfn.XLOOKUP(FraudData[[#This Row],[amount]],AmountRules[Amount Min],AmountRules[Risk Points],,-1)</f>
        <v>0</v>
      </c>
      <c r="L3579">
        <f>_xlfn.XLOOKUP(FraudData[[#This Row],[transaction_hour]],TimeRules[Hour Min],TimeRules[Risk Points],,-1)</f>
        <v>3</v>
      </c>
      <c r="M3579">
        <f>_xlfn.XLOOKUP(FraudData[[#This Row],[foreign_transaction]],ForeignRules[Foreign Transaction],ForeignRules[Risk Points],0)</f>
        <v>0</v>
      </c>
      <c r="N3579">
        <f>_xlfn.XLOOKUP(FraudData[[#This Row],[location_mismatch]],Table10[Location Mismatch],Table10[Risk Points],0)</f>
        <v>0</v>
      </c>
      <c r="O3579">
        <f>_xlfn.XLOOKUP(FraudData[[#This Row],[device_trust_score]],DeviceRules[Device Min],DeviceRules[Risk Points],,-1)</f>
        <v>1</v>
      </c>
      <c r="P3579">
        <f>_xlfn.XLOOKUP(FraudData[[#This Row],[velocity_last_24h]],VelocityRules[Velocity Min],VelocityRules[Risk Points],,-1)</f>
        <v>0</v>
      </c>
      <c r="Q3579">
        <f>_xlfn.XLOOKUP(FraudData[[#This Row],[merchant_category]],MerchantRules[Merchant Category],MerchantRules[Risk Points],0)</f>
        <v>1</v>
      </c>
      <c r="R3579">
        <f>SUM(FraudData[[#This Row],[Amount Risk]:[Merchant Risk]])</f>
        <v>5</v>
      </c>
      <c r="S3579" t="str" cm="1">
        <f t="array" ref="S3579">_xlfn.IFS(FraudData[[#This Row],[Fraud Risk Score]]&gt;=8,"High Risk",FraudData[[#This Row],[Fraud Risk Score]]&gt;=6,"Medium Risk",TRUE,"Low Risk")</f>
        <v>Low Risk</v>
      </c>
    </row>
    <row r="3580" spans="1:19">
      <c r="A3580">
        <v>3579</v>
      </c>
      <c r="B3580">
        <v>243.61</v>
      </c>
      <c r="C3580">
        <v>20</v>
      </c>
      <c r="D3580" t="s">
        <v>50</v>
      </c>
      <c r="E3580">
        <v>0</v>
      </c>
      <c r="F3580">
        <v>0</v>
      </c>
      <c r="G3580">
        <v>82</v>
      </c>
      <c r="H3580">
        <v>4</v>
      </c>
      <c r="I3580">
        <v>25</v>
      </c>
      <c r="J3580">
        <v>0</v>
      </c>
      <c r="K3580">
        <f>_xlfn.XLOOKUP(FraudData[[#This Row],[amount]],AmountRules[Amount Min],AmountRules[Risk Points],,-1)</f>
        <v>0</v>
      </c>
      <c r="L3580">
        <f>_xlfn.XLOOKUP(FraudData[[#This Row],[transaction_hour]],TimeRules[Hour Min],TimeRules[Risk Points],,-1)</f>
        <v>0</v>
      </c>
      <c r="M3580">
        <f>_xlfn.XLOOKUP(FraudData[[#This Row],[foreign_transaction]],ForeignRules[Foreign Transaction],ForeignRules[Risk Points],0)</f>
        <v>0</v>
      </c>
      <c r="N3580">
        <f>_xlfn.XLOOKUP(FraudData[[#This Row],[location_mismatch]],Table10[Location Mismatch],Table10[Risk Points],0)</f>
        <v>0</v>
      </c>
      <c r="O3580">
        <f>_xlfn.XLOOKUP(FraudData[[#This Row],[device_trust_score]],DeviceRules[Device Min],DeviceRules[Risk Points],,-1)</f>
        <v>0</v>
      </c>
      <c r="P3580">
        <f>_xlfn.XLOOKUP(FraudData[[#This Row],[velocity_last_24h]],VelocityRules[Velocity Min],VelocityRules[Risk Points],,-1)</f>
        <v>0</v>
      </c>
      <c r="Q3580">
        <f>_xlfn.XLOOKUP(FraudData[[#This Row],[merchant_category]],MerchantRules[Merchant Category],MerchantRules[Risk Points],0)</f>
        <v>0</v>
      </c>
      <c r="R3580">
        <f>SUM(FraudData[[#This Row],[Amount Risk]:[Merchant Risk]])</f>
        <v>0</v>
      </c>
      <c r="S3580" t="str" cm="1">
        <f t="array" ref="S3580">_xlfn.IFS(FraudData[[#This Row],[Fraud Risk Score]]&gt;=8,"High Risk",FraudData[[#This Row],[Fraud Risk Score]]&gt;=6,"Medium Risk",TRUE,"Low Risk")</f>
        <v>Low Risk</v>
      </c>
    </row>
    <row r="3581" spans="1:19">
      <c r="A3581">
        <v>3580</v>
      </c>
      <c r="B3581">
        <v>122.11</v>
      </c>
      <c r="C3581">
        <v>3</v>
      </c>
      <c r="D3581" t="s">
        <v>47</v>
      </c>
      <c r="E3581">
        <v>0</v>
      </c>
      <c r="F3581">
        <v>0</v>
      </c>
      <c r="G3581">
        <v>67</v>
      </c>
      <c r="H3581">
        <v>3</v>
      </c>
      <c r="I3581">
        <v>46</v>
      </c>
      <c r="J3581">
        <v>0</v>
      </c>
      <c r="K3581">
        <f>_xlfn.XLOOKUP(FraudData[[#This Row],[amount]],AmountRules[Amount Min],AmountRules[Risk Points],,-1)</f>
        <v>0</v>
      </c>
      <c r="L3581">
        <f>_xlfn.XLOOKUP(FraudData[[#This Row],[transaction_hour]],TimeRules[Hour Min],TimeRules[Risk Points],,-1)</f>
        <v>3</v>
      </c>
      <c r="M3581">
        <f>_xlfn.XLOOKUP(FraudData[[#This Row],[foreign_transaction]],ForeignRules[Foreign Transaction],ForeignRules[Risk Points],0)</f>
        <v>0</v>
      </c>
      <c r="N3581">
        <f>_xlfn.XLOOKUP(FraudData[[#This Row],[location_mismatch]],Table10[Location Mismatch],Table10[Risk Points],0)</f>
        <v>0</v>
      </c>
      <c r="O3581">
        <f>_xlfn.XLOOKUP(FraudData[[#This Row],[device_trust_score]],DeviceRules[Device Min],DeviceRules[Risk Points],,-1)</f>
        <v>1</v>
      </c>
      <c r="P3581">
        <f>_xlfn.XLOOKUP(FraudData[[#This Row],[velocity_last_24h]],VelocityRules[Velocity Min],VelocityRules[Risk Points],,-1)</f>
        <v>0</v>
      </c>
      <c r="Q3581">
        <f>_xlfn.XLOOKUP(FraudData[[#This Row],[merchant_category]],MerchantRules[Merchant Category],MerchantRules[Risk Points],0)</f>
        <v>0</v>
      </c>
      <c r="R3581">
        <f>SUM(FraudData[[#This Row],[Amount Risk]:[Merchant Risk]])</f>
        <v>4</v>
      </c>
      <c r="S3581" t="str" cm="1">
        <f t="array" ref="S3581">_xlfn.IFS(FraudData[[#This Row],[Fraud Risk Score]]&gt;=8,"High Risk",FraudData[[#This Row],[Fraud Risk Score]]&gt;=6,"Medium Risk",TRUE,"Low Risk")</f>
        <v>Low Risk</v>
      </c>
    </row>
    <row r="3582" spans="1:19">
      <c r="A3582">
        <v>3581</v>
      </c>
      <c r="B3582">
        <v>118.81</v>
      </c>
      <c r="C3582">
        <v>16</v>
      </c>
      <c r="D3582" t="s">
        <v>48</v>
      </c>
      <c r="E3582">
        <v>0</v>
      </c>
      <c r="F3582">
        <v>0</v>
      </c>
      <c r="G3582">
        <v>76</v>
      </c>
      <c r="H3582">
        <v>2</v>
      </c>
      <c r="I3582">
        <v>60</v>
      </c>
      <c r="J3582">
        <v>0</v>
      </c>
      <c r="K3582">
        <f>_xlfn.XLOOKUP(FraudData[[#This Row],[amount]],AmountRules[Amount Min],AmountRules[Risk Points],,-1)</f>
        <v>0</v>
      </c>
      <c r="L3582">
        <f>_xlfn.XLOOKUP(FraudData[[#This Row],[transaction_hour]],TimeRules[Hour Min],TimeRules[Risk Points],,-1)</f>
        <v>0</v>
      </c>
      <c r="M3582">
        <f>_xlfn.XLOOKUP(FraudData[[#This Row],[foreign_transaction]],ForeignRules[Foreign Transaction],ForeignRules[Risk Points],0)</f>
        <v>0</v>
      </c>
      <c r="N3582">
        <f>_xlfn.XLOOKUP(FraudData[[#This Row],[location_mismatch]],Table10[Location Mismatch],Table10[Risk Points],0)</f>
        <v>0</v>
      </c>
      <c r="O3582">
        <f>_xlfn.XLOOKUP(FraudData[[#This Row],[device_trust_score]],DeviceRules[Device Min],DeviceRules[Risk Points],,-1)</f>
        <v>0</v>
      </c>
      <c r="P3582">
        <f>_xlfn.XLOOKUP(FraudData[[#This Row],[velocity_last_24h]],VelocityRules[Velocity Min],VelocityRules[Risk Points],,-1)</f>
        <v>0</v>
      </c>
      <c r="Q3582">
        <f>_xlfn.XLOOKUP(FraudData[[#This Row],[merchant_category]],MerchantRules[Merchant Category],MerchantRules[Risk Points],0)</f>
        <v>0</v>
      </c>
      <c r="R3582">
        <f>SUM(FraudData[[#This Row],[Amount Risk]:[Merchant Risk]])</f>
        <v>0</v>
      </c>
      <c r="S3582" t="str" cm="1">
        <f t="array" ref="S3582">_xlfn.IFS(FraudData[[#This Row],[Fraud Risk Score]]&gt;=8,"High Risk",FraudData[[#This Row],[Fraud Risk Score]]&gt;=6,"Medium Risk",TRUE,"Low Risk")</f>
        <v>Low Risk</v>
      </c>
    </row>
    <row r="3583" spans="1:19">
      <c r="A3583">
        <v>3582</v>
      </c>
      <c r="B3583">
        <v>327.88</v>
      </c>
      <c r="C3583">
        <v>15</v>
      </c>
      <c r="D3583" t="s">
        <v>46</v>
      </c>
      <c r="E3583">
        <v>0</v>
      </c>
      <c r="F3583">
        <v>0</v>
      </c>
      <c r="G3583">
        <v>58</v>
      </c>
      <c r="H3583">
        <v>1</v>
      </c>
      <c r="I3583">
        <v>67</v>
      </c>
      <c r="J3583">
        <v>0</v>
      </c>
      <c r="K3583">
        <f>_xlfn.XLOOKUP(FraudData[[#This Row],[amount]],AmountRules[Amount Min],AmountRules[Risk Points],,-1)</f>
        <v>0</v>
      </c>
      <c r="L3583">
        <f>_xlfn.XLOOKUP(FraudData[[#This Row],[transaction_hour]],TimeRules[Hour Min],TimeRules[Risk Points],,-1)</f>
        <v>0</v>
      </c>
      <c r="M3583">
        <f>_xlfn.XLOOKUP(FraudData[[#This Row],[foreign_transaction]],ForeignRules[Foreign Transaction],ForeignRules[Risk Points],0)</f>
        <v>0</v>
      </c>
      <c r="N3583">
        <f>_xlfn.XLOOKUP(FraudData[[#This Row],[location_mismatch]],Table10[Location Mismatch],Table10[Risk Points],0)</f>
        <v>0</v>
      </c>
      <c r="O3583">
        <f>_xlfn.XLOOKUP(FraudData[[#This Row],[device_trust_score]],DeviceRules[Device Min],DeviceRules[Risk Points],,-1)</f>
        <v>1</v>
      </c>
      <c r="P3583">
        <f>_xlfn.XLOOKUP(FraudData[[#This Row],[velocity_last_24h]],VelocityRules[Velocity Min],VelocityRules[Risk Points],,-1)</f>
        <v>0</v>
      </c>
      <c r="Q3583">
        <f>_xlfn.XLOOKUP(FraudData[[#This Row],[merchant_category]],MerchantRules[Merchant Category],MerchantRules[Risk Points],0)</f>
        <v>0</v>
      </c>
      <c r="R3583">
        <f>SUM(FraudData[[#This Row],[Amount Risk]:[Merchant Risk]])</f>
        <v>1</v>
      </c>
      <c r="S3583" t="str" cm="1">
        <f t="array" ref="S3583">_xlfn.IFS(FraudData[[#This Row],[Fraud Risk Score]]&gt;=8,"High Risk",FraudData[[#This Row],[Fraud Risk Score]]&gt;=6,"Medium Risk",TRUE,"Low Risk")</f>
        <v>Low Risk</v>
      </c>
    </row>
    <row r="3584" spans="1:19">
      <c r="A3584">
        <v>3583</v>
      </c>
      <c r="B3584">
        <v>80.73</v>
      </c>
      <c r="C3584">
        <v>15</v>
      </c>
      <c r="D3584" t="s">
        <v>49</v>
      </c>
      <c r="E3584">
        <v>0</v>
      </c>
      <c r="F3584">
        <v>0</v>
      </c>
      <c r="G3584">
        <v>30</v>
      </c>
      <c r="H3584">
        <v>1</v>
      </c>
      <c r="I3584">
        <v>67</v>
      </c>
      <c r="J3584">
        <v>0</v>
      </c>
      <c r="K3584">
        <f>_xlfn.XLOOKUP(FraudData[[#This Row],[amount]],AmountRules[Amount Min],AmountRules[Risk Points],,-1)</f>
        <v>0</v>
      </c>
      <c r="L3584">
        <f>_xlfn.XLOOKUP(FraudData[[#This Row],[transaction_hour]],TimeRules[Hour Min],TimeRules[Risk Points],,-1)</f>
        <v>0</v>
      </c>
      <c r="M3584">
        <f>_xlfn.XLOOKUP(FraudData[[#This Row],[foreign_transaction]],ForeignRules[Foreign Transaction],ForeignRules[Risk Points],0)</f>
        <v>0</v>
      </c>
      <c r="N3584">
        <f>_xlfn.XLOOKUP(FraudData[[#This Row],[location_mismatch]],Table10[Location Mismatch],Table10[Risk Points],0)</f>
        <v>0</v>
      </c>
      <c r="O3584">
        <f>_xlfn.XLOOKUP(FraudData[[#This Row],[device_trust_score]],DeviceRules[Device Min],DeviceRules[Risk Points],,-1)</f>
        <v>2</v>
      </c>
      <c r="P3584">
        <f>_xlfn.XLOOKUP(FraudData[[#This Row],[velocity_last_24h]],VelocityRules[Velocity Min],VelocityRules[Risk Points],,-1)</f>
        <v>0</v>
      </c>
      <c r="Q3584">
        <f>_xlfn.XLOOKUP(FraudData[[#This Row],[merchant_category]],MerchantRules[Merchant Category],MerchantRules[Risk Points],0)</f>
        <v>1</v>
      </c>
      <c r="R3584">
        <f>SUM(FraudData[[#This Row],[Amount Risk]:[Merchant Risk]])</f>
        <v>3</v>
      </c>
      <c r="S3584" t="str" cm="1">
        <f t="array" ref="S3584">_xlfn.IFS(FraudData[[#This Row],[Fraud Risk Score]]&gt;=8,"High Risk",FraudData[[#This Row],[Fraud Risk Score]]&gt;=6,"Medium Risk",TRUE,"Low Risk")</f>
        <v>Low Risk</v>
      </c>
    </row>
    <row r="3585" spans="1:19">
      <c r="A3585">
        <v>3584</v>
      </c>
      <c r="B3585">
        <v>353.64</v>
      </c>
      <c r="C3585">
        <v>19</v>
      </c>
      <c r="D3585" t="s">
        <v>49</v>
      </c>
      <c r="E3585">
        <v>0</v>
      </c>
      <c r="F3585">
        <v>0</v>
      </c>
      <c r="G3585">
        <v>72</v>
      </c>
      <c r="H3585">
        <v>3</v>
      </c>
      <c r="I3585">
        <v>64</v>
      </c>
      <c r="J3585">
        <v>0</v>
      </c>
      <c r="K3585">
        <f>_xlfn.XLOOKUP(FraudData[[#This Row],[amount]],AmountRules[Amount Min],AmountRules[Risk Points],,-1)</f>
        <v>0</v>
      </c>
      <c r="L3585">
        <f>_xlfn.XLOOKUP(FraudData[[#This Row],[transaction_hour]],TimeRules[Hour Min],TimeRules[Risk Points],,-1)</f>
        <v>0</v>
      </c>
      <c r="M3585">
        <f>_xlfn.XLOOKUP(FraudData[[#This Row],[foreign_transaction]],ForeignRules[Foreign Transaction],ForeignRules[Risk Points],0)</f>
        <v>0</v>
      </c>
      <c r="N3585">
        <f>_xlfn.XLOOKUP(FraudData[[#This Row],[location_mismatch]],Table10[Location Mismatch],Table10[Risk Points],0)</f>
        <v>0</v>
      </c>
      <c r="O3585">
        <f>_xlfn.XLOOKUP(FraudData[[#This Row],[device_trust_score]],DeviceRules[Device Min],DeviceRules[Risk Points],,-1)</f>
        <v>0</v>
      </c>
      <c r="P3585">
        <f>_xlfn.XLOOKUP(FraudData[[#This Row],[velocity_last_24h]],VelocityRules[Velocity Min],VelocityRules[Risk Points],,-1)</f>
        <v>0</v>
      </c>
      <c r="Q3585">
        <f>_xlfn.XLOOKUP(FraudData[[#This Row],[merchant_category]],MerchantRules[Merchant Category],MerchantRules[Risk Points],0)</f>
        <v>1</v>
      </c>
      <c r="R3585">
        <f>SUM(FraudData[[#This Row],[Amount Risk]:[Merchant Risk]])</f>
        <v>1</v>
      </c>
      <c r="S3585" t="str" cm="1">
        <f t="array" ref="S3585">_xlfn.IFS(FraudData[[#This Row],[Fraud Risk Score]]&gt;=8,"High Risk",FraudData[[#This Row],[Fraud Risk Score]]&gt;=6,"Medium Risk",TRUE,"Low Risk")</f>
        <v>Low Risk</v>
      </c>
    </row>
    <row r="3586" spans="1:19">
      <c r="A3586">
        <v>3585</v>
      </c>
      <c r="B3586">
        <v>94</v>
      </c>
      <c r="C3586">
        <v>2</v>
      </c>
      <c r="D3586" t="s">
        <v>48</v>
      </c>
      <c r="E3586">
        <v>1</v>
      </c>
      <c r="F3586">
        <v>0</v>
      </c>
      <c r="G3586">
        <v>42</v>
      </c>
      <c r="H3586">
        <v>0</v>
      </c>
      <c r="I3586">
        <v>23</v>
      </c>
      <c r="J3586">
        <v>0</v>
      </c>
      <c r="K3586">
        <f>_xlfn.XLOOKUP(FraudData[[#This Row],[amount]],AmountRules[Amount Min],AmountRules[Risk Points],,-1)</f>
        <v>0</v>
      </c>
      <c r="L3586">
        <f>_xlfn.XLOOKUP(FraudData[[#This Row],[transaction_hour]],TimeRules[Hour Min],TimeRules[Risk Points],,-1)</f>
        <v>3</v>
      </c>
      <c r="M3586">
        <f>_xlfn.XLOOKUP(FraudData[[#This Row],[foreign_transaction]],ForeignRules[Foreign Transaction],ForeignRules[Risk Points],0)</f>
        <v>3</v>
      </c>
      <c r="N3586">
        <f>_xlfn.XLOOKUP(FraudData[[#This Row],[location_mismatch]],Table10[Location Mismatch],Table10[Risk Points],0)</f>
        <v>0</v>
      </c>
      <c r="O3586">
        <f>_xlfn.XLOOKUP(FraudData[[#This Row],[device_trust_score]],DeviceRules[Device Min],DeviceRules[Risk Points],,-1)</f>
        <v>2</v>
      </c>
      <c r="P3586">
        <f>_xlfn.XLOOKUP(FraudData[[#This Row],[velocity_last_24h]],VelocityRules[Velocity Min],VelocityRules[Risk Points],,-1)</f>
        <v>0</v>
      </c>
      <c r="Q3586">
        <f>_xlfn.XLOOKUP(FraudData[[#This Row],[merchant_category]],MerchantRules[Merchant Category],MerchantRules[Risk Points],0)</f>
        <v>0</v>
      </c>
      <c r="R3586">
        <f>SUM(FraudData[[#This Row],[Amount Risk]:[Merchant Risk]])</f>
        <v>8</v>
      </c>
      <c r="S3586" t="str" cm="1">
        <f t="array" ref="S3586">_xlfn.IFS(FraudData[[#This Row],[Fraud Risk Score]]&gt;=8,"High Risk",FraudData[[#This Row],[Fraud Risk Score]]&gt;=6,"Medium Risk",TRUE,"Low Risk")</f>
        <v>High Risk</v>
      </c>
    </row>
    <row r="3587" spans="1:19">
      <c r="A3587">
        <v>3586</v>
      </c>
      <c r="B3587">
        <v>71.61</v>
      </c>
      <c r="C3587">
        <v>5</v>
      </c>
      <c r="D3587" t="s">
        <v>48</v>
      </c>
      <c r="E3587">
        <v>1</v>
      </c>
      <c r="F3587">
        <v>0</v>
      </c>
      <c r="G3587">
        <v>63</v>
      </c>
      <c r="H3587">
        <v>1</v>
      </c>
      <c r="I3587">
        <v>34</v>
      </c>
      <c r="J3587">
        <v>0</v>
      </c>
      <c r="K3587">
        <f>_xlfn.XLOOKUP(FraudData[[#This Row],[amount]],AmountRules[Amount Min],AmountRules[Risk Points],,-1)</f>
        <v>0</v>
      </c>
      <c r="L3587">
        <f>_xlfn.XLOOKUP(FraudData[[#This Row],[transaction_hour]],TimeRules[Hour Min],TimeRules[Risk Points],,-1)</f>
        <v>0</v>
      </c>
      <c r="M3587">
        <f>_xlfn.XLOOKUP(FraudData[[#This Row],[foreign_transaction]],ForeignRules[Foreign Transaction],ForeignRules[Risk Points],0)</f>
        <v>3</v>
      </c>
      <c r="N3587">
        <f>_xlfn.XLOOKUP(FraudData[[#This Row],[location_mismatch]],Table10[Location Mismatch],Table10[Risk Points],0)</f>
        <v>0</v>
      </c>
      <c r="O3587">
        <f>_xlfn.XLOOKUP(FraudData[[#This Row],[device_trust_score]],DeviceRules[Device Min],DeviceRules[Risk Points],,-1)</f>
        <v>1</v>
      </c>
      <c r="P3587">
        <f>_xlfn.XLOOKUP(FraudData[[#This Row],[velocity_last_24h]],VelocityRules[Velocity Min],VelocityRules[Risk Points],,-1)</f>
        <v>0</v>
      </c>
      <c r="Q3587">
        <f>_xlfn.XLOOKUP(FraudData[[#This Row],[merchant_category]],MerchantRules[Merchant Category],MerchantRules[Risk Points],0)</f>
        <v>0</v>
      </c>
      <c r="R3587">
        <f>SUM(FraudData[[#This Row],[Amount Risk]:[Merchant Risk]])</f>
        <v>4</v>
      </c>
      <c r="S3587" t="str" cm="1">
        <f t="array" ref="S3587">_xlfn.IFS(FraudData[[#This Row],[Fraud Risk Score]]&gt;=8,"High Risk",FraudData[[#This Row],[Fraud Risk Score]]&gt;=6,"Medium Risk",TRUE,"Low Risk")</f>
        <v>Low Risk</v>
      </c>
    </row>
    <row r="3588" spans="1:19">
      <c r="A3588">
        <v>3587</v>
      </c>
      <c r="B3588">
        <v>108.92</v>
      </c>
      <c r="C3588">
        <v>0</v>
      </c>
      <c r="D3588" t="s">
        <v>46</v>
      </c>
      <c r="E3588">
        <v>0</v>
      </c>
      <c r="F3588">
        <v>0</v>
      </c>
      <c r="G3588">
        <v>31</v>
      </c>
      <c r="H3588">
        <v>7</v>
      </c>
      <c r="I3588">
        <v>46</v>
      </c>
      <c r="J3588">
        <v>1</v>
      </c>
      <c r="K3588">
        <f>_xlfn.XLOOKUP(FraudData[[#This Row],[amount]],AmountRules[Amount Min],AmountRules[Risk Points],,-1)</f>
        <v>0</v>
      </c>
      <c r="L3588">
        <f>_xlfn.XLOOKUP(FraudData[[#This Row],[transaction_hour]],TimeRules[Hour Min],TimeRules[Risk Points],,-1)</f>
        <v>3</v>
      </c>
      <c r="M3588">
        <f>_xlfn.XLOOKUP(FraudData[[#This Row],[foreign_transaction]],ForeignRules[Foreign Transaction],ForeignRules[Risk Points],0)</f>
        <v>0</v>
      </c>
      <c r="N3588">
        <f>_xlfn.XLOOKUP(FraudData[[#This Row],[location_mismatch]],Table10[Location Mismatch],Table10[Risk Points],0)</f>
        <v>0</v>
      </c>
      <c r="O3588">
        <f>_xlfn.XLOOKUP(FraudData[[#This Row],[device_trust_score]],DeviceRules[Device Min],DeviceRules[Risk Points],,-1)</f>
        <v>2</v>
      </c>
      <c r="P3588">
        <f>_xlfn.XLOOKUP(FraudData[[#This Row],[velocity_last_24h]],VelocityRules[Velocity Min],VelocityRules[Risk Points],,-1)</f>
        <v>2</v>
      </c>
      <c r="Q3588">
        <f>_xlfn.XLOOKUP(FraudData[[#This Row],[merchant_category]],MerchantRules[Merchant Category],MerchantRules[Risk Points],0)</f>
        <v>0</v>
      </c>
      <c r="R3588">
        <f>SUM(FraudData[[#This Row],[Amount Risk]:[Merchant Risk]])</f>
        <v>7</v>
      </c>
      <c r="S3588" t="str" cm="1">
        <f t="array" ref="S3588">_xlfn.IFS(FraudData[[#This Row],[Fraud Risk Score]]&gt;=8,"High Risk",FraudData[[#This Row],[Fraud Risk Score]]&gt;=6,"Medium Risk",TRUE,"Low Risk")</f>
        <v>Medium Risk</v>
      </c>
    </row>
    <row r="3589" spans="1:19">
      <c r="A3589">
        <v>3588</v>
      </c>
      <c r="B3589">
        <v>258.73</v>
      </c>
      <c r="C3589">
        <v>20</v>
      </c>
      <c r="D3589" t="s">
        <v>50</v>
      </c>
      <c r="E3589">
        <v>0</v>
      </c>
      <c r="F3589">
        <v>0</v>
      </c>
      <c r="G3589">
        <v>30</v>
      </c>
      <c r="H3589">
        <v>0</v>
      </c>
      <c r="I3589">
        <v>57</v>
      </c>
      <c r="J3589">
        <v>0</v>
      </c>
      <c r="K3589">
        <f>_xlfn.XLOOKUP(FraudData[[#This Row],[amount]],AmountRules[Amount Min],AmountRules[Risk Points],,-1)</f>
        <v>0</v>
      </c>
      <c r="L3589">
        <f>_xlfn.XLOOKUP(FraudData[[#This Row],[transaction_hour]],TimeRules[Hour Min],TimeRules[Risk Points],,-1)</f>
        <v>0</v>
      </c>
      <c r="M3589">
        <f>_xlfn.XLOOKUP(FraudData[[#This Row],[foreign_transaction]],ForeignRules[Foreign Transaction],ForeignRules[Risk Points],0)</f>
        <v>0</v>
      </c>
      <c r="N3589">
        <f>_xlfn.XLOOKUP(FraudData[[#This Row],[location_mismatch]],Table10[Location Mismatch],Table10[Risk Points],0)</f>
        <v>0</v>
      </c>
      <c r="O3589">
        <f>_xlfn.XLOOKUP(FraudData[[#This Row],[device_trust_score]],DeviceRules[Device Min],DeviceRules[Risk Points],,-1)</f>
        <v>2</v>
      </c>
      <c r="P3589">
        <f>_xlfn.XLOOKUP(FraudData[[#This Row],[velocity_last_24h]],VelocityRules[Velocity Min],VelocityRules[Risk Points],,-1)</f>
        <v>0</v>
      </c>
      <c r="Q3589">
        <f>_xlfn.XLOOKUP(FraudData[[#This Row],[merchant_category]],MerchantRules[Merchant Category],MerchantRules[Risk Points],0)</f>
        <v>0</v>
      </c>
      <c r="R3589">
        <f>SUM(FraudData[[#This Row],[Amount Risk]:[Merchant Risk]])</f>
        <v>2</v>
      </c>
      <c r="S3589" t="str" cm="1">
        <f t="array" ref="S3589">_xlfn.IFS(FraudData[[#This Row],[Fraud Risk Score]]&gt;=8,"High Risk",FraudData[[#This Row],[Fraud Risk Score]]&gt;=6,"Medium Risk",TRUE,"Low Risk")</f>
        <v>Low Risk</v>
      </c>
    </row>
    <row r="3590" spans="1:19">
      <c r="A3590">
        <v>3589</v>
      </c>
      <c r="B3590">
        <v>24.24</v>
      </c>
      <c r="C3590">
        <v>15</v>
      </c>
      <c r="D3590" t="s">
        <v>47</v>
      </c>
      <c r="E3590">
        <v>1</v>
      </c>
      <c r="F3590">
        <v>0</v>
      </c>
      <c r="G3590">
        <v>77</v>
      </c>
      <c r="H3590">
        <v>3</v>
      </c>
      <c r="I3590">
        <v>69</v>
      </c>
      <c r="J3590">
        <v>0</v>
      </c>
      <c r="K3590">
        <f>_xlfn.XLOOKUP(FraudData[[#This Row],[amount]],AmountRules[Amount Min],AmountRules[Risk Points],,-1)</f>
        <v>0</v>
      </c>
      <c r="L3590">
        <f>_xlfn.XLOOKUP(FraudData[[#This Row],[transaction_hour]],TimeRules[Hour Min],TimeRules[Risk Points],,-1)</f>
        <v>0</v>
      </c>
      <c r="M3590">
        <f>_xlfn.XLOOKUP(FraudData[[#This Row],[foreign_transaction]],ForeignRules[Foreign Transaction],ForeignRules[Risk Points],0)</f>
        <v>3</v>
      </c>
      <c r="N3590">
        <f>_xlfn.XLOOKUP(FraudData[[#This Row],[location_mismatch]],Table10[Location Mismatch],Table10[Risk Points],0)</f>
        <v>0</v>
      </c>
      <c r="O3590">
        <f>_xlfn.XLOOKUP(FraudData[[#This Row],[device_trust_score]],DeviceRules[Device Min],DeviceRules[Risk Points],,-1)</f>
        <v>0</v>
      </c>
      <c r="P3590">
        <f>_xlfn.XLOOKUP(FraudData[[#This Row],[velocity_last_24h]],VelocityRules[Velocity Min],VelocityRules[Risk Points],,-1)</f>
        <v>0</v>
      </c>
      <c r="Q3590">
        <f>_xlfn.XLOOKUP(FraudData[[#This Row],[merchant_category]],MerchantRules[Merchant Category],MerchantRules[Risk Points],0)</f>
        <v>0</v>
      </c>
      <c r="R3590">
        <f>SUM(FraudData[[#This Row],[Amount Risk]:[Merchant Risk]])</f>
        <v>3</v>
      </c>
      <c r="S3590" t="str" cm="1">
        <f t="array" ref="S3590">_xlfn.IFS(FraudData[[#This Row],[Fraud Risk Score]]&gt;=8,"High Risk",FraudData[[#This Row],[Fraud Risk Score]]&gt;=6,"Medium Risk",TRUE,"Low Risk")</f>
        <v>Low Risk</v>
      </c>
    </row>
    <row r="3591" spans="1:19">
      <c r="A3591">
        <v>3590</v>
      </c>
      <c r="B3591">
        <v>39.36</v>
      </c>
      <c r="C3591">
        <v>14</v>
      </c>
      <c r="D3591" t="s">
        <v>47</v>
      </c>
      <c r="E3591">
        <v>0</v>
      </c>
      <c r="F3591">
        <v>0</v>
      </c>
      <c r="G3591">
        <v>25</v>
      </c>
      <c r="H3591">
        <v>3</v>
      </c>
      <c r="I3591">
        <v>65</v>
      </c>
      <c r="J3591">
        <v>0</v>
      </c>
      <c r="K3591">
        <f>_xlfn.XLOOKUP(FraudData[[#This Row],[amount]],AmountRules[Amount Min],AmountRules[Risk Points],,-1)</f>
        <v>0</v>
      </c>
      <c r="L3591">
        <f>_xlfn.XLOOKUP(FraudData[[#This Row],[transaction_hour]],TimeRules[Hour Min],TimeRules[Risk Points],,-1)</f>
        <v>0</v>
      </c>
      <c r="M3591">
        <f>_xlfn.XLOOKUP(FraudData[[#This Row],[foreign_transaction]],ForeignRules[Foreign Transaction],ForeignRules[Risk Points],0)</f>
        <v>0</v>
      </c>
      <c r="N3591">
        <f>_xlfn.XLOOKUP(FraudData[[#This Row],[location_mismatch]],Table10[Location Mismatch],Table10[Risk Points],0)</f>
        <v>0</v>
      </c>
      <c r="O3591">
        <f>_xlfn.XLOOKUP(FraudData[[#This Row],[device_trust_score]],DeviceRules[Device Min],DeviceRules[Risk Points],,-1)</f>
        <v>3</v>
      </c>
      <c r="P3591">
        <f>_xlfn.XLOOKUP(FraudData[[#This Row],[velocity_last_24h]],VelocityRules[Velocity Min],VelocityRules[Risk Points],,-1)</f>
        <v>0</v>
      </c>
      <c r="Q3591">
        <f>_xlfn.XLOOKUP(FraudData[[#This Row],[merchant_category]],MerchantRules[Merchant Category],MerchantRules[Risk Points],0)</f>
        <v>0</v>
      </c>
      <c r="R3591">
        <f>SUM(FraudData[[#This Row],[Amount Risk]:[Merchant Risk]])</f>
        <v>3</v>
      </c>
      <c r="S3591" t="str" cm="1">
        <f t="array" ref="S3591">_xlfn.IFS(FraudData[[#This Row],[Fraud Risk Score]]&gt;=8,"High Risk",FraudData[[#This Row],[Fraud Risk Score]]&gt;=6,"Medium Risk",TRUE,"Low Risk")</f>
        <v>Low Risk</v>
      </c>
    </row>
    <row r="3592" spans="1:19">
      <c r="A3592">
        <v>3591</v>
      </c>
      <c r="B3592">
        <v>544.51</v>
      </c>
      <c r="C3592">
        <v>6</v>
      </c>
      <c r="D3592" t="s">
        <v>47</v>
      </c>
      <c r="E3592">
        <v>0</v>
      </c>
      <c r="F3592">
        <v>0</v>
      </c>
      <c r="G3592">
        <v>53</v>
      </c>
      <c r="H3592">
        <v>3</v>
      </c>
      <c r="I3592">
        <v>19</v>
      </c>
      <c r="J3592">
        <v>0</v>
      </c>
      <c r="K3592">
        <f>_xlfn.XLOOKUP(FraudData[[#This Row],[amount]],AmountRules[Amount Min],AmountRules[Risk Points],,-1)</f>
        <v>1</v>
      </c>
      <c r="L3592">
        <f>_xlfn.XLOOKUP(FraudData[[#This Row],[transaction_hour]],TimeRules[Hour Min],TimeRules[Risk Points],,-1)</f>
        <v>0</v>
      </c>
      <c r="M3592">
        <f>_xlfn.XLOOKUP(FraudData[[#This Row],[foreign_transaction]],ForeignRules[Foreign Transaction],ForeignRules[Risk Points],0)</f>
        <v>0</v>
      </c>
      <c r="N3592">
        <f>_xlfn.XLOOKUP(FraudData[[#This Row],[location_mismatch]],Table10[Location Mismatch],Table10[Risk Points],0)</f>
        <v>0</v>
      </c>
      <c r="O3592">
        <f>_xlfn.XLOOKUP(FraudData[[#This Row],[device_trust_score]],DeviceRules[Device Min],DeviceRules[Risk Points],,-1)</f>
        <v>1</v>
      </c>
      <c r="P3592">
        <f>_xlfn.XLOOKUP(FraudData[[#This Row],[velocity_last_24h]],VelocityRules[Velocity Min],VelocityRules[Risk Points],,-1)</f>
        <v>0</v>
      </c>
      <c r="Q3592">
        <f>_xlfn.XLOOKUP(FraudData[[#This Row],[merchant_category]],MerchantRules[Merchant Category],MerchantRules[Risk Points],0)</f>
        <v>0</v>
      </c>
      <c r="R3592">
        <f>SUM(FraudData[[#This Row],[Amount Risk]:[Merchant Risk]])</f>
        <v>2</v>
      </c>
      <c r="S3592" t="str" cm="1">
        <f t="array" ref="S3592">_xlfn.IFS(FraudData[[#This Row],[Fraud Risk Score]]&gt;=8,"High Risk",FraudData[[#This Row],[Fraud Risk Score]]&gt;=6,"Medium Risk",TRUE,"Low Risk")</f>
        <v>Low Risk</v>
      </c>
    </row>
    <row r="3593" spans="1:19">
      <c r="A3593">
        <v>3592</v>
      </c>
      <c r="B3593">
        <v>34.729999999999997</v>
      </c>
      <c r="C3593">
        <v>1</v>
      </c>
      <c r="D3593" t="s">
        <v>50</v>
      </c>
      <c r="E3593">
        <v>0</v>
      </c>
      <c r="F3593">
        <v>0</v>
      </c>
      <c r="G3593">
        <v>93</v>
      </c>
      <c r="H3593">
        <v>4</v>
      </c>
      <c r="I3593">
        <v>50</v>
      </c>
      <c r="J3593">
        <v>0</v>
      </c>
      <c r="K3593">
        <f>_xlfn.XLOOKUP(FraudData[[#This Row],[amount]],AmountRules[Amount Min],AmountRules[Risk Points],,-1)</f>
        <v>0</v>
      </c>
      <c r="L3593">
        <f>_xlfn.XLOOKUP(FraudData[[#This Row],[transaction_hour]],TimeRules[Hour Min],TimeRules[Risk Points],,-1)</f>
        <v>3</v>
      </c>
      <c r="M3593">
        <f>_xlfn.XLOOKUP(FraudData[[#This Row],[foreign_transaction]],ForeignRules[Foreign Transaction],ForeignRules[Risk Points],0)</f>
        <v>0</v>
      </c>
      <c r="N3593">
        <f>_xlfn.XLOOKUP(FraudData[[#This Row],[location_mismatch]],Table10[Location Mismatch],Table10[Risk Points],0)</f>
        <v>0</v>
      </c>
      <c r="O3593">
        <f>_xlfn.XLOOKUP(FraudData[[#This Row],[device_trust_score]],DeviceRules[Device Min],DeviceRules[Risk Points],,-1)</f>
        <v>0</v>
      </c>
      <c r="P3593">
        <f>_xlfn.XLOOKUP(FraudData[[#This Row],[velocity_last_24h]],VelocityRules[Velocity Min],VelocityRules[Risk Points],,-1)</f>
        <v>0</v>
      </c>
      <c r="Q3593">
        <f>_xlfn.XLOOKUP(FraudData[[#This Row],[merchant_category]],MerchantRules[Merchant Category],MerchantRules[Risk Points],0)</f>
        <v>0</v>
      </c>
      <c r="R3593">
        <f>SUM(FraudData[[#This Row],[Amount Risk]:[Merchant Risk]])</f>
        <v>3</v>
      </c>
      <c r="S3593" t="str" cm="1">
        <f t="array" ref="S3593">_xlfn.IFS(FraudData[[#This Row],[Fraud Risk Score]]&gt;=8,"High Risk",FraudData[[#This Row],[Fraud Risk Score]]&gt;=6,"Medium Risk",TRUE,"Low Risk")</f>
        <v>Low Risk</v>
      </c>
    </row>
    <row r="3594" spans="1:19">
      <c r="A3594">
        <v>3593</v>
      </c>
      <c r="B3594">
        <v>150.97</v>
      </c>
      <c r="C3594">
        <v>9</v>
      </c>
      <c r="D3594" t="s">
        <v>46</v>
      </c>
      <c r="E3594">
        <v>0</v>
      </c>
      <c r="F3594">
        <v>0</v>
      </c>
      <c r="G3594">
        <v>73</v>
      </c>
      <c r="H3594">
        <v>5</v>
      </c>
      <c r="I3594">
        <v>62</v>
      </c>
      <c r="J3594">
        <v>0</v>
      </c>
      <c r="K3594">
        <f>_xlfn.XLOOKUP(FraudData[[#This Row],[amount]],AmountRules[Amount Min],AmountRules[Risk Points],,-1)</f>
        <v>0</v>
      </c>
      <c r="L3594">
        <f>_xlfn.XLOOKUP(FraudData[[#This Row],[transaction_hour]],TimeRules[Hour Min],TimeRules[Risk Points],,-1)</f>
        <v>0</v>
      </c>
      <c r="M3594">
        <f>_xlfn.XLOOKUP(FraudData[[#This Row],[foreign_transaction]],ForeignRules[Foreign Transaction],ForeignRules[Risk Points],0)</f>
        <v>0</v>
      </c>
      <c r="N3594">
        <f>_xlfn.XLOOKUP(FraudData[[#This Row],[location_mismatch]],Table10[Location Mismatch],Table10[Risk Points],0)</f>
        <v>0</v>
      </c>
      <c r="O3594">
        <f>_xlfn.XLOOKUP(FraudData[[#This Row],[device_trust_score]],DeviceRules[Device Min],DeviceRules[Risk Points],,-1)</f>
        <v>0</v>
      </c>
      <c r="P3594">
        <f>_xlfn.XLOOKUP(FraudData[[#This Row],[velocity_last_24h]],VelocityRules[Velocity Min],VelocityRules[Risk Points],,-1)</f>
        <v>3</v>
      </c>
      <c r="Q3594">
        <f>_xlfn.XLOOKUP(FraudData[[#This Row],[merchant_category]],MerchantRules[Merchant Category],MerchantRules[Risk Points],0)</f>
        <v>0</v>
      </c>
      <c r="R3594">
        <f>SUM(FraudData[[#This Row],[Amount Risk]:[Merchant Risk]])</f>
        <v>3</v>
      </c>
      <c r="S3594" t="str" cm="1">
        <f t="array" ref="S3594">_xlfn.IFS(FraudData[[#This Row],[Fraud Risk Score]]&gt;=8,"High Risk",FraudData[[#This Row],[Fraud Risk Score]]&gt;=6,"Medium Risk",TRUE,"Low Risk")</f>
        <v>Low Risk</v>
      </c>
    </row>
    <row r="3595" spans="1:19">
      <c r="A3595">
        <v>3594</v>
      </c>
      <c r="B3595">
        <v>155.86000000000001</v>
      </c>
      <c r="C3595">
        <v>14</v>
      </c>
      <c r="D3595" t="s">
        <v>47</v>
      </c>
      <c r="E3595">
        <v>0</v>
      </c>
      <c r="F3595">
        <v>0</v>
      </c>
      <c r="G3595">
        <v>83</v>
      </c>
      <c r="H3595">
        <v>2</v>
      </c>
      <c r="I3595">
        <v>56</v>
      </c>
      <c r="J3595">
        <v>0</v>
      </c>
      <c r="K3595">
        <f>_xlfn.XLOOKUP(FraudData[[#This Row],[amount]],AmountRules[Amount Min],AmountRules[Risk Points],,-1)</f>
        <v>0</v>
      </c>
      <c r="L3595">
        <f>_xlfn.XLOOKUP(FraudData[[#This Row],[transaction_hour]],TimeRules[Hour Min],TimeRules[Risk Points],,-1)</f>
        <v>0</v>
      </c>
      <c r="M3595">
        <f>_xlfn.XLOOKUP(FraudData[[#This Row],[foreign_transaction]],ForeignRules[Foreign Transaction],ForeignRules[Risk Points],0)</f>
        <v>0</v>
      </c>
      <c r="N3595">
        <f>_xlfn.XLOOKUP(FraudData[[#This Row],[location_mismatch]],Table10[Location Mismatch],Table10[Risk Points],0)</f>
        <v>0</v>
      </c>
      <c r="O3595">
        <f>_xlfn.XLOOKUP(FraudData[[#This Row],[device_trust_score]],DeviceRules[Device Min],DeviceRules[Risk Points],,-1)</f>
        <v>0</v>
      </c>
      <c r="P3595">
        <f>_xlfn.XLOOKUP(FraudData[[#This Row],[velocity_last_24h]],VelocityRules[Velocity Min],VelocityRules[Risk Points],,-1)</f>
        <v>0</v>
      </c>
      <c r="Q3595">
        <f>_xlfn.XLOOKUP(FraudData[[#This Row],[merchant_category]],MerchantRules[Merchant Category],MerchantRules[Risk Points],0)</f>
        <v>0</v>
      </c>
      <c r="R3595">
        <f>SUM(FraudData[[#This Row],[Amount Risk]:[Merchant Risk]])</f>
        <v>0</v>
      </c>
      <c r="S3595" t="str" cm="1">
        <f t="array" ref="S3595">_xlfn.IFS(FraudData[[#This Row],[Fraud Risk Score]]&gt;=8,"High Risk",FraudData[[#This Row],[Fraud Risk Score]]&gt;=6,"Medium Risk",TRUE,"Low Risk")</f>
        <v>Low Risk</v>
      </c>
    </row>
    <row r="3596" spans="1:19">
      <c r="A3596">
        <v>3595</v>
      </c>
      <c r="B3596">
        <v>121.07</v>
      </c>
      <c r="C3596">
        <v>5</v>
      </c>
      <c r="D3596" t="s">
        <v>49</v>
      </c>
      <c r="E3596">
        <v>0</v>
      </c>
      <c r="F3596">
        <v>0</v>
      </c>
      <c r="G3596">
        <v>37</v>
      </c>
      <c r="H3596">
        <v>1</v>
      </c>
      <c r="I3596">
        <v>68</v>
      </c>
      <c r="J3596">
        <v>0</v>
      </c>
      <c r="K3596">
        <f>_xlfn.XLOOKUP(FraudData[[#This Row],[amount]],AmountRules[Amount Min],AmountRules[Risk Points],,-1)</f>
        <v>0</v>
      </c>
      <c r="L3596">
        <f>_xlfn.XLOOKUP(FraudData[[#This Row],[transaction_hour]],TimeRules[Hour Min],TimeRules[Risk Points],,-1)</f>
        <v>0</v>
      </c>
      <c r="M3596">
        <f>_xlfn.XLOOKUP(FraudData[[#This Row],[foreign_transaction]],ForeignRules[Foreign Transaction],ForeignRules[Risk Points],0)</f>
        <v>0</v>
      </c>
      <c r="N3596">
        <f>_xlfn.XLOOKUP(FraudData[[#This Row],[location_mismatch]],Table10[Location Mismatch],Table10[Risk Points],0)</f>
        <v>0</v>
      </c>
      <c r="O3596">
        <f>_xlfn.XLOOKUP(FraudData[[#This Row],[device_trust_score]],DeviceRules[Device Min],DeviceRules[Risk Points],,-1)</f>
        <v>2</v>
      </c>
      <c r="P3596">
        <f>_xlfn.XLOOKUP(FraudData[[#This Row],[velocity_last_24h]],VelocityRules[Velocity Min],VelocityRules[Risk Points],,-1)</f>
        <v>0</v>
      </c>
      <c r="Q3596">
        <f>_xlfn.XLOOKUP(FraudData[[#This Row],[merchant_category]],MerchantRules[Merchant Category],MerchantRules[Risk Points],0)</f>
        <v>1</v>
      </c>
      <c r="R3596">
        <f>SUM(FraudData[[#This Row],[Amount Risk]:[Merchant Risk]])</f>
        <v>3</v>
      </c>
      <c r="S3596" t="str" cm="1">
        <f t="array" ref="S3596">_xlfn.IFS(FraudData[[#This Row],[Fraud Risk Score]]&gt;=8,"High Risk",FraudData[[#This Row],[Fraud Risk Score]]&gt;=6,"Medium Risk",TRUE,"Low Risk")</f>
        <v>Low Risk</v>
      </c>
    </row>
    <row r="3597" spans="1:19">
      <c r="A3597">
        <v>3596</v>
      </c>
      <c r="B3597">
        <v>186.29</v>
      </c>
      <c r="C3597">
        <v>1</v>
      </c>
      <c r="D3597" t="s">
        <v>49</v>
      </c>
      <c r="E3597">
        <v>0</v>
      </c>
      <c r="F3597">
        <v>0</v>
      </c>
      <c r="G3597">
        <v>69</v>
      </c>
      <c r="H3597">
        <v>1</v>
      </c>
      <c r="I3597">
        <v>52</v>
      </c>
      <c r="J3597">
        <v>0</v>
      </c>
      <c r="K3597">
        <f>_xlfn.XLOOKUP(FraudData[[#This Row],[amount]],AmountRules[Amount Min],AmountRules[Risk Points],,-1)</f>
        <v>0</v>
      </c>
      <c r="L3597">
        <f>_xlfn.XLOOKUP(FraudData[[#This Row],[transaction_hour]],TimeRules[Hour Min],TimeRules[Risk Points],,-1)</f>
        <v>3</v>
      </c>
      <c r="M3597">
        <f>_xlfn.XLOOKUP(FraudData[[#This Row],[foreign_transaction]],ForeignRules[Foreign Transaction],ForeignRules[Risk Points],0)</f>
        <v>0</v>
      </c>
      <c r="N3597">
        <f>_xlfn.XLOOKUP(FraudData[[#This Row],[location_mismatch]],Table10[Location Mismatch],Table10[Risk Points],0)</f>
        <v>0</v>
      </c>
      <c r="O3597">
        <f>_xlfn.XLOOKUP(FraudData[[#This Row],[device_trust_score]],DeviceRules[Device Min],DeviceRules[Risk Points],,-1)</f>
        <v>1</v>
      </c>
      <c r="P3597">
        <f>_xlfn.XLOOKUP(FraudData[[#This Row],[velocity_last_24h]],VelocityRules[Velocity Min],VelocityRules[Risk Points],,-1)</f>
        <v>0</v>
      </c>
      <c r="Q3597">
        <f>_xlfn.XLOOKUP(FraudData[[#This Row],[merchant_category]],MerchantRules[Merchant Category],MerchantRules[Risk Points],0)</f>
        <v>1</v>
      </c>
      <c r="R3597">
        <f>SUM(FraudData[[#This Row],[Amount Risk]:[Merchant Risk]])</f>
        <v>5</v>
      </c>
      <c r="S3597" t="str" cm="1">
        <f t="array" ref="S3597">_xlfn.IFS(FraudData[[#This Row],[Fraud Risk Score]]&gt;=8,"High Risk",FraudData[[#This Row],[Fraud Risk Score]]&gt;=6,"Medium Risk",TRUE,"Low Risk")</f>
        <v>Low Risk</v>
      </c>
    </row>
    <row r="3598" spans="1:19">
      <c r="A3598">
        <v>3597</v>
      </c>
      <c r="B3598">
        <v>47.01</v>
      </c>
      <c r="C3598">
        <v>23</v>
      </c>
      <c r="D3598" t="s">
        <v>49</v>
      </c>
      <c r="E3598">
        <v>1</v>
      </c>
      <c r="F3598">
        <v>0</v>
      </c>
      <c r="G3598">
        <v>70</v>
      </c>
      <c r="H3598">
        <v>4</v>
      </c>
      <c r="I3598">
        <v>48</v>
      </c>
      <c r="J3598">
        <v>0</v>
      </c>
      <c r="K3598">
        <f>_xlfn.XLOOKUP(FraudData[[#This Row],[amount]],AmountRules[Amount Min],AmountRules[Risk Points],,-1)</f>
        <v>0</v>
      </c>
      <c r="L3598">
        <f>_xlfn.XLOOKUP(FraudData[[#This Row],[transaction_hour]],TimeRules[Hour Min],TimeRules[Risk Points],,-1)</f>
        <v>1</v>
      </c>
      <c r="M3598">
        <f>_xlfn.XLOOKUP(FraudData[[#This Row],[foreign_transaction]],ForeignRules[Foreign Transaction],ForeignRules[Risk Points],0)</f>
        <v>3</v>
      </c>
      <c r="N3598">
        <f>_xlfn.XLOOKUP(FraudData[[#This Row],[location_mismatch]],Table10[Location Mismatch],Table10[Risk Points],0)</f>
        <v>0</v>
      </c>
      <c r="O3598">
        <f>_xlfn.XLOOKUP(FraudData[[#This Row],[device_trust_score]],DeviceRules[Device Min],DeviceRules[Risk Points],,-1)</f>
        <v>0</v>
      </c>
      <c r="P3598">
        <f>_xlfn.XLOOKUP(FraudData[[#This Row],[velocity_last_24h]],VelocityRules[Velocity Min],VelocityRules[Risk Points],,-1)</f>
        <v>0</v>
      </c>
      <c r="Q3598">
        <f>_xlfn.XLOOKUP(FraudData[[#This Row],[merchant_category]],MerchantRules[Merchant Category],MerchantRules[Risk Points],0)</f>
        <v>1</v>
      </c>
      <c r="R3598">
        <f>SUM(FraudData[[#This Row],[Amount Risk]:[Merchant Risk]])</f>
        <v>5</v>
      </c>
      <c r="S3598" t="str" cm="1">
        <f t="array" ref="S3598">_xlfn.IFS(FraudData[[#This Row],[Fraud Risk Score]]&gt;=8,"High Risk",FraudData[[#This Row],[Fraud Risk Score]]&gt;=6,"Medium Risk",TRUE,"Low Risk")</f>
        <v>Low Risk</v>
      </c>
    </row>
    <row r="3599" spans="1:19">
      <c r="A3599">
        <v>3598</v>
      </c>
      <c r="B3599">
        <v>144.80000000000001</v>
      </c>
      <c r="C3599">
        <v>23</v>
      </c>
      <c r="D3599" t="s">
        <v>48</v>
      </c>
      <c r="E3599">
        <v>0</v>
      </c>
      <c r="F3599">
        <v>0</v>
      </c>
      <c r="G3599">
        <v>47</v>
      </c>
      <c r="H3599">
        <v>2</v>
      </c>
      <c r="I3599">
        <v>29</v>
      </c>
      <c r="J3599">
        <v>0</v>
      </c>
      <c r="K3599">
        <f>_xlfn.XLOOKUP(FraudData[[#This Row],[amount]],AmountRules[Amount Min],AmountRules[Risk Points],,-1)</f>
        <v>0</v>
      </c>
      <c r="L3599">
        <f>_xlfn.XLOOKUP(FraudData[[#This Row],[transaction_hour]],TimeRules[Hour Min],TimeRules[Risk Points],,-1)</f>
        <v>1</v>
      </c>
      <c r="M3599">
        <f>_xlfn.XLOOKUP(FraudData[[#This Row],[foreign_transaction]],ForeignRules[Foreign Transaction],ForeignRules[Risk Points],0)</f>
        <v>0</v>
      </c>
      <c r="N3599">
        <f>_xlfn.XLOOKUP(FraudData[[#This Row],[location_mismatch]],Table10[Location Mismatch],Table10[Risk Points],0)</f>
        <v>0</v>
      </c>
      <c r="O3599">
        <f>_xlfn.XLOOKUP(FraudData[[#This Row],[device_trust_score]],DeviceRules[Device Min],DeviceRules[Risk Points],,-1)</f>
        <v>2</v>
      </c>
      <c r="P3599">
        <f>_xlfn.XLOOKUP(FraudData[[#This Row],[velocity_last_24h]],VelocityRules[Velocity Min],VelocityRules[Risk Points],,-1)</f>
        <v>0</v>
      </c>
      <c r="Q3599">
        <f>_xlfn.XLOOKUP(FraudData[[#This Row],[merchant_category]],MerchantRules[Merchant Category],MerchantRules[Risk Points],0)</f>
        <v>0</v>
      </c>
      <c r="R3599">
        <f>SUM(FraudData[[#This Row],[Amount Risk]:[Merchant Risk]])</f>
        <v>3</v>
      </c>
      <c r="S3599" t="str" cm="1">
        <f t="array" ref="S3599">_xlfn.IFS(FraudData[[#This Row],[Fraud Risk Score]]&gt;=8,"High Risk",FraudData[[#This Row],[Fraud Risk Score]]&gt;=6,"Medium Risk",TRUE,"Low Risk")</f>
        <v>Low Risk</v>
      </c>
    </row>
    <row r="3600" spans="1:19">
      <c r="A3600">
        <v>3599</v>
      </c>
      <c r="B3600">
        <v>83.79</v>
      </c>
      <c r="C3600">
        <v>16</v>
      </c>
      <c r="D3600" t="s">
        <v>48</v>
      </c>
      <c r="E3600">
        <v>0</v>
      </c>
      <c r="F3600">
        <v>0</v>
      </c>
      <c r="G3600">
        <v>56</v>
      </c>
      <c r="H3600">
        <v>3</v>
      </c>
      <c r="I3600">
        <v>48</v>
      </c>
      <c r="J3600">
        <v>0</v>
      </c>
      <c r="K3600">
        <f>_xlfn.XLOOKUP(FraudData[[#This Row],[amount]],AmountRules[Amount Min],AmountRules[Risk Points],,-1)</f>
        <v>0</v>
      </c>
      <c r="L3600">
        <f>_xlfn.XLOOKUP(FraudData[[#This Row],[transaction_hour]],TimeRules[Hour Min],TimeRules[Risk Points],,-1)</f>
        <v>0</v>
      </c>
      <c r="M3600">
        <f>_xlfn.XLOOKUP(FraudData[[#This Row],[foreign_transaction]],ForeignRules[Foreign Transaction],ForeignRules[Risk Points],0)</f>
        <v>0</v>
      </c>
      <c r="N3600">
        <f>_xlfn.XLOOKUP(FraudData[[#This Row],[location_mismatch]],Table10[Location Mismatch],Table10[Risk Points],0)</f>
        <v>0</v>
      </c>
      <c r="O3600">
        <f>_xlfn.XLOOKUP(FraudData[[#This Row],[device_trust_score]],DeviceRules[Device Min],DeviceRules[Risk Points],,-1)</f>
        <v>1</v>
      </c>
      <c r="P3600">
        <f>_xlfn.XLOOKUP(FraudData[[#This Row],[velocity_last_24h]],VelocityRules[Velocity Min],VelocityRules[Risk Points],,-1)</f>
        <v>0</v>
      </c>
      <c r="Q3600">
        <f>_xlfn.XLOOKUP(FraudData[[#This Row],[merchant_category]],MerchantRules[Merchant Category],MerchantRules[Risk Points],0)</f>
        <v>0</v>
      </c>
      <c r="R3600">
        <f>SUM(FraudData[[#This Row],[Amount Risk]:[Merchant Risk]])</f>
        <v>1</v>
      </c>
      <c r="S3600" t="str" cm="1">
        <f t="array" ref="S3600">_xlfn.IFS(FraudData[[#This Row],[Fraud Risk Score]]&gt;=8,"High Risk",FraudData[[#This Row],[Fraud Risk Score]]&gt;=6,"Medium Risk",TRUE,"Low Risk")</f>
        <v>Low Risk</v>
      </c>
    </row>
    <row r="3601" spans="1:19">
      <c r="A3601">
        <v>3600</v>
      </c>
      <c r="B3601">
        <v>195.07</v>
      </c>
      <c r="C3601">
        <v>0</v>
      </c>
      <c r="D3601" t="s">
        <v>50</v>
      </c>
      <c r="E3601">
        <v>0</v>
      </c>
      <c r="F3601">
        <v>1</v>
      </c>
      <c r="G3601">
        <v>96</v>
      </c>
      <c r="H3601">
        <v>1</v>
      </c>
      <c r="I3601">
        <v>43</v>
      </c>
      <c r="J3601">
        <v>0</v>
      </c>
      <c r="K3601">
        <f>_xlfn.XLOOKUP(FraudData[[#This Row],[amount]],AmountRules[Amount Min],AmountRules[Risk Points],,-1)</f>
        <v>0</v>
      </c>
      <c r="L3601">
        <f>_xlfn.XLOOKUP(FraudData[[#This Row],[transaction_hour]],TimeRules[Hour Min],TimeRules[Risk Points],,-1)</f>
        <v>3</v>
      </c>
      <c r="M3601">
        <f>_xlfn.XLOOKUP(FraudData[[#This Row],[foreign_transaction]],ForeignRules[Foreign Transaction],ForeignRules[Risk Points],0)</f>
        <v>0</v>
      </c>
      <c r="N3601">
        <f>_xlfn.XLOOKUP(FraudData[[#This Row],[location_mismatch]],Table10[Location Mismatch],Table10[Risk Points],0)</f>
        <v>3</v>
      </c>
      <c r="O3601">
        <f>_xlfn.XLOOKUP(FraudData[[#This Row],[device_trust_score]],DeviceRules[Device Min],DeviceRules[Risk Points],,-1)</f>
        <v>0</v>
      </c>
      <c r="P3601">
        <f>_xlfn.XLOOKUP(FraudData[[#This Row],[velocity_last_24h]],VelocityRules[Velocity Min],VelocityRules[Risk Points],,-1)</f>
        <v>0</v>
      </c>
      <c r="Q3601">
        <f>_xlfn.XLOOKUP(FraudData[[#This Row],[merchant_category]],MerchantRules[Merchant Category],MerchantRules[Risk Points],0)</f>
        <v>0</v>
      </c>
      <c r="R3601">
        <f>SUM(FraudData[[#This Row],[Amount Risk]:[Merchant Risk]])</f>
        <v>6</v>
      </c>
      <c r="S3601" t="str" cm="1">
        <f t="array" ref="S3601">_xlfn.IFS(FraudData[[#This Row],[Fraud Risk Score]]&gt;=8,"High Risk",FraudData[[#This Row],[Fraud Risk Score]]&gt;=6,"Medium Risk",TRUE,"Low Risk")</f>
        <v>Medium Risk</v>
      </c>
    </row>
    <row r="3602" spans="1:19">
      <c r="A3602">
        <v>3601</v>
      </c>
      <c r="B3602">
        <v>27.4</v>
      </c>
      <c r="C3602">
        <v>0</v>
      </c>
      <c r="D3602" t="s">
        <v>47</v>
      </c>
      <c r="E3602">
        <v>0</v>
      </c>
      <c r="F3602">
        <v>1</v>
      </c>
      <c r="G3602">
        <v>99</v>
      </c>
      <c r="H3602">
        <v>4</v>
      </c>
      <c r="I3602">
        <v>61</v>
      </c>
      <c r="J3602">
        <v>0</v>
      </c>
      <c r="K3602">
        <f>_xlfn.XLOOKUP(FraudData[[#This Row],[amount]],AmountRules[Amount Min],AmountRules[Risk Points],,-1)</f>
        <v>0</v>
      </c>
      <c r="L3602">
        <f>_xlfn.XLOOKUP(FraudData[[#This Row],[transaction_hour]],TimeRules[Hour Min],TimeRules[Risk Points],,-1)</f>
        <v>3</v>
      </c>
      <c r="M3602">
        <f>_xlfn.XLOOKUP(FraudData[[#This Row],[foreign_transaction]],ForeignRules[Foreign Transaction],ForeignRules[Risk Points],0)</f>
        <v>0</v>
      </c>
      <c r="N3602">
        <f>_xlfn.XLOOKUP(FraudData[[#This Row],[location_mismatch]],Table10[Location Mismatch],Table10[Risk Points],0)</f>
        <v>3</v>
      </c>
      <c r="O3602">
        <f>_xlfn.XLOOKUP(FraudData[[#This Row],[device_trust_score]],DeviceRules[Device Min],DeviceRules[Risk Points],,-1)</f>
        <v>0</v>
      </c>
      <c r="P3602">
        <f>_xlfn.XLOOKUP(FraudData[[#This Row],[velocity_last_24h]],VelocityRules[Velocity Min],VelocityRules[Risk Points],,-1)</f>
        <v>0</v>
      </c>
      <c r="Q3602">
        <f>_xlfn.XLOOKUP(FraudData[[#This Row],[merchant_category]],MerchantRules[Merchant Category],MerchantRules[Risk Points],0)</f>
        <v>0</v>
      </c>
      <c r="R3602">
        <f>SUM(FraudData[[#This Row],[Amount Risk]:[Merchant Risk]])</f>
        <v>6</v>
      </c>
      <c r="S3602" t="str" cm="1">
        <f t="array" ref="S3602">_xlfn.IFS(FraudData[[#This Row],[Fraud Risk Score]]&gt;=8,"High Risk",FraudData[[#This Row],[Fraud Risk Score]]&gt;=6,"Medium Risk",TRUE,"Low Risk")</f>
        <v>Medium Risk</v>
      </c>
    </row>
    <row r="3603" spans="1:19">
      <c r="A3603">
        <v>3602</v>
      </c>
      <c r="B3603">
        <v>152.28</v>
      </c>
      <c r="C3603">
        <v>3</v>
      </c>
      <c r="D3603" t="s">
        <v>48</v>
      </c>
      <c r="E3603">
        <v>0</v>
      </c>
      <c r="F3603">
        <v>0</v>
      </c>
      <c r="G3603">
        <v>37</v>
      </c>
      <c r="H3603">
        <v>2</v>
      </c>
      <c r="I3603">
        <v>49</v>
      </c>
      <c r="J3603">
        <v>0</v>
      </c>
      <c r="K3603">
        <f>_xlfn.XLOOKUP(FraudData[[#This Row],[amount]],AmountRules[Amount Min],AmountRules[Risk Points],,-1)</f>
        <v>0</v>
      </c>
      <c r="L3603">
        <f>_xlfn.XLOOKUP(FraudData[[#This Row],[transaction_hour]],TimeRules[Hour Min],TimeRules[Risk Points],,-1)</f>
        <v>3</v>
      </c>
      <c r="M3603">
        <f>_xlfn.XLOOKUP(FraudData[[#This Row],[foreign_transaction]],ForeignRules[Foreign Transaction],ForeignRules[Risk Points],0)</f>
        <v>0</v>
      </c>
      <c r="N3603">
        <f>_xlfn.XLOOKUP(FraudData[[#This Row],[location_mismatch]],Table10[Location Mismatch],Table10[Risk Points],0)</f>
        <v>0</v>
      </c>
      <c r="O3603">
        <f>_xlfn.XLOOKUP(FraudData[[#This Row],[device_trust_score]],DeviceRules[Device Min],DeviceRules[Risk Points],,-1)</f>
        <v>2</v>
      </c>
      <c r="P3603">
        <f>_xlfn.XLOOKUP(FraudData[[#This Row],[velocity_last_24h]],VelocityRules[Velocity Min],VelocityRules[Risk Points],,-1)</f>
        <v>0</v>
      </c>
      <c r="Q3603">
        <f>_xlfn.XLOOKUP(FraudData[[#This Row],[merchant_category]],MerchantRules[Merchant Category],MerchantRules[Risk Points],0)</f>
        <v>0</v>
      </c>
      <c r="R3603">
        <f>SUM(FraudData[[#This Row],[Amount Risk]:[Merchant Risk]])</f>
        <v>5</v>
      </c>
      <c r="S3603" t="str" cm="1">
        <f t="array" ref="S3603">_xlfn.IFS(FraudData[[#This Row],[Fraud Risk Score]]&gt;=8,"High Risk",FraudData[[#This Row],[Fraud Risk Score]]&gt;=6,"Medium Risk",TRUE,"Low Risk")</f>
        <v>Low Risk</v>
      </c>
    </row>
    <row r="3604" spans="1:19">
      <c r="A3604">
        <v>3603</v>
      </c>
      <c r="B3604">
        <v>36.880000000000003</v>
      </c>
      <c r="C3604">
        <v>19</v>
      </c>
      <c r="D3604" t="s">
        <v>49</v>
      </c>
      <c r="E3604">
        <v>0</v>
      </c>
      <c r="F3604">
        <v>0</v>
      </c>
      <c r="G3604">
        <v>77</v>
      </c>
      <c r="H3604">
        <v>1</v>
      </c>
      <c r="I3604">
        <v>66</v>
      </c>
      <c r="J3604">
        <v>0</v>
      </c>
      <c r="K3604">
        <f>_xlfn.XLOOKUP(FraudData[[#This Row],[amount]],AmountRules[Amount Min],AmountRules[Risk Points],,-1)</f>
        <v>0</v>
      </c>
      <c r="L3604">
        <f>_xlfn.XLOOKUP(FraudData[[#This Row],[transaction_hour]],TimeRules[Hour Min],TimeRules[Risk Points],,-1)</f>
        <v>0</v>
      </c>
      <c r="M3604">
        <f>_xlfn.XLOOKUP(FraudData[[#This Row],[foreign_transaction]],ForeignRules[Foreign Transaction],ForeignRules[Risk Points],0)</f>
        <v>0</v>
      </c>
      <c r="N3604">
        <f>_xlfn.XLOOKUP(FraudData[[#This Row],[location_mismatch]],Table10[Location Mismatch],Table10[Risk Points],0)</f>
        <v>0</v>
      </c>
      <c r="O3604">
        <f>_xlfn.XLOOKUP(FraudData[[#This Row],[device_trust_score]],DeviceRules[Device Min],DeviceRules[Risk Points],,-1)</f>
        <v>0</v>
      </c>
      <c r="P3604">
        <f>_xlfn.XLOOKUP(FraudData[[#This Row],[velocity_last_24h]],VelocityRules[Velocity Min],VelocityRules[Risk Points],,-1)</f>
        <v>0</v>
      </c>
      <c r="Q3604">
        <f>_xlfn.XLOOKUP(FraudData[[#This Row],[merchant_category]],MerchantRules[Merchant Category],MerchantRules[Risk Points],0)</f>
        <v>1</v>
      </c>
      <c r="R3604">
        <f>SUM(FraudData[[#This Row],[Amount Risk]:[Merchant Risk]])</f>
        <v>1</v>
      </c>
      <c r="S3604" t="str" cm="1">
        <f t="array" ref="S3604">_xlfn.IFS(FraudData[[#This Row],[Fraud Risk Score]]&gt;=8,"High Risk",FraudData[[#This Row],[Fraud Risk Score]]&gt;=6,"Medium Risk",TRUE,"Low Risk")</f>
        <v>Low Risk</v>
      </c>
    </row>
    <row r="3605" spans="1:19">
      <c r="A3605">
        <v>3604</v>
      </c>
      <c r="B3605">
        <v>58.79</v>
      </c>
      <c r="C3605">
        <v>15</v>
      </c>
      <c r="D3605" t="s">
        <v>48</v>
      </c>
      <c r="E3605">
        <v>0</v>
      </c>
      <c r="F3605">
        <v>0</v>
      </c>
      <c r="G3605">
        <v>44</v>
      </c>
      <c r="H3605">
        <v>0</v>
      </c>
      <c r="I3605">
        <v>66</v>
      </c>
      <c r="J3605">
        <v>0</v>
      </c>
      <c r="K3605">
        <f>_xlfn.XLOOKUP(FraudData[[#This Row],[amount]],AmountRules[Amount Min],AmountRules[Risk Points],,-1)</f>
        <v>0</v>
      </c>
      <c r="L3605">
        <f>_xlfn.XLOOKUP(FraudData[[#This Row],[transaction_hour]],TimeRules[Hour Min],TimeRules[Risk Points],,-1)</f>
        <v>0</v>
      </c>
      <c r="M3605">
        <f>_xlfn.XLOOKUP(FraudData[[#This Row],[foreign_transaction]],ForeignRules[Foreign Transaction],ForeignRules[Risk Points],0)</f>
        <v>0</v>
      </c>
      <c r="N3605">
        <f>_xlfn.XLOOKUP(FraudData[[#This Row],[location_mismatch]],Table10[Location Mismatch],Table10[Risk Points],0)</f>
        <v>0</v>
      </c>
      <c r="O3605">
        <f>_xlfn.XLOOKUP(FraudData[[#This Row],[device_trust_score]],DeviceRules[Device Min],DeviceRules[Risk Points],,-1)</f>
        <v>2</v>
      </c>
      <c r="P3605">
        <f>_xlfn.XLOOKUP(FraudData[[#This Row],[velocity_last_24h]],VelocityRules[Velocity Min],VelocityRules[Risk Points],,-1)</f>
        <v>0</v>
      </c>
      <c r="Q3605">
        <f>_xlfn.XLOOKUP(FraudData[[#This Row],[merchant_category]],MerchantRules[Merchant Category],MerchantRules[Risk Points],0)</f>
        <v>0</v>
      </c>
      <c r="R3605">
        <f>SUM(FraudData[[#This Row],[Amount Risk]:[Merchant Risk]])</f>
        <v>2</v>
      </c>
      <c r="S3605" t="str" cm="1">
        <f t="array" ref="S3605">_xlfn.IFS(FraudData[[#This Row],[Fraud Risk Score]]&gt;=8,"High Risk",FraudData[[#This Row],[Fraud Risk Score]]&gt;=6,"Medium Risk",TRUE,"Low Risk")</f>
        <v>Low Risk</v>
      </c>
    </row>
    <row r="3606" spans="1:19">
      <c r="A3606">
        <v>3605</v>
      </c>
      <c r="B3606">
        <v>44.43</v>
      </c>
      <c r="C3606">
        <v>7</v>
      </c>
      <c r="D3606" t="s">
        <v>49</v>
      </c>
      <c r="E3606">
        <v>0</v>
      </c>
      <c r="F3606">
        <v>0</v>
      </c>
      <c r="G3606">
        <v>25</v>
      </c>
      <c r="H3606">
        <v>1</v>
      </c>
      <c r="I3606">
        <v>67</v>
      </c>
      <c r="J3606">
        <v>0</v>
      </c>
      <c r="K3606">
        <f>_xlfn.XLOOKUP(FraudData[[#This Row],[amount]],AmountRules[Amount Min],AmountRules[Risk Points],,-1)</f>
        <v>0</v>
      </c>
      <c r="L3606">
        <f>_xlfn.XLOOKUP(FraudData[[#This Row],[transaction_hour]],TimeRules[Hour Min],TimeRules[Risk Points],,-1)</f>
        <v>0</v>
      </c>
      <c r="M3606">
        <f>_xlfn.XLOOKUP(FraudData[[#This Row],[foreign_transaction]],ForeignRules[Foreign Transaction],ForeignRules[Risk Points],0)</f>
        <v>0</v>
      </c>
      <c r="N3606">
        <f>_xlfn.XLOOKUP(FraudData[[#This Row],[location_mismatch]],Table10[Location Mismatch],Table10[Risk Points],0)</f>
        <v>0</v>
      </c>
      <c r="O3606">
        <f>_xlfn.XLOOKUP(FraudData[[#This Row],[device_trust_score]],DeviceRules[Device Min],DeviceRules[Risk Points],,-1)</f>
        <v>3</v>
      </c>
      <c r="P3606">
        <f>_xlfn.XLOOKUP(FraudData[[#This Row],[velocity_last_24h]],VelocityRules[Velocity Min],VelocityRules[Risk Points],,-1)</f>
        <v>0</v>
      </c>
      <c r="Q3606">
        <f>_xlfn.XLOOKUP(FraudData[[#This Row],[merchant_category]],MerchantRules[Merchant Category],MerchantRules[Risk Points],0)</f>
        <v>1</v>
      </c>
      <c r="R3606">
        <f>SUM(FraudData[[#This Row],[Amount Risk]:[Merchant Risk]])</f>
        <v>4</v>
      </c>
      <c r="S3606" t="str" cm="1">
        <f t="array" ref="S3606">_xlfn.IFS(FraudData[[#This Row],[Fraud Risk Score]]&gt;=8,"High Risk",FraudData[[#This Row],[Fraud Risk Score]]&gt;=6,"Medium Risk",TRUE,"Low Risk")</f>
        <v>Low Risk</v>
      </c>
    </row>
    <row r="3607" spans="1:19">
      <c r="A3607">
        <v>3606</v>
      </c>
      <c r="B3607">
        <v>36.35</v>
      </c>
      <c r="C3607">
        <v>0</v>
      </c>
      <c r="D3607" t="s">
        <v>47</v>
      </c>
      <c r="E3607">
        <v>0</v>
      </c>
      <c r="F3607">
        <v>0</v>
      </c>
      <c r="G3607">
        <v>81</v>
      </c>
      <c r="H3607">
        <v>0</v>
      </c>
      <c r="I3607">
        <v>20</v>
      </c>
      <c r="J3607">
        <v>0</v>
      </c>
      <c r="K3607">
        <f>_xlfn.XLOOKUP(FraudData[[#This Row],[amount]],AmountRules[Amount Min],AmountRules[Risk Points],,-1)</f>
        <v>0</v>
      </c>
      <c r="L3607">
        <f>_xlfn.XLOOKUP(FraudData[[#This Row],[transaction_hour]],TimeRules[Hour Min],TimeRules[Risk Points],,-1)</f>
        <v>3</v>
      </c>
      <c r="M3607">
        <f>_xlfn.XLOOKUP(FraudData[[#This Row],[foreign_transaction]],ForeignRules[Foreign Transaction],ForeignRules[Risk Points],0)</f>
        <v>0</v>
      </c>
      <c r="N3607">
        <f>_xlfn.XLOOKUP(FraudData[[#This Row],[location_mismatch]],Table10[Location Mismatch],Table10[Risk Points],0)</f>
        <v>0</v>
      </c>
      <c r="O3607">
        <f>_xlfn.XLOOKUP(FraudData[[#This Row],[device_trust_score]],DeviceRules[Device Min],DeviceRules[Risk Points],,-1)</f>
        <v>0</v>
      </c>
      <c r="P3607">
        <f>_xlfn.XLOOKUP(FraudData[[#This Row],[velocity_last_24h]],VelocityRules[Velocity Min],VelocityRules[Risk Points],,-1)</f>
        <v>0</v>
      </c>
      <c r="Q3607">
        <f>_xlfn.XLOOKUP(FraudData[[#This Row],[merchant_category]],MerchantRules[Merchant Category],MerchantRules[Risk Points],0)</f>
        <v>0</v>
      </c>
      <c r="R3607">
        <f>SUM(FraudData[[#This Row],[Amount Risk]:[Merchant Risk]])</f>
        <v>3</v>
      </c>
      <c r="S3607" t="str" cm="1">
        <f t="array" ref="S3607">_xlfn.IFS(FraudData[[#This Row],[Fraud Risk Score]]&gt;=8,"High Risk",FraudData[[#This Row],[Fraud Risk Score]]&gt;=6,"Medium Risk",TRUE,"Low Risk")</f>
        <v>Low Risk</v>
      </c>
    </row>
    <row r="3608" spans="1:19">
      <c r="A3608">
        <v>3607</v>
      </c>
      <c r="B3608">
        <v>314.47000000000003</v>
      </c>
      <c r="C3608">
        <v>18</v>
      </c>
      <c r="D3608" t="s">
        <v>50</v>
      </c>
      <c r="E3608">
        <v>0</v>
      </c>
      <c r="F3608">
        <v>0</v>
      </c>
      <c r="G3608">
        <v>90</v>
      </c>
      <c r="H3608">
        <v>1</v>
      </c>
      <c r="I3608">
        <v>37</v>
      </c>
      <c r="J3608">
        <v>0</v>
      </c>
      <c r="K3608">
        <f>_xlfn.XLOOKUP(FraudData[[#This Row],[amount]],AmountRules[Amount Min],AmountRules[Risk Points],,-1)</f>
        <v>0</v>
      </c>
      <c r="L3608">
        <f>_xlfn.XLOOKUP(FraudData[[#This Row],[transaction_hour]],TimeRules[Hour Min],TimeRules[Risk Points],,-1)</f>
        <v>0</v>
      </c>
      <c r="M3608">
        <f>_xlfn.XLOOKUP(FraudData[[#This Row],[foreign_transaction]],ForeignRules[Foreign Transaction],ForeignRules[Risk Points],0)</f>
        <v>0</v>
      </c>
      <c r="N3608">
        <f>_xlfn.XLOOKUP(FraudData[[#This Row],[location_mismatch]],Table10[Location Mismatch],Table10[Risk Points],0)</f>
        <v>0</v>
      </c>
      <c r="O3608">
        <f>_xlfn.XLOOKUP(FraudData[[#This Row],[device_trust_score]],DeviceRules[Device Min],DeviceRules[Risk Points],,-1)</f>
        <v>0</v>
      </c>
      <c r="P3608">
        <f>_xlfn.XLOOKUP(FraudData[[#This Row],[velocity_last_24h]],VelocityRules[Velocity Min],VelocityRules[Risk Points],,-1)</f>
        <v>0</v>
      </c>
      <c r="Q3608">
        <f>_xlfn.XLOOKUP(FraudData[[#This Row],[merchant_category]],MerchantRules[Merchant Category],MerchantRules[Risk Points],0)</f>
        <v>0</v>
      </c>
      <c r="R3608">
        <f>SUM(FraudData[[#This Row],[Amount Risk]:[Merchant Risk]])</f>
        <v>0</v>
      </c>
      <c r="S3608" t="str" cm="1">
        <f t="array" ref="S3608">_xlfn.IFS(FraudData[[#This Row],[Fraud Risk Score]]&gt;=8,"High Risk",FraudData[[#This Row],[Fraud Risk Score]]&gt;=6,"Medium Risk",TRUE,"Low Risk")</f>
        <v>Low Risk</v>
      </c>
    </row>
    <row r="3609" spans="1:19">
      <c r="A3609">
        <v>3608</v>
      </c>
      <c r="B3609">
        <v>60.56</v>
      </c>
      <c r="C3609">
        <v>10</v>
      </c>
      <c r="D3609" t="s">
        <v>46</v>
      </c>
      <c r="E3609">
        <v>0</v>
      </c>
      <c r="F3609">
        <v>0</v>
      </c>
      <c r="G3609">
        <v>35</v>
      </c>
      <c r="H3609">
        <v>1</v>
      </c>
      <c r="I3609">
        <v>64</v>
      </c>
      <c r="J3609">
        <v>0</v>
      </c>
      <c r="K3609">
        <f>_xlfn.XLOOKUP(FraudData[[#This Row],[amount]],AmountRules[Amount Min],AmountRules[Risk Points],,-1)</f>
        <v>0</v>
      </c>
      <c r="L3609">
        <f>_xlfn.XLOOKUP(FraudData[[#This Row],[transaction_hour]],TimeRules[Hour Min],TimeRules[Risk Points],,-1)</f>
        <v>0</v>
      </c>
      <c r="M3609">
        <f>_xlfn.XLOOKUP(FraudData[[#This Row],[foreign_transaction]],ForeignRules[Foreign Transaction],ForeignRules[Risk Points],0)</f>
        <v>0</v>
      </c>
      <c r="N3609">
        <f>_xlfn.XLOOKUP(FraudData[[#This Row],[location_mismatch]],Table10[Location Mismatch],Table10[Risk Points],0)</f>
        <v>0</v>
      </c>
      <c r="O3609">
        <f>_xlfn.XLOOKUP(FraudData[[#This Row],[device_trust_score]],DeviceRules[Device Min],DeviceRules[Risk Points],,-1)</f>
        <v>2</v>
      </c>
      <c r="P3609">
        <f>_xlfn.XLOOKUP(FraudData[[#This Row],[velocity_last_24h]],VelocityRules[Velocity Min],VelocityRules[Risk Points],,-1)</f>
        <v>0</v>
      </c>
      <c r="Q3609">
        <f>_xlfn.XLOOKUP(FraudData[[#This Row],[merchant_category]],MerchantRules[Merchant Category],MerchantRules[Risk Points],0)</f>
        <v>0</v>
      </c>
      <c r="R3609">
        <f>SUM(FraudData[[#This Row],[Amount Risk]:[Merchant Risk]])</f>
        <v>2</v>
      </c>
      <c r="S3609" t="str" cm="1">
        <f t="array" ref="S3609">_xlfn.IFS(FraudData[[#This Row],[Fraud Risk Score]]&gt;=8,"High Risk",FraudData[[#This Row],[Fraud Risk Score]]&gt;=6,"Medium Risk",TRUE,"Low Risk")</f>
        <v>Low Risk</v>
      </c>
    </row>
    <row r="3610" spans="1:19">
      <c r="A3610">
        <v>3609</v>
      </c>
      <c r="B3610">
        <v>471.42</v>
      </c>
      <c r="C3610">
        <v>16</v>
      </c>
      <c r="D3610" t="s">
        <v>46</v>
      </c>
      <c r="E3610">
        <v>0</v>
      </c>
      <c r="F3610">
        <v>0</v>
      </c>
      <c r="G3610">
        <v>70</v>
      </c>
      <c r="H3610">
        <v>1</v>
      </c>
      <c r="I3610">
        <v>19</v>
      </c>
      <c r="J3610">
        <v>0</v>
      </c>
      <c r="K3610">
        <f>_xlfn.XLOOKUP(FraudData[[#This Row],[amount]],AmountRules[Amount Min],AmountRules[Risk Points],,-1)</f>
        <v>0</v>
      </c>
      <c r="L3610">
        <f>_xlfn.XLOOKUP(FraudData[[#This Row],[transaction_hour]],TimeRules[Hour Min],TimeRules[Risk Points],,-1)</f>
        <v>0</v>
      </c>
      <c r="M3610">
        <f>_xlfn.XLOOKUP(FraudData[[#This Row],[foreign_transaction]],ForeignRules[Foreign Transaction],ForeignRules[Risk Points],0)</f>
        <v>0</v>
      </c>
      <c r="N3610">
        <f>_xlfn.XLOOKUP(FraudData[[#This Row],[location_mismatch]],Table10[Location Mismatch],Table10[Risk Points],0)</f>
        <v>0</v>
      </c>
      <c r="O3610">
        <f>_xlfn.XLOOKUP(FraudData[[#This Row],[device_trust_score]],DeviceRules[Device Min],DeviceRules[Risk Points],,-1)</f>
        <v>0</v>
      </c>
      <c r="P3610">
        <f>_xlfn.XLOOKUP(FraudData[[#This Row],[velocity_last_24h]],VelocityRules[Velocity Min],VelocityRules[Risk Points],,-1)</f>
        <v>0</v>
      </c>
      <c r="Q3610">
        <f>_xlfn.XLOOKUP(FraudData[[#This Row],[merchant_category]],MerchantRules[Merchant Category],MerchantRules[Risk Points],0)</f>
        <v>0</v>
      </c>
      <c r="R3610">
        <f>SUM(FraudData[[#This Row],[Amount Risk]:[Merchant Risk]])</f>
        <v>0</v>
      </c>
      <c r="S3610" t="str" cm="1">
        <f t="array" ref="S3610">_xlfn.IFS(FraudData[[#This Row],[Fraud Risk Score]]&gt;=8,"High Risk",FraudData[[#This Row],[Fraud Risk Score]]&gt;=6,"Medium Risk",TRUE,"Low Risk")</f>
        <v>Low Risk</v>
      </c>
    </row>
    <row r="3611" spans="1:19">
      <c r="A3611">
        <v>3610</v>
      </c>
      <c r="B3611">
        <v>630.74</v>
      </c>
      <c r="C3611">
        <v>9</v>
      </c>
      <c r="D3611" t="s">
        <v>49</v>
      </c>
      <c r="E3611">
        <v>0</v>
      </c>
      <c r="F3611">
        <v>0</v>
      </c>
      <c r="G3611">
        <v>54</v>
      </c>
      <c r="H3611">
        <v>4</v>
      </c>
      <c r="I3611">
        <v>56</v>
      </c>
      <c r="J3611">
        <v>0</v>
      </c>
      <c r="K3611">
        <f>_xlfn.XLOOKUP(FraudData[[#This Row],[amount]],AmountRules[Amount Min],AmountRules[Risk Points],,-1)</f>
        <v>1</v>
      </c>
      <c r="L3611">
        <f>_xlfn.XLOOKUP(FraudData[[#This Row],[transaction_hour]],TimeRules[Hour Min],TimeRules[Risk Points],,-1)</f>
        <v>0</v>
      </c>
      <c r="M3611">
        <f>_xlfn.XLOOKUP(FraudData[[#This Row],[foreign_transaction]],ForeignRules[Foreign Transaction],ForeignRules[Risk Points],0)</f>
        <v>0</v>
      </c>
      <c r="N3611">
        <f>_xlfn.XLOOKUP(FraudData[[#This Row],[location_mismatch]],Table10[Location Mismatch],Table10[Risk Points],0)</f>
        <v>0</v>
      </c>
      <c r="O3611">
        <f>_xlfn.XLOOKUP(FraudData[[#This Row],[device_trust_score]],DeviceRules[Device Min],DeviceRules[Risk Points],,-1)</f>
        <v>1</v>
      </c>
      <c r="P3611">
        <f>_xlfn.XLOOKUP(FraudData[[#This Row],[velocity_last_24h]],VelocityRules[Velocity Min],VelocityRules[Risk Points],,-1)</f>
        <v>0</v>
      </c>
      <c r="Q3611">
        <f>_xlfn.XLOOKUP(FraudData[[#This Row],[merchant_category]],MerchantRules[Merchant Category],MerchantRules[Risk Points],0)</f>
        <v>1</v>
      </c>
      <c r="R3611">
        <f>SUM(FraudData[[#This Row],[Amount Risk]:[Merchant Risk]])</f>
        <v>3</v>
      </c>
      <c r="S3611" t="str" cm="1">
        <f t="array" ref="S3611">_xlfn.IFS(FraudData[[#This Row],[Fraud Risk Score]]&gt;=8,"High Risk",FraudData[[#This Row],[Fraud Risk Score]]&gt;=6,"Medium Risk",TRUE,"Low Risk")</f>
        <v>Low Risk</v>
      </c>
    </row>
    <row r="3612" spans="1:19">
      <c r="A3612">
        <v>3611</v>
      </c>
      <c r="B3612">
        <v>152.44</v>
      </c>
      <c r="C3612">
        <v>11</v>
      </c>
      <c r="D3612" t="s">
        <v>48</v>
      </c>
      <c r="E3612">
        <v>0</v>
      </c>
      <c r="F3612">
        <v>0</v>
      </c>
      <c r="G3612">
        <v>93</v>
      </c>
      <c r="H3612">
        <v>2</v>
      </c>
      <c r="I3612">
        <v>62</v>
      </c>
      <c r="J3612">
        <v>0</v>
      </c>
      <c r="K3612">
        <f>_xlfn.XLOOKUP(FraudData[[#This Row],[amount]],AmountRules[Amount Min],AmountRules[Risk Points],,-1)</f>
        <v>0</v>
      </c>
      <c r="L3612">
        <f>_xlfn.XLOOKUP(FraudData[[#This Row],[transaction_hour]],TimeRules[Hour Min],TimeRules[Risk Points],,-1)</f>
        <v>0</v>
      </c>
      <c r="M3612">
        <f>_xlfn.XLOOKUP(FraudData[[#This Row],[foreign_transaction]],ForeignRules[Foreign Transaction],ForeignRules[Risk Points],0)</f>
        <v>0</v>
      </c>
      <c r="N3612">
        <f>_xlfn.XLOOKUP(FraudData[[#This Row],[location_mismatch]],Table10[Location Mismatch],Table10[Risk Points],0)</f>
        <v>0</v>
      </c>
      <c r="O3612">
        <f>_xlfn.XLOOKUP(FraudData[[#This Row],[device_trust_score]],DeviceRules[Device Min],DeviceRules[Risk Points],,-1)</f>
        <v>0</v>
      </c>
      <c r="P3612">
        <f>_xlfn.XLOOKUP(FraudData[[#This Row],[velocity_last_24h]],VelocityRules[Velocity Min],VelocityRules[Risk Points],,-1)</f>
        <v>0</v>
      </c>
      <c r="Q3612">
        <f>_xlfn.XLOOKUP(FraudData[[#This Row],[merchant_category]],MerchantRules[Merchant Category],MerchantRules[Risk Points],0)</f>
        <v>0</v>
      </c>
      <c r="R3612">
        <f>SUM(FraudData[[#This Row],[Amount Risk]:[Merchant Risk]])</f>
        <v>0</v>
      </c>
      <c r="S3612" t="str" cm="1">
        <f t="array" ref="S3612">_xlfn.IFS(FraudData[[#This Row],[Fraud Risk Score]]&gt;=8,"High Risk",FraudData[[#This Row],[Fraud Risk Score]]&gt;=6,"Medium Risk",TRUE,"Low Risk")</f>
        <v>Low Risk</v>
      </c>
    </row>
    <row r="3613" spans="1:19">
      <c r="A3613">
        <v>3612</v>
      </c>
      <c r="B3613">
        <v>27.78</v>
      </c>
      <c r="C3613">
        <v>8</v>
      </c>
      <c r="D3613" t="s">
        <v>48</v>
      </c>
      <c r="E3613">
        <v>0</v>
      </c>
      <c r="F3613">
        <v>0</v>
      </c>
      <c r="G3613">
        <v>31</v>
      </c>
      <c r="H3613">
        <v>3</v>
      </c>
      <c r="I3613">
        <v>30</v>
      </c>
      <c r="J3613">
        <v>0</v>
      </c>
      <c r="K3613">
        <f>_xlfn.XLOOKUP(FraudData[[#This Row],[amount]],AmountRules[Amount Min],AmountRules[Risk Points],,-1)</f>
        <v>0</v>
      </c>
      <c r="L3613">
        <f>_xlfn.XLOOKUP(FraudData[[#This Row],[transaction_hour]],TimeRules[Hour Min],TimeRules[Risk Points],,-1)</f>
        <v>0</v>
      </c>
      <c r="M3613">
        <f>_xlfn.XLOOKUP(FraudData[[#This Row],[foreign_transaction]],ForeignRules[Foreign Transaction],ForeignRules[Risk Points],0)</f>
        <v>0</v>
      </c>
      <c r="N3613">
        <f>_xlfn.XLOOKUP(FraudData[[#This Row],[location_mismatch]],Table10[Location Mismatch],Table10[Risk Points],0)</f>
        <v>0</v>
      </c>
      <c r="O3613">
        <f>_xlfn.XLOOKUP(FraudData[[#This Row],[device_trust_score]],DeviceRules[Device Min],DeviceRules[Risk Points],,-1)</f>
        <v>2</v>
      </c>
      <c r="P3613">
        <f>_xlfn.XLOOKUP(FraudData[[#This Row],[velocity_last_24h]],VelocityRules[Velocity Min],VelocityRules[Risk Points],,-1)</f>
        <v>0</v>
      </c>
      <c r="Q3613">
        <f>_xlfn.XLOOKUP(FraudData[[#This Row],[merchant_category]],MerchantRules[Merchant Category],MerchantRules[Risk Points],0)</f>
        <v>0</v>
      </c>
      <c r="R3613">
        <f>SUM(FraudData[[#This Row],[Amount Risk]:[Merchant Risk]])</f>
        <v>2</v>
      </c>
      <c r="S3613" t="str" cm="1">
        <f t="array" ref="S3613">_xlfn.IFS(FraudData[[#This Row],[Fraud Risk Score]]&gt;=8,"High Risk",FraudData[[#This Row],[Fraud Risk Score]]&gt;=6,"Medium Risk",TRUE,"Low Risk")</f>
        <v>Low Risk</v>
      </c>
    </row>
    <row r="3614" spans="1:19">
      <c r="A3614">
        <v>3613</v>
      </c>
      <c r="B3614">
        <v>84.47</v>
      </c>
      <c r="C3614">
        <v>6</v>
      </c>
      <c r="D3614" t="s">
        <v>49</v>
      </c>
      <c r="E3614">
        <v>1</v>
      </c>
      <c r="F3614">
        <v>0</v>
      </c>
      <c r="G3614">
        <v>48</v>
      </c>
      <c r="H3614">
        <v>1</v>
      </c>
      <c r="I3614">
        <v>46</v>
      </c>
      <c r="J3614">
        <v>0</v>
      </c>
      <c r="K3614">
        <f>_xlfn.XLOOKUP(FraudData[[#This Row],[amount]],AmountRules[Amount Min],AmountRules[Risk Points],,-1)</f>
        <v>0</v>
      </c>
      <c r="L3614">
        <f>_xlfn.XLOOKUP(FraudData[[#This Row],[transaction_hour]],TimeRules[Hour Min],TimeRules[Risk Points],,-1)</f>
        <v>0</v>
      </c>
      <c r="M3614">
        <f>_xlfn.XLOOKUP(FraudData[[#This Row],[foreign_transaction]],ForeignRules[Foreign Transaction],ForeignRules[Risk Points],0)</f>
        <v>3</v>
      </c>
      <c r="N3614">
        <f>_xlfn.XLOOKUP(FraudData[[#This Row],[location_mismatch]],Table10[Location Mismatch],Table10[Risk Points],0)</f>
        <v>0</v>
      </c>
      <c r="O3614">
        <f>_xlfn.XLOOKUP(FraudData[[#This Row],[device_trust_score]],DeviceRules[Device Min],DeviceRules[Risk Points],,-1)</f>
        <v>2</v>
      </c>
      <c r="P3614">
        <f>_xlfn.XLOOKUP(FraudData[[#This Row],[velocity_last_24h]],VelocityRules[Velocity Min],VelocityRules[Risk Points],,-1)</f>
        <v>0</v>
      </c>
      <c r="Q3614">
        <f>_xlfn.XLOOKUP(FraudData[[#This Row],[merchant_category]],MerchantRules[Merchant Category],MerchantRules[Risk Points],0)</f>
        <v>1</v>
      </c>
      <c r="R3614">
        <f>SUM(FraudData[[#This Row],[Amount Risk]:[Merchant Risk]])</f>
        <v>6</v>
      </c>
      <c r="S3614" t="str" cm="1">
        <f t="array" ref="S3614">_xlfn.IFS(FraudData[[#This Row],[Fraud Risk Score]]&gt;=8,"High Risk",FraudData[[#This Row],[Fraud Risk Score]]&gt;=6,"Medium Risk",TRUE,"Low Risk")</f>
        <v>Medium Risk</v>
      </c>
    </row>
    <row r="3615" spans="1:19">
      <c r="A3615">
        <v>3614</v>
      </c>
      <c r="B3615">
        <v>287.67</v>
      </c>
      <c r="C3615">
        <v>11</v>
      </c>
      <c r="D3615" t="s">
        <v>47</v>
      </c>
      <c r="E3615">
        <v>0</v>
      </c>
      <c r="F3615">
        <v>0</v>
      </c>
      <c r="G3615">
        <v>72</v>
      </c>
      <c r="H3615">
        <v>1</v>
      </c>
      <c r="I3615">
        <v>68</v>
      </c>
      <c r="J3615">
        <v>0</v>
      </c>
      <c r="K3615">
        <f>_xlfn.XLOOKUP(FraudData[[#This Row],[amount]],AmountRules[Amount Min],AmountRules[Risk Points],,-1)</f>
        <v>0</v>
      </c>
      <c r="L3615">
        <f>_xlfn.XLOOKUP(FraudData[[#This Row],[transaction_hour]],TimeRules[Hour Min],TimeRules[Risk Points],,-1)</f>
        <v>0</v>
      </c>
      <c r="M3615">
        <f>_xlfn.XLOOKUP(FraudData[[#This Row],[foreign_transaction]],ForeignRules[Foreign Transaction],ForeignRules[Risk Points],0)</f>
        <v>0</v>
      </c>
      <c r="N3615">
        <f>_xlfn.XLOOKUP(FraudData[[#This Row],[location_mismatch]],Table10[Location Mismatch],Table10[Risk Points],0)</f>
        <v>0</v>
      </c>
      <c r="O3615">
        <f>_xlfn.XLOOKUP(FraudData[[#This Row],[device_trust_score]],DeviceRules[Device Min],DeviceRules[Risk Points],,-1)</f>
        <v>0</v>
      </c>
      <c r="P3615">
        <f>_xlfn.XLOOKUP(FraudData[[#This Row],[velocity_last_24h]],VelocityRules[Velocity Min],VelocityRules[Risk Points],,-1)</f>
        <v>0</v>
      </c>
      <c r="Q3615">
        <f>_xlfn.XLOOKUP(FraudData[[#This Row],[merchant_category]],MerchantRules[Merchant Category],MerchantRules[Risk Points],0)</f>
        <v>0</v>
      </c>
      <c r="R3615">
        <f>SUM(FraudData[[#This Row],[Amount Risk]:[Merchant Risk]])</f>
        <v>0</v>
      </c>
      <c r="S3615" t="str" cm="1">
        <f t="array" ref="S3615">_xlfn.IFS(FraudData[[#This Row],[Fraud Risk Score]]&gt;=8,"High Risk",FraudData[[#This Row],[Fraud Risk Score]]&gt;=6,"Medium Risk",TRUE,"Low Risk")</f>
        <v>Low Risk</v>
      </c>
    </row>
    <row r="3616" spans="1:19">
      <c r="A3616">
        <v>3615</v>
      </c>
      <c r="B3616">
        <v>82.42</v>
      </c>
      <c r="C3616">
        <v>14</v>
      </c>
      <c r="D3616" t="s">
        <v>49</v>
      </c>
      <c r="E3616">
        <v>0</v>
      </c>
      <c r="F3616">
        <v>0</v>
      </c>
      <c r="G3616">
        <v>67</v>
      </c>
      <c r="H3616">
        <v>2</v>
      </c>
      <c r="I3616">
        <v>23</v>
      </c>
      <c r="J3616">
        <v>0</v>
      </c>
      <c r="K3616">
        <f>_xlfn.XLOOKUP(FraudData[[#This Row],[amount]],AmountRules[Amount Min],AmountRules[Risk Points],,-1)</f>
        <v>0</v>
      </c>
      <c r="L3616">
        <f>_xlfn.XLOOKUP(FraudData[[#This Row],[transaction_hour]],TimeRules[Hour Min],TimeRules[Risk Points],,-1)</f>
        <v>0</v>
      </c>
      <c r="M3616">
        <f>_xlfn.XLOOKUP(FraudData[[#This Row],[foreign_transaction]],ForeignRules[Foreign Transaction],ForeignRules[Risk Points],0)</f>
        <v>0</v>
      </c>
      <c r="N3616">
        <f>_xlfn.XLOOKUP(FraudData[[#This Row],[location_mismatch]],Table10[Location Mismatch],Table10[Risk Points],0)</f>
        <v>0</v>
      </c>
      <c r="O3616">
        <f>_xlfn.XLOOKUP(FraudData[[#This Row],[device_trust_score]],DeviceRules[Device Min],DeviceRules[Risk Points],,-1)</f>
        <v>1</v>
      </c>
      <c r="P3616">
        <f>_xlfn.XLOOKUP(FraudData[[#This Row],[velocity_last_24h]],VelocityRules[Velocity Min],VelocityRules[Risk Points],,-1)</f>
        <v>0</v>
      </c>
      <c r="Q3616">
        <f>_xlfn.XLOOKUP(FraudData[[#This Row],[merchant_category]],MerchantRules[Merchant Category],MerchantRules[Risk Points],0)</f>
        <v>1</v>
      </c>
      <c r="R3616">
        <f>SUM(FraudData[[#This Row],[Amount Risk]:[Merchant Risk]])</f>
        <v>2</v>
      </c>
      <c r="S3616" t="str" cm="1">
        <f t="array" ref="S3616">_xlfn.IFS(FraudData[[#This Row],[Fraud Risk Score]]&gt;=8,"High Risk",FraudData[[#This Row],[Fraud Risk Score]]&gt;=6,"Medium Risk",TRUE,"Low Risk")</f>
        <v>Low Risk</v>
      </c>
    </row>
    <row r="3617" spans="1:19">
      <c r="A3617">
        <v>3616</v>
      </c>
      <c r="B3617">
        <v>16.39</v>
      </c>
      <c r="C3617">
        <v>7</v>
      </c>
      <c r="D3617" t="s">
        <v>47</v>
      </c>
      <c r="E3617">
        <v>0</v>
      </c>
      <c r="F3617">
        <v>1</v>
      </c>
      <c r="G3617">
        <v>60</v>
      </c>
      <c r="H3617">
        <v>3</v>
      </c>
      <c r="I3617">
        <v>59</v>
      </c>
      <c r="J3617">
        <v>0</v>
      </c>
      <c r="K3617">
        <f>_xlfn.XLOOKUP(FraudData[[#This Row],[amount]],AmountRules[Amount Min],AmountRules[Risk Points],,-1)</f>
        <v>0</v>
      </c>
      <c r="L3617">
        <f>_xlfn.XLOOKUP(FraudData[[#This Row],[transaction_hour]],TimeRules[Hour Min],TimeRules[Risk Points],,-1)</f>
        <v>0</v>
      </c>
      <c r="M3617">
        <f>_xlfn.XLOOKUP(FraudData[[#This Row],[foreign_transaction]],ForeignRules[Foreign Transaction],ForeignRules[Risk Points],0)</f>
        <v>0</v>
      </c>
      <c r="N3617">
        <f>_xlfn.XLOOKUP(FraudData[[#This Row],[location_mismatch]],Table10[Location Mismatch],Table10[Risk Points],0)</f>
        <v>3</v>
      </c>
      <c r="O3617">
        <f>_xlfn.XLOOKUP(FraudData[[#This Row],[device_trust_score]],DeviceRules[Device Min],DeviceRules[Risk Points],,-1)</f>
        <v>1</v>
      </c>
      <c r="P3617">
        <f>_xlfn.XLOOKUP(FraudData[[#This Row],[velocity_last_24h]],VelocityRules[Velocity Min],VelocityRules[Risk Points],,-1)</f>
        <v>0</v>
      </c>
      <c r="Q3617">
        <f>_xlfn.XLOOKUP(FraudData[[#This Row],[merchant_category]],MerchantRules[Merchant Category],MerchantRules[Risk Points],0)</f>
        <v>0</v>
      </c>
      <c r="R3617">
        <f>SUM(FraudData[[#This Row],[Amount Risk]:[Merchant Risk]])</f>
        <v>4</v>
      </c>
      <c r="S3617" t="str" cm="1">
        <f t="array" ref="S3617">_xlfn.IFS(FraudData[[#This Row],[Fraud Risk Score]]&gt;=8,"High Risk",FraudData[[#This Row],[Fraud Risk Score]]&gt;=6,"Medium Risk",TRUE,"Low Risk")</f>
        <v>Low Risk</v>
      </c>
    </row>
    <row r="3618" spans="1:19">
      <c r="A3618">
        <v>3617</v>
      </c>
      <c r="B3618">
        <v>146.47</v>
      </c>
      <c r="C3618">
        <v>16</v>
      </c>
      <c r="D3618" t="s">
        <v>50</v>
      </c>
      <c r="E3618">
        <v>0</v>
      </c>
      <c r="F3618">
        <v>0</v>
      </c>
      <c r="G3618">
        <v>98</v>
      </c>
      <c r="H3618">
        <v>0</v>
      </c>
      <c r="I3618">
        <v>25</v>
      </c>
      <c r="J3618">
        <v>0</v>
      </c>
      <c r="K3618">
        <f>_xlfn.XLOOKUP(FraudData[[#This Row],[amount]],AmountRules[Amount Min],AmountRules[Risk Points],,-1)</f>
        <v>0</v>
      </c>
      <c r="L3618">
        <f>_xlfn.XLOOKUP(FraudData[[#This Row],[transaction_hour]],TimeRules[Hour Min],TimeRules[Risk Points],,-1)</f>
        <v>0</v>
      </c>
      <c r="M3618">
        <f>_xlfn.XLOOKUP(FraudData[[#This Row],[foreign_transaction]],ForeignRules[Foreign Transaction],ForeignRules[Risk Points],0)</f>
        <v>0</v>
      </c>
      <c r="N3618">
        <f>_xlfn.XLOOKUP(FraudData[[#This Row],[location_mismatch]],Table10[Location Mismatch],Table10[Risk Points],0)</f>
        <v>0</v>
      </c>
      <c r="O3618">
        <f>_xlfn.XLOOKUP(FraudData[[#This Row],[device_trust_score]],DeviceRules[Device Min],DeviceRules[Risk Points],,-1)</f>
        <v>0</v>
      </c>
      <c r="P3618">
        <f>_xlfn.XLOOKUP(FraudData[[#This Row],[velocity_last_24h]],VelocityRules[Velocity Min],VelocityRules[Risk Points],,-1)</f>
        <v>0</v>
      </c>
      <c r="Q3618">
        <f>_xlfn.XLOOKUP(FraudData[[#This Row],[merchant_category]],MerchantRules[Merchant Category],MerchantRules[Risk Points],0)</f>
        <v>0</v>
      </c>
      <c r="R3618">
        <f>SUM(FraudData[[#This Row],[Amount Risk]:[Merchant Risk]])</f>
        <v>0</v>
      </c>
      <c r="S3618" t="str" cm="1">
        <f t="array" ref="S3618">_xlfn.IFS(FraudData[[#This Row],[Fraud Risk Score]]&gt;=8,"High Risk",FraudData[[#This Row],[Fraud Risk Score]]&gt;=6,"Medium Risk",TRUE,"Low Risk")</f>
        <v>Low Risk</v>
      </c>
    </row>
    <row r="3619" spans="1:19">
      <c r="A3619">
        <v>3618</v>
      </c>
      <c r="B3619">
        <v>335.72</v>
      </c>
      <c r="C3619">
        <v>4</v>
      </c>
      <c r="D3619" t="s">
        <v>50</v>
      </c>
      <c r="E3619">
        <v>0</v>
      </c>
      <c r="F3619">
        <v>0</v>
      </c>
      <c r="G3619">
        <v>25</v>
      </c>
      <c r="H3619">
        <v>1</v>
      </c>
      <c r="I3619">
        <v>43</v>
      </c>
      <c r="J3619">
        <v>0</v>
      </c>
      <c r="K3619">
        <f>_xlfn.XLOOKUP(FraudData[[#This Row],[amount]],AmountRules[Amount Min],AmountRules[Risk Points],,-1)</f>
        <v>0</v>
      </c>
      <c r="L3619">
        <f>_xlfn.XLOOKUP(FraudData[[#This Row],[transaction_hour]],TimeRules[Hour Min],TimeRules[Risk Points],,-1)</f>
        <v>0</v>
      </c>
      <c r="M3619">
        <f>_xlfn.XLOOKUP(FraudData[[#This Row],[foreign_transaction]],ForeignRules[Foreign Transaction],ForeignRules[Risk Points],0)</f>
        <v>0</v>
      </c>
      <c r="N3619">
        <f>_xlfn.XLOOKUP(FraudData[[#This Row],[location_mismatch]],Table10[Location Mismatch],Table10[Risk Points],0)</f>
        <v>0</v>
      </c>
      <c r="O3619">
        <f>_xlfn.XLOOKUP(FraudData[[#This Row],[device_trust_score]],DeviceRules[Device Min],DeviceRules[Risk Points],,-1)</f>
        <v>3</v>
      </c>
      <c r="P3619">
        <f>_xlfn.XLOOKUP(FraudData[[#This Row],[velocity_last_24h]],VelocityRules[Velocity Min],VelocityRules[Risk Points],,-1)</f>
        <v>0</v>
      </c>
      <c r="Q3619">
        <f>_xlfn.XLOOKUP(FraudData[[#This Row],[merchant_category]],MerchantRules[Merchant Category],MerchantRules[Risk Points],0)</f>
        <v>0</v>
      </c>
      <c r="R3619">
        <f>SUM(FraudData[[#This Row],[Amount Risk]:[Merchant Risk]])</f>
        <v>3</v>
      </c>
      <c r="S3619" t="str" cm="1">
        <f t="array" ref="S3619">_xlfn.IFS(FraudData[[#This Row],[Fraud Risk Score]]&gt;=8,"High Risk",FraudData[[#This Row],[Fraud Risk Score]]&gt;=6,"Medium Risk",TRUE,"Low Risk")</f>
        <v>Low Risk</v>
      </c>
    </row>
    <row r="3620" spans="1:19">
      <c r="A3620">
        <v>3619</v>
      </c>
      <c r="B3620">
        <v>286.07</v>
      </c>
      <c r="C3620">
        <v>13</v>
      </c>
      <c r="D3620" t="s">
        <v>49</v>
      </c>
      <c r="E3620">
        <v>0</v>
      </c>
      <c r="F3620">
        <v>0</v>
      </c>
      <c r="G3620">
        <v>31</v>
      </c>
      <c r="H3620">
        <v>1</v>
      </c>
      <c r="I3620">
        <v>27</v>
      </c>
      <c r="J3620">
        <v>0</v>
      </c>
      <c r="K3620">
        <f>_xlfn.XLOOKUP(FraudData[[#This Row],[amount]],AmountRules[Amount Min],AmountRules[Risk Points],,-1)</f>
        <v>0</v>
      </c>
      <c r="L3620">
        <f>_xlfn.XLOOKUP(FraudData[[#This Row],[transaction_hour]],TimeRules[Hour Min],TimeRules[Risk Points],,-1)</f>
        <v>0</v>
      </c>
      <c r="M3620">
        <f>_xlfn.XLOOKUP(FraudData[[#This Row],[foreign_transaction]],ForeignRules[Foreign Transaction],ForeignRules[Risk Points],0)</f>
        <v>0</v>
      </c>
      <c r="N3620">
        <f>_xlfn.XLOOKUP(FraudData[[#This Row],[location_mismatch]],Table10[Location Mismatch],Table10[Risk Points],0)</f>
        <v>0</v>
      </c>
      <c r="O3620">
        <f>_xlfn.XLOOKUP(FraudData[[#This Row],[device_trust_score]],DeviceRules[Device Min],DeviceRules[Risk Points],,-1)</f>
        <v>2</v>
      </c>
      <c r="P3620">
        <f>_xlfn.XLOOKUP(FraudData[[#This Row],[velocity_last_24h]],VelocityRules[Velocity Min],VelocityRules[Risk Points],,-1)</f>
        <v>0</v>
      </c>
      <c r="Q3620">
        <f>_xlfn.XLOOKUP(FraudData[[#This Row],[merchant_category]],MerchantRules[Merchant Category],MerchantRules[Risk Points],0)</f>
        <v>1</v>
      </c>
      <c r="R3620">
        <f>SUM(FraudData[[#This Row],[Amount Risk]:[Merchant Risk]])</f>
        <v>3</v>
      </c>
      <c r="S3620" t="str" cm="1">
        <f t="array" ref="S3620">_xlfn.IFS(FraudData[[#This Row],[Fraud Risk Score]]&gt;=8,"High Risk",FraudData[[#This Row],[Fraud Risk Score]]&gt;=6,"Medium Risk",TRUE,"Low Risk")</f>
        <v>Low Risk</v>
      </c>
    </row>
    <row r="3621" spans="1:19">
      <c r="A3621">
        <v>3620</v>
      </c>
      <c r="B3621">
        <v>34.65</v>
      </c>
      <c r="C3621">
        <v>1</v>
      </c>
      <c r="D3621" t="s">
        <v>50</v>
      </c>
      <c r="E3621">
        <v>1</v>
      </c>
      <c r="F3621">
        <v>0</v>
      </c>
      <c r="G3621">
        <v>68</v>
      </c>
      <c r="H3621">
        <v>0</v>
      </c>
      <c r="I3621">
        <v>55</v>
      </c>
      <c r="J3621">
        <v>0</v>
      </c>
      <c r="K3621">
        <f>_xlfn.XLOOKUP(FraudData[[#This Row],[amount]],AmountRules[Amount Min],AmountRules[Risk Points],,-1)</f>
        <v>0</v>
      </c>
      <c r="L3621">
        <f>_xlfn.XLOOKUP(FraudData[[#This Row],[transaction_hour]],TimeRules[Hour Min],TimeRules[Risk Points],,-1)</f>
        <v>3</v>
      </c>
      <c r="M3621">
        <f>_xlfn.XLOOKUP(FraudData[[#This Row],[foreign_transaction]],ForeignRules[Foreign Transaction],ForeignRules[Risk Points],0)</f>
        <v>3</v>
      </c>
      <c r="N3621">
        <f>_xlfn.XLOOKUP(FraudData[[#This Row],[location_mismatch]],Table10[Location Mismatch],Table10[Risk Points],0)</f>
        <v>0</v>
      </c>
      <c r="O3621">
        <f>_xlfn.XLOOKUP(FraudData[[#This Row],[device_trust_score]],DeviceRules[Device Min],DeviceRules[Risk Points],,-1)</f>
        <v>1</v>
      </c>
      <c r="P3621">
        <f>_xlfn.XLOOKUP(FraudData[[#This Row],[velocity_last_24h]],VelocityRules[Velocity Min],VelocityRules[Risk Points],,-1)</f>
        <v>0</v>
      </c>
      <c r="Q3621">
        <f>_xlfn.XLOOKUP(FraudData[[#This Row],[merchant_category]],MerchantRules[Merchant Category],MerchantRules[Risk Points],0)</f>
        <v>0</v>
      </c>
      <c r="R3621">
        <f>SUM(FraudData[[#This Row],[Amount Risk]:[Merchant Risk]])</f>
        <v>7</v>
      </c>
      <c r="S3621" t="str" cm="1">
        <f t="array" ref="S3621">_xlfn.IFS(FraudData[[#This Row],[Fraud Risk Score]]&gt;=8,"High Risk",FraudData[[#This Row],[Fraud Risk Score]]&gt;=6,"Medium Risk",TRUE,"Low Risk")</f>
        <v>Medium Risk</v>
      </c>
    </row>
    <row r="3622" spans="1:19">
      <c r="A3622">
        <v>3621</v>
      </c>
      <c r="B3622">
        <v>201.07</v>
      </c>
      <c r="C3622">
        <v>15</v>
      </c>
      <c r="D3622" t="s">
        <v>48</v>
      </c>
      <c r="E3622">
        <v>0</v>
      </c>
      <c r="F3622">
        <v>0</v>
      </c>
      <c r="G3622">
        <v>85</v>
      </c>
      <c r="H3622">
        <v>0</v>
      </c>
      <c r="I3622">
        <v>61</v>
      </c>
      <c r="J3622">
        <v>0</v>
      </c>
      <c r="K3622">
        <f>_xlfn.XLOOKUP(FraudData[[#This Row],[amount]],AmountRules[Amount Min],AmountRules[Risk Points],,-1)</f>
        <v>0</v>
      </c>
      <c r="L3622">
        <f>_xlfn.XLOOKUP(FraudData[[#This Row],[transaction_hour]],TimeRules[Hour Min],TimeRules[Risk Points],,-1)</f>
        <v>0</v>
      </c>
      <c r="M3622">
        <f>_xlfn.XLOOKUP(FraudData[[#This Row],[foreign_transaction]],ForeignRules[Foreign Transaction],ForeignRules[Risk Points],0)</f>
        <v>0</v>
      </c>
      <c r="N3622">
        <f>_xlfn.XLOOKUP(FraudData[[#This Row],[location_mismatch]],Table10[Location Mismatch],Table10[Risk Points],0)</f>
        <v>0</v>
      </c>
      <c r="O3622">
        <f>_xlfn.XLOOKUP(FraudData[[#This Row],[device_trust_score]],DeviceRules[Device Min],DeviceRules[Risk Points],,-1)</f>
        <v>0</v>
      </c>
      <c r="P3622">
        <f>_xlfn.XLOOKUP(FraudData[[#This Row],[velocity_last_24h]],VelocityRules[Velocity Min],VelocityRules[Risk Points],,-1)</f>
        <v>0</v>
      </c>
      <c r="Q3622">
        <f>_xlfn.XLOOKUP(FraudData[[#This Row],[merchant_category]],MerchantRules[Merchant Category],MerchantRules[Risk Points],0)</f>
        <v>0</v>
      </c>
      <c r="R3622">
        <f>SUM(FraudData[[#This Row],[Amount Risk]:[Merchant Risk]])</f>
        <v>0</v>
      </c>
      <c r="S3622" t="str" cm="1">
        <f t="array" ref="S3622">_xlfn.IFS(FraudData[[#This Row],[Fraud Risk Score]]&gt;=8,"High Risk",FraudData[[#This Row],[Fraud Risk Score]]&gt;=6,"Medium Risk",TRUE,"Low Risk")</f>
        <v>Low Risk</v>
      </c>
    </row>
    <row r="3623" spans="1:19">
      <c r="A3623">
        <v>3622</v>
      </c>
      <c r="B3623">
        <v>44.84</v>
      </c>
      <c r="C3623">
        <v>16</v>
      </c>
      <c r="D3623" t="s">
        <v>47</v>
      </c>
      <c r="E3623">
        <v>1</v>
      </c>
      <c r="F3623">
        <v>0</v>
      </c>
      <c r="G3623">
        <v>50</v>
      </c>
      <c r="H3623">
        <v>1</v>
      </c>
      <c r="I3623">
        <v>18</v>
      </c>
      <c r="J3623">
        <v>0</v>
      </c>
      <c r="K3623">
        <f>_xlfn.XLOOKUP(FraudData[[#This Row],[amount]],AmountRules[Amount Min],AmountRules[Risk Points],,-1)</f>
        <v>0</v>
      </c>
      <c r="L3623">
        <f>_xlfn.XLOOKUP(FraudData[[#This Row],[transaction_hour]],TimeRules[Hour Min],TimeRules[Risk Points],,-1)</f>
        <v>0</v>
      </c>
      <c r="M3623">
        <f>_xlfn.XLOOKUP(FraudData[[#This Row],[foreign_transaction]],ForeignRules[Foreign Transaction],ForeignRules[Risk Points],0)</f>
        <v>3</v>
      </c>
      <c r="N3623">
        <f>_xlfn.XLOOKUP(FraudData[[#This Row],[location_mismatch]],Table10[Location Mismatch],Table10[Risk Points],0)</f>
        <v>0</v>
      </c>
      <c r="O3623">
        <f>_xlfn.XLOOKUP(FraudData[[#This Row],[device_trust_score]],DeviceRules[Device Min],DeviceRules[Risk Points],,-1)</f>
        <v>1</v>
      </c>
      <c r="P3623">
        <f>_xlfn.XLOOKUP(FraudData[[#This Row],[velocity_last_24h]],VelocityRules[Velocity Min],VelocityRules[Risk Points],,-1)</f>
        <v>0</v>
      </c>
      <c r="Q3623">
        <f>_xlfn.XLOOKUP(FraudData[[#This Row],[merchant_category]],MerchantRules[Merchant Category],MerchantRules[Risk Points],0)</f>
        <v>0</v>
      </c>
      <c r="R3623">
        <f>SUM(FraudData[[#This Row],[Amount Risk]:[Merchant Risk]])</f>
        <v>4</v>
      </c>
      <c r="S3623" t="str" cm="1">
        <f t="array" ref="S3623">_xlfn.IFS(FraudData[[#This Row],[Fraud Risk Score]]&gt;=8,"High Risk",FraudData[[#This Row],[Fraud Risk Score]]&gt;=6,"Medium Risk",TRUE,"Low Risk")</f>
        <v>Low Risk</v>
      </c>
    </row>
    <row r="3624" spans="1:19">
      <c r="A3624">
        <v>3623</v>
      </c>
      <c r="B3624">
        <v>44.31</v>
      </c>
      <c r="C3624">
        <v>2</v>
      </c>
      <c r="D3624" t="s">
        <v>46</v>
      </c>
      <c r="E3624">
        <v>0</v>
      </c>
      <c r="F3624">
        <v>0</v>
      </c>
      <c r="G3624">
        <v>54</v>
      </c>
      <c r="H3624">
        <v>0</v>
      </c>
      <c r="I3624">
        <v>19</v>
      </c>
      <c r="J3624">
        <v>0</v>
      </c>
      <c r="K3624">
        <f>_xlfn.XLOOKUP(FraudData[[#This Row],[amount]],AmountRules[Amount Min],AmountRules[Risk Points],,-1)</f>
        <v>0</v>
      </c>
      <c r="L3624">
        <f>_xlfn.XLOOKUP(FraudData[[#This Row],[transaction_hour]],TimeRules[Hour Min],TimeRules[Risk Points],,-1)</f>
        <v>3</v>
      </c>
      <c r="M3624">
        <f>_xlfn.XLOOKUP(FraudData[[#This Row],[foreign_transaction]],ForeignRules[Foreign Transaction],ForeignRules[Risk Points],0)</f>
        <v>0</v>
      </c>
      <c r="N3624">
        <f>_xlfn.XLOOKUP(FraudData[[#This Row],[location_mismatch]],Table10[Location Mismatch],Table10[Risk Points],0)</f>
        <v>0</v>
      </c>
      <c r="O3624">
        <f>_xlfn.XLOOKUP(FraudData[[#This Row],[device_trust_score]],DeviceRules[Device Min],DeviceRules[Risk Points],,-1)</f>
        <v>1</v>
      </c>
      <c r="P3624">
        <f>_xlfn.XLOOKUP(FraudData[[#This Row],[velocity_last_24h]],VelocityRules[Velocity Min],VelocityRules[Risk Points],,-1)</f>
        <v>0</v>
      </c>
      <c r="Q3624">
        <f>_xlfn.XLOOKUP(FraudData[[#This Row],[merchant_category]],MerchantRules[Merchant Category],MerchantRules[Risk Points],0)</f>
        <v>0</v>
      </c>
      <c r="R3624">
        <f>SUM(FraudData[[#This Row],[Amount Risk]:[Merchant Risk]])</f>
        <v>4</v>
      </c>
      <c r="S3624" t="str" cm="1">
        <f t="array" ref="S3624">_xlfn.IFS(FraudData[[#This Row],[Fraud Risk Score]]&gt;=8,"High Risk",FraudData[[#This Row],[Fraud Risk Score]]&gt;=6,"Medium Risk",TRUE,"Low Risk")</f>
        <v>Low Risk</v>
      </c>
    </row>
    <row r="3625" spans="1:19">
      <c r="A3625">
        <v>3624</v>
      </c>
      <c r="B3625">
        <v>372.97</v>
      </c>
      <c r="C3625">
        <v>22</v>
      </c>
      <c r="D3625" t="s">
        <v>46</v>
      </c>
      <c r="E3625">
        <v>0</v>
      </c>
      <c r="F3625">
        <v>0</v>
      </c>
      <c r="G3625">
        <v>25</v>
      </c>
      <c r="H3625">
        <v>1</v>
      </c>
      <c r="I3625">
        <v>60</v>
      </c>
      <c r="J3625">
        <v>0</v>
      </c>
      <c r="K3625">
        <f>_xlfn.XLOOKUP(FraudData[[#This Row],[amount]],AmountRules[Amount Min],AmountRules[Risk Points],,-1)</f>
        <v>0</v>
      </c>
      <c r="L3625">
        <f>_xlfn.XLOOKUP(FraudData[[#This Row],[transaction_hour]],TimeRules[Hour Min],TimeRules[Risk Points],,-1)</f>
        <v>0</v>
      </c>
      <c r="M3625">
        <f>_xlfn.XLOOKUP(FraudData[[#This Row],[foreign_transaction]],ForeignRules[Foreign Transaction],ForeignRules[Risk Points],0)</f>
        <v>0</v>
      </c>
      <c r="N3625">
        <f>_xlfn.XLOOKUP(FraudData[[#This Row],[location_mismatch]],Table10[Location Mismatch],Table10[Risk Points],0)</f>
        <v>0</v>
      </c>
      <c r="O3625">
        <f>_xlfn.XLOOKUP(FraudData[[#This Row],[device_trust_score]],DeviceRules[Device Min],DeviceRules[Risk Points],,-1)</f>
        <v>3</v>
      </c>
      <c r="P3625">
        <f>_xlfn.XLOOKUP(FraudData[[#This Row],[velocity_last_24h]],VelocityRules[Velocity Min],VelocityRules[Risk Points],,-1)</f>
        <v>0</v>
      </c>
      <c r="Q3625">
        <f>_xlfn.XLOOKUP(FraudData[[#This Row],[merchant_category]],MerchantRules[Merchant Category],MerchantRules[Risk Points],0)</f>
        <v>0</v>
      </c>
      <c r="R3625">
        <f>SUM(FraudData[[#This Row],[Amount Risk]:[Merchant Risk]])</f>
        <v>3</v>
      </c>
      <c r="S3625" t="str" cm="1">
        <f t="array" ref="S3625">_xlfn.IFS(FraudData[[#This Row],[Fraud Risk Score]]&gt;=8,"High Risk",FraudData[[#This Row],[Fraud Risk Score]]&gt;=6,"Medium Risk",TRUE,"Low Risk")</f>
        <v>Low Risk</v>
      </c>
    </row>
    <row r="3626" spans="1:19">
      <c r="A3626">
        <v>3625</v>
      </c>
      <c r="B3626">
        <v>51.7</v>
      </c>
      <c r="C3626">
        <v>0</v>
      </c>
      <c r="D3626" t="s">
        <v>50</v>
      </c>
      <c r="E3626">
        <v>0</v>
      </c>
      <c r="F3626">
        <v>0</v>
      </c>
      <c r="G3626">
        <v>87</v>
      </c>
      <c r="H3626">
        <v>0</v>
      </c>
      <c r="I3626">
        <v>52</v>
      </c>
      <c r="J3626">
        <v>0</v>
      </c>
      <c r="K3626">
        <f>_xlfn.XLOOKUP(FraudData[[#This Row],[amount]],AmountRules[Amount Min],AmountRules[Risk Points],,-1)</f>
        <v>0</v>
      </c>
      <c r="L3626">
        <f>_xlfn.XLOOKUP(FraudData[[#This Row],[transaction_hour]],TimeRules[Hour Min],TimeRules[Risk Points],,-1)</f>
        <v>3</v>
      </c>
      <c r="M3626">
        <f>_xlfn.XLOOKUP(FraudData[[#This Row],[foreign_transaction]],ForeignRules[Foreign Transaction],ForeignRules[Risk Points],0)</f>
        <v>0</v>
      </c>
      <c r="N3626">
        <f>_xlfn.XLOOKUP(FraudData[[#This Row],[location_mismatch]],Table10[Location Mismatch],Table10[Risk Points],0)</f>
        <v>0</v>
      </c>
      <c r="O3626">
        <f>_xlfn.XLOOKUP(FraudData[[#This Row],[device_trust_score]],DeviceRules[Device Min],DeviceRules[Risk Points],,-1)</f>
        <v>0</v>
      </c>
      <c r="P3626">
        <f>_xlfn.XLOOKUP(FraudData[[#This Row],[velocity_last_24h]],VelocityRules[Velocity Min],VelocityRules[Risk Points],,-1)</f>
        <v>0</v>
      </c>
      <c r="Q3626">
        <f>_xlfn.XLOOKUP(FraudData[[#This Row],[merchant_category]],MerchantRules[Merchant Category],MerchantRules[Risk Points],0)</f>
        <v>0</v>
      </c>
      <c r="R3626">
        <f>SUM(FraudData[[#This Row],[Amount Risk]:[Merchant Risk]])</f>
        <v>3</v>
      </c>
      <c r="S3626" t="str" cm="1">
        <f t="array" ref="S3626">_xlfn.IFS(FraudData[[#This Row],[Fraud Risk Score]]&gt;=8,"High Risk",FraudData[[#This Row],[Fraud Risk Score]]&gt;=6,"Medium Risk",TRUE,"Low Risk")</f>
        <v>Low Risk</v>
      </c>
    </row>
    <row r="3627" spans="1:19">
      <c r="A3627">
        <v>3626</v>
      </c>
      <c r="B3627">
        <v>54.99</v>
      </c>
      <c r="C3627">
        <v>17</v>
      </c>
      <c r="D3627" t="s">
        <v>47</v>
      </c>
      <c r="E3627">
        <v>0</v>
      </c>
      <c r="F3627">
        <v>0</v>
      </c>
      <c r="G3627">
        <v>39</v>
      </c>
      <c r="H3627">
        <v>5</v>
      </c>
      <c r="I3627">
        <v>18</v>
      </c>
      <c r="J3627">
        <v>0</v>
      </c>
      <c r="K3627">
        <f>_xlfn.XLOOKUP(FraudData[[#This Row],[amount]],AmountRules[Amount Min],AmountRules[Risk Points],,-1)</f>
        <v>0</v>
      </c>
      <c r="L3627">
        <f>_xlfn.XLOOKUP(FraudData[[#This Row],[transaction_hour]],TimeRules[Hour Min],TimeRules[Risk Points],,-1)</f>
        <v>0</v>
      </c>
      <c r="M3627">
        <f>_xlfn.XLOOKUP(FraudData[[#This Row],[foreign_transaction]],ForeignRules[Foreign Transaction],ForeignRules[Risk Points],0)</f>
        <v>0</v>
      </c>
      <c r="N3627">
        <f>_xlfn.XLOOKUP(FraudData[[#This Row],[location_mismatch]],Table10[Location Mismatch],Table10[Risk Points],0)</f>
        <v>0</v>
      </c>
      <c r="O3627">
        <f>_xlfn.XLOOKUP(FraudData[[#This Row],[device_trust_score]],DeviceRules[Device Min],DeviceRules[Risk Points],,-1)</f>
        <v>2</v>
      </c>
      <c r="P3627">
        <f>_xlfn.XLOOKUP(FraudData[[#This Row],[velocity_last_24h]],VelocityRules[Velocity Min],VelocityRules[Risk Points],,-1)</f>
        <v>3</v>
      </c>
      <c r="Q3627">
        <f>_xlfn.XLOOKUP(FraudData[[#This Row],[merchant_category]],MerchantRules[Merchant Category],MerchantRules[Risk Points],0)</f>
        <v>0</v>
      </c>
      <c r="R3627">
        <f>SUM(FraudData[[#This Row],[Amount Risk]:[Merchant Risk]])</f>
        <v>5</v>
      </c>
      <c r="S3627" t="str" cm="1">
        <f t="array" ref="S3627">_xlfn.IFS(FraudData[[#This Row],[Fraud Risk Score]]&gt;=8,"High Risk",FraudData[[#This Row],[Fraud Risk Score]]&gt;=6,"Medium Risk",TRUE,"Low Risk")</f>
        <v>Low Risk</v>
      </c>
    </row>
    <row r="3628" spans="1:19">
      <c r="A3628">
        <v>3627</v>
      </c>
      <c r="B3628">
        <v>0.12</v>
      </c>
      <c r="C3628">
        <v>17</v>
      </c>
      <c r="D3628" t="s">
        <v>48</v>
      </c>
      <c r="E3628">
        <v>1</v>
      </c>
      <c r="F3628">
        <v>0</v>
      </c>
      <c r="G3628">
        <v>87</v>
      </c>
      <c r="H3628">
        <v>1</v>
      </c>
      <c r="I3628">
        <v>21</v>
      </c>
      <c r="J3628">
        <v>0</v>
      </c>
      <c r="K3628">
        <f>_xlfn.XLOOKUP(FraudData[[#This Row],[amount]],AmountRules[Amount Min],AmountRules[Risk Points],,-1)</f>
        <v>0</v>
      </c>
      <c r="L3628">
        <f>_xlfn.XLOOKUP(FraudData[[#This Row],[transaction_hour]],TimeRules[Hour Min],TimeRules[Risk Points],,-1)</f>
        <v>0</v>
      </c>
      <c r="M3628">
        <f>_xlfn.XLOOKUP(FraudData[[#This Row],[foreign_transaction]],ForeignRules[Foreign Transaction],ForeignRules[Risk Points],0)</f>
        <v>3</v>
      </c>
      <c r="N3628">
        <f>_xlfn.XLOOKUP(FraudData[[#This Row],[location_mismatch]],Table10[Location Mismatch],Table10[Risk Points],0)</f>
        <v>0</v>
      </c>
      <c r="O3628">
        <f>_xlfn.XLOOKUP(FraudData[[#This Row],[device_trust_score]],DeviceRules[Device Min],DeviceRules[Risk Points],,-1)</f>
        <v>0</v>
      </c>
      <c r="P3628">
        <f>_xlfn.XLOOKUP(FraudData[[#This Row],[velocity_last_24h]],VelocityRules[Velocity Min],VelocityRules[Risk Points],,-1)</f>
        <v>0</v>
      </c>
      <c r="Q3628">
        <f>_xlfn.XLOOKUP(FraudData[[#This Row],[merchant_category]],MerchantRules[Merchant Category],MerchantRules[Risk Points],0)</f>
        <v>0</v>
      </c>
      <c r="R3628">
        <f>SUM(FraudData[[#This Row],[Amount Risk]:[Merchant Risk]])</f>
        <v>3</v>
      </c>
      <c r="S3628" t="str" cm="1">
        <f t="array" ref="S3628">_xlfn.IFS(FraudData[[#This Row],[Fraud Risk Score]]&gt;=8,"High Risk",FraudData[[#This Row],[Fraud Risk Score]]&gt;=6,"Medium Risk",TRUE,"Low Risk")</f>
        <v>Low Risk</v>
      </c>
    </row>
    <row r="3629" spans="1:19">
      <c r="A3629">
        <v>3628</v>
      </c>
      <c r="B3629">
        <v>368.17</v>
      </c>
      <c r="C3629">
        <v>3</v>
      </c>
      <c r="D3629" t="s">
        <v>46</v>
      </c>
      <c r="E3629">
        <v>0</v>
      </c>
      <c r="F3629">
        <v>0</v>
      </c>
      <c r="G3629">
        <v>79</v>
      </c>
      <c r="H3629">
        <v>4</v>
      </c>
      <c r="I3629">
        <v>20</v>
      </c>
      <c r="J3629">
        <v>0</v>
      </c>
      <c r="K3629">
        <f>_xlfn.XLOOKUP(FraudData[[#This Row],[amount]],AmountRules[Amount Min],AmountRules[Risk Points],,-1)</f>
        <v>0</v>
      </c>
      <c r="L3629">
        <f>_xlfn.XLOOKUP(FraudData[[#This Row],[transaction_hour]],TimeRules[Hour Min],TimeRules[Risk Points],,-1)</f>
        <v>3</v>
      </c>
      <c r="M3629">
        <f>_xlfn.XLOOKUP(FraudData[[#This Row],[foreign_transaction]],ForeignRules[Foreign Transaction],ForeignRules[Risk Points],0)</f>
        <v>0</v>
      </c>
      <c r="N3629">
        <f>_xlfn.XLOOKUP(FraudData[[#This Row],[location_mismatch]],Table10[Location Mismatch],Table10[Risk Points],0)</f>
        <v>0</v>
      </c>
      <c r="O3629">
        <f>_xlfn.XLOOKUP(FraudData[[#This Row],[device_trust_score]],DeviceRules[Device Min],DeviceRules[Risk Points],,-1)</f>
        <v>0</v>
      </c>
      <c r="P3629">
        <f>_xlfn.XLOOKUP(FraudData[[#This Row],[velocity_last_24h]],VelocityRules[Velocity Min],VelocityRules[Risk Points],,-1)</f>
        <v>0</v>
      </c>
      <c r="Q3629">
        <f>_xlfn.XLOOKUP(FraudData[[#This Row],[merchant_category]],MerchantRules[Merchant Category],MerchantRules[Risk Points],0)</f>
        <v>0</v>
      </c>
      <c r="R3629">
        <f>SUM(FraudData[[#This Row],[Amount Risk]:[Merchant Risk]])</f>
        <v>3</v>
      </c>
      <c r="S3629" t="str" cm="1">
        <f t="array" ref="S3629">_xlfn.IFS(FraudData[[#This Row],[Fraud Risk Score]]&gt;=8,"High Risk",FraudData[[#This Row],[Fraud Risk Score]]&gt;=6,"Medium Risk",TRUE,"Low Risk")</f>
        <v>Low Risk</v>
      </c>
    </row>
    <row r="3630" spans="1:19">
      <c r="A3630">
        <v>3629</v>
      </c>
      <c r="B3630">
        <v>283.14999999999998</v>
      </c>
      <c r="C3630">
        <v>14</v>
      </c>
      <c r="D3630" t="s">
        <v>48</v>
      </c>
      <c r="E3630">
        <v>0</v>
      </c>
      <c r="F3630">
        <v>0</v>
      </c>
      <c r="G3630">
        <v>81</v>
      </c>
      <c r="H3630">
        <v>1</v>
      </c>
      <c r="I3630">
        <v>41</v>
      </c>
      <c r="J3630">
        <v>0</v>
      </c>
      <c r="K3630">
        <f>_xlfn.XLOOKUP(FraudData[[#This Row],[amount]],AmountRules[Amount Min],AmountRules[Risk Points],,-1)</f>
        <v>0</v>
      </c>
      <c r="L3630">
        <f>_xlfn.XLOOKUP(FraudData[[#This Row],[transaction_hour]],TimeRules[Hour Min],TimeRules[Risk Points],,-1)</f>
        <v>0</v>
      </c>
      <c r="M3630">
        <f>_xlfn.XLOOKUP(FraudData[[#This Row],[foreign_transaction]],ForeignRules[Foreign Transaction],ForeignRules[Risk Points],0)</f>
        <v>0</v>
      </c>
      <c r="N3630">
        <f>_xlfn.XLOOKUP(FraudData[[#This Row],[location_mismatch]],Table10[Location Mismatch],Table10[Risk Points],0)</f>
        <v>0</v>
      </c>
      <c r="O3630">
        <f>_xlfn.XLOOKUP(FraudData[[#This Row],[device_trust_score]],DeviceRules[Device Min],DeviceRules[Risk Points],,-1)</f>
        <v>0</v>
      </c>
      <c r="P3630">
        <f>_xlfn.XLOOKUP(FraudData[[#This Row],[velocity_last_24h]],VelocityRules[Velocity Min],VelocityRules[Risk Points],,-1)</f>
        <v>0</v>
      </c>
      <c r="Q3630">
        <f>_xlfn.XLOOKUP(FraudData[[#This Row],[merchant_category]],MerchantRules[Merchant Category],MerchantRules[Risk Points],0)</f>
        <v>0</v>
      </c>
      <c r="R3630">
        <f>SUM(FraudData[[#This Row],[Amount Risk]:[Merchant Risk]])</f>
        <v>0</v>
      </c>
      <c r="S3630" t="str" cm="1">
        <f t="array" ref="S3630">_xlfn.IFS(FraudData[[#This Row],[Fraud Risk Score]]&gt;=8,"High Risk",FraudData[[#This Row],[Fraud Risk Score]]&gt;=6,"Medium Risk",TRUE,"Low Risk")</f>
        <v>Low Risk</v>
      </c>
    </row>
    <row r="3631" spans="1:19">
      <c r="A3631">
        <v>3630</v>
      </c>
      <c r="B3631">
        <v>177.67</v>
      </c>
      <c r="C3631">
        <v>18</v>
      </c>
      <c r="D3631" t="s">
        <v>48</v>
      </c>
      <c r="E3631">
        <v>0</v>
      </c>
      <c r="F3631">
        <v>1</v>
      </c>
      <c r="G3631">
        <v>44</v>
      </c>
      <c r="H3631">
        <v>2</v>
      </c>
      <c r="I3631">
        <v>34</v>
      </c>
      <c r="J3631">
        <v>0</v>
      </c>
      <c r="K3631">
        <f>_xlfn.XLOOKUP(FraudData[[#This Row],[amount]],AmountRules[Amount Min],AmountRules[Risk Points],,-1)</f>
        <v>0</v>
      </c>
      <c r="L3631">
        <f>_xlfn.XLOOKUP(FraudData[[#This Row],[transaction_hour]],TimeRules[Hour Min],TimeRules[Risk Points],,-1)</f>
        <v>0</v>
      </c>
      <c r="M3631">
        <f>_xlfn.XLOOKUP(FraudData[[#This Row],[foreign_transaction]],ForeignRules[Foreign Transaction],ForeignRules[Risk Points],0)</f>
        <v>0</v>
      </c>
      <c r="N3631">
        <f>_xlfn.XLOOKUP(FraudData[[#This Row],[location_mismatch]],Table10[Location Mismatch],Table10[Risk Points],0)</f>
        <v>3</v>
      </c>
      <c r="O3631">
        <f>_xlfn.XLOOKUP(FraudData[[#This Row],[device_trust_score]],DeviceRules[Device Min],DeviceRules[Risk Points],,-1)</f>
        <v>2</v>
      </c>
      <c r="P3631">
        <f>_xlfn.XLOOKUP(FraudData[[#This Row],[velocity_last_24h]],VelocityRules[Velocity Min],VelocityRules[Risk Points],,-1)</f>
        <v>0</v>
      </c>
      <c r="Q3631">
        <f>_xlfn.XLOOKUP(FraudData[[#This Row],[merchant_category]],MerchantRules[Merchant Category],MerchantRules[Risk Points],0)</f>
        <v>0</v>
      </c>
      <c r="R3631">
        <f>SUM(FraudData[[#This Row],[Amount Risk]:[Merchant Risk]])</f>
        <v>5</v>
      </c>
      <c r="S3631" t="str" cm="1">
        <f t="array" ref="S3631">_xlfn.IFS(FraudData[[#This Row],[Fraud Risk Score]]&gt;=8,"High Risk",FraudData[[#This Row],[Fraud Risk Score]]&gt;=6,"Medium Risk",TRUE,"Low Risk")</f>
        <v>Low Risk</v>
      </c>
    </row>
    <row r="3632" spans="1:19">
      <c r="A3632">
        <v>3631</v>
      </c>
      <c r="B3632">
        <v>249.72</v>
      </c>
      <c r="C3632">
        <v>18</v>
      </c>
      <c r="D3632" t="s">
        <v>46</v>
      </c>
      <c r="E3632">
        <v>0</v>
      </c>
      <c r="F3632">
        <v>0</v>
      </c>
      <c r="G3632">
        <v>46</v>
      </c>
      <c r="H3632">
        <v>6</v>
      </c>
      <c r="I3632">
        <v>44</v>
      </c>
      <c r="J3632">
        <v>0</v>
      </c>
      <c r="K3632">
        <f>_xlfn.XLOOKUP(FraudData[[#This Row],[amount]],AmountRules[Amount Min],AmountRules[Risk Points],,-1)</f>
        <v>0</v>
      </c>
      <c r="L3632">
        <f>_xlfn.XLOOKUP(FraudData[[#This Row],[transaction_hour]],TimeRules[Hour Min],TimeRules[Risk Points],,-1)</f>
        <v>0</v>
      </c>
      <c r="M3632">
        <f>_xlfn.XLOOKUP(FraudData[[#This Row],[foreign_transaction]],ForeignRules[Foreign Transaction],ForeignRules[Risk Points],0)</f>
        <v>0</v>
      </c>
      <c r="N3632">
        <f>_xlfn.XLOOKUP(FraudData[[#This Row],[location_mismatch]],Table10[Location Mismatch],Table10[Risk Points],0)</f>
        <v>0</v>
      </c>
      <c r="O3632">
        <f>_xlfn.XLOOKUP(FraudData[[#This Row],[device_trust_score]],DeviceRules[Device Min],DeviceRules[Risk Points],,-1)</f>
        <v>2</v>
      </c>
      <c r="P3632">
        <f>_xlfn.XLOOKUP(FraudData[[#This Row],[velocity_last_24h]],VelocityRules[Velocity Min],VelocityRules[Risk Points],,-1)</f>
        <v>3</v>
      </c>
      <c r="Q3632">
        <f>_xlfn.XLOOKUP(FraudData[[#This Row],[merchant_category]],MerchantRules[Merchant Category],MerchantRules[Risk Points],0)</f>
        <v>0</v>
      </c>
      <c r="R3632">
        <f>SUM(FraudData[[#This Row],[Amount Risk]:[Merchant Risk]])</f>
        <v>5</v>
      </c>
      <c r="S3632" t="str" cm="1">
        <f t="array" ref="S3632">_xlfn.IFS(FraudData[[#This Row],[Fraud Risk Score]]&gt;=8,"High Risk",FraudData[[#This Row],[Fraud Risk Score]]&gt;=6,"Medium Risk",TRUE,"Low Risk")</f>
        <v>Low Risk</v>
      </c>
    </row>
    <row r="3633" spans="1:19">
      <c r="A3633">
        <v>3632</v>
      </c>
      <c r="B3633">
        <v>29.69</v>
      </c>
      <c r="C3633">
        <v>9</v>
      </c>
      <c r="D3633" t="s">
        <v>46</v>
      </c>
      <c r="E3633">
        <v>0</v>
      </c>
      <c r="F3633">
        <v>0</v>
      </c>
      <c r="G3633">
        <v>74</v>
      </c>
      <c r="H3633">
        <v>1</v>
      </c>
      <c r="I3633">
        <v>42</v>
      </c>
      <c r="J3633">
        <v>0</v>
      </c>
      <c r="K3633">
        <f>_xlfn.XLOOKUP(FraudData[[#This Row],[amount]],AmountRules[Amount Min],AmountRules[Risk Points],,-1)</f>
        <v>0</v>
      </c>
      <c r="L3633">
        <f>_xlfn.XLOOKUP(FraudData[[#This Row],[transaction_hour]],TimeRules[Hour Min],TimeRules[Risk Points],,-1)</f>
        <v>0</v>
      </c>
      <c r="M3633">
        <f>_xlfn.XLOOKUP(FraudData[[#This Row],[foreign_transaction]],ForeignRules[Foreign Transaction],ForeignRules[Risk Points],0)</f>
        <v>0</v>
      </c>
      <c r="N3633">
        <f>_xlfn.XLOOKUP(FraudData[[#This Row],[location_mismatch]],Table10[Location Mismatch],Table10[Risk Points],0)</f>
        <v>0</v>
      </c>
      <c r="O3633">
        <f>_xlfn.XLOOKUP(FraudData[[#This Row],[device_trust_score]],DeviceRules[Device Min],DeviceRules[Risk Points],,-1)</f>
        <v>0</v>
      </c>
      <c r="P3633">
        <f>_xlfn.XLOOKUP(FraudData[[#This Row],[velocity_last_24h]],VelocityRules[Velocity Min],VelocityRules[Risk Points],,-1)</f>
        <v>0</v>
      </c>
      <c r="Q3633">
        <f>_xlfn.XLOOKUP(FraudData[[#This Row],[merchant_category]],MerchantRules[Merchant Category],MerchantRules[Risk Points],0)</f>
        <v>0</v>
      </c>
      <c r="R3633">
        <f>SUM(FraudData[[#This Row],[Amount Risk]:[Merchant Risk]])</f>
        <v>0</v>
      </c>
      <c r="S3633" t="str" cm="1">
        <f t="array" ref="S3633">_xlfn.IFS(FraudData[[#This Row],[Fraud Risk Score]]&gt;=8,"High Risk",FraudData[[#This Row],[Fraud Risk Score]]&gt;=6,"Medium Risk",TRUE,"Low Risk")</f>
        <v>Low Risk</v>
      </c>
    </row>
    <row r="3634" spans="1:19">
      <c r="A3634">
        <v>3633</v>
      </c>
      <c r="B3634">
        <v>110.36</v>
      </c>
      <c r="C3634">
        <v>4</v>
      </c>
      <c r="D3634" t="s">
        <v>50</v>
      </c>
      <c r="E3634">
        <v>0</v>
      </c>
      <c r="F3634">
        <v>0</v>
      </c>
      <c r="G3634">
        <v>60</v>
      </c>
      <c r="H3634">
        <v>4</v>
      </c>
      <c r="I3634">
        <v>37</v>
      </c>
      <c r="J3634">
        <v>0</v>
      </c>
      <c r="K3634">
        <f>_xlfn.XLOOKUP(FraudData[[#This Row],[amount]],AmountRules[Amount Min],AmountRules[Risk Points],,-1)</f>
        <v>0</v>
      </c>
      <c r="L3634">
        <f>_xlfn.XLOOKUP(FraudData[[#This Row],[transaction_hour]],TimeRules[Hour Min],TimeRules[Risk Points],,-1)</f>
        <v>0</v>
      </c>
      <c r="M3634">
        <f>_xlfn.XLOOKUP(FraudData[[#This Row],[foreign_transaction]],ForeignRules[Foreign Transaction],ForeignRules[Risk Points],0)</f>
        <v>0</v>
      </c>
      <c r="N3634">
        <f>_xlfn.XLOOKUP(FraudData[[#This Row],[location_mismatch]],Table10[Location Mismatch],Table10[Risk Points],0)</f>
        <v>0</v>
      </c>
      <c r="O3634">
        <f>_xlfn.XLOOKUP(FraudData[[#This Row],[device_trust_score]],DeviceRules[Device Min],DeviceRules[Risk Points],,-1)</f>
        <v>1</v>
      </c>
      <c r="P3634">
        <f>_xlfn.XLOOKUP(FraudData[[#This Row],[velocity_last_24h]],VelocityRules[Velocity Min],VelocityRules[Risk Points],,-1)</f>
        <v>0</v>
      </c>
      <c r="Q3634">
        <f>_xlfn.XLOOKUP(FraudData[[#This Row],[merchant_category]],MerchantRules[Merchant Category],MerchantRules[Risk Points],0)</f>
        <v>0</v>
      </c>
      <c r="R3634">
        <f>SUM(FraudData[[#This Row],[Amount Risk]:[Merchant Risk]])</f>
        <v>1</v>
      </c>
      <c r="S3634" t="str" cm="1">
        <f t="array" ref="S3634">_xlfn.IFS(FraudData[[#This Row],[Fraud Risk Score]]&gt;=8,"High Risk",FraudData[[#This Row],[Fraud Risk Score]]&gt;=6,"Medium Risk",TRUE,"Low Risk")</f>
        <v>Low Risk</v>
      </c>
    </row>
    <row r="3635" spans="1:19">
      <c r="A3635">
        <v>3634</v>
      </c>
      <c r="B3635">
        <v>77.88</v>
      </c>
      <c r="C3635">
        <v>18</v>
      </c>
      <c r="D3635" t="s">
        <v>47</v>
      </c>
      <c r="E3635">
        <v>0</v>
      </c>
      <c r="F3635">
        <v>1</v>
      </c>
      <c r="G3635">
        <v>61</v>
      </c>
      <c r="H3635">
        <v>1</v>
      </c>
      <c r="I3635">
        <v>56</v>
      </c>
      <c r="J3635">
        <v>0</v>
      </c>
      <c r="K3635">
        <f>_xlfn.XLOOKUP(FraudData[[#This Row],[amount]],AmountRules[Amount Min],AmountRules[Risk Points],,-1)</f>
        <v>0</v>
      </c>
      <c r="L3635">
        <f>_xlfn.XLOOKUP(FraudData[[#This Row],[transaction_hour]],TimeRules[Hour Min],TimeRules[Risk Points],,-1)</f>
        <v>0</v>
      </c>
      <c r="M3635">
        <f>_xlfn.XLOOKUP(FraudData[[#This Row],[foreign_transaction]],ForeignRules[Foreign Transaction],ForeignRules[Risk Points],0)</f>
        <v>0</v>
      </c>
      <c r="N3635">
        <f>_xlfn.XLOOKUP(FraudData[[#This Row],[location_mismatch]],Table10[Location Mismatch],Table10[Risk Points],0)</f>
        <v>3</v>
      </c>
      <c r="O3635">
        <f>_xlfn.XLOOKUP(FraudData[[#This Row],[device_trust_score]],DeviceRules[Device Min],DeviceRules[Risk Points],,-1)</f>
        <v>1</v>
      </c>
      <c r="P3635">
        <f>_xlfn.XLOOKUP(FraudData[[#This Row],[velocity_last_24h]],VelocityRules[Velocity Min],VelocityRules[Risk Points],,-1)</f>
        <v>0</v>
      </c>
      <c r="Q3635">
        <f>_xlfn.XLOOKUP(FraudData[[#This Row],[merchant_category]],MerchantRules[Merchant Category],MerchantRules[Risk Points],0)</f>
        <v>0</v>
      </c>
      <c r="R3635">
        <f>SUM(FraudData[[#This Row],[Amount Risk]:[Merchant Risk]])</f>
        <v>4</v>
      </c>
      <c r="S3635" t="str" cm="1">
        <f t="array" ref="S3635">_xlfn.IFS(FraudData[[#This Row],[Fraud Risk Score]]&gt;=8,"High Risk",FraudData[[#This Row],[Fraud Risk Score]]&gt;=6,"Medium Risk",TRUE,"Low Risk")</f>
        <v>Low Risk</v>
      </c>
    </row>
    <row r="3636" spans="1:19">
      <c r="A3636">
        <v>3635</v>
      </c>
      <c r="B3636">
        <v>17.72</v>
      </c>
      <c r="C3636">
        <v>10</v>
      </c>
      <c r="D3636" t="s">
        <v>49</v>
      </c>
      <c r="E3636">
        <v>0</v>
      </c>
      <c r="F3636">
        <v>0</v>
      </c>
      <c r="G3636">
        <v>70</v>
      </c>
      <c r="H3636">
        <v>1</v>
      </c>
      <c r="I3636">
        <v>61</v>
      </c>
      <c r="J3636">
        <v>0</v>
      </c>
      <c r="K3636">
        <f>_xlfn.XLOOKUP(FraudData[[#This Row],[amount]],AmountRules[Amount Min],AmountRules[Risk Points],,-1)</f>
        <v>0</v>
      </c>
      <c r="L3636">
        <f>_xlfn.XLOOKUP(FraudData[[#This Row],[transaction_hour]],TimeRules[Hour Min],TimeRules[Risk Points],,-1)</f>
        <v>0</v>
      </c>
      <c r="M3636">
        <f>_xlfn.XLOOKUP(FraudData[[#This Row],[foreign_transaction]],ForeignRules[Foreign Transaction],ForeignRules[Risk Points],0)</f>
        <v>0</v>
      </c>
      <c r="N3636">
        <f>_xlfn.XLOOKUP(FraudData[[#This Row],[location_mismatch]],Table10[Location Mismatch],Table10[Risk Points],0)</f>
        <v>0</v>
      </c>
      <c r="O3636">
        <f>_xlfn.XLOOKUP(FraudData[[#This Row],[device_trust_score]],DeviceRules[Device Min],DeviceRules[Risk Points],,-1)</f>
        <v>0</v>
      </c>
      <c r="P3636">
        <f>_xlfn.XLOOKUP(FraudData[[#This Row],[velocity_last_24h]],VelocityRules[Velocity Min],VelocityRules[Risk Points],,-1)</f>
        <v>0</v>
      </c>
      <c r="Q3636">
        <f>_xlfn.XLOOKUP(FraudData[[#This Row],[merchant_category]],MerchantRules[Merchant Category],MerchantRules[Risk Points],0)</f>
        <v>1</v>
      </c>
      <c r="R3636">
        <f>SUM(FraudData[[#This Row],[Amount Risk]:[Merchant Risk]])</f>
        <v>1</v>
      </c>
      <c r="S3636" t="str" cm="1">
        <f t="array" ref="S3636">_xlfn.IFS(FraudData[[#This Row],[Fraud Risk Score]]&gt;=8,"High Risk",FraudData[[#This Row],[Fraud Risk Score]]&gt;=6,"Medium Risk",TRUE,"Low Risk")</f>
        <v>Low Risk</v>
      </c>
    </row>
    <row r="3637" spans="1:19">
      <c r="A3637">
        <v>3636</v>
      </c>
      <c r="B3637">
        <v>119.84</v>
      </c>
      <c r="C3637">
        <v>6</v>
      </c>
      <c r="D3637" t="s">
        <v>47</v>
      </c>
      <c r="E3637">
        <v>0</v>
      </c>
      <c r="F3637">
        <v>0</v>
      </c>
      <c r="G3637">
        <v>51</v>
      </c>
      <c r="H3637">
        <v>4</v>
      </c>
      <c r="I3637">
        <v>68</v>
      </c>
      <c r="J3637">
        <v>0</v>
      </c>
      <c r="K3637">
        <f>_xlfn.XLOOKUP(FraudData[[#This Row],[amount]],AmountRules[Amount Min],AmountRules[Risk Points],,-1)</f>
        <v>0</v>
      </c>
      <c r="L3637">
        <f>_xlfn.XLOOKUP(FraudData[[#This Row],[transaction_hour]],TimeRules[Hour Min],TimeRules[Risk Points],,-1)</f>
        <v>0</v>
      </c>
      <c r="M3637">
        <f>_xlfn.XLOOKUP(FraudData[[#This Row],[foreign_transaction]],ForeignRules[Foreign Transaction],ForeignRules[Risk Points],0)</f>
        <v>0</v>
      </c>
      <c r="N3637">
        <f>_xlfn.XLOOKUP(FraudData[[#This Row],[location_mismatch]],Table10[Location Mismatch],Table10[Risk Points],0)</f>
        <v>0</v>
      </c>
      <c r="O3637">
        <f>_xlfn.XLOOKUP(FraudData[[#This Row],[device_trust_score]],DeviceRules[Device Min],DeviceRules[Risk Points],,-1)</f>
        <v>1</v>
      </c>
      <c r="P3637">
        <f>_xlfn.XLOOKUP(FraudData[[#This Row],[velocity_last_24h]],VelocityRules[Velocity Min],VelocityRules[Risk Points],,-1)</f>
        <v>0</v>
      </c>
      <c r="Q3637">
        <f>_xlfn.XLOOKUP(FraudData[[#This Row],[merchant_category]],MerchantRules[Merchant Category],MerchantRules[Risk Points],0)</f>
        <v>0</v>
      </c>
      <c r="R3637">
        <f>SUM(FraudData[[#This Row],[Amount Risk]:[Merchant Risk]])</f>
        <v>1</v>
      </c>
      <c r="S3637" t="str" cm="1">
        <f t="array" ref="S3637">_xlfn.IFS(FraudData[[#This Row],[Fraud Risk Score]]&gt;=8,"High Risk",FraudData[[#This Row],[Fraud Risk Score]]&gt;=6,"Medium Risk",TRUE,"Low Risk")</f>
        <v>Low Risk</v>
      </c>
    </row>
    <row r="3638" spans="1:19">
      <c r="A3638">
        <v>3637</v>
      </c>
      <c r="B3638">
        <v>456.3</v>
      </c>
      <c r="C3638">
        <v>4</v>
      </c>
      <c r="D3638" t="s">
        <v>49</v>
      </c>
      <c r="E3638">
        <v>0</v>
      </c>
      <c r="F3638">
        <v>0</v>
      </c>
      <c r="G3638">
        <v>43</v>
      </c>
      <c r="H3638">
        <v>2</v>
      </c>
      <c r="I3638">
        <v>47</v>
      </c>
      <c r="J3638">
        <v>0</v>
      </c>
      <c r="K3638">
        <f>_xlfn.XLOOKUP(FraudData[[#This Row],[amount]],AmountRules[Amount Min],AmountRules[Risk Points],,-1)</f>
        <v>0</v>
      </c>
      <c r="L3638">
        <f>_xlfn.XLOOKUP(FraudData[[#This Row],[transaction_hour]],TimeRules[Hour Min],TimeRules[Risk Points],,-1)</f>
        <v>0</v>
      </c>
      <c r="M3638">
        <f>_xlfn.XLOOKUP(FraudData[[#This Row],[foreign_transaction]],ForeignRules[Foreign Transaction],ForeignRules[Risk Points],0)</f>
        <v>0</v>
      </c>
      <c r="N3638">
        <f>_xlfn.XLOOKUP(FraudData[[#This Row],[location_mismatch]],Table10[Location Mismatch],Table10[Risk Points],0)</f>
        <v>0</v>
      </c>
      <c r="O3638">
        <f>_xlfn.XLOOKUP(FraudData[[#This Row],[device_trust_score]],DeviceRules[Device Min],DeviceRules[Risk Points],,-1)</f>
        <v>2</v>
      </c>
      <c r="P3638">
        <f>_xlfn.XLOOKUP(FraudData[[#This Row],[velocity_last_24h]],VelocityRules[Velocity Min],VelocityRules[Risk Points],,-1)</f>
        <v>0</v>
      </c>
      <c r="Q3638">
        <f>_xlfn.XLOOKUP(FraudData[[#This Row],[merchant_category]],MerchantRules[Merchant Category],MerchantRules[Risk Points],0)</f>
        <v>1</v>
      </c>
      <c r="R3638">
        <f>SUM(FraudData[[#This Row],[Amount Risk]:[Merchant Risk]])</f>
        <v>3</v>
      </c>
      <c r="S3638" t="str" cm="1">
        <f t="array" ref="S3638">_xlfn.IFS(FraudData[[#This Row],[Fraud Risk Score]]&gt;=8,"High Risk",FraudData[[#This Row],[Fraud Risk Score]]&gt;=6,"Medium Risk",TRUE,"Low Risk")</f>
        <v>Low Risk</v>
      </c>
    </row>
    <row r="3639" spans="1:19">
      <c r="A3639">
        <v>3638</v>
      </c>
      <c r="B3639">
        <v>7.36</v>
      </c>
      <c r="C3639">
        <v>19</v>
      </c>
      <c r="D3639" t="s">
        <v>46</v>
      </c>
      <c r="E3639">
        <v>0</v>
      </c>
      <c r="F3639">
        <v>0</v>
      </c>
      <c r="G3639">
        <v>40</v>
      </c>
      <c r="H3639">
        <v>5</v>
      </c>
      <c r="I3639">
        <v>23</v>
      </c>
      <c r="J3639">
        <v>0</v>
      </c>
      <c r="K3639">
        <f>_xlfn.XLOOKUP(FraudData[[#This Row],[amount]],AmountRules[Amount Min],AmountRules[Risk Points],,-1)</f>
        <v>0</v>
      </c>
      <c r="L3639">
        <f>_xlfn.XLOOKUP(FraudData[[#This Row],[transaction_hour]],TimeRules[Hour Min],TimeRules[Risk Points],,-1)</f>
        <v>0</v>
      </c>
      <c r="M3639">
        <f>_xlfn.XLOOKUP(FraudData[[#This Row],[foreign_transaction]],ForeignRules[Foreign Transaction],ForeignRules[Risk Points],0)</f>
        <v>0</v>
      </c>
      <c r="N3639">
        <f>_xlfn.XLOOKUP(FraudData[[#This Row],[location_mismatch]],Table10[Location Mismatch],Table10[Risk Points],0)</f>
        <v>0</v>
      </c>
      <c r="O3639">
        <f>_xlfn.XLOOKUP(FraudData[[#This Row],[device_trust_score]],DeviceRules[Device Min],DeviceRules[Risk Points],,-1)</f>
        <v>2</v>
      </c>
      <c r="P3639">
        <f>_xlfn.XLOOKUP(FraudData[[#This Row],[velocity_last_24h]],VelocityRules[Velocity Min],VelocityRules[Risk Points],,-1)</f>
        <v>3</v>
      </c>
      <c r="Q3639">
        <f>_xlfn.XLOOKUP(FraudData[[#This Row],[merchant_category]],MerchantRules[Merchant Category],MerchantRules[Risk Points],0)</f>
        <v>0</v>
      </c>
      <c r="R3639">
        <f>SUM(FraudData[[#This Row],[Amount Risk]:[Merchant Risk]])</f>
        <v>5</v>
      </c>
      <c r="S3639" t="str" cm="1">
        <f t="array" ref="S3639">_xlfn.IFS(FraudData[[#This Row],[Fraud Risk Score]]&gt;=8,"High Risk",FraudData[[#This Row],[Fraud Risk Score]]&gt;=6,"Medium Risk",TRUE,"Low Risk")</f>
        <v>Low Risk</v>
      </c>
    </row>
    <row r="3640" spans="1:19">
      <c r="A3640">
        <v>3639</v>
      </c>
      <c r="B3640">
        <v>62.02</v>
      </c>
      <c r="C3640">
        <v>11</v>
      </c>
      <c r="D3640" t="s">
        <v>48</v>
      </c>
      <c r="E3640">
        <v>1</v>
      </c>
      <c r="F3640">
        <v>0</v>
      </c>
      <c r="G3640">
        <v>78</v>
      </c>
      <c r="H3640">
        <v>2</v>
      </c>
      <c r="I3640">
        <v>24</v>
      </c>
      <c r="J3640">
        <v>0</v>
      </c>
      <c r="K3640">
        <f>_xlfn.XLOOKUP(FraudData[[#This Row],[amount]],AmountRules[Amount Min],AmountRules[Risk Points],,-1)</f>
        <v>0</v>
      </c>
      <c r="L3640">
        <f>_xlfn.XLOOKUP(FraudData[[#This Row],[transaction_hour]],TimeRules[Hour Min],TimeRules[Risk Points],,-1)</f>
        <v>0</v>
      </c>
      <c r="M3640">
        <f>_xlfn.XLOOKUP(FraudData[[#This Row],[foreign_transaction]],ForeignRules[Foreign Transaction],ForeignRules[Risk Points],0)</f>
        <v>3</v>
      </c>
      <c r="N3640">
        <f>_xlfn.XLOOKUP(FraudData[[#This Row],[location_mismatch]],Table10[Location Mismatch],Table10[Risk Points],0)</f>
        <v>0</v>
      </c>
      <c r="O3640">
        <f>_xlfn.XLOOKUP(FraudData[[#This Row],[device_trust_score]],DeviceRules[Device Min],DeviceRules[Risk Points],,-1)</f>
        <v>0</v>
      </c>
      <c r="P3640">
        <f>_xlfn.XLOOKUP(FraudData[[#This Row],[velocity_last_24h]],VelocityRules[Velocity Min],VelocityRules[Risk Points],,-1)</f>
        <v>0</v>
      </c>
      <c r="Q3640">
        <f>_xlfn.XLOOKUP(FraudData[[#This Row],[merchant_category]],MerchantRules[Merchant Category],MerchantRules[Risk Points],0)</f>
        <v>0</v>
      </c>
      <c r="R3640">
        <f>SUM(FraudData[[#This Row],[Amount Risk]:[Merchant Risk]])</f>
        <v>3</v>
      </c>
      <c r="S3640" t="str" cm="1">
        <f t="array" ref="S3640">_xlfn.IFS(FraudData[[#This Row],[Fraud Risk Score]]&gt;=8,"High Risk",FraudData[[#This Row],[Fraud Risk Score]]&gt;=6,"Medium Risk",TRUE,"Low Risk")</f>
        <v>Low Risk</v>
      </c>
    </row>
    <row r="3641" spans="1:19">
      <c r="A3641">
        <v>3640</v>
      </c>
      <c r="B3641">
        <v>41.87</v>
      </c>
      <c r="C3641">
        <v>18</v>
      </c>
      <c r="D3641" t="s">
        <v>47</v>
      </c>
      <c r="E3641">
        <v>0</v>
      </c>
      <c r="F3641">
        <v>0</v>
      </c>
      <c r="G3641">
        <v>58</v>
      </c>
      <c r="H3641">
        <v>0</v>
      </c>
      <c r="I3641">
        <v>44</v>
      </c>
      <c r="J3641">
        <v>0</v>
      </c>
      <c r="K3641">
        <f>_xlfn.XLOOKUP(FraudData[[#This Row],[amount]],AmountRules[Amount Min],AmountRules[Risk Points],,-1)</f>
        <v>0</v>
      </c>
      <c r="L3641">
        <f>_xlfn.XLOOKUP(FraudData[[#This Row],[transaction_hour]],TimeRules[Hour Min],TimeRules[Risk Points],,-1)</f>
        <v>0</v>
      </c>
      <c r="M3641">
        <f>_xlfn.XLOOKUP(FraudData[[#This Row],[foreign_transaction]],ForeignRules[Foreign Transaction],ForeignRules[Risk Points],0)</f>
        <v>0</v>
      </c>
      <c r="N3641">
        <f>_xlfn.XLOOKUP(FraudData[[#This Row],[location_mismatch]],Table10[Location Mismatch],Table10[Risk Points],0)</f>
        <v>0</v>
      </c>
      <c r="O3641">
        <f>_xlfn.XLOOKUP(FraudData[[#This Row],[device_trust_score]],DeviceRules[Device Min],DeviceRules[Risk Points],,-1)</f>
        <v>1</v>
      </c>
      <c r="P3641">
        <f>_xlfn.XLOOKUP(FraudData[[#This Row],[velocity_last_24h]],VelocityRules[Velocity Min],VelocityRules[Risk Points],,-1)</f>
        <v>0</v>
      </c>
      <c r="Q3641">
        <f>_xlfn.XLOOKUP(FraudData[[#This Row],[merchant_category]],MerchantRules[Merchant Category],MerchantRules[Risk Points],0)</f>
        <v>0</v>
      </c>
      <c r="R3641">
        <f>SUM(FraudData[[#This Row],[Amount Risk]:[Merchant Risk]])</f>
        <v>1</v>
      </c>
      <c r="S3641" t="str" cm="1">
        <f t="array" ref="S3641">_xlfn.IFS(FraudData[[#This Row],[Fraud Risk Score]]&gt;=8,"High Risk",FraudData[[#This Row],[Fraud Risk Score]]&gt;=6,"Medium Risk",TRUE,"Low Risk")</f>
        <v>Low Risk</v>
      </c>
    </row>
    <row r="3642" spans="1:19">
      <c r="A3642">
        <v>3641</v>
      </c>
      <c r="B3642">
        <v>48.96</v>
      </c>
      <c r="C3642">
        <v>14</v>
      </c>
      <c r="D3642" t="s">
        <v>48</v>
      </c>
      <c r="E3642">
        <v>0</v>
      </c>
      <c r="F3642">
        <v>0</v>
      </c>
      <c r="G3642">
        <v>75</v>
      </c>
      <c r="H3642">
        <v>2</v>
      </c>
      <c r="I3642">
        <v>22</v>
      </c>
      <c r="J3642">
        <v>0</v>
      </c>
      <c r="K3642">
        <f>_xlfn.XLOOKUP(FraudData[[#This Row],[amount]],AmountRules[Amount Min],AmountRules[Risk Points],,-1)</f>
        <v>0</v>
      </c>
      <c r="L3642">
        <f>_xlfn.XLOOKUP(FraudData[[#This Row],[transaction_hour]],TimeRules[Hour Min],TimeRules[Risk Points],,-1)</f>
        <v>0</v>
      </c>
      <c r="M3642">
        <f>_xlfn.XLOOKUP(FraudData[[#This Row],[foreign_transaction]],ForeignRules[Foreign Transaction],ForeignRules[Risk Points],0)</f>
        <v>0</v>
      </c>
      <c r="N3642">
        <f>_xlfn.XLOOKUP(FraudData[[#This Row],[location_mismatch]],Table10[Location Mismatch],Table10[Risk Points],0)</f>
        <v>0</v>
      </c>
      <c r="O3642">
        <f>_xlfn.XLOOKUP(FraudData[[#This Row],[device_trust_score]],DeviceRules[Device Min],DeviceRules[Risk Points],,-1)</f>
        <v>0</v>
      </c>
      <c r="P3642">
        <f>_xlfn.XLOOKUP(FraudData[[#This Row],[velocity_last_24h]],VelocityRules[Velocity Min],VelocityRules[Risk Points],,-1)</f>
        <v>0</v>
      </c>
      <c r="Q3642">
        <f>_xlfn.XLOOKUP(FraudData[[#This Row],[merchant_category]],MerchantRules[Merchant Category],MerchantRules[Risk Points],0)</f>
        <v>0</v>
      </c>
      <c r="R3642">
        <f>SUM(FraudData[[#This Row],[Amount Risk]:[Merchant Risk]])</f>
        <v>0</v>
      </c>
      <c r="S3642" t="str" cm="1">
        <f t="array" ref="S3642">_xlfn.IFS(FraudData[[#This Row],[Fraud Risk Score]]&gt;=8,"High Risk",FraudData[[#This Row],[Fraud Risk Score]]&gt;=6,"Medium Risk",TRUE,"Low Risk")</f>
        <v>Low Risk</v>
      </c>
    </row>
    <row r="3643" spans="1:19">
      <c r="A3643">
        <v>3642</v>
      </c>
      <c r="B3643">
        <v>430.33</v>
      </c>
      <c r="C3643">
        <v>11</v>
      </c>
      <c r="D3643" t="s">
        <v>47</v>
      </c>
      <c r="E3643">
        <v>0</v>
      </c>
      <c r="F3643">
        <v>0</v>
      </c>
      <c r="G3643">
        <v>60</v>
      </c>
      <c r="H3643">
        <v>4</v>
      </c>
      <c r="I3643">
        <v>43</v>
      </c>
      <c r="J3643">
        <v>0</v>
      </c>
      <c r="K3643">
        <f>_xlfn.XLOOKUP(FraudData[[#This Row],[amount]],AmountRules[Amount Min],AmountRules[Risk Points],,-1)</f>
        <v>0</v>
      </c>
      <c r="L3643">
        <f>_xlfn.XLOOKUP(FraudData[[#This Row],[transaction_hour]],TimeRules[Hour Min],TimeRules[Risk Points],,-1)</f>
        <v>0</v>
      </c>
      <c r="M3643">
        <f>_xlfn.XLOOKUP(FraudData[[#This Row],[foreign_transaction]],ForeignRules[Foreign Transaction],ForeignRules[Risk Points],0)</f>
        <v>0</v>
      </c>
      <c r="N3643">
        <f>_xlfn.XLOOKUP(FraudData[[#This Row],[location_mismatch]],Table10[Location Mismatch],Table10[Risk Points],0)</f>
        <v>0</v>
      </c>
      <c r="O3643">
        <f>_xlfn.XLOOKUP(FraudData[[#This Row],[device_trust_score]],DeviceRules[Device Min],DeviceRules[Risk Points],,-1)</f>
        <v>1</v>
      </c>
      <c r="P3643">
        <f>_xlfn.XLOOKUP(FraudData[[#This Row],[velocity_last_24h]],VelocityRules[Velocity Min],VelocityRules[Risk Points],,-1)</f>
        <v>0</v>
      </c>
      <c r="Q3643">
        <f>_xlfn.XLOOKUP(FraudData[[#This Row],[merchant_category]],MerchantRules[Merchant Category],MerchantRules[Risk Points],0)</f>
        <v>0</v>
      </c>
      <c r="R3643">
        <f>SUM(FraudData[[#This Row],[Amount Risk]:[Merchant Risk]])</f>
        <v>1</v>
      </c>
      <c r="S3643" t="str" cm="1">
        <f t="array" ref="S3643">_xlfn.IFS(FraudData[[#This Row],[Fraud Risk Score]]&gt;=8,"High Risk",FraudData[[#This Row],[Fraud Risk Score]]&gt;=6,"Medium Risk",TRUE,"Low Risk")</f>
        <v>Low Risk</v>
      </c>
    </row>
    <row r="3644" spans="1:19">
      <c r="A3644">
        <v>3643</v>
      </c>
      <c r="B3644">
        <v>113.62</v>
      </c>
      <c r="C3644">
        <v>3</v>
      </c>
      <c r="D3644" t="s">
        <v>47</v>
      </c>
      <c r="E3644">
        <v>0</v>
      </c>
      <c r="F3644">
        <v>0</v>
      </c>
      <c r="G3644">
        <v>77</v>
      </c>
      <c r="H3644">
        <v>3</v>
      </c>
      <c r="I3644">
        <v>53</v>
      </c>
      <c r="J3644">
        <v>0</v>
      </c>
      <c r="K3644">
        <f>_xlfn.XLOOKUP(FraudData[[#This Row],[amount]],AmountRules[Amount Min],AmountRules[Risk Points],,-1)</f>
        <v>0</v>
      </c>
      <c r="L3644">
        <f>_xlfn.XLOOKUP(FraudData[[#This Row],[transaction_hour]],TimeRules[Hour Min],TimeRules[Risk Points],,-1)</f>
        <v>3</v>
      </c>
      <c r="M3644">
        <f>_xlfn.XLOOKUP(FraudData[[#This Row],[foreign_transaction]],ForeignRules[Foreign Transaction],ForeignRules[Risk Points],0)</f>
        <v>0</v>
      </c>
      <c r="N3644">
        <f>_xlfn.XLOOKUP(FraudData[[#This Row],[location_mismatch]],Table10[Location Mismatch],Table10[Risk Points],0)</f>
        <v>0</v>
      </c>
      <c r="O3644">
        <f>_xlfn.XLOOKUP(FraudData[[#This Row],[device_trust_score]],DeviceRules[Device Min],DeviceRules[Risk Points],,-1)</f>
        <v>0</v>
      </c>
      <c r="P3644">
        <f>_xlfn.XLOOKUP(FraudData[[#This Row],[velocity_last_24h]],VelocityRules[Velocity Min],VelocityRules[Risk Points],,-1)</f>
        <v>0</v>
      </c>
      <c r="Q3644">
        <f>_xlfn.XLOOKUP(FraudData[[#This Row],[merchant_category]],MerchantRules[Merchant Category],MerchantRules[Risk Points],0)</f>
        <v>0</v>
      </c>
      <c r="R3644">
        <f>SUM(FraudData[[#This Row],[Amount Risk]:[Merchant Risk]])</f>
        <v>3</v>
      </c>
      <c r="S3644" t="str" cm="1">
        <f t="array" ref="S3644">_xlfn.IFS(FraudData[[#This Row],[Fraud Risk Score]]&gt;=8,"High Risk",FraudData[[#This Row],[Fraud Risk Score]]&gt;=6,"Medium Risk",TRUE,"Low Risk")</f>
        <v>Low Risk</v>
      </c>
    </row>
    <row r="3645" spans="1:19">
      <c r="A3645">
        <v>3644</v>
      </c>
      <c r="B3645">
        <v>113.03</v>
      </c>
      <c r="C3645">
        <v>11</v>
      </c>
      <c r="D3645" t="s">
        <v>48</v>
      </c>
      <c r="E3645">
        <v>0</v>
      </c>
      <c r="F3645">
        <v>0</v>
      </c>
      <c r="G3645">
        <v>86</v>
      </c>
      <c r="H3645">
        <v>4</v>
      </c>
      <c r="I3645">
        <v>28</v>
      </c>
      <c r="J3645">
        <v>0</v>
      </c>
      <c r="K3645">
        <f>_xlfn.XLOOKUP(FraudData[[#This Row],[amount]],AmountRules[Amount Min],AmountRules[Risk Points],,-1)</f>
        <v>0</v>
      </c>
      <c r="L3645">
        <f>_xlfn.XLOOKUP(FraudData[[#This Row],[transaction_hour]],TimeRules[Hour Min],TimeRules[Risk Points],,-1)</f>
        <v>0</v>
      </c>
      <c r="M3645">
        <f>_xlfn.XLOOKUP(FraudData[[#This Row],[foreign_transaction]],ForeignRules[Foreign Transaction],ForeignRules[Risk Points],0)</f>
        <v>0</v>
      </c>
      <c r="N3645">
        <f>_xlfn.XLOOKUP(FraudData[[#This Row],[location_mismatch]],Table10[Location Mismatch],Table10[Risk Points],0)</f>
        <v>0</v>
      </c>
      <c r="O3645">
        <f>_xlfn.XLOOKUP(FraudData[[#This Row],[device_trust_score]],DeviceRules[Device Min],DeviceRules[Risk Points],,-1)</f>
        <v>0</v>
      </c>
      <c r="P3645">
        <f>_xlfn.XLOOKUP(FraudData[[#This Row],[velocity_last_24h]],VelocityRules[Velocity Min],VelocityRules[Risk Points],,-1)</f>
        <v>0</v>
      </c>
      <c r="Q3645">
        <f>_xlfn.XLOOKUP(FraudData[[#This Row],[merchant_category]],MerchantRules[Merchant Category],MerchantRules[Risk Points],0)</f>
        <v>0</v>
      </c>
      <c r="R3645">
        <f>SUM(FraudData[[#This Row],[Amount Risk]:[Merchant Risk]])</f>
        <v>0</v>
      </c>
      <c r="S3645" t="str" cm="1">
        <f t="array" ref="S3645">_xlfn.IFS(FraudData[[#This Row],[Fraud Risk Score]]&gt;=8,"High Risk",FraudData[[#This Row],[Fraud Risk Score]]&gt;=6,"Medium Risk",TRUE,"Low Risk")</f>
        <v>Low Risk</v>
      </c>
    </row>
    <row r="3646" spans="1:19">
      <c r="A3646">
        <v>3645</v>
      </c>
      <c r="B3646">
        <v>257.31</v>
      </c>
      <c r="C3646">
        <v>17</v>
      </c>
      <c r="D3646" t="s">
        <v>50</v>
      </c>
      <c r="E3646">
        <v>0</v>
      </c>
      <c r="F3646">
        <v>0</v>
      </c>
      <c r="G3646">
        <v>55</v>
      </c>
      <c r="H3646">
        <v>3</v>
      </c>
      <c r="I3646">
        <v>59</v>
      </c>
      <c r="J3646">
        <v>0</v>
      </c>
      <c r="K3646">
        <f>_xlfn.XLOOKUP(FraudData[[#This Row],[amount]],AmountRules[Amount Min],AmountRules[Risk Points],,-1)</f>
        <v>0</v>
      </c>
      <c r="L3646">
        <f>_xlfn.XLOOKUP(FraudData[[#This Row],[transaction_hour]],TimeRules[Hour Min],TimeRules[Risk Points],,-1)</f>
        <v>0</v>
      </c>
      <c r="M3646">
        <f>_xlfn.XLOOKUP(FraudData[[#This Row],[foreign_transaction]],ForeignRules[Foreign Transaction],ForeignRules[Risk Points],0)</f>
        <v>0</v>
      </c>
      <c r="N3646">
        <f>_xlfn.XLOOKUP(FraudData[[#This Row],[location_mismatch]],Table10[Location Mismatch],Table10[Risk Points],0)</f>
        <v>0</v>
      </c>
      <c r="O3646">
        <f>_xlfn.XLOOKUP(FraudData[[#This Row],[device_trust_score]],DeviceRules[Device Min],DeviceRules[Risk Points],,-1)</f>
        <v>1</v>
      </c>
      <c r="P3646">
        <f>_xlfn.XLOOKUP(FraudData[[#This Row],[velocity_last_24h]],VelocityRules[Velocity Min],VelocityRules[Risk Points],,-1)</f>
        <v>0</v>
      </c>
      <c r="Q3646">
        <f>_xlfn.XLOOKUP(FraudData[[#This Row],[merchant_category]],MerchantRules[Merchant Category],MerchantRules[Risk Points],0)</f>
        <v>0</v>
      </c>
      <c r="R3646">
        <f>SUM(FraudData[[#This Row],[Amount Risk]:[Merchant Risk]])</f>
        <v>1</v>
      </c>
      <c r="S3646" t="str" cm="1">
        <f t="array" ref="S3646">_xlfn.IFS(FraudData[[#This Row],[Fraud Risk Score]]&gt;=8,"High Risk",FraudData[[#This Row],[Fraud Risk Score]]&gt;=6,"Medium Risk",TRUE,"Low Risk")</f>
        <v>Low Risk</v>
      </c>
    </row>
    <row r="3647" spans="1:19">
      <c r="A3647">
        <v>3646</v>
      </c>
      <c r="B3647">
        <v>30.21</v>
      </c>
      <c r="C3647">
        <v>16</v>
      </c>
      <c r="D3647" t="s">
        <v>46</v>
      </c>
      <c r="E3647">
        <v>0</v>
      </c>
      <c r="F3647">
        <v>0</v>
      </c>
      <c r="G3647">
        <v>28</v>
      </c>
      <c r="H3647">
        <v>2</v>
      </c>
      <c r="I3647">
        <v>40</v>
      </c>
      <c r="J3647">
        <v>0</v>
      </c>
      <c r="K3647">
        <f>_xlfn.XLOOKUP(FraudData[[#This Row],[amount]],AmountRules[Amount Min],AmountRules[Risk Points],,-1)</f>
        <v>0</v>
      </c>
      <c r="L3647">
        <f>_xlfn.XLOOKUP(FraudData[[#This Row],[transaction_hour]],TimeRules[Hour Min],TimeRules[Risk Points],,-1)</f>
        <v>0</v>
      </c>
      <c r="M3647">
        <f>_xlfn.XLOOKUP(FraudData[[#This Row],[foreign_transaction]],ForeignRules[Foreign Transaction],ForeignRules[Risk Points],0)</f>
        <v>0</v>
      </c>
      <c r="N3647">
        <f>_xlfn.XLOOKUP(FraudData[[#This Row],[location_mismatch]],Table10[Location Mismatch],Table10[Risk Points],0)</f>
        <v>0</v>
      </c>
      <c r="O3647">
        <f>_xlfn.XLOOKUP(FraudData[[#This Row],[device_trust_score]],DeviceRules[Device Min],DeviceRules[Risk Points],,-1)</f>
        <v>3</v>
      </c>
      <c r="P3647">
        <f>_xlfn.XLOOKUP(FraudData[[#This Row],[velocity_last_24h]],VelocityRules[Velocity Min],VelocityRules[Risk Points],,-1)</f>
        <v>0</v>
      </c>
      <c r="Q3647">
        <f>_xlfn.XLOOKUP(FraudData[[#This Row],[merchant_category]],MerchantRules[Merchant Category],MerchantRules[Risk Points],0)</f>
        <v>0</v>
      </c>
      <c r="R3647">
        <f>SUM(FraudData[[#This Row],[Amount Risk]:[Merchant Risk]])</f>
        <v>3</v>
      </c>
      <c r="S3647" t="str" cm="1">
        <f t="array" ref="S3647">_xlfn.IFS(FraudData[[#This Row],[Fraud Risk Score]]&gt;=8,"High Risk",FraudData[[#This Row],[Fraud Risk Score]]&gt;=6,"Medium Risk",TRUE,"Low Risk")</f>
        <v>Low Risk</v>
      </c>
    </row>
    <row r="3648" spans="1:19">
      <c r="A3648">
        <v>3647</v>
      </c>
      <c r="B3648">
        <v>120.24</v>
      </c>
      <c r="C3648">
        <v>18</v>
      </c>
      <c r="D3648" t="s">
        <v>50</v>
      </c>
      <c r="E3648">
        <v>0</v>
      </c>
      <c r="F3648">
        <v>0</v>
      </c>
      <c r="G3648">
        <v>36</v>
      </c>
      <c r="H3648">
        <v>1</v>
      </c>
      <c r="I3648">
        <v>20</v>
      </c>
      <c r="J3648">
        <v>0</v>
      </c>
      <c r="K3648">
        <f>_xlfn.XLOOKUP(FraudData[[#This Row],[amount]],AmountRules[Amount Min],AmountRules[Risk Points],,-1)</f>
        <v>0</v>
      </c>
      <c r="L3648">
        <f>_xlfn.XLOOKUP(FraudData[[#This Row],[transaction_hour]],TimeRules[Hour Min],TimeRules[Risk Points],,-1)</f>
        <v>0</v>
      </c>
      <c r="M3648">
        <f>_xlfn.XLOOKUP(FraudData[[#This Row],[foreign_transaction]],ForeignRules[Foreign Transaction],ForeignRules[Risk Points],0)</f>
        <v>0</v>
      </c>
      <c r="N3648">
        <f>_xlfn.XLOOKUP(FraudData[[#This Row],[location_mismatch]],Table10[Location Mismatch],Table10[Risk Points],0)</f>
        <v>0</v>
      </c>
      <c r="O3648">
        <f>_xlfn.XLOOKUP(FraudData[[#This Row],[device_trust_score]],DeviceRules[Device Min],DeviceRules[Risk Points],,-1)</f>
        <v>2</v>
      </c>
      <c r="P3648">
        <f>_xlfn.XLOOKUP(FraudData[[#This Row],[velocity_last_24h]],VelocityRules[Velocity Min],VelocityRules[Risk Points],,-1)</f>
        <v>0</v>
      </c>
      <c r="Q3648">
        <f>_xlfn.XLOOKUP(FraudData[[#This Row],[merchant_category]],MerchantRules[Merchant Category],MerchantRules[Risk Points],0)</f>
        <v>0</v>
      </c>
      <c r="R3648">
        <f>SUM(FraudData[[#This Row],[Amount Risk]:[Merchant Risk]])</f>
        <v>2</v>
      </c>
      <c r="S3648" t="str" cm="1">
        <f t="array" ref="S3648">_xlfn.IFS(FraudData[[#This Row],[Fraud Risk Score]]&gt;=8,"High Risk",FraudData[[#This Row],[Fraud Risk Score]]&gt;=6,"Medium Risk",TRUE,"Low Risk")</f>
        <v>Low Risk</v>
      </c>
    </row>
    <row r="3649" spans="1:19">
      <c r="A3649">
        <v>3648</v>
      </c>
      <c r="B3649">
        <v>101.18</v>
      </c>
      <c r="C3649">
        <v>15</v>
      </c>
      <c r="D3649" t="s">
        <v>50</v>
      </c>
      <c r="E3649">
        <v>0</v>
      </c>
      <c r="F3649">
        <v>0</v>
      </c>
      <c r="G3649">
        <v>77</v>
      </c>
      <c r="H3649">
        <v>4</v>
      </c>
      <c r="I3649">
        <v>67</v>
      </c>
      <c r="J3649">
        <v>0</v>
      </c>
      <c r="K3649">
        <f>_xlfn.XLOOKUP(FraudData[[#This Row],[amount]],AmountRules[Amount Min],AmountRules[Risk Points],,-1)</f>
        <v>0</v>
      </c>
      <c r="L3649">
        <f>_xlfn.XLOOKUP(FraudData[[#This Row],[transaction_hour]],TimeRules[Hour Min],TimeRules[Risk Points],,-1)</f>
        <v>0</v>
      </c>
      <c r="M3649">
        <f>_xlfn.XLOOKUP(FraudData[[#This Row],[foreign_transaction]],ForeignRules[Foreign Transaction],ForeignRules[Risk Points],0)</f>
        <v>0</v>
      </c>
      <c r="N3649">
        <f>_xlfn.XLOOKUP(FraudData[[#This Row],[location_mismatch]],Table10[Location Mismatch],Table10[Risk Points],0)</f>
        <v>0</v>
      </c>
      <c r="O3649">
        <f>_xlfn.XLOOKUP(FraudData[[#This Row],[device_trust_score]],DeviceRules[Device Min],DeviceRules[Risk Points],,-1)</f>
        <v>0</v>
      </c>
      <c r="P3649">
        <f>_xlfn.XLOOKUP(FraudData[[#This Row],[velocity_last_24h]],VelocityRules[Velocity Min],VelocityRules[Risk Points],,-1)</f>
        <v>0</v>
      </c>
      <c r="Q3649">
        <f>_xlfn.XLOOKUP(FraudData[[#This Row],[merchant_category]],MerchantRules[Merchant Category],MerchantRules[Risk Points],0)</f>
        <v>0</v>
      </c>
      <c r="R3649">
        <f>SUM(FraudData[[#This Row],[Amount Risk]:[Merchant Risk]])</f>
        <v>0</v>
      </c>
      <c r="S3649" t="str" cm="1">
        <f t="array" ref="S3649">_xlfn.IFS(FraudData[[#This Row],[Fraud Risk Score]]&gt;=8,"High Risk",FraudData[[#This Row],[Fraud Risk Score]]&gt;=6,"Medium Risk",TRUE,"Low Risk")</f>
        <v>Low Risk</v>
      </c>
    </row>
    <row r="3650" spans="1:19">
      <c r="A3650">
        <v>3649</v>
      </c>
      <c r="B3650">
        <v>163.55000000000001</v>
      </c>
      <c r="C3650">
        <v>10</v>
      </c>
      <c r="D3650" t="s">
        <v>47</v>
      </c>
      <c r="E3650">
        <v>0</v>
      </c>
      <c r="F3650">
        <v>0</v>
      </c>
      <c r="G3650">
        <v>85</v>
      </c>
      <c r="H3650">
        <v>3</v>
      </c>
      <c r="I3650">
        <v>32</v>
      </c>
      <c r="J3650">
        <v>0</v>
      </c>
      <c r="K3650">
        <f>_xlfn.XLOOKUP(FraudData[[#This Row],[amount]],AmountRules[Amount Min],AmountRules[Risk Points],,-1)</f>
        <v>0</v>
      </c>
      <c r="L3650">
        <f>_xlfn.XLOOKUP(FraudData[[#This Row],[transaction_hour]],TimeRules[Hour Min],TimeRules[Risk Points],,-1)</f>
        <v>0</v>
      </c>
      <c r="M3650">
        <f>_xlfn.XLOOKUP(FraudData[[#This Row],[foreign_transaction]],ForeignRules[Foreign Transaction],ForeignRules[Risk Points],0)</f>
        <v>0</v>
      </c>
      <c r="N3650">
        <f>_xlfn.XLOOKUP(FraudData[[#This Row],[location_mismatch]],Table10[Location Mismatch],Table10[Risk Points],0)</f>
        <v>0</v>
      </c>
      <c r="O3650">
        <f>_xlfn.XLOOKUP(FraudData[[#This Row],[device_trust_score]],DeviceRules[Device Min],DeviceRules[Risk Points],,-1)</f>
        <v>0</v>
      </c>
      <c r="P3650">
        <f>_xlfn.XLOOKUP(FraudData[[#This Row],[velocity_last_24h]],VelocityRules[Velocity Min],VelocityRules[Risk Points],,-1)</f>
        <v>0</v>
      </c>
      <c r="Q3650">
        <f>_xlfn.XLOOKUP(FraudData[[#This Row],[merchant_category]],MerchantRules[Merchant Category],MerchantRules[Risk Points],0)</f>
        <v>0</v>
      </c>
      <c r="R3650">
        <f>SUM(FraudData[[#This Row],[Amount Risk]:[Merchant Risk]])</f>
        <v>0</v>
      </c>
      <c r="S3650" t="str" cm="1">
        <f t="array" ref="S3650">_xlfn.IFS(FraudData[[#This Row],[Fraud Risk Score]]&gt;=8,"High Risk",FraudData[[#This Row],[Fraud Risk Score]]&gt;=6,"Medium Risk",TRUE,"Low Risk")</f>
        <v>Low Risk</v>
      </c>
    </row>
    <row r="3651" spans="1:19">
      <c r="A3651">
        <v>3650</v>
      </c>
      <c r="B3651">
        <v>1390.24</v>
      </c>
      <c r="C3651">
        <v>1</v>
      </c>
      <c r="D3651" t="s">
        <v>46</v>
      </c>
      <c r="E3651">
        <v>0</v>
      </c>
      <c r="F3651">
        <v>0</v>
      </c>
      <c r="G3651">
        <v>43</v>
      </c>
      <c r="H3651">
        <v>1</v>
      </c>
      <c r="I3651">
        <v>61</v>
      </c>
      <c r="J3651">
        <v>0</v>
      </c>
      <c r="K3651">
        <f>_xlfn.XLOOKUP(FraudData[[#This Row],[amount]],AmountRules[Amount Min],AmountRules[Risk Points],,-1)</f>
        <v>3</v>
      </c>
      <c r="L3651">
        <f>_xlfn.XLOOKUP(FraudData[[#This Row],[transaction_hour]],TimeRules[Hour Min],TimeRules[Risk Points],,-1)</f>
        <v>3</v>
      </c>
      <c r="M3651">
        <f>_xlfn.XLOOKUP(FraudData[[#This Row],[foreign_transaction]],ForeignRules[Foreign Transaction],ForeignRules[Risk Points],0)</f>
        <v>0</v>
      </c>
      <c r="N3651">
        <f>_xlfn.XLOOKUP(FraudData[[#This Row],[location_mismatch]],Table10[Location Mismatch],Table10[Risk Points],0)</f>
        <v>0</v>
      </c>
      <c r="O3651">
        <f>_xlfn.XLOOKUP(FraudData[[#This Row],[device_trust_score]],DeviceRules[Device Min],DeviceRules[Risk Points],,-1)</f>
        <v>2</v>
      </c>
      <c r="P3651">
        <f>_xlfn.XLOOKUP(FraudData[[#This Row],[velocity_last_24h]],VelocityRules[Velocity Min],VelocityRules[Risk Points],,-1)</f>
        <v>0</v>
      </c>
      <c r="Q3651">
        <f>_xlfn.XLOOKUP(FraudData[[#This Row],[merchant_category]],MerchantRules[Merchant Category],MerchantRules[Risk Points],0)</f>
        <v>0</v>
      </c>
      <c r="R3651">
        <f>SUM(FraudData[[#This Row],[Amount Risk]:[Merchant Risk]])</f>
        <v>8</v>
      </c>
      <c r="S3651" t="str" cm="1">
        <f t="array" ref="S3651">_xlfn.IFS(FraudData[[#This Row],[Fraud Risk Score]]&gt;=8,"High Risk",FraudData[[#This Row],[Fraud Risk Score]]&gt;=6,"Medium Risk",TRUE,"Low Risk")</f>
        <v>High Risk</v>
      </c>
    </row>
    <row r="3652" spans="1:19">
      <c r="A3652">
        <v>3651</v>
      </c>
      <c r="B3652">
        <v>264.11</v>
      </c>
      <c r="C3652">
        <v>15</v>
      </c>
      <c r="D3652" t="s">
        <v>47</v>
      </c>
      <c r="E3652">
        <v>0</v>
      </c>
      <c r="F3652">
        <v>0</v>
      </c>
      <c r="G3652">
        <v>80</v>
      </c>
      <c r="H3652">
        <v>5</v>
      </c>
      <c r="I3652">
        <v>42</v>
      </c>
      <c r="J3652">
        <v>0</v>
      </c>
      <c r="K3652">
        <f>_xlfn.XLOOKUP(FraudData[[#This Row],[amount]],AmountRules[Amount Min],AmountRules[Risk Points],,-1)</f>
        <v>0</v>
      </c>
      <c r="L3652">
        <f>_xlfn.XLOOKUP(FraudData[[#This Row],[transaction_hour]],TimeRules[Hour Min],TimeRules[Risk Points],,-1)</f>
        <v>0</v>
      </c>
      <c r="M3652">
        <f>_xlfn.XLOOKUP(FraudData[[#This Row],[foreign_transaction]],ForeignRules[Foreign Transaction],ForeignRules[Risk Points],0)</f>
        <v>0</v>
      </c>
      <c r="N3652">
        <f>_xlfn.XLOOKUP(FraudData[[#This Row],[location_mismatch]],Table10[Location Mismatch],Table10[Risk Points],0)</f>
        <v>0</v>
      </c>
      <c r="O3652">
        <f>_xlfn.XLOOKUP(FraudData[[#This Row],[device_trust_score]],DeviceRules[Device Min],DeviceRules[Risk Points],,-1)</f>
        <v>0</v>
      </c>
      <c r="P3652">
        <f>_xlfn.XLOOKUP(FraudData[[#This Row],[velocity_last_24h]],VelocityRules[Velocity Min],VelocityRules[Risk Points],,-1)</f>
        <v>3</v>
      </c>
      <c r="Q3652">
        <f>_xlfn.XLOOKUP(FraudData[[#This Row],[merchant_category]],MerchantRules[Merchant Category],MerchantRules[Risk Points],0)</f>
        <v>0</v>
      </c>
      <c r="R3652">
        <f>SUM(FraudData[[#This Row],[Amount Risk]:[Merchant Risk]])</f>
        <v>3</v>
      </c>
      <c r="S3652" t="str" cm="1">
        <f t="array" ref="S3652">_xlfn.IFS(FraudData[[#This Row],[Fraud Risk Score]]&gt;=8,"High Risk",FraudData[[#This Row],[Fraud Risk Score]]&gt;=6,"Medium Risk",TRUE,"Low Risk")</f>
        <v>Low Risk</v>
      </c>
    </row>
    <row r="3653" spans="1:19">
      <c r="A3653">
        <v>3652</v>
      </c>
      <c r="B3653">
        <v>91.31</v>
      </c>
      <c r="C3653">
        <v>0</v>
      </c>
      <c r="D3653" t="s">
        <v>49</v>
      </c>
      <c r="E3653">
        <v>0</v>
      </c>
      <c r="F3653">
        <v>1</v>
      </c>
      <c r="G3653">
        <v>33</v>
      </c>
      <c r="H3653">
        <v>3</v>
      </c>
      <c r="I3653">
        <v>33</v>
      </c>
      <c r="J3653">
        <v>1</v>
      </c>
      <c r="K3653">
        <f>_xlfn.XLOOKUP(FraudData[[#This Row],[amount]],AmountRules[Amount Min],AmountRules[Risk Points],,-1)</f>
        <v>0</v>
      </c>
      <c r="L3653">
        <f>_xlfn.XLOOKUP(FraudData[[#This Row],[transaction_hour]],TimeRules[Hour Min],TimeRules[Risk Points],,-1)</f>
        <v>3</v>
      </c>
      <c r="M3653">
        <f>_xlfn.XLOOKUP(FraudData[[#This Row],[foreign_transaction]],ForeignRules[Foreign Transaction],ForeignRules[Risk Points],0)</f>
        <v>0</v>
      </c>
      <c r="N3653">
        <f>_xlfn.XLOOKUP(FraudData[[#This Row],[location_mismatch]],Table10[Location Mismatch],Table10[Risk Points],0)</f>
        <v>3</v>
      </c>
      <c r="O3653">
        <f>_xlfn.XLOOKUP(FraudData[[#This Row],[device_trust_score]],DeviceRules[Device Min],DeviceRules[Risk Points],,-1)</f>
        <v>2</v>
      </c>
      <c r="P3653">
        <f>_xlfn.XLOOKUP(FraudData[[#This Row],[velocity_last_24h]],VelocityRules[Velocity Min],VelocityRules[Risk Points],,-1)</f>
        <v>0</v>
      </c>
      <c r="Q3653">
        <f>_xlfn.XLOOKUP(FraudData[[#This Row],[merchant_category]],MerchantRules[Merchant Category],MerchantRules[Risk Points],0)</f>
        <v>1</v>
      </c>
      <c r="R3653">
        <f>SUM(FraudData[[#This Row],[Amount Risk]:[Merchant Risk]])</f>
        <v>9</v>
      </c>
      <c r="S3653" t="str" cm="1">
        <f t="array" ref="S3653">_xlfn.IFS(FraudData[[#This Row],[Fraud Risk Score]]&gt;=8,"High Risk",FraudData[[#This Row],[Fraud Risk Score]]&gt;=6,"Medium Risk",TRUE,"Low Risk")</f>
        <v>High Risk</v>
      </c>
    </row>
    <row r="3654" spans="1:19">
      <c r="A3654">
        <v>3653</v>
      </c>
      <c r="B3654">
        <v>316.38</v>
      </c>
      <c r="C3654">
        <v>16</v>
      </c>
      <c r="D3654" t="s">
        <v>47</v>
      </c>
      <c r="E3654">
        <v>1</v>
      </c>
      <c r="F3654">
        <v>0</v>
      </c>
      <c r="G3654">
        <v>49</v>
      </c>
      <c r="H3654">
        <v>0</v>
      </c>
      <c r="I3654">
        <v>49</v>
      </c>
      <c r="J3654">
        <v>0</v>
      </c>
      <c r="K3654">
        <f>_xlfn.XLOOKUP(FraudData[[#This Row],[amount]],AmountRules[Amount Min],AmountRules[Risk Points],,-1)</f>
        <v>0</v>
      </c>
      <c r="L3654">
        <f>_xlfn.XLOOKUP(FraudData[[#This Row],[transaction_hour]],TimeRules[Hour Min],TimeRules[Risk Points],,-1)</f>
        <v>0</v>
      </c>
      <c r="M3654">
        <f>_xlfn.XLOOKUP(FraudData[[#This Row],[foreign_transaction]],ForeignRules[Foreign Transaction],ForeignRules[Risk Points],0)</f>
        <v>3</v>
      </c>
      <c r="N3654">
        <f>_xlfn.XLOOKUP(FraudData[[#This Row],[location_mismatch]],Table10[Location Mismatch],Table10[Risk Points],0)</f>
        <v>0</v>
      </c>
      <c r="O3654">
        <f>_xlfn.XLOOKUP(FraudData[[#This Row],[device_trust_score]],DeviceRules[Device Min],DeviceRules[Risk Points],,-1)</f>
        <v>2</v>
      </c>
      <c r="P3654">
        <f>_xlfn.XLOOKUP(FraudData[[#This Row],[velocity_last_24h]],VelocityRules[Velocity Min],VelocityRules[Risk Points],,-1)</f>
        <v>0</v>
      </c>
      <c r="Q3654">
        <f>_xlfn.XLOOKUP(FraudData[[#This Row],[merchant_category]],MerchantRules[Merchant Category],MerchantRules[Risk Points],0)</f>
        <v>0</v>
      </c>
      <c r="R3654">
        <f>SUM(FraudData[[#This Row],[Amount Risk]:[Merchant Risk]])</f>
        <v>5</v>
      </c>
      <c r="S3654" t="str" cm="1">
        <f t="array" ref="S3654">_xlfn.IFS(FraudData[[#This Row],[Fraud Risk Score]]&gt;=8,"High Risk",FraudData[[#This Row],[Fraud Risk Score]]&gt;=6,"Medium Risk",TRUE,"Low Risk")</f>
        <v>Low Risk</v>
      </c>
    </row>
    <row r="3655" spans="1:19">
      <c r="A3655">
        <v>3654</v>
      </c>
      <c r="B3655">
        <v>33.69</v>
      </c>
      <c r="C3655">
        <v>17</v>
      </c>
      <c r="D3655" t="s">
        <v>48</v>
      </c>
      <c r="E3655">
        <v>0</v>
      </c>
      <c r="F3655">
        <v>0</v>
      </c>
      <c r="G3655">
        <v>78</v>
      </c>
      <c r="H3655">
        <v>2</v>
      </c>
      <c r="I3655">
        <v>43</v>
      </c>
      <c r="J3655">
        <v>0</v>
      </c>
      <c r="K3655">
        <f>_xlfn.XLOOKUP(FraudData[[#This Row],[amount]],AmountRules[Amount Min],AmountRules[Risk Points],,-1)</f>
        <v>0</v>
      </c>
      <c r="L3655">
        <f>_xlfn.XLOOKUP(FraudData[[#This Row],[transaction_hour]],TimeRules[Hour Min],TimeRules[Risk Points],,-1)</f>
        <v>0</v>
      </c>
      <c r="M3655">
        <f>_xlfn.XLOOKUP(FraudData[[#This Row],[foreign_transaction]],ForeignRules[Foreign Transaction],ForeignRules[Risk Points],0)</f>
        <v>0</v>
      </c>
      <c r="N3655">
        <f>_xlfn.XLOOKUP(FraudData[[#This Row],[location_mismatch]],Table10[Location Mismatch],Table10[Risk Points],0)</f>
        <v>0</v>
      </c>
      <c r="O3655">
        <f>_xlfn.XLOOKUP(FraudData[[#This Row],[device_trust_score]],DeviceRules[Device Min],DeviceRules[Risk Points],,-1)</f>
        <v>0</v>
      </c>
      <c r="P3655">
        <f>_xlfn.XLOOKUP(FraudData[[#This Row],[velocity_last_24h]],VelocityRules[Velocity Min],VelocityRules[Risk Points],,-1)</f>
        <v>0</v>
      </c>
      <c r="Q3655">
        <f>_xlfn.XLOOKUP(FraudData[[#This Row],[merchant_category]],MerchantRules[Merchant Category],MerchantRules[Risk Points],0)</f>
        <v>0</v>
      </c>
      <c r="R3655">
        <f>SUM(FraudData[[#This Row],[Amount Risk]:[Merchant Risk]])</f>
        <v>0</v>
      </c>
      <c r="S3655" t="str" cm="1">
        <f t="array" ref="S3655">_xlfn.IFS(FraudData[[#This Row],[Fraud Risk Score]]&gt;=8,"High Risk",FraudData[[#This Row],[Fraud Risk Score]]&gt;=6,"Medium Risk",TRUE,"Low Risk")</f>
        <v>Low Risk</v>
      </c>
    </row>
    <row r="3656" spans="1:19">
      <c r="A3656">
        <v>3655</v>
      </c>
      <c r="B3656">
        <v>5.57</v>
      </c>
      <c r="C3656">
        <v>12</v>
      </c>
      <c r="D3656" t="s">
        <v>47</v>
      </c>
      <c r="E3656">
        <v>0</v>
      </c>
      <c r="F3656">
        <v>0</v>
      </c>
      <c r="G3656">
        <v>71</v>
      </c>
      <c r="H3656">
        <v>3</v>
      </c>
      <c r="I3656">
        <v>22</v>
      </c>
      <c r="J3656">
        <v>0</v>
      </c>
      <c r="K3656">
        <f>_xlfn.XLOOKUP(FraudData[[#This Row],[amount]],AmountRules[Amount Min],AmountRules[Risk Points],,-1)</f>
        <v>0</v>
      </c>
      <c r="L3656">
        <f>_xlfn.XLOOKUP(FraudData[[#This Row],[transaction_hour]],TimeRules[Hour Min],TimeRules[Risk Points],,-1)</f>
        <v>0</v>
      </c>
      <c r="M3656">
        <f>_xlfn.XLOOKUP(FraudData[[#This Row],[foreign_transaction]],ForeignRules[Foreign Transaction],ForeignRules[Risk Points],0)</f>
        <v>0</v>
      </c>
      <c r="N3656">
        <f>_xlfn.XLOOKUP(FraudData[[#This Row],[location_mismatch]],Table10[Location Mismatch],Table10[Risk Points],0)</f>
        <v>0</v>
      </c>
      <c r="O3656">
        <f>_xlfn.XLOOKUP(FraudData[[#This Row],[device_trust_score]],DeviceRules[Device Min],DeviceRules[Risk Points],,-1)</f>
        <v>0</v>
      </c>
      <c r="P3656">
        <f>_xlfn.XLOOKUP(FraudData[[#This Row],[velocity_last_24h]],VelocityRules[Velocity Min],VelocityRules[Risk Points],,-1)</f>
        <v>0</v>
      </c>
      <c r="Q3656">
        <f>_xlfn.XLOOKUP(FraudData[[#This Row],[merchant_category]],MerchantRules[Merchant Category],MerchantRules[Risk Points],0)</f>
        <v>0</v>
      </c>
      <c r="R3656">
        <f>SUM(FraudData[[#This Row],[Amount Risk]:[Merchant Risk]])</f>
        <v>0</v>
      </c>
      <c r="S3656" t="str" cm="1">
        <f t="array" ref="S3656">_xlfn.IFS(FraudData[[#This Row],[Fraud Risk Score]]&gt;=8,"High Risk",FraudData[[#This Row],[Fraud Risk Score]]&gt;=6,"Medium Risk",TRUE,"Low Risk")</f>
        <v>Low Risk</v>
      </c>
    </row>
    <row r="3657" spans="1:19">
      <c r="A3657">
        <v>3656</v>
      </c>
      <c r="B3657">
        <v>41.17</v>
      </c>
      <c r="C3657">
        <v>4</v>
      </c>
      <c r="D3657" t="s">
        <v>49</v>
      </c>
      <c r="E3657">
        <v>0</v>
      </c>
      <c r="F3657">
        <v>0</v>
      </c>
      <c r="G3657">
        <v>65</v>
      </c>
      <c r="H3657">
        <v>0</v>
      </c>
      <c r="I3657">
        <v>27</v>
      </c>
      <c r="J3657">
        <v>0</v>
      </c>
      <c r="K3657">
        <f>_xlfn.XLOOKUP(FraudData[[#This Row],[amount]],AmountRules[Amount Min],AmountRules[Risk Points],,-1)</f>
        <v>0</v>
      </c>
      <c r="L3657">
        <f>_xlfn.XLOOKUP(FraudData[[#This Row],[transaction_hour]],TimeRules[Hour Min],TimeRules[Risk Points],,-1)</f>
        <v>0</v>
      </c>
      <c r="M3657">
        <f>_xlfn.XLOOKUP(FraudData[[#This Row],[foreign_transaction]],ForeignRules[Foreign Transaction],ForeignRules[Risk Points],0)</f>
        <v>0</v>
      </c>
      <c r="N3657">
        <f>_xlfn.XLOOKUP(FraudData[[#This Row],[location_mismatch]],Table10[Location Mismatch],Table10[Risk Points],0)</f>
        <v>0</v>
      </c>
      <c r="O3657">
        <f>_xlfn.XLOOKUP(FraudData[[#This Row],[device_trust_score]],DeviceRules[Device Min],DeviceRules[Risk Points],,-1)</f>
        <v>1</v>
      </c>
      <c r="P3657">
        <f>_xlfn.XLOOKUP(FraudData[[#This Row],[velocity_last_24h]],VelocityRules[Velocity Min],VelocityRules[Risk Points],,-1)</f>
        <v>0</v>
      </c>
      <c r="Q3657">
        <f>_xlfn.XLOOKUP(FraudData[[#This Row],[merchant_category]],MerchantRules[Merchant Category],MerchantRules[Risk Points],0)</f>
        <v>1</v>
      </c>
      <c r="R3657">
        <f>SUM(FraudData[[#This Row],[Amount Risk]:[Merchant Risk]])</f>
        <v>2</v>
      </c>
      <c r="S3657" t="str" cm="1">
        <f t="array" ref="S3657">_xlfn.IFS(FraudData[[#This Row],[Fraud Risk Score]]&gt;=8,"High Risk",FraudData[[#This Row],[Fraud Risk Score]]&gt;=6,"Medium Risk",TRUE,"Low Risk")</f>
        <v>Low Risk</v>
      </c>
    </row>
    <row r="3658" spans="1:19">
      <c r="A3658">
        <v>3657</v>
      </c>
      <c r="B3658">
        <v>74.91</v>
      </c>
      <c r="C3658">
        <v>23</v>
      </c>
      <c r="D3658" t="s">
        <v>47</v>
      </c>
      <c r="E3658">
        <v>0</v>
      </c>
      <c r="F3658">
        <v>0</v>
      </c>
      <c r="G3658">
        <v>75</v>
      </c>
      <c r="H3658">
        <v>0</v>
      </c>
      <c r="I3658">
        <v>28</v>
      </c>
      <c r="J3658">
        <v>0</v>
      </c>
      <c r="K3658">
        <f>_xlfn.XLOOKUP(FraudData[[#This Row],[amount]],AmountRules[Amount Min],AmountRules[Risk Points],,-1)</f>
        <v>0</v>
      </c>
      <c r="L3658">
        <f>_xlfn.XLOOKUP(FraudData[[#This Row],[transaction_hour]],TimeRules[Hour Min],TimeRules[Risk Points],,-1)</f>
        <v>1</v>
      </c>
      <c r="M3658">
        <f>_xlfn.XLOOKUP(FraudData[[#This Row],[foreign_transaction]],ForeignRules[Foreign Transaction],ForeignRules[Risk Points],0)</f>
        <v>0</v>
      </c>
      <c r="N3658">
        <f>_xlfn.XLOOKUP(FraudData[[#This Row],[location_mismatch]],Table10[Location Mismatch],Table10[Risk Points],0)</f>
        <v>0</v>
      </c>
      <c r="O3658">
        <f>_xlfn.XLOOKUP(FraudData[[#This Row],[device_trust_score]],DeviceRules[Device Min],DeviceRules[Risk Points],,-1)</f>
        <v>0</v>
      </c>
      <c r="P3658">
        <f>_xlfn.XLOOKUP(FraudData[[#This Row],[velocity_last_24h]],VelocityRules[Velocity Min],VelocityRules[Risk Points],,-1)</f>
        <v>0</v>
      </c>
      <c r="Q3658">
        <f>_xlfn.XLOOKUP(FraudData[[#This Row],[merchant_category]],MerchantRules[Merchant Category],MerchantRules[Risk Points],0)</f>
        <v>0</v>
      </c>
      <c r="R3658">
        <f>SUM(FraudData[[#This Row],[Amount Risk]:[Merchant Risk]])</f>
        <v>1</v>
      </c>
      <c r="S3658" t="str" cm="1">
        <f t="array" ref="S3658">_xlfn.IFS(FraudData[[#This Row],[Fraud Risk Score]]&gt;=8,"High Risk",FraudData[[#This Row],[Fraud Risk Score]]&gt;=6,"Medium Risk",TRUE,"Low Risk")</f>
        <v>Low Risk</v>
      </c>
    </row>
    <row r="3659" spans="1:19">
      <c r="A3659">
        <v>3658</v>
      </c>
      <c r="B3659">
        <v>128.62</v>
      </c>
      <c r="C3659">
        <v>5</v>
      </c>
      <c r="D3659" t="s">
        <v>49</v>
      </c>
      <c r="E3659">
        <v>0</v>
      </c>
      <c r="F3659">
        <v>0</v>
      </c>
      <c r="G3659">
        <v>74</v>
      </c>
      <c r="H3659">
        <v>4</v>
      </c>
      <c r="I3659">
        <v>50</v>
      </c>
      <c r="J3659">
        <v>0</v>
      </c>
      <c r="K3659">
        <f>_xlfn.XLOOKUP(FraudData[[#This Row],[amount]],AmountRules[Amount Min],AmountRules[Risk Points],,-1)</f>
        <v>0</v>
      </c>
      <c r="L3659">
        <f>_xlfn.XLOOKUP(FraudData[[#This Row],[transaction_hour]],TimeRules[Hour Min],TimeRules[Risk Points],,-1)</f>
        <v>0</v>
      </c>
      <c r="M3659">
        <f>_xlfn.XLOOKUP(FraudData[[#This Row],[foreign_transaction]],ForeignRules[Foreign Transaction],ForeignRules[Risk Points],0)</f>
        <v>0</v>
      </c>
      <c r="N3659">
        <f>_xlfn.XLOOKUP(FraudData[[#This Row],[location_mismatch]],Table10[Location Mismatch],Table10[Risk Points],0)</f>
        <v>0</v>
      </c>
      <c r="O3659">
        <f>_xlfn.XLOOKUP(FraudData[[#This Row],[device_trust_score]],DeviceRules[Device Min],DeviceRules[Risk Points],,-1)</f>
        <v>0</v>
      </c>
      <c r="P3659">
        <f>_xlfn.XLOOKUP(FraudData[[#This Row],[velocity_last_24h]],VelocityRules[Velocity Min],VelocityRules[Risk Points],,-1)</f>
        <v>0</v>
      </c>
      <c r="Q3659">
        <f>_xlfn.XLOOKUP(FraudData[[#This Row],[merchant_category]],MerchantRules[Merchant Category],MerchantRules[Risk Points],0)</f>
        <v>1</v>
      </c>
      <c r="R3659">
        <f>SUM(FraudData[[#This Row],[Amount Risk]:[Merchant Risk]])</f>
        <v>1</v>
      </c>
      <c r="S3659" t="str" cm="1">
        <f t="array" ref="S3659">_xlfn.IFS(FraudData[[#This Row],[Fraud Risk Score]]&gt;=8,"High Risk",FraudData[[#This Row],[Fraud Risk Score]]&gt;=6,"Medium Risk",TRUE,"Low Risk")</f>
        <v>Low Risk</v>
      </c>
    </row>
    <row r="3660" spans="1:19">
      <c r="A3660">
        <v>3659</v>
      </c>
      <c r="B3660">
        <v>171.87</v>
      </c>
      <c r="C3660">
        <v>0</v>
      </c>
      <c r="D3660" t="s">
        <v>46</v>
      </c>
      <c r="E3660">
        <v>0</v>
      </c>
      <c r="F3660">
        <v>0</v>
      </c>
      <c r="G3660">
        <v>31</v>
      </c>
      <c r="H3660">
        <v>6</v>
      </c>
      <c r="I3660">
        <v>45</v>
      </c>
      <c r="J3660">
        <v>1</v>
      </c>
      <c r="K3660">
        <f>_xlfn.XLOOKUP(FraudData[[#This Row],[amount]],AmountRules[Amount Min],AmountRules[Risk Points],,-1)</f>
        <v>0</v>
      </c>
      <c r="L3660">
        <f>_xlfn.XLOOKUP(FraudData[[#This Row],[transaction_hour]],TimeRules[Hour Min],TimeRules[Risk Points],,-1)</f>
        <v>3</v>
      </c>
      <c r="M3660">
        <f>_xlfn.XLOOKUP(FraudData[[#This Row],[foreign_transaction]],ForeignRules[Foreign Transaction],ForeignRules[Risk Points],0)</f>
        <v>0</v>
      </c>
      <c r="N3660">
        <f>_xlfn.XLOOKUP(FraudData[[#This Row],[location_mismatch]],Table10[Location Mismatch],Table10[Risk Points],0)</f>
        <v>0</v>
      </c>
      <c r="O3660">
        <f>_xlfn.XLOOKUP(FraudData[[#This Row],[device_trust_score]],DeviceRules[Device Min],DeviceRules[Risk Points],,-1)</f>
        <v>2</v>
      </c>
      <c r="P3660">
        <f>_xlfn.XLOOKUP(FraudData[[#This Row],[velocity_last_24h]],VelocityRules[Velocity Min],VelocityRules[Risk Points],,-1)</f>
        <v>3</v>
      </c>
      <c r="Q3660">
        <f>_xlfn.XLOOKUP(FraudData[[#This Row],[merchant_category]],MerchantRules[Merchant Category],MerchantRules[Risk Points],0)</f>
        <v>0</v>
      </c>
      <c r="R3660">
        <f>SUM(FraudData[[#This Row],[Amount Risk]:[Merchant Risk]])</f>
        <v>8</v>
      </c>
      <c r="S3660" t="str" cm="1">
        <f t="array" ref="S3660">_xlfn.IFS(FraudData[[#This Row],[Fraud Risk Score]]&gt;=8,"High Risk",FraudData[[#This Row],[Fraud Risk Score]]&gt;=6,"Medium Risk",TRUE,"Low Risk")</f>
        <v>High Risk</v>
      </c>
    </row>
    <row r="3661" spans="1:19">
      <c r="A3661">
        <v>3660</v>
      </c>
      <c r="B3661">
        <v>434.65</v>
      </c>
      <c r="C3661">
        <v>9</v>
      </c>
      <c r="D3661" t="s">
        <v>47</v>
      </c>
      <c r="E3661">
        <v>0</v>
      </c>
      <c r="F3661">
        <v>0</v>
      </c>
      <c r="G3661">
        <v>51</v>
      </c>
      <c r="H3661">
        <v>1</v>
      </c>
      <c r="I3661">
        <v>33</v>
      </c>
      <c r="J3661">
        <v>0</v>
      </c>
      <c r="K3661">
        <f>_xlfn.XLOOKUP(FraudData[[#This Row],[amount]],AmountRules[Amount Min],AmountRules[Risk Points],,-1)</f>
        <v>0</v>
      </c>
      <c r="L3661">
        <f>_xlfn.XLOOKUP(FraudData[[#This Row],[transaction_hour]],TimeRules[Hour Min],TimeRules[Risk Points],,-1)</f>
        <v>0</v>
      </c>
      <c r="M3661">
        <f>_xlfn.XLOOKUP(FraudData[[#This Row],[foreign_transaction]],ForeignRules[Foreign Transaction],ForeignRules[Risk Points],0)</f>
        <v>0</v>
      </c>
      <c r="N3661">
        <f>_xlfn.XLOOKUP(FraudData[[#This Row],[location_mismatch]],Table10[Location Mismatch],Table10[Risk Points],0)</f>
        <v>0</v>
      </c>
      <c r="O3661">
        <f>_xlfn.XLOOKUP(FraudData[[#This Row],[device_trust_score]],DeviceRules[Device Min],DeviceRules[Risk Points],,-1)</f>
        <v>1</v>
      </c>
      <c r="P3661">
        <f>_xlfn.XLOOKUP(FraudData[[#This Row],[velocity_last_24h]],VelocityRules[Velocity Min],VelocityRules[Risk Points],,-1)</f>
        <v>0</v>
      </c>
      <c r="Q3661">
        <f>_xlfn.XLOOKUP(FraudData[[#This Row],[merchant_category]],MerchantRules[Merchant Category],MerchantRules[Risk Points],0)</f>
        <v>0</v>
      </c>
      <c r="R3661">
        <f>SUM(FraudData[[#This Row],[Amount Risk]:[Merchant Risk]])</f>
        <v>1</v>
      </c>
      <c r="S3661" t="str" cm="1">
        <f t="array" ref="S3661">_xlfn.IFS(FraudData[[#This Row],[Fraud Risk Score]]&gt;=8,"High Risk",FraudData[[#This Row],[Fraud Risk Score]]&gt;=6,"Medium Risk",TRUE,"Low Risk")</f>
        <v>Low Risk</v>
      </c>
    </row>
    <row r="3662" spans="1:19">
      <c r="A3662">
        <v>3661</v>
      </c>
      <c r="B3662">
        <v>128.35</v>
      </c>
      <c r="C3662">
        <v>4</v>
      </c>
      <c r="D3662" t="s">
        <v>49</v>
      </c>
      <c r="E3662">
        <v>0</v>
      </c>
      <c r="F3662">
        <v>0</v>
      </c>
      <c r="G3662">
        <v>72</v>
      </c>
      <c r="H3662">
        <v>3</v>
      </c>
      <c r="I3662">
        <v>61</v>
      </c>
      <c r="J3662">
        <v>0</v>
      </c>
      <c r="K3662">
        <f>_xlfn.XLOOKUP(FraudData[[#This Row],[amount]],AmountRules[Amount Min],AmountRules[Risk Points],,-1)</f>
        <v>0</v>
      </c>
      <c r="L3662">
        <f>_xlfn.XLOOKUP(FraudData[[#This Row],[transaction_hour]],TimeRules[Hour Min],TimeRules[Risk Points],,-1)</f>
        <v>0</v>
      </c>
      <c r="M3662">
        <f>_xlfn.XLOOKUP(FraudData[[#This Row],[foreign_transaction]],ForeignRules[Foreign Transaction],ForeignRules[Risk Points],0)</f>
        <v>0</v>
      </c>
      <c r="N3662">
        <f>_xlfn.XLOOKUP(FraudData[[#This Row],[location_mismatch]],Table10[Location Mismatch],Table10[Risk Points],0)</f>
        <v>0</v>
      </c>
      <c r="O3662">
        <f>_xlfn.XLOOKUP(FraudData[[#This Row],[device_trust_score]],DeviceRules[Device Min],DeviceRules[Risk Points],,-1)</f>
        <v>0</v>
      </c>
      <c r="P3662">
        <f>_xlfn.XLOOKUP(FraudData[[#This Row],[velocity_last_24h]],VelocityRules[Velocity Min],VelocityRules[Risk Points],,-1)</f>
        <v>0</v>
      </c>
      <c r="Q3662">
        <f>_xlfn.XLOOKUP(FraudData[[#This Row],[merchant_category]],MerchantRules[Merchant Category],MerchantRules[Risk Points],0)</f>
        <v>1</v>
      </c>
      <c r="R3662">
        <f>SUM(FraudData[[#This Row],[Amount Risk]:[Merchant Risk]])</f>
        <v>1</v>
      </c>
      <c r="S3662" t="str" cm="1">
        <f t="array" ref="S3662">_xlfn.IFS(FraudData[[#This Row],[Fraud Risk Score]]&gt;=8,"High Risk",FraudData[[#This Row],[Fraud Risk Score]]&gt;=6,"Medium Risk",TRUE,"Low Risk")</f>
        <v>Low Risk</v>
      </c>
    </row>
    <row r="3663" spans="1:19">
      <c r="A3663">
        <v>3662</v>
      </c>
      <c r="B3663">
        <v>125.23</v>
      </c>
      <c r="C3663">
        <v>0</v>
      </c>
      <c r="D3663" t="s">
        <v>46</v>
      </c>
      <c r="E3663">
        <v>0</v>
      </c>
      <c r="F3663">
        <v>0</v>
      </c>
      <c r="G3663">
        <v>79</v>
      </c>
      <c r="H3663">
        <v>1</v>
      </c>
      <c r="I3663">
        <v>19</v>
      </c>
      <c r="J3663">
        <v>0</v>
      </c>
      <c r="K3663">
        <f>_xlfn.XLOOKUP(FraudData[[#This Row],[amount]],AmountRules[Amount Min],AmountRules[Risk Points],,-1)</f>
        <v>0</v>
      </c>
      <c r="L3663">
        <f>_xlfn.XLOOKUP(FraudData[[#This Row],[transaction_hour]],TimeRules[Hour Min],TimeRules[Risk Points],,-1)</f>
        <v>3</v>
      </c>
      <c r="M3663">
        <f>_xlfn.XLOOKUP(FraudData[[#This Row],[foreign_transaction]],ForeignRules[Foreign Transaction],ForeignRules[Risk Points],0)</f>
        <v>0</v>
      </c>
      <c r="N3663">
        <f>_xlfn.XLOOKUP(FraudData[[#This Row],[location_mismatch]],Table10[Location Mismatch],Table10[Risk Points],0)</f>
        <v>0</v>
      </c>
      <c r="O3663">
        <f>_xlfn.XLOOKUP(FraudData[[#This Row],[device_trust_score]],DeviceRules[Device Min],DeviceRules[Risk Points],,-1)</f>
        <v>0</v>
      </c>
      <c r="P3663">
        <f>_xlfn.XLOOKUP(FraudData[[#This Row],[velocity_last_24h]],VelocityRules[Velocity Min],VelocityRules[Risk Points],,-1)</f>
        <v>0</v>
      </c>
      <c r="Q3663">
        <f>_xlfn.XLOOKUP(FraudData[[#This Row],[merchant_category]],MerchantRules[Merchant Category],MerchantRules[Risk Points],0)</f>
        <v>0</v>
      </c>
      <c r="R3663">
        <f>SUM(FraudData[[#This Row],[Amount Risk]:[Merchant Risk]])</f>
        <v>3</v>
      </c>
      <c r="S3663" t="str" cm="1">
        <f t="array" ref="S3663">_xlfn.IFS(FraudData[[#This Row],[Fraud Risk Score]]&gt;=8,"High Risk",FraudData[[#This Row],[Fraud Risk Score]]&gt;=6,"Medium Risk",TRUE,"Low Risk")</f>
        <v>Low Risk</v>
      </c>
    </row>
    <row r="3664" spans="1:19">
      <c r="A3664">
        <v>3663</v>
      </c>
      <c r="B3664">
        <v>9.2799999999999994</v>
      </c>
      <c r="C3664">
        <v>22</v>
      </c>
      <c r="D3664" t="s">
        <v>48</v>
      </c>
      <c r="E3664">
        <v>1</v>
      </c>
      <c r="F3664">
        <v>0</v>
      </c>
      <c r="G3664">
        <v>87</v>
      </c>
      <c r="H3664">
        <v>1</v>
      </c>
      <c r="I3664">
        <v>46</v>
      </c>
      <c r="J3664">
        <v>0</v>
      </c>
      <c r="K3664">
        <f>_xlfn.XLOOKUP(FraudData[[#This Row],[amount]],AmountRules[Amount Min],AmountRules[Risk Points],,-1)</f>
        <v>0</v>
      </c>
      <c r="L3664">
        <f>_xlfn.XLOOKUP(FraudData[[#This Row],[transaction_hour]],TimeRules[Hour Min],TimeRules[Risk Points],,-1)</f>
        <v>0</v>
      </c>
      <c r="M3664">
        <f>_xlfn.XLOOKUP(FraudData[[#This Row],[foreign_transaction]],ForeignRules[Foreign Transaction],ForeignRules[Risk Points],0)</f>
        <v>3</v>
      </c>
      <c r="N3664">
        <f>_xlfn.XLOOKUP(FraudData[[#This Row],[location_mismatch]],Table10[Location Mismatch],Table10[Risk Points],0)</f>
        <v>0</v>
      </c>
      <c r="O3664">
        <f>_xlfn.XLOOKUP(FraudData[[#This Row],[device_trust_score]],DeviceRules[Device Min],DeviceRules[Risk Points],,-1)</f>
        <v>0</v>
      </c>
      <c r="P3664">
        <f>_xlfn.XLOOKUP(FraudData[[#This Row],[velocity_last_24h]],VelocityRules[Velocity Min],VelocityRules[Risk Points],,-1)</f>
        <v>0</v>
      </c>
      <c r="Q3664">
        <f>_xlfn.XLOOKUP(FraudData[[#This Row],[merchant_category]],MerchantRules[Merchant Category],MerchantRules[Risk Points],0)</f>
        <v>0</v>
      </c>
      <c r="R3664">
        <f>SUM(FraudData[[#This Row],[Amount Risk]:[Merchant Risk]])</f>
        <v>3</v>
      </c>
      <c r="S3664" t="str" cm="1">
        <f t="array" ref="S3664">_xlfn.IFS(FraudData[[#This Row],[Fraud Risk Score]]&gt;=8,"High Risk",FraudData[[#This Row],[Fraud Risk Score]]&gt;=6,"Medium Risk",TRUE,"Low Risk")</f>
        <v>Low Risk</v>
      </c>
    </row>
    <row r="3665" spans="1:19">
      <c r="A3665">
        <v>3664</v>
      </c>
      <c r="B3665">
        <v>6.4</v>
      </c>
      <c r="C3665">
        <v>10</v>
      </c>
      <c r="D3665" t="s">
        <v>50</v>
      </c>
      <c r="E3665">
        <v>0</v>
      </c>
      <c r="F3665">
        <v>0</v>
      </c>
      <c r="G3665">
        <v>30</v>
      </c>
      <c r="H3665">
        <v>2</v>
      </c>
      <c r="I3665">
        <v>61</v>
      </c>
      <c r="J3665">
        <v>0</v>
      </c>
      <c r="K3665">
        <f>_xlfn.XLOOKUP(FraudData[[#This Row],[amount]],AmountRules[Amount Min],AmountRules[Risk Points],,-1)</f>
        <v>0</v>
      </c>
      <c r="L3665">
        <f>_xlfn.XLOOKUP(FraudData[[#This Row],[transaction_hour]],TimeRules[Hour Min],TimeRules[Risk Points],,-1)</f>
        <v>0</v>
      </c>
      <c r="M3665">
        <f>_xlfn.XLOOKUP(FraudData[[#This Row],[foreign_transaction]],ForeignRules[Foreign Transaction],ForeignRules[Risk Points],0)</f>
        <v>0</v>
      </c>
      <c r="N3665">
        <f>_xlfn.XLOOKUP(FraudData[[#This Row],[location_mismatch]],Table10[Location Mismatch],Table10[Risk Points],0)</f>
        <v>0</v>
      </c>
      <c r="O3665">
        <f>_xlfn.XLOOKUP(FraudData[[#This Row],[device_trust_score]],DeviceRules[Device Min],DeviceRules[Risk Points],,-1)</f>
        <v>2</v>
      </c>
      <c r="P3665">
        <f>_xlfn.XLOOKUP(FraudData[[#This Row],[velocity_last_24h]],VelocityRules[Velocity Min],VelocityRules[Risk Points],,-1)</f>
        <v>0</v>
      </c>
      <c r="Q3665">
        <f>_xlfn.XLOOKUP(FraudData[[#This Row],[merchant_category]],MerchantRules[Merchant Category],MerchantRules[Risk Points],0)</f>
        <v>0</v>
      </c>
      <c r="R3665">
        <f>SUM(FraudData[[#This Row],[Amount Risk]:[Merchant Risk]])</f>
        <v>2</v>
      </c>
      <c r="S3665" t="str" cm="1">
        <f t="array" ref="S3665">_xlfn.IFS(FraudData[[#This Row],[Fraud Risk Score]]&gt;=8,"High Risk",FraudData[[#This Row],[Fraud Risk Score]]&gt;=6,"Medium Risk",TRUE,"Low Risk")</f>
        <v>Low Risk</v>
      </c>
    </row>
    <row r="3666" spans="1:19">
      <c r="A3666">
        <v>3665</v>
      </c>
      <c r="B3666">
        <v>144.19999999999999</v>
      </c>
      <c r="C3666">
        <v>23</v>
      </c>
      <c r="D3666" t="s">
        <v>49</v>
      </c>
      <c r="E3666">
        <v>0</v>
      </c>
      <c r="F3666">
        <v>0</v>
      </c>
      <c r="G3666">
        <v>59</v>
      </c>
      <c r="H3666">
        <v>1</v>
      </c>
      <c r="I3666">
        <v>19</v>
      </c>
      <c r="J3666">
        <v>0</v>
      </c>
      <c r="K3666">
        <f>_xlfn.XLOOKUP(FraudData[[#This Row],[amount]],AmountRules[Amount Min],AmountRules[Risk Points],,-1)</f>
        <v>0</v>
      </c>
      <c r="L3666">
        <f>_xlfn.XLOOKUP(FraudData[[#This Row],[transaction_hour]],TimeRules[Hour Min],TimeRules[Risk Points],,-1)</f>
        <v>1</v>
      </c>
      <c r="M3666">
        <f>_xlfn.XLOOKUP(FraudData[[#This Row],[foreign_transaction]],ForeignRules[Foreign Transaction],ForeignRules[Risk Points],0)</f>
        <v>0</v>
      </c>
      <c r="N3666">
        <f>_xlfn.XLOOKUP(FraudData[[#This Row],[location_mismatch]],Table10[Location Mismatch],Table10[Risk Points],0)</f>
        <v>0</v>
      </c>
      <c r="O3666">
        <f>_xlfn.XLOOKUP(FraudData[[#This Row],[device_trust_score]],DeviceRules[Device Min],DeviceRules[Risk Points],,-1)</f>
        <v>1</v>
      </c>
      <c r="P3666">
        <f>_xlfn.XLOOKUP(FraudData[[#This Row],[velocity_last_24h]],VelocityRules[Velocity Min],VelocityRules[Risk Points],,-1)</f>
        <v>0</v>
      </c>
      <c r="Q3666">
        <f>_xlfn.XLOOKUP(FraudData[[#This Row],[merchant_category]],MerchantRules[Merchant Category],MerchantRules[Risk Points],0)</f>
        <v>1</v>
      </c>
      <c r="R3666">
        <f>SUM(FraudData[[#This Row],[Amount Risk]:[Merchant Risk]])</f>
        <v>3</v>
      </c>
      <c r="S3666" t="str" cm="1">
        <f t="array" ref="S3666">_xlfn.IFS(FraudData[[#This Row],[Fraud Risk Score]]&gt;=8,"High Risk",FraudData[[#This Row],[Fraud Risk Score]]&gt;=6,"Medium Risk",TRUE,"Low Risk")</f>
        <v>Low Risk</v>
      </c>
    </row>
    <row r="3667" spans="1:19">
      <c r="A3667">
        <v>3666</v>
      </c>
      <c r="B3667">
        <v>103.78</v>
      </c>
      <c r="C3667">
        <v>23</v>
      </c>
      <c r="D3667" t="s">
        <v>48</v>
      </c>
      <c r="E3667">
        <v>0</v>
      </c>
      <c r="F3667">
        <v>0</v>
      </c>
      <c r="G3667">
        <v>56</v>
      </c>
      <c r="H3667">
        <v>3</v>
      </c>
      <c r="I3667">
        <v>39</v>
      </c>
      <c r="J3667">
        <v>0</v>
      </c>
      <c r="K3667">
        <f>_xlfn.XLOOKUP(FraudData[[#This Row],[amount]],AmountRules[Amount Min],AmountRules[Risk Points],,-1)</f>
        <v>0</v>
      </c>
      <c r="L3667">
        <f>_xlfn.XLOOKUP(FraudData[[#This Row],[transaction_hour]],TimeRules[Hour Min],TimeRules[Risk Points],,-1)</f>
        <v>1</v>
      </c>
      <c r="M3667">
        <f>_xlfn.XLOOKUP(FraudData[[#This Row],[foreign_transaction]],ForeignRules[Foreign Transaction],ForeignRules[Risk Points],0)</f>
        <v>0</v>
      </c>
      <c r="N3667">
        <f>_xlfn.XLOOKUP(FraudData[[#This Row],[location_mismatch]],Table10[Location Mismatch],Table10[Risk Points],0)</f>
        <v>0</v>
      </c>
      <c r="O3667">
        <f>_xlfn.XLOOKUP(FraudData[[#This Row],[device_trust_score]],DeviceRules[Device Min],DeviceRules[Risk Points],,-1)</f>
        <v>1</v>
      </c>
      <c r="P3667">
        <f>_xlfn.XLOOKUP(FraudData[[#This Row],[velocity_last_24h]],VelocityRules[Velocity Min],VelocityRules[Risk Points],,-1)</f>
        <v>0</v>
      </c>
      <c r="Q3667">
        <f>_xlfn.XLOOKUP(FraudData[[#This Row],[merchant_category]],MerchantRules[Merchant Category],MerchantRules[Risk Points],0)</f>
        <v>0</v>
      </c>
      <c r="R3667">
        <f>SUM(FraudData[[#This Row],[Amount Risk]:[Merchant Risk]])</f>
        <v>2</v>
      </c>
      <c r="S3667" t="str" cm="1">
        <f t="array" ref="S3667">_xlfn.IFS(FraudData[[#This Row],[Fraud Risk Score]]&gt;=8,"High Risk",FraudData[[#This Row],[Fraud Risk Score]]&gt;=6,"Medium Risk",TRUE,"Low Risk")</f>
        <v>Low Risk</v>
      </c>
    </row>
    <row r="3668" spans="1:19">
      <c r="A3668">
        <v>3667</v>
      </c>
      <c r="B3668">
        <v>328.94</v>
      </c>
      <c r="C3668">
        <v>6</v>
      </c>
      <c r="D3668" t="s">
        <v>46</v>
      </c>
      <c r="E3668">
        <v>0</v>
      </c>
      <c r="F3668">
        <v>0</v>
      </c>
      <c r="G3668">
        <v>30</v>
      </c>
      <c r="H3668">
        <v>3</v>
      </c>
      <c r="I3668">
        <v>28</v>
      </c>
      <c r="J3668">
        <v>0</v>
      </c>
      <c r="K3668">
        <f>_xlfn.XLOOKUP(FraudData[[#This Row],[amount]],AmountRules[Amount Min],AmountRules[Risk Points],,-1)</f>
        <v>0</v>
      </c>
      <c r="L3668">
        <f>_xlfn.XLOOKUP(FraudData[[#This Row],[transaction_hour]],TimeRules[Hour Min],TimeRules[Risk Points],,-1)</f>
        <v>0</v>
      </c>
      <c r="M3668">
        <f>_xlfn.XLOOKUP(FraudData[[#This Row],[foreign_transaction]],ForeignRules[Foreign Transaction],ForeignRules[Risk Points],0)</f>
        <v>0</v>
      </c>
      <c r="N3668">
        <f>_xlfn.XLOOKUP(FraudData[[#This Row],[location_mismatch]],Table10[Location Mismatch],Table10[Risk Points],0)</f>
        <v>0</v>
      </c>
      <c r="O3668">
        <f>_xlfn.XLOOKUP(FraudData[[#This Row],[device_trust_score]],DeviceRules[Device Min],DeviceRules[Risk Points],,-1)</f>
        <v>2</v>
      </c>
      <c r="P3668">
        <f>_xlfn.XLOOKUP(FraudData[[#This Row],[velocity_last_24h]],VelocityRules[Velocity Min],VelocityRules[Risk Points],,-1)</f>
        <v>0</v>
      </c>
      <c r="Q3668">
        <f>_xlfn.XLOOKUP(FraudData[[#This Row],[merchant_category]],MerchantRules[Merchant Category],MerchantRules[Risk Points],0)</f>
        <v>0</v>
      </c>
      <c r="R3668">
        <f>SUM(FraudData[[#This Row],[Amount Risk]:[Merchant Risk]])</f>
        <v>2</v>
      </c>
      <c r="S3668" t="str" cm="1">
        <f t="array" ref="S3668">_xlfn.IFS(FraudData[[#This Row],[Fraud Risk Score]]&gt;=8,"High Risk",FraudData[[#This Row],[Fraud Risk Score]]&gt;=6,"Medium Risk",TRUE,"Low Risk")</f>
        <v>Low Risk</v>
      </c>
    </row>
    <row r="3669" spans="1:19">
      <c r="A3669">
        <v>3668</v>
      </c>
      <c r="B3669">
        <v>31.53</v>
      </c>
      <c r="C3669">
        <v>17</v>
      </c>
      <c r="D3669" t="s">
        <v>48</v>
      </c>
      <c r="E3669">
        <v>0</v>
      </c>
      <c r="F3669">
        <v>0</v>
      </c>
      <c r="G3669">
        <v>87</v>
      </c>
      <c r="H3669">
        <v>2</v>
      </c>
      <c r="I3669">
        <v>52</v>
      </c>
      <c r="J3669">
        <v>0</v>
      </c>
      <c r="K3669">
        <f>_xlfn.XLOOKUP(FraudData[[#This Row],[amount]],AmountRules[Amount Min],AmountRules[Risk Points],,-1)</f>
        <v>0</v>
      </c>
      <c r="L3669">
        <f>_xlfn.XLOOKUP(FraudData[[#This Row],[transaction_hour]],TimeRules[Hour Min],TimeRules[Risk Points],,-1)</f>
        <v>0</v>
      </c>
      <c r="M3669">
        <f>_xlfn.XLOOKUP(FraudData[[#This Row],[foreign_transaction]],ForeignRules[Foreign Transaction],ForeignRules[Risk Points],0)</f>
        <v>0</v>
      </c>
      <c r="N3669">
        <f>_xlfn.XLOOKUP(FraudData[[#This Row],[location_mismatch]],Table10[Location Mismatch],Table10[Risk Points],0)</f>
        <v>0</v>
      </c>
      <c r="O3669">
        <f>_xlfn.XLOOKUP(FraudData[[#This Row],[device_trust_score]],DeviceRules[Device Min],DeviceRules[Risk Points],,-1)</f>
        <v>0</v>
      </c>
      <c r="P3669">
        <f>_xlfn.XLOOKUP(FraudData[[#This Row],[velocity_last_24h]],VelocityRules[Velocity Min],VelocityRules[Risk Points],,-1)</f>
        <v>0</v>
      </c>
      <c r="Q3669">
        <f>_xlfn.XLOOKUP(FraudData[[#This Row],[merchant_category]],MerchantRules[Merchant Category],MerchantRules[Risk Points],0)</f>
        <v>0</v>
      </c>
      <c r="R3669">
        <f>SUM(FraudData[[#This Row],[Amount Risk]:[Merchant Risk]])</f>
        <v>0</v>
      </c>
      <c r="S3669" t="str" cm="1">
        <f t="array" ref="S3669">_xlfn.IFS(FraudData[[#This Row],[Fraud Risk Score]]&gt;=8,"High Risk",FraudData[[#This Row],[Fraud Risk Score]]&gt;=6,"Medium Risk",TRUE,"Low Risk")</f>
        <v>Low Risk</v>
      </c>
    </row>
    <row r="3670" spans="1:19">
      <c r="A3670">
        <v>3669</v>
      </c>
      <c r="B3670">
        <v>4.55</v>
      </c>
      <c r="C3670">
        <v>20</v>
      </c>
      <c r="D3670" t="s">
        <v>47</v>
      </c>
      <c r="E3670">
        <v>0</v>
      </c>
      <c r="F3670">
        <v>0</v>
      </c>
      <c r="G3670">
        <v>42</v>
      </c>
      <c r="H3670">
        <v>1</v>
      </c>
      <c r="I3670">
        <v>49</v>
      </c>
      <c r="J3670">
        <v>0</v>
      </c>
      <c r="K3670">
        <f>_xlfn.XLOOKUP(FraudData[[#This Row],[amount]],AmountRules[Amount Min],AmountRules[Risk Points],,-1)</f>
        <v>0</v>
      </c>
      <c r="L3670">
        <f>_xlfn.XLOOKUP(FraudData[[#This Row],[transaction_hour]],TimeRules[Hour Min],TimeRules[Risk Points],,-1)</f>
        <v>0</v>
      </c>
      <c r="M3670">
        <f>_xlfn.XLOOKUP(FraudData[[#This Row],[foreign_transaction]],ForeignRules[Foreign Transaction],ForeignRules[Risk Points],0)</f>
        <v>0</v>
      </c>
      <c r="N3670">
        <f>_xlfn.XLOOKUP(FraudData[[#This Row],[location_mismatch]],Table10[Location Mismatch],Table10[Risk Points],0)</f>
        <v>0</v>
      </c>
      <c r="O3670">
        <f>_xlfn.XLOOKUP(FraudData[[#This Row],[device_trust_score]],DeviceRules[Device Min],DeviceRules[Risk Points],,-1)</f>
        <v>2</v>
      </c>
      <c r="P3670">
        <f>_xlfn.XLOOKUP(FraudData[[#This Row],[velocity_last_24h]],VelocityRules[Velocity Min],VelocityRules[Risk Points],,-1)</f>
        <v>0</v>
      </c>
      <c r="Q3670">
        <f>_xlfn.XLOOKUP(FraudData[[#This Row],[merchant_category]],MerchantRules[Merchant Category],MerchantRules[Risk Points],0)</f>
        <v>0</v>
      </c>
      <c r="R3670">
        <f>SUM(FraudData[[#This Row],[Amount Risk]:[Merchant Risk]])</f>
        <v>2</v>
      </c>
      <c r="S3670" t="str" cm="1">
        <f t="array" ref="S3670">_xlfn.IFS(FraudData[[#This Row],[Fraud Risk Score]]&gt;=8,"High Risk",FraudData[[#This Row],[Fraud Risk Score]]&gt;=6,"Medium Risk",TRUE,"Low Risk")</f>
        <v>Low Risk</v>
      </c>
    </row>
    <row r="3671" spans="1:19">
      <c r="A3671">
        <v>3670</v>
      </c>
      <c r="B3671">
        <v>107.3</v>
      </c>
      <c r="C3671">
        <v>19</v>
      </c>
      <c r="D3671" t="s">
        <v>50</v>
      </c>
      <c r="E3671">
        <v>0</v>
      </c>
      <c r="F3671">
        <v>0</v>
      </c>
      <c r="G3671">
        <v>55</v>
      </c>
      <c r="H3671">
        <v>2</v>
      </c>
      <c r="I3671">
        <v>54</v>
      </c>
      <c r="J3671">
        <v>0</v>
      </c>
      <c r="K3671">
        <f>_xlfn.XLOOKUP(FraudData[[#This Row],[amount]],AmountRules[Amount Min],AmountRules[Risk Points],,-1)</f>
        <v>0</v>
      </c>
      <c r="L3671">
        <f>_xlfn.XLOOKUP(FraudData[[#This Row],[transaction_hour]],TimeRules[Hour Min],TimeRules[Risk Points],,-1)</f>
        <v>0</v>
      </c>
      <c r="M3671">
        <f>_xlfn.XLOOKUP(FraudData[[#This Row],[foreign_transaction]],ForeignRules[Foreign Transaction],ForeignRules[Risk Points],0)</f>
        <v>0</v>
      </c>
      <c r="N3671">
        <f>_xlfn.XLOOKUP(FraudData[[#This Row],[location_mismatch]],Table10[Location Mismatch],Table10[Risk Points],0)</f>
        <v>0</v>
      </c>
      <c r="O3671">
        <f>_xlfn.XLOOKUP(FraudData[[#This Row],[device_trust_score]],DeviceRules[Device Min],DeviceRules[Risk Points],,-1)</f>
        <v>1</v>
      </c>
      <c r="P3671">
        <f>_xlfn.XLOOKUP(FraudData[[#This Row],[velocity_last_24h]],VelocityRules[Velocity Min],VelocityRules[Risk Points],,-1)</f>
        <v>0</v>
      </c>
      <c r="Q3671">
        <f>_xlfn.XLOOKUP(FraudData[[#This Row],[merchant_category]],MerchantRules[Merchant Category],MerchantRules[Risk Points],0)</f>
        <v>0</v>
      </c>
      <c r="R3671">
        <f>SUM(FraudData[[#This Row],[Amount Risk]:[Merchant Risk]])</f>
        <v>1</v>
      </c>
      <c r="S3671" t="str" cm="1">
        <f t="array" ref="S3671">_xlfn.IFS(FraudData[[#This Row],[Fraud Risk Score]]&gt;=8,"High Risk",FraudData[[#This Row],[Fraud Risk Score]]&gt;=6,"Medium Risk",TRUE,"Low Risk")</f>
        <v>Low Risk</v>
      </c>
    </row>
    <row r="3672" spans="1:19">
      <c r="A3672">
        <v>3671</v>
      </c>
      <c r="B3672">
        <v>48.8</v>
      </c>
      <c r="C3672">
        <v>20</v>
      </c>
      <c r="D3672" t="s">
        <v>49</v>
      </c>
      <c r="E3672">
        <v>0</v>
      </c>
      <c r="F3672">
        <v>0</v>
      </c>
      <c r="G3672">
        <v>76</v>
      </c>
      <c r="H3672">
        <v>2</v>
      </c>
      <c r="I3672">
        <v>64</v>
      </c>
      <c r="J3672">
        <v>0</v>
      </c>
      <c r="K3672">
        <f>_xlfn.XLOOKUP(FraudData[[#This Row],[amount]],AmountRules[Amount Min],AmountRules[Risk Points],,-1)</f>
        <v>0</v>
      </c>
      <c r="L3672">
        <f>_xlfn.XLOOKUP(FraudData[[#This Row],[transaction_hour]],TimeRules[Hour Min],TimeRules[Risk Points],,-1)</f>
        <v>0</v>
      </c>
      <c r="M3672">
        <f>_xlfn.XLOOKUP(FraudData[[#This Row],[foreign_transaction]],ForeignRules[Foreign Transaction],ForeignRules[Risk Points],0)</f>
        <v>0</v>
      </c>
      <c r="N3672">
        <f>_xlfn.XLOOKUP(FraudData[[#This Row],[location_mismatch]],Table10[Location Mismatch],Table10[Risk Points],0)</f>
        <v>0</v>
      </c>
      <c r="O3672">
        <f>_xlfn.XLOOKUP(FraudData[[#This Row],[device_trust_score]],DeviceRules[Device Min],DeviceRules[Risk Points],,-1)</f>
        <v>0</v>
      </c>
      <c r="P3672">
        <f>_xlfn.XLOOKUP(FraudData[[#This Row],[velocity_last_24h]],VelocityRules[Velocity Min],VelocityRules[Risk Points],,-1)</f>
        <v>0</v>
      </c>
      <c r="Q3672">
        <f>_xlfn.XLOOKUP(FraudData[[#This Row],[merchant_category]],MerchantRules[Merchant Category],MerchantRules[Risk Points],0)</f>
        <v>1</v>
      </c>
      <c r="R3672">
        <f>SUM(FraudData[[#This Row],[Amount Risk]:[Merchant Risk]])</f>
        <v>1</v>
      </c>
      <c r="S3672" t="str" cm="1">
        <f t="array" ref="S3672">_xlfn.IFS(FraudData[[#This Row],[Fraud Risk Score]]&gt;=8,"High Risk",FraudData[[#This Row],[Fraud Risk Score]]&gt;=6,"Medium Risk",TRUE,"Low Risk")</f>
        <v>Low Risk</v>
      </c>
    </row>
    <row r="3673" spans="1:19">
      <c r="A3673">
        <v>3672</v>
      </c>
      <c r="B3673">
        <v>9.16</v>
      </c>
      <c r="C3673">
        <v>9</v>
      </c>
      <c r="D3673" t="s">
        <v>46</v>
      </c>
      <c r="E3673">
        <v>0</v>
      </c>
      <c r="F3673">
        <v>0</v>
      </c>
      <c r="G3673">
        <v>40</v>
      </c>
      <c r="H3673">
        <v>1</v>
      </c>
      <c r="I3673">
        <v>22</v>
      </c>
      <c r="J3673">
        <v>0</v>
      </c>
      <c r="K3673">
        <f>_xlfn.XLOOKUP(FraudData[[#This Row],[amount]],AmountRules[Amount Min],AmountRules[Risk Points],,-1)</f>
        <v>0</v>
      </c>
      <c r="L3673">
        <f>_xlfn.XLOOKUP(FraudData[[#This Row],[transaction_hour]],TimeRules[Hour Min],TimeRules[Risk Points],,-1)</f>
        <v>0</v>
      </c>
      <c r="M3673">
        <f>_xlfn.XLOOKUP(FraudData[[#This Row],[foreign_transaction]],ForeignRules[Foreign Transaction],ForeignRules[Risk Points],0)</f>
        <v>0</v>
      </c>
      <c r="N3673">
        <f>_xlfn.XLOOKUP(FraudData[[#This Row],[location_mismatch]],Table10[Location Mismatch],Table10[Risk Points],0)</f>
        <v>0</v>
      </c>
      <c r="O3673">
        <f>_xlfn.XLOOKUP(FraudData[[#This Row],[device_trust_score]],DeviceRules[Device Min],DeviceRules[Risk Points],,-1)</f>
        <v>2</v>
      </c>
      <c r="P3673">
        <f>_xlfn.XLOOKUP(FraudData[[#This Row],[velocity_last_24h]],VelocityRules[Velocity Min],VelocityRules[Risk Points],,-1)</f>
        <v>0</v>
      </c>
      <c r="Q3673">
        <f>_xlfn.XLOOKUP(FraudData[[#This Row],[merchant_category]],MerchantRules[Merchant Category],MerchantRules[Risk Points],0)</f>
        <v>0</v>
      </c>
      <c r="R3673">
        <f>SUM(FraudData[[#This Row],[Amount Risk]:[Merchant Risk]])</f>
        <v>2</v>
      </c>
      <c r="S3673" t="str" cm="1">
        <f t="array" ref="S3673">_xlfn.IFS(FraudData[[#This Row],[Fraud Risk Score]]&gt;=8,"High Risk",FraudData[[#This Row],[Fraud Risk Score]]&gt;=6,"Medium Risk",TRUE,"Low Risk")</f>
        <v>Low Risk</v>
      </c>
    </row>
    <row r="3674" spans="1:19">
      <c r="A3674">
        <v>3673</v>
      </c>
      <c r="B3674">
        <v>232.11</v>
      </c>
      <c r="C3674">
        <v>14</v>
      </c>
      <c r="D3674" t="s">
        <v>50</v>
      </c>
      <c r="E3674">
        <v>0</v>
      </c>
      <c r="F3674">
        <v>0</v>
      </c>
      <c r="G3674">
        <v>80</v>
      </c>
      <c r="H3674">
        <v>1</v>
      </c>
      <c r="I3674">
        <v>44</v>
      </c>
      <c r="J3674">
        <v>0</v>
      </c>
      <c r="K3674">
        <f>_xlfn.XLOOKUP(FraudData[[#This Row],[amount]],AmountRules[Amount Min],AmountRules[Risk Points],,-1)</f>
        <v>0</v>
      </c>
      <c r="L3674">
        <f>_xlfn.XLOOKUP(FraudData[[#This Row],[transaction_hour]],TimeRules[Hour Min],TimeRules[Risk Points],,-1)</f>
        <v>0</v>
      </c>
      <c r="M3674">
        <f>_xlfn.XLOOKUP(FraudData[[#This Row],[foreign_transaction]],ForeignRules[Foreign Transaction],ForeignRules[Risk Points],0)</f>
        <v>0</v>
      </c>
      <c r="N3674">
        <f>_xlfn.XLOOKUP(FraudData[[#This Row],[location_mismatch]],Table10[Location Mismatch],Table10[Risk Points],0)</f>
        <v>0</v>
      </c>
      <c r="O3674">
        <f>_xlfn.XLOOKUP(FraudData[[#This Row],[device_trust_score]],DeviceRules[Device Min],DeviceRules[Risk Points],,-1)</f>
        <v>0</v>
      </c>
      <c r="P3674">
        <f>_xlfn.XLOOKUP(FraudData[[#This Row],[velocity_last_24h]],VelocityRules[Velocity Min],VelocityRules[Risk Points],,-1)</f>
        <v>0</v>
      </c>
      <c r="Q3674">
        <f>_xlfn.XLOOKUP(FraudData[[#This Row],[merchant_category]],MerchantRules[Merchant Category],MerchantRules[Risk Points],0)</f>
        <v>0</v>
      </c>
      <c r="R3674">
        <f>SUM(FraudData[[#This Row],[Amount Risk]:[Merchant Risk]])</f>
        <v>0</v>
      </c>
      <c r="S3674" t="str" cm="1">
        <f t="array" ref="S3674">_xlfn.IFS(FraudData[[#This Row],[Fraud Risk Score]]&gt;=8,"High Risk",FraudData[[#This Row],[Fraud Risk Score]]&gt;=6,"Medium Risk",TRUE,"Low Risk")</f>
        <v>Low Risk</v>
      </c>
    </row>
    <row r="3675" spans="1:19">
      <c r="A3675">
        <v>3674</v>
      </c>
      <c r="B3675">
        <v>21.3</v>
      </c>
      <c r="C3675">
        <v>3</v>
      </c>
      <c r="D3675" t="s">
        <v>46</v>
      </c>
      <c r="E3675">
        <v>0</v>
      </c>
      <c r="F3675">
        <v>0</v>
      </c>
      <c r="G3675">
        <v>91</v>
      </c>
      <c r="H3675">
        <v>2</v>
      </c>
      <c r="I3675">
        <v>68</v>
      </c>
      <c r="J3675">
        <v>0</v>
      </c>
      <c r="K3675">
        <f>_xlfn.XLOOKUP(FraudData[[#This Row],[amount]],AmountRules[Amount Min],AmountRules[Risk Points],,-1)</f>
        <v>0</v>
      </c>
      <c r="L3675">
        <f>_xlfn.XLOOKUP(FraudData[[#This Row],[transaction_hour]],TimeRules[Hour Min],TimeRules[Risk Points],,-1)</f>
        <v>3</v>
      </c>
      <c r="M3675">
        <f>_xlfn.XLOOKUP(FraudData[[#This Row],[foreign_transaction]],ForeignRules[Foreign Transaction],ForeignRules[Risk Points],0)</f>
        <v>0</v>
      </c>
      <c r="N3675">
        <f>_xlfn.XLOOKUP(FraudData[[#This Row],[location_mismatch]],Table10[Location Mismatch],Table10[Risk Points],0)</f>
        <v>0</v>
      </c>
      <c r="O3675">
        <f>_xlfn.XLOOKUP(FraudData[[#This Row],[device_trust_score]],DeviceRules[Device Min],DeviceRules[Risk Points],,-1)</f>
        <v>0</v>
      </c>
      <c r="P3675">
        <f>_xlfn.XLOOKUP(FraudData[[#This Row],[velocity_last_24h]],VelocityRules[Velocity Min],VelocityRules[Risk Points],,-1)</f>
        <v>0</v>
      </c>
      <c r="Q3675">
        <f>_xlfn.XLOOKUP(FraudData[[#This Row],[merchant_category]],MerchantRules[Merchant Category],MerchantRules[Risk Points],0)</f>
        <v>0</v>
      </c>
      <c r="R3675">
        <f>SUM(FraudData[[#This Row],[Amount Risk]:[Merchant Risk]])</f>
        <v>3</v>
      </c>
      <c r="S3675" t="str" cm="1">
        <f t="array" ref="S3675">_xlfn.IFS(FraudData[[#This Row],[Fraud Risk Score]]&gt;=8,"High Risk",FraudData[[#This Row],[Fraud Risk Score]]&gt;=6,"Medium Risk",TRUE,"Low Risk")</f>
        <v>Low Risk</v>
      </c>
    </row>
    <row r="3676" spans="1:19">
      <c r="A3676">
        <v>3675</v>
      </c>
      <c r="B3676">
        <v>168.72</v>
      </c>
      <c r="C3676">
        <v>15</v>
      </c>
      <c r="D3676" t="s">
        <v>48</v>
      </c>
      <c r="E3676">
        <v>0</v>
      </c>
      <c r="F3676">
        <v>0</v>
      </c>
      <c r="G3676">
        <v>86</v>
      </c>
      <c r="H3676">
        <v>1</v>
      </c>
      <c r="I3676">
        <v>29</v>
      </c>
      <c r="J3676">
        <v>0</v>
      </c>
      <c r="K3676">
        <f>_xlfn.XLOOKUP(FraudData[[#This Row],[amount]],AmountRules[Amount Min],AmountRules[Risk Points],,-1)</f>
        <v>0</v>
      </c>
      <c r="L3676">
        <f>_xlfn.XLOOKUP(FraudData[[#This Row],[transaction_hour]],TimeRules[Hour Min],TimeRules[Risk Points],,-1)</f>
        <v>0</v>
      </c>
      <c r="M3676">
        <f>_xlfn.XLOOKUP(FraudData[[#This Row],[foreign_transaction]],ForeignRules[Foreign Transaction],ForeignRules[Risk Points],0)</f>
        <v>0</v>
      </c>
      <c r="N3676">
        <f>_xlfn.XLOOKUP(FraudData[[#This Row],[location_mismatch]],Table10[Location Mismatch],Table10[Risk Points],0)</f>
        <v>0</v>
      </c>
      <c r="O3676">
        <f>_xlfn.XLOOKUP(FraudData[[#This Row],[device_trust_score]],DeviceRules[Device Min],DeviceRules[Risk Points],,-1)</f>
        <v>0</v>
      </c>
      <c r="P3676">
        <f>_xlfn.XLOOKUP(FraudData[[#This Row],[velocity_last_24h]],VelocityRules[Velocity Min],VelocityRules[Risk Points],,-1)</f>
        <v>0</v>
      </c>
      <c r="Q3676">
        <f>_xlfn.XLOOKUP(FraudData[[#This Row],[merchant_category]],MerchantRules[Merchant Category],MerchantRules[Risk Points],0)</f>
        <v>0</v>
      </c>
      <c r="R3676">
        <f>SUM(FraudData[[#This Row],[Amount Risk]:[Merchant Risk]])</f>
        <v>0</v>
      </c>
      <c r="S3676" t="str" cm="1">
        <f t="array" ref="S3676">_xlfn.IFS(FraudData[[#This Row],[Fraud Risk Score]]&gt;=8,"High Risk",FraudData[[#This Row],[Fraud Risk Score]]&gt;=6,"Medium Risk",TRUE,"Low Risk")</f>
        <v>Low Risk</v>
      </c>
    </row>
    <row r="3677" spans="1:19">
      <c r="A3677">
        <v>3676</v>
      </c>
      <c r="B3677">
        <v>59.39</v>
      </c>
      <c r="C3677">
        <v>14</v>
      </c>
      <c r="D3677" t="s">
        <v>46</v>
      </c>
      <c r="E3677">
        <v>0</v>
      </c>
      <c r="F3677">
        <v>0</v>
      </c>
      <c r="G3677">
        <v>76</v>
      </c>
      <c r="H3677">
        <v>1</v>
      </c>
      <c r="I3677">
        <v>25</v>
      </c>
      <c r="J3677">
        <v>0</v>
      </c>
      <c r="K3677">
        <f>_xlfn.XLOOKUP(FraudData[[#This Row],[amount]],AmountRules[Amount Min],AmountRules[Risk Points],,-1)</f>
        <v>0</v>
      </c>
      <c r="L3677">
        <f>_xlfn.XLOOKUP(FraudData[[#This Row],[transaction_hour]],TimeRules[Hour Min],TimeRules[Risk Points],,-1)</f>
        <v>0</v>
      </c>
      <c r="M3677">
        <f>_xlfn.XLOOKUP(FraudData[[#This Row],[foreign_transaction]],ForeignRules[Foreign Transaction],ForeignRules[Risk Points],0)</f>
        <v>0</v>
      </c>
      <c r="N3677">
        <f>_xlfn.XLOOKUP(FraudData[[#This Row],[location_mismatch]],Table10[Location Mismatch],Table10[Risk Points],0)</f>
        <v>0</v>
      </c>
      <c r="O3677">
        <f>_xlfn.XLOOKUP(FraudData[[#This Row],[device_trust_score]],DeviceRules[Device Min],DeviceRules[Risk Points],,-1)</f>
        <v>0</v>
      </c>
      <c r="P3677">
        <f>_xlfn.XLOOKUP(FraudData[[#This Row],[velocity_last_24h]],VelocityRules[Velocity Min],VelocityRules[Risk Points],,-1)</f>
        <v>0</v>
      </c>
      <c r="Q3677">
        <f>_xlfn.XLOOKUP(FraudData[[#This Row],[merchant_category]],MerchantRules[Merchant Category],MerchantRules[Risk Points],0)</f>
        <v>0</v>
      </c>
      <c r="R3677">
        <f>SUM(FraudData[[#This Row],[Amount Risk]:[Merchant Risk]])</f>
        <v>0</v>
      </c>
      <c r="S3677" t="str" cm="1">
        <f t="array" ref="S3677">_xlfn.IFS(FraudData[[#This Row],[Fraud Risk Score]]&gt;=8,"High Risk",FraudData[[#This Row],[Fraud Risk Score]]&gt;=6,"Medium Risk",TRUE,"Low Risk")</f>
        <v>Low Risk</v>
      </c>
    </row>
    <row r="3678" spans="1:19">
      <c r="A3678">
        <v>3677</v>
      </c>
      <c r="B3678">
        <v>34.299999999999997</v>
      </c>
      <c r="C3678">
        <v>14</v>
      </c>
      <c r="D3678" t="s">
        <v>46</v>
      </c>
      <c r="E3678">
        <v>0</v>
      </c>
      <c r="F3678">
        <v>0</v>
      </c>
      <c r="G3678">
        <v>29</v>
      </c>
      <c r="H3678">
        <v>1</v>
      </c>
      <c r="I3678">
        <v>20</v>
      </c>
      <c r="J3678">
        <v>0</v>
      </c>
      <c r="K3678">
        <f>_xlfn.XLOOKUP(FraudData[[#This Row],[amount]],AmountRules[Amount Min],AmountRules[Risk Points],,-1)</f>
        <v>0</v>
      </c>
      <c r="L3678">
        <f>_xlfn.XLOOKUP(FraudData[[#This Row],[transaction_hour]],TimeRules[Hour Min],TimeRules[Risk Points],,-1)</f>
        <v>0</v>
      </c>
      <c r="M3678">
        <f>_xlfn.XLOOKUP(FraudData[[#This Row],[foreign_transaction]],ForeignRules[Foreign Transaction],ForeignRules[Risk Points],0)</f>
        <v>0</v>
      </c>
      <c r="N3678">
        <f>_xlfn.XLOOKUP(FraudData[[#This Row],[location_mismatch]],Table10[Location Mismatch],Table10[Risk Points],0)</f>
        <v>0</v>
      </c>
      <c r="O3678">
        <f>_xlfn.XLOOKUP(FraudData[[#This Row],[device_trust_score]],DeviceRules[Device Min],DeviceRules[Risk Points],,-1)</f>
        <v>3</v>
      </c>
      <c r="P3678">
        <f>_xlfn.XLOOKUP(FraudData[[#This Row],[velocity_last_24h]],VelocityRules[Velocity Min],VelocityRules[Risk Points],,-1)</f>
        <v>0</v>
      </c>
      <c r="Q3678">
        <f>_xlfn.XLOOKUP(FraudData[[#This Row],[merchant_category]],MerchantRules[Merchant Category],MerchantRules[Risk Points],0)</f>
        <v>0</v>
      </c>
      <c r="R3678">
        <f>SUM(FraudData[[#This Row],[Amount Risk]:[Merchant Risk]])</f>
        <v>3</v>
      </c>
      <c r="S3678" t="str" cm="1">
        <f t="array" ref="S3678">_xlfn.IFS(FraudData[[#This Row],[Fraud Risk Score]]&gt;=8,"High Risk",FraudData[[#This Row],[Fraud Risk Score]]&gt;=6,"Medium Risk",TRUE,"Low Risk")</f>
        <v>Low Risk</v>
      </c>
    </row>
    <row r="3679" spans="1:19">
      <c r="A3679">
        <v>3678</v>
      </c>
      <c r="B3679">
        <v>85.97</v>
      </c>
      <c r="C3679">
        <v>11</v>
      </c>
      <c r="D3679" t="s">
        <v>48</v>
      </c>
      <c r="E3679">
        <v>0</v>
      </c>
      <c r="F3679">
        <v>0</v>
      </c>
      <c r="G3679">
        <v>77</v>
      </c>
      <c r="H3679">
        <v>1</v>
      </c>
      <c r="I3679">
        <v>49</v>
      </c>
      <c r="J3679">
        <v>0</v>
      </c>
      <c r="K3679">
        <f>_xlfn.XLOOKUP(FraudData[[#This Row],[amount]],AmountRules[Amount Min],AmountRules[Risk Points],,-1)</f>
        <v>0</v>
      </c>
      <c r="L3679">
        <f>_xlfn.XLOOKUP(FraudData[[#This Row],[transaction_hour]],TimeRules[Hour Min],TimeRules[Risk Points],,-1)</f>
        <v>0</v>
      </c>
      <c r="M3679">
        <f>_xlfn.XLOOKUP(FraudData[[#This Row],[foreign_transaction]],ForeignRules[Foreign Transaction],ForeignRules[Risk Points],0)</f>
        <v>0</v>
      </c>
      <c r="N3679">
        <f>_xlfn.XLOOKUP(FraudData[[#This Row],[location_mismatch]],Table10[Location Mismatch],Table10[Risk Points],0)</f>
        <v>0</v>
      </c>
      <c r="O3679">
        <f>_xlfn.XLOOKUP(FraudData[[#This Row],[device_trust_score]],DeviceRules[Device Min],DeviceRules[Risk Points],,-1)</f>
        <v>0</v>
      </c>
      <c r="P3679">
        <f>_xlfn.XLOOKUP(FraudData[[#This Row],[velocity_last_24h]],VelocityRules[Velocity Min],VelocityRules[Risk Points],,-1)</f>
        <v>0</v>
      </c>
      <c r="Q3679">
        <f>_xlfn.XLOOKUP(FraudData[[#This Row],[merchant_category]],MerchantRules[Merchant Category],MerchantRules[Risk Points],0)</f>
        <v>0</v>
      </c>
      <c r="R3679">
        <f>SUM(FraudData[[#This Row],[Amount Risk]:[Merchant Risk]])</f>
        <v>0</v>
      </c>
      <c r="S3679" t="str" cm="1">
        <f t="array" ref="S3679">_xlfn.IFS(FraudData[[#This Row],[Fraud Risk Score]]&gt;=8,"High Risk",FraudData[[#This Row],[Fraud Risk Score]]&gt;=6,"Medium Risk",TRUE,"Low Risk")</f>
        <v>Low Risk</v>
      </c>
    </row>
    <row r="3680" spans="1:19">
      <c r="A3680">
        <v>3679</v>
      </c>
      <c r="B3680">
        <v>291</v>
      </c>
      <c r="C3680">
        <v>7</v>
      </c>
      <c r="D3680" t="s">
        <v>48</v>
      </c>
      <c r="E3680">
        <v>0</v>
      </c>
      <c r="F3680">
        <v>0</v>
      </c>
      <c r="G3680">
        <v>41</v>
      </c>
      <c r="H3680">
        <v>3</v>
      </c>
      <c r="I3680">
        <v>39</v>
      </c>
      <c r="J3680">
        <v>0</v>
      </c>
      <c r="K3680">
        <f>_xlfn.XLOOKUP(FraudData[[#This Row],[amount]],AmountRules[Amount Min],AmountRules[Risk Points],,-1)</f>
        <v>0</v>
      </c>
      <c r="L3680">
        <f>_xlfn.XLOOKUP(FraudData[[#This Row],[transaction_hour]],TimeRules[Hour Min],TimeRules[Risk Points],,-1)</f>
        <v>0</v>
      </c>
      <c r="M3680">
        <f>_xlfn.XLOOKUP(FraudData[[#This Row],[foreign_transaction]],ForeignRules[Foreign Transaction],ForeignRules[Risk Points],0)</f>
        <v>0</v>
      </c>
      <c r="N3680">
        <f>_xlfn.XLOOKUP(FraudData[[#This Row],[location_mismatch]],Table10[Location Mismatch],Table10[Risk Points],0)</f>
        <v>0</v>
      </c>
      <c r="O3680">
        <f>_xlfn.XLOOKUP(FraudData[[#This Row],[device_trust_score]],DeviceRules[Device Min],DeviceRules[Risk Points],,-1)</f>
        <v>2</v>
      </c>
      <c r="P3680">
        <f>_xlfn.XLOOKUP(FraudData[[#This Row],[velocity_last_24h]],VelocityRules[Velocity Min],VelocityRules[Risk Points],,-1)</f>
        <v>0</v>
      </c>
      <c r="Q3680">
        <f>_xlfn.XLOOKUP(FraudData[[#This Row],[merchant_category]],MerchantRules[Merchant Category],MerchantRules[Risk Points],0)</f>
        <v>0</v>
      </c>
      <c r="R3680">
        <f>SUM(FraudData[[#This Row],[Amount Risk]:[Merchant Risk]])</f>
        <v>2</v>
      </c>
      <c r="S3680" t="str" cm="1">
        <f t="array" ref="S3680">_xlfn.IFS(FraudData[[#This Row],[Fraud Risk Score]]&gt;=8,"High Risk",FraudData[[#This Row],[Fraud Risk Score]]&gt;=6,"Medium Risk",TRUE,"Low Risk")</f>
        <v>Low Risk</v>
      </c>
    </row>
    <row r="3681" spans="1:19">
      <c r="A3681">
        <v>3680</v>
      </c>
      <c r="B3681">
        <v>89.59</v>
      </c>
      <c r="C3681">
        <v>7</v>
      </c>
      <c r="D3681" t="s">
        <v>50</v>
      </c>
      <c r="E3681">
        <v>0</v>
      </c>
      <c r="F3681">
        <v>0</v>
      </c>
      <c r="G3681">
        <v>55</v>
      </c>
      <c r="H3681">
        <v>3</v>
      </c>
      <c r="I3681">
        <v>45</v>
      </c>
      <c r="J3681">
        <v>0</v>
      </c>
      <c r="K3681">
        <f>_xlfn.XLOOKUP(FraudData[[#This Row],[amount]],AmountRules[Amount Min],AmountRules[Risk Points],,-1)</f>
        <v>0</v>
      </c>
      <c r="L3681">
        <f>_xlfn.XLOOKUP(FraudData[[#This Row],[transaction_hour]],TimeRules[Hour Min],TimeRules[Risk Points],,-1)</f>
        <v>0</v>
      </c>
      <c r="M3681">
        <f>_xlfn.XLOOKUP(FraudData[[#This Row],[foreign_transaction]],ForeignRules[Foreign Transaction],ForeignRules[Risk Points],0)</f>
        <v>0</v>
      </c>
      <c r="N3681">
        <f>_xlfn.XLOOKUP(FraudData[[#This Row],[location_mismatch]],Table10[Location Mismatch],Table10[Risk Points],0)</f>
        <v>0</v>
      </c>
      <c r="O3681">
        <f>_xlfn.XLOOKUP(FraudData[[#This Row],[device_trust_score]],DeviceRules[Device Min],DeviceRules[Risk Points],,-1)</f>
        <v>1</v>
      </c>
      <c r="P3681">
        <f>_xlfn.XLOOKUP(FraudData[[#This Row],[velocity_last_24h]],VelocityRules[Velocity Min],VelocityRules[Risk Points],,-1)</f>
        <v>0</v>
      </c>
      <c r="Q3681">
        <f>_xlfn.XLOOKUP(FraudData[[#This Row],[merchant_category]],MerchantRules[Merchant Category],MerchantRules[Risk Points],0)</f>
        <v>0</v>
      </c>
      <c r="R3681">
        <f>SUM(FraudData[[#This Row],[Amount Risk]:[Merchant Risk]])</f>
        <v>1</v>
      </c>
      <c r="S3681" t="str" cm="1">
        <f t="array" ref="S3681">_xlfn.IFS(FraudData[[#This Row],[Fraud Risk Score]]&gt;=8,"High Risk",FraudData[[#This Row],[Fraud Risk Score]]&gt;=6,"Medium Risk",TRUE,"Low Risk")</f>
        <v>Low Risk</v>
      </c>
    </row>
    <row r="3682" spans="1:19">
      <c r="A3682">
        <v>3681</v>
      </c>
      <c r="B3682">
        <v>250.09</v>
      </c>
      <c r="C3682">
        <v>17</v>
      </c>
      <c r="D3682" t="s">
        <v>49</v>
      </c>
      <c r="E3682">
        <v>0</v>
      </c>
      <c r="F3682">
        <v>0</v>
      </c>
      <c r="G3682">
        <v>40</v>
      </c>
      <c r="H3682">
        <v>3</v>
      </c>
      <c r="I3682">
        <v>43</v>
      </c>
      <c r="J3682">
        <v>0</v>
      </c>
      <c r="K3682">
        <f>_xlfn.XLOOKUP(FraudData[[#This Row],[amount]],AmountRules[Amount Min],AmountRules[Risk Points],,-1)</f>
        <v>0</v>
      </c>
      <c r="L3682">
        <f>_xlfn.XLOOKUP(FraudData[[#This Row],[transaction_hour]],TimeRules[Hour Min],TimeRules[Risk Points],,-1)</f>
        <v>0</v>
      </c>
      <c r="M3682">
        <f>_xlfn.XLOOKUP(FraudData[[#This Row],[foreign_transaction]],ForeignRules[Foreign Transaction],ForeignRules[Risk Points],0)</f>
        <v>0</v>
      </c>
      <c r="N3682">
        <f>_xlfn.XLOOKUP(FraudData[[#This Row],[location_mismatch]],Table10[Location Mismatch],Table10[Risk Points],0)</f>
        <v>0</v>
      </c>
      <c r="O3682">
        <f>_xlfn.XLOOKUP(FraudData[[#This Row],[device_trust_score]],DeviceRules[Device Min],DeviceRules[Risk Points],,-1)</f>
        <v>2</v>
      </c>
      <c r="P3682">
        <f>_xlfn.XLOOKUP(FraudData[[#This Row],[velocity_last_24h]],VelocityRules[Velocity Min],VelocityRules[Risk Points],,-1)</f>
        <v>0</v>
      </c>
      <c r="Q3682">
        <f>_xlfn.XLOOKUP(FraudData[[#This Row],[merchant_category]],MerchantRules[Merchant Category],MerchantRules[Risk Points],0)</f>
        <v>1</v>
      </c>
      <c r="R3682">
        <f>SUM(FraudData[[#This Row],[Amount Risk]:[Merchant Risk]])</f>
        <v>3</v>
      </c>
      <c r="S3682" t="str" cm="1">
        <f t="array" ref="S3682">_xlfn.IFS(FraudData[[#This Row],[Fraud Risk Score]]&gt;=8,"High Risk",FraudData[[#This Row],[Fraud Risk Score]]&gt;=6,"Medium Risk",TRUE,"Low Risk")</f>
        <v>Low Risk</v>
      </c>
    </row>
    <row r="3683" spans="1:19">
      <c r="A3683">
        <v>3682</v>
      </c>
      <c r="B3683">
        <v>24.14</v>
      </c>
      <c r="C3683">
        <v>5</v>
      </c>
      <c r="D3683" t="s">
        <v>48</v>
      </c>
      <c r="E3683">
        <v>0</v>
      </c>
      <c r="F3683">
        <v>0</v>
      </c>
      <c r="G3683">
        <v>81</v>
      </c>
      <c r="H3683">
        <v>0</v>
      </c>
      <c r="I3683">
        <v>62</v>
      </c>
      <c r="J3683">
        <v>0</v>
      </c>
      <c r="K3683">
        <f>_xlfn.XLOOKUP(FraudData[[#This Row],[amount]],AmountRules[Amount Min],AmountRules[Risk Points],,-1)</f>
        <v>0</v>
      </c>
      <c r="L3683">
        <f>_xlfn.XLOOKUP(FraudData[[#This Row],[transaction_hour]],TimeRules[Hour Min],TimeRules[Risk Points],,-1)</f>
        <v>0</v>
      </c>
      <c r="M3683">
        <f>_xlfn.XLOOKUP(FraudData[[#This Row],[foreign_transaction]],ForeignRules[Foreign Transaction],ForeignRules[Risk Points],0)</f>
        <v>0</v>
      </c>
      <c r="N3683">
        <f>_xlfn.XLOOKUP(FraudData[[#This Row],[location_mismatch]],Table10[Location Mismatch],Table10[Risk Points],0)</f>
        <v>0</v>
      </c>
      <c r="O3683">
        <f>_xlfn.XLOOKUP(FraudData[[#This Row],[device_trust_score]],DeviceRules[Device Min],DeviceRules[Risk Points],,-1)</f>
        <v>0</v>
      </c>
      <c r="P3683">
        <f>_xlfn.XLOOKUP(FraudData[[#This Row],[velocity_last_24h]],VelocityRules[Velocity Min],VelocityRules[Risk Points],,-1)</f>
        <v>0</v>
      </c>
      <c r="Q3683">
        <f>_xlfn.XLOOKUP(FraudData[[#This Row],[merchant_category]],MerchantRules[Merchant Category],MerchantRules[Risk Points],0)</f>
        <v>0</v>
      </c>
      <c r="R3683">
        <f>SUM(FraudData[[#This Row],[Amount Risk]:[Merchant Risk]])</f>
        <v>0</v>
      </c>
      <c r="S3683" t="str" cm="1">
        <f t="array" ref="S3683">_xlfn.IFS(FraudData[[#This Row],[Fraud Risk Score]]&gt;=8,"High Risk",FraudData[[#This Row],[Fraud Risk Score]]&gt;=6,"Medium Risk",TRUE,"Low Risk")</f>
        <v>Low Risk</v>
      </c>
    </row>
    <row r="3684" spans="1:19">
      <c r="A3684">
        <v>3683</v>
      </c>
      <c r="B3684">
        <v>266.72000000000003</v>
      </c>
      <c r="C3684">
        <v>4</v>
      </c>
      <c r="D3684" t="s">
        <v>50</v>
      </c>
      <c r="E3684">
        <v>0</v>
      </c>
      <c r="F3684">
        <v>0</v>
      </c>
      <c r="G3684">
        <v>45</v>
      </c>
      <c r="H3684">
        <v>0</v>
      </c>
      <c r="I3684">
        <v>38</v>
      </c>
      <c r="J3684">
        <v>0</v>
      </c>
      <c r="K3684">
        <f>_xlfn.XLOOKUP(FraudData[[#This Row],[amount]],AmountRules[Amount Min],AmountRules[Risk Points],,-1)</f>
        <v>0</v>
      </c>
      <c r="L3684">
        <f>_xlfn.XLOOKUP(FraudData[[#This Row],[transaction_hour]],TimeRules[Hour Min],TimeRules[Risk Points],,-1)</f>
        <v>0</v>
      </c>
      <c r="M3684">
        <f>_xlfn.XLOOKUP(FraudData[[#This Row],[foreign_transaction]],ForeignRules[Foreign Transaction],ForeignRules[Risk Points],0)</f>
        <v>0</v>
      </c>
      <c r="N3684">
        <f>_xlfn.XLOOKUP(FraudData[[#This Row],[location_mismatch]],Table10[Location Mismatch],Table10[Risk Points],0)</f>
        <v>0</v>
      </c>
      <c r="O3684">
        <f>_xlfn.XLOOKUP(FraudData[[#This Row],[device_trust_score]],DeviceRules[Device Min],DeviceRules[Risk Points],,-1)</f>
        <v>2</v>
      </c>
      <c r="P3684">
        <f>_xlfn.XLOOKUP(FraudData[[#This Row],[velocity_last_24h]],VelocityRules[Velocity Min],VelocityRules[Risk Points],,-1)</f>
        <v>0</v>
      </c>
      <c r="Q3684">
        <f>_xlfn.XLOOKUP(FraudData[[#This Row],[merchant_category]],MerchantRules[Merchant Category],MerchantRules[Risk Points],0)</f>
        <v>0</v>
      </c>
      <c r="R3684">
        <f>SUM(FraudData[[#This Row],[Amount Risk]:[Merchant Risk]])</f>
        <v>2</v>
      </c>
      <c r="S3684" t="str" cm="1">
        <f t="array" ref="S3684">_xlfn.IFS(FraudData[[#This Row],[Fraud Risk Score]]&gt;=8,"High Risk",FraudData[[#This Row],[Fraud Risk Score]]&gt;=6,"Medium Risk",TRUE,"Low Risk")</f>
        <v>Low Risk</v>
      </c>
    </row>
    <row r="3685" spans="1:19">
      <c r="A3685">
        <v>3684</v>
      </c>
      <c r="B3685">
        <v>48.67</v>
      </c>
      <c r="C3685">
        <v>1</v>
      </c>
      <c r="D3685" t="s">
        <v>46</v>
      </c>
      <c r="E3685">
        <v>0</v>
      </c>
      <c r="F3685">
        <v>0</v>
      </c>
      <c r="G3685">
        <v>65</v>
      </c>
      <c r="H3685">
        <v>5</v>
      </c>
      <c r="I3685">
        <v>28</v>
      </c>
      <c r="J3685">
        <v>0</v>
      </c>
      <c r="K3685">
        <f>_xlfn.XLOOKUP(FraudData[[#This Row],[amount]],AmountRules[Amount Min],AmountRules[Risk Points],,-1)</f>
        <v>0</v>
      </c>
      <c r="L3685">
        <f>_xlfn.XLOOKUP(FraudData[[#This Row],[transaction_hour]],TimeRules[Hour Min],TimeRules[Risk Points],,-1)</f>
        <v>3</v>
      </c>
      <c r="M3685">
        <f>_xlfn.XLOOKUP(FraudData[[#This Row],[foreign_transaction]],ForeignRules[Foreign Transaction],ForeignRules[Risk Points],0)</f>
        <v>0</v>
      </c>
      <c r="N3685">
        <f>_xlfn.XLOOKUP(FraudData[[#This Row],[location_mismatch]],Table10[Location Mismatch],Table10[Risk Points],0)</f>
        <v>0</v>
      </c>
      <c r="O3685">
        <f>_xlfn.XLOOKUP(FraudData[[#This Row],[device_trust_score]],DeviceRules[Device Min],DeviceRules[Risk Points],,-1)</f>
        <v>1</v>
      </c>
      <c r="P3685">
        <f>_xlfn.XLOOKUP(FraudData[[#This Row],[velocity_last_24h]],VelocityRules[Velocity Min],VelocityRules[Risk Points],,-1)</f>
        <v>3</v>
      </c>
      <c r="Q3685">
        <f>_xlfn.XLOOKUP(FraudData[[#This Row],[merchant_category]],MerchantRules[Merchant Category],MerchantRules[Risk Points],0)</f>
        <v>0</v>
      </c>
      <c r="R3685">
        <f>SUM(FraudData[[#This Row],[Amount Risk]:[Merchant Risk]])</f>
        <v>7</v>
      </c>
      <c r="S3685" t="str" cm="1">
        <f t="array" ref="S3685">_xlfn.IFS(FraudData[[#This Row],[Fraud Risk Score]]&gt;=8,"High Risk",FraudData[[#This Row],[Fraud Risk Score]]&gt;=6,"Medium Risk",TRUE,"Low Risk")</f>
        <v>Medium Risk</v>
      </c>
    </row>
    <row r="3686" spans="1:19">
      <c r="A3686">
        <v>3685</v>
      </c>
      <c r="B3686">
        <v>203.64</v>
      </c>
      <c r="C3686">
        <v>11</v>
      </c>
      <c r="D3686" t="s">
        <v>46</v>
      </c>
      <c r="E3686">
        <v>1</v>
      </c>
      <c r="F3686">
        <v>0</v>
      </c>
      <c r="G3686">
        <v>63</v>
      </c>
      <c r="H3686">
        <v>1</v>
      </c>
      <c r="I3686">
        <v>44</v>
      </c>
      <c r="J3686">
        <v>0</v>
      </c>
      <c r="K3686">
        <f>_xlfn.XLOOKUP(FraudData[[#This Row],[amount]],AmountRules[Amount Min],AmountRules[Risk Points],,-1)</f>
        <v>0</v>
      </c>
      <c r="L3686">
        <f>_xlfn.XLOOKUP(FraudData[[#This Row],[transaction_hour]],TimeRules[Hour Min],TimeRules[Risk Points],,-1)</f>
        <v>0</v>
      </c>
      <c r="M3686">
        <f>_xlfn.XLOOKUP(FraudData[[#This Row],[foreign_transaction]],ForeignRules[Foreign Transaction],ForeignRules[Risk Points],0)</f>
        <v>3</v>
      </c>
      <c r="N3686">
        <f>_xlfn.XLOOKUP(FraudData[[#This Row],[location_mismatch]],Table10[Location Mismatch],Table10[Risk Points],0)</f>
        <v>0</v>
      </c>
      <c r="O3686">
        <f>_xlfn.XLOOKUP(FraudData[[#This Row],[device_trust_score]],DeviceRules[Device Min],DeviceRules[Risk Points],,-1)</f>
        <v>1</v>
      </c>
      <c r="P3686">
        <f>_xlfn.XLOOKUP(FraudData[[#This Row],[velocity_last_24h]],VelocityRules[Velocity Min],VelocityRules[Risk Points],,-1)</f>
        <v>0</v>
      </c>
      <c r="Q3686">
        <f>_xlfn.XLOOKUP(FraudData[[#This Row],[merchant_category]],MerchantRules[Merchant Category],MerchantRules[Risk Points],0)</f>
        <v>0</v>
      </c>
      <c r="R3686">
        <f>SUM(FraudData[[#This Row],[Amount Risk]:[Merchant Risk]])</f>
        <v>4</v>
      </c>
      <c r="S3686" t="str" cm="1">
        <f t="array" ref="S3686">_xlfn.IFS(FraudData[[#This Row],[Fraud Risk Score]]&gt;=8,"High Risk",FraudData[[#This Row],[Fraud Risk Score]]&gt;=6,"Medium Risk",TRUE,"Low Risk")</f>
        <v>Low Risk</v>
      </c>
    </row>
    <row r="3687" spans="1:19">
      <c r="A3687">
        <v>3686</v>
      </c>
      <c r="B3687">
        <v>150.16</v>
      </c>
      <c r="C3687">
        <v>3</v>
      </c>
      <c r="D3687" t="s">
        <v>47</v>
      </c>
      <c r="E3687">
        <v>0</v>
      </c>
      <c r="F3687">
        <v>0</v>
      </c>
      <c r="G3687">
        <v>61</v>
      </c>
      <c r="H3687">
        <v>2</v>
      </c>
      <c r="I3687">
        <v>60</v>
      </c>
      <c r="J3687">
        <v>0</v>
      </c>
      <c r="K3687">
        <f>_xlfn.XLOOKUP(FraudData[[#This Row],[amount]],AmountRules[Amount Min],AmountRules[Risk Points],,-1)</f>
        <v>0</v>
      </c>
      <c r="L3687">
        <f>_xlfn.XLOOKUP(FraudData[[#This Row],[transaction_hour]],TimeRules[Hour Min],TimeRules[Risk Points],,-1)</f>
        <v>3</v>
      </c>
      <c r="M3687">
        <f>_xlfn.XLOOKUP(FraudData[[#This Row],[foreign_transaction]],ForeignRules[Foreign Transaction],ForeignRules[Risk Points],0)</f>
        <v>0</v>
      </c>
      <c r="N3687">
        <f>_xlfn.XLOOKUP(FraudData[[#This Row],[location_mismatch]],Table10[Location Mismatch],Table10[Risk Points],0)</f>
        <v>0</v>
      </c>
      <c r="O3687">
        <f>_xlfn.XLOOKUP(FraudData[[#This Row],[device_trust_score]],DeviceRules[Device Min],DeviceRules[Risk Points],,-1)</f>
        <v>1</v>
      </c>
      <c r="P3687">
        <f>_xlfn.XLOOKUP(FraudData[[#This Row],[velocity_last_24h]],VelocityRules[Velocity Min],VelocityRules[Risk Points],,-1)</f>
        <v>0</v>
      </c>
      <c r="Q3687">
        <f>_xlfn.XLOOKUP(FraudData[[#This Row],[merchant_category]],MerchantRules[Merchant Category],MerchantRules[Risk Points],0)</f>
        <v>0</v>
      </c>
      <c r="R3687">
        <f>SUM(FraudData[[#This Row],[Amount Risk]:[Merchant Risk]])</f>
        <v>4</v>
      </c>
      <c r="S3687" t="str" cm="1">
        <f t="array" ref="S3687">_xlfn.IFS(FraudData[[#This Row],[Fraud Risk Score]]&gt;=8,"High Risk",FraudData[[#This Row],[Fraud Risk Score]]&gt;=6,"Medium Risk",TRUE,"Low Risk")</f>
        <v>Low Risk</v>
      </c>
    </row>
    <row r="3688" spans="1:19">
      <c r="A3688">
        <v>3687</v>
      </c>
      <c r="B3688">
        <v>476.48</v>
      </c>
      <c r="C3688">
        <v>22</v>
      </c>
      <c r="D3688" t="s">
        <v>48</v>
      </c>
      <c r="E3688">
        <v>0</v>
      </c>
      <c r="F3688">
        <v>0</v>
      </c>
      <c r="G3688">
        <v>65</v>
      </c>
      <c r="H3688">
        <v>0</v>
      </c>
      <c r="I3688">
        <v>24</v>
      </c>
      <c r="J3688">
        <v>0</v>
      </c>
      <c r="K3688">
        <f>_xlfn.XLOOKUP(FraudData[[#This Row],[amount]],AmountRules[Amount Min],AmountRules[Risk Points],,-1)</f>
        <v>0</v>
      </c>
      <c r="L3688">
        <f>_xlfn.XLOOKUP(FraudData[[#This Row],[transaction_hour]],TimeRules[Hour Min],TimeRules[Risk Points],,-1)</f>
        <v>0</v>
      </c>
      <c r="M3688">
        <f>_xlfn.XLOOKUP(FraudData[[#This Row],[foreign_transaction]],ForeignRules[Foreign Transaction],ForeignRules[Risk Points],0)</f>
        <v>0</v>
      </c>
      <c r="N3688">
        <f>_xlfn.XLOOKUP(FraudData[[#This Row],[location_mismatch]],Table10[Location Mismatch],Table10[Risk Points],0)</f>
        <v>0</v>
      </c>
      <c r="O3688">
        <f>_xlfn.XLOOKUP(FraudData[[#This Row],[device_trust_score]],DeviceRules[Device Min],DeviceRules[Risk Points],,-1)</f>
        <v>1</v>
      </c>
      <c r="P3688">
        <f>_xlfn.XLOOKUP(FraudData[[#This Row],[velocity_last_24h]],VelocityRules[Velocity Min],VelocityRules[Risk Points],,-1)</f>
        <v>0</v>
      </c>
      <c r="Q3688">
        <f>_xlfn.XLOOKUP(FraudData[[#This Row],[merchant_category]],MerchantRules[Merchant Category],MerchantRules[Risk Points],0)</f>
        <v>0</v>
      </c>
      <c r="R3688">
        <f>SUM(FraudData[[#This Row],[Amount Risk]:[Merchant Risk]])</f>
        <v>1</v>
      </c>
      <c r="S3688" t="str" cm="1">
        <f t="array" ref="S3688">_xlfn.IFS(FraudData[[#This Row],[Fraud Risk Score]]&gt;=8,"High Risk",FraudData[[#This Row],[Fraud Risk Score]]&gt;=6,"Medium Risk",TRUE,"Low Risk")</f>
        <v>Low Risk</v>
      </c>
    </row>
    <row r="3689" spans="1:19">
      <c r="A3689">
        <v>3688</v>
      </c>
      <c r="B3689">
        <v>88.18</v>
      </c>
      <c r="C3689">
        <v>12</v>
      </c>
      <c r="D3689" t="s">
        <v>50</v>
      </c>
      <c r="E3689">
        <v>0</v>
      </c>
      <c r="F3689">
        <v>0</v>
      </c>
      <c r="G3689">
        <v>77</v>
      </c>
      <c r="H3689">
        <v>0</v>
      </c>
      <c r="I3689">
        <v>55</v>
      </c>
      <c r="J3689">
        <v>0</v>
      </c>
      <c r="K3689">
        <f>_xlfn.XLOOKUP(FraudData[[#This Row],[amount]],AmountRules[Amount Min],AmountRules[Risk Points],,-1)</f>
        <v>0</v>
      </c>
      <c r="L3689">
        <f>_xlfn.XLOOKUP(FraudData[[#This Row],[transaction_hour]],TimeRules[Hour Min],TimeRules[Risk Points],,-1)</f>
        <v>0</v>
      </c>
      <c r="M3689">
        <f>_xlfn.XLOOKUP(FraudData[[#This Row],[foreign_transaction]],ForeignRules[Foreign Transaction],ForeignRules[Risk Points],0)</f>
        <v>0</v>
      </c>
      <c r="N3689">
        <f>_xlfn.XLOOKUP(FraudData[[#This Row],[location_mismatch]],Table10[Location Mismatch],Table10[Risk Points],0)</f>
        <v>0</v>
      </c>
      <c r="O3689">
        <f>_xlfn.XLOOKUP(FraudData[[#This Row],[device_trust_score]],DeviceRules[Device Min],DeviceRules[Risk Points],,-1)</f>
        <v>0</v>
      </c>
      <c r="P3689">
        <f>_xlfn.XLOOKUP(FraudData[[#This Row],[velocity_last_24h]],VelocityRules[Velocity Min],VelocityRules[Risk Points],,-1)</f>
        <v>0</v>
      </c>
      <c r="Q3689">
        <f>_xlfn.XLOOKUP(FraudData[[#This Row],[merchant_category]],MerchantRules[Merchant Category],MerchantRules[Risk Points],0)</f>
        <v>0</v>
      </c>
      <c r="R3689">
        <f>SUM(FraudData[[#This Row],[Amount Risk]:[Merchant Risk]])</f>
        <v>0</v>
      </c>
      <c r="S3689" t="str" cm="1">
        <f t="array" ref="S3689">_xlfn.IFS(FraudData[[#This Row],[Fraud Risk Score]]&gt;=8,"High Risk",FraudData[[#This Row],[Fraud Risk Score]]&gt;=6,"Medium Risk",TRUE,"Low Risk")</f>
        <v>Low Risk</v>
      </c>
    </row>
    <row r="3690" spans="1:19">
      <c r="A3690">
        <v>3689</v>
      </c>
      <c r="B3690">
        <v>12.32</v>
      </c>
      <c r="C3690">
        <v>16</v>
      </c>
      <c r="D3690" t="s">
        <v>50</v>
      </c>
      <c r="E3690">
        <v>0</v>
      </c>
      <c r="F3690">
        <v>0</v>
      </c>
      <c r="G3690">
        <v>98</v>
      </c>
      <c r="H3690">
        <v>2</v>
      </c>
      <c r="I3690">
        <v>60</v>
      </c>
      <c r="J3690">
        <v>0</v>
      </c>
      <c r="K3690">
        <f>_xlfn.XLOOKUP(FraudData[[#This Row],[amount]],AmountRules[Amount Min],AmountRules[Risk Points],,-1)</f>
        <v>0</v>
      </c>
      <c r="L3690">
        <f>_xlfn.XLOOKUP(FraudData[[#This Row],[transaction_hour]],TimeRules[Hour Min],TimeRules[Risk Points],,-1)</f>
        <v>0</v>
      </c>
      <c r="M3690">
        <f>_xlfn.XLOOKUP(FraudData[[#This Row],[foreign_transaction]],ForeignRules[Foreign Transaction],ForeignRules[Risk Points],0)</f>
        <v>0</v>
      </c>
      <c r="N3690">
        <f>_xlfn.XLOOKUP(FraudData[[#This Row],[location_mismatch]],Table10[Location Mismatch],Table10[Risk Points],0)</f>
        <v>0</v>
      </c>
      <c r="O3690">
        <f>_xlfn.XLOOKUP(FraudData[[#This Row],[device_trust_score]],DeviceRules[Device Min],DeviceRules[Risk Points],,-1)</f>
        <v>0</v>
      </c>
      <c r="P3690">
        <f>_xlfn.XLOOKUP(FraudData[[#This Row],[velocity_last_24h]],VelocityRules[Velocity Min],VelocityRules[Risk Points],,-1)</f>
        <v>0</v>
      </c>
      <c r="Q3690">
        <f>_xlfn.XLOOKUP(FraudData[[#This Row],[merchant_category]],MerchantRules[Merchant Category],MerchantRules[Risk Points],0)</f>
        <v>0</v>
      </c>
      <c r="R3690">
        <f>SUM(FraudData[[#This Row],[Amount Risk]:[Merchant Risk]])</f>
        <v>0</v>
      </c>
      <c r="S3690" t="str" cm="1">
        <f t="array" ref="S3690">_xlfn.IFS(FraudData[[#This Row],[Fraud Risk Score]]&gt;=8,"High Risk",FraudData[[#This Row],[Fraud Risk Score]]&gt;=6,"Medium Risk",TRUE,"Low Risk")</f>
        <v>Low Risk</v>
      </c>
    </row>
    <row r="3691" spans="1:19">
      <c r="A3691">
        <v>3690</v>
      </c>
      <c r="B3691">
        <v>3.48</v>
      </c>
      <c r="C3691">
        <v>15</v>
      </c>
      <c r="D3691" t="s">
        <v>49</v>
      </c>
      <c r="E3691">
        <v>1</v>
      </c>
      <c r="F3691">
        <v>1</v>
      </c>
      <c r="G3691">
        <v>56</v>
      </c>
      <c r="H3691">
        <v>2</v>
      </c>
      <c r="I3691">
        <v>26</v>
      </c>
      <c r="J3691">
        <v>0</v>
      </c>
      <c r="K3691">
        <f>_xlfn.XLOOKUP(FraudData[[#This Row],[amount]],AmountRules[Amount Min],AmountRules[Risk Points],,-1)</f>
        <v>0</v>
      </c>
      <c r="L3691">
        <f>_xlfn.XLOOKUP(FraudData[[#This Row],[transaction_hour]],TimeRules[Hour Min],TimeRules[Risk Points],,-1)</f>
        <v>0</v>
      </c>
      <c r="M3691">
        <f>_xlfn.XLOOKUP(FraudData[[#This Row],[foreign_transaction]],ForeignRules[Foreign Transaction],ForeignRules[Risk Points],0)</f>
        <v>3</v>
      </c>
      <c r="N3691">
        <f>_xlfn.XLOOKUP(FraudData[[#This Row],[location_mismatch]],Table10[Location Mismatch],Table10[Risk Points],0)</f>
        <v>3</v>
      </c>
      <c r="O3691">
        <f>_xlfn.XLOOKUP(FraudData[[#This Row],[device_trust_score]],DeviceRules[Device Min],DeviceRules[Risk Points],,-1)</f>
        <v>1</v>
      </c>
      <c r="P3691">
        <f>_xlfn.XLOOKUP(FraudData[[#This Row],[velocity_last_24h]],VelocityRules[Velocity Min],VelocityRules[Risk Points],,-1)</f>
        <v>0</v>
      </c>
      <c r="Q3691">
        <f>_xlfn.XLOOKUP(FraudData[[#This Row],[merchant_category]],MerchantRules[Merchant Category],MerchantRules[Risk Points],0)</f>
        <v>1</v>
      </c>
      <c r="R3691">
        <f>SUM(FraudData[[#This Row],[Amount Risk]:[Merchant Risk]])</f>
        <v>8</v>
      </c>
      <c r="S3691" t="str" cm="1">
        <f t="array" ref="S3691">_xlfn.IFS(FraudData[[#This Row],[Fraud Risk Score]]&gt;=8,"High Risk",FraudData[[#This Row],[Fraud Risk Score]]&gt;=6,"Medium Risk",TRUE,"Low Risk")</f>
        <v>High Risk</v>
      </c>
    </row>
    <row r="3692" spans="1:19">
      <c r="A3692">
        <v>3691</v>
      </c>
      <c r="B3692">
        <v>315.66000000000003</v>
      </c>
      <c r="C3692">
        <v>8</v>
      </c>
      <c r="D3692" t="s">
        <v>50</v>
      </c>
      <c r="E3692">
        <v>0</v>
      </c>
      <c r="F3692">
        <v>0</v>
      </c>
      <c r="G3692">
        <v>49</v>
      </c>
      <c r="H3692">
        <v>2</v>
      </c>
      <c r="I3692">
        <v>64</v>
      </c>
      <c r="J3692">
        <v>0</v>
      </c>
      <c r="K3692">
        <f>_xlfn.XLOOKUP(FraudData[[#This Row],[amount]],AmountRules[Amount Min],AmountRules[Risk Points],,-1)</f>
        <v>0</v>
      </c>
      <c r="L3692">
        <f>_xlfn.XLOOKUP(FraudData[[#This Row],[transaction_hour]],TimeRules[Hour Min],TimeRules[Risk Points],,-1)</f>
        <v>0</v>
      </c>
      <c r="M3692">
        <f>_xlfn.XLOOKUP(FraudData[[#This Row],[foreign_transaction]],ForeignRules[Foreign Transaction],ForeignRules[Risk Points],0)</f>
        <v>0</v>
      </c>
      <c r="N3692">
        <f>_xlfn.XLOOKUP(FraudData[[#This Row],[location_mismatch]],Table10[Location Mismatch],Table10[Risk Points],0)</f>
        <v>0</v>
      </c>
      <c r="O3692">
        <f>_xlfn.XLOOKUP(FraudData[[#This Row],[device_trust_score]],DeviceRules[Device Min],DeviceRules[Risk Points],,-1)</f>
        <v>2</v>
      </c>
      <c r="P3692">
        <f>_xlfn.XLOOKUP(FraudData[[#This Row],[velocity_last_24h]],VelocityRules[Velocity Min],VelocityRules[Risk Points],,-1)</f>
        <v>0</v>
      </c>
      <c r="Q3692">
        <f>_xlfn.XLOOKUP(FraudData[[#This Row],[merchant_category]],MerchantRules[Merchant Category],MerchantRules[Risk Points],0)</f>
        <v>0</v>
      </c>
      <c r="R3692">
        <f>SUM(FraudData[[#This Row],[Amount Risk]:[Merchant Risk]])</f>
        <v>2</v>
      </c>
      <c r="S3692" t="str" cm="1">
        <f t="array" ref="S3692">_xlfn.IFS(FraudData[[#This Row],[Fraud Risk Score]]&gt;=8,"High Risk",FraudData[[#This Row],[Fraud Risk Score]]&gt;=6,"Medium Risk",TRUE,"Low Risk")</f>
        <v>Low Risk</v>
      </c>
    </row>
    <row r="3693" spans="1:19">
      <c r="A3693">
        <v>3692</v>
      </c>
      <c r="B3693">
        <v>133.9</v>
      </c>
      <c r="C3693">
        <v>0</v>
      </c>
      <c r="D3693" t="s">
        <v>48</v>
      </c>
      <c r="E3693">
        <v>0</v>
      </c>
      <c r="F3693">
        <v>0</v>
      </c>
      <c r="G3693">
        <v>77</v>
      </c>
      <c r="H3693">
        <v>1</v>
      </c>
      <c r="I3693">
        <v>65</v>
      </c>
      <c r="J3693">
        <v>0</v>
      </c>
      <c r="K3693">
        <f>_xlfn.XLOOKUP(FraudData[[#This Row],[amount]],AmountRules[Amount Min],AmountRules[Risk Points],,-1)</f>
        <v>0</v>
      </c>
      <c r="L3693">
        <f>_xlfn.XLOOKUP(FraudData[[#This Row],[transaction_hour]],TimeRules[Hour Min],TimeRules[Risk Points],,-1)</f>
        <v>3</v>
      </c>
      <c r="M3693">
        <f>_xlfn.XLOOKUP(FraudData[[#This Row],[foreign_transaction]],ForeignRules[Foreign Transaction],ForeignRules[Risk Points],0)</f>
        <v>0</v>
      </c>
      <c r="N3693">
        <f>_xlfn.XLOOKUP(FraudData[[#This Row],[location_mismatch]],Table10[Location Mismatch],Table10[Risk Points],0)</f>
        <v>0</v>
      </c>
      <c r="O3693">
        <f>_xlfn.XLOOKUP(FraudData[[#This Row],[device_trust_score]],DeviceRules[Device Min],DeviceRules[Risk Points],,-1)</f>
        <v>0</v>
      </c>
      <c r="P3693">
        <f>_xlfn.XLOOKUP(FraudData[[#This Row],[velocity_last_24h]],VelocityRules[Velocity Min],VelocityRules[Risk Points],,-1)</f>
        <v>0</v>
      </c>
      <c r="Q3693">
        <f>_xlfn.XLOOKUP(FraudData[[#This Row],[merchant_category]],MerchantRules[Merchant Category],MerchantRules[Risk Points],0)</f>
        <v>0</v>
      </c>
      <c r="R3693">
        <f>SUM(FraudData[[#This Row],[Amount Risk]:[Merchant Risk]])</f>
        <v>3</v>
      </c>
      <c r="S3693" t="str" cm="1">
        <f t="array" ref="S3693">_xlfn.IFS(FraudData[[#This Row],[Fraud Risk Score]]&gt;=8,"High Risk",FraudData[[#This Row],[Fraud Risk Score]]&gt;=6,"Medium Risk",TRUE,"Low Risk")</f>
        <v>Low Risk</v>
      </c>
    </row>
    <row r="3694" spans="1:19">
      <c r="A3694">
        <v>3693</v>
      </c>
      <c r="B3694">
        <v>268.69</v>
      </c>
      <c r="C3694">
        <v>14</v>
      </c>
      <c r="D3694" t="s">
        <v>50</v>
      </c>
      <c r="E3694">
        <v>0</v>
      </c>
      <c r="F3694">
        <v>0</v>
      </c>
      <c r="G3694">
        <v>88</v>
      </c>
      <c r="H3694">
        <v>5</v>
      </c>
      <c r="I3694">
        <v>51</v>
      </c>
      <c r="J3694">
        <v>0</v>
      </c>
      <c r="K3694">
        <f>_xlfn.XLOOKUP(FraudData[[#This Row],[amount]],AmountRules[Amount Min],AmountRules[Risk Points],,-1)</f>
        <v>0</v>
      </c>
      <c r="L3694">
        <f>_xlfn.XLOOKUP(FraudData[[#This Row],[transaction_hour]],TimeRules[Hour Min],TimeRules[Risk Points],,-1)</f>
        <v>0</v>
      </c>
      <c r="M3694">
        <f>_xlfn.XLOOKUP(FraudData[[#This Row],[foreign_transaction]],ForeignRules[Foreign Transaction],ForeignRules[Risk Points],0)</f>
        <v>0</v>
      </c>
      <c r="N3694">
        <f>_xlfn.XLOOKUP(FraudData[[#This Row],[location_mismatch]],Table10[Location Mismatch],Table10[Risk Points],0)</f>
        <v>0</v>
      </c>
      <c r="O3694">
        <f>_xlfn.XLOOKUP(FraudData[[#This Row],[device_trust_score]],DeviceRules[Device Min],DeviceRules[Risk Points],,-1)</f>
        <v>0</v>
      </c>
      <c r="P3694">
        <f>_xlfn.XLOOKUP(FraudData[[#This Row],[velocity_last_24h]],VelocityRules[Velocity Min],VelocityRules[Risk Points],,-1)</f>
        <v>3</v>
      </c>
      <c r="Q3694">
        <f>_xlfn.XLOOKUP(FraudData[[#This Row],[merchant_category]],MerchantRules[Merchant Category],MerchantRules[Risk Points],0)</f>
        <v>0</v>
      </c>
      <c r="R3694">
        <f>SUM(FraudData[[#This Row],[Amount Risk]:[Merchant Risk]])</f>
        <v>3</v>
      </c>
      <c r="S3694" t="str" cm="1">
        <f t="array" ref="S3694">_xlfn.IFS(FraudData[[#This Row],[Fraud Risk Score]]&gt;=8,"High Risk",FraudData[[#This Row],[Fraud Risk Score]]&gt;=6,"Medium Risk",TRUE,"Low Risk")</f>
        <v>Low Risk</v>
      </c>
    </row>
    <row r="3695" spans="1:19">
      <c r="A3695">
        <v>3694</v>
      </c>
      <c r="B3695">
        <v>48.08</v>
      </c>
      <c r="C3695">
        <v>11</v>
      </c>
      <c r="D3695" t="s">
        <v>47</v>
      </c>
      <c r="E3695">
        <v>1</v>
      </c>
      <c r="F3695">
        <v>0</v>
      </c>
      <c r="G3695">
        <v>57</v>
      </c>
      <c r="H3695">
        <v>0</v>
      </c>
      <c r="I3695">
        <v>60</v>
      </c>
      <c r="J3695">
        <v>0</v>
      </c>
      <c r="K3695">
        <f>_xlfn.XLOOKUP(FraudData[[#This Row],[amount]],AmountRules[Amount Min],AmountRules[Risk Points],,-1)</f>
        <v>0</v>
      </c>
      <c r="L3695">
        <f>_xlfn.XLOOKUP(FraudData[[#This Row],[transaction_hour]],TimeRules[Hour Min],TimeRules[Risk Points],,-1)</f>
        <v>0</v>
      </c>
      <c r="M3695">
        <f>_xlfn.XLOOKUP(FraudData[[#This Row],[foreign_transaction]],ForeignRules[Foreign Transaction],ForeignRules[Risk Points],0)</f>
        <v>3</v>
      </c>
      <c r="N3695">
        <f>_xlfn.XLOOKUP(FraudData[[#This Row],[location_mismatch]],Table10[Location Mismatch],Table10[Risk Points],0)</f>
        <v>0</v>
      </c>
      <c r="O3695">
        <f>_xlfn.XLOOKUP(FraudData[[#This Row],[device_trust_score]],DeviceRules[Device Min],DeviceRules[Risk Points],,-1)</f>
        <v>1</v>
      </c>
      <c r="P3695">
        <f>_xlfn.XLOOKUP(FraudData[[#This Row],[velocity_last_24h]],VelocityRules[Velocity Min],VelocityRules[Risk Points],,-1)</f>
        <v>0</v>
      </c>
      <c r="Q3695">
        <f>_xlfn.XLOOKUP(FraudData[[#This Row],[merchant_category]],MerchantRules[Merchant Category],MerchantRules[Risk Points],0)</f>
        <v>0</v>
      </c>
      <c r="R3695">
        <f>SUM(FraudData[[#This Row],[Amount Risk]:[Merchant Risk]])</f>
        <v>4</v>
      </c>
      <c r="S3695" t="str" cm="1">
        <f t="array" ref="S3695">_xlfn.IFS(FraudData[[#This Row],[Fraud Risk Score]]&gt;=8,"High Risk",FraudData[[#This Row],[Fraud Risk Score]]&gt;=6,"Medium Risk",TRUE,"Low Risk")</f>
        <v>Low Risk</v>
      </c>
    </row>
    <row r="3696" spans="1:19">
      <c r="A3696">
        <v>3695</v>
      </c>
      <c r="B3696">
        <v>76.180000000000007</v>
      </c>
      <c r="C3696">
        <v>4</v>
      </c>
      <c r="D3696" t="s">
        <v>46</v>
      </c>
      <c r="E3696">
        <v>0</v>
      </c>
      <c r="F3696">
        <v>0</v>
      </c>
      <c r="G3696">
        <v>62</v>
      </c>
      <c r="H3696">
        <v>1</v>
      </c>
      <c r="I3696">
        <v>43</v>
      </c>
      <c r="J3696">
        <v>0</v>
      </c>
      <c r="K3696">
        <f>_xlfn.XLOOKUP(FraudData[[#This Row],[amount]],AmountRules[Amount Min],AmountRules[Risk Points],,-1)</f>
        <v>0</v>
      </c>
      <c r="L3696">
        <f>_xlfn.XLOOKUP(FraudData[[#This Row],[transaction_hour]],TimeRules[Hour Min],TimeRules[Risk Points],,-1)</f>
        <v>0</v>
      </c>
      <c r="M3696">
        <f>_xlfn.XLOOKUP(FraudData[[#This Row],[foreign_transaction]],ForeignRules[Foreign Transaction],ForeignRules[Risk Points],0)</f>
        <v>0</v>
      </c>
      <c r="N3696">
        <f>_xlfn.XLOOKUP(FraudData[[#This Row],[location_mismatch]],Table10[Location Mismatch],Table10[Risk Points],0)</f>
        <v>0</v>
      </c>
      <c r="O3696">
        <f>_xlfn.XLOOKUP(FraudData[[#This Row],[device_trust_score]],DeviceRules[Device Min],DeviceRules[Risk Points],,-1)</f>
        <v>1</v>
      </c>
      <c r="P3696">
        <f>_xlfn.XLOOKUP(FraudData[[#This Row],[velocity_last_24h]],VelocityRules[Velocity Min],VelocityRules[Risk Points],,-1)</f>
        <v>0</v>
      </c>
      <c r="Q3696">
        <f>_xlfn.XLOOKUP(FraudData[[#This Row],[merchant_category]],MerchantRules[Merchant Category],MerchantRules[Risk Points],0)</f>
        <v>0</v>
      </c>
      <c r="R3696">
        <f>SUM(FraudData[[#This Row],[Amount Risk]:[Merchant Risk]])</f>
        <v>1</v>
      </c>
      <c r="S3696" t="str" cm="1">
        <f t="array" ref="S3696">_xlfn.IFS(FraudData[[#This Row],[Fraud Risk Score]]&gt;=8,"High Risk",FraudData[[#This Row],[Fraud Risk Score]]&gt;=6,"Medium Risk",TRUE,"Low Risk")</f>
        <v>Low Risk</v>
      </c>
    </row>
    <row r="3697" spans="1:19">
      <c r="A3697">
        <v>3696</v>
      </c>
      <c r="B3697">
        <v>5.5</v>
      </c>
      <c r="C3697">
        <v>22</v>
      </c>
      <c r="D3697" t="s">
        <v>46</v>
      </c>
      <c r="E3697">
        <v>0</v>
      </c>
      <c r="F3697">
        <v>0</v>
      </c>
      <c r="G3697">
        <v>32</v>
      </c>
      <c r="H3697">
        <v>2</v>
      </c>
      <c r="I3697">
        <v>23</v>
      </c>
      <c r="J3697">
        <v>0</v>
      </c>
      <c r="K3697">
        <f>_xlfn.XLOOKUP(FraudData[[#This Row],[amount]],AmountRules[Amount Min],AmountRules[Risk Points],,-1)</f>
        <v>0</v>
      </c>
      <c r="L3697">
        <f>_xlfn.XLOOKUP(FraudData[[#This Row],[transaction_hour]],TimeRules[Hour Min],TimeRules[Risk Points],,-1)</f>
        <v>0</v>
      </c>
      <c r="M3697">
        <f>_xlfn.XLOOKUP(FraudData[[#This Row],[foreign_transaction]],ForeignRules[Foreign Transaction],ForeignRules[Risk Points],0)</f>
        <v>0</v>
      </c>
      <c r="N3697">
        <f>_xlfn.XLOOKUP(FraudData[[#This Row],[location_mismatch]],Table10[Location Mismatch],Table10[Risk Points],0)</f>
        <v>0</v>
      </c>
      <c r="O3697">
        <f>_xlfn.XLOOKUP(FraudData[[#This Row],[device_trust_score]],DeviceRules[Device Min],DeviceRules[Risk Points],,-1)</f>
        <v>2</v>
      </c>
      <c r="P3697">
        <f>_xlfn.XLOOKUP(FraudData[[#This Row],[velocity_last_24h]],VelocityRules[Velocity Min],VelocityRules[Risk Points],,-1)</f>
        <v>0</v>
      </c>
      <c r="Q3697">
        <f>_xlfn.XLOOKUP(FraudData[[#This Row],[merchant_category]],MerchantRules[Merchant Category],MerchantRules[Risk Points],0)</f>
        <v>0</v>
      </c>
      <c r="R3697">
        <f>SUM(FraudData[[#This Row],[Amount Risk]:[Merchant Risk]])</f>
        <v>2</v>
      </c>
      <c r="S3697" t="str" cm="1">
        <f t="array" ref="S3697">_xlfn.IFS(FraudData[[#This Row],[Fraud Risk Score]]&gt;=8,"High Risk",FraudData[[#This Row],[Fraud Risk Score]]&gt;=6,"Medium Risk",TRUE,"Low Risk")</f>
        <v>Low Risk</v>
      </c>
    </row>
    <row r="3698" spans="1:19">
      <c r="A3698">
        <v>3697</v>
      </c>
      <c r="B3698">
        <v>586.24</v>
      </c>
      <c r="C3698">
        <v>23</v>
      </c>
      <c r="D3698" t="s">
        <v>50</v>
      </c>
      <c r="E3698">
        <v>0</v>
      </c>
      <c r="F3698">
        <v>0</v>
      </c>
      <c r="G3698">
        <v>25</v>
      </c>
      <c r="H3698">
        <v>2</v>
      </c>
      <c r="I3698">
        <v>29</v>
      </c>
      <c r="J3698">
        <v>0</v>
      </c>
      <c r="K3698">
        <f>_xlfn.XLOOKUP(FraudData[[#This Row],[amount]],AmountRules[Amount Min],AmountRules[Risk Points],,-1)</f>
        <v>1</v>
      </c>
      <c r="L3698">
        <f>_xlfn.XLOOKUP(FraudData[[#This Row],[transaction_hour]],TimeRules[Hour Min],TimeRules[Risk Points],,-1)</f>
        <v>1</v>
      </c>
      <c r="M3698">
        <f>_xlfn.XLOOKUP(FraudData[[#This Row],[foreign_transaction]],ForeignRules[Foreign Transaction],ForeignRules[Risk Points],0)</f>
        <v>0</v>
      </c>
      <c r="N3698">
        <f>_xlfn.XLOOKUP(FraudData[[#This Row],[location_mismatch]],Table10[Location Mismatch],Table10[Risk Points],0)</f>
        <v>0</v>
      </c>
      <c r="O3698">
        <f>_xlfn.XLOOKUP(FraudData[[#This Row],[device_trust_score]],DeviceRules[Device Min],DeviceRules[Risk Points],,-1)</f>
        <v>3</v>
      </c>
      <c r="P3698">
        <f>_xlfn.XLOOKUP(FraudData[[#This Row],[velocity_last_24h]],VelocityRules[Velocity Min],VelocityRules[Risk Points],,-1)</f>
        <v>0</v>
      </c>
      <c r="Q3698">
        <f>_xlfn.XLOOKUP(FraudData[[#This Row],[merchant_category]],MerchantRules[Merchant Category],MerchantRules[Risk Points],0)</f>
        <v>0</v>
      </c>
      <c r="R3698">
        <f>SUM(FraudData[[#This Row],[Amount Risk]:[Merchant Risk]])</f>
        <v>5</v>
      </c>
      <c r="S3698" t="str" cm="1">
        <f t="array" ref="S3698">_xlfn.IFS(FraudData[[#This Row],[Fraud Risk Score]]&gt;=8,"High Risk",FraudData[[#This Row],[Fraud Risk Score]]&gt;=6,"Medium Risk",TRUE,"Low Risk")</f>
        <v>Low Risk</v>
      </c>
    </row>
    <row r="3699" spans="1:19">
      <c r="A3699">
        <v>3698</v>
      </c>
      <c r="B3699">
        <v>198.4</v>
      </c>
      <c r="C3699">
        <v>17</v>
      </c>
      <c r="D3699" t="s">
        <v>50</v>
      </c>
      <c r="E3699">
        <v>0</v>
      </c>
      <c r="F3699">
        <v>1</v>
      </c>
      <c r="G3699">
        <v>98</v>
      </c>
      <c r="H3699">
        <v>1</v>
      </c>
      <c r="I3699">
        <v>54</v>
      </c>
      <c r="J3699">
        <v>0</v>
      </c>
      <c r="K3699">
        <f>_xlfn.XLOOKUP(FraudData[[#This Row],[amount]],AmountRules[Amount Min],AmountRules[Risk Points],,-1)</f>
        <v>0</v>
      </c>
      <c r="L3699">
        <f>_xlfn.XLOOKUP(FraudData[[#This Row],[transaction_hour]],TimeRules[Hour Min],TimeRules[Risk Points],,-1)</f>
        <v>0</v>
      </c>
      <c r="M3699">
        <f>_xlfn.XLOOKUP(FraudData[[#This Row],[foreign_transaction]],ForeignRules[Foreign Transaction],ForeignRules[Risk Points],0)</f>
        <v>0</v>
      </c>
      <c r="N3699">
        <f>_xlfn.XLOOKUP(FraudData[[#This Row],[location_mismatch]],Table10[Location Mismatch],Table10[Risk Points],0)</f>
        <v>3</v>
      </c>
      <c r="O3699">
        <f>_xlfn.XLOOKUP(FraudData[[#This Row],[device_trust_score]],DeviceRules[Device Min],DeviceRules[Risk Points],,-1)</f>
        <v>0</v>
      </c>
      <c r="P3699">
        <f>_xlfn.XLOOKUP(FraudData[[#This Row],[velocity_last_24h]],VelocityRules[Velocity Min],VelocityRules[Risk Points],,-1)</f>
        <v>0</v>
      </c>
      <c r="Q3699">
        <f>_xlfn.XLOOKUP(FraudData[[#This Row],[merchant_category]],MerchantRules[Merchant Category],MerchantRules[Risk Points],0)</f>
        <v>0</v>
      </c>
      <c r="R3699">
        <f>SUM(FraudData[[#This Row],[Amount Risk]:[Merchant Risk]])</f>
        <v>3</v>
      </c>
      <c r="S3699" t="str" cm="1">
        <f t="array" ref="S3699">_xlfn.IFS(FraudData[[#This Row],[Fraud Risk Score]]&gt;=8,"High Risk",FraudData[[#This Row],[Fraud Risk Score]]&gt;=6,"Medium Risk",TRUE,"Low Risk")</f>
        <v>Low Risk</v>
      </c>
    </row>
    <row r="3700" spans="1:19">
      <c r="A3700">
        <v>3699</v>
      </c>
      <c r="B3700">
        <v>487.1</v>
      </c>
      <c r="C3700">
        <v>19</v>
      </c>
      <c r="D3700" t="s">
        <v>50</v>
      </c>
      <c r="E3700">
        <v>0</v>
      </c>
      <c r="F3700">
        <v>0</v>
      </c>
      <c r="G3700">
        <v>83</v>
      </c>
      <c r="H3700">
        <v>6</v>
      </c>
      <c r="I3700">
        <v>67</v>
      </c>
      <c r="J3700">
        <v>0</v>
      </c>
      <c r="K3700">
        <f>_xlfn.XLOOKUP(FraudData[[#This Row],[amount]],AmountRules[Amount Min],AmountRules[Risk Points],,-1)</f>
        <v>0</v>
      </c>
      <c r="L3700">
        <f>_xlfn.XLOOKUP(FraudData[[#This Row],[transaction_hour]],TimeRules[Hour Min],TimeRules[Risk Points],,-1)</f>
        <v>0</v>
      </c>
      <c r="M3700">
        <f>_xlfn.XLOOKUP(FraudData[[#This Row],[foreign_transaction]],ForeignRules[Foreign Transaction],ForeignRules[Risk Points],0)</f>
        <v>0</v>
      </c>
      <c r="N3700">
        <f>_xlfn.XLOOKUP(FraudData[[#This Row],[location_mismatch]],Table10[Location Mismatch],Table10[Risk Points],0)</f>
        <v>0</v>
      </c>
      <c r="O3700">
        <f>_xlfn.XLOOKUP(FraudData[[#This Row],[device_trust_score]],DeviceRules[Device Min],DeviceRules[Risk Points],,-1)</f>
        <v>0</v>
      </c>
      <c r="P3700">
        <f>_xlfn.XLOOKUP(FraudData[[#This Row],[velocity_last_24h]],VelocityRules[Velocity Min],VelocityRules[Risk Points],,-1)</f>
        <v>3</v>
      </c>
      <c r="Q3700">
        <f>_xlfn.XLOOKUP(FraudData[[#This Row],[merchant_category]],MerchantRules[Merchant Category],MerchantRules[Risk Points],0)</f>
        <v>0</v>
      </c>
      <c r="R3700">
        <f>SUM(FraudData[[#This Row],[Amount Risk]:[Merchant Risk]])</f>
        <v>3</v>
      </c>
      <c r="S3700" t="str" cm="1">
        <f t="array" ref="S3700">_xlfn.IFS(FraudData[[#This Row],[Fraud Risk Score]]&gt;=8,"High Risk",FraudData[[#This Row],[Fraud Risk Score]]&gt;=6,"Medium Risk",TRUE,"Low Risk")</f>
        <v>Low Risk</v>
      </c>
    </row>
    <row r="3701" spans="1:19">
      <c r="A3701">
        <v>3700</v>
      </c>
      <c r="B3701">
        <v>55.54</v>
      </c>
      <c r="C3701">
        <v>1</v>
      </c>
      <c r="D3701" t="s">
        <v>50</v>
      </c>
      <c r="E3701">
        <v>0</v>
      </c>
      <c r="F3701">
        <v>0</v>
      </c>
      <c r="G3701">
        <v>59</v>
      </c>
      <c r="H3701">
        <v>0</v>
      </c>
      <c r="I3701">
        <v>61</v>
      </c>
      <c r="J3701">
        <v>0</v>
      </c>
      <c r="K3701">
        <f>_xlfn.XLOOKUP(FraudData[[#This Row],[amount]],AmountRules[Amount Min],AmountRules[Risk Points],,-1)</f>
        <v>0</v>
      </c>
      <c r="L3701">
        <f>_xlfn.XLOOKUP(FraudData[[#This Row],[transaction_hour]],TimeRules[Hour Min],TimeRules[Risk Points],,-1)</f>
        <v>3</v>
      </c>
      <c r="M3701">
        <f>_xlfn.XLOOKUP(FraudData[[#This Row],[foreign_transaction]],ForeignRules[Foreign Transaction],ForeignRules[Risk Points],0)</f>
        <v>0</v>
      </c>
      <c r="N3701">
        <f>_xlfn.XLOOKUP(FraudData[[#This Row],[location_mismatch]],Table10[Location Mismatch],Table10[Risk Points],0)</f>
        <v>0</v>
      </c>
      <c r="O3701">
        <f>_xlfn.XLOOKUP(FraudData[[#This Row],[device_trust_score]],DeviceRules[Device Min],DeviceRules[Risk Points],,-1)</f>
        <v>1</v>
      </c>
      <c r="P3701">
        <f>_xlfn.XLOOKUP(FraudData[[#This Row],[velocity_last_24h]],VelocityRules[Velocity Min],VelocityRules[Risk Points],,-1)</f>
        <v>0</v>
      </c>
      <c r="Q3701">
        <f>_xlfn.XLOOKUP(FraudData[[#This Row],[merchant_category]],MerchantRules[Merchant Category],MerchantRules[Risk Points],0)</f>
        <v>0</v>
      </c>
      <c r="R3701">
        <f>SUM(FraudData[[#This Row],[Amount Risk]:[Merchant Risk]])</f>
        <v>4</v>
      </c>
      <c r="S3701" t="str" cm="1">
        <f t="array" ref="S3701">_xlfn.IFS(FraudData[[#This Row],[Fraud Risk Score]]&gt;=8,"High Risk",FraudData[[#This Row],[Fraud Risk Score]]&gt;=6,"Medium Risk",TRUE,"Low Risk")</f>
        <v>Low Risk</v>
      </c>
    </row>
    <row r="3702" spans="1:19">
      <c r="A3702">
        <v>3701</v>
      </c>
      <c r="B3702">
        <v>170.17</v>
      </c>
      <c r="C3702">
        <v>3</v>
      </c>
      <c r="D3702" t="s">
        <v>47</v>
      </c>
      <c r="E3702">
        <v>0</v>
      </c>
      <c r="F3702">
        <v>0</v>
      </c>
      <c r="G3702">
        <v>40</v>
      </c>
      <c r="H3702">
        <v>5</v>
      </c>
      <c r="I3702">
        <v>57</v>
      </c>
      <c r="J3702">
        <v>0</v>
      </c>
      <c r="K3702">
        <f>_xlfn.XLOOKUP(FraudData[[#This Row],[amount]],AmountRules[Amount Min],AmountRules[Risk Points],,-1)</f>
        <v>0</v>
      </c>
      <c r="L3702">
        <f>_xlfn.XLOOKUP(FraudData[[#This Row],[transaction_hour]],TimeRules[Hour Min],TimeRules[Risk Points],,-1)</f>
        <v>3</v>
      </c>
      <c r="M3702">
        <f>_xlfn.XLOOKUP(FraudData[[#This Row],[foreign_transaction]],ForeignRules[Foreign Transaction],ForeignRules[Risk Points],0)</f>
        <v>0</v>
      </c>
      <c r="N3702">
        <f>_xlfn.XLOOKUP(FraudData[[#This Row],[location_mismatch]],Table10[Location Mismatch],Table10[Risk Points],0)</f>
        <v>0</v>
      </c>
      <c r="O3702">
        <f>_xlfn.XLOOKUP(FraudData[[#This Row],[device_trust_score]],DeviceRules[Device Min],DeviceRules[Risk Points],,-1)</f>
        <v>2</v>
      </c>
      <c r="P3702">
        <f>_xlfn.XLOOKUP(FraudData[[#This Row],[velocity_last_24h]],VelocityRules[Velocity Min],VelocityRules[Risk Points],,-1)</f>
        <v>3</v>
      </c>
      <c r="Q3702">
        <f>_xlfn.XLOOKUP(FraudData[[#This Row],[merchant_category]],MerchantRules[Merchant Category],MerchantRules[Risk Points],0)</f>
        <v>0</v>
      </c>
      <c r="R3702">
        <f>SUM(FraudData[[#This Row],[Amount Risk]:[Merchant Risk]])</f>
        <v>8</v>
      </c>
      <c r="S3702" t="str" cm="1">
        <f t="array" ref="S3702">_xlfn.IFS(FraudData[[#This Row],[Fraud Risk Score]]&gt;=8,"High Risk",FraudData[[#This Row],[Fraud Risk Score]]&gt;=6,"Medium Risk",TRUE,"Low Risk")</f>
        <v>High Risk</v>
      </c>
    </row>
    <row r="3703" spans="1:19">
      <c r="A3703">
        <v>3702</v>
      </c>
      <c r="B3703">
        <v>204.26</v>
      </c>
      <c r="C3703">
        <v>14</v>
      </c>
      <c r="D3703" t="s">
        <v>48</v>
      </c>
      <c r="E3703">
        <v>0</v>
      </c>
      <c r="F3703">
        <v>0</v>
      </c>
      <c r="G3703">
        <v>38</v>
      </c>
      <c r="H3703">
        <v>2</v>
      </c>
      <c r="I3703">
        <v>18</v>
      </c>
      <c r="J3703">
        <v>0</v>
      </c>
      <c r="K3703">
        <f>_xlfn.XLOOKUP(FraudData[[#This Row],[amount]],AmountRules[Amount Min],AmountRules[Risk Points],,-1)</f>
        <v>0</v>
      </c>
      <c r="L3703">
        <f>_xlfn.XLOOKUP(FraudData[[#This Row],[transaction_hour]],TimeRules[Hour Min],TimeRules[Risk Points],,-1)</f>
        <v>0</v>
      </c>
      <c r="M3703">
        <f>_xlfn.XLOOKUP(FraudData[[#This Row],[foreign_transaction]],ForeignRules[Foreign Transaction],ForeignRules[Risk Points],0)</f>
        <v>0</v>
      </c>
      <c r="N3703">
        <f>_xlfn.XLOOKUP(FraudData[[#This Row],[location_mismatch]],Table10[Location Mismatch],Table10[Risk Points],0)</f>
        <v>0</v>
      </c>
      <c r="O3703">
        <f>_xlfn.XLOOKUP(FraudData[[#This Row],[device_trust_score]],DeviceRules[Device Min],DeviceRules[Risk Points],,-1)</f>
        <v>2</v>
      </c>
      <c r="P3703">
        <f>_xlfn.XLOOKUP(FraudData[[#This Row],[velocity_last_24h]],VelocityRules[Velocity Min],VelocityRules[Risk Points],,-1)</f>
        <v>0</v>
      </c>
      <c r="Q3703">
        <f>_xlfn.XLOOKUP(FraudData[[#This Row],[merchant_category]],MerchantRules[Merchant Category],MerchantRules[Risk Points],0)</f>
        <v>0</v>
      </c>
      <c r="R3703">
        <f>SUM(FraudData[[#This Row],[Amount Risk]:[Merchant Risk]])</f>
        <v>2</v>
      </c>
      <c r="S3703" t="str" cm="1">
        <f t="array" ref="S3703">_xlfn.IFS(FraudData[[#This Row],[Fraud Risk Score]]&gt;=8,"High Risk",FraudData[[#This Row],[Fraud Risk Score]]&gt;=6,"Medium Risk",TRUE,"Low Risk")</f>
        <v>Low Risk</v>
      </c>
    </row>
    <row r="3704" spans="1:19">
      <c r="A3704">
        <v>3703</v>
      </c>
      <c r="B3704">
        <v>68.77</v>
      </c>
      <c r="C3704">
        <v>5</v>
      </c>
      <c r="D3704" t="s">
        <v>47</v>
      </c>
      <c r="E3704">
        <v>1</v>
      </c>
      <c r="F3704">
        <v>0</v>
      </c>
      <c r="G3704">
        <v>29</v>
      </c>
      <c r="H3704">
        <v>1</v>
      </c>
      <c r="I3704">
        <v>52</v>
      </c>
      <c r="J3704">
        <v>0</v>
      </c>
      <c r="K3704">
        <f>_xlfn.XLOOKUP(FraudData[[#This Row],[amount]],AmountRules[Amount Min],AmountRules[Risk Points],,-1)</f>
        <v>0</v>
      </c>
      <c r="L3704">
        <f>_xlfn.XLOOKUP(FraudData[[#This Row],[transaction_hour]],TimeRules[Hour Min],TimeRules[Risk Points],,-1)</f>
        <v>0</v>
      </c>
      <c r="M3704">
        <f>_xlfn.XLOOKUP(FraudData[[#This Row],[foreign_transaction]],ForeignRules[Foreign Transaction],ForeignRules[Risk Points],0)</f>
        <v>3</v>
      </c>
      <c r="N3704">
        <f>_xlfn.XLOOKUP(FraudData[[#This Row],[location_mismatch]],Table10[Location Mismatch],Table10[Risk Points],0)</f>
        <v>0</v>
      </c>
      <c r="O3704">
        <f>_xlfn.XLOOKUP(FraudData[[#This Row],[device_trust_score]],DeviceRules[Device Min],DeviceRules[Risk Points],,-1)</f>
        <v>3</v>
      </c>
      <c r="P3704">
        <f>_xlfn.XLOOKUP(FraudData[[#This Row],[velocity_last_24h]],VelocityRules[Velocity Min],VelocityRules[Risk Points],,-1)</f>
        <v>0</v>
      </c>
      <c r="Q3704">
        <f>_xlfn.XLOOKUP(FraudData[[#This Row],[merchant_category]],MerchantRules[Merchant Category],MerchantRules[Risk Points],0)</f>
        <v>0</v>
      </c>
      <c r="R3704">
        <f>SUM(FraudData[[#This Row],[Amount Risk]:[Merchant Risk]])</f>
        <v>6</v>
      </c>
      <c r="S3704" t="str" cm="1">
        <f t="array" ref="S3704">_xlfn.IFS(FraudData[[#This Row],[Fraud Risk Score]]&gt;=8,"High Risk",FraudData[[#This Row],[Fraud Risk Score]]&gt;=6,"Medium Risk",TRUE,"Low Risk")</f>
        <v>Medium Risk</v>
      </c>
    </row>
    <row r="3705" spans="1:19">
      <c r="A3705">
        <v>3704</v>
      </c>
      <c r="B3705">
        <v>339.23</v>
      </c>
      <c r="C3705">
        <v>21</v>
      </c>
      <c r="D3705" t="s">
        <v>47</v>
      </c>
      <c r="E3705">
        <v>0</v>
      </c>
      <c r="F3705">
        <v>1</v>
      </c>
      <c r="G3705">
        <v>45</v>
      </c>
      <c r="H3705">
        <v>4</v>
      </c>
      <c r="I3705">
        <v>21</v>
      </c>
      <c r="J3705">
        <v>0</v>
      </c>
      <c r="K3705">
        <f>_xlfn.XLOOKUP(FraudData[[#This Row],[amount]],AmountRules[Amount Min],AmountRules[Risk Points],,-1)</f>
        <v>0</v>
      </c>
      <c r="L3705">
        <f>_xlfn.XLOOKUP(FraudData[[#This Row],[transaction_hour]],TimeRules[Hour Min],TimeRules[Risk Points],,-1)</f>
        <v>0</v>
      </c>
      <c r="M3705">
        <f>_xlfn.XLOOKUP(FraudData[[#This Row],[foreign_transaction]],ForeignRules[Foreign Transaction],ForeignRules[Risk Points],0)</f>
        <v>0</v>
      </c>
      <c r="N3705">
        <f>_xlfn.XLOOKUP(FraudData[[#This Row],[location_mismatch]],Table10[Location Mismatch],Table10[Risk Points],0)</f>
        <v>3</v>
      </c>
      <c r="O3705">
        <f>_xlfn.XLOOKUP(FraudData[[#This Row],[device_trust_score]],DeviceRules[Device Min],DeviceRules[Risk Points],,-1)</f>
        <v>2</v>
      </c>
      <c r="P3705">
        <f>_xlfn.XLOOKUP(FraudData[[#This Row],[velocity_last_24h]],VelocityRules[Velocity Min],VelocityRules[Risk Points],,-1)</f>
        <v>0</v>
      </c>
      <c r="Q3705">
        <f>_xlfn.XLOOKUP(FraudData[[#This Row],[merchant_category]],MerchantRules[Merchant Category],MerchantRules[Risk Points],0)</f>
        <v>0</v>
      </c>
      <c r="R3705">
        <f>SUM(FraudData[[#This Row],[Amount Risk]:[Merchant Risk]])</f>
        <v>5</v>
      </c>
      <c r="S3705" t="str" cm="1">
        <f t="array" ref="S3705">_xlfn.IFS(FraudData[[#This Row],[Fraud Risk Score]]&gt;=8,"High Risk",FraudData[[#This Row],[Fraud Risk Score]]&gt;=6,"Medium Risk",TRUE,"Low Risk")</f>
        <v>Low Risk</v>
      </c>
    </row>
    <row r="3706" spans="1:19">
      <c r="A3706">
        <v>3705</v>
      </c>
      <c r="B3706">
        <v>529.29</v>
      </c>
      <c r="C3706">
        <v>11</v>
      </c>
      <c r="D3706" t="s">
        <v>47</v>
      </c>
      <c r="E3706">
        <v>0</v>
      </c>
      <c r="F3706">
        <v>0</v>
      </c>
      <c r="G3706">
        <v>82</v>
      </c>
      <c r="H3706">
        <v>0</v>
      </c>
      <c r="I3706">
        <v>57</v>
      </c>
      <c r="J3706">
        <v>0</v>
      </c>
      <c r="K3706">
        <f>_xlfn.XLOOKUP(FraudData[[#This Row],[amount]],AmountRules[Amount Min],AmountRules[Risk Points],,-1)</f>
        <v>1</v>
      </c>
      <c r="L3706">
        <f>_xlfn.XLOOKUP(FraudData[[#This Row],[transaction_hour]],TimeRules[Hour Min],TimeRules[Risk Points],,-1)</f>
        <v>0</v>
      </c>
      <c r="M3706">
        <f>_xlfn.XLOOKUP(FraudData[[#This Row],[foreign_transaction]],ForeignRules[Foreign Transaction],ForeignRules[Risk Points],0)</f>
        <v>0</v>
      </c>
      <c r="N3706">
        <f>_xlfn.XLOOKUP(FraudData[[#This Row],[location_mismatch]],Table10[Location Mismatch],Table10[Risk Points],0)</f>
        <v>0</v>
      </c>
      <c r="O3706">
        <f>_xlfn.XLOOKUP(FraudData[[#This Row],[device_trust_score]],DeviceRules[Device Min],DeviceRules[Risk Points],,-1)</f>
        <v>0</v>
      </c>
      <c r="P3706">
        <f>_xlfn.XLOOKUP(FraudData[[#This Row],[velocity_last_24h]],VelocityRules[Velocity Min],VelocityRules[Risk Points],,-1)</f>
        <v>0</v>
      </c>
      <c r="Q3706">
        <f>_xlfn.XLOOKUP(FraudData[[#This Row],[merchant_category]],MerchantRules[Merchant Category],MerchantRules[Risk Points],0)</f>
        <v>0</v>
      </c>
      <c r="R3706">
        <f>SUM(FraudData[[#This Row],[Amount Risk]:[Merchant Risk]])</f>
        <v>1</v>
      </c>
      <c r="S3706" t="str" cm="1">
        <f t="array" ref="S3706">_xlfn.IFS(FraudData[[#This Row],[Fraud Risk Score]]&gt;=8,"High Risk",FraudData[[#This Row],[Fraud Risk Score]]&gt;=6,"Medium Risk",TRUE,"Low Risk")</f>
        <v>Low Risk</v>
      </c>
    </row>
    <row r="3707" spans="1:19">
      <c r="A3707">
        <v>3706</v>
      </c>
      <c r="B3707">
        <v>389.08</v>
      </c>
      <c r="C3707">
        <v>17</v>
      </c>
      <c r="D3707" t="s">
        <v>46</v>
      </c>
      <c r="E3707">
        <v>0</v>
      </c>
      <c r="F3707">
        <v>0</v>
      </c>
      <c r="G3707">
        <v>81</v>
      </c>
      <c r="H3707">
        <v>4</v>
      </c>
      <c r="I3707">
        <v>67</v>
      </c>
      <c r="J3707">
        <v>0</v>
      </c>
      <c r="K3707">
        <f>_xlfn.XLOOKUP(FraudData[[#This Row],[amount]],AmountRules[Amount Min],AmountRules[Risk Points],,-1)</f>
        <v>0</v>
      </c>
      <c r="L3707">
        <f>_xlfn.XLOOKUP(FraudData[[#This Row],[transaction_hour]],TimeRules[Hour Min],TimeRules[Risk Points],,-1)</f>
        <v>0</v>
      </c>
      <c r="M3707">
        <f>_xlfn.XLOOKUP(FraudData[[#This Row],[foreign_transaction]],ForeignRules[Foreign Transaction],ForeignRules[Risk Points],0)</f>
        <v>0</v>
      </c>
      <c r="N3707">
        <f>_xlfn.XLOOKUP(FraudData[[#This Row],[location_mismatch]],Table10[Location Mismatch],Table10[Risk Points],0)</f>
        <v>0</v>
      </c>
      <c r="O3707">
        <f>_xlfn.XLOOKUP(FraudData[[#This Row],[device_trust_score]],DeviceRules[Device Min],DeviceRules[Risk Points],,-1)</f>
        <v>0</v>
      </c>
      <c r="P3707">
        <f>_xlfn.XLOOKUP(FraudData[[#This Row],[velocity_last_24h]],VelocityRules[Velocity Min],VelocityRules[Risk Points],,-1)</f>
        <v>0</v>
      </c>
      <c r="Q3707">
        <f>_xlfn.XLOOKUP(FraudData[[#This Row],[merchant_category]],MerchantRules[Merchant Category],MerchantRules[Risk Points],0)</f>
        <v>0</v>
      </c>
      <c r="R3707">
        <f>SUM(FraudData[[#This Row],[Amount Risk]:[Merchant Risk]])</f>
        <v>0</v>
      </c>
      <c r="S3707" t="str" cm="1">
        <f t="array" ref="S3707">_xlfn.IFS(FraudData[[#This Row],[Fraud Risk Score]]&gt;=8,"High Risk",FraudData[[#This Row],[Fraud Risk Score]]&gt;=6,"Medium Risk",TRUE,"Low Risk")</f>
        <v>Low Risk</v>
      </c>
    </row>
    <row r="3708" spans="1:19">
      <c r="A3708">
        <v>3707</v>
      </c>
      <c r="B3708">
        <v>241.83</v>
      </c>
      <c r="C3708">
        <v>19</v>
      </c>
      <c r="D3708" t="s">
        <v>47</v>
      </c>
      <c r="E3708">
        <v>1</v>
      </c>
      <c r="F3708">
        <v>0</v>
      </c>
      <c r="G3708">
        <v>35</v>
      </c>
      <c r="H3708">
        <v>5</v>
      </c>
      <c r="I3708">
        <v>25</v>
      </c>
      <c r="J3708">
        <v>1</v>
      </c>
      <c r="K3708">
        <f>_xlfn.XLOOKUP(FraudData[[#This Row],[amount]],AmountRules[Amount Min],AmountRules[Risk Points],,-1)</f>
        <v>0</v>
      </c>
      <c r="L3708">
        <f>_xlfn.XLOOKUP(FraudData[[#This Row],[transaction_hour]],TimeRules[Hour Min],TimeRules[Risk Points],,-1)</f>
        <v>0</v>
      </c>
      <c r="M3708">
        <f>_xlfn.XLOOKUP(FraudData[[#This Row],[foreign_transaction]],ForeignRules[Foreign Transaction],ForeignRules[Risk Points],0)</f>
        <v>3</v>
      </c>
      <c r="N3708">
        <f>_xlfn.XLOOKUP(FraudData[[#This Row],[location_mismatch]],Table10[Location Mismatch],Table10[Risk Points],0)</f>
        <v>0</v>
      </c>
      <c r="O3708">
        <f>_xlfn.XLOOKUP(FraudData[[#This Row],[device_trust_score]],DeviceRules[Device Min],DeviceRules[Risk Points],,-1)</f>
        <v>2</v>
      </c>
      <c r="P3708">
        <f>_xlfn.XLOOKUP(FraudData[[#This Row],[velocity_last_24h]],VelocityRules[Velocity Min],VelocityRules[Risk Points],,-1)</f>
        <v>3</v>
      </c>
      <c r="Q3708">
        <f>_xlfn.XLOOKUP(FraudData[[#This Row],[merchant_category]],MerchantRules[Merchant Category],MerchantRules[Risk Points],0)</f>
        <v>0</v>
      </c>
      <c r="R3708">
        <f>SUM(FraudData[[#This Row],[Amount Risk]:[Merchant Risk]])</f>
        <v>8</v>
      </c>
      <c r="S3708" t="str" cm="1">
        <f t="array" ref="S3708">_xlfn.IFS(FraudData[[#This Row],[Fraud Risk Score]]&gt;=8,"High Risk",FraudData[[#This Row],[Fraud Risk Score]]&gt;=6,"Medium Risk",TRUE,"Low Risk")</f>
        <v>High Risk</v>
      </c>
    </row>
    <row r="3709" spans="1:19">
      <c r="A3709">
        <v>3708</v>
      </c>
      <c r="B3709">
        <v>58.5</v>
      </c>
      <c r="C3709">
        <v>3</v>
      </c>
      <c r="D3709" t="s">
        <v>50</v>
      </c>
      <c r="E3709">
        <v>0</v>
      </c>
      <c r="F3709">
        <v>0</v>
      </c>
      <c r="G3709">
        <v>95</v>
      </c>
      <c r="H3709">
        <v>4</v>
      </c>
      <c r="I3709">
        <v>19</v>
      </c>
      <c r="J3709">
        <v>0</v>
      </c>
      <c r="K3709">
        <f>_xlfn.XLOOKUP(FraudData[[#This Row],[amount]],AmountRules[Amount Min],AmountRules[Risk Points],,-1)</f>
        <v>0</v>
      </c>
      <c r="L3709">
        <f>_xlfn.XLOOKUP(FraudData[[#This Row],[transaction_hour]],TimeRules[Hour Min],TimeRules[Risk Points],,-1)</f>
        <v>3</v>
      </c>
      <c r="M3709">
        <f>_xlfn.XLOOKUP(FraudData[[#This Row],[foreign_transaction]],ForeignRules[Foreign Transaction],ForeignRules[Risk Points],0)</f>
        <v>0</v>
      </c>
      <c r="N3709">
        <f>_xlfn.XLOOKUP(FraudData[[#This Row],[location_mismatch]],Table10[Location Mismatch],Table10[Risk Points],0)</f>
        <v>0</v>
      </c>
      <c r="O3709">
        <f>_xlfn.XLOOKUP(FraudData[[#This Row],[device_trust_score]],DeviceRules[Device Min],DeviceRules[Risk Points],,-1)</f>
        <v>0</v>
      </c>
      <c r="P3709">
        <f>_xlfn.XLOOKUP(FraudData[[#This Row],[velocity_last_24h]],VelocityRules[Velocity Min],VelocityRules[Risk Points],,-1)</f>
        <v>0</v>
      </c>
      <c r="Q3709">
        <f>_xlfn.XLOOKUP(FraudData[[#This Row],[merchant_category]],MerchantRules[Merchant Category],MerchantRules[Risk Points],0)</f>
        <v>0</v>
      </c>
      <c r="R3709">
        <f>SUM(FraudData[[#This Row],[Amount Risk]:[Merchant Risk]])</f>
        <v>3</v>
      </c>
      <c r="S3709" t="str" cm="1">
        <f t="array" ref="S3709">_xlfn.IFS(FraudData[[#This Row],[Fraud Risk Score]]&gt;=8,"High Risk",FraudData[[#This Row],[Fraud Risk Score]]&gt;=6,"Medium Risk",TRUE,"Low Risk")</f>
        <v>Low Risk</v>
      </c>
    </row>
    <row r="3710" spans="1:19">
      <c r="A3710">
        <v>3709</v>
      </c>
      <c r="B3710">
        <v>59.54</v>
      </c>
      <c r="C3710">
        <v>0</v>
      </c>
      <c r="D3710" t="s">
        <v>47</v>
      </c>
      <c r="E3710">
        <v>0</v>
      </c>
      <c r="F3710">
        <v>0</v>
      </c>
      <c r="G3710">
        <v>32</v>
      </c>
      <c r="H3710">
        <v>3</v>
      </c>
      <c r="I3710">
        <v>29</v>
      </c>
      <c r="J3710">
        <v>0</v>
      </c>
      <c r="K3710">
        <f>_xlfn.XLOOKUP(FraudData[[#This Row],[amount]],AmountRules[Amount Min],AmountRules[Risk Points],,-1)</f>
        <v>0</v>
      </c>
      <c r="L3710">
        <f>_xlfn.XLOOKUP(FraudData[[#This Row],[transaction_hour]],TimeRules[Hour Min],TimeRules[Risk Points],,-1)</f>
        <v>3</v>
      </c>
      <c r="M3710">
        <f>_xlfn.XLOOKUP(FraudData[[#This Row],[foreign_transaction]],ForeignRules[Foreign Transaction],ForeignRules[Risk Points],0)</f>
        <v>0</v>
      </c>
      <c r="N3710">
        <f>_xlfn.XLOOKUP(FraudData[[#This Row],[location_mismatch]],Table10[Location Mismatch],Table10[Risk Points],0)</f>
        <v>0</v>
      </c>
      <c r="O3710">
        <f>_xlfn.XLOOKUP(FraudData[[#This Row],[device_trust_score]],DeviceRules[Device Min],DeviceRules[Risk Points],,-1)</f>
        <v>2</v>
      </c>
      <c r="P3710">
        <f>_xlfn.XLOOKUP(FraudData[[#This Row],[velocity_last_24h]],VelocityRules[Velocity Min],VelocityRules[Risk Points],,-1)</f>
        <v>0</v>
      </c>
      <c r="Q3710">
        <f>_xlfn.XLOOKUP(FraudData[[#This Row],[merchant_category]],MerchantRules[Merchant Category],MerchantRules[Risk Points],0)</f>
        <v>0</v>
      </c>
      <c r="R3710">
        <f>SUM(FraudData[[#This Row],[Amount Risk]:[Merchant Risk]])</f>
        <v>5</v>
      </c>
      <c r="S3710" t="str" cm="1">
        <f t="array" ref="S3710">_xlfn.IFS(FraudData[[#This Row],[Fraud Risk Score]]&gt;=8,"High Risk",FraudData[[#This Row],[Fraud Risk Score]]&gt;=6,"Medium Risk",TRUE,"Low Risk")</f>
        <v>Low Risk</v>
      </c>
    </row>
    <row r="3711" spans="1:19">
      <c r="A3711">
        <v>3710</v>
      </c>
      <c r="B3711">
        <v>595.19000000000005</v>
      </c>
      <c r="C3711">
        <v>14</v>
      </c>
      <c r="D3711" t="s">
        <v>50</v>
      </c>
      <c r="E3711">
        <v>0</v>
      </c>
      <c r="F3711">
        <v>0</v>
      </c>
      <c r="G3711">
        <v>38</v>
      </c>
      <c r="H3711">
        <v>7</v>
      </c>
      <c r="I3711">
        <v>68</v>
      </c>
      <c r="J3711">
        <v>0</v>
      </c>
      <c r="K3711">
        <f>_xlfn.XLOOKUP(FraudData[[#This Row],[amount]],AmountRules[Amount Min],AmountRules[Risk Points],,-1)</f>
        <v>1</v>
      </c>
      <c r="L3711">
        <f>_xlfn.XLOOKUP(FraudData[[#This Row],[transaction_hour]],TimeRules[Hour Min],TimeRules[Risk Points],,-1)</f>
        <v>0</v>
      </c>
      <c r="M3711">
        <f>_xlfn.XLOOKUP(FraudData[[#This Row],[foreign_transaction]],ForeignRules[Foreign Transaction],ForeignRules[Risk Points],0)</f>
        <v>0</v>
      </c>
      <c r="N3711">
        <f>_xlfn.XLOOKUP(FraudData[[#This Row],[location_mismatch]],Table10[Location Mismatch],Table10[Risk Points],0)</f>
        <v>0</v>
      </c>
      <c r="O3711">
        <f>_xlfn.XLOOKUP(FraudData[[#This Row],[device_trust_score]],DeviceRules[Device Min],DeviceRules[Risk Points],,-1)</f>
        <v>2</v>
      </c>
      <c r="P3711">
        <f>_xlfn.XLOOKUP(FraudData[[#This Row],[velocity_last_24h]],VelocityRules[Velocity Min],VelocityRules[Risk Points],,-1)</f>
        <v>2</v>
      </c>
      <c r="Q3711">
        <f>_xlfn.XLOOKUP(FraudData[[#This Row],[merchant_category]],MerchantRules[Merchant Category],MerchantRules[Risk Points],0)</f>
        <v>0</v>
      </c>
      <c r="R3711">
        <f>SUM(FraudData[[#This Row],[Amount Risk]:[Merchant Risk]])</f>
        <v>5</v>
      </c>
      <c r="S3711" t="str" cm="1">
        <f t="array" ref="S3711">_xlfn.IFS(FraudData[[#This Row],[Fraud Risk Score]]&gt;=8,"High Risk",FraudData[[#This Row],[Fraud Risk Score]]&gt;=6,"Medium Risk",TRUE,"Low Risk")</f>
        <v>Low Risk</v>
      </c>
    </row>
    <row r="3712" spans="1:19">
      <c r="A3712">
        <v>3711</v>
      </c>
      <c r="B3712">
        <v>1.86</v>
      </c>
      <c r="C3712">
        <v>17</v>
      </c>
      <c r="D3712" t="s">
        <v>48</v>
      </c>
      <c r="E3712">
        <v>0</v>
      </c>
      <c r="F3712">
        <v>0</v>
      </c>
      <c r="G3712">
        <v>73</v>
      </c>
      <c r="H3712">
        <v>2</v>
      </c>
      <c r="I3712">
        <v>25</v>
      </c>
      <c r="J3712">
        <v>0</v>
      </c>
      <c r="K3712">
        <f>_xlfn.XLOOKUP(FraudData[[#This Row],[amount]],AmountRules[Amount Min],AmountRules[Risk Points],,-1)</f>
        <v>0</v>
      </c>
      <c r="L3712">
        <f>_xlfn.XLOOKUP(FraudData[[#This Row],[transaction_hour]],TimeRules[Hour Min],TimeRules[Risk Points],,-1)</f>
        <v>0</v>
      </c>
      <c r="M3712">
        <f>_xlfn.XLOOKUP(FraudData[[#This Row],[foreign_transaction]],ForeignRules[Foreign Transaction],ForeignRules[Risk Points],0)</f>
        <v>0</v>
      </c>
      <c r="N3712">
        <f>_xlfn.XLOOKUP(FraudData[[#This Row],[location_mismatch]],Table10[Location Mismatch],Table10[Risk Points],0)</f>
        <v>0</v>
      </c>
      <c r="O3712">
        <f>_xlfn.XLOOKUP(FraudData[[#This Row],[device_trust_score]],DeviceRules[Device Min],DeviceRules[Risk Points],,-1)</f>
        <v>0</v>
      </c>
      <c r="P3712">
        <f>_xlfn.XLOOKUP(FraudData[[#This Row],[velocity_last_24h]],VelocityRules[Velocity Min],VelocityRules[Risk Points],,-1)</f>
        <v>0</v>
      </c>
      <c r="Q3712">
        <f>_xlfn.XLOOKUP(FraudData[[#This Row],[merchant_category]],MerchantRules[Merchant Category],MerchantRules[Risk Points],0)</f>
        <v>0</v>
      </c>
      <c r="R3712">
        <f>SUM(FraudData[[#This Row],[Amount Risk]:[Merchant Risk]])</f>
        <v>0</v>
      </c>
      <c r="S3712" t="str" cm="1">
        <f t="array" ref="S3712">_xlfn.IFS(FraudData[[#This Row],[Fraud Risk Score]]&gt;=8,"High Risk",FraudData[[#This Row],[Fraud Risk Score]]&gt;=6,"Medium Risk",TRUE,"Low Risk")</f>
        <v>Low Risk</v>
      </c>
    </row>
    <row r="3713" spans="1:19">
      <c r="A3713">
        <v>3712</v>
      </c>
      <c r="B3713">
        <v>226.61</v>
      </c>
      <c r="C3713">
        <v>13</v>
      </c>
      <c r="D3713" t="s">
        <v>46</v>
      </c>
      <c r="E3713">
        <v>0</v>
      </c>
      <c r="F3713">
        <v>0</v>
      </c>
      <c r="G3713">
        <v>57</v>
      </c>
      <c r="H3713">
        <v>2</v>
      </c>
      <c r="I3713">
        <v>58</v>
      </c>
      <c r="J3713">
        <v>0</v>
      </c>
      <c r="K3713">
        <f>_xlfn.XLOOKUP(FraudData[[#This Row],[amount]],AmountRules[Amount Min],AmountRules[Risk Points],,-1)</f>
        <v>0</v>
      </c>
      <c r="L3713">
        <f>_xlfn.XLOOKUP(FraudData[[#This Row],[transaction_hour]],TimeRules[Hour Min],TimeRules[Risk Points],,-1)</f>
        <v>0</v>
      </c>
      <c r="M3713">
        <f>_xlfn.XLOOKUP(FraudData[[#This Row],[foreign_transaction]],ForeignRules[Foreign Transaction],ForeignRules[Risk Points],0)</f>
        <v>0</v>
      </c>
      <c r="N3713">
        <f>_xlfn.XLOOKUP(FraudData[[#This Row],[location_mismatch]],Table10[Location Mismatch],Table10[Risk Points],0)</f>
        <v>0</v>
      </c>
      <c r="O3713">
        <f>_xlfn.XLOOKUP(FraudData[[#This Row],[device_trust_score]],DeviceRules[Device Min],DeviceRules[Risk Points],,-1)</f>
        <v>1</v>
      </c>
      <c r="P3713">
        <f>_xlfn.XLOOKUP(FraudData[[#This Row],[velocity_last_24h]],VelocityRules[Velocity Min],VelocityRules[Risk Points],,-1)</f>
        <v>0</v>
      </c>
      <c r="Q3713">
        <f>_xlfn.XLOOKUP(FraudData[[#This Row],[merchant_category]],MerchantRules[Merchant Category],MerchantRules[Risk Points],0)</f>
        <v>0</v>
      </c>
      <c r="R3713">
        <f>SUM(FraudData[[#This Row],[Amount Risk]:[Merchant Risk]])</f>
        <v>1</v>
      </c>
      <c r="S3713" t="str" cm="1">
        <f t="array" ref="S3713">_xlfn.IFS(FraudData[[#This Row],[Fraud Risk Score]]&gt;=8,"High Risk",FraudData[[#This Row],[Fraud Risk Score]]&gt;=6,"Medium Risk",TRUE,"Low Risk")</f>
        <v>Low Risk</v>
      </c>
    </row>
    <row r="3714" spans="1:19">
      <c r="A3714">
        <v>3713</v>
      </c>
      <c r="B3714">
        <v>220.5</v>
      </c>
      <c r="C3714">
        <v>2</v>
      </c>
      <c r="D3714" t="s">
        <v>48</v>
      </c>
      <c r="E3714">
        <v>0</v>
      </c>
      <c r="F3714">
        <v>0</v>
      </c>
      <c r="G3714">
        <v>48</v>
      </c>
      <c r="H3714">
        <v>5</v>
      </c>
      <c r="I3714">
        <v>48</v>
      </c>
      <c r="J3714">
        <v>0</v>
      </c>
      <c r="K3714">
        <f>_xlfn.XLOOKUP(FraudData[[#This Row],[amount]],AmountRules[Amount Min],AmountRules[Risk Points],,-1)</f>
        <v>0</v>
      </c>
      <c r="L3714">
        <f>_xlfn.XLOOKUP(FraudData[[#This Row],[transaction_hour]],TimeRules[Hour Min],TimeRules[Risk Points],,-1)</f>
        <v>3</v>
      </c>
      <c r="M3714">
        <f>_xlfn.XLOOKUP(FraudData[[#This Row],[foreign_transaction]],ForeignRules[Foreign Transaction],ForeignRules[Risk Points],0)</f>
        <v>0</v>
      </c>
      <c r="N3714">
        <f>_xlfn.XLOOKUP(FraudData[[#This Row],[location_mismatch]],Table10[Location Mismatch],Table10[Risk Points],0)</f>
        <v>0</v>
      </c>
      <c r="O3714">
        <f>_xlfn.XLOOKUP(FraudData[[#This Row],[device_trust_score]],DeviceRules[Device Min],DeviceRules[Risk Points],,-1)</f>
        <v>2</v>
      </c>
      <c r="P3714">
        <f>_xlfn.XLOOKUP(FraudData[[#This Row],[velocity_last_24h]],VelocityRules[Velocity Min],VelocityRules[Risk Points],,-1)</f>
        <v>3</v>
      </c>
      <c r="Q3714">
        <f>_xlfn.XLOOKUP(FraudData[[#This Row],[merchant_category]],MerchantRules[Merchant Category],MerchantRules[Risk Points],0)</f>
        <v>0</v>
      </c>
      <c r="R3714">
        <f>SUM(FraudData[[#This Row],[Amount Risk]:[Merchant Risk]])</f>
        <v>8</v>
      </c>
      <c r="S3714" t="str" cm="1">
        <f t="array" ref="S3714">_xlfn.IFS(FraudData[[#This Row],[Fraud Risk Score]]&gt;=8,"High Risk",FraudData[[#This Row],[Fraud Risk Score]]&gt;=6,"Medium Risk",TRUE,"Low Risk")</f>
        <v>High Risk</v>
      </c>
    </row>
    <row r="3715" spans="1:19">
      <c r="A3715">
        <v>3714</v>
      </c>
      <c r="B3715">
        <v>175.44</v>
      </c>
      <c r="C3715">
        <v>14</v>
      </c>
      <c r="D3715" t="s">
        <v>48</v>
      </c>
      <c r="E3715">
        <v>0</v>
      </c>
      <c r="F3715">
        <v>0</v>
      </c>
      <c r="G3715">
        <v>95</v>
      </c>
      <c r="H3715">
        <v>1</v>
      </c>
      <c r="I3715">
        <v>38</v>
      </c>
      <c r="J3715">
        <v>0</v>
      </c>
      <c r="K3715">
        <f>_xlfn.XLOOKUP(FraudData[[#This Row],[amount]],AmountRules[Amount Min],AmountRules[Risk Points],,-1)</f>
        <v>0</v>
      </c>
      <c r="L3715">
        <f>_xlfn.XLOOKUP(FraudData[[#This Row],[transaction_hour]],TimeRules[Hour Min],TimeRules[Risk Points],,-1)</f>
        <v>0</v>
      </c>
      <c r="M3715">
        <f>_xlfn.XLOOKUP(FraudData[[#This Row],[foreign_transaction]],ForeignRules[Foreign Transaction],ForeignRules[Risk Points],0)</f>
        <v>0</v>
      </c>
      <c r="N3715">
        <f>_xlfn.XLOOKUP(FraudData[[#This Row],[location_mismatch]],Table10[Location Mismatch],Table10[Risk Points],0)</f>
        <v>0</v>
      </c>
      <c r="O3715">
        <f>_xlfn.XLOOKUP(FraudData[[#This Row],[device_trust_score]],DeviceRules[Device Min],DeviceRules[Risk Points],,-1)</f>
        <v>0</v>
      </c>
      <c r="P3715">
        <f>_xlfn.XLOOKUP(FraudData[[#This Row],[velocity_last_24h]],VelocityRules[Velocity Min],VelocityRules[Risk Points],,-1)</f>
        <v>0</v>
      </c>
      <c r="Q3715">
        <f>_xlfn.XLOOKUP(FraudData[[#This Row],[merchant_category]],MerchantRules[Merchant Category],MerchantRules[Risk Points],0)</f>
        <v>0</v>
      </c>
      <c r="R3715">
        <f>SUM(FraudData[[#This Row],[Amount Risk]:[Merchant Risk]])</f>
        <v>0</v>
      </c>
      <c r="S3715" t="str" cm="1">
        <f t="array" ref="S3715">_xlfn.IFS(FraudData[[#This Row],[Fraud Risk Score]]&gt;=8,"High Risk",FraudData[[#This Row],[Fraud Risk Score]]&gt;=6,"Medium Risk",TRUE,"Low Risk")</f>
        <v>Low Risk</v>
      </c>
    </row>
    <row r="3716" spans="1:19">
      <c r="A3716">
        <v>3715</v>
      </c>
      <c r="B3716">
        <v>830.9</v>
      </c>
      <c r="C3716">
        <v>4</v>
      </c>
      <c r="D3716" t="s">
        <v>46</v>
      </c>
      <c r="E3716">
        <v>0</v>
      </c>
      <c r="F3716">
        <v>0</v>
      </c>
      <c r="G3716">
        <v>62</v>
      </c>
      <c r="H3716">
        <v>3</v>
      </c>
      <c r="I3716">
        <v>48</v>
      </c>
      <c r="J3716">
        <v>0</v>
      </c>
      <c r="K3716">
        <f>_xlfn.XLOOKUP(FraudData[[#This Row],[amount]],AmountRules[Amount Min],AmountRules[Risk Points],,-1)</f>
        <v>1</v>
      </c>
      <c r="L3716">
        <f>_xlfn.XLOOKUP(FraudData[[#This Row],[transaction_hour]],TimeRules[Hour Min],TimeRules[Risk Points],,-1)</f>
        <v>0</v>
      </c>
      <c r="M3716">
        <f>_xlfn.XLOOKUP(FraudData[[#This Row],[foreign_transaction]],ForeignRules[Foreign Transaction],ForeignRules[Risk Points],0)</f>
        <v>0</v>
      </c>
      <c r="N3716">
        <f>_xlfn.XLOOKUP(FraudData[[#This Row],[location_mismatch]],Table10[Location Mismatch],Table10[Risk Points],0)</f>
        <v>0</v>
      </c>
      <c r="O3716">
        <f>_xlfn.XLOOKUP(FraudData[[#This Row],[device_trust_score]],DeviceRules[Device Min],DeviceRules[Risk Points],,-1)</f>
        <v>1</v>
      </c>
      <c r="P3716">
        <f>_xlfn.XLOOKUP(FraudData[[#This Row],[velocity_last_24h]],VelocityRules[Velocity Min],VelocityRules[Risk Points],,-1)</f>
        <v>0</v>
      </c>
      <c r="Q3716">
        <f>_xlfn.XLOOKUP(FraudData[[#This Row],[merchant_category]],MerchantRules[Merchant Category],MerchantRules[Risk Points],0)</f>
        <v>0</v>
      </c>
      <c r="R3716">
        <f>SUM(FraudData[[#This Row],[Amount Risk]:[Merchant Risk]])</f>
        <v>2</v>
      </c>
      <c r="S3716" t="str" cm="1">
        <f t="array" ref="S3716">_xlfn.IFS(FraudData[[#This Row],[Fraud Risk Score]]&gt;=8,"High Risk",FraudData[[#This Row],[Fraud Risk Score]]&gt;=6,"Medium Risk",TRUE,"Low Risk")</f>
        <v>Low Risk</v>
      </c>
    </row>
    <row r="3717" spans="1:19">
      <c r="A3717">
        <v>3716</v>
      </c>
      <c r="B3717">
        <v>67.28</v>
      </c>
      <c r="C3717">
        <v>23</v>
      </c>
      <c r="D3717" t="s">
        <v>50</v>
      </c>
      <c r="E3717">
        <v>0</v>
      </c>
      <c r="F3717">
        <v>0</v>
      </c>
      <c r="G3717">
        <v>74</v>
      </c>
      <c r="H3717">
        <v>0</v>
      </c>
      <c r="I3717">
        <v>49</v>
      </c>
      <c r="J3717">
        <v>0</v>
      </c>
      <c r="K3717">
        <f>_xlfn.XLOOKUP(FraudData[[#This Row],[amount]],AmountRules[Amount Min],AmountRules[Risk Points],,-1)</f>
        <v>0</v>
      </c>
      <c r="L3717">
        <f>_xlfn.XLOOKUP(FraudData[[#This Row],[transaction_hour]],TimeRules[Hour Min],TimeRules[Risk Points],,-1)</f>
        <v>1</v>
      </c>
      <c r="M3717">
        <f>_xlfn.XLOOKUP(FraudData[[#This Row],[foreign_transaction]],ForeignRules[Foreign Transaction],ForeignRules[Risk Points],0)</f>
        <v>0</v>
      </c>
      <c r="N3717">
        <f>_xlfn.XLOOKUP(FraudData[[#This Row],[location_mismatch]],Table10[Location Mismatch],Table10[Risk Points],0)</f>
        <v>0</v>
      </c>
      <c r="O3717">
        <f>_xlfn.XLOOKUP(FraudData[[#This Row],[device_trust_score]],DeviceRules[Device Min],DeviceRules[Risk Points],,-1)</f>
        <v>0</v>
      </c>
      <c r="P3717">
        <f>_xlfn.XLOOKUP(FraudData[[#This Row],[velocity_last_24h]],VelocityRules[Velocity Min],VelocityRules[Risk Points],,-1)</f>
        <v>0</v>
      </c>
      <c r="Q3717">
        <f>_xlfn.XLOOKUP(FraudData[[#This Row],[merchant_category]],MerchantRules[Merchant Category],MerchantRules[Risk Points],0)</f>
        <v>0</v>
      </c>
      <c r="R3717">
        <f>SUM(FraudData[[#This Row],[Amount Risk]:[Merchant Risk]])</f>
        <v>1</v>
      </c>
      <c r="S3717" t="str" cm="1">
        <f t="array" ref="S3717">_xlfn.IFS(FraudData[[#This Row],[Fraud Risk Score]]&gt;=8,"High Risk",FraudData[[#This Row],[Fraud Risk Score]]&gt;=6,"Medium Risk",TRUE,"Low Risk")</f>
        <v>Low Risk</v>
      </c>
    </row>
    <row r="3718" spans="1:19">
      <c r="A3718">
        <v>3717</v>
      </c>
      <c r="B3718">
        <v>74.790000000000006</v>
      </c>
      <c r="C3718">
        <v>21</v>
      </c>
      <c r="D3718" t="s">
        <v>50</v>
      </c>
      <c r="E3718">
        <v>0</v>
      </c>
      <c r="F3718">
        <v>0</v>
      </c>
      <c r="G3718">
        <v>88</v>
      </c>
      <c r="H3718">
        <v>2</v>
      </c>
      <c r="I3718">
        <v>37</v>
      </c>
      <c r="J3718">
        <v>0</v>
      </c>
      <c r="K3718">
        <f>_xlfn.XLOOKUP(FraudData[[#This Row],[amount]],AmountRules[Amount Min],AmountRules[Risk Points],,-1)</f>
        <v>0</v>
      </c>
      <c r="L3718">
        <f>_xlfn.XLOOKUP(FraudData[[#This Row],[transaction_hour]],TimeRules[Hour Min],TimeRules[Risk Points],,-1)</f>
        <v>0</v>
      </c>
      <c r="M3718">
        <f>_xlfn.XLOOKUP(FraudData[[#This Row],[foreign_transaction]],ForeignRules[Foreign Transaction],ForeignRules[Risk Points],0)</f>
        <v>0</v>
      </c>
      <c r="N3718">
        <f>_xlfn.XLOOKUP(FraudData[[#This Row],[location_mismatch]],Table10[Location Mismatch],Table10[Risk Points],0)</f>
        <v>0</v>
      </c>
      <c r="O3718">
        <f>_xlfn.XLOOKUP(FraudData[[#This Row],[device_trust_score]],DeviceRules[Device Min],DeviceRules[Risk Points],,-1)</f>
        <v>0</v>
      </c>
      <c r="P3718">
        <f>_xlfn.XLOOKUP(FraudData[[#This Row],[velocity_last_24h]],VelocityRules[Velocity Min],VelocityRules[Risk Points],,-1)</f>
        <v>0</v>
      </c>
      <c r="Q3718">
        <f>_xlfn.XLOOKUP(FraudData[[#This Row],[merchant_category]],MerchantRules[Merchant Category],MerchantRules[Risk Points],0)</f>
        <v>0</v>
      </c>
      <c r="R3718">
        <f>SUM(FraudData[[#This Row],[Amount Risk]:[Merchant Risk]])</f>
        <v>0</v>
      </c>
      <c r="S3718" t="str" cm="1">
        <f t="array" ref="S3718">_xlfn.IFS(FraudData[[#This Row],[Fraud Risk Score]]&gt;=8,"High Risk",FraudData[[#This Row],[Fraud Risk Score]]&gt;=6,"Medium Risk",TRUE,"Low Risk")</f>
        <v>Low Risk</v>
      </c>
    </row>
    <row r="3719" spans="1:19">
      <c r="A3719">
        <v>3718</v>
      </c>
      <c r="B3719">
        <v>14.8</v>
      </c>
      <c r="C3719">
        <v>2</v>
      </c>
      <c r="D3719" t="s">
        <v>50</v>
      </c>
      <c r="E3719">
        <v>0</v>
      </c>
      <c r="F3719">
        <v>0</v>
      </c>
      <c r="G3719">
        <v>26</v>
      </c>
      <c r="H3719">
        <v>2</v>
      </c>
      <c r="I3719">
        <v>64</v>
      </c>
      <c r="J3719">
        <v>0</v>
      </c>
      <c r="K3719">
        <f>_xlfn.XLOOKUP(FraudData[[#This Row],[amount]],AmountRules[Amount Min],AmountRules[Risk Points],,-1)</f>
        <v>0</v>
      </c>
      <c r="L3719">
        <f>_xlfn.XLOOKUP(FraudData[[#This Row],[transaction_hour]],TimeRules[Hour Min],TimeRules[Risk Points],,-1)</f>
        <v>3</v>
      </c>
      <c r="M3719">
        <f>_xlfn.XLOOKUP(FraudData[[#This Row],[foreign_transaction]],ForeignRules[Foreign Transaction],ForeignRules[Risk Points],0)</f>
        <v>0</v>
      </c>
      <c r="N3719">
        <f>_xlfn.XLOOKUP(FraudData[[#This Row],[location_mismatch]],Table10[Location Mismatch],Table10[Risk Points],0)</f>
        <v>0</v>
      </c>
      <c r="O3719">
        <f>_xlfn.XLOOKUP(FraudData[[#This Row],[device_trust_score]],DeviceRules[Device Min],DeviceRules[Risk Points],,-1)</f>
        <v>3</v>
      </c>
      <c r="P3719">
        <f>_xlfn.XLOOKUP(FraudData[[#This Row],[velocity_last_24h]],VelocityRules[Velocity Min],VelocityRules[Risk Points],,-1)</f>
        <v>0</v>
      </c>
      <c r="Q3719">
        <f>_xlfn.XLOOKUP(FraudData[[#This Row],[merchant_category]],MerchantRules[Merchant Category],MerchantRules[Risk Points],0)</f>
        <v>0</v>
      </c>
      <c r="R3719">
        <f>SUM(FraudData[[#This Row],[Amount Risk]:[Merchant Risk]])</f>
        <v>6</v>
      </c>
      <c r="S3719" t="str" cm="1">
        <f t="array" ref="S3719">_xlfn.IFS(FraudData[[#This Row],[Fraud Risk Score]]&gt;=8,"High Risk",FraudData[[#This Row],[Fraud Risk Score]]&gt;=6,"Medium Risk",TRUE,"Low Risk")</f>
        <v>Medium Risk</v>
      </c>
    </row>
    <row r="3720" spans="1:19">
      <c r="A3720">
        <v>3719</v>
      </c>
      <c r="B3720">
        <v>105.27</v>
      </c>
      <c r="C3720">
        <v>21</v>
      </c>
      <c r="D3720" t="s">
        <v>46</v>
      </c>
      <c r="E3720">
        <v>0</v>
      </c>
      <c r="F3720">
        <v>0</v>
      </c>
      <c r="G3720">
        <v>63</v>
      </c>
      <c r="H3720">
        <v>1</v>
      </c>
      <c r="I3720">
        <v>36</v>
      </c>
      <c r="J3720">
        <v>0</v>
      </c>
      <c r="K3720">
        <f>_xlfn.XLOOKUP(FraudData[[#This Row],[amount]],AmountRules[Amount Min],AmountRules[Risk Points],,-1)</f>
        <v>0</v>
      </c>
      <c r="L3720">
        <f>_xlfn.XLOOKUP(FraudData[[#This Row],[transaction_hour]],TimeRules[Hour Min],TimeRules[Risk Points],,-1)</f>
        <v>0</v>
      </c>
      <c r="M3720">
        <f>_xlfn.XLOOKUP(FraudData[[#This Row],[foreign_transaction]],ForeignRules[Foreign Transaction],ForeignRules[Risk Points],0)</f>
        <v>0</v>
      </c>
      <c r="N3720">
        <f>_xlfn.XLOOKUP(FraudData[[#This Row],[location_mismatch]],Table10[Location Mismatch],Table10[Risk Points],0)</f>
        <v>0</v>
      </c>
      <c r="O3720">
        <f>_xlfn.XLOOKUP(FraudData[[#This Row],[device_trust_score]],DeviceRules[Device Min],DeviceRules[Risk Points],,-1)</f>
        <v>1</v>
      </c>
      <c r="P3720">
        <f>_xlfn.XLOOKUP(FraudData[[#This Row],[velocity_last_24h]],VelocityRules[Velocity Min],VelocityRules[Risk Points],,-1)</f>
        <v>0</v>
      </c>
      <c r="Q3720">
        <f>_xlfn.XLOOKUP(FraudData[[#This Row],[merchant_category]],MerchantRules[Merchant Category],MerchantRules[Risk Points],0)</f>
        <v>0</v>
      </c>
      <c r="R3720">
        <f>SUM(FraudData[[#This Row],[Amount Risk]:[Merchant Risk]])</f>
        <v>1</v>
      </c>
      <c r="S3720" t="str" cm="1">
        <f t="array" ref="S3720">_xlfn.IFS(FraudData[[#This Row],[Fraud Risk Score]]&gt;=8,"High Risk",FraudData[[#This Row],[Fraud Risk Score]]&gt;=6,"Medium Risk",TRUE,"Low Risk")</f>
        <v>Low Risk</v>
      </c>
    </row>
    <row r="3721" spans="1:19">
      <c r="A3721">
        <v>3720</v>
      </c>
      <c r="B3721">
        <v>54.45</v>
      </c>
      <c r="C3721">
        <v>6</v>
      </c>
      <c r="D3721" t="s">
        <v>47</v>
      </c>
      <c r="E3721">
        <v>0</v>
      </c>
      <c r="F3721">
        <v>0</v>
      </c>
      <c r="G3721">
        <v>98</v>
      </c>
      <c r="H3721">
        <v>1</v>
      </c>
      <c r="I3721">
        <v>64</v>
      </c>
      <c r="J3721">
        <v>0</v>
      </c>
      <c r="K3721">
        <f>_xlfn.XLOOKUP(FraudData[[#This Row],[amount]],AmountRules[Amount Min],AmountRules[Risk Points],,-1)</f>
        <v>0</v>
      </c>
      <c r="L3721">
        <f>_xlfn.XLOOKUP(FraudData[[#This Row],[transaction_hour]],TimeRules[Hour Min],TimeRules[Risk Points],,-1)</f>
        <v>0</v>
      </c>
      <c r="M3721">
        <f>_xlfn.XLOOKUP(FraudData[[#This Row],[foreign_transaction]],ForeignRules[Foreign Transaction],ForeignRules[Risk Points],0)</f>
        <v>0</v>
      </c>
      <c r="N3721">
        <f>_xlfn.XLOOKUP(FraudData[[#This Row],[location_mismatch]],Table10[Location Mismatch],Table10[Risk Points],0)</f>
        <v>0</v>
      </c>
      <c r="O3721">
        <f>_xlfn.XLOOKUP(FraudData[[#This Row],[device_trust_score]],DeviceRules[Device Min],DeviceRules[Risk Points],,-1)</f>
        <v>0</v>
      </c>
      <c r="P3721">
        <f>_xlfn.XLOOKUP(FraudData[[#This Row],[velocity_last_24h]],VelocityRules[Velocity Min],VelocityRules[Risk Points],,-1)</f>
        <v>0</v>
      </c>
      <c r="Q3721">
        <f>_xlfn.XLOOKUP(FraudData[[#This Row],[merchant_category]],MerchantRules[Merchant Category],MerchantRules[Risk Points],0)</f>
        <v>0</v>
      </c>
      <c r="R3721">
        <f>SUM(FraudData[[#This Row],[Amount Risk]:[Merchant Risk]])</f>
        <v>0</v>
      </c>
      <c r="S3721" t="str" cm="1">
        <f t="array" ref="S3721">_xlfn.IFS(FraudData[[#This Row],[Fraud Risk Score]]&gt;=8,"High Risk",FraudData[[#This Row],[Fraud Risk Score]]&gt;=6,"Medium Risk",TRUE,"Low Risk")</f>
        <v>Low Risk</v>
      </c>
    </row>
    <row r="3722" spans="1:19">
      <c r="A3722">
        <v>3721</v>
      </c>
      <c r="B3722">
        <v>75.72</v>
      </c>
      <c r="C3722">
        <v>5</v>
      </c>
      <c r="D3722" t="s">
        <v>49</v>
      </c>
      <c r="E3722">
        <v>0</v>
      </c>
      <c r="F3722">
        <v>0</v>
      </c>
      <c r="G3722">
        <v>38</v>
      </c>
      <c r="H3722">
        <v>5</v>
      </c>
      <c r="I3722">
        <v>47</v>
      </c>
      <c r="J3722">
        <v>0</v>
      </c>
      <c r="K3722">
        <f>_xlfn.XLOOKUP(FraudData[[#This Row],[amount]],AmountRules[Amount Min],AmountRules[Risk Points],,-1)</f>
        <v>0</v>
      </c>
      <c r="L3722">
        <f>_xlfn.XLOOKUP(FraudData[[#This Row],[transaction_hour]],TimeRules[Hour Min],TimeRules[Risk Points],,-1)</f>
        <v>0</v>
      </c>
      <c r="M3722">
        <f>_xlfn.XLOOKUP(FraudData[[#This Row],[foreign_transaction]],ForeignRules[Foreign Transaction],ForeignRules[Risk Points],0)</f>
        <v>0</v>
      </c>
      <c r="N3722">
        <f>_xlfn.XLOOKUP(FraudData[[#This Row],[location_mismatch]],Table10[Location Mismatch],Table10[Risk Points],0)</f>
        <v>0</v>
      </c>
      <c r="O3722">
        <f>_xlfn.XLOOKUP(FraudData[[#This Row],[device_trust_score]],DeviceRules[Device Min],DeviceRules[Risk Points],,-1)</f>
        <v>2</v>
      </c>
      <c r="P3722">
        <f>_xlfn.XLOOKUP(FraudData[[#This Row],[velocity_last_24h]],VelocityRules[Velocity Min],VelocityRules[Risk Points],,-1)</f>
        <v>3</v>
      </c>
      <c r="Q3722">
        <f>_xlfn.XLOOKUP(FraudData[[#This Row],[merchant_category]],MerchantRules[Merchant Category],MerchantRules[Risk Points],0)</f>
        <v>1</v>
      </c>
      <c r="R3722">
        <f>SUM(FraudData[[#This Row],[Amount Risk]:[Merchant Risk]])</f>
        <v>6</v>
      </c>
      <c r="S3722" t="str" cm="1">
        <f t="array" ref="S3722">_xlfn.IFS(FraudData[[#This Row],[Fraud Risk Score]]&gt;=8,"High Risk",FraudData[[#This Row],[Fraud Risk Score]]&gt;=6,"Medium Risk",TRUE,"Low Risk")</f>
        <v>Medium Risk</v>
      </c>
    </row>
    <row r="3723" spans="1:19">
      <c r="A3723">
        <v>3722</v>
      </c>
      <c r="B3723">
        <v>323.86</v>
      </c>
      <c r="C3723">
        <v>21</v>
      </c>
      <c r="D3723" t="s">
        <v>47</v>
      </c>
      <c r="E3723">
        <v>0</v>
      </c>
      <c r="F3723">
        <v>0</v>
      </c>
      <c r="G3723">
        <v>36</v>
      </c>
      <c r="H3723">
        <v>0</v>
      </c>
      <c r="I3723">
        <v>68</v>
      </c>
      <c r="J3723">
        <v>0</v>
      </c>
      <c r="K3723">
        <f>_xlfn.XLOOKUP(FraudData[[#This Row],[amount]],AmountRules[Amount Min],AmountRules[Risk Points],,-1)</f>
        <v>0</v>
      </c>
      <c r="L3723">
        <f>_xlfn.XLOOKUP(FraudData[[#This Row],[transaction_hour]],TimeRules[Hour Min],TimeRules[Risk Points],,-1)</f>
        <v>0</v>
      </c>
      <c r="M3723">
        <f>_xlfn.XLOOKUP(FraudData[[#This Row],[foreign_transaction]],ForeignRules[Foreign Transaction],ForeignRules[Risk Points],0)</f>
        <v>0</v>
      </c>
      <c r="N3723">
        <f>_xlfn.XLOOKUP(FraudData[[#This Row],[location_mismatch]],Table10[Location Mismatch],Table10[Risk Points],0)</f>
        <v>0</v>
      </c>
      <c r="O3723">
        <f>_xlfn.XLOOKUP(FraudData[[#This Row],[device_trust_score]],DeviceRules[Device Min],DeviceRules[Risk Points],,-1)</f>
        <v>2</v>
      </c>
      <c r="P3723">
        <f>_xlfn.XLOOKUP(FraudData[[#This Row],[velocity_last_24h]],VelocityRules[Velocity Min],VelocityRules[Risk Points],,-1)</f>
        <v>0</v>
      </c>
      <c r="Q3723">
        <f>_xlfn.XLOOKUP(FraudData[[#This Row],[merchant_category]],MerchantRules[Merchant Category],MerchantRules[Risk Points],0)</f>
        <v>0</v>
      </c>
      <c r="R3723">
        <f>SUM(FraudData[[#This Row],[Amount Risk]:[Merchant Risk]])</f>
        <v>2</v>
      </c>
      <c r="S3723" t="str" cm="1">
        <f t="array" ref="S3723">_xlfn.IFS(FraudData[[#This Row],[Fraud Risk Score]]&gt;=8,"High Risk",FraudData[[#This Row],[Fraud Risk Score]]&gt;=6,"Medium Risk",TRUE,"Low Risk")</f>
        <v>Low Risk</v>
      </c>
    </row>
    <row r="3724" spans="1:19">
      <c r="A3724">
        <v>3723</v>
      </c>
      <c r="B3724">
        <v>493.35</v>
      </c>
      <c r="C3724">
        <v>0</v>
      </c>
      <c r="D3724" t="s">
        <v>47</v>
      </c>
      <c r="E3724">
        <v>0</v>
      </c>
      <c r="F3724">
        <v>0</v>
      </c>
      <c r="G3724">
        <v>75</v>
      </c>
      <c r="H3724">
        <v>2</v>
      </c>
      <c r="I3724">
        <v>26</v>
      </c>
      <c r="J3724">
        <v>0</v>
      </c>
      <c r="K3724">
        <f>_xlfn.XLOOKUP(FraudData[[#This Row],[amount]],AmountRules[Amount Min],AmountRules[Risk Points],,-1)</f>
        <v>0</v>
      </c>
      <c r="L3724">
        <f>_xlfn.XLOOKUP(FraudData[[#This Row],[transaction_hour]],TimeRules[Hour Min],TimeRules[Risk Points],,-1)</f>
        <v>3</v>
      </c>
      <c r="M3724">
        <f>_xlfn.XLOOKUP(FraudData[[#This Row],[foreign_transaction]],ForeignRules[Foreign Transaction],ForeignRules[Risk Points],0)</f>
        <v>0</v>
      </c>
      <c r="N3724">
        <f>_xlfn.XLOOKUP(FraudData[[#This Row],[location_mismatch]],Table10[Location Mismatch],Table10[Risk Points],0)</f>
        <v>0</v>
      </c>
      <c r="O3724">
        <f>_xlfn.XLOOKUP(FraudData[[#This Row],[device_trust_score]],DeviceRules[Device Min],DeviceRules[Risk Points],,-1)</f>
        <v>0</v>
      </c>
      <c r="P3724">
        <f>_xlfn.XLOOKUP(FraudData[[#This Row],[velocity_last_24h]],VelocityRules[Velocity Min],VelocityRules[Risk Points],,-1)</f>
        <v>0</v>
      </c>
      <c r="Q3724">
        <f>_xlfn.XLOOKUP(FraudData[[#This Row],[merchant_category]],MerchantRules[Merchant Category],MerchantRules[Risk Points],0)</f>
        <v>0</v>
      </c>
      <c r="R3724">
        <f>SUM(FraudData[[#This Row],[Amount Risk]:[Merchant Risk]])</f>
        <v>3</v>
      </c>
      <c r="S3724" t="str" cm="1">
        <f t="array" ref="S3724">_xlfn.IFS(FraudData[[#This Row],[Fraud Risk Score]]&gt;=8,"High Risk",FraudData[[#This Row],[Fraud Risk Score]]&gt;=6,"Medium Risk",TRUE,"Low Risk")</f>
        <v>Low Risk</v>
      </c>
    </row>
    <row r="3725" spans="1:19">
      <c r="A3725">
        <v>3724</v>
      </c>
      <c r="B3725">
        <v>36.979999999999997</v>
      </c>
      <c r="C3725">
        <v>18</v>
      </c>
      <c r="D3725" t="s">
        <v>48</v>
      </c>
      <c r="E3725">
        <v>0</v>
      </c>
      <c r="F3725">
        <v>0</v>
      </c>
      <c r="G3725">
        <v>34</v>
      </c>
      <c r="H3725">
        <v>5</v>
      </c>
      <c r="I3725">
        <v>37</v>
      </c>
      <c r="J3725">
        <v>0</v>
      </c>
      <c r="K3725">
        <f>_xlfn.XLOOKUP(FraudData[[#This Row],[amount]],AmountRules[Amount Min],AmountRules[Risk Points],,-1)</f>
        <v>0</v>
      </c>
      <c r="L3725">
        <f>_xlfn.XLOOKUP(FraudData[[#This Row],[transaction_hour]],TimeRules[Hour Min],TimeRules[Risk Points],,-1)</f>
        <v>0</v>
      </c>
      <c r="M3725">
        <f>_xlfn.XLOOKUP(FraudData[[#This Row],[foreign_transaction]],ForeignRules[Foreign Transaction],ForeignRules[Risk Points],0)</f>
        <v>0</v>
      </c>
      <c r="N3725">
        <f>_xlfn.XLOOKUP(FraudData[[#This Row],[location_mismatch]],Table10[Location Mismatch],Table10[Risk Points],0)</f>
        <v>0</v>
      </c>
      <c r="O3725">
        <f>_xlfn.XLOOKUP(FraudData[[#This Row],[device_trust_score]],DeviceRules[Device Min],DeviceRules[Risk Points],,-1)</f>
        <v>2</v>
      </c>
      <c r="P3725">
        <f>_xlfn.XLOOKUP(FraudData[[#This Row],[velocity_last_24h]],VelocityRules[Velocity Min],VelocityRules[Risk Points],,-1)</f>
        <v>3</v>
      </c>
      <c r="Q3725">
        <f>_xlfn.XLOOKUP(FraudData[[#This Row],[merchant_category]],MerchantRules[Merchant Category],MerchantRules[Risk Points],0)</f>
        <v>0</v>
      </c>
      <c r="R3725">
        <f>SUM(FraudData[[#This Row],[Amount Risk]:[Merchant Risk]])</f>
        <v>5</v>
      </c>
      <c r="S3725" t="str" cm="1">
        <f t="array" ref="S3725">_xlfn.IFS(FraudData[[#This Row],[Fraud Risk Score]]&gt;=8,"High Risk",FraudData[[#This Row],[Fraud Risk Score]]&gt;=6,"Medium Risk",TRUE,"Low Risk")</f>
        <v>Low Risk</v>
      </c>
    </row>
    <row r="3726" spans="1:19">
      <c r="A3726">
        <v>3725</v>
      </c>
      <c r="B3726">
        <v>83.88</v>
      </c>
      <c r="C3726">
        <v>6</v>
      </c>
      <c r="D3726" t="s">
        <v>49</v>
      </c>
      <c r="E3726">
        <v>0</v>
      </c>
      <c r="F3726">
        <v>0</v>
      </c>
      <c r="G3726">
        <v>68</v>
      </c>
      <c r="H3726">
        <v>2</v>
      </c>
      <c r="I3726">
        <v>35</v>
      </c>
      <c r="J3726">
        <v>0</v>
      </c>
      <c r="K3726">
        <f>_xlfn.XLOOKUP(FraudData[[#This Row],[amount]],AmountRules[Amount Min],AmountRules[Risk Points],,-1)</f>
        <v>0</v>
      </c>
      <c r="L3726">
        <f>_xlfn.XLOOKUP(FraudData[[#This Row],[transaction_hour]],TimeRules[Hour Min],TimeRules[Risk Points],,-1)</f>
        <v>0</v>
      </c>
      <c r="M3726">
        <f>_xlfn.XLOOKUP(FraudData[[#This Row],[foreign_transaction]],ForeignRules[Foreign Transaction],ForeignRules[Risk Points],0)</f>
        <v>0</v>
      </c>
      <c r="N3726">
        <f>_xlfn.XLOOKUP(FraudData[[#This Row],[location_mismatch]],Table10[Location Mismatch],Table10[Risk Points],0)</f>
        <v>0</v>
      </c>
      <c r="O3726">
        <f>_xlfn.XLOOKUP(FraudData[[#This Row],[device_trust_score]],DeviceRules[Device Min],DeviceRules[Risk Points],,-1)</f>
        <v>1</v>
      </c>
      <c r="P3726">
        <f>_xlfn.XLOOKUP(FraudData[[#This Row],[velocity_last_24h]],VelocityRules[Velocity Min],VelocityRules[Risk Points],,-1)</f>
        <v>0</v>
      </c>
      <c r="Q3726">
        <f>_xlfn.XLOOKUP(FraudData[[#This Row],[merchant_category]],MerchantRules[Merchant Category],MerchantRules[Risk Points],0)</f>
        <v>1</v>
      </c>
      <c r="R3726">
        <f>SUM(FraudData[[#This Row],[Amount Risk]:[Merchant Risk]])</f>
        <v>2</v>
      </c>
      <c r="S3726" t="str" cm="1">
        <f t="array" ref="S3726">_xlfn.IFS(FraudData[[#This Row],[Fraud Risk Score]]&gt;=8,"High Risk",FraudData[[#This Row],[Fraud Risk Score]]&gt;=6,"Medium Risk",TRUE,"Low Risk")</f>
        <v>Low Risk</v>
      </c>
    </row>
    <row r="3727" spans="1:19">
      <c r="A3727">
        <v>3726</v>
      </c>
      <c r="B3727">
        <v>475.18</v>
      </c>
      <c r="C3727">
        <v>3</v>
      </c>
      <c r="D3727" t="s">
        <v>50</v>
      </c>
      <c r="E3727">
        <v>0</v>
      </c>
      <c r="F3727">
        <v>0</v>
      </c>
      <c r="G3727">
        <v>64</v>
      </c>
      <c r="H3727">
        <v>0</v>
      </c>
      <c r="I3727">
        <v>65</v>
      </c>
      <c r="J3727">
        <v>0</v>
      </c>
      <c r="K3727">
        <f>_xlfn.XLOOKUP(FraudData[[#This Row],[amount]],AmountRules[Amount Min],AmountRules[Risk Points],,-1)</f>
        <v>0</v>
      </c>
      <c r="L3727">
        <f>_xlfn.XLOOKUP(FraudData[[#This Row],[transaction_hour]],TimeRules[Hour Min],TimeRules[Risk Points],,-1)</f>
        <v>3</v>
      </c>
      <c r="M3727">
        <f>_xlfn.XLOOKUP(FraudData[[#This Row],[foreign_transaction]],ForeignRules[Foreign Transaction],ForeignRules[Risk Points],0)</f>
        <v>0</v>
      </c>
      <c r="N3727">
        <f>_xlfn.XLOOKUP(FraudData[[#This Row],[location_mismatch]],Table10[Location Mismatch],Table10[Risk Points],0)</f>
        <v>0</v>
      </c>
      <c r="O3727">
        <f>_xlfn.XLOOKUP(FraudData[[#This Row],[device_trust_score]],DeviceRules[Device Min],DeviceRules[Risk Points],,-1)</f>
        <v>1</v>
      </c>
      <c r="P3727">
        <f>_xlfn.XLOOKUP(FraudData[[#This Row],[velocity_last_24h]],VelocityRules[Velocity Min],VelocityRules[Risk Points],,-1)</f>
        <v>0</v>
      </c>
      <c r="Q3727">
        <f>_xlfn.XLOOKUP(FraudData[[#This Row],[merchant_category]],MerchantRules[Merchant Category],MerchantRules[Risk Points],0)</f>
        <v>0</v>
      </c>
      <c r="R3727">
        <f>SUM(FraudData[[#This Row],[Amount Risk]:[Merchant Risk]])</f>
        <v>4</v>
      </c>
      <c r="S3727" t="str" cm="1">
        <f t="array" ref="S3727">_xlfn.IFS(FraudData[[#This Row],[Fraud Risk Score]]&gt;=8,"High Risk",FraudData[[#This Row],[Fraud Risk Score]]&gt;=6,"Medium Risk",TRUE,"Low Risk")</f>
        <v>Low Risk</v>
      </c>
    </row>
    <row r="3728" spans="1:19">
      <c r="A3728">
        <v>3727</v>
      </c>
      <c r="B3728">
        <v>11.48</v>
      </c>
      <c r="C3728">
        <v>11</v>
      </c>
      <c r="D3728" t="s">
        <v>47</v>
      </c>
      <c r="E3728">
        <v>0</v>
      </c>
      <c r="F3728">
        <v>0</v>
      </c>
      <c r="G3728">
        <v>84</v>
      </c>
      <c r="H3728">
        <v>2</v>
      </c>
      <c r="I3728">
        <v>30</v>
      </c>
      <c r="J3728">
        <v>0</v>
      </c>
      <c r="K3728">
        <f>_xlfn.XLOOKUP(FraudData[[#This Row],[amount]],AmountRules[Amount Min],AmountRules[Risk Points],,-1)</f>
        <v>0</v>
      </c>
      <c r="L3728">
        <f>_xlfn.XLOOKUP(FraudData[[#This Row],[transaction_hour]],TimeRules[Hour Min],TimeRules[Risk Points],,-1)</f>
        <v>0</v>
      </c>
      <c r="M3728">
        <f>_xlfn.XLOOKUP(FraudData[[#This Row],[foreign_transaction]],ForeignRules[Foreign Transaction],ForeignRules[Risk Points],0)</f>
        <v>0</v>
      </c>
      <c r="N3728">
        <f>_xlfn.XLOOKUP(FraudData[[#This Row],[location_mismatch]],Table10[Location Mismatch],Table10[Risk Points],0)</f>
        <v>0</v>
      </c>
      <c r="O3728">
        <f>_xlfn.XLOOKUP(FraudData[[#This Row],[device_trust_score]],DeviceRules[Device Min],DeviceRules[Risk Points],,-1)</f>
        <v>0</v>
      </c>
      <c r="P3728">
        <f>_xlfn.XLOOKUP(FraudData[[#This Row],[velocity_last_24h]],VelocityRules[Velocity Min],VelocityRules[Risk Points],,-1)</f>
        <v>0</v>
      </c>
      <c r="Q3728">
        <f>_xlfn.XLOOKUP(FraudData[[#This Row],[merchant_category]],MerchantRules[Merchant Category],MerchantRules[Risk Points],0)</f>
        <v>0</v>
      </c>
      <c r="R3728">
        <f>SUM(FraudData[[#This Row],[Amount Risk]:[Merchant Risk]])</f>
        <v>0</v>
      </c>
      <c r="S3728" t="str" cm="1">
        <f t="array" ref="S3728">_xlfn.IFS(FraudData[[#This Row],[Fraud Risk Score]]&gt;=8,"High Risk",FraudData[[#This Row],[Fraud Risk Score]]&gt;=6,"Medium Risk",TRUE,"Low Risk")</f>
        <v>Low Risk</v>
      </c>
    </row>
    <row r="3729" spans="1:19">
      <c r="A3729">
        <v>3728</v>
      </c>
      <c r="B3729">
        <v>17.440000000000001</v>
      </c>
      <c r="C3729">
        <v>19</v>
      </c>
      <c r="D3729" t="s">
        <v>46</v>
      </c>
      <c r="E3729">
        <v>0</v>
      </c>
      <c r="F3729">
        <v>1</v>
      </c>
      <c r="G3729">
        <v>94</v>
      </c>
      <c r="H3729">
        <v>0</v>
      </c>
      <c r="I3729">
        <v>47</v>
      </c>
      <c r="J3729">
        <v>0</v>
      </c>
      <c r="K3729">
        <f>_xlfn.XLOOKUP(FraudData[[#This Row],[amount]],AmountRules[Amount Min],AmountRules[Risk Points],,-1)</f>
        <v>0</v>
      </c>
      <c r="L3729">
        <f>_xlfn.XLOOKUP(FraudData[[#This Row],[transaction_hour]],TimeRules[Hour Min],TimeRules[Risk Points],,-1)</f>
        <v>0</v>
      </c>
      <c r="M3729">
        <f>_xlfn.XLOOKUP(FraudData[[#This Row],[foreign_transaction]],ForeignRules[Foreign Transaction],ForeignRules[Risk Points],0)</f>
        <v>0</v>
      </c>
      <c r="N3729">
        <f>_xlfn.XLOOKUP(FraudData[[#This Row],[location_mismatch]],Table10[Location Mismatch],Table10[Risk Points],0)</f>
        <v>3</v>
      </c>
      <c r="O3729">
        <f>_xlfn.XLOOKUP(FraudData[[#This Row],[device_trust_score]],DeviceRules[Device Min],DeviceRules[Risk Points],,-1)</f>
        <v>0</v>
      </c>
      <c r="P3729">
        <f>_xlfn.XLOOKUP(FraudData[[#This Row],[velocity_last_24h]],VelocityRules[Velocity Min],VelocityRules[Risk Points],,-1)</f>
        <v>0</v>
      </c>
      <c r="Q3729">
        <f>_xlfn.XLOOKUP(FraudData[[#This Row],[merchant_category]],MerchantRules[Merchant Category],MerchantRules[Risk Points],0)</f>
        <v>0</v>
      </c>
      <c r="R3729">
        <f>SUM(FraudData[[#This Row],[Amount Risk]:[Merchant Risk]])</f>
        <v>3</v>
      </c>
      <c r="S3729" t="str" cm="1">
        <f t="array" ref="S3729">_xlfn.IFS(FraudData[[#This Row],[Fraud Risk Score]]&gt;=8,"High Risk",FraudData[[#This Row],[Fraud Risk Score]]&gt;=6,"Medium Risk",TRUE,"Low Risk")</f>
        <v>Low Risk</v>
      </c>
    </row>
    <row r="3730" spans="1:19">
      <c r="A3730">
        <v>3729</v>
      </c>
      <c r="B3730">
        <v>31.98</v>
      </c>
      <c r="C3730">
        <v>22</v>
      </c>
      <c r="D3730" t="s">
        <v>47</v>
      </c>
      <c r="E3730">
        <v>1</v>
      </c>
      <c r="F3730">
        <v>0</v>
      </c>
      <c r="G3730">
        <v>55</v>
      </c>
      <c r="H3730">
        <v>2</v>
      </c>
      <c r="I3730">
        <v>64</v>
      </c>
      <c r="J3730">
        <v>0</v>
      </c>
      <c r="K3730">
        <f>_xlfn.XLOOKUP(FraudData[[#This Row],[amount]],AmountRules[Amount Min],AmountRules[Risk Points],,-1)</f>
        <v>0</v>
      </c>
      <c r="L3730">
        <f>_xlfn.XLOOKUP(FraudData[[#This Row],[transaction_hour]],TimeRules[Hour Min],TimeRules[Risk Points],,-1)</f>
        <v>0</v>
      </c>
      <c r="M3730">
        <f>_xlfn.XLOOKUP(FraudData[[#This Row],[foreign_transaction]],ForeignRules[Foreign Transaction],ForeignRules[Risk Points],0)</f>
        <v>3</v>
      </c>
      <c r="N3730">
        <f>_xlfn.XLOOKUP(FraudData[[#This Row],[location_mismatch]],Table10[Location Mismatch],Table10[Risk Points],0)</f>
        <v>0</v>
      </c>
      <c r="O3730">
        <f>_xlfn.XLOOKUP(FraudData[[#This Row],[device_trust_score]],DeviceRules[Device Min],DeviceRules[Risk Points],,-1)</f>
        <v>1</v>
      </c>
      <c r="P3730">
        <f>_xlfn.XLOOKUP(FraudData[[#This Row],[velocity_last_24h]],VelocityRules[Velocity Min],VelocityRules[Risk Points],,-1)</f>
        <v>0</v>
      </c>
      <c r="Q3730">
        <f>_xlfn.XLOOKUP(FraudData[[#This Row],[merchant_category]],MerchantRules[Merchant Category],MerchantRules[Risk Points],0)</f>
        <v>0</v>
      </c>
      <c r="R3730">
        <f>SUM(FraudData[[#This Row],[Amount Risk]:[Merchant Risk]])</f>
        <v>4</v>
      </c>
      <c r="S3730" t="str" cm="1">
        <f t="array" ref="S3730">_xlfn.IFS(FraudData[[#This Row],[Fraud Risk Score]]&gt;=8,"High Risk",FraudData[[#This Row],[Fraud Risk Score]]&gt;=6,"Medium Risk",TRUE,"Low Risk")</f>
        <v>Low Risk</v>
      </c>
    </row>
    <row r="3731" spans="1:19">
      <c r="A3731">
        <v>3730</v>
      </c>
      <c r="B3731">
        <v>162.79</v>
      </c>
      <c r="C3731">
        <v>17</v>
      </c>
      <c r="D3731" t="s">
        <v>50</v>
      </c>
      <c r="E3731">
        <v>0</v>
      </c>
      <c r="F3731">
        <v>0</v>
      </c>
      <c r="G3731">
        <v>61</v>
      </c>
      <c r="H3731">
        <v>0</v>
      </c>
      <c r="I3731">
        <v>46</v>
      </c>
      <c r="J3731">
        <v>0</v>
      </c>
      <c r="K3731">
        <f>_xlfn.XLOOKUP(FraudData[[#This Row],[amount]],AmountRules[Amount Min],AmountRules[Risk Points],,-1)</f>
        <v>0</v>
      </c>
      <c r="L3731">
        <f>_xlfn.XLOOKUP(FraudData[[#This Row],[transaction_hour]],TimeRules[Hour Min],TimeRules[Risk Points],,-1)</f>
        <v>0</v>
      </c>
      <c r="M3731">
        <f>_xlfn.XLOOKUP(FraudData[[#This Row],[foreign_transaction]],ForeignRules[Foreign Transaction],ForeignRules[Risk Points],0)</f>
        <v>0</v>
      </c>
      <c r="N3731">
        <f>_xlfn.XLOOKUP(FraudData[[#This Row],[location_mismatch]],Table10[Location Mismatch],Table10[Risk Points],0)</f>
        <v>0</v>
      </c>
      <c r="O3731">
        <f>_xlfn.XLOOKUP(FraudData[[#This Row],[device_trust_score]],DeviceRules[Device Min],DeviceRules[Risk Points],,-1)</f>
        <v>1</v>
      </c>
      <c r="P3731">
        <f>_xlfn.XLOOKUP(FraudData[[#This Row],[velocity_last_24h]],VelocityRules[Velocity Min],VelocityRules[Risk Points],,-1)</f>
        <v>0</v>
      </c>
      <c r="Q3731">
        <f>_xlfn.XLOOKUP(FraudData[[#This Row],[merchant_category]],MerchantRules[Merchant Category],MerchantRules[Risk Points],0)</f>
        <v>0</v>
      </c>
      <c r="R3731">
        <f>SUM(FraudData[[#This Row],[Amount Risk]:[Merchant Risk]])</f>
        <v>1</v>
      </c>
      <c r="S3731" t="str" cm="1">
        <f t="array" ref="S3731">_xlfn.IFS(FraudData[[#This Row],[Fraud Risk Score]]&gt;=8,"High Risk",FraudData[[#This Row],[Fraud Risk Score]]&gt;=6,"Medium Risk",TRUE,"Low Risk")</f>
        <v>Low Risk</v>
      </c>
    </row>
    <row r="3732" spans="1:19">
      <c r="A3732">
        <v>3731</v>
      </c>
      <c r="B3732">
        <v>29.35</v>
      </c>
      <c r="C3732">
        <v>8</v>
      </c>
      <c r="D3732" t="s">
        <v>47</v>
      </c>
      <c r="E3732">
        <v>0</v>
      </c>
      <c r="F3732">
        <v>0</v>
      </c>
      <c r="G3732">
        <v>97</v>
      </c>
      <c r="H3732">
        <v>1</v>
      </c>
      <c r="I3732">
        <v>69</v>
      </c>
      <c r="J3732">
        <v>0</v>
      </c>
      <c r="K3732">
        <f>_xlfn.XLOOKUP(FraudData[[#This Row],[amount]],AmountRules[Amount Min],AmountRules[Risk Points],,-1)</f>
        <v>0</v>
      </c>
      <c r="L3732">
        <f>_xlfn.XLOOKUP(FraudData[[#This Row],[transaction_hour]],TimeRules[Hour Min],TimeRules[Risk Points],,-1)</f>
        <v>0</v>
      </c>
      <c r="M3732">
        <f>_xlfn.XLOOKUP(FraudData[[#This Row],[foreign_transaction]],ForeignRules[Foreign Transaction],ForeignRules[Risk Points],0)</f>
        <v>0</v>
      </c>
      <c r="N3732">
        <f>_xlfn.XLOOKUP(FraudData[[#This Row],[location_mismatch]],Table10[Location Mismatch],Table10[Risk Points],0)</f>
        <v>0</v>
      </c>
      <c r="O3732">
        <f>_xlfn.XLOOKUP(FraudData[[#This Row],[device_trust_score]],DeviceRules[Device Min],DeviceRules[Risk Points],,-1)</f>
        <v>0</v>
      </c>
      <c r="P3732">
        <f>_xlfn.XLOOKUP(FraudData[[#This Row],[velocity_last_24h]],VelocityRules[Velocity Min],VelocityRules[Risk Points],,-1)</f>
        <v>0</v>
      </c>
      <c r="Q3732">
        <f>_xlfn.XLOOKUP(FraudData[[#This Row],[merchant_category]],MerchantRules[Merchant Category],MerchantRules[Risk Points],0)</f>
        <v>0</v>
      </c>
      <c r="R3732">
        <f>SUM(FraudData[[#This Row],[Amount Risk]:[Merchant Risk]])</f>
        <v>0</v>
      </c>
      <c r="S3732" t="str" cm="1">
        <f t="array" ref="S3732">_xlfn.IFS(FraudData[[#This Row],[Fraud Risk Score]]&gt;=8,"High Risk",FraudData[[#This Row],[Fraud Risk Score]]&gt;=6,"Medium Risk",TRUE,"Low Risk")</f>
        <v>Low Risk</v>
      </c>
    </row>
    <row r="3733" spans="1:19">
      <c r="A3733">
        <v>3732</v>
      </c>
      <c r="B3733">
        <v>619.99</v>
      </c>
      <c r="C3733">
        <v>18</v>
      </c>
      <c r="D3733" t="s">
        <v>48</v>
      </c>
      <c r="E3733">
        <v>0</v>
      </c>
      <c r="F3733">
        <v>0</v>
      </c>
      <c r="G3733">
        <v>82</v>
      </c>
      <c r="H3733">
        <v>1</v>
      </c>
      <c r="I3733">
        <v>68</v>
      </c>
      <c r="J3733">
        <v>0</v>
      </c>
      <c r="K3733">
        <f>_xlfn.XLOOKUP(FraudData[[#This Row],[amount]],AmountRules[Amount Min],AmountRules[Risk Points],,-1)</f>
        <v>1</v>
      </c>
      <c r="L3733">
        <f>_xlfn.XLOOKUP(FraudData[[#This Row],[transaction_hour]],TimeRules[Hour Min],TimeRules[Risk Points],,-1)</f>
        <v>0</v>
      </c>
      <c r="M3733">
        <f>_xlfn.XLOOKUP(FraudData[[#This Row],[foreign_transaction]],ForeignRules[Foreign Transaction],ForeignRules[Risk Points],0)</f>
        <v>0</v>
      </c>
      <c r="N3733">
        <f>_xlfn.XLOOKUP(FraudData[[#This Row],[location_mismatch]],Table10[Location Mismatch],Table10[Risk Points],0)</f>
        <v>0</v>
      </c>
      <c r="O3733">
        <f>_xlfn.XLOOKUP(FraudData[[#This Row],[device_trust_score]],DeviceRules[Device Min],DeviceRules[Risk Points],,-1)</f>
        <v>0</v>
      </c>
      <c r="P3733">
        <f>_xlfn.XLOOKUP(FraudData[[#This Row],[velocity_last_24h]],VelocityRules[Velocity Min],VelocityRules[Risk Points],,-1)</f>
        <v>0</v>
      </c>
      <c r="Q3733">
        <f>_xlfn.XLOOKUP(FraudData[[#This Row],[merchant_category]],MerchantRules[Merchant Category],MerchantRules[Risk Points],0)</f>
        <v>0</v>
      </c>
      <c r="R3733">
        <f>SUM(FraudData[[#This Row],[Amount Risk]:[Merchant Risk]])</f>
        <v>1</v>
      </c>
      <c r="S3733" t="str" cm="1">
        <f t="array" ref="S3733">_xlfn.IFS(FraudData[[#This Row],[Fraud Risk Score]]&gt;=8,"High Risk",FraudData[[#This Row],[Fraud Risk Score]]&gt;=6,"Medium Risk",TRUE,"Low Risk")</f>
        <v>Low Risk</v>
      </c>
    </row>
    <row r="3734" spans="1:19">
      <c r="A3734">
        <v>3733</v>
      </c>
      <c r="B3734">
        <v>106.54</v>
      </c>
      <c r="C3734">
        <v>21</v>
      </c>
      <c r="D3734" t="s">
        <v>48</v>
      </c>
      <c r="E3734">
        <v>1</v>
      </c>
      <c r="F3734">
        <v>0</v>
      </c>
      <c r="G3734">
        <v>67</v>
      </c>
      <c r="H3734">
        <v>2</v>
      </c>
      <c r="I3734">
        <v>47</v>
      </c>
      <c r="J3734">
        <v>0</v>
      </c>
      <c r="K3734">
        <f>_xlfn.XLOOKUP(FraudData[[#This Row],[amount]],AmountRules[Amount Min],AmountRules[Risk Points],,-1)</f>
        <v>0</v>
      </c>
      <c r="L3734">
        <f>_xlfn.XLOOKUP(FraudData[[#This Row],[transaction_hour]],TimeRules[Hour Min],TimeRules[Risk Points],,-1)</f>
        <v>0</v>
      </c>
      <c r="M3734">
        <f>_xlfn.XLOOKUP(FraudData[[#This Row],[foreign_transaction]],ForeignRules[Foreign Transaction],ForeignRules[Risk Points],0)</f>
        <v>3</v>
      </c>
      <c r="N3734">
        <f>_xlfn.XLOOKUP(FraudData[[#This Row],[location_mismatch]],Table10[Location Mismatch],Table10[Risk Points],0)</f>
        <v>0</v>
      </c>
      <c r="O3734">
        <f>_xlfn.XLOOKUP(FraudData[[#This Row],[device_trust_score]],DeviceRules[Device Min],DeviceRules[Risk Points],,-1)</f>
        <v>1</v>
      </c>
      <c r="P3734">
        <f>_xlfn.XLOOKUP(FraudData[[#This Row],[velocity_last_24h]],VelocityRules[Velocity Min],VelocityRules[Risk Points],,-1)</f>
        <v>0</v>
      </c>
      <c r="Q3734">
        <f>_xlfn.XLOOKUP(FraudData[[#This Row],[merchant_category]],MerchantRules[Merchant Category],MerchantRules[Risk Points],0)</f>
        <v>0</v>
      </c>
      <c r="R3734">
        <f>SUM(FraudData[[#This Row],[Amount Risk]:[Merchant Risk]])</f>
        <v>4</v>
      </c>
      <c r="S3734" t="str" cm="1">
        <f t="array" ref="S3734">_xlfn.IFS(FraudData[[#This Row],[Fraud Risk Score]]&gt;=8,"High Risk",FraudData[[#This Row],[Fraud Risk Score]]&gt;=6,"Medium Risk",TRUE,"Low Risk")</f>
        <v>Low Risk</v>
      </c>
    </row>
    <row r="3735" spans="1:19">
      <c r="A3735">
        <v>3734</v>
      </c>
      <c r="B3735">
        <v>125.31</v>
      </c>
      <c r="C3735">
        <v>3</v>
      </c>
      <c r="D3735" t="s">
        <v>47</v>
      </c>
      <c r="E3735">
        <v>0</v>
      </c>
      <c r="F3735">
        <v>0</v>
      </c>
      <c r="G3735">
        <v>95</v>
      </c>
      <c r="H3735">
        <v>2</v>
      </c>
      <c r="I3735">
        <v>64</v>
      </c>
      <c r="J3735">
        <v>0</v>
      </c>
      <c r="K3735">
        <f>_xlfn.XLOOKUP(FraudData[[#This Row],[amount]],AmountRules[Amount Min],AmountRules[Risk Points],,-1)</f>
        <v>0</v>
      </c>
      <c r="L3735">
        <f>_xlfn.XLOOKUP(FraudData[[#This Row],[transaction_hour]],TimeRules[Hour Min],TimeRules[Risk Points],,-1)</f>
        <v>3</v>
      </c>
      <c r="M3735">
        <f>_xlfn.XLOOKUP(FraudData[[#This Row],[foreign_transaction]],ForeignRules[Foreign Transaction],ForeignRules[Risk Points],0)</f>
        <v>0</v>
      </c>
      <c r="N3735">
        <f>_xlfn.XLOOKUP(FraudData[[#This Row],[location_mismatch]],Table10[Location Mismatch],Table10[Risk Points],0)</f>
        <v>0</v>
      </c>
      <c r="O3735">
        <f>_xlfn.XLOOKUP(FraudData[[#This Row],[device_trust_score]],DeviceRules[Device Min],DeviceRules[Risk Points],,-1)</f>
        <v>0</v>
      </c>
      <c r="P3735">
        <f>_xlfn.XLOOKUP(FraudData[[#This Row],[velocity_last_24h]],VelocityRules[Velocity Min],VelocityRules[Risk Points],,-1)</f>
        <v>0</v>
      </c>
      <c r="Q3735">
        <f>_xlfn.XLOOKUP(FraudData[[#This Row],[merchant_category]],MerchantRules[Merchant Category],MerchantRules[Risk Points],0)</f>
        <v>0</v>
      </c>
      <c r="R3735">
        <f>SUM(FraudData[[#This Row],[Amount Risk]:[Merchant Risk]])</f>
        <v>3</v>
      </c>
      <c r="S3735" t="str" cm="1">
        <f t="array" ref="S3735">_xlfn.IFS(FraudData[[#This Row],[Fraud Risk Score]]&gt;=8,"High Risk",FraudData[[#This Row],[Fraud Risk Score]]&gt;=6,"Medium Risk",TRUE,"Low Risk")</f>
        <v>Low Risk</v>
      </c>
    </row>
    <row r="3736" spans="1:19">
      <c r="A3736">
        <v>3735</v>
      </c>
      <c r="B3736">
        <v>50.98</v>
      </c>
      <c r="C3736">
        <v>0</v>
      </c>
      <c r="D3736" t="s">
        <v>48</v>
      </c>
      <c r="E3736">
        <v>0</v>
      </c>
      <c r="F3736">
        <v>0</v>
      </c>
      <c r="G3736">
        <v>62</v>
      </c>
      <c r="H3736">
        <v>0</v>
      </c>
      <c r="I3736">
        <v>22</v>
      </c>
      <c r="J3736">
        <v>0</v>
      </c>
      <c r="K3736">
        <f>_xlfn.XLOOKUP(FraudData[[#This Row],[amount]],AmountRules[Amount Min],AmountRules[Risk Points],,-1)</f>
        <v>0</v>
      </c>
      <c r="L3736">
        <f>_xlfn.XLOOKUP(FraudData[[#This Row],[transaction_hour]],TimeRules[Hour Min],TimeRules[Risk Points],,-1)</f>
        <v>3</v>
      </c>
      <c r="M3736">
        <f>_xlfn.XLOOKUP(FraudData[[#This Row],[foreign_transaction]],ForeignRules[Foreign Transaction],ForeignRules[Risk Points],0)</f>
        <v>0</v>
      </c>
      <c r="N3736">
        <f>_xlfn.XLOOKUP(FraudData[[#This Row],[location_mismatch]],Table10[Location Mismatch],Table10[Risk Points],0)</f>
        <v>0</v>
      </c>
      <c r="O3736">
        <f>_xlfn.XLOOKUP(FraudData[[#This Row],[device_trust_score]],DeviceRules[Device Min],DeviceRules[Risk Points],,-1)</f>
        <v>1</v>
      </c>
      <c r="P3736">
        <f>_xlfn.XLOOKUP(FraudData[[#This Row],[velocity_last_24h]],VelocityRules[Velocity Min],VelocityRules[Risk Points],,-1)</f>
        <v>0</v>
      </c>
      <c r="Q3736">
        <f>_xlfn.XLOOKUP(FraudData[[#This Row],[merchant_category]],MerchantRules[Merchant Category],MerchantRules[Risk Points],0)</f>
        <v>0</v>
      </c>
      <c r="R3736">
        <f>SUM(FraudData[[#This Row],[Amount Risk]:[Merchant Risk]])</f>
        <v>4</v>
      </c>
      <c r="S3736" t="str" cm="1">
        <f t="array" ref="S3736">_xlfn.IFS(FraudData[[#This Row],[Fraud Risk Score]]&gt;=8,"High Risk",FraudData[[#This Row],[Fraud Risk Score]]&gt;=6,"Medium Risk",TRUE,"Low Risk")</f>
        <v>Low Risk</v>
      </c>
    </row>
    <row r="3737" spans="1:19">
      <c r="A3737">
        <v>3736</v>
      </c>
      <c r="B3737">
        <v>114.6</v>
      </c>
      <c r="C3737">
        <v>8</v>
      </c>
      <c r="D3737" t="s">
        <v>46</v>
      </c>
      <c r="E3737">
        <v>0</v>
      </c>
      <c r="F3737">
        <v>0</v>
      </c>
      <c r="G3737">
        <v>32</v>
      </c>
      <c r="H3737">
        <v>1</v>
      </c>
      <c r="I3737">
        <v>21</v>
      </c>
      <c r="J3737">
        <v>0</v>
      </c>
      <c r="K3737">
        <f>_xlfn.XLOOKUP(FraudData[[#This Row],[amount]],AmountRules[Amount Min],AmountRules[Risk Points],,-1)</f>
        <v>0</v>
      </c>
      <c r="L3737">
        <f>_xlfn.XLOOKUP(FraudData[[#This Row],[transaction_hour]],TimeRules[Hour Min],TimeRules[Risk Points],,-1)</f>
        <v>0</v>
      </c>
      <c r="M3737">
        <f>_xlfn.XLOOKUP(FraudData[[#This Row],[foreign_transaction]],ForeignRules[Foreign Transaction],ForeignRules[Risk Points],0)</f>
        <v>0</v>
      </c>
      <c r="N3737">
        <f>_xlfn.XLOOKUP(FraudData[[#This Row],[location_mismatch]],Table10[Location Mismatch],Table10[Risk Points],0)</f>
        <v>0</v>
      </c>
      <c r="O3737">
        <f>_xlfn.XLOOKUP(FraudData[[#This Row],[device_trust_score]],DeviceRules[Device Min],DeviceRules[Risk Points],,-1)</f>
        <v>2</v>
      </c>
      <c r="P3737">
        <f>_xlfn.XLOOKUP(FraudData[[#This Row],[velocity_last_24h]],VelocityRules[Velocity Min],VelocityRules[Risk Points],,-1)</f>
        <v>0</v>
      </c>
      <c r="Q3737">
        <f>_xlfn.XLOOKUP(FraudData[[#This Row],[merchant_category]],MerchantRules[Merchant Category],MerchantRules[Risk Points],0)</f>
        <v>0</v>
      </c>
      <c r="R3737">
        <f>SUM(FraudData[[#This Row],[Amount Risk]:[Merchant Risk]])</f>
        <v>2</v>
      </c>
      <c r="S3737" t="str" cm="1">
        <f t="array" ref="S3737">_xlfn.IFS(FraudData[[#This Row],[Fraud Risk Score]]&gt;=8,"High Risk",FraudData[[#This Row],[Fraud Risk Score]]&gt;=6,"Medium Risk",TRUE,"Low Risk")</f>
        <v>Low Risk</v>
      </c>
    </row>
    <row r="3738" spans="1:19">
      <c r="A3738">
        <v>3737</v>
      </c>
      <c r="B3738">
        <v>195.2</v>
      </c>
      <c r="C3738">
        <v>14</v>
      </c>
      <c r="D3738" t="s">
        <v>49</v>
      </c>
      <c r="E3738">
        <v>0</v>
      </c>
      <c r="F3738">
        <v>1</v>
      </c>
      <c r="G3738">
        <v>58</v>
      </c>
      <c r="H3738">
        <v>4</v>
      </c>
      <c r="I3738">
        <v>67</v>
      </c>
      <c r="J3738">
        <v>0</v>
      </c>
      <c r="K3738">
        <f>_xlfn.XLOOKUP(FraudData[[#This Row],[amount]],AmountRules[Amount Min],AmountRules[Risk Points],,-1)</f>
        <v>0</v>
      </c>
      <c r="L3738">
        <f>_xlfn.XLOOKUP(FraudData[[#This Row],[transaction_hour]],TimeRules[Hour Min],TimeRules[Risk Points],,-1)</f>
        <v>0</v>
      </c>
      <c r="M3738">
        <f>_xlfn.XLOOKUP(FraudData[[#This Row],[foreign_transaction]],ForeignRules[Foreign Transaction],ForeignRules[Risk Points],0)</f>
        <v>0</v>
      </c>
      <c r="N3738">
        <f>_xlfn.XLOOKUP(FraudData[[#This Row],[location_mismatch]],Table10[Location Mismatch],Table10[Risk Points],0)</f>
        <v>3</v>
      </c>
      <c r="O3738">
        <f>_xlfn.XLOOKUP(FraudData[[#This Row],[device_trust_score]],DeviceRules[Device Min],DeviceRules[Risk Points],,-1)</f>
        <v>1</v>
      </c>
      <c r="P3738">
        <f>_xlfn.XLOOKUP(FraudData[[#This Row],[velocity_last_24h]],VelocityRules[Velocity Min],VelocityRules[Risk Points],,-1)</f>
        <v>0</v>
      </c>
      <c r="Q3738">
        <f>_xlfn.XLOOKUP(FraudData[[#This Row],[merchant_category]],MerchantRules[Merchant Category],MerchantRules[Risk Points],0)</f>
        <v>1</v>
      </c>
      <c r="R3738">
        <f>SUM(FraudData[[#This Row],[Amount Risk]:[Merchant Risk]])</f>
        <v>5</v>
      </c>
      <c r="S3738" t="str" cm="1">
        <f t="array" ref="S3738">_xlfn.IFS(FraudData[[#This Row],[Fraud Risk Score]]&gt;=8,"High Risk",FraudData[[#This Row],[Fraud Risk Score]]&gt;=6,"Medium Risk",TRUE,"Low Risk")</f>
        <v>Low Risk</v>
      </c>
    </row>
    <row r="3739" spans="1:19">
      <c r="A3739">
        <v>3738</v>
      </c>
      <c r="B3739">
        <v>250.38</v>
      </c>
      <c r="C3739">
        <v>21</v>
      </c>
      <c r="D3739" t="s">
        <v>47</v>
      </c>
      <c r="E3739">
        <v>0</v>
      </c>
      <c r="F3739">
        <v>0</v>
      </c>
      <c r="G3739">
        <v>41</v>
      </c>
      <c r="H3739">
        <v>1</v>
      </c>
      <c r="I3739">
        <v>63</v>
      </c>
      <c r="J3739">
        <v>0</v>
      </c>
      <c r="K3739">
        <f>_xlfn.XLOOKUP(FraudData[[#This Row],[amount]],AmountRules[Amount Min],AmountRules[Risk Points],,-1)</f>
        <v>0</v>
      </c>
      <c r="L3739">
        <f>_xlfn.XLOOKUP(FraudData[[#This Row],[transaction_hour]],TimeRules[Hour Min],TimeRules[Risk Points],,-1)</f>
        <v>0</v>
      </c>
      <c r="M3739">
        <f>_xlfn.XLOOKUP(FraudData[[#This Row],[foreign_transaction]],ForeignRules[Foreign Transaction],ForeignRules[Risk Points],0)</f>
        <v>0</v>
      </c>
      <c r="N3739">
        <f>_xlfn.XLOOKUP(FraudData[[#This Row],[location_mismatch]],Table10[Location Mismatch],Table10[Risk Points],0)</f>
        <v>0</v>
      </c>
      <c r="O3739">
        <f>_xlfn.XLOOKUP(FraudData[[#This Row],[device_trust_score]],DeviceRules[Device Min],DeviceRules[Risk Points],,-1)</f>
        <v>2</v>
      </c>
      <c r="P3739">
        <f>_xlfn.XLOOKUP(FraudData[[#This Row],[velocity_last_24h]],VelocityRules[Velocity Min],VelocityRules[Risk Points],,-1)</f>
        <v>0</v>
      </c>
      <c r="Q3739">
        <f>_xlfn.XLOOKUP(FraudData[[#This Row],[merchant_category]],MerchantRules[Merchant Category],MerchantRules[Risk Points],0)</f>
        <v>0</v>
      </c>
      <c r="R3739">
        <f>SUM(FraudData[[#This Row],[Amount Risk]:[Merchant Risk]])</f>
        <v>2</v>
      </c>
      <c r="S3739" t="str" cm="1">
        <f t="array" ref="S3739">_xlfn.IFS(FraudData[[#This Row],[Fraud Risk Score]]&gt;=8,"High Risk",FraudData[[#This Row],[Fraud Risk Score]]&gt;=6,"Medium Risk",TRUE,"Low Risk")</f>
        <v>Low Risk</v>
      </c>
    </row>
    <row r="3740" spans="1:19">
      <c r="A3740">
        <v>3739</v>
      </c>
      <c r="B3740">
        <v>252.34</v>
      </c>
      <c r="C3740">
        <v>7</v>
      </c>
      <c r="D3740" t="s">
        <v>46</v>
      </c>
      <c r="E3740">
        <v>0</v>
      </c>
      <c r="F3740">
        <v>0</v>
      </c>
      <c r="G3740">
        <v>41</v>
      </c>
      <c r="H3740">
        <v>1</v>
      </c>
      <c r="I3740">
        <v>48</v>
      </c>
      <c r="J3740">
        <v>0</v>
      </c>
      <c r="K3740">
        <f>_xlfn.XLOOKUP(FraudData[[#This Row],[amount]],AmountRules[Amount Min],AmountRules[Risk Points],,-1)</f>
        <v>0</v>
      </c>
      <c r="L3740">
        <f>_xlfn.XLOOKUP(FraudData[[#This Row],[transaction_hour]],TimeRules[Hour Min],TimeRules[Risk Points],,-1)</f>
        <v>0</v>
      </c>
      <c r="M3740">
        <f>_xlfn.XLOOKUP(FraudData[[#This Row],[foreign_transaction]],ForeignRules[Foreign Transaction],ForeignRules[Risk Points],0)</f>
        <v>0</v>
      </c>
      <c r="N3740">
        <f>_xlfn.XLOOKUP(FraudData[[#This Row],[location_mismatch]],Table10[Location Mismatch],Table10[Risk Points],0)</f>
        <v>0</v>
      </c>
      <c r="O3740">
        <f>_xlfn.XLOOKUP(FraudData[[#This Row],[device_trust_score]],DeviceRules[Device Min],DeviceRules[Risk Points],,-1)</f>
        <v>2</v>
      </c>
      <c r="P3740">
        <f>_xlfn.XLOOKUP(FraudData[[#This Row],[velocity_last_24h]],VelocityRules[Velocity Min],VelocityRules[Risk Points],,-1)</f>
        <v>0</v>
      </c>
      <c r="Q3740">
        <f>_xlfn.XLOOKUP(FraudData[[#This Row],[merchant_category]],MerchantRules[Merchant Category],MerchantRules[Risk Points],0)</f>
        <v>0</v>
      </c>
      <c r="R3740">
        <f>SUM(FraudData[[#This Row],[Amount Risk]:[Merchant Risk]])</f>
        <v>2</v>
      </c>
      <c r="S3740" t="str" cm="1">
        <f t="array" ref="S3740">_xlfn.IFS(FraudData[[#This Row],[Fraud Risk Score]]&gt;=8,"High Risk",FraudData[[#This Row],[Fraud Risk Score]]&gt;=6,"Medium Risk",TRUE,"Low Risk")</f>
        <v>Low Risk</v>
      </c>
    </row>
    <row r="3741" spans="1:19">
      <c r="A3741">
        <v>3740</v>
      </c>
      <c r="B3741">
        <v>155.25</v>
      </c>
      <c r="C3741">
        <v>14</v>
      </c>
      <c r="D3741" t="s">
        <v>46</v>
      </c>
      <c r="E3741">
        <v>0</v>
      </c>
      <c r="F3741">
        <v>0</v>
      </c>
      <c r="G3741">
        <v>77</v>
      </c>
      <c r="H3741">
        <v>3</v>
      </c>
      <c r="I3741">
        <v>59</v>
      </c>
      <c r="J3741">
        <v>0</v>
      </c>
      <c r="K3741">
        <f>_xlfn.XLOOKUP(FraudData[[#This Row],[amount]],AmountRules[Amount Min],AmountRules[Risk Points],,-1)</f>
        <v>0</v>
      </c>
      <c r="L3741">
        <f>_xlfn.XLOOKUP(FraudData[[#This Row],[transaction_hour]],TimeRules[Hour Min],TimeRules[Risk Points],,-1)</f>
        <v>0</v>
      </c>
      <c r="M3741">
        <f>_xlfn.XLOOKUP(FraudData[[#This Row],[foreign_transaction]],ForeignRules[Foreign Transaction],ForeignRules[Risk Points],0)</f>
        <v>0</v>
      </c>
      <c r="N3741">
        <f>_xlfn.XLOOKUP(FraudData[[#This Row],[location_mismatch]],Table10[Location Mismatch],Table10[Risk Points],0)</f>
        <v>0</v>
      </c>
      <c r="O3741">
        <f>_xlfn.XLOOKUP(FraudData[[#This Row],[device_trust_score]],DeviceRules[Device Min],DeviceRules[Risk Points],,-1)</f>
        <v>0</v>
      </c>
      <c r="P3741">
        <f>_xlfn.XLOOKUP(FraudData[[#This Row],[velocity_last_24h]],VelocityRules[Velocity Min],VelocityRules[Risk Points],,-1)</f>
        <v>0</v>
      </c>
      <c r="Q3741">
        <f>_xlfn.XLOOKUP(FraudData[[#This Row],[merchant_category]],MerchantRules[Merchant Category],MerchantRules[Risk Points],0)</f>
        <v>0</v>
      </c>
      <c r="R3741">
        <f>SUM(FraudData[[#This Row],[Amount Risk]:[Merchant Risk]])</f>
        <v>0</v>
      </c>
      <c r="S3741" t="str" cm="1">
        <f t="array" ref="S3741">_xlfn.IFS(FraudData[[#This Row],[Fraud Risk Score]]&gt;=8,"High Risk",FraudData[[#This Row],[Fraud Risk Score]]&gt;=6,"Medium Risk",TRUE,"Low Risk")</f>
        <v>Low Risk</v>
      </c>
    </row>
    <row r="3742" spans="1:19">
      <c r="A3742">
        <v>3741</v>
      </c>
      <c r="B3742">
        <v>422.49</v>
      </c>
      <c r="C3742">
        <v>14</v>
      </c>
      <c r="D3742" t="s">
        <v>46</v>
      </c>
      <c r="E3742">
        <v>0</v>
      </c>
      <c r="F3742">
        <v>0</v>
      </c>
      <c r="G3742">
        <v>39</v>
      </c>
      <c r="H3742">
        <v>0</v>
      </c>
      <c r="I3742">
        <v>50</v>
      </c>
      <c r="J3742">
        <v>0</v>
      </c>
      <c r="K3742">
        <f>_xlfn.XLOOKUP(FraudData[[#This Row],[amount]],AmountRules[Amount Min],AmountRules[Risk Points],,-1)</f>
        <v>0</v>
      </c>
      <c r="L3742">
        <f>_xlfn.XLOOKUP(FraudData[[#This Row],[transaction_hour]],TimeRules[Hour Min],TimeRules[Risk Points],,-1)</f>
        <v>0</v>
      </c>
      <c r="M3742">
        <f>_xlfn.XLOOKUP(FraudData[[#This Row],[foreign_transaction]],ForeignRules[Foreign Transaction],ForeignRules[Risk Points],0)</f>
        <v>0</v>
      </c>
      <c r="N3742">
        <f>_xlfn.XLOOKUP(FraudData[[#This Row],[location_mismatch]],Table10[Location Mismatch],Table10[Risk Points],0)</f>
        <v>0</v>
      </c>
      <c r="O3742">
        <f>_xlfn.XLOOKUP(FraudData[[#This Row],[device_trust_score]],DeviceRules[Device Min],DeviceRules[Risk Points],,-1)</f>
        <v>2</v>
      </c>
      <c r="P3742">
        <f>_xlfn.XLOOKUP(FraudData[[#This Row],[velocity_last_24h]],VelocityRules[Velocity Min],VelocityRules[Risk Points],,-1)</f>
        <v>0</v>
      </c>
      <c r="Q3742">
        <f>_xlfn.XLOOKUP(FraudData[[#This Row],[merchant_category]],MerchantRules[Merchant Category],MerchantRules[Risk Points],0)</f>
        <v>0</v>
      </c>
      <c r="R3742">
        <f>SUM(FraudData[[#This Row],[Amount Risk]:[Merchant Risk]])</f>
        <v>2</v>
      </c>
      <c r="S3742" t="str" cm="1">
        <f t="array" ref="S3742">_xlfn.IFS(FraudData[[#This Row],[Fraud Risk Score]]&gt;=8,"High Risk",FraudData[[#This Row],[Fraud Risk Score]]&gt;=6,"Medium Risk",TRUE,"Low Risk")</f>
        <v>Low Risk</v>
      </c>
    </row>
    <row r="3743" spans="1:19">
      <c r="A3743">
        <v>3742</v>
      </c>
      <c r="B3743">
        <v>306.08999999999997</v>
      </c>
      <c r="C3743">
        <v>17</v>
      </c>
      <c r="D3743" t="s">
        <v>50</v>
      </c>
      <c r="E3743">
        <v>0</v>
      </c>
      <c r="F3743">
        <v>0</v>
      </c>
      <c r="G3743">
        <v>88</v>
      </c>
      <c r="H3743">
        <v>3</v>
      </c>
      <c r="I3743">
        <v>66</v>
      </c>
      <c r="J3743">
        <v>0</v>
      </c>
      <c r="K3743">
        <f>_xlfn.XLOOKUP(FraudData[[#This Row],[amount]],AmountRules[Amount Min],AmountRules[Risk Points],,-1)</f>
        <v>0</v>
      </c>
      <c r="L3743">
        <f>_xlfn.XLOOKUP(FraudData[[#This Row],[transaction_hour]],TimeRules[Hour Min],TimeRules[Risk Points],,-1)</f>
        <v>0</v>
      </c>
      <c r="M3743">
        <f>_xlfn.XLOOKUP(FraudData[[#This Row],[foreign_transaction]],ForeignRules[Foreign Transaction],ForeignRules[Risk Points],0)</f>
        <v>0</v>
      </c>
      <c r="N3743">
        <f>_xlfn.XLOOKUP(FraudData[[#This Row],[location_mismatch]],Table10[Location Mismatch],Table10[Risk Points],0)</f>
        <v>0</v>
      </c>
      <c r="O3743">
        <f>_xlfn.XLOOKUP(FraudData[[#This Row],[device_trust_score]],DeviceRules[Device Min],DeviceRules[Risk Points],,-1)</f>
        <v>0</v>
      </c>
      <c r="P3743">
        <f>_xlfn.XLOOKUP(FraudData[[#This Row],[velocity_last_24h]],VelocityRules[Velocity Min],VelocityRules[Risk Points],,-1)</f>
        <v>0</v>
      </c>
      <c r="Q3743">
        <f>_xlfn.XLOOKUP(FraudData[[#This Row],[merchant_category]],MerchantRules[Merchant Category],MerchantRules[Risk Points],0)</f>
        <v>0</v>
      </c>
      <c r="R3743">
        <f>SUM(FraudData[[#This Row],[Amount Risk]:[Merchant Risk]])</f>
        <v>0</v>
      </c>
      <c r="S3743" t="str" cm="1">
        <f t="array" ref="S3743">_xlfn.IFS(FraudData[[#This Row],[Fraud Risk Score]]&gt;=8,"High Risk",FraudData[[#This Row],[Fraud Risk Score]]&gt;=6,"Medium Risk",TRUE,"Low Risk")</f>
        <v>Low Risk</v>
      </c>
    </row>
    <row r="3744" spans="1:19">
      <c r="A3744">
        <v>3743</v>
      </c>
      <c r="B3744">
        <v>254.68</v>
      </c>
      <c r="C3744">
        <v>6</v>
      </c>
      <c r="D3744" t="s">
        <v>47</v>
      </c>
      <c r="E3744">
        <v>0</v>
      </c>
      <c r="F3744">
        <v>0</v>
      </c>
      <c r="G3744">
        <v>81</v>
      </c>
      <c r="H3744">
        <v>4</v>
      </c>
      <c r="I3744">
        <v>18</v>
      </c>
      <c r="J3744">
        <v>0</v>
      </c>
      <c r="K3744">
        <f>_xlfn.XLOOKUP(FraudData[[#This Row],[amount]],AmountRules[Amount Min],AmountRules[Risk Points],,-1)</f>
        <v>0</v>
      </c>
      <c r="L3744">
        <f>_xlfn.XLOOKUP(FraudData[[#This Row],[transaction_hour]],TimeRules[Hour Min],TimeRules[Risk Points],,-1)</f>
        <v>0</v>
      </c>
      <c r="M3744">
        <f>_xlfn.XLOOKUP(FraudData[[#This Row],[foreign_transaction]],ForeignRules[Foreign Transaction],ForeignRules[Risk Points],0)</f>
        <v>0</v>
      </c>
      <c r="N3744">
        <f>_xlfn.XLOOKUP(FraudData[[#This Row],[location_mismatch]],Table10[Location Mismatch],Table10[Risk Points],0)</f>
        <v>0</v>
      </c>
      <c r="O3744">
        <f>_xlfn.XLOOKUP(FraudData[[#This Row],[device_trust_score]],DeviceRules[Device Min],DeviceRules[Risk Points],,-1)</f>
        <v>0</v>
      </c>
      <c r="P3744">
        <f>_xlfn.XLOOKUP(FraudData[[#This Row],[velocity_last_24h]],VelocityRules[Velocity Min],VelocityRules[Risk Points],,-1)</f>
        <v>0</v>
      </c>
      <c r="Q3744">
        <f>_xlfn.XLOOKUP(FraudData[[#This Row],[merchant_category]],MerchantRules[Merchant Category],MerchantRules[Risk Points],0)</f>
        <v>0</v>
      </c>
      <c r="R3744">
        <f>SUM(FraudData[[#This Row],[Amount Risk]:[Merchant Risk]])</f>
        <v>0</v>
      </c>
      <c r="S3744" t="str" cm="1">
        <f t="array" ref="S3744">_xlfn.IFS(FraudData[[#This Row],[Fraud Risk Score]]&gt;=8,"High Risk",FraudData[[#This Row],[Fraud Risk Score]]&gt;=6,"Medium Risk",TRUE,"Low Risk")</f>
        <v>Low Risk</v>
      </c>
    </row>
    <row r="3745" spans="1:19">
      <c r="A3745">
        <v>3744</v>
      </c>
      <c r="B3745">
        <v>10.3</v>
      </c>
      <c r="C3745">
        <v>21</v>
      </c>
      <c r="D3745" t="s">
        <v>47</v>
      </c>
      <c r="E3745">
        <v>0</v>
      </c>
      <c r="F3745">
        <v>0</v>
      </c>
      <c r="G3745">
        <v>44</v>
      </c>
      <c r="H3745">
        <v>3</v>
      </c>
      <c r="I3745">
        <v>36</v>
      </c>
      <c r="J3745">
        <v>0</v>
      </c>
      <c r="K3745">
        <f>_xlfn.XLOOKUP(FraudData[[#This Row],[amount]],AmountRules[Amount Min],AmountRules[Risk Points],,-1)</f>
        <v>0</v>
      </c>
      <c r="L3745">
        <f>_xlfn.XLOOKUP(FraudData[[#This Row],[transaction_hour]],TimeRules[Hour Min],TimeRules[Risk Points],,-1)</f>
        <v>0</v>
      </c>
      <c r="M3745">
        <f>_xlfn.XLOOKUP(FraudData[[#This Row],[foreign_transaction]],ForeignRules[Foreign Transaction],ForeignRules[Risk Points],0)</f>
        <v>0</v>
      </c>
      <c r="N3745">
        <f>_xlfn.XLOOKUP(FraudData[[#This Row],[location_mismatch]],Table10[Location Mismatch],Table10[Risk Points],0)</f>
        <v>0</v>
      </c>
      <c r="O3745">
        <f>_xlfn.XLOOKUP(FraudData[[#This Row],[device_trust_score]],DeviceRules[Device Min],DeviceRules[Risk Points],,-1)</f>
        <v>2</v>
      </c>
      <c r="P3745">
        <f>_xlfn.XLOOKUP(FraudData[[#This Row],[velocity_last_24h]],VelocityRules[Velocity Min],VelocityRules[Risk Points],,-1)</f>
        <v>0</v>
      </c>
      <c r="Q3745">
        <f>_xlfn.XLOOKUP(FraudData[[#This Row],[merchant_category]],MerchantRules[Merchant Category],MerchantRules[Risk Points],0)</f>
        <v>0</v>
      </c>
      <c r="R3745">
        <f>SUM(FraudData[[#This Row],[Amount Risk]:[Merchant Risk]])</f>
        <v>2</v>
      </c>
      <c r="S3745" t="str" cm="1">
        <f t="array" ref="S3745">_xlfn.IFS(FraudData[[#This Row],[Fraud Risk Score]]&gt;=8,"High Risk",FraudData[[#This Row],[Fraud Risk Score]]&gt;=6,"Medium Risk",TRUE,"Low Risk")</f>
        <v>Low Risk</v>
      </c>
    </row>
    <row r="3746" spans="1:19">
      <c r="A3746">
        <v>3745</v>
      </c>
      <c r="B3746">
        <v>1.24</v>
      </c>
      <c r="C3746">
        <v>17</v>
      </c>
      <c r="D3746" t="s">
        <v>47</v>
      </c>
      <c r="E3746">
        <v>0</v>
      </c>
      <c r="F3746">
        <v>0</v>
      </c>
      <c r="G3746">
        <v>85</v>
      </c>
      <c r="H3746">
        <v>1</v>
      </c>
      <c r="I3746">
        <v>32</v>
      </c>
      <c r="J3746">
        <v>0</v>
      </c>
      <c r="K3746">
        <f>_xlfn.XLOOKUP(FraudData[[#This Row],[amount]],AmountRules[Amount Min],AmountRules[Risk Points],,-1)</f>
        <v>0</v>
      </c>
      <c r="L3746">
        <f>_xlfn.XLOOKUP(FraudData[[#This Row],[transaction_hour]],TimeRules[Hour Min],TimeRules[Risk Points],,-1)</f>
        <v>0</v>
      </c>
      <c r="M3746">
        <f>_xlfn.XLOOKUP(FraudData[[#This Row],[foreign_transaction]],ForeignRules[Foreign Transaction],ForeignRules[Risk Points],0)</f>
        <v>0</v>
      </c>
      <c r="N3746">
        <f>_xlfn.XLOOKUP(FraudData[[#This Row],[location_mismatch]],Table10[Location Mismatch],Table10[Risk Points],0)</f>
        <v>0</v>
      </c>
      <c r="O3746">
        <f>_xlfn.XLOOKUP(FraudData[[#This Row],[device_trust_score]],DeviceRules[Device Min],DeviceRules[Risk Points],,-1)</f>
        <v>0</v>
      </c>
      <c r="P3746">
        <f>_xlfn.XLOOKUP(FraudData[[#This Row],[velocity_last_24h]],VelocityRules[Velocity Min],VelocityRules[Risk Points],,-1)</f>
        <v>0</v>
      </c>
      <c r="Q3746">
        <f>_xlfn.XLOOKUP(FraudData[[#This Row],[merchant_category]],MerchantRules[Merchant Category],MerchantRules[Risk Points],0)</f>
        <v>0</v>
      </c>
      <c r="R3746">
        <f>SUM(FraudData[[#This Row],[Amount Risk]:[Merchant Risk]])</f>
        <v>0</v>
      </c>
      <c r="S3746" t="str" cm="1">
        <f t="array" ref="S3746">_xlfn.IFS(FraudData[[#This Row],[Fraud Risk Score]]&gt;=8,"High Risk",FraudData[[#This Row],[Fraud Risk Score]]&gt;=6,"Medium Risk",TRUE,"Low Risk")</f>
        <v>Low Risk</v>
      </c>
    </row>
    <row r="3747" spans="1:19">
      <c r="A3747">
        <v>3746</v>
      </c>
      <c r="B3747">
        <v>42.99</v>
      </c>
      <c r="C3747">
        <v>15</v>
      </c>
      <c r="D3747" t="s">
        <v>49</v>
      </c>
      <c r="E3747">
        <v>0</v>
      </c>
      <c r="F3747">
        <v>0</v>
      </c>
      <c r="G3747">
        <v>49</v>
      </c>
      <c r="H3747">
        <v>3</v>
      </c>
      <c r="I3747">
        <v>19</v>
      </c>
      <c r="J3747">
        <v>0</v>
      </c>
      <c r="K3747">
        <f>_xlfn.XLOOKUP(FraudData[[#This Row],[amount]],AmountRules[Amount Min],AmountRules[Risk Points],,-1)</f>
        <v>0</v>
      </c>
      <c r="L3747">
        <f>_xlfn.XLOOKUP(FraudData[[#This Row],[transaction_hour]],TimeRules[Hour Min],TimeRules[Risk Points],,-1)</f>
        <v>0</v>
      </c>
      <c r="M3747">
        <f>_xlfn.XLOOKUP(FraudData[[#This Row],[foreign_transaction]],ForeignRules[Foreign Transaction],ForeignRules[Risk Points],0)</f>
        <v>0</v>
      </c>
      <c r="N3747">
        <f>_xlfn.XLOOKUP(FraudData[[#This Row],[location_mismatch]],Table10[Location Mismatch],Table10[Risk Points],0)</f>
        <v>0</v>
      </c>
      <c r="O3747">
        <f>_xlfn.XLOOKUP(FraudData[[#This Row],[device_trust_score]],DeviceRules[Device Min],DeviceRules[Risk Points],,-1)</f>
        <v>2</v>
      </c>
      <c r="P3747">
        <f>_xlfn.XLOOKUP(FraudData[[#This Row],[velocity_last_24h]],VelocityRules[Velocity Min],VelocityRules[Risk Points],,-1)</f>
        <v>0</v>
      </c>
      <c r="Q3747">
        <f>_xlfn.XLOOKUP(FraudData[[#This Row],[merchant_category]],MerchantRules[Merchant Category],MerchantRules[Risk Points],0)</f>
        <v>1</v>
      </c>
      <c r="R3747">
        <f>SUM(FraudData[[#This Row],[Amount Risk]:[Merchant Risk]])</f>
        <v>3</v>
      </c>
      <c r="S3747" t="str" cm="1">
        <f t="array" ref="S3747">_xlfn.IFS(FraudData[[#This Row],[Fraud Risk Score]]&gt;=8,"High Risk",FraudData[[#This Row],[Fraud Risk Score]]&gt;=6,"Medium Risk",TRUE,"Low Risk")</f>
        <v>Low Risk</v>
      </c>
    </row>
    <row r="3748" spans="1:19">
      <c r="A3748">
        <v>3747</v>
      </c>
      <c r="B3748">
        <v>196.06</v>
      </c>
      <c r="C3748">
        <v>1</v>
      </c>
      <c r="D3748" t="s">
        <v>46</v>
      </c>
      <c r="E3748">
        <v>0</v>
      </c>
      <c r="F3748">
        <v>0</v>
      </c>
      <c r="G3748">
        <v>51</v>
      </c>
      <c r="H3748">
        <v>2</v>
      </c>
      <c r="I3748">
        <v>21</v>
      </c>
      <c r="J3748">
        <v>0</v>
      </c>
      <c r="K3748">
        <f>_xlfn.XLOOKUP(FraudData[[#This Row],[amount]],AmountRules[Amount Min],AmountRules[Risk Points],,-1)</f>
        <v>0</v>
      </c>
      <c r="L3748">
        <f>_xlfn.XLOOKUP(FraudData[[#This Row],[transaction_hour]],TimeRules[Hour Min],TimeRules[Risk Points],,-1)</f>
        <v>3</v>
      </c>
      <c r="M3748">
        <f>_xlfn.XLOOKUP(FraudData[[#This Row],[foreign_transaction]],ForeignRules[Foreign Transaction],ForeignRules[Risk Points],0)</f>
        <v>0</v>
      </c>
      <c r="N3748">
        <f>_xlfn.XLOOKUP(FraudData[[#This Row],[location_mismatch]],Table10[Location Mismatch],Table10[Risk Points],0)</f>
        <v>0</v>
      </c>
      <c r="O3748">
        <f>_xlfn.XLOOKUP(FraudData[[#This Row],[device_trust_score]],DeviceRules[Device Min],DeviceRules[Risk Points],,-1)</f>
        <v>1</v>
      </c>
      <c r="P3748">
        <f>_xlfn.XLOOKUP(FraudData[[#This Row],[velocity_last_24h]],VelocityRules[Velocity Min],VelocityRules[Risk Points],,-1)</f>
        <v>0</v>
      </c>
      <c r="Q3748">
        <f>_xlfn.XLOOKUP(FraudData[[#This Row],[merchant_category]],MerchantRules[Merchant Category],MerchantRules[Risk Points],0)</f>
        <v>0</v>
      </c>
      <c r="R3748">
        <f>SUM(FraudData[[#This Row],[Amount Risk]:[Merchant Risk]])</f>
        <v>4</v>
      </c>
      <c r="S3748" t="str" cm="1">
        <f t="array" ref="S3748">_xlfn.IFS(FraudData[[#This Row],[Fraud Risk Score]]&gt;=8,"High Risk",FraudData[[#This Row],[Fraud Risk Score]]&gt;=6,"Medium Risk",TRUE,"Low Risk")</f>
        <v>Low Risk</v>
      </c>
    </row>
    <row r="3749" spans="1:19">
      <c r="A3749">
        <v>3748</v>
      </c>
      <c r="B3749">
        <v>95.34</v>
      </c>
      <c r="C3749">
        <v>3</v>
      </c>
      <c r="D3749" t="s">
        <v>47</v>
      </c>
      <c r="E3749">
        <v>0</v>
      </c>
      <c r="F3749">
        <v>0</v>
      </c>
      <c r="G3749">
        <v>71</v>
      </c>
      <c r="H3749">
        <v>3</v>
      </c>
      <c r="I3749">
        <v>20</v>
      </c>
      <c r="J3749">
        <v>0</v>
      </c>
      <c r="K3749">
        <f>_xlfn.XLOOKUP(FraudData[[#This Row],[amount]],AmountRules[Amount Min],AmountRules[Risk Points],,-1)</f>
        <v>0</v>
      </c>
      <c r="L3749">
        <f>_xlfn.XLOOKUP(FraudData[[#This Row],[transaction_hour]],TimeRules[Hour Min],TimeRules[Risk Points],,-1)</f>
        <v>3</v>
      </c>
      <c r="M3749">
        <f>_xlfn.XLOOKUP(FraudData[[#This Row],[foreign_transaction]],ForeignRules[Foreign Transaction],ForeignRules[Risk Points],0)</f>
        <v>0</v>
      </c>
      <c r="N3749">
        <f>_xlfn.XLOOKUP(FraudData[[#This Row],[location_mismatch]],Table10[Location Mismatch],Table10[Risk Points],0)</f>
        <v>0</v>
      </c>
      <c r="O3749">
        <f>_xlfn.XLOOKUP(FraudData[[#This Row],[device_trust_score]],DeviceRules[Device Min],DeviceRules[Risk Points],,-1)</f>
        <v>0</v>
      </c>
      <c r="P3749">
        <f>_xlfn.XLOOKUP(FraudData[[#This Row],[velocity_last_24h]],VelocityRules[Velocity Min],VelocityRules[Risk Points],,-1)</f>
        <v>0</v>
      </c>
      <c r="Q3749">
        <f>_xlfn.XLOOKUP(FraudData[[#This Row],[merchant_category]],MerchantRules[Merchant Category],MerchantRules[Risk Points],0)</f>
        <v>0</v>
      </c>
      <c r="R3749">
        <f>SUM(FraudData[[#This Row],[Amount Risk]:[Merchant Risk]])</f>
        <v>3</v>
      </c>
      <c r="S3749" t="str" cm="1">
        <f t="array" ref="S3749">_xlfn.IFS(FraudData[[#This Row],[Fraud Risk Score]]&gt;=8,"High Risk",FraudData[[#This Row],[Fraud Risk Score]]&gt;=6,"Medium Risk",TRUE,"Low Risk")</f>
        <v>Low Risk</v>
      </c>
    </row>
    <row r="3750" spans="1:19">
      <c r="A3750">
        <v>3749</v>
      </c>
      <c r="B3750">
        <v>92.67</v>
      </c>
      <c r="C3750">
        <v>19</v>
      </c>
      <c r="D3750" t="s">
        <v>48</v>
      </c>
      <c r="E3750">
        <v>0</v>
      </c>
      <c r="F3750">
        <v>0</v>
      </c>
      <c r="G3750">
        <v>52</v>
      </c>
      <c r="H3750">
        <v>4</v>
      </c>
      <c r="I3750">
        <v>40</v>
      </c>
      <c r="J3750">
        <v>0</v>
      </c>
      <c r="K3750">
        <f>_xlfn.XLOOKUP(FraudData[[#This Row],[amount]],AmountRules[Amount Min],AmountRules[Risk Points],,-1)</f>
        <v>0</v>
      </c>
      <c r="L3750">
        <f>_xlfn.XLOOKUP(FraudData[[#This Row],[transaction_hour]],TimeRules[Hour Min],TimeRules[Risk Points],,-1)</f>
        <v>0</v>
      </c>
      <c r="M3750">
        <f>_xlfn.XLOOKUP(FraudData[[#This Row],[foreign_transaction]],ForeignRules[Foreign Transaction],ForeignRules[Risk Points],0)</f>
        <v>0</v>
      </c>
      <c r="N3750">
        <f>_xlfn.XLOOKUP(FraudData[[#This Row],[location_mismatch]],Table10[Location Mismatch],Table10[Risk Points],0)</f>
        <v>0</v>
      </c>
      <c r="O3750">
        <f>_xlfn.XLOOKUP(FraudData[[#This Row],[device_trust_score]],DeviceRules[Device Min],DeviceRules[Risk Points],,-1)</f>
        <v>1</v>
      </c>
      <c r="P3750">
        <f>_xlfn.XLOOKUP(FraudData[[#This Row],[velocity_last_24h]],VelocityRules[Velocity Min],VelocityRules[Risk Points],,-1)</f>
        <v>0</v>
      </c>
      <c r="Q3750">
        <f>_xlfn.XLOOKUP(FraudData[[#This Row],[merchant_category]],MerchantRules[Merchant Category],MerchantRules[Risk Points],0)</f>
        <v>0</v>
      </c>
      <c r="R3750">
        <f>SUM(FraudData[[#This Row],[Amount Risk]:[Merchant Risk]])</f>
        <v>1</v>
      </c>
      <c r="S3750" t="str" cm="1">
        <f t="array" ref="S3750">_xlfn.IFS(FraudData[[#This Row],[Fraud Risk Score]]&gt;=8,"High Risk",FraudData[[#This Row],[Fraud Risk Score]]&gt;=6,"Medium Risk",TRUE,"Low Risk")</f>
        <v>Low Risk</v>
      </c>
    </row>
    <row r="3751" spans="1:19">
      <c r="A3751">
        <v>3750</v>
      </c>
      <c r="B3751">
        <v>388.66</v>
      </c>
      <c r="C3751">
        <v>15</v>
      </c>
      <c r="D3751" t="s">
        <v>50</v>
      </c>
      <c r="E3751">
        <v>0</v>
      </c>
      <c r="F3751">
        <v>0</v>
      </c>
      <c r="G3751">
        <v>30</v>
      </c>
      <c r="H3751">
        <v>3</v>
      </c>
      <c r="I3751">
        <v>57</v>
      </c>
      <c r="J3751">
        <v>0</v>
      </c>
      <c r="K3751">
        <f>_xlfn.XLOOKUP(FraudData[[#This Row],[amount]],AmountRules[Amount Min],AmountRules[Risk Points],,-1)</f>
        <v>0</v>
      </c>
      <c r="L3751">
        <f>_xlfn.XLOOKUP(FraudData[[#This Row],[transaction_hour]],TimeRules[Hour Min],TimeRules[Risk Points],,-1)</f>
        <v>0</v>
      </c>
      <c r="M3751">
        <f>_xlfn.XLOOKUP(FraudData[[#This Row],[foreign_transaction]],ForeignRules[Foreign Transaction],ForeignRules[Risk Points],0)</f>
        <v>0</v>
      </c>
      <c r="N3751">
        <f>_xlfn.XLOOKUP(FraudData[[#This Row],[location_mismatch]],Table10[Location Mismatch],Table10[Risk Points],0)</f>
        <v>0</v>
      </c>
      <c r="O3751">
        <f>_xlfn.XLOOKUP(FraudData[[#This Row],[device_trust_score]],DeviceRules[Device Min],DeviceRules[Risk Points],,-1)</f>
        <v>2</v>
      </c>
      <c r="P3751">
        <f>_xlfn.XLOOKUP(FraudData[[#This Row],[velocity_last_24h]],VelocityRules[Velocity Min],VelocityRules[Risk Points],,-1)</f>
        <v>0</v>
      </c>
      <c r="Q3751">
        <f>_xlfn.XLOOKUP(FraudData[[#This Row],[merchant_category]],MerchantRules[Merchant Category],MerchantRules[Risk Points],0)</f>
        <v>0</v>
      </c>
      <c r="R3751">
        <f>SUM(FraudData[[#This Row],[Amount Risk]:[Merchant Risk]])</f>
        <v>2</v>
      </c>
      <c r="S3751" t="str" cm="1">
        <f t="array" ref="S3751">_xlfn.IFS(FraudData[[#This Row],[Fraud Risk Score]]&gt;=8,"High Risk",FraudData[[#This Row],[Fraud Risk Score]]&gt;=6,"Medium Risk",TRUE,"Low Risk")</f>
        <v>Low Risk</v>
      </c>
    </row>
    <row r="3752" spans="1:19">
      <c r="A3752">
        <v>3751</v>
      </c>
      <c r="B3752">
        <v>406.65</v>
      </c>
      <c r="C3752">
        <v>2</v>
      </c>
      <c r="D3752" t="s">
        <v>49</v>
      </c>
      <c r="E3752">
        <v>0</v>
      </c>
      <c r="F3752">
        <v>0</v>
      </c>
      <c r="G3752">
        <v>65</v>
      </c>
      <c r="H3752">
        <v>1</v>
      </c>
      <c r="I3752">
        <v>60</v>
      </c>
      <c r="J3752">
        <v>0</v>
      </c>
      <c r="K3752">
        <f>_xlfn.XLOOKUP(FraudData[[#This Row],[amount]],AmountRules[Amount Min],AmountRules[Risk Points],,-1)</f>
        <v>0</v>
      </c>
      <c r="L3752">
        <f>_xlfn.XLOOKUP(FraudData[[#This Row],[transaction_hour]],TimeRules[Hour Min],TimeRules[Risk Points],,-1)</f>
        <v>3</v>
      </c>
      <c r="M3752">
        <f>_xlfn.XLOOKUP(FraudData[[#This Row],[foreign_transaction]],ForeignRules[Foreign Transaction],ForeignRules[Risk Points],0)</f>
        <v>0</v>
      </c>
      <c r="N3752">
        <f>_xlfn.XLOOKUP(FraudData[[#This Row],[location_mismatch]],Table10[Location Mismatch],Table10[Risk Points],0)</f>
        <v>0</v>
      </c>
      <c r="O3752">
        <f>_xlfn.XLOOKUP(FraudData[[#This Row],[device_trust_score]],DeviceRules[Device Min],DeviceRules[Risk Points],,-1)</f>
        <v>1</v>
      </c>
      <c r="P3752">
        <f>_xlfn.XLOOKUP(FraudData[[#This Row],[velocity_last_24h]],VelocityRules[Velocity Min],VelocityRules[Risk Points],,-1)</f>
        <v>0</v>
      </c>
      <c r="Q3752">
        <f>_xlfn.XLOOKUP(FraudData[[#This Row],[merchant_category]],MerchantRules[Merchant Category],MerchantRules[Risk Points],0)</f>
        <v>1</v>
      </c>
      <c r="R3752">
        <f>SUM(FraudData[[#This Row],[Amount Risk]:[Merchant Risk]])</f>
        <v>5</v>
      </c>
      <c r="S3752" t="str" cm="1">
        <f t="array" ref="S3752">_xlfn.IFS(FraudData[[#This Row],[Fraud Risk Score]]&gt;=8,"High Risk",FraudData[[#This Row],[Fraud Risk Score]]&gt;=6,"Medium Risk",TRUE,"Low Risk")</f>
        <v>Low Risk</v>
      </c>
    </row>
    <row r="3753" spans="1:19">
      <c r="A3753">
        <v>3752</v>
      </c>
      <c r="B3753">
        <v>431.79</v>
      </c>
      <c r="C3753">
        <v>23</v>
      </c>
      <c r="D3753" t="s">
        <v>50</v>
      </c>
      <c r="E3753">
        <v>1</v>
      </c>
      <c r="F3753">
        <v>0</v>
      </c>
      <c r="G3753">
        <v>83</v>
      </c>
      <c r="H3753">
        <v>2</v>
      </c>
      <c r="I3753">
        <v>23</v>
      </c>
      <c r="J3753">
        <v>0</v>
      </c>
      <c r="K3753">
        <f>_xlfn.XLOOKUP(FraudData[[#This Row],[amount]],AmountRules[Amount Min],AmountRules[Risk Points],,-1)</f>
        <v>0</v>
      </c>
      <c r="L3753">
        <f>_xlfn.XLOOKUP(FraudData[[#This Row],[transaction_hour]],TimeRules[Hour Min],TimeRules[Risk Points],,-1)</f>
        <v>1</v>
      </c>
      <c r="M3753">
        <f>_xlfn.XLOOKUP(FraudData[[#This Row],[foreign_transaction]],ForeignRules[Foreign Transaction],ForeignRules[Risk Points],0)</f>
        <v>3</v>
      </c>
      <c r="N3753">
        <f>_xlfn.XLOOKUP(FraudData[[#This Row],[location_mismatch]],Table10[Location Mismatch],Table10[Risk Points],0)</f>
        <v>0</v>
      </c>
      <c r="O3753">
        <f>_xlfn.XLOOKUP(FraudData[[#This Row],[device_trust_score]],DeviceRules[Device Min],DeviceRules[Risk Points],,-1)</f>
        <v>0</v>
      </c>
      <c r="P3753">
        <f>_xlfn.XLOOKUP(FraudData[[#This Row],[velocity_last_24h]],VelocityRules[Velocity Min],VelocityRules[Risk Points],,-1)</f>
        <v>0</v>
      </c>
      <c r="Q3753">
        <f>_xlfn.XLOOKUP(FraudData[[#This Row],[merchant_category]],MerchantRules[Merchant Category],MerchantRules[Risk Points],0)</f>
        <v>0</v>
      </c>
      <c r="R3753">
        <f>SUM(FraudData[[#This Row],[Amount Risk]:[Merchant Risk]])</f>
        <v>4</v>
      </c>
      <c r="S3753" t="str" cm="1">
        <f t="array" ref="S3753">_xlfn.IFS(FraudData[[#This Row],[Fraud Risk Score]]&gt;=8,"High Risk",FraudData[[#This Row],[Fraud Risk Score]]&gt;=6,"Medium Risk",TRUE,"Low Risk")</f>
        <v>Low Risk</v>
      </c>
    </row>
    <row r="3754" spans="1:19">
      <c r="A3754">
        <v>3753</v>
      </c>
      <c r="B3754">
        <v>67.81</v>
      </c>
      <c r="C3754">
        <v>22</v>
      </c>
      <c r="D3754" t="s">
        <v>46</v>
      </c>
      <c r="E3754">
        <v>0</v>
      </c>
      <c r="F3754">
        <v>0</v>
      </c>
      <c r="G3754">
        <v>85</v>
      </c>
      <c r="H3754">
        <v>0</v>
      </c>
      <c r="I3754">
        <v>47</v>
      </c>
      <c r="J3754">
        <v>0</v>
      </c>
      <c r="K3754">
        <f>_xlfn.XLOOKUP(FraudData[[#This Row],[amount]],AmountRules[Amount Min],AmountRules[Risk Points],,-1)</f>
        <v>0</v>
      </c>
      <c r="L3754">
        <f>_xlfn.XLOOKUP(FraudData[[#This Row],[transaction_hour]],TimeRules[Hour Min],TimeRules[Risk Points],,-1)</f>
        <v>0</v>
      </c>
      <c r="M3754">
        <f>_xlfn.XLOOKUP(FraudData[[#This Row],[foreign_transaction]],ForeignRules[Foreign Transaction],ForeignRules[Risk Points],0)</f>
        <v>0</v>
      </c>
      <c r="N3754">
        <f>_xlfn.XLOOKUP(FraudData[[#This Row],[location_mismatch]],Table10[Location Mismatch],Table10[Risk Points],0)</f>
        <v>0</v>
      </c>
      <c r="O3754">
        <f>_xlfn.XLOOKUP(FraudData[[#This Row],[device_trust_score]],DeviceRules[Device Min],DeviceRules[Risk Points],,-1)</f>
        <v>0</v>
      </c>
      <c r="P3754">
        <f>_xlfn.XLOOKUP(FraudData[[#This Row],[velocity_last_24h]],VelocityRules[Velocity Min],VelocityRules[Risk Points],,-1)</f>
        <v>0</v>
      </c>
      <c r="Q3754">
        <f>_xlfn.XLOOKUP(FraudData[[#This Row],[merchant_category]],MerchantRules[Merchant Category],MerchantRules[Risk Points],0)</f>
        <v>0</v>
      </c>
      <c r="R3754">
        <f>SUM(FraudData[[#This Row],[Amount Risk]:[Merchant Risk]])</f>
        <v>0</v>
      </c>
      <c r="S3754" t="str" cm="1">
        <f t="array" ref="S3754">_xlfn.IFS(FraudData[[#This Row],[Fraud Risk Score]]&gt;=8,"High Risk",FraudData[[#This Row],[Fraud Risk Score]]&gt;=6,"Medium Risk",TRUE,"Low Risk")</f>
        <v>Low Risk</v>
      </c>
    </row>
    <row r="3755" spans="1:19">
      <c r="A3755">
        <v>3754</v>
      </c>
      <c r="B3755">
        <v>211.43</v>
      </c>
      <c r="C3755">
        <v>1</v>
      </c>
      <c r="D3755" t="s">
        <v>48</v>
      </c>
      <c r="E3755">
        <v>0</v>
      </c>
      <c r="F3755">
        <v>0</v>
      </c>
      <c r="G3755">
        <v>73</v>
      </c>
      <c r="H3755">
        <v>2</v>
      </c>
      <c r="I3755">
        <v>40</v>
      </c>
      <c r="J3755">
        <v>0</v>
      </c>
      <c r="K3755">
        <f>_xlfn.XLOOKUP(FraudData[[#This Row],[amount]],AmountRules[Amount Min],AmountRules[Risk Points],,-1)</f>
        <v>0</v>
      </c>
      <c r="L3755">
        <f>_xlfn.XLOOKUP(FraudData[[#This Row],[transaction_hour]],TimeRules[Hour Min],TimeRules[Risk Points],,-1)</f>
        <v>3</v>
      </c>
      <c r="M3755">
        <f>_xlfn.XLOOKUP(FraudData[[#This Row],[foreign_transaction]],ForeignRules[Foreign Transaction],ForeignRules[Risk Points],0)</f>
        <v>0</v>
      </c>
      <c r="N3755">
        <f>_xlfn.XLOOKUP(FraudData[[#This Row],[location_mismatch]],Table10[Location Mismatch],Table10[Risk Points],0)</f>
        <v>0</v>
      </c>
      <c r="O3755">
        <f>_xlfn.XLOOKUP(FraudData[[#This Row],[device_trust_score]],DeviceRules[Device Min],DeviceRules[Risk Points],,-1)</f>
        <v>0</v>
      </c>
      <c r="P3755">
        <f>_xlfn.XLOOKUP(FraudData[[#This Row],[velocity_last_24h]],VelocityRules[Velocity Min],VelocityRules[Risk Points],,-1)</f>
        <v>0</v>
      </c>
      <c r="Q3755">
        <f>_xlfn.XLOOKUP(FraudData[[#This Row],[merchant_category]],MerchantRules[Merchant Category],MerchantRules[Risk Points],0)</f>
        <v>0</v>
      </c>
      <c r="R3755">
        <f>SUM(FraudData[[#This Row],[Amount Risk]:[Merchant Risk]])</f>
        <v>3</v>
      </c>
      <c r="S3755" t="str" cm="1">
        <f t="array" ref="S3755">_xlfn.IFS(FraudData[[#This Row],[Fraud Risk Score]]&gt;=8,"High Risk",FraudData[[#This Row],[Fraud Risk Score]]&gt;=6,"Medium Risk",TRUE,"Low Risk")</f>
        <v>Low Risk</v>
      </c>
    </row>
    <row r="3756" spans="1:19">
      <c r="A3756">
        <v>3755</v>
      </c>
      <c r="B3756">
        <v>57.05</v>
      </c>
      <c r="C3756">
        <v>2</v>
      </c>
      <c r="D3756" t="s">
        <v>46</v>
      </c>
      <c r="E3756">
        <v>0</v>
      </c>
      <c r="F3756">
        <v>0</v>
      </c>
      <c r="G3756">
        <v>29</v>
      </c>
      <c r="H3756">
        <v>0</v>
      </c>
      <c r="I3756">
        <v>58</v>
      </c>
      <c r="J3756">
        <v>0</v>
      </c>
      <c r="K3756">
        <f>_xlfn.XLOOKUP(FraudData[[#This Row],[amount]],AmountRules[Amount Min],AmountRules[Risk Points],,-1)</f>
        <v>0</v>
      </c>
      <c r="L3756">
        <f>_xlfn.XLOOKUP(FraudData[[#This Row],[transaction_hour]],TimeRules[Hour Min],TimeRules[Risk Points],,-1)</f>
        <v>3</v>
      </c>
      <c r="M3756">
        <f>_xlfn.XLOOKUP(FraudData[[#This Row],[foreign_transaction]],ForeignRules[Foreign Transaction],ForeignRules[Risk Points],0)</f>
        <v>0</v>
      </c>
      <c r="N3756">
        <f>_xlfn.XLOOKUP(FraudData[[#This Row],[location_mismatch]],Table10[Location Mismatch],Table10[Risk Points],0)</f>
        <v>0</v>
      </c>
      <c r="O3756">
        <f>_xlfn.XLOOKUP(FraudData[[#This Row],[device_trust_score]],DeviceRules[Device Min],DeviceRules[Risk Points],,-1)</f>
        <v>3</v>
      </c>
      <c r="P3756">
        <f>_xlfn.XLOOKUP(FraudData[[#This Row],[velocity_last_24h]],VelocityRules[Velocity Min],VelocityRules[Risk Points],,-1)</f>
        <v>0</v>
      </c>
      <c r="Q3756">
        <f>_xlfn.XLOOKUP(FraudData[[#This Row],[merchant_category]],MerchantRules[Merchant Category],MerchantRules[Risk Points],0)</f>
        <v>0</v>
      </c>
      <c r="R3756">
        <f>SUM(FraudData[[#This Row],[Amount Risk]:[Merchant Risk]])</f>
        <v>6</v>
      </c>
      <c r="S3756" t="str" cm="1">
        <f t="array" ref="S3756">_xlfn.IFS(FraudData[[#This Row],[Fraud Risk Score]]&gt;=8,"High Risk",FraudData[[#This Row],[Fraud Risk Score]]&gt;=6,"Medium Risk",TRUE,"Low Risk")</f>
        <v>Medium Risk</v>
      </c>
    </row>
    <row r="3757" spans="1:19">
      <c r="A3757">
        <v>3756</v>
      </c>
      <c r="B3757">
        <v>38.07</v>
      </c>
      <c r="C3757">
        <v>4</v>
      </c>
      <c r="D3757" t="s">
        <v>47</v>
      </c>
      <c r="E3757">
        <v>0</v>
      </c>
      <c r="F3757">
        <v>0</v>
      </c>
      <c r="G3757">
        <v>35</v>
      </c>
      <c r="H3757">
        <v>3</v>
      </c>
      <c r="I3757">
        <v>66</v>
      </c>
      <c r="J3757">
        <v>0</v>
      </c>
      <c r="K3757">
        <f>_xlfn.XLOOKUP(FraudData[[#This Row],[amount]],AmountRules[Amount Min],AmountRules[Risk Points],,-1)</f>
        <v>0</v>
      </c>
      <c r="L3757">
        <f>_xlfn.XLOOKUP(FraudData[[#This Row],[transaction_hour]],TimeRules[Hour Min],TimeRules[Risk Points],,-1)</f>
        <v>0</v>
      </c>
      <c r="M3757">
        <f>_xlfn.XLOOKUP(FraudData[[#This Row],[foreign_transaction]],ForeignRules[Foreign Transaction],ForeignRules[Risk Points],0)</f>
        <v>0</v>
      </c>
      <c r="N3757">
        <f>_xlfn.XLOOKUP(FraudData[[#This Row],[location_mismatch]],Table10[Location Mismatch],Table10[Risk Points],0)</f>
        <v>0</v>
      </c>
      <c r="O3757">
        <f>_xlfn.XLOOKUP(FraudData[[#This Row],[device_trust_score]],DeviceRules[Device Min],DeviceRules[Risk Points],,-1)</f>
        <v>2</v>
      </c>
      <c r="P3757">
        <f>_xlfn.XLOOKUP(FraudData[[#This Row],[velocity_last_24h]],VelocityRules[Velocity Min],VelocityRules[Risk Points],,-1)</f>
        <v>0</v>
      </c>
      <c r="Q3757">
        <f>_xlfn.XLOOKUP(FraudData[[#This Row],[merchant_category]],MerchantRules[Merchant Category],MerchantRules[Risk Points],0)</f>
        <v>0</v>
      </c>
      <c r="R3757">
        <f>SUM(FraudData[[#This Row],[Amount Risk]:[Merchant Risk]])</f>
        <v>2</v>
      </c>
      <c r="S3757" t="str" cm="1">
        <f t="array" ref="S3757">_xlfn.IFS(FraudData[[#This Row],[Fraud Risk Score]]&gt;=8,"High Risk",FraudData[[#This Row],[Fraud Risk Score]]&gt;=6,"Medium Risk",TRUE,"Low Risk")</f>
        <v>Low Risk</v>
      </c>
    </row>
    <row r="3758" spans="1:19">
      <c r="A3758">
        <v>3757</v>
      </c>
      <c r="B3758">
        <v>36.74</v>
      </c>
      <c r="C3758">
        <v>1</v>
      </c>
      <c r="D3758" t="s">
        <v>50</v>
      </c>
      <c r="E3758">
        <v>0</v>
      </c>
      <c r="F3758">
        <v>1</v>
      </c>
      <c r="G3758">
        <v>64</v>
      </c>
      <c r="H3758">
        <v>1</v>
      </c>
      <c r="I3758">
        <v>32</v>
      </c>
      <c r="J3758">
        <v>0</v>
      </c>
      <c r="K3758">
        <f>_xlfn.XLOOKUP(FraudData[[#This Row],[amount]],AmountRules[Amount Min],AmountRules[Risk Points],,-1)</f>
        <v>0</v>
      </c>
      <c r="L3758">
        <f>_xlfn.XLOOKUP(FraudData[[#This Row],[transaction_hour]],TimeRules[Hour Min],TimeRules[Risk Points],,-1)</f>
        <v>3</v>
      </c>
      <c r="M3758">
        <f>_xlfn.XLOOKUP(FraudData[[#This Row],[foreign_transaction]],ForeignRules[Foreign Transaction],ForeignRules[Risk Points],0)</f>
        <v>0</v>
      </c>
      <c r="N3758">
        <f>_xlfn.XLOOKUP(FraudData[[#This Row],[location_mismatch]],Table10[Location Mismatch],Table10[Risk Points],0)</f>
        <v>3</v>
      </c>
      <c r="O3758">
        <f>_xlfn.XLOOKUP(FraudData[[#This Row],[device_trust_score]],DeviceRules[Device Min],DeviceRules[Risk Points],,-1)</f>
        <v>1</v>
      </c>
      <c r="P3758">
        <f>_xlfn.XLOOKUP(FraudData[[#This Row],[velocity_last_24h]],VelocityRules[Velocity Min],VelocityRules[Risk Points],,-1)</f>
        <v>0</v>
      </c>
      <c r="Q3758">
        <f>_xlfn.XLOOKUP(FraudData[[#This Row],[merchant_category]],MerchantRules[Merchant Category],MerchantRules[Risk Points],0)</f>
        <v>0</v>
      </c>
      <c r="R3758">
        <f>SUM(FraudData[[#This Row],[Amount Risk]:[Merchant Risk]])</f>
        <v>7</v>
      </c>
      <c r="S3758" t="str" cm="1">
        <f t="array" ref="S3758">_xlfn.IFS(FraudData[[#This Row],[Fraud Risk Score]]&gt;=8,"High Risk",FraudData[[#This Row],[Fraud Risk Score]]&gt;=6,"Medium Risk",TRUE,"Low Risk")</f>
        <v>Medium Risk</v>
      </c>
    </row>
    <row r="3759" spans="1:19">
      <c r="A3759">
        <v>3758</v>
      </c>
      <c r="B3759">
        <v>75.37</v>
      </c>
      <c r="C3759">
        <v>18</v>
      </c>
      <c r="D3759" t="s">
        <v>48</v>
      </c>
      <c r="E3759">
        <v>0</v>
      </c>
      <c r="F3759">
        <v>0</v>
      </c>
      <c r="G3759">
        <v>94</v>
      </c>
      <c r="H3759">
        <v>4</v>
      </c>
      <c r="I3759">
        <v>62</v>
      </c>
      <c r="J3759">
        <v>0</v>
      </c>
      <c r="K3759">
        <f>_xlfn.XLOOKUP(FraudData[[#This Row],[amount]],AmountRules[Amount Min],AmountRules[Risk Points],,-1)</f>
        <v>0</v>
      </c>
      <c r="L3759">
        <f>_xlfn.XLOOKUP(FraudData[[#This Row],[transaction_hour]],TimeRules[Hour Min],TimeRules[Risk Points],,-1)</f>
        <v>0</v>
      </c>
      <c r="M3759">
        <f>_xlfn.XLOOKUP(FraudData[[#This Row],[foreign_transaction]],ForeignRules[Foreign Transaction],ForeignRules[Risk Points],0)</f>
        <v>0</v>
      </c>
      <c r="N3759">
        <f>_xlfn.XLOOKUP(FraudData[[#This Row],[location_mismatch]],Table10[Location Mismatch],Table10[Risk Points],0)</f>
        <v>0</v>
      </c>
      <c r="O3759">
        <f>_xlfn.XLOOKUP(FraudData[[#This Row],[device_trust_score]],DeviceRules[Device Min],DeviceRules[Risk Points],,-1)</f>
        <v>0</v>
      </c>
      <c r="P3759">
        <f>_xlfn.XLOOKUP(FraudData[[#This Row],[velocity_last_24h]],VelocityRules[Velocity Min],VelocityRules[Risk Points],,-1)</f>
        <v>0</v>
      </c>
      <c r="Q3759">
        <f>_xlfn.XLOOKUP(FraudData[[#This Row],[merchant_category]],MerchantRules[Merchant Category],MerchantRules[Risk Points],0)</f>
        <v>0</v>
      </c>
      <c r="R3759">
        <f>SUM(FraudData[[#This Row],[Amount Risk]:[Merchant Risk]])</f>
        <v>0</v>
      </c>
      <c r="S3759" t="str" cm="1">
        <f t="array" ref="S3759">_xlfn.IFS(FraudData[[#This Row],[Fraud Risk Score]]&gt;=8,"High Risk",FraudData[[#This Row],[Fraud Risk Score]]&gt;=6,"Medium Risk",TRUE,"Low Risk")</f>
        <v>Low Risk</v>
      </c>
    </row>
    <row r="3760" spans="1:19">
      <c r="A3760">
        <v>3759</v>
      </c>
      <c r="B3760">
        <v>101.17</v>
      </c>
      <c r="C3760">
        <v>23</v>
      </c>
      <c r="D3760" t="s">
        <v>50</v>
      </c>
      <c r="E3760">
        <v>0</v>
      </c>
      <c r="F3760">
        <v>0</v>
      </c>
      <c r="G3760">
        <v>63</v>
      </c>
      <c r="H3760">
        <v>2</v>
      </c>
      <c r="I3760">
        <v>64</v>
      </c>
      <c r="J3760">
        <v>0</v>
      </c>
      <c r="K3760">
        <f>_xlfn.XLOOKUP(FraudData[[#This Row],[amount]],AmountRules[Amount Min],AmountRules[Risk Points],,-1)</f>
        <v>0</v>
      </c>
      <c r="L3760">
        <f>_xlfn.XLOOKUP(FraudData[[#This Row],[transaction_hour]],TimeRules[Hour Min],TimeRules[Risk Points],,-1)</f>
        <v>1</v>
      </c>
      <c r="M3760">
        <f>_xlfn.XLOOKUP(FraudData[[#This Row],[foreign_transaction]],ForeignRules[Foreign Transaction],ForeignRules[Risk Points],0)</f>
        <v>0</v>
      </c>
      <c r="N3760">
        <f>_xlfn.XLOOKUP(FraudData[[#This Row],[location_mismatch]],Table10[Location Mismatch],Table10[Risk Points],0)</f>
        <v>0</v>
      </c>
      <c r="O3760">
        <f>_xlfn.XLOOKUP(FraudData[[#This Row],[device_trust_score]],DeviceRules[Device Min],DeviceRules[Risk Points],,-1)</f>
        <v>1</v>
      </c>
      <c r="P3760">
        <f>_xlfn.XLOOKUP(FraudData[[#This Row],[velocity_last_24h]],VelocityRules[Velocity Min],VelocityRules[Risk Points],,-1)</f>
        <v>0</v>
      </c>
      <c r="Q3760">
        <f>_xlfn.XLOOKUP(FraudData[[#This Row],[merchant_category]],MerchantRules[Merchant Category],MerchantRules[Risk Points],0)</f>
        <v>0</v>
      </c>
      <c r="R3760">
        <f>SUM(FraudData[[#This Row],[Amount Risk]:[Merchant Risk]])</f>
        <v>2</v>
      </c>
      <c r="S3760" t="str" cm="1">
        <f t="array" ref="S3760">_xlfn.IFS(FraudData[[#This Row],[Fraud Risk Score]]&gt;=8,"High Risk",FraudData[[#This Row],[Fraud Risk Score]]&gt;=6,"Medium Risk",TRUE,"Low Risk")</f>
        <v>Low Risk</v>
      </c>
    </row>
    <row r="3761" spans="1:19">
      <c r="A3761">
        <v>3760</v>
      </c>
      <c r="B3761">
        <v>319.95999999999998</v>
      </c>
      <c r="C3761">
        <v>19</v>
      </c>
      <c r="D3761" t="s">
        <v>49</v>
      </c>
      <c r="E3761">
        <v>1</v>
      </c>
      <c r="F3761">
        <v>0</v>
      </c>
      <c r="G3761">
        <v>94</v>
      </c>
      <c r="H3761">
        <v>3</v>
      </c>
      <c r="I3761">
        <v>67</v>
      </c>
      <c r="J3761">
        <v>0</v>
      </c>
      <c r="K3761">
        <f>_xlfn.XLOOKUP(FraudData[[#This Row],[amount]],AmountRules[Amount Min],AmountRules[Risk Points],,-1)</f>
        <v>0</v>
      </c>
      <c r="L3761">
        <f>_xlfn.XLOOKUP(FraudData[[#This Row],[transaction_hour]],TimeRules[Hour Min],TimeRules[Risk Points],,-1)</f>
        <v>0</v>
      </c>
      <c r="M3761">
        <f>_xlfn.XLOOKUP(FraudData[[#This Row],[foreign_transaction]],ForeignRules[Foreign Transaction],ForeignRules[Risk Points],0)</f>
        <v>3</v>
      </c>
      <c r="N3761">
        <f>_xlfn.XLOOKUP(FraudData[[#This Row],[location_mismatch]],Table10[Location Mismatch],Table10[Risk Points],0)</f>
        <v>0</v>
      </c>
      <c r="O3761">
        <f>_xlfn.XLOOKUP(FraudData[[#This Row],[device_trust_score]],DeviceRules[Device Min],DeviceRules[Risk Points],,-1)</f>
        <v>0</v>
      </c>
      <c r="P3761">
        <f>_xlfn.XLOOKUP(FraudData[[#This Row],[velocity_last_24h]],VelocityRules[Velocity Min],VelocityRules[Risk Points],,-1)</f>
        <v>0</v>
      </c>
      <c r="Q3761">
        <f>_xlfn.XLOOKUP(FraudData[[#This Row],[merchant_category]],MerchantRules[Merchant Category],MerchantRules[Risk Points],0)</f>
        <v>1</v>
      </c>
      <c r="R3761">
        <f>SUM(FraudData[[#This Row],[Amount Risk]:[Merchant Risk]])</f>
        <v>4</v>
      </c>
      <c r="S3761" t="str" cm="1">
        <f t="array" ref="S3761">_xlfn.IFS(FraudData[[#This Row],[Fraud Risk Score]]&gt;=8,"High Risk",FraudData[[#This Row],[Fraud Risk Score]]&gt;=6,"Medium Risk",TRUE,"Low Risk")</f>
        <v>Low Risk</v>
      </c>
    </row>
    <row r="3762" spans="1:19">
      <c r="A3762">
        <v>3761</v>
      </c>
      <c r="B3762">
        <v>22.99</v>
      </c>
      <c r="C3762">
        <v>1</v>
      </c>
      <c r="D3762" t="s">
        <v>48</v>
      </c>
      <c r="E3762">
        <v>0</v>
      </c>
      <c r="F3762">
        <v>0</v>
      </c>
      <c r="G3762">
        <v>44</v>
      </c>
      <c r="H3762">
        <v>2</v>
      </c>
      <c r="I3762">
        <v>34</v>
      </c>
      <c r="J3762">
        <v>0</v>
      </c>
      <c r="K3762">
        <f>_xlfn.XLOOKUP(FraudData[[#This Row],[amount]],AmountRules[Amount Min],AmountRules[Risk Points],,-1)</f>
        <v>0</v>
      </c>
      <c r="L3762">
        <f>_xlfn.XLOOKUP(FraudData[[#This Row],[transaction_hour]],TimeRules[Hour Min],TimeRules[Risk Points],,-1)</f>
        <v>3</v>
      </c>
      <c r="M3762">
        <f>_xlfn.XLOOKUP(FraudData[[#This Row],[foreign_transaction]],ForeignRules[Foreign Transaction],ForeignRules[Risk Points],0)</f>
        <v>0</v>
      </c>
      <c r="N3762">
        <f>_xlfn.XLOOKUP(FraudData[[#This Row],[location_mismatch]],Table10[Location Mismatch],Table10[Risk Points],0)</f>
        <v>0</v>
      </c>
      <c r="O3762">
        <f>_xlfn.XLOOKUP(FraudData[[#This Row],[device_trust_score]],DeviceRules[Device Min],DeviceRules[Risk Points],,-1)</f>
        <v>2</v>
      </c>
      <c r="P3762">
        <f>_xlfn.XLOOKUP(FraudData[[#This Row],[velocity_last_24h]],VelocityRules[Velocity Min],VelocityRules[Risk Points],,-1)</f>
        <v>0</v>
      </c>
      <c r="Q3762">
        <f>_xlfn.XLOOKUP(FraudData[[#This Row],[merchant_category]],MerchantRules[Merchant Category],MerchantRules[Risk Points],0)</f>
        <v>0</v>
      </c>
      <c r="R3762">
        <f>SUM(FraudData[[#This Row],[Amount Risk]:[Merchant Risk]])</f>
        <v>5</v>
      </c>
      <c r="S3762" t="str" cm="1">
        <f t="array" ref="S3762">_xlfn.IFS(FraudData[[#This Row],[Fraud Risk Score]]&gt;=8,"High Risk",FraudData[[#This Row],[Fraud Risk Score]]&gt;=6,"Medium Risk",TRUE,"Low Risk")</f>
        <v>Low Risk</v>
      </c>
    </row>
    <row r="3763" spans="1:19">
      <c r="A3763">
        <v>3762</v>
      </c>
      <c r="B3763">
        <v>238.99</v>
      </c>
      <c r="C3763">
        <v>1</v>
      </c>
      <c r="D3763" t="s">
        <v>49</v>
      </c>
      <c r="E3763">
        <v>0</v>
      </c>
      <c r="F3763">
        <v>0</v>
      </c>
      <c r="G3763">
        <v>28</v>
      </c>
      <c r="H3763">
        <v>1</v>
      </c>
      <c r="I3763">
        <v>26</v>
      </c>
      <c r="J3763">
        <v>0</v>
      </c>
      <c r="K3763">
        <f>_xlfn.XLOOKUP(FraudData[[#This Row],[amount]],AmountRules[Amount Min],AmountRules[Risk Points],,-1)</f>
        <v>0</v>
      </c>
      <c r="L3763">
        <f>_xlfn.XLOOKUP(FraudData[[#This Row],[transaction_hour]],TimeRules[Hour Min],TimeRules[Risk Points],,-1)</f>
        <v>3</v>
      </c>
      <c r="M3763">
        <f>_xlfn.XLOOKUP(FraudData[[#This Row],[foreign_transaction]],ForeignRules[Foreign Transaction],ForeignRules[Risk Points],0)</f>
        <v>0</v>
      </c>
      <c r="N3763">
        <f>_xlfn.XLOOKUP(FraudData[[#This Row],[location_mismatch]],Table10[Location Mismatch],Table10[Risk Points],0)</f>
        <v>0</v>
      </c>
      <c r="O3763">
        <f>_xlfn.XLOOKUP(FraudData[[#This Row],[device_trust_score]],DeviceRules[Device Min],DeviceRules[Risk Points],,-1)</f>
        <v>3</v>
      </c>
      <c r="P3763">
        <f>_xlfn.XLOOKUP(FraudData[[#This Row],[velocity_last_24h]],VelocityRules[Velocity Min],VelocityRules[Risk Points],,-1)</f>
        <v>0</v>
      </c>
      <c r="Q3763">
        <f>_xlfn.XLOOKUP(FraudData[[#This Row],[merchant_category]],MerchantRules[Merchant Category],MerchantRules[Risk Points],0)</f>
        <v>1</v>
      </c>
      <c r="R3763">
        <f>SUM(FraudData[[#This Row],[Amount Risk]:[Merchant Risk]])</f>
        <v>7</v>
      </c>
      <c r="S3763" t="str" cm="1">
        <f t="array" ref="S3763">_xlfn.IFS(FraudData[[#This Row],[Fraud Risk Score]]&gt;=8,"High Risk",FraudData[[#This Row],[Fraud Risk Score]]&gt;=6,"Medium Risk",TRUE,"Low Risk")</f>
        <v>Medium Risk</v>
      </c>
    </row>
    <row r="3764" spans="1:19">
      <c r="A3764">
        <v>3763</v>
      </c>
      <c r="B3764">
        <v>136.46</v>
      </c>
      <c r="C3764">
        <v>21</v>
      </c>
      <c r="D3764" t="s">
        <v>48</v>
      </c>
      <c r="E3764">
        <v>0</v>
      </c>
      <c r="F3764">
        <v>0</v>
      </c>
      <c r="G3764">
        <v>37</v>
      </c>
      <c r="H3764">
        <v>1</v>
      </c>
      <c r="I3764">
        <v>19</v>
      </c>
      <c r="J3764">
        <v>0</v>
      </c>
      <c r="K3764">
        <f>_xlfn.XLOOKUP(FraudData[[#This Row],[amount]],AmountRules[Amount Min],AmountRules[Risk Points],,-1)</f>
        <v>0</v>
      </c>
      <c r="L3764">
        <f>_xlfn.XLOOKUP(FraudData[[#This Row],[transaction_hour]],TimeRules[Hour Min],TimeRules[Risk Points],,-1)</f>
        <v>0</v>
      </c>
      <c r="M3764">
        <f>_xlfn.XLOOKUP(FraudData[[#This Row],[foreign_transaction]],ForeignRules[Foreign Transaction],ForeignRules[Risk Points],0)</f>
        <v>0</v>
      </c>
      <c r="N3764">
        <f>_xlfn.XLOOKUP(FraudData[[#This Row],[location_mismatch]],Table10[Location Mismatch],Table10[Risk Points],0)</f>
        <v>0</v>
      </c>
      <c r="O3764">
        <f>_xlfn.XLOOKUP(FraudData[[#This Row],[device_trust_score]],DeviceRules[Device Min],DeviceRules[Risk Points],,-1)</f>
        <v>2</v>
      </c>
      <c r="P3764">
        <f>_xlfn.XLOOKUP(FraudData[[#This Row],[velocity_last_24h]],VelocityRules[Velocity Min],VelocityRules[Risk Points],,-1)</f>
        <v>0</v>
      </c>
      <c r="Q3764">
        <f>_xlfn.XLOOKUP(FraudData[[#This Row],[merchant_category]],MerchantRules[Merchant Category],MerchantRules[Risk Points],0)</f>
        <v>0</v>
      </c>
      <c r="R3764">
        <f>SUM(FraudData[[#This Row],[Amount Risk]:[Merchant Risk]])</f>
        <v>2</v>
      </c>
      <c r="S3764" t="str" cm="1">
        <f t="array" ref="S3764">_xlfn.IFS(FraudData[[#This Row],[Fraud Risk Score]]&gt;=8,"High Risk",FraudData[[#This Row],[Fraud Risk Score]]&gt;=6,"Medium Risk",TRUE,"Low Risk")</f>
        <v>Low Risk</v>
      </c>
    </row>
    <row r="3765" spans="1:19">
      <c r="A3765">
        <v>3764</v>
      </c>
      <c r="B3765">
        <v>61.13</v>
      </c>
      <c r="C3765">
        <v>23</v>
      </c>
      <c r="D3765" t="s">
        <v>47</v>
      </c>
      <c r="E3765">
        <v>0</v>
      </c>
      <c r="F3765">
        <v>1</v>
      </c>
      <c r="G3765">
        <v>73</v>
      </c>
      <c r="H3765">
        <v>6</v>
      </c>
      <c r="I3765">
        <v>67</v>
      </c>
      <c r="J3765">
        <v>0</v>
      </c>
      <c r="K3765">
        <f>_xlfn.XLOOKUP(FraudData[[#This Row],[amount]],AmountRules[Amount Min],AmountRules[Risk Points],,-1)</f>
        <v>0</v>
      </c>
      <c r="L3765">
        <f>_xlfn.XLOOKUP(FraudData[[#This Row],[transaction_hour]],TimeRules[Hour Min],TimeRules[Risk Points],,-1)</f>
        <v>1</v>
      </c>
      <c r="M3765">
        <f>_xlfn.XLOOKUP(FraudData[[#This Row],[foreign_transaction]],ForeignRules[Foreign Transaction],ForeignRules[Risk Points],0)</f>
        <v>0</v>
      </c>
      <c r="N3765">
        <f>_xlfn.XLOOKUP(FraudData[[#This Row],[location_mismatch]],Table10[Location Mismatch],Table10[Risk Points],0)</f>
        <v>3</v>
      </c>
      <c r="O3765">
        <f>_xlfn.XLOOKUP(FraudData[[#This Row],[device_trust_score]],DeviceRules[Device Min],DeviceRules[Risk Points],,-1)</f>
        <v>0</v>
      </c>
      <c r="P3765">
        <f>_xlfn.XLOOKUP(FraudData[[#This Row],[velocity_last_24h]],VelocityRules[Velocity Min],VelocityRules[Risk Points],,-1)</f>
        <v>3</v>
      </c>
      <c r="Q3765">
        <f>_xlfn.XLOOKUP(FraudData[[#This Row],[merchant_category]],MerchantRules[Merchant Category],MerchantRules[Risk Points],0)</f>
        <v>0</v>
      </c>
      <c r="R3765">
        <f>SUM(FraudData[[#This Row],[Amount Risk]:[Merchant Risk]])</f>
        <v>7</v>
      </c>
      <c r="S3765" t="str" cm="1">
        <f t="array" ref="S3765">_xlfn.IFS(FraudData[[#This Row],[Fraud Risk Score]]&gt;=8,"High Risk",FraudData[[#This Row],[Fraud Risk Score]]&gt;=6,"Medium Risk",TRUE,"Low Risk")</f>
        <v>Medium Risk</v>
      </c>
    </row>
    <row r="3766" spans="1:19">
      <c r="A3766">
        <v>3765</v>
      </c>
      <c r="B3766">
        <v>122.2</v>
      </c>
      <c r="C3766">
        <v>22</v>
      </c>
      <c r="D3766" t="s">
        <v>50</v>
      </c>
      <c r="E3766">
        <v>0</v>
      </c>
      <c r="F3766">
        <v>0</v>
      </c>
      <c r="G3766">
        <v>33</v>
      </c>
      <c r="H3766">
        <v>1</v>
      </c>
      <c r="I3766">
        <v>58</v>
      </c>
      <c r="J3766">
        <v>0</v>
      </c>
      <c r="K3766">
        <f>_xlfn.XLOOKUP(FraudData[[#This Row],[amount]],AmountRules[Amount Min],AmountRules[Risk Points],,-1)</f>
        <v>0</v>
      </c>
      <c r="L3766">
        <f>_xlfn.XLOOKUP(FraudData[[#This Row],[transaction_hour]],TimeRules[Hour Min],TimeRules[Risk Points],,-1)</f>
        <v>0</v>
      </c>
      <c r="M3766">
        <f>_xlfn.XLOOKUP(FraudData[[#This Row],[foreign_transaction]],ForeignRules[Foreign Transaction],ForeignRules[Risk Points],0)</f>
        <v>0</v>
      </c>
      <c r="N3766">
        <f>_xlfn.XLOOKUP(FraudData[[#This Row],[location_mismatch]],Table10[Location Mismatch],Table10[Risk Points],0)</f>
        <v>0</v>
      </c>
      <c r="O3766">
        <f>_xlfn.XLOOKUP(FraudData[[#This Row],[device_trust_score]],DeviceRules[Device Min],DeviceRules[Risk Points],,-1)</f>
        <v>2</v>
      </c>
      <c r="P3766">
        <f>_xlfn.XLOOKUP(FraudData[[#This Row],[velocity_last_24h]],VelocityRules[Velocity Min],VelocityRules[Risk Points],,-1)</f>
        <v>0</v>
      </c>
      <c r="Q3766">
        <f>_xlfn.XLOOKUP(FraudData[[#This Row],[merchant_category]],MerchantRules[Merchant Category],MerchantRules[Risk Points],0)</f>
        <v>0</v>
      </c>
      <c r="R3766">
        <f>SUM(FraudData[[#This Row],[Amount Risk]:[Merchant Risk]])</f>
        <v>2</v>
      </c>
      <c r="S3766" t="str" cm="1">
        <f t="array" ref="S3766">_xlfn.IFS(FraudData[[#This Row],[Fraud Risk Score]]&gt;=8,"High Risk",FraudData[[#This Row],[Fraud Risk Score]]&gt;=6,"Medium Risk",TRUE,"Low Risk")</f>
        <v>Low Risk</v>
      </c>
    </row>
    <row r="3767" spans="1:19">
      <c r="A3767">
        <v>3766</v>
      </c>
      <c r="B3767">
        <v>64.19</v>
      </c>
      <c r="C3767">
        <v>19</v>
      </c>
      <c r="D3767" t="s">
        <v>50</v>
      </c>
      <c r="E3767">
        <v>0</v>
      </c>
      <c r="F3767">
        <v>0</v>
      </c>
      <c r="G3767">
        <v>83</v>
      </c>
      <c r="H3767">
        <v>1</v>
      </c>
      <c r="I3767">
        <v>46</v>
      </c>
      <c r="J3767">
        <v>0</v>
      </c>
      <c r="K3767">
        <f>_xlfn.XLOOKUP(FraudData[[#This Row],[amount]],AmountRules[Amount Min],AmountRules[Risk Points],,-1)</f>
        <v>0</v>
      </c>
      <c r="L3767">
        <f>_xlfn.XLOOKUP(FraudData[[#This Row],[transaction_hour]],TimeRules[Hour Min],TimeRules[Risk Points],,-1)</f>
        <v>0</v>
      </c>
      <c r="M3767">
        <f>_xlfn.XLOOKUP(FraudData[[#This Row],[foreign_transaction]],ForeignRules[Foreign Transaction],ForeignRules[Risk Points],0)</f>
        <v>0</v>
      </c>
      <c r="N3767">
        <f>_xlfn.XLOOKUP(FraudData[[#This Row],[location_mismatch]],Table10[Location Mismatch],Table10[Risk Points],0)</f>
        <v>0</v>
      </c>
      <c r="O3767">
        <f>_xlfn.XLOOKUP(FraudData[[#This Row],[device_trust_score]],DeviceRules[Device Min],DeviceRules[Risk Points],,-1)</f>
        <v>0</v>
      </c>
      <c r="P3767">
        <f>_xlfn.XLOOKUP(FraudData[[#This Row],[velocity_last_24h]],VelocityRules[Velocity Min],VelocityRules[Risk Points],,-1)</f>
        <v>0</v>
      </c>
      <c r="Q3767">
        <f>_xlfn.XLOOKUP(FraudData[[#This Row],[merchant_category]],MerchantRules[Merchant Category],MerchantRules[Risk Points],0)</f>
        <v>0</v>
      </c>
      <c r="R3767">
        <f>SUM(FraudData[[#This Row],[Amount Risk]:[Merchant Risk]])</f>
        <v>0</v>
      </c>
      <c r="S3767" t="str" cm="1">
        <f t="array" ref="S3767">_xlfn.IFS(FraudData[[#This Row],[Fraud Risk Score]]&gt;=8,"High Risk",FraudData[[#This Row],[Fraud Risk Score]]&gt;=6,"Medium Risk",TRUE,"Low Risk")</f>
        <v>Low Risk</v>
      </c>
    </row>
    <row r="3768" spans="1:19">
      <c r="A3768">
        <v>3767</v>
      </c>
      <c r="B3768">
        <v>163.18</v>
      </c>
      <c r="C3768">
        <v>17</v>
      </c>
      <c r="D3768" t="s">
        <v>46</v>
      </c>
      <c r="E3768">
        <v>0</v>
      </c>
      <c r="F3768">
        <v>0</v>
      </c>
      <c r="G3768">
        <v>27</v>
      </c>
      <c r="H3768">
        <v>0</v>
      </c>
      <c r="I3768">
        <v>68</v>
      </c>
      <c r="J3768">
        <v>0</v>
      </c>
      <c r="K3768">
        <f>_xlfn.XLOOKUP(FraudData[[#This Row],[amount]],AmountRules[Amount Min],AmountRules[Risk Points],,-1)</f>
        <v>0</v>
      </c>
      <c r="L3768">
        <f>_xlfn.XLOOKUP(FraudData[[#This Row],[transaction_hour]],TimeRules[Hour Min],TimeRules[Risk Points],,-1)</f>
        <v>0</v>
      </c>
      <c r="M3768">
        <f>_xlfn.XLOOKUP(FraudData[[#This Row],[foreign_transaction]],ForeignRules[Foreign Transaction],ForeignRules[Risk Points],0)</f>
        <v>0</v>
      </c>
      <c r="N3768">
        <f>_xlfn.XLOOKUP(FraudData[[#This Row],[location_mismatch]],Table10[Location Mismatch],Table10[Risk Points],0)</f>
        <v>0</v>
      </c>
      <c r="O3768">
        <f>_xlfn.XLOOKUP(FraudData[[#This Row],[device_trust_score]],DeviceRules[Device Min],DeviceRules[Risk Points],,-1)</f>
        <v>3</v>
      </c>
      <c r="P3768">
        <f>_xlfn.XLOOKUP(FraudData[[#This Row],[velocity_last_24h]],VelocityRules[Velocity Min],VelocityRules[Risk Points],,-1)</f>
        <v>0</v>
      </c>
      <c r="Q3768">
        <f>_xlfn.XLOOKUP(FraudData[[#This Row],[merchant_category]],MerchantRules[Merchant Category],MerchantRules[Risk Points],0)</f>
        <v>0</v>
      </c>
      <c r="R3768">
        <f>SUM(FraudData[[#This Row],[Amount Risk]:[Merchant Risk]])</f>
        <v>3</v>
      </c>
      <c r="S3768" t="str" cm="1">
        <f t="array" ref="S3768">_xlfn.IFS(FraudData[[#This Row],[Fraud Risk Score]]&gt;=8,"High Risk",FraudData[[#This Row],[Fraud Risk Score]]&gt;=6,"Medium Risk",TRUE,"Low Risk")</f>
        <v>Low Risk</v>
      </c>
    </row>
    <row r="3769" spans="1:19">
      <c r="A3769">
        <v>3768</v>
      </c>
      <c r="B3769">
        <v>102.4</v>
      </c>
      <c r="C3769">
        <v>19</v>
      </c>
      <c r="D3769" t="s">
        <v>48</v>
      </c>
      <c r="E3769">
        <v>0</v>
      </c>
      <c r="F3769">
        <v>0</v>
      </c>
      <c r="G3769">
        <v>35</v>
      </c>
      <c r="H3769">
        <v>4</v>
      </c>
      <c r="I3769">
        <v>59</v>
      </c>
      <c r="J3769">
        <v>0</v>
      </c>
      <c r="K3769">
        <f>_xlfn.XLOOKUP(FraudData[[#This Row],[amount]],AmountRules[Amount Min],AmountRules[Risk Points],,-1)</f>
        <v>0</v>
      </c>
      <c r="L3769">
        <f>_xlfn.XLOOKUP(FraudData[[#This Row],[transaction_hour]],TimeRules[Hour Min],TimeRules[Risk Points],,-1)</f>
        <v>0</v>
      </c>
      <c r="M3769">
        <f>_xlfn.XLOOKUP(FraudData[[#This Row],[foreign_transaction]],ForeignRules[Foreign Transaction],ForeignRules[Risk Points],0)</f>
        <v>0</v>
      </c>
      <c r="N3769">
        <f>_xlfn.XLOOKUP(FraudData[[#This Row],[location_mismatch]],Table10[Location Mismatch],Table10[Risk Points],0)</f>
        <v>0</v>
      </c>
      <c r="O3769">
        <f>_xlfn.XLOOKUP(FraudData[[#This Row],[device_trust_score]],DeviceRules[Device Min],DeviceRules[Risk Points],,-1)</f>
        <v>2</v>
      </c>
      <c r="P3769">
        <f>_xlfn.XLOOKUP(FraudData[[#This Row],[velocity_last_24h]],VelocityRules[Velocity Min],VelocityRules[Risk Points],,-1)</f>
        <v>0</v>
      </c>
      <c r="Q3769">
        <f>_xlfn.XLOOKUP(FraudData[[#This Row],[merchant_category]],MerchantRules[Merchant Category],MerchantRules[Risk Points],0)</f>
        <v>0</v>
      </c>
      <c r="R3769">
        <f>SUM(FraudData[[#This Row],[Amount Risk]:[Merchant Risk]])</f>
        <v>2</v>
      </c>
      <c r="S3769" t="str" cm="1">
        <f t="array" ref="S3769">_xlfn.IFS(FraudData[[#This Row],[Fraud Risk Score]]&gt;=8,"High Risk",FraudData[[#This Row],[Fraud Risk Score]]&gt;=6,"Medium Risk",TRUE,"Low Risk")</f>
        <v>Low Risk</v>
      </c>
    </row>
    <row r="3770" spans="1:19">
      <c r="A3770">
        <v>3769</v>
      </c>
      <c r="B3770">
        <v>32.33</v>
      </c>
      <c r="C3770">
        <v>20</v>
      </c>
      <c r="D3770" t="s">
        <v>48</v>
      </c>
      <c r="E3770">
        <v>0</v>
      </c>
      <c r="F3770">
        <v>0</v>
      </c>
      <c r="G3770">
        <v>29</v>
      </c>
      <c r="H3770">
        <v>6</v>
      </c>
      <c r="I3770">
        <v>63</v>
      </c>
      <c r="J3770">
        <v>0</v>
      </c>
      <c r="K3770">
        <f>_xlfn.XLOOKUP(FraudData[[#This Row],[amount]],AmountRules[Amount Min],AmountRules[Risk Points],,-1)</f>
        <v>0</v>
      </c>
      <c r="L3770">
        <f>_xlfn.XLOOKUP(FraudData[[#This Row],[transaction_hour]],TimeRules[Hour Min],TimeRules[Risk Points],,-1)</f>
        <v>0</v>
      </c>
      <c r="M3770">
        <f>_xlfn.XLOOKUP(FraudData[[#This Row],[foreign_transaction]],ForeignRules[Foreign Transaction],ForeignRules[Risk Points],0)</f>
        <v>0</v>
      </c>
      <c r="N3770">
        <f>_xlfn.XLOOKUP(FraudData[[#This Row],[location_mismatch]],Table10[Location Mismatch],Table10[Risk Points],0)</f>
        <v>0</v>
      </c>
      <c r="O3770">
        <f>_xlfn.XLOOKUP(FraudData[[#This Row],[device_trust_score]],DeviceRules[Device Min],DeviceRules[Risk Points],,-1)</f>
        <v>3</v>
      </c>
      <c r="P3770">
        <f>_xlfn.XLOOKUP(FraudData[[#This Row],[velocity_last_24h]],VelocityRules[Velocity Min],VelocityRules[Risk Points],,-1)</f>
        <v>3</v>
      </c>
      <c r="Q3770">
        <f>_xlfn.XLOOKUP(FraudData[[#This Row],[merchant_category]],MerchantRules[Merchant Category],MerchantRules[Risk Points],0)</f>
        <v>0</v>
      </c>
      <c r="R3770">
        <f>SUM(FraudData[[#This Row],[Amount Risk]:[Merchant Risk]])</f>
        <v>6</v>
      </c>
      <c r="S3770" t="str" cm="1">
        <f t="array" ref="S3770">_xlfn.IFS(FraudData[[#This Row],[Fraud Risk Score]]&gt;=8,"High Risk",FraudData[[#This Row],[Fraud Risk Score]]&gt;=6,"Medium Risk",TRUE,"Low Risk")</f>
        <v>Medium Risk</v>
      </c>
    </row>
    <row r="3771" spans="1:19">
      <c r="A3771">
        <v>3770</v>
      </c>
      <c r="B3771">
        <v>22.31</v>
      </c>
      <c r="C3771">
        <v>13</v>
      </c>
      <c r="D3771" t="s">
        <v>49</v>
      </c>
      <c r="E3771">
        <v>0</v>
      </c>
      <c r="F3771">
        <v>0</v>
      </c>
      <c r="G3771">
        <v>59</v>
      </c>
      <c r="H3771">
        <v>2</v>
      </c>
      <c r="I3771">
        <v>48</v>
      </c>
      <c r="J3771">
        <v>0</v>
      </c>
      <c r="K3771">
        <f>_xlfn.XLOOKUP(FraudData[[#This Row],[amount]],AmountRules[Amount Min],AmountRules[Risk Points],,-1)</f>
        <v>0</v>
      </c>
      <c r="L3771">
        <f>_xlfn.XLOOKUP(FraudData[[#This Row],[transaction_hour]],TimeRules[Hour Min],TimeRules[Risk Points],,-1)</f>
        <v>0</v>
      </c>
      <c r="M3771">
        <f>_xlfn.XLOOKUP(FraudData[[#This Row],[foreign_transaction]],ForeignRules[Foreign Transaction],ForeignRules[Risk Points],0)</f>
        <v>0</v>
      </c>
      <c r="N3771">
        <f>_xlfn.XLOOKUP(FraudData[[#This Row],[location_mismatch]],Table10[Location Mismatch],Table10[Risk Points],0)</f>
        <v>0</v>
      </c>
      <c r="O3771">
        <f>_xlfn.XLOOKUP(FraudData[[#This Row],[device_trust_score]],DeviceRules[Device Min],DeviceRules[Risk Points],,-1)</f>
        <v>1</v>
      </c>
      <c r="P3771">
        <f>_xlfn.XLOOKUP(FraudData[[#This Row],[velocity_last_24h]],VelocityRules[Velocity Min],VelocityRules[Risk Points],,-1)</f>
        <v>0</v>
      </c>
      <c r="Q3771">
        <f>_xlfn.XLOOKUP(FraudData[[#This Row],[merchant_category]],MerchantRules[Merchant Category],MerchantRules[Risk Points],0)</f>
        <v>1</v>
      </c>
      <c r="R3771">
        <f>SUM(FraudData[[#This Row],[Amount Risk]:[Merchant Risk]])</f>
        <v>2</v>
      </c>
      <c r="S3771" t="str" cm="1">
        <f t="array" ref="S3771">_xlfn.IFS(FraudData[[#This Row],[Fraud Risk Score]]&gt;=8,"High Risk",FraudData[[#This Row],[Fraud Risk Score]]&gt;=6,"Medium Risk",TRUE,"Low Risk")</f>
        <v>Low Risk</v>
      </c>
    </row>
    <row r="3772" spans="1:19">
      <c r="A3772">
        <v>3771</v>
      </c>
      <c r="B3772">
        <v>142.41</v>
      </c>
      <c r="C3772">
        <v>14</v>
      </c>
      <c r="D3772" t="s">
        <v>48</v>
      </c>
      <c r="E3772">
        <v>0</v>
      </c>
      <c r="F3772">
        <v>0</v>
      </c>
      <c r="G3772">
        <v>48</v>
      </c>
      <c r="H3772">
        <v>0</v>
      </c>
      <c r="I3772">
        <v>49</v>
      </c>
      <c r="J3772">
        <v>0</v>
      </c>
      <c r="K3772">
        <f>_xlfn.XLOOKUP(FraudData[[#This Row],[amount]],AmountRules[Amount Min],AmountRules[Risk Points],,-1)</f>
        <v>0</v>
      </c>
      <c r="L3772">
        <f>_xlfn.XLOOKUP(FraudData[[#This Row],[transaction_hour]],TimeRules[Hour Min],TimeRules[Risk Points],,-1)</f>
        <v>0</v>
      </c>
      <c r="M3772">
        <f>_xlfn.XLOOKUP(FraudData[[#This Row],[foreign_transaction]],ForeignRules[Foreign Transaction],ForeignRules[Risk Points],0)</f>
        <v>0</v>
      </c>
      <c r="N3772">
        <f>_xlfn.XLOOKUP(FraudData[[#This Row],[location_mismatch]],Table10[Location Mismatch],Table10[Risk Points],0)</f>
        <v>0</v>
      </c>
      <c r="O3772">
        <f>_xlfn.XLOOKUP(FraudData[[#This Row],[device_trust_score]],DeviceRules[Device Min],DeviceRules[Risk Points],,-1)</f>
        <v>2</v>
      </c>
      <c r="P3772">
        <f>_xlfn.XLOOKUP(FraudData[[#This Row],[velocity_last_24h]],VelocityRules[Velocity Min],VelocityRules[Risk Points],,-1)</f>
        <v>0</v>
      </c>
      <c r="Q3772">
        <f>_xlfn.XLOOKUP(FraudData[[#This Row],[merchant_category]],MerchantRules[Merchant Category],MerchantRules[Risk Points],0)</f>
        <v>0</v>
      </c>
      <c r="R3772">
        <f>SUM(FraudData[[#This Row],[Amount Risk]:[Merchant Risk]])</f>
        <v>2</v>
      </c>
      <c r="S3772" t="str" cm="1">
        <f t="array" ref="S3772">_xlfn.IFS(FraudData[[#This Row],[Fraud Risk Score]]&gt;=8,"High Risk",FraudData[[#This Row],[Fraud Risk Score]]&gt;=6,"Medium Risk",TRUE,"Low Risk")</f>
        <v>Low Risk</v>
      </c>
    </row>
    <row r="3773" spans="1:19">
      <c r="A3773">
        <v>3772</v>
      </c>
      <c r="B3773">
        <v>418.86</v>
      </c>
      <c r="C3773">
        <v>11</v>
      </c>
      <c r="D3773" t="s">
        <v>50</v>
      </c>
      <c r="E3773">
        <v>0</v>
      </c>
      <c r="F3773">
        <v>0</v>
      </c>
      <c r="G3773">
        <v>94</v>
      </c>
      <c r="H3773">
        <v>1</v>
      </c>
      <c r="I3773">
        <v>18</v>
      </c>
      <c r="J3773">
        <v>0</v>
      </c>
      <c r="K3773">
        <f>_xlfn.XLOOKUP(FraudData[[#This Row],[amount]],AmountRules[Amount Min],AmountRules[Risk Points],,-1)</f>
        <v>0</v>
      </c>
      <c r="L3773">
        <f>_xlfn.XLOOKUP(FraudData[[#This Row],[transaction_hour]],TimeRules[Hour Min],TimeRules[Risk Points],,-1)</f>
        <v>0</v>
      </c>
      <c r="M3773">
        <f>_xlfn.XLOOKUP(FraudData[[#This Row],[foreign_transaction]],ForeignRules[Foreign Transaction],ForeignRules[Risk Points],0)</f>
        <v>0</v>
      </c>
      <c r="N3773">
        <f>_xlfn.XLOOKUP(FraudData[[#This Row],[location_mismatch]],Table10[Location Mismatch],Table10[Risk Points],0)</f>
        <v>0</v>
      </c>
      <c r="O3773">
        <f>_xlfn.XLOOKUP(FraudData[[#This Row],[device_trust_score]],DeviceRules[Device Min],DeviceRules[Risk Points],,-1)</f>
        <v>0</v>
      </c>
      <c r="P3773">
        <f>_xlfn.XLOOKUP(FraudData[[#This Row],[velocity_last_24h]],VelocityRules[Velocity Min],VelocityRules[Risk Points],,-1)</f>
        <v>0</v>
      </c>
      <c r="Q3773">
        <f>_xlfn.XLOOKUP(FraudData[[#This Row],[merchant_category]],MerchantRules[Merchant Category],MerchantRules[Risk Points],0)</f>
        <v>0</v>
      </c>
      <c r="R3773">
        <f>SUM(FraudData[[#This Row],[Amount Risk]:[Merchant Risk]])</f>
        <v>0</v>
      </c>
      <c r="S3773" t="str" cm="1">
        <f t="array" ref="S3773">_xlfn.IFS(FraudData[[#This Row],[Fraud Risk Score]]&gt;=8,"High Risk",FraudData[[#This Row],[Fraud Risk Score]]&gt;=6,"Medium Risk",TRUE,"Low Risk")</f>
        <v>Low Risk</v>
      </c>
    </row>
    <row r="3774" spans="1:19">
      <c r="A3774">
        <v>3773</v>
      </c>
      <c r="B3774">
        <v>75.88</v>
      </c>
      <c r="C3774">
        <v>10</v>
      </c>
      <c r="D3774" t="s">
        <v>48</v>
      </c>
      <c r="E3774">
        <v>0</v>
      </c>
      <c r="F3774">
        <v>0</v>
      </c>
      <c r="G3774">
        <v>30</v>
      </c>
      <c r="H3774">
        <v>2</v>
      </c>
      <c r="I3774">
        <v>47</v>
      </c>
      <c r="J3774">
        <v>0</v>
      </c>
      <c r="K3774">
        <f>_xlfn.XLOOKUP(FraudData[[#This Row],[amount]],AmountRules[Amount Min],AmountRules[Risk Points],,-1)</f>
        <v>0</v>
      </c>
      <c r="L3774">
        <f>_xlfn.XLOOKUP(FraudData[[#This Row],[transaction_hour]],TimeRules[Hour Min],TimeRules[Risk Points],,-1)</f>
        <v>0</v>
      </c>
      <c r="M3774">
        <f>_xlfn.XLOOKUP(FraudData[[#This Row],[foreign_transaction]],ForeignRules[Foreign Transaction],ForeignRules[Risk Points],0)</f>
        <v>0</v>
      </c>
      <c r="N3774">
        <f>_xlfn.XLOOKUP(FraudData[[#This Row],[location_mismatch]],Table10[Location Mismatch],Table10[Risk Points],0)</f>
        <v>0</v>
      </c>
      <c r="O3774">
        <f>_xlfn.XLOOKUP(FraudData[[#This Row],[device_trust_score]],DeviceRules[Device Min],DeviceRules[Risk Points],,-1)</f>
        <v>2</v>
      </c>
      <c r="P3774">
        <f>_xlfn.XLOOKUP(FraudData[[#This Row],[velocity_last_24h]],VelocityRules[Velocity Min],VelocityRules[Risk Points],,-1)</f>
        <v>0</v>
      </c>
      <c r="Q3774">
        <f>_xlfn.XLOOKUP(FraudData[[#This Row],[merchant_category]],MerchantRules[Merchant Category],MerchantRules[Risk Points],0)</f>
        <v>0</v>
      </c>
      <c r="R3774">
        <f>SUM(FraudData[[#This Row],[Amount Risk]:[Merchant Risk]])</f>
        <v>2</v>
      </c>
      <c r="S3774" t="str" cm="1">
        <f t="array" ref="S3774">_xlfn.IFS(FraudData[[#This Row],[Fraud Risk Score]]&gt;=8,"High Risk",FraudData[[#This Row],[Fraud Risk Score]]&gt;=6,"Medium Risk",TRUE,"Low Risk")</f>
        <v>Low Risk</v>
      </c>
    </row>
    <row r="3775" spans="1:19">
      <c r="A3775">
        <v>3774</v>
      </c>
      <c r="B3775">
        <v>237.69</v>
      </c>
      <c r="C3775">
        <v>10</v>
      </c>
      <c r="D3775" t="s">
        <v>46</v>
      </c>
      <c r="E3775">
        <v>0</v>
      </c>
      <c r="F3775">
        <v>0</v>
      </c>
      <c r="G3775">
        <v>66</v>
      </c>
      <c r="H3775">
        <v>1</v>
      </c>
      <c r="I3775">
        <v>45</v>
      </c>
      <c r="J3775">
        <v>0</v>
      </c>
      <c r="K3775">
        <f>_xlfn.XLOOKUP(FraudData[[#This Row],[amount]],AmountRules[Amount Min],AmountRules[Risk Points],,-1)</f>
        <v>0</v>
      </c>
      <c r="L3775">
        <f>_xlfn.XLOOKUP(FraudData[[#This Row],[transaction_hour]],TimeRules[Hour Min],TimeRules[Risk Points],,-1)</f>
        <v>0</v>
      </c>
      <c r="M3775">
        <f>_xlfn.XLOOKUP(FraudData[[#This Row],[foreign_transaction]],ForeignRules[Foreign Transaction],ForeignRules[Risk Points],0)</f>
        <v>0</v>
      </c>
      <c r="N3775">
        <f>_xlfn.XLOOKUP(FraudData[[#This Row],[location_mismatch]],Table10[Location Mismatch],Table10[Risk Points],0)</f>
        <v>0</v>
      </c>
      <c r="O3775">
        <f>_xlfn.XLOOKUP(FraudData[[#This Row],[device_trust_score]],DeviceRules[Device Min],DeviceRules[Risk Points],,-1)</f>
        <v>1</v>
      </c>
      <c r="P3775">
        <f>_xlfn.XLOOKUP(FraudData[[#This Row],[velocity_last_24h]],VelocityRules[Velocity Min],VelocityRules[Risk Points],,-1)</f>
        <v>0</v>
      </c>
      <c r="Q3775">
        <f>_xlfn.XLOOKUP(FraudData[[#This Row],[merchant_category]],MerchantRules[Merchant Category],MerchantRules[Risk Points],0)</f>
        <v>0</v>
      </c>
      <c r="R3775">
        <f>SUM(FraudData[[#This Row],[Amount Risk]:[Merchant Risk]])</f>
        <v>1</v>
      </c>
      <c r="S3775" t="str" cm="1">
        <f t="array" ref="S3775">_xlfn.IFS(FraudData[[#This Row],[Fraud Risk Score]]&gt;=8,"High Risk",FraudData[[#This Row],[Fraud Risk Score]]&gt;=6,"Medium Risk",TRUE,"Low Risk")</f>
        <v>Low Risk</v>
      </c>
    </row>
    <row r="3776" spans="1:19">
      <c r="A3776">
        <v>3775</v>
      </c>
      <c r="B3776">
        <v>193.48</v>
      </c>
      <c r="C3776">
        <v>6</v>
      </c>
      <c r="D3776" t="s">
        <v>46</v>
      </c>
      <c r="E3776">
        <v>0</v>
      </c>
      <c r="F3776">
        <v>0</v>
      </c>
      <c r="G3776">
        <v>67</v>
      </c>
      <c r="H3776">
        <v>5</v>
      </c>
      <c r="I3776">
        <v>43</v>
      </c>
      <c r="J3776">
        <v>0</v>
      </c>
      <c r="K3776">
        <f>_xlfn.XLOOKUP(FraudData[[#This Row],[amount]],AmountRules[Amount Min],AmountRules[Risk Points],,-1)</f>
        <v>0</v>
      </c>
      <c r="L3776">
        <f>_xlfn.XLOOKUP(FraudData[[#This Row],[transaction_hour]],TimeRules[Hour Min],TimeRules[Risk Points],,-1)</f>
        <v>0</v>
      </c>
      <c r="M3776">
        <f>_xlfn.XLOOKUP(FraudData[[#This Row],[foreign_transaction]],ForeignRules[Foreign Transaction],ForeignRules[Risk Points],0)</f>
        <v>0</v>
      </c>
      <c r="N3776">
        <f>_xlfn.XLOOKUP(FraudData[[#This Row],[location_mismatch]],Table10[Location Mismatch],Table10[Risk Points],0)</f>
        <v>0</v>
      </c>
      <c r="O3776">
        <f>_xlfn.XLOOKUP(FraudData[[#This Row],[device_trust_score]],DeviceRules[Device Min],DeviceRules[Risk Points],,-1)</f>
        <v>1</v>
      </c>
      <c r="P3776">
        <f>_xlfn.XLOOKUP(FraudData[[#This Row],[velocity_last_24h]],VelocityRules[Velocity Min],VelocityRules[Risk Points],,-1)</f>
        <v>3</v>
      </c>
      <c r="Q3776">
        <f>_xlfn.XLOOKUP(FraudData[[#This Row],[merchant_category]],MerchantRules[Merchant Category],MerchantRules[Risk Points],0)</f>
        <v>0</v>
      </c>
      <c r="R3776">
        <f>SUM(FraudData[[#This Row],[Amount Risk]:[Merchant Risk]])</f>
        <v>4</v>
      </c>
      <c r="S3776" t="str" cm="1">
        <f t="array" ref="S3776">_xlfn.IFS(FraudData[[#This Row],[Fraud Risk Score]]&gt;=8,"High Risk",FraudData[[#This Row],[Fraud Risk Score]]&gt;=6,"Medium Risk",TRUE,"Low Risk")</f>
        <v>Low Risk</v>
      </c>
    </row>
    <row r="3777" spans="1:19">
      <c r="A3777">
        <v>3776</v>
      </c>
      <c r="B3777">
        <v>482.71</v>
      </c>
      <c r="C3777">
        <v>11</v>
      </c>
      <c r="D3777" t="s">
        <v>50</v>
      </c>
      <c r="E3777">
        <v>0</v>
      </c>
      <c r="F3777">
        <v>1</v>
      </c>
      <c r="G3777">
        <v>38</v>
      </c>
      <c r="H3777">
        <v>1</v>
      </c>
      <c r="I3777">
        <v>35</v>
      </c>
      <c r="J3777">
        <v>0</v>
      </c>
      <c r="K3777">
        <f>_xlfn.XLOOKUP(FraudData[[#This Row],[amount]],AmountRules[Amount Min],AmountRules[Risk Points],,-1)</f>
        <v>0</v>
      </c>
      <c r="L3777">
        <f>_xlfn.XLOOKUP(FraudData[[#This Row],[transaction_hour]],TimeRules[Hour Min],TimeRules[Risk Points],,-1)</f>
        <v>0</v>
      </c>
      <c r="M3777">
        <f>_xlfn.XLOOKUP(FraudData[[#This Row],[foreign_transaction]],ForeignRules[Foreign Transaction],ForeignRules[Risk Points],0)</f>
        <v>0</v>
      </c>
      <c r="N3777">
        <f>_xlfn.XLOOKUP(FraudData[[#This Row],[location_mismatch]],Table10[Location Mismatch],Table10[Risk Points],0)</f>
        <v>3</v>
      </c>
      <c r="O3777">
        <f>_xlfn.XLOOKUP(FraudData[[#This Row],[device_trust_score]],DeviceRules[Device Min],DeviceRules[Risk Points],,-1)</f>
        <v>2</v>
      </c>
      <c r="P3777">
        <f>_xlfn.XLOOKUP(FraudData[[#This Row],[velocity_last_24h]],VelocityRules[Velocity Min],VelocityRules[Risk Points],,-1)</f>
        <v>0</v>
      </c>
      <c r="Q3777">
        <f>_xlfn.XLOOKUP(FraudData[[#This Row],[merchant_category]],MerchantRules[Merchant Category],MerchantRules[Risk Points],0)</f>
        <v>0</v>
      </c>
      <c r="R3777">
        <f>SUM(FraudData[[#This Row],[Amount Risk]:[Merchant Risk]])</f>
        <v>5</v>
      </c>
      <c r="S3777" t="str" cm="1">
        <f t="array" ref="S3777">_xlfn.IFS(FraudData[[#This Row],[Fraud Risk Score]]&gt;=8,"High Risk",FraudData[[#This Row],[Fraud Risk Score]]&gt;=6,"Medium Risk",TRUE,"Low Risk")</f>
        <v>Low Risk</v>
      </c>
    </row>
    <row r="3778" spans="1:19">
      <c r="A3778">
        <v>3777</v>
      </c>
      <c r="B3778">
        <v>309.64999999999998</v>
      </c>
      <c r="C3778">
        <v>15</v>
      </c>
      <c r="D3778" t="s">
        <v>50</v>
      </c>
      <c r="E3778">
        <v>0</v>
      </c>
      <c r="F3778">
        <v>0</v>
      </c>
      <c r="G3778">
        <v>49</v>
      </c>
      <c r="H3778">
        <v>4</v>
      </c>
      <c r="I3778">
        <v>18</v>
      </c>
      <c r="J3778">
        <v>0</v>
      </c>
      <c r="K3778">
        <f>_xlfn.XLOOKUP(FraudData[[#This Row],[amount]],AmountRules[Amount Min],AmountRules[Risk Points],,-1)</f>
        <v>0</v>
      </c>
      <c r="L3778">
        <f>_xlfn.XLOOKUP(FraudData[[#This Row],[transaction_hour]],TimeRules[Hour Min],TimeRules[Risk Points],,-1)</f>
        <v>0</v>
      </c>
      <c r="M3778">
        <f>_xlfn.XLOOKUP(FraudData[[#This Row],[foreign_transaction]],ForeignRules[Foreign Transaction],ForeignRules[Risk Points],0)</f>
        <v>0</v>
      </c>
      <c r="N3778">
        <f>_xlfn.XLOOKUP(FraudData[[#This Row],[location_mismatch]],Table10[Location Mismatch],Table10[Risk Points],0)</f>
        <v>0</v>
      </c>
      <c r="O3778">
        <f>_xlfn.XLOOKUP(FraudData[[#This Row],[device_trust_score]],DeviceRules[Device Min],DeviceRules[Risk Points],,-1)</f>
        <v>2</v>
      </c>
      <c r="P3778">
        <f>_xlfn.XLOOKUP(FraudData[[#This Row],[velocity_last_24h]],VelocityRules[Velocity Min],VelocityRules[Risk Points],,-1)</f>
        <v>0</v>
      </c>
      <c r="Q3778">
        <f>_xlfn.XLOOKUP(FraudData[[#This Row],[merchant_category]],MerchantRules[Merchant Category],MerchantRules[Risk Points],0)</f>
        <v>0</v>
      </c>
      <c r="R3778">
        <f>SUM(FraudData[[#This Row],[Amount Risk]:[Merchant Risk]])</f>
        <v>2</v>
      </c>
      <c r="S3778" t="str" cm="1">
        <f t="array" ref="S3778">_xlfn.IFS(FraudData[[#This Row],[Fraud Risk Score]]&gt;=8,"High Risk",FraudData[[#This Row],[Fraud Risk Score]]&gt;=6,"Medium Risk",TRUE,"Low Risk")</f>
        <v>Low Risk</v>
      </c>
    </row>
    <row r="3779" spans="1:19">
      <c r="A3779">
        <v>3778</v>
      </c>
      <c r="B3779">
        <v>150.5</v>
      </c>
      <c r="C3779">
        <v>4</v>
      </c>
      <c r="D3779" t="s">
        <v>50</v>
      </c>
      <c r="E3779">
        <v>0</v>
      </c>
      <c r="F3779">
        <v>0</v>
      </c>
      <c r="G3779">
        <v>42</v>
      </c>
      <c r="H3779">
        <v>3</v>
      </c>
      <c r="I3779">
        <v>58</v>
      </c>
      <c r="J3779">
        <v>0</v>
      </c>
      <c r="K3779">
        <f>_xlfn.XLOOKUP(FraudData[[#This Row],[amount]],AmountRules[Amount Min],AmountRules[Risk Points],,-1)</f>
        <v>0</v>
      </c>
      <c r="L3779">
        <f>_xlfn.XLOOKUP(FraudData[[#This Row],[transaction_hour]],TimeRules[Hour Min],TimeRules[Risk Points],,-1)</f>
        <v>0</v>
      </c>
      <c r="M3779">
        <f>_xlfn.XLOOKUP(FraudData[[#This Row],[foreign_transaction]],ForeignRules[Foreign Transaction],ForeignRules[Risk Points],0)</f>
        <v>0</v>
      </c>
      <c r="N3779">
        <f>_xlfn.XLOOKUP(FraudData[[#This Row],[location_mismatch]],Table10[Location Mismatch],Table10[Risk Points],0)</f>
        <v>0</v>
      </c>
      <c r="O3779">
        <f>_xlfn.XLOOKUP(FraudData[[#This Row],[device_trust_score]],DeviceRules[Device Min],DeviceRules[Risk Points],,-1)</f>
        <v>2</v>
      </c>
      <c r="P3779">
        <f>_xlfn.XLOOKUP(FraudData[[#This Row],[velocity_last_24h]],VelocityRules[Velocity Min],VelocityRules[Risk Points],,-1)</f>
        <v>0</v>
      </c>
      <c r="Q3779">
        <f>_xlfn.XLOOKUP(FraudData[[#This Row],[merchant_category]],MerchantRules[Merchant Category],MerchantRules[Risk Points],0)</f>
        <v>0</v>
      </c>
      <c r="R3779">
        <f>SUM(FraudData[[#This Row],[Amount Risk]:[Merchant Risk]])</f>
        <v>2</v>
      </c>
      <c r="S3779" t="str" cm="1">
        <f t="array" ref="S3779">_xlfn.IFS(FraudData[[#This Row],[Fraud Risk Score]]&gt;=8,"High Risk",FraudData[[#This Row],[Fraud Risk Score]]&gt;=6,"Medium Risk",TRUE,"Low Risk")</f>
        <v>Low Risk</v>
      </c>
    </row>
    <row r="3780" spans="1:19">
      <c r="A3780">
        <v>3779</v>
      </c>
      <c r="B3780">
        <v>192.62</v>
      </c>
      <c r="C3780">
        <v>1</v>
      </c>
      <c r="D3780" t="s">
        <v>48</v>
      </c>
      <c r="E3780">
        <v>0</v>
      </c>
      <c r="F3780">
        <v>0</v>
      </c>
      <c r="G3780">
        <v>48</v>
      </c>
      <c r="H3780">
        <v>2</v>
      </c>
      <c r="I3780">
        <v>69</v>
      </c>
      <c r="J3780">
        <v>0</v>
      </c>
      <c r="K3780">
        <f>_xlfn.XLOOKUP(FraudData[[#This Row],[amount]],AmountRules[Amount Min],AmountRules[Risk Points],,-1)</f>
        <v>0</v>
      </c>
      <c r="L3780">
        <f>_xlfn.XLOOKUP(FraudData[[#This Row],[transaction_hour]],TimeRules[Hour Min],TimeRules[Risk Points],,-1)</f>
        <v>3</v>
      </c>
      <c r="M3780">
        <f>_xlfn.XLOOKUP(FraudData[[#This Row],[foreign_transaction]],ForeignRules[Foreign Transaction],ForeignRules[Risk Points],0)</f>
        <v>0</v>
      </c>
      <c r="N3780">
        <f>_xlfn.XLOOKUP(FraudData[[#This Row],[location_mismatch]],Table10[Location Mismatch],Table10[Risk Points],0)</f>
        <v>0</v>
      </c>
      <c r="O3780">
        <f>_xlfn.XLOOKUP(FraudData[[#This Row],[device_trust_score]],DeviceRules[Device Min],DeviceRules[Risk Points],,-1)</f>
        <v>2</v>
      </c>
      <c r="P3780">
        <f>_xlfn.XLOOKUP(FraudData[[#This Row],[velocity_last_24h]],VelocityRules[Velocity Min],VelocityRules[Risk Points],,-1)</f>
        <v>0</v>
      </c>
      <c r="Q3780">
        <f>_xlfn.XLOOKUP(FraudData[[#This Row],[merchant_category]],MerchantRules[Merchant Category],MerchantRules[Risk Points],0)</f>
        <v>0</v>
      </c>
      <c r="R3780">
        <f>SUM(FraudData[[#This Row],[Amount Risk]:[Merchant Risk]])</f>
        <v>5</v>
      </c>
      <c r="S3780" t="str" cm="1">
        <f t="array" ref="S3780">_xlfn.IFS(FraudData[[#This Row],[Fraud Risk Score]]&gt;=8,"High Risk",FraudData[[#This Row],[Fraud Risk Score]]&gt;=6,"Medium Risk",TRUE,"Low Risk")</f>
        <v>Low Risk</v>
      </c>
    </row>
    <row r="3781" spans="1:19">
      <c r="A3781">
        <v>3780</v>
      </c>
      <c r="B3781">
        <v>411.58</v>
      </c>
      <c r="C3781">
        <v>21</v>
      </c>
      <c r="D3781" t="s">
        <v>48</v>
      </c>
      <c r="E3781">
        <v>0</v>
      </c>
      <c r="F3781">
        <v>0</v>
      </c>
      <c r="G3781">
        <v>87</v>
      </c>
      <c r="H3781">
        <v>2</v>
      </c>
      <c r="I3781">
        <v>65</v>
      </c>
      <c r="J3781">
        <v>0</v>
      </c>
      <c r="K3781">
        <f>_xlfn.XLOOKUP(FraudData[[#This Row],[amount]],AmountRules[Amount Min],AmountRules[Risk Points],,-1)</f>
        <v>0</v>
      </c>
      <c r="L3781">
        <f>_xlfn.XLOOKUP(FraudData[[#This Row],[transaction_hour]],TimeRules[Hour Min],TimeRules[Risk Points],,-1)</f>
        <v>0</v>
      </c>
      <c r="M3781">
        <f>_xlfn.XLOOKUP(FraudData[[#This Row],[foreign_transaction]],ForeignRules[Foreign Transaction],ForeignRules[Risk Points],0)</f>
        <v>0</v>
      </c>
      <c r="N3781">
        <f>_xlfn.XLOOKUP(FraudData[[#This Row],[location_mismatch]],Table10[Location Mismatch],Table10[Risk Points],0)</f>
        <v>0</v>
      </c>
      <c r="O3781">
        <f>_xlfn.XLOOKUP(FraudData[[#This Row],[device_trust_score]],DeviceRules[Device Min],DeviceRules[Risk Points],,-1)</f>
        <v>0</v>
      </c>
      <c r="P3781">
        <f>_xlfn.XLOOKUP(FraudData[[#This Row],[velocity_last_24h]],VelocityRules[Velocity Min],VelocityRules[Risk Points],,-1)</f>
        <v>0</v>
      </c>
      <c r="Q3781">
        <f>_xlfn.XLOOKUP(FraudData[[#This Row],[merchant_category]],MerchantRules[Merchant Category],MerchantRules[Risk Points],0)</f>
        <v>0</v>
      </c>
      <c r="R3781">
        <f>SUM(FraudData[[#This Row],[Amount Risk]:[Merchant Risk]])</f>
        <v>0</v>
      </c>
      <c r="S3781" t="str" cm="1">
        <f t="array" ref="S3781">_xlfn.IFS(FraudData[[#This Row],[Fraud Risk Score]]&gt;=8,"High Risk",FraudData[[#This Row],[Fraud Risk Score]]&gt;=6,"Medium Risk",TRUE,"Low Risk")</f>
        <v>Low Risk</v>
      </c>
    </row>
    <row r="3782" spans="1:19">
      <c r="A3782">
        <v>3781</v>
      </c>
      <c r="B3782">
        <v>91.8</v>
      </c>
      <c r="C3782">
        <v>15</v>
      </c>
      <c r="D3782" t="s">
        <v>47</v>
      </c>
      <c r="E3782">
        <v>0</v>
      </c>
      <c r="F3782">
        <v>0</v>
      </c>
      <c r="G3782">
        <v>25</v>
      </c>
      <c r="H3782">
        <v>2</v>
      </c>
      <c r="I3782">
        <v>36</v>
      </c>
      <c r="J3782">
        <v>0</v>
      </c>
      <c r="K3782">
        <f>_xlfn.XLOOKUP(FraudData[[#This Row],[amount]],AmountRules[Amount Min],AmountRules[Risk Points],,-1)</f>
        <v>0</v>
      </c>
      <c r="L3782">
        <f>_xlfn.XLOOKUP(FraudData[[#This Row],[transaction_hour]],TimeRules[Hour Min],TimeRules[Risk Points],,-1)</f>
        <v>0</v>
      </c>
      <c r="M3782">
        <f>_xlfn.XLOOKUP(FraudData[[#This Row],[foreign_transaction]],ForeignRules[Foreign Transaction],ForeignRules[Risk Points],0)</f>
        <v>0</v>
      </c>
      <c r="N3782">
        <f>_xlfn.XLOOKUP(FraudData[[#This Row],[location_mismatch]],Table10[Location Mismatch],Table10[Risk Points],0)</f>
        <v>0</v>
      </c>
      <c r="O3782">
        <f>_xlfn.XLOOKUP(FraudData[[#This Row],[device_trust_score]],DeviceRules[Device Min],DeviceRules[Risk Points],,-1)</f>
        <v>3</v>
      </c>
      <c r="P3782">
        <f>_xlfn.XLOOKUP(FraudData[[#This Row],[velocity_last_24h]],VelocityRules[Velocity Min],VelocityRules[Risk Points],,-1)</f>
        <v>0</v>
      </c>
      <c r="Q3782">
        <f>_xlfn.XLOOKUP(FraudData[[#This Row],[merchant_category]],MerchantRules[Merchant Category],MerchantRules[Risk Points],0)</f>
        <v>0</v>
      </c>
      <c r="R3782">
        <f>SUM(FraudData[[#This Row],[Amount Risk]:[Merchant Risk]])</f>
        <v>3</v>
      </c>
      <c r="S3782" t="str" cm="1">
        <f t="array" ref="S3782">_xlfn.IFS(FraudData[[#This Row],[Fraud Risk Score]]&gt;=8,"High Risk",FraudData[[#This Row],[Fraud Risk Score]]&gt;=6,"Medium Risk",TRUE,"Low Risk")</f>
        <v>Low Risk</v>
      </c>
    </row>
    <row r="3783" spans="1:19">
      <c r="A3783">
        <v>3782</v>
      </c>
      <c r="B3783">
        <v>71.23</v>
      </c>
      <c r="C3783">
        <v>22</v>
      </c>
      <c r="D3783" t="s">
        <v>49</v>
      </c>
      <c r="E3783">
        <v>0</v>
      </c>
      <c r="F3783">
        <v>0</v>
      </c>
      <c r="G3783">
        <v>39</v>
      </c>
      <c r="H3783">
        <v>2</v>
      </c>
      <c r="I3783">
        <v>52</v>
      </c>
      <c r="J3783">
        <v>0</v>
      </c>
      <c r="K3783">
        <f>_xlfn.XLOOKUP(FraudData[[#This Row],[amount]],AmountRules[Amount Min],AmountRules[Risk Points],,-1)</f>
        <v>0</v>
      </c>
      <c r="L3783">
        <f>_xlfn.XLOOKUP(FraudData[[#This Row],[transaction_hour]],TimeRules[Hour Min],TimeRules[Risk Points],,-1)</f>
        <v>0</v>
      </c>
      <c r="M3783">
        <f>_xlfn.XLOOKUP(FraudData[[#This Row],[foreign_transaction]],ForeignRules[Foreign Transaction],ForeignRules[Risk Points],0)</f>
        <v>0</v>
      </c>
      <c r="N3783">
        <f>_xlfn.XLOOKUP(FraudData[[#This Row],[location_mismatch]],Table10[Location Mismatch],Table10[Risk Points],0)</f>
        <v>0</v>
      </c>
      <c r="O3783">
        <f>_xlfn.XLOOKUP(FraudData[[#This Row],[device_trust_score]],DeviceRules[Device Min],DeviceRules[Risk Points],,-1)</f>
        <v>2</v>
      </c>
      <c r="P3783">
        <f>_xlfn.XLOOKUP(FraudData[[#This Row],[velocity_last_24h]],VelocityRules[Velocity Min],VelocityRules[Risk Points],,-1)</f>
        <v>0</v>
      </c>
      <c r="Q3783">
        <f>_xlfn.XLOOKUP(FraudData[[#This Row],[merchant_category]],MerchantRules[Merchant Category],MerchantRules[Risk Points],0)</f>
        <v>1</v>
      </c>
      <c r="R3783">
        <f>SUM(FraudData[[#This Row],[Amount Risk]:[Merchant Risk]])</f>
        <v>3</v>
      </c>
      <c r="S3783" t="str" cm="1">
        <f t="array" ref="S3783">_xlfn.IFS(FraudData[[#This Row],[Fraud Risk Score]]&gt;=8,"High Risk",FraudData[[#This Row],[Fraud Risk Score]]&gt;=6,"Medium Risk",TRUE,"Low Risk")</f>
        <v>Low Risk</v>
      </c>
    </row>
    <row r="3784" spans="1:19">
      <c r="A3784">
        <v>3783</v>
      </c>
      <c r="B3784">
        <v>1.96</v>
      </c>
      <c r="C3784">
        <v>14</v>
      </c>
      <c r="D3784" t="s">
        <v>48</v>
      </c>
      <c r="E3784">
        <v>0</v>
      </c>
      <c r="F3784">
        <v>0</v>
      </c>
      <c r="G3784">
        <v>78</v>
      </c>
      <c r="H3784">
        <v>0</v>
      </c>
      <c r="I3784">
        <v>50</v>
      </c>
      <c r="J3784">
        <v>0</v>
      </c>
      <c r="K3784">
        <f>_xlfn.XLOOKUP(FraudData[[#This Row],[amount]],AmountRules[Amount Min],AmountRules[Risk Points],,-1)</f>
        <v>0</v>
      </c>
      <c r="L3784">
        <f>_xlfn.XLOOKUP(FraudData[[#This Row],[transaction_hour]],TimeRules[Hour Min],TimeRules[Risk Points],,-1)</f>
        <v>0</v>
      </c>
      <c r="M3784">
        <f>_xlfn.XLOOKUP(FraudData[[#This Row],[foreign_transaction]],ForeignRules[Foreign Transaction],ForeignRules[Risk Points],0)</f>
        <v>0</v>
      </c>
      <c r="N3784">
        <f>_xlfn.XLOOKUP(FraudData[[#This Row],[location_mismatch]],Table10[Location Mismatch],Table10[Risk Points],0)</f>
        <v>0</v>
      </c>
      <c r="O3784">
        <f>_xlfn.XLOOKUP(FraudData[[#This Row],[device_trust_score]],DeviceRules[Device Min],DeviceRules[Risk Points],,-1)</f>
        <v>0</v>
      </c>
      <c r="P3784">
        <f>_xlfn.XLOOKUP(FraudData[[#This Row],[velocity_last_24h]],VelocityRules[Velocity Min],VelocityRules[Risk Points],,-1)</f>
        <v>0</v>
      </c>
      <c r="Q3784">
        <f>_xlfn.XLOOKUP(FraudData[[#This Row],[merchant_category]],MerchantRules[Merchant Category],MerchantRules[Risk Points],0)</f>
        <v>0</v>
      </c>
      <c r="R3784">
        <f>SUM(FraudData[[#This Row],[Amount Risk]:[Merchant Risk]])</f>
        <v>0</v>
      </c>
      <c r="S3784" t="str" cm="1">
        <f t="array" ref="S3784">_xlfn.IFS(FraudData[[#This Row],[Fraud Risk Score]]&gt;=8,"High Risk",FraudData[[#This Row],[Fraud Risk Score]]&gt;=6,"Medium Risk",TRUE,"Low Risk")</f>
        <v>Low Risk</v>
      </c>
    </row>
    <row r="3785" spans="1:19">
      <c r="A3785">
        <v>3784</v>
      </c>
      <c r="B3785">
        <v>315.33999999999997</v>
      </c>
      <c r="C3785">
        <v>10</v>
      </c>
      <c r="D3785" t="s">
        <v>47</v>
      </c>
      <c r="E3785">
        <v>0</v>
      </c>
      <c r="F3785">
        <v>0</v>
      </c>
      <c r="G3785">
        <v>58</v>
      </c>
      <c r="H3785">
        <v>2</v>
      </c>
      <c r="I3785">
        <v>25</v>
      </c>
      <c r="J3785">
        <v>0</v>
      </c>
      <c r="K3785">
        <f>_xlfn.XLOOKUP(FraudData[[#This Row],[amount]],AmountRules[Amount Min],AmountRules[Risk Points],,-1)</f>
        <v>0</v>
      </c>
      <c r="L3785">
        <f>_xlfn.XLOOKUP(FraudData[[#This Row],[transaction_hour]],TimeRules[Hour Min],TimeRules[Risk Points],,-1)</f>
        <v>0</v>
      </c>
      <c r="M3785">
        <f>_xlfn.XLOOKUP(FraudData[[#This Row],[foreign_transaction]],ForeignRules[Foreign Transaction],ForeignRules[Risk Points],0)</f>
        <v>0</v>
      </c>
      <c r="N3785">
        <f>_xlfn.XLOOKUP(FraudData[[#This Row],[location_mismatch]],Table10[Location Mismatch],Table10[Risk Points],0)</f>
        <v>0</v>
      </c>
      <c r="O3785">
        <f>_xlfn.XLOOKUP(FraudData[[#This Row],[device_trust_score]],DeviceRules[Device Min],DeviceRules[Risk Points],,-1)</f>
        <v>1</v>
      </c>
      <c r="P3785">
        <f>_xlfn.XLOOKUP(FraudData[[#This Row],[velocity_last_24h]],VelocityRules[Velocity Min],VelocityRules[Risk Points],,-1)</f>
        <v>0</v>
      </c>
      <c r="Q3785">
        <f>_xlfn.XLOOKUP(FraudData[[#This Row],[merchant_category]],MerchantRules[Merchant Category],MerchantRules[Risk Points],0)</f>
        <v>0</v>
      </c>
      <c r="R3785">
        <f>SUM(FraudData[[#This Row],[Amount Risk]:[Merchant Risk]])</f>
        <v>1</v>
      </c>
      <c r="S3785" t="str" cm="1">
        <f t="array" ref="S3785">_xlfn.IFS(FraudData[[#This Row],[Fraud Risk Score]]&gt;=8,"High Risk",FraudData[[#This Row],[Fraud Risk Score]]&gt;=6,"Medium Risk",TRUE,"Low Risk")</f>
        <v>Low Risk</v>
      </c>
    </row>
    <row r="3786" spans="1:19">
      <c r="A3786">
        <v>3785</v>
      </c>
      <c r="B3786">
        <v>290.58</v>
      </c>
      <c r="C3786">
        <v>5</v>
      </c>
      <c r="D3786" t="s">
        <v>47</v>
      </c>
      <c r="E3786">
        <v>0</v>
      </c>
      <c r="F3786">
        <v>0</v>
      </c>
      <c r="G3786">
        <v>76</v>
      </c>
      <c r="H3786">
        <v>5</v>
      </c>
      <c r="I3786">
        <v>69</v>
      </c>
      <c r="J3786">
        <v>0</v>
      </c>
      <c r="K3786">
        <f>_xlfn.XLOOKUP(FraudData[[#This Row],[amount]],AmountRules[Amount Min],AmountRules[Risk Points],,-1)</f>
        <v>0</v>
      </c>
      <c r="L3786">
        <f>_xlfn.XLOOKUP(FraudData[[#This Row],[transaction_hour]],TimeRules[Hour Min],TimeRules[Risk Points],,-1)</f>
        <v>0</v>
      </c>
      <c r="M3786">
        <f>_xlfn.XLOOKUP(FraudData[[#This Row],[foreign_transaction]],ForeignRules[Foreign Transaction],ForeignRules[Risk Points],0)</f>
        <v>0</v>
      </c>
      <c r="N3786">
        <f>_xlfn.XLOOKUP(FraudData[[#This Row],[location_mismatch]],Table10[Location Mismatch],Table10[Risk Points],0)</f>
        <v>0</v>
      </c>
      <c r="O3786">
        <f>_xlfn.XLOOKUP(FraudData[[#This Row],[device_trust_score]],DeviceRules[Device Min],DeviceRules[Risk Points],,-1)</f>
        <v>0</v>
      </c>
      <c r="P3786">
        <f>_xlfn.XLOOKUP(FraudData[[#This Row],[velocity_last_24h]],VelocityRules[Velocity Min],VelocityRules[Risk Points],,-1)</f>
        <v>3</v>
      </c>
      <c r="Q3786">
        <f>_xlfn.XLOOKUP(FraudData[[#This Row],[merchant_category]],MerchantRules[Merchant Category],MerchantRules[Risk Points],0)</f>
        <v>0</v>
      </c>
      <c r="R3786">
        <f>SUM(FraudData[[#This Row],[Amount Risk]:[Merchant Risk]])</f>
        <v>3</v>
      </c>
      <c r="S3786" t="str" cm="1">
        <f t="array" ref="S3786">_xlfn.IFS(FraudData[[#This Row],[Fraud Risk Score]]&gt;=8,"High Risk",FraudData[[#This Row],[Fraud Risk Score]]&gt;=6,"Medium Risk",TRUE,"Low Risk")</f>
        <v>Low Risk</v>
      </c>
    </row>
    <row r="3787" spans="1:19">
      <c r="A3787">
        <v>3786</v>
      </c>
      <c r="B3787">
        <v>19.86</v>
      </c>
      <c r="C3787">
        <v>12</v>
      </c>
      <c r="D3787" t="s">
        <v>46</v>
      </c>
      <c r="E3787">
        <v>1</v>
      </c>
      <c r="F3787">
        <v>0</v>
      </c>
      <c r="G3787">
        <v>26</v>
      </c>
      <c r="H3787">
        <v>3</v>
      </c>
      <c r="I3787">
        <v>66</v>
      </c>
      <c r="J3787">
        <v>0</v>
      </c>
      <c r="K3787">
        <f>_xlfn.XLOOKUP(FraudData[[#This Row],[amount]],AmountRules[Amount Min],AmountRules[Risk Points],,-1)</f>
        <v>0</v>
      </c>
      <c r="L3787">
        <f>_xlfn.XLOOKUP(FraudData[[#This Row],[transaction_hour]],TimeRules[Hour Min],TimeRules[Risk Points],,-1)</f>
        <v>0</v>
      </c>
      <c r="M3787">
        <f>_xlfn.XLOOKUP(FraudData[[#This Row],[foreign_transaction]],ForeignRules[Foreign Transaction],ForeignRules[Risk Points],0)</f>
        <v>3</v>
      </c>
      <c r="N3787">
        <f>_xlfn.XLOOKUP(FraudData[[#This Row],[location_mismatch]],Table10[Location Mismatch],Table10[Risk Points],0)</f>
        <v>0</v>
      </c>
      <c r="O3787">
        <f>_xlfn.XLOOKUP(FraudData[[#This Row],[device_trust_score]],DeviceRules[Device Min],DeviceRules[Risk Points],,-1)</f>
        <v>3</v>
      </c>
      <c r="P3787">
        <f>_xlfn.XLOOKUP(FraudData[[#This Row],[velocity_last_24h]],VelocityRules[Velocity Min],VelocityRules[Risk Points],,-1)</f>
        <v>0</v>
      </c>
      <c r="Q3787">
        <f>_xlfn.XLOOKUP(FraudData[[#This Row],[merchant_category]],MerchantRules[Merchant Category],MerchantRules[Risk Points],0)</f>
        <v>0</v>
      </c>
      <c r="R3787">
        <f>SUM(FraudData[[#This Row],[Amount Risk]:[Merchant Risk]])</f>
        <v>6</v>
      </c>
      <c r="S3787" t="str" cm="1">
        <f t="array" ref="S3787">_xlfn.IFS(FraudData[[#This Row],[Fraud Risk Score]]&gt;=8,"High Risk",FraudData[[#This Row],[Fraud Risk Score]]&gt;=6,"Medium Risk",TRUE,"Low Risk")</f>
        <v>Medium Risk</v>
      </c>
    </row>
    <row r="3788" spans="1:19">
      <c r="A3788">
        <v>3787</v>
      </c>
      <c r="B3788">
        <v>154.81</v>
      </c>
      <c r="C3788">
        <v>18</v>
      </c>
      <c r="D3788" t="s">
        <v>48</v>
      </c>
      <c r="E3788">
        <v>0</v>
      </c>
      <c r="F3788">
        <v>0</v>
      </c>
      <c r="G3788">
        <v>60</v>
      </c>
      <c r="H3788">
        <v>2</v>
      </c>
      <c r="I3788">
        <v>44</v>
      </c>
      <c r="J3788">
        <v>0</v>
      </c>
      <c r="K3788">
        <f>_xlfn.XLOOKUP(FraudData[[#This Row],[amount]],AmountRules[Amount Min],AmountRules[Risk Points],,-1)</f>
        <v>0</v>
      </c>
      <c r="L3788">
        <f>_xlfn.XLOOKUP(FraudData[[#This Row],[transaction_hour]],TimeRules[Hour Min],TimeRules[Risk Points],,-1)</f>
        <v>0</v>
      </c>
      <c r="M3788">
        <f>_xlfn.XLOOKUP(FraudData[[#This Row],[foreign_transaction]],ForeignRules[Foreign Transaction],ForeignRules[Risk Points],0)</f>
        <v>0</v>
      </c>
      <c r="N3788">
        <f>_xlfn.XLOOKUP(FraudData[[#This Row],[location_mismatch]],Table10[Location Mismatch],Table10[Risk Points],0)</f>
        <v>0</v>
      </c>
      <c r="O3788">
        <f>_xlfn.XLOOKUP(FraudData[[#This Row],[device_trust_score]],DeviceRules[Device Min],DeviceRules[Risk Points],,-1)</f>
        <v>1</v>
      </c>
      <c r="P3788">
        <f>_xlfn.XLOOKUP(FraudData[[#This Row],[velocity_last_24h]],VelocityRules[Velocity Min],VelocityRules[Risk Points],,-1)</f>
        <v>0</v>
      </c>
      <c r="Q3788">
        <f>_xlfn.XLOOKUP(FraudData[[#This Row],[merchant_category]],MerchantRules[Merchant Category],MerchantRules[Risk Points],0)</f>
        <v>0</v>
      </c>
      <c r="R3788">
        <f>SUM(FraudData[[#This Row],[Amount Risk]:[Merchant Risk]])</f>
        <v>1</v>
      </c>
      <c r="S3788" t="str" cm="1">
        <f t="array" ref="S3788">_xlfn.IFS(FraudData[[#This Row],[Fraud Risk Score]]&gt;=8,"High Risk",FraudData[[#This Row],[Fraud Risk Score]]&gt;=6,"Medium Risk",TRUE,"Low Risk")</f>
        <v>Low Risk</v>
      </c>
    </row>
    <row r="3789" spans="1:19">
      <c r="A3789">
        <v>3788</v>
      </c>
      <c r="B3789">
        <v>112.25</v>
      </c>
      <c r="C3789">
        <v>9</v>
      </c>
      <c r="D3789" t="s">
        <v>47</v>
      </c>
      <c r="E3789">
        <v>0</v>
      </c>
      <c r="F3789">
        <v>0</v>
      </c>
      <c r="G3789">
        <v>47</v>
      </c>
      <c r="H3789">
        <v>4</v>
      </c>
      <c r="I3789">
        <v>54</v>
      </c>
      <c r="J3789">
        <v>0</v>
      </c>
      <c r="K3789">
        <f>_xlfn.XLOOKUP(FraudData[[#This Row],[amount]],AmountRules[Amount Min],AmountRules[Risk Points],,-1)</f>
        <v>0</v>
      </c>
      <c r="L3789">
        <f>_xlfn.XLOOKUP(FraudData[[#This Row],[transaction_hour]],TimeRules[Hour Min],TimeRules[Risk Points],,-1)</f>
        <v>0</v>
      </c>
      <c r="M3789">
        <f>_xlfn.XLOOKUP(FraudData[[#This Row],[foreign_transaction]],ForeignRules[Foreign Transaction],ForeignRules[Risk Points],0)</f>
        <v>0</v>
      </c>
      <c r="N3789">
        <f>_xlfn.XLOOKUP(FraudData[[#This Row],[location_mismatch]],Table10[Location Mismatch],Table10[Risk Points],0)</f>
        <v>0</v>
      </c>
      <c r="O3789">
        <f>_xlfn.XLOOKUP(FraudData[[#This Row],[device_trust_score]],DeviceRules[Device Min],DeviceRules[Risk Points],,-1)</f>
        <v>2</v>
      </c>
      <c r="P3789">
        <f>_xlfn.XLOOKUP(FraudData[[#This Row],[velocity_last_24h]],VelocityRules[Velocity Min],VelocityRules[Risk Points],,-1)</f>
        <v>0</v>
      </c>
      <c r="Q3789">
        <f>_xlfn.XLOOKUP(FraudData[[#This Row],[merchant_category]],MerchantRules[Merchant Category],MerchantRules[Risk Points],0)</f>
        <v>0</v>
      </c>
      <c r="R3789">
        <f>SUM(FraudData[[#This Row],[Amount Risk]:[Merchant Risk]])</f>
        <v>2</v>
      </c>
      <c r="S3789" t="str" cm="1">
        <f t="array" ref="S3789">_xlfn.IFS(FraudData[[#This Row],[Fraud Risk Score]]&gt;=8,"High Risk",FraudData[[#This Row],[Fraud Risk Score]]&gt;=6,"Medium Risk",TRUE,"Low Risk")</f>
        <v>Low Risk</v>
      </c>
    </row>
    <row r="3790" spans="1:19">
      <c r="A3790">
        <v>3789</v>
      </c>
      <c r="B3790">
        <v>22.75</v>
      </c>
      <c r="C3790">
        <v>23</v>
      </c>
      <c r="D3790" t="s">
        <v>46</v>
      </c>
      <c r="E3790">
        <v>0</v>
      </c>
      <c r="F3790">
        <v>0</v>
      </c>
      <c r="G3790">
        <v>48</v>
      </c>
      <c r="H3790">
        <v>2</v>
      </c>
      <c r="I3790">
        <v>59</v>
      </c>
      <c r="J3790">
        <v>0</v>
      </c>
      <c r="K3790">
        <f>_xlfn.XLOOKUP(FraudData[[#This Row],[amount]],AmountRules[Amount Min],AmountRules[Risk Points],,-1)</f>
        <v>0</v>
      </c>
      <c r="L3790">
        <f>_xlfn.XLOOKUP(FraudData[[#This Row],[transaction_hour]],TimeRules[Hour Min],TimeRules[Risk Points],,-1)</f>
        <v>1</v>
      </c>
      <c r="M3790">
        <f>_xlfn.XLOOKUP(FraudData[[#This Row],[foreign_transaction]],ForeignRules[Foreign Transaction],ForeignRules[Risk Points],0)</f>
        <v>0</v>
      </c>
      <c r="N3790">
        <f>_xlfn.XLOOKUP(FraudData[[#This Row],[location_mismatch]],Table10[Location Mismatch],Table10[Risk Points],0)</f>
        <v>0</v>
      </c>
      <c r="O3790">
        <f>_xlfn.XLOOKUP(FraudData[[#This Row],[device_trust_score]],DeviceRules[Device Min],DeviceRules[Risk Points],,-1)</f>
        <v>2</v>
      </c>
      <c r="P3790">
        <f>_xlfn.XLOOKUP(FraudData[[#This Row],[velocity_last_24h]],VelocityRules[Velocity Min],VelocityRules[Risk Points],,-1)</f>
        <v>0</v>
      </c>
      <c r="Q3790">
        <f>_xlfn.XLOOKUP(FraudData[[#This Row],[merchant_category]],MerchantRules[Merchant Category],MerchantRules[Risk Points],0)</f>
        <v>0</v>
      </c>
      <c r="R3790">
        <f>SUM(FraudData[[#This Row],[Amount Risk]:[Merchant Risk]])</f>
        <v>3</v>
      </c>
      <c r="S3790" t="str" cm="1">
        <f t="array" ref="S3790">_xlfn.IFS(FraudData[[#This Row],[Fraud Risk Score]]&gt;=8,"High Risk",FraudData[[#This Row],[Fraud Risk Score]]&gt;=6,"Medium Risk",TRUE,"Low Risk")</f>
        <v>Low Risk</v>
      </c>
    </row>
    <row r="3791" spans="1:19">
      <c r="A3791">
        <v>3790</v>
      </c>
      <c r="B3791">
        <v>709.35</v>
      </c>
      <c r="C3791">
        <v>18</v>
      </c>
      <c r="D3791" t="s">
        <v>49</v>
      </c>
      <c r="E3791">
        <v>0</v>
      </c>
      <c r="F3791">
        <v>0</v>
      </c>
      <c r="G3791">
        <v>56</v>
      </c>
      <c r="H3791">
        <v>0</v>
      </c>
      <c r="I3791">
        <v>25</v>
      </c>
      <c r="J3791">
        <v>0</v>
      </c>
      <c r="K3791">
        <f>_xlfn.XLOOKUP(FraudData[[#This Row],[amount]],AmountRules[Amount Min],AmountRules[Risk Points],,-1)</f>
        <v>1</v>
      </c>
      <c r="L3791">
        <f>_xlfn.XLOOKUP(FraudData[[#This Row],[transaction_hour]],TimeRules[Hour Min],TimeRules[Risk Points],,-1)</f>
        <v>0</v>
      </c>
      <c r="M3791">
        <f>_xlfn.XLOOKUP(FraudData[[#This Row],[foreign_transaction]],ForeignRules[Foreign Transaction],ForeignRules[Risk Points],0)</f>
        <v>0</v>
      </c>
      <c r="N3791">
        <f>_xlfn.XLOOKUP(FraudData[[#This Row],[location_mismatch]],Table10[Location Mismatch],Table10[Risk Points],0)</f>
        <v>0</v>
      </c>
      <c r="O3791">
        <f>_xlfn.XLOOKUP(FraudData[[#This Row],[device_trust_score]],DeviceRules[Device Min],DeviceRules[Risk Points],,-1)</f>
        <v>1</v>
      </c>
      <c r="P3791">
        <f>_xlfn.XLOOKUP(FraudData[[#This Row],[velocity_last_24h]],VelocityRules[Velocity Min],VelocityRules[Risk Points],,-1)</f>
        <v>0</v>
      </c>
      <c r="Q3791">
        <f>_xlfn.XLOOKUP(FraudData[[#This Row],[merchant_category]],MerchantRules[Merchant Category],MerchantRules[Risk Points],0)</f>
        <v>1</v>
      </c>
      <c r="R3791">
        <f>SUM(FraudData[[#This Row],[Amount Risk]:[Merchant Risk]])</f>
        <v>3</v>
      </c>
      <c r="S3791" t="str" cm="1">
        <f t="array" ref="S3791">_xlfn.IFS(FraudData[[#This Row],[Fraud Risk Score]]&gt;=8,"High Risk",FraudData[[#This Row],[Fraud Risk Score]]&gt;=6,"Medium Risk",TRUE,"Low Risk")</f>
        <v>Low Risk</v>
      </c>
    </row>
    <row r="3792" spans="1:19">
      <c r="A3792">
        <v>3791</v>
      </c>
      <c r="B3792">
        <v>43.5</v>
      </c>
      <c r="C3792">
        <v>4</v>
      </c>
      <c r="D3792" t="s">
        <v>46</v>
      </c>
      <c r="E3792">
        <v>0</v>
      </c>
      <c r="F3792">
        <v>0</v>
      </c>
      <c r="G3792">
        <v>75</v>
      </c>
      <c r="H3792">
        <v>1</v>
      </c>
      <c r="I3792">
        <v>61</v>
      </c>
      <c r="J3792">
        <v>0</v>
      </c>
      <c r="K3792">
        <f>_xlfn.XLOOKUP(FraudData[[#This Row],[amount]],AmountRules[Amount Min],AmountRules[Risk Points],,-1)</f>
        <v>0</v>
      </c>
      <c r="L3792">
        <f>_xlfn.XLOOKUP(FraudData[[#This Row],[transaction_hour]],TimeRules[Hour Min],TimeRules[Risk Points],,-1)</f>
        <v>0</v>
      </c>
      <c r="M3792">
        <f>_xlfn.XLOOKUP(FraudData[[#This Row],[foreign_transaction]],ForeignRules[Foreign Transaction],ForeignRules[Risk Points],0)</f>
        <v>0</v>
      </c>
      <c r="N3792">
        <f>_xlfn.XLOOKUP(FraudData[[#This Row],[location_mismatch]],Table10[Location Mismatch],Table10[Risk Points],0)</f>
        <v>0</v>
      </c>
      <c r="O3792">
        <f>_xlfn.XLOOKUP(FraudData[[#This Row],[device_trust_score]],DeviceRules[Device Min],DeviceRules[Risk Points],,-1)</f>
        <v>0</v>
      </c>
      <c r="P3792">
        <f>_xlfn.XLOOKUP(FraudData[[#This Row],[velocity_last_24h]],VelocityRules[Velocity Min],VelocityRules[Risk Points],,-1)</f>
        <v>0</v>
      </c>
      <c r="Q3792">
        <f>_xlfn.XLOOKUP(FraudData[[#This Row],[merchant_category]],MerchantRules[Merchant Category],MerchantRules[Risk Points],0)</f>
        <v>0</v>
      </c>
      <c r="R3792">
        <f>SUM(FraudData[[#This Row],[Amount Risk]:[Merchant Risk]])</f>
        <v>0</v>
      </c>
      <c r="S3792" t="str" cm="1">
        <f t="array" ref="S3792">_xlfn.IFS(FraudData[[#This Row],[Fraud Risk Score]]&gt;=8,"High Risk",FraudData[[#This Row],[Fraud Risk Score]]&gt;=6,"Medium Risk",TRUE,"Low Risk")</f>
        <v>Low Risk</v>
      </c>
    </row>
    <row r="3793" spans="1:19">
      <c r="A3793">
        <v>3792</v>
      </c>
      <c r="B3793">
        <v>12.53</v>
      </c>
      <c r="C3793">
        <v>20</v>
      </c>
      <c r="D3793" t="s">
        <v>49</v>
      </c>
      <c r="E3793">
        <v>0</v>
      </c>
      <c r="F3793">
        <v>0</v>
      </c>
      <c r="G3793">
        <v>70</v>
      </c>
      <c r="H3793">
        <v>1</v>
      </c>
      <c r="I3793">
        <v>65</v>
      </c>
      <c r="J3793">
        <v>0</v>
      </c>
      <c r="K3793">
        <f>_xlfn.XLOOKUP(FraudData[[#This Row],[amount]],AmountRules[Amount Min],AmountRules[Risk Points],,-1)</f>
        <v>0</v>
      </c>
      <c r="L3793">
        <f>_xlfn.XLOOKUP(FraudData[[#This Row],[transaction_hour]],TimeRules[Hour Min],TimeRules[Risk Points],,-1)</f>
        <v>0</v>
      </c>
      <c r="M3793">
        <f>_xlfn.XLOOKUP(FraudData[[#This Row],[foreign_transaction]],ForeignRules[Foreign Transaction],ForeignRules[Risk Points],0)</f>
        <v>0</v>
      </c>
      <c r="N3793">
        <f>_xlfn.XLOOKUP(FraudData[[#This Row],[location_mismatch]],Table10[Location Mismatch],Table10[Risk Points],0)</f>
        <v>0</v>
      </c>
      <c r="O3793">
        <f>_xlfn.XLOOKUP(FraudData[[#This Row],[device_trust_score]],DeviceRules[Device Min],DeviceRules[Risk Points],,-1)</f>
        <v>0</v>
      </c>
      <c r="P3793">
        <f>_xlfn.XLOOKUP(FraudData[[#This Row],[velocity_last_24h]],VelocityRules[Velocity Min],VelocityRules[Risk Points],,-1)</f>
        <v>0</v>
      </c>
      <c r="Q3793">
        <f>_xlfn.XLOOKUP(FraudData[[#This Row],[merchant_category]],MerchantRules[Merchant Category],MerchantRules[Risk Points],0)</f>
        <v>1</v>
      </c>
      <c r="R3793">
        <f>SUM(FraudData[[#This Row],[Amount Risk]:[Merchant Risk]])</f>
        <v>1</v>
      </c>
      <c r="S3793" t="str" cm="1">
        <f t="array" ref="S3793">_xlfn.IFS(FraudData[[#This Row],[Fraud Risk Score]]&gt;=8,"High Risk",FraudData[[#This Row],[Fraud Risk Score]]&gt;=6,"Medium Risk",TRUE,"Low Risk")</f>
        <v>Low Risk</v>
      </c>
    </row>
    <row r="3794" spans="1:19">
      <c r="A3794">
        <v>3793</v>
      </c>
      <c r="B3794">
        <v>162.63</v>
      </c>
      <c r="C3794">
        <v>6</v>
      </c>
      <c r="D3794" t="s">
        <v>50</v>
      </c>
      <c r="E3794">
        <v>0</v>
      </c>
      <c r="F3794">
        <v>0</v>
      </c>
      <c r="G3794">
        <v>37</v>
      </c>
      <c r="H3794">
        <v>5</v>
      </c>
      <c r="I3794">
        <v>49</v>
      </c>
      <c r="J3794">
        <v>0</v>
      </c>
      <c r="K3794">
        <f>_xlfn.XLOOKUP(FraudData[[#This Row],[amount]],AmountRules[Amount Min],AmountRules[Risk Points],,-1)</f>
        <v>0</v>
      </c>
      <c r="L3794">
        <f>_xlfn.XLOOKUP(FraudData[[#This Row],[transaction_hour]],TimeRules[Hour Min],TimeRules[Risk Points],,-1)</f>
        <v>0</v>
      </c>
      <c r="M3794">
        <f>_xlfn.XLOOKUP(FraudData[[#This Row],[foreign_transaction]],ForeignRules[Foreign Transaction],ForeignRules[Risk Points],0)</f>
        <v>0</v>
      </c>
      <c r="N3794">
        <f>_xlfn.XLOOKUP(FraudData[[#This Row],[location_mismatch]],Table10[Location Mismatch],Table10[Risk Points],0)</f>
        <v>0</v>
      </c>
      <c r="O3794">
        <f>_xlfn.XLOOKUP(FraudData[[#This Row],[device_trust_score]],DeviceRules[Device Min],DeviceRules[Risk Points],,-1)</f>
        <v>2</v>
      </c>
      <c r="P3794">
        <f>_xlfn.XLOOKUP(FraudData[[#This Row],[velocity_last_24h]],VelocityRules[Velocity Min],VelocityRules[Risk Points],,-1)</f>
        <v>3</v>
      </c>
      <c r="Q3794">
        <f>_xlfn.XLOOKUP(FraudData[[#This Row],[merchant_category]],MerchantRules[Merchant Category],MerchantRules[Risk Points],0)</f>
        <v>0</v>
      </c>
      <c r="R3794">
        <f>SUM(FraudData[[#This Row],[Amount Risk]:[Merchant Risk]])</f>
        <v>5</v>
      </c>
      <c r="S3794" t="str" cm="1">
        <f t="array" ref="S3794">_xlfn.IFS(FraudData[[#This Row],[Fraud Risk Score]]&gt;=8,"High Risk",FraudData[[#This Row],[Fraud Risk Score]]&gt;=6,"Medium Risk",TRUE,"Low Risk")</f>
        <v>Low Risk</v>
      </c>
    </row>
    <row r="3795" spans="1:19">
      <c r="A3795">
        <v>3794</v>
      </c>
      <c r="B3795">
        <v>241.69</v>
      </c>
      <c r="C3795">
        <v>10</v>
      </c>
      <c r="D3795" t="s">
        <v>50</v>
      </c>
      <c r="E3795">
        <v>0</v>
      </c>
      <c r="F3795">
        <v>0</v>
      </c>
      <c r="G3795">
        <v>38</v>
      </c>
      <c r="H3795">
        <v>0</v>
      </c>
      <c r="I3795">
        <v>36</v>
      </c>
      <c r="J3795">
        <v>0</v>
      </c>
      <c r="K3795">
        <f>_xlfn.XLOOKUP(FraudData[[#This Row],[amount]],AmountRules[Amount Min],AmountRules[Risk Points],,-1)</f>
        <v>0</v>
      </c>
      <c r="L3795">
        <f>_xlfn.XLOOKUP(FraudData[[#This Row],[transaction_hour]],TimeRules[Hour Min],TimeRules[Risk Points],,-1)</f>
        <v>0</v>
      </c>
      <c r="M3795">
        <f>_xlfn.XLOOKUP(FraudData[[#This Row],[foreign_transaction]],ForeignRules[Foreign Transaction],ForeignRules[Risk Points],0)</f>
        <v>0</v>
      </c>
      <c r="N3795">
        <f>_xlfn.XLOOKUP(FraudData[[#This Row],[location_mismatch]],Table10[Location Mismatch],Table10[Risk Points],0)</f>
        <v>0</v>
      </c>
      <c r="O3795">
        <f>_xlfn.XLOOKUP(FraudData[[#This Row],[device_trust_score]],DeviceRules[Device Min],DeviceRules[Risk Points],,-1)</f>
        <v>2</v>
      </c>
      <c r="P3795">
        <f>_xlfn.XLOOKUP(FraudData[[#This Row],[velocity_last_24h]],VelocityRules[Velocity Min],VelocityRules[Risk Points],,-1)</f>
        <v>0</v>
      </c>
      <c r="Q3795">
        <f>_xlfn.XLOOKUP(FraudData[[#This Row],[merchant_category]],MerchantRules[Merchant Category],MerchantRules[Risk Points],0)</f>
        <v>0</v>
      </c>
      <c r="R3795">
        <f>SUM(FraudData[[#This Row],[Amount Risk]:[Merchant Risk]])</f>
        <v>2</v>
      </c>
      <c r="S3795" t="str" cm="1">
        <f t="array" ref="S3795">_xlfn.IFS(FraudData[[#This Row],[Fraud Risk Score]]&gt;=8,"High Risk",FraudData[[#This Row],[Fraud Risk Score]]&gt;=6,"Medium Risk",TRUE,"Low Risk")</f>
        <v>Low Risk</v>
      </c>
    </row>
    <row r="3796" spans="1:19">
      <c r="A3796">
        <v>3795</v>
      </c>
      <c r="B3796">
        <v>5.94</v>
      </c>
      <c r="C3796">
        <v>13</v>
      </c>
      <c r="D3796" t="s">
        <v>46</v>
      </c>
      <c r="E3796">
        <v>0</v>
      </c>
      <c r="F3796">
        <v>0</v>
      </c>
      <c r="G3796">
        <v>41</v>
      </c>
      <c r="H3796">
        <v>1</v>
      </c>
      <c r="I3796">
        <v>47</v>
      </c>
      <c r="J3796">
        <v>0</v>
      </c>
      <c r="K3796">
        <f>_xlfn.XLOOKUP(FraudData[[#This Row],[amount]],AmountRules[Amount Min],AmountRules[Risk Points],,-1)</f>
        <v>0</v>
      </c>
      <c r="L3796">
        <f>_xlfn.XLOOKUP(FraudData[[#This Row],[transaction_hour]],TimeRules[Hour Min],TimeRules[Risk Points],,-1)</f>
        <v>0</v>
      </c>
      <c r="M3796">
        <f>_xlfn.XLOOKUP(FraudData[[#This Row],[foreign_transaction]],ForeignRules[Foreign Transaction],ForeignRules[Risk Points],0)</f>
        <v>0</v>
      </c>
      <c r="N3796">
        <f>_xlfn.XLOOKUP(FraudData[[#This Row],[location_mismatch]],Table10[Location Mismatch],Table10[Risk Points],0)</f>
        <v>0</v>
      </c>
      <c r="O3796">
        <f>_xlfn.XLOOKUP(FraudData[[#This Row],[device_trust_score]],DeviceRules[Device Min],DeviceRules[Risk Points],,-1)</f>
        <v>2</v>
      </c>
      <c r="P3796">
        <f>_xlfn.XLOOKUP(FraudData[[#This Row],[velocity_last_24h]],VelocityRules[Velocity Min],VelocityRules[Risk Points],,-1)</f>
        <v>0</v>
      </c>
      <c r="Q3796">
        <f>_xlfn.XLOOKUP(FraudData[[#This Row],[merchant_category]],MerchantRules[Merchant Category],MerchantRules[Risk Points],0)</f>
        <v>0</v>
      </c>
      <c r="R3796">
        <f>SUM(FraudData[[#This Row],[Amount Risk]:[Merchant Risk]])</f>
        <v>2</v>
      </c>
      <c r="S3796" t="str" cm="1">
        <f t="array" ref="S3796">_xlfn.IFS(FraudData[[#This Row],[Fraud Risk Score]]&gt;=8,"High Risk",FraudData[[#This Row],[Fraud Risk Score]]&gt;=6,"Medium Risk",TRUE,"Low Risk")</f>
        <v>Low Risk</v>
      </c>
    </row>
    <row r="3797" spans="1:19">
      <c r="A3797">
        <v>3796</v>
      </c>
      <c r="B3797">
        <v>193.51</v>
      </c>
      <c r="C3797">
        <v>22</v>
      </c>
      <c r="D3797" t="s">
        <v>50</v>
      </c>
      <c r="E3797">
        <v>1</v>
      </c>
      <c r="F3797">
        <v>0</v>
      </c>
      <c r="G3797">
        <v>40</v>
      </c>
      <c r="H3797">
        <v>4</v>
      </c>
      <c r="I3797">
        <v>53</v>
      </c>
      <c r="J3797">
        <v>0</v>
      </c>
      <c r="K3797">
        <f>_xlfn.XLOOKUP(FraudData[[#This Row],[amount]],AmountRules[Amount Min],AmountRules[Risk Points],,-1)</f>
        <v>0</v>
      </c>
      <c r="L3797">
        <f>_xlfn.XLOOKUP(FraudData[[#This Row],[transaction_hour]],TimeRules[Hour Min],TimeRules[Risk Points],,-1)</f>
        <v>0</v>
      </c>
      <c r="M3797">
        <f>_xlfn.XLOOKUP(FraudData[[#This Row],[foreign_transaction]],ForeignRules[Foreign Transaction],ForeignRules[Risk Points],0)</f>
        <v>3</v>
      </c>
      <c r="N3797">
        <f>_xlfn.XLOOKUP(FraudData[[#This Row],[location_mismatch]],Table10[Location Mismatch],Table10[Risk Points],0)</f>
        <v>0</v>
      </c>
      <c r="O3797">
        <f>_xlfn.XLOOKUP(FraudData[[#This Row],[device_trust_score]],DeviceRules[Device Min],DeviceRules[Risk Points],,-1)</f>
        <v>2</v>
      </c>
      <c r="P3797">
        <f>_xlfn.XLOOKUP(FraudData[[#This Row],[velocity_last_24h]],VelocityRules[Velocity Min],VelocityRules[Risk Points],,-1)</f>
        <v>0</v>
      </c>
      <c r="Q3797">
        <f>_xlfn.XLOOKUP(FraudData[[#This Row],[merchant_category]],MerchantRules[Merchant Category],MerchantRules[Risk Points],0)</f>
        <v>0</v>
      </c>
      <c r="R3797">
        <f>SUM(FraudData[[#This Row],[Amount Risk]:[Merchant Risk]])</f>
        <v>5</v>
      </c>
      <c r="S3797" t="str" cm="1">
        <f t="array" ref="S3797">_xlfn.IFS(FraudData[[#This Row],[Fraud Risk Score]]&gt;=8,"High Risk",FraudData[[#This Row],[Fraud Risk Score]]&gt;=6,"Medium Risk",TRUE,"Low Risk")</f>
        <v>Low Risk</v>
      </c>
    </row>
    <row r="3798" spans="1:19">
      <c r="A3798">
        <v>3797</v>
      </c>
      <c r="B3798">
        <v>136.78</v>
      </c>
      <c r="C3798">
        <v>20</v>
      </c>
      <c r="D3798" t="s">
        <v>48</v>
      </c>
      <c r="E3798">
        <v>0</v>
      </c>
      <c r="F3798">
        <v>0</v>
      </c>
      <c r="G3798">
        <v>56</v>
      </c>
      <c r="H3798">
        <v>4</v>
      </c>
      <c r="I3798">
        <v>27</v>
      </c>
      <c r="J3798">
        <v>0</v>
      </c>
      <c r="K3798">
        <f>_xlfn.XLOOKUP(FraudData[[#This Row],[amount]],AmountRules[Amount Min],AmountRules[Risk Points],,-1)</f>
        <v>0</v>
      </c>
      <c r="L3798">
        <f>_xlfn.XLOOKUP(FraudData[[#This Row],[transaction_hour]],TimeRules[Hour Min],TimeRules[Risk Points],,-1)</f>
        <v>0</v>
      </c>
      <c r="M3798">
        <f>_xlfn.XLOOKUP(FraudData[[#This Row],[foreign_transaction]],ForeignRules[Foreign Transaction],ForeignRules[Risk Points],0)</f>
        <v>0</v>
      </c>
      <c r="N3798">
        <f>_xlfn.XLOOKUP(FraudData[[#This Row],[location_mismatch]],Table10[Location Mismatch],Table10[Risk Points],0)</f>
        <v>0</v>
      </c>
      <c r="O3798">
        <f>_xlfn.XLOOKUP(FraudData[[#This Row],[device_trust_score]],DeviceRules[Device Min],DeviceRules[Risk Points],,-1)</f>
        <v>1</v>
      </c>
      <c r="P3798">
        <f>_xlfn.XLOOKUP(FraudData[[#This Row],[velocity_last_24h]],VelocityRules[Velocity Min],VelocityRules[Risk Points],,-1)</f>
        <v>0</v>
      </c>
      <c r="Q3798">
        <f>_xlfn.XLOOKUP(FraudData[[#This Row],[merchant_category]],MerchantRules[Merchant Category],MerchantRules[Risk Points],0)</f>
        <v>0</v>
      </c>
      <c r="R3798">
        <f>SUM(FraudData[[#This Row],[Amount Risk]:[Merchant Risk]])</f>
        <v>1</v>
      </c>
      <c r="S3798" t="str" cm="1">
        <f t="array" ref="S3798">_xlfn.IFS(FraudData[[#This Row],[Fraud Risk Score]]&gt;=8,"High Risk",FraudData[[#This Row],[Fraud Risk Score]]&gt;=6,"Medium Risk",TRUE,"Low Risk")</f>
        <v>Low Risk</v>
      </c>
    </row>
    <row r="3799" spans="1:19">
      <c r="A3799">
        <v>3798</v>
      </c>
      <c r="B3799">
        <v>19.62</v>
      </c>
      <c r="C3799">
        <v>15</v>
      </c>
      <c r="D3799" t="s">
        <v>46</v>
      </c>
      <c r="E3799">
        <v>0</v>
      </c>
      <c r="F3799">
        <v>0</v>
      </c>
      <c r="G3799">
        <v>36</v>
      </c>
      <c r="H3799">
        <v>3</v>
      </c>
      <c r="I3799">
        <v>53</v>
      </c>
      <c r="J3799">
        <v>0</v>
      </c>
      <c r="K3799">
        <f>_xlfn.XLOOKUP(FraudData[[#This Row],[amount]],AmountRules[Amount Min],AmountRules[Risk Points],,-1)</f>
        <v>0</v>
      </c>
      <c r="L3799">
        <f>_xlfn.XLOOKUP(FraudData[[#This Row],[transaction_hour]],TimeRules[Hour Min],TimeRules[Risk Points],,-1)</f>
        <v>0</v>
      </c>
      <c r="M3799">
        <f>_xlfn.XLOOKUP(FraudData[[#This Row],[foreign_transaction]],ForeignRules[Foreign Transaction],ForeignRules[Risk Points],0)</f>
        <v>0</v>
      </c>
      <c r="N3799">
        <f>_xlfn.XLOOKUP(FraudData[[#This Row],[location_mismatch]],Table10[Location Mismatch],Table10[Risk Points],0)</f>
        <v>0</v>
      </c>
      <c r="O3799">
        <f>_xlfn.XLOOKUP(FraudData[[#This Row],[device_trust_score]],DeviceRules[Device Min],DeviceRules[Risk Points],,-1)</f>
        <v>2</v>
      </c>
      <c r="P3799">
        <f>_xlfn.XLOOKUP(FraudData[[#This Row],[velocity_last_24h]],VelocityRules[Velocity Min],VelocityRules[Risk Points],,-1)</f>
        <v>0</v>
      </c>
      <c r="Q3799">
        <f>_xlfn.XLOOKUP(FraudData[[#This Row],[merchant_category]],MerchantRules[Merchant Category],MerchantRules[Risk Points],0)</f>
        <v>0</v>
      </c>
      <c r="R3799">
        <f>SUM(FraudData[[#This Row],[Amount Risk]:[Merchant Risk]])</f>
        <v>2</v>
      </c>
      <c r="S3799" t="str" cm="1">
        <f t="array" ref="S3799">_xlfn.IFS(FraudData[[#This Row],[Fraud Risk Score]]&gt;=8,"High Risk",FraudData[[#This Row],[Fraud Risk Score]]&gt;=6,"Medium Risk",TRUE,"Low Risk")</f>
        <v>Low Risk</v>
      </c>
    </row>
    <row r="3800" spans="1:19">
      <c r="A3800">
        <v>3799</v>
      </c>
      <c r="B3800">
        <v>34.090000000000003</v>
      </c>
      <c r="C3800">
        <v>17</v>
      </c>
      <c r="D3800" t="s">
        <v>47</v>
      </c>
      <c r="E3800">
        <v>0</v>
      </c>
      <c r="F3800">
        <v>0</v>
      </c>
      <c r="G3800">
        <v>27</v>
      </c>
      <c r="H3800">
        <v>2</v>
      </c>
      <c r="I3800">
        <v>33</v>
      </c>
      <c r="J3800">
        <v>0</v>
      </c>
      <c r="K3800">
        <f>_xlfn.XLOOKUP(FraudData[[#This Row],[amount]],AmountRules[Amount Min],AmountRules[Risk Points],,-1)</f>
        <v>0</v>
      </c>
      <c r="L3800">
        <f>_xlfn.XLOOKUP(FraudData[[#This Row],[transaction_hour]],TimeRules[Hour Min],TimeRules[Risk Points],,-1)</f>
        <v>0</v>
      </c>
      <c r="M3800">
        <f>_xlfn.XLOOKUP(FraudData[[#This Row],[foreign_transaction]],ForeignRules[Foreign Transaction],ForeignRules[Risk Points],0)</f>
        <v>0</v>
      </c>
      <c r="N3800">
        <f>_xlfn.XLOOKUP(FraudData[[#This Row],[location_mismatch]],Table10[Location Mismatch],Table10[Risk Points],0)</f>
        <v>0</v>
      </c>
      <c r="O3800">
        <f>_xlfn.XLOOKUP(FraudData[[#This Row],[device_trust_score]],DeviceRules[Device Min],DeviceRules[Risk Points],,-1)</f>
        <v>3</v>
      </c>
      <c r="P3800">
        <f>_xlfn.XLOOKUP(FraudData[[#This Row],[velocity_last_24h]],VelocityRules[Velocity Min],VelocityRules[Risk Points],,-1)</f>
        <v>0</v>
      </c>
      <c r="Q3800">
        <f>_xlfn.XLOOKUP(FraudData[[#This Row],[merchant_category]],MerchantRules[Merchant Category],MerchantRules[Risk Points],0)</f>
        <v>0</v>
      </c>
      <c r="R3800">
        <f>SUM(FraudData[[#This Row],[Amount Risk]:[Merchant Risk]])</f>
        <v>3</v>
      </c>
      <c r="S3800" t="str" cm="1">
        <f t="array" ref="S3800">_xlfn.IFS(FraudData[[#This Row],[Fraud Risk Score]]&gt;=8,"High Risk",FraudData[[#This Row],[Fraud Risk Score]]&gt;=6,"Medium Risk",TRUE,"Low Risk")</f>
        <v>Low Risk</v>
      </c>
    </row>
    <row r="3801" spans="1:19">
      <c r="A3801">
        <v>3800</v>
      </c>
      <c r="B3801">
        <v>151.07</v>
      </c>
      <c r="C3801">
        <v>20</v>
      </c>
      <c r="D3801" t="s">
        <v>48</v>
      </c>
      <c r="E3801">
        <v>0</v>
      </c>
      <c r="F3801">
        <v>0</v>
      </c>
      <c r="G3801">
        <v>99</v>
      </c>
      <c r="H3801">
        <v>2</v>
      </c>
      <c r="I3801">
        <v>20</v>
      </c>
      <c r="J3801">
        <v>0</v>
      </c>
      <c r="K3801">
        <f>_xlfn.XLOOKUP(FraudData[[#This Row],[amount]],AmountRules[Amount Min],AmountRules[Risk Points],,-1)</f>
        <v>0</v>
      </c>
      <c r="L3801">
        <f>_xlfn.XLOOKUP(FraudData[[#This Row],[transaction_hour]],TimeRules[Hour Min],TimeRules[Risk Points],,-1)</f>
        <v>0</v>
      </c>
      <c r="M3801">
        <f>_xlfn.XLOOKUP(FraudData[[#This Row],[foreign_transaction]],ForeignRules[Foreign Transaction],ForeignRules[Risk Points],0)</f>
        <v>0</v>
      </c>
      <c r="N3801">
        <f>_xlfn.XLOOKUP(FraudData[[#This Row],[location_mismatch]],Table10[Location Mismatch],Table10[Risk Points],0)</f>
        <v>0</v>
      </c>
      <c r="O3801">
        <f>_xlfn.XLOOKUP(FraudData[[#This Row],[device_trust_score]],DeviceRules[Device Min],DeviceRules[Risk Points],,-1)</f>
        <v>0</v>
      </c>
      <c r="P3801">
        <f>_xlfn.XLOOKUP(FraudData[[#This Row],[velocity_last_24h]],VelocityRules[Velocity Min],VelocityRules[Risk Points],,-1)</f>
        <v>0</v>
      </c>
      <c r="Q3801">
        <f>_xlfn.XLOOKUP(FraudData[[#This Row],[merchant_category]],MerchantRules[Merchant Category],MerchantRules[Risk Points],0)</f>
        <v>0</v>
      </c>
      <c r="R3801">
        <f>SUM(FraudData[[#This Row],[Amount Risk]:[Merchant Risk]])</f>
        <v>0</v>
      </c>
      <c r="S3801" t="str" cm="1">
        <f t="array" ref="S3801">_xlfn.IFS(FraudData[[#This Row],[Fraud Risk Score]]&gt;=8,"High Risk",FraudData[[#This Row],[Fraud Risk Score]]&gt;=6,"Medium Risk",TRUE,"Low Risk")</f>
        <v>Low Risk</v>
      </c>
    </row>
    <row r="3802" spans="1:19">
      <c r="A3802">
        <v>3801</v>
      </c>
      <c r="B3802">
        <v>63.27</v>
      </c>
      <c r="C3802">
        <v>22</v>
      </c>
      <c r="D3802" t="s">
        <v>46</v>
      </c>
      <c r="E3802">
        <v>0</v>
      </c>
      <c r="F3802">
        <v>0</v>
      </c>
      <c r="G3802">
        <v>77</v>
      </c>
      <c r="H3802">
        <v>3</v>
      </c>
      <c r="I3802">
        <v>39</v>
      </c>
      <c r="J3802">
        <v>0</v>
      </c>
      <c r="K3802">
        <f>_xlfn.XLOOKUP(FraudData[[#This Row],[amount]],AmountRules[Amount Min],AmountRules[Risk Points],,-1)</f>
        <v>0</v>
      </c>
      <c r="L3802">
        <f>_xlfn.XLOOKUP(FraudData[[#This Row],[transaction_hour]],TimeRules[Hour Min],TimeRules[Risk Points],,-1)</f>
        <v>0</v>
      </c>
      <c r="M3802">
        <f>_xlfn.XLOOKUP(FraudData[[#This Row],[foreign_transaction]],ForeignRules[Foreign Transaction],ForeignRules[Risk Points],0)</f>
        <v>0</v>
      </c>
      <c r="N3802">
        <f>_xlfn.XLOOKUP(FraudData[[#This Row],[location_mismatch]],Table10[Location Mismatch],Table10[Risk Points],0)</f>
        <v>0</v>
      </c>
      <c r="O3802">
        <f>_xlfn.XLOOKUP(FraudData[[#This Row],[device_trust_score]],DeviceRules[Device Min],DeviceRules[Risk Points],,-1)</f>
        <v>0</v>
      </c>
      <c r="P3802">
        <f>_xlfn.XLOOKUP(FraudData[[#This Row],[velocity_last_24h]],VelocityRules[Velocity Min],VelocityRules[Risk Points],,-1)</f>
        <v>0</v>
      </c>
      <c r="Q3802">
        <f>_xlfn.XLOOKUP(FraudData[[#This Row],[merchant_category]],MerchantRules[Merchant Category],MerchantRules[Risk Points],0)</f>
        <v>0</v>
      </c>
      <c r="R3802">
        <f>SUM(FraudData[[#This Row],[Amount Risk]:[Merchant Risk]])</f>
        <v>0</v>
      </c>
      <c r="S3802" t="str" cm="1">
        <f t="array" ref="S3802">_xlfn.IFS(FraudData[[#This Row],[Fraud Risk Score]]&gt;=8,"High Risk",FraudData[[#This Row],[Fraud Risk Score]]&gt;=6,"Medium Risk",TRUE,"Low Risk")</f>
        <v>Low Risk</v>
      </c>
    </row>
    <row r="3803" spans="1:19">
      <c r="A3803">
        <v>3802</v>
      </c>
      <c r="B3803">
        <v>501.43</v>
      </c>
      <c r="C3803">
        <v>22</v>
      </c>
      <c r="D3803" t="s">
        <v>49</v>
      </c>
      <c r="E3803">
        <v>0</v>
      </c>
      <c r="F3803">
        <v>0</v>
      </c>
      <c r="G3803">
        <v>67</v>
      </c>
      <c r="H3803">
        <v>2</v>
      </c>
      <c r="I3803">
        <v>68</v>
      </c>
      <c r="J3803">
        <v>0</v>
      </c>
      <c r="K3803">
        <f>_xlfn.XLOOKUP(FraudData[[#This Row],[amount]],AmountRules[Amount Min],AmountRules[Risk Points],,-1)</f>
        <v>1</v>
      </c>
      <c r="L3803">
        <f>_xlfn.XLOOKUP(FraudData[[#This Row],[transaction_hour]],TimeRules[Hour Min],TimeRules[Risk Points],,-1)</f>
        <v>0</v>
      </c>
      <c r="M3803">
        <f>_xlfn.XLOOKUP(FraudData[[#This Row],[foreign_transaction]],ForeignRules[Foreign Transaction],ForeignRules[Risk Points],0)</f>
        <v>0</v>
      </c>
      <c r="N3803">
        <f>_xlfn.XLOOKUP(FraudData[[#This Row],[location_mismatch]],Table10[Location Mismatch],Table10[Risk Points],0)</f>
        <v>0</v>
      </c>
      <c r="O3803">
        <f>_xlfn.XLOOKUP(FraudData[[#This Row],[device_trust_score]],DeviceRules[Device Min],DeviceRules[Risk Points],,-1)</f>
        <v>1</v>
      </c>
      <c r="P3803">
        <f>_xlfn.XLOOKUP(FraudData[[#This Row],[velocity_last_24h]],VelocityRules[Velocity Min],VelocityRules[Risk Points],,-1)</f>
        <v>0</v>
      </c>
      <c r="Q3803">
        <f>_xlfn.XLOOKUP(FraudData[[#This Row],[merchant_category]],MerchantRules[Merchant Category],MerchantRules[Risk Points],0)</f>
        <v>1</v>
      </c>
      <c r="R3803">
        <f>SUM(FraudData[[#This Row],[Amount Risk]:[Merchant Risk]])</f>
        <v>3</v>
      </c>
      <c r="S3803" t="str" cm="1">
        <f t="array" ref="S3803">_xlfn.IFS(FraudData[[#This Row],[Fraud Risk Score]]&gt;=8,"High Risk",FraudData[[#This Row],[Fraud Risk Score]]&gt;=6,"Medium Risk",TRUE,"Low Risk")</f>
        <v>Low Risk</v>
      </c>
    </row>
    <row r="3804" spans="1:19">
      <c r="A3804">
        <v>3803</v>
      </c>
      <c r="B3804">
        <v>307.41000000000003</v>
      </c>
      <c r="C3804">
        <v>3</v>
      </c>
      <c r="D3804" t="s">
        <v>50</v>
      </c>
      <c r="E3804">
        <v>0</v>
      </c>
      <c r="F3804">
        <v>0</v>
      </c>
      <c r="G3804">
        <v>29</v>
      </c>
      <c r="H3804">
        <v>0</v>
      </c>
      <c r="I3804">
        <v>39</v>
      </c>
      <c r="J3804">
        <v>0</v>
      </c>
      <c r="K3804">
        <f>_xlfn.XLOOKUP(FraudData[[#This Row],[amount]],AmountRules[Amount Min],AmountRules[Risk Points],,-1)</f>
        <v>0</v>
      </c>
      <c r="L3804">
        <f>_xlfn.XLOOKUP(FraudData[[#This Row],[transaction_hour]],TimeRules[Hour Min],TimeRules[Risk Points],,-1)</f>
        <v>3</v>
      </c>
      <c r="M3804">
        <f>_xlfn.XLOOKUP(FraudData[[#This Row],[foreign_transaction]],ForeignRules[Foreign Transaction],ForeignRules[Risk Points],0)</f>
        <v>0</v>
      </c>
      <c r="N3804">
        <f>_xlfn.XLOOKUP(FraudData[[#This Row],[location_mismatch]],Table10[Location Mismatch],Table10[Risk Points],0)</f>
        <v>0</v>
      </c>
      <c r="O3804">
        <f>_xlfn.XLOOKUP(FraudData[[#This Row],[device_trust_score]],DeviceRules[Device Min],DeviceRules[Risk Points],,-1)</f>
        <v>3</v>
      </c>
      <c r="P3804">
        <f>_xlfn.XLOOKUP(FraudData[[#This Row],[velocity_last_24h]],VelocityRules[Velocity Min],VelocityRules[Risk Points],,-1)</f>
        <v>0</v>
      </c>
      <c r="Q3804">
        <f>_xlfn.XLOOKUP(FraudData[[#This Row],[merchant_category]],MerchantRules[Merchant Category],MerchantRules[Risk Points],0)</f>
        <v>0</v>
      </c>
      <c r="R3804">
        <f>SUM(FraudData[[#This Row],[Amount Risk]:[Merchant Risk]])</f>
        <v>6</v>
      </c>
      <c r="S3804" t="str" cm="1">
        <f t="array" ref="S3804">_xlfn.IFS(FraudData[[#This Row],[Fraud Risk Score]]&gt;=8,"High Risk",FraudData[[#This Row],[Fraud Risk Score]]&gt;=6,"Medium Risk",TRUE,"Low Risk")</f>
        <v>Medium Risk</v>
      </c>
    </row>
    <row r="3805" spans="1:19">
      <c r="A3805">
        <v>3804</v>
      </c>
      <c r="B3805">
        <v>739.53</v>
      </c>
      <c r="C3805">
        <v>0</v>
      </c>
      <c r="D3805" t="s">
        <v>50</v>
      </c>
      <c r="E3805">
        <v>0</v>
      </c>
      <c r="F3805">
        <v>0</v>
      </c>
      <c r="G3805">
        <v>71</v>
      </c>
      <c r="H3805">
        <v>1</v>
      </c>
      <c r="I3805">
        <v>38</v>
      </c>
      <c r="J3805">
        <v>0</v>
      </c>
      <c r="K3805">
        <f>_xlfn.XLOOKUP(FraudData[[#This Row],[amount]],AmountRules[Amount Min],AmountRules[Risk Points],,-1)</f>
        <v>1</v>
      </c>
      <c r="L3805">
        <f>_xlfn.XLOOKUP(FraudData[[#This Row],[transaction_hour]],TimeRules[Hour Min],TimeRules[Risk Points],,-1)</f>
        <v>3</v>
      </c>
      <c r="M3805">
        <f>_xlfn.XLOOKUP(FraudData[[#This Row],[foreign_transaction]],ForeignRules[Foreign Transaction],ForeignRules[Risk Points],0)</f>
        <v>0</v>
      </c>
      <c r="N3805">
        <f>_xlfn.XLOOKUP(FraudData[[#This Row],[location_mismatch]],Table10[Location Mismatch],Table10[Risk Points],0)</f>
        <v>0</v>
      </c>
      <c r="O3805">
        <f>_xlfn.XLOOKUP(FraudData[[#This Row],[device_trust_score]],DeviceRules[Device Min],DeviceRules[Risk Points],,-1)</f>
        <v>0</v>
      </c>
      <c r="P3805">
        <f>_xlfn.XLOOKUP(FraudData[[#This Row],[velocity_last_24h]],VelocityRules[Velocity Min],VelocityRules[Risk Points],,-1)</f>
        <v>0</v>
      </c>
      <c r="Q3805">
        <f>_xlfn.XLOOKUP(FraudData[[#This Row],[merchant_category]],MerchantRules[Merchant Category],MerchantRules[Risk Points],0)</f>
        <v>0</v>
      </c>
      <c r="R3805">
        <f>SUM(FraudData[[#This Row],[Amount Risk]:[Merchant Risk]])</f>
        <v>4</v>
      </c>
      <c r="S3805" t="str" cm="1">
        <f t="array" ref="S3805">_xlfn.IFS(FraudData[[#This Row],[Fraud Risk Score]]&gt;=8,"High Risk",FraudData[[#This Row],[Fraud Risk Score]]&gt;=6,"Medium Risk",TRUE,"Low Risk")</f>
        <v>Low Risk</v>
      </c>
    </row>
    <row r="3806" spans="1:19">
      <c r="A3806">
        <v>3805</v>
      </c>
      <c r="B3806">
        <v>54.12</v>
      </c>
      <c r="C3806">
        <v>21</v>
      </c>
      <c r="D3806" t="s">
        <v>50</v>
      </c>
      <c r="E3806">
        <v>0</v>
      </c>
      <c r="F3806">
        <v>0</v>
      </c>
      <c r="G3806">
        <v>51</v>
      </c>
      <c r="H3806">
        <v>1</v>
      </c>
      <c r="I3806">
        <v>47</v>
      </c>
      <c r="J3806">
        <v>0</v>
      </c>
      <c r="K3806">
        <f>_xlfn.XLOOKUP(FraudData[[#This Row],[amount]],AmountRules[Amount Min],AmountRules[Risk Points],,-1)</f>
        <v>0</v>
      </c>
      <c r="L3806">
        <f>_xlfn.XLOOKUP(FraudData[[#This Row],[transaction_hour]],TimeRules[Hour Min],TimeRules[Risk Points],,-1)</f>
        <v>0</v>
      </c>
      <c r="M3806">
        <f>_xlfn.XLOOKUP(FraudData[[#This Row],[foreign_transaction]],ForeignRules[Foreign Transaction],ForeignRules[Risk Points],0)</f>
        <v>0</v>
      </c>
      <c r="N3806">
        <f>_xlfn.XLOOKUP(FraudData[[#This Row],[location_mismatch]],Table10[Location Mismatch],Table10[Risk Points],0)</f>
        <v>0</v>
      </c>
      <c r="O3806">
        <f>_xlfn.XLOOKUP(FraudData[[#This Row],[device_trust_score]],DeviceRules[Device Min],DeviceRules[Risk Points],,-1)</f>
        <v>1</v>
      </c>
      <c r="P3806">
        <f>_xlfn.XLOOKUP(FraudData[[#This Row],[velocity_last_24h]],VelocityRules[Velocity Min],VelocityRules[Risk Points],,-1)</f>
        <v>0</v>
      </c>
      <c r="Q3806">
        <f>_xlfn.XLOOKUP(FraudData[[#This Row],[merchant_category]],MerchantRules[Merchant Category],MerchantRules[Risk Points],0)</f>
        <v>0</v>
      </c>
      <c r="R3806">
        <f>SUM(FraudData[[#This Row],[Amount Risk]:[Merchant Risk]])</f>
        <v>1</v>
      </c>
      <c r="S3806" t="str" cm="1">
        <f t="array" ref="S3806">_xlfn.IFS(FraudData[[#This Row],[Fraud Risk Score]]&gt;=8,"High Risk",FraudData[[#This Row],[Fraud Risk Score]]&gt;=6,"Medium Risk",TRUE,"Low Risk")</f>
        <v>Low Risk</v>
      </c>
    </row>
    <row r="3807" spans="1:19">
      <c r="A3807">
        <v>3806</v>
      </c>
      <c r="B3807">
        <v>629.53</v>
      </c>
      <c r="C3807">
        <v>14</v>
      </c>
      <c r="D3807" t="s">
        <v>46</v>
      </c>
      <c r="E3807">
        <v>0</v>
      </c>
      <c r="F3807">
        <v>0</v>
      </c>
      <c r="G3807">
        <v>76</v>
      </c>
      <c r="H3807">
        <v>7</v>
      </c>
      <c r="I3807">
        <v>44</v>
      </c>
      <c r="J3807">
        <v>0</v>
      </c>
      <c r="K3807">
        <f>_xlfn.XLOOKUP(FraudData[[#This Row],[amount]],AmountRules[Amount Min],AmountRules[Risk Points],,-1)</f>
        <v>1</v>
      </c>
      <c r="L3807">
        <f>_xlfn.XLOOKUP(FraudData[[#This Row],[transaction_hour]],TimeRules[Hour Min],TimeRules[Risk Points],,-1)</f>
        <v>0</v>
      </c>
      <c r="M3807">
        <f>_xlfn.XLOOKUP(FraudData[[#This Row],[foreign_transaction]],ForeignRules[Foreign Transaction],ForeignRules[Risk Points],0)</f>
        <v>0</v>
      </c>
      <c r="N3807">
        <f>_xlfn.XLOOKUP(FraudData[[#This Row],[location_mismatch]],Table10[Location Mismatch],Table10[Risk Points],0)</f>
        <v>0</v>
      </c>
      <c r="O3807">
        <f>_xlfn.XLOOKUP(FraudData[[#This Row],[device_trust_score]],DeviceRules[Device Min],DeviceRules[Risk Points],,-1)</f>
        <v>0</v>
      </c>
      <c r="P3807">
        <f>_xlfn.XLOOKUP(FraudData[[#This Row],[velocity_last_24h]],VelocityRules[Velocity Min],VelocityRules[Risk Points],,-1)</f>
        <v>2</v>
      </c>
      <c r="Q3807">
        <f>_xlfn.XLOOKUP(FraudData[[#This Row],[merchant_category]],MerchantRules[Merchant Category],MerchantRules[Risk Points],0)</f>
        <v>0</v>
      </c>
      <c r="R3807">
        <f>SUM(FraudData[[#This Row],[Amount Risk]:[Merchant Risk]])</f>
        <v>3</v>
      </c>
      <c r="S3807" t="str" cm="1">
        <f t="array" ref="S3807">_xlfn.IFS(FraudData[[#This Row],[Fraud Risk Score]]&gt;=8,"High Risk",FraudData[[#This Row],[Fraud Risk Score]]&gt;=6,"Medium Risk",TRUE,"Low Risk")</f>
        <v>Low Risk</v>
      </c>
    </row>
    <row r="3808" spans="1:19">
      <c r="A3808">
        <v>3807</v>
      </c>
      <c r="B3808">
        <v>101.57</v>
      </c>
      <c r="C3808">
        <v>13</v>
      </c>
      <c r="D3808" t="s">
        <v>48</v>
      </c>
      <c r="E3808">
        <v>0</v>
      </c>
      <c r="F3808">
        <v>0</v>
      </c>
      <c r="G3808">
        <v>80</v>
      </c>
      <c r="H3808">
        <v>4</v>
      </c>
      <c r="I3808">
        <v>19</v>
      </c>
      <c r="J3808">
        <v>0</v>
      </c>
      <c r="K3808">
        <f>_xlfn.XLOOKUP(FraudData[[#This Row],[amount]],AmountRules[Amount Min],AmountRules[Risk Points],,-1)</f>
        <v>0</v>
      </c>
      <c r="L3808">
        <f>_xlfn.XLOOKUP(FraudData[[#This Row],[transaction_hour]],TimeRules[Hour Min],TimeRules[Risk Points],,-1)</f>
        <v>0</v>
      </c>
      <c r="M3808">
        <f>_xlfn.XLOOKUP(FraudData[[#This Row],[foreign_transaction]],ForeignRules[Foreign Transaction],ForeignRules[Risk Points],0)</f>
        <v>0</v>
      </c>
      <c r="N3808">
        <f>_xlfn.XLOOKUP(FraudData[[#This Row],[location_mismatch]],Table10[Location Mismatch],Table10[Risk Points],0)</f>
        <v>0</v>
      </c>
      <c r="O3808">
        <f>_xlfn.XLOOKUP(FraudData[[#This Row],[device_trust_score]],DeviceRules[Device Min],DeviceRules[Risk Points],,-1)</f>
        <v>0</v>
      </c>
      <c r="P3808">
        <f>_xlfn.XLOOKUP(FraudData[[#This Row],[velocity_last_24h]],VelocityRules[Velocity Min],VelocityRules[Risk Points],,-1)</f>
        <v>0</v>
      </c>
      <c r="Q3808">
        <f>_xlfn.XLOOKUP(FraudData[[#This Row],[merchant_category]],MerchantRules[Merchant Category],MerchantRules[Risk Points],0)</f>
        <v>0</v>
      </c>
      <c r="R3808">
        <f>SUM(FraudData[[#This Row],[Amount Risk]:[Merchant Risk]])</f>
        <v>0</v>
      </c>
      <c r="S3808" t="str" cm="1">
        <f t="array" ref="S3808">_xlfn.IFS(FraudData[[#This Row],[Fraud Risk Score]]&gt;=8,"High Risk",FraudData[[#This Row],[Fraud Risk Score]]&gt;=6,"Medium Risk",TRUE,"Low Risk")</f>
        <v>Low Risk</v>
      </c>
    </row>
    <row r="3809" spans="1:19">
      <c r="A3809">
        <v>3808</v>
      </c>
      <c r="B3809">
        <v>76.86</v>
      </c>
      <c r="C3809">
        <v>18</v>
      </c>
      <c r="D3809" t="s">
        <v>49</v>
      </c>
      <c r="E3809">
        <v>0</v>
      </c>
      <c r="F3809">
        <v>0</v>
      </c>
      <c r="G3809">
        <v>92</v>
      </c>
      <c r="H3809">
        <v>4</v>
      </c>
      <c r="I3809">
        <v>25</v>
      </c>
      <c r="J3809">
        <v>0</v>
      </c>
      <c r="K3809">
        <f>_xlfn.XLOOKUP(FraudData[[#This Row],[amount]],AmountRules[Amount Min],AmountRules[Risk Points],,-1)</f>
        <v>0</v>
      </c>
      <c r="L3809">
        <f>_xlfn.XLOOKUP(FraudData[[#This Row],[transaction_hour]],TimeRules[Hour Min],TimeRules[Risk Points],,-1)</f>
        <v>0</v>
      </c>
      <c r="M3809">
        <f>_xlfn.XLOOKUP(FraudData[[#This Row],[foreign_transaction]],ForeignRules[Foreign Transaction],ForeignRules[Risk Points],0)</f>
        <v>0</v>
      </c>
      <c r="N3809">
        <f>_xlfn.XLOOKUP(FraudData[[#This Row],[location_mismatch]],Table10[Location Mismatch],Table10[Risk Points],0)</f>
        <v>0</v>
      </c>
      <c r="O3809">
        <f>_xlfn.XLOOKUP(FraudData[[#This Row],[device_trust_score]],DeviceRules[Device Min],DeviceRules[Risk Points],,-1)</f>
        <v>0</v>
      </c>
      <c r="P3809">
        <f>_xlfn.XLOOKUP(FraudData[[#This Row],[velocity_last_24h]],VelocityRules[Velocity Min],VelocityRules[Risk Points],,-1)</f>
        <v>0</v>
      </c>
      <c r="Q3809">
        <f>_xlfn.XLOOKUP(FraudData[[#This Row],[merchant_category]],MerchantRules[Merchant Category],MerchantRules[Risk Points],0)</f>
        <v>1</v>
      </c>
      <c r="R3809">
        <f>SUM(FraudData[[#This Row],[Amount Risk]:[Merchant Risk]])</f>
        <v>1</v>
      </c>
      <c r="S3809" t="str" cm="1">
        <f t="array" ref="S3809">_xlfn.IFS(FraudData[[#This Row],[Fraud Risk Score]]&gt;=8,"High Risk",FraudData[[#This Row],[Fraud Risk Score]]&gt;=6,"Medium Risk",TRUE,"Low Risk")</f>
        <v>Low Risk</v>
      </c>
    </row>
    <row r="3810" spans="1:19">
      <c r="A3810">
        <v>3809</v>
      </c>
      <c r="B3810">
        <v>9.3000000000000007</v>
      </c>
      <c r="C3810">
        <v>4</v>
      </c>
      <c r="D3810" t="s">
        <v>50</v>
      </c>
      <c r="E3810">
        <v>0</v>
      </c>
      <c r="F3810">
        <v>0</v>
      </c>
      <c r="G3810">
        <v>39</v>
      </c>
      <c r="H3810">
        <v>3</v>
      </c>
      <c r="I3810">
        <v>60</v>
      </c>
      <c r="J3810">
        <v>0</v>
      </c>
      <c r="K3810">
        <f>_xlfn.XLOOKUP(FraudData[[#This Row],[amount]],AmountRules[Amount Min],AmountRules[Risk Points],,-1)</f>
        <v>0</v>
      </c>
      <c r="L3810">
        <f>_xlfn.XLOOKUP(FraudData[[#This Row],[transaction_hour]],TimeRules[Hour Min],TimeRules[Risk Points],,-1)</f>
        <v>0</v>
      </c>
      <c r="M3810">
        <f>_xlfn.XLOOKUP(FraudData[[#This Row],[foreign_transaction]],ForeignRules[Foreign Transaction],ForeignRules[Risk Points],0)</f>
        <v>0</v>
      </c>
      <c r="N3810">
        <f>_xlfn.XLOOKUP(FraudData[[#This Row],[location_mismatch]],Table10[Location Mismatch],Table10[Risk Points],0)</f>
        <v>0</v>
      </c>
      <c r="O3810">
        <f>_xlfn.XLOOKUP(FraudData[[#This Row],[device_trust_score]],DeviceRules[Device Min],DeviceRules[Risk Points],,-1)</f>
        <v>2</v>
      </c>
      <c r="P3810">
        <f>_xlfn.XLOOKUP(FraudData[[#This Row],[velocity_last_24h]],VelocityRules[Velocity Min],VelocityRules[Risk Points],,-1)</f>
        <v>0</v>
      </c>
      <c r="Q3810">
        <f>_xlfn.XLOOKUP(FraudData[[#This Row],[merchant_category]],MerchantRules[Merchant Category],MerchantRules[Risk Points],0)</f>
        <v>0</v>
      </c>
      <c r="R3810">
        <f>SUM(FraudData[[#This Row],[Amount Risk]:[Merchant Risk]])</f>
        <v>2</v>
      </c>
      <c r="S3810" t="str" cm="1">
        <f t="array" ref="S3810">_xlfn.IFS(FraudData[[#This Row],[Fraud Risk Score]]&gt;=8,"High Risk",FraudData[[#This Row],[Fraud Risk Score]]&gt;=6,"Medium Risk",TRUE,"Low Risk")</f>
        <v>Low Risk</v>
      </c>
    </row>
    <row r="3811" spans="1:19">
      <c r="A3811">
        <v>3810</v>
      </c>
      <c r="B3811">
        <v>9.76</v>
      </c>
      <c r="C3811">
        <v>3</v>
      </c>
      <c r="D3811" t="s">
        <v>48</v>
      </c>
      <c r="E3811">
        <v>0</v>
      </c>
      <c r="F3811">
        <v>0</v>
      </c>
      <c r="G3811">
        <v>43</v>
      </c>
      <c r="H3811">
        <v>0</v>
      </c>
      <c r="I3811">
        <v>40</v>
      </c>
      <c r="J3811">
        <v>0</v>
      </c>
      <c r="K3811">
        <f>_xlfn.XLOOKUP(FraudData[[#This Row],[amount]],AmountRules[Amount Min],AmountRules[Risk Points],,-1)</f>
        <v>0</v>
      </c>
      <c r="L3811">
        <f>_xlfn.XLOOKUP(FraudData[[#This Row],[transaction_hour]],TimeRules[Hour Min],TimeRules[Risk Points],,-1)</f>
        <v>3</v>
      </c>
      <c r="M3811">
        <f>_xlfn.XLOOKUP(FraudData[[#This Row],[foreign_transaction]],ForeignRules[Foreign Transaction],ForeignRules[Risk Points],0)</f>
        <v>0</v>
      </c>
      <c r="N3811">
        <f>_xlfn.XLOOKUP(FraudData[[#This Row],[location_mismatch]],Table10[Location Mismatch],Table10[Risk Points],0)</f>
        <v>0</v>
      </c>
      <c r="O3811">
        <f>_xlfn.XLOOKUP(FraudData[[#This Row],[device_trust_score]],DeviceRules[Device Min],DeviceRules[Risk Points],,-1)</f>
        <v>2</v>
      </c>
      <c r="P3811">
        <f>_xlfn.XLOOKUP(FraudData[[#This Row],[velocity_last_24h]],VelocityRules[Velocity Min],VelocityRules[Risk Points],,-1)</f>
        <v>0</v>
      </c>
      <c r="Q3811">
        <f>_xlfn.XLOOKUP(FraudData[[#This Row],[merchant_category]],MerchantRules[Merchant Category],MerchantRules[Risk Points],0)</f>
        <v>0</v>
      </c>
      <c r="R3811">
        <f>SUM(FraudData[[#This Row],[Amount Risk]:[Merchant Risk]])</f>
        <v>5</v>
      </c>
      <c r="S3811" t="str" cm="1">
        <f t="array" ref="S3811">_xlfn.IFS(FraudData[[#This Row],[Fraud Risk Score]]&gt;=8,"High Risk",FraudData[[#This Row],[Fraud Risk Score]]&gt;=6,"Medium Risk",TRUE,"Low Risk")</f>
        <v>Low Risk</v>
      </c>
    </row>
    <row r="3812" spans="1:19">
      <c r="A3812">
        <v>3811</v>
      </c>
      <c r="B3812">
        <v>211.98</v>
      </c>
      <c r="C3812">
        <v>12</v>
      </c>
      <c r="D3812" t="s">
        <v>47</v>
      </c>
      <c r="E3812">
        <v>0</v>
      </c>
      <c r="F3812">
        <v>0</v>
      </c>
      <c r="G3812">
        <v>50</v>
      </c>
      <c r="H3812">
        <v>0</v>
      </c>
      <c r="I3812">
        <v>56</v>
      </c>
      <c r="J3812">
        <v>0</v>
      </c>
      <c r="K3812">
        <f>_xlfn.XLOOKUP(FraudData[[#This Row],[amount]],AmountRules[Amount Min],AmountRules[Risk Points],,-1)</f>
        <v>0</v>
      </c>
      <c r="L3812">
        <f>_xlfn.XLOOKUP(FraudData[[#This Row],[transaction_hour]],TimeRules[Hour Min],TimeRules[Risk Points],,-1)</f>
        <v>0</v>
      </c>
      <c r="M3812">
        <f>_xlfn.XLOOKUP(FraudData[[#This Row],[foreign_transaction]],ForeignRules[Foreign Transaction],ForeignRules[Risk Points],0)</f>
        <v>0</v>
      </c>
      <c r="N3812">
        <f>_xlfn.XLOOKUP(FraudData[[#This Row],[location_mismatch]],Table10[Location Mismatch],Table10[Risk Points],0)</f>
        <v>0</v>
      </c>
      <c r="O3812">
        <f>_xlfn.XLOOKUP(FraudData[[#This Row],[device_trust_score]],DeviceRules[Device Min],DeviceRules[Risk Points],,-1)</f>
        <v>1</v>
      </c>
      <c r="P3812">
        <f>_xlfn.XLOOKUP(FraudData[[#This Row],[velocity_last_24h]],VelocityRules[Velocity Min],VelocityRules[Risk Points],,-1)</f>
        <v>0</v>
      </c>
      <c r="Q3812">
        <f>_xlfn.XLOOKUP(FraudData[[#This Row],[merchant_category]],MerchantRules[Merchant Category],MerchantRules[Risk Points],0)</f>
        <v>0</v>
      </c>
      <c r="R3812">
        <f>SUM(FraudData[[#This Row],[Amount Risk]:[Merchant Risk]])</f>
        <v>1</v>
      </c>
      <c r="S3812" t="str" cm="1">
        <f t="array" ref="S3812">_xlfn.IFS(FraudData[[#This Row],[Fraud Risk Score]]&gt;=8,"High Risk",FraudData[[#This Row],[Fraud Risk Score]]&gt;=6,"Medium Risk",TRUE,"Low Risk")</f>
        <v>Low Risk</v>
      </c>
    </row>
    <row r="3813" spans="1:19">
      <c r="A3813">
        <v>3812</v>
      </c>
      <c r="B3813">
        <v>110.22</v>
      </c>
      <c r="C3813">
        <v>17</v>
      </c>
      <c r="D3813" t="s">
        <v>47</v>
      </c>
      <c r="E3813">
        <v>0</v>
      </c>
      <c r="F3813">
        <v>0</v>
      </c>
      <c r="G3813">
        <v>69</v>
      </c>
      <c r="H3813">
        <v>0</v>
      </c>
      <c r="I3813">
        <v>55</v>
      </c>
      <c r="J3813">
        <v>0</v>
      </c>
      <c r="K3813">
        <f>_xlfn.XLOOKUP(FraudData[[#This Row],[amount]],AmountRules[Amount Min],AmountRules[Risk Points],,-1)</f>
        <v>0</v>
      </c>
      <c r="L3813">
        <f>_xlfn.XLOOKUP(FraudData[[#This Row],[transaction_hour]],TimeRules[Hour Min],TimeRules[Risk Points],,-1)</f>
        <v>0</v>
      </c>
      <c r="M3813">
        <f>_xlfn.XLOOKUP(FraudData[[#This Row],[foreign_transaction]],ForeignRules[Foreign Transaction],ForeignRules[Risk Points],0)</f>
        <v>0</v>
      </c>
      <c r="N3813">
        <f>_xlfn.XLOOKUP(FraudData[[#This Row],[location_mismatch]],Table10[Location Mismatch],Table10[Risk Points],0)</f>
        <v>0</v>
      </c>
      <c r="O3813">
        <f>_xlfn.XLOOKUP(FraudData[[#This Row],[device_trust_score]],DeviceRules[Device Min],DeviceRules[Risk Points],,-1)</f>
        <v>1</v>
      </c>
      <c r="P3813">
        <f>_xlfn.XLOOKUP(FraudData[[#This Row],[velocity_last_24h]],VelocityRules[Velocity Min],VelocityRules[Risk Points],,-1)</f>
        <v>0</v>
      </c>
      <c r="Q3813">
        <f>_xlfn.XLOOKUP(FraudData[[#This Row],[merchant_category]],MerchantRules[Merchant Category],MerchantRules[Risk Points],0)</f>
        <v>0</v>
      </c>
      <c r="R3813">
        <f>SUM(FraudData[[#This Row],[Amount Risk]:[Merchant Risk]])</f>
        <v>1</v>
      </c>
      <c r="S3813" t="str" cm="1">
        <f t="array" ref="S3813">_xlfn.IFS(FraudData[[#This Row],[Fraud Risk Score]]&gt;=8,"High Risk",FraudData[[#This Row],[Fraud Risk Score]]&gt;=6,"Medium Risk",TRUE,"Low Risk")</f>
        <v>Low Risk</v>
      </c>
    </row>
    <row r="3814" spans="1:19">
      <c r="A3814">
        <v>3813</v>
      </c>
      <c r="B3814">
        <v>46.23</v>
      </c>
      <c r="C3814">
        <v>11</v>
      </c>
      <c r="D3814" t="s">
        <v>49</v>
      </c>
      <c r="E3814">
        <v>1</v>
      </c>
      <c r="F3814">
        <v>0</v>
      </c>
      <c r="G3814">
        <v>34</v>
      </c>
      <c r="H3814">
        <v>3</v>
      </c>
      <c r="I3814">
        <v>58</v>
      </c>
      <c r="J3814">
        <v>0</v>
      </c>
      <c r="K3814">
        <f>_xlfn.XLOOKUP(FraudData[[#This Row],[amount]],AmountRules[Amount Min],AmountRules[Risk Points],,-1)</f>
        <v>0</v>
      </c>
      <c r="L3814">
        <f>_xlfn.XLOOKUP(FraudData[[#This Row],[transaction_hour]],TimeRules[Hour Min],TimeRules[Risk Points],,-1)</f>
        <v>0</v>
      </c>
      <c r="M3814">
        <f>_xlfn.XLOOKUP(FraudData[[#This Row],[foreign_transaction]],ForeignRules[Foreign Transaction],ForeignRules[Risk Points],0)</f>
        <v>3</v>
      </c>
      <c r="N3814">
        <f>_xlfn.XLOOKUP(FraudData[[#This Row],[location_mismatch]],Table10[Location Mismatch],Table10[Risk Points],0)</f>
        <v>0</v>
      </c>
      <c r="O3814">
        <f>_xlfn.XLOOKUP(FraudData[[#This Row],[device_trust_score]],DeviceRules[Device Min],DeviceRules[Risk Points],,-1)</f>
        <v>2</v>
      </c>
      <c r="P3814">
        <f>_xlfn.XLOOKUP(FraudData[[#This Row],[velocity_last_24h]],VelocityRules[Velocity Min],VelocityRules[Risk Points],,-1)</f>
        <v>0</v>
      </c>
      <c r="Q3814">
        <f>_xlfn.XLOOKUP(FraudData[[#This Row],[merchant_category]],MerchantRules[Merchant Category],MerchantRules[Risk Points],0)</f>
        <v>1</v>
      </c>
      <c r="R3814">
        <f>SUM(FraudData[[#This Row],[Amount Risk]:[Merchant Risk]])</f>
        <v>6</v>
      </c>
      <c r="S3814" t="str" cm="1">
        <f t="array" ref="S3814">_xlfn.IFS(FraudData[[#This Row],[Fraud Risk Score]]&gt;=8,"High Risk",FraudData[[#This Row],[Fraud Risk Score]]&gt;=6,"Medium Risk",TRUE,"Low Risk")</f>
        <v>Medium Risk</v>
      </c>
    </row>
    <row r="3815" spans="1:19">
      <c r="A3815">
        <v>3814</v>
      </c>
      <c r="B3815">
        <v>171.33</v>
      </c>
      <c r="C3815">
        <v>22</v>
      </c>
      <c r="D3815" t="s">
        <v>50</v>
      </c>
      <c r="E3815">
        <v>0</v>
      </c>
      <c r="F3815">
        <v>0</v>
      </c>
      <c r="G3815">
        <v>50</v>
      </c>
      <c r="H3815">
        <v>1</v>
      </c>
      <c r="I3815">
        <v>53</v>
      </c>
      <c r="J3815">
        <v>0</v>
      </c>
      <c r="K3815">
        <f>_xlfn.XLOOKUP(FraudData[[#This Row],[amount]],AmountRules[Amount Min],AmountRules[Risk Points],,-1)</f>
        <v>0</v>
      </c>
      <c r="L3815">
        <f>_xlfn.XLOOKUP(FraudData[[#This Row],[transaction_hour]],TimeRules[Hour Min],TimeRules[Risk Points],,-1)</f>
        <v>0</v>
      </c>
      <c r="M3815">
        <f>_xlfn.XLOOKUP(FraudData[[#This Row],[foreign_transaction]],ForeignRules[Foreign Transaction],ForeignRules[Risk Points],0)</f>
        <v>0</v>
      </c>
      <c r="N3815">
        <f>_xlfn.XLOOKUP(FraudData[[#This Row],[location_mismatch]],Table10[Location Mismatch],Table10[Risk Points],0)</f>
        <v>0</v>
      </c>
      <c r="O3815">
        <f>_xlfn.XLOOKUP(FraudData[[#This Row],[device_trust_score]],DeviceRules[Device Min],DeviceRules[Risk Points],,-1)</f>
        <v>1</v>
      </c>
      <c r="P3815">
        <f>_xlfn.XLOOKUP(FraudData[[#This Row],[velocity_last_24h]],VelocityRules[Velocity Min],VelocityRules[Risk Points],,-1)</f>
        <v>0</v>
      </c>
      <c r="Q3815">
        <f>_xlfn.XLOOKUP(FraudData[[#This Row],[merchant_category]],MerchantRules[Merchant Category],MerchantRules[Risk Points],0)</f>
        <v>0</v>
      </c>
      <c r="R3815">
        <f>SUM(FraudData[[#This Row],[Amount Risk]:[Merchant Risk]])</f>
        <v>1</v>
      </c>
      <c r="S3815" t="str" cm="1">
        <f t="array" ref="S3815">_xlfn.IFS(FraudData[[#This Row],[Fraud Risk Score]]&gt;=8,"High Risk",FraudData[[#This Row],[Fraud Risk Score]]&gt;=6,"Medium Risk",TRUE,"Low Risk")</f>
        <v>Low Risk</v>
      </c>
    </row>
    <row r="3816" spans="1:19">
      <c r="A3816">
        <v>3815</v>
      </c>
      <c r="B3816">
        <v>52.47</v>
      </c>
      <c r="C3816">
        <v>20</v>
      </c>
      <c r="D3816" t="s">
        <v>47</v>
      </c>
      <c r="E3816">
        <v>0</v>
      </c>
      <c r="F3816">
        <v>0</v>
      </c>
      <c r="G3816">
        <v>32</v>
      </c>
      <c r="H3816">
        <v>3</v>
      </c>
      <c r="I3816">
        <v>31</v>
      </c>
      <c r="J3816">
        <v>0</v>
      </c>
      <c r="K3816">
        <f>_xlfn.XLOOKUP(FraudData[[#This Row],[amount]],AmountRules[Amount Min],AmountRules[Risk Points],,-1)</f>
        <v>0</v>
      </c>
      <c r="L3816">
        <f>_xlfn.XLOOKUP(FraudData[[#This Row],[transaction_hour]],TimeRules[Hour Min],TimeRules[Risk Points],,-1)</f>
        <v>0</v>
      </c>
      <c r="M3816">
        <f>_xlfn.XLOOKUP(FraudData[[#This Row],[foreign_transaction]],ForeignRules[Foreign Transaction],ForeignRules[Risk Points],0)</f>
        <v>0</v>
      </c>
      <c r="N3816">
        <f>_xlfn.XLOOKUP(FraudData[[#This Row],[location_mismatch]],Table10[Location Mismatch],Table10[Risk Points],0)</f>
        <v>0</v>
      </c>
      <c r="O3816">
        <f>_xlfn.XLOOKUP(FraudData[[#This Row],[device_trust_score]],DeviceRules[Device Min],DeviceRules[Risk Points],,-1)</f>
        <v>2</v>
      </c>
      <c r="P3816">
        <f>_xlfn.XLOOKUP(FraudData[[#This Row],[velocity_last_24h]],VelocityRules[Velocity Min],VelocityRules[Risk Points],,-1)</f>
        <v>0</v>
      </c>
      <c r="Q3816">
        <f>_xlfn.XLOOKUP(FraudData[[#This Row],[merchant_category]],MerchantRules[Merchant Category],MerchantRules[Risk Points],0)</f>
        <v>0</v>
      </c>
      <c r="R3816">
        <f>SUM(FraudData[[#This Row],[Amount Risk]:[Merchant Risk]])</f>
        <v>2</v>
      </c>
      <c r="S3816" t="str" cm="1">
        <f t="array" ref="S3816">_xlfn.IFS(FraudData[[#This Row],[Fraud Risk Score]]&gt;=8,"High Risk",FraudData[[#This Row],[Fraud Risk Score]]&gt;=6,"Medium Risk",TRUE,"Low Risk")</f>
        <v>Low Risk</v>
      </c>
    </row>
    <row r="3817" spans="1:19">
      <c r="A3817">
        <v>3816</v>
      </c>
      <c r="B3817">
        <v>155.13999999999999</v>
      </c>
      <c r="C3817">
        <v>14</v>
      </c>
      <c r="D3817" t="s">
        <v>48</v>
      </c>
      <c r="E3817">
        <v>0</v>
      </c>
      <c r="F3817">
        <v>0</v>
      </c>
      <c r="G3817">
        <v>56</v>
      </c>
      <c r="H3817">
        <v>0</v>
      </c>
      <c r="I3817">
        <v>48</v>
      </c>
      <c r="J3817">
        <v>0</v>
      </c>
      <c r="K3817">
        <f>_xlfn.XLOOKUP(FraudData[[#This Row],[amount]],AmountRules[Amount Min],AmountRules[Risk Points],,-1)</f>
        <v>0</v>
      </c>
      <c r="L3817">
        <f>_xlfn.XLOOKUP(FraudData[[#This Row],[transaction_hour]],TimeRules[Hour Min],TimeRules[Risk Points],,-1)</f>
        <v>0</v>
      </c>
      <c r="M3817">
        <f>_xlfn.XLOOKUP(FraudData[[#This Row],[foreign_transaction]],ForeignRules[Foreign Transaction],ForeignRules[Risk Points],0)</f>
        <v>0</v>
      </c>
      <c r="N3817">
        <f>_xlfn.XLOOKUP(FraudData[[#This Row],[location_mismatch]],Table10[Location Mismatch],Table10[Risk Points],0)</f>
        <v>0</v>
      </c>
      <c r="O3817">
        <f>_xlfn.XLOOKUP(FraudData[[#This Row],[device_trust_score]],DeviceRules[Device Min],DeviceRules[Risk Points],,-1)</f>
        <v>1</v>
      </c>
      <c r="P3817">
        <f>_xlfn.XLOOKUP(FraudData[[#This Row],[velocity_last_24h]],VelocityRules[Velocity Min],VelocityRules[Risk Points],,-1)</f>
        <v>0</v>
      </c>
      <c r="Q3817">
        <f>_xlfn.XLOOKUP(FraudData[[#This Row],[merchant_category]],MerchantRules[Merchant Category],MerchantRules[Risk Points],0)</f>
        <v>0</v>
      </c>
      <c r="R3817">
        <f>SUM(FraudData[[#This Row],[Amount Risk]:[Merchant Risk]])</f>
        <v>1</v>
      </c>
      <c r="S3817" t="str" cm="1">
        <f t="array" ref="S3817">_xlfn.IFS(FraudData[[#This Row],[Fraud Risk Score]]&gt;=8,"High Risk",FraudData[[#This Row],[Fraud Risk Score]]&gt;=6,"Medium Risk",TRUE,"Low Risk")</f>
        <v>Low Risk</v>
      </c>
    </row>
    <row r="3818" spans="1:19">
      <c r="A3818">
        <v>3817</v>
      </c>
      <c r="B3818">
        <v>80.11</v>
      </c>
      <c r="C3818">
        <v>22</v>
      </c>
      <c r="D3818" t="s">
        <v>48</v>
      </c>
      <c r="E3818">
        <v>0</v>
      </c>
      <c r="F3818">
        <v>1</v>
      </c>
      <c r="G3818">
        <v>45</v>
      </c>
      <c r="H3818">
        <v>3</v>
      </c>
      <c r="I3818">
        <v>64</v>
      </c>
      <c r="J3818">
        <v>0</v>
      </c>
      <c r="K3818">
        <f>_xlfn.XLOOKUP(FraudData[[#This Row],[amount]],AmountRules[Amount Min],AmountRules[Risk Points],,-1)</f>
        <v>0</v>
      </c>
      <c r="L3818">
        <f>_xlfn.XLOOKUP(FraudData[[#This Row],[transaction_hour]],TimeRules[Hour Min],TimeRules[Risk Points],,-1)</f>
        <v>0</v>
      </c>
      <c r="M3818">
        <f>_xlfn.XLOOKUP(FraudData[[#This Row],[foreign_transaction]],ForeignRules[Foreign Transaction],ForeignRules[Risk Points],0)</f>
        <v>0</v>
      </c>
      <c r="N3818">
        <f>_xlfn.XLOOKUP(FraudData[[#This Row],[location_mismatch]],Table10[Location Mismatch],Table10[Risk Points],0)</f>
        <v>3</v>
      </c>
      <c r="O3818">
        <f>_xlfn.XLOOKUP(FraudData[[#This Row],[device_trust_score]],DeviceRules[Device Min],DeviceRules[Risk Points],,-1)</f>
        <v>2</v>
      </c>
      <c r="P3818">
        <f>_xlfn.XLOOKUP(FraudData[[#This Row],[velocity_last_24h]],VelocityRules[Velocity Min],VelocityRules[Risk Points],,-1)</f>
        <v>0</v>
      </c>
      <c r="Q3818">
        <f>_xlfn.XLOOKUP(FraudData[[#This Row],[merchant_category]],MerchantRules[Merchant Category],MerchantRules[Risk Points],0)</f>
        <v>0</v>
      </c>
      <c r="R3818">
        <f>SUM(FraudData[[#This Row],[Amount Risk]:[Merchant Risk]])</f>
        <v>5</v>
      </c>
      <c r="S3818" t="str" cm="1">
        <f t="array" ref="S3818">_xlfn.IFS(FraudData[[#This Row],[Fraud Risk Score]]&gt;=8,"High Risk",FraudData[[#This Row],[Fraud Risk Score]]&gt;=6,"Medium Risk",TRUE,"Low Risk")</f>
        <v>Low Risk</v>
      </c>
    </row>
    <row r="3819" spans="1:19">
      <c r="A3819">
        <v>3818</v>
      </c>
      <c r="B3819">
        <v>312.25</v>
      </c>
      <c r="C3819">
        <v>8</v>
      </c>
      <c r="D3819" t="s">
        <v>47</v>
      </c>
      <c r="E3819">
        <v>0</v>
      </c>
      <c r="F3819">
        <v>0</v>
      </c>
      <c r="G3819">
        <v>69</v>
      </c>
      <c r="H3819">
        <v>1</v>
      </c>
      <c r="I3819">
        <v>68</v>
      </c>
      <c r="J3819">
        <v>0</v>
      </c>
      <c r="K3819">
        <f>_xlfn.XLOOKUP(FraudData[[#This Row],[amount]],AmountRules[Amount Min],AmountRules[Risk Points],,-1)</f>
        <v>0</v>
      </c>
      <c r="L3819">
        <f>_xlfn.XLOOKUP(FraudData[[#This Row],[transaction_hour]],TimeRules[Hour Min],TimeRules[Risk Points],,-1)</f>
        <v>0</v>
      </c>
      <c r="M3819">
        <f>_xlfn.XLOOKUP(FraudData[[#This Row],[foreign_transaction]],ForeignRules[Foreign Transaction],ForeignRules[Risk Points],0)</f>
        <v>0</v>
      </c>
      <c r="N3819">
        <f>_xlfn.XLOOKUP(FraudData[[#This Row],[location_mismatch]],Table10[Location Mismatch],Table10[Risk Points],0)</f>
        <v>0</v>
      </c>
      <c r="O3819">
        <f>_xlfn.XLOOKUP(FraudData[[#This Row],[device_trust_score]],DeviceRules[Device Min],DeviceRules[Risk Points],,-1)</f>
        <v>1</v>
      </c>
      <c r="P3819">
        <f>_xlfn.XLOOKUP(FraudData[[#This Row],[velocity_last_24h]],VelocityRules[Velocity Min],VelocityRules[Risk Points],,-1)</f>
        <v>0</v>
      </c>
      <c r="Q3819">
        <f>_xlfn.XLOOKUP(FraudData[[#This Row],[merchant_category]],MerchantRules[Merchant Category],MerchantRules[Risk Points],0)</f>
        <v>0</v>
      </c>
      <c r="R3819">
        <f>SUM(FraudData[[#This Row],[Amount Risk]:[Merchant Risk]])</f>
        <v>1</v>
      </c>
      <c r="S3819" t="str" cm="1">
        <f t="array" ref="S3819">_xlfn.IFS(FraudData[[#This Row],[Fraud Risk Score]]&gt;=8,"High Risk",FraudData[[#This Row],[Fraud Risk Score]]&gt;=6,"Medium Risk",TRUE,"Low Risk")</f>
        <v>Low Risk</v>
      </c>
    </row>
    <row r="3820" spans="1:19">
      <c r="A3820">
        <v>3819</v>
      </c>
      <c r="B3820">
        <v>309.36</v>
      </c>
      <c r="C3820">
        <v>3</v>
      </c>
      <c r="D3820" t="s">
        <v>50</v>
      </c>
      <c r="E3820">
        <v>0</v>
      </c>
      <c r="F3820">
        <v>0</v>
      </c>
      <c r="G3820">
        <v>79</v>
      </c>
      <c r="H3820">
        <v>2</v>
      </c>
      <c r="I3820">
        <v>36</v>
      </c>
      <c r="J3820">
        <v>0</v>
      </c>
      <c r="K3820">
        <f>_xlfn.XLOOKUP(FraudData[[#This Row],[amount]],AmountRules[Amount Min],AmountRules[Risk Points],,-1)</f>
        <v>0</v>
      </c>
      <c r="L3820">
        <f>_xlfn.XLOOKUP(FraudData[[#This Row],[transaction_hour]],TimeRules[Hour Min],TimeRules[Risk Points],,-1)</f>
        <v>3</v>
      </c>
      <c r="M3820">
        <f>_xlfn.XLOOKUP(FraudData[[#This Row],[foreign_transaction]],ForeignRules[Foreign Transaction],ForeignRules[Risk Points],0)</f>
        <v>0</v>
      </c>
      <c r="N3820">
        <f>_xlfn.XLOOKUP(FraudData[[#This Row],[location_mismatch]],Table10[Location Mismatch],Table10[Risk Points],0)</f>
        <v>0</v>
      </c>
      <c r="O3820">
        <f>_xlfn.XLOOKUP(FraudData[[#This Row],[device_trust_score]],DeviceRules[Device Min],DeviceRules[Risk Points],,-1)</f>
        <v>0</v>
      </c>
      <c r="P3820">
        <f>_xlfn.XLOOKUP(FraudData[[#This Row],[velocity_last_24h]],VelocityRules[Velocity Min],VelocityRules[Risk Points],,-1)</f>
        <v>0</v>
      </c>
      <c r="Q3820">
        <f>_xlfn.XLOOKUP(FraudData[[#This Row],[merchant_category]],MerchantRules[Merchant Category],MerchantRules[Risk Points],0)</f>
        <v>0</v>
      </c>
      <c r="R3820">
        <f>SUM(FraudData[[#This Row],[Amount Risk]:[Merchant Risk]])</f>
        <v>3</v>
      </c>
      <c r="S3820" t="str" cm="1">
        <f t="array" ref="S3820">_xlfn.IFS(FraudData[[#This Row],[Fraud Risk Score]]&gt;=8,"High Risk",FraudData[[#This Row],[Fraud Risk Score]]&gt;=6,"Medium Risk",TRUE,"Low Risk")</f>
        <v>Low Risk</v>
      </c>
    </row>
    <row r="3821" spans="1:19">
      <c r="A3821">
        <v>3820</v>
      </c>
      <c r="B3821">
        <v>116.79</v>
      </c>
      <c r="C3821">
        <v>4</v>
      </c>
      <c r="D3821" t="s">
        <v>49</v>
      </c>
      <c r="E3821">
        <v>1</v>
      </c>
      <c r="F3821">
        <v>0</v>
      </c>
      <c r="G3821">
        <v>36</v>
      </c>
      <c r="H3821">
        <v>1</v>
      </c>
      <c r="I3821">
        <v>47</v>
      </c>
      <c r="J3821">
        <v>0</v>
      </c>
      <c r="K3821">
        <f>_xlfn.XLOOKUP(FraudData[[#This Row],[amount]],AmountRules[Amount Min],AmountRules[Risk Points],,-1)</f>
        <v>0</v>
      </c>
      <c r="L3821">
        <f>_xlfn.XLOOKUP(FraudData[[#This Row],[transaction_hour]],TimeRules[Hour Min],TimeRules[Risk Points],,-1)</f>
        <v>0</v>
      </c>
      <c r="M3821">
        <f>_xlfn.XLOOKUP(FraudData[[#This Row],[foreign_transaction]],ForeignRules[Foreign Transaction],ForeignRules[Risk Points],0)</f>
        <v>3</v>
      </c>
      <c r="N3821">
        <f>_xlfn.XLOOKUP(FraudData[[#This Row],[location_mismatch]],Table10[Location Mismatch],Table10[Risk Points],0)</f>
        <v>0</v>
      </c>
      <c r="O3821">
        <f>_xlfn.XLOOKUP(FraudData[[#This Row],[device_trust_score]],DeviceRules[Device Min],DeviceRules[Risk Points],,-1)</f>
        <v>2</v>
      </c>
      <c r="P3821">
        <f>_xlfn.XLOOKUP(FraudData[[#This Row],[velocity_last_24h]],VelocityRules[Velocity Min],VelocityRules[Risk Points],,-1)</f>
        <v>0</v>
      </c>
      <c r="Q3821">
        <f>_xlfn.XLOOKUP(FraudData[[#This Row],[merchant_category]],MerchantRules[Merchant Category],MerchantRules[Risk Points],0)</f>
        <v>1</v>
      </c>
      <c r="R3821">
        <f>SUM(FraudData[[#This Row],[Amount Risk]:[Merchant Risk]])</f>
        <v>6</v>
      </c>
      <c r="S3821" t="str" cm="1">
        <f t="array" ref="S3821">_xlfn.IFS(FraudData[[#This Row],[Fraud Risk Score]]&gt;=8,"High Risk",FraudData[[#This Row],[Fraud Risk Score]]&gt;=6,"Medium Risk",TRUE,"Low Risk")</f>
        <v>Medium Risk</v>
      </c>
    </row>
    <row r="3822" spans="1:19">
      <c r="A3822">
        <v>3821</v>
      </c>
      <c r="B3822">
        <v>77.77</v>
      </c>
      <c r="C3822">
        <v>8</v>
      </c>
      <c r="D3822" t="s">
        <v>50</v>
      </c>
      <c r="E3822">
        <v>0</v>
      </c>
      <c r="F3822">
        <v>0</v>
      </c>
      <c r="G3822">
        <v>72</v>
      </c>
      <c r="H3822">
        <v>3</v>
      </c>
      <c r="I3822">
        <v>33</v>
      </c>
      <c r="J3822">
        <v>0</v>
      </c>
      <c r="K3822">
        <f>_xlfn.XLOOKUP(FraudData[[#This Row],[amount]],AmountRules[Amount Min],AmountRules[Risk Points],,-1)</f>
        <v>0</v>
      </c>
      <c r="L3822">
        <f>_xlfn.XLOOKUP(FraudData[[#This Row],[transaction_hour]],TimeRules[Hour Min],TimeRules[Risk Points],,-1)</f>
        <v>0</v>
      </c>
      <c r="M3822">
        <f>_xlfn.XLOOKUP(FraudData[[#This Row],[foreign_transaction]],ForeignRules[Foreign Transaction],ForeignRules[Risk Points],0)</f>
        <v>0</v>
      </c>
      <c r="N3822">
        <f>_xlfn.XLOOKUP(FraudData[[#This Row],[location_mismatch]],Table10[Location Mismatch],Table10[Risk Points],0)</f>
        <v>0</v>
      </c>
      <c r="O3822">
        <f>_xlfn.XLOOKUP(FraudData[[#This Row],[device_trust_score]],DeviceRules[Device Min],DeviceRules[Risk Points],,-1)</f>
        <v>0</v>
      </c>
      <c r="P3822">
        <f>_xlfn.XLOOKUP(FraudData[[#This Row],[velocity_last_24h]],VelocityRules[Velocity Min],VelocityRules[Risk Points],,-1)</f>
        <v>0</v>
      </c>
      <c r="Q3822">
        <f>_xlfn.XLOOKUP(FraudData[[#This Row],[merchant_category]],MerchantRules[Merchant Category],MerchantRules[Risk Points],0)</f>
        <v>0</v>
      </c>
      <c r="R3822">
        <f>SUM(FraudData[[#This Row],[Amount Risk]:[Merchant Risk]])</f>
        <v>0</v>
      </c>
      <c r="S3822" t="str" cm="1">
        <f t="array" ref="S3822">_xlfn.IFS(FraudData[[#This Row],[Fraud Risk Score]]&gt;=8,"High Risk",FraudData[[#This Row],[Fraud Risk Score]]&gt;=6,"Medium Risk",TRUE,"Low Risk")</f>
        <v>Low Risk</v>
      </c>
    </row>
    <row r="3823" spans="1:19">
      <c r="A3823">
        <v>3822</v>
      </c>
      <c r="B3823">
        <v>81.05</v>
      </c>
      <c r="C3823">
        <v>12</v>
      </c>
      <c r="D3823" t="s">
        <v>46</v>
      </c>
      <c r="E3823">
        <v>1</v>
      </c>
      <c r="F3823">
        <v>0</v>
      </c>
      <c r="G3823">
        <v>83</v>
      </c>
      <c r="H3823">
        <v>3</v>
      </c>
      <c r="I3823">
        <v>29</v>
      </c>
      <c r="J3823">
        <v>0</v>
      </c>
      <c r="K3823">
        <f>_xlfn.XLOOKUP(FraudData[[#This Row],[amount]],AmountRules[Amount Min],AmountRules[Risk Points],,-1)</f>
        <v>0</v>
      </c>
      <c r="L3823">
        <f>_xlfn.XLOOKUP(FraudData[[#This Row],[transaction_hour]],TimeRules[Hour Min],TimeRules[Risk Points],,-1)</f>
        <v>0</v>
      </c>
      <c r="M3823">
        <f>_xlfn.XLOOKUP(FraudData[[#This Row],[foreign_transaction]],ForeignRules[Foreign Transaction],ForeignRules[Risk Points],0)</f>
        <v>3</v>
      </c>
      <c r="N3823">
        <f>_xlfn.XLOOKUP(FraudData[[#This Row],[location_mismatch]],Table10[Location Mismatch],Table10[Risk Points],0)</f>
        <v>0</v>
      </c>
      <c r="O3823">
        <f>_xlfn.XLOOKUP(FraudData[[#This Row],[device_trust_score]],DeviceRules[Device Min],DeviceRules[Risk Points],,-1)</f>
        <v>0</v>
      </c>
      <c r="P3823">
        <f>_xlfn.XLOOKUP(FraudData[[#This Row],[velocity_last_24h]],VelocityRules[Velocity Min],VelocityRules[Risk Points],,-1)</f>
        <v>0</v>
      </c>
      <c r="Q3823">
        <f>_xlfn.XLOOKUP(FraudData[[#This Row],[merchant_category]],MerchantRules[Merchant Category],MerchantRules[Risk Points],0)</f>
        <v>0</v>
      </c>
      <c r="R3823">
        <f>SUM(FraudData[[#This Row],[Amount Risk]:[Merchant Risk]])</f>
        <v>3</v>
      </c>
      <c r="S3823" t="str" cm="1">
        <f t="array" ref="S3823">_xlfn.IFS(FraudData[[#This Row],[Fraud Risk Score]]&gt;=8,"High Risk",FraudData[[#This Row],[Fraud Risk Score]]&gt;=6,"Medium Risk",TRUE,"Low Risk")</f>
        <v>Low Risk</v>
      </c>
    </row>
    <row r="3824" spans="1:19">
      <c r="A3824">
        <v>3823</v>
      </c>
      <c r="B3824">
        <v>294.92</v>
      </c>
      <c r="C3824">
        <v>9</v>
      </c>
      <c r="D3824" t="s">
        <v>47</v>
      </c>
      <c r="E3824">
        <v>0</v>
      </c>
      <c r="F3824">
        <v>0</v>
      </c>
      <c r="G3824">
        <v>98</v>
      </c>
      <c r="H3824">
        <v>1</v>
      </c>
      <c r="I3824">
        <v>41</v>
      </c>
      <c r="J3824">
        <v>0</v>
      </c>
      <c r="K3824">
        <f>_xlfn.XLOOKUP(FraudData[[#This Row],[amount]],AmountRules[Amount Min],AmountRules[Risk Points],,-1)</f>
        <v>0</v>
      </c>
      <c r="L3824">
        <f>_xlfn.XLOOKUP(FraudData[[#This Row],[transaction_hour]],TimeRules[Hour Min],TimeRules[Risk Points],,-1)</f>
        <v>0</v>
      </c>
      <c r="M3824">
        <f>_xlfn.XLOOKUP(FraudData[[#This Row],[foreign_transaction]],ForeignRules[Foreign Transaction],ForeignRules[Risk Points],0)</f>
        <v>0</v>
      </c>
      <c r="N3824">
        <f>_xlfn.XLOOKUP(FraudData[[#This Row],[location_mismatch]],Table10[Location Mismatch],Table10[Risk Points],0)</f>
        <v>0</v>
      </c>
      <c r="O3824">
        <f>_xlfn.XLOOKUP(FraudData[[#This Row],[device_trust_score]],DeviceRules[Device Min],DeviceRules[Risk Points],,-1)</f>
        <v>0</v>
      </c>
      <c r="P3824">
        <f>_xlfn.XLOOKUP(FraudData[[#This Row],[velocity_last_24h]],VelocityRules[Velocity Min],VelocityRules[Risk Points],,-1)</f>
        <v>0</v>
      </c>
      <c r="Q3824">
        <f>_xlfn.XLOOKUP(FraudData[[#This Row],[merchant_category]],MerchantRules[Merchant Category],MerchantRules[Risk Points],0)</f>
        <v>0</v>
      </c>
      <c r="R3824">
        <f>SUM(FraudData[[#This Row],[Amount Risk]:[Merchant Risk]])</f>
        <v>0</v>
      </c>
      <c r="S3824" t="str" cm="1">
        <f t="array" ref="S3824">_xlfn.IFS(FraudData[[#This Row],[Fraud Risk Score]]&gt;=8,"High Risk",FraudData[[#This Row],[Fraud Risk Score]]&gt;=6,"Medium Risk",TRUE,"Low Risk")</f>
        <v>Low Risk</v>
      </c>
    </row>
    <row r="3825" spans="1:19">
      <c r="A3825">
        <v>3824</v>
      </c>
      <c r="B3825">
        <v>71.599999999999994</v>
      </c>
      <c r="C3825">
        <v>15</v>
      </c>
      <c r="D3825" t="s">
        <v>46</v>
      </c>
      <c r="E3825">
        <v>0</v>
      </c>
      <c r="F3825">
        <v>0</v>
      </c>
      <c r="G3825">
        <v>94</v>
      </c>
      <c r="H3825">
        <v>4</v>
      </c>
      <c r="I3825">
        <v>59</v>
      </c>
      <c r="J3825">
        <v>0</v>
      </c>
      <c r="K3825">
        <f>_xlfn.XLOOKUP(FraudData[[#This Row],[amount]],AmountRules[Amount Min],AmountRules[Risk Points],,-1)</f>
        <v>0</v>
      </c>
      <c r="L3825">
        <f>_xlfn.XLOOKUP(FraudData[[#This Row],[transaction_hour]],TimeRules[Hour Min],TimeRules[Risk Points],,-1)</f>
        <v>0</v>
      </c>
      <c r="M3825">
        <f>_xlfn.XLOOKUP(FraudData[[#This Row],[foreign_transaction]],ForeignRules[Foreign Transaction],ForeignRules[Risk Points],0)</f>
        <v>0</v>
      </c>
      <c r="N3825">
        <f>_xlfn.XLOOKUP(FraudData[[#This Row],[location_mismatch]],Table10[Location Mismatch],Table10[Risk Points],0)</f>
        <v>0</v>
      </c>
      <c r="O3825">
        <f>_xlfn.XLOOKUP(FraudData[[#This Row],[device_trust_score]],DeviceRules[Device Min],DeviceRules[Risk Points],,-1)</f>
        <v>0</v>
      </c>
      <c r="P3825">
        <f>_xlfn.XLOOKUP(FraudData[[#This Row],[velocity_last_24h]],VelocityRules[Velocity Min],VelocityRules[Risk Points],,-1)</f>
        <v>0</v>
      </c>
      <c r="Q3825">
        <f>_xlfn.XLOOKUP(FraudData[[#This Row],[merchant_category]],MerchantRules[Merchant Category],MerchantRules[Risk Points],0)</f>
        <v>0</v>
      </c>
      <c r="R3825">
        <f>SUM(FraudData[[#This Row],[Amount Risk]:[Merchant Risk]])</f>
        <v>0</v>
      </c>
      <c r="S3825" t="str" cm="1">
        <f t="array" ref="S3825">_xlfn.IFS(FraudData[[#This Row],[Fraud Risk Score]]&gt;=8,"High Risk",FraudData[[#This Row],[Fraud Risk Score]]&gt;=6,"Medium Risk",TRUE,"Low Risk")</f>
        <v>Low Risk</v>
      </c>
    </row>
    <row r="3826" spans="1:19">
      <c r="A3826">
        <v>3825</v>
      </c>
      <c r="B3826">
        <v>42.22</v>
      </c>
      <c r="C3826">
        <v>12</v>
      </c>
      <c r="D3826" t="s">
        <v>47</v>
      </c>
      <c r="E3826">
        <v>0</v>
      </c>
      <c r="F3826">
        <v>0</v>
      </c>
      <c r="G3826">
        <v>61</v>
      </c>
      <c r="H3826">
        <v>2</v>
      </c>
      <c r="I3826">
        <v>55</v>
      </c>
      <c r="J3826">
        <v>0</v>
      </c>
      <c r="K3826">
        <f>_xlfn.XLOOKUP(FraudData[[#This Row],[amount]],AmountRules[Amount Min],AmountRules[Risk Points],,-1)</f>
        <v>0</v>
      </c>
      <c r="L3826">
        <f>_xlfn.XLOOKUP(FraudData[[#This Row],[transaction_hour]],TimeRules[Hour Min],TimeRules[Risk Points],,-1)</f>
        <v>0</v>
      </c>
      <c r="M3826">
        <f>_xlfn.XLOOKUP(FraudData[[#This Row],[foreign_transaction]],ForeignRules[Foreign Transaction],ForeignRules[Risk Points],0)</f>
        <v>0</v>
      </c>
      <c r="N3826">
        <f>_xlfn.XLOOKUP(FraudData[[#This Row],[location_mismatch]],Table10[Location Mismatch],Table10[Risk Points],0)</f>
        <v>0</v>
      </c>
      <c r="O3826">
        <f>_xlfn.XLOOKUP(FraudData[[#This Row],[device_trust_score]],DeviceRules[Device Min],DeviceRules[Risk Points],,-1)</f>
        <v>1</v>
      </c>
      <c r="P3826">
        <f>_xlfn.XLOOKUP(FraudData[[#This Row],[velocity_last_24h]],VelocityRules[Velocity Min],VelocityRules[Risk Points],,-1)</f>
        <v>0</v>
      </c>
      <c r="Q3826">
        <f>_xlfn.XLOOKUP(FraudData[[#This Row],[merchant_category]],MerchantRules[Merchant Category],MerchantRules[Risk Points],0)</f>
        <v>0</v>
      </c>
      <c r="R3826">
        <f>SUM(FraudData[[#This Row],[Amount Risk]:[Merchant Risk]])</f>
        <v>1</v>
      </c>
      <c r="S3826" t="str" cm="1">
        <f t="array" ref="S3826">_xlfn.IFS(FraudData[[#This Row],[Fraud Risk Score]]&gt;=8,"High Risk",FraudData[[#This Row],[Fraud Risk Score]]&gt;=6,"Medium Risk",TRUE,"Low Risk")</f>
        <v>Low Risk</v>
      </c>
    </row>
    <row r="3827" spans="1:19">
      <c r="A3827">
        <v>3826</v>
      </c>
      <c r="B3827">
        <v>15.93</v>
      </c>
      <c r="C3827">
        <v>3</v>
      </c>
      <c r="D3827" t="s">
        <v>49</v>
      </c>
      <c r="E3827">
        <v>0</v>
      </c>
      <c r="F3827">
        <v>0</v>
      </c>
      <c r="G3827">
        <v>55</v>
      </c>
      <c r="H3827">
        <v>3</v>
      </c>
      <c r="I3827">
        <v>49</v>
      </c>
      <c r="J3827">
        <v>0</v>
      </c>
      <c r="K3827">
        <f>_xlfn.XLOOKUP(FraudData[[#This Row],[amount]],AmountRules[Amount Min],AmountRules[Risk Points],,-1)</f>
        <v>0</v>
      </c>
      <c r="L3827">
        <f>_xlfn.XLOOKUP(FraudData[[#This Row],[transaction_hour]],TimeRules[Hour Min],TimeRules[Risk Points],,-1)</f>
        <v>3</v>
      </c>
      <c r="M3827">
        <f>_xlfn.XLOOKUP(FraudData[[#This Row],[foreign_transaction]],ForeignRules[Foreign Transaction],ForeignRules[Risk Points],0)</f>
        <v>0</v>
      </c>
      <c r="N3827">
        <f>_xlfn.XLOOKUP(FraudData[[#This Row],[location_mismatch]],Table10[Location Mismatch],Table10[Risk Points],0)</f>
        <v>0</v>
      </c>
      <c r="O3827">
        <f>_xlfn.XLOOKUP(FraudData[[#This Row],[device_trust_score]],DeviceRules[Device Min],DeviceRules[Risk Points],,-1)</f>
        <v>1</v>
      </c>
      <c r="P3827">
        <f>_xlfn.XLOOKUP(FraudData[[#This Row],[velocity_last_24h]],VelocityRules[Velocity Min],VelocityRules[Risk Points],,-1)</f>
        <v>0</v>
      </c>
      <c r="Q3827">
        <f>_xlfn.XLOOKUP(FraudData[[#This Row],[merchant_category]],MerchantRules[Merchant Category],MerchantRules[Risk Points],0)</f>
        <v>1</v>
      </c>
      <c r="R3827">
        <f>SUM(FraudData[[#This Row],[Amount Risk]:[Merchant Risk]])</f>
        <v>5</v>
      </c>
      <c r="S3827" t="str" cm="1">
        <f t="array" ref="S3827">_xlfn.IFS(FraudData[[#This Row],[Fraud Risk Score]]&gt;=8,"High Risk",FraudData[[#This Row],[Fraud Risk Score]]&gt;=6,"Medium Risk",TRUE,"Low Risk")</f>
        <v>Low Risk</v>
      </c>
    </row>
    <row r="3828" spans="1:19">
      <c r="A3828">
        <v>3827</v>
      </c>
      <c r="B3828">
        <v>113.16</v>
      </c>
      <c r="C3828">
        <v>20</v>
      </c>
      <c r="D3828" t="s">
        <v>50</v>
      </c>
      <c r="E3828">
        <v>0</v>
      </c>
      <c r="F3828">
        <v>0</v>
      </c>
      <c r="G3828">
        <v>27</v>
      </c>
      <c r="H3828">
        <v>1</v>
      </c>
      <c r="I3828">
        <v>67</v>
      </c>
      <c r="J3828">
        <v>0</v>
      </c>
      <c r="K3828">
        <f>_xlfn.XLOOKUP(FraudData[[#This Row],[amount]],AmountRules[Amount Min],AmountRules[Risk Points],,-1)</f>
        <v>0</v>
      </c>
      <c r="L3828">
        <f>_xlfn.XLOOKUP(FraudData[[#This Row],[transaction_hour]],TimeRules[Hour Min],TimeRules[Risk Points],,-1)</f>
        <v>0</v>
      </c>
      <c r="M3828">
        <f>_xlfn.XLOOKUP(FraudData[[#This Row],[foreign_transaction]],ForeignRules[Foreign Transaction],ForeignRules[Risk Points],0)</f>
        <v>0</v>
      </c>
      <c r="N3828">
        <f>_xlfn.XLOOKUP(FraudData[[#This Row],[location_mismatch]],Table10[Location Mismatch],Table10[Risk Points],0)</f>
        <v>0</v>
      </c>
      <c r="O3828">
        <f>_xlfn.XLOOKUP(FraudData[[#This Row],[device_trust_score]],DeviceRules[Device Min],DeviceRules[Risk Points],,-1)</f>
        <v>3</v>
      </c>
      <c r="P3828">
        <f>_xlfn.XLOOKUP(FraudData[[#This Row],[velocity_last_24h]],VelocityRules[Velocity Min],VelocityRules[Risk Points],,-1)</f>
        <v>0</v>
      </c>
      <c r="Q3828">
        <f>_xlfn.XLOOKUP(FraudData[[#This Row],[merchant_category]],MerchantRules[Merchant Category],MerchantRules[Risk Points],0)</f>
        <v>0</v>
      </c>
      <c r="R3828">
        <f>SUM(FraudData[[#This Row],[Amount Risk]:[Merchant Risk]])</f>
        <v>3</v>
      </c>
      <c r="S3828" t="str" cm="1">
        <f t="array" ref="S3828">_xlfn.IFS(FraudData[[#This Row],[Fraud Risk Score]]&gt;=8,"High Risk",FraudData[[#This Row],[Fraud Risk Score]]&gt;=6,"Medium Risk",TRUE,"Low Risk")</f>
        <v>Low Risk</v>
      </c>
    </row>
    <row r="3829" spans="1:19">
      <c r="A3829">
        <v>3828</v>
      </c>
      <c r="B3829">
        <v>118.45</v>
      </c>
      <c r="C3829">
        <v>12</v>
      </c>
      <c r="D3829" t="s">
        <v>50</v>
      </c>
      <c r="E3829">
        <v>0</v>
      </c>
      <c r="F3829">
        <v>0</v>
      </c>
      <c r="G3829">
        <v>93</v>
      </c>
      <c r="H3829">
        <v>1</v>
      </c>
      <c r="I3829">
        <v>36</v>
      </c>
      <c r="J3829">
        <v>0</v>
      </c>
      <c r="K3829">
        <f>_xlfn.XLOOKUP(FraudData[[#This Row],[amount]],AmountRules[Amount Min],AmountRules[Risk Points],,-1)</f>
        <v>0</v>
      </c>
      <c r="L3829">
        <f>_xlfn.XLOOKUP(FraudData[[#This Row],[transaction_hour]],TimeRules[Hour Min],TimeRules[Risk Points],,-1)</f>
        <v>0</v>
      </c>
      <c r="M3829">
        <f>_xlfn.XLOOKUP(FraudData[[#This Row],[foreign_transaction]],ForeignRules[Foreign Transaction],ForeignRules[Risk Points],0)</f>
        <v>0</v>
      </c>
      <c r="N3829">
        <f>_xlfn.XLOOKUP(FraudData[[#This Row],[location_mismatch]],Table10[Location Mismatch],Table10[Risk Points],0)</f>
        <v>0</v>
      </c>
      <c r="O3829">
        <f>_xlfn.XLOOKUP(FraudData[[#This Row],[device_trust_score]],DeviceRules[Device Min],DeviceRules[Risk Points],,-1)</f>
        <v>0</v>
      </c>
      <c r="P3829">
        <f>_xlfn.XLOOKUP(FraudData[[#This Row],[velocity_last_24h]],VelocityRules[Velocity Min],VelocityRules[Risk Points],,-1)</f>
        <v>0</v>
      </c>
      <c r="Q3829">
        <f>_xlfn.XLOOKUP(FraudData[[#This Row],[merchant_category]],MerchantRules[Merchant Category],MerchantRules[Risk Points],0)</f>
        <v>0</v>
      </c>
      <c r="R3829">
        <f>SUM(FraudData[[#This Row],[Amount Risk]:[Merchant Risk]])</f>
        <v>0</v>
      </c>
      <c r="S3829" t="str" cm="1">
        <f t="array" ref="S3829">_xlfn.IFS(FraudData[[#This Row],[Fraud Risk Score]]&gt;=8,"High Risk",FraudData[[#This Row],[Fraud Risk Score]]&gt;=6,"Medium Risk",TRUE,"Low Risk")</f>
        <v>Low Risk</v>
      </c>
    </row>
    <row r="3830" spans="1:19">
      <c r="A3830">
        <v>3829</v>
      </c>
      <c r="B3830">
        <v>330.89</v>
      </c>
      <c r="C3830">
        <v>20</v>
      </c>
      <c r="D3830" t="s">
        <v>47</v>
      </c>
      <c r="E3830">
        <v>0</v>
      </c>
      <c r="F3830">
        <v>0</v>
      </c>
      <c r="G3830">
        <v>83</v>
      </c>
      <c r="H3830">
        <v>0</v>
      </c>
      <c r="I3830">
        <v>57</v>
      </c>
      <c r="J3830">
        <v>0</v>
      </c>
      <c r="K3830">
        <f>_xlfn.XLOOKUP(FraudData[[#This Row],[amount]],AmountRules[Amount Min],AmountRules[Risk Points],,-1)</f>
        <v>0</v>
      </c>
      <c r="L3830">
        <f>_xlfn.XLOOKUP(FraudData[[#This Row],[transaction_hour]],TimeRules[Hour Min],TimeRules[Risk Points],,-1)</f>
        <v>0</v>
      </c>
      <c r="M3830">
        <f>_xlfn.XLOOKUP(FraudData[[#This Row],[foreign_transaction]],ForeignRules[Foreign Transaction],ForeignRules[Risk Points],0)</f>
        <v>0</v>
      </c>
      <c r="N3830">
        <f>_xlfn.XLOOKUP(FraudData[[#This Row],[location_mismatch]],Table10[Location Mismatch],Table10[Risk Points],0)</f>
        <v>0</v>
      </c>
      <c r="O3830">
        <f>_xlfn.XLOOKUP(FraudData[[#This Row],[device_trust_score]],DeviceRules[Device Min],DeviceRules[Risk Points],,-1)</f>
        <v>0</v>
      </c>
      <c r="P3830">
        <f>_xlfn.XLOOKUP(FraudData[[#This Row],[velocity_last_24h]],VelocityRules[Velocity Min],VelocityRules[Risk Points],,-1)</f>
        <v>0</v>
      </c>
      <c r="Q3830">
        <f>_xlfn.XLOOKUP(FraudData[[#This Row],[merchant_category]],MerchantRules[Merchant Category],MerchantRules[Risk Points],0)</f>
        <v>0</v>
      </c>
      <c r="R3830">
        <f>SUM(FraudData[[#This Row],[Amount Risk]:[Merchant Risk]])</f>
        <v>0</v>
      </c>
      <c r="S3830" t="str" cm="1">
        <f t="array" ref="S3830">_xlfn.IFS(FraudData[[#This Row],[Fraud Risk Score]]&gt;=8,"High Risk",FraudData[[#This Row],[Fraud Risk Score]]&gt;=6,"Medium Risk",TRUE,"Low Risk")</f>
        <v>Low Risk</v>
      </c>
    </row>
    <row r="3831" spans="1:19">
      <c r="A3831">
        <v>3830</v>
      </c>
      <c r="B3831">
        <v>45.01</v>
      </c>
      <c r="C3831">
        <v>7</v>
      </c>
      <c r="D3831" t="s">
        <v>48</v>
      </c>
      <c r="E3831">
        <v>1</v>
      </c>
      <c r="F3831">
        <v>0</v>
      </c>
      <c r="G3831">
        <v>57</v>
      </c>
      <c r="H3831">
        <v>3</v>
      </c>
      <c r="I3831">
        <v>64</v>
      </c>
      <c r="J3831">
        <v>0</v>
      </c>
      <c r="K3831">
        <f>_xlfn.XLOOKUP(FraudData[[#This Row],[amount]],AmountRules[Amount Min],AmountRules[Risk Points],,-1)</f>
        <v>0</v>
      </c>
      <c r="L3831">
        <f>_xlfn.XLOOKUP(FraudData[[#This Row],[transaction_hour]],TimeRules[Hour Min],TimeRules[Risk Points],,-1)</f>
        <v>0</v>
      </c>
      <c r="M3831">
        <f>_xlfn.XLOOKUP(FraudData[[#This Row],[foreign_transaction]],ForeignRules[Foreign Transaction],ForeignRules[Risk Points],0)</f>
        <v>3</v>
      </c>
      <c r="N3831">
        <f>_xlfn.XLOOKUP(FraudData[[#This Row],[location_mismatch]],Table10[Location Mismatch],Table10[Risk Points],0)</f>
        <v>0</v>
      </c>
      <c r="O3831">
        <f>_xlfn.XLOOKUP(FraudData[[#This Row],[device_trust_score]],DeviceRules[Device Min],DeviceRules[Risk Points],,-1)</f>
        <v>1</v>
      </c>
      <c r="P3831">
        <f>_xlfn.XLOOKUP(FraudData[[#This Row],[velocity_last_24h]],VelocityRules[Velocity Min],VelocityRules[Risk Points],,-1)</f>
        <v>0</v>
      </c>
      <c r="Q3831">
        <f>_xlfn.XLOOKUP(FraudData[[#This Row],[merchant_category]],MerchantRules[Merchant Category],MerchantRules[Risk Points],0)</f>
        <v>0</v>
      </c>
      <c r="R3831">
        <f>SUM(FraudData[[#This Row],[Amount Risk]:[Merchant Risk]])</f>
        <v>4</v>
      </c>
      <c r="S3831" t="str" cm="1">
        <f t="array" ref="S3831">_xlfn.IFS(FraudData[[#This Row],[Fraud Risk Score]]&gt;=8,"High Risk",FraudData[[#This Row],[Fraud Risk Score]]&gt;=6,"Medium Risk",TRUE,"Low Risk")</f>
        <v>Low Risk</v>
      </c>
    </row>
    <row r="3832" spans="1:19">
      <c r="A3832">
        <v>3831</v>
      </c>
      <c r="B3832">
        <v>86.33</v>
      </c>
      <c r="C3832">
        <v>12</v>
      </c>
      <c r="D3832" t="s">
        <v>46</v>
      </c>
      <c r="E3832">
        <v>0</v>
      </c>
      <c r="F3832">
        <v>0</v>
      </c>
      <c r="G3832">
        <v>60</v>
      </c>
      <c r="H3832">
        <v>2</v>
      </c>
      <c r="I3832">
        <v>22</v>
      </c>
      <c r="J3832">
        <v>0</v>
      </c>
      <c r="K3832">
        <f>_xlfn.XLOOKUP(FraudData[[#This Row],[amount]],AmountRules[Amount Min],AmountRules[Risk Points],,-1)</f>
        <v>0</v>
      </c>
      <c r="L3832">
        <f>_xlfn.XLOOKUP(FraudData[[#This Row],[transaction_hour]],TimeRules[Hour Min],TimeRules[Risk Points],,-1)</f>
        <v>0</v>
      </c>
      <c r="M3832">
        <f>_xlfn.XLOOKUP(FraudData[[#This Row],[foreign_transaction]],ForeignRules[Foreign Transaction],ForeignRules[Risk Points],0)</f>
        <v>0</v>
      </c>
      <c r="N3832">
        <f>_xlfn.XLOOKUP(FraudData[[#This Row],[location_mismatch]],Table10[Location Mismatch],Table10[Risk Points],0)</f>
        <v>0</v>
      </c>
      <c r="O3832">
        <f>_xlfn.XLOOKUP(FraudData[[#This Row],[device_trust_score]],DeviceRules[Device Min],DeviceRules[Risk Points],,-1)</f>
        <v>1</v>
      </c>
      <c r="P3832">
        <f>_xlfn.XLOOKUP(FraudData[[#This Row],[velocity_last_24h]],VelocityRules[Velocity Min],VelocityRules[Risk Points],,-1)</f>
        <v>0</v>
      </c>
      <c r="Q3832">
        <f>_xlfn.XLOOKUP(FraudData[[#This Row],[merchant_category]],MerchantRules[Merchant Category],MerchantRules[Risk Points],0)</f>
        <v>0</v>
      </c>
      <c r="R3832">
        <f>SUM(FraudData[[#This Row],[Amount Risk]:[Merchant Risk]])</f>
        <v>1</v>
      </c>
      <c r="S3832" t="str" cm="1">
        <f t="array" ref="S3832">_xlfn.IFS(FraudData[[#This Row],[Fraud Risk Score]]&gt;=8,"High Risk",FraudData[[#This Row],[Fraud Risk Score]]&gt;=6,"Medium Risk",TRUE,"Low Risk")</f>
        <v>Low Risk</v>
      </c>
    </row>
    <row r="3833" spans="1:19">
      <c r="A3833">
        <v>3832</v>
      </c>
      <c r="B3833">
        <v>297.43</v>
      </c>
      <c r="C3833">
        <v>14</v>
      </c>
      <c r="D3833" t="s">
        <v>50</v>
      </c>
      <c r="E3833">
        <v>0</v>
      </c>
      <c r="F3833">
        <v>0</v>
      </c>
      <c r="G3833">
        <v>98</v>
      </c>
      <c r="H3833">
        <v>1</v>
      </c>
      <c r="I3833">
        <v>62</v>
      </c>
      <c r="J3833">
        <v>0</v>
      </c>
      <c r="K3833">
        <f>_xlfn.XLOOKUP(FraudData[[#This Row],[amount]],AmountRules[Amount Min],AmountRules[Risk Points],,-1)</f>
        <v>0</v>
      </c>
      <c r="L3833">
        <f>_xlfn.XLOOKUP(FraudData[[#This Row],[transaction_hour]],TimeRules[Hour Min],TimeRules[Risk Points],,-1)</f>
        <v>0</v>
      </c>
      <c r="M3833">
        <f>_xlfn.XLOOKUP(FraudData[[#This Row],[foreign_transaction]],ForeignRules[Foreign Transaction],ForeignRules[Risk Points],0)</f>
        <v>0</v>
      </c>
      <c r="N3833">
        <f>_xlfn.XLOOKUP(FraudData[[#This Row],[location_mismatch]],Table10[Location Mismatch],Table10[Risk Points],0)</f>
        <v>0</v>
      </c>
      <c r="O3833">
        <f>_xlfn.XLOOKUP(FraudData[[#This Row],[device_trust_score]],DeviceRules[Device Min],DeviceRules[Risk Points],,-1)</f>
        <v>0</v>
      </c>
      <c r="P3833">
        <f>_xlfn.XLOOKUP(FraudData[[#This Row],[velocity_last_24h]],VelocityRules[Velocity Min],VelocityRules[Risk Points],,-1)</f>
        <v>0</v>
      </c>
      <c r="Q3833">
        <f>_xlfn.XLOOKUP(FraudData[[#This Row],[merchant_category]],MerchantRules[Merchant Category],MerchantRules[Risk Points],0)</f>
        <v>0</v>
      </c>
      <c r="R3833">
        <f>SUM(FraudData[[#This Row],[Amount Risk]:[Merchant Risk]])</f>
        <v>0</v>
      </c>
      <c r="S3833" t="str" cm="1">
        <f t="array" ref="S3833">_xlfn.IFS(FraudData[[#This Row],[Fraud Risk Score]]&gt;=8,"High Risk",FraudData[[#This Row],[Fraud Risk Score]]&gt;=6,"Medium Risk",TRUE,"Low Risk")</f>
        <v>Low Risk</v>
      </c>
    </row>
    <row r="3834" spans="1:19">
      <c r="A3834">
        <v>3833</v>
      </c>
      <c r="B3834">
        <v>312.32</v>
      </c>
      <c r="C3834">
        <v>19</v>
      </c>
      <c r="D3834" t="s">
        <v>50</v>
      </c>
      <c r="E3834">
        <v>0</v>
      </c>
      <c r="F3834">
        <v>0</v>
      </c>
      <c r="G3834">
        <v>27</v>
      </c>
      <c r="H3834">
        <v>4</v>
      </c>
      <c r="I3834">
        <v>63</v>
      </c>
      <c r="J3834">
        <v>0</v>
      </c>
      <c r="K3834">
        <f>_xlfn.XLOOKUP(FraudData[[#This Row],[amount]],AmountRules[Amount Min],AmountRules[Risk Points],,-1)</f>
        <v>0</v>
      </c>
      <c r="L3834">
        <f>_xlfn.XLOOKUP(FraudData[[#This Row],[transaction_hour]],TimeRules[Hour Min],TimeRules[Risk Points],,-1)</f>
        <v>0</v>
      </c>
      <c r="M3834">
        <f>_xlfn.XLOOKUP(FraudData[[#This Row],[foreign_transaction]],ForeignRules[Foreign Transaction],ForeignRules[Risk Points],0)</f>
        <v>0</v>
      </c>
      <c r="N3834">
        <f>_xlfn.XLOOKUP(FraudData[[#This Row],[location_mismatch]],Table10[Location Mismatch],Table10[Risk Points],0)</f>
        <v>0</v>
      </c>
      <c r="O3834">
        <f>_xlfn.XLOOKUP(FraudData[[#This Row],[device_trust_score]],DeviceRules[Device Min],DeviceRules[Risk Points],,-1)</f>
        <v>3</v>
      </c>
      <c r="P3834">
        <f>_xlfn.XLOOKUP(FraudData[[#This Row],[velocity_last_24h]],VelocityRules[Velocity Min],VelocityRules[Risk Points],,-1)</f>
        <v>0</v>
      </c>
      <c r="Q3834">
        <f>_xlfn.XLOOKUP(FraudData[[#This Row],[merchant_category]],MerchantRules[Merchant Category],MerchantRules[Risk Points],0)</f>
        <v>0</v>
      </c>
      <c r="R3834">
        <f>SUM(FraudData[[#This Row],[Amount Risk]:[Merchant Risk]])</f>
        <v>3</v>
      </c>
      <c r="S3834" t="str" cm="1">
        <f t="array" ref="S3834">_xlfn.IFS(FraudData[[#This Row],[Fraud Risk Score]]&gt;=8,"High Risk",FraudData[[#This Row],[Fraud Risk Score]]&gt;=6,"Medium Risk",TRUE,"Low Risk")</f>
        <v>Low Risk</v>
      </c>
    </row>
    <row r="3835" spans="1:19">
      <c r="A3835">
        <v>3834</v>
      </c>
      <c r="B3835">
        <v>87.39</v>
      </c>
      <c r="C3835">
        <v>19</v>
      </c>
      <c r="D3835" t="s">
        <v>47</v>
      </c>
      <c r="E3835">
        <v>1</v>
      </c>
      <c r="F3835">
        <v>0</v>
      </c>
      <c r="G3835">
        <v>99</v>
      </c>
      <c r="H3835">
        <v>1</v>
      </c>
      <c r="I3835">
        <v>64</v>
      </c>
      <c r="J3835">
        <v>0</v>
      </c>
      <c r="K3835">
        <f>_xlfn.XLOOKUP(FraudData[[#This Row],[amount]],AmountRules[Amount Min],AmountRules[Risk Points],,-1)</f>
        <v>0</v>
      </c>
      <c r="L3835">
        <f>_xlfn.XLOOKUP(FraudData[[#This Row],[transaction_hour]],TimeRules[Hour Min],TimeRules[Risk Points],,-1)</f>
        <v>0</v>
      </c>
      <c r="M3835">
        <f>_xlfn.XLOOKUP(FraudData[[#This Row],[foreign_transaction]],ForeignRules[Foreign Transaction],ForeignRules[Risk Points],0)</f>
        <v>3</v>
      </c>
      <c r="N3835">
        <f>_xlfn.XLOOKUP(FraudData[[#This Row],[location_mismatch]],Table10[Location Mismatch],Table10[Risk Points],0)</f>
        <v>0</v>
      </c>
      <c r="O3835">
        <f>_xlfn.XLOOKUP(FraudData[[#This Row],[device_trust_score]],DeviceRules[Device Min],DeviceRules[Risk Points],,-1)</f>
        <v>0</v>
      </c>
      <c r="P3835">
        <f>_xlfn.XLOOKUP(FraudData[[#This Row],[velocity_last_24h]],VelocityRules[Velocity Min],VelocityRules[Risk Points],,-1)</f>
        <v>0</v>
      </c>
      <c r="Q3835">
        <f>_xlfn.XLOOKUP(FraudData[[#This Row],[merchant_category]],MerchantRules[Merchant Category],MerchantRules[Risk Points],0)</f>
        <v>0</v>
      </c>
      <c r="R3835">
        <f>SUM(FraudData[[#This Row],[Amount Risk]:[Merchant Risk]])</f>
        <v>3</v>
      </c>
      <c r="S3835" t="str" cm="1">
        <f t="array" ref="S3835">_xlfn.IFS(FraudData[[#This Row],[Fraud Risk Score]]&gt;=8,"High Risk",FraudData[[#This Row],[Fraud Risk Score]]&gt;=6,"Medium Risk",TRUE,"Low Risk")</f>
        <v>Low Risk</v>
      </c>
    </row>
    <row r="3836" spans="1:19">
      <c r="A3836">
        <v>3835</v>
      </c>
      <c r="B3836">
        <v>110.62</v>
      </c>
      <c r="C3836">
        <v>12</v>
      </c>
      <c r="D3836" t="s">
        <v>48</v>
      </c>
      <c r="E3836">
        <v>1</v>
      </c>
      <c r="F3836">
        <v>0</v>
      </c>
      <c r="G3836">
        <v>27</v>
      </c>
      <c r="H3836">
        <v>2</v>
      </c>
      <c r="I3836">
        <v>19</v>
      </c>
      <c r="J3836">
        <v>0</v>
      </c>
      <c r="K3836">
        <f>_xlfn.XLOOKUP(FraudData[[#This Row],[amount]],AmountRules[Amount Min],AmountRules[Risk Points],,-1)</f>
        <v>0</v>
      </c>
      <c r="L3836">
        <f>_xlfn.XLOOKUP(FraudData[[#This Row],[transaction_hour]],TimeRules[Hour Min],TimeRules[Risk Points],,-1)</f>
        <v>0</v>
      </c>
      <c r="M3836">
        <f>_xlfn.XLOOKUP(FraudData[[#This Row],[foreign_transaction]],ForeignRules[Foreign Transaction],ForeignRules[Risk Points],0)</f>
        <v>3</v>
      </c>
      <c r="N3836">
        <f>_xlfn.XLOOKUP(FraudData[[#This Row],[location_mismatch]],Table10[Location Mismatch],Table10[Risk Points],0)</f>
        <v>0</v>
      </c>
      <c r="O3836">
        <f>_xlfn.XLOOKUP(FraudData[[#This Row],[device_trust_score]],DeviceRules[Device Min],DeviceRules[Risk Points],,-1)</f>
        <v>3</v>
      </c>
      <c r="P3836">
        <f>_xlfn.XLOOKUP(FraudData[[#This Row],[velocity_last_24h]],VelocityRules[Velocity Min],VelocityRules[Risk Points],,-1)</f>
        <v>0</v>
      </c>
      <c r="Q3836">
        <f>_xlfn.XLOOKUP(FraudData[[#This Row],[merchant_category]],MerchantRules[Merchant Category],MerchantRules[Risk Points],0)</f>
        <v>0</v>
      </c>
      <c r="R3836">
        <f>SUM(FraudData[[#This Row],[Amount Risk]:[Merchant Risk]])</f>
        <v>6</v>
      </c>
      <c r="S3836" t="str" cm="1">
        <f t="array" ref="S3836">_xlfn.IFS(FraudData[[#This Row],[Fraud Risk Score]]&gt;=8,"High Risk",FraudData[[#This Row],[Fraud Risk Score]]&gt;=6,"Medium Risk",TRUE,"Low Risk")</f>
        <v>Medium Risk</v>
      </c>
    </row>
    <row r="3837" spans="1:19">
      <c r="A3837">
        <v>3836</v>
      </c>
      <c r="B3837">
        <v>65.05</v>
      </c>
      <c r="C3837">
        <v>22</v>
      </c>
      <c r="D3837" t="s">
        <v>46</v>
      </c>
      <c r="E3837">
        <v>0</v>
      </c>
      <c r="F3837">
        <v>0</v>
      </c>
      <c r="G3837">
        <v>83</v>
      </c>
      <c r="H3837">
        <v>2</v>
      </c>
      <c r="I3837">
        <v>68</v>
      </c>
      <c r="J3837">
        <v>0</v>
      </c>
      <c r="K3837">
        <f>_xlfn.XLOOKUP(FraudData[[#This Row],[amount]],AmountRules[Amount Min],AmountRules[Risk Points],,-1)</f>
        <v>0</v>
      </c>
      <c r="L3837">
        <f>_xlfn.XLOOKUP(FraudData[[#This Row],[transaction_hour]],TimeRules[Hour Min],TimeRules[Risk Points],,-1)</f>
        <v>0</v>
      </c>
      <c r="M3837">
        <f>_xlfn.XLOOKUP(FraudData[[#This Row],[foreign_transaction]],ForeignRules[Foreign Transaction],ForeignRules[Risk Points],0)</f>
        <v>0</v>
      </c>
      <c r="N3837">
        <f>_xlfn.XLOOKUP(FraudData[[#This Row],[location_mismatch]],Table10[Location Mismatch],Table10[Risk Points],0)</f>
        <v>0</v>
      </c>
      <c r="O3837">
        <f>_xlfn.XLOOKUP(FraudData[[#This Row],[device_trust_score]],DeviceRules[Device Min],DeviceRules[Risk Points],,-1)</f>
        <v>0</v>
      </c>
      <c r="P3837">
        <f>_xlfn.XLOOKUP(FraudData[[#This Row],[velocity_last_24h]],VelocityRules[Velocity Min],VelocityRules[Risk Points],,-1)</f>
        <v>0</v>
      </c>
      <c r="Q3837">
        <f>_xlfn.XLOOKUP(FraudData[[#This Row],[merchant_category]],MerchantRules[Merchant Category],MerchantRules[Risk Points],0)</f>
        <v>0</v>
      </c>
      <c r="R3837">
        <f>SUM(FraudData[[#This Row],[Amount Risk]:[Merchant Risk]])</f>
        <v>0</v>
      </c>
      <c r="S3837" t="str" cm="1">
        <f t="array" ref="S3837">_xlfn.IFS(FraudData[[#This Row],[Fraud Risk Score]]&gt;=8,"High Risk",FraudData[[#This Row],[Fraud Risk Score]]&gt;=6,"Medium Risk",TRUE,"Low Risk")</f>
        <v>Low Risk</v>
      </c>
    </row>
    <row r="3838" spans="1:19">
      <c r="A3838">
        <v>3837</v>
      </c>
      <c r="B3838">
        <v>485.36</v>
      </c>
      <c r="C3838">
        <v>4</v>
      </c>
      <c r="D3838" t="s">
        <v>48</v>
      </c>
      <c r="E3838">
        <v>0</v>
      </c>
      <c r="F3838">
        <v>0</v>
      </c>
      <c r="G3838">
        <v>78</v>
      </c>
      <c r="H3838">
        <v>1</v>
      </c>
      <c r="I3838">
        <v>49</v>
      </c>
      <c r="J3838">
        <v>0</v>
      </c>
      <c r="K3838">
        <f>_xlfn.XLOOKUP(FraudData[[#This Row],[amount]],AmountRules[Amount Min],AmountRules[Risk Points],,-1)</f>
        <v>0</v>
      </c>
      <c r="L3838">
        <f>_xlfn.XLOOKUP(FraudData[[#This Row],[transaction_hour]],TimeRules[Hour Min],TimeRules[Risk Points],,-1)</f>
        <v>0</v>
      </c>
      <c r="M3838">
        <f>_xlfn.XLOOKUP(FraudData[[#This Row],[foreign_transaction]],ForeignRules[Foreign Transaction],ForeignRules[Risk Points],0)</f>
        <v>0</v>
      </c>
      <c r="N3838">
        <f>_xlfn.XLOOKUP(FraudData[[#This Row],[location_mismatch]],Table10[Location Mismatch],Table10[Risk Points],0)</f>
        <v>0</v>
      </c>
      <c r="O3838">
        <f>_xlfn.XLOOKUP(FraudData[[#This Row],[device_trust_score]],DeviceRules[Device Min],DeviceRules[Risk Points],,-1)</f>
        <v>0</v>
      </c>
      <c r="P3838">
        <f>_xlfn.XLOOKUP(FraudData[[#This Row],[velocity_last_24h]],VelocityRules[Velocity Min],VelocityRules[Risk Points],,-1)</f>
        <v>0</v>
      </c>
      <c r="Q3838">
        <f>_xlfn.XLOOKUP(FraudData[[#This Row],[merchant_category]],MerchantRules[Merchant Category],MerchantRules[Risk Points],0)</f>
        <v>0</v>
      </c>
      <c r="R3838">
        <f>SUM(FraudData[[#This Row],[Amount Risk]:[Merchant Risk]])</f>
        <v>0</v>
      </c>
      <c r="S3838" t="str" cm="1">
        <f t="array" ref="S3838">_xlfn.IFS(FraudData[[#This Row],[Fraud Risk Score]]&gt;=8,"High Risk",FraudData[[#This Row],[Fraud Risk Score]]&gt;=6,"Medium Risk",TRUE,"Low Risk")</f>
        <v>Low Risk</v>
      </c>
    </row>
    <row r="3839" spans="1:19">
      <c r="A3839">
        <v>3838</v>
      </c>
      <c r="B3839">
        <v>22.73</v>
      </c>
      <c r="C3839">
        <v>21</v>
      </c>
      <c r="D3839" t="s">
        <v>48</v>
      </c>
      <c r="E3839">
        <v>0</v>
      </c>
      <c r="F3839">
        <v>0</v>
      </c>
      <c r="G3839">
        <v>52</v>
      </c>
      <c r="H3839">
        <v>4</v>
      </c>
      <c r="I3839">
        <v>44</v>
      </c>
      <c r="J3839">
        <v>0</v>
      </c>
      <c r="K3839">
        <f>_xlfn.XLOOKUP(FraudData[[#This Row],[amount]],AmountRules[Amount Min],AmountRules[Risk Points],,-1)</f>
        <v>0</v>
      </c>
      <c r="L3839">
        <f>_xlfn.XLOOKUP(FraudData[[#This Row],[transaction_hour]],TimeRules[Hour Min],TimeRules[Risk Points],,-1)</f>
        <v>0</v>
      </c>
      <c r="M3839">
        <f>_xlfn.XLOOKUP(FraudData[[#This Row],[foreign_transaction]],ForeignRules[Foreign Transaction],ForeignRules[Risk Points],0)</f>
        <v>0</v>
      </c>
      <c r="N3839">
        <f>_xlfn.XLOOKUP(FraudData[[#This Row],[location_mismatch]],Table10[Location Mismatch],Table10[Risk Points],0)</f>
        <v>0</v>
      </c>
      <c r="O3839">
        <f>_xlfn.XLOOKUP(FraudData[[#This Row],[device_trust_score]],DeviceRules[Device Min],DeviceRules[Risk Points],,-1)</f>
        <v>1</v>
      </c>
      <c r="P3839">
        <f>_xlfn.XLOOKUP(FraudData[[#This Row],[velocity_last_24h]],VelocityRules[Velocity Min],VelocityRules[Risk Points],,-1)</f>
        <v>0</v>
      </c>
      <c r="Q3839">
        <f>_xlfn.XLOOKUP(FraudData[[#This Row],[merchant_category]],MerchantRules[Merchant Category],MerchantRules[Risk Points],0)</f>
        <v>0</v>
      </c>
      <c r="R3839">
        <f>SUM(FraudData[[#This Row],[Amount Risk]:[Merchant Risk]])</f>
        <v>1</v>
      </c>
      <c r="S3839" t="str" cm="1">
        <f t="array" ref="S3839">_xlfn.IFS(FraudData[[#This Row],[Fraud Risk Score]]&gt;=8,"High Risk",FraudData[[#This Row],[Fraud Risk Score]]&gt;=6,"Medium Risk",TRUE,"Low Risk")</f>
        <v>Low Risk</v>
      </c>
    </row>
    <row r="3840" spans="1:19">
      <c r="A3840">
        <v>3839</v>
      </c>
      <c r="B3840">
        <v>488.58</v>
      </c>
      <c r="C3840">
        <v>21</v>
      </c>
      <c r="D3840" t="s">
        <v>47</v>
      </c>
      <c r="E3840">
        <v>0</v>
      </c>
      <c r="F3840">
        <v>0</v>
      </c>
      <c r="G3840">
        <v>33</v>
      </c>
      <c r="H3840">
        <v>4</v>
      </c>
      <c r="I3840">
        <v>19</v>
      </c>
      <c r="J3840">
        <v>0</v>
      </c>
      <c r="K3840">
        <f>_xlfn.XLOOKUP(FraudData[[#This Row],[amount]],AmountRules[Amount Min],AmountRules[Risk Points],,-1)</f>
        <v>0</v>
      </c>
      <c r="L3840">
        <f>_xlfn.XLOOKUP(FraudData[[#This Row],[transaction_hour]],TimeRules[Hour Min],TimeRules[Risk Points],,-1)</f>
        <v>0</v>
      </c>
      <c r="M3840">
        <f>_xlfn.XLOOKUP(FraudData[[#This Row],[foreign_transaction]],ForeignRules[Foreign Transaction],ForeignRules[Risk Points],0)</f>
        <v>0</v>
      </c>
      <c r="N3840">
        <f>_xlfn.XLOOKUP(FraudData[[#This Row],[location_mismatch]],Table10[Location Mismatch],Table10[Risk Points],0)</f>
        <v>0</v>
      </c>
      <c r="O3840">
        <f>_xlfn.XLOOKUP(FraudData[[#This Row],[device_trust_score]],DeviceRules[Device Min],DeviceRules[Risk Points],,-1)</f>
        <v>2</v>
      </c>
      <c r="P3840">
        <f>_xlfn.XLOOKUP(FraudData[[#This Row],[velocity_last_24h]],VelocityRules[Velocity Min],VelocityRules[Risk Points],,-1)</f>
        <v>0</v>
      </c>
      <c r="Q3840">
        <f>_xlfn.XLOOKUP(FraudData[[#This Row],[merchant_category]],MerchantRules[Merchant Category],MerchantRules[Risk Points],0)</f>
        <v>0</v>
      </c>
      <c r="R3840">
        <f>SUM(FraudData[[#This Row],[Amount Risk]:[Merchant Risk]])</f>
        <v>2</v>
      </c>
      <c r="S3840" t="str" cm="1">
        <f t="array" ref="S3840">_xlfn.IFS(FraudData[[#This Row],[Fraud Risk Score]]&gt;=8,"High Risk",FraudData[[#This Row],[Fraud Risk Score]]&gt;=6,"Medium Risk",TRUE,"Low Risk")</f>
        <v>Low Risk</v>
      </c>
    </row>
    <row r="3841" spans="1:19">
      <c r="A3841">
        <v>3840</v>
      </c>
      <c r="B3841">
        <v>207.29</v>
      </c>
      <c r="C3841">
        <v>5</v>
      </c>
      <c r="D3841" t="s">
        <v>48</v>
      </c>
      <c r="E3841">
        <v>0</v>
      </c>
      <c r="F3841">
        <v>0</v>
      </c>
      <c r="G3841">
        <v>50</v>
      </c>
      <c r="H3841">
        <v>1</v>
      </c>
      <c r="I3841">
        <v>54</v>
      </c>
      <c r="J3841">
        <v>0</v>
      </c>
      <c r="K3841">
        <f>_xlfn.XLOOKUP(FraudData[[#This Row],[amount]],AmountRules[Amount Min],AmountRules[Risk Points],,-1)</f>
        <v>0</v>
      </c>
      <c r="L3841">
        <f>_xlfn.XLOOKUP(FraudData[[#This Row],[transaction_hour]],TimeRules[Hour Min],TimeRules[Risk Points],,-1)</f>
        <v>0</v>
      </c>
      <c r="M3841">
        <f>_xlfn.XLOOKUP(FraudData[[#This Row],[foreign_transaction]],ForeignRules[Foreign Transaction],ForeignRules[Risk Points],0)</f>
        <v>0</v>
      </c>
      <c r="N3841">
        <f>_xlfn.XLOOKUP(FraudData[[#This Row],[location_mismatch]],Table10[Location Mismatch],Table10[Risk Points],0)</f>
        <v>0</v>
      </c>
      <c r="O3841">
        <f>_xlfn.XLOOKUP(FraudData[[#This Row],[device_trust_score]],DeviceRules[Device Min],DeviceRules[Risk Points],,-1)</f>
        <v>1</v>
      </c>
      <c r="P3841">
        <f>_xlfn.XLOOKUP(FraudData[[#This Row],[velocity_last_24h]],VelocityRules[Velocity Min],VelocityRules[Risk Points],,-1)</f>
        <v>0</v>
      </c>
      <c r="Q3841">
        <f>_xlfn.XLOOKUP(FraudData[[#This Row],[merchant_category]],MerchantRules[Merchant Category],MerchantRules[Risk Points],0)</f>
        <v>0</v>
      </c>
      <c r="R3841">
        <f>SUM(FraudData[[#This Row],[Amount Risk]:[Merchant Risk]])</f>
        <v>1</v>
      </c>
      <c r="S3841" t="str" cm="1">
        <f t="array" ref="S3841">_xlfn.IFS(FraudData[[#This Row],[Fraud Risk Score]]&gt;=8,"High Risk",FraudData[[#This Row],[Fraud Risk Score]]&gt;=6,"Medium Risk",TRUE,"Low Risk")</f>
        <v>Low Risk</v>
      </c>
    </row>
    <row r="3842" spans="1:19">
      <c r="A3842">
        <v>3841</v>
      </c>
      <c r="B3842">
        <v>136.51</v>
      </c>
      <c r="C3842">
        <v>4</v>
      </c>
      <c r="D3842" t="s">
        <v>46</v>
      </c>
      <c r="E3842">
        <v>0</v>
      </c>
      <c r="F3842">
        <v>0</v>
      </c>
      <c r="G3842">
        <v>53</v>
      </c>
      <c r="H3842">
        <v>1</v>
      </c>
      <c r="I3842">
        <v>54</v>
      </c>
      <c r="J3842">
        <v>0</v>
      </c>
      <c r="K3842">
        <f>_xlfn.XLOOKUP(FraudData[[#This Row],[amount]],AmountRules[Amount Min],AmountRules[Risk Points],,-1)</f>
        <v>0</v>
      </c>
      <c r="L3842">
        <f>_xlfn.XLOOKUP(FraudData[[#This Row],[transaction_hour]],TimeRules[Hour Min],TimeRules[Risk Points],,-1)</f>
        <v>0</v>
      </c>
      <c r="M3842">
        <f>_xlfn.XLOOKUP(FraudData[[#This Row],[foreign_transaction]],ForeignRules[Foreign Transaction],ForeignRules[Risk Points],0)</f>
        <v>0</v>
      </c>
      <c r="N3842">
        <f>_xlfn.XLOOKUP(FraudData[[#This Row],[location_mismatch]],Table10[Location Mismatch],Table10[Risk Points],0)</f>
        <v>0</v>
      </c>
      <c r="O3842">
        <f>_xlfn.XLOOKUP(FraudData[[#This Row],[device_trust_score]],DeviceRules[Device Min],DeviceRules[Risk Points],,-1)</f>
        <v>1</v>
      </c>
      <c r="P3842">
        <f>_xlfn.XLOOKUP(FraudData[[#This Row],[velocity_last_24h]],VelocityRules[Velocity Min],VelocityRules[Risk Points],,-1)</f>
        <v>0</v>
      </c>
      <c r="Q3842">
        <f>_xlfn.XLOOKUP(FraudData[[#This Row],[merchant_category]],MerchantRules[Merchant Category],MerchantRules[Risk Points],0)</f>
        <v>0</v>
      </c>
      <c r="R3842">
        <f>SUM(FraudData[[#This Row],[Amount Risk]:[Merchant Risk]])</f>
        <v>1</v>
      </c>
      <c r="S3842" t="str" cm="1">
        <f t="array" ref="S3842">_xlfn.IFS(FraudData[[#This Row],[Fraud Risk Score]]&gt;=8,"High Risk",FraudData[[#This Row],[Fraud Risk Score]]&gt;=6,"Medium Risk",TRUE,"Low Risk")</f>
        <v>Low Risk</v>
      </c>
    </row>
    <row r="3843" spans="1:19">
      <c r="A3843">
        <v>3842</v>
      </c>
      <c r="B3843">
        <v>5.98</v>
      </c>
      <c r="C3843">
        <v>12</v>
      </c>
      <c r="D3843" t="s">
        <v>49</v>
      </c>
      <c r="E3843">
        <v>1</v>
      </c>
      <c r="F3843">
        <v>0</v>
      </c>
      <c r="G3843">
        <v>34</v>
      </c>
      <c r="H3843">
        <v>2</v>
      </c>
      <c r="I3843">
        <v>39</v>
      </c>
      <c r="J3843">
        <v>0</v>
      </c>
      <c r="K3843">
        <f>_xlfn.XLOOKUP(FraudData[[#This Row],[amount]],AmountRules[Amount Min],AmountRules[Risk Points],,-1)</f>
        <v>0</v>
      </c>
      <c r="L3843">
        <f>_xlfn.XLOOKUP(FraudData[[#This Row],[transaction_hour]],TimeRules[Hour Min],TimeRules[Risk Points],,-1)</f>
        <v>0</v>
      </c>
      <c r="M3843">
        <f>_xlfn.XLOOKUP(FraudData[[#This Row],[foreign_transaction]],ForeignRules[Foreign Transaction],ForeignRules[Risk Points],0)</f>
        <v>3</v>
      </c>
      <c r="N3843">
        <f>_xlfn.XLOOKUP(FraudData[[#This Row],[location_mismatch]],Table10[Location Mismatch],Table10[Risk Points],0)</f>
        <v>0</v>
      </c>
      <c r="O3843">
        <f>_xlfn.XLOOKUP(FraudData[[#This Row],[device_trust_score]],DeviceRules[Device Min],DeviceRules[Risk Points],,-1)</f>
        <v>2</v>
      </c>
      <c r="P3843">
        <f>_xlfn.XLOOKUP(FraudData[[#This Row],[velocity_last_24h]],VelocityRules[Velocity Min],VelocityRules[Risk Points],,-1)</f>
        <v>0</v>
      </c>
      <c r="Q3843">
        <f>_xlfn.XLOOKUP(FraudData[[#This Row],[merchant_category]],MerchantRules[Merchant Category],MerchantRules[Risk Points],0)</f>
        <v>1</v>
      </c>
      <c r="R3843">
        <f>SUM(FraudData[[#This Row],[Amount Risk]:[Merchant Risk]])</f>
        <v>6</v>
      </c>
      <c r="S3843" t="str" cm="1">
        <f t="array" ref="S3843">_xlfn.IFS(FraudData[[#This Row],[Fraud Risk Score]]&gt;=8,"High Risk",FraudData[[#This Row],[Fraud Risk Score]]&gt;=6,"Medium Risk",TRUE,"Low Risk")</f>
        <v>Medium Risk</v>
      </c>
    </row>
    <row r="3844" spans="1:19">
      <c r="A3844">
        <v>3843</v>
      </c>
      <c r="B3844">
        <v>116.19</v>
      </c>
      <c r="C3844">
        <v>4</v>
      </c>
      <c r="D3844" t="s">
        <v>49</v>
      </c>
      <c r="E3844">
        <v>1</v>
      </c>
      <c r="F3844">
        <v>0</v>
      </c>
      <c r="G3844">
        <v>51</v>
      </c>
      <c r="H3844">
        <v>1</v>
      </c>
      <c r="I3844">
        <v>51</v>
      </c>
      <c r="J3844">
        <v>0</v>
      </c>
      <c r="K3844">
        <f>_xlfn.XLOOKUP(FraudData[[#This Row],[amount]],AmountRules[Amount Min],AmountRules[Risk Points],,-1)</f>
        <v>0</v>
      </c>
      <c r="L3844">
        <f>_xlfn.XLOOKUP(FraudData[[#This Row],[transaction_hour]],TimeRules[Hour Min],TimeRules[Risk Points],,-1)</f>
        <v>0</v>
      </c>
      <c r="M3844">
        <f>_xlfn.XLOOKUP(FraudData[[#This Row],[foreign_transaction]],ForeignRules[Foreign Transaction],ForeignRules[Risk Points],0)</f>
        <v>3</v>
      </c>
      <c r="N3844">
        <f>_xlfn.XLOOKUP(FraudData[[#This Row],[location_mismatch]],Table10[Location Mismatch],Table10[Risk Points],0)</f>
        <v>0</v>
      </c>
      <c r="O3844">
        <f>_xlfn.XLOOKUP(FraudData[[#This Row],[device_trust_score]],DeviceRules[Device Min],DeviceRules[Risk Points],,-1)</f>
        <v>1</v>
      </c>
      <c r="P3844">
        <f>_xlfn.XLOOKUP(FraudData[[#This Row],[velocity_last_24h]],VelocityRules[Velocity Min],VelocityRules[Risk Points],,-1)</f>
        <v>0</v>
      </c>
      <c r="Q3844">
        <f>_xlfn.XLOOKUP(FraudData[[#This Row],[merchant_category]],MerchantRules[Merchant Category],MerchantRules[Risk Points],0)</f>
        <v>1</v>
      </c>
      <c r="R3844">
        <f>SUM(FraudData[[#This Row],[Amount Risk]:[Merchant Risk]])</f>
        <v>5</v>
      </c>
      <c r="S3844" t="str" cm="1">
        <f t="array" ref="S3844">_xlfn.IFS(FraudData[[#This Row],[Fraud Risk Score]]&gt;=8,"High Risk",FraudData[[#This Row],[Fraud Risk Score]]&gt;=6,"Medium Risk",TRUE,"Low Risk")</f>
        <v>Low Risk</v>
      </c>
    </row>
    <row r="3845" spans="1:19">
      <c r="A3845">
        <v>3844</v>
      </c>
      <c r="B3845">
        <v>94.29</v>
      </c>
      <c r="C3845">
        <v>12</v>
      </c>
      <c r="D3845" t="s">
        <v>46</v>
      </c>
      <c r="E3845">
        <v>0</v>
      </c>
      <c r="F3845">
        <v>0</v>
      </c>
      <c r="G3845">
        <v>87</v>
      </c>
      <c r="H3845">
        <v>3</v>
      </c>
      <c r="I3845">
        <v>44</v>
      </c>
      <c r="J3845">
        <v>0</v>
      </c>
      <c r="K3845">
        <f>_xlfn.XLOOKUP(FraudData[[#This Row],[amount]],AmountRules[Amount Min],AmountRules[Risk Points],,-1)</f>
        <v>0</v>
      </c>
      <c r="L3845">
        <f>_xlfn.XLOOKUP(FraudData[[#This Row],[transaction_hour]],TimeRules[Hour Min],TimeRules[Risk Points],,-1)</f>
        <v>0</v>
      </c>
      <c r="M3845">
        <f>_xlfn.XLOOKUP(FraudData[[#This Row],[foreign_transaction]],ForeignRules[Foreign Transaction],ForeignRules[Risk Points],0)</f>
        <v>0</v>
      </c>
      <c r="N3845">
        <f>_xlfn.XLOOKUP(FraudData[[#This Row],[location_mismatch]],Table10[Location Mismatch],Table10[Risk Points],0)</f>
        <v>0</v>
      </c>
      <c r="O3845">
        <f>_xlfn.XLOOKUP(FraudData[[#This Row],[device_trust_score]],DeviceRules[Device Min],DeviceRules[Risk Points],,-1)</f>
        <v>0</v>
      </c>
      <c r="P3845">
        <f>_xlfn.XLOOKUP(FraudData[[#This Row],[velocity_last_24h]],VelocityRules[Velocity Min],VelocityRules[Risk Points],,-1)</f>
        <v>0</v>
      </c>
      <c r="Q3845">
        <f>_xlfn.XLOOKUP(FraudData[[#This Row],[merchant_category]],MerchantRules[Merchant Category],MerchantRules[Risk Points],0)</f>
        <v>0</v>
      </c>
      <c r="R3845">
        <f>SUM(FraudData[[#This Row],[Amount Risk]:[Merchant Risk]])</f>
        <v>0</v>
      </c>
      <c r="S3845" t="str" cm="1">
        <f t="array" ref="S3845">_xlfn.IFS(FraudData[[#This Row],[Fraud Risk Score]]&gt;=8,"High Risk",FraudData[[#This Row],[Fraud Risk Score]]&gt;=6,"Medium Risk",TRUE,"Low Risk")</f>
        <v>Low Risk</v>
      </c>
    </row>
    <row r="3846" spans="1:19">
      <c r="A3846">
        <v>3845</v>
      </c>
      <c r="B3846">
        <v>31.64</v>
      </c>
      <c r="C3846">
        <v>23</v>
      </c>
      <c r="D3846" t="s">
        <v>47</v>
      </c>
      <c r="E3846">
        <v>0</v>
      </c>
      <c r="F3846">
        <v>0</v>
      </c>
      <c r="G3846">
        <v>86</v>
      </c>
      <c r="H3846">
        <v>2</v>
      </c>
      <c r="I3846">
        <v>34</v>
      </c>
      <c r="J3846">
        <v>0</v>
      </c>
      <c r="K3846">
        <f>_xlfn.XLOOKUP(FraudData[[#This Row],[amount]],AmountRules[Amount Min],AmountRules[Risk Points],,-1)</f>
        <v>0</v>
      </c>
      <c r="L3846">
        <f>_xlfn.XLOOKUP(FraudData[[#This Row],[transaction_hour]],TimeRules[Hour Min],TimeRules[Risk Points],,-1)</f>
        <v>1</v>
      </c>
      <c r="M3846">
        <f>_xlfn.XLOOKUP(FraudData[[#This Row],[foreign_transaction]],ForeignRules[Foreign Transaction],ForeignRules[Risk Points],0)</f>
        <v>0</v>
      </c>
      <c r="N3846">
        <f>_xlfn.XLOOKUP(FraudData[[#This Row],[location_mismatch]],Table10[Location Mismatch],Table10[Risk Points],0)</f>
        <v>0</v>
      </c>
      <c r="O3846">
        <f>_xlfn.XLOOKUP(FraudData[[#This Row],[device_trust_score]],DeviceRules[Device Min],DeviceRules[Risk Points],,-1)</f>
        <v>0</v>
      </c>
      <c r="P3846">
        <f>_xlfn.XLOOKUP(FraudData[[#This Row],[velocity_last_24h]],VelocityRules[Velocity Min],VelocityRules[Risk Points],,-1)</f>
        <v>0</v>
      </c>
      <c r="Q3846">
        <f>_xlfn.XLOOKUP(FraudData[[#This Row],[merchant_category]],MerchantRules[Merchant Category],MerchantRules[Risk Points],0)</f>
        <v>0</v>
      </c>
      <c r="R3846">
        <f>SUM(FraudData[[#This Row],[Amount Risk]:[Merchant Risk]])</f>
        <v>1</v>
      </c>
      <c r="S3846" t="str" cm="1">
        <f t="array" ref="S3846">_xlfn.IFS(FraudData[[#This Row],[Fraud Risk Score]]&gt;=8,"High Risk",FraudData[[#This Row],[Fraud Risk Score]]&gt;=6,"Medium Risk",TRUE,"Low Risk")</f>
        <v>Low Risk</v>
      </c>
    </row>
    <row r="3847" spans="1:19">
      <c r="A3847">
        <v>3846</v>
      </c>
      <c r="B3847">
        <v>192.29</v>
      </c>
      <c r="C3847">
        <v>19</v>
      </c>
      <c r="D3847" t="s">
        <v>50</v>
      </c>
      <c r="E3847">
        <v>0</v>
      </c>
      <c r="F3847">
        <v>0</v>
      </c>
      <c r="G3847">
        <v>42</v>
      </c>
      <c r="H3847">
        <v>2</v>
      </c>
      <c r="I3847">
        <v>56</v>
      </c>
      <c r="J3847">
        <v>0</v>
      </c>
      <c r="K3847">
        <f>_xlfn.XLOOKUP(FraudData[[#This Row],[amount]],AmountRules[Amount Min],AmountRules[Risk Points],,-1)</f>
        <v>0</v>
      </c>
      <c r="L3847">
        <f>_xlfn.XLOOKUP(FraudData[[#This Row],[transaction_hour]],TimeRules[Hour Min],TimeRules[Risk Points],,-1)</f>
        <v>0</v>
      </c>
      <c r="M3847">
        <f>_xlfn.XLOOKUP(FraudData[[#This Row],[foreign_transaction]],ForeignRules[Foreign Transaction],ForeignRules[Risk Points],0)</f>
        <v>0</v>
      </c>
      <c r="N3847">
        <f>_xlfn.XLOOKUP(FraudData[[#This Row],[location_mismatch]],Table10[Location Mismatch],Table10[Risk Points],0)</f>
        <v>0</v>
      </c>
      <c r="O3847">
        <f>_xlfn.XLOOKUP(FraudData[[#This Row],[device_trust_score]],DeviceRules[Device Min],DeviceRules[Risk Points],,-1)</f>
        <v>2</v>
      </c>
      <c r="P3847">
        <f>_xlfn.XLOOKUP(FraudData[[#This Row],[velocity_last_24h]],VelocityRules[Velocity Min],VelocityRules[Risk Points],,-1)</f>
        <v>0</v>
      </c>
      <c r="Q3847">
        <f>_xlfn.XLOOKUP(FraudData[[#This Row],[merchant_category]],MerchantRules[Merchant Category],MerchantRules[Risk Points],0)</f>
        <v>0</v>
      </c>
      <c r="R3847">
        <f>SUM(FraudData[[#This Row],[Amount Risk]:[Merchant Risk]])</f>
        <v>2</v>
      </c>
      <c r="S3847" t="str" cm="1">
        <f t="array" ref="S3847">_xlfn.IFS(FraudData[[#This Row],[Fraud Risk Score]]&gt;=8,"High Risk",FraudData[[#This Row],[Fraud Risk Score]]&gt;=6,"Medium Risk",TRUE,"Low Risk")</f>
        <v>Low Risk</v>
      </c>
    </row>
    <row r="3848" spans="1:19">
      <c r="A3848">
        <v>3847</v>
      </c>
      <c r="B3848">
        <v>638.22</v>
      </c>
      <c r="C3848">
        <v>22</v>
      </c>
      <c r="D3848" t="s">
        <v>47</v>
      </c>
      <c r="E3848">
        <v>0</v>
      </c>
      <c r="F3848">
        <v>0</v>
      </c>
      <c r="G3848">
        <v>77</v>
      </c>
      <c r="H3848">
        <v>2</v>
      </c>
      <c r="I3848">
        <v>40</v>
      </c>
      <c r="J3848">
        <v>0</v>
      </c>
      <c r="K3848">
        <f>_xlfn.XLOOKUP(FraudData[[#This Row],[amount]],AmountRules[Amount Min],AmountRules[Risk Points],,-1)</f>
        <v>1</v>
      </c>
      <c r="L3848">
        <f>_xlfn.XLOOKUP(FraudData[[#This Row],[transaction_hour]],TimeRules[Hour Min],TimeRules[Risk Points],,-1)</f>
        <v>0</v>
      </c>
      <c r="M3848">
        <f>_xlfn.XLOOKUP(FraudData[[#This Row],[foreign_transaction]],ForeignRules[Foreign Transaction],ForeignRules[Risk Points],0)</f>
        <v>0</v>
      </c>
      <c r="N3848">
        <f>_xlfn.XLOOKUP(FraudData[[#This Row],[location_mismatch]],Table10[Location Mismatch],Table10[Risk Points],0)</f>
        <v>0</v>
      </c>
      <c r="O3848">
        <f>_xlfn.XLOOKUP(FraudData[[#This Row],[device_trust_score]],DeviceRules[Device Min],DeviceRules[Risk Points],,-1)</f>
        <v>0</v>
      </c>
      <c r="P3848">
        <f>_xlfn.XLOOKUP(FraudData[[#This Row],[velocity_last_24h]],VelocityRules[Velocity Min],VelocityRules[Risk Points],,-1)</f>
        <v>0</v>
      </c>
      <c r="Q3848">
        <f>_xlfn.XLOOKUP(FraudData[[#This Row],[merchant_category]],MerchantRules[Merchant Category],MerchantRules[Risk Points],0)</f>
        <v>0</v>
      </c>
      <c r="R3848">
        <f>SUM(FraudData[[#This Row],[Amount Risk]:[Merchant Risk]])</f>
        <v>1</v>
      </c>
      <c r="S3848" t="str" cm="1">
        <f t="array" ref="S3848">_xlfn.IFS(FraudData[[#This Row],[Fraud Risk Score]]&gt;=8,"High Risk",FraudData[[#This Row],[Fraud Risk Score]]&gt;=6,"Medium Risk",TRUE,"Low Risk")</f>
        <v>Low Risk</v>
      </c>
    </row>
    <row r="3849" spans="1:19">
      <c r="A3849">
        <v>3848</v>
      </c>
      <c r="B3849">
        <v>148.66999999999999</v>
      </c>
      <c r="C3849">
        <v>7</v>
      </c>
      <c r="D3849" t="s">
        <v>46</v>
      </c>
      <c r="E3849">
        <v>1</v>
      </c>
      <c r="F3849">
        <v>0</v>
      </c>
      <c r="G3849">
        <v>41</v>
      </c>
      <c r="H3849">
        <v>3</v>
      </c>
      <c r="I3849">
        <v>27</v>
      </c>
      <c r="J3849">
        <v>0</v>
      </c>
      <c r="K3849">
        <f>_xlfn.XLOOKUP(FraudData[[#This Row],[amount]],AmountRules[Amount Min],AmountRules[Risk Points],,-1)</f>
        <v>0</v>
      </c>
      <c r="L3849">
        <f>_xlfn.XLOOKUP(FraudData[[#This Row],[transaction_hour]],TimeRules[Hour Min],TimeRules[Risk Points],,-1)</f>
        <v>0</v>
      </c>
      <c r="M3849">
        <f>_xlfn.XLOOKUP(FraudData[[#This Row],[foreign_transaction]],ForeignRules[Foreign Transaction],ForeignRules[Risk Points],0)</f>
        <v>3</v>
      </c>
      <c r="N3849">
        <f>_xlfn.XLOOKUP(FraudData[[#This Row],[location_mismatch]],Table10[Location Mismatch],Table10[Risk Points],0)</f>
        <v>0</v>
      </c>
      <c r="O3849">
        <f>_xlfn.XLOOKUP(FraudData[[#This Row],[device_trust_score]],DeviceRules[Device Min],DeviceRules[Risk Points],,-1)</f>
        <v>2</v>
      </c>
      <c r="P3849">
        <f>_xlfn.XLOOKUP(FraudData[[#This Row],[velocity_last_24h]],VelocityRules[Velocity Min],VelocityRules[Risk Points],,-1)</f>
        <v>0</v>
      </c>
      <c r="Q3849">
        <f>_xlfn.XLOOKUP(FraudData[[#This Row],[merchant_category]],MerchantRules[Merchant Category],MerchantRules[Risk Points],0)</f>
        <v>0</v>
      </c>
      <c r="R3849">
        <f>SUM(FraudData[[#This Row],[Amount Risk]:[Merchant Risk]])</f>
        <v>5</v>
      </c>
      <c r="S3849" t="str" cm="1">
        <f t="array" ref="S3849">_xlfn.IFS(FraudData[[#This Row],[Fraud Risk Score]]&gt;=8,"High Risk",FraudData[[#This Row],[Fraud Risk Score]]&gt;=6,"Medium Risk",TRUE,"Low Risk")</f>
        <v>Low Risk</v>
      </c>
    </row>
    <row r="3850" spans="1:19">
      <c r="A3850">
        <v>3849</v>
      </c>
      <c r="B3850">
        <v>225.79</v>
      </c>
      <c r="C3850">
        <v>8</v>
      </c>
      <c r="D3850" t="s">
        <v>48</v>
      </c>
      <c r="E3850">
        <v>0</v>
      </c>
      <c r="F3850">
        <v>0</v>
      </c>
      <c r="G3850">
        <v>73</v>
      </c>
      <c r="H3850">
        <v>5</v>
      </c>
      <c r="I3850">
        <v>39</v>
      </c>
      <c r="J3850">
        <v>0</v>
      </c>
      <c r="K3850">
        <f>_xlfn.XLOOKUP(FraudData[[#This Row],[amount]],AmountRules[Amount Min],AmountRules[Risk Points],,-1)</f>
        <v>0</v>
      </c>
      <c r="L3850">
        <f>_xlfn.XLOOKUP(FraudData[[#This Row],[transaction_hour]],TimeRules[Hour Min],TimeRules[Risk Points],,-1)</f>
        <v>0</v>
      </c>
      <c r="M3850">
        <f>_xlfn.XLOOKUP(FraudData[[#This Row],[foreign_transaction]],ForeignRules[Foreign Transaction],ForeignRules[Risk Points],0)</f>
        <v>0</v>
      </c>
      <c r="N3850">
        <f>_xlfn.XLOOKUP(FraudData[[#This Row],[location_mismatch]],Table10[Location Mismatch],Table10[Risk Points],0)</f>
        <v>0</v>
      </c>
      <c r="O3850">
        <f>_xlfn.XLOOKUP(FraudData[[#This Row],[device_trust_score]],DeviceRules[Device Min],DeviceRules[Risk Points],,-1)</f>
        <v>0</v>
      </c>
      <c r="P3850">
        <f>_xlfn.XLOOKUP(FraudData[[#This Row],[velocity_last_24h]],VelocityRules[Velocity Min],VelocityRules[Risk Points],,-1)</f>
        <v>3</v>
      </c>
      <c r="Q3850">
        <f>_xlfn.XLOOKUP(FraudData[[#This Row],[merchant_category]],MerchantRules[Merchant Category],MerchantRules[Risk Points],0)</f>
        <v>0</v>
      </c>
      <c r="R3850">
        <f>SUM(FraudData[[#This Row],[Amount Risk]:[Merchant Risk]])</f>
        <v>3</v>
      </c>
      <c r="S3850" t="str" cm="1">
        <f t="array" ref="S3850">_xlfn.IFS(FraudData[[#This Row],[Fraud Risk Score]]&gt;=8,"High Risk",FraudData[[#This Row],[Fraud Risk Score]]&gt;=6,"Medium Risk",TRUE,"Low Risk")</f>
        <v>Low Risk</v>
      </c>
    </row>
    <row r="3851" spans="1:19">
      <c r="A3851">
        <v>3850</v>
      </c>
      <c r="B3851">
        <v>12.76</v>
      </c>
      <c r="C3851">
        <v>20</v>
      </c>
      <c r="D3851" t="s">
        <v>49</v>
      </c>
      <c r="E3851">
        <v>0</v>
      </c>
      <c r="F3851">
        <v>0</v>
      </c>
      <c r="G3851">
        <v>50</v>
      </c>
      <c r="H3851">
        <v>2</v>
      </c>
      <c r="I3851">
        <v>32</v>
      </c>
      <c r="J3851">
        <v>0</v>
      </c>
      <c r="K3851">
        <f>_xlfn.XLOOKUP(FraudData[[#This Row],[amount]],AmountRules[Amount Min],AmountRules[Risk Points],,-1)</f>
        <v>0</v>
      </c>
      <c r="L3851">
        <f>_xlfn.XLOOKUP(FraudData[[#This Row],[transaction_hour]],TimeRules[Hour Min],TimeRules[Risk Points],,-1)</f>
        <v>0</v>
      </c>
      <c r="M3851">
        <f>_xlfn.XLOOKUP(FraudData[[#This Row],[foreign_transaction]],ForeignRules[Foreign Transaction],ForeignRules[Risk Points],0)</f>
        <v>0</v>
      </c>
      <c r="N3851">
        <f>_xlfn.XLOOKUP(FraudData[[#This Row],[location_mismatch]],Table10[Location Mismatch],Table10[Risk Points],0)</f>
        <v>0</v>
      </c>
      <c r="O3851">
        <f>_xlfn.XLOOKUP(FraudData[[#This Row],[device_trust_score]],DeviceRules[Device Min],DeviceRules[Risk Points],,-1)</f>
        <v>1</v>
      </c>
      <c r="P3851">
        <f>_xlfn.XLOOKUP(FraudData[[#This Row],[velocity_last_24h]],VelocityRules[Velocity Min],VelocityRules[Risk Points],,-1)</f>
        <v>0</v>
      </c>
      <c r="Q3851">
        <f>_xlfn.XLOOKUP(FraudData[[#This Row],[merchant_category]],MerchantRules[Merchant Category],MerchantRules[Risk Points],0)</f>
        <v>1</v>
      </c>
      <c r="R3851">
        <f>SUM(FraudData[[#This Row],[Amount Risk]:[Merchant Risk]])</f>
        <v>2</v>
      </c>
      <c r="S3851" t="str" cm="1">
        <f t="array" ref="S3851">_xlfn.IFS(FraudData[[#This Row],[Fraud Risk Score]]&gt;=8,"High Risk",FraudData[[#This Row],[Fraud Risk Score]]&gt;=6,"Medium Risk",TRUE,"Low Risk")</f>
        <v>Low Risk</v>
      </c>
    </row>
    <row r="3852" spans="1:19">
      <c r="A3852">
        <v>3851</v>
      </c>
      <c r="B3852">
        <v>97.33</v>
      </c>
      <c r="C3852">
        <v>18</v>
      </c>
      <c r="D3852" t="s">
        <v>48</v>
      </c>
      <c r="E3852">
        <v>0</v>
      </c>
      <c r="F3852">
        <v>0</v>
      </c>
      <c r="G3852">
        <v>29</v>
      </c>
      <c r="H3852">
        <v>2</v>
      </c>
      <c r="I3852">
        <v>67</v>
      </c>
      <c r="J3852">
        <v>0</v>
      </c>
      <c r="K3852">
        <f>_xlfn.XLOOKUP(FraudData[[#This Row],[amount]],AmountRules[Amount Min],AmountRules[Risk Points],,-1)</f>
        <v>0</v>
      </c>
      <c r="L3852">
        <f>_xlfn.XLOOKUP(FraudData[[#This Row],[transaction_hour]],TimeRules[Hour Min],TimeRules[Risk Points],,-1)</f>
        <v>0</v>
      </c>
      <c r="M3852">
        <f>_xlfn.XLOOKUP(FraudData[[#This Row],[foreign_transaction]],ForeignRules[Foreign Transaction],ForeignRules[Risk Points],0)</f>
        <v>0</v>
      </c>
      <c r="N3852">
        <f>_xlfn.XLOOKUP(FraudData[[#This Row],[location_mismatch]],Table10[Location Mismatch],Table10[Risk Points],0)</f>
        <v>0</v>
      </c>
      <c r="O3852">
        <f>_xlfn.XLOOKUP(FraudData[[#This Row],[device_trust_score]],DeviceRules[Device Min],DeviceRules[Risk Points],,-1)</f>
        <v>3</v>
      </c>
      <c r="P3852">
        <f>_xlfn.XLOOKUP(FraudData[[#This Row],[velocity_last_24h]],VelocityRules[Velocity Min],VelocityRules[Risk Points],,-1)</f>
        <v>0</v>
      </c>
      <c r="Q3852">
        <f>_xlfn.XLOOKUP(FraudData[[#This Row],[merchant_category]],MerchantRules[Merchant Category],MerchantRules[Risk Points],0)</f>
        <v>0</v>
      </c>
      <c r="R3852">
        <f>SUM(FraudData[[#This Row],[Amount Risk]:[Merchant Risk]])</f>
        <v>3</v>
      </c>
      <c r="S3852" t="str" cm="1">
        <f t="array" ref="S3852">_xlfn.IFS(FraudData[[#This Row],[Fraud Risk Score]]&gt;=8,"High Risk",FraudData[[#This Row],[Fraud Risk Score]]&gt;=6,"Medium Risk",TRUE,"Low Risk")</f>
        <v>Low Risk</v>
      </c>
    </row>
    <row r="3853" spans="1:19">
      <c r="A3853">
        <v>3852</v>
      </c>
      <c r="B3853">
        <v>22.27</v>
      </c>
      <c r="C3853">
        <v>19</v>
      </c>
      <c r="D3853" t="s">
        <v>47</v>
      </c>
      <c r="E3853">
        <v>0</v>
      </c>
      <c r="F3853">
        <v>1</v>
      </c>
      <c r="G3853">
        <v>97</v>
      </c>
      <c r="H3853">
        <v>3</v>
      </c>
      <c r="I3853">
        <v>57</v>
      </c>
      <c r="J3853">
        <v>0</v>
      </c>
      <c r="K3853">
        <f>_xlfn.XLOOKUP(FraudData[[#This Row],[amount]],AmountRules[Amount Min],AmountRules[Risk Points],,-1)</f>
        <v>0</v>
      </c>
      <c r="L3853">
        <f>_xlfn.XLOOKUP(FraudData[[#This Row],[transaction_hour]],TimeRules[Hour Min],TimeRules[Risk Points],,-1)</f>
        <v>0</v>
      </c>
      <c r="M3853">
        <f>_xlfn.XLOOKUP(FraudData[[#This Row],[foreign_transaction]],ForeignRules[Foreign Transaction],ForeignRules[Risk Points],0)</f>
        <v>0</v>
      </c>
      <c r="N3853">
        <f>_xlfn.XLOOKUP(FraudData[[#This Row],[location_mismatch]],Table10[Location Mismatch],Table10[Risk Points],0)</f>
        <v>3</v>
      </c>
      <c r="O3853">
        <f>_xlfn.XLOOKUP(FraudData[[#This Row],[device_trust_score]],DeviceRules[Device Min],DeviceRules[Risk Points],,-1)</f>
        <v>0</v>
      </c>
      <c r="P3853">
        <f>_xlfn.XLOOKUP(FraudData[[#This Row],[velocity_last_24h]],VelocityRules[Velocity Min],VelocityRules[Risk Points],,-1)</f>
        <v>0</v>
      </c>
      <c r="Q3853">
        <f>_xlfn.XLOOKUP(FraudData[[#This Row],[merchant_category]],MerchantRules[Merchant Category],MerchantRules[Risk Points],0)</f>
        <v>0</v>
      </c>
      <c r="R3853">
        <f>SUM(FraudData[[#This Row],[Amount Risk]:[Merchant Risk]])</f>
        <v>3</v>
      </c>
      <c r="S3853" t="str" cm="1">
        <f t="array" ref="S3853">_xlfn.IFS(FraudData[[#This Row],[Fraud Risk Score]]&gt;=8,"High Risk",FraudData[[#This Row],[Fraud Risk Score]]&gt;=6,"Medium Risk",TRUE,"Low Risk")</f>
        <v>Low Risk</v>
      </c>
    </row>
    <row r="3854" spans="1:19">
      <c r="A3854">
        <v>3853</v>
      </c>
      <c r="B3854">
        <v>170.78</v>
      </c>
      <c r="C3854">
        <v>14</v>
      </c>
      <c r="D3854" t="s">
        <v>46</v>
      </c>
      <c r="E3854">
        <v>0</v>
      </c>
      <c r="F3854">
        <v>0</v>
      </c>
      <c r="G3854">
        <v>68</v>
      </c>
      <c r="H3854">
        <v>2</v>
      </c>
      <c r="I3854">
        <v>53</v>
      </c>
      <c r="J3854">
        <v>0</v>
      </c>
      <c r="K3854">
        <f>_xlfn.XLOOKUP(FraudData[[#This Row],[amount]],AmountRules[Amount Min],AmountRules[Risk Points],,-1)</f>
        <v>0</v>
      </c>
      <c r="L3854">
        <f>_xlfn.XLOOKUP(FraudData[[#This Row],[transaction_hour]],TimeRules[Hour Min],TimeRules[Risk Points],,-1)</f>
        <v>0</v>
      </c>
      <c r="M3854">
        <f>_xlfn.XLOOKUP(FraudData[[#This Row],[foreign_transaction]],ForeignRules[Foreign Transaction],ForeignRules[Risk Points],0)</f>
        <v>0</v>
      </c>
      <c r="N3854">
        <f>_xlfn.XLOOKUP(FraudData[[#This Row],[location_mismatch]],Table10[Location Mismatch],Table10[Risk Points],0)</f>
        <v>0</v>
      </c>
      <c r="O3854">
        <f>_xlfn.XLOOKUP(FraudData[[#This Row],[device_trust_score]],DeviceRules[Device Min],DeviceRules[Risk Points],,-1)</f>
        <v>1</v>
      </c>
      <c r="P3854">
        <f>_xlfn.XLOOKUP(FraudData[[#This Row],[velocity_last_24h]],VelocityRules[Velocity Min],VelocityRules[Risk Points],,-1)</f>
        <v>0</v>
      </c>
      <c r="Q3854">
        <f>_xlfn.XLOOKUP(FraudData[[#This Row],[merchant_category]],MerchantRules[Merchant Category],MerchantRules[Risk Points],0)</f>
        <v>0</v>
      </c>
      <c r="R3854">
        <f>SUM(FraudData[[#This Row],[Amount Risk]:[Merchant Risk]])</f>
        <v>1</v>
      </c>
      <c r="S3854" t="str" cm="1">
        <f t="array" ref="S3854">_xlfn.IFS(FraudData[[#This Row],[Fraud Risk Score]]&gt;=8,"High Risk",FraudData[[#This Row],[Fraud Risk Score]]&gt;=6,"Medium Risk",TRUE,"Low Risk")</f>
        <v>Low Risk</v>
      </c>
    </row>
    <row r="3855" spans="1:19">
      <c r="A3855">
        <v>3854</v>
      </c>
      <c r="B3855">
        <v>501.92</v>
      </c>
      <c r="C3855">
        <v>21</v>
      </c>
      <c r="D3855" t="s">
        <v>49</v>
      </c>
      <c r="E3855">
        <v>0</v>
      </c>
      <c r="F3855">
        <v>0</v>
      </c>
      <c r="G3855">
        <v>48</v>
      </c>
      <c r="H3855">
        <v>1</v>
      </c>
      <c r="I3855">
        <v>60</v>
      </c>
      <c r="J3855">
        <v>0</v>
      </c>
      <c r="K3855">
        <f>_xlfn.XLOOKUP(FraudData[[#This Row],[amount]],AmountRules[Amount Min],AmountRules[Risk Points],,-1)</f>
        <v>1</v>
      </c>
      <c r="L3855">
        <f>_xlfn.XLOOKUP(FraudData[[#This Row],[transaction_hour]],TimeRules[Hour Min],TimeRules[Risk Points],,-1)</f>
        <v>0</v>
      </c>
      <c r="M3855">
        <f>_xlfn.XLOOKUP(FraudData[[#This Row],[foreign_transaction]],ForeignRules[Foreign Transaction],ForeignRules[Risk Points],0)</f>
        <v>0</v>
      </c>
      <c r="N3855">
        <f>_xlfn.XLOOKUP(FraudData[[#This Row],[location_mismatch]],Table10[Location Mismatch],Table10[Risk Points],0)</f>
        <v>0</v>
      </c>
      <c r="O3855">
        <f>_xlfn.XLOOKUP(FraudData[[#This Row],[device_trust_score]],DeviceRules[Device Min],DeviceRules[Risk Points],,-1)</f>
        <v>2</v>
      </c>
      <c r="P3855">
        <f>_xlfn.XLOOKUP(FraudData[[#This Row],[velocity_last_24h]],VelocityRules[Velocity Min],VelocityRules[Risk Points],,-1)</f>
        <v>0</v>
      </c>
      <c r="Q3855">
        <f>_xlfn.XLOOKUP(FraudData[[#This Row],[merchant_category]],MerchantRules[Merchant Category],MerchantRules[Risk Points],0)</f>
        <v>1</v>
      </c>
      <c r="R3855">
        <f>SUM(FraudData[[#This Row],[Amount Risk]:[Merchant Risk]])</f>
        <v>4</v>
      </c>
      <c r="S3855" t="str" cm="1">
        <f t="array" ref="S3855">_xlfn.IFS(FraudData[[#This Row],[Fraud Risk Score]]&gt;=8,"High Risk",FraudData[[#This Row],[Fraud Risk Score]]&gt;=6,"Medium Risk",TRUE,"Low Risk")</f>
        <v>Low Risk</v>
      </c>
    </row>
    <row r="3856" spans="1:19">
      <c r="A3856">
        <v>3855</v>
      </c>
      <c r="B3856">
        <v>195.13</v>
      </c>
      <c r="C3856">
        <v>9</v>
      </c>
      <c r="D3856" t="s">
        <v>46</v>
      </c>
      <c r="E3856">
        <v>0</v>
      </c>
      <c r="F3856">
        <v>0</v>
      </c>
      <c r="G3856">
        <v>81</v>
      </c>
      <c r="H3856">
        <v>3</v>
      </c>
      <c r="I3856">
        <v>56</v>
      </c>
      <c r="J3856">
        <v>0</v>
      </c>
      <c r="K3856">
        <f>_xlfn.XLOOKUP(FraudData[[#This Row],[amount]],AmountRules[Amount Min],AmountRules[Risk Points],,-1)</f>
        <v>0</v>
      </c>
      <c r="L3856">
        <f>_xlfn.XLOOKUP(FraudData[[#This Row],[transaction_hour]],TimeRules[Hour Min],TimeRules[Risk Points],,-1)</f>
        <v>0</v>
      </c>
      <c r="M3856">
        <f>_xlfn.XLOOKUP(FraudData[[#This Row],[foreign_transaction]],ForeignRules[Foreign Transaction],ForeignRules[Risk Points],0)</f>
        <v>0</v>
      </c>
      <c r="N3856">
        <f>_xlfn.XLOOKUP(FraudData[[#This Row],[location_mismatch]],Table10[Location Mismatch],Table10[Risk Points],0)</f>
        <v>0</v>
      </c>
      <c r="O3856">
        <f>_xlfn.XLOOKUP(FraudData[[#This Row],[device_trust_score]],DeviceRules[Device Min],DeviceRules[Risk Points],,-1)</f>
        <v>0</v>
      </c>
      <c r="P3856">
        <f>_xlfn.XLOOKUP(FraudData[[#This Row],[velocity_last_24h]],VelocityRules[Velocity Min],VelocityRules[Risk Points],,-1)</f>
        <v>0</v>
      </c>
      <c r="Q3856">
        <f>_xlfn.XLOOKUP(FraudData[[#This Row],[merchant_category]],MerchantRules[Merchant Category],MerchantRules[Risk Points],0)</f>
        <v>0</v>
      </c>
      <c r="R3856">
        <f>SUM(FraudData[[#This Row],[Amount Risk]:[Merchant Risk]])</f>
        <v>0</v>
      </c>
      <c r="S3856" t="str" cm="1">
        <f t="array" ref="S3856">_xlfn.IFS(FraudData[[#This Row],[Fraud Risk Score]]&gt;=8,"High Risk",FraudData[[#This Row],[Fraud Risk Score]]&gt;=6,"Medium Risk",TRUE,"Low Risk")</f>
        <v>Low Risk</v>
      </c>
    </row>
    <row r="3857" spans="1:19">
      <c r="A3857">
        <v>3856</v>
      </c>
      <c r="B3857">
        <v>14.38</v>
      </c>
      <c r="C3857">
        <v>10</v>
      </c>
      <c r="D3857" t="s">
        <v>49</v>
      </c>
      <c r="E3857">
        <v>0</v>
      </c>
      <c r="F3857">
        <v>0</v>
      </c>
      <c r="G3857">
        <v>31</v>
      </c>
      <c r="H3857">
        <v>0</v>
      </c>
      <c r="I3857">
        <v>33</v>
      </c>
      <c r="J3857">
        <v>0</v>
      </c>
      <c r="K3857">
        <f>_xlfn.XLOOKUP(FraudData[[#This Row],[amount]],AmountRules[Amount Min],AmountRules[Risk Points],,-1)</f>
        <v>0</v>
      </c>
      <c r="L3857">
        <f>_xlfn.XLOOKUP(FraudData[[#This Row],[transaction_hour]],TimeRules[Hour Min],TimeRules[Risk Points],,-1)</f>
        <v>0</v>
      </c>
      <c r="M3857">
        <f>_xlfn.XLOOKUP(FraudData[[#This Row],[foreign_transaction]],ForeignRules[Foreign Transaction],ForeignRules[Risk Points],0)</f>
        <v>0</v>
      </c>
      <c r="N3857">
        <f>_xlfn.XLOOKUP(FraudData[[#This Row],[location_mismatch]],Table10[Location Mismatch],Table10[Risk Points],0)</f>
        <v>0</v>
      </c>
      <c r="O3857">
        <f>_xlfn.XLOOKUP(FraudData[[#This Row],[device_trust_score]],DeviceRules[Device Min],DeviceRules[Risk Points],,-1)</f>
        <v>2</v>
      </c>
      <c r="P3857">
        <f>_xlfn.XLOOKUP(FraudData[[#This Row],[velocity_last_24h]],VelocityRules[Velocity Min],VelocityRules[Risk Points],,-1)</f>
        <v>0</v>
      </c>
      <c r="Q3857">
        <f>_xlfn.XLOOKUP(FraudData[[#This Row],[merchant_category]],MerchantRules[Merchant Category],MerchantRules[Risk Points],0)</f>
        <v>1</v>
      </c>
      <c r="R3857">
        <f>SUM(FraudData[[#This Row],[Amount Risk]:[Merchant Risk]])</f>
        <v>3</v>
      </c>
      <c r="S3857" t="str" cm="1">
        <f t="array" ref="S3857">_xlfn.IFS(FraudData[[#This Row],[Fraud Risk Score]]&gt;=8,"High Risk",FraudData[[#This Row],[Fraud Risk Score]]&gt;=6,"Medium Risk",TRUE,"Low Risk")</f>
        <v>Low Risk</v>
      </c>
    </row>
    <row r="3858" spans="1:19">
      <c r="A3858">
        <v>3857</v>
      </c>
      <c r="B3858">
        <v>78.84</v>
      </c>
      <c r="C3858">
        <v>4</v>
      </c>
      <c r="D3858" t="s">
        <v>49</v>
      </c>
      <c r="E3858">
        <v>0</v>
      </c>
      <c r="F3858">
        <v>1</v>
      </c>
      <c r="G3858">
        <v>44</v>
      </c>
      <c r="H3858">
        <v>4</v>
      </c>
      <c r="I3858">
        <v>45</v>
      </c>
      <c r="J3858">
        <v>0</v>
      </c>
      <c r="K3858">
        <f>_xlfn.XLOOKUP(FraudData[[#This Row],[amount]],AmountRules[Amount Min],AmountRules[Risk Points],,-1)</f>
        <v>0</v>
      </c>
      <c r="L3858">
        <f>_xlfn.XLOOKUP(FraudData[[#This Row],[transaction_hour]],TimeRules[Hour Min],TimeRules[Risk Points],,-1)</f>
        <v>0</v>
      </c>
      <c r="M3858">
        <f>_xlfn.XLOOKUP(FraudData[[#This Row],[foreign_transaction]],ForeignRules[Foreign Transaction],ForeignRules[Risk Points],0)</f>
        <v>0</v>
      </c>
      <c r="N3858">
        <f>_xlfn.XLOOKUP(FraudData[[#This Row],[location_mismatch]],Table10[Location Mismatch],Table10[Risk Points],0)</f>
        <v>3</v>
      </c>
      <c r="O3858">
        <f>_xlfn.XLOOKUP(FraudData[[#This Row],[device_trust_score]],DeviceRules[Device Min],DeviceRules[Risk Points],,-1)</f>
        <v>2</v>
      </c>
      <c r="P3858">
        <f>_xlfn.XLOOKUP(FraudData[[#This Row],[velocity_last_24h]],VelocityRules[Velocity Min],VelocityRules[Risk Points],,-1)</f>
        <v>0</v>
      </c>
      <c r="Q3858">
        <f>_xlfn.XLOOKUP(FraudData[[#This Row],[merchant_category]],MerchantRules[Merchant Category],MerchantRules[Risk Points],0)</f>
        <v>1</v>
      </c>
      <c r="R3858">
        <f>SUM(FraudData[[#This Row],[Amount Risk]:[Merchant Risk]])</f>
        <v>6</v>
      </c>
      <c r="S3858" t="str" cm="1">
        <f t="array" ref="S3858">_xlfn.IFS(FraudData[[#This Row],[Fraud Risk Score]]&gt;=8,"High Risk",FraudData[[#This Row],[Fraud Risk Score]]&gt;=6,"Medium Risk",TRUE,"Low Risk")</f>
        <v>Medium Risk</v>
      </c>
    </row>
    <row r="3859" spans="1:19">
      <c r="A3859">
        <v>3858</v>
      </c>
      <c r="B3859">
        <v>144</v>
      </c>
      <c r="C3859">
        <v>8</v>
      </c>
      <c r="D3859" t="s">
        <v>49</v>
      </c>
      <c r="E3859">
        <v>0</v>
      </c>
      <c r="F3859">
        <v>0</v>
      </c>
      <c r="G3859">
        <v>80</v>
      </c>
      <c r="H3859">
        <v>2</v>
      </c>
      <c r="I3859">
        <v>52</v>
      </c>
      <c r="J3859">
        <v>0</v>
      </c>
      <c r="K3859">
        <f>_xlfn.XLOOKUP(FraudData[[#This Row],[amount]],AmountRules[Amount Min],AmountRules[Risk Points],,-1)</f>
        <v>0</v>
      </c>
      <c r="L3859">
        <f>_xlfn.XLOOKUP(FraudData[[#This Row],[transaction_hour]],TimeRules[Hour Min],TimeRules[Risk Points],,-1)</f>
        <v>0</v>
      </c>
      <c r="M3859">
        <f>_xlfn.XLOOKUP(FraudData[[#This Row],[foreign_transaction]],ForeignRules[Foreign Transaction],ForeignRules[Risk Points],0)</f>
        <v>0</v>
      </c>
      <c r="N3859">
        <f>_xlfn.XLOOKUP(FraudData[[#This Row],[location_mismatch]],Table10[Location Mismatch],Table10[Risk Points],0)</f>
        <v>0</v>
      </c>
      <c r="O3859">
        <f>_xlfn.XLOOKUP(FraudData[[#This Row],[device_trust_score]],DeviceRules[Device Min],DeviceRules[Risk Points],,-1)</f>
        <v>0</v>
      </c>
      <c r="P3859">
        <f>_xlfn.XLOOKUP(FraudData[[#This Row],[velocity_last_24h]],VelocityRules[Velocity Min],VelocityRules[Risk Points],,-1)</f>
        <v>0</v>
      </c>
      <c r="Q3859">
        <f>_xlfn.XLOOKUP(FraudData[[#This Row],[merchant_category]],MerchantRules[Merchant Category],MerchantRules[Risk Points],0)</f>
        <v>1</v>
      </c>
      <c r="R3859">
        <f>SUM(FraudData[[#This Row],[Amount Risk]:[Merchant Risk]])</f>
        <v>1</v>
      </c>
      <c r="S3859" t="str" cm="1">
        <f t="array" ref="S3859">_xlfn.IFS(FraudData[[#This Row],[Fraud Risk Score]]&gt;=8,"High Risk",FraudData[[#This Row],[Fraud Risk Score]]&gt;=6,"Medium Risk",TRUE,"Low Risk")</f>
        <v>Low Risk</v>
      </c>
    </row>
    <row r="3860" spans="1:19">
      <c r="A3860">
        <v>3859</v>
      </c>
      <c r="B3860">
        <v>92.91</v>
      </c>
      <c r="C3860">
        <v>10</v>
      </c>
      <c r="D3860" t="s">
        <v>47</v>
      </c>
      <c r="E3860">
        <v>0</v>
      </c>
      <c r="F3860">
        <v>0</v>
      </c>
      <c r="G3860">
        <v>96</v>
      </c>
      <c r="H3860">
        <v>2</v>
      </c>
      <c r="I3860">
        <v>49</v>
      </c>
      <c r="J3860">
        <v>0</v>
      </c>
      <c r="K3860">
        <f>_xlfn.XLOOKUP(FraudData[[#This Row],[amount]],AmountRules[Amount Min],AmountRules[Risk Points],,-1)</f>
        <v>0</v>
      </c>
      <c r="L3860">
        <f>_xlfn.XLOOKUP(FraudData[[#This Row],[transaction_hour]],TimeRules[Hour Min],TimeRules[Risk Points],,-1)</f>
        <v>0</v>
      </c>
      <c r="M3860">
        <f>_xlfn.XLOOKUP(FraudData[[#This Row],[foreign_transaction]],ForeignRules[Foreign Transaction],ForeignRules[Risk Points],0)</f>
        <v>0</v>
      </c>
      <c r="N3860">
        <f>_xlfn.XLOOKUP(FraudData[[#This Row],[location_mismatch]],Table10[Location Mismatch],Table10[Risk Points],0)</f>
        <v>0</v>
      </c>
      <c r="O3860">
        <f>_xlfn.XLOOKUP(FraudData[[#This Row],[device_trust_score]],DeviceRules[Device Min],DeviceRules[Risk Points],,-1)</f>
        <v>0</v>
      </c>
      <c r="P3860">
        <f>_xlfn.XLOOKUP(FraudData[[#This Row],[velocity_last_24h]],VelocityRules[Velocity Min],VelocityRules[Risk Points],,-1)</f>
        <v>0</v>
      </c>
      <c r="Q3860">
        <f>_xlfn.XLOOKUP(FraudData[[#This Row],[merchant_category]],MerchantRules[Merchant Category],MerchantRules[Risk Points],0)</f>
        <v>0</v>
      </c>
      <c r="R3860">
        <f>SUM(FraudData[[#This Row],[Amount Risk]:[Merchant Risk]])</f>
        <v>0</v>
      </c>
      <c r="S3860" t="str" cm="1">
        <f t="array" ref="S3860">_xlfn.IFS(FraudData[[#This Row],[Fraud Risk Score]]&gt;=8,"High Risk",FraudData[[#This Row],[Fraud Risk Score]]&gt;=6,"Medium Risk",TRUE,"Low Risk")</f>
        <v>Low Risk</v>
      </c>
    </row>
    <row r="3861" spans="1:19">
      <c r="A3861">
        <v>3860</v>
      </c>
      <c r="B3861">
        <v>322.85000000000002</v>
      </c>
      <c r="C3861">
        <v>18</v>
      </c>
      <c r="D3861" t="s">
        <v>46</v>
      </c>
      <c r="E3861">
        <v>0</v>
      </c>
      <c r="F3861">
        <v>0</v>
      </c>
      <c r="G3861">
        <v>43</v>
      </c>
      <c r="H3861">
        <v>2</v>
      </c>
      <c r="I3861">
        <v>69</v>
      </c>
      <c r="J3861">
        <v>0</v>
      </c>
      <c r="K3861">
        <f>_xlfn.XLOOKUP(FraudData[[#This Row],[amount]],AmountRules[Amount Min],AmountRules[Risk Points],,-1)</f>
        <v>0</v>
      </c>
      <c r="L3861">
        <f>_xlfn.XLOOKUP(FraudData[[#This Row],[transaction_hour]],TimeRules[Hour Min],TimeRules[Risk Points],,-1)</f>
        <v>0</v>
      </c>
      <c r="M3861">
        <f>_xlfn.XLOOKUP(FraudData[[#This Row],[foreign_transaction]],ForeignRules[Foreign Transaction],ForeignRules[Risk Points],0)</f>
        <v>0</v>
      </c>
      <c r="N3861">
        <f>_xlfn.XLOOKUP(FraudData[[#This Row],[location_mismatch]],Table10[Location Mismatch],Table10[Risk Points],0)</f>
        <v>0</v>
      </c>
      <c r="O3861">
        <f>_xlfn.XLOOKUP(FraudData[[#This Row],[device_trust_score]],DeviceRules[Device Min],DeviceRules[Risk Points],,-1)</f>
        <v>2</v>
      </c>
      <c r="P3861">
        <f>_xlfn.XLOOKUP(FraudData[[#This Row],[velocity_last_24h]],VelocityRules[Velocity Min],VelocityRules[Risk Points],,-1)</f>
        <v>0</v>
      </c>
      <c r="Q3861">
        <f>_xlfn.XLOOKUP(FraudData[[#This Row],[merchant_category]],MerchantRules[Merchant Category],MerchantRules[Risk Points],0)</f>
        <v>0</v>
      </c>
      <c r="R3861">
        <f>SUM(FraudData[[#This Row],[Amount Risk]:[Merchant Risk]])</f>
        <v>2</v>
      </c>
      <c r="S3861" t="str" cm="1">
        <f t="array" ref="S3861">_xlfn.IFS(FraudData[[#This Row],[Fraud Risk Score]]&gt;=8,"High Risk",FraudData[[#This Row],[Fraud Risk Score]]&gt;=6,"Medium Risk",TRUE,"Low Risk")</f>
        <v>Low Risk</v>
      </c>
    </row>
    <row r="3862" spans="1:19">
      <c r="A3862">
        <v>3861</v>
      </c>
      <c r="B3862">
        <v>303.41000000000003</v>
      </c>
      <c r="C3862">
        <v>1</v>
      </c>
      <c r="D3862" t="s">
        <v>50</v>
      </c>
      <c r="E3862">
        <v>0</v>
      </c>
      <c r="F3862">
        <v>1</v>
      </c>
      <c r="G3862">
        <v>88</v>
      </c>
      <c r="H3862">
        <v>1</v>
      </c>
      <c r="I3862">
        <v>64</v>
      </c>
      <c r="J3862">
        <v>0</v>
      </c>
      <c r="K3862">
        <f>_xlfn.XLOOKUP(FraudData[[#This Row],[amount]],AmountRules[Amount Min],AmountRules[Risk Points],,-1)</f>
        <v>0</v>
      </c>
      <c r="L3862">
        <f>_xlfn.XLOOKUP(FraudData[[#This Row],[transaction_hour]],TimeRules[Hour Min],TimeRules[Risk Points],,-1)</f>
        <v>3</v>
      </c>
      <c r="M3862">
        <f>_xlfn.XLOOKUP(FraudData[[#This Row],[foreign_transaction]],ForeignRules[Foreign Transaction],ForeignRules[Risk Points],0)</f>
        <v>0</v>
      </c>
      <c r="N3862">
        <f>_xlfn.XLOOKUP(FraudData[[#This Row],[location_mismatch]],Table10[Location Mismatch],Table10[Risk Points],0)</f>
        <v>3</v>
      </c>
      <c r="O3862">
        <f>_xlfn.XLOOKUP(FraudData[[#This Row],[device_trust_score]],DeviceRules[Device Min],DeviceRules[Risk Points],,-1)</f>
        <v>0</v>
      </c>
      <c r="P3862">
        <f>_xlfn.XLOOKUP(FraudData[[#This Row],[velocity_last_24h]],VelocityRules[Velocity Min],VelocityRules[Risk Points],,-1)</f>
        <v>0</v>
      </c>
      <c r="Q3862">
        <f>_xlfn.XLOOKUP(FraudData[[#This Row],[merchant_category]],MerchantRules[Merchant Category],MerchantRules[Risk Points],0)</f>
        <v>0</v>
      </c>
      <c r="R3862">
        <f>SUM(FraudData[[#This Row],[Amount Risk]:[Merchant Risk]])</f>
        <v>6</v>
      </c>
      <c r="S3862" t="str" cm="1">
        <f t="array" ref="S3862">_xlfn.IFS(FraudData[[#This Row],[Fraud Risk Score]]&gt;=8,"High Risk",FraudData[[#This Row],[Fraud Risk Score]]&gt;=6,"Medium Risk",TRUE,"Low Risk")</f>
        <v>Medium Risk</v>
      </c>
    </row>
    <row r="3863" spans="1:19">
      <c r="A3863">
        <v>3862</v>
      </c>
      <c r="B3863">
        <v>170.34</v>
      </c>
      <c r="C3863">
        <v>5</v>
      </c>
      <c r="D3863" t="s">
        <v>50</v>
      </c>
      <c r="E3863">
        <v>0</v>
      </c>
      <c r="F3863">
        <v>0</v>
      </c>
      <c r="G3863">
        <v>67</v>
      </c>
      <c r="H3863">
        <v>2</v>
      </c>
      <c r="I3863">
        <v>41</v>
      </c>
      <c r="J3863">
        <v>0</v>
      </c>
      <c r="K3863">
        <f>_xlfn.XLOOKUP(FraudData[[#This Row],[amount]],AmountRules[Amount Min],AmountRules[Risk Points],,-1)</f>
        <v>0</v>
      </c>
      <c r="L3863">
        <f>_xlfn.XLOOKUP(FraudData[[#This Row],[transaction_hour]],TimeRules[Hour Min],TimeRules[Risk Points],,-1)</f>
        <v>0</v>
      </c>
      <c r="M3863">
        <f>_xlfn.XLOOKUP(FraudData[[#This Row],[foreign_transaction]],ForeignRules[Foreign Transaction],ForeignRules[Risk Points],0)</f>
        <v>0</v>
      </c>
      <c r="N3863">
        <f>_xlfn.XLOOKUP(FraudData[[#This Row],[location_mismatch]],Table10[Location Mismatch],Table10[Risk Points],0)</f>
        <v>0</v>
      </c>
      <c r="O3863">
        <f>_xlfn.XLOOKUP(FraudData[[#This Row],[device_trust_score]],DeviceRules[Device Min],DeviceRules[Risk Points],,-1)</f>
        <v>1</v>
      </c>
      <c r="P3863">
        <f>_xlfn.XLOOKUP(FraudData[[#This Row],[velocity_last_24h]],VelocityRules[Velocity Min],VelocityRules[Risk Points],,-1)</f>
        <v>0</v>
      </c>
      <c r="Q3863">
        <f>_xlfn.XLOOKUP(FraudData[[#This Row],[merchant_category]],MerchantRules[Merchant Category],MerchantRules[Risk Points],0)</f>
        <v>0</v>
      </c>
      <c r="R3863">
        <f>SUM(FraudData[[#This Row],[Amount Risk]:[Merchant Risk]])</f>
        <v>1</v>
      </c>
      <c r="S3863" t="str" cm="1">
        <f t="array" ref="S3863">_xlfn.IFS(FraudData[[#This Row],[Fraud Risk Score]]&gt;=8,"High Risk",FraudData[[#This Row],[Fraud Risk Score]]&gt;=6,"Medium Risk",TRUE,"Low Risk")</f>
        <v>Low Risk</v>
      </c>
    </row>
    <row r="3864" spans="1:19">
      <c r="A3864">
        <v>3863</v>
      </c>
      <c r="B3864">
        <v>84.16</v>
      </c>
      <c r="C3864">
        <v>22</v>
      </c>
      <c r="D3864" t="s">
        <v>50</v>
      </c>
      <c r="E3864">
        <v>0</v>
      </c>
      <c r="F3864">
        <v>0</v>
      </c>
      <c r="G3864">
        <v>68</v>
      </c>
      <c r="H3864">
        <v>0</v>
      </c>
      <c r="I3864">
        <v>38</v>
      </c>
      <c r="J3864">
        <v>0</v>
      </c>
      <c r="K3864">
        <f>_xlfn.XLOOKUP(FraudData[[#This Row],[amount]],AmountRules[Amount Min],AmountRules[Risk Points],,-1)</f>
        <v>0</v>
      </c>
      <c r="L3864">
        <f>_xlfn.XLOOKUP(FraudData[[#This Row],[transaction_hour]],TimeRules[Hour Min],TimeRules[Risk Points],,-1)</f>
        <v>0</v>
      </c>
      <c r="M3864">
        <f>_xlfn.XLOOKUP(FraudData[[#This Row],[foreign_transaction]],ForeignRules[Foreign Transaction],ForeignRules[Risk Points],0)</f>
        <v>0</v>
      </c>
      <c r="N3864">
        <f>_xlfn.XLOOKUP(FraudData[[#This Row],[location_mismatch]],Table10[Location Mismatch],Table10[Risk Points],0)</f>
        <v>0</v>
      </c>
      <c r="O3864">
        <f>_xlfn.XLOOKUP(FraudData[[#This Row],[device_trust_score]],DeviceRules[Device Min],DeviceRules[Risk Points],,-1)</f>
        <v>1</v>
      </c>
      <c r="P3864">
        <f>_xlfn.XLOOKUP(FraudData[[#This Row],[velocity_last_24h]],VelocityRules[Velocity Min],VelocityRules[Risk Points],,-1)</f>
        <v>0</v>
      </c>
      <c r="Q3864">
        <f>_xlfn.XLOOKUP(FraudData[[#This Row],[merchant_category]],MerchantRules[Merchant Category],MerchantRules[Risk Points],0)</f>
        <v>0</v>
      </c>
      <c r="R3864">
        <f>SUM(FraudData[[#This Row],[Amount Risk]:[Merchant Risk]])</f>
        <v>1</v>
      </c>
      <c r="S3864" t="str" cm="1">
        <f t="array" ref="S3864">_xlfn.IFS(FraudData[[#This Row],[Fraud Risk Score]]&gt;=8,"High Risk",FraudData[[#This Row],[Fraud Risk Score]]&gt;=6,"Medium Risk",TRUE,"Low Risk")</f>
        <v>Low Risk</v>
      </c>
    </row>
    <row r="3865" spans="1:19">
      <c r="A3865">
        <v>3864</v>
      </c>
      <c r="B3865">
        <v>53.07</v>
      </c>
      <c r="C3865">
        <v>20</v>
      </c>
      <c r="D3865" t="s">
        <v>46</v>
      </c>
      <c r="E3865">
        <v>0</v>
      </c>
      <c r="F3865">
        <v>1</v>
      </c>
      <c r="G3865">
        <v>49</v>
      </c>
      <c r="H3865">
        <v>3</v>
      </c>
      <c r="I3865">
        <v>58</v>
      </c>
      <c r="J3865">
        <v>0</v>
      </c>
      <c r="K3865">
        <f>_xlfn.XLOOKUP(FraudData[[#This Row],[amount]],AmountRules[Amount Min],AmountRules[Risk Points],,-1)</f>
        <v>0</v>
      </c>
      <c r="L3865">
        <f>_xlfn.XLOOKUP(FraudData[[#This Row],[transaction_hour]],TimeRules[Hour Min],TimeRules[Risk Points],,-1)</f>
        <v>0</v>
      </c>
      <c r="M3865">
        <f>_xlfn.XLOOKUP(FraudData[[#This Row],[foreign_transaction]],ForeignRules[Foreign Transaction],ForeignRules[Risk Points],0)</f>
        <v>0</v>
      </c>
      <c r="N3865">
        <f>_xlfn.XLOOKUP(FraudData[[#This Row],[location_mismatch]],Table10[Location Mismatch],Table10[Risk Points],0)</f>
        <v>3</v>
      </c>
      <c r="O3865">
        <f>_xlfn.XLOOKUP(FraudData[[#This Row],[device_trust_score]],DeviceRules[Device Min],DeviceRules[Risk Points],,-1)</f>
        <v>2</v>
      </c>
      <c r="P3865">
        <f>_xlfn.XLOOKUP(FraudData[[#This Row],[velocity_last_24h]],VelocityRules[Velocity Min],VelocityRules[Risk Points],,-1)</f>
        <v>0</v>
      </c>
      <c r="Q3865">
        <f>_xlfn.XLOOKUP(FraudData[[#This Row],[merchant_category]],MerchantRules[Merchant Category],MerchantRules[Risk Points],0)</f>
        <v>0</v>
      </c>
      <c r="R3865">
        <f>SUM(FraudData[[#This Row],[Amount Risk]:[Merchant Risk]])</f>
        <v>5</v>
      </c>
      <c r="S3865" t="str" cm="1">
        <f t="array" ref="S3865">_xlfn.IFS(FraudData[[#This Row],[Fraud Risk Score]]&gt;=8,"High Risk",FraudData[[#This Row],[Fraud Risk Score]]&gt;=6,"Medium Risk",TRUE,"Low Risk")</f>
        <v>Low Risk</v>
      </c>
    </row>
    <row r="3866" spans="1:19">
      <c r="A3866">
        <v>3865</v>
      </c>
      <c r="B3866">
        <v>20.14</v>
      </c>
      <c r="C3866">
        <v>0</v>
      </c>
      <c r="D3866" t="s">
        <v>48</v>
      </c>
      <c r="E3866">
        <v>0</v>
      </c>
      <c r="F3866">
        <v>0</v>
      </c>
      <c r="G3866">
        <v>41</v>
      </c>
      <c r="H3866">
        <v>2</v>
      </c>
      <c r="I3866">
        <v>36</v>
      </c>
      <c r="J3866">
        <v>0</v>
      </c>
      <c r="K3866">
        <f>_xlfn.XLOOKUP(FraudData[[#This Row],[amount]],AmountRules[Amount Min],AmountRules[Risk Points],,-1)</f>
        <v>0</v>
      </c>
      <c r="L3866">
        <f>_xlfn.XLOOKUP(FraudData[[#This Row],[transaction_hour]],TimeRules[Hour Min],TimeRules[Risk Points],,-1)</f>
        <v>3</v>
      </c>
      <c r="M3866">
        <f>_xlfn.XLOOKUP(FraudData[[#This Row],[foreign_transaction]],ForeignRules[Foreign Transaction],ForeignRules[Risk Points],0)</f>
        <v>0</v>
      </c>
      <c r="N3866">
        <f>_xlfn.XLOOKUP(FraudData[[#This Row],[location_mismatch]],Table10[Location Mismatch],Table10[Risk Points],0)</f>
        <v>0</v>
      </c>
      <c r="O3866">
        <f>_xlfn.XLOOKUP(FraudData[[#This Row],[device_trust_score]],DeviceRules[Device Min],DeviceRules[Risk Points],,-1)</f>
        <v>2</v>
      </c>
      <c r="P3866">
        <f>_xlfn.XLOOKUP(FraudData[[#This Row],[velocity_last_24h]],VelocityRules[Velocity Min],VelocityRules[Risk Points],,-1)</f>
        <v>0</v>
      </c>
      <c r="Q3866">
        <f>_xlfn.XLOOKUP(FraudData[[#This Row],[merchant_category]],MerchantRules[Merchant Category],MerchantRules[Risk Points],0)</f>
        <v>0</v>
      </c>
      <c r="R3866">
        <f>SUM(FraudData[[#This Row],[Amount Risk]:[Merchant Risk]])</f>
        <v>5</v>
      </c>
      <c r="S3866" t="str" cm="1">
        <f t="array" ref="S3866">_xlfn.IFS(FraudData[[#This Row],[Fraud Risk Score]]&gt;=8,"High Risk",FraudData[[#This Row],[Fraud Risk Score]]&gt;=6,"Medium Risk",TRUE,"Low Risk")</f>
        <v>Low Risk</v>
      </c>
    </row>
    <row r="3867" spans="1:19">
      <c r="A3867">
        <v>3866</v>
      </c>
      <c r="B3867">
        <v>78.900000000000006</v>
      </c>
      <c r="C3867">
        <v>2</v>
      </c>
      <c r="D3867" t="s">
        <v>46</v>
      </c>
      <c r="E3867">
        <v>0</v>
      </c>
      <c r="F3867">
        <v>0</v>
      </c>
      <c r="G3867">
        <v>63</v>
      </c>
      <c r="H3867">
        <v>2</v>
      </c>
      <c r="I3867">
        <v>49</v>
      </c>
      <c r="J3867">
        <v>0</v>
      </c>
      <c r="K3867">
        <f>_xlfn.XLOOKUP(FraudData[[#This Row],[amount]],AmountRules[Amount Min],AmountRules[Risk Points],,-1)</f>
        <v>0</v>
      </c>
      <c r="L3867">
        <f>_xlfn.XLOOKUP(FraudData[[#This Row],[transaction_hour]],TimeRules[Hour Min],TimeRules[Risk Points],,-1)</f>
        <v>3</v>
      </c>
      <c r="M3867">
        <f>_xlfn.XLOOKUP(FraudData[[#This Row],[foreign_transaction]],ForeignRules[Foreign Transaction],ForeignRules[Risk Points],0)</f>
        <v>0</v>
      </c>
      <c r="N3867">
        <f>_xlfn.XLOOKUP(FraudData[[#This Row],[location_mismatch]],Table10[Location Mismatch],Table10[Risk Points],0)</f>
        <v>0</v>
      </c>
      <c r="O3867">
        <f>_xlfn.XLOOKUP(FraudData[[#This Row],[device_trust_score]],DeviceRules[Device Min],DeviceRules[Risk Points],,-1)</f>
        <v>1</v>
      </c>
      <c r="P3867">
        <f>_xlfn.XLOOKUP(FraudData[[#This Row],[velocity_last_24h]],VelocityRules[Velocity Min],VelocityRules[Risk Points],,-1)</f>
        <v>0</v>
      </c>
      <c r="Q3867">
        <f>_xlfn.XLOOKUP(FraudData[[#This Row],[merchant_category]],MerchantRules[Merchant Category],MerchantRules[Risk Points],0)</f>
        <v>0</v>
      </c>
      <c r="R3867">
        <f>SUM(FraudData[[#This Row],[Amount Risk]:[Merchant Risk]])</f>
        <v>4</v>
      </c>
      <c r="S3867" t="str" cm="1">
        <f t="array" ref="S3867">_xlfn.IFS(FraudData[[#This Row],[Fraud Risk Score]]&gt;=8,"High Risk",FraudData[[#This Row],[Fraud Risk Score]]&gt;=6,"Medium Risk",TRUE,"Low Risk")</f>
        <v>Low Risk</v>
      </c>
    </row>
    <row r="3868" spans="1:19">
      <c r="A3868">
        <v>3867</v>
      </c>
      <c r="B3868">
        <v>95.94</v>
      </c>
      <c r="C3868">
        <v>2</v>
      </c>
      <c r="D3868" t="s">
        <v>49</v>
      </c>
      <c r="E3868">
        <v>0</v>
      </c>
      <c r="F3868">
        <v>0</v>
      </c>
      <c r="G3868">
        <v>49</v>
      </c>
      <c r="H3868">
        <v>1</v>
      </c>
      <c r="I3868">
        <v>63</v>
      </c>
      <c r="J3868">
        <v>0</v>
      </c>
      <c r="K3868">
        <f>_xlfn.XLOOKUP(FraudData[[#This Row],[amount]],AmountRules[Amount Min],AmountRules[Risk Points],,-1)</f>
        <v>0</v>
      </c>
      <c r="L3868">
        <f>_xlfn.XLOOKUP(FraudData[[#This Row],[transaction_hour]],TimeRules[Hour Min],TimeRules[Risk Points],,-1)</f>
        <v>3</v>
      </c>
      <c r="M3868">
        <f>_xlfn.XLOOKUP(FraudData[[#This Row],[foreign_transaction]],ForeignRules[Foreign Transaction],ForeignRules[Risk Points],0)</f>
        <v>0</v>
      </c>
      <c r="N3868">
        <f>_xlfn.XLOOKUP(FraudData[[#This Row],[location_mismatch]],Table10[Location Mismatch],Table10[Risk Points],0)</f>
        <v>0</v>
      </c>
      <c r="O3868">
        <f>_xlfn.XLOOKUP(FraudData[[#This Row],[device_trust_score]],DeviceRules[Device Min],DeviceRules[Risk Points],,-1)</f>
        <v>2</v>
      </c>
      <c r="P3868">
        <f>_xlfn.XLOOKUP(FraudData[[#This Row],[velocity_last_24h]],VelocityRules[Velocity Min],VelocityRules[Risk Points],,-1)</f>
        <v>0</v>
      </c>
      <c r="Q3868">
        <f>_xlfn.XLOOKUP(FraudData[[#This Row],[merchant_category]],MerchantRules[Merchant Category],MerchantRules[Risk Points],0)</f>
        <v>1</v>
      </c>
      <c r="R3868">
        <f>SUM(FraudData[[#This Row],[Amount Risk]:[Merchant Risk]])</f>
        <v>6</v>
      </c>
      <c r="S3868" t="str" cm="1">
        <f t="array" ref="S3868">_xlfn.IFS(FraudData[[#This Row],[Fraud Risk Score]]&gt;=8,"High Risk",FraudData[[#This Row],[Fraud Risk Score]]&gt;=6,"Medium Risk",TRUE,"Low Risk")</f>
        <v>Medium Risk</v>
      </c>
    </row>
    <row r="3869" spans="1:19">
      <c r="A3869">
        <v>3868</v>
      </c>
      <c r="B3869">
        <v>202.76</v>
      </c>
      <c r="C3869">
        <v>13</v>
      </c>
      <c r="D3869" t="s">
        <v>48</v>
      </c>
      <c r="E3869">
        <v>0</v>
      </c>
      <c r="F3869">
        <v>0</v>
      </c>
      <c r="G3869">
        <v>63</v>
      </c>
      <c r="H3869">
        <v>3</v>
      </c>
      <c r="I3869">
        <v>51</v>
      </c>
      <c r="J3869">
        <v>0</v>
      </c>
      <c r="K3869">
        <f>_xlfn.XLOOKUP(FraudData[[#This Row],[amount]],AmountRules[Amount Min],AmountRules[Risk Points],,-1)</f>
        <v>0</v>
      </c>
      <c r="L3869">
        <f>_xlfn.XLOOKUP(FraudData[[#This Row],[transaction_hour]],TimeRules[Hour Min],TimeRules[Risk Points],,-1)</f>
        <v>0</v>
      </c>
      <c r="M3869">
        <f>_xlfn.XLOOKUP(FraudData[[#This Row],[foreign_transaction]],ForeignRules[Foreign Transaction],ForeignRules[Risk Points],0)</f>
        <v>0</v>
      </c>
      <c r="N3869">
        <f>_xlfn.XLOOKUP(FraudData[[#This Row],[location_mismatch]],Table10[Location Mismatch],Table10[Risk Points],0)</f>
        <v>0</v>
      </c>
      <c r="O3869">
        <f>_xlfn.XLOOKUP(FraudData[[#This Row],[device_trust_score]],DeviceRules[Device Min],DeviceRules[Risk Points],,-1)</f>
        <v>1</v>
      </c>
      <c r="P3869">
        <f>_xlfn.XLOOKUP(FraudData[[#This Row],[velocity_last_24h]],VelocityRules[Velocity Min],VelocityRules[Risk Points],,-1)</f>
        <v>0</v>
      </c>
      <c r="Q3869">
        <f>_xlfn.XLOOKUP(FraudData[[#This Row],[merchant_category]],MerchantRules[Merchant Category],MerchantRules[Risk Points],0)</f>
        <v>0</v>
      </c>
      <c r="R3869">
        <f>SUM(FraudData[[#This Row],[Amount Risk]:[Merchant Risk]])</f>
        <v>1</v>
      </c>
      <c r="S3869" t="str" cm="1">
        <f t="array" ref="S3869">_xlfn.IFS(FraudData[[#This Row],[Fraud Risk Score]]&gt;=8,"High Risk",FraudData[[#This Row],[Fraud Risk Score]]&gt;=6,"Medium Risk",TRUE,"Low Risk")</f>
        <v>Low Risk</v>
      </c>
    </row>
    <row r="3870" spans="1:19">
      <c r="A3870">
        <v>3869</v>
      </c>
      <c r="B3870">
        <v>193.21</v>
      </c>
      <c r="C3870">
        <v>19</v>
      </c>
      <c r="D3870" t="s">
        <v>49</v>
      </c>
      <c r="E3870">
        <v>0</v>
      </c>
      <c r="F3870">
        <v>0</v>
      </c>
      <c r="G3870">
        <v>63</v>
      </c>
      <c r="H3870">
        <v>2</v>
      </c>
      <c r="I3870">
        <v>69</v>
      </c>
      <c r="J3870">
        <v>0</v>
      </c>
      <c r="K3870">
        <f>_xlfn.XLOOKUP(FraudData[[#This Row],[amount]],AmountRules[Amount Min],AmountRules[Risk Points],,-1)</f>
        <v>0</v>
      </c>
      <c r="L3870">
        <f>_xlfn.XLOOKUP(FraudData[[#This Row],[transaction_hour]],TimeRules[Hour Min],TimeRules[Risk Points],,-1)</f>
        <v>0</v>
      </c>
      <c r="M3870">
        <f>_xlfn.XLOOKUP(FraudData[[#This Row],[foreign_transaction]],ForeignRules[Foreign Transaction],ForeignRules[Risk Points],0)</f>
        <v>0</v>
      </c>
      <c r="N3870">
        <f>_xlfn.XLOOKUP(FraudData[[#This Row],[location_mismatch]],Table10[Location Mismatch],Table10[Risk Points],0)</f>
        <v>0</v>
      </c>
      <c r="O3870">
        <f>_xlfn.XLOOKUP(FraudData[[#This Row],[device_trust_score]],DeviceRules[Device Min],DeviceRules[Risk Points],,-1)</f>
        <v>1</v>
      </c>
      <c r="P3870">
        <f>_xlfn.XLOOKUP(FraudData[[#This Row],[velocity_last_24h]],VelocityRules[Velocity Min],VelocityRules[Risk Points],,-1)</f>
        <v>0</v>
      </c>
      <c r="Q3870">
        <f>_xlfn.XLOOKUP(FraudData[[#This Row],[merchant_category]],MerchantRules[Merchant Category],MerchantRules[Risk Points],0)</f>
        <v>1</v>
      </c>
      <c r="R3870">
        <f>SUM(FraudData[[#This Row],[Amount Risk]:[Merchant Risk]])</f>
        <v>2</v>
      </c>
      <c r="S3870" t="str" cm="1">
        <f t="array" ref="S3870">_xlfn.IFS(FraudData[[#This Row],[Fraud Risk Score]]&gt;=8,"High Risk",FraudData[[#This Row],[Fraud Risk Score]]&gt;=6,"Medium Risk",TRUE,"Low Risk")</f>
        <v>Low Risk</v>
      </c>
    </row>
    <row r="3871" spans="1:19">
      <c r="A3871">
        <v>3870</v>
      </c>
      <c r="B3871">
        <v>13.08</v>
      </c>
      <c r="C3871">
        <v>21</v>
      </c>
      <c r="D3871" t="s">
        <v>49</v>
      </c>
      <c r="E3871">
        <v>0</v>
      </c>
      <c r="F3871">
        <v>0</v>
      </c>
      <c r="G3871">
        <v>83</v>
      </c>
      <c r="H3871">
        <v>3</v>
      </c>
      <c r="I3871">
        <v>35</v>
      </c>
      <c r="J3871">
        <v>0</v>
      </c>
      <c r="K3871">
        <f>_xlfn.XLOOKUP(FraudData[[#This Row],[amount]],AmountRules[Amount Min],AmountRules[Risk Points],,-1)</f>
        <v>0</v>
      </c>
      <c r="L3871">
        <f>_xlfn.XLOOKUP(FraudData[[#This Row],[transaction_hour]],TimeRules[Hour Min],TimeRules[Risk Points],,-1)</f>
        <v>0</v>
      </c>
      <c r="M3871">
        <f>_xlfn.XLOOKUP(FraudData[[#This Row],[foreign_transaction]],ForeignRules[Foreign Transaction],ForeignRules[Risk Points],0)</f>
        <v>0</v>
      </c>
      <c r="N3871">
        <f>_xlfn.XLOOKUP(FraudData[[#This Row],[location_mismatch]],Table10[Location Mismatch],Table10[Risk Points],0)</f>
        <v>0</v>
      </c>
      <c r="O3871">
        <f>_xlfn.XLOOKUP(FraudData[[#This Row],[device_trust_score]],DeviceRules[Device Min],DeviceRules[Risk Points],,-1)</f>
        <v>0</v>
      </c>
      <c r="P3871">
        <f>_xlfn.XLOOKUP(FraudData[[#This Row],[velocity_last_24h]],VelocityRules[Velocity Min],VelocityRules[Risk Points],,-1)</f>
        <v>0</v>
      </c>
      <c r="Q3871">
        <f>_xlfn.XLOOKUP(FraudData[[#This Row],[merchant_category]],MerchantRules[Merchant Category],MerchantRules[Risk Points],0)</f>
        <v>1</v>
      </c>
      <c r="R3871">
        <f>SUM(FraudData[[#This Row],[Amount Risk]:[Merchant Risk]])</f>
        <v>1</v>
      </c>
      <c r="S3871" t="str" cm="1">
        <f t="array" ref="S3871">_xlfn.IFS(FraudData[[#This Row],[Fraud Risk Score]]&gt;=8,"High Risk",FraudData[[#This Row],[Fraud Risk Score]]&gt;=6,"Medium Risk",TRUE,"Low Risk")</f>
        <v>Low Risk</v>
      </c>
    </row>
    <row r="3872" spans="1:19">
      <c r="A3872">
        <v>3871</v>
      </c>
      <c r="B3872">
        <v>90.53</v>
      </c>
      <c r="C3872">
        <v>4</v>
      </c>
      <c r="D3872" t="s">
        <v>46</v>
      </c>
      <c r="E3872">
        <v>0</v>
      </c>
      <c r="F3872">
        <v>0</v>
      </c>
      <c r="G3872">
        <v>90</v>
      </c>
      <c r="H3872">
        <v>3</v>
      </c>
      <c r="I3872">
        <v>28</v>
      </c>
      <c r="J3872">
        <v>0</v>
      </c>
      <c r="K3872">
        <f>_xlfn.XLOOKUP(FraudData[[#This Row],[amount]],AmountRules[Amount Min],AmountRules[Risk Points],,-1)</f>
        <v>0</v>
      </c>
      <c r="L3872">
        <f>_xlfn.XLOOKUP(FraudData[[#This Row],[transaction_hour]],TimeRules[Hour Min],TimeRules[Risk Points],,-1)</f>
        <v>0</v>
      </c>
      <c r="M3872">
        <f>_xlfn.XLOOKUP(FraudData[[#This Row],[foreign_transaction]],ForeignRules[Foreign Transaction],ForeignRules[Risk Points],0)</f>
        <v>0</v>
      </c>
      <c r="N3872">
        <f>_xlfn.XLOOKUP(FraudData[[#This Row],[location_mismatch]],Table10[Location Mismatch],Table10[Risk Points],0)</f>
        <v>0</v>
      </c>
      <c r="O3872">
        <f>_xlfn.XLOOKUP(FraudData[[#This Row],[device_trust_score]],DeviceRules[Device Min],DeviceRules[Risk Points],,-1)</f>
        <v>0</v>
      </c>
      <c r="P3872">
        <f>_xlfn.XLOOKUP(FraudData[[#This Row],[velocity_last_24h]],VelocityRules[Velocity Min],VelocityRules[Risk Points],,-1)</f>
        <v>0</v>
      </c>
      <c r="Q3872">
        <f>_xlfn.XLOOKUP(FraudData[[#This Row],[merchant_category]],MerchantRules[Merchant Category],MerchantRules[Risk Points],0)</f>
        <v>0</v>
      </c>
      <c r="R3872">
        <f>SUM(FraudData[[#This Row],[Amount Risk]:[Merchant Risk]])</f>
        <v>0</v>
      </c>
      <c r="S3872" t="str" cm="1">
        <f t="array" ref="S3872">_xlfn.IFS(FraudData[[#This Row],[Fraud Risk Score]]&gt;=8,"High Risk",FraudData[[#This Row],[Fraud Risk Score]]&gt;=6,"Medium Risk",TRUE,"Low Risk")</f>
        <v>Low Risk</v>
      </c>
    </row>
    <row r="3873" spans="1:19">
      <c r="A3873">
        <v>3872</v>
      </c>
      <c r="B3873">
        <v>36.11</v>
      </c>
      <c r="C3873">
        <v>16</v>
      </c>
      <c r="D3873" t="s">
        <v>50</v>
      </c>
      <c r="E3873">
        <v>0</v>
      </c>
      <c r="F3873">
        <v>0</v>
      </c>
      <c r="G3873">
        <v>40</v>
      </c>
      <c r="H3873">
        <v>4</v>
      </c>
      <c r="I3873">
        <v>28</v>
      </c>
      <c r="J3873">
        <v>0</v>
      </c>
      <c r="K3873">
        <f>_xlfn.XLOOKUP(FraudData[[#This Row],[amount]],AmountRules[Amount Min],AmountRules[Risk Points],,-1)</f>
        <v>0</v>
      </c>
      <c r="L3873">
        <f>_xlfn.XLOOKUP(FraudData[[#This Row],[transaction_hour]],TimeRules[Hour Min],TimeRules[Risk Points],,-1)</f>
        <v>0</v>
      </c>
      <c r="M3873">
        <f>_xlfn.XLOOKUP(FraudData[[#This Row],[foreign_transaction]],ForeignRules[Foreign Transaction],ForeignRules[Risk Points],0)</f>
        <v>0</v>
      </c>
      <c r="N3873">
        <f>_xlfn.XLOOKUP(FraudData[[#This Row],[location_mismatch]],Table10[Location Mismatch],Table10[Risk Points],0)</f>
        <v>0</v>
      </c>
      <c r="O3873">
        <f>_xlfn.XLOOKUP(FraudData[[#This Row],[device_trust_score]],DeviceRules[Device Min],DeviceRules[Risk Points],,-1)</f>
        <v>2</v>
      </c>
      <c r="P3873">
        <f>_xlfn.XLOOKUP(FraudData[[#This Row],[velocity_last_24h]],VelocityRules[Velocity Min],VelocityRules[Risk Points],,-1)</f>
        <v>0</v>
      </c>
      <c r="Q3873">
        <f>_xlfn.XLOOKUP(FraudData[[#This Row],[merchant_category]],MerchantRules[Merchant Category],MerchantRules[Risk Points],0)</f>
        <v>0</v>
      </c>
      <c r="R3873">
        <f>SUM(FraudData[[#This Row],[Amount Risk]:[Merchant Risk]])</f>
        <v>2</v>
      </c>
      <c r="S3873" t="str" cm="1">
        <f t="array" ref="S3873">_xlfn.IFS(FraudData[[#This Row],[Fraud Risk Score]]&gt;=8,"High Risk",FraudData[[#This Row],[Fraud Risk Score]]&gt;=6,"Medium Risk",TRUE,"Low Risk")</f>
        <v>Low Risk</v>
      </c>
    </row>
    <row r="3874" spans="1:19">
      <c r="A3874">
        <v>3873</v>
      </c>
      <c r="B3874">
        <v>30.7</v>
      </c>
      <c r="C3874">
        <v>14</v>
      </c>
      <c r="D3874" t="s">
        <v>48</v>
      </c>
      <c r="E3874">
        <v>0</v>
      </c>
      <c r="F3874">
        <v>0</v>
      </c>
      <c r="G3874">
        <v>77</v>
      </c>
      <c r="H3874">
        <v>2</v>
      </c>
      <c r="I3874">
        <v>35</v>
      </c>
      <c r="J3874">
        <v>0</v>
      </c>
      <c r="K3874">
        <f>_xlfn.XLOOKUP(FraudData[[#This Row],[amount]],AmountRules[Amount Min],AmountRules[Risk Points],,-1)</f>
        <v>0</v>
      </c>
      <c r="L3874">
        <f>_xlfn.XLOOKUP(FraudData[[#This Row],[transaction_hour]],TimeRules[Hour Min],TimeRules[Risk Points],,-1)</f>
        <v>0</v>
      </c>
      <c r="M3874">
        <f>_xlfn.XLOOKUP(FraudData[[#This Row],[foreign_transaction]],ForeignRules[Foreign Transaction],ForeignRules[Risk Points],0)</f>
        <v>0</v>
      </c>
      <c r="N3874">
        <f>_xlfn.XLOOKUP(FraudData[[#This Row],[location_mismatch]],Table10[Location Mismatch],Table10[Risk Points],0)</f>
        <v>0</v>
      </c>
      <c r="O3874">
        <f>_xlfn.XLOOKUP(FraudData[[#This Row],[device_trust_score]],DeviceRules[Device Min],DeviceRules[Risk Points],,-1)</f>
        <v>0</v>
      </c>
      <c r="P3874">
        <f>_xlfn.XLOOKUP(FraudData[[#This Row],[velocity_last_24h]],VelocityRules[Velocity Min],VelocityRules[Risk Points],,-1)</f>
        <v>0</v>
      </c>
      <c r="Q3874">
        <f>_xlfn.XLOOKUP(FraudData[[#This Row],[merchant_category]],MerchantRules[Merchant Category],MerchantRules[Risk Points],0)</f>
        <v>0</v>
      </c>
      <c r="R3874">
        <f>SUM(FraudData[[#This Row],[Amount Risk]:[Merchant Risk]])</f>
        <v>0</v>
      </c>
      <c r="S3874" t="str" cm="1">
        <f t="array" ref="S3874">_xlfn.IFS(FraudData[[#This Row],[Fraud Risk Score]]&gt;=8,"High Risk",FraudData[[#This Row],[Fraud Risk Score]]&gt;=6,"Medium Risk",TRUE,"Low Risk")</f>
        <v>Low Risk</v>
      </c>
    </row>
    <row r="3875" spans="1:19">
      <c r="A3875">
        <v>3874</v>
      </c>
      <c r="B3875">
        <v>316.12</v>
      </c>
      <c r="C3875">
        <v>5</v>
      </c>
      <c r="D3875" t="s">
        <v>47</v>
      </c>
      <c r="E3875">
        <v>0</v>
      </c>
      <c r="F3875">
        <v>0</v>
      </c>
      <c r="G3875">
        <v>53</v>
      </c>
      <c r="H3875">
        <v>4</v>
      </c>
      <c r="I3875">
        <v>18</v>
      </c>
      <c r="J3875">
        <v>0</v>
      </c>
      <c r="K3875">
        <f>_xlfn.XLOOKUP(FraudData[[#This Row],[amount]],AmountRules[Amount Min],AmountRules[Risk Points],,-1)</f>
        <v>0</v>
      </c>
      <c r="L3875">
        <f>_xlfn.XLOOKUP(FraudData[[#This Row],[transaction_hour]],TimeRules[Hour Min],TimeRules[Risk Points],,-1)</f>
        <v>0</v>
      </c>
      <c r="M3875">
        <f>_xlfn.XLOOKUP(FraudData[[#This Row],[foreign_transaction]],ForeignRules[Foreign Transaction],ForeignRules[Risk Points],0)</f>
        <v>0</v>
      </c>
      <c r="N3875">
        <f>_xlfn.XLOOKUP(FraudData[[#This Row],[location_mismatch]],Table10[Location Mismatch],Table10[Risk Points],0)</f>
        <v>0</v>
      </c>
      <c r="O3875">
        <f>_xlfn.XLOOKUP(FraudData[[#This Row],[device_trust_score]],DeviceRules[Device Min],DeviceRules[Risk Points],,-1)</f>
        <v>1</v>
      </c>
      <c r="P3875">
        <f>_xlfn.XLOOKUP(FraudData[[#This Row],[velocity_last_24h]],VelocityRules[Velocity Min],VelocityRules[Risk Points],,-1)</f>
        <v>0</v>
      </c>
      <c r="Q3875">
        <f>_xlfn.XLOOKUP(FraudData[[#This Row],[merchant_category]],MerchantRules[Merchant Category],MerchantRules[Risk Points],0)</f>
        <v>0</v>
      </c>
      <c r="R3875">
        <f>SUM(FraudData[[#This Row],[Amount Risk]:[Merchant Risk]])</f>
        <v>1</v>
      </c>
      <c r="S3875" t="str" cm="1">
        <f t="array" ref="S3875">_xlfn.IFS(FraudData[[#This Row],[Fraud Risk Score]]&gt;=8,"High Risk",FraudData[[#This Row],[Fraud Risk Score]]&gt;=6,"Medium Risk",TRUE,"Low Risk")</f>
        <v>Low Risk</v>
      </c>
    </row>
    <row r="3876" spans="1:19">
      <c r="A3876">
        <v>3875</v>
      </c>
      <c r="B3876">
        <v>7.71</v>
      </c>
      <c r="C3876">
        <v>13</v>
      </c>
      <c r="D3876" t="s">
        <v>50</v>
      </c>
      <c r="E3876">
        <v>0</v>
      </c>
      <c r="F3876">
        <v>0</v>
      </c>
      <c r="G3876">
        <v>90</v>
      </c>
      <c r="H3876">
        <v>2</v>
      </c>
      <c r="I3876">
        <v>57</v>
      </c>
      <c r="J3876">
        <v>0</v>
      </c>
      <c r="K3876">
        <f>_xlfn.XLOOKUP(FraudData[[#This Row],[amount]],AmountRules[Amount Min],AmountRules[Risk Points],,-1)</f>
        <v>0</v>
      </c>
      <c r="L3876">
        <f>_xlfn.XLOOKUP(FraudData[[#This Row],[transaction_hour]],TimeRules[Hour Min],TimeRules[Risk Points],,-1)</f>
        <v>0</v>
      </c>
      <c r="M3876">
        <f>_xlfn.XLOOKUP(FraudData[[#This Row],[foreign_transaction]],ForeignRules[Foreign Transaction],ForeignRules[Risk Points],0)</f>
        <v>0</v>
      </c>
      <c r="N3876">
        <f>_xlfn.XLOOKUP(FraudData[[#This Row],[location_mismatch]],Table10[Location Mismatch],Table10[Risk Points],0)</f>
        <v>0</v>
      </c>
      <c r="O3876">
        <f>_xlfn.XLOOKUP(FraudData[[#This Row],[device_trust_score]],DeviceRules[Device Min],DeviceRules[Risk Points],,-1)</f>
        <v>0</v>
      </c>
      <c r="P3876">
        <f>_xlfn.XLOOKUP(FraudData[[#This Row],[velocity_last_24h]],VelocityRules[Velocity Min],VelocityRules[Risk Points],,-1)</f>
        <v>0</v>
      </c>
      <c r="Q3876">
        <f>_xlfn.XLOOKUP(FraudData[[#This Row],[merchant_category]],MerchantRules[Merchant Category],MerchantRules[Risk Points],0)</f>
        <v>0</v>
      </c>
      <c r="R3876">
        <f>SUM(FraudData[[#This Row],[Amount Risk]:[Merchant Risk]])</f>
        <v>0</v>
      </c>
      <c r="S3876" t="str" cm="1">
        <f t="array" ref="S3876">_xlfn.IFS(FraudData[[#This Row],[Fraud Risk Score]]&gt;=8,"High Risk",FraudData[[#This Row],[Fraud Risk Score]]&gt;=6,"Medium Risk",TRUE,"Low Risk")</f>
        <v>Low Risk</v>
      </c>
    </row>
    <row r="3877" spans="1:19">
      <c r="A3877">
        <v>3876</v>
      </c>
      <c r="B3877">
        <v>97.8</v>
      </c>
      <c r="C3877">
        <v>13</v>
      </c>
      <c r="D3877" t="s">
        <v>47</v>
      </c>
      <c r="E3877">
        <v>0</v>
      </c>
      <c r="F3877">
        <v>0</v>
      </c>
      <c r="G3877">
        <v>34</v>
      </c>
      <c r="H3877">
        <v>3</v>
      </c>
      <c r="I3877">
        <v>18</v>
      </c>
      <c r="J3877">
        <v>0</v>
      </c>
      <c r="K3877">
        <f>_xlfn.XLOOKUP(FraudData[[#This Row],[amount]],AmountRules[Amount Min],AmountRules[Risk Points],,-1)</f>
        <v>0</v>
      </c>
      <c r="L3877">
        <f>_xlfn.XLOOKUP(FraudData[[#This Row],[transaction_hour]],TimeRules[Hour Min],TimeRules[Risk Points],,-1)</f>
        <v>0</v>
      </c>
      <c r="M3877">
        <f>_xlfn.XLOOKUP(FraudData[[#This Row],[foreign_transaction]],ForeignRules[Foreign Transaction],ForeignRules[Risk Points],0)</f>
        <v>0</v>
      </c>
      <c r="N3877">
        <f>_xlfn.XLOOKUP(FraudData[[#This Row],[location_mismatch]],Table10[Location Mismatch],Table10[Risk Points],0)</f>
        <v>0</v>
      </c>
      <c r="O3877">
        <f>_xlfn.XLOOKUP(FraudData[[#This Row],[device_trust_score]],DeviceRules[Device Min],DeviceRules[Risk Points],,-1)</f>
        <v>2</v>
      </c>
      <c r="P3877">
        <f>_xlfn.XLOOKUP(FraudData[[#This Row],[velocity_last_24h]],VelocityRules[Velocity Min],VelocityRules[Risk Points],,-1)</f>
        <v>0</v>
      </c>
      <c r="Q3877">
        <f>_xlfn.XLOOKUP(FraudData[[#This Row],[merchant_category]],MerchantRules[Merchant Category],MerchantRules[Risk Points],0)</f>
        <v>0</v>
      </c>
      <c r="R3877">
        <f>SUM(FraudData[[#This Row],[Amount Risk]:[Merchant Risk]])</f>
        <v>2</v>
      </c>
      <c r="S3877" t="str" cm="1">
        <f t="array" ref="S3877">_xlfn.IFS(FraudData[[#This Row],[Fraud Risk Score]]&gt;=8,"High Risk",FraudData[[#This Row],[Fraud Risk Score]]&gt;=6,"Medium Risk",TRUE,"Low Risk")</f>
        <v>Low Risk</v>
      </c>
    </row>
    <row r="3878" spans="1:19">
      <c r="A3878">
        <v>3877</v>
      </c>
      <c r="B3878">
        <v>33.15</v>
      </c>
      <c r="C3878">
        <v>16</v>
      </c>
      <c r="D3878" t="s">
        <v>46</v>
      </c>
      <c r="E3878">
        <v>0</v>
      </c>
      <c r="F3878">
        <v>0</v>
      </c>
      <c r="G3878">
        <v>26</v>
      </c>
      <c r="H3878">
        <v>1</v>
      </c>
      <c r="I3878">
        <v>41</v>
      </c>
      <c r="J3878">
        <v>0</v>
      </c>
      <c r="K3878">
        <f>_xlfn.XLOOKUP(FraudData[[#This Row],[amount]],AmountRules[Amount Min],AmountRules[Risk Points],,-1)</f>
        <v>0</v>
      </c>
      <c r="L3878">
        <f>_xlfn.XLOOKUP(FraudData[[#This Row],[transaction_hour]],TimeRules[Hour Min],TimeRules[Risk Points],,-1)</f>
        <v>0</v>
      </c>
      <c r="M3878">
        <f>_xlfn.XLOOKUP(FraudData[[#This Row],[foreign_transaction]],ForeignRules[Foreign Transaction],ForeignRules[Risk Points],0)</f>
        <v>0</v>
      </c>
      <c r="N3878">
        <f>_xlfn.XLOOKUP(FraudData[[#This Row],[location_mismatch]],Table10[Location Mismatch],Table10[Risk Points],0)</f>
        <v>0</v>
      </c>
      <c r="O3878">
        <f>_xlfn.XLOOKUP(FraudData[[#This Row],[device_trust_score]],DeviceRules[Device Min],DeviceRules[Risk Points],,-1)</f>
        <v>3</v>
      </c>
      <c r="P3878">
        <f>_xlfn.XLOOKUP(FraudData[[#This Row],[velocity_last_24h]],VelocityRules[Velocity Min],VelocityRules[Risk Points],,-1)</f>
        <v>0</v>
      </c>
      <c r="Q3878">
        <f>_xlfn.XLOOKUP(FraudData[[#This Row],[merchant_category]],MerchantRules[Merchant Category],MerchantRules[Risk Points],0)</f>
        <v>0</v>
      </c>
      <c r="R3878">
        <f>SUM(FraudData[[#This Row],[Amount Risk]:[Merchant Risk]])</f>
        <v>3</v>
      </c>
      <c r="S3878" t="str" cm="1">
        <f t="array" ref="S3878">_xlfn.IFS(FraudData[[#This Row],[Fraud Risk Score]]&gt;=8,"High Risk",FraudData[[#This Row],[Fraud Risk Score]]&gt;=6,"Medium Risk",TRUE,"Low Risk")</f>
        <v>Low Risk</v>
      </c>
    </row>
    <row r="3879" spans="1:19">
      <c r="A3879">
        <v>3878</v>
      </c>
      <c r="B3879">
        <v>380.65</v>
      </c>
      <c r="C3879">
        <v>7</v>
      </c>
      <c r="D3879" t="s">
        <v>48</v>
      </c>
      <c r="E3879">
        <v>0</v>
      </c>
      <c r="F3879">
        <v>0</v>
      </c>
      <c r="G3879">
        <v>37</v>
      </c>
      <c r="H3879">
        <v>1</v>
      </c>
      <c r="I3879">
        <v>58</v>
      </c>
      <c r="J3879">
        <v>0</v>
      </c>
      <c r="K3879">
        <f>_xlfn.XLOOKUP(FraudData[[#This Row],[amount]],AmountRules[Amount Min],AmountRules[Risk Points],,-1)</f>
        <v>0</v>
      </c>
      <c r="L3879">
        <f>_xlfn.XLOOKUP(FraudData[[#This Row],[transaction_hour]],TimeRules[Hour Min],TimeRules[Risk Points],,-1)</f>
        <v>0</v>
      </c>
      <c r="M3879">
        <f>_xlfn.XLOOKUP(FraudData[[#This Row],[foreign_transaction]],ForeignRules[Foreign Transaction],ForeignRules[Risk Points],0)</f>
        <v>0</v>
      </c>
      <c r="N3879">
        <f>_xlfn.XLOOKUP(FraudData[[#This Row],[location_mismatch]],Table10[Location Mismatch],Table10[Risk Points],0)</f>
        <v>0</v>
      </c>
      <c r="O3879">
        <f>_xlfn.XLOOKUP(FraudData[[#This Row],[device_trust_score]],DeviceRules[Device Min],DeviceRules[Risk Points],,-1)</f>
        <v>2</v>
      </c>
      <c r="P3879">
        <f>_xlfn.XLOOKUP(FraudData[[#This Row],[velocity_last_24h]],VelocityRules[Velocity Min],VelocityRules[Risk Points],,-1)</f>
        <v>0</v>
      </c>
      <c r="Q3879">
        <f>_xlfn.XLOOKUP(FraudData[[#This Row],[merchant_category]],MerchantRules[Merchant Category],MerchantRules[Risk Points],0)</f>
        <v>0</v>
      </c>
      <c r="R3879">
        <f>SUM(FraudData[[#This Row],[Amount Risk]:[Merchant Risk]])</f>
        <v>2</v>
      </c>
      <c r="S3879" t="str" cm="1">
        <f t="array" ref="S3879">_xlfn.IFS(FraudData[[#This Row],[Fraud Risk Score]]&gt;=8,"High Risk",FraudData[[#This Row],[Fraud Risk Score]]&gt;=6,"Medium Risk",TRUE,"Low Risk")</f>
        <v>Low Risk</v>
      </c>
    </row>
    <row r="3880" spans="1:19">
      <c r="A3880">
        <v>3879</v>
      </c>
      <c r="B3880">
        <v>146.57</v>
      </c>
      <c r="C3880">
        <v>7</v>
      </c>
      <c r="D3880" t="s">
        <v>46</v>
      </c>
      <c r="E3880">
        <v>0</v>
      </c>
      <c r="F3880">
        <v>0</v>
      </c>
      <c r="G3880">
        <v>78</v>
      </c>
      <c r="H3880">
        <v>2</v>
      </c>
      <c r="I3880">
        <v>39</v>
      </c>
      <c r="J3880">
        <v>0</v>
      </c>
      <c r="K3880">
        <f>_xlfn.XLOOKUP(FraudData[[#This Row],[amount]],AmountRules[Amount Min],AmountRules[Risk Points],,-1)</f>
        <v>0</v>
      </c>
      <c r="L3880">
        <f>_xlfn.XLOOKUP(FraudData[[#This Row],[transaction_hour]],TimeRules[Hour Min],TimeRules[Risk Points],,-1)</f>
        <v>0</v>
      </c>
      <c r="M3880">
        <f>_xlfn.XLOOKUP(FraudData[[#This Row],[foreign_transaction]],ForeignRules[Foreign Transaction],ForeignRules[Risk Points],0)</f>
        <v>0</v>
      </c>
      <c r="N3880">
        <f>_xlfn.XLOOKUP(FraudData[[#This Row],[location_mismatch]],Table10[Location Mismatch],Table10[Risk Points],0)</f>
        <v>0</v>
      </c>
      <c r="O3880">
        <f>_xlfn.XLOOKUP(FraudData[[#This Row],[device_trust_score]],DeviceRules[Device Min],DeviceRules[Risk Points],,-1)</f>
        <v>0</v>
      </c>
      <c r="P3880">
        <f>_xlfn.XLOOKUP(FraudData[[#This Row],[velocity_last_24h]],VelocityRules[Velocity Min],VelocityRules[Risk Points],,-1)</f>
        <v>0</v>
      </c>
      <c r="Q3880">
        <f>_xlfn.XLOOKUP(FraudData[[#This Row],[merchant_category]],MerchantRules[Merchant Category],MerchantRules[Risk Points],0)</f>
        <v>0</v>
      </c>
      <c r="R3880">
        <f>SUM(FraudData[[#This Row],[Amount Risk]:[Merchant Risk]])</f>
        <v>0</v>
      </c>
      <c r="S3880" t="str" cm="1">
        <f t="array" ref="S3880">_xlfn.IFS(FraudData[[#This Row],[Fraud Risk Score]]&gt;=8,"High Risk",FraudData[[#This Row],[Fraud Risk Score]]&gt;=6,"Medium Risk",TRUE,"Low Risk")</f>
        <v>Low Risk</v>
      </c>
    </row>
    <row r="3881" spans="1:19">
      <c r="A3881">
        <v>3880</v>
      </c>
      <c r="B3881">
        <v>47.37</v>
      </c>
      <c r="C3881">
        <v>18</v>
      </c>
      <c r="D3881" t="s">
        <v>47</v>
      </c>
      <c r="E3881">
        <v>1</v>
      </c>
      <c r="F3881">
        <v>0</v>
      </c>
      <c r="G3881">
        <v>26</v>
      </c>
      <c r="H3881">
        <v>2</v>
      </c>
      <c r="I3881">
        <v>24</v>
      </c>
      <c r="J3881">
        <v>0</v>
      </c>
      <c r="K3881">
        <f>_xlfn.XLOOKUP(FraudData[[#This Row],[amount]],AmountRules[Amount Min],AmountRules[Risk Points],,-1)</f>
        <v>0</v>
      </c>
      <c r="L3881">
        <f>_xlfn.XLOOKUP(FraudData[[#This Row],[transaction_hour]],TimeRules[Hour Min],TimeRules[Risk Points],,-1)</f>
        <v>0</v>
      </c>
      <c r="M3881">
        <f>_xlfn.XLOOKUP(FraudData[[#This Row],[foreign_transaction]],ForeignRules[Foreign Transaction],ForeignRules[Risk Points],0)</f>
        <v>3</v>
      </c>
      <c r="N3881">
        <f>_xlfn.XLOOKUP(FraudData[[#This Row],[location_mismatch]],Table10[Location Mismatch],Table10[Risk Points],0)</f>
        <v>0</v>
      </c>
      <c r="O3881">
        <f>_xlfn.XLOOKUP(FraudData[[#This Row],[device_trust_score]],DeviceRules[Device Min],DeviceRules[Risk Points],,-1)</f>
        <v>3</v>
      </c>
      <c r="P3881">
        <f>_xlfn.XLOOKUP(FraudData[[#This Row],[velocity_last_24h]],VelocityRules[Velocity Min],VelocityRules[Risk Points],,-1)</f>
        <v>0</v>
      </c>
      <c r="Q3881">
        <f>_xlfn.XLOOKUP(FraudData[[#This Row],[merchant_category]],MerchantRules[Merchant Category],MerchantRules[Risk Points],0)</f>
        <v>0</v>
      </c>
      <c r="R3881">
        <f>SUM(FraudData[[#This Row],[Amount Risk]:[Merchant Risk]])</f>
        <v>6</v>
      </c>
      <c r="S3881" t="str" cm="1">
        <f t="array" ref="S3881">_xlfn.IFS(FraudData[[#This Row],[Fraud Risk Score]]&gt;=8,"High Risk",FraudData[[#This Row],[Fraud Risk Score]]&gt;=6,"Medium Risk",TRUE,"Low Risk")</f>
        <v>Medium Risk</v>
      </c>
    </row>
    <row r="3882" spans="1:19">
      <c r="A3882">
        <v>3881</v>
      </c>
      <c r="B3882">
        <v>125.64</v>
      </c>
      <c r="C3882">
        <v>8</v>
      </c>
      <c r="D3882" t="s">
        <v>49</v>
      </c>
      <c r="E3882">
        <v>0</v>
      </c>
      <c r="F3882">
        <v>0</v>
      </c>
      <c r="G3882">
        <v>66</v>
      </c>
      <c r="H3882">
        <v>0</v>
      </c>
      <c r="I3882">
        <v>34</v>
      </c>
      <c r="J3882">
        <v>0</v>
      </c>
      <c r="K3882">
        <f>_xlfn.XLOOKUP(FraudData[[#This Row],[amount]],AmountRules[Amount Min],AmountRules[Risk Points],,-1)</f>
        <v>0</v>
      </c>
      <c r="L3882">
        <f>_xlfn.XLOOKUP(FraudData[[#This Row],[transaction_hour]],TimeRules[Hour Min],TimeRules[Risk Points],,-1)</f>
        <v>0</v>
      </c>
      <c r="M3882">
        <f>_xlfn.XLOOKUP(FraudData[[#This Row],[foreign_transaction]],ForeignRules[Foreign Transaction],ForeignRules[Risk Points],0)</f>
        <v>0</v>
      </c>
      <c r="N3882">
        <f>_xlfn.XLOOKUP(FraudData[[#This Row],[location_mismatch]],Table10[Location Mismatch],Table10[Risk Points],0)</f>
        <v>0</v>
      </c>
      <c r="O3882">
        <f>_xlfn.XLOOKUP(FraudData[[#This Row],[device_trust_score]],DeviceRules[Device Min],DeviceRules[Risk Points],,-1)</f>
        <v>1</v>
      </c>
      <c r="P3882">
        <f>_xlfn.XLOOKUP(FraudData[[#This Row],[velocity_last_24h]],VelocityRules[Velocity Min],VelocityRules[Risk Points],,-1)</f>
        <v>0</v>
      </c>
      <c r="Q3882">
        <f>_xlfn.XLOOKUP(FraudData[[#This Row],[merchant_category]],MerchantRules[Merchant Category],MerchantRules[Risk Points],0)</f>
        <v>1</v>
      </c>
      <c r="R3882">
        <f>SUM(FraudData[[#This Row],[Amount Risk]:[Merchant Risk]])</f>
        <v>2</v>
      </c>
      <c r="S3882" t="str" cm="1">
        <f t="array" ref="S3882">_xlfn.IFS(FraudData[[#This Row],[Fraud Risk Score]]&gt;=8,"High Risk",FraudData[[#This Row],[Fraud Risk Score]]&gt;=6,"Medium Risk",TRUE,"Low Risk")</f>
        <v>Low Risk</v>
      </c>
    </row>
    <row r="3883" spans="1:19">
      <c r="A3883">
        <v>3882</v>
      </c>
      <c r="B3883">
        <v>236.67</v>
      </c>
      <c r="C3883">
        <v>10</v>
      </c>
      <c r="D3883" t="s">
        <v>46</v>
      </c>
      <c r="E3883">
        <v>0</v>
      </c>
      <c r="F3883">
        <v>1</v>
      </c>
      <c r="G3883">
        <v>38</v>
      </c>
      <c r="H3883">
        <v>0</v>
      </c>
      <c r="I3883">
        <v>66</v>
      </c>
      <c r="J3883">
        <v>0</v>
      </c>
      <c r="K3883">
        <f>_xlfn.XLOOKUP(FraudData[[#This Row],[amount]],AmountRules[Amount Min],AmountRules[Risk Points],,-1)</f>
        <v>0</v>
      </c>
      <c r="L3883">
        <f>_xlfn.XLOOKUP(FraudData[[#This Row],[transaction_hour]],TimeRules[Hour Min],TimeRules[Risk Points],,-1)</f>
        <v>0</v>
      </c>
      <c r="M3883">
        <f>_xlfn.XLOOKUP(FraudData[[#This Row],[foreign_transaction]],ForeignRules[Foreign Transaction],ForeignRules[Risk Points],0)</f>
        <v>0</v>
      </c>
      <c r="N3883">
        <f>_xlfn.XLOOKUP(FraudData[[#This Row],[location_mismatch]],Table10[Location Mismatch],Table10[Risk Points],0)</f>
        <v>3</v>
      </c>
      <c r="O3883">
        <f>_xlfn.XLOOKUP(FraudData[[#This Row],[device_trust_score]],DeviceRules[Device Min],DeviceRules[Risk Points],,-1)</f>
        <v>2</v>
      </c>
      <c r="P3883">
        <f>_xlfn.XLOOKUP(FraudData[[#This Row],[velocity_last_24h]],VelocityRules[Velocity Min],VelocityRules[Risk Points],,-1)</f>
        <v>0</v>
      </c>
      <c r="Q3883">
        <f>_xlfn.XLOOKUP(FraudData[[#This Row],[merchant_category]],MerchantRules[Merchant Category],MerchantRules[Risk Points],0)</f>
        <v>0</v>
      </c>
      <c r="R3883">
        <f>SUM(FraudData[[#This Row],[Amount Risk]:[Merchant Risk]])</f>
        <v>5</v>
      </c>
      <c r="S3883" t="str" cm="1">
        <f t="array" ref="S3883">_xlfn.IFS(FraudData[[#This Row],[Fraud Risk Score]]&gt;=8,"High Risk",FraudData[[#This Row],[Fraud Risk Score]]&gt;=6,"Medium Risk",TRUE,"Low Risk")</f>
        <v>Low Risk</v>
      </c>
    </row>
    <row r="3884" spans="1:19">
      <c r="A3884">
        <v>3883</v>
      </c>
      <c r="B3884">
        <v>571.12</v>
      </c>
      <c r="C3884">
        <v>12</v>
      </c>
      <c r="D3884" t="s">
        <v>48</v>
      </c>
      <c r="E3884">
        <v>0</v>
      </c>
      <c r="F3884">
        <v>0</v>
      </c>
      <c r="G3884">
        <v>75</v>
      </c>
      <c r="H3884">
        <v>1</v>
      </c>
      <c r="I3884">
        <v>29</v>
      </c>
      <c r="J3884">
        <v>0</v>
      </c>
      <c r="K3884">
        <f>_xlfn.XLOOKUP(FraudData[[#This Row],[amount]],AmountRules[Amount Min],AmountRules[Risk Points],,-1)</f>
        <v>1</v>
      </c>
      <c r="L3884">
        <f>_xlfn.XLOOKUP(FraudData[[#This Row],[transaction_hour]],TimeRules[Hour Min],TimeRules[Risk Points],,-1)</f>
        <v>0</v>
      </c>
      <c r="M3884">
        <f>_xlfn.XLOOKUP(FraudData[[#This Row],[foreign_transaction]],ForeignRules[Foreign Transaction],ForeignRules[Risk Points],0)</f>
        <v>0</v>
      </c>
      <c r="N3884">
        <f>_xlfn.XLOOKUP(FraudData[[#This Row],[location_mismatch]],Table10[Location Mismatch],Table10[Risk Points],0)</f>
        <v>0</v>
      </c>
      <c r="O3884">
        <f>_xlfn.XLOOKUP(FraudData[[#This Row],[device_trust_score]],DeviceRules[Device Min],DeviceRules[Risk Points],,-1)</f>
        <v>0</v>
      </c>
      <c r="P3884">
        <f>_xlfn.XLOOKUP(FraudData[[#This Row],[velocity_last_24h]],VelocityRules[Velocity Min],VelocityRules[Risk Points],,-1)</f>
        <v>0</v>
      </c>
      <c r="Q3884">
        <f>_xlfn.XLOOKUP(FraudData[[#This Row],[merchant_category]],MerchantRules[Merchant Category],MerchantRules[Risk Points],0)</f>
        <v>0</v>
      </c>
      <c r="R3884">
        <f>SUM(FraudData[[#This Row],[Amount Risk]:[Merchant Risk]])</f>
        <v>1</v>
      </c>
      <c r="S3884" t="str" cm="1">
        <f t="array" ref="S3884">_xlfn.IFS(FraudData[[#This Row],[Fraud Risk Score]]&gt;=8,"High Risk",FraudData[[#This Row],[Fraud Risk Score]]&gt;=6,"Medium Risk",TRUE,"Low Risk")</f>
        <v>Low Risk</v>
      </c>
    </row>
    <row r="3885" spans="1:19">
      <c r="A3885">
        <v>3884</v>
      </c>
      <c r="B3885">
        <v>44.83</v>
      </c>
      <c r="C3885">
        <v>12</v>
      </c>
      <c r="D3885" t="s">
        <v>46</v>
      </c>
      <c r="E3885">
        <v>1</v>
      </c>
      <c r="F3885">
        <v>0</v>
      </c>
      <c r="G3885">
        <v>73</v>
      </c>
      <c r="H3885">
        <v>3</v>
      </c>
      <c r="I3885">
        <v>18</v>
      </c>
      <c r="J3885">
        <v>0</v>
      </c>
      <c r="K3885">
        <f>_xlfn.XLOOKUP(FraudData[[#This Row],[amount]],AmountRules[Amount Min],AmountRules[Risk Points],,-1)</f>
        <v>0</v>
      </c>
      <c r="L3885">
        <f>_xlfn.XLOOKUP(FraudData[[#This Row],[transaction_hour]],TimeRules[Hour Min],TimeRules[Risk Points],,-1)</f>
        <v>0</v>
      </c>
      <c r="M3885">
        <f>_xlfn.XLOOKUP(FraudData[[#This Row],[foreign_transaction]],ForeignRules[Foreign Transaction],ForeignRules[Risk Points],0)</f>
        <v>3</v>
      </c>
      <c r="N3885">
        <f>_xlfn.XLOOKUP(FraudData[[#This Row],[location_mismatch]],Table10[Location Mismatch],Table10[Risk Points],0)</f>
        <v>0</v>
      </c>
      <c r="O3885">
        <f>_xlfn.XLOOKUP(FraudData[[#This Row],[device_trust_score]],DeviceRules[Device Min],DeviceRules[Risk Points],,-1)</f>
        <v>0</v>
      </c>
      <c r="P3885">
        <f>_xlfn.XLOOKUP(FraudData[[#This Row],[velocity_last_24h]],VelocityRules[Velocity Min],VelocityRules[Risk Points],,-1)</f>
        <v>0</v>
      </c>
      <c r="Q3885">
        <f>_xlfn.XLOOKUP(FraudData[[#This Row],[merchant_category]],MerchantRules[Merchant Category],MerchantRules[Risk Points],0)</f>
        <v>0</v>
      </c>
      <c r="R3885">
        <f>SUM(FraudData[[#This Row],[Amount Risk]:[Merchant Risk]])</f>
        <v>3</v>
      </c>
      <c r="S3885" t="str" cm="1">
        <f t="array" ref="S3885">_xlfn.IFS(FraudData[[#This Row],[Fraud Risk Score]]&gt;=8,"High Risk",FraudData[[#This Row],[Fraud Risk Score]]&gt;=6,"Medium Risk",TRUE,"Low Risk")</f>
        <v>Low Risk</v>
      </c>
    </row>
    <row r="3886" spans="1:19">
      <c r="A3886">
        <v>3885</v>
      </c>
      <c r="B3886">
        <v>391.17</v>
      </c>
      <c r="C3886">
        <v>23</v>
      </c>
      <c r="D3886" t="s">
        <v>50</v>
      </c>
      <c r="E3886">
        <v>0</v>
      </c>
      <c r="F3886">
        <v>0</v>
      </c>
      <c r="G3886">
        <v>62</v>
      </c>
      <c r="H3886">
        <v>0</v>
      </c>
      <c r="I3886">
        <v>20</v>
      </c>
      <c r="J3886">
        <v>0</v>
      </c>
      <c r="K3886">
        <f>_xlfn.XLOOKUP(FraudData[[#This Row],[amount]],AmountRules[Amount Min],AmountRules[Risk Points],,-1)</f>
        <v>0</v>
      </c>
      <c r="L3886">
        <f>_xlfn.XLOOKUP(FraudData[[#This Row],[transaction_hour]],TimeRules[Hour Min],TimeRules[Risk Points],,-1)</f>
        <v>1</v>
      </c>
      <c r="M3886">
        <f>_xlfn.XLOOKUP(FraudData[[#This Row],[foreign_transaction]],ForeignRules[Foreign Transaction],ForeignRules[Risk Points],0)</f>
        <v>0</v>
      </c>
      <c r="N3886">
        <f>_xlfn.XLOOKUP(FraudData[[#This Row],[location_mismatch]],Table10[Location Mismatch],Table10[Risk Points],0)</f>
        <v>0</v>
      </c>
      <c r="O3886">
        <f>_xlfn.XLOOKUP(FraudData[[#This Row],[device_trust_score]],DeviceRules[Device Min],DeviceRules[Risk Points],,-1)</f>
        <v>1</v>
      </c>
      <c r="P3886">
        <f>_xlfn.XLOOKUP(FraudData[[#This Row],[velocity_last_24h]],VelocityRules[Velocity Min],VelocityRules[Risk Points],,-1)</f>
        <v>0</v>
      </c>
      <c r="Q3886">
        <f>_xlfn.XLOOKUP(FraudData[[#This Row],[merchant_category]],MerchantRules[Merchant Category],MerchantRules[Risk Points],0)</f>
        <v>0</v>
      </c>
      <c r="R3886">
        <f>SUM(FraudData[[#This Row],[Amount Risk]:[Merchant Risk]])</f>
        <v>2</v>
      </c>
      <c r="S3886" t="str" cm="1">
        <f t="array" ref="S3886">_xlfn.IFS(FraudData[[#This Row],[Fraud Risk Score]]&gt;=8,"High Risk",FraudData[[#This Row],[Fraud Risk Score]]&gt;=6,"Medium Risk",TRUE,"Low Risk")</f>
        <v>Low Risk</v>
      </c>
    </row>
    <row r="3887" spans="1:19">
      <c r="A3887">
        <v>3886</v>
      </c>
      <c r="B3887">
        <v>490.09</v>
      </c>
      <c r="C3887">
        <v>18</v>
      </c>
      <c r="D3887" t="s">
        <v>46</v>
      </c>
      <c r="E3887">
        <v>0</v>
      </c>
      <c r="F3887">
        <v>0</v>
      </c>
      <c r="G3887">
        <v>58</v>
      </c>
      <c r="H3887">
        <v>1</v>
      </c>
      <c r="I3887">
        <v>64</v>
      </c>
      <c r="J3887">
        <v>0</v>
      </c>
      <c r="K3887">
        <f>_xlfn.XLOOKUP(FraudData[[#This Row],[amount]],AmountRules[Amount Min],AmountRules[Risk Points],,-1)</f>
        <v>0</v>
      </c>
      <c r="L3887">
        <f>_xlfn.XLOOKUP(FraudData[[#This Row],[transaction_hour]],TimeRules[Hour Min],TimeRules[Risk Points],,-1)</f>
        <v>0</v>
      </c>
      <c r="M3887">
        <f>_xlfn.XLOOKUP(FraudData[[#This Row],[foreign_transaction]],ForeignRules[Foreign Transaction],ForeignRules[Risk Points],0)</f>
        <v>0</v>
      </c>
      <c r="N3887">
        <f>_xlfn.XLOOKUP(FraudData[[#This Row],[location_mismatch]],Table10[Location Mismatch],Table10[Risk Points],0)</f>
        <v>0</v>
      </c>
      <c r="O3887">
        <f>_xlfn.XLOOKUP(FraudData[[#This Row],[device_trust_score]],DeviceRules[Device Min],DeviceRules[Risk Points],,-1)</f>
        <v>1</v>
      </c>
      <c r="P3887">
        <f>_xlfn.XLOOKUP(FraudData[[#This Row],[velocity_last_24h]],VelocityRules[Velocity Min],VelocityRules[Risk Points],,-1)</f>
        <v>0</v>
      </c>
      <c r="Q3887">
        <f>_xlfn.XLOOKUP(FraudData[[#This Row],[merchant_category]],MerchantRules[Merchant Category],MerchantRules[Risk Points],0)</f>
        <v>0</v>
      </c>
      <c r="R3887">
        <f>SUM(FraudData[[#This Row],[Amount Risk]:[Merchant Risk]])</f>
        <v>1</v>
      </c>
      <c r="S3887" t="str" cm="1">
        <f t="array" ref="S3887">_xlfn.IFS(FraudData[[#This Row],[Fraud Risk Score]]&gt;=8,"High Risk",FraudData[[#This Row],[Fraud Risk Score]]&gt;=6,"Medium Risk",TRUE,"Low Risk")</f>
        <v>Low Risk</v>
      </c>
    </row>
    <row r="3888" spans="1:19">
      <c r="A3888">
        <v>3887</v>
      </c>
      <c r="B3888">
        <v>446.75</v>
      </c>
      <c r="C3888">
        <v>20</v>
      </c>
      <c r="D3888" t="s">
        <v>47</v>
      </c>
      <c r="E3888">
        <v>0</v>
      </c>
      <c r="F3888">
        <v>1</v>
      </c>
      <c r="G3888">
        <v>53</v>
      </c>
      <c r="H3888">
        <v>2</v>
      </c>
      <c r="I3888">
        <v>47</v>
      </c>
      <c r="J3888">
        <v>0</v>
      </c>
      <c r="K3888">
        <f>_xlfn.XLOOKUP(FraudData[[#This Row],[amount]],AmountRules[Amount Min],AmountRules[Risk Points],,-1)</f>
        <v>0</v>
      </c>
      <c r="L3888">
        <f>_xlfn.XLOOKUP(FraudData[[#This Row],[transaction_hour]],TimeRules[Hour Min],TimeRules[Risk Points],,-1)</f>
        <v>0</v>
      </c>
      <c r="M3888">
        <f>_xlfn.XLOOKUP(FraudData[[#This Row],[foreign_transaction]],ForeignRules[Foreign Transaction],ForeignRules[Risk Points],0)</f>
        <v>0</v>
      </c>
      <c r="N3888">
        <f>_xlfn.XLOOKUP(FraudData[[#This Row],[location_mismatch]],Table10[Location Mismatch],Table10[Risk Points],0)</f>
        <v>3</v>
      </c>
      <c r="O3888">
        <f>_xlfn.XLOOKUP(FraudData[[#This Row],[device_trust_score]],DeviceRules[Device Min],DeviceRules[Risk Points],,-1)</f>
        <v>1</v>
      </c>
      <c r="P3888">
        <f>_xlfn.XLOOKUP(FraudData[[#This Row],[velocity_last_24h]],VelocityRules[Velocity Min],VelocityRules[Risk Points],,-1)</f>
        <v>0</v>
      </c>
      <c r="Q3888">
        <f>_xlfn.XLOOKUP(FraudData[[#This Row],[merchant_category]],MerchantRules[Merchant Category],MerchantRules[Risk Points],0)</f>
        <v>0</v>
      </c>
      <c r="R3888">
        <f>SUM(FraudData[[#This Row],[Amount Risk]:[Merchant Risk]])</f>
        <v>4</v>
      </c>
      <c r="S3888" t="str" cm="1">
        <f t="array" ref="S3888">_xlfn.IFS(FraudData[[#This Row],[Fraud Risk Score]]&gt;=8,"High Risk",FraudData[[#This Row],[Fraud Risk Score]]&gt;=6,"Medium Risk",TRUE,"Low Risk")</f>
        <v>Low Risk</v>
      </c>
    </row>
    <row r="3889" spans="1:19">
      <c r="A3889">
        <v>3888</v>
      </c>
      <c r="B3889">
        <v>181.62</v>
      </c>
      <c r="C3889">
        <v>18</v>
      </c>
      <c r="D3889" t="s">
        <v>46</v>
      </c>
      <c r="E3889">
        <v>0</v>
      </c>
      <c r="F3889">
        <v>0</v>
      </c>
      <c r="G3889">
        <v>88</v>
      </c>
      <c r="H3889">
        <v>3</v>
      </c>
      <c r="I3889">
        <v>40</v>
      </c>
      <c r="J3889">
        <v>0</v>
      </c>
      <c r="K3889">
        <f>_xlfn.XLOOKUP(FraudData[[#This Row],[amount]],AmountRules[Amount Min],AmountRules[Risk Points],,-1)</f>
        <v>0</v>
      </c>
      <c r="L3889">
        <f>_xlfn.XLOOKUP(FraudData[[#This Row],[transaction_hour]],TimeRules[Hour Min],TimeRules[Risk Points],,-1)</f>
        <v>0</v>
      </c>
      <c r="M3889">
        <f>_xlfn.XLOOKUP(FraudData[[#This Row],[foreign_transaction]],ForeignRules[Foreign Transaction],ForeignRules[Risk Points],0)</f>
        <v>0</v>
      </c>
      <c r="N3889">
        <f>_xlfn.XLOOKUP(FraudData[[#This Row],[location_mismatch]],Table10[Location Mismatch],Table10[Risk Points],0)</f>
        <v>0</v>
      </c>
      <c r="O3889">
        <f>_xlfn.XLOOKUP(FraudData[[#This Row],[device_trust_score]],DeviceRules[Device Min],DeviceRules[Risk Points],,-1)</f>
        <v>0</v>
      </c>
      <c r="P3889">
        <f>_xlfn.XLOOKUP(FraudData[[#This Row],[velocity_last_24h]],VelocityRules[Velocity Min],VelocityRules[Risk Points],,-1)</f>
        <v>0</v>
      </c>
      <c r="Q3889">
        <f>_xlfn.XLOOKUP(FraudData[[#This Row],[merchant_category]],MerchantRules[Merchant Category],MerchantRules[Risk Points],0)</f>
        <v>0</v>
      </c>
      <c r="R3889">
        <f>SUM(FraudData[[#This Row],[Amount Risk]:[Merchant Risk]])</f>
        <v>0</v>
      </c>
      <c r="S3889" t="str" cm="1">
        <f t="array" ref="S3889">_xlfn.IFS(FraudData[[#This Row],[Fraud Risk Score]]&gt;=8,"High Risk",FraudData[[#This Row],[Fraud Risk Score]]&gt;=6,"Medium Risk",TRUE,"Low Risk")</f>
        <v>Low Risk</v>
      </c>
    </row>
    <row r="3890" spans="1:19">
      <c r="A3890">
        <v>3889</v>
      </c>
      <c r="B3890">
        <v>178.88</v>
      </c>
      <c r="C3890">
        <v>4</v>
      </c>
      <c r="D3890" t="s">
        <v>48</v>
      </c>
      <c r="E3890">
        <v>0</v>
      </c>
      <c r="F3890">
        <v>0</v>
      </c>
      <c r="G3890">
        <v>47</v>
      </c>
      <c r="H3890">
        <v>4</v>
      </c>
      <c r="I3890">
        <v>25</v>
      </c>
      <c r="J3890">
        <v>0</v>
      </c>
      <c r="K3890">
        <f>_xlfn.XLOOKUP(FraudData[[#This Row],[amount]],AmountRules[Amount Min],AmountRules[Risk Points],,-1)</f>
        <v>0</v>
      </c>
      <c r="L3890">
        <f>_xlfn.XLOOKUP(FraudData[[#This Row],[transaction_hour]],TimeRules[Hour Min],TimeRules[Risk Points],,-1)</f>
        <v>0</v>
      </c>
      <c r="M3890">
        <f>_xlfn.XLOOKUP(FraudData[[#This Row],[foreign_transaction]],ForeignRules[Foreign Transaction],ForeignRules[Risk Points],0)</f>
        <v>0</v>
      </c>
      <c r="N3890">
        <f>_xlfn.XLOOKUP(FraudData[[#This Row],[location_mismatch]],Table10[Location Mismatch],Table10[Risk Points],0)</f>
        <v>0</v>
      </c>
      <c r="O3890">
        <f>_xlfn.XLOOKUP(FraudData[[#This Row],[device_trust_score]],DeviceRules[Device Min],DeviceRules[Risk Points],,-1)</f>
        <v>2</v>
      </c>
      <c r="P3890">
        <f>_xlfn.XLOOKUP(FraudData[[#This Row],[velocity_last_24h]],VelocityRules[Velocity Min],VelocityRules[Risk Points],,-1)</f>
        <v>0</v>
      </c>
      <c r="Q3890">
        <f>_xlfn.XLOOKUP(FraudData[[#This Row],[merchant_category]],MerchantRules[Merchant Category],MerchantRules[Risk Points],0)</f>
        <v>0</v>
      </c>
      <c r="R3890">
        <f>SUM(FraudData[[#This Row],[Amount Risk]:[Merchant Risk]])</f>
        <v>2</v>
      </c>
      <c r="S3890" t="str" cm="1">
        <f t="array" ref="S3890">_xlfn.IFS(FraudData[[#This Row],[Fraud Risk Score]]&gt;=8,"High Risk",FraudData[[#This Row],[Fraud Risk Score]]&gt;=6,"Medium Risk",TRUE,"Low Risk")</f>
        <v>Low Risk</v>
      </c>
    </row>
    <row r="3891" spans="1:19">
      <c r="A3891">
        <v>3890</v>
      </c>
      <c r="B3891">
        <v>92.91</v>
      </c>
      <c r="C3891">
        <v>15</v>
      </c>
      <c r="D3891" t="s">
        <v>46</v>
      </c>
      <c r="E3891">
        <v>0</v>
      </c>
      <c r="F3891">
        <v>1</v>
      </c>
      <c r="G3891">
        <v>47</v>
      </c>
      <c r="H3891">
        <v>1</v>
      </c>
      <c r="I3891">
        <v>61</v>
      </c>
      <c r="J3891">
        <v>0</v>
      </c>
      <c r="K3891">
        <f>_xlfn.XLOOKUP(FraudData[[#This Row],[amount]],AmountRules[Amount Min],AmountRules[Risk Points],,-1)</f>
        <v>0</v>
      </c>
      <c r="L3891">
        <f>_xlfn.XLOOKUP(FraudData[[#This Row],[transaction_hour]],TimeRules[Hour Min],TimeRules[Risk Points],,-1)</f>
        <v>0</v>
      </c>
      <c r="M3891">
        <f>_xlfn.XLOOKUP(FraudData[[#This Row],[foreign_transaction]],ForeignRules[Foreign Transaction],ForeignRules[Risk Points],0)</f>
        <v>0</v>
      </c>
      <c r="N3891">
        <f>_xlfn.XLOOKUP(FraudData[[#This Row],[location_mismatch]],Table10[Location Mismatch],Table10[Risk Points],0)</f>
        <v>3</v>
      </c>
      <c r="O3891">
        <f>_xlfn.XLOOKUP(FraudData[[#This Row],[device_trust_score]],DeviceRules[Device Min],DeviceRules[Risk Points],,-1)</f>
        <v>2</v>
      </c>
      <c r="P3891">
        <f>_xlfn.XLOOKUP(FraudData[[#This Row],[velocity_last_24h]],VelocityRules[Velocity Min],VelocityRules[Risk Points],,-1)</f>
        <v>0</v>
      </c>
      <c r="Q3891">
        <f>_xlfn.XLOOKUP(FraudData[[#This Row],[merchant_category]],MerchantRules[Merchant Category],MerchantRules[Risk Points],0)</f>
        <v>0</v>
      </c>
      <c r="R3891">
        <f>SUM(FraudData[[#This Row],[Amount Risk]:[Merchant Risk]])</f>
        <v>5</v>
      </c>
      <c r="S3891" t="str" cm="1">
        <f t="array" ref="S3891">_xlfn.IFS(FraudData[[#This Row],[Fraud Risk Score]]&gt;=8,"High Risk",FraudData[[#This Row],[Fraud Risk Score]]&gt;=6,"Medium Risk",TRUE,"Low Risk")</f>
        <v>Low Risk</v>
      </c>
    </row>
    <row r="3892" spans="1:19">
      <c r="A3892">
        <v>3891</v>
      </c>
      <c r="B3892">
        <v>251.27</v>
      </c>
      <c r="C3892">
        <v>8</v>
      </c>
      <c r="D3892" t="s">
        <v>46</v>
      </c>
      <c r="E3892">
        <v>0</v>
      </c>
      <c r="F3892">
        <v>0</v>
      </c>
      <c r="G3892">
        <v>40</v>
      </c>
      <c r="H3892">
        <v>1</v>
      </c>
      <c r="I3892">
        <v>34</v>
      </c>
      <c r="J3892">
        <v>0</v>
      </c>
      <c r="K3892">
        <f>_xlfn.XLOOKUP(FraudData[[#This Row],[amount]],AmountRules[Amount Min],AmountRules[Risk Points],,-1)</f>
        <v>0</v>
      </c>
      <c r="L3892">
        <f>_xlfn.XLOOKUP(FraudData[[#This Row],[transaction_hour]],TimeRules[Hour Min],TimeRules[Risk Points],,-1)</f>
        <v>0</v>
      </c>
      <c r="M3892">
        <f>_xlfn.XLOOKUP(FraudData[[#This Row],[foreign_transaction]],ForeignRules[Foreign Transaction],ForeignRules[Risk Points],0)</f>
        <v>0</v>
      </c>
      <c r="N3892">
        <f>_xlfn.XLOOKUP(FraudData[[#This Row],[location_mismatch]],Table10[Location Mismatch],Table10[Risk Points],0)</f>
        <v>0</v>
      </c>
      <c r="O3892">
        <f>_xlfn.XLOOKUP(FraudData[[#This Row],[device_trust_score]],DeviceRules[Device Min],DeviceRules[Risk Points],,-1)</f>
        <v>2</v>
      </c>
      <c r="P3892">
        <f>_xlfn.XLOOKUP(FraudData[[#This Row],[velocity_last_24h]],VelocityRules[Velocity Min],VelocityRules[Risk Points],,-1)</f>
        <v>0</v>
      </c>
      <c r="Q3892">
        <f>_xlfn.XLOOKUP(FraudData[[#This Row],[merchant_category]],MerchantRules[Merchant Category],MerchantRules[Risk Points],0)</f>
        <v>0</v>
      </c>
      <c r="R3892">
        <f>SUM(FraudData[[#This Row],[Amount Risk]:[Merchant Risk]])</f>
        <v>2</v>
      </c>
      <c r="S3892" t="str" cm="1">
        <f t="array" ref="S3892">_xlfn.IFS(FraudData[[#This Row],[Fraud Risk Score]]&gt;=8,"High Risk",FraudData[[#This Row],[Fraud Risk Score]]&gt;=6,"Medium Risk",TRUE,"Low Risk")</f>
        <v>Low Risk</v>
      </c>
    </row>
    <row r="3893" spans="1:19">
      <c r="A3893">
        <v>3892</v>
      </c>
      <c r="B3893">
        <v>136.4</v>
      </c>
      <c r="C3893">
        <v>19</v>
      </c>
      <c r="D3893" t="s">
        <v>48</v>
      </c>
      <c r="E3893">
        <v>0</v>
      </c>
      <c r="F3893">
        <v>0</v>
      </c>
      <c r="G3893">
        <v>68</v>
      </c>
      <c r="H3893">
        <v>1</v>
      </c>
      <c r="I3893">
        <v>23</v>
      </c>
      <c r="J3893">
        <v>0</v>
      </c>
      <c r="K3893">
        <f>_xlfn.XLOOKUP(FraudData[[#This Row],[amount]],AmountRules[Amount Min],AmountRules[Risk Points],,-1)</f>
        <v>0</v>
      </c>
      <c r="L3893">
        <f>_xlfn.XLOOKUP(FraudData[[#This Row],[transaction_hour]],TimeRules[Hour Min],TimeRules[Risk Points],,-1)</f>
        <v>0</v>
      </c>
      <c r="M3893">
        <f>_xlfn.XLOOKUP(FraudData[[#This Row],[foreign_transaction]],ForeignRules[Foreign Transaction],ForeignRules[Risk Points],0)</f>
        <v>0</v>
      </c>
      <c r="N3893">
        <f>_xlfn.XLOOKUP(FraudData[[#This Row],[location_mismatch]],Table10[Location Mismatch],Table10[Risk Points],0)</f>
        <v>0</v>
      </c>
      <c r="O3893">
        <f>_xlfn.XLOOKUP(FraudData[[#This Row],[device_trust_score]],DeviceRules[Device Min],DeviceRules[Risk Points],,-1)</f>
        <v>1</v>
      </c>
      <c r="P3893">
        <f>_xlfn.XLOOKUP(FraudData[[#This Row],[velocity_last_24h]],VelocityRules[Velocity Min],VelocityRules[Risk Points],,-1)</f>
        <v>0</v>
      </c>
      <c r="Q3893">
        <f>_xlfn.XLOOKUP(FraudData[[#This Row],[merchant_category]],MerchantRules[Merchant Category],MerchantRules[Risk Points],0)</f>
        <v>0</v>
      </c>
      <c r="R3893">
        <f>SUM(FraudData[[#This Row],[Amount Risk]:[Merchant Risk]])</f>
        <v>1</v>
      </c>
      <c r="S3893" t="str" cm="1">
        <f t="array" ref="S3893">_xlfn.IFS(FraudData[[#This Row],[Fraud Risk Score]]&gt;=8,"High Risk",FraudData[[#This Row],[Fraud Risk Score]]&gt;=6,"Medium Risk",TRUE,"Low Risk")</f>
        <v>Low Risk</v>
      </c>
    </row>
    <row r="3894" spans="1:19">
      <c r="A3894">
        <v>3893</v>
      </c>
      <c r="B3894">
        <v>203.66</v>
      </c>
      <c r="C3894">
        <v>21</v>
      </c>
      <c r="D3894" t="s">
        <v>46</v>
      </c>
      <c r="E3894">
        <v>0</v>
      </c>
      <c r="F3894">
        <v>0</v>
      </c>
      <c r="G3894">
        <v>84</v>
      </c>
      <c r="H3894">
        <v>2</v>
      </c>
      <c r="I3894">
        <v>29</v>
      </c>
      <c r="J3894">
        <v>0</v>
      </c>
      <c r="K3894">
        <f>_xlfn.XLOOKUP(FraudData[[#This Row],[amount]],AmountRules[Amount Min],AmountRules[Risk Points],,-1)</f>
        <v>0</v>
      </c>
      <c r="L3894">
        <f>_xlfn.XLOOKUP(FraudData[[#This Row],[transaction_hour]],TimeRules[Hour Min],TimeRules[Risk Points],,-1)</f>
        <v>0</v>
      </c>
      <c r="M3894">
        <f>_xlfn.XLOOKUP(FraudData[[#This Row],[foreign_transaction]],ForeignRules[Foreign Transaction],ForeignRules[Risk Points],0)</f>
        <v>0</v>
      </c>
      <c r="N3894">
        <f>_xlfn.XLOOKUP(FraudData[[#This Row],[location_mismatch]],Table10[Location Mismatch],Table10[Risk Points],0)</f>
        <v>0</v>
      </c>
      <c r="O3894">
        <f>_xlfn.XLOOKUP(FraudData[[#This Row],[device_trust_score]],DeviceRules[Device Min],DeviceRules[Risk Points],,-1)</f>
        <v>0</v>
      </c>
      <c r="P3894">
        <f>_xlfn.XLOOKUP(FraudData[[#This Row],[velocity_last_24h]],VelocityRules[Velocity Min],VelocityRules[Risk Points],,-1)</f>
        <v>0</v>
      </c>
      <c r="Q3894">
        <f>_xlfn.XLOOKUP(FraudData[[#This Row],[merchant_category]],MerchantRules[Merchant Category],MerchantRules[Risk Points],0)</f>
        <v>0</v>
      </c>
      <c r="R3894">
        <f>SUM(FraudData[[#This Row],[Amount Risk]:[Merchant Risk]])</f>
        <v>0</v>
      </c>
      <c r="S3894" t="str" cm="1">
        <f t="array" ref="S3894">_xlfn.IFS(FraudData[[#This Row],[Fraud Risk Score]]&gt;=8,"High Risk",FraudData[[#This Row],[Fraud Risk Score]]&gt;=6,"Medium Risk",TRUE,"Low Risk")</f>
        <v>Low Risk</v>
      </c>
    </row>
    <row r="3895" spans="1:19">
      <c r="A3895">
        <v>3894</v>
      </c>
      <c r="B3895">
        <v>100.7</v>
      </c>
      <c r="C3895">
        <v>2</v>
      </c>
      <c r="D3895" t="s">
        <v>48</v>
      </c>
      <c r="E3895">
        <v>0</v>
      </c>
      <c r="F3895">
        <v>0</v>
      </c>
      <c r="G3895">
        <v>95</v>
      </c>
      <c r="H3895">
        <v>1</v>
      </c>
      <c r="I3895">
        <v>38</v>
      </c>
      <c r="J3895">
        <v>0</v>
      </c>
      <c r="K3895">
        <f>_xlfn.XLOOKUP(FraudData[[#This Row],[amount]],AmountRules[Amount Min],AmountRules[Risk Points],,-1)</f>
        <v>0</v>
      </c>
      <c r="L3895">
        <f>_xlfn.XLOOKUP(FraudData[[#This Row],[transaction_hour]],TimeRules[Hour Min],TimeRules[Risk Points],,-1)</f>
        <v>3</v>
      </c>
      <c r="M3895">
        <f>_xlfn.XLOOKUP(FraudData[[#This Row],[foreign_transaction]],ForeignRules[Foreign Transaction],ForeignRules[Risk Points],0)</f>
        <v>0</v>
      </c>
      <c r="N3895">
        <f>_xlfn.XLOOKUP(FraudData[[#This Row],[location_mismatch]],Table10[Location Mismatch],Table10[Risk Points],0)</f>
        <v>0</v>
      </c>
      <c r="O3895">
        <f>_xlfn.XLOOKUP(FraudData[[#This Row],[device_trust_score]],DeviceRules[Device Min],DeviceRules[Risk Points],,-1)</f>
        <v>0</v>
      </c>
      <c r="P3895">
        <f>_xlfn.XLOOKUP(FraudData[[#This Row],[velocity_last_24h]],VelocityRules[Velocity Min],VelocityRules[Risk Points],,-1)</f>
        <v>0</v>
      </c>
      <c r="Q3895">
        <f>_xlfn.XLOOKUP(FraudData[[#This Row],[merchant_category]],MerchantRules[Merchant Category],MerchantRules[Risk Points],0)</f>
        <v>0</v>
      </c>
      <c r="R3895">
        <f>SUM(FraudData[[#This Row],[Amount Risk]:[Merchant Risk]])</f>
        <v>3</v>
      </c>
      <c r="S3895" t="str" cm="1">
        <f t="array" ref="S3895">_xlfn.IFS(FraudData[[#This Row],[Fraud Risk Score]]&gt;=8,"High Risk",FraudData[[#This Row],[Fraud Risk Score]]&gt;=6,"Medium Risk",TRUE,"Low Risk")</f>
        <v>Low Risk</v>
      </c>
    </row>
    <row r="3896" spans="1:19">
      <c r="A3896">
        <v>3895</v>
      </c>
      <c r="B3896">
        <v>236.68</v>
      </c>
      <c r="C3896">
        <v>18</v>
      </c>
      <c r="D3896" t="s">
        <v>47</v>
      </c>
      <c r="E3896">
        <v>0</v>
      </c>
      <c r="F3896">
        <v>0</v>
      </c>
      <c r="G3896">
        <v>89</v>
      </c>
      <c r="H3896">
        <v>5</v>
      </c>
      <c r="I3896">
        <v>28</v>
      </c>
      <c r="J3896">
        <v>0</v>
      </c>
      <c r="K3896">
        <f>_xlfn.XLOOKUP(FraudData[[#This Row],[amount]],AmountRules[Amount Min],AmountRules[Risk Points],,-1)</f>
        <v>0</v>
      </c>
      <c r="L3896">
        <f>_xlfn.XLOOKUP(FraudData[[#This Row],[transaction_hour]],TimeRules[Hour Min],TimeRules[Risk Points],,-1)</f>
        <v>0</v>
      </c>
      <c r="M3896">
        <f>_xlfn.XLOOKUP(FraudData[[#This Row],[foreign_transaction]],ForeignRules[Foreign Transaction],ForeignRules[Risk Points],0)</f>
        <v>0</v>
      </c>
      <c r="N3896">
        <f>_xlfn.XLOOKUP(FraudData[[#This Row],[location_mismatch]],Table10[Location Mismatch],Table10[Risk Points],0)</f>
        <v>0</v>
      </c>
      <c r="O3896">
        <f>_xlfn.XLOOKUP(FraudData[[#This Row],[device_trust_score]],DeviceRules[Device Min],DeviceRules[Risk Points],,-1)</f>
        <v>0</v>
      </c>
      <c r="P3896">
        <f>_xlfn.XLOOKUP(FraudData[[#This Row],[velocity_last_24h]],VelocityRules[Velocity Min],VelocityRules[Risk Points],,-1)</f>
        <v>3</v>
      </c>
      <c r="Q3896">
        <f>_xlfn.XLOOKUP(FraudData[[#This Row],[merchant_category]],MerchantRules[Merchant Category],MerchantRules[Risk Points],0)</f>
        <v>0</v>
      </c>
      <c r="R3896">
        <f>SUM(FraudData[[#This Row],[Amount Risk]:[Merchant Risk]])</f>
        <v>3</v>
      </c>
      <c r="S3896" t="str" cm="1">
        <f t="array" ref="S3896">_xlfn.IFS(FraudData[[#This Row],[Fraud Risk Score]]&gt;=8,"High Risk",FraudData[[#This Row],[Fraud Risk Score]]&gt;=6,"Medium Risk",TRUE,"Low Risk")</f>
        <v>Low Risk</v>
      </c>
    </row>
    <row r="3897" spans="1:19">
      <c r="A3897">
        <v>3896</v>
      </c>
      <c r="B3897">
        <v>313.19</v>
      </c>
      <c r="C3897">
        <v>4</v>
      </c>
      <c r="D3897" t="s">
        <v>48</v>
      </c>
      <c r="E3897">
        <v>0</v>
      </c>
      <c r="F3897">
        <v>0</v>
      </c>
      <c r="G3897">
        <v>43</v>
      </c>
      <c r="H3897">
        <v>0</v>
      </c>
      <c r="I3897">
        <v>19</v>
      </c>
      <c r="J3897">
        <v>0</v>
      </c>
      <c r="K3897">
        <f>_xlfn.XLOOKUP(FraudData[[#This Row],[amount]],AmountRules[Amount Min],AmountRules[Risk Points],,-1)</f>
        <v>0</v>
      </c>
      <c r="L3897">
        <f>_xlfn.XLOOKUP(FraudData[[#This Row],[transaction_hour]],TimeRules[Hour Min],TimeRules[Risk Points],,-1)</f>
        <v>0</v>
      </c>
      <c r="M3897">
        <f>_xlfn.XLOOKUP(FraudData[[#This Row],[foreign_transaction]],ForeignRules[Foreign Transaction],ForeignRules[Risk Points],0)</f>
        <v>0</v>
      </c>
      <c r="N3897">
        <f>_xlfn.XLOOKUP(FraudData[[#This Row],[location_mismatch]],Table10[Location Mismatch],Table10[Risk Points],0)</f>
        <v>0</v>
      </c>
      <c r="O3897">
        <f>_xlfn.XLOOKUP(FraudData[[#This Row],[device_trust_score]],DeviceRules[Device Min],DeviceRules[Risk Points],,-1)</f>
        <v>2</v>
      </c>
      <c r="P3897">
        <f>_xlfn.XLOOKUP(FraudData[[#This Row],[velocity_last_24h]],VelocityRules[Velocity Min],VelocityRules[Risk Points],,-1)</f>
        <v>0</v>
      </c>
      <c r="Q3897">
        <f>_xlfn.XLOOKUP(FraudData[[#This Row],[merchant_category]],MerchantRules[Merchant Category],MerchantRules[Risk Points],0)</f>
        <v>0</v>
      </c>
      <c r="R3897">
        <f>SUM(FraudData[[#This Row],[Amount Risk]:[Merchant Risk]])</f>
        <v>2</v>
      </c>
      <c r="S3897" t="str" cm="1">
        <f t="array" ref="S3897">_xlfn.IFS(FraudData[[#This Row],[Fraud Risk Score]]&gt;=8,"High Risk",FraudData[[#This Row],[Fraud Risk Score]]&gt;=6,"Medium Risk",TRUE,"Low Risk")</f>
        <v>Low Risk</v>
      </c>
    </row>
    <row r="3898" spans="1:19">
      <c r="A3898">
        <v>3897</v>
      </c>
      <c r="B3898">
        <v>28.5</v>
      </c>
      <c r="C3898">
        <v>7</v>
      </c>
      <c r="D3898" t="s">
        <v>47</v>
      </c>
      <c r="E3898">
        <v>1</v>
      </c>
      <c r="F3898">
        <v>0</v>
      </c>
      <c r="G3898">
        <v>69</v>
      </c>
      <c r="H3898">
        <v>3</v>
      </c>
      <c r="I3898">
        <v>37</v>
      </c>
      <c r="J3898">
        <v>0</v>
      </c>
      <c r="K3898">
        <f>_xlfn.XLOOKUP(FraudData[[#This Row],[amount]],AmountRules[Amount Min],AmountRules[Risk Points],,-1)</f>
        <v>0</v>
      </c>
      <c r="L3898">
        <f>_xlfn.XLOOKUP(FraudData[[#This Row],[transaction_hour]],TimeRules[Hour Min],TimeRules[Risk Points],,-1)</f>
        <v>0</v>
      </c>
      <c r="M3898">
        <f>_xlfn.XLOOKUP(FraudData[[#This Row],[foreign_transaction]],ForeignRules[Foreign Transaction],ForeignRules[Risk Points],0)</f>
        <v>3</v>
      </c>
      <c r="N3898">
        <f>_xlfn.XLOOKUP(FraudData[[#This Row],[location_mismatch]],Table10[Location Mismatch],Table10[Risk Points],0)</f>
        <v>0</v>
      </c>
      <c r="O3898">
        <f>_xlfn.XLOOKUP(FraudData[[#This Row],[device_trust_score]],DeviceRules[Device Min],DeviceRules[Risk Points],,-1)</f>
        <v>1</v>
      </c>
      <c r="P3898">
        <f>_xlfn.XLOOKUP(FraudData[[#This Row],[velocity_last_24h]],VelocityRules[Velocity Min],VelocityRules[Risk Points],,-1)</f>
        <v>0</v>
      </c>
      <c r="Q3898">
        <f>_xlfn.XLOOKUP(FraudData[[#This Row],[merchant_category]],MerchantRules[Merchant Category],MerchantRules[Risk Points],0)</f>
        <v>0</v>
      </c>
      <c r="R3898">
        <f>SUM(FraudData[[#This Row],[Amount Risk]:[Merchant Risk]])</f>
        <v>4</v>
      </c>
      <c r="S3898" t="str" cm="1">
        <f t="array" ref="S3898">_xlfn.IFS(FraudData[[#This Row],[Fraud Risk Score]]&gt;=8,"High Risk",FraudData[[#This Row],[Fraud Risk Score]]&gt;=6,"Medium Risk",TRUE,"Low Risk")</f>
        <v>Low Risk</v>
      </c>
    </row>
    <row r="3899" spans="1:19">
      <c r="A3899">
        <v>3898</v>
      </c>
      <c r="B3899">
        <v>322.08</v>
      </c>
      <c r="C3899">
        <v>13</v>
      </c>
      <c r="D3899" t="s">
        <v>47</v>
      </c>
      <c r="E3899">
        <v>0</v>
      </c>
      <c r="F3899">
        <v>0</v>
      </c>
      <c r="G3899">
        <v>25</v>
      </c>
      <c r="H3899">
        <v>3</v>
      </c>
      <c r="I3899">
        <v>65</v>
      </c>
      <c r="J3899">
        <v>0</v>
      </c>
      <c r="K3899">
        <f>_xlfn.XLOOKUP(FraudData[[#This Row],[amount]],AmountRules[Amount Min],AmountRules[Risk Points],,-1)</f>
        <v>0</v>
      </c>
      <c r="L3899">
        <f>_xlfn.XLOOKUP(FraudData[[#This Row],[transaction_hour]],TimeRules[Hour Min],TimeRules[Risk Points],,-1)</f>
        <v>0</v>
      </c>
      <c r="M3899">
        <f>_xlfn.XLOOKUP(FraudData[[#This Row],[foreign_transaction]],ForeignRules[Foreign Transaction],ForeignRules[Risk Points],0)</f>
        <v>0</v>
      </c>
      <c r="N3899">
        <f>_xlfn.XLOOKUP(FraudData[[#This Row],[location_mismatch]],Table10[Location Mismatch],Table10[Risk Points],0)</f>
        <v>0</v>
      </c>
      <c r="O3899">
        <f>_xlfn.XLOOKUP(FraudData[[#This Row],[device_trust_score]],DeviceRules[Device Min],DeviceRules[Risk Points],,-1)</f>
        <v>3</v>
      </c>
      <c r="P3899">
        <f>_xlfn.XLOOKUP(FraudData[[#This Row],[velocity_last_24h]],VelocityRules[Velocity Min],VelocityRules[Risk Points],,-1)</f>
        <v>0</v>
      </c>
      <c r="Q3899">
        <f>_xlfn.XLOOKUP(FraudData[[#This Row],[merchant_category]],MerchantRules[Merchant Category],MerchantRules[Risk Points],0)</f>
        <v>0</v>
      </c>
      <c r="R3899">
        <f>SUM(FraudData[[#This Row],[Amount Risk]:[Merchant Risk]])</f>
        <v>3</v>
      </c>
      <c r="S3899" t="str" cm="1">
        <f t="array" ref="S3899">_xlfn.IFS(FraudData[[#This Row],[Fraud Risk Score]]&gt;=8,"High Risk",FraudData[[#This Row],[Fraud Risk Score]]&gt;=6,"Medium Risk",TRUE,"Low Risk")</f>
        <v>Low Risk</v>
      </c>
    </row>
    <row r="3900" spans="1:19">
      <c r="A3900">
        <v>3899</v>
      </c>
      <c r="B3900">
        <v>139.88999999999999</v>
      </c>
      <c r="C3900">
        <v>23</v>
      </c>
      <c r="D3900" t="s">
        <v>48</v>
      </c>
      <c r="E3900">
        <v>0</v>
      </c>
      <c r="F3900">
        <v>1</v>
      </c>
      <c r="G3900">
        <v>36</v>
      </c>
      <c r="H3900">
        <v>2</v>
      </c>
      <c r="I3900">
        <v>37</v>
      </c>
      <c r="J3900">
        <v>0</v>
      </c>
      <c r="K3900">
        <f>_xlfn.XLOOKUP(FraudData[[#This Row],[amount]],AmountRules[Amount Min],AmountRules[Risk Points],,-1)</f>
        <v>0</v>
      </c>
      <c r="L3900">
        <f>_xlfn.XLOOKUP(FraudData[[#This Row],[transaction_hour]],TimeRules[Hour Min],TimeRules[Risk Points],,-1)</f>
        <v>1</v>
      </c>
      <c r="M3900">
        <f>_xlfn.XLOOKUP(FraudData[[#This Row],[foreign_transaction]],ForeignRules[Foreign Transaction],ForeignRules[Risk Points],0)</f>
        <v>0</v>
      </c>
      <c r="N3900">
        <f>_xlfn.XLOOKUP(FraudData[[#This Row],[location_mismatch]],Table10[Location Mismatch],Table10[Risk Points],0)</f>
        <v>3</v>
      </c>
      <c r="O3900">
        <f>_xlfn.XLOOKUP(FraudData[[#This Row],[device_trust_score]],DeviceRules[Device Min],DeviceRules[Risk Points],,-1)</f>
        <v>2</v>
      </c>
      <c r="P3900">
        <f>_xlfn.XLOOKUP(FraudData[[#This Row],[velocity_last_24h]],VelocityRules[Velocity Min],VelocityRules[Risk Points],,-1)</f>
        <v>0</v>
      </c>
      <c r="Q3900">
        <f>_xlfn.XLOOKUP(FraudData[[#This Row],[merchant_category]],MerchantRules[Merchant Category],MerchantRules[Risk Points],0)</f>
        <v>0</v>
      </c>
      <c r="R3900">
        <f>SUM(FraudData[[#This Row],[Amount Risk]:[Merchant Risk]])</f>
        <v>6</v>
      </c>
      <c r="S3900" t="str" cm="1">
        <f t="array" ref="S3900">_xlfn.IFS(FraudData[[#This Row],[Fraud Risk Score]]&gt;=8,"High Risk",FraudData[[#This Row],[Fraud Risk Score]]&gt;=6,"Medium Risk",TRUE,"Low Risk")</f>
        <v>Medium Risk</v>
      </c>
    </row>
    <row r="3901" spans="1:19">
      <c r="A3901">
        <v>3900</v>
      </c>
      <c r="B3901">
        <v>335.19</v>
      </c>
      <c r="C3901">
        <v>2</v>
      </c>
      <c r="D3901" t="s">
        <v>46</v>
      </c>
      <c r="E3901">
        <v>0</v>
      </c>
      <c r="F3901">
        <v>0</v>
      </c>
      <c r="G3901">
        <v>49</v>
      </c>
      <c r="H3901">
        <v>4</v>
      </c>
      <c r="I3901">
        <v>48</v>
      </c>
      <c r="J3901">
        <v>0</v>
      </c>
      <c r="K3901">
        <f>_xlfn.XLOOKUP(FraudData[[#This Row],[amount]],AmountRules[Amount Min],AmountRules[Risk Points],,-1)</f>
        <v>0</v>
      </c>
      <c r="L3901">
        <f>_xlfn.XLOOKUP(FraudData[[#This Row],[transaction_hour]],TimeRules[Hour Min],TimeRules[Risk Points],,-1)</f>
        <v>3</v>
      </c>
      <c r="M3901">
        <f>_xlfn.XLOOKUP(FraudData[[#This Row],[foreign_transaction]],ForeignRules[Foreign Transaction],ForeignRules[Risk Points],0)</f>
        <v>0</v>
      </c>
      <c r="N3901">
        <f>_xlfn.XLOOKUP(FraudData[[#This Row],[location_mismatch]],Table10[Location Mismatch],Table10[Risk Points],0)</f>
        <v>0</v>
      </c>
      <c r="O3901">
        <f>_xlfn.XLOOKUP(FraudData[[#This Row],[device_trust_score]],DeviceRules[Device Min],DeviceRules[Risk Points],,-1)</f>
        <v>2</v>
      </c>
      <c r="P3901">
        <f>_xlfn.XLOOKUP(FraudData[[#This Row],[velocity_last_24h]],VelocityRules[Velocity Min],VelocityRules[Risk Points],,-1)</f>
        <v>0</v>
      </c>
      <c r="Q3901">
        <f>_xlfn.XLOOKUP(FraudData[[#This Row],[merchant_category]],MerchantRules[Merchant Category],MerchantRules[Risk Points],0)</f>
        <v>0</v>
      </c>
      <c r="R3901">
        <f>SUM(FraudData[[#This Row],[Amount Risk]:[Merchant Risk]])</f>
        <v>5</v>
      </c>
      <c r="S3901" t="str" cm="1">
        <f t="array" ref="S3901">_xlfn.IFS(FraudData[[#This Row],[Fraud Risk Score]]&gt;=8,"High Risk",FraudData[[#This Row],[Fraud Risk Score]]&gt;=6,"Medium Risk",TRUE,"Low Risk")</f>
        <v>Low Risk</v>
      </c>
    </row>
    <row r="3902" spans="1:19">
      <c r="A3902">
        <v>3901</v>
      </c>
      <c r="B3902">
        <v>101.59</v>
      </c>
      <c r="C3902">
        <v>23</v>
      </c>
      <c r="D3902" t="s">
        <v>50</v>
      </c>
      <c r="E3902">
        <v>0</v>
      </c>
      <c r="F3902">
        <v>0</v>
      </c>
      <c r="G3902">
        <v>34</v>
      </c>
      <c r="H3902">
        <v>6</v>
      </c>
      <c r="I3902">
        <v>53</v>
      </c>
      <c r="J3902">
        <v>0</v>
      </c>
      <c r="K3902">
        <f>_xlfn.XLOOKUP(FraudData[[#This Row],[amount]],AmountRules[Amount Min],AmountRules[Risk Points],,-1)</f>
        <v>0</v>
      </c>
      <c r="L3902">
        <f>_xlfn.XLOOKUP(FraudData[[#This Row],[transaction_hour]],TimeRules[Hour Min],TimeRules[Risk Points],,-1)</f>
        <v>1</v>
      </c>
      <c r="M3902">
        <f>_xlfn.XLOOKUP(FraudData[[#This Row],[foreign_transaction]],ForeignRules[Foreign Transaction],ForeignRules[Risk Points],0)</f>
        <v>0</v>
      </c>
      <c r="N3902">
        <f>_xlfn.XLOOKUP(FraudData[[#This Row],[location_mismatch]],Table10[Location Mismatch],Table10[Risk Points],0)</f>
        <v>0</v>
      </c>
      <c r="O3902">
        <f>_xlfn.XLOOKUP(FraudData[[#This Row],[device_trust_score]],DeviceRules[Device Min],DeviceRules[Risk Points],,-1)</f>
        <v>2</v>
      </c>
      <c r="P3902">
        <f>_xlfn.XLOOKUP(FraudData[[#This Row],[velocity_last_24h]],VelocityRules[Velocity Min],VelocityRules[Risk Points],,-1)</f>
        <v>3</v>
      </c>
      <c r="Q3902">
        <f>_xlfn.XLOOKUP(FraudData[[#This Row],[merchant_category]],MerchantRules[Merchant Category],MerchantRules[Risk Points],0)</f>
        <v>0</v>
      </c>
      <c r="R3902">
        <f>SUM(FraudData[[#This Row],[Amount Risk]:[Merchant Risk]])</f>
        <v>6</v>
      </c>
      <c r="S3902" t="str" cm="1">
        <f t="array" ref="S3902">_xlfn.IFS(FraudData[[#This Row],[Fraud Risk Score]]&gt;=8,"High Risk",FraudData[[#This Row],[Fraud Risk Score]]&gt;=6,"Medium Risk",TRUE,"Low Risk")</f>
        <v>Medium Risk</v>
      </c>
    </row>
    <row r="3903" spans="1:19">
      <c r="A3903">
        <v>3902</v>
      </c>
      <c r="B3903">
        <v>85.77</v>
      </c>
      <c r="C3903">
        <v>12</v>
      </c>
      <c r="D3903" t="s">
        <v>48</v>
      </c>
      <c r="E3903">
        <v>0</v>
      </c>
      <c r="F3903">
        <v>1</v>
      </c>
      <c r="G3903">
        <v>90</v>
      </c>
      <c r="H3903">
        <v>2</v>
      </c>
      <c r="I3903">
        <v>41</v>
      </c>
      <c r="J3903">
        <v>0</v>
      </c>
      <c r="K3903">
        <f>_xlfn.XLOOKUP(FraudData[[#This Row],[amount]],AmountRules[Amount Min],AmountRules[Risk Points],,-1)</f>
        <v>0</v>
      </c>
      <c r="L3903">
        <f>_xlfn.XLOOKUP(FraudData[[#This Row],[transaction_hour]],TimeRules[Hour Min],TimeRules[Risk Points],,-1)</f>
        <v>0</v>
      </c>
      <c r="M3903">
        <f>_xlfn.XLOOKUP(FraudData[[#This Row],[foreign_transaction]],ForeignRules[Foreign Transaction],ForeignRules[Risk Points],0)</f>
        <v>0</v>
      </c>
      <c r="N3903">
        <f>_xlfn.XLOOKUP(FraudData[[#This Row],[location_mismatch]],Table10[Location Mismatch],Table10[Risk Points],0)</f>
        <v>3</v>
      </c>
      <c r="O3903">
        <f>_xlfn.XLOOKUP(FraudData[[#This Row],[device_trust_score]],DeviceRules[Device Min],DeviceRules[Risk Points],,-1)</f>
        <v>0</v>
      </c>
      <c r="P3903">
        <f>_xlfn.XLOOKUP(FraudData[[#This Row],[velocity_last_24h]],VelocityRules[Velocity Min],VelocityRules[Risk Points],,-1)</f>
        <v>0</v>
      </c>
      <c r="Q3903">
        <f>_xlfn.XLOOKUP(FraudData[[#This Row],[merchant_category]],MerchantRules[Merchant Category],MerchantRules[Risk Points],0)</f>
        <v>0</v>
      </c>
      <c r="R3903">
        <f>SUM(FraudData[[#This Row],[Amount Risk]:[Merchant Risk]])</f>
        <v>3</v>
      </c>
      <c r="S3903" t="str" cm="1">
        <f t="array" ref="S3903">_xlfn.IFS(FraudData[[#This Row],[Fraud Risk Score]]&gt;=8,"High Risk",FraudData[[#This Row],[Fraud Risk Score]]&gt;=6,"Medium Risk",TRUE,"Low Risk")</f>
        <v>Low Risk</v>
      </c>
    </row>
    <row r="3904" spans="1:19">
      <c r="A3904">
        <v>3903</v>
      </c>
      <c r="B3904">
        <v>443.85</v>
      </c>
      <c r="C3904">
        <v>10</v>
      </c>
      <c r="D3904" t="s">
        <v>46</v>
      </c>
      <c r="E3904">
        <v>0</v>
      </c>
      <c r="F3904">
        <v>0</v>
      </c>
      <c r="G3904">
        <v>57</v>
      </c>
      <c r="H3904">
        <v>2</v>
      </c>
      <c r="I3904">
        <v>39</v>
      </c>
      <c r="J3904">
        <v>0</v>
      </c>
      <c r="K3904">
        <f>_xlfn.XLOOKUP(FraudData[[#This Row],[amount]],AmountRules[Amount Min],AmountRules[Risk Points],,-1)</f>
        <v>0</v>
      </c>
      <c r="L3904">
        <f>_xlfn.XLOOKUP(FraudData[[#This Row],[transaction_hour]],TimeRules[Hour Min],TimeRules[Risk Points],,-1)</f>
        <v>0</v>
      </c>
      <c r="M3904">
        <f>_xlfn.XLOOKUP(FraudData[[#This Row],[foreign_transaction]],ForeignRules[Foreign Transaction],ForeignRules[Risk Points],0)</f>
        <v>0</v>
      </c>
      <c r="N3904">
        <f>_xlfn.XLOOKUP(FraudData[[#This Row],[location_mismatch]],Table10[Location Mismatch],Table10[Risk Points],0)</f>
        <v>0</v>
      </c>
      <c r="O3904">
        <f>_xlfn.XLOOKUP(FraudData[[#This Row],[device_trust_score]],DeviceRules[Device Min],DeviceRules[Risk Points],,-1)</f>
        <v>1</v>
      </c>
      <c r="P3904">
        <f>_xlfn.XLOOKUP(FraudData[[#This Row],[velocity_last_24h]],VelocityRules[Velocity Min],VelocityRules[Risk Points],,-1)</f>
        <v>0</v>
      </c>
      <c r="Q3904">
        <f>_xlfn.XLOOKUP(FraudData[[#This Row],[merchant_category]],MerchantRules[Merchant Category],MerchantRules[Risk Points],0)</f>
        <v>0</v>
      </c>
      <c r="R3904">
        <f>SUM(FraudData[[#This Row],[Amount Risk]:[Merchant Risk]])</f>
        <v>1</v>
      </c>
      <c r="S3904" t="str" cm="1">
        <f t="array" ref="S3904">_xlfn.IFS(FraudData[[#This Row],[Fraud Risk Score]]&gt;=8,"High Risk",FraudData[[#This Row],[Fraud Risk Score]]&gt;=6,"Medium Risk",TRUE,"Low Risk")</f>
        <v>Low Risk</v>
      </c>
    </row>
    <row r="3905" spans="1:19">
      <c r="A3905">
        <v>3904</v>
      </c>
      <c r="B3905">
        <v>52.06</v>
      </c>
      <c r="C3905">
        <v>7</v>
      </c>
      <c r="D3905" t="s">
        <v>47</v>
      </c>
      <c r="E3905">
        <v>0</v>
      </c>
      <c r="F3905">
        <v>0</v>
      </c>
      <c r="G3905">
        <v>26</v>
      </c>
      <c r="H3905">
        <v>2</v>
      </c>
      <c r="I3905">
        <v>26</v>
      </c>
      <c r="J3905">
        <v>0</v>
      </c>
      <c r="K3905">
        <f>_xlfn.XLOOKUP(FraudData[[#This Row],[amount]],AmountRules[Amount Min],AmountRules[Risk Points],,-1)</f>
        <v>0</v>
      </c>
      <c r="L3905">
        <f>_xlfn.XLOOKUP(FraudData[[#This Row],[transaction_hour]],TimeRules[Hour Min],TimeRules[Risk Points],,-1)</f>
        <v>0</v>
      </c>
      <c r="M3905">
        <f>_xlfn.XLOOKUP(FraudData[[#This Row],[foreign_transaction]],ForeignRules[Foreign Transaction],ForeignRules[Risk Points],0)</f>
        <v>0</v>
      </c>
      <c r="N3905">
        <f>_xlfn.XLOOKUP(FraudData[[#This Row],[location_mismatch]],Table10[Location Mismatch],Table10[Risk Points],0)</f>
        <v>0</v>
      </c>
      <c r="O3905">
        <f>_xlfn.XLOOKUP(FraudData[[#This Row],[device_trust_score]],DeviceRules[Device Min],DeviceRules[Risk Points],,-1)</f>
        <v>3</v>
      </c>
      <c r="P3905">
        <f>_xlfn.XLOOKUP(FraudData[[#This Row],[velocity_last_24h]],VelocityRules[Velocity Min],VelocityRules[Risk Points],,-1)</f>
        <v>0</v>
      </c>
      <c r="Q3905">
        <f>_xlfn.XLOOKUP(FraudData[[#This Row],[merchant_category]],MerchantRules[Merchant Category],MerchantRules[Risk Points],0)</f>
        <v>0</v>
      </c>
      <c r="R3905">
        <f>SUM(FraudData[[#This Row],[Amount Risk]:[Merchant Risk]])</f>
        <v>3</v>
      </c>
      <c r="S3905" t="str" cm="1">
        <f t="array" ref="S3905">_xlfn.IFS(FraudData[[#This Row],[Fraud Risk Score]]&gt;=8,"High Risk",FraudData[[#This Row],[Fraud Risk Score]]&gt;=6,"Medium Risk",TRUE,"Low Risk")</f>
        <v>Low Risk</v>
      </c>
    </row>
    <row r="3906" spans="1:19">
      <c r="A3906">
        <v>3905</v>
      </c>
      <c r="B3906">
        <v>334.67</v>
      </c>
      <c r="C3906">
        <v>18</v>
      </c>
      <c r="D3906" t="s">
        <v>49</v>
      </c>
      <c r="E3906">
        <v>0</v>
      </c>
      <c r="F3906">
        <v>1</v>
      </c>
      <c r="G3906">
        <v>28</v>
      </c>
      <c r="H3906">
        <v>3</v>
      </c>
      <c r="I3906">
        <v>66</v>
      </c>
      <c r="J3906">
        <v>0</v>
      </c>
      <c r="K3906">
        <f>_xlfn.XLOOKUP(FraudData[[#This Row],[amount]],AmountRules[Amount Min],AmountRules[Risk Points],,-1)</f>
        <v>0</v>
      </c>
      <c r="L3906">
        <f>_xlfn.XLOOKUP(FraudData[[#This Row],[transaction_hour]],TimeRules[Hour Min],TimeRules[Risk Points],,-1)</f>
        <v>0</v>
      </c>
      <c r="M3906">
        <f>_xlfn.XLOOKUP(FraudData[[#This Row],[foreign_transaction]],ForeignRules[Foreign Transaction],ForeignRules[Risk Points],0)</f>
        <v>0</v>
      </c>
      <c r="N3906">
        <f>_xlfn.XLOOKUP(FraudData[[#This Row],[location_mismatch]],Table10[Location Mismatch],Table10[Risk Points],0)</f>
        <v>3</v>
      </c>
      <c r="O3906">
        <f>_xlfn.XLOOKUP(FraudData[[#This Row],[device_trust_score]],DeviceRules[Device Min],DeviceRules[Risk Points],,-1)</f>
        <v>3</v>
      </c>
      <c r="P3906">
        <f>_xlfn.XLOOKUP(FraudData[[#This Row],[velocity_last_24h]],VelocityRules[Velocity Min],VelocityRules[Risk Points],,-1)</f>
        <v>0</v>
      </c>
      <c r="Q3906">
        <f>_xlfn.XLOOKUP(FraudData[[#This Row],[merchant_category]],MerchantRules[Merchant Category],MerchantRules[Risk Points],0)</f>
        <v>1</v>
      </c>
      <c r="R3906">
        <f>SUM(FraudData[[#This Row],[Amount Risk]:[Merchant Risk]])</f>
        <v>7</v>
      </c>
      <c r="S3906" t="str" cm="1">
        <f t="array" ref="S3906">_xlfn.IFS(FraudData[[#This Row],[Fraud Risk Score]]&gt;=8,"High Risk",FraudData[[#This Row],[Fraud Risk Score]]&gt;=6,"Medium Risk",TRUE,"Low Risk")</f>
        <v>Medium Risk</v>
      </c>
    </row>
    <row r="3907" spans="1:19">
      <c r="A3907">
        <v>3906</v>
      </c>
      <c r="B3907">
        <v>119.1</v>
      </c>
      <c r="C3907">
        <v>9</v>
      </c>
      <c r="D3907" t="s">
        <v>50</v>
      </c>
      <c r="E3907">
        <v>0</v>
      </c>
      <c r="F3907">
        <v>0</v>
      </c>
      <c r="G3907">
        <v>47</v>
      </c>
      <c r="H3907">
        <v>3</v>
      </c>
      <c r="I3907">
        <v>34</v>
      </c>
      <c r="J3907">
        <v>0</v>
      </c>
      <c r="K3907">
        <f>_xlfn.XLOOKUP(FraudData[[#This Row],[amount]],AmountRules[Amount Min],AmountRules[Risk Points],,-1)</f>
        <v>0</v>
      </c>
      <c r="L3907">
        <f>_xlfn.XLOOKUP(FraudData[[#This Row],[transaction_hour]],TimeRules[Hour Min],TimeRules[Risk Points],,-1)</f>
        <v>0</v>
      </c>
      <c r="M3907">
        <f>_xlfn.XLOOKUP(FraudData[[#This Row],[foreign_transaction]],ForeignRules[Foreign Transaction],ForeignRules[Risk Points],0)</f>
        <v>0</v>
      </c>
      <c r="N3907">
        <f>_xlfn.XLOOKUP(FraudData[[#This Row],[location_mismatch]],Table10[Location Mismatch],Table10[Risk Points],0)</f>
        <v>0</v>
      </c>
      <c r="O3907">
        <f>_xlfn.XLOOKUP(FraudData[[#This Row],[device_trust_score]],DeviceRules[Device Min],DeviceRules[Risk Points],,-1)</f>
        <v>2</v>
      </c>
      <c r="P3907">
        <f>_xlfn.XLOOKUP(FraudData[[#This Row],[velocity_last_24h]],VelocityRules[Velocity Min],VelocityRules[Risk Points],,-1)</f>
        <v>0</v>
      </c>
      <c r="Q3907">
        <f>_xlfn.XLOOKUP(FraudData[[#This Row],[merchant_category]],MerchantRules[Merchant Category],MerchantRules[Risk Points],0)</f>
        <v>0</v>
      </c>
      <c r="R3907">
        <f>SUM(FraudData[[#This Row],[Amount Risk]:[Merchant Risk]])</f>
        <v>2</v>
      </c>
      <c r="S3907" t="str" cm="1">
        <f t="array" ref="S3907">_xlfn.IFS(FraudData[[#This Row],[Fraud Risk Score]]&gt;=8,"High Risk",FraudData[[#This Row],[Fraud Risk Score]]&gt;=6,"Medium Risk",TRUE,"Low Risk")</f>
        <v>Low Risk</v>
      </c>
    </row>
    <row r="3908" spans="1:19">
      <c r="A3908">
        <v>3907</v>
      </c>
      <c r="B3908">
        <v>129.91</v>
      </c>
      <c r="C3908">
        <v>17</v>
      </c>
      <c r="D3908" t="s">
        <v>46</v>
      </c>
      <c r="E3908">
        <v>0</v>
      </c>
      <c r="F3908">
        <v>0</v>
      </c>
      <c r="G3908">
        <v>65</v>
      </c>
      <c r="H3908">
        <v>2</v>
      </c>
      <c r="I3908">
        <v>51</v>
      </c>
      <c r="J3908">
        <v>0</v>
      </c>
      <c r="K3908">
        <f>_xlfn.XLOOKUP(FraudData[[#This Row],[amount]],AmountRules[Amount Min],AmountRules[Risk Points],,-1)</f>
        <v>0</v>
      </c>
      <c r="L3908">
        <f>_xlfn.XLOOKUP(FraudData[[#This Row],[transaction_hour]],TimeRules[Hour Min],TimeRules[Risk Points],,-1)</f>
        <v>0</v>
      </c>
      <c r="M3908">
        <f>_xlfn.XLOOKUP(FraudData[[#This Row],[foreign_transaction]],ForeignRules[Foreign Transaction],ForeignRules[Risk Points],0)</f>
        <v>0</v>
      </c>
      <c r="N3908">
        <f>_xlfn.XLOOKUP(FraudData[[#This Row],[location_mismatch]],Table10[Location Mismatch],Table10[Risk Points],0)</f>
        <v>0</v>
      </c>
      <c r="O3908">
        <f>_xlfn.XLOOKUP(FraudData[[#This Row],[device_trust_score]],DeviceRules[Device Min],DeviceRules[Risk Points],,-1)</f>
        <v>1</v>
      </c>
      <c r="P3908">
        <f>_xlfn.XLOOKUP(FraudData[[#This Row],[velocity_last_24h]],VelocityRules[Velocity Min],VelocityRules[Risk Points],,-1)</f>
        <v>0</v>
      </c>
      <c r="Q3908">
        <f>_xlfn.XLOOKUP(FraudData[[#This Row],[merchant_category]],MerchantRules[Merchant Category],MerchantRules[Risk Points],0)</f>
        <v>0</v>
      </c>
      <c r="R3908">
        <f>SUM(FraudData[[#This Row],[Amount Risk]:[Merchant Risk]])</f>
        <v>1</v>
      </c>
      <c r="S3908" t="str" cm="1">
        <f t="array" ref="S3908">_xlfn.IFS(FraudData[[#This Row],[Fraud Risk Score]]&gt;=8,"High Risk",FraudData[[#This Row],[Fraud Risk Score]]&gt;=6,"Medium Risk",TRUE,"Low Risk")</f>
        <v>Low Risk</v>
      </c>
    </row>
    <row r="3909" spans="1:19">
      <c r="A3909">
        <v>3908</v>
      </c>
      <c r="B3909">
        <v>66.39</v>
      </c>
      <c r="C3909">
        <v>17</v>
      </c>
      <c r="D3909" t="s">
        <v>50</v>
      </c>
      <c r="E3909">
        <v>0</v>
      </c>
      <c r="F3909">
        <v>0</v>
      </c>
      <c r="G3909">
        <v>62</v>
      </c>
      <c r="H3909">
        <v>2</v>
      </c>
      <c r="I3909">
        <v>28</v>
      </c>
      <c r="J3909">
        <v>0</v>
      </c>
      <c r="K3909">
        <f>_xlfn.XLOOKUP(FraudData[[#This Row],[amount]],AmountRules[Amount Min],AmountRules[Risk Points],,-1)</f>
        <v>0</v>
      </c>
      <c r="L3909">
        <f>_xlfn.XLOOKUP(FraudData[[#This Row],[transaction_hour]],TimeRules[Hour Min],TimeRules[Risk Points],,-1)</f>
        <v>0</v>
      </c>
      <c r="M3909">
        <f>_xlfn.XLOOKUP(FraudData[[#This Row],[foreign_transaction]],ForeignRules[Foreign Transaction],ForeignRules[Risk Points],0)</f>
        <v>0</v>
      </c>
      <c r="N3909">
        <f>_xlfn.XLOOKUP(FraudData[[#This Row],[location_mismatch]],Table10[Location Mismatch],Table10[Risk Points],0)</f>
        <v>0</v>
      </c>
      <c r="O3909">
        <f>_xlfn.XLOOKUP(FraudData[[#This Row],[device_trust_score]],DeviceRules[Device Min],DeviceRules[Risk Points],,-1)</f>
        <v>1</v>
      </c>
      <c r="P3909">
        <f>_xlfn.XLOOKUP(FraudData[[#This Row],[velocity_last_24h]],VelocityRules[Velocity Min],VelocityRules[Risk Points],,-1)</f>
        <v>0</v>
      </c>
      <c r="Q3909">
        <f>_xlfn.XLOOKUP(FraudData[[#This Row],[merchant_category]],MerchantRules[Merchant Category],MerchantRules[Risk Points],0)</f>
        <v>0</v>
      </c>
      <c r="R3909">
        <f>SUM(FraudData[[#This Row],[Amount Risk]:[Merchant Risk]])</f>
        <v>1</v>
      </c>
      <c r="S3909" t="str" cm="1">
        <f t="array" ref="S3909">_xlfn.IFS(FraudData[[#This Row],[Fraud Risk Score]]&gt;=8,"High Risk",FraudData[[#This Row],[Fraud Risk Score]]&gt;=6,"Medium Risk",TRUE,"Low Risk")</f>
        <v>Low Risk</v>
      </c>
    </row>
    <row r="3910" spans="1:19">
      <c r="A3910">
        <v>3909</v>
      </c>
      <c r="B3910">
        <v>153.19</v>
      </c>
      <c r="C3910">
        <v>6</v>
      </c>
      <c r="D3910" t="s">
        <v>49</v>
      </c>
      <c r="E3910">
        <v>0</v>
      </c>
      <c r="F3910">
        <v>0</v>
      </c>
      <c r="G3910">
        <v>80</v>
      </c>
      <c r="H3910">
        <v>0</v>
      </c>
      <c r="I3910">
        <v>23</v>
      </c>
      <c r="J3910">
        <v>0</v>
      </c>
      <c r="K3910">
        <f>_xlfn.XLOOKUP(FraudData[[#This Row],[amount]],AmountRules[Amount Min],AmountRules[Risk Points],,-1)</f>
        <v>0</v>
      </c>
      <c r="L3910">
        <f>_xlfn.XLOOKUP(FraudData[[#This Row],[transaction_hour]],TimeRules[Hour Min],TimeRules[Risk Points],,-1)</f>
        <v>0</v>
      </c>
      <c r="M3910">
        <f>_xlfn.XLOOKUP(FraudData[[#This Row],[foreign_transaction]],ForeignRules[Foreign Transaction],ForeignRules[Risk Points],0)</f>
        <v>0</v>
      </c>
      <c r="N3910">
        <f>_xlfn.XLOOKUP(FraudData[[#This Row],[location_mismatch]],Table10[Location Mismatch],Table10[Risk Points],0)</f>
        <v>0</v>
      </c>
      <c r="O3910">
        <f>_xlfn.XLOOKUP(FraudData[[#This Row],[device_trust_score]],DeviceRules[Device Min],DeviceRules[Risk Points],,-1)</f>
        <v>0</v>
      </c>
      <c r="P3910">
        <f>_xlfn.XLOOKUP(FraudData[[#This Row],[velocity_last_24h]],VelocityRules[Velocity Min],VelocityRules[Risk Points],,-1)</f>
        <v>0</v>
      </c>
      <c r="Q3910">
        <f>_xlfn.XLOOKUP(FraudData[[#This Row],[merchant_category]],MerchantRules[Merchant Category],MerchantRules[Risk Points],0)</f>
        <v>1</v>
      </c>
      <c r="R3910">
        <f>SUM(FraudData[[#This Row],[Amount Risk]:[Merchant Risk]])</f>
        <v>1</v>
      </c>
      <c r="S3910" t="str" cm="1">
        <f t="array" ref="S3910">_xlfn.IFS(FraudData[[#This Row],[Fraud Risk Score]]&gt;=8,"High Risk",FraudData[[#This Row],[Fraud Risk Score]]&gt;=6,"Medium Risk",TRUE,"Low Risk")</f>
        <v>Low Risk</v>
      </c>
    </row>
    <row r="3911" spans="1:19">
      <c r="A3911">
        <v>3910</v>
      </c>
      <c r="B3911">
        <v>70.8</v>
      </c>
      <c r="C3911">
        <v>15</v>
      </c>
      <c r="D3911" t="s">
        <v>49</v>
      </c>
      <c r="E3911">
        <v>0</v>
      </c>
      <c r="F3911">
        <v>0</v>
      </c>
      <c r="G3911">
        <v>68</v>
      </c>
      <c r="H3911">
        <v>1</v>
      </c>
      <c r="I3911">
        <v>68</v>
      </c>
      <c r="J3911">
        <v>0</v>
      </c>
      <c r="K3911">
        <f>_xlfn.XLOOKUP(FraudData[[#This Row],[amount]],AmountRules[Amount Min],AmountRules[Risk Points],,-1)</f>
        <v>0</v>
      </c>
      <c r="L3911">
        <f>_xlfn.XLOOKUP(FraudData[[#This Row],[transaction_hour]],TimeRules[Hour Min],TimeRules[Risk Points],,-1)</f>
        <v>0</v>
      </c>
      <c r="M3911">
        <f>_xlfn.XLOOKUP(FraudData[[#This Row],[foreign_transaction]],ForeignRules[Foreign Transaction],ForeignRules[Risk Points],0)</f>
        <v>0</v>
      </c>
      <c r="N3911">
        <f>_xlfn.XLOOKUP(FraudData[[#This Row],[location_mismatch]],Table10[Location Mismatch],Table10[Risk Points],0)</f>
        <v>0</v>
      </c>
      <c r="O3911">
        <f>_xlfn.XLOOKUP(FraudData[[#This Row],[device_trust_score]],DeviceRules[Device Min],DeviceRules[Risk Points],,-1)</f>
        <v>1</v>
      </c>
      <c r="P3911">
        <f>_xlfn.XLOOKUP(FraudData[[#This Row],[velocity_last_24h]],VelocityRules[Velocity Min],VelocityRules[Risk Points],,-1)</f>
        <v>0</v>
      </c>
      <c r="Q3911">
        <f>_xlfn.XLOOKUP(FraudData[[#This Row],[merchant_category]],MerchantRules[Merchant Category],MerchantRules[Risk Points],0)</f>
        <v>1</v>
      </c>
      <c r="R3911">
        <f>SUM(FraudData[[#This Row],[Amount Risk]:[Merchant Risk]])</f>
        <v>2</v>
      </c>
      <c r="S3911" t="str" cm="1">
        <f t="array" ref="S3911">_xlfn.IFS(FraudData[[#This Row],[Fraud Risk Score]]&gt;=8,"High Risk",FraudData[[#This Row],[Fraud Risk Score]]&gt;=6,"Medium Risk",TRUE,"Low Risk")</f>
        <v>Low Risk</v>
      </c>
    </row>
    <row r="3912" spans="1:19">
      <c r="A3912">
        <v>3911</v>
      </c>
      <c r="B3912">
        <v>7.21</v>
      </c>
      <c r="C3912">
        <v>5</v>
      </c>
      <c r="D3912" t="s">
        <v>49</v>
      </c>
      <c r="E3912">
        <v>0</v>
      </c>
      <c r="F3912">
        <v>0</v>
      </c>
      <c r="G3912">
        <v>88</v>
      </c>
      <c r="H3912">
        <v>2</v>
      </c>
      <c r="I3912">
        <v>66</v>
      </c>
      <c r="J3912">
        <v>0</v>
      </c>
      <c r="K3912">
        <f>_xlfn.XLOOKUP(FraudData[[#This Row],[amount]],AmountRules[Amount Min],AmountRules[Risk Points],,-1)</f>
        <v>0</v>
      </c>
      <c r="L3912">
        <f>_xlfn.XLOOKUP(FraudData[[#This Row],[transaction_hour]],TimeRules[Hour Min],TimeRules[Risk Points],,-1)</f>
        <v>0</v>
      </c>
      <c r="M3912">
        <f>_xlfn.XLOOKUP(FraudData[[#This Row],[foreign_transaction]],ForeignRules[Foreign Transaction],ForeignRules[Risk Points],0)</f>
        <v>0</v>
      </c>
      <c r="N3912">
        <f>_xlfn.XLOOKUP(FraudData[[#This Row],[location_mismatch]],Table10[Location Mismatch],Table10[Risk Points],0)</f>
        <v>0</v>
      </c>
      <c r="O3912">
        <f>_xlfn.XLOOKUP(FraudData[[#This Row],[device_trust_score]],DeviceRules[Device Min],DeviceRules[Risk Points],,-1)</f>
        <v>0</v>
      </c>
      <c r="P3912">
        <f>_xlfn.XLOOKUP(FraudData[[#This Row],[velocity_last_24h]],VelocityRules[Velocity Min],VelocityRules[Risk Points],,-1)</f>
        <v>0</v>
      </c>
      <c r="Q3912">
        <f>_xlfn.XLOOKUP(FraudData[[#This Row],[merchant_category]],MerchantRules[Merchant Category],MerchantRules[Risk Points],0)</f>
        <v>1</v>
      </c>
      <c r="R3912">
        <f>SUM(FraudData[[#This Row],[Amount Risk]:[Merchant Risk]])</f>
        <v>1</v>
      </c>
      <c r="S3912" t="str" cm="1">
        <f t="array" ref="S3912">_xlfn.IFS(FraudData[[#This Row],[Fraud Risk Score]]&gt;=8,"High Risk",FraudData[[#This Row],[Fraud Risk Score]]&gt;=6,"Medium Risk",TRUE,"Low Risk")</f>
        <v>Low Risk</v>
      </c>
    </row>
    <row r="3913" spans="1:19">
      <c r="A3913">
        <v>3912</v>
      </c>
      <c r="B3913">
        <v>57.14</v>
      </c>
      <c r="C3913">
        <v>15</v>
      </c>
      <c r="D3913" t="s">
        <v>48</v>
      </c>
      <c r="E3913">
        <v>0</v>
      </c>
      <c r="F3913">
        <v>0</v>
      </c>
      <c r="G3913">
        <v>48</v>
      </c>
      <c r="H3913">
        <v>4</v>
      </c>
      <c r="I3913">
        <v>40</v>
      </c>
      <c r="J3913">
        <v>0</v>
      </c>
      <c r="K3913">
        <f>_xlfn.XLOOKUP(FraudData[[#This Row],[amount]],AmountRules[Amount Min],AmountRules[Risk Points],,-1)</f>
        <v>0</v>
      </c>
      <c r="L3913">
        <f>_xlfn.XLOOKUP(FraudData[[#This Row],[transaction_hour]],TimeRules[Hour Min],TimeRules[Risk Points],,-1)</f>
        <v>0</v>
      </c>
      <c r="M3913">
        <f>_xlfn.XLOOKUP(FraudData[[#This Row],[foreign_transaction]],ForeignRules[Foreign Transaction],ForeignRules[Risk Points],0)</f>
        <v>0</v>
      </c>
      <c r="N3913">
        <f>_xlfn.XLOOKUP(FraudData[[#This Row],[location_mismatch]],Table10[Location Mismatch],Table10[Risk Points],0)</f>
        <v>0</v>
      </c>
      <c r="O3913">
        <f>_xlfn.XLOOKUP(FraudData[[#This Row],[device_trust_score]],DeviceRules[Device Min],DeviceRules[Risk Points],,-1)</f>
        <v>2</v>
      </c>
      <c r="P3913">
        <f>_xlfn.XLOOKUP(FraudData[[#This Row],[velocity_last_24h]],VelocityRules[Velocity Min],VelocityRules[Risk Points],,-1)</f>
        <v>0</v>
      </c>
      <c r="Q3913">
        <f>_xlfn.XLOOKUP(FraudData[[#This Row],[merchant_category]],MerchantRules[Merchant Category],MerchantRules[Risk Points],0)</f>
        <v>0</v>
      </c>
      <c r="R3913">
        <f>SUM(FraudData[[#This Row],[Amount Risk]:[Merchant Risk]])</f>
        <v>2</v>
      </c>
      <c r="S3913" t="str" cm="1">
        <f t="array" ref="S3913">_xlfn.IFS(FraudData[[#This Row],[Fraud Risk Score]]&gt;=8,"High Risk",FraudData[[#This Row],[Fraud Risk Score]]&gt;=6,"Medium Risk",TRUE,"Low Risk")</f>
        <v>Low Risk</v>
      </c>
    </row>
    <row r="3914" spans="1:19">
      <c r="A3914">
        <v>3913</v>
      </c>
      <c r="B3914">
        <v>1.1499999999999999</v>
      </c>
      <c r="C3914">
        <v>15</v>
      </c>
      <c r="D3914" t="s">
        <v>50</v>
      </c>
      <c r="E3914">
        <v>0</v>
      </c>
      <c r="F3914">
        <v>0</v>
      </c>
      <c r="G3914">
        <v>65</v>
      </c>
      <c r="H3914">
        <v>2</v>
      </c>
      <c r="I3914">
        <v>65</v>
      </c>
      <c r="J3914">
        <v>0</v>
      </c>
      <c r="K3914">
        <f>_xlfn.XLOOKUP(FraudData[[#This Row],[amount]],AmountRules[Amount Min],AmountRules[Risk Points],,-1)</f>
        <v>0</v>
      </c>
      <c r="L3914">
        <f>_xlfn.XLOOKUP(FraudData[[#This Row],[transaction_hour]],TimeRules[Hour Min],TimeRules[Risk Points],,-1)</f>
        <v>0</v>
      </c>
      <c r="M3914">
        <f>_xlfn.XLOOKUP(FraudData[[#This Row],[foreign_transaction]],ForeignRules[Foreign Transaction],ForeignRules[Risk Points],0)</f>
        <v>0</v>
      </c>
      <c r="N3914">
        <f>_xlfn.XLOOKUP(FraudData[[#This Row],[location_mismatch]],Table10[Location Mismatch],Table10[Risk Points],0)</f>
        <v>0</v>
      </c>
      <c r="O3914">
        <f>_xlfn.XLOOKUP(FraudData[[#This Row],[device_trust_score]],DeviceRules[Device Min],DeviceRules[Risk Points],,-1)</f>
        <v>1</v>
      </c>
      <c r="P3914">
        <f>_xlfn.XLOOKUP(FraudData[[#This Row],[velocity_last_24h]],VelocityRules[Velocity Min],VelocityRules[Risk Points],,-1)</f>
        <v>0</v>
      </c>
      <c r="Q3914">
        <f>_xlfn.XLOOKUP(FraudData[[#This Row],[merchant_category]],MerchantRules[Merchant Category],MerchantRules[Risk Points],0)</f>
        <v>0</v>
      </c>
      <c r="R3914">
        <f>SUM(FraudData[[#This Row],[Amount Risk]:[Merchant Risk]])</f>
        <v>1</v>
      </c>
      <c r="S3914" t="str" cm="1">
        <f t="array" ref="S3914">_xlfn.IFS(FraudData[[#This Row],[Fraud Risk Score]]&gt;=8,"High Risk",FraudData[[#This Row],[Fraud Risk Score]]&gt;=6,"Medium Risk",TRUE,"Low Risk")</f>
        <v>Low Risk</v>
      </c>
    </row>
    <row r="3915" spans="1:19">
      <c r="A3915">
        <v>3914</v>
      </c>
      <c r="B3915">
        <v>689.93</v>
      </c>
      <c r="C3915">
        <v>22</v>
      </c>
      <c r="D3915" t="s">
        <v>48</v>
      </c>
      <c r="E3915">
        <v>0</v>
      </c>
      <c r="F3915">
        <v>0</v>
      </c>
      <c r="G3915">
        <v>52</v>
      </c>
      <c r="H3915">
        <v>1</v>
      </c>
      <c r="I3915">
        <v>66</v>
      </c>
      <c r="J3915">
        <v>0</v>
      </c>
      <c r="K3915">
        <f>_xlfn.XLOOKUP(FraudData[[#This Row],[amount]],AmountRules[Amount Min],AmountRules[Risk Points],,-1)</f>
        <v>1</v>
      </c>
      <c r="L3915">
        <f>_xlfn.XLOOKUP(FraudData[[#This Row],[transaction_hour]],TimeRules[Hour Min],TimeRules[Risk Points],,-1)</f>
        <v>0</v>
      </c>
      <c r="M3915">
        <f>_xlfn.XLOOKUP(FraudData[[#This Row],[foreign_transaction]],ForeignRules[Foreign Transaction],ForeignRules[Risk Points],0)</f>
        <v>0</v>
      </c>
      <c r="N3915">
        <f>_xlfn.XLOOKUP(FraudData[[#This Row],[location_mismatch]],Table10[Location Mismatch],Table10[Risk Points],0)</f>
        <v>0</v>
      </c>
      <c r="O3915">
        <f>_xlfn.XLOOKUP(FraudData[[#This Row],[device_trust_score]],DeviceRules[Device Min],DeviceRules[Risk Points],,-1)</f>
        <v>1</v>
      </c>
      <c r="P3915">
        <f>_xlfn.XLOOKUP(FraudData[[#This Row],[velocity_last_24h]],VelocityRules[Velocity Min],VelocityRules[Risk Points],,-1)</f>
        <v>0</v>
      </c>
      <c r="Q3915">
        <f>_xlfn.XLOOKUP(FraudData[[#This Row],[merchant_category]],MerchantRules[Merchant Category],MerchantRules[Risk Points],0)</f>
        <v>0</v>
      </c>
      <c r="R3915">
        <f>SUM(FraudData[[#This Row],[Amount Risk]:[Merchant Risk]])</f>
        <v>2</v>
      </c>
      <c r="S3915" t="str" cm="1">
        <f t="array" ref="S3915">_xlfn.IFS(FraudData[[#This Row],[Fraud Risk Score]]&gt;=8,"High Risk",FraudData[[#This Row],[Fraud Risk Score]]&gt;=6,"Medium Risk",TRUE,"Low Risk")</f>
        <v>Low Risk</v>
      </c>
    </row>
    <row r="3916" spans="1:19">
      <c r="A3916">
        <v>3915</v>
      </c>
      <c r="B3916">
        <v>607.32000000000005</v>
      </c>
      <c r="C3916">
        <v>23</v>
      </c>
      <c r="D3916" t="s">
        <v>49</v>
      </c>
      <c r="E3916">
        <v>0</v>
      </c>
      <c r="F3916">
        <v>0</v>
      </c>
      <c r="G3916">
        <v>86</v>
      </c>
      <c r="H3916">
        <v>2</v>
      </c>
      <c r="I3916">
        <v>64</v>
      </c>
      <c r="J3916">
        <v>0</v>
      </c>
      <c r="K3916">
        <f>_xlfn.XLOOKUP(FraudData[[#This Row],[amount]],AmountRules[Amount Min],AmountRules[Risk Points],,-1)</f>
        <v>1</v>
      </c>
      <c r="L3916">
        <f>_xlfn.XLOOKUP(FraudData[[#This Row],[transaction_hour]],TimeRules[Hour Min],TimeRules[Risk Points],,-1)</f>
        <v>1</v>
      </c>
      <c r="M3916">
        <f>_xlfn.XLOOKUP(FraudData[[#This Row],[foreign_transaction]],ForeignRules[Foreign Transaction],ForeignRules[Risk Points],0)</f>
        <v>0</v>
      </c>
      <c r="N3916">
        <f>_xlfn.XLOOKUP(FraudData[[#This Row],[location_mismatch]],Table10[Location Mismatch],Table10[Risk Points],0)</f>
        <v>0</v>
      </c>
      <c r="O3916">
        <f>_xlfn.XLOOKUP(FraudData[[#This Row],[device_trust_score]],DeviceRules[Device Min],DeviceRules[Risk Points],,-1)</f>
        <v>0</v>
      </c>
      <c r="P3916">
        <f>_xlfn.XLOOKUP(FraudData[[#This Row],[velocity_last_24h]],VelocityRules[Velocity Min],VelocityRules[Risk Points],,-1)</f>
        <v>0</v>
      </c>
      <c r="Q3916">
        <f>_xlfn.XLOOKUP(FraudData[[#This Row],[merchant_category]],MerchantRules[Merchant Category],MerchantRules[Risk Points],0)</f>
        <v>1</v>
      </c>
      <c r="R3916">
        <f>SUM(FraudData[[#This Row],[Amount Risk]:[Merchant Risk]])</f>
        <v>3</v>
      </c>
      <c r="S3916" t="str" cm="1">
        <f t="array" ref="S3916">_xlfn.IFS(FraudData[[#This Row],[Fraud Risk Score]]&gt;=8,"High Risk",FraudData[[#This Row],[Fraud Risk Score]]&gt;=6,"Medium Risk",TRUE,"Low Risk")</f>
        <v>Low Risk</v>
      </c>
    </row>
    <row r="3917" spans="1:19">
      <c r="A3917">
        <v>3916</v>
      </c>
      <c r="B3917">
        <v>90.5</v>
      </c>
      <c r="C3917">
        <v>0</v>
      </c>
      <c r="D3917" t="s">
        <v>46</v>
      </c>
      <c r="E3917">
        <v>0</v>
      </c>
      <c r="F3917">
        <v>0</v>
      </c>
      <c r="G3917">
        <v>39</v>
      </c>
      <c r="H3917">
        <v>2</v>
      </c>
      <c r="I3917">
        <v>62</v>
      </c>
      <c r="J3917">
        <v>0</v>
      </c>
      <c r="K3917">
        <f>_xlfn.XLOOKUP(FraudData[[#This Row],[amount]],AmountRules[Amount Min],AmountRules[Risk Points],,-1)</f>
        <v>0</v>
      </c>
      <c r="L3917">
        <f>_xlfn.XLOOKUP(FraudData[[#This Row],[transaction_hour]],TimeRules[Hour Min],TimeRules[Risk Points],,-1)</f>
        <v>3</v>
      </c>
      <c r="M3917">
        <f>_xlfn.XLOOKUP(FraudData[[#This Row],[foreign_transaction]],ForeignRules[Foreign Transaction],ForeignRules[Risk Points],0)</f>
        <v>0</v>
      </c>
      <c r="N3917">
        <f>_xlfn.XLOOKUP(FraudData[[#This Row],[location_mismatch]],Table10[Location Mismatch],Table10[Risk Points],0)</f>
        <v>0</v>
      </c>
      <c r="O3917">
        <f>_xlfn.XLOOKUP(FraudData[[#This Row],[device_trust_score]],DeviceRules[Device Min],DeviceRules[Risk Points],,-1)</f>
        <v>2</v>
      </c>
      <c r="P3917">
        <f>_xlfn.XLOOKUP(FraudData[[#This Row],[velocity_last_24h]],VelocityRules[Velocity Min],VelocityRules[Risk Points],,-1)</f>
        <v>0</v>
      </c>
      <c r="Q3917">
        <f>_xlfn.XLOOKUP(FraudData[[#This Row],[merchant_category]],MerchantRules[Merchant Category],MerchantRules[Risk Points],0)</f>
        <v>0</v>
      </c>
      <c r="R3917">
        <f>SUM(FraudData[[#This Row],[Amount Risk]:[Merchant Risk]])</f>
        <v>5</v>
      </c>
      <c r="S3917" t="str" cm="1">
        <f t="array" ref="S3917">_xlfn.IFS(FraudData[[#This Row],[Fraud Risk Score]]&gt;=8,"High Risk",FraudData[[#This Row],[Fraud Risk Score]]&gt;=6,"Medium Risk",TRUE,"Low Risk")</f>
        <v>Low Risk</v>
      </c>
    </row>
    <row r="3918" spans="1:19">
      <c r="A3918">
        <v>3917</v>
      </c>
      <c r="B3918">
        <v>234.6</v>
      </c>
      <c r="C3918">
        <v>23</v>
      </c>
      <c r="D3918" t="s">
        <v>49</v>
      </c>
      <c r="E3918">
        <v>0</v>
      </c>
      <c r="F3918">
        <v>0</v>
      </c>
      <c r="G3918">
        <v>86</v>
      </c>
      <c r="H3918">
        <v>1</v>
      </c>
      <c r="I3918">
        <v>66</v>
      </c>
      <c r="J3918">
        <v>0</v>
      </c>
      <c r="K3918">
        <f>_xlfn.XLOOKUP(FraudData[[#This Row],[amount]],AmountRules[Amount Min],AmountRules[Risk Points],,-1)</f>
        <v>0</v>
      </c>
      <c r="L3918">
        <f>_xlfn.XLOOKUP(FraudData[[#This Row],[transaction_hour]],TimeRules[Hour Min],TimeRules[Risk Points],,-1)</f>
        <v>1</v>
      </c>
      <c r="M3918">
        <f>_xlfn.XLOOKUP(FraudData[[#This Row],[foreign_transaction]],ForeignRules[Foreign Transaction],ForeignRules[Risk Points],0)</f>
        <v>0</v>
      </c>
      <c r="N3918">
        <f>_xlfn.XLOOKUP(FraudData[[#This Row],[location_mismatch]],Table10[Location Mismatch],Table10[Risk Points],0)</f>
        <v>0</v>
      </c>
      <c r="O3918">
        <f>_xlfn.XLOOKUP(FraudData[[#This Row],[device_trust_score]],DeviceRules[Device Min],DeviceRules[Risk Points],,-1)</f>
        <v>0</v>
      </c>
      <c r="P3918">
        <f>_xlfn.XLOOKUP(FraudData[[#This Row],[velocity_last_24h]],VelocityRules[Velocity Min],VelocityRules[Risk Points],,-1)</f>
        <v>0</v>
      </c>
      <c r="Q3918">
        <f>_xlfn.XLOOKUP(FraudData[[#This Row],[merchant_category]],MerchantRules[Merchant Category],MerchantRules[Risk Points],0)</f>
        <v>1</v>
      </c>
      <c r="R3918">
        <f>SUM(FraudData[[#This Row],[Amount Risk]:[Merchant Risk]])</f>
        <v>2</v>
      </c>
      <c r="S3918" t="str" cm="1">
        <f t="array" ref="S3918">_xlfn.IFS(FraudData[[#This Row],[Fraud Risk Score]]&gt;=8,"High Risk",FraudData[[#This Row],[Fraud Risk Score]]&gt;=6,"Medium Risk",TRUE,"Low Risk")</f>
        <v>Low Risk</v>
      </c>
    </row>
    <row r="3919" spans="1:19">
      <c r="A3919">
        <v>3918</v>
      </c>
      <c r="B3919">
        <v>76.38</v>
      </c>
      <c r="C3919">
        <v>18</v>
      </c>
      <c r="D3919" t="s">
        <v>48</v>
      </c>
      <c r="E3919">
        <v>0</v>
      </c>
      <c r="F3919">
        <v>0</v>
      </c>
      <c r="G3919">
        <v>34</v>
      </c>
      <c r="H3919">
        <v>2</v>
      </c>
      <c r="I3919">
        <v>57</v>
      </c>
      <c r="J3919">
        <v>0</v>
      </c>
      <c r="K3919">
        <f>_xlfn.XLOOKUP(FraudData[[#This Row],[amount]],AmountRules[Amount Min],AmountRules[Risk Points],,-1)</f>
        <v>0</v>
      </c>
      <c r="L3919">
        <f>_xlfn.XLOOKUP(FraudData[[#This Row],[transaction_hour]],TimeRules[Hour Min],TimeRules[Risk Points],,-1)</f>
        <v>0</v>
      </c>
      <c r="M3919">
        <f>_xlfn.XLOOKUP(FraudData[[#This Row],[foreign_transaction]],ForeignRules[Foreign Transaction],ForeignRules[Risk Points],0)</f>
        <v>0</v>
      </c>
      <c r="N3919">
        <f>_xlfn.XLOOKUP(FraudData[[#This Row],[location_mismatch]],Table10[Location Mismatch],Table10[Risk Points],0)</f>
        <v>0</v>
      </c>
      <c r="O3919">
        <f>_xlfn.XLOOKUP(FraudData[[#This Row],[device_trust_score]],DeviceRules[Device Min],DeviceRules[Risk Points],,-1)</f>
        <v>2</v>
      </c>
      <c r="P3919">
        <f>_xlfn.XLOOKUP(FraudData[[#This Row],[velocity_last_24h]],VelocityRules[Velocity Min],VelocityRules[Risk Points],,-1)</f>
        <v>0</v>
      </c>
      <c r="Q3919">
        <f>_xlfn.XLOOKUP(FraudData[[#This Row],[merchant_category]],MerchantRules[Merchant Category],MerchantRules[Risk Points],0)</f>
        <v>0</v>
      </c>
      <c r="R3919">
        <f>SUM(FraudData[[#This Row],[Amount Risk]:[Merchant Risk]])</f>
        <v>2</v>
      </c>
      <c r="S3919" t="str" cm="1">
        <f t="array" ref="S3919">_xlfn.IFS(FraudData[[#This Row],[Fraud Risk Score]]&gt;=8,"High Risk",FraudData[[#This Row],[Fraud Risk Score]]&gt;=6,"Medium Risk",TRUE,"Low Risk")</f>
        <v>Low Risk</v>
      </c>
    </row>
    <row r="3920" spans="1:19">
      <c r="A3920">
        <v>3919</v>
      </c>
      <c r="B3920">
        <v>200.16</v>
      </c>
      <c r="C3920">
        <v>2</v>
      </c>
      <c r="D3920" t="s">
        <v>49</v>
      </c>
      <c r="E3920">
        <v>0</v>
      </c>
      <c r="F3920">
        <v>0</v>
      </c>
      <c r="G3920">
        <v>53</v>
      </c>
      <c r="H3920">
        <v>1</v>
      </c>
      <c r="I3920">
        <v>43</v>
      </c>
      <c r="J3920">
        <v>0</v>
      </c>
      <c r="K3920">
        <f>_xlfn.XLOOKUP(FraudData[[#This Row],[amount]],AmountRules[Amount Min],AmountRules[Risk Points],,-1)</f>
        <v>0</v>
      </c>
      <c r="L3920">
        <f>_xlfn.XLOOKUP(FraudData[[#This Row],[transaction_hour]],TimeRules[Hour Min],TimeRules[Risk Points],,-1)</f>
        <v>3</v>
      </c>
      <c r="M3920">
        <f>_xlfn.XLOOKUP(FraudData[[#This Row],[foreign_transaction]],ForeignRules[Foreign Transaction],ForeignRules[Risk Points],0)</f>
        <v>0</v>
      </c>
      <c r="N3920">
        <f>_xlfn.XLOOKUP(FraudData[[#This Row],[location_mismatch]],Table10[Location Mismatch],Table10[Risk Points],0)</f>
        <v>0</v>
      </c>
      <c r="O3920">
        <f>_xlfn.XLOOKUP(FraudData[[#This Row],[device_trust_score]],DeviceRules[Device Min],DeviceRules[Risk Points],,-1)</f>
        <v>1</v>
      </c>
      <c r="P3920">
        <f>_xlfn.XLOOKUP(FraudData[[#This Row],[velocity_last_24h]],VelocityRules[Velocity Min],VelocityRules[Risk Points],,-1)</f>
        <v>0</v>
      </c>
      <c r="Q3920">
        <f>_xlfn.XLOOKUP(FraudData[[#This Row],[merchant_category]],MerchantRules[Merchant Category],MerchantRules[Risk Points],0)</f>
        <v>1</v>
      </c>
      <c r="R3920">
        <f>SUM(FraudData[[#This Row],[Amount Risk]:[Merchant Risk]])</f>
        <v>5</v>
      </c>
      <c r="S3920" t="str" cm="1">
        <f t="array" ref="S3920">_xlfn.IFS(FraudData[[#This Row],[Fraud Risk Score]]&gt;=8,"High Risk",FraudData[[#This Row],[Fraud Risk Score]]&gt;=6,"Medium Risk",TRUE,"Low Risk")</f>
        <v>Low Risk</v>
      </c>
    </row>
    <row r="3921" spans="1:19">
      <c r="A3921">
        <v>3920</v>
      </c>
      <c r="B3921">
        <v>294.64999999999998</v>
      </c>
      <c r="C3921">
        <v>5</v>
      </c>
      <c r="D3921" t="s">
        <v>49</v>
      </c>
      <c r="E3921">
        <v>0</v>
      </c>
      <c r="F3921">
        <v>0</v>
      </c>
      <c r="G3921">
        <v>55</v>
      </c>
      <c r="H3921">
        <v>1</v>
      </c>
      <c r="I3921">
        <v>26</v>
      </c>
      <c r="J3921">
        <v>0</v>
      </c>
      <c r="K3921">
        <f>_xlfn.XLOOKUP(FraudData[[#This Row],[amount]],AmountRules[Amount Min],AmountRules[Risk Points],,-1)</f>
        <v>0</v>
      </c>
      <c r="L3921">
        <f>_xlfn.XLOOKUP(FraudData[[#This Row],[transaction_hour]],TimeRules[Hour Min],TimeRules[Risk Points],,-1)</f>
        <v>0</v>
      </c>
      <c r="M3921">
        <f>_xlfn.XLOOKUP(FraudData[[#This Row],[foreign_transaction]],ForeignRules[Foreign Transaction],ForeignRules[Risk Points],0)</f>
        <v>0</v>
      </c>
      <c r="N3921">
        <f>_xlfn.XLOOKUP(FraudData[[#This Row],[location_mismatch]],Table10[Location Mismatch],Table10[Risk Points],0)</f>
        <v>0</v>
      </c>
      <c r="O3921">
        <f>_xlfn.XLOOKUP(FraudData[[#This Row],[device_trust_score]],DeviceRules[Device Min],DeviceRules[Risk Points],,-1)</f>
        <v>1</v>
      </c>
      <c r="P3921">
        <f>_xlfn.XLOOKUP(FraudData[[#This Row],[velocity_last_24h]],VelocityRules[Velocity Min],VelocityRules[Risk Points],,-1)</f>
        <v>0</v>
      </c>
      <c r="Q3921">
        <f>_xlfn.XLOOKUP(FraudData[[#This Row],[merchant_category]],MerchantRules[Merchant Category],MerchantRules[Risk Points],0)</f>
        <v>1</v>
      </c>
      <c r="R3921">
        <f>SUM(FraudData[[#This Row],[Amount Risk]:[Merchant Risk]])</f>
        <v>2</v>
      </c>
      <c r="S3921" t="str" cm="1">
        <f t="array" ref="S3921">_xlfn.IFS(FraudData[[#This Row],[Fraud Risk Score]]&gt;=8,"High Risk",FraudData[[#This Row],[Fraud Risk Score]]&gt;=6,"Medium Risk",TRUE,"Low Risk")</f>
        <v>Low Risk</v>
      </c>
    </row>
    <row r="3922" spans="1:19">
      <c r="A3922">
        <v>3921</v>
      </c>
      <c r="B3922">
        <v>527.91999999999996</v>
      </c>
      <c r="C3922">
        <v>3</v>
      </c>
      <c r="D3922" t="s">
        <v>48</v>
      </c>
      <c r="E3922">
        <v>0</v>
      </c>
      <c r="F3922">
        <v>0</v>
      </c>
      <c r="G3922">
        <v>87</v>
      </c>
      <c r="H3922">
        <v>1</v>
      </c>
      <c r="I3922">
        <v>25</v>
      </c>
      <c r="J3922">
        <v>0</v>
      </c>
      <c r="K3922">
        <f>_xlfn.XLOOKUP(FraudData[[#This Row],[amount]],AmountRules[Amount Min],AmountRules[Risk Points],,-1)</f>
        <v>1</v>
      </c>
      <c r="L3922">
        <f>_xlfn.XLOOKUP(FraudData[[#This Row],[transaction_hour]],TimeRules[Hour Min],TimeRules[Risk Points],,-1)</f>
        <v>3</v>
      </c>
      <c r="M3922">
        <f>_xlfn.XLOOKUP(FraudData[[#This Row],[foreign_transaction]],ForeignRules[Foreign Transaction],ForeignRules[Risk Points],0)</f>
        <v>0</v>
      </c>
      <c r="N3922">
        <f>_xlfn.XLOOKUP(FraudData[[#This Row],[location_mismatch]],Table10[Location Mismatch],Table10[Risk Points],0)</f>
        <v>0</v>
      </c>
      <c r="O3922">
        <f>_xlfn.XLOOKUP(FraudData[[#This Row],[device_trust_score]],DeviceRules[Device Min],DeviceRules[Risk Points],,-1)</f>
        <v>0</v>
      </c>
      <c r="P3922">
        <f>_xlfn.XLOOKUP(FraudData[[#This Row],[velocity_last_24h]],VelocityRules[Velocity Min],VelocityRules[Risk Points],,-1)</f>
        <v>0</v>
      </c>
      <c r="Q3922">
        <f>_xlfn.XLOOKUP(FraudData[[#This Row],[merchant_category]],MerchantRules[Merchant Category],MerchantRules[Risk Points],0)</f>
        <v>0</v>
      </c>
      <c r="R3922">
        <f>SUM(FraudData[[#This Row],[Amount Risk]:[Merchant Risk]])</f>
        <v>4</v>
      </c>
      <c r="S3922" t="str" cm="1">
        <f t="array" ref="S3922">_xlfn.IFS(FraudData[[#This Row],[Fraud Risk Score]]&gt;=8,"High Risk",FraudData[[#This Row],[Fraud Risk Score]]&gt;=6,"Medium Risk",TRUE,"Low Risk")</f>
        <v>Low Risk</v>
      </c>
    </row>
    <row r="3923" spans="1:19">
      <c r="A3923">
        <v>3922</v>
      </c>
      <c r="B3923">
        <v>92.01</v>
      </c>
      <c r="C3923">
        <v>3</v>
      </c>
      <c r="D3923" t="s">
        <v>48</v>
      </c>
      <c r="E3923">
        <v>0</v>
      </c>
      <c r="F3923">
        <v>0</v>
      </c>
      <c r="G3923">
        <v>42</v>
      </c>
      <c r="H3923">
        <v>1</v>
      </c>
      <c r="I3923">
        <v>66</v>
      </c>
      <c r="J3923">
        <v>0</v>
      </c>
      <c r="K3923">
        <f>_xlfn.XLOOKUP(FraudData[[#This Row],[amount]],AmountRules[Amount Min],AmountRules[Risk Points],,-1)</f>
        <v>0</v>
      </c>
      <c r="L3923">
        <f>_xlfn.XLOOKUP(FraudData[[#This Row],[transaction_hour]],TimeRules[Hour Min],TimeRules[Risk Points],,-1)</f>
        <v>3</v>
      </c>
      <c r="M3923">
        <f>_xlfn.XLOOKUP(FraudData[[#This Row],[foreign_transaction]],ForeignRules[Foreign Transaction],ForeignRules[Risk Points],0)</f>
        <v>0</v>
      </c>
      <c r="N3923">
        <f>_xlfn.XLOOKUP(FraudData[[#This Row],[location_mismatch]],Table10[Location Mismatch],Table10[Risk Points],0)</f>
        <v>0</v>
      </c>
      <c r="O3923">
        <f>_xlfn.XLOOKUP(FraudData[[#This Row],[device_trust_score]],DeviceRules[Device Min],DeviceRules[Risk Points],,-1)</f>
        <v>2</v>
      </c>
      <c r="P3923">
        <f>_xlfn.XLOOKUP(FraudData[[#This Row],[velocity_last_24h]],VelocityRules[Velocity Min],VelocityRules[Risk Points],,-1)</f>
        <v>0</v>
      </c>
      <c r="Q3923">
        <f>_xlfn.XLOOKUP(FraudData[[#This Row],[merchant_category]],MerchantRules[Merchant Category],MerchantRules[Risk Points],0)</f>
        <v>0</v>
      </c>
      <c r="R3923">
        <f>SUM(FraudData[[#This Row],[Amount Risk]:[Merchant Risk]])</f>
        <v>5</v>
      </c>
      <c r="S3923" t="str" cm="1">
        <f t="array" ref="S3923">_xlfn.IFS(FraudData[[#This Row],[Fraud Risk Score]]&gt;=8,"High Risk",FraudData[[#This Row],[Fraud Risk Score]]&gt;=6,"Medium Risk",TRUE,"Low Risk")</f>
        <v>Low Risk</v>
      </c>
    </row>
    <row r="3924" spans="1:19">
      <c r="A3924">
        <v>3923</v>
      </c>
      <c r="B3924">
        <v>275.26</v>
      </c>
      <c r="C3924">
        <v>3</v>
      </c>
      <c r="D3924" t="s">
        <v>46</v>
      </c>
      <c r="E3924">
        <v>1</v>
      </c>
      <c r="F3924">
        <v>0</v>
      </c>
      <c r="G3924">
        <v>31</v>
      </c>
      <c r="H3924">
        <v>2</v>
      </c>
      <c r="I3924">
        <v>69</v>
      </c>
      <c r="J3924">
        <v>1</v>
      </c>
      <c r="K3924">
        <f>_xlfn.XLOOKUP(FraudData[[#This Row],[amount]],AmountRules[Amount Min],AmountRules[Risk Points],,-1)</f>
        <v>0</v>
      </c>
      <c r="L3924">
        <f>_xlfn.XLOOKUP(FraudData[[#This Row],[transaction_hour]],TimeRules[Hour Min],TimeRules[Risk Points],,-1)</f>
        <v>3</v>
      </c>
      <c r="M3924">
        <f>_xlfn.XLOOKUP(FraudData[[#This Row],[foreign_transaction]],ForeignRules[Foreign Transaction],ForeignRules[Risk Points],0)</f>
        <v>3</v>
      </c>
      <c r="N3924">
        <f>_xlfn.XLOOKUP(FraudData[[#This Row],[location_mismatch]],Table10[Location Mismatch],Table10[Risk Points],0)</f>
        <v>0</v>
      </c>
      <c r="O3924">
        <f>_xlfn.XLOOKUP(FraudData[[#This Row],[device_trust_score]],DeviceRules[Device Min],DeviceRules[Risk Points],,-1)</f>
        <v>2</v>
      </c>
      <c r="P3924">
        <f>_xlfn.XLOOKUP(FraudData[[#This Row],[velocity_last_24h]],VelocityRules[Velocity Min],VelocityRules[Risk Points],,-1)</f>
        <v>0</v>
      </c>
      <c r="Q3924">
        <f>_xlfn.XLOOKUP(FraudData[[#This Row],[merchant_category]],MerchantRules[Merchant Category],MerchantRules[Risk Points],0)</f>
        <v>0</v>
      </c>
      <c r="R3924">
        <f>SUM(FraudData[[#This Row],[Amount Risk]:[Merchant Risk]])</f>
        <v>8</v>
      </c>
      <c r="S3924" t="str" cm="1">
        <f t="array" ref="S3924">_xlfn.IFS(FraudData[[#This Row],[Fraud Risk Score]]&gt;=8,"High Risk",FraudData[[#This Row],[Fraud Risk Score]]&gt;=6,"Medium Risk",TRUE,"Low Risk")</f>
        <v>High Risk</v>
      </c>
    </row>
    <row r="3925" spans="1:19">
      <c r="A3925">
        <v>3924</v>
      </c>
      <c r="B3925">
        <v>55.65</v>
      </c>
      <c r="C3925">
        <v>9</v>
      </c>
      <c r="D3925" t="s">
        <v>48</v>
      </c>
      <c r="E3925">
        <v>0</v>
      </c>
      <c r="F3925">
        <v>0</v>
      </c>
      <c r="G3925">
        <v>51</v>
      </c>
      <c r="H3925">
        <v>2</v>
      </c>
      <c r="I3925">
        <v>63</v>
      </c>
      <c r="J3925">
        <v>0</v>
      </c>
      <c r="K3925">
        <f>_xlfn.XLOOKUP(FraudData[[#This Row],[amount]],AmountRules[Amount Min],AmountRules[Risk Points],,-1)</f>
        <v>0</v>
      </c>
      <c r="L3925">
        <f>_xlfn.XLOOKUP(FraudData[[#This Row],[transaction_hour]],TimeRules[Hour Min],TimeRules[Risk Points],,-1)</f>
        <v>0</v>
      </c>
      <c r="M3925">
        <f>_xlfn.XLOOKUP(FraudData[[#This Row],[foreign_transaction]],ForeignRules[Foreign Transaction],ForeignRules[Risk Points],0)</f>
        <v>0</v>
      </c>
      <c r="N3925">
        <f>_xlfn.XLOOKUP(FraudData[[#This Row],[location_mismatch]],Table10[Location Mismatch],Table10[Risk Points],0)</f>
        <v>0</v>
      </c>
      <c r="O3925">
        <f>_xlfn.XLOOKUP(FraudData[[#This Row],[device_trust_score]],DeviceRules[Device Min],DeviceRules[Risk Points],,-1)</f>
        <v>1</v>
      </c>
      <c r="P3925">
        <f>_xlfn.XLOOKUP(FraudData[[#This Row],[velocity_last_24h]],VelocityRules[Velocity Min],VelocityRules[Risk Points],,-1)</f>
        <v>0</v>
      </c>
      <c r="Q3925">
        <f>_xlfn.XLOOKUP(FraudData[[#This Row],[merchant_category]],MerchantRules[Merchant Category],MerchantRules[Risk Points],0)</f>
        <v>0</v>
      </c>
      <c r="R3925">
        <f>SUM(FraudData[[#This Row],[Amount Risk]:[Merchant Risk]])</f>
        <v>1</v>
      </c>
      <c r="S3925" t="str" cm="1">
        <f t="array" ref="S3925">_xlfn.IFS(FraudData[[#This Row],[Fraud Risk Score]]&gt;=8,"High Risk",FraudData[[#This Row],[Fraud Risk Score]]&gt;=6,"Medium Risk",TRUE,"Low Risk")</f>
        <v>Low Risk</v>
      </c>
    </row>
    <row r="3926" spans="1:19">
      <c r="A3926">
        <v>3925</v>
      </c>
      <c r="B3926">
        <v>835.01</v>
      </c>
      <c r="C3926">
        <v>8</v>
      </c>
      <c r="D3926" t="s">
        <v>46</v>
      </c>
      <c r="E3926">
        <v>0</v>
      </c>
      <c r="F3926">
        <v>0</v>
      </c>
      <c r="G3926">
        <v>33</v>
      </c>
      <c r="H3926">
        <v>3</v>
      </c>
      <c r="I3926">
        <v>43</v>
      </c>
      <c r="J3926">
        <v>0</v>
      </c>
      <c r="K3926">
        <f>_xlfn.XLOOKUP(FraudData[[#This Row],[amount]],AmountRules[Amount Min],AmountRules[Risk Points],,-1)</f>
        <v>1</v>
      </c>
      <c r="L3926">
        <f>_xlfn.XLOOKUP(FraudData[[#This Row],[transaction_hour]],TimeRules[Hour Min],TimeRules[Risk Points],,-1)</f>
        <v>0</v>
      </c>
      <c r="M3926">
        <f>_xlfn.XLOOKUP(FraudData[[#This Row],[foreign_transaction]],ForeignRules[Foreign Transaction],ForeignRules[Risk Points],0)</f>
        <v>0</v>
      </c>
      <c r="N3926">
        <f>_xlfn.XLOOKUP(FraudData[[#This Row],[location_mismatch]],Table10[Location Mismatch],Table10[Risk Points],0)</f>
        <v>0</v>
      </c>
      <c r="O3926">
        <f>_xlfn.XLOOKUP(FraudData[[#This Row],[device_trust_score]],DeviceRules[Device Min],DeviceRules[Risk Points],,-1)</f>
        <v>2</v>
      </c>
      <c r="P3926">
        <f>_xlfn.XLOOKUP(FraudData[[#This Row],[velocity_last_24h]],VelocityRules[Velocity Min],VelocityRules[Risk Points],,-1)</f>
        <v>0</v>
      </c>
      <c r="Q3926">
        <f>_xlfn.XLOOKUP(FraudData[[#This Row],[merchant_category]],MerchantRules[Merchant Category],MerchantRules[Risk Points],0)</f>
        <v>0</v>
      </c>
      <c r="R3926">
        <f>SUM(FraudData[[#This Row],[Amount Risk]:[Merchant Risk]])</f>
        <v>3</v>
      </c>
      <c r="S3926" t="str" cm="1">
        <f t="array" ref="S3926">_xlfn.IFS(FraudData[[#This Row],[Fraud Risk Score]]&gt;=8,"High Risk",FraudData[[#This Row],[Fraud Risk Score]]&gt;=6,"Medium Risk",TRUE,"Low Risk")</f>
        <v>Low Risk</v>
      </c>
    </row>
    <row r="3927" spans="1:19">
      <c r="A3927">
        <v>3926</v>
      </c>
      <c r="B3927">
        <v>4.7</v>
      </c>
      <c r="C3927">
        <v>7</v>
      </c>
      <c r="D3927" t="s">
        <v>47</v>
      </c>
      <c r="E3927">
        <v>0</v>
      </c>
      <c r="F3927">
        <v>0</v>
      </c>
      <c r="G3927">
        <v>44</v>
      </c>
      <c r="H3927">
        <v>3</v>
      </c>
      <c r="I3927">
        <v>69</v>
      </c>
      <c r="J3927">
        <v>0</v>
      </c>
      <c r="K3927">
        <f>_xlfn.XLOOKUP(FraudData[[#This Row],[amount]],AmountRules[Amount Min],AmountRules[Risk Points],,-1)</f>
        <v>0</v>
      </c>
      <c r="L3927">
        <f>_xlfn.XLOOKUP(FraudData[[#This Row],[transaction_hour]],TimeRules[Hour Min],TimeRules[Risk Points],,-1)</f>
        <v>0</v>
      </c>
      <c r="M3927">
        <f>_xlfn.XLOOKUP(FraudData[[#This Row],[foreign_transaction]],ForeignRules[Foreign Transaction],ForeignRules[Risk Points],0)</f>
        <v>0</v>
      </c>
      <c r="N3927">
        <f>_xlfn.XLOOKUP(FraudData[[#This Row],[location_mismatch]],Table10[Location Mismatch],Table10[Risk Points],0)</f>
        <v>0</v>
      </c>
      <c r="O3927">
        <f>_xlfn.XLOOKUP(FraudData[[#This Row],[device_trust_score]],DeviceRules[Device Min],DeviceRules[Risk Points],,-1)</f>
        <v>2</v>
      </c>
      <c r="P3927">
        <f>_xlfn.XLOOKUP(FraudData[[#This Row],[velocity_last_24h]],VelocityRules[Velocity Min],VelocityRules[Risk Points],,-1)</f>
        <v>0</v>
      </c>
      <c r="Q3927">
        <f>_xlfn.XLOOKUP(FraudData[[#This Row],[merchant_category]],MerchantRules[Merchant Category],MerchantRules[Risk Points],0)</f>
        <v>0</v>
      </c>
      <c r="R3927">
        <f>SUM(FraudData[[#This Row],[Amount Risk]:[Merchant Risk]])</f>
        <v>2</v>
      </c>
      <c r="S3927" t="str" cm="1">
        <f t="array" ref="S3927">_xlfn.IFS(FraudData[[#This Row],[Fraud Risk Score]]&gt;=8,"High Risk",FraudData[[#This Row],[Fraud Risk Score]]&gt;=6,"Medium Risk",TRUE,"Low Risk")</f>
        <v>Low Risk</v>
      </c>
    </row>
    <row r="3928" spans="1:19">
      <c r="A3928">
        <v>3927</v>
      </c>
      <c r="B3928">
        <v>166.53</v>
      </c>
      <c r="C3928">
        <v>18</v>
      </c>
      <c r="D3928" t="s">
        <v>47</v>
      </c>
      <c r="E3928">
        <v>0</v>
      </c>
      <c r="F3928">
        <v>0</v>
      </c>
      <c r="G3928">
        <v>74</v>
      </c>
      <c r="H3928">
        <v>4</v>
      </c>
      <c r="I3928">
        <v>29</v>
      </c>
      <c r="J3928">
        <v>0</v>
      </c>
      <c r="K3928">
        <f>_xlfn.XLOOKUP(FraudData[[#This Row],[amount]],AmountRules[Amount Min],AmountRules[Risk Points],,-1)</f>
        <v>0</v>
      </c>
      <c r="L3928">
        <f>_xlfn.XLOOKUP(FraudData[[#This Row],[transaction_hour]],TimeRules[Hour Min],TimeRules[Risk Points],,-1)</f>
        <v>0</v>
      </c>
      <c r="M3928">
        <f>_xlfn.XLOOKUP(FraudData[[#This Row],[foreign_transaction]],ForeignRules[Foreign Transaction],ForeignRules[Risk Points],0)</f>
        <v>0</v>
      </c>
      <c r="N3928">
        <f>_xlfn.XLOOKUP(FraudData[[#This Row],[location_mismatch]],Table10[Location Mismatch],Table10[Risk Points],0)</f>
        <v>0</v>
      </c>
      <c r="O3928">
        <f>_xlfn.XLOOKUP(FraudData[[#This Row],[device_trust_score]],DeviceRules[Device Min],DeviceRules[Risk Points],,-1)</f>
        <v>0</v>
      </c>
      <c r="P3928">
        <f>_xlfn.XLOOKUP(FraudData[[#This Row],[velocity_last_24h]],VelocityRules[Velocity Min],VelocityRules[Risk Points],,-1)</f>
        <v>0</v>
      </c>
      <c r="Q3928">
        <f>_xlfn.XLOOKUP(FraudData[[#This Row],[merchant_category]],MerchantRules[Merchant Category],MerchantRules[Risk Points],0)</f>
        <v>0</v>
      </c>
      <c r="R3928">
        <f>SUM(FraudData[[#This Row],[Amount Risk]:[Merchant Risk]])</f>
        <v>0</v>
      </c>
      <c r="S3928" t="str" cm="1">
        <f t="array" ref="S3928">_xlfn.IFS(FraudData[[#This Row],[Fraud Risk Score]]&gt;=8,"High Risk",FraudData[[#This Row],[Fraud Risk Score]]&gt;=6,"Medium Risk",TRUE,"Low Risk")</f>
        <v>Low Risk</v>
      </c>
    </row>
    <row r="3929" spans="1:19">
      <c r="A3929">
        <v>3928</v>
      </c>
      <c r="B3929">
        <v>193.92</v>
      </c>
      <c r="C3929">
        <v>16</v>
      </c>
      <c r="D3929" t="s">
        <v>48</v>
      </c>
      <c r="E3929">
        <v>0</v>
      </c>
      <c r="F3929">
        <v>0</v>
      </c>
      <c r="G3929">
        <v>85</v>
      </c>
      <c r="H3929">
        <v>2</v>
      </c>
      <c r="I3929">
        <v>50</v>
      </c>
      <c r="J3929">
        <v>0</v>
      </c>
      <c r="K3929">
        <f>_xlfn.XLOOKUP(FraudData[[#This Row],[amount]],AmountRules[Amount Min],AmountRules[Risk Points],,-1)</f>
        <v>0</v>
      </c>
      <c r="L3929">
        <f>_xlfn.XLOOKUP(FraudData[[#This Row],[transaction_hour]],TimeRules[Hour Min],TimeRules[Risk Points],,-1)</f>
        <v>0</v>
      </c>
      <c r="M3929">
        <f>_xlfn.XLOOKUP(FraudData[[#This Row],[foreign_transaction]],ForeignRules[Foreign Transaction],ForeignRules[Risk Points],0)</f>
        <v>0</v>
      </c>
      <c r="N3929">
        <f>_xlfn.XLOOKUP(FraudData[[#This Row],[location_mismatch]],Table10[Location Mismatch],Table10[Risk Points],0)</f>
        <v>0</v>
      </c>
      <c r="O3929">
        <f>_xlfn.XLOOKUP(FraudData[[#This Row],[device_trust_score]],DeviceRules[Device Min],DeviceRules[Risk Points],,-1)</f>
        <v>0</v>
      </c>
      <c r="P3929">
        <f>_xlfn.XLOOKUP(FraudData[[#This Row],[velocity_last_24h]],VelocityRules[Velocity Min],VelocityRules[Risk Points],,-1)</f>
        <v>0</v>
      </c>
      <c r="Q3929">
        <f>_xlfn.XLOOKUP(FraudData[[#This Row],[merchant_category]],MerchantRules[Merchant Category],MerchantRules[Risk Points],0)</f>
        <v>0</v>
      </c>
      <c r="R3929">
        <f>SUM(FraudData[[#This Row],[Amount Risk]:[Merchant Risk]])</f>
        <v>0</v>
      </c>
      <c r="S3929" t="str" cm="1">
        <f t="array" ref="S3929">_xlfn.IFS(FraudData[[#This Row],[Fraud Risk Score]]&gt;=8,"High Risk",FraudData[[#This Row],[Fraud Risk Score]]&gt;=6,"Medium Risk",TRUE,"Low Risk")</f>
        <v>Low Risk</v>
      </c>
    </row>
    <row r="3930" spans="1:19">
      <c r="A3930">
        <v>3929</v>
      </c>
      <c r="B3930">
        <v>209.68</v>
      </c>
      <c r="C3930">
        <v>16</v>
      </c>
      <c r="D3930" t="s">
        <v>49</v>
      </c>
      <c r="E3930">
        <v>0</v>
      </c>
      <c r="F3930">
        <v>0</v>
      </c>
      <c r="G3930">
        <v>91</v>
      </c>
      <c r="H3930">
        <v>2</v>
      </c>
      <c r="I3930">
        <v>62</v>
      </c>
      <c r="J3930">
        <v>0</v>
      </c>
      <c r="K3930">
        <f>_xlfn.XLOOKUP(FraudData[[#This Row],[amount]],AmountRules[Amount Min],AmountRules[Risk Points],,-1)</f>
        <v>0</v>
      </c>
      <c r="L3930">
        <f>_xlfn.XLOOKUP(FraudData[[#This Row],[transaction_hour]],TimeRules[Hour Min],TimeRules[Risk Points],,-1)</f>
        <v>0</v>
      </c>
      <c r="M3930">
        <f>_xlfn.XLOOKUP(FraudData[[#This Row],[foreign_transaction]],ForeignRules[Foreign Transaction],ForeignRules[Risk Points],0)</f>
        <v>0</v>
      </c>
      <c r="N3930">
        <f>_xlfn.XLOOKUP(FraudData[[#This Row],[location_mismatch]],Table10[Location Mismatch],Table10[Risk Points],0)</f>
        <v>0</v>
      </c>
      <c r="O3930">
        <f>_xlfn.XLOOKUP(FraudData[[#This Row],[device_trust_score]],DeviceRules[Device Min],DeviceRules[Risk Points],,-1)</f>
        <v>0</v>
      </c>
      <c r="P3930">
        <f>_xlfn.XLOOKUP(FraudData[[#This Row],[velocity_last_24h]],VelocityRules[Velocity Min],VelocityRules[Risk Points],,-1)</f>
        <v>0</v>
      </c>
      <c r="Q3930">
        <f>_xlfn.XLOOKUP(FraudData[[#This Row],[merchant_category]],MerchantRules[Merchant Category],MerchantRules[Risk Points],0)</f>
        <v>1</v>
      </c>
      <c r="R3930">
        <f>SUM(FraudData[[#This Row],[Amount Risk]:[Merchant Risk]])</f>
        <v>1</v>
      </c>
      <c r="S3930" t="str" cm="1">
        <f t="array" ref="S3930">_xlfn.IFS(FraudData[[#This Row],[Fraud Risk Score]]&gt;=8,"High Risk",FraudData[[#This Row],[Fraud Risk Score]]&gt;=6,"Medium Risk",TRUE,"Low Risk")</f>
        <v>Low Risk</v>
      </c>
    </row>
    <row r="3931" spans="1:19">
      <c r="A3931">
        <v>3930</v>
      </c>
      <c r="B3931">
        <v>23.09</v>
      </c>
      <c r="C3931">
        <v>0</v>
      </c>
      <c r="D3931" t="s">
        <v>50</v>
      </c>
      <c r="E3931">
        <v>0</v>
      </c>
      <c r="F3931">
        <v>0</v>
      </c>
      <c r="G3931">
        <v>98</v>
      </c>
      <c r="H3931">
        <v>2</v>
      </c>
      <c r="I3931">
        <v>24</v>
      </c>
      <c r="J3931">
        <v>0</v>
      </c>
      <c r="K3931">
        <f>_xlfn.XLOOKUP(FraudData[[#This Row],[amount]],AmountRules[Amount Min],AmountRules[Risk Points],,-1)</f>
        <v>0</v>
      </c>
      <c r="L3931">
        <f>_xlfn.XLOOKUP(FraudData[[#This Row],[transaction_hour]],TimeRules[Hour Min],TimeRules[Risk Points],,-1)</f>
        <v>3</v>
      </c>
      <c r="M3931">
        <f>_xlfn.XLOOKUP(FraudData[[#This Row],[foreign_transaction]],ForeignRules[Foreign Transaction],ForeignRules[Risk Points],0)</f>
        <v>0</v>
      </c>
      <c r="N3931">
        <f>_xlfn.XLOOKUP(FraudData[[#This Row],[location_mismatch]],Table10[Location Mismatch],Table10[Risk Points],0)</f>
        <v>0</v>
      </c>
      <c r="O3931">
        <f>_xlfn.XLOOKUP(FraudData[[#This Row],[device_trust_score]],DeviceRules[Device Min],DeviceRules[Risk Points],,-1)</f>
        <v>0</v>
      </c>
      <c r="P3931">
        <f>_xlfn.XLOOKUP(FraudData[[#This Row],[velocity_last_24h]],VelocityRules[Velocity Min],VelocityRules[Risk Points],,-1)</f>
        <v>0</v>
      </c>
      <c r="Q3931">
        <f>_xlfn.XLOOKUP(FraudData[[#This Row],[merchant_category]],MerchantRules[Merchant Category],MerchantRules[Risk Points],0)</f>
        <v>0</v>
      </c>
      <c r="R3931">
        <f>SUM(FraudData[[#This Row],[Amount Risk]:[Merchant Risk]])</f>
        <v>3</v>
      </c>
      <c r="S3931" t="str" cm="1">
        <f t="array" ref="S3931">_xlfn.IFS(FraudData[[#This Row],[Fraud Risk Score]]&gt;=8,"High Risk",FraudData[[#This Row],[Fraud Risk Score]]&gt;=6,"Medium Risk",TRUE,"Low Risk")</f>
        <v>Low Risk</v>
      </c>
    </row>
    <row r="3932" spans="1:19">
      <c r="A3932">
        <v>3931</v>
      </c>
      <c r="B3932">
        <v>502.06</v>
      </c>
      <c r="C3932">
        <v>19</v>
      </c>
      <c r="D3932" t="s">
        <v>49</v>
      </c>
      <c r="E3932">
        <v>0</v>
      </c>
      <c r="F3932">
        <v>0</v>
      </c>
      <c r="G3932">
        <v>41</v>
      </c>
      <c r="H3932">
        <v>2</v>
      </c>
      <c r="I3932">
        <v>33</v>
      </c>
      <c r="J3932">
        <v>0</v>
      </c>
      <c r="K3932">
        <f>_xlfn.XLOOKUP(FraudData[[#This Row],[amount]],AmountRules[Amount Min],AmountRules[Risk Points],,-1)</f>
        <v>1</v>
      </c>
      <c r="L3932">
        <f>_xlfn.XLOOKUP(FraudData[[#This Row],[transaction_hour]],TimeRules[Hour Min],TimeRules[Risk Points],,-1)</f>
        <v>0</v>
      </c>
      <c r="M3932">
        <f>_xlfn.XLOOKUP(FraudData[[#This Row],[foreign_transaction]],ForeignRules[Foreign Transaction],ForeignRules[Risk Points],0)</f>
        <v>0</v>
      </c>
      <c r="N3932">
        <f>_xlfn.XLOOKUP(FraudData[[#This Row],[location_mismatch]],Table10[Location Mismatch],Table10[Risk Points],0)</f>
        <v>0</v>
      </c>
      <c r="O3932">
        <f>_xlfn.XLOOKUP(FraudData[[#This Row],[device_trust_score]],DeviceRules[Device Min],DeviceRules[Risk Points],,-1)</f>
        <v>2</v>
      </c>
      <c r="P3932">
        <f>_xlfn.XLOOKUP(FraudData[[#This Row],[velocity_last_24h]],VelocityRules[Velocity Min],VelocityRules[Risk Points],,-1)</f>
        <v>0</v>
      </c>
      <c r="Q3932">
        <f>_xlfn.XLOOKUP(FraudData[[#This Row],[merchant_category]],MerchantRules[Merchant Category],MerchantRules[Risk Points],0)</f>
        <v>1</v>
      </c>
      <c r="R3932">
        <f>SUM(FraudData[[#This Row],[Amount Risk]:[Merchant Risk]])</f>
        <v>4</v>
      </c>
      <c r="S3932" t="str" cm="1">
        <f t="array" ref="S3932">_xlfn.IFS(FraudData[[#This Row],[Fraud Risk Score]]&gt;=8,"High Risk",FraudData[[#This Row],[Fraud Risk Score]]&gt;=6,"Medium Risk",TRUE,"Low Risk")</f>
        <v>Low Risk</v>
      </c>
    </row>
    <row r="3933" spans="1:19">
      <c r="A3933">
        <v>3932</v>
      </c>
      <c r="B3933">
        <v>35.979999999999997</v>
      </c>
      <c r="C3933">
        <v>13</v>
      </c>
      <c r="D3933" t="s">
        <v>48</v>
      </c>
      <c r="E3933">
        <v>0</v>
      </c>
      <c r="F3933">
        <v>0</v>
      </c>
      <c r="G3933">
        <v>45</v>
      </c>
      <c r="H3933">
        <v>2</v>
      </c>
      <c r="I3933">
        <v>43</v>
      </c>
      <c r="J3933">
        <v>0</v>
      </c>
      <c r="K3933">
        <f>_xlfn.XLOOKUP(FraudData[[#This Row],[amount]],AmountRules[Amount Min],AmountRules[Risk Points],,-1)</f>
        <v>0</v>
      </c>
      <c r="L3933">
        <f>_xlfn.XLOOKUP(FraudData[[#This Row],[transaction_hour]],TimeRules[Hour Min],TimeRules[Risk Points],,-1)</f>
        <v>0</v>
      </c>
      <c r="M3933">
        <f>_xlfn.XLOOKUP(FraudData[[#This Row],[foreign_transaction]],ForeignRules[Foreign Transaction],ForeignRules[Risk Points],0)</f>
        <v>0</v>
      </c>
      <c r="N3933">
        <f>_xlfn.XLOOKUP(FraudData[[#This Row],[location_mismatch]],Table10[Location Mismatch],Table10[Risk Points],0)</f>
        <v>0</v>
      </c>
      <c r="O3933">
        <f>_xlfn.XLOOKUP(FraudData[[#This Row],[device_trust_score]],DeviceRules[Device Min],DeviceRules[Risk Points],,-1)</f>
        <v>2</v>
      </c>
      <c r="P3933">
        <f>_xlfn.XLOOKUP(FraudData[[#This Row],[velocity_last_24h]],VelocityRules[Velocity Min],VelocityRules[Risk Points],,-1)</f>
        <v>0</v>
      </c>
      <c r="Q3933">
        <f>_xlfn.XLOOKUP(FraudData[[#This Row],[merchant_category]],MerchantRules[Merchant Category],MerchantRules[Risk Points],0)</f>
        <v>0</v>
      </c>
      <c r="R3933">
        <f>SUM(FraudData[[#This Row],[Amount Risk]:[Merchant Risk]])</f>
        <v>2</v>
      </c>
      <c r="S3933" t="str" cm="1">
        <f t="array" ref="S3933">_xlfn.IFS(FraudData[[#This Row],[Fraud Risk Score]]&gt;=8,"High Risk",FraudData[[#This Row],[Fraud Risk Score]]&gt;=6,"Medium Risk",TRUE,"Low Risk")</f>
        <v>Low Risk</v>
      </c>
    </row>
    <row r="3934" spans="1:19">
      <c r="A3934">
        <v>3933</v>
      </c>
      <c r="B3934">
        <v>175.47</v>
      </c>
      <c r="C3934">
        <v>21</v>
      </c>
      <c r="D3934" t="s">
        <v>46</v>
      </c>
      <c r="E3934">
        <v>0</v>
      </c>
      <c r="F3934">
        <v>0</v>
      </c>
      <c r="G3934">
        <v>97</v>
      </c>
      <c r="H3934">
        <v>0</v>
      </c>
      <c r="I3934">
        <v>42</v>
      </c>
      <c r="J3934">
        <v>0</v>
      </c>
      <c r="K3934">
        <f>_xlfn.XLOOKUP(FraudData[[#This Row],[amount]],AmountRules[Amount Min],AmountRules[Risk Points],,-1)</f>
        <v>0</v>
      </c>
      <c r="L3934">
        <f>_xlfn.XLOOKUP(FraudData[[#This Row],[transaction_hour]],TimeRules[Hour Min],TimeRules[Risk Points],,-1)</f>
        <v>0</v>
      </c>
      <c r="M3934">
        <f>_xlfn.XLOOKUP(FraudData[[#This Row],[foreign_transaction]],ForeignRules[Foreign Transaction],ForeignRules[Risk Points],0)</f>
        <v>0</v>
      </c>
      <c r="N3934">
        <f>_xlfn.XLOOKUP(FraudData[[#This Row],[location_mismatch]],Table10[Location Mismatch],Table10[Risk Points],0)</f>
        <v>0</v>
      </c>
      <c r="O3934">
        <f>_xlfn.XLOOKUP(FraudData[[#This Row],[device_trust_score]],DeviceRules[Device Min],DeviceRules[Risk Points],,-1)</f>
        <v>0</v>
      </c>
      <c r="P3934">
        <f>_xlfn.XLOOKUP(FraudData[[#This Row],[velocity_last_24h]],VelocityRules[Velocity Min],VelocityRules[Risk Points],,-1)</f>
        <v>0</v>
      </c>
      <c r="Q3934">
        <f>_xlfn.XLOOKUP(FraudData[[#This Row],[merchant_category]],MerchantRules[Merchant Category],MerchantRules[Risk Points],0)</f>
        <v>0</v>
      </c>
      <c r="R3934">
        <f>SUM(FraudData[[#This Row],[Amount Risk]:[Merchant Risk]])</f>
        <v>0</v>
      </c>
      <c r="S3934" t="str" cm="1">
        <f t="array" ref="S3934">_xlfn.IFS(FraudData[[#This Row],[Fraud Risk Score]]&gt;=8,"High Risk",FraudData[[#This Row],[Fraud Risk Score]]&gt;=6,"Medium Risk",TRUE,"Low Risk")</f>
        <v>Low Risk</v>
      </c>
    </row>
    <row r="3935" spans="1:19">
      <c r="A3935">
        <v>3934</v>
      </c>
      <c r="B3935">
        <v>45.34</v>
      </c>
      <c r="C3935">
        <v>19</v>
      </c>
      <c r="D3935" t="s">
        <v>49</v>
      </c>
      <c r="E3935">
        <v>0</v>
      </c>
      <c r="F3935">
        <v>0</v>
      </c>
      <c r="G3935">
        <v>56</v>
      </c>
      <c r="H3935">
        <v>5</v>
      </c>
      <c r="I3935">
        <v>52</v>
      </c>
      <c r="J3935">
        <v>0</v>
      </c>
      <c r="K3935">
        <f>_xlfn.XLOOKUP(FraudData[[#This Row],[amount]],AmountRules[Amount Min],AmountRules[Risk Points],,-1)</f>
        <v>0</v>
      </c>
      <c r="L3935">
        <f>_xlfn.XLOOKUP(FraudData[[#This Row],[transaction_hour]],TimeRules[Hour Min],TimeRules[Risk Points],,-1)</f>
        <v>0</v>
      </c>
      <c r="M3935">
        <f>_xlfn.XLOOKUP(FraudData[[#This Row],[foreign_transaction]],ForeignRules[Foreign Transaction],ForeignRules[Risk Points],0)</f>
        <v>0</v>
      </c>
      <c r="N3935">
        <f>_xlfn.XLOOKUP(FraudData[[#This Row],[location_mismatch]],Table10[Location Mismatch],Table10[Risk Points],0)</f>
        <v>0</v>
      </c>
      <c r="O3935">
        <f>_xlfn.XLOOKUP(FraudData[[#This Row],[device_trust_score]],DeviceRules[Device Min],DeviceRules[Risk Points],,-1)</f>
        <v>1</v>
      </c>
      <c r="P3935">
        <f>_xlfn.XLOOKUP(FraudData[[#This Row],[velocity_last_24h]],VelocityRules[Velocity Min],VelocityRules[Risk Points],,-1)</f>
        <v>3</v>
      </c>
      <c r="Q3935">
        <f>_xlfn.XLOOKUP(FraudData[[#This Row],[merchant_category]],MerchantRules[Merchant Category],MerchantRules[Risk Points],0)</f>
        <v>1</v>
      </c>
      <c r="R3935">
        <f>SUM(FraudData[[#This Row],[Amount Risk]:[Merchant Risk]])</f>
        <v>5</v>
      </c>
      <c r="S3935" t="str" cm="1">
        <f t="array" ref="S3935">_xlfn.IFS(FraudData[[#This Row],[Fraud Risk Score]]&gt;=8,"High Risk",FraudData[[#This Row],[Fraud Risk Score]]&gt;=6,"Medium Risk",TRUE,"Low Risk")</f>
        <v>Low Risk</v>
      </c>
    </row>
    <row r="3936" spans="1:19">
      <c r="A3936">
        <v>3935</v>
      </c>
      <c r="B3936">
        <v>66.069999999999993</v>
      </c>
      <c r="C3936">
        <v>10</v>
      </c>
      <c r="D3936" t="s">
        <v>47</v>
      </c>
      <c r="E3936">
        <v>0</v>
      </c>
      <c r="F3936">
        <v>0</v>
      </c>
      <c r="G3936">
        <v>72</v>
      </c>
      <c r="H3936">
        <v>1</v>
      </c>
      <c r="I3936">
        <v>60</v>
      </c>
      <c r="J3936">
        <v>0</v>
      </c>
      <c r="K3936">
        <f>_xlfn.XLOOKUP(FraudData[[#This Row],[amount]],AmountRules[Amount Min],AmountRules[Risk Points],,-1)</f>
        <v>0</v>
      </c>
      <c r="L3936">
        <f>_xlfn.XLOOKUP(FraudData[[#This Row],[transaction_hour]],TimeRules[Hour Min],TimeRules[Risk Points],,-1)</f>
        <v>0</v>
      </c>
      <c r="M3936">
        <f>_xlfn.XLOOKUP(FraudData[[#This Row],[foreign_transaction]],ForeignRules[Foreign Transaction],ForeignRules[Risk Points],0)</f>
        <v>0</v>
      </c>
      <c r="N3936">
        <f>_xlfn.XLOOKUP(FraudData[[#This Row],[location_mismatch]],Table10[Location Mismatch],Table10[Risk Points],0)</f>
        <v>0</v>
      </c>
      <c r="O3936">
        <f>_xlfn.XLOOKUP(FraudData[[#This Row],[device_trust_score]],DeviceRules[Device Min],DeviceRules[Risk Points],,-1)</f>
        <v>0</v>
      </c>
      <c r="P3936">
        <f>_xlfn.XLOOKUP(FraudData[[#This Row],[velocity_last_24h]],VelocityRules[Velocity Min],VelocityRules[Risk Points],,-1)</f>
        <v>0</v>
      </c>
      <c r="Q3936">
        <f>_xlfn.XLOOKUP(FraudData[[#This Row],[merchant_category]],MerchantRules[Merchant Category],MerchantRules[Risk Points],0)</f>
        <v>0</v>
      </c>
      <c r="R3936">
        <f>SUM(FraudData[[#This Row],[Amount Risk]:[Merchant Risk]])</f>
        <v>0</v>
      </c>
      <c r="S3936" t="str" cm="1">
        <f t="array" ref="S3936">_xlfn.IFS(FraudData[[#This Row],[Fraud Risk Score]]&gt;=8,"High Risk",FraudData[[#This Row],[Fraud Risk Score]]&gt;=6,"Medium Risk",TRUE,"Low Risk")</f>
        <v>Low Risk</v>
      </c>
    </row>
    <row r="3937" spans="1:19">
      <c r="A3937">
        <v>3936</v>
      </c>
      <c r="B3937">
        <v>142.32</v>
      </c>
      <c r="C3937">
        <v>2</v>
      </c>
      <c r="D3937" t="s">
        <v>48</v>
      </c>
      <c r="E3937">
        <v>1</v>
      </c>
      <c r="F3937">
        <v>0</v>
      </c>
      <c r="G3937">
        <v>62</v>
      </c>
      <c r="H3937">
        <v>5</v>
      </c>
      <c r="I3937">
        <v>46</v>
      </c>
      <c r="J3937">
        <v>1</v>
      </c>
      <c r="K3937">
        <f>_xlfn.XLOOKUP(FraudData[[#This Row],[amount]],AmountRules[Amount Min],AmountRules[Risk Points],,-1)</f>
        <v>0</v>
      </c>
      <c r="L3937">
        <f>_xlfn.XLOOKUP(FraudData[[#This Row],[transaction_hour]],TimeRules[Hour Min],TimeRules[Risk Points],,-1)</f>
        <v>3</v>
      </c>
      <c r="M3937">
        <f>_xlfn.XLOOKUP(FraudData[[#This Row],[foreign_transaction]],ForeignRules[Foreign Transaction],ForeignRules[Risk Points],0)</f>
        <v>3</v>
      </c>
      <c r="N3937">
        <f>_xlfn.XLOOKUP(FraudData[[#This Row],[location_mismatch]],Table10[Location Mismatch],Table10[Risk Points],0)</f>
        <v>0</v>
      </c>
      <c r="O3937">
        <f>_xlfn.XLOOKUP(FraudData[[#This Row],[device_trust_score]],DeviceRules[Device Min],DeviceRules[Risk Points],,-1)</f>
        <v>1</v>
      </c>
      <c r="P3937">
        <f>_xlfn.XLOOKUP(FraudData[[#This Row],[velocity_last_24h]],VelocityRules[Velocity Min],VelocityRules[Risk Points],,-1)</f>
        <v>3</v>
      </c>
      <c r="Q3937">
        <f>_xlfn.XLOOKUP(FraudData[[#This Row],[merchant_category]],MerchantRules[Merchant Category],MerchantRules[Risk Points],0)</f>
        <v>0</v>
      </c>
      <c r="R3937">
        <f>SUM(FraudData[[#This Row],[Amount Risk]:[Merchant Risk]])</f>
        <v>10</v>
      </c>
      <c r="S3937" t="str" cm="1">
        <f t="array" ref="S3937">_xlfn.IFS(FraudData[[#This Row],[Fraud Risk Score]]&gt;=8,"High Risk",FraudData[[#This Row],[Fraud Risk Score]]&gt;=6,"Medium Risk",TRUE,"Low Risk")</f>
        <v>High Risk</v>
      </c>
    </row>
    <row r="3938" spans="1:19">
      <c r="A3938">
        <v>3937</v>
      </c>
      <c r="B3938">
        <v>97.18</v>
      </c>
      <c r="C3938">
        <v>23</v>
      </c>
      <c r="D3938" t="s">
        <v>49</v>
      </c>
      <c r="E3938">
        <v>0</v>
      </c>
      <c r="F3938">
        <v>0</v>
      </c>
      <c r="G3938">
        <v>52</v>
      </c>
      <c r="H3938">
        <v>4</v>
      </c>
      <c r="I3938">
        <v>67</v>
      </c>
      <c r="J3938">
        <v>0</v>
      </c>
      <c r="K3938">
        <f>_xlfn.XLOOKUP(FraudData[[#This Row],[amount]],AmountRules[Amount Min],AmountRules[Risk Points],,-1)</f>
        <v>0</v>
      </c>
      <c r="L3938">
        <f>_xlfn.XLOOKUP(FraudData[[#This Row],[transaction_hour]],TimeRules[Hour Min],TimeRules[Risk Points],,-1)</f>
        <v>1</v>
      </c>
      <c r="M3938">
        <f>_xlfn.XLOOKUP(FraudData[[#This Row],[foreign_transaction]],ForeignRules[Foreign Transaction],ForeignRules[Risk Points],0)</f>
        <v>0</v>
      </c>
      <c r="N3938">
        <f>_xlfn.XLOOKUP(FraudData[[#This Row],[location_mismatch]],Table10[Location Mismatch],Table10[Risk Points],0)</f>
        <v>0</v>
      </c>
      <c r="O3938">
        <f>_xlfn.XLOOKUP(FraudData[[#This Row],[device_trust_score]],DeviceRules[Device Min],DeviceRules[Risk Points],,-1)</f>
        <v>1</v>
      </c>
      <c r="P3938">
        <f>_xlfn.XLOOKUP(FraudData[[#This Row],[velocity_last_24h]],VelocityRules[Velocity Min],VelocityRules[Risk Points],,-1)</f>
        <v>0</v>
      </c>
      <c r="Q3938">
        <f>_xlfn.XLOOKUP(FraudData[[#This Row],[merchant_category]],MerchantRules[Merchant Category],MerchantRules[Risk Points],0)</f>
        <v>1</v>
      </c>
      <c r="R3938">
        <f>SUM(FraudData[[#This Row],[Amount Risk]:[Merchant Risk]])</f>
        <v>3</v>
      </c>
      <c r="S3938" t="str" cm="1">
        <f t="array" ref="S3938">_xlfn.IFS(FraudData[[#This Row],[Fraud Risk Score]]&gt;=8,"High Risk",FraudData[[#This Row],[Fraud Risk Score]]&gt;=6,"Medium Risk",TRUE,"Low Risk")</f>
        <v>Low Risk</v>
      </c>
    </row>
    <row r="3939" spans="1:19">
      <c r="A3939">
        <v>3938</v>
      </c>
      <c r="B3939">
        <v>31.43</v>
      </c>
      <c r="C3939">
        <v>7</v>
      </c>
      <c r="D3939" t="s">
        <v>49</v>
      </c>
      <c r="E3939">
        <v>0</v>
      </c>
      <c r="F3939">
        <v>0</v>
      </c>
      <c r="G3939">
        <v>84</v>
      </c>
      <c r="H3939">
        <v>4</v>
      </c>
      <c r="I3939">
        <v>59</v>
      </c>
      <c r="J3939">
        <v>0</v>
      </c>
      <c r="K3939">
        <f>_xlfn.XLOOKUP(FraudData[[#This Row],[amount]],AmountRules[Amount Min],AmountRules[Risk Points],,-1)</f>
        <v>0</v>
      </c>
      <c r="L3939">
        <f>_xlfn.XLOOKUP(FraudData[[#This Row],[transaction_hour]],TimeRules[Hour Min],TimeRules[Risk Points],,-1)</f>
        <v>0</v>
      </c>
      <c r="M3939">
        <f>_xlfn.XLOOKUP(FraudData[[#This Row],[foreign_transaction]],ForeignRules[Foreign Transaction],ForeignRules[Risk Points],0)</f>
        <v>0</v>
      </c>
      <c r="N3939">
        <f>_xlfn.XLOOKUP(FraudData[[#This Row],[location_mismatch]],Table10[Location Mismatch],Table10[Risk Points],0)</f>
        <v>0</v>
      </c>
      <c r="O3939">
        <f>_xlfn.XLOOKUP(FraudData[[#This Row],[device_trust_score]],DeviceRules[Device Min],DeviceRules[Risk Points],,-1)</f>
        <v>0</v>
      </c>
      <c r="P3939">
        <f>_xlfn.XLOOKUP(FraudData[[#This Row],[velocity_last_24h]],VelocityRules[Velocity Min],VelocityRules[Risk Points],,-1)</f>
        <v>0</v>
      </c>
      <c r="Q3939">
        <f>_xlfn.XLOOKUP(FraudData[[#This Row],[merchant_category]],MerchantRules[Merchant Category],MerchantRules[Risk Points],0)</f>
        <v>1</v>
      </c>
      <c r="R3939">
        <f>SUM(FraudData[[#This Row],[Amount Risk]:[Merchant Risk]])</f>
        <v>1</v>
      </c>
      <c r="S3939" t="str" cm="1">
        <f t="array" ref="S3939">_xlfn.IFS(FraudData[[#This Row],[Fraud Risk Score]]&gt;=8,"High Risk",FraudData[[#This Row],[Fraud Risk Score]]&gt;=6,"Medium Risk",TRUE,"Low Risk")</f>
        <v>Low Risk</v>
      </c>
    </row>
    <row r="3940" spans="1:19">
      <c r="A3940">
        <v>3939</v>
      </c>
      <c r="B3940">
        <v>33.74</v>
      </c>
      <c r="C3940">
        <v>21</v>
      </c>
      <c r="D3940" t="s">
        <v>46</v>
      </c>
      <c r="E3940">
        <v>0</v>
      </c>
      <c r="F3940">
        <v>0</v>
      </c>
      <c r="G3940">
        <v>94</v>
      </c>
      <c r="H3940">
        <v>0</v>
      </c>
      <c r="I3940">
        <v>45</v>
      </c>
      <c r="J3940">
        <v>0</v>
      </c>
      <c r="K3940">
        <f>_xlfn.XLOOKUP(FraudData[[#This Row],[amount]],AmountRules[Amount Min],AmountRules[Risk Points],,-1)</f>
        <v>0</v>
      </c>
      <c r="L3940">
        <f>_xlfn.XLOOKUP(FraudData[[#This Row],[transaction_hour]],TimeRules[Hour Min],TimeRules[Risk Points],,-1)</f>
        <v>0</v>
      </c>
      <c r="M3940">
        <f>_xlfn.XLOOKUP(FraudData[[#This Row],[foreign_transaction]],ForeignRules[Foreign Transaction],ForeignRules[Risk Points],0)</f>
        <v>0</v>
      </c>
      <c r="N3940">
        <f>_xlfn.XLOOKUP(FraudData[[#This Row],[location_mismatch]],Table10[Location Mismatch],Table10[Risk Points],0)</f>
        <v>0</v>
      </c>
      <c r="O3940">
        <f>_xlfn.XLOOKUP(FraudData[[#This Row],[device_trust_score]],DeviceRules[Device Min],DeviceRules[Risk Points],,-1)</f>
        <v>0</v>
      </c>
      <c r="P3940">
        <f>_xlfn.XLOOKUP(FraudData[[#This Row],[velocity_last_24h]],VelocityRules[Velocity Min],VelocityRules[Risk Points],,-1)</f>
        <v>0</v>
      </c>
      <c r="Q3940">
        <f>_xlfn.XLOOKUP(FraudData[[#This Row],[merchant_category]],MerchantRules[Merchant Category],MerchantRules[Risk Points],0)</f>
        <v>0</v>
      </c>
      <c r="R3940">
        <f>SUM(FraudData[[#This Row],[Amount Risk]:[Merchant Risk]])</f>
        <v>0</v>
      </c>
      <c r="S3940" t="str" cm="1">
        <f t="array" ref="S3940">_xlfn.IFS(FraudData[[#This Row],[Fraud Risk Score]]&gt;=8,"High Risk",FraudData[[#This Row],[Fraud Risk Score]]&gt;=6,"Medium Risk",TRUE,"Low Risk")</f>
        <v>Low Risk</v>
      </c>
    </row>
    <row r="3941" spans="1:19">
      <c r="A3941">
        <v>3940</v>
      </c>
      <c r="B3941">
        <v>97.48</v>
      </c>
      <c r="C3941">
        <v>9</v>
      </c>
      <c r="D3941" t="s">
        <v>46</v>
      </c>
      <c r="E3941">
        <v>0</v>
      </c>
      <c r="F3941">
        <v>0</v>
      </c>
      <c r="G3941">
        <v>82</v>
      </c>
      <c r="H3941">
        <v>2</v>
      </c>
      <c r="I3941">
        <v>33</v>
      </c>
      <c r="J3941">
        <v>0</v>
      </c>
      <c r="K3941">
        <f>_xlfn.XLOOKUP(FraudData[[#This Row],[amount]],AmountRules[Amount Min],AmountRules[Risk Points],,-1)</f>
        <v>0</v>
      </c>
      <c r="L3941">
        <f>_xlfn.XLOOKUP(FraudData[[#This Row],[transaction_hour]],TimeRules[Hour Min],TimeRules[Risk Points],,-1)</f>
        <v>0</v>
      </c>
      <c r="M3941">
        <f>_xlfn.XLOOKUP(FraudData[[#This Row],[foreign_transaction]],ForeignRules[Foreign Transaction],ForeignRules[Risk Points],0)</f>
        <v>0</v>
      </c>
      <c r="N3941">
        <f>_xlfn.XLOOKUP(FraudData[[#This Row],[location_mismatch]],Table10[Location Mismatch],Table10[Risk Points],0)</f>
        <v>0</v>
      </c>
      <c r="O3941">
        <f>_xlfn.XLOOKUP(FraudData[[#This Row],[device_trust_score]],DeviceRules[Device Min],DeviceRules[Risk Points],,-1)</f>
        <v>0</v>
      </c>
      <c r="P3941">
        <f>_xlfn.XLOOKUP(FraudData[[#This Row],[velocity_last_24h]],VelocityRules[Velocity Min],VelocityRules[Risk Points],,-1)</f>
        <v>0</v>
      </c>
      <c r="Q3941">
        <f>_xlfn.XLOOKUP(FraudData[[#This Row],[merchant_category]],MerchantRules[Merchant Category],MerchantRules[Risk Points],0)</f>
        <v>0</v>
      </c>
      <c r="R3941">
        <f>SUM(FraudData[[#This Row],[Amount Risk]:[Merchant Risk]])</f>
        <v>0</v>
      </c>
      <c r="S3941" t="str" cm="1">
        <f t="array" ref="S3941">_xlfn.IFS(FraudData[[#This Row],[Fraud Risk Score]]&gt;=8,"High Risk",FraudData[[#This Row],[Fraud Risk Score]]&gt;=6,"Medium Risk",TRUE,"Low Risk")</f>
        <v>Low Risk</v>
      </c>
    </row>
    <row r="3942" spans="1:19">
      <c r="A3942">
        <v>3941</v>
      </c>
      <c r="B3942">
        <v>254.85</v>
      </c>
      <c r="C3942">
        <v>16</v>
      </c>
      <c r="D3942" t="s">
        <v>46</v>
      </c>
      <c r="E3942">
        <v>0</v>
      </c>
      <c r="F3942">
        <v>0</v>
      </c>
      <c r="G3942">
        <v>94</v>
      </c>
      <c r="H3942">
        <v>2</v>
      </c>
      <c r="I3942">
        <v>36</v>
      </c>
      <c r="J3942">
        <v>0</v>
      </c>
      <c r="K3942">
        <f>_xlfn.XLOOKUP(FraudData[[#This Row],[amount]],AmountRules[Amount Min],AmountRules[Risk Points],,-1)</f>
        <v>0</v>
      </c>
      <c r="L3942">
        <f>_xlfn.XLOOKUP(FraudData[[#This Row],[transaction_hour]],TimeRules[Hour Min],TimeRules[Risk Points],,-1)</f>
        <v>0</v>
      </c>
      <c r="M3942">
        <f>_xlfn.XLOOKUP(FraudData[[#This Row],[foreign_transaction]],ForeignRules[Foreign Transaction],ForeignRules[Risk Points],0)</f>
        <v>0</v>
      </c>
      <c r="N3942">
        <f>_xlfn.XLOOKUP(FraudData[[#This Row],[location_mismatch]],Table10[Location Mismatch],Table10[Risk Points],0)</f>
        <v>0</v>
      </c>
      <c r="O3942">
        <f>_xlfn.XLOOKUP(FraudData[[#This Row],[device_trust_score]],DeviceRules[Device Min],DeviceRules[Risk Points],,-1)</f>
        <v>0</v>
      </c>
      <c r="P3942">
        <f>_xlfn.XLOOKUP(FraudData[[#This Row],[velocity_last_24h]],VelocityRules[Velocity Min],VelocityRules[Risk Points],,-1)</f>
        <v>0</v>
      </c>
      <c r="Q3942">
        <f>_xlfn.XLOOKUP(FraudData[[#This Row],[merchant_category]],MerchantRules[Merchant Category],MerchantRules[Risk Points],0)</f>
        <v>0</v>
      </c>
      <c r="R3942">
        <f>SUM(FraudData[[#This Row],[Amount Risk]:[Merchant Risk]])</f>
        <v>0</v>
      </c>
      <c r="S3942" t="str" cm="1">
        <f t="array" ref="S3942">_xlfn.IFS(FraudData[[#This Row],[Fraud Risk Score]]&gt;=8,"High Risk",FraudData[[#This Row],[Fraud Risk Score]]&gt;=6,"Medium Risk",TRUE,"Low Risk")</f>
        <v>Low Risk</v>
      </c>
    </row>
    <row r="3943" spans="1:19">
      <c r="A3943">
        <v>3942</v>
      </c>
      <c r="B3943">
        <v>410.84</v>
      </c>
      <c r="C3943">
        <v>7</v>
      </c>
      <c r="D3943" t="s">
        <v>50</v>
      </c>
      <c r="E3943">
        <v>0</v>
      </c>
      <c r="F3943">
        <v>0</v>
      </c>
      <c r="G3943">
        <v>77</v>
      </c>
      <c r="H3943">
        <v>3</v>
      </c>
      <c r="I3943">
        <v>57</v>
      </c>
      <c r="J3943">
        <v>0</v>
      </c>
      <c r="K3943">
        <f>_xlfn.XLOOKUP(FraudData[[#This Row],[amount]],AmountRules[Amount Min],AmountRules[Risk Points],,-1)</f>
        <v>0</v>
      </c>
      <c r="L3943">
        <f>_xlfn.XLOOKUP(FraudData[[#This Row],[transaction_hour]],TimeRules[Hour Min],TimeRules[Risk Points],,-1)</f>
        <v>0</v>
      </c>
      <c r="M3943">
        <f>_xlfn.XLOOKUP(FraudData[[#This Row],[foreign_transaction]],ForeignRules[Foreign Transaction],ForeignRules[Risk Points],0)</f>
        <v>0</v>
      </c>
      <c r="N3943">
        <f>_xlfn.XLOOKUP(FraudData[[#This Row],[location_mismatch]],Table10[Location Mismatch],Table10[Risk Points],0)</f>
        <v>0</v>
      </c>
      <c r="O3943">
        <f>_xlfn.XLOOKUP(FraudData[[#This Row],[device_trust_score]],DeviceRules[Device Min],DeviceRules[Risk Points],,-1)</f>
        <v>0</v>
      </c>
      <c r="P3943">
        <f>_xlfn.XLOOKUP(FraudData[[#This Row],[velocity_last_24h]],VelocityRules[Velocity Min],VelocityRules[Risk Points],,-1)</f>
        <v>0</v>
      </c>
      <c r="Q3943">
        <f>_xlfn.XLOOKUP(FraudData[[#This Row],[merchant_category]],MerchantRules[Merchant Category],MerchantRules[Risk Points],0)</f>
        <v>0</v>
      </c>
      <c r="R3943">
        <f>SUM(FraudData[[#This Row],[Amount Risk]:[Merchant Risk]])</f>
        <v>0</v>
      </c>
      <c r="S3943" t="str" cm="1">
        <f t="array" ref="S3943">_xlfn.IFS(FraudData[[#This Row],[Fraud Risk Score]]&gt;=8,"High Risk",FraudData[[#This Row],[Fraud Risk Score]]&gt;=6,"Medium Risk",TRUE,"Low Risk")</f>
        <v>Low Risk</v>
      </c>
    </row>
    <row r="3944" spans="1:19">
      <c r="A3944">
        <v>3943</v>
      </c>
      <c r="B3944">
        <v>15.82</v>
      </c>
      <c r="C3944">
        <v>21</v>
      </c>
      <c r="D3944" t="s">
        <v>48</v>
      </c>
      <c r="E3944">
        <v>0</v>
      </c>
      <c r="F3944">
        <v>1</v>
      </c>
      <c r="G3944">
        <v>34</v>
      </c>
      <c r="H3944">
        <v>5</v>
      </c>
      <c r="I3944">
        <v>23</v>
      </c>
      <c r="J3944">
        <v>1</v>
      </c>
      <c r="K3944">
        <f>_xlfn.XLOOKUP(FraudData[[#This Row],[amount]],AmountRules[Amount Min],AmountRules[Risk Points],,-1)</f>
        <v>0</v>
      </c>
      <c r="L3944">
        <f>_xlfn.XLOOKUP(FraudData[[#This Row],[transaction_hour]],TimeRules[Hour Min],TimeRules[Risk Points],,-1)</f>
        <v>0</v>
      </c>
      <c r="M3944">
        <f>_xlfn.XLOOKUP(FraudData[[#This Row],[foreign_transaction]],ForeignRules[Foreign Transaction],ForeignRules[Risk Points],0)</f>
        <v>0</v>
      </c>
      <c r="N3944">
        <f>_xlfn.XLOOKUP(FraudData[[#This Row],[location_mismatch]],Table10[Location Mismatch],Table10[Risk Points],0)</f>
        <v>3</v>
      </c>
      <c r="O3944">
        <f>_xlfn.XLOOKUP(FraudData[[#This Row],[device_trust_score]],DeviceRules[Device Min],DeviceRules[Risk Points],,-1)</f>
        <v>2</v>
      </c>
      <c r="P3944">
        <f>_xlfn.XLOOKUP(FraudData[[#This Row],[velocity_last_24h]],VelocityRules[Velocity Min],VelocityRules[Risk Points],,-1)</f>
        <v>3</v>
      </c>
      <c r="Q3944">
        <f>_xlfn.XLOOKUP(FraudData[[#This Row],[merchant_category]],MerchantRules[Merchant Category],MerchantRules[Risk Points],0)</f>
        <v>0</v>
      </c>
      <c r="R3944">
        <f>SUM(FraudData[[#This Row],[Amount Risk]:[Merchant Risk]])</f>
        <v>8</v>
      </c>
      <c r="S3944" t="str" cm="1">
        <f t="array" ref="S3944">_xlfn.IFS(FraudData[[#This Row],[Fraud Risk Score]]&gt;=8,"High Risk",FraudData[[#This Row],[Fraud Risk Score]]&gt;=6,"Medium Risk",TRUE,"Low Risk")</f>
        <v>High Risk</v>
      </c>
    </row>
    <row r="3945" spans="1:19">
      <c r="A3945">
        <v>3944</v>
      </c>
      <c r="B3945">
        <v>89.89</v>
      </c>
      <c r="C3945">
        <v>0</v>
      </c>
      <c r="D3945" t="s">
        <v>48</v>
      </c>
      <c r="E3945">
        <v>0</v>
      </c>
      <c r="F3945">
        <v>1</v>
      </c>
      <c r="G3945">
        <v>26</v>
      </c>
      <c r="H3945">
        <v>1</v>
      </c>
      <c r="I3945">
        <v>44</v>
      </c>
      <c r="J3945">
        <v>1</v>
      </c>
      <c r="K3945">
        <f>_xlfn.XLOOKUP(FraudData[[#This Row],[amount]],AmountRules[Amount Min],AmountRules[Risk Points],,-1)</f>
        <v>0</v>
      </c>
      <c r="L3945">
        <f>_xlfn.XLOOKUP(FraudData[[#This Row],[transaction_hour]],TimeRules[Hour Min],TimeRules[Risk Points],,-1)</f>
        <v>3</v>
      </c>
      <c r="M3945">
        <f>_xlfn.XLOOKUP(FraudData[[#This Row],[foreign_transaction]],ForeignRules[Foreign Transaction],ForeignRules[Risk Points],0)</f>
        <v>0</v>
      </c>
      <c r="N3945">
        <f>_xlfn.XLOOKUP(FraudData[[#This Row],[location_mismatch]],Table10[Location Mismatch],Table10[Risk Points],0)</f>
        <v>3</v>
      </c>
      <c r="O3945">
        <f>_xlfn.XLOOKUP(FraudData[[#This Row],[device_trust_score]],DeviceRules[Device Min],DeviceRules[Risk Points],,-1)</f>
        <v>3</v>
      </c>
      <c r="P3945">
        <f>_xlfn.XLOOKUP(FraudData[[#This Row],[velocity_last_24h]],VelocityRules[Velocity Min],VelocityRules[Risk Points],,-1)</f>
        <v>0</v>
      </c>
      <c r="Q3945">
        <f>_xlfn.XLOOKUP(FraudData[[#This Row],[merchant_category]],MerchantRules[Merchant Category],MerchantRules[Risk Points],0)</f>
        <v>0</v>
      </c>
      <c r="R3945">
        <f>SUM(FraudData[[#This Row],[Amount Risk]:[Merchant Risk]])</f>
        <v>9</v>
      </c>
      <c r="S3945" t="str" cm="1">
        <f t="array" ref="S3945">_xlfn.IFS(FraudData[[#This Row],[Fraud Risk Score]]&gt;=8,"High Risk",FraudData[[#This Row],[Fraud Risk Score]]&gt;=6,"Medium Risk",TRUE,"Low Risk")</f>
        <v>High Risk</v>
      </c>
    </row>
    <row r="3946" spans="1:19">
      <c r="A3946">
        <v>3945</v>
      </c>
      <c r="B3946">
        <v>19.010000000000002</v>
      </c>
      <c r="C3946">
        <v>19</v>
      </c>
      <c r="D3946" t="s">
        <v>47</v>
      </c>
      <c r="E3946">
        <v>0</v>
      </c>
      <c r="F3946">
        <v>0</v>
      </c>
      <c r="G3946">
        <v>49</v>
      </c>
      <c r="H3946">
        <v>1</v>
      </c>
      <c r="I3946">
        <v>20</v>
      </c>
      <c r="J3946">
        <v>0</v>
      </c>
      <c r="K3946">
        <f>_xlfn.XLOOKUP(FraudData[[#This Row],[amount]],AmountRules[Amount Min],AmountRules[Risk Points],,-1)</f>
        <v>0</v>
      </c>
      <c r="L3946">
        <f>_xlfn.XLOOKUP(FraudData[[#This Row],[transaction_hour]],TimeRules[Hour Min],TimeRules[Risk Points],,-1)</f>
        <v>0</v>
      </c>
      <c r="M3946">
        <f>_xlfn.XLOOKUP(FraudData[[#This Row],[foreign_transaction]],ForeignRules[Foreign Transaction],ForeignRules[Risk Points],0)</f>
        <v>0</v>
      </c>
      <c r="N3946">
        <f>_xlfn.XLOOKUP(FraudData[[#This Row],[location_mismatch]],Table10[Location Mismatch],Table10[Risk Points],0)</f>
        <v>0</v>
      </c>
      <c r="O3946">
        <f>_xlfn.XLOOKUP(FraudData[[#This Row],[device_trust_score]],DeviceRules[Device Min],DeviceRules[Risk Points],,-1)</f>
        <v>2</v>
      </c>
      <c r="P3946">
        <f>_xlfn.XLOOKUP(FraudData[[#This Row],[velocity_last_24h]],VelocityRules[Velocity Min],VelocityRules[Risk Points],,-1)</f>
        <v>0</v>
      </c>
      <c r="Q3946">
        <f>_xlfn.XLOOKUP(FraudData[[#This Row],[merchant_category]],MerchantRules[Merchant Category],MerchantRules[Risk Points],0)</f>
        <v>0</v>
      </c>
      <c r="R3946">
        <f>SUM(FraudData[[#This Row],[Amount Risk]:[Merchant Risk]])</f>
        <v>2</v>
      </c>
      <c r="S3946" t="str" cm="1">
        <f t="array" ref="S3946">_xlfn.IFS(FraudData[[#This Row],[Fraud Risk Score]]&gt;=8,"High Risk",FraudData[[#This Row],[Fraud Risk Score]]&gt;=6,"Medium Risk",TRUE,"Low Risk")</f>
        <v>Low Risk</v>
      </c>
    </row>
    <row r="3947" spans="1:19">
      <c r="A3947">
        <v>3946</v>
      </c>
      <c r="B3947">
        <v>3.01</v>
      </c>
      <c r="C3947">
        <v>20</v>
      </c>
      <c r="D3947" t="s">
        <v>47</v>
      </c>
      <c r="E3947">
        <v>1</v>
      </c>
      <c r="F3947">
        <v>0</v>
      </c>
      <c r="G3947">
        <v>62</v>
      </c>
      <c r="H3947">
        <v>2</v>
      </c>
      <c r="I3947">
        <v>51</v>
      </c>
      <c r="J3947">
        <v>0</v>
      </c>
      <c r="K3947">
        <f>_xlfn.XLOOKUP(FraudData[[#This Row],[amount]],AmountRules[Amount Min],AmountRules[Risk Points],,-1)</f>
        <v>0</v>
      </c>
      <c r="L3947">
        <f>_xlfn.XLOOKUP(FraudData[[#This Row],[transaction_hour]],TimeRules[Hour Min],TimeRules[Risk Points],,-1)</f>
        <v>0</v>
      </c>
      <c r="M3947">
        <f>_xlfn.XLOOKUP(FraudData[[#This Row],[foreign_transaction]],ForeignRules[Foreign Transaction],ForeignRules[Risk Points],0)</f>
        <v>3</v>
      </c>
      <c r="N3947">
        <f>_xlfn.XLOOKUP(FraudData[[#This Row],[location_mismatch]],Table10[Location Mismatch],Table10[Risk Points],0)</f>
        <v>0</v>
      </c>
      <c r="O3947">
        <f>_xlfn.XLOOKUP(FraudData[[#This Row],[device_trust_score]],DeviceRules[Device Min],DeviceRules[Risk Points],,-1)</f>
        <v>1</v>
      </c>
      <c r="P3947">
        <f>_xlfn.XLOOKUP(FraudData[[#This Row],[velocity_last_24h]],VelocityRules[Velocity Min],VelocityRules[Risk Points],,-1)</f>
        <v>0</v>
      </c>
      <c r="Q3947">
        <f>_xlfn.XLOOKUP(FraudData[[#This Row],[merchant_category]],MerchantRules[Merchant Category],MerchantRules[Risk Points],0)</f>
        <v>0</v>
      </c>
      <c r="R3947">
        <f>SUM(FraudData[[#This Row],[Amount Risk]:[Merchant Risk]])</f>
        <v>4</v>
      </c>
      <c r="S3947" t="str" cm="1">
        <f t="array" ref="S3947">_xlfn.IFS(FraudData[[#This Row],[Fraud Risk Score]]&gt;=8,"High Risk",FraudData[[#This Row],[Fraud Risk Score]]&gt;=6,"Medium Risk",TRUE,"Low Risk")</f>
        <v>Low Risk</v>
      </c>
    </row>
    <row r="3948" spans="1:19">
      <c r="A3948">
        <v>3947</v>
      </c>
      <c r="B3948">
        <v>195.1</v>
      </c>
      <c r="C3948">
        <v>6</v>
      </c>
      <c r="D3948" t="s">
        <v>48</v>
      </c>
      <c r="E3948">
        <v>0</v>
      </c>
      <c r="F3948">
        <v>0</v>
      </c>
      <c r="G3948">
        <v>25</v>
      </c>
      <c r="H3948">
        <v>1</v>
      </c>
      <c r="I3948">
        <v>34</v>
      </c>
      <c r="J3948">
        <v>0</v>
      </c>
      <c r="K3948">
        <f>_xlfn.XLOOKUP(FraudData[[#This Row],[amount]],AmountRules[Amount Min],AmountRules[Risk Points],,-1)</f>
        <v>0</v>
      </c>
      <c r="L3948">
        <f>_xlfn.XLOOKUP(FraudData[[#This Row],[transaction_hour]],TimeRules[Hour Min],TimeRules[Risk Points],,-1)</f>
        <v>0</v>
      </c>
      <c r="M3948">
        <f>_xlfn.XLOOKUP(FraudData[[#This Row],[foreign_transaction]],ForeignRules[Foreign Transaction],ForeignRules[Risk Points],0)</f>
        <v>0</v>
      </c>
      <c r="N3948">
        <f>_xlfn.XLOOKUP(FraudData[[#This Row],[location_mismatch]],Table10[Location Mismatch],Table10[Risk Points],0)</f>
        <v>0</v>
      </c>
      <c r="O3948">
        <f>_xlfn.XLOOKUP(FraudData[[#This Row],[device_trust_score]],DeviceRules[Device Min],DeviceRules[Risk Points],,-1)</f>
        <v>3</v>
      </c>
      <c r="P3948">
        <f>_xlfn.XLOOKUP(FraudData[[#This Row],[velocity_last_24h]],VelocityRules[Velocity Min],VelocityRules[Risk Points],,-1)</f>
        <v>0</v>
      </c>
      <c r="Q3948">
        <f>_xlfn.XLOOKUP(FraudData[[#This Row],[merchant_category]],MerchantRules[Merchant Category],MerchantRules[Risk Points],0)</f>
        <v>0</v>
      </c>
      <c r="R3948">
        <f>SUM(FraudData[[#This Row],[Amount Risk]:[Merchant Risk]])</f>
        <v>3</v>
      </c>
      <c r="S3948" t="str" cm="1">
        <f t="array" ref="S3948">_xlfn.IFS(FraudData[[#This Row],[Fraud Risk Score]]&gt;=8,"High Risk",FraudData[[#This Row],[Fraud Risk Score]]&gt;=6,"Medium Risk",TRUE,"Low Risk")</f>
        <v>Low Risk</v>
      </c>
    </row>
    <row r="3949" spans="1:19">
      <c r="A3949">
        <v>3948</v>
      </c>
      <c r="B3949">
        <v>166.04</v>
      </c>
      <c r="C3949">
        <v>23</v>
      </c>
      <c r="D3949" t="s">
        <v>49</v>
      </c>
      <c r="E3949">
        <v>0</v>
      </c>
      <c r="F3949">
        <v>0</v>
      </c>
      <c r="G3949">
        <v>97</v>
      </c>
      <c r="H3949">
        <v>5</v>
      </c>
      <c r="I3949">
        <v>49</v>
      </c>
      <c r="J3949">
        <v>0</v>
      </c>
      <c r="K3949">
        <f>_xlfn.XLOOKUP(FraudData[[#This Row],[amount]],AmountRules[Amount Min],AmountRules[Risk Points],,-1)</f>
        <v>0</v>
      </c>
      <c r="L3949">
        <f>_xlfn.XLOOKUP(FraudData[[#This Row],[transaction_hour]],TimeRules[Hour Min],TimeRules[Risk Points],,-1)</f>
        <v>1</v>
      </c>
      <c r="M3949">
        <f>_xlfn.XLOOKUP(FraudData[[#This Row],[foreign_transaction]],ForeignRules[Foreign Transaction],ForeignRules[Risk Points],0)</f>
        <v>0</v>
      </c>
      <c r="N3949">
        <f>_xlfn.XLOOKUP(FraudData[[#This Row],[location_mismatch]],Table10[Location Mismatch],Table10[Risk Points],0)</f>
        <v>0</v>
      </c>
      <c r="O3949">
        <f>_xlfn.XLOOKUP(FraudData[[#This Row],[device_trust_score]],DeviceRules[Device Min],DeviceRules[Risk Points],,-1)</f>
        <v>0</v>
      </c>
      <c r="P3949">
        <f>_xlfn.XLOOKUP(FraudData[[#This Row],[velocity_last_24h]],VelocityRules[Velocity Min],VelocityRules[Risk Points],,-1)</f>
        <v>3</v>
      </c>
      <c r="Q3949">
        <f>_xlfn.XLOOKUP(FraudData[[#This Row],[merchant_category]],MerchantRules[Merchant Category],MerchantRules[Risk Points],0)</f>
        <v>1</v>
      </c>
      <c r="R3949">
        <f>SUM(FraudData[[#This Row],[Amount Risk]:[Merchant Risk]])</f>
        <v>5</v>
      </c>
      <c r="S3949" t="str" cm="1">
        <f t="array" ref="S3949">_xlfn.IFS(FraudData[[#This Row],[Fraud Risk Score]]&gt;=8,"High Risk",FraudData[[#This Row],[Fraud Risk Score]]&gt;=6,"Medium Risk",TRUE,"Low Risk")</f>
        <v>Low Risk</v>
      </c>
    </row>
    <row r="3950" spans="1:19">
      <c r="A3950">
        <v>3949</v>
      </c>
      <c r="B3950">
        <v>32.03</v>
      </c>
      <c r="C3950">
        <v>8</v>
      </c>
      <c r="D3950" t="s">
        <v>48</v>
      </c>
      <c r="E3950">
        <v>0</v>
      </c>
      <c r="F3950">
        <v>1</v>
      </c>
      <c r="G3950">
        <v>37</v>
      </c>
      <c r="H3950">
        <v>0</v>
      </c>
      <c r="I3950">
        <v>41</v>
      </c>
      <c r="J3950">
        <v>0</v>
      </c>
      <c r="K3950">
        <f>_xlfn.XLOOKUP(FraudData[[#This Row],[amount]],AmountRules[Amount Min],AmountRules[Risk Points],,-1)</f>
        <v>0</v>
      </c>
      <c r="L3950">
        <f>_xlfn.XLOOKUP(FraudData[[#This Row],[transaction_hour]],TimeRules[Hour Min],TimeRules[Risk Points],,-1)</f>
        <v>0</v>
      </c>
      <c r="M3950">
        <f>_xlfn.XLOOKUP(FraudData[[#This Row],[foreign_transaction]],ForeignRules[Foreign Transaction],ForeignRules[Risk Points],0)</f>
        <v>0</v>
      </c>
      <c r="N3950">
        <f>_xlfn.XLOOKUP(FraudData[[#This Row],[location_mismatch]],Table10[Location Mismatch],Table10[Risk Points],0)</f>
        <v>3</v>
      </c>
      <c r="O3950">
        <f>_xlfn.XLOOKUP(FraudData[[#This Row],[device_trust_score]],DeviceRules[Device Min],DeviceRules[Risk Points],,-1)</f>
        <v>2</v>
      </c>
      <c r="P3950">
        <f>_xlfn.XLOOKUP(FraudData[[#This Row],[velocity_last_24h]],VelocityRules[Velocity Min],VelocityRules[Risk Points],,-1)</f>
        <v>0</v>
      </c>
      <c r="Q3950">
        <f>_xlfn.XLOOKUP(FraudData[[#This Row],[merchant_category]],MerchantRules[Merchant Category],MerchantRules[Risk Points],0)</f>
        <v>0</v>
      </c>
      <c r="R3950">
        <f>SUM(FraudData[[#This Row],[Amount Risk]:[Merchant Risk]])</f>
        <v>5</v>
      </c>
      <c r="S3950" t="str" cm="1">
        <f t="array" ref="S3950">_xlfn.IFS(FraudData[[#This Row],[Fraud Risk Score]]&gt;=8,"High Risk",FraudData[[#This Row],[Fraud Risk Score]]&gt;=6,"Medium Risk",TRUE,"Low Risk")</f>
        <v>Low Risk</v>
      </c>
    </row>
    <row r="3951" spans="1:19">
      <c r="A3951">
        <v>3950</v>
      </c>
      <c r="B3951">
        <v>47.94</v>
      </c>
      <c r="C3951">
        <v>11</v>
      </c>
      <c r="D3951" t="s">
        <v>50</v>
      </c>
      <c r="E3951">
        <v>0</v>
      </c>
      <c r="F3951">
        <v>0</v>
      </c>
      <c r="G3951">
        <v>95</v>
      </c>
      <c r="H3951">
        <v>3</v>
      </c>
      <c r="I3951">
        <v>52</v>
      </c>
      <c r="J3951">
        <v>0</v>
      </c>
      <c r="K3951">
        <f>_xlfn.XLOOKUP(FraudData[[#This Row],[amount]],AmountRules[Amount Min],AmountRules[Risk Points],,-1)</f>
        <v>0</v>
      </c>
      <c r="L3951">
        <f>_xlfn.XLOOKUP(FraudData[[#This Row],[transaction_hour]],TimeRules[Hour Min],TimeRules[Risk Points],,-1)</f>
        <v>0</v>
      </c>
      <c r="M3951">
        <f>_xlfn.XLOOKUP(FraudData[[#This Row],[foreign_transaction]],ForeignRules[Foreign Transaction],ForeignRules[Risk Points],0)</f>
        <v>0</v>
      </c>
      <c r="N3951">
        <f>_xlfn.XLOOKUP(FraudData[[#This Row],[location_mismatch]],Table10[Location Mismatch],Table10[Risk Points],0)</f>
        <v>0</v>
      </c>
      <c r="O3951">
        <f>_xlfn.XLOOKUP(FraudData[[#This Row],[device_trust_score]],DeviceRules[Device Min],DeviceRules[Risk Points],,-1)</f>
        <v>0</v>
      </c>
      <c r="P3951">
        <f>_xlfn.XLOOKUP(FraudData[[#This Row],[velocity_last_24h]],VelocityRules[Velocity Min],VelocityRules[Risk Points],,-1)</f>
        <v>0</v>
      </c>
      <c r="Q3951">
        <f>_xlfn.XLOOKUP(FraudData[[#This Row],[merchant_category]],MerchantRules[Merchant Category],MerchantRules[Risk Points],0)</f>
        <v>0</v>
      </c>
      <c r="R3951">
        <f>SUM(FraudData[[#This Row],[Amount Risk]:[Merchant Risk]])</f>
        <v>0</v>
      </c>
      <c r="S3951" t="str" cm="1">
        <f t="array" ref="S3951">_xlfn.IFS(FraudData[[#This Row],[Fraud Risk Score]]&gt;=8,"High Risk",FraudData[[#This Row],[Fraud Risk Score]]&gt;=6,"Medium Risk",TRUE,"Low Risk")</f>
        <v>Low Risk</v>
      </c>
    </row>
    <row r="3952" spans="1:19">
      <c r="A3952">
        <v>3951</v>
      </c>
      <c r="B3952">
        <v>4.32</v>
      </c>
      <c r="C3952">
        <v>21</v>
      </c>
      <c r="D3952" t="s">
        <v>47</v>
      </c>
      <c r="E3952">
        <v>0</v>
      </c>
      <c r="F3952">
        <v>0</v>
      </c>
      <c r="G3952">
        <v>25</v>
      </c>
      <c r="H3952">
        <v>1</v>
      </c>
      <c r="I3952">
        <v>52</v>
      </c>
      <c r="J3952">
        <v>0</v>
      </c>
      <c r="K3952">
        <f>_xlfn.XLOOKUP(FraudData[[#This Row],[amount]],AmountRules[Amount Min],AmountRules[Risk Points],,-1)</f>
        <v>0</v>
      </c>
      <c r="L3952">
        <f>_xlfn.XLOOKUP(FraudData[[#This Row],[transaction_hour]],TimeRules[Hour Min],TimeRules[Risk Points],,-1)</f>
        <v>0</v>
      </c>
      <c r="M3952">
        <f>_xlfn.XLOOKUP(FraudData[[#This Row],[foreign_transaction]],ForeignRules[Foreign Transaction],ForeignRules[Risk Points],0)</f>
        <v>0</v>
      </c>
      <c r="N3952">
        <f>_xlfn.XLOOKUP(FraudData[[#This Row],[location_mismatch]],Table10[Location Mismatch],Table10[Risk Points],0)</f>
        <v>0</v>
      </c>
      <c r="O3952">
        <f>_xlfn.XLOOKUP(FraudData[[#This Row],[device_trust_score]],DeviceRules[Device Min],DeviceRules[Risk Points],,-1)</f>
        <v>3</v>
      </c>
      <c r="P3952">
        <f>_xlfn.XLOOKUP(FraudData[[#This Row],[velocity_last_24h]],VelocityRules[Velocity Min],VelocityRules[Risk Points],,-1)</f>
        <v>0</v>
      </c>
      <c r="Q3952">
        <f>_xlfn.XLOOKUP(FraudData[[#This Row],[merchant_category]],MerchantRules[Merchant Category],MerchantRules[Risk Points],0)</f>
        <v>0</v>
      </c>
      <c r="R3952">
        <f>SUM(FraudData[[#This Row],[Amount Risk]:[Merchant Risk]])</f>
        <v>3</v>
      </c>
      <c r="S3952" t="str" cm="1">
        <f t="array" ref="S3952">_xlfn.IFS(FraudData[[#This Row],[Fraud Risk Score]]&gt;=8,"High Risk",FraudData[[#This Row],[Fraud Risk Score]]&gt;=6,"Medium Risk",TRUE,"Low Risk")</f>
        <v>Low Risk</v>
      </c>
    </row>
    <row r="3953" spans="1:19">
      <c r="A3953">
        <v>3952</v>
      </c>
      <c r="B3953">
        <v>324.27</v>
      </c>
      <c r="C3953">
        <v>8</v>
      </c>
      <c r="D3953" t="s">
        <v>47</v>
      </c>
      <c r="E3953">
        <v>0</v>
      </c>
      <c r="F3953">
        <v>0</v>
      </c>
      <c r="G3953">
        <v>55</v>
      </c>
      <c r="H3953">
        <v>5</v>
      </c>
      <c r="I3953">
        <v>49</v>
      </c>
      <c r="J3953">
        <v>0</v>
      </c>
      <c r="K3953">
        <f>_xlfn.XLOOKUP(FraudData[[#This Row],[amount]],AmountRules[Amount Min],AmountRules[Risk Points],,-1)</f>
        <v>0</v>
      </c>
      <c r="L3953">
        <f>_xlfn.XLOOKUP(FraudData[[#This Row],[transaction_hour]],TimeRules[Hour Min],TimeRules[Risk Points],,-1)</f>
        <v>0</v>
      </c>
      <c r="M3953">
        <f>_xlfn.XLOOKUP(FraudData[[#This Row],[foreign_transaction]],ForeignRules[Foreign Transaction],ForeignRules[Risk Points],0)</f>
        <v>0</v>
      </c>
      <c r="N3953">
        <f>_xlfn.XLOOKUP(FraudData[[#This Row],[location_mismatch]],Table10[Location Mismatch],Table10[Risk Points],0)</f>
        <v>0</v>
      </c>
      <c r="O3953">
        <f>_xlfn.XLOOKUP(FraudData[[#This Row],[device_trust_score]],DeviceRules[Device Min],DeviceRules[Risk Points],,-1)</f>
        <v>1</v>
      </c>
      <c r="P3953">
        <f>_xlfn.XLOOKUP(FraudData[[#This Row],[velocity_last_24h]],VelocityRules[Velocity Min],VelocityRules[Risk Points],,-1)</f>
        <v>3</v>
      </c>
      <c r="Q3953">
        <f>_xlfn.XLOOKUP(FraudData[[#This Row],[merchant_category]],MerchantRules[Merchant Category],MerchantRules[Risk Points],0)</f>
        <v>0</v>
      </c>
      <c r="R3953">
        <f>SUM(FraudData[[#This Row],[Amount Risk]:[Merchant Risk]])</f>
        <v>4</v>
      </c>
      <c r="S3953" t="str" cm="1">
        <f t="array" ref="S3953">_xlfn.IFS(FraudData[[#This Row],[Fraud Risk Score]]&gt;=8,"High Risk",FraudData[[#This Row],[Fraud Risk Score]]&gt;=6,"Medium Risk",TRUE,"Low Risk")</f>
        <v>Low Risk</v>
      </c>
    </row>
    <row r="3954" spans="1:19">
      <c r="A3954">
        <v>3953</v>
      </c>
      <c r="B3954">
        <v>661.78</v>
      </c>
      <c r="C3954">
        <v>19</v>
      </c>
      <c r="D3954" t="s">
        <v>47</v>
      </c>
      <c r="E3954">
        <v>0</v>
      </c>
      <c r="F3954">
        <v>0</v>
      </c>
      <c r="G3954">
        <v>91</v>
      </c>
      <c r="H3954">
        <v>3</v>
      </c>
      <c r="I3954">
        <v>32</v>
      </c>
      <c r="J3954">
        <v>0</v>
      </c>
      <c r="K3954">
        <f>_xlfn.XLOOKUP(FraudData[[#This Row],[amount]],AmountRules[Amount Min],AmountRules[Risk Points],,-1)</f>
        <v>1</v>
      </c>
      <c r="L3954">
        <f>_xlfn.XLOOKUP(FraudData[[#This Row],[transaction_hour]],TimeRules[Hour Min],TimeRules[Risk Points],,-1)</f>
        <v>0</v>
      </c>
      <c r="M3954">
        <f>_xlfn.XLOOKUP(FraudData[[#This Row],[foreign_transaction]],ForeignRules[Foreign Transaction],ForeignRules[Risk Points],0)</f>
        <v>0</v>
      </c>
      <c r="N3954">
        <f>_xlfn.XLOOKUP(FraudData[[#This Row],[location_mismatch]],Table10[Location Mismatch],Table10[Risk Points],0)</f>
        <v>0</v>
      </c>
      <c r="O3954">
        <f>_xlfn.XLOOKUP(FraudData[[#This Row],[device_trust_score]],DeviceRules[Device Min],DeviceRules[Risk Points],,-1)</f>
        <v>0</v>
      </c>
      <c r="P3954">
        <f>_xlfn.XLOOKUP(FraudData[[#This Row],[velocity_last_24h]],VelocityRules[Velocity Min],VelocityRules[Risk Points],,-1)</f>
        <v>0</v>
      </c>
      <c r="Q3954">
        <f>_xlfn.XLOOKUP(FraudData[[#This Row],[merchant_category]],MerchantRules[Merchant Category],MerchantRules[Risk Points],0)</f>
        <v>0</v>
      </c>
      <c r="R3954">
        <f>SUM(FraudData[[#This Row],[Amount Risk]:[Merchant Risk]])</f>
        <v>1</v>
      </c>
      <c r="S3954" t="str" cm="1">
        <f t="array" ref="S3954">_xlfn.IFS(FraudData[[#This Row],[Fraud Risk Score]]&gt;=8,"High Risk",FraudData[[#This Row],[Fraud Risk Score]]&gt;=6,"Medium Risk",TRUE,"Low Risk")</f>
        <v>Low Risk</v>
      </c>
    </row>
    <row r="3955" spans="1:19">
      <c r="A3955">
        <v>3954</v>
      </c>
      <c r="B3955">
        <v>26.2</v>
      </c>
      <c r="C3955">
        <v>23</v>
      </c>
      <c r="D3955" t="s">
        <v>48</v>
      </c>
      <c r="E3955">
        <v>1</v>
      </c>
      <c r="F3955">
        <v>0</v>
      </c>
      <c r="G3955">
        <v>80</v>
      </c>
      <c r="H3955">
        <v>2</v>
      </c>
      <c r="I3955">
        <v>54</v>
      </c>
      <c r="J3955">
        <v>0</v>
      </c>
      <c r="K3955">
        <f>_xlfn.XLOOKUP(FraudData[[#This Row],[amount]],AmountRules[Amount Min],AmountRules[Risk Points],,-1)</f>
        <v>0</v>
      </c>
      <c r="L3955">
        <f>_xlfn.XLOOKUP(FraudData[[#This Row],[transaction_hour]],TimeRules[Hour Min],TimeRules[Risk Points],,-1)</f>
        <v>1</v>
      </c>
      <c r="M3955">
        <f>_xlfn.XLOOKUP(FraudData[[#This Row],[foreign_transaction]],ForeignRules[Foreign Transaction],ForeignRules[Risk Points],0)</f>
        <v>3</v>
      </c>
      <c r="N3955">
        <f>_xlfn.XLOOKUP(FraudData[[#This Row],[location_mismatch]],Table10[Location Mismatch],Table10[Risk Points],0)</f>
        <v>0</v>
      </c>
      <c r="O3955">
        <f>_xlfn.XLOOKUP(FraudData[[#This Row],[device_trust_score]],DeviceRules[Device Min],DeviceRules[Risk Points],,-1)</f>
        <v>0</v>
      </c>
      <c r="P3955">
        <f>_xlfn.XLOOKUP(FraudData[[#This Row],[velocity_last_24h]],VelocityRules[Velocity Min],VelocityRules[Risk Points],,-1)</f>
        <v>0</v>
      </c>
      <c r="Q3955">
        <f>_xlfn.XLOOKUP(FraudData[[#This Row],[merchant_category]],MerchantRules[Merchant Category],MerchantRules[Risk Points],0)</f>
        <v>0</v>
      </c>
      <c r="R3955">
        <f>SUM(FraudData[[#This Row],[Amount Risk]:[Merchant Risk]])</f>
        <v>4</v>
      </c>
      <c r="S3955" t="str" cm="1">
        <f t="array" ref="S3955">_xlfn.IFS(FraudData[[#This Row],[Fraud Risk Score]]&gt;=8,"High Risk",FraudData[[#This Row],[Fraud Risk Score]]&gt;=6,"Medium Risk",TRUE,"Low Risk")</f>
        <v>Low Risk</v>
      </c>
    </row>
    <row r="3956" spans="1:19">
      <c r="A3956">
        <v>3955</v>
      </c>
      <c r="B3956">
        <v>47.39</v>
      </c>
      <c r="C3956">
        <v>2</v>
      </c>
      <c r="D3956" t="s">
        <v>47</v>
      </c>
      <c r="E3956">
        <v>0</v>
      </c>
      <c r="F3956">
        <v>0</v>
      </c>
      <c r="G3956">
        <v>43</v>
      </c>
      <c r="H3956">
        <v>1</v>
      </c>
      <c r="I3956">
        <v>42</v>
      </c>
      <c r="J3956">
        <v>0</v>
      </c>
      <c r="K3956">
        <f>_xlfn.XLOOKUP(FraudData[[#This Row],[amount]],AmountRules[Amount Min],AmountRules[Risk Points],,-1)</f>
        <v>0</v>
      </c>
      <c r="L3956">
        <f>_xlfn.XLOOKUP(FraudData[[#This Row],[transaction_hour]],TimeRules[Hour Min],TimeRules[Risk Points],,-1)</f>
        <v>3</v>
      </c>
      <c r="M3956">
        <f>_xlfn.XLOOKUP(FraudData[[#This Row],[foreign_transaction]],ForeignRules[Foreign Transaction],ForeignRules[Risk Points],0)</f>
        <v>0</v>
      </c>
      <c r="N3956">
        <f>_xlfn.XLOOKUP(FraudData[[#This Row],[location_mismatch]],Table10[Location Mismatch],Table10[Risk Points],0)</f>
        <v>0</v>
      </c>
      <c r="O3956">
        <f>_xlfn.XLOOKUP(FraudData[[#This Row],[device_trust_score]],DeviceRules[Device Min],DeviceRules[Risk Points],,-1)</f>
        <v>2</v>
      </c>
      <c r="P3956">
        <f>_xlfn.XLOOKUP(FraudData[[#This Row],[velocity_last_24h]],VelocityRules[Velocity Min],VelocityRules[Risk Points],,-1)</f>
        <v>0</v>
      </c>
      <c r="Q3956">
        <f>_xlfn.XLOOKUP(FraudData[[#This Row],[merchant_category]],MerchantRules[Merchant Category],MerchantRules[Risk Points],0)</f>
        <v>0</v>
      </c>
      <c r="R3956">
        <f>SUM(FraudData[[#This Row],[Amount Risk]:[Merchant Risk]])</f>
        <v>5</v>
      </c>
      <c r="S3956" t="str" cm="1">
        <f t="array" ref="S3956">_xlfn.IFS(FraudData[[#This Row],[Fraud Risk Score]]&gt;=8,"High Risk",FraudData[[#This Row],[Fraud Risk Score]]&gt;=6,"Medium Risk",TRUE,"Low Risk")</f>
        <v>Low Risk</v>
      </c>
    </row>
    <row r="3957" spans="1:19">
      <c r="A3957">
        <v>3956</v>
      </c>
      <c r="B3957">
        <v>365.05</v>
      </c>
      <c r="C3957">
        <v>3</v>
      </c>
      <c r="D3957" t="s">
        <v>47</v>
      </c>
      <c r="E3957">
        <v>0</v>
      </c>
      <c r="F3957">
        <v>1</v>
      </c>
      <c r="G3957">
        <v>28</v>
      </c>
      <c r="H3957">
        <v>3</v>
      </c>
      <c r="I3957">
        <v>38</v>
      </c>
      <c r="J3957">
        <v>1</v>
      </c>
      <c r="K3957">
        <f>_xlfn.XLOOKUP(FraudData[[#This Row],[amount]],AmountRules[Amount Min],AmountRules[Risk Points],,-1)</f>
        <v>0</v>
      </c>
      <c r="L3957">
        <f>_xlfn.XLOOKUP(FraudData[[#This Row],[transaction_hour]],TimeRules[Hour Min],TimeRules[Risk Points],,-1)</f>
        <v>3</v>
      </c>
      <c r="M3957">
        <f>_xlfn.XLOOKUP(FraudData[[#This Row],[foreign_transaction]],ForeignRules[Foreign Transaction],ForeignRules[Risk Points],0)</f>
        <v>0</v>
      </c>
      <c r="N3957">
        <f>_xlfn.XLOOKUP(FraudData[[#This Row],[location_mismatch]],Table10[Location Mismatch],Table10[Risk Points],0)</f>
        <v>3</v>
      </c>
      <c r="O3957">
        <f>_xlfn.XLOOKUP(FraudData[[#This Row],[device_trust_score]],DeviceRules[Device Min],DeviceRules[Risk Points],,-1)</f>
        <v>3</v>
      </c>
      <c r="P3957">
        <f>_xlfn.XLOOKUP(FraudData[[#This Row],[velocity_last_24h]],VelocityRules[Velocity Min],VelocityRules[Risk Points],,-1)</f>
        <v>0</v>
      </c>
      <c r="Q3957">
        <f>_xlfn.XLOOKUP(FraudData[[#This Row],[merchant_category]],MerchantRules[Merchant Category],MerchantRules[Risk Points],0)</f>
        <v>0</v>
      </c>
      <c r="R3957">
        <f>SUM(FraudData[[#This Row],[Amount Risk]:[Merchant Risk]])</f>
        <v>9</v>
      </c>
      <c r="S3957" t="str" cm="1">
        <f t="array" ref="S3957">_xlfn.IFS(FraudData[[#This Row],[Fraud Risk Score]]&gt;=8,"High Risk",FraudData[[#This Row],[Fraud Risk Score]]&gt;=6,"Medium Risk",TRUE,"Low Risk")</f>
        <v>High Risk</v>
      </c>
    </row>
    <row r="3958" spans="1:19">
      <c r="A3958">
        <v>3957</v>
      </c>
      <c r="B3958">
        <v>469.8</v>
      </c>
      <c r="C3958">
        <v>9</v>
      </c>
      <c r="D3958" t="s">
        <v>48</v>
      </c>
      <c r="E3958">
        <v>0</v>
      </c>
      <c r="F3958">
        <v>0</v>
      </c>
      <c r="G3958">
        <v>52</v>
      </c>
      <c r="H3958">
        <v>3</v>
      </c>
      <c r="I3958">
        <v>31</v>
      </c>
      <c r="J3958">
        <v>0</v>
      </c>
      <c r="K3958">
        <f>_xlfn.XLOOKUP(FraudData[[#This Row],[amount]],AmountRules[Amount Min],AmountRules[Risk Points],,-1)</f>
        <v>0</v>
      </c>
      <c r="L3958">
        <f>_xlfn.XLOOKUP(FraudData[[#This Row],[transaction_hour]],TimeRules[Hour Min],TimeRules[Risk Points],,-1)</f>
        <v>0</v>
      </c>
      <c r="M3958">
        <f>_xlfn.XLOOKUP(FraudData[[#This Row],[foreign_transaction]],ForeignRules[Foreign Transaction],ForeignRules[Risk Points],0)</f>
        <v>0</v>
      </c>
      <c r="N3958">
        <f>_xlfn.XLOOKUP(FraudData[[#This Row],[location_mismatch]],Table10[Location Mismatch],Table10[Risk Points],0)</f>
        <v>0</v>
      </c>
      <c r="O3958">
        <f>_xlfn.XLOOKUP(FraudData[[#This Row],[device_trust_score]],DeviceRules[Device Min],DeviceRules[Risk Points],,-1)</f>
        <v>1</v>
      </c>
      <c r="P3958">
        <f>_xlfn.XLOOKUP(FraudData[[#This Row],[velocity_last_24h]],VelocityRules[Velocity Min],VelocityRules[Risk Points],,-1)</f>
        <v>0</v>
      </c>
      <c r="Q3958">
        <f>_xlfn.XLOOKUP(FraudData[[#This Row],[merchant_category]],MerchantRules[Merchant Category],MerchantRules[Risk Points],0)</f>
        <v>0</v>
      </c>
      <c r="R3958">
        <f>SUM(FraudData[[#This Row],[Amount Risk]:[Merchant Risk]])</f>
        <v>1</v>
      </c>
      <c r="S3958" t="str" cm="1">
        <f t="array" ref="S3958">_xlfn.IFS(FraudData[[#This Row],[Fraud Risk Score]]&gt;=8,"High Risk",FraudData[[#This Row],[Fraud Risk Score]]&gt;=6,"Medium Risk",TRUE,"Low Risk")</f>
        <v>Low Risk</v>
      </c>
    </row>
    <row r="3959" spans="1:19">
      <c r="A3959">
        <v>3958</v>
      </c>
      <c r="B3959">
        <v>97.94</v>
      </c>
      <c r="C3959">
        <v>3</v>
      </c>
      <c r="D3959" t="s">
        <v>49</v>
      </c>
      <c r="E3959">
        <v>0</v>
      </c>
      <c r="F3959">
        <v>0</v>
      </c>
      <c r="G3959">
        <v>68</v>
      </c>
      <c r="H3959">
        <v>5</v>
      </c>
      <c r="I3959">
        <v>40</v>
      </c>
      <c r="J3959">
        <v>0</v>
      </c>
      <c r="K3959">
        <f>_xlfn.XLOOKUP(FraudData[[#This Row],[amount]],AmountRules[Amount Min],AmountRules[Risk Points],,-1)</f>
        <v>0</v>
      </c>
      <c r="L3959">
        <f>_xlfn.XLOOKUP(FraudData[[#This Row],[transaction_hour]],TimeRules[Hour Min],TimeRules[Risk Points],,-1)</f>
        <v>3</v>
      </c>
      <c r="M3959">
        <f>_xlfn.XLOOKUP(FraudData[[#This Row],[foreign_transaction]],ForeignRules[Foreign Transaction],ForeignRules[Risk Points],0)</f>
        <v>0</v>
      </c>
      <c r="N3959">
        <f>_xlfn.XLOOKUP(FraudData[[#This Row],[location_mismatch]],Table10[Location Mismatch],Table10[Risk Points],0)</f>
        <v>0</v>
      </c>
      <c r="O3959">
        <f>_xlfn.XLOOKUP(FraudData[[#This Row],[device_trust_score]],DeviceRules[Device Min],DeviceRules[Risk Points],,-1)</f>
        <v>1</v>
      </c>
      <c r="P3959">
        <f>_xlfn.XLOOKUP(FraudData[[#This Row],[velocity_last_24h]],VelocityRules[Velocity Min],VelocityRules[Risk Points],,-1)</f>
        <v>3</v>
      </c>
      <c r="Q3959">
        <f>_xlfn.XLOOKUP(FraudData[[#This Row],[merchant_category]],MerchantRules[Merchant Category],MerchantRules[Risk Points],0)</f>
        <v>1</v>
      </c>
      <c r="R3959">
        <f>SUM(FraudData[[#This Row],[Amount Risk]:[Merchant Risk]])</f>
        <v>8</v>
      </c>
      <c r="S3959" t="str" cm="1">
        <f t="array" ref="S3959">_xlfn.IFS(FraudData[[#This Row],[Fraud Risk Score]]&gt;=8,"High Risk",FraudData[[#This Row],[Fraud Risk Score]]&gt;=6,"Medium Risk",TRUE,"Low Risk")</f>
        <v>High Risk</v>
      </c>
    </row>
    <row r="3960" spans="1:19">
      <c r="A3960">
        <v>3959</v>
      </c>
      <c r="B3960">
        <v>9.35</v>
      </c>
      <c r="C3960">
        <v>21</v>
      </c>
      <c r="D3960" t="s">
        <v>47</v>
      </c>
      <c r="E3960">
        <v>0</v>
      </c>
      <c r="F3960">
        <v>0</v>
      </c>
      <c r="G3960">
        <v>54</v>
      </c>
      <c r="H3960">
        <v>5</v>
      </c>
      <c r="I3960">
        <v>24</v>
      </c>
      <c r="J3960">
        <v>0</v>
      </c>
      <c r="K3960">
        <f>_xlfn.XLOOKUP(FraudData[[#This Row],[amount]],AmountRules[Amount Min],AmountRules[Risk Points],,-1)</f>
        <v>0</v>
      </c>
      <c r="L3960">
        <f>_xlfn.XLOOKUP(FraudData[[#This Row],[transaction_hour]],TimeRules[Hour Min],TimeRules[Risk Points],,-1)</f>
        <v>0</v>
      </c>
      <c r="M3960">
        <f>_xlfn.XLOOKUP(FraudData[[#This Row],[foreign_transaction]],ForeignRules[Foreign Transaction],ForeignRules[Risk Points],0)</f>
        <v>0</v>
      </c>
      <c r="N3960">
        <f>_xlfn.XLOOKUP(FraudData[[#This Row],[location_mismatch]],Table10[Location Mismatch],Table10[Risk Points],0)</f>
        <v>0</v>
      </c>
      <c r="O3960">
        <f>_xlfn.XLOOKUP(FraudData[[#This Row],[device_trust_score]],DeviceRules[Device Min],DeviceRules[Risk Points],,-1)</f>
        <v>1</v>
      </c>
      <c r="P3960">
        <f>_xlfn.XLOOKUP(FraudData[[#This Row],[velocity_last_24h]],VelocityRules[Velocity Min],VelocityRules[Risk Points],,-1)</f>
        <v>3</v>
      </c>
      <c r="Q3960">
        <f>_xlfn.XLOOKUP(FraudData[[#This Row],[merchant_category]],MerchantRules[Merchant Category],MerchantRules[Risk Points],0)</f>
        <v>0</v>
      </c>
      <c r="R3960">
        <f>SUM(FraudData[[#This Row],[Amount Risk]:[Merchant Risk]])</f>
        <v>4</v>
      </c>
      <c r="S3960" t="str" cm="1">
        <f t="array" ref="S3960">_xlfn.IFS(FraudData[[#This Row],[Fraud Risk Score]]&gt;=8,"High Risk",FraudData[[#This Row],[Fraud Risk Score]]&gt;=6,"Medium Risk",TRUE,"Low Risk")</f>
        <v>Low Risk</v>
      </c>
    </row>
    <row r="3961" spans="1:19">
      <c r="A3961">
        <v>3960</v>
      </c>
      <c r="B3961">
        <v>7.23</v>
      </c>
      <c r="C3961">
        <v>8</v>
      </c>
      <c r="D3961" t="s">
        <v>47</v>
      </c>
      <c r="E3961">
        <v>0</v>
      </c>
      <c r="F3961">
        <v>0</v>
      </c>
      <c r="G3961">
        <v>60</v>
      </c>
      <c r="H3961">
        <v>2</v>
      </c>
      <c r="I3961">
        <v>22</v>
      </c>
      <c r="J3961">
        <v>0</v>
      </c>
      <c r="K3961">
        <f>_xlfn.XLOOKUP(FraudData[[#This Row],[amount]],AmountRules[Amount Min],AmountRules[Risk Points],,-1)</f>
        <v>0</v>
      </c>
      <c r="L3961">
        <f>_xlfn.XLOOKUP(FraudData[[#This Row],[transaction_hour]],TimeRules[Hour Min],TimeRules[Risk Points],,-1)</f>
        <v>0</v>
      </c>
      <c r="M3961">
        <f>_xlfn.XLOOKUP(FraudData[[#This Row],[foreign_transaction]],ForeignRules[Foreign Transaction],ForeignRules[Risk Points],0)</f>
        <v>0</v>
      </c>
      <c r="N3961">
        <f>_xlfn.XLOOKUP(FraudData[[#This Row],[location_mismatch]],Table10[Location Mismatch],Table10[Risk Points],0)</f>
        <v>0</v>
      </c>
      <c r="O3961">
        <f>_xlfn.XLOOKUP(FraudData[[#This Row],[device_trust_score]],DeviceRules[Device Min],DeviceRules[Risk Points],,-1)</f>
        <v>1</v>
      </c>
      <c r="P3961">
        <f>_xlfn.XLOOKUP(FraudData[[#This Row],[velocity_last_24h]],VelocityRules[Velocity Min],VelocityRules[Risk Points],,-1)</f>
        <v>0</v>
      </c>
      <c r="Q3961">
        <f>_xlfn.XLOOKUP(FraudData[[#This Row],[merchant_category]],MerchantRules[Merchant Category],MerchantRules[Risk Points],0)</f>
        <v>0</v>
      </c>
      <c r="R3961">
        <f>SUM(FraudData[[#This Row],[Amount Risk]:[Merchant Risk]])</f>
        <v>1</v>
      </c>
      <c r="S3961" t="str" cm="1">
        <f t="array" ref="S3961">_xlfn.IFS(FraudData[[#This Row],[Fraud Risk Score]]&gt;=8,"High Risk",FraudData[[#This Row],[Fraud Risk Score]]&gt;=6,"Medium Risk",TRUE,"Low Risk")</f>
        <v>Low Risk</v>
      </c>
    </row>
    <row r="3962" spans="1:19">
      <c r="A3962">
        <v>3961</v>
      </c>
      <c r="B3962">
        <v>153.58000000000001</v>
      </c>
      <c r="C3962">
        <v>21</v>
      </c>
      <c r="D3962" t="s">
        <v>47</v>
      </c>
      <c r="E3962">
        <v>1</v>
      </c>
      <c r="F3962">
        <v>1</v>
      </c>
      <c r="G3962">
        <v>77</v>
      </c>
      <c r="H3962">
        <v>1</v>
      </c>
      <c r="I3962">
        <v>31</v>
      </c>
      <c r="J3962">
        <v>0</v>
      </c>
      <c r="K3962">
        <f>_xlfn.XLOOKUP(FraudData[[#This Row],[amount]],AmountRules[Amount Min],AmountRules[Risk Points],,-1)</f>
        <v>0</v>
      </c>
      <c r="L3962">
        <f>_xlfn.XLOOKUP(FraudData[[#This Row],[transaction_hour]],TimeRules[Hour Min],TimeRules[Risk Points],,-1)</f>
        <v>0</v>
      </c>
      <c r="M3962">
        <f>_xlfn.XLOOKUP(FraudData[[#This Row],[foreign_transaction]],ForeignRules[Foreign Transaction],ForeignRules[Risk Points],0)</f>
        <v>3</v>
      </c>
      <c r="N3962">
        <f>_xlfn.XLOOKUP(FraudData[[#This Row],[location_mismatch]],Table10[Location Mismatch],Table10[Risk Points],0)</f>
        <v>3</v>
      </c>
      <c r="O3962">
        <f>_xlfn.XLOOKUP(FraudData[[#This Row],[device_trust_score]],DeviceRules[Device Min],DeviceRules[Risk Points],,-1)</f>
        <v>0</v>
      </c>
      <c r="P3962">
        <f>_xlfn.XLOOKUP(FraudData[[#This Row],[velocity_last_24h]],VelocityRules[Velocity Min],VelocityRules[Risk Points],,-1)</f>
        <v>0</v>
      </c>
      <c r="Q3962">
        <f>_xlfn.XLOOKUP(FraudData[[#This Row],[merchant_category]],MerchantRules[Merchant Category],MerchantRules[Risk Points],0)</f>
        <v>0</v>
      </c>
      <c r="R3962">
        <f>SUM(FraudData[[#This Row],[Amount Risk]:[Merchant Risk]])</f>
        <v>6</v>
      </c>
      <c r="S3962" t="str" cm="1">
        <f t="array" ref="S3962">_xlfn.IFS(FraudData[[#This Row],[Fraud Risk Score]]&gt;=8,"High Risk",FraudData[[#This Row],[Fraud Risk Score]]&gt;=6,"Medium Risk",TRUE,"Low Risk")</f>
        <v>Medium Risk</v>
      </c>
    </row>
    <row r="3963" spans="1:19">
      <c r="A3963">
        <v>3962</v>
      </c>
      <c r="B3963">
        <v>89.83</v>
      </c>
      <c r="C3963">
        <v>0</v>
      </c>
      <c r="D3963" t="s">
        <v>50</v>
      </c>
      <c r="E3963">
        <v>1</v>
      </c>
      <c r="F3963">
        <v>0</v>
      </c>
      <c r="G3963">
        <v>83</v>
      </c>
      <c r="H3963">
        <v>2</v>
      </c>
      <c r="I3963">
        <v>36</v>
      </c>
      <c r="J3963">
        <v>0</v>
      </c>
      <c r="K3963">
        <f>_xlfn.XLOOKUP(FraudData[[#This Row],[amount]],AmountRules[Amount Min],AmountRules[Risk Points],,-1)</f>
        <v>0</v>
      </c>
      <c r="L3963">
        <f>_xlfn.XLOOKUP(FraudData[[#This Row],[transaction_hour]],TimeRules[Hour Min],TimeRules[Risk Points],,-1)</f>
        <v>3</v>
      </c>
      <c r="M3963">
        <f>_xlfn.XLOOKUP(FraudData[[#This Row],[foreign_transaction]],ForeignRules[Foreign Transaction],ForeignRules[Risk Points],0)</f>
        <v>3</v>
      </c>
      <c r="N3963">
        <f>_xlfn.XLOOKUP(FraudData[[#This Row],[location_mismatch]],Table10[Location Mismatch],Table10[Risk Points],0)</f>
        <v>0</v>
      </c>
      <c r="O3963">
        <f>_xlfn.XLOOKUP(FraudData[[#This Row],[device_trust_score]],DeviceRules[Device Min],DeviceRules[Risk Points],,-1)</f>
        <v>0</v>
      </c>
      <c r="P3963">
        <f>_xlfn.XLOOKUP(FraudData[[#This Row],[velocity_last_24h]],VelocityRules[Velocity Min],VelocityRules[Risk Points],,-1)</f>
        <v>0</v>
      </c>
      <c r="Q3963">
        <f>_xlfn.XLOOKUP(FraudData[[#This Row],[merchant_category]],MerchantRules[Merchant Category],MerchantRules[Risk Points],0)</f>
        <v>0</v>
      </c>
      <c r="R3963">
        <f>SUM(FraudData[[#This Row],[Amount Risk]:[Merchant Risk]])</f>
        <v>6</v>
      </c>
      <c r="S3963" t="str" cm="1">
        <f t="array" ref="S3963">_xlfn.IFS(FraudData[[#This Row],[Fraud Risk Score]]&gt;=8,"High Risk",FraudData[[#This Row],[Fraud Risk Score]]&gt;=6,"Medium Risk",TRUE,"Low Risk")</f>
        <v>Medium Risk</v>
      </c>
    </row>
    <row r="3964" spans="1:19">
      <c r="A3964">
        <v>3963</v>
      </c>
      <c r="B3964">
        <v>5.23</v>
      </c>
      <c r="C3964">
        <v>4</v>
      </c>
      <c r="D3964" t="s">
        <v>48</v>
      </c>
      <c r="E3964">
        <v>0</v>
      </c>
      <c r="F3964">
        <v>1</v>
      </c>
      <c r="G3964">
        <v>92</v>
      </c>
      <c r="H3964">
        <v>1</v>
      </c>
      <c r="I3964">
        <v>60</v>
      </c>
      <c r="J3964">
        <v>0</v>
      </c>
      <c r="K3964">
        <f>_xlfn.XLOOKUP(FraudData[[#This Row],[amount]],AmountRules[Amount Min],AmountRules[Risk Points],,-1)</f>
        <v>0</v>
      </c>
      <c r="L3964">
        <f>_xlfn.XLOOKUP(FraudData[[#This Row],[transaction_hour]],TimeRules[Hour Min],TimeRules[Risk Points],,-1)</f>
        <v>0</v>
      </c>
      <c r="M3964">
        <f>_xlfn.XLOOKUP(FraudData[[#This Row],[foreign_transaction]],ForeignRules[Foreign Transaction],ForeignRules[Risk Points],0)</f>
        <v>0</v>
      </c>
      <c r="N3964">
        <f>_xlfn.XLOOKUP(FraudData[[#This Row],[location_mismatch]],Table10[Location Mismatch],Table10[Risk Points],0)</f>
        <v>3</v>
      </c>
      <c r="O3964">
        <f>_xlfn.XLOOKUP(FraudData[[#This Row],[device_trust_score]],DeviceRules[Device Min],DeviceRules[Risk Points],,-1)</f>
        <v>0</v>
      </c>
      <c r="P3964">
        <f>_xlfn.XLOOKUP(FraudData[[#This Row],[velocity_last_24h]],VelocityRules[Velocity Min],VelocityRules[Risk Points],,-1)</f>
        <v>0</v>
      </c>
      <c r="Q3964">
        <f>_xlfn.XLOOKUP(FraudData[[#This Row],[merchant_category]],MerchantRules[Merchant Category],MerchantRules[Risk Points],0)</f>
        <v>0</v>
      </c>
      <c r="R3964">
        <f>SUM(FraudData[[#This Row],[Amount Risk]:[Merchant Risk]])</f>
        <v>3</v>
      </c>
      <c r="S3964" t="str" cm="1">
        <f t="array" ref="S3964">_xlfn.IFS(FraudData[[#This Row],[Fraud Risk Score]]&gt;=8,"High Risk",FraudData[[#This Row],[Fraud Risk Score]]&gt;=6,"Medium Risk",TRUE,"Low Risk")</f>
        <v>Low Risk</v>
      </c>
    </row>
    <row r="3965" spans="1:19">
      <c r="A3965">
        <v>3964</v>
      </c>
      <c r="B3965">
        <v>157.55000000000001</v>
      </c>
      <c r="C3965">
        <v>8</v>
      </c>
      <c r="D3965" t="s">
        <v>47</v>
      </c>
      <c r="E3965">
        <v>1</v>
      </c>
      <c r="F3965">
        <v>0</v>
      </c>
      <c r="G3965">
        <v>99</v>
      </c>
      <c r="H3965">
        <v>2</v>
      </c>
      <c r="I3965">
        <v>24</v>
      </c>
      <c r="J3965">
        <v>0</v>
      </c>
      <c r="K3965">
        <f>_xlfn.XLOOKUP(FraudData[[#This Row],[amount]],AmountRules[Amount Min],AmountRules[Risk Points],,-1)</f>
        <v>0</v>
      </c>
      <c r="L3965">
        <f>_xlfn.XLOOKUP(FraudData[[#This Row],[transaction_hour]],TimeRules[Hour Min],TimeRules[Risk Points],,-1)</f>
        <v>0</v>
      </c>
      <c r="M3965">
        <f>_xlfn.XLOOKUP(FraudData[[#This Row],[foreign_transaction]],ForeignRules[Foreign Transaction],ForeignRules[Risk Points],0)</f>
        <v>3</v>
      </c>
      <c r="N3965">
        <f>_xlfn.XLOOKUP(FraudData[[#This Row],[location_mismatch]],Table10[Location Mismatch],Table10[Risk Points],0)</f>
        <v>0</v>
      </c>
      <c r="O3965">
        <f>_xlfn.XLOOKUP(FraudData[[#This Row],[device_trust_score]],DeviceRules[Device Min],DeviceRules[Risk Points],,-1)</f>
        <v>0</v>
      </c>
      <c r="P3965">
        <f>_xlfn.XLOOKUP(FraudData[[#This Row],[velocity_last_24h]],VelocityRules[Velocity Min],VelocityRules[Risk Points],,-1)</f>
        <v>0</v>
      </c>
      <c r="Q3965">
        <f>_xlfn.XLOOKUP(FraudData[[#This Row],[merchant_category]],MerchantRules[Merchant Category],MerchantRules[Risk Points],0)</f>
        <v>0</v>
      </c>
      <c r="R3965">
        <f>SUM(FraudData[[#This Row],[Amount Risk]:[Merchant Risk]])</f>
        <v>3</v>
      </c>
      <c r="S3965" t="str" cm="1">
        <f t="array" ref="S3965">_xlfn.IFS(FraudData[[#This Row],[Fraud Risk Score]]&gt;=8,"High Risk",FraudData[[#This Row],[Fraud Risk Score]]&gt;=6,"Medium Risk",TRUE,"Low Risk")</f>
        <v>Low Risk</v>
      </c>
    </row>
    <row r="3966" spans="1:19">
      <c r="A3966">
        <v>3965</v>
      </c>
      <c r="B3966">
        <v>2.0499999999999998</v>
      </c>
      <c r="C3966">
        <v>4</v>
      </c>
      <c r="D3966" t="s">
        <v>50</v>
      </c>
      <c r="E3966">
        <v>1</v>
      </c>
      <c r="F3966">
        <v>0</v>
      </c>
      <c r="G3966">
        <v>28</v>
      </c>
      <c r="H3966">
        <v>0</v>
      </c>
      <c r="I3966">
        <v>25</v>
      </c>
      <c r="J3966">
        <v>0</v>
      </c>
      <c r="K3966">
        <f>_xlfn.XLOOKUP(FraudData[[#This Row],[amount]],AmountRules[Amount Min],AmountRules[Risk Points],,-1)</f>
        <v>0</v>
      </c>
      <c r="L3966">
        <f>_xlfn.XLOOKUP(FraudData[[#This Row],[transaction_hour]],TimeRules[Hour Min],TimeRules[Risk Points],,-1)</f>
        <v>0</v>
      </c>
      <c r="M3966">
        <f>_xlfn.XLOOKUP(FraudData[[#This Row],[foreign_transaction]],ForeignRules[Foreign Transaction],ForeignRules[Risk Points],0)</f>
        <v>3</v>
      </c>
      <c r="N3966">
        <f>_xlfn.XLOOKUP(FraudData[[#This Row],[location_mismatch]],Table10[Location Mismatch],Table10[Risk Points],0)</f>
        <v>0</v>
      </c>
      <c r="O3966">
        <f>_xlfn.XLOOKUP(FraudData[[#This Row],[device_trust_score]],DeviceRules[Device Min],DeviceRules[Risk Points],,-1)</f>
        <v>3</v>
      </c>
      <c r="P3966">
        <f>_xlfn.XLOOKUP(FraudData[[#This Row],[velocity_last_24h]],VelocityRules[Velocity Min],VelocityRules[Risk Points],,-1)</f>
        <v>0</v>
      </c>
      <c r="Q3966">
        <f>_xlfn.XLOOKUP(FraudData[[#This Row],[merchant_category]],MerchantRules[Merchant Category],MerchantRules[Risk Points],0)</f>
        <v>0</v>
      </c>
      <c r="R3966">
        <f>SUM(FraudData[[#This Row],[Amount Risk]:[Merchant Risk]])</f>
        <v>6</v>
      </c>
      <c r="S3966" t="str" cm="1">
        <f t="array" ref="S3966">_xlfn.IFS(FraudData[[#This Row],[Fraud Risk Score]]&gt;=8,"High Risk",FraudData[[#This Row],[Fraud Risk Score]]&gt;=6,"Medium Risk",TRUE,"Low Risk")</f>
        <v>Medium Risk</v>
      </c>
    </row>
    <row r="3967" spans="1:19">
      <c r="A3967">
        <v>3966</v>
      </c>
      <c r="B3967">
        <v>278.68</v>
      </c>
      <c r="C3967">
        <v>5</v>
      </c>
      <c r="D3967" t="s">
        <v>49</v>
      </c>
      <c r="E3967">
        <v>0</v>
      </c>
      <c r="F3967">
        <v>0</v>
      </c>
      <c r="G3967">
        <v>35</v>
      </c>
      <c r="H3967">
        <v>1</v>
      </c>
      <c r="I3967">
        <v>21</v>
      </c>
      <c r="J3967">
        <v>0</v>
      </c>
      <c r="K3967">
        <f>_xlfn.XLOOKUP(FraudData[[#This Row],[amount]],AmountRules[Amount Min],AmountRules[Risk Points],,-1)</f>
        <v>0</v>
      </c>
      <c r="L3967">
        <f>_xlfn.XLOOKUP(FraudData[[#This Row],[transaction_hour]],TimeRules[Hour Min],TimeRules[Risk Points],,-1)</f>
        <v>0</v>
      </c>
      <c r="M3967">
        <f>_xlfn.XLOOKUP(FraudData[[#This Row],[foreign_transaction]],ForeignRules[Foreign Transaction],ForeignRules[Risk Points],0)</f>
        <v>0</v>
      </c>
      <c r="N3967">
        <f>_xlfn.XLOOKUP(FraudData[[#This Row],[location_mismatch]],Table10[Location Mismatch],Table10[Risk Points],0)</f>
        <v>0</v>
      </c>
      <c r="O3967">
        <f>_xlfn.XLOOKUP(FraudData[[#This Row],[device_trust_score]],DeviceRules[Device Min],DeviceRules[Risk Points],,-1)</f>
        <v>2</v>
      </c>
      <c r="P3967">
        <f>_xlfn.XLOOKUP(FraudData[[#This Row],[velocity_last_24h]],VelocityRules[Velocity Min],VelocityRules[Risk Points],,-1)</f>
        <v>0</v>
      </c>
      <c r="Q3967">
        <f>_xlfn.XLOOKUP(FraudData[[#This Row],[merchant_category]],MerchantRules[Merchant Category],MerchantRules[Risk Points],0)</f>
        <v>1</v>
      </c>
      <c r="R3967">
        <f>SUM(FraudData[[#This Row],[Amount Risk]:[Merchant Risk]])</f>
        <v>3</v>
      </c>
      <c r="S3967" t="str" cm="1">
        <f t="array" ref="S3967">_xlfn.IFS(FraudData[[#This Row],[Fraud Risk Score]]&gt;=8,"High Risk",FraudData[[#This Row],[Fraud Risk Score]]&gt;=6,"Medium Risk",TRUE,"Low Risk")</f>
        <v>Low Risk</v>
      </c>
    </row>
    <row r="3968" spans="1:19">
      <c r="A3968">
        <v>3967</v>
      </c>
      <c r="B3968">
        <v>65.86</v>
      </c>
      <c r="C3968">
        <v>18</v>
      </c>
      <c r="D3968" t="s">
        <v>49</v>
      </c>
      <c r="E3968">
        <v>0</v>
      </c>
      <c r="F3968">
        <v>0</v>
      </c>
      <c r="G3968">
        <v>77</v>
      </c>
      <c r="H3968">
        <v>1</v>
      </c>
      <c r="I3968">
        <v>23</v>
      </c>
      <c r="J3968">
        <v>0</v>
      </c>
      <c r="K3968">
        <f>_xlfn.XLOOKUP(FraudData[[#This Row],[amount]],AmountRules[Amount Min],AmountRules[Risk Points],,-1)</f>
        <v>0</v>
      </c>
      <c r="L3968">
        <f>_xlfn.XLOOKUP(FraudData[[#This Row],[transaction_hour]],TimeRules[Hour Min],TimeRules[Risk Points],,-1)</f>
        <v>0</v>
      </c>
      <c r="M3968">
        <f>_xlfn.XLOOKUP(FraudData[[#This Row],[foreign_transaction]],ForeignRules[Foreign Transaction],ForeignRules[Risk Points],0)</f>
        <v>0</v>
      </c>
      <c r="N3968">
        <f>_xlfn.XLOOKUP(FraudData[[#This Row],[location_mismatch]],Table10[Location Mismatch],Table10[Risk Points],0)</f>
        <v>0</v>
      </c>
      <c r="O3968">
        <f>_xlfn.XLOOKUP(FraudData[[#This Row],[device_trust_score]],DeviceRules[Device Min],DeviceRules[Risk Points],,-1)</f>
        <v>0</v>
      </c>
      <c r="P3968">
        <f>_xlfn.XLOOKUP(FraudData[[#This Row],[velocity_last_24h]],VelocityRules[Velocity Min],VelocityRules[Risk Points],,-1)</f>
        <v>0</v>
      </c>
      <c r="Q3968">
        <f>_xlfn.XLOOKUP(FraudData[[#This Row],[merchant_category]],MerchantRules[Merchant Category],MerchantRules[Risk Points],0)</f>
        <v>1</v>
      </c>
      <c r="R3968">
        <f>SUM(FraudData[[#This Row],[Amount Risk]:[Merchant Risk]])</f>
        <v>1</v>
      </c>
      <c r="S3968" t="str" cm="1">
        <f t="array" ref="S3968">_xlfn.IFS(FraudData[[#This Row],[Fraud Risk Score]]&gt;=8,"High Risk",FraudData[[#This Row],[Fraud Risk Score]]&gt;=6,"Medium Risk",TRUE,"Low Risk")</f>
        <v>Low Risk</v>
      </c>
    </row>
    <row r="3969" spans="1:19">
      <c r="A3969">
        <v>3968</v>
      </c>
      <c r="B3969">
        <v>7.4</v>
      </c>
      <c r="C3969">
        <v>7</v>
      </c>
      <c r="D3969" t="s">
        <v>50</v>
      </c>
      <c r="E3969">
        <v>0</v>
      </c>
      <c r="F3969">
        <v>0</v>
      </c>
      <c r="G3969">
        <v>78</v>
      </c>
      <c r="H3969">
        <v>0</v>
      </c>
      <c r="I3969">
        <v>54</v>
      </c>
      <c r="J3969">
        <v>0</v>
      </c>
      <c r="K3969">
        <f>_xlfn.XLOOKUP(FraudData[[#This Row],[amount]],AmountRules[Amount Min],AmountRules[Risk Points],,-1)</f>
        <v>0</v>
      </c>
      <c r="L3969">
        <f>_xlfn.XLOOKUP(FraudData[[#This Row],[transaction_hour]],TimeRules[Hour Min],TimeRules[Risk Points],,-1)</f>
        <v>0</v>
      </c>
      <c r="M3969">
        <f>_xlfn.XLOOKUP(FraudData[[#This Row],[foreign_transaction]],ForeignRules[Foreign Transaction],ForeignRules[Risk Points],0)</f>
        <v>0</v>
      </c>
      <c r="N3969">
        <f>_xlfn.XLOOKUP(FraudData[[#This Row],[location_mismatch]],Table10[Location Mismatch],Table10[Risk Points],0)</f>
        <v>0</v>
      </c>
      <c r="O3969">
        <f>_xlfn.XLOOKUP(FraudData[[#This Row],[device_trust_score]],DeviceRules[Device Min],DeviceRules[Risk Points],,-1)</f>
        <v>0</v>
      </c>
      <c r="P3969">
        <f>_xlfn.XLOOKUP(FraudData[[#This Row],[velocity_last_24h]],VelocityRules[Velocity Min],VelocityRules[Risk Points],,-1)</f>
        <v>0</v>
      </c>
      <c r="Q3969">
        <f>_xlfn.XLOOKUP(FraudData[[#This Row],[merchant_category]],MerchantRules[Merchant Category],MerchantRules[Risk Points],0)</f>
        <v>0</v>
      </c>
      <c r="R3969">
        <f>SUM(FraudData[[#This Row],[Amount Risk]:[Merchant Risk]])</f>
        <v>0</v>
      </c>
      <c r="S3969" t="str" cm="1">
        <f t="array" ref="S3969">_xlfn.IFS(FraudData[[#This Row],[Fraud Risk Score]]&gt;=8,"High Risk",FraudData[[#This Row],[Fraud Risk Score]]&gt;=6,"Medium Risk",TRUE,"Low Risk")</f>
        <v>Low Risk</v>
      </c>
    </row>
    <row r="3970" spans="1:19">
      <c r="A3970">
        <v>3969</v>
      </c>
      <c r="B3970">
        <v>159.77000000000001</v>
      </c>
      <c r="C3970">
        <v>9</v>
      </c>
      <c r="D3970" t="s">
        <v>49</v>
      </c>
      <c r="E3970">
        <v>0</v>
      </c>
      <c r="F3970">
        <v>0</v>
      </c>
      <c r="G3970">
        <v>69</v>
      </c>
      <c r="H3970">
        <v>2</v>
      </c>
      <c r="I3970">
        <v>27</v>
      </c>
      <c r="J3970">
        <v>0</v>
      </c>
      <c r="K3970">
        <f>_xlfn.XLOOKUP(FraudData[[#This Row],[amount]],AmountRules[Amount Min],AmountRules[Risk Points],,-1)</f>
        <v>0</v>
      </c>
      <c r="L3970">
        <f>_xlfn.XLOOKUP(FraudData[[#This Row],[transaction_hour]],TimeRules[Hour Min],TimeRules[Risk Points],,-1)</f>
        <v>0</v>
      </c>
      <c r="M3970">
        <f>_xlfn.XLOOKUP(FraudData[[#This Row],[foreign_transaction]],ForeignRules[Foreign Transaction],ForeignRules[Risk Points],0)</f>
        <v>0</v>
      </c>
      <c r="N3970">
        <f>_xlfn.XLOOKUP(FraudData[[#This Row],[location_mismatch]],Table10[Location Mismatch],Table10[Risk Points],0)</f>
        <v>0</v>
      </c>
      <c r="O3970">
        <f>_xlfn.XLOOKUP(FraudData[[#This Row],[device_trust_score]],DeviceRules[Device Min],DeviceRules[Risk Points],,-1)</f>
        <v>1</v>
      </c>
      <c r="P3970">
        <f>_xlfn.XLOOKUP(FraudData[[#This Row],[velocity_last_24h]],VelocityRules[Velocity Min],VelocityRules[Risk Points],,-1)</f>
        <v>0</v>
      </c>
      <c r="Q3970">
        <f>_xlfn.XLOOKUP(FraudData[[#This Row],[merchant_category]],MerchantRules[Merchant Category],MerchantRules[Risk Points],0)</f>
        <v>1</v>
      </c>
      <c r="R3970">
        <f>SUM(FraudData[[#This Row],[Amount Risk]:[Merchant Risk]])</f>
        <v>2</v>
      </c>
      <c r="S3970" t="str" cm="1">
        <f t="array" ref="S3970">_xlfn.IFS(FraudData[[#This Row],[Fraud Risk Score]]&gt;=8,"High Risk",FraudData[[#This Row],[Fraud Risk Score]]&gt;=6,"Medium Risk",TRUE,"Low Risk")</f>
        <v>Low Risk</v>
      </c>
    </row>
    <row r="3971" spans="1:19">
      <c r="A3971">
        <v>3970</v>
      </c>
      <c r="B3971">
        <v>91.26</v>
      </c>
      <c r="C3971">
        <v>10</v>
      </c>
      <c r="D3971" t="s">
        <v>46</v>
      </c>
      <c r="E3971">
        <v>0</v>
      </c>
      <c r="F3971">
        <v>0</v>
      </c>
      <c r="G3971">
        <v>41</v>
      </c>
      <c r="H3971">
        <v>1</v>
      </c>
      <c r="I3971">
        <v>67</v>
      </c>
      <c r="J3971">
        <v>0</v>
      </c>
      <c r="K3971">
        <f>_xlfn.XLOOKUP(FraudData[[#This Row],[amount]],AmountRules[Amount Min],AmountRules[Risk Points],,-1)</f>
        <v>0</v>
      </c>
      <c r="L3971">
        <f>_xlfn.XLOOKUP(FraudData[[#This Row],[transaction_hour]],TimeRules[Hour Min],TimeRules[Risk Points],,-1)</f>
        <v>0</v>
      </c>
      <c r="M3971">
        <f>_xlfn.XLOOKUP(FraudData[[#This Row],[foreign_transaction]],ForeignRules[Foreign Transaction],ForeignRules[Risk Points],0)</f>
        <v>0</v>
      </c>
      <c r="N3971">
        <f>_xlfn.XLOOKUP(FraudData[[#This Row],[location_mismatch]],Table10[Location Mismatch],Table10[Risk Points],0)</f>
        <v>0</v>
      </c>
      <c r="O3971">
        <f>_xlfn.XLOOKUP(FraudData[[#This Row],[device_trust_score]],DeviceRules[Device Min],DeviceRules[Risk Points],,-1)</f>
        <v>2</v>
      </c>
      <c r="P3971">
        <f>_xlfn.XLOOKUP(FraudData[[#This Row],[velocity_last_24h]],VelocityRules[Velocity Min],VelocityRules[Risk Points],,-1)</f>
        <v>0</v>
      </c>
      <c r="Q3971">
        <f>_xlfn.XLOOKUP(FraudData[[#This Row],[merchant_category]],MerchantRules[Merchant Category],MerchantRules[Risk Points],0)</f>
        <v>0</v>
      </c>
      <c r="R3971">
        <f>SUM(FraudData[[#This Row],[Amount Risk]:[Merchant Risk]])</f>
        <v>2</v>
      </c>
      <c r="S3971" t="str" cm="1">
        <f t="array" ref="S3971">_xlfn.IFS(FraudData[[#This Row],[Fraud Risk Score]]&gt;=8,"High Risk",FraudData[[#This Row],[Fraud Risk Score]]&gt;=6,"Medium Risk",TRUE,"Low Risk")</f>
        <v>Low Risk</v>
      </c>
    </row>
    <row r="3972" spans="1:19">
      <c r="A3972">
        <v>3971</v>
      </c>
      <c r="B3972">
        <v>655.56</v>
      </c>
      <c r="C3972">
        <v>12</v>
      </c>
      <c r="D3972" t="s">
        <v>49</v>
      </c>
      <c r="E3972">
        <v>0</v>
      </c>
      <c r="F3972">
        <v>0</v>
      </c>
      <c r="G3972">
        <v>88</v>
      </c>
      <c r="H3972">
        <v>1</v>
      </c>
      <c r="I3972">
        <v>66</v>
      </c>
      <c r="J3972">
        <v>0</v>
      </c>
      <c r="K3972">
        <f>_xlfn.XLOOKUP(FraudData[[#This Row],[amount]],AmountRules[Amount Min],AmountRules[Risk Points],,-1)</f>
        <v>1</v>
      </c>
      <c r="L3972">
        <f>_xlfn.XLOOKUP(FraudData[[#This Row],[transaction_hour]],TimeRules[Hour Min],TimeRules[Risk Points],,-1)</f>
        <v>0</v>
      </c>
      <c r="M3972">
        <f>_xlfn.XLOOKUP(FraudData[[#This Row],[foreign_transaction]],ForeignRules[Foreign Transaction],ForeignRules[Risk Points],0)</f>
        <v>0</v>
      </c>
      <c r="N3972">
        <f>_xlfn.XLOOKUP(FraudData[[#This Row],[location_mismatch]],Table10[Location Mismatch],Table10[Risk Points],0)</f>
        <v>0</v>
      </c>
      <c r="O3972">
        <f>_xlfn.XLOOKUP(FraudData[[#This Row],[device_trust_score]],DeviceRules[Device Min],DeviceRules[Risk Points],,-1)</f>
        <v>0</v>
      </c>
      <c r="P3972">
        <f>_xlfn.XLOOKUP(FraudData[[#This Row],[velocity_last_24h]],VelocityRules[Velocity Min],VelocityRules[Risk Points],,-1)</f>
        <v>0</v>
      </c>
      <c r="Q3972">
        <f>_xlfn.XLOOKUP(FraudData[[#This Row],[merchant_category]],MerchantRules[Merchant Category],MerchantRules[Risk Points],0)</f>
        <v>1</v>
      </c>
      <c r="R3972">
        <f>SUM(FraudData[[#This Row],[Amount Risk]:[Merchant Risk]])</f>
        <v>2</v>
      </c>
      <c r="S3972" t="str" cm="1">
        <f t="array" ref="S3972">_xlfn.IFS(FraudData[[#This Row],[Fraud Risk Score]]&gt;=8,"High Risk",FraudData[[#This Row],[Fraud Risk Score]]&gt;=6,"Medium Risk",TRUE,"Low Risk")</f>
        <v>Low Risk</v>
      </c>
    </row>
    <row r="3973" spans="1:19">
      <c r="A3973">
        <v>3972</v>
      </c>
      <c r="B3973">
        <v>141.43</v>
      </c>
      <c r="C3973">
        <v>19</v>
      </c>
      <c r="D3973" t="s">
        <v>46</v>
      </c>
      <c r="E3973">
        <v>0</v>
      </c>
      <c r="F3973">
        <v>0</v>
      </c>
      <c r="G3973">
        <v>82</v>
      </c>
      <c r="H3973">
        <v>4</v>
      </c>
      <c r="I3973">
        <v>31</v>
      </c>
      <c r="J3973">
        <v>0</v>
      </c>
      <c r="K3973">
        <f>_xlfn.XLOOKUP(FraudData[[#This Row],[amount]],AmountRules[Amount Min],AmountRules[Risk Points],,-1)</f>
        <v>0</v>
      </c>
      <c r="L3973">
        <f>_xlfn.XLOOKUP(FraudData[[#This Row],[transaction_hour]],TimeRules[Hour Min],TimeRules[Risk Points],,-1)</f>
        <v>0</v>
      </c>
      <c r="M3973">
        <f>_xlfn.XLOOKUP(FraudData[[#This Row],[foreign_transaction]],ForeignRules[Foreign Transaction],ForeignRules[Risk Points],0)</f>
        <v>0</v>
      </c>
      <c r="N3973">
        <f>_xlfn.XLOOKUP(FraudData[[#This Row],[location_mismatch]],Table10[Location Mismatch],Table10[Risk Points],0)</f>
        <v>0</v>
      </c>
      <c r="O3973">
        <f>_xlfn.XLOOKUP(FraudData[[#This Row],[device_trust_score]],DeviceRules[Device Min],DeviceRules[Risk Points],,-1)</f>
        <v>0</v>
      </c>
      <c r="P3973">
        <f>_xlfn.XLOOKUP(FraudData[[#This Row],[velocity_last_24h]],VelocityRules[Velocity Min],VelocityRules[Risk Points],,-1)</f>
        <v>0</v>
      </c>
      <c r="Q3973">
        <f>_xlfn.XLOOKUP(FraudData[[#This Row],[merchant_category]],MerchantRules[Merchant Category],MerchantRules[Risk Points],0)</f>
        <v>0</v>
      </c>
      <c r="R3973">
        <f>SUM(FraudData[[#This Row],[Amount Risk]:[Merchant Risk]])</f>
        <v>0</v>
      </c>
      <c r="S3973" t="str" cm="1">
        <f t="array" ref="S3973">_xlfn.IFS(FraudData[[#This Row],[Fraud Risk Score]]&gt;=8,"High Risk",FraudData[[#This Row],[Fraud Risk Score]]&gt;=6,"Medium Risk",TRUE,"Low Risk")</f>
        <v>Low Risk</v>
      </c>
    </row>
    <row r="3974" spans="1:19">
      <c r="A3974">
        <v>3973</v>
      </c>
      <c r="B3974">
        <v>57.94</v>
      </c>
      <c r="C3974">
        <v>3</v>
      </c>
      <c r="D3974" t="s">
        <v>50</v>
      </c>
      <c r="E3974">
        <v>0</v>
      </c>
      <c r="F3974">
        <v>0</v>
      </c>
      <c r="G3974">
        <v>37</v>
      </c>
      <c r="H3974">
        <v>3</v>
      </c>
      <c r="I3974">
        <v>30</v>
      </c>
      <c r="J3974">
        <v>0</v>
      </c>
      <c r="K3974">
        <f>_xlfn.XLOOKUP(FraudData[[#This Row],[amount]],AmountRules[Amount Min],AmountRules[Risk Points],,-1)</f>
        <v>0</v>
      </c>
      <c r="L3974">
        <f>_xlfn.XLOOKUP(FraudData[[#This Row],[transaction_hour]],TimeRules[Hour Min],TimeRules[Risk Points],,-1)</f>
        <v>3</v>
      </c>
      <c r="M3974">
        <f>_xlfn.XLOOKUP(FraudData[[#This Row],[foreign_transaction]],ForeignRules[Foreign Transaction],ForeignRules[Risk Points],0)</f>
        <v>0</v>
      </c>
      <c r="N3974">
        <f>_xlfn.XLOOKUP(FraudData[[#This Row],[location_mismatch]],Table10[Location Mismatch],Table10[Risk Points],0)</f>
        <v>0</v>
      </c>
      <c r="O3974">
        <f>_xlfn.XLOOKUP(FraudData[[#This Row],[device_trust_score]],DeviceRules[Device Min],DeviceRules[Risk Points],,-1)</f>
        <v>2</v>
      </c>
      <c r="P3974">
        <f>_xlfn.XLOOKUP(FraudData[[#This Row],[velocity_last_24h]],VelocityRules[Velocity Min],VelocityRules[Risk Points],,-1)</f>
        <v>0</v>
      </c>
      <c r="Q3974">
        <f>_xlfn.XLOOKUP(FraudData[[#This Row],[merchant_category]],MerchantRules[Merchant Category],MerchantRules[Risk Points],0)</f>
        <v>0</v>
      </c>
      <c r="R3974">
        <f>SUM(FraudData[[#This Row],[Amount Risk]:[Merchant Risk]])</f>
        <v>5</v>
      </c>
      <c r="S3974" t="str" cm="1">
        <f t="array" ref="S3974">_xlfn.IFS(FraudData[[#This Row],[Fraud Risk Score]]&gt;=8,"High Risk",FraudData[[#This Row],[Fraud Risk Score]]&gt;=6,"Medium Risk",TRUE,"Low Risk")</f>
        <v>Low Risk</v>
      </c>
    </row>
    <row r="3975" spans="1:19">
      <c r="A3975">
        <v>3974</v>
      </c>
      <c r="B3975">
        <v>222.47</v>
      </c>
      <c r="C3975">
        <v>10</v>
      </c>
      <c r="D3975" t="s">
        <v>46</v>
      </c>
      <c r="E3975">
        <v>0</v>
      </c>
      <c r="F3975">
        <v>1</v>
      </c>
      <c r="G3975">
        <v>75</v>
      </c>
      <c r="H3975">
        <v>2</v>
      </c>
      <c r="I3975">
        <v>55</v>
      </c>
      <c r="J3975">
        <v>0</v>
      </c>
      <c r="K3975">
        <f>_xlfn.XLOOKUP(FraudData[[#This Row],[amount]],AmountRules[Amount Min],AmountRules[Risk Points],,-1)</f>
        <v>0</v>
      </c>
      <c r="L3975">
        <f>_xlfn.XLOOKUP(FraudData[[#This Row],[transaction_hour]],TimeRules[Hour Min],TimeRules[Risk Points],,-1)</f>
        <v>0</v>
      </c>
      <c r="M3975">
        <f>_xlfn.XLOOKUP(FraudData[[#This Row],[foreign_transaction]],ForeignRules[Foreign Transaction],ForeignRules[Risk Points],0)</f>
        <v>0</v>
      </c>
      <c r="N3975">
        <f>_xlfn.XLOOKUP(FraudData[[#This Row],[location_mismatch]],Table10[Location Mismatch],Table10[Risk Points],0)</f>
        <v>3</v>
      </c>
      <c r="O3975">
        <f>_xlfn.XLOOKUP(FraudData[[#This Row],[device_trust_score]],DeviceRules[Device Min],DeviceRules[Risk Points],,-1)</f>
        <v>0</v>
      </c>
      <c r="P3975">
        <f>_xlfn.XLOOKUP(FraudData[[#This Row],[velocity_last_24h]],VelocityRules[Velocity Min],VelocityRules[Risk Points],,-1)</f>
        <v>0</v>
      </c>
      <c r="Q3975">
        <f>_xlfn.XLOOKUP(FraudData[[#This Row],[merchant_category]],MerchantRules[Merchant Category],MerchantRules[Risk Points],0)</f>
        <v>0</v>
      </c>
      <c r="R3975">
        <f>SUM(FraudData[[#This Row],[Amount Risk]:[Merchant Risk]])</f>
        <v>3</v>
      </c>
      <c r="S3975" t="str" cm="1">
        <f t="array" ref="S3975">_xlfn.IFS(FraudData[[#This Row],[Fraud Risk Score]]&gt;=8,"High Risk",FraudData[[#This Row],[Fraud Risk Score]]&gt;=6,"Medium Risk",TRUE,"Low Risk")</f>
        <v>Low Risk</v>
      </c>
    </row>
    <row r="3976" spans="1:19">
      <c r="A3976">
        <v>3975</v>
      </c>
      <c r="B3976">
        <v>57.02</v>
      </c>
      <c r="C3976">
        <v>11</v>
      </c>
      <c r="D3976" t="s">
        <v>49</v>
      </c>
      <c r="E3976">
        <v>0</v>
      </c>
      <c r="F3976">
        <v>0</v>
      </c>
      <c r="G3976">
        <v>76</v>
      </c>
      <c r="H3976">
        <v>2</v>
      </c>
      <c r="I3976">
        <v>65</v>
      </c>
      <c r="J3976">
        <v>0</v>
      </c>
      <c r="K3976">
        <f>_xlfn.XLOOKUP(FraudData[[#This Row],[amount]],AmountRules[Amount Min],AmountRules[Risk Points],,-1)</f>
        <v>0</v>
      </c>
      <c r="L3976">
        <f>_xlfn.XLOOKUP(FraudData[[#This Row],[transaction_hour]],TimeRules[Hour Min],TimeRules[Risk Points],,-1)</f>
        <v>0</v>
      </c>
      <c r="M3976">
        <f>_xlfn.XLOOKUP(FraudData[[#This Row],[foreign_transaction]],ForeignRules[Foreign Transaction],ForeignRules[Risk Points],0)</f>
        <v>0</v>
      </c>
      <c r="N3976">
        <f>_xlfn.XLOOKUP(FraudData[[#This Row],[location_mismatch]],Table10[Location Mismatch],Table10[Risk Points],0)</f>
        <v>0</v>
      </c>
      <c r="O3976">
        <f>_xlfn.XLOOKUP(FraudData[[#This Row],[device_trust_score]],DeviceRules[Device Min],DeviceRules[Risk Points],,-1)</f>
        <v>0</v>
      </c>
      <c r="P3976">
        <f>_xlfn.XLOOKUP(FraudData[[#This Row],[velocity_last_24h]],VelocityRules[Velocity Min],VelocityRules[Risk Points],,-1)</f>
        <v>0</v>
      </c>
      <c r="Q3976">
        <f>_xlfn.XLOOKUP(FraudData[[#This Row],[merchant_category]],MerchantRules[Merchant Category],MerchantRules[Risk Points],0)</f>
        <v>1</v>
      </c>
      <c r="R3976">
        <f>SUM(FraudData[[#This Row],[Amount Risk]:[Merchant Risk]])</f>
        <v>1</v>
      </c>
      <c r="S3976" t="str" cm="1">
        <f t="array" ref="S3976">_xlfn.IFS(FraudData[[#This Row],[Fraud Risk Score]]&gt;=8,"High Risk",FraudData[[#This Row],[Fraud Risk Score]]&gt;=6,"Medium Risk",TRUE,"Low Risk")</f>
        <v>Low Risk</v>
      </c>
    </row>
    <row r="3977" spans="1:19">
      <c r="A3977">
        <v>3976</v>
      </c>
      <c r="B3977">
        <v>422.27</v>
      </c>
      <c r="C3977">
        <v>4</v>
      </c>
      <c r="D3977" t="s">
        <v>47</v>
      </c>
      <c r="E3977">
        <v>0</v>
      </c>
      <c r="F3977">
        <v>0</v>
      </c>
      <c r="G3977">
        <v>39</v>
      </c>
      <c r="H3977">
        <v>2</v>
      </c>
      <c r="I3977">
        <v>59</v>
      </c>
      <c r="J3977">
        <v>0</v>
      </c>
      <c r="K3977">
        <f>_xlfn.XLOOKUP(FraudData[[#This Row],[amount]],AmountRules[Amount Min],AmountRules[Risk Points],,-1)</f>
        <v>0</v>
      </c>
      <c r="L3977">
        <f>_xlfn.XLOOKUP(FraudData[[#This Row],[transaction_hour]],TimeRules[Hour Min],TimeRules[Risk Points],,-1)</f>
        <v>0</v>
      </c>
      <c r="M3977">
        <f>_xlfn.XLOOKUP(FraudData[[#This Row],[foreign_transaction]],ForeignRules[Foreign Transaction],ForeignRules[Risk Points],0)</f>
        <v>0</v>
      </c>
      <c r="N3977">
        <f>_xlfn.XLOOKUP(FraudData[[#This Row],[location_mismatch]],Table10[Location Mismatch],Table10[Risk Points],0)</f>
        <v>0</v>
      </c>
      <c r="O3977">
        <f>_xlfn.XLOOKUP(FraudData[[#This Row],[device_trust_score]],DeviceRules[Device Min],DeviceRules[Risk Points],,-1)</f>
        <v>2</v>
      </c>
      <c r="P3977">
        <f>_xlfn.XLOOKUP(FraudData[[#This Row],[velocity_last_24h]],VelocityRules[Velocity Min],VelocityRules[Risk Points],,-1)</f>
        <v>0</v>
      </c>
      <c r="Q3977">
        <f>_xlfn.XLOOKUP(FraudData[[#This Row],[merchant_category]],MerchantRules[Merchant Category],MerchantRules[Risk Points],0)</f>
        <v>0</v>
      </c>
      <c r="R3977">
        <f>SUM(FraudData[[#This Row],[Amount Risk]:[Merchant Risk]])</f>
        <v>2</v>
      </c>
      <c r="S3977" t="str" cm="1">
        <f t="array" ref="S3977">_xlfn.IFS(FraudData[[#This Row],[Fraud Risk Score]]&gt;=8,"High Risk",FraudData[[#This Row],[Fraud Risk Score]]&gt;=6,"Medium Risk",TRUE,"Low Risk")</f>
        <v>Low Risk</v>
      </c>
    </row>
    <row r="3978" spans="1:19">
      <c r="A3978">
        <v>3977</v>
      </c>
      <c r="B3978">
        <v>84.52</v>
      </c>
      <c r="C3978">
        <v>9</v>
      </c>
      <c r="D3978" t="s">
        <v>46</v>
      </c>
      <c r="E3978">
        <v>0</v>
      </c>
      <c r="F3978">
        <v>0</v>
      </c>
      <c r="G3978">
        <v>28</v>
      </c>
      <c r="H3978">
        <v>1</v>
      </c>
      <c r="I3978">
        <v>24</v>
      </c>
      <c r="J3978">
        <v>0</v>
      </c>
      <c r="K3978">
        <f>_xlfn.XLOOKUP(FraudData[[#This Row],[amount]],AmountRules[Amount Min],AmountRules[Risk Points],,-1)</f>
        <v>0</v>
      </c>
      <c r="L3978">
        <f>_xlfn.XLOOKUP(FraudData[[#This Row],[transaction_hour]],TimeRules[Hour Min],TimeRules[Risk Points],,-1)</f>
        <v>0</v>
      </c>
      <c r="M3978">
        <f>_xlfn.XLOOKUP(FraudData[[#This Row],[foreign_transaction]],ForeignRules[Foreign Transaction],ForeignRules[Risk Points],0)</f>
        <v>0</v>
      </c>
      <c r="N3978">
        <f>_xlfn.XLOOKUP(FraudData[[#This Row],[location_mismatch]],Table10[Location Mismatch],Table10[Risk Points],0)</f>
        <v>0</v>
      </c>
      <c r="O3978">
        <f>_xlfn.XLOOKUP(FraudData[[#This Row],[device_trust_score]],DeviceRules[Device Min],DeviceRules[Risk Points],,-1)</f>
        <v>3</v>
      </c>
      <c r="P3978">
        <f>_xlfn.XLOOKUP(FraudData[[#This Row],[velocity_last_24h]],VelocityRules[Velocity Min],VelocityRules[Risk Points],,-1)</f>
        <v>0</v>
      </c>
      <c r="Q3978">
        <f>_xlfn.XLOOKUP(FraudData[[#This Row],[merchant_category]],MerchantRules[Merchant Category],MerchantRules[Risk Points],0)</f>
        <v>0</v>
      </c>
      <c r="R3978">
        <f>SUM(FraudData[[#This Row],[Amount Risk]:[Merchant Risk]])</f>
        <v>3</v>
      </c>
      <c r="S3978" t="str" cm="1">
        <f t="array" ref="S3978">_xlfn.IFS(FraudData[[#This Row],[Fraud Risk Score]]&gt;=8,"High Risk",FraudData[[#This Row],[Fraud Risk Score]]&gt;=6,"Medium Risk",TRUE,"Low Risk")</f>
        <v>Low Risk</v>
      </c>
    </row>
    <row r="3979" spans="1:19">
      <c r="A3979">
        <v>3978</v>
      </c>
      <c r="B3979">
        <v>143.68</v>
      </c>
      <c r="C3979">
        <v>23</v>
      </c>
      <c r="D3979" t="s">
        <v>49</v>
      </c>
      <c r="E3979">
        <v>0</v>
      </c>
      <c r="F3979">
        <v>0</v>
      </c>
      <c r="G3979">
        <v>33</v>
      </c>
      <c r="H3979">
        <v>2</v>
      </c>
      <c r="I3979">
        <v>38</v>
      </c>
      <c r="J3979">
        <v>0</v>
      </c>
      <c r="K3979">
        <f>_xlfn.XLOOKUP(FraudData[[#This Row],[amount]],AmountRules[Amount Min],AmountRules[Risk Points],,-1)</f>
        <v>0</v>
      </c>
      <c r="L3979">
        <f>_xlfn.XLOOKUP(FraudData[[#This Row],[transaction_hour]],TimeRules[Hour Min],TimeRules[Risk Points],,-1)</f>
        <v>1</v>
      </c>
      <c r="M3979">
        <f>_xlfn.XLOOKUP(FraudData[[#This Row],[foreign_transaction]],ForeignRules[Foreign Transaction],ForeignRules[Risk Points],0)</f>
        <v>0</v>
      </c>
      <c r="N3979">
        <f>_xlfn.XLOOKUP(FraudData[[#This Row],[location_mismatch]],Table10[Location Mismatch],Table10[Risk Points],0)</f>
        <v>0</v>
      </c>
      <c r="O3979">
        <f>_xlfn.XLOOKUP(FraudData[[#This Row],[device_trust_score]],DeviceRules[Device Min],DeviceRules[Risk Points],,-1)</f>
        <v>2</v>
      </c>
      <c r="P3979">
        <f>_xlfn.XLOOKUP(FraudData[[#This Row],[velocity_last_24h]],VelocityRules[Velocity Min],VelocityRules[Risk Points],,-1)</f>
        <v>0</v>
      </c>
      <c r="Q3979">
        <f>_xlfn.XLOOKUP(FraudData[[#This Row],[merchant_category]],MerchantRules[Merchant Category],MerchantRules[Risk Points],0)</f>
        <v>1</v>
      </c>
      <c r="R3979">
        <f>SUM(FraudData[[#This Row],[Amount Risk]:[Merchant Risk]])</f>
        <v>4</v>
      </c>
      <c r="S3979" t="str" cm="1">
        <f t="array" ref="S3979">_xlfn.IFS(FraudData[[#This Row],[Fraud Risk Score]]&gt;=8,"High Risk",FraudData[[#This Row],[Fraud Risk Score]]&gt;=6,"Medium Risk",TRUE,"Low Risk")</f>
        <v>Low Risk</v>
      </c>
    </row>
    <row r="3980" spans="1:19">
      <c r="A3980">
        <v>3979</v>
      </c>
      <c r="B3980">
        <v>9.34</v>
      </c>
      <c r="C3980">
        <v>6</v>
      </c>
      <c r="D3980" t="s">
        <v>47</v>
      </c>
      <c r="E3980">
        <v>0</v>
      </c>
      <c r="F3980">
        <v>0</v>
      </c>
      <c r="G3980">
        <v>91</v>
      </c>
      <c r="H3980">
        <v>1</v>
      </c>
      <c r="I3980">
        <v>50</v>
      </c>
      <c r="J3980">
        <v>0</v>
      </c>
      <c r="K3980">
        <f>_xlfn.XLOOKUP(FraudData[[#This Row],[amount]],AmountRules[Amount Min],AmountRules[Risk Points],,-1)</f>
        <v>0</v>
      </c>
      <c r="L3980">
        <f>_xlfn.XLOOKUP(FraudData[[#This Row],[transaction_hour]],TimeRules[Hour Min],TimeRules[Risk Points],,-1)</f>
        <v>0</v>
      </c>
      <c r="M3980">
        <f>_xlfn.XLOOKUP(FraudData[[#This Row],[foreign_transaction]],ForeignRules[Foreign Transaction],ForeignRules[Risk Points],0)</f>
        <v>0</v>
      </c>
      <c r="N3980">
        <f>_xlfn.XLOOKUP(FraudData[[#This Row],[location_mismatch]],Table10[Location Mismatch],Table10[Risk Points],0)</f>
        <v>0</v>
      </c>
      <c r="O3980">
        <f>_xlfn.XLOOKUP(FraudData[[#This Row],[device_trust_score]],DeviceRules[Device Min],DeviceRules[Risk Points],,-1)</f>
        <v>0</v>
      </c>
      <c r="P3980">
        <f>_xlfn.XLOOKUP(FraudData[[#This Row],[velocity_last_24h]],VelocityRules[Velocity Min],VelocityRules[Risk Points],,-1)</f>
        <v>0</v>
      </c>
      <c r="Q3980">
        <f>_xlfn.XLOOKUP(FraudData[[#This Row],[merchant_category]],MerchantRules[Merchant Category],MerchantRules[Risk Points],0)</f>
        <v>0</v>
      </c>
      <c r="R3980">
        <f>SUM(FraudData[[#This Row],[Amount Risk]:[Merchant Risk]])</f>
        <v>0</v>
      </c>
      <c r="S3980" t="str" cm="1">
        <f t="array" ref="S3980">_xlfn.IFS(FraudData[[#This Row],[Fraud Risk Score]]&gt;=8,"High Risk",FraudData[[#This Row],[Fraud Risk Score]]&gt;=6,"Medium Risk",TRUE,"Low Risk")</f>
        <v>Low Risk</v>
      </c>
    </row>
    <row r="3981" spans="1:19">
      <c r="A3981">
        <v>3980</v>
      </c>
      <c r="B3981">
        <v>99.96</v>
      </c>
      <c r="C3981">
        <v>20</v>
      </c>
      <c r="D3981" t="s">
        <v>50</v>
      </c>
      <c r="E3981">
        <v>0</v>
      </c>
      <c r="F3981">
        <v>1</v>
      </c>
      <c r="G3981">
        <v>98</v>
      </c>
      <c r="H3981">
        <v>3</v>
      </c>
      <c r="I3981">
        <v>28</v>
      </c>
      <c r="J3981">
        <v>0</v>
      </c>
      <c r="K3981">
        <f>_xlfn.XLOOKUP(FraudData[[#This Row],[amount]],AmountRules[Amount Min],AmountRules[Risk Points],,-1)</f>
        <v>0</v>
      </c>
      <c r="L3981">
        <f>_xlfn.XLOOKUP(FraudData[[#This Row],[transaction_hour]],TimeRules[Hour Min],TimeRules[Risk Points],,-1)</f>
        <v>0</v>
      </c>
      <c r="M3981">
        <f>_xlfn.XLOOKUP(FraudData[[#This Row],[foreign_transaction]],ForeignRules[Foreign Transaction],ForeignRules[Risk Points],0)</f>
        <v>0</v>
      </c>
      <c r="N3981">
        <f>_xlfn.XLOOKUP(FraudData[[#This Row],[location_mismatch]],Table10[Location Mismatch],Table10[Risk Points],0)</f>
        <v>3</v>
      </c>
      <c r="O3981">
        <f>_xlfn.XLOOKUP(FraudData[[#This Row],[device_trust_score]],DeviceRules[Device Min],DeviceRules[Risk Points],,-1)</f>
        <v>0</v>
      </c>
      <c r="P3981">
        <f>_xlfn.XLOOKUP(FraudData[[#This Row],[velocity_last_24h]],VelocityRules[Velocity Min],VelocityRules[Risk Points],,-1)</f>
        <v>0</v>
      </c>
      <c r="Q3981">
        <f>_xlfn.XLOOKUP(FraudData[[#This Row],[merchant_category]],MerchantRules[Merchant Category],MerchantRules[Risk Points],0)</f>
        <v>0</v>
      </c>
      <c r="R3981">
        <f>SUM(FraudData[[#This Row],[Amount Risk]:[Merchant Risk]])</f>
        <v>3</v>
      </c>
      <c r="S3981" t="str" cm="1">
        <f t="array" ref="S3981">_xlfn.IFS(FraudData[[#This Row],[Fraud Risk Score]]&gt;=8,"High Risk",FraudData[[#This Row],[Fraud Risk Score]]&gt;=6,"Medium Risk",TRUE,"Low Risk")</f>
        <v>Low Risk</v>
      </c>
    </row>
    <row r="3982" spans="1:19">
      <c r="A3982">
        <v>3981</v>
      </c>
      <c r="B3982">
        <v>321.47000000000003</v>
      </c>
      <c r="C3982">
        <v>8</v>
      </c>
      <c r="D3982" t="s">
        <v>50</v>
      </c>
      <c r="E3982">
        <v>0</v>
      </c>
      <c r="F3982">
        <v>0</v>
      </c>
      <c r="G3982">
        <v>81</v>
      </c>
      <c r="H3982">
        <v>2</v>
      </c>
      <c r="I3982">
        <v>23</v>
      </c>
      <c r="J3982">
        <v>0</v>
      </c>
      <c r="K3982">
        <f>_xlfn.XLOOKUP(FraudData[[#This Row],[amount]],AmountRules[Amount Min],AmountRules[Risk Points],,-1)</f>
        <v>0</v>
      </c>
      <c r="L3982">
        <f>_xlfn.XLOOKUP(FraudData[[#This Row],[transaction_hour]],TimeRules[Hour Min],TimeRules[Risk Points],,-1)</f>
        <v>0</v>
      </c>
      <c r="M3982">
        <f>_xlfn.XLOOKUP(FraudData[[#This Row],[foreign_transaction]],ForeignRules[Foreign Transaction],ForeignRules[Risk Points],0)</f>
        <v>0</v>
      </c>
      <c r="N3982">
        <f>_xlfn.XLOOKUP(FraudData[[#This Row],[location_mismatch]],Table10[Location Mismatch],Table10[Risk Points],0)</f>
        <v>0</v>
      </c>
      <c r="O3982">
        <f>_xlfn.XLOOKUP(FraudData[[#This Row],[device_trust_score]],DeviceRules[Device Min],DeviceRules[Risk Points],,-1)</f>
        <v>0</v>
      </c>
      <c r="P3982">
        <f>_xlfn.XLOOKUP(FraudData[[#This Row],[velocity_last_24h]],VelocityRules[Velocity Min],VelocityRules[Risk Points],,-1)</f>
        <v>0</v>
      </c>
      <c r="Q3982">
        <f>_xlfn.XLOOKUP(FraudData[[#This Row],[merchant_category]],MerchantRules[Merchant Category],MerchantRules[Risk Points],0)</f>
        <v>0</v>
      </c>
      <c r="R3982">
        <f>SUM(FraudData[[#This Row],[Amount Risk]:[Merchant Risk]])</f>
        <v>0</v>
      </c>
      <c r="S3982" t="str" cm="1">
        <f t="array" ref="S3982">_xlfn.IFS(FraudData[[#This Row],[Fraud Risk Score]]&gt;=8,"High Risk",FraudData[[#This Row],[Fraud Risk Score]]&gt;=6,"Medium Risk",TRUE,"Low Risk")</f>
        <v>Low Risk</v>
      </c>
    </row>
    <row r="3983" spans="1:19">
      <c r="A3983">
        <v>3982</v>
      </c>
      <c r="B3983">
        <v>294.86</v>
      </c>
      <c r="C3983">
        <v>8</v>
      </c>
      <c r="D3983" t="s">
        <v>48</v>
      </c>
      <c r="E3983">
        <v>0</v>
      </c>
      <c r="F3983">
        <v>0</v>
      </c>
      <c r="G3983">
        <v>53</v>
      </c>
      <c r="H3983">
        <v>4</v>
      </c>
      <c r="I3983">
        <v>53</v>
      </c>
      <c r="J3983">
        <v>0</v>
      </c>
      <c r="K3983">
        <f>_xlfn.XLOOKUP(FraudData[[#This Row],[amount]],AmountRules[Amount Min],AmountRules[Risk Points],,-1)</f>
        <v>0</v>
      </c>
      <c r="L3983">
        <f>_xlfn.XLOOKUP(FraudData[[#This Row],[transaction_hour]],TimeRules[Hour Min],TimeRules[Risk Points],,-1)</f>
        <v>0</v>
      </c>
      <c r="M3983">
        <f>_xlfn.XLOOKUP(FraudData[[#This Row],[foreign_transaction]],ForeignRules[Foreign Transaction],ForeignRules[Risk Points],0)</f>
        <v>0</v>
      </c>
      <c r="N3983">
        <f>_xlfn.XLOOKUP(FraudData[[#This Row],[location_mismatch]],Table10[Location Mismatch],Table10[Risk Points],0)</f>
        <v>0</v>
      </c>
      <c r="O3983">
        <f>_xlfn.XLOOKUP(FraudData[[#This Row],[device_trust_score]],DeviceRules[Device Min],DeviceRules[Risk Points],,-1)</f>
        <v>1</v>
      </c>
      <c r="P3983">
        <f>_xlfn.XLOOKUP(FraudData[[#This Row],[velocity_last_24h]],VelocityRules[Velocity Min],VelocityRules[Risk Points],,-1)</f>
        <v>0</v>
      </c>
      <c r="Q3983">
        <f>_xlfn.XLOOKUP(FraudData[[#This Row],[merchant_category]],MerchantRules[Merchant Category],MerchantRules[Risk Points],0)</f>
        <v>0</v>
      </c>
      <c r="R3983">
        <f>SUM(FraudData[[#This Row],[Amount Risk]:[Merchant Risk]])</f>
        <v>1</v>
      </c>
      <c r="S3983" t="str" cm="1">
        <f t="array" ref="S3983">_xlfn.IFS(FraudData[[#This Row],[Fraud Risk Score]]&gt;=8,"High Risk",FraudData[[#This Row],[Fraud Risk Score]]&gt;=6,"Medium Risk",TRUE,"Low Risk")</f>
        <v>Low Risk</v>
      </c>
    </row>
    <row r="3984" spans="1:19">
      <c r="A3984">
        <v>3983</v>
      </c>
      <c r="B3984">
        <v>45.72</v>
      </c>
      <c r="C3984">
        <v>9</v>
      </c>
      <c r="D3984" t="s">
        <v>50</v>
      </c>
      <c r="E3984">
        <v>0</v>
      </c>
      <c r="F3984">
        <v>0</v>
      </c>
      <c r="G3984">
        <v>71</v>
      </c>
      <c r="H3984">
        <v>1</v>
      </c>
      <c r="I3984">
        <v>28</v>
      </c>
      <c r="J3984">
        <v>0</v>
      </c>
      <c r="K3984">
        <f>_xlfn.XLOOKUP(FraudData[[#This Row],[amount]],AmountRules[Amount Min],AmountRules[Risk Points],,-1)</f>
        <v>0</v>
      </c>
      <c r="L3984">
        <f>_xlfn.XLOOKUP(FraudData[[#This Row],[transaction_hour]],TimeRules[Hour Min],TimeRules[Risk Points],,-1)</f>
        <v>0</v>
      </c>
      <c r="M3984">
        <f>_xlfn.XLOOKUP(FraudData[[#This Row],[foreign_transaction]],ForeignRules[Foreign Transaction],ForeignRules[Risk Points],0)</f>
        <v>0</v>
      </c>
      <c r="N3984">
        <f>_xlfn.XLOOKUP(FraudData[[#This Row],[location_mismatch]],Table10[Location Mismatch],Table10[Risk Points],0)</f>
        <v>0</v>
      </c>
      <c r="O3984">
        <f>_xlfn.XLOOKUP(FraudData[[#This Row],[device_trust_score]],DeviceRules[Device Min],DeviceRules[Risk Points],,-1)</f>
        <v>0</v>
      </c>
      <c r="P3984">
        <f>_xlfn.XLOOKUP(FraudData[[#This Row],[velocity_last_24h]],VelocityRules[Velocity Min],VelocityRules[Risk Points],,-1)</f>
        <v>0</v>
      </c>
      <c r="Q3984">
        <f>_xlfn.XLOOKUP(FraudData[[#This Row],[merchant_category]],MerchantRules[Merchant Category],MerchantRules[Risk Points],0)</f>
        <v>0</v>
      </c>
      <c r="R3984">
        <f>SUM(FraudData[[#This Row],[Amount Risk]:[Merchant Risk]])</f>
        <v>0</v>
      </c>
      <c r="S3984" t="str" cm="1">
        <f t="array" ref="S3984">_xlfn.IFS(FraudData[[#This Row],[Fraud Risk Score]]&gt;=8,"High Risk",FraudData[[#This Row],[Fraud Risk Score]]&gt;=6,"Medium Risk",TRUE,"Low Risk")</f>
        <v>Low Risk</v>
      </c>
    </row>
    <row r="3985" spans="1:19">
      <c r="A3985">
        <v>3984</v>
      </c>
      <c r="B3985">
        <v>46.13</v>
      </c>
      <c r="C3985">
        <v>9</v>
      </c>
      <c r="D3985" t="s">
        <v>48</v>
      </c>
      <c r="E3985">
        <v>0</v>
      </c>
      <c r="F3985">
        <v>0</v>
      </c>
      <c r="G3985">
        <v>29</v>
      </c>
      <c r="H3985">
        <v>1</v>
      </c>
      <c r="I3985">
        <v>51</v>
      </c>
      <c r="J3985">
        <v>0</v>
      </c>
      <c r="K3985">
        <f>_xlfn.XLOOKUP(FraudData[[#This Row],[amount]],AmountRules[Amount Min],AmountRules[Risk Points],,-1)</f>
        <v>0</v>
      </c>
      <c r="L3985">
        <f>_xlfn.XLOOKUP(FraudData[[#This Row],[transaction_hour]],TimeRules[Hour Min],TimeRules[Risk Points],,-1)</f>
        <v>0</v>
      </c>
      <c r="M3985">
        <f>_xlfn.XLOOKUP(FraudData[[#This Row],[foreign_transaction]],ForeignRules[Foreign Transaction],ForeignRules[Risk Points],0)</f>
        <v>0</v>
      </c>
      <c r="N3985">
        <f>_xlfn.XLOOKUP(FraudData[[#This Row],[location_mismatch]],Table10[Location Mismatch],Table10[Risk Points],0)</f>
        <v>0</v>
      </c>
      <c r="O3985">
        <f>_xlfn.XLOOKUP(FraudData[[#This Row],[device_trust_score]],DeviceRules[Device Min],DeviceRules[Risk Points],,-1)</f>
        <v>3</v>
      </c>
      <c r="P3985">
        <f>_xlfn.XLOOKUP(FraudData[[#This Row],[velocity_last_24h]],VelocityRules[Velocity Min],VelocityRules[Risk Points],,-1)</f>
        <v>0</v>
      </c>
      <c r="Q3985">
        <f>_xlfn.XLOOKUP(FraudData[[#This Row],[merchant_category]],MerchantRules[Merchant Category],MerchantRules[Risk Points],0)</f>
        <v>0</v>
      </c>
      <c r="R3985">
        <f>SUM(FraudData[[#This Row],[Amount Risk]:[Merchant Risk]])</f>
        <v>3</v>
      </c>
      <c r="S3985" t="str" cm="1">
        <f t="array" ref="S3985">_xlfn.IFS(FraudData[[#This Row],[Fraud Risk Score]]&gt;=8,"High Risk",FraudData[[#This Row],[Fraud Risk Score]]&gt;=6,"Medium Risk",TRUE,"Low Risk")</f>
        <v>Low Risk</v>
      </c>
    </row>
    <row r="3986" spans="1:19">
      <c r="A3986">
        <v>3985</v>
      </c>
      <c r="B3986">
        <v>305.99</v>
      </c>
      <c r="C3986">
        <v>1</v>
      </c>
      <c r="D3986" t="s">
        <v>50</v>
      </c>
      <c r="E3986">
        <v>0</v>
      </c>
      <c r="F3986">
        <v>0</v>
      </c>
      <c r="G3986">
        <v>94</v>
      </c>
      <c r="H3986">
        <v>1</v>
      </c>
      <c r="I3986">
        <v>47</v>
      </c>
      <c r="J3986">
        <v>0</v>
      </c>
      <c r="K3986">
        <f>_xlfn.XLOOKUP(FraudData[[#This Row],[amount]],AmountRules[Amount Min],AmountRules[Risk Points],,-1)</f>
        <v>0</v>
      </c>
      <c r="L3986">
        <f>_xlfn.XLOOKUP(FraudData[[#This Row],[transaction_hour]],TimeRules[Hour Min],TimeRules[Risk Points],,-1)</f>
        <v>3</v>
      </c>
      <c r="M3986">
        <f>_xlfn.XLOOKUP(FraudData[[#This Row],[foreign_transaction]],ForeignRules[Foreign Transaction],ForeignRules[Risk Points],0)</f>
        <v>0</v>
      </c>
      <c r="N3986">
        <f>_xlfn.XLOOKUP(FraudData[[#This Row],[location_mismatch]],Table10[Location Mismatch],Table10[Risk Points],0)</f>
        <v>0</v>
      </c>
      <c r="O3986">
        <f>_xlfn.XLOOKUP(FraudData[[#This Row],[device_trust_score]],DeviceRules[Device Min],DeviceRules[Risk Points],,-1)</f>
        <v>0</v>
      </c>
      <c r="P3986">
        <f>_xlfn.XLOOKUP(FraudData[[#This Row],[velocity_last_24h]],VelocityRules[Velocity Min],VelocityRules[Risk Points],,-1)</f>
        <v>0</v>
      </c>
      <c r="Q3986">
        <f>_xlfn.XLOOKUP(FraudData[[#This Row],[merchant_category]],MerchantRules[Merchant Category],MerchantRules[Risk Points],0)</f>
        <v>0</v>
      </c>
      <c r="R3986">
        <f>SUM(FraudData[[#This Row],[Amount Risk]:[Merchant Risk]])</f>
        <v>3</v>
      </c>
      <c r="S3986" t="str" cm="1">
        <f t="array" ref="S3986">_xlfn.IFS(FraudData[[#This Row],[Fraud Risk Score]]&gt;=8,"High Risk",FraudData[[#This Row],[Fraud Risk Score]]&gt;=6,"Medium Risk",TRUE,"Low Risk")</f>
        <v>Low Risk</v>
      </c>
    </row>
    <row r="3987" spans="1:19">
      <c r="A3987">
        <v>3986</v>
      </c>
      <c r="B3987">
        <v>479.69</v>
      </c>
      <c r="C3987">
        <v>3</v>
      </c>
      <c r="D3987" t="s">
        <v>50</v>
      </c>
      <c r="E3987">
        <v>0</v>
      </c>
      <c r="F3987">
        <v>0</v>
      </c>
      <c r="G3987">
        <v>88</v>
      </c>
      <c r="H3987">
        <v>3</v>
      </c>
      <c r="I3987">
        <v>26</v>
      </c>
      <c r="J3987">
        <v>0</v>
      </c>
      <c r="K3987">
        <f>_xlfn.XLOOKUP(FraudData[[#This Row],[amount]],AmountRules[Amount Min],AmountRules[Risk Points],,-1)</f>
        <v>0</v>
      </c>
      <c r="L3987">
        <f>_xlfn.XLOOKUP(FraudData[[#This Row],[transaction_hour]],TimeRules[Hour Min],TimeRules[Risk Points],,-1)</f>
        <v>3</v>
      </c>
      <c r="M3987">
        <f>_xlfn.XLOOKUP(FraudData[[#This Row],[foreign_transaction]],ForeignRules[Foreign Transaction],ForeignRules[Risk Points],0)</f>
        <v>0</v>
      </c>
      <c r="N3987">
        <f>_xlfn.XLOOKUP(FraudData[[#This Row],[location_mismatch]],Table10[Location Mismatch],Table10[Risk Points],0)</f>
        <v>0</v>
      </c>
      <c r="O3987">
        <f>_xlfn.XLOOKUP(FraudData[[#This Row],[device_trust_score]],DeviceRules[Device Min],DeviceRules[Risk Points],,-1)</f>
        <v>0</v>
      </c>
      <c r="P3987">
        <f>_xlfn.XLOOKUP(FraudData[[#This Row],[velocity_last_24h]],VelocityRules[Velocity Min],VelocityRules[Risk Points],,-1)</f>
        <v>0</v>
      </c>
      <c r="Q3987">
        <f>_xlfn.XLOOKUP(FraudData[[#This Row],[merchant_category]],MerchantRules[Merchant Category],MerchantRules[Risk Points],0)</f>
        <v>0</v>
      </c>
      <c r="R3987">
        <f>SUM(FraudData[[#This Row],[Amount Risk]:[Merchant Risk]])</f>
        <v>3</v>
      </c>
      <c r="S3987" t="str" cm="1">
        <f t="array" ref="S3987">_xlfn.IFS(FraudData[[#This Row],[Fraud Risk Score]]&gt;=8,"High Risk",FraudData[[#This Row],[Fraud Risk Score]]&gt;=6,"Medium Risk",TRUE,"Low Risk")</f>
        <v>Low Risk</v>
      </c>
    </row>
    <row r="3988" spans="1:19">
      <c r="A3988">
        <v>3987</v>
      </c>
      <c r="B3988">
        <v>18.04</v>
      </c>
      <c r="C3988">
        <v>7</v>
      </c>
      <c r="D3988" t="s">
        <v>50</v>
      </c>
      <c r="E3988">
        <v>0</v>
      </c>
      <c r="F3988">
        <v>0</v>
      </c>
      <c r="G3988">
        <v>83</v>
      </c>
      <c r="H3988">
        <v>3</v>
      </c>
      <c r="I3988">
        <v>24</v>
      </c>
      <c r="J3988">
        <v>0</v>
      </c>
      <c r="K3988">
        <f>_xlfn.XLOOKUP(FraudData[[#This Row],[amount]],AmountRules[Amount Min],AmountRules[Risk Points],,-1)</f>
        <v>0</v>
      </c>
      <c r="L3988">
        <f>_xlfn.XLOOKUP(FraudData[[#This Row],[transaction_hour]],TimeRules[Hour Min],TimeRules[Risk Points],,-1)</f>
        <v>0</v>
      </c>
      <c r="M3988">
        <f>_xlfn.XLOOKUP(FraudData[[#This Row],[foreign_transaction]],ForeignRules[Foreign Transaction],ForeignRules[Risk Points],0)</f>
        <v>0</v>
      </c>
      <c r="N3988">
        <f>_xlfn.XLOOKUP(FraudData[[#This Row],[location_mismatch]],Table10[Location Mismatch],Table10[Risk Points],0)</f>
        <v>0</v>
      </c>
      <c r="O3988">
        <f>_xlfn.XLOOKUP(FraudData[[#This Row],[device_trust_score]],DeviceRules[Device Min],DeviceRules[Risk Points],,-1)</f>
        <v>0</v>
      </c>
      <c r="P3988">
        <f>_xlfn.XLOOKUP(FraudData[[#This Row],[velocity_last_24h]],VelocityRules[Velocity Min],VelocityRules[Risk Points],,-1)</f>
        <v>0</v>
      </c>
      <c r="Q3988">
        <f>_xlfn.XLOOKUP(FraudData[[#This Row],[merchant_category]],MerchantRules[Merchant Category],MerchantRules[Risk Points],0)</f>
        <v>0</v>
      </c>
      <c r="R3988">
        <f>SUM(FraudData[[#This Row],[Amount Risk]:[Merchant Risk]])</f>
        <v>0</v>
      </c>
      <c r="S3988" t="str" cm="1">
        <f t="array" ref="S3988">_xlfn.IFS(FraudData[[#This Row],[Fraud Risk Score]]&gt;=8,"High Risk",FraudData[[#This Row],[Fraud Risk Score]]&gt;=6,"Medium Risk",TRUE,"Low Risk")</f>
        <v>Low Risk</v>
      </c>
    </row>
    <row r="3989" spans="1:19">
      <c r="A3989">
        <v>3988</v>
      </c>
      <c r="B3989">
        <v>107.63</v>
      </c>
      <c r="C3989">
        <v>13</v>
      </c>
      <c r="D3989" t="s">
        <v>48</v>
      </c>
      <c r="E3989">
        <v>1</v>
      </c>
      <c r="F3989">
        <v>0</v>
      </c>
      <c r="G3989">
        <v>59</v>
      </c>
      <c r="H3989">
        <v>4</v>
      </c>
      <c r="I3989">
        <v>63</v>
      </c>
      <c r="J3989">
        <v>0</v>
      </c>
      <c r="K3989">
        <f>_xlfn.XLOOKUP(FraudData[[#This Row],[amount]],AmountRules[Amount Min],AmountRules[Risk Points],,-1)</f>
        <v>0</v>
      </c>
      <c r="L3989">
        <f>_xlfn.XLOOKUP(FraudData[[#This Row],[transaction_hour]],TimeRules[Hour Min],TimeRules[Risk Points],,-1)</f>
        <v>0</v>
      </c>
      <c r="M3989">
        <f>_xlfn.XLOOKUP(FraudData[[#This Row],[foreign_transaction]],ForeignRules[Foreign Transaction],ForeignRules[Risk Points],0)</f>
        <v>3</v>
      </c>
      <c r="N3989">
        <f>_xlfn.XLOOKUP(FraudData[[#This Row],[location_mismatch]],Table10[Location Mismatch],Table10[Risk Points],0)</f>
        <v>0</v>
      </c>
      <c r="O3989">
        <f>_xlfn.XLOOKUP(FraudData[[#This Row],[device_trust_score]],DeviceRules[Device Min],DeviceRules[Risk Points],,-1)</f>
        <v>1</v>
      </c>
      <c r="P3989">
        <f>_xlfn.XLOOKUP(FraudData[[#This Row],[velocity_last_24h]],VelocityRules[Velocity Min],VelocityRules[Risk Points],,-1)</f>
        <v>0</v>
      </c>
      <c r="Q3989">
        <f>_xlfn.XLOOKUP(FraudData[[#This Row],[merchant_category]],MerchantRules[Merchant Category],MerchantRules[Risk Points],0)</f>
        <v>0</v>
      </c>
      <c r="R3989">
        <f>SUM(FraudData[[#This Row],[Amount Risk]:[Merchant Risk]])</f>
        <v>4</v>
      </c>
      <c r="S3989" t="str" cm="1">
        <f t="array" ref="S3989">_xlfn.IFS(FraudData[[#This Row],[Fraud Risk Score]]&gt;=8,"High Risk",FraudData[[#This Row],[Fraud Risk Score]]&gt;=6,"Medium Risk",TRUE,"Low Risk")</f>
        <v>Low Risk</v>
      </c>
    </row>
    <row r="3990" spans="1:19">
      <c r="A3990">
        <v>3989</v>
      </c>
      <c r="B3990">
        <v>74.099999999999994</v>
      </c>
      <c r="C3990">
        <v>16</v>
      </c>
      <c r="D3990" t="s">
        <v>48</v>
      </c>
      <c r="E3990">
        <v>0</v>
      </c>
      <c r="F3990">
        <v>0</v>
      </c>
      <c r="G3990">
        <v>29</v>
      </c>
      <c r="H3990">
        <v>3</v>
      </c>
      <c r="I3990">
        <v>54</v>
      </c>
      <c r="J3990">
        <v>0</v>
      </c>
      <c r="K3990">
        <f>_xlfn.XLOOKUP(FraudData[[#This Row],[amount]],AmountRules[Amount Min],AmountRules[Risk Points],,-1)</f>
        <v>0</v>
      </c>
      <c r="L3990">
        <f>_xlfn.XLOOKUP(FraudData[[#This Row],[transaction_hour]],TimeRules[Hour Min],TimeRules[Risk Points],,-1)</f>
        <v>0</v>
      </c>
      <c r="M3990">
        <f>_xlfn.XLOOKUP(FraudData[[#This Row],[foreign_transaction]],ForeignRules[Foreign Transaction],ForeignRules[Risk Points],0)</f>
        <v>0</v>
      </c>
      <c r="N3990">
        <f>_xlfn.XLOOKUP(FraudData[[#This Row],[location_mismatch]],Table10[Location Mismatch],Table10[Risk Points],0)</f>
        <v>0</v>
      </c>
      <c r="O3990">
        <f>_xlfn.XLOOKUP(FraudData[[#This Row],[device_trust_score]],DeviceRules[Device Min],DeviceRules[Risk Points],,-1)</f>
        <v>3</v>
      </c>
      <c r="P3990">
        <f>_xlfn.XLOOKUP(FraudData[[#This Row],[velocity_last_24h]],VelocityRules[Velocity Min],VelocityRules[Risk Points],,-1)</f>
        <v>0</v>
      </c>
      <c r="Q3990">
        <f>_xlfn.XLOOKUP(FraudData[[#This Row],[merchant_category]],MerchantRules[Merchant Category],MerchantRules[Risk Points],0)</f>
        <v>0</v>
      </c>
      <c r="R3990">
        <f>SUM(FraudData[[#This Row],[Amount Risk]:[Merchant Risk]])</f>
        <v>3</v>
      </c>
      <c r="S3990" t="str" cm="1">
        <f t="array" ref="S3990">_xlfn.IFS(FraudData[[#This Row],[Fraud Risk Score]]&gt;=8,"High Risk",FraudData[[#This Row],[Fraud Risk Score]]&gt;=6,"Medium Risk",TRUE,"Low Risk")</f>
        <v>Low Risk</v>
      </c>
    </row>
    <row r="3991" spans="1:19">
      <c r="A3991">
        <v>3990</v>
      </c>
      <c r="B3991">
        <v>368.2</v>
      </c>
      <c r="C3991">
        <v>12</v>
      </c>
      <c r="D3991" t="s">
        <v>46</v>
      </c>
      <c r="E3991">
        <v>0</v>
      </c>
      <c r="F3991">
        <v>0</v>
      </c>
      <c r="G3991">
        <v>74</v>
      </c>
      <c r="H3991">
        <v>2</v>
      </c>
      <c r="I3991">
        <v>35</v>
      </c>
      <c r="J3991">
        <v>0</v>
      </c>
      <c r="K3991">
        <f>_xlfn.XLOOKUP(FraudData[[#This Row],[amount]],AmountRules[Amount Min],AmountRules[Risk Points],,-1)</f>
        <v>0</v>
      </c>
      <c r="L3991">
        <f>_xlfn.XLOOKUP(FraudData[[#This Row],[transaction_hour]],TimeRules[Hour Min],TimeRules[Risk Points],,-1)</f>
        <v>0</v>
      </c>
      <c r="M3991">
        <f>_xlfn.XLOOKUP(FraudData[[#This Row],[foreign_transaction]],ForeignRules[Foreign Transaction],ForeignRules[Risk Points],0)</f>
        <v>0</v>
      </c>
      <c r="N3991">
        <f>_xlfn.XLOOKUP(FraudData[[#This Row],[location_mismatch]],Table10[Location Mismatch],Table10[Risk Points],0)</f>
        <v>0</v>
      </c>
      <c r="O3991">
        <f>_xlfn.XLOOKUP(FraudData[[#This Row],[device_trust_score]],DeviceRules[Device Min],DeviceRules[Risk Points],,-1)</f>
        <v>0</v>
      </c>
      <c r="P3991">
        <f>_xlfn.XLOOKUP(FraudData[[#This Row],[velocity_last_24h]],VelocityRules[Velocity Min],VelocityRules[Risk Points],,-1)</f>
        <v>0</v>
      </c>
      <c r="Q3991">
        <f>_xlfn.XLOOKUP(FraudData[[#This Row],[merchant_category]],MerchantRules[Merchant Category],MerchantRules[Risk Points],0)</f>
        <v>0</v>
      </c>
      <c r="R3991">
        <f>SUM(FraudData[[#This Row],[Amount Risk]:[Merchant Risk]])</f>
        <v>0</v>
      </c>
      <c r="S3991" t="str" cm="1">
        <f t="array" ref="S3991">_xlfn.IFS(FraudData[[#This Row],[Fraud Risk Score]]&gt;=8,"High Risk",FraudData[[#This Row],[Fraud Risk Score]]&gt;=6,"Medium Risk",TRUE,"Low Risk")</f>
        <v>Low Risk</v>
      </c>
    </row>
    <row r="3992" spans="1:19">
      <c r="A3992">
        <v>3991</v>
      </c>
      <c r="B3992">
        <v>15.7</v>
      </c>
      <c r="C3992">
        <v>20</v>
      </c>
      <c r="D3992" t="s">
        <v>49</v>
      </c>
      <c r="E3992">
        <v>0</v>
      </c>
      <c r="F3992">
        <v>0</v>
      </c>
      <c r="G3992">
        <v>84</v>
      </c>
      <c r="H3992">
        <v>1</v>
      </c>
      <c r="I3992">
        <v>66</v>
      </c>
      <c r="J3992">
        <v>0</v>
      </c>
      <c r="K3992">
        <f>_xlfn.XLOOKUP(FraudData[[#This Row],[amount]],AmountRules[Amount Min],AmountRules[Risk Points],,-1)</f>
        <v>0</v>
      </c>
      <c r="L3992">
        <f>_xlfn.XLOOKUP(FraudData[[#This Row],[transaction_hour]],TimeRules[Hour Min],TimeRules[Risk Points],,-1)</f>
        <v>0</v>
      </c>
      <c r="M3992">
        <f>_xlfn.XLOOKUP(FraudData[[#This Row],[foreign_transaction]],ForeignRules[Foreign Transaction],ForeignRules[Risk Points],0)</f>
        <v>0</v>
      </c>
      <c r="N3992">
        <f>_xlfn.XLOOKUP(FraudData[[#This Row],[location_mismatch]],Table10[Location Mismatch],Table10[Risk Points],0)</f>
        <v>0</v>
      </c>
      <c r="O3992">
        <f>_xlfn.XLOOKUP(FraudData[[#This Row],[device_trust_score]],DeviceRules[Device Min],DeviceRules[Risk Points],,-1)</f>
        <v>0</v>
      </c>
      <c r="P3992">
        <f>_xlfn.XLOOKUP(FraudData[[#This Row],[velocity_last_24h]],VelocityRules[Velocity Min],VelocityRules[Risk Points],,-1)</f>
        <v>0</v>
      </c>
      <c r="Q3992">
        <f>_xlfn.XLOOKUP(FraudData[[#This Row],[merchant_category]],MerchantRules[Merchant Category],MerchantRules[Risk Points],0)</f>
        <v>1</v>
      </c>
      <c r="R3992">
        <f>SUM(FraudData[[#This Row],[Amount Risk]:[Merchant Risk]])</f>
        <v>1</v>
      </c>
      <c r="S3992" t="str" cm="1">
        <f t="array" ref="S3992">_xlfn.IFS(FraudData[[#This Row],[Fraud Risk Score]]&gt;=8,"High Risk",FraudData[[#This Row],[Fraud Risk Score]]&gt;=6,"Medium Risk",TRUE,"Low Risk")</f>
        <v>Low Risk</v>
      </c>
    </row>
    <row r="3993" spans="1:19">
      <c r="A3993">
        <v>3992</v>
      </c>
      <c r="B3993">
        <v>42.69</v>
      </c>
      <c r="C3993">
        <v>23</v>
      </c>
      <c r="D3993" t="s">
        <v>49</v>
      </c>
      <c r="E3993">
        <v>1</v>
      </c>
      <c r="F3993">
        <v>1</v>
      </c>
      <c r="G3993">
        <v>39</v>
      </c>
      <c r="H3993">
        <v>4</v>
      </c>
      <c r="I3993">
        <v>46</v>
      </c>
      <c r="J3993">
        <v>1</v>
      </c>
      <c r="K3993">
        <f>_xlfn.XLOOKUP(FraudData[[#This Row],[amount]],AmountRules[Amount Min],AmountRules[Risk Points],,-1)</f>
        <v>0</v>
      </c>
      <c r="L3993">
        <f>_xlfn.XLOOKUP(FraudData[[#This Row],[transaction_hour]],TimeRules[Hour Min],TimeRules[Risk Points],,-1)</f>
        <v>1</v>
      </c>
      <c r="M3993">
        <f>_xlfn.XLOOKUP(FraudData[[#This Row],[foreign_transaction]],ForeignRules[Foreign Transaction],ForeignRules[Risk Points],0)</f>
        <v>3</v>
      </c>
      <c r="N3993">
        <f>_xlfn.XLOOKUP(FraudData[[#This Row],[location_mismatch]],Table10[Location Mismatch],Table10[Risk Points],0)</f>
        <v>3</v>
      </c>
      <c r="O3993">
        <f>_xlfn.XLOOKUP(FraudData[[#This Row],[device_trust_score]],DeviceRules[Device Min],DeviceRules[Risk Points],,-1)</f>
        <v>2</v>
      </c>
      <c r="P3993">
        <f>_xlfn.XLOOKUP(FraudData[[#This Row],[velocity_last_24h]],VelocityRules[Velocity Min],VelocityRules[Risk Points],,-1)</f>
        <v>0</v>
      </c>
      <c r="Q3993">
        <f>_xlfn.XLOOKUP(FraudData[[#This Row],[merchant_category]],MerchantRules[Merchant Category],MerchantRules[Risk Points],0)</f>
        <v>1</v>
      </c>
      <c r="R3993">
        <f>SUM(FraudData[[#This Row],[Amount Risk]:[Merchant Risk]])</f>
        <v>10</v>
      </c>
      <c r="S3993" t="str" cm="1">
        <f t="array" ref="S3993">_xlfn.IFS(FraudData[[#This Row],[Fraud Risk Score]]&gt;=8,"High Risk",FraudData[[#This Row],[Fraud Risk Score]]&gt;=6,"Medium Risk",TRUE,"Low Risk")</f>
        <v>High Risk</v>
      </c>
    </row>
    <row r="3994" spans="1:19">
      <c r="A3994">
        <v>3993</v>
      </c>
      <c r="B3994">
        <v>251.32</v>
      </c>
      <c r="C3994">
        <v>17</v>
      </c>
      <c r="D3994" t="s">
        <v>49</v>
      </c>
      <c r="E3994">
        <v>0</v>
      </c>
      <c r="F3994">
        <v>0</v>
      </c>
      <c r="G3994">
        <v>48</v>
      </c>
      <c r="H3994">
        <v>1</v>
      </c>
      <c r="I3994">
        <v>38</v>
      </c>
      <c r="J3994">
        <v>0</v>
      </c>
      <c r="K3994">
        <f>_xlfn.XLOOKUP(FraudData[[#This Row],[amount]],AmountRules[Amount Min],AmountRules[Risk Points],,-1)</f>
        <v>0</v>
      </c>
      <c r="L3994">
        <f>_xlfn.XLOOKUP(FraudData[[#This Row],[transaction_hour]],TimeRules[Hour Min],TimeRules[Risk Points],,-1)</f>
        <v>0</v>
      </c>
      <c r="M3994">
        <f>_xlfn.XLOOKUP(FraudData[[#This Row],[foreign_transaction]],ForeignRules[Foreign Transaction],ForeignRules[Risk Points],0)</f>
        <v>0</v>
      </c>
      <c r="N3994">
        <f>_xlfn.XLOOKUP(FraudData[[#This Row],[location_mismatch]],Table10[Location Mismatch],Table10[Risk Points],0)</f>
        <v>0</v>
      </c>
      <c r="O3994">
        <f>_xlfn.XLOOKUP(FraudData[[#This Row],[device_trust_score]],DeviceRules[Device Min],DeviceRules[Risk Points],,-1)</f>
        <v>2</v>
      </c>
      <c r="P3994">
        <f>_xlfn.XLOOKUP(FraudData[[#This Row],[velocity_last_24h]],VelocityRules[Velocity Min],VelocityRules[Risk Points],,-1)</f>
        <v>0</v>
      </c>
      <c r="Q3994">
        <f>_xlfn.XLOOKUP(FraudData[[#This Row],[merchant_category]],MerchantRules[Merchant Category],MerchantRules[Risk Points],0)</f>
        <v>1</v>
      </c>
      <c r="R3994">
        <f>SUM(FraudData[[#This Row],[Amount Risk]:[Merchant Risk]])</f>
        <v>3</v>
      </c>
      <c r="S3994" t="str" cm="1">
        <f t="array" ref="S3994">_xlfn.IFS(FraudData[[#This Row],[Fraud Risk Score]]&gt;=8,"High Risk",FraudData[[#This Row],[Fraud Risk Score]]&gt;=6,"Medium Risk",TRUE,"Low Risk")</f>
        <v>Low Risk</v>
      </c>
    </row>
    <row r="3995" spans="1:19">
      <c r="A3995">
        <v>3994</v>
      </c>
      <c r="B3995">
        <v>9.48</v>
      </c>
      <c r="C3995">
        <v>17</v>
      </c>
      <c r="D3995" t="s">
        <v>50</v>
      </c>
      <c r="E3995">
        <v>0</v>
      </c>
      <c r="F3995">
        <v>0</v>
      </c>
      <c r="G3995">
        <v>45</v>
      </c>
      <c r="H3995">
        <v>1</v>
      </c>
      <c r="I3995">
        <v>31</v>
      </c>
      <c r="J3995">
        <v>0</v>
      </c>
      <c r="K3995">
        <f>_xlfn.XLOOKUP(FraudData[[#This Row],[amount]],AmountRules[Amount Min],AmountRules[Risk Points],,-1)</f>
        <v>0</v>
      </c>
      <c r="L3995">
        <f>_xlfn.XLOOKUP(FraudData[[#This Row],[transaction_hour]],TimeRules[Hour Min],TimeRules[Risk Points],,-1)</f>
        <v>0</v>
      </c>
      <c r="M3995">
        <f>_xlfn.XLOOKUP(FraudData[[#This Row],[foreign_transaction]],ForeignRules[Foreign Transaction],ForeignRules[Risk Points],0)</f>
        <v>0</v>
      </c>
      <c r="N3995">
        <f>_xlfn.XLOOKUP(FraudData[[#This Row],[location_mismatch]],Table10[Location Mismatch],Table10[Risk Points],0)</f>
        <v>0</v>
      </c>
      <c r="O3995">
        <f>_xlfn.XLOOKUP(FraudData[[#This Row],[device_trust_score]],DeviceRules[Device Min],DeviceRules[Risk Points],,-1)</f>
        <v>2</v>
      </c>
      <c r="P3995">
        <f>_xlfn.XLOOKUP(FraudData[[#This Row],[velocity_last_24h]],VelocityRules[Velocity Min],VelocityRules[Risk Points],,-1)</f>
        <v>0</v>
      </c>
      <c r="Q3995">
        <f>_xlfn.XLOOKUP(FraudData[[#This Row],[merchant_category]],MerchantRules[Merchant Category],MerchantRules[Risk Points],0)</f>
        <v>0</v>
      </c>
      <c r="R3995">
        <f>SUM(FraudData[[#This Row],[Amount Risk]:[Merchant Risk]])</f>
        <v>2</v>
      </c>
      <c r="S3995" t="str" cm="1">
        <f t="array" ref="S3995">_xlfn.IFS(FraudData[[#This Row],[Fraud Risk Score]]&gt;=8,"High Risk",FraudData[[#This Row],[Fraud Risk Score]]&gt;=6,"Medium Risk",TRUE,"Low Risk")</f>
        <v>Low Risk</v>
      </c>
    </row>
    <row r="3996" spans="1:19">
      <c r="A3996">
        <v>3995</v>
      </c>
      <c r="B3996">
        <v>122.1</v>
      </c>
      <c r="C3996">
        <v>12</v>
      </c>
      <c r="D3996" t="s">
        <v>49</v>
      </c>
      <c r="E3996">
        <v>0</v>
      </c>
      <c r="F3996">
        <v>0</v>
      </c>
      <c r="G3996">
        <v>26</v>
      </c>
      <c r="H3996">
        <v>4</v>
      </c>
      <c r="I3996">
        <v>33</v>
      </c>
      <c r="J3996">
        <v>0</v>
      </c>
      <c r="K3996">
        <f>_xlfn.XLOOKUP(FraudData[[#This Row],[amount]],AmountRules[Amount Min],AmountRules[Risk Points],,-1)</f>
        <v>0</v>
      </c>
      <c r="L3996">
        <f>_xlfn.XLOOKUP(FraudData[[#This Row],[transaction_hour]],TimeRules[Hour Min],TimeRules[Risk Points],,-1)</f>
        <v>0</v>
      </c>
      <c r="M3996">
        <f>_xlfn.XLOOKUP(FraudData[[#This Row],[foreign_transaction]],ForeignRules[Foreign Transaction],ForeignRules[Risk Points],0)</f>
        <v>0</v>
      </c>
      <c r="N3996">
        <f>_xlfn.XLOOKUP(FraudData[[#This Row],[location_mismatch]],Table10[Location Mismatch],Table10[Risk Points],0)</f>
        <v>0</v>
      </c>
      <c r="O3996">
        <f>_xlfn.XLOOKUP(FraudData[[#This Row],[device_trust_score]],DeviceRules[Device Min],DeviceRules[Risk Points],,-1)</f>
        <v>3</v>
      </c>
      <c r="P3996">
        <f>_xlfn.XLOOKUP(FraudData[[#This Row],[velocity_last_24h]],VelocityRules[Velocity Min],VelocityRules[Risk Points],,-1)</f>
        <v>0</v>
      </c>
      <c r="Q3996">
        <f>_xlfn.XLOOKUP(FraudData[[#This Row],[merchant_category]],MerchantRules[Merchant Category],MerchantRules[Risk Points],0)</f>
        <v>1</v>
      </c>
      <c r="R3996">
        <f>SUM(FraudData[[#This Row],[Amount Risk]:[Merchant Risk]])</f>
        <v>4</v>
      </c>
      <c r="S3996" t="str" cm="1">
        <f t="array" ref="S3996">_xlfn.IFS(FraudData[[#This Row],[Fraud Risk Score]]&gt;=8,"High Risk",FraudData[[#This Row],[Fraud Risk Score]]&gt;=6,"Medium Risk",TRUE,"Low Risk")</f>
        <v>Low Risk</v>
      </c>
    </row>
    <row r="3997" spans="1:19">
      <c r="A3997">
        <v>3996</v>
      </c>
      <c r="B3997">
        <v>105.05</v>
      </c>
      <c r="C3997">
        <v>7</v>
      </c>
      <c r="D3997" t="s">
        <v>48</v>
      </c>
      <c r="E3997">
        <v>0</v>
      </c>
      <c r="F3997">
        <v>0</v>
      </c>
      <c r="G3997">
        <v>69</v>
      </c>
      <c r="H3997">
        <v>2</v>
      </c>
      <c r="I3997">
        <v>43</v>
      </c>
      <c r="J3997">
        <v>0</v>
      </c>
      <c r="K3997">
        <f>_xlfn.XLOOKUP(FraudData[[#This Row],[amount]],AmountRules[Amount Min],AmountRules[Risk Points],,-1)</f>
        <v>0</v>
      </c>
      <c r="L3997">
        <f>_xlfn.XLOOKUP(FraudData[[#This Row],[transaction_hour]],TimeRules[Hour Min],TimeRules[Risk Points],,-1)</f>
        <v>0</v>
      </c>
      <c r="M3997">
        <f>_xlfn.XLOOKUP(FraudData[[#This Row],[foreign_transaction]],ForeignRules[Foreign Transaction],ForeignRules[Risk Points],0)</f>
        <v>0</v>
      </c>
      <c r="N3997">
        <f>_xlfn.XLOOKUP(FraudData[[#This Row],[location_mismatch]],Table10[Location Mismatch],Table10[Risk Points],0)</f>
        <v>0</v>
      </c>
      <c r="O3997">
        <f>_xlfn.XLOOKUP(FraudData[[#This Row],[device_trust_score]],DeviceRules[Device Min],DeviceRules[Risk Points],,-1)</f>
        <v>1</v>
      </c>
      <c r="P3997">
        <f>_xlfn.XLOOKUP(FraudData[[#This Row],[velocity_last_24h]],VelocityRules[Velocity Min],VelocityRules[Risk Points],,-1)</f>
        <v>0</v>
      </c>
      <c r="Q3997">
        <f>_xlfn.XLOOKUP(FraudData[[#This Row],[merchant_category]],MerchantRules[Merchant Category],MerchantRules[Risk Points],0)</f>
        <v>0</v>
      </c>
      <c r="R3997">
        <f>SUM(FraudData[[#This Row],[Amount Risk]:[Merchant Risk]])</f>
        <v>1</v>
      </c>
      <c r="S3997" t="str" cm="1">
        <f t="array" ref="S3997">_xlfn.IFS(FraudData[[#This Row],[Fraud Risk Score]]&gt;=8,"High Risk",FraudData[[#This Row],[Fraud Risk Score]]&gt;=6,"Medium Risk",TRUE,"Low Risk")</f>
        <v>Low Risk</v>
      </c>
    </row>
    <row r="3998" spans="1:19">
      <c r="A3998">
        <v>3997</v>
      </c>
      <c r="B3998">
        <v>73.27</v>
      </c>
      <c r="C3998">
        <v>11</v>
      </c>
      <c r="D3998" t="s">
        <v>46</v>
      </c>
      <c r="E3998">
        <v>0</v>
      </c>
      <c r="F3998">
        <v>0</v>
      </c>
      <c r="G3998">
        <v>34</v>
      </c>
      <c r="H3998">
        <v>4</v>
      </c>
      <c r="I3998">
        <v>48</v>
      </c>
      <c r="J3998">
        <v>0</v>
      </c>
      <c r="K3998">
        <f>_xlfn.XLOOKUP(FraudData[[#This Row],[amount]],AmountRules[Amount Min],AmountRules[Risk Points],,-1)</f>
        <v>0</v>
      </c>
      <c r="L3998">
        <f>_xlfn.XLOOKUP(FraudData[[#This Row],[transaction_hour]],TimeRules[Hour Min],TimeRules[Risk Points],,-1)</f>
        <v>0</v>
      </c>
      <c r="M3998">
        <f>_xlfn.XLOOKUP(FraudData[[#This Row],[foreign_transaction]],ForeignRules[Foreign Transaction],ForeignRules[Risk Points],0)</f>
        <v>0</v>
      </c>
      <c r="N3998">
        <f>_xlfn.XLOOKUP(FraudData[[#This Row],[location_mismatch]],Table10[Location Mismatch],Table10[Risk Points],0)</f>
        <v>0</v>
      </c>
      <c r="O3998">
        <f>_xlfn.XLOOKUP(FraudData[[#This Row],[device_trust_score]],DeviceRules[Device Min],DeviceRules[Risk Points],,-1)</f>
        <v>2</v>
      </c>
      <c r="P3998">
        <f>_xlfn.XLOOKUP(FraudData[[#This Row],[velocity_last_24h]],VelocityRules[Velocity Min],VelocityRules[Risk Points],,-1)</f>
        <v>0</v>
      </c>
      <c r="Q3998">
        <f>_xlfn.XLOOKUP(FraudData[[#This Row],[merchant_category]],MerchantRules[Merchant Category],MerchantRules[Risk Points],0)</f>
        <v>0</v>
      </c>
      <c r="R3998">
        <f>SUM(FraudData[[#This Row],[Amount Risk]:[Merchant Risk]])</f>
        <v>2</v>
      </c>
      <c r="S3998" t="str" cm="1">
        <f t="array" ref="S3998">_xlfn.IFS(FraudData[[#This Row],[Fraud Risk Score]]&gt;=8,"High Risk",FraudData[[#This Row],[Fraud Risk Score]]&gt;=6,"Medium Risk",TRUE,"Low Risk")</f>
        <v>Low Risk</v>
      </c>
    </row>
    <row r="3999" spans="1:19">
      <c r="A3999">
        <v>3998</v>
      </c>
      <c r="B3999">
        <v>90.33</v>
      </c>
      <c r="C3999">
        <v>22</v>
      </c>
      <c r="D3999" t="s">
        <v>47</v>
      </c>
      <c r="E3999">
        <v>0</v>
      </c>
      <c r="F3999">
        <v>0</v>
      </c>
      <c r="G3999">
        <v>69</v>
      </c>
      <c r="H3999">
        <v>5</v>
      </c>
      <c r="I3999">
        <v>68</v>
      </c>
      <c r="J3999">
        <v>0</v>
      </c>
      <c r="K3999">
        <f>_xlfn.XLOOKUP(FraudData[[#This Row],[amount]],AmountRules[Amount Min],AmountRules[Risk Points],,-1)</f>
        <v>0</v>
      </c>
      <c r="L3999">
        <f>_xlfn.XLOOKUP(FraudData[[#This Row],[transaction_hour]],TimeRules[Hour Min],TimeRules[Risk Points],,-1)</f>
        <v>0</v>
      </c>
      <c r="M3999">
        <f>_xlfn.XLOOKUP(FraudData[[#This Row],[foreign_transaction]],ForeignRules[Foreign Transaction],ForeignRules[Risk Points],0)</f>
        <v>0</v>
      </c>
      <c r="N3999">
        <f>_xlfn.XLOOKUP(FraudData[[#This Row],[location_mismatch]],Table10[Location Mismatch],Table10[Risk Points],0)</f>
        <v>0</v>
      </c>
      <c r="O3999">
        <f>_xlfn.XLOOKUP(FraudData[[#This Row],[device_trust_score]],DeviceRules[Device Min],DeviceRules[Risk Points],,-1)</f>
        <v>1</v>
      </c>
      <c r="P3999">
        <f>_xlfn.XLOOKUP(FraudData[[#This Row],[velocity_last_24h]],VelocityRules[Velocity Min],VelocityRules[Risk Points],,-1)</f>
        <v>3</v>
      </c>
      <c r="Q3999">
        <f>_xlfn.XLOOKUP(FraudData[[#This Row],[merchant_category]],MerchantRules[Merchant Category],MerchantRules[Risk Points],0)</f>
        <v>0</v>
      </c>
      <c r="R3999">
        <f>SUM(FraudData[[#This Row],[Amount Risk]:[Merchant Risk]])</f>
        <v>4</v>
      </c>
      <c r="S3999" t="str" cm="1">
        <f t="array" ref="S3999">_xlfn.IFS(FraudData[[#This Row],[Fraud Risk Score]]&gt;=8,"High Risk",FraudData[[#This Row],[Fraud Risk Score]]&gt;=6,"Medium Risk",TRUE,"Low Risk")</f>
        <v>Low Risk</v>
      </c>
    </row>
    <row r="4000" spans="1:19">
      <c r="A4000">
        <v>3999</v>
      </c>
      <c r="B4000">
        <v>135.88</v>
      </c>
      <c r="C4000">
        <v>23</v>
      </c>
      <c r="D4000" t="s">
        <v>46</v>
      </c>
      <c r="E4000">
        <v>0</v>
      </c>
      <c r="F4000">
        <v>0</v>
      </c>
      <c r="G4000">
        <v>61</v>
      </c>
      <c r="H4000">
        <v>0</v>
      </c>
      <c r="I4000">
        <v>28</v>
      </c>
      <c r="J4000">
        <v>0</v>
      </c>
      <c r="K4000">
        <f>_xlfn.XLOOKUP(FraudData[[#This Row],[amount]],AmountRules[Amount Min],AmountRules[Risk Points],,-1)</f>
        <v>0</v>
      </c>
      <c r="L4000">
        <f>_xlfn.XLOOKUP(FraudData[[#This Row],[transaction_hour]],TimeRules[Hour Min],TimeRules[Risk Points],,-1)</f>
        <v>1</v>
      </c>
      <c r="M4000">
        <f>_xlfn.XLOOKUP(FraudData[[#This Row],[foreign_transaction]],ForeignRules[Foreign Transaction],ForeignRules[Risk Points],0)</f>
        <v>0</v>
      </c>
      <c r="N4000">
        <f>_xlfn.XLOOKUP(FraudData[[#This Row],[location_mismatch]],Table10[Location Mismatch],Table10[Risk Points],0)</f>
        <v>0</v>
      </c>
      <c r="O4000">
        <f>_xlfn.XLOOKUP(FraudData[[#This Row],[device_trust_score]],DeviceRules[Device Min],DeviceRules[Risk Points],,-1)</f>
        <v>1</v>
      </c>
      <c r="P4000">
        <f>_xlfn.XLOOKUP(FraudData[[#This Row],[velocity_last_24h]],VelocityRules[Velocity Min],VelocityRules[Risk Points],,-1)</f>
        <v>0</v>
      </c>
      <c r="Q4000">
        <f>_xlfn.XLOOKUP(FraudData[[#This Row],[merchant_category]],MerchantRules[Merchant Category],MerchantRules[Risk Points],0)</f>
        <v>0</v>
      </c>
      <c r="R4000">
        <f>SUM(FraudData[[#This Row],[Amount Risk]:[Merchant Risk]])</f>
        <v>2</v>
      </c>
      <c r="S4000" t="str" cm="1">
        <f t="array" ref="S4000">_xlfn.IFS(FraudData[[#This Row],[Fraud Risk Score]]&gt;=8,"High Risk",FraudData[[#This Row],[Fraud Risk Score]]&gt;=6,"Medium Risk",TRUE,"Low Risk")</f>
        <v>Low Risk</v>
      </c>
    </row>
    <row r="4001" spans="1:19">
      <c r="A4001">
        <v>4000</v>
      </c>
      <c r="B4001">
        <v>31.68</v>
      </c>
      <c r="C4001">
        <v>20</v>
      </c>
      <c r="D4001" t="s">
        <v>49</v>
      </c>
      <c r="E4001">
        <v>0</v>
      </c>
      <c r="F4001">
        <v>1</v>
      </c>
      <c r="G4001">
        <v>47</v>
      </c>
      <c r="H4001">
        <v>3</v>
      </c>
      <c r="I4001">
        <v>49</v>
      </c>
      <c r="J4001">
        <v>0</v>
      </c>
      <c r="K4001">
        <f>_xlfn.XLOOKUP(FraudData[[#This Row],[amount]],AmountRules[Amount Min],AmountRules[Risk Points],,-1)</f>
        <v>0</v>
      </c>
      <c r="L4001">
        <f>_xlfn.XLOOKUP(FraudData[[#This Row],[transaction_hour]],TimeRules[Hour Min],TimeRules[Risk Points],,-1)</f>
        <v>0</v>
      </c>
      <c r="M4001">
        <f>_xlfn.XLOOKUP(FraudData[[#This Row],[foreign_transaction]],ForeignRules[Foreign Transaction],ForeignRules[Risk Points],0)</f>
        <v>0</v>
      </c>
      <c r="N4001">
        <f>_xlfn.XLOOKUP(FraudData[[#This Row],[location_mismatch]],Table10[Location Mismatch],Table10[Risk Points],0)</f>
        <v>3</v>
      </c>
      <c r="O4001">
        <f>_xlfn.XLOOKUP(FraudData[[#This Row],[device_trust_score]],DeviceRules[Device Min],DeviceRules[Risk Points],,-1)</f>
        <v>2</v>
      </c>
      <c r="P4001">
        <f>_xlfn.XLOOKUP(FraudData[[#This Row],[velocity_last_24h]],VelocityRules[Velocity Min],VelocityRules[Risk Points],,-1)</f>
        <v>0</v>
      </c>
      <c r="Q4001">
        <f>_xlfn.XLOOKUP(FraudData[[#This Row],[merchant_category]],MerchantRules[Merchant Category],MerchantRules[Risk Points],0)</f>
        <v>1</v>
      </c>
      <c r="R4001">
        <f>SUM(FraudData[[#This Row],[Amount Risk]:[Merchant Risk]])</f>
        <v>6</v>
      </c>
      <c r="S4001" t="str" cm="1">
        <f t="array" ref="S4001">_xlfn.IFS(FraudData[[#This Row],[Fraud Risk Score]]&gt;=8,"High Risk",FraudData[[#This Row],[Fraud Risk Score]]&gt;=6,"Medium Risk",TRUE,"Low Risk")</f>
        <v>Medium Risk</v>
      </c>
    </row>
    <row r="4002" spans="1:19">
      <c r="A4002">
        <v>4001</v>
      </c>
      <c r="B4002">
        <v>152.75</v>
      </c>
      <c r="C4002">
        <v>0</v>
      </c>
      <c r="D4002" t="s">
        <v>49</v>
      </c>
      <c r="E4002">
        <v>0</v>
      </c>
      <c r="F4002">
        <v>0</v>
      </c>
      <c r="G4002">
        <v>69</v>
      </c>
      <c r="H4002">
        <v>3</v>
      </c>
      <c r="I4002">
        <v>43</v>
      </c>
      <c r="J4002">
        <v>0</v>
      </c>
      <c r="K4002">
        <f>_xlfn.XLOOKUP(FraudData[[#This Row],[amount]],AmountRules[Amount Min],AmountRules[Risk Points],,-1)</f>
        <v>0</v>
      </c>
      <c r="L4002">
        <f>_xlfn.XLOOKUP(FraudData[[#This Row],[transaction_hour]],TimeRules[Hour Min],TimeRules[Risk Points],,-1)</f>
        <v>3</v>
      </c>
      <c r="M4002">
        <f>_xlfn.XLOOKUP(FraudData[[#This Row],[foreign_transaction]],ForeignRules[Foreign Transaction],ForeignRules[Risk Points],0)</f>
        <v>0</v>
      </c>
      <c r="N4002">
        <f>_xlfn.XLOOKUP(FraudData[[#This Row],[location_mismatch]],Table10[Location Mismatch],Table10[Risk Points],0)</f>
        <v>0</v>
      </c>
      <c r="O4002">
        <f>_xlfn.XLOOKUP(FraudData[[#This Row],[device_trust_score]],DeviceRules[Device Min],DeviceRules[Risk Points],,-1)</f>
        <v>1</v>
      </c>
      <c r="P4002">
        <f>_xlfn.XLOOKUP(FraudData[[#This Row],[velocity_last_24h]],VelocityRules[Velocity Min],VelocityRules[Risk Points],,-1)</f>
        <v>0</v>
      </c>
      <c r="Q4002">
        <f>_xlfn.XLOOKUP(FraudData[[#This Row],[merchant_category]],MerchantRules[Merchant Category],MerchantRules[Risk Points],0)</f>
        <v>1</v>
      </c>
      <c r="R4002">
        <f>SUM(FraudData[[#This Row],[Amount Risk]:[Merchant Risk]])</f>
        <v>5</v>
      </c>
      <c r="S4002" t="str" cm="1">
        <f t="array" ref="S4002">_xlfn.IFS(FraudData[[#This Row],[Fraud Risk Score]]&gt;=8,"High Risk",FraudData[[#This Row],[Fraud Risk Score]]&gt;=6,"Medium Risk",TRUE,"Low Risk")</f>
        <v>Low Risk</v>
      </c>
    </row>
    <row r="4003" spans="1:19">
      <c r="A4003">
        <v>4002</v>
      </c>
      <c r="B4003">
        <v>294.66000000000003</v>
      </c>
      <c r="C4003">
        <v>19</v>
      </c>
      <c r="D4003" t="s">
        <v>48</v>
      </c>
      <c r="E4003">
        <v>0</v>
      </c>
      <c r="F4003">
        <v>0</v>
      </c>
      <c r="G4003">
        <v>65</v>
      </c>
      <c r="H4003">
        <v>2</v>
      </c>
      <c r="I4003">
        <v>50</v>
      </c>
      <c r="J4003">
        <v>0</v>
      </c>
      <c r="K4003">
        <f>_xlfn.XLOOKUP(FraudData[[#This Row],[amount]],AmountRules[Amount Min],AmountRules[Risk Points],,-1)</f>
        <v>0</v>
      </c>
      <c r="L4003">
        <f>_xlfn.XLOOKUP(FraudData[[#This Row],[transaction_hour]],TimeRules[Hour Min],TimeRules[Risk Points],,-1)</f>
        <v>0</v>
      </c>
      <c r="M4003">
        <f>_xlfn.XLOOKUP(FraudData[[#This Row],[foreign_transaction]],ForeignRules[Foreign Transaction],ForeignRules[Risk Points],0)</f>
        <v>0</v>
      </c>
      <c r="N4003">
        <f>_xlfn.XLOOKUP(FraudData[[#This Row],[location_mismatch]],Table10[Location Mismatch],Table10[Risk Points],0)</f>
        <v>0</v>
      </c>
      <c r="O4003">
        <f>_xlfn.XLOOKUP(FraudData[[#This Row],[device_trust_score]],DeviceRules[Device Min],DeviceRules[Risk Points],,-1)</f>
        <v>1</v>
      </c>
      <c r="P4003">
        <f>_xlfn.XLOOKUP(FraudData[[#This Row],[velocity_last_24h]],VelocityRules[Velocity Min],VelocityRules[Risk Points],,-1)</f>
        <v>0</v>
      </c>
      <c r="Q4003">
        <f>_xlfn.XLOOKUP(FraudData[[#This Row],[merchant_category]],MerchantRules[Merchant Category],MerchantRules[Risk Points],0)</f>
        <v>0</v>
      </c>
      <c r="R4003">
        <f>SUM(FraudData[[#This Row],[Amount Risk]:[Merchant Risk]])</f>
        <v>1</v>
      </c>
      <c r="S4003" t="str" cm="1">
        <f t="array" ref="S4003">_xlfn.IFS(FraudData[[#This Row],[Fraud Risk Score]]&gt;=8,"High Risk",FraudData[[#This Row],[Fraud Risk Score]]&gt;=6,"Medium Risk",TRUE,"Low Risk")</f>
        <v>Low Risk</v>
      </c>
    </row>
    <row r="4004" spans="1:19">
      <c r="A4004">
        <v>4003</v>
      </c>
      <c r="B4004">
        <v>257</v>
      </c>
      <c r="C4004">
        <v>17</v>
      </c>
      <c r="D4004" t="s">
        <v>46</v>
      </c>
      <c r="E4004">
        <v>0</v>
      </c>
      <c r="F4004">
        <v>1</v>
      </c>
      <c r="G4004">
        <v>89</v>
      </c>
      <c r="H4004">
        <v>2</v>
      </c>
      <c r="I4004">
        <v>54</v>
      </c>
      <c r="J4004">
        <v>0</v>
      </c>
      <c r="K4004">
        <f>_xlfn.XLOOKUP(FraudData[[#This Row],[amount]],AmountRules[Amount Min],AmountRules[Risk Points],,-1)</f>
        <v>0</v>
      </c>
      <c r="L4004">
        <f>_xlfn.XLOOKUP(FraudData[[#This Row],[transaction_hour]],TimeRules[Hour Min],TimeRules[Risk Points],,-1)</f>
        <v>0</v>
      </c>
      <c r="M4004">
        <f>_xlfn.XLOOKUP(FraudData[[#This Row],[foreign_transaction]],ForeignRules[Foreign Transaction],ForeignRules[Risk Points],0)</f>
        <v>0</v>
      </c>
      <c r="N4004">
        <f>_xlfn.XLOOKUP(FraudData[[#This Row],[location_mismatch]],Table10[Location Mismatch],Table10[Risk Points],0)</f>
        <v>3</v>
      </c>
      <c r="O4004">
        <f>_xlfn.XLOOKUP(FraudData[[#This Row],[device_trust_score]],DeviceRules[Device Min],DeviceRules[Risk Points],,-1)</f>
        <v>0</v>
      </c>
      <c r="P4004">
        <f>_xlfn.XLOOKUP(FraudData[[#This Row],[velocity_last_24h]],VelocityRules[Velocity Min],VelocityRules[Risk Points],,-1)</f>
        <v>0</v>
      </c>
      <c r="Q4004">
        <f>_xlfn.XLOOKUP(FraudData[[#This Row],[merchant_category]],MerchantRules[Merchant Category],MerchantRules[Risk Points],0)</f>
        <v>0</v>
      </c>
      <c r="R4004">
        <f>SUM(FraudData[[#This Row],[Amount Risk]:[Merchant Risk]])</f>
        <v>3</v>
      </c>
      <c r="S4004" t="str" cm="1">
        <f t="array" ref="S4004">_xlfn.IFS(FraudData[[#This Row],[Fraud Risk Score]]&gt;=8,"High Risk",FraudData[[#This Row],[Fraud Risk Score]]&gt;=6,"Medium Risk",TRUE,"Low Risk")</f>
        <v>Low Risk</v>
      </c>
    </row>
    <row r="4005" spans="1:19">
      <c r="A4005">
        <v>4004</v>
      </c>
      <c r="B4005">
        <v>30.08</v>
      </c>
      <c r="C4005">
        <v>2</v>
      </c>
      <c r="D4005" t="s">
        <v>48</v>
      </c>
      <c r="E4005">
        <v>1</v>
      </c>
      <c r="F4005">
        <v>0</v>
      </c>
      <c r="G4005">
        <v>85</v>
      </c>
      <c r="H4005">
        <v>1</v>
      </c>
      <c r="I4005">
        <v>28</v>
      </c>
      <c r="J4005">
        <v>0</v>
      </c>
      <c r="K4005">
        <f>_xlfn.XLOOKUP(FraudData[[#This Row],[amount]],AmountRules[Amount Min],AmountRules[Risk Points],,-1)</f>
        <v>0</v>
      </c>
      <c r="L4005">
        <f>_xlfn.XLOOKUP(FraudData[[#This Row],[transaction_hour]],TimeRules[Hour Min],TimeRules[Risk Points],,-1)</f>
        <v>3</v>
      </c>
      <c r="M4005">
        <f>_xlfn.XLOOKUP(FraudData[[#This Row],[foreign_transaction]],ForeignRules[Foreign Transaction],ForeignRules[Risk Points],0)</f>
        <v>3</v>
      </c>
      <c r="N4005">
        <f>_xlfn.XLOOKUP(FraudData[[#This Row],[location_mismatch]],Table10[Location Mismatch],Table10[Risk Points],0)</f>
        <v>0</v>
      </c>
      <c r="O4005">
        <f>_xlfn.XLOOKUP(FraudData[[#This Row],[device_trust_score]],DeviceRules[Device Min],DeviceRules[Risk Points],,-1)</f>
        <v>0</v>
      </c>
      <c r="P4005">
        <f>_xlfn.XLOOKUP(FraudData[[#This Row],[velocity_last_24h]],VelocityRules[Velocity Min],VelocityRules[Risk Points],,-1)</f>
        <v>0</v>
      </c>
      <c r="Q4005">
        <f>_xlfn.XLOOKUP(FraudData[[#This Row],[merchant_category]],MerchantRules[Merchant Category],MerchantRules[Risk Points],0)</f>
        <v>0</v>
      </c>
      <c r="R4005">
        <f>SUM(FraudData[[#This Row],[Amount Risk]:[Merchant Risk]])</f>
        <v>6</v>
      </c>
      <c r="S4005" t="str" cm="1">
        <f t="array" ref="S4005">_xlfn.IFS(FraudData[[#This Row],[Fraud Risk Score]]&gt;=8,"High Risk",FraudData[[#This Row],[Fraud Risk Score]]&gt;=6,"Medium Risk",TRUE,"Low Risk")</f>
        <v>Medium Risk</v>
      </c>
    </row>
    <row r="4006" spans="1:19">
      <c r="A4006">
        <v>4005</v>
      </c>
      <c r="B4006">
        <v>29.09</v>
      </c>
      <c r="C4006">
        <v>11</v>
      </c>
      <c r="D4006" t="s">
        <v>48</v>
      </c>
      <c r="E4006">
        <v>0</v>
      </c>
      <c r="F4006">
        <v>0</v>
      </c>
      <c r="G4006">
        <v>30</v>
      </c>
      <c r="H4006">
        <v>2</v>
      </c>
      <c r="I4006">
        <v>37</v>
      </c>
      <c r="J4006">
        <v>0</v>
      </c>
      <c r="K4006">
        <f>_xlfn.XLOOKUP(FraudData[[#This Row],[amount]],AmountRules[Amount Min],AmountRules[Risk Points],,-1)</f>
        <v>0</v>
      </c>
      <c r="L4006">
        <f>_xlfn.XLOOKUP(FraudData[[#This Row],[transaction_hour]],TimeRules[Hour Min],TimeRules[Risk Points],,-1)</f>
        <v>0</v>
      </c>
      <c r="M4006">
        <f>_xlfn.XLOOKUP(FraudData[[#This Row],[foreign_transaction]],ForeignRules[Foreign Transaction],ForeignRules[Risk Points],0)</f>
        <v>0</v>
      </c>
      <c r="N4006">
        <f>_xlfn.XLOOKUP(FraudData[[#This Row],[location_mismatch]],Table10[Location Mismatch],Table10[Risk Points],0)</f>
        <v>0</v>
      </c>
      <c r="O4006">
        <f>_xlfn.XLOOKUP(FraudData[[#This Row],[device_trust_score]],DeviceRules[Device Min],DeviceRules[Risk Points],,-1)</f>
        <v>2</v>
      </c>
      <c r="P4006">
        <f>_xlfn.XLOOKUP(FraudData[[#This Row],[velocity_last_24h]],VelocityRules[Velocity Min],VelocityRules[Risk Points],,-1)</f>
        <v>0</v>
      </c>
      <c r="Q4006">
        <f>_xlfn.XLOOKUP(FraudData[[#This Row],[merchant_category]],MerchantRules[Merchant Category],MerchantRules[Risk Points],0)</f>
        <v>0</v>
      </c>
      <c r="R4006">
        <f>SUM(FraudData[[#This Row],[Amount Risk]:[Merchant Risk]])</f>
        <v>2</v>
      </c>
      <c r="S4006" t="str" cm="1">
        <f t="array" ref="S4006">_xlfn.IFS(FraudData[[#This Row],[Fraud Risk Score]]&gt;=8,"High Risk",FraudData[[#This Row],[Fraud Risk Score]]&gt;=6,"Medium Risk",TRUE,"Low Risk")</f>
        <v>Low Risk</v>
      </c>
    </row>
    <row r="4007" spans="1:19">
      <c r="A4007">
        <v>4006</v>
      </c>
      <c r="B4007">
        <v>56.2</v>
      </c>
      <c r="C4007">
        <v>18</v>
      </c>
      <c r="D4007" t="s">
        <v>47</v>
      </c>
      <c r="E4007">
        <v>0</v>
      </c>
      <c r="F4007">
        <v>0</v>
      </c>
      <c r="G4007">
        <v>89</v>
      </c>
      <c r="H4007">
        <v>2</v>
      </c>
      <c r="I4007">
        <v>30</v>
      </c>
      <c r="J4007">
        <v>0</v>
      </c>
      <c r="K4007">
        <f>_xlfn.XLOOKUP(FraudData[[#This Row],[amount]],AmountRules[Amount Min],AmountRules[Risk Points],,-1)</f>
        <v>0</v>
      </c>
      <c r="L4007">
        <f>_xlfn.XLOOKUP(FraudData[[#This Row],[transaction_hour]],TimeRules[Hour Min],TimeRules[Risk Points],,-1)</f>
        <v>0</v>
      </c>
      <c r="M4007">
        <f>_xlfn.XLOOKUP(FraudData[[#This Row],[foreign_transaction]],ForeignRules[Foreign Transaction],ForeignRules[Risk Points],0)</f>
        <v>0</v>
      </c>
      <c r="N4007">
        <f>_xlfn.XLOOKUP(FraudData[[#This Row],[location_mismatch]],Table10[Location Mismatch],Table10[Risk Points],0)</f>
        <v>0</v>
      </c>
      <c r="O4007">
        <f>_xlfn.XLOOKUP(FraudData[[#This Row],[device_trust_score]],DeviceRules[Device Min],DeviceRules[Risk Points],,-1)</f>
        <v>0</v>
      </c>
      <c r="P4007">
        <f>_xlfn.XLOOKUP(FraudData[[#This Row],[velocity_last_24h]],VelocityRules[Velocity Min],VelocityRules[Risk Points],,-1)</f>
        <v>0</v>
      </c>
      <c r="Q4007">
        <f>_xlfn.XLOOKUP(FraudData[[#This Row],[merchant_category]],MerchantRules[Merchant Category],MerchantRules[Risk Points],0)</f>
        <v>0</v>
      </c>
      <c r="R4007">
        <f>SUM(FraudData[[#This Row],[Amount Risk]:[Merchant Risk]])</f>
        <v>0</v>
      </c>
      <c r="S4007" t="str" cm="1">
        <f t="array" ref="S4007">_xlfn.IFS(FraudData[[#This Row],[Fraud Risk Score]]&gt;=8,"High Risk",FraudData[[#This Row],[Fraud Risk Score]]&gt;=6,"Medium Risk",TRUE,"Low Risk")</f>
        <v>Low Risk</v>
      </c>
    </row>
    <row r="4008" spans="1:19">
      <c r="A4008">
        <v>4007</v>
      </c>
      <c r="B4008">
        <v>80.63</v>
      </c>
      <c r="C4008">
        <v>12</v>
      </c>
      <c r="D4008" t="s">
        <v>48</v>
      </c>
      <c r="E4008">
        <v>0</v>
      </c>
      <c r="F4008">
        <v>0</v>
      </c>
      <c r="G4008">
        <v>42</v>
      </c>
      <c r="H4008">
        <v>3</v>
      </c>
      <c r="I4008">
        <v>51</v>
      </c>
      <c r="J4008">
        <v>0</v>
      </c>
      <c r="K4008">
        <f>_xlfn.XLOOKUP(FraudData[[#This Row],[amount]],AmountRules[Amount Min],AmountRules[Risk Points],,-1)</f>
        <v>0</v>
      </c>
      <c r="L4008">
        <f>_xlfn.XLOOKUP(FraudData[[#This Row],[transaction_hour]],TimeRules[Hour Min],TimeRules[Risk Points],,-1)</f>
        <v>0</v>
      </c>
      <c r="M4008">
        <f>_xlfn.XLOOKUP(FraudData[[#This Row],[foreign_transaction]],ForeignRules[Foreign Transaction],ForeignRules[Risk Points],0)</f>
        <v>0</v>
      </c>
      <c r="N4008">
        <f>_xlfn.XLOOKUP(FraudData[[#This Row],[location_mismatch]],Table10[Location Mismatch],Table10[Risk Points],0)</f>
        <v>0</v>
      </c>
      <c r="O4008">
        <f>_xlfn.XLOOKUP(FraudData[[#This Row],[device_trust_score]],DeviceRules[Device Min],DeviceRules[Risk Points],,-1)</f>
        <v>2</v>
      </c>
      <c r="P4008">
        <f>_xlfn.XLOOKUP(FraudData[[#This Row],[velocity_last_24h]],VelocityRules[Velocity Min],VelocityRules[Risk Points],,-1)</f>
        <v>0</v>
      </c>
      <c r="Q4008">
        <f>_xlfn.XLOOKUP(FraudData[[#This Row],[merchant_category]],MerchantRules[Merchant Category],MerchantRules[Risk Points],0)</f>
        <v>0</v>
      </c>
      <c r="R4008">
        <f>SUM(FraudData[[#This Row],[Amount Risk]:[Merchant Risk]])</f>
        <v>2</v>
      </c>
      <c r="S4008" t="str" cm="1">
        <f t="array" ref="S4008">_xlfn.IFS(FraudData[[#This Row],[Fraud Risk Score]]&gt;=8,"High Risk",FraudData[[#This Row],[Fraud Risk Score]]&gt;=6,"Medium Risk",TRUE,"Low Risk")</f>
        <v>Low Risk</v>
      </c>
    </row>
    <row r="4009" spans="1:19">
      <c r="A4009">
        <v>4008</v>
      </c>
      <c r="B4009">
        <v>94.5</v>
      </c>
      <c r="C4009">
        <v>9</v>
      </c>
      <c r="D4009" t="s">
        <v>48</v>
      </c>
      <c r="E4009">
        <v>0</v>
      </c>
      <c r="F4009">
        <v>1</v>
      </c>
      <c r="G4009">
        <v>64</v>
      </c>
      <c r="H4009">
        <v>2</v>
      </c>
      <c r="I4009">
        <v>50</v>
      </c>
      <c r="J4009">
        <v>0</v>
      </c>
      <c r="K4009">
        <f>_xlfn.XLOOKUP(FraudData[[#This Row],[amount]],AmountRules[Amount Min],AmountRules[Risk Points],,-1)</f>
        <v>0</v>
      </c>
      <c r="L4009">
        <f>_xlfn.XLOOKUP(FraudData[[#This Row],[transaction_hour]],TimeRules[Hour Min],TimeRules[Risk Points],,-1)</f>
        <v>0</v>
      </c>
      <c r="M4009">
        <f>_xlfn.XLOOKUP(FraudData[[#This Row],[foreign_transaction]],ForeignRules[Foreign Transaction],ForeignRules[Risk Points],0)</f>
        <v>0</v>
      </c>
      <c r="N4009">
        <f>_xlfn.XLOOKUP(FraudData[[#This Row],[location_mismatch]],Table10[Location Mismatch],Table10[Risk Points],0)</f>
        <v>3</v>
      </c>
      <c r="O4009">
        <f>_xlfn.XLOOKUP(FraudData[[#This Row],[device_trust_score]],DeviceRules[Device Min],DeviceRules[Risk Points],,-1)</f>
        <v>1</v>
      </c>
      <c r="P4009">
        <f>_xlfn.XLOOKUP(FraudData[[#This Row],[velocity_last_24h]],VelocityRules[Velocity Min],VelocityRules[Risk Points],,-1)</f>
        <v>0</v>
      </c>
      <c r="Q4009">
        <f>_xlfn.XLOOKUP(FraudData[[#This Row],[merchant_category]],MerchantRules[Merchant Category],MerchantRules[Risk Points],0)</f>
        <v>0</v>
      </c>
      <c r="R4009">
        <f>SUM(FraudData[[#This Row],[Amount Risk]:[Merchant Risk]])</f>
        <v>4</v>
      </c>
      <c r="S4009" t="str" cm="1">
        <f t="array" ref="S4009">_xlfn.IFS(FraudData[[#This Row],[Fraud Risk Score]]&gt;=8,"High Risk",FraudData[[#This Row],[Fraud Risk Score]]&gt;=6,"Medium Risk",TRUE,"Low Risk")</f>
        <v>Low Risk</v>
      </c>
    </row>
    <row r="4010" spans="1:19">
      <c r="A4010">
        <v>4009</v>
      </c>
      <c r="B4010">
        <v>204.93</v>
      </c>
      <c r="C4010">
        <v>14</v>
      </c>
      <c r="D4010" t="s">
        <v>47</v>
      </c>
      <c r="E4010">
        <v>0</v>
      </c>
      <c r="F4010">
        <v>0</v>
      </c>
      <c r="G4010">
        <v>62</v>
      </c>
      <c r="H4010">
        <v>2</v>
      </c>
      <c r="I4010">
        <v>60</v>
      </c>
      <c r="J4010">
        <v>0</v>
      </c>
      <c r="K4010">
        <f>_xlfn.XLOOKUP(FraudData[[#This Row],[amount]],AmountRules[Amount Min],AmountRules[Risk Points],,-1)</f>
        <v>0</v>
      </c>
      <c r="L4010">
        <f>_xlfn.XLOOKUP(FraudData[[#This Row],[transaction_hour]],TimeRules[Hour Min],TimeRules[Risk Points],,-1)</f>
        <v>0</v>
      </c>
      <c r="M4010">
        <f>_xlfn.XLOOKUP(FraudData[[#This Row],[foreign_transaction]],ForeignRules[Foreign Transaction],ForeignRules[Risk Points],0)</f>
        <v>0</v>
      </c>
      <c r="N4010">
        <f>_xlfn.XLOOKUP(FraudData[[#This Row],[location_mismatch]],Table10[Location Mismatch],Table10[Risk Points],0)</f>
        <v>0</v>
      </c>
      <c r="O4010">
        <f>_xlfn.XLOOKUP(FraudData[[#This Row],[device_trust_score]],DeviceRules[Device Min],DeviceRules[Risk Points],,-1)</f>
        <v>1</v>
      </c>
      <c r="P4010">
        <f>_xlfn.XLOOKUP(FraudData[[#This Row],[velocity_last_24h]],VelocityRules[Velocity Min],VelocityRules[Risk Points],,-1)</f>
        <v>0</v>
      </c>
      <c r="Q4010">
        <f>_xlfn.XLOOKUP(FraudData[[#This Row],[merchant_category]],MerchantRules[Merchant Category],MerchantRules[Risk Points],0)</f>
        <v>0</v>
      </c>
      <c r="R4010">
        <f>SUM(FraudData[[#This Row],[Amount Risk]:[Merchant Risk]])</f>
        <v>1</v>
      </c>
      <c r="S4010" t="str" cm="1">
        <f t="array" ref="S4010">_xlfn.IFS(FraudData[[#This Row],[Fraud Risk Score]]&gt;=8,"High Risk",FraudData[[#This Row],[Fraud Risk Score]]&gt;=6,"Medium Risk",TRUE,"Low Risk")</f>
        <v>Low Risk</v>
      </c>
    </row>
    <row r="4011" spans="1:19">
      <c r="A4011">
        <v>4010</v>
      </c>
      <c r="B4011">
        <v>10.5</v>
      </c>
      <c r="C4011">
        <v>19</v>
      </c>
      <c r="D4011" t="s">
        <v>50</v>
      </c>
      <c r="E4011">
        <v>0</v>
      </c>
      <c r="F4011">
        <v>0</v>
      </c>
      <c r="G4011">
        <v>69</v>
      </c>
      <c r="H4011">
        <v>3</v>
      </c>
      <c r="I4011">
        <v>21</v>
      </c>
      <c r="J4011">
        <v>0</v>
      </c>
      <c r="K4011">
        <f>_xlfn.XLOOKUP(FraudData[[#This Row],[amount]],AmountRules[Amount Min],AmountRules[Risk Points],,-1)</f>
        <v>0</v>
      </c>
      <c r="L4011">
        <f>_xlfn.XLOOKUP(FraudData[[#This Row],[transaction_hour]],TimeRules[Hour Min],TimeRules[Risk Points],,-1)</f>
        <v>0</v>
      </c>
      <c r="M4011">
        <f>_xlfn.XLOOKUP(FraudData[[#This Row],[foreign_transaction]],ForeignRules[Foreign Transaction],ForeignRules[Risk Points],0)</f>
        <v>0</v>
      </c>
      <c r="N4011">
        <f>_xlfn.XLOOKUP(FraudData[[#This Row],[location_mismatch]],Table10[Location Mismatch],Table10[Risk Points],0)</f>
        <v>0</v>
      </c>
      <c r="O4011">
        <f>_xlfn.XLOOKUP(FraudData[[#This Row],[device_trust_score]],DeviceRules[Device Min],DeviceRules[Risk Points],,-1)</f>
        <v>1</v>
      </c>
      <c r="P4011">
        <f>_xlfn.XLOOKUP(FraudData[[#This Row],[velocity_last_24h]],VelocityRules[Velocity Min],VelocityRules[Risk Points],,-1)</f>
        <v>0</v>
      </c>
      <c r="Q4011">
        <f>_xlfn.XLOOKUP(FraudData[[#This Row],[merchant_category]],MerchantRules[Merchant Category],MerchantRules[Risk Points],0)</f>
        <v>0</v>
      </c>
      <c r="R4011">
        <f>SUM(FraudData[[#This Row],[Amount Risk]:[Merchant Risk]])</f>
        <v>1</v>
      </c>
      <c r="S4011" t="str" cm="1">
        <f t="array" ref="S4011">_xlfn.IFS(FraudData[[#This Row],[Fraud Risk Score]]&gt;=8,"High Risk",FraudData[[#This Row],[Fraud Risk Score]]&gt;=6,"Medium Risk",TRUE,"Low Risk")</f>
        <v>Low Risk</v>
      </c>
    </row>
    <row r="4012" spans="1:19">
      <c r="A4012">
        <v>4011</v>
      </c>
      <c r="B4012">
        <v>6.35</v>
      </c>
      <c r="C4012">
        <v>1</v>
      </c>
      <c r="D4012" t="s">
        <v>50</v>
      </c>
      <c r="E4012">
        <v>0</v>
      </c>
      <c r="F4012">
        <v>0</v>
      </c>
      <c r="G4012">
        <v>41</v>
      </c>
      <c r="H4012">
        <v>2</v>
      </c>
      <c r="I4012">
        <v>25</v>
      </c>
      <c r="J4012">
        <v>0</v>
      </c>
      <c r="K4012">
        <f>_xlfn.XLOOKUP(FraudData[[#This Row],[amount]],AmountRules[Amount Min],AmountRules[Risk Points],,-1)</f>
        <v>0</v>
      </c>
      <c r="L4012">
        <f>_xlfn.XLOOKUP(FraudData[[#This Row],[transaction_hour]],TimeRules[Hour Min],TimeRules[Risk Points],,-1)</f>
        <v>3</v>
      </c>
      <c r="M4012">
        <f>_xlfn.XLOOKUP(FraudData[[#This Row],[foreign_transaction]],ForeignRules[Foreign Transaction],ForeignRules[Risk Points],0)</f>
        <v>0</v>
      </c>
      <c r="N4012">
        <f>_xlfn.XLOOKUP(FraudData[[#This Row],[location_mismatch]],Table10[Location Mismatch],Table10[Risk Points],0)</f>
        <v>0</v>
      </c>
      <c r="O4012">
        <f>_xlfn.XLOOKUP(FraudData[[#This Row],[device_trust_score]],DeviceRules[Device Min],DeviceRules[Risk Points],,-1)</f>
        <v>2</v>
      </c>
      <c r="P4012">
        <f>_xlfn.XLOOKUP(FraudData[[#This Row],[velocity_last_24h]],VelocityRules[Velocity Min],VelocityRules[Risk Points],,-1)</f>
        <v>0</v>
      </c>
      <c r="Q4012">
        <f>_xlfn.XLOOKUP(FraudData[[#This Row],[merchant_category]],MerchantRules[Merchant Category],MerchantRules[Risk Points],0)</f>
        <v>0</v>
      </c>
      <c r="R4012">
        <f>SUM(FraudData[[#This Row],[Amount Risk]:[Merchant Risk]])</f>
        <v>5</v>
      </c>
      <c r="S4012" t="str" cm="1">
        <f t="array" ref="S4012">_xlfn.IFS(FraudData[[#This Row],[Fraud Risk Score]]&gt;=8,"High Risk",FraudData[[#This Row],[Fraud Risk Score]]&gt;=6,"Medium Risk",TRUE,"Low Risk")</f>
        <v>Low Risk</v>
      </c>
    </row>
    <row r="4013" spans="1:19">
      <c r="A4013">
        <v>4012</v>
      </c>
      <c r="B4013">
        <v>89.54</v>
      </c>
      <c r="C4013">
        <v>18</v>
      </c>
      <c r="D4013" t="s">
        <v>47</v>
      </c>
      <c r="E4013">
        <v>0</v>
      </c>
      <c r="F4013">
        <v>1</v>
      </c>
      <c r="G4013">
        <v>37</v>
      </c>
      <c r="H4013">
        <v>5</v>
      </c>
      <c r="I4013">
        <v>67</v>
      </c>
      <c r="J4013">
        <v>1</v>
      </c>
      <c r="K4013">
        <f>_xlfn.XLOOKUP(FraudData[[#This Row],[amount]],AmountRules[Amount Min],AmountRules[Risk Points],,-1)</f>
        <v>0</v>
      </c>
      <c r="L4013">
        <f>_xlfn.XLOOKUP(FraudData[[#This Row],[transaction_hour]],TimeRules[Hour Min],TimeRules[Risk Points],,-1)</f>
        <v>0</v>
      </c>
      <c r="M4013">
        <f>_xlfn.XLOOKUP(FraudData[[#This Row],[foreign_transaction]],ForeignRules[Foreign Transaction],ForeignRules[Risk Points],0)</f>
        <v>0</v>
      </c>
      <c r="N4013">
        <f>_xlfn.XLOOKUP(FraudData[[#This Row],[location_mismatch]],Table10[Location Mismatch],Table10[Risk Points],0)</f>
        <v>3</v>
      </c>
      <c r="O4013">
        <f>_xlfn.XLOOKUP(FraudData[[#This Row],[device_trust_score]],DeviceRules[Device Min],DeviceRules[Risk Points],,-1)</f>
        <v>2</v>
      </c>
      <c r="P4013">
        <f>_xlfn.XLOOKUP(FraudData[[#This Row],[velocity_last_24h]],VelocityRules[Velocity Min],VelocityRules[Risk Points],,-1)</f>
        <v>3</v>
      </c>
      <c r="Q4013">
        <f>_xlfn.XLOOKUP(FraudData[[#This Row],[merchant_category]],MerchantRules[Merchant Category],MerchantRules[Risk Points],0)</f>
        <v>0</v>
      </c>
      <c r="R4013">
        <f>SUM(FraudData[[#This Row],[Amount Risk]:[Merchant Risk]])</f>
        <v>8</v>
      </c>
      <c r="S4013" t="str" cm="1">
        <f t="array" ref="S4013">_xlfn.IFS(FraudData[[#This Row],[Fraud Risk Score]]&gt;=8,"High Risk",FraudData[[#This Row],[Fraud Risk Score]]&gt;=6,"Medium Risk",TRUE,"Low Risk")</f>
        <v>High Risk</v>
      </c>
    </row>
    <row r="4014" spans="1:19">
      <c r="A4014">
        <v>4013</v>
      </c>
      <c r="B4014">
        <v>215.02</v>
      </c>
      <c r="C4014">
        <v>2</v>
      </c>
      <c r="D4014" t="s">
        <v>48</v>
      </c>
      <c r="E4014">
        <v>0</v>
      </c>
      <c r="F4014">
        <v>0</v>
      </c>
      <c r="G4014">
        <v>34</v>
      </c>
      <c r="H4014">
        <v>2</v>
      </c>
      <c r="I4014">
        <v>28</v>
      </c>
      <c r="J4014">
        <v>0</v>
      </c>
      <c r="K4014">
        <f>_xlfn.XLOOKUP(FraudData[[#This Row],[amount]],AmountRules[Amount Min],AmountRules[Risk Points],,-1)</f>
        <v>0</v>
      </c>
      <c r="L4014">
        <f>_xlfn.XLOOKUP(FraudData[[#This Row],[transaction_hour]],TimeRules[Hour Min],TimeRules[Risk Points],,-1)</f>
        <v>3</v>
      </c>
      <c r="M4014">
        <f>_xlfn.XLOOKUP(FraudData[[#This Row],[foreign_transaction]],ForeignRules[Foreign Transaction],ForeignRules[Risk Points],0)</f>
        <v>0</v>
      </c>
      <c r="N4014">
        <f>_xlfn.XLOOKUP(FraudData[[#This Row],[location_mismatch]],Table10[Location Mismatch],Table10[Risk Points],0)</f>
        <v>0</v>
      </c>
      <c r="O4014">
        <f>_xlfn.XLOOKUP(FraudData[[#This Row],[device_trust_score]],DeviceRules[Device Min],DeviceRules[Risk Points],,-1)</f>
        <v>2</v>
      </c>
      <c r="P4014">
        <f>_xlfn.XLOOKUP(FraudData[[#This Row],[velocity_last_24h]],VelocityRules[Velocity Min],VelocityRules[Risk Points],,-1)</f>
        <v>0</v>
      </c>
      <c r="Q4014">
        <f>_xlfn.XLOOKUP(FraudData[[#This Row],[merchant_category]],MerchantRules[Merchant Category],MerchantRules[Risk Points],0)</f>
        <v>0</v>
      </c>
      <c r="R4014">
        <f>SUM(FraudData[[#This Row],[Amount Risk]:[Merchant Risk]])</f>
        <v>5</v>
      </c>
      <c r="S4014" t="str" cm="1">
        <f t="array" ref="S4014">_xlfn.IFS(FraudData[[#This Row],[Fraud Risk Score]]&gt;=8,"High Risk",FraudData[[#This Row],[Fraud Risk Score]]&gt;=6,"Medium Risk",TRUE,"Low Risk")</f>
        <v>Low Risk</v>
      </c>
    </row>
    <row r="4015" spans="1:19">
      <c r="A4015">
        <v>4014</v>
      </c>
      <c r="B4015">
        <v>38.69</v>
      </c>
      <c r="C4015">
        <v>13</v>
      </c>
      <c r="D4015" t="s">
        <v>49</v>
      </c>
      <c r="E4015">
        <v>0</v>
      </c>
      <c r="F4015">
        <v>0</v>
      </c>
      <c r="G4015">
        <v>55</v>
      </c>
      <c r="H4015">
        <v>2</v>
      </c>
      <c r="I4015">
        <v>19</v>
      </c>
      <c r="J4015">
        <v>0</v>
      </c>
      <c r="K4015">
        <f>_xlfn.XLOOKUP(FraudData[[#This Row],[amount]],AmountRules[Amount Min],AmountRules[Risk Points],,-1)</f>
        <v>0</v>
      </c>
      <c r="L4015">
        <f>_xlfn.XLOOKUP(FraudData[[#This Row],[transaction_hour]],TimeRules[Hour Min],TimeRules[Risk Points],,-1)</f>
        <v>0</v>
      </c>
      <c r="M4015">
        <f>_xlfn.XLOOKUP(FraudData[[#This Row],[foreign_transaction]],ForeignRules[Foreign Transaction],ForeignRules[Risk Points],0)</f>
        <v>0</v>
      </c>
      <c r="N4015">
        <f>_xlfn.XLOOKUP(FraudData[[#This Row],[location_mismatch]],Table10[Location Mismatch],Table10[Risk Points],0)</f>
        <v>0</v>
      </c>
      <c r="O4015">
        <f>_xlfn.XLOOKUP(FraudData[[#This Row],[device_trust_score]],DeviceRules[Device Min],DeviceRules[Risk Points],,-1)</f>
        <v>1</v>
      </c>
      <c r="P4015">
        <f>_xlfn.XLOOKUP(FraudData[[#This Row],[velocity_last_24h]],VelocityRules[Velocity Min],VelocityRules[Risk Points],,-1)</f>
        <v>0</v>
      </c>
      <c r="Q4015">
        <f>_xlfn.XLOOKUP(FraudData[[#This Row],[merchant_category]],MerchantRules[Merchant Category],MerchantRules[Risk Points],0)</f>
        <v>1</v>
      </c>
      <c r="R4015">
        <f>SUM(FraudData[[#This Row],[Amount Risk]:[Merchant Risk]])</f>
        <v>2</v>
      </c>
      <c r="S4015" t="str" cm="1">
        <f t="array" ref="S4015">_xlfn.IFS(FraudData[[#This Row],[Fraud Risk Score]]&gt;=8,"High Risk",FraudData[[#This Row],[Fraud Risk Score]]&gt;=6,"Medium Risk",TRUE,"Low Risk")</f>
        <v>Low Risk</v>
      </c>
    </row>
    <row r="4016" spans="1:19">
      <c r="A4016">
        <v>4015</v>
      </c>
      <c r="B4016">
        <v>184.65</v>
      </c>
      <c r="C4016">
        <v>6</v>
      </c>
      <c r="D4016" t="s">
        <v>46</v>
      </c>
      <c r="E4016">
        <v>0</v>
      </c>
      <c r="F4016">
        <v>0</v>
      </c>
      <c r="G4016">
        <v>74</v>
      </c>
      <c r="H4016">
        <v>1</v>
      </c>
      <c r="I4016">
        <v>39</v>
      </c>
      <c r="J4016">
        <v>0</v>
      </c>
      <c r="K4016">
        <f>_xlfn.XLOOKUP(FraudData[[#This Row],[amount]],AmountRules[Amount Min],AmountRules[Risk Points],,-1)</f>
        <v>0</v>
      </c>
      <c r="L4016">
        <f>_xlfn.XLOOKUP(FraudData[[#This Row],[transaction_hour]],TimeRules[Hour Min],TimeRules[Risk Points],,-1)</f>
        <v>0</v>
      </c>
      <c r="M4016">
        <f>_xlfn.XLOOKUP(FraudData[[#This Row],[foreign_transaction]],ForeignRules[Foreign Transaction],ForeignRules[Risk Points],0)</f>
        <v>0</v>
      </c>
      <c r="N4016">
        <f>_xlfn.XLOOKUP(FraudData[[#This Row],[location_mismatch]],Table10[Location Mismatch],Table10[Risk Points],0)</f>
        <v>0</v>
      </c>
      <c r="O4016">
        <f>_xlfn.XLOOKUP(FraudData[[#This Row],[device_trust_score]],DeviceRules[Device Min],DeviceRules[Risk Points],,-1)</f>
        <v>0</v>
      </c>
      <c r="P4016">
        <f>_xlfn.XLOOKUP(FraudData[[#This Row],[velocity_last_24h]],VelocityRules[Velocity Min],VelocityRules[Risk Points],,-1)</f>
        <v>0</v>
      </c>
      <c r="Q4016">
        <f>_xlfn.XLOOKUP(FraudData[[#This Row],[merchant_category]],MerchantRules[Merchant Category],MerchantRules[Risk Points],0)</f>
        <v>0</v>
      </c>
      <c r="R4016">
        <f>SUM(FraudData[[#This Row],[Amount Risk]:[Merchant Risk]])</f>
        <v>0</v>
      </c>
      <c r="S4016" t="str" cm="1">
        <f t="array" ref="S4016">_xlfn.IFS(FraudData[[#This Row],[Fraud Risk Score]]&gt;=8,"High Risk",FraudData[[#This Row],[Fraud Risk Score]]&gt;=6,"Medium Risk",TRUE,"Low Risk")</f>
        <v>Low Risk</v>
      </c>
    </row>
    <row r="4017" spans="1:19">
      <c r="A4017">
        <v>4016</v>
      </c>
      <c r="B4017">
        <v>54.16</v>
      </c>
      <c r="C4017">
        <v>7</v>
      </c>
      <c r="D4017" t="s">
        <v>49</v>
      </c>
      <c r="E4017">
        <v>0</v>
      </c>
      <c r="F4017">
        <v>0</v>
      </c>
      <c r="G4017">
        <v>47</v>
      </c>
      <c r="H4017">
        <v>2</v>
      </c>
      <c r="I4017">
        <v>21</v>
      </c>
      <c r="J4017">
        <v>0</v>
      </c>
      <c r="K4017">
        <f>_xlfn.XLOOKUP(FraudData[[#This Row],[amount]],AmountRules[Amount Min],AmountRules[Risk Points],,-1)</f>
        <v>0</v>
      </c>
      <c r="L4017">
        <f>_xlfn.XLOOKUP(FraudData[[#This Row],[transaction_hour]],TimeRules[Hour Min],TimeRules[Risk Points],,-1)</f>
        <v>0</v>
      </c>
      <c r="M4017">
        <f>_xlfn.XLOOKUP(FraudData[[#This Row],[foreign_transaction]],ForeignRules[Foreign Transaction],ForeignRules[Risk Points],0)</f>
        <v>0</v>
      </c>
      <c r="N4017">
        <f>_xlfn.XLOOKUP(FraudData[[#This Row],[location_mismatch]],Table10[Location Mismatch],Table10[Risk Points],0)</f>
        <v>0</v>
      </c>
      <c r="O4017">
        <f>_xlfn.XLOOKUP(FraudData[[#This Row],[device_trust_score]],DeviceRules[Device Min],DeviceRules[Risk Points],,-1)</f>
        <v>2</v>
      </c>
      <c r="P4017">
        <f>_xlfn.XLOOKUP(FraudData[[#This Row],[velocity_last_24h]],VelocityRules[Velocity Min],VelocityRules[Risk Points],,-1)</f>
        <v>0</v>
      </c>
      <c r="Q4017">
        <f>_xlfn.XLOOKUP(FraudData[[#This Row],[merchant_category]],MerchantRules[Merchant Category],MerchantRules[Risk Points],0)</f>
        <v>1</v>
      </c>
      <c r="R4017">
        <f>SUM(FraudData[[#This Row],[Amount Risk]:[Merchant Risk]])</f>
        <v>3</v>
      </c>
      <c r="S4017" t="str" cm="1">
        <f t="array" ref="S4017">_xlfn.IFS(FraudData[[#This Row],[Fraud Risk Score]]&gt;=8,"High Risk",FraudData[[#This Row],[Fraud Risk Score]]&gt;=6,"Medium Risk",TRUE,"Low Risk")</f>
        <v>Low Risk</v>
      </c>
    </row>
    <row r="4018" spans="1:19">
      <c r="A4018">
        <v>4017</v>
      </c>
      <c r="B4018">
        <v>391.02</v>
      </c>
      <c r="C4018">
        <v>10</v>
      </c>
      <c r="D4018" t="s">
        <v>49</v>
      </c>
      <c r="E4018">
        <v>0</v>
      </c>
      <c r="F4018">
        <v>1</v>
      </c>
      <c r="G4018">
        <v>69</v>
      </c>
      <c r="H4018">
        <v>1</v>
      </c>
      <c r="I4018">
        <v>59</v>
      </c>
      <c r="J4018">
        <v>0</v>
      </c>
      <c r="K4018">
        <f>_xlfn.XLOOKUP(FraudData[[#This Row],[amount]],AmountRules[Amount Min],AmountRules[Risk Points],,-1)</f>
        <v>0</v>
      </c>
      <c r="L4018">
        <f>_xlfn.XLOOKUP(FraudData[[#This Row],[transaction_hour]],TimeRules[Hour Min],TimeRules[Risk Points],,-1)</f>
        <v>0</v>
      </c>
      <c r="M4018">
        <f>_xlfn.XLOOKUP(FraudData[[#This Row],[foreign_transaction]],ForeignRules[Foreign Transaction],ForeignRules[Risk Points],0)</f>
        <v>0</v>
      </c>
      <c r="N4018">
        <f>_xlfn.XLOOKUP(FraudData[[#This Row],[location_mismatch]],Table10[Location Mismatch],Table10[Risk Points],0)</f>
        <v>3</v>
      </c>
      <c r="O4018">
        <f>_xlfn.XLOOKUP(FraudData[[#This Row],[device_trust_score]],DeviceRules[Device Min],DeviceRules[Risk Points],,-1)</f>
        <v>1</v>
      </c>
      <c r="P4018">
        <f>_xlfn.XLOOKUP(FraudData[[#This Row],[velocity_last_24h]],VelocityRules[Velocity Min],VelocityRules[Risk Points],,-1)</f>
        <v>0</v>
      </c>
      <c r="Q4018">
        <f>_xlfn.XLOOKUP(FraudData[[#This Row],[merchant_category]],MerchantRules[Merchant Category],MerchantRules[Risk Points],0)</f>
        <v>1</v>
      </c>
      <c r="R4018">
        <f>SUM(FraudData[[#This Row],[Amount Risk]:[Merchant Risk]])</f>
        <v>5</v>
      </c>
      <c r="S4018" t="str" cm="1">
        <f t="array" ref="S4018">_xlfn.IFS(FraudData[[#This Row],[Fraud Risk Score]]&gt;=8,"High Risk",FraudData[[#This Row],[Fraud Risk Score]]&gt;=6,"Medium Risk",TRUE,"Low Risk")</f>
        <v>Low Risk</v>
      </c>
    </row>
    <row r="4019" spans="1:19">
      <c r="A4019">
        <v>4018</v>
      </c>
      <c r="B4019">
        <v>406.87</v>
      </c>
      <c r="C4019">
        <v>21</v>
      </c>
      <c r="D4019" t="s">
        <v>48</v>
      </c>
      <c r="E4019">
        <v>0</v>
      </c>
      <c r="F4019">
        <v>0</v>
      </c>
      <c r="G4019">
        <v>62</v>
      </c>
      <c r="H4019">
        <v>3</v>
      </c>
      <c r="I4019">
        <v>42</v>
      </c>
      <c r="J4019">
        <v>0</v>
      </c>
      <c r="K4019">
        <f>_xlfn.XLOOKUP(FraudData[[#This Row],[amount]],AmountRules[Amount Min],AmountRules[Risk Points],,-1)</f>
        <v>0</v>
      </c>
      <c r="L4019">
        <f>_xlfn.XLOOKUP(FraudData[[#This Row],[transaction_hour]],TimeRules[Hour Min],TimeRules[Risk Points],,-1)</f>
        <v>0</v>
      </c>
      <c r="M4019">
        <f>_xlfn.XLOOKUP(FraudData[[#This Row],[foreign_transaction]],ForeignRules[Foreign Transaction],ForeignRules[Risk Points],0)</f>
        <v>0</v>
      </c>
      <c r="N4019">
        <f>_xlfn.XLOOKUP(FraudData[[#This Row],[location_mismatch]],Table10[Location Mismatch],Table10[Risk Points],0)</f>
        <v>0</v>
      </c>
      <c r="O4019">
        <f>_xlfn.XLOOKUP(FraudData[[#This Row],[device_trust_score]],DeviceRules[Device Min],DeviceRules[Risk Points],,-1)</f>
        <v>1</v>
      </c>
      <c r="P4019">
        <f>_xlfn.XLOOKUP(FraudData[[#This Row],[velocity_last_24h]],VelocityRules[Velocity Min],VelocityRules[Risk Points],,-1)</f>
        <v>0</v>
      </c>
      <c r="Q4019">
        <f>_xlfn.XLOOKUP(FraudData[[#This Row],[merchant_category]],MerchantRules[Merchant Category],MerchantRules[Risk Points],0)</f>
        <v>0</v>
      </c>
      <c r="R4019">
        <f>SUM(FraudData[[#This Row],[Amount Risk]:[Merchant Risk]])</f>
        <v>1</v>
      </c>
      <c r="S4019" t="str" cm="1">
        <f t="array" ref="S4019">_xlfn.IFS(FraudData[[#This Row],[Fraud Risk Score]]&gt;=8,"High Risk",FraudData[[#This Row],[Fraud Risk Score]]&gt;=6,"Medium Risk",TRUE,"Low Risk")</f>
        <v>Low Risk</v>
      </c>
    </row>
    <row r="4020" spans="1:19">
      <c r="A4020">
        <v>4019</v>
      </c>
      <c r="B4020">
        <v>63.51</v>
      </c>
      <c r="C4020">
        <v>19</v>
      </c>
      <c r="D4020" t="s">
        <v>46</v>
      </c>
      <c r="E4020">
        <v>0</v>
      </c>
      <c r="F4020">
        <v>0</v>
      </c>
      <c r="G4020">
        <v>35</v>
      </c>
      <c r="H4020">
        <v>1</v>
      </c>
      <c r="I4020">
        <v>69</v>
      </c>
      <c r="J4020">
        <v>0</v>
      </c>
      <c r="K4020">
        <f>_xlfn.XLOOKUP(FraudData[[#This Row],[amount]],AmountRules[Amount Min],AmountRules[Risk Points],,-1)</f>
        <v>0</v>
      </c>
      <c r="L4020">
        <f>_xlfn.XLOOKUP(FraudData[[#This Row],[transaction_hour]],TimeRules[Hour Min],TimeRules[Risk Points],,-1)</f>
        <v>0</v>
      </c>
      <c r="M4020">
        <f>_xlfn.XLOOKUP(FraudData[[#This Row],[foreign_transaction]],ForeignRules[Foreign Transaction],ForeignRules[Risk Points],0)</f>
        <v>0</v>
      </c>
      <c r="N4020">
        <f>_xlfn.XLOOKUP(FraudData[[#This Row],[location_mismatch]],Table10[Location Mismatch],Table10[Risk Points],0)</f>
        <v>0</v>
      </c>
      <c r="O4020">
        <f>_xlfn.XLOOKUP(FraudData[[#This Row],[device_trust_score]],DeviceRules[Device Min],DeviceRules[Risk Points],,-1)</f>
        <v>2</v>
      </c>
      <c r="P4020">
        <f>_xlfn.XLOOKUP(FraudData[[#This Row],[velocity_last_24h]],VelocityRules[Velocity Min],VelocityRules[Risk Points],,-1)</f>
        <v>0</v>
      </c>
      <c r="Q4020">
        <f>_xlfn.XLOOKUP(FraudData[[#This Row],[merchant_category]],MerchantRules[Merchant Category],MerchantRules[Risk Points],0)</f>
        <v>0</v>
      </c>
      <c r="R4020">
        <f>SUM(FraudData[[#This Row],[Amount Risk]:[Merchant Risk]])</f>
        <v>2</v>
      </c>
      <c r="S4020" t="str" cm="1">
        <f t="array" ref="S4020">_xlfn.IFS(FraudData[[#This Row],[Fraud Risk Score]]&gt;=8,"High Risk",FraudData[[#This Row],[Fraud Risk Score]]&gt;=6,"Medium Risk",TRUE,"Low Risk")</f>
        <v>Low Risk</v>
      </c>
    </row>
    <row r="4021" spans="1:19">
      <c r="A4021">
        <v>4020</v>
      </c>
      <c r="B4021">
        <v>47.04</v>
      </c>
      <c r="C4021">
        <v>5</v>
      </c>
      <c r="D4021" t="s">
        <v>46</v>
      </c>
      <c r="E4021">
        <v>0</v>
      </c>
      <c r="F4021">
        <v>1</v>
      </c>
      <c r="G4021">
        <v>32</v>
      </c>
      <c r="H4021">
        <v>0</v>
      </c>
      <c r="I4021">
        <v>61</v>
      </c>
      <c r="J4021">
        <v>0</v>
      </c>
      <c r="K4021">
        <f>_xlfn.XLOOKUP(FraudData[[#This Row],[amount]],AmountRules[Amount Min],AmountRules[Risk Points],,-1)</f>
        <v>0</v>
      </c>
      <c r="L4021">
        <f>_xlfn.XLOOKUP(FraudData[[#This Row],[transaction_hour]],TimeRules[Hour Min],TimeRules[Risk Points],,-1)</f>
        <v>0</v>
      </c>
      <c r="M4021">
        <f>_xlfn.XLOOKUP(FraudData[[#This Row],[foreign_transaction]],ForeignRules[Foreign Transaction],ForeignRules[Risk Points],0)</f>
        <v>0</v>
      </c>
      <c r="N4021">
        <f>_xlfn.XLOOKUP(FraudData[[#This Row],[location_mismatch]],Table10[Location Mismatch],Table10[Risk Points],0)</f>
        <v>3</v>
      </c>
      <c r="O4021">
        <f>_xlfn.XLOOKUP(FraudData[[#This Row],[device_trust_score]],DeviceRules[Device Min],DeviceRules[Risk Points],,-1)</f>
        <v>2</v>
      </c>
      <c r="P4021">
        <f>_xlfn.XLOOKUP(FraudData[[#This Row],[velocity_last_24h]],VelocityRules[Velocity Min],VelocityRules[Risk Points],,-1)</f>
        <v>0</v>
      </c>
      <c r="Q4021">
        <f>_xlfn.XLOOKUP(FraudData[[#This Row],[merchant_category]],MerchantRules[Merchant Category],MerchantRules[Risk Points],0)</f>
        <v>0</v>
      </c>
      <c r="R4021">
        <f>SUM(FraudData[[#This Row],[Amount Risk]:[Merchant Risk]])</f>
        <v>5</v>
      </c>
      <c r="S4021" t="str" cm="1">
        <f t="array" ref="S4021">_xlfn.IFS(FraudData[[#This Row],[Fraud Risk Score]]&gt;=8,"High Risk",FraudData[[#This Row],[Fraud Risk Score]]&gt;=6,"Medium Risk",TRUE,"Low Risk")</f>
        <v>Low Risk</v>
      </c>
    </row>
    <row r="4022" spans="1:19">
      <c r="A4022">
        <v>4021</v>
      </c>
      <c r="B4022">
        <v>95.37</v>
      </c>
      <c r="C4022">
        <v>10</v>
      </c>
      <c r="D4022" t="s">
        <v>50</v>
      </c>
      <c r="E4022">
        <v>0</v>
      </c>
      <c r="F4022">
        <v>0</v>
      </c>
      <c r="G4022">
        <v>37</v>
      </c>
      <c r="H4022">
        <v>0</v>
      </c>
      <c r="I4022">
        <v>67</v>
      </c>
      <c r="J4022">
        <v>0</v>
      </c>
      <c r="K4022">
        <f>_xlfn.XLOOKUP(FraudData[[#This Row],[amount]],AmountRules[Amount Min],AmountRules[Risk Points],,-1)</f>
        <v>0</v>
      </c>
      <c r="L4022">
        <f>_xlfn.XLOOKUP(FraudData[[#This Row],[transaction_hour]],TimeRules[Hour Min],TimeRules[Risk Points],,-1)</f>
        <v>0</v>
      </c>
      <c r="M4022">
        <f>_xlfn.XLOOKUP(FraudData[[#This Row],[foreign_transaction]],ForeignRules[Foreign Transaction],ForeignRules[Risk Points],0)</f>
        <v>0</v>
      </c>
      <c r="N4022">
        <f>_xlfn.XLOOKUP(FraudData[[#This Row],[location_mismatch]],Table10[Location Mismatch],Table10[Risk Points],0)</f>
        <v>0</v>
      </c>
      <c r="O4022">
        <f>_xlfn.XLOOKUP(FraudData[[#This Row],[device_trust_score]],DeviceRules[Device Min],DeviceRules[Risk Points],,-1)</f>
        <v>2</v>
      </c>
      <c r="P4022">
        <f>_xlfn.XLOOKUP(FraudData[[#This Row],[velocity_last_24h]],VelocityRules[Velocity Min],VelocityRules[Risk Points],,-1)</f>
        <v>0</v>
      </c>
      <c r="Q4022">
        <f>_xlfn.XLOOKUP(FraudData[[#This Row],[merchant_category]],MerchantRules[Merchant Category],MerchantRules[Risk Points],0)</f>
        <v>0</v>
      </c>
      <c r="R4022">
        <f>SUM(FraudData[[#This Row],[Amount Risk]:[Merchant Risk]])</f>
        <v>2</v>
      </c>
      <c r="S4022" t="str" cm="1">
        <f t="array" ref="S4022">_xlfn.IFS(FraudData[[#This Row],[Fraud Risk Score]]&gt;=8,"High Risk",FraudData[[#This Row],[Fraud Risk Score]]&gt;=6,"Medium Risk",TRUE,"Low Risk")</f>
        <v>Low Risk</v>
      </c>
    </row>
    <row r="4023" spans="1:19">
      <c r="A4023">
        <v>4022</v>
      </c>
      <c r="B4023">
        <v>49.52</v>
      </c>
      <c r="C4023">
        <v>16</v>
      </c>
      <c r="D4023" t="s">
        <v>47</v>
      </c>
      <c r="E4023">
        <v>0</v>
      </c>
      <c r="F4023">
        <v>0</v>
      </c>
      <c r="G4023">
        <v>58</v>
      </c>
      <c r="H4023">
        <v>1</v>
      </c>
      <c r="I4023">
        <v>32</v>
      </c>
      <c r="J4023">
        <v>0</v>
      </c>
      <c r="K4023">
        <f>_xlfn.XLOOKUP(FraudData[[#This Row],[amount]],AmountRules[Amount Min],AmountRules[Risk Points],,-1)</f>
        <v>0</v>
      </c>
      <c r="L4023">
        <f>_xlfn.XLOOKUP(FraudData[[#This Row],[transaction_hour]],TimeRules[Hour Min],TimeRules[Risk Points],,-1)</f>
        <v>0</v>
      </c>
      <c r="M4023">
        <f>_xlfn.XLOOKUP(FraudData[[#This Row],[foreign_transaction]],ForeignRules[Foreign Transaction],ForeignRules[Risk Points],0)</f>
        <v>0</v>
      </c>
      <c r="N4023">
        <f>_xlfn.XLOOKUP(FraudData[[#This Row],[location_mismatch]],Table10[Location Mismatch],Table10[Risk Points],0)</f>
        <v>0</v>
      </c>
      <c r="O4023">
        <f>_xlfn.XLOOKUP(FraudData[[#This Row],[device_trust_score]],DeviceRules[Device Min],DeviceRules[Risk Points],,-1)</f>
        <v>1</v>
      </c>
      <c r="P4023">
        <f>_xlfn.XLOOKUP(FraudData[[#This Row],[velocity_last_24h]],VelocityRules[Velocity Min],VelocityRules[Risk Points],,-1)</f>
        <v>0</v>
      </c>
      <c r="Q4023">
        <f>_xlfn.XLOOKUP(FraudData[[#This Row],[merchant_category]],MerchantRules[Merchant Category],MerchantRules[Risk Points],0)</f>
        <v>0</v>
      </c>
      <c r="R4023">
        <f>SUM(FraudData[[#This Row],[Amount Risk]:[Merchant Risk]])</f>
        <v>1</v>
      </c>
      <c r="S4023" t="str" cm="1">
        <f t="array" ref="S4023">_xlfn.IFS(FraudData[[#This Row],[Fraud Risk Score]]&gt;=8,"High Risk",FraudData[[#This Row],[Fraud Risk Score]]&gt;=6,"Medium Risk",TRUE,"Low Risk")</f>
        <v>Low Risk</v>
      </c>
    </row>
    <row r="4024" spans="1:19">
      <c r="A4024">
        <v>4023</v>
      </c>
      <c r="B4024">
        <v>200.86</v>
      </c>
      <c r="C4024">
        <v>9</v>
      </c>
      <c r="D4024" t="s">
        <v>48</v>
      </c>
      <c r="E4024">
        <v>1</v>
      </c>
      <c r="F4024">
        <v>1</v>
      </c>
      <c r="G4024">
        <v>89</v>
      </c>
      <c r="H4024">
        <v>2</v>
      </c>
      <c r="I4024">
        <v>29</v>
      </c>
      <c r="J4024">
        <v>0</v>
      </c>
      <c r="K4024">
        <f>_xlfn.XLOOKUP(FraudData[[#This Row],[amount]],AmountRules[Amount Min],AmountRules[Risk Points],,-1)</f>
        <v>0</v>
      </c>
      <c r="L4024">
        <f>_xlfn.XLOOKUP(FraudData[[#This Row],[transaction_hour]],TimeRules[Hour Min],TimeRules[Risk Points],,-1)</f>
        <v>0</v>
      </c>
      <c r="M4024">
        <f>_xlfn.XLOOKUP(FraudData[[#This Row],[foreign_transaction]],ForeignRules[Foreign Transaction],ForeignRules[Risk Points],0)</f>
        <v>3</v>
      </c>
      <c r="N4024">
        <f>_xlfn.XLOOKUP(FraudData[[#This Row],[location_mismatch]],Table10[Location Mismatch],Table10[Risk Points],0)</f>
        <v>3</v>
      </c>
      <c r="O4024">
        <f>_xlfn.XLOOKUP(FraudData[[#This Row],[device_trust_score]],DeviceRules[Device Min],DeviceRules[Risk Points],,-1)</f>
        <v>0</v>
      </c>
      <c r="P4024">
        <f>_xlfn.XLOOKUP(FraudData[[#This Row],[velocity_last_24h]],VelocityRules[Velocity Min],VelocityRules[Risk Points],,-1)</f>
        <v>0</v>
      </c>
      <c r="Q4024">
        <f>_xlfn.XLOOKUP(FraudData[[#This Row],[merchant_category]],MerchantRules[Merchant Category],MerchantRules[Risk Points],0)</f>
        <v>0</v>
      </c>
      <c r="R4024">
        <f>SUM(FraudData[[#This Row],[Amount Risk]:[Merchant Risk]])</f>
        <v>6</v>
      </c>
      <c r="S4024" t="str" cm="1">
        <f t="array" ref="S4024">_xlfn.IFS(FraudData[[#This Row],[Fraud Risk Score]]&gt;=8,"High Risk",FraudData[[#This Row],[Fraud Risk Score]]&gt;=6,"Medium Risk",TRUE,"Low Risk")</f>
        <v>Medium Risk</v>
      </c>
    </row>
    <row r="4025" spans="1:19">
      <c r="A4025">
        <v>4024</v>
      </c>
      <c r="B4025">
        <v>314.83</v>
      </c>
      <c r="C4025">
        <v>23</v>
      </c>
      <c r="D4025" t="s">
        <v>46</v>
      </c>
      <c r="E4025">
        <v>0</v>
      </c>
      <c r="F4025">
        <v>0</v>
      </c>
      <c r="G4025">
        <v>99</v>
      </c>
      <c r="H4025">
        <v>1</v>
      </c>
      <c r="I4025">
        <v>50</v>
      </c>
      <c r="J4025">
        <v>0</v>
      </c>
      <c r="K4025">
        <f>_xlfn.XLOOKUP(FraudData[[#This Row],[amount]],AmountRules[Amount Min],AmountRules[Risk Points],,-1)</f>
        <v>0</v>
      </c>
      <c r="L4025">
        <f>_xlfn.XLOOKUP(FraudData[[#This Row],[transaction_hour]],TimeRules[Hour Min],TimeRules[Risk Points],,-1)</f>
        <v>1</v>
      </c>
      <c r="M4025">
        <f>_xlfn.XLOOKUP(FraudData[[#This Row],[foreign_transaction]],ForeignRules[Foreign Transaction],ForeignRules[Risk Points],0)</f>
        <v>0</v>
      </c>
      <c r="N4025">
        <f>_xlfn.XLOOKUP(FraudData[[#This Row],[location_mismatch]],Table10[Location Mismatch],Table10[Risk Points],0)</f>
        <v>0</v>
      </c>
      <c r="O4025">
        <f>_xlfn.XLOOKUP(FraudData[[#This Row],[device_trust_score]],DeviceRules[Device Min],DeviceRules[Risk Points],,-1)</f>
        <v>0</v>
      </c>
      <c r="P4025">
        <f>_xlfn.XLOOKUP(FraudData[[#This Row],[velocity_last_24h]],VelocityRules[Velocity Min],VelocityRules[Risk Points],,-1)</f>
        <v>0</v>
      </c>
      <c r="Q4025">
        <f>_xlfn.XLOOKUP(FraudData[[#This Row],[merchant_category]],MerchantRules[Merchant Category],MerchantRules[Risk Points],0)</f>
        <v>0</v>
      </c>
      <c r="R4025">
        <f>SUM(FraudData[[#This Row],[Amount Risk]:[Merchant Risk]])</f>
        <v>1</v>
      </c>
      <c r="S4025" t="str" cm="1">
        <f t="array" ref="S4025">_xlfn.IFS(FraudData[[#This Row],[Fraud Risk Score]]&gt;=8,"High Risk",FraudData[[#This Row],[Fraud Risk Score]]&gt;=6,"Medium Risk",TRUE,"Low Risk")</f>
        <v>Low Risk</v>
      </c>
    </row>
    <row r="4026" spans="1:19">
      <c r="A4026">
        <v>4025</v>
      </c>
      <c r="B4026">
        <v>201.25</v>
      </c>
      <c r="C4026">
        <v>16</v>
      </c>
      <c r="D4026" t="s">
        <v>48</v>
      </c>
      <c r="E4026">
        <v>0</v>
      </c>
      <c r="F4026">
        <v>1</v>
      </c>
      <c r="G4026">
        <v>34</v>
      </c>
      <c r="H4026">
        <v>4</v>
      </c>
      <c r="I4026">
        <v>49</v>
      </c>
      <c r="J4026">
        <v>0</v>
      </c>
      <c r="K4026">
        <f>_xlfn.XLOOKUP(FraudData[[#This Row],[amount]],AmountRules[Amount Min],AmountRules[Risk Points],,-1)</f>
        <v>0</v>
      </c>
      <c r="L4026">
        <f>_xlfn.XLOOKUP(FraudData[[#This Row],[transaction_hour]],TimeRules[Hour Min],TimeRules[Risk Points],,-1)</f>
        <v>0</v>
      </c>
      <c r="M4026">
        <f>_xlfn.XLOOKUP(FraudData[[#This Row],[foreign_transaction]],ForeignRules[Foreign Transaction],ForeignRules[Risk Points],0)</f>
        <v>0</v>
      </c>
      <c r="N4026">
        <f>_xlfn.XLOOKUP(FraudData[[#This Row],[location_mismatch]],Table10[Location Mismatch],Table10[Risk Points],0)</f>
        <v>3</v>
      </c>
      <c r="O4026">
        <f>_xlfn.XLOOKUP(FraudData[[#This Row],[device_trust_score]],DeviceRules[Device Min],DeviceRules[Risk Points],,-1)</f>
        <v>2</v>
      </c>
      <c r="P4026">
        <f>_xlfn.XLOOKUP(FraudData[[#This Row],[velocity_last_24h]],VelocityRules[Velocity Min],VelocityRules[Risk Points],,-1)</f>
        <v>0</v>
      </c>
      <c r="Q4026">
        <f>_xlfn.XLOOKUP(FraudData[[#This Row],[merchant_category]],MerchantRules[Merchant Category],MerchantRules[Risk Points],0)</f>
        <v>0</v>
      </c>
      <c r="R4026">
        <f>SUM(FraudData[[#This Row],[Amount Risk]:[Merchant Risk]])</f>
        <v>5</v>
      </c>
      <c r="S4026" t="str" cm="1">
        <f t="array" ref="S4026">_xlfn.IFS(FraudData[[#This Row],[Fraud Risk Score]]&gt;=8,"High Risk",FraudData[[#This Row],[Fraud Risk Score]]&gt;=6,"Medium Risk",TRUE,"Low Risk")</f>
        <v>Low Risk</v>
      </c>
    </row>
    <row r="4027" spans="1:19">
      <c r="A4027">
        <v>4026</v>
      </c>
      <c r="B4027">
        <v>313.07</v>
      </c>
      <c r="C4027">
        <v>20</v>
      </c>
      <c r="D4027" t="s">
        <v>50</v>
      </c>
      <c r="E4027">
        <v>0</v>
      </c>
      <c r="F4027">
        <v>0</v>
      </c>
      <c r="G4027">
        <v>60</v>
      </c>
      <c r="H4027">
        <v>2</v>
      </c>
      <c r="I4027">
        <v>23</v>
      </c>
      <c r="J4027">
        <v>0</v>
      </c>
      <c r="K4027">
        <f>_xlfn.XLOOKUP(FraudData[[#This Row],[amount]],AmountRules[Amount Min],AmountRules[Risk Points],,-1)</f>
        <v>0</v>
      </c>
      <c r="L4027">
        <f>_xlfn.XLOOKUP(FraudData[[#This Row],[transaction_hour]],TimeRules[Hour Min],TimeRules[Risk Points],,-1)</f>
        <v>0</v>
      </c>
      <c r="M4027">
        <f>_xlfn.XLOOKUP(FraudData[[#This Row],[foreign_transaction]],ForeignRules[Foreign Transaction],ForeignRules[Risk Points],0)</f>
        <v>0</v>
      </c>
      <c r="N4027">
        <f>_xlfn.XLOOKUP(FraudData[[#This Row],[location_mismatch]],Table10[Location Mismatch],Table10[Risk Points],0)</f>
        <v>0</v>
      </c>
      <c r="O4027">
        <f>_xlfn.XLOOKUP(FraudData[[#This Row],[device_trust_score]],DeviceRules[Device Min],DeviceRules[Risk Points],,-1)</f>
        <v>1</v>
      </c>
      <c r="P4027">
        <f>_xlfn.XLOOKUP(FraudData[[#This Row],[velocity_last_24h]],VelocityRules[Velocity Min],VelocityRules[Risk Points],,-1)</f>
        <v>0</v>
      </c>
      <c r="Q4027">
        <f>_xlfn.XLOOKUP(FraudData[[#This Row],[merchant_category]],MerchantRules[Merchant Category],MerchantRules[Risk Points],0)</f>
        <v>0</v>
      </c>
      <c r="R4027">
        <f>SUM(FraudData[[#This Row],[Amount Risk]:[Merchant Risk]])</f>
        <v>1</v>
      </c>
      <c r="S4027" t="str" cm="1">
        <f t="array" ref="S4027">_xlfn.IFS(FraudData[[#This Row],[Fraud Risk Score]]&gt;=8,"High Risk",FraudData[[#This Row],[Fraud Risk Score]]&gt;=6,"Medium Risk",TRUE,"Low Risk")</f>
        <v>Low Risk</v>
      </c>
    </row>
    <row r="4028" spans="1:19">
      <c r="A4028">
        <v>4027</v>
      </c>
      <c r="B4028">
        <v>91.05</v>
      </c>
      <c r="C4028">
        <v>1</v>
      </c>
      <c r="D4028" t="s">
        <v>49</v>
      </c>
      <c r="E4028">
        <v>0</v>
      </c>
      <c r="F4028">
        <v>0</v>
      </c>
      <c r="G4028">
        <v>28</v>
      </c>
      <c r="H4028">
        <v>3</v>
      </c>
      <c r="I4028">
        <v>60</v>
      </c>
      <c r="J4028">
        <v>0</v>
      </c>
      <c r="K4028">
        <f>_xlfn.XLOOKUP(FraudData[[#This Row],[amount]],AmountRules[Amount Min],AmountRules[Risk Points],,-1)</f>
        <v>0</v>
      </c>
      <c r="L4028">
        <f>_xlfn.XLOOKUP(FraudData[[#This Row],[transaction_hour]],TimeRules[Hour Min],TimeRules[Risk Points],,-1)</f>
        <v>3</v>
      </c>
      <c r="M4028">
        <f>_xlfn.XLOOKUP(FraudData[[#This Row],[foreign_transaction]],ForeignRules[Foreign Transaction],ForeignRules[Risk Points],0)</f>
        <v>0</v>
      </c>
      <c r="N4028">
        <f>_xlfn.XLOOKUP(FraudData[[#This Row],[location_mismatch]],Table10[Location Mismatch],Table10[Risk Points],0)</f>
        <v>0</v>
      </c>
      <c r="O4028">
        <f>_xlfn.XLOOKUP(FraudData[[#This Row],[device_trust_score]],DeviceRules[Device Min],DeviceRules[Risk Points],,-1)</f>
        <v>3</v>
      </c>
      <c r="P4028">
        <f>_xlfn.XLOOKUP(FraudData[[#This Row],[velocity_last_24h]],VelocityRules[Velocity Min],VelocityRules[Risk Points],,-1)</f>
        <v>0</v>
      </c>
      <c r="Q4028">
        <f>_xlfn.XLOOKUP(FraudData[[#This Row],[merchant_category]],MerchantRules[Merchant Category],MerchantRules[Risk Points],0)</f>
        <v>1</v>
      </c>
      <c r="R4028">
        <f>SUM(FraudData[[#This Row],[Amount Risk]:[Merchant Risk]])</f>
        <v>7</v>
      </c>
      <c r="S4028" t="str" cm="1">
        <f t="array" ref="S4028">_xlfn.IFS(FraudData[[#This Row],[Fraud Risk Score]]&gt;=8,"High Risk",FraudData[[#This Row],[Fraud Risk Score]]&gt;=6,"Medium Risk",TRUE,"Low Risk")</f>
        <v>Medium Risk</v>
      </c>
    </row>
    <row r="4029" spans="1:19">
      <c r="A4029">
        <v>4028</v>
      </c>
      <c r="B4029">
        <v>30.6</v>
      </c>
      <c r="C4029">
        <v>5</v>
      </c>
      <c r="D4029" t="s">
        <v>46</v>
      </c>
      <c r="E4029">
        <v>0</v>
      </c>
      <c r="F4029">
        <v>0</v>
      </c>
      <c r="G4029">
        <v>45</v>
      </c>
      <c r="H4029">
        <v>4</v>
      </c>
      <c r="I4029">
        <v>18</v>
      </c>
      <c r="J4029">
        <v>0</v>
      </c>
      <c r="K4029">
        <f>_xlfn.XLOOKUP(FraudData[[#This Row],[amount]],AmountRules[Amount Min],AmountRules[Risk Points],,-1)</f>
        <v>0</v>
      </c>
      <c r="L4029">
        <f>_xlfn.XLOOKUP(FraudData[[#This Row],[transaction_hour]],TimeRules[Hour Min],TimeRules[Risk Points],,-1)</f>
        <v>0</v>
      </c>
      <c r="M4029">
        <f>_xlfn.XLOOKUP(FraudData[[#This Row],[foreign_transaction]],ForeignRules[Foreign Transaction],ForeignRules[Risk Points],0)</f>
        <v>0</v>
      </c>
      <c r="N4029">
        <f>_xlfn.XLOOKUP(FraudData[[#This Row],[location_mismatch]],Table10[Location Mismatch],Table10[Risk Points],0)</f>
        <v>0</v>
      </c>
      <c r="O4029">
        <f>_xlfn.XLOOKUP(FraudData[[#This Row],[device_trust_score]],DeviceRules[Device Min],DeviceRules[Risk Points],,-1)</f>
        <v>2</v>
      </c>
      <c r="P4029">
        <f>_xlfn.XLOOKUP(FraudData[[#This Row],[velocity_last_24h]],VelocityRules[Velocity Min],VelocityRules[Risk Points],,-1)</f>
        <v>0</v>
      </c>
      <c r="Q4029">
        <f>_xlfn.XLOOKUP(FraudData[[#This Row],[merchant_category]],MerchantRules[Merchant Category],MerchantRules[Risk Points],0)</f>
        <v>0</v>
      </c>
      <c r="R4029">
        <f>SUM(FraudData[[#This Row],[Amount Risk]:[Merchant Risk]])</f>
        <v>2</v>
      </c>
      <c r="S4029" t="str" cm="1">
        <f t="array" ref="S4029">_xlfn.IFS(FraudData[[#This Row],[Fraud Risk Score]]&gt;=8,"High Risk",FraudData[[#This Row],[Fraud Risk Score]]&gt;=6,"Medium Risk",TRUE,"Low Risk")</f>
        <v>Low Risk</v>
      </c>
    </row>
    <row r="4030" spans="1:19">
      <c r="A4030">
        <v>4029</v>
      </c>
      <c r="B4030">
        <v>241.06</v>
      </c>
      <c r="C4030">
        <v>4</v>
      </c>
      <c r="D4030" t="s">
        <v>50</v>
      </c>
      <c r="E4030">
        <v>0</v>
      </c>
      <c r="F4030">
        <v>1</v>
      </c>
      <c r="G4030">
        <v>85</v>
      </c>
      <c r="H4030">
        <v>2</v>
      </c>
      <c r="I4030">
        <v>55</v>
      </c>
      <c r="J4030">
        <v>0</v>
      </c>
      <c r="K4030">
        <f>_xlfn.XLOOKUP(FraudData[[#This Row],[amount]],AmountRules[Amount Min],AmountRules[Risk Points],,-1)</f>
        <v>0</v>
      </c>
      <c r="L4030">
        <f>_xlfn.XLOOKUP(FraudData[[#This Row],[transaction_hour]],TimeRules[Hour Min],TimeRules[Risk Points],,-1)</f>
        <v>0</v>
      </c>
      <c r="M4030">
        <f>_xlfn.XLOOKUP(FraudData[[#This Row],[foreign_transaction]],ForeignRules[Foreign Transaction],ForeignRules[Risk Points],0)</f>
        <v>0</v>
      </c>
      <c r="N4030">
        <f>_xlfn.XLOOKUP(FraudData[[#This Row],[location_mismatch]],Table10[Location Mismatch],Table10[Risk Points],0)</f>
        <v>3</v>
      </c>
      <c r="O4030">
        <f>_xlfn.XLOOKUP(FraudData[[#This Row],[device_trust_score]],DeviceRules[Device Min],DeviceRules[Risk Points],,-1)</f>
        <v>0</v>
      </c>
      <c r="P4030">
        <f>_xlfn.XLOOKUP(FraudData[[#This Row],[velocity_last_24h]],VelocityRules[Velocity Min],VelocityRules[Risk Points],,-1)</f>
        <v>0</v>
      </c>
      <c r="Q4030">
        <f>_xlfn.XLOOKUP(FraudData[[#This Row],[merchant_category]],MerchantRules[Merchant Category],MerchantRules[Risk Points],0)</f>
        <v>0</v>
      </c>
      <c r="R4030">
        <f>SUM(FraudData[[#This Row],[Amount Risk]:[Merchant Risk]])</f>
        <v>3</v>
      </c>
      <c r="S4030" t="str" cm="1">
        <f t="array" ref="S4030">_xlfn.IFS(FraudData[[#This Row],[Fraud Risk Score]]&gt;=8,"High Risk",FraudData[[#This Row],[Fraud Risk Score]]&gt;=6,"Medium Risk",TRUE,"Low Risk")</f>
        <v>Low Risk</v>
      </c>
    </row>
    <row r="4031" spans="1:19">
      <c r="A4031">
        <v>4030</v>
      </c>
      <c r="B4031">
        <v>80.47</v>
      </c>
      <c r="C4031">
        <v>3</v>
      </c>
      <c r="D4031" t="s">
        <v>48</v>
      </c>
      <c r="E4031">
        <v>0</v>
      </c>
      <c r="F4031">
        <v>0</v>
      </c>
      <c r="G4031">
        <v>62</v>
      </c>
      <c r="H4031">
        <v>3</v>
      </c>
      <c r="I4031">
        <v>57</v>
      </c>
      <c r="J4031">
        <v>0</v>
      </c>
      <c r="K4031">
        <f>_xlfn.XLOOKUP(FraudData[[#This Row],[amount]],AmountRules[Amount Min],AmountRules[Risk Points],,-1)</f>
        <v>0</v>
      </c>
      <c r="L4031">
        <f>_xlfn.XLOOKUP(FraudData[[#This Row],[transaction_hour]],TimeRules[Hour Min],TimeRules[Risk Points],,-1)</f>
        <v>3</v>
      </c>
      <c r="M4031">
        <f>_xlfn.XLOOKUP(FraudData[[#This Row],[foreign_transaction]],ForeignRules[Foreign Transaction],ForeignRules[Risk Points],0)</f>
        <v>0</v>
      </c>
      <c r="N4031">
        <f>_xlfn.XLOOKUP(FraudData[[#This Row],[location_mismatch]],Table10[Location Mismatch],Table10[Risk Points],0)</f>
        <v>0</v>
      </c>
      <c r="O4031">
        <f>_xlfn.XLOOKUP(FraudData[[#This Row],[device_trust_score]],DeviceRules[Device Min],DeviceRules[Risk Points],,-1)</f>
        <v>1</v>
      </c>
      <c r="P4031">
        <f>_xlfn.XLOOKUP(FraudData[[#This Row],[velocity_last_24h]],VelocityRules[Velocity Min],VelocityRules[Risk Points],,-1)</f>
        <v>0</v>
      </c>
      <c r="Q4031">
        <f>_xlfn.XLOOKUP(FraudData[[#This Row],[merchant_category]],MerchantRules[Merchant Category],MerchantRules[Risk Points],0)</f>
        <v>0</v>
      </c>
      <c r="R4031">
        <f>SUM(FraudData[[#This Row],[Amount Risk]:[Merchant Risk]])</f>
        <v>4</v>
      </c>
      <c r="S4031" t="str" cm="1">
        <f t="array" ref="S4031">_xlfn.IFS(FraudData[[#This Row],[Fraud Risk Score]]&gt;=8,"High Risk",FraudData[[#This Row],[Fraud Risk Score]]&gt;=6,"Medium Risk",TRUE,"Low Risk")</f>
        <v>Low Risk</v>
      </c>
    </row>
    <row r="4032" spans="1:19">
      <c r="A4032">
        <v>4031</v>
      </c>
      <c r="B4032">
        <v>200.25</v>
      </c>
      <c r="C4032">
        <v>1</v>
      </c>
      <c r="D4032" t="s">
        <v>50</v>
      </c>
      <c r="E4032">
        <v>1</v>
      </c>
      <c r="F4032">
        <v>0</v>
      </c>
      <c r="G4032">
        <v>63</v>
      </c>
      <c r="H4032">
        <v>2</v>
      </c>
      <c r="I4032">
        <v>55</v>
      </c>
      <c r="J4032">
        <v>0</v>
      </c>
      <c r="K4032">
        <f>_xlfn.XLOOKUP(FraudData[[#This Row],[amount]],AmountRules[Amount Min],AmountRules[Risk Points],,-1)</f>
        <v>0</v>
      </c>
      <c r="L4032">
        <f>_xlfn.XLOOKUP(FraudData[[#This Row],[transaction_hour]],TimeRules[Hour Min],TimeRules[Risk Points],,-1)</f>
        <v>3</v>
      </c>
      <c r="M4032">
        <f>_xlfn.XLOOKUP(FraudData[[#This Row],[foreign_transaction]],ForeignRules[Foreign Transaction],ForeignRules[Risk Points],0)</f>
        <v>3</v>
      </c>
      <c r="N4032">
        <f>_xlfn.XLOOKUP(FraudData[[#This Row],[location_mismatch]],Table10[Location Mismatch],Table10[Risk Points],0)</f>
        <v>0</v>
      </c>
      <c r="O4032">
        <f>_xlfn.XLOOKUP(FraudData[[#This Row],[device_trust_score]],DeviceRules[Device Min],DeviceRules[Risk Points],,-1)</f>
        <v>1</v>
      </c>
      <c r="P4032">
        <f>_xlfn.XLOOKUP(FraudData[[#This Row],[velocity_last_24h]],VelocityRules[Velocity Min],VelocityRules[Risk Points],,-1)</f>
        <v>0</v>
      </c>
      <c r="Q4032">
        <f>_xlfn.XLOOKUP(FraudData[[#This Row],[merchant_category]],MerchantRules[Merchant Category],MerchantRules[Risk Points],0)</f>
        <v>0</v>
      </c>
      <c r="R4032">
        <f>SUM(FraudData[[#This Row],[Amount Risk]:[Merchant Risk]])</f>
        <v>7</v>
      </c>
      <c r="S4032" t="str" cm="1">
        <f t="array" ref="S4032">_xlfn.IFS(FraudData[[#This Row],[Fraud Risk Score]]&gt;=8,"High Risk",FraudData[[#This Row],[Fraud Risk Score]]&gt;=6,"Medium Risk",TRUE,"Low Risk")</f>
        <v>Medium Risk</v>
      </c>
    </row>
    <row r="4033" spans="1:19">
      <c r="A4033">
        <v>4032</v>
      </c>
      <c r="B4033">
        <v>56.81</v>
      </c>
      <c r="C4033">
        <v>11</v>
      </c>
      <c r="D4033" t="s">
        <v>50</v>
      </c>
      <c r="E4033">
        <v>0</v>
      </c>
      <c r="F4033">
        <v>0</v>
      </c>
      <c r="G4033">
        <v>78</v>
      </c>
      <c r="H4033">
        <v>0</v>
      </c>
      <c r="I4033">
        <v>37</v>
      </c>
      <c r="J4033">
        <v>0</v>
      </c>
      <c r="K4033">
        <f>_xlfn.XLOOKUP(FraudData[[#This Row],[amount]],AmountRules[Amount Min],AmountRules[Risk Points],,-1)</f>
        <v>0</v>
      </c>
      <c r="L4033">
        <f>_xlfn.XLOOKUP(FraudData[[#This Row],[transaction_hour]],TimeRules[Hour Min],TimeRules[Risk Points],,-1)</f>
        <v>0</v>
      </c>
      <c r="M4033">
        <f>_xlfn.XLOOKUP(FraudData[[#This Row],[foreign_transaction]],ForeignRules[Foreign Transaction],ForeignRules[Risk Points],0)</f>
        <v>0</v>
      </c>
      <c r="N4033">
        <f>_xlfn.XLOOKUP(FraudData[[#This Row],[location_mismatch]],Table10[Location Mismatch],Table10[Risk Points],0)</f>
        <v>0</v>
      </c>
      <c r="O4033">
        <f>_xlfn.XLOOKUP(FraudData[[#This Row],[device_trust_score]],DeviceRules[Device Min],DeviceRules[Risk Points],,-1)</f>
        <v>0</v>
      </c>
      <c r="P4033">
        <f>_xlfn.XLOOKUP(FraudData[[#This Row],[velocity_last_24h]],VelocityRules[Velocity Min],VelocityRules[Risk Points],,-1)</f>
        <v>0</v>
      </c>
      <c r="Q4033">
        <f>_xlfn.XLOOKUP(FraudData[[#This Row],[merchant_category]],MerchantRules[Merchant Category],MerchantRules[Risk Points],0)</f>
        <v>0</v>
      </c>
      <c r="R4033">
        <f>SUM(FraudData[[#This Row],[Amount Risk]:[Merchant Risk]])</f>
        <v>0</v>
      </c>
      <c r="S4033" t="str" cm="1">
        <f t="array" ref="S4033">_xlfn.IFS(FraudData[[#This Row],[Fraud Risk Score]]&gt;=8,"High Risk",FraudData[[#This Row],[Fraud Risk Score]]&gt;=6,"Medium Risk",TRUE,"Low Risk")</f>
        <v>Low Risk</v>
      </c>
    </row>
    <row r="4034" spans="1:19">
      <c r="A4034">
        <v>4033</v>
      </c>
      <c r="B4034">
        <v>15.25</v>
      </c>
      <c r="C4034">
        <v>2</v>
      </c>
      <c r="D4034" t="s">
        <v>50</v>
      </c>
      <c r="E4034">
        <v>0</v>
      </c>
      <c r="F4034">
        <v>0</v>
      </c>
      <c r="G4034">
        <v>86</v>
      </c>
      <c r="H4034">
        <v>2</v>
      </c>
      <c r="I4034">
        <v>61</v>
      </c>
      <c r="J4034">
        <v>0</v>
      </c>
      <c r="K4034">
        <f>_xlfn.XLOOKUP(FraudData[[#This Row],[amount]],AmountRules[Amount Min],AmountRules[Risk Points],,-1)</f>
        <v>0</v>
      </c>
      <c r="L4034">
        <f>_xlfn.XLOOKUP(FraudData[[#This Row],[transaction_hour]],TimeRules[Hour Min],TimeRules[Risk Points],,-1)</f>
        <v>3</v>
      </c>
      <c r="M4034">
        <f>_xlfn.XLOOKUP(FraudData[[#This Row],[foreign_transaction]],ForeignRules[Foreign Transaction],ForeignRules[Risk Points],0)</f>
        <v>0</v>
      </c>
      <c r="N4034">
        <f>_xlfn.XLOOKUP(FraudData[[#This Row],[location_mismatch]],Table10[Location Mismatch],Table10[Risk Points],0)</f>
        <v>0</v>
      </c>
      <c r="O4034">
        <f>_xlfn.XLOOKUP(FraudData[[#This Row],[device_trust_score]],DeviceRules[Device Min],DeviceRules[Risk Points],,-1)</f>
        <v>0</v>
      </c>
      <c r="P4034">
        <f>_xlfn.XLOOKUP(FraudData[[#This Row],[velocity_last_24h]],VelocityRules[Velocity Min],VelocityRules[Risk Points],,-1)</f>
        <v>0</v>
      </c>
      <c r="Q4034">
        <f>_xlfn.XLOOKUP(FraudData[[#This Row],[merchant_category]],MerchantRules[Merchant Category],MerchantRules[Risk Points],0)</f>
        <v>0</v>
      </c>
      <c r="R4034">
        <f>SUM(FraudData[[#This Row],[Amount Risk]:[Merchant Risk]])</f>
        <v>3</v>
      </c>
      <c r="S4034" t="str" cm="1">
        <f t="array" ref="S4034">_xlfn.IFS(FraudData[[#This Row],[Fraud Risk Score]]&gt;=8,"High Risk",FraudData[[#This Row],[Fraud Risk Score]]&gt;=6,"Medium Risk",TRUE,"Low Risk")</f>
        <v>Low Risk</v>
      </c>
    </row>
    <row r="4035" spans="1:19">
      <c r="A4035">
        <v>4034</v>
      </c>
      <c r="B4035">
        <v>882.69</v>
      </c>
      <c r="C4035">
        <v>5</v>
      </c>
      <c r="D4035" t="s">
        <v>50</v>
      </c>
      <c r="E4035">
        <v>0</v>
      </c>
      <c r="F4035">
        <v>0</v>
      </c>
      <c r="G4035">
        <v>43</v>
      </c>
      <c r="H4035">
        <v>4</v>
      </c>
      <c r="I4035">
        <v>67</v>
      </c>
      <c r="J4035">
        <v>0</v>
      </c>
      <c r="K4035">
        <f>_xlfn.XLOOKUP(FraudData[[#This Row],[amount]],AmountRules[Amount Min],AmountRules[Risk Points],,-1)</f>
        <v>1</v>
      </c>
      <c r="L4035">
        <f>_xlfn.XLOOKUP(FraudData[[#This Row],[transaction_hour]],TimeRules[Hour Min],TimeRules[Risk Points],,-1)</f>
        <v>0</v>
      </c>
      <c r="M4035">
        <f>_xlfn.XLOOKUP(FraudData[[#This Row],[foreign_transaction]],ForeignRules[Foreign Transaction],ForeignRules[Risk Points],0)</f>
        <v>0</v>
      </c>
      <c r="N4035">
        <f>_xlfn.XLOOKUP(FraudData[[#This Row],[location_mismatch]],Table10[Location Mismatch],Table10[Risk Points],0)</f>
        <v>0</v>
      </c>
      <c r="O4035">
        <f>_xlfn.XLOOKUP(FraudData[[#This Row],[device_trust_score]],DeviceRules[Device Min],DeviceRules[Risk Points],,-1)</f>
        <v>2</v>
      </c>
      <c r="P4035">
        <f>_xlfn.XLOOKUP(FraudData[[#This Row],[velocity_last_24h]],VelocityRules[Velocity Min],VelocityRules[Risk Points],,-1)</f>
        <v>0</v>
      </c>
      <c r="Q4035">
        <f>_xlfn.XLOOKUP(FraudData[[#This Row],[merchant_category]],MerchantRules[Merchant Category],MerchantRules[Risk Points],0)</f>
        <v>0</v>
      </c>
      <c r="R4035">
        <f>SUM(FraudData[[#This Row],[Amount Risk]:[Merchant Risk]])</f>
        <v>3</v>
      </c>
      <c r="S4035" t="str" cm="1">
        <f t="array" ref="S4035">_xlfn.IFS(FraudData[[#This Row],[Fraud Risk Score]]&gt;=8,"High Risk",FraudData[[#This Row],[Fraud Risk Score]]&gt;=6,"Medium Risk",TRUE,"Low Risk")</f>
        <v>Low Risk</v>
      </c>
    </row>
    <row r="4036" spans="1:19">
      <c r="A4036">
        <v>4035</v>
      </c>
      <c r="B4036">
        <v>30.57</v>
      </c>
      <c r="C4036">
        <v>23</v>
      </c>
      <c r="D4036" t="s">
        <v>50</v>
      </c>
      <c r="E4036">
        <v>0</v>
      </c>
      <c r="F4036">
        <v>0</v>
      </c>
      <c r="G4036">
        <v>26</v>
      </c>
      <c r="H4036">
        <v>1</v>
      </c>
      <c r="I4036">
        <v>22</v>
      </c>
      <c r="J4036">
        <v>0</v>
      </c>
      <c r="K4036">
        <f>_xlfn.XLOOKUP(FraudData[[#This Row],[amount]],AmountRules[Amount Min],AmountRules[Risk Points],,-1)</f>
        <v>0</v>
      </c>
      <c r="L4036">
        <f>_xlfn.XLOOKUP(FraudData[[#This Row],[transaction_hour]],TimeRules[Hour Min],TimeRules[Risk Points],,-1)</f>
        <v>1</v>
      </c>
      <c r="M4036">
        <f>_xlfn.XLOOKUP(FraudData[[#This Row],[foreign_transaction]],ForeignRules[Foreign Transaction],ForeignRules[Risk Points],0)</f>
        <v>0</v>
      </c>
      <c r="N4036">
        <f>_xlfn.XLOOKUP(FraudData[[#This Row],[location_mismatch]],Table10[Location Mismatch],Table10[Risk Points],0)</f>
        <v>0</v>
      </c>
      <c r="O4036">
        <f>_xlfn.XLOOKUP(FraudData[[#This Row],[device_trust_score]],DeviceRules[Device Min],DeviceRules[Risk Points],,-1)</f>
        <v>3</v>
      </c>
      <c r="P4036">
        <f>_xlfn.XLOOKUP(FraudData[[#This Row],[velocity_last_24h]],VelocityRules[Velocity Min],VelocityRules[Risk Points],,-1)</f>
        <v>0</v>
      </c>
      <c r="Q4036">
        <f>_xlfn.XLOOKUP(FraudData[[#This Row],[merchant_category]],MerchantRules[Merchant Category],MerchantRules[Risk Points],0)</f>
        <v>0</v>
      </c>
      <c r="R4036">
        <f>SUM(FraudData[[#This Row],[Amount Risk]:[Merchant Risk]])</f>
        <v>4</v>
      </c>
      <c r="S4036" t="str" cm="1">
        <f t="array" ref="S4036">_xlfn.IFS(FraudData[[#This Row],[Fraud Risk Score]]&gt;=8,"High Risk",FraudData[[#This Row],[Fraud Risk Score]]&gt;=6,"Medium Risk",TRUE,"Low Risk")</f>
        <v>Low Risk</v>
      </c>
    </row>
    <row r="4037" spans="1:19">
      <c r="A4037">
        <v>4036</v>
      </c>
      <c r="B4037">
        <v>802.54</v>
      </c>
      <c r="C4037">
        <v>13</v>
      </c>
      <c r="D4037" t="s">
        <v>50</v>
      </c>
      <c r="E4037">
        <v>0</v>
      </c>
      <c r="F4037">
        <v>0</v>
      </c>
      <c r="G4037">
        <v>46</v>
      </c>
      <c r="H4037">
        <v>4</v>
      </c>
      <c r="I4037">
        <v>54</v>
      </c>
      <c r="J4037">
        <v>0</v>
      </c>
      <c r="K4037">
        <f>_xlfn.XLOOKUP(FraudData[[#This Row],[amount]],AmountRules[Amount Min],AmountRules[Risk Points],,-1)</f>
        <v>1</v>
      </c>
      <c r="L4037">
        <f>_xlfn.XLOOKUP(FraudData[[#This Row],[transaction_hour]],TimeRules[Hour Min],TimeRules[Risk Points],,-1)</f>
        <v>0</v>
      </c>
      <c r="M4037">
        <f>_xlfn.XLOOKUP(FraudData[[#This Row],[foreign_transaction]],ForeignRules[Foreign Transaction],ForeignRules[Risk Points],0)</f>
        <v>0</v>
      </c>
      <c r="N4037">
        <f>_xlfn.XLOOKUP(FraudData[[#This Row],[location_mismatch]],Table10[Location Mismatch],Table10[Risk Points],0)</f>
        <v>0</v>
      </c>
      <c r="O4037">
        <f>_xlfn.XLOOKUP(FraudData[[#This Row],[device_trust_score]],DeviceRules[Device Min],DeviceRules[Risk Points],,-1)</f>
        <v>2</v>
      </c>
      <c r="P4037">
        <f>_xlfn.XLOOKUP(FraudData[[#This Row],[velocity_last_24h]],VelocityRules[Velocity Min],VelocityRules[Risk Points],,-1)</f>
        <v>0</v>
      </c>
      <c r="Q4037">
        <f>_xlfn.XLOOKUP(FraudData[[#This Row],[merchant_category]],MerchantRules[Merchant Category],MerchantRules[Risk Points],0)</f>
        <v>0</v>
      </c>
      <c r="R4037">
        <f>SUM(FraudData[[#This Row],[Amount Risk]:[Merchant Risk]])</f>
        <v>3</v>
      </c>
      <c r="S4037" t="str" cm="1">
        <f t="array" ref="S4037">_xlfn.IFS(FraudData[[#This Row],[Fraud Risk Score]]&gt;=8,"High Risk",FraudData[[#This Row],[Fraud Risk Score]]&gt;=6,"Medium Risk",TRUE,"Low Risk")</f>
        <v>Low Risk</v>
      </c>
    </row>
    <row r="4038" spans="1:19">
      <c r="A4038">
        <v>4037</v>
      </c>
      <c r="B4038">
        <v>681.21</v>
      </c>
      <c r="C4038">
        <v>7</v>
      </c>
      <c r="D4038" t="s">
        <v>47</v>
      </c>
      <c r="E4038">
        <v>1</v>
      </c>
      <c r="F4038">
        <v>0</v>
      </c>
      <c r="G4038">
        <v>81</v>
      </c>
      <c r="H4038">
        <v>1</v>
      </c>
      <c r="I4038">
        <v>57</v>
      </c>
      <c r="J4038">
        <v>0</v>
      </c>
      <c r="K4038">
        <f>_xlfn.XLOOKUP(FraudData[[#This Row],[amount]],AmountRules[Amount Min],AmountRules[Risk Points],,-1)</f>
        <v>1</v>
      </c>
      <c r="L4038">
        <f>_xlfn.XLOOKUP(FraudData[[#This Row],[transaction_hour]],TimeRules[Hour Min],TimeRules[Risk Points],,-1)</f>
        <v>0</v>
      </c>
      <c r="M4038">
        <f>_xlfn.XLOOKUP(FraudData[[#This Row],[foreign_transaction]],ForeignRules[Foreign Transaction],ForeignRules[Risk Points],0)</f>
        <v>3</v>
      </c>
      <c r="N4038">
        <f>_xlfn.XLOOKUP(FraudData[[#This Row],[location_mismatch]],Table10[Location Mismatch],Table10[Risk Points],0)</f>
        <v>0</v>
      </c>
      <c r="O4038">
        <f>_xlfn.XLOOKUP(FraudData[[#This Row],[device_trust_score]],DeviceRules[Device Min],DeviceRules[Risk Points],,-1)</f>
        <v>0</v>
      </c>
      <c r="P4038">
        <f>_xlfn.XLOOKUP(FraudData[[#This Row],[velocity_last_24h]],VelocityRules[Velocity Min],VelocityRules[Risk Points],,-1)</f>
        <v>0</v>
      </c>
      <c r="Q4038">
        <f>_xlfn.XLOOKUP(FraudData[[#This Row],[merchant_category]],MerchantRules[Merchant Category],MerchantRules[Risk Points],0)</f>
        <v>0</v>
      </c>
      <c r="R4038">
        <f>SUM(FraudData[[#This Row],[Amount Risk]:[Merchant Risk]])</f>
        <v>4</v>
      </c>
      <c r="S4038" t="str" cm="1">
        <f t="array" ref="S4038">_xlfn.IFS(FraudData[[#This Row],[Fraud Risk Score]]&gt;=8,"High Risk",FraudData[[#This Row],[Fraud Risk Score]]&gt;=6,"Medium Risk",TRUE,"Low Risk")</f>
        <v>Low Risk</v>
      </c>
    </row>
    <row r="4039" spans="1:19">
      <c r="A4039">
        <v>4038</v>
      </c>
      <c r="B4039">
        <v>284.22000000000003</v>
      </c>
      <c r="C4039">
        <v>20</v>
      </c>
      <c r="D4039" t="s">
        <v>48</v>
      </c>
      <c r="E4039">
        <v>0</v>
      </c>
      <c r="F4039">
        <v>0</v>
      </c>
      <c r="G4039">
        <v>27</v>
      </c>
      <c r="H4039">
        <v>2</v>
      </c>
      <c r="I4039">
        <v>68</v>
      </c>
      <c r="J4039">
        <v>0</v>
      </c>
      <c r="K4039">
        <f>_xlfn.XLOOKUP(FraudData[[#This Row],[amount]],AmountRules[Amount Min],AmountRules[Risk Points],,-1)</f>
        <v>0</v>
      </c>
      <c r="L4039">
        <f>_xlfn.XLOOKUP(FraudData[[#This Row],[transaction_hour]],TimeRules[Hour Min],TimeRules[Risk Points],,-1)</f>
        <v>0</v>
      </c>
      <c r="M4039">
        <f>_xlfn.XLOOKUP(FraudData[[#This Row],[foreign_transaction]],ForeignRules[Foreign Transaction],ForeignRules[Risk Points],0)</f>
        <v>0</v>
      </c>
      <c r="N4039">
        <f>_xlfn.XLOOKUP(FraudData[[#This Row],[location_mismatch]],Table10[Location Mismatch],Table10[Risk Points],0)</f>
        <v>0</v>
      </c>
      <c r="O4039">
        <f>_xlfn.XLOOKUP(FraudData[[#This Row],[device_trust_score]],DeviceRules[Device Min],DeviceRules[Risk Points],,-1)</f>
        <v>3</v>
      </c>
      <c r="P4039">
        <f>_xlfn.XLOOKUP(FraudData[[#This Row],[velocity_last_24h]],VelocityRules[Velocity Min],VelocityRules[Risk Points],,-1)</f>
        <v>0</v>
      </c>
      <c r="Q4039">
        <f>_xlfn.XLOOKUP(FraudData[[#This Row],[merchant_category]],MerchantRules[Merchant Category],MerchantRules[Risk Points],0)</f>
        <v>0</v>
      </c>
      <c r="R4039">
        <f>SUM(FraudData[[#This Row],[Amount Risk]:[Merchant Risk]])</f>
        <v>3</v>
      </c>
      <c r="S4039" t="str" cm="1">
        <f t="array" ref="S4039">_xlfn.IFS(FraudData[[#This Row],[Fraud Risk Score]]&gt;=8,"High Risk",FraudData[[#This Row],[Fraud Risk Score]]&gt;=6,"Medium Risk",TRUE,"Low Risk")</f>
        <v>Low Risk</v>
      </c>
    </row>
    <row r="4040" spans="1:19">
      <c r="A4040">
        <v>4039</v>
      </c>
      <c r="B4040">
        <v>193.88</v>
      </c>
      <c r="C4040">
        <v>20</v>
      </c>
      <c r="D4040" t="s">
        <v>49</v>
      </c>
      <c r="E4040">
        <v>0</v>
      </c>
      <c r="F4040">
        <v>0</v>
      </c>
      <c r="G4040">
        <v>47</v>
      </c>
      <c r="H4040">
        <v>0</v>
      </c>
      <c r="I4040">
        <v>19</v>
      </c>
      <c r="J4040">
        <v>0</v>
      </c>
      <c r="K4040">
        <f>_xlfn.XLOOKUP(FraudData[[#This Row],[amount]],AmountRules[Amount Min],AmountRules[Risk Points],,-1)</f>
        <v>0</v>
      </c>
      <c r="L4040">
        <f>_xlfn.XLOOKUP(FraudData[[#This Row],[transaction_hour]],TimeRules[Hour Min],TimeRules[Risk Points],,-1)</f>
        <v>0</v>
      </c>
      <c r="M4040">
        <f>_xlfn.XLOOKUP(FraudData[[#This Row],[foreign_transaction]],ForeignRules[Foreign Transaction],ForeignRules[Risk Points],0)</f>
        <v>0</v>
      </c>
      <c r="N4040">
        <f>_xlfn.XLOOKUP(FraudData[[#This Row],[location_mismatch]],Table10[Location Mismatch],Table10[Risk Points],0)</f>
        <v>0</v>
      </c>
      <c r="O4040">
        <f>_xlfn.XLOOKUP(FraudData[[#This Row],[device_trust_score]],DeviceRules[Device Min],DeviceRules[Risk Points],,-1)</f>
        <v>2</v>
      </c>
      <c r="P4040">
        <f>_xlfn.XLOOKUP(FraudData[[#This Row],[velocity_last_24h]],VelocityRules[Velocity Min],VelocityRules[Risk Points],,-1)</f>
        <v>0</v>
      </c>
      <c r="Q4040">
        <f>_xlfn.XLOOKUP(FraudData[[#This Row],[merchant_category]],MerchantRules[Merchant Category],MerchantRules[Risk Points],0)</f>
        <v>1</v>
      </c>
      <c r="R4040">
        <f>SUM(FraudData[[#This Row],[Amount Risk]:[Merchant Risk]])</f>
        <v>3</v>
      </c>
      <c r="S4040" t="str" cm="1">
        <f t="array" ref="S4040">_xlfn.IFS(FraudData[[#This Row],[Fraud Risk Score]]&gt;=8,"High Risk",FraudData[[#This Row],[Fraud Risk Score]]&gt;=6,"Medium Risk",TRUE,"Low Risk")</f>
        <v>Low Risk</v>
      </c>
    </row>
    <row r="4041" spans="1:19">
      <c r="A4041">
        <v>4040</v>
      </c>
      <c r="B4041">
        <v>155.21</v>
      </c>
      <c r="C4041">
        <v>13</v>
      </c>
      <c r="D4041" t="s">
        <v>48</v>
      </c>
      <c r="E4041">
        <v>0</v>
      </c>
      <c r="F4041">
        <v>0</v>
      </c>
      <c r="G4041">
        <v>28</v>
      </c>
      <c r="H4041">
        <v>2</v>
      </c>
      <c r="I4041">
        <v>31</v>
      </c>
      <c r="J4041">
        <v>0</v>
      </c>
      <c r="K4041">
        <f>_xlfn.XLOOKUP(FraudData[[#This Row],[amount]],AmountRules[Amount Min],AmountRules[Risk Points],,-1)</f>
        <v>0</v>
      </c>
      <c r="L4041">
        <f>_xlfn.XLOOKUP(FraudData[[#This Row],[transaction_hour]],TimeRules[Hour Min],TimeRules[Risk Points],,-1)</f>
        <v>0</v>
      </c>
      <c r="M4041">
        <f>_xlfn.XLOOKUP(FraudData[[#This Row],[foreign_transaction]],ForeignRules[Foreign Transaction],ForeignRules[Risk Points],0)</f>
        <v>0</v>
      </c>
      <c r="N4041">
        <f>_xlfn.XLOOKUP(FraudData[[#This Row],[location_mismatch]],Table10[Location Mismatch],Table10[Risk Points],0)</f>
        <v>0</v>
      </c>
      <c r="O4041">
        <f>_xlfn.XLOOKUP(FraudData[[#This Row],[device_trust_score]],DeviceRules[Device Min],DeviceRules[Risk Points],,-1)</f>
        <v>3</v>
      </c>
      <c r="P4041">
        <f>_xlfn.XLOOKUP(FraudData[[#This Row],[velocity_last_24h]],VelocityRules[Velocity Min],VelocityRules[Risk Points],,-1)</f>
        <v>0</v>
      </c>
      <c r="Q4041">
        <f>_xlfn.XLOOKUP(FraudData[[#This Row],[merchant_category]],MerchantRules[Merchant Category],MerchantRules[Risk Points],0)</f>
        <v>0</v>
      </c>
      <c r="R4041">
        <f>SUM(FraudData[[#This Row],[Amount Risk]:[Merchant Risk]])</f>
        <v>3</v>
      </c>
      <c r="S4041" t="str" cm="1">
        <f t="array" ref="S4041">_xlfn.IFS(FraudData[[#This Row],[Fraud Risk Score]]&gt;=8,"High Risk",FraudData[[#This Row],[Fraud Risk Score]]&gt;=6,"Medium Risk",TRUE,"Low Risk")</f>
        <v>Low Risk</v>
      </c>
    </row>
    <row r="4042" spans="1:19">
      <c r="A4042">
        <v>4041</v>
      </c>
      <c r="B4042">
        <v>361.92</v>
      </c>
      <c r="C4042">
        <v>2</v>
      </c>
      <c r="D4042" t="s">
        <v>46</v>
      </c>
      <c r="E4042">
        <v>0</v>
      </c>
      <c r="F4042">
        <v>1</v>
      </c>
      <c r="G4042">
        <v>52</v>
      </c>
      <c r="H4042">
        <v>1</v>
      </c>
      <c r="I4042">
        <v>34</v>
      </c>
      <c r="J4042">
        <v>0</v>
      </c>
      <c r="K4042">
        <f>_xlfn.XLOOKUP(FraudData[[#This Row],[amount]],AmountRules[Amount Min],AmountRules[Risk Points],,-1)</f>
        <v>0</v>
      </c>
      <c r="L4042">
        <f>_xlfn.XLOOKUP(FraudData[[#This Row],[transaction_hour]],TimeRules[Hour Min],TimeRules[Risk Points],,-1)</f>
        <v>3</v>
      </c>
      <c r="M4042">
        <f>_xlfn.XLOOKUP(FraudData[[#This Row],[foreign_transaction]],ForeignRules[Foreign Transaction],ForeignRules[Risk Points],0)</f>
        <v>0</v>
      </c>
      <c r="N4042">
        <f>_xlfn.XLOOKUP(FraudData[[#This Row],[location_mismatch]],Table10[Location Mismatch],Table10[Risk Points],0)</f>
        <v>3</v>
      </c>
      <c r="O4042">
        <f>_xlfn.XLOOKUP(FraudData[[#This Row],[device_trust_score]],DeviceRules[Device Min],DeviceRules[Risk Points],,-1)</f>
        <v>1</v>
      </c>
      <c r="P4042">
        <f>_xlfn.XLOOKUP(FraudData[[#This Row],[velocity_last_24h]],VelocityRules[Velocity Min],VelocityRules[Risk Points],,-1)</f>
        <v>0</v>
      </c>
      <c r="Q4042">
        <f>_xlfn.XLOOKUP(FraudData[[#This Row],[merchant_category]],MerchantRules[Merchant Category],MerchantRules[Risk Points],0)</f>
        <v>0</v>
      </c>
      <c r="R4042">
        <f>SUM(FraudData[[#This Row],[Amount Risk]:[Merchant Risk]])</f>
        <v>7</v>
      </c>
      <c r="S4042" t="str" cm="1">
        <f t="array" ref="S4042">_xlfn.IFS(FraudData[[#This Row],[Fraud Risk Score]]&gt;=8,"High Risk",FraudData[[#This Row],[Fraud Risk Score]]&gt;=6,"Medium Risk",TRUE,"Low Risk")</f>
        <v>Medium Risk</v>
      </c>
    </row>
    <row r="4043" spans="1:19">
      <c r="A4043">
        <v>4042</v>
      </c>
      <c r="B4043">
        <v>61.51</v>
      </c>
      <c r="C4043">
        <v>15</v>
      </c>
      <c r="D4043" t="s">
        <v>46</v>
      </c>
      <c r="E4043">
        <v>0</v>
      </c>
      <c r="F4043">
        <v>0</v>
      </c>
      <c r="G4043">
        <v>94</v>
      </c>
      <c r="H4043">
        <v>3</v>
      </c>
      <c r="I4043">
        <v>67</v>
      </c>
      <c r="J4043">
        <v>0</v>
      </c>
      <c r="K4043">
        <f>_xlfn.XLOOKUP(FraudData[[#This Row],[amount]],AmountRules[Amount Min],AmountRules[Risk Points],,-1)</f>
        <v>0</v>
      </c>
      <c r="L4043">
        <f>_xlfn.XLOOKUP(FraudData[[#This Row],[transaction_hour]],TimeRules[Hour Min],TimeRules[Risk Points],,-1)</f>
        <v>0</v>
      </c>
      <c r="M4043">
        <f>_xlfn.XLOOKUP(FraudData[[#This Row],[foreign_transaction]],ForeignRules[Foreign Transaction],ForeignRules[Risk Points],0)</f>
        <v>0</v>
      </c>
      <c r="N4043">
        <f>_xlfn.XLOOKUP(FraudData[[#This Row],[location_mismatch]],Table10[Location Mismatch],Table10[Risk Points],0)</f>
        <v>0</v>
      </c>
      <c r="O4043">
        <f>_xlfn.XLOOKUP(FraudData[[#This Row],[device_trust_score]],DeviceRules[Device Min],DeviceRules[Risk Points],,-1)</f>
        <v>0</v>
      </c>
      <c r="P4043">
        <f>_xlfn.XLOOKUP(FraudData[[#This Row],[velocity_last_24h]],VelocityRules[Velocity Min],VelocityRules[Risk Points],,-1)</f>
        <v>0</v>
      </c>
      <c r="Q4043">
        <f>_xlfn.XLOOKUP(FraudData[[#This Row],[merchant_category]],MerchantRules[Merchant Category],MerchantRules[Risk Points],0)</f>
        <v>0</v>
      </c>
      <c r="R4043">
        <f>SUM(FraudData[[#This Row],[Amount Risk]:[Merchant Risk]])</f>
        <v>0</v>
      </c>
      <c r="S4043" t="str" cm="1">
        <f t="array" ref="S4043">_xlfn.IFS(FraudData[[#This Row],[Fraud Risk Score]]&gt;=8,"High Risk",FraudData[[#This Row],[Fraud Risk Score]]&gt;=6,"Medium Risk",TRUE,"Low Risk")</f>
        <v>Low Risk</v>
      </c>
    </row>
    <row r="4044" spans="1:19">
      <c r="A4044">
        <v>4043</v>
      </c>
      <c r="B4044">
        <v>113.49</v>
      </c>
      <c r="C4044">
        <v>14</v>
      </c>
      <c r="D4044" t="s">
        <v>48</v>
      </c>
      <c r="E4044">
        <v>0</v>
      </c>
      <c r="F4044">
        <v>0</v>
      </c>
      <c r="G4044">
        <v>94</v>
      </c>
      <c r="H4044">
        <v>0</v>
      </c>
      <c r="I4044">
        <v>35</v>
      </c>
      <c r="J4044">
        <v>0</v>
      </c>
      <c r="K4044">
        <f>_xlfn.XLOOKUP(FraudData[[#This Row],[amount]],AmountRules[Amount Min],AmountRules[Risk Points],,-1)</f>
        <v>0</v>
      </c>
      <c r="L4044">
        <f>_xlfn.XLOOKUP(FraudData[[#This Row],[transaction_hour]],TimeRules[Hour Min],TimeRules[Risk Points],,-1)</f>
        <v>0</v>
      </c>
      <c r="M4044">
        <f>_xlfn.XLOOKUP(FraudData[[#This Row],[foreign_transaction]],ForeignRules[Foreign Transaction],ForeignRules[Risk Points],0)</f>
        <v>0</v>
      </c>
      <c r="N4044">
        <f>_xlfn.XLOOKUP(FraudData[[#This Row],[location_mismatch]],Table10[Location Mismatch],Table10[Risk Points],0)</f>
        <v>0</v>
      </c>
      <c r="O4044">
        <f>_xlfn.XLOOKUP(FraudData[[#This Row],[device_trust_score]],DeviceRules[Device Min],DeviceRules[Risk Points],,-1)</f>
        <v>0</v>
      </c>
      <c r="P4044">
        <f>_xlfn.XLOOKUP(FraudData[[#This Row],[velocity_last_24h]],VelocityRules[Velocity Min],VelocityRules[Risk Points],,-1)</f>
        <v>0</v>
      </c>
      <c r="Q4044">
        <f>_xlfn.XLOOKUP(FraudData[[#This Row],[merchant_category]],MerchantRules[Merchant Category],MerchantRules[Risk Points],0)</f>
        <v>0</v>
      </c>
      <c r="R4044">
        <f>SUM(FraudData[[#This Row],[Amount Risk]:[Merchant Risk]])</f>
        <v>0</v>
      </c>
      <c r="S4044" t="str" cm="1">
        <f t="array" ref="S4044">_xlfn.IFS(FraudData[[#This Row],[Fraud Risk Score]]&gt;=8,"High Risk",FraudData[[#This Row],[Fraud Risk Score]]&gt;=6,"Medium Risk",TRUE,"Low Risk")</f>
        <v>Low Risk</v>
      </c>
    </row>
    <row r="4045" spans="1:19">
      <c r="A4045">
        <v>4044</v>
      </c>
      <c r="B4045">
        <v>173.88</v>
      </c>
      <c r="C4045">
        <v>6</v>
      </c>
      <c r="D4045" t="s">
        <v>50</v>
      </c>
      <c r="E4045">
        <v>0</v>
      </c>
      <c r="F4045">
        <v>0</v>
      </c>
      <c r="G4045">
        <v>65</v>
      </c>
      <c r="H4045">
        <v>1</v>
      </c>
      <c r="I4045">
        <v>34</v>
      </c>
      <c r="J4045">
        <v>0</v>
      </c>
      <c r="K4045">
        <f>_xlfn.XLOOKUP(FraudData[[#This Row],[amount]],AmountRules[Amount Min],AmountRules[Risk Points],,-1)</f>
        <v>0</v>
      </c>
      <c r="L4045">
        <f>_xlfn.XLOOKUP(FraudData[[#This Row],[transaction_hour]],TimeRules[Hour Min],TimeRules[Risk Points],,-1)</f>
        <v>0</v>
      </c>
      <c r="M4045">
        <f>_xlfn.XLOOKUP(FraudData[[#This Row],[foreign_transaction]],ForeignRules[Foreign Transaction],ForeignRules[Risk Points],0)</f>
        <v>0</v>
      </c>
      <c r="N4045">
        <f>_xlfn.XLOOKUP(FraudData[[#This Row],[location_mismatch]],Table10[Location Mismatch],Table10[Risk Points],0)</f>
        <v>0</v>
      </c>
      <c r="O4045">
        <f>_xlfn.XLOOKUP(FraudData[[#This Row],[device_trust_score]],DeviceRules[Device Min],DeviceRules[Risk Points],,-1)</f>
        <v>1</v>
      </c>
      <c r="P4045">
        <f>_xlfn.XLOOKUP(FraudData[[#This Row],[velocity_last_24h]],VelocityRules[Velocity Min],VelocityRules[Risk Points],,-1)</f>
        <v>0</v>
      </c>
      <c r="Q4045">
        <f>_xlfn.XLOOKUP(FraudData[[#This Row],[merchant_category]],MerchantRules[Merchant Category],MerchantRules[Risk Points],0)</f>
        <v>0</v>
      </c>
      <c r="R4045">
        <f>SUM(FraudData[[#This Row],[Amount Risk]:[Merchant Risk]])</f>
        <v>1</v>
      </c>
      <c r="S4045" t="str" cm="1">
        <f t="array" ref="S4045">_xlfn.IFS(FraudData[[#This Row],[Fraud Risk Score]]&gt;=8,"High Risk",FraudData[[#This Row],[Fraud Risk Score]]&gt;=6,"Medium Risk",TRUE,"Low Risk")</f>
        <v>Low Risk</v>
      </c>
    </row>
    <row r="4046" spans="1:19">
      <c r="A4046">
        <v>4045</v>
      </c>
      <c r="B4046">
        <v>95.34</v>
      </c>
      <c r="C4046">
        <v>14</v>
      </c>
      <c r="D4046" t="s">
        <v>47</v>
      </c>
      <c r="E4046">
        <v>0</v>
      </c>
      <c r="F4046">
        <v>1</v>
      </c>
      <c r="G4046">
        <v>61</v>
      </c>
      <c r="H4046">
        <v>3</v>
      </c>
      <c r="I4046">
        <v>57</v>
      </c>
      <c r="J4046">
        <v>0</v>
      </c>
      <c r="K4046">
        <f>_xlfn.XLOOKUP(FraudData[[#This Row],[amount]],AmountRules[Amount Min],AmountRules[Risk Points],,-1)</f>
        <v>0</v>
      </c>
      <c r="L4046">
        <f>_xlfn.XLOOKUP(FraudData[[#This Row],[transaction_hour]],TimeRules[Hour Min],TimeRules[Risk Points],,-1)</f>
        <v>0</v>
      </c>
      <c r="M4046">
        <f>_xlfn.XLOOKUP(FraudData[[#This Row],[foreign_transaction]],ForeignRules[Foreign Transaction],ForeignRules[Risk Points],0)</f>
        <v>0</v>
      </c>
      <c r="N4046">
        <f>_xlfn.XLOOKUP(FraudData[[#This Row],[location_mismatch]],Table10[Location Mismatch],Table10[Risk Points],0)</f>
        <v>3</v>
      </c>
      <c r="O4046">
        <f>_xlfn.XLOOKUP(FraudData[[#This Row],[device_trust_score]],DeviceRules[Device Min],DeviceRules[Risk Points],,-1)</f>
        <v>1</v>
      </c>
      <c r="P4046">
        <f>_xlfn.XLOOKUP(FraudData[[#This Row],[velocity_last_24h]],VelocityRules[Velocity Min],VelocityRules[Risk Points],,-1)</f>
        <v>0</v>
      </c>
      <c r="Q4046">
        <f>_xlfn.XLOOKUP(FraudData[[#This Row],[merchant_category]],MerchantRules[Merchant Category],MerchantRules[Risk Points],0)</f>
        <v>0</v>
      </c>
      <c r="R4046">
        <f>SUM(FraudData[[#This Row],[Amount Risk]:[Merchant Risk]])</f>
        <v>4</v>
      </c>
      <c r="S4046" t="str" cm="1">
        <f t="array" ref="S4046">_xlfn.IFS(FraudData[[#This Row],[Fraud Risk Score]]&gt;=8,"High Risk",FraudData[[#This Row],[Fraud Risk Score]]&gt;=6,"Medium Risk",TRUE,"Low Risk")</f>
        <v>Low Risk</v>
      </c>
    </row>
    <row r="4047" spans="1:19">
      <c r="A4047">
        <v>4046</v>
      </c>
      <c r="B4047">
        <v>100.39</v>
      </c>
      <c r="C4047">
        <v>12</v>
      </c>
      <c r="D4047" t="s">
        <v>49</v>
      </c>
      <c r="E4047">
        <v>0</v>
      </c>
      <c r="F4047">
        <v>0</v>
      </c>
      <c r="G4047">
        <v>31</v>
      </c>
      <c r="H4047">
        <v>1</v>
      </c>
      <c r="I4047">
        <v>48</v>
      </c>
      <c r="J4047">
        <v>0</v>
      </c>
      <c r="K4047">
        <f>_xlfn.XLOOKUP(FraudData[[#This Row],[amount]],AmountRules[Amount Min],AmountRules[Risk Points],,-1)</f>
        <v>0</v>
      </c>
      <c r="L4047">
        <f>_xlfn.XLOOKUP(FraudData[[#This Row],[transaction_hour]],TimeRules[Hour Min],TimeRules[Risk Points],,-1)</f>
        <v>0</v>
      </c>
      <c r="M4047">
        <f>_xlfn.XLOOKUP(FraudData[[#This Row],[foreign_transaction]],ForeignRules[Foreign Transaction],ForeignRules[Risk Points],0)</f>
        <v>0</v>
      </c>
      <c r="N4047">
        <f>_xlfn.XLOOKUP(FraudData[[#This Row],[location_mismatch]],Table10[Location Mismatch],Table10[Risk Points],0)</f>
        <v>0</v>
      </c>
      <c r="O4047">
        <f>_xlfn.XLOOKUP(FraudData[[#This Row],[device_trust_score]],DeviceRules[Device Min],DeviceRules[Risk Points],,-1)</f>
        <v>2</v>
      </c>
      <c r="P4047">
        <f>_xlfn.XLOOKUP(FraudData[[#This Row],[velocity_last_24h]],VelocityRules[Velocity Min],VelocityRules[Risk Points],,-1)</f>
        <v>0</v>
      </c>
      <c r="Q4047">
        <f>_xlfn.XLOOKUP(FraudData[[#This Row],[merchant_category]],MerchantRules[Merchant Category],MerchantRules[Risk Points],0)</f>
        <v>1</v>
      </c>
      <c r="R4047">
        <f>SUM(FraudData[[#This Row],[Amount Risk]:[Merchant Risk]])</f>
        <v>3</v>
      </c>
      <c r="S4047" t="str" cm="1">
        <f t="array" ref="S4047">_xlfn.IFS(FraudData[[#This Row],[Fraud Risk Score]]&gt;=8,"High Risk",FraudData[[#This Row],[Fraud Risk Score]]&gt;=6,"Medium Risk",TRUE,"Low Risk")</f>
        <v>Low Risk</v>
      </c>
    </row>
    <row r="4048" spans="1:19">
      <c r="A4048">
        <v>4047</v>
      </c>
      <c r="B4048">
        <v>72.16</v>
      </c>
      <c r="C4048">
        <v>5</v>
      </c>
      <c r="D4048" t="s">
        <v>50</v>
      </c>
      <c r="E4048">
        <v>0</v>
      </c>
      <c r="F4048">
        <v>0</v>
      </c>
      <c r="G4048">
        <v>25</v>
      </c>
      <c r="H4048">
        <v>0</v>
      </c>
      <c r="I4048">
        <v>59</v>
      </c>
      <c r="J4048">
        <v>0</v>
      </c>
      <c r="K4048">
        <f>_xlfn.XLOOKUP(FraudData[[#This Row],[amount]],AmountRules[Amount Min],AmountRules[Risk Points],,-1)</f>
        <v>0</v>
      </c>
      <c r="L4048">
        <f>_xlfn.XLOOKUP(FraudData[[#This Row],[transaction_hour]],TimeRules[Hour Min],TimeRules[Risk Points],,-1)</f>
        <v>0</v>
      </c>
      <c r="M4048">
        <f>_xlfn.XLOOKUP(FraudData[[#This Row],[foreign_transaction]],ForeignRules[Foreign Transaction],ForeignRules[Risk Points],0)</f>
        <v>0</v>
      </c>
      <c r="N4048">
        <f>_xlfn.XLOOKUP(FraudData[[#This Row],[location_mismatch]],Table10[Location Mismatch],Table10[Risk Points],0)</f>
        <v>0</v>
      </c>
      <c r="O4048">
        <f>_xlfn.XLOOKUP(FraudData[[#This Row],[device_trust_score]],DeviceRules[Device Min],DeviceRules[Risk Points],,-1)</f>
        <v>3</v>
      </c>
      <c r="P4048">
        <f>_xlfn.XLOOKUP(FraudData[[#This Row],[velocity_last_24h]],VelocityRules[Velocity Min],VelocityRules[Risk Points],,-1)</f>
        <v>0</v>
      </c>
      <c r="Q4048">
        <f>_xlfn.XLOOKUP(FraudData[[#This Row],[merchant_category]],MerchantRules[Merchant Category],MerchantRules[Risk Points],0)</f>
        <v>0</v>
      </c>
      <c r="R4048">
        <f>SUM(FraudData[[#This Row],[Amount Risk]:[Merchant Risk]])</f>
        <v>3</v>
      </c>
      <c r="S4048" t="str" cm="1">
        <f t="array" ref="S4048">_xlfn.IFS(FraudData[[#This Row],[Fraud Risk Score]]&gt;=8,"High Risk",FraudData[[#This Row],[Fraud Risk Score]]&gt;=6,"Medium Risk",TRUE,"Low Risk")</f>
        <v>Low Risk</v>
      </c>
    </row>
    <row r="4049" spans="1:19">
      <c r="A4049">
        <v>4048</v>
      </c>
      <c r="B4049">
        <v>149.52000000000001</v>
      </c>
      <c r="C4049">
        <v>14</v>
      </c>
      <c r="D4049" t="s">
        <v>48</v>
      </c>
      <c r="E4049">
        <v>0</v>
      </c>
      <c r="F4049">
        <v>0</v>
      </c>
      <c r="G4049">
        <v>58</v>
      </c>
      <c r="H4049">
        <v>2</v>
      </c>
      <c r="I4049">
        <v>48</v>
      </c>
      <c r="J4049">
        <v>0</v>
      </c>
      <c r="K4049">
        <f>_xlfn.XLOOKUP(FraudData[[#This Row],[amount]],AmountRules[Amount Min],AmountRules[Risk Points],,-1)</f>
        <v>0</v>
      </c>
      <c r="L4049">
        <f>_xlfn.XLOOKUP(FraudData[[#This Row],[transaction_hour]],TimeRules[Hour Min],TimeRules[Risk Points],,-1)</f>
        <v>0</v>
      </c>
      <c r="M4049">
        <f>_xlfn.XLOOKUP(FraudData[[#This Row],[foreign_transaction]],ForeignRules[Foreign Transaction],ForeignRules[Risk Points],0)</f>
        <v>0</v>
      </c>
      <c r="N4049">
        <f>_xlfn.XLOOKUP(FraudData[[#This Row],[location_mismatch]],Table10[Location Mismatch],Table10[Risk Points],0)</f>
        <v>0</v>
      </c>
      <c r="O4049">
        <f>_xlfn.XLOOKUP(FraudData[[#This Row],[device_trust_score]],DeviceRules[Device Min],DeviceRules[Risk Points],,-1)</f>
        <v>1</v>
      </c>
      <c r="P4049">
        <f>_xlfn.XLOOKUP(FraudData[[#This Row],[velocity_last_24h]],VelocityRules[Velocity Min],VelocityRules[Risk Points],,-1)</f>
        <v>0</v>
      </c>
      <c r="Q4049">
        <f>_xlfn.XLOOKUP(FraudData[[#This Row],[merchant_category]],MerchantRules[Merchant Category],MerchantRules[Risk Points],0)</f>
        <v>0</v>
      </c>
      <c r="R4049">
        <f>SUM(FraudData[[#This Row],[Amount Risk]:[Merchant Risk]])</f>
        <v>1</v>
      </c>
      <c r="S4049" t="str" cm="1">
        <f t="array" ref="S4049">_xlfn.IFS(FraudData[[#This Row],[Fraud Risk Score]]&gt;=8,"High Risk",FraudData[[#This Row],[Fraud Risk Score]]&gt;=6,"Medium Risk",TRUE,"Low Risk")</f>
        <v>Low Risk</v>
      </c>
    </row>
    <row r="4050" spans="1:19">
      <c r="A4050">
        <v>4049</v>
      </c>
      <c r="B4050">
        <v>342.17</v>
      </c>
      <c r="C4050">
        <v>16</v>
      </c>
      <c r="D4050" t="s">
        <v>48</v>
      </c>
      <c r="E4050">
        <v>0</v>
      </c>
      <c r="F4050">
        <v>0</v>
      </c>
      <c r="G4050">
        <v>76</v>
      </c>
      <c r="H4050">
        <v>1</v>
      </c>
      <c r="I4050">
        <v>53</v>
      </c>
      <c r="J4050">
        <v>0</v>
      </c>
      <c r="K4050">
        <f>_xlfn.XLOOKUP(FraudData[[#This Row],[amount]],AmountRules[Amount Min],AmountRules[Risk Points],,-1)</f>
        <v>0</v>
      </c>
      <c r="L4050">
        <f>_xlfn.XLOOKUP(FraudData[[#This Row],[transaction_hour]],TimeRules[Hour Min],TimeRules[Risk Points],,-1)</f>
        <v>0</v>
      </c>
      <c r="M4050">
        <f>_xlfn.XLOOKUP(FraudData[[#This Row],[foreign_transaction]],ForeignRules[Foreign Transaction],ForeignRules[Risk Points],0)</f>
        <v>0</v>
      </c>
      <c r="N4050">
        <f>_xlfn.XLOOKUP(FraudData[[#This Row],[location_mismatch]],Table10[Location Mismatch],Table10[Risk Points],0)</f>
        <v>0</v>
      </c>
      <c r="O4050">
        <f>_xlfn.XLOOKUP(FraudData[[#This Row],[device_trust_score]],DeviceRules[Device Min],DeviceRules[Risk Points],,-1)</f>
        <v>0</v>
      </c>
      <c r="P4050">
        <f>_xlfn.XLOOKUP(FraudData[[#This Row],[velocity_last_24h]],VelocityRules[Velocity Min],VelocityRules[Risk Points],,-1)</f>
        <v>0</v>
      </c>
      <c r="Q4050">
        <f>_xlfn.XLOOKUP(FraudData[[#This Row],[merchant_category]],MerchantRules[Merchant Category],MerchantRules[Risk Points],0)</f>
        <v>0</v>
      </c>
      <c r="R4050">
        <f>SUM(FraudData[[#This Row],[Amount Risk]:[Merchant Risk]])</f>
        <v>0</v>
      </c>
      <c r="S4050" t="str" cm="1">
        <f t="array" ref="S4050">_xlfn.IFS(FraudData[[#This Row],[Fraud Risk Score]]&gt;=8,"High Risk",FraudData[[#This Row],[Fraud Risk Score]]&gt;=6,"Medium Risk",TRUE,"Low Risk")</f>
        <v>Low Risk</v>
      </c>
    </row>
    <row r="4051" spans="1:19">
      <c r="A4051">
        <v>4050</v>
      </c>
      <c r="B4051">
        <v>40.51</v>
      </c>
      <c r="C4051">
        <v>3</v>
      </c>
      <c r="D4051" t="s">
        <v>47</v>
      </c>
      <c r="E4051">
        <v>1</v>
      </c>
      <c r="F4051">
        <v>0</v>
      </c>
      <c r="G4051">
        <v>34</v>
      </c>
      <c r="H4051">
        <v>1</v>
      </c>
      <c r="I4051">
        <v>36</v>
      </c>
      <c r="J4051">
        <v>1</v>
      </c>
      <c r="K4051">
        <f>_xlfn.XLOOKUP(FraudData[[#This Row],[amount]],AmountRules[Amount Min],AmountRules[Risk Points],,-1)</f>
        <v>0</v>
      </c>
      <c r="L4051">
        <f>_xlfn.XLOOKUP(FraudData[[#This Row],[transaction_hour]],TimeRules[Hour Min],TimeRules[Risk Points],,-1)</f>
        <v>3</v>
      </c>
      <c r="M4051">
        <f>_xlfn.XLOOKUP(FraudData[[#This Row],[foreign_transaction]],ForeignRules[Foreign Transaction],ForeignRules[Risk Points],0)</f>
        <v>3</v>
      </c>
      <c r="N4051">
        <f>_xlfn.XLOOKUP(FraudData[[#This Row],[location_mismatch]],Table10[Location Mismatch],Table10[Risk Points],0)</f>
        <v>0</v>
      </c>
      <c r="O4051">
        <f>_xlfn.XLOOKUP(FraudData[[#This Row],[device_trust_score]],DeviceRules[Device Min],DeviceRules[Risk Points],,-1)</f>
        <v>2</v>
      </c>
      <c r="P4051">
        <f>_xlfn.XLOOKUP(FraudData[[#This Row],[velocity_last_24h]],VelocityRules[Velocity Min],VelocityRules[Risk Points],,-1)</f>
        <v>0</v>
      </c>
      <c r="Q4051">
        <f>_xlfn.XLOOKUP(FraudData[[#This Row],[merchant_category]],MerchantRules[Merchant Category],MerchantRules[Risk Points],0)</f>
        <v>0</v>
      </c>
      <c r="R4051">
        <f>SUM(FraudData[[#This Row],[Amount Risk]:[Merchant Risk]])</f>
        <v>8</v>
      </c>
      <c r="S4051" t="str" cm="1">
        <f t="array" ref="S4051">_xlfn.IFS(FraudData[[#This Row],[Fraud Risk Score]]&gt;=8,"High Risk",FraudData[[#This Row],[Fraud Risk Score]]&gt;=6,"Medium Risk",TRUE,"Low Risk")</f>
        <v>High Risk</v>
      </c>
    </row>
    <row r="4052" spans="1:19">
      <c r="A4052">
        <v>4051</v>
      </c>
      <c r="B4052">
        <v>490.44</v>
      </c>
      <c r="C4052">
        <v>21</v>
      </c>
      <c r="D4052" t="s">
        <v>47</v>
      </c>
      <c r="E4052">
        <v>0</v>
      </c>
      <c r="F4052">
        <v>0</v>
      </c>
      <c r="G4052">
        <v>84</v>
      </c>
      <c r="H4052">
        <v>2</v>
      </c>
      <c r="I4052">
        <v>49</v>
      </c>
      <c r="J4052">
        <v>0</v>
      </c>
      <c r="K4052">
        <f>_xlfn.XLOOKUP(FraudData[[#This Row],[amount]],AmountRules[Amount Min],AmountRules[Risk Points],,-1)</f>
        <v>0</v>
      </c>
      <c r="L4052">
        <f>_xlfn.XLOOKUP(FraudData[[#This Row],[transaction_hour]],TimeRules[Hour Min],TimeRules[Risk Points],,-1)</f>
        <v>0</v>
      </c>
      <c r="M4052">
        <f>_xlfn.XLOOKUP(FraudData[[#This Row],[foreign_transaction]],ForeignRules[Foreign Transaction],ForeignRules[Risk Points],0)</f>
        <v>0</v>
      </c>
      <c r="N4052">
        <f>_xlfn.XLOOKUP(FraudData[[#This Row],[location_mismatch]],Table10[Location Mismatch],Table10[Risk Points],0)</f>
        <v>0</v>
      </c>
      <c r="O4052">
        <f>_xlfn.XLOOKUP(FraudData[[#This Row],[device_trust_score]],DeviceRules[Device Min],DeviceRules[Risk Points],,-1)</f>
        <v>0</v>
      </c>
      <c r="P4052">
        <f>_xlfn.XLOOKUP(FraudData[[#This Row],[velocity_last_24h]],VelocityRules[Velocity Min],VelocityRules[Risk Points],,-1)</f>
        <v>0</v>
      </c>
      <c r="Q4052">
        <f>_xlfn.XLOOKUP(FraudData[[#This Row],[merchant_category]],MerchantRules[Merchant Category],MerchantRules[Risk Points],0)</f>
        <v>0</v>
      </c>
      <c r="R4052">
        <f>SUM(FraudData[[#This Row],[Amount Risk]:[Merchant Risk]])</f>
        <v>0</v>
      </c>
      <c r="S4052" t="str" cm="1">
        <f t="array" ref="S4052">_xlfn.IFS(FraudData[[#This Row],[Fraud Risk Score]]&gt;=8,"High Risk",FraudData[[#This Row],[Fraud Risk Score]]&gt;=6,"Medium Risk",TRUE,"Low Risk")</f>
        <v>Low Risk</v>
      </c>
    </row>
    <row r="4053" spans="1:19">
      <c r="A4053">
        <v>4052</v>
      </c>
      <c r="B4053">
        <v>210.28</v>
      </c>
      <c r="C4053">
        <v>21</v>
      </c>
      <c r="D4053" t="s">
        <v>48</v>
      </c>
      <c r="E4053">
        <v>0</v>
      </c>
      <c r="F4053">
        <v>0</v>
      </c>
      <c r="G4053">
        <v>30</v>
      </c>
      <c r="H4053">
        <v>1</v>
      </c>
      <c r="I4053">
        <v>34</v>
      </c>
      <c r="J4053">
        <v>0</v>
      </c>
      <c r="K4053">
        <f>_xlfn.XLOOKUP(FraudData[[#This Row],[amount]],AmountRules[Amount Min],AmountRules[Risk Points],,-1)</f>
        <v>0</v>
      </c>
      <c r="L4053">
        <f>_xlfn.XLOOKUP(FraudData[[#This Row],[transaction_hour]],TimeRules[Hour Min],TimeRules[Risk Points],,-1)</f>
        <v>0</v>
      </c>
      <c r="M4053">
        <f>_xlfn.XLOOKUP(FraudData[[#This Row],[foreign_transaction]],ForeignRules[Foreign Transaction],ForeignRules[Risk Points],0)</f>
        <v>0</v>
      </c>
      <c r="N4053">
        <f>_xlfn.XLOOKUP(FraudData[[#This Row],[location_mismatch]],Table10[Location Mismatch],Table10[Risk Points],0)</f>
        <v>0</v>
      </c>
      <c r="O4053">
        <f>_xlfn.XLOOKUP(FraudData[[#This Row],[device_trust_score]],DeviceRules[Device Min],DeviceRules[Risk Points],,-1)</f>
        <v>2</v>
      </c>
      <c r="P4053">
        <f>_xlfn.XLOOKUP(FraudData[[#This Row],[velocity_last_24h]],VelocityRules[Velocity Min],VelocityRules[Risk Points],,-1)</f>
        <v>0</v>
      </c>
      <c r="Q4053">
        <f>_xlfn.XLOOKUP(FraudData[[#This Row],[merchant_category]],MerchantRules[Merchant Category],MerchantRules[Risk Points],0)</f>
        <v>0</v>
      </c>
      <c r="R4053">
        <f>SUM(FraudData[[#This Row],[Amount Risk]:[Merchant Risk]])</f>
        <v>2</v>
      </c>
      <c r="S4053" t="str" cm="1">
        <f t="array" ref="S4053">_xlfn.IFS(FraudData[[#This Row],[Fraud Risk Score]]&gt;=8,"High Risk",FraudData[[#This Row],[Fraud Risk Score]]&gt;=6,"Medium Risk",TRUE,"Low Risk")</f>
        <v>Low Risk</v>
      </c>
    </row>
    <row r="4054" spans="1:19">
      <c r="A4054">
        <v>4053</v>
      </c>
      <c r="B4054">
        <v>311.97000000000003</v>
      </c>
      <c r="C4054">
        <v>13</v>
      </c>
      <c r="D4054" t="s">
        <v>50</v>
      </c>
      <c r="E4054">
        <v>0</v>
      </c>
      <c r="F4054">
        <v>0</v>
      </c>
      <c r="G4054">
        <v>92</v>
      </c>
      <c r="H4054">
        <v>4</v>
      </c>
      <c r="I4054">
        <v>41</v>
      </c>
      <c r="J4054">
        <v>0</v>
      </c>
      <c r="K4054">
        <f>_xlfn.XLOOKUP(FraudData[[#This Row],[amount]],AmountRules[Amount Min],AmountRules[Risk Points],,-1)</f>
        <v>0</v>
      </c>
      <c r="L4054">
        <f>_xlfn.XLOOKUP(FraudData[[#This Row],[transaction_hour]],TimeRules[Hour Min],TimeRules[Risk Points],,-1)</f>
        <v>0</v>
      </c>
      <c r="M4054">
        <f>_xlfn.XLOOKUP(FraudData[[#This Row],[foreign_transaction]],ForeignRules[Foreign Transaction],ForeignRules[Risk Points],0)</f>
        <v>0</v>
      </c>
      <c r="N4054">
        <f>_xlfn.XLOOKUP(FraudData[[#This Row],[location_mismatch]],Table10[Location Mismatch],Table10[Risk Points],0)</f>
        <v>0</v>
      </c>
      <c r="O4054">
        <f>_xlfn.XLOOKUP(FraudData[[#This Row],[device_trust_score]],DeviceRules[Device Min],DeviceRules[Risk Points],,-1)</f>
        <v>0</v>
      </c>
      <c r="P4054">
        <f>_xlfn.XLOOKUP(FraudData[[#This Row],[velocity_last_24h]],VelocityRules[Velocity Min],VelocityRules[Risk Points],,-1)</f>
        <v>0</v>
      </c>
      <c r="Q4054">
        <f>_xlfn.XLOOKUP(FraudData[[#This Row],[merchant_category]],MerchantRules[Merchant Category],MerchantRules[Risk Points],0)</f>
        <v>0</v>
      </c>
      <c r="R4054">
        <f>SUM(FraudData[[#This Row],[Amount Risk]:[Merchant Risk]])</f>
        <v>0</v>
      </c>
      <c r="S4054" t="str" cm="1">
        <f t="array" ref="S4054">_xlfn.IFS(FraudData[[#This Row],[Fraud Risk Score]]&gt;=8,"High Risk",FraudData[[#This Row],[Fraud Risk Score]]&gt;=6,"Medium Risk",TRUE,"Low Risk")</f>
        <v>Low Risk</v>
      </c>
    </row>
    <row r="4055" spans="1:19">
      <c r="A4055">
        <v>4054</v>
      </c>
      <c r="B4055">
        <v>146.22</v>
      </c>
      <c r="C4055">
        <v>14</v>
      </c>
      <c r="D4055" t="s">
        <v>50</v>
      </c>
      <c r="E4055">
        <v>0</v>
      </c>
      <c r="F4055">
        <v>0</v>
      </c>
      <c r="G4055">
        <v>96</v>
      </c>
      <c r="H4055">
        <v>0</v>
      </c>
      <c r="I4055">
        <v>62</v>
      </c>
      <c r="J4055">
        <v>0</v>
      </c>
      <c r="K4055">
        <f>_xlfn.XLOOKUP(FraudData[[#This Row],[amount]],AmountRules[Amount Min],AmountRules[Risk Points],,-1)</f>
        <v>0</v>
      </c>
      <c r="L4055">
        <f>_xlfn.XLOOKUP(FraudData[[#This Row],[transaction_hour]],TimeRules[Hour Min],TimeRules[Risk Points],,-1)</f>
        <v>0</v>
      </c>
      <c r="M4055">
        <f>_xlfn.XLOOKUP(FraudData[[#This Row],[foreign_transaction]],ForeignRules[Foreign Transaction],ForeignRules[Risk Points],0)</f>
        <v>0</v>
      </c>
      <c r="N4055">
        <f>_xlfn.XLOOKUP(FraudData[[#This Row],[location_mismatch]],Table10[Location Mismatch],Table10[Risk Points],0)</f>
        <v>0</v>
      </c>
      <c r="O4055">
        <f>_xlfn.XLOOKUP(FraudData[[#This Row],[device_trust_score]],DeviceRules[Device Min],DeviceRules[Risk Points],,-1)</f>
        <v>0</v>
      </c>
      <c r="P4055">
        <f>_xlfn.XLOOKUP(FraudData[[#This Row],[velocity_last_24h]],VelocityRules[Velocity Min],VelocityRules[Risk Points],,-1)</f>
        <v>0</v>
      </c>
      <c r="Q4055">
        <f>_xlfn.XLOOKUP(FraudData[[#This Row],[merchant_category]],MerchantRules[Merchant Category],MerchantRules[Risk Points],0)</f>
        <v>0</v>
      </c>
      <c r="R4055">
        <f>SUM(FraudData[[#This Row],[Amount Risk]:[Merchant Risk]])</f>
        <v>0</v>
      </c>
      <c r="S4055" t="str" cm="1">
        <f t="array" ref="S4055">_xlfn.IFS(FraudData[[#This Row],[Fraud Risk Score]]&gt;=8,"High Risk",FraudData[[#This Row],[Fraud Risk Score]]&gt;=6,"Medium Risk",TRUE,"Low Risk")</f>
        <v>Low Risk</v>
      </c>
    </row>
    <row r="4056" spans="1:19">
      <c r="A4056">
        <v>4055</v>
      </c>
      <c r="B4056">
        <v>272.14999999999998</v>
      </c>
      <c r="C4056">
        <v>11</v>
      </c>
      <c r="D4056" t="s">
        <v>50</v>
      </c>
      <c r="E4056">
        <v>0</v>
      </c>
      <c r="F4056">
        <v>0</v>
      </c>
      <c r="G4056">
        <v>72</v>
      </c>
      <c r="H4056">
        <v>4</v>
      </c>
      <c r="I4056">
        <v>57</v>
      </c>
      <c r="J4056">
        <v>0</v>
      </c>
      <c r="K4056">
        <f>_xlfn.XLOOKUP(FraudData[[#This Row],[amount]],AmountRules[Amount Min],AmountRules[Risk Points],,-1)</f>
        <v>0</v>
      </c>
      <c r="L4056">
        <f>_xlfn.XLOOKUP(FraudData[[#This Row],[transaction_hour]],TimeRules[Hour Min],TimeRules[Risk Points],,-1)</f>
        <v>0</v>
      </c>
      <c r="M4056">
        <f>_xlfn.XLOOKUP(FraudData[[#This Row],[foreign_transaction]],ForeignRules[Foreign Transaction],ForeignRules[Risk Points],0)</f>
        <v>0</v>
      </c>
      <c r="N4056">
        <f>_xlfn.XLOOKUP(FraudData[[#This Row],[location_mismatch]],Table10[Location Mismatch],Table10[Risk Points],0)</f>
        <v>0</v>
      </c>
      <c r="O4056">
        <f>_xlfn.XLOOKUP(FraudData[[#This Row],[device_trust_score]],DeviceRules[Device Min],DeviceRules[Risk Points],,-1)</f>
        <v>0</v>
      </c>
      <c r="P4056">
        <f>_xlfn.XLOOKUP(FraudData[[#This Row],[velocity_last_24h]],VelocityRules[Velocity Min],VelocityRules[Risk Points],,-1)</f>
        <v>0</v>
      </c>
      <c r="Q4056">
        <f>_xlfn.XLOOKUP(FraudData[[#This Row],[merchant_category]],MerchantRules[Merchant Category],MerchantRules[Risk Points],0)</f>
        <v>0</v>
      </c>
      <c r="R4056">
        <f>SUM(FraudData[[#This Row],[Amount Risk]:[Merchant Risk]])</f>
        <v>0</v>
      </c>
      <c r="S4056" t="str" cm="1">
        <f t="array" ref="S4056">_xlfn.IFS(FraudData[[#This Row],[Fraud Risk Score]]&gt;=8,"High Risk",FraudData[[#This Row],[Fraud Risk Score]]&gt;=6,"Medium Risk",TRUE,"Low Risk")</f>
        <v>Low Risk</v>
      </c>
    </row>
    <row r="4057" spans="1:19">
      <c r="A4057">
        <v>4056</v>
      </c>
      <c r="B4057">
        <v>2.94</v>
      </c>
      <c r="C4057">
        <v>18</v>
      </c>
      <c r="D4057" t="s">
        <v>49</v>
      </c>
      <c r="E4057">
        <v>0</v>
      </c>
      <c r="F4057">
        <v>0</v>
      </c>
      <c r="G4057">
        <v>69</v>
      </c>
      <c r="H4057">
        <v>1</v>
      </c>
      <c r="I4057">
        <v>21</v>
      </c>
      <c r="J4057">
        <v>0</v>
      </c>
      <c r="K4057">
        <f>_xlfn.XLOOKUP(FraudData[[#This Row],[amount]],AmountRules[Amount Min],AmountRules[Risk Points],,-1)</f>
        <v>0</v>
      </c>
      <c r="L4057">
        <f>_xlfn.XLOOKUP(FraudData[[#This Row],[transaction_hour]],TimeRules[Hour Min],TimeRules[Risk Points],,-1)</f>
        <v>0</v>
      </c>
      <c r="M4057">
        <f>_xlfn.XLOOKUP(FraudData[[#This Row],[foreign_transaction]],ForeignRules[Foreign Transaction],ForeignRules[Risk Points],0)</f>
        <v>0</v>
      </c>
      <c r="N4057">
        <f>_xlfn.XLOOKUP(FraudData[[#This Row],[location_mismatch]],Table10[Location Mismatch],Table10[Risk Points],0)</f>
        <v>0</v>
      </c>
      <c r="O4057">
        <f>_xlfn.XLOOKUP(FraudData[[#This Row],[device_trust_score]],DeviceRules[Device Min],DeviceRules[Risk Points],,-1)</f>
        <v>1</v>
      </c>
      <c r="P4057">
        <f>_xlfn.XLOOKUP(FraudData[[#This Row],[velocity_last_24h]],VelocityRules[Velocity Min],VelocityRules[Risk Points],,-1)</f>
        <v>0</v>
      </c>
      <c r="Q4057">
        <f>_xlfn.XLOOKUP(FraudData[[#This Row],[merchant_category]],MerchantRules[Merchant Category],MerchantRules[Risk Points],0)</f>
        <v>1</v>
      </c>
      <c r="R4057">
        <f>SUM(FraudData[[#This Row],[Amount Risk]:[Merchant Risk]])</f>
        <v>2</v>
      </c>
      <c r="S4057" t="str" cm="1">
        <f t="array" ref="S4057">_xlfn.IFS(FraudData[[#This Row],[Fraud Risk Score]]&gt;=8,"High Risk",FraudData[[#This Row],[Fraud Risk Score]]&gt;=6,"Medium Risk",TRUE,"Low Risk")</f>
        <v>Low Risk</v>
      </c>
    </row>
    <row r="4058" spans="1:19">
      <c r="A4058">
        <v>4057</v>
      </c>
      <c r="B4058">
        <v>307.05</v>
      </c>
      <c r="C4058">
        <v>21</v>
      </c>
      <c r="D4058" t="s">
        <v>49</v>
      </c>
      <c r="E4058">
        <v>0</v>
      </c>
      <c r="F4058">
        <v>0</v>
      </c>
      <c r="G4058">
        <v>36</v>
      </c>
      <c r="H4058">
        <v>1</v>
      </c>
      <c r="I4058">
        <v>22</v>
      </c>
      <c r="J4058">
        <v>0</v>
      </c>
      <c r="K4058">
        <f>_xlfn.XLOOKUP(FraudData[[#This Row],[amount]],AmountRules[Amount Min],AmountRules[Risk Points],,-1)</f>
        <v>0</v>
      </c>
      <c r="L4058">
        <f>_xlfn.XLOOKUP(FraudData[[#This Row],[transaction_hour]],TimeRules[Hour Min],TimeRules[Risk Points],,-1)</f>
        <v>0</v>
      </c>
      <c r="M4058">
        <f>_xlfn.XLOOKUP(FraudData[[#This Row],[foreign_transaction]],ForeignRules[Foreign Transaction],ForeignRules[Risk Points],0)</f>
        <v>0</v>
      </c>
      <c r="N4058">
        <f>_xlfn.XLOOKUP(FraudData[[#This Row],[location_mismatch]],Table10[Location Mismatch],Table10[Risk Points],0)</f>
        <v>0</v>
      </c>
      <c r="O4058">
        <f>_xlfn.XLOOKUP(FraudData[[#This Row],[device_trust_score]],DeviceRules[Device Min],DeviceRules[Risk Points],,-1)</f>
        <v>2</v>
      </c>
      <c r="P4058">
        <f>_xlfn.XLOOKUP(FraudData[[#This Row],[velocity_last_24h]],VelocityRules[Velocity Min],VelocityRules[Risk Points],,-1)</f>
        <v>0</v>
      </c>
      <c r="Q4058">
        <f>_xlfn.XLOOKUP(FraudData[[#This Row],[merchant_category]],MerchantRules[Merchant Category],MerchantRules[Risk Points],0)</f>
        <v>1</v>
      </c>
      <c r="R4058">
        <f>SUM(FraudData[[#This Row],[Amount Risk]:[Merchant Risk]])</f>
        <v>3</v>
      </c>
      <c r="S4058" t="str" cm="1">
        <f t="array" ref="S4058">_xlfn.IFS(FraudData[[#This Row],[Fraud Risk Score]]&gt;=8,"High Risk",FraudData[[#This Row],[Fraud Risk Score]]&gt;=6,"Medium Risk",TRUE,"Low Risk")</f>
        <v>Low Risk</v>
      </c>
    </row>
    <row r="4059" spans="1:19">
      <c r="A4059">
        <v>4058</v>
      </c>
      <c r="B4059">
        <v>7.37</v>
      </c>
      <c r="C4059">
        <v>9</v>
      </c>
      <c r="D4059" t="s">
        <v>50</v>
      </c>
      <c r="E4059">
        <v>0</v>
      </c>
      <c r="F4059">
        <v>0</v>
      </c>
      <c r="G4059">
        <v>94</v>
      </c>
      <c r="H4059">
        <v>3</v>
      </c>
      <c r="I4059">
        <v>69</v>
      </c>
      <c r="J4059">
        <v>0</v>
      </c>
      <c r="K4059">
        <f>_xlfn.XLOOKUP(FraudData[[#This Row],[amount]],AmountRules[Amount Min],AmountRules[Risk Points],,-1)</f>
        <v>0</v>
      </c>
      <c r="L4059">
        <f>_xlfn.XLOOKUP(FraudData[[#This Row],[transaction_hour]],TimeRules[Hour Min],TimeRules[Risk Points],,-1)</f>
        <v>0</v>
      </c>
      <c r="M4059">
        <f>_xlfn.XLOOKUP(FraudData[[#This Row],[foreign_transaction]],ForeignRules[Foreign Transaction],ForeignRules[Risk Points],0)</f>
        <v>0</v>
      </c>
      <c r="N4059">
        <f>_xlfn.XLOOKUP(FraudData[[#This Row],[location_mismatch]],Table10[Location Mismatch],Table10[Risk Points],0)</f>
        <v>0</v>
      </c>
      <c r="O4059">
        <f>_xlfn.XLOOKUP(FraudData[[#This Row],[device_trust_score]],DeviceRules[Device Min],DeviceRules[Risk Points],,-1)</f>
        <v>0</v>
      </c>
      <c r="P4059">
        <f>_xlfn.XLOOKUP(FraudData[[#This Row],[velocity_last_24h]],VelocityRules[Velocity Min],VelocityRules[Risk Points],,-1)</f>
        <v>0</v>
      </c>
      <c r="Q4059">
        <f>_xlfn.XLOOKUP(FraudData[[#This Row],[merchant_category]],MerchantRules[Merchant Category],MerchantRules[Risk Points],0)</f>
        <v>0</v>
      </c>
      <c r="R4059">
        <f>SUM(FraudData[[#This Row],[Amount Risk]:[Merchant Risk]])</f>
        <v>0</v>
      </c>
      <c r="S4059" t="str" cm="1">
        <f t="array" ref="S4059">_xlfn.IFS(FraudData[[#This Row],[Fraud Risk Score]]&gt;=8,"High Risk",FraudData[[#This Row],[Fraud Risk Score]]&gt;=6,"Medium Risk",TRUE,"Low Risk")</f>
        <v>Low Risk</v>
      </c>
    </row>
    <row r="4060" spans="1:19">
      <c r="A4060">
        <v>4059</v>
      </c>
      <c r="B4060">
        <v>397.17</v>
      </c>
      <c r="C4060">
        <v>5</v>
      </c>
      <c r="D4060" t="s">
        <v>48</v>
      </c>
      <c r="E4060">
        <v>0</v>
      </c>
      <c r="F4060">
        <v>0</v>
      </c>
      <c r="G4060">
        <v>45</v>
      </c>
      <c r="H4060">
        <v>2</v>
      </c>
      <c r="I4060">
        <v>64</v>
      </c>
      <c r="J4060">
        <v>0</v>
      </c>
      <c r="K4060">
        <f>_xlfn.XLOOKUP(FraudData[[#This Row],[amount]],AmountRules[Amount Min],AmountRules[Risk Points],,-1)</f>
        <v>0</v>
      </c>
      <c r="L4060">
        <f>_xlfn.XLOOKUP(FraudData[[#This Row],[transaction_hour]],TimeRules[Hour Min],TimeRules[Risk Points],,-1)</f>
        <v>0</v>
      </c>
      <c r="M4060">
        <f>_xlfn.XLOOKUP(FraudData[[#This Row],[foreign_transaction]],ForeignRules[Foreign Transaction],ForeignRules[Risk Points],0)</f>
        <v>0</v>
      </c>
      <c r="N4060">
        <f>_xlfn.XLOOKUP(FraudData[[#This Row],[location_mismatch]],Table10[Location Mismatch],Table10[Risk Points],0)</f>
        <v>0</v>
      </c>
      <c r="O4060">
        <f>_xlfn.XLOOKUP(FraudData[[#This Row],[device_trust_score]],DeviceRules[Device Min],DeviceRules[Risk Points],,-1)</f>
        <v>2</v>
      </c>
      <c r="P4060">
        <f>_xlfn.XLOOKUP(FraudData[[#This Row],[velocity_last_24h]],VelocityRules[Velocity Min],VelocityRules[Risk Points],,-1)</f>
        <v>0</v>
      </c>
      <c r="Q4060">
        <f>_xlfn.XLOOKUP(FraudData[[#This Row],[merchant_category]],MerchantRules[Merchant Category],MerchantRules[Risk Points],0)</f>
        <v>0</v>
      </c>
      <c r="R4060">
        <f>SUM(FraudData[[#This Row],[Amount Risk]:[Merchant Risk]])</f>
        <v>2</v>
      </c>
      <c r="S4060" t="str" cm="1">
        <f t="array" ref="S4060">_xlfn.IFS(FraudData[[#This Row],[Fraud Risk Score]]&gt;=8,"High Risk",FraudData[[#This Row],[Fraud Risk Score]]&gt;=6,"Medium Risk",TRUE,"Low Risk")</f>
        <v>Low Risk</v>
      </c>
    </row>
    <row r="4061" spans="1:19">
      <c r="A4061">
        <v>4060</v>
      </c>
      <c r="B4061">
        <v>868.26</v>
      </c>
      <c r="C4061">
        <v>8</v>
      </c>
      <c r="D4061" t="s">
        <v>47</v>
      </c>
      <c r="E4061">
        <v>0</v>
      </c>
      <c r="F4061">
        <v>0</v>
      </c>
      <c r="G4061">
        <v>99</v>
      </c>
      <c r="H4061">
        <v>3</v>
      </c>
      <c r="I4061">
        <v>69</v>
      </c>
      <c r="J4061">
        <v>0</v>
      </c>
      <c r="K4061">
        <f>_xlfn.XLOOKUP(FraudData[[#This Row],[amount]],AmountRules[Amount Min],AmountRules[Risk Points],,-1)</f>
        <v>1</v>
      </c>
      <c r="L4061">
        <f>_xlfn.XLOOKUP(FraudData[[#This Row],[transaction_hour]],TimeRules[Hour Min],TimeRules[Risk Points],,-1)</f>
        <v>0</v>
      </c>
      <c r="M4061">
        <f>_xlfn.XLOOKUP(FraudData[[#This Row],[foreign_transaction]],ForeignRules[Foreign Transaction],ForeignRules[Risk Points],0)</f>
        <v>0</v>
      </c>
      <c r="N4061">
        <f>_xlfn.XLOOKUP(FraudData[[#This Row],[location_mismatch]],Table10[Location Mismatch],Table10[Risk Points],0)</f>
        <v>0</v>
      </c>
      <c r="O4061">
        <f>_xlfn.XLOOKUP(FraudData[[#This Row],[device_trust_score]],DeviceRules[Device Min],DeviceRules[Risk Points],,-1)</f>
        <v>0</v>
      </c>
      <c r="P4061">
        <f>_xlfn.XLOOKUP(FraudData[[#This Row],[velocity_last_24h]],VelocityRules[Velocity Min],VelocityRules[Risk Points],,-1)</f>
        <v>0</v>
      </c>
      <c r="Q4061">
        <f>_xlfn.XLOOKUP(FraudData[[#This Row],[merchant_category]],MerchantRules[Merchant Category],MerchantRules[Risk Points],0)</f>
        <v>0</v>
      </c>
      <c r="R4061">
        <f>SUM(FraudData[[#This Row],[Amount Risk]:[Merchant Risk]])</f>
        <v>1</v>
      </c>
      <c r="S4061" t="str" cm="1">
        <f t="array" ref="S4061">_xlfn.IFS(FraudData[[#This Row],[Fraud Risk Score]]&gt;=8,"High Risk",FraudData[[#This Row],[Fraud Risk Score]]&gt;=6,"Medium Risk",TRUE,"Low Risk")</f>
        <v>Low Risk</v>
      </c>
    </row>
    <row r="4062" spans="1:19">
      <c r="A4062">
        <v>4061</v>
      </c>
      <c r="B4062">
        <v>62.68</v>
      </c>
      <c r="C4062">
        <v>1</v>
      </c>
      <c r="D4062" t="s">
        <v>46</v>
      </c>
      <c r="E4062">
        <v>0</v>
      </c>
      <c r="F4062">
        <v>0</v>
      </c>
      <c r="G4062">
        <v>60</v>
      </c>
      <c r="H4062">
        <v>2</v>
      </c>
      <c r="I4062">
        <v>58</v>
      </c>
      <c r="J4062">
        <v>0</v>
      </c>
      <c r="K4062">
        <f>_xlfn.XLOOKUP(FraudData[[#This Row],[amount]],AmountRules[Amount Min],AmountRules[Risk Points],,-1)</f>
        <v>0</v>
      </c>
      <c r="L4062">
        <f>_xlfn.XLOOKUP(FraudData[[#This Row],[transaction_hour]],TimeRules[Hour Min],TimeRules[Risk Points],,-1)</f>
        <v>3</v>
      </c>
      <c r="M4062">
        <f>_xlfn.XLOOKUP(FraudData[[#This Row],[foreign_transaction]],ForeignRules[Foreign Transaction],ForeignRules[Risk Points],0)</f>
        <v>0</v>
      </c>
      <c r="N4062">
        <f>_xlfn.XLOOKUP(FraudData[[#This Row],[location_mismatch]],Table10[Location Mismatch],Table10[Risk Points],0)</f>
        <v>0</v>
      </c>
      <c r="O4062">
        <f>_xlfn.XLOOKUP(FraudData[[#This Row],[device_trust_score]],DeviceRules[Device Min],DeviceRules[Risk Points],,-1)</f>
        <v>1</v>
      </c>
      <c r="P4062">
        <f>_xlfn.XLOOKUP(FraudData[[#This Row],[velocity_last_24h]],VelocityRules[Velocity Min],VelocityRules[Risk Points],,-1)</f>
        <v>0</v>
      </c>
      <c r="Q4062">
        <f>_xlfn.XLOOKUP(FraudData[[#This Row],[merchant_category]],MerchantRules[Merchant Category],MerchantRules[Risk Points],0)</f>
        <v>0</v>
      </c>
      <c r="R4062">
        <f>SUM(FraudData[[#This Row],[Amount Risk]:[Merchant Risk]])</f>
        <v>4</v>
      </c>
      <c r="S4062" t="str" cm="1">
        <f t="array" ref="S4062">_xlfn.IFS(FraudData[[#This Row],[Fraud Risk Score]]&gt;=8,"High Risk",FraudData[[#This Row],[Fraud Risk Score]]&gt;=6,"Medium Risk",TRUE,"Low Risk")</f>
        <v>Low Risk</v>
      </c>
    </row>
    <row r="4063" spans="1:19">
      <c r="A4063">
        <v>4062</v>
      </c>
      <c r="B4063">
        <v>42.5</v>
      </c>
      <c r="C4063">
        <v>3</v>
      </c>
      <c r="D4063" t="s">
        <v>47</v>
      </c>
      <c r="E4063">
        <v>0</v>
      </c>
      <c r="F4063">
        <v>0</v>
      </c>
      <c r="G4063">
        <v>47</v>
      </c>
      <c r="H4063">
        <v>1</v>
      </c>
      <c r="I4063">
        <v>18</v>
      </c>
      <c r="J4063">
        <v>0</v>
      </c>
      <c r="K4063">
        <f>_xlfn.XLOOKUP(FraudData[[#This Row],[amount]],AmountRules[Amount Min],AmountRules[Risk Points],,-1)</f>
        <v>0</v>
      </c>
      <c r="L4063">
        <f>_xlfn.XLOOKUP(FraudData[[#This Row],[transaction_hour]],TimeRules[Hour Min],TimeRules[Risk Points],,-1)</f>
        <v>3</v>
      </c>
      <c r="M4063">
        <f>_xlfn.XLOOKUP(FraudData[[#This Row],[foreign_transaction]],ForeignRules[Foreign Transaction],ForeignRules[Risk Points],0)</f>
        <v>0</v>
      </c>
      <c r="N4063">
        <f>_xlfn.XLOOKUP(FraudData[[#This Row],[location_mismatch]],Table10[Location Mismatch],Table10[Risk Points],0)</f>
        <v>0</v>
      </c>
      <c r="O4063">
        <f>_xlfn.XLOOKUP(FraudData[[#This Row],[device_trust_score]],DeviceRules[Device Min],DeviceRules[Risk Points],,-1)</f>
        <v>2</v>
      </c>
      <c r="P4063">
        <f>_xlfn.XLOOKUP(FraudData[[#This Row],[velocity_last_24h]],VelocityRules[Velocity Min],VelocityRules[Risk Points],,-1)</f>
        <v>0</v>
      </c>
      <c r="Q4063">
        <f>_xlfn.XLOOKUP(FraudData[[#This Row],[merchant_category]],MerchantRules[Merchant Category],MerchantRules[Risk Points],0)</f>
        <v>0</v>
      </c>
      <c r="R4063">
        <f>SUM(FraudData[[#This Row],[Amount Risk]:[Merchant Risk]])</f>
        <v>5</v>
      </c>
      <c r="S4063" t="str" cm="1">
        <f t="array" ref="S4063">_xlfn.IFS(FraudData[[#This Row],[Fraud Risk Score]]&gt;=8,"High Risk",FraudData[[#This Row],[Fraud Risk Score]]&gt;=6,"Medium Risk",TRUE,"Low Risk")</f>
        <v>Low Risk</v>
      </c>
    </row>
    <row r="4064" spans="1:19">
      <c r="A4064">
        <v>4063</v>
      </c>
      <c r="B4064">
        <v>260.95</v>
      </c>
      <c r="C4064">
        <v>8</v>
      </c>
      <c r="D4064" t="s">
        <v>47</v>
      </c>
      <c r="E4064">
        <v>0</v>
      </c>
      <c r="F4064">
        <v>0</v>
      </c>
      <c r="G4064">
        <v>79</v>
      </c>
      <c r="H4064">
        <v>3</v>
      </c>
      <c r="I4064">
        <v>43</v>
      </c>
      <c r="J4064">
        <v>0</v>
      </c>
      <c r="K4064">
        <f>_xlfn.XLOOKUP(FraudData[[#This Row],[amount]],AmountRules[Amount Min],AmountRules[Risk Points],,-1)</f>
        <v>0</v>
      </c>
      <c r="L4064">
        <f>_xlfn.XLOOKUP(FraudData[[#This Row],[transaction_hour]],TimeRules[Hour Min],TimeRules[Risk Points],,-1)</f>
        <v>0</v>
      </c>
      <c r="M4064">
        <f>_xlfn.XLOOKUP(FraudData[[#This Row],[foreign_transaction]],ForeignRules[Foreign Transaction],ForeignRules[Risk Points],0)</f>
        <v>0</v>
      </c>
      <c r="N4064">
        <f>_xlfn.XLOOKUP(FraudData[[#This Row],[location_mismatch]],Table10[Location Mismatch],Table10[Risk Points],0)</f>
        <v>0</v>
      </c>
      <c r="O4064">
        <f>_xlfn.XLOOKUP(FraudData[[#This Row],[device_trust_score]],DeviceRules[Device Min],DeviceRules[Risk Points],,-1)</f>
        <v>0</v>
      </c>
      <c r="P4064">
        <f>_xlfn.XLOOKUP(FraudData[[#This Row],[velocity_last_24h]],VelocityRules[Velocity Min],VelocityRules[Risk Points],,-1)</f>
        <v>0</v>
      </c>
      <c r="Q4064">
        <f>_xlfn.XLOOKUP(FraudData[[#This Row],[merchant_category]],MerchantRules[Merchant Category],MerchantRules[Risk Points],0)</f>
        <v>0</v>
      </c>
      <c r="R4064">
        <f>SUM(FraudData[[#This Row],[Amount Risk]:[Merchant Risk]])</f>
        <v>0</v>
      </c>
      <c r="S4064" t="str" cm="1">
        <f t="array" ref="S4064">_xlfn.IFS(FraudData[[#This Row],[Fraud Risk Score]]&gt;=8,"High Risk",FraudData[[#This Row],[Fraud Risk Score]]&gt;=6,"Medium Risk",TRUE,"Low Risk")</f>
        <v>Low Risk</v>
      </c>
    </row>
    <row r="4065" spans="1:19">
      <c r="A4065">
        <v>4064</v>
      </c>
      <c r="B4065">
        <v>52.51</v>
      </c>
      <c r="C4065">
        <v>14</v>
      </c>
      <c r="D4065" t="s">
        <v>46</v>
      </c>
      <c r="E4065">
        <v>1</v>
      </c>
      <c r="F4065">
        <v>0</v>
      </c>
      <c r="G4065">
        <v>51</v>
      </c>
      <c r="H4065">
        <v>3</v>
      </c>
      <c r="I4065">
        <v>59</v>
      </c>
      <c r="J4065">
        <v>0</v>
      </c>
      <c r="K4065">
        <f>_xlfn.XLOOKUP(FraudData[[#This Row],[amount]],AmountRules[Amount Min],AmountRules[Risk Points],,-1)</f>
        <v>0</v>
      </c>
      <c r="L4065">
        <f>_xlfn.XLOOKUP(FraudData[[#This Row],[transaction_hour]],TimeRules[Hour Min],TimeRules[Risk Points],,-1)</f>
        <v>0</v>
      </c>
      <c r="M4065">
        <f>_xlfn.XLOOKUP(FraudData[[#This Row],[foreign_transaction]],ForeignRules[Foreign Transaction],ForeignRules[Risk Points],0)</f>
        <v>3</v>
      </c>
      <c r="N4065">
        <f>_xlfn.XLOOKUP(FraudData[[#This Row],[location_mismatch]],Table10[Location Mismatch],Table10[Risk Points],0)</f>
        <v>0</v>
      </c>
      <c r="O4065">
        <f>_xlfn.XLOOKUP(FraudData[[#This Row],[device_trust_score]],DeviceRules[Device Min],DeviceRules[Risk Points],,-1)</f>
        <v>1</v>
      </c>
      <c r="P4065">
        <f>_xlfn.XLOOKUP(FraudData[[#This Row],[velocity_last_24h]],VelocityRules[Velocity Min],VelocityRules[Risk Points],,-1)</f>
        <v>0</v>
      </c>
      <c r="Q4065">
        <f>_xlfn.XLOOKUP(FraudData[[#This Row],[merchant_category]],MerchantRules[Merchant Category],MerchantRules[Risk Points],0)</f>
        <v>0</v>
      </c>
      <c r="R4065">
        <f>SUM(FraudData[[#This Row],[Amount Risk]:[Merchant Risk]])</f>
        <v>4</v>
      </c>
      <c r="S4065" t="str" cm="1">
        <f t="array" ref="S4065">_xlfn.IFS(FraudData[[#This Row],[Fraud Risk Score]]&gt;=8,"High Risk",FraudData[[#This Row],[Fraud Risk Score]]&gt;=6,"Medium Risk",TRUE,"Low Risk")</f>
        <v>Low Risk</v>
      </c>
    </row>
    <row r="4066" spans="1:19">
      <c r="A4066">
        <v>4065</v>
      </c>
      <c r="B4066">
        <v>361.2</v>
      </c>
      <c r="C4066">
        <v>12</v>
      </c>
      <c r="D4066" t="s">
        <v>50</v>
      </c>
      <c r="E4066">
        <v>0</v>
      </c>
      <c r="F4066">
        <v>0</v>
      </c>
      <c r="G4066">
        <v>44</v>
      </c>
      <c r="H4066">
        <v>3</v>
      </c>
      <c r="I4066">
        <v>20</v>
      </c>
      <c r="J4066">
        <v>0</v>
      </c>
      <c r="K4066">
        <f>_xlfn.XLOOKUP(FraudData[[#This Row],[amount]],AmountRules[Amount Min],AmountRules[Risk Points],,-1)</f>
        <v>0</v>
      </c>
      <c r="L4066">
        <f>_xlfn.XLOOKUP(FraudData[[#This Row],[transaction_hour]],TimeRules[Hour Min],TimeRules[Risk Points],,-1)</f>
        <v>0</v>
      </c>
      <c r="M4066">
        <f>_xlfn.XLOOKUP(FraudData[[#This Row],[foreign_transaction]],ForeignRules[Foreign Transaction],ForeignRules[Risk Points],0)</f>
        <v>0</v>
      </c>
      <c r="N4066">
        <f>_xlfn.XLOOKUP(FraudData[[#This Row],[location_mismatch]],Table10[Location Mismatch],Table10[Risk Points],0)</f>
        <v>0</v>
      </c>
      <c r="O4066">
        <f>_xlfn.XLOOKUP(FraudData[[#This Row],[device_trust_score]],DeviceRules[Device Min],DeviceRules[Risk Points],,-1)</f>
        <v>2</v>
      </c>
      <c r="P4066">
        <f>_xlfn.XLOOKUP(FraudData[[#This Row],[velocity_last_24h]],VelocityRules[Velocity Min],VelocityRules[Risk Points],,-1)</f>
        <v>0</v>
      </c>
      <c r="Q4066">
        <f>_xlfn.XLOOKUP(FraudData[[#This Row],[merchant_category]],MerchantRules[Merchant Category],MerchantRules[Risk Points],0)</f>
        <v>0</v>
      </c>
      <c r="R4066">
        <f>SUM(FraudData[[#This Row],[Amount Risk]:[Merchant Risk]])</f>
        <v>2</v>
      </c>
      <c r="S4066" t="str" cm="1">
        <f t="array" ref="S4066">_xlfn.IFS(FraudData[[#This Row],[Fraud Risk Score]]&gt;=8,"High Risk",FraudData[[#This Row],[Fraud Risk Score]]&gt;=6,"Medium Risk",TRUE,"Low Risk")</f>
        <v>Low Risk</v>
      </c>
    </row>
    <row r="4067" spans="1:19">
      <c r="A4067">
        <v>4066</v>
      </c>
      <c r="B4067">
        <v>19.53</v>
      </c>
      <c r="C4067">
        <v>19</v>
      </c>
      <c r="D4067" t="s">
        <v>47</v>
      </c>
      <c r="E4067">
        <v>1</v>
      </c>
      <c r="F4067">
        <v>0</v>
      </c>
      <c r="G4067">
        <v>39</v>
      </c>
      <c r="H4067">
        <v>6</v>
      </c>
      <c r="I4067">
        <v>40</v>
      </c>
      <c r="J4067">
        <v>1</v>
      </c>
      <c r="K4067">
        <f>_xlfn.XLOOKUP(FraudData[[#This Row],[amount]],AmountRules[Amount Min],AmountRules[Risk Points],,-1)</f>
        <v>0</v>
      </c>
      <c r="L4067">
        <f>_xlfn.XLOOKUP(FraudData[[#This Row],[transaction_hour]],TimeRules[Hour Min],TimeRules[Risk Points],,-1)</f>
        <v>0</v>
      </c>
      <c r="M4067">
        <f>_xlfn.XLOOKUP(FraudData[[#This Row],[foreign_transaction]],ForeignRules[Foreign Transaction],ForeignRules[Risk Points],0)</f>
        <v>3</v>
      </c>
      <c r="N4067">
        <f>_xlfn.XLOOKUP(FraudData[[#This Row],[location_mismatch]],Table10[Location Mismatch],Table10[Risk Points],0)</f>
        <v>0</v>
      </c>
      <c r="O4067">
        <f>_xlfn.XLOOKUP(FraudData[[#This Row],[device_trust_score]],DeviceRules[Device Min],DeviceRules[Risk Points],,-1)</f>
        <v>2</v>
      </c>
      <c r="P4067">
        <f>_xlfn.XLOOKUP(FraudData[[#This Row],[velocity_last_24h]],VelocityRules[Velocity Min],VelocityRules[Risk Points],,-1)</f>
        <v>3</v>
      </c>
      <c r="Q4067">
        <f>_xlfn.XLOOKUP(FraudData[[#This Row],[merchant_category]],MerchantRules[Merchant Category],MerchantRules[Risk Points],0)</f>
        <v>0</v>
      </c>
      <c r="R4067">
        <f>SUM(FraudData[[#This Row],[Amount Risk]:[Merchant Risk]])</f>
        <v>8</v>
      </c>
      <c r="S4067" t="str" cm="1">
        <f t="array" ref="S4067">_xlfn.IFS(FraudData[[#This Row],[Fraud Risk Score]]&gt;=8,"High Risk",FraudData[[#This Row],[Fraud Risk Score]]&gt;=6,"Medium Risk",TRUE,"Low Risk")</f>
        <v>High Risk</v>
      </c>
    </row>
    <row r="4068" spans="1:19">
      <c r="A4068">
        <v>4067</v>
      </c>
      <c r="B4068">
        <v>24.23</v>
      </c>
      <c r="C4068">
        <v>7</v>
      </c>
      <c r="D4068" t="s">
        <v>46</v>
      </c>
      <c r="E4068">
        <v>0</v>
      </c>
      <c r="F4068">
        <v>0</v>
      </c>
      <c r="G4068">
        <v>66</v>
      </c>
      <c r="H4068">
        <v>1</v>
      </c>
      <c r="I4068">
        <v>30</v>
      </c>
      <c r="J4068">
        <v>0</v>
      </c>
      <c r="K4068">
        <f>_xlfn.XLOOKUP(FraudData[[#This Row],[amount]],AmountRules[Amount Min],AmountRules[Risk Points],,-1)</f>
        <v>0</v>
      </c>
      <c r="L4068">
        <f>_xlfn.XLOOKUP(FraudData[[#This Row],[transaction_hour]],TimeRules[Hour Min],TimeRules[Risk Points],,-1)</f>
        <v>0</v>
      </c>
      <c r="M4068">
        <f>_xlfn.XLOOKUP(FraudData[[#This Row],[foreign_transaction]],ForeignRules[Foreign Transaction],ForeignRules[Risk Points],0)</f>
        <v>0</v>
      </c>
      <c r="N4068">
        <f>_xlfn.XLOOKUP(FraudData[[#This Row],[location_mismatch]],Table10[Location Mismatch],Table10[Risk Points],0)</f>
        <v>0</v>
      </c>
      <c r="O4068">
        <f>_xlfn.XLOOKUP(FraudData[[#This Row],[device_trust_score]],DeviceRules[Device Min],DeviceRules[Risk Points],,-1)</f>
        <v>1</v>
      </c>
      <c r="P4068">
        <f>_xlfn.XLOOKUP(FraudData[[#This Row],[velocity_last_24h]],VelocityRules[Velocity Min],VelocityRules[Risk Points],,-1)</f>
        <v>0</v>
      </c>
      <c r="Q4068">
        <f>_xlfn.XLOOKUP(FraudData[[#This Row],[merchant_category]],MerchantRules[Merchant Category],MerchantRules[Risk Points],0)</f>
        <v>0</v>
      </c>
      <c r="R4068">
        <f>SUM(FraudData[[#This Row],[Amount Risk]:[Merchant Risk]])</f>
        <v>1</v>
      </c>
      <c r="S4068" t="str" cm="1">
        <f t="array" ref="S4068">_xlfn.IFS(FraudData[[#This Row],[Fraud Risk Score]]&gt;=8,"High Risk",FraudData[[#This Row],[Fraud Risk Score]]&gt;=6,"Medium Risk",TRUE,"Low Risk")</f>
        <v>Low Risk</v>
      </c>
    </row>
    <row r="4069" spans="1:19">
      <c r="A4069">
        <v>4068</v>
      </c>
      <c r="B4069">
        <v>696.69</v>
      </c>
      <c r="C4069">
        <v>18</v>
      </c>
      <c r="D4069" t="s">
        <v>48</v>
      </c>
      <c r="E4069">
        <v>0</v>
      </c>
      <c r="F4069">
        <v>0</v>
      </c>
      <c r="G4069">
        <v>28</v>
      </c>
      <c r="H4069">
        <v>2</v>
      </c>
      <c r="I4069">
        <v>39</v>
      </c>
      <c r="J4069">
        <v>0</v>
      </c>
      <c r="K4069">
        <f>_xlfn.XLOOKUP(FraudData[[#This Row],[amount]],AmountRules[Amount Min],AmountRules[Risk Points],,-1)</f>
        <v>1</v>
      </c>
      <c r="L4069">
        <f>_xlfn.XLOOKUP(FraudData[[#This Row],[transaction_hour]],TimeRules[Hour Min],TimeRules[Risk Points],,-1)</f>
        <v>0</v>
      </c>
      <c r="M4069">
        <f>_xlfn.XLOOKUP(FraudData[[#This Row],[foreign_transaction]],ForeignRules[Foreign Transaction],ForeignRules[Risk Points],0)</f>
        <v>0</v>
      </c>
      <c r="N4069">
        <f>_xlfn.XLOOKUP(FraudData[[#This Row],[location_mismatch]],Table10[Location Mismatch],Table10[Risk Points],0)</f>
        <v>0</v>
      </c>
      <c r="O4069">
        <f>_xlfn.XLOOKUP(FraudData[[#This Row],[device_trust_score]],DeviceRules[Device Min],DeviceRules[Risk Points],,-1)</f>
        <v>3</v>
      </c>
      <c r="P4069">
        <f>_xlfn.XLOOKUP(FraudData[[#This Row],[velocity_last_24h]],VelocityRules[Velocity Min],VelocityRules[Risk Points],,-1)</f>
        <v>0</v>
      </c>
      <c r="Q4069">
        <f>_xlfn.XLOOKUP(FraudData[[#This Row],[merchant_category]],MerchantRules[Merchant Category],MerchantRules[Risk Points],0)</f>
        <v>0</v>
      </c>
      <c r="R4069">
        <f>SUM(FraudData[[#This Row],[Amount Risk]:[Merchant Risk]])</f>
        <v>4</v>
      </c>
      <c r="S4069" t="str" cm="1">
        <f t="array" ref="S4069">_xlfn.IFS(FraudData[[#This Row],[Fraud Risk Score]]&gt;=8,"High Risk",FraudData[[#This Row],[Fraud Risk Score]]&gt;=6,"Medium Risk",TRUE,"Low Risk")</f>
        <v>Low Risk</v>
      </c>
    </row>
    <row r="4070" spans="1:19">
      <c r="A4070">
        <v>4069</v>
      </c>
      <c r="B4070">
        <v>201.67</v>
      </c>
      <c r="C4070">
        <v>18</v>
      </c>
      <c r="D4070" t="s">
        <v>48</v>
      </c>
      <c r="E4070">
        <v>0</v>
      </c>
      <c r="F4070">
        <v>0</v>
      </c>
      <c r="G4070">
        <v>53</v>
      </c>
      <c r="H4070">
        <v>3</v>
      </c>
      <c r="I4070">
        <v>48</v>
      </c>
      <c r="J4070">
        <v>0</v>
      </c>
      <c r="K4070">
        <f>_xlfn.XLOOKUP(FraudData[[#This Row],[amount]],AmountRules[Amount Min],AmountRules[Risk Points],,-1)</f>
        <v>0</v>
      </c>
      <c r="L4070">
        <f>_xlfn.XLOOKUP(FraudData[[#This Row],[transaction_hour]],TimeRules[Hour Min],TimeRules[Risk Points],,-1)</f>
        <v>0</v>
      </c>
      <c r="M4070">
        <f>_xlfn.XLOOKUP(FraudData[[#This Row],[foreign_transaction]],ForeignRules[Foreign Transaction],ForeignRules[Risk Points],0)</f>
        <v>0</v>
      </c>
      <c r="N4070">
        <f>_xlfn.XLOOKUP(FraudData[[#This Row],[location_mismatch]],Table10[Location Mismatch],Table10[Risk Points],0)</f>
        <v>0</v>
      </c>
      <c r="O4070">
        <f>_xlfn.XLOOKUP(FraudData[[#This Row],[device_trust_score]],DeviceRules[Device Min],DeviceRules[Risk Points],,-1)</f>
        <v>1</v>
      </c>
      <c r="P4070">
        <f>_xlfn.XLOOKUP(FraudData[[#This Row],[velocity_last_24h]],VelocityRules[Velocity Min],VelocityRules[Risk Points],,-1)</f>
        <v>0</v>
      </c>
      <c r="Q4070">
        <f>_xlfn.XLOOKUP(FraudData[[#This Row],[merchant_category]],MerchantRules[Merchant Category],MerchantRules[Risk Points],0)</f>
        <v>0</v>
      </c>
      <c r="R4070">
        <f>SUM(FraudData[[#This Row],[Amount Risk]:[Merchant Risk]])</f>
        <v>1</v>
      </c>
      <c r="S4070" t="str" cm="1">
        <f t="array" ref="S4070">_xlfn.IFS(FraudData[[#This Row],[Fraud Risk Score]]&gt;=8,"High Risk",FraudData[[#This Row],[Fraud Risk Score]]&gt;=6,"Medium Risk",TRUE,"Low Risk")</f>
        <v>Low Risk</v>
      </c>
    </row>
    <row r="4071" spans="1:19">
      <c r="A4071">
        <v>4070</v>
      </c>
      <c r="B4071">
        <v>337.78</v>
      </c>
      <c r="C4071">
        <v>15</v>
      </c>
      <c r="D4071" t="s">
        <v>48</v>
      </c>
      <c r="E4071">
        <v>0</v>
      </c>
      <c r="F4071">
        <v>0</v>
      </c>
      <c r="G4071">
        <v>79</v>
      </c>
      <c r="H4071">
        <v>0</v>
      </c>
      <c r="I4071">
        <v>25</v>
      </c>
      <c r="J4071">
        <v>0</v>
      </c>
      <c r="K4071">
        <f>_xlfn.XLOOKUP(FraudData[[#This Row],[amount]],AmountRules[Amount Min],AmountRules[Risk Points],,-1)</f>
        <v>0</v>
      </c>
      <c r="L4071">
        <f>_xlfn.XLOOKUP(FraudData[[#This Row],[transaction_hour]],TimeRules[Hour Min],TimeRules[Risk Points],,-1)</f>
        <v>0</v>
      </c>
      <c r="M4071">
        <f>_xlfn.XLOOKUP(FraudData[[#This Row],[foreign_transaction]],ForeignRules[Foreign Transaction],ForeignRules[Risk Points],0)</f>
        <v>0</v>
      </c>
      <c r="N4071">
        <f>_xlfn.XLOOKUP(FraudData[[#This Row],[location_mismatch]],Table10[Location Mismatch],Table10[Risk Points],0)</f>
        <v>0</v>
      </c>
      <c r="O4071">
        <f>_xlfn.XLOOKUP(FraudData[[#This Row],[device_trust_score]],DeviceRules[Device Min],DeviceRules[Risk Points],,-1)</f>
        <v>0</v>
      </c>
      <c r="P4071">
        <f>_xlfn.XLOOKUP(FraudData[[#This Row],[velocity_last_24h]],VelocityRules[Velocity Min],VelocityRules[Risk Points],,-1)</f>
        <v>0</v>
      </c>
      <c r="Q4071">
        <f>_xlfn.XLOOKUP(FraudData[[#This Row],[merchant_category]],MerchantRules[Merchant Category],MerchantRules[Risk Points],0)</f>
        <v>0</v>
      </c>
      <c r="R4071">
        <f>SUM(FraudData[[#This Row],[Amount Risk]:[Merchant Risk]])</f>
        <v>0</v>
      </c>
      <c r="S4071" t="str" cm="1">
        <f t="array" ref="S4071">_xlfn.IFS(FraudData[[#This Row],[Fraud Risk Score]]&gt;=8,"High Risk",FraudData[[#This Row],[Fraud Risk Score]]&gt;=6,"Medium Risk",TRUE,"Low Risk")</f>
        <v>Low Risk</v>
      </c>
    </row>
    <row r="4072" spans="1:19">
      <c r="A4072">
        <v>4071</v>
      </c>
      <c r="B4072">
        <v>70.569999999999993</v>
      </c>
      <c r="C4072">
        <v>10</v>
      </c>
      <c r="D4072" t="s">
        <v>50</v>
      </c>
      <c r="E4072">
        <v>0</v>
      </c>
      <c r="F4072">
        <v>0</v>
      </c>
      <c r="G4072">
        <v>99</v>
      </c>
      <c r="H4072">
        <v>1</v>
      </c>
      <c r="I4072">
        <v>47</v>
      </c>
      <c r="J4072">
        <v>0</v>
      </c>
      <c r="K4072">
        <f>_xlfn.XLOOKUP(FraudData[[#This Row],[amount]],AmountRules[Amount Min],AmountRules[Risk Points],,-1)</f>
        <v>0</v>
      </c>
      <c r="L4072">
        <f>_xlfn.XLOOKUP(FraudData[[#This Row],[transaction_hour]],TimeRules[Hour Min],TimeRules[Risk Points],,-1)</f>
        <v>0</v>
      </c>
      <c r="M4072">
        <f>_xlfn.XLOOKUP(FraudData[[#This Row],[foreign_transaction]],ForeignRules[Foreign Transaction],ForeignRules[Risk Points],0)</f>
        <v>0</v>
      </c>
      <c r="N4072">
        <f>_xlfn.XLOOKUP(FraudData[[#This Row],[location_mismatch]],Table10[Location Mismatch],Table10[Risk Points],0)</f>
        <v>0</v>
      </c>
      <c r="O4072">
        <f>_xlfn.XLOOKUP(FraudData[[#This Row],[device_trust_score]],DeviceRules[Device Min],DeviceRules[Risk Points],,-1)</f>
        <v>0</v>
      </c>
      <c r="P4072">
        <f>_xlfn.XLOOKUP(FraudData[[#This Row],[velocity_last_24h]],VelocityRules[Velocity Min],VelocityRules[Risk Points],,-1)</f>
        <v>0</v>
      </c>
      <c r="Q4072">
        <f>_xlfn.XLOOKUP(FraudData[[#This Row],[merchant_category]],MerchantRules[Merchant Category],MerchantRules[Risk Points],0)</f>
        <v>0</v>
      </c>
      <c r="R4072">
        <f>SUM(FraudData[[#This Row],[Amount Risk]:[Merchant Risk]])</f>
        <v>0</v>
      </c>
      <c r="S4072" t="str" cm="1">
        <f t="array" ref="S4072">_xlfn.IFS(FraudData[[#This Row],[Fraud Risk Score]]&gt;=8,"High Risk",FraudData[[#This Row],[Fraud Risk Score]]&gt;=6,"Medium Risk",TRUE,"Low Risk")</f>
        <v>Low Risk</v>
      </c>
    </row>
    <row r="4073" spans="1:19">
      <c r="A4073">
        <v>4072</v>
      </c>
      <c r="B4073">
        <v>203.13</v>
      </c>
      <c r="C4073">
        <v>9</v>
      </c>
      <c r="D4073" t="s">
        <v>47</v>
      </c>
      <c r="E4073">
        <v>1</v>
      </c>
      <c r="F4073">
        <v>0</v>
      </c>
      <c r="G4073">
        <v>73</v>
      </c>
      <c r="H4073">
        <v>2</v>
      </c>
      <c r="I4073">
        <v>63</v>
      </c>
      <c r="J4073">
        <v>0</v>
      </c>
      <c r="K4073">
        <f>_xlfn.XLOOKUP(FraudData[[#This Row],[amount]],AmountRules[Amount Min],AmountRules[Risk Points],,-1)</f>
        <v>0</v>
      </c>
      <c r="L4073">
        <f>_xlfn.XLOOKUP(FraudData[[#This Row],[transaction_hour]],TimeRules[Hour Min],TimeRules[Risk Points],,-1)</f>
        <v>0</v>
      </c>
      <c r="M4073">
        <f>_xlfn.XLOOKUP(FraudData[[#This Row],[foreign_transaction]],ForeignRules[Foreign Transaction],ForeignRules[Risk Points],0)</f>
        <v>3</v>
      </c>
      <c r="N4073">
        <f>_xlfn.XLOOKUP(FraudData[[#This Row],[location_mismatch]],Table10[Location Mismatch],Table10[Risk Points],0)</f>
        <v>0</v>
      </c>
      <c r="O4073">
        <f>_xlfn.XLOOKUP(FraudData[[#This Row],[device_trust_score]],DeviceRules[Device Min],DeviceRules[Risk Points],,-1)</f>
        <v>0</v>
      </c>
      <c r="P4073">
        <f>_xlfn.XLOOKUP(FraudData[[#This Row],[velocity_last_24h]],VelocityRules[Velocity Min],VelocityRules[Risk Points],,-1)</f>
        <v>0</v>
      </c>
      <c r="Q4073">
        <f>_xlfn.XLOOKUP(FraudData[[#This Row],[merchant_category]],MerchantRules[Merchant Category],MerchantRules[Risk Points],0)</f>
        <v>0</v>
      </c>
      <c r="R4073">
        <f>SUM(FraudData[[#This Row],[Amount Risk]:[Merchant Risk]])</f>
        <v>3</v>
      </c>
      <c r="S4073" t="str" cm="1">
        <f t="array" ref="S4073">_xlfn.IFS(FraudData[[#This Row],[Fraud Risk Score]]&gt;=8,"High Risk",FraudData[[#This Row],[Fraud Risk Score]]&gt;=6,"Medium Risk",TRUE,"Low Risk")</f>
        <v>Low Risk</v>
      </c>
    </row>
    <row r="4074" spans="1:19">
      <c r="A4074">
        <v>4073</v>
      </c>
      <c r="B4074">
        <v>162.36000000000001</v>
      </c>
      <c r="C4074">
        <v>7</v>
      </c>
      <c r="D4074" t="s">
        <v>47</v>
      </c>
      <c r="E4074">
        <v>1</v>
      </c>
      <c r="F4074">
        <v>0</v>
      </c>
      <c r="G4074">
        <v>95</v>
      </c>
      <c r="H4074">
        <v>3</v>
      </c>
      <c r="I4074">
        <v>29</v>
      </c>
      <c r="J4074">
        <v>0</v>
      </c>
      <c r="K4074">
        <f>_xlfn.XLOOKUP(FraudData[[#This Row],[amount]],AmountRules[Amount Min],AmountRules[Risk Points],,-1)</f>
        <v>0</v>
      </c>
      <c r="L4074">
        <f>_xlfn.XLOOKUP(FraudData[[#This Row],[transaction_hour]],TimeRules[Hour Min],TimeRules[Risk Points],,-1)</f>
        <v>0</v>
      </c>
      <c r="M4074">
        <f>_xlfn.XLOOKUP(FraudData[[#This Row],[foreign_transaction]],ForeignRules[Foreign Transaction],ForeignRules[Risk Points],0)</f>
        <v>3</v>
      </c>
      <c r="N4074">
        <f>_xlfn.XLOOKUP(FraudData[[#This Row],[location_mismatch]],Table10[Location Mismatch],Table10[Risk Points],0)</f>
        <v>0</v>
      </c>
      <c r="O4074">
        <f>_xlfn.XLOOKUP(FraudData[[#This Row],[device_trust_score]],DeviceRules[Device Min],DeviceRules[Risk Points],,-1)</f>
        <v>0</v>
      </c>
      <c r="P4074">
        <f>_xlfn.XLOOKUP(FraudData[[#This Row],[velocity_last_24h]],VelocityRules[Velocity Min],VelocityRules[Risk Points],,-1)</f>
        <v>0</v>
      </c>
      <c r="Q4074">
        <f>_xlfn.XLOOKUP(FraudData[[#This Row],[merchant_category]],MerchantRules[Merchant Category],MerchantRules[Risk Points],0)</f>
        <v>0</v>
      </c>
      <c r="R4074">
        <f>SUM(FraudData[[#This Row],[Amount Risk]:[Merchant Risk]])</f>
        <v>3</v>
      </c>
      <c r="S4074" t="str" cm="1">
        <f t="array" ref="S4074">_xlfn.IFS(FraudData[[#This Row],[Fraud Risk Score]]&gt;=8,"High Risk",FraudData[[#This Row],[Fraud Risk Score]]&gt;=6,"Medium Risk",TRUE,"Low Risk")</f>
        <v>Low Risk</v>
      </c>
    </row>
    <row r="4075" spans="1:19">
      <c r="A4075">
        <v>4074</v>
      </c>
      <c r="B4075">
        <v>166.36</v>
      </c>
      <c r="C4075">
        <v>0</v>
      </c>
      <c r="D4075" t="s">
        <v>49</v>
      </c>
      <c r="E4075">
        <v>0</v>
      </c>
      <c r="F4075">
        <v>1</v>
      </c>
      <c r="G4075">
        <v>99</v>
      </c>
      <c r="H4075">
        <v>0</v>
      </c>
      <c r="I4075">
        <v>39</v>
      </c>
      <c r="J4075">
        <v>0</v>
      </c>
      <c r="K4075">
        <f>_xlfn.XLOOKUP(FraudData[[#This Row],[amount]],AmountRules[Amount Min],AmountRules[Risk Points],,-1)</f>
        <v>0</v>
      </c>
      <c r="L4075">
        <f>_xlfn.XLOOKUP(FraudData[[#This Row],[transaction_hour]],TimeRules[Hour Min],TimeRules[Risk Points],,-1)</f>
        <v>3</v>
      </c>
      <c r="M4075">
        <f>_xlfn.XLOOKUP(FraudData[[#This Row],[foreign_transaction]],ForeignRules[Foreign Transaction],ForeignRules[Risk Points],0)</f>
        <v>0</v>
      </c>
      <c r="N4075">
        <f>_xlfn.XLOOKUP(FraudData[[#This Row],[location_mismatch]],Table10[Location Mismatch],Table10[Risk Points],0)</f>
        <v>3</v>
      </c>
      <c r="O4075">
        <f>_xlfn.XLOOKUP(FraudData[[#This Row],[device_trust_score]],DeviceRules[Device Min],DeviceRules[Risk Points],,-1)</f>
        <v>0</v>
      </c>
      <c r="P4075">
        <f>_xlfn.XLOOKUP(FraudData[[#This Row],[velocity_last_24h]],VelocityRules[Velocity Min],VelocityRules[Risk Points],,-1)</f>
        <v>0</v>
      </c>
      <c r="Q4075">
        <f>_xlfn.XLOOKUP(FraudData[[#This Row],[merchant_category]],MerchantRules[Merchant Category],MerchantRules[Risk Points],0)</f>
        <v>1</v>
      </c>
      <c r="R4075">
        <f>SUM(FraudData[[#This Row],[Amount Risk]:[Merchant Risk]])</f>
        <v>7</v>
      </c>
      <c r="S4075" t="str" cm="1">
        <f t="array" ref="S4075">_xlfn.IFS(FraudData[[#This Row],[Fraud Risk Score]]&gt;=8,"High Risk",FraudData[[#This Row],[Fraud Risk Score]]&gt;=6,"Medium Risk",TRUE,"Low Risk")</f>
        <v>Medium Risk</v>
      </c>
    </row>
    <row r="4076" spans="1:19">
      <c r="A4076">
        <v>4075</v>
      </c>
      <c r="B4076">
        <v>206.53</v>
      </c>
      <c r="C4076">
        <v>9</v>
      </c>
      <c r="D4076" t="s">
        <v>48</v>
      </c>
      <c r="E4076">
        <v>0</v>
      </c>
      <c r="F4076">
        <v>0</v>
      </c>
      <c r="G4076">
        <v>78</v>
      </c>
      <c r="H4076">
        <v>1</v>
      </c>
      <c r="I4076">
        <v>60</v>
      </c>
      <c r="J4076">
        <v>0</v>
      </c>
      <c r="K4076">
        <f>_xlfn.XLOOKUP(FraudData[[#This Row],[amount]],AmountRules[Amount Min],AmountRules[Risk Points],,-1)</f>
        <v>0</v>
      </c>
      <c r="L4076">
        <f>_xlfn.XLOOKUP(FraudData[[#This Row],[transaction_hour]],TimeRules[Hour Min],TimeRules[Risk Points],,-1)</f>
        <v>0</v>
      </c>
      <c r="M4076">
        <f>_xlfn.XLOOKUP(FraudData[[#This Row],[foreign_transaction]],ForeignRules[Foreign Transaction],ForeignRules[Risk Points],0)</f>
        <v>0</v>
      </c>
      <c r="N4076">
        <f>_xlfn.XLOOKUP(FraudData[[#This Row],[location_mismatch]],Table10[Location Mismatch],Table10[Risk Points],0)</f>
        <v>0</v>
      </c>
      <c r="O4076">
        <f>_xlfn.XLOOKUP(FraudData[[#This Row],[device_trust_score]],DeviceRules[Device Min],DeviceRules[Risk Points],,-1)</f>
        <v>0</v>
      </c>
      <c r="P4076">
        <f>_xlfn.XLOOKUP(FraudData[[#This Row],[velocity_last_24h]],VelocityRules[Velocity Min],VelocityRules[Risk Points],,-1)</f>
        <v>0</v>
      </c>
      <c r="Q4076">
        <f>_xlfn.XLOOKUP(FraudData[[#This Row],[merchant_category]],MerchantRules[Merchant Category],MerchantRules[Risk Points],0)</f>
        <v>0</v>
      </c>
      <c r="R4076">
        <f>SUM(FraudData[[#This Row],[Amount Risk]:[Merchant Risk]])</f>
        <v>0</v>
      </c>
      <c r="S4076" t="str" cm="1">
        <f t="array" ref="S4076">_xlfn.IFS(FraudData[[#This Row],[Fraud Risk Score]]&gt;=8,"High Risk",FraudData[[#This Row],[Fraud Risk Score]]&gt;=6,"Medium Risk",TRUE,"Low Risk")</f>
        <v>Low Risk</v>
      </c>
    </row>
    <row r="4077" spans="1:19">
      <c r="A4077">
        <v>4076</v>
      </c>
      <c r="B4077">
        <v>154.16999999999999</v>
      </c>
      <c r="C4077">
        <v>17</v>
      </c>
      <c r="D4077" t="s">
        <v>50</v>
      </c>
      <c r="E4077">
        <v>0</v>
      </c>
      <c r="F4077">
        <v>1</v>
      </c>
      <c r="G4077">
        <v>57</v>
      </c>
      <c r="H4077">
        <v>1</v>
      </c>
      <c r="I4077">
        <v>32</v>
      </c>
      <c r="J4077">
        <v>0</v>
      </c>
      <c r="K4077">
        <f>_xlfn.XLOOKUP(FraudData[[#This Row],[amount]],AmountRules[Amount Min],AmountRules[Risk Points],,-1)</f>
        <v>0</v>
      </c>
      <c r="L4077">
        <f>_xlfn.XLOOKUP(FraudData[[#This Row],[transaction_hour]],TimeRules[Hour Min],TimeRules[Risk Points],,-1)</f>
        <v>0</v>
      </c>
      <c r="M4077">
        <f>_xlfn.XLOOKUP(FraudData[[#This Row],[foreign_transaction]],ForeignRules[Foreign Transaction],ForeignRules[Risk Points],0)</f>
        <v>0</v>
      </c>
      <c r="N4077">
        <f>_xlfn.XLOOKUP(FraudData[[#This Row],[location_mismatch]],Table10[Location Mismatch],Table10[Risk Points],0)</f>
        <v>3</v>
      </c>
      <c r="O4077">
        <f>_xlfn.XLOOKUP(FraudData[[#This Row],[device_trust_score]],DeviceRules[Device Min],DeviceRules[Risk Points],,-1)</f>
        <v>1</v>
      </c>
      <c r="P4077">
        <f>_xlfn.XLOOKUP(FraudData[[#This Row],[velocity_last_24h]],VelocityRules[Velocity Min],VelocityRules[Risk Points],,-1)</f>
        <v>0</v>
      </c>
      <c r="Q4077">
        <f>_xlfn.XLOOKUP(FraudData[[#This Row],[merchant_category]],MerchantRules[Merchant Category],MerchantRules[Risk Points],0)</f>
        <v>0</v>
      </c>
      <c r="R4077">
        <f>SUM(FraudData[[#This Row],[Amount Risk]:[Merchant Risk]])</f>
        <v>4</v>
      </c>
      <c r="S4077" t="str" cm="1">
        <f t="array" ref="S4077">_xlfn.IFS(FraudData[[#This Row],[Fraud Risk Score]]&gt;=8,"High Risk",FraudData[[#This Row],[Fraud Risk Score]]&gt;=6,"Medium Risk",TRUE,"Low Risk")</f>
        <v>Low Risk</v>
      </c>
    </row>
    <row r="4078" spans="1:19">
      <c r="A4078">
        <v>4077</v>
      </c>
      <c r="B4078">
        <v>100.89</v>
      </c>
      <c r="C4078">
        <v>2</v>
      </c>
      <c r="D4078" t="s">
        <v>46</v>
      </c>
      <c r="E4078">
        <v>0</v>
      </c>
      <c r="F4078">
        <v>0</v>
      </c>
      <c r="G4078">
        <v>61</v>
      </c>
      <c r="H4078">
        <v>2</v>
      </c>
      <c r="I4078">
        <v>47</v>
      </c>
      <c r="J4078">
        <v>0</v>
      </c>
      <c r="K4078">
        <f>_xlfn.XLOOKUP(FraudData[[#This Row],[amount]],AmountRules[Amount Min],AmountRules[Risk Points],,-1)</f>
        <v>0</v>
      </c>
      <c r="L4078">
        <f>_xlfn.XLOOKUP(FraudData[[#This Row],[transaction_hour]],TimeRules[Hour Min],TimeRules[Risk Points],,-1)</f>
        <v>3</v>
      </c>
      <c r="M4078">
        <f>_xlfn.XLOOKUP(FraudData[[#This Row],[foreign_transaction]],ForeignRules[Foreign Transaction],ForeignRules[Risk Points],0)</f>
        <v>0</v>
      </c>
      <c r="N4078">
        <f>_xlfn.XLOOKUP(FraudData[[#This Row],[location_mismatch]],Table10[Location Mismatch],Table10[Risk Points],0)</f>
        <v>0</v>
      </c>
      <c r="O4078">
        <f>_xlfn.XLOOKUP(FraudData[[#This Row],[device_trust_score]],DeviceRules[Device Min],DeviceRules[Risk Points],,-1)</f>
        <v>1</v>
      </c>
      <c r="P4078">
        <f>_xlfn.XLOOKUP(FraudData[[#This Row],[velocity_last_24h]],VelocityRules[Velocity Min],VelocityRules[Risk Points],,-1)</f>
        <v>0</v>
      </c>
      <c r="Q4078">
        <f>_xlfn.XLOOKUP(FraudData[[#This Row],[merchant_category]],MerchantRules[Merchant Category],MerchantRules[Risk Points],0)</f>
        <v>0</v>
      </c>
      <c r="R4078">
        <f>SUM(FraudData[[#This Row],[Amount Risk]:[Merchant Risk]])</f>
        <v>4</v>
      </c>
      <c r="S4078" t="str" cm="1">
        <f t="array" ref="S4078">_xlfn.IFS(FraudData[[#This Row],[Fraud Risk Score]]&gt;=8,"High Risk",FraudData[[#This Row],[Fraud Risk Score]]&gt;=6,"Medium Risk",TRUE,"Low Risk")</f>
        <v>Low Risk</v>
      </c>
    </row>
    <row r="4079" spans="1:19">
      <c r="A4079">
        <v>4078</v>
      </c>
      <c r="B4079">
        <v>58.11</v>
      </c>
      <c r="C4079">
        <v>10</v>
      </c>
      <c r="D4079" t="s">
        <v>50</v>
      </c>
      <c r="E4079">
        <v>0</v>
      </c>
      <c r="F4079">
        <v>1</v>
      </c>
      <c r="G4079">
        <v>31</v>
      </c>
      <c r="H4079">
        <v>1</v>
      </c>
      <c r="I4079">
        <v>41</v>
      </c>
      <c r="J4079">
        <v>0</v>
      </c>
      <c r="K4079">
        <f>_xlfn.XLOOKUP(FraudData[[#This Row],[amount]],AmountRules[Amount Min],AmountRules[Risk Points],,-1)</f>
        <v>0</v>
      </c>
      <c r="L4079">
        <f>_xlfn.XLOOKUP(FraudData[[#This Row],[transaction_hour]],TimeRules[Hour Min],TimeRules[Risk Points],,-1)</f>
        <v>0</v>
      </c>
      <c r="M4079">
        <f>_xlfn.XLOOKUP(FraudData[[#This Row],[foreign_transaction]],ForeignRules[Foreign Transaction],ForeignRules[Risk Points],0)</f>
        <v>0</v>
      </c>
      <c r="N4079">
        <f>_xlfn.XLOOKUP(FraudData[[#This Row],[location_mismatch]],Table10[Location Mismatch],Table10[Risk Points],0)</f>
        <v>3</v>
      </c>
      <c r="O4079">
        <f>_xlfn.XLOOKUP(FraudData[[#This Row],[device_trust_score]],DeviceRules[Device Min],DeviceRules[Risk Points],,-1)</f>
        <v>2</v>
      </c>
      <c r="P4079">
        <f>_xlfn.XLOOKUP(FraudData[[#This Row],[velocity_last_24h]],VelocityRules[Velocity Min],VelocityRules[Risk Points],,-1)</f>
        <v>0</v>
      </c>
      <c r="Q4079">
        <f>_xlfn.XLOOKUP(FraudData[[#This Row],[merchant_category]],MerchantRules[Merchant Category],MerchantRules[Risk Points],0)</f>
        <v>0</v>
      </c>
      <c r="R4079">
        <f>SUM(FraudData[[#This Row],[Amount Risk]:[Merchant Risk]])</f>
        <v>5</v>
      </c>
      <c r="S4079" t="str" cm="1">
        <f t="array" ref="S4079">_xlfn.IFS(FraudData[[#This Row],[Fraud Risk Score]]&gt;=8,"High Risk",FraudData[[#This Row],[Fraud Risk Score]]&gt;=6,"Medium Risk",TRUE,"Low Risk")</f>
        <v>Low Risk</v>
      </c>
    </row>
    <row r="4080" spans="1:19">
      <c r="A4080">
        <v>4079</v>
      </c>
      <c r="B4080">
        <v>263.43</v>
      </c>
      <c r="C4080">
        <v>17</v>
      </c>
      <c r="D4080" t="s">
        <v>47</v>
      </c>
      <c r="E4080">
        <v>0</v>
      </c>
      <c r="F4080">
        <v>0</v>
      </c>
      <c r="G4080">
        <v>48</v>
      </c>
      <c r="H4080">
        <v>2</v>
      </c>
      <c r="I4080">
        <v>66</v>
      </c>
      <c r="J4080">
        <v>0</v>
      </c>
      <c r="K4080">
        <f>_xlfn.XLOOKUP(FraudData[[#This Row],[amount]],AmountRules[Amount Min],AmountRules[Risk Points],,-1)</f>
        <v>0</v>
      </c>
      <c r="L4080">
        <f>_xlfn.XLOOKUP(FraudData[[#This Row],[transaction_hour]],TimeRules[Hour Min],TimeRules[Risk Points],,-1)</f>
        <v>0</v>
      </c>
      <c r="M4080">
        <f>_xlfn.XLOOKUP(FraudData[[#This Row],[foreign_transaction]],ForeignRules[Foreign Transaction],ForeignRules[Risk Points],0)</f>
        <v>0</v>
      </c>
      <c r="N4080">
        <f>_xlfn.XLOOKUP(FraudData[[#This Row],[location_mismatch]],Table10[Location Mismatch],Table10[Risk Points],0)</f>
        <v>0</v>
      </c>
      <c r="O4080">
        <f>_xlfn.XLOOKUP(FraudData[[#This Row],[device_trust_score]],DeviceRules[Device Min],DeviceRules[Risk Points],,-1)</f>
        <v>2</v>
      </c>
      <c r="P4080">
        <f>_xlfn.XLOOKUP(FraudData[[#This Row],[velocity_last_24h]],VelocityRules[Velocity Min],VelocityRules[Risk Points],,-1)</f>
        <v>0</v>
      </c>
      <c r="Q4080">
        <f>_xlfn.XLOOKUP(FraudData[[#This Row],[merchant_category]],MerchantRules[Merchant Category],MerchantRules[Risk Points],0)</f>
        <v>0</v>
      </c>
      <c r="R4080">
        <f>SUM(FraudData[[#This Row],[Amount Risk]:[Merchant Risk]])</f>
        <v>2</v>
      </c>
      <c r="S4080" t="str" cm="1">
        <f t="array" ref="S4080">_xlfn.IFS(FraudData[[#This Row],[Fraud Risk Score]]&gt;=8,"High Risk",FraudData[[#This Row],[Fraud Risk Score]]&gt;=6,"Medium Risk",TRUE,"Low Risk")</f>
        <v>Low Risk</v>
      </c>
    </row>
    <row r="4081" spans="1:19">
      <c r="A4081">
        <v>4080</v>
      </c>
      <c r="B4081">
        <v>46.18</v>
      </c>
      <c r="C4081">
        <v>2</v>
      </c>
      <c r="D4081" t="s">
        <v>48</v>
      </c>
      <c r="E4081">
        <v>0</v>
      </c>
      <c r="F4081">
        <v>0</v>
      </c>
      <c r="G4081">
        <v>79</v>
      </c>
      <c r="H4081">
        <v>1</v>
      </c>
      <c r="I4081">
        <v>42</v>
      </c>
      <c r="J4081">
        <v>0</v>
      </c>
      <c r="K4081">
        <f>_xlfn.XLOOKUP(FraudData[[#This Row],[amount]],AmountRules[Amount Min],AmountRules[Risk Points],,-1)</f>
        <v>0</v>
      </c>
      <c r="L4081">
        <f>_xlfn.XLOOKUP(FraudData[[#This Row],[transaction_hour]],TimeRules[Hour Min],TimeRules[Risk Points],,-1)</f>
        <v>3</v>
      </c>
      <c r="M4081">
        <f>_xlfn.XLOOKUP(FraudData[[#This Row],[foreign_transaction]],ForeignRules[Foreign Transaction],ForeignRules[Risk Points],0)</f>
        <v>0</v>
      </c>
      <c r="N4081">
        <f>_xlfn.XLOOKUP(FraudData[[#This Row],[location_mismatch]],Table10[Location Mismatch],Table10[Risk Points],0)</f>
        <v>0</v>
      </c>
      <c r="O4081">
        <f>_xlfn.XLOOKUP(FraudData[[#This Row],[device_trust_score]],DeviceRules[Device Min],DeviceRules[Risk Points],,-1)</f>
        <v>0</v>
      </c>
      <c r="P4081">
        <f>_xlfn.XLOOKUP(FraudData[[#This Row],[velocity_last_24h]],VelocityRules[Velocity Min],VelocityRules[Risk Points],,-1)</f>
        <v>0</v>
      </c>
      <c r="Q4081">
        <f>_xlfn.XLOOKUP(FraudData[[#This Row],[merchant_category]],MerchantRules[Merchant Category],MerchantRules[Risk Points],0)</f>
        <v>0</v>
      </c>
      <c r="R4081">
        <f>SUM(FraudData[[#This Row],[Amount Risk]:[Merchant Risk]])</f>
        <v>3</v>
      </c>
      <c r="S4081" t="str" cm="1">
        <f t="array" ref="S4081">_xlfn.IFS(FraudData[[#This Row],[Fraud Risk Score]]&gt;=8,"High Risk",FraudData[[#This Row],[Fraud Risk Score]]&gt;=6,"Medium Risk",TRUE,"Low Risk")</f>
        <v>Low Risk</v>
      </c>
    </row>
    <row r="4082" spans="1:19">
      <c r="A4082">
        <v>4081</v>
      </c>
      <c r="B4082">
        <v>212.19</v>
      </c>
      <c r="C4082">
        <v>7</v>
      </c>
      <c r="D4082" t="s">
        <v>49</v>
      </c>
      <c r="E4082">
        <v>0</v>
      </c>
      <c r="F4082">
        <v>0</v>
      </c>
      <c r="G4082">
        <v>35</v>
      </c>
      <c r="H4082">
        <v>2</v>
      </c>
      <c r="I4082">
        <v>19</v>
      </c>
      <c r="J4082">
        <v>0</v>
      </c>
      <c r="K4082">
        <f>_xlfn.XLOOKUP(FraudData[[#This Row],[amount]],AmountRules[Amount Min],AmountRules[Risk Points],,-1)</f>
        <v>0</v>
      </c>
      <c r="L4082">
        <f>_xlfn.XLOOKUP(FraudData[[#This Row],[transaction_hour]],TimeRules[Hour Min],TimeRules[Risk Points],,-1)</f>
        <v>0</v>
      </c>
      <c r="M4082">
        <f>_xlfn.XLOOKUP(FraudData[[#This Row],[foreign_transaction]],ForeignRules[Foreign Transaction],ForeignRules[Risk Points],0)</f>
        <v>0</v>
      </c>
      <c r="N4082">
        <f>_xlfn.XLOOKUP(FraudData[[#This Row],[location_mismatch]],Table10[Location Mismatch],Table10[Risk Points],0)</f>
        <v>0</v>
      </c>
      <c r="O4082">
        <f>_xlfn.XLOOKUP(FraudData[[#This Row],[device_trust_score]],DeviceRules[Device Min],DeviceRules[Risk Points],,-1)</f>
        <v>2</v>
      </c>
      <c r="P4082">
        <f>_xlfn.XLOOKUP(FraudData[[#This Row],[velocity_last_24h]],VelocityRules[Velocity Min],VelocityRules[Risk Points],,-1)</f>
        <v>0</v>
      </c>
      <c r="Q4082">
        <f>_xlfn.XLOOKUP(FraudData[[#This Row],[merchant_category]],MerchantRules[Merchant Category],MerchantRules[Risk Points],0)</f>
        <v>1</v>
      </c>
      <c r="R4082">
        <f>SUM(FraudData[[#This Row],[Amount Risk]:[Merchant Risk]])</f>
        <v>3</v>
      </c>
      <c r="S4082" t="str" cm="1">
        <f t="array" ref="S4082">_xlfn.IFS(FraudData[[#This Row],[Fraud Risk Score]]&gt;=8,"High Risk",FraudData[[#This Row],[Fraud Risk Score]]&gt;=6,"Medium Risk",TRUE,"Low Risk")</f>
        <v>Low Risk</v>
      </c>
    </row>
    <row r="4083" spans="1:19">
      <c r="A4083">
        <v>4082</v>
      </c>
      <c r="B4083">
        <v>47.83</v>
      </c>
      <c r="C4083">
        <v>13</v>
      </c>
      <c r="D4083" t="s">
        <v>50</v>
      </c>
      <c r="E4083">
        <v>0</v>
      </c>
      <c r="F4083">
        <v>0</v>
      </c>
      <c r="G4083">
        <v>68</v>
      </c>
      <c r="H4083">
        <v>0</v>
      </c>
      <c r="I4083">
        <v>18</v>
      </c>
      <c r="J4083">
        <v>0</v>
      </c>
      <c r="K4083">
        <f>_xlfn.XLOOKUP(FraudData[[#This Row],[amount]],AmountRules[Amount Min],AmountRules[Risk Points],,-1)</f>
        <v>0</v>
      </c>
      <c r="L4083">
        <f>_xlfn.XLOOKUP(FraudData[[#This Row],[transaction_hour]],TimeRules[Hour Min],TimeRules[Risk Points],,-1)</f>
        <v>0</v>
      </c>
      <c r="M4083">
        <f>_xlfn.XLOOKUP(FraudData[[#This Row],[foreign_transaction]],ForeignRules[Foreign Transaction],ForeignRules[Risk Points],0)</f>
        <v>0</v>
      </c>
      <c r="N4083">
        <f>_xlfn.XLOOKUP(FraudData[[#This Row],[location_mismatch]],Table10[Location Mismatch],Table10[Risk Points],0)</f>
        <v>0</v>
      </c>
      <c r="O4083">
        <f>_xlfn.XLOOKUP(FraudData[[#This Row],[device_trust_score]],DeviceRules[Device Min],DeviceRules[Risk Points],,-1)</f>
        <v>1</v>
      </c>
      <c r="P4083">
        <f>_xlfn.XLOOKUP(FraudData[[#This Row],[velocity_last_24h]],VelocityRules[Velocity Min],VelocityRules[Risk Points],,-1)</f>
        <v>0</v>
      </c>
      <c r="Q4083">
        <f>_xlfn.XLOOKUP(FraudData[[#This Row],[merchant_category]],MerchantRules[Merchant Category],MerchantRules[Risk Points],0)</f>
        <v>0</v>
      </c>
      <c r="R4083">
        <f>SUM(FraudData[[#This Row],[Amount Risk]:[Merchant Risk]])</f>
        <v>1</v>
      </c>
      <c r="S4083" t="str" cm="1">
        <f t="array" ref="S4083">_xlfn.IFS(FraudData[[#This Row],[Fraud Risk Score]]&gt;=8,"High Risk",FraudData[[#This Row],[Fraud Risk Score]]&gt;=6,"Medium Risk",TRUE,"Low Risk")</f>
        <v>Low Risk</v>
      </c>
    </row>
    <row r="4084" spans="1:19">
      <c r="A4084">
        <v>4083</v>
      </c>
      <c r="B4084">
        <v>176.71</v>
      </c>
      <c r="C4084">
        <v>5</v>
      </c>
      <c r="D4084" t="s">
        <v>49</v>
      </c>
      <c r="E4084">
        <v>0</v>
      </c>
      <c r="F4084">
        <v>0</v>
      </c>
      <c r="G4084">
        <v>89</v>
      </c>
      <c r="H4084">
        <v>2</v>
      </c>
      <c r="I4084">
        <v>37</v>
      </c>
      <c r="J4084">
        <v>0</v>
      </c>
      <c r="K4084">
        <f>_xlfn.XLOOKUP(FraudData[[#This Row],[amount]],AmountRules[Amount Min],AmountRules[Risk Points],,-1)</f>
        <v>0</v>
      </c>
      <c r="L4084">
        <f>_xlfn.XLOOKUP(FraudData[[#This Row],[transaction_hour]],TimeRules[Hour Min],TimeRules[Risk Points],,-1)</f>
        <v>0</v>
      </c>
      <c r="M4084">
        <f>_xlfn.XLOOKUP(FraudData[[#This Row],[foreign_transaction]],ForeignRules[Foreign Transaction],ForeignRules[Risk Points],0)</f>
        <v>0</v>
      </c>
      <c r="N4084">
        <f>_xlfn.XLOOKUP(FraudData[[#This Row],[location_mismatch]],Table10[Location Mismatch],Table10[Risk Points],0)</f>
        <v>0</v>
      </c>
      <c r="O4084">
        <f>_xlfn.XLOOKUP(FraudData[[#This Row],[device_trust_score]],DeviceRules[Device Min],DeviceRules[Risk Points],,-1)</f>
        <v>0</v>
      </c>
      <c r="P4084">
        <f>_xlfn.XLOOKUP(FraudData[[#This Row],[velocity_last_24h]],VelocityRules[Velocity Min],VelocityRules[Risk Points],,-1)</f>
        <v>0</v>
      </c>
      <c r="Q4084">
        <f>_xlfn.XLOOKUP(FraudData[[#This Row],[merchant_category]],MerchantRules[Merchant Category],MerchantRules[Risk Points],0)</f>
        <v>1</v>
      </c>
      <c r="R4084">
        <f>SUM(FraudData[[#This Row],[Amount Risk]:[Merchant Risk]])</f>
        <v>1</v>
      </c>
      <c r="S4084" t="str" cm="1">
        <f t="array" ref="S4084">_xlfn.IFS(FraudData[[#This Row],[Fraud Risk Score]]&gt;=8,"High Risk",FraudData[[#This Row],[Fraud Risk Score]]&gt;=6,"Medium Risk",TRUE,"Low Risk")</f>
        <v>Low Risk</v>
      </c>
    </row>
    <row r="4085" spans="1:19">
      <c r="A4085">
        <v>4084</v>
      </c>
      <c r="B4085">
        <v>247.44</v>
      </c>
      <c r="C4085">
        <v>14</v>
      </c>
      <c r="D4085" t="s">
        <v>47</v>
      </c>
      <c r="E4085">
        <v>0</v>
      </c>
      <c r="F4085">
        <v>0</v>
      </c>
      <c r="G4085">
        <v>30</v>
      </c>
      <c r="H4085">
        <v>3</v>
      </c>
      <c r="I4085">
        <v>62</v>
      </c>
      <c r="J4085">
        <v>0</v>
      </c>
      <c r="K4085">
        <f>_xlfn.XLOOKUP(FraudData[[#This Row],[amount]],AmountRules[Amount Min],AmountRules[Risk Points],,-1)</f>
        <v>0</v>
      </c>
      <c r="L4085">
        <f>_xlfn.XLOOKUP(FraudData[[#This Row],[transaction_hour]],TimeRules[Hour Min],TimeRules[Risk Points],,-1)</f>
        <v>0</v>
      </c>
      <c r="M4085">
        <f>_xlfn.XLOOKUP(FraudData[[#This Row],[foreign_transaction]],ForeignRules[Foreign Transaction],ForeignRules[Risk Points],0)</f>
        <v>0</v>
      </c>
      <c r="N4085">
        <f>_xlfn.XLOOKUP(FraudData[[#This Row],[location_mismatch]],Table10[Location Mismatch],Table10[Risk Points],0)</f>
        <v>0</v>
      </c>
      <c r="O4085">
        <f>_xlfn.XLOOKUP(FraudData[[#This Row],[device_trust_score]],DeviceRules[Device Min],DeviceRules[Risk Points],,-1)</f>
        <v>2</v>
      </c>
      <c r="P4085">
        <f>_xlfn.XLOOKUP(FraudData[[#This Row],[velocity_last_24h]],VelocityRules[Velocity Min],VelocityRules[Risk Points],,-1)</f>
        <v>0</v>
      </c>
      <c r="Q4085">
        <f>_xlfn.XLOOKUP(FraudData[[#This Row],[merchant_category]],MerchantRules[Merchant Category],MerchantRules[Risk Points],0)</f>
        <v>0</v>
      </c>
      <c r="R4085">
        <f>SUM(FraudData[[#This Row],[Amount Risk]:[Merchant Risk]])</f>
        <v>2</v>
      </c>
      <c r="S4085" t="str" cm="1">
        <f t="array" ref="S4085">_xlfn.IFS(FraudData[[#This Row],[Fraud Risk Score]]&gt;=8,"High Risk",FraudData[[#This Row],[Fraud Risk Score]]&gt;=6,"Medium Risk",TRUE,"Low Risk")</f>
        <v>Low Risk</v>
      </c>
    </row>
    <row r="4086" spans="1:19">
      <c r="A4086">
        <v>4085</v>
      </c>
      <c r="B4086">
        <v>44.43</v>
      </c>
      <c r="C4086">
        <v>13</v>
      </c>
      <c r="D4086" t="s">
        <v>46</v>
      </c>
      <c r="E4086">
        <v>0</v>
      </c>
      <c r="F4086">
        <v>0</v>
      </c>
      <c r="G4086">
        <v>55</v>
      </c>
      <c r="H4086">
        <v>0</v>
      </c>
      <c r="I4086">
        <v>61</v>
      </c>
      <c r="J4086">
        <v>0</v>
      </c>
      <c r="K4086">
        <f>_xlfn.XLOOKUP(FraudData[[#This Row],[amount]],AmountRules[Amount Min],AmountRules[Risk Points],,-1)</f>
        <v>0</v>
      </c>
      <c r="L4086">
        <f>_xlfn.XLOOKUP(FraudData[[#This Row],[transaction_hour]],TimeRules[Hour Min],TimeRules[Risk Points],,-1)</f>
        <v>0</v>
      </c>
      <c r="M4086">
        <f>_xlfn.XLOOKUP(FraudData[[#This Row],[foreign_transaction]],ForeignRules[Foreign Transaction],ForeignRules[Risk Points],0)</f>
        <v>0</v>
      </c>
      <c r="N4086">
        <f>_xlfn.XLOOKUP(FraudData[[#This Row],[location_mismatch]],Table10[Location Mismatch],Table10[Risk Points],0)</f>
        <v>0</v>
      </c>
      <c r="O4086">
        <f>_xlfn.XLOOKUP(FraudData[[#This Row],[device_trust_score]],DeviceRules[Device Min],DeviceRules[Risk Points],,-1)</f>
        <v>1</v>
      </c>
      <c r="P4086">
        <f>_xlfn.XLOOKUP(FraudData[[#This Row],[velocity_last_24h]],VelocityRules[Velocity Min],VelocityRules[Risk Points],,-1)</f>
        <v>0</v>
      </c>
      <c r="Q4086">
        <f>_xlfn.XLOOKUP(FraudData[[#This Row],[merchant_category]],MerchantRules[Merchant Category],MerchantRules[Risk Points],0)</f>
        <v>0</v>
      </c>
      <c r="R4086">
        <f>SUM(FraudData[[#This Row],[Amount Risk]:[Merchant Risk]])</f>
        <v>1</v>
      </c>
      <c r="S4086" t="str" cm="1">
        <f t="array" ref="S4086">_xlfn.IFS(FraudData[[#This Row],[Fraud Risk Score]]&gt;=8,"High Risk",FraudData[[#This Row],[Fraud Risk Score]]&gt;=6,"Medium Risk",TRUE,"Low Risk")</f>
        <v>Low Risk</v>
      </c>
    </row>
    <row r="4087" spans="1:19">
      <c r="A4087">
        <v>4086</v>
      </c>
      <c r="B4087">
        <v>11.13</v>
      </c>
      <c r="C4087">
        <v>6</v>
      </c>
      <c r="D4087" t="s">
        <v>50</v>
      </c>
      <c r="E4087">
        <v>0</v>
      </c>
      <c r="F4087">
        <v>0</v>
      </c>
      <c r="G4087">
        <v>67</v>
      </c>
      <c r="H4087">
        <v>1</v>
      </c>
      <c r="I4087">
        <v>43</v>
      </c>
      <c r="J4087">
        <v>0</v>
      </c>
      <c r="K4087">
        <f>_xlfn.XLOOKUP(FraudData[[#This Row],[amount]],AmountRules[Amount Min],AmountRules[Risk Points],,-1)</f>
        <v>0</v>
      </c>
      <c r="L4087">
        <f>_xlfn.XLOOKUP(FraudData[[#This Row],[transaction_hour]],TimeRules[Hour Min],TimeRules[Risk Points],,-1)</f>
        <v>0</v>
      </c>
      <c r="M4087">
        <f>_xlfn.XLOOKUP(FraudData[[#This Row],[foreign_transaction]],ForeignRules[Foreign Transaction],ForeignRules[Risk Points],0)</f>
        <v>0</v>
      </c>
      <c r="N4087">
        <f>_xlfn.XLOOKUP(FraudData[[#This Row],[location_mismatch]],Table10[Location Mismatch],Table10[Risk Points],0)</f>
        <v>0</v>
      </c>
      <c r="O4087">
        <f>_xlfn.XLOOKUP(FraudData[[#This Row],[device_trust_score]],DeviceRules[Device Min],DeviceRules[Risk Points],,-1)</f>
        <v>1</v>
      </c>
      <c r="P4087">
        <f>_xlfn.XLOOKUP(FraudData[[#This Row],[velocity_last_24h]],VelocityRules[Velocity Min],VelocityRules[Risk Points],,-1)</f>
        <v>0</v>
      </c>
      <c r="Q4087">
        <f>_xlfn.XLOOKUP(FraudData[[#This Row],[merchant_category]],MerchantRules[Merchant Category],MerchantRules[Risk Points],0)</f>
        <v>0</v>
      </c>
      <c r="R4087">
        <f>SUM(FraudData[[#This Row],[Amount Risk]:[Merchant Risk]])</f>
        <v>1</v>
      </c>
      <c r="S4087" t="str" cm="1">
        <f t="array" ref="S4087">_xlfn.IFS(FraudData[[#This Row],[Fraud Risk Score]]&gt;=8,"High Risk",FraudData[[#This Row],[Fraud Risk Score]]&gt;=6,"Medium Risk",TRUE,"Low Risk")</f>
        <v>Low Risk</v>
      </c>
    </row>
    <row r="4088" spans="1:19">
      <c r="A4088">
        <v>4087</v>
      </c>
      <c r="B4088">
        <v>25.27</v>
      </c>
      <c r="C4088">
        <v>9</v>
      </c>
      <c r="D4088" t="s">
        <v>47</v>
      </c>
      <c r="E4088">
        <v>0</v>
      </c>
      <c r="F4088">
        <v>0</v>
      </c>
      <c r="G4088">
        <v>36</v>
      </c>
      <c r="H4088">
        <v>4</v>
      </c>
      <c r="I4088">
        <v>25</v>
      </c>
      <c r="J4088">
        <v>0</v>
      </c>
      <c r="K4088">
        <f>_xlfn.XLOOKUP(FraudData[[#This Row],[amount]],AmountRules[Amount Min],AmountRules[Risk Points],,-1)</f>
        <v>0</v>
      </c>
      <c r="L4088">
        <f>_xlfn.XLOOKUP(FraudData[[#This Row],[transaction_hour]],TimeRules[Hour Min],TimeRules[Risk Points],,-1)</f>
        <v>0</v>
      </c>
      <c r="M4088">
        <f>_xlfn.XLOOKUP(FraudData[[#This Row],[foreign_transaction]],ForeignRules[Foreign Transaction],ForeignRules[Risk Points],0)</f>
        <v>0</v>
      </c>
      <c r="N4088">
        <f>_xlfn.XLOOKUP(FraudData[[#This Row],[location_mismatch]],Table10[Location Mismatch],Table10[Risk Points],0)</f>
        <v>0</v>
      </c>
      <c r="O4088">
        <f>_xlfn.XLOOKUP(FraudData[[#This Row],[device_trust_score]],DeviceRules[Device Min],DeviceRules[Risk Points],,-1)</f>
        <v>2</v>
      </c>
      <c r="P4088">
        <f>_xlfn.XLOOKUP(FraudData[[#This Row],[velocity_last_24h]],VelocityRules[Velocity Min],VelocityRules[Risk Points],,-1)</f>
        <v>0</v>
      </c>
      <c r="Q4088">
        <f>_xlfn.XLOOKUP(FraudData[[#This Row],[merchant_category]],MerchantRules[Merchant Category],MerchantRules[Risk Points],0)</f>
        <v>0</v>
      </c>
      <c r="R4088">
        <f>SUM(FraudData[[#This Row],[Amount Risk]:[Merchant Risk]])</f>
        <v>2</v>
      </c>
      <c r="S4088" t="str" cm="1">
        <f t="array" ref="S4088">_xlfn.IFS(FraudData[[#This Row],[Fraud Risk Score]]&gt;=8,"High Risk",FraudData[[#This Row],[Fraud Risk Score]]&gt;=6,"Medium Risk",TRUE,"Low Risk")</f>
        <v>Low Risk</v>
      </c>
    </row>
    <row r="4089" spans="1:19">
      <c r="A4089">
        <v>4088</v>
      </c>
      <c r="B4089">
        <v>167.65</v>
      </c>
      <c r="C4089">
        <v>14</v>
      </c>
      <c r="D4089" t="s">
        <v>48</v>
      </c>
      <c r="E4089">
        <v>0</v>
      </c>
      <c r="F4089">
        <v>0</v>
      </c>
      <c r="G4089">
        <v>89</v>
      </c>
      <c r="H4089">
        <v>4</v>
      </c>
      <c r="I4089">
        <v>36</v>
      </c>
      <c r="J4089">
        <v>0</v>
      </c>
      <c r="K4089">
        <f>_xlfn.XLOOKUP(FraudData[[#This Row],[amount]],AmountRules[Amount Min],AmountRules[Risk Points],,-1)</f>
        <v>0</v>
      </c>
      <c r="L4089">
        <f>_xlfn.XLOOKUP(FraudData[[#This Row],[transaction_hour]],TimeRules[Hour Min],TimeRules[Risk Points],,-1)</f>
        <v>0</v>
      </c>
      <c r="M4089">
        <f>_xlfn.XLOOKUP(FraudData[[#This Row],[foreign_transaction]],ForeignRules[Foreign Transaction],ForeignRules[Risk Points],0)</f>
        <v>0</v>
      </c>
      <c r="N4089">
        <f>_xlfn.XLOOKUP(FraudData[[#This Row],[location_mismatch]],Table10[Location Mismatch],Table10[Risk Points],0)</f>
        <v>0</v>
      </c>
      <c r="O4089">
        <f>_xlfn.XLOOKUP(FraudData[[#This Row],[device_trust_score]],DeviceRules[Device Min],DeviceRules[Risk Points],,-1)</f>
        <v>0</v>
      </c>
      <c r="P4089">
        <f>_xlfn.XLOOKUP(FraudData[[#This Row],[velocity_last_24h]],VelocityRules[Velocity Min],VelocityRules[Risk Points],,-1)</f>
        <v>0</v>
      </c>
      <c r="Q4089">
        <f>_xlfn.XLOOKUP(FraudData[[#This Row],[merchant_category]],MerchantRules[Merchant Category],MerchantRules[Risk Points],0)</f>
        <v>0</v>
      </c>
      <c r="R4089">
        <f>SUM(FraudData[[#This Row],[Amount Risk]:[Merchant Risk]])</f>
        <v>0</v>
      </c>
      <c r="S4089" t="str" cm="1">
        <f t="array" ref="S4089">_xlfn.IFS(FraudData[[#This Row],[Fraud Risk Score]]&gt;=8,"High Risk",FraudData[[#This Row],[Fraud Risk Score]]&gt;=6,"Medium Risk",TRUE,"Low Risk")</f>
        <v>Low Risk</v>
      </c>
    </row>
    <row r="4090" spans="1:19">
      <c r="A4090">
        <v>4089</v>
      </c>
      <c r="B4090">
        <v>340.82</v>
      </c>
      <c r="C4090">
        <v>9</v>
      </c>
      <c r="D4090" t="s">
        <v>50</v>
      </c>
      <c r="E4090">
        <v>0</v>
      </c>
      <c r="F4090">
        <v>0</v>
      </c>
      <c r="G4090">
        <v>76</v>
      </c>
      <c r="H4090">
        <v>2</v>
      </c>
      <c r="I4090">
        <v>48</v>
      </c>
      <c r="J4090">
        <v>0</v>
      </c>
      <c r="K4090">
        <f>_xlfn.XLOOKUP(FraudData[[#This Row],[amount]],AmountRules[Amount Min],AmountRules[Risk Points],,-1)</f>
        <v>0</v>
      </c>
      <c r="L4090">
        <f>_xlfn.XLOOKUP(FraudData[[#This Row],[transaction_hour]],TimeRules[Hour Min],TimeRules[Risk Points],,-1)</f>
        <v>0</v>
      </c>
      <c r="M4090">
        <f>_xlfn.XLOOKUP(FraudData[[#This Row],[foreign_transaction]],ForeignRules[Foreign Transaction],ForeignRules[Risk Points],0)</f>
        <v>0</v>
      </c>
      <c r="N4090">
        <f>_xlfn.XLOOKUP(FraudData[[#This Row],[location_mismatch]],Table10[Location Mismatch],Table10[Risk Points],0)</f>
        <v>0</v>
      </c>
      <c r="O4090">
        <f>_xlfn.XLOOKUP(FraudData[[#This Row],[device_trust_score]],DeviceRules[Device Min],DeviceRules[Risk Points],,-1)</f>
        <v>0</v>
      </c>
      <c r="P4090">
        <f>_xlfn.XLOOKUP(FraudData[[#This Row],[velocity_last_24h]],VelocityRules[Velocity Min],VelocityRules[Risk Points],,-1)</f>
        <v>0</v>
      </c>
      <c r="Q4090">
        <f>_xlfn.XLOOKUP(FraudData[[#This Row],[merchant_category]],MerchantRules[Merchant Category],MerchantRules[Risk Points],0)</f>
        <v>0</v>
      </c>
      <c r="R4090">
        <f>SUM(FraudData[[#This Row],[Amount Risk]:[Merchant Risk]])</f>
        <v>0</v>
      </c>
      <c r="S4090" t="str" cm="1">
        <f t="array" ref="S4090">_xlfn.IFS(FraudData[[#This Row],[Fraud Risk Score]]&gt;=8,"High Risk",FraudData[[#This Row],[Fraud Risk Score]]&gt;=6,"Medium Risk",TRUE,"Low Risk")</f>
        <v>Low Risk</v>
      </c>
    </row>
    <row r="4091" spans="1:19">
      <c r="A4091">
        <v>4090</v>
      </c>
      <c r="B4091">
        <v>8.2899999999999991</v>
      </c>
      <c r="C4091">
        <v>21</v>
      </c>
      <c r="D4091" t="s">
        <v>49</v>
      </c>
      <c r="E4091">
        <v>0</v>
      </c>
      <c r="F4091">
        <v>0</v>
      </c>
      <c r="G4091">
        <v>94</v>
      </c>
      <c r="H4091">
        <v>1</v>
      </c>
      <c r="I4091">
        <v>32</v>
      </c>
      <c r="J4091">
        <v>0</v>
      </c>
      <c r="K4091">
        <f>_xlfn.XLOOKUP(FraudData[[#This Row],[amount]],AmountRules[Amount Min],AmountRules[Risk Points],,-1)</f>
        <v>0</v>
      </c>
      <c r="L4091">
        <f>_xlfn.XLOOKUP(FraudData[[#This Row],[transaction_hour]],TimeRules[Hour Min],TimeRules[Risk Points],,-1)</f>
        <v>0</v>
      </c>
      <c r="M4091">
        <f>_xlfn.XLOOKUP(FraudData[[#This Row],[foreign_transaction]],ForeignRules[Foreign Transaction],ForeignRules[Risk Points],0)</f>
        <v>0</v>
      </c>
      <c r="N4091">
        <f>_xlfn.XLOOKUP(FraudData[[#This Row],[location_mismatch]],Table10[Location Mismatch],Table10[Risk Points],0)</f>
        <v>0</v>
      </c>
      <c r="O4091">
        <f>_xlfn.XLOOKUP(FraudData[[#This Row],[device_trust_score]],DeviceRules[Device Min],DeviceRules[Risk Points],,-1)</f>
        <v>0</v>
      </c>
      <c r="P4091">
        <f>_xlfn.XLOOKUP(FraudData[[#This Row],[velocity_last_24h]],VelocityRules[Velocity Min],VelocityRules[Risk Points],,-1)</f>
        <v>0</v>
      </c>
      <c r="Q4091">
        <f>_xlfn.XLOOKUP(FraudData[[#This Row],[merchant_category]],MerchantRules[Merchant Category],MerchantRules[Risk Points],0)</f>
        <v>1</v>
      </c>
      <c r="R4091">
        <f>SUM(FraudData[[#This Row],[Amount Risk]:[Merchant Risk]])</f>
        <v>1</v>
      </c>
      <c r="S4091" t="str" cm="1">
        <f t="array" ref="S4091">_xlfn.IFS(FraudData[[#This Row],[Fraud Risk Score]]&gt;=8,"High Risk",FraudData[[#This Row],[Fraud Risk Score]]&gt;=6,"Medium Risk",TRUE,"Low Risk")</f>
        <v>Low Risk</v>
      </c>
    </row>
    <row r="4092" spans="1:19">
      <c r="A4092">
        <v>4091</v>
      </c>
      <c r="B4092">
        <v>238.47</v>
      </c>
      <c r="C4092">
        <v>16</v>
      </c>
      <c r="D4092" t="s">
        <v>50</v>
      </c>
      <c r="E4092">
        <v>0</v>
      </c>
      <c r="F4092">
        <v>0</v>
      </c>
      <c r="G4092">
        <v>54</v>
      </c>
      <c r="H4092">
        <v>2</v>
      </c>
      <c r="I4092">
        <v>59</v>
      </c>
      <c r="J4092">
        <v>0</v>
      </c>
      <c r="K4092">
        <f>_xlfn.XLOOKUP(FraudData[[#This Row],[amount]],AmountRules[Amount Min],AmountRules[Risk Points],,-1)</f>
        <v>0</v>
      </c>
      <c r="L4092">
        <f>_xlfn.XLOOKUP(FraudData[[#This Row],[transaction_hour]],TimeRules[Hour Min],TimeRules[Risk Points],,-1)</f>
        <v>0</v>
      </c>
      <c r="M4092">
        <f>_xlfn.XLOOKUP(FraudData[[#This Row],[foreign_transaction]],ForeignRules[Foreign Transaction],ForeignRules[Risk Points],0)</f>
        <v>0</v>
      </c>
      <c r="N4092">
        <f>_xlfn.XLOOKUP(FraudData[[#This Row],[location_mismatch]],Table10[Location Mismatch],Table10[Risk Points],0)</f>
        <v>0</v>
      </c>
      <c r="O4092">
        <f>_xlfn.XLOOKUP(FraudData[[#This Row],[device_trust_score]],DeviceRules[Device Min],DeviceRules[Risk Points],,-1)</f>
        <v>1</v>
      </c>
      <c r="P4092">
        <f>_xlfn.XLOOKUP(FraudData[[#This Row],[velocity_last_24h]],VelocityRules[Velocity Min],VelocityRules[Risk Points],,-1)</f>
        <v>0</v>
      </c>
      <c r="Q4092">
        <f>_xlfn.XLOOKUP(FraudData[[#This Row],[merchant_category]],MerchantRules[Merchant Category],MerchantRules[Risk Points],0)</f>
        <v>0</v>
      </c>
      <c r="R4092">
        <f>SUM(FraudData[[#This Row],[Amount Risk]:[Merchant Risk]])</f>
        <v>1</v>
      </c>
      <c r="S4092" t="str" cm="1">
        <f t="array" ref="S4092">_xlfn.IFS(FraudData[[#This Row],[Fraud Risk Score]]&gt;=8,"High Risk",FraudData[[#This Row],[Fraud Risk Score]]&gt;=6,"Medium Risk",TRUE,"Low Risk")</f>
        <v>Low Risk</v>
      </c>
    </row>
    <row r="4093" spans="1:19">
      <c r="A4093">
        <v>4092</v>
      </c>
      <c r="B4093">
        <v>75.150000000000006</v>
      </c>
      <c r="C4093">
        <v>18</v>
      </c>
      <c r="D4093" t="s">
        <v>47</v>
      </c>
      <c r="E4093">
        <v>0</v>
      </c>
      <c r="F4093">
        <v>0</v>
      </c>
      <c r="G4093">
        <v>98</v>
      </c>
      <c r="H4093">
        <v>2</v>
      </c>
      <c r="I4093">
        <v>69</v>
      </c>
      <c r="J4093">
        <v>0</v>
      </c>
      <c r="K4093">
        <f>_xlfn.XLOOKUP(FraudData[[#This Row],[amount]],AmountRules[Amount Min],AmountRules[Risk Points],,-1)</f>
        <v>0</v>
      </c>
      <c r="L4093">
        <f>_xlfn.XLOOKUP(FraudData[[#This Row],[transaction_hour]],TimeRules[Hour Min],TimeRules[Risk Points],,-1)</f>
        <v>0</v>
      </c>
      <c r="M4093">
        <f>_xlfn.XLOOKUP(FraudData[[#This Row],[foreign_transaction]],ForeignRules[Foreign Transaction],ForeignRules[Risk Points],0)</f>
        <v>0</v>
      </c>
      <c r="N4093">
        <f>_xlfn.XLOOKUP(FraudData[[#This Row],[location_mismatch]],Table10[Location Mismatch],Table10[Risk Points],0)</f>
        <v>0</v>
      </c>
      <c r="O4093">
        <f>_xlfn.XLOOKUP(FraudData[[#This Row],[device_trust_score]],DeviceRules[Device Min],DeviceRules[Risk Points],,-1)</f>
        <v>0</v>
      </c>
      <c r="P4093">
        <f>_xlfn.XLOOKUP(FraudData[[#This Row],[velocity_last_24h]],VelocityRules[Velocity Min],VelocityRules[Risk Points],,-1)</f>
        <v>0</v>
      </c>
      <c r="Q4093">
        <f>_xlfn.XLOOKUP(FraudData[[#This Row],[merchant_category]],MerchantRules[Merchant Category],MerchantRules[Risk Points],0)</f>
        <v>0</v>
      </c>
      <c r="R4093">
        <f>SUM(FraudData[[#This Row],[Amount Risk]:[Merchant Risk]])</f>
        <v>0</v>
      </c>
      <c r="S4093" t="str" cm="1">
        <f t="array" ref="S4093">_xlfn.IFS(FraudData[[#This Row],[Fraud Risk Score]]&gt;=8,"High Risk",FraudData[[#This Row],[Fraud Risk Score]]&gt;=6,"Medium Risk",TRUE,"Low Risk")</f>
        <v>Low Risk</v>
      </c>
    </row>
    <row r="4094" spans="1:19">
      <c r="A4094">
        <v>4093</v>
      </c>
      <c r="B4094">
        <v>117.2</v>
      </c>
      <c r="C4094">
        <v>16</v>
      </c>
      <c r="D4094" t="s">
        <v>47</v>
      </c>
      <c r="E4094">
        <v>0</v>
      </c>
      <c r="F4094">
        <v>0</v>
      </c>
      <c r="G4094">
        <v>79</v>
      </c>
      <c r="H4094">
        <v>1</v>
      </c>
      <c r="I4094">
        <v>19</v>
      </c>
      <c r="J4094">
        <v>0</v>
      </c>
      <c r="K4094">
        <f>_xlfn.XLOOKUP(FraudData[[#This Row],[amount]],AmountRules[Amount Min],AmountRules[Risk Points],,-1)</f>
        <v>0</v>
      </c>
      <c r="L4094">
        <f>_xlfn.XLOOKUP(FraudData[[#This Row],[transaction_hour]],TimeRules[Hour Min],TimeRules[Risk Points],,-1)</f>
        <v>0</v>
      </c>
      <c r="M4094">
        <f>_xlfn.XLOOKUP(FraudData[[#This Row],[foreign_transaction]],ForeignRules[Foreign Transaction],ForeignRules[Risk Points],0)</f>
        <v>0</v>
      </c>
      <c r="N4094">
        <f>_xlfn.XLOOKUP(FraudData[[#This Row],[location_mismatch]],Table10[Location Mismatch],Table10[Risk Points],0)</f>
        <v>0</v>
      </c>
      <c r="O4094">
        <f>_xlfn.XLOOKUP(FraudData[[#This Row],[device_trust_score]],DeviceRules[Device Min],DeviceRules[Risk Points],,-1)</f>
        <v>0</v>
      </c>
      <c r="P4094">
        <f>_xlfn.XLOOKUP(FraudData[[#This Row],[velocity_last_24h]],VelocityRules[Velocity Min],VelocityRules[Risk Points],,-1)</f>
        <v>0</v>
      </c>
      <c r="Q4094">
        <f>_xlfn.XLOOKUP(FraudData[[#This Row],[merchant_category]],MerchantRules[Merchant Category],MerchantRules[Risk Points],0)</f>
        <v>0</v>
      </c>
      <c r="R4094">
        <f>SUM(FraudData[[#This Row],[Amount Risk]:[Merchant Risk]])</f>
        <v>0</v>
      </c>
      <c r="S4094" t="str" cm="1">
        <f t="array" ref="S4094">_xlfn.IFS(FraudData[[#This Row],[Fraud Risk Score]]&gt;=8,"High Risk",FraudData[[#This Row],[Fraud Risk Score]]&gt;=6,"Medium Risk",TRUE,"Low Risk")</f>
        <v>Low Risk</v>
      </c>
    </row>
    <row r="4095" spans="1:19">
      <c r="A4095">
        <v>4094</v>
      </c>
      <c r="B4095">
        <v>475.76</v>
      </c>
      <c r="C4095">
        <v>11</v>
      </c>
      <c r="D4095" t="s">
        <v>49</v>
      </c>
      <c r="E4095">
        <v>0</v>
      </c>
      <c r="F4095">
        <v>0</v>
      </c>
      <c r="G4095">
        <v>63</v>
      </c>
      <c r="H4095">
        <v>4</v>
      </c>
      <c r="I4095">
        <v>19</v>
      </c>
      <c r="J4095">
        <v>0</v>
      </c>
      <c r="K4095">
        <f>_xlfn.XLOOKUP(FraudData[[#This Row],[amount]],AmountRules[Amount Min],AmountRules[Risk Points],,-1)</f>
        <v>0</v>
      </c>
      <c r="L4095">
        <f>_xlfn.XLOOKUP(FraudData[[#This Row],[transaction_hour]],TimeRules[Hour Min],TimeRules[Risk Points],,-1)</f>
        <v>0</v>
      </c>
      <c r="M4095">
        <f>_xlfn.XLOOKUP(FraudData[[#This Row],[foreign_transaction]],ForeignRules[Foreign Transaction],ForeignRules[Risk Points],0)</f>
        <v>0</v>
      </c>
      <c r="N4095">
        <f>_xlfn.XLOOKUP(FraudData[[#This Row],[location_mismatch]],Table10[Location Mismatch],Table10[Risk Points],0)</f>
        <v>0</v>
      </c>
      <c r="O4095">
        <f>_xlfn.XLOOKUP(FraudData[[#This Row],[device_trust_score]],DeviceRules[Device Min],DeviceRules[Risk Points],,-1)</f>
        <v>1</v>
      </c>
      <c r="P4095">
        <f>_xlfn.XLOOKUP(FraudData[[#This Row],[velocity_last_24h]],VelocityRules[Velocity Min],VelocityRules[Risk Points],,-1)</f>
        <v>0</v>
      </c>
      <c r="Q4095">
        <f>_xlfn.XLOOKUP(FraudData[[#This Row],[merchant_category]],MerchantRules[Merchant Category],MerchantRules[Risk Points],0)</f>
        <v>1</v>
      </c>
      <c r="R4095">
        <f>SUM(FraudData[[#This Row],[Amount Risk]:[Merchant Risk]])</f>
        <v>2</v>
      </c>
      <c r="S4095" t="str" cm="1">
        <f t="array" ref="S4095">_xlfn.IFS(FraudData[[#This Row],[Fraud Risk Score]]&gt;=8,"High Risk",FraudData[[#This Row],[Fraud Risk Score]]&gt;=6,"Medium Risk",TRUE,"Low Risk")</f>
        <v>Low Risk</v>
      </c>
    </row>
    <row r="4096" spans="1:19">
      <c r="A4096">
        <v>4095</v>
      </c>
      <c r="B4096">
        <v>72.62</v>
      </c>
      <c r="C4096">
        <v>14</v>
      </c>
      <c r="D4096" t="s">
        <v>47</v>
      </c>
      <c r="E4096">
        <v>1</v>
      </c>
      <c r="F4096">
        <v>0</v>
      </c>
      <c r="G4096">
        <v>98</v>
      </c>
      <c r="H4096">
        <v>5</v>
      </c>
      <c r="I4096">
        <v>67</v>
      </c>
      <c r="J4096">
        <v>0</v>
      </c>
      <c r="K4096">
        <f>_xlfn.XLOOKUP(FraudData[[#This Row],[amount]],AmountRules[Amount Min],AmountRules[Risk Points],,-1)</f>
        <v>0</v>
      </c>
      <c r="L4096">
        <f>_xlfn.XLOOKUP(FraudData[[#This Row],[transaction_hour]],TimeRules[Hour Min],TimeRules[Risk Points],,-1)</f>
        <v>0</v>
      </c>
      <c r="M4096">
        <f>_xlfn.XLOOKUP(FraudData[[#This Row],[foreign_transaction]],ForeignRules[Foreign Transaction],ForeignRules[Risk Points],0)</f>
        <v>3</v>
      </c>
      <c r="N4096">
        <f>_xlfn.XLOOKUP(FraudData[[#This Row],[location_mismatch]],Table10[Location Mismatch],Table10[Risk Points],0)</f>
        <v>0</v>
      </c>
      <c r="O4096">
        <f>_xlfn.XLOOKUP(FraudData[[#This Row],[device_trust_score]],DeviceRules[Device Min],DeviceRules[Risk Points],,-1)</f>
        <v>0</v>
      </c>
      <c r="P4096">
        <f>_xlfn.XLOOKUP(FraudData[[#This Row],[velocity_last_24h]],VelocityRules[Velocity Min],VelocityRules[Risk Points],,-1)</f>
        <v>3</v>
      </c>
      <c r="Q4096">
        <f>_xlfn.XLOOKUP(FraudData[[#This Row],[merchant_category]],MerchantRules[Merchant Category],MerchantRules[Risk Points],0)</f>
        <v>0</v>
      </c>
      <c r="R4096">
        <f>SUM(FraudData[[#This Row],[Amount Risk]:[Merchant Risk]])</f>
        <v>6</v>
      </c>
      <c r="S4096" t="str" cm="1">
        <f t="array" ref="S4096">_xlfn.IFS(FraudData[[#This Row],[Fraud Risk Score]]&gt;=8,"High Risk",FraudData[[#This Row],[Fraud Risk Score]]&gt;=6,"Medium Risk",TRUE,"Low Risk")</f>
        <v>Medium Risk</v>
      </c>
    </row>
    <row r="4097" spans="1:19">
      <c r="A4097">
        <v>4096</v>
      </c>
      <c r="B4097">
        <v>112.7</v>
      </c>
      <c r="C4097">
        <v>11</v>
      </c>
      <c r="D4097" t="s">
        <v>50</v>
      </c>
      <c r="E4097">
        <v>0</v>
      </c>
      <c r="F4097">
        <v>0</v>
      </c>
      <c r="G4097">
        <v>30</v>
      </c>
      <c r="H4097">
        <v>0</v>
      </c>
      <c r="I4097">
        <v>46</v>
      </c>
      <c r="J4097">
        <v>0</v>
      </c>
      <c r="K4097">
        <f>_xlfn.XLOOKUP(FraudData[[#This Row],[amount]],AmountRules[Amount Min],AmountRules[Risk Points],,-1)</f>
        <v>0</v>
      </c>
      <c r="L4097">
        <f>_xlfn.XLOOKUP(FraudData[[#This Row],[transaction_hour]],TimeRules[Hour Min],TimeRules[Risk Points],,-1)</f>
        <v>0</v>
      </c>
      <c r="M4097">
        <f>_xlfn.XLOOKUP(FraudData[[#This Row],[foreign_transaction]],ForeignRules[Foreign Transaction],ForeignRules[Risk Points],0)</f>
        <v>0</v>
      </c>
      <c r="N4097">
        <f>_xlfn.XLOOKUP(FraudData[[#This Row],[location_mismatch]],Table10[Location Mismatch],Table10[Risk Points],0)</f>
        <v>0</v>
      </c>
      <c r="O4097">
        <f>_xlfn.XLOOKUP(FraudData[[#This Row],[device_trust_score]],DeviceRules[Device Min],DeviceRules[Risk Points],,-1)</f>
        <v>2</v>
      </c>
      <c r="P4097">
        <f>_xlfn.XLOOKUP(FraudData[[#This Row],[velocity_last_24h]],VelocityRules[Velocity Min],VelocityRules[Risk Points],,-1)</f>
        <v>0</v>
      </c>
      <c r="Q4097">
        <f>_xlfn.XLOOKUP(FraudData[[#This Row],[merchant_category]],MerchantRules[Merchant Category],MerchantRules[Risk Points],0)</f>
        <v>0</v>
      </c>
      <c r="R4097">
        <f>SUM(FraudData[[#This Row],[Amount Risk]:[Merchant Risk]])</f>
        <v>2</v>
      </c>
      <c r="S4097" t="str" cm="1">
        <f t="array" ref="S4097">_xlfn.IFS(FraudData[[#This Row],[Fraud Risk Score]]&gt;=8,"High Risk",FraudData[[#This Row],[Fraud Risk Score]]&gt;=6,"Medium Risk",TRUE,"Low Risk")</f>
        <v>Low Risk</v>
      </c>
    </row>
    <row r="4098" spans="1:19">
      <c r="A4098">
        <v>4097</v>
      </c>
      <c r="B4098">
        <v>2.48</v>
      </c>
      <c r="C4098">
        <v>8</v>
      </c>
      <c r="D4098" t="s">
        <v>49</v>
      </c>
      <c r="E4098">
        <v>0</v>
      </c>
      <c r="F4098">
        <v>0</v>
      </c>
      <c r="G4098">
        <v>80</v>
      </c>
      <c r="H4098">
        <v>1</v>
      </c>
      <c r="I4098">
        <v>50</v>
      </c>
      <c r="J4098">
        <v>0</v>
      </c>
      <c r="K4098">
        <f>_xlfn.XLOOKUP(FraudData[[#This Row],[amount]],AmountRules[Amount Min],AmountRules[Risk Points],,-1)</f>
        <v>0</v>
      </c>
      <c r="L4098">
        <f>_xlfn.XLOOKUP(FraudData[[#This Row],[transaction_hour]],TimeRules[Hour Min],TimeRules[Risk Points],,-1)</f>
        <v>0</v>
      </c>
      <c r="M4098">
        <f>_xlfn.XLOOKUP(FraudData[[#This Row],[foreign_transaction]],ForeignRules[Foreign Transaction],ForeignRules[Risk Points],0)</f>
        <v>0</v>
      </c>
      <c r="N4098">
        <f>_xlfn.XLOOKUP(FraudData[[#This Row],[location_mismatch]],Table10[Location Mismatch],Table10[Risk Points],0)</f>
        <v>0</v>
      </c>
      <c r="O4098">
        <f>_xlfn.XLOOKUP(FraudData[[#This Row],[device_trust_score]],DeviceRules[Device Min],DeviceRules[Risk Points],,-1)</f>
        <v>0</v>
      </c>
      <c r="P4098">
        <f>_xlfn.XLOOKUP(FraudData[[#This Row],[velocity_last_24h]],VelocityRules[Velocity Min],VelocityRules[Risk Points],,-1)</f>
        <v>0</v>
      </c>
      <c r="Q4098">
        <f>_xlfn.XLOOKUP(FraudData[[#This Row],[merchant_category]],MerchantRules[Merchant Category],MerchantRules[Risk Points],0)</f>
        <v>1</v>
      </c>
      <c r="R4098">
        <f>SUM(FraudData[[#This Row],[Amount Risk]:[Merchant Risk]])</f>
        <v>1</v>
      </c>
      <c r="S4098" t="str" cm="1">
        <f t="array" ref="S4098">_xlfn.IFS(FraudData[[#This Row],[Fraud Risk Score]]&gt;=8,"High Risk",FraudData[[#This Row],[Fraud Risk Score]]&gt;=6,"Medium Risk",TRUE,"Low Risk")</f>
        <v>Low Risk</v>
      </c>
    </row>
    <row r="4099" spans="1:19">
      <c r="A4099">
        <v>4098</v>
      </c>
      <c r="B4099">
        <v>15.32</v>
      </c>
      <c r="C4099">
        <v>4</v>
      </c>
      <c r="D4099" t="s">
        <v>47</v>
      </c>
      <c r="E4099">
        <v>1</v>
      </c>
      <c r="F4099">
        <v>0</v>
      </c>
      <c r="G4099">
        <v>32</v>
      </c>
      <c r="H4099">
        <v>2</v>
      </c>
      <c r="I4099">
        <v>27</v>
      </c>
      <c r="J4099">
        <v>0</v>
      </c>
      <c r="K4099">
        <f>_xlfn.XLOOKUP(FraudData[[#This Row],[amount]],AmountRules[Amount Min],AmountRules[Risk Points],,-1)</f>
        <v>0</v>
      </c>
      <c r="L4099">
        <f>_xlfn.XLOOKUP(FraudData[[#This Row],[transaction_hour]],TimeRules[Hour Min],TimeRules[Risk Points],,-1)</f>
        <v>0</v>
      </c>
      <c r="M4099">
        <f>_xlfn.XLOOKUP(FraudData[[#This Row],[foreign_transaction]],ForeignRules[Foreign Transaction],ForeignRules[Risk Points],0)</f>
        <v>3</v>
      </c>
      <c r="N4099">
        <f>_xlfn.XLOOKUP(FraudData[[#This Row],[location_mismatch]],Table10[Location Mismatch],Table10[Risk Points],0)</f>
        <v>0</v>
      </c>
      <c r="O4099">
        <f>_xlfn.XLOOKUP(FraudData[[#This Row],[device_trust_score]],DeviceRules[Device Min],DeviceRules[Risk Points],,-1)</f>
        <v>2</v>
      </c>
      <c r="P4099">
        <f>_xlfn.XLOOKUP(FraudData[[#This Row],[velocity_last_24h]],VelocityRules[Velocity Min],VelocityRules[Risk Points],,-1)</f>
        <v>0</v>
      </c>
      <c r="Q4099">
        <f>_xlfn.XLOOKUP(FraudData[[#This Row],[merchant_category]],MerchantRules[Merchant Category],MerchantRules[Risk Points],0)</f>
        <v>0</v>
      </c>
      <c r="R4099">
        <f>SUM(FraudData[[#This Row],[Amount Risk]:[Merchant Risk]])</f>
        <v>5</v>
      </c>
      <c r="S4099" t="str" cm="1">
        <f t="array" ref="S4099">_xlfn.IFS(FraudData[[#This Row],[Fraud Risk Score]]&gt;=8,"High Risk",FraudData[[#This Row],[Fraud Risk Score]]&gt;=6,"Medium Risk",TRUE,"Low Risk")</f>
        <v>Low Risk</v>
      </c>
    </row>
    <row r="4100" spans="1:19">
      <c r="A4100">
        <v>4099</v>
      </c>
      <c r="B4100">
        <v>53.86</v>
      </c>
      <c r="C4100">
        <v>3</v>
      </c>
      <c r="D4100" t="s">
        <v>47</v>
      </c>
      <c r="E4100">
        <v>0</v>
      </c>
      <c r="F4100">
        <v>0</v>
      </c>
      <c r="G4100">
        <v>79</v>
      </c>
      <c r="H4100">
        <v>2</v>
      </c>
      <c r="I4100">
        <v>65</v>
      </c>
      <c r="J4100">
        <v>0</v>
      </c>
      <c r="K4100">
        <f>_xlfn.XLOOKUP(FraudData[[#This Row],[amount]],AmountRules[Amount Min],AmountRules[Risk Points],,-1)</f>
        <v>0</v>
      </c>
      <c r="L4100">
        <f>_xlfn.XLOOKUP(FraudData[[#This Row],[transaction_hour]],TimeRules[Hour Min],TimeRules[Risk Points],,-1)</f>
        <v>3</v>
      </c>
      <c r="M4100">
        <f>_xlfn.XLOOKUP(FraudData[[#This Row],[foreign_transaction]],ForeignRules[Foreign Transaction],ForeignRules[Risk Points],0)</f>
        <v>0</v>
      </c>
      <c r="N4100">
        <f>_xlfn.XLOOKUP(FraudData[[#This Row],[location_mismatch]],Table10[Location Mismatch],Table10[Risk Points],0)</f>
        <v>0</v>
      </c>
      <c r="O4100">
        <f>_xlfn.XLOOKUP(FraudData[[#This Row],[device_trust_score]],DeviceRules[Device Min],DeviceRules[Risk Points],,-1)</f>
        <v>0</v>
      </c>
      <c r="P4100">
        <f>_xlfn.XLOOKUP(FraudData[[#This Row],[velocity_last_24h]],VelocityRules[Velocity Min],VelocityRules[Risk Points],,-1)</f>
        <v>0</v>
      </c>
      <c r="Q4100">
        <f>_xlfn.XLOOKUP(FraudData[[#This Row],[merchant_category]],MerchantRules[Merchant Category],MerchantRules[Risk Points],0)</f>
        <v>0</v>
      </c>
      <c r="R4100">
        <f>SUM(FraudData[[#This Row],[Amount Risk]:[Merchant Risk]])</f>
        <v>3</v>
      </c>
      <c r="S4100" t="str" cm="1">
        <f t="array" ref="S4100">_xlfn.IFS(FraudData[[#This Row],[Fraud Risk Score]]&gt;=8,"High Risk",FraudData[[#This Row],[Fraud Risk Score]]&gt;=6,"Medium Risk",TRUE,"Low Risk")</f>
        <v>Low Risk</v>
      </c>
    </row>
    <row r="4101" spans="1:19">
      <c r="A4101">
        <v>4100</v>
      </c>
      <c r="B4101">
        <v>5.08</v>
      </c>
      <c r="C4101">
        <v>11</v>
      </c>
      <c r="D4101" t="s">
        <v>50</v>
      </c>
      <c r="E4101">
        <v>0</v>
      </c>
      <c r="F4101">
        <v>0</v>
      </c>
      <c r="G4101">
        <v>40</v>
      </c>
      <c r="H4101">
        <v>0</v>
      </c>
      <c r="I4101">
        <v>63</v>
      </c>
      <c r="J4101">
        <v>0</v>
      </c>
      <c r="K4101">
        <f>_xlfn.XLOOKUP(FraudData[[#This Row],[amount]],AmountRules[Amount Min],AmountRules[Risk Points],,-1)</f>
        <v>0</v>
      </c>
      <c r="L4101">
        <f>_xlfn.XLOOKUP(FraudData[[#This Row],[transaction_hour]],TimeRules[Hour Min],TimeRules[Risk Points],,-1)</f>
        <v>0</v>
      </c>
      <c r="M4101">
        <f>_xlfn.XLOOKUP(FraudData[[#This Row],[foreign_transaction]],ForeignRules[Foreign Transaction],ForeignRules[Risk Points],0)</f>
        <v>0</v>
      </c>
      <c r="N4101">
        <f>_xlfn.XLOOKUP(FraudData[[#This Row],[location_mismatch]],Table10[Location Mismatch],Table10[Risk Points],0)</f>
        <v>0</v>
      </c>
      <c r="O4101">
        <f>_xlfn.XLOOKUP(FraudData[[#This Row],[device_trust_score]],DeviceRules[Device Min],DeviceRules[Risk Points],,-1)</f>
        <v>2</v>
      </c>
      <c r="P4101">
        <f>_xlfn.XLOOKUP(FraudData[[#This Row],[velocity_last_24h]],VelocityRules[Velocity Min],VelocityRules[Risk Points],,-1)</f>
        <v>0</v>
      </c>
      <c r="Q4101">
        <f>_xlfn.XLOOKUP(FraudData[[#This Row],[merchant_category]],MerchantRules[Merchant Category],MerchantRules[Risk Points],0)</f>
        <v>0</v>
      </c>
      <c r="R4101">
        <f>SUM(FraudData[[#This Row],[Amount Risk]:[Merchant Risk]])</f>
        <v>2</v>
      </c>
      <c r="S4101" t="str" cm="1">
        <f t="array" ref="S4101">_xlfn.IFS(FraudData[[#This Row],[Fraud Risk Score]]&gt;=8,"High Risk",FraudData[[#This Row],[Fraud Risk Score]]&gt;=6,"Medium Risk",TRUE,"Low Risk")</f>
        <v>Low Risk</v>
      </c>
    </row>
    <row r="4102" spans="1:19">
      <c r="A4102">
        <v>4101</v>
      </c>
      <c r="B4102">
        <v>179.64</v>
      </c>
      <c r="C4102">
        <v>15</v>
      </c>
      <c r="D4102" t="s">
        <v>47</v>
      </c>
      <c r="E4102">
        <v>0</v>
      </c>
      <c r="F4102">
        <v>0</v>
      </c>
      <c r="G4102">
        <v>26</v>
      </c>
      <c r="H4102">
        <v>3</v>
      </c>
      <c r="I4102">
        <v>38</v>
      </c>
      <c r="J4102">
        <v>0</v>
      </c>
      <c r="K4102">
        <f>_xlfn.XLOOKUP(FraudData[[#This Row],[amount]],AmountRules[Amount Min],AmountRules[Risk Points],,-1)</f>
        <v>0</v>
      </c>
      <c r="L4102">
        <f>_xlfn.XLOOKUP(FraudData[[#This Row],[transaction_hour]],TimeRules[Hour Min],TimeRules[Risk Points],,-1)</f>
        <v>0</v>
      </c>
      <c r="M4102">
        <f>_xlfn.XLOOKUP(FraudData[[#This Row],[foreign_transaction]],ForeignRules[Foreign Transaction],ForeignRules[Risk Points],0)</f>
        <v>0</v>
      </c>
      <c r="N4102">
        <f>_xlfn.XLOOKUP(FraudData[[#This Row],[location_mismatch]],Table10[Location Mismatch],Table10[Risk Points],0)</f>
        <v>0</v>
      </c>
      <c r="O4102">
        <f>_xlfn.XLOOKUP(FraudData[[#This Row],[device_trust_score]],DeviceRules[Device Min],DeviceRules[Risk Points],,-1)</f>
        <v>3</v>
      </c>
      <c r="P4102">
        <f>_xlfn.XLOOKUP(FraudData[[#This Row],[velocity_last_24h]],VelocityRules[Velocity Min],VelocityRules[Risk Points],,-1)</f>
        <v>0</v>
      </c>
      <c r="Q4102">
        <f>_xlfn.XLOOKUP(FraudData[[#This Row],[merchant_category]],MerchantRules[Merchant Category],MerchantRules[Risk Points],0)</f>
        <v>0</v>
      </c>
      <c r="R4102">
        <f>SUM(FraudData[[#This Row],[Amount Risk]:[Merchant Risk]])</f>
        <v>3</v>
      </c>
      <c r="S4102" t="str" cm="1">
        <f t="array" ref="S4102">_xlfn.IFS(FraudData[[#This Row],[Fraud Risk Score]]&gt;=8,"High Risk",FraudData[[#This Row],[Fraud Risk Score]]&gt;=6,"Medium Risk",TRUE,"Low Risk")</f>
        <v>Low Risk</v>
      </c>
    </row>
    <row r="4103" spans="1:19">
      <c r="A4103">
        <v>4102</v>
      </c>
      <c r="B4103">
        <v>100.05</v>
      </c>
      <c r="C4103">
        <v>8</v>
      </c>
      <c r="D4103" t="s">
        <v>50</v>
      </c>
      <c r="E4103">
        <v>0</v>
      </c>
      <c r="F4103">
        <v>0</v>
      </c>
      <c r="G4103">
        <v>88</v>
      </c>
      <c r="H4103">
        <v>1</v>
      </c>
      <c r="I4103">
        <v>38</v>
      </c>
      <c r="J4103">
        <v>0</v>
      </c>
      <c r="K4103">
        <f>_xlfn.XLOOKUP(FraudData[[#This Row],[amount]],AmountRules[Amount Min],AmountRules[Risk Points],,-1)</f>
        <v>0</v>
      </c>
      <c r="L4103">
        <f>_xlfn.XLOOKUP(FraudData[[#This Row],[transaction_hour]],TimeRules[Hour Min],TimeRules[Risk Points],,-1)</f>
        <v>0</v>
      </c>
      <c r="M4103">
        <f>_xlfn.XLOOKUP(FraudData[[#This Row],[foreign_transaction]],ForeignRules[Foreign Transaction],ForeignRules[Risk Points],0)</f>
        <v>0</v>
      </c>
      <c r="N4103">
        <f>_xlfn.XLOOKUP(FraudData[[#This Row],[location_mismatch]],Table10[Location Mismatch],Table10[Risk Points],0)</f>
        <v>0</v>
      </c>
      <c r="O4103">
        <f>_xlfn.XLOOKUP(FraudData[[#This Row],[device_trust_score]],DeviceRules[Device Min],DeviceRules[Risk Points],,-1)</f>
        <v>0</v>
      </c>
      <c r="P4103">
        <f>_xlfn.XLOOKUP(FraudData[[#This Row],[velocity_last_24h]],VelocityRules[Velocity Min],VelocityRules[Risk Points],,-1)</f>
        <v>0</v>
      </c>
      <c r="Q4103">
        <f>_xlfn.XLOOKUP(FraudData[[#This Row],[merchant_category]],MerchantRules[Merchant Category],MerchantRules[Risk Points],0)</f>
        <v>0</v>
      </c>
      <c r="R4103">
        <f>SUM(FraudData[[#This Row],[Amount Risk]:[Merchant Risk]])</f>
        <v>0</v>
      </c>
      <c r="S4103" t="str" cm="1">
        <f t="array" ref="S4103">_xlfn.IFS(FraudData[[#This Row],[Fraud Risk Score]]&gt;=8,"High Risk",FraudData[[#This Row],[Fraud Risk Score]]&gt;=6,"Medium Risk",TRUE,"Low Risk")</f>
        <v>Low Risk</v>
      </c>
    </row>
    <row r="4104" spans="1:19">
      <c r="A4104">
        <v>4103</v>
      </c>
      <c r="B4104">
        <v>142.99</v>
      </c>
      <c r="C4104">
        <v>2</v>
      </c>
      <c r="D4104" t="s">
        <v>48</v>
      </c>
      <c r="E4104">
        <v>0</v>
      </c>
      <c r="F4104">
        <v>0</v>
      </c>
      <c r="G4104">
        <v>35</v>
      </c>
      <c r="H4104">
        <v>2</v>
      </c>
      <c r="I4104">
        <v>60</v>
      </c>
      <c r="J4104">
        <v>0</v>
      </c>
      <c r="K4104">
        <f>_xlfn.XLOOKUP(FraudData[[#This Row],[amount]],AmountRules[Amount Min],AmountRules[Risk Points],,-1)</f>
        <v>0</v>
      </c>
      <c r="L4104">
        <f>_xlfn.XLOOKUP(FraudData[[#This Row],[transaction_hour]],TimeRules[Hour Min],TimeRules[Risk Points],,-1)</f>
        <v>3</v>
      </c>
      <c r="M4104">
        <f>_xlfn.XLOOKUP(FraudData[[#This Row],[foreign_transaction]],ForeignRules[Foreign Transaction],ForeignRules[Risk Points],0)</f>
        <v>0</v>
      </c>
      <c r="N4104">
        <f>_xlfn.XLOOKUP(FraudData[[#This Row],[location_mismatch]],Table10[Location Mismatch],Table10[Risk Points],0)</f>
        <v>0</v>
      </c>
      <c r="O4104">
        <f>_xlfn.XLOOKUP(FraudData[[#This Row],[device_trust_score]],DeviceRules[Device Min],DeviceRules[Risk Points],,-1)</f>
        <v>2</v>
      </c>
      <c r="P4104">
        <f>_xlfn.XLOOKUP(FraudData[[#This Row],[velocity_last_24h]],VelocityRules[Velocity Min],VelocityRules[Risk Points],,-1)</f>
        <v>0</v>
      </c>
      <c r="Q4104">
        <f>_xlfn.XLOOKUP(FraudData[[#This Row],[merchant_category]],MerchantRules[Merchant Category],MerchantRules[Risk Points],0)</f>
        <v>0</v>
      </c>
      <c r="R4104">
        <f>SUM(FraudData[[#This Row],[Amount Risk]:[Merchant Risk]])</f>
        <v>5</v>
      </c>
      <c r="S4104" t="str" cm="1">
        <f t="array" ref="S4104">_xlfn.IFS(FraudData[[#This Row],[Fraud Risk Score]]&gt;=8,"High Risk",FraudData[[#This Row],[Fraud Risk Score]]&gt;=6,"Medium Risk",TRUE,"Low Risk")</f>
        <v>Low Risk</v>
      </c>
    </row>
    <row r="4105" spans="1:19">
      <c r="A4105">
        <v>4104</v>
      </c>
      <c r="B4105">
        <v>34.549999999999997</v>
      </c>
      <c r="C4105">
        <v>20</v>
      </c>
      <c r="D4105" t="s">
        <v>50</v>
      </c>
      <c r="E4105">
        <v>0</v>
      </c>
      <c r="F4105">
        <v>0</v>
      </c>
      <c r="G4105">
        <v>28</v>
      </c>
      <c r="H4105">
        <v>1</v>
      </c>
      <c r="I4105">
        <v>30</v>
      </c>
      <c r="J4105">
        <v>0</v>
      </c>
      <c r="K4105">
        <f>_xlfn.XLOOKUP(FraudData[[#This Row],[amount]],AmountRules[Amount Min],AmountRules[Risk Points],,-1)</f>
        <v>0</v>
      </c>
      <c r="L4105">
        <f>_xlfn.XLOOKUP(FraudData[[#This Row],[transaction_hour]],TimeRules[Hour Min],TimeRules[Risk Points],,-1)</f>
        <v>0</v>
      </c>
      <c r="M4105">
        <f>_xlfn.XLOOKUP(FraudData[[#This Row],[foreign_transaction]],ForeignRules[Foreign Transaction],ForeignRules[Risk Points],0)</f>
        <v>0</v>
      </c>
      <c r="N4105">
        <f>_xlfn.XLOOKUP(FraudData[[#This Row],[location_mismatch]],Table10[Location Mismatch],Table10[Risk Points],0)</f>
        <v>0</v>
      </c>
      <c r="O4105">
        <f>_xlfn.XLOOKUP(FraudData[[#This Row],[device_trust_score]],DeviceRules[Device Min],DeviceRules[Risk Points],,-1)</f>
        <v>3</v>
      </c>
      <c r="P4105">
        <f>_xlfn.XLOOKUP(FraudData[[#This Row],[velocity_last_24h]],VelocityRules[Velocity Min],VelocityRules[Risk Points],,-1)</f>
        <v>0</v>
      </c>
      <c r="Q4105">
        <f>_xlfn.XLOOKUP(FraudData[[#This Row],[merchant_category]],MerchantRules[Merchant Category],MerchantRules[Risk Points],0)</f>
        <v>0</v>
      </c>
      <c r="R4105">
        <f>SUM(FraudData[[#This Row],[Amount Risk]:[Merchant Risk]])</f>
        <v>3</v>
      </c>
      <c r="S4105" t="str" cm="1">
        <f t="array" ref="S4105">_xlfn.IFS(FraudData[[#This Row],[Fraud Risk Score]]&gt;=8,"High Risk",FraudData[[#This Row],[Fraud Risk Score]]&gt;=6,"Medium Risk",TRUE,"Low Risk")</f>
        <v>Low Risk</v>
      </c>
    </row>
    <row r="4106" spans="1:19">
      <c r="A4106">
        <v>4105</v>
      </c>
      <c r="B4106">
        <v>63.16</v>
      </c>
      <c r="C4106">
        <v>2</v>
      </c>
      <c r="D4106" t="s">
        <v>46</v>
      </c>
      <c r="E4106">
        <v>0</v>
      </c>
      <c r="F4106">
        <v>0</v>
      </c>
      <c r="G4106">
        <v>27</v>
      </c>
      <c r="H4106">
        <v>4</v>
      </c>
      <c r="I4106">
        <v>68</v>
      </c>
      <c r="J4106">
        <v>0</v>
      </c>
      <c r="K4106">
        <f>_xlfn.XLOOKUP(FraudData[[#This Row],[amount]],AmountRules[Amount Min],AmountRules[Risk Points],,-1)</f>
        <v>0</v>
      </c>
      <c r="L4106">
        <f>_xlfn.XLOOKUP(FraudData[[#This Row],[transaction_hour]],TimeRules[Hour Min],TimeRules[Risk Points],,-1)</f>
        <v>3</v>
      </c>
      <c r="M4106">
        <f>_xlfn.XLOOKUP(FraudData[[#This Row],[foreign_transaction]],ForeignRules[Foreign Transaction],ForeignRules[Risk Points],0)</f>
        <v>0</v>
      </c>
      <c r="N4106">
        <f>_xlfn.XLOOKUP(FraudData[[#This Row],[location_mismatch]],Table10[Location Mismatch],Table10[Risk Points],0)</f>
        <v>0</v>
      </c>
      <c r="O4106">
        <f>_xlfn.XLOOKUP(FraudData[[#This Row],[device_trust_score]],DeviceRules[Device Min],DeviceRules[Risk Points],,-1)</f>
        <v>3</v>
      </c>
      <c r="P4106">
        <f>_xlfn.XLOOKUP(FraudData[[#This Row],[velocity_last_24h]],VelocityRules[Velocity Min],VelocityRules[Risk Points],,-1)</f>
        <v>0</v>
      </c>
      <c r="Q4106">
        <f>_xlfn.XLOOKUP(FraudData[[#This Row],[merchant_category]],MerchantRules[Merchant Category],MerchantRules[Risk Points],0)</f>
        <v>0</v>
      </c>
      <c r="R4106">
        <f>SUM(FraudData[[#This Row],[Amount Risk]:[Merchant Risk]])</f>
        <v>6</v>
      </c>
      <c r="S4106" t="str" cm="1">
        <f t="array" ref="S4106">_xlfn.IFS(FraudData[[#This Row],[Fraud Risk Score]]&gt;=8,"High Risk",FraudData[[#This Row],[Fraud Risk Score]]&gt;=6,"Medium Risk",TRUE,"Low Risk")</f>
        <v>Medium Risk</v>
      </c>
    </row>
    <row r="4107" spans="1:19">
      <c r="A4107">
        <v>4106</v>
      </c>
      <c r="B4107">
        <v>196.22</v>
      </c>
      <c r="C4107">
        <v>17</v>
      </c>
      <c r="D4107" t="s">
        <v>47</v>
      </c>
      <c r="E4107">
        <v>0</v>
      </c>
      <c r="F4107">
        <v>0</v>
      </c>
      <c r="G4107">
        <v>39</v>
      </c>
      <c r="H4107">
        <v>4</v>
      </c>
      <c r="I4107">
        <v>33</v>
      </c>
      <c r="J4107">
        <v>0</v>
      </c>
      <c r="K4107">
        <f>_xlfn.XLOOKUP(FraudData[[#This Row],[amount]],AmountRules[Amount Min],AmountRules[Risk Points],,-1)</f>
        <v>0</v>
      </c>
      <c r="L4107">
        <f>_xlfn.XLOOKUP(FraudData[[#This Row],[transaction_hour]],TimeRules[Hour Min],TimeRules[Risk Points],,-1)</f>
        <v>0</v>
      </c>
      <c r="M4107">
        <f>_xlfn.XLOOKUP(FraudData[[#This Row],[foreign_transaction]],ForeignRules[Foreign Transaction],ForeignRules[Risk Points],0)</f>
        <v>0</v>
      </c>
      <c r="N4107">
        <f>_xlfn.XLOOKUP(FraudData[[#This Row],[location_mismatch]],Table10[Location Mismatch],Table10[Risk Points],0)</f>
        <v>0</v>
      </c>
      <c r="O4107">
        <f>_xlfn.XLOOKUP(FraudData[[#This Row],[device_trust_score]],DeviceRules[Device Min],DeviceRules[Risk Points],,-1)</f>
        <v>2</v>
      </c>
      <c r="P4107">
        <f>_xlfn.XLOOKUP(FraudData[[#This Row],[velocity_last_24h]],VelocityRules[Velocity Min],VelocityRules[Risk Points],,-1)</f>
        <v>0</v>
      </c>
      <c r="Q4107">
        <f>_xlfn.XLOOKUP(FraudData[[#This Row],[merchant_category]],MerchantRules[Merchant Category],MerchantRules[Risk Points],0)</f>
        <v>0</v>
      </c>
      <c r="R4107">
        <f>SUM(FraudData[[#This Row],[Amount Risk]:[Merchant Risk]])</f>
        <v>2</v>
      </c>
      <c r="S4107" t="str" cm="1">
        <f t="array" ref="S4107">_xlfn.IFS(FraudData[[#This Row],[Fraud Risk Score]]&gt;=8,"High Risk",FraudData[[#This Row],[Fraud Risk Score]]&gt;=6,"Medium Risk",TRUE,"Low Risk")</f>
        <v>Low Risk</v>
      </c>
    </row>
    <row r="4108" spans="1:19">
      <c r="A4108">
        <v>4107</v>
      </c>
      <c r="B4108">
        <v>605</v>
      </c>
      <c r="C4108">
        <v>16</v>
      </c>
      <c r="D4108" t="s">
        <v>48</v>
      </c>
      <c r="E4108">
        <v>0</v>
      </c>
      <c r="F4108">
        <v>0</v>
      </c>
      <c r="G4108">
        <v>92</v>
      </c>
      <c r="H4108">
        <v>3</v>
      </c>
      <c r="I4108">
        <v>36</v>
      </c>
      <c r="J4108">
        <v>0</v>
      </c>
      <c r="K4108">
        <f>_xlfn.XLOOKUP(FraudData[[#This Row],[amount]],AmountRules[Amount Min],AmountRules[Risk Points],,-1)</f>
        <v>1</v>
      </c>
      <c r="L4108">
        <f>_xlfn.XLOOKUP(FraudData[[#This Row],[transaction_hour]],TimeRules[Hour Min],TimeRules[Risk Points],,-1)</f>
        <v>0</v>
      </c>
      <c r="M4108">
        <f>_xlfn.XLOOKUP(FraudData[[#This Row],[foreign_transaction]],ForeignRules[Foreign Transaction],ForeignRules[Risk Points],0)</f>
        <v>0</v>
      </c>
      <c r="N4108">
        <f>_xlfn.XLOOKUP(FraudData[[#This Row],[location_mismatch]],Table10[Location Mismatch],Table10[Risk Points],0)</f>
        <v>0</v>
      </c>
      <c r="O4108">
        <f>_xlfn.XLOOKUP(FraudData[[#This Row],[device_trust_score]],DeviceRules[Device Min],DeviceRules[Risk Points],,-1)</f>
        <v>0</v>
      </c>
      <c r="P4108">
        <f>_xlfn.XLOOKUP(FraudData[[#This Row],[velocity_last_24h]],VelocityRules[Velocity Min],VelocityRules[Risk Points],,-1)</f>
        <v>0</v>
      </c>
      <c r="Q4108">
        <f>_xlfn.XLOOKUP(FraudData[[#This Row],[merchant_category]],MerchantRules[Merchant Category],MerchantRules[Risk Points],0)</f>
        <v>0</v>
      </c>
      <c r="R4108">
        <f>SUM(FraudData[[#This Row],[Amount Risk]:[Merchant Risk]])</f>
        <v>1</v>
      </c>
      <c r="S4108" t="str" cm="1">
        <f t="array" ref="S4108">_xlfn.IFS(FraudData[[#This Row],[Fraud Risk Score]]&gt;=8,"High Risk",FraudData[[#This Row],[Fraud Risk Score]]&gt;=6,"Medium Risk",TRUE,"Low Risk")</f>
        <v>Low Risk</v>
      </c>
    </row>
    <row r="4109" spans="1:19">
      <c r="A4109">
        <v>4108</v>
      </c>
      <c r="B4109">
        <v>9.31</v>
      </c>
      <c r="C4109">
        <v>9</v>
      </c>
      <c r="D4109" t="s">
        <v>49</v>
      </c>
      <c r="E4109">
        <v>0</v>
      </c>
      <c r="F4109">
        <v>0</v>
      </c>
      <c r="G4109">
        <v>67</v>
      </c>
      <c r="H4109">
        <v>2</v>
      </c>
      <c r="I4109">
        <v>41</v>
      </c>
      <c r="J4109">
        <v>0</v>
      </c>
      <c r="K4109">
        <f>_xlfn.XLOOKUP(FraudData[[#This Row],[amount]],AmountRules[Amount Min],AmountRules[Risk Points],,-1)</f>
        <v>0</v>
      </c>
      <c r="L4109">
        <f>_xlfn.XLOOKUP(FraudData[[#This Row],[transaction_hour]],TimeRules[Hour Min],TimeRules[Risk Points],,-1)</f>
        <v>0</v>
      </c>
      <c r="M4109">
        <f>_xlfn.XLOOKUP(FraudData[[#This Row],[foreign_transaction]],ForeignRules[Foreign Transaction],ForeignRules[Risk Points],0)</f>
        <v>0</v>
      </c>
      <c r="N4109">
        <f>_xlfn.XLOOKUP(FraudData[[#This Row],[location_mismatch]],Table10[Location Mismatch],Table10[Risk Points],0)</f>
        <v>0</v>
      </c>
      <c r="O4109">
        <f>_xlfn.XLOOKUP(FraudData[[#This Row],[device_trust_score]],DeviceRules[Device Min],DeviceRules[Risk Points],,-1)</f>
        <v>1</v>
      </c>
      <c r="P4109">
        <f>_xlfn.XLOOKUP(FraudData[[#This Row],[velocity_last_24h]],VelocityRules[Velocity Min],VelocityRules[Risk Points],,-1)</f>
        <v>0</v>
      </c>
      <c r="Q4109">
        <f>_xlfn.XLOOKUP(FraudData[[#This Row],[merchant_category]],MerchantRules[Merchant Category],MerchantRules[Risk Points],0)</f>
        <v>1</v>
      </c>
      <c r="R4109">
        <f>SUM(FraudData[[#This Row],[Amount Risk]:[Merchant Risk]])</f>
        <v>2</v>
      </c>
      <c r="S4109" t="str" cm="1">
        <f t="array" ref="S4109">_xlfn.IFS(FraudData[[#This Row],[Fraud Risk Score]]&gt;=8,"High Risk",FraudData[[#This Row],[Fraud Risk Score]]&gt;=6,"Medium Risk",TRUE,"Low Risk")</f>
        <v>Low Risk</v>
      </c>
    </row>
    <row r="4110" spans="1:19">
      <c r="A4110">
        <v>4109</v>
      </c>
      <c r="B4110">
        <v>397.94</v>
      </c>
      <c r="C4110">
        <v>1</v>
      </c>
      <c r="D4110" t="s">
        <v>46</v>
      </c>
      <c r="E4110">
        <v>0</v>
      </c>
      <c r="F4110">
        <v>0</v>
      </c>
      <c r="G4110">
        <v>33</v>
      </c>
      <c r="H4110">
        <v>2</v>
      </c>
      <c r="I4110">
        <v>40</v>
      </c>
      <c r="J4110">
        <v>0</v>
      </c>
      <c r="K4110">
        <f>_xlfn.XLOOKUP(FraudData[[#This Row],[amount]],AmountRules[Amount Min],AmountRules[Risk Points],,-1)</f>
        <v>0</v>
      </c>
      <c r="L4110">
        <f>_xlfn.XLOOKUP(FraudData[[#This Row],[transaction_hour]],TimeRules[Hour Min],TimeRules[Risk Points],,-1)</f>
        <v>3</v>
      </c>
      <c r="M4110">
        <f>_xlfn.XLOOKUP(FraudData[[#This Row],[foreign_transaction]],ForeignRules[Foreign Transaction],ForeignRules[Risk Points],0)</f>
        <v>0</v>
      </c>
      <c r="N4110">
        <f>_xlfn.XLOOKUP(FraudData[[#This Row],[location_mismatch]],Table10[Location Mismatch],Table10[Risk Points],0)</f>
        <v>0</v>
      </c>
      <c r="O4110">
        <f>_xlfn.XLOOKUP(FraudData[[#This Row],[device_trust_score]],DeviceRules[Device Min],DeviceRules[Risk Points],,-1)</f>
        <v>2</v>
      </c>
      <c r="P4110">
        <f>_xlfn.XLOOKUP(FraudData[[#This Row],[velocity_last_24h]],VelocityRules[Velocity Min],VelocityRules[Risk Points],,-1)</f>
        <v>0</v>
      </c>
      <c r="Q4110">
        <f>_xlfn.XLOOKUP(FraudData[[#This Row],[merchant_category]],MerchantRules[Merchant Category],MerchantRules[Risk Points],0)</f>
        <v>0</v>
      </c>
      <c r="R4110">
        <f>SUM(FraudData[[#This Row],[Amount Risk]:[Merchant Risk]])</f>
        <v>5</v>
      </c>
      <c r="S4110" t="str" cm="1">
        <f t="array" ref="S4110">_xlfn.IFS(FraudData[[#This Row],[Fraud Risk Score]]&gt;=8,"High Risk",FraudData[[#This Row],[Fraud Risk Score]]&gt;=6,"Medium Risk",TRUE,"Low Risk")</f>
        <v>Low Risk</v>
      </c>
    </row>
    <row r="4111" spans="1:19">
      <c r="A4111">
        <v>4110</v>
      </c>
      <c r="B4111">
        <v>154.82</v>
      </c>
      <c r="C4111">
        <v>23</v>
      </c>
      <c r="D4111" t="s">
        <v>49</v>
      </c>
      <c r="E4111">
        <v>0</v>
      </c>
      <c r="F4111">
        <v>0</v>
      </c>
      <c r="G4111">
        <v>49</v>
      </c>
      <c r="H4111">
        <v>0</v>
      </c>
      <c r="I4111">
        <v>21</v>
      </c>
      <c r="J4111">
        <v>0</v>
      </c>
      <c r="K4111">
        <f>_xlfn.XLOOKUP(FraudData[[#This Row],[amount]],AmountRules[Amount Min],AmountRules[Risk Points],,-1)</f>
        <v>0</v>
      </c>
      <c r="L4111">
        <f>_xlfn.XLOOKUP(FraudData[[#This Row],[transaction_hour]],TimeRules[Hour Min],TimeRules[Risk Points],,-1)</f>
        <v>1</v>
      </c>
      <c r="M4111">
        <f>_xlfn.XLOOKUP(FraudData[[#This Row],[foreign_transaction]],ForeignRules[Foreign Transaction],ForeignRules[Risk Points],0)</f>
        <v>0</v>
      </c>
      <c r="N4111">
        <f>_xlfn.XLOOKUP(FraudData[[#This Row],[location_mismatch]],Table10[Location Mismatch],Table10[Risk Points],0)</f>
        <v>0</v>
      </c>
      <c r="O4111">
        <f>_xlfn.XLOOKUP(FraudData[[#This Row],[device_trust_score]],DeviceRules[Device Min],DeviceRules[Risk Points],,-1)</f>
        <v>2</v>
      </c>
      <c r="P4111">
        <f>_xlfn.XLOOKUP(FraudData[[#This Row],[velocity_last_24h]],VelocityRules[Velocity Min],VelocityRules[Risk Points],,-1)</f>
        <v>0</v>
      </c>
      <c r="Q4111">
        <f>_xlfn.XLOOKUP(FraudData[[#This Row],[merchant_category]],MerchantRules[Merchant Category],MerchantRules[Risk Points],0)</f>
        <v>1</v>
      </c>
      <c r="R4111">
        <f>SUM(FraudData[[#This Row],[Amount Risk]:[Merchant Risk]])</f>
        <v>4</v>
      </c>
      <c r="S4111" t="str" cm="1">
        <f t="array" ref="S4111">_xlfn.IFS(FraudData[[#This Row],[Fraud Risk Score]]&gt;=8,"High Risk",FraudData[[#This Row],[Fraud Risk Score]]&gt;=6,"Medium Risk",TRUE,"Low Risk")</f>
        <v>Low Risk</v>
      </c>
    </row>
    <row r="4112" spans="1:19">
      <c r="A4112">
        <v>4111</v>
      </c>
      <c r="B4112">
        <v>149.38999999999999</v>
      </c>
      <c r="C4112">
        <v>10</v>
      </c>
      <c r="D4112" t="s">
        <v>46</v>
      </c>
      <c r="E4112">
        <v>0</v>
      </c>
      <c r="F4112">
        <v>0</v>
      </c>
      <c r="G4112">
        <v>89</v>
      </c>
      <c r="H4112">
        <v>3</v>
      </c>
      <c r="I4112">
        <v>48</v>
      </c>
      <c r="J4112">
        <v>0</v>
      </c>
      <c r="K4112">
        <f>_xlfn.XLOOKUP(FraudData[[#This Row],[amount]],AmountRules[Amount Min],AmountRules[Risk Points],,-1)</f>
        <v>0</v>
      </c>
      <c r="L4112">
        <f>_xlfn.XLOOKUP(FraudData[[#This Row],[transaction_hour]],TimeRules[Hour Min],TimeRules[Risk Points],,-1)</f>
        <v>0</v>
      </c>
      <c r="M4112">
        <f>_xlfn.XLOOKUP(FraudData[[#This Row],[foreign_transaction]],ForeignRules[Foreign Transaction],ForeignRules[Risk Points],0)</f>
        <v>0</v>
      </c>
      <c r="N4112">
        <f>_xlfn.XLOOKUP(FraudData[[#This Row],[location_mismatch]],Table10[Location Mismatch],Table10[Risk Points],0)</f>
        <v>0</v>
      </c>
      <c r="O4112">
        <f>_xlfn.XLOOKUP(FraudData[[#This Row],[device_trust_score]],DeviceRules[Device Min],DeviceRules[Risk Points],,-1)</f>
        <v>0</v>
      </c>
      <c r="P4112">
        <f>_xlfn.XLOOKUP(FraudData[[#This Row],[velocity_last_24h]],VelocityRules[Velocity Min],VelocityRules[Risk Points],,-1)</f>
        <v>0</v>
      </c>
      <c r="Q4112">
        <f>_xlfn.XLOOKUP(FraudData[[#This Row],[merchant_category]],MerchantRules[Merchant Category],MerchantRules[Risk Points],0)</f>
        <v>0</v>
      </c>
      <c r="R4112">
        <f>SUM(FraudData[[#This Row],[Amount Risk]:[Merchant Risk]])</f>
        <v>0</v>
      </c>
      <c r="S4112" t="str" cm="1">
        <f t="array" ref="S4112">_xlfn.IFS(FraudData[[#This Row],[Fraud Risk Score]]&gt;=8,"High Risk",FraudData[[#This Row],[Fraud Risk Score]]&gt;=6,"Medium Risk",TRUE,"Low Risk")</f>
        <v>Low Risk</v>
      </c>
    </row>
    <row r="4113" spans="1:19">
      <c r="A4113">
        <v>4112</v>
      </c>
      <c r="B4113">
        <v>124.87</v>
      </c>
      <c r="C4113">
        <v>23</v>
      </c>
      <c r="D4113" t="s">
        <v>48</v>
      </c>
      <c r="E4113">
        <v>0</v>
      </c>
      <c r="F4113">
        <v>0</v>
      </c>
      <c r="G4113">
        <v>90</v>
      </c>
      <c r="H4113">
        <v>2</v>
      </c>
      <c r="I4113">
        <v>25</v>
      </c>
      <c r="J4113">
        <v>0</v>
      </c>
      <c r="K4113">
        <f>_xlfn.XLOOKUP(FraudData[[#This Row],[amount]],AmountRules[Amount Min],AmountRules[Risk Points],,-1)</f>
        <v>0</v>
      </c>
      <c r="L4113">
        <f>_xlfn.XLOOKUP(FraudData[[#This Row],[transaction_hour]],TimeRules[Hour Min],TimeRules[Risk Points],,-1)</f>
        <v>1</v>
      </c>
      <c r="M4113">
        <f>_xlfn.XLOOKUP(FraudData[[#This Row],[foreign_transaction]],ForeignRules[Foreign Transaction],ForeignRules[Risk Points],0)</f>
        <v>0</v>
      </c>
      <c r="N4113">
        <f>_xlfn.XLOOKUP(FraudData[[#This Row],[location_mismatch]],Table10[Location Mismatch],Table10[Risk Points],0)</f>
        <v>0</v>
      </c>
      <c r="O4113">
        <f>_xlfn.XLOOKUP(FraudData[[#This Row],[device_trust_score]],DeviceRules[Device Min],DeviceRules[Risk Points],,-1)</f>
        <v>0</v>
      </c>
      <c r="P4113">
        <f>_xlfn.XLOOKUP(FraudData[[#This Row],[velocity_last_24h]],VelocityRules[Velocity Min],VelocityRules[Risk Points],,-1)</f>
        <v>0</v>
      </c>
      <c r="Q4113">
        <f>_xlfn.XLOOKUP(FraudData[[#This Row],[merchant_category]],MerchantRules[Merchant Category],MerchantRules[Risk Points],0)</f>
        <v>0</v>
      </c>
      <c r="R4113">
        <f>SUM(FraudData[[#This Row],[Amount Risk]:[Merchant Risk]])</f>
        <v>1</v>
      </c>
      <c r="S4113" t="str" cm="1">
        <f t="array" ref="S4113">_xlfn.IFS(FraudData[[#This Row],[Fraud Risk Score]]&gt;=8,"High Risk",FraudData[[#This Row],[Fraud Risk Score]]&gt;=6,"Medium Risk",TRUE,"Low Risk")</f>
        <v>Low Risk</v>
      </c>
    </row>
    <row r="4114" spans="1:19">
      <c r="A4114">
        <v>4113</v>
      </c>
      <c r="B4114">
        <v>12.95</v>
      </c>
      <c r="C4114">
        <v>2</v>
      </c>
      <c r="D4114" t="s">
        <v>48</v>
      </c>
      <c r="E4114">
        <v>0</v>
      </c>
      <c r="F4114">
        <v>1</v>
      </c>
      <c r="G4114">
        <v>79</v>
      </c>
      <c r="H4114">
        <v>1</v>
      </c>
      <c r="I4114">
        <v>59</v>
      </c>
      <c r="J4114">
        <v>0</v>
      </c>
      <c r="K4114">
        <f>_xlfn.XLOOKUP(FraudData[[#This Row],[amount]],AmountRules[Amount Min],AmountRules[Risk Points],,-1)</f>
        <v>0</v>
      </c>
      <c r="L4114">
        <f>_xlfn.XLOOKUP(FraudData[[#This Row],[transaction_hour]],TimeRules[Hour Min],TimeRules[Risk Points],,-1)</f>
        <v>3</v>
      </c>
      <c r="M4114">
        <f>_xlfn.XLOOKUP(FraudData[[#This Row],[foreign_transaction]],ForeignRules[Foreign Transaction],ForeignRules[Risk Points],0)</f>
        <v>0</v>
      </c>
      <c r="N4114">
        <f>_xlfn.XLOOKUP(FraudData[[#This Row],[location_mismatch]],Table10[Location Mismatch],Table10[Risk Points],0)</f>
        <v>3</v>
      </c>
      <c r="O4114">
        <f>_xlfn.XLOOKUP(FraudData[[#This Row],[device_trust_score]],DeviceRules[Device Min],DeviceRules[Risk Points],,-1)</f>
        <v>0</v>
      </c>
      <c r="P4114">
        <f>_xlfn.XLOOKUP(FraudData[[#This Row],[velocity_last_24h]],VelocityRules[Velocity Min],VelocityRules[Risk Points],,-1)</f>
        <v>0</v>
      </c>
      <c r="Q4114">
        <f>_xlfn.XLOOKUP(FraudData[[#This Row],[merchant_category]],MerchantRules[Merchant Category],MerchantRules[Risk Points],0)</f>
        <v>0</v>
      </c>
      <c r="R4114">
        <f>SUM(FraudData[[#This Row],[Amount Risk]:[Merchant Risk]])</f>
        <v>6</v>
      </c>
      <c r="S4114" t="str" cm="1">
        <f t="array" ref="S4114">_xlfn.IFS(FraudData[[#This Row],[Fraud Risk Score]]&gt;=8,"High Risk",FraudData[[#This Row],[Fraud Risk Score]]&gt;=6,"Medium Risk",TRUE,"Low Risk")</f>
        <v>Medium Risk</v>
      </c>
    </row>
    <row r="4115" spans="1:19">
      <c r="A4115">
        <v>4114</v>
      </c>
      <c r="B4115">
        <v>16.95</v>
      </c>
      <c r="C4115">
        <v>22</v>
      </c>
      <c r="D4115" t="s">
        <v>48</v>
      </c>
      <c r="E4115">
        <v>0</v>
      </c>
      <c r="F4115">
        <v>0</v>
      </c>
      <c r="G4115">
        <v>69</v>
      </c>
      <c r="H4115">
        <v>7</v>
      </c>
      <c r="I4115">
        <v>42</v>
      </c>
      <c r="J4115">
        <v>0</v>
      </c>
      <c r="K4115">
        <f>_xlfn.XLOOKUP(FraudData[[#This Row],[amount]],AmountRules[Amount Min],AmountRules[Risk Points],,-1)</f>
        <v>0</v>
      </c>
      <c r="L4115">
        <f>_xlfn.XLOOKUP(FraudData[[#This Row],[transaction_hour]],TimeRules[Hour Min],TimeRules[Risk Points],,-1)</f>
        <v>0</v>
      </c>
      <c r="M4115">
        <f>_xlfn.XLOOKUP(FraudData[[#This Row],[foreign_transaction]],ForeignRules[Foreign Transaction],ForeignRules[Risk Points],0)</f>
        <v>0</v>
      </c>
      <c r="N4115">
        <f>_xlfn.XLOOKUP(FraudData[[#This Row],[location_mismatch]],Table10[Location Mismatch],Table10[Risk Points],0)</f>
        <v>0</v>
      </c>
      <c r="O4115">
        <f>_xlfn.XLOOKUP(FraudData[[#This Row],[device_trust_score]],DeviceRules[Device Min],DeviceRules[Risk Points],,-1)</f>
        <v>1</v>
      </c>
      <c r="P4115">
        <f>_xlfn.XLOOKUP(FraudData[[#This Row],[velocity_last_24h]],VelocityRules[Velocity Min],VelocityRules[Risk Points],,-1)</f>
        <v>2</v>
      </c>
      <c r="Q4115">
        <f>_xlfn.XLOOKUP(FraudData[[#This Row],[merchant_category]],MerchantRules[Merchant Category],MerchantRules[Risk Points],0)</f>
        <v>0</v>
      </c>
      <c r="R4115">
        <f>SUM(FraudData[[#This Row],[Amount Risk]:[Merchant Risk]])</f>
        <v>3</v>
      </c>
      <c r="S4115" t="str" cm="1">
        <f t="array" ref="S4115">_xlfn.IFS(FraudData[[#This Row],[Fraud Risk Score]]&gt;=8,"High Risk",FraudData[[#This Row],[Fraud Risk Score]]&gt;=6,"Medium Risk",TRUE,"Low Risk")</f>
        <v>Low Risk</v>
      </c>
    </row>
    <row r="4116" spans="1:19">
      <c r="A4116">
        <v>4115</v>
      </c>
      <c r="B4116">
        <v>165.34</v>
      </c>
      <c r="C4116">
        <v>22</v>
      </c>
      <c r="D4116" t="s">
        <v>46</v>
      </c>
      <c r="E4116">
        <v>0</v>
      </c>
      <c r="F4116">
        <v>0</v>
      </c>
      <c r="G4116">
        <v>57</v>
      </c>
      <c r="H4116">
        <v>1</v>
      </c>
      <c r="I4116">
        <v>40</v>
      </c>
      <c r="J4116">
        <v>0</v>
      </c>
      <c r="K4116">
        <f>_xlfn.XLOOKUP(FraudData[[#This Row],[amount]],AmountRules[Amount Min],AmountRules[Risk Points],,-1)</f>
        <v>0</v>
      </c>
      <c r="L4116">
        <f>_xlfn.XLOOKUP(FraudData[[#This Row],[transaction_hour]],TimeRules[Hour Min],TimeRules[Risk Points],,-1)</f>
        <v>0</v>
      </c>
      <c r="M4116">
        <f>_xlfn.XLOOKUP(FraudData[[#This Row],[foreign_transaction]],ForeignRules[Foreign Transaction],ForeignRules[Risk Points],0)</f>
        <v>0</v>
      </c>
      <c r="N4116">
        <f>_xlfn.XLOOKUP(FraudData[[#This Row],[location_mismatch]],Table10[Location Mismatch],Table10[Risk Points],0)</f>
        <v>0</v>
      </c>
      <c r="O4116">
        <f>_xlfn.XLOOKUP(FraudData[[#This Row],[device_trust_score]],DeviceRules[Device Min],DeviceRules[Risk Points],,-1)</f>
        <v>1</v>
      </c>
      <c r="P4116">
        <f>_xlfn.XLOOKUP(FraudData[[#This Row],[velocity_last_24h]],VelocityRules[Velocity Min],VelocityRules[Risk Points],,-1)</f>
        <v>0</v>
      </c>
      <c r="Q4116">
        <f>_xlfn.XLOOKUP(FraudData[[#This Row],[merchant_category]],MerchantRules[Merchant Category],MerchantRules[Risk Points],0)</f>
        <v>0</v>
      </c>
      <c r="R4116">
        <f>SUM(FraudData[[#This Row],[Amount Risk]:[Merchant Risk]])</f>
        <v>1</v>
      </c>
      <c r="S4116" t="str" cm="1">
        <f t="array" ref="S4116">_xlfn.IFS(FraudData[[#This Row],[Fraud Risk Score]]&gt;=8,"High Risk",FraudData[[#This Row],[Fraud Risk Score]]&gt;=6,"Medium Risk",TRUE,"Low Risk")</f>
        <v>Low Risk</v>
      </c>
    </row>
    <row r="4117" spans="1:19">
      <c r="A4117">
        <v>4116</v>
      </c>
      <c r="B4117">
        <v>75.05</v>
      </c>
      <c r="C4117">
        <v>1</v>
      </c>
      <c r="D4117" t="s">
        <v>50</v>
      </c>
      <c r="E4117">
        <v>0</v>
      </c>
      <c r="F4117">
        <v>0</v>
      </c>
      <c r="G4117">
        <v>46</v>
      </c>
      <c r="H4117">
        <v>4</v>
      </c>
      <c r="I4117">
        <v>28</v>
      </c>
      <c r="J4117">
        <v>0</v>
      </c>
      <c r="K4117">
        <f>_xlfn.XLOOKUP(FraudData[[#This Row],[amount]],AmountRules[Amount Min],AmountRules[Risk Points],,-1)</f>
        <v>0</v>
      </c>
      <c r="L4117">
        <f>_xlfn.XLOOKUP(FraudData[[#This Row],[transaction_hour]],TimeRules[Hour Min],TimeRules[Risk Points],,-1)</f>
        <v>3</v>
      </c>
      <c r="M4117">
        <f>_xlfn.XLOOKUP(FraudData[[#This Row],[foreign_transaction]],ForeignRules[Foreign Transaction],ForeignRules[Risk Points],0)</f>
        <v>0</v>
      </c>
      <c r="N4117">
        <f>_xlfn.XLOOKUP(FraudData[[#This Row],[location_mismatch]],Table10[Location Mismatch],Table10[Risk Points],0)</f>
        <v>0</v>
      </c>
      <c r="O4117">
        <f>_xlfn.XLOOKUP(FraudData[[#This Row],[device_trust_score]],DeviceRules[Device Min],DeviceRules[Risk Points],,-1)</f>
        <v>2</v>
      </c>
      <c r="P4117">
        <f>_xlfn.XLOOKUP(FraudData[[#This Row],[velocity_last_24h]],VelocityRules[Velocity Min],VelocityRules[Risk Points],,-1)</f>
        <v>0</v>
      </c>
      <c r="Q4117">
        <f>_xlfn.XLOOKUP(FraudData[[#This Row],[merchant_category]],MerchantRules[Merchant Category],MerchantRules[Risk Points],0)</f>
        <v>0</v>
      </c>
      <c r="R4117">
        <f>SUM(FraudData[[#This Row],[Amount Risk]:[Merchant Risk]])</f>
        <v>5</v>
      </c>
      <c r="S4117" t="str" cm="1">
        <f t="array" ref="S4117">_xlfn.IFS(FraudData[[#This Row],[Fraud Risk Score]]&gt;=8,"High Risk",FraudData[[#This Row],[Fraud Risk Score]]&gt;=6,"Medium Risk",TRUE,"Low Risk")</f>
        <v>Low Risk</v>
      </c>
    </row>
    <row r="4118" spans="1:19">
      <c r="A4118">
        <v>4117</v>
      </c>
      <c r="B4118">
        <v>448.59</v>
      </c>
      <c r="C4118">
        <v>8</v>
      </c>
      <c r="D4118" t="s">
        <v>49</v>
      </c>
      <c r="E4118">
        <v>0</v>
      </c>
      <c r="F4118">
        <v>0</v>
      </c>
      <c r="G4118">
        <v>66</v>
      </c>
      <c r="H4118">
        <v>4</v>
      </c>
      <c r="I4118">
        <v>45</v>
      </c>
      <c r="J4118">
        <v>0</v>
      </c>
      <c r="K4118">
        <f>_xlfn.XLOOKUP(FraudData[[#This Row],[amount]],AmountRules[Amount Min],AmountRules[Risk Points],,-1)</f>
        <v>0</v>
      </c>
      <c r="L4118">
        <f>_xlfn.XLOOKUP(FraudData[[#This Row],[transaction_hour]],TimeRules[Hour Min],TimeRules[Risk Points],,-1)</f>
        <v>0</v>
      </c>
      <c r="M4118">
        <f>_xlfn.XLOOKUP(FraudData[[#This Row],[foreign_transaction]],ForeignRules[Foreign Transaction],ForeignRules[Risk Points],0)</f>
        <v>0</v>
      </c>
      <c r="N4118">
        <f>_xlfn.XLOOKUP(FraudData[[#This Row],[location_mismatch]],Table10[Location Mismatch],Table10[Risk Points],0)</f>
        <v>0</v>
      </c>
      <c r="O4118">
        <f>_xlfn.XLOOKUP(FraudData[[#This Row],[device_trust_score]],DeviceRules[Device Min],DeviceRules[Risk Points],,-1)</f>
        <v>1</v>
      </c>
      <c r="P4118">
        <f>_xlfn.XLOOKUP(FraudData[[#This Row],[velocity_last_24h]],VelocityRules[Velocity Min],VelocityRules[Risk Points],,-1)</f>
        <v>0</v>
      </c>
      <c r="Q4118">
        <f>_xlfn.XLOOKUP(FraudData[[#This Row],[merchant_category]],MerchantRules[Merchant Category],MerchantRules[Risk Points],0)</f>
        <v>1</v>
      </c>
      <c r="R4118">
        <f>SUM(FraudData[[#This Row],[Amount Risk]:[Merchant Risk]])</f>
        <v>2</v>
      </c>
      <c r="S4118" t="str" cm="1">
        <f t="array" ref="S4118">_xlfn.IFS(FraudData[[#This Row],[Fraud Risk Score]]&gt;=8,"High Risk",FraudData[[#This Row],[Fraud Risk Score]]&gt;=6,"Medium Risk",TRUE,"Low Risk")</f>
        <v>Low Risk</v>
      </c>
    </row>
    <row r="4119" spans="1:19">
      <c r="A4119">
        <v>4118</v>
      </c>
      <c r="B4119">
        <v>93.94</v>
      </c>
      <c r="C4119">
        <v>18</v>
      </c>
      <c r="D4119" t="s">
        <v>50</v>
      </c>
      <c r="E4119">
        <v>0</v>
      </c>
      <c r="F4119">
        <v>1</v>
      </c>
      <c r="G4119">
        <v>51</v>
      </c>
      <c r="H4119">
        <v>1</v>
      </c>
      <c r="I4119">
        <v>62</v>
      </c>
      <c r="J4119">
        <v>0</v>
      </c>
      <c r="K4119">
        <f>_xlfn.XLOOKUP(FraudData[[#This Row],[amount]],AmountRules[Amount Min],AmountRules[Risk Points],,-1)</f>
        <v>0</v>
      </c>
      <c r="L4119">
        <f>_xlfn.XLOOKUP(FraudData[[#This Row],[transaction_hour]],TimeRules[Hour Min],TimeRules[Risk Points],,-1)</f>
        <v>0</v>
      </c>
      <c r="M4119">
        <f>_xlfn.XLOOKUP(FraudData[[#This Row],[foreign_transaction]],ForeignRules[Foreign Transaction],ForeignRules[Risk Points],0)</f>
        <v>0</v>
      </c>
      <c r="N4119">
        <f>_xlfn.XLOOKUP(FraudData[[#This Row],[location_mismatch]],Table10[Location Mismatch],Table10[Risk Points],0)</f>
        <v>3</v>
      </c>
      <c r="O4119">
        <f>_xlfn.XLOOKUP(FraudData[[#This Row],[device_trust_score]],DeviceRules[Device Min],DeviceRules[Risk Points],,-1)</f>
        <v>1</v>
      </c>
      <c r="P4119">
        <f>_xlfn.XLOOKUP(FraudData[[#This Row],[velocity_last_24h]],VelocityRules[Velocity Min],VelocityRules[Risk Points],,-1)</f>
        <v>0</v>
      </c>
      <c r="Q4119">
        <f>_xlfn.XLOOKUP(FraudData[[#This Row],[merchant_category]],MerchantRules[Merchant Category],MerchantRules[Risk Points],0)</f>
        <v>0</v>
      </c>
      <c r="R4119">
        <f>SUM(FraudData[[#This Row],[Amount Risk]:[Merchant Risk]])</f>
        <v>4</v>
      </c>
      <c r="S4119" t="str" cm="1">
        <f t="array" ref="S4119">_xlfn.IFS(FraudData[[#This Row],[Fraud Risk Score]]&gt;=8,"High Risk",FraudData[[#This Row],[Fraud Risk Score]]&gt;=6,"Medium Risk",TRUE,"Low Risk")</f>
        <v>Low Risk</v>
      </c>
    </row>
    <row r="4120" spans="1:19">
      <c r="A4120">
        <v>4119</v>
      </c>
      <c r="B4120">
        <v>27.84</v>
      </c>
      <c r="C4120">
        <v>1</v>
      </c>
      <c r="D4120" t="s">
        <v>50</v>
      </c>
      <c r="E4120">
        <v>0</v>
      </c>
      <c r="F4120">
        <v>0</v>
      </c>
      <c r="G4120">
        <v>35</v>
      </c>
      <c r="H4120">
        <v>0</v>
      </c>
      <c r="I4120">
        <v>40</v>
      </c>
      <c r="J4120">
        <v>0</v>
      </c>
      <c r="K4120">
        <f>_xlfn.XLOOKUP(FraudData[[#This Row],[amount]],AmountRules[Amount Min],AmountRules[Risk Points],,-1)</f>
        <v>0</v>
      </c>
      <c r="L4120">
        <f>_xlfn.XLOOKUP(FraudData[[#This Row],[transaction_hour]],TimeRules[Hour Min],TimeRules[Risk Points],,-1)</f>
        <v>3</v>
      </c>
      <c r="M4120">
        <f>_xlfn.XLOOKUP(FraudData[[#This Row],[foreign_transaction]],ForeignRules[Foreign Transaction],ForeignRules[Risk Points],0)</f>
        <v>0</v>
      </c>
      <c r="N4120">
        <f>_xlfn.XLOOKUP(FraudData[[#This Row],[location_mismatch]],Table10[Location Mismatch],Table10[Risk Points],0)</f>
        <v>0</v>
      </c>
      <c r="O4120">
        <f>_xlfn.XLOOKUP(FraudData[[#This Row],[device_trust_score]],DeviceRules[Device Min],DeviceRules[Risk Points],,-1)</f>
        <v>2</v>
      </c>
      <c r="P4120">
        <f>_xlfn.XLOOKUP(FraudData[[#This Row],[velocity_last_24h]],VelocityRules[Velocity Min],VelocityRules[Risk Points],,-1)</f>
        <v>0</v>
      </c>
      <c r="Q4120">
        <f>_xlfn.XLOOKUP(FraudData[[#This Row],[merchant_category]],MerchantRules[Merchant Category],MerchantRules[Risk Points],0)</f>
        <v>0</v>
      </c>
      <c r="R4120">
        <f>SUM(FraudData[[#This Row],[Amount Risk]:[Merchant Risk]])</f>
        <v>5</v>
      </c>
      <c r="S4120" t="str" cm="1">
        <f t="array" ref="S4120">_xlfn.IFS(FraudData[[#This Row],[Fraud Risk Score]]&gt;=8,"High Risk",FraudData[[#This Row],[Fraud Risk Score]]&gt;=6,"Medium Risk",TRUE,"Low Risk")</f>
        <v>Low Risk</v>
      </c>
    </row>
    <row r="4121" spans="1:19">
      <c r="A4121">
        <v>4120</v>
      </c>
      <c r="B4121">
        <v>225.77</v>
      </c>
      <c r="C4121">
        <v>18</v>
      </c>
      <c r="D4121" t="s">
        <v>47</v>
      </c>
      <c r="E4121">
        <v>0</v>
      </c>
      <c r="F4121">
        <v>0</v>
      </c>
      <c r="G4121">
        <v>66</v>
      </c>
      <c r="H4121">
        <v>1</v>
      </c>
      <c r="I4121">
        <v>62</v>
      </c>
      <c r="J4121">
        <v>0</v>
      </c>
      <c r="K4121">
        <f>_xlfn.XLOOKUP(FraudData[[#This Row],[amount]],AmountRules[Amount Min],AmountRules[Risk Points],,-1)</f>
        <v>0</v>
      </c>
      <c r="L4121">
        <f>_xlfn.XLOOKUP(FraudData[[#This Row],[transaction_hour]],TimeRules[Hour Min],TimeRules[Risk Points],,-1)</f>
        <v>0</v>
      </c>
      <c r="M4121">
        <f>_xlfn.XLOOKUP(FraudData[[#This Row],[foreign_transaction]],ForeignRules[Foreign Transaction],ForeignRules[Risk Points],0)</f>
        <v>0</v>
      </c>
      <c r="N4121">
        <f>_xlfn.XLOOKUP(FraudData[[#This Row],[location_mismatch]],Table10[Location Mismatch],Table10[Risk Points],0)</f>
        <v>0</v>
      </c>
      <c r="O4121">
        <f>_xlfn.XLOOKUP(FraudData[[#This Row],[device_trust_score]],DeviceRules[Device Min],DeviceRules[Risk Points],,-1)</f>
        <v>1</v>
      </c>
      <c r="P4121">
        <f>_xlfn.XLOOKUP(FraudData[[#This Row],[velocity_last_24h]],VelocityRules[Velocity Min],VelocityRules[Risk Points],,-1)</f>
        <v>0</v>
      </c>
      <c r="Q4121">
        <f>_xlfn.XLOOKUP(FraudData[[#This Row],[merchant_category]],MerchantRules[Merchant Category],MerchantRules[Risk Points],0)</f>
        <v>0</v>
      </c>
      <c r="R4121">
        <f>SUM(FraudData[[#This Row],[Amount Risk]:[Merchant Risk]])</f>
        <v>1</v>
      </c>
      <c r="S4121" t="str" cm="1">
        <f t="array" ref="S4121">_xlfn.IFS(FraudData[[#This Row],[Fraud Risk Score]]&gt;=8,"High Risk",FraudData[[#This Row],[Fraud Risk Score]]&gt;=6,"Medium Risk",TRUE,"Low Risk")</f>
        <v>Low Risk</v>
      </c>
    </row>
    <row r="4122" spans="1:19">
      <c r="A4122">
        <v>4121</v>
      </c>
      <c r="B4122">
        <v>62.5</v>
      </c>
      <c r="C4122">
        <v>1</v>
      </c>
      <c r="D4122" t="s">
        <v>49</v>
      </c>
      <c r="E4122">
        <v>0</v>
      </c>
      <c r="F4122">
        <v>0</v>
      </c>
      <c r="G4122">
        <v>46</v>
      </c>
      <c r="H4122">
        <v>1</v>
      </c>
      <c r="I4122">
        <v>62</v>
      </c>
      <c r="J4122">
        <v>0</v>
      </c>
      <c r="K4122">
        <f>_xlfn.XLOOKUP(FraudData[[#This Row],[amount]],AmountRules[Amount Min],AmountRules[Risk Points],,-1)</f>
        <v>0</v>
      </c>
      <c r="L4122">
        <f>_xlfn.XLOOKUP(FraudData[[#This Row],[transaction_hour]],TimeRules[Hour Min],TimeRules[Risk Points],,-1)</f>
        <v>3</v>
      </c>
      <c r="M4122">
        <f>_xlfn.XLOOKUP(FraudData[[#This Row],[foreign_transaction]],ForeignRules[Foreign Transaction],ForeignRules[Risk Points],0)</f>
        <v>0</v>
      </c>
      <c r="N4122">
        <f>_xlfn.XLOOKUP(FraudData[[#This Row],[location_mismatch]],Table10[Location Mismatch],Table10[Risk Points],0)</f>
        <v>0</v>
      </c>
      <c r="O4122">
        <f>_xlfn.XLOOKUP(FraudData[[#This Row],[device_trust_score]],DeviceRules[Device Min],DeviceRules[Risk Points],,-1)</f>
        <v>2</v>
      </c>
      <c r="P4122">
        <f>_xlfn.XLOOKUP(FraudData[[#This Row],[velocity_last_24h]],VelocityRules[Velocity Min],VelocityRules[Risk Points],,-1)</f>
        <v>0</v>
      </c>
      <c r="Q4122">
        <f>_xlfn.XLOOKUP(FraudData[[#This Row],[merchant_category]],MerchantRules[Merchant Category],MerchantRules[Risk Points],0)</f>
        <v>1</v>
      </c>
      <c r="R4122">
        <f>SUM(FraudData[[#This Row],[Amount Risk]:[Merchant Risk]])</f>
        <v>6</v>
      </c>
      <c r="S4122" t="str" cm="1">
        <f t="array" ref="S4122">_xlfn.IFS(FraudData[[#This Row],[Fraud Risk Score]]&gt;=8,"High Risk",FraudData[[#This Row],[Fraud Risk Score]]&gt;=6,"Medium Risk",TRUE,"Low Risk")</f>
        <v>Medium Risk</v>
      </c>
    </row>
    <row r="4123" spans="1:19">
      <c r="A4123">
        <v>4122</v>
      </c>
      <c r="B4123">
        <v>134.18</v>
      </c>
      <c r="C4123">
        <v>14</v>
      </c>
      <c r="D4123" t="s">
        <v>46</v>
      </c>
      <c r="E4123">
        <v>0</v>
      </c>
      <c r="F4123">
        <v>0</v>
      </c>
      <c r="G4123">
        <v>33</v>
      </c>
      <c r="H4123">
        <v>5</v>
      </c>
      <c r="I4123">
        <v>60</v>
      </c>
      <c r="J4123">
        <v>0</v>
      </c>
      <c r="K4123">
        <f>_xlfn.XLOOKUP(FraudData[[#This Row],[amount]],AmountRules[Amount Min],AmountRules[Risk Points],,-1)</f>
        <v>0</v>
      </c>
      <c r="L4123">
        <f>_xlfn.XLOOKUP(FraudData[[#This Row],[transaction_hour]],TimeRules[Hour Min],TimeRules[Risk Points],,-1)</f>
        <v>0</v>
      </c>
      <c r="M4123">
        <f>_xlfn.XLOOKUP(FraudData[[#This Row],[foreign_transaction]],ForeignRules[Foreign Transaction],ForeignRules[Risk Points],0)</f>
        <v>0</v>
      </c>
      <c r="N4123">
        <f>_xlfn.XLOOKUP(FraudData[[#This Row],[location_mismatch]],Table10[Location Mismatch],Table10[Risk Points],0)</f>
        <v>0</v>
      </c>
      <c r="O4123">
        <f>_xlfn.XLOOKUP(FraudData[[#This Row],[device_trust_score]],DeviceRules[Device Min],DeviceRules[Risk Points],,-1)</f>
        <v>2</v>
      </c>
      <c r="P4123">
        <f>_xlfn.XLOOKUP(FraudData[[#This Row],[velocity_last_24h]],VelocityRules[Velocity Min],VelocityRules[Risk Points],,-1)</f>
        <v>3</v>
      </c>
      <c r="Q4123">
        <f>_xlfn.XLOOKUP(FraudData[[#This Row],[merchant_category]],MerchantRules[Merchant Category],MerchantRules[Risk Points],0)</f>
        <v>0</v>
      </c>
      <c r="R4123">
        <f>SUM(FraudData[[#This Row],[Amount Risk]:[Merchant Risk]])</f>
        <v>5</v>
      </c>
      <c r="S4123" t="str" cm="1">
        <f t="array" ref="S4123">_xlfn.IFS(FraudData[[#This Row],[Fraud Risk Score]]&gt;=8,"High Risk",FraudData[[#This Row],[Fraud Risk Score]]&gt;=6,"Medium Risk",TRUE,"Low Risk")</f>
        <v>Low Risk</v>
      </c>
    </row>
    <row r="4124" spans="1:19">
      <c r="A4124">
        <v>4123</v>
      </c>
      <c r="B4124">
        <v>215.42</v>
      </c>
      <c r="C4124">
        <v>23</v>
      </c>
      <c r="D4124" t="s">
        <v>47</v>
      </c>
      <c r="E4124">
        <v>0</v>
      </c>
      <c r="F4124">
        <v>1</v>
      </c>
      <c r="G4124">
        <v>81</v>
      </c>
      <c r="H4124">
        <v>3</v>
      </c>
      <c r="I4124">
        <v>65</v>
      </c>
      <c r="J4124">
        <v>0</v>
      </c>
      <c r="K4124">
        <f>_xlfn.XLOOKUP(FraudData[[#This Row],[amount]],AmountRules[Amount Min],AmountRules[Risk Points],,-1)</f>
        <v>0</v>
      </c>
      <c r="L4124">
        <f>_xlfn.XLOOKUP(FraudData[[#This Row],[transaction_hour]],TimeRules[Hour Min],TimeRules[Risk Points],,-1)</f>
        <v>1</v>
      </c>
      <c r="M4124">
        <f>_xlfn.XLOOKUP(FraudData[[#This Row],[foreign_transaction]],ForeignRules[Foreign Transaction],ForeignRules[Risk Points],0)</f>
        <v>0</v>
      </c>
      <c r="N4124">
        <f>_xlfn.XLOOKUP(FraudData[[#This Row],[location_mismatch]],Table10[Location Mismatch],Table10[Risk Points],0)</f>
        <v>3</v>
      </c>
      <c r="O4124">
        <f>_xlfn.XLOOKUP(FraudData[[#This Row],[device_trust_score]],DeviceRules[Device Min],DeviceRules[Risk Points],,-1)</f>
        <v>0</v>
      </c>
      <c r="P4124">
        <f>_xlfn.XLOOKUP(FraudData[[#This Row],[velocity_last_24h]],VelocityRules[Velocity Min],VelocityRules[Risk Points],,-1)</f>
        <v>0</v>
      </c>
      <c r="Q4124">
        <f>_xlfn.XLOOKUP(FraudData[[#This Row],[merchant_category]],MerchantRules[Merchant Category],MerchantRules[Risk Points],0)</f>
        <v>0</v>
      </c>
      <c r="R4124">
        <f>SUM(FraudData[[#This Row],[Amount Risk]:[Merchant Risk]])</f>
        <v>4</v>
      </c>
      <c r="S4124" t="str" cm="1">
        <f t="array" ref="S4124">_xlfn.IFS(FraudData[[#This Row],[Fraud Risk Score]]&gt;=8,"High Risk",FraudData[[#This Row],[Fraud Risk Score]]&gt;=6,"Medium Risk",TRUE,"Low Risk")</f>
        <v>Low Risk</v>
      </c>
    </row>
    <row r="4125" spans="1:19">
      <c r="A4125">
        <v>4124</v>
      </c>
      <c r="B4125">
        <v>414.94</v>
      </c>
      <c r="C4125">
        <v>20</v>
      </c>
      <c r="D4125" t="s">
        <v>47</v>
      </c>
      <c r="E4125">
        <v>1</v>
      </c>
      <c r="F4125">
        <v>0</v>
      </c>
      <c r="G4125">
        <v>55</v>
      </c>
      <c r="H4125">
        <v>2</v>
      </c>
      <c r="I4125">
        <v>64</v>
      </c>
      <c r="J4125">
        <v>0</v>
      </c>
      <c r="K4125">
        <f>_xlfn.XLOOKUP(FraudData[[#This Row],[amount]],AmountRules[Amount Min],AmountRules[Risk Points],,-1)</f>
        <v>0</v>
      </c>
      <c r="L4125">
        <f>_xlfn.XLOOKUP(FraudData[[#This Row],[transaction_hour]],TimeRules[Hour Min],TimeRules[Risk Points],,-1)</f>
        <v>0</v>
      </c>
      <c r="M4125">
        <f>_xlfn.XLOOKUP(FraudData[[#This Row],[foreign_transaction]],ForeignRules[Foreign Transaction],ForeignRules[Risk Points],0)</f>
        <v>3</v>
      </c>
      <c r="N4125">
        <f>_xlfn.XLOOKUP(FraudData[[#This Row],[location_mismatch]],Table10[Location Mismatch],Table10[Risk Points],0)</f>
        <v>0</v>
      </c>
      <c r="O4125">
        <f>_xlfn.XLOOKUP(FraudData[[#This Row],[device_trust_score]],DeviceRules[Device Min],DeviceRules[Risk Points],,-1)</f>
        <v>1</v>
      </c>
      <c r="P4125">
        <f>_xlfn.XLOOKUP(FraudData[[#This Row],[velocity_last_24h]],VelocityRules[Velocity Min],VelocityRules[Risk Points],,-1)</f>
        <v>0</v>
      </c>
      <c r="Q4125">
        <f>_xlfn.XLOOKUP(FraudData[[#This Row],[merchant_category]],MerchantRules[Merchant Category],MerchantRules[Risk Points],0)</f>
        <v>0</v>
      </c>
      <c r="R4125">
        <f>SUM(FraudData[[#This Row],[Amount Risk]:[Merchant Risk]])</f>
        <v>4</v>
      </c>
      <c r="S4125" t="str" cm="1">
        <f t="array" ref="S4125">_xlfn.IFS(FraudData[[#This Row],[Fraud Risk Score]]&gt;=8,"High Risk",FraudData[[#This Row],[Fraud Risk Score]]&gt;=6,"Medium Risk",TRUE,"Low Risk")</f>
        <v>Low Risk</v>
      </c>
    </row>
    <row r="4126" spans="1:19">
      <c r="A4126">
        <v>4125</v>
      </c>
      <c r="B4126">
        <v>282.8</v>
      </c>
      <c r="C4126">
        <v>2</v>
      </c>
      <c r="D4126" t="s">
        <v>48</v>
      </c>
      <c r="E4126">
        <v>0</v>
      </c>
      <c r="F4126">
        <v>0</v>
      </c>
      <c r="G4126">
        <v>42</v>
      </c>
      <c r="H4126">
        <v>2</v>
      </c>
      <c r="I4126">
        <v>53</v>
      </c>
      <c r="J4126">
        <v>0</v>
      </c>
      <c r="K4126">
        <f>_xlfn.XLOOKUP(FraudData[[#This Row],[amount]],AmountRules[Amount Min],AmountRules[Risk Points],,-1)</f>
        <v>0</v>
      </c>
      <c r="L4126">
        <f>_xlfn.XLOOKUP(FraudData[[#This Row],[transaction_hour]],TimeRules[Hour Min],TimeRules[Risk Points],,-1)</f>
        <v>3</v>
      </c>
      <c r="M4126">
        <f>_xlfn.XLOOKUP(FraudData[[#This Row],[foreign_transaction]],ForeignRules[Foreign Transaction],ForeignRules[Risk Points],0)</f>
        <v>0</v>
      </c>
      <c r="N4126">
        <f>_xlfn.XLOOKUP(FraudData[[#This Row],[location_mismatch]],Table10[Location Mismatch],Table10[Risk Points],0)</f>
        <v>0</v>
      </c>
      <c r="O4126">
        <f>_xlfn.XLOOKUP(FraudData[[#This Row],[device_trust_score]],DeviceRules[Device Min],DeviceRules[Risk Points],,-1)</f>
        <v>2</v>
      </c>
      <c r="P4126">
        <f>_xlfn.XLOOKUP(FraudData[[#This Row],[velocity_last_24h]],VelocityRules[Velocity Min],VelocityRules[Risk Points],,-1)</f>
        <v>0</v>
      </c>
      <c r="Q4126">
        <f>_xlfn.XLOOKUP(FraudData[[#This Row],[merchant_category]],MerchantRules[Merchant Category],MerchantRules[Risk Points],0)</f>
        <v>0</v>
      </c>
      <c r="R4126">
        <f>SUM(FraudData[[#This Row],[Amount Risk]:[Merchant Risk]])</f>
        <v>5</v>
      </c>
      <c r="S4126" t="str" cm="1">
        <f t="array" ref="S4126">_xlfn.IFS(FraudData[[#This Row],[Fraud Risk Score]]&gt;=8,"High Risk",FraudData[[#This Row],[Fraud Risk Score]]&gt;=6,"Medium Risk",TRUE,"Low Risk")</f>
        <v>Low Risk</v>
      </c>
    </row>
    <row r="4127" spans="1:19">
      <c r="A4127">
        <v>4126</v>
      </c>
      <c r="B4127">
        <v>203.06</v>
      </c>
      <c r="C4127">
        <v>4</v>
      </c>
      <c r="D4127" t="s">
        <v>46</v>
      </c>
      <c r="E4127">
        <v>0</v>
      </c>
      <c r="F4127">
        <v>0</v>
      </c>
      <c r="G4127">
        <v>36</v>
      </c>
      <c r="H4127">
        <v>2</v>
      </c>
      <c r="I4127">
        <v>51</v>
      </c>
      <c r="J4127">
        <v>0</v>
      </c>
      <c r="K4127">
        <f>_xlfn.XLOOKUP(FraudData[[#This Row],[amount]],AmountRules[Amount Min],AmountRules[Risk Points],,-1)</f>
        <v>0</v>
      </c>
      <c r="L4127">
        <f>_xlfn.XLOOKUP(FraudData[[#This Row],[transaction_hour]],TimeRules[Hour Min],TimeRules[Risk Points],,-1)</f>
        <v>0</v>
      </c>
      <c r="M4127">
        <f>_xlfn.XLOOKUP(FraudData[[#This Row],[foreign_transaction]],ForeignRules[Foreign Transaction],ForeignRules[Risk Points],0)</f>
        <v>0</v>
      </c>
      <c r="N4127">
        <f>_xlfn.XLOOKUP(FraudData[[#This Row],[location_mismatch]],Table10[Location Mismatch],Table10[Risk Points],0)</f>
        <v>0</v>
      </c>
      <c r="O4127">
        <f>_xlfn.XLOOKUP(FraudData[[#This Row],[device_trust_score]],DeviceRules[Device Min],DeviceRules[Risk Points],,-1)</f>
        <v>2</v>
      </c>
      <c r="P4127">
        <f>_xlfn.XLOOKUP(FraudData[[#This Row],[velocity_last_24h]],VelocityRules[Velocity Min],VelocityRules[Risk Points],,-1)</f>
        <v>0</v>
      </c>
      <c r="Q4127">
        <f>_xlfn.XLOOKUP(FraudData[[#This Row],[merchant_category]],MerchantRules[Merchant Category],MerchantRules[Risk Points],0)</f>
        <v>0</v>
      </c>
      <c r="R4127">
        <f>SUM(FraudData[[#This Row],[Amount Risk]:[Merchant Risk]])</f>
        <v>2</v>
      </c>
      <c r="S4127" t="str" cm="1">
        <f t="array" ref="S4127">_xlfn.IFS(FraudData[[#This Row],[Fraud Risk Score]]&gt;=8,"High Risk",FraudData[[#This Row],[Fraud Risk Score]]&gt;=6,"Medium Risk",TRUE,"Low Risk")</f>
        <v>Low Risk</v>
      </c>
    </row>
    <row r="4128" spans="1:19">
      <c r="A4128">
        <v>4127</v>
      </c>
      <c r="B4128">
        <v>204.89</v>
      </c>
      <c r="C4128">
        <v>10</v>
      </c>
      <c r="D4128" t="s">
        <v>50</v>
      </c>
      <c r="E4128">
        <v>0</v>
      </c>
      <c r="F4128">
        <v>0</v>
      </c>
      <c r="G4128">
        <v>64</v>
      </c>
      <c r="H4128">
        <v>1</v>
      </c>
      <c r="I4128">
        <v>65</v>
      </c>
      <c r="J4128">
        <v>0</v>
      </c>
      <c r="K4128">
        <f>_xlfn.XLOOKUP(FraudData[[#This Row],[amount]],AmountRules[Amount Min],AmountRules[Risk Points],,-1)</f>
        <v>0</v>
      </c>
      <c r="L4128">
        <f>_xlfn.XLOOKUP(FraudData[[#This Row],[transaction_hour]],TimeRules[Hour Min],TimeRules[Risk Points],,-1)</f>
        <v>0</v>
      </c>
      <c r="M4128">
        <f>_xlfn.XLOOKUP(FraudData[[#This Row],[foreign_transaction]],ForeignRules[Foreign Transaction],ForeignRules[Risk Points],0)</f>
        <v>0</v>
      </c>
      <c r="N4128">
        <f>_xlfn.XLOOKUP(FraudData[[#This Row],[location_mismatch]],Table10[Location Mismatch],Table10[Risk Points],0)</f>
        <v>0</v>
      </c>
      <c r="O4128">
        <f>_xlfn.XLOOKUP(FraudData[[#This Row],[device_trust_score]],DeviceRules[Device Min],DeviceRules[Risk Points],,-1)</f>
        <v>1</v>
      </c>
      <c r="P4128">
        <f>_xlfn.XLOOKUP(FraudData[[#This Row],[velocity_last_24h]],VelocityRules[Velocity Min],VelocityRules[Risk Points],,-1)</f>
        <v>0</v>
      </c>
      <c r="Q4128">
        <f>_xlfn.XLOOKUP(FraudData[[#This Row],[merchant_category]],MerchantRules[Merchant Category],MerchantRules[Risk Points],0)</f>
        <v>0</v>
      </c>
      <c r="R4128">
        <f>SUM(FraudData[[#This Row],[Amount Risk]:[Merchant Risk]])</f>
        <v>1</v>
      </c>
      <c r="S4128" t="str" cm="1">
        <f t="array" ref="S4128">_xlfn.IFS(FraudData[[#This Row],[Fraud Risk Score]]&gt;=8,"High Risk",FraudData[[#This Row],[Fraud Risk Score]]&gt;=6,"Medium Risk",TRUE,"Low Risk")</f>
        <v>Low Risk</v>
      </c>
    </row>
    <row r="4129" spans="1:19">
      <c r="A4129">
        <v>4128</v>
      </c>
      <c r="B4129">
        <v>525.13</v>
      </c>
      <c r="C4129">
        <v>23</v>
      </c>
      <c r="D4129" t="s">
        <v>50</v>
      </c>
      <c r="E4129">
        <v>0</v>
      </c>
      <c r="F4129">
        <v>1</v>
      </c>
      <c r="G4129">
        <v>69</v>
      </c>
      <c r="H4129">
        <v>4</v>
      </c>
      <c r="I4129">
        <v>28</v>
      </c>
      <c r="J4129">
        <v>0</v>
      </c>
      <c r="K4129">
        <f>_xlfn.XLOOKUP(FraudData[[#This Row],[amount]],AmountRules[Amount Min],AmountRules[Risk Points],,-1)</f>
        <v>1</v>
      </c>
      <c r="L4129">
        <f>_xlfn.XLOOKUP(FraudData[[#This Row],[transaction_hour]],TimeRules[Hour Min],TimeRules[Risk Points],,-1)</f>
        <v>1</v>
      </c>
      <c r="M4129">
        <f>_xlfn.XLOOKUP(FraudData[[#This Row],[foreign_transaction]],ForeignRules[Foreign Transaction],ForeignRules[Risk Points],0)</f>
        <v>0</v>
      </c>
      <c r="N4129">
        <f>_xlfn.XLOOKUP(FraudData[[#This Row],[location_mismatch]],Table10[Location Mismatch],Table10[Risk Points],0)</f>
        <v>3</v>
      </c>
      <c r="O4129">
        <f>_xlfn.XLOOKUP(FraudData[[#This Row],[device_trust_score]],DeviceRules[Device Min],DeviceRules[Risk Points],,-1)</f>
        <v>1</v>
      </c>
      <c r="P4129">
        <f>_xlfn.XLOOKUP(FraudData[[#This Row],[velocity_last_24h]],VelocityRules[Velocity Min],VelocityRules[Risk Points],,-1)</f>
        <v>0</v>
      </c>
      <c r="Q4129">
        <f>_xlfn.XLOOKUP(FraudData[[#This Row],[merchant_category]],MerchantRules[Merchant Category],MerchantRules[Risk Points],0)</f>
        <v>0</v>
      </c>
      <c r="R4129">
        <f>SUM(FraudData[[#This Row],[Amount Risk]:[Merchant Risk]])</f>
        <v>6</v>
      </c>
      <c r="S4129" t="str" cm="1">
        <f t="array" ref="S4129">_xlfn.IFS(FraudData[[#This Row],[Fraud Risk Score]]&gt;=8,"High Risk",FraudData[[#This Row],[Fraud Risk Score]]&gt;=6,"Medium Risk",TRUE,"Low Risk")</f>
        <v>Medium Risk</v>
      </c>
    </row>
    <row r="4130" spans="1:19">
      <c r="A4130">
        <v>4129</v>
      </c>
      <c r="B4130">
        <v>63.13</v>
      </c>
      <c r="C4130">
        <v>6</v>
      </c>
      <c r="D4130" t="s">
        <v>50</v>
      </c>
      <c r="E4130">
        <v>0</v>
      </c>
      <c r="F4130">
        <v>0</v>
      </c>
      <c r="G4130">
        <v>73</v>
      </c>
      <c r="H4130">
        <v>3</v>
      </c>
      <c r="I4130">
        <v>66</v>
      </c>
      <c r="J4130">
        <v>0</v>
      </c>
      <c r="K4130">
        <f>_xlfn.XLOOKUP(FraudData[[#This Row],[amount]],AmountRules[Amount Min],AmountRules[Risk Points],,-1)</f>
        <v>0</v>
      </c>
      <c r="L4130">
        <f>_xlfn.XLOOKUP(FraudData[[#This Row],[transaction_hour]],TimeRules[Hour Min],TimeRules[Risk Points],,-1)</f>
        <v>0</v>
      </c>
      <c r="M4130">
        <f>_xlfn.XLOOKUP(FraudData[[#This Row],[foreign_transaction]],ForeignRules[Foreign Transaction],ForeignRules[Risk Points],0)</f>
        <v>0</v>
      </c>
      <c r="N4130">
        <f>_xlfn.XLOOKUP(FraudData[[#This Row],[location_mismatch]],Table10[Location Mismatch],Table10[Risk Points],0)</f>
        <v>0</v>
      </c>
      <c r="O4130">
        <f>_xlfn.XLOOKUP(FraudData[[#This Row],[device_trust_score]],DeviceRules[Device Min],DeviceRules[Risk Points],,-1)</f>
        <v>0</v>
      </c>
      <c r="P4130">
        <f>_xlfn.XLOOKUP(FraudData[[#This Row],[velocity_last_24h]],VelocityRules[Velocity Min],VelocityRules[Risk Points],,-1)</f>
        <v>0</v>
      </c>
      <c r="Q4130">
        <f>_xlfn.XLOOKUP(FraudData[[#This Row],[merchant_category]],MerchantRules[Merchant Category],MerchantRules[Risk Points],0)</f>
        <v>0</v>
      </c>
      <c r="R4130">
        <f>SUM(FraudData[[#This Row],[Amount Risk]:[Merchant Risk]])</f>
        <v>0</v>
      </c>
      <c r="S4130" t="str" cm="1">
        <f t="array" ref="S4130">_xlfn.IFS(FraudData[[#This Row],[Fraud Risk Score]]&gt;=8,"High Risk",FraudData[[#This Row],[Fraud Risk Score]]&gt;=6,"Medium Risk",TRUE,"Low Risk")</f>
        <v>Low Risk</v>
      </c>
    </row>
    <row r="4131" spans="1:19">
      <c r="A4131">
        <v>4130</v>
      </c>
      <c r="B4131">
        <v>0.2</v>
      </c>
      <c r="C4131">
        <v>5</v>
      </c>
      <c r="D4131" t="s">
        <v>48</v>
      </c>
      <c r="E4131">
        <v>0</v>
      </c>
      <c r="F4131">
        <v>0</v>
      </c>
      <c r="G4131">
        <v>25</v>
      </c>
      <c r="H4131">
        <v>3</v>
      </c>
      <c r="I4131">
        <v>25</v>
      </c>
      <c r="J4131">
        <v>0</v>
      </c>
      <c r="K4131">
        <f>_xlfn.XLOOKUP(FraudData[[#This Row],[amount]],AmountRules[Amount Min],AmountRules[Risk Points],,-1)</f>
        <v>0</v>
      </c>
      <c r="L4131">
        <f>_xlfn.XLOOKUP(FraudData[[#This Row],[transaction_hour]],TimeRules[Hour Min],TimeRules[Risk Points],,-1)</f>
        <v>0</v>
      </c>
      <c r="M4131">
        <f>_xlfn.XLOOKUP(FraudData[[#This Row],[foreign_transaction]],ForeignRules[Foreign Transaction],ForeignRules[Risk Points],0)</f>
        <v>0</v>
      </c>
      <c r="N4131">
        <f>_xlfn.XLOOKUP(FraudData[[#This Row],[location_mismatch]],Table10[Location Mismatch],Table10[Risk Points],0)</f>
        <v>0</v>
      </c>
      <c r="O4131">
        <f>_xlfn.XLOOKUP(FraudData[[#This Row],[device_trust_score]],DeviceRules[Device Min],DeviceRules[Risk Points],,-1)</f>
        <v>3</v>
      </c>
      <c r="P4131">
        <f>_xlfn.XLOOKUP(FraudData[[#This Row],[velocity_last_24h]],VelocityRules[Velocity Min],VelocityRules[Risk Points],,-1)</f>
        <v>0</v>
      </c>
      <c r="Q4131">
        <f>_xlfn.XLOOKUP(FraudData[[#This Row],[merchant_category]],MerchantRules[Merchant Category],MerchantRules[Risk Points],0)</f>
        <v>0</v>
      </c>
      <c r="R4131">
        <f>SUM(FraudData[[#This Row],[Amount Risk]:[Merchant Risk]])</f>
        <v>3</v>
      </c>
      <c r="S4131" t="str" cm="1">
        <f t="array" ref="S4131">_xlfn.IFS(FraudData[[#This Row],[Fraud Risk Score]]&gt;=8,"High Risk",FraudData[[#This Row],[Fraud Risk Score]]&gt;=6,"Medium Risk",TRUE,"Low Risk")</f>
        <v>Low Risk</v>
      </c>
    </row>
    <row r="4132" spans="1:19">
      <c r="A4132">
        <v>4131</v>
      </c>
      <c r="B4132">
        <v>57.13</v>
      </c>
      <c r="C4132">
        <v>13</v>
      </c>
      <c r="D4132" t="s">
        <v>50</v>
      </c>
      <c r="E4132">
        <v>0</v>
      </c>
      <c r="F4132">
        <v>0</v>
      </c>
      <c r="G4132">
        <v>31</v>
      </c>
      <c r="H4132">
        <v>2</v>
      </c>
      <c r="I4132">
        <v>51</v>
      </c>
      <c r="J4132">
        <v>0</v>
      </c>
      <c r="K4132">
        <f>_xlfn.XLOOKUP(FraudData[[#This Row],[amount]],AmountRules[Amount Min],AmountRules[Risk Points],,-1)</f>
        <v>0</v>
      </c>
      <c r="L4132">
        <f>_xlfn.XLOOKUP(FraudData[[#This Row],[transaction_hour]],TimeRules[Hour Min],TimeRules[Risk Points],,-1)</f>
        <v>0</v>
      </c>
      <c r="M4132">
        <f>_xlfn.XLOOKUP(FraudData[[#This Row],[foreign_transaction]],ForeignRules[Foreign Transaction],ForeignRules[Risk Points],0)</f>
        <v>0</v>
      </c>
      <c r="N4132">
        <f>_xlfn.XLOOKUP(FraudData[[#This Row],[location_mismatch]],Table10[Location Mismatch],Table10[Risk Points],0)</f>
        <v>0</v>
      </c>
      <c r="O4132">
        <f>_xlfn.XLOOKUP(FraudData[[#This Row],[device_trust_score]],DeviceRules[Device Min],DeviceRules[Risk Points],,-1)</f>
        <v>2</v>
      </c>
      <c r="P4132">
        <f>_xlfn.XLOOKUP(FraudData[[#This Row],[velocity_last_24h]],VelocityRules[Velocity Min],VelocityRules[Risk Points],,-1)</f>
        <v>0</v>
      </c>
      <c r="Q4132">
        <f>_xlfn.XLOOKUP(FraudData[[#This Row],[merchant_category]],MerchantRules[Merchant Category],MerchantRules[Risk Points],0)</f>
        <v>0</v>
      </c>
      <c r="R4132">
        <f>SUM(FraudData[[#This Row],[Amount Risk]:[Merchant Risk]])</f>
        <v>2</v>
      </c>
      <c r="S4132" t="str" cm="1">
        <f t="array" ref="S4132">_xlfn.IFS(FraudData[[#This Row],[Fraud Risk Score]]&gt;=8,"High Risk",FraudData[[#This Row],[Fraud Risk Score]]&gt;=6,"Medium Risk",TRUE,"Low Risk")</f>
        <v>Low Risk</v>
      </c>
    </row>
    <row r="4133" spans="1:19">
      <c r="A4133">
        <v>4132</v>
      </c>
      <c r="B4133">
        <v>44.24</v>
      </c>
      <c r="C4133">
        <v>0</v>
      </c>
      <c r="D4133" t="s">
        <v>49</v>
      </c>
      <c r="E4133">
        <v>0</v>
      </c>
      <c r="F4133">
        <v>0</v>
      </c>
      <c r="G4133">
        <v>26</v>
      </c>
      <c r="H4133">
        <v>2</v>
      </c>
      <c r="I4133">
        <v>25</v>
      </c>
      <c r="J4133">
        <v>0</v>
      </c>
      <c r="K4133">
        <f>_xlfn.XLOOKUP(FraudData[[#This Row],[amount]],AmountRules[Amount Min],AmountRules[Risk Points],,-1)</f>
        <v>0</v>
      </c>
      <c r="L4133">
        <f>_xlfn.XLOOKUP(FraudData[[#This Row],[transaction_hour]],TimeRules[Hour Min],TimeRules[Risk Points],,-1)</f>
        <v>3</v>
      </c>
      <c r="M4133">
        <f>_xlfn.XLOOKUP(FraudData[[#This Row],[foreign_transaction]],ForeignRules[Foreign Transaction],ForeignRules[Risk Points],0)</f>
        <v>0</v>
      </c>
      <c r="N4133">
        <f>_xlfn.XLOOKUP(FraudData[[#This Row],[location_mismatch]],Table10[Location Mismatch],Table10[Risk Points],0)</f>
        <v>0</v>
      </c>
      <c r="O4133">
        <f>_xlfn.XLOOKUP(FraudData[[#This Row],[device_trust_score]],DeviceRules[Device Min],DeviceRules[Risk Points],,-1)</f>
        <v>3</v>
      </c>
      <c r="P4133">
        <f>_xlfn.XLOOKUP(FraudData[[#This Row],[velocity_last_24h]],VelocityRules[Velocity Min],VelocityRules[Risk Points],,-1)</f>
        <v>0</v>
      </c>
      <c r="Q4133">
        <f>_xlfn.XLOOKUP(FraudData[[#This Row],[merchant_category]],MerchantRules[Merchant Category],MerchantRules[Risk Points],0)</f>
        <v>1</v>
      </c>
      <c r="R4133">
        <f>SUM(FraudData[[#This Row],[Amount Risk]:[Merchant Risk]])</f>
        <v>7</v>
      </c>
      <c r="S4133" t="str" cm="1">
        <f t="array" ref="S4133">_xlfn.IFS(FraudData[[#This Row],[Fraud Risk Score]]&gt;=8,"High Risk",FraudData[[#This Row],[Fraud Risk Score]]&gt;=6,"Medium Risk",TRUE,"Low Risk")</f>
        <v>Medium Risk</v>
      </c>
    </row>
    <row r="4134" spans="1:19">
      <c r="A4134">
        <v>4133</v>
      </c>
      <c r="B4134">
        <v>195.16</v>
      </c>
      <c r="C4134">
        <v>16</v>
      </c>
      <c r="D4134" t="s">
        <v>50</v>
      </c>
      <c r="E4134">
        <v>0</v>
      </c>
      <c r="F4134">
        <v>0</v>
      </c>
      <c r="G4134">
        <v>28</v>
      </c>
      <c r="H4134">
        <v>0</v>
      </c>
      <c r="I4134">
        <v>69</v>
      </c>
      <c r="J4134">
        <v>0</v>
      </c>
      <c r="K4134">
        <f>_xlfn.XLOOKUP(FraudData[[#This Row],[amount]],AmountRules[Amount Min],AmountRules[Risk Points],,-1)</f>
        <v>0</v>
      </c>
      <c r="L4134">
        <f>_xlfn.XLOOKUP(FraudData[[#This Row],[transaction_hour]],TimeRules[Hour Min],TimeRules[Risk Points],,-1)</f>
        <v>0</v>
      </c>
      <c r="M4134">
        <f>_xlfn.XLOOKUP(FraudData[[#This Row],[foreign_transaction]],ForeignRules[Foreign Transaction],ForeignRules[Risk Points],0)</f>
        <v>0</v>
      </c>
      <c r="N4134">
        <f>_xlfn.XLOOKUP(FraudData[[#This Row],[location_mismatch]],Table10[Location Mismatch],Table10[Risk Points],0)</f>
        <v>0</v>
      </c>
      <c r="O4134">
        <f>_xlfn.XLOOKUP(FraudData[[#This Row],[device_trust_score]],DeviceRules[Device Min],DeviceRules[Risk Points],,-1)</f>
        <v>3</v>
      </c>
      <c r="P4134">
        <f>_xlfn.XLOOKUP(FraudData[[#This Row],[velocity_last_24h]],VelocityRules[Velocity Min],VelocityRules[Risk Points],,-1)</f>
        <v>0</v>
      </c>
      <c r="Q4134">
        <f>_xlfn.XLOOKUP(FraudData[[#This Row],[merchant_category]],MerchantRules[Merchant Category],MerchantRules[Risk Points],0)</f>
        <v>0</v>
      </c>
      <c r="R4134">
        <f>SUM(FraudData[[#This Row],[Amount Risk]:[Merchant Risk]])</f>
        <v>3</v>
      </c>
      <c r="S4134" t="str" cm="1">
        <f t="array" ref="S4134">_xlfn.IFS(FraudData[[#This Row],[Fraud Risk Score]]&gt;=8,"High Risk",FraudData[[#This Row],[Fraud Risk Score]]&gt;=6,"Medium Risk",TRUE,"Low Risk")</f>
        <v>Low Risk</v>
      </c>
    </row>
    <row r="4135" spans="1:19">
      <c r="A4135">
        <v>4134</v>
      </c>
      <c r="B4135">
        <v>180.78</v>
      </c>
      <c r="C4135">
        <v>16</v>
      </c>
      <c r="D4135" t="s">
        <v>50</v>
      </c>
      <c r="E4135">
        <v>0</v>
      </c>
      <c r="F4135">
        <v>0</v>
      </c>
      <c r="G4135">
        <v>69</v>
      </c>
      <c r="H4135">
        <v>1</v>
      </c>
      <c r="I4135">
        <v>34</v>
      </c>
      <c r="J4135">
        <v>0</v>
      </c>
      <c r="K4135">
        <f>_xlfn.XLOOKUP(FraudData[[#This Row],[amount]],AmountRules[Amount Min],AmountRules[Risk Points],,-1)</f>
        <v>0</v>
      </c>
      <c r="L4135">
        <f>_xlfn.XLOOKUP(FraudData[[#This Row],[transaction_hour]],TimeRules[Hour Min],TimeRules[Risk Points],,-1)</f>
        <v>0</v>
      </c>
      <c r="M4135">
        <f>_xlfn.XLOOKUP(FraudData[[#This Row],[foreign_transaction]],ForeignRules[Foreign Transaction],ForeignRules[Risk Points],0)</f>
        <v>0</v>
      </c>
      <c r="N4135">
        <f>_xlfn.XLOOKUP(FraudData[[#This Row],[location_mismatch]],Table10[Location Mismatch],Table10[Risk Points],0)</f>
        <v>0</v>
      </c>
      <c r="O4135">
        <f>_xlfn.XLOOKUP(FraudData[[#This Row],[device_trust_score]],DeviceRules[Device Min],DeviceRules[Risk Points],,-1)</f>
        <v>1</v>
      </c>
      <c r="P4135">
        <f>_xlfn.XLOOKUP(FraudData[[#This Row],[velocity_last_24h]],VelocityRules[Velocity Min],VelocityRules[Risk Points],,-1)</f>
        <v>0</v>
      </c>
      <c r="Q4135">
        <f>_xlfn.XLOOKUP(FraudData[[#This Row],[merchant_category]],MerchantRules[Merchant Category],MerchantRules[Risk Points],0)</f>
        <v>0</v>
      </c>
      <c r="R4135">
        <f>SUM(FraudData[[#This Row],[Amount Risk]:[Merchant Risk]])</f>
        <v>1</v>
      </c>
      <c r="S4135" t="str" cm="1">
        <f t="array" ref="S4135">_xlfn.IFS(FraudData[[#This Row],[Fraud Risk Score]]&gt;=8,"High Risk",FraudData[[#This Row],[Fraud Risk Score]]&gt;=6,"Medium Risk",TRUE,"Low Risk")</f>
        <v>Low Risk</v>
      </c>
    </row>
    <row r="4136" spans="1:19">
      <c r="A4136">
        <v>4135</v>
      </c>
      <c r="B4136">
        <v>162.01</v>
      </c>
      <c r="C4136">
        <v>13</v>
      </c>
      <c r="D4136" t="s">
        <v>49</v>
      </c>
      <c r="E4136">
        <v>0</v>
      </c>
      <c r="F4136">
        <v>0</v>
      </c>
      <c r="G4136">
        <v>70</v>
      </c>
      <c r="H4136">
        <v>3</v>
      </c>
      <c r="I4136">
        <v>39</v>
      </c>
      <c r="J4136">
        <v>0</v>
      </c>
      <c r="K4136">
        <f>_xlfn.XLOOKUP(FraudData[[#This Row],[amount]],AmountRules[Amount Min],AmountRules[Risk Points],,-1)</f>
        <v>0</v>
      </c>
      <c r="L4136">
        <f>_xlfn.XLOOKUP(FraudData[[#This Row],[transaction_hour]],TimeRules[Hour Min],TimeRules[Risk Points],,-1)</f>
        <v>0</v>
      </c>
      <c r="M4136">
        <f>_xlfn.XLOOKUP(FraudData[[#This Row],[foreign_transaction]],ForeignRules[Foreign Transaction],ForeignRules[Risk Points],0)</f>
        <v>0</v>
      </c>
      <c r="N4136">
        <f>_xlfn.XLOOKUP(FraudData[[#This Row],[location_mismatch]],Table10[Location Mismatch],Table10[Risk Points],0)</f>
        <v>0</v>
      </c>
      <c r="O4136">
        <f>_xlfn.XLOOKUP(FraudData[[#This Row],[device_trust_score]],DeviceRules[Device Min],DeviceRules[Risk Points],,-1)</f>
        <v>0</v>
      </c>
      <c r="P4136">
        <f>_xlfn.XLOOKUP(FraudData[[#This Row],[velocity_last_24h]],VelocityRules[Velocity Min],VelocityRules[Risk Points],,-1)</f>
        <v>0</v>
      </c>
      <c r="Q4136">
        <f>_xlfn.XLOOKUP(FraudData[[#This Row],[merchant_category]],MerchantRules[Merchant Category],MerchantRules[Risk Points],0)</f>
        <v>1</v>
      </c>
      <c r="R4136">
        <f>SUM(FraudData[[#This Row],[Amount Risk]:[Merchant Risk]])</f>
        <v>1</v>
      </c>
      <c r="S4136" t="str" cm="1">
        <f t="array" ref="S4136">_xlfn.IFS(FraudData[[#This Row],[Fraud Risk Score]]&gt;=8,"High Risk",FraudData[[#This Row],[Fraud Risk Score]]&gt;=6,"Medium Risk",TRUE,"Low Risk")</f>
        <v>Low Risk</v>
      </c>
    </row>
    <row r="4137" spans="1:19">
      <c r="A4137">
        <v>4136</v>
      </c>
      <c r="B4137">
        <v>2.95</v>
      </c>
      <c r="C4137">
        <v>9</v>
      </c>
      <c r="D4137" t="s">
        <v>48</v>
      </c>
      <c r="E4137">
        <v>0</v>
      </c>
      <c r="F4137">
        <v>0</v>
      </c>
      <c r="G4137">
        <v>91</v>
      </c>
      <c r="H4137">
        <v>4</v>
      </c>
      <c r="I4137">
        <v>25</v>
      </c>
      <c r="J4137">
        <v>0</v>
      </c>
      <c r="K4137">
        <f>_xlfn.XLOOKUP(FraudData[[#This Row],[amount]],AmountRules[Amount Min],AmountRules[Risk Points],,-1)</f>
        <v>0</v>
      </c>
      <c r="L4137">
        <f>_xlfn.XLOOKUP(FraudData[[#This Row],[transaction_hour]],TimeRules[Hour Min],TimeRules[Risk Points],,-1)</f>
        <v>0</v>
      </c>
      <c r="M4137">
        <f>_xlfn.XLOOKUP(FraudData[[#This Row],[foreign_transaction]],ForeignRules[Foreign Transaction],ForeignRules[Risk Points],0)</f>
        <v>0</v>
      </c>
      <c r="N4137">
        <f>_xlfn.XLOOKUP(FraudData[[#This Row],[location_mismatch]],Table10[Location Mismatch],Table10[Risk Points],0)</f>
        <v>0</v>
      </c>
      <c r="O4137">
        <f>_xlfn.XLOOKUP(FraudData[[#This Row],[device_trust_score]],DeviceRules[Device Min],DeviceRules[Risk Points],,-1)</f>
        <v>0</v>
      </c>
      <c r="P4137">
        <f>_xlfn.XLOOKUP(FraudData[[#This Row],[velocity_last_24h]],VelocityRules[Velocity Min],VelocityRules[Risk Points],,-1)</f>
        <v>0</v>
      </c>
      <c r="Q4137">
        <f>_xlfn.XLOOKUP(FraudData[[#This Row],[merchant_category]],MerchantRules[Merchant Category],MerchantRules[Risk Points],0)</f>
        <v>0</v>
      </c>
      <c r="R4137">
        <f>SUM(FraudData[[#This Row],[Amount Risk]:[Merchant Risk]])</f>
        <v>0</v>
      </c>
      <c r="S4137" t="str" cm="1">
        <f t="array" ref="S4137">_xlfn.IFS(FraudData[[#This Row],[Fraud Risk Score]]&gt;=8,"High Risk",FraudData[[#This Row],[Fraud Risk Score]]&gt;=6,"Medium Risk",TRUE,"Low Risk")</f>
        <v>Low Risk</v>
      </c>
    </row>
    <row r="4138" spans="1:19">
      <c r="A4138">
        <v>4137</v>
      </c>
      <c r="B4138">
        <v>234.87</v>
      </c>
      <c r="C4138">
        <v>7</v>
      </c>
      <c r="D4138" t="s">
        <v>47</v>
      </c>
      <c r="E4138">
        <v>0</v>
      </c>
      <c r="F4138">
        <v>0</v>
      </c>
      <c r="G4138">
        <v>33</v>
      </c>
      <c r="H4138">
        <v>3</v>
      </c>
      <c r="I4138">
        <v>18</v>
      </c>
      <c r="J4138">
        <v>0</v>
      </c>
      <c r="K4138">
        <f>_xlfn.XLOOKUP(FraudData[[#This Row],[amount]],AmountRules[Amount Min],AmountRules[Risk Points],,-1)</f>
        <v>0</v>
      </c>
      <c r="L4138">
        <f>_xlfn.XLOOKUP(FraudData[[#This Row],[transaction_hour]],TimeRules[Hour Min],TimeRules[Risk Points],,-1)</f>
        <v>0</v>
      </c>
      <c r="M4138">
        <f>_xlfn.XLOOKUP(FraudData[[#This Row],[foreign_transaction]],ForeignRules[Foreign Transaction],ForeignRules[Risk Points],0)</f>
        <v>0</v>
      </c>
      <c r="N4138">
        <f>_xlfn.XLOOKUP(FraudData[[#This Row],[location_mismatch]],Table10[Location Mismatch],Table10[Risk Points],0)</f>
        <v>0</v>
      </c>
      <c r="O4138">
        <f>_xlfn.XLOOKUP(FraudData[[#This Row],[device_trust_score]],DeviceRules[Device Min],DeviceRules[Risk Points],,-1)</f>
        <v>2</v>
      </c>
      <c r="P4138">
        <f>_xlfn.XLOOKUP(FraudData[[#This Row],[velocity_last_24h]],VelocityRules[Velocity Min],VelocityRules[Risk Points],,-1)</f>
        <v>0</v>
      </c>
      <c r="Q4138">
        <f>_xlfn.XLOOKUP(FraudData[[#This Row],[merchant_category]],MerchantRules[Merchant Category],MerchantRules[Risk Points],0)</f>
        <v>0</v>
      </c>
      <c r="R4138">
        <f>SUM(FraudData[[#This Row],[Amount Risk]:[Merchant Risk]])</f>
        <v>2</v>
      </c>
      <c r="S4138" t="str" cm="1">
        <f t="array" ref="S4138">_xlfn.IFS(FraudData[[#This Row],[Fraud Risk Score]]&gt;=8,"High Risk",FraudData[[#This Row],[Fraud Risk Score]]&gt;=6,"Medium Risk",TRUE,"Low Risk")</f>
        <v>Low Risk</v>
      </c>
    </row>
    <row r="4139" spans="1:19">
      <c r="A4139">
        <v>4138</v>
      </c>
      <c r="B4139">
        <v>70.36</v>
      </c>
      <c r="C4139">
        <v>7</v>
      </c>
      <c r="D4139" t="s">
        <v>46</v>
      </c>
      <c r="E4139">
        <v>0</v>
      </c>
      <c r="F4139">
        <v>0</v>
      </c>
      <c r="G4139">
        <v>81</v>
      </c>
      <c r="H4139">
        <v>3</v>
      </c>
      <c r="I4139">
        <v>31</v>
      </c>
      <c r="J4139">
        <v>0</v>
      </c>
      <c r="K4139">
        <f>_xlfn.XLOOKUP(FraudData[[#This Row],[amount]],AmountRules[Amount Min],AmountRules[Risk Points],,-1)</f>
        <v>0</v>
      </c>
      <c r="L4139">
        <f>_xlfn.XLOOKUP(FraudData[[#This Row],[transaction_hour]],TimeRules[Hour Min],TimeRules[Risk Points],,-1)</f>
        <v>0</v>
      </c>
      <c r="M4139">
        <f>_xlfn.XLOOKUP(FraudData[[#This Row],[foreign_transaction]],ForeignRules[Foreign Transaction],ForeignRules[Risk Points],0)</f>
        <v>0</v>
      </c>
      <c r="N4139">
        <f>_xlfn.XLOOKUP(FraudData[[#This Row],[location_mismatch]],Table10[Location Mismatch],Table10[Risk Points],0)</f>
        <v>0</v>
      </c>
      <c r="O4139">
        <f>_xlfn.XLOOKUP(FraudData[[#This Row],[device_trust_score]],DeviceRules[Device Min],DeviceRules[Risk Points],,-1)</f>
        <v>0</v>
      </c>
      <c r="P4139">
        <f>_xlfn.XLOOKUP(FraudData[[#This Row],[velocity_last_24h]],VelocityRules[Velocity Min],VelocityRules[Risk Points],,-1)</f>
        <v>0</v>
      </c>
      <c r="Q4139">
        <f>_xlfn.XLOOKUP(FraudData[[#This Row],[merchant_category]],MerchantRules[Merchant Category],MerchantRules[Risk Points],0)</f>
        <v>0</v>
      </c>
      <c r="R4139">
        <f>SUM(FraudData[[#This Row],[Amount Risk]:[Merchant Risk]])</f>
        <v>0</v>
      </c>
      <c r="S4139" t="str" cm="1">
        <f t="array" ref="S4139">_xlfn.IFS(FraudData[[#This Row],[Fraud Risk Score]]&gt;=8,"High Risk",FraudData[[#This Row],[Fraud Risk Score]]&gt;=6,"Medium Risk",TRUE,"Low Risk")</f>
        <v>Low Risk</v>
      </c>
    </row>
    <row r="4140" spans="1:19">
      <c r="A4140">
        <v>4139</v>
      </c>
      <c r="B4140">
        <v>196.88</v>
      </c>
      <c r="C4140">
        <v>13</v>
      </c>
      <c r="D4140" t="s">
        <v>48</v>
      </c>
      <c r="E4140">
        <v>0</v>
      </c>
      <c r="F4140">
        <v>0</v>
      </c>
      <c r="G4140">
        <v>40</v>
      </c>
      <c r="H4140">
        <v>4</v>
      </c>
      <c r="I4140">
        <v>22</v>
      </c>
      <c r="J4140">
        <v>0</v>
      </c>
      <c r="K4140">
        <f>_xlfn.XLOOKUP(FraudData[[#This Row],[amount]],AmountRules[Amount Min],AmountRules[Risk Points],,-1)</f>
        <v>0</v>
      </c>
      <c r="L4140">
        <f>_xlfn.XLOOKUP(FraudData[[#This Row],[transaction_hour]],TimeRules[Hour Min],TimeRules[Risk Points],,-1)</f>
        <v>0</v>
      </c>
      <c r="M4140">
        <f>_xlfn.XLOOKUP(FraudData[[#This Row],[foreign_transaction]],ForeignRules[Foreign Transaction],ForeignRules[Risk Points],0)</f>
        <v>0</v>
      </c>
      <c r="N4140">
        <f>_xlfn.XLOOKUP(FraudData[[#This Row],[location_mismatch]],Table10[Location Mismatch],Table10[Risk Points],0)</f>
        <v>0</v>
      </c>
      <c r="O4140">
        <f>_xlfn.XLOOKUP(FraudData[[#This Row],[device_trust_score]],DeviceRules[Device Min],DeviceRules[Risk Points],,-1)</f>
        <v>2</v>
      </c>
      <c r="P4140">
        <f>_xlfn.XLOOKUP(FraudData[[#This Row],[velocity_last_24h]],VelocityRules[Velocity Min],VelocityRules[Risk Points],,-1)</f>
        <v>0</v>
      </c>
      <c r="Q4140">
        <f>_xlfn.XLOOKUP(FraudData[[#This Row],[merchant_category]],MerchantRules[Merchant Category],MerchantRules[Risk Points],0)</f>
        <v>0</v>
      </c>
      <c r="R4140">
        <f>SUM(FraudData[[#This Row],[Amount Risk]:[Merchant Risk]])</f>
        <v>2</v>
      </c>
      <c r="S4140" t="str" cm="1">
        <f t="array" ref="S4140">_xlfn.IFS(FraudData[[#This Row],[Fraud Risk Score]]&gt;=8,"High Risk",FraudData[[#This Row],[Fraud Risk Score]]&gt;=6,"Medium Risk",TRUE,"Low Risk")</f>
        <v>Low Risk</v>
      </c>
    </row>
    <row r="4141" spans="1:19">
      <c r="A4141">
        <v>4140</v>
      </c>
      <c r="B4141">
        <v>146.38</v>
      </c>
      <c r="C4141">
        <v>6</v>
      </c>
      <c r="D4141" t="s">
        <v>50</v>
      </c>
      <c r="E4141">
        <v>0</v>
      </c>
      <c r="F4141">
        <v>0</v>
      </c>
      <c r="G4141">
        <v>75</v>
      </c>
      <c r="H4141">
        <v>1</v>
      </c>
      <c r="I4141">
        <v>44</v>
      </c>
      <c r="J4141">
        <v>0</v>
      </c>
      <c r="K4141">
        <f>_xlfn.XLOOKUP(FraudData[[#This Row],[amount]],AmountRules[Amount Min],AmountRules[Risk Points],,-1)</f>
        <v>0</v>
      </c>
      <c r="L4141">
        <f>_xlfn.XLOOKUP(FraudData[[#This Row],[transaction_hour]],TimeRules[Hour Min],TimeRules[Risk Points],,-1)</f>
        <v>0</v>
      </c>
      <c r="M4141">
        <f>_xlfn.XLOOKUP(FraudData[[#This Row],[foreign_transaction]],ForeignRules[Foreign Transaction],ForeignRules[Risk Points],0)</f>
        <v>0</v>
      </c>
      <c r="N4141">
        <f>_xlfn.XLOOKUP(FraudData[[#This Row],[location_mismatch]],Table10[Location Mismatch],Table10[Risk Points],0)</f>
        <v>0</v>
      </c>
      <c r="O4141">
        <f>_xlfn.XLOOKUP(FraudData[[#This Row],[device_trust_score]],DeviceRules[Device Min],DeviceRules[Risk Points],,-1)</f>
        <v>0</v>
      </c>
      <c r="P4141">
        <f>_xlfn.XLOOKUP(FraudData[[#This Row],[velocity_last_24h]],VelocityRules[Velocity Min],VelocityRules[Risk Points],,-1)</f>
        <v>0</v>
      </c>
      <c r="Q4141">
        <f>_xlfn.XLOOKUP(FraudData[[#This Row],[merchant_category]],MerchantRules[Merchant Category],MerchantRules[Risk Points],0)</f>
        <v>0</v>
      </c>
      <c r="R4141">
        <f>SUM(FraudData[[#This Row],[Amount Risk]:[Merchant Risk]])</f>
        <v>0</v>
      </c>
      <c r="S4141" t="str" cm="1">
        <f t="array" ref="S4141">_xlfn.IFS(FraudData[[#This Row],[Fraud Risk Score]]&gt;=8,"High Risk",FraudData[[#This Row],[Fraud Risk Score]]&gt;=6,"Medium Risk",TRUE,"Low Risk")</f>
        <v>Low Risk</v>
      </c>
    </row>
    <row r="4142" spans="1:19">
      <c r="A4142">
        <v>4141</v>
      </c>
      <c r="B4142">
        <v>75.540000000000006</v>
      </c>
      <c r="C4142">
        <v>5</v>
      </c>
      <c r="D4142" t="s">
        <v>47</v>
      </c>
      <c r="E4142">
        <v>0</v>
      </c>
      <c r="F4142">
        <v>0</v>
      </c>
      <c r="G4142">
        <v>76</v>
      </c>
      <c r="H4142">
        <v>2</v>
      </c>
      <c r="I4142">
        <v>65</v>
      </c>
      <c r="J4142">
        <v>0</v>
      </c>
      <c r="K4142">
        <f>_xlfn.XLOOKUP(FraudData[[#This Row],[amount]],AmountRules[Amount Min],AmountRules[Risk Points],,-1)</f>
        <v>0</v>
      </c>
      <c r="L4142">
        <f>_xlfn.XLOOKUP(FraudData[[#This Row],[transaction_hour]],TimeRules[Hour Min],TimeRules[Risk Points],,-1)</f>
        <v>0</v>
      </c>
      <c r="M4142">
        <f>_xlfn.XLOOKUP(FraudData[[#This Row],[foreign_transaction]],ForeignRules[Foreign Transaction],ForeignRules[Risk Points],0)</f>
        <v>0</v>
      </c>
      <c r="N4142">
        <f>_xlfn.XLOOKUP(FraudData[[#This Row],[location_mismatch]],Table10[Location Mismatch],Table10[Risk Points],0)</f>
        <v>0</v>
      </c>
      <c r="O4142">
        <f>_xlfn.XLOOKUP(FraudData[[#This Row],[device_trust_score]],DeviceRules[Device Min],DeviceRules[Risk Points],,-1)</f>
        <v>0</v>
      </c>
      <c r="P4142">
        <f>_xlfn.XLOOKUP(FraudData[[#This Row],[velocity_last_24h]],VelocityRules[Velocity Min],VelocityRules[Risk Points],,-1)</f>
        <v>0</v>
      </c>
      <c r="Q4142">
        <f>_xlfn.XLOOKUP(FraudData[[#This Row],[merchant_category]],MerchantRules[Merchant Category],MerchantRules[Risk Points],0)</f>
        <v>0</v>
      </c>
      <c r="R4142">
        <f>SUM(FraudData[[#This Row],[Amount Risk]:[Merchant Risk]])</f>
        <v>0</v>
      </c>
      <c r="S4142" t="str" cm="1">
        <f t="array" ref="S4142">_xlfn.IFS(FraudData[[#This Row],[Fraud Risk Score]]&gt;=8,"High Risk",FraudData[[#This Row],[Fraud Risk Score]]&gt;=6,"Medium Risk",TRUE,"Low Risk")</f>
        <v>Low Risk</v>
      </c>
    </row>
    <row r="4143" spans="1:19">
      <c r="A4143">
        <v>4142</v>
      </c>
      <c r="B4143">
        <v>26.02</v>
      </c>
      <c r="C4143">
        <v>3</v>
      </c>
      <c r="D4143" t="s">
        <v>46</v>
      </c>
      <c r="E4143">
        <v>0</v>
      </c>
      <c r="F4143">
        <v>0</v>
      </c>
      <c r="G4143">
        <v>33</v>
      </c>
      <c r="H4143">
        <v>0</v>
      </c>
      <c r="I4143">
        <v>66</v>
      </c>
      <c r="J4143">
        <v>0</v>
      </c>
      <c r="K4143">
        <f>_xlfn.XLOOKUP(FraudData[[#This Row],[amount]],AmountRules[Amount Min],AmountRules[Risk Points],,-1)</f>
        <v>0</v>
      </c>
      <c r="L4143">
        <f>_xlfn.XLOOKUP(FraudData[[#This Row],[transaction_hour]],TimeRules[Hour Min],TimeRules[Risk Points],,-1)</f>
        <v>3</v>
      </c>
      <c r="M4143">
        <f>_xlfn.XLOOKUP(FraudData[[#This Row],[foreign_transaction]],ForeignRules[Foreign Transaction],ForeignRules[Risk Points],0)</f>
        <v>0</v>
      </c>
      <c r="N4143">
        <f>_xlfn.XLOOKUP(FraudData[[#This Row],[location_mismatch]],Table10[Location Mismatch],Table10[Risk Points],0)</f>
        <v>0</v>
      </c>
      <c r="O4143">
        <f>_xlfn.XLOOKUP(FraudData[[#This Row],[device_trust_score]],DeviceRules[Device Min],DeviceRules[Risk Points],,-1)</f>
        <v>2</v>
      </c>
      <c r="P4143">
        <f>_xlfn.XLOOKUP(FraudData[[#This Row],[velocity_last_24h]],VelocityRules[Velocity Min],VelocityRules[Risk Points],,-1)</f>
        <v>0</v>
      </c>
      <c r="Q4143">
        <f>_xlfn.XLOOKUP(FraudData[[#This Row],[merchant_category]],MerchantRules[Merchant Category],MerchantRules[Risk Points],0)</f>
        <v>0</v>
      </c>
      <c r="R4143">
        <f>SUM(FraudData[[#This Row],[Amount Risk]:[Merchant Risk]])</f>
        <v>5</v>
      </c>
      <c r="S4143" t="str" cm="1">
        <f t="array" ref="S4143">_xlfn.IFS(FraudData[[#This Row],[Fraud Risk Score]]&gt;=8,"High Risk",FraudData[[#This Row],[Fraud Risk Score]]&gt;=6,"Medium Risk",TRUE,"Low Risk")</f>
        <v>Low Risk</v>
      </c>
    </row>
    <row r="4144" spans="1:19">
      <c r="A4144">
        <v>4143</v>
      </c>
      <c r="B4144">
        <v>17.850000000000001</v>
      </c>
      <c r="C4144">
        <v>0</v>
      </c>
      <c r="D4144" t="s">
        <v>46</v>
      </c>
      <c r="E4144">
        <v>1</v>
      </c>
      <c r="F4144">
        <v>0</v>
      </c>
      <c r="G4144">
        <v>30</v>
      </c>
      <c r="H4144">
        <v>3</v>
      </c>
      <c r="I4144">
        <v>40</v>
      </c>
      <c r="J4144">
        <v>1</v>
      </c>
      <c r="K4144">
        <f>_xlfn.XLOOKUP(FraudData[[#This Row],[amount]],AmountRules[Amount Min],AmountRules[Risk Points],,-1)</f>
        <v>0</v>
      </c>
      <c r="L4144">
        <f>_xlfn.XLOOKUP(FraudData[[#This Row],[transaction_hour]],TimeRules[Hour Min],TimeRules[Risk Points],,-1)</f>
        <v>3</v>
      </c>
      <c r="M4144">
        <f>_xlfn.XLOOKUP(FraudData[[#This Row],[foreign_transaction]],ForeignRules[Foreign Transaction],ForeignRules[Risk Points],0)</f>
        <v>3</v>
      </c>
      <c r="N4144">
        <f>_xlfn.XLOOKUP(FraudData[[#This Row],[location_mismatch]],Table10[Location Mismatch],Table10[Risk Points],0)</f>
        <v>0</v>
      </c>
      <c r="O4144">
        <f>_xlfn.XLOOKUP(FraudData[[#This Row],[device_trust_score]],DeviceRules[Device Min],DeviceRules[Risk Points],,-1)</f>
        <v>2</v>
      </c>
      <c r="P4144">
        <f>_xlfn.XLOOKUP(FraudData[[#This Row],[velocity_last_24h]],VelocityRules[Velocity Min],VelocityRules[Risk Points],,-1)</f>
        <v>0</v>
      </c>
      <c r="Q4144">
        <f>_xlfn.XLOOKUP(FraudData[[#This Row],[merchant_category]],MerchantRules[Merchant Category],MerchantRules[Risk Points],0)</f>
        <v>0</v>
      </c>
      <c r="R4144">
        <f>SUM(FraudData[[#This Row],[Amount Risk]:[Merchant Risk]])</f>
        <v>8</v>
      </c>
      <c r="S4144" t="str" cm="1">
        <f t="array" ref="S4144">_xlfn.IFS(FraudData[[#This Row],[Fraud Risk Score]]&gt;=8,"High Risk",FraudData[[#This Row],[Fraud Risk Score]]&gt;=6,"Medium Risk",TRUE,"Low Risk")</f>
        <v>High Risk</v>
      </c>
    </row>
    <row r="4145" spans="1:19">
      <c r="A4145">
        <v>4144</v>
      </c>
      <c r="B4145">
        <v>320.57</v>
      </c>
      <c r="C4145">
        <v>14</v>
      </c>
      <c r="D4145" t="s">
        <v>46</v>
      </c>
      <c r="E4145">
        <v>1</v>
      </c>
      <c r="F4145">
        <v>0</v>
      </c>
      <c r="G4145">
        <v>68</v>
      </c>
      <c r="H4145">
        <v>1</v>
      </c>
      <c r="I4145">
        <v>29</v>
      </c>
      <c r="J4145">
        <v>0</v>
      </c>
      <c r="K4145">
        <f>_xlfn.XLOOKUP(FraudData[[#This Row],[amount]],AmountRules[Amount Min],AmountRules[Risk Points],,-1)</f>
        <v>0</v>
      </c>
      <c r="L4145">
        <f>_xlfn.XLOOKUP(FraudData[[#This Row],[transaction_hour]],TimeRules[Hour Min],TimeRules[Risk Points],,-1)</f>
        <v>0</v>
      </c>
      <c r="M4145">
        <f>_xlfn.XLOOKUP(FraudData[[#This Row],[foreign_transaction]],ForeignRules[Foreign Transaction],ForeignRules[Risk Points],0)</f>
        <v>3</v>
      </c>
      <c r="N4145">
        <f>_xlfn.XLOOKUP(FraudData[[#This Row],[location_mismatch]],Table10[Location Mismatch],Table10[Risk Points],0)</f>
        <v>0</v>
      </c>
      <c r="O4145">
        <f>_xlfn.XLOOKUP(FraudData[[#This Row],[device_trust_score]],DeviceRules[Device Min],DeviceRules[Risk Points],,-1)</f>
        <v>1</v>
      </c>
      <c r="P4145">
        <f>_xlfn.XLOOKUP(FraudData[[#This Row],[velocity_last_24h]],VelocityRules[Velocity Min],VelocityRules[Risk Points],,-1)</f>
        <v>0</v>
      </c>
      <c r="Q4145">
        <f>_xlfn.XLOOKUP(FraudData[[#This Row],[merchant_category]],MerchantRules[Merchant Category],MerchantRules[Risk Points],0)</f>
        <v>0</v>
      </c>
      <c r="R4145">
        <f>SUM(FraudData[[#This Row],[Amount Risk]:[Merchant Risk]])</f>
        <v>4</v>
      </c>
      <c r="S4145" t="str" cm="1">
        <f t="array" ref="S4145">_xlfn.IFS(FraudData[[#This Row],[Fraud Risk Score]]&gt;=8,"High Risk",FraudData[[#This Row],[Fraud Risk Score]]&gt;=6,"Medium Risk",TRUE,"Low Risk")</f>
        <v>Low Risk</v>
      </c>
    </row>
    <row r="4146" spans="1:19">
      <c r="A4146">
        <v>4145</v>
      </c>
      <c r="B4146">
        <v>451.06</v>
      </c>
      <c r="C4146">
        <v>14</v>
      </c>
      <c r="D4146" t="s">
        <v>49</v>
      </c>
      <c r="E4146">
        <v>0</v>
      </c>
      <c r="F4146">
        <v>0</v>
      </c>
      <c r="G4146">
        <v>30</v>
      </c>
      <c r="H4146">
        <v>6</v>
      </c>
      <c r="I4146">
        <v>69</v>
      </c>
      <c r="J4146">
        <v>0</v>
      </c>
      <c r="K4146">
        <f>_xlfn.XLOOKUP(FraudData[[#This Row],[amount]],AmountRules[Amount Min],AmountRules[Risk Points],,-1)</f>
        <v>0</v>
      </c>
      <c r="L4146">
        <f>_xlfn.XLOOKUP(FraudData[[#This Row],[transaction_hour]],TimeRules[Hour Min],TimeRules[Risk Points],,-1)</f>
        <v>0</v>
      </c>
      <c r="M4146">
        <f>_xlfn.XLOOKUP(FraudData[[#This Row],[foreign_transaction]],ForeignRules[Foreign Transaction],ForeignRules[Risk Points],0)</f>
        <v>0</v>
      </c>
      <c r="N4146">
        <f>_xlfn.XLOOKUP(FraudData[[#This Row],[location_mismatch]],Table10[Location Mismatch],Table10[Risk Points],0)</f>
        <v>0</v>
      </c>
      <c r="O4146">
        <f>_xlfn.XLOOKUP(FraudData[[#This Row],[device_trust_score]],DeviceRules[Device Min],DeviceRules[Risk Points],,-1)</f>
        <v>2</v>
      </c>
      <c r="P4146">
        <f>_xlfn.XLOOKUP(FraudData[[#This Row],[velocity_last_24h]],VelocityRules[Velocity Min],VelocityRules[Risk Points],,-1)</f>
        <v>3</v>
      </c>
      <c r="Q4146">
        <f>_xlfn.XLOOKUP(FraudData[[#This Row],[merchant_category]],MerchantRules[Merchant Category],MerchantRules[Risk Points],0)</f>
        <v>1</v>
      </c>
      <c r="R4146">
        <f>SUM(FraudData[[#This Row],[Amount Risk]:[Merchant Risk]])</f>
        <v>6</v>
      </c>
      <c r="S4146" t="str" cm="1">
        <f t="array" ref="S4146">_xlfn.IFS(FraudData[[#This Row],[Fraud Risk Score]]&gt;=8,"High Risk",FraudData[[#This Row],[Fraud Risk Score]]&gt;=6,"Medium Risk",TRUE,"Low Risk")</f>
        <v>Medium Risk</v>
      </c>
    </row>
    <row r="4147" spans="1:19">
      <c r="A4147">
        <v>4146</v>
      </c>
      <c r="B4147">
        <v>188.86</v>
      </c>
      <c r="C4147">
        <v>0</v>
      </c>
      <c r="D4147" t="s">
        <v>49</v>
      </c>
      <c r="E4147">
        <v>0</v>
      </c>
      <c r="F4147">
        <v>0</v>
      </c>
      <c r="G4147">
        <v>29</v>
      </c>
      <c r="H4147">
        <v>1</v>
      </c>
      <c r="I4147">
        <v>47</v>
      </c>
      <c r="J4147">
        <v>0</v>
      </c>
      <c r="K4147">
        <f>_xlfn.XLOOKUP(FraudData[[#This Row],[amount]],AmountRules[Amount Min],AmountRules[Risk Points],,-1)</f>
        <v>0</v>
      </c>
      <c r="L4147">
        <f>_xlfn.XLOOKUP(FraudData[[#This Row],[transaction_hour]],TimeRules[Hour Min],TimeRules[Risk Points],,-1)</f>
        <v>3</v>
      </c>
      <c r="M4147">
        <f>_xlfn.XLOOKUP(FraudData[[#This Row],[foreign_transaction]],ForeignRules[Foreign Transaction],ForeignRules[Risk Points],0)</f>
        <v>0</v>
      </c>
      <c r="N4147">
        <f>_xlfn.XLOOKUP(FraudData[[#This Row],[location_mismatch]],Table10[Location Mismatch],Table10[Risk Points],0)</f>
        <v>0</v>
      </c>
      <c r="O4147">
        <f>_xlfn.XLOOKUP(FraudData[[#This Row],[device_trust_score]],DeviceRules[Device Min],DeviceRules[Risk Points],,-1)</f>
        <v>3</v>
      </c>
      <c r="P4147">
        <f>_xlfn.XLOOKUP(FraudData[[#This Row],[velocity_last_24h]],VelocityRules[Velocity Min],VelocityRules[Risk Points],,-1)</f>
        <v>0</v>
      </c>
      <c r="Q4147">
        <f>_xlfn.XLOOKUP(FraudData[[#This Row],[merchant_category]],MerchantRules[Merchant Category],MerchantRules[Risk Points],0)</f>
        <v>1</v>
      </c>
      <c r="R4147">
        <f>SUM(FraudData[[#This Row],[Amount Risk]:[Merchant Risk]])</f>
        <v>7</v>
      </c>
      <c r="S4147" t="str" cm="1">
        <f t="array" ref="S4147">_xlfn.IFS(FraudData[[#This Row],[Fraud Risk Score]]&gt;=8,"High Risk",FraudData[[#This Row],[Fraud Risk Score]]&gt;=6,"Medium Risk",TRUE,"Low Risk")</f>
        <v>Medium Risk</v>
      </c>
    </row>
    <row r="4148" spans="1:19">
      <c r="A4148">
        <v>4147</v>
      </c>
      <c r="B4148">
        <v>19.649999999999999</v>
      </c>
      <c r="C4148">
        <v>19</v>
      </c>
      <c r="D4148" t="s">
        <v>47</v>
      </c>
      <c r="E4148">
        <v>0</v>
      </c>
      <c r="F4148">
        <v>0</v>
      </c>
      <c r="G4148">
        <v>70</v>
      </c>
      <c r="H4148">
        <v>0</v>
      </c>
      <c r="I4148">
        <v>25</v>
      </c>
      <c r="J4148">
        <v>0</v>
      </c>
      <c r="K4148">
        <f>_xlfn.XLOOKUP(FraudData[[#This Row],[amount]],AmountRules[Amount Min],AmountRules[Risk Points],,-1)</f>
        <v>0</v>
      </c>
      <c r="L4148">
        <f>_xlfn.XLOOKUP(FraudData[[#This Row],[transaction_hour]],TimeRules[Hour Min],TimeRules[Risk Points],,-1)</f>
        <v>0</v>
      </c>
      <c r="M4148">
        <f>_xlfn.XLOOKUP(FraudData[[#This Row],[foreign_transaction]],ForeignRules[Foreign Transaction],ForeignRules[Risk Points],0)</f>
        <v>0</v>
      </c>
      <c r="N4148">
        <f>_xlfn.XLOOKUP(FraudData[[#This Row],[location_mismatch]],Table10[Location Mismatch],Table10[Risk Points],0)</f>
        <v>0</v>
      </c>
      <c r="O4148">
        <f>_xlfn.XLOOKUP(FraudData[[#This Row],[device_trust_score]],DeviceRules[Device Min],DeviceRules[Risk Points],,-1)</f>
        <v>0</v>
      </c>
      <c r="P4148">
        <f>_xlfn.XLOOKUP(FraudData[[#This Row],[velocity_last_24h]],VelocityRules[Velocity Min],VelocityRules[Risk Points],,-1)</f>
        <v>0</v>
      </c>
      <c r="Q4148">
        <f>_xlfn.XLOOKUP(FraudData[[#This Row],[merchant_category]],MerchantRules[Merchant Category],MerchantRules[Risk Points],0)</f>
        <v>0</v>
      </c>
      <c r="R4148">
        <f>SUM(FraudData[[#This Row],[Amount Risk]:[Merchant Risk]])</f>
        <v>0</v>
      </c>
      <c r="S4148" t="str" cm="1">
        <f t="array" ref="S4148">_xlfn.IFS(FraudData[[#This Row],[Fraud Risk Score]]&gt;=8,"High Risk",FraudData[[#This Row],[Fraud Risk Score]]&gt;=6,"Medium Risk",TRUE,"Low Risk")</f>
        <v>Low Risk</v>
      </c>
    </row>
    <row r="4149" spans="1:19">
      <c r="A4149">
        <v>4148</v>
      </c>
      <c r="B4149">
        <v>92.56</v>
      </c>
      <c r="C4149">
        <v>2</v>
      </c>
      <c r="D4149" t="s">
        <v>50</v>
      </c>
      <c r="E4149">
        <v>0</v>
      </c>
      <c r="F4149">
        <v>0</v>
      </c>
      <c r="G4149">
        <v>51</v>
      </c>
      <c r="H4149">
        <v>3</v>
      </c>
      <c r="I4149">
        <v>57</v>
      </c>
      <c r="J4149">
        <v>0</v>
      </c>
      <c r="K4149">
        <f>_xlfn.XLOOKUP(FraudData[[#This Row],[amount]],AmountRules[Amount Min],AmountRules[Risk Points],,-1)</f>
        <v>0</v>
      </c>
      <c r="L4149">
        <f>_xlfn.XLOOKUP(FraudData[[#This Row],[transaction_hour]],TimeRules[Hour Min],TimeRules[Risk Points],,-1)</f>
        <v>3</v>
      </c>
      <c r="M4149">
        <f>_xlfn.XLOOKUP(FraudData[[#This Row],[foreign_transaction]],ForeignRules[Foreign Transaction],ForeignRules[Risk Points],0)</f>
        <v>0</v>
      </c>
      <c r="N4149">
        <f>_xlfn.XLOOKUP(FraudData[[#This Row],[location_mismatch]],Table10[Location Mismatch],Table10[Risk Points],0)</f>
        <v>0</v>
      </c>
      <c r="O4149">
        <f>_xlfn.XLOOKUP(FraudData[[#This Row],[device_trust_score]],DeviceRules[Device Min],DeviceRules[Risk Points],,-1)</f>
        <v>1</v>
      </c>
      <c r="P4149">
        <f>_xlfn.XLOOKUP(FraudData[[#This Row],[velocity_last_24h]],VelocityRules[Velocity Min],VelocityRules[Risk Points],,-1)</f>
        <v>0</v>
      </c>
      <c r="Q4149">
        <f>_xlfn.XLOOKUP(FraudData[[#This Row],[merchant_category]],MerchantRules[Merchant Category],MerchantRules[Risk Points],0)</f>
        <v>0</v>
      </c>
      <c r="R4149">
        <f>SUM(FraudData[[#This Row],[Amount Risk]:[Merchant Risk]])</f>
        <v>4</v>
      </c>
      <c r="S4149" t="str" cm="1">
        <f t="array" ref="S4149">_xlfn.IFS(FraudData[[#This Row],[Fraud Risk Score]]&gt;=8,"High Risk",FraudData[[#This Row],[Fraud Risk Score]]&gt;=6,"Medium Risk",TRUE,"Low Risk")</f>
        <v>Low Risk</v>
      </c>
    </row>
    <row r="4150" spans="1:19">
      <c r="A4150">
        <v>4149</v>
      </c>
      <c r="B4150">
        <v>234.97</v>
      </c>
      <c r="C4150">
        <v>22</v>
      </c>
      <c r="D4150" t="s">
        <v>47</v>
      </c>
      <c r="E4150">
        <v>1</v>
      </c>
      <c r="F4150">
        <v>1</v>
      </c>
      <c r="G4150">
        <v>69</v>
      </c>
      <c r="H4150">
        <v>0</v>
      </c>
      <c r="I4150">
        <v>19</v>
      </c>
      <c r="J4150">
        <v>0</v>
      </c>
      <c r="K4150">
        <f>_xlfn.XLOOKUP(FraudData[[#This Row],[amount]],AmountRules[Amount Min],AmountRules[Risk Points],,-1)</f>
        <v>0</v>
      </c>
      <c r="L4150">
        <f>_xlfn.XLOOKUP(FraudData[[#This Row],[transaction_hour]],TimeRules[Hour Min],TimeRules[Risk Points],,-1)</f>
        <v>0</v>
      </c>
      <c r="M4150">
        <f>_xlfn.XLOOKUP(FraudData[[#This Row],[foreign_transaction]],ForeignRules[Foreign Transaction],ForeignRules[Risk Points],0)</f>
        <v>3</v>
      </c>
      <c r="N4150">
        <f>_xlfn.XLOOKUP(FraudData[[#This Row],[location_mismatch]],Table10[Location Mismatch],Table10[Risk Points],0)</f>
        <v>3</v>
      </c>
      <c r="O4150">
        <f>_xlfn.XLOOKUP(FraudData[[#This Row],[device_trust_score]],DeviceRules[Device Min],DeviceRules[Risk Points],,-1)</f>
        <v>1</v>
      </c>
      <c r="P4150">
        <f>_xlfn.XLOOKUP(FraudData[[#This Row],[velocity_last_24h]],VelocityRules[Velocity Min],VelocityRules[Risk Points],,-1)</f>
        <v>0</v>
      </c>
      <c r="Q4150">
        <f>_xlfn.XLOOKUP(FraudData[[#This Row],[merchant_category]],MerchantRules[Merchant Category],MerchantRules[Risk Points],0)</f>
        <v>0</v>
      </c>
      <c r="R4150">
        <f>SUM(FraudData[[#This Row],[Amount Risk]:[Merchant Risk]])</f>
        <v>7</v>
      </c>
      <c r="S4150" t="str" cm="1">
        <f t="array" ref="S4150">_xlfn.IFS(FraudData[[#This Row],[Fraud Risk Score]]&gt;=8,"High Risk",FraudData[[#This Row],[Fraud Risk Score]]&gt;=6,"Medium Risk",TRUE,"Low Risk")</f>
        <v>Medium Risk</v>
      </c>
    </row>
    <row r="4151" spans="1:19">
      <c r="A4151">
        <v>4150</v>
      </c>
      <c r="B4151">
        <v>272.39999999999998</v>
      </c>
      <c r="C4151">
        <v>4</v>
      </c>
      <c r="D4151" t="s">
        <v>50</v>
      </c>
      <c r="E4151">
        <v>0</v>
      </c>
      <c r="F4151">
        <v>0</v>
      </c>
      <c r="G4151">
        <v>65</v>
      </c>
      <c r="H4151">
        <v>3</v>
      </c>
      <c r="I4151">
        <v>22</v>
      </c>
      <c r="J4151">
        <v>0</v>
      </c>
      <c r="K4151">
        <f>_xlfn.XLOOKUP(FraudData[[#This Row],[amount]],AmountRules[Amount Min],AmountRules[Risk Points],,-1)</f>
        <v>0</v>
      </c>
      <c r="L4151">
        <f>_xlfn.XLOOKUP(FraudData[[#This Row],[transaction_hour]],TimeRules[Hour Min],TimeRules[Risk Points],,-1)</f>
        <v>0</v>
      </c>
      <c r="M4151">
        <f>_xlfn.XLOOKUP(FraudData[[#This Row],[foreign_transaction]],ForeignRules[Foreign Transaction],ForeignRules[Risk Points],0)</f>
        <v>0</v>
      </c>
      <c r="N4151">
        <f>_xlfn.XLOOKUP(FraudData[[#This Row],[location_mismatch]],Table10[Location Mismatch],Table10[Risk Points],0)</f>
        <v>0</v>
      </c>
      <c r="O4151">
        <f>_xlfn.XLOOKUP(FraudData[[#This Row],[device_trust_score]],DeviceRules[Device Min],DeviceRules[Risk Points],,-1)</f>
        <v>1</v>
      </c>
      <c r="P4151">
        <f>_xlfn.XLOOKUP(FraudData[[#This Row],[velocity_last_24h]],VelocityRules[Velocity Min],VelocityRules[Risk Points],,-1)</f>
        <v>0</v>
      </c>
      <c r="Q4151">
        <f>_xlfn.XLOOKUP(FraudData[[#This Row],[merchant_category]],MerchantRules[Merchant Category],MerchantRules[Risk Points],0)</f>
        <v>0</v>
      </c>
      <c r="R4151">
        <f>SUM(FraudData[[#This Row],[Amount Risk]:[Merchant Risk]])</f>
        <v>1</v>
      </c>
      <c r="S4151" t="str" cm="1">
        <f t="array" ref="S4151">_xlfn.IFS(FraudData[[#This Row],[Fraud Risk Score]]&gt;=8,"High Risk",FraudData[[#This Row],[Fraud Risk Score]]&gt;=6,"Medium Risk",TRUE,"Low Risk")</f>
        <v>Low Risk</v>
      </c>
    </row>
    <row r="4152" spans="1:19">
      <c r="A4152">
        <v>4151</v>
      </c>
      <c r="B4152">
        <v>22.65</v>
      </c>
      <c r="C4152">
        <v>4</v>
      </c>
      <c r="D4152" t="s">
        <v>48</v>
      </c>
      <c r="E4152">
        <v>0</v>
      </c>
      <c r="F4152">
        <v>0</v>
      </c>
      <c r="G4152">
        <v>52</v>
      </c>
      <c r="H4152">
        <v>0</v>
      </c>
      <c r="I4152">
        <v>30</v>
      </c>
      <c r="J4152">
        <v>0</v>
      </c>
      <c r="K4152">
        <f>_xlfn.XLOOKUP(FraudData[[#This Row],[amount]],AmountRules[Amount Min],AmountRules[Risk Points],,-1)</f>
        <v>0</v>
      </c>
      <c r="L4152">
        <f>_xlfn.XLOOKUP(FraudData[[#This Row],[transaction_hour]],TimeRules[Hour Min],TimeRules[Risk Points],,-1)</f>
        <v>0</v>
      </c>
      <c r="M4152">
        <f>_xlfn.XLOOKUP(FraudData[[#This Row],[foreign_transaction]],ForeignRules[Foreign Transaction],ForeignRules[Risk Points],0)</f>
        <v>0</v>
      </c>
      <c r="N4152">
        <f>_xlfn.XLOOKUP(FraudData[[#This Row],[location_mismatch]],Table10[Location Mismatch],Table10[Risk Points],0)</f>
        <v>0</v>
      </c>
      <c r="O4152">
        <f>_xlfn.XLOOKUP(FraudData[[#This Row],[device_trust_score]],DeviceRules[Device Min],DeviceRules[Risk Points],,-1)</f>
        <v>1</v>
      </c>
      <c r="P4152">
        <f>_xlfn.XLOOKUP(FraudData[[#This Row],[velocity_last_24h]],VelocityRules[Velocity Min],VelocityRules[Risk Points],,-1)</f>
        <v>0</v>
      </c>
      <c r="Q4152">
        <f>_xlfn.XLOOKUP(FraudData[[#This Row],[merchant_category]],MerchantRules[Merchant Category],MerchantRules[Risk Points],0)</f>
        <v>0</v>
      </c>
      <c r="R4152">
        <f>SUM(FraudData[[#This Row],[Amount Risk]:[Merchant Risk]])</f>
        <v>1</v>
      </c>
      <c r="S4152" t="str" cm="1">
        <f t="array" ref="S4152">_xlfn.IFS(FraudData[[#This Row],[Fraud Risk Score]]&gt;=8,"High Risk",FraudData[[#This Row],[Fraud Risk Score]]&gt;=6,"Medium Risk",TRUE,"Low Risk")</f>
        <v>Low Risk</v>
      </c>
    </row>
    <row r="4153" spans="1:19">
      <c r="A4153">
        <v>4152</v>
      </c>
      <c r="B4153">
        <v>0.01</v>
      </c>
      <c r="C4153">
        <v>3</v>
      </c>
      <c r="D4153" t="s">
        <v>46</v>
      </c>
      <c r="E4153">
        <v>0</v>
      </c>
      <c r="F4153">
        <v>0</v>
      </c>
      <c r="G4153">
        <v>78</v>
      </c>
      <c r="H4153">
        <v>1</v>
      </c>
      <c r="I4153">
        <v>34</v>
      </c>
      <c r="J4153">
        <v>0</v>
      </c>
      <c r="K4153">
        <f>_xlfn.XLOOKUP(FraudData[[#This Row],[amount]],AmountRules[Amount Min],AmountRules[Risk Points],,-1)</f>
        <v>0</v>
      </c>
      <c r="L4153">
        <f>_xlfn.XLOOKUP(FraudData[[#This Row],[transaction_hour]],TimeRules[Hour Min],TimeRules[Risk Points],,-1)</f>
        <v>3</v>
      </c>
      <c r="M4153">
        <f>_xlfn.XLOOKUP(FraudData[[#This Row],[foreign_transaction]],ForeignRules[Foreign Transaction],ForeignRules[Risk Points],0)</f>
        <v>0</v>
      </c>
      <c r="N4153">
        <f>_xlfn.XLOOKUP(FraudData[[#This Row],[location_mismatch]],Table10[Location Mismatch],Table10[Risk Points],0)</f>
        <v>0</v>
      </c>
      <c r="O4153">
        <f>_xlfn.XLOOKUP(FraudData[[#This Row],[device_trust_score]],DeviceRules[Device Min],DeviceRules[Risk Points],,-1)</f>
        <v>0</v>
      </c>
      <c r="P4153">
        <f>_xlfn.XLOOKUP(FraudData[[#This Row],[velocity_last_24h]],VelocityRules[Velocity Min],VelocityRules[Risk Points],,-1)</f>
        <v>0</v>
      </c>
      <c r="Q4153">
        <f>_xlfn.XLOOKUP(FraudData[[#This Row],[merchant_category]],MerchantRules[Merchant Category],MerchantRules[Risk Points],0)</f>
        <v>0</v>
      </c>
      <c r="R4153">
        <f>SUM(FraudData[[#This Row],[Amount Risk]:[Merchant Risk]])</f>
        <v>3</v>
      </c>
      <c r="S4153" t="str" cm="1">
        <f t="array" ref="S4153">_xlfn.IFS(FraudData[[#This Row],[Fraud Risk Score]]&gt;=8,"High Risk",FraudData[[#This Row],[Fraud Risk Score]]&gt;=6,"Medium Risk",TRUE,"Low Risk")</f>
        <v>Low Risk</v>
      </c>
    </row>
    <row r="4154" spans="1:19">
      <c r="A4154">
        <v>4153</v>
      </c>
      <c r="B4154">
        <v>224.15</v>
      </c>
      <c r="C4154">
        <v>16</v>
      </c>
      <c r="D4154" t="s">
        <v>46</v>
      </c>
      <c r="E4154">
        <v>0</v>
      </c>
      <c r="F4154">
        <v>0</v>
      </c>
      <c r="G4154">
        <v>56</v>
      </c>
      <c r="H4154">
        <v>2</v>
      </c>
      <c r="I4154">
        <v>52</v>
      </c>
      <c r="J4154">
        <v>0</v>
      </c>
      <c r="K4154">
        <f>_xlfn.XLOOKUP(FraudData[[#This Row],[amount]],AmountRules[Amount Min],AmountRules[Risk Points],,-1)</f>
        <v>0</v>
      </c>
      <c r="L4154">
        <f>_xlfn.XLOOKUP(FraudData[[#This Row],[transaction_hour]],TimeRules[Hour Min],TimeRules[Risk Points],,-1)</f>
        <v>0</v>
      </c>
      <c r="M4154">
        <f>_xlfn.XLOOKUP(FraudData[[#This Row],[foreign_transaction]],ForeignRules[Foreign Transaction],ForeignRules[Risk Points],0)</f>
        <v>0</v>
      </c>
      <c r="N4154">
        <f>_xlfn.XLOOKUP(FraudData[[#This Row],[location_mismatch]],Table10[Location Mismatch],Table10[Risk Points],0)</f>
        <v>0</v>
      </c>
      <c r="O4154">
        <f>_xlfn.XLOOKUP(FraudData[[#This Row],[device_trust_score]],DeviceRules[Device Min],DeviceRules[Risk Points],,-1)</f>
        <v>1</v>
      </c>
      <c r="P4154">
        <f>_xlfn.XLOOKUP(FraudData[[#This Row],[velocity_last_24h]],VelocityRules[Velocity Min],VelocityRules[Risk Points],,-1)</f>
        <v>0</v>
      </c>
      <c r="Q4154">
        <f>_xlfn.XLOOKUP(FraudData[[#This Row],[merchant_category]],MerchantRules[Merchant Category],MerchantRules[Risk Points],0)</f>
        <v>0</v>
      </c>
      <c r="R4154">
        <f>SUM(FraudData[[#This Row],[Amount Risk]:[Merchant Risk]])</f>
        <v>1</v>
      </c>
      <c r="S4154" t="str" cm="1">
        <f t="array" ref="S4154">_xlfn.IFS(FraudData[[#This Row],[Fraud Risk Score]]&gt;=8,"High Risk",FraudData[[#This Row],[Fraud Risk Score]]&gt;=6,"Medium Risk",TRUE,"Low Risk")</f>
        <v>Low Risk</v>
      </c>
    </row>
    <row r="4155" spans="1:19">
      <c r="A4155">
        <v>4154</v>
      </c>
      <c r="B4155">
        <v>79.38</v>
      </c>
      <c r="C4155">
        <v>20</v>
      </c>
      <c r="D4155" t="s">
        <v>49</v>
      </c>
      <c r="E4155">
        <v>0</v>
      </c>
      <c r="F4155">
        <v>0</v>
      </c>
      <c r="G4155">
        <v>77</v>
      </c>
      <c r="H4155">
        <v>0</v>
      </c>
      <c r="I4155">
        <v>32</v>
      </c>
      <c r="J4155">
        <v>0</v>
      </c>
      <c r="K4155">
        <f>_xlfn.XLOOKUP(FraudData[[#This Row],[amount]],AmountRules[Amount Min],AmountRules[Risk Points],,-1)</f>
        <v>0</v>
      </c>
      <c r="L4155">
        <f>_xlfn.XLOOKUP(FraudData[[#This Row],[transaction_hour]],TimeRules[Hour Min],TimeRules[Risk Points],,-1)</f>
        <v>0</v>
      </c>
      <c r="M4155">
        <f>_xlfn.XLOOKUP(FraudData[[#This Row],[foreign_transaction]],ForeignRules[Foreign Transaction],ForeignRules[Risk Points],0)</f>
        <v>0</v>
      </c>
      <c r="N4155">
        <f>_xlfn.XLOOKUP(FraudData[[#This Row],[location_mismatch]],Table10[Location Mismatch],Table10[Risk Points],0)</f>
        <v>0</v>
      </c>
      <c r="O4155">
        <f>_xlfn.XLOOKUP(FraudData[[#This Row],[device_trust_score]],DeviceRules[Device Min],DeviceRules[Risk Points],,-1)</f>
        <v>0</v>
      </c>
      <c r="P4155">
        <f>_xlfn.XLOOKUP(FraudData[[#This Row],[velocity_last_24h]],VelocityRules[Velocity Min],VelocityRules[Risk Points],,-1)</f>
        <v>0</v>
      </c>
      <c r="Q4155">
        <f>_xlfn.XLOOKUP(FraudData[[#This Row],[merchant_category]],MerchantRules[Merchant Category],MerchantRules[Risk Points],0)</f>
        <v>1</v>
      </c>
      <c r="R4155">
        <f>SUM(FraudData[[#This Row],[Amount Risk]:[Merchant Risk]])</f>
        <v>1</v>
      </c>
      <c r="S4155" t="str" cm="1">
        <f t="array" ref="S4155">_xlfn.IFS(FraudData[[#This Row],[Fraud Risk Score]]&gt;=8,"High Risk",FraudData[[#This Row],[Fraud Risk Score]]&gt;=6,"Medium Risk",TRUE,"Low Risk")</f>
        <v>Low Risk</v>
      </c>
    </row>
    <row r="4156" spans="1:19">
      <c r="A4156">
        <v>4155</v>
      </c>
      <c r="B4156">
        <v>52.86</v>
      </c>
      <c r="C4156">
        <v>19</v>
      </c>
      <c r="D4156" t="s">
        <v>48</v>
      </c>
      <c r="E4156">
        <v>0</v>
      </c>
      <c r="F4156">
        <v>1</v>
      </c>
      <c r="G4156">
        <v>95</v>
      </c>
      <c r="H4156">
        <v>1</v>
      </c>
      <c r="I4156">
        <v>29</v>
      </c>
      <c r="J4156">
        <v>0</v>
      </c>
      <c r="K4156">
        <f>_xlfn.XLOOKUP(FraudData[[#This Row],[amount]],AmountRules[Amount Min],AmountRules[Risk Points],,-1)</f>
        <v>0</v>
      </c>
      <c r="L4156">
        <f>_xlfn.XLOOKUP(FraudData[[#This Row],[transaction_hour]],TimeRules[Hour Min],TimeRules[Risk Points],,-1)</f>
        <v>0</v>
      </c>
      <c r="M4156">
        <f>_xlfn.XLOOKUP(FraudData[[#This Row],[foreign_transaction]],ForeignRules[Foreign Transaction],ForeignRules[Risk Points],0)</f>
        <v>0</v>
      </c>
      <c r="N4156">
        <f>_xlfn.XLOOKUP(FraudData[[#This Row],[location_mismatch]],Table10[Location Mismatch],Table10[Risk Points],0)</f>
        <v>3</v>
      </c>
      <c r="O4156">
        <f>_xlfn.XLOOKUP(FraudData[[#This Row],[device_trust_score]],DeviceRules[Device Min],DeviceRules[Risk Points],,-1)</f>
        <v>0</v>
      </c>
      <c r="P4156">
        <f>_xlfn.XLOOKUP(FraudData[[#This Row],[velocity_last_24h]],VelocityRules[Velocity Min],VelocityRules[Risk Points],,-1)</f>
        <v>0</v>
      </c>
      <c r="Q4156">
        <f>_xlfn.XLOOKUP(FraudData[[#This Row],[merchant_category]],MerchantRules[Merchant Category],MerchantRules[Risk Points],0)</f>
        <v>0</v>
      </c>
      <c r="R4156">
        <f>SUM(FraudData[[#This Row],[Amount Risk]:[Merchant Risk]])</f>
        <v>3</v>
      </c>
      <c r="S4156" t="str" cm="1">
        <f t="array" ref="S4156">_xlfn.IFS(FraudData[[#This Row],[Fraud Risk Score]]&gt;=8,"High Risk",FraudData[[#This Row],[Fraud Risk Score]]&gt;=6,"Medium Risk",TRUE,"Low Risk")</f>
        <v>Low Risk</v>
      </c>
    </row>
    <row r="4157" spans="1:19">
      <c r="A4157">
        <v>4156</v>
      </c>
      <c r="B4157">
        <v>2.34</v>
      </c>
      <c r="C4157">
        <v>13</v>
      </c>
      <c r="D4157" t="s">
        <v>48</v>
      </c>
      <c r="E4157">
        <v>0</v>
      </c>
      <c r="F4157">
        <v>0</v>
      </c>
      <c r="G4157">
        <v>54</v>
      </c>
      <c r="H4157">
        <v>0</v>
      </c>
      <c r="I4157">
        <v>52</v>
      </c>
      <c r="J4157">
        <v>0</v>
      </c>
      <c r="K4157">
        <f>_xlfn.XLOOKUP(FraudData[[#This Row],[amount]],AmountRules[Amount Min],AmountRules[Risk Points],,-1)</f>
        <v>0</v>
      </c>
      <c r="L4157">
        <f>_xlfn.XLOOKUP(FraudData[[#This Row],[transaction_hour]],TimeRules[Hour Min],TimeRules[Risk Points],,-1)</f>
        <v>0</v>
      </c>
      <c r="M4157">
        <f>_xlfn.XLOOKUP(FraudData[[#This Row],[foreign_transaction]],ForeignRules[Foreign Transaction],ForeignRules[Risk Points],0)</f>
        <v>0</v>
      </c>
      <c r="N4157">
        <f>_xlfn.XLOOKUP(FraudData[[#This Row],[location_mismatch]],Table10[Location Mismatch],Table10[Risk Points],0)</f>
        <v>0</v>
      </c>
      <c r="O4157">
        <f>_xlfn.XLOOKUP(FraudData[[#This Row],[device_trust_score]],DeviceRules[Device Min],DeviceRules[Risk Points],,-1)</f>
        <v>1</v>
      </c>
      <c r="P4157">
        <f>_xlfn.XLOOKUP(FraudData[[#This Row],[velocity_last_24h]],VelocityRules[Velocity Min],VelocityRules[Risk Points],,-1)</f>
        <v>0</v>
      </c>
      <c r="Q4157">
        <f>_xlfn.XLOOKUP(FraudData[[#This Row],[merchant_category]],MerchantRules[Merchant Category],MerchantRules[Risk Points],0)</f>
        <v>0</v>
      </c>
      <c r="R4157">
        <f>SUM(FraudData[[#This Row],[Amount Risk]:[Merchant Risk]])</f>
        <v>1</v>
      </c>
      <c r="S4157" t="str" cm="1">
        <f t="array" ref="S4157">_xlfn.IFS(FraudData[[#This Row],[Fraud Risk Score]]&gt;=8,"High Risk",FraudData[[#This Row],[Fraud Risk Score]]&gt;=6,"Medium Risk",TRUE,"Low Risk")</f>
        <v>Low Risk</v>
      </c>
    </row>
    <row r="4158" spans="1:19">
      <c r="A4158">
        <v>4157</v>
      </c>
      <c r="B4158">
        <v>139.88999999999999</v>
      </c>
      <c r="C4158">
        <v>7</v>
      </c>
      <c r="D4158" t="s">
        <v>50</v>
      </c>
      <c r="E4158">
        <v>0</v>
      </c>
      <c r="F4158">
        <v>0</v>
      </c>
      <c r="G4158">
        <v>77</v>
      </c>
      <c r="H4158">
        <v>1</v>
      </c>
      <c r="I4158">
        <v>59</v>
      </c>
      <c r="J4158">
        <v>0</v>
      </c>
      <c r="K4158">
        <f>_xlfn.XLOOKUP(FraudData[[#This Row],[amount]],AmountRules[Amount Min],AmountRules[Risk Points],,-1)</f>
        <v>0</v>
      </c>
      <c r="L4158">
        <f>_xlfn.XLOOKUP(FraudData[[#This Row],[transaction_hour]],TimeRules[Hour Min],TimeRules[Risk Points],,-1)</f>
        <v>0</v>
      </c>
      <c r="M4158">
        <f>_xlfn.XLOOKUP(FraudData[[#This Row],[foreign_transaction]],ForeignRules[Foreign Transaction],ForeignRules[Risk Points],0)</f>
        <v>0</v>
      </c>
      <c r="N4158">
        <f>_xlfn.XLOOKUP(FraudData[[#This Row],[location_mismatch]],Table10[Location Mismatch],Table10[Risk Points],0)</f>
        <v>0</v>
      </c>
      <c r="O4158">
        <f>_xlfn.XLOOKUP(FraudData[[#This Row],[device_trust_score]],DeviceRules[Device Min],DeviceRules[Risk Points],,-1)</f>
        <v>0</v>
      </c>
      <c r="P4158">
        <f>_xlfn.XLOOKUP(FraudData[[#This Row],[velocity_last_24h]],VelocityRules[Velocity Min],VelocityRules[Risk Points],,-1)</f>
        <v>0</v>
      </c>
      <c r="Q4158">
        <f>_xlfn.XLOOKUP(FraudData[[#This Row],[merchant_category]],MerchantRules[Merchant Category],MerchantRules[Risk Points],0)</f>
        <v>0</v>
      </c>
      <c r="R4158">
        <f>SUM(FraudData[[#This Row],[Amount Risk]:[Merchant Risk]])</f>
        <v>0</v>
      </c>
      <c r="S4158" t="str" cm="1">
        <f t="array" ref="S4158">_xlfn.IFS(FraudData[[#This Row],[Fraud Risk Score]]&gt;=8,"High Risk",FraudData[[#This Row],[Fraud Risk Score]]&gt;=6,"Medium Risk",TRUE,"Low Risk")</f>
        <v>Low Risk</v>
      </c>
    </row>
    <row r="4159" spans="1:19">
      <c r="A4159">
        <v>4158</v>
      </c>
      <c r="B4159">
        <v>342.87</v>
      </c>
      <c r="C4159">
        <v>1</v>
      </c>
      <c r="D4159" t="s">
        <v>48</v>
      </c>
      <c r="E4159">
        <v>1</v>
      </c>
      <c r="F4159">
        <v>1</v>
      </c>
      <c r="G4159">
        <v>55</v>
      </c>
      <c r="H4159">
        <v>2</v>
      </c>
      <c r="I4159">
        <v>65</v>
      </c>
      <c r="J4159">
        <v>1</v>
      </c>
      <c r="K4159">
        <f>_xlfn.XLOOKUP(FraudData[[#This Row],[amount]],AmountRules[Amount Min],AmountRules[Risk Points],,-1)</f>
        <v>0</v>
      </c>
      <c r="L4159">
        <f>_xlfn.XLOOKUP(FraudData[[#This Row],[transaction_hour]],TimeRules[Hour Min],TimeRules[Risk Points],,-1)</f>
        <v>3</v>
      </c>
      <c r="M4159">
        <f>_xlfn.XLOOKUP(FraudData[[#This Row],[foreign_transaction]],ForeignRules[Foreign Transaction],ForeignRules[Risk Points],0)</f>
        <v>3</v>
      </c>
      <c r="N4159">
        <f>_xlfn.XLOOKUP(FraudData[[#This Row],[location_mismatch]],Table10[Location Mismatch],Table10[Risk Points],0)</f>
        <v>3</v>
      </c>
      <c r="O4159">
        <f>_xlfn.XLOOKUP(FraudData[[#This Row],[device_trust_score]],DeviceRules[Device Min],DeviceRules[Risk Points],,-1)</f>
        <v>1</v>
      </c>
      <c r="P4159">
        <f>_xlfn.XLOOKUP(FraudData[[#This Row],[velocity_last_24h]],VelocityRules[Velocity Min],VelocityRules[Risk Points],,-1)</f>
        <v>0</v>
      </c>
      <c r="Q4159">
        <f>_xlfn.XLOOKUP(FraudData[[#This Row],[merchant_category]],MerchantRules[Merchant Category],MerchantRules[Risk Points],0)</f>
        <v>0</v>
      </c>
      <c r="R4159">
        <f>SUM(FraudData[[#This Row],[Amount Risk]:[Merchant Risk]])</f>
        <v>10</v>
      </c>
      <c r="S4159" t="str" cm="1">
        <f t="array" ref="S4159">_xlfn.IFS(FraudData[[#This Row],[Fraud Risk Score]]&gt;=8,"High Risk",FraudData[[#This Row],[Fraud Risk Score]]&gt;=6,"Medium Risk",TRUE,"Low Risk")</f>
        <v>High Risk</v>
      </c>
    </row>
    <row r="4160" spans="1:19">
      <c r="A4160">
        <v>4159</v>
      </c>
      <c r="B4160">
        <v>569.04</v>
      </c>
      <c r="C4160">
        <v>7</v>
      </c>
      <c r="D4160" t="s">
        <v>49</v>
      </c>
      <c r="E4160">
        <v>1</v>
      </c>
      <c r="F4160">
        <v>0</v>
      </c>
      <c r="G4160">
        <v>36</v>
      </c>
      <c r="H4160">
        <v>2</v>
      </c>
      <c r="I4160">
        <v>68</v>
      </c>
      <c r="J4160">
        <v>0</v>
      </c>
      <c r="K4160">
        <f>_xlfn.XLOOKUP(FraudData[[#This Row],[amount]],AmountRules[Amount Min],AmountRules[Risk Points],,-1)</f>
        <v>1</v>
      </c>
      <c r="L4160">
        <f>_xlfn.XLOOKUP(FraudData[[#This Row],[transaction_hour]],TimeRules[Hour Min],TimeRules[Risk Points],,-1)</f>
        <v>0</v>
      </c>
      <c r="M4160">
        <f>_xlfn.XLOOKUP(FraudData[[#This Row],[foreign_transaction]],ForeignRules[Foreign Transaction],ForeignRules[Risk Points],0)</f>
        <v>3</v>
      </c>
      <c r="N4160">
        <f>_xlfn.XLOOKUP(FraudData[[#This Row],[location_mismatch]],Table10[Location Mismatch],Table10[Risk Points],0)</f>
        <v>0</v>
      </c>
      <c r="O4160">
        <f>_xlfn.XLOOKUP(FraudData[[#This Row],[device_trust_score]],DeviceRules[Device Min],DeviceRules[Risk Points],,-1)</f>
        <v>2</v>
      </c>
      <c r="P4160">
        <f>_xlfn.XLOOKUP(FraudData[[#This Row],[velocity_last_24h]],VelocityRules[Velocity Min],VelocityRules[Risk Points],,-1)</f>
        <v>0</v>
      </c>
      <c r="Q4160">
        <f>_xlfn.XLOOKUP(FraudData[[#This Row],[merchant_category]],MerchantRules[Merchant Category],MerchantRules[Risk Points],0)</f>
        <v>1</v>
      </c>
      <c r="R4160">
        <f>SUM(FraudData[[#This Row],[Amount Risk]:[Merchant Risk]])</f>
        <v>7</v>
      </c>
      <c r="S4160" t="str" cm="1">
        <f t="array" ref="S4160">_xlfn.IFS(FraudData[[#This Row],[Fraud Risk Score]]&gt;=8,"High Risk",FraudData[[#This Row],[Fraud Risk Score]]&gt;=6,"Medium Risk",TRUE,"Low Risk")</f>
        <v>Medium Risk</v>
      </c>
    </row>
    <row r="4161" spans="1:19">
      <c r="A4161">
        <v>4160</v>
      </c>
      <c r="B4161">
        <v>150.13999999999999</v>
      </c>
      <c r="C4161">
        <v>0</v>
      </c>
      <c r="D4161" t="s">
        <v>50</v>
      </c>
      <c r="E4161">
        <v>0</v>
      </c>
      <c r="F4161">
        <v>0</v>
      </c>
      <c r="G4161">
        <v>33</v>
      </c>
      <c r="H4161">
        <v>0</v>
      </c>
      <c r="I4161">
        <v>20</v>
      </c>
      <c r="J4161">
        <v>0</v>
      </c>
      <c r="K4161">
        <f>_xlfn.XLOOKUP(FraudData[[#This Row],[amount]],AmountRules[Amount Min],AmountRules[Risk Points],,-1)</f>
        <v>0</v>
      </c>
      <c r="L4161">
        <f>_xlfn.XLOOKUP(FraudData[[#This Row],[transaction_hour]],TimeRules[Hour Min],TimeRules[Risk Points],,-1)</f>
        <v>3</v>
      </c>
      <c r="M4161">
        <f>_xlfn.XLOOKUP(FraudData[[#This Row],[foreign_transaction]],ForeignRules[Foreign Transaction],ForeignRules[Risk Points],0)</f>
        <v>0</v>
      </c>
      <c r="N4161">
        <f>_xlfn.XLOOKUP(FraudData[[#This Row],[location_mismatch]],Table10[Location Mismatch],Table10[Risk Points],0)</f>
        <v>0</v>
      </c>
      <c r="O4161">
        <f>_xlfn.XLOOKUP(FraudData[[#This Row],[device_trust_score]],DeviceRules[Device Min],DeviceRules[Risk Points],,-1)</f>
        <v>2</v>
      </c>
      <c r="P4161">
        <f>_xlfn.XLOOKUP(FraudData[[#This Row],[velocity_last_24h]],VelocityRules[Velocity Min],VelocityRules[Risk Points],,-1)</f>
        <v>0</v>
      </c>
      <c r="Q4161">
        <f>_xlfn.XLOOKUP(FraudData[[#This Row],[merchant_category]],MerchantRules[Merchant Category],MerchantRules[Risk Points],0)</f>
        <v>0</v>
      </c>
      <c r="R4161">
        <f>SUM(FraudData[[#This Row],[Amount Risk]:[Merchant Risk]])</f>
        <v>5</v>
      </c>
      <c r="S4161" t="str" cm="1">
        <f t="array" ref="S4161">_xlfn.IFS(FraudData[[#This Row],[Fraud Risk Score]]&gt;=8,"High Risk",FraudData[[#This Row],[Fraud Risk Score]]&gt;=6,"Medium Risk",TRUE,"Low Risk")</f>
        <v>Low Risk</v>
      </c>
    </row>
    <row r="4162" spans="1:19">
      <c r="A4162">
        <v>4161</v>
      </c>
      <c r="B4162">
        <v>130.05000000000001</v>
      </c>
      <c r="C4162">
        <v>3</v>
      </c>
      <c r="D4162" t="s">
        <v>47</v>
      </c>
      <c r="E4162">
        <v>0</v>
      </c>
      <c r="F4162">
        <v>0</v>
      </c>
      <c r="G4162">
        <v>91</v>
      </c>
      <c r="H4162">
        <v>2</v>
      </c>
      <c r="I4162">
        <v>27</v>
      </c>
      <c r="J4162">
        <v>0</v>
      </c>
      <c r="K4162">
        <f>_xlfn.XLOOKUP(FraudData[[#This Row],[amount]],AmountRules[Amount Min],AmountRules[Risk Points],,-1)</f>
        <v>0</v>
      </c>
      <c r="L4162">
        <f>_xlfn.XLOOKUP(FraudData[[#This Row],[transaction_hour]],TimeRules[Hour Min],TimeRules[Risk Points],,-1)</f>
        <v>3</v>
      </c>
      <c r="M4162">
        <f>_xlfn.XLOOKUP(FraudData[[#This Row],[foreign_transaction]],ForeignRules[Foreign Transaction],ForeignRules[Risk Points],0)</f>
        <v>0</v>
      </c>
      <c r="N4162">
        <f>_xlfn.XLOOKUP(FraudData[[#This Row],[location_mismatch]],Table10[Location Mismatch],Table10[Risk Points],0)</f>
        <v>0</v>
      </c>
      <c r="O4162">
        <f>_xlfn.XLOOKUP(FraudData[[#This Row],[device_trust_score]],DeviceRules[Device Min],DeviceRules[Risk Points],,-1)</f>
        <v>0</v>
      </c>
      <c r="P4162">
        <f>_xlfn.XLOOKUP(FraudData[[#This Row],[velocity_last_24h]],VelocityRules[Velocity Min],VelocityRules[Risk Points],,-1)</f>
        <v>0</v>
      </c>
      <c r="Q4162">
        <f>_xlfn.XLOOKUP(FraudData[[#This Row],[merchant_category]],MerchantRules[Merchant Category],MerchantRules[Risk Points],0)</f>
        <v>0</v>
      </c>
      <c r="R4162">
        <f>SUM(FraudData[[#This Row],[Amount Risk]:[Merchant Risk]])</f>
        <v>3</v>
      </c>
      <c r="S4162" t="str" cm="1">
        <f t="array" ref="S4162">_xlfn.IFS(FraudData[[#This Row],[Fraud Risk Score]]&gt;=8,"High Risk",FraudData[[#This Row],[Fraud Risk Score]]&gt;=6,"Medium Risk",TRUE,"Low Risk")</f>
        <v>Low Risk</v>
      </c>
    </row>
    <row r="4163" spans="1:19">
      <c r="A4163">
        <v>4162</v>
      </c>
      <c r="B4163">
        <v>16</v>
      </c>
      <c r="C4163">
        <v>18</v>
      </c>
      <c r="D4163" t="s">
        <v>50</v>
      </c>
      <c r="E4163">
        <v>0</v>
      </c>
      <c r="F4163">
        <v>0</v>
      </c>
      <c r="G4163">
        <v>61</v>
      </c>
      <c r="H4163">
        <v>1</v>
      </c>
      <c r="I4163">
        <v>19</v>
      </c>
      <c r="J4163">
        <v>0</v>
      </c>
      <c r="K4163">
        <f>_xlfn.XLOOKUP(FraudData[[#This Row],[amount]],AmountRules[Amount Min],AmountRules[Risk Points],,-1)</f>
        <v>0</v>
      </c>
      <c r="L4163">
        <f>_xlfn.XLOOKUP(FraudData[[#This Row],[transaction_hour]],TimeRules[Hour Min],TimeRules[Risk Points],,-1)</f>
        <v>0</v>
      </c>
      <c r="M4163">
        <f>_xlfn.XLOOKUP(FraudData[[#This Row],[foreign_transaction]],ForeignRules[Foreign Transaction],ForeignRules[Risk Points],0)</f>
        <v>0</v>
      </c>
      <c r="N4163">
        <f>_xlfn.XLOOKUP(FraudData[[#This Row],[location_mismatch]],Table10[Location Mismatch],Table10[Risk Points],0)</f>
        <v>0</v>
      </c>
      <c r="O4163">
        <f>_xlfn.XLOOKUP(FraudData[[#This Row],[device_trust_score]],DeviceRules[Device Min],DeviceRules[Risk Points],,-1)</f>
        <v>1</v>
      </c>
      <c r="P4163">
        <f>_xlfn.XLOOKUP(FraudData[[#This Row],[velocity_last_24h]],VelocityRules[Velocity Min],VelocityRules[Risk Points],,-1)</f>
        <v>0</v>
      </c>
      <c r="Q4163">
        <f>_xlfn.XLOOKUP(FraudData[[#This Row],[merchant_category]],MerchantRules[Merchant Category],MerchantRules[Risk Points],0)</f>
        <v>0</v>
      </c>
      <c r="R4163">
        <f>SUM(FraudData[[#This Row],[Amount Risk]:[Merchant Risk]])</f>
        <v>1</v>
      </c>
      <c r="S4163" t="str" cm="1">
        <f t="array" ref="S4163">_xlfn.IFS(FraudData[[#This Row],[Fraud Risk Score]]&gt;=8,"High Risk",FraudData[[#This Row],[Fraud Risk Score]]&gt;=6,"Medium Risk",TRUE,"Low Risk")</f>
        <v>Low Risk</v>
      </c>
    </row>
    <row r="4164" spans="1:19">
      <c r="A4164">
        <v>4163</v>
      </c>
      <c r="B4164">
        <v>143.28</v>
      </c>
      <c r="C4164">
        <v>4</v>
      </c>
      <c r="D4164" t="s">
        <v>47</v>
      </c>
      <c r="E4164">
        <v>0</v>
      </c>
      <c r="F4164">
        <v>0</v>
      </c>
      <c r="G4164">
        <v>52</v>
      </c>
      <c r="H4164">
        <v>1</v>
      </c>
      <c r="I4164">
        <v>32</v>
      </c>
      <c r="J4164">
        <v>0</v>
      </c>
      <c r="K4164">
        <f>_xlfn.XLOOKUP(FraudData[[#This Row],[amount]],AmountRules[Amount Min],AmountRules[Risk Points],,-1)</f>
        <v>0</v>
      </c>
      <c r="L4164">
        <f>_xlfn.XLOOKUP(FraudData[[#This Row],[transaction_hour]],TimeRules[Hour Min],TimeRules[Risk Points],,-1)</f>
        <v>0</v>
      </c>
      <c r="M4164">
        <f>_xlfn.XLOOKUP(FraudData[[#This Row],[foreign_transaction]],ForeignRules[Foreign Transaction],ForeignRules[Risk Points],0)</f>
        <v>0</v>
      </c>
      <c r="N4164">
        <f>_xlfn.XLOOKUP(FraudData[[#This Row],[location_mismatch]],Table10[Location Mismatch],Table10[Risk Points],0)</f>
        <v>0</v>
      </c>
      <c r="O4164">
        <f>_xlfn.XLOOKUP(FraudData[[#This Row],[device_trust_score]],DeviceRules[Device Min],DeviceRules[Risk Points],,-1)</f>
        <v>1</v>
      </c>
      <c r="P4164">
        <f>_xlfn.XLOOKUP(FraudData[[#This Row],[velocity_last_24h]],VelocityRules[Velocity Min],VelocityRules[Risk Points],,-1)</f>
        <v>0</v>
      </c>
      <c r="Q4164">
        <f>_xlfn.XLOOKUP(FraudData[[#This Row],[merchant_category]],MerchantRules[Merchant Category],MerchantRules[Risk Points],0)</f>
        <v>0</v>
      </c>
      <c r="R4164">
        <f>SUM(FraudData[[#This Row],[Amount Risk]:[Merchant Risk]])</f>
        <v>1</v>
      </c>
      <c r="S4164" t="str" cm="1">
        <f t="array" ref="S4164">_xlfn.IFS(FraudData[[#This Row],[Fraud Risk Score]]&gt;=8,"High Risk",FraudData[[#This Row],[Fraud Risk Score]]&gt;=6,"Medium Risk",TRUE,"Low Risk")</f>
        <v>Low Risk</v>
      </c>
    </row>
    <row r="4165" spans="1:19">
      <c r="A4165">
        <v>4164</v>
      </c>
      <c r="B4165">
        <v>86.04</v>
      </c>
      <c r="C4165">
        <v>4</v>
      </c>
      <c r="D4165" t="s">
        <v>50</v>
      </c>
      <c r="E4165">
        <v>0</v>
      </c>
      <c r="F4165">
        <v>1</v>
      </c>
      <c r="G4165">
        <v>50</v>
      </c>
      <c r="H4165">
        <v>0</v>
      </c>
      <c r="I4165">
        <v>24</v>
      </c>
      <c r="J4165">
        <v>0</v>
      </c>
      <c r="K4165">
        <f>_xlfn.XLOOKUP(FraudData[[#This Row],[amount]],AmountRules[Amount Min],AmountRules[Risk Points],,-1)</f>
        <v>0</v>
      </c>
      <c r="L4165">
        <f>_xlfn.XLOOKUP(FraudData[[#This Row],[transaction_hour]],TimeRules[Hour Min],TimeRules[Risk Points],,-1)</f>
        <v>0</v>
      </c>
      <c r="M4165">
        <f>_xlfn.XLOOKUP(FraudData[[#This Row],[foreign_transaction]],ForeignRules[Foreign Transaction],ForeignRules[Risk Points],0)</f>
        <v>0</v>
      </c>
      <c r="N4165">
        <f>_xlfn.XLOOKUP(FraudData[[#This Row],[location_mismatch]],Table10[Location Mismatch],Table10[Risk Points],0)</f>
        <v>3</v>
      </c>
      <c r="O4165">
        <f>_xlfn.XLOOKUP(FraudData[[#This Row],[device_trust_score]],DeviceRules[Device Min],DeviceRules[Risk Points],,-1)</f>
        <v>1</v>
      </c>
      <c r="P4165">
        <f>_xlfn.XLOOKUP(FraudData[[#This Row],[velocity_last_24h]],VelocityRules[Velocity Min],VelocityRules[Risk Points],,-1)</f>
        <v>0</v>
      </c>
      <c r="Q4165">
        <f>_xlfn.XLOOKUP(FraudData[[#This Row],[merchant_category]],MerchantRules[Merchant Category],MerchantRules[Risk Points],0)</f>
        <v>0</v>
      </c>
      <c r="R4165">
        <f>SUM(FraudData[[#This Row],[Amount Risk]:[Merchant Risk]])</f>
        <v>4</v>
      </c>
      <c r="S4165" t="str" cm="1">
        <f t="array" ref="S4165">_xlfn.IFS(FraudData[[#This Row],[Fraud Risk Score]]&gt;=8,"High Risk",FraudData[[#This Row],[Fraud Risk Score]]&gt;=6,"Medium Risk",TRUE,"Low Risk")</f>
        <v>Low Risk</v>
      </c>
    </row>
    <row r="4166" spans="1:19">
      <c r="A4166">
        <v>4165</v>
      </c>
      <c r="B4166">
        <v>168.17</v>
      </c>
      <c r="C4166">
        <v>20</v>
      </c>
      <c r="D4166" t="s">
        <v>46</v>
      </c>
      <c r="E4166">
        <v>0</v>
      </c>
      <c r="F4166">
        <v>0</v>
      </c>
      <c r="G4166">
        <v>45</v>
      </c>
      <c r="H4166">
        <v>3</v>
      </c>
      <c r="I4166">
        <v>37</v>
      </c>
      <c r="J4166">
        <v>0</v>
      </c>
      <c r="K4166">
        <f>_xlfn.XLOOKUP(FraudData[[#This Row],[amount]],AmountRules[Amount Min],AmountRules[Risk Points],,-1)</f>
        <v>0</v>
      </c>
      <c r="L4166">
        <f>_xlfn.XLOOKUP(FraudData[[#This Row],[transaction_hour]],TimeRules[Hour Min],TimeRules[Risk Points],,-1)</f>
        <v>0</v>
      </c>
      <c r="M4166">
        <f>_xlfn.XLOOKUP(FraudData[[#This Row],[foreign_transaction]],ForeignRules[Foreign Transaction],ForeignRules[Risk Points],0)</f>
        <v>0</v>
      </c>
      <c r="N4166">
        <f>_xlfn.XLOOKUP(FraudData[[#This Row],[location_mismatch]],Table10[Location Mismatch],Table10[Risk Points],0)</f>
        <v>0</v>
      </c>
      <c r="O4166">
        <f>_xlfn.XLOOKUP(FraudData[[#This Row],[device_trust_score]],DeviceRules[Device Min],DeviceRules[Risk Points],,-1)</f>
        <v>2</v>
      </c>
      <c r="P4166">
        <f>_xlfn.XLOOKUP(FraudData[[#This Row],[velocity_last_24h]],VelocityRules[Velocity Min],VelocityRules[Risk Points],,-1)</f>
        <v>0</v>
      </c>
      <c r="Q4166">
        <f>_xlfn.XLOOKUP(FraudData[[#This Row],[merchant_category]],MerchantRules[Merchant Category],MerchantRules[Risk Points],0)</f>
        <v>0</v>
      </c>
      <c r="R4166">
        <f>SUM(FraudData[[#This Row],[Amount Risk]:[Merchant Risk]])</f>
        <v>2</v>
      </c>
      <c r="S4166" t="str" cm="1">
        <f t="array" ref="S4166">_xlfn.IFS(FraudData[[#This Row],[Fraud Risk Score]]&gt;=8,"High Risk",FraudData[[#This Row],[Fraud Risk Score]]&gt;=6,"Medium Risk",TRUE,"Low Risk")</f>
        <v>Low Risk</v>
      </c>
    </row>
    <row r="4167" spans="1:19">
      <c r="A4167">
        <v>4166</v>
      </c>
      <c r="B4167">
        <v>88.6</v>
      </c>
      <c r="C4167">
        <v>19</v>
      </c>
      <c r="D4167" t="s">
        <v>47</v>
      </c>
      <c r="E4167">
        <v>0</v>
      </c>
      <c r="F4167">
        <v>0</v>
      </c>
      <c r="G4167">
        <v>34</v>
      </c>
      <c r="H4167">
        <v>1</v>
      </c>
      <c r="I4167">
        <v>25</v>
      </c>
      <c r="J4167">
        <v>0</v>
      </c>
      <c r="K4167">
        <f>_xlfn.XLOOKUP(FraudData[[#This Row],[amount]],AmountRules[Amount Min],AmountRules[Risk Points],,-1)</f>
        <v>0</v>
      </c>
      <c r="L4167">
        <f>_xlfn.XLOOKUP(FraudData[[#This Row],[transaction_hour]],TimeRules[Hour Min],TimeRules[Risk Points],,-1)</f>
        <v>0</v>
      </c>
      <c r="M4167">
        <f>_xlfn.XLOOKUP(FraudData[[#This Row],[foreign_transaction]],ForeignRules[Foreign Transaction],ForeignRules[Risk Points],0)</f>
        <v>0</v>
      </c>
      <c r="N4167">
        <f>_xlfn.XLOOKUP(FraudData[[#This Row],[location_mismatch]],Table10[Location Mismatch],Table10[Risk Points],0)</f>
        <v>0</v>
      </c>
      <c r="O4167">
        <f>_xlfn.XLOOKUP(FraudData[[#This Row],[device_trust_score]],DeviceRules[Device Min],DeviceRules[Risk Points],,-1)</f>
        <v>2</v>
      </c>
      <c r="P4167">
        <f>_xlfn.XLOOKUP(FraudData[[#This Row],[velocity_last_24h]],VelocityRules[Velocity Min],VelocityRules[Risk Points],,-1)</f>
        <v>0</v>
      </c>
      <c r="Q4167">
        <f>_xlfn.XLOOKUP(FraudData[[#This Row],[merchant_category]],MerchantRules[Merchant Category],MerchantRules[Risk Points],0)</f>
        <v>0</v>
      </c>
      <c r="R4167">
        <f>SUM(FraudData[[#This Row],[Amount Risk]:[Merchant Risk]])</f>
        <v>2</v>
      </c>
      <c r="S4167" t="str" cm="1">
        <f t="array" ref="S4167">_xlfn.IFS(FraudData[[#This Row],[Fraud Risk Score]]&gt;=8,"High Risk",FraudData[[#This Row],[Fraud Risk Score]]&gt;=6,"Medium Risk",TRUE,"Low Risk")</f>
        <v>Low Risk</v>
      </c>
    </row>
    <row r="4168" spans="1:19">
      <c r="A4168">
        <v>4167</v>
      </c>
      <c r="B4168">
        <v>49.47</v>
      </c>
      <c r="C4168">
        <v>23</v>
      </c>
      <c r="D4168" t="s">
        <v>49</v>
      </c>
      <c r="E4168">
        <v>0</v>
      </c>
      <c r="F4168">
        <v>1</v>
      </c>
      <c r="G4168">
        <v>48</v>
      </c>
      <c r="H4168">
        <v>2</v>
      </c>
      <c r="I4168">
        <v>64</v>
      </c>
      <c r="J4168">
        <v>0</v>
      </c>
      <c r="K4168">
        <f>_xlfn.XLOOKUP(FraudData[[#This Row],[amount]],AmountRules[Amount Min],AmountRules[Risk Points],,-1)</f>
        <v>0</v>
      </c>
      <c r="L4168">
        <f>_xlfn.XLOOKUP(FraudData[[#This Row],[transaction_hour]],TimeRules[Hour Min],TimeRules[Risk Points],,-1)</f>
        <v>1</v>
      </c>
      <c r="M4168">
        <f>_xlfn.XLOOKUP(FraudData[[#This Row],[foreign_transaction]],ForeignRules[Foreign Transaction],ForeignRules[Risk Points],0)</f>
        <v>0</v>
      </c>
      <c r="N4168">
        <f>_xlfn.XLOOKUP(FraudData[[#This Row],[location_mismatch]],Table10[Location Mismatch],Table10[Risk Points],0)</f>
        <v>3</v>
      </c>
      <c r="O4168">
        <f>_xlfn.XLOOKUP(FraudData[[#This Row],[device_trust_score]],DeviceRules[Device Min],DeviceRules[Risk Points],,-1)</f>
        <v>2</v>
      </c>
      <c r="P4168">
        <f>_xlfn.XLOOKUP(FraudData[[#This Row],[velocity_last_24h]],VelocityRules[Velocity Min],VelocityRules[Risk Points],,-1)</f>
        <v>0</v>
      </c>
      <c r="Q4168">
        <f>_xlfn.XLOOKUP(FraudData[[#This Row],[merchant_category]],MerchantRules[Merchant Category],MerchantRules[Risk Points],0)</f>
        <v>1</v>
      </c>
      <c r="R4168">
        <f>SUM(FraudData[[#This Row],[Amount Risk]:[Merchant Risk]])</f>
        <v>7</v>
      </c>
      <c r="S4168" t="str" cm="1">
        <f t="array" ref="S4168">_xlfn.IFS(FraudData[[#This Row],[Fraud Risk Score]]&gt;=8,"High Risk",FraudData[[#This Row],[Fraud Risk Score]]&gt;=6,"Medium Risk",TRUE,"Low Risk")</f>
        <v>Medium Risk</v>
      </c>
    </row>
    <row r="4169" spans="1:19">
      <c r="A4169">
        <v>4168</v>
      </c>
      <c r="B4169">
        <v>17.96</v>
      </c>
      <c r="C4169">
        <v>18</v>
      </c>
      <c r="D4169" t="s">
        <v>47</v>
      </c>
      <c r="E4169">
        <v>0</v>
      </c>
      <c r="F4169">
        <v>0</v>
      </c>
      <c r="G4169">
        <v>49</v>
      </c>
      <c r="H4169">
        <v>1</v>
      </c>
      <c r="I4169">
        <v>43</v>
      </c>
      <c r="J4169">
        <v>0</v>
      </c>
      <c r="K4169">
        <f>_xlfn.XLOOKUP(FraudData[[#This Row],[amount]],AmountRules[Amount Min],AmountRules[Risk Points],,-1)</f>
        <v>0</v>
      </c>
      <c r="L4169">
        <f>_xlfn.XLOOKUP(FraudData[[#This Row],[transaction_hour]],TimeRules[Hour Min],TimeRules[Risk Points],,-1)</f>
        <v>0</v>
      </c>
      <c r="M4169">
        <f>_xlfn.XLOOKUP(FraudData[[#This Row],[foreign_transaction]],ForeignRules[Foreign Transaction],ForeignRules[Risk Points],0)</f>
        <v>0</v>
      </c>
      <c r="N4169">
        <f>_xlfn.XLOOKUP(FraudData[[#This Row],[location_mismatch]],Table10[Location Mismatch],Table10[Risk Points],0)</f>
        <v>0</v>
      </c>
      <c r="O4169">
        <f>_xlfn.XLOOKUP(FraudData[[#This Row],[device_trust_score]],DeviceRules[Device Min],DeviceRules[Risk Points],,-1)</f>
        <v>2</v>
      </c>
      <c r="P4169">
        <f>_xlfn.XLOOKUP(FraudData[[#This Row],[velocity_last_24h]],VelocityRules[Velocity Min],VelocityRules[Risk Points],,-1)</f>
        <v>0</v>
      </c>
      <c r="Q4169">
        <f>_xlfn.XLOOKUP(FraudData[[#This Row],[merchant_category]],MerchantRules[Merchant Category],MerchantRules[Risk Points],0)</f>
        <v>0</v>
      </c>
      <c r="R4169">
        <f>SUM(FraudData[[#This Row],[Amount Risk]:[Merchant Risk]])</f>
        <v>2</v>
      </c>
      <c r="S4169" t="str" cm="1">
        <f t="array" ref="S4169">_xlfn.IFS(FraudData[[#This Row],[Fraud Risk Score]]&gt;=8,"High Risk",FraudData[[#This Row],[Fraud Risk Score]]&gt;=6,"Medium Risk",TRUE,"Low Risk")</f>
        <v>Low Risk</v>
      </c>
    </row>
    <row r="4170" spans="1:19">
      <c r="A4170">
        <v>4169</v>
      </c>
      <c r="B4170">
        <v>68.08</v>
      </c>
      <c r="C4170">
        <v>11</v>
      </c>
      <c r="D4170" t="s">
        <v>47</v>
      </c>
      <c r="E4170">
        <v>0</v>
      </c>
      <c r="F4170">
        <v>0</v>
      </c>
      <c r="G4170">
        <v>76</v>
      </c>
      <c r="H4170">
        <v>1</v>
      </c>
      <c r="I4170">
        <v>25</v>
      </c>
      <c r="J4170">
        <v>0</v>
      </c>
      <c r="K4170">
        <f>_xlfn.XLOOKUP(FraudData[[#This Row],[amount]],AmountRules[Amount Min],AmountRules[Risk Points],,-1)</f>
        <v>0</v>
      </c>
      <c r="L4170">
        <f>_xlfn.XLOOKUP(FraudData[[#This Row],[transaction_hour]],TimeRules[Hour Min],TimeRules[Risk Points],,-1)</f>
        <v>0</v>
      </c>
      <c r="M4170">
        <f>_xlfn.XLOOKUP(FraudData[[#This Row],[foreign_transaction]],ForeignRules[Foreign Transaction],ForeignRules[Risk Points],0)</f>
        <v>0</v>
      </c>
      <c r="N4170">
        <f>_xlfn.XLOOKUP(FraudData[[#This Row],[location_mismatch]],Table10[Location Mismatch],Table10[Risk Points],0)</f>
        <v>0</v>
      </c>
      <c r="O4170">
        <f>_xlfn.XLOOKUP(FraudData[[#This Row],[device_trust_score]],DeviceRules[Device Min],DeviceRules[Risk Points],,-1)</f>
        <v>0</v>
      </c>
      <c r="P4170">
        <f>_xlfn.XLOOKUP(FraudData[[#This Row],[velocity_last_24h]],VelocityRules[Velocity Min],VelocityRules[Risk Points],,-1)</f>
        <v>0</v>
      </c>
      <c r="Q4170">
        <f>_xlfn.XLOOKUP(FraudData[[#This Row],[merchant_category]],MerchantRules[Merchant Category],MerchantRules[Risk Points],0)</f>
        <v>0</v>
      </c>
      <c r="R4170">
        <f>SUM(FraudData[[#This Row],[Amount Risk]:[Merchant Risk]])</f>
        <v>0</v>
      </c>
      <c r="S4170" t="str" cm="1">
        <f t="array" ref="S4170">_xlfn.IFS(FraudData[[#This Row],[Fraud Risk Score]]&gt;=8,"High Risk",FraudData[[#This Row],[Fraud Risk Score]]&gt;=6,"Medium Risk",TRUE,"Low Risk")</f>
        <v>Low Risk</v>
      </c>
    </row>
    <row r="4171" spans="1:19">
      <c r="A4171">
        <v>4170</v>
      </c>
      <c r="B4171">
        <v>18.3</v>
      </c>
      <c r="C4171">
        <v>19</v>
      </c>
      <c r="D4171" t="s">
        <v>50</v>
      </c>
      <c r="E4171">
        <v>0</v>
      </c>
      <c r="F4171">
        <v>0</v>
      </c>
      <c r="G4171">
        <v>25</v>
      </c>
      <c r="H4171">
        <v>3</v>
      </c>
      <c r="I4171">
        <v>47</v>
      </c>
      <c r="J4171">
        <v>0</v>
      </c>
      <c r="K4171">
        <f>_xlfn.XLOOKUP(FraudData[[#This Row],[amount]],AmountRules[Amount Min],AmountRules[Risk Points],,-1)</f>
        <v>0</v>
      </c>
      <c r="L4171">
        <f>_xlfn.XLOOKUP(FraudData[[#This Row],[transaction_hour]],TimeRules[Hour Min],TimeRules[Risk Points],,-1)</f>
        <v>0</v>
      </c>
      <c r="M4171">
        <f>_xlfn.XLOOKUP(FraudData[[#This Row],[foreign_transaction]],ForeignRules[Foreign Transaction],ForeignRules[Risk Points],0)</f>
        <v>0</v>
      </c>
      <c r="N4171">
        <f>_xlfn.XLOOKUP(FraudData[[#This Row],[location_mismatch]],Table10[Location Mismatch],Table10[Risk Points],0)</f>
        <v>0</v>
      </c>
      <c r="O4171">
        <f>_xlfn.XLOOKUP(FraudData[[#This Row],[device_trust_score]],DeviceRules[Device Min],DeviceRules[Risk Points],,-1)</f>
        <v>3</v>
      </c>
      <c r="P4171">
        <f>_xlfn.XLOOKUP(FraudData[[#This Row],[velocity_last_24h]],VelocityRules[Velocity Min],VelocityRules[Risk Points],,-1)</f>
        <v>0</v>
      </c>
      <c r="Q4171">
        <f>_xlfn.XLOOKUP(FraudData[[#This Row],[merchant_category]],MerchantRules[Merchant Category],MerchantRules[Risk Points],0)</f>
        <v>0</v>
      </c>
      <c r="R4171">
        <f>SUM(FraudData[[#This Row],[Amount Risk]:[Merchant Risk]])</f>
        <v>3</v>
      </c>
      <c r="S4171" t="str" cm="1">
        <f t="array" ref="S4171">_xlfn.IFS(FraudData[[#This Row],[Fraud Risk Score]]&gt;=8,"High Risk",FraudData[[#This Row],[Fraud Risk Score]]&gt;=6,"Medium Risk",TRUE,"Low Risk")</f>
        <v>Low Risk</v>
      </c>
    </row>
    <row r="4172" spans="1:19">
      <c r="A4172">
        <v>4171</v>
      </c>
      <c r="B4172">
        <v>35.04</v>
      </c>
      <c r="C4172">
        <v>0</v>
      </c>
      <c r="D4172" t="s">
        <v>46</v>
      </c>
      <c r="E4172">
        <v>0</v>
      </c>
      <c r="F4172">
        <v>0</v>
      </c>
      <c r="G4172">
        <v>77</v>
      </c>
      <c r="H4172">
        <v>3</v>
      </c>
      <c r="I4172">
        <v>62</v>
      </c>
      <c r="J4172">
        <v>0</v>
      </c>
      <c r="K4172">
        <f>_xlfn.XLOOKUP(FraudData[[#This Row],[amount]],AmountRules[Amount Min],AmountRules[Risk Points],,-1)</f>
        <v>0</v>
      </c>
      <c r="L4172">
        <f>_xlfn.XLOOKUP(FraudData[[#This Row],[transaction_hour]],TimeRules[Hour Min],TimeRules[Risk Points],,-1)</f>
        <v>3</v>
      </c>
      <c r="M4172">
        <f>_xlfn.XLOOKUP(FraudData[[#This Row],[foreign_transaction]],ForeignRules[Foreign Transaction],ForeignRules[Risk Points],0)</f>
        <v>0</v>
      </c>
      <c r="N4172">
        <f>_xlfn.XLOOKUP(FraudData[[#This Row],[location_mismatch]],Table10[Location Mismatch],Table10[Risk Points],0)</f>
        <v>0</v>
      </c>
      <c r="O4172">
        <f>_xlfn.XLOOKUP(FraudData[[#This Row],[device_trust_score]],DeviceRules[Device Min],DeviceRules[Risk Points],,-1)</f>
        <v>0</v>
      </c>
      <c r="P4172">
        <f>_xlfn.XLOOKUP(FraudData[[#This Row],[velocity_last_24h]],VelocityRules[Velocity Min],VelocityRules[Risk Points],,-1)</f>
        <v>0</v>
      </c>
      <c r="Q4172">
        <f>_xlfn.XLOOKUP(FraudData[[#This Row],[merchant_category]],MerchantRules[Merchant Category],MerchantRules[Risk Points],0)</f>
        <v>0</v>
      </c>
      <c r="R4172">
        <f>SUM(FraudData[[#This Row],[Amount Risk]:[Merchant Risk]])</f>
        <v>3</v>
      </c>
      <c r="S4172" t="str" cm="1">
        <f t="array" ref="S4172">_xlfn.IFS(FraudData[[#This Row],[Fraud Risk Score]]&gt;=8,"High Risk",FraudData[[#This Row],[Fraud Risk Score]]&gt;=6,"Medium Risk",TRUE,"Low Risk")</f>
        <v>Low Risk</v>
      </c>
    </row>
    <row r="4173" spans="1:19">
      <c r="A4173">
        <v>4172</v>
      </c>
      <c r="B4173">
        <v>786.42</v>
      </c>
      <c r="C4173">
        <v>6</v>
      </c>
      <c r="D4173" t="s">
        <v>50</v>
      </c>
      <c r="E4173">
        <v>1</v>
      </c>
      <c r="F4173">
        <v>0</v>
      </c>
      <c r="G4173">
        <v>92</v>
      </c>
      <c r="H4173">
        <v>2</v>
      </c>
      <c r="I4173">
        <v>37</v>
      </c>
      <c r="J4173">
        <v>0</v>
      </c>
      <c r="K4173">
        <f>_xlfn.XLOOKUP(FraudData[[#This Row],[amount]],AmountRules[Amount Min],AmountRules[Risk Points],,-1)</f>
        <v>1</v>
      </c>
      <c r="L4173">
        <f>_xlfn.XLOOKUP(FraudData[[#This Row],[transaction_hour]],TimeRules[Hour Min],TimeRules[Risk Points],,-1)</f>
        <v>0</v>
      </c>
      <c r="M4173">
        <f>_xlfn.XLOOKUP(FraudData[[#This Row],[foreign_transaction]],ForeignRules[Foreign Transaction],ForeignRules[Risk Points],0)</f>
        <v>3</v>
      </c>
      <c r="N4173">
        <f>_xlfn.XLOOKUP(FraudData[[#This Row],[location_mismatch]],Table10[Location Mismatch],Table10[Risk Points],0)</f>
        <v>0</v>
      </c>
      <c r="O4173">
        <f>_xlfn.XLOOKUP(FraudData[[#This Row],[device_trust_score]],DeviceRules[Device Min],DeviceRules[Risk Points],,-1)</f>
        <v>0</v>
      </c>
      <c r="P4173">
        <f>_xlfn.XLOOKUP(FraudData[[#This Row],[velocity_last_24h]],VelocityRules[Velocity Min],VelocityRules[Risk Points],,-1)</f>
        <v>0</v>
      </c>
      <c r="Q4173">
        <f>_xlfn.XLOOKUP(FraudData[[#This Row],[merchant_category]],MerchantRules[Merchant Category],MerchantRules[Risk Points],0)</f>
        <v>0</v>
      </c>
      <c r="R4173">
        <f>SUM(FraudData[[#This Row],[Amount Risk]:[Merchant Risk]])</f>
        <v>4</v>
      </c>
      <c r="S4173" t="str" cm="1">
        <f t="array" ref="S4173">_xlfn.IFS(FraudData[[#This Row],[Fraud Risk Score]]&gt;=8,"High Risk",FraudData[[#This Row],[Fraud Risk Score]]&gt;=6,"Medium Risk",TRUE,"Low Risk")</f>
        <v>Low Risk</v>
      </c>
    </row>
    <row r="4174" spans="1:19">
      <c r="A4174">
        <v>4173</v>
      </c>
      <c r="B4174">
        <v>105.69</v>
      </c>
      <c r="C4174">
        <v>16</v>
      </c>
      <c r="D4174" t="s">
        <v>50</v>
      </c>
      <c r="E4174">
        <v>0</v>
      </c>
      <c r="F4174">
        <v>0</v>
      </c>
      <c r="G4174">
        <v>48</v>
      </c>
      <c r="H4174">
        <v>2</v>
      </c>
      <c r="I4174">
        <v>48</v>
      </c>
      <c r="J4174">
        <v>0</v>
      </c>
      <c r="K4174">
        <f>_xlfn.XLOOKUP(FraudData[[#This Row],[amount]],AmountRules[Amount Min],AmountRules[Risk Points],,-1)</f>
        <v>0</v>
      </c>
      <c r="L4174">
        <f>_xlfn.XLOOKUP(FraudData[[#This Row],[transaction_hour]],TimeRules[Hour Min],TimeRules[Risk Points],,-1)</f>
        <v>0</v>
      </c>
      <c r="M4174">
        <f>_xlfn.XLOOKUP(FraudData[[#This Row],[foreign_transaction]],ForeignRules[Foreign Transaction],ForeignRules[Risk Points],0)</f>
        <v>0</v>
      </c>
      <c r="N4174">
        <f>_xlfn.XLOOKUP(FraudData[[#This Row],[location_mismatch]],Table10[Location Mismatch],Table10[Risk Points],0)</f>
        <v>0</v>
      </c>
      <c r="O4174">
        <f>_xlfn.XLOOKUP(FraudData[[#This Row],[device_trust_score]],DeviceRules[Device Min],DeviceRules[Risk Points],,-1)</f>
        <v>2</v>
      </c>
      <c r="P4174">
        <f>_xlfn.XLOOKUP(FraudData[[#This Row],[velocity_last_24h]],VelocityRules[Velocity Min],VelocityRules[Risk Points],,-1)</f>
        <v>0</v>
      </c>
      <c r="Q4174">
        <f>_xlfn.XLOOKUP(FraudData[[#This Row],[merchant_category]],MerchantRules[Merchant Category],MerchantRules[Risk Points],0)</f>
        <v>0</v>
      </c>
      <c r="R4174">
        <f>SUM(FraudData[[#This Row],[Amount Risk]:[Merchant Risk]])</f>
        <v>2</v>
      </c>
      <c r="S4174" t="str" cm="1">
        <f t="array" ref="S4174">_xlfn.IFS(FraudData[[#This Row],[Fraud Risk Score]]&gt;=8,"High Risk",FraudData[[#This Row],[Fraud Risk Score]]&gt;=6,"Medium Risk",TRUE,"Low Risk")</f>
        <v>Low Risk</v>
      </c>
    </row>
    <row r="4175" spans="1:19">
      <c r="A4175">
        <v>4174</v>
      </c>
      <c r="B4175">
        <v>136.62</v>
      </c>
      <c r="C4175">
        <v>1</v>
      </c>
      <c r="D4175" t="s">
        <v>46</v>
      </c>
      <c r="E4175">
        <v>0</v>
      </c>
      <c r="F4175">
        <v>0</v>
      </c>
      <c r="G4175">
        <v>51</v>
      </c>
      <c r="H4175">
        <v>2</v>
      </c>
      <c r="I4175">
        <v>46</v>
      </c>
      <c r="J4175">
        <v>0</v>
      </c>
      <c r="K4175">
        <f>_xlfn.XLOOKUP(FraudData[[#This Row],[amount]],AmountRules[Amount Min],AmountRules[Risk Points],,-1)</f>
        <v>0</v>
      </c>
      <c r="L4175">
        <f>_xlfn.XLOOKUP(FraudData[[#This Row],[transaction_hour]],TimeRules[Hour Min],TimeRules[Risk Points],,-1)</f>
        <v>3</v>
      </c>
      <c r="M4175">
        <f>_xlfn.XLOOKUP(FraudData[[#This Row],[foreign_transaction]],ForeignRules[Foreign Transaction],ForeignRules[Risk Points],0)</f>
        <v>0</v>
      </c>
      <c r="N4175">
        <f>_xlfn.XLOOKUP(FraudData[[#This Row],[location_mismatch]],Table10[Location Mismatch],Table10[Risk Points],0)</f>
        <v>0</v>
      </c>
      <c r="O4175">
        <f>_xlfn.XLOOKUP(FraudData[[#This Row],[device_trust_score]],DeviceRules[Device Min],DeviceRules[Risk Points],,-1)</f>
        <v>1</v>
      </c>
      <c r="P4175">
        <f>_xlfn.XLOOKUP(FraudData[[#This Row],[velocity_last_24h]],VelocityRules[Velocity Min],VelocityRules[Risk Points],,-1)</f>
        <v>0</v>
      </c>
      <c r="Q4175">
        <f>_xlfn.XLOOKUP(FraudData[[#This Row],[merchant_category]],MerchantRules[Merchant Category],MerchantRules[Risk Points],0)</f>
        <v>0</v>
      </c>
      <c r="R4175">
        <f>SUM(FraudData[[#This Row],[Amount Risk]:[Merchant Risk]])</f>
        <v>4</v>
      </c>
      <c r="S4175" t="str" cm="1">
        <f t="array" ref="S4175">_xlfn.IFS(FraudData[[#This Row],[Fraud Risk Score]]&gt;=8,"High Risk",FraudData[[#This Row],[Fraud Risk Score]]&gt;=6,"Medium Risk",TRUE,"Low Risk")</f>
        <v>Low Risk</v>
      </c>
    </row>
    <row r="4176" spans="1:19">
      <c r="A4176">
        <v>4175</v>
      </c>
      <c r="B4176">
        <v>372.32</v>
      </c>
      <c r="C4176">
        <v>10</v>
      </c>
      <c r="D4176" t="s">
        <v>50</v>
      </c>
      <c r="E4176">
        <v>0</v>
      </c>
      <c r="F4176">
        <v>0</v>
      </c>
      <c r="G4176">
        <v>51</v>
      </c>
      <c r="H4176">
        <v>3</v>
      </c>
      <c r="I4176">
        <v>47</v>
      </c>
      <c r="J4176">
        <v>0</v>
      </c>
      <c r="K4176">
        <f>_xlfn.XLOOKUP(FraudData[[#This Row],[amount]],AmountRules[Amount Min],AmountRules[Risk Points],,-1)</f>
        <v>0</v>
      </c>
      <c r="L4176">
        <f>_xlfn.XLOOKUP(FraudData[[#This Row],[transaction_hour]],TimeRules[Hour Min],TimeRules[Risk Points],,-1)</f>
        <v>0</v>
      </c>
      <c r="M4176">
        <f>_xlfn.XLOOKUP(FraudData[[#This Row],[foreign_transaction]],ForeignRules[Foreign Transaction],ForeignRules[Risk Points],0)</f>
        <v>0</v>
      </c>
      <c r="N4176">
        <f>_xlfn.XLOOKUP(FraudData[[#This Row],[location_mismatch]],Table10[Location Mismatch],Table10[Risk Points],0)</f>
        <v>0</v>
      </c>
      <c r="O4176">
        <f>_xlfn.XLOOKUP(FraudData[[#This Row],[device_trust_score]],DeviceRules[Device Min],DeviceRules[Risk Points],,-1)</f>
        <v>1</v>
      </c>
      <c r="P4176">
        <f>_xlfn.XLOOKUP(FraudData[[#This Row],[velocity_last_24h]],VelocityRules[Velocity Min],VelocityRules[Risk Points],,-1)</f>
        <v>0</v>
      </c>
      <c r="Q4176">
        <f>_xlfn.XLOOKUP(FraudData[[#This Row],[merchant_category]],MerchantRules[Merchant Category],MerchantRules[Risk Points],0)</f>
        <v>0</v>
      </c>
      <c r="R4176">
        <f>SUM(FraudData[[#This Row],[Amount Risk]:[Merchant Risk]])</f>
        <v>1</v>
      </c>
      <c r="S4176" t="str" cm="1">
        <f t="array" ref="S4176">_xlfn.IFS(FraudData[[#This Row],[Fraud Risk Score]]&gt;=8,"High Risk",FraudData[[#This Row],[Fraud Risk Score]]&gt;=6,"Medium Risk",TRUE,"Low Risk")</f>
        <v>Low Risk</v>
      </c>
    </row>
    <row r="4177" spans="1:19">
      <c r="A4177">
        <v>4176</v>
      </c>
      <c r="B4177">
        <v>975.44</v>
      </c>
      <c r="C4177">
        <v>6</v>
      </c>
      <c r="D4177" t="s">
        <v>46</v>
      </c>
      <c r="E4177">
        <v>0</v>
      </c>
      <c r="F4177">
        <v>0</v>
      </c>
      <c r="G4177">
        <v>89</v>
      </c>
      <c r="H4177">
        <v>1</v>
      </c>
      <c r="I4177">
        <v>48</v>
      </c>
      <c r="J4177">
        <v>0</v>
      </c>
      <c r="K4177">
        <f>_xlfn.XLOOKUP(FraudData[[#This Row],[amount]],AmountRules[Amount Min],AmountRules[Risk Points],,-1)</f>
        <v>1</v>
      </c>
      <c r="L4177">
        <f>_xlfn.XLOOKUP(FraudData[[#This Row],[transaction_hour]],TimeRules[Hour Min],TimeRules[Risk Points],,-1)</f>
        <v>0</v>
      </c>
      <c r="M4177">
        <f>_xlfn.XLOOKUP(FraudData[[#This Row],[foreign_transaction]],ForeignRules[Foreign Transaction],ForeignRules[Risk Points],0)</f>
        <v>0</v>
      </c>
      <c r="N4177">
        <f>_xlfn.XLOOKUP(FraudData[[#This Row],[location_mismatch]],Table10[Location Mismatch],Table10[Risk Points],0)</f>
        <v>0</v>
      </c>
      <c r="O4177">
        <f>_xlfn.XLOOKUP(FraudData[[#This Row],[device_trust_score]],DeviceRules[Device Min],DeviceRules[Risk Points],,-1)</f>
        <v>0</v>
      </c>
      <c r="P4177">
        <f>_xlfn.XLOOKUP(FraudData[[#This Row],[velocity_last_24h]],VelocityRules[Velocity Min],VelocityRules[Risk Points],,-1)</f>
        <v>0</v>
      </c>
      <c r="Q4177">
        <f>_xlfn.XLOOKUP(FraudData[[#This Row],[merchant_category]],MerchantRules[Merchant Category],MerchantRules[Risk Points],0)</f>
        <v>0</v>
      </c>
      <c r="R4177">
        <f>SUM(FraudData[[#This Row],[Amount Risk]:[Merchant Risk]])</f>
        <v>1</v>
      </c>
      <c r="S4177" t="str" cm="1">
        <f t="array" ref="S4177">_xlfn.IFS(FraudData[[#This Row],[Fraud Risk Score]]&gt;=8,"High Risk",FraudData[[#This Row],[Fraud Risk Score]]&gt;=6,"Medium Risk",TRUE,"Low Risk")</f>
        <v>Low Risk</v>
      </c>
    </row>
    <row r="4178" spans="1:19">
      <c r="A4178">
        <v>4177</v>
      </c>
      <c r="B4178">
        <v>157.32</v>
      </c>
      <c r="C4178">
        <v>16</v>
      </c>
      <c r="D4178" t="s">
        <v>49</v>
      </c>
      <c r="E4178">
        <v>0</v>
      </c>
      <c r="F4178">
        <v>0</v>
      </c>
      <c r="G4178">
        <v>63</v>
      </c>
      <c r="H4178">
        <v>2</v>
      </c>
      <c r="I4178">
        <v>21</v>
      </c>
      <c r="J4178">
        <v>0</v>
      </c>
      <c r="K4178">
        <f>_xlfn.XLOOKUP(FraudData[[#This Row],[amount]],AmountRules[Amount Min],AmountRules[Risk Points],,-1)</f>
        <v>0</v>
      </c>
      <c r="L4178">
        <f>_xlfn.XLOOKUP(FraudData[[#This Row],[transaction_hour]],TimeRules[Hour Min],TimeRules[Risk Points],,-1)</f>
        <v>0</v>
      </c>
      <c r="M4178">
        <f>_xlfn.XLOOKUP(FraudData[[#This Row],[foreign_transaction]],ForeignRules[Foreign Transaction],ForeignRules[Risk Points],0)</f>
        <v>0</v>
      </c>
      <c r="N4178">
        <f>_xlfn.XLOOKUP(FraudData[[#This Row],[location_mismatch]],Table10[Location Mismatch],Table10[Risk Points],0)</f>
        <v>0</v>
      </c>
      <c r="O4178">
        <f>_xlfn.XLOOKUP(FraudData[[#This Row],[device_trust_score]],DeviceRules[Device Min],DeviceRules[Risk Points],,-1)</f>
        <v>1</v>
      </c>
      <c r="P4178">
        <f>_xlfn.XLOOKUP(FraudData[[#This Row],[velocity_last_24h]],VelocityRules[Velocity Min],VelocityRules[Risk Points],,-1)</f>
        <v>0</v>
      </c>
      <c r="Q4178">
        <f>_xlfn.XLOOKUP(FraudData[[#This Row],[merchant_category]],MerchantRules[Merchant Category],MerchantRules[Risk Points],0)</f>
        <v>1</v>
      </c>
      <c r="R4178">
        <f>SUM(FraudData[[#This Row],[Amount Risk]:[Merchant Risk]])</f>
        <v>2</v>
      </c>
      <c r="S4178" t="str" cm="1">
        <f t="array" ref="S4178">_xlfn.IFS(FraudData[[#This Row],[Fraud Risk Score]]&gt;=8,"High Risk",FraudData[[#This Row],[Fraud Risk Score]]&gt;=6,"Medium Risk",TRUE,"Low Risk")</f>
        <v>Low Risk</v>
      </c>
    </row>
    <row r="4179" spans="1:19">
      <c r="A4179">
        <v>4178</v>
      </c>
      <c r="B4179">
        <v>301.29000000000002</v>
      </c>
      <c r="C4179">
        <v>2</v>
      </c>
      <c r="D4179" t="s">
        <v>46</v>
      </c>
      <c r="E4179">
        <v>0</v>
      </c>
      <c r="F4179">
        <v>0</v>
      </c>
      <c r="G4179">
        <v>60</v>
      </c>
      <c r="H4179">
        <v>1</v>
      </c>
      <c r="I4179">
        <v>46</v>
      </c>
      <c r="J4179">
        <v>0</v>
      </c>
      <c r="K4179">
        <f>_xlfn.XLOOKUP(FraudData[[#This Row],[amount]],AmountRules[Amount Min],AmountRules[Risk Points],,-1)</f>
        <v>0</v>
      </c>
      <c r="L4179">
        <f>_xlfn.XLOOKUP(FraudData[[#This Row],[transaction_hour]],TimeRules[Hour Min],TimeRules[Risk Points],,-1)</f>
        <v>3</v>
      </c>
      <c r="M4179">
        <f>_xlfn.XLOOKUP(FraudData[[#This Row],[foreign_transaction]],ForeignRules[Foreign Transaction],ForeignRules[Risk Points],0)</f>
        <v>0</v>
      </c>
      <c r="N4179">
        <f>_xlfn.XLOOKUP(FraudData[[#This Row],[location_mismatch]],Table10[Location Mismatch],Table10[Risk Points],0)</f>
        <v>0</v>
      </c>
      <c r="O4179">
        <f>_xlfn.XLOOKUP(FraudData[[#This Row],[device_trust_score]],DeviceRules[Device Min],DeviceRules[Risk Points],,-1)</f>
        <v>1</v>
      </c>
      <c r="P4179">
        <f>_xlfn.XLOOKUP(FraudData[[#This Row],[velocity_last_24h]],VelocityRules[Velocity Min],VelocityRules[Risk Points],,-1)</f>
        <v>0</v>
      </c>
      <c r="Q4179">
        <f>_xlfn.XLOOKUP(FraudData[[#This Row],[merchant_category]],MerchantRules[Merchant Category],MerchantRules[Risk Points],0)</f>
        <v>0</v>
      </c>
      <c r="R4179">
        <f>SUM(FraudData[[#This Row],[Amount Risk]:[Merchant Risk]])</f>
        <v>4</v>
      </c>
      <c r="S4179" t="str" cm="1">
        <f t="array" ref="S4179">_xlfn.IFS(FraudData[[#This Row],[Fraud Risk Score]]&gt;=8,"High Risk",FraudData[[#This Row],[Fraud Risk Score]]&gt;=6,"Medium Risk",TRUE,"Low Risk")</f>
        <v>Low Risk</v>
      </c>
    </row>
    <row r="4180" spans="1:19">
      <c r="A4180">
        <v>4179</v>
      </c>
      <c r="B4180">
        <v>71.27</v>
      </c>
      <c r="C4180">
        <v>21</v>
      </c>
      <c r="D4180" t="s">
        <v>48</v>
      </c>
      <c r="E4180">
        <v>0</v>
      </c>
      <c r="F4180">
        <v>1</v>
      </c>
      <c r="G4180">
        <v>93</v>
      </c>
      <c r="H4180">
        <v>1</v>
      </c>
      <c r="I4180">
        <v>61</v>
      </c>
      <c r="J4180">
        <v>0</v>
      </c>
      <c r="K4180">
        <f>_xlfn.XLOOKUP(FraudData[[#This Row],[amount]],AmountRules[Amount Min],AmountRules[Risk Points],,-1)</f>
        <v>0</v>
      </c>
      <c r="L4180">
        <f>_xlfn.XLOOKUP(FraudData[[#This Row],[transaction_hour]],TimeRules[Hour Min],TimeRules[Risk Points],,-1)</f>
        <v>0</v>
      </c>
      <c r="M4180">
        <f>_xlfn.XLOOKUP(FraudData[[#This Row],[foreign_transaction]],ForeignRules[Foreign Transaction],ForeignRules[Risk Points],0)</f>
        <v>0</v>
      </c>
      <c r="N4180">
        <f>_xlfn.XLOOKUP(FraudData[[#This Row],[location_mismatch]],Table10[Location Mismatch],Table10[Risk Points],0)</f>
        <v>3</v>
      </c>
      <c r="O4180">
        <f>_xlfn.XLOOKUP(FraudData[[#This Row],[device_trust_score]],DeviceRules[Device Min],DeviceRules[Risk Points],,-1)</f>
        <v>0</v>
      </c>
      <c r="P4180">
        <f>_xlfn.XLOOKUP(FraudData[[#This Row],[velocity_last_24h]],VelocityRules[Velocity Min],VelocityRules[Risk Points],,-1)</f>
        <v>0</v>
      </c>
      <c r="Q4180">
        <f>_xlfn.XLOOKUP(FraudData[[#This Row],[merchant_category]],MerchantRules[Merchant Category],MerchantRules[Risk Points],0)</f>
        <v>0</v>
      </c>
      <c r="R4180">
        <f>SUM(FraudData[[#This Row],[Amount Risk]:[Merchant Risk]])</f>
        <v>3</v>
      </c>
      <c r="S4180" t="str" cm="1">
        <f t="array" ref="S4180">_xlfn.IFS(FraudData[[#This Row],[Fraud Risk Score]]&gt;=8,"High Risk",FraudData[[#This Row],[Fraud Risk Score]]&gt;=6,"Medium Risk",TRUE,"Low Risk")</f>
        <v>Low Risk</v>
      </c>
    </row>
    <row r="4181" spans="1:19">
      <c r="A4181">
        <v>4180</v>
      </c>
      <c r="B4181">
        <v>65.680000000000007</v>
      </c>
      <c r="C4181">
        <v>5</v>
      </c>
      <c r="D4181" t="s">
        <v>46</v>
      </c>
      <c r="E4181">
        <v>0</v>
      </c>
      <c r="F4181">
        <v>0</v>
      </c>
      <c r="G4181">
        <v>29</v>
      </c>
      <c r="H4181">
        <v>1</v>
      </c>
      <c r="I4181">
        <v>47</v>
      </c>
      <c r="J4181">
        <v>0</v>
      </c>
      <c r="K4181">
        <f>_xlfn.XLOOKUP(FraudData[[#This Row],[amount]],AmountRules[Amount Min],AmountRules[Risk Points],,-1)</f>
        <v>0</v>
      </c>
      <c r="L4181">
        <f>_xlfn.XLOOKUP(FraudData[[#This Row],[transaction_hour]],TimeRules[Hour Min],TimeRules[Risk Points],,-1)</f>
        <v>0</v>
      </c>
      <c r="M4181">
        <f>_xlfn.XLOOKUP(FraudData[[#This Row],[foreign_transaction]],ForeignRules[Foreign Transaction],ForeignRules[Risk Points],0)</f>
        <v>0</v>
      </c>
      <c r="N4181">
        <f>_xlfn.XLOOKUP(FraudData[[#This Row],[location_mismatch]],Table10[Location Mismatch],Table10[Risk Points],0)</f>
        <v>0</v>
      </c>
      <c r="O4181">
        <f>_xlfn.XLOOKUP(FraudData[[#This Row],[device_trust_score]],DeviceRules[Device Min],DeviceRules[Risk Points],,-1)</f>
        <v>3</v>
      </c>
      <c r="P4181">
        <f>_xlfn.XLOOKUP(FraudData[[#This Row],[velocity_last_24h]],VelocityRules[Velocity Min],VelocityRules[Risk Points],,-1)</f>
        <v>0</v>
      </c>
      <c r="Q4181">
        <f>_xlfn.XLOOKUP(FraudData[[#This Row],[merchant_category]],MerchantRules[Merchant Category],MerchantRules[Risk Points],0)</f>
        <v>0</v>
      </c>
      <c r="R4181">
        <f>SUM(FraudData[[#This Row],[Amount Risk]:[Merchant Risk]])</f>
        <v>3</v>
      </c>
      <c r="S4181" t="str" cm="1">
        <f t="array" ref="S4181">_xlfn.IFS(FraudData[[#This Row],[Fraud Risk Score]]&gt;=8,"High Risk",FraudData[[#This Row],[Fraud Risk Score]]&gt;=6,"Medium Risk",TRUE,"Low Risk")</f>
        <v>Low Risk</v>
      </c>
    </row>
    <row r="4182" spans="1:19">
      <c r="A4182">
        <v>4181</v>
      </c>
      <c r="B4182">
        <v>92.76</v>
      </c>
      <c r="C4182">
        <v>21</v>
      </c>
      <c r="D4182" t="s">
        <v>46</v>
      </c>
      <c r="E4182">
        <v>0</v>
      </c>
      <c r="F4182">
        <v>0</v>
      </c>
      <c r="G4182">
        <v>34</v>
      </c>
      <c r="H4182">
        <v>2</v>
      </c>
      <c r="I4182">
        <v>39</v>
      </c>
      <c r="J4182">
        <v>0</v>
      </c>
      <c r="K4182">
        <f>_xlfn.XLOOKUP(FraudData[[#This Row],[amount]],AmountRules[Amount Min],AmountRules[Risk Points],,-1)</f>
        <v>0</v>
      </c>
      <c r="L4182">
        <f>_xlfn.XLOOKUP(FraudData[[#This Row],[transaction_hour]],TimeRules[Hour Min],TimeRules[Risk Points],,-1)</f>
        <v>0</v>
      </c>
      <c r="M4182">
        <f>_xlfn.XLOOKUP(FraudData[[#This Row],[foreign_transaction]],ForeignRules[Foreign Transaction],ForeignRules[Risk Points],0)</f>
        <v>0</v>
      </c>
      <c r="N4182">
        <f>_xlfn.XLOOKUP(FraudData[[#This Row],[location_mismatch]],Table10[Location Mismatch],Table10[Risk Points],0)</f>
        <v>0</v>
      </c>
      <c r="O4182">
        <f>_xlfn.XLOOKUP(FraudData[[#This Row],[device_trust_score]],DeviceRules[Device Min],DeviceRules[Risk Points],,-1)</f>
        <v>2</v>
      </c>
      <c r="P4182">
        <f>_xlfn.XLOOKUP(FraudData[[#This Row],[velocity_last_24h]],VelocityRules[Velocity Min],VelocityRules[Risk Points],,-1)</f>
        <v>0</v>
      </c>
      <c r="Q4182">
        <f>_xlfn.XLOOKUP(FraudData[[#This Row],[merchant_category]],MerchantRules[Merchant Category],MerchantRules[Risk Points],0)</f>
        <v>0</v>
      </c>
      <c r="R4182">
        <f>SUM(FraudData[[#This Row],[Amount Risk]:[Merchant Risk]])</f>
        <v>2</v>
      </c>
      <c r="S4182" t="str" cm="1">
        <f t="array" ref="S4182">_xlfn.IFS(FraudData[[#This Row],[Fraud Risk Score]]&gt;=8,"High Risk",FraudData[[#This Row],[Fraud Risk Score]]&gt;=6,"Medium Risk",TRUE,"Low Risk")</f>
        <v>Low Risk</v>
      </c>
    </row>
    <row r="4183" spans="1:19">
      <c r="A4183">
        <v>4182</v>
      </c>
      <c r="B4183">
        <v>200.93</v>
      </c>
      <c r="C4183">
        <v>10</v>
      </c>
      <c r="D4183" t="s">
        <v>48</v>
      </c>
      <c r="E4183">
        <v>0</v>
      </c>
      <c r="F4183">
        <v>0</v>
      </c>
      <c r="G4183">
        <v>40</v>
      </c>
      <c r="H4183">
        <v>1</v>
      </c>
      <c r="I4183">
        <v>49</v>
      </c>
      <c r="J4183">
        <v>0</v>
      </c>
      <c r="K4183">
        <f>_xlfn.XLOOKUP(FraudData[[#This Row],[amount]],AmountRules[Amount Min],AmountRules[Risk Points],,-1)</f>
        <v>0</v>
      </c>
      <c r="L4183">
        <f>_xlfn.XLOOKUP(FraudData[[#This Row],[transaction_hour]],TimeRules[Hour Min],TimeRules[Risk Points],,-1)</f>
        <v>0</v>
      </c>
      <c r="M4183">
        <f>_xlfn.XLOOKUP(FraudData[[#This Row],[foreign_transaction]],ForeignRules[Foreign Transaction],ForeignRules[Risk Points],0)</f>
        <v>0</v>
      </c>
      <c r="N4183">
        <f>_xlfn.XLOOKUP(FraudData[[#This Row],[location_mismatch]],Table10[Location Mismatch],Table10[Risk Points],0)</f>
        <v>0</v>
      </c>
      <c r="O4183">
        <f>_xlfn.XLOOKUP(FraudData[[#This Row],[device_trust_score]],DeviceRules[Device Min],DeviceRules[Risk Points],,-1)</f>
        <v>2</v>
      </c>
      <c r="P4183">
        <f>_xlfn.XLOOKUP(FraudData[[#This Row],[velocity_last_24h]],VelocityRules[Velocity Min],VelocityRules[Risk Points],,-1)</f>
        <v>0</v>
      </c>
      <c r="Q4183">
        <f>_xlfn.XLOOKUP(FraudData[[#This Row],[merchant_category]],MerchantRules[Merchant Category],MerchantRules[Risk Points],0)</f>
        <v>0</v>
      </c>
      <c r="R4183">
        <f>SUM(FraudData[[#This Row],[Amount Risk]:[Merchant Risk]])</f>
        <v>2</v>
      </c>
      <c r="S4183" t="str" cm="1">
        <f t="array" ref="S4183">_xlfn.IFS(FraudData[[#This Row],[Fraud Risk Score]]&gt;=8,"High Risk",FraudData[[#This Row],[Fraud Risk Score]]&gt;=6,"Medium Risk",TRUE,"Low Risk")</f>
        <v>Low Risk</v>
      </c>
    </row>
    <row r="4184" spans="1:19">
      <c r="A4184">
        <v>4183</v>
      </c>
      <c r="B4184">
        <v>206.34</v>
      </c>
      <c r="C4184">
        <v>17</v>
      </c>
      <c r="D4184" t="s">
        <v>46</v>
      </c>
      <c r="E4184">
        <v>0</v>
      </c>
      <c r="F4184">
        <v>0</v>
      </c>
      <c r="G4184">
        <v>77</v>
      </c>
      <c r="H4184">
        <v>5</v>
      </c>
      <c r="I4184">
        <v>29</v>
      </c>
      <c r="J4184">
        <v>0</v>
      </c>
      <c r="K4184">
        <f>_xlfn.XLOOKUP(FraudData[[#This Row],[amount]],AmountRules[Amount Min],AmountRules[Risk Points],,-1)</f>
        <v>0</v>
      </c>
      <c r="L4184">
        <f>_xlfn.XLOOKUP(FraudData[[#This Row],[transaction_hour]],TimeRules[Hour Min],TimeRules[Risk Points],,-1)</f>
        <v>0</v>
      </c>
      <c r="M4184">
        <f>_xlfn.XLOOKUP(FraudData[[#This Row],[foreign_transaction]],ForeignRules[Foreign Transaction],ForeignRules[Risk Points],0)</f>
        <v>0</v>
      </c>
      <c r="N4184">
        <f>_xlfn.XLOOKUP(FraudData[[#This Row],[location_mismatch]],Table10[Location Mismatch],Table10[Risk Points],0)</f>
        <v>0</v>
      </c>
      <c r="O4184">
        <f>_xlfn.XLOOKUP(FraudData[[#This Row],[device_trust_score]],DeviceRules[Device Min],DeviceRules[Risk Points],,-1)</f>
        <v>0</v>
      </c>
      <c r="P4184">
        <f>_xlfn.XLOOKUP(FraudData[[#This Row],[velocity_last_24h]],VelocityRules[Velocity Min],VelocityRules[Risk Points],,-1)</f>
        <v>3</v>
      </c>
      <c r="Q4184">
        <f>_xlfn.XLOOKUP(FraudData[[#This Row],[merchant_category]],MerchantRules[Merchant Category],MerchantRules[Risk Points],0)</f>
        <v>0</v>
      </c>
      <c r="R4184">
        <f>SUM(FraudData[[#This Row],[Amount Risk]:[Merchant Risk]])</f>
        <v>3</v>
      </c>
      <c r="S4184" t="str" cm="1">
        <f t="array" ref="S4184">_xlfn.IFS(FraudData[[#This Row],[Fraud Risk Score]]&gt;=8,"High Risk",FraudData[[#This Row],[Fraud Risk Score]]&gt;=6,"Medium Risk",TRUE,"Low Risk")</f>
        <v>Low Risk</v>
      </c>
    </row>
    <row r="4185" spans="1:19">
      <c r="A4185">
        <v>4184</v>
      </c>
      <c r="B4185">
        <v>68.16</v>
      </c>
      <c r="C4185">
        <v>17</v>
      </c>
      <c r="D4185" t="s">
        <v>47</v>
      </c>
      <c r="E4185">
        <v>1</v>
      </c>
      <c r="F4185">
        <v>0</v>
      </c>
      <c r="G4185">
        <v>38</v>
      </c>
      <c r="H4185">
        <v>4</v>
      </c>
      <c r="I4185">
        <v>47</v>
      </c>
      <c r="J4185">
        <v>0</v>
      </c>
      <c r="K4185">
        <f>_xlfn.XLOOKUP(FraudData[[#This Row],[amount]],AmountRules[Amount Min],AmountRules[Risk Points],,-1)</f>
        <v>0</v>
      </c>
      <c r="L4185">
        <f>_xlfn.XLOOKUP(FraudData[[#This Row],[transaction_hour]],TimeRules[Hour Min],TimeRules[Risk Points],,-1)</f>
        <v>0</v>
      </c>
      <c r="M4185">
        <f>_xlfn.XLOOKUP(FraudData[[#This Row],[foreign_transaction]],ForeignRules[Foreign Transaction],ForeignRules[Risk Points],0)</f>
        <v>3</v>
      </c>
      <c r="N4185">
        <f>_xlfn.XLOOKUP(FraudData[[#This Row],[location_mismatch]],Table10[Location Mismatch],Table10[Risk Points],0)</f>
        <v>0</v>
      </c>
      <c r="O4185">
        <f>_xlfn.XLOOKUP(FraudData[[#This Row],[device_trust_score]],DeviceRules[Device Min],DeviceRules[Risk Points],,-1)</f>
        <v>2</v>
      </c>
      <c r="P4185">
        <f>_xlfn.XLOOKUP(FraudData[[#This Row],[velocity_last_24h]],VelocityRules[Velocity Min],VelocityRules[Risk Points],,-1)</f>
        <v>0</v>
      </c>
      <c r="Q4185">
        <f>_xlfn.XLOOKUP(FraudData[[#This Row],[merchant_category]],MerchantRules[Merchant Category],MerchantRules[Risk Points],0)</f>
        <v>0</v>
      </c>
      <c r="R4185">
        <f>SUM(FraudData[[#This Row],[Amount Risk]:[Merchant Risk]])</f>
        <v>5</v>
      </c>
      <c r="S4185" t="str" cm="1">
        <f t="array" ref="S4185">_xlfn.IFS(FraudData[[#This Row],[Fraud Risk Score]]&gt;=8,"High Risk",FraudData[[#This Row],[Fraud Risk Score]]&gt;=6,"Medium Risk",TRUE,"Low Risk")</f>
        <v>Low Risk</v>
      </c>
    </row>
    <row r="4186" spans="1:19">
      <c r="A4186">
        <v>4185</v>
      </c>
      <c r="B4186">
        <v>25.73</v>
      </c>
      <c r="C4186">
        <v>21</v>
      </c>
      <c r="D4186" t="s">
        <v>50</v>
      </c>
      <c r="E4186">
        <v>0</v>
      </c>
      <c r="F4186">
        <v>0</v>
      </c>
      <c r="G4186">
        <v>98</v>
      </c>
      <c r="H4186">
        <v>2</v>
      </c>
      <c r="I4186">
        <v>22</v>
      </c>
      <c r="J4186">
        <v>0</v>
      </c>
      <c r="K4186">
        <f>_xlfn.XLOOKUP(FraudData[[#This Row],[amount]],AmountRules[Amount Min],AmountRules[Risk Points],,-1)</f>
        <v>0</v>
      </c>
      <c r="L4186">
        <f>_xlfn.XLOOKUP(FraudData[[#This Row],[transaction_hour]],TimeRules[Hour Min],TimeRules[Risk Points],,-1)</f>
        <v>0</v>
      </c>
      <c r="M4186">
        <f>_xlfn.XLOOKUP(FraudData[[#This Row],[foreign_transaction]],ForeignRules[Foreign Transaction],ForeignRules[Risk Points],0)</f>
        <v>0</v>
      </c>
      <c r="N4186">
        <f>_xlfn.XLOOKUP(FraudData[[#This Row],[location_mismatch]],Table10[Location Mismatch],Table10[Risk Points],0)</f>
        <v>0</v>
      </c>
      <c r="O4186">
        <f>_xlfn.XLOOKUP(FraudData[[#This Row],[device_trust_score]],DeviceRules[Device Min],DeviceRules[Risk Points],,-1)</f>
        <v>0</v>
      </c>
      <c r="P4186">
        <f>_xlfn.XLOOKUP(FraudData[[#This Row],[velocity_last_24h]],VelocityRules[Velocity Min],VelocityRules[Risk Points],,-1)</f>
        <v>0</v>
      </c>
      <c r="Q4186">
        <f>_xlfn.XLOOKUP(FraudData[[#This Row],[merchant_category]],MerchantRules[Merchant Category],MerchantRules[Risk Points],0)</f>
        <v>0</v>
      </c>
      <c r="R4186">
        <f>SUM(FraudData[[#This Row],[Amount Risk]:[Merchant Risk]])</f>
        <v>0</v>
      </c>
      <c r="S4186" t="str" cm="1">
        <f t="array" ref="S4186">_xlfn.IFS(FraudData[[#This Row],[Fraud Risk Score]]&gt;=8,"High Risk",FraudData[[#This Row],[Fraud Risk Score]]&gt;=6,"Medium Risk",TRUE,"Low Risk")</f>
        <v>Low Risk</v>
      </c>
    </row>
    <row r="4187" spans="1:19">
      <c r="A4187">
        <v>4186</v>
      </c>
      <c r="B4187">
        <v>180.13</v>
      </c>
      <c r="C4187">
        <v>9</v>
      </c>
      <c r="D4187" t="s">
        <v>50</v>
      </c>
      <c r="E4187">
        <v>0</v>
      </c>
      <c r="F4187">
        <v>0</v>
      </c>
      <c r="G4187">
        <v>53</v>
      </c>
      <c r="H4187">
        <v>0</v>
      </c>
      <c r="I4187">
        <v>19</v>
      </c>
      <c r="J4187">
        <v>0</v>
      </c>
      <c r="K4187">
        <f>_xlfn.XLOOKUP(FraudData[[#This Row],[amount]],AmountRules[Amount Min],AmountRules[Risk Points],,-1)</f>
        <v>0</v>
      </c>
      <c r="L4187">
        <f>_xlfn.XLOOKUP(FraudData[[#This Row],[transaction_hour]],TimeRules[Hour Min],TimeRules[Risk Points],,-1)</f>
        <v>0</v>
      </c>
      <c r="M4187">
        <f>_xlfn.XLOOKUP(FraudData[[#This Row],[foreign_transaction]],ForeignRules[Foreign Transaction],ForeignRules[Risk Points],0)</f>
        <v>0</v>
      </c>
      <c r="N4187">
        <f>_xlfn.XLOOKUP(FraudData[[#This Row],[location_mismatch]],Table10[Location Mismatch],Table10[Risk Points],0)</f>
        <v>0</v>
      </c>
      <c r="O4187">
        <f>_xlfn.XLOOKUP(FraudData[[#This Row],[device_trust_score]],DeviceRules[Device Min],DeviceRules[Risk Points],,-1)</f>
        <v>1</v>
      </c>
      <c r="P4187">
        <f>_xlfn.XLOOKUP(FraudData[[#This Row],[velocity_last_24h]],VelocityRules[Velocity Min],VelocityRules[Risk Points],,-1)</f>
        <v>0</v>
      </c>
      <c r="Q4187">
        <f>_xlfn.XLOOKUP(FraudData[[#This Row],[merchant_category]],MerchantRules[Merchant Category],MerchantRules[Risk Points],0)</f>
        <v>0</v>
      </c>
      <c r="R4187">
        <f>SUM(FraudData[[#This Row],[Amount Risk]:[Merchant Risk]])</f>
        <v>1</v>
      </c>
      <c r="S4187" t="str" cm="1">
        <f t="array" ref="S4187">_xlfn.IFS(FraudData[[#This Row],[Fraud Risk Score]]&gt;=8,"High Risk",FraudData[[#This Row],[Fraud Risk Score]]&gt;=6,"Medium Risk",TRUE,"Low Risk")</f>
        <v>Low Risk</v>
      </c>
    </row>
    <row r="4188" spans="1:19">
      <c r="A4188">
        <v>4187</v>
      </c>
      <c r="B4188">
        <v>24.72</v>
      </c>
      <c r="C4188">
        <v>4</v>
      </c>
      <c r="D4188" t="s">
        <v>49</v>
      </c>
      <c r="E4188">
        <v>0</v>
      </c>
      <c r="F4188">
        <v>0</v>
      </c>
      <c r="G4188">
        <v>52</v>
      </c>
      <c r="H4188">
        <v>2</v>
      </c>
      <c r="I4188">
        <v>23</v>
      </c>
      <c r="J4188">
        <v>0</v>
      </c>
      <c r="K4188">
        <f>_xlfn.XLOOKUP(FraudData[[#This Row],[amount]],AmountRules[Amount Min],AmountRules[Risk Points],,-1)</f>
        <v>0</v>
      </c>
      <c r="L4188">
        <f>_xlfn.XLOOKUP(FraudData[[#This Row],[transaction_hour]],TimeRules[Hour Min],TimeRules[Risk Points],,-1)</f>
        <v>0</v>
      </c>
      <c r="M4188">
        <f>_xlfn.XLOOKUP(FraudData[[#This Row],[foreign_transaction]],ForeignRules[Foreign Transaction],ForeignRules[Risk Points],0)</f>
        <v>0</v>
      </c>
      <c r="N4188">
        <f>_xlfn.XLOOKUP(FraudData[[#This Row],[location_mismatch]],Table10[Location Mismatch],Table10[Risk Points],0)</f>
        <v>0</v>
      </c>
      <c r="O4188">
        <f>_xlfn.XLOOKUP(FraudData[[#This Row],[device_trust_score]],DeviceRules[Device Min],DeviceRules[Risk Points],,-1)</f>
        <v>1</v>
      </c>
      <c r="P4188">
        <f>_xlfn.XLOOKUP(FraudData[[#This Row],[velocity_last_24h]],VelocityRules[Velocity Min],VelocityRules[Risk Points],,-1)</f>
        <v>0</v>
      </c>
      <c r="Q4188">
        <f>_xlfn.XLOOKUP(FraudData[[#This Row],[merchant_category]],MerchantRules[Merchant Category],MerchantRules[Risk Points],0)</f>
        <v>1</v>
      </c>
      <c r="R4188">
        <f>SUM(FraudData[[#This Row],[Amount Risk]:[Merchant Risk]])</f>
        <v>2</v>
      </c>
      <c r="S4188" t="str" cm="1">
        <f t="array" ref="S4188">_xlfn.IFS(FraudData[[#This Row],[Fraud Risk Score]]&gt;=8,"High Risk",FraudData[[#This Row],[Fraud Risk Score]]&gt;=6,"Medium Risk",TRUE,"Low Risk")</f>
        <v>Low Risk</v>
      </c>
    </row>
    <row r="4189" spans="1:19">
      <c r="A4189">
        <v>4188</v>
      </c>
      <c r="B4189">
        <v>155.51</v>
      </c>
      <c r="C4189">
        <v>22</v>
      </c>
      <c r="D4189" t="s">
        <v>49</v>
      </c>
      <c r="E4189">
        <v>0</v>
      </c>
      <c r="F4189">
        <v>0</v>
      </c>
      <c r="G4189">
        <v>41</v>
      </c>
      <c r="H4189">
        <v>2</v>
      </c>
      <c r="I4189">
        <v>60</v>
      </c>
      <c r="J4189">
        <v>0</v>
      </c>
      <c r="K4189">
        <f>_xlfn.XLOOKUP(FraudData[[#This Row],[amount]],AmountRules[Amount Min],AmountRules[Risk Points],,-1)</f>
        <v>0</v>
      </c>
      <c r="L4189">
        <f>_xlfn.XLOOKUP(FraudData[[#This Row],[transaction_hour]],TimeRules[Hour Min],TimeRules[Risk Points],,-1)</f>
        <v>0</v>
      </c>
      <c r="M4189">
        <f>_xlfn.XLOOKUP(FraudData[[#This Row],[foreign_transaction]],ForeignRules[Foreign Transaction],ForeignRules[Risk Points],0)</f>
        <v>0</v>
      </c>
      <c r="N4189">
        <f>_xlfn.XLOOKUP(FraudData[[#This Row],[location_mismatch]],Table10[Location Mismatch],Table10[Risk Points],0)</f>
        <v>0</v>
      </c>
      <c r="O4189">
        <f>_xlfn.XLOOKUP(FraudData[[#This Row],[device_trust_score]],DeviceRules[Device Min],DeviceRules[Risk Points],,-1)</f>
        <v>2</v>
      </c>
      <c r="P4189">
        <f>_xlfn.XLOOKUP(FraudData[[#This Row],[velocity_last_24h]],VelocityRules[Velocity Min],VelocityRules[Risk Points],,-1)</f>
        <v>0</v>
      </c>
      <c r="Q4189">
        <f>_xlfn.XLOOKUP(FraudData[[#This Row],[merchant_category]],MerchantRules[Merchant Category],MerchantRules[Risk Points],0)</f>
        <v>1</v>
      </c>
      <c r="R4189">
        <f>SUM(FraudData[[#This Row],[Amount Risk]:[Merchant Risk]])</f>
        <v>3</v>
      </c>
      <c r="S4189" t="str" cm="1">
        <f t="array" ref="S4189">_xlfn.IFS(FraudData[[#This Row],[Fraud Risk Score]]&gt;=8,"High Risk",FraudData[[#This Row],[Fraud Risk Score]]&gt;=6,"Medium Risk",TRUE,"Low Risk")</f>
        <v>Low Risk</v>
      </c>
    </row>
    <row r="4190" spans="1:19">
      <c r="A4190">
        <v>4189</v>
      </c>
      <c r="B4190">
        <v>212.81</v>
      </c>
      <c r="C4190">
        <v>22</v>
      </c>
      <c r="D4190" t="s">
        <v>48</v>
      </c>
      <c r="E4190">
        <v>0</v>
      </c>
      <c r="F4190">
        <v>0</v>
      </c>
      <c r="G4190">
        <v>93</v>
      </c>
      <c r="H4190">
        <v>2</v>
      </c>
      <c r="I4190">
        <v>60</v>
      </c>
      <c r="J4190">
        <v>0</v>
      </c>
      <c r="K4190">
        <f>_xlfn.XLOOKUP(FraudData[[#This Row],[amount]],AmountRules[Amount Min],AmountRules[Risk Points],,-1)</f>
        <v>0</v>
      </c>
      <c r="L4190">
        <f>_xlfn.XLOOKUP(FraudData[[#This Row],[transaction_hour]],TimeRules[Hour Min],TimeRules[Risk Points],,-1)</f>
        <v>0</v>
      </c>
      <c r="M4190">
        <f>_xlfn.XLOOKUP(FraudData[[#This Row],[foreign_transaction]],ForeignRules[Foreign Transaction],ForeignRules[Risk Points],0)</f>
        <v>0</v>
      </c>
      <c r="N4190">
        <f>_xlfn.XLOOKUP(FraudData[[#This Row],[location_mismatch]],Table10[Location Mismatch],Table10[Risk Points],0)</f>
        <v>0</v>
      </c>
      <c r="O4190">
        <f>_xlfn.XLOOKUP(FraudData[[#This Row],[device_trust_score]],DeviceRules[Device Min],DeviceRules[Risk Points],,-1)</f>
        <v>0</v>
      </c>
      <c r="P4190">
        <f>_xlfn.XLOOKUP(FraudData[[#This Row],[velocity_last_24h]],VelocityRules[Velocity Min],VelocityRules[Risk Points],,-1)</f>
        <v>0</v>
      </c>
      <c r="Q4190">
        <f>_xlfn.XLOOKUP(FraudData[[#This Row],[merchant_category]],MerchantRules[Merchant Category],MerchantRules[Risk Points],0)</f>
        <v>0</v>
      </c>
      <c r="R4190">
        <f>SUM(FraudData[[#This Row],[Amount Risk]:[Merchant Risk]])</f>
        <v>0</v>
      </c>
      <c r="S4190" t="str" cm="1">
        <f t="array" ref="S4190">_xlfn.IFS(FraudData[[#This Row],[Fraud Risk Score]]&gt;=8,"High Risk",FraudData[[#This Row],[Fraud Risk Score]]&gt;=6,"Medium Risk",TRUE,"Low Risk")</f>
        <v>Low Risk</v>
      </c>
    </row>
    <row r="4191" spans="1:19">
      <c r="A4191">
        <v>4190</v>
      </c>
      <c r="B4191">
        <v>217.08</v>
      </c>
      <c r="C4191">
        <v>20</v>
      </c>
      <c r="D4191" t="s">
        <v>47</v>
      </c>
      <c r="E4191">
        <v>0</v>
      </c>
      <c r="F4191">
        <v>0</v>
      </c>
      <c r="G4191">
        <v>90</v>
      </c>
      <c r="H4191">
        <v>2</v>
      </c>
      <c r="I4191">
        <v>52</v>
      </c>
      <c r="J4191">
        <v>0</v>
      </c>
      <c r="K4191">
        <f>_xlfn.XLOOKUP(FraudData[[#This Row],[amount]],AmountRules[Amount Min],AmountRules[Risk Points],,-1)</f>
        <v>0</v>
      </c>
      <c r="L4191">
        <f>_xlfn.XLOOKUP(FraudData[[#This Row],[transaction_hour]],TimeRules[Hour Min],TimeRules[Risk Points],,-1)</f>
        <v>0</v>
      </c>
      <c r="M4191">
        <f>_xlfn.XLOOKUP(FraudData[[#This Row],[foreign_transaction]],ForeignRules[Foreign Transaction],ForeignRules[Risk Points],0)</f>
        <v>0</v>
      </c>
      <c r="N4191">
        <f>_xlfn.XLOOKUP(FraudData[[#This Row],[location_mismatch]],Table10[Location Mismatch],Table10[Risk Points],0)</f>
        <v>0</v>
      </c>
      <c r="O4191">
        <f>_xlfn.XLOOKUP(FraudData[[#This Row],[device_trust_score]],DeviceRules[Device Min],DeviceRules[Risk Points],,-1)</f>
        <v>0</v>
      </c>
      <c r="P4191">
        <f>_xlfn.XLOOKUP(FraudData[[#This Row],[velocity_last_24h]],VelocityRules[Velocity Min],VelocityRules[Risk Points],,-1)</f>
        <v>0</v>
      </c>
      <c r="Q4191">
        <f>_xlfn.XLOOKUP(FraudData[[#This Row],[merchant_category]],MerchantRules[Merchant Category],MerchantRules[Risk Points],0)</f>
        <v>0</v>
      </c>
      <c r="R4191">
        <f>SUM(FraudData[[#This Row],[Amount Risk]:[Merchant Risk]])</f>
        <v>0</v>
      </c>
      <c r="S4191" t="str" cm="1">
        <f t="array" ref="S4191">_xlfn.IFS(FraudData[[#This Row],[Fraud Risk Score]]&gt;=8,"High Risk",FraudData[[#This Row],[Fraud Risk Score]]&gt;=6,"Medium Risk",TRUE,"Low Risk")</f>
        <v>Low Risk</v>
      </c>
    </row>
    <row r="4192" spans="1:19">
      <c r="A4192">
        <v>4191</v>
      </c>
      <c r="B4192">
        <v>252.05</v>
      </c>
      <c r="C4192">
        <v>23</v>
      </c>
      <c r="D4192" t="s">
        <v>49</v>
      </c>
      <c r="E4192">
        <v>0</v>
      </c>
      <c r="F4192">
        <v>0</v>
      </c>
      <c r="G4192">
        <v>60</v>
      </c>
      <c r="H4192">
        <v>2</v>
      </c>
      <c r="I4192">
        <v>27</v>
      </c>
      <c r="J4192">
        <v>0</v>
      </c>
      <c r="K4192">
        <f>_xlfn.XLOOKUP(FraudData[[#This Row],[amount]],AmountRules[Amount Min],AmountRules[Risk Points],,-1)</f>
        <v>0</v>
      </c>
      <c r="L4192">
        <f>_xlfn.XLOOKUP(FraudData[[#This Row],[transaction_hour]],TimeRules[Hour Min],TimeRules[Risk Points],,-1)</f>
        <v>1</v>
      </c>
      <c r="M4192">
        <f>_xlfn.XLOOKUP(FraudData[[#This Row],[foreign_transaction]],ForeignRules[Foreign Transaction],ForeignRules[Risk Points],0)</f>
        <v>0</v>
      </c>
      <c r="N4192">
        <f>_xlfn.XLOOKUP(FraudData[[#This Row],[location_mismatch]],Table10[Location Mismatch],Table10[Risk Points],0)</f>
        <v>0</v>
      </c>
      <c r="O4192">
        <f>_xlfn.XLOOKUP(FraudData[[#This Row],[device_trust_score]],DeviceRules[Device Min],DeviceRules[Risk Points],,-1)</f>
        <v>1</v>
      </c>
      <c r="P4192">
        <f>_xlfn.XLOOKUP(FraudData[[#This Row],[velocity_last_24h]],VelocityRules[Velocity Min],VelocityRules[Risk Points],,-1)</f>
        <v>0</v>
      </c>
      <c r="Q4192">
        <f>_xlfn.XLOOKUP(FraudData[[#This Row],[merchant_category]],MerchantRules[Merchant Category],MerchantRules[Risk Points],0)</f>
        <v>1</v>
      </c>
      <c r="R4192">
        <f>SUM(FraudData[[#This Row],[Amount Risk]:[Merchant Risk]])</f>
        <v>3</v>
      </c>
      <c r="S4192" t="str" cm="1">
        <f t="array" ref="S4192">_xlfn.IFS(FraudData[[#This Row],[Fraud Risk Score]]&gt;=8,"High Risk",FraudData[[#This Row],[Fraud Risk Score]]&gt;=6,"Medium Risk",TRUE,"Low Risk")</f>
        <v>Low Risk</v>
      </c>
    </row>
    <row r="4193" spans="1:19">
      <c r="A4193">
        <v>4192</v>
      </c>
      <c r="B4193">
        <v>371.24</v>
      </c>
      <c r="C4193">
        <v>21</v>
      </c>
      <c r="D4193" t="s">
        <v>50</v>
      </c>
      <c r="E4193">
        <v>0</v>
      </c>
      <c r="F4193">
        <v>0</v>
      </c>
      <c r="G4193">
        <v>70</v>
      </c>
      <c r="H4193">
        <v>0</v>
      </c>
      <c r="I4193">
        <v>33</v>
      </c>
      <c r="J4193">
        <v>0</v>
      </c>
      <c r="K4193">
        <f>_xlfn.XLOOKUP(FraudData[[#This Row],[amount]],AmountRules[Amount Min],AmountRules[Risk Points],,-1)</f>
        <v>0</v>
      </c>
      <c r="L4193">
        <f>_xlfn.XLOOKUP(FraudData[[#This Row],[transaction_hour]],TimeRules[Hour Min],TimeRules[Risk Points],,-1)</f>
        <v>0</v>
      </c>
      <c r="M4193">
        <f>_xlfn.XLOOKUP(FraudData[[#This Row],[foreign_transaction]],ForeignRules[Foreign Transaction],ForeignRules[Risk Points],0)</f>
        <v>0</v>
      </c>
      <c r="N4193">
        <f>_xlfn.XLOOKUP(FraudData[[#This Row],[location_mismatch]],Table10[Location Mismatch],Table10[Risk Points],0)</f>
        <v>0</v>
      </c>
      <c r="O4193">
        <f>_xlfn.XLOOKUP(FraudData[[#This Row],[device_trust_score]],DeviceRules[Device Min],DeviceRules[Risk Points],,-1)</f>
        <v>0</v>
      </c>
      <c r="P4193">
        <f>_xlfn.XLOOKUP(FraudData[[#This Row],[velocity_last_24h]],VelocityRules[Velocity Min],VelocityRules[Risk Points],,-1)</f>
        <v>0</v>
      </c>
      <c r="Q4193">
        <f>_xlfn.XLOOKUP(FraudData[[#This Row],[merchant_category]],MerchantRules[Merchant Category],MerchantRules[Risk Points],0)</f>
        <v>0</v>
      </c>
      <c r="R4193">
        <f>SUM(FraudData[[#This Row],[Amount Risk]:[Merchant Risk]])</f>
        <v>0</v>
      </c>
      <c r="S4193" t="str" cm="1">
        <f t="array" ref="S4193">_xlfn.IFS(FraudData[[#This Row],[Fraud Risk Score]]&gt;=8,"High Risk",FraudData[[#This Row],[Fraud Risk Score]]&gt;=6,"Medium Risk",TRUE,"Low Risk")</f>
        <v>Low Risk</v>
      </c>
    </row>
    <row r="4194" spans="1:19">
      <c r="A4194">
        <v>4193</v>
      </c>
      <c r="B4194">
        <v>124.75</v>
      </c>
      <c r="C4194">
        <v>14</v>
      </c>
      <c r="D4194" t="s">
        <v>49</v>
      </c>
      <c r="E4194">
        <v>0</v>
      </c>
      <c r="F4194">
        <v>0</v>
      </c>
      <c r="G4194">
        <v>69</v>
      </c>
      <c r="H4194">
        <v>0</v>
      </c>
      <c r="I4194">
        <v>65</v>
      </c>
      <c r="J4194">
        <v>0</v>
      </c>
      <c r="K4194">
        <f>_xlfn.XLOOKUP(FraudData[[#This Row],[amount]],AmountRules[Amount Min],AmountRules[Risk Points],,-1)</f>
        <v>0</v>
      </c>
      <c r="L4194">
        <f>_xlfn.XLOOKUP(FraudData[[#This Row],[transaction_hour]],TimeRules[Hour Min],TimeRules[Risk Points],,-1)</f>
        <v>0</v>
      </c>
      <c r="M4194">
        <f>_xlfn.XLOOKUP(FraudData[[#This Row],[foreign_transaction]],ForeignRules[Foreign Transaction],ForeignRules[Risk Points],0)</f>
        <v>0</v>
      </c>
      <c r="N4194">
        <f>_xlfn.XLOOKUP(FraudData[[#This Row],[location_mismatch]],Table10[Location Mismatch],Table10[Risk Points],0)</f>
        <v>0</v>
      </c>
      <c r="O4194">
        <f>_xlfn.XLOOKUP(FraudData[[#This Row],[device_trust_score]],DeviceRules[Device Min],DeviceRules[Risk Points],,-1)</f>
        <v>1</v>
      </c>
      <c r="P4194">
        <f>_xlfn.XLOOKUP(FraudData[[#This Row],[velocity_last_24h]],VelocityRules[Velocity Min],VelocityRules[Risk Points],,-1)</f>
        <v>0</v>
      </c>
      <c r="Q4194">
        <f>_xlfn.XLOOKUP(FraudData[[#This Row],[merchant_category]],MerchantRules[Merchant Category],MerchantRules[Risk Points],0)</f>
        <v>1</v>
      </c>
      <c r="R4194">
        <f>SUM(FraudData[[#This Row],[Amount Risk]:[Merchant Risk]])</f>
        <v>2</v>
      </c>
      <c r="S4194" t="str" cm="1">
        <f t="array" ref="S4194">_xlfn.IFS(FraudData[[#This Row],[Fraud Risk Score]]&gt;=8,"High Risk",FraudData[[#This Row],[Fraud Risk Score]]&gt;=6,"Medium Risk",TRUE,"Low Risk")</f>
        <v>Low Risk</v>
      </c>
    </row>
    <row r="4195" spans="1:19">
      <c r="A4195">
        <v>4194</v>
      </c>
      <c r="B4195">
        <v>235.85</v>
      </c>
      <c r="C4195">
        <v>20</v>
      </c>
      <c r="D4195" t="s">
        <v>49</v>
      </c>
      <c r="E4195">
        <v>0</v>
      </c>
      <c r="F4195">
        <v>0</v>
      </c>
      <c r="G4195">
        <v>33</v>
      </c>
      <c r="H4195">
        <v>0</v>
      </c>
      <c r="I4195">
        <v>39</v>
      </c>
      <c r="J4195">
        <v>0</v>
      </c>
      <c r="K4195">
        <f>_xlfn.XLOOKUP(FraudData[[#This Row],[amount]],AmountRules[Amount Min],AmountRules[Risk Points],,-1)</f>
        <v>0</v>
      </c>
      <c r="L4195">
        <f>_xlfn.XLOOKUP(FraudData[[#This Row],[transaction_hour]],TimeRules[Hour Min],TimeRules[Risk Points],,-1)</f>
        <v>0</v>
      </c>
      <c r="M4195">
        <f>_xlfn.XLOOKUP(FraudData[[#This Row],[foreign_transaction]],ForeignRules[Foreign Transaction],ForeignRules[Risk Points],0)</f>
        <v>0</v>
      </c>
      <c r="N4195">
        <f>_xlfn.XLOOKUP(FraudData[[#This Row],[location_mismatch]],Table10[Location Mismatch],Table10[Risk Points],0)</f>
        <v>0</v>
      </c>
      <c r="O4195">
        <f>_xlfn.XLOOKUP(FraudData[[#This Row],[device_trust_score]],DeviceRules[Device Min],DeviceRules[Risk Points],,-1)</f>
        <v>2</v>
      </c>
      <c r="P4195">
        <f>_xlfn.XLOOKUP(FraudData[[#This Row],[velocity_last_24h]],VelocityRules[Velocity Min],VelocityRules[Risk Points],,-1)</f>
        <v>0</v>
      </c>
      <c r="Q4195">
        <f>_xlfn.XLOOKUP(FraudData[[#This Row],[merchant_category]],MerchantRules[Merchant Category],MerchantRules[Risk Points],0)</f>
        <v>1</v>
      </c>
      <c r="R4195">
        <f>SUM(FraudData[[#This Row],[Amount Risk]:[Merchant Risk]])</f>
        <v>3</v>
      </c>
      <c r="S4195" t="str" cm="1">
        <f t="array" ref="S4195">_xlfn.IFS(FraudData[[#This Row],[Fraud Risk Score]]&gt;=8,"High Risk",FraudData[[#This Row],[Fraud Risk Score]]&gt;=6,"Medium Risk",TRUE,"Low Risk")</f>
        <v>Low Risk</v>
      </c>
    </row>
    <row r="4196" spans="1:19">
      <c r="A4196">
        <v>4195</v>
      </c>
      <c r="B4196">
        <v>173.77</v>
      </c>
      <c r="C4196">
        <v>19</v>
      </c>
      <c r="D4196" t="s">
        <v>46</v>
      </c>
      <c r="E4196">
        <v>0</v>
      </c>
      <c r="F4196">
        <v>0</v>
      </c>
      <c r="G4196">
        <v>60</v>
      </c>
      <c r="H4196">
        <v>1</v>
      </c>
      <c r="I4196">
        <v>68</v>
      </c>
      <c r="J4196">
        <v>0</v>
      </c>
      <c r="K4196">
        <f>_xlfn.XLOOKUP(FraudData[[#This Row],[amount]],AmountRules[Amount Min],AmountRules[Risk Points],,-1)</f>
        <v>0</v>
      </c>
      <c r="L4196">
        <f>_xlfn.XLOOKUP(FraudData[[#This Row],[transaction_hour]],TimeRules[Hour Min],TimeRules[Risk Points],,-1)</f>
        <v>0</v>
      </c>
      <c r="M4196">
        <f>_xlfn.XLOOKUP(FraudData[[#This Row],[foreign_transaction]],ForeignRules[Foreign Transaction],ForeignRules[Risk Points],0)</f>
        <v>0</v>
      </c>
      <c r="N4196">
        <f>_xlfn.XLOOKUP(FraudData[[#This Row],[location_mismatch]],Table10[Location Mismatch],Table10[Risk Points],0)</f>
        <v>0</v>
      </c>
      <c r="O4196">
        <f>_xlfn.XLOOKUP(FraudData[[#This Row],[device_trust_score]],DeviceRules[Device Min],DeviceRules[Risk Points],,-1)</f>
        <v>1</v>
      </c>
      <c r="P4196">
        <f>_xlfn.XLOOKUP(FraudData[[#This Row],[velocity_last_24h]],VelocityRules[Velocity Min],VelocityRules[Risk Points],,-1)</f>
        <v>0</v>
      </c>
      <c r="Q4196">
        <f>_xlfn.XLOOKUP(FraudData[[#This Row],[merchant_category]],MerchantRules[Merchant Category],MerchantRules[Risk Points],0)</f>
        <v>0</v>
      </c>
      <c r="R4196">
        <f>SUM(FraudData[[#This Row],[Amount Risk]:[Merchant Risk]])</f>
        <v>1</v>
      </c>
      <c r="S4196" t="str" cm="1">
        <f t="array" ref="S4196">_xlfn.IFS(FraudData[[#This Row],[Fraud Risk Score]]&gt;=8,"High Risk",FraudData[[#This Row],[Fraud Risk Score]]&gt;=6,"Medium Risk",TRUE,"Low Risk")</f>
        <v>Low Risk</v>
      </c>
    </row>
    <row r="4197" spans="1:19">
      <c r="A4197">
        <v>4196</v>
      </c>
      <c r="B4197">
        <v>37.18</v>
      </c>
      <c r="C4197">
        <v>22</v>
      </c>
      <c r="D4197" t="s">
        <v>49</v>
      </c>
      <c r="E4197">
        <v>0</v>
      </c>
      <c r="F4197">
        <v>0</v>
      </c>
      <c r="G4197">
        <v>29</v>
      </c>
      <c r="H4197">
        <v>1</v>
      </c>
      <c r="I4197">
        <v>31</v>
      </c>
      <c r="J4197">
        <v>0</v>
      </c>
      <c r="K4197">
        <f>_xlfn.XLOOKUP(FraudData[[#This Row],[amount]],AmountRules[Amount Min],AmountRules[Risk Points],,-1)</f>
        <v>0</v>
      </c>
      <c r="L4197">
        <f>_xlfn.XLOOKUP(FraudData[[#This Row],[transaction_hour]],TimeRules[Hour Min],TimeRules[Risk Points],,-1)</f>
        <v>0</v>
      </c>
      <c r="M4197">
        <f>_xlfn.XLOOKUP(FraudData[[#This Row],[foreign_transaction]],ForeignRules[Foreign Transaction],ForeignRules[Risk Points],0)</f>
        <v>0</v>
      </c>
      <c r="N4197">
        <f>_xlfn.XLOOKUP(FraudData[[#This Row],[location_mismatch]],Table10[Location Mismatch],Table10[Risk Points],0)</f>
        <v>0</v>
      </c>
      <c r="O4197">
        <f>_xlfn.XLOOKUP(FraudData[[#This Row],[device_trust_score]],DeviceRules[Device Min],DeviceRules[Risk Points],,-1)</f>
        <v>3</v>
      </c>
      <c r="P4197">
        <f>_xlfn.XLOOKUP(FraudData[[#This Row],[velocity_last_24h]],VelocityRules[Velocity Min],VelocityRules[Risk Points],,-1)</f>
        <v>0</v>
      </c>
      <c r="Q4197">
        <f>_xlfn.XLOOKUP(FraudData[[#This Row],[merchant_category]],MerchantRules[Merchant Category],MerchantRules[Risk Points],0)</f>
        <v>1</v>
      </c>
      <c r="R4197">
        <f>SUM(FraudData[[#This Row],[Amount Risk]:[Merchant Risk]])</f>
        <v>4</v>
      </c>
      <c r="S4197" t="str" cm="1">
        <f t="array" ref="S4197">_xlfn.IFS(FraudData[[#This Row],[Fraud Risk Score]]&gt;=8,"High Risk",FraudData[[#This Row],[Fraud Risk Score]]&gt;=6,"Medium Risk",TRUE,"Low Risk")</f>
        <v>Low Risk</v>
      </c>
    </row>
    <row r="4198" spans="1:19">
      <c r="A4198">
        <v>4197</v>
      </c>
      <c r="B4198">
        <v>4.68</v>
      </c>
      <c r="C4198">
        <v>3</v>
      </c>
      <c r="D4198" t="s">
        <v>48</v>
      </c>
      <c r="E4198">
        <v>0</v>
      </c>
      <c r="F4198">
        <v>0</v>
      </c>
      <c r="G4198">
        <v>97</v>
      </c>
      <c r="H4198">
        <v>3</v>
      </c>
      <c r="I4198">
        <v>57</v>
      </c>
      <c r="J4198">
        <v>0</v>
      </c>
      <c r="K4198">
        <f>_xlfn.XLOOKUP(FraudData[[#This Row],[amount]],AmountRules[Amount Min],AmountRules[Risk Points],,-1)</f>
        <v>0</v>
      </c>
      <c r="L4198">
        <f>_xlfn.XLOOKUP(FraudData[[#This Row],[transaction_hour]],TimeRules[Hour Min],TimeRules[Risk Points],,-1)</f>
        <v>3</v>
      </c>
      <c r="M4198">
        <f>_xlfn.XLOOKUP(FraudData[[#This Row],[foreign_transaction]],ForeignRules[Foreign Transaction],ForeignRules[Risk Points],0)</f>
        <v>0</v>
      </c>
      <c r="N4198">
        <f>_xlfn.XLOOKUP(FraudData[[#This Row],[location_mismatch]],Table10[Location Mismatch],Table10[Risk Points],0)</f>
        <v>0</v>
      </c>
      <c r="O4198">
        <f>_xlfn.XLOOKUP(FraudData[[#This Row],[device_trust_score]],DeviceRules[Device Min],DeviceRules[Risk Points],,-1)</f>
        <v>0</v>
      </c>
      <c r="P4198">
        <f>_xlfn.XLOOKUP(FraudData[[#This Row],[velocity_last_24h]],VelocityRules[Velocity Min],VelocityRules[Risk Points],,-1)</f>
        <v>0</v>
      </c>
      <c r="Q4198">
        <f>_xlfn.XLOOKUP(FraudData[[#This Row],[merchant_category]],MerchantRules[Merchant Category],MerchantRules[Risk Points],0)</f>
        <v>0</v>
      </c>
      <c r="R4198">
        <f>SUM(FraudData[[#This Row],[Amount Risk]:[Merchant Risk]])</f>
        <v>3</v>
      </c>
      <c r="S4198" t="str" cm="1">
        <f t="array" ref="S4198">_xlfn.IFS(FraudData[[#This Row],[Fraud Risk Score]]&gt;=8,"High Risk",FraudData[[#This Row],[Fraud Risk Score]]&gt;=6,"Medium Risk",TRUE,"Low Risk")</f>
        <v>Low Risk</v>
      </c>
    </row>
    <row r="4199" spans="1:19">
      <c r="A4199">
        <v>4198</v>
      </c>
      <c r="B4199">
        <v>60.27</v>
      </c>
      <c r="C4199">
        <v>20</v>
      </c>
      <c r="D4199" t="s">
        <v>50</v>
      </c>
      <c r="E4199">
        <v>1</v>
      </c>
      <c r="F4199">
        <v>0</v>
      </c>
      <c r="G4199">
        <v>74</v>
      </c>
      <c r="H4199">
        <v>2</v>
      </c>
      <c r="I4199">
        <v>33</v>
      </c>
      <c r="J4199">
        <v>0</v>
      </c>
      <c r="K4199">
        <f>_xlfn.XLOOKUP(FraudData[[#This Row],[amount]],AmountRules[Amount Min],AmountRules[Risk Points],,-1)</f>
        <v>0</v>
      </c>
      <c r="L4199">
        <f>_xlfn.XLOOKUP(FraudData[[#This Row],[transaction_hour]],TimeRules[Hour Min],TimeRules[Risk Points],,-1)</f>
        <v>0</v>
      </c>
      <c r="M4199">
        <f>_xlfn.XLOOKUP(FraudData[[#This Row],[foreign_transaction]],ForeignRules[Foreign Transaction],ForeignRules[Risk Points],0)</f>
        <v>3</v>
      </c>
      <c r="N4199">
        <f>_xlfn.XLOOKUP(FraudData[[#This Row],[location_mismatch]],Table10[Location Mismatch],Table10[Risk Points],0)</f>
        <v>0</v>
      </c>
      <c r="O4199">
        <f>_xlfn.XLOOKUP(FraudData[[#This Row],[device_trust_score]],DeviceRules[Device Min],DeviceRules[Risk Points],,-1)</f>
        <v>0</v>
      </c>
      <c r="P4199">
        <f>_xlfn.XLOOKUP(FraudData[[#This Row],[velocity_last_24h]],VelocityRules[Velocity Min],VelocityRules[Risk Points],,-1)</f>
        <v>0</v>
      </c>
      <c r="Q4199">
        <f>_xlfn.XLOOKUP(FraudData[[#This Row],[merchant_category]],MerchantRules[Merchant Category],MerchantRules[Risk Points],0)</f>
        <v>0</v>
      </c>
      <c r="R4199">
        <f>SUM(FraudData[[#This Row],[Amount Risk]:[Merchant Risk]])</f>
        <v>3</v>
      </c>
      <c r="S4199" t="str" cm="1">
        <f t="array" ref="S4199">_xlfn.IFS(FraudData[[#This Row],[Fraud Risk Score]]&gt;=8,"High Risk",FraudData[[#This Row],[Fraud Risk Score]]&gt;=6,"Medium Risk",TRUE,"Low Risk")</f>
        <v>Low Risk</v>
      </c>
    </row>
    <row r="4200" spans="1:19">
      <c r="A4200">
        <v>4199</v>
      </c>
      <c r="B4200">
        <v>105.35</v>
      </c>
      <c r="C4200">
        <v>20</v>
      </c>
      <c r="D4200" t="s">
        <v>48</v>
      </c>
      <c r="E4200">
        <v>0</v>
      </c>
      <c r="F4200">
        <v>1</v>
      </c>
      <c r="G4200">
        <v>52</v>
      </c>
      <c r="H4200">
        <v>0</v>
      </c>
      <c r="I4200">
        <v>65</v>
      </c>
      <c r="J4200">
        <v>0</v>
      </c>
      <c r="K4200">
        <f>_xlfn.XLOOKUP(FraudData[[#This Row],[amount]],AmountRules[Amount Min],AmountRules[Risk Points],,-1)</f>
        <v>0</v>
      </c>
      <c r="L4200">
        <f>_xlfn.XLOOKUP(FraudData[[#This Row],[transaction_hour]],TimeRules[Hour Min],TimeRules[Risk Points],,-1)</f>
        <v>0</v>
      </c>
      <c r="M4200">
        <f>_xlfn.XLOOKUP(FraudData[[#This Row],[foreign_transaction]],ForeignRules[Foreign Transaction],ForeignRules[Risk Points],0)</f>
        <v>0</v>
      </c>
      <c r="N4200">
        <f>_xlfn.XLOOKUP(FraudData[[#This Row],[location_mismatch]],Table10[Location Mismatch],Table10[Risk Points],0)</f>
        <v>3</v>
      </c>
      <c r="O4200">
        <f>_xlfn.XLOOKUP(FraudData[[#This Row],[device_trust_score]],DeviceRules[Device Min],DeviceRules[Risk Points],,-1)</f>
        <v>1</v>
      </c>
      <c r="P4200">
        <f>_xlfn.XLOOKUP(FraudData[[#This Row],[velocity_last_24h]],VelocityRules[Velocity Min],VelocityRules[Risk Points],,-1)</f>
        <v>0</v>
      </c>
      <c r="Q4200">
        <f>_xlfn.XLOOKUP(FraudData[[#This Row],[merchant_category]],MerchantRules[Merchant Category],MerchantRules[Risk Points],0)</f>
        <v>0</v>
      </c>
      <c r="R4200">
        <f>SUM(FraudData[[#This Row],[Amount Risk]:[Merchant Risk]])</f>
        <v>4</v>
      </c>
      <c r="S4200" t="str" cm="1">
        <f t="array" ref="S4200">_xlfn.IFS(FraudData[[#This Row],[Fraud Risk Score]]&gt;=8,"High Risk",FraudData[[#This Row],[Fraud Risk Score]]&gt;=6,"Medium Risk",TRUE,"Low Risk")</f>
        <v>Low Risk</v>
      </c>
    </row>
    <row r="4201" spans="1:19">
      <c r="A4201">
        <v>4200</v>
      </c>
      <c r="B4201">
        <v>172.8</v>
      </c>
      <c r="C4201">
        <v>0</v>
      </c>
      <c r="D4201" t="s">
        <v>48</v>
      </c>
      <c r="E4201">
        <v>0</v>
      </c>
      <c r="F4201">
        <v>1</v>
      </c>
      <c r="G4201">
        <v>51</v>
      </c>
      <c r="H4201">
        <v>3</v>
      </c>
      <c r="I4201">
        <v>56</v>
      </c>
      <c r="J4201">
        <v>0</v>
      </c>
      <c r="K4201">
        <f>_xlfn.XLOOKUP(FraudData[[#This Row],[amount]],AmountRules[Amount Min],AmountRules[Risk Points],,-1)</f>
        <v>0</v>
      </c>
      <c r="L4201">
        <f>_xlfn.XLOOKUP(FraudData[[#This Row],[transaction_hour]],TimeRules[Hour Min],TimeRules[Risk Points],,-1)</f>
        <v>3</v>
      </c>
      <c r="M4201">
        <f>_xlfn.XLOOKUP(FraudData[[#This Row],[foreign_transaction]],ForeignRules[Foreign Transaction],ForeignRules[Risk Points],0)</f>
        <v>0</v>
      </c>
      <c r="N4201">
        <f>_xlfn.XLOOKUP(FraudData[[#This Row],[location_mismatch]],Table10[Location Mismatch],Table10[Risk Points],0)</f>
        <v>3</v>
      </c>
      <c r="O4201">
        <f>_xlfn.XLOOKUP(FraudData[[#This Row],[device_trust_score]],DeviceRules[Device Min],DeviceRules[Risk Points],,-1)</f>
        <v>1</v>
      </c>
      <c r="P4201">
        <f>_xlfn.XLOOKUP(FraudData[[#This Row],[velocity_last_24h]],VelocityRules[Velocity Min],VelocityRules[Risk Points],,-1)</f>
        <v>0</v>
      </c>
      <c r="Q4201">
        <f>_xlfn.XLOOKUP(FraudData[[#This Row],[merchant_category]],MerchantRules[Merchant Category],MerchantRules[Risk Points],0)</f>
        <v>0</v>
      </c>
      <c r="R4201">
        <f>SUM(FraudData[[#This Row],[Amount Risk]:[Merchant Risk]])</f>
        <v>7</v>
      </c>
      <c r="S4201" t="str" cm="1">
        <f t="array" ref="S4201">_xlfn.IFS(FraudData[[#This Row],[Fraud Risk Score]]&gt;=8,"High Risk",FraudData[[#This Row],[Fraud Risk Score]]&gt;=6,"Medium Risk",TRUE,"Low Risk")</f>
        <v>Medium Risk</v>
      </c>
    </row>
    <row r="4202" spans="1:19">
      <c r="A4202">
        <v>4201</v>
      </c>
      <c r="B4202">
        <v>341.43</v>
      </c>
      <c r="C4202">
        <v>14</v>
      </c>
      <c r="D4202" t="s">
        <v>47</v>
      </c>
      <c r="E4202">
        <v>1</v>
      </c>
      <c r="F4202">
        <v>0</v>
      </c>
      <c r="G4202">
        <v>71</v>
      </c>
      <c r="H4202">
        <v>4</v>
      </c>
      <c r="I4202">
        <v>18</v>
      </c>
      <c r="J4202">
        <v>0</v>
      </c>
      <c r="K4202">
        <f>_xlfn.XLOOKUP(FraudData[[#This Row],[amount]],AmountRules[Amount Min],AmountRules[Risk Points],,-1)</f>
        <v>0</v>
      </c>
      <c r="L4202">
        <f>_xlfn.XLOOKUP(FraudData[[#This Row],[transaction_hour]],TimeRules[Hour Min],TimeRules[Risk Points],,-1)</f>
        <v>0</v>
      </c>
      <c r="M4202">
        <f>_xlfn.XLOOKUP(FraudData[[#This Row],[foreign_transaction]],ForeignRules[Foreign Transaction],ForeignRules[Risk Points],0)</f>
        <v>3</v>
      </c>
      <c r="N4202">
        <f>_xlfn.XLOOKUP(FraudData[[#This Row],[location_mismatch]],Table10[Location Mismatch],Table10[Risk Points],0)</f>
        <v>0</v>
      </c>
      <c r="O4202">
        <f>_xlfn.XLOOKUP(FraudData[[#This Row],[device_trust_score]],DeviceRules[Device Min],DeviceRules[Risk Points],,-1)</f>
        <v>0</v>
      </c>
      <c r="P4202">
        <f>_xlfn.XLOOKUP(FraudData[[#This Row],[velocity_last_24h]],VelocityRules[Velocity Min],VelocityRules[Risk Points],,-1)</f>
        <v>0</v>
      </c>
      <c r="Q4202">
        <f>_xlfn.XLOOKUP(FraudData[[#This Row],[merchant_category]],MerchantRules[Merchant Category],MerchantRules[Risk Points],0)</f>
        <v>0</v>
      </c>
      <c r="R4202">
        <f>SUM(FraudData[[#This Row],[Amount Risk]:[Merchant Risk]])</f>
        <v>3</v>
      </c>
      <c r="S4202" t="str" cm="1">
        <f t="array" ref="S4202">_xlfn.IFS(FraudData[[#This Row],[Fraud Risk Score]]&gt;=8,"High Risk",FraudData[[#This Row],[Fraud Risk Score]]&gt;=6,"Medium Risk",TRUE,"Low Risk")</f>
        <v>Low Risk</v>
      </c>
    </row>
    <row r="4203" spans="1:19">
      <c r="A4203">
        <v>4202</v>
      </c>
      <c r="B4203">
        <v>39.32</v>
      </c>
      <c r="C4203">
        <v>16</v>
      </c>
      <c r="D4203" t="s">
        <v>46</v>
      </c>
      <c r="E4203">
        <v>1</v>
      </c>
      <c r="F4203">
        <v>0</v>
      </c>
      <c r="G4203">
        <v>57</v>
      </c>
      <c r="H4203">
        <v>5</v>
      </c>
      <c r="I4203">
        <v>33</v>
      </c>
      <c r="J4203">
        <v>0</v>
      </c>
      <c r="K4203">
        <f>_xlfn.XLOOKUP(FraudData[[#This Row],[amount]],AmountRules[Amount Min],AmountRules[Risk Points],,-1)</f>
        <v>0</v>
      </c>
      <c r="L4203">
        <f>_xlfn.XLOOKUP(FraudData[[#This Row],[transaction_hour]],TimeRules[Hour Min],TimeRules[Risk Points],,-1)</f>
        <v>0</v>
      </c>
      <c r="M4203">
        <f>_xlfn.XLOOKUP(FraudData[[#This Row],[foreign_transaction]],ForeignRules[Foreign Transaction],ForeignRules[Risk Points],0)</f>
        <v>3</v>
      </c>
      <c r="N4203">
        <f>_xlfn.XLOOKUP(FraudData[[#This Row],[location_mismatch]],Table10[Location Mismatch],Table10[Risk Points],0)</f>
        <v>0</v>
      </c>
      <c r="O4203">
        <f>_xlfn.XLOOKUP(FraudData[[#This Row],[device_trust_score]],DeviceRules[Device Min],DeviceRules[Risk Points],,-1)</f>
        <v>1</v>
      </c>
      <c r="P4203">
        <f>_xlfn.XLOOKUP(FraudData[[#This Row],[velocity_last_24h]],VelocityRules[Velocity Min],VelocityRules[Risk Points],,-1)</f>
        <v>3</v>
      </c>
      <c r="Q4203">
        <f>_xlfn.XLOOKUP(FraudData[[#This Row],[merchant_category]],MerchantRules[Merchant Category],MerchantRules[Risk Points],0)</f>
        <v>0</v>
      </c>
      <c r="R4203">
        <f>SUM(FraudData[[#This Row],[Amount Risk]:[Merchant Risk]])</f>
        <v>7</v>
      </c>
      <c r="S4203" t="str" cm="1">
        <f t="array" ref="S4203">_xlfn.IFS(FraudData[[#This Row],[Fraud Risk Score]]&gt;=8,"High Risk",FraudData[[#This Row],[Fraud Risk Score]]&gt;=6,"Medium Risk",TRUE,"Low Risk")</f>
        <v>Medium Risk</v>
      </c>
    </row>
    <row r="4204" spans="1:19">
      <c r="A4204">
        <v>4203</v>
      </c>
      <c r="B4204">
        <v>24.15</v>
      </c>
      <c r="C4204">
        <v>18</v>
      </c>
      <c r="D4204" t="s">
        <v>48</v>
      </c>
      <c r="E4204">
        <v>0</v>
      </c>
      <c r="F4204">
        <v>0</v>
      </c>
      <c r="G4204">
        <v>62</v>
      </c>
      <c r="H4204">
        <v>2</v>
      </c>
      <c r="I4204">
        <v>37</v>
      </c>
      <c r="J4204">
        <v>0</v>
      </c>
      <c r="K4204">
        <f>_xlfn.XLOOKUP(FraudData[[#This Row],[amount]],AmountRules[Amount Min],AmountRules[Risk Points],,-1)</f>
        <v>0</v>
      </c>
      <c r="L4204">
        <f>_xlfn.XLOOKUP(FraudData[[#This Row],[transaction_hour]],TimeRules[Hour Min],TimeRules[Risk Points],,-1)</f>
        <v>0</v>
      </c>
      <c r="M4204">
        <f>_xlfn.XLOOKUP(FraudData[[#This Row],[foreign_transaction]],ForeignRules[Foreign Transaction],ForeignRules[Risk Points],0)</f>
        <v>0</v>
      </c>
      <c r="N4204">
        <f>_xlfn.XLOOKUP(FraudData[[#This Row],[location_mismatch]],Table10[Location Mismatch],Table10[Risk Points],0)</f>
        <v>0</v>
      </c>
      <c r="O4204">
        <f>_xlfn.XLOOKUP(FraudData[[#This Row],[device_trust_score]],DeviceRules[Device Min],DeviceRules[Risk Points],,-1)</f>
        <v>1</v>
      </c>
      <c r="P4204">
        <f>_xlfn.XLOOKUP(FraudData[[#This Row],[velocity_last_24h]],VelocityRules[Velocity Min],VelocityRules[Risk Points],,-1)</f>
        <v>0</v>
      </c>
      <c r="Q4204">
        <f>_xlfn.XLOOKUP(FraudData[[#This Row],[merchant_category]],MerchantRules[Merchant Category],MerchantRules[Risk Points],0)</f>
        <v>0</v>
      </c>
      <c r="R4204">
        <f>SUM(FraudData[[#This Row],[Amount Risk]:[Merchant Risk]])</f>
        <v>1</v>
      </c>
      <c r="S4204" t="str" cm="1">
        <f t="array" ref="S4204">_xlfn.IFS(FraudData[[#This Row],[Fraud Risk Score]]&gt;=8,"High Risk",FraudData[[#This Row],[Fraud Risk Score]]&gt;=6,"Medium Risk",TRUE,"Low Risk")</f>
        <v>Low Risk</v>
      </c>
    </row>
    <row r="4205" spans="1:19">
      <c r="A4205">
        <v>4204</v>
      </c>
      <c r="B4205">
        <v>595.78</v>
      </c>
      <c r="C4205">
        <v>13</v>
      </c>
      <c r="D4205" t="s">
        <v>47</v>
      </c>
      <c r="E4205">
        <v>0</v>
      </c>
      <c r="F4205">
        <v>0</v>
      </c>
      <c r="G4205">
        <v>32</v>
      </c>
      <c r="H4205">
        <v>3</v>
      </c>
      <c r="I4205">
        <v>49</v>
      </c>
      <c r="J4205">
        <v>0</v>
      </c>
      <c r="K4205">
        <f>_xlfn.XLOOKUP(FraudData[[#This Row],[amount]],AmountRules[Amount Min],AmountRules[Risk Points],,-1)</f>
        <v>1</v>
      </c>
      <c r="L4205">
        <f>_xlfn.XLOOKUP(FraudData[[#This Row],[transaction_hour]],TimeRules[Hour Min],TimeRules[Risk Points],,-1)</f>
        <v>0</v>
      </c>
      <c r="M4205">
        <f>_xlfn.XLOOKUP(FraudData[[#This Row],[foreign_transaction]],ForeignRules[Foreign Transaction],ForeignRules[Risk Points],0)</f>
        <v>0</v>
      </c>
      <c r="N4205">
        <f>_xlfn.XLOOKUP(FraudData[[#This Row],[location_mismatch]],Table10[Location Mismatch],Table10[Risk Points],0)</f>
        <v>0</v>
      </c>
      <c r="O4205">
        <f>_xlfn.XLOOKUP(FraudData[[#This Row],[device_trust_score]],DeviceRules[Device Min],DeviceRules[Risk Points],,-1)</f>
        <v>2</v>
      </c>
      <c r="P4205">
        <f>_xlfn.XLOOKUP(FraudData[[#This Row],[velocity_last_24h]],VelocityRules[Velocity Min],VelocityRules[Risk Points],,-1)</f>
        <v>0</v>
      </c>
      <c r="Q4205">
        <f>_xlfn.XLOOKUP(FraudData[[#This Row],[merchant_category]],MerchantRules[Merchant Category],MerchantRules[Risk Points],0)</f>
        <v>0</v>
      </c>
      <c r="R4205">
        <f>SUM(FraudData[[#This Row],[Amount Risk]:[Merchant Risk]])</f>
        <v>3</v>
      </c>
      <c r="S4205" t="str" cm="1">
        <f t="array" ref="S4205">_xlfn.IFS(FraudData[[#This Row],[Fraud Risk Score]]&gt;=8,"High Risk",FraudData[[#This Row],[Fraud Risk Score]]&gt;=6,"Medium Risk",TRUE,"Low Risk")</f>
        <v>Low Risk</v>
      </c>
    </row>
    <row r="4206" spans="1:19">
      <c r="A4206">
        <v>4205</v>
      </c>
      <c r="B4206">
        <v>20.58</v>
      </c>
      <c r="C4206">
        <v>18</v>
      </c>
      <c r="D4206" t="s">
        <v>50</v>
      </c>
      <c r="E4206">
        <v>0</v>
      </c>
      <c r="F4206">
        <v>0</v>
      </c>
      <c r="G4206">
        <v>28</v>
      </c>
      <c r="H4206">
        <v>0</v>
      </c>
      <c r="I4206">
        <v>19</v>
      </c>
      <c r="J4206">
        <v>0</v>
      </c>
      <c r="K4206">
        <f>_xlfn.XLOOKUP(FraudData[[#This Row],[amount]],AmountRules[Amount Min],AmountRules[Risk Points],,-1)</f>
        <v>0</v>
      </c>
      <c r="L4206">
        <f>_xlfn.XLOOKUP(FraudData[[#This Row],[transaction_hour]],TimeRules[Hour Min],TimeRules[Risk Points],,-1)</f>
        <v>0</v>
      </c>
      <c r="M4206">
        <f>_xlfn.XLOOKUP(FraudData[[#This Row],[foreign_transaction]],ForeignRules[Foreign Transaction],ForeignRules[Risk Points],0)</f>
        <v>0</v>
      </c>
      <c r="N4206">
        <f>_xlfn.XLOOKUP(FraudData[[#This Row],[location_mismatch]],Table10[Location Mismatch],Table10[Risk Points],0)</f>
        <v>0</v>
      </c>
      <c r="O4206">
        <f>_xlfn.XLOOKUP(FraudData[[#This Row],[device_trust_score]],DeviceRules[Device Min],DeviceRules[Risk Points],,-1)</f>
        <v>3</v>
      </c>
      <c r="P4206">
        <f>_xlfn.XLOOKUP(FraudData[[#This Row],[velocity_last_24h]],VelocityRules[Velocity Min],VelocityRules[Risk Points],,-1)</f>
        <v>0</v>
      </c>
      <c r="Q4206">
        <f>_xlfn.XLOOKUP(FraudData[[#This Row],[merchant_category]],MerchantRules[Merchant Category],MerchantRules[Risk Points],0)</f>
        <v>0</v>
      </c>
      <c r="R4206">
        <f>SUM(FraudData[[#This Row],[Amount Risk]:[Merchant Risk]])</f>
        <v>3</v>
      </c>
      <c r="S4206" t="str" cm="1">
        <f t="array" ref="S4206">_xlfn.IFS(FraudData[[#This Row],[Fraud Risk Score]]&gt;=8,"High Risk",FraudData[[#This Row],[Fraud Risk Score]]&gt;=6,"Medium Risk",TRUE,"Low Risk")</f>
        <v>Low Risk</v>
      </c>
    </row>
    <row r="4207" spans="1:19">
      <c r="A4207">
        <v>4206</v>
      </c>
      <c r="B4207">
        <v>117.19</v>
      </c>
      <c r="C4207">
        <v>17</v>
      </c>
      <c r="D4207" t="s">
        <v>50</v>
      </c>
      <c r="E4207">
        <v>0</v>
      </c>
      <c r="F4207">
        <v>0</v>
      </c>
      <c r="G4207">
        <v>60</v>
      </c>
      <c r="H4207">
        <v>4</v>
      </c>
      <c r="I4207">
        <v>39</v>
      </c>
      <c r="J4207">
        <v>0</v>
      </c>
      <c r="K4207">
        <f>_xlfn.XLOOKUP(FraudData[[#This Row],[amount]],AmountRules[Amount Min],AmountRules[Risk Points],,-1)</f>
        <v>0</v>
      </c>
      <c r="L4207">
        <f>_xlfn.XLOOKUP(FraudData[[#This Row],[transaction_hour]],TimeRules[Hour Min],TimeRules[Risk Points],,-1)</f>
        <v>0</v>
      </c>
      <c r="M4207">
        <f>_xlfn.XLOOKUP(FraudData[[#This Row],[foreign_transaction]],ForeignRules[Foreign Transaction],ForeignRules[Risk Points],0)</f>
        <v>0</v>
      </c>
      <c r="N4207">
        <f>_xlfn.XLOOKUP(FraudData[[#This Row],[location_mismatch]],Table10[Location Mismatch],Table10[Risk Points],0)</f>
        <v>0</v>
      </c>
      <c r="O4207">
        <f>_xlfn.XLOOKUP(FraudData[[#This Row],[device_trust_score]],DeviceRules[Device Min],DeviceRules[Risk Points],,-1)</f>
        <v>1</v>
      </c>
      <c r="P4207">
        <f>_xlfn.XLOOKUP(FraudData[[#This Row],[velocity_last_24h]],VelocityRules[Velocity Min],VelocityRules[Risk Points],,-1)</f>
        <v>0</v>
      </c>
      <c r="Q4207">
        <f>_xlfn.XLOOKUP(FraudData[[#This Row],[merchant_category]],MerchantRules[Merchant Category],MerchantRules[Risk Points],0)</f>
        <v>0</v>
      </c>
      <c r="R4207">
        <f>SUM(FraudData[[#This Row],[Amount Risk]:[Merchant Risk]])</f>
        <v>1</v>
      </c>
      <c r="S4207" t="str" cm="1">
        <f t="array" ref="S4207">_xlfn.IFS(FraudData[[#This Row],[Fraud Risk Score]]&gt;=8,"High Risk",FraudData[[#This Row],[Fraud Risk Score]]&gt;=6,"Medium Risk",TRUE,"Low Risk")</f>
        <v>Low Risk</v>
      </c>
    </row>
    <row r="4208" spans="1:19">
      <c r="A4208">
        <v>4207</v>
      </c>
      <c r="B4208">
        <v>158.55000000000001</v>
      </c>
      <c r="C4208">
        <v>1</v>
      </c>
      <c r="D4208" t="s">
        <v>47</v>
      </c>
      <c r="E4208">
        <v>0</v>
      </c>
      <c r="F4208">
        <v>0</v>
      </c>
      <c r="G4208">
        <v>55</v>
      </c>
      <c r="H4208">
        <v>1</v>
      </c>
      <c r="I4208">
        <v>22</v>
      </c>
      <c r="J4208">
        <v>0</v>
      </c>
      <c r="K4208">
        <f>_xlfn.XLOOKUP(FraudData[[#This Row],[amount]],AmountRules[Amount Min],AmountRules[Risk Points],,-1)</f>
        <v>0</v>
      </c>
      <c r="L4208">
        <f>_xlfn.XLOOKUP(FraudData[[#This Row],[transaction_hour]],TimeRules[Hour Min],TimeRules[Risk Points],,-1)</f>
        <v>3</v>
      </c>
      <c r="M4208">
        <f>_xlfn.XLOOKUP(FraudData[[#This Row],[foreign_transaction]],ForeignRules[Foreign Transaction],ForeignRules[Risk Points],0)</f>
        <v>0</v>
      </c>
      <c r="N4208">
        <f>_xlfn.XLOOKUP(FraudData[[#This Row],[location_mismatch]],Table10[Location Mismatch],Table10[Risk Points],0)</f>
        <v>0</v>
      </c>
      <c r="O4208">
        <f>_xlfn.XLOOKUP(FraudData[[#This Row],[device_trust_score]],DeviceRules[Device Min],DeviceRules[Risk Points],,-1)</f>
        <v>1</v>
      </c>
      <c r="P4208">
        <f>_xlfn.XLOOKUP(FraudData[[#This Row],[velocity_last_24h]],VelocityRules[Velocity Min],VelocityRules[Risk Points],,-1)</f>
        <v>0</v>
      </c>
      <c r="Q4208">
        <f>_xlfn.XLOOKUP(FraudData[[#This Row],[merchant_category]],MerchantRules[Merchant Category],MerchantRules[Risk Points],0)</f>
        <v>0</v>
      </c>
      <c r="R4208">
        <f>SUM(FraudData[[#This Row],[Amount Risk]:[Merchant Risk]])</f>
        <v>4</v>
      </c>
      <c r="S4208" t="str" cm="1">
        <f t="array" ref="S4208">_xlfn.IFS(FraudData[[#This Row],[Fraud Risk Score]]&gt;=8,"High Risk",FraudData[[#This Row],[Fraud Risk Score]]&gt;=6,"Medium Risk",TRUE,"Low Risk")</f>
        <v>Low Risk</v>
      </c>
    </row>
    <row r="4209" spans="1:19">
      <c r="A4209">
        <v>4208</v>
      </c>
      <c r="B4209">
        <v>140.31</v>
      </c>
      <c r="C4209">
        <v>5</v>
      </c>
      <c r="D4209" t="s">
        <v>48</v>
      </c>
      <c r="E4209">
        <v>0</v>
      </c>
      <c r="F4209">
        <v>1</v>
      </c>
      <c r="G4209">
        <v>98</v>
      </c>
      <c r="H4209">
        <v>4</v>
      </c>
      <c r="I4209">
        <v>19</v>
      </c>
      <c r="J4209">
        <v>0</v>
      </c>
      <c r="K4209">
        <f>_xlfn.XLOOKUP(FraudData[[#This Row],[amount]],AmountRules[Amount Min],AmountRules[Risk Points],,-1)</f>
        <v>0</v>
      </c>
      <c r="L4209">
        <f>_xlfn.XLOOKUP(FraudData[[#This Row],[transaction_hour]],TimeRules[Hour Min],TimeRules[Risk Points],,-1)</f>
        <v>0</v>
      </c>
      <c r="M4209">
        <f>_xlfn.XLOOKUP(FraudData[[#This Row],[foreign_transaction]],ForeignRules[Foreign Transaction],ForeignRules[Risk Points],0)</f>
        <v>0</v>
      </c>
      <c r="N4209">
        <f>_xlfn.XLOOKUP(FraudData[[#This Row],[location_mismatch]],Table10[Location Mismatch],Table10[Risk Points],0)</f>
        <v>3</v>
      </c>
      <c r="O4209">
        <f>_xlfn.XLOOKUP(FraudData[[#This Row],[device_trust_score]],DeviceRules[Device Min],DeviceRules[Risk Points],,-1)</f>
        <v>0</v>
      </c>
      <c r="P4209">
        <f>_xlfn.XLOOKUP(FraudData[[#This Row],[velocity_last_24h]],VelocityRules[Velocity Min],VelocityRules[Risk Points],,-1)</f>
        <v>0</v>
      </c>
      <c r="Q4209">
        <f>_xlfn.XLOOKUP(FraudData[[#This Row],[merchant_category]],MerchantRules[Merchant Category],MerchantRules[Risk Points],0)</f>
        <v>0</v>
      </c>
      <c r="R4209">
        <f>SUM(FraudData[[#This Row],[Amount Risk]:[Merchant Risk]])</f>
        <v>3</v>
      </c>
      <c r="S4209" t="str" cm="1">
        <f t="array" ref="S4209">_xlfn.IFS(FraudData[[#This Row],[Fraud Risk Score]]&gt;=8,"High Risk",FraudData[[#This Row],[Fraud Risk Score]]&gt;=6,"Medium Risk",TRUE,"Low Risk")</f>
        <v>Low Risk</v>
      </c>
    </row>
    <row r="4210" spans="1:19">
      <c r="A4210">
        <v>4209</v>
      </c>
      <c r="B4210">
        <v>16.190000000000001</v>
      </c>
      <c r="C4210">
        <v>12</v>
      </c>
      <c r="D4210" t="s">
        <v>48</v>
      </c>
      <c r="E4210">
        <v>0</v>
      </c>
      <c r="F4210">
        <v>0</v>
      </c>
      <c r="G4210">
        <v>73</v>
      </c>
      <c r="H4210">
        <v>2</v>
      </c>
      <c r="I4210">
        <v>66</v>
      </c>
      <c r="J4210">
        <v>0</v>
      </c>
      <c r="K4210">
        <f>_xlfn.XLOOKUP(FraudData[[#This Row],[amount]],AmountRules[Amount Min],AmountRules[Risk Points],,-1)</f>
        <v>0</v>
      </c>
      <c r="L4210">
        <f>_xlfn.XLOOKUP(FraudData[[#This Row],[transaction_hour]],TimeRules[Hour Min],TimeRules[Risk Points],,-1)</f>
        <v>0</v>
      </c>
      <c r="M4210">
        <f>_xlfn.XLOOKUP(FraudData[[#This Row],[foreign_transaction]],ForeignRules[Foreign Transaction],ForeignRules[Risk Points],0)</f>
        <v>0</v>
      </c>
      <c r="N4210">
        <f>_xlfn.XLOOKUP(FraudData[[#This Row],[location_mismatch]],Table10[Location Mismatch],Table10[Risk Points],0)</f>
        <v>0</v>
      </c>
      <c r="O4210">
        <f>_xlfn.XLOOKUP(FraudData[[#This Row],[device_trust_score]],DeviceRules[Device Min],DeviceRules[Risk Points],,-1)</f>
        <v>0</v>
      </c>
      <c r="P4210">
        <f>_xlfn.XLOOKUP(FraudData[[#This Row],[velocity_last_24h]],VelocityRules[Velocity Min],VelocityRules[Risk Points],,-1)</f>
        <v>0</v>
      </c>
      <c r="Q4210">
        <f>_xlfn.XLOOKUP(FraudData[[#This Row],[merchant_category]],MerchantRules[Merchant Category],MerchantRules[Risk Points],0)</f>
        <v>0</v>
      </c>
      <c r="R4210">
        <f>SUM(FraudData[[#This Row],[Amount Risk]:[Merchant Risk]])</f>
        <v>0</v>
      </c>
      <c r="S4210" t="str" cm="1">
        <f t="array" ref="S4210">_xlfn.IFS(FraudData[[#This Row],[Fraud Risk Score]]&gt;=8,"High Risk",FraudData[[#This Row],[Fraud Risk Score]]&gt;=6,"Medium Risk",TRUE,"Low Risk")</f>
        <v>Low Risk</v>
      </c>
    </row>
    <row r="4211" spans="1:19">
      <c r="A4211">
        <v>4210</v>
      </c>
      <c r="B4211">
        <v>10.57</v>
      </c>
      <c r="C4211">
        <v>16</v>
      </c>
      <c r="D4211" t="s">
        <v>46</v>
      </c>
      <c r="E4211">
        <v>1</v>
      </c>
      <c r="F4211">
        <v>0</v>
      </c>
      <c r="G4211">
        <v>65</v>
      </c>
      <c r="H4211">
        <v>1</v>
      </c>
      <c r="I4211">
        <v>56</v>
      </c>
      <c r="J4211">
        <v>0</v>
      </c>
      <c r="K4211">
        <f>_xlfn.XLOOKUP(FraudData[[#This Row],[amount]],AmountRules[Amount Min],AmountRules[Risk Points],,-1)</f>
        <v>0</v>
      </c>
      <c r="L4211">
        <f>_xlfn.XLOOKUP(FraudData[[#This Row],[transaction_hour]],TimeRules[Hour Min],TimeRules[Risk Points],,-1)</f>
        <v>0</v>
      </c>
      <c r="M4211">
        <f>_xlfn.XLOOKUP(FraudData[[#This Row],[foreign_transaction]],ForeignRules[Foreign Transaction],ForeignRules[Risk Points],0)</f>
        <v>3</v>
      </c>
      <c r="N4211">
        <f>_xlfn.XLOOKUP(FraudData[[#This Row],[location_mismatch]],Table10[Location Mismatch],Table10[Risk Points],0)</f>
        <v>0</v>
      </c>
      <c r="O4211">
        <f>_xlfn.XLOOKUP(FraudData[[#This Row],[device_trust_score]],DeviceRules[Device Min],DeviceRules[Risk Points],,-1)</f>
        <v>1</v>
      </c>
      <c r="P4211">
        <f>_xlfn.XLOOKUP(FraudData[[#This Row],[velocity_last_24h]],VelocityRules[Velocity Min],VelocityRules[Risk Points],,-1)</f>
        <v>0</v>
      </c>
      <c r="Q4211">
        <f>_xlfn.XLOOKUP(FraudData[[#This Row],[merchant_category]],MerchantRules[Merchant Category],MerchantRules[Risk Points],0)</f>
        <v>0</v>
      </c>
      <c r="R4211">
        <f>SUM(FraudData[[#This Row],[Amount Risk]:[Merchant Risk]])</f>
        <v>4</v>
      </c>
      <c r="S4211" t="str" cm="1">
        <f t="array" ref="S4211">_xlfn.IFS(FraudData[[#This Row],[Fraud Risk Score]]&gt;=8,"High Risk",FraudData[[#This Row],[Fraud Risk Score]]&gt;=6,"Medium Risk",TRUE,"Low Risk")</f>
        <v>Low Risk</v>
      </c>
    </row>
    <row r="4212" spans="1:19">
      <c r="A4212">
        <v>4211</v>
      </c>
      <c r="B4212">
        <v>20.059999999999999</v>
      </c>
      <c r="C4212">
        <v>5</v>
      </c>
      <c r="D4212" t="s">
        <v>46</v>
      </c>
      <c r="E4212">
        <v>0</v>
      </c>
      <c r="F4212">
        <v>1</v>
      </c>
      <c r="G4212">
        <v>32</v>
      </c>
      <c r="H4212">
        <v>3</v>
      </c>
      <c r="I4212">
        <v>61</v>
      </c>
      <c r="J4212">
        <v>0</v>
      </c>
      <c r="K4212">
        <f>_xlfn.XLOOKUP(FraudData[[#This Row],[amount]],AmountRules[Amount Min],AmountRules[Risk Points],,-1)</f>
        <v>0</v>
      </c>
      <c r="L4212">
        <f>_xlfn.XLOOKUP(FraudData[[#This Row],[transaction_hour]],TimeRules[Hour Min],TimeRules[Risk Points],,-1)</f>
        <v>0</v>
      </c>
      <c r="M4212">
        <f>_xlfn.XLOOKUP(FraudData[[#This Row],[foreign_transaction]],ForeignRules[Foreign Transaction],ForeignRules[Risk Points],0)</f>
        <v>0</v>
      </c>
      <c r="N4212">
        <f>_xlfn.XLOOKUP(FraudData[[#This Row],[location_mismatch]],Table10[Location Mismatch],Table10[Risk Points],0)</f>
        <v>3</v>
      </c>
      <c r="O4212">
        <f>_xlfn.XLOOKUP(FraudData[[#This Row],[device_trust_score]],DeviceRules[Device Min],DeviceRules[Risk Points],,-1)</f>
        <v>2</v>
      </c>
      <c r="P4212">
        <f>_xlfn.XLOOKUP(FraudData[[#This Row],[velocity_last_24h]],VelocityRules[Velocity Min],VelocityRules[Risk Points],,-1)</f>
        <v>0</v>
      </c>
      <c r="Q4212">
        <f>_xlfn.XLOOKUP(FraudData[[#This Row],[merchant_category]],MerchantRules[Merchant Category],MerchantRules[Risk Points],0)</f>
        <v>0</v>
      </c>
      <c r="R4212">
        <f>SUM(FraudData[[#This Row],[Amount Risk]:[Merchant Risk]])</f>
        <v>5</v>
      </c>
      <c r="S4212" t="str" cm="1">
        <f t="array" ref="S4212">_xlfn.IFS(FraudData[[#This Row],[Fraud Risk Score]]&gt;=8,"High Risk",FraudData[[#This Row],[Fraud Risk Score]]&gt;=6,"Medium Risk",TRUE,"Low Risk")</f>
        <v>Low Risk</v>
      </c>
    </row>
    <row r="4213" spans="1:19">
      <c r="A4213">
        <v>4212</v>
      </c>
      <c r="B4213">
        <v>158.56</v>
      </c>
      <c r="C4213">
        <v>20</v>
      </c>
      <c r="D4213" t="s">
        <v>50</v>
      </c>
      <c r="E4213">
        <v>0</v>
      </c>
      <c r="F4213">
        <v>0</v>
      </c>
      <c r="G4213">
        <v>54</v>
      </c>
      <c r="H4213">
        <v>0</v>
      </c>
      <c r="I4213">
        <v>58</v>
      </c>
      <c r="J4213">
        <v>0</v>
      </c>
      <c r="K4213">
        <f>_xlfn.XLOOKUP(FraudData[[#This Row],[amount]],AmountRules[Amount Min],AmountRules[Risk Points],,-1)</f>
        <v>0</v>
      </c>
      <c r="L4213">
        <f>_xlfn.XLOOKUP(FraudData[[#This Row],[transaction_hour]],TimeRules[Hour Min],TimeRules[Risk Points],,-1)</f>
        <v>0</v>
      </c>
      <c r="M4213">
        <f>_xlfn.XLOOKUP(FraudData[[#This Row],[foreign_transaction]],ForeignRules[Foreign Transaction],ForeignRules[Risk Points],0)</f>
        <v>0</v>
      </c>
      <c r="N4213">
        <f>_xlfn.XLOOKUP(FraudData[[#This Row],[location_mismatch]],Table10[Location Mismatch],Table10[Risk Points],0)</f>
        <v>0</v>
      </c>
      <c r="O4213">
        <f>_xlfn.XLOOKUP(FraudData[[#This Row],[device_trust_score]],DeviceRules[Device Min],DeviceRules[Risk Points],,-1)</f>
        <v>1</v>
      </c>
      <c r="P4213">
        <f>_xlfn.XLOOKUP(FraudData[[#This Row],[velocity_last_24h]],VelocityRules[Velocity Min],VelocityRules[Risk Points],,-1)</f>
        <v>0</v>
      </c>
      <c r="Q4213">
        <f>_xlfn.XLOOKUP(FraudData[[#This Row],[merchant_category]],MerchantRules[Merchant Category],MerchantRules[Risk Points],0)</f>
        <v>0</v>
      </c>
      <c r="R4213">
        <f>SUM(FraudData[[#This Row],[Amount Risk]:[Merchant Risk]])</f>
        <v>1</v>
      </c>
      <c r="S4213" t="str" cm="1">
        <f t="array" ref="S4213">_xlfn.IFS(FraudData[[#This Row],[Fraud Risk Score]]&gt;=8,"High Risk",FraudData[[#This Row],[Fraud Risk Score]]&gt;=6,"Medium Risk",TRUE,"Low Risk")</f>
        <v>Low Risk</v>
      </c>
    </row>
    <row r="4214" spans="1:19">
      <c r="A4214">
        <v>4213</v>
      </c>
      <c r="B4214">
        <v>141.47999999999999</v>
      </c>
      <c r="C4214">
        <v>21</v>
      </c>
      <c r="D4214" t="s">
        <v>46</v>
      </c>
      <c r="E4214">
        <v>0</v>
      </c>
      <c r="F4214">
        <v>0</v>
      </c>
      <c r="G4214">
        <v>38</v>
      </c>
      <c r="H4214">
        <v>5</v>
      </c>
      <c r="I4214">
        <v>49</v>
      </c>
      <c r="J4214">
        <v>0</v>
      </c>
      <c r="K4214">
        <f>_xlfn.XLOOKUP(FraudData[[#This Row],[amount]],AmountRules[Amount Min],AmountRules[Risk Points],,-1)</f>
        <v>0</v>
      </c>
      <c r="L4214">
        <f>_xlfn.XLOOKUP(FraudData[[#This Row],[transaction_hour]],TimeRules[Hour Min],TimeRules[Risk Points],,-1)</f>
        <v>0</v>
      </c>
      <c r="M4214">
        <f>_xlfn.XLOOKUP(FraudData[[#This Row],[foreign_transaction]],ForeignRules[Foreign Transaction],ForeignRules[Risk Points],0)</f>
        <v>0</v>
      </c>
      <c r="N4214">
        <f>_xlfn.XLOOKUP(FraudData[[#This Row],[location_mismatch]],Table10[Location Mismatch],Table10[Risk Points],0)</f>
        <v>0</v>
      </c>
      <c r="O4214">
        <f>_xlfn.XLOOKUP(FraudData[[#This Row],[device_trust_score]],DeviceRules[Device Min],DeviceRules[Risk Points],,-1)</f>
        <v>2</v>
      </c>
      <c r="P4214">
        <f>_xlfn.XLOOKUP(FraudData[[#This Row],[velocity_last_24h]],VelocityRules[Velocity Min],VelocityRules[Risk Points],,-1)</f>
        <v>3</v>
      </c>
      <c r="Q4214">
        <f>_xlfn.XLOOKUP(FraudData[[#This Row],[merchant_category]],MerchantRules[Merchant Category],MerchantRules[Risk Points],0)</f>
        <v>0</v>
      </c>
      <c r="R4214">
        <f>SUM(FraudData[[#This Row],[Amount Risk]:[Merchant Risk]])</f>
        <v>5</v>
      </c>
      <c r="S4214" t="str" cm="1">
        <f t="array" ref="S4214">_xlfn.IFS(FraudData[[#This Row],[Fraud Risk Score]]&gt;=8,"High Risk",FraudData[[#This Row],[Fraud Risk Score]]&gt;=6,"Medium Risk",TRUE,"Low Risk")</f>
        <v>Low Risk</v>
      </c>
    </row>
    <row r="4215" spans="1:19">
      <c r="A4215">
        <v>4214</v>
      </c>
      <c r="B4215">
        <v>47.92</v>
      </c>
      <c r="C4215">
        <v>4</v>
      </c>
      <c r="D4215" t="s">
        <v>47</v>
      </c>
      <c r="E4215">
        <v>0</v>
      </c>
      <c r="F4215">
        <v>0</v>
      </c>
      <c r="G4215">
        <v>69</v>
      </c>
      <c r="H4215">
        <v>1</v>
      </c>
      <c r="I4215">
        <v>28</v>
      </c>
      <c r="J4215">
        <v>0</v>
      </c>
      <c r="K4215">
        <f>_xlfn.XLOOKUP(FraudData[[#This Row],[amount]],AmountRules[Amount Min],AmountRules[Risk Points],,-1)</f>
        <v>0</v>
      </c>
      <c r="L4215">
        <f>_xlfn.XLOOKUP(FraudData[[#This Row],[transaction_hour]],TimeRules[Hour Min],TimeRules[Risk Points],,-1)</f>
        <v>0</v>
      </c>
      <c r="M4215">
        <f>_xlfn.XLOOKUP(FraudData[[#This Row],[foreign_transaction]],ForeignRules[Foreign Transaction],ForeignRules[Risk Points],0)</f>
        <v>0</v>
      </c>
      <c r="N4215">
        <f>_xlfn.XLOOKUP(FraudData[[#This Row],[location_mismatch]],Table10[Location Mismatch],Table10[Risk Points],0)</f>
        <v>0</v>
      </c>
      <c r="O4215">
        <f>_xlfn.XLOOKUP(FraudData[[#This Row],[device_trust_score]],DeviceRules[Device Min],DeviceRules[Risk Points],,-1)</f>
        <v>1</v>
      </c>
      <c r="P4215">
        <f>_xlfn.XLOOKUP(FraudData[[#This Row],[velocity_last_24h]],VelocityRules[Velocity Min],VelocityRules[Risk Points],,-1)</f>
        <v>0</v>
      </c>
      <c r="Q4215">
        <f>_xlfn.XLOOKUP(FraudData[[#This Row],[merchant_category]],MerchantRules[Merchant Category],MerchantRules[Risk Points],0)</f>
        <v>0</v>
      </c>
      <c r="R4215">
        <f>SUM(FraudData[[#This Row],[Amount Risk]:[Merchant Risk]])</f>
        <v>1</v>
      </c>
      <c r="S4215" t="str" cm="1">
        <f t="array" ref="S4215">_xlfn.IFS(FraudData[[#This Row],[Fraud Risk Score]]&gt;=8,"High Risk",FraudData[[#This Row],[Fraud Risk Score]]&gt;=6,"Medium Risk",TRUE,"Low Risk")</f>
        <v>Low Risk</v>
      </c>
    </row>
    <row r="4216" spans="1:19">
      <c r="A4216">
        <v>4215</v>
      </c>
      <c r="B4216">
        <v>182.79</v>
      </c>
      <c r="C4216">
        <v>6</v>
      </c>
      <c r="D4216" t="s">
        <v>50</v>
      </c>
      <c r="E4216">
        <v>0</v>
      </c>
      <c r="F4216">
        <v>0</v>
      </c>
      <c r="G4216">
        <v>70</v>
      </c>
      <c r="H4216">
        <v>0</v>
      </c>
      <c r="I4216">
        <v>43</v>
      </c>
      <c r="J4216">
        <v>0</v>
      </c>
      <c r="K4216">
        <f>_xlfn.XLOOKUP(FraudData[[#This Row],[amount]],AmountRules[Amount Min],AmountRules[Risk Points],,-1)</f>
        <v>0</v>
      </c>
      <c r="L4216">
        <f>_xlfn.XLOOKUP(FraudData[[#This Row],[transaction_hour]],TimeRules[Hour Min],TimeRules[Risk Points],,-1)</f>
        <v>0</v>
      </c>
      <c r="M4216">
        <f>_xlfn.XLOOKUP(FraudData[[#This Row],[foreign_transaction]],ForeignRules[Foreign Transaction],ForeignRules[Risk Points],0)</f>
        <v>0</v>
      </c>
      <c r="N4216">
        <f>_xlfn.XLOOKUP(FraudData[[#This Row],[location_mismatch]],Table10[Location Mismatch],Table10[Risk Points],0)</f>
        <v>0</v>
      </c>
      <c r="O4216">
        <f>_xlfn.XLOOKUP(FraudData[[#This Row],[device_trust_score]],DeviceRules[Device Min],DeviceRules[Risk Points],,-1)</f>
        <v>0</v>
      </c>
      <c r="P4216">
        <f>_xlfn.XLOOKUP(FraudData[[#This Row],[velocity_last_24h]],VelocityRules[Velocity Min],VelocityRules[Risk Points],,-1)</f>
        <v>0</v>
      </c>
      <c r="Q4216">
        <f>_xlfn.XLOOKUP(FraudData[[#This Row],[merchant_category]],MerchantRules[Merchant Category],MerchantRules[Risk Points],0)</f>
        <v>0</v>
      </c>
      <c r="R4216">
        <f>SUM(FraudData[[#This Row],[Amount Risk]:[Merchant Risk]])</f>
        <v>0</v>
      </c>
      <c r="S4216" t="str" cm="1">
        <f t="array" ref="S4216">_xlfn.IFS(FraudData[[#This Row],[Fraud Risk Score]]&gt;=8,"High Risk",FraudData[[#This Row],[Fraud Risk Score]]&gt;=6,"Medium Risk",TRUE,"Low Risk")</f>
        <v>Low Risk</v>
      </c>
    </row>
    <row r="4217" spans="1:19">
      <c r="A4217">
        <v>4216</v>
      </c>
      <c r="B4217">
        <v>308.73</v>
      </c>
      <c r="C4217">
        <v>0</v>
      </c>
      <c r="D4217" t="s">
        <v>48</v>
      </c>
      <c r="E4217">
        <v>0</v>
      </c>
      <c r="F4217">
        <v>0</v>
      </c>
      <c r="G4217">
        <v>91</v>
      </c>
      <c r="H4217">
        <v>5</v>
      </c>
      <c r="I4217">
        <v>68</v>
      </c>
      <c r="J4217">
        <v>0</v>
      </c>
      <c r="K4217">
        <f>_xlfn.XLOOKUP(FraudData[[#This Row],[amount]],AmountRules[Amount Min],AmountRules[Risk Points],,-1)</f>
        <v>0</v>
      </c>
      <c r="L4217">
        <f>_xlfn.XLOOKUP(FraudData[[#This Row],[transaction_hour]],TimeRules[Hour Min],TimeRules[Risk Points],,-1)</f>
        <v>3</v>
      </c>
      <c r="M4217">
        <f>_xlfn.XLOOKUP(FraudData[[#This Row],[foreign_transaction]],ForeignRules[Foreign Transaction],ForeignRules[Risk Points],0)</f>
        <v>0</v>
      </c>
      <c r="N4217">
        <f>_xlfn.XLOOKUP(FraudData[[#This Row],[location_mismatch]],Table10[Location Mismatch],Table10[Risk Points],0)</f>
        <v>0</v>
      </c>
      <c r="O4217">
        <f>_xlfn.XLOOKUP(FraudData[[#This Row],[device_trust_score]],DeviceRules[Device Min],DeviceRules[Risk Points],,-1)</f>
        <v>0</v>
      </c>
      <c r="P4217">
        <f>_xlfn.XLOOKUP(FraudData[[#This Row],[velocity_last_24h]],VelocityRules[Velocity Min],VelocityRules[Risk Points],,-1)</f>
        <v>3</v>
      </c>
      <c r="Q4217">
        <f>_xlfn.XLOOKUP(FraudData[[#This Row],[merchant_category]],MerchantRules[Merchant Category],MerchantRules[Risk Points],0)</f>
        <v>0</v>
      </c>
      <c r="R4217">
        <f>SUM(FraudData[[#This Row],[Amount Risk]:[Merchant Risk]])</f>
        <v>6</v>
      </c>
      <c r="S4217" t="str" cm="1">
        <f t="array" ref="S4217">_xlfn.IFS(FraudData[[#This Row],[Fraud Risk Score]]&gt;=8,"High Risk",FraudData[[#This Row],[Fraud Risk Score]]&gt;=6,"Medium Risk",TRUE,"Low Risk")</f>
        <v>Medium Risk</v>
      </c>
    </row>
    <row r="4218" spans="1:19">
      <c r="A4218">
        <v>4217</v>
      </c>
      <c r="B4218">
        <v>7.64</v>
      </c>
      <c r="C4218">
        <v>12</v>
      </c>
      <c r="D4218" t="s">
        <v>50</v>
      </c>
      <c r="E4218">
        <v>0</v>
      </c>
      <c r="F4218">
        <v>0</v>
      </c>
      <c r="G4218">
        <v>40</v>
      </c>
      <c r="H4218">
        <v>2</v>
      </c>
      <c r="I4218">
        <v>48</v>
      </c>
      <c r="J4218">
        <v>0</v>
      </c>
      <c r="K4218">
        <f>_xlfn.XLOOKUP(FraudData[[#This Row],[amount]],AmountRules[Amount Min],AmountRules[Risk Points],,-1)</f>
        <v>0</v>
      </c>
      <c r="L4218">
        <f>_xlfn.XLOOKUP(FraudData[[#This Row],[transaction_hour]],TimeRules[Hour Min],TimeRules[Risk Points],,-1)</f>
        <v>0</v>
      </c>
      <c r="M4218">
        <f>_xlfn.XLOOKUP(FraudData[[#This Row],[foreign_transaction]],ForeignRules[Foreign Transaction],ForeignRules[Risk Points],0)</f>
        <v>0</v>
      </c>
      <c r="N4218">
        <f>_xlfn.XLOOKUP(FraudData[[#This Row],[location_mismatch]],Table10[Location Mismatch],Table10[Risk Points],0)</f>
        <v>0</v>
      </c>
      <c r="O4218">
        <f>_xlfn.XLOOKUP(FraudData[[#This Row],[device_trust_score]],DeviceRules[Device Min],DeviceRules[Risk Points],,-1)</f>
        <v>2</v>
      </c>
      <c r="P4218">
        <f>_xlfn.XLOOKUP(FraudData[[#This Row],[velocity_last_24h]],VelocityRules[Velocity Min],VelocityRules[Risk Points],,-1)</f>
        <v>0</v>
      </c>
      <c r="Q4218">
        <f>_xlfn.XLOOKUP(FraudData[[#This Row],[merchant_category]],MerchantRules[Merchant Category],MerchantRules[Risk Points],0)</f>
        <v>0</v>
      </c>
      <c r="R4218">
        <f>SUM(FraudData[[#This Row],[Amount Risk]:[Merchant Risk]])</f>
        <v>2</v>
      </c>
      <c r="S4218" t="str" cm="1">
        <f t="array" ref="S4218">_xlfn.IFS(FraudData[[#This Row],[Fraud Risk Score]]&gt;=8,"High Risk",FraudData[[#This Row],[Fraud Risk Score]]&gt;=6,"Medium Risk",TRUE,"Low Risk")</f>
        <v>Low Risk</v>
      </c>
    </row>
    <row r="4219" spans="1:19">
      <c r="A4219">
        <v>4218</v>
      </c>
      <c r="B4219">
        <v>124.09</v>
      </c>
      <c r="C4219">
        <v>18</v>
      </c>
      <c r="D4219" t="s">
        <v>49</v>
      </c>
      <c r="E4219">
        <v>0</v>
      </c>
      <c r="F4219">
        <v>0</v>
      </c>
      <c r="G4219">
        <v>34</v>
      </c>
      <c r="H4219">
        <v>1</v>
      </c>
      <c r="I4219">
        <v>32</v>
      </c>
      <c r="J4219">
        <v>0</v>
      </c>
      <c r="K4219">
        <f>_xlfn.XLOOKUP(FraudData[[#This Row],[amount]],AmountRules[Amount Min],AmountRules[Risk Points],,-1)</f>
        <v>0</v>
      </c>
      <c r="L4219">
        <f>_xlfn.XLOOKUP(FraudData[[#This Row],[transaction_hour]],TimeRules[Hour Min],TimeRules[Risk Points],,-1)</f>
        <v>0</v>
      </c>
      <c r="M4219">
        <f>_xlfn.XLOOKUP(FraudData[[#This Row],[foreign_transaction]],ForeignRules[Foreign Transaction],ForeignRules[Risk Points],0)</f>
        <v>0</v>
      </c>
      <c r="N4219">
        <f>_xlfn.XLOOKUP(FraudData[[#This Row],[location_mismatch]],Table10[Location Mismatch],Table10[Risk Points],0)</f>
        <v>0</v>
      </c>
      <c r="O4219">
        <f>_xlfn.XLOOKUP(FraudData[[#This Row],[device_trust_score]],DeviceRules[Device Min],DeviceRules[Risk Points],,-1)</f>
        <v>2</v>
      </c>
      <c r="P4219">
        <f>_xlfn.XLOOKUP(FraudData[[#This Row],[velocity_last_24h]],VelocityRules[Velocity Min],VelocityRules[Risk Points],,-1)</f>
        <v>0</v>
      </c>
      <c r="Q4219">
        <f>_xlfn.XLOOKUP(FraudData[[#This Row],[merchant_category]],MerchantRules[Merchant Category],MerchantRules[Risk Points],0)</f>
        <v>1</v>
      </c>
      <c r="R4219">
        <f>SUM(FraudData[[#This Row],[Amount Risk]:[Merchant Risk]])</f>
        <v>3</v>
      </c>
      <c r="S4219" t="str" cm="1">
        <f t="array" ref="S4219">_xlfn.IFS(FraudData[[#This Row],[Fraud Risk Score]]&gt;=8,"High Risk",FraudData[[#This Row],[Fraud Risk Score]]&gt;=6,"Medium Risk",TRUE,"Low Risk")</f>
        <v>Low Risk</v>
      </c>
    </row>
    <row r="4220" spans="1:19">
      <c r="A4220">
        <v>4219</v>
      </c>
      <c r="B4220">
        <v>210.41</v>
      </c>
      <c r="C4220">
        <v>21</v>
      </c>
      <c r="D4220" t="s">
        <v>50</v>
      </c>
      <c r="E4220">
        <v>0</v>
      </c>
      <c r="F4220">
        <v>0</v>
      </c>
      <c r="G4220">
        <v>92</v>
      </c>
      <c r="H4220">
        <v>5</v>
      </c>
      <c r="I4220">
        <v>29</v>
      </c>
      <c r="J4220">
        <v>0</v>
      </c>
      <c r="K4220">
        <f>_xlfn.XLOOKUP(FraudData[[#This Row],[amount]],AmountRules[Amount Min],AmountRules[Risk Points],,-1)</f>
        <v>0</v>
      </c>
      <c r="L4220">
        <f>_xlfn.XLOOKUP(FraudData[[#This Row],[transaction_hour]],TimeRules[Hour Min],TimeRules[Risk Points],,-1)</f>
        <v>0</v>
      </c>
      <c r="M4220">
        <f>_xlfn.XLOOKUP(FraudData[[#This Row],[foreign_transaction]],ForeignRules[Foreign Transaction],ForeignRules[Risk Points],0)</f>
        <v>0</v>
      </c>
      <c r="N4220">
        <f>_xlfn.XLOOKUP(FraudData[[#This Row],[location_mismatch]],Table10[Location Mismatch],Table10[Risk Points],0)</f>
        <v>0</v>
      </c>
      <c r="O4220">
        <f>_xlfn.XLOOKUP(FraudData[[#This Row],[device_trust_score]],DeviceRules[Device Min],DeviceRules[Risk Points],,-1)</f>
        <v>0</v>
      </c>
      <c r="P4220">
        <f>_xlfn.XLOOKUP(FraudData[[#This Row],[velocity_last_24h]],VelocityRules[Velocity Min],VelocityRules[Risk Points],,-1)</f>
        <v>3</v>
      </c>
      <c r="Q4220">
        <f>_xlfn.XLOOKUP(FraudData[[#This Row],[merchant_category]],MerchantRules[Merchant Category],MerchantRules[Risk Points],0)</f>
        <v>0</v>
      </c>
      <c r="R4220">
        <f>SUM(FraudData[[#This Row],[Amount Risk]:[Merchant Risk]])</f>
        <v>3</v>
      </c>
      <c r="S4220" t="str" cm="1">
        <f t="array" ref="S4220">_xlfn.IFS(FraudData[[#This Row],[Fraud Risk Score]]&gt;=8,"High Risk",FraudData[[#This Row],[Fraud Risk Score]]&gt;=6,"Medium Risk",TRUE,"Low Risk")</f>
        <v>Low Risk</v>
      </c>
    </row>
    <row r="4221" spans="1:19">
      <c r="A4221">
        <v>4220</v>
      </c>
      <c r="B4221">
        <v>52.34</v>
      </c>
      <c r="C4221">
        <v>0</v>
      </c>
      <c r="D4221" t="s">
        <v>46</v>
      </c>
      <c r="E4221">
        <v>0</v>
      </c>
      <c r="F4221">
        <v>0</v>
      </c>
      <c r="G4221">
        <v>76</v>
      </c>
      <c r="H4221">
        <v>0</v>
      </c>
      <c r="I4221">
        <v>43</v>
      </c>
      <c r="J4221">
        <v>0</v>
      </c>
      <c r="K4221">
        <f>_xlfn.XLOOKUP(FraudData[[#This Row],[amount]],AmountRules[Amount Min],AmountRules[Risk Points],,-1)</f>
        <v>0</v>
      </c>
      <c r="L4221">
        <f>_xlfn.XLOOKUP(FraudData[[#This Row],[transaction_hour]],TimeRules[Hour Min],TimeRules[Risk Points],,-1)</f>
        <v>3</v>
      </c>
      <c r="M4221">
        <f>_xlfn.XLOOKUP(FraudData[[#This Row],[foreign_transaction]],ForeignRules[Foreign Transaction],ForeignRules[Risk Points],0)</f>
        <v>0</v>
      </c>
      <c r="N4221">
        <f>_xlfn.XLOOKUP(FraudData[[#This Row],[location_mismatch]],Table10[Location Mismatch],Table10[Risk Points],0)</f>
        <v>0</v>
      </c>
      <c r="O4221">
        <f>_xlfn.XLOOKUP(FraudData[[#This Row],[device_trust_score]],DeviceRules[Device Min],DeviceRules[Risk Points],,-1)</f>
        <v>0</v>
      </c>
      <c r="P4221">
        <f>_xlfn.XLOOKUP(FraudData[[#This Row],[velocity_last_24h]],VelocityRules[Velocity Min],VelocityRules[Risk Points],,-1)</f>
        <v>0</v>
      </c>
      <c r="Q4221">
        <f>_xlfn.XLOOKUP(FraudData[[#This Row],[merchant_category]],MerchantRules[Merchant Category],MerchantRules[Risk Points],0)</f>
        <v>0</v>
      </c>
      <c r="R4221">
        <f>SUM(FraudData[[#This Row],[Amount Risk]:[Merchant Risk]])</f>
        <v>3</v>
      </c>
      <c r="S4221" t="str" cm="1">
        <f t="array" ref="S4221">_xlfn.IFS(FraudData[[#This Row],[Fraud Risk Score]]&gt;=8,"High Risk",FraudData[[#This Row],[Fraud Risk Score]]&gt;=6,"Medium Risk",TRUE,"Low Risk")</f>
        <v>Low Risk</v>
      </c>
    </row>
    <row r="4222" spans="1:19">
      <c r="A4222">
        <v>4221</v>
      </c>
      <c r="B4222">
        <v>66.209999999999994</v>
      </c>
      <c r="C4222">
        <v>12</v>
      </c>
      <c r="D4222" t="s">
        <v>47</v>
      </c>
      <c r="E4222">
        <v>1</v>
      </c>
      <c r="F4222">
        <v>0</v>
      </c>
      <c r="G4222">
        <v>74</v>
      </c>
      <c r="H4222">
        <v>4</v>
      </c>
      <c r="I4222">
        <v>64</v>
      </c>
      <c r="J4222">
        <v>0</v>
      </c>
      <c r="K4222">
        <f>_xlfn.XLOOKUP(FraudData[[#This Row],[amount]],AmountRules[Amount Min],AmountRules[Risk Points],,-1)</f>
        <v>0</v>
      </c>
      <c r="L4222">
        <f>_xlfn.XLOOKUP(FraudData[[#This Row],[transaction_hour]],TimeRules[Hour Min],TimeRules[Risk Points],,-1)</f>
        <v>0</v>
      </c>
      <c r="M4222">
        <f>_xlfn.XLOOKUP(FraudData[[#This Row],[foreign_transaction]],ForeignRules[Foreign Transaction],ForeignRules[Risk Points],0)</f>
        <v>3</v>
      </c>
      <c r="N4222">
        <f>_xlfn.XLOOKUP(FraudData[[#This Row],[location_mismatch]],Table10[Location Mismatch],Table10[Risk Points],0)</f>
        <v>0</v>
      </c>
      <c r="O4222">
        <f>_xlfn.XLOOKUP(FraudData[[#This Row],[device_trust_score]],DeviceRules[Device Min],DeviceRules[Risk Points],,-1)</f>
        <v>0</v>
      </c>
      <c r="P4222">
        <f>_xlfn.XLOOKUP(FraudData[[#This Row],[velocity_last_24h]],VelocityRules[Velocity Min],VelocityRules[Risk Points],,-1)</f>
        <v>0</v>
      </c>
      <c r="Q4222">
        <f>_xlfn.XLOOKUP(FraudData[[#This Row],[merchant_category]],MerchantRules[Merchant Category],MerchantRules[Risk Points],0)</f>
        <v>0</v>
      </c>
      <c r="R4222">
        <f>SUM(FraudData[[#This Row],[Amount Risk]:[Merchant Risk]])</f>
        <v>3</v>
      </c>
      <c r="S4222" t="str" cm="1">
        <f t="array" ref="S4222">_xlfn.IFS(FraudData[[#This Row],[Fraud Risk Score]]&gt;=8,"High Risk",FraudData[[#This Row],[Fraud Risk Score]]&gt;=6,"Medium Risk",TRUE,"Low Risk")</f>
        <v>Low Risk</v>
      </c>
    </row>
    <row r="4223" spans="1:19">
      <c r="A4223">
        <v>4222</v>
      </c>
      <c r="B4223">
        <v>171.18</v>
      </c>
      <c r="C4223">
        <v>10</v>
      </c>
      <c r="D4223" t="s">
        <v>48</v>
      </c>
      <c r="E4223">
        <v>0</v>
      </c>
      <c r="F4223">
        <v>0</v>
      </c>
      <c r="G4223">
        <v>92</v>
      </c>
      <c r="H4223">
        <v>1</v>
      </c>
      <c r="I4223">
        <v>66</v>
      </c>
      <c r="J4223">
        <v>0</v>
      </c>
      <c r="K4223">
        <f>_xlfn.XLOOKUP(FraudData[[#This Row],[amount]],AmountRules[Amount Min],AmountRules[Risk Points],,-1)</f>
        <v>0</v>
      </c>
      <c r="L4223">
        <f>_xlfn.XLOOKUP(FraudData[[#This Row],[transaction_hour]],TimeRules[Hour Min],TimeRules[Risk Points],,-1)</f>
        <v>0</v>
      </c>
      <c r="M4223">
        <f>_xlfn.XLOOKUP(FraudData[[#This Row],[foreign_transaction]],ForeignRules[Foreign Transaction],ForeignRules[Risk Points],0)</f>
        <v>0</v>
      </c>
      <c r="N4223">
        <f>_xlfn.XLOOKUP(FraudData[[#This Row],[location_mismatch]],Table10[Location Mismatch],Table10[Risk Points],0)</f>
        <v>0</v>
      </c>
      <c r="O4223">
        <f>_xlfn.XLOOKUP(FraudData[[#This Row],[device_trust_score]],DeviceRules[Device Min],DeviceRules[Risk Points],,-1)</f>
        <v>0</v>
      </c>
      <c r="P4223">
        <f>_xlfn.XLOOKUP(FraudData[[#This Row],[velocity_last_24h]],VelocityRules[Velocity Min],VelocityRules[Risk Points],,-1)</f>
        <v>0</v>
      </c>
      <c r="Q4223">
        <f>_xlfn.XLOOKUP(FraudData[[#This Row],[merchant_category]],MerchantRules[Merchant Category],MerchantRules[Risk Points],0)</f>
        <v>0</v>
      </c>
      <c r="R4223">
        <f>SUM(FraudData[[#This Row],[Amount Risk]:[Merchant Risk]])</f>
        <v>0</v>
      </c>
      <c r="S4223" t="str" cm="1">
        <f t="array" ref="S4223">_xlfn.IFS(FraudData[[#This Row],[Fraud Risk Score]]&gt;=8,"High Risk",FraudData[[#This Row],[Fraud Risk Score]]&gt;=6,"Medium Risk",TRUE,"Low Risk")</f>
        <v>Low Risk</v>
      </c>
    </row>
    <row r="4224" spans="1:19">
      <c r="A4224">
        <v>4223</v>
      </c>
      <c r="B4224">
        <v>410.79</v>
      </c>
      <c r="C4224">
        <v>6</v>
      </c>
      <c r="D4224" t="s">
        <v>48</v>
      </c>
      <c r="E4224">
        <v>0</v>
      </c>
      <c r="F4224">
        <v>0</v>
      </c>
      <c r="G4224">
        <v>26</v>
      </c>
      <c r="H4224">
        <v>1</v>
      </c>
      <c r="I4224">
        <v>28</v>
      </c>
      <c r="J4224">
        <v>0</v>
      </c>
      <c r="K4224">
        <f>_xlfn.XLOOKUP(FraudData[[#This Row],[amount]],AmountRules[Amount Min],AmountRules[Risk Points],,-1)</f>
        <v>0</v>
      </c>
      <c r="L4224">
        <f>_xlfn.XLOOKUP(FraudData[[#This Row],[transaction_hour]],TimeRules[Hour Min],TimeRules[Risk Points],,-1)</f>
        <v>0</v>
      </c>
      <c r="M4224">
        <f>_xlfn.XLOOKUP(FraudData[[#This Row],[foreign_transaction]],ForeignRules[Foreign Transaction],ForeignRules[Risk Points],0)</f>
        <v>0</v>
      </c>
      <c r="N4224">
        <f>_xlfn.XLOOKUP(FraudData[[#This Row],[location_mismatch]],Table10[Location Mismatch],Table10[Risk Points],0)</f>
        <v>0</v>
      </c>
      <c r="O4224">
        <f>_xlfn.XLOOKUP(FraudData[[#This Row],[device_trust_score]],DeviceRules[Device Min],DeviceRules[Risk Points],,-1)</f>
        <v>3</v>
      </c>
      <c r="P4224">
        <f>_xlfn.XLOOKUP(FraudData[[#This Row],[velocity_last_24h]],VelocityRules[Velocity Min],VelocityRules[Risk Points],,-1)</f>
        <v>0</v>
      </c>
      <c r="Q4224">
        <f>_xlfn.XLOOKUP(FraudData[[#This Row],[merchant_category]],MerchantRules[Merchant Category],MerchantRules[Risk Points],0)</f>
        <v>0</v>
      </c>
      <c r="R4224">
        <f>SUM(FraudData[[#This Row],[Amount Risk]:[Merchant Risk]])</f>
        <v>3</v>
      </c>
      <c r="S4224" t="str" cm="1">
        <f t="array" ref="S4224">_xlfn.IFS(FraudData[[#This Row],[Fraud Risk Score]]&gt;=8,"High Risk",FraudData[[#This Row],[Fraud Risk Score]]&gt;=6,"Medium Risk",TRUE,"Low Risk")</f>
        <v>Low Risk</v>
      </c>
    </row>
    <row r="4225" spans="1:19">
      <c r="A4225">
        <v>4224</v>
      </c>
      <c r="B4225">
        <v>298.86</v>
      </c>
      <c r="C4225">
        <v>19</v>
      </c>
      <c r="D4225" t="s">
        <v>46</v>
      </c>
      <c r="E4225">
        <v>0</v>
      </c>
      <c r="F4225">
        <v>0</v>
      </c>
      <c r="G4225">
        <v>99</v>
      </c>
      <c r="H4225">
        <v>1</v>
      </c>
      <c r="I4225">
        <v>66</v>
      </c>
      <c r="J4225">
        <v>0</v>
      </c>
      <c r="K4225">
        <f>_xlfn.XLOOKUP(FraudData[[#This Row],[amount]],AmountRules[Amount Min],AmountRules[Risk Points],,-1)</f>
        <v>0</v>
      </c>
      <c r="L4225">
        <f>_xlfn.XLOOKUP(FraudData[[#This Row],[transaction_hour]],TimeRules[Hour Min],TimeRules[Risk Points],,-1)</f>
        <v>0</v>
      </c>
      <c r="M4225">
        <f>_xlfn.XLOOKUP(FraudData[[#This Row],[foreign_transaction]],ForeignRules[Foreign Transaction],ForeignRules[Risk Points],0)</f>
        <v>0</v>
      </c>
      <c r="N4225">
        <f>_xlfn.XLOOKUP(FraudData[[#This Row],[location_mismatch]],Table10[Location Mismatch],Table10[Risk Points],0)</f>
        <v>0</v>
      </c>
      <c r="O4225">
        <f>_xlfn.XLOOKUP(FraudData[[#This Row],[device_trust_score]],DeviceRules[Device Min],DeviceRules[Risk Points],,-1)</f>
        <v>0</v>
      </c>
      <c r="P4225">
        <f>_xlfn.XLOOKUP(FraudData[[#This Row],[velocity_last_24h]],VelocityRules[Velocity Min],VelocityRules[Risk Points],,-1)</f>
        <v>0</v>
      </c>
      <c r="Q4225">
        <f>_xlfn.XLOOKUP(FraudData[[#This Row],[merchant_category]],MerchantRules[Merchant Category],MerchantRules[Risk Points],0)</f>
        <v>0</v>
      </c>
      <c r="R4225">
        <f>SUM(FraudData[[#This Row],[Amount Risk]:[Merchant Risk]])</f>
        <v>0</v>
      </c>
      <c r="S4225" t="str" cm="1">
        <f t="array" ref="S4225">_xlfn.IFS(FraudData[[#This Row],[Fraud Risk Score]]&gt;=8,"High Risk",FraudData[[#This Row],[Fraud Risk Score]]&gt;=6,"Medium Risk",TRUE,"Low Risk")</f>
        <v>Low Risk</v>
      </c>
    </row>
    <row r="4226" spans="1:19">
      <c r="A4226">
        <v>4225</v>
      </c>
      <c r="B4226">
        <v>157.5</v>
      </c>
      <c r="C4226">
        <v>2</v>
      </c>
      <c r="D4226" t="s">
        <v>46</v>
      </c>
      <c r="E4226">
        <v>0</v>
      </c>
      <c r="F4226">
        <v>0</v>
      </c>
      <c r="G4226">
        <v>99</v>
      </c>
      <c r="H4226">
        <v>1</v>
      </c>
      <c r="I4226">
        <v>39</v>
      </c>
      <c r="J4226">
        <v>0</v>
      </c>
      <c r="K4226">
        <f>_xlfn.XLOOKUP(FraudData[[#This Row],[amount]],AmountRules[Amount Min],AmountRules[Risk Points],,-1)</f>
        <v>0</v>
      </c>
      <c r="L4226">
        <f>_xlfn.XLOOKUP(FraudData[[#This Row],[transaction_hour]],TimeRules[Hour Min],TimeRules[Risk Points],,-1)</f>
        <v>3</v>
      </c>
      <c r="M4226">
        <f>_xlfn.XLOOKUP(FraudData[[#This Row],[foreign_transaction]],ForeignRules[Foreign Transaction],ForeignRules[Risk Points],0)</f>
        <v>0</v>
      </c>
      <c r="N4226">
        <f>_xlfn.XLOOKUP(FraudData[[#This Row],[location_mismatch]],Table10[Location Mismatch],Table10[Risk Points],0)</f>
        <v>0</v>
      </c>
      <c r="O4226">
        <f>_xlfn.XLOOKUP(FraudData[[#This Row],[device_trust_score]],DeviceRules[Device Min],DeviceRules[Risk Points],,-1)</f>
        <v>0</v>
      </c>
      <c r="P4226">
        <f>_xlfn.XLOOKUP(FraudData[[#This Row],[velocity_last_24h]],VelocityRules[Velocity Min],VelocityRules[Risk Points],,-1)</f>
        <v>0</v>
      </c>
      <c r="Q4226">
        <f>_xlfn.XLOOKUP(FraudData[[#This Row],[merchant_category]],MerchantRules[Merchant Category],MerchantRules[Risk Points],0)</f>
        <v>0</v>
      </c>
      <c r="R4226">
        <f>SUM(FraudData[[#This Row],[Amount Risk]:[Merchant Risk]])</f>
        <v>3</v>
      </c>
      <c r="S4226" t="str" cm="1">
        <f t="array" ref="S4226">_xlfn.IFS(FraudData[[#This Row],[Fraud Risk Score]]&gt;=8,"High Risk",FraudData[[#This Row],[Fraud Risk Score]]&gt;=6,"Medium Risk",TRUE,"Low Risk")</f>
        <v>Low Risk</v>
      </c>
    </row>
    <row r="4227" spans="1:19">
      <c r="A4227">
        <v>4226</v>
      </c>
      <c r="B4227">
        <v>235.83</v>
      </c>
      <c r="C4227">
        <v>0</v>
      </c>
      <c r="D4227" t="s">
        <v>46</v>
      </c>
      <c r="E4227">
        <v>0</v>
      </c>
      <c r="F4227">
        <v>0</v>
      </c>
      <c r="G4227">
        <v>84</v>
      </c>
      <c r="H4227">
        <v>4</v>
      </c>
      <c r="I4227">
        <v>45</v>
      </c>
      <c r="J4227">
        <v>0</v>
      </c>
      <c r="K4227">
        <f>_xlfn.XLOOKUP(FraudData[[#This Row],[amount]],AmountRules[Amount Min],AmountRules[Risk Points],,-1)</f>
        <v>0</v>
      </c>
      <c r="L4227">
        <f>_xlfn.XLOOKUP(FraudData[[#This Row],[transaction_hour]],TimeRules[Hour Min],TimeRules[Risk Points],,-1)</f>
        <v>3</v>
      </c>
      <c r="M4227">
        <f>_xlfn.XLOOKUP(FraudData[[#This Row],[foreign_transaction]],ForeignRules[Foreign Transaction],ForeignRules[Risk Points],0)</f>
        <v>0</v>
      </c>
      <c r="N4227">
        <f>_xlfn.XLOOKUP(FraudData[[#This Row],[location_mismatch]],Table10[Location Mismatch],Table10[Risk Points],0)</f>
        <v>0</v>
      </c>
      <c r="O4227">
        <f>_xlfn.XLOOKUP(FraudData[[#This Row],[device_trust_score]],DeviceRules[Device Min],DeviceRules[Risk Points],,-1)</f>
        <v>0</v>
      </c>
      <c r="P4227">
        <f>_xlfn.XLOOKUP(FraudData[[#This Row],[velocity_last_24h]],VelocityRules[Velocity Min],VelocityRules[Risk Points],,-1)</f>
        <v>0</v>
      </c>
      <c r="Q4227">
        <f>_xlfn.XLOOKUP(FraudData[[#This Row],[merchant_category]],MerchantRules[Merchant Category],MerchantRules[Risk Points],0)</f>
        <v>0</v>
      </c>
      <c r="R4227">
        <f>SUM(FraudData[[#This Row],[Amount Risk]:[Merchant Risk]])</f>
        <v>3</v>
      </c>
      <c r="S4227" t="str" cm="1">
        <f t="array" ref="S4227">_xlfn.IFS(FraudData[[#This Row],[Fraud Risk Score]]&gt;=8,"High Risk",FraudData[[#This Row],[Fraud Risk Score]]&gt;=6,"Medium Risk",TRUE,"Low Risk")</f>
        <v>Low Risk</v>
      </c>
    </row>
    <row r="4228" spans="1:19">
      <c r="A4228">
        <v>4227</v>
      </c>
      <c r="B4228">
        <v>81.69</v>
      </c>
      <c r="C4228">
        <v>7</v>
      </c>
      <c r="D4228" t="s">
        <v>49</v>
      </c>
      <c r="E4228">
        <v>0</v>
      </c>
      <c r="F4228">
        <v>0</v>
      </c>
      <c r="G4228">
        <v>74</v>
      </c>
      <c r="H4228">
        <v>3</v>
      </c>
      <c r="I4228">
        <v>39</v>
      </c>
      <c r="J4228">
        <v>0</v>
      </c>
      <c r="K4228">
        <f>_xlfn.XLOOKUP(FraudData[[#This Row],[amount]],AmountRules[Amount Min],AmountRules[Risk Points],,-1)</f>
        <v>0</v>
      </c>
      <c r="L4228">
        <f>_xlfn.XLOOKUP(FraudData[[#This Row],[transaction_hour]],TimeRules[Hour Min],TimeRules[Risk Points],,-1)</f>
        <v>0</v>
      </c>
      <c r="M4228">
        <f>_xlfn.XLOOKUP(FraudData[[#This Row],[foreign_transaction]],ForeignRules[Foreign Transaction],ForeignRules[Risk Points],0)</f>
        <v>0</v>
      </c>
      <c r="N4228">
        <f>_xlfn.XLOOKUP(FraudData[[#This Row],[location_mismatch]],Table10[Location Mismatch],Table10[Risk Points],0)</f>
        <v>0</v>
      </c>
      <c r="O4228">
        <f>_xlfn.XLOOKUP(FraudData[[#This Row],[device_trust_score]],DeviceRules[Device Min],DeviceRules[Risk Points],,-1)</f>
        <v>0</v>
      </c>
      <c r="P4228">
        <f>_xlfn.XLOOKUP(FraudData[[#This Row],[velocity_last_24h]],VelocityRules[Velocity Min],VelocityRules[Risk Points],,-1)</f>
        <v>0</v>
      </c>
      <c r="Q4228">
        <f>_xlfn.XLOOKUP(FraudData[[#This Row],[merchant_category]],MerchantRules[Merchant Category],MerchantRules[Risk Points],0)</f>
        <v>1</v>
      </c>
      <c r="R4228">
        <f>SUM(FraudData[[#This Row],[Amount Risk]:[Merchant Risk]])</f>
        <v>1</v>
      </c>
      <c r="S4228" t="str" cm="1">
        <f t="array" ref="S4228">_xlfn.IFS(FraudData[[#This Row],[Fraud Risk Score]]&gt;=8,"High Risk",FraudData[[#This Row],[Fraud Risk Score]]&gt;=6,"Medium Risk",TRUE,"Low Risk")</f>
        <v>Low Risk</v>
      </c>
    </row>
    <row r="4229" spans="1:19">
      <c r="A4229">
        <v>4228</v>
      </c>
      <c r="B4229">
        <v>184.38</v>
      </c>
      <c r="C4229">
        <v>16</v>
      </c>
      <c r="D4229" t="s">
        <v>47</v>
      </c>
      <c r="E4229">
        <v>0</v>
      </c>
      <c r="F4229">
        <v>0</v>
      </c>
      <c r="G4229">
        <v>25</v>
      </c>
      <c r="H4229">
        <v>4</v>
      </c>
      <c r="I4229">
        <v>38</v>
      </c>
      <c r="J4229">
        <v>0</v>
      </c>
      <c r="K4229">
        <f>_xlfn.XLOOKUP(FraudData[[#This Row],[amount]],AmountRules[Amount Min],AmountRules[Risk Points],,-1)</f>
        <v>0</v>
      </c>
      <c r="L4229">
        <f>_xlfn.XLOOKUP(FraudData[[#This Row],[transaction_hour]],TimeRules[Hour Min],TimeRules[Risk Points],,-1)</f>
        <v>0</v>
      </c>
      <c r="M4229">
        <f>_xlfn.XLOOKUP(FraudData[[#This Row],[foreign_transaction]],ForeignRules[Foreign Transaction],ForeignRules[Risk Points],0)</f>
        <v>0</v>
      </c>
      <c r="N4229">
        <f>_xlfn.XLOOKUP(FraudData[[#This Row],[location_mismatch]],Table10[Location Mismatch],Table10[Risk Points],0)</f>
        <v>0</v>
      </c>
      <c r="O4229">
        <f>_xlfn.XLOOKUP(FraudData[[#This Row],[device_trust_score]],DeviceRules[Device Min],DeviceRules[Risk Points],,-1)</f>
        <v>3</v>
      </c>
      <c r="P4229">
        <f>_xlfn.XLOOKUP(FraudData[[#This Row],[velocity_last_24h]],VelocityRules[Velocity Min],VelocityRules[Risk Points],,-1)</f>
        <v>0</v>
      </c>
      <c r="Q4229">
        <f>_xlfn.XLOOKUP(FraudData[[#This Row],[merchant_category]],MerchantRules[Merchant Category],MerchantRules[Risk Points],0)</f>
        <v>0</v>
      </c>
      <c r="R4229">
        <f>SUM(FraudData[[#This Row],[Amount Risk]:[Merchant Risk]])</f>
        <v>3</v>
      </c>
      <c r="S4229" t="str" cm="1">
        <f t="array" ref="S4229">_xlfn.IFS(FraudData[[#This Row],[Fraud Risk Score]]&gt;=8,"High Risk",FraudData[[#This Row],[Fraud Risk Score]]&gt;=6,"Medium Risk",TRUE,"Low Risk")</f>
        <v>Low Risk</v>
      </c>
    </row>
    <row r="4230" spans="1:19">
      <c r="A4230">
        <v>4229</v>
      </c>
      <c r="B4230">
        <v>112.99</v>
      </c>
      <c r="C4230">
        <v>12</v>
      </c>
      <c r="D4230" t="s">
        <v>49</v>
      </c>
      <c r="E4230">
        <v>0</v>
      </c>
      <c r="F4230">
        <v>0</v>
      </c>
      <c r="G4230">
        <v>61</v>
      </c>
      <c r="H4230">
        <v>0</v>
      </c>
      <c r="I4230">
        <v>61</v>
      </c>
      <c r="J4230">
        <v>0</v>
      </c>
      <c r="K4230">
        <f>_xlfn.XLOOKUP(FraudData[[#This Row],[amount]],AmountRules[Amount Min],AmountRules[Risk Points],,-1)</f>
        <v>0</v>
      </c>
      <c r="L4230">
        <f>_xlfn.XLOOKUP(FraudData[[#This Row],[transaction_hour]],TimeRules[Hour Min],TimeRules[Risk Points],,-1)</f>
        <v>0</v>
      </c>
      <c r="M4230">
        <f>_xlfn.XLOOKUP(FraudData[[#This Row],[foreign_transaction]],ForeignRules[Foreign Transaction],ForeignRules[Risk Points],0)</f>
        <v>0</v>
      </c>
      <c r="N4230">
        <f>_xlfn.XLOOKUP(FraudData[[#This Row],[location_mismatch]],Table10[Location Mismatch],Table10[Risk Points],0)</f>
        <v>0</v>
      </c>
      <c r="O4230">
        <f>_xlfn.XLOOKUP(FraudData[[#This Row],[device_trust_score]],DeviceRules[Device Min],DeviceRules[Risk Points],,-1)</f>
        <v>1</v>
      </c>
      <c r="P4230">
        <f>_xlfn.XLOOKUP(FraudData[[#This Row],[velocity_last_24h]],VelocityRules[Velocity Min],VelocityRules[Risk Points],,-1)</f>
        <v>0</v>
      </c>
      <c r="Q4230">
        <f>_xlfn.XLOOKUP(FraudData[[#This Row],[merchant_category]],MerchantRules[Merchant Category],MerchantRules[Risk Points],0)</f>
        <v>1</v>
      </c>
      <c r="R4230">
        <f>SUM(FraudData[[#This Row],[Amount Risk]:[Merchant Risk]])</f>
        <v>2</v>
      </c>
      <c r="S4230" t="str" cm="1">
        <f t="array" ref="S4230">_xlfn.IFS(FraudData[[#This Row],[Fraud Risk Score]]&gt;=8,"High Risk",FraudData[[#This Row],[Fraud Risk Score]]&gt;=6,"Medium Risk",TRUE,"Low Risk")</f>
        <v>Low Risk</v>
      </c>
    </row>
    <row r="4231" spans="1:19">
      <c r="A4231">
        <v>4230</v>
      </c>
      <c r="B4231">
        <v>37.92</v>
      </c>
      <c r="C4231">
        <v>13</v>
      </c>
      <c r="D4231" t="s">
        <v>46</v>
      </c>
      <c r="E4231">
        <v>0</v>
      </c>
      <c r="F4231">
        <v>0</v>
      </c>
      <c r="G4231">
        <v>47</v>
      </c>
      <c r="H4231">
        <v>0</v>
      </c>
      <c r="I4231">
        <v>27</v>
      </c>
      <c r="J4231">
        <v>0</v>
      </c>
      <c r="K4231">
        <f>_xlfn.XLOOKUP(FraudData[[#This Row],[amount]],AmountRules[Amount Min],AmountRules[Risk Points],,-1)</f>
        <v>0</v>
      </c>
      <c r="L4231">
        <f>_xlfn.XLOOKUP(FraudData[[#This Row],[transaction_hour]],TimeRules[Hour Min],TimeRules[Risk Points],,-1)</f>
        <v>0</v>
      </c>
      <c r="M4231">
        <f>_xlfn.XLOOKUP(FraudData[[#This Row],[foreign_transaction]],ForeignRules[Foreign Transaction],ForeignRules[Risk Points],0)</f>
        <v>0</v>
      </c>
      <c r="N4231">
        <f>_xlfn.XLOOKUP(FraudData[[#This Row],[location_mismatch]],Table10[Location Mismatch],Table10[Risk Points],0)</f>
        <v>0</v>
      </c>
      <c r="O4231">
        <f>_xlfn.XLOOKUP(FraudData[[#This Row],[device_trust_score]],DeviceRules[Device Min],DeviceRules[Risk Points],,-1)</f>
        <v>2</v>
      </c>
      <c r="P4231">
        <f>_xlfn.XLOOKUP(FraudData[[#This Row],[velocity_last_24h]],VelocityRules[Velocity Min],VelocityRules[Risk Points],,-1)</f>
        <v>0</v>
      </c>
      <c r="Q4231">
        <f>_xlfn.XLOOKUP(FraudData[[#This Row],[merchant_category]],MerchantRules[Merchant Category],MerchantRules[Risk Points],0)</f>
        <v>0</v>
      </c>
      <c r="R4231">
        <f>SUM(FraudData[[#This Row],[Amount Risk]:[Merchant Risk]])</f>
        <v>2</v>
      </c>
      <c r="S4231" t="str" cm="1">
        <f t="array" ref="S4231">_xlfn.IFS(FraudData[[#This Row],[Fraud Risk Score]]&gt;=8,"High Risk",FraudData[[#This Row],[Fraud Risk Score]]&gt;=6,"Medium Risk",TRUE,"Low Risk")</f>
        <v>Low Risk</v>
      </c>
    </row>
    <row r="4232" spans="1:19">
      <c r="A4232">
        <v>4231</v>
      </c>
      <c r="B4232">
        <v>217.76</v>
      </c>
      <c r="C4232">
        <v>4</v>
      </c>
      <c r="D4232" t="s">
        <v>47</v>
      </c>
      <c r="E4232">
        <v>0</v>
      </c>
      <c r="F4232">
        <v>0</v>
      </c>
      <c r="G4232">
        <v>73</v>
      </c>
      <c r="H4232">
        <v>0</v>
      </c>
      <c r="I4232">
        <v>55</v>
      </c>
      <c r="J4232">
        <v>0</v>
      </c>
      <c r="K4232">
        <f>_xlfn.XLOOKUP(FraudData[[#This Row],[amount]],AmountRules[Amount Min],AmountRules[Risk Points],,-1)</f>
        <v>0</v>
      </c>
      <c r="L4232">
        <f>_xlfn.XLOOKUP(FraudData[[#This Row],[transaction_hour]],TimeRules[Hour Min],TimeRules[Risk Points],,-1)</f>
        <v>0</v>
      </c>
      <c r="M4232">
        <f>_xlfn.XLOOKUP(FraudData[[#This Row],[foreign_transaction]],ForeignRules[Foreign Transaction],ForeignRules[Risk Points],0)</f>
        <v>0</v>
      </c>
      <c r="N4232">
        <f>_xlfn.XLOOKUP(FraudData[[#This Row],[location_mismatch]],Table10[Location Mismatch],Table10[Risk Points],0)</f>
        <v>0</v>
      </c>
      <c r="O4232">
        <f>_xlfn.XLOOKUP(FraudData[[#This Row],[device_trust_score]],DeviceRules[Device Min],DeviceRules[Risk Points],,-1)</f>
        <v>0</v>
      </c>
      <c r="P4232">
        <f>_xlfn.XLOOKUP(FraudData[[#This Row],[velocity_last_24h]],VelocityRules[Velocity Min],VelocityRules[Risk Points],,-1)</f>
        <v>0</v>
      </c>
      <c r="Q4232">
        <f>_xlfn.XLOOKUP(FraudData[[#This Row],[merchant_category]],MerchantRules[Merchant Category],MerchantRules[Risk Points],0)</f>
        <v>0</v>
      </c>
      <c r="R4232">
        <f>SUM(FraudData[[#This Row],[Amount Risk]:[Merchant Risk]])</f>
        <v>0</v>
      </c>
      <c r="S4232" t="str" cm="1">
        <f t="array" ref="S4232">_xlfn.IFS(FraudData[[#This Row],[Fraud Risk Score]]&gt;=8,"High Risk",FraudData[[#This Row],[Fraud Risk Score]]&gt;=6,"Medium Risk",TRUE,"Low Risk")</f>
        <v>Low Risk</v>
      </c>
    </row>
    <row r="4233" spans="1:19">
      <c r="A4233">
        <v>4232</v>
      </c>
      <c r="B4233">
        <v>146.34</v>
      </c>
      <c r="C4233">
        <v>23</v>
      </c>
      <c r="D4233" t="s">
        <v>46</v>
      </c>
      <c r="E4233">
        <v>1</v>
      </c>
      <c r="F4233">
        <v>0</v>
      </c>
      <c r="G4233">
        <v>98</v>
      </c>
      <c r="H4233">
        <v>1</v>
      </c>
      <c r="I4233">
        <v>42</v>
      </c>
      <c r="J4233">
        <v>0</v>
      </c>
      <c r="K4233">
        <f>_xlfn.XLOOKUP(FraudData[[#This Row],[amount]],AmountRules[Amount Min],AmountRules[Risk Points],,-1)</f>
        <v>0</v>
      </c>
      <c r="L4233">
        <f>_xlfn.XLOOKUP(FraudData[[#This Row],[transaction_hour]],TimeRules[Hour Min],TimeRules[Risk Points],,-1)</f>
        <v>1</v>
      </c>
      <c r="M4233">
        <f>_xlfn.XLOOKUP(FraudData[[#This Row],[foreign_transaction]],ForeignRules[Foreign Transaction],ForeignRules[Risk Points],0)</f>
        <v>3</v>
      </c>
      <c r="N4233">
        <f>_xlfn.XLOOKUP(FraudData[[#This Row],[location_mismatch]],Table10[Location Mismatch],Table10[Risk Points],0)</f>
        <v>0</v>
      </c>
      <c r="O4233">
        <f>_xlfn.XLOOKUP(FraudData[[#This Row],[device_trust_score]],DeviceRules[Device Min],DeviceRules[Risk Points],,-1)</f>
        <v>0</v>
      </c>
      <c r="P4233">
        <f>_xlfn.XLOOKUP(FraudData[[#This Row],[velocity_last_24h]],VelocityRules[Velocity Min],VelocityRules[Risk Points],,-1)</f>
        <v>0</v>
      </c>
      <c r="Q4233">
        <f>_xlfn.XLOOKUP(FraudData[[#This Row],[merchant_category]],MerchantRules[Merchant Category],MerchantRules[Risk Points],0)</f>
        <v>0</v>
      </c>
      <c r="R4233">
        <f>SUM(FraudData[[#This Row],[Amount Risk]:[Merchant Risk]])</f>
        <v>4</v>
      </c>
      <c r="S4233" t="str" cm="1">
        <f t="array" ref="S4233">_xlfn.IFS(FraudData[[#This Row],[Fraud Risk Score]]&gt;=8,"High Risk",FraudData[[#This Row],[Fraud Risk Score]]&gt;=6,"Medium Risk",TRUE,"Low Risk")</f>
        <v>Low Risk</v>
      </c>
    </row>
    <row r="4234" spans="1:19">
      <c r="A4234">
        <v>4233</v>
      </c>
      <c r="B4234">
        <v>79.94</v>
      </c>
      <c r="C4234">
        <v>21</v>
      </c>
      <c r="D4234" t="s">
        <v>47</v>
      </c>
      <c r="E4234">
        <v>0</v>
      </c>
      <c r="F4234">
        <v>0</v>
      </c>
      <c r="G4234">
        <v>88</v>
      </c>
      <c r="H4234">
        <v>1</v>
      </c>
      <c r="I4234">
        <v>56</v>
      </c>
      <c r="J4234">
        <v>0</v>
      </c>
      <c r="K4234">
        <f>_xlfn.XLOOKUP(FraudData[[#This Row],[amount]],AmountRules[Amount Min],AmountRules[Risk Points],,-1)</f>
        <v>0</v>
      </c>
      <c r="L4234">
        <f>_xlfn.XLOOKUP(FraudData[[#This Row],[transaction_hour]],TimeRules[Hour Min],TimeRules[Risk Points],,-1)</f>
        <v>0</v>
      </c>
      <c r="M4234">
        <f>_xlfn.XLOOKUP(FraudData[[#This Row],[foreign_transaction]],ForeignRules[Foreign Transaction],ForeignRules[Risk Points],0)</f>
        <v>0</v>
      </c>
      <c r="N4234">
        <f>_xlfn.XLOOKUP(FraudData[[#This Row],[location_mismatch]],Table10[Location Mismatch],Table10[Risk Points],0)</f>
        <v>0</v>
      </c>
      <c r="O4234">
        <f>_xlfn.XLOOKUP(FraudData[[#This Row],[device_trust_score]],DeviceRules[Device Min],DeviceRules[Risk Points],,-1)</f>
        <v>0</v>
      </c>
      <c r="P4234">
        <f>_xlfn.XLOOKUP(FraudData[[#This Row],[velocity_last_24h]],VelocityRules[Velocity Min],VelocityRules[Risk Points],,-1)</f>
        <v>0</v>
      </c>
      <c r="Q4234">
        <f>_xlfn.XLOOKUP(FraudData[[#This Row],[merchant_category]],MerchantRules[Merchant Category],MerchantRules[Risk Points],0)</f>
        <v>0</v>
      </c>
      <c r="R4234">
        <f>SUM(FraudData[[#This Row],[Amount Risk]:[Merchant Risk]])</f>
        <v>0</v>
      </c>
      <c r="S4234" t="str" cm="1">
        <f t="array" ref="S4234">_xlfn.IFS(FraudData[[#This Row],[Fraud Risk Score]]&gt;=8,"High Risk",FraudData[[#This Row],[Fraud Risk Score]]&gt;=6,"Medium Risk",TRUE,"Low Risk")</f>
        <v>Low Risk</v>
      </c>
    </row>
    <row r="4235" spans="1:19">
      <c r="A4235">
        <v>4234</v>
      </c>
      <c r="B4235">
        <v>436.13</v>
      </c>
      <c r="C4235">
        <v>22</v>
      </c>
      <c r="D4235" t="s">
        <v>48</v>
      </c>
      <c r="E4235">
        <v>0</v>
      </c>
      <c r="F4235">
        <v>0</v>
      </c>
      <c r="G4235">
        <v>41</v>
      </c>
      <c r="H4235">
        <v>0</v>
      </c>
      <c r="I4235">
        <v>31</v>
      </c>
      <c r="J4235">
        <v>0</v>
      </c>
      <c r="K4235">
        <f>_xlfn.XLOOKUP(FraudData[[#This Row],[amount]],AmountRules[Amount Min],AmountRules[Risk Points],,-1)</f>
        <v>0</v>
      </c>
      <c r="L4235">
        <f>_xlfn.XLOOKUP(FraudData[[#This Row],[transaction_hour]],TimeRules[Hour Min],TimeRules[Risk Points],,-1)</f>
        <v>0</v>
      </c>
      <c r="M4235">
        <f>_xlfn.XLOOKUP(FraudData[[#This Row],[foreign_transaction]],ForeignRules[Foreign Transaction],ForeignRules[Risk Points],0)</f>
        <v>0</v>
      </c>
      <c r="N4235">
        <f>_xlfn.XLOOKUP(FraudData[[#This Row],[location_mismatch]],Table10[Location Mismatch],Table10[Risk Points],0)</f>
        <v>0</v>
      </c>
      <c r="O4235">
        <f>_xlfn.XLOOKUP(FraudData[[#This Row],[device_trust_score]],DeviceRules[Device Min],DeviceRules[Risk Points],,-1)</f>
        <v>2</v>
      </c>
      <c r="P4235">
        <f>_xlfn.XLOOKUP(FraudData[[#This Row],[velocity_last_24h]],VelocityRules[Velocity Min],VelocityRules[Risk Points],,-1)</f>
        <v>0</v>
      </c>
      <c r="Q4235">
        <f>_xlfn.XLOOKUP(FraudData[[#This Row],[merchant_category]],MerchantRules[Merchant Category],MerchantRules[Risk Points],0)</f>
        <v>0</v>
      </c>
      <c r="R4235">
        <f>SUM(FraudData[[#This Row],[Amount Risk]:[Merchant Risk]])</f>
        <v>2</v>
      </c>
      <c r="S4235" t="str" cm="1">
        <f t="array" ref="S4235">_xlfn.IFS(FraudData[[#This Row],[Fraud Risk Score]]&gt;=8,"High Risk",FraudData[[#This Row],[Fraud Risk Score]]&gt;=6,"Medium Risk",TRUE,"Low Risk")</f>
        <v>Low Risk</v>
      </c>
    </row>
    <row r="4236" spans="1:19">
      <c r="A4236">
        <v>4235</v>
      </c>
      <c r="B4236">
        <v>3.81</v>
      </c>
      <c r="C4236">
        <v>23</v>
      </c>
      <c r="D4236" t="s">
        <v>49</v>
      </c>
      <c r="E4236">
        <v>0</v>
      </c>
      <c r="F4236">
        <v>0</v>
      </c>
      <c r="G4236">
        <v>95</v>
      </c>
      <c r="H4236">
        <v>2</v>
      </c>
      <c r="I4236">
        <v>65</v>
      </c>
      <c r="J4236">
        <v>0</v>
      </c>
      <c r="K4236">
        <f>_xlfn.XLOOKUP(FraudData[[#This Row],[amount]],AmountRules[Amount Min],AmountRules[Risk Points],,-1)</f>
        <v>0</v>
      </c>
      <c r="L4236">
        <f>_xlfn.XLOOKUP(FraudData[[#This Row],[transaction_hour]],TimeRules[Hour Min],TimeRules[Risk Points],,-1)</f>
        <v>1</v>
      </c>
      <c r="M4236">
        <f>_xlfn.XLOOKUP(FraudData[[#This Row],[foreign_transaction]],ForeignRules[Foreign Transaction],ForeignRules[Risk Points],0)</f>
        <v>0</v>
      </c>
      <c r="N4236">
        <f>_xlfn.XLOOKUP(FraudData[[#This Row],[location_mismatch]],Table10[Location Mismatch],Table10[Risk Points],0)</f>
        <v>0</v>
      </c>
      <c r="O4236">
        <f>_xlfn.XLOOKUP(FraudData[[#This Row],[device_trust_score]],DeviceRules[Device Min],DeviceRules[Risk Points],,-1)</f>
        <v>0</v>
      </c>
      <c r="P4236">
        <f>_xlfn.XLOOKUP(FraudData[[#This Row],[velocity_last_24h]],VelocityRules[Velocity Min],VelocityRules[Risk Points],,-1)</f>
        <v>0</v>
      </c>
      <c r="Q4236">
        <f>_xlfn.XLOOKUP(FraudData[[#This Row],[merchant_category]],MerchantRules[Merchant Category],MerchantRules[Risk Points],0)</f>
        <v>1</v>
      </c>
      <c r="R4236">
        <f>SUM(FraudData[[#This Row],[Amount Risk]:[Merchant Risk]])</f>
        <v>2</v>
      </c>
      <c r="S4236" t="str" cm="1">
        <f t="array" ref="S4236">_xlfn.IFS(FraudData[[#This Row],[Fraud Risk Score]]&gt;=8,"High Risk",FraudData[[#This Row],[Fraud Risk Score]]&gt;=6,"Medium Risk",TRUE,"Low Risk")</f>
        <v>Low Risk</v>
      </c>
    </row>
    <row r="4237" spans="1:19">
      <c r="A4237">
        <v>4236</v>
      </c>
      <c r="B4237">
        <v>68.3</v>
      </c>
      <c r="C4237">
        <v>5</v>
      </c>
      <c r="D4237" t="s">
        <v>46</v>
      </c>
      <c r="E4237">
        <v>0</v>
      </c>
      <c r="F4237">
        <v>1</v>
      </c>
      <c r="G4237">
        <v>39</v>
      </c>
      <c r="H4237">
        <v>1</v>
      </c>
      <c r="I4237">
        <v>52</v>
      </c>
      <c r="J4237">
        <v>0</v>
      </c>
      <c r="K4237">
        <f>_xlfn.XLOOKUP(FraudData[[#This Row],[amount]],AmountRules[Amount Min],AmountRules[Risk Points],,-1)</f>
        <v>0</v>
      </c>
      <c r="L4237">
        <f>_xlfn.XLOOKUP(FraudData[[#This Row],[transaction_hour]],TimeRules[Hour Min],TimeRules[Risk Points],,-1)</f>
        <v>0</v>
      </c>
      <c r="M4237">
        <f>_xlfn.XLOOKUP(FraudData[[#This Row],[foreign_transaction]],ForeignRules[Foreign Transaction],ForeignRules[Risk Points],0)</f>
        <v>0</v>
      </c>
      <c r="N4237">
        <f>_xlfn.XLOOKUP(FraudData[[#This Row],[location_mismatch]],Table10[Location Mismatch],Table10[Risk Points],0)</f>
        <v>3</v>
      </c>
      <c r="O4237">
        <f>_xlfn.XLOOKUP(FraudData[[#This Row],[device_trust_score]],DeviceRules[Device Min],DeviceRules[Risk Points],,-1)</f>
        <v>2</v>
      </c>
      <c r="P4237">
        <f>_xlfn.XLOOKUP(FraudData[[#This Row],[velocity_last_24h]],VelocityRules[Velocity Min],VelocityRules[Risk Points],,-1)</f>
        <v>0</v>
      </c>
      <c r="Q4237">
        <f>_xlfn.XLOOKUP(FraudData[[#This Row],[merchant_category]],MerchantRules[Merchant Category],MerchantRules[Risk Points],0)</f>
        <v>0</v>
      </c>
      <c r="R4237">
        <f>SUM(FraudData[[#This Row],[Amount Risk]:[Merchant Risk]])</f>
        <v>5</v>
      </c>
      <c r="S4237" t="str" cm="1">
        <f t="array" ref="S4237">_xlfn.IFS(FraudData[[#This Row],[Fraud Risk Score]]&gt;=8,"High Risk",FraudData[[#This Row],[Fraud Risk Score]]&gt;=6,"Medium Risk",TRUE,"Low Risk")</f>
        <v>Low Risk</v>
      </c>
    </row>
    <row r="4238" spans="1:19">
      <c r="A4238">
        <v>4237</v>
      </c>
      <c r="B4238">
        <v>10.54</v>
      </c>
      <c r="C4238">
        <v>21</v>
      </c>
      <c r="D4238" t="s">
        <v>46</v>
      </c>
      <c r="E4238">
        <v>0</v>
      </c>
      <c r="F4238">
        <v>0</v>
      </c>
      <c r="G4238">
        <v>75</v>
      </c>
      <c r="H4238">
        <v>2</v>
      </c>
      <c r="I4238">
        <v>26</v>
      </c>
      <c r="J4238">
        <v>0</v>
      </c>
      <c r="K4238">
        <f>_xlfn.XLOOKUP(FraudData[[#This Row],[amount]],AmountRules[Amount Min],AmountRules[Risk Points],,-1)</f>
        <v>0</v>
      </c>
      <c r="L4238">
        <f>_xlfn.XLOOKUP(FraudData[[#This Row],[transaction_hour]],TimeRules[Hour Min],TimeRules[Risk Points],,-1)</f>
        <v>0</v>
      </c>
      <c r="M4238">
        <f>_xlfn.XLOOKUP(FraudData[[#This Row],[foreign_transaction]],ForeignRules[Foreign Transaction],ForeignRules[Risk Points],0)</f>
        <v>0</v>
      </c>
      <c r="N4238">
        <f>_xlfn.XLOOKUP(FraudData[[#This Row],[location_mismatch]],Table10[Location Mismatch],Table10[Risk Points],0)</f>
        <v>0</v>
      </c>
      <c r="O4238">
        <f>_xlfn.XLOOKUP(FraudData[[#This Row],[device_trust_score]],DeviceRules[Device Min],DeviceRules[Risk Points],,-1)</f>
        <v>0</v>
      </c>
      <c r="P4238">
        <f>_xlfn.XLOOKUP(FraudData[[#This Row],[velocity_last_24h]],VelocityRules[Velocity Min],VelocityRules[Risk Points],,-1)</f>
        <v>0</v>
      </c>
      <c r="Q4238">
        <f>_xlfn.XLOOKUP(FraudData[[#This Row],[merchant_category]],MerchantRules[Merchant Category],MerchantRules[Risk Points],0)</f>
        <v>0</v>
      </c>
      <c r="R4238">
        <f>SUM(FraudData[[#This Row],[Amount Risk]:[Merchant Risk]])</f>
        <v>0</v>
      </c>
      <c r="S4238" t="str" cm="1">
        <f t="array" ref="S4238">_xlfn.IFS(FraudData[[#This Row],[Fraud Risk Score]]&gt;=8,"High Risk",FraudData[[#This Row],[Fraud Risk Score]]&gt;=6,"Medium Risk",TRUE,"Low Risk")</f>
        <v>Low Risk</v>
      </c>
    </row>
    <row r="4239" spans="1:19">
      <c r="A4239">
        <v>4238</v>
      </c>
      <c r="B4239">
        <v>261.83999999999997</v>
      </c>
      <c r="C4239">
        <v>5</v>
      </c>
      <c r="D4239" t="s">
        <v>50</v>
      </c>
      <c r="E4239">
        <v>0</v>
      </c>
      <c r="F4239">
        <v>0</v>
      </c>
      <c r="G4239">
        <v>51</v>
      </c>
      <c r="H4239">
        <v>3</v>
      </c>
      <c r="I4239">
        <v>55</v>
      </c>
      <c r="J4239">
        <v>0</v>
      </c>
      <c r="K4239">
        <f>_xlfn.XLOOKUP(FraudData[[#This Row],[amount]],AmountRules[Amount Min],AmountRules[Risk Points],,-1)</f>
        <v>0</v>
      </c>
      <c r="L4239">
        <f>_xlfn.XLOOKUP(FraudData[[#This Row],[transaction_hour]],TimeRules[Hour Min],TimeRules[Risk Points],,-1)</f>
        <v>0</v>
      </c>
      <c r="M4239">
        <f>_xlfn.XLOOKUP(FraudData[[#This Row],[foreign_transaction]],ForeignRules[Foreign Transaction],ForeignRules[Risk Points],0)</f>
        <v>0</v>
      </c>
      <c r="N4239">
        <f>_xlfn.XLOOKUP(FraudData[[#This Row],[location_mismatch]],Table10[Location Mismatch],Table10[Risk Points],0)</f>
        <v>0</v>
      </c>
      <c r="O4239">
        <f>_xlfn.XLOOKUP(FraudData[[#This Row],[device_trust_score]],DeviceRules[Device Min],DeviceRules[Risk Points],,-1)</f>
        <v>1</v>
      </c>
      <c r="P4239">
        <f>_xlfn.XLOOKUP(FraudData[[#This Row],[velocity_last_24h]],VelocityRules[Velocity Min],VelocityRules[Risk Points],,-1)</f>
        <v>0</v>
      </c>
      <c r="Q4239">
        <f>_xlfn.XLOOKUP(FraudData[[#This Row],[merchant_category]],MerchantRules[Merchant Category],MerchantRules[Risk Points],0)</f>
        <v>0</v>
      </c>
      <c r="R4239">
        <f>SUM(FraudData[[#This Row],[Amount Risk]:[Merchant Risk]])</f>
        <v>1</v>
      </c>
      <c r="S4239" t="str" cm="1">
        <f t="array" ref="S4239">_xlfn.IFS(FraudData[[#This Row],[Fraud Risk Score]]&gt;=8,"High Risk",FraudData[[#This Row],[Fraud Risk Score]]&gt;=6,"Medium Risk",TRUE,"Low Risk")</f>
        <v>Low Risk</v>
      </c>
    </row>
    <row r="4240" spans="1:19">
      <c r="A4240">
        <v>4239</v>
      </c>
      <c r="B4240">
        <v>217.98</v>
      </c>
      <c r="C4240">
        <v>20</v>
      </c>
      <c r="D4240" t="s">
        <v>48</v>
      </c>
      <c r="E4240">
        <v>0</v>
      </c>
      <c r="F4240">
        <v>0</v>
      </c>
      <c r="G4240">
        <v>33</v>
      </c>
      <c r="H4240">
        <v>3</v>
      </c>
      <c r="I4240">
        <v>54</v>
      </c>
      <c r="J4240">
        <v>0</v>
      </c>
      <c r="K4240">
        <f>_xlfn.XLOOKUP(FraudData[[#This Row],[amount]],AmountRules[Amount Min],AmountRules[Risk Points],,-1)</f>
        <v>0</v>
      </c>
      <c r="L4240">
        <f>_xlfn.XLOOKUP(FraudData[[#This Row],[transaction_hour]],TimeRules[Hour Min],TimeRules[Risk Points],,-1)</f>
        <v>0</v>
      </c>
      <c r="M4240">
        <f>_xlfn.XLOOKUP(FraudData[[#This Row],[foreign_transaction]],ForeignRules[Foreign Transaction],ForeignRules[Risk Points],0)</f>
        <v>0</v>
      </c>
      <c r="N4240">
        <f>_xlfn.XLOOKUP(FraudData[[#This Row],[location_mismatch]],Table10[Location Mismatch],Table10[Risk Points],0)</f>
        <v>0</v>
      </c>
      <c r="O4240">
        <f>_xlfn.XLOOKUP(FraudData[[#This Row],[device_trust_score]],DeviceRules[Device Min],DeviceRules[Risk Points],,-1)</f>
        <v>2</v>
      </c>
      <c r="P4240">
        <f>_xlfn.XLOOKUP(FraudData[[#This Row],[velocity_last_24h]],VelocityRules[Velocity Min],VelocityRules[Risk Points],,-1)</f>
        <v>0</v>
      </c>
      <c r="Q4240">
        <f>_xlfn.XLOOKUP(FraudData[[#This Row],[merchant_category]],MerchantRules[Merchant Category],MerchantRules[Risk Points],0)</f>
        <v>0</v>
      </c>
      <c r="R4240">
        <f>SUM(FraudData[[#This Row],[Amount Risk]:[Merchant Risk]])</f>
        <v>2</v>
      </c>
      <c r="S4240" t="str" cm="1">
        <f t="array" ref="S4240">_xlfn.IFS(FraudData[[#This Row],[Fraud Risk Score]]&gt;=8,"High Risk",FraudData[[#This Row],[Fraud Risk Score]]&gt;=6,"Medium Risk",TRUE,"Low Risk")</f>
        <v>Low Risk</v>
      </c>
    </row>
    <row r="4241" spans="1:19">
      <c r="A4241">
        <v>4240</v>
      </c>
      <c r="B4241">
        <v>72.45</v>
      </c>
      <c r="C4241">
        <v>7</v>
      </c>
      <c r="D4241" t="s">
        <v>46</v>
      </c>
      <c r="E4241">
        <v>0</v>
      </c>
      <c r="F4241">
        <v>0</v>
      </c>
      <c r="G4241">
        <v>88</v>
      </c>
      <c r="H4241">
        <v>2</v>
      </c>
      <c r="I4241">
        <v>21</v>
      </c>
      <c r="J4241">
        <v>0</v>
      </c>
      <c r="K4241">
        <f>_xlfn.XLOOKUP(FraudData[[#This Row],[amount]],AmountRules[Amount Min],AmountRules[Risk Points],,-1)</f>
        <v>0</v>
      </c>
      <c r="L4241">
        <f>_xlfn.XLOOKUP(FraudData[[#This Row],[transaction_hour]],TimeRules[Hour Min],TimeRules[Risk Points],,-1)</f>
        <v>0</v>
      </c>
      <c r="M4241">
        <f>_xlfn.XLOOKUP(FraudData[[#This Row],[foreign_transaction]],ForeignRules[Foreign Transaction],ForeignRules[Risk Points],0)</f>
        <v>0</v>
      </c>
      <c r="N4241">
        <f>_xlfn.XLOOKUP(FraudData[[#This Row],[location_mismatch]],Table10[Location Mismatch],Table10[Risk Points],0)</f>
        <v>0</v>
      </c>
      <c r="O4241">
        <f>_xlfn.XLOOKUP(FraudData[[#This Row],[device_trust_score]],DeviceRules[Device Min],DeviceRules[Risk Points],,-1)</f>
        <v>0</v>
      </c>
      <c r="P4241">
        <f>_xlfn.XLOOKUP(FraudData[[#This Row],[velocity_last_24h]],VelocityRules[Velocity Min],VelocityRules[Risk Points],,-1)</f>
        <v>0</v>
      </c>
      <c r="Q4241">
        <f>_xlfn.XLOOKUP(FraudData[[#This Row],[merchant_category]],MerchantRules[Merchant Category],MerchantRules[Risk Points],0)</f>
        <v>0</v>
      </c>
      <c r="R4241">
        <f>SUM(FraudData[[#This Row],[Amount Risk]:[Merchant Risk]])</f>
        <v>0</v>
      </c>
      <c r="S4241" t="str" cm="1">
        <f t="array" ref="S4241">_xlfn.IFS(FraudData[[#This Row],[Fraud Risk Score]]&gt;=8,"High Risk",FraudData[[#This Row],[Fraud Risk Score]]&gt;=6,"Medium Risk",TRUE,"Low Risk")</f>
        <v>Low Risk</v>
      </c>
    </row>
    <row r="4242" spans="1:19">
      <c r="A4242">
        <v>4241</v>
      </c>
      <c r="B4242">
        <v>202.67</v>
      </c>
      <c r="C4242">
        <v>12</v>
      </c>
      <c r="D4242" t="s">
        <v>49</v>
      </c>
      <c r="E4242">
        <v>0</v>
      </c>
      <c r="F4242">
        <v>0</v>
      </c>
      <c r="G4242">
        <v>87</v>
      </c>
      <c r="H4242">
        <v>0</v>
      </c>
      <c r="I4242">
        <v>32</v>
      </c>
      <c r="J4242">
        <v>0</v>
      </c>
      <c r="K4242">
        <f>_xlfn.XLOOKUP(FraudData[[#This Row],[amount]],AmountRules[Amount Min],AmountRules[Risk Points],,-1)</f>
        <v>0</v>
      </c>
      <c r="L4242">
        <f>_xlfn.XLOOKUP(FraudData[[#This Row],[transaction_hour]],TimeRules[Hour Min],TimeRules[Risk Points],,-1)</f>
        <v>0</v>
      </c>
      <c r="M4242">
        <f>_xlfn.XLOOKUP(FraudData[[#This Row],[foreign_transaction]],ForeignRules[Foreign Transaction],ForeignRules[Risk Points],0)</f>
        <v>0</v>
      </c>
      <c r="N4242">
        <f>_xlfn.XLOOKUP(FraudData[[#This Row],[location_mismatch]],Table10[Location Mismatch],Table10[Risk Points],0)</f>
        <v>0</v>
      </c>
      <c r="O4242">
        <f>_xlfn.XLOOKUP(FraudData[[#This Row],[device_trust_score]],DeviceRules[Device Min],DeviceRules[Risk Points],,-1)</f>
        <v>0</v>
      </c>
      <c r="P4242">
        <f>_xlfn.XLOOKUP(FraudData[[#This Row],[velocity_last_24h]],VelocityRules[Velocity Min],VelocityRules[Risk Points],,-1)</f>
        <v>0</v>
      </c>
      <c r="Q4242">
        <f>_xlfn.XLOOKUP(FraudData[[#This Row],[merchant_category]],MerchantRules[Merchant Category],MerchantRules[Risk Points],0)</f>
        <v>1</v>
      </c>
      <c r="R4242">
        <f>SUM(FraudData[[#This Row],[Amount Risk]:[Merchant Risk]])</f>
        <v>1</v>
      </c>
      <c r="S4242" t="str" cm="1">
        <f t="array" ref="S4242">_xlfn.IFS(FraudData[[#This Row],[Fraud Risk Score]]&gt;=8,"High Risk",FraudData[[#This Row],[Fraud Risk Score]]&gt;=6,"Medium Risk",TRUE,"Low Risk")</f>
        <v>Low Risk</v>
      </c>
    </row>
    <row r="4243" spans="1:19">
      <c r="A4243">
        <v>4242</v>
      </c>
      <c r="B4243">
        <v>90.73</v>
      </c>
      <c r="C4243">
        <v>17</v>
      </c>
      <c r="D4243" t="s">
        <v>48</v>
      </c>
      <c r="E4243">
        <v>0</v>
      </c>
      <c r="F4243">
        <v>0</v>
      </c>
      <c r="G4243">
        <v>77</v>
      </c>
      <c r="H4243">
        <v>3</v>
      </c>
      <c r="I4243">
        <v>46</v>
      </c>
      <c r="J4243">
        <v>0</v>
      </c>
      <c r="K4243">
        <f>_xlfn.XLOOKUP(FraudData[[#This Row],[amount]],AmountRules[Amount Min],AmountRules[Risk Points],,-1)</f>
        <v>0</v>
      </c>
      <c r="L4243">
        <f>_xlfn.XLOOKUP(FraudData[[#This Row],[transaction_hour]],TimeRules[Hour Min],TimeRules[Risk Points],,-1)</f>
        <v>0</v>
      </c>
      <c r="M4243">
        <f>_xlfn.XLOOKUP(FraudData[[#This Row],[foreign_transaction]],ForeignRules[Foreign Transaction],ForeignRules[Risk Points],0)</f>
        <v>0</v>
      </c>
      <c r="N4243">
        <f>_xlfn.XLOOKUP(FraudData[[#This Row],[location_mismatch]],Table10[Location Mismatch],Table10[Risk Points],0)</f>
        <v>0</v>
      </c>
      <c r="O4243">
        <f>_xlfn.XLOOKUP(FraudData[[#This Row],[device_trust_score]],DeviceRules[Device Min],DeviceRules[Risk Points],,-1)</f>
        <v>0</v>
      </c>
      <c r="P4243">
        <f>_xlfn.XLOOKUP(FraudData[[#This Row],[velocity_last_24h]],VelocityRules[Velocity Min],VelocityRules[Risk Points],,-1)</f>
        <v>0</v>
      </c>
      <c r="Q4243">
        <f>_xlfn.XLOOKUP(FraudData[[#This Row],[merchant_category]],MerchantRules[Merchant Category],MerchantRules[Risk Points],0)</f>
        <v>0</v>
      </c>
      <c r="R4243">
        <f>SUM(FraudData[[#This Row],[Amount Risk]:[Merchant Risk]])</f>
        <v>0</v>
      </c>
      <c r="S4243" t="str" cm="1">
        <f t="array" ref="S4243">_xlfn.IFS(FraudData[[#This Row],[Fraud Risk Score]]&gt;=8,"High Risk",FraudData[[#This Row],[Fraud Risk Score]]&gt;=6,"Medium Risk",TRUE,"Low Risk")</f>
        <v>Low Risk</v>
      </c>
    </row>
    <row r="4244" spans="1:19">
      <c r="A4244">
        <v>4243</v>
      </c>
      <c r="B4244">
        <v>254.09</v>
      </c>
      <c r="C4244">
        <v>22</v>
      </c>
      <c r="D4244" t="s">
        <v>46</v>
      </c>
      <c r="E4244">
        <v>0</v>
      </c>
      <c r="F4244">
        <v>0</v>
      </c>
      <c r="G4244">
        <v>66</v>
      </c>
      <c r="H4244">
        <v>1</v>
      </c>
      <c r="I4244">
        <v>27</v>
      </c>
      <c r="J4244">
        <v>0</v>
      </c>
      <c r="K4244">
        <f>_xlfn.XLOOKUP(FraudData[[#This Row],[amount]],AmountRules[Amount Min],AmountRules[Risk Points],,-1)</f>
        <v>0</v>
      </c>
      <c r="L4244">
        <f>_xlfn.XLOOKUP(FraudData[[#This Row],[transaction_hour]],TimeRules[Hour Min],TimeRules[Risk Points],,-1)</f>
        <v>0</v>
      </c>
      <c r="M4244">
        <f>_xlfn.XLOOKUP(FraudData[[#This Row],[foreign_transaction]],ForeignRules[Foreign Transaction],ForeignRules[Risk Points],0)</f>
        <v>0</v>
      </c>
      <c r="N4244">
        <f>_xlfn.XLOOKUP(FraudData[[#This Row],[location_mismatch]],Table10[Location Mismatch],Table10[Risk Points],0)</f>
        <v>0</v>
      </c>
      <c r="O4244">
        <f>_xlfn.XLOOKUP(FraudData[[#This Row],[device_trust_score]],DeviceRules[Device Min],DeviceRules[Risk Points],,-1)</f>
        <v>1</v>
      </c>
      <c r="P4244">
        <f>_xlfn.XLOOKUP(FraudData[[#This Row],[velocity_last_24h]],VelocityRules[Velocity Min],VelocityRules[Risk Points],,-1)</f>
        <v>0</v>
      </c>
      <c r="Q4244">
        <f>_xlfn.XLOOKUP(FraudData[[#This Row],[merchant_category]],MerchantRules[Merchant Category],MerchantRules[Risk Points],0)</f>
        <v>0</v>
      </c>
      <c r="R4244">
        <f>SUM(FraudData[[#This Row],[Amount Risk]:[Merchant Risk]])</f>
        <v>1</v>
      </c>
      <c r="S4244" t="str" cm="1">
        <f t="array" ref="S4244">_xlfn.IFS(FraudData[[#This Row],[Fraud Risk Score]]&gt;=8,"High Risk",FraudData[[#This Row],[Fraud Risk Score]]&gt;=6,"Medium Risk",TRUE,"Low Risk")</f>
        <v>Low Risk</v>
      </c>
    </row>
    <row r="4245" spans="1:19">
      <c r="A4245">
        <v>4244</v>
      </c>
      <c r="B4245">
        <v>108.99</v>
      </c>
      <c r="C4245">
        <v>3</v>
      </c>
      <c r="D4245" t="s">
        <v>49</v>
      </c>
      <c r="E4245">
        <v>0</v>
      </c>
      <c r="F4245">
        <v>0</v>
      </c>
      <c r="G4245">
        <v>94</v>
      </c>
      <c r="H4245">
        <v>3</v>
      </c>
      <c r="I4245">
        <v>50</v>
      </c>
      <c r="J4245">
        <v>0</v>
      </c>
      <c r="K4245">
        <f>_xlfn.XLOOKUP(FraudData[[#This Row],[amount]],AmountRules[Amount Min],AmountRules[Risk Points],,-1)</f>
        <v>0</v>
      </c>
      <c r="L4245">
        <f>_xlfn.XLOOKUP(FraudData[[#This Row],[transaction_hour]],TimeRules[Hour Min],TimeRules[Risk Points],,-1)</f>
        <v>3</v>
      </c>
      <c r="M4245">
        <f>_xlfn.XLOOKUP(FraudData[[#This Row],[foreign_transaction]],ForeignRules[Foreign Transaction],ForeignRules[Risk Points],0)</f>
        <v>0</v>
      </c>
      <c r="N4245">
        <f>_xlfn.XLOOKUP(FraudData[[#This Row],[location_mismatch]],Table10[Location Mismatch],Table10[Risk Points],0)</f>
        <v>0</v>
      </c>
      <c r="O4245">
        <f>_xlfn.XLOOKUP(FraudData[[#This Row],[device_trust_score]],DeviceRules[Device Min],DeviceRules[Risk Points],,-1)</f>
        <v>0</v>
      </c>
      <c r="P4245">
        <f>_xlfn.XLOOKUP(FraudData[[#This Row],[velocity_last_24h]],VelocityRules[Velocity Min],VelocityRules[Risk Points],,-1)</f>
        <v>0</v>
      </c>
      <c r="Q4245">
        <f>_xlfn.XLOOKUP(FraudData[[#This Row],[merchant_category]],MerchantRules[Merchant Category],MerchantRules[Risk Points],0)</f>
        <v>1</v>
      </c>
      <c r="R4245">
        <f>SUM(FraudData[[#This Row],[Amount Risk]:[Merchant Risk]])</f>
        <v>4</v>
      </c>
      <c r="S4245" t="str" cm="1">
        <f t="array" ref="S4245">_xlfn.IFS(FraudData[[#This Row],[Fraud Risk Score]]&gt;=8,"High Risk",FraudData[[#This Row],[Fraud Risk Score]]&gt;=6,"Medium Risk",TRUE,"Low Risk")</f>
        <v>Low Risk</v>
      </c>
    </row>
    <row r="4246" spans="1:19">
      <c r="A4246">
        <v>4245</v>
      </c>
      <c r="B4246">
        <v>95.67</v>
      </c>
      <c r="C4246">
        <v>16</v>
      </c>
      <c r="D4246" t="s">
        <v>50</v>
      </c>
      <c r="E4246">
        <v>0</v>
      </c>
      <c r="F4246">
        <v>1</v>
      </c>
      <c r="G4246">
        <v>59</v>
      </c>
      <c r="H4246">
        <v>2</v>
      </c>
      <c r="I4246">
        <v>24</v>
      </c>
      <c r="J4246">
        <v>0</v>
      </c>
      <c r="K4246">
        <f>_xlfn.XLOOKUP(FraudData[[#This Row],[amount]],AmountRules[Amount Min],AmountRules[Risk Points],,-1)</f>
        <v>0</v>
      </c>
      <c r="L4246">
        <f>_xlfn.XLOOKUP(FraudData[[#This Row],[transaction_hour]],TimeRules[Hour Min],TimeRules[Risk Points],,-1)</f>
        <v>0</v>
      </c>
      <c r="M4246">
        <f>_xlfn.XLOOKUP(FraudData[[#This Row],[foreign_transaction]],ForeignRules[Foreign Transaction],ForeignRules[Risk Points],0)</f>
        <v>0</v>
      </c>
      <c r="N4246">
        <f>_xlfn.XLOOKUP(FraudData[[#This Row],[location_mismatch]],Table10[Location Mismatch],Table10[Risk Points],0)</f>
        <v>3</v>
      </c>
      <c r="O4246">
        <f>_xlfn.XLOOKUP(FraudData[[#This Row],[device_trust_score]],DeviceRules[Device Min],DeviceRules[Risk Points],,-1)</f>
        <v>1</v>
      </c>
      <c r="P4246">
        <f>_xlfn.XLOOKUP(FraudData[[#This Row],[velocity_last_24h]],VelocityRules[Velocity Min],VelocityRules[Risk Points],,-1)</f>
        <v>0</v>
      </c>
      <c r="Q4246">
        <f>_xlfn.XLOOKUP(FraudData[[#This Row],[merchant_category]],MerchantRules[Merchant Category],MerchantRules[Risk Points],0)</f>
        <v>0</v>
      </c>
      <c r="R4246">
        <f>SUM(FraudData[[#This Row],[Amount Risk]:[Merchant Risk]])</f>
        <v>4</v>
      </c>
      <c r="S4246" t="str" cm="1">
        <f t="array" ref="S4246">_xlfn.IFS(FraudData[[#This Row],[Fraud Risk Score]]&gt;=8,"High Risk",FraudData[[#This Row],[Fraud Risk Score]]&gt;=6,"Medium Risk",TRUE,"Low Risk")</f>
        <v>Low Risk</v>
      </c>
    </row>
    <row r="4247" spans="1:19">
      <c r="A4247">
        <v>4246</v>
      </c>
      <c r="B4247">
        <v>491.26</v>
      </c>
      <c r="C4247">
        <v>4</v>
      </c>
      <c r="D4247" t="s">
        <v>50</v>
      </c>
      <c r="E4247">
        <v>0</v>
      </c>
      <c r="F4247">
        <v>0</v>
      </c>
      <c r="G4247">
        <v>41</v>
      </c>
      <c r="H4247">
        <v>3</v>
      </c>
      <c r="I4247">
        <v>34</v>
      </c>
      <c r="J4247">
        <v>0</v>
      </c>
      <c r="K4247">
        <f>_xlfn.XLOOKUP(FraudData[[#This Row],[amount]],AmountRules[Amount Min],AmountRules[Risk Points],,-1)</f>
        <v>0</v>
      </c>
      <c r="L4247">
        <f>_xlfn.XLOOKUP(FraudData[[#This Row],[transaction_hour]],TimeRules[Hour Min],TimeRules[Risk Points],,-1)</f>
        <v>0</v>
      </c>
      <c r="M4247">
        <f>_xlfn.XLOOKUP(FraudData[[#This Row],[foreign_transaction]],ForeignRules[Foreign Transaction],ForeignRules[Risk Points],0)</f>
        <v>0</v>
      </c>
      <c r="N4247">
        <f>_xlfn.XLOOKUP(FraudData[[#This Row],[location_mismatch]],Table10[Location Mismatch],Table10[Risk Points],0)</f>
        <v>0</v>
      </c>
      <c r="O4247">
        <f>_xlfn.XLOOKUP(FraudData[[#This Row],[device_trust_score]],DeviceRules[Device Min],DeviceRules[Risk Points],,-1)</f>
        <v>2</v>
      </c>
      <c r="P4247">
        <f>_xlfn.XLOOKUP(FraudData[[#This Row],[velocity_last_24h]],VelocityRules[Velocity Min],VelocityRules[Risk Points],,-1)</f>
        <v>0</v>
      </c>
      <c r="Q4247">
        <f>_xlfn.XLOOKUP(FraudData[[#This Row],[merchant_category]],MerchantRules[Merchant Category],MerchantRules[Risk Points],0)</f>
        <v>0</v>
      </c>
      <c r="R4247">
        <f>SUM(FraudData[[#This Row],[Amount Risk]:[Merchant Risk]])</f>
        <v>2</v>
      </c>
      <c r="S4247" t="str" cm="1">
        <f t="array" ref="S4247">_xlfn.IFS(FraudData[[#This Row],[Fraud Risk Score]]&gt;=8,"High Risk",FraudData[[#This Row],[Fraud Risk Score]]&gt;=6,"Medium Risk",TRUE,"Low Risk")</f>
        <v>Low Risk</v>
      </c>
    </row>
    <row r="4248" spans="1:19">
      <c r="A4248">
        <v>4247</v>
      </c>
      <c r="B4248">
        <v>51.99</v>
      </c>
      <c r="C4248">
        <v>2</v>
      </c>
      <c r="D4248" t="s">
        <v>49</v>
      </c>
      <c r="E4248">
        <v>0</v>
      </c>
      <c r="F4248">
        <v>0</v>
      </c>
      <c r="G4248">
        <v>68</v>
      </c>
      <c r="H4248">
        <v>4</v>
      </c>
      <c r="I4248">
        <v>21</v>
      </c>
      <c r="J4248">
        <v>0</v>
      </c>
      <c r="K4248">
        <f>_xlfn.XLOOKUP(FraudData[[#This Row],[amount]],AmountRules[Amount Min],AmountRules[Risk Points],,-1)</f>
        <v>0</v>
      </c>
      <c r="L4248">
        <f>_xlfn.XLOOKUP(FraudData[[#This Row],[transaction_hour]],TimeRules[Hour Min],TimeRules[Risk Points],,-1)</f>
        <v>3</v>
      </c>
      <c r="M4248">
        <f>_xlfn.XLOOKUP(FraudData[[#This Row],[foreign_transaction]],ForeignRules[Foreign Transaction],ForeignRules[Risk Points],0)</f>
        <v>0</v>
      </c>
      <c r="N4248">
        <f>_xlfn.XLOOKUP(FraudData[[#This Row],[location_mismatch]],Table10[Location Mismatch],Table10[Risk Points],0)</f>
        <v>0</v>
      </c>
      <c r="O4248">
        <f>_xlfn.XLOOKUP(FraudData[[#This Row],[device_trust_score]],DeviceRules[Device Min],DeviceRules[Risk Points],,-1)</f>
        <v>1</v>
      </c>
      <c r="P4248">
        <f>_xlfn.XLOOKUP(FraudData[[#This Row],[velocity_last_24h]],VelocityRules[Velocity Min],VelocityRules[Risk Points],,-1)</f>
        <v>0</v>
      </c>
      <c r="Q4248">
        <f>_xlfn.XLOOKUP(FraudData[[#This Row],[merchant_category]],MerchantRules[Merchant Category],MerchantRules[Risk Points],0)</f>
        <v>1</v>
      </c>
      <c r="R4248">
        <f>SUM(FraudData[[#This Row],[Amount Risk]:[Merchant Risk]])</f>
        <v>5</v>
      </c>
      <c r="S4248" t="str" cm="1">
        <f t="array" ref="S4248">_xlfn.IFS(FraudData[[#This Row],[Fraud Risk Score]]&gt;=8,"High Risk",FraudData[[#This Row],[Fraud Risk Score]]&gt;=6,"Medium Risk",TRUE,"Low Risk")</f>
        <v>Low Risk</v>
      </c>
    </row>
    <row r="4249" spans="1:19">
      <c r="A4249">
        <v>4248</v>
      </c>
      <c r="B4249">
        <v>23.1</v>
      </c>
      <c r="C4249">
        <v>3</v>
      </c>
      <c r="D4249" t="s">
        <v>48</v>
      </c>
      <c r="E4249">
        <v>1</v>
      </c>
      <c r="F4249">
        <v>0</v>
      </c>
      <c r="G4249">
        <v>67</v>
      </c>
      <c r="H4249">
        <v>3</v>
      </c>
      <c r="I4249">
        <v>27</v>
      </c>
      <c r="J4249">
        <v>0</v>
      </c>
      <c r="K4249">
        <f>_xlfn.XLOOKUP(FraudData[[#This Row],[amount]],AmountRules[Amount Min],AmountRules[Risk Points],,-1)</f>
        <v>0</v>
      </c>
      <c r="L4249">
        <f>_xlfn.XLOOKUP(FraudData[[#This Row],[transaction_hour]],TimeRules[Hour Min],TimeRules[Risk Points],,-1)</f>
        <v>3</v>
      </c>
      <c r="M4249">
        <f>_xlfn.XLOOKUP(FraudData[[#This Row],[foreign_transaction]],ForeignRules[Foreign Transaction],ForeignRules[Risk Points],0)</f>
        <v>3</v>
      </c>
      <c r="N4249">
        <f>_xlfn.XLOOKUP(FraudData[[#This Row],[location_mismatch]],Table10[Location Mismatch],Table10[Risk Points],0)</f>
        <v>0</v>
      </c>
      <c r="O4249">
        <f>_xlfn.XLOOKUP(FraudData[[#This Row],[device_trust_score]],DeviceRules[Device Min],DeviceRules[Risk Points],,-1)</f>
        <v>1</v>
      </c>
      <c r="P4249">
        <f>_xlfn.XLOOKUP(FraudData[[#This Row],[velocity_last_24h]],VelocityRules[Velocity Min],VelocityRules[Risk Points],,-1)</f>
        <v>0</v>
      </c>
      <c r="Q4249">
        <f>_xlfn.XLOOKUP(FraudData[[#This Row],[merchant_category]],MerchantRules[Merchant Category],MerchantRules[Risk Points],0)</f>
        <v>0</v>
      </c>
      <c r="R4249">
        <f>SUM(FraudData[[#This Row],[Amount Risk]:[Merchant Risk]])</f>
        <v>7</v>
      </c>
      <c r="S4249" t="str" cm="1">
        <f t="array" ref="S4249">_xlfn.IFS(FraudData[[#This Row],[Fraud Risk Score]]&gt;=8,"High Risk",FraudData[[#This Row],[Fraud Risk Score]]&gt;=6,"Medium Risk",TRUE,"Low Risk")</f>
        <v>Medium Risk</v>
      </c>
    </row>
    <row r="4250" spans="1:19">
      <c r="A4250">
        <v>4249</v>
      </c>
      <c r="B4250">
        <v>158.11000000000001</v>
      </c>
      <c r="C4250">
        <v>22</v>
      </c>
      <c r="D4250" t="s">
        <v>49</v>
      </c>
      <c r="E4250">
        <v>0</v>
      </c>
      <c r="F4250">
        <v>0</v>
      </c>
      <c r="G4250">
        <v>68</v>
      </c>
      <c r="H4250">
        <v>2</v>
      </c>
      <c r="I4250">
        <v>18</v>
      </c>
      <c r="J4250">
        <v>0</v>
      </c>
      <c r="K4250">
        <f>_xlfn.XLOOKUP(FraudData[[#This Row],[amount]],AmountRules[Amount Min],AmountRules[Risk Points],,-1)</f>
        <v>0</v>
      </c>
      <c r="L4250">
        <f>_xlfn.XLOOKUP(FraudData[[#This Row],[transaction_hour]],TimeRules[Hour Min],TimeRules[Risk Points],,-1)</f>
        <v>0</v>
      </c>
      <c r="M4250">
        <f>_xlfn.XLOOKUP(FraudData[[#This Row],[foreign_transaction]],ForeignRules[Foreign Transaction],ForeignRules[Risk Points],0)</f>
        <v>0</v>
      </c>
      <c r="N4250">
        <f>_xlfn.XLOOKUP(FraudData[[#This Row],[location_mismatch]],Table10[Location Mismatch],Table10[Risk Points],0)</f>
        <v>0</v>
      </c>
      <c r="O4250">
        <f>_xlfn.XLOOKUP(FraudData[[#This Row],[device_trust_score]],DeviceRules[Device Min],DeviceRules[Risk Points],,-1)</f>
        <v>1</v>
      </c>
      <c r="P4250">
        <f>_xlfn.XLOOKUP(FraudData[[#This Row],[velocity_last_24h]],VelocityRules[Velocity Min],VelocityRules[Risk Points],,-1)</f>
        <v>0</v>
      </c>
      <c r="Q4250">
        <f>_xlfn.XLOOKUP(FraudData[[#This Row],[merchant_category]],MerchantRules[Merchant Category],MerchantRules[Risk Points],0)</f>
        <v>1</v>
      </c>
      <c r="R4250">
        <f>SUM(FraudData[[#This Row],[Amount Risk]:[Merchant Risk]])</f>
        <v>2</v>
      </c>
      <c r="S4250" t="str" cm="1">
        <f t="array" ref="S4250">_xlfn.IFS(FraudData[[#This Row],[Fraud Risk Score]]&gt;=8,"High Risk",FraudData[[#This Row],[Fraud Risk Score]]&gt;=6,"Medium Risk",TRUE,"Low Risk")</f>
        <v>Low Risk</v>
      </c>
    </row>
    <row r="4251" spans="1:19">
      <c r="A4251">
        <v>4250</v>
      </c>
      <c r="B4251">
        <v>627.16</v>
      </c>
      <c r="C4251">
        <v>4</v>
      </c>
      <c r="D4251" t="s">
        <v>49</v>
      </c>
      <c r="E4251">
        <v>0</v>
      </c>
      <c r="F4251">
        <v>0</v>
      </c>
      <c r="G4251">
        <v>62</v>
      </c>
      <c r="H4251">
        <v>2</v>
      </c>
      <c r="I4251">
        <v>59</v>
      </c>
      <c r="J4251">
        <v>0</v>
      </c>
      <c r="K4251">
        <f>_xlfn.XLOOKUP(FraudData[[#This Row],[amount]],AmountRules[Amount Min],AmountRules[Risk Points],,-1)</f>
        <v>1</v>
      </c>
      <c r="L4251">
        <f>_xlfn.XLOOKUP(FraudData[[#This Row],[transaction_hour]],TimeRules[Hour Min],TimeRules[Risk Points],,-1)</f>
        <v>0</v>
      </c>
      <c r="M4251">
        <f>_xlfn.XLOOKUP(FraudData[[#This Row],[foreign_transaction]],ForeignRules[Foreign Transaction],ForeignRules[Risk Points],0)</f>
        <v>0</v>
      </c>
      <c r="N4251">
        <f>_xlfn.XLOOKUP(FraudData[[#This Row],[location_mismatch]],Table10[Location Mismatch],Table10[Risk Points],0)</f>
        <v>0</v>
      </c>
      <c r="O4251">
        <f>_xlfn.XLOOKUP(FraudData[[#This Row],[device_trust_score]],DeviceRules[Device Min],DeviceRules[Risk Points],,-1)</f>
        <v>1</v>
      </c>
      <c r="P4251">
        <f>_xlfn.XLOOKUP(FraudData[[#This Row],[velocity_last_24h]],VelocityRules[Velocity Min],VelocityRules[Risk Points],,-1)</f>
        <v>0</v>
      </c>
      <c r="Q4251">
        <f>_xlfn.XLOOKUP(FraudData[[#This Row],[merchant_category]],MerchantRules[Merchant Category],MerchantRules[Risk Points],0)</f>
        <v>1</v>
      </c>
      <c r="R4251">
        <f>SUM(FraudData[[#This Row],[Amount Risk]:[Merchant Risk]])</f>
        <v>3</v>
      </c>
      <c r="S4251" t="str" cm="1">
        <f t="array" ref="S4251">_xlfn.IFS(FraudData[[#This Row],[Fraud Risk Score]]&gt;=8,"High Risk",FraudData[[#This Row],[Fraud Risk Score]]&gt;=6,"Medium Risk",TRUE,"Low Risk")</f>
        <v>Low Risk</v>
      </c>
    </row>
    <row r="4252" spans="1:19">
      <c r="A4252">
        <v>4251</v>
      </c>
      <c r="B4252">
        <v>85.42</v>
      </c>
      <c r="C4252">
        <v>13</v>
      </c>
      <c r="D4252" t="s">
        <v>50</v>
      </c>
      <c r="E4252">
        <v>0</v>
      </c>
      <c r="F4252">
        <v>0</v>
      </c>
      <c r="G4252">
        <v>65</v>
      </c>
      <c r="H4252">
        <v>1</v>
      </c>
      <c r="I4252">
        <v>37</v>
      </c>
      <c r="J4252">
        <v>0</v>
      </c>
      <c r="K4252">
        <f>_xlfn.XLOOKUP(FraudData[[#This Row],[amount]],AmountRules[Amount Min],AmountRules[Risk Points],,-1)</f>
        <v>0</v>
      </c>
      <c r="L4252">
        <f>_xlfn.XLOOKUP(FraudData[[#This Row],[transaction_hour]],TimeRules[Hour Min],TimeRules[Risk Points],,-1)</f>
        <v>0</v>
      </c>
      <c r="M4252">
        <f>_xlfn.XLOOKUP(FraudData[[#This Row],[foreign_transaction]],ForeignRules[Foreign Transaction],ForeignRules[Risk Points],0)</f>
        <v>0</v>
      </c>
      <c r="N4252">
        <f>_xlfn.XLOOKUP(FraudData[[#This Row],[location_mismatch]],Table10[Location Mismatch],Table10[Risk Points],0)</f>
        <v>0</v>
      </c>
      <c r="O4252">
        <f>_xlfn.XLOOKUP(FraudData[[#This Row],[device_trust_score]],DeviceRules[Device Min],DeviceRules[Risk Points],,-1)</f>
        <v>1</v>
      </c>
      <c r="P4252">
        <f>_xlfn.XLOOKUP(FraudData[[#This Row],[velocity_last_24h]],VelocityRules[Velocity Min],VelocityRules[Risk Points],,-1)</f>
        <v>0</v>
      </c>
      <c r="Q4252">
        <f>_xlfn.XLOOKUP(FraudData[[#This Row],[merchant_category]],MerchantRules[Merchant Category],MerchantRules[Risk Points],0)</f>
        <v>0</v>
      </c>
      <c r="R4252">
        <f>SUM(FraudData[[#This Row],[Amount Risk]:[Merchant Risk]])</f>
        <v>1</v>
      </c>
      <c r="S4252" t="str" cm="1">
        <f t="array" ref="S4252">_xlfn.IFS(FraudData[[#This Row],[Fraud Risk Score]]&gt;=8,"High Risk",FraudData[[#This Row],[Fraud Risk Score]]&gt;=6,"Medium Risk",TRUE,"Low Risk")</f>
        <v>Low Risk</v>
      </c>
    </row>
    <row r="4253" spans="1:19">
      <c r="A4253">
        <v>4252</v>
      </c>
      <c r="B4253">
        <v>11.53</v>
      </c>
      <c r="C4253">
        <v>14</v>
      </c>
      <c r="D4253" t="s">
        <v>50</v>
      </c>
      <c r="E4253">
        <v>0</v>
      </c>
      <c r="F4253">
        <v>1</v>
      </c>
      <c r="G4253">
        <v>49</v>
      </c>
      <c r="H4253">
        <v>2</v>
      </c>
      <c r="I4253">
        <v>24</v>
      </c>
      <c r="J4253">
        <v>0</v>
      </c>
      <c r="K4253">
        <f>_xlfn.XLOOKUP(FraudData[[#This Row],[amount]],AmountRules[Amount Min],AmountRules[Risk Points],,-1)</f>
        <v>0</v>
      </c>
      <c r="L4253">
        <f>_xlfn.XLOOKUP(FraudData[[#This Row],[transaction_hour]],TimeRules[Hour Min],TimeRules[Risk Points],,-1)</f>
        <v>0</v>
      </c>
      <c r="M4253">
        <f>_xlfn.XLOOKUP(FraudData[[#This Row],[foreign_transaction]],ForeignRules[Foreign Transaction],ForeignRules[Risk Points],0)</f>
        <v>0</v>
      </c>
      <c r="N4253">
        <f>_xlfn.XLOOKUP(FraudData[[#This Row],[location_mismatch]],Table10[Location Mismatch],Table10[Risk Points],0)</f>
        <v>3</v>
      </c>
      <c r="O4253">
        <f>_xlfn.XLOOKUP(FraudData[[#This Row],[device_trust_score]],DeviceRules[Device Min],DeviceRules[Risk Points],,-1)</f>
        <v>2</v>
      </c>
      <c r="P4253">
        <f>_xlfn.XLOOKUP(FraudData[[#This Row],[velocity_last_24h]],VelocityRules[Velocity Min],VelocityRules[Risk Points],,-1)</f>
        <v>0</v>
      </c>
      <c r="Q4253">
        <f>_xlfn.XLOOKUP(FraudData[[#This Row],[merchant_category]],MerchantRules[Merchant Category],MerchantRules[Risk Points],0)</f>
        <v>0</v>
      </c>
      <c r="R4253">
        <f>SUM(FraudData[[#This Row],[Amount Risk]:[Merchant Risk]])</f>
        <v>5</v>
      </c>
      <c r="S4253" t="str" cm="1">
        <f t="array" ref="S4253">_xlfn.IFS(FraudData[[#This Row],[Fraud Risk Score]]&gt;=8,"High Risk",FraudData[[#This Row],[Fraud Risk Score]]&gt;=6,"Medium Risk",TRUE,"Low Risk")</f>
        <v>Low Risk</v>
      </c>
    </row>
    <row r="4254" spans="1:19">
      <c r="A4254">
        <v>4253</v>
      </c>
      <c r="B4254">
        <v>74.599999999999994</v>
      </c>
      <c r="C4254">
        <v>19</v>
      </c>
      <c r="D4254" t="s">
        <v>50</v>
      </c>
      <c r="E4254">
        <v>1</v>
      </c>
      <c r="F4254">
        <v>0</v>
      </c>
      <c r="G4254">
        <v>73</v>
      </c>
      <c r="H4254">
        <v>3</v>
      </c>
      <c r="I4254">
        <v>26</v>
      </c>
      <c r="J4254">
        <v>0</v>
      </c>
      <c r="K4254">
        <f>_xlfn.XLOOKUP(FraudData[[#This Row],[amount]],AmountRules[Amount Min],AmountRules[Risk Points],,-1)</f>
        <v>0</v>
      </c>
      <c r="L4254">
        <f>_xlfn.XLOOKUP(FraudData[[#This Row],[transaction_hour]],TimeRules[Hour Min],TimeRules[Risk Points],,-1)</f>
        <v>0</v>
      </c>
      <c r="M4254">
        <f>_xlfn.XLOOKUP(FraudData[[#This Row],[foreign_transaction]],ForeignRules[Foreign Transaction],ForeignRules[Risk Points],0)</f>
        <v>3</v>
      </c>
      <c r="N4254">
        <f>_xlfn.XLOOKUP(FraudData[[#This Row],[location_mismatch]],Table10[Location Mismatch],Table10[Risk Points],0)</f>
        <v>0</v>
      </c>
      <c r="O4254">
        <f>_xlfn.XLOOKUP(FraudData[[#This Row],[device_trust_score]],DeviceRules[Device Min],DeviceRules[Risk Points],,-1)</f>
        <v>0</v>
      </c>
      <c r="P4254">
        <f>_xlfn.XLOOKUP(FraudData[[#This Row],[velocity_last_24h]],VelocityRules[Velocity Min],VelocityRules[Risk Points],,-1)</f>
        <v>0</v>
      </c>
      <c r="Q4254">
        <f>_xlfn.XLOOKUP(FraudData[[#This Row],[merchant_category]],MerchantRules[Merchant Category],MerchantRules[Risk Points],0)</f>
        <v>0</v>
      </c>
      <c r="R4254">
        <f>SUM(FraudData[[#This Row],[Amount Risk]:[Merchant Risk]])</f>
        <v>3</v>
      </c>
      <c r="S4254" t="str" cm="1">
        <f t="array" ref="S4254">_xlfn.IFS(FraudData[[#This Row],[Fraud Risk Score]]&gt;=8,"High Risk",FraudData[[#This Row],[Fraud Risk Score]]&gt;=6,"Medium Risk",TRUE,"Low Risk")</f>
        <v>Low Risk</v>
      </c>
    </row>
    <row r="4255" spans="1:19">
      <c r="A4255">
        <v>4254</v>
      </c>
      <c r="B4255">
        <v>126.91</v>
      </c>
      <c r="C4255">
        <v>16</v>
      </c>
      <c r="D4255" t="s">
        <v>46</v>
      </c>
      <c r="E4255">
        <v>1</v>
      </c>
      <c r="F4255">
        <v>0</v>
      </c>
      <c r="G4255">
        <v>84</v>
      </c>
      <c r="H4255">
        <v>1</v>
      </c>
      <c r="I4255">
        <v>49</v>
      </c>
      <c r="J4255">
        <v>0</v>
      </c>
      <c r="K4255">
        <f>_xlfn.XLOOKUP(FraudData[[#This Row],[amount]],AmountRules[Amount Min],AmountRules[Risk Points],,-1)</f>
        <v>0</v>
      </c>
      <c r="L4255">
        <f>_xlfn.XLOOKUP(FraudData[[#This Row],[transaction_hour]],TimeRules[Hour Min],TimeRules[Risk Points],,-1)</f>
        <v>0</v>
      </c>
      <c r="M4255">
        <f>_xlfn.XLOOKUP(FraudData[[#This Row],[foreign_transaction]],ForeignRules[Foreign Transaction],ForeignRules[Risk Points],0)</f>
        <v>3</v>
      </c>
      <c r="N4255">
        <f>_xlfn.XLOOKUP(FraudData[[#This Row],[location_mismatch]],Table10[Location Mismatch],Table10[Risk Points],0)</f>
        <v>0</v>
      </c>
      <c r="O4255">
        <f>_xlfn.XLOOKUP(FraudData[[#This Row],[device_trust_score]],DeviceRules[Device Min],DeviceRules[Risk Points],,-1)</f>
        <v>0</v>
      </c>
      <c r="P4255">
        <f>_xlfn.XLOOKUP(FraudData[[#This Row],[velocity_last_24h]],VelocityRules[Velocity Min],VelocityRules[Risk Points],,-1)</f>
        <v>0</v>
      </c>
      <c r="Q4255">
        <f>_xlfn.XLOOKUP(FraudData[[#This Row],[merchant_category]],MerchantRules[Merchant Category],MerchantRules[Risk Points],0)</f>
        <v>0</v>
      </c>
      <c r="R4255">
        <f>SUM(FraudData[[#This Row],[Amount Risk]:[Merchant Risk]])</f>
        <v>3</v>
      </c>
      <c r="S4255" t="str" cm="1">
        <f t="array" ref="S4255">_xlfn.IFS(FraudData[[#This Row],[Fraud Risk Score]]&gt;=8,"High Risk",FraudData[[#This Row],[Fraud Risk Score]]&gt;=6,"Medium Risk",TRUE,"Low Risk")</f>
        <v>Low Risk</v>
      </c>
    </row>
    <row r="4256" spans="1:19">
      <c r="A4256">
        <v>4255</v>
      </c>
      <c r="B4256">
        <v>31.8</v>
      </c>
      <c r="C4256">
        <v>5</v>
      </c>
      <c r="D4256" t="s">
        <v>46</v>
      </c>
      <c r="E4256">
        <v>0</v>
      </c>
      <c r="F4256">
        <v>0</v>
      </c>
      <c r="G4256">
        <v>26</v>
      </c>
      <c r="H4256">
        <v>1</v>
      </c>
      <c r="I4256">
        <v>45</v>
      </c>
      <c r="J4256">
        <v>0</v>
      </c>
      <c r="K4256">
        <f>_xlfn.XLOOKUP(FraudData[[#This Row],[amount]],AmountRules[Amount Min],AmountRules[Risk Points],,-1)</f>
        <v>0</v>
      </c>
      <c r="L4256">
        <f>_xlfn.XLOOKUP(FraudData[[#This Row],[transaction_hour]],TimeRules[Hour Min],TimeRules[Risk Points],,-1)</f>
        <v>0</v>
      </c>
      <c r="M4256">
        <f>_xlfn.XLOOKUP(FraudData[[#This Row],[foreign_transaction]],ForeignRules[Foreign Transaction],ForeignRules[Risk Points],0)</f>
        <v>0</v>
      </c>
      <c r="N4256">
        <f>_xlfn.XLOOKUP(FraudData[[#This Row],[location_mismatch]],Table10[Location Mismatch],Table10[Risk Points],0)</f>
        <v>0</v>
      </c>
      <c r="O4256">
        <f>_xlfn.XLOOKUP(FraudData[[#This Row],[device_trust_score]],DeviceRules[Device Min],DeviceRules[Risk Points],,-1)</f>
        <v>3</v>
      </c>
      <c r="P4256">
        <f>_xlfn.XLOOKUP(FraudData[[#This Row],[velocity_last_24h]],VelocityRules[Velocity Min],VelocityRules[Risk Points],,-1)</f>
        <v>0</v>
      </c>
      <c r="Q4256">
        <f>_xlfn.XLOOKUP(FraudData[[#This Row],[merchant_category]],MerchantRules[Merchant Category],MerchantRules[Risk Points],0)</f>
        <v>0</v>
      </c>
      <c r="R4256">
        <f>SUM(FraudData[[#This Row],[Amount Risk]:[Merchant Risk]])</f>
        <v>3</v>
      </c>
      <c r="S4256" t="str" cm="1">
        <f t="array" ref="S4256">_xlfn.IFS(FraudData[[#This Row],[Fraud Risk Score]]&gt;=8,"High Risk",FraudData[[#This Row],[Fraud Risk Score]]&gt;=6,"Medium Risk",TRUE,"Low Risk")</f>
        <v>Low Risk</v>
      </c>
    </row>
    <row r="4257" spans="1:19">
      <c r="A4257">
        <v>4256</v>
      </c>
      <c r="B4257">
        <v>193.18</v>
      </c>
      <c r="C4257">
        <v>9</v>
      </c>
      <c r="D4257" t="s">
        <v>47</v>
      </c>
      <c r="E4257">
        <v>0</v>
      </c>
      <c r="F4257">
        <v>0</v>
      </c>
      <c r="G4257">
        <v>89</v>
      </c>
      <c r="H4257">
        <v>1</v>
      </c>
      <c r="I4257">
        <v>45</v>
      </c>
      <c r="J4257">
        <v>0</v>
      </c>
      <c r="K4257">
        <f>_xlfn.XLOOKUP(FraudData[[#This Row],[amount]],AmountRules[Amount Min],AmountRules[Risk Points],,-1)</f>
        <v>0</v>
      </c>
      <c r="L4257">
        <f>_xlfn.XLOOKUP(FraudData[[#This Row],[transaction_hour]],TimeRules[Hour Min],TimeRules[Risk Points],,-1)</f>
        <v>0</v>
      </c>
      <c r="M4257">
        <f>_xlfn.XLOOKUP(FraudData[[#This Row],[foreign_transaction]],ForeignRules[Foreign Transaction],ForeignRules[Risk Points],0)</f>
        <v>0</v>
      </c>
      <c r="N4257">
        <f>_xlfn.XLOOKUP(FraudData[[#This Row],[location_mismatch]],Table10[Location Mismatch],Table10[Risk Points],0)</f>
        <v>0</v>
      </c>
      <c r="O4257">
        <f>_xlfn.XLOOKUP(FraudData[[#This Row],[device_trust_score]],DeviceRules[Device Min],DeviceRules[Risk Points],,-1)</f>
        <v>0</v>
      </c>
      <c r="P4257">
        <f>_xlfn.XLOOKUP(FraudData[[#This Row],[velocity_last_24h]],VelocityRules[Velocity Min],VelocityRules[Risk Points],,-1)</f>
        <v>0</v>
      </c>
      <c r="Q4257">
        <f>_xlfn.XLOOKUP(FraudData[[#This Row],[merchant_category]],MerchantRules[Merchant Category],MerchantRules[Risk Points],0)</f>
        <v>0</v>
      </c>
      <c r="R4257">
        <f>SUM(FraudData[[#This Row],[Amount Risk]:[Merchant Risk]])</f>
        <v>0</v>
      </c>
      <c r="S4257" t="str" cm="1">
        <f t="array" ref="S4257">_xlfn.IFS(FraudData[[#This Row],[Fraud Risk Score]]&gt;=8,"High Risk",FraudData[[#This Row],[Fraud Risk Score]]&gt;=6,"Medium Risk",TRUE,"Low Risk")</f>
        <v>Low Risk</v>
      </c>
    </row>
    <row r="4258" spans="1:19">
      <c r="A4258">
        <v>4257</v>
      </c>
      <c r="B4258">
        <v>1097.3800000000001</v>
      </c>
      <c r="C4258">
        <v>21</v>
      </c>
      <c r="D4258" t="s">
        <v>46</v>
      </c>
      <c r="E4258">
        <v>0</v>
      </c>
      <c r="F4258">
        <v>0</v>
      </c>
      <c r="G4258">
        <v>27</v>
      </c>
      <c r="H4258">
        <v>4</v>
      </c>
      <c r="I4258">
        <v>19</v>
      </c>
      <c r="J4258">
        <v>0</v>
      </c>
      <c r="K4258">
        <f>_xlfn.XLOOKUP(FraudData[[#This Row],[amount]],AmountRules[Amount Min],AmountRules[Risk Points],,-1)</f>
        <v>3</v>
      </c>
      <c r="L4258">
        <f>_xlfn.XLOOKUP(FraudData[[#This Row],[transaction_hour]],TimeRules[Hour Min],TimeRules[Risk Points],,-1)</f>
        <v>0</v>
      </c>
      <c r="M4258">
        <f>_xlfn.XLOOKUP(FraudData[[#This Row],[foreign_transaction]],ForeignRules[Foreign Transaction],ForeignRules[Risk Points],0)</f>
        <v>0</v>
      </c>
      <c r="N4258">
        <f>_xlfn.XLOOKUP(FraudData[[#This Row],[location_mismatch]],Table10[Location Mismatch],Table10[Risk Points],0)</f>
        <v>0</v>
      </c>
      <c r="O4258">
        <f>_xlfn.XLOOKUP(FraudData[[#This Row],[device_trust_score]],DeviceRules[Device Min],DeviceRules[Risk Points],,-1)</f>
        <v>3</v>
      </c>
      <c r="P4258">
        <f>_xlfn.XLOOKUP(FraudData[[#This Row],[velocity_last_24h]],VelocityRules[Velocity Min],VelocityRules[Risk Points],,-1)</f>
        <v>0</v>
      </c>
      <c r="Q4258">
        <f>_xlfn.XLOOKUP(FraudData[[#This Row],[merchant_category]],MerchantRules[Merchant Category],MerchantRules[Risk Points],0)</f>
        <v>0</v>
      </c>
      <c r="R4258">
        <f>SUM(FraudData[[#This Row],[Amount Risk]:[Merchant Risk]])</f>
        <v>6</v>
      </c>
      <c r="S4258" t="str" cm="1">
        <f t="array" ref="S4258">_xlfn.IFS(FraudData[[#This Row],[Fraud Risk Score]]&gt;=8,"High Risk",FraudData[[#This Row],[Fraud Risk Score]]&gt;=6,"Medium Risk",TRUE,"Low Risk")</f>
        <v>Medium Risk</v>
      </c>
    </row>
    <row r="4259" spans="1:19">
      <c r="A4259">
        <v>4258</v>
      </c>
      <c r="B4259">
        <v>108.18</v>
      </c>
      <c r="C4259">
        <v>22</v>
      </c>
      <c r="D4259" t="s">
        <v>48</v>
      </c>
      <c r="E4259">
        <v>0</v>
      </c>
      <c r="F4259">
        <v>0</v>
      </c>
      <c r="G4259">
        <v>38</v>
      </c>
      <c r="H4259">
        <v>2</v>
      </c>
      <c r="I4259">
        <v>21</v>
      </c>
      <c r="J4259">
        <v>0</v>
      </c>
      <c r="K4259">
        <f>_xlfn.XLOOKUP(FraudData[[#This Row],[amount]],AmountRules[Amount Min],AmountRules[Risk Points],,-1)</f>
        <v>0</v>
      </c>
      <c r="L4259">
        <f>_xlfn.XLOOKUP(FraudData[[#This Row],[transaction_hour]],TimeRules[Hour Min],TimeRules[Risk Points],,-1)</f>
        <v>0</v>
      </c>
      <c r="M4259">
        <f>_xlfn.XLOOKUP(FraudData[[#This Row],[foreign_transaction]],ForeignRules[Foreign Transaction],ForeignRules[Risk Points],0)</f>
        <v>0</v>
      </c>
      <c r="N4259">
        <f>_xlfn.XLOOKUP(FraudData[[#This Row],[location_mismatch]],Table10[Location Mismatch],Table10[Risk Points],0)</f>
        <v>0</v>
      </c>
      <c r="O4259">
        <f>_xlfn.XLOOKUP(FraudData[[#This Row],[device_trust_score]],DeviceRules[Device Min],DeviceRules[Risk Points],,-1)</f>
        <v>2</v>
      </c>
      <c r="P4259">
        <f>_xlfn.XLOOKUP(FraudData[[#This Row],[velocity_last_24h]],VelocityRules[Velocity Min],VelocityRules[Risk Points],,-1)</f>
        <v>0</v>
      </c>
      <c r="Q4259">
        <f>_xlfn.XLOOKUP(FraudData[[#This Row],[merchant_category]],MerchantRules[Merchant Category],MerchantRules[Risk Points],0)</f>
        <v>0</v>
      </c>
      <c r="R4259">
        <f>SUM(FraudData[[#This Row],[Amount Risk]:[Merchant Risk]])</f>
        <v>2</v>
      </c>
      <c r="S4259" t="str" cm="1">
        <f t="array" ref="S4259">_xlfn.IFS(FraudData[[#This Row],[Fraud Risk Score]]&gt;=8,"High Risk",FraudData[[#This Row],[Fraud Risk Score]]&gt;=6,"Medium Risk",TRUE,"Low Risk")</f>
        <v>Low Risk</v>
      </c>
    </row>
    <row r="4260" spans="1:19">
      <c r="A4260">
        <v>4259</v>
      </c>
      <c r="B4260">
        <v>78.86</v>
      </c>
      <c r="C4260">
        <v>15</v>
      </c>
      <c r="D4260" t="s">
        <v>48</v>
      </c>
      <c r="E4260">
        <v>0</v>
      </c>
      <c r="F4260">
        <v>0</v>
      </c>
      <c r="G4260">
        <v>69</v>
      </c>
      <c r="H4260">
        <v>2</v>
      </c>
      <c r="I4260">
        <v>34</v>
      </c>
      <c r="J4260">
        <v>0</v>
      </c>
      <c r="K4260">
        <f>_xlfn.XLOOKUP(FraudData[[#This Row],[amount]],AmountRules[Amount Min],AmountRules[Risk Points],,-1)</f>
        <v>0</v>
      </c>
      <c r="L4260">
        <f>_xlfn.XLOOKUP(FraudData[[#This Row],[transaction_hour]],TimeRules[Hour Min],TimeRules[Risk Points],,-1)</f>
        <v>0</v>
      </c>
      <c r="M4260">
        <f>_xlfn.XLOOKUP(FraudData[[#This Row],[foreign_transaction]],ForeignRules[Foreign Transaction],ForeignRules[Risk Points],0)</f>
        <v>0</v>
      </c>
      <c r="N4260">
        <f>_xlfn.XLOOKUP(FraudData[[#This Row],[location_mismatch]],Table10[Location Mismatch],Table10[Risk Points],0)</f>
        <v>0</v>
      </c>
      <c r="O4260">
        <f>_xlfn.XLOOKUP(FraudData[[#This Row],[device_trust_score]],DeviceRules[Device Min],DeviceRules[Risk Points],,-1)</f>
        <v>1</v>
      </c>
      <c r="P4260">
        <f>_xlfn.XLOOKUP(FraudData[[#This Row],[velocity_last_24h]],VelocityRules[Velocity Min],VelocityRules[Risk Points],,-1)</f>
        <v>0</v>
      </c>
      <c r="Q4260">
        <f>_xlfn.XLOOKUP(FraudData[[#This Row],[merchant_category]],MerchantRules[Merchant Category],MerchantRules[Risk Points],0)</f>
        <v>0</v>
      </c>
      <c r="R4260">
        <f>SUM(FraudData[[#This Row],[Amount Risk]:[Merchant Risk]])</f>
        <v>1</v>
      </c>
      <c r="S4260" t="str" cm="1">
        <f t="array" ref="S4260">_xlfn.IFS(FraudData[[#This Row],[Fraud Risk Score]]&gt;=8,"High Risk",FraudData[[#This Row],[Fraud Risk Score]]&gt;=6,"Medium Risk",TRUE,"Low Risk")</f>
        <v>Low Risk</v>
      </c>
    </row>
    <row r="4261" spans="1:19">
      <c r="A4261">
        <v>4260</v>
      </c>
      <c r="B4261">
        <v>92.16</v>
      </c>
      <c r="C4261">
        <v>16</v>
      </c>
      <c r="D4261" t="s">
        <v>50</v>
      </c>
      <c r="E4261">
        <v>0</v>
      </c>
      <c r="F4261">
        <v>0</v>
      </c>
      <c r="G4261">
        <v>58</v>
      </c>
      <c r="H4261">
        <v>4</v>
      </c>
      <c r="I4261">
        <v>23</v>
      </c>
      <c r="J4261">
        <v>0</v>
      </c>
      <c r="K4261">
        <f>_xlfn.XLOOKUP(FraudData[[#This Row],[amount]],AmountRules[Amount Min],AmountRules[Risk Points],,-1)</f>
        <v>0</v>
      </c>
      <c r="L4261">
        <f>_xlfn.XLOOKUP(FraudData[[#This Row],[transaction_hour]],TimeRules[Hour Min],TimeRules[Risk Points],,-1)</f>
        <v>0</v>
      </c>
      <c r="M4261">
        <f>_xlfn.XLOOKUP(FraudData[[#This Row],[foreign_transaction]],ForeignRules[Foreign Transaction],ForeignRules[Risk Points],0)</f>
        <v>0</v>
      </c>
      <c r="N4261">
        <f>_xlfn.XLOOKUP(FraudData[[#This Row],[location_mismatch]],Table10[Location Mismatch],Table10[Risk Points],0)</f>
        <v>0</v>
      </c>
      <c r="O4261">
        <f>_xlfn.XLOOKUP(FraudData[[#This Row],[device_trust_score]],DeviceRules[Device Min],DeviceRules[Risk Points],,-1)</f>
        <v>1</v>
      </c>
      <c r="P4261">
        <f>_xlfn.XLOOKUP(FraudData[[#This Row],[velocity_last_24h]],VelocityRules[Velocity Min],VelocityRules[Risk Points],,-1)</f>
        <v>0</v>
      </c>
      <c r="Q4261">
        <f>_xlfn.XLOOKUP(FraudData[[#This Row],[merchant_category]],MerchantRules[Merchant Category],MerchantRules[Risk Points],0)</f>
        <v>0</v>
      </c>
      <c r="R4261">
        <f>SUM(FraudData[[#This Row],[Amount Risk]:[Merchant Risk]])</f>
        <v>1</v>
      </c>
      <c r="S4261" t="str" cm="1">
        <f t="array" ref="S4261">_xlfn.IFS(FraudData[[#This Row],[Fraud Risk Score]]&gt;=8,"High Risk",FraudData[[#This Row],[Fraud Risk Score]]&gt;=6,"Medium Risk",TRUE,"Low Risk")</f>
        <v>Low Risk</v>
      </c>
    </row>
    <row r="4262" spans="1:19">
      <c r="A4262">
        <v>4261</v>
      </c>
      <c r="B4262">
        <v>22.02</v>
      </c>
      <c r="C4262">
        <v>13</v>
      </c>
      <c r="D4262" t="s">
        <v>49</v>
      </c>
      <c r="E4262">
        <v>0</v>
      </c>
      <c r="F4262">
        <v>0</v>
      </c>
      <c r="G4262">
        <v>60</v>
      </c>
      <c r="H4262">
        <v>5</v>
      </c>
      <c r="I4262">
        <v>25</v>
      </c>
      <c r="J4262">
        <v>0</v>
      </c>
      <c r="K4262">
        <f>_xlfn.XLOOKUP(FraudData[[#This Row],[amount]],AmountRules[Amount Min],AmountRules[Risk Points],,-1)</f>
        <v>0</v>
      </c>
      <c r="L4262">
        <f>_xlfn.XLOOKUP(FraudData[[#This Row],[transaction_hour]],TimeRules[Hour Min],TimeRules[Risk Points],,-1)</f>
        <v>0</v>
      </c>
      <c r="M4262">
        <f>_xlfn.XLOOKUP(FraudData[[#This Row],[foreign_transaction]],ForeignRules[Foreign Transaction],ForeignRules[Risk Points],0)</f>
        <v>0</v>
      </c>
      <c r="N4262">
        <f>_xlfn.XLOOKUP(FraudData[[#This Row],[location_mismatch]],Table10[Location Mismatch],Table10[Risk Points],0)</f>
        <v>0</v>
      </c>
      <c r="O4262">
        <f>_xlfn.XLOOKUP(FraudData[[#This Row],[device_trust_score]],DeviceRules[Device Min],DeviceRules[Risk Points],,-1)</f>
        <v>1</v>
      </c>
      <c r="P4262">
        <f>_xlfn.XLOOKUP(FraudData[[#This Row],[velocity_last_24h]],VelocityRules[Velocity Min],VelocityRules[Risk Points],,-1)</f>
        <v>3</v>
      </c>
      <c r="Q4262">
        <f>_xlfn.XLOOKUP(FraudData[[#This Row],[merchant_category]],MerchantRules[Merchant Category],MerchantRules[Risk Points],0)</f>
        <v>1</v>
      </c>
      <c r="R4262">
        <f>SUM(FraudData[[#This Row],[Amount Risk]:[Merchant Risk]])</f>
        <v>5</v>
      </c>
      <c r="S4262" t="str" cm="1">
        <f t="array" ref="S4262">_xlfn.IFS(FraudData[[#This Row],[Fraud Risk Score]]&gt;=8,"High Risk",FraudData[[#This Row],[Fraud Risk Score]]&gt;=6,"Medium Risk",TRUE,"Low Risk")</f>
        <v>Low Risk</v>
      </c>
    </row>
    <row r="4263" spans="1:19">
      <c r="A4263">
        <v>4262</v>
      </c>
      <c r="B4263">
        <v>386.63</v>
      </c>
      <c r="C4263">
        <v>19</v>
      </c>
      <c r="D4263" t="s">
        <v>50</v>
      </c>
      <c r="E4263">
        <v>1</v>
      </c>
      <c r="F4263">
        <v>0</v>
      </c>
      <c r="G4263">
        <v>39</v>
      </c>
      <c r="H4263">
        <v>5</v>
      </c>
      <c r="I4263">
        <v>63</v>
      </c>
      <c r="J4263">
        <v>1</v>
      </c>
      <c r="K4263">
        <f>_xlfn.XLOOKUP(FraudData[[#This Row],[amount]],AmountRules[Amount Min],AmountRules[Risk Points],,-1)</f>
        <v>0</v>
      </c>
      <c r="L4263">
        <f>_xlfn.XLOOKUP(FraudData[[#This Row],[transaction_hour]],TimeRules[Hour Min],TimeRules[Risk Points],,-1)</f>
        <v>0</v>
      </c>
      <c r="M4263">
        <f>_xlfn.XLOOKUP(FraudData[[#This Row],[foreign_transaction]],ForeignRules[Foreign Transaction],ForeignRules[Risk Points],0)</f>
        <v>3</v>
      </c>
      <c r="N4263">
        <f>_xlfn.XLOOKUP(FraudData[[#This Row],[location_mismatch]],Table10[Location Mismatch],Table10[Risk Points],0)</f>
        <v>0</v>
      </c>
      <c r="O4263">
        <f>_xlfn.XLOOKUP(FraudData[[#This Row],[device_trust_score]],DeviceRules[Device Min],DeviceRules[Risk Points],,-1)</f>
        <v>2</v>
      </c>
      <c r="P4263">
        <f>_xlfn.XLOOKUP(FraudData[[#This Row],[velocity_last_24h]],VelocityRules[Velocity Min],VelocityRules[Risk Points],,-1)</f>
        <v>3</v>
      </c>
      <c r="Q4263">
        <f>_xlfn.XLOOKUP(FraudData[[#This Row],[merchant_category]],MerchantRules[Merchant Category],MerchantRules[Risk Points],0)</f>
        <v>0</v>
      </c>
      <c r="R4263">
        <f>SUM(FraudData[[#This Row],[Amount Risk]:[Merchant Risk]])</f>
        <v>8</v>
      </c>
      <c r="S4263" t="str" cm="1">
        <f t="array" ref="S4263">_xlfn.IFS(FraudData[[#This Row],[Fraud Risk Score]]&gt;=8,"High Risk",FraudData[[#This Row],[Fraud Risk Score]]&gt;=6,"Medium Risk",TRUE,"Low Risk")</f>
        <v>High Risk</v>
      </c>
    </row>
    <row r="4264" spans="1:19">
      <c r="A4264">
        <v>4263</v>
      </c>
      <c r="B4264">
        <v>96.45</v>
      </c>
      <c r="C4264">
        <v>11</v>
      </c>
      <c r="D4264" t="s">
        <v>49</v>
      </c>
      <c r="E4264">
        <v>0</v>
      </c>
      <c r="F4264">
        <v>0</v>
      </c>
      <c r="G4264">
        <v>61</v>
      </c>
      <c r="H4264">
        <v>1</v>
      </c>
      <c r="I4264">
        <v>29</v>
      </c>
      <c r="J4264">
        <v>0</v>
      </c>
      <c r="K4264">
        <f>_xlfn.XLOOKUP(FraudData[[#This Row],[amount]],AmountRules[Amount Min],AmountRules[Risk Points],,-1)</f>
        <v>0</v>
      </c>
      <c r="L4264">
        <f>_xlfn.XLOOKUP(FraudData[[#This Row],[transaction_hour]],TimeRules[Hour Min],TimeRules[Risk Points],,-1)</f>
        <v>0</v>
      </c>
      <c r="M4264">
        <f>_xlfn.XLOOKUP(FraudData[[#This Row],[foreign_transaction]],ForeignRules[Foreign Transaction],ForeignRules[Risk Points],0)</f>
        <v>0</v>
      </c>
      <c r="N4264">
        <f>_xlfn.XLOOKUP(FraudData[[#This Row],[location_mismatch]],Table10[Location Mismatch],Table10[Risk Points],0)</f>
        <v>0</v>
      </c>
      <c r="O4264">
        <f>_xlfn.XLOOKUP(FraudData[[#This Row],[device_trust_score]],DeviceRules[Device Min],DeviceRules[Risk Points],,-1)</f>
        <v>1</v>
      </c>
      <c r="P4264">
        <f>_xlfn.XLOOKUP(FraudData[[#This Row],[velocity_last_24h]],VelocityRules[Velocity Min],VelocityRules[Risk Points],,-1)</f>
        <v>0</v>
      </c>
      <c r="Q4264">
        <f>_xlfn.XLOOKUP(FraudData[[#This Row],[merchant_category]],MerchantRules[Merchant Category],MerchantRules[Risk Points],0)</f>
        <v>1</v>
      </c>
      <c r="R4264">
        <f>SUM(FraudData[[#This Row],[Amount Risk]:[Merchant Risk]])</f>
        <v>2</v>
      </c>
      <c r="S4264" t="str" cm="1">
        <f t="array" ref="S4264">_xlfn.IFS(FraudData[[#This Row],[Fraud Risk Score]]&gt;=8,"High Risk",FraudData[[#This Row],[Fraud Risk Score]]&gt;=6,"Medium Risk",TRUE,"Low Risk")</f>
        <v>Low Risk</v>
      </c>
    </row>
    <row r="4265" spans="1:19">
      <c r="A4265">
        <v>4264</v>
      </c>
      <c r="B4265">
        <v>88.17</v>
      </c>
      <c r="C4265">
        <v>8</v>
      </c>
      <c r="D4265" t="s">
        <v>50</v>
      </c>
      <c r="E4265">
        <v>0</v>
      </c>
      <c r="F4265">
        <v>0</v>
      </c>
      <c r="G4265">
        <v>34</v>
      </c>
      <c r="H4265">
        <v>3</v>
      </c>
      <c r="I4265">
        <v>36</v>
      </c>
      <c r="J4265">
        <v>0</v>
      </c>
      <c r="K4265">
        <f>_xlfn.XLOOKUP(FraudData[[#This Row],[amount]],AmountRules[Amount Min],AmountRules[Risk Points],,-1)</f>
        <v>0</v>
      </c>
      <c r="L4265">
        <f>_xlfn.XLOOKUP(FraudData[[#This Row],[transaction_hour]],TimeRules[Hour Min],TimeRules[Risk Points],,-1)</f>
        <v>0</v>
      </c>
      <c r="M4265">
        <f>_xlfn.XLOOKUP(FraudData[[#This Row],[foreign_transaction]],ForeignRules[Foreign Transaction],ForeignRules[Risk Points],0)</f>
        <v>0</v>
      </c>
      <c r="N4265">
        <f>_xlfn.XLOOKUP(FraudData[[#This Row],[location_mismatch]],Table10[Location Mismatch],Table10[Risk Points],0)</f>
        <v>0</v>
      </c>
      <c r="O4265">
        <f>_xlfn.XLOOKUP(FraudData[[#This Row],[device_trust_score]],DeviceRules[Device Min],DeviceRules[Risk Points],,-1)</f>
        <v>2</v>
      </c>
      <c r="P4265">
        <f>_xlfn.XLOOKUP(FraudData[[#This Row],[velocity_last_24h]],VelocityRules[Velocity Min],VelocityRules[Risk Points],,-1)</f>
        <v>0</v>
      </c>
      <c r="Q4265">
        <f>_xlfn.XLOOKUP(FraudData[[#This Row],[merchant_category]],MerchantRules[Merchant Category],MerchantRules[Risk Points],0)</f>
        <v>0</v>
      </c>
      <c r="R4265">
        <f>SUM(FraudData[[#This Row],[Amount Risk]:[Merchant Risk]])</f>
        <v>2</v>
      </c>
      <c r="S4265" t="str" cm="1">
        <f t="array" ref="S4265">_xlfn.IFS(FraudData[[#This Row],[Fraud Risk Score]]&gt;=8,"High Risk",FraudData[[#This Row],[Fraud Risk Score]]&gt;=6,"Medium Risk",TRUE,"Low Risk")</f>
        <v>Low Risk</v>
      </c>
    </row>
    <row r="4266" spans="1:19">
      <c r="A4266">
        <v>4265</v>
      </c>
      <c r="B4266">
        <v>194.02</v>
      </c>
      <c r="C4266">
        <v>14</v>
      </c>
      <c r="D4266" t="s">
        <v>50</v>
      </c>
      <c r="E4266">
        <v>0</v>
      </c>
      <c r="F4266">
        <v>0</v>
      </c>
      <c r="G4266">
        <v>33</v>
      </c>
      <c r="H4266">
        <v>2</v>
      </c>
      <c r="I4266">
        <v>46</v>
      </c>
      <c r="J4266">
        <v>0</v>
      </c>
      <c r="K4266">
        <f>_xlfn.XLOOKUP(FraudData[[#This Row],[amount]],AmountRules[Amount Min],AmountRules[Risk Points],,-1)</f>
        <v>0</v>
      </c>
      <c r="L4266">
        <f>_xlfn.XLOOKUP(FraudData[[#This Row],[transaction_hour]],TimeRules[Hour Min],TimeRules[Risk Points],,-1)</f>
        <v>0</v>
      </c>
      <c r="M4266">
        <f>_xlfn.XLOOKUP(FraudData[[#This Row],[foreign_transaction]],ForeignRules[Foreign Transaction],ForeignRules[Risk Points],0)</f>
        <v>0</v>
      </c>
      <c r="N4266">
        <f>_xlfn.XLOOKUP(FraudData[[#This Row],[location_mismatch]],Table10[Location Mismatch],Table10[Risk Points],0)</f>
        <v>0</v>
      </c>
      <c r="O4266">
        <f>_xlfn.XLOOKUP(FraudData[[#This Row],[device_trust_score]],DeviceRules[Device Min],DeviceRules[Risk Points],,-1)</f>
        <v>2</v>
      </c>
      <c r="P4266">
        <f>_xlfn.XLOOKUP(FraudData[[#This Row],[velocity_last_24h]],VelocityRules[Velocity Min],VelocityRules[Risk Points],,-1)</f>
        <v>0</v>
      </c>
      <c r="Q4266">
        <f>_xlfn.XLOOKUP(FraudData[[#This Row],[merchant_category]],MerchantRules[Merchant Category],MerchantRules[Risk Points],0)</f>
        <v>0</v>
      </c>
      <c r="R4266">
        <f>SUM(FraudData[[#This Row],[Amount Risk]:[Merchant Risk]])</f>
        <v>2</v>
      </c>
      <c r="S4266" t="str" cm="1">
        <f t="array" ref="S4266">_xlfn.IFS(FraudData[[#This Row],[Fraud Risk Score]]&gt;=8,"High Risk",FraudData[[#This Row],[Fraud Risk Score]]&gt;=6,"Medium Risk",TRUE,"Low Risk")</f>
        <v>Low Risk</v>
      </c>
    </row>
    <row r="4267" spans="1:19">
      <c r="A4267">
        <v>4266</v>
      </c>
      <c r="B4267">
        <v>105.02</v>
      </c>
      <c r="C4267">
        <v>11</v>
      </c>
      <c r="D4267" t="s">
        <v>48</v>
      </c>
      <c r="E4267">
        <v>0</v>
      </c>
      <c r="F4267">
        <v>0</v>
      </c>
      <c r="G4267">
        <v>74</v>
      </c>
      <c r="H4267">
        <v>1</v>
      </c>
      <c r="I4267">
        <v>49</v>
      </c>
      <c r="J4267">
        <v>0</v>
      </c>
      <c r="K4267">
        <f>_xlfn.XLOOKUP(FraudData[[#This Row],[amount]],AmountRules[Amount Min],AmountRules[Risk Points],,-1)</f>
        <v>0</v>
      </c>
      <c r="L4267">
        <f>_xlfn.XLOOKUP(FraudData[[#This Row],[transaction_hour]],TimeRules[Hour Min],TimeRules[Risk Points],,-1)</f>
        <v>0</v>
      </c>
      <c r="M4267">
        <f>_xlfn.XLOOKUP(FraudData[[#This Row],[foreign_transaction]],ForeignRules[Foreign Transaction],ForeignRules[Risk Points],0)</f>
        <v>0</v>
      </c>
      <c r="N4267">
        <f>_xlfn.XLOOKUP(FraudData[[#This Row],[location_mismatch]],Table10[Location Mismatch],Table10[Risk Points],0)</f>
        <v>0</v>
      </c>
      <c r="O4267">
        <f>_xlfn.XLOOKUP(FraudData[[#This Row],[device_trust_score]],DeviceRules[Device Min],DeviceRules[Risk Points],,-1)</f>
        <v>0</v>
      </c>
      <c r="P4267">
        <f>_xlfn.XLOOKUP(FraudData[[#This Row],[velocity_last_24h]],VelocityRules[Velocity Min],VelocityRules[Risk Points],,-1)</f>
        <v>0</v>
      </c>
      <c r="Q4267">
        <f>_xlfn.XLOOKUP(FraudData[[#This Row],[merchant_category]],MerchantRules[Merchant Category],MerchantRules[Risk Points],0)</f>
        <v>0</v>
      </c>
      <c r="R4267">
        <f>SUM(FraudData[[#This Row],[Amount Risk]:[Merchant Risk]])</f>
        <v>0</v>
      </c>
      <c r="S4267" t="str" cm="1">
        <f t="array" ref="S4267">_xlfn.IFS(FraudData[[#This Row],[Fraud Risk Score]]&gt;=8,"High Risk",FraudData[[#This Row],[Fraud Risk Score]]&gt;=6,"Medium Risk",TRUE,"Low Risk")</f>
        <v>Low Risk</v>
      </c>
    </row>
    <row r="4268" spans="1:19">
      <c r="A4268">
        <v>4267</v>
      </c>
      <c r="B4268">
        <v>188.06</v>
      </c>
      <c r="C4268">
        <v>13</v>
      </c>
      <c r="D4268" t="s">
        <v>49</v>
      </c>
      <c r="E4268">
        <v>0</v>
      </c>
      <c r="F4268">
        <v>0</v>
      </c>
      <c r="G4268">
        <v>59</v>
      </c>
      <c r="H4268">
        <v>1</v>
      </c>
      <c r="I4268">
        <v>45</v>
      </c>
      <c r="J4268">
        <v>0</v>
      </c>
      <c r="K4268">
        <f>_xlfn.XLOOKUP(FraudData[[#This Row],[amount]],AmountRules[Amount Min],AmountRules[Risk Points],,-1)</f>
        <v>0</v>
      </c>
      <c r="L4268">
        <f>_xlfn.XLOOKUP(FraudData[[#This Row],[transaction_hour]],TimeRules[Hour Min],TimeRules[Risk Points],,-1)</f>
        <v>0</v>
      </c>
      <c r="M4268">
        <f>_xlfn.XLOOKUP(FraudData[[#This Row],[foreign_transaction]],ForeignRules[Foreign Transaction],ForeignRules[Risk Points],0)</f>
        <v>0</v>
      </c>
      <c r="N4268">
        <f>_xlfn.XLOOKUP(FraudData[[#This Row],[location_mismatch]],Table10[Location Mismatch],Table10[Risk Points],0)</f>
        <v>0</v>
      </c>
      <c r="O4268">
        <f>_xlfn.XLOOKUP(FraudData[[#This Row],[device_trust_score]],DeviceRules[Device Min],DeviceRules[Risk Points],,-1)</f>
        <v>1</v>
      </c>
      <c r="P4268">
        <f>_xlfn.XLOOKUP(FraudData[[#This Row],[velocity_last_24h]],VelocityRules[Velocity Min],VelocityRules[Risk Points],,-1)</f>
        <v>0</v>
      </c>
      <c r="Q4268">
        <f>_xlfn.XLOOKUP(FraudData[[#This Row],[merchant_category]],MerchantRules[Merchant Category],MerchantRules[Risk Points],0)</f>
        <v>1</v>
      </c>
      <c r="R4268">
        <f>SUM(FraudData[[#This Row],[Amount Risk]:[Merchant Risk]])</f>
        <v>2</v>
      </c>
      <c r="S4268" t="str" cm="1">
        <f t="array" ref="S4268">_xlfn.IFS(FraudData[[#This Row],[Fraud Risk Score]]&gt;=8,"High Risk",FraudData[[#This Row],[Fraud Risk Score]]&gt;=6,"Medium Risk",TRUE,"Low Risk")</f>
        <v>Low Risk</v>
      </c>
    </row>
    <row r="4269" spans="1:19">
      <c r="A4269">
        <v>4268</v>
      </c>
      <c r="B4269">
        <v>11.41</v>
      </c>
      <c r="C4269">
        <v>21</v>
      </c>
      <c r="D4269" t="s">
        <v>47</v>
      </c>
      <c r="E4269">
        <v>0</v>
      </c>
      <c r="F4269">
        <v>0</v>
      </c>
      <c r="G4269">
        <v>70</v>
      </c>
      <c r="H4269">
        <v>3</v>
      </c>
      <c r="I4269">
        <v>22</v>
      </c>
      <c r="J4269">
        <v>0</v>
      </c>
      <c r="K4269">
        <f>_xlfn.XLOOKUP(FraudData[[#This Row],[amount]],AmountRules[Amount Min],AmountRules[Risk Points],,-1)</f>
        <v>0</v>
      </c>
      <c r="L4269">
        <f>_xlfn.XLOOKUP(FraudData[[#This Row],[transaction_hour]],TimeRules[Hour Min],TimeRules[Risk Points],,-1)</f>
        <v>0</v>
      </c>
      <c r="M4269">
        <f>_xlfn.XLOOKUP(FraudData[[#This Row],[foreign_transaction]],ForeignRules[Foreign Transaction],ForeignRules[Risk Points],0)</f>
        <v>0</v>
      </c>
      <c r="N4269">
        <f>_xlfn.XLOOKUP(FraudData[[#This Row],[location_mismatch]],Table10[Location Mismatch],Table10[Risk Points],0)</f>
        <v>0</v>
      </c>
      <c r="O4269">
        <f>_xlfn.XLOOKUP(FraudData[[#This Row],[device_trust_score]],DeviceRules[Device Min],DeviceRules[Risk Points],,-1)</f>
        <v>0</v>
      </c>
      <c r="P4269">
        <f>_xlfn.XLOOKUP(FraudData[[#This Row],[velocity_last_24h]],VelocityRules[Velocity Min],VelocityRules[Risk Points],,-1)</f>
        <v>0</v>
      </c>
      <c r="Q4269">
        <f>_xlfn.XLOOKUP(FraudData[[#This Row],[merchant_category]],MerchantRules[Merchant Category],MerchantRules[Risk Points],0)</f>
        <v>0</v>
      </c>
      <c r="R4269">
        <f>SUM(FraudData[[#This Row],[Amount Risk]:[Merchant Risk]])</f>
        <v>0</v>
      </c>
      <c r="S4269" t="str" cm="1">
        <f t="array" ref="S4269">_xlfn.IFS(FraudData[[#This Row],[Fraud Risk Score]]&gt;=8,"High Risk",FraudData[[#This Row],[Fraud Risk Score]]&gt;=6,"Medium Risk",TRUE,"Low Risk")</f>
        <v>Low Risk</v>
      </c>
    </row>
    <row r="4270" spans="1:19">
      <c r="A4270">
        <v>4269</v>
      </c>
      <c r="B4270">
        <v>302.49</v>
      </c>
      <c r="C4270">
        <v>17</v>
      </c>
      <c r="D4270" t="s">
        <v>47</v>
      </c>
      <c r="E4270">
        <v>0</v>
      </c>
      <c r="F4270">
        <v>0</v>
      </c>
      <c r="G4270">
        <v>71</v>
      </c>
      <c r="H4270">
        <v>1</v>
      </c>
      <c r="I4270">
        <v>60</v>
      </c>
      <c r="J4270">
        <v>0</v>
      </c>
      <c r="K4270">
        <f>_xlfn.XLOOKUP(FraudData[[#This Row],[amount]],AmountRules[Amount Min],AmountRules[Risk Points],,-1)</f>
        <v>0</v>
      </c>
      <c r="L4270">
        <f>_xlfn.XLOOKUP(FraudData[[#This Row],[transaction_hour]],TimeRules[Hour Min],TimeRules[Risk Points],,-1)</f>
        <v>0</v>
      </c>
      <c r="M4270">
        <f>_xlfn.XLOOKUP(FraudData[[#This Row],[foreign_transaction]],ForeignRules[Foreign Transaction],ForeignRules[Risk Points],0)</f>
        <v>0</v>
      </c>
      <c r="N4270">
        <f>_xlfn.XLOOKUP(FraudData[[#This Row],[location_mismatch]],Table10[Location Mismatch],Table10[Risk Points],0)</f>
        <v>0</v>
      </c>
      <c r="O4270">
        <f>_xlfn.XLOOKUP(FraudData[[#This Row],[device_trust_score]],DeviceRules[Device Min],DeviceRules[Risk Points],,-1)</f>
        <v>0</v>
      </c>
      <c r="P4270">
        <f>_xlfn.XLOOKUP(FraudData[[#This Row],[velocity_last_24h]],VelocityRules[Velocity Min],VelocityRules[Risk Points],,-1)</f>
        <v>0</v>
      </c>
      <c r="Q4270">
        <f>_xlfn.XLOOKUP(FraudData[[#This Row],[merchant_category]],MerchantRules[Merchant Category],MerchantRules[Risk Points],0)</f>
        <v>0</v>
      </c>
      <c r="R4270">
        <f>SUM(FraudData[[#This Row],[Amount Risk]:[Merchant Risk]])</f>
        <v>0</v>
      </c>
      <c r="S4270" t="str" cm="1">
        <f t="array" ref="S4270">_xlfn.IFS(FraudData[[#This Row],[Fraud Risk Score]]&gt;=8,"High Risk",FraudData[[#This Row],[Fraud Risk Score]]&gt;=6,"Medium Risk",TRUE,"Low Risk")</f>
        <v>Low Risk</v>
      </c>
    </row>
    <row r="4271" spans="1:19">
      <c r="A4271">
        <v>4270</v>
      </c>
      <c r="B4271">
        <v>507.93</v>
      </c>
      <c r="C4271">
        <v>19</v>
      </c>
      <c r="D4271" t="s">
        <v>50</v>
      </c>
      <c r="E4271">
        <v>0</v>
      </c>
      <c r="F4271">
        <v>0</v>
      </c>
      <c r="G4271">
        <v>42</v>
      </c>
      <c r="H4271">
        <v>3</v>
      </c>
      <c r="I4271">
        <v>66</v>
      </c>
      <c r="J4271">
        <v>0</v>
      </c>
      <c r="K4271">
        <f>_xlfn.XLOOKUP(FraudData[[#This Row],[amount]],AmountRules[Amount Min],AmountRules[Risk Points],,-1)</f>
        <v>1</v>
      </c>
      <c r="L4271">
        <f>_xlfn.XLOOKUP(FraudData[[#This Row],[transaction_hour]],TimeRules[Hour Min],TimeRules[Risk Points],,-1)</f>
        <v>0</v>
      </c>
      <c r="M4271">
        <f>_xlfn.XLOOKUP(FraudData[[#This Row],[foreign_transaction]],ForeignRules[Foreign Transaction],ForeignRules[Risk Points],0)</f>
        <v>0</v>
      </c>
      <c r="N4271">
        <f>_xlfn.XLOOKUP(FraudData[[#This Row],[location_mismatch]],Table10[Location Mismatch],Table10[Risk Points],0)</f>
        <v>0</v>
      </c>
      <c r="O4271">
        <f>_xlfn.XLOOKUP(FraudData[[#This Row],[device_trust_score]],DeviceRules[Device Min],DeviceRules[Risk Points],,-1)</f>
        <v>2</v>
      </c>
      <c r="P4271">
        <f>_xlfn.XLOOKUP(FraudData[[#This Row],[velocity_last_24h]],VelocityRules[Velocity Min],VelocityRules[Risk Points],,-1)</f>
        <v>0</v>
      </c>
      <c r="Q4271">
        <f>_xlfn.XLOOKUP(FraudData[[#This Row],[merchant_category]],MerchantRules[Merchant Category],MerchantRules[Risk Points],0)</f>
        <v>0</v>
      </c>
      <c r="R4271">
        <f>SUM(FraudData[[#This Row],[Amount Risk]:[Merchant Risk]])</f>
        <v>3</v>
      </c>
      <c r="S4271" t="str" cm="1">
        <f t="array" ref="S4271">_xlfn.IFS(FraudData[[#This Row],[Fraud Risk Score]]&gt;=8,"High Risk",FraudData[[#This Row],[Fraud Risk Score]]&gt;=6,"Medium Risk",TRUE,"Low Risk")</f>
        <v>Low Risk</v>
      </c>
    </row>
    <row r="4272" spans="1:19">
      <c r="A4272">
        <v>4271</v>
      </c>
      <c r="B4272">
        <v>188.33</v>
      </c>
      <c r="C4272">
        <v>5</v>
      </c>
      <c r="D4272" t="s">
        <v>50</v>
      </c>
      <c r="E4272">
        <v>0</v>
      </c>
      <c r="F4272">
        <v>0</v>
      </c>
      <c r="G4272">
        <v>49</v>
      </c>
      <c r="H4272">
        <v>1</v>
      </c>
      <c r="I4272">
        <v>29</v>
      </c>
      <c r="J4272">
        <v>0</v>
      </c>
      <c r="K4272">
        <f>_xlfn.XLOOKUP(FraudData[[#This Row],[amount]],AmountRules[Amount Min],AmountRules[Risk Points],,-1)</f>
        <v>0</v>
      </c>
      <c r="L4272">
        <f>_xlfn.XLOOKUP(FraudData[[#This Row],[transaction_hour]],TimeRules[Hour Min],TimeRules[Risk Points],,-1)</f>
        <v>0</v>
      </c>
      <c r="M4272">
        <f>_xlfn.XLOOKUP(FraudData[[#This Row],[foreign_transaction]],ForeignRules[Foreign Transaction],ForeignRules[Risk Points],0)</f>
        <v>0</v>
      </c>
      <c r="N4272">
        <f>_xlfn.XLOOKUP(FraudData[[#This Row],[location_mismatch]],Table10[Location Mismatch],Table10[Risk Points],0)</f>
        <v>0</v>
      </c>
      <c r="O4272">
        <f>_xlfn.XLOOKUP(FraudData[[#This Row],[device_trust_score]],DeviceRules[Device Min],DeviceRules[Risk Points],,-1)</f>
        <v>2</v>
      </c>
      <c r="P4272">
        <f>_xlfn.XLOOKUP(FraudData[[#This Row],[velocity_last_24h]],VelocityRules[Velocity Min],VelocityRules[Risk Points],,-1)</f>
        <v>0</v>
      </c>
      <c r="Q4272">
        <f>_xlfn.XLOOKUP(FraudData[[#This Row],[merchant_category]],MerchantRules[Merchant Category],MerchantRules[Risk Points],0)</f>
        <v>0</v>
      </c>
      <c r="R4272">
        <f>SUM(FraudData[[#This Row],[Amount Risk]:[Merchant Risk]])</f>
        <v>2</v>
      </c>
      <c r="S4272" t="str" cm="1">
        <f t="array" ref="S4272">_xlfn.IFS(FraudData[[#This Row],[Fraud Risk Score]]&gt;=8,"High Risk",FraudData[[#This Row],[Fraud Risk Score]]&gt;=6,"Medium Risk",TRUE,"Low Risk")</f>
        <v>Low Risk</v>
      </c>
    </row>
    <row r="4273" spans="1:19">
      <c r="A4273">
        <v>4272</v>
      </c>
      <c r="B4273">
        <v>556.47</v>
      </c>
      <c r="C4273">
        <v>3</v>
      </c>
      <c r="D4273" t="s">
        <v>48</v>
      </c>
      <c r="E4273">
        <v>0</v>
      </c>
      <c r="F4273">
        <v>0</v>
      </c>
      <c r="G4273">
        <v>59</v>
      </c>
      <c r="H4273">
        <v>3</v>
      </c>
      <c r="I4273">
        <v>22</v>
      </c>
      <c r="J4273">
        <v>0</v>
      </c>
      <c r="K4273">
        <f>_xlfn.XLOOKUP(FraudData[[#This Row],[amount]],AmountRules[Amount Min],AmountRules[Risk Points],,-1)</f>
        <v>1</v>
      </c>
      <c r="L4273">
        <f>_xlfn.XLOOKUP(FraudData[[#This Row],[transaction_hour]],TimeRules[Hour Min],TimeRules[Risk Points],,-1)</f>
        <v>3</v>
      </c>
      <c r="M4273">
        <f>_xlfn.XLOOKUP(FraudData[[#This Row],[foreign_transaction]],ForeignRules[Foreign Transaction],ForeignRules[Risk Points],0)</f>
        <v>0</v>
      </c>
      <c r="N4273">
        <f>_xlfn.XLOOKUP(FraudData[[#This Row],[location_mismatch]],Table10[Location Mismatch],Table10[Risk Points],0)</f>
        <v>0</v>
      </c>
      <c r="O4273">
        <f>_xlfn.XLOOKUP(FraudData[[#This Row],[device_trust_score]],DeviceRules[Device Min],DeviceRules[Risk Points],,-1)</f>
        <v>1</v>
      </c>
      <c r="P4273">
        <f>_xlfn.XLOOKUP(FraudData[[#This Row],[velocity_last_24h]],VelocityRules[Velocity Min],VelocityRules[Risk Points],,-1)</f>
        <v>0</v>
      </c>
      <c r="Q4273">
        <f>_xlfn.XLOOKUP(FraudData[[#This Row],[merchant_category]],MerchantRules[Merchant Category],MerchantRules[Risk Points],0)</f>
        <v>0</v>
      </c>
      <c r="R4273">
        <f>SUM(FraudData[[#This Row],[Amount Risk]:[Merchant Risk]])</f>
        <v>5</v>
      </c>
      <c r="S4273" t="str" cm="1">
        <f t="array" ref="S4273">_xlfn.IFS(FraudData[[#This Row],[Fraud Risk Score]]&gt;=8,"High Risk",FraudData[[#This Row],[Fraud Risk Score]]&gt;=6,"Medium Risk",TRUE,"Low Risk")</f>
        <v>Low Risk</v>
      </c>
    </row>
    <row r="4274" spans="1:19">
      <c r="A4274">
        <v>4273</v>
      </c>
      <c r="B4274">
        <v>29.56</v>
      </c>
      <c r="C4274">
        <v>22</v>
      </c>
      <c r="D4274" t="s">
        <v>49</v>
      </c>
      <c r="E4274">
        <v>0</v>
      </c>
      <c r="F4274">
        <v>0</v>
      </c>
      <c r="G4274">
        <v>75</v>
      </c>
      <c r="H4274">
        <v>2</v>
      </c>
      <c r="I4274">
        <v>50</v>
      </c>
      <c r="J4274">
        <v>0</v>
      </c>
      <c r="K4274">
        <f>_xlfn.XLOOKUP(FraudData[[#This Row],[amount]],AmountRules[Amount Min],AmountRules[Risk Points],,-1)</f>
        <v>0</v>
      </c>
      <c r="L4274">
        <f>_xlfn.XLOOKUP(FraudData[[#This Row],[transaction_hour]],TimeRules[Hour Min],TimeRules[Risk Points],,-1)</f>
        <v>0</v>
      </c>
      <c r="M4274">
        <f>_xlfn.XLOOKUP(FraudData[[#This Row],[foreign_transaction]],ForeignRules[Foreign Transaction],ForeignRules[Risk Points],0)</f>
        <v>0</v>
      </c>
      <c r="N4274">
        <f>_xlfn.XLOOKUP(FraudData[[#This Row],[location_mismatch]],Table10[Location Mismatch],Table10[Risk Points],0)</f>
        <v>0</v>
      </c>
      <c r="O4274">
        <f>_xlfn.XLOOKUP(FraudData[[#This Row],[device_trust_score]],DeviceRules[Device Min],DeviceRules[Risk Points],,-1)</f>
        <v>0</v>
      </c>
      <c r="P4274">
        <f>_xlfn.XLOOKUP(FraudData[[#This Row],[velocity_last_24h]],VelocityRules[Velocity Min],VelocityRules[Risk Points],,-1)</f>
        <v>0</v>
      </c>
      <c r="Q4274">
        <f>_xlfn.XLOOKUP(FraudData[[#This Row],[merchant_category]],MerchantRules[Merchant Category],MerchantRules[Risk Points],0)</f>
        <v>1</v>
      </c>
      <c r="R4274">
        <f>SUM(FraudData[[#This Row],[Amount Risk]:[Merchant Risk]])</f>
        <v>1</v>
      </c>
      <c r="S4274" t="str" cm="1">
        <f t="array" ref="S4274">_xlfn.IFS(FraudData[[#This Row],[Fraud Risk Score]]&gt;=8,"High Risk",FraudData[[#This Row],[Fraud Risk Score]]&gt;=6,"Medium Risk",TRUE,"Low Risk")</f>
        <v>Low Risk</v>
      </c>
    </row>
    <row r="4275" spans="1:19">
      <c r="A4275">
        <v>4274</v>
      </c>
      <c r="B4275">
        <v>116.81</v>
      </c>
      <c r="C4275">
        <v>11</v>
      </c>
      <c r="D4275" t="s">
        <v>50</v>
      </c>
      <c r="E4275">
        <v>0</v>
      </c>
      <c r="F4275">
        <v>0</v>
      </c>
      <c r="G4275">
        <v>79</v>
      </c>
      <c r="H4275">
        <v>4</v>
      </c>
      <c r="I4275">
        <v>48</v>
      </c>
      <c r="J4275">
        <v>0</v>
      </c>
      <c r="K4275">
        <f>_xlfn.XLOOKUP(FraudData[[#This Row],[amount]],AmountRules[Amount Min],AmountRules[Risk Points],,-1)</f>
        <v>0</v>
      </c>
      <c r="L4275">
        <f>_xlfn.XLOOKUP(FraudData[[#This Row],[transaction_hour]],TimeRules[Hour Min],TimeRules[Risk Points],,-1)</f>
        <v>0</v>
      </c>
      <c r="M4275">
        <f>_xlfn.XLOOKUP(FraudData[[#This Row],[foreign_transaction]],ForeignRules[Foreign Transaction],ForeignRules[Risk Points],0)</f>
        <v>0</v>
      </c>
      <c r="N4275">
        <f>_xlfn.XLOOKUP(FraudData[[#This Row],[location_mismatch]],Table10[Location Mismatch],Table10[Risk Points],0)</f>
        <v>0</v>
      </c>
      <c r="O4275">
        <f>_xlfn.XLOOKUP(FraudData[[#This Row],[device_trust_score]],DeviceRules[Device Min],DeviceRules[Risk Points],,-1)</f>
        <v>0</v>
      </c>
      <c r="P4275">
        <f>_xlfn.XLOOKUP(FraudData[[#This Row],[velocity_last_24h]],VelocityRules[Velocity Min],VelocityRules[Risk Points],,-1)</f>
        <v>0</v>
      </c>
      <c r="Q4275">
        <f>_xlfn.XLOOKUP(FraudData[[#This Row],[merchant_category]],MerchantRules[Merchant Category],MerchantRules[Risk Points],0)</f>
        <v>0</v>
      </c>
      <c r="R4275">
        <f>SUM(FraudData[[#This Row],[Amount Risk]:[Merchant Risk]])</f>
        <v>0</v>
      </c>
      <c r="S4275" t="str" cm="1">
        <f t="array" ref="S4275">_xlfn.IFS(FraudData[[#This Row],[Fraud Risk Score]]&gt;=8,"High Risk",FraudData[[#This Row],[Fraud Risk Score]]&gt;=6,"Medium Risk",TRUE,"Low Risk")</f>
        <v>Low Risk</v>
      </c>
    </row>
    <row r="4276" spans="1:19">
      <c r="A4276">
        <v>4275</v>
      </c>
      <c r="B4276">
        <v>165.75</v>
      </c>
      <c r="C4276">
        <v>12</v>
      </c>
      <c r="D4276" t="s">
        <v>47</v>
      </c>
      <c r="E4276">
        <v>0</v>
      </c>
      <c r="F4276">
        <v>1</v>
      </c>
      <c r="G4276">
        <v>40</v>
      </c>
      <c r="H4276">
        <v>2</v>
      </c>
      <c r="I4276">
        <v>42</v>
      </c>
      <c r="J4276">
        <v>0</v>
      </c>
      <c r="K4276">
        <f>_xlfn.XLOOKUP(FraudData[[#This Row],[amount]],AmountRules[Amount Min],AmountRules[Risk Points],,-1)</f>
        <v>0</v>
      </c>
      <c r="L4276">
        <f>_xlfn.XLOOKUP(FraudData[[#This Row],[transaction_hour]],TimeRules[Hour Min],TimeRules[Risk Points],,-1)</f>
        <v>0</v>
      </c>
      <c r="M4276">
        <f>_xlfn.XLOOKUP(FraudData[[#This Row],[foreign_transaction]],ForeignRules[Foreign Transaction],ForeignRules[Risk Points],0)</f>
        <v>0</v>
      </c>
      <c r="N4276">
        <f>_xlfn.XLOOKUP(FraudData[[#This Row],[location_mismatch]],Table10[Location Mismatch],Table10[Risk Points],0)</f>
        <v>3</v>
      </c>
      <c r="O4276">
        <f>_xlfn.XLOOKUP(FraudData[[#This Row],[device_trust_score]],DeviceRules[Device Min],DeviceRules[Risk Points],,-1)</f>
        <v>2</v>
      </c>
      <c r="P4276">
        <f>_xlfn.XLOOKUP(FraudData[[#This Row],[velocity_last_24h]],VelocityRules[Velocity Min],VelocityRules[Risk Points],,-1)</f>
        <v>0</v>
      </c>
      <c r="Q4276">
        <f>_xlfn.XLOOKUP(FraudData[[#This Row],[merchant_category]],MerchantRules[Merchant Category],MerchantRules[Risk Points],0)</f>
        <v>0</v>
      </c>
      <c r="R4276">
        <f>SUM(FraudData[[#This Row],[Amount Risk]:[Merchant Risk]])</f>
        <v>5</v>
      </c>
      <c r="S4276" t="str" cm="1">
        <f t="array" ref="S4276">_xlfn.IFS(FraudData[[#This Row],[Fraud Risk Score]]&gt;=8,"High Risk",FraudData[[#This Row],[Fraud Risk Score]]&gt;=6,"Medium Risk",TRUE,"Low Risk")</f>
        <v>Low Risk</v>
      </c>
    </row>
    <row r="4277" spans="1:19">
      <c r="A4277">
        <v>4276</v>
      </c>
      <c r="B4277">
        <v>156.9</v>
      </c>
      <c r="C4277">
        <v>18</v>
      </c>
      <c r="D4277" t="s">
        <v>49</v>
      </c>
      <c r="E4277">
        <v>0</v>
      </c>
      <c r="F4277">
        <v>0</v>
      </c>
      <c r="G4277">
        <v>36</v>
      </c>
      <c r="H4277">
        <v>1</v>
      </c>
      <c r="I4277">
        <v>24</v>
      </c>
      <c r="J4277">
        <v>0</v>
      </c>
      <c r="K4277">
        <f>_xlfn.XLOOKUP(FraudData[[#This Row],[amount]],AmountRules[Amount Min],AmountRules[Risk Points],,-1)</f>
        <v>0</v>
      </c>
      <c r="L4277">
        <f>_xlfn.XLOOKUP(FraudData[[#This Row],[transaction_hour]],TimeRules[Hour Min],TimeRules[Risk Points],,-1)</f>
        <v>0</v>
      </c>
      <c r="M4277">
        <f>_xlfn.XLOOKUP(FraudData[[#This Row],[foreign_transaction]],ForeignRules[Foreign Transaction],ForeignRules[Risk Points],0)</f>
        <v>0</v>
      </c>
      <c r="N4277">
        <f>_xlfn.XLOOKUP(FraudData[[#This Row],[location_mismatch]],Table10[Location Mismatch],Table10[Risk Points],0)</f>
        <v>0</v>
      </c>
      <c r="O4277">
        <f>_xlfn.XLOOKUP(FraudData[[#This Row],[device_trust_score]],DeviceRules[Device Min],DeviceRules[Risk Points],,-1)</f>
        <v>2</v>
      </c>
      <c r="P4277">
        <f>_xlfn.XLOOKUP(FraudData[[#This Row],[velocity_last_24h]],VelocityRules[Velocity Min],VelocityRules[Risk Points],,-1)</f>
        <v>0</v>
      </c>
      <c r="Q4277">
        <f>_xlfn.XLOOKUP(FraudData[[#This Row],[merchant_category]],MerchantRules[Merchant Category],MerchantRules[Risk Points],0)</f>
        <v>1</v>
      </c>
      <c r="R4277">
        <f>SUM(FraudData[[#This Row],[Amount Risk]:[Merchant Risk]])</f>
        <v>3</v>
      </c>
      <c r="S4277" t="str" cm="1">
        <f t="array" ref="S4277">_xlfn.IFS(FraudData[[#This Row],[Fraud Risk Score]]&gt;=8,"High Risk",FraudData[[#This Row],[Fraud Risk Score]]&gt;=6,"Medium Risk",TRUE,"Low Risk")</f>
        <v>Low Risk</v>
      </c>
    </row>
    <row r="4278" spans="1:19">
      <c r="A4278">
        <v>4277</v>
      </c>
      <c r="B4278">
        <v>92.39</v>
      </c>
      <c r="C4278">
        <v>21</v>
      </c>
      <c r="D4278" t="s">
        <v>50</v>
      </c>
      <c r="E4278">
        <v>0</v>
      </c>
      <c r="F4278">
        <v>0</v>
      </c>
      <c r="G4278">
        <v>83</v>
      </c>
      <c r="H4278">
        <v>1</v>
      </c>
      <c r="I4278">
        <v>56</v>
      </c>
      <c r="J4278">
        <v>0</v>
      </c>
      <c r="K4278">
        <f>_xlfn.XLOOKUP(FraudData[[#This Row],[amount]],AmountRules[Amount Min],AmountRules[Risk Points],,-1)</f>
        <v>0</v>
      </c>
      <c r="L4278">
        <f>_xlfn.XLOOKUP(FraudData[[#This Row],[transaction_hour]],TimeRules[Hour Min],TimeRules[Risk Points],,-1)</f>
        <v>0</v>
      </c>
      <c r="M4278">
        <f>_xlfn.XLOOKUP(FraudData[[#This Row],[foreign_transaction]],ForeignRules[Foreign Transaction],ForeignRules[Risk Points],0)</f>
        <v>0</v>
      </c>
      <c r="N4278">
        <f>_xlfn.XLOOKUP(FraudData[[#This Row],[location_mismatch]],Table10[Location Mismatch],Table10[Risk Points],0)</f>
        <v>0</v>
      </c>
      <c r="O4278">
        <f>_xlfn.XLOOKUP(FraudData[[#This Row],[device_trust_score]],DeviceRules[Device Min],DeviceRules[Risk Points],,-1)</f>
        <v>0</v>
      </c>
      <c r="P4278">
        <f>_xlfn.XLOOKUP(FraudData[[#This Row],[velocity_last_24h]],VelocityRules[Velocity Min],VelocityRules[Risk Points],,-1)</f>
        <v>0</v>
      </c>
      <c r="Q4278">
        <f>_xlfn.XLOOKUP(FraudData[[#This Row],[merchant_category]],MerchantRules[Merchant Category],MerchantRules[Risk Points],0)</f>
        <v>0</v>
      </c>
      <c r="R4278">
        <f>SUM(FraudData[[#This Row],[Amount Risk]:[Merchant Risk]])</f>
        <v>0</v>
      </c>
      <c r="S4278" t="str" cm="1">
        <f t="array" ref="S4278">_xlfn.IFS(FraudData[[#This Row],[Fraud Risk Score]]&gt;=8,"High Risk",FraudData[[#This Row],[Fraud Risk Score]]&gt;=6,"Medium Risk",TRUE,"Low Risk")</f>
        <v>Low Risk</v>
      </c>
    </row>
    <row r="4279" spans="1:19">
      <c r="A4279">
        <v>4278</v>
      </c>
      <c r="B4279">
        <v>74.27</v>
      </c>
      <c r="C4279">
        <v>12</v>
      </c>
      <c r="D4279" t="s">
        <v>49</v>
      </c>
      <c r="E4279">
        <v>0</v>
      </c>
      <c r="F4279">
        <v>0</v>
      </c>
      <c r="G4279">
        <v>97</v>
      </c>
      <c r="H4279">
        <v>3</v>
      </c>
      <c r="I4279">
        <v>42</v>
      </c>
      <c r="J4279">
        <v>0</v>
      </c>
      <c r="K4279">
        <f>_xlfn.XLOOKUP(FraudData[[#This Row],[amount]],AmountRules[Amount Min],AmountRules[Risk Points],,-1)</f>
        <v>0</v>
      </c>
      <c r="L4279">
        <f>_xlfn.XLOOKUP(FraudData[[#This Row],[transaction_hour]],TimeRules[Hour Min],TimeRules[Risk Points],,-1)</f>
        <v>0</v>
      </c>
      <c r="M4279">
        <f>_xlfn.XLOOKUP(FraudData[[#This Row],[foreign_transaction]],ForeignRules[Foreign Transaction],ForeignRules[Risk Points],0)</f>
        <v>0</v>
      </c>
      <c r="N4279">
        <f>_xlfn.XLOOKUP(FraudData[[#This Row],[location_mismatch]],Table10[Location Mismatch],Table10[Risk Points],0)</f>
        <v>0</v>
      </c>
      <c r="O4279">
        <f>_xlfn.XLOOKUP(FraudData[[#This Row],[device_trust_score]],DeviceRules[Device Min],DeviceRules[Risk Points],,-1)</f>
        <v>0</v>
      </c>
      <c r="P4279">
        <f>_xlfn.XLOOKUP(FraudData[[#This Row],[velocity_last_24h]],VelocityRules[Velocity Min],VelocityRules[Risk Points],,-1)</f>
        <v>0</v>
      </c>
      <c r="Q4279">
        <f>_xlfn.XLOOKUP(FraudData[[#This Row],[merchant_category]],MerchantRules[Merchant Category],MerchantRules[Risk Points],0)</f>
        <v>1</v>
      </c>
      <c r="R4279">
        <f>SUM(FraudData[[#This Row],[Amount Risk]:[Merchant Risk]])</f>
        <v>1</v>
      </c>
      <c r="S4279" t="str" cm="1">
        <f t="array" ref="S4279">_xlfn.IFS(FraudData[[#This Row],[Fraud Risk Score]]&gt;=8,"High Risk",FraudData[[#This Row],[Fraud Risk Score]]&gt;=6,"Medium Risk",TRUE,"Low Risk")</f>
        <v>Low Risk</v>
      </c>
    </row>
    <row r="4280" spans="1:19">
      <c r="A4280">
        <v>4279</v>
      </c>
      <c r="B4280">
        <v>24.41</v>
      </c>
      <c r="C4280">
        <v>11</v>
      </c>
      <c r="D4280" t="s">
        <v>48</v>
      </c>
      <c r="E4280">
        <v>0</v>
      </c>
      <c r="F4280">
        <v>0</v>
      </c>
      <c r="G4280">
        <v>61</v>
      </c>
      <c r="H4280">
        <v>2</v>
      </c>
      <c r="I4280">
        <v>46</v>
      </c>
      <c r="J4280">
        <v>0</v>
      </c>
      <c r="K4280">
        <f>_xlfn.XLOOKUP(FraudData[[#This Row],[amount]],AmountRules[Amount Min],AmountRules[Risk Points],,-1)</f>
        <v>0</v>
      </c>
      <c r="L4280">
        <f>_xlfn.XLOOKUP(FraudData[[#This Row],[transaction_hour]],TimeRules[Hour Min],TimeRules[Risk Points],,-1)</f>
        <v>0</v>
      </c>
      <c r="M4280">
        <f>_xlfn.XLOOKUP(FraudData[[#This Row],[foreign_transaction]],ForeignRules[Foreign Transaction],ForeignRules[Risk Points],0)</f>
        <v>0</v>
      </c>
      <c r="N4280">
        <f>_xlfn.XLOOKUP(FraudData[[#This Row],[location_mismatch]],Table10[Location Mismatch],Table10[Risk Points],0)</f>
        <v>0</v>
      </c>
      <c r="O4280">
        <f>_xlfn.XLOOKUP(FraudData[[#This Row],[device_trust_score]],DeviceRules[Device Min],DeviceRules[Risk Points],,-1)</f>
        <v>1</v>
      </c>
      <c r="P4280">
        <f>_xlfn.XLOOKUP(FraudData[[#This Row],[velocity_last_24h]],VelocityRules[Velocity Min],VelocityRules[Risk Points],,-1)</f>
        <v>0</v>
      </c>
      <c r="Q4280">
        <f>_xlfn.XLOOKUP(FraudData[[#This Row],[merchant_category]],MerchantRules[Merchant Category],MerchantRules[Risk Points],0)</f>
        <v>0</v>
      </c>
      <c r="R4280">
        <f>SUM(FraudData[[#This Row],[Amount Risk]:[Merchant Risk]])</f>
        <v>1</v>
      </c>
      <c r="S4280" t="str" cm="1">
        <f t="array" ref="S4280">_xlfn.IFS(FraudData[[#This Row],[Fraud Risk Score]]&gt;=8,"High Risk",FraudData[[#This Row],[Fraud Risk Score]]&gt;=6,"Medium Risk",TRUE,"Low Risk")</f>
        <v>Low Risk</v>
      </c>
    </row>
    <row r="4281" spans="1:19">
      <c r="A4281">
        <v>4280</v>
      </c>
      <c r="B4281">
        <v>89.49</v>
      </c>
      <c r="C4281">
        <v>19</v>
      </c>
      <c r="D4281" t="s">
        <v>47</v>
      </c>
      <c r="E4281">
        <v>0</v>
      </c>
      <c r="F4281">
        <v>0</v>
      </c>
      <c r="G4281">
        <v>56</v>
      </c>
      <c r="H4281">
        <v>1</v>
      </c>
      <c r="I4281">
        <v>28</v>
      </c>
      <c r="J4281">
        <v>0</v>
      </c>
      <c r="K4281">
        <f>_xlfn.XLOOKUP(FraudData[[#This Row],[amount]],AmountRules[Amount Min],AmountRules[Risk Points],,-1)</f>
        <v>0</v>
      </c>
      <c r="L4281">
        <f>_xlfn.XLOOKUP(FraudData[[#This Row],[transaction_hour]],TimeRules[Hour Min],TimeRules[Risk Points],,-1)</f>
        <v>0</v>
      </c>
      <c r="M4281">
        <f>_xlfn.XLOOKUP(FraudData[[#This Row],[foreign_transaction]],ForeignRules[Foreign Transaction],ForeignRules[Risk Points],0)</f>
        <v>0</v>
      </c>
      <c r="N4281">
        <f>_xlfn.XLOOKUP(FraudData[[#This Row],[location_mismatch]],Table10[Location Mismatch],Table10[Risk Points],0)</f>
        <v>0</v>
      </c>
      <c r="O4281">
        <f>_xlfn.XLOOKUP(FraudData[[#This Row],[device_trust_score]],DeviceRules[Device Min],DeviceRules[Risk Points],,-1)</f>
        <v>1</v>
      </c>
      <c r="P4281">
        <f>_xlfn.XLOOKUP(FraudData[[#This Row],[velocity_last_24h]],VelocityRules[Velocity Min],VelocityRules[Risk Points],,-1)</f>
        <v>0</v>
      </c>
      <c r="Q4281">
        <f>_xlfn.XLOOKUP(FraudData[[#This Row],[merchant_category]],MerchantRules[Merchant Category],MerchantRules[Risk Points],0)</f>
        <v>0</v>
      </c>
      <c r="R4281">
        <f>SUM(FraudData[[#This Row],[Amount Risk]:[Merchant Risk]])</f>
        <v>1</v>
      </c>
      <c r="S4281" t="str" cm="1">
        <f t="array" ref="S4281">_xlfn.IFS(FraudData[[#This Row],[Fraud Risk Score]]&gt;=8,"High Risk",FraudData[[#This Row],[Fraud Risk Score]]&gt;=6,"Medium Risk",TRUE,"Low Risk")</f>
        <v>Low Risk</v>
      </c>
    </row>
    <row r="4282" spans="1:19">
      <c r="A4282">
        <v>4281</v>
      </c>
      <c r="B4282">
        <v>31.95</v>
      </c>
      <c r="C4282">
        <v>2</v>
      </c>
      <c r="D4282" t="s">
        <v>49</v>
      </c>
      <c r="E4282">
        <v>0</v>
      </c>
      <c r="F4282">
        <v>0</v>
      </c>
      <c r="G4282">
        <v>81</v>
      </c>
      <c r="H4282">
        <v>1</v>
      </c>
      <c r="I4282">
        <v>38</v>
      </c>
      <c r="J4282">
        <v>0</v>
      </c>
      <c r="K4282">
        <f>_xlfn.XLOOKUP(FraudData[[#This Row],[amount]],AmountRules[Amount Min],AmountRules[Risk Points],,-1)</f>
        <v>0</v>
      </c>
      <c r="L4282">
        <f>_xlfn.XLOOKUP(FraudData[[#This Row],[transaction_hour]],TimeRules[Hour Min],TimeRules[Risk Points],,-1)</f>
        <v>3</v>
      </c>
      <c r="M4282">
        <f>_xlfn.XLOOKUP(FraudData[[#This Row],[foreign_transaction]],ForeignRules[Foreign Transaction],ForeignRules[Risk Points],0)</f>
        <v>0</v>
      </c>
      <c r="N4282">
        <f>_xlfn.XLOOKUP(FraudData[[#This Row],[location_mismatch]],Table10[Location Mismatch],Table10[Risk Points],0)</f>
        <v>0</v>
      </c>
      <c r="O4282">
        <f>_xlfn.XLOOKUP(FraudData[[#This Row],[device_trust_score]],DeviceRules[Device Min],DeviceRules[Risk Points],,-1)</f>
        <v>0</v>
      </c>
      <c r="P4282">
        <f>_xlfn.XLOOKUP(FraudData[[#This Row],[velocity_last_24h]],VelocityRules[Velocity Min],VelocityRules[Risk Points],,-1)</f>
        <v>0</v>
      </c>
      <c r="Q4282">
        <f>_xlfn.XLOOKUP(FraudData[[#This Row],[merchant_category]],MerchantRules[Merchant Category],MerchantRules[Risk Points],0)</f>
        <v>1</v>
      </c>
      <c r="R4282">
        <f>SUM(FraudData[[#This Row],[Amount Risk]:[Merchant Risk]])</f>
        <v>4</v>
      </c>
      <c r="S4282" t="str" cm="1">
        <f t="array" ref="S4282">_xlfn.IFS(FraudData[[#This Row],[Fraud Risk Score]]&gt;=8,"High Risk",FraudData[[#This Row],[Fraud Risk Score]]&gt;=6,"Medium Risk",TRUE,"Low Risk")</f>
        <v>Low Risk</v>
      </c>
    </row>
    <row r="4283" spans="1:19">
      <c r="A4283">
        <v>4282</v>
      </c>
      <c r="B4283">
        <v>238.61</v>
      </c>
      <c r="C4283">
        <v>2</v>
      </c>
      <c r="D4283" t="s">
        <v>47</v>
      </c>
      <c r="E4283">
        <v>0</v>
      </c>
      <c r="F4283">
        <v>0</v>
      </c>
      <c r="G4283">
        <v>46</v>
      </c>
      <c r="H4283">
        <v>4</v>
      </c>
      <c r="I4283">
        <v>40</v>
      </c>
      <c r="J4283">
        <v>0</v>
      </c>
      <c r="K4283">
        <f>_xlfn.XLOOKUP(FraudData[[#This Row],[amount]],AmountRules[Amount Min],AmountRules[Risk Points],,-1)</f>
        <v>0</v>
      </c>
      <c r="L4283">
        <f>_xlfn.XLOOKUP(FraudData[[#This Row],[transaction_hour]],TimeRules[Hour Min],TimeRules[Risk Points],,-1)</f>
        <v>3</v>
      </c>
      <c r="M4283">
        <f>_xlfn.XLOOKUP(FraudData[[#This Row],[foreign_transaction]],ForeignRules[Foreign Transaction],ForeignRules[Risk Points],0)</f>
        <v>0</v>
      </c>
      <c r="N4283">
        <f>_xlfn.XLOOKUP(FraudData[[#This Row],[location_mismatch]],Table10[Location Mismatch],Table10[Risk Points],0)</f>
        <v>0</v>
      </c>
      <c r="O4283">
        <f>_xlfn.XLOOKUP(FraudData[[#This Row],[device_trust_score]],DeviceRules[Device Min],DeviceRules[Risk Points],,-1)</f>
        <v>2</v>
      </c>
      <c r="P4283">
        <f>_xlfn.XLOOKUP(FraudData[[#This Row],[velocity_last_24h]],VelocityRules[Velocity Min],VelocityRules[Risk Points],,-1)</f>
        <v>0</v>
      </c>
      <c r="Q4283">
        <f>_xlfn.XLOOKUP(FraudData[[#This Row],[merchant_category]],MerchantRules[Merchant Category],MerchantRules[Risk Points],0)</f>
        <v>0</v>
      </c>
      <c r="R4283">
        <f>SUM(FraudData[[#This Row],[Amount Risk]:[Merchant Risk]])</f>
        <v>5</v>
      </c>
      <c r="S4283" t="str" cm="1">
        <f t="array" ref="S4283">_xlfn.IFS(FraudData[[#This Row],[Fraud Risk Score]]&gt;=8,"High Risk",FraudData[[#This Row],[Fraud Risk Score]]&gt;=6,"Medium Risk",TRUE,"Low Risk")</f>
        <v>Low Risk</v>
      </c>
    </row>
    <row r="4284" spans="1:19">
      <c r="A4284">
        <v>4283</v>
      </c>
      <c r="B4284">
        <v>42.16</v>
      </c>
      <c r="C4284">
        <v>13</v>
      </c>
      <c r="D4284" t="s">
        <v>50</v>
      </c>
      <c r="E4284">
        <v>0</v>
      </c>
      <c r="F4284">
        <v>0</v>
      </c>
      <c r="G4284">
        <v>69</v>
      </c>
      <c r="H4284">
        <v>1</v>
      </c>
      <c r="I4284">
        <v>23</v>
      </c>
      <c r="J4284">
        <v>0</v>
      </c>
      <c r="K4284">
        <f>_xlfn.XLOOKUP(FraudData[[#This Row],[amount]],AmountRules[Amount Min],AmountRules[Risk Points],,-1)</f>
        <v>0</v>
      </c>
      <c r="L4284">
        <f>_xlfn.XLOOKUP(FraudData[[#This Row],[transaction_hour]],TimeRules[Hour Min],TimeRules[Risk Points],,-1)</f>
        <v>0</v>
      </c>
      <c r="M4284">
        <f>_xlfn.XLOOKUP(FraudData[[#This Row],[foreign_transaction]],ForeignRules[Foreign Transaction],ForeignRules[Risk Points],0)</f>
        <v>0</v>
      </c>
      <c r="N4284">
        <f>_xlfn.XLOOKUP(FraudData[[#This Row],[location_mismatch]],Table10[Location Mismatch],Table10[Risk Points],0)</f>
        <v>0</v>
      </c>
      <c r="O4284">
        <f>_xlfn.XLOOKUP(FraudData[[#This Row],[device_trust_score]],DeviceRules[Device Min],DeviceRules[Risk Points],,-1)</f>
        <v>1</v>
      </c>
      <c r="P4284">
        <f>_xlfn.XLOOKUP(FraudData[[#This Row],[velocity_last_24h]],VelocityRules[Velocity Min],VelocityRules[Risk Points],,-1)</f>
        <v>0</v>
      </c>
      <c r="Q4284">
        <f>_xlfn.XLOOKUP(FraudData[[#This Row],[merchant_category]],MerchantRules[Merchant Category],MerchantRules[Risk Points],0)</f>
        <v>0</v>
      </c>
      <c r="R4284">
        <f>SUM(FraudData[[#This Row],[Amount Risk]:[Merchant Risk]])</f>
        <v>1</v>
      </c>
      <c r="S4284" t="str" cm="1">
        <f t="array" ref="S4284">_xlfn.IFS(FraudData[[#This Row],[Fraud Risk Score]]&gt;=8,"High Risk",FraudData[[#This Row],[Fraud Risk Score]]&gt;=6,"Medium Risk",TRUE,"Low Risk")</f>
        <v>Low Risk</v>
      </c>
    </row>
    <row r="4285" spans="1:19">
      <c r="A4285">
        <v>4284</v>
      </c>
      <c r="B4285">
        <v>10.86</v>
      </c>
      <c r="C4285">
        <v>17</v>
      </c>
      <c r="D4285" t="s">
        <v>46</v>
      </c>
      <c r="E4285">
        <v>0</v>
      </c>
      <c r="F4285">
        <v>1</v>
      </c>
      <c r="G4285">
        <v>36</v>
      </c>
      <c r="H4285">
        <v>2</v>
      </c>
      <c r="I4285">
        <v>55</v>
      </c>
      <c r="J4285">
        <v>0</v>
      </c>
      <c r="K4285">
        <f>_xlfn.XLOOKUP(FraudData[[#This Row],[amount]],AmountRules[Amount Min],AmountRules[Risk Points],,-1)</f>
        <v>0</v>
      </c>
      <c r="L4285">
        <f>_xlfn.XLOOKUP(FraudData[[#This Row],[transaction_hour]],TimeRules[Hour Min],TimeRules[Risk Points],,-1)</f>
        <v>0</v>
      </c>
      <c r="M4285">
        <f>_xlfn.XLOOKUP(FraudData[[#This Row],[foreign_transaction]],ForeignRules[Foreign Transaction],ForeignRules[Risk Points],0)</f>
        <v>0</v>
      </c>
      <c r="N4285">
        <f>_xlfn.XLOOKUP(FraudData[[#This Row],[location_mismatch]],Table10[Location Mismatch],Table10[Risk Points],0)</f>
        <v>3</v>
      </c>
      <c r="O4285">
        <f>_xlfn.XLOOKUP(FraudData[[#This Row],[device_trust_score]],DeviceRules[Device Min],DeviceRules[Risk Points],,-1)</f>
        <v>2</v>
      </c>
      <c r="P4285">
        <f>_xlfn.XLOOKUP(FraudData[[#This Row],[velocity_last_24h]],VelocityRules[Velocity Min],VelocityRules[Risk Points],,-1)</f>
        <v>0</v>
      </c>
      <c r="Q4285">
        <f>_xlfn.XLOOKUP(FraudData[[#This Row],[merchant_category]],MerchantRules[Merchant Category],MerchantRules[Risk Points],0)</f>
        <v>0</v>
      </c>
      <c r="R4285">
        <f>SUM(FraudData[[#This Row],[Amount Risk]:[Merchant Risk]])</f>
        <v>5</v>
      </c>
      <c r="S4285" t="str" cm="1">
        <f t="array" ref="S4285">_xlfn.IFS(FraudData[[#This Row],[Fraud Risk Score]]&gt;=8,"High Risk",FraudData[[#This Row],[Fraud Risk Score]]&gt;=6,"Medium Risk",TRUE,"Low Risk")</f>
        <v>Low Risk</v>
      </c>
    </row>
    <row r="4286" spans="1:19">
      <c r="A4286">
        <v>4285</v>
      </c>
      <c r="B4286">
        <v>144.68</v>
      </c>
      <c r="C4286">
        <v>18</v>
      </c>
      <c r="D4286" t="s">
        <v>49</v>
      </c>
      <c r="E4286">
        <v>0</v>
      </c>
      <c r="F4286">
        <v>0</v>
      </c>
      <c r="G4286">
        <v>29</v>
      </c>
      <c r="H4286">
        <v>3</v>
      </c>
      <c r="I4286">
        <v>40</v>
      </c>
      <c r="J4286">
        <v>0</v>
      </c>
      <c r="K4286">
        <f>_xlfn.XLOOKUP(FraudData[[#This Row],[amount]],AmountRules[Amount Min],AmountRules[Risk Points],,-1)</f>
        <v>0</v>
      </c>
      <c r="L4286">
        <f>_xlfn.XLOOKUP(FraudData[[#This Row],[transaction_hour]],TimeRules[Hour Min],TimeRules[Risk Points],,-1)</f>
        <v>0</v>
      </c>
      <c r="M4286">
        <f>_xlfn.XLOOKUP(FraudData[[#This Row],[foreign_transaction]],ForeignRules[Foreign Transaction],ForeignRules[Risk Points],0)</f>
        <v>0</v>
      </c>
      <c r="N4286">
        <f>_xlfn.XLOOKUP(FraudData[[#This Row],[location_mismatch]],Table10[Location Mismatch],Table10[Risk Points],0)</f>
        <v>0</v>
      </c>
      <c r="O4286">
        <f>_xlfn.XLOOKUP(FraudData[[#This Row],[device_trust_score]],DeviceRules[Device Min],DeviceRules[Risk Points],,-1)</f>
        <v>3</v>
      </c>
      <c r="P4286">
        <f>_xlfn.XLOOKUP(FraudData[[#This Row],[velocity_last_24h]],VelocityRules[Velocity Min],VelocityRules[Risk Points],,-1)</f>
        <v>0</v>
      </c>
      <c r="Q4286">
        <f>_xlfn.XLOOKUP(FraudData[[#This Row],[merchant_category]],MerchantRules[Merchant Category],MerchantRules[Risk Points],0)</f>
        <v>1</v>
      </c>
      <c r="R4286">
        <f>SUM(FraudData[[#This Row],[Amount Risk]:[Merchant Risk]])</f>
        <v>4</v>
      </c>
      <c r="S4286" t="str" cm="1">
        <f t="array" ref="S4286">_xlfn.IFS(FraudData[[#This Row],[Fraud Risk Score]]&gt;=8,"High Risk",FraudData[[#This Row],[Fraud Risk Score]]&gt;=6,"Medium Risk",TRUE,"Low Risk")</f>
        <v>Low Risk</v>
      </c>
    </row>
    <row r="4287" spans="1:19">
      <c r="A4287">
        <v>4286</v>
      </c>
      <c r="B4287">
        <v>162.80000000000001</v>
      </c>
      <c r="C4287">
        <v>9</v>
      </c>
      <c r="D4287" t="s">
        <v>47</v>
      </c>
      <c r="E4287">
        <v>0</v>
      </c>
      <c r="F4287">
        <v>0</v>
      </c>
      <c r="G4287">
        <v>50</v>
      </c>
      <c r="H4287">
        <v>3</v>
      </c>
      <c r="I4287">
        <v>27</v>
      </c>
      <c r="J4287">
        <v>0</v>
      </c>
      <c r="K4287">
        <f>_xlfn.XLOOKUP(FraudData[[#This Row],[amount]],AmountRules[Amount Min],AmountRules[Risk Points],,-1)</f>
        <v>0</v>
      </c>
      <c r="L4287">
        <f>_xlfn.XLOOKUP(FraudData[[#This Row],[transaction_hour]],TimeRules[Hour Min],TimeRules[Risk Points],,-1)</f>
        <v>0</v>
      </c>
      <c r="M4287">
        <f>_xlfn.XLOOKUP(FraudData[[#This Row],[foreign_transaction]],ForeignRules[Foreign Transaction],ForeignRules[Risk Points],0)</f>
        <v>0</v>
      </c>
      <c r="N4287">
        <f>_xlfn.XLOOKUP(FraudData[[#This Row],[location_mismatch]],Table10[Location Mismatch],Table10[Risk Points],0)</f>
        <v>0</v>
      </c>
      <c r="O4287">
        <f>_xlfn.XLOOKUP(FraudData[[#This Row],[device_trust_score]],DeviceRules[Device Min],DeviceRules[Risk Points],,-1)</f>
        <v>1</v>
      </c>
      <c r="P4287">
        <f>_xlfn.XLOOKUP(FraudData[[#This Row],[velocity_last_24h]],VelocityRules[Velocity Min],VelocityRules[Risk Points],,-1)</f>
        <v>0</v>
      </c>
      <c r="Q4287">
        <f>_xlfn.XLOOKUP(FraudData[[#This Row],[merchant_category]],MerchantRules[Merchant Category],MerchantRules[Risk Points],0)</f>
        <v>0</v>
      </c>
      <c r="R4287">
        <f>SUM(FraudData[[#This Row],[Amount Risk]:[Merchant Risk]])</f>
        <v>1</v>
      </c>
      <c r="S4287" t="str" cm="1">
        <f t="array" ref="S4287">_xlfn.IFS(FraudData[[#This Row],[Fraud Risk Score]]&gt;=8,"High Risk",FraudData[[#This Row],[Fraud Risk Score]]&gt;=6,"Medium Risk",TRUE,"Low Risk")</f>
        <v>Low Risk</v>
      </c>
    </row>
    <row r="4288" spans="1:19">
      <c r="A4288">
        <v>4287</v>
      </c>
      <c r="B4288">
        <v>369.91</v>
      </c>
      <c r="C4288">
        <v>16</v>
      </c>
      <c r="D4288" t="s">
        <v>49</v>
      </c>
      <c r="E4288">
        <v>0</v>
      </c>
      <c r="F4288">
        <v>0</v>
      </c>
      <c r="G4288">
        <v>44</v>
      </c>
      <c r="H4288">
        <v>3</v>
      </c>
      <c r="I4288">
        <v>52</v>
      </c>
      <c r="J4288">
        <v>0</v>
      </c>
      <c r="K4288">
        <f>_xlfn.XLOOKUP(FraudData[[#This Row],[amount]],AmountRules[Amount Min],AmountRules[Risk Points],,-1)</f>
        <v>0</v>
      </c>
      <c r="L4288">
        <f>_xlfn.XLOOKUP(FraudData[[#This Row],[transaction_hour]],TimeRules[Hour Min],TimeRules[Risk Points],,-1)</f>
        <v>0</v>
      </c>
      <c r="M4288">
        <f>_xlfn.XLOOKUP(FraudData[[#This Row],[foreign_transaction]],ForeignRules[Foreign Transaction],ForeignRules[Risk Points],0)</f>
        <v>0</v>
      </c>
      <c r="N4288">
        <f>_xlfn.XLOOKUP(FraudData[[#This Row],[location_mismatch]],Table10[Location Mismatch],Table10[Risk Points],0)</f>
        <v>0</v>
      </c>
      <c r="O4288">
        <f>_xlfn.XLOOKUP(FraudData[[#This Row],[device_trust_score]],DeviceRules[Device Min],DeviceRules[Risk Points],,-1)</f>
        <v>2</v>
      </c>
      <c r="P4288">
        <f>_xlfn.XLOOKUP(FraudData[[#This Row],[velocity_last_24h]],VelocityRules[Velocity Min],VelocityRules[Risk Points],,-1)</f>
        <v>0</v>
      </c>
      <c r="Q4288">
        <f>_xlfn.XLOOKUP(FraudData[[#This Row],[merchant_category]],MerchantRules[Merchant Category],MerchantRules[Risk Points],0)</f>
        <v>1</v>
      </c>
      <c r="R4288">
        <f>SUM(FraudData[[#This Row],[Amount Risk]:[Merchant Risk]])</f>
        <v>3</v>
      </c>
      <c r="S4288" t="str" cm="1">
        <f t="array" ref="S4288">_xlfn.IFS(FraudData[[#This Row],[Fraud Risk Score]]&gt;=8,"High Risk",FraudData[[#This Row],[Fraud Risk Score]]&gt;=6,"Medium Risk",TRUE,"Low Risk")</f>
        <v>Low Risk</v>
      </c>
    </row>
    <row r="4289" spans="1:19">
      <c r="A4289">
        <v>4288</v>
      </c>
      <c r="B4289">
        <v>154.86000000000001</v>
      </c>
      <c r="C4289">
        <v>14</v>
      </c>
      <c r="D4289" t="s">
        <v>50</v>
      </c>
      <c r="E4289">
        <v>0</v>
      </c>
      <c r="F4289">
        <v>0</v>
      </c>
      <c r="G4289">
        <v>85</v>
      </c>
      <c r="H4289">
        <v>1</v>
      </c>
      <c r="I4289">
        <v>22</v>
      </c>
      <c r="J4289">
        <v>0</v>
      </c>
      <c r="K4289">
        <f>_xlfn.XLOOKUP(FraudData[[#This Row],[amount]],AmountRules[Amount Min],AmountRules[Risk Points],,-1)</f>
        <v>0</v>
      </c>
      <c r="L4289">
        <f>_xlfn.XLOOKUP(FraudData[[#This Row],[transaction_hour]],TimeRules[Hour Min],TimeRules[Risk Points],,-1)</f>
        <v>0</v>
      </c>
      <c r="M4289">
        <f>_xlfn.XLOOKUP(FraudData[[#This Row],[foreign_transaction]],ForeignRules[Foreign Transaction],ForeignRules[Risk Points],0)</f>
        <v>0</v>
      </c>
      <c r="N4289">
        <f>_xlfn.XLOOKUP(FraudData[[#This Row],[location_mismatch]],Table10[Location Mismatch],Table10[Risk Points],0)</f>
        <v>0</v>
      </c>
      <c r="O4289">
        <f>_xlfn.XLOOKUP(FraudData[[#This Row],[device_trust_score]],DeviceRules[Device Min],DeviceRules[Risk Points],,-1)</f>
        <v>0</v>
      </c>
      <c r="P4289">
        <f>_xlfn.XLOOKUP(FraudData[[#This Row],[velocity_last_24h]],VelocityRules[Velocity Min],VelocityRules[Risk Points],,-1)</f>
        <v>0</v>
      </c>
      <c r="Q4289">
        <f>_xlfn.XLOOKUP(FraudData[[#This Row],[merchant_category]],MerchantRules[Merchant Category],MerchantRules[Risk Points],0)</f>
        <v>0</v>
      </c>
      <c r="R4289">
        <f>SUM(FraudData[[#This Row],[Amount Risk]:[Merchant Risk]])</f>
        <v>0</v>
      </c>
      <c r="S4289" t="str" cm="1">
        <f t="array" ref="S4289">_xlfn.IFS(FraudData[[#This Row],[Fraud Risk Score]]&gt;=8,"High Risk",FraudData[[#This Row],[Fraud Risk Score]]&gt;=6,"Medium Risk",TRUE,"Low Risk")</f>
        <v>Low Risk</v>
      </c>
    </row>
    <row r="4290" spans="1:19">
      <c r="A4290">
        <v>4289</v>
      </c>
      <c r="B4290">
        <v>76.290000000000006</v>
      </c>
      <c r="C4290">
        <v>18</v>
      </c>
      <c r="D4290" t="s">
        <v>50</v>
      </c>
      <c r="E4290">
        <v>1</v>
      </c>
      <c r="F4290">
        <v>0</v>
      </c>
      <c r="G4290">
        <v>32</v>
      </c>
      <c r="H4290">
        <v>0</v>
      </c>
      <c r="I4290">
        <v>35</v>
      </c>
      <c r="J4290">
        <v>0</v>
      </c>
      <c r="K4290">
        <f>_xlfn.XLOOKUP(FraudData[[#This Row],[amount]],AmountRules[Amount Min],AmountRules[Risk Points],,-1)</f>
        <v>0</v>
      </c>
      <c r="L4290">
        <f>_xlfn.XLOOKUP(FraudData[[#This Row],[transaction_hour]],TimeRules[Hour Min],TimeRules[Risk Points],,-1)</f>
        <v>0</v>
      </c>
      <c r="M4290">
        <f>_xlfn.XLOOKUP(FraudData[[#This Row],[foreign_transaction]],ForeignRules[Foreign Transaction],ForeignRules[Risk Points],0)</f>
        <v>3</v>
      </c>
      <c r="N4290">
        <f>_xlfn.XLOOKUP(FraudData[[#This Row],[location_mismatch]],Table10[Location Mismatch],Table10[Risk Points],0)</f>
        <v>0</v>
      </c>
      <c r="O4290">
        <f>_xlfn.XLOOKUP(FraudData[[#This Row],[device_trust_score]],DeviceRules[Device Min],DeviceRules[Risk Points],,-1)</f>
        <v>2</v>
      </c>
      <c r="P4290">
        <f>_xlfn.XLOOKUP(FraudData[[#This Row],[velocity_last_24h]],VelocityRules[Velocity Min],VelocityRules[Risk Points],,-1)</f>
        <v>0</v>
      </c>
      <c r="Q4290">
        <f>_xlfn.XLOOKUP(FraudData[[#This Row],[merchant_category]],MerchantRules[Merchant Category],MerchantRules[Risk Points],0)</f>
        <v>0</v>
      </c>
      <c r="R4290">
        <f>SUM(FraudData[[#This Row],[Amount Risk]:[Merchant Risk]])</f>
        <v>5</v>
      </c>
      <c r="S4290" t="str" cm="1">
        <f t="array" ref="S4290">_xlfn.IFS(FraudData[[#This Row],[Fraud Risk Score]]&gt;=8,"High Risk",FraudData[[#This Row],[Fraud Risk Score]]&gt;=6,"Medium Risk",TRUE,"Low Risk")</f>
        <v>Low Risk</v>
      </c>
    </row>
    <row r="4291" spans="1:19">
      <c r="A4291">
        <v>4290</v>
      </c>
      <c r="B4291">
        <v>292.43</v>
      </c>
      <c r="C4291">
        <v>8</v>
      </c>
      <c r="D4291" t="s">
        <v>47</v>
      </c>
      <c r="E4291">
        <v>0</v>
      </c>
      <c r="F4291">
        <v>0</v>
      </c>
      <c r="G4291">
        <v>86</v>
      </c>
      <c r="H4291">
        <v>1</v>
      </c>
      <c r="I4291">
        <v>38</v>
      </c>
      <c r="J4291">
        <v>0</v>
      </c>
      <c r="K4291">
        <f>_xlfn.XLOOKUP(FraudData[[#This Row],[amount]],AmountRules[Amount Min],AmountRules[Risk Points],,-1)</f>
        <v>0</v>
      </c>
      <c r="L4291">
        <f>_xlfn.XLOOKUP(FraudData[[#This Row],[transaction_hour]],TimeRules[Hour Min],TimeRules[Risk Points],,-1)</f>
        <v>0</v>
      </c>
      <c r="M4291">
        <f>_xlfn.XLOOKUP(FraudData[[#This Row],[foreign_transaction]],ForeignRules[Foreign Transaction],ForeignRules[Risk Points],0)</f>
        <v>0</v>
      </c>
      <c r="N4291">
        <f>_xlfn.XLOOKUP(FraudData[[#This Row],[location_mismatch]],Table10[Location Mismatch],Table10[Risk Points],0)</f>
        <v>0</v>
      </c>
      <c r="O4291">
        <f>_xlfn.XLOOKUP(FraudData[[#This Row],[device_trust_score]],DeviceRules[Device Min],DeviceRules[Risk Points],,-1)</f>
        <v>0</v>
      </c>
      <c r="P4291">
        <f>_xlfn.XLOOKUP(FraudData[[#This Row],[velocity_last_24h]],VelocityRules[Velocity Min],VelocityRules[Risk Points],,-1)</f>
        <v>0</v>
      </c>
      <c r="Q4291">
        <f>_xlfn.XLOOKUP(FraudData[[#This Row],[merchant_category]],MerchantRules[Merchant Category],MerchantRules[Risk Points],0)</f>
        <v>0</v>
      </c>
      <c r="R4291">
        <f>SUM(FraudData[[#This Row],[Amount Risk]:[Merchant Risk]])</f>
        <v>0</v>
      </c>
      <c r="S4291" t="str" cm="1">
        <f t="array" ref="S4291">_xlfn.IFS(FraudData[[#This Row],[Fraud Risk Score]]&gt;=8,"High Risk",FraudData[[#This Row],[Fraud Risk Score]]&gt;=6,"Medium Risk",TRUE,"Low Risk")</f>
        <v>Low Risk</v>
      </c>
    </row>
    <row r="4292" spans="1:19">
      <c r="A4292">
        <v>4291</v>
      </c>
      <c r="B4292">
        <v>139.88</v>
      </c>
      <c r="C4292">
        <v>3</v>
      </c>
      <c r="D4292" t="s">
        <v>48</v>
      </c>
      <c r="E4292">
        <v>0</v>
      </c>
      <c r="F4292">
        <v>0</v>
      </c>
      <c r="G4292">
        <v>78</v>
      </c>
      <c r="H4292">
        <v>5</v>
      </c>
      <c r="I4292">
        <v>32</v>
      </c>
      <c r="J4292">
        <v>0</v>
      </c>
      <c r="K4292">
        <f>_xlfn.XLOOKUP(FraudData[[#This Row],[amount]],AmountRules[Amount Min],AmountRules[Risk Points],,-1)</f>
        <v>0</v>
      </c>
      <c r="L4292">
        <f>_xlfn.XLOOKUP(FraudData[[#This Row],[transaction_hour]],TimeRules[Hour Min],TimeRules[Risk Points],,-1)</f>
        <v>3</v>
      </c>
      <c r="M4292">
        <f>_xlfn.XLOOKUP(FraudData[[#This Row],[foreign_transaction]],ForeignRules[Foreign Transaction],ForeignRules[Risk Points],0)</f>
        <v>0</v>
      </c>
      <c r="N4292">
        <f>_xlfn.XLOOKUP(FraudData[[#This Row],[location_mismatch]],Table10[Location Mismatch],Table10[Risk Points],0)</f>
        <v>0</v>
      </c>
      <c r="O4292">
        <f>_xlfn.XLOOKUP(FraudData[[#This Row],[device_trust_score]],DeviceRules[Device Min],DeviceRules[Risk Points],,-1)</f>
        <v>0</v>
      </c>
      <c r="P4292">
        <f>_xlfn.XLOOKUP(FraudData[[#This Row],[velocity_last_24h]],VelocityRules[Velocity Min],VelocityRules[Risk Points],,-1)</f>
        <v>3</v>
      </c>
      <c r="Q4292">
        <f>_xlfn.XLOOKUP(FraudData[[#This Row],[merchant_category]],MerchantRules[Merchant Category],MerchantRules[Risk Points],0)</f>
        <v>0</v>
      </c>
      <c r="R4292">
        <f>SUM(FraudData[[#This Row],[Amount Risk]:[Merchant Risk]])</f>
        <v>6</v>
      </c>
      <c r="S4292" t="str" cm="1">
        <f t="array" ref="S4292">_xlfn.IFS(FraudData[[#This Row],[Fraud Risk Score]]&gt;=8,"High Risk",FraudData[[#This Row],[Fraud Risk Score]]&gt;=6,"Medium Risk",TRUE,"Low Risk")</f>
        <v>Medium Risk</v>
      </c>
    </row>
    <row r="4293" spans="1:19">
      <c r="A4293">
        <v>4292</v>
      </c>
      <c r="B4293">
        <v>14.87</v>
      </c>
      <c r="C4293">
        <v>14</v>
      </c>
      <c r="D4293" t="s">
        <v>49</v>
      </c>
      <c r="E4293">
        <v>0</v>
      </c>
      <c r="F4293">
        <v>0</v>
      </c>
      <c r="G4293">
        <v>82</v>
      </c>
      <c r="H4293">
        <v>4</v>
      </c>
      <c r="I4293">
        <v>29</v>
      </c>
      <c r="J4293">
        <v>0</v>
      </c>
      <c r="K4293">
        <f>_xlfn.XLOOKUP(FraudData[[#This Row],[amount]],AmountRules[Amount Min],AmountRules[Risk Points],,-1)</f>
        <v>0</v>
      </c>
      <c r="L4293">
        <f>_xlfn.XLOOKUP(FraudData[[#This Row],[transaction_hour]],TimeRules[Hour Min],TimeRules[Risk Points],,-1)</f>
        <v>0</v>
      </c>
      <c r="M4293">
        <f>_xlfn.XLOOKUP(FraudData[[#This Row],[foreign_transaction]],ForeignRules[Foreign Transaction],ForeignRules[Risk Points],0)</f>
        <v>0</v>
      </c>
      <c r="N4293">
        <f>_xlfn.XLOOKUP(FraudData[[#This Row],[location_mismatch]],Table10[Location Mismatch],Table10[Risk Points],0)</f>
        <v>0</v>
      </c>
      <c r="O4293">
        <f>_xlfn.XLOOKUP(FraudData[[#This Row],[device_trust_score]],DeviceRules[Device Min],DeviceRules[Risk Points],,-1)</f>
        <v>0</v>
      </c>
      <c r="P4293">
        <f>_xlfn.XLOOKUP(FraudData[[#This Row],[velocity_last_24h]],VelocityRules[Velocity Min],VelocityRules[Risk Points],,-1)</f>
        <v>0</v>
      </c>
      <c r="Q4293">
        <f>_xlfn.XLOOKUP(FraudData[[#This Row],[merchant_category]],MerchantRules[Merchant Category],MerchantRules[Risk Points],0)</f>
        <v>1</v>
      </c>
      <c r="R4293">
        <f>SUM(FraudData[[#This Row],[Amount Risk]:[Merchant Risk]])</f>
        <v>1</v>
      </c>
      <c r="S4293" t="str" cm="1">
        <f t="array" ref="S4293">_xlfn.IFS(FraudData[[#This Row],[Fraud Risk Score]]&gt;=8,"High Risk",FraudData[[#This Row],[Fraud Risk Score]]&gt;=6,"Medium Risk",TRUE,"Low Risk")</f>
        <v>Low Risk</v>
      </c>
    </row>
    <row r="4294" spans="1:19">
      <c r="A4294">
        <v>4293</v>
      </c>
      <c r="B4294">
        <v>150.19</v>
      </c>
      <c r="C4294">
        <v>18</v>
      </c>
      <c r="D4294" t="s">
        <v>49</v>
      </c>
      <c r="E4294">
        <v>0</v>
      </c>
      <c r="F4294">
        <v>0</v>
      </c>
      <c r="G4294">
        <v>90</v>
      </c>
      <c r="H4294">
        <v>3</v>
      </c>
      <c r="I4294">
        <v>57</v>
      </c>
      <c r="J4294">
        <v>0</v>
      </c>
      <c r="K4294">
        <f>_xlfn.XLOOKUP(FraudData[[#This Row],[amount]],AmountRules[Amount Min],AmountRules[Risk Points],,-1)</f>
        <v>0</v>
      </c>
      <c r="L4294">
        <f>_xlfn.XLOOKUP(FraudData[[#This Row],[transaction_hour]],TimeRules[Hour Min],TimeRules[Risk Points],,-1)</f>
        <v>0</v>
      </c>
      <c r="M4294">
        <f>_xlfn.XLOOKUP(FraudData[[#This Row],[foreign_transaction]],ForeignRules[Foreign Transaction],ForeignRules[Risk Points],0)</f>
        <v>0</v>
      </c>
      <c r="N4294">
        <f>_xlfn.XLOOKUP(FraudData[[#This Row],[location_mismatch]],Table10[Location Mismatch],Table10[Risk Points],0)</f>
        <v>0</v>
      </c>
      <c r="O4294">
        <f>_xlfn.XLOOKUP(FraudData[[#This Row],[device_trust_score]],DeviceRules[Device Min],DeviceRules[Risk Points],,-1)</f>
        <v>0</v>
      </c>
      <c r="P4294">
        <f>_xlfn.XLOOKUP(FraudData[[#This Row],[velocity_last_24h]],VelocityRules[Velocity Min],VelocityRules[Risk Points],,-1)</f>
        <v>0</v>
      </c>
      <c r="Q4294">
        <f>_xlfn.XLOOKUP(FraudData[[#This Row],[merchant_category]],MerchantRules[Merchant Category],MerchantRules[Risk Points],0)</f>
        <v>1</v>
      </c>
      <c r="R4294">
        <f>SUM(FraudData[[#This Row],[Amount Risk]:[Merchant Risk]])</f>
        <v>1</v>
      </c>
      <c r="S4294" t="str" cm="1">
        <f t="array" ref="S4294">_xlfn.IFS(FraudData[[#This Row],[Fraud Risk Score]]&gt;=8,"High Risk",FraudData[[#This Row],[Fraud Risk Score]]&gt;=6,"Medium Risk",TRUE,"Low Risk")</f>
        <v>Low Risk</v>
      </c>
    </row>
    <row r="4295" spans="1:19">
      <c r="A4295">
        <v>4294</v>
      </c>
      <c r="B4295">
        <v>429.51</v>
      </c>
      <c r="C4295">
        <v>15</v>
      </c>
      <c r="D4295" t="s">
        <v>50</v>
      </c>
      <c r="E4295">
        <v>0</v>
      </c>
      <c r="F4295">
        <v>0</v>
      </c>
      <c r="G4295">
        <v>69</v>
      </c>
      <c r="H4295">
        <v>4</v>
      </c>
      <c r="I4295">
        <v>24</v>
      </c>
      <c r="J4295">
        <v>0</v>
      </c>
      <c r="K4295">
        <f>_xlfn.XLOOKUP(FraudData[[#This Row],[amount]],AmountRules[Amount Min],AmountRules[Risk Points],,-1)</f>
        <v>0</v>
      </c>
      <c r="L4295">
        <f>_xlfn.XLOOKUP(FraudData[[#This Row],[transaction_hour]],TimeRules[Hour Min],TimeRules[Risk Points],,-1)</f>
        <v>0</v>
      </c>
      <c r="M4295">
        <f>_xlfn.XLOOKUP(FraudData[[#This Row],[foreign_transaction]],ForeignRules[Foreign Transaction],ForeignRules[Risk Points],0)</f>
        <v>0</v>
      </c>
      <c r="N4295">
        <f>_xlfn.XLOOKUP(FraudData[[#This Row],[location_mismatch]],Table10[Location Mismatch],Table10[Risk Points],0)</f>
        <v>0</v>
      </c>
      <c r="O4295">
        <f>_xlfn.XLOOKUP(FraudData[[#This Row],[device_trust_score]],DeviceRules[Device Min],DeviceRules[Risk Points],,-1)</f>
        <v>1</v>
      </c>
      <c r="P4295">
        <f>_xlfn.XLOOKUP(FraudData[[#This Row],[velocity_last_24h]],VelocityRules[Velocity Min],VelocityRules[Risk Points],,-1)</f>
        <v>0</v>
      </c>
      <c r="Q4295">
        <f>_xlfn.XLOOKUP(FraudData[[#This Row],[merchant_category]],MerchantRules[Merchant Category],MerchantRules[Risk Points],0)</f>
        <v>0</v>
      </c>
      <c r="R4295">
        <f>SUM(FraudData[[#This Row],[Amount Risk]:[Merchant Risk]])</f>
        <v>1</v>
      </c>
      <c r="S4295" t="str" cm="1">
        <f t="array" ref="S4295">_xlfn.IFS(FraudData[[#This Row],[Fraud Risk Score]]&gt;=8,"High Risk",FraudData[[#This Row],[Fraud Risk Score]]&gt;=6,"Medium Risk",TRUE,"Low Risk")</f>
        <v>Low Risk</v>
      </c>
    </row>
    <row r="4296" spans="1:19">
      <c r="A4296">
        <v>4295</v>
      </c>
      <c r="B4296">
        <v>90.85</v>
      </c>
      <c r="C4296">
        <v>7</v>
      </c>
      <c r="D4296" t="s">
        <v>49</v>
      </c>
      <c r="E4296">
        <v>0</v>
      </c>
      <c r="F4296">
        <v>1</v>
      </c>
      <c r="G4296">
        <v>89</v>
      </c>
      <c r="H4296">
        <v>1</v>
      </c>
      <c r="I4296">
        <v>45</v>
      </c>
      <c r="J4296">
        <v>0</v>
      </c>
      <c r="K4296">
        <f>_xlfn.XLOOKUP(FraudData[[#This Row],[amount]],AmountRules[Amount Min],AmountRules[Risk Points],,-1)</f>
        <v>0</v>
      </c>
      <c r="L4296">
        <f>_xlfn.XLOOKUP(FraudData[[#This Row],[transaction_hour]],TimeRules[Hour Min],TimeRules[Risk Points],,-1)</f>
        <v>0</v>
      </c>
      <c r="M4296">
        <f>_xlfn.XLOOKUP(FraudData[[#This Row],[foreign_transaction]],ForeignRules[Foreign Transaction],ForeignRules[Risk Points],0)</f>
        <v>0</v>
      </c>
      <c r="N4296">
        <f>_xlfn.XLOOKUP(FraudData[[#This Row],[location_mismatch]],Table10[Location Mismatch],Table10[Risk Points],0)</f>
        <v>3</v>
      </c>
      <c r="O4296">
        <f>_xlfn.XLOOKUP(FraudData[[#This Row],[device_trust_score]],DeviceRules[Device Min],DeviceRules[Risk Points],,-1)</f>
        <v>0</v>
      </c>
      <c r="P4296">
        <f>_xlfn.XLOOKUP(FraudData[[#This Row],[velocity_last_24h]],VelocityRules[Velocity Min],VelocityRules[Risk Points],,-1)</f>
        <v>0</v>
      </c>
      <c r="Q4296">
        <f>_xlfn.XLOOKUP(FraudData[[#This Row],[merchant_category]],MerchantRules[Merchant Category],MerchantRules[Risk Points],0)</f>
        <v>1</v>
      </c>
      <c r="R4296">
        <f>SUM(FraudData[[#This Row],[Amount Risk]:[Merchant Risk]])</f>
        <v>4</v>
      </c>
      <c r="S4296" t="str" cm="1">
        <f t="array" ref="S4296">_xlfn.IFS(FraudData[[#This Row],[Fraud Risk Score]]&gt;=8,"High Risk",FraudData[[#This Row],[Fraud Risk Score]]&gt;=6,"Medium Risk",TRUE,"Low Risk")</f>
        <v>Low Risk</v>
      </c>
    </row>
    <row r="4297" spans="1:19">
      <c r="A4297">
        <v>4296</v>
      </c>
      <c r="B4297">
        <v>63.26</v>
      </c>
      <c r="C4297">
        <v>16</v>
      </c>
      <c r="D4297" t="s">
        <v>47</v>
      </c>
      <c r="E4297">
        <v>0</v>
      </c>
      <c r="F4297">
        <v>0</v>
      </c>
      <c r="G4297">
        <v>29</v>
      </c>
      <c r="H4297">
        <v>1</v>
      </c>
      <c r="I4297">
        <v>52</v>
      </c>
      <c r="J4297">
        <v>0</v>
      </c>
      <c r="K4297">
        <f>_xlfn.XLOOKUP(FraudData[[#This Row],[amount]],AmountRules[Amount Min],AmountRules[Risk Points],,-1)</f>
        <v>0</v>
      </c>
      <c r="L4297">
        <f>_xlfn.XLOOKUP(FraudData[[#This Row],[transaction_hour]],TimeRules[Hour Min],TimeRules[Risk Points],,-1)</f>
        <v>0</v>
      </c>
      <c r="M4297">
        <f>_xlfn.XLOOKUP(FraudData[[#This Row],[foreign_transaction]],ForeignRules[Foreign Transaction],ForeignRules[Risk Points],0)</f>
        <v>0</v>
      </c>
      <c r="N4297">
        <f>_xlfn.XLOOKUP(FraudData[[#This Row],[location_mismatch]],Table10[Location Mismatch],Table10[Risk Points],0)</f>
        <v>0</v>
      </c>
      <c r="O4297">
        <f>_xlfn.XLOOKUP(FraudData[[#This Row],[device_trust_score]],DeviceRules[Device Min],DeviceRules[Risk Points],,-1)</f>
        <v>3</v>
      </c>
      <c r="P4297">
        <f>_xlfn.XLOOKUP(FraudData[[#This Row],[velocity_last_24h]],VelocityRules[Velocity Min],VelocityRules[Risk Points],,-1)</f>
        <v>0</v>
      </c>
      <c r="Q4297">
        <f>_xlfn.XLOOKUP(FraudData[[#This Row],[merchant_category]],MerchantRules[Merchant Category],MerchantRules[Risk Points],0)</f>
        <v>0</v>
      </c>
      <c r="R4297">
        <f>SUM(FraudData[[#This Row],[Amount Risk]:[Merchant Risk]])</f>
        <v>3</v>
      </c>
      <c r="S4297" t="str" cm="1">
        <f t="array" ref="S4297">_xlfn.IFS(FraudData[[#This Row],[Fraud Risk Score]]&gt;=8,"High Risk",FraudData[[#This Row],[Fraud Risk Score]]&gt;=6,"Medium Risk",TRUE,"Low Risk")</f>
        <v>Low Risk</v>
      </c>
    </row>
    <row r="4298" spans="1:19">
      <c r="A4298">
        <v>4297</v>
      </c>
      <c r="B4298">
        <v>27.88</v>
      </c>
      <c r="C4298">
        <v>20</v>
      </c>
      <c r="D4298" t="s">
        <v>46</v>
      </c>
      <c r="E4298">
        <v>0</v>
      </c>
      <c r="F4298">
        <v>0</v>
      </c>
      <c r="G4298">
        <v>55</v>
      </c>
      <c r="H4298">
        <v>3</v>
      </c>
      <c r="I4298">
        <v>24</v>
      </c>
      <c r="J4298">
        <v>0</v>
      </c>
      <c r="K4298">
        <f>_xlfn.XLOOKUP(FraudData[[#This Row],[amount]],AmountRules[Amount Min],AmountRules[Risk Points],,-1)</f>
        <v>0</v>
      </c>
      <c r="L4298">
        <f>_xlfn.XLOOKUP(FraudData[[#This Row],[transaction_hour]],TimeRules[Hour Min],TimeRules[Risk Points],,-1)</f>
        <v>0</v>
      </c>
      <c r="M4298">
        <f>_xlfn.XLOOKUP(FraudData[[#This Row],[foreign_transaction]],ForeignRules[Foreign Transaction],ForeignRules[Risk Points],0)</f>
        <v>0</v>
      </c>
      <c r="N4298">
        <f>_xlfn.XLOOKUP(FraudData[[#This Row],[location_mismatch]],Table10[Location Mismatch],Table10[Risk Points],0)</f>
        <v>0</v>
      </c>
      <c r="O4298">
        <f>_xlfn.XLOOKUP(FraudData[[#This Row],[device_trust_score]],DeviceRules[Device Min],DeviceRules[Risk Points],,-1)</f>
        <v>1</v>
      </c>
      <c r="P4298">
        <f>_xlfn.XLOOKUP(FraudData[[#This Row],[velocity_last_24h]],VelocityRules[Velocity Min],VelocityRules[Risk Points],,-1)</f>
        <v>0</v>
      </c>
      <c r="Q4298">
        <f>_xlfn.XLOOKUP(FraudData[[#This Row],[merchant_category]],MerchantRules[Merchant Category],MerchantRules[Risk Points],0)</f>
        <v>0</v>
      </c>
      <c r="R4298">
        <f>SUM(FraudData[[#This Row],[Amount Risk]:[Merchant Risk]])</f>
        <v>1</v>
      </c>
      <c r="S4298" t="str" cm="1">
        <f t="array" ref="S4298">_xlfn.IFS(FraudData[[#This Row],[Fraud Risk Score]]&gt;=8,"High Risk",FraudData[[#This Row],[Fraud Risk Score]]&gt;=6,"Medium Risk",TRUE,"Low Risk")</f>
        <v>Low Risk</v>
      </c>
    </row>
    <row r="4299" spans="1:19">
      <c r="A4299">
        <v>4298</v>
      </c>
      <c r="B4299">
        <v>29.56</v>
      </c>
      <c r="C4299">
        <v>0</v>
      </c>
      <c r="D4299" t="s">
        <v>50</v>
      </c>
      <c r="E4299">
        <v>0</v>
      </c>
      <c r="F4299">
        <v>0</v>
      </c>
      <c r="G4299">
        <v>47</v>
      </c>
      <c r="H4299">
        <v>4</v>
      </c>
      <c r="I4299">
        <v>35</v>
      </c>
      <c r="J4299">
        <v>0</v>
      </c>
      <c r="K4299">
        <f>_xlfn.XLOOKUP(FraudData[[#This Row],[amount]],AmountRules[Amount Min],AmountRules[Risk Points],,-1)</f>
        <v>0</v>
      </c>
      <c r="L4299">
        <f>_xlfn.XLOOKUP(FraudData[[#This Row],[transaction_hour]],TimeRules[Hour Min],TimeRules[Risk Points],,-1)</f>
        <v>3</v>
      </c>
      <c r="M4299">
        <f>_xlfn.XLOOKUP(FraudData[[#This Row],[foreign_transaction]],ForeignRules[Foreign Transaction],ForeignRules[Risk Points],0)</f>
        <v>0</v>
      </c>
      <c r="N4299">
        <f>_xlfn.XLOOKUP(FraudData[[#This Row],[location_mismatch]],Table10[Location Mismatch],Table10[Risk Points],0)</f>
        <v>0</v>
      </c>
      <c r="O4299">
        <f>_xlfn.XLOOKUP(FraudData[[#This Row],[device_trust_score]],DeviceRules[Device Min],DeviceRules[Risk Points],,-1)</f>
        <v>2</v>
      </c>
      <c r="P4299">
        <f>_xlfn.XLOOKUP(FraudData[[#This Row],[velocity_last_24h]],VelocityRules[Velocity Min],VelocityRules[Risk Points],,-1)</f>
        <v>0</v>
      </c>
      <c r="Q4299">
        <f>_xlfn.XLOOKUP(FraudData[[#This Row],[merchant_category]],MerchantRules[Merchant Category],MerchantRules[Risk Points],0)</f>
        <v>0</v>
      </c>
      <c r="R4299">
        <f>SUM(FraudData[[#This Row],[Amount Risk]:[Merchant Risk]])</f>
        <v>5</v>
      </c>
      <c r="S4299" t="str" cm="1">
        <f t="array" ref="S4299">_xlfn.IFS(FraudData[[#This Row],[Fraud Risk Score]]&gt;=8,"High Risk",FraudData[[#This Row],[Fraud Risk Score]]&gt;=6,"Medium Risk",TRUE,"Low Risk")</f>
        <v>Low Risk</v>
      </c>
    </row>
    <row r="4300" spans="1:19">
      <c r="A4300">
        <v>4299</v>
      </c>
      <c r="B4300">
        <v>102.06</v>
      </c>
      <c r="C4300">
        <v>6</v>
      </c>
      <c r="D4300" t="s">
        <v>46</v>
      </c>
      <c r="E4300">
        <v>1</v>
      </c>
      <c r="F4300">
        <v>1</v>
      </c>
      <c r="G4300">
        <v>45</v>
      </c>
      <c r="H4300">
        <v>4</v>
      </c>
      <c r="I4300">
        <v>65</v>
      </c>
      <c r="J4300">
        <v>0</v>
      </c>
      <c r="K4300">
        <f>_xlfn.XLOOKUP(FraudData[[#This Row],[amount]],AmountRules[Amount Min],AmountRules[Risk Points],,-1)</f>
        <v>0</v>
      </c>
      <c r="L4300">
        <f>_xlfn.XLOOKUP(FraudData[[#This Row],[transaction_hour]],TimeRules[Hour Min],TimeRules[Risk Points],,-1)</f>
        <v>0</v>
      </c>
      <c r="M4300">
        <f>_xlfn.XLOOKUP(FraudData[[#This Row],[foreign_transaction]],ForeignRules[Foreign Transaction],ForeignRules[Risk Points],0)</f>
        <v>3</v>
      </c>
      <c r="N4300">
        <f>_xlfn.XLOOKUP(FraudData[[#This Row],[location_mismatch]],Table10[Location Mismatch],Table10[Risk Points],0)</f>
        <v>3</v>
      </c>
      <c r="O4300">
        <f>_xlfn.XLOOKUP(FraudData[[#This Row],[device_trust_score]],DeviceRules[Device Min],DeviceRules[Risk Points],,-1)</f>
        <v>2</v>
      </c>
      <c r="P4300">
        <f>_xlfn.XLOOKUP(FraudData[[#This Row],[velocity_last_24h]],VelocityRules[Velocity Min],VelocityRules[Risk Points],,-1)</f>
        <v>0</v>
      </c>
      <c r="Q4300">
        <f>_xlfn.XLOOKUP(FraudData[[#This Row],[merchant_category]],MerchantRules[Merchant Category],MerchantRules[Risk Points],0)</f>
        <v>0</v>
      </c>
      <c r="R4300">
        <f>SUM(FraudData[[#This Row],[Amount Risk]:[Merchant Risk]])</f>
        <v>8</v>
      </c>
      <c r="S4300" t="str" cm="1">
        <f t="array" ref="S4300">_xlfn.IFS(FraudData[[#This Row],[Fraud Risk Score]]&gt;=8,"High Risk",FraudData[[#This Row],[Fraud Risk Score]]&gt;=6,"Medium Risk",TRUE,"Low Risk")</f>
        <v>High Risk</v>
      </c>
    </row>
    <row r="4301" spans="1:19">
      <c r="A4301">
        <v>4300</v>
      </c>
      <c r="B4301">
        <v>163</v>
      </c>
      <c r="C4301">
        <v>20</v>
      </c>
      <c r="D4301" t="s">
        <v>49</v>
      </c>
      <c r="E4301">
        <v>0</v>
      </c>
      <c r="F4301">
        <v>0</v>
      </c>
      <c r="G4301">
        <v>36</v>
      </c>
      <c r="H4301">
        <v>3</v>
      </c>
      <c r="I4301">
        <v>37</v>
      </c>
      <c r="J4301">
        <v>0</v>
      </c>
      <c r="K4301">
        <f>_xlfn.XLOOKUP(FraudData[[#This Row],[amount]],AmountRules[Amount Min],AmountRules[Risk Points],,-1)</f>
        <v>0</v>
      </c>
      <c r="L4301">
        <f>_xlfn.XLOOKUP(FraudData[[#This Row],[transaction_hour]],TimeRules[Hour Min],TimeRules[Risk Points],,-1)</f>
        <v>0</v>
      </c>
      <c r="M4301">
        <f>_xlfn.XLOOKUP(FraudData[[#This Row],[foreign_transaction]],ForeignRules[Foreign Transaction],ForeignRules[Risk Points],0)</f>
        <v>0</v>
      </c>
      <c r="N4301">
        <f>_xlfn.XLOOKUP(FraudData[[#This Row],[location_mismatch]],Table10[Location Mismatch],Table10[Risk Points],0)</f>
        <v>0</v>
      </c>
      <c r="O4301">
        <f>_xlfn.XLOOKUP(FraudData[[#This Row],[device_trust_score]],DeviceRules[Device Min],DeviceRules[Risk Points],,-1)</f>
        <v>2</v>
      </c>
      <c r="P4301">
        <f>_xlfn.XLOOKUP(FraudData[[#This Row],[velocity_last_24h]],VelocityRules[Velocity Min],VelocityRules[Risk Points],,-1)</f>
        <v>0</v>
      </c>
      <c r="Q4301">
        <f>_xlfn.XLOOKUP(FraudData[[#This Row],[merchant_category]],MerchantRules[Merchant Category],MerchantRules[Risk Points],0)</f>
        <v>1</v>
      </c>
      <c r="R4301">
        <f>SUM(FraudData[[#This Row],[Amount Risk]:[Merchant Risk]])</f>
        <v>3</v>
      </c>
      <c r="S4301" t="str" cm="1">
        <f t="array" ref="S4301">_xlfn.IFS(FraudData[[#This Row],[Fraud Risk Score]]&gt;=8,"High Risk",FraudData[[#This Row],[Fraud Risk Score]]&gt;=6,"Medium Risk",TRUE,"Low Risk")</f>
        <v>Low Risk</v>
      </c>
    </row>
    <row r="4302" spans="1:19">
      <c r="A4302">
        <v>4301</v>
      </c>
      <c r="B4302">
        <v>15.13</v>
      </c>
      <c r="C4302">
        <v>17</v>
      </c>
      <c r="D4302" t="s">
        <v>48</v>
      </c>
      <c r="E4302">
        <v>0</v>
      </c>
      <c r="F4302">
        <v>0</v>
      </c>
      <c r="G4302">
        <v>28</v>
      </c>
      <c r="H4302">
        <v>4</v>
      </c>
      <c r="I4302">
        <v>43</v>
      </c>
      <c r="J4302">
        <v>0</v>
      </c>
      <c r="K4302">
        <f>_xlfn.XLOOKUP(FraudData[[#This Row],[amount]],AmountRules[Amount Min],AmountRules[Risk Points],,-1)</f>
        <v>0</v>
      </c>
      <c r="L4302">
        <f>_xlfn.XLOOKUP(FraudData[[#This Row],[transaction_hour]],TimeRules[Hour Min],TimeRules[Risk Points],,-1)</f>
        <v>0</v>
      </c>
      <c r="M4302">
        <f>_xlfn.XLOOKUP(FraudData[[#This Row],[foreign_transaction]],ForeignRules[Foreign Transaction],ForeignRules[Risk Points],0)</f>
        <v>0</v>
      </c>
      <c r="N4302">
        <f>_xlfn.XLOOKUP(FraudData[[#This Row],[location_mismatch]],Table10[Location Mismatch],Table10[Risk Points],0)</f>
        <v>0</v>
      </c>
      <c r="O4302">
        <f>_xlfn.XLOOKUP(FraudData[[#This Row],[device_trust_score]],DeviceRules[Device Min],DeviceRules[Risk Points],,-1)</f>
        <v>3</v>
      </c>
      <c r="P4302">
        <f>_xlfn.XLOOKUP(FraudData[[#This Row],[velocity_last_24h]],VelocityRules[Velocity Min],VelocityRules[Risk Points],,-1)</f>
        <v>0</v>
      </c>
      <c r="Q4302">
        <f>_xlfn.XLOOKUP(FraudData[[#This Row],[merchant_category]],MerchantRules[Merchant Category],MerchantRules[Risk Points],0)</f>
        <v>0</v>
      </c>
      <c r="R4302">
        <f>SUM(FraudData[[#This Row],[Amount Risk]:[Merchant Risk]])</f>
        <v>3</v>
      </c>
      <c r="S4302" t="str" cm="1">
        <f t="array" ref="S4302">_xlfn.IFS(FraudData[[#This Row],[Fraud Risk Score]]&gt;=8,"High Risk",FraudData[[#This Row],[Fraud Risk Score]]&gt;=6,"Medium Risk",TRUE,"Low Risk")</f>
        <v>Low Risk</v>
      </c>
    </row>
    <row r="4303" spans="1:19">
      <c r="A4303">
        <v>4302</v>
      </c>
      <c r="B4303">
        <v>505.12</v>
      </c>
      <c r="C4303">
        <v>11</v>
      </c>
      <c r="D4303" t="s">
        <v>47</v>
      </c>
      <c r="E4303">
        <v>0</v>
      </c>
      <c r="F4303">
        <v>0</v>
      </c>
      <c r="G4303">
        <v>61</v>
      </c>
      <c r="H4303">
        <v>2</v>
      </c>
      <c r="I4303">
        <v>51</v>
      </c>
      <c r="J4303">
        <v>0</v>
      </c>
      <c r="K4303">
        <f>_xlfn.XLOOKUP(FraudData[[#This Row],[amount]],AmountRules[Amount Min],AmountRules[Risk Points],,-1)</f>
        <v>1</v>
      </c>
      <c r="L4303">
        <f>_xlfn.XLOOKUP(FraudData[[#This Row],[transaction_hour]],TimeRules[Hour Min],TimeRules[Risk Points],,-1)</f>
        <v>0</v>
      </c>
      <c r="M4303">
        <f>_xlfn.XLOOKUP(FraudData[[#This Row],[foreign_transaction]],ForeignRules[Foreign Transaction],ForeignRules[Risk Points],0)</f>
        <v>0</v>
      </c>
      <c r="N4303">
        <f>_xlfn.XLOOKUP(FraudData[[#This Row],[location_mismatch]],Table10[Location Mismatch],Table10[Risk Points],0)</f>
        <v>0</v>
      </c>
      <c r="O4303">
        <f>_xlfn.XLOOKUP(FraudData[[#This Row],[device_trust_score]],DeviceRules[Device Min],DeviceRules[Risk Points],,-1)</f>
        <v>1</v>
      </c>
      <c r="P4303">
        <f>_xlfn.XLOOKUP(FraudData[[#This Row],[velocity_last_24h]],VelocityRules[Velocity Min],VelocityRules[Risk Points],,-1)</f>
        <v>0</v>
      </c>
      <c r="Q4303">
        <f>_xlfn.XLOOKUP(FraudData[[#This Row],[merchant_category]],MerchantRules[Merchant Category],MerchantRules[Risk Points],0)</f>
        <v>0</v>
      </c>
      <c r="R4303">
        <f>SUM(FraudData[[#This Row],[Amount Risk]:[Merchant Risk]])</f>
        <v>2</v>
      </c>
      <c r="S4303" t="str" cm="1">
        <f t="array" ref="S4303">_xlfn.IFS(FraudData[[#This Row],[Fraud Risk Score]]&gt;=8,"High Risk",FraudData[[#This Row],[Fraud Risk Score]]&gt;=6,"Medium Risk",TRUE,"Low Risk")</f>
        <v>Low Risk</v>
      </c>
    </row>
    <row r="4304" spans="1:19">
      <c r="A4304">
        <v>4303</v>
      </c>
      <c r="B4304">
        <v>253.27</v>
      </c>
      <c r="C4304">
        <v>15</v>
      </c>
      <c r="D4304" t="s">
        <v>49</v>
      </c>
      <c r="E4304">
        <v>0</v>
      </c>
      <c r="F4304">
        <v>1</v>
      </c>
      <c r="G4304">
        <v>99</v>
      </c>
      <c r="H4304">
        <v>1</v>
      </c>
      <c r="I4304">
        <v>56</v>
      </c>
      <c r="J4304">
        <v>0</v>
      </c>
      <c r="K4304">
        <f>_xlfn.XLOOKUP(FraudData[[#This Row],[amount]],AmountRules[Amount Min],AmountRules[Risk Points],,-1)</f>
        <v>0</v>
      </c>
      <c r="L4304">
        <f>_xlfn.XLOOKUP(FraudData[[#This Row],[transaction_hour]],TimeRules[Hour Min],TimeRules[Risk Points],,-1)</f>
        <v>0</v>
      </c>
      <c r="M4304">
        <f>_xlfn.XLOOKUP(FraudData[[#This Row],[foreign_transaction]],ForeignRules[Foreign Transaction],ForeignRules[Risk Points],0)</f>
        <v>0</v>
      </c>
      <c r="N4304">
        <f>_xlfn.XLOOKUP(FraudData[[#This Row],[location_mismatch]],Table10[Location Mismatch],Table10[Risk Points],0)</f>
        <v>3</v>
      </c>
      <c r="O4304">
        <f>_xlfn.XLOOKUP(FraudData[[#This Row],[device_trust_score]],DeviceRules[Device Min],DeviceRules[Risk Points],,-1)</f>
        <v>0</v>
      </c>
      <c r="P4304">
        <f>_xlfn.XLOOKUP(FraudData[[#This Row],[velocity_last_24h]],VelocityRules[Velocity Min],VelocityRules[Risk Points],,-1)</f>
        <v>0</v>
      </c>
      <c r="Q4304">
        <f>_xlfn.XLOOKUP(FraudData[[#This Row],[merchant_category]],MerchantRules[Merchant Category],MerchantRules[Risk Points],0)</f>
        <v>1</v>
      </c>
      <c r="R4304">
        <f>SUM(FraudData[[#This Row],[Amount Risk]:[Merchant Risk]])</f>
        <v>4</v>
      </c>
      <c r="S4304" t="str" cm="1">
        <f t="array" ref="S4304">_xlfn.IFS(FraudData[[#This Row],[Fraud Risk Score]]&gt;=8,"High Risk",FraudData[[#This Row],[Fraud Risk Score]]&gt;=6,"Medium Risk",TRUE,"Low Risk")</f>
        <v>Low Risk</v>
      </c>
    </row>
    <row r="4305" spans="1:19">
      <c r="A4305">
        <v>4304</v>
      </c>
      <c r="B4305">
        <v>159.01</v>
      </c>
      <c r="C4305">
        <v>0</v>
      </c>
      <c r="D4305" t="s">
        <v>47</v>
      </c>
      <c r="E4305">
        <v>1</v>
      </c>
      <c r="F4305">
        <v>0</v>
      </c>
      <c r="G4305">
        <v>33</v>
      </c>
      <c r="H4305">
        <v>1</v>
      </c>
      <c r="I4305">
        <v>54</v>
      </c>
      <c r="J4305">
        <v>1</v>
      </c>
      <c r="K4305">
        <f>_xlfn.XLOOKUP(FraudData[[#This Row],[amount]],AmountRules[Amount Min],AmountRules[Risk Points],,-1)</f>
        <v>0</v>
      </c>
      <c r="L4305">
        <f>_xlfn.XLOOKUP(FraudData[[#This Row],[transaction_hour]],TimeRules[Hour Min],TimeRules[Risk Points],,-1)</f>
        <v>3</v>
      </c>
      <c r="M4305">
        <f>_xlfn.XLOOKUP(FraudData[[#This Row],[foreign_transaction]],ForeignRules[Foreign Transaction],ForeignRules[Risk Points],0)</f>
        <v>3</v>
      </c>
      <c r="N4305">
        <f>_xlfn.XLOOKUP(FraudData[[#This Row],[location_mismatch]],Table10[Location Mismatch],Table10[Risk Points],0)</f>
        <v>0</v>
      </c>
      <c r="O4305">
        <f>_xlfn.XLOOKUP(FraudData[[#This Row],[device_trust_score]],DeviceRules[Device Min],DeviceRules[Risk Points],,-1)</f>
        <v>2</v>
      </c>
      <c r="P4305">
        <f>_xlfn.XLOOKUP(FraudData[[#This Row],[velocity_last_24h]],VelocityRules[Velocity Min],VelocityRules[Risk Points],,-1)</f>
        <v>0</v>
      </c>
      <c r="Q4305">
        <f>_xlfn.XLOOKUP(FraudData[[#This Row],[merchant_category]],MerchantRules[Merchant Category],MerchantRules[Risk Points],0)</f>
        <v>0</v>
      </c>
      <c r="R4305">
        <f>SUM(FraudData[[#This Row],[Amount Risk]:[Merchant Risk]])</f>
        <v>8</v>
      </c>
      <c r="S4305" t="str" cm="1">
        <f t="array" ref="S4305">_xlfn.IFS(FraudData[[#This Row],[Fraud Risk Score]]&gt;=8,"High Risk",FraudData[[#This Row],[Fraud Risk Score]]&gt;=6,"Medium Risk",TRUE,"Low Risk")</f>
        <v>High Risk</v>
      </c>
    </row>
    <row r="4306" spans="1:19">
      <c r="A4306">
        <v>4305</v>
      </c>
      <c r="B4306">
        <v>317.31</v>
      </c>
      <c r="C4306">
        <v>14</v>
      </c>
      <c r="D4306" t="s">
        <v>49</v>
      </c>
      <c r="E4306">
        <v>0</v>
      </c>
      <c r="F4306">
        <v>0</v>
      </c>
      <c r="G4306">
        <v>50</v>
      </c>
      <c r="H4306">
        <v>3</v>
      </c>
      <c r="I4306">
        <v>31</v>
      </c>
      <c r="J4306">
        <v>0</v>
      </c>
      <c r="K4306">
        <f>_xlfn.XLOOKUP(FraudData[[#This Row],[amount]],AmountRules[Amount Min],AmountRules[Risk Points],,-1)</f>
        <v>0</v>
      </c>
      <c r="L4306">
        <f>_xlfn.XLOOKUP(FraudData[[#This Row],[transaction_hour]],TimeRules[Hour Min],TimeRules[Risk Points],,-1)</f>
        <v>0</v>
      </c>
      <c r="M4306">
        <f>_xlfn.XLOOKUP(FraudData[[#This Row],[foreign_transaction]],ForeignRules[Foreign Transaction],ForeignRules[Risk Points],0)</f>
        <v>0</v>
      </c>
      <c r="N4306">
        <f>_xlfn.XLOOKUP(FraudData[[#This Row],[location_mismatch]],Table10[Location Mismatch],Table10[Risk Points],0)</f>
        <v>0</v>
      </c>
      <c r="O4306">
        <f>_xlfn.XLOOKUP(FraudData[[#This Row],[device_trust_score]],DeviceRules[Device Min],DeviceRules[Risk Points],,-1)</f>
        <v>1</v>
      </c>
      <c r="P4306">
        <f>_xlfn.XLOOKUP(FraudData[[#This Row],[velocity_last_24h]],VelocityRules[Velocity Min],VelocityRules[Risk Points],,-1)</f>
        <v>0</v>
      </c>
      <c r="Q4306">
        <f>_xlfn.XLOOKUP(FraudData[[#This Row],[merchant_category]],MerchantRules[Merchant Category],MerchantRules[Risk Points],0)</f>
        <v>1</v>
      </c>
      <c r="R4306">
        <f>SUM(FraudData[[#This Row],[Amount Risk]:[Merchant Risk]])</f>
        <v>2</v>
      </c>
      <c r="S4306" t="str" cm="1">
        <f t="array" ref="S4306">_xlfn.IFS(FraudData[[#This Row],[Fraud Risk Score]]&gt;=8,"High Risk",FraudData[[#This Row],[Fraud Risk Score]]&gt;=6,"Medium Risk",TRUE,"Low Risk")</f>
        <v>Low Risk</v>
      </c>
    </row>
    <row r="4307" spans="1:19">
      <c r="A4307">
        <v>4306</v>
      </c>
      <c r="B4307">
        <v>15.05</v>
      </c>
      <c r="C4307">
        <v>6</v>
      </c>
      <c r="D4307" t="s">
        <v>49</v>
      </c>
      <c r="E4307">
        <v>0</v>
      </c>
      <c r="F4307">
        <v>0</v>
      </c>
      <c r="G4307">
        <v>51</v>
      </c>
      <c r="H4307">
        <v>1</v>
      </c>
      <c r="I4307">
        <v>32</v>
      </c>
      <c r="J4307">
        <v>0</v>
      </c>
      <c r="K4307">
        <f>_xlfn.XLOOKUP(FraudData[[#This Row],[amount]],AmountRules[Amount Min],AmountRules[Risk Points],,-1)</f>
        <v>0</v>
      </c>
      <c r="L4307">
        <f>_xlfn.XLOOKUP(FraudData[[#This Row],[transaction_hour]],TimeRules[Hour Min],TimeRules[Risk Points],,-1)</f>
        <v>0</v>
      </c>
      <c r="M4307">
        <f>_xlfn.XLOOKUP(FraudData[[#This Row],[foreign_transaction]],ForeignRules[Foreign Transaction],ForeignRules[Risk Points],0)</f>
        <v>0</v>
      </c>
      <c r="N4307">
        <f>_xlfn.XLOOKUP(FraudData[[#This Row],[location_mismatch]],Table10[Location Mismatch],Table10[Risk Points],0)</f>
        <v>0</v>
      </c>
      <c r="O4307">
        <f>_xlfn.XLOOKUP(FraudData[[#This Row],[device_trust_score]],DeviceRules[Device Min],DeviceRules[Risk Points],,-1)</f>
        <v>1</v>
      </c>
      <c r="P4307">
        <f>_xlfn.XLOOKUP(FraudData[[#This Row],[velocity_last_24h]],VelocityRules[Velocity Min],VelocityRules[Risk Points],,-1)</f>
        <v>0</v>
      </c>
      <c r="Q4307">
        <f>_xlfn.XLOOKUP(FraudData[[#This Row],[merchant_category]],MerchantRules[Merchant Category],MerchantRules[Risk Points],0)</f>
        <v>1</v>
      </c>
      <c r="R4307">
        <f>SUM(FraudData[[#This Row],[Amount Risk]:[Merchant Risk]])</f>
        <v>2</v>
      </c>
      <c r="S4307" t="str" cm="1">
        <f t="array" ref="S4307">_xlfn.IFS(FraudData[[#This Row],[Fraud Risk Score]]&gt;=8,"High Risk",FraudData[[#This Row],[Fraud Risk Score]]&gt;=6,"Medium Risk",TRUE,"Low Risk")</f>
        <v>Low Risk</v>
      </c>
    </row>
    <row r="4308" spans="1:19">
      <c r="A4308">
        <v>4307</v>
      </c>
      <c r="B4308">
        <v>116.62</v>
      </c>
      <c r="C4308">
        <v>16</v>
      </c>
      <c r="D4308" t="s">
        <v>49</v>
      </c>
      <c r="E4308">
        <v>0</v>
      </c>
      <c r="F4308">
        <v>0</v>
      </c>
      <c r="G4308">
        <v>86</v>
      </c>
      <c r="H4308">
        <v>1</v>
      </c>
      <c r="I4308">
        <v>33</v>
      </c>
      <c r="J4308">
        <v>0</v>
      </c>
      <c r="K4308">
        <f>_xlfn.XLOOKUP(FraudData[[#This Row],[amount]],AmountRules[Amount Min],AmountRules[Risk Points],,-1)</f>
        <v>0</v>
      </c>
      <c r="L4308">
        <f>_xlfn.XLOOKUP(FraudData[[#This Row],[transaction_hour]],TimeRules[Hour Min],TimeRules[Risk Points],,-1)</f>
        <v>0</v>
      </c>
      <c r="M4308">
        <f>_xlfn.XLOOKUP(FraudData[[#This Row],[foreign_transaction]],ForeignRules[Foreign Transaction],ForeignRules[Risk Points],0)</f>
        <v>0</v>
      </c>
      <c r="N4308">
        <f>_xlfn.XLOOKUP(FraudData[[#This Row],[location_mismatch]],Table10[Location Mismatch],Table10[Risk Points],0)</f>
        <v>0</v>
      </c>
      <c r="O4308">
        <f>_xlfn.XLOOKUP(FraudData[[#This Row],[device_trust_score]],DeviceRules[Device Min],DeviceRules[Risk Points],,-1)</f>
        <v>0</v>
      </c>
      <c r="P4308">
        <f>_xlfn.XLOOKUP(FraudData[[#This Row],[velocity_last_24h]],VelocityRules[Velocity Min],VelocityRules[Risk Points],,-1)</f>
        <v>0</v>
      </c>
      <c r="Q4308">
        <f>_xlfn.XLOOKUP(FraudData[[#This Row],[merchant_category]],MerchantRules[Merchant Category],MerchantRules[Risk Points],0)</f>
        <v>1</v>
      </c>
      <c r="R4308">
        <f>SUM(FraudData[[#This Row],[Amount Risk]:[Merchant Risk]])</f>
        <v>1</v>
      </c>
      <c r="S4308" t="str" cm="1">
        <f t="array" ref="S4308">_xlfn.IFS(FraudData[[#This Row],[Fraud Risk Score]]&gt;=8,"High Risk",FraudData[[#This Row],[Fraud Risk Score]]&gt;=6,"Medium Risk",TRUE,"Low Risk")</f>
        <v>Low Risk</v>
      </c>
    </row>
    <row r="4309" spans="1:19">
      <c r="A4309">
        <v>4308</v>
      </c>
      <c r="B4309">
        <v>179.01</v>
      </c>
      <c r="C4309">
        <v>2</v>
      </c>
      <c r="D4309" t="s">
        <v>50</v>
      </c>
      <c r="E4309">
        <v>0</v>
      </c>
      <c r="F4309">
        <v>0</v>
      </c>
      <c r="G4309">
        <v>74</v>
      </c>
      <c r="H4309">
        <v>3</v>
      </c>
      <c r="I4309">
        <v>40</v>
      </c>
      <c r="J4309">
        <v>0</v>
      </c>
      <c r="K4309">
        <f>_xlfn.XLOOKUP(FraudData[[#This Row],[amount]],AmountRules[Amount Min],AmountRules[Risk Points],,-1)</f>
        <v>0</v>
      </c>
      <c r="L4309">
        <f>_xlfn.XLOOKUP(FraudData[[#This Row],[transaction_hour]],TimeRules[Hour Min],TimeRules[Risk Points],,-1)</f>
        <v>3</v>
      </c>
      <c r="M4309">
        <f>_xlfn.XLOOKUP(FraudData[[#This Row],[foreign_transaction]],ForeignRules[Foreign Transaction],ForeignRules[Risk Points],0)</f>
        <v>0</v>
      </c>
      <c r="N4309">
        <f>_xlfn.XLOOKUP(FraudData[[#This Row],[location_mismatch]],Table10[Location Mismatch],Table10[Risk Points],0)</f>
        <v>0</v>
      </c>
      <c r="O4309">
        <f>_xlfn.XLOOKUP(FraudData[[#This Row],[device_trust_score]],DeviceRules[Device Min],DeviceRules[Risk Points],,-1)</f>
        <v>0</v>
      </c>
      <c r="P4309">
        <f>_xlfn.XLOOKUP(FraudData[[#This Row],[velocity_last_24h]],VelocityRules[Velocity Min],VelocityRules[Risk Points],,-1)</f>
        <v>0</v>
      </c>
      <c r="Q4309">
        <f>_xlfn.XLOOKUP(FraudData[[#This Row],[merchant_category]],MerchantRules[Merchant Category],MerchantRules[Risk Points],0)</f>
        <v>0</v>
      </c>
      <c r="R4309">
        <f>SUM(FraudData[[#This Row],[Amount Risk]:[Merchant Risk]])</f>
        <v>3</v>
      </c>
      <c r="S4309" t="str" cm="1">
        <f t="array" ref="S4309">_xlfn.IFS(FraudData[[#This Row],[Fraud Risk Score]]&gt;=8,"High Risk",FraudData[[#This Row],[Fraud Risk Score]]&gt;=6,"Medium Risk",TRUE,"Low Risk")</f>
        <v>Low Risk</v>
      </c>
    </row>
    <row r="4310" spans="1:19">
      <c r="A4310">
        <v>4309</v>
      </c>
      <c r="B4310">
        <v>317.52999999999997</v>
      </c>
      <c r="C4310">
        <v>10</v>
      </c>
      <c r="D4310" t="s">
        <v>46</v>
      </c>
      <c r="E4310">
        <v>0</v>
      </c>
      <c r="F4310">
        <v>0</v>
      </c>
      <c r="G4310">
        <v>96</v>
      </c>
      <c r="H4310">
        <v>3</v>
      </c>
      <c r="I4310">
        <v>51</v>
      </c>
      <c r="J4310">
        <v>0</v>
      </c>
      <c r="K4310">
        <f>_xlfn.XLOOKUP(FraudData[[#This Row],[amount]],AmountRules[Amount Min],AmountRules[Risk Points],,-1)</f>
        <v>0</v>
      </c>
      <c r="L4310">
        <f>_xlfn.XLOOKUP(FraudData[[#This Row],[transaction_hour]],TimeRules[Hour Min],TimeRules[Risk Points],,-1)</f>
        <v>0</v>
      </c>
      <c r="M4310">
        <f>_xlfn.XLOOKUP(FraudData[[#This Row],[foreign_transaction]],ForeignRules[Foreign Transaction],ForeignRules[Risk Points],0)</f>
        <v>0</v>
      </c>
      <c r="N4310">
        <f>_xlfn.XLOOKUP(FraudData[[#This Row],[location_mismatch]],Table10[Location Mismatch],Table10[Risk Points],0)</f>
        <v>0</v>
      </c>
      <c r="O4310">
        <f>_xlfn.XLOOKUP(FraudData[[#This Row],[device_trust_score]],DeviceRules[Device Min],DeviceRules[Risk Points],,-1)</f>
        <v>0</v>
      </c>
      <c r="P4310">
        <f>_xlfn.XLOOKUP(FraudData[[#This Row],[velocity_last_24h]],VelocityRules[Velocity Min],VelocityRules[Risk Points],,-1)</f>
        <v>0</v>
      </c>
      <c r="Q4310">
        <f>_xlfn.XLOOKUP(FraudData[[#This Row],[merchant_category]],MerchantRules[Merchant Category],MerchantRules[Risk Points],0)</f>
        <v>0</v>
      </c>
      <c r="R4310">
        <f>SUM(FraudData[[#This Row],[Amount Risk]:[Merchant Risk]])</f>
        <v>0</v>
      </c>
      <c r="S4310" t="str" cm="1">
        <f t="array" ref="S4310">_xlfn.IFS(FraudData[[#This Row],[Fraud Risk Score]]&gt;=8,"High Risk",FraudData[[#This Row],[Fraud Risk Score]]&gt;=6,"Medium Risk",TRUE,"Low Risk")</f>
        <v>Low Risk</v>
      </c>
    </row>
    <row r="4311" spans="1:19">
      <c r="A4311">
        <v>4310</v>
      </c>
      <c r="B4311">
        <v>275.39999999999998</v>
      </c>
      <c r="C4311">
        <v>5</v>
      </c>
      <c r="D4311" t="s">
        <v>48</v>
      </c>
      <c r="E4311">
        <v>0</v>
      </c>
      <c r="F4311">
        <v>0</v>
      </c>
      <c r="G4311">
        <v>26</v>
      </c>
      <c r="H4311">
        <v>2</v>
      </c>
      <c r="I4311">
        <v>37</v>
      </c>
      <c r="J4311">
        <v>0</v>
      </c>
      <c r="K4311">
        <f>_xlfn.XLOOKUP(FraudData[[#This Row],[amount]],AmountRules[Amount Min],AmountRules[Risk Points],,-1)</f>
        <v>0</v>
      </c>
      <c r="L4311">
        <f>_xlfn.XLOOKUP(FraudData[[#This Row],[transaction_hour]],TimeRules[Hour Min],TimeRules[Risk Points],,-1)</f>
        <v>0</v>
      </c>
      <c r="M4311">
        <f>_xlfn.XLOOKUP(FraudData[[#This Row],[foreign_transaction]],ForeignRules[Foreign Transaction],ForeignRules[Risk Points],0)</f>
        <v>0</v>
      </c>
      <c r="N4311">
        <f>_xlfn.XLOOKUP(FraudData[[#This Row],[location_mismatch]],Table10[Location Mismatch],Table10[Risk Points],0)</f>
        <v>0</v>
      </c>
      <c r="O4311">
        <f>_xlfn.XLOOKUP(FraudData[[#This Row],[device_trust_score]],DeviceRules[Device Min],DeviceRules[Risk Points],,-1)</f>
        <v>3</v>
      </c>
      <c r="P4311">
        <f>_xlfn.XLOOKUP(FraudData[[#This Row],[velocity_last_24h]],VelocityRules[Velocity Min],VelocityRules[Risk Points],,-1)</f>
        <v>0</v>
      </c>
      <c r="Q4311">
        <f>_xlfn.XLOOKUP(FraudData[[#This Row],[merchant_category]],MerchantRules[Merchant Category],MerchantRules[Risk Points],0)</f>
        <v>0</v>
      </c>
      <c r="R4311">
        <f>SUM(FraudData[[#This Row],[Amount Risk]:[Merchant Risk]])</f>
        <v>3</v>
      </c>
      <c r="S4311" t="str" cm="1">
        <f t="array" ref="S4311">_xlfn.IFS(FraudData[[#This Row],[Fraud Risk Score]]&gt;=8,"High Risk",FraudData[[#This Row],[Fraud Risk Score]]&gt;=6,"Medium Risk",TRUE,"Low Risk")</f>
        <v>Low Risk</v>
      </c>
    </row>
    <row r="4312" spans="1:19">
      <c r="A4312">
        <v>4311</v>
      </c>
      <c r="B4312">
        <v>58.4</v>
      </c>
      <c r="C4312">
        <v>5</v>
      </c>
      <c r="D4312" t="s">
        <v>46</v>
      </c>
      <c r="E4312">
        <v>0</v>
      </c>
      <c r="F4312">
        <v>0</v>
      </c>
      <c r="G4312">
        <v>50</v>
      </c>
      <c r="H4312">
        <v>2</v>
      </c>
      <c r="I4312">
        <v>36</v>
      </c>
      <c r="J4312">
        <v>0</v>
      </c>
      <c r="K4312">
        <f>_xlfn.XLOOKUP(FraudData[[#This Row],[amount]],AmountRules[Amount Min],AmountRules[Risk Points],,-1)</f>
        <v>0</v>
      </c>
      <c r="L4312">
        <f>_xlfn.XLOOKUP(FraudData[[#This Row],[transaction_hour]],TimeRules[Hour Min],TimeRules[Risk Points],,-1)</f>
        <v>0</v>
      </c>
      <c r="M4312">
        <f>_xlfn.XLOOKUP(FraudData[[#This Row],[foreign_transaction]],ForeignRules[Foreign Transaction],ForeignRules[Risk Points],0)</f>
        <v>0</v>
      </c>
      <c r="N4312">
        <f>_xlfn.XLOOKUP(FraudData[[#This Row],[location_mismatch]],Table10[Location Mismatch],Table10[Risk Points],0)</f>
        <v>0</v>
      </c>
      <c r="O4312">
        <f>_xlfn.XLOOKUP(FraudData[[#This Row],[device_trust_score]],DeviceRules[Device Min],DeviceRules[Risk Points],,-1)</f>
        <v>1</v>
      </c>
      <c r="P4312">
        <f>_xlfn.XLOOKUP(FraudData[[#This Row],[velocity_last_24h]],VelocityRules[Velocity Min],VelocityRules[Risk Points],,-1)</f>
        <v>0</v>
      </c>
      <c r="Q4312">
        <f>_xlfn.XLOOKUP(FraudData[[#This Row],[merchant_category]],MerchantRules[Merchant Category],MerchantRules[Risk Points],0)</f>
        <v>0</v>
      </c>
      <c r="R4312">
        <f>SUM(FraudData[[#This Row],[Amount Risk]:[Merchant Risk]])</f>
        <v>1</v>
      </c>
      <c r="S4312" t="str" cm="1">
        <f t="array" ref="S4312">_xlfn.IFS(FraudData[[#This Row],[Fraud Risk Score]]&gt;=8,"High Risk",FraudData[[#This Row],[Fraud Risk Score]]&gt;=6,"Medium Risk",TRUE,"Low Risk")</f>
        <v>Low Risk</v>
      </c>
    </row>
    <row r="4313" spans="1:19">
      <c r="A4313">
        <v>4312</v>
      </c>
      <c r="B4313">
        <v>509.07</v>
      </c>
      <c r="C4313">
        <v>14</v>
      </c>
      <c r="D4313" t="s">
        <v>46</v>
      </c>
      <c r="E4313">
        <v>0</v>
      </c>
      <c r="F4313">
        <v>1</v>
      </c>
      <c r="G4313">
        <v>93</v>
      </c>
      <c r="H4313">
        <v>2</v>
      </c>
      <c r="I4313">
        <v>27</v>
      </c>
      <c r="J4313">
        <v>0</v>
      </c>
      <c r="K4313">
        <f>_xlfn.XLOOKUP(FraudData[[#This Row],[amount]],AmountRules[Amount Min],AmountRules[Risk Points],,-1)</f>
        <v>1</v>
      </c>
      <c r="L4313">
        <f>_xlfn.XLOOKUP(FraudData[[#This Row],[transaction_hour]],TimeRules[Hour Min],TimeRules[Risk Points],,-1)</f>
        <v>0</v>
      </c>
      <c r="M4313">
        <f>_xlfn.XLOOKUP(FraudData[[#This Row],[foreign_transaction]],ForeignRules[Foreign Transaction],ForeignRules[Risk Points],0)</f>
        <v>0</v>
      </c>
      <c r="N4313">
        <f>_xlfn.XLOOKUP(FraudData[[#This Row],[location_mismatch]],Table10[Location Mismatch],Table10[Risk Points],0)</f>
        <v>3</v>
      </c>
      <c r="O4313">
        <f>_xlfn.XLOOKUP(FraudData[[#This Row],[device_trust_score]],DeviceRules[Device Min],DeviceRules[Risk Points],,-1)</f>
        <v>0</v>
      </c>
      <c r="P4313">
        <f>_xlfn.XLOOKUP(FraudData[[#This Row],[velocity_last_24h]],VelocityRules[Velocity Min],VelocityRules[Risk Points],,-1)</f>
        <v>0</v>
      </c>
      <c r="Q4313">
        <f>_xlfn.XLOOKUP(FraudData[[#This Row],[merchant_category]],MerchantRules[Merchant Category],MerchantRules[Risk Points],0)</f>
        <v>0</v>
      </c>
      <c r="R4313">
        <f>SUM(FraudData[[#This Row],[Amount Risk]:[Merchant Risk]])</f>
        <v>4</v>
      </c>
      <c r="S4313" t="str" cm="1">
        <f t="array" ref="S4313">_xlfn.IFS(FraudData[[#This Row],[Fraud Risk Score]]&gt;=8,"High Risk",FraudData[[#This Row],[Fraud Risk Score]]&gt;=6,"Medium Risk",TRUE,"Low Risk")</f>
        <v>Low Risk</v>
      </c>
    </row>
    <row r="4314" spans="1:19">
      <c r="A4314">
        <v>4313</v>
      </c>
      <c r="B4314">
        <v>23.9</v>
      </c>
      <c r="C4314">
        <v>6</v>
      </c>
      <c r="D4314" t="s">
        <v>47</v>
      </c>
      <c r="E4314">
        <v>0</v>
      </c>
      <c r="F4314">
        <v>0</v>
      </c>
      <c r="G4314">
        <v>70</v>
      </c>
      <c r="H4314">
        <v>1</v>
      </c>
      <c r="I4314">
        <v>67</v>
      </c>
      <c r="J4314">
        <v>0</v>
      </c>
      <c r="K4314">
        <f>_xlfn.XLOOKUP(FraudData[[#This Row],[amount]],AmountRules[Amount Min],AmountRules[Risk Points],,-1)</f>
        <v>0</v>
      </c>
      <c r="L4314">
        <f>_xlfn.XLOOKUP(FraudData[[#This Row],[transaction_hour]],TimeRules[Hour Min],TimeRules[Risk Points],,-1)</f>
        <v>0</v>
      </c>
      <c r="M4314">
        <f>_xlfn.XLOOKUP(FraudData[[#This Row],[foreign_transaction]],ForeignRules[Foreign Transaction],ForeignRules[Risk Points],0)</f>
        <v>0</v>
      </c>
      <c r="N4314">
        <f>_xlfn.XLOOKUP(FraudData[[#This Row],[location_mismatch]],Table10[Location Mismatch],Table10[Risk Points],0)</f>
        <v>0</v>
      </c>
      <c r="O4314">
        <f>_xlfn.XLOOKUP(FraudData[[#This Row],[device_trust_score]],DeviceRules[Device Min],DeviceRules[Risk Points],,-1)</f>
        <v>0</v>
      </c>
      <c r="P4314">
        <f>_xlfn.XLOOKUP(FraudData[[#This Row],[velocity_last_24h]],VelocityRules[Velocity Min],VelocityRules[Risk Points],,-1)</f>
        <v>0</v>
      </c>
      <c r="Q4314">
        <f>_xlfn.XLOOKUP(FraudData[[#This Row],[merchant_category]],MerchantRules[Merchant Category],MerchantRules[Risk Points],0)</f>
        <v>0</v>
      </c>
      <c r="R4314">
        <f>SUM(FraudData[[#This Row],[Amount Risk]:[Merchant Risk]])</f>
        <v>0</v>
      </c>
      <c r="S4314" t="str" cm="1">
        <f t="array" ref="S4314">_xlfn.IFS(FraudData[[#This Row],[Fraud Risk Score]]&gt;=8,"High Risk",FraudData[[#This Row],[Fraud Risk Score]]&gt;=6,"Medium Risk",TRUE,"Low Risk")</f>
        <v>Low Risk</v>
      </c>
    </row>
    <row r="4315" spans="1:19">
      <c r="A4315">
        <v>4314</v>
      </c>
      <c r="B4315">
        <v>374.49</v>
      </c>
      <c r="C4315">
        <v>10</v>
      </c>
      <c r="D4315" t="s">
        <v>50</v>
      </c>
      <c r="E4315">
        <v>0</v>
      </c>
      <c r="F4315">
        <v>0</v>
      </c>
      <c r="G4315">
        <v>87</v>
      </c>
      <c r="H4315">
        <v>4</v>
      </c>
      <c r="I4315">
        <v>51</v>
      </c>
      <c r="J4315">
        <v>0</v>
      </c>
      <c r="K4315">
        <f>_xlfn.XLOOKUP(FraudData[[#This Row],[amount]],AmountRules[Amount Min],AmountRules[Risk Points],,-1)</f>
        <v>0</v>
      </c>
      <c r="L4315">
        <f>_xlfn.XLOOKUP(FraudData[[#This Row],[transaction_hour]],TimeRules[Hour Min],TimeRules[Risk Points],,-1)</f>
        <v>0</v>
      </c>
      <c r="M4315">
        <f>_xlfn.XLOOKUP(FraudData[[#This Row],[foreign_transaction]],ForeignRules[Foreign Transaction],ForeignRules[Risk Points],0)</f>
        <v>0</v>
      </c>
      <c r="N4315">
        <f>_xlfn.XLOOKUP(FraudData[[#This Row],[location_mismatch]],Table10[Location Mismatch],Table10[Risk Points],0)</f>
        <v>0</v>
      </c>
      <c r="O4315">
        <f>_xlfn.XLOOKUP(FraudData[[#This Row],[device_trust_score]],DeviceRules[Device Min],DeviceRules[Risk Points],,-1)</f>
        <v>0</v>
      </c>
      <c r="P4315">
        <f>_xlfn.XLOOKUP(FraudData[[#This Row],[velocity_last_24h]],VelocityRules[Velocity Min],VelocityRules[Risk Points],,-1)</f>
        <v>0</v>
      </c>
      <c r="Q4315">
        <f>_xlfn.XLOOKUP(FraudData[[#This Row],[merchant_category]],MerchantRules[Merchant Category],MerchantRules[Risk Points],0)</f>
        <v>0</v>
      </c>
      <c r="R4315">
        <f>SUM(FraudData[[#This Row],[Amount Risk]:[Merchant Risk]])</f>
        <v>0</v>
      </c>
      <c r="S4315" t="str" cm="1">
        <f t="array" ref="S4315">_xlfn.IFS(FraudData[[#This Row],[Fraud Risk Score]]&gt;=8,"High Risk",FraudData[[#This Row],[Fraud Risk Score]]&gt;=6,"Medium Risk",TRUE,"Low Risk")</f>
        <v>Low Risk</v>
      </c>
    </row>
    <row r="4316" spans="1:19">
      <c r="A4316">
        <v>4315</v>
      </c>
      <c r="B4316">
        <v>636.91</v>
      </c>
      <c r="C4316">
        <v>16</v>
      </c>
      <c r="D4316" t="s">
        <v>50</v>
      </c>
      <c r="E4316">
        <v>0</v>
      </c>
      <c r="F4316">
        <v>0</v>
      </c>
      <c r="G4316">
        <v>94</v>
      </c>
      <c r="H4316">
        <v>3</v>
      </c>
      <c r="I4316">
        <v>57</v>
      </c>
      <c r="J4316">
        <v>0</v>
      </c>
      <c r="K4316">
        <f>_xlfn.XLOOKUP(FraudData[[#This Row],[amount]],AmountRules[Amount Min],AmountRules[Risk Points],,-1)</f>
        <v>1</v>
      </c>
      <c r="L4316">
        <f>_xlfn.XLOOKUP(FraudData[[#This Row],[transaction_hour]],TimeRules[Hour Min],TimeRules[Risk Points],,-1)</f>
        <v>0</v>
      </c>
      <c r="M4316">
        <f>_xlfn.XLOOKUP(FraudData[[#This Row],[foreign_transaction]],ForeignRules[Foreign Transaction],ForeignRules[Risk Points],0)</f>
        <v>0</v>
      </c>
      <c r="N4316">
        <f>_xlfn.XLOOKUP(FraudData[[#This Row],[location_mismatch]],Table10[Location Mismatch],Table10[Risk Points],0)</f>
        <v>0</v>
      </c>
      <c r="O4316">
        <f>_xlfn.XLOOKUP(FraudData[[#This Row],[device_trust_score]],DeviceRules[Device Min],DeviceRules[Risk Points],,-1)</f>
        <v>0</v>
      </c>
      <c r="P4316">
        <f>_xlfn.XLOOKUP(FraudData[[#This Row],[velocity_last_24h]],VelocityRules[Velocity Min],VelocityRules[Risk Points],,-1)</f>
        <v>0</v>
      </c>
      <c r="Q4316">
        <f>_xlfn.XLOOKUP(FraudData[[#This Row],[merchant_category]],MerchantRules[Merchant Category],MerchantRules[Risk Points],0)</f>
        <v>0</v>
      </c>
      <c r="R4316">
        <f>SUM(FraudData[[#This Row],[Amount Risk]:[Merchant Risk]])</f>
        <v>1</v>
      </c>
      <c r="S4316" t="str" cm="1">
        <f t="array" ref="S4316">_xlfn.IFS(FraudData[[#This Row],[Fraud Risk Score]]&gt;=8,"High Risk",FraudData[[#This Row],[Fraud Risk Score]]&gt;=6,"Medium Risk",TRUE,"Low Risk")</f>
        <v>Low Risk</v>
      </c>
    </row>
    <row r="4317" spans="1:19">
      <c r="A4317">
        <v>4316</v>
      </c>
      <c r="B4317">
        <v>35.1</v>
      </c>
      <c r="C4317">
        <v>22</v>
      </c>
      <c r="D4317" t="s">
        <v>49</v>
      </c>
      <c r="E4317">
        <v>0</v>
      </c>
      <c r="F4317">
        <v>0</v>
      </c>
      <c r="G4317">
        <v>47</v>
      </c>
      <c r="H4317">
        <v>1</v>
      </c>
      <c r="I4317">
        <v>55</v>
      </c>
      <c r="J4317">
        <v>0</v>
      </c>
      <c r="K4317">
        <f>_xlfn.XLOOKUP(FraudData[[#This Row],[amount]],AmountRules[Amount Min],AmountRules[Risk Points],,-1)</f>
        <v>0</v>
      </c>
      <c r="L4317">
        <f>_xlfn.XLOOKUP(FraudData[[#This Row],[transaction_hour]],TimeRules[Hour Min],TimeRules[Risk Points],,-1)</f>
        <v>0</v>
      </c>
      <c r="M4317">
        <f>_xlfn.XLOOKUP(FraudData[[#This Row],[foreign_transaction]],ForeignRules[Foreign Transaction],ForeignRules[Risk Points],0)</f>
        <v>0</v>
      </c>
      <c r="N4317">
        <f>_xlfn.XLOOKUP(FraudData[[#This Row],[location_mismatch]],Table10[Location Mismatch],Table10[Risk Points],0)</f>
        <v>0</v>
      </c>
      <c r="O4317">
        <f>_xlfn.XLOOKUP(FraudData[[#This Row],[device_trust_score]],DeviceRules[Device Min],DeviceRules[Risk Points],,-1)</f>
        <v>2</v>
      </c>
      <c r="P4317">
        <f>_xlfn.XLOOKUP(FraudData[[#This Row],[velocity_last_24h]],VelocityRules[Velocity Min],VelocityRules[Risk Points],,-1)</f>
        <v>0</v>
      </c>
      <c r="Q4317">
        <f>_xlfn.XLOOKUP(FraudData[[#This Row],[merchant_category]],MerchantRules[Merchant Category],MerchantRules[Risk Points],0)</f>
        <v>1</v>
      </c>
      <c r="R4317">
        <f>SUM(FraudData[[#This Row],[Amount Risk]:[Merchant Risk]])</f>
        <v>3</v>
      </c>
      <c r="S4317" t="str" cm="1">
        <f t="array" ref="S4317">_xlfn.IFS(FraudData[[#This Row],[Fraud Risk Score]]&gt;=8,"High Risk",FraudData[[#This Row],[Fraud Risk Score]]&gt;=6,"Medium Risk",TRUE,"Low Risk")</f>
        <v>Low Risk</v>
      </c>
    </row>
    <row r="4318" spans="1:19">
      <c r="A4318">
        <v>4317</v>
      </c>
      <c r="B4318">
        <v>230.47</v>
      </c>
      <c r="C4318">
        <v>17</v>
      </c>
      <c r="D4318" t="s">
        <v>46</v>
      </c>
      <c r="E4318">
        <v>0</v>
      </c>
      <c r="F4318">
        <v>0</v>
      </c>
      <c r="G4318">
        <v>41</v>
      </c>
      <c r="H4318">
        <v>3</v>
      </c>
      <c r="I4318">
        <v>68</v>
      </c>
      <c r="J4318">
        <v>0</v>
      </c>
      <c r="K4318">
        <f>_xlfn.XLOOKUP(FraudData[[#This Row],[amount]],AmountRules[Amount Min],AmountRules[Risk Points],,-1)</f>
        <v>0</v>
      </c>
      <c r="L4318">
        <f>_xlfn.XLOOKUP(FraudData[[#This Row],[transaction_hour]],TimeRules[Hour Min],TimeRules[Risk Points],,-1)</f>
        <v>0</v>
      </c>
      <c r="M4318">
        <f>_xlfn.XLOOKUP(FraudData[[#This Row],[foreign_transaction]],ForeignRules[Foreign Transaction],ForeignRules[Risk Points],0)</f>
        <v>0</v>
      </c>
      <c r="N4318">
        <f>_xlfn.XLOOKUP(FraudData[[#This Row],[location_mismatch]],Table10[Location Mismatch],Table10[Risk Points],0)</f>
        <v>0</v>
      </c>
      <c r="O4318">
        <f>_xlfn.XLOOKUP(FraudData[[#This Row],[device_trust_score]],DeviceRules[Device Min],DeviceRules[Risk Points],,-1)</f>
        <v>2</v>
      </c>
      <c r="P4318">
        <f>_xlfn.XLOOKUP(FraudData[[#This Row],[velocity_last_24h]],VelocityRules[Velocity Min],VelocityRules[Risk Points],,-1)</f>
        <v>0</v>
      </c>
      <c r="Q4318">
        <f>_xlfn.XLOOKUP(FraudData[[#This Row],[merchant_category]],MerchantRules[Merchant Category],MerchantRules[Risk Points],0)</f>
        <v>0</v>
      </c>
      <c r="R4318">
        <f>SUM(FraudData[[#This Row],[Amount Risk]:[Merchant Risk]])</f>
        <v>2</v>
      </c>
      <c r="S4318" t="str" cm="1">
        <f t="array" ref="S4318">_xlfn.IFS(FraudData[[#This Row],[Fraud Risk Score]]&gt;=8,"High Risk",FraudData[[#This Row],[Fraud Risk Score]]&gt;=6,"Medium Risk",TRUE,"Low Risk")</f>
        <v>Low Risk</v>
      </c>
    </row>
    <row r="4319" spans="1:19">
      <c r="A4319">
        <v>4318</v>
      </c>
      <c r="B4319">
        <v>7.4</v>
      </c>
      <c r="C4319">
        <v>21</v>
      </c>
      <c r="D4319" t="s">
        <v>48</v>
      </c>
      <c r="E4319">
        <v>0</v>
      </c>
      <c r="F4319">
        <v>1</v>
      </c>
      <c r="G4319">
        <v>88</v>
      </c>
      <c r="H4319">
        <v>0</v>
      </c>
      <c r="I4319">
        <v>25</v>
      </c>
      <c r="J4319">
        <v>0</v>
      </c>
      <c r="K4319">
        <f>_xlfn.XLOOKUP(FraudData[[#This Row],[amount]],AmountRules[Amount Min],AmountRules[Risk Points],,-1)</f>
        <v>0</v>
      </c>
      <c r="L4319">
        <f>_xlfn.XLOOKUP(FraudData[[#This Row],[transaction_hour]],TimeRules[Hour Min],TimeRules[Risk Points],,-1)</f>
        <v>0</v>
      </c>
      <c r="M4319">
        <f>_xlfn.XLOOKUP(FraudData[[#This Row],[foreign_transaction]],ForeignRules[Foreign Transaction],ForeignRules[Risk Points],0)</f>
        <v>0</v>
      </c>
      <c r="N4319">
        <f>_xlfn.XLOOKUP(FraudData[[#This Row],[location_mismatch]],Table10[Location Mismatch],Table10[Risk Points],0)</f>
        <v>3</v>
      </c>
      <c r="O4319">
        <f>_xlfn.XLOOKUP(FraudData[[#This Row],[device_trust_score]],DeviceRules[Device Min],DeviceRules[Risk Points],,-1)</f>
        <v>0</v>
      </c>
      <c r="P4319">
        <f>_xlfn.XLOOKUP(FraudData[[#This Row],[velocity_last_24h]],VelocityRules[Velocity Min],VelocityRules[Risk Points],,-1)</f>
        <v>0</v>
      </c>
      <c r="Q4319">
        <f>_xlfn.XLOOKUP(FraudData[[#This Row],[merchant_category]],MerchantRules[Merchant Category],MerchantRules[Risk Points],0)</f>
        <v>0</v>
      </c>
      <c r="R4319">
        <f>SUM(FraudData[[#This Row],[Amount Risk]:[Merchant Risk]])</f>
        <v>3</v>
      </c>
      <c r="S4319" t="str" cm="1">
        <f t="array" ref="S4319">_xlfn.IFS(FraudData[[#This Row],[Fraud Risk Score]]&gt;=8,"High Risk",FraudData[[#This Row],[Fraud Risk Score]]&gt;=6,"Medium Risk",TRUE,"Low Risk")</f>
        <v>Low Risk</v>
      </c>
    </row>
    <row r="4320" spans="1:19">
      <c r="A4320">
        <v>4319</v>
      </c>
      <c r="B4320">
        <v>93.58</v>
      </c>
      <c r="C4320">
        <v>23</v>
      </c>
      <c r="D4320" t="s">
        <v>47</v>
      </c>
      <c r="E4320">
        <v>0</v>
      </c>
      <c r="F4320">
        <v>0</v>
      </c>
      <c r="G4320">
        <v>53</v>
      </c>
      <c r="H4320">
        <v>1</v>
      </c>
      <c r="I4320">
        <v>68</v>
      </c>
      <c r="J4320">
        <v>0</v>
      </c>
      <c r="K4320">
        <f>_xlfn.XLOOKUP(FraudData[[#This Row],[amount]],AmountRules[Amount Min],AmountRules[Risk Points],,-1)</f>
        <v>0</v>
      </c>
      <c r="L4320">
        <f>_xlfn.XLOOKUP(FraudData[[#This Row],[transaction_hour]],TimeRules[Hour Min],TimeRules[Risk Points],,-1)</f>
        <v>1</v>
      </c>
      <c r="M4320">
        <f>_xlfn.XLOOKUP(FraudData[[#This Row],[foreign_transaction]],ForeignRules[Foreign Transaction],ForeignRules[Risk Points],0)</f>
        <v>0</v>
      </c>
      <c r="N4320">
        <f>_xlfn.XLOOKUP(FraudData[[#This Row],[location_mismatch]],Table10[Location Mismatch],Table10[Risk Points],0)</f>
        <v>0</v>
      </c>
      <c r="O4320">
        <f>_xlfn.XLOOKUP(FraudData[[#This Row],[device_trust_score]],DeviceRules[Device Min],DeviceRules[Risk Points],,-1)</f>
        <v>1</v>
      </c>
      <c r="P4320">
        <f>_xlfn.XLOOKUP(FraudData[[#This Row],[velocity_last_24h]],VelocityRules[Velocity Min],VelocityRules[Risk Points],,-1)</f>
        <v>0</v>
      </c>
      <c r="Q4320">
        <f>_xlfn.XLOOKUP(FraudData[[#This Row],[merchant_category]],MerchantRules[Merchant Category],MerchantRules[Risk Points],0)</f>
        <v>0</v>
      </c>
      <c r="R4320">
        <f>SUM(FraudData[[#This Row],[Amount Risk]:[Merchant Risk]])</f>
        <v>2</v>
      </c>
      <c r="S4320" t="str" cm="1">
        <f t="array" ref="S4320">_xlfn.IFS(FraudData[[#This Row],[Fraud Risk Score]]&gt;=8,"High Risk",FraudData[[#This Row],[Fraud Risk Score]]&gt;=6,"Medium Risk",TRUE,"Low Risk")</f>
        <v>Low Risk</v>
      </c>
    </row>
    <row r="4321" spans="1:19">
      <c r="A4321">
        <v>4320</v>
      </c>
      <c r="B4321">
        <v>130.72999999999999</v>
      </c>
      <c r="C4321">
        <v>20</v>
      </c>
      <c r="D4321" t="s">
        <v>50</v>
      </c>
      <c r="E4321">
        <v>0</v>
      </c>
      <c r="F4321">
        <v>0</v>
      </c>
      <c r="G4321">
        <v>76</v>
      </c>
      <c r="H4321">
        <v>1</v>
      </c>
      <c r="I4321">
        <v>38</v>
      </c>
      <c r="J4321">
        <v>0</v>
      </c>
      <c r="K4321">
        <f>_xlfn.XLOOKUP(FraudData[[#This Row],[amount]],AmountRules[Amount Min],AmountRules[Risk Points],,-1)</f>
        <v>0</v>
      </c>
      <c r="L4321">
        <f>_xlfn.XLOOKUP(FraudData[[#This Row],[transaction_hour]],TimeRules[Hour Min],TimeRules[Risk Points],,-1)</f>
        <v>0</v>
      </c>
      <c r="M4321">
        <f>_xlfn.XLOOKUP(FraudData[[#This Row],[foreign_transaction]],ForeignRules[Foreign Transaction],ForeignRules[Risk Points],0)</f>
        <v>0</v>
      </c>
      <c r="N4321">
        <f>_xlfn.XLOOKUP(FraudData[[#This Row],[location_mismatch]],Table10[Location Mismatch],Table10[Risk Points],0)</f>
        <v>0</v>
      </c>
      <c r="O4321">
        <f>_xlfn.XLOOKUP(FraudData[[#This Row],[device_trust_score]],DeviceRules[Device Min],DeviceRules[Risk Points],,-1)</f>
        <v>0</v>
      </c>
      <c r="P4321">
        <f>_xlfn.XLOOKUP(FraudData[[#This Row],[velocity_last_24h]],VelocityRules[Velocity Min],VelocityRules[Risk Points],,-1)</f>
        <v>0</v>
      </c>
      <c r="Q4321">
        <f>_xlfn.XLOOKUP(FraudData[[#This Row],[merchant_category]],MerchantRules[Merchant Category],MerchantRules[Risk Points],0)</f>
        <v>0</v>
      </c>
      <c r="R4321">
        <f>SUM(FraudData[[#This Row],[Amount Risk]:[Merchant Risk]])</f>
        <v>0</v>
      </c>
      <c r="S4321" t="str" cm="1">
        <f t="array" ref="S4321">_xlfn.IFS(FraudData[[#This Row],[Fraud Risk Score]]&gt;=8,"High Risk",FraudData[[#This Row],[Fraud Risk Score]]&gt;=6,"Medium Risk",TRUE,"Low Risk")</f>
        <v>Low Risk</v>
      </c>
    </row>
    <row r="4322" spans="1:19">
      <c r="A4322">
        <v>4321</v>
      </c>
      <c r="B4322">
        <v>156.43</v>
      </c>
      <c r="C4322">
        <v>18</v>
      </c>
      <c r="D4322" t="s">
        <v>49</v>
      </c>
      <c r="E4322">
        <v>0</v>
      </c>
      <c r="F4322">
        <v>0</v>
      </c>
      <c r="G4322">
        <v>48</v>
      </c>
      <c r="H4322">
        <v>1</v>
      </c>
      <c r="I4322">
        <v>18</v>
      </c>
      <c r="J4322">
        <v>0</v>
      </c>
      <c r="K4322">
        <f>_xlfn.XLOOKUP(FraudData[[#This Row],[amount]],AmountRules[Amount Min],AmountRules[Risk Points],,-1)</f>
        <v>0</v>
      </c>
      <c r="L4322">
        <f>_xlfn.XLOOKUP(FraudData[[#This Row],[transaction_hour]],TimeRules[Hour Min],TimeRules[Risk Points],,-1)</f>
        <v>0</v>
      </c>
      <c r="M4322">
        <f>_xlfn.XLOOKUP(FraudData[[#This Row],[foreign_transaction]],ForeignRules[Foreign Transaction],ForeignRules[Risk Points],0)</f>
        <v>0</v>
      </c>
      <c r="N4322">
        <f>_xlfn.XLOOKUP(FraudData[[#This Row],[location_mismatch]],Table10[Location Mismatch],Table10[Risk Points],0)</f>
        <v>0</v>
      </c>
      <c r="O4322">
        <f>_xlfn.XLOOKUP(FraudData[[#This Row],[device_trust_score]],DeviceRules[Device Min],DeviceRules[Risk Points],,-1)</f>
        <v>2</v>
      </c>
      <c r="P4322">
        <f>_xlfn.XLOOKUP(FraudData[[#This Row],[velocity_last_24h]],VelocityRules[Velocity Min],VelocityRules[Risk Points],,-1)</f>
        <v>0</v>
      </c>
      <c r="Q4322">
        <f>_xlfn.XLOOKUP(FraudData[[#This Row],[merchant_category]],MerchantRules[Merchant Category],MerchantRules[Risk Points],0)</f>
        <v>1</v>
      </c>
      <c r="R4322">
        <f>SUM(FraudData[[#This Row],[Amount Risk]:[Merchant Risk]])</f>
        <v>3</v>
      </c>
      <c r="S4322" t="str" cm="1">
        <f t="array" ref="S4322">_xlfn.IFS(FraudData[[#This Row],[Fraud Risk Score]]&gt;=8,"High Risk",FraudData[[#This Row],[Fraud Risk Score]]&gt;=6,"Medium Risk",TRUE,"Low Risk")</f>
        <v>Low Risk</v>
      </c>
    </row>
    <row r="4323" spans="1:19">
      <c r="A4323">
        <v>4322</v>
      </c>
      <c r="B4323">
        <v>494.62</v>
      </c>
      <c r="C4323">
        <v>7</v>
      </c>
      <c r="D4323" t="s">
        <v>48</v>
      </c>
      <c r="E4323">
        <v>0</v>
      </c>
      <c r="F4323">
        <v>1</v>
      </c>
      <c r="G4323">
        <v>59</v>
      </c>
      <c r="H4323">
        <v>3</v>
      </c>
      <c r="I4323">
        <v>62</v>
      </c>
      <c r="J4323">
        <v>0</v>
      </c>
      <c r="K4323">
        <f>_xlfn.XLOOKUP(FraudData[[#This Row],[amount]],AmountRules[Amount Min],AmountRules[Risk Points],,-1)</f>
        <v>0</v>
      </c>
      <c r="L4323">
        <f>_xlfn.XLOOKUP(FraudData[[#This Row],[transaction_hour]],TimeRules[Hour Min],TimeRules[Risk Points],,-1)</f>
        <v>0</v>
      </c>
      <c r="M4323">
        <f>_xlfn.XLOOKUP(FraudData[[#This Row],[foreign_transaction]],ForeignRules[Foreign Transaction],ForeignRules[Risk Points],0)</f>
        <v>0</v>
      </c>
      <c r="N4323">
        <f>_xlfn.XLOOKUP(FraudData[[#This Row],[location_mismatch]],Table10[Location Mismatch],Table10[Risk Points],0)</f>
        <v>3</v>
      </c>
      <c r="O4323">
        <f>_xlfn.XLOOKUP(FraudData[[#This Row],[device_trust_score]],DeviceRules[Device Min],DeviceRules[Risk Points],,-1)</f>
        <v>1</v>
      </c>
      <c r="P4323">
        <f>_xlfn.XLOOKUP(FraudData[[#This Row],[velocity_last_24h]],VelocityRules[Velocity Min],VelocityRules[Risk Points],,-1)</f>
        <v>0</v>
      </c>
      <c r="Q4323">
        <f>_xlfn.XLOOKUP(FraudData[[#This Row],[merchant_category]],MerchantRules[Merchant Category],MerchantRules[Risk Points],0)</f>
        <v>0</v>
      </c>
      <c r="R4323">
        <f>SUM(FraudData[[#This Row],[Amount Risk]:[Merchant Risk]])</f>
        <v>4</v>
      </c>
      <c r="S4323" t="str" cm="1">
        <f t="array" ref="S4323">_xlfn.IFS(FraudData[[#This Row],[Fraud Risk Score]]&gt;=8,"High Risk",FraudData[[#This Row],[Fraud Risk Score]]&gt;=6,"Medium Risk",TRUE,"Low Risk")</f>
        <v>Low Risk</v>
      </c>
    </row>
    <row r="4324" spans="1:19">
      <c r="A4324">
        <v>4323</v>
      </c>
      <c r="B4324">
        <v>200.79</v>
      </c>
      <c r="C4324">
        <v>23</v>
      </c>
      <c r="D4324" t="s">
        <v>46</v>
      </c>
      <c r="E4324">
        <v>0</v>
      </c>
      <c r="F4324">
        <v>1</v>
      </c>
      <c r="G4324">
        <v>71</v>
      </c>
      <c r="H4324">
        <v>4</v>
      </c>
      <c r="I4324">
        <v>66</v>
      </c>
      <c r="J4324">
        <v>0</v>
      </c>
      <c r="K4324">
        <f>_xlfn.XLOOKUP(FraudData[[#This Row],[amount]],AmountRules[Amount Min],AmountRules[Risk Points],,-1)</f>
        <v>0</v>
      </c>
      <c r="L4324">
        <f>_xlfn.XLOOKUP(FraudData[[#This Row],[transaction_hour]],TimeRules[Hour Min],TimeRules[Risk Points],,-1)</f>
        <v>1</v>
      </c>
      <c r="M4324">
        <f>_xlfn.XLOOKUP(FraudData[[#This Row],[foreign_transaction]],ForeignRules[Foreign Transaction],ForeignRules[Risk Points],0)</f>
        <v>0</v>
      </c>
      <c r="N4324">
        <f>_xlfn.XLOOKUP(FraudData[[#This Row],[location_mismatch]],Table10[Location Mismatch],Table10[Risk Points],0)</f>
        <v>3</v>
      </c>
      <c r="O4324">
        <f>_xlfn.XLOOKUP(FraudData[[#This Row],[device_trust_score]],DeviceRules[Device Min],DeviceRules[Risk Points],,-1)</f>
        <v>0</v>
      </c>
      <c r="P4324">
        <f>_xlfn.XLOOKUP(FraudData[[#This Row],[velocity_last_24h]],VelocityRules[Velocity Min],VelocityRules[Risk Points],,-1)</f>
        <v>0</v>
      </c>
      <c r="Q4324">
        <f>_xlfn.XLOOKUP(FraudData[[#This Row],[merchant_category]],MerchantRules[Merchant Category],MerchantRules[Risk Points],0)</f>
        <v>0</v>
      </c>
      <c r="R4324">
        <f>SUM(FraudData[[#This Row],[Amount Risk]:[Merchant Risk]])</f>
        <v>4</v>
      </c>
      <c r="S4324" t="str" cm="1">
        <f t="array" ref="S4324">_xlfn.IFS(FraudData[[#This Row],[Fraud Risk Score]]&gt;=8,"High Risk",FraudData[[#This Row],[Fraud Risk Score]]&gt;=6,"Medium Risk",TRUE,"Low Risk")</f>
        <v>Low Risk</v>
      </c>
    </row>
    <row r="4325" spans="1:19">
      <c r="A4325">
        <v>4324</v>
      </c>
      <c r="B4325">
        <v>118.15</v>
      </c>
      <c r="C4325">
        <v>19</v>
      </c>
      <c r="D4325" t="s">
        <v>48</v>
      </c>
      <c r="E4325">
        <v>0</v>
      </c>
      <c r="F4325">
        <v>1</v>
      </c>
      <c r="G4325">
        <v>75</v>
      </c>
      <c r="H4325">
        <v>3</v>
      </c>
      <c r="I4325">
        <v>59</v>
      </c>
      <c r="J4325">
        <v>0</v>
      </c>
      <c r="K4325">
        <f>_xlfn.XLOOKUP(FraudData[[#This Row],[amount]],AmountRules[Amount Min],AmountRules[Risk Points],,-1)</f>
        <v>0</v>
      </c>
      <c r="L4325">
        <f>_xlfn.XLOOKUP(FraudData[[#This Row],[transaction_hour]],TimeRules[Hour Min],TimeRules[Risk Points],,-1)</f>
        <v>0</v>
      </c>
      <c r="M4325">
        <f>_xlfn.XLOOKUP(FraudData[[#This Row],[foreign_transaction]],ForeignRules[Foreign Transaction],ForeignRules[Risk Points],0)</f>
        <v>0</v>
      </c>
      <c r="N4325">
        <f>_xlfn.XLOOKUP(FraudData[[#This Row],[location_mismatch]],Table10[Location Mismatch],Table10[Risk Points],0)</f>
        <v>3</v>
      </c>
      <c r="O4325">
        <f>_xlfn.XLOOKUP(FraudData[[#This Row],[device_trust_score]],DeviceRules[Device Min],DeviceRules[Risk Points],,-1)</f>
        <v>0</v>
      </c>
      <c r="P4325">
        <f>_xlfn.XLOOKUP(FraudData[[#This Row],[velocity_last_24h]],VelocityRules[Velocity Min],VelocityRules[Risk Points],,-1)</f>
        <v>0</v>
      </c>
      <c r="Q4325">
        <f>_xlfn.XLOOKUP(FraudData[[#This Row],[merchant_category]],MerchantRules[Merchant Category],MerchantRules[Risk Points],0)</f>
        <v>0</v>
      </c>
      <c r="R4325">
        <f>SUM(FraudData[[#This Row],[Amount Risk]:[Merchant Risk]])</f>
        <v>3</v>
      </c>
      <c r="S4325" t="str" cm="1">
        <f t="array" ref="S4325">_xlfn.IFS(FraudData[[#This Row],[Fraud Risk Score]]&gt;=8,"High Risk",FraudData[[#This Row],[Fraud Risk Score]]&gt;=6,"Medium Risk",TRUE,"Low Risk")</f>
        <v>Low Risk</v>
      </c>
    </row>
    <row r="4326" spans="1:19">
      <c r="A4326">
        <v>4325</v>
      </c>
      <c r="B4326">
        <v>298.62</v>
      </c>
      <c r="C4326">
        <v>7</v>
      </c>
      <c r="D4326" t="s">
        <v>50</v>
      </c>
      <c r="E4326">
        <v>0</v>
      </c>
      <c r="F4326">
        <v>0</v>
      </c>
      <c r="G4326">
        <v>26</v>
      </c>
      <c r="H4326">
        <v>1</v>
      </c>
      <c r="I4326">
        <v>35</v>
      </c>
      <c r="J4326">
        <v>0</v>
      </c>
      <c r="K4326">
        <f>_xlfn.XLOOKUP(FraudData[[#This Row],[amount]],AmountRules[Amount Min],AmountRules[Risk Points],,-1)</f>
        <v>0</v>
      </c>
      <c r="L4326">
        <f>_xlfn.XLOOKUP(FraudData[[#This Row],[transaction_hour]],TimeRules[Hour Min],TimeRules[Risk Points],,-1)</f>
        <v>0</v>
      </c>
      <c r="M4326">
        <f>_xlfn.XLOOKUP(FraudData[[#This Row],[foreign_transaction]],ForeignRules[Foreign Transaction],ForeignRules[Risk Points],0)</f>
        <v>0</v>
      </c>
      <c r="N4326">
        <f>_xlfn.XLOOKUP(FraudData[[#This Row],[location_mismatch]],Table10[Location Mismatch],Table10[Risk Points],0)</f>
        <v>0</v>
      </c>
      <c r="O4326">
        <f>_xlfn.XLOOKUP(FraudData[[#This Row],[device_trust_score]],DeviceRules[Device Min],DeviceRules[Risk Points],,-1)</f>
        <v>3</v>
      </c>
      <c r="P4326">
        <f>_xlfn.XLOOKUP(FraudData[[#This Row],[velocity_last_24h]],VelocityRules[Velocity Min],VelocityRules[Risk Points],,-1)</f>
        <v>0</v>
      </c>
      <c r="Q4326">
        <f>_xlfn.XLOOKUP(FraudData[[#This Row],[merchant_category]],MerchantRules[Merchant Category],MerchantRules[Risk Points],0)</f>
        <v>0</v>
      </c>
      <c r="R4326">
        <f>SUM(FraudData[[#This Row],[Amount Risk]:[Merchant Risk]])</f>
        <v>3</v>
      </c>
      <c r="S4326" t="str" cm="1">
        <f t="array" ref="S4326">_xlfn.IFS(FraudData[[#This Row],[Fraud Risk Score]]&gt;=8,"High Risk",FraudData[[#This Row],[Fraud Risk Score]]&gt;=6,"Medium Risk",TRUE,"Low Risk")</f>
        <v>Low Risk</v>
      </c>
    </row>
    <row r="4327" spans="1:19">
      <c r="A4327">
        <v>4326</v>
      </c>
      <c r="B4327">
        <v>541.16</v>
      </c>
      <c r="C4327">
        <v>20</v>
      </c>
      <c r="D4327" t="s">
        <v>47</v>
      </c>
      <c r="E4327">
        <v>0</v>
      </c>
      <c r="F4327">
        <v>0</v>
      </c>
      <c r="G4327">
        <v>45</v>
      </c>
      <c r="H4327">
        <v>2</v>
      </c>
      <c r="I4327">
        <v>66</v>
      </c>
      <c r="J4327">
        <v>0</v>
      </c>
      <c r="K4327">
        <f>_xlfn.XLOOKUP(FraudData[[#This Row],[amount]],AmountRules[Amount Min],AmountRules[Risk Points],,-1)</f>
        <v>1</v>
      </c>
      <c r="L4327">
        <f>_xlfn.XLOOKUP(FraudData[[#This Row],[transaction_hour]],TimeRules[Hour Min],TimeRules[Risk Points],,-1)</f>
        <v>0</v>
      </c>
      <c r="M4327">
        <f>_xlfn.XLOOKUP(FraudData[[#This Row],[foreign_transaction]],ForeignRules[Foreign Transaction],ForeignRules[Risk Points],0)</f>
        <v>0</v>
      </c>
      <c r="N4327">
        <f>_xlfn.XLOOKUP(FraudData[[#This Row],[location_mismatch]],Table10[Location Mismatch],Table10[Risk Points],0)</f>
        <v>0</v>
      </c>
      <c r="O4327">
        <f>_xlfn.XLOOKUP(FraudData[[#This Row],[device_trust_score]],DeviceRules[Device Min],DeviceRules[Risk Points],,-1)</f>
        <v>2</v>
      </c>
      <c r="P4327">
        <f>_xlfn.XLOOKUP(FraudData[[#This Row],[velocity_last_24h]],VelocityRules[Velocity Min],VelocityRules[Risk Points],,-1)</f>
        <v>0</v>
      </c>
      <c r="Q4327">
        <f>_xlfn.XLOOKUP(FraudData[[#This Row],[merchant_category]],MerchantRules[Merchant Category],MerchantRules[Risk Points],0)</f>
        <v>0</v>
      </c>
      <c r="R4327">
        <f>SUM(FraudData[[#This Row],[Amount Risk]:[Merchant Risk]])</f>
        <v>3</v>
      </c>
      <c r="S4327" t="str" cm="1">
        <f t="array" ref="S4327">_xlfn.IFS(FraudData[[#This Row],[Fraud Risk Score]]&gt;=8,"High Risk",FraudData[[#This Row],[Fraud Risk Score]]&gt;=6,"Medium Risk",TRUE,"Low Risk")</f>
        <v>Low Risk</v>
      </c>
    </row>
    <row r="4328" spans="1:19">
      <c r="A4328">
        <v>4327</v>
      </c>
      <c r="B4328">
        <v>4.0199999999999996</v>
      </c>
      <c r="C4328">
        <v>10</v>
      </c>
      <c r="D4328" t="s">
        <v>46</v>
      </c>
      <c r="E4328">
        <v>0</v>
      </c>
      <c r="F4328">
        <v>0</v>
      </c>
      <c r="G4328">
        <v>64</v>
      </c>
      <c r="H4328">
        <v>2</v>
      </c>
      <c r="I4328">
        <v>40</v>
      </c>
      <c r="J4328">
        <v>0</v>
      </c>
      <c r="K4328">
        <f>_xlfn.XLOOKUP(FraudData[[#This Row],[amount]],AmountRules[Amount Min],AmountRules[Risk Points],,-1)</f>
        <v>0</v>
      </c>
      <c r="L4328">
        <f>_xlfn.XLOOKUP(FraudData[[#This Row],[transaction_hour]],TimeRules[Hour Min],TimeRules[Risk Points],,-1)</f>
        <v>0</v>
      </c>
      <c r="M4328">
        <f>_xlfn.XLOOKUP(FraudData[[#This Row],[foreign_transaction]],ForeignRules[Foreign Transaction],ForeignRules[Risk Points],0)</f>
        <v>0</v>
      </c>
      <c r="N4328">
        <f>_xlfn.XLOOKUP(FraudData[[#This Row],[location_mismatch]],Table10[Location Mismatch],Table10[Risk Points],0)</f>
        <v>0</v>
      </c>
      <c r="O4328">
        <f>_xlfn.XLOOKUP(FraudData[[#This Row],[device_trust_score]],DeviceRules[Device Min],DeviceRules[Risk Points],,-1)</f>
        <v>1</v>
      </c>
      <c r="P4328">
        <f>_xlfn.XLOOKUP(FraudData[[#This Row],[velocity_last_24h]],VelocityRules[Velocity Min],VelocityRules[Risk Points],,-1)</f>
        <v>0</v>
      </c>
      <c r="Q4328">
        <f>_xlfn.XLOOKUP(FraudData[[#This Row],[merchant_category]],MerchantRules[Merchant Category],MerchantRules[Risk Points],0)</f>
        <v>0</v>
      </c>
      <c r="R4328">
        <f>SUM(FraudData[[#This Row],[Amount Risk]:[Merchant Risk]])</f>
        <v>1</v>
      </c>
      <c r="S4328" t="str" cm="1">
        <f t="array" ref="S4328">_xlfn.IFS(FraudData[[#This Row],[Fraud Risk Score]]&gt;=8,"High Risk",FraudData[[#This Row],[Fraud Risk Score]]&gt;=6,"Medium Risk",TRUE,"Low Risk")</f>
        <v>Low Risk</v>
      </c>
    </row>
    <row r="4329" spans="1:19">
      <c r="A4329">
        <v>4328</v>
      </c>
      <c r="B4329">
        <v>728.42</v>
      </c>
      <c r="C4329">
        <v>20</v>
      </c>
      <c r="D4329" t="s">
        <v>47</v>
      </c>
      <c r="E4329">
        <v>0</v>
      </c>
      <c r="F4329">
        <v>0</v>
      </c>
      <c r="G4329">
        <v>93</v>
      </c>
      <c r="H4329">
        <v>1</v>
      </c>
      <c r="I4329">
        <v>33</v>
      </c>
      <c r="J4329">
        <v>0</v>
      </c>
      <c r="K4329">
        <f>_xlfn.XLOOKUP(FraudData[[#This Row],[amount]],AmountRules[Amount Min],AmountRules[Risk Points],,-1)</f>
        <v>1</v>
      </c>
      <c r="L4329">
        <f>_xlfn.XLOOKUP(FraudData[[#This Row],[transaction_hour]],TimeRules[Hour Min],TimeRules[Risk Points],,-1)</f>
        <v>0</v>
      </c>
      <c r="M4329">
        <f>_xlfn.XLOOKUP(FraudData[[#This Row],[foreign_transaction]],ForeignRules[Foreign Transaction],ForeignRules[Risk Points],0)</f>
        <v>0</v>
      </c>
      <c r="N4329">
        <f>_xlfn.XLOOKUP(FraudData[[#This Row],[location_mismatch]],Table10[Location Mismatch],Table10[Risk Points],0)</f>
        <v>0</v>
      </c>
      <c r="O4329">
        <f>_xlfn.XLOOKUP(FraudData[[#This Row],[device_trust_score]],DeviceRules[Device Min],DeviceRules[Risk Points],,-1)</f>
        <v>0</v>
      </c>
      <c r="P4329">
        <f>_xlfn.XLOOKUP(FraudData[[#This Row],[velocity_last_24h]],VelocityRules[Velocity Min],VelocityRules[Risk Points],,-1)</f>
        <v>0</v>
      </c>
      <c r="Q4329">
        <f>_xlfn.XLOOKUP(FraudData[[#This Row],[merchant_category]],MerchantRules[Merchant Category],MerchantRules[Risk Points],0)</f>
        <v>0</v>
      </c>
      <c r="R4329">
        <f>SUM(FraudData[[#This Row],[Amount Risk]:[Merchant Risk]])</f>
        <v>1</v>
      </c>
      <c r="S4329" t="str" cm="1">
        <f t="array" ref="S4329">_xlfn.IFS(FraudData[[#This Row],[Fraud Risk Score]]&gt;=8,"High Risk",FraudData[[#This Row],[Fraud Risk Score]]&gt;=6,"Medium Risk",TRUE,"Low Risk")</f>
        <v>Low Risk</v>
      </c>
    </row>
    <row r="4330" spans="1:19">
      <c r="A4330">
        <v>4329</v>
      </c>
      <c r="B4330">
        <v>16.21</v>
      </c>
      <c r="C4330">
        <v>2</v>
      </c>
      <c r="D4330" t="s">
        <v>48</v>
      </c>
      <c r="E4330">
        <v>0</v>
      </c>
      <c r="F4330">
        <v>0</v>
      </c>
      <c r="G4330">
        <v>59</v>
      </c>
      <c r="H4330">
        <v>2</v>
      </c>
      <c r="I4330">
        <v>64</v>
      </c>
      <c r="J4330">
        <v>0</v>
      </c>
      <c r="K4330">
        <f>_xlfn.XLOOKUP(FraudData[[#This Row],[amount]],AmountRules[Amount Min],AmountRules[Risk Points],,-1)</f>
        <v>0</v>
      </c>
      <c r="L4330">
        <f>_xlfn.XLOOKUP(FraudData[[#This Row],[transaction_hour]],TimeRules[Hour Min],TimeRules[Risk Points],,-1)</f>
        <v>3</v>
      </c>
      <c r="M4330">
        <f>_xlfn.XLOOKUP(FraudData[[#This Row],[foreign_transaction]],ForeignRules[Foreign Transaction],ForeignRules[Risk Points],0)</f>
        <v>0</v>
      </c>
      <c r="N4330">
        <f>_xlfn.XLOOKUP(FraudData[[#This Row],[location_mismatch]],Table10[Location Mismatch],Table10[Risk Points],0)</f>
        <v>0</v>
      </c>
      <c r="O4330">
        <f>_xlfn.XLOOKUP(FraudData[[#This Row],[device_trust_score]],DeviceRules[Device Min],DeviceRules[Risk Points],,-1)</f>
        <v>1</v>
      </c>
      <c r="P4330">
        <f>_xlfn.XLOOKUP(FraudData[[#This Row],[velocity_last_24h]],VelocityRules[Velocity Min],VelocityRules[Risk Points],,-1)</f>
        <v>0</v>
      </c>
      <c r="Q4330">
        <f>_xlfn.XLOOKUP(FraudData[[#This Row],[merchant_category]],MerchantRules[Merchant Category],MerchantRules[Risk Points],0)</f>
        <v>0</v>
      </c>
      <c r="R4330">
        <f>SUM(FraudData[[#This Row],[Amount Risk]:[Merchant Risk]])</f>
        <v>4</v>
      </c>
      <c r="S4330" t="str" cm="1">
        <f t="array" ref="S4330">_xlfn.IFS(FraudData[[#This Row],[Fraud Risk Score]]&gt;=8,"High Risk",FraudData[[#This Row],[Fraud Risk Score]]&gt;=6,"Medium Risk",TRUE,"Low Risk")</f>
        <v>Low Risk</v>
      </c>
    </row>
    <row r="4331" spans="1:19">
      <c r="A4331">
        <v>4330</v>
      </c>
      <c r="B4331">
        <v>303.14</v>
      </c>
      <c r="C4331">
        <v>22</v>
      </c>
      <c r="D4331" t="s">
        <v>48</v>
      </c>
      <c r="E4331">
        <v>0</v>
      </c>
      <c r="F4331">
        <v>0</v>
      </c>
      <c r="G4331">
        <v>68</v>
      </c>
      <c r="H4331">
        <v>1</v>
      </c>
      <c r="I4331">
        <v>59</v>
      </c>
      <c r="J4331">
        <v>0</v>
      </c>
      <c r="K4331">
        <f>_xlfn.XLOOKUP(FraudData[[#This Row],[amount]],AmountRules[Amount Min],AmountRules[Risk Points],,-1)</f>
        <v>0</v>
      </c>
      <c r="L4331">
        <f>_xlfn.XLOOKUP(FraudData[[#This Row],[transaction_hour]],TimeRules[Hour Min],TimeRules[Risk Points],,-1)</f>
        <v>0</v>
      </c>
      <c r="M4331">
        <f>_xlfn.XLOOKUP(FraudData[[#This Row],[foreign_transaction]],ForeignRules[Foreign Transaction],ForeignRules[Risk Points],0)</f>
        <v>0</v>
      </c>
      <c r="N4331">
        <f>_xlfn.XLOOKUP(FraudData[[#This Row],[location_mismatch]],Table10[Location Mismatch],Table10[Risk Points],0)</f>
        <v>0</v>
      </c>
      <c r="O4331">
        <f>_xlfn.XLOOKUP(FraudData[[#This Row],[device_trust_score]],DeviceRules[Device Min],DeviceRules[Risk Points],,-1)</f>
        <v>1</v>
      </c>
      <c r="P4331">
        <f>_xlfn.XLOOKUP(FraudData[[#This Row],[velocity_last_24h]],VelocityRules[Velocity Min],VelocityRules[Risk Points],,-1)</f>
        <v>0</v>
      </c>
      <c r="Q4331">
        <f>_xlfn.XLOOKUP(FraudData[[#This Row],[merchant_category]],MerchantRules[Merchant Category],MerchantRules[Risk Points],0)</f>
        <v>0</v>
      </c>
      <c r="R4331">
        <f>SUM(FraudData[[#This Row],[Amount Risk]:[Merchant Risk]])</f>
        <v>1</v>
      </c>
      <c r="S4331" t="str" cm="1">
        <f t="array" ref="S4331">_xlfn.IFS(FraudData[[#This Row],[Fraud Risk Score]]&gt;=8,"High Risk",FraudData[[#This Row],[Fraud Risk Score]]&gt;=6,"Medium Risk",TRUE,"Low Risk")</f>
        <v>Low Risk</v>
      </c>
    </row>
    <row r="4332" spans="1:19">
      <c r="A4332">
        <v>4331</v>
      </c>
      <c r="B4332">
        <v>59.21</v>
      </c>
      <c r="C4332">
        <v>13</v>
      </c>
      <c r="D4332" t="s">
        <v>49</v>
      </c>
      <c r="E4332">
        <v>0</v>
      </c>
      <c r="F4332">
        <v>0</v>
      </c>
      <c r="G4332">
        <v>59</v>
      </c>
      <c r="H4332">
        <v>5</v>
      </c>
      <c r="I4332">
        <v>42</v>
      </c>
      <c r="J4332">
        <v>0</v>
      </c>
      <c r="K4332">
        <f>_xlfn.XLOOKUP(FraudData[[#This Row],[amount]],AmountRules[Amount Min],AmountRules[Risk Points],,-1)</f>
        <v>0</v>
      </c>
      <c r="L4332">
        <f>_xlfn.XLOOKUP(FraudData[[#This Row],[transaction_hour]],TimeRules[Hour Min],TimeRules[Risk Points],,-1)</f>
        <v>0</v>
      </c>
      <c r="M4332">
        <f>_xlfn.XLOOKUP(FraudData[[#This Row],[foreign_transaction]],ForeignRules[Foreign Transaction],ForeignRules[Risk Points],0)</f>
        <v>0</v>
      </c>
      <c r="N4332">
        <f>_xlfn.XLOOKUP(FraudData[[#This Row],[location_mismatch]],Table10[Location Mismatch],Table10[Risk Points],0)</f>
        <v>0</v>
      </c>
      <c r="O4332">
        <f>_xlfn.XLOOKUP(FraudData[[#This Row],[device_trust_score]],DeviceRules[Device Min],DeviceRules[Risk Points],,-1)</f>
        <v>1</v>
      </c>
      <c r="P4332">
        <f>_xlfn.XLOOKUP(FraudData[[#This Row],[velocity_last_24h]],VelocityRules[Velocity Min],VelocityRules[Risk Points],,-1)</f>
        <v>3</v>
      </c>
      <c r="Q4332">
        <f>_xlfn.XLOOKUP(FraudData[[#This Row],[merchant_category]],MerchantRules[Merchant Category],MerchantRules[Risk Points],0)</f>
        <v>1</v>
      </c>
      <c r="R4332">
        <f>SUM(FraudData[[#This Row],[Amount Risk]:[Merchant Risk]])</f>
        <v>5</v>
      </c>
      <c r="S4332" t="str" cm="1">
        <f t="array" ref="S4332">_xlfn.IFS(FraudData[[#This Row],[Fraud Risk Score]]&gt;=8,"High Risk",FraudData[[#This Row],[Fraud Risk Score]]&gt;=6,"Medium Risk",TRUE,"Low Risk")</f>
        <v>Low Risk</v>
      </c>
    </row>
    <row r="4333" spans="1:19">
      <c r="A4333">
        <v>4332</v>
      </c>
      <c r="B4333">
        <v>25.52</v>
      </c>
      <c r="C4333">
        <v>8</v>
      </c>
      <c r="D4333" t="s">
        <v>46</v>
      </c>
      <c r="E4333">
        <v>0</v>
      </c>
      <c r="F4333">
        <v>0</v>
      </c>
      <c r="G4333">
        <v>49</v>
      </c>
      <c r="H4333">
        <v>3</v>
      </c>
      <c r="I4333">
        <v>22</v>
      </c>
      <c r="J4333">
        <v>0</v>
      </c>
      <c r="K4333">
        <f>_xlfn.XLOOKUP(FraudData[[#This Row],[amount]],AmountRules[Amount Min],AmountRules[Risk Points],,-1)</f>
        <v>0</v>
      </c>
      <c r="L4333">
        <f>_xlfn.XLOOKUP(FraudData[[#This Row],[transaction_hour]],TimeRules[Hour Min],TimeRules[Risk Points],,-1)</f>
        <v>0</v>
      </c>
      <c r="M4333">
        <f>_xlfn.XLOOKUP(FraudData[[#This Row],[foreign_transaction]],ForeignRules[Foreign Transaction],ForeignRules[Risk Points],0)</f>
        <v>0</v>
      </c>
      <c r="N4333">
        <f>_xlfn.XLOOKUP(FraudData[[#This Row],[location_mismatch]],Table10[Location Mismatch],Table10[Risk Points],0)</f>
        <v>0</v>
      </c>
      <c r="O4333">
        <f>_xlfn.XLOOKUP(FraudData[[#This Row],[device_trust_score]],DeviceRules[Device Min],DeviceRules[Risk Points],,-1)</f>
        <v>2</v>
      </c>
      <c r="P4333">
        <f>_xlfn.XLOOKUP(FraudData[[#This Row],[velocity_last_24h]],VelocityRules[Velocity Min],VelocityRules[Risk Points],,-1)</f>
        <v>0</v>
      </c>
      <c r="Q4333">
        <f>_xlfn.XLOOKUP(FraudData[[#This Row],[merchant_category]],MerchantRules[Merchant Category],MerchantRules[Risk Points],0)</f>
        <v>0</v>
      </c>
      <c r="R4333">
        <f>SUM(FraudData[[#This Row],[Amount Risk]:[Merchant Risk]])</f>
        <v>2</v>
      </c>
      <c r="S4333" t="str" cm="1">
        <f t="array" ref="S4333">_xlfn.IFS(FraudData[[#This Row],[Fraud Risk Score]]&gt;=8,"High Risk",FraudData[[#This Row],[Fraud Risk Score]]&gt;=6,"Medium Risk",TRUE,"Low Risk")</f>
        <v>Low Risk</v>
      </c>
    </row>
    <row r="4334" spans="1:19">
      <c r="A4334">
        <v>4333</v>
      </c>
      <c r="B4334">
        <v>104.32</v>
      </c>
      <c r="C4334">
        <v>0</v>
      </c>
      <c r="D4334" t="s">
        <v>48</v>
      </c>
      <c r="E4334">
        <v>0</v>
      </c>
      <c r="F4334">
        <v>0</v>
      </c>
      <c r="G4334">
        <v>55</v>
      </c>
      <c r="H4334">
        <v>1</v>
      </c>
      <c r="I4334">
        <v>28</v>
      </c>
      <c r="J4334">
        <v>0</v>
      </c>
      <c r="K4334">
        <f>_xlfn.XLOOKUP(FraudData[[#This Row],[amount]],AmountRules[Amount Min],AmountRules[Risk Points],,-1)</f>
        <v>0</v>
      </c>
      <c r="L4334">
        <f>_xlfn.XLOOKUP(FraudData[[#This Row],[transaction_hour]],TimeRules[Hour Min],TimeRules[Risk Points],,-1)</f>
        <v>3</v>
      </c>
      <c r="M4334">
        <f>_xlfn.XLOOKUP(FraudData[[#This Row],[foreign_transaction]],ForeignRules[Foreign Transaction],ForeignRules[Risk Points],0)</f>
        <v>0</v>
      </c>
      <c r="N4334">
        <f>_xlfn.XLOOKUP(FraudData[[#This Row],[location_mismatch]],Table10[Location Mismatch],Table10[Risk Points],0)</f>
        <v>0</v>
      </c>
      <c r="O4334">
        <f>_xlfn.XLOOKUP(FraudData[[#This Row],[device_trust_score]],DeviceRules[Device Min],DeviceRules[Risk Points],,-1)</f>
        <v>1</v>
      </c>
      <c r="P4334">
        <f>_xlfn.XLOOKUP(FraudData[[#This Row],[velocity_last_24h]],VelocityRules[Velocity Min],VelocityRules[Risk Points],,-1)</f>
        <v>0</v>
      </c>
      <c r="Q4334">
        <f>_xlfn.XLOOKUP(FraudData[[#This Row],[merchant_category]],MerchantRules[Merchant Category],MerchantRules[Risk Points],0)</f>
        <v>0</v>
      </c>
      <c r="R4334">
        <f>SUM(FraudData[[#This Row],[Amount Risk]:[Merchant Risk]])</f>
        <v>4</v>
      </c>
      <c r="S4334" t="str" cm="1">
        <f t="array" ref="S4334">_xlfn.IFS(FraudData[[#This Row],[Fraud Risk Score]]&gt;=8,"High Risk",FraudData[[#This Row],[Fraud Risk Score]]&gt;=6,"Medium Risk",TRUE,"Low Risk")</f>
        <v>Low Risk</v>
      </c>
    </row>
    <row r="4335" spans="1:19">
      <c r="A4335">
        <v>4334</v>
      </c>
      <c r="B4335">
        <v>185.89</v>
      </c>
      <c r="C4335">
        <v>0</v>
      </c>
      <c r="D4335" t="s">
        <v>50</v>
      </c>
      <c r="E4335">
        <v>0</v>
      </c>
      <c r="F4335">
        <v>1</v>
      </c>
      <c r="G4335">
        <v>76</v>
      </c>
      <c r="H4335">
        <v>0</v>
      </c>
      <c r="I4335">
        <v>60</v>
      </c>
      <c r="J4335">
        <v>0</v>
      </c>
      <c r="K4335">
        <f>_xlfn.XLOOKUP(FraudData[[#This Row],[amount]],AmountRules[Amount Min],AmountRules[Risk Points],,-1)</f>
        <v>0</v>
      </c>
      <c r="L4335">
        <f>_xlfn.XLOOKUP(FraudData[[#This Row],[transaction_hour]],TimeRules[Hour Min],TimeRules[Risk Points],,-1)</f>
        <v>3</v>
      </c>
      <c r="M4335">
        <f>_xlfn.XLOOKUP(FraudData[[#This Row],[foreign_transaction]],ForeignRules[Foreign Transaction],ForeignRules[Risk Points],0)</f>
        <v>0</v>
      </c>
      <c r="N4335">
        <f>_xlfn.XLOOKUP(FraudData[[#This Row],[location_mismatch]],Table10[Location Mismatch],Table10[Risk Points],0)</f>
        <v>3</v>
      </c>
      <c r="O4335">
        <f>_xlfn.XLOOKUP(FraudData[[#This Row],[device_trust_score]],DeviceRules[Device Min],DeviceRules[Risk Points],,-1)</f>
        <v>0</v>
      </c>
      <c r="P4335">
        <f>_xlfn.XLOOKUP(FraudData[[#This Row],[velocity_last_24h]],VelocityRules[Velocity Min],VelocityRules[Risk Points],,-1)</f>
        <v>0</v>
      </c>
      <c r="Q4335">
        <f>_xlfn.XLOOKUP(FraudData[[#This Row],[merchant_category]],MerchantRules[Merchant Category],MerchantRules[Risk Points],0)</f>
        <v>0</v>
      </c>
      <c r="R4335">
        <f>SUM(FraudData[[#This Row],[Amount Risk]:[Merchant Risk]])</f>
        <v>6</v>
      </c>
      <c r="S4335" t="str" cm="1">
        <f t="array" ref="S4335">_xlfn.IFS(FraudData[[#This Row],[Fraud Risk Score]]&gt;=8,"High Risk",FraudData[[#This Row],[Fraud Risk Score]]&gt;=6,"Medium Risk",TRUE,"Low Risk")</f>
        <v>Medium Risk</v>
      </c>
    </row>
    <row r="4336" spans="1:19">
      <c r="A4336">
        <v>4335</v>
      </c>
      <c r="B4336">
        <v>86.32</v>
      </c>
      <c r="C4336">
        <v>11</v>
      </c>
      <c r="D4336" t="s">
        <v>50</v>
      </c>
      <c r="E4336">
        <v>0</v>
      </c>
      <c r="F4336">
        <v>0</v>
      </c>
      <c r="G4336">
        <v>59</v>
      </c>
      <c r="H4336">
        <v>5</v>
      </c>
      <c r="I4336">
        <v>63</v>
      </c>
      <c r="J4336">
        <v>0</v>
      </c>
      <c r="K4336">
        <f>_xlfn.XLOOKUP(FraudData[[#This Row],[amount]],AmountRules[Amount Min],AmountRules[Risk Points],,-1)</f>
        <v>0</v>
      </c>
      <c r="L4336">
        <f>_xlfn.XLOOKUP(FraudData[[#This Row],[transaction_hour]],TimeRules[Hour Min],TimeRules[Risk Points],,-1)</f>
        <v>0</v>
      </c>
      <c r="M4336">
        <f>_xlfn.XLOOKUP(FraudData[[#This Row],[foreign_transaction]],ForeignRules[Foreign Transaction],ForeignRules[Risk Points],0)</f>
        <v>0</v>
      </c>
      <c r="N4336">
        <f>_xlfn.XLOOKUP(FraudData[[#This Row],[location_mismatch]],Table10[Location Mismatch],Table10[Risk Points],0)</f>
        <v>0</v>
      </c>
      <c r="O4336">
        <f>_xlfn.XLOOKUP(FraudData[[#This Row],[device_trust_score]],DeviceRules[Device Min],DeviceRules[Risk Points],,-1)</f>
        <v>1</v>
      </c>
      <c r="P4336">
        <f>_xlfn.XLOOKUP(FraudData[[#This Row],[velocity_last_24h]],VelocityRules[Velocity Min],VelocityRules[Risk Points],,-1)</f>
        <v>3</v>
      </c>
      <c r="Q4336">
        <f>_xlfn.XLOOKUP(FraudData[[#This Row],[merchant_category]],MerchantRules[Merchant Category],MerchantRules[Risk Points],0)</f>
        <v>0</v>
      </c>
      <c r="R4336">
        <f>SUM(FraudData[[#This Row],[Amount Risk]:[Merchant Risk]])</f>
        <v>4</v>
      </c>
      <c r="S4336" t="str" cm="1">
        <f t="array" ref="S4336">_xlfn.IFS(FraudData[[#This Row],[Fraud Risk Score]]&gt;=8,"High Risk",FraudData[[#This Row],[Fraud Risk Score]]&gt;=6,"Medium Risk",TRUE,"Low Risk")</f>
        <v>Low Risk</v>
      </c>
    </row>
    <row r="4337" spans="1:19">
      <c r="A4337">
        <v>4336</v>
      </c>
      <c r="B4337">
        <v>10.1</v>
      </c>
      <c r="C4337">
        <v>10</v>
      </c>
      <c r="D4337" t="s">
        <v>47</v>
      </c>
      <c r="E4337">
        <v>0</v>
      </c>
      <c r="F4337">
        <v>0</v>
      </c>
      <c r="G4337">
        <v>47</v>
      </c>
      <c r="H4337">
        <v>1</v>
      </c>
      <c r="I4337">
        <v>23</v>
      </c>
      <c r="J4337">
        <v>0</v>
      </c>
      <c r="K4337">
        <f>_xlfn.XLOOKUP(FraudData[[#This Row],[amount]],AmountRules[Amount Min],AmountRules[Risk Points],,-1)</f>
        <v>0</v>
      </c>
      <c r="L4337">
        <f>_xlfn.XLOOKUP(FraudData[[#This Row],[transaction_hour]],TimeRules[Hour Min],TimeRules[Risk Points],,-1)</f>
        <v>0</v>
      </c>
      <c r="M4337">
        <f>_xlfn.XLOOKUP(FraudData[[#This Row],[foreign_transaction]],ForeignRules[Foreign Transaction],ForeignRules[Risk Points],0)</f>
        <v>0</v>
      </c>
      <c r="N4337">
        <f>_xlfn.XLOOKUP(FraudData[[#This Row],[location_mismatch]],Table10[Location Mismatch],Table10[Risk Points],0)</f>
        <v>0</v>
      </c>
      <c r="O4337">
        <f>_xlfn.XLOOKUP(FraudData[[#This Row],[device_trust_score]],DeviceRules[Device Min],DeviceRules[Risk Points],,-1)</f>
        <v>2</v>
      </c>
      <c r="P4337">
        <f>_xlfn.XLOOKUP(FraudData[[#This Row],[velocity_last_24h]],VelocityRules[Velocity Min],VelocityRules[Risk Points],,-1)</f>
        <v>0</v>
      </c>
      <c r="Q4337">
        <f>_xlfn.XLOOKUP(FraudData[[#This Row],[merchant_category]],MerchantRules[Merchant Category],MerchantRules[Risk Points],0)</f>
        <v>0</v>
      </c>
      <c r="R4337">
        <f>SUM(FraudData[[#This Row],[Amount Risk]:[Merchant Risk]])</f>
        <v>2</v>
      </c>
      <c r="S4337" t="str" cm="1">
        <f t="array" ref="S4337">_xlfn.IFS(FraudData[[#This Row],[Fraud Risk Score]]&gt;=8,"High Risk",FraudData[[#This Row],[Fraud Risk Score]]&gt;=6,"Medium Risk",TRUE,"Low Risk")</f>
        <v>Low Risk</v>
      </c>
    </row>
    <row r="4338" spans="1:19">
      <c r="A4338">
        <v>4337</v>
      </c>
      <c r="B4338">
        <v>164.69</v>
      </c>
      <c r="C4338">
        <v>20</v>
      </c>
      <c r="D4338" t="s">
        <v>50</v>
      </c>
      <c r="E4338">
        <v>0</v>
      </c>
      <c r="F4338">
        <v>0</v>
      </c>
      <c r="G4338">
        <v>73</v>
      </c>
      <c r="H4338">
        <v>2</v>
      </c>
      <c r="I4338">
        <v>64</v>
      </c>
      <c r="J4338">
        <v>0</v>
      </c>
      <c r="K4338">
        <f>_xlfn.XLOOKUP(FraudData[[#This Row],[amount]],AmountRules[Amount Min],AmountRules[Risk Points],,-1)</f>
        <v>0</v>
      </c>
      <c r="L4338">
        <f>_xlfn.XLOOKUP(FraudData[[#This Row],[transaction_hour]],TimeRules[Hour Min],TimeRules[Risk Points],,-1)</f>
        <v>0</v>
      </c>
      <c r="M4338">
        <f>_xlfn.XLOOKUP(FraudData[[#This Row],[foreign_transaction]],ForeignRules[Foreign Transaction],ForeignRules[Risk Points],0)</f>
        <v>0</v>
      </c>
      <c r="N4338">
        <f>_xlfn.XLOOKUP(FraudData[[#This Row],[location_mismatch]],Table10[Location Mismatch],Table10[Risk Points],0)</f>
        <v>0</v>
      </c>
      <c r="O4338">
        <f>_xlfn.XLOOKUP(FraudData[[#This Row],[device_trust_score]],DeviceRules[Device Min],DeviceRules[Risk Points],,-1)</f>
        <v>0</v>
      </c>
      <c r="P4338">
        <f>_xlfn.XLOOKUP(FraudData[[#This Row],[velocity_last_24h]],VelocityRules[Velocity Min],VelocityRules[Risk Points],,-1)</f>
        <v>0</v>
      </c>
      <c r="Q4338">
        <f>_xlfn.XLOOKUP(FraudData[[#This Row],[merchant_category]],MerchantRules[Merchant Category],MerchantRules[Risk Points],0)</f>
        <v>0</v>
      </c>
      <c r="R4338">
        <f>SUM(FraudData[[#This Row],[Amount Risk]:[Merchant Risk]])</f>
        <v>0</v>
      </c>
      <c r="S4338" t="str" cm="1">
        <f t="array" ref="S4338">_xlfn.IFS(FraudData[[#This Row],[Fraud Risk Score]]&gt;=8,"High Risk",FraudData[[#This Row],[Fraud Risk Score]]&gt;=6,"Medium Risk",TRUE,"Low Risk")</f>
        <v>Low Risk</v>
      </c>
    </row>
    <row r="4339" spans="1:19">
      <c r="A4339">
        <v>4338</v>
      </c>
      <c r="B4339">
        <v>418.84</v>
      </c>
      <c r="C4339">
        <v>0</v>
      </c>
      <c r="D4339" t="s">
        <v>48</v>
      </c>
      <c r="E4339">
        <v>0</v>
      </c>
      <c r="F4339">
        <v>0</v>
      </c>
      <c r="G4339">
        <v>40</v>
      </c>
      <c r="H4339">
        <v>3</v>
      </c>
      <c r="I4339">
        <v>31</v>
      </c>
      <c r="J4339">
        <v>0</v>
      </c>
      <c r="K4339">
        <f>_xlfn.XLOOKUP(FraudData[[#This Row],[amount]],AmountRules[Amount Min],AmountRules[Risk Points],,-1)</f>
        <v>0</v>
      </c>
      <c r="L4339">
        <f>_xlfn.XLOOKUP(FraudData[[#This Row],[transaction_hour]],TimeRules[Hour Min],TimeRules[Risk Points],,-1)</f>
        <v>3</v>
      </c>
      <c r="M4339">
        <f>_xlfn.XLOOKUP(FraudData[[#This Row],[foreign_transaction]],ForeignRules[Foreign Transaction],ForeignRules[Risk Points],0)</f>
        <v>0</v>
      </c>
      <c r="N4339">
        <f>_xlfn.XLOOKUP(FraudData[[#This Row],[location_mismatch]],Table10[Location Mismatch],Table10[Risk Points],0)</f>
        <v>0</v>
      </c>
      <c r="O4339">
        <f>_xlfn.XLOOKUP(FraudData[[#This Row],[device_trust_score]],DeviceRules[Device Min],DeviceRules[Risk Points],,-1)</f>
        <v>2</v>
      </c>
      <c r="P4339">
        <f>_xlfn.XLOOKUP(FraudData[[#This Row],[velocity_last_24h]],VelocityRules[Velocity Min],VelocityRules[Risk Points],,-1)</f>
        <v>0</v>
      </c>
      <c r="Q4339">
        <f>_xlfn.XLOOKUP(FraudData[[#This Row],[merchant_category]],MerchantRules[Merchant Category],MerchantRules[Risk Points],0)</f>
        <v>0</v>
      </c>
      <c r="R4339">
        <f>SUM(FraudData[[#This Row],[Amount Risk]:[Merchant Risk]])</f>
        <v>5</v>
      </c>
      <c r="S4339" t="str" cm="1">
        <f t="array" ref="S4339">_xlfn.IFS(FraudData[[#This Row],[Fraud Risk Score]]&gt;=8,"High Risk",FraudData[[#This Row],[Fraud Risk Score]]&gt;=6,"Medium Risk",TRUE,"Low Risk")</f>
        <v>Low Risk</v>
      </c>
    </row>
    <row r="4340" spans="1:19">
      <c r="A4340">
        <v>4339</v>
      </c>
      <c r="B4340">
        <v>86.98</v>
      </c>
      <c r="C4340">
        <v>19</v>
      </c>
      <c r="D4340" t="s">
        <v>50</v>
      </c>
      <c r="E4340">
        <v>0</v>
      </c>
      <c r="F4340">
        <v>1</v>
      </c>
      <c r="G4340">
        <v>82</v>
      </c>
      <c r="H4340">
        <v>1</v>
      </c>
      <c r="I4340">
        <v>61</v>
      </c>
      <c r="J4340">
        <v>0</v>
      </c>
      <c r="K4340">
        <f>_xlfn.XLOOKUP(FraudData[[#This Row],[amount]],AmountRules[Amount Min],AmountRules[Risk Points],,-1)</f>
        <v>0</v>
      </c>
      <c r="L4340">
        <f>_xlfn.XLOOKUP(FraudData[[#This Row],[transaction_hour]],TimeRules[Hour Min],TimeRules[Risk Points],,-1)</f>
        <v>0</v>
      </c>
      <c r="M4340">
        <f>_xlfn.XLOOKUP(FraudData[[#This Row],[foreign_transaction]],ForeignRules[Foreign Transaction],ForeignRules[Risk Points],0)</f>
        <v>0</v>
      </c>
      <c r="N4340">
        <f>_xlfn.XLOOKUP(FraudData[[#This Row],[location_mismatch]],Table10[Location Mismatch],Table10[Risk Points],0)</f>
        <v>3</v>
      </c>
      <c r="O4340">
        <f>_xlfn.XLOOKUP(FraudData[[#This Row],[device_trust_score]],DeviceRules[Device Min],DeviceRules[Risk Points],,-1)</f>
        <v>0</v>
      </c>
      <c r="P4340">
        <f>_xlfn.XLOOKUP(FraudData[[#This Row],[velocity_last_24h]],VelocityRules[Velocity Min],VelocityRules[Risk Points],,-1)</f>
        <v>0</v>
      </c>
      <c r="Q4340">
        <f>_xlfn.XLOOKUP(FraudData[[#This Row],[merchant_category]],MerchantRules[Merchant Category],MerchantRules[Risk Points],0)</f>
        <v>0</v>
      </c>
      <c r="R4340">
        <f>SUM(FraudData[[#This Row],[Amount Risk]:[Merchant Risk]])</f>
        <v>3</v>
      </c>
      <c r="S4340" t="str" cm="1">
        <f t="array" ref="S4340">_xlfn.IFS(FraudData[[#This Row],[Fraud Risk Score]]&gt;=8,"High Risk",FraudData[[#This Row],[Fraud Risk Score]]&gt;=6,"Medium Risk",TRUE,"Low Risk")</f>
        <v>Low Risk</v>
      </c>
    </row>
    <row r="4341" spans="1:19">
      <c r="A4341">
        <v>4340</v>
      </c>
      <c r="B4341">
        <v>43.88</v>
      </c>
      <c r="C4341">
        <v>11</v>
      </c>
      <c r="D4341" t="s">
        <v>46</v>
      </c>
      <c r="E4341">
        <v>1</v>
      </c>
      <c r="F4341">
        <v>0</v>
      </c>
      <c r="G4341">
        <v>74</v>
      </c>
      <c r="H4341">
        <v>3</v>
      </c>
      <c r="I4341">
        <v>43</v>
      </c>
      <c r="J4341">
        <v>0</v>
      </c>
      <c r="K4341">
        <f>_xlfn.XLOOKUP(FraudData[[#This Row],[amount]],AmountRules[Amount Min],AmountRules[Risk Points],,-1)</f>
        <v>0</v>
      </c>
      <c r="L4341">
        <f>_xlfn.XLOOKUP(FraudData[[#This Row],[transaction_hour]],TimeRules[Hour Min],TimeRules[Risk Points],,-1)</f>
        <v>0</v>
      </c>
      <c r="M4341">
        <f>_xlfn.XLOOKUP(FraudData[[#This Row],[foreign_transaction]],ForeignRules[Foreign Transaction],ForeignRules[Risk Points],0)</f>
        <v>3</v>
      </c>
      <c r="N4341">
        <f>_xlfn.XLOOKUP(FraudData[[#This Row],[location_mismatch]],Table10[Location Mismatch],Table10[Risk Points],0)</f>
        <v>0</v>
      </c>
      <c r="O4341">
        <f>_xlfn.XLOOKUP(FraudData[[#This Row],[device_trust_score]],DeviceRules[Device Min],DeviceRules[Risk Points],,-1)</f>
        <v>0</v>
      </c>
      <c r="P4341">
        <f>_xlfn.XLOOKUP(FraudData[[#This Row],[velocity_last_24h]],VelocityRules[Velocity Min],VelocityRules[Risk Points],,-1)</f>
        <v>0</v>
      </c>
      <c r="Q4341">
        <f>_xlfn.XLOOKUP(FraudData[[#This Row],[merchant_category]],MerchantRules[Merchant Category],MerchantRules[Risk Points],0)</f>
        <v>0</v>
      </c>
      <c r="R4341">
        <f>SUM(FraudData[[#This Row],[Amount Risk]:[Merchant Risk]])</f>
        <v>3</v>
      </c>
      <c r="S4341" t="str" cm="1">
        <f t="array" ref="S4341">_xlfn.IFS(FraudData[[#This Row],[Fraud Risk Score]]&gt;=8,"High Risk",FraudData[[#This Row],[Fraud Risk Score]]&gt;=6,"Medium Risk",TRUE,"Low Risk")</f>
        <v>Low Risk</v>
      </c>
    </row>
    <row r="4342" spans="1:19">
      <c r="A4342">
        <v>4341</v>
      </c>
      <c r="B4342">
        <v>105.2</v>
      </c>
      <c r="C4342">
        <v>16</v>
      </c>
      <c r="D4342" t="s">
        <v>47</v>
      </c>
      <c r="E4342">
        <v>1</v>
      </c>
      <c r="F4342">
        <v>0</v>
      </c>
      <c r="G4342">
        <v>88</v>
      </c>
      <c r="H4342">
        <v>1</v>
      </c>
      <c r="I4342">
        <v>44</v>
      </c>
      <c r="J4342">
        <v>0</v>
      </c>
      <c r="K4342">
        <f>_xlfn.XLOOKUP(FraudData[[#This Row],[amount]],AmountRules[Amount Min],AmountRules[Risk Points],,-1)</f>
        <v>0</v>
      </c>
      <c r="L4342">
        <f>_xlfn.XLOOKUP(FraudData[[#This Row],[transaction_hour]],TimeRules[Hour Min],TimeRules[Risk Points],,-1)</f>
        <v>0</v>
      </c>
      <c r="M4342">
        <f>_xlfn.XLOOKUP(FraudData[[#This Row],[foreign_transaction]],ForeignRules[Foreign Transaction],ForeignRules[Risk Points],0)</f>
        <v>3</v>
      </c>
      <c r="N4342">
        <f>_xlfn.XLOOKUP(FraudData[[#This Row],[location_mismatch]],Table10[Location Mismatch],Table10[Risk Points],0)</f>
        <v>0</v>
      </c>
      <c r="O4342">
        <f>_xlfn.XLOOKUP(FraudData[[#This Row],[device_trust_score]],DeviceRules[Device Min],DeviceRules[Risk Points],,-1)</f>
        <v>0</v>
      </c>
      <c r="P4342">
        <f>_xlfn.XLOOKUP(FraudData[[#This Row],[velocity_last_24h]],VelocityRules[Velocity Min],VelocityRules[Risk Points],,-1)</f>
        <v>0</v>
      </c>
      <c r="Q4342">
        <f>_xlfn.XLOOKUP(FraudData[[#This Row],[merchant_category]],MerchantRules[Merchant Category],MerchantRules[Risk Points],0)</f>
        <v>0</v>
      </c>
      <c r="R4342">
        <f>SUM(FraudData[[#This Row],[Amount Risk]:[Merchant Risk]])</f>
        <v>3</v>
      </c>
      <c r="S4342" t="str" cm="1">
        <f t="array" ref="S4342">_xlfn.IFS(FraudData[[#This Row],[Fraud Risk Score]]&gt;=8,"High Risk",FraudData[[#This Row],[Fraud Risk Score]]&gt;=6,"Medium Risk",TRUE,"Low Risk")</f>
        <v>Low Risk</v>
      </c>
    </row>
    <row r="4343" spans="1:19">
      <c r="A4343">
        <v>4342</v>
      </c>
      <c r="B4343">
        <v>8.92</v>
      </c>
      <c r="C4343">
        <v>14</v>
      </c>
      <c r="D4343" t="s">
        <v>46</v>
      </c>
      <c r="E4343">
        <v>0</v>
      </c>
      <c r="F4343">
        <v>0</v>
      </c>
      <c r="G4343">
        <v>76</v>
      </c>
      <c r="H4343">
        <v>2</v>
      </c>
      <c r="I4343">
        <v>31</v>
      </c>
      <c r="J4343">
        <v>0</v>
      </c>
      <c r="K4343">
        <f>_xlfn.XLOOKUP(FraudData[[#This Row],[amount]],AmountRules[Amount Min],AmountRules[Risk Points],,-1)</f>
        <v>0</v>
      </c>
      <c r="L4343">
        <f>_xlfn.XLOOKUP(FraudData[[#This Row],[transaction_hour]],TimeRules[Hour Min],TimeRules[Risk Points],,-1)</f>
        <v>0</v>
      </c>
      <c r="M4343">
        <f>_xlfn.XLOOKUP(FraudData[[#This Row],[foreign_transaction]],ForeignRules[Foreign Transaction],ForeignRules[Risk Points],0)</f>
        <v>0</v>
      </c>
      <c r="N4343">
        <f>_xlfn.XLOOKUP(FraudData[[#This Row],[location_mismatch]],Table10[Location Mismatch],Table10[Risk Points],0)</f>
        <v>0</v>
      </c>
      <c r="O4343">
        <f>_xlfn.XLOOKUP(FraudData[[#This Row],[device_trust_score]],DeviceRules[Device Min],DeviceRules[Risk Points],,-1)</f>
        <v>0</v>
      </c>
      <c r="P4343">
        <f>_xlfn.XLOOKUP(FraudData[[#This Row],[velocity_last_24h]],VelocityRules[Velocity Min],VelocityRules[Risk Points],,-1)</f>
        <v>0</v>
      </c>
      <c r="Q4343">
        <f>_xlfn.XLOOKUP(FraudData[[#This Row],[merchant_category]],MerchantRules[Merchant Category],MerchantRules[Risk Points],0)</f>
        <v>0</v>
      </c>
      <c r="R4343">
        <f>SUM(FraudData[[#This Row],[Amount Risk]:[Merchant Risk]])</f>
        <v>0</v>
      </c>
      <c r="S4343" t="str" cm="1">
        <f t="array" ref="S4343">_xlfn.IFS(FraudData[[#This Row],[Fraud Risk Score]]&gt;=8,"High Risk",FraudData[[#This Row],[Fraud Risk Score]]&gt;=6,"Medium Risk",TRUE,"Low Risk")</f>
        <v>Low Risk</v>
      </c>
    </row>
    <row r="4344" spans="1:19">
      <c r="A4344">
        <v>4343</v>
      </c>
      <c r="B4344">
        <v>309.14999999999998</v>
      </c>
      <c r="C4344">
        <v>1</v>
      </c>
      <c r="D4344" t="s">
        <v>48</v>
      </c>
      <c r="E4344">
        <v>0</v>
      </c>
      <c r="F4344">
        <v>0</v>
      </c>
      <c r="G4344">
        <v>64</v>
      </c>
      <c r="H4344">
        <v>4</v>
      </c>
      <c r="I4344">
        <v>60</v>
      </c>
      <c r="J4344">
        <v>0</v>
      </c>
      <c r="K4344">
        <f>_xlfn.XLOOKUP(FraudData[[#This Row],[amount]],AmountRules[Amount Min],AmountRules[Risk Points],,-1)</f>
        <v>0</v>
      </c>
      <c r="L4344">
        <f>_xlfn.XLOOKUP(FraudData[[#This Row],[transaction_hour]],TimeRules[Hour Min],TimeRules[Risk Points],,-1)</f>
        <v>3</v>
      </c>
      <c r="M4344">
        <f>_xlfn.XLOOKUP(FraudData[[#This Row],[foreign_transaction]],ForeignRules[Foreign Transaction],ForeignRules[Risk Points],0)</f>
        <v>0</v>
      </c>
      <c r="N4344">
        <f>_xlfn.XLOOKUP(FraudData[[#This Row],[location_mismatch]],Table10[Location Mismatch],Table10[Risk Points],0)</f>
        <v>0</v>
      </c>
      <c r="O4344">
        <f>_xlfn.XLOOKUP(FraudData[[#This Row],[device_trust_score]],DeviceRules[Device Min],DeviceRules[Risk Points],,-1)</f>
        <v>1</v>
      </c>
      <c r="P4344">
        <f>_xlfn.XLOOKUP(FraudData[[#This Row],[velocity_last_24h]],VelocityRules[Velocity Min],VelocityRules[Risk Points],,-1)</f>
        <v>0</v>
      </c>
      <c r="Q4344">
        <f>_xlfn.XLOOKUP(FraudData[[#This Row],[merchant_category]],MerchantRules[Merchant Category],MerchantRules[Risk Points],0)</f>
        <v>0</v>
      </c>
      <c r="R4344">
        <f>SUM(FraudData[[#This Row],[Amount Risk]:[Merchant Risk]])</f>
        <v>4</v>
      </c>
      <c r="S4344" t="str" cm="1">
        <f t="array" ref="S4344">_xlfn.IFS(FraudData[[#This Row],[Fraud Risk Score]]&gt;=8,"High Risk",FraudData[[#This Row],[Fraud Risk Score]]&gt;=6,"Medium Risk",TRUE,"Low Risk")</f>
        <v>Low Risk</v>
      </c>
    </row>
    <row r="4345" spans="1:19">
      <c r="A4345">
        <v>4344</v>
      </c>
      <c r="B4345">
        <v>315.12</v>
      </c>
      <c r="C4345">
        <v>17</v>
      </c>
      <c r="D4345" t="s">
        <v>48</v>
      </c>
      <c r="E4345">
        <v>0</v>
      </c>
      <c r="F4345">
        <v>0</v>
      </c>
      <c r="G4345">
        <v>78</v>
      </c>
      <c r="H4345">
        <v>1</v>
      </c>
      <c r="I4345">
        <v>46</v>
      </c>
      <c r="J4345">
        <v>0</v>
      </c>
      <c r="K4345">
        <f>_xlfn.XLOOKUP(FraudData[[#This Row],[amount]],AmountRules[Amount Min],AmountRules[Risk Points],,-1)</f>
        <v>0</v>
      </c>
      <c r="L4345">
        <f>_xlfn.XLOOKUP(FraudData[[#This Row],[transaction_hour]],TimeRules[Hour Min],TimeRules[Risk Points],,-1)</f>
        <v>0</v>
      </c>
      <c r="M4345">
        <f>_xlfn.XLOOKUP(FraudData[[#This Row],[foreign_transaction]],ForeignRules[Foreign Transaction],ForeignRules[Risk Points],0)</f>
        <v>0</v>
      </c>
      <c r="N4345">
        <f>_xlfn.XLOOKUP(FraudData[[#This Row],[location_mismatch]],Table10[Location Mismatch],Table10[Risk Points],0)</f>
        <v>0</v>
      </c>
      <c r="O4345">
        <f>_xlfn.XLOOKUP(FraudData[[#This Row],[device_trust_score]],DeviceRules[Device Min],DeviceRules[Risk Points],,-1)</f>
        <v>0</v>
      </c>
      <c r="P4345">
        <f>_xlfn.XLOOKUP(FraudData[[#This Row],[velocity_last_24h]],VelocityRules[Velocity Min],VelocityRules[Risk Points],,-1)</f>
        <v>0</v>
      </c>
      <c r="Q4345">
        <f>_xlfn.XLOOKUP(FraudData[[#This Row],[merchant_category]],MerchantRules[Merchant Category],MerchantRules[Risk Points],0)</f>
        <v>0</v>
      </c>
      <c r="R4345">
        <f>SUM(FraudData[[#This Row],[Amount Risk]:[Merchant Risk]])</f>
        <v>0</v>
      </c>
      <c r="S4345" t="str" cm="1">
        <f t="array" ref="S4345">_xlfn.IFS(FraudData[[#This Row],[Fraud Risk Score]]&gt;=8,"High Risk",FraudData[[#This Row],[Fraud Risk Score]]&gt;=6,"Medium Risk",TRUE,"Low Risk")</f>
        <v>Low Risk</v>
      </c>
    </row>
    <row r="4346" spans="1:19">
      <c r="A4346">
        <v>4345</v>
      </c>
      <c r="B4346">
        <v>159.61000000000001</v>
      </c>
      <c r="C4346">
        <v>15</v>
      </c>
      <c r="D4346" t="s">
        <v>50</v>
      </c>
      <c r="E4346">
        <v>0</v>
      </c>
      <c r="F4346">
        <v>0</v>
      </c>
      <c r="G4346">
        <v>41</v>
      </c>
      <c r="H4346">
        <v>1</v>
      </c>
      <c r="I4346">
        <v>35</v>
      </c>
      <c r="J4346">
        <v>0</v>
      </c>
      <c r="K4346">
        <f>_xlfn.XLOOKUP(FraudData[[#This Row],[amount]],AmountRules[Amount Min],AmountRules[Risk Points],,-1)</f>
        <v>0</v>
      </c>
      <c r="L4346">
        <f>_xlfn.XLOOKUP(FraudData[[#This Row],[transaction_hour]],TimeRules[Hour Min],TimeRules[Risk Points],,-1)</f>
        <v>0</v>
      </c>
      <c r="M4346">
        <f>_xlfn.XLOOKUP(FraudData[[#This Row],[foreign_transaction]],ForeignRules[Foreign Transaction],ForeignRules[Risk Points],0)</f>
        <v>0</v>
      </c>
      <c r="N4346">
        <f>_xlfn.XLOOKUP(FraudData[[#This Row],[location_mismatch]],Table10[Location Mismatch],Table10[Risk Points],0)</f>
        <v>0</v>
      </c>
      <c r="O4346">
        <f>_xlfn.XLOOKUP(FraudData[[#This Row],[device_trust_score]],DeviceRules[Device Min],DeviceRules[Risk Points],,-1)</f>
        <v>2</v>
      </c>
      <c r="P4346">
        <f>_xlfn.XLOOKUP(FraudData[[#This Row],[velocity_last_24h]],VelocityRules[Velocity Min],VelocityRules[Risk Points],,-1)</f>
        <v>0</v>
      </c>
      <c r="Q4346">
        <f>_xlfn.XLOOKUP(FraudData[[#This Row],[merchant_category]],MerchantRules[Merchant Category],MerchantRules[Risk Points],0)</f>
        <v>0</v>
      </c>
      <c r="R4346">
        <f>SUM(FraudData[[#This Row],[Amount Risk]:[Merchant Risk]])</f>
        <v>2</v>
      </c>
      <c r="S4346" t="str" cm="1">
        <f t="array" ref="S4346">_xlfn.IFS(FraudData[[#This Row],[Fraud Risk Score]]&gt;=8,"High Risk",FraudData[[#This Row],[Fraud Risk Score]]&gt;=6,"Medium Risk",TRUE,"Low Risk")</f>
        <v>Low Risk</v>
      </c>
    </row>
    <row r="4347" spans="1:19">
      <c r="A4347">
        <v>4346</v>
      </c>
      <c r="B4347">
        <v>78.400000000000006</v>
      </c>
      <c r="C4347">
        <v>3</v>
      </c>
      <c r="D4347" t="s">
        <v>49</v>
      </c>
      <c r="E4347">
        <v>0</v>
      </c>
      <c r="F4347">
        <v>1</v>
      </c>
      <c r="G4347">
        <v>28</v>
      </c>
      <c r="H4347">
        <v>2</v>
      </c>
      <c r="I4347">
        <v>35</v>
      </c>
      <c r="J4347">
        <v>1</v>
      </c>
      <c r="K4347">
        <f>_xlfn.XLOOKUP(FraudData[[#This Row],[amount]],AmountRules[Amount Min],AmountRules[Risk Points],,-1)</f>
        <v>0</v>
      </c>
      <c r="L4347">
        <f>_xlfn.XLOOKUP(FraudData[[#This Row],[transaction_hour]],TimeRules[Hour Min],TimeRules[Risk Points],,-1)</f>
        <v>3</v>
      </c>
      <c r="M4347">
        <f>_xlfn.XLOOKUP(FraudData[[#This Row],[foreign_transaction]],ForeignRules[Foreign Transaction],ForeignRules[Risk Points],0)</f>
        <v>0</v>
      </c>
      <c r="N4347">
        <f>_xlfn.XLOOKUP(FraudData[[#This Row],[location_mismatch]],Table10[Location Mismatch],Table10[Risk Points],0)</f>
        <v>3</v>
      </c>
      <c r="O4347">
        <f>_xlfn.XLOOKUP(FraudData[[#This Row],[device_trust_score]],DeviceRules[Device Min],DeviceRules[Risk Points],,-1)</f>
        <v>3</v>
      </c>
      <c r="P4347">
        <f>_xlfn.XLOOKUP(FraudData[[#This Row],[velocity_last_24h]],VelocityRules[Velocity Min],VelocityRules[Risk Points],,-1)</f>
        <v>0</v>
      </c>
      <c r="Q4347">
        <f>_xlfn.XLOOKUP(FraudData[[#This Row],[merchant_category]],MerchantRules[Merchant Category],MerchantRules[Risk Points],0)</f>
        <v>1</v>
      </c>
      <c r="R4347">
        <f>SUM(FraudData[[#This Row],[Amount Risk]:[Merchant Risk]])</f>
        <v>10</v>
      </c>
      <c r="S4347" t="str" cm="1">
        <f t="array" ref="S4347">_xlfn.IFS(FraudData[[#This Row],[Fraud Risk Score]]&gt;=8,"High Risk",FraudData[[#This Row],[Fraud Risk Score]]&gt;=6,"Medium Risk",TRUE,"Low Risk")</f>
        <v>High Risk</v>
      </c>
    </row>
    <row r="4348" spans="1:19">
      <c r="A4348">
        <v>4347</v>
      </c>
      <c r="B4348">
        <v>289.5</v>
      </c>
      <c r="C4348">
        <v>7</v>
      </c>
      <c r="D4348" t="s">
        <v>49</v>
      </c>
      <c r="E4348">
        <v>0</v>
      </c>
      <c r="F4348">
        <v>0</v>
      </c>
      <c r="G4348">
        <v>80</v>
      </c>
      <c r="H4348">
        <v>2</v>
      </c>
      <c r="I4348">
        <v>31</v>
      </c>
      <c r="J4348">
        <v>0</v>
      </c>
      <c r="K4348">
        <f>_xlfn.XLOOKUP(FraudData[[#This Row],[amount]],AmountRules[Amount Min],AmountRules[Risk Points],,-1)</f>
        <v>0</v>
      </c>
      <c r="L4348">
        <f>_xlfn.XLOOKUP(FraudData[[#This Row],[transaction_hour]],TimeRules[Hour Min],TimeRules[Risk Points],,-1)</f>
        <v>0</v>
      </c>
      <c r="M4348">
        <f>_xlfn.XLOOKUP(FraudData[[#This Row],[foreign_transaction]],ForeignRules[Foreign Transaction],ForeignRules[Risk Points],0)</f>
        <v>0</v>
      </c>
      <c r="N4348">
        <f>_xlfn.XLOOKUP(FraudData[[#This Row],[location_mismatch]],Table10[Location Mismatch],Table10[Risk Points],0)</f>
        <v>0</v>
      </c>
      <c r="O4348">
        <f>_xlfn.XLOOKUP(FraudData[[#This Row],[device_trust_score]],DeviceRules[Device Min],DeviceRules[Risk Points],,-1)</f>
        <v>0</v>
      </c>
      <c r="P4348">
        <f>_xlfn.XLOOKUP(FraudData[[#This Row],[velocity_last_24h]],VelocityRules[Velocity Min],VelocityRules[Risk Points],,-1)</f>
        <v>0</v>
      </c>
      <c r="Q4348">
        <f>_xlfn.XLOOKUP(FraudData[[#This Row],[merchant_category]],MerchantRules[Merchant Category],MerchantRules[Risk Points],0)</f>
        <v>1</v>
      </c>
      <c r="R4348">
        <f>SUM(FraudData[[#This Row],[Amount Risk]:[Merchant Risk]])</f>
        <v>1</v>
      </c>
      <c r="S4348" t="str" cm="1">
        <f t="array" ref="S4348">_xlfn.IFS(FraudData[[#This Row],[Fraud Risk Score]]&gt;=8,"High Risk",FraudData[[#This Row],[Fraud Risk Score]]&gt;=6,"Medium Risk",TRUE,"Low Risk")</f>
        <v>Low Risk</v>
      </c>
    </row>
    <row r="4349" spans="1:19">
      <c r="A4349">
        <v>4348</v>
      </c>
      <c r="B4349">
        <v>145.62</v>
      </c>
      <c r="C4349">
        <v>1</v>
      </c>
      <c r="D4349" t="s">
        <v>48</v>
      </c>
      <c r="E4349">
        <v>1</v>
      </c>
      <c r="F4349">
        <v>0</v>
      </c>
      <c r="G4349">
        <v>54</v>
      </c>
      <c r="H4349">
        <v>3</v>
      </c>
      <c r="I4349">
        <v>24</v>
      </c>
      <c r="J4349">
        <v>0</v>
      </c>
      <c r="K4349">
        <f>_xlfn.XLOOKUP(FraudData[[#This Row],[amount]],AmountRules[Amount Min],AmountRules[Risk Points],,-1)</f>
        <v>0</v>
      </c>
      <c r="L4349">
        <f>_xlfn.XLOOKUP(FraudData[[#This Row],[transaction_hour]],TimeRules[Hour Min],TimeRules[Risk Points],,-1)</f>
        <v>3</v>
      </c>
      <c r="M4349">
        <f>_xlfn.XLOOKUP(FraudData[[#This Row],[foreign_transaction]],ForeignRules[Foreign Transaction],ForeignRules[Risk Points],0)</f>
        <v>3</v>
      </c>
      <c r="N4349">
        <f>_xlfn.XLOOKUP(FraudData[[#This Row],[location_mismatch]],Table10[Location Mismatch],Table10[Risk Points],0)</f>
        <v>0</v>
      </c>
      <c r="O4349">
        <f>_xlfn.XLOOKUP(FraudData[[#This Row],[device_trust_score]],DeviceRules[Device Min],DeviceRules[Risk Points],,-1)</f>
        <v>1</v>
      </c>
      <c r="P4349">
        <f>_xlfn.XLOOKUP(FraudData[[#This Row],[velocity_last_24h]],VelocityRules[Velocity Min],VelocityRules[Risk Points],,-1)</f>
        <v>0</v>
      </c>
      <c r="Q4349">
        <f>_xlfn.XLOOKUP(FraudData[[#This Row],[merchant_category]],MerchantRules[Merchant Category],MerchantRules[Risk Points],0)</f>
        <v>0</v>
      </c>
      <c r="R4349">
        <f>SUM(FraudData[[#This Row],[Amount Risk]:[Merchant Risk]])</f>
        <v>7</v>
      </c>
      <c r="S4349" t="str" cm="1">
        <f t="array" ref="S4349">_xlfn.IFS(FraudData[[#This Row],[Fraud Risk Score]]&gt;=8,"High Risk",FraudData[[#This Row],[Fraud Risk Score]]&gt;=6,"Medium Risk",TRUE,"Low Risk")</f>
        <v>Medium Risk</v>
      </c>
    </row>
    <row r="4350" spans="1:19">
      <c r="A4350">
        <v>4349</v>
      </c>
      <c r="B4350">
        <v>314.7</v>
      </c>
      <c r="C4350">
        <v>13</v>
      </c>
      <c r="D4350" t="s">
        <v>48</v>
      </c>
      <c r="E4350">
        <v>0</v>
      </c>
      <c r="F4350">
        <v>0</v>
      </c>
      <c r="G4350">
        <v>58</v>
      </c>
      <c r="H4350">
        <v>3</v>
      </c>
      <c r="I4350">
        <v>45</v>
      </c>
      <c r="J4350">
        <v>0</v>
      </c>
      <c r="K4350">
        <f>_xlfn.XLOOKUP(FraudData[[#This Row],[amount]],AmountRules[Amount Min],AmountRules[Risk Points],,-1)</f>
        <v>0</v>
      </c>
      <c r="L4350">
        <f>_xlfn.XLOOKUP(FraudData[[#This Row],[transaction_hour]],TimeRules[Hour Min],TimeRules[Risk Points],,-1)</f>
        <v>0</v>
      </c>
      <c r="M4350">
        <f>_xlfn.XLOOKUP(FraudData[[#This Row],[foreign_transaction]],ForeignRules[Foreign Transaction],ForeignRules[Risk Points],0)</f>
        <v>0</v>
      </c>
      <c r="N4350">
        <f>_xlfn.XLOOKUP(FraudData[[#This Row],[location_mismatch]],Table10[Location Mismatch],Table10[Risk Points],0)</f>
        <v>0</v>
      </c>
      <c r="O4350">
        <f>_xlfn.XLOOKUP(FraudData[[#This Row],[device_trust_score]],DeviceRules[Device Min],DeviceRules[Risk Points],,-1)</f>
        <v>1</v>
      </c>
      <c r="P4350">
        <f>_xlfn.XLOOKUP(FraudData[[#This Row],[velocity_last_24h]],VelocityRules[Velocity Min],VelocityRules[Risk Points],,-1)</f>
        <v>0</v>
      </c>
      <c r="Q4350">
        <f>_xlfn.XLOOKUP(FraudData[[#This Row],[merchant_category]],MerchantRules[Merchant Category],MerchantRules[Risk Points],0)</f>
        <v>0</v>
      </c>
      <c r="R4350">
        <f>SUM(FraudData[[#This Row],[Amount Risk]:[Merchant Risk]])</f>
        <v>1</v>
      </c>
      <c r="S4350" t="str" cm="1">
        <f t="array" ref="S4350">_xlfn.IFS(FraudData[[#This Row],[Fraud Risk Score]]&gt;=8,"High Risk",FraudData[[#This Row],[Fraud Risk Score]]&gt;=6,"Medium Risk",TRUE,"Low Risk")</f>
        <v>Low Risk</v>
      </c>
    </row>
    <row r="4351" spans="1:19">
      <c r="A4351">
        <v>4350</v>
      </c>
      <c r="B4351">
        <v>179.68</v>
      </c>
      <c r="C4351">
        <v>14</v>
      </c>
      <c r="D4351" t="s">
        <v>47</v>
      </c>
      <c r="E4351">
        <v>0</v>
      </c>
      <c r="F4351">
        <v>0</v>
      </c>
      <c r="G4351">
        <v>68</v>
      </c>
      <c r="H4351">
        <v>1</v>
      </c>
      <c r="I4351">
        <v>22</v>
      </c>
      <c r="J4351">
        <v>0</v>
      </c>
      <c r="K4351">
        <f>_xlfn.XLOOKUP(FraudData[[#This Row],[amount]],AmountRules[Amount Min],AmountRules[Risk Points],,-1)</f>
        <v>0</v>
      </c>
      <c r="L4351">
        <f>_xlfn.XLOOKUP(FraudData[[#This Row],[transaction_hour]],TimeRules[Hour Min],TimeRules[Risk Points],,-1)</f>
        <v>0</v>
      </c>
      <c r="M4351">
        <f>_xlfn.XLOOKUP(FraudData[[#This Row],[foreign_transaction]],ForeignRules[Foreign Transaction],ForeignRules[Risk Points],0)</f>
        <v>0</v>
      </c>
      <c r="N4351">
        <f>_xlfn.XLOOKUP(FraudData[[#This Row],[location_mismatch]],Table10[Location Mismatch],Table10[Risk Points],0)</f>
        <v>0</v>
      </c>
      <c r="O4351">
        <f>_xlfn.XLOOKUP(FraudData[[#This Row],[device_trust_score]],DeviceRules[Device Min],DeviceRules[Risk Points],,-1)</f>
        <v>1</v>
      </c>
      <c r="P4351">
        <f>_xlfn.XLOOKUP(FraudData[[#This Row],[velocity_last_24h]],VelocityRules[Velocity Min],VelocityRules[Risk Points],,-1)</f>
        <v>0</v>
      </c>
      <c r="Q4351">
        <f>_xlfn.XLOOKUP(FraudData[[#This Row],[merchant_category]],MerchantRules[Merchant Category],MerchantRules[Risk Points],0)</f>
        <v>0</v>
      </c>
      <c r="R4351">
        <f>SUM(FraudData[[#This Row],[Amount Risk]:[Merchant Risk]])</f>
        <v>1</v>
      </c>
      <c r="S4351" t="str" cm="1">
        <f t="array" ref="S4351">_xlfn.IFS(FraudData[[#This Row],[Fraud Risk Score]]&gt;=8,"High Risk",FraudData[[#This Row],[Fraud Risk Score]]&gt;=6,"Medium Risk",TRUE,"Low Risk")</f>
        <v>Low Risk</v>
      </c>
    </row>
    <row r="4352" spans="1:19">
      <c r="A4352">
        <v>4351</v>
      </c>
      <c r="B4352">
        <v>276.18</v>
      </c>
      <c r="C4352">
        <v>8</v>
      </c>
      <c r="D4352" t="s">
        <v>48</v>
      </c>
      <c r="E4352">
        <v>0</v>
      </c>
      <c r="F4352">
        <v>0</v>
      </c>
      <c r="G4352">
        <v>93</v>
      </c>
      <c r="H4352">
        <v>4</v>
      </c>
      <c r="I4352">
        <v>66</v>
      </c>
      <c r="J4352">
        <v>0</v>
      </c>
      <c r="K4352">
        <f>_xlfn.XLOOKUP(FraudData[[#This Row],[amount]],AmountRules[Amount Min],AmountRules[Risk Points],,-1)</f>
        <v>0</v>
      </c>
      <c r="L4352">
        <f>_xlfn.XLOOKUP(FraudData[[#This Row],[transaction_hour]],TimeRules[Hour Min],TimeRules[Risk Points],,-1)</f>
        <v>0</v>
      </c>
      <c r="M4352">
        <f>_xlfn.XLOOKUP(FraudData[[#This Row],[foreign_transaction]],ForeignRules[Foreign Transaction],ForeignRules[Risk Points],0)</f>
        <v>0</v>
      </c>
      <c r="N4352">
        <f>_xlfn.XLOOKUP(FraudData[[#This Row],[location_mismatch]],Table10[Location Mismatch],Table10[Risk Points],0)</f>
        <v>0</v>
      </c>
      <c r="O4352">
        <f>_xlfn.XLOOKUP(FraudData[[#This Row],[device_trust_score]],DeviceRules[Device Min],DeviceRules[Risk Points],,-1)</f>
        <v>0</v>
      </c>
      <c r="P4352">
        <f>_xlfn.XLOOKUP(FraudData[[#This Row],[velocity_last_24h]],VelocityRules[Velocity Min],VelocityRules[Risk Points],,-1)</f>
        <v>0</v>
      </c>
      <c r="Q4352">
        <f>_xlfn.XLOOKUP(FraudData[[#This Row],[merchant_category]],MerchantRules[Merchant Category],MerchantRules[Risk Points],0)</f>
        <v>0</v>
      </c>
      <c r="R4352">
        <f>SUM(FraudData[[#This Row],[Amount Risk]:[Merchant Risk]])</f>
        <v>0</v>
      </c>
      <c r="S4352" t="str" cm="1">
        <f t="array" ref="S4352">_xlfn.IFS(FraudData[[#This Row],[Fraud Risk Score]]&gt;=8,"High Risk",FraudData[[#This Row],[Fraud Risk Score]]&gt;=6,"Medium Risk",TRUE,"Low Risk")</f>
        <v>Low Risk</v>
      </c>
    </row>
    <row r="4353" spans="1:19">
      <c r="A4353">
        <v>4352</v>
      </c>
      <c r="B4353">
        <v>164.29</v>
      </c>
      <c r="C4353">
        <v>1</v>
      </c>
      <c r="D4353" t="s">
        <v>48</v>
      </c>
      <c r="E4353">
        <v>0</v>
      </c>
      <c r="F4353">
        <v>0</v>
      </c>
      <c r="G4353">
        <v>89</v>
      </c>
      <c r="H4353">
        <v>1</v>
      </c>
      <c r="I4353">
        <v>57</v>
      </c>
      <c r="J4353">
        <v>0</v>
      </c>
      <c r="K4353">
        <f>_xlfn.XLOOKUP(FraudData[[#This Row],[amount]],AmountRules[Amount Min],AmountRules[Risk Points],,-1)</f>
        <v>0</v>
      </c>
      <c r="L4353">
        <f>_xlfn.XLOOKUP(FraudData[[#This Row],[transaction_hour]],TimeRules[Hour Min],TimeRules[Risk Points],,-1)</f>
        <v>3</v>
      </c>
      <c r="M4353">
        <f>_xlfn.XLOOKUP(FraudData[[#This Row],[foreign_transaction]],ForeignRules[Foreign Transaction],ForeignRules[Risk Points],0)</f>
        <v>0</v>
      </c>
      <c r="N4353">
        <f>_xlfn.XLOOKUP(FraudData[[#This Row],[location_mismatch]],Table10[Location Mismatch],Table10[Risk Points],0)</f>
        <v>0</v>
      </c>
      <c r="O4353">
        <f>_xlfn.XLOOKUP(FraudData[[#This Row],[device_trust_score]],DeviceRules[Device Min],DeviceRules[Risk Points],,-1)</f>
        <v>0</v>
      </c>
      <c r="P4353">
        <f>_xlfn.XLOOKUP(FraudData[[#This Row],[velocity_last_24h]],VelocityRules[Velocity Min],VelocityRules[Risk Points],,-1)</f>
        <v>0</v>
      </c>
      <c r="Q4353">
        <f>_xlfn.XLOOKUP(FraudData[[#This Row],[merchant_category]],MerchantRules[Merchant Category],MerchantRules[Risk Points],0)</f>
        <v>0</v>
      </c>
      <c r="R4353">
        <f>SUM(FraudData[[#This Row],[Amount Risk]:[Merchant Risk]])</f>
        <v>3</v>
      </c>
      <c r="S4353" t="str" cm="1">
        <f t="array" ref="S4353">_xlfn.IFS(FraudData[[#This Row],[Fraud Risk Score]]&gt;=8,"High Risk",FraudData[[#This Row],[Fraud Risk Score]]&gt;=6,"Medium Risk",TRUE,"Low Risk")</f>
        <v>Low Risk</v>
      </c>
    </row>
    <row r="4354" spans="1:19">
      <c r="A4354">
        <v>4353</v>
      </c>
      <c r="B4354">
        <v>96.24</v>
      </c>
      <c r="C4354">
        <v>16</v>
      </c>
      <c r="D4354" t="s">
        <v>47</v>
      </c>
      <c r="E4354">
        <v>0</v>
      </c>
      <c r="F4354">
        <v>0</v>
      </c>
      <c r="G4354">
        <v>77</v>
      </c>
      <c r="H4354">
        <v>1</v>
      </c>
      <c r="I4354">
        <v>66</v>
      </c>
      <c r="J4354">
        <v>0</v>
      </c>
      <c r="K4354">
        <f>_xlfn.XLOOKUP(FraudData[[#This Row],[amount]],AmountRules[Amount Min],AmountRules[Risk Points],,-1)</f>
        <v>0</v>
      </c>
      <c r="L4354">
        <f>_xlfn.XLOOKUP(FraudData[[#This Row],[transaction_hour]],TimeRules[Hour Min],TimeRules[Risk Points],,-1)</f>
        <v>0</v>
      </c>
      <c r="M4354">
        <f>_xlfn.XLOOKUP(FraudData[[#This Row],[foreign_transaction]],ForeignRules[Foreign Transaction],ForeignRules[Risk Points],0)</f>
        <v>0</v>
      </c>
      <c r="N4354">
        <f>_xlfn.XLOOKUP(FraudData[[#This Row],[location_mismatch]],Table10[Location Mismatch],Table10[Risk Points],0)</f>
        <v>0</v>
      </c>
      <c r="O4354">
        <f>_xlfn.XLOOKUP(FraudData[[#This Row],[device_trust_score]],DeviceRules[Device Min],DeviceRules[Risk Points],,-1)</f>
        <v>0</v>
      </c>
      <c r="P4354">
        <f>_xlfn.XLOOKUP(FraudData[[#This Row],[velocity_last_24h]],VelocityRules[Velocity Min],VelocityRules[Risk Points],,-1)</f>
        <v>0</v>
      </c>
      <c r="Q4354">
        <f>_xlfn.XLOOKUP(FraudData[[#This Row],[merchant_category]],MerchantRules[Merchant Category],MerchantRules[Risk Points],0)</f>
        <v>0</v>
      </c>
      <c r="R4354">
        <f>SUM(FraudData[[#This Row],[Amount Risk]:[Merchant Risk]])</f>
        <v>0</v>
      </c>
      <c r="S4354" t="str" cm="1">
        <f t="array" ref="S4354">_xlfn.IFS(FraudData[[#This Row],[Fraud Risk Score]]&gt;=8,"High Risk",FraudData[[#This Row],[Fraud Risk Score]]&gt;=6,"Medium Risk",TRUE,"Low Risk")</f>
        <v>Low Risk</v>
      </c>
    </row>
    <row r="4355" spans="1:19">
      <c r="A4355">
        <v>4354</v>
      </c>
      <c r="B4355">
        <v>570.38</v>
      </c>
      <c r="C4355">
        <v>9</v>
      </c>
      <c r="D4355" t="s">
        <v>46</v>
      </c>
      <c r="E4355">
        <v>0</v>
      </c>
      <c r="F4355">
        <v>0</v>
      </c>
      <c r="G4355">
        <v>94</v>
      </c>
      <c r="H4355">
        <v>1</v>
      </c>
      <c r="I4355">
        <v>32</v>
      </c>
      <c r="J4355">
        <v>0</v>
      </c>
      <c r="K4355">
        <f>_xlfn.XLOOKUP(FraudData[[#This Row],[amount]],AmountRules[Amount Min],AmountRules[Risk Points],,-1)</f>
        <v>1</v>
      </c>
      <c r="L4355">
        <f>_xlfn.XLOOKUP(FraudData[[#This Row],[transaction_hour]],TimeRules[Hour Min],TimeRules[Risk Points],,-1)</f>
        <v>0</v>
      </c>
      <c r="M4355">
        <f>_xlfn.XLOOKUP(FraudData[[#This Row],[foreign_transaction]],ForeignRules[Foreign Transaction],ForeignRules[Risk Points],0)</f>
        <v>0</v>
      </c>
      <c r="N4355">
        <f>_xlfn.XLOOKUP(FraudData[[#This Row],[location_mismatch]],Table10[Location Mismatch],Table10[Risk Points],0)</f>
        <v>0</v>
      </c>
      <c r="O4355">
        <f>_xlfn.XLOOKUP(FraudData[[#This Row],[device_trust_score]],DeviceRules[Device Min],DeviceRules[Risk Points],,-1)</f>
        <v>0</v>
      </c>
      <c r="P4355">
        <f>_xlfn.XLOOKUP(FraudData[[#This Row],[velocity_last_24h]],VelocityRules[Velocity Min],VelocityRules[Risk Points],,-1)</f>
        <v>0</v>
      </c>
      <c r="Q4355">
        <f>_xlfn.XLOOKUP(FraudData[[#This Row],[merchant_category]],MerchantRules[Merchant Category],MerchantRules[Risk Points],0)</f>
        <v>0</v>
      </c>
      <c r="R4355">
        <f>SUM(FraudData[[#This Row],[Amount Risk]:[Merchant Risk]])</f>
        <v>1</v>
      </c>
      <c r="S4355" t="str" cm="1">
        <f t="array" ref="S4355">_xlfn.IFS(FraudData[[#This Row],[Fraud Risk Score]]&gt;=8,"High Risk",FraudData[[#This Row],[Fraud Risk Score]]&gt;=6,"Medium Risk",TRUE,"Low Risk")</f>
        <v>Low Risk</v>
      </c>
    </row>
    <row r="4356" spans="1:19">
      <c r="A4356">
        <v>4355</v>
      </c>
      <c r="B4356">
        <v>140.21</v>
      </c>
      <c r="C4356">
        <v>8</v>
      </c>
      <c r="D4356" t="s">
        <v>46</v>
      </c>
      <c r="E4356">
        <v>0</v>
      </c>
      <c r="F4356">
        <v>0</v>
      </c>
      <c r="G4356">
        <v>57</v>
      </c>
      <c r="H4356">
        <v>3</v>
      </c>
      <c r="I4356">
        <v>66</v>
      </c>
      <c r="J4356">
        <v>0</v>
      </c>
      <c r="K4356">
        <f>_xlfn.XLOOKUP(FraudData[[#This Row],[amount]],AmountRules[Amount Min],AmountRules[Risk Points],,-1)</f>
        <v>0</v>
      </c>
      <c r="L4356">
        <f>_xlfn.XLOOKUP(FraudData[[#This Row],[transaction_hour]],TimeRules[Hour Min],TimeRules[Risk Points],,-1)</f>
        <v>0</v>
      </c>
      <c r="M4356">
        <f>_xlfn.XLOOKUP(FraudData[[#This Row],[foreign_transaction]],ForeignRules[Foreign Transaction],ForeignRules[Risk Points],0)</f>
        <v>0</v>
      </c>
      <c r="N4356">
        <f>_xlfn.XLOOKUP(FraudData[[#This Row],[location_mismatch]],Table10[Location Mismatch],Table10[Risk Points],0)</f>
        <v>0</v>
      </c>
      <c r="O4356">
        <f>_xlfn.XLOOKUP(FraudData[[#This Row],[device_trust_score]],DeviceRules[Device Min],DeviceRules[Risk Points],,-1)</f>
        <v>1</v>
      </c>
      <c r="P4356">
        <f>_xlfn.XLOOKUP(FraudData[[#This Row],[velocity_last_24h]],VelocityRules[Velocity Min],VelocityRules[Risk Points],,-1)</f>
        <v>0</v>
      </c>
      <c r="Q4356">
        <f>_xlfn.XLOOKUP(FraudData[[#This Row],[merchant_category]],MerchantRules[Merchant Category],MerchantRules[Risk Points],0)</f>
        <v>0</v>
      </c>
      <c r="R4356">
        <f>SUM(FraudData[[#This Row],[Amount Risk]:[Merchant Risk]])</f>
        <v>1</v>
      </c>
      <c r="S4356" t="str" cm="1">
        <f t="array" ref="S4356">_xlfn.IFS(FraudData[[#This Row],[Fraud Risk Score]]&gt;=8,"High Risk",FraudData[[#This Row],[Fraud Risk Score]]&gt;=6,"Medium Risk",TRUE,"Low Risk")</f>
        <v>Low Risk</v>
      </c>
    </row>
    <row r="4357" spans="1:19">
      <c r="A4357">
        <v>4356</v>
      </c>
      <c r="B4357">
        <v>167.24</v>
      </c>
      <c r="C4357">
        <v>1</v>
      </c>
      <c r="D4357" t="s">
        <v>47</v>
      </c>
      <c r="E4357">
        <v>0</v>
      </c>
      <c r="F4357">
        <v>0</v>
      </c>
      <c r="G4357">
        <v>60</v>
      </c>
      <c r="H4357">
        <v>2</v>
      </c>
      <c r="I4357">
        <v>51</v>
      </c>
      <c r="J4357">
        <v>0</v>
      </c>
      <c r="K4357">
        <f>_xlfn.XLOOKUP(FraudData[[#This Row],[amount]],AmountRules[Amount Min],AmountRules[Risk Points],,-1)</f>
        <v>0</v>
      </c>
      <c r="L4357">
        <f>_xlfn.XLOOKUP(FraudData[[#This Row],[transaction_hour]],TimeRules[Hour Min],TimeRules[Risk Points],,-1)</f>
        <v>3</v>
      </c>
      <c r="M4357">
        <f>_xlfn.XLOOKUP(FraudData[[#This Row],[foreign_transaction]],ForeignRules[Foreign Transaction],ForeignRules[Risk Points],0)</f>
        <v>0</v>
      </c>
      <c r="N4357">
        <f>_xlfn.XLOOKUP(FraudData[[#This Row],[location_mismatch]],Table10[Location Mismatch],Table10[Risk Points],0)</f>
        <v>0</v>
      </c>
      <c r="O4357">
        <f>_xlfn.XLOOKUP(FraudData[[#This Row],[device_trust_score]],DeviceRules[Device Min],DeviceRules[Risk Points],,-1)</f>
        <v>1</v>
      </c>
      <c r="P4357">
        <f>_xlfn.XLOOKUP(FraudData[[#This Row],[velocity_last_24h]],VelocityRules[Velocity Min],VelocityRules[Risk Points],,-1)</f>
        <v>0</v>
      </c>
      <c r="Q4357">
        <f>_xlfn.XLOOKUP(FraudData[[#This Row],[merchant_category]],MerchantRules[Merchant Category],MerchantRules[Risk Points],0)</f>
        <v>0</v>
      </c>
      <c r="R4357">
        <f>SUM(FraudData[[#This Row],[Amount Risk]:[Merchant Risk]])</f>
        <v>4</v>
      </c>
      <c r="S4357" t="str" cm="1">
        <f t="array" ref="S4357">_xlfn.IFS(FraudData[[#This Row],[Fraud Risk Score]]&gt;=8,"High Risk",FraudData[[#This Row],[Fraud Risk Score]]&gt;=6,"Medium Risk",TRUE,"Low Risk")</f>
        <v>Low Risk</v>
      </c>
    </row>
    <row r="4358" spans="1:19">
      <c r="A4358">
        <v>4357</v>
      </c>
      <c r="B4358">
        <v>44.84</v>
      </c>
      <c r="C4358">
        <v>23</v>
      </c>
      <c r="D4358" t="s">
        <v>47</v>
      </c>
      <c r="E4358">
        <v>0</v>
      </c>
      <c r="F4358">
        <v>0</v>
      </c>
      <c r="G4358">
        <v>42</v>
      </c>
      <c r="H4358">
        <v>0</v>
      </c>
      <c r="I4358">
        <v>22</v>
      </c>
      <c r="J4358">
        <v>0</v>
      </c>
      <c r="K4358">
        <f>_xlfn.XLOOKUP(FraudData[[#This Row],[amount]],AmountRules[Amount Min],AmountRules[Risk Points],,-1)</f>
        <v>0</v>
      </c>
      <c r="L4358">
        <f>_xlfn.XLOOKUP(FraudData[[#This Row],[transaction_hour]],TimeRules[Hour Min],TimeRules[Risk Points],,-1)</f>
        <v>1</v>
      </c>
      <c r="M4358">
        <f>_xlfn.XLOOKUP(FraudData[[#This Row],[foreign_transaction]],ForeignRules[Foreign Transaction],ForeignRules[Risk Points],0)</f>
        <v>0</v>
      </c>
      <c r="N4358">
        <f>_xlfn.XLOOKUP(FraudData[[#This Row],[location_mismatch]],Table10[Location Mismatch],Table10[Risk Points],0)</f>
        <v>0</v>
      </c>
      <c r="O4358">
        <f>_xlfn.XLOOKUP(FraudData[[#This Row],[device_trust_score]],DeviceRules[Device Min],DeviceRules[Risk Points],,-1)</f>
        <v>2</v>
      </c>
      <c r="P4358">
        <f>_xlfn.XLOOKUP(FraudData[[#This Row],[velocity_last_24h]],VelocityRules[Velocity Min],VelocityRules[Risk Points],,-1)</f>
        <v>0</v>
      </c>
      <c r="Q4358">
        <f>_xlfn.XLOOKUP(FraudData[[#This Row],[merchant_category]],MerchantRules[Merchant Category],MerchantRules[Risk Points],0)</f>
        <v>0</v>
      </c>
      <c r="R4358">
        <f>SUM(FraudData[[#This Row],[Amount Risk]:[Merchant Risk]])</f>
        <v>3</v>
      </c>
      <c r="S4358" t="str" cm="1">
        <f t="array" ref="S4358">_xlfn.IFS(FraudData[[#This Row],[Fraud Risk Score]]&gt;=8,"High Risk",FraudData[[#This Row],[Fraud Risk Score]]&gt;=6,"Medium Risk",TRUE,"Low Risk")</f>
        <v>Low Risk</v>
      </c>
    </row>
    <row r="4359" spans="1:19">
      <c r="A4359">
        <v>4358</v>
      </c>
      <c r="B4359">
        <v>176.86</v>
      </c>
      <c r="C4359">
        <v>18</v>
      </c>
      <c r="D4359" t="s">
        <v>46</v>
      </c>
      <c r="E4359">
        <v>0</v>
      </c>
      <c r="F4359">
        <v>0</v>
      </c>
      <c r="G4359">
        <v>75</v>
      </c>
      <c r="H4359">
        <v>0</v>
      </c>
      <c r="I4359">
        <v>69</v>
      </c>
      <c r="J4359">
        <v>0</v>
      </c>
      <c r="K4359">
        <f>_xlfn.XLOOKUP(FraudData[[#This Row],[amount]],AmountRules[Amount Min],AmountRules[Risk Points],,-1)</f>
        <v>0</v>
      </c>
      <c r="L4359">
        <f>_xlfn.XLOOKUP(FraudData[[#This Row],[transaction_hour]],TimeRules[Hour Min],TimeRules[Risk Points],,-1)</f>
        <v>0</v>
      </c>
      <c r="M4359">
        <f>_xlfn.XLOOKUP(FraudData[[#This Row],[foreign_transaction]],ForeignRules[Foreign Transaction],ForeignRules[Risk Points],0)</f>
        <v>0</v>
      </c>
      <c r="N4359">
        <f>_xlfn.XLOOKUP(FraudData[[#This Row],[location_mismatch]],Table10[Location Mismatch],Table10[Risk Points],0)</f>
        <v>0</v>
      </c>
      <c r="O4359">
        <f>_xlfn.XLOOKUP(FraudData[[#This Row],[device_trust_score]],DeviceRules[Device Min],DeviceRules[Risk Points],,-1)</f>
        <v>0</v>
      </c>
      <c r="P4359">
        <f>_xlfn.XLOOKUP(FraudData[[#This Row],[velocity_last_24h]],VelocityRules[Velocity Min],VelocityRules[Risk Points],,-1)</f>
        <v>0</v>
      </c>
      <c r="Q4359">
        <f>_xlfn.XLOOKUP(FraudData[[#This Row],[merchant_category]],MerchantRules[Merchant Category],MerchantRules[Risk Points],0)</f>
        <v>0</v>
      </c>
      <c r="R4359">
        <f>SUM(FraudData[[#This Row],[Amount Risk]:[Merchant Risk]])</f>
        <v>0</v>
      </c>
      <c r="S4359" t="str" cm="1">
        <f t="array" ref="S4359">_xlfn.IFS(FraudData[[#This Row],[Fraud Risk Score]]&gt;=8,"High Risk",FraudData[[#This Row],[Fraud Risk Score]]&gt;=6,"Medium Risk",TRUE,"Low Risk")</f>
        <v>Low Risk</v>
      </c>
    </row>
    <row r="4360" spans="1:19">
      <c r="A4360">
        <v>4359</v>
      </c>
      <c r="B4360">
        <v>152.59</v>
      </c>
      <c r="C4360">
        <v>16</v>
      </c>
      <c r="D4360" t="s">
        <v>46</v>
      </c>
      <c r="E4360">
        <v>0</v>
      </c>
      <c r="F4360">
        <v>0</v>
      </c>
      <c r="G4360">
        <v>81</v>
      </c>
      <c r="H4360">
        <v>1</v>
      </c>
      <c r="I4360">
        <v>21</v>
      </c>
      <c r="J4360">
        <v>0</v>
      </c>
      <c r="K4360">
        <f>_xlfn.XLOOKUP(FraudData[[#This Row],[amount]],AmountRules[Amount Min],AmountRules[Risk Points],,-1)</f>
        <v>0</v>
      </c>
      <c r="L4360">
        <f>_xlfn.XLOOKUP(FraudData[[#This Row],[transaction_hour]],TimeRules[Hour Min],TimeRules[Risk Points],,-1)</f>
        <v>0</v>
      </c>
      <c r="M4360">
        <f>_xlfn.XLOOKUP(FraudData[[#This Row],[foreign_transaction]],ForeignRules[Foreign Transaction],ForeignRules[Risk Points],0)</f>
        <v>0</v>
      </c>
      <c r="N4360">
        <f>_xlfn.XLOOKUP(FraudData[[#This Row],[location_mismatch]],Table10[Location Mismatch],Table10[Risk Points],0)</f>
        <v>0</v>
      </c>
      <c r="O4360">
        <f>_xlfn.XLOOKUP(FraudData[[#This Row],[device_trust_score]],DeviceRules[Device Min],DeviceRules[Risk Points],,-1)</f>
        <v>0</v>
      </c>
      <c r="P4360">
        <f>_xlfn.XLOOKUP(FraudData[[#This Row],[velocity_last_24h]],VelocityRules[Velocity Min],VelocityRules[Risk Points],,-1)</f>
        <v>0</v>
      </c>
      <c r="Q4360">
        <f>_xlfn.XLOOKUP(FraudData[[#This Row],[merchant_category]],MerchantRules[Merchant Category],MerchantRules[Risk Points],0)</f>
        <v>0</v>
      </c>
      <c r="R4360">
        <f>SUM(FraudData[[#This Row],[Amount Risk]:[Merchant Risk]])</f>
        <v>0</v>
      </c>
      <c r="S4360" t="str" cm="1">
        <f t="array" ref="S4360">_xlfn.IFS(FraudData[[#This Row],[Fraud Risk Score]]&gt;=8,"High Risk",FraudData[[#This Row],[Fraud Risk Score]]&gt;=6,"Medium Risk",TRUE,"Low Risk")</f>
        <v>Low Risk</v>
      </c>
    </row>
    <row r="4361" spans="1:19">
      <c r="A4361">
        <v>4360</v>
      </c>
      <c r="B4361">
        <v>36.79</v>
      </c>
      <c r="C4361">
        <v>10</v>
      </c>
      <c r="D4361" t="s">
        <v>46</v>
      </c>
      <c r="E4361">
        <v>0</v>
      </c>
      <c r="F4361">
        <v>0</v>
      </c>
      <c r="G4361">
        <v>68</v>
      </c>
      <c r="H4361">
        <v>2</v>
      </c>
      <c r="I4361">
        <v>34</v>
      </c>
      <c r="J4361">
        <v>0</v>
      </c>
      <c r="K4361">
        <f>_xlfn.XLOOKUP(FraudData[[#This Row],[amount]],AmountRules[Amount Min],AmountRules[Risk Points],,-1)</f>
        <v>0</v>
      </c>
      <c r="L4361">
        <f>_xlfn.XLOOKUP(FraudData[[#This Row],[transaction_hour]],TimeRules[Hour Min],TimeRules[Risk Points],,-1)</f>
        <v>0</v>
      </c>
      <c r="M4361">
        <f>_xlfn.XLOOKUP(FraudData[[#This Row],[foreign_transaction]],ForeignRules[Foreign Transaction],ForeignRules[Risk Points],0)</f>
        <v>0</v>
      </c>
      <c r="N4361">
        <f>_xlfn.XLOOKUP(FraudData[[#This Row],[location_mismatch]],Table10[Location Mismatch],Table10[Risk Points],0)</f>
        <v>0</v>
      </c>
      <c r="O4361">
        <f>_xlfn.XLOOKUP(FraudData[[#This Row],[device_trust_score]],DeviceRules[Device Min],DeviceRules[Risk Points],,-1)</f>
        <v>1</v>
      </c>
      <c r="P4361">
        <f>_xlfn.XLOOKUP(FraudData[[#This Row],[velocity_last_24h]],VelocityRules[Velocity Min],VelocityRules[Risk Points],,-1)</f>
        <v>0</v>
      </c>
      <c r="Q4361">
        <f>_xlfn.XLOOKUP(FraudData[[#This Row],[merchant_category]],MerchantRules[Merchant Category],MerchantRules[Risk Points],0)</f>
        <v>0</v>
      </c>
      <c r="R4361">
        <f>SUM(FraudData[[#This Row],[Amount Risk]:[Merchant Risk]])</f>
        <v>1</v>
      </c>
      <c r="S4361" t="str" cm="1">
        <f t="array" ref="S4361">_xlfn.IFS(FraudData[[#This Row],[Fraud Risk Score]]&gt;=8,"High Risk",FraudData[[#This Row],[Fraud Risk Score]]&gt;=6,"Medium Risk",TRUE,"Low Risk")</f>
        <v>Low Risk</v>
      </c>
    </row>
    <row r="4362" spans="1:19">
      <c r="A4362">
        <v>4361</v>
      </c>
      <c r="B4362">
        <v>11.06</v>
      </c>
      <c r="C4362">
        <v>16</v>
      </c>
      <c r="D4362" t="s">
        <v>46</v>
      </c>
      <c r="E4362">
        <v>0</v>
      </c>
      <c r="F4362">
        <v>0</v>
      </c>
      <c r="G4362">
        <v>34</v>
      </c>
      <c r="H4362">
        <v>1</v>
      </c>
      <c r="I4362">
        <v>18</v>
      </c>
      <c r="J4362">
        <v>0</v>
      </c>
      <c r="K4362">
        <f>_xlfn.XLOOKUP(FraudData[[#This Row],[amount]],AmountRules[Amount Min],AmountRules[Risk Points],,-1)</f>
        <v>0</v>
      </c>
      <c r="L4362">
        <f>_xlfn.XLOOKUP(FraudData[[#This Row],[transaction_hour]],TimeRules[Hour Min],TimeRules[Risk Points],,-1)</f>
        <v>0</v>
      </c>
      <c r="M4362">
        <f>_xlfn.XLOOKUP(FraudData[[#This Row],[foreign_transaction]],ForeignRules[Foreign Transaction],ForeignRules[Risk Points],0)</f>
        <v>0</v>
      </c>
      <c r="N4362">
        <f>_xlfn.XLOOKUP(FraudData[[#This Row],[location_mismatch]],Table10[Location Mismatch],Table10[Risk Points],0)</f>
        <v>0</v>
      </c>
      <c r="O4362">
        <f>_xlfn.XLOOKUP(FraudData[[#This Row],[device_trust_score]],DeviceRules[Device Min],DeviceRules[Risk Points],,-1)</f>
        <v>2</v>
      </c>
      <c r="P4362">
        <f>_xlfn.XLOOKUP(FraudData[[#This Row],[velocity_last_24h]],VelocityRules[Velocity Min],VelocityRules[Risk Points],,-1)</f>
        <v>0</v>
      </c>
      <c r="Q4362">
        <f>_xlfn.XLOOKUP(FraudData[[#This Row],[merchant_category]],MerchantRules[Merchant Category],MerchantRules[Risk Points],0)</f>
        <v>0</v>
      </c>
      <c r="R4362">
        <f>SUM(FraudData[[#This Row],[Amount Risk]:[Merchant Risk]])</f>
        <v>2</v>
      </c>
      <c r="S4362" t="str" cm="1">
        <f t="array" ref="S4362">_xlfn.IFS(FraudData[[#This Row],[Fraud Risk Score]]&gt;=8,"High Risk",FraudData[[#This Row],[Fraud Risk Score]]&gt;=6,"Medium Risk",TRUE,"Low Risk")</f>
        <v>Low Risk</v>
      </c>
    </row>
    <row r="4363" spans="1:19">
      <c r="A4363">
        <v>4362</v>
      </c>
      <c r="B4363">
        <v>166.9</v>
      </c>
      <c r="C4363">
        <v>9</v>
      </c>
      <c r="D4363" t="s">
        <v>50</v>
      </c>
      <c r="E4363">
        <v>0</v>
      </c>
      <c r="F4363">
        <v>0</v>
      </c>
      <c r="G4363">
        <v>63</v>
      </c>
      <c r="H4363">
        <v>1</v>
      </c>
      <c r="I4363">
        <v>27</v>
      </c>
      <c r="J4363">
        <v>0</v>
      </c>
      <c r="K4363">
        <f>_xlfn.XLOOKUP(FraudData[[#This Row],[amount]],AmountRules[Amount Min],AmountRules[Risk Points],,-1)</f>
        <v>0</v>
      </c>
      <c r="L4363">
        <f>_xlfn.XLOOKUP(FraudData[[#This Row],[transaction_hour]],TimeRules[Hour Min],TimeRules[Risk Points],,-1)</f>
        <v>0</v>
      </c>
      <c r="M4363">
        <f>_xlfn.XLOOKUP(FraudData[[#This Row],[foreign_transaction]],ForeignRules[Foreign Transaction],ForeignRules[Risk Points],0)</f>
        <v>0</v>
      </c>
      <c r="N4363">
        <f>_xlfn.XLOOKUP(FraudData[[#This Row],[location_mismatch]],Table10[Location Mismatch],Table10[Risk Points],0)</f>
        <v>0</v>
      </c>
      <c r="O4363">
        <f>_xlfn.XLOOKUP(FraudData[[#This Row],[device_trust_score]],DeviceRules[Device Min],DeviceRules[Risk Points],,-1)</f>
        <v>1</v>
      </c>
      <c r="P4363">
        <f>_xlfn.XLOOKUP(FraudData[[#This Row],[velocity_last_24h]],VelocityRules[Velocity Min],VelocityRules[Risk Points],,-1)</f>
        <v>0</v>
      </c>
      <c r="Q4363">
        <f>_xlfn.XLOOKUP(FraudData[[#This Row],[merchant_category]],MerchantRules[Merchant Category],MerchantRules[Risk Points],0)</f>
        <v>0</v>
      </c>
      <c r="R4363">
        <f>SUM(FraudData[[#This Row],[Amount Risk]:[Merchant Risk]])</f>
        <v>1</v>
      </c>
      <c r="S4363" t="str" cm="1">
        <f t="array" ref="S4363">_xlfn.IFS(FraudData[[#This Row],[Fraud Risk Score]]&gt;=8,"High Risk",FraudData[[#This Row],[Fraud Risk Score]]&gt;=6,"Medium Risk",TRUE,"Low Risk")</f>
        <v>Low Risk</v>
      </c>
    </row>
    <row r="4364" spans="1:19">
      <c r="A4364">
        <v>4363</v>
      </c>
      <c r="B4364">
        <v>259.67</v>
      </c>
      <c r="C4364">
        <v>17</v>
      </c>
      <c r="D4364" t="s">
        <v>47</v>
      </c>
      <c r="E4364">
        <v>0</v>
      </c>
      <c r="F4364">
        <v>0</v>
      </c>
      <c r="G4364">
        <v>80</v>
      </c>
      <c r="H4364">
        <v>0</v>
      </c>
      <c r="I4364">
        <v>51</v>
      </c>
      <c r="J4364">
        <v>0</v>
      </c>
      <c r="K4364">
        <f>_xlfn.XLOOKUP(FraudData[[#This Row],[amount]],AmountRules[Amount Min],AmountRules[Risk Points],,-1)</f>
        <v>0</v>
      </c>
      <c r="L4364">
        <f>_xlfn.XLOOKUP(FraudData[[#This Row],[transaction_hour]],TimeRules[Hour Min],TimeRules[Risk Points],,-1)</f>
        <v>0</v>
      </c>
      <c r="M4364">
        <f>_xlfn.XLOOKUP(FraudData[[#This Row],[foreign_transaction]],ForeignRules[Foreign Transaction],ForeignRules[Risk Points],0)</f>
        <v>0</v>
      </c>
      <c r="N4364">
        <f>_xlfn.XLOOKUP(FraudData[[#This Row],[location_mismatch]],Table10[Location Mismatch],Table10[Risk Points],0)</f>
        <v>0</v>
      </c>
      <c r="O4364">
        <f>_xlfn.XLOOKUP(FraudData[[#This Row],[device_trust_score]],DeviceRules[Device Min],DeviceRules[Risk Points],,-1)</f>
        <v>0</v>
      </c>
      <c r="P4364">
        <f>_xlfn.XLOOKUP(FraudData[[#This Row],[velocity_last_24h]],VelocityRules[Velocity Min],VelocityRules[Risk Points],,-1)</f>
        <v>0</v>
      </c>
      <c r="Q4364">
        <f>_xlfn.XLOOKUP(FraudData[[#This Row],[merchant_category]],MerchantRules[Merchant Category],MerchantRules[Risk Points],0)</f>
        <v>0</v>
      </c>
      <c r="R4364">
        <f>SUM(FraudData[[#This Row],[Amount Risk]:[Merchant Risk]])</f>
        <v>0</v>
      </c>
      <c r="S4364" t="str" cm="1">
        <f t="array" ref="S4364">_xlfn.IFS(FraudData[[#This Row],[Fraud Risk Score]]&gt;=8,"High Risk",FraudData[[#This Row],[Fraud Risk Score]]&gt;=6,"Medium Risk",TRUE,"Low Risk")</f>
        <v>Low Risk</v>
      </c>
    </row>
    <row r="4365" spans="1:19">
      <c r="A4365">
        <v>4364</v>
      </c>
      <c r="B4365">
        <v>133.38999999999999</v>
      </c>
      <c r="C4365">
        <v>22</v>
      </c>
      <c r="D4365" t="s">
        <v>49</v>
      </c>
      <c r="E4365">
        <v>0</v>
      </c>
      <c r="F4365">
        <v>0</v>
      </c>
      <c r="G4365">
        <v>73</v>
      </c>
      <c r="H4365">
        <v>2</v>
      </c>
      <c r="I4365">
        <v>67</v>
      </c>
      <c r="J4365">
        <v>0</v>
      </c>
      <c r="K4365">
        <f>_xlfn.XLOOKUP(FraudData[[#This Row],[amount]],AmountRules[Amount Min],AmountRules[Risk Points],,-1)</f>
        <v>0</v>
      </c>
      <c r="L4365">
        <f>_xlfn.XLOOKUP(FraudData[[#This Row],[transaction_hour]],TimeRules[Hour Min],TimeRules[Risk Points],,-1)</f>
        <v>0</v>
      </c>
      <c r="M4365">
        <f>_xlfn.XLOOKUP(FraudData[[#This Row],[foreign_transaction]],ForeignRules[Foreign Transaction],ForeignRules[Risk Points],0)</f>
        <v>0</v>
      </c>
      <c r="N4365">
        <f>_xlfn.XLOOKUP(FraudData[[#This Row],[location_mismatch]],Table10[Location Mismatch],Table10[Risk Points],0)</f>
        <v>0</v>
      </c>
      <c r="O4365">
        <f>_xlfn.XLOOKUP(FraudData[[#This Row],[device_trust_score]],DeviceRules[Device Min],DeviceRules[Risk Points],,-1)</f>
        <v>0</v>
      </c>
      <c r="P4365">
        <f>_xlfn.XLOOKUP(FraudData[[#This Row],[velocity_last_24h]],VelocityRules[Velocity Min],VelocityRules[Risk Points],,-1)</f>
        <v>0</v>
      </c>
      <c r="Q4365">
        <f>_xlfn.XLOOKUP(FraudData[[#This Row],[merchant_category]],MerchantRules[Merchant Category],MerchantRules[Risk Points],0)</f>
        <v>1</v>
      </c>
      <c r="R4365">
        <f>SUM(FraudData[[#This Row],[Amount Risk]:[Merchant Risk]])</f>
        <v>1</v>
      </c>
      <c r="S4365" t="str" cm="1">
        <f t="array" ref="S4365">_xlfn.IFS(FraudData[[#This Row],[Fraud Risk Score]]&gt;=8,"High Risk",FraudData[[#This Row],[Fraud Risk Score]]&gt;=6,"Medium Risk",TRUE,"Low Risk")</f>
        <v>Low Risk</v>
      </c>
    </row>
    <row r="4366" spans="1:19">
      <c r="A4366">
        <v>4365</v>
      </c>
      <c r="B4366">
        <v>46.29</v>
      </c>
      <c r="C4366">
        <v>5</v>
      </c>
      <c r="D4366" t="s">
        <v>50</v>
      </c>
      <c r="E4366">
        <v>0</v>
      </c>
      <c r="F4366">
        <v>0</v>
      </c>
      <c r="G4366">
        <v>82</v>
      </c>
      <c r="H4366">
        <v>1</v>
      </c>
      <c r="I4366">
        <v>50</v>
      </c>
      <c r="J4366">
        <v>0</v>
      </c>
      <c r="K4366">
        <f>_xlfn.XLOOKUP(FraudData[[#This Row],[amount]],AmountRules[Amount Min],AmountRules[Risk Points],,-1)</f>
        <v>0</v>
      </c>
      <c r="L4366">
        <f>_xlfn.XLOOKUP(FraudData[[#This Row],[transaction_hour]],TimeRules[Hour Min],TimeRules[Risk Points],,-1)</f>
        <v>0</v>
      </c>
      <c r="M4366">
        <f>_xlfn.XLOOKUP(FraudData[[#This Row],[foreign_transaction]],ForeignRules[Foreign Transaction],ForeignRules[Risk Points],0)</f>
        <v>0</v>
      </c>
      <c r="N4366">
        <f>_xlfn.XLOOKUP(FraudData[[#This Row],[location_mismatch]],Table10[Location Mismatch],Table10[Risk Points],0)</f>
        <v>0</v>
      </c>
      <c r="O4366">
        <f>_xlfn.XLOOKUP(FraudData[[#This Row],[device_trust_score]],DeviceRules[Device Min],DeviceRules[Risk Points],,-1)</f>
        <v>0</v>
      </c>
      <c r="P4366">
        <f>_xlfn.XLOOKUP(FraudData[[#This Row],[velocity_last_24h]],VelocityRules[Velocity Min],VelocityRules[Risk Points],,-1)</f>
        <v>0</v>
      </c>
      <c r="Q4366">
        <f>_xlfn.XLOOKUP(FraudData[[#This Row],[merchant_category]],MerchantRules[Merchant Category],MerchantRules[Risk Points],0)</f>
        <v>0</v>
      </c>
      <c r="R4366">
        <f>SUM(FraudData[[#This Row],[Amount Risk]:[Merchant Risk]])</f>
        <v>0</v>
      </c>
      <c r="S4366" t="str" cm="1">
        <f t="array" ref="S4366">_xlfn.IFS(FraudData[[#This Row],[Fraud Risk Score]]&gt;=8,"High Risk",FraudData[[#This Row],[Fraud Risk Score]]&gt;=6,"Medium Risk",TRUE,"Low Risk")</f>
        <v>Low Risk</v>
      </c>
    </row>
    <row r="4367" spans="1:19">
      <c r="A4367">
        <v>4366</v>
      </c>
      <c r="B4367">
        <v>197.67</v>
      </c>
      <c r="C4367">
        <v>15</v>
      </c>
      <c r="D4367" t="s">
        <v>49</v>
      </c>
      <c r="E4367">
        <v>0</v>
      </c>
      <c r="F4367">
        <v>0</v>
      </c>
      <c r="G4367">
        <v>47</v>
      </c>
      <c r="H4367">
        <v>2</v>
      </c>
      <c r="I4367">
        <v>59</v>
      </c>
      <c r="J4367">
        <v>0</v>
      </c>
      <c r="K4367">
        <f>_xlfn.XLOOKUP(FraudData[[#This Row],[amount]],AmountRules[Amount Min],AmountRules[Risk Points],,-1)</f>
        <v>0</v>
      </c>
      <c r="L4367">
        <f>_xlfn.XLOOKUP(FraudData[[#This Row],[transaction_hour]],TimeRules[Hour Min],TimeRules[Risk Points],,-1)</f>
        <v>0</v>
      </c>
      <c r="M4367">
        <f>_xlfn.XLOOKUP(FraudData[[#This Row],[foreign_transaction]],ForeignRules[Foreign Transaction],ForeignRules[Risk Points],0)</f>
        <v>0</v>
      </c>
      <c r="N4367">
        <f>_xlfn.XLOOKUP(FraudData[[#This Row],[location_mismatch]],Table10[Location Mismatch],Table10[Risk Points],0)</f>
        <v>0</v>
      </c>
      <c r="O4367">
        <f>_xlfn.XLOOKUP(FraudData[[#This Row],[device_trust_score]],DeviceRules[Device Min],DeviceRules[Risk Points],,-1)</f>
        <v>2</v>
      </c>
      <c r="P4367">
        <f>_xlfn.XLOOKUP(FraudData[[#This Row],[velocity_last_24h]],VelocityRules[Velocity Min],VelocityRules[Risk Points],,-1)</f>
        <v>0</v>
      </c>
      <c r="Q4367">
        <f>_xlfn.XLOOKUP(FraudData[[#This Row],[merchant_category]],MerchantRules[Merchant Category],MerchantRules[Risk Points],0)</f>
        <v>1</v>
      </c>
      <c r="R4367">
        <f>SUM(FraudData[[#This Row],[Amount Risk]:[Merchant Risk]])</f>
        <v>3</v>
      </c>
      <c r="S4367" t="str" cm="1">
        <f t="array" ref="S4367">_xlfn.IFS(FraudData[[#This Row],[Fraud Risk Score]]&gt;=8,"High Risk",FraudData[[#This Row],[Fraud Risk Score]]&gt;=6,"Medium Risk",TRUE,"Low Risk")</f>
        <v>Low Risk</v>
      </c>
    </row>
    <row r="4368" spans="1:19">
      <c r="A4368">
        <v>4367</v>
      </c>
      <c r="B4368">
        <v>15.03</v>
      </c>
      <c r="C4368">
        <v>17</v>
      </c>
      <c r="D4368" t="s">
        <v>49</v>
      </c>
      <c r="E4368">
        <v>1</v>
      </c>
      <c r="F4368">
        <v>0</v>
      </c>
      <c r="G4368">
        <v>31</v>
      </c>
      <c r="H4368">
        <v>3</v>
      </c>
      <c r="I4368">
        <v>44</v>
      </c>
      <c r="J4368">
        <v>0</v>
      </c>
      <c r="K4368">
        <f>_xlfn.XLOOKUP(FraudData[[#This Row],[amount]],AmountRules[Amount Min],AmountRules[Risk Points],,-1)</f>
        <v>0</v>
      </c>
      <c r="L4368">
        <f>_xlfn.XLOOKUP(FraudData[[#This Row],[transaction_hour]],TimeRules[Hour Min],TimeRules[Risk Points],,-1)</f>
        <v>0</v>
      </c>
      <c r="M4368">
        <f>_xlfn.XLOOKUP(FraudData[[#This Row],[foreign_transaction]],ForeignRules[Foreign Transaction],ForeignRules[Risk Points],0)</f>
        <v>3</v>
      </c>
      <c r="N4368">
        <f>_xlfn.XLOOKUP(FraudData[[#This Row],[location_mismatch]],Table10[Location Mismatch],Table10[Risk Points],0)</f>
        <v>0</v>
      </c>
      <c r="O4368">
        <f>_xlfn.XLOOKUP(FraudData[[#This Row],[device_trust_score]],DeviceRules[Device Min],DeviceRules[Risk Points],,-1)</f>
        <v>2</v>
      </c>
      <c r="P4368">
        <f>_xlfn.XLOOKUP(FraudData[[#This Row],[velocity_last_24h]],VelocityRules[Velocity Min],VelocityRules[Risk Points],,-1)</f>
        <v>0</v>
      </c>
      <c r="Q4368">
        <f>_xlfn.XLOOKUP(FraudData[[#This Row],[merchant_category]],MerchantRules[Merchant Category],MerchantRules[Risk Points],0)</f>
        <v>1</v>
      </c>
      <c r="R4368">
        <f>SUM(FraudData[[#This Row],[Amount Risk]:[Merchant Risk]])</f>
        <v>6</v>
      </c>
      <c r="S4368" t="str" cm="1">
        <f t="array" ref="S4368">_xlfn.IFS(FraudData[[#This Row],[Fraud Risk Score]]&gt;=8,"High Risk",FraudData[[#This Row],[Fraud Risk Score]]&gt;=6,"Medium Risk",TRUE,"Low Risk")</f>
        <v>Medium Risk</v>
      </c>
    </row>
    <row r="4369" spans="1:19">
      <c r="A4369">
        <v>4368</v>
      </c>
      <c r="B4369">
        <v>104.96</v>
      </c>
      <c r="C4369">
        <v>19</v>
      </c>
      <c r="D4369" t="s">
        <v>48</v>
      </c>
      <c r="E4369">
        <v>0</v>
      </c>
      <c r="F4369">
        <v>0</v>
      </c>
      <c r="G4369">
        <v>69</v>
      </c>
      <c r="H4369">
        <v>2</v>
      </c>
      <c r="I4369">
        <v>41</v>
      </c>
      <c r="J4369">
        <v>0</v>
      </c>
      <c r="K4369">
        <f>_xlfn.XLOOKUP(FraudData[[#This Row],[amount]],AmountRules[Amount Min],AmountRules[Risk Points],,-1)</f>
        <v>0</v>
      </c>
      <c r="L4369">
        <f>_xlfn.XLOOKUP(FraudData[[#This Row],[transaction_hour]],TimeRules[Hour Min],TimeRules[Risk Points],,-1)</f>
        <v>0</v>
      </c>
      <c r="M4369">
        <f>_xlfn.XLOOKUP(FraudData[[#This Row],[foreign_transaction]],ForeignRules[Foreign Transaction],ForeignRules[Risk Points],0)</f>
        <v>0</v>
      </c>
      <c r="N4369">
        <f>_xlfn.XLOOKUP(FraudData[[#This Row],[location_mismatch]],Table10[Location Mismatch],Table10[Risk Points],0)</f>
        <v>0</v>
      </c>
      <c r="O4369">
        <f>_xlfn.XLOOKUP(FraudData[[#This Row],[device_trust_score]],DeviceRules[Device Min],DeviceRules[Risk Points],,-1)</f>
        <v>1</v>
      </c>
      <c r="P4369">
        <f>_xlfn.XLOOKUP(FraudData[[#This Row],[velocity_last_24h]],VelocityRules[Velocity Min],VelocityRules[Risk Points],,-1)</f>
        <v>0</v>
      </c>
      <c r="Q4369">
        <f>_xlfn.XLOOKUP(FraudData[[#This Row],[merchant_category]],MerchantRules[Merchant Category],MerchantRules[Risk Points],0)</f>
        <v>0</v>
      </c>
      <c r="R4369">
        <f>SUM(FraudData[[#This Row],[Amount Risk]:[Merchant Risk]])</f>
        <v>1</v>
      </c>
      <c r="S4369" t="str" cm="1">
        <f t="array" ref="S4369">_xlfn.IFS(FraudData[[#This Row],[Fraud Risk Score]]&gt;=8,"High Risk",FraudData[[#This Row],[Fraud Risk Score]]&gt;=6,"Medium Risk",TRUE,"Low Risk")</f>
        <v>Low Risk</v>
      </c>
    </row>
    <row r="4370" spans="1:19">
      <c r="A4370">
        <v>4369</v>
      </c>
      <c r="B4370">
        <v>32.11</v>
      </c>
      <c r="C4370">
        <v>17</v>
      </c>
      <c r="D4370" t="s">
        <v>47</v>
      </c>
      <c r="E4370">
        <v>0</v>
      </c>
      <c r="F4370">
        <v>0</v>
      </c>
      <c r="G4370">
        <v>79</v>
      </c>
      <c r="H4370">
        <v>3</v>
      </c>
      <c r="I4370">
        <v>68</v>
      </c>
      <c r="J4370">
        <v>0</v>
      </c>
      <c r="K4370">
        <f>_xlfn.XLOOKUP(FraudData[[#This Row],[amount]],AmountRules[Amount Min],AmountRules[Risk Points],,-1)</f>
        <v>0</v>
      </c>
      <c r="L4370">
        <f>_xlfn.XLOOKUP(FraudData[[#This Row],[transaction_hour]],TimeRules[Hour Min],TimeRules[Risk Points],,-1)</f>
        <v>0</v>
      </c>
      <c r="M4370">
        <f>_xlfn.XLOOKUP(FraudData[[#This Row],[foreign_transaction]],ForeignRules[Foreign Transaction],ForeignRules[Risk Points],0)</f>
        <v>0</v>
      </c>
      <c r="N4370">
        <f>_xlfn.XLOOKUP(FraudData[[#This Row],[location_mismatch]],Table10[Location Mismatch],Table10[Risk Points],0)</f>
        <v>0</v>
      </c>
      <c r="O4370">
        <f>_xlfn.XLOOKUP(FraudData[[#This Row],[device_trust_score]],DeviceRules[Device Min],DeviceRules[Risk Points],,-1)</f>
        <v>0</v>
      </c>
      <c r="P4370">
        <f>_xlfn.XLOOKUP(FraudData[[#This Row],[velocity_last_24h]],VelocityRules[Velocity Min],VelocityRules[Risk Points],,-1)</f>
        <v>0</v>
      </c>
      <c r="Q4370">
        <f>_xlfn.XLOOKUP(FraudData[[#This Row],[merchant_category]],MerchantRules[Merchant Category],MerchantRules[Risk Points],0)</f>
        <v>0</v>
      </c>
      <c r="R4370">
        <f>SUM(FraudData[[#This Row],[Amount Risk]:[Merchant Risk]])</f>
        <v>0</v>
      </c>
      <c r="S4370" t="str" cm="1">
        <f t="array" ref="S4370">_xlfn.IFS(FraudData[[#This Row],[Fraud Risk Score]]&gt;=8,"High Risk",FraudData[[#This Row],[Fraud Risk Score]]&gt;=6,"Medium Risk",TRUE,"Low Risk")</f>
        <v>Low Risk</v>
      </c>
    </row>
    <row r="4371" spans="1:19">
      <c r="A4371">
        <v>4370</v>
      </c>
      <c r="B4371">
        <v>36.700000000000003</v>
      </c>
      <c r="C4371">
        <v>0</v>
      </c>
      <c r="D4371" t="s">
        <v>50</v>
      </c>
      <c r="E4371">
        <v>0</v>
      </c>
      <c r="F4371">
        <v>0</v>
      </c>
      <c r="G4371">
        <v>79</v>
      </c>
      <c r="H4371">
        <v>3</v>
      </c>
      <c r="I4371">
        <v>60</v>
      </c>
      <c r="J4371">
        <v>0</v>
      </c>
      <c r="K4371">
        <f>_xlfn.XLOOKUP(FraudData[[#This Row],[amount]],AmountRules[Amount Min],AmountRules[Risk Points],,-1)</f>
        <v>0</v>
      </c>
      <c r="L4371">
        <f>_xlfn.XLOOKUP(FraudData[[#This Row],[transaction_hour]],TimeRules[Hour Min],TimeRules[Risk Points],,-1)</f>
        <v>3</v>
      </c>
      <c r="M4371">
        <f>_xlfn.XLOOKUP(FraudData[[#This Row],[foreign_transaction]],ForeignRules[Foreign Transaction],ForeignRules[Risk Points],0)</f>
        <v>0</v>
      </c>
      <c r="N4371">
        <f>_xlfn.XLOOKUP(FraudData[[#This Row],[location_mismatch]],Table10[Location Mismatch],Table10[Risk Points],0)</f>
        <v>0</v>
      </c>
      <c r="O4371">
        <f>_xlfn.XLOOKUP(FraudData[[#This Row],[device_trust_score]],DeviceRules[Device Min],DeviceRules[Risk Points],,-1)</f>
        <v>0</v>
      </c>
      <c r="P4371">
        <f>_xlfn.XLOOKUP(FraudData[[#This Row],[velocity_last_24h]],VelocityRules[Velocity Min],VelocityRules[Risk Points],,-1)</f>
        <v>0</v>
      </c>
      <c r="Q4371">
        <f>_xlfn.XLOOKUP(FraudData[[#This Row],[merchant_category]],MerchantRules[Merchant Category],MerchantRules[Risk Points],0)</f>
        <v>0</v>
      </c>
      <c r="R4371">
        <f>SUM(FraudData[[#This Row],[Amount Risk]:[Merchant Risk]])</f>
        <v>3</v>
      </c>
      <c r="S4371" t="str" cm="1">
        <f t="array" ref="S4371">_xlfn.IFS(FraudData[[#This Row],[Fraud Risk Score]]&gt;=8,"High Risk",FraudData[[#This Row],[Fraud Risk Score]]&gt;=6,"Medium Risk",TRUE,"Low Risk")</f>
        <v>Low Risk</v>
      </c>
    </row>
    <row r="4372" spans="1:19">
      <c r="A4372">
        <v>4371</v>
      </c>
      <c r="B4372">
        <v>40.68</v>
      </c>
      <c r="C4372">
        <v>2</v>
      </c>
      <c r="D4372" t="s">
        <v>47</v>
      </c>
      <c r="E4372">
        <v>0</v>
      </c>
      <c r="F4372">
        <v>0</v>
      </c>
      <c r="G4372">
        <v>62</v>
      </c>
      <c r="H4372">
        <v>0</v>
      </c>
      <c r="I4372">
        <v>45</v>
      </c>
      <c r="J4372">
        <v>0</v>
      </c>
      <c r="K4372">
        <f>_xlfn.XLOOKUP(FraudData[[#This Row],[amount]],AmountRules[Amount Min],AmountRules[Risk Points],,-1)</f>
        <v>0</v>
      </c>
      <c r="L4372">
        <f>_xlfn.XLOOKUP(FraudData[[#This Row],[transaction_hour]],TimeRules[Hour Min],TimeRules[Risk Points],,-1)</f>
        <v>3</v>
      </c>
      <c r="M4372">
        <f>_xlfn.XLOOKUP(FraudData[[#This Row],[foreign_transaction]],ForeignRules[Foreign Transaction],ForeignRules[Risk Points],0)</f>
        <v>0</v>
      </c>
      <c r="N4372">
        <f>_xlfn.XLOOKUP(FraudData[[#This Row],[location_mismatch]],Table10[Location Mismatch],Table10[Risk Points],0)</f>
        <v>0</v>
      </c>
      <c r="O4372">
        <f>_xlfn.XLOOKUP(FraudData[[#This Row],[device_trust_score]],DeviceRules[Device Min],DeviceRules[Risk Points],,-1)</f>
        <v>1</v>
      </c>
      <c r="P4372">
        <f>_xlfn.XLOOKUP(FraudData[[#This Row],[velocity_last_24h]],VelocityRules[Velocity Min],VelocityRules[Risk Points],,-1)</f>
        <v>0</v>
      </c>
      <c r="Q4372">
        <f>_xlfn.XLOOKUP(FraudData[[#This Row],[merchant_category]],MerchantRules[Merchant Category],MerchantRules[Risk Points],0)</f>
        <v>0</v>
      </c>
      <c r="R4372">
        <f>SUM(FraudData[[#This Row],[Amount Risk]:[Merchant Risk]])</f>
        <v>4</v>
      </c>
      <c r="S4372" t="str" cm="1">
        <f t="array" ref="S4372">_xlfn.IFS(FraudData[[#This Row],[Fraud Risk Score]]&gt;=8,"High Risk",FraudData[[#This Row],[Fraud Risk Score]]&gt;=6,"Medium Risk",TRUE,"Low Risk")</f>
        <v>Low Risk</v>
      </c>
    </row>
    <row r="4373" spans="1:19">
      <c r="A4373">
        <v>4372</v>
      </c>
      <c r="B4373">
        <v>88</v>
      </c>
      <c r="C4373">
        <v>14</v>
      </c>
      <c r="D4373" t="s">
        <v>46</v>
      </c>
      <c r="E4373">
        <v>0</v>
      </c>
      <c r="F4373">
        <v>0</v>
      </c>
      <c r="G4373">
        <v>43</v>
      </c>
      <c r="H4373">
        <v>3</v>
      </c>
      <c r="I4373">
        <v>36</v>
      </c>
      <c r="J4373">
        <v>0</v>
      </c>
      <c r="K4373">
        <f>_xlfn.XLOOKUP(FraudData[[#This Row],[amount]],AmountRules[Amount Min],AmountRules[Risk Points],,-1)</f>
        <v>0</v>
      </c>
      <c r="L4373">
        <f>_xlfn.XLOOKUP(FraudData[[#This Row],[transaction_hour]],TimeRules[Hour Min],TimeRules[Risk Points],,-1)</f>
        <v>0</v>
      </c>
      <c r="M4373">
        <f>_xlfn.XLOOKUP(FraudData[[#This Row],[foreign_transaction]],ForeignRules[Foreign Transaction],ForeignRules[Risk Points],0)</f>
        <v>0</v>
      </c>
      <c r="N4373">
        <f>_xlfn.XLOOKUP(FraudData[[#This Row],[location_mismatch]],Table10[Location Mismatch],Table10[Risk Points],0)</f>
        <v>0</v>
      </c>
      <c r="O4373">
        <f>_xlfn.XLOOKUP(FraudData[[#This Row],[device_trust_score]],DeviceRules[Device Min],DeviceRules[Risk Points],,-1)</f>
        <v>2</v>
      </c>
      <c r="P4373">
        <f>_xlfn.XLOOKUP(FraudData[[#This Row],[velocity_last_24h]],VelocityRules[Velocity Min],VelocityRules[Risk Points],,-1)</f>
        <v>0</v>
      </c>
      <c r="Q4373">
        <f>_xlfn.XLOOKUP(FraudData[[#This Row],[merchant_category]],MerchantRules[Merchant Category],MerchantRules[Risk Points],0)</f>
        <v>0</v>
      </c>
      <c r="R4373">
        <f>SUM(FraudData[[#This Row],[Amount Risk]:[Merchant Risk]])</f>
        <v>2</v>
      </c>
      <c r="S4373" t="str" cm="1">
        <f t="array" ref="S4373">_xlfn.IFS(FraudData[[#This Row],[Fraud Risk Score]]&gt;=8,"High Risk",FraudData[[#This Row],[Fraud Risk Score]]&gt;=6,"Medium Risk",TRUE,"Low Risk")</f>
        <v>Low Risk</v>
      </c>
    </row>
    <row r="4374" spans="1:19">
      <c r="A4374">
        <v>4373</v>
      </c>
      <c r="B4374">
        <v>9.4499999999999993</v>
      </c>
      <c r="C4374">
        <v>19</v>
      </c>
      <c r="D4374" t="s">
        <v>47</v>
      </c>
      <c r="E4374">
        <v>0</v>
      </c>
      <c r="F4374">
        <v>0</v>
      </c>
      <c r="G4374">
        <v>46</v>
      </c>
      <c r="H4374">
        <v>2</v>
      </c>
      <c r="I4374">
        <v>19</v>
      </c>
      <c r="J4374">
        <v>0</v>
      </c>
      <c r="K4374">
        <f>_xlfn.XLOOKUP(FraudData[[#This Row],[amount]],AmountRules[Amount Min],AmountRules[Risk Points],,-1)</f>
        <v>0</v>
      </c>
      <c r="L4374">
        <f>_xlfn.XLOOKUP(FraudData[[#This Row],[transaction_hour]],TimeRules[Hour Min],TimeRules[Risk Points],,-1)</f>
        <v>0</v>
      </c>
      <c r="M4374">
        <f>_xlfn.XLOOKUP(FraudData[[#This Row],[foreign_transaction]],ForeignRules[Foreign Transaction],ForeignRules[Risk Points],0)</f>
        <v>0</v>
      </c>
      <c r="N4374">
        <f>_xlfn.XLOOKUP(FraudData[[#This Row],[location_mismatch]],Table10[Location Mismatch],Table10[Risk Points],0)</f>
        <v>0</v>
      </c>
      <c r="O4374">
        <f>_xlfn.XLOOKUP(FraudData[[#This Row],[device_trust_score]],DeviceRules[Device Min],DeviceRules[Risk Points],,-1)</f>
        <v>2</v>
      </c>
      <c r="P4374">
        <f>_xlfn.XLOOKUP(FraudData[[#This Row],[velocity_last_24h]],VelocityRules[Velocity Min],VelocityRules[Risk Points],,-1)</f>
        <v>0</v>
      </c>
      <c r="Q4374">
        <f>_xlfn.XLOOKUP(FraudData[[#This Row],[merchant_category]],MerchantRules[Merchant Category],MerchantRules[Risk Points],0)</f>
        <v>0</v>
      </c>
      <c r="R4374">
        <f>SUM(FraudData[[#This Row],[Amount Risk]:[Merchant Risk]])</f>
        <v>2</v>
      </c>
      <c r="S4374" t="str" cm="1">
        <f t="array" ref="S4374">_xlfn.IFS(FraudData[[#This Row],[Fraud Risk Score]]&gt;=8,"High Risk",FraudData[[#This Row],[Fraud Risk Score]]&gt;=6,"Medium Risk",TRUE,"Low Risk")</f>
        <v>Low Risk</v>
      </c>
    </row>
    <row r="4375" spans="1:19">
      <c r="A4375">
        <v>4374</v>
      </c>
      <c r="B4375">
        <v>91.29</v>
      </c>
      <c r="C4375">
        <v>9</v>
      </c>
      <c r="D4375" t="s">
        <v>49</v>
      </c>
      <c r="E4375">
        <v>0</v>
      </c>
      <c r="F4375">
        <v>0</v>
      </c>
      <c r="G4375">
        <v>35</v>
      </c>
      <c r="H4375">
        <v>2</v>
      </c>
      <c r="I4375">
        <v>18</v>
      </c>
      <c r="J4375">
        <v>0</v>
      </c>
      <c r="K4375">
        <f>_xlfn.XLOOKUP(FraudData[[#This Row],[amount]],AmountRules[Amount Min],AmountRules[Risk Points],,-1)</f>
        <v>0</v>
      </c>
      <c r="L4375">
        <f>_xlfn.XLOOKUP(FraudData[[#This Row],[transaction_hour]],TimeRules[Hour Min],TimeRules[Risk Points],,-1)</f>
        <v>0</v>
      </c>
      <c r="M4375">
        <f>_xlfn.XLOOKUP(FraudData[[#This Row],[foreign_transaction]],ForeignRules[Foreign Transaction],ForeignRules[Risk Points],0)</f>
        <v>0</v>
      </c>
      <c r="N4375">
        <f>_xlfn.XLOOKUP(FraudData[[#This Row],[location_mismatch]],Table10[Location Mismatch],Table10[Risk Points],0)</f>
        <v>0</v>
      </c>
      <c r="O4375">
        <f>_xlfn.XLOOKUP(FraudData[[#This Row],[device_trust_score]],DeviceRules[Device Min],DeviceRules[Risk Points],,-1)</f>
        <v>2</v>
      </c>
      <c r="P4375">
        <f>_xlfn.XLOOKUP(FraudData[[#This Row],[velocity_last_24h]],VelocityRules[Velocity Min],VelocityRules[Risk Points],,-1)</f>
        <v>0</v>
      </c>
      <c r="Q4375">
        <f>_xlfn.XLOOKUP(FraudData[[#This Row],[merchant_category]],MerchantRules[Merchant Category],MerchantRules[Risk Points],0)</f>
        <v>1</v>
      </c>
      <c r="R4375">
        <f>SUM(FraudData[[#This Row],[Amount Risk]:[Merchant Risk]])</f>
        <v>3</v>
      </c>
      <c r="S4375" t="str" cm="1">
        <f t="array" ref="S4375">_xlfn.IFS(FraudData[[#This Row],[Fraud Risk Score]]&gt;=8,"High Risk",FraudData[[#This Row],[Fraud Risk Score]]&gt;=6,"Medium Risk",TRUE,"Low Risk")</f>
        <v>Low Risk</v>
      </c>
    </row>
    <row r="4376" spans="1:19">
      <c r="A4376">
        <v>4375</v>
      </c>
      <c r="B4376">
        <v>129.03</v>
      </c>
      <c r="C4376">
        <v>20</v>
      </c>
      <c r="D4376" t="s">
        <v>46</v>
      </c>
      <c r="E4376">
        <v>0</v>
      </c>
      <c r="F4376">
        <v>0</v>
      </c>
      <c r="G4376">
        <v>27</v>
      </c>
      <c r="H4376">
        <v>2</v>
      </c>
      <c r="I4376">
        <v>62</v>
      </c>
      <c r="J4376">
        <v>0</v>
      </c>
      <c r="K4376">
        <f>_xlfn.XLOOKUP(FraudData[[#This Row],[amount]],AmountRules[Amount Min],AmountRules[Risk Points],,-1)</f>
        <v>0</v>
      </c>
      <c r="L4376">
        <f>_xlfn.XLOOKUP(FraudData[[#This Row],[transaction_hour]],TimeRules[Hour Min],TimeRules[Risk Points],,-1)</f>
        <v>0</v>
      </c>
      <c r="M4376">
        <f>_xlfn.XLOOKUP(FraudData[[#This Row],[foreign_transaction]],ForeignRules[Foreign Transaction],ForeignRules[Risk Points],0)</f>
        <v>0</v>
      </c>
      <c r="N4376">
        <f>_xlfn.XLOOKUP(FraudData[[#This Row],[location_mismatch]],Table10[Location Mismatch],Table10[Risk Points],0)</f>
        <v>0</v>
      </c>
      <c r="O4376">
        <f>_xlfn.XLOOKUP(FraudData[[#This Row],[device_trust_score]],DeviceRules[Device Min],DeviceRules[Risk Points],,-1)</f>
        <v>3</v>
      </c>
      <c r="P4376">
        <f>_xlfn.XLOOKUP(FraudData[[#This Row],[velocity_last_24h]],VelocityRules[Velocity Min],VelocityRules[Risk Points],,-1)</f>
        <v>0</v>
      </c>
      <c r="Q4376">
        <f>_xlfn.XLOOKUP(FraudData[[#This Row],[merchant_category]],MerchantRules[Merchant Category],MerchantRules[Risk Points],0)</f>
        <v>0</v>
      </c>
      <c r="R4376">
        <f>SUM(FraudData[[#This Row],[Amount Risk]:[Merchant Risk]])</f>
        <v>3</v>
      </c>
      <c r="S4376" t="str" cm="1">
        <f t="array" ref="S4376">_xlfn.IFS(FraudData[[#This Row],[Fraud Risk Score]]&gt;=8,"High Risk",FraudData[[#This Row],[Fraud Risk Score]]&gt;=6,"Medium Risk",TRUE,"Low Risk")</f>
        <v>Low Risk</v>
      </c>
    </row>
    <row r="4377" spans="1:19">
      <c r="A4377">
        <v>4376</v>
      </c>
      <c r="B4377">
        <v>118.85</v>
      </c>
      <c r="C4377">
        <v>4</v>
      </c>
      <c r="D4377" t="s">
        <v>47</v>
      </c>
      <c r="E4377">
        <v>0</v>
      </c>
      <c r="F4377">
        <v>0</v>
      </c>
      <c r="G4377">
        <v>43</v>
      </c>
      <c r="H4377">
        <v>0</v>
      </c>
      <c r="I4377">
        <v>42</v>
      </c>
      <c r="J4377">
        <v>0</v>
      </c>
      <c r="K4377">
        <f>_xlfn.XLOOKUP(FraudData[[#This Row],[amount]],AmountRules[Amount Min],AmountRules[Risk Points],,-1)</f>
        <v>0</v>
      </c>
      <c r="L4377">
        <f>_xlfn.XLOOKUP(FraudData[[#This Row],[transaction_hour]],TimeRules[Hour Min],TimeRules[Risk Points],,-1)</f>
        <v>0</v>
      </c>
      <c r="M4377">
        <f>_xlfn.XLOOKUP(FraudData[[#This Row],[foreign_transaction]],ForeignRules[Foreign Transaction],ForeignRules[Risk Points],0)</f>
        <v>0</v>
      </c>
      <c r="N4377">
        <f>_xlfn.XLOOKUP(FraudData[[#This Row],[location_mismatch]],Table10[Location Mismatch],Table10[Risk Points],0)</f>
        <v>0</v>
      </c>
      <c r="O4377">
        <f>_xlfn.XLOOKUP(FraudData[[#This Row],[device_trust_score]],DeviceRules[Device Min],DeviceRules[Risk Points],,-1)</f>
        <v>2</v>
      </c>
      <c r="P4377">
        <f>_xlfn.XLOOKUP(FraudData[[#This Row],[velocity_last_24h]],VelocityRules[Velocity Min],VelocityRules[Risk Points],,-1)</f>
        <v>0</v>
      </c>
      <c r="Q4377">
        <f>_xlfn.XLOOKUP(FraudData[[#This Row],[merchant_category]],MerchantRules[Merchant Category],MerchantRules[Risk Points],0)</f>
        <v>0</v>
      </c>
      <c r="R4377">
        <f>SUM(FraudData[[#This Row],[Amount Risk]:[Merchant Risk]])</f>
        <v>2</v>
      </c>
      <c r="S4377" t="str" cm="1">
        <f t="array" ref="S4377">_xlfn.IFS(FraudData[[#This Row],[Fraud Risk Score]]&gt;=8,"High Risk",FraudData[[#This Row],[Fraud Risk Score]]&gt;=6,"Medium Risk",TRUE,"Low Risk")</f>
        <v>Low Risk</v>
      </c>
    </row>
    <row r="4378" spans="1:19">
      <c r="A4378">
        <v>4377</v>
      </c>
      <c r="B4378">
        <v>86.86</v>
      </c>
      <c r="C4378">
        <v>14</v>
      </c>
      <c r="D4378" t="s">
        <v>47</v>
      </c>
      <c r="E4378">
        <v>1</v>
      </c>
      <c r="F4378">
        <v>0</v>
      </c>
      <c r="G4378">
        <v>31</v>
      </c>
      <c r="H4378">
        <v>1</v>
      </c>
      <c r="I4378">
        <v>20</v>
      </c>
      <c r="J4378">
        <v>0</v>
      </c>
      <c r="K4378">
        <f>_xlfn.XLOOKUP(FraudData[[#This Row],[amount]],AmountRules[Amount Min],AmountRules[Risk Points],,-1)</f>
        <v>0</v>
      </c>
      <c r="L4378">
        <f>_xlfn.XLOOKUP(FraudData[[#This Row],[transaction_hour]],TimeRules[Hour Min],TimeRules[Risk Points],,-1)</f>
        <v>0</v>
      </c>
      <c r="M4378">
        <f>_xlfn.XLOOKUP(FraudData[[#This Row],[foreign_transaction]],ForeignRules[Foreign Transaction],ForeignRules[Risk Points],0)</f>
        <v>3</v>
      </c>
      <c r="N4378">
        <f>_xlfn.XLOOKUP(FraudData[[#This Row],[location_mismatch]],Table10[Location Mismatch],Table10[Risk Points],0)</f>
        <v>0</v>
      </c>
      <c r="O4378">
        <f>_xlfn.XLOOKUP(FraudData[[#This Row],[device_trust_score]],DeviceRules[Device Min],DeviceRules[Risk Points],,-1)</f>
        <v>2</v>
      </c>
      <c r="P4378">
        <f>_xlfn.XLOOKUP(FraudData[[#This Row],[velocity_last_24h]],VelocityRules[Velocity Min],VelocityRules[Risk Points],,-1)</f>
        <v>0</v>
      </c>
      <c r="Q4378">
        <f>_xlfn.XLOOKUP(FraudData[[#This Row],[merchant_category]],MerchantRules[Merchant Category],MerchantRules[Risk Points],0)</f>
        <v>0</v>
      </c>
      <c r="R4378">
        <f>SUM(FraudData[[#This Row],[Amount Risk]:[Merchant Risk]])</f>
        <v>5</v>
      </c>
      <c r="S4378" t="str" cm="1">
        <f t="array" ref="S4378">_xlfn.IFS(FraudData[[#This Row],[Fraud Risk Score]]&gt;=8,"High Risk",FraudData[[#This Row],[Fraud Risk Score]]&gt;=6,"Medium Risk",TRUE,"Low Risk")</f>
        <v>Low Risk</v>
      </c>
    </row>
    <row r="4379" spans="1:19">
      <c r="A4379">
        <v>4378</v>
      </c>
      <c r="B4379">
        <v>328.91</v>
      </c>
      <c r="C4379">
        <v>22</v>
      </c>
      <c r="D4379" t="s">
        <v>49</v>
      </c>
      <c r="E4379">
        <v>0</v>
      </c>
      <c r="F4379">
        <v>0</v>
      </c>
      <c r="G4379">
        <v>58</v>
      </c>
      <c r="H4379">
        <v>1</v>
      </c>
      <c r="I4379">
        <v>24</v>
      </c>
      <c r="J4379">
        <v>0</v>
      </c>
      <c r="K4379">
        <f>_xlfn.XLOOKUP(FraudData[[#This Row],[amount]],AmountRules[Amount Min],AmountRules[Risk Points],,-1)</f>
        <v>0</v>
      </c>
      <c r="L4379">
        <f>_xlfn.XLOOKUP(FraudData[[#This Row],[transaction_hour]],TimeRules[Hour Min],TimeRules[Risk Points],,-1)</f>
        <v>0</v>
      </c>
      <c r="M4379">
        <f>_xlfn.XLOOKUP(FraudData[[#This Row],[foreign_transaction]],ForeignRules[Foreign Transaction],ForeignRules[Risk Points],0)</f>
        <v>0</v>
      </c>
      <c r="N4379">
        <f>_xlfn.XLOOKUP(FraudData[[#This Row],[location_mismatch]],Table10[Location Mismatch],Table10[Risk Points],0)</f>
        <v>0</v>
      </c>
      <c r="O4379">
        <f>_xlfn.XLOOKUP(FraudData[[#This Row],[device_trust_score]],DeviceRules[Device Min],DeviceRules[Risk Points],,-1)</f>
        <v>1</v>
      </c>
      <c r="P4379">
        <f>_xlfn.XLOOKUP(FraudData[[#This Row],[velocity_last_24h]],VelocityRules[Velocity Min],VelocityRules[Risk Points],,-1)</f>
        <v>0</v>
      </c>
      <c r="Q4379">
        <f>_xlfn.XLOOKUP(FraudData[[#This Row],[merchant_category]],MerchantRules[Merchant Category],MerchantRules[Risk Points],0)</f>
        <v>1</v>
      </c>
      <c r="R4379">
        <f>SUM(FraudData[[#This Row],[Amount Risk]:[Merchant Risk]])</f>
        <v>2</v>
      </c>
      <c r="S4379" t="str" cm="1">
        <f t="array" ref="S4379">_xlfn.IFS(FraudData[[#This Row],[Fraud Risk Score]]&gt;=8,"High Risk",FraudData[[#This Row],[Fraud Risk Score]]&gt;=6,"Medium Risk",TRUE,"Low Risk")</f>
        <v>Low Risk</v>
      </c>
    </row>
    <row r="4380" spans="1:19">
      <c r="A4380">
        <v>4379</v>
      </c>
      <c r="B4380">
        <v>28.27</v>
      </c>
      <c r="C4380">
        <v>13</v>
      </c>
      <c r="D4380" t="s">
        <v>46</v>
      </c>
      <c r="E4380">
        <v>0</v>
      </c>
      <c r="F4380">
        <v>0</v>
      </c>
      <c r="G4380">
        <v>35</v>
      </c>
      <c r="H4380">
        <v>1</v>
      </c>
      <c r="I4380">
        <v>42</v>
      </c>
      <c r="J4380">
        <v>0</v>
      </c>
      <c r="K4380">
        <f>_xlfn.XLOOKUP(FraudData[[#This Row],[amount]],AmountRules[Amount Min],AmountRules[Risk Points],,-1)</f>
        <v>0</v>
      </c>
      <c r="L4380">
        <f>_xlfn.XLOOKUP(FraudData[[#This Row],[transaction_hour]],TimeRules[Hour Min],TimeRules[Risk Points],,-1)</f>
        <v>0</v>
      </c>
      <c r="M4380">
        <f>_xlfn.XLOOKUP(FraudData[[#This Row],[foreign_transaction]],ForeignRules[Foreign Transaction],ForeignRules[Risk Points],0)</f>
        <v>0</v>
      </c>
      <c r="N4380">
        <f>_xlfn.XLOOKUP(FraudData[[#This Row],[location_mismatch]],Table10[Location Mismatch],Table10[Risk Points],0)</f>
        <v>0</v>
      </c>
      <c r="O4380">
        <f>_xlfn.XLOOKUP(FraudData[[#This Row],[device_trust_score]],DeviceRules[Device Min],DeviceRules[Risk Points],,-1)</f>
        <v>2</v>
      </c>
      <c r="P4380">
        <f>_xlfn.XLOOKUP(FraudData[[#This Row],[velocity_last_24h]],VelocityRules[Velocity Min],VelocityRules[Risk Points],,-1)</f>
        <v>0</v>
      </c>
      <c r="Q4380">
        <f>_xlfn.XLOOKUP(FraudData[[#This Row],[merchant_category]],MerchantRules[Merchant Category],MerchantRules[Risk Points],0)</f>
        <v>0</v>
      </c>
      <c r="R4380">
        <f>SUM(FraudData[[#This Row],[Amount Risk]:[Merchant Risk]])</f>
        <v>2</v>
      </c>
      <c r="S4380" t="str" cm="1">
        <f t="array" ref="S4380">_xlfn.IFS(FraudData[[#This Row],[Fraud Risk Score]]&gt;=8,"High Risk",FraudData[[#This Row],[Fraud Risk Score]]&gt;=6,"Medium Risk",TRUE,"Low Risk")</f>
        <v>Low Risk</v>
      </c>
    </row>
    <row r="4381" spans="1:19">
      <c r="A4381">
        <v>4380</v>
      </c>
      <c r="B4381">
        <v>126.83</v>
      </c>
      <c r="C4381">
        <v>14</v>
      </c>
      <c r="D4381" t="s">
        <v>49</v>
      </c>
      <c r="E4381">
        <v>0</v>
      </c>
      <c r="F4381">
        <v>0</v>
      </c>
      <c r="G4381">
        <v>29</v>
      </c>
      <c r="H4381">
        <v>2</v>
      </c>
      <c r="I4381">
        <v>32</v>
      </c>
      <c r="J4381">
        <v>0</v>
      </c>
      <c r="K4381">
        <f>_xlfn.XLOOKUP(FraudData[[#This Row],[amount]],AmountRules[Amount Min],AmountRules[Risk Points],,-1)</f>
        <v>0</v>
      </c>
      <c r="L4381">
        <f>_xlfn.XLOOKUP(FraudData[[#This Row],[transaction_hour]],TimeRules[Hour Min],TimeRules[Risk Points],,-1)</f>
        <v>0</v>
      </c>
      <c r="M4381">
        <f>_xlfn.XLOOKUP(FraudData[[#This Row],[foreign_transaction]],ForeignRules[Foreign Transaction],ForeignRules[Risk Points],0)</f>
        <v>0</v>
      </c>
      <c r="N4381">
        <f>_xlfn.XLOOKUP(FraudData[[#This Row],[location_mismatch]],Table10[Location Mismatch],Table10[Risk Points],0)</f>
        <v>0</v>
      </c>
      <c r="O4381">
        <f>_xlfn.XLOOKUP(FraudData[[#This Row],[device_trust_score]],DeviceRules[Device Min],DeviceRules[Risk Points],,-1)</f>
        <v>3</v>
      </c>
      <c r="P4381">
        <f>_xlfn.XLOOKUP(FraudData[[#This Row],[velocity_last_24h]],VelocityRules[Velocity Min],VelocityRules[Risk Points],,-1)</f>
        <v>0</v>
      </c>
      <c r="Q4381">
        <f>_xlfn.XLOOKUP(FraudData[[#This Row],[merchant_category]],MerchantRules[Merchant Category],MerchantRules[Risk Points],0)</f>
        <v>1</v>
      </c>
      <c r="R4381">
        <f>SUM(FraudData[[#This Row],[Amount Risk]:[Merchant Risk]])</f>
        <v>4</v>
      </c>
      <c r="S4381" t="str" cm="1">
        <f t="array" ref="S4381">_xlfn.IFS(FraudData[[#This Row],[Fraud Risk Score]]&gt;=8,"High Risk",FraudData[[#This Row],[Fraud Risk Score]]&gt;=6,"Medium Risk",TRUE,"Low Risk")</f>
        <v>Low Risk</v>
      </c>
    </row>
    <row r="4382" spans="1:19">
      <c r="A4382">
        <v>4381</v>
      </c>
      <c r="B4382">
        <v>11.53</v>
      </c>
      <c r="C4382">
        <v>9</v>
      </c>
      <c r="D4382" t="s">
        <v>47</v>
      </c>
      <c r="E4382">
        <v>0</v>
      </c>
      <c r="F4382">
        <v>0</v>
      </c>
      <c r="G4382">
        <v>95</v>
      </c>
      <c r="H4382">
        <v>0</v>
      </c>
      <c r="I4382">
        <v>69</v>
      </c>
      <c r="J4382">
        <v>0</v>
      </c>
      <c r="K4382">
        <f>_xlfn.XLOOKUP(FraudData[[#This Row],[amount]],AmountRules[Amount Min],AmountRules[Risk Points],,-1)</f>
        <v>0</v>
      </c>
      <c r="L4382">
        <f>_xlfn.XLOOKUP(FraudData[[#This Row],[transaction_hour]],TimeRules[Hour Min],TimeRules[Risk Points],,-1)</f>
        <v>0</v>
      </c>
      <c r="M4382">
        <f>_xlfn.XLOOKUP(FraudData[[#This Row],[foreign_transaction]],ForeignRules[Foreign Transaction],ForeignRules[Risk Points],0)</f>
        <v>0</v>
      </c>
      <c r="N4382">
        <f>_xlfn.XLOOKUP(FraudData[[#This Row],[location_mismatch]],Table10[Location Mismatch],Table10[Risk Points],0)</f>
        <v>0</v>
      </c>
      <c r="O4382">
        <f>_xlfn.XLOOKUP(FraudData[[#This Row],[device_trust_score]],DeviceRules[Device Min],DeviceRules[Risk Points],,-1)</f>
        <v>0</v>
      </c>
      <c r="P4382">
        <f>_xlfn.XLOOKUP(FraudData[[#This Row],[velocity_last_24h]],VelocityRules[Velocity Min],VelocityRules[Risk Points],,-1)</f>
        <v>0</v>
      </c>
      <c r="Q4382">
        <f>_xlfn.XLOOKUP(FraudData[[#This Row],[merchant_category]],MerchantRules[Merchant Category],MerchantRules[Risk Points],0)</f>
        <v>0</v>
      </c>
      <c r="R4382">
        <f>SUM(FraudData[[#This Row],[Amount Risk]:[Merchant Risk]])</f>
        <v>0</v>
      </c>
      <c r="S4382" t="str" cm="1">
        <f t="array" ref="S4382">_xlfn.IFS(FraudData[[#This Row],[Fraud Risk Score]]&gt;=8,"High Risk",FraudData[[#This Row],[Fraud Risk Score]]&gt;=6,"Medium Risk",TRUE,"Low Risk")</f>
        <v>Low Risk</v>
      </c>
    </row>
    <row r="4383" spans="1:19">
      <c r="A4383">
        <v>4382</v>
      </c>
      <c r="B4383">
        <v>13.29</v>
      </c>
      <c r="C4383">
        <v>23</v>
      </c>
      <c r="D4383" t="s">
        <v>50</v>
      </c>
      <c r="E4383">
        <v>0</v>
      </c>
      <c r="F4383">
        <v>1</v>
      </c>
      <c r="G4383">
        <v>60</v>
      </c>
      <c r="H4383">
        <v>6</v>
      </c>
      <c r="I4383">
        <v>21</v>
      </c>
      <c r="J4383">
        <v>0</v>
      </c>
      <c r="K4383">
        <f>_xlfn.XLOOKUP(FraudData[[#This Row],[amount]],AmountRules[Amount Min],AmountRules[Risk Points],,-1)</f>
        <v>0</v>
      </c>
      <c r="L4383">
        <f>_xlfn.XLOOKUP(FraudData[[#This Row],[transaction_hour]],TimeRules[Hour Min],TimeRules[Risk Points],,-1)</f>
        <v>1</v>
      </c>
      <c r="M4383">
        <f>_xlfn.XLOOKUP(FraudData[[#This Row],[foreign_transaction]],ForeignRules[Foreign Transaction],ForeignRules[Risk Points],0)</f>
        <v>0</v>
      </c>
      <c r="N4383">
        <f>_xlfn.XLOOKUP(FraudData[[#This Row],[location_mismatch]],Table10[Location Mismatch],Table10[Risk Points],0)</f>
        <v>3</v>
      </c>
      <c r="O4383">
        <f>_xlfn.XLOOKUP(FraudData[[#This Row],[device_trust_score]],DeviceRules[Device Min],DeviceRules[Risk Points],,-1)</f>
        <v>1</v>
      </c>
      <c r="P4383">
        <f>_xlfn.XLOOKUP(FraudData[[#This Row],[velocity_last_24h]],VelocityRules[Velocity Min],VelocityRules[Risk Points],,-1)</f>
        <v>3</v>
      </c>
      <c r="Q4383">
        <f>_xlfn.XLOOKUP(FraudData[[#This Row],[merchant_category]],MerchantRules[Merchant Category],MerchantRules[Risk Points],0)</f>
        <v>0</v>
      </c>
      <c r="R4383">
        <f>SUM(FraudData[[#This Row],[Amount Risk]:[Merchant Risk]])</f>
        <v>8</v>
      </c>
      <c r="S4383" t="str" cm="1">
        <f t="array" ref="S4383">_xlfn.IFS(FraudData[[#This Row],[Fraud Risk Score]]&gt;=8,"High Risk",FraudData[[#This Row],[Fraud Risk Score]]&gt;=6,"Medium Risk",TRUE,"Low Risk")</f>
        <v>High Risk</v>
      </c>
    </row>
    <row r="4384" spans="1:19">
      <c r="A4384">
        <v>4383</v>
      </c>
      <c r="B4384">
        <v>153.54</v>
      </c>
      <c r="C4384">
        <v>8</v>
      </c>
      <c r="D4384" t="s">
        <v>50</v>
      </c>
      <c r="E4384">
        <v>0</v>
      </c>
      <c r="F4384">
        <v>0</v>
      </c>
      <c r="G4384">
        <v>29</v>
      </c>
      <c r="H4384">
        <v>3</v>
      </c>
      <c r="I4384">
        <v>19</v>
      </c>
      <c r="J4384">
        <v>0</v>
      </c>
      <c r="K4384">
        <f>_xlfn.XLOOKUP(FraudData[[#This Row],[amount]],AmountRules[Amount Min],AmountRules[Risk Points],,-1)</f>
        <v>0</v>
      </c>
      <c r="L4384">
        <f>_xlfn.XLOOKUP(FraudData[[#This Row],[transaction_hour]],TimeRules[Hour Min],TimeRules[Risk Points],,-1)</f>
        <v>0</v>
      </c>
      <c r="M4384">
        <f>_xlfn.XLOOKUP(FraudData[[#This Row],[foreign_transaction]],ForeignRules[Foreign Transaction],ForeignRules[Risk Points],0)</f>
        <v>0</v>
      </c>
      <c r="N4384">
        <f>_xlfn.XLOOKUP(FraudData[[#This Row],[location_mismatch]],Table10[Location Mismatch],Table10[Risk Points],0)</f>
        <v>0</v>
      </c>
      <c r="O4384">
        <f>_xlfn.XLOOKUP(FraudData[[#This Row],[device_trust_score]],DeviceRules[Device Min],DeviceRules[Risk Points],,-1)</f>
        <v>3</v>
      </c>
      <c r="P4384">
        <f>_xlfn.XLOOKUP(FraudData[[#This Row],[velocity_last_24h]],VelocityRules[Velocity Min],VelocityRules[Risk Points],,-1)</f>
        <v>0</v>
      </c>
      <c r="Q4384">
        <f>_xlfn.XLOOKUP(FraudData[[#This Row],[merchant_category]],MerchantRules[Merchant Category],MerchantRules[Risk Points],0)</f>
        <v>0</v>
      </c>
      <c r="R4384">
        <f>SUM(FraudData[[#This Row],[Amount Risk]:[Merchant Risk]])</f>
        <v>3</v>
      </c>
      <c r="S4384" t="str" cm="1">
        <f t="array" ref="S4384">_xlfn.IFS(FraudData[[#This Row],[Fraud Risk Score]]&gt;=8,"High Risk",FraudData[[#This Row],[Fraud Risk Score]]&gt;=6,"Medium Risk",TRUE,"Low Risk")</f>
        <v>Low Risk</v>
      </c>
    </row>
    <row r="4385" spans="1:19">
      <c r="A4385">
        <v>4384</v>
      </c>
      <c r="B4385">
        <v>150.26</v>
      </c>
      <c r="C4385">
        <v>11</v>
      </c>
      <c r="D4385" t="s">
        <v>48</v>
      </c>
      <c r="E4385">
        <v>0</v>
      </c>
      <c r="F4385">
        <v>1</v>
      </c>
      <c r="G4385">
        <v>80</v>
      </c>
      <c r="H4385">
        <v>3</v>
      </c>
      <c r="I4385">
        <v>23</v>
      </c>
      <c r="J4385">
        <v>0</v>
      </c>
      <c r="K4385">
        <f>_xlfn.XLOOKUP(FraudData[[#This Row],[amount]],AmountRules[Amount Min],AmountRules[Risk Points],,-1)</f>
        <v>0</v>
      </c>
      <c r="L4385">
        <f>_xlfn.XLOOKUP(FraudData[[#This Row],[transaction_hour]],TimeRules[Hour Min],TimeRules[Risk Points],,-1)</f>
        <v>0</v>
      </c>
      <c r="M4385">
        <f>_xlfn.XLOOKUP(FraudData[[#This Row],[foreign_transaction]],ForeignRules[Foreign Transaction],ForeignRules[Risk Points],0)</f>
        <v>0</v>
      </c>
      <c r="N4385">
        <f>_xlfn.XLOOKUP(FraudData[[#This Row],[location_mismatch]],Table10[Location Mismatch],Table10[Risk Points],0)</f>
        <v>3</v>
      </c>
      <c r="O4385">
        <f>_xlfn.XLOOKUP(FraudData[[#This Row],[device_trust_score]],DeviceRules[Device Min],DeviceRules[Risk Points],,-1)</f>
        <v>0</v>
      </c>
      <c r="P4385">
        <f>_xlfn.XLOOKUP(FraudData[[#This Row],[velocity_last_24h]],VelocityRules[Velocity Min],VelocityRules[Risk Points],,-1)</f>
        <v>0</v>
      </c>
      <c r="Q4385">
        <f>_xlfn.XLOOKUP(FraudData[[#This Row],[merchant_category]],MerchantRules[Merchant Category],MerchantRules[Risk Points],0)</f>
        <v>0</v>
      </c>
      <c r="R4385">
        <f>SUM(FraudData[[#This Row],[Amount Risk]:[Merchant Risk]])</f>
        <v>3</v>
      </c>
      <c r="S4385" t="str" cm="1">
        <f t="array" ref="S4385">_xlfn.IFS(FraudData[[#This Row],[Fraud Risk Score]]&gt;=8,"High Risk",FraudData[[#This Row],[Fraud Risk Score]]&gt;=6,"Medium Risk",TRUE,"Low Risk")</f>
        <v>Low Risk</v>
      </c>
    </row>
    <row r="4386" spans="1:19">
      <c r="A4386">
        <v>4385</v>
      </c>
      <c r="B4386">
        <v>378.72</v>
      </c>
      <c r="C4386">
        <v>6</v>
      </c>
      <c r="D4386" t="s">
        <v>50</v>
      </c>
      <c r="E4386">
        <v>0</v>
      </c>
      <c r="F4386">
        <v>0</v>
      </c>
      <c r="G4386">
        <v>29</v>
      </c>
      <c r="H4386">
        <v>3</v>
      </c>
      <c r="I4386">
        <v>52</v>
      </c>
      <c r="J4386">
        <v>0</v>
      </c>
      <c r="K4386">
        <f>_xlfn.XLOOKUP(FraudData[[#This Row],[amount]],AmountRules[Amount Min],AmountRules[Risk Points],,-1)</f>
        <v>0</v>
      </c>
      <c r="L4386">
        <f>_xlfn.XLOOKUP(FraudData[[#This Row],[transaction_hour]],TimeRules[Hour Min],TimeRules[Risk Points],,-1)</f>
        <v>0</v>
      </c>
      <c r="M4386">
        <f>_xlfn.XLOOKUP(FraudData[[#This Row],[foreign_transaction]],ForeignRules[Foreign Transaction],ForeignRules[Risk Points],0)</f>
        <v>0</v>
      </c>
      <c r="N4386">
        <f>_xlfn.XLOOKUP(FraudData[[#This Row],[location_mismatch]],Table10[Location Mismatch],Table10[Risk Points],0)</f>
        <v>0</v>
      </c>
      <c r="O4386">
        <f>_xlfn.XLOOKUP(FraudData[[#This Row],[device_trust_score]],DeviceRules[Device Min],DeviceRules[Risk Points],,-1)</f>
        <v>3</v>
      </c>
      <c r="P4386">
        <f>_xlfn.XLOOKUP(FraudData[[#This Row],[velocity_last_24h]],VelocityRules[Velocity Min],VelocityRules[Risk Points],,-1)</f>
        <v>0</v>
      </c>
      <c r="Q4386">
        <f>_xlfn.XLOOKUP(FraudData[[#This Row],[merchant_category]],MerchantRules[Merchant Category],MerchantRules[Risk Points],0)</f>
        <v>0</v>
      </c>
      <c r="R4386">
        <f>SUM(FraudData[[#This Row],[Amount Risk]:[Merchant Risk]])</f>
        <v>3</v>
      </c>
      <c r="S4386" t="str" cm="1">
        <f t="array" ref="S4386">_xlfn.IFS(FraudData[[#This Row],[Fraud Risk Score]]&gt;=8,"High Risk",FraudData[[#This Row],[Fraud Risk Score]]&gt;=6,"Medium Risk",TRUE,"Low Risk")</f>
        <v>Low Risk</v>
      </c>
    </row>
    <row r="4387" spans="1:19">
      <c r="A4387">
        <v>4386</v>
      </c>
      <c r="B4387">
        <v>146.91</v>
      </c>
      <c r="C4387">
        <v>4</v>
      </c>
      <c r="D4387" t="s">
        <v>46</v>
      </c>
      <c r="E4387">
        <v>0</v>
      </c>
      <c r="F4387">
        <v>0</v>
      </c>
      <c r="G4387">
        <v>51</v>
      </c>
      <c r="H4387">
        <v>8</v>
      </c>
      <c r="I4387">
        <v>51</v>
      </c>
      <c r="J4387">
        <v>0</v>
      </c>
      <c r="K4387">
        <f>_xlfn.XLOOKUP(FraudData[[#This Row],[amount]],AmountRules[Amount Min],AmountRules[Risk Points],,-1)</f>
        <v>0</v>
      </c>
      <c r="L4387">
        <f>_xlfn.XLOOKUP(FraudData[[#This Row],[transaction_hour]],TimeRules[Hour Min],TimeRules[Risk Points],,-1)</f>
        <v>0</v>
      </c>
      <c r="M4387">
        <f>_xlfn.XLOOKUP(FraudData[[#This Row],[foreign_transaction]],ForeignRules[Foreign Transaction],ForeignRules[Risk Points],0)</f>
        <v>0</v>
      </c>
      <c r="N4387">
        <f>_xlfn.XLOOKUP(FraudData[[#This Row],[location_mismatch]],Table10[Location Mismatch],Table10[Risk Points],0)</f>
        <v>0</v>
      </c>
      <c r="O4387">
        <f>_xlfn.XLOOKUP(FraudData[[#This Row],[device_trust_score]],DeviceRules[Device Min],DeviceRules[Risk Points],,-1)</f>
        <v>1</v>
      </c>
      <c r="P4387">
        <f>_xlfn.XLOOKUP(FraudData[[#This Row],[velocity_last_24h]],VelocityRules[Velocity Min],VelocityRules[Risk Points],,-1)</f>
        <v>2</v>
      </c>
      <c r="Q4387">
        <f>_xlfn.XLOOKUP(FraudData[[#This Row],[merchant_category]],MerchantRules[Merchant Category],MerchantRules[Risk Points],0)</f>
        <v>0</v>
      </c>
      <c r="R4387">
        <f>SUM(FraudData[[#This Row],[Amount Risk]:[Merchant Risk]])</f>
        <v>3</v>
      </c>
      <c r="S4387" t="str" cm="1">
        <f t="array" ref="S4387">_xlfn.IFS(FraudData[[#This Row],[Fraud Risk Score]]&gt;=8,"High Risk",FraudData[[#This Row],[Fraud Risk Score]]&gt;=6,"Medium Risk",TRUE,"Low Risk")</f>
        <v>Low Risk</v>
      </c>
    </row>
    <row r="4388" spans="1:19">
      <c r="A4388">
        <v>4387</v>
      </c>
      <c r="B4388">
        <v>578.46</v>
      </c>
      <c r="C4388">
        <v>23</v>
      </c>
      <c r="D4388" t="s">
        <v>48</v>
      </c>
      <c r="E4388">
        <v>0</v>
      </c>
      <c r="F4388">
        <v>0</v>
      </c>
      <c r="G4388">
        <v>51</v>
      </c>
      <c r="H4388">
        <v>2</v>
      </c>
      <c r="I4388">
        <v>38</v>
      </c>
      <c r="J4388">
        <v>0</v>
      </c>
      <c r="K4388">
        <f>_xlfn.XLOOKUP(FraudData[[#This Row],[amount]],AmountRules[Amount Min],AmountRules[Risk Points],,-1)</f>
        <v>1</v>
      </c>
      <c r="L4388">
        <f>_xlfn.XLOOKUP(FraudData[[#This Row],[transaction_hour]],TimeRules[Hour Min],TimeRules[Risk Points],,-1)</f>
        <v>1</v>
      </c>
      <c r="M4388">
        <f>_xlfn.XLOOKUP(FraudData[[#This Row],[foreign_transaction]],ForeignRules[Foreign Transaction],ForeignRules[Risk Points],0)</f>
        <v>0</v>
      </c>
      <c r="N4388">
        <f>_xlfn.XLOOKUP(FraudData[[#This Row],[location_mismatch]],Table10[Location Mismatch],Table10[Risk Points],0)</f>
        <v>0</v>
      </c>
      <c r="O4388">
        <f>_xlfn.XLOOKUP(FraudData[[#This Row],[device_trust_score]],DeviceRules[Device Min],DeviceRules[Risk Points],,-1)</f>
        <v>1</v>
      </c>
      <c r="P4388">
        <f>_xlfn.XLOOKUP(FraudData[[#This Row],[velocity_last_24h]],VelocityRules[Velocity Min],VelocityRules[Risk Points],,-1)</f>
        <v>0</v>
      </c>
      <c r="Q4388">
        <f>_xlfn.XLOOKUP(FraudData[[#This Row],[merchant_category]],MerchantRules[Merchant Category],MerchantRules[Risk Points],0)</f>
        <v>0</v>
      </c>
      <c r="R4388">
        <f>SUM(FraudData[[#This Row],[Amount Risk]:[Merchant Risk]])</f>
        <v>3</v>
      </c>
      <c r="S4388" t="str" cm="1">
        <f t="array" ref="S4388">_xlfn.IFS(FraudData[[#This Row],[Fraud Risk Score]]&gt;=8,"High Risk",FraudData[[#This Row],[Fraud Risk Score]]&gt;=6,"Medium Risk",TRUE,"Low Risk")</f>
        <v>Low Risk</v>
      </c>
    </row>
    <row r="4389" spans="1:19">
      <c r="A4389">
        <v>4388</v>
      </c>
      <c r="B4389">
        <v>8.99</v>
      </c>
      <c r="C4389">
        <v>9</v>
      </c>
      <c r="D4389" t="s">
        <v>46</v>
      </c>
      <c r="E4389">
        <v>0</v>
      </c>
      <c r="F4389">
        <v>0</v>
      </c>
      <c r="G4389">
        <v>56</v>
      </c>
      <c r="H4389">
        <v>3</v>
      </c>
      <c r="I4389">
        <v>39</v>
      </c>
      <c r="J4389">
        <v>0</v>
      </c>
      <c r="K4389">
        <f>_xlfn.XLOOKUP(FraudData[[#This Row],[amount]],AmountRules[Amount Min],AmountRules[Risk Points],,-1)</f>
        <v>0</v>
      </c>
      <c r="L4389">
        <f>_xlfn.XLOOKUP(FraudData[[#This Row],[transaction_hour]],TimeRules[Hour Min],TimeRules[Risk Points],,-1)</f>
        <v>0</v>
      </c>
      <c r="M4389">
        <f>_xlfn.XLOOKUP(FraudData[[#This Row],[foreign_transaction]],ForeignRules[Foreign Transaction],ForeignRules[Risk Points],0)</f>
        <v>0</v>
      </c>
      <c r="N4389">
        <f>_xlfn.XLOOKUP(FraudData[[#This Row],[location_mismatch]],Table10[Location Mismatch],Table10[Risk Points],0)</f>
        <v>0</v>
      </c>
      <c r="O4389">
        <f>_xlfn.XLOOKUP(FraudData[[#This Row],[device_trust_score]],DeviceRules[Device Min],DeviceRules[Risk Points],,-1)</f>
        <v>1</v>
      </c>
      <c r="P4389">
        <f>_xlfn.XLOOKUP(FraudData[[#This Row],[velocity_last_24h]],VelocityRules[Velocity Min],VelocityRules[Risk Points],,-1)</f>
        <v>0</v>
      </c>
      <c r="Q4389">
        <f>_xlfn.XLOOKUP(FraudData[[#This Row],[merchant_category]],MerchantRules[Merchant Category],MerchantRules[Risk Points],0)</f>
        <v>0</v>
      </c>
      <c r="R4389">
        <f>SUM(FraudData[[#This Row],[Amount Risk]:[Merchant Risk]])</f>
        <v>1</v>
      </c>
      <c r="S4389" t="str" cm="1">
        <f t="array" ref="S4389">_xlfn.IFS(FraudData[[#This Row],[Fraud Risk Score]]&gt;=8,"High Risk",FraudData[[#This Row],[Fraud Risk Score]]&gt;=6,"Medium Risk",TRUE,"Low Risk")</f>
        <v>Low Risk</v>
      </c>
    </row>
    <row r="4390" spans="1:19">
      <c r="A4390">
        <v>4389</v>
      </c>
      <c r="B4390">
        <v>18.57</v>
      </c>
      <c r="C4390">
        <v>7</v>
      </c>
      <c r="D4390" t="s">
        <v>50</v>
      </c>
      <c r="E4390">
        <v>0</v>
      </c>
      <c r="F4390">
        <v>0</v>
      </c>
      <c r="G4390">
        <v>39</v>
      </c>
      <c r="H4390">
        <v>1</v>
      </c>
      <c r="I4390">
        <v>69</v>
      </c>
      <c r="J4390">
        <v>0</v>
      </c>
      <c r="K4390">
        <f>_xlfn.XLOOKUP(FraudData[[#This Row],[amount]],AmountRules[Amount Min],AmountRules[Risk Points],,-1)</f>
        <v>0</v>
      </c>
      <c r="L4390">
        <f>_xlfn.XLOOKUP(FraudData[[#This Row],[transaction_hour]],TimeRules[Hour Min],TimeRules[Risk Points],,-1)</f>
        <v>0</v>
      </c>
      <c r="M4390">
        <f>_xlfn.XLOOKUP(FraudData[[#This Row],[foreign_transaction]],ForeignRules[Foreign Transaction],ForeignRules[Risk Points],0)</f>
        <v>0</v>
      </c>
      <c r="N4390">
        <f>_xlfn.XLOOKUP(FraudData[[#This Row],[location_mismatch]],Table10[Location Mismatch],Table10[Risk Points],0)</f>
        <v>0</v>
      </c>
      <c r="O4390">
        <f>_xlfn.XLOOKUP(FraudData[[#This Row],[device_trust_score]],DeviceRules[Device Min],DeviceRules[Risk Points],,-1)</f>
        <v>2</v>
      </c>
      <c r="P4390">
        <f>_xlfn.XLOOKUP(FraudData[[#This Row],[velocity_last_24h]],VelocityRules[Velocity Min],VelocityRules[Risk Points],,-1)</f>
        <v>0</v>
      </c>
      <c r="Q4390">
        <f>_xlfn.XLOOKUP(FraudData[[#This Row],[merchant_category]],MerchantRules[Merchant Category],MerchantRules[Risk Points],0)</f>
        <v>0</v>
      </c>
      <c r="R4390">
        <f>SUM(FraudData[[#This Row],[Amount Risk]:[Merchant Risk]])</f>
        <v>2</v>
      </c>
      <c r="S4390" t="str" cm="1">
        <f t="array" ref="S4390">_xlfn.IFS(FraudData[[#This Row],[Fraud Risk Score]]&gt;=8,"High Risk",FraudData[[#This Row],[Fraud Risk Score]]&gt;=6,"Medium Risk",TRUE,"Low Risk")</f>
        <v>Low Risk</v>
      </c>
    </row>
    <row r="4391" spans="1:19">
      <c r="A4391">
        <v>4390</v>
      </c>
      <c r="B4391">
        <v>8.11</v>
      </c>
      <c r="C4391">
        <v>21</v>
      </c>
      <c r="D4391" t="s">
        <v>50</v>
      </c>
      <c r="E4391">
        <v>0</v>
      </c>
      <c r="F4391">
        <v>0</v>
      </c>
      <c r="G4391">
        <v>78</v>
      </c>
      <c r="H4391">
        <v>4</v>
      </c>
      <c r="I4391">
        <v>58</v>
      </c>
      <c r="J4391">
        <v>0</v>
      </c>
      <c r="K4391">
        <f>_xlfn.XLOOKUP(FraudData[[#This Row],[amount]],AmountRules[Amount Min],AmountRules[Risk Points],,-1)</f>
        <v>0</v>
      </c>
      <c r="L4391">
        <f>_xlfn.XLOOKUP(FraudData[[#This Row],[transaction_hour]],TimeRules[Hour Min],TimeRules[Risk Points],,-1)</f>
        <v>0</v>
      </c>
      <c r="M4391">
        <f>_xlfn.XLOOKUP(FraudData[[#This Row],[foreign_transaction]],ForeignRules[Foreign Transaction],ForeignRules[Risk Points],0)</f>
        <v>0</v>
      </c>
      <c r="N4391">
        <f>_xlfn.XLOOKUP(FraudData[[#This Row],[location_mismatch]],Table10[Location Mismatch],Table10[Risk Points],0)</f>
        <v>0</v>
      </c>
      <c r="O4391">
        <f>_xlfn.XLOOKUP(FraudData[[#This Row],[device_trust_score]],DeviceRules[Device Min],DeviceRules[Risk Points],,-1)</f>
        <v>0</v>
      </c>
      <c r="P4391">
        <f>_xlfn.XLOOKUP(FraudData[[#This Row],[velocity_last_24h]],VelocityRules[Velocity Min],VelocityRules[Risk Points],,-1)</f>
        <v>0</v>
      </c>
      <c r="Q4391">
        <f>_xlfn.XLOOKUP(FraudData[[#This Row],[merchant_category]],MerchantRules[Merchant Category],MerchantRules[Risk Points],0)</f>
        <v>0</v>
      </c>
      <c r="R4391">
        <f>SUM(FraudData[[#This Row],[Amount Risk]:[Merchant Risk]])</f>
        <v>0</v>
      </c>
      <c r="S4391" t="str" cm="1">
        <f t="array" ref="S4391">_xlfn.IFS(FraudData[[#This Row],[Fraud Risk Score]]&gt;=8,"High Risk",FraudData[[#This Row],[Fraud Risk Score]]&gt;=6,"Medium Risk",TRUE,"Low Risk")</f>
        <v>Low Risk</v>
      </c>
    </row>
    <row r="4392" spans="1:19">
      <c r="A4392">
        <v>4391</v>
      </c>
      <c r="B4392">
        <v>36.880000000000003</v>
      </c>
      <c r="C4392">
        <v>19</v>
      </c>
      <c r="D4392" t="s">
        <v>47</v>
      </c>
      <c r="E4392">
        <v>0</v>
      </c>
      <c r="F4392">
        <v>0</v>
      </c>
      <c r="G4392">
        <v>44</v>
      </c>
      <c r="H4392">
        <v>1</v>
      </c>
      <c r="I4392">
        <v>46</v>
      </c>
      <c r="J4392">
        <v>0</v>
      </c>
      <c r="K4392">
        <f>_xlfn.XLOOKUP(FraudData[[#This Row],[amount]],AmountRules[Amount Min],AmountRules[Risk Points],,-1)</f>
        <v>0</v>
      </c>
      <c r="L4392">
        <f>_xlfn.XLOOKUP(FraudData[[#This Row],[transaction_hour]],TimeRules[Hour Min],TimeRules[Risk Points],,-1)</f>
        <v>0</v>
      </c>
      <c r="M4392">
        <f>_xlfn.XLOOKUP(FraudData[[#This Row],[foreign_transaction]],ForeignRules[Foreign Transaction],ForeignRules[Risk Points],0)</f>
        <v>0</v>
      </c>
      <c r="N4392">
        <f>_xlfn.XLOOKUP(FraudData[[#This Row],[location_mismatch]],Table10[Location Mismatch],Table10[Risk Points],0)</f>
        <v>0</v>
      </c>
      <c r="O4392">
        <f>_xlfn.XLOOKUP(FraudData[[#This Row],[device_trust_score]],DeviceRules[Device Min],DeviceRules[Risk Points],,-1)</f>
        <v>2</v>
      </c>
      <c r="P4392">
        <f>_xlfn.XLOOKUP(FraudData[[#This Row],[velocity_last_24h]],VelocityRules[Velocity Min],VelocityRules[Risk Points],,-1)</f>
        <v>0</v>
      </c>
      <c r="Q4392">
        <f>_xlfn.XLOOKUP(FraudData[[#This Row],[merchant_category]],MerchantRules[Merchant Category],MerchantRules[Risk Points],0)</f>
        <v>0</v>
      </c>
      <c r="R4392">
        <f>SUM(FraudData[[#This Row],[Amount Risk]:[Merchant Risk]])</f>
        <v>2</v>
      </c>
      <c r="S4392" t="str" cm="1">
        <f t="array" ref="S4392">_xlfn.IFS(FraudData[[#This Row],[Fraud Risk Score]]&gt;=8,"High Risk",FraudData[[#This Row],[Fraud Risk Score]]&gt;=6,"Medium Risk",TRUE,"Low Risk")</f>
        <v>Low Risk</v>
      </c>
    </row>
    <row r="4393" spans="1:19">
      <c r="A4393">
        <v>4392</v>
      </c>
      <c r="B4393">
        <v>140.27000000000001</v>
      </c>
      <c r="C4393">
        <v>15</v>
      </c>
      <c r="D4393" t="s">
        <v>46</v>
      </c>
      <c r="E4393">
        <v>0</v>
      </c>
      <c r="F4393">
        <v>0</v>
      </c>
      <c r="G4393">
        <v>58</v>
      </c>
      <c r="H4393">
        <v>2</v>
      </c>
      <c r="I4393">
        <v>66</v>
      </c>
      <c r="J4393">
        <v>0</v>
      </c>
      <c r="K4393">
        <f>_xlfn.XLOOKUP(FraudData[[#This Row],[amount]],AmountRules[Amount Min],AmountRules[Risk Points],,-1)</f>
        <v>0</v>
      </c>
      <c r="L4393">
        <f>_xlfn.XLOOKUP(FraudData[[#This Row],[transaction_hour]],TimeRules[Hour Min],TimeRules[Risk Points],,-1)</f>
        <v>0</v>
      </c>
      <c r="M4393">
        <f>_xlfn.XLOOKUP(FraudData[[#This Row],[foreign_transaction]],ForeignRules[Foreign Transaction],ForeignRules[Risk Points],0)</f>
        <v>0</v>
      </c>
      <c r="N4393">
        <f>_xlfn.XLOOKUP(FraudData[[#This Row],[location_mismatch]],Table10[Location Mismatch],Table10[Risk Points],0)</f>
        <v>0</v>
      </c>
      <c r="O4393">
        <f>_xlfn.XLOOKUP(FraudData[[#This Row],[device_trust_score]],DeviceRules[Device Min],DeviceRules[Risk Points],,-1)</f>
        <v>1</v>
      </c>
      <c r="P4393">
        <f>_xlfn.XLOOKUP(FraudData[[#This Row],[velocity_last_24h]],VelocityRules[Velocity Min],VelocityRules[Risk Points],,-1)</f>
        <v>0</v>
      </c>
      <c r="Q4393">
        <f>_xlfn.XLOOKUP(FraudData[[#This Row],[merchant_category]],MerchantRules[Merchant Category],MerchantRules[Risk Points],0)</f>
        <v>0</v>
      </c>
      <c r="R4393">
        <f>SUM(FraudData[[#This Row],[Amount Risk]:[Merchant Risk]])</f>
        <v>1</v>
      </c>
      <c r="S4393" t="str" cm="1">
        <f t="array" ref="S4393">_xlfn.IFS(FraudData[[#This Row],[Fraud Risk Score]]&gt;=8,"High Risk",FraudData[[#This Row],[Fraud Risk Score]]&gt;=6,"Medium Risk",TRUE,"Low Risk")</f>
        <v>Low Risk</v>
      </c>
    </row>
    <row r="4394" spans="1:19">
      <c r="A4394">
        <v>4393</v>
      </c>
      <c r="B4394">
        <v>186.71</v>
      </c>
      <c r="C4394">
        <v>11</v>
      </c>
      <c r="D4394" t="s">
        <v>49</v>
      </c>
      <c r="E4394">
        <v>0</v>
      </c>
      <c r="F4394">
        <v>0</v>
      </c>
      <c r="G4394">
        <v>58</v>
      </c>
      <c r="H4394">
        <v>1</v>
      </c>
      <c r="I4394">
        <v>31</v>
      </c>
      <c r="J4394">
        <v>0</v>
      </c>
      <c r="K4394">
        <f>_xlfn.XLOOKUP(FraudData[[#This Row],[amount]],AmountRules[Amount Min],AmountRules[Risk Points],,-1)</f>
        <v>0</v>
      </c>
      <c r="L4394">
        <f>_xlfn.XLOOKUP(FraudData[[#This Row],[transaction_hour]],TimeRules[Hour Min],TimeRules[Risk Points],,-1)</f>
        <v>0</v>
      </c>
      <c r="M4394">
        <f>_xlfn.XLOOKUP(FraudData[[#This Row],[foreign_transaction]],ForeignRules[Foreign Transaction],ForeignRules[Risk Points],0)</f>
        <v>0</v>
      </c>
      <c r="N4394">
        <f>_xlfn.XLOOKUP(FraudData[[#This Row],[location_mismatch]],Table10[Location Mismatch],Table10[Risk Points],0)</f>
        <v>0</v>
      </c>
      <c r="O4394">
        <f>_xlfn.XLOOKUP(FraudData[[#This Row],[device_trust_score]],DeviceRules[Device Min],DeviceRules[Risk Points],,-1)</f>
        <v>1</v>
      </c>
      <c r="P4394">
        <f>_xlfn.XLOOKUP(FraudData[[#This Row],[velocity_last_24h]],VelocityRules[Velocity Min],VelocityRules[Risk Points],,-1)</f>
        <v>0</v>
      </c>
      <c r="Q4394">
        <f>_xlfn.XLOOKUP(FraudData[[#This Row],[merchant_category]],MerchantRules[Merchant Category],MerchantRules[Risk Points],0)</f>
        <v>1</v>
      </c>
      <c r="R4394">
        <f>SUM(FraudData[[#This Row],[Amount Risk]:[Merchant Risk]])</f>
        <v>2</v>
      </c>
      <c r="S4394" t="str" cm="1">
        <f t="array" ref="S4394">_xlfn.IFS(FraudData[[#This Row],[Fraud Risk Score]]&gt;=8,"High Risk",FraudData[[#This Row],[Fraud Risk Score]]&gt;=6,"Medium Risk",TRUE,"Low Risk")</f>
        <v>Low Risk</v>
      </c>
    </row>
    <row r="4395" spans="1:19">
      <c r="A4395">
        <v>4394</v>
      </c>
      <c r="B4395">
        <v>8.4</v>
      </c>
      <c r="C4395">
        <v>8</v>
      </c>
      <c r="D4395" t="s">
        <v>47</v>
      </c>
      <c r="E4395">
        <v>0</v>
      </c>
      <c r="F4395">
        <v>1</v>
      </c>
      <c r="G4395">
        <v>70</v>
      </c>
      <c r="H4395">
        <v>1</v>
      </c>
      <c r="I4395">
        <v>63</v>
      </c>
      <c r="J4395">
        <v>0</v>
      </c>
      <c r="K4395">
        <f>_xlfn.XLOOKUP(FraudData[[#This Row],[amount]],AmountRules[Amount Min],AmountRules[Risk Points],,-1)</f>
        <v>0</v>
      </c>
      <c r="L4395">
        <f>_xlfn.XLOOKUP(FraudData[[#This Row],[transaction_hour]],TimeRules[Hour Min],TimeRules[Risk Points],,-1)</f>
        <v>0</v>
      </c>
      <c r="M4395">
        <f>_xlfn.XLOOKUP(FraudData[[#This Row],[foreign_transaction]],ForeignRules[Foreign Transaction],ForeignRules[Risk Points],0)</f>
        <v>0</v>
      </c>
      <c r="N4395">
        <f>_xlfn.XLOOKUP(FraudData[[#This Row],[location_mismatch]],Table10[Location Mismatch],Table10[Risk Points],0)</f>
        <v>3</v>
      </c>
      <c r="O4395">
        <f>_xlfn.XLOOKUP(FraudData[[#This Row],[device_trust_score]],DeviceRules[Device Min],DeviceRules[Risk Points],,-1)</f>
        <v>0</v>
      </c>
      <c r="P4395">
        <f>_xlfn.XLOOKUP(FraudData[[#This Row],[velocity_last_24h]],VelocityRules[Velocity Min],VelocityRules[Risk Points],,-1)</f>
        <v>0</v>
      </c>
      <c r="Q4395">
        <f>_xlfn.XLOOKUP(FraudData[[#This Row],[merchant_category]],MerchantRules[Merchant Category],MerchantRules[Risk Points],0)</f>
        <v>0</v>
      </c>
      <c r="R4395">
        <f>SUM(FraudData[[#This Row],[Amount Risk]:[Merchant Risk]])</f>
        <v>3</v>
      </c>
      <c r="S4395" t="str" cm="1">
        <f t="array" ref="S4395">_xlfn.IFS(FraudData[[#This Row],[Fraud Risk Score]]&gt;=8,"High Risk",FraudData[[#This Row],[Fraud Risk Score]]&gt;=6,"Medium Risk",TRUE,"Low Risk")</f>
        <v>Low Risk</v>
      </c>
    </row>
    <row r="4396" spans="1:19">
      <c r="A4396">
        <v>4395</v>
      </c>
      <c r="B4396">
        <v>525.28</v>
      </c>
      <c r="C4396">
        <v>9</v>
      </c>
      <c r="D4396" t="s">
        <v>46</v>
      </c>
      <c r="E4396">
        <v>0</v>
      </c>
      <c r="F4396">
        <v>0</v>
      </c>
      <c r="G4396">
        <v>45</v>
      </c>
      <c r="H4396">
        <v>1</v>
      </c>
      <c r="I4396">
        <v>59</v>
      </c>
      <c r="J4396">
        <v>0</v>
      </c>
      <c r="K4396">
        <f>_xlfn.XLOOKUP(FraudData[[#This Row],[amount]],AmountRules[Amount Min],AmountRules[Risk Points],,-1)</f>
        <v>1</v>
      </c>
      <c r="L4396">
        <f>_xlfn.XLOOKUP(FraudData[[#This Row],[transaction_hour]],TimeRules[Hour Min],TimeRules[Risk Points],,-1)</f>
        <v>0</v>
      </c>
      <c r="M4396">
        <f>_xlfn.XLOOKUP(FraudData[[#This Row],[foreign_transaction]],ForeignRules[Foreign Transaction],ForeignRules[Risk Points],0)</f>
        <v>0</v>
      </c>
      <c r="N4396">
        <f>_xlfn.XLOOKUP(FraudData[[#This Row],[location_mismatch]],Table10[Location Mismatch],Table10[Risk Points],0)</f>
        <v>0</v>
      </c>
      <c r="O4396">
        <f>_xlfn.XLOOKUP(FraudData[[#This Row],[device_trust_score]],DeviceRules[Device Min],DeviceRules[Risk Points],,-1)</f>
        <v>2</v>
      </c>
      <c r="P4396">
        <f>_xlfn.XLOOKUP(FraudData[[#This Row],[velocity_last_24h]],VelocityRules[Velocity Min],VelocityRules[Risk Points],,-1)</f>
        <v>0</v>
      </c>
      <c r="Q4396">
        <f>_xlfn.XLOOKUP(FraudData[[#This Row],[merchant_category]],MerchantRules[Merchant Category],MerchantRules[Risk Points],0)</f>
        <v>0</v>
      </c>
      <c r="R4396">
        <f>SUM(FraudData[[#This Row],[Amount Risk]:[Merchant Risk]])</f>
        <v>3</v>
      </c>
      <c r="S4396" t="str" cm="1">
        <f t="array" ref="S4396">_xlfn.IFS(FraudData[[#This Row],[Fraud Risk Score]]&gt;=8,"High Risk",FraudData[[#This Row],[Fraud Risk Score]]&gt;=6,"Medium Risk",TRUE,"Low Risk")</f>
        <v>Low Risk</v>
      </c>
    </row>
    <row r="4397" spans="1:19">
      <c r="A4397">
        <v>4396</v>
      </c>
      <c r="B4397">
        <v>332.32</v>
      </c>
      <c r="C4397">
        <v>15</v>
      </c>
      <c r="D4397" t="s">
        <v>48</v>
      </c>
      <c r="E4397">
        <v>0</v>
      </c>
      <c r="F4397">
        <v>0</v>
      </c>
      <c r="G4397">
        <v>63</v>
      </c>
      <c r="H4397">
        <v>1</v>
      </c>
      <c r="I4397">
        <v>66</v>
      </c>
      <c r="J4397">
        <v>0</v>
      </c>
      <c r="K4397">
        <f>_xlfn.XLOOKUP(FraudData[[#This Row],[amount]],AmountRules[Amount Min],AmountRules[Risk Points],,-1)</f>
        <v>0</v>
      </c>
      <c r="L4397">
        <f>_xlfn.XLOOKUP(FraudData[[#This Row],[transaction_hour]],TimeRules[Hour Min],TimeRules[Risk Points],,-1)</f>
        <v>0</v>
      </c>
      <c r="M4397">
        <f>_xlfn.XLOOKUP(FraudData[[#This Row],[foreign_transaction]],ForeignRules[Foreign Transaction],ForeignRules[Risk Points],0)</f>
        <v>0</v>
      </c>
      <c r="N4397">
        <f>_xlfn.XLOOKUP(FraudData[[#This Row],[location_mismatch]],Table10[Location Mismatch],Table10[Risk Points],0)</f>
        <v>0</v>
      </c>
      <c r="O4397">
        <f>_xlfn.XLOOKUP(FraudData[[#This Row],[device_trust_score]],DeviceRules[Device Min],DeviceRules[Risk Points],,-1)</f>
        <v>1</v>
      </c>
      <c r="P4397">
        <f>_xlfn.XLOOKUP(FraudData[[#This Row],[velocity_last_24h]],VelocityRules[Velocity Min],VelocityRules[Risk Points],,-1)</f>
        <v>0</v>
      </c>
      <c r="Q4397">
        <f>_xlfn.XLOOKUP(FraudData[[#This Row],[merchant_category]],MerchantRules[Merchant Category],MerchantRules[Risk Points],0)</f>
        <v>0</v>
      </c>
      <c r="R4397">
        <f>SUM(FraudData[[#This Row],[Amount Risk]:[Merchant Risk]])</f>
        <v>1</v>
      </c>
      <c r="S4397" t="str" cm="1">
        <f t="array" ref="S4397">_xlfn.IFS(FraudData[[#This Row],[Fraud Risk Score]]&gt;=8,"High Risk",FraudData[[#This Row],[Fraud Risk Score]]&gt;=6,"Medium Risk",TRUE,"Low Risk")</f>
        <v>Low Risk</v>
      </c>
    </row>
    <row r="4398" spans="1:19">
      <c r="A4398">
        <v>4397</v>
      </c>
      <c r="B4398">
        <v>63.33</v>
      </c>
      <c r="C4398">
        <v>9</v>
      </c>
      <c r="D4398" t="s">
        <v>46</v>
      </c>
      <c r="E4398">
        <v>0</v>
      </c>
      <c r="F4398">
        <v>1</v>
      </c>
      <c r="G4398">
        <v>64</v>
      </c>
      <c r="H4398">
        <v>1</v>
      </c>
      <c r="I4398">
        <v>24</v>
      </c>
      <c r="J4398">
        <v>0</v>
      </c>
      <c r="K4398">
        <f>_xlfn.XLOOKUP(FraudData[[#This Row],[amount]],AmountRules[Amount Min],AmountRules[Risk Points],,-1)</f>
        <v>0</v>
      </c>
      <c r="L4398">
        <f>_xlfn.XLOOKUP(FraudData[[#This Row],[transaction_hour]],TimeRules[Hour Min],TimeRules[Risk Points],,-1)</f>
        <v>0</v>
      </c>
      <c r="M4398">
        <f>_xlfn.XLOOKUP(FraudData[[#This Row],[foreign_transaction]],ForeignRules[Foreign Transaction],ForeignRules[Risk Points],0)</f>
        <v>0</v>
      </c>
      <c r="N4398">
        <f>_xlfn.XLOOKUP(FraudData[[#This Row],[location_mismatch]],Table10[Location Mismatch],Table10[Risk Points],0)</f>
        <v>3</v>
      </c>
      <c r="O4398">
        <f>_xlfn.XLOOKUP(FraudData[[#This Row],[device_trust_score]],DeviceRules[Device Min],DeviceRules[Risk Points],,-1)</f>
        <v>1</v>
      </c>
      <c r="P4398">
        <f>_xlfn.XLOOKUP(FraudData[[#This Row],[velocity_last_24h]],VelocityRules[Velocity Min],VelocityRules[Risk Points],,-1)</f>
        <v>0</v>
      </c>
      <c r="Q4398">
        <f>_xlfn.XLOOKUP(FraudData[[#This Row],[merchant_category]],MerchantRules[Merchant Category],MerchantRules[Risk Points],0)</f>
        <v>0</v>
      </c>
      <c r="R4398">
        <f>SUM(FraudData[[#This Row],[Amount Risk]:[Merchant Risk]])</f>
        <v>4</v>
      </c>
      <c r="S4398" t="str" cm="1">
        <f t="array" ref="S4398">_xlfn.IFS(FraudData[[#This Row],[Fraud Risk Score]]&gt;=8,"High Risk",FraudData[[#This Row],[Fraud Risk Score]]&gt;=6,"Medium Risk",TRUE,"Low Risk")</f>
        <v>Low Risk</v>
      </c>
    </row>
    <row r="4399" spans="1:19">
      <c r="A4399">
        <v>4398</v>
      </c>
      <c r="B4399">
        <v>14.46</v>
      </c>
      <c r="C4399">
        <v>8</v>
      </c>
      <c r="D4399" t="s">
        <v>48</v>
      </c>
      <c r="E4399">
        <v>0</v>
      </c>
      <c r="F4399">
        <v>0</v>
      </c>
      <c r="G4399">
        <v>68</v>
      </c>
      <c r="H4399">
        <v>0</v>
      </c>
      <c r="I4399">
        <v>22</v>
      </c>
      <c r="J4399">
        <v>0</v>
      </c>
      <c r="K4399">
        <f>_xlfn.XLOOKUP(FraudData[[#This Row],[amount]],AmountRules[Amount Min],AmountRules[Risk Points],,-1)</f>
        <v>0</v>
      </c>
      <c r="L4399">
        <f>_xlfn.XLOOKUP(FraudData[[#This Row],[transaction_hour]],TimeRules[Hour Min],TimeRules[Risk Points],,-1)</f>
        <v>0</v>
      </c>
      <c r="M4399">
        <f>_xlfn.XLOOKUP(FraudData[[#This Row],[foreign_transaction]],ForeignRules[Foreign Transaction],ForeignRules[Risk Points],0)</f>
        <v>0</v>
      </c>
      <c r="N4399">
        <f>_xlfn.XLOOKUP(FraudData[[#This Row],[location_mismatch]],Table10[Location Mismatch],Table10[Risk Points],0)</f>
        <v>0</v>
      </c>
      <c r="O4399">
        <f>_xlfn.XLOOKUP(FraudData[[#This Row],[device_trust_score]],DeviceRules[Device Min],DeviceRules[Risk Points],,-1)</f>
        <v>1</v>
      </c>
      <c r="P4399">
        <f>_xlfn.XLOOKUP(FraudData[[#This Row],[velocity_last_24h]],VelocityRules[Velocity Min],VelocityRules[Risk Points],,-1)</f>
        <v>0</v>
      </c>
      <c r="Q4399">
        <f>_xlfn.XLOOKUP(FraudData[[#This Row],[merchant_category]],MerchantRules[Merchant Category],MerchantRules[Risk Points],0)</f>
        <v>0</v>
      </c>
      <c r="R4399">
        <f>SUM(FraudData[[#This Row],[Amount Risk]:[Merchant Risk]])</f>
        <v>1</v>
      </c>
      <c r="S4399" t="str" cm="1">
        <f t="array" ref="S4399">_xlfn.IFS(FraudData[[#This Row],[Fraud Risk Score]]&gt;=8,"High Risk",FraudData[[#This Row],[Fraud Risk Score]]&gt;=6,"Medium Risk",TRUE,"Low Risk")</f>
        <v>Low Risk</v>
      </c>
    </row>
    <row r="4400" spans="1:19">
      <c r="A4400">
        <v>4399</v>
      </c>
      <c r="B4400">
        <v>33.51</v>
      </c>
      <c r="C4400">
        <v>2</v>
      </c>
      <c r="D4400" t="s">
        <v>48</v>
      </c>
      <c r="E4400">
        <v>0</v>
      </c>
      <c r="F4400">
        <v>0</v>
      </c>
      <c r="G4400">
        <v>60</v>
      </c>
      <c r="H4400">
        <v>2</v>
      </c>
      <c r="I4400">
        <v>32</v>
      </c>
      <c r="J4400">
        <v>0</v>
      </c>
      <c r="K4400">
        <f>_xlfn.XLOOKUP(FraudData[[#This Row],[amount]],AmountRules[Amount Min],AmountRules[Risk Points],,-1)</f>
        <v>0</v>
      </c>
      <c r="L4400">
        <f>_xlfn.XLOOKUP(FraudData[[#This Row],[transaction_hour]],TimeRules[Hour Min],TimeRules[Risk Points],,-1)</f>
        <v>3</v>
      </c>
      <c r="M4400">
        <f>_xlfn.XLOOKUP(FraudData[[#This Row],[foreign_transaction]],ForeignRules[Foreign Transaction],ForeignRules[Risk Points],0)</f>
        <v>0</v>
      </c>
      <c r="N4400">
        <f>_xlfn.XLOOKUP(FraudData[[#This Row],[location_mismatch]],Table10[Location Mismatch],Table10[Risk Points],0)</f>
        <v>0</v>
      </c>
      <c r="O4400">
        <f>_xlfn.XLOOKUP(FraudData[[#This Row],[device_trust_score]],DeviceRules[Device Min],DeviceRules[Risk Points],,-1)</f>
        <v>1</v>
      </c>
      <c r="P4400">
        <f>_xlfn.XLOOKUP(FraudData[[#This Row],[velocity_last_24h]],VelocityRules[Velocity Min],VelocityRules[Risk Points],,-1)</f>
        <v>0</v>
      </c>
      <c r="Q4400">
        <f>_xlfn.XLOOKUP(FraudData[[#This Row],[merchant_category]],MerchantRules[Merchant Category],MerchantRules[Risk Points],0)</f>
        <v>0</v>
      </c>
      <c r="R4400">
        <f>SUM(FraudData[[#This Row],[Amount Risk]:[Merchant Risk]])</f>
        <v>4</v>
      </c>
      <c r="S4400" t="str" cm="1">
        <f t="array" ref="S4400">_xlfn.IFS(FraudData[[#This Row],[Fraud Risk Score]]&gt;=8,"High Risk",FraudData[[#This Row],[Fraud Risk Score]]&gt;=6,"Medium Risk",TRUE,"Low Risk")</f>
        <v>Low Risk</v>
      </c>
    </row>
    <row r="4401" spans="1:19">
      <c r="A4401">
        <v>4400</v>
      </c>
      <c r="B4401">
        <v>24.44</v>
      </c>
      <c r="C4401">
        <v>18</v>
      </c>
      <c r="D4401" t="s">
        <v>50</v>
      </c>
      <c r="E4401">
        <v>0</v>
      </c>
      <c r="F4401">
        <v>0</v>
      </c>
      <c r="G4401">
        <v>79</v>
      </c>
      <c r="H4401">
        <v>3</v>
      </c>
      <c r="I4401">
        <v>69</v>
      </c>
      <c r="J4401">
        <v>0</v>
      </c>
      <c r="K4401">
        <f>_xlfn.XLOOKUP(FraudData[[#This Row],[amount]],AmountRules[Amount Min],AmountRules[Risk Points],,-1)</f>
        <v>0</v>
      </c>
      <c r="L4401">
        <f>_xlfn.XLOOKUP(FraudData[[#This Row],[transaction_hour]],TimeRules[Hour Min],TimeRules[Risk Points],,-1)</f>
        <v>0</v>
      </c>
      <c r="M4401">
        <f>_xlfn.XLOOKUP(FraudData[[#This Row],[foreign_transaction]],ForeignRules[Foreign Transaction],ForeignRules[Risk Points],0)</f>
        <v>0</v>
      </c>
      <c r="N4401">
        <f>_xlfn.XLOOKUP(FraudData[[#This Row],[location_mismatch]],Table10[Location Mismatch],Table10[Risk Points],0)</f>
        <v>0</v>
      </c>
      <c r="O4401">
        <f>_xlfn.XLOOKUP(FraudData[[#This Row],[device_trust_score]],DeviceRules[Device Min],DeviceRules[Risk Points],,-1)</f>
        <v>0</v>
      </c>
      <c r="P4401">
        <f>_xlfn.XLOOKUP(FraudData[[#This Row],[velocity_last_24h]],VelocityRules[Velocity Min],VelocityRules[Risk Points],,-1)</f>
        <v>0</v>
      </c>
      <c r="Q4401">
        <f>_xlfn.XLOOKUP(FraudData[[#This Row],[merchant_category]],MerchantRules[Merchant Category],MerchantRules[Risk Points],0)</f>
        <v>0</v>
      </c>
      <c r="R4401">
        <f>SUM(FraudData[[#This Row],[Amount Risk]:[Merchant Risk]])</f>
        <v>0</v>
      </c>
      <c r="S4401" t="str" cm="1">
        <f t="array" ref="S4401">_xlfn.IFS(FraudData[[#This Row],[Fraud Risk Score]]&gt;=8,"High Risk",FraudData[[#This Row],[Fraud Risk Score]]&gt;=6,"Medium Risk",TRUE,"Low Risk")</f>
        <v>Low Risk</v>
      </c>
    </row>
    <row r="4402" spans="1:19">
      <c r="A4402">
        <v>4401</v>
      </c>
      <c r="B4402">
        <v>23.68</v>
      </c>
      <c r="C4402">
        <v>10</v>
      </c>
      <c r="D4402" t="s">
        <v>49</v>
      </c>
      <c r="E4402">
        <v>0</v>
      </c>
      <c r="F4402">
        <v>0</v>
      </c>
      <c r="G4402">
        <v>95</v>
      </c>
      <c r="H4402">
        <v>0</v>
      </c>
      <c r="I4402">
        <v>65</v>
      </c>
      <c r="J4402">
        <v>0</v>
      </c>
      <c r="K4402">
        <f>_xlfn.XLOOKUP(FraudData[[#This Row],[amount]],AmountRules[Amount Min],AmountRules[Risk Points],,-1)</f>
        <v>0</v>
      </c>
      <c r="L4402">
        <f>_xlfn.XLOOKUP(FraudData[[#This Row],[transaction_hour]],TimeRules[Hour Min],TimeRules[Risk Points],,-1)</f>
        <v>0</v>
      </c>
      <c r="M4402">
        <f>_xlfn.XLOOKUP(FraudData[[#This Row],[foreign_transaction]],ForeignRules[Foreign Transaction],ForeignRules[Risk Points],0)</f>
        <v>0</v>
      </c>
      <c r="N4402">
        <f>_xlfn.XLOOKUP(FraudData[[#This Row],[location_mismatch]],Table10[Location Mismatch],Table10[Risk Points],0)</f>
        <v>0</v>
      </c>
      <c r="O4402">
        <f>_xlfn.XLOOKUP(FraudData[[#This Row],[device_trust_score]],DeviceRules[Device Min],DeviceRules[Risk Points],,-1)</f>
        <v>0</v>
      </c>
      <c r="P4402">
        <f>_xlfn.XLOOKUP(FraudData[[#This Row],[velocity_last_24h]],VelocityRules[Velocity Min],VelocityRules[Risk Points],,-1)</f>
        <v>0</v>
      </c>
      <c r="Q4402">
        <f>_xlfn.XLOOKUP(FraudData[[#This Row],[merchant_category]],MerchantRules[Merchant Category],MerchantRules[Risk Points],0)</f>
        <v>1</v>
      </c>
      <c r="R4402">
        <f>SUM(FraudData[[#This Row],[Amount Risk]:[Merchant Risk]])</f>
        <v>1</v>
      </c>
      <c r="S4402" t="str" cm="1">
        <f t="array" ref="S4402">_xlfn.IFS(FraudData[[#This Row],[Fraud Risk Score]]&gt;=8,"High Risk",FraudData[[#This Row],[Fraud Risk Score]]&gt;=6,"Medium Risk",TRUE,"Low Risk")</f>
        <v>Low Risk</v>
      </c>
    </row>
    <row r="4403" spans="1:19">
      <c r="A4403">
        <v>4402</v>
      </c>
      <c r="B4403">
        <v>131.58000000000001</v>
      </c>
      <c r="C4403">
        <v>5</v>
      </c>
      <c r="D4403" t="s">
        <v>46</v>
      </c>
      <c r="E4403">
        <v>0</v>
      </c>
      <c r="F4403">
        <v>1</v>
      </c>
      <c r="G4403">
        <v>74</v>
      </c>
      <c r="H4403">
        <v>0</v>
      </c>
      <c r="I4403">
        <v>31</v>
      </c>
      <c r="J4403">
        <v>0</v>
      </c>
      <c r="K4403">
        <f>_xlfn.XLOOKUP(FraudData[[#This Row],[amount]],AmountRules[Amount Min],AmountRules[Risk Points],,-1)</f>
        <v>0</v>
      </c>
      <c r="L4403">
        <f>_xlfn.XLOOKUP(FraudData[[#This Row],[transaction_hour]],TimeRules[Hour Min],TimeRules[Risk Points],,-1)</f>
        <v>0</v>
      </c>
      <c r="M4403">
        <f>_xlfn.XLOOKUP(FraudData[[#This Row],[foreign_transaction]],ForeignRules[Foreign Transaction],ForeignRules[Risk Points],0)</f>
        <v>0</v>
      </c>
      <c r="N4403">
        <f>_xlfn.XLOOKUP(FraudData[[#This Row],[location_mismatch]],Table10[Location Mismatch],Table10[Risk Points],0)</f>
        <v>3</v>
      </c>
      <c r="O4403">
        <f>_xlfn.XLOOKUP(FraudData[[#This Row],[device_trust_score]],DeviceRules[Device Min],DeviceRules[Risk Points],,-1)</f>
        <v>0</v>
      </c>
      <c r="P4403">
        <f>_xlfn.XLOOKUP(FraudData[[#This Row],[velocity_last_24h]],VelocityRules[Velocity Min],VelocityRules[Risk Points],,-1)</f>
        <v>0</v>
      </c>
      <c r="Q4403">
        <f>_xlfn.XLOOKUP(FraudData[[#This Row],[merchant_category]],MerchantRules[Merchant Category],MerchantRules[Risk Points],0)</f>
        <v>0</v>
      </c>
      <c r="R4403">
        <f>SUM(FraudData[[#This Row],[Amount Risk]:[Merchant Risk]])</f>
        <v>3</v>
      </c>
      <c r="S4403" t="str" cm="1">
        <f t="array" ref="S4403">_xlfn.IFS(FraudData[[#This Row],[Fraud Risk Score]]&gt;=8,"High Risk",FraudData[[#This Row],[Fraud Risk Score]]&gt;=6,"Medium Risk",TRUE,"Low Risk")</f>
        <v>Low Risk</v>
      </c>
    </row>
    <row r="4404" spans="1:19">
      <c r="A4404">
        <v>4403</v>
      </c>
      <c r="B4404">
        <v>50.79</v>
      </c>
      <c r="C4404">
        <v>5</v>
      </c>
      <c r="D4404" t="s">
        <v>49</v>
      </c>
      <c r="E4404">
        <v>0</v>
      </c>
      <c r="F4404">
        <v>0</v>
      </c>
      <c r="G4404">
        <v>82</v>
      </c>
      <c r="H4404">
        <v>0</v>
      </c>
      <c r="I4404">
        <v>54</v>
      </c>
      <c r="J4404">
        <v>0</v>
      </c>
      <c r="K4404">
        <f>_xlfn.XLOOKUP(FraudData[[#This Row],[amount]],AmountRules[Amount Min],AmountRules[Risk Points],,-1)</f>
        <v>0</v>
      </c>
      <c r="L4404">
        <f>_xlfn.XLOOKUP(FraudData[[#This Row],[transaction_hour]],TimeRules[Hour Min],TimeRules[Risk Points],,-1)</f>
        <v>0</v>
      </c>
      <c r="M4404">
        <f>_xlfn.XLOOKUP(FraudData[[#This Row],[foreign_transaction]],ForeignRules[Foreign Transaction],ForeignRules[Risk Points],0)</f>
        <v>0</v>
      </c>
      <c r="N4404">
        <f>_xlfn.XLOOKUP(FraudData[[#This Row],[location_mismatch]],Table10[Location Mismatch],Table10[Risk Points],0)</f>
        <v>0</v>
      </c>
      <c r="O4404">
        <f>_xlfn.XLOOKUP(FraudData[[#This Row],[device_trust_score]],DeviceRules[Device Min],DeviceRules[Risk Points],,-1)</f>
        <v>0</v>
      </c>
      <c r="P4404">
        <f>_xlfn.XLOOKUP(FraudData[[#This Row],[velocity_last_24h]],VelocityRules[Velocity Min],VelocityRules[Risk Points],,-1)</f>
        <v>0</v>
      </c>
      <c r="Q4404">
        <f>_xlfn.XLOOKUP(FraudData[[#This Row],[merchant_category]],MerchantRules[Merchant Category],MerchantRules[Risk Points],0)</f>
        <v>1</v>
      </c>
      <c r="R4404">
        <f>SUM(FraudData[[#This Row],[Amount Risk]:[Merchant Risk]])</f>
        <v>1</v>
      </c>
      <c r="S4404" t="str" cm="1">
        <f t="array" ref="S4404">_xlfn.IFS(FraudData[[#This Row],[Fraud Risk Score]]&gt;=8,"High Risk",FraudData[[#This Row],[Fraud Risk Score]]&gt;=6,"Medium Risk",TRUE,"Low Risk")</f>
        <v>Low Risk</v>
      </c>
    </row>
    <row r="4405" spans="1:19">
      <c r="A4405">
        <v>4404</v>
      </c>
      <c r="B4405">
        <v>79.81</v>
      </c>
      <c r="C4405">
        <v>14</v>
      </c>
      <c r="D4405" t="s">
        <v>48</v>
      </c>
      <c r="E4405">
        <v>0</v>
      </c>
      <c r="F4405">
        <v>0</v>
      </c>
      <c r="G4405">
        <v>98</v>
      </c>
      <c r="H4405">
        <v>1</v>
      </c>
      <c r="I4405">
        <v>52</v>
      </c>
      <c r="J4405">
        <v>0</v>
      </c>
      <c r="K4405">
        <f>_xlfn.XLOOKUP(FraudData[[#This Row],[amount]],AmountRules[Amount Min],AmountRules[Risk Points],,-1)</f>
        <v>0</v>
      </c>
      <c r="L4405">
        <f>_xlfn.XLOOKUP(FraudData[[#This Row],[transaction_hour]],TimeRules[Hour Min],TimeRules[Risk Points],,-1)</f>
        <v>0</v>
      </c>
      <c r="M4405">
        <f>_xlfn.XLOOKUP(FraudData[[#This Row],[foreign_transaction]],ForeignRules[Foreign Transaction],ForeignRules[Risk Points],0)</f>
        <v>0</v>
      </c>
      <c r="N4405">
        <f>_xlfn.XLOOKUP(FraudData[[#This Row],[location_mismatch]],Table10[Location Mismatch],Table10[Risk Points],0)</f>
        <v>0</v>
      </c>
      <c r="O4405">
        <f>_xlfn.XLOOKUP(FraudData[[#This Row],[device_trust_score]],DeviceRules[Device Min],DeviceRules[Risk Points],,-1)</f>
        <v>0</v>
      </c>
      <c r="P4405">
        <f>_xlfn.XLOOKUP(FraudData[[#This Row],[velocity_last_24h]],VelocityRules[Velocity Min],VelocityRules[Risk Points],,-1)</f>
        <v>0</v>
      </c>
      <c r="Q4405">
        <f>_xlfn.XLOOKUP(FraudData[[#This Row],[merchant_category]],MerchantRules[Merchant Category],MerchantRules[Risk Points],0)</f>
        <v>0</v>
      </c>
      <c r="R4405">
        <f>SUM(FraudData[[#This Row],[Amount Risk]:[Merchant Risk]])</f>
        <v>0</v>
      </c>
      <c r="S4405" t="str" cm="1">
        <f t="array" ref="S4405">_xlfn.IFS(FraudData[[#This Row],[Fraud Risk Score]]&gt;=8,"High Risk",FraudData[[#This Row],[Fraud Risk Score]]&gt;=6,"Medium Risk",TRUE,"Low Risk")</f>
        <v>Low Risk</v>
      </c>
    </row>
    <row r="4406" spans="1:19">
      <c r="A4406">
        <v>4405</v>
      </c>
      <c r="B4406">
        <v>820.24</v>
      </c>
      <c r="C4406">
        <v>14</v>
      </c>
      <c r="D4406" t="s">
        <v>50</v>
      </c>
      <c r="E4406">
        <v>1</v>
      </c>
      <c r="F4406">
        <v>0</v>
      </c>
      <c r="G4406">
        <v>98</v>
      </c>
      <c r="H4406">
        <v>3</v>
      </c>
      <c r="I4406">
        <v>66</v>
      </c>
      <c r="J4406">
        <v>0</v>
      </c>
      <c r="K4406">
        <f>_xlfn.XLOOKUP(FraudData[[#This Row],[amount]],AmountRules[Amount Min],AmountRules[Risk Points],,-1)</f>
        <v>1</v>
      </c>
      <c r="L4406">
        <f>_xlfn.XLOOKUP(FraudData[[#This Row],[transaction_hour]],TimeRules[Hour Min],TimeRules[Risk Points],,-1)</f>
        <v>0</v>
      </c>
      <c r="M4406">
        <f>_xlfn.XLOOKUP(FraudData[[#This Row],[foreign_transaction]],ForeignRules[Foreign Transaction],ForeignRules[Risk Points],0)</f>
        <v>3</v>
      </c>
      <c r="N4406">
        <f>_xlfn.XLOOKUP(FraudData[[#This Row],[location_mismatch]],Table10[Location Mismatch],Table10[Risk Points],0)</f>
        <v>0</v>
      </c>
      <c r="O4406">
        <f>_xlfn.XLOOKUP(FraudData[[#This Row],[device_trust_score]],DeviceRules[Device Min],DeviceRules[Risk Points],,-1)</f>
        <v>0</v>
      </c>
      <c r="P4406">
        <f>_xlfn.XLOOKUP(FraudData[[#This Row],[velocity_last_24h]],VelocityRules[Velocity Min],VelocityRules[Risk Points],,-1)</f>
        <v>0</v>
      </c>
      <c r="Q4406">
        <f>_xlfn.XLOOKUP(FraudData[[#This Row],[merchant_category]],MerchantRules[Merchant Category],MerchantRules[Risk Points],0)</f>
        <v>0</v>
      </c>
      <c r="R4406">
        <f>SUM(FraudData[[#This Row],[Amount Risk]:[Merchant Risk]])</f>
        <v>4</v>
      </c>
      <c r="S4406" t="str" cm="1">
        <f t="array" ref="S4406">_xlfn.IFS(FraudData[[#This Row],[Fraud Risk Score]]&gt;=8,"High Risk",FraudData[[#This Row],[Fraud Risk Score]]&gt;=6,"Medium Risk",TRUE,"Low Risk")</f>
        <v>Low Risk</v>
      </c>
    </row>
    <row r="4407" spans="1:19">
      <c r="A4407">
        <v>4406</v>
      </c>
      <c r="B4407">
        <v>207.54</v>
      </c>
      <c r="C4407">
        <v>12</v>
      </c>
      <c r="D4407" t="s">
        <v>49</v>
      </c>
      <c r="E4407">
        <v>0</v>
      </c>
      <c r="F4407">
        <v>0</v>
      </c>
      <c r="G4407">
        <v>62</v>
      </c>
      <c r="H4407">
        <v>6</v>
      </c>
      <c r="I4407">
        <v>45</v>
      </c>
      <c r="J4407">
        <v>0</v>
      </c>
      <c r="K4407">
        <f>_xlfn.XLOOKUP(FraudData[[#This Row],[amount]],AmountRules[Amount Min],AmountRules[Risk Points],,-1)</f>
        <v>0</v>
      </c>
      <c r="L4407">
        <f>_xlfn.XLOOKUP(FraudData[[#This Row],[transaction_hour]],TimeRules[Hour Min],TimeRules[Risk Points],,-1)</f>
        <v>0</v>
      </c>
      <c r="M4407">
        <f>_xlfn.XLOOKUP(FraudData[[#This Row],[foreign_transaction]],ForeignRules[Foreign Transaction],ForeignRules[Risk Points],0)</f>
        <v>0</v>
      </c>
      <c r="N4407">
        <f>_xlfn.XLOOKUP(FraudData[[#This Row],[location_mismatch]],Table10[Location Mismatch],Table10[Risk Points],0)</f>
        <v>0</v>
      </c>
      <c r="O4407">
        <f>_xlfn.XLOOKUP(FraudData[[#This Row],[device_trust_score]],DeviceRules[Device Min],DeviceRules[Risk Points],,-1)</f>
        <v>1</v>
      </c>
      <c r="P4407">
        <f>_xlfn.XLOOKUP(FraudData[[#This Row],[velocity_last_24h]],VelocityRules[Velocity Min],VelocityRules[Risk Points],,-1)</f>
        <v>3</v>
      </c>
      <c r="Q4407">
        <f>_xlfn.XLOOKUP(FraudData[[#This Row],[merchant_category]],MerchantRules[Merchant Category],MerchantRules[Risk Points],0)</f>
        <v>1</v>
      </c>
      <c r="R4407">
        <f>SUM(FraudData[[#This Row],[Amount Risk]:[Merchant Risk]])</f>
        <v>5</v>
      </c>
      <c r="S4407" t="str" cm="1">
        <f t="array" ref="S4407">_xlfn.IFS(FraudData[[#This Row],[Fraud Risk Score]]&gt;=8,"High Risk",FraudData[[#This Row],[Fraud Risk Score]]&gt;=6,"Medium Risk",TRUE,"Low Risk")</f>
        <v>Low Risk</v>
      </c>
    </row>
    <row r="4408" spans="1:19">
      <c r="A4408">
        <v>4407</v>
      </c>
      <c r="B4408">
        <v>535.6</v>
      </c>
      <c r="C4408">
        <v>21</v>
      </c>
      <c r="D4408" t="s">
        <v>47</v>
      </c>
      <c r="E4408">
        <v>0</v>
      </c>
      <c r="F4408">
        <v>0</v>
      </c>
      <c r="G4408">
        <v>48</v>
      </c>
      <c r="H4408">
        <v>2</v>
      </c>
      <c r="I4408">
        <v>54</v>
      </c>
      <c r="J4408">
        <v>0</v>
      </c>
      <c r="K4408">
        <f>_xlfn.XLOOKUP(FraudData[[#This Row],[amount]],AmountRules[Amount Min],AmountRules[Risk Points],,-1)</f>
        <v>1</v>
      </c>
      <c r="L4408">
        <f>_xlfn.XLOOKUP(FraudData[[#This Row],[transaction_hour]],TimeRules[Hour Min],TimeRules[Risk Points],,-1)</f>
        <v>0</v>
      </c>
      <c r="M4408">
        <f>_xlfn.XLOOKUP(FraudData[[#This Row],[foreign_transaction]],ForeignRules[Foreign Transaction],ForeignRules[Risk Points],0)</f>
        <v>0</v>
      </c>
      <c r="N4408">
        <f>_xlfn.XLOOKUP(FraudData[[#This Row],[location_mismatch]],Table10[Location Mismatch],Table10[Risk Points],0)</f>
        <v>0</v>
      </c>
      <c r="O4408">
        <f>_xlfn.XLOOKUP(FraudData[[#This Row],[device_trust_score]],DeviceRules[Device Min],DeviceRules[Risk Points],,-1)</f>
        <v>2</v>
      </c>
      <c r="P4408">
        <f>_xlfn.XLOOKUP(FraudData[[#This Row],[velocity_last_24h]],VelocityRules[Velocity Min],VelocityRules[Risk Points],,-1)</f>
        <v>0</v>
      </c>
      <c r="Q4408">
        <f>_xlfn.XLOOKUP(FraudData[[#This Row],[merchant_category]],MerchantRules[Merchant Category],MerchantRules[Risk Points],0)</f>
        <v>0</v>
      </c>
      <c r="R4408">
        <f>SUM(FraudData[[#This Row],[Amount Risk]:[Merchant Risk]])</f>
        <v>3</v>
      </c>
      <c r="S4408" t="str" cm="1">
        <f t="array" ref="S4408">_xlfn.IFS(FraudData[[#This Row],[Fraud Risk Score]]&gt;=8,"High Risk",FraudData[[#This Row],[Fraud Risk Score]]&gt;=6,"Medium Risk",TRUE,"Low Risk")</f>
        <v>Low Risk</v>
      </c>
    </row>
    <row r="4409" spans="1:19">
      <c r="A4409">
        <v>4408</v>
      </c>
      <c r="B4409">
        <v>27.68</v>
      </c>
      <c r="C4409">
        <v>4</v>
      </c>
      <c r="D4409" t="s">
        <v>48</v>
      </c>
      <c r="E4409">
        <v>0</v>
      </c>
      <c r="F4409">
        <v>0</v>
      </c>
      <c r="G4409">
        <v>98</v>
      </c>
      <c r="H4409">
        <v>4</v>
      </c>
      <c r="I4409">
        <v>43</v>
      </c>
      <c r="J4409">
        <v>0</v>
      </c>
      <c r="K4409">
        <f>_xlfn.XLOOKUP(FraudData[[#This Row],[amount]],AmountRules[Amount Min],AmountRules[Risk Points],,-1)</f>
        <v>0</v>
      </c>
      <c r="L4409">
        <f>_xlfn.XLOOKUP(FraudData[[#This Row],[transaction_hour]],TimeRules[Hour Min],TimeRules[Risk Points],,-1)</f>
        <v>0</v>
      </c>
      <c r="M4409">
        <f>_xlfn.XLOOKUP(FraudData[[#This Row],[foreign_transaction]],ForeignRules[Foreign Transaction],ForeignRules[Risk Points],0)</f>
        <v>0</v>
      </c>
      <c r="N4409">
        <f>_xlfn.XLOOKUP(FraudData[[#This Row],[location_mismatch]],Table10[Location Mismatch],Table10[Risk Points],0)</f>
        <v>0</v>
      </c>
      <c r="O4409">
        <f>_xlfn.XLOOKUP(FraudData[[#This Row],[device_trust_score]],DeviceRules[Device Min],DeviceRules[Risk Points],,-1)</f>
        <v>0</v>
      </c>
      <c r="P4409">
        <f>_xlfn.XLOOKUP(FraudData[[#This Row],[velocity_last_24h]],VelocityRules[Velocity Min],VelocityRules[Risk Points],,-1)</f>
        <v>0</v>
      </c>
      <c r="Q4409">
        <f>_xlfn.XLOOKUP(FraudData[[#This Row],[merchant_category]],MerchantRules[Merchant Category],MerchantRules[Risk Points],0)</f>
        <v>0</v>
      </c>
      <c r="R4409">
        <f>SUM(FraudData[[#This Row],[Amount Risk]:[Merchant Risk]])</f>
        <v>0</v>
      </c>
      <c r="S4409" t="str" cm="1">
        <f t="array" ref="S4409">_xlfn.IFS(FraudData[[#This Row],[Fraud Risk Score]]&gt;=8,"High Risk",FraudData[[#This Row],[Fraud Risk Score]]&gt;=6,"Medium Risk",TRUE,"Low Risk")</f>
        <v>Low Risk</v>
      </c>
    </row>
    <row r="4410" spans="1:19">
      <c r="A4410">
        <v>4409</v>
      </c>
      <c r="B4410">
        <v>86.67</v>
      </c>
      <c r="C4410">
        <v>13</v>
      </c>
      <c r="D4410" t="s">
        <v>47</v>
      </c>
      <c r="E4410">
        <v>0</v>
      </c>
      <c r="F4410">
        <v>0</v>
      </c>
      <c r="G4410">
        <v>83</v>
      </c>
      <c r="H4410">
        <v>0</v>
      </c>
      <c r="I4410">
        <v>23</v>
      </c>
      <c r="J4410">
        <v>0</v>
      </c>
      <c r="K4410">
        <f>_xlfn.XLOOKUP(FraudData[[#This Row],[amount]],AmountRules[Amount Min],AmountRules[Risk Points],,-1)</f>
        <v>0</v>
      </c>
      <c r="L4410">
        <f>_xlfn.XLOOKUP(FraudData[[#This Row],[transaction_hour]],TimeRules[Hour Min],TimeRules[Risk Points],,-1)</f>
        <v>0</v>
      </c>
      <c r="M4410">
        <f>_xlfn.XLOOKUP(FraudData[[#This Row],[foreign_transaction]],ForeignRules[Foreign Transaction],ForeignRules[Risk Points],0)</f>
        <v>0</v>
      </c>
      <c r="N4410">
        <f>_xlfn.XLOOKUP(FraudData[[#This Row],[location_mismatch]],Table10[Location Mismatch],Table10[Risk Points],0)</f>
        <v>0</v>
      </c>
      <c r="O4410">
        <f>_xlfn.XLOOKUP(FraudData[[#This Row],[device_trust_score]],DeviceRules[Device Min],DeviceRules[Risk Points],,-1)</f>
        <v>0</v>
      </c>
      <c r="P4410">
        <f>_xlfn.XLOOKUP(FraudData[[#This Row],[velocity_last_24h]],VelocityRules[Velocity Min],VelocityRules[Risk Points],,-1)</f>
        <v>0</v>
      </c>
      <c r="Q4410">
        <f>_xlfn.XLOOKUP(FraudData[[#This Row],[merchant_category]],MerchantRules[Merchant Category],MerchantRules[Risk Points],0)</f>
        <v>0</v>
      </c>
      <c r="R4410">
        <f>SUM(FraudData[[#This Row],[Amount Risk]:[Merchant Risk]])</f>
        <v>0</v>
      </c>
      <c r="S4410" t="str" cm="1">
        <f t="array" ref="S4410">_xlfn.IFS(FraudData[[#This Row],[Fraud Risk Score]]&gt;=8,"High Risk",FraudData[[#This Row],[Fraud Risk Score]]&gt;=6,"Medium Risk",TRUE,"Low Risk")</f>
        <v>Low Risk</v>
      </c>
    </row>
    <row r="4411" spans="1:19">
      <c r="A4411">
        <v>4410</v>
      </c>
      <c r="B4411">
        <v>145.63</v>
      </c>
      <c r="C4411">
        <v>20</v>
      </c>
      <c r="D4411" t="s">
        <v>49</v>
      </c>
      <c r="E4411">
        <v>0</v>
      </c>
      <c r="F4411">
        <v>0</v>
      </c>
      <c r="G4411">
        <v>69</v>
      </c>
      <c r="H4411">
        <v>0</v>
      </c>
      <c r="I4411">
        <v>65</v>
      </c>
      <c r="J4411">
        <v>0</v>
      </c>
      <c r="K4411">
        <f>_xlfn.XLOOKUP(FraudData[[#This Row],[amount]],AmountRules[Amount Min],AmountRules[Risk Points],,-1)</f>
        <v>0</v>
      </c>
      <c r="L4411">
        <f>_xlfn.XLOOKUP(FraudData[[#This Row],[transaction_hour]],TimeRules[Hour Min],TimeRules[Risk Points],,-1)</f>
        <v>0</v>
      </c>
      <c r="M4411">
        <f>_xlfn.XLOOKUP(FraudData[[#This Row],[foreign_transaction]],ForeignRules[Foreign Transaction],ForeignRules[Risk Points],0)</f>
        <v>0</v>
      </c>
      <c r="N4411">
        <f>_xlfn.XLOOKUP(FraudData[[#This Row],[location_mismatch]],Table10[Location Mismatch],Table10[Risk Points],0)</f>
        <v>0</v>
      </c>
      <c r="O4411">
        <f>_xlfn.XLOOKUP(FraudData[[#This Row],[device_trust_score]],DeviceRules[Device Min],DeviceRules[Risk Points],,-1)</f>
        <v>1</v>
      </c>
      <c r="P4411">
        <f>_xlfn.XLOOKUP(FraudData[[#This Row],[velocity_last_24h]],VelocityRules[Velocity Min],VelocityRules[Risk Points],,-1)</f>
        <v>0</v>
      </c>
      <c r="Q4411">
        <f>_xlfn.XLOOKUP(FraudData[[#This Row],[merchant_category]],MerchantRules[Merchant Category],MerchantRules[Risk Points],0)</f>
        <v>1</v>
      </c>
      <c r="R4411">
        <f>SUM(FraudData[[#This Row],[Amount Risk]:[Merchant Risk]])</f>
        <v>2</v>
      </c>
      <c r="S4411" t="str" cm="1">
        <f t="array" ref="S4411">_xlfn.IFS(FraudData[[#This Row],[Fraud Risk Score]]&gt;=8,"High Risk",FraudData[[#This Row],[Fraud Risk Score]]&gt;=6,"Medium Risk",TRUE,"Low Risk")</f>
        <v>Low Risk</v>
      </c>
    </row>
    <row r="4412" spans="1:19">
      <c r="A4412">
        <v>4411</v>
      </c>
      <c r="B4412">
        <v>14.38</v>
      </c>
      <c r="C4412">
        <v>1</v>
      </c>
      <c r="D4412" t="s">
        <v>49</v>
      </c>
      <c r="E4412">
        <v>0</v>
      </c>
      <c r="F4412">
        <v>0</v>
      </c>
      <c r="G4412">
        <v>50</v>
      </c>
      <c r="H4412">
        <v>2</v>
      </c>
      <c r="I4412">
        <v>64</v>
      </c>
      <c r="J4412">
        <v>0</v>
      </c>
      <c r="K4412">
        <f>_xlfn.XLOOKUP(FraudData[[#This Row],[amount]],AmountRules[Amount Min],AmountRules[Risk Points],,-1)</f>
        <v>0</v>
      </c>
      <c r="L4412">
        <f>_xlfn.XLOOKUP(FraudData[[#This Row],[transaction_hour]],TimeRules[Hour Min],TimeRules[Risk Points],,-1)</f>
        <v>3</v>
      </c>
      <c r="M4412">
        <f>_xlfn.XLOOKUP(FraudData[[#This Row],[foreign_transaction]],ForeignRules[Foreign Transaction],ForeignRules[Risk Points],0)</f>
        <v>0</v>
      </c>
      <c r="N4412">
        <f>_xlfn.XLOOKUP(FraudData[[#This Row],[location_mismatch]],Table10[Location Mismatch],Table10[Risk Points],0)</f>
        <v>0</v>
      </c>
      <c r="O4412">
        <f>_xlfn.XLOOKUP(FraudData[[#This Row],[device_trust_score]],DeviceRules[Device Min],DeviceRules[Risk Points],,-1)</f>
        <v>1</v>
      </c>
      <c r="P4412">
        <f>_xlfn.XLOOKUP(FraudData[[#This Row],[velocity_last_24h]],VelocityRules[Velocity Min],VelocityRules[Risk Points],,-1)</f>
        <v>0</v>
      </c>
      <c r="Q4412">
        <f>_xlfn.XLOOKUP(FraudData[[#This Row],[merchant_category]],MerchantRules[Merchant Category],MerchantRules[Risk Points],0)</f>
        <v>1</v>
      </c>
      <c r="R4412">
        <f>SUM(FraudData[[#This Row],[Amount Risk]:[Merchant Risk]])</f>
        <v>5</v>
      </c>
      <c r="S4412" t="str" cm="1">
        <f t="array" ref="S4412">_xlfn.IFS(FraudData[[#This Row],[Fraud Risk Score]]&gt;=8,"High Risk",FraudData[[#This Row],[Fraud Risk Score]]&gt;=6,"Medium Risk",TRUE,"Low Risk")</f>
        <v>Low Risk</v>
      </c>
    </row>
    <row r="4413" spans="1:19">
      <c r="A4413">
        <v>4412</v>
      </c>
      <c r="B4413">
        <v>0.76</v>
      </c>
      <c r="C4413">
        <v>22</v>
      </c>
      <c r="D4413" t="s">
        <v>49</v>
      </c>
      <c r="E4413">
        <v>0</v>
      </c>
      <c r="F4413">
        <v>0</v>
      </c>
      <c r="G4413">
        <v>89</v>
      </c>
      <c r="H4413">
        <v>2</v>
      </c>
      <c r="I4413">
        <v>25</v>
      </c>
      <c r="J4413">
        <v>0</v>
      </c>
      <c r="K4413">
        <f>_xlfn.XLOOKUP(FraudData[[#This Row],[amount]],AmountRules[Amount Min],AmountRules[Risk Points],,-1)</f>
        <v>0</v>
      </c>
      <c r="L4413">
        <f>_xlfn.XLOOKUP(FraudData[[#This Row],[transaction_hour]],TimeRules[Hour Min],TimeRules[Risk Points],,-1)</f>
        <v>0</v>
      </c>
      <c r="M4413">
        <f>_xlfn.XLOOKUP(FraudData[[#This Row],[foreign_transaction]],ForeignRules[Foreign Transaction],ForeignRules[Risk Points],0)</f>
        <v>0</v>
      </c>
      <c r="N4413">
        <f>_xlfn.XLOOKUP(FraudData[[#This Row],[location_mismatch]],Table10[Location Mismatch],Table10[Risk Points],0)</f>
        <v>0</v>
      </c>
      <c r="O4413">
        <f>_xlfn.XLOOKUP(FraudData[[#This Row],[device_trust_score]],DeviceRules[Device Min],DeviceRules[Risk Points],,-1)</f>
        <v>0</v>
      </c>
      <c r="P4413">
        <f>_xlfn.XLOOKUP(FraudData[[#This Row],[velocity_last_24h]],VelocityRules[Velocity Min],VelocityRules[Risk Points],,-1)</f>
        <v>0</v>
      </c>
      <c r="Q4413">
        <f>_xlfn.XLOOKUP(FraudData[[#This Row],[merchant_category]],MerchantRules[Merchant Category],MerchantRules[Risk Points],0)</f>
        <v>1</v>
      </c>
      <c r="R4413">
        <f>SUM(FraudData[[#This Row],[Amount Risk]:[Merchant Risk]])</f>
        <v>1</v>
      </c>
      <c r="S4413" t="str" cm="1">
        <f t="array" ref="S4413">_xlfn.IFS(FraudData[[#This Row],[Fraud Risk Score]]&gt;=8,"High Risk",FraudData[[#This Row],[Fraud Risk Score]]&gt;=6,"Medium Risk",TRUE,"Low Risk")</f>
        <v>Low Risk</v>
      </c>
    </row>
    <row r="4414" spans="1:19">
      <c r="A4414">
        <v>4413</v>
      </c>
      <c r="B4414">
        <v>199.8</v>
      </c>
      <c r="C4414">
        <v>11</v>
      </c>
      <c r="D4414" t="s">
        <v>46</v>
      </c>
      <c r="E4414">
        <v>0</v>
      </c>
      <c r="F4414">
        <v>0</v>
      </c>
      <c r="G4414">
        <v>35</v>
      </c>
      <c r="H4414">
        <v>4</v>
      </c>
      <c r="I4414">
        <v>27</v>
      </c>
      <c r="J4414">
        <v>0</v>
      </c>
      <c r="K4414">
        <f>_xlfn.XLOOKUP(FraudData[[#This Row],[amount]],AmountRules[Amount Min],AmountRules[Risk Points],,-1)</f>
        <v>0</v>
      </c>
      <c r="L4414">
        <f>_xlfn.XLOOKUP(FraudData[[#This Row],[transaction_hour]],TimeRules[Hour Min],TimeRules[Risk Points],,-1)</f>
        <v>0</v>
      </c>
      <c r="M4414">
        <f>_xlfn.XLOOKUP(FraudData[[#This Row],[foreign_transaction]],ForeignRules[Foreign Transaction],ForeignRules[Risk Points],0)</f>
        <v>0</v>
      </c>
      <c r="N4414">
        <f>_xlfn.XLOOKUP(FraudData[[#This Row],[location_mismatch]],Table10[Location Mismatch],Table10[Risk Points],0)</f>
        <v>0</v>
      </c>
      <c r="O4414">
        <f>_xlfn.XLOOKUP(FraudData[[#This Row],[device_trust_score]],DeviceRules[Device Min],DeviceRules[Risk Points],,-1)</f>
        <v>2</v>
      </c>
      <c r="P4414">
        <f>_xlfn.XLOOKUP(FraudData[[#This Row],[velocity_last_24h]],VelocityRules[Velocity Min],VelocityRules[Risk Points],,-1)</f>
        <v>0</v>
      </c>
      <c r="Q4414">
        <f>_xlfn.XLOOKUP(FraudData[[#This Row],[merchant_category]],MerchantRules[Merchant Category],MerchantRules[Risk Points],0)</f>
        <v>0</v>
      </c>
      <c r="R4414">
        <f>SUM(FraudData[[#This Row],[Amount Risk]:[Merchant Risk]])</f>
        <v>2</v>
      </c>
      <c r="S4414" t="str" cm="1">
        <f t="array" ref="S4414">_xlfn.IFS(FraudData[[#This Row],[Fraud Risk Score]]&gt;=8,"High Risk",FraudData[[#This Row],[Fraud Risk Score]]&gt;=6,"Medium Risk",TRUE,"Low Risk")</f>
        <v>Low Risk</v>
      </c>
    </row>
    <row r="4415" spans="1:19">
      <c r="A4415">
        <v>4414</v>
      </c>
      <c r="B4415">
        <v>184.81</v>
      </c>
      <c r="C4415">
        <v>19</v>
      </c>
      <c r="D4415" t="s">
        <v>48</v>
      </c>
      <c r="E4415">
        <v>0</v>
      </c>
      <c r="F4415">
        <v>0</v>
      </c>
      <c r="G4415">
        <v>74</v>
      </c>
      <c r="H4415">
        <v>4</v>
      </c>
      <c r="I4415">
        <v>63</v>
      </c>
      <c r="J4415">
        <v>0</v>
      </c>
      <c r="K4415">
        <f>_xlfn.XLOOKUP(FraudData[[#This Row],[amount]],AmountRules[Amount Min],AmountRules[Risk Points],,-1)</f>
        <v>0</v>
      </c>
      <c r="L4415">
        <f>_xlfn.XLOOKUP(FraudData[[#This Row],[transaction_hour]],TimeRules[Hour Min],TimeRules[Risk Points],,-1)</f>
        <v>0</v>
      </c>
      <c r="M4415">
        <f>_xlfn.XLOOKUP(FraudData[[#This Row],[foreign_transaction]],ForeignRules[Foreign Transaction],ForeignRules[Risk Points],0)</f>
        <v>0</v>
      </c>
      <c r="N4415">
        <f>_xlfn.XLOOKUP(FraudData[[#This Row],[location_mismatch]],Table10[Location Mismatch],Table10[Risk Points],0)</f>
        <v>0</v>
      </c>
      <c r="O4415">
        <f>_xlfn.XLOOKUP(FraudData[[#This Row],[device_trust_score]],DeviceRules[Device Min],DeviceRules[Risk Points],,-1)</f>
        <v>0</v>
      </c>
      <c r="P4415">
        <f>_xlfn.XLOOKUP(FraudData[[#This Row],[velocity_last_24h]],VelocityRules[Velocity Min],VelocityRules[Risk Points],,-1)</f>
        <v>0</v>
      </c>
      <c r="Q4415">
        <f>_xlfn.XLOOKUP(FraudData[[#This Row],[merchant_category]],MerchantRules[Merchant Category],MerchantRules[Risk Points],0)</f>
        <v>0</v>
      </c>
      <c r="R4415">
        <f>SUM(FraudData[[#This Row],[Amount Risk]:[Merchant Risk]])</f>
        <v>0</v>
      </c>
      <c r="S4415" t="str" cm="1">
        <f t="array" ref="S4415">_xlfn.IFS(FraudData[[#This Row],[Fraud Risk Score]]&gt;=8,"High Risk",FraudData[[#This Row],[Fraud Risk Score]]&gt;=6,"Medium Risk",TRUE,"Low Risk")</f>
        <v>Low Risk</v>
      </c>
    </row>
    <row r="4416" spans="1:19">
      <c r="A4416">
        <v>4415</v>
      </c>
      <c r="B4416">
        <v>95.21</v>
      </c>
      <c r="C4416">
        <v>13</v>
      </c>
      <c r="D4416" t="s">
        <v>48</v>
      </c>
      <c r="E4416">
        <v>0</v>
      </c>
      <c r="F4416">
        <v>0</v>
      </c>
      <c r="G4416">
        <v>82</v>
      </c>
      <c r="H4416">
        <v>3</v>
      </c>
      <c r="I4416">
        <v>39</v>
      </c>
      <c r="J4416">
        <v>0</v>
      </c>
      <c r="K4416">
        <f>_xlfn.XLOOKUP(FraudData[[#This Row],[amount]],AmountRules[Amount Min],AmountRules[Risk Points],,-1)</f>
        <v>0</v>
      </c>
      <c r="L4416">
        <f>_xlfn.XLOOKUP(FraudData[[#This Row],[transaction_hour]],TimeRules[Hour Min],TimeRules[Risk Points],,-1)</f>
        <v>0</v>
      </c>
      <c r="M4416">
        <f>_xlfn.XLOOKUP(FraudData[[#This Row],[foreign_transaction]],ForeignRules[Foreign Transaction],ForeignRules[Risk Points],0)</f>
        <v>0</v>
      </c>
      <c r="N4416">
        <f>_xlfn.XLOOKUP(FraudData[[#This Row],[location_mismatch]],Table10[Location Mismatch],Table10[Risk Points],0)</f>
        <v>0</v>
      </c>
      <c r="O4416">
        <f>_xlfn.XLOOKUP(FraudData[[#This Row],[device_trust_score]],DeviceRules[Device Min],DeviceRules[Risk Points],,-1)</f>
        <v>0</v>
      </c>
      <c r="P4416">
        <f>_xlfn.XLOOKUP(FraudData[[#This Row],[velocity_last_24h]],VelocityRules[Velocity Min],VelocityRules[Risk Points],,-1)</f>
        <v>0</v>
      </c>
      <c r="Q4416">
        <f>_xlfn.XLOOKUP(FraudData[[#This Row],[merchant_category]],MerchantRules[Merchant Category],MerchantRules[Risk Points],0)</f>
        <v>0</v>
      </c>
      <c r="R4416">
        <f>SUM(FraudData[[#This Row],[Amount Risk]:[Merchant Risk]])</f>
        <v>0</v>
      </c>
      <c r="S4416" t="str" cm="1">
        <f t="array" ref="S4416">_xlfn.IFS(FraudData[[#This Row],[Fraud Risk Score]]&gt;=8,"High Risk",FraudData[[#This Row],[Fraud Risk Score]]&gt;=6,"Medium Risk",TRUE,"Low Risk")</f>
        <v>Low Risk</v>
      </c>
    </row>
    <row r="4417" spans="1:19">
      <c r="A4417">
        <v>4416</v>
      </c>
      <c r="B4417">
        <v>121.08</v>
      </c>
      <c r="C4417">
        <v>18</v>
      </c>
      <c r="D4417" t="s">
        <v>48</v>
      </c>
      <c r="E4417">
        <v>0</v>
      </c>
      <c r="F4417">
        <v>0</v>
      </c>
      <c r="G4417">
        <v>58</v>
      </c>
      <c r="H4417">
        <v>1</v>
      </c>
      <c r="I4417">
        <v>27</v>
      </c>
      <c r="J4417">
        <v>0</v>
      </c>
      <c r="K4417">
        <f>_xlfn.XLOOKUP(FraudData[[#This Row],[amount]],AmountRules[Amount Min],AmountRules[Risk Points],,-1)</f>
        <v>0</v>
      </c>
      <c r="L4417">
        <f>_xlfn.XLOOKUP(FraudData[[#This Row],[transaction_hour]],TimeRules[Hour Min],TimeRules[Risk Points],,-1)</f>
        <v>0</v>
      </c>
      <c r="M4417">
        <f>_xlfn.XLOOKUP(FraudData[[#This Row],[foreign_transaction]],ForeignRules[Foreign Transaction],ForeignRules[Risk Points],0)</f>
        <v>0</v>
      </c>
      <c r="N4417">
        <f>_xlfn.XLOOKUP(FraudData[[#This Row],[location_mismatch]],Table10[Location Mismatch],Table10[Risk Points],0)</f>
        <v>0</v>
      </c>
      <c r="O4417">
        <f>_xlfn.XLOOKUP(FraudData[[#This Row],[device_trust_score]],DeviceRules[Device Min],DeviceRules[Risk Points],,-1)</f>
        <v>1</v>
      </c>
      <c r="P4417">
        <f>_xlfn.XLOOKUP(FraudData[[#This Row],[velocity_last_24h]],VelocityRules[Velocity Min],VelocityRules[Risk Points],,-1)</f>
        <v>0</v>
      </c>
      <c r="Q4417">
        <f>_xlfn.XLOOKUP(FraudData[[#This Row],[merchant_category]],MerchantRules[Merchant Category],MerchantRules[Risk Points],0)</f>
        <v>0</v>
      </c>
      <c r="R4417">
        <f>SUM(FraudData[[#This Row],[Amount Risk]:[Merchant Risk]])</f>
        <v>1</v>
      </c>
      <c r="S4417" t="str" cm="1">
        <f t="array" ref="S4417">_xlfn.IFS(FraudData[[#This Row],[Fraud Risk Score]]&gt;=8,"High Risk",FraudData[[#This Row],[Fraud Risk Score]]&gt;=6,"Medium Risk",TRUE,"Low Risk")</f>
        <v>Low Risk</v>
      </c>
    </row>
    <row r="4418" spans="1:19">
      <c r="A4418">
        <v>4417</v>
      </c>
      <c r="B4418">
        <v>96.64</v>
      </c>
      <c r="C4418">
        <v>23</v>
      </c>
      <c r="D4418" t="s">
        <v>46</v>
      </c>
      <c r="E4418">
        <v>1</v>
      </c>
      <c r="F4418">
        <v>0</v>
      </c>
      <c r="G4418">
        <v>40</v>
      </c>
      <c r="H4418">
        <v>2</v>
      </c>
      <c r="I4418">
        <v>36</v>
      </c>
      <c r="J4418">
        <v>0</v>
      </c>
      <c r="K4418">
        <f>_xlfn.XLOOKUP(FraudData[[#This Row],[amount]],AmountRules[Amount Min],AmountRules[Risk Points],,-1)</f>
        <v>0</v>
      </c>
      <c r="L4418">
        <f>_xlfn.XLOOKUP(FraudData[[#This Row],[transaction_hour]],TimeRules[Hour Min],TimeRules[Risk Points],,-1)</f>
        <v>1</v>
      </c>
      <c r="M4418">
        <f>_xlfn.XLOOKUP(FraudData[[#This Row],[foreign_transaction]],ForeignRules[Foreign Transaction],ForeignRules[Risk Points],0)</f>
        <v>3</v>
      </c>
      <c r="N4418">
        <f>_xlfn.XLOOKUP(FraudData[[#This Row],[location_mismatch]],Table10[Location Mismatch],Table10[Risk Points],0)</f>
        <v>0</v>
      </c>
      <c r="O4418">
        <f>_xlfn.XLOOKUP(FraudData[[#This Row],[device_trust_score]],DeviceRules[Device Min],DeviceRules[Risk Points],,-1)</f>
        <v>2</v>
      </c>
      <c r="P4418">
        <f>_xlfn.XLOOKUP(FraudData[[#This Row],[velocity_last_24h]],VelocityRules[Velocity Min],VelocityRules[Risk Points],,-1)</f>
        <v>0</v>
      </c>
      <c r="Q4418">
        <f>_xlfn.XLOOKUP(FraudData[[#This Row],[merchant_category]],MerchantRules[Merchant Category],MerchantRules[Risk Points],0)</f>
        <v>0</v>
      </c>
      <c r="R4418">
        <f>SUM(FraudData[[#This Row],[Amount Risk]:[Merchant Risk]])</f>
        <v>6</v>
      </c>
      <c r="S4418" t="str" cm="1">
        <f t="array" ref="S4418">_xlfn.IFS(FraudData[[#This Row],[Fraud Risk Score]]&gt;=8,"High Risk",FraudData[[#This Row],[Fraud Risk Score]]&gt;=6,"Medium Risk",TRUE,"Low Risk")</f>
        <v>Medium Risk</v>
      </c>
    </row>
    <row r="4419" spans="1:19">
      <c r="A4419">
        <v>4418</v>
      </c>
      <c r="B4419">
        <v>4.37</v>
      </c>
      <c r="C4419">
        <v>19</v>
      </c>
      <c r="D4419" t="s">
        <v>49</v>
      </c>
      <c r="E4419">
        <v>0</v>
      </c>
      <c r="F4419">
        <v>0</v>
      </c>
      <c r="G4419">
        <v>83</v>
      </c>
      <c r="H4419">
        <v>4</v>
      </c>
      <c r="I4419">
        <v>49</v>
      </c>
      <c r="J4419">
        <v>0</v>
      </c>
      <c r="K4419">
        <f>_xlfn.XLOOKUP(FraudData[[#This Row],[amount]],AmountRules[Amount Min],AmountRules[Risk Points],,-1)</f>
        <v>0</v>
      </c>
      <c r="L4419">
        <f>_xlfn.XLOOKUP(FraudData[[#This Row],[transaction_hour]],TimeRules[Hour Min],TimeRules[Risk Points],,-1)</f>
        <v>0</v>
      </c>
      <c r="M4419">
        <f>_xlfn.XLOOKUP(FraudData[[#This Row],[foreign_transaction]],ForeignRules[Foreign Transaction],ForeignRules[Risk Points],0)</f>
        <v>0</v>
      </c>
      <c r="N4419">
        <f>_xlfn.XLOOKUP(FraudData[[#This Row],[location_mismatch]],Table10[Location Mismatch],Table10[Risk Points],0)</f>
        <v>0</v>
      </c>
      <c r="O4419">
        <f>_xlfn.XLOOKUP(FraudData[[#This Row],[device_trust_score]],DeviceRules[Device Min],DeviceRules[Risk Points],,-1)</f>
        <v>0</v>
      </c>
      <c r="P4419">
        <f>_xlfn.XLOOKUP(FraudData[[#This Row],[velocity_last_24h]],VelocityRules[Velocity Min],VelocityRules[Risk Points],,-1)</f>
        <v>0</v>
      </c>
      <c r="Q4419">
        <f>_xlfn.XLOOKUP(FraudData[[#This Row],[merchant_category]],MerchantRules[Merchant Category],MerchantRules[Risk Points],0)</f>
        <v>1</v>
      </c>
      <c r="R4419">
        <f>SUM(FraudData[[#This Row],[Amount Risk]:[Merchant Risk]])</f>
        <v>1</v>
      </c>
      <c r="S4419" t="str" cm="1">
        <f t="array" ref="S4419">_xlfn.IFS(FraudData[[#This Row],[Fraud Risk Score]]&gt;=8,"High Risk",FraudData[[#This Row],[Fraud Risk Score]]&gt;=6,"Medium Risk",TRUE,"Low Risk")</f>
        <v>Low Risk</v>
      </c>
    </row>
    <row r="4420" spans="1:19">
      <c r="A4420">
        <v>4419</v>
      </c>
      <c r="B4420">
        <v>73.53</v>
      </c>
      <c r="C4420">
        <v>14</v>
      </c>
      <c r="D4420" t="s">
        <v>49</v>
      </c>
      <c r="E4420">
        <v>0</v>
      </c>
      <c r="F4420">
        <v>0</v>
      </c>
      <c r="G4420">
        <v>25</v>
      </c>
      <c r="H4420">
        <v>5</v>
      </c>
      <c r="I4420">
        <v>31</v>
      </c>
      <c r="J4420">
        <v>0</v>
      </c>
      <c r="K4420">
        <f>_xlfn.XLOOKUP(FraudData[[#This Row],[amount]],AmountRules[Amount Min],AmountRules[Risk Points],,-1)</f>
        <v>0</v>
      </c>
      <c r="L4420">
        <f>_xlfn.XLOOKUP(FraudData[[#This Row],[transaction_hour]],TimeRules[Hour Min],TimeRules[Risk Points],,-1)</f>
        <v>0</v>
      </c>
      <c r="M4420">
        <f>_xlfn.XLOOKUP(FraudData[[#This Row],[foreign_transaction]],ForeignRules[Foreign Transaction],ForeignRules[Risk Points],0)</f>
        <v>0</v>
      </c>
      <c r="N4420">
        <f>_xlfn.XLOOKUP(FraudData[[#This Row],[location_mismatch]],Table10[Location Mismatch],Table10[Risk Points],0)</f>
        <v>0</v>
      </c>
      <c r="O4420">
        <f>_xlfn.XLOOKUP(FraudData[[#This Row],[device_trust_score]],DeviceRules[Device Min],DeviceRules[Risk Points],,-1)</f>
        <v>3</v>
      </c>
      <c r="P4420">
        <f>_xlfn.XLOOKUP(FraudData[[#This Row],[velocity_last_24h]],VelocityRules[Velocity Min],VelocityRules[Risk Points],,-1)</f>
        <v>3</v>
      </c>
      <c r="Q4420">
        <f>_xlfn.XLOOKUP(FraudData[[#This Row],[merchant_category]],MerchantRules[Merchant Category],MerchantRules[Risk Points],0)</f>
        <v>1</v>
      </c>
      <c r="R4420">
        <f>SUM(FraudData[[#This Row],[Amount Risk]:[Merchant Risk]])</f>
        <v>7</v>
      </c>
      <c r="S4420" t="str" cm="1">
        <f t="array" ref="S4420">_xlfn.IFS(FraudData[[#This Row],[Fraud Risk Score]]&gt;=8,"High Risk",FraudData[[#This Row],[Fraud Risk Score]]&gt;=6,"Medium Risk",TRUE,"Low Risk")</f>
        <v>Medium Risk</v>
      </c>
    </row>
    <row r="4421" spans="1:19">
      <c r="A4421">
        <v>4420</v>
      </c>
      <c r="B4421">
        <v>35.08</v>
      </c>
      <c r="C4421">
        <v>19</v>
      </c>
      <c r="D4421" t="s">
        <v>47</v>
      </c>
      <c r="E4421">
        <v>0</v>
      </c>
      <c r="F4421">
        <v>0</v>
      </c>
      <c r="G4421">
        <v>65</v>
      </c>
      <c r="H4421">
        <v>7</v>
      </c>
      <c r="I4421">
        <v>41</v>
      </c>
      <c r="J4421">
        <v>0</v>
      </c>
      <c r="K4421">
        <f>_xlfn.XLOOKUP(FraudData[[#This Row],[amount]],AmountRules[Amount Min],AmountRules[Risk Points],,-1)</f>
        <v>0</v>
      </c>
      <c r="L4421">
        <f>_xlfn.XLOOKUP(FraudData[[#This Row],[transaction_hour]],TimeRules[Hour Min],TimeRules[Risk Points],,-1)</f>
        <v>0</v>
      </c>
      <c r="M4421">
        <f>_xlfn.XLOOKUP(FraudData[[#This Row],[foreign_transaction]],ForeignRules[Foreign Transaction],ForeignRules[Risk Points],0)</f>
        <v>0</v>
      </c>
      <c r="N4421">
        <f>_xlfn.XLOOKUP(FraudData[[#This Row],[location_mismatch]],Table10[Location Mismatch],Table10[Risk Points],0)</f>
        <v>0</v>
      </c>
      <c r="O4421">
        <f>_xlfn.XLOOKUP(FraudData[[#This Row],[device_trust_score]],DeviceRules[Device Min],DeviceRules[Risk Points],,-1)</f>
        <v>1</v>
      </c>
      <c r="P4421">
        <f>_xlfn.XLOOKUP(FraudData[[#This Row],[velocity_last_24h]],VelocityRules[Velocity Min],VelocityRules[Risk Points],,-1)</f>
        <v>2</v>
      </c>
      <c r="Q4421">
        <f>_xlfn.XLOOKUP(FraudData[[#This Row],[merchant_category]],MerchantRules[Merchant Category],MerchantRules[Risk Points],0)</f>
        <v>0</v>
      </c>
      <c r="R4421">
        <f>SUM(FraudData[[#This Row],[Amount Risk]:[Merchant Risk]])</f>
        <v>3</v>
      </c>
      <c r="S4421" t="str" cm="1">
        <f t="array" ref="S4421">_xlfn.IFS(FraudData[[#This Row],[Fraud Risk Score]]&gt;=8,"High Risk",FraudData[[#This Row],[Fraud Risk Score]]&gt;=6,"Medium Risk",TRUE,"Low Risk")</f>
        <v>Low Risk</v>
      </c>
    </row>
    <row r="4422" spans="1:19">
      <c r="A4422">
        <v>4421</v>
      </c>
      <c r="B4422">
        <v>18.649999999999999</v>
      </c>
      <c r="C4422">
        <v>23</v>
      </c>
      <c r="D4422" t="s">
        <v>46</v>
      </c>
      <c r="E4422">
        <v>0</v>
      </c>
      <c r="F4422">
        <v>0</v>
      </c>
      <c r="G4422">
        <v>52</v>
      </c>
      <c r="H4422">
        <v>2</v>
      </c>
      <c r="I4422">
        <v>35</v>
      </c>
      <c r="J4422">
        <v>0</v>
      </c>
      <c r="K4422">
        <f>_xlfn.XLOOKUP(FraudData[[#This Row],[amount]],AmountRules[Amount Min],AmountRules[Risk Points],,-1)</f>
        <v>0</v>
      </c>
      <c r="L4422">
        <f>_xlfn.XLOOKUP(FraudData[[#This Row],[transaction_hour]],TimeRules[Hour Min],TimeRules[Risk Points],,-1)</f>
        <v>1</v>
      </c>
      <c r="M4422">
        <f>_xlfn.XLOOKUP(FraudData[[#This Row],[foreign_transaction]],ForeignRules[Foreign Transaction],ForeignRules[Risk Points],0)</f>
        <v>0</v>
      </c>
      <c r="N4422">
        <f>_xlfn.XLOOKUP(FraudData[[#This Row],[location_mismatch]],Table10[Location Mismatch],Table10[Risk Points],0)</f>
        <v>0</v>
      </c>
      <c r="O4422">
        <f>_xlfn.XLOOKUP(FraudData[[#This Row],[device_trust_score]],DeviceRules[Device Min],DeviceRules[Risk Points],,-1)</f>
        <v>1</v>
      </c>
      <c r="P4422">
        <f>_xlfn.XLOOKUP(FraudData[[#This Row],[velocity_last_24h]],VelocityRules[Velocity Min],VelocityRules[Risk Points],,-1)</f>
        <v>0</v>
      </c>
      <c r="Q4422">
        <f>_xlfn.XLOOKUP(FraudData[[#This Row],[merchant_category]],MerchantRules[Merchant Category],MerchantRules[Risk Points],0)</f>
        <v>0</v>
      </c>
      <c r="R4422">
        <f>SUM(FraudData[[#This Row],[Amount Risk]:[Merchant Risk]])</f>
        <v>2</v>
      </c>
      <c r="S4422" t="str" cm="1">
        <f t="array" ref="S4422">_xlfn.IFS(FraudData[[#This Row],[Fraud Risk Score]]&gt;=8,"High Risk",FraudData[[#This Row],[Fraud Risk Score]]&gt;=6,"Medium Risk",TRUE,"Low Risk")</f>
        <v>Low Risk</v>
      </c>
    </row>
    <row r="4423" spans="1:19">
      <c r="A4423">
        <v>4422</v>
      </c>
      <c r="B4423">
        <v>565.21</v>
      </c>
      <c r="C4423">
        <v>16</v>
      </c>
      <c r="D4423" t="s">
        <v>50</v>
      </c>
      <c r="E4423">
        <v>0</v>
      </c>
      <c r="F4423">
        <v>0</v>
      </c>
      <c r="G4423">
        <v>39</v>
      </c>
      <c r="H4423">
        <v>1</v>
      </c>
      <c r="I4423">
        <v>44</v>
      </c>
      <c r="J4423">
        <v>0</v>
      </c>
      <c r="K4423">
        <f>_xlfn.XLOOKUP(FraudData[[#This Row],[amount]],AmountRules[Amount Min],AmountRules[Risk Points],,-1)</f>
        <v>1</v>
      </c>
      <c r="L4423">
        <f>_xlfn.XLOOKUP(FraudData[[#This Row],[transaction_hour]],TimeRules[Hour Min],TimeRules[Risk Points],,-1)</f>
        <v>0</v>
      </c>
      <c r="M4423">
        <f>_xlfn.XLOOKUP(FraudData[[#This Row],[foreign_transaction]],ForeignRules[Foreign Transaction],ForeignRules[Risk Points],0)</f>
        <v>0</v>
      </c>
      <c r="N4423">
        <f>_xlfn.XLOOKUP(FraudData[[#This Row],[location_mismatch]],Table10[Location Mismatch],Table10[Risk Points],0)</f>
        <v>0</v>
      </c>
      <c r="O4423">
        <f>_xlfn.XLOOKUP(FraudData[[#This Row],[device_trust_score]],DeviceRules[Device Min],DeviceRules[Risk Points],,-1)</f>
        <v>2</v>
      </c>
      <c r="P4423">
        <f>_xlfn.XLOOKUP(FraudData[[#This Row],[velocity_last_24h]],VelocityRules[Velocity Min],VelocityRules[Risk Points],,-1)</f>
        <v>0</v>
      </c>
      <c r="Q4423">
        <f>_xlfn.XLOOKUP(FraudData[[#This Row],[merchant_category]],MerchantRules[Merchant Category],MerchantRules[Risk Points],0)</f>
        <v>0</v>
      </c>
      <c r="R4423">
        <f>SUM(FraudData[[#This Row],[Amount Risk]:[Merchant Risk]])</f>
        <v>3</v>
      </c>
      <c r="S4423" t="str" cm="1">
        <f t="array" ref="S4423">_xlfn.IFS(FraudData[[#This Row],[Fraud Risk Score]]&gt;=8,"High Risk",FraudData[[#This Row],[Fraud Risk Score]]&gt;=6,"Medium Risk",TRUE,"Low Risk")</f>
        <v>Low Risk</v>
      </c>
    </row>
    <row r="4424" spans="1:19">
      <c r="A4424">
        <v>4423</v>
      </c>
      <c r="B4424">
        <v>164.64</v>
      </c>
      <c r="C4424">
        <v>13</v>
      </c>
      <c r="D4424" t="s">
        <v>46</v>
      </c>
      <c r="E4424">
        <v>0</v>
      </c>
      <c r="F4424">
        <v>0</v>
      </c>
      <c r="G4424">
        <v>70</v>
      </c>
      <c r="H4424">
        <v>1</v>
      </c>
      <c r="I4424">
        <v>35</v>
      </c>
      <c r="J4424">
        <v>0</v>
      </c>
      <c r="K4424">
        <f>_xlfn.XLOOKUP(FraudData[[#This Row],[amount]],AmountRules[Amount Min],AmountRules[Risk Points],,-1)</f>
        <v>0</v>
      </c>
      <c r="L4424">
        <f>_xlfn.XLOOKUP(FraudData[[#This Row],[transaction_hour]],TimeRules[Hour Min],TimeRules[Risk Points],,-1)</f>
        <v>0</v>
      </c>
      <c r="M4424">
        <f>_xlfn.XLOOKUP(FraudData[[#This Row],[foreign_transaction]],ForeignRules[Foreign Transaction],ForeignRules[Risk Points],0)</f>
        <v>0</v>
      </c>
      <c r="N4424">
        <f>_xlfn.XLOOKUP(FraudData[[#This Row],[location_mismatch]],Table10[Location Mismatch],Table10[Risk Points],0)</f>
        <v>0</v>
      </c>
      <c r="O4424">
        <f>_xlfn.XLOOKUP(FraudData[[#This Row],[device_trust_score]],DeviceRules[Device Min],DeviceRules[Risk Points],,-1)</f>
        <v>0</v>
      </c>
      <c r="P4424">
        <f>_xlfn.XLOOKUP(FraudData[[#This Row],[velocity_last_24h]],VelocityRules[Velocity Min],VelocityRules[Risk Points],,-1)</f>
        <v>0</v>
      </c>
      <c r="Q4424">
        <f>_xlfn.XLOOKUP(FraudData[[#This Row],[merchant_category]],MerchantRules[Merchant Category],MerchantRules[Risk Points],0)</f>
        <v>0</v>
      </c>
      <c r="R4424">
        <f>SUM(FraudData[[#This Row],[Amount Risk]:[Merchant Risk]])</f>
        <v>0</v>
      </c>
      <c r="S4424" t="str" cm="1">
        <f t="array" ref="S4424">_xlfn.IFS(FraudData[[#This Row],[Fraud Risk Score]]&gt;=8,"High Risk",FraudData[[#This Row],[Fraud Risk Score]]&gt;=6,"Medium Risk",TRUE,"Low Risk")</f>
        <v>Low Risk</v>
      </c>
    </row>
    <row r="4425" spans="1:19">
      <c r="A4425">
        <v>4424</v>
      </c>
      <c r="B4425">
        <v>234.79</v>
      </c>
      <c r="C4425">
        <v>22</v>
      </c>
      <c r="D4425" t="s">
        <v>47</v>
      </c>
      <c r="E4425">
        <v>0</v>
      </c>
      <c r="F4425">
        <v>0</v>
      </c>
      <c r="G4425">
        <v>56</v>
      </c>
      <c r="H4425">
        <v>2</v>
      </c>
      <c r="I4425">
        <v>21</v>
      </c>
      <c r="J4425">
        <v>0</v>
      </c>
      <c r="K4425">
        <f>_xlfn.XLOOKUP(FraudData[[#This Row],[amount]],AmountRules[Amount Min],AmountRules[Risk Points],,-1)</f>
        <v>0</v>
      </c>
      <c r="L4425">
        <f>_xlfn.XLOOKUP(FraudData[[#This Row],[transaction_hour]],TimeRules[Hour Min],TimeRules[Risk Points],,-1)</f>
        <v>0</v>
      </c>
      <c r="M4425">
        <f>_xlfn.XLOOKUP(FraudData[[#This Row],[foreign_transaction]],ForeignRules[Foreign Transaction],ForeignRules[Risk Points],0)</f>
        <v>0</v>
      </c>
      <c r="N4425">
        <f>_xlfn.XLOOKUP(FraudData[[#This Row],[location_mismatch]],Table10[Location Mismatch],Table10[Risk Points],0)</f>
        <v>0</v>
      </c>
      <c r="O4425">
        <f>_xlfn.XLOOKUP(FraudData[[#This Row],[device_trust_score]],DeviceRules[Device Min],DeviceRules[Risk Points],,-1)</f>
        <v>1</v>
      </c>
      <c r="P4425">
        <f>_xlfn.XLOOKUP(FraudData[[#This Row],[velocity_last_24h]],VelocityRules[Velocity Min],VelocityRules[Risk Points],,-1)</f>
        <v>0</v>
      </c>
      <c r="Q4425">
        <f>_xlfn.XLOOKUP(FraudData[[#This Row],[merchant_category]],MerchantRules[Merchant Category],MerchantRules[Risk Points],0)</f>
        <v>0</v>
      </c>
      <c r="R4425">
        <f>SUM(FraudData[[#This Row],[Amount Risk]:[Merchant Risk]])</f>
        <v>1</v>
      </c>
      <c r="S4425" t="str" cm="1">
        <f t="array" ref="S4425">_xlfn.IFS(FraudData[[#This Row],[Fraud Risk Score]]&gt;=8,"High Risk",FraudData[[#This Row],[Fraud Risk Score]]&gt;=6,"Medium Risk",TRUE,"Low Risk")</f>
        <v>Low Risk</v>
      </c>
    </row>
    <row r="4426" spans="1:19">
      <c r="A4426">
        <v>4425</v>
      </c>
      <c r="B4426">
        <v>68.2</v>
      </c>
      <c r="C4426">
        <v>17</v>
      </c>
      <c r="D4426" t="s">
        <v>47</v>
      </c>
      <c r="E4426">
        <v>0</v>
      </c>
      <c r="F4426">
        <v>0</v>
      </c>
      <c r="G4426">
        <v>63</v>
      </c>
      <c r="H4426">
        <v>3</v>
      </c>
      <c r="I4426">
        <v>46</v>
      </c>
      <c r="J4426">
        <v>0</v>
      </c>
      <c r="K4426">
        <f>_xlfn.XLOOKUP(FraudData[[#This Row],[amount]],AmountRules[Amount Min],AmountRules[Risk Points],,-1)</f>
        <v>0</v>
      </c>
      <c r="L4426">
        <f>_xlfn.XLOOKUP(FraudData[[#This Row],[transaction_hour]],TimeRules[Hour Min],TimeRules[Risk Points],,-1)</f>
        <v>0</v>
      </c>
      <c r="M4426">
        <f>_xlfn.XLOOKUP(FraudData[[#This Row],[foreign_transaction]],ForeignRules[Foreign Transaction],ForeignRules[Risk Points],0)</f>
        <v>0</v>
      </c>
      <c r="N4426">
        <f>_xlfn.XLOOKUP(FraudData[[#This Row],[location_mismatch]],Table10[Location Mismatch],Table10[Risk Points],0)</f>
        <v>0</v>
      </c>
      <c r="O4426">
        <f>_xlfn.XLOOKUP(FraudData[[#This Row],[device_trust_score]],DeviceRules[Device Min],DeviceRules[Risk Points],,-1)</f>
        <v>1</v>
      </c>
      <c r="P4426">
        <f>_xlfn.XLOOKUP(FraudData[[#This Row],[velocity_last_24h]],VelocityRules[Velocity Min],VelocityRules[Risk Points],,-1)</f>
        <v>0</v>
      </c>
      <c r="Q4426">
        <f>_xlfn.XLOOKUP(FraudData[[#This Row],[merchant_category]],MerchantRules[Merchant Category],MerchantRules[Risk Points],0)</f>
        <v>0</v>
      </c>
      <c r="R4426">
        <f>SUM(FraudData[[#This Row],[Amount Risk]:[Merchant Risk]])</f>
        <v>1</v>
      </c>
      <c r="S4426" t="str" cm="1">
        <f t="array" ref="S4426">_xlfn.IFS(FraudData[[#This Row],[Fraud Risk Score]]&gt;=8,"High Risk",FraudData[[#This Row],[Fraud Risk Score]]&gt;=6,"Medium Risk",TRUE,"Low Risk")</f>
        <v>Low Risk</v>
      </c>
    </row>
    <row r="4427" spans="1:19">
      <c r="A4427">
        <v>4426</v>
      </c>
      <c r="B4427">
        <v>89.9</v>
      </c>
      <c r="C4427">
        <v>21</v>
      </c>
      <c r="D4427" t="s">
        <v>47</v>
      </c>
      <c r="E4427">
        <v>0</v>
      </c>
      <c r="F4427">
        <v>0</v>
      </c>
      <c r="G4427">
        <v>89</v>
      </c>
      <c r="H4427">
        <v>1</v>
      </c>
      <c r="I4427">
        <v>48</v>
      </c>
      <c r="J4427">
        <v>0</v>
      </c>
      <c r="K4427">
        <f>_xlfn.XLOOKUP(FraudData[[#This Row],[amount]],AmountRules[Amount Min],AmountRules[Risk Points],,-1)</f>
        <v>0</v>
      </c>
      <c r="L4427">
        <f>_xlfn.XLOOKUP(FraudData[[#This Row],[transaction_hour]],TimeRules[Hour Min],TimeRules[Risk Points],,-1)</f>
        <v>0</v>
      </c>
      <c r="M4427">
        <f>_xlfn.XLOOKUP(FraudData[[#This Row],[foreign_transaction]],ForeignRules[Foreign Transaction],ForeignRules[Risk Points],0)</f>
        <v>0</v>
      </c>
      <c r="N4427">
        <f>_xlfn.XLOOKUP(FraudData[[#This Row],[location_mismatch]],Table10[Location Mismatch],Table10[Risk Points],0)</f>
        <v>0</v>
      </c>
      <c r="O4427">
        <f>_xlfn.XLOOKUP(FraudData[[#This Row],[device_trust_score]],DeviceRules[Device Min],DeviceRules[Risk Points],,-1)</f>
        <v>0</v>
      </c>
      <c r="P4427">
        <f>_xlfn.XLOOKUP(FraudData[[#This Row],[velocity_last_24h]],VelocityRules[Velocity Min],VelocityRules[Risk Points],,-1)</f>
        <v>0</v>
      </c>
      <c r="Q4427">
        <f>_xlfn.XLOOKUP(FraudData[[#This Row],[merchant_category]],MerchantRules[Merchant Category],MerchantRules[Risk Points],0)</f>
        <v>0</v>
      </c>
      <c r="R4427">
        <f>SUM(FraudData[[#This Row],[Amount Risk]:[Merchant Risk]])</f>
        <v>0</v>
      </c>
      <c r="S4427" t="str" cm="1">
        <f t="array" ref="S4427">_xlfn.IFS(FraudData[[#This Row],[Fraud Risk Score]]&gt;=8,"High Risk",FraudData[[#This Row],[Fraud Risk Score]]&gt;=6,"Medium Risk",TRUE,"Low Risk")</f>
        <v>Low Risk</v>
      </c>
    </row>
    <row r="4428" spans="1:19">
      <c r="A4428">
        <v>4427</v>
      </c>
      <c r="B4428">
        <v>48.67</v>
      </c>
      <c r="C4428">
        <v>23</v>
      </c>
      <c r="D4428" t="s">
        <v>49</v>
      </c>
      <c r="E4428">
        <v>0</v>
      </c>
      <c r="F4428">
        <v>0</v>
      </c>
      <c r="G4428">
        <v>97</v>
      </c>
      <c r="H4428">
        <v>1</v>
      </c>
      <c r="I4428">
        <v>20</v>
      </c>
      <c r="J4428">
        <v>0</v>
      </c>
      <c r="K4428">
        <f>_xlfn.XLOOKUP(FraudData[[#This Row],[amount]],AmountRules[Amount Min],AmountRules[Risk Points],,-1)</f>
        <v>0</v>
      </c>
      <c r="L4428">
        <f>_xlfn.XLOOKUP(FraudData[[#This Row],[transaction_hour]],TimeRules[Hour Min],TimeRules[Risk Points],,-1)</f>
        <v>1</v>
      </c>
      <c r="M4428">
        <f>_xlfn.XLOOKUP(FraudData[[#This Row],[foreign_transaction]],ForeignRules[Foreign Transaction],ForeignRules[Risk Points],0)</f>
        <v>0</v>
      </c>
      <c r="N4428">
        <f>_xlfn.XLOOKUP(FraudData[[#This Row],[location_mismatch]],Table10[Location Mismatch],Table10[Risk Points],0)</f>
        <v>0</v>
      </c>
      <c r="O4428">
        <f>_xlfn.XLOOKUP(FraudData[[#This Row],[device_trust_score]],DeviceRules[Device Min],DeviceRules[Risk Points],,-1)</f>
        <v>0</v>
      </c>
      <c r="P4428">
        <f>_xlfn.XLOOKUP(FraudData[[#This Row],[velocity_last_24h]],VelocityRules[Velocity Min],VelocityRules[Risk Points],,-1)</f>
        <v>0</v>
      </c>
      <c r="Q4428">
        <f>_xlfn.XLOOKUP(FraudData[[#This Row],[merchant_category]],MerchantRules[Merchant Category],MerchantRules[Risk Points],0)</f>
        <v>1</v>
      </c>
      <c r="R4428">
        <f>SUM(FraudData[[#This Row],[Amount Risk]:[Merchant Risk]])</f>
        <v>2</v>
      </c>
      <c r="S4428" t="str" cm="1">
        <f t="array" ref="S4428">_xlfn.IFS(FraudData[[#This Row],[Fraud Risk Score]]&gt;=8,"High Risk",FraudData[[#This Row],[Fraud Risk Score]]&gt;=6,"Medium Risk",TRUE,"Low Risk")</f>
        <v>Low Risk</v>
      </c>
    </row>
    <row r="4429" spans="1:19">
      <c r="A4429">
        <v>4428</v>
      </c>
      <c r="B4429">
        <v>18.36</v>
      </c>
      <c r="C4429">
        <v>4</v>
      </c>
      <c r="D4429" t="s">
        <v>50</v>
      </c>
      <c r="E4429">
        <v>0</v>
      </c>
      <c r="F4429">
        <v>0</v>
      </c>
      <c r="G4429">
        <v>99</v>
      </c>
      <c r="H4429">
        <v>2</v>
      </c>
      <c r="I4429">
        <v>34</v>
      </c>
      <c r="J4429">
        <v>0</v>
      </c>
      <c r="K4429">
        <f>_xlfn.XLOOKUP(FraudData[[#This Row],[amount]],AmountRules[Amount Min],AmountRules[Risk Points],,-1)</f>
        <v>0</v>
      </c>
      <c r="L4429">
        <f>_xlfn.XLOOKUP(FraudData[[#This Row],[transaction_hour]],TimeRules[Hour Min],TimeRules[Risk Points],,-1)</f>
        <v>0</v>
      </c>
      <c r="M4429">
        <f>_xlfn.XLOOKUP(FraudData[[#This Row],[foreign_transaction]],ForeignRules[Foreign Transaction],ForeignRules[Risk Points],0)</f>
        <v>0</v>
      </c>
      <c r="N4429">
        <f>_xlfn.XLOOKUP(FraudData[[#This Row],[location_mismatch]],Table10[Location Mismatch],Table10[Risk Points],0)</f>
        <v>0</v>
      </c>
      <c r="O4429">
        <f>_xlfn.XLOOKUP(FraudData[[#This Row],[device_trust_score]],DeviceRules[Device Min],DeviceRules[Risk Points],,-1)</f>
        <v>0</v>
      </c>
      <c r="P4429">
        <f>_xlfn.XLOOKUP(FraudData[[#This Row],[velocity_last_24h]],VelocityRules[Velocity Min],VelocityRules[Risk Points],,-1)</f>
        <v>0</v>
      </c>
      <c r="Q4429">
        <f>_xlfn.XLOOKUP(FraudData[[#This Row],[merchant_category]],MerchantRules[Merchant Category],MerchantRules[Risk Points],0)</f>
        <v>0</v>
      </c>
      <c r="R4429">
        <f>SUM(FraudData[[#This Row],[Amount Risk]:[Merchant Risk]])</f>
        <v>0</v>
      </c>
      <c r="S4429" t="str" cm="1">
        <f t="array" ref="S4429">_xlfn.IFS(FraudData[[#This Row],[Fraud Risk Score]]&gt;=8,"High Risk",FraudData[[#This Row],[Fraud Risk Score]]&gt;=6,"Medium Risk",TRUE,"Low Risk")</f>
        <v>Low Risk</v>
      </c>
    </row>
    <row r="4430" spans="1:19">
      <c r="A4430">
        <v>4429</v>
      </c>
      <c r="B4430">
        <v>35.51</v>
      </c>
      <c r="C4430">
        <v>21</v>
      </c>
      <c r="D4430" t="s">
        <v>47</v>
      </c>
      <c r="E4430">
        <v>0</v>
      </c>
      <c r="F4430">
        <v>1</v>
      </c>
      <c r="G4430">
        <v>35</v>
      </c>
      <c r="H4430">
        <v>1</v>
      </c>
      <c r="I4430">
        <v>20</v>
      </c>
      <c r="J4430">
        <v>0</v>
      </c>
      <c r="K4430">
        <f>_xlfn.XLOOKUP(FraudData[[#This Row],[amount]],AmountRules[Amount Min],AmountRules[Risk Points],,-1)</f>
        <v>0</v>
      </c>
      <c r="L4430">
        <f>_xlfn.XLOOKUP(FraudData[[#This Row],[transaction_hour]],TimeRules[Hour Min],TimeRules[Risk Points],,-1)</f>
        <v>0</v>
      </c>
      <c r="M4430">
        <f>_xlfn.XLOOKUP(FraudData[[#This Row],[foreign_transaction]],ForeignRules[Foreign Transaction],ForeignRules[Risk Points],0)</f>
        <v>0</v>
      </c>
      <c r="N4430">
        <f>_xlfn.XLOOKUP(FraudData[[#This Row],[location_mismatch]],Table10[Location Mismatch],Table10[Risk Points],0)</f>
        <v>3</v>
      </c>
      <c r="O4430">
        <f>_xlfn.XLOOKUP(FraudData[[#This Row],[device_trust_score]],DeviceRules[Device Min],DeviceRules[Risk Points],,-1)</f>
        <v>2</v>
      </c>
      <c r="P4430">
        <f>_xlfn.XLOOKUP(FraudData[[#This Row],[velocity_last_24h]],VelocityRules[Velocity Min],VelocityRules[Risk Points],,-1)</f>
        <v>0</v>
      </c>
      <c r="Q4430">
        <f>_xlfn.XLOOKUP(FraudData[[#This Row],[merchant_category]],MerchantRules[Merchant Category],MerchantRules[Risk Points],0)</f>
        <v>0</v>
      </c>
      <c r="R4430">
        <f>SUM(FraudData[[#This Row],[Amount Risk]:[Merchant Risk]])</f>
        <v>5</v>
      </c>
      <c r="S4430" t="str" cm="1">
        <f t="array" ref="S4430">_xlfn.IFS(FraudData[[#This Row],[Fraud Risk Score]]&gt;=8,"High Risk",FraudData[[#This Row],[Fraud Risk Score]]&gt;=6,"Medium Risk",TRUE,"Low Risk")</f>
        <v>Low Risk</v>
      </c>
    </row>
    <row r="4431" spans="1:19">
      <c r="A4431">
        <v>4430</v>
      </c>
      <c r="B4431">
        <v>287.48</v>
      </c>
      <c r="C4431">
        <v>11</v>
      </c>
      <c r="D4431" t="s">
        <v>48</v>
      </c>
      <c r="E4431">
        <v>0</v>
      </c>
      <c r="F4431">
        <v>1</v>
      </c>
      <c r="G4431">
        <v>94</v>
      </c>
      <c r="H4431">
        <v>0</v>
      </c>
      <c r="I4431">
        <v>24</v>
      </c>
      <c r="J4431">
        <v>0</v>
      </c>
      <c r="K4431">
        <f>_xlfn.XLOOKUP(FraudData[[#This Row],[amount]],AmountRules[Amount Min],AmountRules[Risk Points],,-1)</f>
        <v>0</v>
      </c>
      <c r="L4431">
        <f>_xlfn.XLOOKUP(FraudData[[#This Row],[transaction_hour]],TimeRules[Hour Min],TimeRules[Risk Points],,-1)</f>
        <v>0</v>
      </c>
      <c r="M4431">
        <f>_xlfn.XLOOKUP(FraudData[[#This Row],[foreign_transaction]],ForeignRules[Foreign Transaction],ForeignRules[Risk Points],0)</f>
        <v>0</v>
      </c>
      <c r="N4431">
        <f>_xlfn.XLOOKUP(FraudData[[#This Row],[location_mismatch]],Table10[Location Mismatch],Table10[Risk Points],0)</f>
        <v>3</v>
      </c>
      <c r="O4431">
        <f>_xlfn.XLOOKUP(FraudData[[#This Row],[device_trust_score]],DeviceRules[Device Min],DeviceRules[Risk Points],,-1)</f>
        <v>0</v>
      </c>
      <c r="P4431">
        <f>_xlfn.XLOOKUP(FraudData[[#This Row],[velocity_last_24h]],VelocityRules[Velocity Min],VelocityRules[Risk Points],,-1)</f>
        <v>0</v>
      </c>
      <c r="Q4431">
        <f>_xlfn.XLOOKUP(FraudData[[#This Row],[merchant_category]],MerchantRules[Merchant Category],MerchantRules[Risk Points],0)</f>
        <v>0</v>
      </c>
      <c r="R4431">
        <f>SUM(FraudData[[#This Row],[Amount Risk]:[Merchant Risk]])</f>
        <v>3</v>
      </c>
      <c r="S4431" t="str" cm="1">
        <f t="array" ref="S4431">_xlfn.IFS(FraudData[[#This Row],[Fraud Risk Score]]&gt;=8,"High Risk",FraudData[[#This Row],[Fraud Risk Score]]&gt;=6,"Medium Risk",TRUE,"Low Risk")</f>
        <v>Low Risk</v>
      </c>
    </row>
    <row r="4432" spans="1:19">
      <c r="A4432">
        <v>4431</v>
      </c>
      <c r="B4432">
        <v>203.72</v>
      </c>
      <c r="C4432">
        <v>9</v>
      </c>
      <c r="D4432" t="s">
        <v>49</v>
      </c>
      <c r="E4432">
        <v>0</v>
      </c>
      <c r="F4432">
        <v>0</v>
      </c>
      <c r="G4432">
        <v>58</v>
      </c>
      <c r="H4432">
        <v>2</v>
      </c>
      <c r="I4432">
        <v>48</v>
      </c>
      <c r="J4432">
        <v>0</v>
      </c>
      <c r="K4432">
        <f>_xlfn.XLOOKUP(FraudData[[#This Row],[amount]],AmountRules[Amount Min],AmountRules[Risk Points],,-1)</f>
        <v>0</v>
      </c>
      <c r="L4432">
        <f>_xlfn.XLOOKUP(FraudData[[#This Row],[transaction_hour]],TimeRules[Hour Min],TimeRules[Risk Points],,-1)</f>
        <v>0</v>
      </c>
      <c r="M4432">
        <f>_xlfn.XLOOKUP(FraudData[[#This Row],[foreign_transaction]],ForeignRules[Foreign Transaction],ForeignRules[Risk Points],0)</f>
        <v>0</v>
      </c>
      <c r="N4432">
        <f>_xlfn.XLOOKUP(FraudData[[#This Row],[location_mismatch]],Table10[Location Mismatch],Table10[Risk Points],0)</f>
        <v>0</v>
      </c>
      <c r="O4432">
        <f>_xlfn.XLOOKUP(FraudData[[#This Row],[device_trust_score]],DeviceRules[Device Min],DeviceRules[Risk Points],,-1)</f>
        <v>1</v>
      </c>
      <c r="P4432">
        <f>_xlfn.XLOOKUP(FraudData[[#This Row],[velocity_last_24h]],VelocityRules[Velocity Min],VelocityRules[Risk Points],,-1)</f>
        <v>0</v>
      </c>
      <c r="Q4432">
        <f>_xlfn.XLOOKUP(FraudData[[#This Row],[merchant_category]],MerchantRules[Merchant Category],MerchantRules[Risk Points],0)</f>
        <v>1</v>
      </c>
      <c r="R4432">
        <f>SUM(FraudData[[#This Row],[Amount Risk]:[Merchant Risk]])</f>
        <v>2</v>
      </c>
      <c r="S4432" t="str" cm="1">
        <f t="array" ref="S4432">_xlfn.IFS(FraudData[[#This Row],[Fraud Risk Score]]&gt;=8,"High Risk",FraudData[[#This Row],[Fraud Risk Score]]&gt;=6,"Medium Risk",TRUE,"Low Risk")</f>
        <v>Low Risk</v>
      </c>
    </row>
    <row r="4433" spans="1:19">
      <c r="A4433">
        <v>4432</v>
      </c>
      <c r="B4433">
        <v>142.51</v>
      </c>
      <c r="C4433">
        <v>7</v>
      </c>
      <c r="D4433" t="s">
        <v>50</v>
      </c>
      <c r="E4433">
        <v>0</v>
      </c>
      <c r="F4433">
        <v>0</v>
      </c>
      <c r="G4433">
        <v>74</v>
      </c>
      <c r="H4433">
        <v>2</v>
      </c>
      <c r="I4433">
        <v>44</v>
      </c>
      <c r="J4433">
        <v>0</v>
      </c>
      <c r="K4433">
        <f>_xlfn.XLOOKUP(FraudData[[#This Row],[amount]],AmountRules[Amount Min],AmountRules[Risk Points],,-1)</f>
        <v>0</v>
      </c>
      <c r="L4433">
        <f>_xlfn.XLOOKUP(FraudData[[#This Row],[transaction_hour]],TimeRules[Hour Min],TimeRules[Risk Points],,-1)</f>
        <v>0</v>
      </c>
      <c r="M4433">
        <f>_xlfn.XLOOKUP(FraudData[[#This Row],[foreign_transaction]],ForeignRules[Foreign Transaction],ForeignRules[Risk Points],0)</f>
        <v>0</v>
      </c>
      <c r="N4433">
        <f>_xlfn.XLOOKUP(FraudData[[#This Row],[location_mismatch]],Table10[Location Mismatch],Table10[Risk Points],0)</f>
        <v>0</v>
      </c>
      <c r="O4433">
        <f>_xlfn.XLOOKUP(FraudData[[#This Row],[device_trust_score]],DeviceRules[Device Min],DeviceRules[Risk Points],,-1)</f>
        <v>0</v>
      </c>
      <c r="P4433">
        <f>_xlfn.XLOOKUP(FraudData[[#This Row],[velocity_last_24h]],VelocityRules[Velocity Min],VelocityRules[Risk Points],,-1)</f>
        <v>0</v>
      </c>
      <c r="Q4433">
        <f>_xlfn.XLOOKUP(FraudData[[#This Row],[merchant_category]],MerchantRules[Merchant Category],MerchantRules[Risk Points],0)</f>
        <v>0</v>
      </c>
      <c r="R4433">
        <f>SUM(FraudData[[#This Row],[Amount Risk]:[Merchant Risk]])</f>
        <v>0</v>
      </c>
      <c r="S4433" t="str" cm="1">
        <f t="array" ref="S4433">_xlfn.IFS(FraudData[[#This Row],[Fraud Risk Score]]&gt;=8,"High Risk",FraudData[[#This Row],[Fraud Risk Score]]&gt;=6,"Medium Risk",TRUE,"Low Risk")</f>
        <v>Low Risk</v>
      </c>
    </row>
    <row r="4434" spans="1:19">
      <c r="A4434">
        <v>4433</v>
      </c>
      <c r="B4434">
        <v>116.02</v>
      </c>
      <c r="C4434">
        <v>5</v>
      </c>
      <c r="D4434" t="s">
        <v>48</v>
      </c>
      <c r="E4434">
        <v>0</v>
      </c>
      <c r="F4434">
        <v>0</v>
      </c>
      <c r="G4434">
        <v>68</v>
      </c>
      <c r="H4434">
        <v>4</v>
      </c>
      <c r="I4434">
        <v>55</v>
      </c>
      <c r="J4434">
        <v>0</v>
      </c>
      <c r="K4434">
        <f>_xlfn.XLOOKUP(FraudData[[#This Row],[amount]],AmountRules[Amount Min],AmountRules[Risk Points],,-1)</f>
        <v>0</v>
      </c>
      <c r="L4434">
        <f>_xlfn.XLOOKUP(FraudData[[#This Row],[transaction_hour]],TimeRules[Hour Min],TimeRules[Risk Points],,-1)</f>
        <v>0</v>
      </c>
      <c r="M4434">
        <f>_xlfn.XLOOKUP(FraudData[[#This Row],[foreign_transaction]],ForeignRules[Foreign Transaction],ForeignRules[Risk Points],0)</f>
        <v>0</v>
      </c>
      <c r="N4434">
        <f>_xlfn.XLOOKUP(FraudData[[#This Row],[location_mismatch]],Table10[Location Mismatch],Table10[Risk Points],0)</f>
        <v>0</v>
      </c>
      <c r="O4434">
        <f>_xlfn.XLOOKUP(FraudData[[#This Row],[device_trust_score]],DeviceRules[Device Min],DeviceRules[Risk Points],,-1)</f>
        <v>1</v>
      </c>
      <c r="P4434">
        <f>_xlfn.XLOOKUP(FraudData[[#This Row],[velocity_last_24h]],VelocityRules[Velocity Min],VelocityRules[Risk Points],,-1)</f>
        <v>0</v>
      </c>
      <c r="Q4434">
        <f>_xlfn.XLOOKUP(FraudData[[#This Row],[merchant_category]],MerchantRules[Merchant Category],MerchantRules[Risk Points],0)</f>
        <v>0</v>
      </c>
      <c r="R4434">
        <f>SUM(FraudData[[#This Row],[Amount Risk]:[Merchant Risk]])</f>
        <v>1</v>
      </c>
      <c r="S4434" t="str" cm="1">
        <f t="array" ref="S4434">_xlfn.IFS(FraudData[[#This Row],[Fraud Risk Score]]&gt;=8,"High Risk",FraudData[[#This Row],[Fraud Risk Score]]&gt;=6,"Medium Risk",TRUE,"Low Risk")</f>
        <v>Low Risk</v>
      </c>
    </row>
    <row r="4435" spans="1:19">
      <c r="A4435">
        <v>4434</v>
      </c>
      <c r="B4435">
        <v>460.19</v>
      </c>
      <c r="C4435">
        <v>14</v>
      </c>
      <c r="D4435" t="s">
        <v>50</v>
      </c>
      <c r="E4435">
        <v>0</v>
      </c>
      <c r="F4435">
        <v>0</v>
      </c>
      <c r="G4435">
        <v>38</v>
      </c>
      <c r="H4435">
        <v>4</v>
      </c>
      <c r="I4435">
        <v>20</v>
      </c>
      <c r="J4435">
        <v>0</v>
      </c>
      <c r="K4435">
        <f>_xlfn.XLOOKUP(FraudData[[#This Row],[amount]],AmountRules[Amount Min],AmountRules[Risk Points],,-1)</f>
        <v>0</v>
      </c>
      <c r="L4435">
        <f>_xlfn.XLOOKUP(FraudData[[#This Row],[transaction_hour]],TimeRules[Hour Min],TimeRules[Risk Points],,-1)</f>
        <v>0</v>
      </c>
      <c r="M4435">
        <f>_xlfn.XLOOKUP(FraudData[[#This Row],[foreign_transaction]],ForeignRules[Foreign Transaction],ForeignRules[Risk Points],0)</f>
        <v>0</v>
      </c>
      <c r="N4435">
        <f>_xlfn.XLOOKUP(FraudData[[#This Row],[location_mismatch]],Table10[Location Mismatch],Table10[Risk Points],0)</f>
        <v>0</v>
      </c>
      <c r="O4435">
        <f>_xlfn.XLOOKUP(FraudData[[#This Row],[device_trust_score]],DeviceRules[Device Min],DeviceRules[Risk Points],,-1)</f>
        <v>2</v>
      </c>
      <c r="P4435">
        <f>_xlfn.XLOOKUP(FraudData[[#This Row],[velocity_last_24h]],VelocityRules[Velocity Min],VelocityRules[Risk Points],,-1)</f>
        <v>0</v>
      </c>
      <c r="Q4435">
        <f>_xlfn.XLOOKUP(FraudData[[#This Row],[merchant_category]],MerchantRules[Merchant Category],MerchantRules[Risk Points],0)</f>
        <v>0</v>
      </c>
      <c r="R4435">
        <f>SUM(FraudData[[#This Row],[Amount Risk]:[Merchant Risk]])</f>
        <v>2</v>
      </c>
      <c r="S4435" t="str" cm="1">
        <f t="array" ref="S4435">_xlfn.IFS(FraudData[[#This Row],[Fraud Risk Score]]&gt;=8,"High Risk",FraudData[[#This Row],[Fraud Risk Score]]&gt;=6,"Medium Risk",TRUE,"Low Risk")</f>
        <v>Low Risk</v>
      </c>
    </row>
    <row r="4436" spans="1:19">
      <c r="A4436">
        <v>4435</v>
      </c>
      <c r="B4436">
        <v>13.59</v>
      </c>
      <c r="C4436">
        <v>11</v>
      </c>
      <c r="D4436" t="s">
        <v>50</v>
      </c>
      <c r="E4436">
        <v>0</v>
      </c>
      <c r="F4436">
        <v>0</v>
      </c>
      <c r="G4436">
        <v>96</v>
      </c>
      <c r="H4436">
        <v>2</v>
      </c>
      <c r="I4436">
        <v>30</v>
      </c>
      <c r="J4436">
        <v>0</v>
      </c>
      <c r="K4436">
        <f>_xlfn.XLOOKUP(FraudData[[#This Row],[amount]],AmountRules[Amount Min],AmountRules[Risk Points],,-1)</f>
        <v>0</v>
      </c>
      <c r="L4436">
        <f>_xlfn.XLOOKUP(FraudData[[#This Row],[transaction_hour]],TimeRules[Hour Min],TimeRules[Risk Points],,-1)</f>
        <v>0</v>
      </c>
      <c r="M4436">
        <f>_xlfn.XLOOKUP(FraudData[[#This Row],[foreign_transaction]],ForeignRules[Foreign Transaction],ForeignRules[Risk Points],0)</f>
        <v>0</v>
      </c>
      <c r="N4436">
        <f>_xlfn.XLOOKUP(FraudData[[#This Row],[location_mismatch]],Table10[Location Mismatch],Table10[Risk Points],0)</f>
        <v>0</v>
      </c>
      <c r="O4436">
        <f>_xlfn.XLOOKUP(FraudData[[#This Row],[device_trust_score]],DeviceRules[Device Min],DeviceRules[Risk Points],,-1)</f>
        <v>0</v>
      </c>
      <c r="P4436">
        <f>_xlfn.XLOOKUP(FraudData[[#This Row],[velocity_last_24h]],VelocityRules[Velocity Min],VelocityRules[Risk Points],,-1)</f>
        <v>0</v>
      </c>
      <c r="Q4436">
        <f>_xlfn.XLOOKUP(FraudData[[#This Row],[merchant_category]],MerchantRules[Merchant Category],MerchantRules[Risk Points],0)</f>
        <v>0</v>
      </c>
      <c r="R4436">
        <f>SUM(FraudData[[#This Row],[Amount Risk]:[Merchant Risk]])</f>
        <v>0</v>
      </c>
      <c r="S4436" t="str" cm="1">
        <f t="array" ref="S4436">_xlfn.IFS(FraudData[[#This Row],[Fraud Risk Score]]&gt;=8,"High Risk",FraudData[[#This Row],[Fraud Risk Score]]&gt;=6,"Medium Risk",TRUE,"Low Risk")</f>
        <v>Low Risk</v>
      </c>
    </row>
    <row r="4437" spans="1:19">
      <c r="A4437">
        <v>4436</v>
      </c>
      <c r="B4437">
        <v>59.28</v>
      </c>
      <c r="C4437">
        <v>5</v>
      </c>
      <c r="D4437" t="s">
        <v>48</v>
      </c>
      <c r="E4437">
        <v>0</v>
      </c>
      <c r="F4437">
        <v>1</v>
      </c>
      <c r="G4437">
        <v>49</v>
      </c>
      <c r="H4437">
        <v>1</v>
      </c>
      <c r="I4437">
        <v>35</v>
      </c>
      <c r="J4437">
        <v>0</v>
      </c>
      <c r="K4437">
        <f>_xlfn.XLOOKUP(FraudData[[#This Row],[amount]],AmountRules[Amount Min],AmountRules[Risk Points],,-1)</f>
        <v>0</v>
      </c>
      <c r="L4437">
        <f>_xlfn.XLOOKUP(FraudData[[#This Row],[transaction_hour]],TimeRules[Hour Min],TimeRules[Risk Points],,-1)</f>
        <v>0</v>
      </c>
      <c r="M4437">
        <f>_xlfn.XLOOKUP(FraudData[[#This Row],[foreign_transaction]],ForeignRules[Foreign Transaction],ForeignRules[Risk Points],0)</f>
        <v>0</v>
      </c>
      <c r="N4437">
        <f>_xlfn.XLOOKUP(FraudData[[#This Row],[location_mismatch]],Table10[Location Mismatch],Table10[Risk Points],0)</f>
        <v>3</v>
      </c>
      <c r="O4437">
        <f>_xlfn.XLOOKUP(FraudData[[#This Row],[device_trust_score]],DeviceRules[Device Min],DeviceRules[Risk Points],,-1)</f>
        <v>2</v>
      </c>
      <c r="P4437">
        <f>_xlfn.XLOOKUP(FraudData[[#This Row],[velocity_last_24h]],VelocityRules[Velocity Min],VelocityRules[Risk Points],,-1)</f>
        <v>0</v>
      </c>
      <c r="Q4437">
        <f>_xlfn.XLOOKUP(FraudData[[#This Row],[merchant_category]],MerchantRules[Merchant Category],MerchantRules[Risk Points],0)</f>
        <v>0</v>
      </c>
      <c r="R4437">
        <f>SUM(FraudData[[#This Row],[Amount Risk]:[Merchant Risk]])</f>
        <v>5</v>
      </c>
      <c r="S4437" t="str" cm="1">
        <f t="array" ref="S4437">_xlfn.IFS(FraudData[[#This Row],[Fraud Risk Score]]&gt;=8,"High Risk",FraudData[[#This Row],[Fraud Risk Score]]&gt;=6,"Medium Risk",TRUE,"Low Risk")</f>
        <v>Low Risk</v>
      </c>
    </row>
    <row r="4438" spans="1:19">
      <c r="A4438">
        <v>4437</v>
      </c>
      <c r="B4438">
        <v>77.52</v>
      </c>
      <c r="C4438">
        <v>11</v>
      </c>
      <c r="D4438" t="s">
        <v>46</v>
      </c>
      <c r="E4438">
        <v>0</v>
      </c>
      <c r="F4438">
        <v>0</v>
      </c>
      <c r="G4438">
        <v>92</v>
      </c>
      <c r="H4438">
        <v>2</v>
      </c>
      <c r="I4438">
        <v>39</v>
      </c>
      <c r="J4438">
        <v>0</v>
      </c>
      <c r="K4438">
        <f>_xlfn.XLOOKUP(FraudData[[#This Row],[amount]],AmountRules[Amount Min],AmountRules[Risk Points],,-1)</f>
        <v>0</v>
      </c>
      <c r="L4438">
        <f>_xlfn.XLOOKUP(FraudData[[#This Row],[transaction_hour]],TimeRules[Hour Min],TimeRules[Risk Points],,-1)</f>
        <v>0</v>
      </c>
      <c r="M4438">
        <f>_xlfn.XLOOKUP(FraudData[[#This Row],[foreign_transaction]],ForeignRules[Foreign Transaction],ForeignRules[Risk Points],0)</f>
        <v>0</v>
      </c>
      <c r="N4438">
        <f>_xlfn.XLOOKUP(FraudData[[#This Row],[location_mismatch]],Table10[Location Mismatch],Table10[Risk Points],0)</f>
        <v>0</v>
      </c>
      <c r="O4438">
        <f>_xlfn.XLOOKUP(FraudData[[#This Row],[device_trust_score]],DeviceRules[Device Min],DeviceRules[Risk Points],,-1)</f>
        <v>0</v>
      </c>
      <c r="P4438">
        <f>_xlfn.XLOOKUP(FraudData[[#This Row],[velocity_last_24h]],VelocityRules[Velocity Min],VelocityRules[Risk Points],,-1)</f>
        <v>0</v>
      </c>
      <c r="Q4438">
        <f>_xlfn.XLOOKUP(FraudData[[#This Row],[merchant_category]],MerchantRules[Merchant Category],MerchantRules[Risk Points],0)</f>
        <v>0</v>
      </c>
      <c r="R4438">
        <f>SUM(FraudData[[#This Row],[Amount Risk]:[Merchant Risk]])</f>
        <v>0</v>
      </c>
      <c r="S4438" t="str" cm="1">
        <f t="array" ref="S4438">_xlfn.IFS(FraudData[[#This Row],[Fraud Risk Score]]&gt;=8,"High Risk",FraudData[[#This Row],[Fraud Risk Score]]&gt;=6,"Medium Risk",TRUE,"Low Risk")</f>
        <v>Low Risk</v>
      </c>
    </row>
    <row r="4439" spans="1:19">
      <c r="A4439">
        <v>4438</v>
      </c>
      <c r="B4439">
        <v>274.54000000000002</v>
      </c>
      <c r="C4439">
        <v>14</v>
      </c>
      <c r="D4439" t="s">
        <v>50</v>
      </c>
      <c r="E4439">
        <v>1</v>
      </c>
      <c r="F4439">
        <v>1</v>
      </c>
      <c r="G4439">
        <v>74</v>
      </c>
      <c r="H4439">
        <v>2</v>
      </c>
      <c r="I4439">
        <v>62</v>
      </c>
      <c r="J4439">
        <v>0</v>
      </c>
      <c r="K4439">
        <f>_xlfn.XLOOKUP(FraudData[[#This Row],[amount]],AmountRules[Amount Min],AmountRules[Risk Points],,-1)</f>
        <v>0</v>
      </c>
      <c r="L4439">
        <f>_xlfn.XLOOKUP(FraudData[[#This Row],[transaction_hour]],TimeRules[Hour Min],TimeRules[Risk Points],,-1)</f>
        <v>0</v>
      </c>
      <c r="M4439">
        <f>_xlfn.XLOOKUP(FraudData[[#This Row],[foreign_transaction]],ForeignRules[Foreign Transaction],ForeignRules[Risk Points],0)</f>
        <v>3</v>
      </c>
      <c r="N4439">
        <f>_xlfn.XLOOKUP(FraudData[[#This Row],[location_mismatch]],Table10[Location Mismatch],Table10[Risk Points],0)</f>
        <v>3</v>
      </c>
      <c r="O4439">
        <f>_xlfn.XLOOKUP(FraudData[[#This Row],[device_trust_score]],DeviceRules[Device Min],DeviceRules[Risk Points],,-1)</f>
        <v>0</v>
      </c>
      <c r="P4439">
        <f>_xlfn.XLOOKUP(FraudData[[#This Row],[velocity_last_24h]],VelocityRules[Velocity Min],VelocityRules[Risk Points],,-1)</f>
        <v>0</v>
      </c>
      <c r="Q4439">
        <f>_xlfn.XLOOKUP(FraudData[[#This Row],[merchant_category]],MerchantRules[Merchant Category],MerchantRules[Risk Points],0)</f>
        <v>0</v>
      </c>
      <c r="R4439">
        <f>SUM(FraudData[[#This Row],[Amount Risk]:[Merchant Risk]])</f>
        <v>6</v>
      </c>
      <c r="S4439" t="str" cm="1">
        <f t="array" ref="S4439">_xlfn.IFS(FraudData[[#This Row],[Fraud Risk Score]]&gt;=8,"High Risk",FraudData[[#This Row],[Fraud Risk Score]]&gt;=6,"Medium Risk",TRUE,"Low Risk")</f>
        <v>Medium Risk</v>
      </c>
    </row>
    <row r="4440" spans="1:19">
      <c r="A4440">
        <v>4439</v>
      </c>
      <c r="B4440">
        <v>881.06</v>
      </c>
      <c r="C4440">
        <v>11</v>
      </c>
      <c r="D4440" t="s">
        <v>46</v>
      </c>
      <c r="E4440">
        <v>0</v>
      </c>
      <c r="F4440">
        <v>0</v>
      </c>
      <c r="G4440">
        <v>56</v>
      </c>
      <c r="H4440">
        <v>2</v>
      </c>
      <c r="I4440">
        <v>29</v>
      </c>
      <c r="J4440">
        <v>0</v>
      </c>
      <c r="K4440">
        <f>_xlfn.XLOOKUP(FraudData[[#This Row],[amount]],AmountRules[Amount Min],AmountRules[Risk Points],,-1)</f>
        <v>1</v>
      </c>
      <c r="L4440">
        <f>_xlfn.XLOOKUP(FraudData[[#This Row],[transaction_hour]],TimeRules[Hour Min],TimeRules[Risk Points],,-1)</f>
        <v>0</v>
      </c>
      <c r="M4440">
        <f>_xlfn.XLOOKUP(FraudData[[#This Row],[foreign_transaction]],ForeignRules[Foreign Transaction],ForeignRules[Risk Points],0)</f>
        <v>0</v>
      </c>
      <c r="N4440">
        <f>_xlfn.XLOOKUP(FraudData[[#This Row],[location_mismatch]],Table10[Location Mismatch],Table10[Risk Points],0)</f>
        <v>0</v>
      </c>
      <c r="O4440">
        <f>_xlfn.XLOOKUP(FraudData[[#This Row],[device_trust_score]],DeviceRules[Device Min],DeviceRules[Risk Points],,-1)</f>
        <v>1</v>
      </c>
      <c r="P4440">
        <f>_xlfn.XLOOKUP(FraudData[[#This Row],[velocity_last_24h]],VelocityRules[Velocity Min],VelocityRules[Risk Points],,-1)</f>
        <v>0</v>
      </c>
      <c r="Q4440">
        <f>_xlfn.XLOOKUP(FraudData[[#This Row],[merchant_category]],MerchantRules[Merchant Category],MerchantRules[Risk Points],0)</f>
        <v>0</v>
      </c>
      <c r="R4440">
        <f>SUM(FraudData[[#This Row],[Amount Risk]:[Merchant Risk]])</f>
        <v>2</v>
      </c>
      <c r="S4440" t="str" cm="1">
        <f t="array" ref="S4440">_xlfn.IFS(FraudData[[#This Row],[Fraud Risk Score]]&gt;=8,"High Risk",FraudData[[#This Row],[Fraud Risk Score]]&gt;=6,"Medium Risk",TRUE,"Low Risk")</f>
        <v>Low Risk</v>
      </c>
    </row>
    <row r="4441" spans="1:19">
      <c r="A4441">
        <v>4440</v>
      </c>
      <c r="B4441">
        <v>49.56</v>
      </c>
      <c r="C4441">
        <v>8</v>
      </c>
      <c r="D4441" t="s">
        <v>50</v>
      </c>
      <c r="E4441">
        <v>1</v>
      </c>
      <c r="F4441">
        <v>0</v>
      </c>
      <c r="G4441">
        <v>79</v>
      </c>
      <c r="H4441">
        <v>3</v>
      </c>
      <c r="I4441">
        <v>56</v>
      </c>
      <c r="J4441">
        <v>0</v>
      </c>
      <c r="K4441">
        <f>_xlfn.XLOOKUP(FraudData[[#This Row],[amount]],AmountRules[Amount Min],AmountRules[Risk Points],,-1)</f>
        <v>0</v>
      </c>
      <c r="L4441">
        <f>_xlfn.XLOOKUP(FraudData[[#This Row],[transaction_hour]],TimeRules[Hour Min],TimeRules[Risk Points],,-1)</f>
        <v>0</v>
      </c>
      <c r="M4441">
        <f>_xlfn.XLOOKUP(FraudData[[#This Row],[foreign_transaction]],ForeignRules[Foreign Transaction],ForeignRules[Risk Points],0)</f>
        <v>3</v>
      </c>
      <c r="N4441">
        <f>_xlfn.XLOOKUP(FraudData[[#This Row],[location_mismatch]],Table10[Location Mismatch],Table10[Risk Points],0)</f>
        <v>0</v>
      </c>
      <c r="O4441">
        <f>_xlfn.XLOOKUP(FraudData[[#This Row],[device_trust_score]],DeviceRules[Device Min],DeviceRules[Risk Points],,-1)</f>
        <v>0</v>
      </c>
      <c r="P4441">
        <f>_xlfn.XLOOKUP(FraudData[[#This Row],[velocity_last_24h]],VelocityRules[Velocity Min],VelocityRules[Risk Points],,-1)</f>
        <v>0</v>
      </c>
      <c r="Q4441">
        <f>_xlfn.XLOOKUP(FraudData[[#This Row],[merchant_category]],MerchantRules[Merchant Category],MerchantRules[Risk Points],0)</f>
        <v>0</v>
      </c>
      <c r="R4441">
        <f>SUM(FraudData[[#This Row],[Amount Risk]:[Merchant Risk]])</f>
        <v>3</v>
      </c>
      <c r="S4441" t="str" cm="1">
        <f t="array" ref="S4441">_xlfn.IFS(FraudData[[#This Row],[Fraud Risk Score]]&gt;=8,"High Risk",FraudData[[#This Row],[Fraud Risk Score]]&gt;=6,"Medium Risk",TRUE,"Low Risk")</f>
        <v>Low Risk</v>
      </c>
    </row>
    <row r="4442" spans="1:19">
      <c r="A4442">
        <v>4441</v>
      </c>
      <c r="B4442">
        <v>373.3</v>
      </c>
      <c r="C4442">
        <v>18</v>
      </c>
      <c r="D4442" t="s">
        <v>48</v>
      </c>
      <c r="E4442">
        <v>0</v>
      </c>
      <c r="F4442">
        <v>0</v>
      </c>
      <c r="G4442">
        <v>49</v>
      </c>
      <c r="H4442">
        <v>1</v>
      </c>
      <c r="I4442">
        <v>67</v>
      </c>
      <c r="J4442">
        <v>0</v>
      </c>
      <c r="K4442">
        <f>_xlfn.XLOOKUP(FraudData[[#This Row],[amount]],AmountRules[Amount Min],AmountRules[Risk Points],,-1)</f>
        <v>0</v>
      </c>
      <c r="L4442">
        <f>_xlfn.XLOOKUP(FraudData[[#This Row],[transaction_hour]],TimeRules[Hour Min],TimeRules[Risk Points],,-1)</f>
        <v>0</v>
      </c>
      <c r="M4442">
        <f>_xlfn.XLOOKUP(FraudData[[#This Row],[foreign_transaction]],ForeignRules[Foreign Transaction],ForeignRules[Risk Points],0)</f>
        <v>0</v>
      </c>
      <c r="N4442">
        <f>_xlfn.XLOOKUP(FraudData[[#This Row],[location_mismatch]],Table10[Location Mismatch],Table10[Risk Points],0)</f>
        <v>0</v>
      </c>
      <c r="O4442">
        <f>_xlfn.XLOOKUP(FraudData[[#This Row],[device_trust_score]],DeviceRules[Device Min],DeviceRules[Risk Points],,-1)</f>
        <v>2</v>
      </c>
      <c r="P4442">
        <f>_xlfn.XLOOKUP(FraudData[[#This Row],[velocity_last_24h]],VelocityRules[Velocity Min],VelocityRules[Risk Points],,-1)</f>
        <v>0</v>
      </c>
      <c r="Q4442">
        <f>_xlfn.XLOOKUP(FraudData[[#This Row],[merchant_category]],MerchantRules[Merchant Category],MerchantRules[Risk Points],0)</f>
        <v>0</v>
      </c>
      <c r="R4442">
        <f>SUM(FraudData[[#This Row],[Amount Risk]:[Merchant Risk]])</f>
        <v>2</v>
      </c>
      <c r="S4442" t="str" cm="1">
        <f t="array" ref="S4442">_xlfn.IFS(FraudData[[#This Row],[Fraud Risk Score]]&gt;=8,"High Risk",FraudData[[#This Row],[Fraud Risk Score]]&gt;=6,"Medium Risk",TRUE,"Low Risk")</f>
        <v>Low Risk</v>
      </c>
    </row>
    <row r="4443" spans="1:19">
      <c r="A4443">
        <v>4442</v>
      </c>
      <c r="B4443">
        <v>319.61</v>
      </c>
      <c r="C4443">
        <v>20</v>
      </c>
      <c r="D4443" t="s">
        <v>50</v>
      </c>
      <c r="E4443">
        <v>0</v>
      </c>
      <c r="F4443">
        <v>0</v>
      </c>
      <c r="G4443">
        <v>76</v>
      </c>
      <c r="H4443">
        <v>5</v>
      </c>
      <c r="I4443">
        <v>36</v>
      </c>
      <c r="J4443">
        <v>0</v>
      </c>
      <c r="K4443">
        <f>_xlfn.XLOOKUP(FraudData[[#This Row],[amount]],AmountRules[Amount Min],AmountRules[Risk Points],,-1)</f>
        <v>0</v>
      </c>
      <c r="L4443">
        <f>_xlfn.XLOOKUP(FraudData[[#This Row],[transaction_hour]],TimeRules[Hour Min],TimeRules[Risk Points],,-1)</f>
        <v>0</v>
      </c>
      <c r="M4443">
        <f>_xlfn.XLOOKUP(FraudData[[#This Row],[foreign_transaction]],ForeignRules[Foreign Transaction],ForeignRules[Risk Points],0)</f>
        <v>0</v>
      </c>
      <c r="N4443">
        <f>_xlfn.XLOOKUP(FraudData[[#This Row],[location_mismatch]],Table10[Location Mismatch],Table10[Risk Points],0)</f>
        <v>0</v>
      </c>
      <c r="O4443">
        <f>_xlfn.XLOOKUP(FraudData[[#This Row],[device_trust_score]],DeviceRules[Device Min],DeviceRules[Risk Points],,-1)</f>
        <v>0</v>
      </c>
      <c r="P4443">
        <f>_xlfn.XLOOKUP(FraudData[[#This Row],[velocity_last_24h]],VelocityRules[Velocity Min],VelocityRules[Risk Points],,-1)</f>
        <v>3</v>
      </c>
      <c r="Q4443">
        <f>_xlfn.XLOOKUP(FraudData[[#This Row],[merchant_category]],MerchantRules[Merchant Category],MerchantRules[Risk Points],0)</f>
        <v>0</v>
      </c>
      <c r="R4443">
        <f>SUM(FraudData[[#This Row],[Amount Risk]:[Merchant Risk]])</f>
        <v>3</v>
      </c>
      <c r="S4443" t="str" cm="1">
        <f t="array" ref="S4443">_xlfn.IFS(FraudData[[#This Row],[Fraud Risk Score]]&gt;=8,"High Risk",FraudData[[#This Row],[Fraud Risk Score]]&gt;=6,"Medium Risk",TRUE,"Low Risk")</f>
        <v>Low Risk</v>
      </c>
    </row>
    <row r="4444" spans="1:19">
      <c r="A4444">
        <v>4443</v>
      </c>
      <c r="B4444">
        <v>45.8</v>
      </c>
      <c r="C4444">
        <v>1</v>
      </c>
      <c r="D4444" t="s">
        <v>47</v>
      </c>
      <c r="E4444">
        <v>1</v>
      </c>
      <c r="F4444">
        <v>0</v>
      </c>
      <c r="G4444">
        <v>80</v>
      </c>
      <c r="H4444">
        <v>2</v>
      </c>
      <c r="I4444">
        <v>63</v>
      </c>
      <c r="J4444">
        <v>0</v>
      </c>
      <c r="K4444">
        <f>_xlfn.XLOOKUP(FraudData[[#This Row],[amount]],AmountRules[Amount Min],AmountRules[Risk Points],,-1)</f>
        <v>0</v>
      </c>
      <c r="L4444">
        <f>_xlfn.XLOOKUP(FraudData[[#This Row],[transaction_hour]],TimeRules[Hour Min],TimeRules[Risk Points],,-1)</f>
        <v>3</v>
      </c>
      <c r="M4444">
        <f>_xlfn.XLOOKUP(FraudData[[#This Row],[foreign_transaction]],ForeignRules[Foreign Transaction],ForeignRules[Risk Points],0)</f>
        <v>3</v>
      </c>
      <c r="N4444">
        <f>_xlfn.XLOOKUP(FraudData[[#This Row],[location_mismatch]],Table10[Location Mismatch],Table10[Risk Points],0)</f>
        <v>0</v>
      </c>
      <c r="O4444">
        <f>_xlfn.XLOOKUP(FraudData[[#This Row],[device_trust_score]],DeviceRules[Device Min],DeviceRules[Risk Points],,-1)</f>
        <v>0</v>
      </c>
      <c r="P4444">
        <f>_xlfn.XLOOKUP(FraudData[[#This Row],[velocity_last_24h]],VelocityRules[Velocity Min],VelocityRules[Risk Points],,-1)</f>
        <v>0</v>
      </c>
      <c r="Q4444">
        <f>_xlfn.XLOOKUP(FraudData[[#This Row],[merchant_category]],MerchantRules[Merchant Category],MerchantRules[Risk Points],0)</f>
        <v>0</v>
      </c>
      <c r="R4444">
        <f>SUM(FraudData[[#This Row],[Amount Risk]:[Merchant Risk]])</f>
        <v>6</v>
      </c>
      <c r="S4444" t="str" cm="1">
        <f t="array" ref="S4444">_xlfn.IFS(FraudData[[#This Row],[Fraud Risk Score]]&gt;=8,"High Risk",FraudData[[#This Row],[Fraud Risk Score]]&gt;=6,"Medium Risk",TRUE,"Low Risk")</f>
        <v>Medium Risk</v>
      </c>
    </row>
    <row r="4445" spans="1:19">
      <c r="A4445">
        <v>4444</v>
      </c>
      <c r="B4445">
        <v>91.75</v>
      </c>
      <c r="C4445">
        <v>12</v>
      </c>
      <c r="D4445" t="s">
        <v>47</v>
      </c>
      <c r="E4445">
        <v>0</v>
      </c>
      <c r="F4445">
        <v>0</v>
      </c>
      <c r="G4445">
        <v>46</v>
      </c>
      <c r="H4445">
        <v>0</v>
      </c>
      <c r="I4445">
        <v>47</v>
      </c>
      <c r="J4445">
        <v>0</v>
      </c>
      <c r="K4445">
        <f>_xlfn.XLOOKUP(FraudData[[#This Row],[amount]],AmountRules[Amount Min],AmountRules[Risk Points],,-1)</f>
        <v>0</v>
      </c>
      <c r="L4445">
        <f>_xlfn.XLOOKUP(FraudData[[#This Row],[transaction_hour]],TimeRules[Hour Min],TimeRules[Risk Points],,-1)</f>
        <v>0</v>
      </c>
      <c r="M4445">
        <f>_xlfn.XLOOKUP(FraudData[[#This Row],[foreign_transaction]],ForeignRules[Foreign Transaction],ForeignRules[Risk Points],0)</f>
        <v>0</v>
      </c>
      <c r="N4445">
        <f>_xlfn.XLOOKUP(FraudData[[#This Row],[location_mismatch]],Table10[Location Mismatch],Table10[Risk Points],0)</f>
        <v>0</v>
      </c>
      <c r="O4445">
        <f>_xlfn.XLOOKUP(FraudData[[#This Row],[device_trust_score]],DeviceRules[Device Min],DeviceRules[Risk Points],,-1)</f>
        <v>2</v>
      </c>
      <c r="P4445">
        <f>_xlfn.XLOOKUP(FraudData[[#This Row],[velocity_last_24h]],VelocityRules[Velocity Min],VelocityRules[Risk Points],,-1)</f>
        <v>0</v>
      </c>
      <c r="Q4445">
        <f>_xlfn.XLOOKUP(FraudData[[#This Row],[merchant_category]],MerchantRules[Merchant Category],MerchantRules[Risk Points],0)</f>
        <v>0</v>
      </c>
      <c r="R4445">
        <f>SUM(FraudData[[#This Row],[Amount Risk]:[Merchant Risk]])</f>
        <v>2</v>
      </c>
      <c r="S4445" t="str" cm="1">
        <f t="array" ref="S4445">_xlfn.IFS(FraudData[[#This Row],[Fraud Risk Score]]&gt;=8,"High Risk",FraudData[[#This Row],[Fraud Risk Score]]&gt;=6,"Medium Risk",TRUE,"Low Risk")</f>
        <v>Low Risk</v>
      </c>
    </row>
    <row r="4446" spans="1:19">
      <c r="A4446">
        <v>4445</v>
      </c>
      <c r="B4446">
        <v>94.87</v>
      </c>
      <c r="C4446">
        <v>12</v>
      </c>
      <c r="D4446" t="s">
        <v>50</v>
      </c>
      <c r="E4446">
        <v>0</v>
      </c>
      <c r="F4446">
        <v>0</v>
      </c>
      <c r="G4446">
        <v>71</v>
      </c>
      <c r="H4446">
        <v>2</v>
      </c>
      <c r="I4446">
        <v>61</v>
      </c>
      <c r="J4446">
        <v>0</v>
      </c>
      <c r="K4446">
        <f>_xlfn.XLOOKUP(FraudData[[#This Row],[amount]],AmountRules[Amount Min],AmountRules[Risk Points],,-1)</f>
        <v>0</v>
      </c>
      <c r="L4446">
        <f>_xlfn.XLOOKUP(FraudData[[#This Row],[transaction_hour]],TimeRules[Hour Min],TimeRules[Risk Points],,-1)</f>
        <v>0</v>
      </c>
      <c r="M4446">
        <f>_xlfn.XLOOKUP(FraudData[[#This Row],[foreign_transaction]],ForeignRules[Foreign Transaction],ForeignRules[Risk Points],0)</f>
        <v>0</v>
      </c>
      <c r="N4446">
        <f>_xlfn.XLOOKUP(FraudData[[#This Row],[location_mismatch]],Table10[Location Mismatch],Table10[Risk Points],0)</f>
        <v>0</v>
      </c>
      <c r="O4446">
        <f>_xlfn.XLOOKUP(FraudData[[#This Row],[device_trust_score]],DeviceRules[Device Min],DeviceRules[Risk Points],,-1)</f>
        <v>0</v>
      </c>
      <c r="P4446">
        <f>_xlfn.XLOOKUP(FraudData[[#This Row],[velocity_last_24h]],VelocityRules[Velocity Min],VelocityRules[Risk Points],,-1)</f>
        <v>0</v>
      </c>
      <c r="Q4446">
        <f>_xlfn.XLOOKUP(FraudData[[#This Row],[merchant_category]],MerchantRules[Merchant Category],MerchantRules[Risk Points],0)</f>
        <v>0</v>
      </c>
      <c r="R4446">
        <f>SUM(FraudData[[#This Row],[Amount Risk]:[Merchant Risk]])</f>
        <v>0</v>
      </c>
      <c r="S4446" t="str" cm="1">
        <f t="array" ref="S4446">_xlfn.IFS(FraudData[[#This Row],[Fraud Risk Score]]&gt;=8,"High Risk",FraudData[[#This Row],[Fraud Risk Score]]&gt;=6,"Medium Risk",TRUE,"Low Risk")</f>
        <v>Low Risk</v>
      </c>
    </row>
    <row r="4447" spans="1:19">
      <c r="A4447">
        <v>4446</v>
      </c>
      <c r="B4447">
        <v>688.82</v>
      </c>
      <c r="C4447">
        <v>7</v>
      </c>
      <c r="D4447" t="s">
        <v>48</v>
      </c>
      <c r="E4447">
        <v>0</v>
      </c>
      <c r="F4447">
        <v>0</v>
      </c>
      <c r="G4447">
        <v>94</v>
      </c>
      <c r="H4447">
        <v>2</v>
      </c>
      <c r="I4447">
        <v>48</v>
      </c>
      <c r="J4447">
        <v>0</v>
      </c>
      <c r="K4447">
        <f>_xlfn.XLOOKUP(FraudData[[#This Row],[amount]],AmountRules[Amount Min],AmountRules[Risk Points],,-1)</f>
        <v>1</v>
      </c>
      <c r="L4447">
        <f>_xlfn.XLOOKUP(FraudData[[#This Row],[transaction_hour]],TimeRules[Hour Min],TimeRules[Risk Points],,-1)</f>
        <v>0</v>
      </c>
      <c r="M4447">
        <f>_xlfn.XLOOKUP(FraudData[[#This Row],[foreign_transaction]],ForeignRules[Foreign Transaction],ForeignRules[Risk Points],0)</f>
        <v>0</v>
      </c>
      <c r="N4447">
        <f>_xlfn.XLOOKUP(FraudData[[#This Row],[location_mismatch]],Table10[Location Mismatch],Table10[Risk Points],0)</f>
        <v>0</v>
      </c>
      <c r="O4447">
        <f>_xlfn.XLOOKUP(FraudData[[#This Row],[device_trust_score]],DeviceRules[Device Min],DeviceRules[Risk Points],,-1)</f>
        <v>0</v>
      </c>
      <c r="P4447">
        <f>_xlfn.XLOOKUP(FraudData[[#This Row],[velocity_last_24h]],VelocityRules[Velocity Min],VelocityRules[Risk Points],,-1)</f>
        <v>0</v>
      </c>
      <c r="Q4447">
        <f>_xlfn.XLOOKUP(FraudData[[#This Row],[merchant_category]],MerchantRules[Merchant Category],MerchantRules[Risk Points],0)</f>
        <v>0</v>
      </c>
      <c r="R4447">
        <f>SUM(FraudData[[#This Row],[Amount Risk]:[Merchant Risk]])</f>
        <v>1</v>
      </c>
      <c r="S4447" t="str" cm="1">
        <f t="array" ref="S4447">_xlfn.IFS(FraudData[[#This Row],[Fraud Risk Score]]&gt;=8,"High Risk",FraudData[[#This Row],[Fraud Risk Score]]&gt;=6,"Medium Risk",TRUE,"Low Risk")</f>
        <v>Low Risk</v>
      </c>
    </row>
    <row r="4448" spans="1:19">
      <c r="A4448">
        <v>4447</v>
      </c>
      <c r="B4448">
        <v>35.92</v>
      </c>
      <c r="C4448">
        <v>12</v>
      </c>
      <c r="D4448" t="s">
        <v>48</v>
      </c>
      <c r="E4448">
        <v>0</v>
      </c>
      <c r="F4448">
        <v>0</v>
      </c>
      <c r="G4448">
        <v>75</v>
      </c>
      <c r="H4448">
        <v>1</v>
      </c>
      <c r="I4448">
        <v>34</v>
      </c>
      <c r="J4448">
        <v>0</v>
      </c>
      <c r="K4448">
        <f>_xlfn.XLOOKUP(FraudData[[#This Row],[amount]],AmountRules[Amount Min],AmountRules[Risk Points],,-1)</f>
        <v>0</v>
      </c>
      <c r="L4448">
        <f>_xlfn.XLOOKUP(FraudData[[#This Row],[transaction_hour]],TimeRules[Hour Min],TimeRules[Risk Points],,-1)</f>
        <v>0</v>
      </c>
      <c r="M4448">
        <f>_xlfn.XLOOKUP(FraudData[[#This Row],[foreign_transaction]],ForeignRules[Foreign Transaction],ForeignRules[Risk Points],0)</f>
        <v>0</v>
      </c>
      <c r="N4448">
        <f>_xlfn.XLOOKUP(FraudData[[#This Row],[location_mismatch]],Table10[Location Mismatch],Table10[Risk Points],0)</f>
        <v>0</v>
      </c>
      <c r="O4448">
        <f>_xlfn.XLOOKUP(FraudData[[#This Row],[device_trust_score]],DeviceRules[Device Min],DeviceRules[Risk Points],,-1)</f>
        <v>0</v>
      </c>
      <c r="P4448">
        <f>_xlfn.XLOOKUP(FraudData[[#This Row],[velocity_last_24h]],VelocityRules[Velocity Min],VelocityRules[Risk Points],,-1)</f>
        <v>0</v>
      </c>
      <c r="Q4448">
        <f>_xlfn.XLOOKUP(FraudData[[#This Row],[merchant_category]],MerchantRules[Merchant Category],MerchantRules[Risk Points],0)</f>
        <v>0</v>
      </c>
      <c r="R4448">
        <f>SUM(FraudData[[#This Row],[Amount Risk]:[Merchant Risk]])</f>
        <v>0</v>
      </c>
      <c r="S4448" t="str" cm="1">
        <f t="array" ref="S4448">_xlfn.IFS(FraudData[[#This Row],[Fraud Risk Score]]&gt;=8,"High Risk",FraudData[[#This Row],[Fraud Risk Score]]&gt;=6,"Medium Risk",TRUE,"Low Risk")</f>
        <v>Low Risk</v>
      </c>
    </row>
    <row r="4449" spans="1:19">
      <c r="A4449">
        <v>4448</v>
      </c>
      <c r="B4449">
        <v>288.94</v>
      </c>
      <c r="C4449">
        <v>3</v>
      </c>
      <c r="D4449" t="s">
        <v>49</v>
      </c>
      <c r="E4449">
        <v>0</v>
      </c>
      <c r="F4449">
        <v>0</v>
      </c>
      <c r="G4449">
        <v>90</v>
      </c>
      <c r="H4449">
        <v>7</v>
      </c>
      <c r="I4449">
        <v>45</v>
      </c>
      <c r="J4449">
        <v>0</v>
      </c>
      <c r="K4449">
        <f>_xlfn.XLOOKUP(FraudData[[#This Row],[amount]],AmountRules[Amount Min],AmountRules[Risk Points],,-1)</f>
        <v>0</v>
      </c>
      <c r="L4449">
        <f>_xlfn.XLOOKUP(FraudData[[#This Row],[transaction_hour]],TimeRules[Hour Min],TimeRules[Risk Points],,-1)</f>
        <v>3</v>
      </c>
      <c r="M4449">
        <f>_xlfn.XLOOKUP(FraudData[[#This Row],[foreign_transaction]],ForeignRules[Foreign Transaction],ForeignRules[Risk Points],0)</f>
        <v>0</v>
      </c>
      <c r="N4449">
        <f>_xlfn.XLOOKUP(FraudData[[#This Row],[location_mismatch]],Table10[Location Mismatch],Table10[Risk Points],0)</f>
        <v>0</v>
      </c>
      <c r="O4449">
        <f>_xlfn.XLOOKUP(FraudData[[#This Row],[device_trust_score]],DeviceRules[Device Min],DeviceRules[Risk Points],,-1)</f>
        <v>0</v>
      </c>
      <c r="P4449">
        <f>_xlfn.XLOOKUP(FraudData[[#This Row],[velocity_last_24h]],VelocityRules[Velocity Min],VelocityRules[Risk Points],,-1)</f>
        <v>2</v>
      </c>
      <c r="Q4449">
        <f>_xlfn.XLOOKUP(FraudData[[#This Row],[merchant_category]],MerchantRules[Merchant Category],MerchantRules[Risk Points],0)</f>
        <v>1</v>
      </c>
      <c r="R4449">
        <f>SUM(FraudData[[#This Row],[Amount Risk]:[Merchant Risk]])</f>
        <v>6</v>
      </c>
      <c r="S4449" t="str" cm="1">
        <f t="array" ref="S4449">_xlfn.IFS(FraudData[[#This Row],[Fraud Risk Score]]&gt;=8,"High Risk",FraudData[[#This Row],[Fraud Risk Score]]&gt;=6,"Medium Risk",TRUE,"Low Risk")</f>
        <v>Medium Risk</v>
      </c>
    </row>
    <row r="4450" spans="1:19">
      <c r="A4450">
        <v>4449</v>
      </c>
      <c r="B4450">
        <v>73.22</v>
      </c>
      <c r="C4450">
        <v>5</v>
      </c>
      <c r="D4450" t="s">
        <v>48</v>
      </c>
      <c r="E4450">
        <v>0</v>
      </c>
      <c r="F4450">
        <v>0</v>
      </c>
      <c r="G4450">
        <v>94</v>
      </c>
      <c r="H4450">
        <v>1</v>
      </c>
      <c r="I4450">
        <v>58</v>
      </c>
      <c r="J4450">
        <v>0</v>
      </c>
      <c r="K4450">
        <f>_xlfn.XLOOKUP(FraudData[[#This Row],[amount]],AmountRules[Amount Min],AmountRules[Risk Points],,-1)</f>
        <v>0</v>
      </c>
      <c r="L4450">
        <f>_xlfn.XLOOKUP(FraudData[[#This Row],[transaction_hour]],TimeRules[Hour Min],TimeRules[Risk Points],,-1)</f>
        <v>0</v>
      </c>
      <c r="M4450">
        <f>_xlfn.XLOOKUP(FraudData[[#This Row],[foreign_transaction]],ForeignRules[Foreign Transaction],ForeignRules[Risk Points],0)</f>
        <v>0</v>
      </c>
      <c r="N4450">
        <f>_xlfn.XLOOKUP(FraudData[[#This Row],[location_mismatch]],Table10[Location Mismatch],Table10[Risk Points],0)</f>
        <v>0</v>
      </c>
      <c r="O4450">
        <f>_xlfn.XLOOKUP(FraudData[[#This Row],[device_trust_score]],DeviceRules[Device Min],DeviceRules[Risk Points],,-1)</f>
        <v>0</v>
      </c>
      <c r="P4450">
        <f>_xlfn.XLOOKUP(FraudData[[#This Row],[velocity_last_24h]],VelocityRules[Velocity Min],VelocityRules[Risk Points],,-1)</f>
        <v>0</v>
      </c>
      <c r="Q4450">
        <f>_xlfn.XLOOKUP(FraudData[[#This Row],[merchant_category]],MerchantRules[Merchant Category],MerchantRules[Risk Points],0)</f>
        <v>0</v>
      </c>
      <c r="R4450">
        <f>SUM(FraudData[[#This Row],[Amount Risk]:[Merchant Risk]])</f>
        <v>0</v>
      </c>
      <c r="S4450" t="str" cm="1">
        <f t="array" ref="S4450">_xlfn.IFS(FraudData[[#This Row],[Fraud Risk Score]]&gt;=8,"High Risk",FraudData[[#This Row],[Fraud Risk Score]]&gt;=6,"Medium Risk",TRUE,"Low Risk")</f>
        <v>Low Risk</v>
      </c>
    </row>
    <row r="4451" spans="1:19">
      <c r="A4451">
        <v>4450</v>
      </c>
      <c r="B4451">
        <v>236.26</v>
      </c>
      <c r="C4451">
        <v>5</v>
      </c>
      <c r="D4451" t="s">
        <v>46</v>
      </c>
      <c r="E4451">
        <v>0</v>
      </c>
      <c r="F4451">
        <v>0</v>
      </c>
      <c r="G4451">
        <v>99</v>
      </c>
      <c r="H4451">
        <v>1</v>
      </c>
      <c r="I4451">
        <v>21</v>
      </c>
      <c r="J4451">
        <v>0</v>
      </c>
      <c r="K4451">
        <f>_xlfn.XLOOKUP(FraudData[[#This Row],[amount]],AmountRules[Amount Min],AmountRules[Risk Points],,-1)</f>
        <v>0</v>
      </c>
      <c r="L4451">
        <f>_xlfn.XLOOKUP(FraudData[[#This Row],[transaction_hour]],TimeRules[Hour Min],TimeRules[Risk Points],,-1)</f>
        <v>0</v>
      </c>
      <c r="M4451">
        <f>_xlfn.XLOOKUP(FraudData[[#This Row],[foreign_transaction]],ForeignRules[Foreign Transaction],ForeignRules[Risk Points],0)</f>
        <v>0</v>
      </c>
      <c r="N4451">
        <f>_xlfn.XLOOKUP(FraudData[[#This Row],[location_mismatch]],Table10[Location Mismatch],Table10[Risk Points],0)</f>
        <v>0</v>
      </c>
      <c r="O4451">
        <f>_xlfn.XLOOKUP(FraudData[[#This Row],[device_trust_score]],DeviceRules[Device Min],DeviceRules[Risk Points],,-1)</f>
        <v>0</v>
      </c>
      <c r="P4451">
        <f>_xlfn.XLOOKUP(FraudData[[#This Row],[velocity_last_24h]],VelocityRules[Velocity Min],VelocityRules[Risk Points],,-1)</f>
        <v>0</v>
      </c>
      <c r="Q4451">
        <f>_xlfn.XLOOKUP(FraudData[[#This Row],[merchant_category]],MerchantRules[Merchant Category],MerchantRules[Risk Points],0)</f>
        <v>0</v>
      </c>
      <c r="R4451">
        <f>SUM(FraudData[[#This Row],[Amount Risk]:[Merchant Risk]])</f>
        <v>0</v>
      </c>
      <c r="S4451" t="str" cm="1">
        <f t="array" ref="S4451">_xlfn.IFS(FraudData[[#This Row],[Fraud Risk Score]]&gt;=8,"High Risk",FraudData[[#This Row],[Fraud Risk Score]]&gt;=6,"Medium Risk",TRUE,"Low Risk")</f>
        <v>Low Risk</v>
      </c>
    </row>
    <row r="4452" spans="1:19">
      <c r="A4452">
        <v>4451</v>
      </c>
      <c r="B4452">
        <v>98.05</v>
      </c>
      <c r="C4452">
        <v>20</v>
      </c>
      <c r="D4452" t="s">
        <v>50</v>
      </c>
      <c r="E4452">
        <v>0</v>
      </c>
      <c r="F4452">
        <v>0</v>
      </c>
      <c r="G4452">
        <v>89</v>
      </c>
      <c r="H4452">
        <v>1</v>
      </c>
      <c r="I4452">
        <v>22</v>
      </c>
      <c r="J4452">
        <v>0</v>
      </c>
      <c r="K4452">
        <f>_xlfn.XLOOKUP(FraudData[[#This Row],[amount]],AmountRules[Amount Min],AmountRules[Risk Points],,-1)</f>
        <v>0</v>
      </c>
      <c r="L4452">
        <f>_xlfn.XLOOKUP(FraudData[[#This Row],[transaction_hour]],TimeRules[Hour Min],TimeRules[Risk Points],,-1)</f>
        <v>0</v>
      </c>
      <c r="M4452">
        <f>_xlfn.XLOOKUP(FraudData[[#This Row],[foreign_transaction]],ForeignRules[Foreign Transaction],ForeignRules[Risk Points],0)</f>
        <v>0</v>
      </c>
      <c r="N4452">
        <f>_xlfn.XLOOKUP(FraudData[[#This Row],[location_mismatch]],Table10[Location Mismatch],Table10[Risk Points],0)</f>
        <v>0</v>
      </c>
      <c r="O4452">
        <f>_xlfn.XLOOKUP(FraudData[[#This Row],[device_trust_score]],DeviceRules[Device Min],DeviceRules[Risk Points],,-1)</f>
        <v>0</v>
      </c>
      <c r="P4452">
        <f>_xlfn.XLOOKUP(FraudData[[#This Row],[velocity_last_24h]],VelocityRules[Velocity Min],VelocityRules[Risk Points],,-1)</f>
        <v>0</v>
      </c>
      <c r="Q4452">
        <f>_xlfn.XLOOKUP(FraudData[[#This Row],[merchant_category]],MerchantRules[Merchant Category],MerchantRules[Risk Points],0)</f>
        <v>0</v>
      </c>
      <c r="R4452">
        <f>SUM(FraudData[[#This Row],[Amount Risk]:[Merchant Risk]])</f>
        <v>0</v>
      </c>
      <c r="S4452" t="str" cm="1">
        <f t="array" ref="S4452">_xlfn.IFS(FraudData[[#This Row],[Fraud Risk Score]]&gt;=8,"High Risk",FraudData[[#This Row],[Fraud Risk Score]]&gt;=6,"Medium Risk",TRUE,"Low Risk")</f>
        <v>Low Risk</v>
      </c>
    </row>
    <row r="4453" spans="1:19">
      <c r="A4453">
        <v>4452</v>
      </c>
      <c r="B4453">
        <v>155.44999999999999</v>
      </c>
      <c r="C4453">
        <v>11</v>
      </c>
      <c r="D4453" t="s">
        <v>47</v>
      </c>
      <c r="E4453">
        <v>0</v>
      </c>
      <c r="F4453">
        <v>0</v>
      </c>
      <c r="G4453">
        <v>46</v>
      </c>
      <c r="H4453">
        <v>0</v>
      </c>
      <c r="I4453">
        <v>52</v>
      </c>
      <c r="J4453">
        <v>0</v>
      </c>
      <c r="K4453">
        <f>_xlfn.XLOOKUP(FraudData[[#This Row],[amount]],AmountRules[Amount Min],AmountRules[Risk Points],,-1)</f>
        <v>0</v>
      </c>
      <c r="L4453">
        <f>_xlfn.XLOOKUP(FraudData[[#This Row],[transaction_hour]],TimeRules[Hour Min],TimeRules[Risk Points],,-1)</f>
        <v>0</v>
      </c>
      <c r="M4453">
        <f>_xlfn.XLOOKUP(FraudData[[#This Row],[foreign_transaction]],ForeignRules[Foreign Transaction],ForeignRules[Risk Points],0)</f>
        <v>0</v>
      </c>
      <c r="N4453">
        <f>_xlfn.XLOOKUP(FraudData[[#This Row],[location_mismatch]],Table10[Location Mismatch],Table10[Risk Points],0)</f>
        <v>0</v>
      </c>
      <c r="O4453">
        <f>_xlfn.XLOOKUP(FraudData[[#This Row],[device_trust_score]],DeviceRules[Device Min],DeviceRules[Risk Points],,-1)</f>
        <v>2</v>
      </c>
      <c r="P4453">
        <f>_xlfn.XLOOKUP(FraudData[[#This Row],[velocity_last_24h]],VelocityRules[Velocity Min],VelocityRules[Risk Points],,-1)</f>
        <v>0</v>
      </c>
      <c r="Q4453">
        <f>_xlfn.XLOOKUP(FraudData[[#This Row],[merchant_category]],MerchantRules[Merchant Category],MerchantRules[Risk Points],0)</f>
        <v>0</v>
      </c>
      <c r="R4453">
        <f>SUM(FraudData[[#This Row],[Amount Risk]:[Merchant Risk]])</f>
        <v>2</v>
      </c>
      <c r="S4453" t="str" cm="1">
        <f t="array" ref="S4453">_xlfn.IFS(FraudData[[#This Row],[Fraud Risk Score]]&gt;=8,"High Risk",FraudData[[#This Row],[Fraud Risk Score]]&gt;=6,"Medium Risk",TRUE,"Low Risk")</f>
        <v>Low Risk</v>
      </c>
    </row>
    <row r="4454" spans="1:19">
      <c r="A4454">
        <v>4453</v>
      </c>
      <c r="B4454">
        <v>321.74</v>
      </c>
      <c r="C4454">
        <v>11</v>
      </c>
      <c r="D4454" t="s">
        <v>48</v>
      </c>
      <c r="E4454">
        <v>0</v>
      </c>
      <c r="F4454">
        <v>1</v>
      </c>
      <c r="G4454">
        <v>65</v>
      </c>
      <c r="H4454">
        <v>3</v>
      </c>
      <c r="I4454">
        <v>24</v>
      </c>
      <c r="J4454">
        <v>0</v>
      </c>
      <c r="K4454">
        <f>_xlfn.XLOOKUP(FraudData[[#This Row],[amount]],AmountRules[Amount Min],AmountRules[Risk Points],,-1)</f>
        <v>0</v>
      </c>
      <c r="L4454">
        <f>_xlfn.XLOOKUP(FraudData[[#This Row],[transaction_hour]],TimeRules[Hour Min],TimeRules[Risk Points],,-1)</f>
        <v>0</v>
      </c>
      <c r="M4454">
        <f>_xlfn.XLOOKUP(FraudData[[#This Row],[foreign_transaction]],ForeignRules[Foreign Transaction],ForeignRules[Risk Points],0)</f>
        <v>0</v>
      </c>
      <c r="N4454">
        <f>_xlfn.XLOOKUP(FraudData[[#This Row],[location_mismatch]],Table10[Location Mismatch],Table10[Risk Points],0)</f>
        <v>3</v>
      </c>
      <c r="O4454">
        <f>_xlfn.XLOOKUP(FraudData[[#This Row],[device_trust_score]],DeviceRules[Device Min],DeviceRules[Risk Points],,-1)</f>
        <v>1</v>
      </c>
      <c r="P4454">
        <f>_xlfn.XLOOKUP(FraudData[[#This Row],[velocity_last_24h]],VelocityRules[Velocity Min],VelocityRules[Risk Points],,-1)</f>
        <v>0</v>
      </c>
      <c r="Q4454">
        <f>_xlfn.XLOOKUP(FraudData[[#This Row],[merchant_category]],MerchantRules[Merchant Category],MerchantRules[Risk Points],0)</f>
        <v>0</v>
      </c>
      <c r="R4454">
        <f>SUM(FraudData[[#This Row],[Amount Risk]:[Merchant Risk]])</f>
        <v>4</v>
      </c>
      <c r="S4454" t="str" cm="1">
        <f t="array" ref="S4454">_xlfn.IFS(FraudData[[#This Row],[Fraud Risk Score]]&gt;=8,"High Risk",FraudData[[#This Row],[Fraud Risk Score]]&gt;=6,"Medium Risk",TRUE,"Low Risk")</f>
        <v>Low Risk</v>
      </c>
    </row>
    <row r="4455" spans="1:19">
      <c r="A4455">
        <v>4454</v>
      </c>
      <c r="B4455">
        <v>293.49</v>
      </c>
      <c r="C4455">
        <v>16</v>
      </c>
      <c r="D4455" t="s">
        <v>47</v>
      </c>
      <c r="E4455">
        <v>0</v>
      </c>
      <c r="F4455">
        <v>0</v>
      </c>
      <c r="G4455">
        <v>71</v>
      </c>
      <c r="H4455">
        <v>3</v>
      </c>
      <c r="I4455">
        <v>33</v>
      </c>
      <c r="J4455">
        <v>0</v>
      </c>
      <c r="K4455">
        <f>_xlfn.XLOOKUP(FraudData[[#This Row],[amount]],AmountRules[Amount Min],AmountRules[Risk Points],,-1)</f>
        <v>0</v>
      </c>
      <c r="L4455">
        <f>_xlfn.XLOOKUP(FraudData[[#This Row],[transaction_hour]],TimeRules[Hour Min],TimeRules[Risk Points],,-1)</f>
        <v>0</v>
      </c>
      <c r="M4455">
        <f>_xlfn.XLOOKUP(FraudData[[#This Row],[foreign_transaction]],ForeignRules[Foreign Transaction],ForeignRules[Risk Points],0)</f>
        <v>0</v>
      </c>
      <c r="N4455">
        <f>_xlfn.XLOOKUP(FraudData[[#This Row],[location_mismatch]],Table10[Location Mismatch],Table10[Risk Points],0)</f>
        <v>0</v>
      </c>
      <c r="O4455">
        <f>_xlfn.XLOOKUP(FraudData[[#This Row],[device_trust_score]],DeviceRules[Device Min],DeviceRules[Risk Points],,-1)</f>
        <v>0</v>
      </c>
      <c r="P4455">
        <f>_xlfn.XLOOKUP(FraudData[[#This Row],[velocity_last_24h]],VelocityRules[Velocity Min],VelocityRules[Risk Points],,-1)</f>
        <v>0</v>
      </c>
      <c r="Q4455">
        <f>_xlfn.XLOOKUP(FraudData[[#This Row],[merchant_category]],MerchantRules[Merchant Category],MerchantRules[Risk Points],0)</f>
        <v>0</v>
      </c>
      <c r="R4455">
        <f>SUM(FraudData[[#This Row],[Amount Risk]:[Merchant Risk]])</f>
        <v>0</v>
      </c>
      <c r="S4455" t="str" cm="1">
        <f t="array" ref="S4455">_xlfn.IFS(FraudData[[#This Row],[Fraud Risk Score]]&gt;=8,"High Risk",FraudData[[#This Row],[Fraud Risk Score]]&gt;=6,"Medium Risk",TRUE,"Low Risk")</f>
        <v>Low Risk</v>
      </c>
    </row>
    <row r="4456" spans="1:19">
      <c r="A4456">
        <v>4455</v>
      </c>
      <c r="B4456">
        <v>362.35</v>
      </c>
      <c r="C4456">
        <v>6</v>
      </c>
      <c r="D4456" t="s">
        <v>49</v>
      </c>
      <c r="E4456">
        <v>1</v>
      </c>
      <c r="F4456">
        <v>0</v>
      </c>
      <c r="G4456">
        <v>84</v>
      </c>
      <c r="H4456">
        <v>2</v>
      </c>
      <c r="I4456">
        <v>43</v>
      </c>
      <c r="J4456">
        <v>0</v>
      </c>
      <c r="K4456">
        <f>_xlfn.XLOOKUP(FraudData[[#This Row],[amount]],AmountRules[Amount Min],AmountRules[Risk Points],,-1)</f>
        <v>0</v>
      </c>
      <c r="L4456">
        <f>_xlfn.XLOOKUP(FraudData[[#This Row],[transaction_hour]],TimeRules[Hour Min],TimeRules[Risk Points],,-1)</f>
        <v>0</v>
      </c>
      <c r="M4456">
        <f>_xlfn.XLOOKUP(FraudData[[#This Row],[foreign_transaction]],ForeignRules[Foreign Transaction],ForeignRules[Risk Points],0)</f>
        <v>3</v>
      </c>
      <c r="N4456">
        <f>_xlfn.XLOOKUP(FraudData[[#This Row],[location_mismatch]],Table10[Location Mismatch],Table10[Risk Points],0)</f>
        <v>0</v>
      </c>
      <c r="O4456">
        <f>_xlfn.XLOOKUP(FraudData[[#This Row],[device_trust_score]],DeviceRules[Device Min],DeviceRules[Risk Points],,-1)</f>
        <v>0</v>
      </c>
      <c r="P4456">
        <f>_xlfn.XLOOKUP(FraudData[[#This Row],[velocity_last_24h]],VelocityRules[Velocity Min],VelocityRules[Risk Points],,-1)</f>
        <v>0</v>
      </c>
      <c r="Q4456">
        <f>_xlfn.XLOOKUP(FraudData[[#This Row],[merchant_category]],MerchantRules[Merchant Category],MerchantRules[Risk Points],0)</f>
        <v>1</v>
      </c>
      <c r="R4456">
        <f>SUM(FraudData[[#This Row],[Amount Risk]:[Merchant Risk]])</f>
        <v>4</v>
      </c>
      <c r="S4456" t="str" cm="1">
        <f t="array" ref="S4456">_xlfn.IFS(FraudData[[#This Row],[Fraud Risk Score]]&gt;=8,"High Risk",FraudData[[#This Row],[Fraud Risk Score]]&gt;=6,"Medium Risk",TRUE,"Low Risk")</f>
        <v>Low Risk</v>
      </c>
    </row>
    <row r="4457" spans="1:19">
      <c r="A4457">
        <v>4456</v>
      </c>
      <c r="B4457">
        <v>11.06</v>
      </c>
      <c r="C4457">
        <v>14</v>
      </c>
      <c r="D4457" t="s">
        <v>50</v>
      </c>
      <c r="E4457">
        <v>0</v>
      </c>
      <c r="F4457">
        <v>0</v>
      </c>
      <c r="G4457">
        <v>46</v>
      </c>
      <c r="H4457">
        <v>2</v>
      </c>
      <c r="I4457">
        <v>37</v>
      </c>
      <c r="J4457">
        <v>0</v>
      </c>
      <c r="K4457">
        <f>_xlfn.XLOOKUP(FraudData[[#This Row],[amount]],AmountRules[Amount Min],AmountRules[Risk Points],,-1)</f>
        <v>0</v>
      </c>
      <c r="L4457">
        <f>_xlfn.XLOOKUP(FraudData[[#This Row],[transaction_hour]],TimeRules[Hour Min],TimeRules[Risk Points],,-1)</f>
        <v>0</v>
      </c>
      <c r="M4457">
        <f>_xlfn.XLOOKUP(FraudData[[#This Row],[foreign_transaction]],ForeignRules[Foreign Transaction],ForeignRules[Risk Points],0)</f>
        <v>0</v>
      </c>
      <c r="N4457">
        <f>_xlfn.XLOOKUP(FraudData[[#This Row],[location_mismatch]],Table10[Location Mismatch],Table10[Risk Points],0)</f>
        <v>0</v>
      </c>
      <c r="O4457">
        <f>_xlfn.XLOOKUP(FraudData[[#This Row],[device_trust_score]],DeviceRules[Device Min],DeviceRules[Risk Points],,-1)</f>
        <v>2</v>
      </c>
      <c r="P4457">
        <f>_xlfn.XLOOKUP(FraudData[[#This Row],[velocity_last_24h]],VelocityRules[Velocity Min],VelocityRules[Risk Points],,-1)</f>
        <v>0</v>
      </c>
      <c r="Q4457">
        <f>_xlfn.XLOOKUP(FraudData[[#This Row],[merchant_category]],MerchantRules[Merchant Category],MerchantRules[Risk Points],0)</f>
        <v>0</v>
      </c>
      <c r="R4457">
        <f>SUM(FraudData[[#This Row],[Amount Risk]:[Merchant Risk]])</f>
        <v>2</v>
      </c>
      <c r="S4457" t="str" cm="1">
        <f t="array" ref="S4457">_xlfn.IFS(FraudData[[#This Row],[Fraud Risk Score]]&gt;=8,"High Risk",FraudData[[#This Row],[Fraud Risk Score]]&gt;=6,"Medium Risk",TRUE,"Low Risk")</f>
        <v>Low Risk</v>
      </c>
    </row>
    <row r="4458" spans="1:19">
      <c r="A4458">
        <v>4457</v>
      </c>
      <c r="B4458">
        <v>212.01</v>
      </c>
      <c r="C4458">
        <v>23</v>
      </c>
      <c r="D4458" t="s">
        <v>48</v>
      </c>
      <c r="E4458">
        <v>0</v>
      </c>
      <c r="F4458">
        <v>0</v>
      </c>
      <c r="G4458">
        <v>28</v>
      </c>
      <c r="H4458">
        <v>2</v>
      </c>
      <c r="I4458">
        <v>21</v>
      </c>
      <c r="J4458">
        <v>0</v>
      </c>
      <c r="K4458">
        <f>_xlfn.XLOOKUP(FraudData[[#This Row],[amount]],AmountRules[Amount Min],AmountRules[Risk Points],,-1)</f>
        <v>0</v>
      </c>
      <c r="L4458">
        <f>_xlfn.XLOOKUP(FraudData[[#This Row],[transaction_hour]],TimeRules[Hour Min],TimeRules[Risk Points],,-1)</f>
        <v>1</v>
      </c>
      <c r="M4458">
        <f>_xlfn.XLOOKUP(FraudData[[#This Row],[foreign_transaction]],ForeignRules[Foreign Transaction],ForeignRules[Risk Points],0)</f>
        <v>0</v>
      </c>
      <c r="N4458">
        <f>_xlfn.XLOOKUP(FraudData[[#This Row],[location_mismatch]],Table10[Location Mismatch],Table10[Risk Points],0)</f>
        <v>0</v>
      </c>
      <c r="O4458">
        <f>_xlfn.XLOOKUP(FraudData[[#This Row],[device_trust_score]],DeviceRules[Device Min],DeviceRules[Risk Points],,-1)</f>
        <v>3</v>
      </c>
      <c r="P4458">
        <f>_xlfn.XLOOKUP(FraudData[[#This Row],[velocity_last_24h]],VelocityRules[Velocity Min],VelocityRules[Risk Points],,-1)</f>
        <v>0</v>
      </c>
      <c r="Q4458">
        <f>_xlfn.XLOOKUP(FraudData[[#This Row],[merchant_category]],MerchantRules[Merchant Category],MerchantRules[Risk Points],0)</f>
        <v>0</v>
      </c>
      <c r="R4458">
        <f>SUM(FraudData[[#This Row],[Amount Risk]:[Merchant Risk]])</f>
        <v>4</v>
      </c>
      <c r="S4458" t="str" cm="1">
        <f t="array" ref="S4458">_xlfn.IFS(FraudData[[#This Row],[Fraud Risk Score]]&gt;=8,"High Risk",FraudData[[#This Row],[Fraud Risk Score]]&gt;=6,"Medium Risk",TRUE,"Low Risk")</f>
        <v>Low Risk</v>
      </c>
    </row>
    <row r="4459" spans="1:19">
      <c r="A4459">
        <v>4458</v>
      </c>
      <c r="B4459">
        <v>27.15</v>
      </c>
      <c r="C4459">
        <v>16</v>
      </c>
      <c r="D4459" t="s">
        <v>47</v>
      </c>
      <c r="E4459">
        <v>0</v>
      </c>
      <c r="F4459">
        <v>0</v>
      </c>
      <c r="G4459">
        <v>68</v>
      </c>
      <c r="H4459">
        <v>2</v>
      </c>
      <c r="I4459">
        <v>49</v>
      </c>
      <c r="J4459">
        <v>0</v>
      </c>
      <c r="K4459">
        <f>_xlfn.XLOOKUP(FraudData[[#This Row],[amount]],AmountRules[Amount Min],AmountRules[Risk Points],,-1)</f>
        <v>0</v>
      </c>
      <c r="L4459">
        <f>_xlfn.XLOOKUP(FraudData[[#This Row],[transaction_hour]],TimeRules[Hour Min],TimeRules[Risk Points],,-1)</f>
        <v>0</v>
      </c>
      <c r="M4459">
        <f>_xlfn.XLOOKUP(FraudData[[#This Row],[foreign_transaction]],ForeignRules[Foreign Transaction],ForeignRules[Risk Points],0)</f>
        <v>0</v>
      </c>
      <c r="N4459">
        <f>_xlfn.XLOOKUP(FraudData[[#This Row],[location_mismatch]],Table10[Location Mismatch],Table10[Risk Points],0)</f>
        <v>0</v>
      </c>
      <c r="O4459">
        <f>_xlfn.XLOOKUP(FraudData[[#This Row],[device_trust_score]],DeviceRules[Device Min],DeviceRules[Risk Points],,-1)</f>
        <v>1</v>
      </c>
      <c r="P4459">
        <f>_xlfn.XLOOKUP(FraudData[[#This Row],[velocity_last_24h]],VelocityRules[Velocity Min],VelocityRules[Risk Points],,-1)</f>
        <v>0</v>
      </c>
      <c r="Q4459">
        <f>_xlfn.XLOOKUP(FraudData[[#This Row],[merchant_category]],MerchantRules[Merchant Category],MerchantRules[Risk Points],0)</f>
        <v>0</v>
      </c>
      <c r="R4459">
        <f>SUM(FraudData[[#This Row],[Amount Risk]:[Merchant Risk]])</f>
        <v>1</v>
      </c>
      <c r="S4459" t="str" cm="1">
        <f t="array" ref="S4459">_xlfn.IFS(FraudData[[#This Row],[Fraud Risk Score]]&gt;=8,"High Risk",FraudData[[#This Row],[Fraud Risk Score]]&gt;=6,"Medium Risk",TRUE,"Low Risk")</f>
        <v>Low Risk</v>
      </c>
    </row>
    <row r="4460" spans="1:19">
      <c r="A4460">
        <v>4459</v>
      </c>
      <c r="B4460">
        <v>96.76</v>
      </c>
      <c r="C4460">
        <v>9</v>
      </c>
      <c r="D4460" t="s">
        <v>48</v>
      </c>
      <c r="E4460">
        <v>0</v>
      </c>
      <c r="F4460">
        <v>0</v>
      </c>
      <c r="G4460">
        <v>65</v>
      </c>
      <c r="H4460">
        <v>0</v>
      </c>
      <c r="I4460">
        <v>26</v>
      </c>
      <c r="J4460">
        <v>0</v>
      </c>
      <c r="K4460">
        <f>_xlfn.XLOOKUP(FraudData[[#This Row],[amount]],AmountRules[Amount Min],AmountRules[Risk Points],,-1)</f>
        <v>0</v>
      </c>
      <c r="L4460">
        <f>_xlfn.XLOOKUP(FraudData[[#This Row],[transaction_hour]],TimeRules[Hour Min],TimeRules[Risk Points],,-1)</f>
        <v>0</v>
      </c>
      <c r="M4460">
        <f>_xlfn.XLOOKUP(FraudData[[#This Row],[foreign_transaction]],ForeignRules[Foreign Transaction],ForeignRules[Risk Points],0)</f>
        <v>0</v>
      </c>
      <c r="N4460">
        <f>_xlfn.XLOOKUP(FraudData[[#This Row],[location_mismatch]],Table10[Location Mismatch],Table10[Risk Points],0)</f>
        <v>0</v>
      </c>
      <c r="O4460">
        <f>_xlfn.XLOOKUP(FraudData[[#This Row],[device_trust_score]],DeviceRules[Device Min],DeviceRules[Risk Points],,-1)</f>
        <v>1</v>
      </c>
      <c r="P4460">
        <f>_xlfn.XLOOKUP(FraudData[[#This Row],[velocity_last_24h]],VelocityRules[Velocity Min],VelocityRules[Risk Points],,-1)</f>
        <v>0</v>
      </c>
      <c r="Q4460">
        <f>_xlfn.XLOOKUP(FraudData[[#This Row],[merchant_category]],MerchantRules[Merchant Category],MerchantRules[Risk Points],0)</f>
        <v>0</v>
      </c>
      <c r="R4460">
        <f>SUM(FraudData[[#This Row],[Amount Risk]:[Merchant Risk]])</f>
        <v>1</v>
      </c>
      <c r="S4460" t="str" cm="1">
        <f t="array" ref="S4460">_xlfn.IFS(FraudData[[#This Row],[Fraud Risk Score]]&gt;=8,"High Risk",FraudData[[#This Row],[Fraud Risk Score]]&gt;=6,"Medium Risk",TRUE,"Low Risk")</f>
        <v>Low Risk</v>
      </c>
    </row>
    <row r="4461" spans="1:19">
      <c r="A4461">
        <v>4460</v>
      </c>
      <c r="B4461">
        <v>143.16999999999999</v>
      </c>
      <c r="C4461">
        <v>22</v>
      </c>
      <c r="D4461" t="s">
        <v>49</v>
      </c>
      <c r="E4461">
        <v>0</v>
      </c>
      <c r="F4461">
        <v>0</v>
      </c>
      <c r="G4461">
        <v>62</v>
      </c>
      <c r="H4461">
        <v>1</v>
      </c>
      <c r="I4461">
        <v>20</v>
      </c>
      <c r="J4461">
        <v>0</v>
      </c>
      <c r="K4461">
        <f>_xlfn.XLOOKUP(FraudData[[#This Row],[amount]],AmountRules[Amount Min],AmountRules[Risk Points],,-1)</f>
        <v>0</v>
      </c>
      <c r="L4461">
        <f>_xlfn.XLOOKUP(FraudData[[#This Row],[transaction_hour]],TimeRules[Hour Min],TimeRules[Risk Points],,-1)</f>
        <v>0</v>
      </c>
      <c r="M4461">
        <f>_xlfn.XLOOKUP(FraudData[[#This Row],[foreign_transaction]],ForeignRules[Foreign Transaction],ForeignRules[Risk Points],0)</f>
        <v>0</v>
      </c>
      <c r="N4461">
        <f>_xlfn.XLOOKUP(FraudData[[#This Row],[location_mismatch]],Table10[Location Mismatch],Table10[Risk Points],0)</f>
        <v>0</v>
      </c>
      <c r="O4461">
        <f>_xlfn.XLOOKUP(FraudData[[#This Row],[device_trust_score]],DeviceRules[Device Min],DeviceRules[Risk Points],,-1)</f>
        <v>1</v>
      </c>
      <c r="P4461">
        <f>_xlfn.XLOOKUP(FraudData[[#This Row],[velocity_last_24h]],VelocityRules[Velocity Min],VelocityRules[Risk Points],,-1)</f>
        <v>0</v>
      </c>
      <c r="Q4461">
        <f>_xlfn.XLOOKUP(FraudData[[#This Row],[merchant_category]],MerchantRules[Merchant Category],MerchantRules[Risk Points],0)</f>
        <v>1</v>
      </c>
      <c r="R4461">
        <f>SUM(FraudData[[#This Row],[Amount Risk]:[Merchant Risk]])</f>
        <v>2</v>
      </c>
      <c r="S4461" t="str" cm="1">
        <f t="array" ref="S4461">_xlfn.IFS(FraudData[[#This Row],[Fraud Risk Score]]&gt;=8,"High Risk",FraudData[[#This Row],[Fraud Risk Score]]&gt;=6,"Medium Risk",TRUE,"Low Risk")</f>
        <v>Low Risk</v>
      </c>
    </row>
    <row r="4462" spans="1:19">
      <c r="A4462">
        <v>4461</v>
      </c>
      <c r="B4462">
        <v>92.77</v>
      </c>
      <c r="C4462">
        <v>19</v>
      </c>
      <c r="D4462" t="s">
        <v>47</v>
      </c>
      <c r="E4462">
        <v>0</v>
      </c>
      <c r="F4462">
        <v>0</v>
      </c>
      <c r="G4462">
        <v>41</v>
      </c>
      <c r="H4462">
        <v>2</v>
      </c>
      <c r="I4462">
        <v>68</v>
      </c>
      <c r="J4462">
        <v>0</v>
      </c>
      <c r="K4462">
        <f>_xlfn.XLOOKUP(FraudData[[#This Row],[amount]],AmountRules[Amount Min],AmountRules[Risk Points],,-1)</f>
        <v>0</v>
      </c>
      <c r="L4462">
        <f>_xlfn.XLOOKUP(FraudData[[#This Row],[transaction_hour]],TimeRules[Hour Min],TimeRules[Risk Points],,-1)</f>
        <v>0</v>
      </c>
      <c r="M4462">
        <f>_xlfn.XLOOKUP(FraudData[[#This Row],[foreign_transaction]],ForeignRules[Foreign Transaction],ForeignRules[Risk Points],0)</f>
        <v>0</v>
      </c>
      <c r="N4462">
        <f>_xlfn.XLOOKUP(FraudData[[#This Row],[location_mismatch]],Table10[Location Mismatch],Table10[Risk Points],0)</f>
        <v>0</v>
      </c>
      <c r="O4462">
        <f>_xlfn.XLOOKUP(FraudData[[#This Row],[device_trust_score]],DeviceRules[Device Min],DeviceRules[Risk Points],,-1)</f>
        <v>2</v>
      </c>
      <c r="P4462">
        <f>_xlfn.XLOOKUP(FraudData[[#This Row],[velocity_last_24h]],VelocityRules[Velocity Min],VelocityRules[Risk Points],,-1)</f>
        <v>0</v>
      </c>
      <c r="Q4462">
        <f>_xlfn.XLOOKUP(FraudData[[#This Row],[merchant_category]],MerchantRules[Merchant Category],MerchantRules[Risk Points],0)</f>
        <v>0</v>
      </c>
      <c r="R4462">
        <f>SUM(FraudData[[#This Row],[Amount Risk]:[Merchant Risk]])</f>
        <v>2</v>
      </c>
      <c r="S4462" t="str" cm="1">
        <f t="array" ref="S4462">_xlfn.IFS(FraudData[[#This Row],[Fraud Risk Score]]&gt;=8,"High Risk",FraudData[[#This Row],[Fraud Risk Score]]&gt;=6,"Medium Risk",TRUE,"Low Risk")</f>
        <v>Low Risk</v>
      </c>
    </row>
    <row r="4463" spans="1:19">
      <c r="A4463">
        <v>4462</v>
      </c>
      <c r="B4463">
        <v>131.97</v>
      </c>
      <c r="C4463">
        <v>5</v>
      </c>
      <c r="D4463" t="s">
        <v>47</v>
      </c>
      <c r="E4463">
        <v>1</v>
      </c>
      <c r="F4463">
        <v>0</v>
      </c>
      <c r="G4463">
        <v>41</v>
      </c>
      <c r="H4463">
        <v>1</v>
      </c>
      <c r="I4463">
        <v>49</v>
      </c>
      <c r="J4463">
        <v>0</v>
      </c>
      <c r="K4463">
        <f>_xlfn.XLOOKUP(FraudData[[#This Row],[amount]],AmountRules[Amount Min],AmountRules[Risk Points],,-1)</f>
        <v>0</v>
      </c>
      <c r="L4463">
        <f>_xlfn.XLOOKUP(FraudData[[#This Row],[transaction_hour]],TimeRules[Hour Min],TimeRules[Risk Points],,-1)</f>
        <v>0</v>
      </c>
      <c r="M4463">
        <f>_xlfn.XLOOKUP(FraudData[[#This Row],[foreign_transaction]],ForeignRules[Foreign Transaction],ForeignRules[Risk Points],0)</f>
        <v>3</v>
      </c>
      <c r="N4463">
        <f>_xlfn.XLOOKUP(FraudData[[#This Row],[location_mismatch]],Table10[Location Mismatch],Table10[Risk Points],0)</f>
        <v>0</v>
      </c>
      <c r="O4463">
        <f>_xlfn.XLOOKUP(FraudData[[#This Row],[device_trust_score]],DeviceRules[Device Min],DeviceRules[Risk Points],,-1)</f>
        <v>2</v>
      </c>
      <c r="P4463">
        <f>_xlfn.XLOOKUP(FraudData[[#This Row],[velocity_last_24h]],VelocityRules[Velocity Min],VelocityRules[Risk Points],,-1)</f>
        <v>0</v>
      </c>
      <c r="Q4463">
        <f>_xlfn.XLOOKUP(FraudData[[#This Row],[merchant_category]],MerchantRules[Merchant Category],MerchantRules[Risk Points],0)</f>
        <v>0</v>
      </c>
      <c r="R4463">
        <f>SUM(FraudData[[#This Row],[Amount Risk]:[Merchant Risk]])</f>
        <v>5</v>
      </c>
      <c r="S4463" t="str" cm="1">
        <f t="array" ref="S4463">_xlfn.IFS(FraudData[[#This Row],[Fraud Risk Score]]&gt;=8,"High Risk",FraudData[[#This Row],[Fraud Risk Score]]&gt;=6,"Medium Risk",TRUE,"Low Risk")</f>
        <v>Low Risk</v>
      </c>
    </row>
    <row r="4464" spans="1:19">
      <c r="A4464">
        <v>4463</v>
      </c>
      <c r="B4464">
        <v>1019.26</v>
      </c>
      <c r="C4464">
        <v>8</v>
      </c>
      <c r="D4464" t="s">
        <v>50</v>
      </c>
      <c r="E4464">
        <v>0</v>
      </c>
      <c r="F4464">
        <v>0</v>
      </c>
      <c r="G4464">
        <v>69</v>
      </c>
      <c r="H4464">
        <v>2</v>
      </c>
      <c r="I4464">
        <v>62</v>
      </c>
      <c r="J4464">
        <v>0</v>
      </c>
      <c r="K4464">
        <f>_xlfn.XLOOKUP(FraudData[[#This Row],[amount]],AmountRules[Amount Min],AmountRules[Risk Points],,-1)</f>
        <v>3</v>
      </c>
      <c r="L4464">
        <f>_xlfn.XLOOKUP(FraudData[[#This Row],[transaction_hour]],TimeRules[Hour Min],TimeRules[Risk Points],,-1)</f>
        <v>0</v>
      </c>
      <c r="M4464">
        <f>_xlfn.XLOOKUP(FraudData[[#This Row],[foreign_transaction]],ForeignRules[Foreign Transaction],ForeignRules[Risk Points],0)</f>
        <v>0</v>
      </c>
      <c r="N4464">
        <f>_xlfn.XLOOKUP(FraudData[[#This Row],[location_mismatch]],Table10[Location Mismatch],Table10[Risk Points],0)</f>
        <v>0</v>
      </c>
      <c r="O4464">
        <f>_xlfn.XLOOKUP(FraudData[[#This Row],[device_trust_score]],DeviceRules[Device Min],DeviceRules[Risk Points],,-1)</f>
        <v>1</v>
      </c>
      <c r="P4464">
        <f>_xlfn.XLOOKUP(FraudData[[#This Row],[velocity_last_24h]],VelocityRules[Velocity Min],VelocityRules[Risk Points],,-1)</f>
        <v>0</v>
      </c>
      <c r="Q4464">
        <f>_xlfn.XLOOKUP(FraudData[[#This Row],[merchant_category]],MerchantRules[Merchant Category],MerchantRules[Risk Points],0)</f>
        <v>0</v>
      </c>
      <c r="R4464">
        <f>SUM(FraudData[[#This Row],[Amount Risk]:[Merchant Risk]])</f>
        <v>4</v>
      </c>
      <c r="S4464" t="str" cm="1">
        <f t="array" ref="S4464">_xlfn.IFS(FraudData[[#This Row],[Fraud Risk Score]]&gt;=8,"High Risk",FraudData[[#This Row],[Fraud Risk Score]]&gt;=6,"Medium Risk",TRUE,"Low Risk")</f>
        <v>Low Risk</v>
      </c>
    </row>
    <row r="4465" spans="1:19">
      <c r="A4465">
        <v>4464</v>
      </c>
      <c r="B4465">
        <v>26.15</v>
      </c>
      <c r="C4465">
        <v>14</v>
      </c>
      <c r="D4465" t="s">
        <v>50</v>
      </c>
      <c r="E4465">
        <v>0</v>
      </c>
      <c r="F4465">
        <v>0</v>
      </c>
      <c r="G4465">
        <v>70</v>
      </c>
      <c r="H4465">
        <v>0</v>
      </c>
      <c r="I4465">
        <v>67</v>
      </c>
      <c r="J4465">
        <v>0</v>
      </c>
      <c r="K4465">
        <f>_xlfn.XLOOKUP(FraudData[[#This Row],[amount]],AmountRules[Amount Min],AmountRules[Risk Points],,-1)</f>
        <v>0</v>
      </c>
      <c r="L4465">
        <f>_xlfn.XLOOKUP(FraudData[[#This Row],[transaction_hour]],TimeRules[Hour Min],TimeRules[Risk Points],,-1)</f>
        <v>0</v>
      </c>
      <c r="M4465">
        <f>_xlfn.XLOOKUP(FraudData[[#This Row],[foreign_transaction]],ForeignRules[Foreign Transaction],ForeignRules[Risk Points],0)</f>
        <v>0</v>
      </c>
      <c r="N4465">
        <f>_xlfn.XLOOKUP(FraudData[[#This Row],[location_mismatch]],Table10[Location Mismatch],Table10[Risk Points],0)</f>
        <v>0</v>
      </c>
      <c r="O4465">
        <f>_xlfn.XLOOKUP(FraudData[[#This Row],[device_trust_score]],DeviceRules[Device Min],DeviceRules[Risk Points],,-1)</f>
        <v>0</v>
      </c>
      <c r="P4465">
        <f>_xlfn.XLOOKUP(FraudData[[#This Row],[velocity_last_24h]],VelocityRules[Velocity Min],VelocityRules[Risk Points],,-1)</f>
        <v>0</v>
      </c>
      <c r="Q4465">
        <f>_xlfn.XLOOKUP(FraudData[[#This Row],[merchant_category]],MerchantRules[Merchant Category],MerchantRules[Risk Points],0)</f>
        <v>0</v>
      </c>
      <c r="R4465">
        <f>SUM(FraudData[[#This Row],[Amount Risk]:[Merchant Risk]])</f>
        <v>0</v>
      </c>
      <c r="S4465" t="str" cm="1">
        <f t="array" ref="S4465">_xlfn.IFS(FraudData[[#This Row],[Fraud Risk Score]]&gt;=8,"High Risk",FraudData[[#This Row],[Fraud Risk Score]]&gt;=6,"Medium Risk",TRUE,"Low Risk")</f>
        <v>Low Risk</v>
      </c>
    </row>
    <row r="4466" spans="1:19">
      <c r="A4466">
        <v>4465</v>
      </c>
      <c r="B4466">
        <v>202.56</v>
      </c>
      <c r="C4466">
        <v>15</v>
      </c>
      <c r="D4466" t="s">
        <v>47</v>
      </c>
      <c r="E4466">
        <v>0</v>
      </c>
      <c r="F4466">
        <v>0</v>
      </c>
      <c r="G4466">
        <v>32</v>
      </c>
      <c r="H4466">
        <v>2</v>
      </c>
      <c r="I4466">
        <v>19</v>
      </c>
      <c r="J4466">
        <v>0</v>
      </c>
      <c r="K4466">
        <f>_xlfn.XLOOKUP(FraudData[[#This Row],[amount]],AmountRules[Amount Min],AmountRules[Risk Points],,-1)</f>
        <v>0</v>
      </c>
      <c r="L4466">
        <f>_xlfn.XLOOKUP(FraudData[[#This Row],[transaction_hour]],TimeRules[Hour Min],TimeRules[Risk Points],,-1)</f>
        <v>0</v>
      </c>
      <c r="M4466">
        <f>_xlfn.XLOOKUP(FraudData[[#This Row],[foreign_transaction]],ForeignRules[Foreign Transaction],ForeignRules[Risk Points],0)</f>
        <v>0</v>
      </c>
      <c r="N4466">
        <f>_xlfn.XLOOKUP(FraudData[[#This Row],[location_mismatch]],Table10[Location Mismatch],Table10[Risk Points],0)</f>
        <v>0</v>
      </c>
      <c r="O4466">
        <f>_xlfn.XLOOKUP(FraudData[[#This Row],[device_trust_score]],DeviceRules[Device Min],DeviceRules[Risk Points],,-1)</f>
        <v>2</v>
      </c>
      <c r="P4466">
        <f>_xlfn.XLOOKUP(FraudData[[#This Row],[velocity_last_24h]],VelocityRules[Velocity Min],VelocityRules[Risk Points],,-1)</f>
        <v>0</v>
      </c>
      <c r="Q4466">
        <f>_xlfn.XLOOKUP(FraudData[[#This Row],[merchant_category]],MerchantRules[Merchant Category],MerchantRules[Risk Points],0)</f>
        <v>0</v>
      </c>
      <c r="R4466">
        <f>SUM(FraudData[[#This Row],[Amount Risk]:[Merchant Risk]])</f>
        <v>2</v>
      </c>
      <c r="S4466" t="str" cm="1">
        <f t="array" ref="S4466">_xlfn.IFS(FraudData[[#This Row],[Fraud Risk Score]]&gt;=8,"High Risk",FraudData[[#This Row],[Fraud Risk Score]]&gt;=6,"Medium Risk",TRUE,"Low Risk")</f>
        <v>Low Risk</v>
      </c>
    </row>
    <row r="4467" spans="1:19">
      <c r="A4467">
        <v>4466</v>
      </c>
      <c r="B4467">
        <v>90.75</v>
      </c>
      <c r="C4467">
        <v>20</v>
      </c>
      <c r="D4467" t="s">
        <v>50</v>
      </c>
      <c r="E4467">
        <v>0</v>
      </c>
      <c r="F4467">
        <v>0</v>
      </c>
      <c r="G4467">
        <v>39</v>
      </c>
      <c r="H4467">
        <v>2</v>
      </c>
      <c r="I4467">
        <v>45</v>
      </c>
      <c r="J4467">
        <v>0</v>
      </c>
      <c r="K4467">
        <f>_xlfn.XLOOKUP(FraudData[[#This Row],[amount]],AmountRules[Amount Min],AmountRules[Risk Points],,-1)</f>
        <v>0</v>
      </c>
      <c r="L4467">
        <f>_xlfn.XLOOKUP(FraudData[[#This Row],[transaction_hour]],TimeRules[Hour Min],TimeRules[Risk Points],,-1)</f>
        <v>0</v>
      </c>
      <c r="M4467">
        <f>_xlfn.XLOOKUP(FraudData[[#This Row],[foreign_transaction]],ForeignRules[Foreign Transaction],ForeignRules[Risk Points],0)</f>
        <v>0</v>
      </c>
      <c r="N4467">
        <f>_xlfn.XLOOKUP(FraudData[[#This Row],[location_mismatch]],Table10[Location Mismatch],Table10[Risk Points],0)</f>
        <v>0</v>
      </c>
      <c r="O4467">
        <f>_xlfn.XLOOKUP(FraudData[[#This Row],[device_trust_score]],DeviceRules[Device Min],DeviceRules[Risk Points],,-1)</f>
        <v>2</v>
      </c>
      <c r="P4467">
        <f>_xlfn.XLOOKUP(FraudData[[#This Row],[velocity_last_24h]],VelocityRules[Velocity Min],VelocityRules[Risk Points],,-1)</f>
        <v>0</v>
      </c>
      <c r="Q4467">
        <f>_xlfn.XLOOKUP(FraudData[[#This Row],[merchant_category]],MerchantRules[Merchant Category],MerchantRules[Risk Points],0)</f>
        <v>0</v>
      </c>
      <c r="R4467">
        <f>SUM(FraudData[[#This Row],[Amount Risk]:[Merchant Risk]])</f>
        <v>2</v>
      </c>
      <c r="S4467" t="str" cm="1">
        <f t="array" ref="S4467">_xlfn.IFS(FraudData[[#This Row],[Fraud Risk Score]]&gt;=8,"High Risk",FraudData[[#This Row],[Fraud Risk Score]]&gt;=6,"Medium Risk",TRUE,"Low Risk")</f>
        <v>Low Risk</v>
      </c>
    </row>
    <row r="4468" spans="1:19">
      <c r="A4468">
        <v>4467</v>
      </c>
      <c r="B4468">
        <v>25.69</v>
      </c>
      <c r="C4468">
        <v>7</v>
      </c>
      <c r="D4468" t="s">
        <v>47</v>
      </c>
      <c r="E4468">
        <v>0</v>
      </c>
      <c r="F4468">
        <v>0</v>
      </c>
      <c r="G4468">
        <v>57</v>
      </c>
      <c r="H4468">
        <v>4</v>
      </c>
      <c r="I4468">
        <v>22</v>
      </c>
      <c r="J4468">
        <v>0</v>
      </c>
      <c r="K4468">
        <f>_xlfn.XLOOKUP(FraudData[[#This Row],[amount]],AmountRules[Amount Min],AmountRules[Risk Points],,-1)</f>
        <v>0</v>
      </c>
      <c r="L4468">
        <f>_xlfn.XLOOKUP(FraudData[[#This Row],[transaction_hour]],TimeRules[Hour Min],TimeRules[Risk Points],,-1)</f>
        <v>0</v>
      </c>
      <c r="M4468">
        <f>_xlfn.XLOOKUP(FraudData[[#This Row],[foreign_transaction]],ForeignRules[Foreign Transaction],ForeignRules[Risk Points],0)</f>
        <v>0</v>
      </c>
      <c r="N4468">
        <f>_xlfn.XLOOKUP(FraudData[[#This Row],[location_mismatch]],Table10[Location Mismatch],Table10[Risk Points],0)</f>
        <v>0</v>
      </c>
      <c r="O4468">
        <f>_xlfn.XLOOKUP(FraudData[[#This Row],[device_trust_score]],DeviceRules[Device Min],DeviceRules[Risk Points],,-1)</f>
        <v>1</v>
      </c>
      <c r="P4468">
        <f>_xlfn.XLOOKUP(FraudData[[#This Row],[velocity_last_24h]],VelocityRules[Velocity Min],VelocityRules[Risk Points],,-1)</f>
        <v>0</v>
      </c>
      <c r="Q4468">
        <f>_xlfn.XLOOKUP(FraudData[[#This Row],[merchant_category]],MerchantRules[Merchant Category],MerchantRules[Risk Points],0)</f>
        <v>0</v>
      </c>
      <c r="R4468">
        <f>SUM(FraudData[[#This Row],[Amount Risk]:[Merchant Risk]])</f>
        <v>1</v>
      </c>
      <c r="S4468" t="str" cm="1">
        <f t="array" ref="S4468">_xlfn.IFS(FraudData[[#This Row],[Fraud Risk Score]]&gt;=8,"High Risk",FraudData[[#This Row],[Fraud Risk Score]]&gt;=6,"Medium Risk",TRUE,"Low Risk")</f>
        <v>Low Risk</v>
      </c>
    </row>
    <row r="4469" spans="1:19">
      <c r="A4469">
        <v>4468</v>
      </c>
      <c r="B4469">
        <v>31.11</v>
      </c>
      <c r="C4469">
        <v>15</v>
      </c>
      <c r="D4469" t="s">
        <v>46</v>
      </c>
      <c r="E4469">
        <v>0</v>
      </c>
      <c r="F4469">
        <v>0</v>
      </c>
      <c r="G4469">
        <v>73</v>
      </c>
      <c r="H4469">
        <v>1</v>
      </c>
      <c r="I4469">
        <v>31</v>
      </c>
      <c r="J4469">
        <v>0</v>
      </c>
      <c r="K4469">
        <f>_xlfn.XLOOKUP(FraudData[[#This Row],[amount]],AmountRules[Amount Min],AmountRules[Risk Points],,-1)</f>
        <v>0</v>
      </c>
      <c r="L4469">
        <f>_xlfn.XLOOKUP(FraudData[[#This Row],[transaction_hour]],TimeRules[Hour Min],TimeRules[Risk Points],,-1)</f>
        <v>0</v>
      </c>
      <c r="M4469">
        <f>_xlfn.XLOOKUP(FraudData[[#This Row],[foreign_transaction]],ForeignRules[Foreign Transaction],ForeignRules[Risk Points],0)</f>
        <v>0</v>
      </c>
      <c r="N4469">
        <f>_xlfn.XLOOKUP(FraudData[[#This Row],[location_mismatch]],Table10[Location Mismatch],Table10[Risk Points],0)</f>
        <v>0</v>
      </c>
      <c r="O4469">
        <f>_xlfn.XLOOKUP(FraudData[[#This Row],[device_trust_score]],DeviceRules[Device Min],DeviceRules[Risk Points],,-1)</f>
        <v>0</v>
      </c>
      <c r="P4469">
        <f>_xlfn.XLOOKUP(FraudData[[#This Row],[velocity_last_24h]],VelocityRules[Velocity Min],VelocityRules[Risk Points],,-1)</f>
        <v>0</v>
      </c>
      <c r="Q4469">
        <f>_xlfn.XLOOKUP(FraudData[[#This Row],[merchant_category]],MerchantRules[Merchant Category],MerchantRules[Risk Points],0)</f>
        <v>0</v>
      </c>
      <c r="R4469">
        <f>SUM(FraudData[[#This Row],[Amount Risk]:[Merchant Risk]])</f>
        <v>0</v>
      </c>
      <c r="S4469" t="str" cm="1">
        <f t="array" ref="S4469">_xlfn.IFS(FraudData[[#This Row],[Fraud Risk Score]]&gt;=8,"High Risk",FraudData[[#This Row],[Fraud Risk Score]]&gt;=6,"Medium Risk",TRUE,"Low Risk")</f>
        <v>Low Risk</v>
      </c>
    </row>
    <row r="4470" spans="1:19">
      <c r="A4470">
        <v>4469</v>
      </c>
      <c r="B4470">
        <v>536.63</v>
      </c>
      <c r="C4470">
        <v>4</v>
      </c>
      <c r="D4470" t="s">
        <v>48</v>
      </c>
      <c r="E4470">
        <v>0</v>
      </c>
      <c r="F4470">
        <v>0</v>
      </c>
      <c r="G4470">
        <v>34</v>
      </c>
      <c r="H4470">
        <v>1</v>
      </c>
      <c r="I4470">
        <v>62</v>
      </c>
      <c r="J4470">
        <v>0</v>
      </c>
      <c r="K4470">
        <f>_xlfn.XLOOKUP(FraudData[[#This Row],[amount]],AmountRules[Amount Min],AmountRules[Risk Points],,-1)</f>
        <v>1</v>
      </c>
      <c r="L4470">
        <f>_xlfn.XLOOKUP(FraudData[[#This Row],[transaction_hour]],TimeRules[Hour Min],TimeRules[Risk Points],,-1)</f>
        <v>0</v>
      </c>
      <c r="M4470">
        <f>_xlfn.XLOOKUP(FraudData[[#This Row],[foreign_transaction]],ForeignRules[Foreign Transaction],ForeignRules[Risk Points],0)</f>
        <v>0</v>
      </c>
      <c r="N4470">
        <f>_xlfn.XLOOKUP(FraudData[[#This Row],[location_mismatch]],Table10[Location Mismatch],Table10[Risk Points],0)</f>
        <v>0</v>
      </c>
      <c r="O4470">
        <f>_xlfn.XLOOKUP(FraudData[[#This Row],[device_trust_score]],DeviceRules[Device Min],DeviceRules[Risk Points],,-1)</f>
        <v>2</v>
      </c>
      <c r="P4470">
        <f>_xlfn.XLOOKUP(FraudData[[#This Row],[velocity_last_24h]],VelocityRules[Velocity Min],VelocityRules[Risk Points],,-1)</f>
        <v>0</v>
      </c>
      <c r="Q4470">
        <f>_xlfn.XLOOKUP(FraudData[[#This Row],[merchant_category]],MerchantRules[Merchant Category],MerchantRules[Risk Points],0)</f>
        <v>0</v>
      </c>
      <c r="R4470">
        <f>SUM(FraudData[[#This Row],[Amount Risk]:[Merchant Risk]])</f>
        <v>3</v>
      </c>
      <c r="S4470" t="str" cm="1">
        <f t="array" ref="S4470">_xlfn.IFS(FraudData[[#This Row],[Fraud Risk Score]]&gt;=8,"High Risk",FraudData[[#This Row],[Fraud Risk Score]]&gt;=6,"Medium Risk",TRUE,"Low Risk")</f>
        <v>Low Risk</v>
      </c>
    </row>
    <row r="4471" spans="1:19">
      <c r="A4471">
        <v>4470</v>
      </c>
      <c r="B4471">
        <v>381.05</v>
      </c>
      <c r="C4471">
        <v>17</v>
      </c>
      <c r="D4471" t="s">
        <v>46</v>
      </c>
      <c r="E4471">
        <v>1</v>
      </c>
      <c r="F4471">
        <v>0</v>
      </c>
      <c r="G4471">
        <v>86</v>
      </c>
      <c r="H4471">
        <v>2</v>
      </c>
      <c r="I4471">
        <v>27</v>
      </c>
      <c r="J4471">
        <v>0</v>
      </c>
      <c r="K4471">
        <f>_xlfn.XLOOKUP(FraudData[[#This Row],[amount]],AmountRules[Amount Min],AmountRules[Risk Points],,-1)</f>
        <v>0</v>
      </c>
      <c r="L4471">
        <f>_xlfn.XLOOKUP(FraudData[[#This Row],[transaction_hour]],TimeRules[Hour Min],TimeRules[Risk Points],,-1)</f>
        <v>0</v>
      </c>
      <c r="M4471">
        <f>_xlfn.XLOOKUP(FraudData[[#This Row],[foreign_transaction]],ForeignRules[Foreign Transaction],ForeignRules[Risk Points],0)</f>
        <v>3</v>
      </c>
      <c r="N4471">
        <f>_xlfn.XLOOKUP(FraudData[[#This Row],[location_mismatch]],Table10[Location Mismatch],Table10[Risk Points],0)</f>
        <v>0</v>
      </c>
      <c r="O4471">
        <f>_xlfn.XLOOKUP(FraudData[[#This Row],[device_trust_score]],DeviceRules[Device Min],DeviceRules[Risk Points],,-1)</f>
        <v>0</v>
      </c>
      <c r="P4471">
        <f>_xlfn.XLOOKUP(FraudData[[#This Row],[velocity_last_24h]],VelocityRules[Velocity Min],VelocityRules[Risk Points],,-1)</f>
        <v>0</v>
      </c>
      <c r="Q4471">
        <f>_xlfn.XLOOKUP(FraudData[[#This Row],[merchant_category]],MerchantRules[Merchant Category],MerchantRules[Risk Points],0)</f>
        <v>0</v>
      </c>
      <c r="R4471">
        <f>SUM(FraudData[[#This Row],[Amount Risk]:[Merchant Risk]])</f>
        <v>3</v>
      </c>
      <c r="S4471" t="str" cm="1">
        <f t="array" ref="S4471">_xlfn.IFS(FraudData[[#This Row],[Fraud Risk Score]]&gt;=8,"High Risk",FraudData[[#This Row],[Fraud Risk Score]]&gt;=6,"Medium Risk",TRUE,"Low Risk")</f>
        <v>Low Risk</v>
      </c>
    </row>
    <row r="4472" spans="1:19">
      <c r="A4472">
        <v>4471</v>
      </c>
      <c r="B4472">
        <v>427.61</v>
      </c>
      <c r="C4472">
        <v>19</v>
      </c>
      <c r="D4472" t="s">
        <v>46</v>
      </c>
      <c r="E4472">
        <v>0</v>
      </c>
      <c r="F4472">
        <v>0</v>
      </c>
      <c r="G4472">
        <v>79</v>
      </c>
      <c r="H4472">
        <v>1</v>
      </c>
      <c r="I4472">
        <v>61</v>
      </c>
      <c r="J4472">
        <v>0</v>
      </c>
      <c r="K4472">
        <f>_xlfn.XLOOKUP(FraudData[[#This Row],[amount]],AmountRules[Amount Min],AmountRules[Risk Points],,-1)</f>
        <v>0</v>
      </c>
      <c r="L4472">
        <f>_xlfn.XLOOKUP(FraudData[[#This Row],[transaction_hour]],TimeRules[Hour Min],TimeRules[Risk Points],,-1)</f>
        <v>0</v>
      </c>
      <c r="M4472">
        <f>_xlfn.XLOOKUP(FraudData[[#This Row],[foreign_transaction]],ForeignRules[Foreign Transaction],ForeignRules[Risk Points],0)</f>
        <v>0</v>
      </c>
      <c r="N4472">
        <f>_xlfn.XLOOKUP(FraudData[[#This Row],[location_mismatch]],Table10[Location Mismatch],Table10[Risk Points],0)</f>
        <v>0</v>
      </c>
      <c r="O4472">
        <f>_xlfn.XLOOKUP(FraudData[[#This Row],[device_trust_score]],DeviceRules[Device Min],DeviceRules[Risk Points],,-1)</f>
        <v>0</v>
      </c>
      <c r="P4472">
        <f>_xlfn.XLOOKUP(FraudData[[#This Row],[velocity_last_24h]],VelocityRules[Velocity Min],VelocityRules[Risk Points],,-1)</f>
        <v>0</v>
      </c>
      <c r="Q4472">
        <f>_xlfn.XLOOKUP(FraudData[[#This Row],[merchant_category]],MerchantRules[Merchant Category],MerchantRules[Risk Points],0)</f>
        <v>0</v>
      </c>
      <c r="R4472">
        <f>SUM(FraudData[[#This Row],[Amount Risk]:[Merchant Risk]])</f>
        <v>0</v>
      </c>
      <c r="S4472" t="str" cm="1">
        <f t="array" ref="S4472">_xlfn.IFS(FraudData[[#This Row],[Fraud Risk Score]]&gt;=8,"High Risk",FraudData[[#This Row],[Fraud Risk Score]]&gt;=6,"Medium Risk",TRUE,"Low Risk")</f>
        <v>Low Risk</v>
      </c>
    </row>
    <row r="4473" spans="1:19">
      <c r="A4473">
        <v>4472</v>
      </c>
      <c r="B4473">
        <v>858.88</v>
      </c>
      <c r="C4473">
        <v>13</v>
      </c>
      <c r="D4473" t="s">
        <v>48</v>
      </c>
      <c r="E4473">
        <v>0</v>
      </c>
      <c r="F4473">
        <v>0</v>
      </c>
      <c r="G4473">
        <v>82</v>
      </c>
      <c r="H4473">
        <v>3</v>
      </c>
      <c r="I4473">
        <v>49</v>
      </c>
      <c r="J4473">
        <v>0</v>
      </c>
      <c r="K4473">
        <f>_xlfn.XLOOKUP(FraudData[[#This Row],[amount]],AmountRules[Amount Min],AmountRules[Risk Points],,-1)</f>
        <v>1</v>
      </c>
      <c r="L4473">
        <f>_xlfn.XLOOKUP(FraudData[[#This Row],[transaction_hour]],TimeRules[Hour Min],TimeRules[Risk Points],,-1)</f>
        <v>0</v>
      </c>
      <c r="M4473">
        <f>_xlfn.XLOOKUP(FraudData[[#This Row],[foreign_transaction]],ForeignRules[Foreign Transaction],ForeignRules[Risk Points],0)</f>
        <v>0</v>
      </c>
      <c r="N4473">
        <f>_xlfn.XLOOKUP(FraudData[[#This Row],[location_mismatch]],Table10[Location Mismatch],Table10[Risk Points],0)</f>
        <v>0</v>
      </c>
      <c r="O4473">
        <f>_xlfn.XLOOKUP(FraudData[[#This Row],[device_trust_score]],DeviceRules[Device Min],DeviceRules[Risk Points],,-1)</f>
        <v>0</v>
      </c>
      <c r="P4473">
        <f>_xlfn.XLOOKUP(FraudData[[#This Row],[velocity_last_24h]],VelocityRules[Velocity Min],VelocityRules[Risk Points],,-1)</f>
        <v>0</v>
      </c>
      <c r="Q4473">
        <f>_xlfn.XLOOKUP(FraudData[[#This Row],[merchant_category]],MerchantRules[Merchant Category],MerchantRules[Risk Points],0)</f>
        <v>0</v>
      </c>
      <c r="R4473">
        <f>SUM(FraudData[[#This Row],[Amount Risk]:[Merchant Risk]])</f>
        <v>1</v>
      </c>
      <c r="S4473" t="str" cm="1">
        <f t="array" ref="S4473">_xlfn.IFS(FraudData[[#This Row],[Fraud Risk Score]]&gt;=8,"High Risk",FraudData[[#This Row],[Fraud Risk Score]]&gt;=6,"Medium Risk",TRUE,"Low Risk")</f>
        <v>Low Risk</v>
      </c>
    </row>
    <row r="4474" spans="1:19">
      <c r="A4474">
        <v>4473</v>
      </c>
      <c r="B4474">
        <v>42.05</v>
      </c>
      <c r="C4474">
        <v>1</v>
      </c>
      <c r="D4474" t="s">
        <v>47</v>
      </c>
      <c r="E4474">
        <v>0</v>
      </c>
      <c r="F4474">
        <v>0</v>
      </c>
      <c r="G4474">
        <v>87</v>
      </c>
      <c r="H4474">
        <v>0</v>
      </c>
      <c r="I4474">
        <v>55</v>
      </c>
      <c r="J4474">
        <v>0</v>
      </c>
      <c r="K4474">
        <f>_xlfn.XLOOKUP(FraudData[[#This Row],[amount]],AmountRules[Amount Min],AmountRules[Risk Points],,-1)</f>
        <v>0</v>
      </c>
      <c r="L4474">
        <f>_xlfn.XLOOKUP(FraudData[[#This Row],[transaction_hour]],TimeRules[Hour Min],TimeRules[Risk Points],,-1)</f>
        <v>3</v>
      </c>
      <c r="M4474">
        <f>_xlfn.XLOOKUP(FraudData[[#This Row],[foreign_transaction]],ForeignRules[Foreign Transaction],ForeignRules[Risk Points],0)</f>
        <v>0</v>
      </c>
      <c r="N4474">
        <f>_xlfn.XLOOKUP(FraudData[[#This Row],[location_mismatch]],Table10[Location Mismatch],Table10[Risk Points],0)</f>
        <v>0</v>
      </c>
      <c r="O4474">
        <f>_xlfn.XLOOKUP(FraudData[[#This Row],[device_trust_score]],DeviceRules[Device Min],DeviceRules[Risk Points],,-1)</f>
        <v>0</v>
      </c>
      <c r="P4474">
        <f>_xlfn.XLOOKUP(FraudData[[#This Row],[velocity_last_24h]],VelocityRules[Velocity Min],VelocityRules[Risk Points],,-1)</f>
        <v>0</v>
      </c>
      <c r="Q4474">
        <f>_xlfn.XLOOKUP(FraudData[[#This Row],[merchant_category]],MerchantRules[Merchant Category],MerchantRules[Risk Points],0)</f>
        <v>0</v>
      </c>
      <c r="R4474">
        <f>SUM(FraudData[[#This Row],[Amount Risk]:[Merchant Risk]])</f>
        <v>3</v>
      </c>
      <c r="S4474" t="str" cm="1">
        <f t="array" ref="S4474">_xlfn.IFS(FraudData[[#This Row],[Fraud Risk Score]]&gt;=8,"High Risk",FraudData[[#This Row],[Fraud Risk Score]]&gt;=6,"Medium Risk",TRUE,"Low Risk")</f>
        <v>Low Risk</v>
      </c>
    </row>
    <row r="4475" spans="1:19">
      <c r="A4475">
        <v>4474</v>
      </c>
      <c r="B4475">
        <v>79.05</v>
      </c>
      <c r="C4475">
        <v>22</v>
      </c>
      <c r="D4475" t="s">
        <v>47</v>
      </c>
      <c r="E4475">
        <v>0</v>
      </c>
      <c r="F4475">
        <v>0</v>
      </c>
      <c r="G4475">
        <v>35</v>
      </c>
      <c r="H4475">
        <v>0</v>
      </c>
      <c r="I4475">
        <v>64</v>
      </c>
      <c r="J4475">
        <v>0</v>
      </c>
      <c r="K4475">
        <f>_xlfn.XLOOKUP(FraudData[[#This Row],[amount]],AmountRules[Amount Min],AmountRules[Risk Points],,-1)</f>
        <v>0</v>
      </c>
      <c r="L4475">
        <f>_xlfn.XLOOKUP(FraudData[[#This Row],[transaction_hour]],TimeRules[Hour Min],TimeRules[Risk Points],,-1)</f>
        <v>0</v>
      </c>
      <c r="M4475">
        <f>_xlfn.XLOOKUP(FraudData[[#This Row],[foreign_transaction]],ForeignRules[Foreign Transaction],ForeignRules[Risk Points],0)</f>
        <v>0</v>
      </c>
      <c r="N4475">
        <f>_xlfn.XLOOKUP(FraudData[[#This Row],[location_mismatch]],Table10[Location Mismatch],Table10[Risk Points],0)</f>
        <v>0</v>
      </c>
      <c r="O4475">
        <f>_xlfn.XLOOKUP(FraudData[[#This Row],[device_trust_score]],DeviceRules[Device Min],DeviceRules[Risk Points],,-1)</f>
        <v>2</v>
      </c>
      <c r="P4475">
        <f>_xlfn.XLOOKUP(FraudData[[#This Row],[velocity_last_24h]],VelocityRules[Velocity Min],VelocityRules[Risk Points],,-1)</f>
        <v>0</v>
      </c>
      <c r="Q4475">
        <f>_xlfn.XLOOKUP(FraudData[[#This Row],[merchant_category]],MerchantRules[Merchant Category],MerchantRules[Risk Points],0)</f>
        <v>0</v>
      </c>
      <c r="R4475">
        <f>SUM(FraudData[[#This Row],[Amount Risk]:[Merchant Risk]])</f>
        <v>2</v>
      </c>
      <c r="S4475" t="str" cm="1">
        <f t="array" ref="S4475">_xlfn.IFS(FraudData[[#This Row],[Fraud Risk Score]]&gt;=8,"High Risk",FraudData[[#This Row],[Fraud Risk Score]]&gt;=6,"Medium Risk",TRUE,"Low Risk")</f>
        <v>Low Risk</v>
      </c>
    </row>
    <row r="4476" spans="1:19">
      <c r="A4476">
        <v>4475</v>
      </c>
      <c r="B4476">
        <v>199.13</v>
      </c>
      <c r="C4476">
        <v>22</v>
      </c>
      <c r="D4476" t="s">
        <v>50</v>
      </c>
      <c r="E4476">
        <v>0</v>
      </c>
      <c r="F4476">
        <v>0</v>
      </c>
      <c r="G4476">
        <v>59</v>
      </c>
      <c r="H4476">
        <v>1</v>
      </c>
      <c r="I4476">
        <v>45</v>
      </c>
      <c r="J4476">
        <v>0</v>
      </c>
      <c r="K4476">
        <f>_xlfn.XLOOKUP(FraudData[[#This Row],[amount]],AmountRules[Amount Min],AmountRules[Risk Points],,-1)</f>
        <v>0</v>
      </c>
      <c r="L4476">
        <f>_xlfn.XLOOKUP(FraudData[[#This Row],[transaction_hour]],TimeRules[Hour Min],TimeRules[Risk Points],,-1)</f>
        <v>0</v>
      </c>
      <c r="M4476">
        <f>_xlfn.XLOOKUP(FraudData[[#This Row],[foreign_transaction]],ForeignRules[Foreign Transaction],ForeignRules[Risk Points],0)</f>
        <v>0</v>
      </c>
      <c r="N4476">
        <f>_xlfn.XLOOKUP(FraudData[[#This Row],[location_mismatch]],Table10[Location Mismatch],Table10[Risk Points],0)</f>
        <v>0</v>
      </c>
      <c r="O4476">
        <f>_xlfn.XLOOKUP(FraudData[[#This Row],[device_trust_score]],DeviceRules[Device Min],DeviceRules[Risk Points],,-1)</f>
        <v>1</v>
      </c>
      <c r="P4476">
        <f>_xlfn.XLOOKUP(FraudData[[#This Row],[velocity_last_24h]],VelocityRules[Velocity Min],VelocityRules[Risk Points],,-1)</f>
        <v>0</v>
      </c>
      <c r="Q4476">
        <f>_xlfn.XLOOKUP(FraudData[[#This Row],[merchant_category]],MerchantRules[Merchant Category],MerchantRules[Risk Points],0)</f>
        <v>0</v>
      </c>
      <c r="R4476">
        <f>SUM(FraudData[[#This Row],[Amount Risk]:[Merchant Risk]])</f>
        <v>1</v>
      </c>
      <c r="S4476" t="str" cm="1">
        <f t="array" ref="S4476">_xlfn.IFS(FraudData[[#This Row],[Fraud Risk Score]]&gt;=8,"High Risk",FraudData[[#This Row],[Fraud Risk Score]]&gt;=6,"Medium Risk",TRUE,"Low Risk")</f>
        <v>Low Risk</v>
      </c>
    </row>
    <row r="4477" spans="1:19">
      <c r="A4477">
        <v>4476</v>
      </c>
      <c r="B4477">
        <v>119.03</v>
      </c>
      <c r="C4477">
        <v>2</v>
      </c>
      <c r="D4477" t="s">
        <v>49</v>
      </c>
      <c r="E4477">
        <v>0</v>
      </c>
      <c r="F4477">
        <v>0</v>
      </c>
      <c r="G4477">
        <v>28</v>
      </c>
      <c r="H4477">
        <v>5</v>
      </c>
      <c r="I4477">
        <v>18</v>
      </c>
      <c r="J4477">
        <v>1</v>
      </c>
      <c r="K4477">
        <f>_xlfn.XLOOKUP(FraudData[[#This Row],[amount]],AmountRules[Amount Min],AmountRules[Risk Points],,-1)</f>
        <v>0</v>
      </c>
      <c r="L4477">
        <f>_xlfn.XLOOKUP(FraudData[[#This Row],[transaction_hour]],TimeRules[Hour Min],TimeRules[Risk Points],,-1)</f>
        <v>3</v>
      </c>
      <c r="M4477">
        <f>_xlfn.XLOOKUP(FraudData[[#This Row],[foreign_transaction]],ForeignRules[Foreign Transaction],ForeignRules[Risk Points],0)</f>
        <v>0</v>
      </c>
      <c r="N4477">
        <f>_xlfn.XLOOKUP(FraudData[[#This Row],[location_mismatch]],Table10[Location Mismatch],Table10[Risk Points],0)</f>
        <v>0</v>
      </c>
      <c r="O4477">
        <f>_xlfn.XLOOKUP(FraudData[[#This Row],[device_trust_score]],DeviceRules[Device Min],DeviceRules[Risk Points],,-1)</f>
        <v>3</v>
      </c>
      <c r="P4477">
        <f>_xlfn.XLOOKUP(FraudData[[#This Row],[velocity_last_24h]],VelocityRules[Velocity Min],VelocityRules[Risk Points],,-1)</f>
        <v>3</v>
      </c>
      <c r="Q4477">
        <f>_xlfn.XLOOKUP(FraudData[[#This Row],[merchant_category]],MerchantRules[Merchant Category],MerchantRules[Risk Points],0)</f>
        <v>1</v>
      </c>
      <c r="R4477">
        <f>SUM(FraudData[[#This Row],[Amount Risk]:[Merchant Risk]])</f>
        <v>10</v>
      </c>
      <c r="S4477" t="str" cm="1">
        <f t="array" ref="S4477">_xlfn.IFS(FraudData[[#This Row],[Fraud Risk Score]]&gt;=8,"High Risk",FraudData[[#This Row],[Fraud Risk Score]]&gt;=6,"Medium Risk",TRUE,"Low Risk")</f>
        <v>High Risk</v>
      </c>
    </row>
    <row r="4478" spans="1:19">
      <c r="A4478">
        <v>4477</v>
      </c>
      <c r="B4478">
        <v>97.55</v>
      </c>
      <c r="C4478">
        <v>13</v>
      </c>
      <c r="D4478" t="s">
        <v>47</v>
      </c>
      <c r="E4478">
        <v>0</v>
      </c>
      <c r="F4478">
        <v>0</v>
      </c>
      <c r="G4478">
        <v>90</v>
      </c>
      <c r="H4478">
        <v>2</v>
      </c>
      <c r="I4478">
        <v>20</v>
      </c>
      <c r="J4478">
        <v>0</v>
      </c>
      <c r="K4478">
        <f>_xlfn.XLOOKUP(FraudData[[#This Row],[amount]],AmountRules[Amount Min],AmountRules[Risk Points],,-1)</f>
        <v>0</v>
      </c>
      <c r="L4478">
        <f>_xlfn.XLOOKUP(FraudData[[#This Row],[transaction_hour]],TimeRules[Hour Min],TimeRules[Risk Points],,-1)</f>
        <v>0</v>
      </c>
      <c r="M4478">
        <f>_xlfn.XLOOKUP(FraudData[[#This Row],[foreign_transaction]],ForeignRules[Foreign Transaction],ForeignRules[Risk Points],0)</f>
        <v>0</v>
      </c>
      <c r="N4478">
        <f>_xlfn.XLOOKUP(FraudData[[#This Row],[location_mismatch]],Table10[Location Mismatch],Table10[Risk Points],0)</f>
        <v>0</v>
      </c>
      <c r="O4478">
        <f>_xlfn.XLOOKUP(FraudData[[#This Row],[device_trust_score]],DeviceRules[Device Min],DeviceRules[Risk Points],,-1)</f>
        <v>0</v>
      </c>
      <c r="P4478">
        <f>_xlfn.XLOOKUP(FraudData[[#This Row],[velocity_last_24h]],VelocityRules[Velocity Min],VelocityRules[Risk Points],,-1)</f>
        <v>0</v>
      </c>
      <c r="Q4478">
        <f>_xlfn.XLOOKUP(FraudData[[#This Row],[merchant_category]],MerchantRules[Merchant Category],MerchantRules[Risk Points],0)</f>
        <v>0</v>
      </c>
      <c r="R4478">
        <f>SUM(FraudData[[#This Row],[Amount Risk]:[Merchant Risk]])</f>
        <v>0</v>
      </c>
      <c r="S4478" t="str" cm="1">
        <f t="array" ref="S4478">_xlfn.IFS(FraudData[[#This Row],[Fraud Risk Score]]&gt;=8,"High Risk",FraudData[[#This Row],[Fraud Risk Score]]&gt;=6,"Medium Risk",TRUE,"Low Risk")</f>
        <v>Low Risk</v>
      </c>
    </row>
    <row r="4479" spans="1:19">
      <c r="A4479">
        <v>4478</v>
      </c>
      <c r="B4479">
        <v>79.72</v>
      </c>
      <c r="C4479">
        <v>6</v>
      </c>
      <c r="D4479" t="s">
        <v>48</v>
      </c>
      <c r="E4479">
        <v>0</v>
      </c>
      <c r="F4479">
        <v>0</v>
      </c>
      <c r="G4479">
        <v>57</v>
      </c>
      <c r="H4479">
        <v>2</v>
      </c>
      <c r="I4479">
        <v>56</v>
      </c>
      <c r="J4479">
        <v>0</v>
      </c>
      <c r="K4479">
        <f>_xlfn.XLOOKUP(FraudData[[#This Row],[amount]],AmountRules[Amount Min],AmountRules[Risk Points],,-1)</f>
        <v>0</v>
      </c>
      <c r="L4479">
        <f>_xlfn.XLOOKUP(FraudData[[#This Row],[transaction_hour]],TimeRules[Hour Min],TimeRules[Risk Points],,-1)</f>
        <v>0</v>
      </c>
      <c r="M4479">
        <f>_xlfn.XLOOKUP(FraudData[[#This Row],[foreign_transaction]],ForeignRules[Foreign Transaction],ForeignRules[Risk Points],0)</f>
        <v>0</v>
      </c>
      <c r="N4479">
        <f>_xlfn.XLOOKUP(FraudData[[#This Row],[location_mismatch]],Table10[Location Mismatch],Table10[Risk Points],0)</f>
        <v>0</v>
      </c>
      <c r="O4479">
        <f>_xlfn.XLOOKUP(FraudData[[#This Row],[device_trust_score]],DeviceRules[Device Min],DeviceRules[Risk Points],,-1)</f>
        <v>1</v>
      </c>
      <c r="P4479">
        <f>_xlfn.XLOOKUP(FraudData[[#This Row],[velocity_last_24h]],VelocityRules[Velocity Min],VelocityRules[Risk Points],,-1)</f>
        <v>0</v>
      </c>
      <c r="Q4479">
        <f>_xlfn.XLOOKUP(FraudData[[#This Row],[merchant_category]],MerchantRules[Merchant Category],MerchantRules[Risk Points],0)</f>
        <v>0</v>
      </c>
      <c r="R4479">
        <f>SUM(FraudData[[#This Row],[Amount Risk]:[Merchant Risk]])</f>
        <v>1</v>
      </c>
      <c r="S4479" t="str" cm="1">
        <f t="array" ref="S4479">_xlfn.IFS(FraudData[[#This Row],[Fraud Risk Score]]&gt;=8,"High Risk",FraudData[[#This Row],[Fraud Risk Score]]&gt;=6,"Medium Risk",TRUE,"Low Risk")</f>
        <v>Low Risk</v>
      </c>
    </row>
    <row r="4480" spans="1:19">
      <c r="A4480">
        <v>4479</v>
      </c>
      <c r="B4480">
        <v>162.16</v>
      </c>
      <c r="C4480">
        <v>14</v>
      </c>
      <c r="D4480" t="s">
        <v>49</v>
      </c>
      <c r="E4480">
        <v>0</v>
      </c>
      <c r="F4480">
        <v>0</v>
      </c>
      <c r="G4480">
        <v>97</v>
      </c>
      <c r="H4480">
        <v>1</v>
      </c>
      <c r="I4480">
        <v>42</v>
      </c>
      <c r="J4480">
        <v>0</v>
      </c>
      <c r="K4480">
        <f>_xlfn.XLOOKUP(FraudData[[#This Row],[amount]],AmountRules[Amount Min],AmountRules[Risk Points],,-1)</f>
        <v>0</v>
      </c>
      <c r="L4480">
        <f>_xlfn.XLOOKUP(FraudData[[#This Row],[transaction_hour]],TimeRules[Hour Min],TimeRules[Risk Points],,-1)</f>
        <v>0</v>
      </c>
      <c r="M4480">
        <f>_xlfn.XLOOKUP(FraudData[[#This Row],[foreign_transaction]],ForeignRules[Foreign Transaction],ForeignRules[Risk Points],0)</f>
        <v>0</v>
      </c>
      <c r="N4480">
        <f>_xlfn.XLOOKUP(FraudData[[#This Row],[location_mismatch]],Table10[Location Mismatch],Table10[Risk Points],0)</f>
        <v>0</v>
      </c>
      <c r="O4480">
        <f>_xlfn.XLOOKUP(FraudData[[#This Row],[device_trust_score]],DeviceRules[Device Min],DeviceRules[Risk Points],,-1)</f>
        <v>0</v>
      </c>
      <c r="P4480">
        <f>_xlfn.XLOOKUP(FraudData[[#This Row],[velocity_last_24h]],VelocityRules[Velocity Min],VelocityRules[Risk Points],,-1)</f>
        <v>0</v>
      </c>
      <c r="Q4480">
        <f>_xlfn.XLOOKUP(FraudData[[#This Row],[merchant_category]],MerchantRules[Merchant Category],MerchantRules[Risk Points],0)</f>
        <v>1</v>
      </c>
      <c r="R4480">
        <f>SUM(FraudData[[#This Row],[Amount Risk]:[Merchant Risk]])</f>
        <v>1</v>
      </c>
      <c r="S4480" t="str" cm="1">
        <f t="array" ref="S4480">_xlfn.IFS(FraudData[[#This Row],[Fraud Risk Score]]&gt;=8,"High Risk",FraudData[[#This Row],[Fraud Risk Score]]&gt;=6,"Medium Risk",TRUE,"Low Risk")</f>
        <v>Low Risk</v>
      </c>
    </row>
    <row r="4481" spans="1:19">
      <c r="A4481">
        <v>4480</v>
      </c>
      <c r="B4481">
        <v>154.27000000000001</v>
      </c>
      <c r="C4481">
        <v>16</v>
      </c>
      <c r="D4481" t="s">
        <v>48</v>
      </c>
      <c r="E4481">
        <v>1</v>
      </c>
      <c r="F4481">
        <v>0</v>
      </c>
      <c r="G4481">
        <v>59</v>
      </c>
      <c r="H4481">
        <v>0</v>
      </c>
      <c r="I4481">
        <v>47</v>
      </c>
      <c r="J4481">
        <v>0</v>
      </c>
      <c r="K4481">
        <f>_xlfn.XLOOKUP(FraudData[[#This Row],[amount]],AmountRules[Amount Min],AmountRules[Risk Points],,-1)</f>
        <v>0</v>
      </c>
      <c r="L4481">
        <f>_xlfn.XLOOKUP(FraudData[[#This Row],[transaction_hour]],TimeRules[Hour Min],TimeRules[Risk Points],,-1)</f>
        <v>0</v>
      </c>
      <c r="M4481">
        <f>_xlfn.XLOOKUP(FraudData[[#This Row],[foreign_transaction]],ForeignRules[Foreign Transaction],ForeignRules[Risk Points],0)</f>
        <v>3</v>
      </c>
      <c r="N4481">
        <f>_xlfn.XLOOKUP(FraudData[[#This Row],[location_mismatch]],Table10[Location Mismatch],Table10[Risk Points],0)</f>
        <v>0</v>
      </c>
      <c r="O4481">
        <f>_xlfn.XLOOKUP(FraudData[[#This Row],[device_trust_score]],DeviceRules[Device Min],DeviceRules[Risk Points],,-1)</f>
        <v>1</v>
      </c>
      <c r="P4481">
        <f>_xlfn.XLOOKUP(FraudData[[#This Row],[velocity_last_24h]],VelocityRules[Velocity Min],VelocityRules[Risk Points],,-1)</f>
        <v>0</v>
      </c>
      <c r="Q4481">
        <f>_xlfn.XLOOKUP(FraudData[[#This Row],[merchant_category]],MerchantRules[Merchant Category],MerchantRules[Risk Points],0)</f>
        <v>0</v>
      </c>
      <c r="R4481">
        <f>SUM(FraudData[[#This Row],[Amount Risk]:[Merchant Risk]])</f>
        <v>4</v>
      </c>
      <c r="S4481" t="str" cm="1">
        <f t="array" ref="S4481">_xlfn.IFS(FraudData[[#This Row],[Fraud Risk Score]]&gt;=8,"High Risk",FraudData[[#This Row],[Fraud Risk Score]]&gt;=6,"Medium Risk",TRUE,"Low Risk")</f>
        <v>Low Risk</v>
      </c>
    </row>
    <row r="4482" spans="1:19">
      <c r="A4482">
        <v>4481</v>
      </c>
      <c r="B4482">
        <v>31.7</v>
      </c>
      <c r="C4482">
        <v>0</v>
      </c>
      <c r="D4482" t="s">
        <v>48</v>
      </c>
      <c r="E4482">
        <v>0</v>
      </c>
      <c r="F4482">
        <v>0</v>
      </c>
      <c r="G4482">
        <v>62</v>
      </c>
      <c r="H4482">
        <v>1</v>
      </c>
      <c r="I4482">
        <v>53</v>
      </c>
      <c r="J4482">
        <v>0</v>
      </c>
      <c r="K4482">
        <f>_xlfn.XLOOKUP(FraudData[[#This Row],[amount]],AmountRules[Amount Min],AmountRules[Risk Points],,-1)</f>
        <v>0</v>
      </c>
      <c r="L4482">
        <f>_xlfn.XLOOKUP(FraudData[[#This Row],[transaction_hour]],TimeRules[Hour Min],TimeRules[Risk Points],,-1)</f>
        <v>3</v>
      </c>
      <c r="M4482">
        <f>_xlfn.XLOOKUP(FraudData[[#This Row],[foreign_transaction]],ForeignRules[Foreign Transaction],ForeignRules[Risk Points],0)</f>
        <v>0</v>
      </c>
      <c r="N4482">
        <f>_xlfn.XLOOKUP(FraudData[[#This Row],[location_mismatch]],Table10[Location Mismatch],Table10[Risk Points],0)</f>
        <v>0</v>
      </c>
      <c r="O4482">
        <f>_xlfn.XLOOKUP(FraudData[[#This Row],[device_trust_score]],DeviceRules[Device Min],DeviceRules[Risk Points],,-1)</f>
        <v>1</v>
      </c>
      <c r="P4482">
        <f>_xlfn.XLOOKUP(FraudData[[#This Row],[velocity_last_24h]],VelocityRules[Velocity Min],VelocityRules[Risk Points],,-1)</f>
        <v>0</v>
      </c>
      <c r="Q4482">
        <f>_xlfn.XLOOKUP(FraudData[[#This Row],[merchant_category]],MerchantRules[Merchant Category],MerchantRules[Risk Points],0)</f>
        <v>0</v>
      </c>
      <c r="R4482">
        <f>SUM(FraudData[[#This Row],[Amount Risk]:[Merchant Risk]])</f>
        <v>4</v>
      </c>
      <c r="S4482" t="str" cm="1">
        <f t="array" ref="S4482">_xlfn.IFS(FraudData[[#This Row],[Fraud Risk Score]]&gt;=8,"High Risk",FraudData[[#This Row],[Fraud Risk Score]]&gt;=6,"Medium Risk",TRUE,"Low Risk")</f>
        <v>Low Risk</v>
      </c>
    </row>
    <row r="4483" spans="1:19">
      <c r="A4483">
        <v>4482</v>
      </c>
      <c r="B4483">
        <v>114.87</v>
      </c>
      <c r="C4483">
        <v>8</v>
      </c>
      <c r="D4483" t="s">
        <v>48</v>
      </c>
      <c r="E4483">
        <v>0</v>
      </c>
      <c r="F4483">
        <v>0</v>
      </c>
      <c r="G4483">
        <v>81</v>
      </c>
      <c r="H4483">
        <v>4</v>
      </c>
      <c r="I4483">
        <v>55</v>
      </c>
      <c r="J4483">
        <v>0</v>
      </c>
      <c r="K4483">
        <f>_xlfn.XLOOKUP(FraudData[[#This Row],[amount]],AmountRules[Amount Min],AmountRules[Risk Points],,-1)</f>
        <v>0</v>
      </c>
      <c r="L4483">
        <f>_xlfn.XLOOKUP(FraudData[[#This Row],[transaction_hour]],TimeRules[Hour Min],TimeRules[Risk Points],,-1)</f>
        <v>0</v>
      </c>
      <c r="M4483">
        <f>_xlfn.XLOOKUP(FraudData[[#This Row],[foreign_transaction]],ForeignRules[Foreign Transaction],ForeignRules[Risk Points],0)</f>
        <v>0</v>
      </c>
      <c r="N4483">
        <f>_xlfn.XLOOKUP(FraudData[[#This Row],[location_mismatch]],Table10[Location Mismatch],Table10[Risk Points],0)</f>
        <v>0</v>
      </c>
      <c r="O4483">
        <f>_xlfn.XLOOKUP(FraudData[[#This Row],[device_trust_score]],DeviceRules[Device Min],DeviceRules[Risk Points],,-1)</f>
        <v>0</v>
      </c>
      <c r="P4483">
        <f>_xlfn.XLOOKUP(FraudData[[#This Row],[velocity_last_24h]],VelocityRules[Velocity Min],VelocityRules[Risk Points],,-1)</f>
        <v>0</v>
      </c>
      <c r="Q4483">
        <f>_xlfn.XLOOKUP(FraudData[[#This Row],[merchant_category]],MerchantRules[Merchant Category],MerchantRules[Risk Points],0)</f>
        <v>0</v>
      </c>
      <c r="R4483">
        <f>SUM(FraudData[[#This Row],[Amount Risk]:[Merchant Risk]])</f>
        <v>0</v>
      </c>
      <c r="S4483" t="str" cm="1">
        <f t="array" ref="S4483">_xlfn.IFS(FraudData[[#This Row],[Fraud Risk Score]]&gt;=8,"High Risk",FraudData[[#This Row],[Fraud Risk Score]]&gt;=6,"Medium Risk",TRUE,"Low Risk")</f>
        <v>Low Risk</v>
      </c>
    </row>
    <row r="4484" spans="1:19">
      <c r="A4484">
        <v>4483</v>
      </c>
      <c r="B4484">
        <v>145.13</v>
      </c>
      <c r="C4484">
        <v>21</v>
      </c>
      <c r="D4484" t="s">
        <v>49</v>
      </c>
      <c r="E4484">
        <v>0</v>
      </c>
      <c r="F4484">
        <v>0</v>
      </c>
      <c r="G4484">
        <v>57</v>
      </c>
      <c r="H4484">
        <v>1</v>
      </c>
      <c r="I4484">
        <v>47</v>
      </c>
      <c r="J4484">
        <v>0</v>
      </c>
      <c r="K4484">
        <f>_xlfn.XLOOKUP(FraudData[[#This Row],[amount]],AmountRules[Amount Min],AmountRules[Risk Points],,-1)</f>
        <v>0</v>
      </c>
      <c r="L4484">
        <f>_xlfn.XLOOKUP(FraudData[[#This Row],[transaction_hour]],TimeRules[Hour Min],TimeRules[Risk Points],,-1)</f>
        <v>0</v>
      </c>
      <c r="M4484">
        <f>_xlfn.XLOOKUP(FraudData[[#This Row],[foreign_transaction]],ForeignRules[Foreign Transaction],ForeignRules[Risk Points],0)</f>
        <v>0</v>
      </c>
      <c r="N4484">
        <f>_xlfn.XLOOKUP(FraudData[[#This Row],[location_mismatch]],Table10[Location Mismatch],Table10[Risk Points],0)</f>
        <v>0</v>
      </c>
      <c r="O4484">
        <f>_xlfn.XLOOKUP(FraudData[[#This Row],[device_trust_score]],DeviceRules[Device Min],DeviceRules[Risk Points],,-1)</f>
        <v>1</v>
      </c>
      <c r="P4484">
        <f>_xlfn.XLOOKUP(FraudData[[#This Row],[velocity_last_24h]],VelocityRules[Velocity Min],VelocityRules[Risk Points],,-1)</f>
        <v>0</v>
      </c>
      <c r="Q4484">
        <f>_xlfn.XLOOKUP(FraudData[[#This Row],[merchant_category]],MerchantRules[Merchant Category],MerchantRules[Risk Points],0)</f>
        <v>1</v>
      </c>
      <c r="R4484">
        <f>SUM(FraudData[[#This Row],[Amount Risk]:[Merchant Risk]])</f>
        <v>2</v>
      </c>
      <c r="S4484" t="str" cm="1">
        <f t="array" ref="S4484">_xlfn.IFS(FraudData[[#This Row],[Fraud Risk Score]]&gt;=8,"High Risk",FraudData[[#This Row],[Fraud Risk Score]]&gt;=6,"Medium Risk",TRUE,"Low Risk")</f>
        <v>Low Risk</v>
      </c>
    </row>
    <row r="4485" spans="1:19">
      <c r="A4485">
        <v>4484</v>
      </c>
      <c r="B4485">
        <v>152.03</v>
      </c>
      <c r="C4485">
        <v>13</v>
      </c>
      <c r="D4485" t="s">
        <v>46</v>
      </c>
      <c r="E4485">
        <v>0</v>
      </c>
      <c r="F4485">
        <v>0</v>
      </c>
      <c r="G4485">
        <v>68</v>
      </c>
      <c r="H4485">
        <v>1</v>
      </c>
      <c r="I4485">
        <v>32</v>
      </c>
      <c r="J4485">
        <v>0</v>
      </c>
      <c r="K4485">
        <f>_xlfn.XLOOKUP(FraudData[[#This Row],[amount]],AmountRules[Amount Min],AmountRules[Risk Points],,-1)</f>
        <v>0</v>
      </c>
      <c r="L4485">
        <f>_xlfn.XLOOKUP(FraudData[[#This Row],[transaction_hour]],TimeRules[Hour Min],TimeRules[Risk Points],,-1)</f>
        <v>0</v>
      </c>
      <c r="M4485">
        <f>_xlfn.XLOOKUP(FraudData[[#This Row],[foreign_transaction]],ForeignRules[Foreign Transaction],ForeignRules[Risk Points],0)</f>
        <v>0</v>
      </c>
      <c r="N4485">
        <f>_xlfn.XLOOKUP(FraudData[[#This Row],[location_mismatch]],Table10[Location Mismatch],Table10[Risk Points],0)</f>
        <v>0</v>
      </c>
      <c r="O4485">
        <f>_xlfn.XLOOKUP(FraudData[[#This Row],[device_trust_score]],DeviceRules[Device Min],DeviceRules[Risk Points],,-1)</f>
        <v>1</v>
      </c>
      <c r="P4485">
        <f>_xlfn.XLOOKUP(FraudData[[#This Row],[velocity_last_24h]],VelocityRules[Velocity Min],VelocityRules[Risk Points],,-1)</f>
        <v>0</v>
      </c>
      <c r="Q4485">
        <f>_xlfn.XLOOKUP(FraudData[[#This Row],[merchant_category]],MerchantRules[Merchant Category],MerchantRules[Risk Points],0)</f>
        <v>0</v>
      </c>
      <c r="R4485">
        <f>SUM(FraudData[[#This Row],[Amount Risk]:[Merchant Risk]])</f>
        <v>1</v>
      </c>
      <c r="S4485" t="str" cm="1">
        <f t="array" ref="S4485">_xlfn.IFS(FraudData[[#This Row],[Fraud Risk Score]]&gt;=8,"High Risk",FraudData[[#This Row],[Fraud Risk Score]]&gt;=6,"Medium Risk",TRUE,"Low Risk")</f>
        <v>Low Risk</v>
      </c>
    </row>
    <row r="4486" spans="1:19">
      <c r="A4486">
        <v>4485</v>
      </c>
      <c r="B4486">
        <v>42.45</v>
      </c>
      <c r="C4486">
        <v>15</v>
      </c>
      <c r="D4486" t="s">
        <v>48</v>
      </c>
      <c r="E4486">
        <v>0</v>
      </c>
      <c r="F4486">
        <v>0</v>
      </c>
      <c r="G4486">
        <v>77</v>
      </c>
      <c r="H4486">
        <v>2</v>
      </c>
      <c r="I4486">
        <v>48</v>
      </c>
      <c r="J4486">
        <v>0</v>
      </c>
      <c r="K4486">
        <f>_xlfn.XLOOKUP(FraudData[[#This Row],[amount]],AmountRules[Amount Min],AmountRules[Risk Points],,-1)</f>
        <v>0</v>
      </c>
      <c r="L4486">
        <f>_xlfn.XLOOKUP(FraudData[[#This Row],[transaction_hour]],TimeRules[Hour Min],TimeRules[Risk Points],,-1)</f>
        <v>0</v>
      </c>
      <c r="M4486">
        <f>_xlfn.XLOOKUP(FraudData[[#This Row],[foreign_transaction]],ForeignRules[Foreign Transaction],ForeignRules[Risk Points],0)</f>
        <v>0</v>
      </c>
      <c r="N4486">
        <f>_xlfn.XLOOKUP(FraudData[[#This Row],[location_mismatch]],Table10[Location Mismatch],Table10[Risk Points],0)</f>
        <v>0</v>
      </c>
      <c r="O4486">
        <f>_xlfn.XLOOKUP(FraudData[[#This Row],[device_trust_score]],DeviceRules[Device Min],DeviceRules[Risk Points],,-1)</f>
        <v>0</v>
      </c>
      <c r="P4486">
        <f>_xlfn.XLOOKUP(FraudData[[#This Row],[velocity_last_24h]],VelocityRules[Velocity Min],VelocityRules[Risk Points],,-1)</f>
        <v>0</v>
      </c>
      <c r="Q4486">
        <f>_xlfn.XLOOKUP(FraudData[[#This Row],[merchant_category]],MerchantRules[Merchant Category],MerchantRules[Risk Points],0)</f>
        <v>0</v>
      </c>
      <c r="R4486">
        <f>SUM(FraudData[[#This Row],[Amount Risk]:[Merchant Risk]])</f>
        <v>0</v>
      </c>
      <c r="S4486" t="str" cm="1">
        <f t="array" ref="S4486">_xlfn.IFS(FraudData[[#This Row],[Fraud Risk Score]]&gt;=8,"High Risk",FraudData[[#This Row],[Fraud Risk Score]]&gt;=6,"Medium Risk",TRUE,"Low Risk")</f>
        <v>Low Risk</v>
      </c>
    </row>
    <row r="4487" spans="1:19">
      <c r="A4487">
        <v>4486</v>
      </c>
      <c r="B4487">
        <v>244.05</v>
      </c>
      <c r="C4487">
        <v>20</v>
      </c>
      <c r="D4487" t="s">
        <v>50</v>
      </c>
      <c r="E4487">
        <v>0</v>
      </c>
      <c r="F4487">
        <v>0</v>
      </c>
      <c r="G4487">
        <v>44</v>
      </c>
      <c r="H4487">
        <v>2</v>
      </c>
      <c r="I4487">
        <v>60</v>
      </c>
      <c r="J4487">
        <v>0</v>
      </c>
      <c r="K4487">
        <f>_xlfn.XLOOKUP(FraudData[[#This Row],[amount]],AmountRules[Amount Min],AmountRules[Risk Points],,-1)</f>
        <v>0</v>
      </c>
      <c r="L4487">
        <f>_xlfn.XLOOKUP(FraudData[[#This Row],[transaction_hour]],TimeRules[Hour Min],TimeRules[Risk Points],,-1)</f>
        <v>0</v>
      </c>
      <c r="M4487">
        <f>_xlfn.XLOOKUP(FraudData[[#This Row],[foreign_transaction]],ForeignRules[Foreign Transaction],ForeignRules[Risk Points],0)</f>
        <v>0</v>
      </c>
      <c r="N4487">
        <f>_xlfn.XLOOKUP(FraudData[[#This Row],[location_mismatch]],Table10[Location Mismatch],Table10[Risk Points],0)</f>
        <v>0</v>
      </c>
      <c r="O4487">
        <f>_xlfn.XLOOKUP(FraudData[[#This Row],[device_trust_score]],DeviceRules[Device Min],DeviceRules[Risk Points],,-1)</f>
        <v>2</v>
      </c>
      <c r="P4487">
        <f>_xlfn.XLOOKUP(FraudData[[#This Row],[velocity_last_24h]],VelocityRules[Velocity Min],VelocityRules[Risk Points],,-1)</f>
        <v>0</v>
      </c>
      <c r="Q4487">
        <f>_xlfn.XLOOKUP(FraudData[[#This Row],[merchant_category]],MerchantRules[Merchant Category],MerchantRules[Risk Points],0)</f>
        <v>0</v>
      </c>
      <c r="R4487">
        <f>SUM(FraudData[[#This Row],[Amount Risk]:[Merchant Risk]])</f>
        <v>2</v>
      </c>
      <c r="S4487" t="str" cm="1">
        <f t="array" ref="S4487">_xlfn.IFS(FraudData[[#This Row],[Fraud Risk Score]]&gt;=8,"High Risk",FraudData[[#This Row],[Fraud Risk Score]]&gt;=6,"Medium Risk",TRUE,"Low Risk")</f>
        <v>Low Risk</v>
      </c>
    </row>
    <row r="4488" spans="1:19">
      <c r="A4488">
        <v>4487</v>
      </c>
      <c r="B4488">
        <v>4.59</v>
      </c>
      <c r="C4488">
        <v>12</v>
      </c>
      <c r="D4488" t="s">
        <v>47</v>
      </c>
      <c r="E4488">
        <v>0</v>
      </c>
      <c r="F4488">
        <v>0</v>
      </c>
      <c r="G4488">
        <v>87</v>
      </c>
      <c r="H4488">
        <v>2</v>
      </c>
      <c r="I4488">
        <v>42</v>
      </c>
      <c r="J4488">
        <v>0</v>
      </c>
      <c r="K4488">
        <f>_xlfn.XLOOKUP(FraudData[[#This Row],[amount]],AmountRules[Amount Min],AmountRules[Risk Points],,-1)</f>
        <v>0</v>
      </c>
      <c r="L4488">
        <f>_xlfn.XLOOKUP(FraudData[[#This Row],[transaction_hour]],TimeRules[Hour Min],TimeRules[Risk Points],,-1)</f>
        <v>0</v>
      </c>
      <c r="M4488">
        <f>_xlfn.XLOOKUP(FraudData[[#This Row],[foreign_transaction]],ForeignRules[Foreign Transaction],ForeignRules[Risk Points],0)</f>
        <v>0</v>
      </c>
      <c r="N4488">
        <f>_xlfn.XLOOKUP(FraudData[[#This Row],[location_mismatch]],Table10[Location Mismatch],Table10[Risk Points],0)</f>
        <v>0</v>
      </c>
      <c r="O4488">
        <f>_xlfn.XLOOKUP(FraudData[[#This Row],[device_trust_score]],DeviceRules[Device Min],DeviceRules[Risk Points],,-1)</f>
        <v>0</v>
      </c>
      <c r="P4488">
        <f>_xlfn.XLOOKUP(FraudData[[#This Row],[velocity_last_24h]],VelocityRules[Velocity Min],VelocityRules[Risk Points],,-1)</f>
        <v>0</v>
      </c>
      <c r="Q4488">
        <f>_xlfn.XLOOKUP(FraudData[[#This Row],[merchant_category]],MerchantRules[Merchant Category],MerchantRules[Risk Points],0)</f>
        <v>0</v>
      </c>
      <c r="R4488">
        <f>SUM(FraudData[[#This Row],[Amount Risk]:[Merchant Risk]])</f>
        <v>0</v>
      </c>
      <c r="S4488" t="str" cm="1">
        <f t="array" ref="S4488">_xlfn.IFS(FraudData[[#This Row],[Fraud Risk Score]]&gt;=8,"High Risk",FraudData[[#This Row],[Fraud Risk Score]]&gt;=6,"Medium Risk",TRUE,"Low Risk")</f>
        <v>Low Risk</v>
      </c>
    </row>
    <row r="4489" spans="1:19">
      <c r="A4489">
        <v>4488</v>
      </c>
      <c r="B4489">
        <v>78.88</v>
      </c>
      <c r="C4489">
        <v>5</v>
      </c>
      <c r="D4489" t="s">
        <v>47</v>
      </c>
      <c r="E4489">
        <v>0</v>
      </c>
      <c r="F4489">
        <v>0</v>
      </c>
      <c r="G4489">
        <v>75</v>
      </c>
      <c r="H4489">
        <v>1</v>
      </c>
      <c r="I4489">
        <v>40</v>
      </c>
      <c r="J4489">
        <v>0</v>
      </c>
      <c r="K4489">
        <f>_xlfn.XLOOKUP(FraudData[[#This Row],[amount]],AmountRules[Amount Min],AmountRules[Risk Points],,-1)</f>
        <v>0</v>
      </c>
      <c r="L4489">
        <f>_xlfn.XLOOKUP(FraudData[[#This Row],[transaction_hour]],TimeRules[Hour Min],TimeRules[Risk Points],,-1)</f>
        <v>0</v>
      </c>
      <c r="M4489">
        <f>_xlfn.XLOOKUP(FraudData[[#This Row],[foreign_transaction]],ForeignRules[Foreign Transaction],ForeignRules[Risk Points],0)</f>
        <v>0</v>
      </c>
      <c r="N4489">
        <f>_xlfn.XLOOKUP(FraudData[[#This Row],[location_mismatch]],Table10[Location Mismatch],Table10[Risk Points],0)</f>
        <v>0</v>
      </c>
      <c r="O4489">
        <f>_xlfn.XLOOKUP(FraudData[[#This Row],[device_trust_score]],DeviceRules[Device Min],DeviceRules[Risk Points],,-1)</f>
        <v>0</v>
      </c>
      <c r="P4489">
        <f>_xlfn.XLOOKUP(FraudData[[#This Row],[velocity_last_24h]],VelocityRules[Velocity Min],VelocityRules[Risk Points],,-1)</f>
        <v>0</v>
      </c>
      <c r="Q4489">
        <f>_xlfn.XLOOKUP(FraudData[[#This Row],[merchant_category]],MerchantRules[Merchant Category],MerchantRules[Risk Points],0)</f>
        <v>0</v>
      </c>
      <c r="R4489">
        <f>SUM(FraudData[[#This Row],[Amount Risk]:[Merchant Risk]])</f>
        <v>0</v>
      </c>
      <c r="S4489" t="str" cm="1">
        <f t="array" ref="S4489">_xlfn.IFS(FraudData[[#This Row],[Fraud Risk Score]]&gt;=8,"High Risk",FraudData[[#This Row],[Fraud Risk Score]]&gt;=6,"Medium Risk",TRUE,"Low Risk")</f>
        <v>Low Risk</v>
      </c>
    </row>
    <row r="4490" spans="1:19">
      <c r="A4490">
        <v>4489</v>
      </c>
      <c r="B4490">
        <v>272.72000000000003</v>
      </c>
      <c r="C4490">
        <v>21</v>
      </c>
      <c r="D4490" t="s">
        <v>47</v>
      </c>
      <c r="E4490">
        <v>0</v>
      </c>
      <c r="F4490">
        <v>0</v>
      </c>
      <c r="G4490">
        <v>38</v>
      </c>
      <c r="H4490">
        <v>8</v>
      </c>
      <c r="I4490">
        <v>63</v>
      </c>
      <c r="J4490">
        <v>0</v>
      </c>
      <c r="K4490">
        <f>_xlfn.XLOOKUP(FraudData[[#This Row],[amount]],AmountRules[Amount Min],AmountRules[Risk Points],,-1)</f>
        <v>0</v>
      </c>
      <c r="L4490">
        <f>_xlfn.XLOOKUP(FraudData[[#This Row],[transaction_hour]],TimeRules[Hour Min],TimeRules[Risk Points],,-1)</f>
        <v>0</v>
      </c>
      <c r="M4490">
        <f>_xlfn.XLOOKUP(FraudData[[#This Row],[foreign_transaction]],ForeignRules[Foreign Transaction],ForeignRules[Risk Points],0)</f>
        <v>0</v>
      </c>
      <c r="N4490">
        <f>_xlfn.XLOOKUP(FraudData[[#This Row],[location_mismatch]],Table10[Location Mismatch],Table10[Risk Points],0)</f>
        <v>0</v>
      </c>
      <c r="O4490">
        <f>_xlfn.XLOOKUP(FraudData[[#This Row],[device_trust_score]],DeviceRules[Device Min],DeviceRules[Risk Points],,-1)</f>
        <v>2</v>
      </c>
      <c r="P4490">
        <f>_xlfn.XLOOKUP(FraudData[[#This Row],[velocity_last_24h]],VelocityRules[Velocity Min],VelocityRules[Risk Points],,-1)</f>
        <v>2</v>
      </c>
      <c r="Q4490">
        <f>_xlfn.XLOOKUP(FraudData[[#This Row],[merchant_category]],MerchantRules[Merchant Category],MerchantRules[Risk Points],0)</f>
        <v>0</v>
      </c>
      <c r="R4490">
        <f>SUM(FraudData[[#This Row],[Amount Risk]:[Merchant Risk]])</f>
        <v>4</v>
      </c>
      <c r="S4490" t="str" cm="1">
        <f t="array" ref="S4490">_xlfn.IFS(FraudData[[#This Row],[Fraud Risk Score]]&gt;=8,"High Risk",FraudData[[#This Row],[Fraud Risk Score]]&gt;=6,"Medium Risk",TRUE,"Low Risk")</f>
        <v>Low Risk</v>
      </c>
    </row>
    <row r="4491" spans="1:19">
      <c r="A4491">
        <v>4490</v>
      </c>
      <c r="B4491">
        <v>149.38</v>
      </c>
      <c r="C4491">
        <v>0</v>
      </c>
      <c r="D4491" t="s">
        <v>49</v>
      </c>
      <c r="E4491">
        <v>0</v>
      </c>
      <c r="F4491">
        <v>0</v>
      </c>
      <c r="G4491">
        <v>59</v>
      </c>
      <c r="H4491">
        <v>2</v>
      </c>
      <c r="I4491">
        <v>43</v>
      </c>
      <c r="J4491">
        <v>0</v>
      </c>
      <c r="K4491">
        <f>_xlfn.XLOOKUP(FraudData[[#This Row],[amount]],AmountRules[Amount Min],AmountRules[Risk Points],,-1)</f>
        <v>0</v>
      </c>
      <c r="L4491">
        <f>_xlfn.XLOOKUP(FraudData[[#This Row],[transaction_hour]],TimeRules[Hour Min],TimeRules[Risk Points],,-1)</f>
        <v>3</v>
      </c>
      <c r="M4491">
        <f>_xlfn.XLOOKUP(FraudData[[#This Row],[foreign_transaction]],ForeignRules[Foreign Transaction],ForeignRules[Risk Points],0)</f>
        <v>0</v>
      </c>
      <c r="N4491">
        <f>_xlfn.XLOOKUP(FraudData[[#This Row],[location_mismatch]],Table10[Location Mismatch],Table10[Risk Points],0)</f>
        <v>0</v>
      </c>
      <c r="O4491">
        <f>_xlfn.XLOOKUP(FraudData[[#This Row],[device_trust_score]],DeviceRules[Device Min],DeviceRules[Risk Points],,-1)</f>
        <v>1</v>
      </c>
      <c r="P4491">
        <f>_xlfn.XLOOKUP(FraudData[[#This Row],[velocity_last_24h]],VelocityRules[Velocity Min],VelocityRules[Risk Points],,-1)</f>
        <v>0</v>
      </c>
      <c r="Q4491">
        <f>_xlfn.XLOOKUP(FraudData[[#This Row],[merchant_category]],MerchantRules[Merchant Category],MerchantRules[Risk Points],0)</f>
        <v>1</v>
      </c>
      <c r="R4491">
        <f>SUM(FraudData[[#This Row],[Amount Risk]:[Merchant Risk]])</f>
        <v>5</v>
      </c>
      <c r="S4491" t="str" cm="1">
        <f t="array" ref="S4491">_xlfn.IFS(FraudData[[#This Row],[Fraud Risk Score]]&gt;=8,"High Risk",FraudData[[#This Row],[Fraud Risk Score]]&gt;=6,"Medium Risk",TRUE,"Low Risk")</f>
        <v>Low Risk</v>
      </c>
    </row>
    <row r="4492" spans="1:19">
      <c r="A4492">
        <v>4491</v>
      </c>
      <c r="B4492">
        <v>54.48</v>
      </c>
      <c r="C4492">
        <v>20</v>
      </c>
      <c r="D4492" t="s">
        <v>50</v>
      </c>
      <c r="E4492">
        <v>0</v>
      </c>
      <c r="F4492">
        <v>0</v>
      </c>
      <c r="G4492">
        <v>69</v>
      </c>
      <c r="H4492">
        <v>0</v>
      </c>
      <c r="I4492">
        <v>67</v>
      </c>
      <c r="J4492">
        <v>0</v>
      </c>
      <c r="K4492">
        <f>_xlfn.XLOOKUP(FraudData[[#This Row],[amount]],AmountRules[Amount Min],AmountRules[Risk Points],,-1)</f>
        <v>0</v>
      </c>
      <c r="L4492">
        <f>_xlfn.XLOOKUP(FraudData[[#This Row],[transaction_hour]],TimeRules[Hour Min],TimeRules[Risk Points],,-1)</f>
        <v>0</v>
      </c>
      <c r="M4492">
        <f>_xlfn.XLOOKUP(FraudData[[#This Row],[foreign_transaction]],ForeignRules[Foreign Transaction],ForeignRules[Risk Points],0)</f>
        <v>0</v>
      </c>
      <c r="N4492">
        <f>_xlfn.XLOOKUP(FraudData[[#This Row],[location_mismatch]],Table10[Location Mismatch],Table10[Risk Points],0)</f>
        <v>0</v>
      </c>
      <c r="O4492">
        <f>_xlfn.XLOOKUP(FraudData[[#This Row],[device_trust_score]],DeviceRules[Device Min],DeviceRules[Risk Points],,-1)</f>
        <v>1</v>
      </c>
      <c r="P4492">
        <f>_xlfn.XLOOKUP(FraudData[[#This Row],[velocity_last_24h]],VelocityRules[Velocity Min],VelocityRules[Risk Points],,-1)</f>
        <v>0</v>
      </c>
      <c r="Q4492">
        <f>_xlfn.XLOOKUP(FraudData[[#This Row],[merchant_category]],MerchantRules[Merchant Category],MerchantRules[Risk Points],0)</f>
        <v>0</v>
      </c>
      <c r="R4492">
        <f>SUM(FraudData[[#This Row],[Amount Risk]:[Merchant Risk]])</f>
        <v>1</v>
      </c>
      <c r="S4492" t="str" cm="1">
        <f t="array" ref="S4492">_xlfn.IFS(FraudData[[#This Row],[Fraud Risk Score]]&gt;=8,"High Risk",FraudData[[#This Row],[Fraud Risk Score]]&gt;=6,"Medium Risk",TRUE,"Low Risk")</f>
        <v>Low Risk</v>
      </c>
    </row>
    <row r="4493" spans="1:19">
      <c r="A4493">
        <v>4492</v>
      </c>
      <c r="B4493">
        <v>213.71</v>
      </c>
      <c r="C4493">
        <v>3</v>
      </c>
      <c r="D4493" t="s">
        <v>50</v>
      </c>
      <c r="E4493">
        <v>0</v>
      </c>
      <c r="F4493">
        <v>0</v>
      </c>
      <c r="G4493">
        <v>57</v>
      </c>
      <c r="H4493">
        <v>3</v>
      </c>
      <c r="I4493">
        <v>39</v>
      </c>
      <c r="J4493">
        <v>0</v>
      </c>
      <c r="K4493">
        <f>_xlfn.XLOOKUP(FraudData[[#This Row],[amount]],AmountRules[Amount Min],AmountRules[Risk Points],,-1)</f>
        <v>0</v>
      </c>
      <c r="L4493">
        <f>_xlfn.XLOOKUP(FraudData[[#This Row],[transaction_hour]],TimeRules[Hour Min],TimeRules[Risk Points],,-1)</f>
        <v>3</v>
      </c>
      <c r="M4493">
        <f>_xlfn.XLOOKUP(FraudData[[#This Row],[foreign_transaction]],ForeignRules[Foreign Transaction],ForeignRules[Risk Points],0)</f>
        <v>0</v>
      </c>
      <c r="N4493">
        <f>_xlfn.XLOOKUP(FraudData[[#This Row],[location_mismatch]],Table10[Location Mismatch],Table10[Risk Points],0)</f>
        <v>0</v>
      </c>
      <c r="O4493">
        <f>_xlfn.XLOOKUP(FraudData[[#This Row],[device_trust_score]],DeviceRules[Device Min],DeviceRules[Risk Points],,-1)</f>
        <v>1</v>
      </c>
      <c r="P4493">
        <f>_xlfn.XLOOKUP(FraudData[[#This Row],[velocity_last_24h]],VelocityRules[Velocity Min],VelocityRules[Risk Points],,-1)</f>
        <v>0</v>
      </c>
      <c r="Q4493">
        <f>_xlfn.XLOOKUP(FraudData[[#This Row],[merchant_category]],MerchantRules[Merchant Category],MerchantRules[Risk Points],0)</f>
        <v>0</v>
      </c>
      <c r="R4493">
        <f>SUM(FraudData[[#This Row],[Amount Risk]:[Merchant Risk]])</f>
        <v>4</v>
      </c>
      <c r="S4493" t="str" cm="1">
        <f t="array" ref="S4493">_xlfn.IFS(FraudData[[#This Row],[Fraud Risk Score]]&gt;=8,"High Risk",FraudData[[#This Row],[Fraud Risk Score]]&gt;=6,"Medium Risk",TRUE,"Low Risk")</f>
        <v>Low Risk</v>
      </c>
    </row>
    <row r="4494" spans="1:19">
      <c r="A4494">
        <v>4493</v>
      </c>
      <c r="B4494">
        <v>150.83000000000001</v>
      </c>
      <c r="C4494">
        <v>2</v>
      </c>
      <c r="D4494" t="s">
        <v>50</v>
      </c>
      <c r="E4494">
        <v>0</v>
      </c>
      <c r="F4494">
        <v>0</v>
      </c>
      <c r="G4494">
        <v>85</v>
      </c>
      <c r="H4494">
        <v>2</v>
      </c>
      <c r="I4494">
        <v>33</v>
      </c>
      <c r="J4494">
        <v>0</v>
      </c>
      <c r="K4494">
        <f>_xlfn.XLOOKUP(FraudData[[#This Row],[amount]],AmountRules[Amount Min],AmountRules[Risk Points],,-1)</f>
        <v>0</v>
      </c>
      <c r="L4494">
        <f>_xlfn.XLOOKUP(FraudData[[#This Row],[transaction_hour]],TimeRules[Hour Min],TimeRules[Risk Points],,-1)</f>
        <v>3</v>
      </c>
      <c r="M4494">
        <f>_xlfn.XLOOKUP(FraudData[[#This Row],[foreign_transaction]],ForeignRules[Foreign Transaction],ForeignRules[Risk Points],0)</f>
        <v>0</v>
      </c>
      <c r="N4494">
        <f>_xlfn.XLOOKUP(FraudData[[#This Row],[location_mismatch]],Table10[Location Mismatch],Table10[Risk Points],0)</f>
        <v>0</v>
      </c>
      <c r="O4494">
        <f>_xlfn.XLOOKUP(FraudData[[#This Row],[device_trust_score]],DeviceRules[Device Min],DeviceRules[Risk Points],,-1)</f>
        <v>0</v>
      </c>
      <c r="P4494">
        <f>_xlfn.XLOOKUP(FraudData[[#This Row],[velocity_last_24h]],VelocityRules[Velocity Min],VelocityRules[Risk Points],,-1)</f>
        <v>0</v>
      </c>
      <c r="Q4494">
        <f>_xlfn.XLOOKUP(FraudData[[#This Row],[merchant_category]],MerchantRules[Merchant Category],MerchantRules[Risk Points],0)</f>
        <v>0</v>
      </c>
      <c r="R4494">
        <f>SUM(FraudData[[#This Row],[Amount Risk]:[Merchant Risk]])</f>
        <v>3</v>
      </c>
      <c r="S4494" t="str" cm="1">
        <f t="array" ref="S4494">_xlfn.IFS(FraudData[[#This Row],[Fraud Risk Score]]&gt;=8,"High Risk",FraudData[[#This Row],[Fraud Risk Score]]&gt;=6,"Medium Risk",TRUE,"Low Risk")</f>
        <v>Low Risk</v>
      </c>
    </row>
    <row r="4495" spans="1:19">
      <c r="A4495">
        <v>4494</v>
      </c>
      <c r="B4495">
        <v>286.35000000000002</v>
      </c>
      <c r="C4495">
        <v>16</v>
      </c>
      <c r="D4495" t="s">
        <v>50</v>
      </c>
      <c r="E4495">
        <v>0</v>
      </c>
      <c r="F4495">
        <v>0</v>
      </c>
      <c r="G4495">
        <v>96</v>
      </c>
      <c r="H4495">
        <v>2</v>
      </c>
      <c r="I4495">
        <v>34</v>
      </c>
      <c r="J4495">
        <v>0</v>
      </c>
      <c r="K4495">
        <f>_xlfn.XLOOKUP(FraudData[[#This Row],[amount]],AmountRules[Amount Min],AmountRules[Risk Points],,-1)</f>
        <v>0</v>
      </c>
      <c r="L4495">
        <f>_xlfn.XLOOKUP(FraudData[[#This Row],[transaction_hour]],TimeRules[Hour Min],TimeRules[Risk Points],,-1)</f>
        <v>0</v>
      </c>
      <c r="M4495">
        <f>_xlfn.XLOOKUP(FraudData[[#This Row],[foreign_transaction]],ForeignRules[Foreign Transaction],ForeignRules[Risk Points],0)</f>
        <v>0</v>
      </c>
      <c r="N4495">
        <f>_xlfn.XLOOKUP(FraudData[[#This Row],[location_mismatch]],Table10[Location Mismatch],Table10[Risk Points],0)</f>
        <v>0</v>
      </c>
      <c r="O4495">
        <f>_xlfn.XLOOKUP(FraudData[[#This Row],[device_trust_score]],DeviceRules[Device Min],DeviceRules[Risk Points],,-1)</f>
        <v>0</v>
      </c>
      <c r="P4495">
        <f>_xlfn.XLOOKUP(FraudData[[#This Row],[velocity_last_24h]],VelocityRules[Velocity Min],VelocityRules[Risk Points],,-1)</f>
        <v>0</v>
      </c>
      <c r="Q4495">
        <f>_xlfn.XLOOKUP(FraudData[[#This Row],[merchant_category]],MerchantRules[Merchant Category],MerchantRules[Risk Points],0)</f>
        <v>0</v>
      </c>
      <c r="R4495">
        <f>SUM(FraudData[[#This Row],[Amount Risk]:[Merchant Risk]])</f>
        <v>0</v>
      </c>
      <c r="S4495" t="str" cm="1">
        <f t="array" ref="S4495">_xlfn.IFS(FraudData[[#This Row],[Fraud Risk Score]]&gt;=8,"High Risk",FraudData[[#This Row],[Fraud Risk Score]]&gt;=6,"Medium Risk",TRUE,"Low Risk")</f>
        <v>Low Risk</v>
      </c>
    </row>
    <row r="4496" spans="1:19">
      <c r="A4496">
        <v>4495</v>
      </c>
      <c r="B4496">
        <v>239.06</v>
      </c>
      <c r="C4496">
        <v>1</v>
      </c>
      <c r="D4496" t="s">
        <v>50</v>
      </c>
      <c r="E4496">
        <v>0</v>
      </c>
      <c r="F4496">
        <v>0</v>
      </c>
      <c r="G4496">
        <v>77</v>
      </c>
      <c r="H4496">
        <v>2</v>
      </c>
      <c r="I4496">
        <v>44</v>
      </c>
      <c r="J4496">
        <v>0</v>
      </c>
      <c r="K4496">
        <f>_xlfn.XLOOKUP(FraudData[[#This Row],[amount]],AmountRules[Amount Min],AmountRules[Risk Points],,-1)</f>
        <v>0</v>
      </c>
      <c r="L4496">
        <f>_xlfn.XLOOKUP(FraudData[[#This Row],[transaction_hour]],TimeRules[Hour Min],TimeRules[Risk Points],,-1)</f>
        <v>3</v>
      </c>
      <c r="M4496">
        <f>_xlfn.XLOOKUP(FraudData[[#This Row],[foreign_transaction]],ForeignRules[Foreign Transaction],ForeignRules[Risk Points],0)</f>
        <v>0</v>
      </c>
      <c r="N4496">
        <f>_xlfn.XLOOKUP(FraudData[[#This Row],[location_mismatch]],Table10[Location Mismatch],Table10[Risk Points],0)</f>
        <v>0</v>
      </c>
      <c r="O4496">
        <f>_xlfn.XLOOKUP(FraudData[[#This Row],[device_trust_score]],DeviceRules[Device Min],DeviceRules[Risk Points],,-1)</f>
        <v>0</v>
      </c>
      <c r="P4496">
        <f>_xlfn.XLOOKUP(FraudData[[#This Row],[velocity_last_24h]],VelocityRules[Velocity Min],VelocityRules[Risk Points],,-1)</f>
        <v>0</v>
      </c>
      <c r="Q4496">
        <f>_xlfn.XLOOKUP(FraudData[[#This Row],[merchant_category]],MerchantRules[Merchant Category],MerchantRules[Risk Points],0)</f>
        <v>0</v>
      </c>
      <c r="R4496">
        <f>SUM(FraudData[[#This Row],[Amount Risk]:[Merchant Risk]])</f>
        <v>3</v>
      </c>
      <c r="S4496" t="str" cm="1">
        <f t="array" ref="S4496">_xlfn.IFS(FraudData[[#This Row],[Fraud Risk Score]]&gt;=8,"High Risk",FraudData[[#This Row],[Fraud Risk Score]]&gt;=6,"Medium Risk",TRUE,"Low Risk")</f>
        <v>Low Risk</v>
      </c>
    </row>
    <row r="4497" spans="1:19">
      <c r="A4497">
        <v>4496</v>
      </c>
      <c r="B4497">
        <v>169.54</v>
      </c>
      <c r="C4497">
        <v>18</v>
      </c>
      <c r="D4497" t="s">
        <v>46</v>
      </c>
      <c r="E4497">
        <v>0</v>
      </c>
      <c r="F4497">
        <v>0</v>
      </c>
      <c r="G4497">
        <v>74</v>
      </c>
      <c r="H4497">
        <v>1</v>
      </c>
      <c r="I4497">
        <v>34</v>
      </c>
      <c r="J4497">
        <v>0</v>
      </c>
      <c r="K4497">
        <f>_xlfn.XLOOKUP(FraudData[[#This Row],[amount]],AmountRules[Amount Min],AmountRules[Risk Points],,-1)</f>
        <v>0</v>
      </c>
      <c r="L4497">
        <f>_xlfn.XLOOKUP(FraudData[[#This Row],[transaction_hour]],TimeRules[Hour Min],TimeRules[Risk Points],,-1)</f>
        <v>0</v>
      </c>
      <c r="M4497">
        <f>_xlfn.XLOOKUP(FraudData[[#This Row],[foreign_transaction]],ForeignRules[Foreign Transaction],ForeignRules[Risk Points],0)</f>
        <v>0</v>
      </c>
      <c r="N4497">
        <f>_xlfn.XLOOKUP(FraudData[[#This Row],[location_mismatch]],Table10[Location Mismatch],Table10[Risk Points],0)</f>
        <v>0</v>
      </c>
      <c r="O4497">
        <f>_xlfn.XLOOKUP(FraudData[[#This Row],[device_trust_score]],DeviceRules[Device Min],DeviceRules[Risk Points],,-1)</f>
        <v>0</v>
      </c>
      <c r="P4497">
        <f>_xlfn.XLOOKUP(FraudData[[#This Row],[velocity_last_24h]],VelocityRules[Velocity Min],VelocityRules[Risk Points],,-1)</f>
        <v>0</v>
      </c>
      <c r="Q4497">
        <f>_xlfn.XLOOKUP(FraudData[[#This Row],[merchant_category]],MerchantRules[Merchant Category],MerchantRules[Risk Points],0)</f>
        <v>0</v>
      </c>
      <c r="R4497">
        <f>SUM(FraudData[[#This Row],[Amount Risk]:[Merchant Risk]])</f>
        <v>0</v>
      </c>
      <c r="S4497" t="str" cm="1">
        <f t="array" ref="S4497">_xlfn.IFS(FraudData[[#This Row],[Fraud Risk Score]]&gt;=8,"High Risk",FraudData[[#This Row],[Fraud Risk Score]]&gt;=6,"Medium Risk",TRUE,"Low Risk")</f>
        <v>Low Risk</v>
      </c>
    </row>
    <row r="4498" spans="1:19">
      <c r="A4498">
        <v>4497</v>
      </c>
      <c r="B4498">
        <v>120.56</v>
      </c>
      <c r="C4498">
        <v>19</v>
      </c>
      <c r="D4498" t="s">
        <v>50</v>
      </c>
      <c r="E4498">
        <v>0</v>
      </c>
      <c r="F4498">
        <v>0</v>
      </c>
      <c r="G4498">
        <v>39</v>
      </c>
      <c r="H4498">
        <v>3</v>
      </c>
      <c r="I4498">
        <v>34</v>
      </c>
      <c r="J4498">
        <v>0</v>
      </c>
      <c r="K4498">
        <f>_xlfn.XLOOKUP(FraudData[[#This Row],[amount]],AmountRules[Amount Min],AmountRules[Risk Points],,-1)</f>
        <v>0</v>
      </c>
      <c r="L4498">
        <f>_xlfn.XLOOKUP(FraudData[[#This Row],[transaction_hour]],TimeRules[Hour Min],TimeRules[Risk Points],,-1)</f>
        <v>0</v>
      </c>
      <c r="M4498">
        <f>_xlfn.XLOOKUP(FraudData[[#This Row],[foreign_transaction]],ForeignRules[Foreign Transaction],ForeignRules[Risk Points],0)</f>
        <v>0</v>
      </c>
      <c r="N4498">
        <f>_xlfn.XLOOKUP(FraudData[[#This Row],[location_mismatch]],Table10[Location Mismatch],Table10[Risk Points],0)</f>
        <v>0</v>
      </c>
      <c r="O4498">
        <f>_xlfn.XLOOKUP(FraudData[[#This Row],[device_trust_score]],DeviceRules[Device Min],DeviceRules[Risk Points],,-1)</f>
        <v>2</v>
      </c>
      <c r="P4498">
        <f>_xlfn.XLOOKUP(FraudData[[#This Row],[velocity_last_24h]],VelocityRules[Velocity Min],VelocityRules[Risk Points],,-1)</f>
        <v>0</v>
      </c>
      <c r="Q4498">
        <f>_xlfn.XLOOKUP(FraudData[[#This Row],[merchant_category]],MerchantRules[Merchant Category],MerchantRules[Risk Points],0)</f>
        <v>0</v>
      </c>
      <c r="R4498">
        <f>SUM(FraudData[[#This Row],[Amount Risk]:[Merchant Risk]])</f>
        <v>2</v>
      </c>
      <c r="S4498" t="str" cm="1">
        <f t="array" ref="S4498">_xlfn.IFS(FraudData[[#This Row],[Fraud Risk Score]]&gt;=8,"High Risk",FraudData[[#This Row],[Fraud Risk Score]]&gt;=6,"Medium Risk",TRUE,"Low Risk")</f>
        <v>Low Risk</v>
      </c>
    </row>
    <row r="4499" spans="1:19">
      <c r="A4499">
        <v>4498</v>
      </c>
      <c r="B4499">
        <v>25.73</v>
      </c>
      <c r="C4499">
        <v>22</v>
      </c>
      <c r="D4499" t="s">
        <v>50</v>
      </c>
      <c r="E4499">
        <v>0</v>
      </c>
      <c r="F4499">
        <v>1</v>
      </c>
      <c r="G4499">
        <v>66</v>
      </c>
      <c r="H4499">
        <v>2</v>
      </c>
      <c r="I4499">
        <v>37</v>
      </c>
      <c r="J4499">
        <v>0</v>
      </c>
      <c r="K4499">
        <f>_xlfn.XLOOKUP(FraudData[[#This Row],[amount]],AmountRules[Amount Min],AmountRules[Risk Points],,-1)</f>
        <v>0</v>
      </c>
      <c r="L4499">
        <f>_xlfn.XLOOKUP(FraudData[[#This Row],[transaction_hour]],TimeRules[Hour Min],TimeRules[Risk Points],,-1)</f>
        <v>0</v>
      </c>
      <c r="M4499">
        <f>_xlfn.XLOOKUP(FraudData[[#This Row],[foreign_transaction]],ForeignRules[Foreign Transaction],ForeignRules[Risk Points],0)</f>
        <v>0</v>
      </c>
      <c r="N4499">
        <f>_xlfn.XLOOKUP(FraudData[[#This Row],[location_mismatch]],Table10[Location Mismatch],Table10[Risk Points],0)</f>
        <v>3</v>
      </c>
      <c r="O4499">
        <f>_xlfn.XLOOKUP(FraudData[[#This Row],[device_trust_score]],DeviceRules[Device Min],DeviceRules[Risk Points],,-1)</f>
        <v>1</v>
      </c>
      <c r="P4499">
        <f>_xlfn.XLOOKUP(FraudData[[#This Row],[velocity_last_24h]],VelocityRules[Velocity Min],VelocityRules[Risk Points],,-1)</f>
        <v>0</v>
      </c>
      <c r="Q4499">
        <f>_xlfn.XLOOKUP(FraudData[[#This Row],[merchant_category]],MerchantRules[Merchant Category],MerchantRules[Risk Points],0)</f>
        <v>0</v>
      </c>
      <c r="R4499">
        <f>SUM(FraudData[[#This Row],[Amount Risk]:[Merchant Risk]])</f>
        <v>4</v>
      </c>
      <c r="S4499" t="str" cm="1">
        <f t="array" ref="S4499">_xlfn.IFS(FraudData[[#This Row],[Fraud Risk Score]]&gt;=8,"High Risk",FraudData[[#This Row],[Fraud Risk Score]]&gt;=6,"Medium Risk",TRUE,"Low Risk")</f>
        <v>Low Risk</v>
      </c>
    </row>
    <row r="4500" spans="1:19">
      <c r="A4500">
        <v>4499</v>
      </c>
      <c r="B4500">
        <v>54.52</v>
      </c>
      <c r="C4500">
        <v>21</v>
      </c>
      <c r="D4500" t="s">
        <v>49</v>
      </c>
      <c r="E4500">
        <v>0</v>
      </c>
      <c r="F4500">
        <v>0</v>
      </c>
      <c r="G4500">
        <v>44</v>
      </c>
      <c r="H4500">
        <v>4</v>
      </c>
      <c r="I4500">
        <v>19</v>
      </c>
      <c r="J4500">
        <v>0</v>
      </c>
      <c r="K4500">
        <f>_xlfn.XLOOKUP(FraudData[[#This Row],[amount]],AmountRules[Amount Min],AmountRules[Risk Points],,-1)</f>
        <v>0</v>
      </c>
      <c r="L4500">
        <f>_xlfn.XLOOKUP(FraudData[[#This Row],[transaction_hour]],TimeRules[Hour Min],TimeRules[Risk Points],,-1)</f>
        <v>0</v>
      </c>
      <c r="M4500">
        <f>_xlfn.XLOOKUP(FraudData[[#This Row],[foreign_transaction]],ForeignRules[Foreign Transaction],ForeignRules[Risk Points],0)</f>
        <v>0</v>
      </c>
      <c r="N4500">
        <f>_xlfn.XLOOKUP(FraudData[[#This Row],[location_mismatch]],Table10[Location Mismatch],Table10[Risk Points],0)</f>
        <v>0</v>
      </c>
      <c r="O4500">
        <f>_xlfn.XLOOKUP(FraudData[[#This Row],[device_trust_score]],DeviceRules[Device Min],DeviceRules[Risk Points],,-1)</f>
        <v>2</v>
      </c>
      <c r="P4500">
        <f>_xlfn.XLOOKUP(FraudData[[#This Row],[velocity_last_24h]],VelocityRules[Velocity Min],VelocityRules[Risk Points],,-1)</f>
        <v>0</v>
      </c>
      <c r="Q4500">
        <f>_xlfn.XLOOKUP(FraudData[[#This Row],[merchant_category]],MerchantRules[Merchant Category],MerchantRules[Risk Points],0)</f>
        <v>1</v>
      </c>
      <c r="R4500">
        <f>SUM(FraudData[[#This Row],[Amount Risk]:[Merchant Risk]])</f>
        <v>3</v>
      </c>
      <c r="S4500" t="str" cm="1">
        <f t="array" ref="S4500">_xlfn.IFS(FraudData[[#This Row],[Fraud Risk Score]]&gt;=8,"High Risk",FraudData[[#This Row],[Fraud Risk Score]]&gt;=6,"Medium Risk",TRUE,"Low Risk")</f>
        <v>Low Risk</v>
      </c>
    </row>
    <row r="4501" spans="1:19">
      <c r="A4501">
        <v>4500</v>
      </c>
      <c r="B4501">
        <v>97.77</v>
      </c>
      <c r="C4501">
        <v>7</v>
      </c>
      <c r="D4501" t="s">
        <v>49</v>
      </c>
      <c r="E4501">
        <v>0</v>
      </c>
      <c r="F4501">
        <v>0</v>
      </c>
      <c r="G4501">
        <v>92</v>
      </c>
      <c r="H4501">
        <v>5</v>
      </c>
      <c r="I4501">
        <v>53</v>
      </c>
      <c r="J4501">
        <v>0</v>
      </c>
      <c r="K4501">
        <f>_xlfn.XLOOKUP(FraudData[[#This Row],[amount]],AmountRules[Amount Min],AmountRules[Risk Points],,-1)</f>
        <v>0</v>
      </c>
      <c r="L4501">
        <f>_xlfn.XLOOKUP(FraudData[[#This Row],[transaction_hour]],TimeRules[Hour Min],TimeRules[Risk Points],,-1)</f>
        <v>0</v>
      </c>
      <c r="M4501">
        <f>_xlfn.XLOOKUP(FraudData[[#This Row],[foreign_transaction]],ForeignRules[Foreign Transaction],ForeignRules[Risk Points],0)</f>
        <v>0</v>
      </c>
      <c r="N4501">
        <f>_xlfn.XLOOKUP(FraudData[[#This Row],[location_mismatch]],Table10[Location Mismatch],Table10[Risk Points],0)</f>
        <v>0</v>
      </c>
      <c r="O4501">
        <f>_xlfn.XLOOKUP(FraudData[[#This Row],[device_trust_score]],DeviceRules[Device Min],DeviceRules[Risk Points],,-1)</f>
        <v>0</v>
      </c>
      <c r="P4501">
        <f>_xlfn.XLOOKUP(FraudData[[#This Row],[velocity_last_24h]],VelocityRules[Velocity Min],VelocityRules[Risk Points],,-1)</f>
        <v>3</v>
      </c>
      <c r="Q4501">
        <f>_xlfn.XLOOKUP(FraudData[[#This Row],[merchant_category]],MerchantRules[Merchant Category],MerchantRules[Risk Points],0)</f>
        <v>1</v>
      </c>
      <c r="R4501">
        <f>SUM(FraudData[[#This Row],[Amount Risk]:[Merchant Risk]])</f>
        <v>4</v>
      </c>
      <c r="S4501" t="str" cm="1">
        <f t="array" ref="S4501">_xlfn.IFS(FraudData[[#This Row],[Fraud Risk Score]]&gt;=8,"High Risk",FraudData[[#This Row],[Fraud Risk Score]]&gt;=6,"Medium Risk",TRUE,"Low Risk")</f>
        <v>Low Risk</v>
      </c>
    </row>
    <row r="4502" spans="1:19">
      <c r="A4502">
        <v>4501</v>
      </c>
      <c r="B4502">
        <v>164.62</v>
      </c>
      <c r="C4502">
        <v>14</v>
      </c>
      <c r="D4502" t="s">
        <v>50</v>
      </c>
      <c r="E4502">
        <v>0</v>
      </c>
      <c r="F4502">
        <v>0</v>
      </c>
      <c r="G4502">
        <v>31</v>
      </c>
      <c r="H4502">
        <v>0</v>
      </c>
      <c r="I4502">
        <v>40</v>
      </c>
      <c r="J4502">
        <v>0</v>
      </c>
      <c r="K4502">
        <f>_xlfn.XLOOKUP(FraudData[[#This Row],[amount]],AmountRules[Amount Min],AmountRules[Risk Points],,-1)</f>
        <v>0</v>
      </c>
      <c r="L4502">
        <f>_xlfn.XLOOKUP(FraudData[[#This Row],[transaction_hour]],TimeRules[Hour Min],TimeRules[Risk Points],,-1)</f>
        <v>0</v>
      </c>
      <c r="M4502">
        <f>_xlfn.XLOOKUP(FraudData[[#This Row],[foreign_transaction]],ForeignRules[Foreign Transaction],ForeignRules[Risk Points],0)</f>
        <v>0</v>
      </c>
      <c r="N4502">
        <f>_xlfn.XLOOKUP(FraudData[[#This Row],[location_mismatch]],Table10[Location Mismatch],Table10[Risk Points],0)</f>
        <v>0</v>
      </c>
      <c r="O4502">
        <f>_xlfn.XLOOKUP(FraudData[[#This Row],[device_trust_score]],DeviceRules[Device Min],DeviceRules[Risk Points],,-1)</f>
        <v>2</v>
      </c>
      <c r="P4502">
        <f>_xlfn.XLOOKUP(FraudData[[#This Row],[velocity_last_24h]],VelocityRules[Velocity Min],VelocityRules[Risk Points],,-1)</f>
        <v>0</v>
      </c>
      <c r="Q4502">
        <f>_xlfn.XLOOKUP(FraudData[[#This Row],[merchant_category]],MerchantRules[Merchant Category],MerchantRules[Risk Points],0)</f>
        <v>0</v>
      </c>
      <c r="R4502">
        <f>SUM(FraudData[[#This Row],[Amount Risk]:[Merchant Risk]])</f>
        <v>2</v>
      </c>
      <c r="S4502" t="str" cm="1">
        <f t="array" ref="S4502">_xlfn.IFS(FraudData[[#This Row],[Fraud Risk Score]]&gt;=8,"High Risk",FraudData[[#This Row],[Fraud Risk Score]]&gt;=6,"Medium Risk",TRUE,"Low Risk")</f>
        <v>Low Risk</v>
      </c>
    </row>
    <row r="4503" spans="1:19">
      <c r="A4503">
        <v>4502</v>
      </c>
      <c r="B4503">
        <v>129.77000000000001</v>
      </c>
      <c r="C4503">
        <v>5</v>
      </c>
      <c r="D4503" t="s">
        <v>46</v>
      </c>
      <c r="E4503">
        <v>0</v>
      </c>
      <c r="F4503">
        <v>0</v>
      </c>
      <c r="G4503">
        <v>90</v>
      </c>
      <c r="H4503">
        <v>1</v>
      </c>
      <c r="I4503">
        <v>45</v>
      </c>
      <c r="J4503">
        <v>0</v>
      </c>
      <c r="K4503">
        <f>_xlfn.XLOOKUP(FraudData[[#This Row],[amount]],AmountRules[Amount Min],AmountRules[Risk Points],,-1)</f>
        <v>0</v>
      </c>
      <c r="L4503">
        <f>_xlfn.XLOOKUP(FraudData[[#This Row],[transaction_hour]],TimeRules[Hour Min],TimeRules[Risk Points],,-1)</f>
        <v>0</v>
      </c>
      <c r="M4503">
        <f>_xlfn.XLOOKUP(FraudData[[#This Row],[foreign_transaction]],ForeignRules[Foreign Transaction],ForeignRules[Risk Points],0)</f>
        <v>0</v>
      </c>
      <c r="N4503">
        <f>_xlfn.XLOOKUP(FraudData[[#This Row],[location_mismatch]],Table10[Location Mismatch],Table10[Risk Points],0)</f>
        <v>0</v>
      </c>
      <c r="O4503">
        <f>_xlfn.XLOOKUP(FraudData[[#This Row],[device_trust_score]],DeviceRules[Device Min],DeviceRules[Risk Points],,-1)</f>
        <v>0</v>
      </c>
      <c r="P4503">
        <f>_xlfn.XLOOKUP(FraudData[[#This Row],[velocity_last_24h]],VelocityRules[Velocity Min],VelocityRules[Risk Points],,-1)</f>
        <v>0</v>
      </c>
      <c r="Q4503">
        <f>_xlfn.XLOOKUP(FraudData[[#This Row],[merchant_category]],MerchantRules[Merchant Category],MerchantRules[Risk Points],0)</f>
        <v>0</v>
      </c>
      <c r="R4503">
        <f>SUM(FraudData[[#This Row],[Amount Risk]:[Merchant Risk]])</f>
        <v>0</v>
      </c>
      <c r="S4503" t="str" cm="1">
        <f t="array" ref="S4503">_xlfn.IFS(FraudData[[#This Row],[Fraud Risk Score]]&gt;=8,"High Risk",FraudData[[#This Row],[Fraud Risk Score]]&gt;=6,"Medium Risk",TRUE,"Low Risk")</f>
        <v>Low Risk</v>
      </c>
    </row>
    <row r="4504" spans="1:19">
      <c r="A4504">
        <v>4503</v>
      </c>
      <c r="B4504">
        <v>61.19</v>
      </c>
      <c r="C4504">
        <v>22</v>
      </c>
      <c r="D4504" t="s">
        <v>50</v>
      </c>
      <c r="E4504">
        <v>0</v>
      </c>
      <c r="F4504">
        <v>0</v>
      </c>
      <c r="G4504">
        <v>97</v>
      </c>
      <c r="H4504">
        <v>1</v>
      </c>
      <c r="I4504">
        <v>43</v>
      </c>
      <c r="J4504">
        <v>0</v>
      </c>
      <c r="K4504">
        <f>_xlfn.XLOOKUP(FraudData[[#This Row],[amount]],AmountRules[Amount Min],AmountRules[Risk Points],,-1)</f>
        <v>0</v>
      </c>
      <c r="L4504">
        <f>_xlfn.XLOOKUP(FraudData[[#This Row],[transaction_hour]],TimeRules[Hour Min],TimeRules[Risk Points],,-1)</f>
        <v>0</v>
      </c>
      <c r="M4504">
        <f>_xlfn.XLOOKUP(FraudData[[#This Row],[foreign_transaction]],ForeignRules[Foreign Transaction],ForeignRules[Risk Points],0)</f>
        <v>0</v>
      </c>
      <c r="N4504">
        <f>_xlfn.XLOOKUP(FraudData[[#This Row],[location_mismatch]],Table10[Location Mismatch],Table10[Risk Points],0)</f>
        <v>0</v>
      </c>
      <c r="O4504">
        <f>_xlfn.XLOOKUP(FraudData[[#This Row],[device_trust_score]],DeviceRules[Device Min],DeviceRules[Risk Points],,-1)</f>
        <v>0</v>
      </c>
      <c r="P4504">
        <f>_xlfn.XLOOKUP(FraudData[[#This Row],[velocity_last_24h]],VelocityRules[Velocity Min],VelocityRules[Risk Points],,-1)</f>
        <v>0</v>
      </c>
      <c r="Q4504">
        <f>_xlfn.XLOOKUP(FraudData[[#This Row],[merchant_category]],MerchantRules[Merchant Category],MerchantRules[Risk Points],0)</f>
        <v>0</v>
      </c>
      <c r="R4504">
        <f>SUM(FraudData[[#This Row],[Amount Risk]:[Merchant Risk]])</f>
        <v>0</v>
      </c>
      <c r="S4504" t="str" cm="1">
        <f t="array" ref="S4504">_xlfn.IFS(FraudData[[#This Row],[Fraud Risk Score]]&gt;=8,"High Risk",FraudData[[#This Row],[Fraud Risk Score]]&gt;=6,"Medium Risk",TRUE,"Low Risk")</f>
        <v>Low Risk</v>
      </c>
    </row>
    <row r="4505" spans="1:19">
      <c r="A4505">
        <v>4504</v>
      </c>
      <c r="B4505">
        <v>1.17</v>
      </c>
      <c r="C4505">
        <v>19</v>
      </c>
      <c r="D4505" t="s">
        <v>50</v>
      </c>
      <c r="E4505">
        <v>0</v>
      </c>
      <c r="F4505">
        <v>0</v>
      </c>
      <c r="G4505">
        <v>47</v>
      </c>
      <c r="H4505">
        <v>2</v>
      </c>
      <c r="I4505">
        <v>60</v>
      </c>
      <c r="J4505">
        <v>0</v>
      </c>
      <c r="K4505">
        <f>_xlfn.XLOOKUP(FraudData[[#This Row],[amount]],AmountRules[Amount Min],AmountRules[Risk Points],,-1)</f>
        <v>0</v>
      </c>
      <c r="L4505">
        <f>_xlfn.XLOOKUP(FraudData[[#This Row],[transaction_hour]],TimeRules[Hour Min],TimeRules[Risk Points],,-1)</f>
        <v>0</v>
      </c>
      <c r="M4505">
        <f>_xlfn.XLOOKUP(FraudData[[#This Row],[foreign_transaction]],ForeignRules[Foreign Transaction],ForeignRules[Risk Points],0)</f>
        <v>0</v>
      </c>
      <c r="N4505">
        <f>_xlfn.XLOOKUP(FraudData[[#This Row],[location_mismatch]],Table10[Location Mismatch],Table10[Risk Points],0)</f>
        <v>0</v>
      </c>
      <c r="O4505">
        <f>_xlfn.XLOOKUP(FraudData[[#This Row],[device_trust_score]],DeviceRules[Device Min],DeviceRules[Risk Points],,-1)</f>
        <v>2</v>
      </c>
      <c r="P4505">
        <f>_xlfn.XLOOKUP(FraudData[[#This Row],[velocity_last_24h]],VelocityRules[Velocity Min],VelocityRules[Risk Points],,-1)</f>
        <v>0</v>
      </c>
      <c r="Q4505">
        <f>_xlfn.XLOOKUP(FraudData[[#This Row],[merchant_category]],MerchantRules[Merchant Category],MerchantRules[Risk Points],0)</f>
        <v>0</v>
      </c>
      <c r="R4505">
        <f>SUM(FraudData[[#This Row],[Amount Risk]:[Merchant Risk]])</f>
        <v>2</v>
      </c>
      <c r="S4505" t="str" cm="1">
        <f t="array" ref="S4505">_xlfn.IFS(FraudData[[#This Row],[Fraud Risk Score]]&gt;=8,"High Risk",FraudData[[#This Row],[Fraud Risk Score]]&gt;=6,"Medium Risk",TRUE,"Low Risk")</f>
        <v>Low Risk</v>
      </c>
    </row>
    <row r="4506" spans="1:19">
      <c r="A4506">
        <v>4505</v>
      </c>
      <c r="B4506">
        <v>123.42</v>
      </c>
      <c r="C4506">
        <v>1</v>
      </c>
      <c r="D4506" t="s">
        <v>50</v>
      </c>
      <c r="E4506">
        <v>0</v>
      </c>
      <c r="F4506">
        <v>0</v>
      </c>
      <c r="G4506">
        <v>60</v>
      </c>
      <c r="H4506">
        <v>1</v>
      </c>
      <c r="I4506">
        <v>67</v>
      </c>
      <c r="J4506">
        <v>0</v>
      </c>
      <c r="K4506">
        <f>_xlfn.XLOOKUP(FraudData[[#This Row],[amount]],AmountRules[Amount Min],AmountRules[Risk Points],,-1)</f>
        <v>0</v>
      </c>
      <c r="L4506">
        <f>_xlfn.XLOOKUP(FraudData[[#This Row],[transaction_hour]],TimeRules[Hour Min],TimeRules[Risk Points],,-1)</f>
        <v>3</v>
      </c>
      <c r="M4506">
        <f>_xlfn.XLOOKUP(FraudData[[#This Row],[foreign_transaction]],ForeignRules[Foreign Transaction],ForeignRules[Risk Points],0)</f>
        <v>0</v>
      </c>
      <c r="N4506">
        <f>_xlfn.XLOOKUP(FraudData[[#This Row],[location_mismatch]],Table10[Location Mismatch],Table10[Risk Points],0)</f>
        <v>0</v>
      </c>
      <c r="O4506">
        <f>_xlfn.XLOOKUP(FraudData[[#This Row],[device_trust_score]],DeviceRules[Device Min],DeviceRules[Risk Points],,-1)</f>
        <v>1</v>
      </c>
      <c r="P4506">
        <f>_xlfn.XLOOKUP(FraudData[[#This Row],[velocity_last_24h]],VelocityRules[Velocity Min],VelocityRules[Risk Points],,-1)</f>
        <v>0</v>
      </c>
      <c r="Q4506">
        <f>_xlfn.XLOOKUP(FraudData[[#This Row],[merchant_category]],MerchantRules[Merchant Category],MerchantRules[Risk Points],0)</f>
        <v>0</v>
      </c>
      <c r="R4506">
        <f>SUM(FraudData[[#This Row],[Amount Risk]:[Merchant Risk]])</f>
        <v>4</v>
      </c>
      <c r="S4506" t="str" cm="1">
        <f t="array" ref="S4506">_xlfn.IFS(FraudData[[#This Row],[Fraud Risk Score]]&gt;=8,"High Risk",FraudData[[#This Row],[Fraud Risk Score]]&gt;=6,"Medium Risk",TRUE,"Low Risk")</f>
        <v>Low Risk</v>
      </c>
    </row>
    <row r="4507" spans="1:19">
      <c r="A4507">
        <v>4506</v>
      </c>
      <c r="B4507">
        <v>60.54</v>
      </c>
      <c r="C4507">
        <v>14</v>
      </c>
      <c r="D4507" t="s">
        <v>48</v>
      </c>
      <c r="E4507">
        <v>0</v>
      </c>
      <c r="F4507">
        <v>0</v>
      </c>
      <c r="G4507">
        <v>36</v>
      </c>
      <c r="H4507">
        <v>2</v>
      </c>
      <c r="I4507">
        <v>62</v>
      </c>
      <c r="J4507">
        <v>0</v>
      </c>
      <c r="K4507">
        <f>_xlfn.XLOOKUP(FraudData[[#This Row],[amount]],AmountRules[Amount Min],AmountRules[Risk Points],,-1)</f>
        <v>0</v>
      </c>
      <c r="L4507">
        <f>_xlfn.XLOOKUP(FraudData[[#This Row],[transaction_hour]],TimeRules[Hour Min],TimeRules[Risk Points],,-1)</f>
        <v>0</v>
      </c>
      <c r="M4507">
        <f>_xlfn.XLOOKUP(FraudData[[#This Row],[foreign_transaction]],ForeignRules[Foreign Transaction],ForeignRules[Risk Points],0)</f>
        <v>0</v>
      </c>
      <c r="N4507">
        <f>_xlfn.XLOOKUP(FraudData[[#This Row],[location_mismatch]],Table10[Location Mismatch],Table10[Risk Points],0)</f>
        <v>0</v>
      </c>
      <c r="O4507">
        <f>_xlfn.XLOOKUP(FraudData[[#This Row],[device_trust_score]],DeviceRules[Device Min],DeviceRules[Risk Points],,-1)</f>
        <v>2</v>
      </c>
      <c r="P4507">
        <f>_xlfn.XLOOKUP(FraudData[[#This Row],[velocity_last_24h]],VelocityRules[Velocity Min],VelocityRules[Risk Points],,-1)</f>
        <v>0</v>
      </c>
      <c r="Q4507">
        <f>_xlfn.XLOOKUP(FraudData[[#This Row],[merchant_category]],MerchantRules[Merchant Category],MerchantRules[Risk Points],0)</f>
        <v>0</v>
      </c>
      <c r="R4507">
        <f>SUM(FraudData[[#This Row],[Amount Risk]:[Merchant Risk]])</f>
        <v>2</v>
      </c>
      <c r="S4507" t="str" cm="1">
        <f t="array" ref="S4507">_xlfn.IFS(FraudData[[#This Row],[Fraud Risk Score]]&gt;=8,"High Risk",FraudData[[#This Row],[Fraud Risk Score]]&gt;=6,"Medium Risk",TRUE,"Low Risk")</f>
        <v>Low Risk</v>
      </c>
    </row>
    <row r="4508" spans="1:19">
      <c r="A4508">
        <v>4507</v>
      </c>
      <c r="B4508">
        <v>238.78</v>
      </c>
      <c r="C4508">
        <v>19</v>
      </c>
      <c r="D4508" t="s">
        <v>46</v>
      </c>
      <c r="E4508">
        <v>0</v>
      </c>
      <c r="F4508">
        <v>0</v>
      </c>
      <c r="G4508">
        <v>47</v>
      </c>
      <c r="H4508">
        <v>0</v>
      </c>
      <c r="I4508">
        <v>68</v>
      </c>
      <c r="J4508">
        <v>0</v>
      </c>
      <c r="K4508">
        <f>_xlfn.XLOOKUP(FraudData[[#This Row],[amount]],AmountRules[Amount Min],AmountRules[Risk Points],,-1)</f>
        <v>0</v>
      </c>
      <c r="L4508">
        <f>_xlfn.XLOOKUP(FraudData[[#This Row],[transaction_hour]],TimeRules[Hour Min],TimeRules[Risk Points],,-1)</f>
        <v>0</v>
      </c>
      <c r="M4508">
        <f>_xlfn.XLOOKUP(FraudData[[#This Row],[foreign_transaction]],ForeignRules[Foreign Transaction],ForeignRules[Risk Points],0)</f>
        <v>0</v>
      </c>
      <c r="N4508">
        <f>_xlfn.XLOOKUP(FraudData[[#This Row],[location_mismatch]],Table10[Location Mismatch],Table10[Risk Points],0)</f>
        <v>0</v>
      </c>
      <c r="O4508">
        <f>_xlfn.XLOOKUP(FraudData[[#This Row],[device_trust_score]],DeviceRules[Device Min],DeviceRules[Risk Points],,-1)</f>
        <v>2</v>
      </c>
      <c r="P4508">
        <f>_xlfn.XLOOKUP(FraudData[[#This Row],[velocity_last_24h]],VelocityRules[Velocity Min],VelocityRules[Risk Points],,-1)</f>
        <v>0</v>
      </c>
      <c r="Q4508">
        <f>_xlfn.XLOOKUP(FraudData[[#This Row],[merchant_category]],MerchantRules[Merchant Category],MerchantRules[Risk Points],0)</f>
        <v>0</v>
      </c>
      <c r="R4508">
        <f>SUM(FraudData[[#This Row],[Amount Risk]:[Merchant Risk]])</f>
        <v>2</v>
      </c>
      <c r="S4508" t="str" cm="1">
        <f t="array" ref="S4508">_xlfn.IFS(FraudData[[#This Row],[Fraud Risk Score]]&gt;=8,"High Risk",FraudData[[#This Row],[Fraud Risk Score]]&gt;=6,"Medium Risk",TRUE,"Low Risk")</f>
        <v>Low Risk</v>
      </c>
    </row>
    <row r="4509" spans="1:19">
      <c r="A4509">
        <v>4508</v>
      </c>
      <c r="B4509">
        <v>4.3600000000000003</v>
      </c>
      <c r="C4509">
        <v>11</v>
      </c>
      <c r="D4509" t="s">
        <v>47</v>
      </c>
      <c r="E4509">
        <v>0</v>
      </c>
      <c r="F4509">
        <v>0</v>
      </c>
      <c r="G4509">
        <v>35</v>
      </c>
      <c r="H4509">
        <v>0</v>
      </c>
      <c r="I4509">
        <v>29</v>
      </c>
      <c r="J4509">
        <v>0</v>
      </c>
      <c r="K4509">
        <f>_xlfn.XLOOKUP(FraudData[[#This Row],[amount]],AmountRules[Amount Min],AmountRules[Risk Points],,-1)</f>
        <v>0</v>
      </c>
      <c r="L4509">
        <f>_xlfn.XLOOKUP(FraudData[[#This Row],[transaction_hour]],TimeRules[Hour Min],TimeRules[Risk Points],,-1)</f>
        <v>0</v>
      </c>
      <c r="M4509">
        <f>_xlfn.XLOOKUP(FraudData[[#This Row],[foreign_transaction]],ForeignRules[Foreign Transaction],ForeignRules[Risk Points],0)</f>
        <v>0</v>
      </c>
      <c r="N4509">
        <f>_xlfn.XLOOKUP(FraudData[[#This Row],[location_mismatch]],Table10[Location Mismatch],Table10[Risk Points],0)</f>
        <v>0</v>
      </c>
      <c r="O4509">
        <f>_xlfn.XLOOKUP(FraudData[[#This Row],[device_trust_score]],DeviceRules[Device Min],DeviceRules[Risk Points],,-1)</f>
        <v>2</v>
      </c>
      <c r="P4509">
        <f>_xlfn.XLOOKUP(FraudData[[#This Row],[velocity_last_24h]],VelocityRules[Velocity Min],VelocityRules[Risk Points],,-1)</f>
        <v>0</v>
      </c>
      <c r="Q4509">
        <f>_xlfn.XLOOKUP(FraudData[[#This Row],[merchant_category]],MerchantRules[Merchant Category],MerchantRules[Risk Points],0)</f>
        <v>0</v>
      </c>
      <c r="R4509">
        <f>SUM(FraudData[[#This Row],[Amount Risk]:[Merchant Risk]])</f>
        <v>2</v>
      </c>
      <c r="S4509" t="str" cm="1">
        <f t="array" ref="S4509">_xlfn.IFS(FraudData[[#This Row],[Fraud Risk Score]]&gt;=8,"High Risk",FraudData[[#This Row],[Fraud Risk Score]]&gt;=6,"Medium Risk",TRUE,"Low Risk")</f>
        <v>Low Risk</v>
      </c>
    </row>
    <row r="4510" spans="1:19">
      <c r="A4510">
        <v>4509</v>
      </c>
      <c r="B4510">
        <v>158.22999999999999</v>
      </c>
      <c r="C4510">
        <v>2</v>
      </c>
      <c r="D4510" t="s">
        <v>50</v>
      </c>
      <c r="E4510">
        <v>0</v>
      </c>
      <c r="F4510">
        <v>0</v>
      </c>
      <c r="G4510">
        <v>25</v>
      </c>
      <c r="H4510">
        <v>2</v>
      </c>
      <c r="I4510">
        <v>34</v>
      </c>
      <c r="J4510">
        <v>0</v>
      </c>
      <c r="K4510">
        <f>_xlfn.XLOOKUP(FraudData[[#This Row],[amount]],AmountRules[Amount Min],AmountRules[Risk Points],,-1)</f>
        <v>0</v>
      </c>
      <c r="L4510">
        <f>_xlfn.XLOOKUP(FraudData[[#This Row],[transaction_hour]],TimeRules[Hour Min],TimeRules[Risk Points],,-1)</f>
        <v>3</v>
      </c>
      <c r="M4510">
        <f>_xlfn.XLOOKUP(FraudData[[#This Row],[foreign_transaction]],ForeignRules[Foreign Transaction],ForeignRules[Risk Points],0)</f>
        <v>0</v>
      </c>
      <c r="N4510">
        <f>_xlfn.XLOOKUP(FraudData[[#This Row],[location_mismatch]],Table10[Location Mismatch],Table10[Risk Points],0)</f>
        <v>0</v>
      </c>
      <c r="O4510">
        <f>_xlfn.XLOOKUP(FraudData[[#This Row],[device_trust_score]],DeviceRules[Device Min],DeviceRules[Risk Points],,-1)</f>
        <v>3</v>
      </c>
      <c r="P4510">
        <f>_xlfn.XLOOKUP(FraudData[[#This Row],[velocity_last_24h]],VelocityRules[Velocity Min],VelocityRules[Risk Points],,-1)</f>
        <v>0</v>
      </c>
      <c r="Q4510">
        <f>_xlfn.XLOOKUP(FraudData[[#This Row],[merchant_category]],MerchantRules[Merchant Category],MerchantRules[Risk Points],0)</f>
        <v>0</v>
      </c>
      <c r="R4510">
        <f>SUM(FraudData[[#This Row],[Amount Risk]:[Merchant Risk]])</f>
        <v>6</v>
      </c>
      <c r="S4510" t="str" cm="1">
        <f t="array" ref="S4510">_xlfn.IFS(FraudData[[#This Row],[Fraud Risk Score]]&gt;=8,"High Risk",FraudData[[#This Row],[Fraud Risk Score]]&gt;=6,"Medium Risk",TRUE,"Low Risk")</f>
        <v>Medium Risk</v>
      </c>
    </row>
    <row r="4511" spans="1:19">
      <c r="A4511">
        <v>4510</v>
      </c>
      <c r="B4511">
        <v>510.89</v>
      </c>
      <c r="C4511">
        <v>9</v>
      </c>
      <c r="D4511" t="s">
        <v>47</v>
      </c>
      <c r="E4511">
        <v>0</v>
      </c>
      <c r="F4511">
        <v>0</v>
      </c>
      <c r="G4511">
        <v>63</v>
      </c>
      <c r="H4511">
        <v>4</v>
      </c>
      <c r="I4511">
        <v>58</v>
      </c>
      <c r="J4511">
        <v>0</v>
      </c>
      <c r="K4511">
        <f>_xlfn.XLOOKUP(FraudData[[#This Row],[amount]],AmountRules[Amount Min],AmountRules[Risk Points],,-1)</f>
        <v>1</v>
      </c>
      <c r="L4511">
        <f>_xlfn.XLOOKUP(FraudData[[#This Row],[transaction_hour]],TimeRules[Hour Min],TimeRules[Risk Points],,-1)</f>
        <v>0</v>
      </c>
      <c r="M4511">
        <f>_xlfn.XLOOKUP(FraudData[[#This Row],[foreign_transaction]],ForeignRules[Foreign Transaction],ForeignRules[Risk Points],0)</f>
        <v>0</v>
      </c>
      <c r="N4511">
        <f>_xlfn.XLOOKUP(FraudData[[#This Row],[location_mismatch]],Table10[Location Mismatch],Table10[Risk Points],0)</f>
        <v>0</v>
      </c>
      <c r="O4511">
        <f>_xlfn.XLOOKUP(FraudData[[#This Row],[device_trust_score]],DeviceRules[Device Min],DeviceRules[Risk Points],,-1)</f>
        <v>1</v>
      </c>
      <c r="P4511">
        <f>_xlfn.XLOOKUP(FraudData[[#This Row],[velocity_last_24h]],VelocityRules[Velocity Min],VelocityRules[Risk Points],,-1)</f>
        <v>0</v>
      </c>
      <c r="Q4511">
        <f>_xlfn.XLOOKUP(FraudData[[#This Row],[merchant_category]],MerchantRules[Merchant Category],MerchantRules[Risk Points],0)</f>
        <v>0</v>
      </c>
      <c r="R4511">
        <f>SUM(FraudData[[#This Row],[Amount Risk]:[Merchant Risk]])</f>
        <v>2</v>
      </c>
      <c r="S4511" t="str" cm="1">
        <f t="array" ref="S4511">_xlfn.IFS(FraudData[[#This Row],[Fraud Risk Score]]&gt;=8,"High Risk",FraudData[[#This Row],[Fraud Risk Score]]&gt;=6,"Medium Risk",TRUE,"Low Risk")</f>
        <v>Low Risk</v>
      </c>
    </row>
    <row r="4512" spans="1:19">
      <c r="A4512">
        <v>4511</v>
      </c>
      <c r="B4512">
        <v>34.5</v>
      </c>
      <c r="C4512">
        <v>13</v>
      </c>
      <c r="D4512" t="s">
        <v>46</v>
      </c>
      <c r="E4512">
        <v>0</v>
      </c>
      <c r="F4512">
        <v>0</v>
      </c>
      <c r="G4512">
        <v>94</v>
      </c>
      <c r="H4512">
        <v>4</v>
      </c>
      <c r="I4512">
        <v>45</v>
      </c>
      <c r="J4512">
        <v>0</v>
      </c>
      <c r="K4512">
        <f>_xlfn.XLOOKUP(FraudData[[#This Row],[amount]],AmountRules[Amount Min],AmountRules[Risk Points],,-1)</f>
        <v>0</v>
      </c>
      <c r="L4512">
        <f>_xlfn.XLOOKUP(FraudData[[#This Row],[transaction_hour]],TimeRules[Hour Min],TimeRules[Risk Points],,-1)</f>
        <v>0</v>
      </c>
      <c r="M4512">
        <f>_xlfn.XLOOKUP(FraudData[[#This Row],[foreign_transaction]],ForeignRules[Foreign Transaction],ForeignRules[Risk Points],0)</f>
        <v>0</v>
      </c>
      <c r="N4512">
        <f>_xlfn.XLOOKUP(FraudData[[#This Row],[location_mismatch]],Table10[Location Mismatch],Table10[Risk Points],0)</f>
        <v>0</v>
      </c>
      <c r="O4512">
        <f>_xlfn.XLOOKUP(FraudData[[#This Row],[device_trust_score]],DeviceRules[Device Min],DeviceRules[Risk Points],,-1)</f>
        <v>0</v>
      </c>
      <c r="P4512">
        <f>_xlfn.XLOOKUP(FraudData[[#This Row],[velocity_last_24h]],VelocityRules[Velocity Min],VelocityRules[Risk Points],,-1)</f>
        <v>0</v>
      </c>
      <c r="Q4512">
        <f>_xlfn.XLOOKUP(FraudData[[#This Row],[merchant_category]],MerchantRules[Merchant Category],MerchantRules[Risk Points],0)</f>
        <v>0</v>
      </c>
      <c r="R4512">
        <f>SUM(FraudData[[#This Row],[Amount Risk]:[Merchant Risk]])</f>
        <v>0</v>
      </c>
      <c r="S4512" t="str" cm="1">
        <f t="array" ref="S4512">_xlfn.IFS(FraudData[[#This Row],[Fraud Risk Score]]&gt;=8,"High Risk",FraudData[[#This Row],[Fraud Risk Score]]&gt;=6,"Medium Risk",TRUE,"Low Risk")</f>
        <v>Low Risk</v>
      </c>
    </row>
    <row r="4513" spans="1:19">
      <c r="A4513">
        <v>4512</v>
      </c>
      <c r="B4513">
        <v>114.84</v>
      </c>
      <c r="C4513">
        <v>21</v>
      </c>
      <c r="D4513" t="s">
        <v>50</v>
      </c>
      <c r="E4513">
        <v>0</v>
      </c>
      <c r="F4513">
        <v>0</v>
      </c>
      <c r="G4513">
        <v>55</v>
      </c>
      <c r="H4513">
        <v>1</v>
      </c>
      <c r="I4513">
        <v>28</v>
      </c>
      <c r="J4513">
        <v>0</v>
      </c>
      <c r="K4513">
        <f>_xlfn.XLOOKUP(FraudData[[#This Row],[amount]],AmountRules[Amount Min],AmountRules[Risk Points],,-1)</f>
        <v>0</v>
      </c>
      <c r="L4513">
        <f>_xlfn.XLOOKUP(FraudData[[#This Row],[transaction_hour]],TimeRules[Hour Min],TimeRules[Risk Points],,-1)</f>
        <v>0</v>
      </c>
      <c r="M4513">
        <f>_xlfn.XLOOKUP(FraudData[[#This Row],[foreign_transaction]],ForeignRules[Foreign Transaction],ForeignRules[Risk Points],0)</f>
        <v>0</v>
      </c>
      <c r="N4513">
        <f>_xlfn.XLOOKUP(FraudData[[#This Row],[location_mismatch]],Table10[Location Mismatch],Table10[Risk Points],0)</f>
        <v>0</v>
      </c>
      <c r="O4513">
        <f>_xlfn.XLOOKUP(FraudData[[#This Row],[device_trust_score]],DeviceRules[Device Min],DeviceRules[Risk Points],,-1)</f>
        <v>1</v>
      </c>
      <c r="P4513">
        <f>_xlfn.XLOOKUP(FraudData[[#This Row],[velocity_last_24h]],VelocityRules[Velocity Min],VelocityRules[Risk Points],,-1)</f>
        <v>0</v>
      </c>
      <c r="Q4513">
        <f>_xlfn.XLOOKUP(FraudData[[#This Row],[merchant_category]],MerchantRules[Merchant Category],MerchantRules[Risk Points],0)</f>
        <v>0</v>
      </c>
      <c r="R4513">
        <f>SUM(FraudData[[#This Row],[Amount Risk]:[Merchant Risk]])</f>
        <v>1</v>
      </c>
      <c r="S4513" t="str" cm="1">
        <f t="array" ref="S4513">_xlfn.IFS(FraudData[[#This Row],[Fraud Risk Score]]&gt;=8,"High Risk",FraudData[[#This Row],[Fraud Risk Score]]&gt;=6,"Medium Risk",TRUE,"Low Risk")</f>
        <v>Low Risk</v>
      </c>
    </row>
    <row r="4514" spans="1:19">
      <c r="A4514">
        <v>4513</v>
      </c>
      <c r="B4514">
        <v>17.260000000000002</v>
      </c>
      <c r="C4514">
        <v>13</v>
      </c>
      <c r="D4514" t="s">
        <v>47</v>
      </c>
      <c r="E4514">
        <v>0</v>
      </c>
      <c r="F4514">
        <v>0</v>
      </c>
      <c r="G4514">
        <v>33</v>
      </c>
      <c r="H4514">
        <v>4</v>
      </c>
      <c r="I4514">
        <v>55</v>
      </c>
      <c r="J4514">
        <v>0</v>
      </c>
      <c r="K4514">
        <f>_xlfn.XLOOKUP(FraudData[[#This Row],[amount]],AmountRules[Amount Min],AmountRules[Risk Points],,-1)</f>
        <v>0</v>
      </c>
      <c r="L4514">
        <f>_xlfn.XLOOKUP(FraudData[[#This Row],[transaction_hour]],TimeRules[Hour Min],TimeRules[Risk Points],,-1)</f>
        <v>0</v>
      </c>
      <c r="M4514">
        <f>_xlfn.XLOOKUP(FraudData[[#This Row],[foreign_transaction]],ForeignRules[Foreign Transaction],ForeignRules[Risk Points],0)</f>
        <v>0</v>
      </c>
      <c r="N4514">
        <f>_xlfn.XLOOKUP(FraudData[[#This Row],[location_mismatch]],Table10[Location Mismatch],Table10[Risk Points],0)</f>
        <v>0</v>
      </c>
      <c r="O4514">
        <f>_xlfn.XLOOKUP(FraudData[[#This Row],[device_trust_score]],DeviceRules[Device Min],DeviceRules[Risk Points],,-1)</f>
        <v>2</v>
      </c>
      <c r="P4514">
        <f>_xlfn.XLOOKUP(FraudData[[#This Row],[velocity_last_24h]],VelocityRules[Velocity Min],VelocityRules[Risk Points],,-1)</f>
        <v>0</v>
      </c>
      <c r="Q4514">
        <f>_xlfn.XLOOKUP(FraudData[[#This Row],[merchant_category]],MerchantRules[Merchant Category],MerchantRules[Risk Points],0)</f>
        <v>0</v>
      </c>
      <c r="R4514">
        <f>SUM(FraudData[[#This Row],[Amount Risk]:[Merchant Risk]])</f>
        <v>2</v>
      </c>
      <c r="S4514" t="str" cm="1">
        <f t="array" ref="S4514">_xlfn.IFS(FraudData[[#This Row],[Fraud Risk Score]]&gt;=8,"High Risk",FraudData[[#This Row],[Fraud Risk Score]]&gt;=6,"Medium Risk",TRUE,"Low Risk")</f>
        <v>Low Risk</v>
      </c>
    </row>
    <row r="4515" spans="1:19">
      <c r="A4515">
        <v>4514</v>
      </c>
      <c r="B4515">
        <v>176.88</v>
      </c>
      <c r="C4515">
        <v>2</v>
      </c>
      <c r="D4515" t="s">
        <v>47</v>
      </c>
      <c r="E4515">
        <v>0</v>
      </c>
      <c r="F4515">
        <v>0</v>
      </c>
      <c r="G4515">
        <v>80</v>
      </c>
      <c r="H4515">
        <v>2</v>
      </c>
      <c r="I4515">
        <v>62</v>
      </c>
      <c r="J4515">
        <v>0</v>
      </c>
      <c r="K4515">
        <f>_xlfn.XLOOKUP(FraudData[[#This Row],[amount]],AmountRules[Amount Min],AmountRules[Risk Points],,-1)</f>
        <v>0</v>
      </c>
      <c r="L4515">
        <f>_xlfn.XLOOKUP(FraudData[[#This Row],[transaction_hour]],TimeRules[Hour Min],TimeRules[Risk Points],,-1)</f>
        <v>3</v>
      </c>
      <c r="M4515">
        <f>_xlfn.XLOOKUP(FraudData[[#This Row],[foreign_transaction]],ForeignRules[Foreign Transaction],ForeignRules[Risk Points],0)</f>
        <v>0</v>
      </c>
      <c r="N4515">
        <f>_xlfn.XLOOKUP(FraudData[[#This Row],[location_mismatch]],Table10[Location Mismatch],Table10[Risk Points],0)</f>
        <v>0</v>
      </c>
      <c r="O4515">
        <f>_xlfn.XLOOKUP(FraudData[[#This Row],[device_trust_score]],DeviceRules[Device Min],DeviceRules[Risk Points],,-1)</f>
        <v>0</v>
      </c>
      <c r="P4515">
        <f>_xlfn.XLOOKUP(FraudData[[#This Row],[velocity_last_24h]],VelocityRules[Velocity Min],VelocityRules[Risk Points],,-1)</f>
        <v>0</v>
      </c>
      <c r="Q4515">
        <f>_xlfn.XLOOKUP(FraudData[[#This Row],[merchant_category]],MerchantRules[Merchant Category],MerchantRules[Risk Points],0)</f>
        <v>0</v>
      </c>
      <c r="R4515">
        <f>SUM(FraudData[[#This Row],[Amount Risk]:[Merchant Risk]])</f>
        <v>3</v>
      </c>
      <c r="S4515" t="str" cm="1">
        <f t="array" ref="S4515">_xlfn.IFS(FraudData[[#This Row],[Fraud Risk Score]]&gt;=8,"High Risk",FraudData[[#This Row],[Fraud Risk Score]]&gt;=6,"Medium Risk",TRUE,"Low Risk")</f>
        <v>Low Risk</v>
      </c>
    </row>
    <row r="4516" spans="1:19">
      <c r="A4516">
        <v>4515</v>
      </c>
      <c r="B4516">
        <v>143.94</v>
      </c>
      <c r="C4516">
        <v>0</v>
      </c>
      <c r="D4516" t="s">
        <v>46</v>
      </c>
      <c r="E4516">
        <v>0</v>
      </c>
      <c r="F4516">
        <v>0</v>
      </c>
      <c r="G4516">
        <v>42</v>
      </c>
      <c r="H4516">
        <v>3</v>
      </c>
      <c r="I4516">
        <v>28</v>
      </c>
      <c r="J4516">
        <v>0</v>
      </c>
      <c r="K4516">
        <f>_xlfn.XLOOKUP(FraudData[[#This Row],[amount]],AmountRules[Amount Min],AmountRules[Risk Points],,-1)</f>
        <v>0</v>
      </c>
      <c r="L4516">
        <f>_xlfn.XLOOKUP(FraudData[[#This Row],[transaction_hour]],TimeRules[Hour Min],TimeRules[Risk Points],,-1)</f>
        <v>3</v>
      </c>
      <c r="M4516">
        <f>_xlfn.XLOOKUP(FraudData[[#This Row],[foreign_transaction]],ForeignRules[Foreign Transaction],ForeignRules[Risk Points],0)</f>
        <v>0</v>
      </c>
      <c r="N4516">
        <f>_xlfn.XLOOKUP(FraudData[[#This Row],[location_mismatch]],Table10[Location Mismatch],Table10[Risk Points],0)</f>
        <v>0</v>
      </c>
      <c r="O4516">
        <f>_xlfn.XLOOKUP(FraudData[[#This Row],[device_trust_score]],DeviceRules[Device Min],DeviceRules[Risk Points],,-1)</f>
        <v>2</v>
      </c>
      <c r="P4516">
        <f>_xlfn.XLOOKUP(FraudData[[#This Row],[velocity_last_24h]],VelocityRules[Velocity Min],VelocityRules[Risk Points],,-1)</f>
        <v>0</v>
      </c>
      <c r="Q4516">
        <f>_xlfn.XLOOKUP(FraudData[[#This Row],[merchant_category]],MerchantRules[Merchant Category],MerchantRules[Risk Points],0)</f>
        <v>0</v>
      </c>
      <c r="R4516">
        <f>SUM(FraudData[[#This Row],[Amount Risk]:[Merchant Risk]])</f>
        <v>5</v>
      </c>
      <c r="S4516" t="str" cm="1">
        <f t="array" ref="S4516">_xlfn.IFS(FraudData[[#This Row],[Fraud Risk Score]]&gt;=8,"High Risk",FraudData[[#This Row],[Fraud Risk Score]]&gt;=6,"Medium Risk",TRUE,"Low Risk")</f>
        <v>Low Risk</v>
      </c>
    </row>
    <row r="4517" spans="1:19">
      <c r="A4517">
        <v>4516</v>
      </c>
      <c r="B4517">
        <v>94.17</v>
      </c>
      <c r="C4517">
        <v>19</v>
      </c>
      <c r="D4517" t="s">
        <v>50</v>
      </c>
      <c r="E4517">
        <v>0</v>
      </c>
      <c r="F4517">
        <v>0</v>
      </c>
      <c r="G4517">
        <v>83</v>
      </c>
      <c r="H4517">
        <v>2</v>
      </c>
      <c r="I4517">
        <v>32</v>
      </c>
      <c r="J4517">
        <v>0</v>
      </c>
      <c r="K4517">
        <f>_xlfn.XLOOKUP(FraudData[[#This Row],[amount]],AmountRules[Amount Min],AmountRules[Risk Points],,-1)</f>
        <v>0</v>
      </c>
      <c r="L4517">
        <f>_xlfn.XLOOKUP(FraudData[[#This Row],[transaction_hour]],TimeRules[Hour Min],TimeRules[Risk Points],,-1)</f>
        <v>0</v>
      </c>
      <c r="M4517">
        <f>_xlfn.XLOOKUP(FraudData[[#This Row],[foreign_transaction]],ForeignRules[Foreign Transaction],ForeignRules[Risk Points],0)</f>
        <v>0</v>
      </c>
      <c r="N4517">
        <f>_xlfn.XLOOKUP(FraudData[[#This Row],[location_mismatch]],Table10[Location Mismatch],Table10[Risk Points],0)</f>
        <v>0</v>
      </c>
      <c r="O4517">
        <f>_xlfn.XLOOKUP(FraudData[[#This Row],[device_trust_score]],DeviceRules[Device Min],DeviceRules[Risk Points],,-1)</f>
        <v>0</v>
      </c>
      <c r="P4517">
        <f>_xlfn.XLOOKUP(FraudData[[#This Row],[velocity_last_24h]],VelocityRules[Velocity Min],VelocityRules[Risk Points],,-1)</f>
        <v>0</v>
      </c>
      <c r="Q4517">
        <f>_xlfn.XLOOKUP(FraudData[[#This Row],[merchant_category]],MerchantRules[Merchant Category],MerchantRules[Risk Points],0)</f>
        <v>0</v>
      </c>
      <c r="R4517">
        <f>SUM(FraudData[[#This Row],[Amount Risk]:[Merchant Risk]])</f>
        <v>0</v>
      </c>
      <c r="S4517" t="str" cm="1">
        <f t="array" ref="S4517">_xlfn.IFS(FraudData[[#This Row],[Fraud Risk Score]]&gt;=8,"High Risk",FraudData[[#This Row],[Fraud Risk Score]]&gt;=6,"Medium Risk",TRUE,"Low Risk")</f>
        <v>Low Risk</v>
      </c>
    </row>
    <row r="4518" spans="1:19">
      <c r="A4518">
        <v>4517</v>
      </c>
      <c r="B4518">
        <v>132.63</v>
      </c>
      <c r="C4518">
        <v>0</v>
      </c>
      <c r="D4518" t="s">
        <v>48</v>
      </c>
      <c r="E4518">
        <v>1</v>
      </c>
      <c r="F4518">
        <v>0</v>
      </c>
      <c r="G4518">
        <v>91</v>
      </c>
      <c r="H4518">
        <v>1</v>
      </c>
      <c r="I4518">
        <v>43</v>
      </c>
      <c r="J4518">
        <v>0</v>
      </c>
      <c r="K4518">
        <f>_xlfn.XLOOKUP(FraudData[[#This Row],[amount]],AmountRules[Amount Min],AmountRules[Risk Points],,-1)</f>
        <v>0</v>
      </c>
      <c r="L4518">
        <f>_xlfn.XLOOKUP(FraudData[[#This Row],[transaction_hour]],TimeRules[Hour Min],TimeRules[Risk Points],,-1)</f>
        <v>3</v>
      </c>
      <c r="M4518">
        <f>_xlfn.XLOOKUP(FraudData[[#This Row],[foreign_transaction]],ForeignRules[Foreign Transaction],ForeignRules[Risk Points],0)</f>
        <v>3</v>
      </c>
      <c r="N4518">
        <f>_xlfn.XLOOKUP(FraudData[[#This Row],[location_mismatch]],Table10[Location Mismatch],Table10[Risk Points],0)</f>
        <v>0</v>
      </c>
      <c r="O4518">
        <f>_xlfn.XLOOKUP(FraudData[[#This Row],[device_trust_score]],DeviceRules[Device Min],DeviceRules[Risk Points],,-1)</f>
        <v>0</v>
      </c>
      <c r="P4518">
        <f>_xlfn.XLOOKUP(FraudData[[#This Row],[velocity_last_24h]],VelocityRules[Velocity Min],VelocityRules[Risk Points],,-1)</f>
        <v>0</v>
      </c>
      <c r="Q4518">
        <f>_xlfn.XLOOKUP(FraudData[[#This Row],[merchant_category]],MerchantRules[Merchant Category],MerchantRules[Risk Points],0)</f>
        <v>0</v>
      </c>
      <c r="R4518">
        <f>SUM(FraudData[[#This Row],[Amount Risk]:[Merchant Risk]])</f>
        <v>6</v>
      </c>
      <c r="S4518" t="str" cm="1">
        <f t="array" ref="S4518">_xlfn.IFS(FraudData[[#This Row],[Fraud Risk Score]]&gt;=8,"High Risk",FraudData[[#This Row],[Fraud Risk Score]]&gt;=6,"Medium Risk",TRUE,"Low Risk")</f>
        <v>Medium Risk</v>
      </c>
    </row>
    <row r="4519" spans="1:19">
      <c r="A4519">
        <v>4518</v>
      </c>
      <c r="B4519">
        <v>408.4</v>
      </c>
      <c r="C4519">
        <v>1</v>
      </c>
      <c r="D4519" t="s">
        <v>46</v>
      </c>
      <c r="E4519">
        <v>0</v>
      </c>
      <c r="F4519">
        <v>0</v>
      </c>
      <c r="G4519">
        <v>27</v>
      </c>
      <c r="H4519">
        <v>6</v>
      </c>
      <c r="I4519">
        <v>46</v>
      </c>
      <c r="J4519">
        <v>1</v>
      </c>
      <c r="K4519">
        <f>_xlfn.XLOOKUP(FraudData[[#This Row],[amount]],AmountRules[Amount Min],AmountRules[Risk Points],,-1)</f>
        <v>0</v>
      </c>
      <c r="L4519">
        <f>_xlfn.XLOOKUP(FraudData[[#This Row],[transaction_hour]],TimeRules[Hour Min],TimeRules[Risk Points],,-1)</f>
        <v>3</v>
      </c>
      <c r="M4519">
        <f>_xlfn.XLOOKUP(FraudData[[#This Row],[foreign_transaction]],ForeignRules[Foreign Transaction],ForeignRules[Risk Points],0)</f>
        <v>0</v>
      </c>
      <c r="N4519">
        <f>_xlfn.XLOOKUP(FraudData[[#This Row],[location_mismatch]],Table10[Location Mismatch],Table10[Risk Points],0)</f>
        <v>0</v>
      </c>
      <c r="O4519">
        <f>_xlfn.XLOOKUP(FraudData[[#This Row],[device_trust_score]],DeviceRules[Device Min],DeviceRules[Risk Points],,-1)</f>
        <v>3</v>
      </c>
      <c r="P4519">
        <f>_xlfn.XLOOKUP(FraudData[[#This Row],[velocity_last_24h]],VelocityRules[Velocity Min],VelocityRules[Risk Points],,-1)</f>
        <v>3</v>
      </c>
      <c r="Q4519">
        <f>_xlfn.XLOOKUP(FraudData[[#This Row],[merchant_category]],MerchantRules[Merchant Category],MerchantRules[Risk Points],0)</f>
        <v>0</v>
      </c>
      <c r="R4519">
        <f>SUM(FraudData[[#This Row],[Amount Risk]:[Merchant Risk]])</f>
        <v>9</v>
      </c>
      <c r="S4519" t="str" cm="1">
        <f t="array" ref="S4519">_xlfn.IFS(FraudData[[#This Row],[Fraud Risk Score]]&gt;=8,"High Risk",FraudData[[#This Row],[Fraud Risk Score]]&gt;=6,"Medium Risk",TRUE,"Low Risk")</f>
        <v>High Risk</v>
      </c>
    </row>
    <row r="4520" spans="1:19">
      <c r="A4520">
        <v>4519</v>
      </c>
      <c r="B4520">
        <v>39.33</v>
      </c>
      <c r="C4520">
        <v>18</v>
      </c>
      <c r="D4520" t="s">
        <v>48</v>
      </c>
      <c r="E4520">
        <v>0</v>
      </c>
      <c r="F4520">
        <v>0</v>
      </c>
      <c r="G4520">
        <v>54</v>
      </c>
      <c r="H4520">
        <v>2</v>
      </c>
      <c r="I4520">
        <v>43</v>
      </c>
      <c r="J4520">
        <v>0</v>
      </c>
      <c r="K4520">
        <f>_xlfn.XLOOKUP(FraudData[[#This Row],[amount]],AmountRules[Amount Min],AmountRules[Risk Points],,-1)</f>
        <v>0</v>
      </c>
      <c r="L4520">
        <f>_xlfn.XLOOKUP(FraudData[[#This Row],[transaction_hour]],TimeRules[Hour Min],TimeRules[Risk Points],,-1)</f>
        <v>0</v>
      </c>
      <c r="M4520">
        <f>_xlfn.XLOOKUP(FraudData[[#This Row],[foreign_transaction]],ForeignRules[Foreign Transaction],ForeignRules[Risk Points],0)</f>
        <v>0</v>
      </c>
      <c r="N4520">
        <f>_xlfn.XLOOKUP(FraudData[[#This Row],[location_mismatch]],Table10[Location Mismatch],Table10[Risk Points],0)</f>
        <v>0</v>
      </c>
      <c r="O4520">
        <f>_xlfn.XLOOKUP(FraudData[[#This Row],[device_trust_score]],DeviceRules[Device Min],DeviceRules[Risk Points],,-1)</f>
        <v>1</v>
      </c>
      <c r="P4520">
        <f>_xlfn.XLOOKUP(FraudData[[#This Row],[velocity_last_24h]],VelocityRules[Velocity Min],VelocityRules[Risk Points],,-1)</f>
        <v>0</v>
      </c>
      <c r="Q4520">
        <f>_xlfn.XLOOKUP(FraudData[[#This Row],[merchant_category]],MerchantRules[Merchant Category],MerchantRules[Risk Points],0)</f>
        <v>0</v>
      </c>
      <c r="R4520">
        <f>SUM(FraudData[[#This Row],[Amount Risk]:[Merchant Risk]])</f>
        <v>1</v>
      </c>
      <c r="S4520" t="str" cm="1">
        <f t="array" ref="S4520">_xlfn.IFS(FraudData[[#This Row],[Fraud Risk Score]]&gt;=8,"High Risk",FraudData[[#This Row],[Fraud Risk Score]]&gt;=6,"Medium Risk",TRUE,"Low Risk")</f>
        <v>Low Risk</v>
      </c>
    </row>
    <row r="4521" spans="1:19">
      <c r="A4521">
        <v>4520</v>
      </c>
      <c r="B4521">
        <v>4.1100000000000003</v>
      </c>
      <c r="C4521">
        <v>23</v>
      </c>
      <c r="D4521" t="s">
        <v>50</v>
      </c>
      <c r="E4521">
        <v>0</v>
      </c>
      <c r="F4521">
        <v>0</v>
      </c>
      <c r="G4521">
        <v>88</v>
      </c>
      <c r="H4521">
        <v>3</v>
      </c>
      <c r="I4521">
        <v>40</v>
      </c>
      <c r="J4521">
        <v>0</v>
      </c>
      <c r="K4521">
        <f>_xlfn.XLOOKUP(FraudData[[#This Row],[amount]],AmountRules[Amount Min],AmountRules[Risk Points],,-1)</f>
        <v>0</v>
      </c>
      <c r="L4521">
        <f>_xlfn.XLOOKUP(FraudData[[#This Row],[transaction_hour]],TimeRules[Hour Min],TimeRules[Risk Points],,-1)</f>
        <v>1</v>
      </c>
      <c r="M4521">
        <f>_xlfn.XLOOKUP(FraudData[[#This Row],[foreign_transaction]],ForeignRules[Foreign Transaction],ForeignRules[Risk Points],0)</f>
        <v>0</v>
      </c>
      <c r="N4521">
        <f>_xlfn.XLOOKUP(FraudData[[#This Row],[location_mismatch]],Table10[Location Mismatch],Table10[Risk Points],0)</f>
        <v>0</v>
      </c>
      <c r="O4521">
        <f>_xlfn.XLOOKUP(FraudData[[#This Row],[device_trust_score]],DeviceRules[Device Min],DeviceRules[Risk Points],,-1)</f>
        <v>0</v>
      </c>
      <c r="P4521">
        <f>_xlfn.XLOOKUP(FraudData[[#This Row],[velocity_last_24h]],VelocityRules[Velocity Min],VelocityRules[Risk Points],,-1)</f>
        <v>0</v>
      </c>
      <c r="Q4521">
        <f>_xlfn.XLOOKUP(FraudData[[#This Row],[merchant_category]],MerchantRules[Merchant Category],MerchantRules[Risk Points],0)</f>
        <v>0</v>
      </c>
      <c r="R4521">
        <f>SUM(FraudData[[#This Row],[Amount Risk]:[Merchant Risk]])</f>
        <v>1</v>
      </c>
      <c r="S4521" t="str" cm="1">
        <f t="array" ref="S4521">_xlfn.IFS(FraudData[[#This Row],[Fraud Risk Score]]&gt;=8,"High Risk",FraudData[[#This Row],[Fraud Risk Score]]&gt;=6,"Medium Risk",TRUE,"Low Risk")</f>
        <v>Low Risk</v>
      </c>
    </row>
    <row r="4522" spans="1:19">
      <c r="A4522">
        <v>4521</v>
      </c>
      <c r="B4522">
        <v>356.05</v>
      </c>
      <c r="C4522">
        <v>9</v>
      </c>
      <c r="D4522" t="s">
        <v>47</v>
      </c>
      <c r="E4522">
        <v>0</v>
      </c>
      <c r="F4522">
        <v>0</v>
      </c>
      <c r="G4522">
        <v>94</v>
      </c>
      <c r="H4522">
        <v>2</v>
      </c>
      <c r="I4522">
        <v>28</v>
      </c>
      <c r="J4522">
        <v>0</v>
      </c>
      <c r="K4522">
        <f>_xlfn.XLOOKUP(FraudData[[#This Row],[amount]],AmountRules[Amount Min],AmountRules[Risk Points],,-1)</f>
        <v>0</v>
      </c>
      <c r="L4522">
        <f>_xlfn.XLOOKUP(FraudData[[#This Row],[transaction_hour]],TimeRules[Hour Min],TimeRules[Risk Points],,-1)</f>
        <v>0</v>
      </c>
      <c r="M4522">
        <f>_xlfn.XLOOKUP(FraudData[[#This Row],[foreign_transaction]],ForeignRules[Foreign Transaction],ForeignRules[Risk Points],0)</f>
        <v>0</v>
      </c>
      <c r="N4522">
        <f>_xlfn.XLOOKUP(FraudData[[#This Row],[location_mismatch]],Table10[Location Mismatch],Table10[Risk Points],0)</f>
        <v>0</v>
      </c>
      <c r="O4522">
        <f>_xlfn.XLOOKUP(FraudData[[#This Row],[device_trust_score]],DeviceRules[Device Min],DeviceRules[Risk Points],,-1)</f>
        <v>0</v>
      </c>
      <c r="P4522">
        <f>_xlfn.XLOOKUP(FraudData[[#This Row],[velocity_last_24h]],VelocityRules[Velocity Min],VelocityRules[Risk Points],,-1)</f>
        <v>0</v>
      </c>
      <c r="Q4522">
        <f>_xlfn.XLOOKUP(FraudData[[#This Row],[merchant_category]],MerchantRules[Merchant Category],MerchantRules[Risk Points],0)</f>
        <v>0</v>
      </c>
      <c r="R4522">
        <f>SUM(FraudData[[#This Row],[Amount Risk]:[Merchant Risk]])</f>
        <v>0</v>
      </c>
      <c r="S4522" t="str" cm="1">
        <f t="array" ref="S4522">_xlfn.IFS(FraudData[[#This Row],[Fraud Risk Score]]&gt;=8,"High Risk",FraudData[[#This Row],[Fraud Risk Score]]&gt;=6,"Medium Risk",TRUE,"Low Risk")</f>
        <v>Low Risk</v>
      </c>
    </row>
    <row r="4523" spans="1:19">
      <c r="A4523">
        <v>4522</v>
      </c>
      <c r="B4523">
        <v>154.91999999999999</v>
      </c>
      <c r="C4523">
        <v>3</v>
      </c>
      <c r="D4523" t="s">
        <v>46</v>
      </c>
      <c r="E4523">
        <v>0</v>
      </c>
      <c r="F4523">
        <v>0</v>
      </c>
      <c r="G4523">
        <v>26</v>
      </c>
      <c r="H4523">
        <v>3</v>
      </c>
      <c r="I4523">
        <v>21</v>
      </c>
      <c r="J4523">
        <v>0</v>
      </c>
      <c r="K4523">
        <f>_xlfn.XLOOKUP(FraudData[[#This Row],[amount]],AmountRules[Amount Min],AmountRules[Risk Points],,-1)</f>
        <v>0</v>
      </c>
      <c r="L4523">
        <f>_xlfn.XLOOKUP(FraudData[[#This Row],[transaction_hour]],TimeRules[Hour Min],TimeRules[Risk Points],,-1)</f>
        <v>3</v>
      </c>
      <c r="M4523">
        <f>_xlfn.XLOOKUP(FraudData[[#This Row],[foreign_transaction]],ForeignRules[Foreign Transaction],ForeignRules[Risk Points],0)</f>
        <v>0</v>
      </c>
      <c r="N4523">
        <f>_xlfn.XLOOKUP(FraudData[[#This Row],[location_mismatch]],Table10[Location Mismatch],Table10[Risk Points],0)</f>
        <v>0</v>
      </c>
      <c r="O4523">
        <f>_xlfn.XLOOKUP(FraudData[[#This Row],[device_trust_score]],DeviceRules[Device Min],DeviceRules[Risk Points],,-1)</f>
        <v>3</v>
      </c>
      <c r="P4523">
        <f>_xlfn.XLOOKUP(FraudData[[#This Row],[velocity_last_24h]],VelocityRules[Velocity Min],VelocityRules[Risk Points],,-1)</f>
        <v>0</v>
      </c>
      <c r="Q4523">
        <f>_xlfn.XLOOKUP(FraudData[[#This Row],[merchant_category]],MerchantRules[Merchant Category],MerchantRules[Risk Points],0)</f>
        <v>0</v>
      </c>
      <c r="R4523">
        <f>SUM(FraudData[[#This Row],[Amount Risk]:[Merchant Risk]])</f>
        <v>6</v>
      </c>
      <c r="S4523" t="str" cm="1">
        <f t="array" ref="S4523">_xlfn.IFS(FraudData[[#This Row],[Fraud Risk Score]]&gt;=8,"High Risk",FraudData[[#This Row],[Fraud Risk Score]]&gt;=6,"Medium Risk",TRUE,"Low Risk")</f>
        <v>Medium Risk</v>
      </c>
    </row>
    <row r="4524" spans="1:19">
      <c r="A4524">
        <v>4523</v>
      </c>
      <c r="B4524">
        <v>398.39</v>
      </c>
      <c r="C4524">
        <v>3</v>
      </c>
      <c r="D4524" t="s">
        <v>46</v>
      </c>
      <c r="E4524">
        <v>0</v>
      </c>
      <c r="F4524">
        <v>0</v>
      </c>
      <c r="G4524">
        <v>44</v>
      </c>
      <c r="H4524">
        <v>1</v>
      </c>
      <c r="I4524">
        <v>69</v>
      </c>
      <c r="J4524">
        <v>0</v>
      </c>
      <c r="K4524">
        <f>_xlfn.XLOOKUP(FraudData[[#This Row],[amount]],AmountRules[Amount Min],AmountRules[Risk Points],,-1)</f>
        <v>0</v>
      </c>
      <c r="L4524">
        <f>_xlfn.XLOOKUP(FraudData[[#This Row],[transaction_hour]],TimeRules[Hour Min],TimeRules[Risk Points],,-1)</f>
        <v>3</v>
      </c>
      <c r="M4524">
        <f>_xlfn.XLOOKUP(FraudData[[#This Row],[foreign_transaction]],ForeignRules[Foreign Transaction],ForeignRules[Risk Points],0)</f>
        <v>0</v>
      </c>
      <c r="N4524">
        <f>_xlfn.XLOOKUP(FraudData[[#This Row],[location_mismatch]],Table10[Location Mismatch],Table10[Risk Points],0)</f>
        <v>0</v>
      </c>
      <c r="O4524">
        <f>_xlfn.XLOOKUP(FraudData[[#This Row],[device_trust_score]],DeviceRules[Device Min],DeviceRules[Risk Points],,-1)</f>
        <v>2</v>
      </c>
      <c r="P4524">
        <f>_xlfn.XLOOKUP(FraudData[[#This Row],[velocity_last_24h]],VelocityRules[Velocity Min],VelocityRules[Risk Points],,-1)</f>
        <v>0</v>
      </c>
      <c r="Q4524">
        <f>_xlfn.XLOOKUP(FraudData[[#This Row],[merchant_category]],MerchantRules[Merchant Category],MerchantRules[Risk Points],0)</f>
        <v>0</v>
      </c>
      <c r="R4524">
        <f>SUM(FraudData[[#This Row],[Amount Risk]:[Merchant Risk]])</f>
        <v>5</v>
      </c>
      <c r="S4524" t="str" cm="1">
        <f t="array" ref="S4524">_xlfn.IFS(FraudData[[#This Row],[Fraud Risk Score]]&gt;=8,"High Risk",FraudData[[#This Row],[Fraud Risk Score]]&gt;=6,"Medium Risk",TRUE,"Low Risk")</f>
        <v>Low Risk</v>
      </c>
    </row>
    <row r="4525" spans="1:19">
      <c r="A4525">
        <v>4524</v>
      </c>
      <c r="B4525">
        <v>163.56</v>
      </c>
      <c r="C4525">
        <v>12</v>
      </c>
      <c r="D4525" t="s">
        <v>46</v>
      </c>
      <c r="E4525">
        <v>0</v>
      </c>
      <c r="F4525">
        <v>0</v>
      </c>
      <c r="G4525">
        <v>53</v>
      </c>
      <c r="H4525">
        <v>1</v>
      </c>
      <c r="I4525">
        <v>27</v>
      </c>
      <c r="J4525">
        <v>0</v>
      </c>
      <c r="K4525">
        <f>_xlfn.XLOOKUP(FraudData[[#This Row],[amount]],AmountRules[Amount Min],AmountRules[Risk Points],,-1)</f>
        <v>0</v>
      </c>
      <c r="L4525">
        <f>_xlfn.XLOOKUP(FraudData[[#This Row],[transaction_hour]],TimeRules[Hour Min],TimeRules[Risk Points],,-1)</f>
        <v>0</v>
      </c>
      <c r="M4525">
        <f>_xlfn.XLOOKUP(FraudData[[#This Row],[foreign_transaction]],ForeignRules[Foreign Transaction],ForeignRules[Risk Points],0)</f>
        <v>0</v>
      </c>
      <c r="N4525">
        <f>_xlfn.XLOOKUP(FraudData[[#This Row],[location_mismatch]],Table10[Location Mismatch],Table10[Risk Points],0)</f>
        <v>0</v>
      </c>
      <c r="O4525">
        <f>_xlfn.XLOOKUP(FraudData[[#This Row],[device_trust_score]],DeviceRules[Device Min],DeviceRules[Risk Points],,-1)</f>
        <v>1</v>
      </c>
      <c r="P4525">
        <f>_xlfn.XLOOKUP(FraudData[[#This Row],[velocity_last_24h]],VelocityRules[Velocity Min],VelocityRules[Risk Points],,-1)</f>
        <v>0</v>
      </c>
      <c r="Q4525">
        <f>_xlfn.XLOOKUP(FraudData[[#This Row],[merchant_category]],MerchantRules[Merchant Category],MerchantRules[Risk Points],0)</f>
        <v>0</v>
      </c>
      <c r="R4525">
        <f>SUM(FraudData[[#This Row],[Amount Risk]:[Merchant Risk]])</f>
        <v>1</v>
      </c>
      <c r="S4525" t="str" cm="1">
        <f t="array" ref="S4525">_xlfn.IFS(FraudData[[#This Row],[Fraud Risk Score]]&gt;=8,"High Risk",FraudData[[#This Row],[Fraud Risk Score]]&gt;=6,"Medium Risk",TRUE,"Low Risk")</f>
        <v>Low Risk</v>
      </c>
    </row>
    <row r="4526" spans="1:19">
      <c r="A4526">
        <v>4525</v>
      </c>
      <c r="B4526">
        <v>299.08</v>
      </c>
      <c r="C4526">
        <v>8</v>
      </c>
      <c r="D4526" t="s">
        <v>49</v>
      </c>
      <c r="E4526">
        <v>1</v>
      </c>
      <c r="F4526">
        <v>0</v>
      </c>
      <c r="G4526">
        <v>33</v>
      </c>
      <c r="H4526">
        <v>3</v>
      </c>
      <c r="I4526">
        <v>59</v>
      </c>
      <c r="J4526">
        <v>0</v>
      </c>
      <c r="K4526">
        <f>_xlfn.XLOOKUP(FraudData[[#This Row],[amount]],AmountRules[Amount Min],AmountRules[Risk Points],,-1)</f>
        <v>0</v>
      </c>
      <c r="L4526">
        <f>_xlfn.XLOOKUP(FraudData[[#This Row],[transaction_hour]],TimeRules[Hour Min],TimeRules[Risk Points],,-1)</f>
        <v>0</v>
      </c>
      <c r="M4526">
        <f>_xlfn.XLOOKUP(FraudData[[#This Row],[foreign_transaction]],ForeignRules[Foreign Transaction],ForeignRules[Risk Points],0)</f>
        <v>3</v>
      </c>
      <c r="N4526">
        <f>_xlfn.XLOOKUP(FraudData[[#This Row],[location_mismatch]],Table10[Location Mismatch],Table10[Risk Points],0)</f>
        <v>0</v>
      </c>
      <c r="O4526">
        <f>_xlfn.XLOOKUP(FraudData[[#This Row],[device_trust_score]],DeviceRules[Device Min],DeviceRules[Risk Points],,-1)</f>
        <v>2</v>
      </c>
      <c r="P4526">
        <f>_xlfn.XLOOKUP(FraudData[[#This Row],[velocity_last_24h]],VelocityRules[Velocity Min],VelocityRules[Risk Points],,-1)</f>
        <v>0</v>
      </c>
      <c r="Q4526">
        <f>_xlfn.XLOOKUP(FraudData[[#This Row],[merchant_category]],MerchantRules[Merchant Category],MerchantRules[Risk Points],0)</f>
        <v>1</v>
      </c>
      <c r="R4526">
        <f>SUM(FraudData[[#This Row],[Amount Risk]:[Merchant Risk]])</f>
        <v>6</v>
      </c>
      <c r="S4526" t="str" cm="1">
        <f t="array" ref="S4526">_xlfn.IFS(FraudData[[#This Row],[Fraud Risk Score]]&gt;=8,"High Risk",FraudData[[#This Row],[Fraud Risk Score]]&gt;=6,"Medium Risk",TRUE,"Low Risk")</f>
        <v>Medium Risk</v>
      </c>
    </row>
    <row r="4527" spans="1:19">
      <c r="A4527">
        <v>4526</v>
      </c>
      <c r="B4527">
        <v>101.08</v>
      </c>
      <c r="C4527">
        <v>6</v>
      </c>
      <c r="D4527" t="s">
        <v>50</v>
      </c>
      <c r="E4527">
        <v>0</v>
      </c>
      <c r="F4527">
        <v>0</v>
      </c>
      <c r="G4527">
        <v>28</v>
      </c>
      <c r="H4527">
        <v>2</v>
      </c>
      <c r="I4527">
        <v>57</v>
      </c>
      <c r="J4527">
        <v>0</v>
      </c>
      <c r="K4527">
        <f>_xlfn.XLOOKUP(FraudData[[#This Row],[amount]],AmountRules[Amount Min],AmountRules[Risk Points],,-1)</f>
        <v>0</v>
      </c>
      <c r="L4527">
        <f>_xlfn.XLOOKUP(FraudData[[#This Row],[transaction_hour]],TimeRules[Hour Min],TimeRules[Risk Points],,-1)</f>
        <v>0</v>
      </c>
      <c r="M4527">
        <f>_xlfn.XLOOKUP(FraudData[[#This Row],[foreign_transaction]],ForeignRules[Foreign Transaction],ForeignRules[Risk Points],0)</f>
        <v>0</v>
      </c>
      <c r="N4527">
        <f>_xlfn.XLOOKUP(FraudData[[#This Row],[location_mismatch]],Table10[Location Mismatch],Table10[Risk Points],0)</f>
        <v>0</v>
      </c>
      <c r="O4527">
        <f>_xlfn.XLOOKUP(FraudData[[#This Row],[device_trust_score]],DeviceRules[Device Min],DeviceRules[Risk Points],,-1)</f>
        <v>3</v>
      </c>
      <c r="P4527">
        <f>_xlfn.XLOOKUP(FraudData[[#This Row],[velocity_last_24h]],VelocityRules[Velocity Min],VelocityRules[Risk Points],,-1)</f>
        <v>0</v>
      </c>
      <c r="Q4527">
        <f>_xlfn.XLOOKUP(FraudData[[#This Row],[merchant_category]],MerchantRules[Merchant Category],MerchantRules[Risk Points],0)</f>
        <v>0</v>
      </c>
      <c r="R4527">
        <f>SUM(FraudData[[#This Row],[Amount Risk]:[Merchant Risk]])</f>
        <v>3</v>
      </c>
      <c r="S4527" t="str" cm="1">
        <f t="array" ref="S4527">_xlfn.IFS(FraudData[[#This Row],[Fraud Risk Score]]&gt;=8,"High Risk",FraudData[[#This Row],[Fraud Risk Score]]&gt;=6,"Medium Risk",TRUE,"Low Risk")</f>
        <v>Low Risk</v>
      </c>
    </row>
    <row r="4528" spans="1:19">
      <c r="A4528">
        <v>4527</v>
      </c>
      <c r="B4528">
        <v>249.43</v>
      </c>
      <c r="C4528">
        <v>15</v>
      </c>
      <c r="D4528" t="s">
        <v>49</v>
      </c>
      <c r="E4528">
        <v>0</v>
      </c>
      <c r="F4528">
        <v>1</v>
      </c>
      <c r="G4528">
        <v>64</v>
      </c>
      <c r="H4528">
        <v>1</v>
      </c>
      <c r="I4528">
        <v>50</v>
      </c>
      <c r="J4528">
        <v>0</v>
      </c>
      <c r="K4528">
        <f>_xlfn.XLOOKUP(FraudData[[#This Row],[amount]],AmountRules[Amount Min],AmountRules[Risk Points],,-1)</f>
        <v>0</v>
      </c>
      <c r="L4528">
        <f>_xlfn.XLOOKUP(FraudData[[#This Row],[transaction_hour]],TimeRules[Hour Min],TimeRules[Risk Points],,-1)</f>
        <v>0</v>
      </c>
      <c r="M4528">
        <f>_xlfn.XLOOKUP(FraudData[[#This Row],[foreign_transaction]],ForeignRules[Foreign Transaction],ForeignRules[Risk Points],0)</f>
        <v>0</v>
      </c>
      <c r="N4528">
        <f>_xlfn.XLOOKUP(FraudData[[#This Row],[location_mismatch]],Table10[Location Mismatch],Table10[Risk Points],0)</f>
        <v>3</v>
      </c>
      <c r="O4528">
        <f>_xlfn.XLOOKUP(FraudData[[#This Row],[device_trust_score]],DeviceRules[Device Min],DeviceRules[Risk Points],,-1)</f>
        <v>1</v>
      </c>
      <c r="P4528">
        <f>_xlfn.XLOOKUP(FraudData[[#This Row],[velocity_last_24h]],VelocityRules[Velocity Min],VelocityRules[Risk Points],,-1)</f>
        <v>0</v>
      </c>
      <c r="Q4528">
        <f>_xlfn.XLOOKUP(FraudData[[#This Row],[merchant_category]],MerchantRules[Merchant Category],MerchantRules[Risk Points],0)</f>
        <v>1</v>
      </c>
      <c r="R4528">
        <f>SUM(FraudData[[#This Row],[Amount Risk]:[Merchant Risk]])</f>
        <v>5</v>
      </c>
      <c r="S4528" t="str" cm="1">
        <f t="array" ref="S4528">_xlfn.IFS(FraudData[[#This Row],[Fraud Risk Score]]&gt;=8,"High Risk",FraudData[[#This Row],[Fraud Risk Score]]&gt;=6,"Medium Risk",TRUE,"Low Risk")</f>
        <v>Low Risk</v>
      </c>
    </row>
    <row r="4529" spans="1:19">
      <c r="A4529">
        <v>4528</v>
      </c>
      <c r="B4529">
        <v>439.62</v>
      </c>
      <c r="C4529">
        <v>17</v>
      </c>
      <c r="D4529" t="s">
        <v>46</v>
      </c>
      <c r="E4529">
        <v>0</v>
      </c>
      <c r="F4529">
        <v>0</v>
      </c>
      <c r="G4529">
        <v>79</v>
      </c>
      <c r="H4529">
        <v>1</v>
      </c>
      <c r="I4529">
        <v>21</v>
      </c>
      <c r="J4529">
        <v>0</v>
      </c>
      <c r="K4529">
        <f>_xlfn.XLOOKUP(FraudData[[#This Row],[amount]],AmountRules[Amount Min],AmountRules[Risk Points],,-1)</f>
        <v>0</v>
      </c>
      <c r="L4529">
        <f>_xlfn.XLOOKUP(FraudData[[#This Row],[transaction_hour]],TimeRules[Hour Min],TimeRules[Risk Points],,-1)</f>
        <v>0</v>
      </c>
      <c r="M4529">
        <f>_xlfn.XLOOKUP(FraudData[[#This Row],[foreign_transaction]],ForeignRules[Foreign Transaction],ForeignRules[Risk Points],0)</f>
        <v>0</v>
      </c>
      <c r="N4529">
        <f>_xlfn.XLOOKUP(FraudData[[#This Row],[location_mismatch]],Table10[Location Mismatch],Table10[Risk Points],0)</f>
        <v>0</v>
      </c>
      <c r="O4529">
        <f>_xlfn.XLOOKUP(FraudData[[#This Row],[device_trust_score]],DeviceRules[Device Min],DeviceRules[Risk Points],,-1)</f>
        <v>0</v>
      </c>
      <c r="P4529">
        <f>_xlfn.XLOOKUP(FraudData[[#This Row],[velocity_last_24h]],VelocityRules[Velocity Min],VelocityRules[Risk Points],,-1)</f>
        <v>0</v>
      </c>
      <c r="Q4529">
        <f>_xlfn.XLOOKUP(FraudData[[#This Row],[merchant_category]],MerchantRules[Merchant Category],MerchantRules[Risk Points],0)</f>
        <v>0</v>
      </c>
      <c r="R4529">
        <f>SUM(FraudData[[#This Row],[Amount Risk]:[Merchant Risk]])</f>
        <v>0</v>
      </c>
      <c r="S4529" t="str" cm="1">
        <f t="array" ref="S4529">_xlfn.IFS(FraudData[[#This Row],[Fraud Risk Score]]&gt;=8,"High Risk",FraudData[[#This Row],[Fraud Risk Score]]&gt;=6,"Medium Risk",TRUE,"Low Risk")</f>
        <v>Low Risk</v>
      </c>
    </row>
    <row r="4530" spans="1:19">
      <c r="A4530">
        <v>4529</v>
      </c>
      <c r="B4530">
        <v>152.81</v>
      </c>
      <c r="C4530">
        <v>2</v>
      </c>
      <c r="D4530" t="s">
        <v>46</v>
      </c>
      <c r="E4530">
        <v>0</v>
      </c>
      <c r="F4530">
        <v>0</v>
      </c>
      <c r="G4530">
        <v>37</v>
      </c>
      <c r="H4530">
        <v>3</v>
      </c>
      <c r="I4530">
        <v>53</v>
      </c>
      <c r="J4530">
        <v>0</v>
      </c>
      <c r="K4530">
        <f>_xlfn.XLOOKUP(FraudData[[#This Row],[amount]],AmountRules[Amount Min],AmountRules[Risk Points],,-1)</f>
        <v>0</v>
      </c>
      <c r="L4530">
        <f>_xlfn.XLOOKUP(FraudData[[#This Row],[transaction_hour]],TimeRules[Hour Min],TimeRules[Risk Points],,-1)</f>
        <v>3</v>
      </c>
      <c r="M4530">
        <f>_xlfn.XLOOKUP(FraudData[[#This Row],[foreign_transaction]],ForeignRules[Foreign Transaction],ForeignRules[Risk Points],0)</f>
        <v>0</v>
      </c>
      <c r="N4530">
        <f>_xlfn.XLOOKUP(FraudData[[#This Row],[location_mismatch]],Table10[Location Mismatch],Table10[Risk Points],0)</f>
        <v>0</v>
      </c>
      <c r="O4530">
        <f>_xlfn.XLOOKUP(FraudData[[#This Row],[device_trust_score]],DeviceRules[Device Min],DeviceRules[Risk Points],,-1)</f>
        <v>2</v>
      </c>
      <c r="P4530">
        <f>_xlfn.XLOOKUP(FraudData[[#This Row],[velocity_last_24h]],VelocityRules[Velocity Min],VelocityRules[Risk Points],,-1)</f>
        <v>0</v>
      </c>
      <c r="Q4530">
        <f>_xlfn.XLOOKUP(FraudData[[#This Row],[merchant_category]],MerchantRules[Merchant Category],MerchantRules[Risk Points],0)</f>
        <v>0</v>
      </c>
      <c r="R4530">
        <f>SUM(FraudData[[#This Row],[Amount Risk]:[Merchant Risk]])</f>
        <v>5</v>
      </c>
      <c r="S4530" t="str" cm="1">
        <f t="array" ref="S4530">_xlfn.IFS(FraudData[[#This Row],[Fraud Risk Score]]&gt;=8,"High Risk",FraudData[[#This Row],[Fraud Risk Score]]&gt;=6,"Medium Risk",TRUE,"Low Risk")</f>
        <v>Low Risk</v>
      </c>
    </row>
    <row r="4531" spans="1:19">
      <c r="A4531">
        <v>4530</v>
      </c>
      <c r="B4531">
        <v>35.89</v>
      </c>
      <c r="C4531">
        <v>19</v>
      </c>
      <c r="D4531" t="s">
        <v>48</v>
      </c>
      <c r="E4531">
        <v>0</v>
      </c>
      <c r="F4531">
        <v>1</v>
      </c>
      <c r="G4531">
        <v>30</v>
      </c>
      <c r="H4531">
        <v>0</v>
      </c>
      <c r="I4531">
        <v>25</v>
      </c>
      <c r="J4531">
        <v>0</v>
      </c>
      <c r="K4531">
        <f>_xlfn.XLOOKUP(FraudData[[#This Row],[amount]],AmountRules[Amount Min],AmountRules[Risk Points],,-1)</f>
        <v>0</v>
      </c>
      <c r="L4531">
        <f>_xlfn.XLOOKUP(FraudData[[#This Row],[transaction_hour]],TimeRules[Hour Min],TimeRules[Risk Points],,-1)</f>
        <v>0</v>
      </c>
      <c r="M4531">
        <f>_xlfn.XLOOKUP(FraudData[[#This Row],[foreign_transaction]],ForeignRules[Foreign Transaction],ForeignRules[Risk Points],0)</f>
        <v>0</v>
      </c>
      <c r="N4531">
        <f>_xlfn.XLOOKUP(FraudData[[#This Row],[location_mismatch]],Table10[Location Mismatch],Table10[Risk Points],0)</f>
        <v>3</v>
      </c>
      <c r="O4531">
        <f>_xlfn.XLOOKUP(FraudData[[#This Row],[device_trust_score]],DeviceRules[Device Min],DeviceRules[Risk Points],,-1)</f>
        <v>2</v>
      </c>
      <c r="P4531">
        <f>_xlfn.XLOOKUP(FraudData[[#This Row],[velocity_last_24h]],VelocityRules[Velocity Min],VelocityRules[Risk Points],,-1)</f>
        <v>0</v>
      </c>
      <c r="Q4531">
        <f>_xlfn.XLOOKUP(FraudData[[#This Row],[merchant_category]],MerchantRules[Merchant Category],MerchantRules[Risk Points],0)</f>
        <v>0</v>
      </c>
      <c r="R4531">
        <f>SUM(FraudData[[#This Row],[Amount Risk]:[Merchant Risk]])</f>
        <v>5</v>
      </c>
      <c r="S4531" t="str" cm="1">
        <f t="array" ref="S4531">_xlfn.IFS(FraudData[[#This Row],[Fraud Risk Score]]&gt;=8,"High Risk",FraudData[[#This Row],[Fraud Risk Score]]&gt;=6,"Medium Risk",TRUE,"Low Risk")</f>
        <v>Low Risk</v>
      </c>
    </row>
    <row r="4532" spans="1:19">
      <c r="A4532">
        <v>4531</v>
      </c>
      <c r="B4532">
        <v>56.35</v>
      </c>
      <c r="C4532">
        <v>19</v>
      </c>
      <c r="D4532" t="s">
        <v>49</v>
      </c>
      <c r="E4532">
        <v>0</v>
      </c>
      <c r="F4532">
        <v>0</v>
      </c>
      <c r="G4532">
        <v>97</v>
      </c>
      <c r="H4532">
        <v>2</v>
      </c>
      <c r="I4532">
        <v>39</v>
      </c>
      <c r="J4532">
        <v>0</v>
      </c>
      <c r="K4532">
        <f>_xlfn.XLOOKUP(FraudData[[#This Row],[amount]],AmountRules[Amount Min],AmountRules[Risk Points],,-1)</f>
        <v>0</v>
      </c>
      <c r="L4532">
        <f>_xlfn.XLOOKUP(FraudData[[#This Row],[transaction_hour]],TimeRules[Hour Min],TimeRules[Risk Points],,-1)</f>
        <v>0</v>
      </c>
      <c r="M4532">
        <f>_xlfn.XLOOKUP(FraudData[[#This Row],[foreign_transaction]],ForeignRules[Foreign Transaction],ForeignRules[Risk Points],0)</f>
        <v>0</v>
      </c>
      <c r="N4532">
        <f>_xlfn.XLOOKUP(FraudData[[#This Row],[location_mismatch]],Table10[Location Mismatch],Table10[Risk Points],0)</f>
        <v>0</v>
      </c>
      <c r="O4532">
        <f>_xlfn.XLOOKUP(FraudData[[#This Row],[device_trust_score]],DeviceRules[Device Min],DeviceRules[Risk Points],,-1)</f>
        <v>0</v>
      </c>
      <c r="P4532">
        <f>_xlfn.XLOOKUP(FraudData[[#This Row],[velocity_last_24h]],VelocityRules[Velocity Min],VelocityRules[Risk Points],,-1)</f>
        <v>0</v>
      </c>
      <c r="Q4532">
        <f>_xlfn.XLOOKUP(FraudData[[#This Row],[merchant_category]],MerchantRules[Merchant Category],MerchantRules[Risk Points],0)</f>
        <v>1</v>
      </c>
      <c r="R4532">
        <f>SUM(FraudData[[#This Row],[Amount Risk]:[Merchant Risk]])</f>
        <v>1</v>
      </c>
      <c r="S4532" t="str" cm="1">
        <f t="array" ref="S4532">_xlfn.IFS(FraudData[[#This Row],[Fraud Risk Score]]&gt;=8,"High Risk",FraudData[[#This Row],[Fraud Risk Score]]&gt;=6,"Medium Risk",TRUE,"Low Risk")</f>
        <v>Low Risk</v>
      </c>
    </row>
    <row r="4533" spans="1:19">
      <c r="A4533">
        <v>4532</v>
      </c>
      <c r="B4533">
        <v>39.86</v>
      </c>
      <c r="C4533">
        <v>9</v>
      </c>
      <c r="D4533" t="s">
        <v>47</v>
      </c>
      <c r="E4533">
        <v>0</v>
      </c>
      <c r="F4533">
        <v>1</v>
      </c>
      <c r="G4533">
        <v>50</v>
      </c>
      <c r="H4533">
        <v>3</v>
      </c>
      <c r="I4533">
        <v>38</v>
      </c>
      <c r="J4533">
        <v>0</v>
      </c>
      <c r="K4533">
        <f>_xlfn.XLOOKUP(FraudData[[#This Row],[amount]],AmountRules[Amount Min],AmountRules[Risk Points],,-1)</f>
        <v>0</v>
      </c>
      <c r="L4533">
        <f>_xlfn.XLOOKUP(FraudData[[#This Row],[transaction_hour]],TimeRules[Hour Min],TimeRules[Risk Points],,-1)</f>
        <v>0</v>
      </c>
      <c r="M4533">
        <f>_xlfn.XLOOKUP(FraudData[[#This Row],[foreign_transaction]],ForeignRules[Foreign Transaction],ForeignRules[Risk Points],0)</f>
        <v>0</v>
      </c>
      <c r="N4533">
        <f>_xlfn.XLOOKUP(FraudData[[#This Row],[location_mismatch]],Table10[Location Mismatch],Table10[Risk Points],0)</f>
        <v>3</v>
      </c>
      <c r="O4533">
        <f>_xlfn.XLOOKUP(FraudData[[#This Row],[device_trust_score]],DeviceRules[Device Min],DeviceRules[Risk Points],,-1)</f>
        <v>1</v>
      </c>
      <c r="P4533">
        <f>_xlfn.XLOOKUP(FraudData[[#This Row],[velocity_last_24h]],VelocityRules[Velocity Min],VelocityRules[Risk Points],,-1)</f>
        <v>0</v>
      </c>
      <c r="Q4533">
        <f>_xlfn.XLOOKUP(FraudData[[#This Row],[merchant_category]],MerchantRules[Merchant Category],MerchantRules[Risk Points],0)</f>
        <v>0</v>
      </c>
      <c r="R4533">
        <f>SUM(FraudData[[#This Row],[Amount Risk]:[Merchant Risk]])</f>
        <v>4</v>
      </c>
      <c r="S4533" t="str" cm="1">
        <f t="array" ref="S4533">_xlfn.IFS(FraudData[[#This Row],[Fraud Risk Score]]&gt;=8,"High Risk",FraudData[[#This Row],[Fraud Risk Score]]&gt;=6,"Medium Risk",TRUE,"Low Risk")</f>
        <v>Low Risk</v>
      </c>
    </row>
    <row r="4534" spans="1:19">
      <c r="A4534">
        <v>4533</v>
      </c>
      <c r="B4534">
        <v>51.03</v>
      </c>
      <c r="C4534">
        <v>23</v>
      </c>
      <c r="D4534" t="s">
        <v>50</v>
      </c>
      <c r="E4534">
        <v>1</v>
      </c>
      <c r="F4534">
        <v>0</v>
      </c>
      <c r="G4534">
        <v>65</v>
      </c>
      <c r="H4534">
        <v>1</v>
      </c>
      <c r="I4534">
        <v>47</v>
      </c>
      <c r="J4534">
        <v>0</v>
      </c>
      <c r="K4534">
        <f>_xlfn.XLOOKUP(FraudData[[#This Row],[amount]],AmountRules[Amount Min],AmountRules[Risk Points],,-1)</f>
        <v>0</v>
      </c>
      <c r="L4534">
        <f>_xlfn.XLOOKUP(FraudData[[#This Row],[transaction_hour]],TimeRules[Hour Min],TimeRules[Risk Points],,-1)</f>
        <v>1</v>
      </c>
      <c r="M4534">
        <f>_xlfn.XLOOKUP(FraudData[[#This Row],[foreign_transaction]],ForeignRules[Foreign Transaction],ForeignRules[Risk Points],0)</f>
        <v>3</v>
      </c>
      <c r="N4534">
        <f>_xlfn.XLOOKUP(FraudData[[#This Row],[location_mismatch]],Table10[Location Mismatch],Table10[Risk Points],0)</f>
        <v>0</v>
      </c>
      <c r="O4534">
        <f>_xlfn.XLOOKUP(FraudData[[#This Row],[device_trust_score]],DeviceRules[Device Min],DeviceRules[Risk Points],,-1)</f>
        <v>1</v>
      </c>
      <c r="P4534">
        <f>_xlfn.XLOOKUP(FraudData[[#This Row],[velocity_last_24h]],VelocityRules[Velocity Min],VelocityRules[Risk Points],,-1)</f>
        <v>0</v>
      </c>
      <c r="Q4534">
        <f>_xlfn.XLOOKUP(FraudData[[#This Row],[merchant_category]],MerchantRules[Merchant Category],MerchantRules[Risk Points],0)</f>
        <v>0</v>
      </c>
      <c r="R4534">
        <f>SUM(FraudData[[#This Row],[Amount Risk]:[Merchant Risk]])</f>
        <v>5</v>
      </c>
      <c r="S4534" t="str" cm="1">
        <f t="array" ref="S4534">_xlfn.IFS(FraudData[[#This Row],[Fraud Risk Score]]&gt;=8,"High Risk",FraudData[[#This Row],[Fraud Risk Score]]&gt;=6,"Medium Risk",TRUE,"Low Risk")</f>
        <v>Low Risk</v>
      </c>
    </row>
    <row r="4535" spans="1:19">
      <c r="A4535">
        <v>4534</v>
      </c>
      <c r="B4535">
        <v>65.86</v>
      </c>
      <c r="C4535">
        <v>21</v>
      </c>
      <c r="D4535" t="s">
        <v>47</v>
      </c>
      <c r="E4535">
        <v>0</v>
      </c>
      <c r="F4535">
        <v>1</v>
      </c>
      <c r="G4535">
        <v>66</v>
      </c>
      <c r="H4535">
        <v>3</v>
      </c>
      <c r="I4535">
        <v>47</v>
      </c>
      <c r="J4535">
        <v>0</v>
      </c>
      <c r="K4535">
        <f>_xlfn.XLOOKUP(FraudData[[#This Row],[amount]],AmountRules[Amount Min],AmountRules[Risk Points],,-1)</f>
        <v>0</v>
      </c>
      <c r="L4535">
        <f>_xlfn.XLOOKUP(FraudData[[#This Row],[transaction_hour]],TimeRules[Hour Min],TimeRules[Risk Points],,-1)</f>
        <v>0</v>
      </c>
      <c r="M4535">
        <f>_xlfn.XLOOKUP(FraudData[[#This Row],[foreign_transaction]],ForeignRules[Foreign Transaction],ForeignRules[Risk Points],0)</f>
        <v>0</v>
      </c>
      <c r="N4535">
        <f>_xlfn.XLOOKUP(FraudData[[#This Row],[location_mismatch]],Table10[Location Mismatch],Table10[Risk Points],0)</f>
        <v>3</v>
      </c>
      <c r="O4535">
        <f>_xlfn.XLOOKUP(FraudData[[#This Row],[device_trust_score]],DeviceRules[Device Min],DeviceRules[Risk Points],,-1)</f>
        <v>1</v>
      </c>
      <c r="P4535">
        <f>_xlfn.XLOOKUP(FraudData[[#This Row],[velocity_last_24h]],VelocityRules[Velocity Min],VelocityRules[Risk Points],,-1)</f>
        <v>0</v>
      </c>
      <c r="Q4535">
        <f>_xlfn.XLOOKUP(FraudData[[#This Row],[merchant_category]],MerchantRules[Merchant Category],MerchantRules[Risk Points],0)</f>
        <v>0</v>
      </c>
      <c r="R4535">
        <f>SUM(FraudData[[#This Row],[Amount Risk]:[Merchant Risk]])</f>
        <v>4</v>
      </c>
      <c r="S4535" t="str" cm="1">
        <f t="array" ref="S4535">_xlfn.IFS(FraudData[[#This Row],[Fraud Risk Score]]&gt;=8,"High Risk",FraudData[[#This Row],[Fraud Risk Score]]&gt;=6,"Medium Risk",TRUE,"Low Risk")</f>
        <v>Low Risk</v>
      </c>
    </row>
    <row r="4536" spans="1:19">
      <c r="A4536">
        <v>4535</v>
      </c>
      <c r="B4536">
        <v>145.80000000000001</v>
      </c>
      <c r="C4536">
        <v>15</v>
      </c>
      <c r="D4536" t="s">
        <v>47</v>
      </c>
      <c r="E4536">
        <v>0</v>
      </c>
      <c r="F4536">
        <v>0</v>
      </c>
      <c r="G4536">
        <v>85</v>
      </c>
      <c r="H4536">
        <v>2</v>
      </c>
      <c r="I4536">
        <v>33</v>
      </c>
      <c r="J4536">
        <v>0</v>
      </c>
      <c r="K4536">
        <f>_xlfn.XLOOKUP(FraudData[[#This Row],[amount]],AmountRules[Amount Min],AmountRules[Risk Points],,-1)</f>
        <v>0</v>
      </c>
      <c r="L4536">
        <f>_xlfn.XLOOKUP(FraudData[[#This Row],[transaction_hour]],TimeRules[Hour Min],TimeRules[Risk Points],,-1)</f>
        <v>0</v>
      </c>
      <c r="M4536">
        <f>_xlfn.XLOOKUP(FraudData[[#This Row],[foreign_transaction]],ForeignRules[Foreign Transaction],ForeignRules[Risk Points],0)</f>
        <v>0</v>
      </c>
      <c r="N4536">
        <f>_xlfn.XLOOKUP(FraudData[[#This Row],[location_mismatch]],Table10[Location Mismatch],Table10[Risk Points],0)</f>
        <v>0</v>
      </c>
      <c r="O4536">
        <f>_xlfn.XLOOKUP(FraudData[[#This Row],[device_trust_score]],DeviceRules[Device Min],DeviceRules[Risk Points],,-1)</f>
        <v>0</v>
      </c>
      <c r="P4536">
        <f>_xlfn.XLOOKUP(FraudData[[#This Row],[velocity_last_24h]],VelocityRules[Velocity Min],VelocityRules[Risk Points],,-1)</f>
        <v>0</v>
      </c>
      <c r="Q4536">
        <f>_xlfn.XLOOKUP(FraudData[[#This Row],[merchant_category]],MerchantRules[Merchant Category],MerchantRules[Risk Points],0)</f>
        <v>0</v>
      </c>
      <c r="R4536">
        <f>SUM(FraudData[[#This Row],[Amount Risk]:[Merchant Risk]])</f>
        <v>0</v>
      </c>
      <c r="S4536" t="str" cm="1">
        <f t="array" ref="S4536">_xlfn.IFS(FraudData[[#This Row],[Fraud Risk Score]]&gt;=8,"High Risk",FraudData[[#This Row],[Fraud Risk Score]]&gt;=6,"Medium Risk",TRUE,"Low Risk")</f>
        <v>Low Risk</v>
      </c>
    </row>
    <row r="4537" spans="1:19">
      <c r="A4537">
        <v>4536</v>
      </c>
      <c r="B4537">
        <v>159.61000000000001</v>
      </c>
      <c r="C4537">
        <v>2</v>
      </c>
      <c r="D4537" t="s">
        <v>50</v>
      </c>
      <c r="E4537">
        <v>0</v>
      </c>
      <c r="F4537">
        <v>0</v>
      </c>
      <c r="G4537">
        <v>86</v>
      </c>
      <c r="H4537">
        <v>0</v>
      </c>
      <c r="I4537">
        <v>63</v>
      </c>
      <c r="J4537">
        <v>0</v>
      </c>
      <c r="K4537">
        <f>_xlfn.XLOOKUP(FraudData[[#This Row],[amount]],AmountRules[Amount Min],AmountRules[Risk Points],,-1)</f>
        <v>0</v>
      </c>
      <c r="L4537">
        <f>_xlfn.XLOOKUP(FraudData[[#This Row],[transaction_hour]],TimeRules[Hour Min],TimeRules[Risk Points],,-1)</f>
        <v>3</v>
      </c>
      <c r="M4537">
        <f>_xlfn.XLOOKUP(FraudData[[#This Row],[foreign_transaction]],ForeignRules[Foreign Transaction],ForeignRules[Risk Points],0)</f>
        <v>0</v>
      </c>
      <c r="N4537">
        <f>_xlfn.XLOOKUP(FraudData[[#This Row],[location_mismatch]],Table10[Location Mismatch],Table10[Risk Points],0)</f>
        <v>0</v>
      </c>
      <c r="O4537">
        <f>_xlfn.XLOOKUP(FraudData[[#This Row],[device_trust_score]],DeviceRules[Device Min],DeviceRules[Risk Points],,-1)</f>
        <v>0</v>
      </c>
      <c r="P4537">
        <f>_xlfn.XLOOKUP(FraudData[[#This Row],[velocity_last_24h]],VelocityRules[Velocity Min],VelocityRules[Risk Points],,-1)</f>
        <v>0</v>
      </c>
      <c r="Q4537">
        <f>_xlfn.XLOOKUP(FraudData[[#This Row],[merchant_category]],MerchantRules[Merchant Category],MerchantRules[Risk Points],0)</f>
        <v>0</v>
      </c>
      <c r="R4537">
        <f>SUM(FraudData[[#This Row],[Amount Risk]:[Merchant Risk]])</f>
        <v>3</v>
      </c>
      <c r="S4537" t="str" cm="1">
        <f t="array" ref="S4537">_xlfn.IFS(FraudData[[#This Row],[Fraud Risk Score]]&gt;=8,"High Risk",FraudData[[#This Row],[Fraud Risk Score]]&gt;=6,"Medium Risk",TRUE,"Low Risk")</f>
        <v>Low Risk</v>
      </c>
    </row>
    <row r="4538" spans="1:19">
      <c r="A4538">
        <v>4537</v>
      </c>
      <c r="B4538">
        <v>100.08</v>
      </c>
      <c r="C4538">
        <v>10</v>
      </c>
      <c r="D4538" t="s">
        <v>46</v>
      </c>
      <c r="E4538">
        <v>0</v>
      </c>
      <c r="F4538">
        <v>0</v>
      </c>
      <c r="G4538">
        <v>92</v>
      </c>
      <c r="H4538">
        <v>2</v>
      </c>
      <c r="I4538">
        <v>19</v>
      </c>
      <c r="J4538">
        <v>0</v>
      </c>
      <c r="K4538">
        <f>_xlfn.XLOOKUP(FraudData[[#This Row],[amount]],AmountRules[Amount Min],AmountRules[Risk Points],,-1)</f>
        <v>0</v>
      </c>
      <c r="L4538">
        <f>_xlfn.XLOOKUP(FraudData[[#This Row],[transaction_hour]],TimeRules[Hour Min],TimeRules[Risk Points],,-1)</f>
        <v>0</v>
      </c>
      <c r="M4538">
        <f>_xlfn.XLOOKUP(FraudData[[#This Row],[foreign_transaction]],ForeignRules[Foreign Transaction],ForeignRules[Risk Points],0)</f>
        <v>0</v>
      </c>
      <c r="N4538">
        <f>_xlfn.XLOOKUP(FraudData[[#This Row],[location_mismatch]],Table10[Location Mismatch],Table10[Risk Points],0)</f>
        <v>0</v>
      </c>
      <c r="O4538">
        <f>_xlfn.XLOOKUP(FraudData[[#This Row],[device_trust_score]],DeviceRules[Device Min],DeviceRules[Risk Points],,-1)</f>
        <v>0</v>
      </c>
      <c r="P4538">
        <f>_xlfn.XLOOKUP(FraudData[[#This Row],[velocity_last_24h]],VelocityRules[Velocity Min],VelocityRules[Risk Points],,-1)</f>
        <v>0</v>
      </c>
      <c r="Q4538">
        <f>_xlfn.XLOOKUP(FraudData[[#This Row],[merchant_category]],MerchantRules[Merchant Category],MerchantRules[Risk Points],0)</f>
        <v>0</v>
      </c>
      <c r="R4538">
        <f>SUM(FraudData[[#This Row],[Amount Risk]:[Merchant Risk]])</f>
        <v>0</v>
      </c>
      <c r="S4538" t="str" cm="1">
        <f t="array" ref="S4538">_xlfn.IFS(FraudData[[#This Row],[Fraud Risk Score]]&gt;=8,"High Risk",FraudData[[#This Row],[Fraud Risk Score]]&gt;=6,"Medium Risk",TRUE,"Low Risk")</f>
        <v>Low Risk</v>
      </c>
    </row>
    <row r="4539" spans="1:19">
      <c r="A4539">
        <v>4538</v>
      </c>
      <c r="B4539">
        <v>172.01</v>
      </c>
      <c r="C4539">
        <v>9</v>
      </c>
      <c r="D4539" t="s">
        <v>48</v>
      </c>
      <c r="E4539">
        <v>0</v>
      </c>
      <c r="F4539">
        <v>1</v>
      </c>
      <c r="G4539">
        <v>45</v>
      </c>
      <c r="H4539">
        <v>1</v>
      </c>
      <c r="I4539">
        <v>40</v>
      </c>
      <c r="J4539">
        <v>0</v>
      </c>
      <c r="K4539">
        <f>_xlfn.XLOOKUP(FraudData[[#This Row],[amount]],AmountRules[Amount Min],AmountRules[Risk Points],,-1)</f>
        <v>0</v>
      </c>
      <c r="L4539">
        <f>_xlfn.XLOOKUP(FraudData[[#This Row],[transaction_hour]],TimeRules[Hour Min],TimeRules[Risk Points],,-1)</f>
        <v>0</v>
      </c>
      <c r="M4539">
        <f>_xlfn.XLOOKUP(FraudData[[#This Row],[foreign_transaction]],ForeignRules[Foreign Transaction],ForeignRules[Risk Points],0)</f>
        <v>0</v>
      </c>
      <c r="N4539">
        <f>_xlfn.XLOOKUP(FraudData[[#This Row],[location_mismatch]],Table10[Location Mismatch],Table10[Risk Points],0)</f>
        <v>3</v>
      </c>
      <c r="O4539">
        <f>_xlfn.XLOOKUP(FraudData[[#This Row],[device_trust_score]],DeviceRules[Device Min],DeviceRules[Risk Points],,-1)</f>
        <v>2</v>
      </c>
      <c r="P4539">
        <f>_xlfn.XLOOKUP(FraudData[[#This Row],[velocity_last_24h]],VelocityRules[Velocity Min],VelocityRules[Risk Points],,-1)</f>
        <v>0</v>
      </c>
      <c r="Q4539">
        <f>_xlfn.XLOOKUP(FraudData[[#This Row],[merchant_category]],MerchantRules[Merchant Category],MerchantRules[Risk Points],0)</f>
        <v>0</v>
      </c>
      <c r="R4539">
        <f>SUM(FraudData[[#This Row],[Amount Risk]:[Merchant Risk]])</f>
        <v>5</v>
      </c>
      <c r="S4539" t="str" cm="1">
        <f t="array" ref="S4539">_xlfn.IFS(FraudData[[#This Row],[Fraud Risk Score]]&gt;=8,"High Risk",FraudData[[#This Row],[Fraud Risk Score]]&gt;=6,"Medium Risk",TRUE,"Low Risk")</f>
        <v>Low Risk</v>
      </c>
    </row>
    <row r="4540" spans="1:19">
      <c r="A4540">
        <v>4539</v>
      </c>
      <c r="B4540">
        <v>15.32</v>
      </c>
      <c r="C4540">
        <v>15</v>
      </c>
      <c r="D4540" t="s">
        <v>46</v>
      </c>
      <c r="E4540">
        <v>0</v>
      </c>
      <c r="F4540">
        <v>0</v>
      </c>
      <c r="G4540">
        <v>55</v>
      </c>
      <c r="H4540">
        <v>0</v>
      </c>
      <c r="I4540">
        <v>51</v>
      </c>
      <c r="J4540">
        <v>0</v>
      </c>
      <c r="K4540">
        <f>_xlfn.XLOOKUP(FraudData[[#This Row],[amount]],AmountRules[Amount Min],AmountRules[Risk Points],,-1)</f>
        <v>0</v>
      </c>
      <c r="L4540">
        <f>_xlfn.XLOOKUP(FraudData[[#This Row],[transaction_hour]],TimeRules[Hour Min],TimeRules[Risk Points],,-1)</f>
        <v>0</v>
      </c>
      <c r="M4540">
        <f>_xlfn.XLOOKUP(FraudData[[#This Row],[foreign_transaction]],ForeignRules[Foreign Transaction],ForeignRules[Risk Points],0)</f>
        <v>0</v>
      </c>
      <c r="N4540">
        <f>_xlfn.XLOOKUP(FraudData[[#This Row],[location_mismatch]],Table10[Location Mismatch],Table10[Risk Points],0)</f>
        <v>0</v>
      </c>
      <c r="O4540">
        <f>_xlfn.XLOOKUP(FraudData[[#This Row],[device_trust_score]],DeviceRules[Device Min],DeviceRules[Risk Points],,-1)</f>
        <v>1</v>
      </c>
      <c r="P4540">
        <f>_xlfn.XLOOKUP(FraudData[[#This Row],[velocity_last_24h]],VelocityRules[Velocity Min],VelocityRules[Risk Points],,-1)</f>
        <v>0</v>
      </c>
      <c r="Q4540">
        <f>_xlfn.XLOOKUP(FraudData[[#This Row],[merchant_category]],MerchantRules[Merchant Category],MerchantRules[Risk Points],0)</f>
        <v>0</v>
      </c>
      <c r="R4540">
        <f>SUM(FraudData[[#This Row],[Amount Risk]:[Merchant Risk]])</f>
        <v>1</v>
      </c>
      <c r="S4540" t="str" cm="1">
        <f t="array" ref="S4540">_xlfn.IFS(FraudData[[#This Row],[Fraud Risk Score]]&gt;=8,"High Risk",FraudData[[#This Row],[Fraud Risk Score]]&gt;=6,"Medium Risk",TRUE,"Low Risk")</f>
        <v>Low Risk</v>
      </c>
    </row>
    <row r="4541" spans="1:19">
      <c r="A4541">
        <v>4540</v>
      </c>
      <c r="B4541">
        <v>16.54</v>
      </c>
      <c r="C4541">
        <v>7</v>
      </c>
      <c r="D4541" t="s">
        <v>46</v>
      </c>
      <c r="E4541">
        <v>0</v>
      </c>
      <c r="F4541">
        <v>0</v>
      </c>
      <c r="G4541">
        <v>67</v>
      </c>
      <c r="H4541">
        <v>1</v>
      </c>
      <c r="I4541">
        <v>47</v>
      </c>
      <c r="J4541">
        <v>0</v>
      </c>
      <c r="K4541">
        <f>_xlfn.XLOOKUP(FraudData[[#This Row],[amount]],AmountRules[Amount Min],AmountRules[Risk Points],,-1)</f>
        <v>0</v>
      </c>
      <c r="L4541">
        <f>_xlfn.XLOOKUP(FraudData[[#This Row],[transaction_hour]],TimeRules[Hour Min],TimeRules[Risk Points],,-1)</f>
        <v>0</v>
      </c>
      <c r="M4541">
        <f>_xlfn.XLOOKUP(FraudData[[#This Row],[foreign_transaction]],ForeignRules[Foreign Transaction],ForeignRules[Risk Points],0)</f>
        <v>0</v>
      </c>
      <c r="N4541">
        <f>_xlfn.XLOOKUP(FraudData[[#This Row],[location_mismatch]],Table10[Location Mismatch],Table10[Risk Points],0)</f>
        <v>0</v>
      </c>
      <c r="O4541">
        <f>_xlfn.XLOOKUP(FraudData[[#This Row],[device_trust_score]],DeviceRules[Device Min],DeviceRules[Risk Points],,-1)</f>
        <v>1</v>
      </c>
      <c r="P4541">
        <f>_xlfn.XLOOKUP(FraudData[[#This Row],[velocity_last_24h]],VelocityRules[Velocity Min],VelocityRules[Risk Points],,-1)</f>
        <v>0</v>
      </c>
      <c r="Q4541">
        <f>_xlfn.XLOOKUP(FraudData[[#This Row],[merchant_category]],MerchantRules[Merchant Category],MerchantRules[Risk Points],0)</f>
        <v>0</v>
      </c>
      <c r="R4541">
        <f>SUM(FraudData[[#This Row],[Amount Risk]:[Merchant Risk]])</f>
        <v>1</v>
      </c>
      <c r="S4541" t="str" cm="1">
        <f t="array" ref="S4541">_xlfn.IFS(FraudData[[#This Row],[Fraud Risk Score]]&gt;=8,"High Risk",FraudData[[#This Row],[Fraud Risk Score]]&gt;=6,"Medium Risk",TRUE,"Low Risk")</f>
        <v>Low Risk</v>
      </c>
    </row>
    <row r="4542" spans="1:19">
      <c r="A4542">
        <v>4541</v>
      </c>
      <c r="B4542">
        <v>33.94</v>
      </c>
      <c r="C4542">
        <v>8</v>
      </c>
      <c r="D4542" t="s">
        <v>49</v>
      </c>
      <c r="E4542">
        <v>0</v>
      </c>
      <c r="F4542">
        <v>0</v>
      </c>
      <c r="G4542">
        <v>45</v>
      </c>
      <c r="H4542">
        <v>1</v>
      </c>
      <c r="I4542">
        <v>45</v>
      </c>
      <c r="J4542">
        <v>0</v>
      </c>
      <c r="K4542">
        <f>_xlfn.XLOOKUP(FraudData[[#This Row],[amount]],AmountRules[Amount Min],AmountRules[Risk Points],,-1)</f>
        <v>0</v>
      </c>
      <c r="L4542">
        <f>_xlfn.XLOOKUP(FraudData[[#This Row],[transaction_hour]],TimeRules[Hour Min],TimeRules[Risk Points],,-1)</f>
        <v>0</v>
      </c>
      <c r="M4542">
        <f>_xlfn.XLOOKUP(FraudData[[#This Row],[foreign_transaction]],ForeignRules[Foreign Transaction],ForeignRules[Risk Points],0)</f>
        <v>0</v>
      </c>
      <c r="N4542">
        <f>_xlfn.XLOOKUP(FraudData[[#This Row],[location_mismatch]],Table10[Location Mismatch],Table10[Risk Points],0)</f>
        <v>0</v>
      </c>
      <c r="O4542">
        <f>_xlfn.XLOOKUP(FraudData[[#This Row],[device_trust_score]],DeviceRules[Device Min],DeviceRules[Risk Points],,-1)</f>
        <v>2</v>
      </c>
      <c r="P4542">
        <f>_xlfn.XLOOKUP(FraudData[[#This Row],[velocity_last_24h]],VelocityRules[Velocity Min],VelocityRules[Risk Points],,-1)</f>
        <v>0</v>
      </c>
      <c r="Q4542">
        <f>_xlfn.XLOOKUP(FraudData[[#This Row],[merchant_category]],MerchantRules[Merchant Category],MerchantRules[Risk Points],0)</f>
        <v>1</v>
      </c>
      <c r="R4542">
        <f>SUM(FraudData[[#This Row],[Amount Risk]:[Merchant Risk]])</f>
        <v>3</v>
      </c>
      <c r="S4542" t="str" cm="1">
        <f t="array" ref="S4542">_xlfn.IFS(FraudData[[#This Row],[Fraud Risk Score]]&gt;=8,"High Risk",FraudData[[#This Row],[Fraud Risk Score]]&gt;=6,"Medium Risk",TRUE,"Low Risk")</f>
        <v>Low Risk</v>
      </c>
    </row>
    <row r="4543" spans="1:19">
      <c r="A4543">
        <v>4542</v>
      </c>
      <c r="B4543">
        <v>131.38999999999999</v>
      </c>
      <c r="C4543">
        <v>14</v>
      </c>
      <c r="D4543" t="s">
        <v>47</v>
      </c>
      <c r="E4543">
        <v>0</v>
      </c>
      <c r="F4543">
        <v>0</v>
      </c>
      <c r="G4543">
        <v>53</v>
      </c>
      <c r="H4543">
        <v>2</v>
      </c>
      <c r="I4543">
        <v>22</v>
      </c>
      <c r="J4543">
        <v>0</v>
      </c>
      <c r="K4543">
        <f>_xlfn.XLOOKUP(FraudData[[#This Row],[amount]],AmountRules[Amount Min],AmountRules[Risk Points],,-1)</f>
        <v>0</v>
      </c>
      <c r="L4543">
        <f>_xlfn.XLOOKUP(FraudData[[#This Row],[transaction_hour]],TimeRules[Hour Min],TimeRules[Risk Points],,-1)</f>
        <v>0</v>
      </c>
      <c r="M4543">
        <f>_xlfn.XLOOKUP(FraudData[[#This Row],[foreign_transaction]],ForeignRules[Foreign Transaction],ForeignRules[Risk Points],0)</f>
        <v>0</v>
      </c>
      <c r="N4543">
        <f>_xlfn.XLOOKUP(FraudData[[#This Row],[location_mismatch]],Table10[Location Mismatch],Table10[Risk Points],0)</f>
        <v>0</v>
      </c>
      <c r="O4543">
        <f>_xlfn.XLOOKUP(FraudData[[#This Row],[device_trust_score]],DeviceRules[Device Min],DeviceRules[Risk Points],,-1)</f>
        <v>1</v>
      </c>
      <c r="P4543">
        <f>_xlfn.XLOOKUP(FraudData[[#This Row],[velocity_last_24h]],VelocityRules[Velocity Min],VelocityRules[Risk Points],,-1)</f>
        <v>0</v>
      </c>
      <c r="Q4543">
        <f>_xlfn.XLOOKUP(FraudData[[#This Row],[merchant_category]],MerchantRules[Merchant Category],MerchantRules[Risk Points],0)</f>
        <v>0</v>
      </c>
      <c r="R4543">
        <f>SUM(FraudData[[#This Row],[Amount Risk]:[Merchant Risk]])</f>
        <v>1</v>
      </c>
      <c r="S4543" t="str" cm="1">
        <f t="array" ref="S4543">_xlfn.IFS(FraudData[[#This Row],[Fraud Risk Score]]&gt;=8,"High Risk",FraudData[[#This Row],[Fraud Risk Score]]&gt;=6,"Medium Risk",TRUE,"Low Risk")</f>
        <v>Low Risk</v>
      </c>
    </row>
    <row r="4544" spans="1:19">
      <c r="A4544">
        <v>4543</v>
      </c>
      <c r="B4544">
        <v>43.34</v>
      </c>
      <c r="C4544">
        <v>20</v>
      </c>
      <c r="D4544" t="s">
        <v>47</v>
      </c>
      <c r="E4544">
        <v>0</v>
      </c>
      <c r="F4544">
        <v>0</v>
      </c>
      <c r="G4544">
        <v>79</v>
      </c>
      <c r="H4544">
        <v>2</v>
      </c>
      <c r="I4544">
        <v>52</v>
      </c>
      <c r="J4544">
        <v>0</v>
      </c>
      <c r="K4544">
        <f>_xlfn.XLOOKUP(FraudData[[#This Row],[amount]],AmountRules[Amount Min],AmountRules[Risk Points],,-1)</f>
        <v>0</v>
      </c>
      <c r="L4544">
        <f>_xlfn.XLOOKUP(FraudData[[#This Row],[transaction_hour]],TimeRules[Hour Min],TimeRules[Risk Points],,-1)</f>
        <v>0</v>
      </c>
      <c r="M4544">
        <f>_xlfn.XLOOKUP(FraudData[[#This Row],[foreign_transaction]],ForeignRules[Foreign Transaction],ForeignRules[Risk Points],0)</f>
        <v>0</v>
      </c>
      <c r="N4544">
        <f>_xlfn.XLOOKUP(FraudData[[#This Row],[location_mismatch]],Table10[Location Mismatch],Table10[Risk Points],0)</f>
        <v>0</v>
      </c>
      <c r="O4544">
        <f>_xlfn.XLOOKUP(FraudData[[#This Row],[device_trust_score]],DeviceRules[Device Min],DeviceRules[Risk Points],,-1)</f>
        <v>0</v>
      </c>
      <c r="P4544">
        <f>_xlfn.XLOOKUP(FraudData[[#This Row],[velocity_last_24h]],VelocityRules[Velocity Min],VelocityRules[Risk Points],,-1)</f>
        <v>0</v>
      </c>
      <c r="Q4544">
        <f>_xlfn.XLOOKUP(FraudData[[#This Row],[merchant_category]],MerchantRules[Merchant Category],MerchantRules[Risk Points],0)</f>
        <v>0</v>
      </c>
      <c r="R4544">
        <f>SUM(FraudData[[#This Row],[Amount Risk]:[Merchant Risk]])</f>
        <v>0</v>
      </c>
      <c r="S4544" t="str" cm="1">
        <f t="array" ref="S4544">_xlfn.IFS(FraudData[[#This Row],[Fraud Risk Score]]&gt;=8,"High Risk",FraudData[[#This Row],[Fraud Risk Score]]&gt;=6,"Medium Risk",TRUE,"Low Risk")</f>
        <v>Low Risk</v>
      </c>
    </row>
    <row r="4545" spans="1:19">
      <c r="A4545">
        <v>4544</v>
      </c>
      <c r="B4545">
        <v>59.95</v>
      </c>
      <c r="C4545">
        <v>2</v>
      </c>
      <c r="D4545" t="s">
        <v>47</v>
      </c>
      <c r="E4545">
        <v>0</v>
      </c>
      <c r="F4545">
        <v>0</v>
      </c>
      <c r="G4545">
        <v>82</v>
      </c>
      <c r="H4545">
        <v>4</v>
      </c>
      <c r="I4545">
        <v>26</v>
      </c>
      <c r="J4545">
        <v>0</v>
      </c>
      <c r="K4545">
        <f>_xlfn.XLOOKUP(FraudData[[#This Row],[amount]],AmountRules[Amount Min],AmountRules[Risk Points],,-1)</f>
        <v>0</v>
      </c>
      <c r="L4545">
        <f>_xlfn.XLOOKUP(FraudData[[#This Row],[transaction_hour]],TimeRules[Hour Min],TimeRules[Risk Points],,-1)</f>
        <v>3</v>
      </c>
      <c r="M4545">
        <f>_xlfn.XLOOKUP(FraudData[[#This Row],[foreign_transaction]],ForeignRules[Foreign Transaction],ForeignRules[Risk Points],0)</f>
        <v>0</v>
      </c>
      <c r="N4545">
        <f>_xlfn.XLOOKUP(FraudData[[#This Row],[location_mismatch]],Table10[Location Mismatch],Table10[Risk Points],0)</f>
        <v>0</v>
      </c>
      <c r="O4545">
        <f>_xlfn.XLOOKUP(FraudData[[#This Row],[device_trust_score]],DeviceRules[Device Min],DeviceRules[Risk Points],,-1)</f>
        <v>0</v>
      </c>
      <c r="P4545">
        <f>_xlfn.XLOOKUP(FraudData[[#This Row],[velocity_last_24h]],VelocityRules[Velocity Min],VelocityRules[Risk Points],,-1)</f>
        <v>0</v>
      </c>
      <c r="Q4545">
        <f>_xlfn.XLOOKUP(FraudData[[#This Row],[merchant_category]],MerchantRules[Merchant Category],MerchantRules[Risk Points],0)</f>
        <v>0</v>
      </c>
      <c r="R4545">
        <f>SUM(FraudData[[#This Row],[Amount Risk]:[Merchant Risk]])</f>
        <v>3</v>
      </c>
      <c r="S4545" t="str" cm="1">
        <f t="array" ref="S4545">_xlfn.IFS(FraudData[[#This Row],[Fraud Risk Score]]&gt;=8,"High Risk",FraudData[[#This Row],[Fraud Risk Score]]&gt;=6,"Medium Risk",TRUE,"Low Risk")</f>
        <v>Low Risk</v>
      </c>
    </row>
    <row r="4546" spans="1:19">
      <c r="A4546">
        <v>4545</v>
      </c>
      <c r="B4546">
        <v>92.04</v>
      </c>
      <c r="C4546">
        <v>3</v>
      </c>
      <c r="D4546" t="s">
        <v>48</v>
      </c>
      <c r="E4546">
        <v>0</v>
      </c>
      <c r="F4546">
        <v>1</v>
      </c>
      <c r="G4546">
        <v>48</v>
      </c>
      <c r="H4546">
        <v>1</v>
      </c>
      <c r="I4546">
        <v>55</v>
      </c>
      <c r="J4546">
        <v>0</v>
      </c>
      <c r="K4546">
        <f>_xlfn.XLOOKUP(FraudData[[#This Row],[amount]],AmountRules[Amount Min],AmountRules[Risk Points],,-1)</f>
        <v>0</v>
      </c>
      <c r="L4546">
        <f>_xlfn.XLOOKUP(FraudData[[#This Row],[transaction_hour]],TimeRules[Hour Min],TimeRules[Risk Points],,-1)</f>
        <v>3</v>
      </c>
      <c r="M4546">
        <f>_xlfn.XLOOKUP(FraudData[[#This Row],[foreign_transaction]],ForeignRules[Foreign Transaction],ForeignRules[Risk Points],0)</f>
        <v>0</v>
      </c>
      <c r="N4546">
        <f>_xlfn.XLOOKUP(FraudData[[#This Row],[location_mismatch]],Table10[Location Mismatch],Table10[Risk Points],0)</f>
        <v>3</v>
      </c>
      <c r="O4546">
        <f>_xlfn.XLOOKUP(FraudData[[#This Row],[device_trust_score]],DeviceRules[Device Min],DeviceRules[Risk Points],,-1)</f>
        <v>2</v>
      </c>
      <c r="P4546">
        <f>_xlfn.XLOOKUP(FraudData[[#This Row],[velocity_last_24h]],VelocityRules[Velocity Min],VelocityRules[Risk Points],,-1)</f>
        <v>0</v>
      </c>
      <c r="Q4546">
        <f>_xlfn.XLOOKUP(FraudData[[#This Row],[merchant_category]],MerchantRules[Merchant Category],MerchantRules[Risk Points],0)</f>
        <v>0</v>
      </c>
      <c r="R4546">
        <f>SUM(FraudData[[#This Row],[Amount Risk]:[Merchant Risk]])</f>
        <v>8</v>
      </c>
      <c r="S4546" t="str" cm="1">
        <f t="array" ref="S4546">_xlfn.IFS(FraudData[[#This Row],[Fraud Risk Score]]&gt;=8,"High Risk",FraudData[[#This Row],[Fraud Risk Score]]&gt;=6,"Medium Risk",TRUE,"Low Risk")</f>
        <v>High Risk</v>
      </c>
    </row>
    <row r="4547" spans="1:19">
      <c r="A4547">
        <v>4546</v>
      </c>
      <c r="B4547">
        <v>300.70999999999998</v>
      </c>
      <c r="C4547">
        <v>12</v>
      </c>
      <c r="D4547" t="s">
        <v>48</v>
      </c>
      <c r="E4547">
        <v>0</v>
      </c>
      <c r="F4547">
        <v>0</v>
      </c>
      <c r="G4547">
        <v>69</v>
      </c>
      <c r="H4547">
        <v>2</v>
      </c>
      <c r="I4547">
        <v>63</v>
      </c>
      <c r="J4547">
        <v>0</v>
      </c>
      <c r="K4547">
        <f>_xlfn.XLOOKUP(FraudData[[#This Row],[amount]],AmountRules[Amount Min],AmountRules[Risk Points],,-1)</f>
        <v>0</v>
      </c>
      <c r="L4547">
        <f>_xlfn.XLOOKUP(FraudData[[#This Row],[transaction_hour]],TimeRules[Hour Min],TimeRules[Risk Points],,-1)</f>
        <v>0</v>
      </c>
      <c r="M4547">
        <f>_xlfn.XLOOKUP(FraudData[[#This Row],[foreign_transaction]],ForeignRules[Foreign Transaction],ForeignRules[Risk Points],0)</f>
        <v>0</v>
      </c>
      <c r="N4547">
        <f>_xlfn.XLOOKUP(FraudData[[#This Row],[location_mismatch]],Table10[Location Mismatch],Table10[Risk Points],0)</f>
        <v>0</v>
      </c>
      <c r="O4547">
        <f>_xlfn.XLOOKUP(FraudData[[#This Row],[device_trust_score]],DeviceRules[Device Min],DeviceRules[Risk Points],,-1)</f>
        <v>1</v>
      </c>
      <c r="P4547">
        <f>_xlfn.XLOOKUP(FraudData[[#This Row],[velocity_last_24h]],VelocityRules[Velocity Min],VelocityRules[Risk Points],,-1)</f>
        <v>0</v>
      </c>
      <c r="Q4547">
        <f>_xlfn.XLOOKUP(FraudData[[#This Row],[merchant_category]],MerchantRules[Merchant Category],MerchantRules[Risk Points],0)</f>
        <v>0</v>
      </c>
      <c r="R4547">
        <f>SUM(FraudData[[#This Row],[Amount Risk]:[Merchant Risk]])</f>
        <v>1</v>
      </c>
      <c r="S4547" t="str" cm="1">
        <f t="array" ref="S4547">_xlfn.IFS(FraudData[[#This Row],[Fraud Risk Score]]&gt;=8,"High Risk",FraudData[[#This Row],[Fraud Risk Score]]&gt;=6,"Medium Risk",TRUE,"Low Risk")</f>
        <v>Low Risk</v>
      </c>
    </row>
    <row r="4548" spans="1:19">
      <c r="A4548">
        <v>4547</v>
      </c>
      <c r="B4548">
        <v>2.5099999999999998</v>
      </c>
      <c r="C4548">
        <v>11</v>
      </c>
      <c r="D4548" t="s">
        <v>48</v>
      </c>
      <c r="E4548">
        <v>0</v>
      </c>
      <c r="F4548">
        <v>0</v>
      </c>
      <c r="G4548">
        <v>33</v>
      </c>
      <c r="H4548">
        <v>3</v>
      </c>
      <c r="I4548">
        <v>36</v>
      </c>
      <c r="J4548">
        <v>0</v>
      </c>
      <c r="K4548">
        <f>_xlfn.XLOOKUP(FraudData[[#This Row],[amount]],AmountRules[Amount Min],AmountRules[Risk Points],,-1)</f>
        <v>0</v>
      </c>
      <c r="L4548">
        <f>_xlfn.XLOOKUP(FraudData[[#This Row],[transaction_hour]],TimeRules[Hour Min],TimeRules[Risk Points],,-1)</f>
        <v>0</v>
      </c>
      <c r="M4548">
        <f>_xlfn.XLOOKUP(FraudData[[#This Row],[foreign_transaction]],ForeignRules[Foreign Transaction],ForeignRules[Risk Points],0)</f>
        <v>0</v>
      </c>
      <c r="N4548">
        <f>_xlfn.XLOOKUP(FraudData[[#This Row],[location_mismatch]],Table10[Location Mismatch],Table10[Risk Points],0)</f>
        <v>0</v>
      </c>
      <c r="O4548">
        <f>_xlfn.XLOOKUP(FraudData[[#This Row],[device_trust_score]],DeviceRules[Device Min],DeviceRules[Risk Points],,-1)</f>
        <v>2</v>
      </c>
      <c r="P4548">
        <f>_xlfn.XLOOKUP(FraudData[[#This Row],[velocity_last_24h]],VelocityRules[Velocity Min],VelocityRules[Risk Points],,-1)</f>
        <v>0</v>
      </c>
      <c r="Q4548">
        <f>_xlfn.XLOOKUP(FraudData[[#This Row],[merchant_category]],MerchantRules[Merchant Category],MerchantRules[Risk Points],0)</f>
        <v>0</v>
      </c>
      <c r="R4548">
        <f>SUM(FraudData[[#This Row],[Amount Risk]:[Merchant Risk]])</f>
        <v>2</v>
      </c>
      <c r="S4548" t="str" cm="1">
        <f t="array" ref="S4548">_xlfn.IFS(FraudData[[#This Row],[Fraud Risk Score]]&gt;=8,"High Risk",FraudData[[#This Row],[Fraud Risk Score]]&gt;=6,"Medium Risk",TRUE,"Low Risk")</f>
        <v>Low Risk</v>
      </c>
    </row>
    <row r="4549" spans="1:19">
      <c r="A4549">
        <v>4548</v>
      </c>
      <c r="B4549">
        <v>188.65</v>
      </c>
      <c r="C4549">
        <v>20</v>
      </c>
      <c r="D4549" t="s">
        <v>50</v>
      </c>
      <c r="E4549">
        <v>0</v>
      </c>
      <c r="F4549">
        <v>1</v>
      </c>
      <c r="G4549">
        <v>90</v>
      </c>
      <c r="H4549">
        <v>1</v>
      </c>
      <c r="I4549">
        <v>58</v>
      </c>
      <c r="J4549">
        <v>0</v>
      </c>
      <c r="K4549">
        <f>_xlfn.XLOOKUP(FraudData[[#This Row],[amount]],AmountRules[Amount Min],AmountRules[Risk Points],,-1)</f>
        <v>0</v>
      </c>
      <c r="L4549">
        <f>_xlfn.XLOOKUP(FraudData[[#This Row],[transaction_hour]],TimeRules[Hour Min],TimeRules[Risk Points],,-1)</f>
        <v>0</v>
      </c>
      <c r="M4549">
        <f>_xlfn.XLOOKUP(FraudData[[#This Row],[foreign_transaction]],ForeignRules[Foreign Transaction],ForeignRules[Risk Points],0)</f>
        <v>0</v>
      </c>
      <c r="N4549">
        <f>_xlfn.XLOOKUP(FraudData[[#This Row],[location_mismatch]],Table10[Location Mismatch],Table10[Risk Points],0)</f>
        <v>3</v>
      </c>
      <c r="O4549">
        <f>_xlfn.XLOOKUP(FraudData[[#This Row],[device_trust_score]],DeviceRules[Device Min],DeviceRules[Risk Points],,-1)</f>
        <v>0</v>
      </c>
      <c r="P4549">
        <f>_xlfn.XLOOKUP(FraudData[[#This Row],[velocity_last_24h]],VelocityRules[Velocity Min],VelocityRules[Risk Points],,-1)</f>
        <v>0</v>
      </c>
      <c r="Q4549">
        <f>_xlfn.XLOOKUP(FraudData[[#This Row],[merchant_category]],MerchantRules[Merchant Category],MerchantRules[Risk Points],0)</f>
        <v>0</v>
      </c>
      <c r="R4549">
        <f>SUM(FraudData[[#This Row],[Amount Risk]:[Merchant Risk]])</f>
        <v>3</v>
      </c>
      <c r="S4549" t="str" cm="1">
        <f t="array" ref="S4549">_xlfn.IFS(FraudData[[#This Row],[Fraud Risk Score]]&gt;=8,"High Risk",FraudData[[#This Row],[Fraud Risk Score]]&gt;=6,"Medium Risk",TRUE,"Low Risk")</f>
        <v>Low Risk</v>
      </c>
    </row>
    <row r="4550" spans="1:19">
      <c r="A4550">
        <v>4549</v>
      </c>
      <c r="B4550">
        <v>198.95</v>
      </c>
      <c r="C4550">
        <v>8</v>
      </c>
      <c r="D4550" t="s">
        <v>48</v>
      </c>
      <c r="E4550">
        <v>0</v>
      </c>
      <c r="F4550">
        <v>0</v>
      </c>
      <c r="G4550">
        <v>26</v>
      </c>
      <c r="H4550">
        <v>2</v>
      </c>
      <c r="I4550">
        <v>24</v>
      </c>
      <c r="J4550">
        <v>0</v>
      </c>
      <c r="K4550">
        <f>_xlfn.XLOOKUP(FraudData[[#This Row],[amount]],AmountRules[Amount Min],AmountRules[Risk Points],,-1)</f>
        <v>0</v>
      </c>
      <c r="L4550">
        <f>_xlfn.XLOOKUP(FraudData[[#This Row],[transaction_hour]],TimeRules[Hour Min],TimeRules[Risk Points],,-1)</f>
        <v>0</v>
      </c>
      <c r="M4550">
        <f>_xlfn.XLOOKUP(FraudData[[#This Row],[foreign_transaction]],ForeignRules[Foreign Transaction],ForeignRules[Risk Points],0)</f>
        <v>0</v>
      </c>
      <c r="N4550">
        <f>_xlfn.XLOOKUP(FraudData[[#This Row],[location_mismatch]],Table10[Location Mismatch],Table10[Risk Points],0)</f>
        <v>0</v>
      </c>
      <c r="O4550">
        <f>_xlfn.XLOOKUP(FraudData[[#This Row],[device_trust_score]],DeviceRules[Device Min],DeviceRules[Risk Points],,-1)</f>
        <v>3</v>
      </c>
      <c r="P4550">
        <f>_xlfn.XLOOKUP(FraudData[[#This Row],[velocity_last_24h]],VelocityRules[Velocity Min],VelocityRules[Risk Points],,-1)</f>
        <v>0</v>
      </c>
      <c r="Q4550">
        <f>_xlfn.XLOOKUP(FraudData[[#This Row],[merchant_category]],MerchantRules[Merchant Category],MerchantRules[Risk Points],0)</f>
        <v>0</v>
      </c>
      <c r="R4550">
        <f>SUM(FraudData[[#This Row],[Amount Risk]:[Merchant Risk]])</f>
        <v>3</v>
      </c>
      <c r="S4550" t="str" cm="1">
        <f t="array" ref="S4550">_xlfn.IFS(FraudData[[#This Row],[Fraud Risk Score]]&gt;=8,"High Risk",FraudData[[#This Row],[Fraud Risk Score]]&gt;=6,"Medium Risk",TRUE,"Low Risk")</f>
        <v>Low Risk</v>
      </c>
    </row>
    <row r="4551" spans="1:19">
      <c r="A4551">
        <v>4550</v>
      </c>
      <c r="B4551">
        <v>288.49</v>
      </c>
      <c r="C4551">
        <v>13</v>
      </c>
      <c r="D4551" t="s">
        <v>49</v>
      </c>
      <c r="E4551">
        <v>0</v>
      </c>
      <c r="F4551">
        <v>0</v>
      </c>
      <c r="G4551">
        <v>61</v>
      </c>
      <c r="H4551">
        <v>2</v>
      </c>
      <c r="I4551">
        <v>43</v>
      </c>
      <c r="J4551">
        <v>0</v>
      </c>
      <c r="K4551">
        <f>_xlfn.XLOOKUP(FraudData[[#This Row],[amount]],AmountRules[Amount Min],AmountRules[Risk Points],,-1)</f>
        <v>0</v>
      </c>
      <c r="L4551">
        <f>_xlfn.XLOOKUP(FraudData[[#This Row],[transaction_hour]],TimeRules[Hour Min],TimeRules[Risk Points],,-1)</f>
        <v>0</v>
      </c>
      <c r="M4551">
        <f>_xlfn.XLOOKUP(FraudData[[#This Row],[foreign_transaction]],ForeignRules[Foreign Transaction],ForeignRules[Risk Points],0)</f>
        <v>0</v>
      </c>
      <c r="N4551">
        <f>_xlfn.XLOOKUP(FraudData[[#This Row],[location_mismatch]],Table10[Location Mismatch],Table10[Risk Points],0)</f>
        <v>0</v>
      </c>
      <c r="O4551">
        <f>_xlfn.XLOOKUP(FraudData[[#This Row],[device_trust_score]],DeviceRules[Device Min],DeviceRules[Risk Points],,-1)</f>
        <v>1</v>
      </c>
      <c r="P4551">
        <f>_xlfn.XLOOKUP(FraudData[[#This Row],[velocity_last_24h]],VelocityRules[Velocity Min],VelocityRules[Risk Points],,-1)</f>
        <v>0</v>
      </c>
      <c r="Q4551">
        <f>_xlfn.XLOOKUP(FraudData[[#This Row],[merchant_category]],MerchantRules[Merchant Category],MerchantRules[Risk Points],0)</f>
        <v>1</v>
      </c>
      <c r="R4551">
        <f>SUM(FraudData[[#This Row],[Amount Risk]:[Merchant Risk]])</f>
        <v>2</v>
      </c>
      <c r="S4551" t="str" cm="1">
        <f t="array" ref="S4551">_xlfn.IFS(FraudData[[#This Row],[Fraud Risk Score]]&gt;=8,"High Risk",FraudData[[#This Row],[Fraud Risk Score]]&gt;=6,"Medium Risk",TRUE,"Low Risk")</f>
        <v>Low Risk</v>
      </c>
    </row>
    <row r="4552" spans="1:19">
      <c r="A4552">
        <v>4551</v>
      </c>
      <c r="B4552">
        <v>485.89</v>
      </c>
      <c r="C4552">
        <v>18</v>
      </c>
      <c r="D4552" t="s">
        <v>49</v>
      </c>
      <c r="E4552">
        <v>0</v>
      </c>
      <c r="F4552">
        <v>0</v>
      </c>
      <c r="G4552">
        <v>61</v>
      </c>
      <c r="H4552">
        <v>1</v>
      </c>
      <c r="I4552">
        <v>31</v>
      </c>
      <c r="J4552">
        <v>0</v>
      </c>
      <c r="K4552">
        <f>_xlfn.XLOOKUP(FraudData[[#This Row],[amount]],AmountRules[Amount Min],AmountRules[Risk Points],,-1)</f>
        <v>0</v>
      </c>
      <c r="L4552">
        <f>_xlfn.XLOOKUP(FraudData[[#This Row],[transaction_hour]],TimeRules[Hour Min],TimeRules[Risk Points],,-1)</f>
        <v>0</v>
      </c>
      <c r="M4552">
        <f>_xlfn.XLOOKUP(FraudData[[#This Row],[foreign_transaction]],ForeignRules[Foreign Transaction],ForeignRules[Risk Points],0)</f>
        <v>0</v>
      </c>
      <c r="N4552">
        <f>_xlfn.XLOOKUP(FraudData[[#This Row],[location_mismatch]],Table10[Location Mismatch],Table10[Risk Points],0)</f>
        <v>0</v>
      </c>
      <c r="O4552">
        <f>_xlfn.XLOOKUP(FraudData[[#This Row],[device_trust_score]],DeviceRules[Device Min],DeviceRules[Risk Points],,-1)</f>
        <v>1</v>
      </c>
      <c r="P4552">
        <f>_xlfn.XLOOKUP(FraudData[[#This Row],[velocity_last_24h]],VelocityRules[Velocity Min],VelocityRules[Risk Points],,-1)</f>
        <v>0</v>
      </c>
      <c r="Q4552">
        <f>_xlfn.XLOOKUP(FraudData[[#This Row],[merchant_category]],MerchantRules[Merchant Category],MerchantRules[Risk Points],0)</f>
        <v>1</v>
      </c>
      <c r="R4552">
        <f>SUM(FraudData[[#This Row],[Amount Risk]:[Merchant Risk]])</f>
        <v>2</v>
      </c>
      <c r="S4552" t="str" cm="1">
        <f t="array" ref="S4552">_xlfn.IFS(FraudData[[#This Row],[Fraud Risk Score]]&gt;=8,"High Risk",FraudData[[#This Row],[Fraud Risk Score]]&gt;=6,"Medium Risk",TRUE,"Low Risk")</f>
        <v>Low Risk</v>
      </c>
    </row>
    <row r="4553" spans="1:19">
      <c r="A4553">
        <v>4552</v>
      </c>
      <c r="B4553">
        <v>3.66</v>
      </c>
      <c r="C4553">
        <v>6</v>
      </c>
      <c r="D4553" t="s">
        <v>46</v>
      </c>
      <c r="E4553">
        <v>0</v>
      </c>
      <c r="F4553">
        <v>0</v>
      </c>
      <c r="G4553">
        <v>93</v>
      </c>
      <c r="H4553">
        <v>3</v>
      </c>
      <c r="I4553">
        <v>49</v>
      </c>
      <c r="J4553">
        <v>0</v>
      </c>
      <c r="K4553">
        <f>_xlfn.XLOOKUP(FraudData[[#This Row],[amount]],AmountRules[Amount Min],AmountRules[Risk Points],,-1)</f>
        <v>0</v>
      </c>
      <c r="L4553">
        <f>_xlfn.XLOOKUP(FraudData[[#This Row],[transaction_hour]],TimeRules[Hour Min],TimeRules[Risk Points],,-1)</f>
        <v>0</v>
      </c>
      <c r="M4553">
        <f>_xlfn.XLOOKUP(FraudData[[#This Row],[foreign_transaction]],ForeignRules[Foreign Transaction],ForeignRules[Risk Points],0)</f>
        <v>0</v>
      </c>
      <c r="N4553">
        <f>_xlfn.XLOOKUP(FraudData[[#This Row],[location_mismatch]],Table10[Location Mismatch],Table10[Risk Points],0)</f>
        <v>0</v>
      </c>
      <c r="O4553">
        <f>_xlfn.XLOOKUP(FraudData[[#This Row],[device_trust_score]],DeviceRules[Device Min],DeviceRules[Risk Points],,-1)</f>
        <v>0</v>
      </c>
      <c r="P4553">
        <f>_xlfn.XLOOKUP(FraudData[[#This Row],[velocity_last_24h]],VelocityRules[Velocity Min],VelocityRules[Risk Points],,-1)</f>
        <v>0</v>
      </c>
      <c r="Q4553">
        <f>_xlfn.XLOOKUP(FraudData[[#This Row],[merchant_category]],MerchantRules[Merchant Category],MerchantRules[Risk Points],0)</f>
        <v>0</v>
      </c>
      <c r="R4553">
        <f>SUM(FraudData[[#This Row],[Amount Risk]:[Merchant Risk]])</f>
        <v>0</v>
      </c>
      <c r="S4553" t="str" cm="1">
        <f t="array" ref="S4553">_xlfn.IFS(FraudData[[#This Row],[Fraud Risk Score]]&gt;=8,"High Risk",FraudData[[#This Row],[Fraud Risk Score]]&gt;=6,"Medium Risk",TRUE,"Low Risk")</f>
        <v>Low Risk</v>
      </c>
    </row>
    <row r="4554" spans="1:19">
      <c r="A4554">
        <v>4553</v>
      </c>
      <c r="B4554">
        <v>30.06</v>
      </c>
      <c r="C4554">
        <v>15</v>
      </c>
      <c r="D4554" t="s">
        <v>46</v>
      </c>
      <c r="E4554">
        <v>0</v>
      </c>
      <c r="F4554">
        <v>0</v>
      </c>
      <c r="G4554">
        <v>70</v>
      </c>
      <c r="H4554">
        <v>1</v>
      </c>
      <c r="I4554">
        <v>56</v>
      </c>
      <c r="J4554">
        <v>0</v>
      </c>
      <c r="K4554">
        <f>_xlfn.XLOOKUP(FraudData[[#This Row],[amount]],AmountRules[Amount Min],AmountRules[Risk Points],,-1)</f>
        <v>0</v>
      </c>
      <c r="L4554">
        <f>_xlfn.XLOOKUP(FraudData[[#This Row],[transaction_hour]],TimeRules[Hour Min],TimeRules[Risk Points],,-1)</f>
        <v>0</v>
      </c>
      <c r="M4554">
        <f>_xlfn.XLOOKUP(FraudData[[#This Row],[foreign_transaction]],ForeignRules[Foreign Transaction],ForeignRules[Risk Points],0)</f>
        <v>0</v>
      </c>
      <c r="N4554">
        <f>_xlfn.XLOOKUP(FraudData[[#This Row],[location_mismatch]],Table10[Location Mismatch],Table10[Risk Points],0)</f>
        <v>0</v>
      </c>
      <c r="O4554">
        <f>_xlfn.XLOOKUP(FraudData[[#This Row],[device_trust_score]],DeviceRules[Device Min],DeviceRules[Risk Points],,-1)</f>
        <v>0</v>
      </c>
      <c r="P4554">
        <f>_xlfn.XLOOKUP(FraudData[[#This Row],[velocity_last_24h]],VelocityRules[Velocity Min],VelocityRules[Risk Points],,-1)</f>
        <v>0</v>
      </c>
      <c r="Q4554">
        <f>_xlfn.XLOOKUP(FraudData[[#This Row],[merchant_category]],MerchantRules[Merchant Category],MerchantRules[Risk Points],0)</f>
        <v>0</v>
      </c>
      <c r="R4554">
        <f>SUM(FraudData[[#This Row],[Amount Risk]:[Merchant Risk]])</f>
        <v>0</v>
      </c>
      <c r="S4554" t="str" cm="1">
        <f t="array" ref="S4554">_xlfn.IFS(FraudData[[#This Row],[Fraud Risk Score]]&gt;=8,"High Risk",FraudData[[#This Row],[Fraud Risk Score]]&gt;=6,"Medium Risk",TRUE,"Low Risk")</f>
        <v>Low Risk</v>
      </c>
    </row>
    <row r="4555" spans="1:19">
      <c r="A4555">
        <v>4554</v>
      </c>
      <c r="B4555">
        <v>391.15</v>
      </c>
      <c r="C4555">
        <v>21</v>
      </c>
      <c r="D4555" t="s">
        <v>46</v>
      </c>
      <c r="E4555">
        <v>0</v>
      </c>
      <c r="F4555">
        <v>0</v>
      </c>
      <c r="G4555">
        <v>30</v>
      </c>
      <c r="H4555">
        <v>1</v>
      </c>
      <c r="I4555">
        <v>47</v>
      </c>
      <c r="J4555">
        <v>0</v>
      </c>
      <c r="K4555">
        <f>_xlfn.XLOOKUP(FraudData[[#This Row],[amount]],AmountRules[Amount Min],AmountRules[Risk Points],,-1)</f>
        <v>0</v>
      </c>
      <c r="L4555">
        <f>_xlfn.XLOOKUP(FraudData[[#This Row],[transaction_hour]],TimeRules[Hour Min],TimeRules[Risk Points],,-1)</f>
        <v>0</v>
      </c>
      <c r="M4555">
        <f>_xlfn.XLOOKUP(FraudData[[#This Row],[foreign_transaction]],ForeignRules[Foreign Transaction],ForeignRules[Risk Points],0)</f>
        <v>0</v>
      </c>
      <c r="N4555">
        <f>_xlfn.XLOOKUP(FraudData[[#This Row],[location_mismatch]],Table10[Location Mismatch],Table10[Risk Points],0)</f>
        <v>0</v>
      </c>
      <c r="O4555">
        <f>_xlfn.XLOOKUP(FraudData[[#This Row],[device_trust_score]],DeviceRules[Device Min],DeviceRules[Risk Points],,-1)</f>
        <v>2</v>
      </c>
      <c r="P4555">
        <f>_xlfn.XLOOKUP(FraudData[[#This Row],[velocity_last_24h]],VelocityRules[Velocity Min],VelocityRules[Risk Points],,-1)</f>
        <v>0</v>
      </c>
      <c r="Q4555">
        <f>_xlfn.XLOOKUP(FraudData[[#This Row],[merchant_category]],MerchantRules[Merchant Category],MerchantRules[Risk Points],0)</f>
        <v>0</v>
      </c>
      <c r="R4555">
        <f>SUM(FraudData[[#This Row],[Amount Risk]:[Merchant Risk]])</f>
        <v>2</v>
      </c>
      <c r="S4555" t="str" cm="1">
        <f t="array" ref="S4555">_xlfn.IFS(FraudData[[#This Row],[Fraud Risk Score]]&gt;=8,"High Risk",FraudData[[#This Row],[Fraud Risk Score]]&gt;=6,"Medium Risk",TRUE,"Low Risk")</f>
        <v>Low Risk</v>
      </c>
    </row>
    <row r="4556" spans="1:19">
      <c r="A4556">
        <v>4555</v>
      </c>
      <c r="B4556">
        <v>110.42</v>
      </c>
      <c r="C4556">
        <v>19</v>
      </c>
      <c r="D4556" t="s">
        <v>46</v>
      </c>
      <c r="E4556">
        <v>0</v>
      </c>
      <c r="F4556">
        <v>0</v>
      </c>
      <c r="G4556">
        <v>72</v>
      </c>
      <c r="H4556">
        <v>2</v>
      </c>
      <c r="I4556">
        <v>27</v>
      </c>
      <c r="J4556">
        <v>0</v>
      </c>
      <c r="K4556">
        <f>_xlfn.XLOOKUP(FraudData[[#This Row],[amount]],AmountRules[Amount Min],AmountRules[Risk Points],,-1)</f>
        <v>0</v>
      </c>
      <c r="L4556">
        <f>_xlfn.XLOOKUP(FraudData[[#This Row],[transaction_hour]],TimeRules[Hour Min],TimeRules[Risk Points],,-1)</f>
        <v>0</v>
      </c>
      <c r="M4556">
        <f>_xlfn.XLOOKUP(FraudData[[#This Row],[foreign_transaction]],ForeignRules[Foreign Transaction],ForeignRules[Risk Points],0)</f>
        <v>0</v>
      </c>
      <c r="N4556">
        <f>_xlfn.XLOOKUP(FraudData[[#This Row],[location_mismatch]],Table10[Location Mismatch],Table10[Risk Points],0)</f>
        <v>0</v>
      </c>
      <c r="O4556">
        <f>_xlfn.XLOOKUP(FraudData[[#This Row],[device_trust_score]],DeviceRules[Device Min],DeviceRules[Risk Points],,-1)</f>
        <v>0</v>
      </c>
      <c r="P4556">
        <f>_xlfn.XLOOKUP(FraudData[[#This Row],[velocity_last_24h]],VelocityRules[Velocity Min],VelocityRules[Risk Points],,-1)</f>
        <v>0</v>
      </c>
      <c r="Q4556">
        <f>_xlfn.XLOOKUP(FraudData[[#This Row],[merchant_category]],MerchantRules[Merchant Category],MerchantRules[Risk Points],0)</f>
        <v>0</v>
      </c>
      <c r="R4556">
        <f>SUM(FraudData[[#This Row],[Amount Risk]:[Merchant Risk]])</f>
        <v>0</v>
      </c>
      <c r="S4556" t="str" cm="1">
        <f t="array" ref="S4556">_xlfn.IFS(FraudData[[#This Row],[Fraud Risk Score]]&gt;=8,"High Risk",FraudData[[#This Row],[Fraud Risk Score]]&gt;=6,"Medium Risk",TRUE,"Low Risk")</f>
        <v>Low Risk</v>
      </c>
    </row>
    <row r="4557" spans="1:19">
      <c r="A4557">
        <v>4556</v>
      </c>
      <c r="B4557">
        <v>149.66</v>
      </c>
      <c r="C4557">
        <v>4</v>
      </c>
      <c r="D4557" t="s">
        <v>49</v>
      </c>
      <c r="E4557">
        <v>0</v>
      </c>
      <c r="F4557">
        <v>0</v>
      </c>
      <c r="G4557">
        <v>32</v>
      </c>
      <c r="H4557">
        <v>1</v>
      </c>
      <c r="I4557">
        <v>19</v>
      </c>
      <c r="J4557">
        <v>0</v>
      </c>
      <c r="K4557">
        <f>_xlfn.XLOOKUP(FraudData[[#This Row],[amount]],AmountRules[Amount Min],AmountRules[Risk Points],,-1)</f>
        <v>0</v>
      </c>
      <c r="L4557">
        <f>_xlfn.XLOOKUP(FraudData[[#This Row],[transaction_hour]],TimeRules[Hour Min],TimeRules[Risk Points],,-1)</f>
        <v>0</v>
      </c>
      <c r="M4557">
        <f>_xlfn.XLOOKUP(FraudData[[#This Row],[foreign_transaction]],ForeignRules[Foreign Transaction],ForeignRules[Risk Points],0)</f>
        <v>0</v>
      </c>
      <c r="N4557">
        <f>_xlfn.XLOOKUP(FraudData[[#This Row],[location_mismatch]],Table10[Location Mismatch],Table10[Risk Points],0)</f>
        <v>0</v>
      </c>
      <c r="O4557">
        <f>_xlfn.XLOOKUP(FraudData[[#This Row],[device_trust_score]],DeviceRules[Device Min],DeviceRules[Risk Points],,-1)</f>
        <v>2</v>
      </c>
      <c r="P4557">
        <f>_xlfn.XLOOKUP(FraudData[[#This Row],[velocity_last_24h]],VelocityRules[Velocity Min],VelocityRules[Risk Points],,-1)</f>
        <v>0</v>
      </c>
      <c r="Q4557">
        <f>_xlfn.XLOOKUP(FraudData[[#This Row],[merchant_category]],MerchantRules[Merchant Category],MerchantRules[Risk Points],0)</f>
        <v>1</v>
      </c>
      <c r="R4557">
        <f>SUM(FraudData[[#This Row],[Amount Risk]:[Merchant Risk]])</f>
        <v>3</v>
      </c>
      <c r="S4557" t="str" cm="1">
        <f t="array" ref="S4557">_xlfn.IFS(FraudData[[#This Row],[Fraud Risk Score]]&gt;=8,"High Risk",FraudData[[#This Row],[Fraud Risk Score]]&gt;=6,"Medium Risk",TRUE,"Low Risk")</f>
        <v>Low Risk</v>
      </c>
    </row>
    <row r="4558" spans="1:19">
      <c r="A4558">
        <v>4557</v>
      </c>
      <c r="B4558">
        <v>195.8</v>
      </c>
      <c r="C4558">
        <v>9</v>
      </c>
      <c r="D4558" t="s">
        <v>46</v>
      </c>
      <c r="E4558">
        <v>0</v>
      </c>
      <c r="F4558">
        <v>0</v>
      </c>
      <c r="G4558">
        <v>56</v>
      </c>
      <c r="H4558">
        <v>2</v>
      </c>
      <c r="I4558">
        <v>55</v>
      </c>
      <c r="J4558">
        <v>0</v>
      </c>
      <c r="K4558">
        <f>_xlfn.XLOOKUP(FraudData[[#This Row],[amount]],AmountRules[Amount Min],AmountRules[Risk Points],,-1)</f>
        <v>0</v>
      </c>
      <c r="L4558">
        <f>_xlfn.XLOOKUP(FraudData[[#This Row],[transaction_hour]],TimeRules[Hour Min],TimeRules[Risk Points],,-1)</f>
        <v>0</v>
      </c>
      <c r="M4558">
        <f>_xlfn.XLOOKUP(FraudData[[#This Row],[foreign_transaction]],ForeignRules[Foreign Transaction],ForeignRules[Risk Points],0)</f>
        <v>0</v>
      </c>
      <c r="N4558">
        <f>_xlfn.XLOOKUP(FraudData[[#This Row],[location_mismatch]],Table10[Location Mismatch],Table10[Risk Points],0)</f>
        <v>0</v>
      </c>
      <c r="O4558">
        <f>_xlfn.XLOOKUP(FraudData[[#This Row],[device_trust_score]],DeviceRules[Device Min],DeviceRules[Risk Points],,-1)</f>
        <v>1</v>
      </c>
      <c r="P4558">
        <f>_xlfn.XLOOKUP(FraudData[[#This Row],[velocity_last_24h]],VelocityRules[Velocity Min],VelocityRules[Risk Points],,-1)</f>
        <v>0</v>
      </c>
      <c r="Q4558">
        <f>_xlfn.XLOOKUP(FraudData[[#This Row],[merchant_category]],MerchantRules[Merchant Category],MerchantRules[Risk Points],0)</f>
        <v>0</v>
      </c>
      <c r="R4558">
        <f>SUM(FraudData[[#This Row],[Amount Risk]:[Merchant Risk]])</f>
        <v>1</v>
      </c>
      <c r="S4558" t="str" cm="1">
        <f t="array" ref="S4558">_xlfn.IFS(FraudData[[#This Row],[Fraud Risk Score]]&gt;=8,"High Risk",FraudData[[#This Row],[Fraud Risk Score]]&gt;=6,"Medium Risk",TRUE,"Low Risk")</f>
        <v>Low Risk</v>
      </c>
    </row>
    <row r="4559" spans="1:19">
      <c r="A4559">
        <v>4558</v>
      </c>
      <c r="B4559">
        <v>204.57</v>
      </c>
      <c r="C4559">
        <v>17</v>
      </c>
      <c r="D4559" t="s">
        <v>49</v>
      </c>
      <c r="E4559">
        <v>0</v>
      </c>
      <c r="F4559">
        <v>1</v>
      </c>
      <c r="G4559">
        <v>91</v>
      </c>
      <c r="H4559">
        <v>1</v>
      </c>
      <c r="I4559">
        <v>22</v>
      </c>
      <c r="J4559">
        <v>0</v>
      </c>
      <c r="K4559">
        <f>_xlfn.XLOOKUP(FraudData[[#This Row],[amount]],AmountRules[Amount Min],AmountRules[Risk Points],,-1)</f>
        <v>0</v>
      </c>
      <c r="L4559">
        <f>_xlfn.XLOOKUP(FraudData[[#This Row],[transaction_hour]],TimeRules[Hour Min],TimeRules[Risk Points],,-1)</f>
        <v>0</v>
      </c>
      <c r="M4559">
        <f>_xlfn.XLOOKUP(FraudData[[#This Row],[foreign_transaction]],ForeignRules[Foreign Transaction],ForeignRules[Risk Points],0)</f>
        <v>0</v>
      </c>
      <c r="N4559">
        <f>_xlfn.XLOOKUP(FraudData[[#This Row],[location_mismatch]],Table10[Location Mismatch],Table10[Risk Points],0)</f>
        <v>3</v>
      </c>
      <c r="O4559">
        <f>_xlfn.XLOOKUP(FraudData[[#This Row],[device_trust_score]],DeviceRules[Device Min],DeviceRules[Risk Points],,-1)</f>
        <v>0</v>
      </c>
      <c r="P4559">
        <f>_xlfn.XLOOKUP(FraudData[[#This Row],[velocity_last_24h]],VelocityRules[Velocity Min],VelocityRules[Risk Points],,-1)</f>
        <v>0</v>
      </c>
      <c r="Q4559">
        <f>_xlfn.XLOOKUP(FraudData[[#This Row],[merchant_category]],MerchantRules[Merchant Category],MerchantRules[Risk Points],0)</f>
        <v>1</v>
      </c>
      <c r="R4559">
        <f>SUM(FraudData[[#This Row],[Amount Risk]:[Merchant Risk]])</f>
        <v>4</v>
      </c>
      <c r="S4559" t="str" cm="1">
        <f t="array" ref="S4559">_xlfn.IFS(FraudData[[#This Row],[Fraud Risk Score]]&gt;=8,"High Risk",FraudData[[#This Row],[Fraud Risk Score]]&gt;=6,"Medium Risk",TRUE,"Low Risk")</f>
        <v>Low Risk</v>
      </c>
    </row>
    <row r="4560" spans="1:19">
      <c r="A4560">
        <v>4559</v>
      </c>
      <c r="B4560">
        <v>483.2</v>
      </c>
      <c r="C4560">
        <v>10</v>
      </c>
      <c r="D4560" t="s">
        <v>48</v>
      </c>
      <c r="E4560">
        <v>0</v>
      </c>
      <c r="F4560">
        <v>0</v>
      </c>
      <c r="G4560">
        <v>97</v>
      </c>
      <c r="H4560">
        <v>2</v>
      </c>
      <c r="I4560">
        <v>23</v>
      </c>
      <c r="J4560">
        <v>0</v>
      </c>
      <c r="K4560">
        <f>_xlfn.XLOOKUP(FraudData[[#This Row],[amount]],AmountRules[Amount Min],AmountRules[Risk Points],,-1)</f>
        <v>0</v>
      </c>
      <c r="L4560">
        <f>_xlfn.XLOOKUP(FraudData[[#This Row],[transaction_hour]],TimeRules[Hour Min],TimeRules[Risk Points],,-1)</f>
        <v>0</v>
      </c>
      <c r="M4560">
        <f>_xlfn.XLOOKUP(FraudData[[#This Row],[foreign_transaction]],ForeignRules[Foreign Transaction],ForeignRules[Risk Points],0)</f>
        <v>0</v>
      </c>
      <c r="N4560">
        <f>_xlfn.XLOOKUP(FraudData[[#This Row],[location_mismatch]],Table10[Location Mismatch],Table10[Risk Points],0)</f>
        <v>0</v>
      </c>
      <c r="O4560">
        <f>_xlfn.XLOOKUP(FraudData[[#This Row],[device_trust_score]],DeviceRules[Device Min],DeviceRules[Risk Points],,-1)</f>
        <v>0</v>
      </c>
      <c r="P4560">
        <f>_xlfn.XLOOKUP(FraudData[[#This Row],[velocity_last_24h]],VelocityRules[Velocity Min],VelocityRules[Risk Points],,-1)</f>
        <v>0</v>
      </c>
      <c r="Q4560">
        <f>_xlfn.XLOOKUP(FraudData[[#This Row],[merchant_category]],MerchantRules[Merchant Category],MerchantRules[Risk Points],0)</f>
        <v>0</v>
      </c>
      <c r="R4560">
        <f>SUM(FraudData[[#This Row],[Amount Risk]:[Merchant Risk]])</f>
        <v>0</v>
      </c>
      <c r="S4560" t="str" cm="1">
        <f t="array" ref="S4560">_xlfn.IFS(FraudData[[#This Row],[Fraud Risk Score]]&gt;=8,"High Risk",FraudData[[#This Row],[Fraud Risk Score]]&gt;=6,"Medium Risk",TRUE,"Low Risk")</f>
        <v>Low Risk</v>
      </c>
    </row>
    <row r="4561" spans="1:19">
      <c r="A4561">
        <v>4560</v>
      </c>
      <c r="B4561">
        <v>1042.6400000000001</v>
      </c>
      <c r="C4561">
        <v>6</v>
      </c>
      <c r="D4561" t="s">
        <v>48</v>
      </c>
      <c r="E4561">
        <v>0</v>
      </c>
      <c r="F4561">
        <v>0</v>
      </c>
      <c r="G4561">
        <v>92</v>
      </c>
      <c r="H4561">
        <v>1</v>
      </c>
      <c r="I4561">
        <v>45</v>
      </c>
      <c r="J4561">
        <v>0</v>
      </c>
      <c r="K4561">
        <f>_xlfn.XLOOKUP(FraudData[[#This Row],[amount]],AmountRules[Amount Min],AmountRules[Risk Points],,-1)</f>
        <v>3</v>
      </c>
      <c r="L4561">
        <f>_xlfn.XLOOKUP(FraudData[[#This Row],[transaction_hour]],TimeRules[Hour Min],TimeRules[Risk Points],,-1)</f>
        <v>0</v>
      </c>
      <c r="M4561">
        <f>_xlfn.XLOOKUP(FraudData[[#This Row],[foreign_transaction]],ForeignRules[Foreign Transaction],ForeignRules[Risk Points],0)</f>
        <v>0</v>
      </c>
      <c r="N4561">
        <f>_xlfn.XLOOKUP(FraudData[[#This Row],[location_mismatch]],Table10[Location Mismatch],Table10[Risk Points],0)</f>
        <v>0</v>
      </c>
      <c r="O4561">
        <f>_xlfn.XLOOKUP(FraudData[[#This Row],[device_trust_score]],DeviceRules[Device Min],DeviceRules[Risk Points],,-1)</f>
        <v>0</v>
      </c>
      <c r="P4561">
        <f>_xlfn.XLOOKUP(FraudData[[#This Row],[velocity_last_24h]],VelocityRules[Velocity Min],VelocityRules[Risk Points],,-1)</f>
        <v>0</v>
      </c>
      <c r="Q4561">
        <f>_xlfn.XLOOKUP(FraudData[[#This Row],[merchant_category]],MerchantRules[Merchant Category],MerchantRules[Risk Points],0)</f>
        <v>0</v>
      </c>
      <c r="R4561">
        <f>SUM(FraudData[[#This Row],[Amount Risk]:[Merchant Risk]])</f>
        <v>3</v>
      </c>
      <c r="S4561" t="str" cm="1">
        <f t="array" ref="S4561">_xlfn.IFS(FraudData[[#This Row],[Fraud Risk Score]]&gt;=8,"High Risk",FraudData[[#This Row],[Fraud Risk Score]]&gt;=6,"Medium Risk",TRUE,"Low Risk")</f>
        <v>Low Risk</v>
      </c>
    </row>
    <row r="4562" spans="1:19">
      <c r="A4562">
        <v>4561</v>
      </c>
      <c r="B4562">
        <v>229.24</v>
      </c>
      <c r="C4562">
        <v>13</v>
      </c>
      <c r="D4562" t="s">
        <v>50</v>
      </c>
      <c r="E4562">
        <v>0</v>
      </c>
      <c r="F4562">
        <v>0</v>
      </c>
      <c r="G4562">
        <v>52</v>
      </c>
      <c r="H4562">
        <v>4</v>
      </c>
      <c r="I4562">
        <v>32</v>
      </c>
      <c r="J4562">
        <v>0</v>
      </c>
      <c r="K4562">
        <f>_xlfn.XLOOKUP(FraudData[[#This Row],[amount]],AmountRules[Amount Min],AmountRules[Risk Points],,-1)</f>
        <v>0</v>
      </c>
      <c r="L4562">
        <f>_xlfn.XLOOKUP(FraudData[[#This Row],[transaction_hour]],TimeRules[Hour Min],TimeRules[Risk Points],,-1)</f>
        <v>0</v>
      </c>
      <c r="M4562">
        <f>_xlfn.XLOOKUP(FraudData[[#This Row],[foreign_transaction]],ForeignRules[Foreign Transaction],ForeignRules[Risk Points],0)</f>
        <v>0</v>
      </c>
      <c r="N4562">
        <f>_xlfn.XLOOKUP(FraudData[[#This Row],[location_mismatch]],Table10[Location Mismatch],Table10[Risk Points],0)</f>
        <v>0</v>
      </c>
      <c r="O4562">
        <f>_xlfn.XLOOKUP(FraudData[[#This Row],[device_trust_score]],DeviceRules[Device Min],DeviceRules[Risk Points],,-1)</f>
        <v>1</v>
      </c>
      <c r="P4562">
        <f>_xlfn.XLOOKUP(FraudData[[#This Row],[velocity_last_24h]],VelocityRules[Velocity Min],VelocityRules[Risk Points],,-1)</f>
        <v>0</v>
      </c>
      <c r="Q4562">
        <f>_xlfn.XLOOKUP(FraudData[[#This Row],[merchant_category]],MerchantRules[Merchant Category],MerchantRules[Risk Points],0)</f>
        <v>0</v>
      </c>
      <c r="R4562">
        <f>SUM(FraudData[[#This Row],[Amount Risk]:[Merchant Risk]])</f>
        <v>1</v>
      </c>
      <c r="S4562" t="str" cm="1">
        <f t="array" ref="S4562">_xlfn.IFS(FraudData[[#This Row],[Fraud Risk Score]]&gt;=8,"High Risk",FraudData[[#This Row],[Fraud Risk Score]]&gt;=6,"Medium Risk",TRUE,"Low Risk")</f>
        <v>Low Risk</v>
      </c>
    </row>
    <row r="4563" spans="1:19">
      <c r="A4563">
        <v>4562</v>
      </c>
      <c r="B4563">
        <v>60.95</v>
      </c>
      <c r="C4563">
        <v>19</v>
      </c>
      <c r="D4563" t="s">
        <v>46</v>
      </c>
      <c r="E4563">
        <v>0</v>
      </c>
      <c r="F4563">
        <v>1</v>
      </c>
      <c r="G4563">
        <v>64</v>
      </c>
      <c r="H4563">
        <v>2</v>
      </c>
      <c r="I4563">
        <v>46</v>
      </c>
      <c r="J4563">
        <v>0</v>
      </c>
      <c r="K4563">
        <f>_xlfn.XLOOKUP(FraudData[[#This Row],[amount]],AmountRules[Amount Min],AmountRules[Risk Points],,-1)</f>
        <v>0</v>
      </c>
      <c r="L4563">
        <f>_xlfn.XLOOKUP(FraudData[[#This Row],[transaction_hour]],TimeRules[Hour Min],TimeRules[Risk Points],,-1)</f>
        <v>0</v>
      </c>
      <c r="M4563">
        <f>_xlfn.XLOOKUP(FraudData[[#This Row],[foreign_transaction]],ForeignRules[Foreign Transaction],ForeignRules[Risk Points],0)</f>
        <v>0</v>
      </c>
      <c r="N4563">
        <f>_xlfn.XLOOKUP(FraudData[[#This Row],[location_mismatch]],Table10[Location Mismatch],Table10[Risk Points],0)</f>
        <v>3</v>
      </c>
      <c r="O4563">
        <f>_xlfn.XLOOKUP(FraudData[[#This Row],[device_trust_score]],DeviceRules[Device Min],DeviceRules[Risk Points],,-1)</f>
        <v>1</v>
      </c>
      <c r="P4563">
        <f>_xlfn.XLOOKUP(FraudData[[#This Row],[velocity_last_24h]],VelocityRules[Velocity Min],VelocityRules[Risk Points],,-1)</f>
        <v>0</v>
      </c>
      <c r="Q4563">
        <f>_xlfn.XLOOKUP(FraudData[[#This Row],[merchant_category]],MerchantRules[Merchant Category],MerchantRules[Risk Points],0)</f>
        <v>0</v>
      </c>
      <c r="R4563">
        <f>SUM(FraudData[[#This Row],[Amount Risk]:[Merchant Risk]])</f>
        <v>4</v>
      </c>
      <c r="S4563" t="str" cm="1">
        <f t="array" ref="S4563">_xlfn.IFS(FraudData[[#This Row],[Fraud Risk Score]]&gt;=8,"High Risk",FraudData[[#This Row],[Fraud Risk Score]]&gt;=6,"Medium Risk",TRUE,"Low Risk")</f>
        <v>Low Risk</v>
      </c>
    </row>
    <row r="4564" spans="1:19">
      <c r="A4564">
        <v>4563</v>
      </c>
      <c r="B4564">
        <v>381.28</v>
      </c>
      <c r="C4564">
        <v>17</v>
      </c>
      <c r="D4564" t="s">
        <v>48</v>
      </c>
      <c r="E4564">
        <v>0</v>
      </c>
      <c r="F4564">
        <v>0</v>
      </c>
      <c r="G4564">
        <v>40</v>
      </c>
      <c r="H4564">
        <v>4</v>
      </c>
      <c r="I4564">
        <v>47</v>
      </c>
      <c r="J4564">
        <v>0</v>
      </c>
      <c r="K4564">
        <f>_xlfn.XLOOKUP(FraudData[[#This Row],[amount]],AmountRules[Amount Min],AmountRules[Risk Points],,-1)</f>
        <v>0</v>
      </c>
      <c r="L4564">
        <f>_xlfn.XLOOKUP(FraudData[[#This Row],[transaction_hour]],TimeRules[Hour Min],TimeRules[Risk Points],,-1)</f>
        <v>0</v>
      </c>
      <c r="M4564">
        <f>_xlfn.XLOOKUP(FraudData[[#This Row],[foreign_transaction]],ForeignRules[Foreign Transaction],ForeignRules[Risk Points],0)</f>
        <v>0</v>
      </c>
      <c r="N4564">
        <f>_xlfn.XLOOKUP(FraudData[[#This Row],[location_mismatch]],Table10[Location Mismatch],Table10[Risk Points],0)</f>
        <v>0</v>
      </c>
      <c r="O4564">
        <f>_xlfn.XLOOKUP(FraudData[[#This Row],[device_trust_score]],DeviceRules[Device Min],DeviceRules[Risk Points],,-1)</f>
        <v>2</v>
      </c>
      <c r="P4564">
        <f>_xlfn.XLOOKUP(FraudData[[#This Row],[velocity_last_24h]],VelocityRules[Velocity Min],VelocityRules[Risk Points],,-1)</f>
        <v>0</v>
      </c>
      <c r="Q4564">
        <f>_xlfn.XLOOKUP(FraudData[[#This Row],[merchant_category]],MerchantRules[Merchant Category],MerchantRules[Risk Points],0)</f>
        <v>0</v>
      </c>
      <c r="R4564">
        <f>SUM(FraudData[[#This Row],[Amount Risk]:[Merchant Risk]])</f>
        <v>2</v>
      </c>
      <c r="S4564" t="str" cm="1">
        <f t="array" ref="S4564">_xlfn.IFS(FraudData[[#This Row],[Fraud Risk Score]]&gt;=8,"High Risk",FraudData[[#This Row],[Fraud Risk Score]]&gt;=6,"Medium Risk",TRUE,"Low Risk")</f>
        <v>Low Risk</v>
      </c>
    </row>
    <row r="4565" spans="1:19">
      <c r="A4565">
        <v>4564</v>
      </c>
      <c r="B4565">
        <v>9.09</v>
      </c>
      <c r="C4565">
        <v>10</v>
      </c>
      <c r="D4565" t="s">
        <v>48</v>
      </c>
      <c r="E4565">
        <v>0</v>
      </c>
      <c r="F4565">
        <v>0</v>
      </c>
      <c r="G4565">
        <v>81</v>
      </c>
      <c r="H4565">
        <v>2</v>
      </c>
      <c r="I4565">
        <v>61</v>
      </c>
      <c r="J4565">
        <v>0</v>
      </c>
      <c r="K4565">
        <f>_xlfn.XLOOKUP(FraudData[[#This Row],[amount]],AmountRules[Amount Min],AmountRules[Risk Points],,-1)</f>
        <v>0</v>
      </c>
      <c r="L4565">
        <f>_xlfn.XLOOKUP(FraudData[[#This Row],[transaction_hour]],TimeRules[Hour Min],TimeRules[Risk Points],,-1)</f>
        <v>0</v>
      </c>
      <c r="M4565">
        <f>_xlfn.XLOOKUP(FraudData[[#This Row],[foreign_transaction]],ForeignRules[Foreign Transaction],ForeignRules[Risk Points],0)</f>
        <v>0</v>
      </c>
      <c r="N4565">
        <f>_xlfn.XLOOKUP(FraudData[[#This Row],[location_mismatch]],Table10[Location Mismatch],Table10[Risk Points],0)</f>
        <v>0</v>
      </c>
      <c r="O4565">
        <f>_xlfn.XLOOKUP(FraudData[[#This Row],[device_trust_score]],DeviceRules[Device Min],DeviceRules[Risk Points],,-1)</f>
        <v>0</v>
      </c>
      <c r="P4565">
        <f>_xlfn.XLOOKUP(FraudData[[#This Row],[velocity_last_24h]],VelocityRules[Velocity Min],VelocityRules[Risk Points],,-1)</f>
        <v>0</v>
      </c>
      <c r="Q4565">
        <f>_xlfn.XLOOKUP(FraudData[[#This Row],[merchant_category]],MerchantRules[Merchant Category],MerchantRules[Risk Points],0)</f>
        <v>0</v>
      </c>
      <c r="R4565">
        <f>SUM(FraudData[[#This Row],[Amount Risk]:[Merchant Risk]])</f>
        <v>0</v>
      </c>
      <c r="S4565" t="str" cm="1">
        <f t="array" ref="S4565">_xlfn.IFS(FraudData[[#This Row],[Fraud Risk Score]]&gt;=8,"High Risk",FraudData[[#This Row],[Fraud Risk Score]]&gt;=6,"Medium Risk",TRUE,"Low Risk")</f>
        <v>Low Risk</v>
      </c>
    </row>
    <row r="4566" spans="1:19">
      <c r="A4566">
        <v>4565</v>
      </c>
      <c r="B4566">
        <v>47.3</v>
      </c>
      <c r="C4566">
        <v>21</v>
      </c>
      <c r="D4566" t="s">
        <v>47</v>
      </c>
      <c r="E4566">
        <v>0</v>
      </c>
      <c r="F4566">
        <v>0</v>
      </c>
      <c r="G4566">
        <v>99</v>
      </c>
      <c r="H4566">
        <v>0</v>
      </c>
      <c r="I4566">
        <v>61</v>
      </c>
      <c r="J4566">
        <v>0</v>
      </c>
      <c r="K4566">
        <f>_xlfn.XLOOKUP(FraudData[[#This Row],[amount]],AmountRules[Amount Min],AmountRules[Risk Points],,-1)</f>
        <v>0</v>
      </c>
      <c r="L4566">
        <f>_xlfn.XLOOKUP(FraudData[[#This Row],[transaction_hour]],TimeRules[Hour Min],TimeRules[Risk Points],,-1)</f>
        <v>0</v>
      </c>
      <c r="M4566">
        <f>_xlfn.XLOOKUP(FraudData[[#This Row],[foreign_transaction]],ForeignRules[Foreign Transaction],ForeignRules[Risk Points],0)</f>
        <v>0</v>
      </c>
      <c r="N4566">
        <f>_xlfn.XLOOKUP(FraudData[[#This Row],[location_mismatch]],Table10[Location Mismatch],Table10[Risk Points],0)</f>
        <v>0</v>
      </c>
      <c r="O4566">
        <f>_xlfn.XLOOKUP(FraudData[[#This Row],[device_trust_score]],DeviceRules[Device Min],DeviceRules[Risk Points],,-1)</f>
        <v>0</v>
      </c>
      <c r="P4566">
        <f>_xlfn.XLOOKUP(FraudData[[#This Row],[velocity_last_24h]],VelocityRules[Velocity Min],VelocityRules[Risk Points],,-1)</f>
        <v>0</v>
      </c>
      <c r="Q4566">
        <f>_xlfn.XLOOKUP(FraudData[[#This Row],[merchant_category]],MerchantRules[Merchant Category],MerchantRules[Risk Points],0)</f>
        <v>0</v>
      </c>
      <c r="R4566">
        <f>SUM(FraudData[[#This Row],[Amount Risk]:[Merchant Risk]])</f>
        <v>0</v>
      </c>
      <c r="S4566" t="str" cm="1">
        <f t="array" ref="S4566">_xlfn.IFS(FraudData[[#This Row],[Fraud Risk Score]]&gt;=8,"High Risk",FraudData[[#This Row],[Fraud Risk Score]]&gt;=6,"Medium Risk",TRUE,"Low Risk")</f>
        <v>Low Risk</v>
      </c>
    </row>
    <row r="4567" spans="1:19">
      <c r="A4567">
        <v>4566</v>
      </c>
      <c r="B4567">
        <v>409.82</v>
      </c>
      <c r="C4567">
        <v>11</v>
      </c>
      <c r="D4567" t="s">
        <v>47</v>
      </c>
      <c r="E4567">
        <v>0</v>
      </c>
      <c r="F4567">
        <v>1</v>
      </c>
      <c r="G4567">
        <v>79</v>
      </c>
      <c r="H4567">
        <v>3</v>
      </c>
      <c r="I4567">
        <v>48</v>
      </c>
      <c r="J4567">
        <v>0</v>
      </c>
      <c r="K4567">
        <f>_xlfn.XLOOKUP(FraudData[[#This Row],[amount]],AmountRules[Amount Min],AmountRules[Risk Points],,-1)</f>
        <v>0</v>
      </c>
      <c r="L4567">
        <f>_xlfn.XLOOKUP(FraudData[[#This Row],[transaction_hour]],TimeRules[Hour Min],TimeRules[Risk Points],,-1)</f>
        <v>0</v>
      </c>
      <c r="M4567">
        <f>_xlfn.XLOOKUP(FraudData[[#This Row],[foreign_transaction]],ForeignRules[Foreign Transaction],ForeignRules[Risk Points],0)</f>
        <v>0</v>
      </c>
      <c r="N4567">
        <f>_xlfn.XLOOKUP(FraudData[[#This Row],[location_mismatch]],Table10[Location Mismatch],Table10[Risk Points],0)</f>
        <v>3</v>
      </c>
      <c r="O4567">
        <f>_xlfn.XLOOKUP(FraudData[[#This Row],[device_trust_score]],DeviceRules[Device Min],DeviceRules[Risk Points],,-1)</f>
        <v>0</v>
      </c>
      <c r="P4567">
        <f>_xlfn.XLOOKUP(FraudData[[#This Row],[velocity_last_24h]],VelocityRules[Velocity Min],VelocityRules[Risk Points],,-1)</f>
        <v>0</v>
      </c>
      <c r="Q4567">
        <f>_xlfn.XLOOKUP(FraudData[[#This Row],[merchant_category]],MerchantRules[Merchant Category],MerchantRules[Risk Points],0)</f>
        <v>0</v>
      </c>
      <c r="R4567">
        <f>SUM(FraudData[[#This Row],[Amount Risk]:[Merchant Risk]])</f>
        <v>3</v>
      </c>
      <c r="S4567" t="str" cm="1">
        <f t="array" ref="S4567">_xlfn.IFS(FraudData[[#This Row],[Fraud Risk Score]]&gt;=8,"High Risk",FraudData[[#This Row],[Fraud Risk Score]]&gt;=6,"Medium Risk",TRUE,"Low Risk")</f>
        <v>Low Risk</v>
      </c>
    </row>
    <row r="4568" spans="1:19">
      <c r="A4568">
        <v>4567</v>
      </c>
      <c r="B4568">
        <v>53.27</v>
      </c>
      <c r="C4568">
        <v>17</v>
      </c>
      <c r="D4568" t="s">
        <v>49</v>
      </c>
      <c r="E4568">
        <v>0</v>
      </c>
      <c r="F4568">
        <v>0</v>
      </c>
      <c r="G4568">
        <v>63</v>
      </c>
      <c r="H4568">
        <v>3</v>
      </c>
      <c r="I4568">
        <v>48</v>
      </c>
      <c r="J4568">
        <v>0</v>
      </c>
      <c r="K4568">
        <f>_xlfn.XLOOKUP(FraudData[[#This Row],[amount]],AmountRules[Amount Min],AmountRules[Risk Points],,-1)</f>
        <v>0</v>
      </c>
      <c r="L4568">
        <f>_xlfn.XLOOKUP(FraudData[[#This Row],[transaction_hour]],TimeRules[Hour Min],TimeRules[Risk Points],,-1)</f>
        <v>0</v>
      </c>
      <c r="M4568">
        <f>_xlfn.XLOOKUP(FraudData[[#This Row],[foreign_transaction]],ForeignRules[Foreign Transaction],ForeignRules[Risk Points],0)</f>
        <v>0</v>
      </c>
      <c r="N4568">
        <f>_xlfn.XLOOKUP(FraudData[[#This Row],[location_mismatch]],Table10[Location Mismatch],Table10[Risk Points],0)</f>
        <v>0</v>
      </c>
      <c r="O4568">
        <f>_xlfn.XLOOKUP(FraudData[[#This Row],[device_trust_score]],DeviceRules[Device Min],DeviceRules[Risk Points],,-1)</f>
        <v>1</v>
      </c>
      <c r="P4568">
        <f>_xlfn.XLOOKUP(FraudData[[#This Row],[velocity_last_24h]],VelocityRules[Velocity Min],VelocityRules[Risk Points],,-1)</f>
        <v>0</v>
      </c>
      <c r="Q4568">
        <f>_xlfn.XLOOKUP(FraudData[[#This Row],[merchant_category]],MerchantRules[Merchant Category],MerchantRules[Risk Points],0)</f>
        <v>1</v>
      </c>
      <c r="R4568">
        <f>SUM(FraudData[[#This Row],[Amount Risk]:[Merchant Risk]])</f>
        <v>2</v>
      </c>
      <c r="S4568" t="str" cm="1">
        <f t="array" ref="S4568">_xlfn.IFS(FraudData[[#This Row],[Fraud Risk Score]]&gt;=8,"High Risk",FraudData[[#This Row],[Fraud Risk Score]]&gt;=6,"Medium Risk",TRUE,"Low Risk")</f>
        <v>Low Risk</v>
      </c>
    </row>
    <row r="4569" spans="1:19">
      <c r="A4569">
        <v>4568</v>
      </c>
      <c r="B4569">
        <v>44.87</v>
      </c>
      <c r="C4569">
        <v>1</v>
      </c>
      <c r="D4569" t="s">
        <v>50</v>
      </c>
      <c r="E4569">
        <v>0</v>
      </c>
      <c r="F4569">
        <v>1</v>
      </c>
      <c r="G4569">
        <v>79</v>
      </c>
      <c r="H4569">
        <v>3</v>
      </c>
      <c r="I4569">
        <v>52</v>
      </c>
      <c r="J4569">
        <v>0</v>
      </c>
      <c r="K4569">
        <f>_xlfn.XLOOKUP(FraudData[[#This Row],[amount]],AmountRules[Amount Min],AmountRules[Risk Points],,-1)</f>
        <v>0</v>
      </c>
      <c r="L4569">
        <f>_xlfn.XLOOKUP(FraudData[[#This Row],[transaction_hour]],TimeRules[Hour Min],TimeRules[Risk Points],,-1)</f>
        <v>3</v>
      </c>
      <c r="M4569">
        <f>_xlfn.XLOOKUP(FraudData[[#This Row],[foreign_transaction]],ForeignRules[Foreign Transaction],ForeignRules[Risk Points],0)</f>
        <v>0</v>
      </c>
      <c r="N4569">
        <f>_xlfn.XLOOKUP(FraudData[[#This Row],[location_mismatch]],Table10[Location Mismatch],Table10[Risk Points],0)</f>
        <v>3</v>
      </c>
      <c r="O4569">
        <f>_xlfn.XLOOKUP(FraudData[[#This Row],[device_trust_score]],DeviceRules[Device Min],DeviceRules[Risk Points],,-1)</f>
        <v>0</v>
      </c>
      <c r="P4569">
        <f>_xlfn.XLOOKUP(FraudData[[#This Row],[velocity_last_24h]],VelocityRules[Velocity Min],VelocityRules[Risk Points],,-1)</f>
        <v>0</v>
      </c>
      <c r="Q4569">
        <f>_xlfn.XLOOKUP(FraudData[[#This Row],[merchant_category]],MerchantRules[Merchant Category],MerchantRules[Risk Points],0)</f>
        <v>0</v>
      </c>
      <c r="R4569">
        <f>SUM(FraudData[[#This Row],[Amount Risk]:[Merchant Risk]])</f>
        <v>6</v>
      </c>
      <c r="S4569" t="str" cm="1">
        <f t="array" ref="S4569">_xlfn.IFS(FraudData[[#This Row],[Fraud Risk Score]]&gt;=8,"High Risk",FraudData[[#This Row],[Fraud Risk Score]]&gt;=6,"Medium Risk",TRUE,"Low Risk")</f>
        <v>Medium Risk</v>
      </c>
    </row>
    <row r="4570" spans="1:19">
      <c r="A4570">
        <v>4569</v>
      </c>
      <c r="B4570">
        <v>26.76</v>
      </c>
      <c r="C4570">
        <v>22</v>
      </c>
      <c r="D4570" t="s">
        <v>47</v>
      </c>
      <c r="E4570">
        <v>0</v>
      </c>
      <c r="F4570">
        <v>0</v>
      </c>
      <c r="G4570">
        <v>54</v>
      </c>
      <c r="H4570">
        <v>1</v>
      </c>
      <c r="I4570">
        <v>43</v>
      </c>
      <c r="J4570">
        <v>0</v>
      </c>
      <c r="K4570">
        <f>_xlfn.XLOOKUP(FraudData[[#This Row],[amount]],AmountRules[Amount Min],AmountRules[Risk Points],,-1)</f>
        <v>0</v>
      </c>
      <c r="L4570">
        <f>_xlfn.XLOOKUP(FraudData[[#This Row],[transaction_hour]],TimeRules[Hour Min],TimeRules[Risk Points],,-1)</f>
        <v>0</v>
      </c>
      <c r="M4570">
        <f>_xlfn.XLOOKUP(FraudData[[#This Row],[foreign_transaction]],ForeignRules[Foreign Transaction],ForeignRules[Risk Points],0)</f>
        <v>0</v>
      </c>
      <c r="N4570">
        <f>_xlfn.XLOOKUP(FraudData[[#This Row],[location_mismatch]],Table10[Location Mismatch],Table10[Risk Points],0)</f>
        <v>0</v>
      </c>
      <c r="O4570">
        <f>_xlfn.XLOOKUP(FraudData[[#This Row],[device_trust_score]],DeviceRules[Device Min],DeviceRules[Risk Points],,-1)</f>
        <v>1</v>
      </c>
      <c r="P4570">
        <f>_xlfn.XLOOKUP(FraudData[[#This Row],[velocity_last_24h]],VelocityRules[Velocity Min],VelocityRules[Risk Points],,-1)</f>
        <v>0</v>
      </c>
      <c r="Q4570">
        <f>_xlfn.XLOOKUP(FraudData[[#This Row],[merchant_category]],MerchantRules[Merchant Category],MerchantRules[Risk Points],0)</f>
        <v>0</v>
      </c>
      <c r="R4570">
        <f>SUM(FraudData[[#This Row],[Amount Risk]:[Merchant Risk]])</f>
        <v>1</v>
      </c>
      <c r="S4570" t="str" cm="1">
        <f t="array" ref="S4570">_xlfn.IFS(FraudData[[#This Row],[Fraud Risk Score]]&gt;=8,"High Risk",FraudData[[#This Row],[Fraud Risk Score]]&gt;=6,"Medium Risk",TRUE,"Low Risk")</f>
        <v>Low Risk</v>
      </c>
    </row>
    <row r="4571" spans="1:19">
      <c r="A4571">
        <v>4570</v>
      </c>
      <c r="B4571">
        <v>352.76</v>
      </c>
      <c r="C4571">
        <v>0</v>
      </c>
      <c r="D4571" t="s">
        <v>50</v>
      </c>
      <c r="E4571">
        <v>0</v>
      </c>
      <c r="F4571">
        <v>0</v>
      </c>
      <c r="G4571">
        <v>66</v>
      </c>
      <c r="H4571">
        <v>2</v>
      </c>
      <c r="I4571">
        <v>26</v>
      </c>
      <c r="J4571">
        <v>0</v>
      </c>
      <c r="K4571">
        <f>_xlfn.XLOOKUP(FraudData[[#This Row],[amount]],AmountRules[Amount Min],AmountRules[Risk Points],,-1)</f>
        <v>0</v>
      </c>
      <c r="L4571">
        <f>_xlfn.XLOOKUP(FraudData[[#This Row],[transaction_hour]],TimeRules[Hour Min],TimeRules[Risk Points],,-1)</f>
        <v>3</v>
      </c>
      <c r="M4571">
        <f>_xlfn.XLOOKUP(FraudData[[#This Row],[foreign_transaction]],ForeignRules[Foreign Transaction],ForeignRules[Risk Points],0)</f>
        <v>0</v>
      </c>
      <c r="N4571">
        <f>_xlfn.XLOOKUP(FraudData[[#This Row],[location_mismatch]],Table10[Location Mismatch],Table10[Risk Points],0)</f>
        <v>0</v>
      </c>
      <c r="O4571">
        <f>_xlfn.XLOOKUP(FraudData[[#This Row],[device_trust_score]],DeviceRules[Device Min],DeviceRules[Risk Points],,-1)</f>
        <v>1</v>
      </c>
      <c r="P4571">
        <f>_xlfn.XLOOKUP(FraudData[[#This Row],[velocity_last_24h]],VelocityRules[Velocity Min],VelocityRules[Risk Points],,-1)</f>
        <v>0</v>
      </c>
      <c r="Q4571">
        <f>_xlfn.XLOOKUP(FraudData[[#This Row],[merchant_category]],MerchantRules[Merchant Category],MerchantRules[Risk Points],0)</f>
        <v>0</v>
      </c>
      <c r="R4571">
        <f>SUM(FraudData[[#This Row],[Amount Risk]:[Merchant Risk]])</f>
        <v>4</v>
      </c>
      <c r="S4571" t="str" cm="1">
        <f t="array" ref="S4571">_xlfn.IFS(FraudData[[#This Row],[Fraud Risk Score]]&gt;=8,"High Risk",FraudData[[#This Row],[Fraud Risk Score]]&gt;=6,"Medium Risk",TRUE,"Low Risk")</f>
        <v>Low Risk</v>
      </c>
    </row>
    <row r="4572" spans="1:19">
      <c r="A4572">
        <v>4571</v>
      </c>
      <c r="B4572">
        <v>124.79</v>
      </c>
      <c r="C4572">
        <v>22</v>
      </c>
      <c r="D4572" t="s">
        <v>48</v>
      </c>
      <c r="E4572">
        <v>0</v>
      </c>
      <c r="F4572">
        <v>1</v>
      </c>
      <c r="G4572">
        <v>29</v>
      </c>
      <c r="H4572">
        <v>3</v>
      </c>
      <c r="I4572">
        <v>65</v>
      </c>
      <c r="J4572">
        <v>0</v>
      </c>
      <c r="K4572">
        <f>_xlfn.XLOOKUP(FraudData[[#This Row],[amount]],AmountRules[Amount Min],AmountRules[Risk Points],,-1)</f>
        <v>0</v>
      </c>
      <c r="L4572">
        <f>_xlfn.XLOOKUP(FraudData[[#This Row],[transaction_hour]],TimeRules[Hour Min],TimeRules[Risk Points],,-1)</f>
        <v>0</v>
      </c>
      <c r="M4572">
        <f>_xlfn.XLOOKUP(FraudData[[#This Row],[foreign_transaction]],ForeignRules[Foreign Transaction],ForeignRules[Risk Points],0)</f>
        <v>0</v>
      </c>
      <c r="N4572">
        <f>_xlfn.XLOOKUP(FraudData[[#This Row],[location_mismatch]],Table10[Location Mismatch],Table10[Risk Points],0)</f>
        <v>3</v>
      </c>
      <c r="O4572">
        <f>_xlfn.XLOOKUP(FraudData[[#This Row],[device_trust_score]],DeviceRules[Device Min],DeviceRules[Risk Points],,-1)</f>
        <v>3</v>
      </c>
      <c r="P4572">
        <f>_xlfn.XLOOKUP(FraudData[[#This Row],[velocity_last_24h]],VelocityRules[Velocity Min],VelocityRules[Risk Points],,-1)</f>
        <v>0</v>
      </c>
      <c r="Q4572">
        <f>_xlfn.XLOOKUP(FraudData[[#This Row],[merchant_category]],MerchantRules[Merchant Category],MerchantRules[Risk Points],0)</f>
        <v>0</v>
      </c>
      <c r="R4572">
        <f>SUM(FraudData[[#This Row],[Amount Risk]:[Merchant Risk]])</f>
        <v>6</v>
      </c>
      <c r="S4572" t="str" cm="1">
        <f t="array" ref="S4572">_xlfn.IFS(FraudData[[#This Row],[Fraud Risk Score]]&gt;=8,"High Risk",FraudData[[#This Row],[Fraud Risk Score]]&gt;=6,"Medium Risk",TRUE,"Low Risk")</f>
        <v>Medium Risk</v>
      </c>
    </row>
    <row r="4573" spans="1:19">
      <c r="A4573">
        <v>4572</v>
      </c>
      <c r="B4573">
        <v>202.25</v>
      </c>
      <c r="C4573">
        <v>9</v>
      </c>
      <c r="D4573" t="s">
        <v>49</v>
      </c>
      <c r="E4573">
        <v>0</v>
      </c>
      <c r="F4573">
        <v>0</v>
      </c>
      <c r="G4573">
        <v>69</v>
      </c>
      <c r="H4573">
        <v>2</v>
      </c>
      <c r="I4573">
        <v>24</v>
      </c>
      <c r="J4573">
        <v>0</v>
      </c>
      <c r="K4573">
        <f>_xlfn.XLOOKUP(FraudData[[#This Row],[amount]],AmountRules[Amount Min],AmountRules[Risk Points],,-1)</f>
        <v>0</v>
      </c>
      <c r="L4573">
        <f>_xlfn.XLOOKUP(FraudData[[#This Row],[transaction_hour]],TimeRules[Hour Min],TimeRules[Risk Points],,-1)</f>
        <v>0</v>
      </c>
      <c r="M4573">
        <f>_xlfn.XLOOKUP(FraudData[[#This Row],[foreign_transaction]],ForeignRules[Foreign Transaction],ForeignRules[Risk Points],0)</f>
        <v>0</v>
      </c>
      <c r="N4573">
        <f>_xlfn.XLOOKUP(FraudData[[#This Row],[location_mismatch]],Table10[Location Mismatch],Table10[Risk Points],0)</f>
        <v>0</v>
      </c>
      <c r="O4573">
        <f>_xlfn.XLOOKUP(FraudData[[#This Row],[device_trust_score]],DeviceRules[Device Min],DeviceRules[Risk Points],,-1)</f>
        <v>1</v>
      </c>
      <c r="P4573">
        <f>_xlfn.XLOOKUP(FraudData[[#This Row],[velocity_last_24h]],VelocityRules[Velocity Min],VelocityRules[Risk Points],,-1)</f>
        <v>0</v>
      </c>
      <c r="Q4573">
        <f>_xlfn.XLOOKUP(FraudData[[#This Row],[merchant_category]],MerchantRules[Merchant Category],MerchantRules[Risk Points],0)</f>
        <v>1</v>
      </c>
      <c r="R4573">
        <f>SUM(FraudData[[#This Row],[Amount Risk]:[Merchant Risk]])</f>
        <v>2</v>
      </c>
      <c r="S4573" t="str" cm="1">
        <f t="array" ref="S4573">_xlfn.IFS(FraudData[[#This Row],[Fraud Risk Score]]&gt;=8,"High Risk",FraudData[[#This Row],[Fraud Risk Score]]&gt;=6,"Medium Risk",TRUE,"Low Risk")</f>
        <v>Low Risk</v>
      </c>
    </row>
    <row r="4574" spans="1:19">
      <c r="A4574">
        <v>4573</v>
      </c>
      <c r="B4574">
        <v>49.18</v>
      </c>
      <c r="C4574">
        <v>20</v>
      </c>
      <c r="D4574" t="s">
        <v>50</v>
      </c>
      <c r="E4574">
        <v>0</v>
      </c>
      <c r="F4574">
        <v>0</v>
      </c>
      <c r="G4574">
        <v>88</v>
      </c>
      <c r="H4574">
        <v>2</v>
      </c>
      <c r="I4574">
        <v>30</v>
      </c>
      <c r="J4574">
        <v>0</v>
      </c>
      <c r="K4574">
        <f>_xlfn.XLOOKUP(FraudData[[#This Row],[amount]],AmountRules[Amount Min],AmountRules[Risk Points],,-1)</f>
        <v>0</v>
      </c>
      <c r="L4574">
        <f>_xlfn.XLOOKUP(FraudData[[#This Row],[transaction_hour]],TimeRules[Hour Min],TimeRules[Risk Points],,-1)</f>
        <v>0</v>
      </c>
      <c r="M4574">
        <f>_xlfn.XLOOKUP(FraudData[[#This Row],[foreign_transaction]],ForeignRules[Foreign Transaction],ForeignRules[Risk Points],0)</f>
        <v>0</v>
      </c>
      <c r="N4574">
        <f>_xlfn.XLOOKUP(FraudData[[#This Row],[location_mismatch]],Table10[Location Mismatch],Table10[Risk Points],0)</f>
        <v>0</v>
      </c>
      <c r="O4574">
        <f>_xlfn.XLOOKUP(FraudData[[#This Row],[device_trust_score]],DeviceRules[Device Min],DeviceRules[Risk Points],,-1)</f>
        <v>0</v>
      </c>
      <c r="P4574">
        <f>_xlfn.XLOOKUP(FraudData[[#This Row],[velocity_last_24h]],VelocityRules[Velocity Min],VelocityRules[Risk Points],,-1)</f>
        <v>0</v>
      </c>
      <c r="Q4574">
        <f>_xlfn.XLOOKUP(FraudData[[#This Row],[merchant_category]],MerchantRules[Merchant Category],MerchantRules[Risk Points],0)</f>
        <v>0</v>
      </c>
      <c r="R4574">
        <f>SUM(FraudData[[#This Row],[Amount Risk]:[Merchant Risk]])</f>
        <v>0</v>
      </c>
      <c r="S4574" t="str" cm="1">
        <f t="array" ref="S4574">_xlfn.IFS(FraudData[[#This Row],[Fraud Risk Score]]&gt;=8,"High Risk",FraudData[[#This Row],[Fraud Risk Score]]&gt;=6,"Medium Risk",TRUE,"Low Risk")</f>
        <v>Low Risk</v>
      </c>
    </row>
    <row r="4575" spans="1:19">
      <c r="A4575">
        <v>4574</v>
      </c>
      <c r="B4575">
        <v>255.42</v>
      </c>
      <c r="C4575">
        <v>0</v>
      </c>
      <c r="D4575" t="s">
        <v>47</v>
      </c>
      <c r="E4575">
        <v>0</v>
      </c>
      <c r="F4575">
        <v>0</v>
      </c>
      <c r="G4575">
        <v>56</v>
      </c>
      <c r="H4575">
        <v>2</v>
      </c>
      <c r="I4575">
        <v>37</v>
      </c>
      <c r="J4575">
        <v>0</v>
      </c>
      <c r="K4575">
        <f>_xlfn.XLOOKUP(FraudData[[#This Row],[amount]],AmountRules[Amount Min],AmountRules[Risk Points],,-1)</f>
        <v>0</v>
      </c>
      <c r="L4575">
        <f>_xlfn.XLOOKUP(FraudData[[#This Row],[transaction_hour]],TimeRules[Hour Min],TimeRules[Risk Points],,-1)</f>
        <v>3</v>
      </c>
      <c r="M4575">
        <f>_xlfn.XLOOKUP(FraudData[[#This Row],[foreign_transaction]],ForeignRules[Foreign Transaction],ForeignRules[Risk Points],0)</f>
        <v>0</v>
      </c>
      <c r="N4575">
        <f>_xlfn.XLOOKUP(FraudData[[#This Row],[location_mismatch]],Table10[Location Mismatch],Table10[Risk Points],0)</f>
        <v>0</v>
      </c>
      <c r="O4575">
        <f>_xlfn.XLOOKUP(FraudData[[#This Row],[device_trust_score]],DeviceRules[Device Min],DeviceRules[Risk Points],,-1)</f>
        <v>1</v>
      </c>
      <c r="P4575">
        <f>_xlfn.XLOOKUP(FraudData[[#This Row],[velocity_last_24h]],VelocityRules[Velocity Min],VelocityRules[Risk Points],,-1)</f>
        <v>0</v>
      </c>
      <c r="Q4575">
        <f>_xlfn.XLOOKUP(FraudData[[#This Row],[merchant_category]],MerchantRules[Merchant Category],MerchantRules[Risk Points],0)</f>
        <v>0</v>
      </c>
      <c r="R4575">
        <f>SUM(FraudData[[#This Row],[Amount Risk]:[Merchant Risk]])</f>
        <v>4</v>
      </c>
      <c r="S4575" t="str" cm="1">
        <f t="array" ref="S4575">_xlfn.IFS(FraudData[[#This Row],[Fraud Risk Score]]&gt;=8,"High Risk",FraudData[[#This Row],[Fraud Risk Score]]&gt;=6,"Medium Risk",TRUE,"Low Risk")</f>
        <v>Low Risk</v>
      </c>
    </row>
    <row r="4576" spans="1:19">
      <c r="A4576">
        <v>4575</v>
      </c>
      <c r="B4576">
        <v>256.89</v>
      </c>
      <c r="C4576">
        <v>5</v>
      </c>
      <c r="D4576" t="s">
        <v>48</v>
      </c>
      <c r="E4576">
        <v>0</v>
      </c>
      <c r="F4576">
        <v>0</v>
      </c>
      <c r="G4576">
        <v>36</v>
      </c>
      <c r="H4576">
        <v>4</v>
      </c>
      <c r="I4576">
        <v>68</v>
      </c>
      <c r="J4576">
        <v>0</v>
      </c>
      <c r="K4576">
        <f>_xlfn.XLOOKUP(FraudData[[#This Row],[amount]],AmountRules[Amount Min],AmountRules[Risk Points],,-1)</f>
        <v>0</v>
      </c>
      <c r="L4576">
        <f>_xlfn.XLOOKUP(FraudData[[#This Row],[transaction_hour]],TimeRules[Hour Min],TimeRules[Risk Points],,-1)</f>
        <v>0</v>
      </c>
      <c r="M4576">
        <f>_xlfn.XLOOKUP(FraudData[[#This Row],[foreign_transaction]],ForeignRules[Foreign Transaction],ForeignRules[Risk Points],0)</f>
        <v>0</v>
      </c>
      <c r="N4576">
        <f>_xlfn.XLOOKUP(FraudData[[#This Row],[location_mismatch]],Table10[Location Mismatch],Table10[Risk Points],0)</f>
        <v>0</v>
      </c>
      <c r="O4576">
        <f>_xlfn.XLOOKUP(FraudData[[#This Row],[device_trust_score]],DeviceRules[Device Min],DeviceRules[Risk Points],,-1)</f>
        <v>2</v>
      </c>
      <c r="P4576">
        <f>_xlfn.XLOOKUP(FraudData[[#This Row],[velocity_last_24h]],VelocityRules[Velocity Min],VelocityRules[Risk Points],,-1)</f>
        <v>0</v>
      </c>
      <c r="Q4576">
        <f>_xlfn.XLOOKUP(FraudData[[#This Row],[merchant_category]],MerchantRules[Merchant Category],MerchantRules[Risk Points],0)</f>
        <v>0</v>
      </c>
      <c r="R4576">
        <f>SUM(FraudData[[#This Row],[Amount Risk]:[Merchant Risk]])</f>
        <v>2</v>
      </c>
      <c r="S4576" t="str" cm="1">
        <f t="array" ref="S4576">_xlfn.IFS(FraudData[[#This Row],[Fraud Risk Score]]&gt;=8,"High Risk",FraudData[[#This Row],[Fraud Risk Score]]&gt;=6,"Medium Risk",TRUE,"Low Risk")</f>
        <v>Low Risk</v>
      </c>
    </row>
    <row r="4577" spans="1:19">
      <c r="A4577">
        <v>4576</v>
      </c>
      <c r="B4577">
        <v>67.47</v>
      </c>
      <c r="C4577">
        <v>6</v>
      </c>
      <c r="D4577" t="s">
        <v>46</v>
      </c>
      <c r="E4577">
        <v>0</v>
      </c>
      <c r="F4577">
        <v>0</v>
      </c>
      <c r="G4577">
        <v>90</v>
      </c>
      <c r="H4577">
        <v>4</v>
      </c>
      <c r="I4577">
        <v>45</v>
      </c>
      <c r="J4577">
        <v>0</v>
      </c>
      <c r="K4577">
        <f>_xlfn.XLOOKUP(FraudData[[#This Row],[amount]],AmountRules[Amount Min],AmountRules[Risk Points],,-1)</f>
        <v>0</v>
      </c>
      <c r="L4577">
        <f>_xlfn.XLOOKUP(FraudData[[#This Row],[transaction_hour]],TimeRules[Hour Min],TimeRules[Risk Points],,-1)</f>
        <v>0</v>
      </c>
      <c r="M4577">
        <f>_xlfn.XLOOKUP(FraudData[[#This Row],[foreign_transaction]],ForeignRules[Foreign Transaction],ForeignRules[Risk Points],0)</f>
        <v>0</v>
      </c>
      <c r="N4577">
        <f>_xlfn.XLOOKUP(FraudData[[#This Row],[location_mismatch]],Table10[Location Mismatch],Table10[Risk Points],0)</f>
        <v>0</v>
      </c>
      <c r="O4577">
        <f>_xlfn.XLOOKUP(FraudData[[#This Row],[device_trust_score]],DeviceRules[Device Min],DeviceRules[Risk Points],,-1)</f>
        <v>0</v>
      </c>
      <c r="P4577">
        <f>_xlfn.XLOOKUP(FraudData[[#This Row],[velocity_last_24h]],VelocityRules[Velocity Min],VelocityRules[Risk Points],,-1)</f>
        <v>0</v>
      </c>
      <c r="Q4577">
        <f>_xlfn.XLOOKUP(FraudData[[#This Row],[merchant_category]],MerchantRules[Merchant Category],MerchantRules[Risk Points],0)</f>
        <v>0</v>
      </c>
      <c r="R4577">
        <f>SUM(FraudData[[#This Row],[Amount Risk]:[Merchant Risk]])</f>
        <v>0</v>
      </c>
      <c r="S4577" t="str" cm="1">
        <f t="array" ref="S4577">_xlfn.IFS(FraudData[[#This Row],[Fraud Risk Score]]&gt;=8,"High Risk",FraudData[[#This Row],[Fraud Risk Score]]&gt;=6,"Medium Risk",TRUE,"Low Risk")</f>
        <v>Low Risk</v>
      </c>
    </row>
    <row r="4578" spans="1:19">
      <c r="A4578">
        <v>4577</v>
      </c>
      <c r="B4578">
        <v>95.18</v>
      </c>
      <c r="C4578">
        <v>16</v>
      </c>
      <c r="D4578" t="s">
        <v>48</v>
      </c>
      <c r="E4578">
        <v>0</v>
      </c>
      <c r="F4578">
        <v>0</v>
      </c>
      <c r="G4578">
        <v>76</v>
      </c>
      <c r="H4578">
        <v>1</v>
      </c>
      <c r="I4578">
        <v>64</v>
      </c>
      <c r="J4578">
        <v>0</v>
      </c>
      <c r="K4578">
        <f>_xlfn.XLOOKUP(FraudData[[#This Row],[amount]],AmountRules[Amount Min],AmountRules[Risk Points],,-1)</f>
        <v>0</v>
      </c>
      <c r="L4578">
        <f>_xlfn.XLOOKUP(FraudData[[#This Row],[transaction_hour]],TimeRules[Hour Min],TimeRules[Risk Points],,-1)</f>
        <v>0</v>
      </c>
      <c r="M4578">
        <f>_xlfn.XLOOKUP(FraudData[[#This Row],[foreign_transaction]],ForeignRules[Foreign Transaction],ForeignRules[Risk Points],0)</f>
        <v>0</v>
      </c>
      <c r="N4578">
        <f>_xlfn.XLOOKUP(FraudData[[#This Row],[location_mismatch]],Table10[Location Mismatch],Table10[Risk Points],0)</f>
        <v>0</v>
      </c>
      <c r="O4578">
        <f>_xlfn.XLOOKUP(FraudData[[#This Row],[device_trust_score]],DeviceRules[Device Min],DeviceRules[Risk Points],,-1)</f>
        <v>0</v>
      </c>
      <c r="P4578">
        <f>_xlfn.XLOOKUP(FraudData[[#This Row],[velocity_last_24h]],VelocityRules[Velocity Min],VelocityRules[Risk Points],,-1)</f>
        <v>0</v>
      </c>
      <c r="Q4578">
        <f>_xlfn.XLOOKUP(FraudData[[#This Row],[merchant_category]],MerchantRules[Merchant Category],MerchantRules[Risk Points],0)</f>
        <v>0</v>
      </c>
      <c r="R4578">
        <f>SUM(FraudData[[#This Row],[Amount Risk]:[Merchant Risk]])</f>
        <v>0</v>
      </c>
      <c r="S4578" t="str" cm="1">
        <f t="array" ref="S4578">_xlfn.IFS(FraudData[[#This Row],[Fraud Risk Score]]&gt;=8,"High Risk",FraudData[[#This Row],[Fraud Risk Score]]&gt;=6,"Medium Risk",TRUE,"Low Risk")</f>
        <v>Low Risk</v>
      </c>
    </row>
    <row r="4579" spans="1:19">
      <c r="A4579">
        <v>4578</v>
      </c>
      <c r="B4579">
        <v>42.36</v>
      </c>
      <c r="C4579">
        <v>8</v>
      </c>
      <c r="D4579" t="s">
        <v>47</v>
      </c>
      <c r="E4579">
        <v>1</v>
      </c>
      <c r="F4579">
        <v>0</v>
      </c>
      <c r="G4579">
        <v>95</v>
      </c>
      <c r="H4579">
        <v>4</v>
      </c>
      <c r="I4579">
        <v>47</v>
      </c>
      <c r="J4579">
        <v>0</v>
      </c>
      <c r="K4579">
        <f>_xlfn.XLOOKUP(FraudData[[#This Row],[amount]],AmountRules[Amount Min],AmountRules[Risk Points],,-1)</f>
        <v>0</v>
      </c>
      <c r="L4579">
        <f>_xlfn.XLOOKUP(FraudData[[#This Row],[transaction_hour]],TimeRules[Hour Min],TimeRules[Risk Points],,-1)</f>
        <v>0</v>
      </c>
      <c r="M4579">
        <f>_xlfn.XLOOKUP(FraudData[[#This Row],[foreign_transaction]],ForeignRules[Foreign Transaction],ForeignRules[Risk Points],0)</f>
        <v>3</v>
      </c>
      <c r="N4579">
        <f>_xlfn.XLOOKUP(FraudData[[#This Row],[location_mismatch]],Table10[Location Mismatch],Table10[Risk Points],0)</f>
        <v>0</v>
      </c>
      <c r="O4579">
        <f>_xlfn.XLOOKUP(FraudData[[#This Row],[device_trust_score]],DeviceRules[Device Min],DeviceRules[Risk Points],,-1)</f>
        <v>0</v>
      </c>
      <c r="P4579">
        <f>_xlfn.XLOOKUP(FraudData[[#This Row],[velocity_last_24h]],VelocityRules[Velocity Min],VelocityRules[Risk Points],,-1)</f>
        <v>0</v>
      </c>
      <c r="Q4579">
        <f>_xlfn.XLOOKUP(FraudData[[#This Row],[merchant_category]],MerchantRules[Merchant Category],MerchantRules[Risk Points],0)</f>
        <v>0</v>
      </c>
      <c r="R4579">
        <f>SUM(FraudData[[#This Row],[Amount Risk]:[Merchant Risk]])</f>
        <v>3</v>
      </c>
      <c r="S4579" t="str" cm="1">
        <f t="array" ref="S4579">_xlfn.IFS(FraudData[[#This Row],[Fraud Risk Score]]&gt;=8,"High Risk",FraudData[[#This Row],[Fraud Risk Score]]&gt;=6,"Medium Risk",TRUE,"Low Risk")</f>
        <v>Low Risk</v>
      </c>
    </row>
    <row r="4580" spans="1:19">
      <c r="A4580">
        <v>4579</v>
      </c>
      <c r="B4580">
        <v>675.6</v>
      </c>
      <c r="C4580">
        <v>6</v>
      </c>
      <c r="D4580" t="s">
        <v>47</v>
      </c>
      <c r="E4580">
        <v>0</v>
      </c>
      <c r="F4580">
        <v>0</v>
      </c>
      <c r="G4580">
        <v>56</v>
      </c>
      <c r="H4580">
        <v>2</v>
      </c>
      <c r="I4580">
        <v>68</v>
      </c>
      <c r="J4580">
        <v>0</v>
      </c>
      <c r="K4580">
        <f>_xlfn.XLOOKUP(FraudData[[#This Row],[amount]],AmountRules[Amount Min],AmountRules[Risk Points],,-1)</f>
        <v>1</v>
      </c>
      <c r="L4580">
        <f>_xlfn.XLOOKUP(FraudData[[#This Row],[transaction_hour]],TimeRules[Hour Min],TimeRules[Risk Points],,-1)</f>
        <v>0</v>
      </c>
      <c r="M4580">
        <f>_xlfn.XLOOKUP(FraudData[[#This Row],[foreign_transaction]],ForeignRules[Foreign Transaction],ForeignRules[Risk Points],0)</f>
        <v>0</v>
      </c>
      <c r="N4580">
        <f>_xlfn.XLOOKUP(FraudData[[#This Row],[location_mismatch]],Table10[Location Mismatch],Table10[Risk Points],0)</f>
        <v>0</v>
      </c>
      <c r="O4580">
        <f>_xlfn.XLOOKUP(FraudData[[#This Row],[device_trust_score]],DeviceRules[Device Min],DeviceRules[Risk Points],,-1)</f>
        <v>1</v>
      </c>
      <c r="P4580">
        <f>_xlfn.XLOOKUP(FraudData[[#This Row],[velocity_last_24h]],VelocityRules[Velocity Min],VelocityRules[Risk Points],,-1)</f>
        <v>0</v>
      </c>
      <c r="Q4580">
        <f>_xlfn.XLOOKUP(FraudData[[#This Row],[merchant_category]],MerchantRules[Merchant Category],MerchantRules[Risk Points],0)</f>
        <v>0</v>
      </c>
      <c r="R4580">
        <f>SUM(FraudData[[#This Row],[Amount Risk]:[Merchant Risk]])</f>
        <v>2</v>
      </c>
      <c r="S4580" t="str" cm="1">
        <f t="array" ref="S4580">_xlfn.IFS(FraudData[[#This Row],[Fraud Risk Score]]&gt;=8,"High Risk",FraudData[[#This Row],[Fraud Risk Score]]&gt;=6,"Medium Risk",TRUE,"Low Risk")</f>
        <v>Low Risk</v>
      </c>
    </row>
    <row r="4581" spans="1:19">
      <c r="A4581">
        <v>4580</v>
      </c>
      <c r="B4581">
        <v>186.72</v>
      </c>
      <c r="C4581">
        <v>16</v>
      </c>
      <c r="D4581" t="s">
        <v>46</v>
      </c>
      <c r="E4581">
        <v>0</v>
      </c>
      <c r="F4581">
        <v>0</v>
      </c>
      <c r="G4581">
        <v>59</v>
      </c>
      <c r="H4581">
        <v>2</v>
      </c>
      <c r="I4581">
        <v>58</v>
      </c>
      <c r="J4581">
        <v>0</v>
      </c>
      <c r="K4581">
        <f>_xlfn.XLOOKUP(FraudData[[#This Row],[amount]],AmountRules[Amount Min],AmountRules[Risk Points],,-1)</f>
        <v>0</v>
      </c>
      <c r="L4581">
        <f>_xlfn.XLOOKUP(FraudData[[#This Row],[transaction_hour]],TimeRules[Hour Min],TimeRules[Risk Points],,-1)</f>
        <v>0</v>
      </c>
      <c r="M4581">
        <f>_xlfn.XLOOKUP(FraudData[[#This Row],[foreign_transaction]],ForeignRules[Foreign Transaction],ForeignRules[Risk Points],0)</f>
        <v>0</v>
      </c>
      <c r="N4581">
        <f>_xlfn.XLOOKUP(FraudData[[#This Row],[location_mismatch]],Table10[Location Mismatch],Table10[Risk Points],0)</f>
        <v>0</v>
      </c>
      <c r="O4581">
        <f>_xlfn.XLOOKUP(FraudData[[#This Row],[device_trust_score]],DeviceRules[Device Min],DeviceRules[Risk Points],,-1)</f>
        <v>1</v>
      </c>
      <c r="P4581">
        <f>_xlfn.XLOOKUP(FraudData[[#This Row],[velocity_last_24h]],VelocityRules[Velocity Min],VelocityRules[Risk Points],,-1)</f>
        <v>0</v>
      </c>
      <c r="Q4581">
        <f>_xlfn.XLOOKUP(FraudData[[#This Row],[merchant_category]],MerchantRules[Merchant Category],MerchantRules[Risk Points],0)</f>
        <v>0</v>
      </c>
      <c r="R4581">
        <f>SUM(FraudData[[#This Row],[Amount Risk]:[Merchant Risk]])</f>
        <v>1</v>
      </c>
      <c r="S4581" t="str" cm="1">
        <f t="array" ref="S4581">_xlfn.IFS(FraudData[[#This Row],[Fraud Risk Score]]&gt;=8,"High Risk",FraudData[[#This Row],[Fraud Risk Score]]&gt;=6,"Medium Risk",TRUE,"Low Risk")</f>
        <v>Low Risk</v>
      </c>
    </row>
    <row r="4582" spans="1:19">
      <c r="A4582">
        <v>4581</v>
      </c>
      <c r="B4582">
        <v>490.75</v>
      </c>
      <c r="C4582">
        <v>2</v>
      </c>
      <c r="D4582" t="s">
        <v>48</v>
      </c>
      <c r="E4582">
        <v>0</v>
      </c>
      <c r="F4582">
        <v>0</v>
      </c>
      <c r="G4582">
        <v>30</v>
      </c>
      <c r="H4582">
        <v>3</v>
      </c>
      <c r="I4582">
        <v>44</v>
      </c>
      <c r="J4582">
        <v>0</v>
      </c>
      <c r="K4582">
        <f>_xlfn.XLOOKUP(FraudData[[#This Row],[amount]],AmountRules[Amount Min],AmountRules[Risk Points],,-1)</f>
        <v>0</v>
      </c>
      <c r="L4582">
        <f>_xlfn.XLOOKUP(FraudData[[#This Row],[transaction_hour]],TimeRules[Hour Min],TimeRules[Risk Points],,-1)</f>
        <v>3</v>
      </c>
      <c r="M4582">
        <f>_xlfn.XLOOKUP(FraudData[[#This Row],[foreign_transaction]],ForeignRules[Foreign Transaction],ForeignRules[Risk Points],0)</f>
        <v>0</v>
      </c>
      <c r="N4582">
        <f>_xlfn.XLOOKUP(FraudData[[#This Row],[location_mismatch]],Table10[Location Mismatch],Table10[Risk Points],0)</f>
        <v>0</v>
      </c>
      <c r="O4582">
        <f>_xlfn.XLOOKUP(FraudData[[#This Row],[device_trust_score]],DeviceRules[Device Min],DeviceRules[Risk Points],,-1)</f>
        <v>2</v>
      </c>
      <c r="P4582">
        <f>_xlfn.XLOOKUP(FraudData[[#This Row],[velocity_last_24h]],VelocityRules[Velocity Min],VelocityRules[Risk Points],,-1)</f>
        <v>0</v>
      </c>
      <c r="Q4582">
        <f>_xlfn.XLOOKUP(FraudData[[#This Row],[merchant_category]],MerchantRules[Merchant Category],MerchantRules[Risk Points],0)</f>
        <v>0</v>
      </c>
      <c r="R4582">
        <f>SUM(FraudData[[#This Row],[Amount Risk]:[Merchant Risk]])</f>
        <v>5</v>
      </c>
      <c r="S4582" t="str" cm="1">
        <f t="array" ref="S4582">_xlfn.IFS(FraudData[[#This Row],[Fraud Risk Score]]&gt;=8,"High Risk",FraudData[[#This Row],[Fraud Risk Score]]&gt;=6,"Medium Risk",TRUE,"Low Risk")</f>
        <v>Low Risk</v>
      </c>
    </row>
    <row r="4583" spans="1:19">
      <c r="A4583">
        <v>4582</v>
      </c>
      <c r="B4583">
        <v>65.069999999999993</v>
      </c>
      <c r="C4583">
        <v>15</v>
      </c>
      <c r="D4583" t="s">
        <v>50</v>
      </c>
      <c r="E4583">
        <v>1</v>
      </c>
      <c r="F4583">
        <v>1</v>
      </c>
      <c r="G4583">
        <v>46</v>
      </c>
      <c r="H4583">
        <v>1</v>
      </c>
      <c r="I4583">
        <v>66</v>
      </c>
      <c r="J4583">
        <v>0</v>
      </c>
      <c r="K4583">
        <f>_xlfn.XLOOKUP(FraudData[[#This Row],[amount]],AmountRules[Amount Min],AmountRules[Risk Points],,-1)</f>
        <v>0</v>
      </c>
      <c r="L4583">
        <f>_xlfn.XLOOKUP(FraudData[[#This Row],[transaction_hour]],TimeRules[Hour Min],TimeRules[Risk Points],,-1)</f>
        <v>0</v>
      </c>
      <c r="M4583">
        <f>_xlfn.XLOOKUP(FraudData[[#This Row],[foreign_transaction]],ForeignRules[Foreign Transaction],ForeignRules[Risk Points],0)</f>
        <v>3</v>
      </c>
      <c r="N4583">
        <f>_xlfn.XLOOKUP(FraudData[[#This Row],[location_mismatch]],Table10[Location Mismatch],Table10[Risk Points],0)</f>
        <v>3</v>
      </c>
      <c r="O4583">
        <f>_xlfn.XLOOKUP(FraudData[[#This Row],[device_trust_score]],DeviceRules[Device Min],DeviceRules[Risk Points],,-1)</f>
        <v>2</v>
      </c>
      <c r="P4583">
        <f>_xlfn.XLOOKUP(FraudData[[#This Row],[velocity_last_24h]],VelocityRules[Velocity Min],VelocityRules[Risk Points],,-1)</f>
        <v>0</v>
      </c>
      <c r="Q4583">
        <f>_xlfn.XLOOKUP(FraudData[[#This Row],[merchant_category]],MerchantRules[Merchant Category],MerchantRules[Risk Points],0)</f>
        <v>0</v>
      </c>
      <c r="R4583">
        <f>SUM(FraudData[[#This Row],[Amount Risk]:[Merchant Risk]])</f>
        <v>8</v>
      </c>
      <c r="S4583" t="str" cm="1">
        <f t="array" ref="S4583">_xlfn.IFS(FraudData[[#This Row],[Fraud Risk Score]]&gt;=8,"High Risk",FraudData[[#This Row],[Fraud Risk Score]]&gt;=6,"Medium Risk",TRUE,"Low Risk")</f>
        <v>High Risk</v>
      </c>
    </row>
    <row r="4584" spans="1:19">
      <c r="A4584">
        <v>4583</v>
      </c>
      <c r="B4584">
        <v>274.10000000000002</v>
      </c>
      <c r="C4584">
        <v>4</v>
      </c>
      <c r="D4584" t="s">
        <v>50</v>
      </c>
      <c r="E4584">
        <v>0</v>
      </c>
      <c r="F4584">
        <v>0</v>
      </c>
      <c r="G4584">
        <v>71</v>
      </c>
      <c r="H4584">
        <v>2</v>
      </c>
      <c r="I4584">
        <v>47</v>
      </c>
      <c r="J4584">
        <v>0</v>
      </c>
      <c r="K4584">
        <f>_xlfn.XLOOKUP(FraudData[[#This Row],[amount]],AmountRules[Amount Min],AmountRules[Risk Points],,-1)</f>
        <v>0</v>
      </c>
      <c r="L4584">
        <f>_xlfn.XLOOKUP(FraudData[[#This Row],[transaction_hour]],TimeRules[Hour Min],TimeRules[Risk Points],,-1)</f>
        <v>0</v>
      </c>
      <c r="M4584">
        <f>_xlfn.XLOOKUP(FraudData[[#This Row],[foreign_transaction]],ForeignRules[Foreign Transaction],ForeignRules[Risk Points],0)</f>
        <v>0</v>
      </c>
      <c r="N4584">
        <f>_xlfn.XLOOKUP(FraudData[[#This Row],[location_mismatch]],Table10[Location Mismatch],Table10[Risk Points],0)</f>
        <v>0</v>
      </c>
      <c r="O4584">
        <f>_xlfn.XLOOKUP(FraudData[[#This Row],[device_trust_score]],DeviceRules[Device Min],DeviceRules[Risk Points],,-1)</f>
        <v>0</v>
      </c>
      <c r="P4584">
        <f>_xlfn.XLOOKUP(FraudData[[#This Row],[velocity_last_24h]],VelocityRules[Velocity Min],VelocityRules[Risk Points],,-1)</f>
        <v>0</v>
      </c>
      <c r="Q4584">
        <f>_xlfn.XLOOKUP(FraudData[[#This Row],[merchant_category]],MerchantRules[Merchant Category],MerchantRules[Risk Points],0)</f>
        <v>0</v>
      </c>
      <c r="R4584">
        <f>SUM(FraudData[[#This Row],[Amount Risk]:[Merchant Risk]])</f>
        <v>0</v>
      </c>
      <c r="S4584" t="str" cm="1">
        <f t="array" ref="S4584">_xlfn.IFS(FraudData[[#This Row],[Fraud Risk Score]]&gt;=8,"High Risk",FraudData[[#This Row],[Fraud Risk Score]]&gt;=6,"Medium Risk",TRUE,"Low Risk")</f>
        <v>Low Risk</v>
      </c>
    </row>
    <row r="4585" spans="1:19">
      <c r="A4585">
        <v>4584</v>
      </c>
      <c r="B4585">
        <v>261.33</v>
      </c>
      <c r="C4585">
        <v>19</v>
      </c>
      <c r="D4585" t="s">
        <v>48</v>
      </c>
      <c r="E4585">
        <v>1</v>
      </c>
      <c r="F4585">
        <v>0</v>
      </c>
      <c r="G4585">
        <v>37</v>
      </c>
      <c r="H4585">
        <v>2</v>
      </c>
      <c r="I4585">
        <v>58</v>
      </c>
      <c r="J4585">
        <v>0</v>
      </c>
      <c r="K4585">
        <f>_xlfn.XLOOKUP(FraudData[[#This Row],[amount]],AmountRules[Amount Min],AmountRules[Risk Points],,-1)</f>
        <v>0</v>
      </c>
      <c r="L4585">
        <f>_xlfn.XLOOKUP(FraudData[[#This Row],[transaction_hour]],TimeRules[Hour Min],TimeRules[Risk Points],,-1)</f>
        <v>0</v>
      </c>
      <c r="M4585">
        <f>_xlfn.XLOOKUP(FraudData[[#This Row],[foreign_transaction]],ForeignRules[Foreign Transaction],ForeignRules[Risk Points],0)</f>
        <v>3</v>
      </c>
      <c r="N4585">
        <f>_xlfn.XLOOKUP(FraudData[[#This Row],[location_mismatch]],Table10[Location Mismatch],Table10[Risk Points],0)</f>
        <v>0</v>
      </c>
      <c r="O4585">
        <f>_xlfn.XLOOKUP(FraudData[[#This Row],[device_trust_score]],DeviceRules[Device Min],DeviceRules[Risk Points],,-1)</f>
        <v>2</v>
      </c>
      <c r="P4585">
        <f>_xlfn.XLOOKUP(FraudData[[#This Row],[velocity_last_24h]],VelocityRules[Velocity Min],VelocityRules[Risk Points],,-1)</f>
        <v>0</v>
      </c>
      <c r="Q4585">
        <f>_xlfn.XLOOKUP(FraudData[[#This Row],[merchant_category]],MerchantRules[Merchant Category],MerchantRules[Risk Points],0)</f>
        <v>0</v>
      </c>
      <c r="R4585">
        <f>SUM(FraudData[[#This Row],[Amount Risk]:[Merchant Risk]])</f>
        <v>5</v>
      </c>
      <c r="S4585" t="str" cm="1">
        <f t="array" ref="S4585">_xlfn.IFS(FraudData[[#This Row],[Fraud Risk Score]]&gt;=8,"High Risk",FraudData[[#This Row],[Fraud Risk Score]]&gt;=6,"Medium Risk",TRUE,"Low Risk")</f>
        <v>Low Risk</v>
      </c>
    </row>
    <row r="4586" spans="1:19">
      <c r="A4586">
        <v>4585</v>
      </c>
      <c r="B4586">
        <v>211.78</v>
      </c>
      <c r="C4586">
        <v>17</v>
      </c>
      <c r="D4586" t="s">
        <v>50</v>
      </c>
      <c r="E4586">
        <v>0</v>
      </c>
      <c r="F4586">
        <v>0</v>
      </c>
      <c r="G4586">
        <v>47</v>
      </c>
      <c r="H4586">
        <v>2</v>
      </c>
      <c r="I4586">
        <v>41</v>
      </c>
      <c r="J4586">
        <v>0</v>
      </c>
      <c r="K4586">
        <f>_xlfn.XLOOKUP(FraudData[[#This Row],[amount]],AmountRules[Amount Min],AmountRules[Risk Points],,-1)</f>
        <v>0</v>
      </c>
      <c r="L4586">
        <f>_xlfn.XLOOKUP(FraudData[[#This Row],[transaction_hour]],TimeRules[Hour Min],TimeRules[Risk Points],,-1)</f>
        <v>0</v>
      </c>
      <c r="M4586">
        <f>_xlfn.XLOOKUP(FraudData[[#This Row],[foreign_transaction]],ForeignRules[Foreign Transaction],ForeignRules[Risk Points],0)</f>
        <v>0</v>
      </c>
      <c r="N4586">
        <f>_xlfn.XLOOKUP(FraudData[[#This Row],[location_mismatch]],Table10[Location Mismatch],Table10[Risk Points],0)</f>
        <v>0</v>
      </c>
      <c r="O4586">
        <f>_xlfn.XLOOKUP(FraudData[[#This Row],[device_trust_score]],DeviceRules[Device Min],DeviceRules[Risk Points],,-1)</f>
        <v>2</v>
      </c>
      <c r="P4586">
        <f>_xlfn.XLOOKUP(FraudData[[#This Row],[velocity_last_24h]],VelocityRules[Velocity Min],VelocityRules[Risk Points],,-1)</f>
        <v>0</v>
      </c>
      <c r="Q4586">
        <f>_xlfn.XLOOKUP(FraudData[[#This Row],[merchant_category]],MerchantRules[Merchant Category],MerchantRules[Risk Points],0)</f>
        <v>0</v>
      </c>
      <c r="R4586">
        <f>SUM(FraudData[[#This Row],[Amount Risk]:[Merchant Risk]])</f>
        <v>2</v>
      </c>
      <c r="S4586" t="str" cm="1">
        <f t="array" ref="S4586">_xlfn.IFS(FraudData[[#This Row],[Fraud Risk Score]]&gt;=8,"High Risk",FraudData[[#This Row],[Fraud Risk Score]]&gt;=6,"Medium Risk",TRUE,"Low Risk")</f>
        <v>Low Risk</v>
      </c>
    </row>
    <row r="4587" spans="1:19">
      <c r="A4587">
        <v>4586</v>
      </c>
      <c r="B4587">
        <v>606.75</v>
      </c>
      <c r="C4587">
        <v>0</v>
      </c>
      <c r="D4587" t="s">
        <v>48</v>
      </c>
      <c r="E4587">
        <v>0</v>
      </c>
      <c r="F4587">
        <v>0</v>
      </c>
      <c r="G4587">
        <v>68</v>
      </c>
      <c r="H4587">
        <v>2</v>
      </c>
      <c r="I4587">
        <v>47</v>
      </c>
      <c r="J4587">
        <v>0</v>
      </c>
      <c r="K4587">
        <f>_xlfn.XLOOKUP(FraudData[[#This Row],[amount]],AmountRules[Amount Min],AmountRules[Risk Points],,-1)</f>
        <v>1</v>
      </c>
      <c r="L4587">
        <f>_xlfn.XLOOKUP(FraudData[[#This Row],[transaction_hour]],TimeRules[Hour Min],TimeRules[Risk Points],,-1)</f>
        <v>3</v>
      </c>
      <c r="M4587">
        <f>_xlfn.XLOOKUP(FraudData[[#This Row],[foreign_transaction]],ForeignRules[Foreign Transaction],ForeignRules[Risk Points],0)</f>
        <v>0</v>
      </c>
      <c r="N4587">
        <f>_xlfn.XLOOKUP(FraudData[[#This Row],[location_mismatch]],Table10[Location Mismatch],Table10[Risk Points],0)</f>
        <v>0</v>
      </c>
      <c r="O4587">
        <f>_xlfn.XLOOKUP(FraudData[[#This Row],[device_trust_score]],DeviceRules[Device Min],DeviceRules[Risk Points],,-1)</f>
        <v>1</v>
      </c>
      <c r="P4587">
        <f>_xlfn.XLOOKUP(FraudData[[#This Row],[velocity_last_24h]],VelocityRules[Velocity Min],VelocityRules[Risk Points],,-1)</f>
        <v>0</v>
      </c>
      <c r="Q4587">
        <f>_xlfn.XLOOKUP(FraudData[[#This Row],[merchant_category]],MerchantRules[Merchant Category],MerchantRules[Risk Points],0)</f>
        <v>0</v>
      </c>
      <c r="R4587">
        <f>SUM(FraudData[[#This Row],[Amount Risk]:[Merchant Risk]])</f>
        <v>5</v>
      </c>
      <c r="S4587" t="str" cm="1">
        <f t="array" ref="S4587">_xlfn.IFS(FraudData[[#This Row],[Fraud Risk Score]]&gt;=8,"High Risk",FraudData[[#This Row],[Fraud Risk Score]]&gt;=6,"Medium Risk",TRUE,"Low Risk")</f>
        <v>Low Risk</v>
      </c>
    </row>
    <row r="4588" spans="1:19">
      <c r="A4588">
        <v>4587</v>
      </c>
      <c r="B4588">
        <v>90.03</v>
      </c>
      <c r="C4588">
        <v>3</v>
      </c>
      <c r="D4588" t="s">
        <v>48</v>
      </c>
      <c r="E4588">
        <v>0</v>
      </c>
      <c r="F4588">
        <v>0</v>
      </c>
      <c r="G4588">
        <v>33</v>
      </c>
      <c r="H4588">
        <v>4</v>
      </c>
      <c r="I4588">
        <v>18</v>
      </c>
      <c r="J4588">
        <v>0</v>
      </c>
      <c r="K4588">
        <f>_xlfn.XLOOKUP(FraudData[[#This Row],[amount]],AmountRules[Amount Min],AmountRules[Risk Points],,-1)</f>
        <v>0</v>
      </c>
      <c r="L4588">
        <f>_xlfn.XLOOKUP(FraudData[[#This Row],[transaction_hour]],TimeRules[Hour Min],TimeRules[Risk Points],,-1)</f>
        <v>3</v>
      </c>
      <c r="M4588">
        <f>_xlfn.XLOOKUP(FraudData[[#This Row],[foreign_transaction]],ForeignRules[Foreign Transaction],ForeignRules[Risk Points],0)</f>
        <v>0</v>
      </c>
      <c r="N4588">
        <f>_xlfn.XLOOKUP(FraudData[[#This Row],[location_mismatch]],Table10[Location Mismatch],Table10[Risk Points],0)</f>
        <v>0</v>
      </c>
      <c r="O4588">
        <f>_xlfn.XLOOKUP(FraudData[[#This Row],[device_trust_score]],DeviceRules[Device Min],DeviceRules[Risk Points],,-1)</f>
        <v>2</v>
      </c>
      <c r="P4588">
        <f>_xlfn.XLOOKUP(FraudData[[#This Row],[velocity_last_24h]],VelocityRules[Velocity Min],VelocityRules[Risk Points],,-1)</f>
        <v>0</v>
      </c>
      <c r="Q4588">
        <f>_xlfn.XLOOKUP(FraudData[[#This Row],[merchant_category]],MerchantRules[Merchant Category],MerchantRules[Risk Points],0)</f>
        <v>0</v>
      </c>
      <c r="R4588">
        <f>SUM(FraudData[[#This Row],[Amount Risk]:[Merchant Risk]])</f>
        <v>5</v>
      </c>
      <c r="S4588" t="str" cm="1">
        <f t="array" ref="S4588">_xlfn.IFS(FraudData[[#This Row],[Fraud Risk Score]]&gt;=8,"High Risk",FraudData[[#This Row],[Fraud Risk Score]]&gt;=6,"Medium Risk",TRUE,"Low Risk")</f>
        <v>Low Risk</v>
      </c>
    </row>
    <row r="4589" spans="1:19">
      <c r="A4589">
        <v>4588</v>
      </c>
      <c r="B4589">
        <v>25.22</v>
      </c>
      <c r="C4589">
        <v>22</v>
      </c>
      <c r="D4589" t="s">
        <v>47</v>
      </c>
      <c r="E4589">
        <v>0</v>
      </c>
      <c r="F4589">
        <v>0</v>
      </c>
      <c r="G4589">
        <v>83</v>
      </c>
      <c r="H4589">
        <v>0</v>
      </c>
      <c r="I4589">
        <v>41</v>
      </c>
      <c r="J4589">
        <v>0</v>
      </c>
      <c r="K4589">
        <f>_xlfn.XLOOKUP(FraudData[[#This Row],[amount]],AmountRules[Amount Min],AmountRules[Risk Points],,-1)</f>
        <v>0</v>
      </c>
      <c r="L4589">
        <f>_xlfn.XLOOKUP(FraudData[[#This Row],[transaction_hour]],TimeRules[Hour Min],TimeRules[Risk Points],,-1)</f>
        <v>0</v>
      </c>
      <c r="M4589">
        <f>_xlfn.XLOOKUP(FraudData[[#This Row],[foreign_transaction]],ForeignRules[Foreign Transaction],ForeignRules[Risk Points],0)</f>
        <v>0</v>
      </c>
      <c r="N4589">
        <f>_xlfn.XLOOKUP(FraudData[[#This Row],[location_mismatch]],Table10[Location Mismatch],Table10[Risk Points],0)</f>
        <v>0</v>
      </c>
      <c r="O4589">
        <f>_xlfn.XLOOKUP(FraudData[[#This Row],[device_trust_score]],DeviceRules[Device Min],DeviceRules[Risk Points],,-1)</f>
        <v>0</v>
      </c>
      <c r="P4589">
        <f>_xlfn.XLOOKUP(FraudData[[#This Row],[velocity_last_24h]],VelocityRules[Velocity Min],VelocityRules[Risk Points],,-1)</f>
        <v>0</v>
      </c>
      <c r="Q4589">
        <f>_xlfn.XLOOKUP(FraudData[[#This Row],[merchant_category]],MerchantRules[Merchant Category],MerchantRules[Risk Points],0)</f>
        <v>0</v>
      </c>
      <c r="R4589">
        <f>SUM(FraudData[[#This Row],[Amount Risk]:[Merchant Risk]])</f>
        <v>0</v>
      </c>
      <c r="S4589" t="str" cm="1">
        <f t="array" ref="S4589">_xlfn.IFS(FraudData[[#This Row],[Fraud Risk Score]]&gt;=8,"High Risk",FraudData[[#This Row],[Fraud Risk Score]]&gt;=6,"Medium Risk",TRUE,"Low Risk")</f>
        <v>Low Risk</v>
      </c>
    </row>
    <row r="4590" spans="1:19">
      <c r="A4590">
        <v>4589</v>
      </c>
      <c r="B4590">
        <v>200.49</v>
      </c>
      <c r="C4590">
        <v>10</v>
      </c>
      <c r="D4590" t="s">
        <v>49</v>
      </c>
      <c r="E4590">
        <v>0</v>
      </c>
      <c r="F4590">
        <v>0</v>
      </c>
      <c r="G4590">
        <v>54</v>
      </c>
      <c r="H4590">
        <v>2</v>
      </c>
      <c r="I4590">
        <v>37</v>
      </c>
      <c r="J4590">
        <v>0</v>
      </c>
      <c r="K4590">
        <f>_xlfn.XLOOKUP(FraudData[[#This Row],[amount]],AmountRules[Amount Min],AmountRules[Risk Points],,-1)</f>
        <v>0</v>
      </c>
      <c r="L4590">
        <f>_xlfn.XLOOKUP(FraudData[[#This Row],[transaction_hour]],TimeRules[Hour Min],TimeRules[Risk Points],,-1)</f>
        <v>0</v>
      </c>
      <c r="M4590">
        <f>_xlfn.XLOOKUP(FraudData[[#This Row],[foreign_transaction]],ForeignRules[Foreign Transaction],ForeignRules[Risk Points],0)</f>
        <v>0</v>
      </c>
      <c r="N4590">
        <f>_xlfn.XLOOKUP(FraudData[[#This Row],[location_mismatch]],Table10[Location Mismatch],Table10[Risk Points],0)</f>
        <v>0</v>
      </c>
      <c r="O4590">
        <f>_xlfn.XLOOKUP(FraudData[[#This Row],[device_trust_score]],DeviceRules[Device Min],DeviceRules[Risk Points],,-1)</f>
        <v>1</v>
      </c>
      <c r="P4590">
        <f>_xlfn.XLOOKUP(FraudData[[#This Row],[velocity_last_24h]],VelocityRules[Velocity Min],VelocityRules[Risk Points],,-1)</f>
        <v>0</v>
      </c>
      <c r="Q4590">
        <f>_xlfn.XLOOKUP(FraudData[[#This Row],[merchant_category]],MerchantRules[Merchant Category],MerchantRules[Risk Points],0)</f>
        <v>1</v>
      </c>
      <c r="R4590">
        <f>SUM(FraudData[[#This Row],[Amount Risk]:[Merchant Risk]])</f>
        <v>2</v>
      </c>
      <c r="S4590" t="str" cm="1">
        <f t="array" ref="S4590">_xlfn.IFS(FraudData[[#This Row],[Fraud Risk Score]]&gt;=8,"High Risk",FraudData[[#This Row],[Fraud Risk Score]]&gt;=6,"Medium Risk",TRUE,"Low Risk")</f>
        <v>Low Risk</v>
      </c>
    </row>
    <row r="4591" spans="1:19">
      <c r="A4591">
        <v>4590</v>
      </c>
      <c r="B4591">
        <v>235.22</v>
      </c>
      <c r="C4591">
        <v>19</v>
      </c>
      <c r="D4591" t="s">
        <v>47</v>
      </c>
      <c r="E4591">
        <v>0</v>
      </c>
      <c r="F4591">
        <v>0</v>
      </c>
      <c r="G4591">
        <v>68</v>
      </c>
      <c r="H4591">
        <v>1</v>
      </c>
      <c r="I4591">
        <v>25</v>
      </c>
      <c r="J4591">
        <v>0</v>
      </c>
      <c r="K4591">
        <f>_xlfn.XLOOKUP(FraudData[[#This Row],[amount]],AmountRules[Amount Min],AmountRules[Risk Points],,-1)</f>
        <v>0</v>
      </c>
      <c r="L4591">
        <f>_xlfn.XLOOKUP(FraudData[[#This Row],[transaction_hour]],TimeRules[Hour Min],TimeRules[Risk Points],,-1)</f>
        <v>0</v>
      </c>
      <c r="M4591">
        <f>_xlfn.XLOOKUP(FraudData[[#This Row],[foreign_transaction]],ForeignRules[Foreign Transaction],ForeignRules[Risk Points],0)</f>
        <v>0</v>
      </c>
      <c r="N4591">
        <f>_xlfn.XLOOKUP(FraudData[[#This Row],[location_mismatch]],Table10[Location Mismatch],Table10[Risk Points],0)</f>
        <v>0</v>
      </c>
      <c r="O4591">
        <f>_xlfn.XLOOKUP(FraudData[[#This Row],[device_trust_score]],DeviceRules[Device Min],DeviceRules[Risk Points],,-1)</f>
        <v>1</v>
      </c>
      <c r="P4591">
        <f>_xlfn.XLOOKUP(FraudData[[#This Row],[velocity_last_24h]],VelocityRules[Velocity Min],VelocityRules[Risk Points],,-1)</f>
        <v>0</v>
      </c>
      <c r="Q4591">
        <f>_xlfn.XLOOKUP(FraudData[[#This Row],[merchant_category]],MerchantRules[Merchant Category],MerchantRules[Risk Points],0)</f>
        <v>0</v>
      </c>
      <c r="R4591">
        <f>SUM(FraudData[[#This Row],[Amount Risk]:[Merchant Risk]])</f>
        <v>1</v>
      </c>
      <c r="S4591" t="str" cm="1">
        <f t="array" ref="S4591">_xlfn.IFS(FraudData[[#This Row],[Fraud Risk Score]]&gt;=8,"High Risk",FraudData[[#This Row],[Fraud Risk Score]]&gt;=6,"Medium Risk",TRUE,"Low Risk")</f>
        <v>Low Risk</v>
      </c>
    </row>
    <row r="4592" spans="1:19">
      <c r="A4592">
        <v>4591</v>
      </c>
      <c r="B4592">
        <v>154.05000000000001</v>
      </c>
      <c r="C4592">
        <v>8</v>
      </c>
      <c r="D4592" t="s">
        <v>50</v>
      </c>
      <c r="E4592">
        <v>0</v>
      </c>
      <c r="F4592">
        <v>0</v>
      </c>
      <c r="G4592">
        <v>73</v>
      </c>
      <c r="H4592">
        <v>3</v>
      </c>
      <c r="I4592">
        <v>34</v>
      </c>
      <c r="J4592">
        <v>0</v>
      </c>
      <c r="K4592">
        <f>_xlfn.XLOOKUP(FraudData[[#This Row],[amount]],AmountRules[Amount Min],AmountRules[Risk Points],,-1)</f>
        <v>0</v>
      </c>
      <c r="L4592">
        <f>_xlfn.XLOOKUP(FraudData[[#This Row],[transaction_hour]],TimeRules[Hour Min],TimeRules[Risk Points],,-1)</f>
        <v>0</v>
      </c>
      <c r="M4592">
        <f>_xlfn.XLOOKUP(FraudData[[#This Row],[foreign_transaction]],ForeignRules[Foreign Transaction],ForeignRules[Risk Points],0)</f>
        <v>0</v>
      </c>
      <c r="N4592">
        <f>_xlfn.XLOOKUP(FraudData[[#This Row],[location_mismatch]],Table10[Location Mismatch],Table10[Risk Points],0)</f>
        <v>0</v>
      </c>
      <c r="O4592">
        <f>_xlfn.XLOOKUP(FraudData[[#This Row],[device_trust_score]],DeviceRules[Device Min],DeviceRules[Risk Points],,-1)</f>
        <v>0</v>
      </c>
      <c r="P4592">
        <f>_xlfn.XLOOKUP(FraudData[[#This Row],[velocity_last_24h]],VelocityRules[Velocity Min],VelocityRules[Risk Points],,-1)</f>
        <v>0</v>
      </c>
      <c r="Q4592">
        <f>_xlfn.XLOOKUP(FraudData[[#This Row],[merchant_category]],MerchantRules[Merchant Category],MerchantRules[Risk Points],0)</f>
        <v>0</v>
      </c>
      <c r="R4592">
        <f>SUM(FraudData[[#This Row],[Amount Risk]:[Merchant Risk]])</f>
        <v>0</v>
      </c>
      <c r="S4592" t="str" cm="1">
        <f t="array" ref="S4592">_xlfn.IFS(FraudData[[#This Row],[Fraud Risk Score]]&gt;=8,"High Risk",FraudData[[#This Row],[Fraud Risk Score]]&gt;=6,"Medium Risk",TRUE,"Low Risk")</f>
        <v>Low Risk</v>
      </c>
    </row>
    <row r="4593" spans="1:19">
      <c r="A4593">
        <v>4592</v>
      </c>
      <c r="B4593">
        <v>41.71</v>
      </c>
      <c r="C4593">
        <v>7</v>
      </c>
      <c r="D4593" t="s">
        <v>49</v>
      </c>
      <c r="E4593">
        <v>0</v>
      </c>
      <c r="F4593">
        <v>0</v>
      </c>
      <c r="G4593">
        <v>40</v>
      </c>
      <c r="H4593">
        <v>3</v>
      </c>
      <c r="I4593">
        <v>48</v>
      </c>
      <c r="J4593">
        <v>0</v>
      </c>
      <c r="K4593">
        <f>_xlfn.XLOOKUP(FraudData[[#This Row],[amount]],AmountRules[Amount Min],AmountRules[Risk Points],,-1)</f>
        <v>0</v>
      </c>
      <c r="L4593">
        <f>_xlfn.XLOOKUP(FraudData[[#This Row],[transaction_hour]],TimeRules[Hour Min],TimeRules[Risk Points],,-1)</f>
        <v>0</v>
      </c>
      <c r="M4593">
        <f>_xlfn.XLOOKUP(FraudData[[#This Row],[foreign_transaction]],ForeignRules[Foreign Transaction],ForeignRules[Risk Points],0)</f>
        <v>0</v>
      </c>
      <c r="N4593">
        <f>_xlfn.XLOOKUP(FraudData[[#This Row],[location_mismatch]],Table10[Location Mismatch],Table10[Risk Points],0)</f>
        <v>0</v>
      </c>
      <c r="O4593">
        <f>_xlfn.XLOOKUP(FraudData[[#This Row],[device_trust_score]],DeviceRules[Device Min],DeviceRules[Risk Points],,-1)</f>
        <v>2</v>
      </c>
      <c r="P4593">
        <f>_xlfn.XLOOKUP(FraudData[[#This Row],[velocity_last_24h]],VelocityRules[Velocity Min],VelocityRules[Risk Points],,-1)</f>
        <v>0</v>
      </c>
      <c r="Q4593">
        <f>_xlfn.XLOOKUP(FraudData[[#This Row],[merchant_category]],MerchantRules[Merchant Category],MerchantRules[Risk Points],0)</f>
        <v>1</v>
      </c>
      <c r="R4593">
        <f>SUM(FraudData[[#This Row],[Amount Risk]:[Merchant Risk]])</f>
        <v>3</v>
      </c>
      <c r="S4593" t="str" cm="1">
        <f t="array" ref="S4593">_xlfn.IFS(FraudData[[#This Row],[Fraud Risk Score]]&gt;=8,"High Risk",FraudData[[#This Row],[Fraud Risk Score]]&gt;=6,"Medium Risk",TRUE,"Low Risk")</f>
        <v>Low Risk</v>
      </c>
    </row>
    <row r="4594" spans="1:19">
      <c r="A4594">
        <v>4593</v>
      </c>
      <c r="B4594">
        <v>126.38</v>
      </c>
      <c r="C4594">
        <v>7</v>
      </c>
      <c r="D4594" t="s">
        <v>48</v>
      </c>
      <c r="E4594">
        <v>0</v>
      </c>
      <c r="F4594">
        <v>0</v>
      </c>
      <c r="G4594">
        <v>98</v>
      </c>
      <c r="H4594">
        <v>2</v>
      </c>
      <c r="I4594">
        <v>21</v>
      </c>
      <c r="J4594">
        <v>0</v>
      </c>
      <c r="K4594">
        <f>_xlfn.XLOOKUP(FraudData[[#This Row],[amount]],AmountRules[Amount Min],AmountRules[Risk Points],,-1)</f>
        <v>0</v>
      </c>
      <c r="L4594">
        <f>_xlfn.XLOOKUP(FraudData[[#This Row],[transaction_hour]],TimeRules[Hour Min],TimeRules[Risk Points],,-1)</f>
        <v>0</v>
      </c>
      <c r="M4594">
        <f>_xlfn.XLOOKUP(FraudData[[#This Row],[foreign_transaction]],ForeignRules[Foreign Transaction],ForeignRules[Risk Points],0)</f>
        <v>0</v>
      </c>
      <c r="N4594">
        <f>_xlfn.XLOOKUP(FraudData[[#This Row],[location_mismatch]],Table10[Location Mismatch],Table10[Risk Points],0)</f>
        <v>0</v>
      </c>
      <c r="O4594">
        <f>_xlfn.XLOOKUP(FraudData[[#This Row],[device_trust_score]],DeviceRules[Device Min],DeviceRules[Risk Points],,-1)</f>
        <v>0</v>
      </c>
      <c r="P4594">
        <f>_xlfn.XLOOKUP(FraudData[[#This Row],[velocity_last_24h]],VelocityRules[Velocity Min],VelocityRules[Risk Points],,-1)</f>
        <v>0</v>
      </c>
      <c r="Q4594">
        <f>_xlfn.XLOOKUP(FraudData[[#This Row],[merchant_category]],MerchantRules[Merchant Category],MerchantRules[Risk Points],0)</f>
        <v>0</v>
      </c>
      <c r="R4594">
        <f>SUM(FraudData[[#This Row],[Amount Risk]:[Merchant Risk]])</f>
        <v>0</v>
      </c>
      <c r="S4594" t="str" cm="1">
        <f t="array" ref="S4594">_xlfn.IFS(FraudData[[#This Row],[Fraud Risk Score]]&gt;=8,"High Risk",FraudData[[#This Row],[Fraud Risk Score]]&gt;=6,"Medium Risk",TRUE,"Low Risk")</f>
        <v>Low Risk</v>
      </c>
    </row>
    <row r="4595" spans="1:19">
      <c r="A4595">
        <v>4594</v>
      </c>
      <c r="B4595">
        <v>67.36</v>
      </c>
      <c r="C4595">
        <v>4</v>
      </c>
      <c r="D4595" t="s">
        <v>50</v>
      </c>
      <c r="E4595">
        <v>0</v>
      </c>
      <c r="F4595">
        <v>0</v>
      </c>
      <c r="G4595">
        <v>77</v>
      </c>
      <c r="H4595">
        <v>2</v>
      </c>
      <c r="I4595">
        <v>51</v>
      </c>
      <c r="J4595">
        <v>0</v>
      </c>
      <c r="K4595">
        <f>_xlfn.XLOOKUP(FraudData[[#This Row],[amount]],AmountRules[Amount Min],AmountRules[Risk Points],,-1)</f>
        <v>0</v>
      </c>
      <c r="L4595">
        <f>_xlfn.XLOOKUP(FraudData[[#This Row],[transaction_hour]],TimeRules[Hour Min],TimeRules[Risk Points],,-1)</f>
        <v>0</v>
      </c>
      <c r="M4595">
        <f>_xlfn.XLOOKUP(FraudData[[#This Row],[foreign_transaction]],ForeignRules[Foreign Transaction],ForeignRules[Risk Points],0)</f>
        <v>0</v>
      </c>
      <c r="N4595">
        <f>_xlfn.XLOOKUP(FraudData[[#This Row],[location_mismatch]],Table10[Location Mismatch],Table10[Risk Points],0)</f>
        <v>0</v>
      </c>
      <c r="O4595">
        <f>_xlfn.XLOOKUP(FraudData[[#This Row],[device_trust_score]],DeviceRules[Device Min],DeviceRules[Risk Points],,-1)</f>
        <v>0</v>
      </c>
      <c r="P4595">
        <f>_xlfn.XLOOKUP(FraudData[[#This Row],[velocity_last_24h]],VelocityRules[Velocity Min],VelocityRules[Risk Points],,-1)</f>
        <v>0</v>
      </c>
      <c r="Q4595">
        <f>_xlfn.XLOOKUP(FraudData[[#This Row],[merchant_category]],MerchantRules[Merchant Category],MerchantRules[Risk Points],0)</f>
        <v>0</v>
      </c>
      <c r="R4595">
        <f>SUM(FraudData[[#This Row],[Amount Risk]:[Merchant Risk]])</f>
        <v>0</v>
      </c>
      <c r="S4595" t="str" cm="1">
        <f t="array" ref="S4595">_xlfn.IFS(FraudData[[#This Row],[Fraud Risk Score]]&gt;=8,"High Risk",FraudData[[#This Row],[Fraud Risk Score]]&gt;=6,"Medium Risk",TRUE,"Low Risk")</f>
        <v>Low Risk</v>
      </c>
    </row>
    <row r="4596" spans="1:19">
      <c r="A4596">
        <v>4595</v>
      </c>
      <c r="B4596">
        <v>100.38</v>
      </c>
      <c r="C4596">
        <v>11</v>
      </c>
      <c r="D4596" t="s">
        <v>46</v>
      </c>
      <c r="E4596">
        <v>0</v>
      </c>
      <c r="F4596">
        <v>1</v>
      </c>
      <c r="G4596">
        <v>26</v>
      </c>
      <c r="H4596">
        <v>3</v>
      </c>
      <c r="I4596">
        <v>50</v>
      </c>
      <c r="J4596">
        <v>0</v>
      </c>
      <c r="K4596">
        <f>_xlfn.XLOOKUP(FraudData[[#This Row],[amount]],AmountRules[Amount Min],AmountRules[Risk Points],,-1)</f>
        <v>0</v>
      </c>
      <c r="L4596">
        <f>_xlfn.XLOOKUP(FraudData[[#This Row],[transaction_hour]],TimeRules[Hour Min],TimeRules[Risk Points],,-1)</f>
        <v>0</v>
      </c>
      <c r="M4596">
        <f>_xlfn.XLOOKUP(FraudData[[#This Row],[foreign_transaction]],ForeignRules[Foreign Transaction],ForeignRules[Risk Points],0)</f>
        <v>0</v>
      </c>
      <c r="N4596">
        <f>_xlfn.XLOOKUP(FraudData[[#This Row],[location_mismatch]],Table10[Location Mismatch],Table10[Risk Points],0)</f>
        <v>3</v>
      </c>
      <c r="O4596">
        <f>_xlfn.XLOOKUP(FraudData[[#This Row],[device_trust_score]],DeviceRules[Device Min],DeviceRules[Risk Points],,-1)</f>
        <v>3</v>
      </c>
      <c r="P4596">
        <f>_xlfn.XLOOKUP(FraudData[[#This Row],[velocity_last_24h]],VelocityRules[Velocity Min],VelocityRules[Risk Points],,-1)</f>
        <v>0</v>
      </c>
      <c r="Q4596">
        <f>_xlfn.XLOOKUP(FraudData[[#This Row],[merchant_category]],MerchantRules[Merchant Category],MerchantRules[Risk Points],0)</f>
        <v>0</v>
      </c>
      <c r="R4596">
        <f>SUM(FraudData[[#This Row],[Amount Risk]:[Merchant Risk]])</f>
        <v>6</v>
      </c>
      <c r="S4596" t="str" cm="1">
        <f t="array" ref="S4596">_xlfn.IFS(FraudData[[#This Row],[Fraud Risk Score]]&gt;=8,"High Risk",FraudData[[#This Row],[Fraud Risk Score]]&gt;=6,"Medium Risk",TRUE,"Low Risk")</f>
        <v>Medium Risk</v>
      </c>
    </row>
    <row r="4597" spans="1:19">
      <c r="A4597">
        <v>4596</v>
      </c>
      <c r="B4597">
        <v>186.53</v>
      </c>
      <c r="C4597">
        <v>0</v>
      </c>
      <c r="D4597" t="s">
        <v>50</v>
      </c>
      <c r="E4597">
        <v>0</v>
      </c>
      <c r="F4597">
        <v>0</v>
      </c>
      <c r="G4597">
        <v>91</v>
      </c>
      <c r="H4597">
        <v>1</v>
      </c>
      <c r="I4597">
        <v>46</v>
      </c>
      <c r="J4597">
        <v>0</v>
      </c>
      <c r="K4597">
        <f>_xlfn.XLOOKUP(FraudData[[#This Row],[amount]],AmountRules[Amount Min],AmountRules[Risk Points],,-1)</f>
        <v>0</v>
      </c>
      <c r="L4597">
        <f>_xlfn.XLOOKUP(FraudData[[#This Row],[transaction_hour]],TimeRules[Hour Min],TimeRules[Risk Points],,-1)</f>
        <v>3</v>
      </c>
      <c r="M4597">
        <f>_xlfn.XLOOKUP(FraudData[[#This Row],[foreign_transaction]],ForeignRules[Foreign Transaction],ForeignRules[Risk Points],0)</f>
        <v>0</v>
      </c>
      <c r="N4597">
        <f>_xlfn.XLOOKUP(FraudData[[#This Row],[location_mismatch]],Table10[Location Mismatch],Table10[Risk Points],0)</f>
        <v>0</v>
      </c>
      <c r="O4597">
        <f>_xlfn.XLOOKUP(FraudData[[#This Row],[device_trust_score]],DeviceRules[Device Min],DeviceRules[Risk Points],,-1)</f>
        <v>0</v>
      </c>
      <c r="P4597">
        <f>_xlfn.XLOOKUP(FraudData[[#This Row],[velocity_last_24h]],VelocityRules[Velocity Min],VelocityRules[Risk Points],,-1)</f>
        <v>0</v>
      </c>
      <c r="Q4597">
        <f>_xlfn.XLOOKUP(FraudData[[#This Row],[merchant_category]],MerchantRules[Merchant Category],MerchantRules[Risk Points],0)</f>
        <v>0</v>
      </c>
      <c r="R4597">
        <f>SUM(FraudData[[#This Row],[Amount Risk]:[Merchant Risk]])</f>
        <v>3</v>
      </c>
      <c r="S4597" t="str" cm="1">
        <f t="array" ref="S4597">_xlfn.IFS(FraudData[[#This Row],[Fraud Risk Score]]&gt;=8,"High Risk",FraudData[[#This Row],[Fraud Risk Score]]&gt;=6,"Medium Risk",TRUE,"Low Risk")</f>
        <v>Low Risk</v>
      </c>
    </row>
    <row r="4598" spans="1:19">
      <c r="A4598">
        <v>4597</v>
      </c>
      <c r="B4598">
        <v>246.12</v>
      </c>
      <c r="C4598">
        <v>14</v>
      </c>
      <c r="D4598" t="s">
        <v>49</v>
      </c>
      <c r="E4598">
        <v>0</v>
      </c>
      <c r="F4598">
        <v>0</v>
      </c>
      <c r="G4598">
        <v>66</v>
      </c>
      <c r="H4598">
        <v>4</v>
      </c>
      <c r="I4598">
        <v>69</v>
      </c>
      <c r="J4598">
        <v>0</v>
      </c>
      <c r="K4598">
        <f>_xlfn.XLOOKUP(FraudData[[#This Row],[amount]],AmountRules[Amount Min],AmountRules[Risk Points],,-1)</f>
        <v>0</v>
      </c>
      <c r="L4598">
        <f>_xlfn.XLOOKUP(FraudData[[#This Row],[transaction_hour]],TimeRules[Hour Min],TimeRules[Risk Points],,-1)</f>
        <v>0</v>
      </c>
      <c r="M4598">
        <f>_xlfn.XLOOKUP(FraudData[[#This Row],[foreign_transaction]],ForeignRules[Foreign Transaction],ForeignRules[Risk Points],0)</f>
        <v>0</v>
      </c>
      <c r="N4598">
        <f>_xlfn.XLOOKUP(FraudData[[#This Row],[location_mismatch]],Table10[Location Mismatch],Table10[Risk Points],0)</f>
        <v>0</v>
      </c>
      <c r="O4598">
        <f>_xlfn.XLOOKUP(FraudData[[#This Row],[device_trust_score]],DeviceRules[Device Min],DeviceRules[Risk Points],,-1)</f>
        <v>1</v>
      </c>
      <c r="P4598">
        <f>_xlfn.XLOOKUP(FraudData[[#This Row],[velocity_last_24h]],VelocityRules[Velocity Min],VelocityRules[Risk Points],,-1)</f>
        <v>0</v>
      </c>
      <c r="Q4598">
        <f>_xlfn.XLOOKUP(FraudData[[#This Row],[merchant_category]],MerchantRules[Merchant Category],MerchantRules[Risk Points],0)</f>
        <v>1</v>
      </c>
      <c r="R4598">
        <f>SUM(FraudData[[#This Row],[Amount Risk]:[Merchant Risk]])</f>
        <v>2</v>
      </c>
      <c r="S4598" t="str" cm="1">
        <f t="array" ref="S4598">_xlfn.IFS(FraudData[[#This Row],[Fraud Risk Score]]&gt;=8,"High Risk",FraudData[[#This Row],[Fraud Risk Score]]&gt;=6,"Medium Risk",TRUE,"Low Risk")</f>
        <v>Low Risk</v>
      </c>
    </row>
    <row r="4599" spans="1:19">
      <c r="A4599">
        <v>4598</v>
      </c>
      <c r="B4599">
        <v>47.57</v>
      </c>
      <c r="C4599">
        <v>17</v>
      </c>
      <c r="D4599" t="s">
        <v>49</v>
      </c>
      <c r="E4599">
        <v>0</v>
      </c>
      <c r="F4599">
        <v>0</v>
      </c>
      <c r="G4599">
        <v>88</v>
      </c>
      <c r="H4599">
        <v>2</v>
      </c>
      <c r="I4599">
        <v>36</v>
      </c>
      <c r="J4599">
        <v>0</v>
      </c>
      <c r="K4599">
        <f>_xlfn.XLOOKUP(FraudData[[#This Row],[amount]],AmountRules[Amount Min],AmountRules[Risk Points],,-1)</f>
        <v>0</v>
      </c>
      <c r="L4599">
        <f>_xlfn.XLOOKUP(FraudData[[#This Row],[transaction_hour]],TimeRules[Hour Min],TimeRules[Risk Points],,-1)</f>
        <v>0</v>
      </c>
      <c r="M4599">
        <f>_xlfn.XLOOKUP(FraudData[[#This Row],[foreign_transaction]],ForeignRules[Foreign Transaction],ForeignRules[Risk Points],0)</f>
        <v>0</v>
      </c>
      <c r="N4599">
        <f>_xlfn.XLOOKUP(FraudData[[#This Row],[location_mismatch]],Table10[Location Mismatch],Table10[Risk Points],0)</f>
        <v>0</v>
      </c>
      <c r="O4599">
        <f>_xlfn.XLOOKUP(FraudData[[#This Row],[device_trust_score]],DeviceRules[Device Min],DeviceRules[Risk Points],,-1)</f>
        <v>0</v>
      </c>
      <c r="P4599">
        <f>_xlfn.XLOOKUP(FraudData[[#This Row],[velocity_last_24h]],VelocityRules[Velocity Min],VelocityRules[Risk Points],,-1)</f>
        <v>0</v>
      </c>
      <c r="Q4599">
        <f>_xlfn.XLOOKUP(FraudData[[#This Row],[merchant_category]],MerchantRules[Merchant Category],MerchantRules[Risk Points],0)</f>
        <v>1</v>
      </c>
      <c r="R4599">
        <f>SUM(FraudData[[#This Row],[Amount Risk]:[Merchant Risk]])</f>
        <v>1</v>
      </c>
      <c r="S4599" t="str" cm="1">
        <f t="array" ref="S4599">_xlfn.IFS(FraudData[[#This Row],[Fraud Risk Score]]&gt;=8,"High Risk",FraudData[[#This Row],[Fraud Risk Score]]&gt;=6,"Medium Risk",TRUE,"Low Risk")</f>
        <v>Low Risk</v>
      </c>
    </row>
    <row r="4600" spans="1:19">
      <c r="A4600">
        <v>4599</v>
      </c>
      <c r="B4600">
        <v>93.55</v>
      </c>
      <c r="C4600">
        <v>5</v>
      </c>
      <c r="D4600" t="s">
        <v>48</v>
      </c>
      <c r="E4600">
        <v>0</v>
      </c>
      <c r="F4600">
        <v>0</v>
      </c>
      <c r="G4600">
        <v>32</v>
      </c>
      <c r="H4600">
        <v>3</v>
      </c>
      <c r="I4600">
        <v>31</v>
      </c>
      <c r="J4600">
        <v>0</v>
      </c>
      <c r="K4600">
        <f>_xlfn.XLOOKUP(FraudData[[#This Row],[amount]],AmountRules[Amount Min],AmountRules[Risk Points],,-1)</f>
        <v>0</v>
      </c>
      <c r="L4600">
        <f>_xlfn.XLOOKUP(FraudData[[#This Row],[transaction_hour]],TimeRules[Hour Min],TimeRules[Risk Points],,-1)</f>
        <v>0</v>
      </c>
      <c r="M4600">
        <f>_xlfn.XLOOKUP(FraudData[[#This Row],[foreign_transaction]],ForeignRules[Foreign Transaction],ForeignRules[Risk Points],0)</f>
        <v>0</v>
      </c>
      <c r="N4600">
        <f>_xlfn.XLOOKUP(FraudData[[#This Row],[location_mismatch]],Table10[Location Mismatch],Table10[Risk Points],0)</f>
        <v>0</v>
      </c>
      <c r="O4600">
        <f>_xlfn.XLOOKUP(FraudData[[#This Row],[device_trust_score]],DeviceRules[Device Min],DeviceRules[Risk Points],,-1)</f>
        <v>2</v>
      </c>
      <c r="P4600">
        <f>_xlfn.XLOOKUP(FraudData[[#This Row],[velocity_last_24h]],VelocityRules[Velocity Min],VelocityRules[Risk Points],,-1)</f>
        <v>0</v>
      </c>
      <c r="Q4600">
        <f>_xlfn.XLOOKUP(FraudData[[#This Row],[merchant_category]],MerchantRules[Merchant Category],MerchantRules[Risk Points],0)</f>
        <v>0</v>
      </c>
      <c r="R4600">
        <f>SUM(FraudData[[#This Row],[Amount Risk]:[Merchant Risk]])</f>
        <v>2</v>
      </c>
      <c r="S4600" t="str" cm="1">
        <f t="array" ref="S4600">_xlfn.IFS(FraudData[[#This Row],[Fraud Risk Score]]&gt;=8,"High Risk",FraudData[[#This Row],[Fraud Risk Score]]&gt;=6,"Medium Risk",TRUE,"Low Risk")</f>
        <v>Low Risk</v>
      </c>
    </row>
    <row r="4601" spans="1:19">
      <c r="A4601">
        <v>4600</v>
      </c>
      <c r="B4601">
        <v>56.44</v>
      </c>
      <c r="C4601">
        <v>9</v>
      </c>
      <c r="D4601" t="s">
        <v>46</v>
      </c>
      <c r="E4601">
        <v>0</v>
      </c>
      <c r="F4601">
        <v>0</v>
      </c>
      <c r="G4601">
        <v>97</v>
      </c>
      <c r="H4601">
        <v>3</v>
      </c>
      <c r="I4601">
        <v>42</v>
      </c>
      <c r="J4601">
        <v>0</v>
      </c>
      <c r="K4601">
        <f>_xlfn.XLOOKUP(FraudData[[#This Row],[amount]],AmountRules[Amount Min],AmountRules[Risk Points],,-1)</f>
        <v>0</v>
      </c>
      <c r="L4601">
        <f>_xlfn.XLOOKUP(FraudData[[#This Row],[transaction_hour]],TimeRules[Hour Min],TimeRules[Risk Points],,-1)</f>
        <v>0</v>
      </c>
      <c r="M4601">
        <f>_xlfn.XLOOKUP(FraudData[[#This Row],[foreign_transaction]],ForeignRules[Foreign Transaction],ForeignRules[Risk Points],0)</f>
        <v>0</v>
      </c>
      <c r="N4601">
        <f>_xlfn.XLOOKUP(FraudData[[#This Row],[location_mismatch]],Table10[Location Mismatch],Table10[Risk Points],0)</f>
        <v>0</v>
      </c>
      <c r="O4601">
        <f>_xlfn.XLOOKUP(FraudData[[#This Row],[device_trust_score]],DeviceRules[Device Min],DeviceRules[Risk Points],,-1)</f>
        <v>0</v>
      </c>
      <c r="P4601">
        <f>_xlfn.XLOOKUP(FraudData[[#This Row],[velocity_last_24h]],VelocityRules[Velocity Min],VelocityRules[Risk Points],,-1)</f>
        <v>0</v>
      </c>
      <c r="Q4601">
        <f>_xlfn.XLOOKUP(FraudData[[#This Row],[merchant_category]],MerchantRules[Merchant Category],MerchantRules[Risk Points],0)</f>
        <v>0</v>
      </c>
      <c r="R4601">
        <f>SUM(FraudData[[#This Row],[Amount Risk]:[Merchant Risk]])</f>
        <v>0</v>
      </c>
      <c r="S4601" t="str" cm="1">
        <f t="array" ref="S4601">_xlfn.IFS(FraudData[[#This Row],[Fraud Risk Score]]&gt;=8,"High Risk",FraudData[[#This Row],[Fraud Risk Score]]&gt;=6,"Medium Risk",TRUE,"Low Risk")</f>
        <v>Low Risk</v>
      </c>
    </row>
    <row r="4602" spans="1:19">
      <c r="A4602">
        <v>4601</v>
      </c>
      <c r="B4602">
        <v>39.86</v>
      </c>
      <c r="C4602">
        <v>13</v>
      </c>
      <c r="D4602" t="s">
        <v>48</v>
      </c>
      <c r="E4602">
        <v>0</v>
      </c>
      <c r="F4602">
        <v>0</v>
      </c>
      <c r="G4602">
        <v>45</v>
      </c>
      <c r="H4602">
        <v>3</v>
      </c>
      <c r="I4602">
        <v>18</v>
      </c>
      <c r="J4602">
        <v>0</v>
      </c>
      <c r="K4602">
        <f>_xlfn.XLOOKUP(FraudData[[#This Row],[amount]],AmountRules[Amount Min],AmountRules[Risk Points],,-1)</f>
        <v>0</v>
      </c>
      <c r="L4602">
        <f>_xlfn.XLOOKUP(FraudData[[#This Row],[transaction_hour]],TimeRules[Hour Min],TimeRules[Risk Points],,-1)</f>
        <v>0</v>
      </c>
      <c r="M4602">
        <f>_xlfn.XLOOKUP(FraudData[[#This Row],[foreign_transaction]],ForeignRules[Foreign Transaction],ForeignRules[Risk Points],0)</f>
        <v>0</v>
      </c>
      <c r="N4602">
        <f>_xlfn.XLOOKUP(FraudData[[#This Row],[location_mismatch]],Table10[Location Mismatch],Table10[Risk Points],0)</f>
        <v>0</v>
      </c>
      <c r="O4602">
        <f>_xlfn.XLOOKUP(FraudData[[#This Row],[device_trust_score]],DeviceRules[Device Min],DeviceRules[Risk Points],,-1)</f>
        <v>2</v>
      </c>
      <c r="P4602">
        <f>_xlfn.XLOOKUP(FraudData[[#This Row],[velocity_last_24h]],VelocityRules[Velocity Min],VelocityRules[Risk Points],,-1)</f>
        <v>0</v>
      </c>
      <c r="Q4602">
        <f>_xlfn.XLOOKUP(FraudData[[#This Row],[merchant_category]],MerchantRules[Merchant Category],MerchantRules[Risk Points],0)</f>
        <v>0</v>
      </c>
      <c r="R4602">
        <f>SUM(FraudData[[#This Row],[Amount Risk]:[Merchant Risk]])</f>
        <v>2</v>
      </c>
      <c r="S4602" t="str" cm="1">
        <f t="array" ref="S4602">_xlfn.IFS(FraudData[[#This Row],[Fraud Risk Score]]&gt;=8,"High Risk",FraudData[[#This Row],[Fraud Risk Score]]&gt;=6,"Medium Risk",TRUE,"Low Risk")</f>
        <v>Low Risk</v>
      </c>
    </row>
    <row r="4603" spans="1:19">
      <c r="A4603">
        <v>4602</v>
      </c>
      <c r="B4603">
        <v>275.33999999999997</v>
      </c>
      <c r="C4603">
        <v>20</v>
      </c>
      <c r="D4603" t="s">
        <v>46</v>
      </c>
      <c r="E4603">
        <v>0</v>
      </c>
      <c r="F4603">
        <v>0</v>
      </c>
      <c r="G4603">
        <v>84</v>
      </c>
      <c r="H4603">
        <v>3</v>
      </c>
      <c r="I4603">
        <v>39</v>
      </c>
      <c r="J4603">
        <v>0</v>
      </c>
      <c r="K4603">
        <f>_xlfn.XLOOKUP(FraudData[[#This Row],[amount]],AmountRules[Amount Min],AmountRules[Risk Points],,-1)</f>
        <v>0</v>
      </c>
      <c r="L4603">
        <f>_xlfn.XLOOKUP(FraudData[[#This Row],[transaction_hour]],TimeRules[Hour Min],TimeRules[Risk Points],,-1)</f>
        <v>0</v>
      </c>
      <c r="M4603">
        <f>_xlfn.XLOOKUP(FraudData[[#This Row],[foreign_transaction]],ForeignRules[Foreign Transaction],ForeignRules[Risk Points],0)</f>
        <v>0</v>
      </c>
      <c r="N4603">
        <f>_xlfn.XLOOKUP(FraudData[[#This Row],[location_mismatch]],Table10[Location Mismatch],Table10[Risk Points],0)</f>
        <v>0</v>
      </c>
      <c r="O4603">
        <f>_xlfn.XLOOKUP(FraudData[[#This Row],[device_trust_score]],DeviceRules[Device Min],DeviceRules[Risk Points],,-1)</f>
        <v>0</v>
      </c>
      <c r="P4603">
        <f>_xlfn.XLOOKUP(FraudData[[#This Row],[velocity_last_24h]],VelocityRules[Velocity Min],VelocityRules[Risk Points],,-1)</f>
        <v>0</v>
      </c>
      <c r="Q4603">
        <f>_xlfn.XLOOKUP(FraudData[[#This Row],[merchant_category]],MerchantRules[Merchant Category],MerchantRules[Risk Points],0)</f>
        <v>0</v>
      </c>
      <c r="R4603">
        <f>SUM(FraudData[[#This Row],[Amount Risk]:[Merchant Risk]])</f>
        <v>0</v>
      </c>
      <c r="S4603" t="str" cm="1">
        <f t="array" ref="S4603">_xlfn.IFS(FraudData[[#This Row],[Fraud Risk Score]]&gt;=8,"High Risk",FraudData[[#This Row],[Fraud Risk Score]]&gt;=6,"Medium Risk",TRUE,"Low Risk")</f>
        <v>Low Risk</v>
      </c>
    </row>
    <row r="4604" spans="1:19">
      <c r="A4604">
        <v>4603</v>
      </c>
      <c r="B4604">
        <v>431.94</v>
      </c>
      <c r="C4604">
        <v>7</v>
      </c>
      <c r="D4604" t="s">
        <v>46</v>
      </c>
      <c r="E4604">
        <v>0</v>
      </c>
      <c r="F4604">
        <v>0</v>
      </c>
      <c r="G4604">
        <v>58</v>
      </c>
      <c r="H4604">
        <v>0</v>
      </c>
      <c r="I4604">
        <v>63</v>
      </c>
      <c r="J4604">
        <v>0</v>
      </c>
      <c r="K4604">
        <f>_xlfn.XLOOKUP(FraudData[[#This Row],[amount]],AmountRules[Amount Min],AmountRules[Risk Points],,-1)</f>
        <v>0</v>
      </c>
      <c r="L4604">
        <f>_xlfn.XLOOKUP(FraudData[[#This Row],[transaction_hour]],TimeRules[Hour Min],TimeRules[Risk Points],,-1)</f>
        <v>0</v>
      </c>
      <c r="M4604">
        <f>_xlfn.XLOOKUP(FraudData[[#This Row],[foreign_transaction]],ForeignRules[Foreign Transaction],ForeignRules[Risk Points],0)</f>
        <v>0</v>
      </c>
      <c r="N4604">
        <f>_xlfn.XLOOKUP(FraudData[[#This Row],[location_mismatch]],Table10[Location Mismatch],Table10[Risk Points],0)</f>
        <v>0</v>
      </c>
      <c r="O4604">
        <f>_xlfn.XLOOKUP(FraudData[[#This Row],[device_trust_score]],DeviceRules[Device Min],DeviceRules[Risk Points],,-1)</f>
        <v>1</v>
      </c>
      <c r="P4604">
        <f>_xlfn.XLOOKUP(FraudData[[#This Row],[velocity_last_24h]],VelocityRules[Velocity Min],VelocityRules[Risk Points],,-1)</f>
        <v>0</v>
      </c>
      <c r="Q4604">
        <f>_xlfn.XLOOKUP(FraudData[[#This Row],[merchant_category]],MerchantRules[Merchant Category],MerchantRules[Risk Points],0)</f>
        <v>0</v>
      </c>
      <c r="R4604">
        <f>SUM(FraudData[[#This Row],[Amount Risk]:[Merchant Risk]])</f>
        <v>1</v>
      </c>
      <c r="S4604" t="str" cm="1">
        <f t="array" ref="S4604">_xlfn.IFS(FraudData[[#This Row],[Fraud Risk Score]]&gt;=8,"High Risk",FraudData[[#This Row],[Fraud Risk Score]]&gt;=6,"Medium Risk",TRUE,"Low Risk")</f>
        <v>Low Risk</v>
      </c>
    </row>
    <row r="4605" spans="1:19">
      <c r="A4605">
        <v>4604</v>
      </c>
      <c r="B4605">
        <v>83.23</v>
      </c>
      <c r="C4605">
        <v>2</v>
      </c>
      <c r="D4605" t="s">
        <v>48</v>
      </c>
      <c r="E4605">
        <v>0</v>
      </c>
      <c r="F4605">
        <v>0</v>
      </c>
      <c r="G4605">
        <v>28</v>
      </c>
      <c r="H4605">
        <v>0</v>
      </c>
      <c r="I4605">
        <v>21</v>
      </c>
      <c r="J4605">
        <v>0</v>
      </c>
      <c r="K4605">
        <f>_xlfn.XLOOKUP(FraudData[[#This Row],[amount]],AmountRules[Amount Min],AmountRules[Risk Points],,-1)</f>
        <v>0</v>
      </c>
      <c r="L4605">
        <f>_xlfn.XLOOKUP(FraudData[[#This Row],[transaction_hour]],TimeRules[Hour Min],TimeRules[Risk Points],,-1)</f>
        <v>3</v>
      </c>
      <c r="M4605">
        <f>_xlfn.XLOOKUP(FraudData[[#This Row],[foreign_transaction]],ForeignRules[Foreign Transaction],ForeignRules[Risk Points],0)</f>
        <v>0</v>
      </c>
      <c r="N4605">
        <f>_xlfn.XLOOKUP(FraudData[[#This Row],[location_mismatch]],Table10[Location Mismatch],Table10[Risk Points],0)</f>
        <v>0</v>
      </c>
      <c r="O4605">
        <f>_xlfn.XLOOKUP(FraudData[[#This Row],[device_trust_score]],DeviceRules[Device Min],DeviceRules[Risk Points],,-1)</f>
        <v>3</v>
      </c>
      <c r="P4605">
        <f>_xlfn.XLOOKUP(FraudData[[#This Row],[velocity_last_24h]],VelocityRules[Velocity Min],VelocityRules[Risk Points],,-1)</f>
        <v>0</v>
      </c>
      <c r="Q4605">
        <f>_xlfn.XLOOKUP(FraudData[[#This Row],[merchant_category]],MerchantRules[Merchant Category],MerchantRules[Risk Points],0)</f>
        <v>0</v>
      </c>
      <c r="R4605">
        <f>SUM(FraudData[[#This Row],[Amount Risk]:[Merchant Risk]])</f>
        <v>6</v>
      </c>
      <c r="S4605" t="str" cm="1">
        <f t="array" ref="S4605">_xlfn.IFS(FraudData[[#This Row],[Fraud Risk Score]]&gt;=8,"High Risk",FraudData[[#This Row],[Fraud Risk Score]]&gt;=6,"Medium Risk",TRUE,"Low Risk")</f>
        <v>Medium Risk</v>
      </c>
    </row>
    <row r="4606" spans="1:19">
      <c r="A4606">
        <v>4605</v>
      </c>
      <c r="B4606">
        <v>250.46</v>
      </c>
      <c r="C4606">
        <v>21</v>
      </c>
      <c r="D4606" t="s">
        <v>50</v>
      </c>
      <c r="E4606">
        <v>1</v>
      </c>
      <c r="F4606">
        <v>0</v>
      </c>
      <c r="G4606">
        <v>86</v>
      </c>
      <c r="H4606">
        <v>1</v>
      </c>
      <c r="I4606">
        <v>69</v>
      </c>
      <c r="J4606">
        <v>0</v>
      </c>
      <c r="K4606">
        <f>_xlfn.XLOOKUP(FraudData[[#This Row],[amount]],AmountRules[Amount Min],AmountRules[Risk Points],,-1)</f>
        <v>0</v>
      </c>
      <c r="L4606">
        <f>_xlfn.XLOOKUP(FraudData[[#This Row],[transaction_hour]],TimeRules[Hour Min],TimeRules[Risk Points],,-1)</f>
        <v>0</v>
      </c>
      <c r="M4606">
        <f>_xlfn.XLOOKUP(FraudData[[#This Row],[foreign_transaction]],ForeignRules[Foreign Transaction],ForeignRules[Risk Points],0)</f>
        <v>3</v>
      </c>
      <c r="N4606">
        <f>_xlfn.XLOOKUP(FraudData[[#This Row],[location_mismatch]],Table10[Location Mismatch],Table10[Risk Points],0)</f>
        <v>0</v>
      </c>
      <c r="O4606">
        <f>_xlfn.XLOOKUP(FraudData[[#This Row],[device_trust_score]],DeviceRules[Device Min],DeviceRules[Risk Points],,-1)</f>
        <v>0</v>
      </c>
      <c r="P4606">
        <f>_xlfn.XLOOKUP(FraudData[[#This Row],[velocity_last_24h]],VelocityRules[Velocity Min],VelocityRules[Risk Points],,-1)</f>
        <v>0</v>
      </c>
      <c r="Q4606">
        <f>_xlfn.XLOOKUP(FraudData[[#This Row],[merchant_category]],MerchantRules[Merchant Category],MerchantRules[Risk Points],0)</f>
        <v>0</v>
      </c>
      <c r="R4606">
        <f>SUM(FraudData[[#This Row],[Amount Risk]:[Merchant Risk]])</f>
        <v>3</v>
      </c>
      <c r="S4606" t="str" cm="1">
        <f t="array" ref="S4606">_xlfn.IFS(FraudData[[#This Row],[Fraud Risk Score]]&gt;=8,"High Risk",FraudData[[#This Row],[Fraud Risk Score]]&gt;=6,"Medium Risk",TRUE,"Low Risk")</f>
        <v>Low Risk</v>
      </c>
    </row>
    <row r="4607" spans="1:19">
      <c r="A4607">
        <v>4606</v>
      </c>
      <c r="B4607">
        <v>409.14</v>
      </c>
      <c r="C4607">
        <v>21</v>
      </c>
      <c r="D4607" t="s">
        <v>47</v>
      </c>
      <c r="E4607">
        <v>0</v>
      </c>
      <c r="F4607">
        <v>0</v>
      </c>
      <c r="G4607">
        <v>26</v>
      </c>
      <c r="H4607">
        <v>0</v>
      </c>
      <c r="I4607">
        <v>52</v>
      </c>
      <c r="J4607">
        <v>0</v>
      </c>
      <c r="K4607">
        <f>_xlfn.XLOOKUP(FraudData[[#This Row],[amount]],AmountRules[Amount Min],AmountRules[Risk Points],,-1)</f>
        <v>0</v>
      </c>
      <c r="L4607">
        <f>_xlfn.XLOOKUP(FraudData[[#This Row],[transaction_hour]],TimeRules[Hour Min],TimeRules[Risk Points],,-1)</f>
        <v>0</v>
      </c>
      <c r="M4607">
        <f>_xlfn.XLOOKUP(FraudData[[#This Row],[foreign_transaction]],ForeignRules[Foreign Transaction],ForeignRules[Risk Points],0)</f>
        <v>0</v>
      </c>
      <c r="N4607">
        <f>_xlfn.XLOOKUP(FraudData[[#This Row],[location_mismatch]],Table10[Location Mismatch],Table10[Risk Points],0)</f>
        <v>0</v>
      </c>
      <c r="O4607">
        <f>_xlfn.XLOOKUP(FraudData[[#This Row],[device_trust_score]],DeviceRules[Device Min],DeviceRules[Risk Points],,-1)</f>
        <v>3</v>
      </c>
      <c r="P4607">
        <f>_xlfn.XLOOKUP(FraudData[[#This Row],[velocity_last_24h]],VelocityRules[Velocity Min],VelocityRules[Risk Points],,-1)</f>
        <v>0</v>
      </c>
      <c r="Q4607">
        <f>_xlfn.XLOOKUP(FraudData[[#This Row],[merchant_category]],MerchantRules[Merchant Category],MerchantRules[Risk Points],0)</f>
        <v>0</v>
      </c>
      <c r="R4607">
        <f>SUM(FraudData[[#This Row],[Amount Risk]:[Merchant Risk]])</f>
        <v>3</v>
      </c>
      <c r="S4607" t="str" cm="1">
        <f t="array" ref="S4607">_xlfn.IFS(FraudData[[#This Row],[Fraud Risk Score]]&gt;=8,"High Risk",FraudData[[#This Row],[Fraud Risk Score]]&gt;=6,"Medium Risk",TRUE,"Low Risk")</f>
        <v>Low Risk</v>
      </c>
    </row>
    <row r="4608" spans="1:19">
      <c r="A4608">
        <v>4607</v>
      </c>
      <c r="B4608">
        <v>336.89</v>
      </c>
      <c r="C4608">
        <v>18</v>
      </c>
      <c r="D4608" t="s">
        <v>46</v>
      </c>
      <c r="E4608">
        <v>0</v>
      </c>
      <c r="F4608">
        <v>0</v>
      </c>
      <c r="G4608">
        <v>74</v>
      </c>
      <c r="H4608">
        <v>1</v>
      </c>
      <c r="I4608">
        <v>67</v>
      </c>
      <c r="J4608">
        <v>0</v>
      </c>
      <c r="K4608">
        <f>_xlfn.XLOOKUP(FraudData[[#This Row],[amount]],AmountRules[Amount Min],AmountRules[Risk Points],,-1)</f>
        <v>0</v>
      </c>
      <c r="L4608">
        <f>_xlfn.XLOOKUP(FraudData[[#This Row],[transaction_hour]],TimeRules[Hour Min],TimeRules[Risk Points],,-1)</f>
        <v>0</v>
      </c>
      <c r="M4608">
        <f>_xlfn.XLOOKUP(FraudData[[#This Row],[foreign_transaction]],ForeignRules[Foreign Transaction],ForeignRules[Risk Points],0)</f>
        <v>0</v>
      </c>
      <c r="N4608">
        <f>_xlfn.XLOOKUP(FraudData[[#This Row],[location_mismatch]],Table10[Location Mismatch],Table10[Risk Points],0)</f>
        <v>0</v>
      </c>
      <c r="O4608">
        <f>_xlfn.XLOOKUP(FraudData[[#This Row],[device_trust_score]],DeviceRules[Device Min],DeviceRules[Risk Points],,-1)</f>
        <v>0</v>
      </c>
      <c r="P4608">
        <f>_xlfn.XLOOKUP(FraudData[[#This Row],[velocity_last_24h]],VelocityRules[Velocity Min],VelocityRules[Risk Points],,-1)</f>
        <v>0</v>
      </c>
      <c r="Q4608">
        <f>_xlfn.XLOOKUP(FraudData[[#This Row],[merchant_category]],MerchantRules[Merchant Category],MerchantRules[Risk Points],0)</f>
        <v>0</v>
      </c>
      <c r="R4608">
        <f>SUM(FraudData[[#This Row],[Amount Risk]:[Merchant Risk]])</f>
        <v>0</v>
      </c>
      <c r="S4608" t="str" cm="1">
        <f t="array" ref="S4608">_xlfn.IFS(FraudData[[#This Row],[Fraud Risk Score]]&gt;=8,"High Risk",FraudData[[#This Row],[Fraud Risk Score]]&gt;=6,"Medium Risk",TRUE,"Low Risk")</f>
        <v>Low Risk</v>
      </c>
    </row>
    <row r="4609" spans="1:19">
      <c r="A4609">
        <v>4608</v>
      </c>
      <c r="B4609">
        <v>36.340000000000003</v>
      </c>
      <c r="C4609">
        <v>11</v>
      </c>
      <c r="D4609" t="s">
        <v>49</v>
      </c>
      <c r="E4609">
        <v>0</v>
      </c>
      <c r="F4609">
        <v>0</v>
      </c>
      <c r="G4609">
        <v>50</v>
      </c>
      <c r="H4609">
        <v>3</v>
      </c>
      <c r="I4609">
        <v>69</v>
      </c>
      <c r="J4609">
        <v>0</v>
      </c>
      <c r="K4609">
        <f>_xlfn.XLOOKUP(FraudData[[#This Row],[amount]],AmountRules[Amount Min],AmountRules[Risk Points],,-1)</f>
        <v>0</v>
      </c>
      <c r="L4609">
        <f>_xlfn.XLOOKUP(FraudData[[#This Row],[transaction_hour]],TimeRules[Hour Min],TimeRules[Risk Points],,-1)</f>
        <v>0</v>
      </c>
      <c r="M4609">
        <f>_xlfn.XLOOKUP(FraudData[[#This Row],[foreign_transaction]],ForeignRules[Foreign Transaction],ForeignRules[Risk Points],0)</f>
        <v>0</v>
      </c>
      <c r="N4609">
        <f>_xlfn.XLOOKUP(FraudData[[#This Row],[location_mismatch]],Table10[Location Mismatch],Table10[Risk Points],0)</f>
        <v>0</v>
      </c>
      <c r="O4609">
        <f>_xlfn.XLOOKUP(FraudData[[#This Row],[device_trust_score]],DeviceRules[Device Min],DeviceRules[Risk Points],,-1)</f>
        <v>1</v>
      </c>
      <c r="P4609">
        <f>_xlfn.XLOOKUP(FraudData[[#This Row],[velocity_last_24h]],VelocityRules[Velocity Min],VelocityRules[Risk Points],,-1)</f>
        <v>0</v>
      </c>
      <c r="Q4609">
        <f>_xlfn.XLOOKUP(FraudData[[#This Row],[merchant_category]],MerchantRules[Merchant Category],MerchantRules[Risk Points],0)</f>
        <v>1</v>
      </c>
      <c r="R4609">
        <f>SUM(FraudData[[#This Row],[Amount Risk]:[Merchant Risk]])</f>
        <v>2</v>
      </c>
      <c r="S4609" t="str" cm="1">
        <f t="array" ref="S4609">_xlfn.IFS(FraudData[[#This Row],[Fraud Risk Score]]&gt;=8,"High Risk",FraudData[[#This Row],[Fraud Risk Score]]&gt;=6,"Medium Risk",TRUE,"Low Risk")</f>
        <v>Low Risk</v>
      </c>
    </row>
    <row r="4610" spans="1:19">
      <c r="A4610">
        <v>4609</v>
      </c>
      <c r="B4610">
        <v>563.44000000000005</v>
      </c>
      <c r="C4610">
        <v>11</v>
      </c>
      <c r="D4610" t="s">
        <v>48</v>
      </c>
      <c r="E4610">
        <v>0</v>
      </c>
      <c r="F4610">
        <v>0</v>
      </c>
      <c r="G4610">
        <v>61</v>
      </c>
      <c r="H4610">
        <v>4</v>
      </c>
      <c r="I4610">
        <v>56</v>
      </c>
      <c r="J4610">
        <v>0</v>
      </c>
      <c r="K4610">
        <f>_xlfn.XLOOKUP(FraudData[[#This Row],[amount]],AmountRules[Amount Min],AmountRules[Risk Points],,-1)</f>
        <v>1</v>
      </c>
      <c r="L4610">
        <f>_xlfn.XLOOKUP(FraudData[[#This Row],[transaction_hour]],TimeRules[Hour Min],TimeRules[Risk Points],,-1)</f>
        <v>0</v>
      </c>
      <c r="M4610">
        <f>_xlfn.XLOOKUP(FraudData[[#This Row],[foreign_transaction]],ForeignRules[Foreign Transaction],ForeignRules[Risk Points],0)</f>
        <v>0</v>
      </c>
      <c r="N4610">
        <f>_xlfn.XLOOKUP(FraudData[[#This Row],[location_mismatch]],Table10[Location Mismatch],Table10[Risk Points],0)</f>
        <v>0</v>
      </c>
      <c r="O4610">
        <f>_xlfn.XLOOKUP(FraudData[[#This Row],[device_trust_score]],DeviceRules[Device Min],DeviceRules[Risk Points],,-1)</f>
        <v>1</v>
      </c>
      <c r="P4610">
        <f>_xlfn.XLOOKUP(FraudData[[#This Row],[velocity_last_24h]],VelocityRules[Velocity Min],VelocityRules[Risk Points],,-1)</f>
        <v>0</v>
      </c>
      <c r="Q4610">
        <f>_xlfn.XLOOKUP(FraudData[[#This Row],[merchant_category]],MerchantRules[Merchant Category],MerchantRules[Risk Points],0)</f>
        <v>0</v>
      </c>
      <c r="R4610">
        <f>SUM(FraudData[[#This Row],[Amount Risk]:[Merchant Risk]])</f>
        <v>2</v>
      </c>
      <c r="S4610" t="str" cm="1">
        <f t="array" ref="S4610">_xlfn.IFS(FraudData[[#This Row],[Fraud Risk Score]]&gt;=8,"High Risk",FraudData[[#This Row],[Fraud Risk Score]]&gt;=6,"Medium Risk",TRUE,"Low Risk")</f>
        <v>Low Risk</v>
      </c>
    </row>
    <row r="4611" spans="1:19">
      <c r="A4611">
        <v>4610</v>
      </c>
      <c r="B4611">
        <v>85.08</v>
      </c>
      <c r="C4611">
        <v>14</v>
      </c>
      <c r="D4611" t="s">
        <v>50</v>
      </c>
      <c r="E4611">
        <v>0</v>
      </c>
      <c r="F4611">
        <v>0</v>
      </c>
      <c r="G4611">
        <v>79</v>
      </c>
      <c r="H4611">
        <v>4</v>
      </c>
      <c r="I4611">
        <v>50</v>
      </c>
      <c r="J4611">
        <v>0</v>
      </c>
      <c r="K4611">
        <f>_xlfn.XLOOKUP(FraudData[[#This Row],[amount]],AmountRules[Amount Min],AmountRules[Risk Points],,-1)</f>
        <v>0</v>
      </c>
      <c r="L4611">
        <f>_xlfn.XLOOKUP(FraudData[[#This Row],[transaction_hour]],TimeRules[Hour Min],TimeRules[Risk Points],,-1)</f>
        <v>0</v>
      </c>
      <c r="M4611">
        <f>_xlfn.XLOOKUP(FraudData[[#This Row],[foreign_transaction]],ForeignRules[Foreign Transaction],ForeignRules[Risk Points],0)</f>
        <v>0</v>
      </c>
      <c r="N4611">
        <f>_xlfn.XLOOKUP(FraudData[[#This Row],[location_mismatch]],Table10[Location Mismatch],Table10[Risk Points],0)</f>
        <v>0</v>
      </c>
      <c r="O4611">
        <f>_xlfn.XLOOKUP(FraudData[[#This Row],[device_trust_score]],DeviceRules[Device Min],DeviceRules[Risk Points],,-1)</f>
        <v>0</v>
      </c>
      <c r="P4611">
        <f>_xlfn.XLOOKUP(FraudData[[#This Row],[velocity_last_24h]],VelocityRules[Velocity Min],VelocityRules[Risk Points],,-1)</f>
        <v>0</v>
      </c>
      <c r="Q4611">
        <f>_xlfn.XLOOKUP(FraudData[[#This Row],[merchant_category]],MerchantRules[Merchant Category],MerchantRules[Risk Points],0)</f>
        <v>0</v>
      </c>
      <c r="R4611">
        <f>SUM(FraudData[[#This Row],[Amount Risk]:[Merchant Risk]])</f>
        <v>0</v>
      </c>
      <c r="S4611" t="str" cm="1">
        <f t="array" ref="S4611">_xlfn.IFS(FraudData[[#This Row],[Fraud Risk Score]]&gt;=8,"High Risk",FraudData[[#This Row],[Fraud Risk Score]]&gt;=6,"Medium Risk",TRUE,"Low Risk")</f>
        <v>Low Risk</v>
      </c>
    </row>
    <row r="4612" spans="1:19">
      <c r="A4612">
        <v>4611</v>
      </c>
      <c r="B4612">
        <v>74.59</v>
      </c>
      <c r="C4612">
        <v>6</v>
      </c>
      <c r="D4612" t="s">
        <v>46</v>
      </c>
      <c r="E4612">
        <v>0</v>
      </c>
      <c r="F4612">
        <v>0</v>
      </c>
      <c r="G4612">
        <v>42</v>
      </c>
      <c r="H4612">
        <v>3</v>
      </c>
      <c r="I4612">
        <v>33</v>
      </c>
      <c r="J4612">
        <v>0</v>
      </c>
      <c r="K4612">
        <f>_xlfn.XLOOKUP(FraudData[[#This Row],[amount]],AmountRules[Amount Min],AmountRules[Risk Points],,-1)</f>
        <v>0</v>
      </c>
      <c r="L4612">
        <f>_xlfn.XLOOKUP(FraudData[[#This Row],[transaction_hour]],TimeRules[Hour Min],TimeRules[Risk Points],,-1)</f>
        <v>0</v>
      </c>
      <c r="M4612">
        <f>_xlfn.XLOOKUP(FraudData[[#This Row],[foreign_transaction]],ForeignRules[Foreign Transaction],ForeignRules[Risk Points],0)</f>
        <v>0</v>
      </c>
      <c r="N4612">
        <f>_xlfn.XLOOKUP(FraudData[[#This Row],[location_mismatch]],Table10[Location Mismatch],Table10[Risk Points],0)</f>
        <v>0</v>
      </c>
      <c r="O4612">
        <f>_xlfn.XLOOKUP(FraudData[[#This Row],[device_trust_score]],DeviceRules[Device Min],DeviceRules[Risk Points],,-1)</f>
        <v>2</v>
      </c>
      <c r="P4612">
        <f>_xlfn.XLOOKUP(FraudData[[#This Row],[velocity_last_24h]],VelocityRules[Velocity Min],VelocityRules[Risk Points],,-1)</f>
        <v>0</v>
      </c>
      <c r="Q4612">
        <f>_xlfn.XLOOKUP(FraudData[[#This Row],[merchant_category]],MerchantRules[Merchant Category],MerchantRules[Risk Points],0)</f>
        <v>0</v>
      </c>
      <c r="R4612">
        <f>SUM(FraudData[[#This Row],[Amount Risk]:[Merchant Risk]])</f>
        <v>2</v>
      </c>
      <c r="S4612" t="str" cm="1">
        <f t="array" ref="S4612">_xlfn.IFS(FraudData[[#This Row],[Fraud Risk Score]]&gt;=8,"High Risk",FraudData[[#This Row],[Fraud Risk Score]]&gt;=6,"Medium Risk",TRUE,"Low Risk")</f>
        <v>Low Risk</v>
      </c>
    </row>
    <row r="4613" spans="1:19">
      <c r="A4613">
        <v>4612</v>
      </c>
      <c r="B4613">
        <v>11.6</v>
      </c>
      <c r="C4613">
        <v>3</v>
      </c>
      <c r="D4613" t="s">
        <v>50</v>
      </c>
      <c r="E4613">
        <v>0</v>
      </c>
      <c r="F4613">
        <v>0</v>
      </c>
      <c r="G4613">
        <v>48</v>
      </c>
      <c r="H4613">
        <v>1</v>
      </c>
      <c r="I4613">
        <v>62</v>
      </c>
      <c r="J4613">
        <v>0</v>
      </c>
      <c r="K4613">
        <f>_xlfn.XLOOKUP(FraudData[[#This Row],[amount]],AmountRules[Amount Min],AmountRules[Risk Points],,-1)</f>
        <v>0</v>
      </c>
      <c r="L4613">
        <f>_xlfn.XLOOKUP(FraudData[[#This Row],[transaction_hour]],TimeRules[Hour Min],TimeRules[Risk Points],,-1)</f>
        <v>3</v>
      </c>
      <c r="M4613">
        <f>_xlfn.XLOOKUP(FraudData[[#This Row],[foreign_transaction]],ForeignRules[Foreign Transaction],ForeignRules[Risk Points],0)</f>
        <v>0</v>
      </c>
      <c r="N4613">
        <f>_xlfn.XLOOKUP(FraudData[[#This Row],[location_mismatch]],Table10[Location Mismatch],Table10[Risk Points],0)</f>
        <v>0</v>
      </c>
      <c r="O4613">
        <f>_xlfn.XLOOKUP(FraudData[[#This Row],[device_trust_score]],DeviceRules[Device Min],DeviceRules[Risk Points],,-1)</f>
        <v>2</v>
      </c>
      <c r="P4613">
        <f>_xlfn.XLOOKUP(FraudData[[#This Row],[velocity_last_24h]],VelocityRules[Velocity Min],VelocityRules[Risk Points],,-1)</f>
        <v>0</v>
      </c>
      <c r="Q4613">
        <f>_xlfn.XLOOKUP(FraudData[[#This Row],[merchant_category]],MerchantRules[Merchant Category],MerchantRules[Risk Points],0)</f>
        <v>0</v>
      </c>
      <c r="R4613">
        <f>SUM(FraudData[[#This Row],[Amount Risk]:[Merchant Risk]])</f>
        <v>5</v>
      </c>
      <c r="S4613" t="str" cm="1">
        <f t="array" ref="S4613">_xlfn.IFS(FraudData[[#This Row],[Fraud Risk Score]]&gt;=8,"High Risk",FraudData[[#This Row],[Fraud Risk Score]]&gt;=6,"Medium Risk",TRUE,"Low Risk")</f>
        <v>Low Risk</v>
      </c>
    </row>
    <row r="4614" spans="1:19">
      <c r="A4614">
        <v>4613</v>
      </c>
      <c r="B4614">
        <v>119.86</v>
      </c>
      <c r="C4614">
        <v>20</v>
      </c>
      <c r="D4614" t="s">
        <v>48</v>
      </c>
      <c r="E4614">
        <v>0</v>
      </c>
      <c r="F4614">
        <v>0</v>
      </c>
      <c r="G4614">
        <v>54</v>
      </c>
      <c r="H4614">
        <v>7</v>
      </c>
      <c r="I4614">
        <v>52</v>
      </c>
      <c r="J4614">
        <v>0</v>
      </c>
      <c r="K4614">
        <f>_xlfn.XLOOKUP(FraudData[[#This Row],[amount]],AmountRules[Amount Min],AmountRules[Risk Points],,-1)</f>
        <v>0</v>
      </c>
      <c r="L4614">
        <f>_xlfn.XLOOKUP(FraudData[[#This Row],[transaction_hour]],TimeRules[Hour Min],TimeRules[Risk Points],,-1)</f>
        <v>0</v>
      </c>
      <c r="M4614">
        <f>_xlfn.XLOOKUP(FraudData[[#This Row],[foreign_transaction]],ForeignRules[Foreign Transaction],ForeignRules[Risk Points],0)</f>
        <v>0</v>
      </c>
      <c r="N4614">
        <f>_xlfn.XLOOKUP(FraudData[[#This Row],[location_mismatch]],Table10[Location Mismatch],Table10[Risk Points],0)</f>
        <v>0</v>
      </c>
      <c r="O4614">
        <f>_xlfn.XLOOKUP(FraudData[[#This Row],[device_trust_score]],DeviceRules[Device Min],DeviceRules[Risk Points],,-1)</f>
        <v>1</v>
      </c>
      <c r="P4614">
        <f>_xlfn.XLOOKUP(FraudData[[#This Row],[velocity_last_24h]],VelocityRules[Velocity Min],VelocityRules[Risk Points],,-1)</f>
        <v>2</v>
      </c>
      <c r="Q4614">
        <f>_xlfn.XLOOKUP(FraudData[[#This Row],[merchant_category]],MerchantRules[Merchant Category],MerchantRules[Risk Points],0)</f>
        <v>0</v>
      </c>
      <c r="R4614">
        <f>SUM(FraudData[[#This Row],[Amount Risk]:[Merchant Risk]])</f>
        <v>3</v>
      </c>
      <c r="S4614" t="str" cm="1">
        <f t="array" ref="S4614">_xlfn.IFS(FraudData[[#This Row],[Fraud Risk Score]]&gt;=8,"High Risk",FraudData[[#This Row],[Fraud Risk Score]]&gt;=6,"Medium Risk",TRUE,"Low Risk")</f>
        <v>Low Risk</v>
      </c>
    </row>
    <row r="4615" spans="1:19">
      <c r="A4615">
        <v>4614</v>
      </c>
      <c r="B4615">
        <v>20.78</v>
      </c>
      <c r="C4615">
        <v>8</v>
      </c>
      <c r="D4615" t="s">
        <v>49</v>
      </c>
      <c r="E4615">
        <v>0</v>
      </c>
      <c r="F4615">
        <v>0</v>
      </c>
      <c r="G4615">
        <v>41</v>
      </c>
      <c r="H4615">
        <v>1</v>
      </c>
      <c r="I4615">
        <v>29</v>
      </c>
      <c r="J4615">
        <v>0</v>
      </c>
      <c r="K4615">
        <f>_xlfn.XLOOKUP(FraudData[[#This Row],[amount]],AmountRules[Amount Min],AmountRules[Risk Points],,-1)</f>
        <v>0</v>
      </c>
      <c r="L4615">
        <f>_xlfn.XLOOKUP(FraudData[[#This Row],[transaction_hour]],TimeRules[Hour Min],TimeRules[Risk Points],,-1)</f>
        <v>0</v>
      </c>
      <c r="M4615">
        <f>_xlfn.XLOOKUP(FraudData[[#This Row],[foreign_transaction]],ForeignRules[Foreign Transaction],ForeignRules[Risk Points],0)</f>
        <v>0</v>
      </c>
      <c r="N4615">
        <f>_xlfn.XLOOKUP(FraudData[[#This Row],[location_mismatch]],Table10[Location Mismatch],Table10[Risk Points],0)</f>
        <v>0</v>
      </c>
      <c r="O4615">
        <f>_xlfn.XLOOKUP(FraudData[[#This Row],[device_trust_score]],DeviceRules[Device Min],DeviceRules[Risk Points],,-1)</f>
        <v>2</v>
      </c>
      <c r="P4615">
        <f>_xlfn.XLOOKUP(FraudData[[#This Row],[velocity_last_24h]],VelocityRules[Velocity Min],VelocityRules[Risk Points],,-1)</f>
        <v>0</v>
      </c>
      <c r="Q4615">
        <f>_xlfn.XLOOKUP(FraudData[[#This Row],[merchant_category]],MerchantRules[Merchant Category],MerchantRules[Risk Points],0)</f>
        <v>1</v>
      </c>
      <c r="R4615">
        <f>SUM(FraudData[[#This Row],[Amount Risk]:[Merchant Risk]])</f>
        <v>3</v>
      </c>
      <c r="S4615" t="str" cm="1">
        <f t="array" ref="S4615">_xlfn.IFS(FraudData[[#This Row],[Fraud Risk Score]]&gt;=8,"High Risk",FraudData[[#This Row],[Fraud Risk Score]]&gt;=6,"Medium Risk",TRUE,"Low Risk")</f>
        <v>Low Risk</v>
      </c>
    </row>
    <row r="4616" spans="1:19">
      <c r="A4616">
        <v>4615</v>
      </c>
      <c r="B4616">
        <v>51.43</v>
      </c>
      <c r="C4616">
        <v>21</v>
      </c>
      <c r="D4616" t="s">
        <v>46</v>
      </c>
      <c r="E4616">
        <v>0</v>
      </c>
      <c r="F4616">
        <v>1</v>
      </c>
      <c r="G4616">
        <v>66</v>
      </c>
      <c r="H4616">
        <v>1</v>
      </c>
      <c r="I4616">
        <v>53</v>
      </c>
      <c r="J4616">
        <v>0</v>
      </c>
      <c r="K4616">
        <f>_xlfn.XLOOKUP(FraudData[[#This Row],[amount]],AmountRules[Amount Min],AmountRules[Risk Points],,-1)</f>
        <v>0</v>
      </c>
      <c r="L4616">
        <f>_xlfn.XLOOKUP(FraudData[[#This Row],[transaction_hour]],TimeRules[Hour Min],TimeRules[Risk Points],,-1)</f>
        <v>0</v>
      </c>
      <c r="M4616">
        <f>_xlfn.XLOOKUP(FraudData[[#This Row],[foreign_transaction]],ForeignRules[Foreign Transaction],ForeignRules[Risk Points],0)</f>
        <v>0</v>
      </c>
      <c r="N4616">
        <f>_xlfn.XLOOKUP(FraudData[[#This Row],[location_mismatch]],Table10[Location Mismatch],Table10[Risk Points],0)</f>
        <v>3</v>
      </c>
      <c r="O4616">
        <f>_xlfn.XLOOKUP(FraudData[[#This Row],[device_trust_score]],DeviceRules[Device Min],DeviceRules[Risk Points],,-1)</f>
        <v>1</v>
      </c>
      <c r="P4616">
        <f>_xlfn.XLOOKUP(FraudData[[#This Row],[velocity_last_24h]],VelocityRules[Velocity Min],VelocityRules[Risk Points],,-1)</f>
        <v>0</v>
      </c>
      <c r="Q4616">
        <f>_xlfn.XLOOKUP(FraudData[[#This Row],[merchant_category]],MerchantRules[Merchant Category],MerchantRules[Risk Points],0)</f>
        <v>0</v>
      </c>
      <c r="R4616">
        <f>SUM(FraudData[[#This Row],[Amount Risk]:[Merchant Risk]])</f>
        <v>4</v>
      </c>
      <c r="S4616" t="str" cm="1">
        <f t="array" ref="S4616">_xlfn.IFS(FraudData[[#This Row],[Fraud Risk Score]]&gt;=8,"High Risk",FraudData[[#This Row],[Fraud Risk Score]]&gt;=6,"Medium Risk",TRUE,"Low Risk")</f>
        <v>Low Risk</v>
      </c>
    </row>
    <row r="4617" spans="1:19">
      <c r="A4617">
        <v>4616</v>
      </c>
      <c r="B4617">
        <v>68.61</v>
      </c>
      <c r="C4617">
        <v>15</v>
      </c>
      <c r="D4617" t="s">
        <v>46</v>
      </c>
      <c r="E4617">
        <v>0</v>
      </c>
      <c r="F4617">
        <v>0</v>
      </c>
      <c r="G4617">
        <v>36</v>
      </c>
      <c r="H4617">
        <v>2</v>
      </c>
      <c r="I4617">
        <v>68</v>
      </c>
      <c r="J4617">
        <v>0</v>
      </c>
      <c r="K4617">
        <f>_xlfn.XLOOKUP(FraudData[[#This Row],[amount]],AmountRules[Amount Min],AmountRules[Risk Points],,-1)</f>
        <v>0</v>
      </c>
      <c r="L4617">
        <f>_xlfn.XLOOKUP(FraudData[[#This Row],[transaction_hour]],TimeRules[Hour Min],TimeRules[Risk Points],,-1)</f>
        <v>0</v>
      </c>
      <c r="M4617">
        <f>_xlfn.XLOOKUP(FraudData[[#This Row],[foreign_transaction]],ForeignRules[Foreign Transaction],ForeignRules[Risk Points],0)</f>
        <v>0</v>
      </c>
      <c r="N4617">
        <f>_xlfn.XLOOKUP(FraudData[[#This Row],[location_mismatch]],Table10[Location Mismatch],Table10[Risk Points],0)</f>
        <v>0</v>
      </c>
      <c r="O4617">
        <f>_xlfn.XLOOKUP(FraudData[[#This Row],[device_trust_score]],DeviceRules[Device Min],DeviceRules[Risk Points],,-1)</f>
        <v>2</v>
      </c>
      <c r="P4617">
        <f>_xlfn.XLOOKUP(FraudData[[#This Row],[velocity_last_24h]],VelocityRules[Velocity Min],VelocityRules[Risk Points],,-1)</f>
        <v>0</v>
      </c>
      <c r="Q4617">
        <f>_xlfn.XLOOKUP(FraudData[[#This Row],[merchant_category]],MerchantRules[Merchant Category],MerchantRules[Risk Points],0)</f>
        <v>0</v>
      </c>
      <c r="R4617">
        <f>SUM(FraudData[[#This Row],[Amount Risk]:[Merchant Risk]])</f>
        <v>2</v>
      </c>
      <c r="S4617" t="str" cm="1">
        <f t="array" ref="S4617">_xlfn.IFS(FraudData[[#This Row],[Fraud Risk Score]]&gt;=8,"High Risk",FraudData[[#This Row],[Fraud Risk Score]]&gt;=6,"Medium Risk",TRUE,"Low Risk")</f>
        <v>Low Risk</v>
      </c>
    </row>
    <row r="4618" spans="1:19">
      <c r="A4618">
        <v>4617</v>
      </c>
      <c r="B4618">
        <v>297.82</v>
      </c>
      <c r="C4618">
        <v>12</v>
      </c>
      <c r="D4618" t="s">
        <v>50</v>
      </c>
      <c r="E4618">
        <v>0</v>
      </c>
      <c r="F4618">
        <v>0</v>
      </c>
      <c r="G4618">
        <v>51</v>
      </c>
      <c r="H4618">
        <v>0</v>
      </c>
      <c r="I4618">
        <v>63</v>
      </c>
      <c r="J4618">
        <v>0</v>
      </c>
      <c r="K4618">
        <f>_xlfn.XLOOKUP(FraudData[[#This Row],[amount]],AmountRules[Amount Min],AmountRules[Risk Points],,-1)</f>
        <v>0</v>
      </c>
      <c r="L4618">
        <f>_xlfn.XLOOKUP(FraudData[[#This Row],[transaction_hour]],TimeRules[Hour Min],TimeRules[Risk Points],,-1)</f>
        <v>0</v>
      </c>
      <c r="M4618">
        <f>_xlfn.XLOOKUP(FraudData[[#This Row],[foreign_transaction]],ForeignRules[Foreign Transaction],ForeignRules[Risk Points],0)</f>
        <v>0</v>
      </c>
      <c r="N4618">
        <f>_xlfn.XLOOKUP(FraudData[[#This Row],[location_mismatch]],Table10[Location Mismatch],Table10[Risk Points],0)</f>
        <v>0</v>
      </c>
      <c r="O4618">
        <f>_xlfn.XLOOKUP(FraudData[[#This Row],[device_trust_score]],DeviceRules[Device Min],DeviceRules[Risk Points],,-1)</f>
        <v>1</v>
      </c>
      <c r="P4618">
        <f>_xlfn.XLOOKUP(FraudData[[#This Row],[velocity_last_24h]],VelocityRules[Velocity Min],VelocityRules[Risk Points],,-1)</f>
        <v>0</v>
      </c>
      <c r="Q4618">
        <f>_xlfn.XLOOKUP(FraudData[[#This Row],[merchant_category]],MerchantRules[Merchant Category],MerchantRules[Risk Points],0)</f>
        <v>0</v>
      </c>
      <c r="R4618">
        <f>SUM(FraudData[[#This Row],[Amount Risk]:[Merchant Risk]])</f>
        <v>1</v>
      </c>
      <c r="S4618" t="str" cm="1">
        <f t="array" ref="S4618">_xlfn.IFS(FraudData[[#This Row],[Fraud Risk Score]]&gt;=8,"High Risk",FraudData[[#This Row],[Fraud Risk Score]]&gt;=6,"Medium Risk",TRUE,"Low Risk")</f>
        <v>Low Risk</v>
      </c>
    </row>
    <row r="4619" spans="1:19">
      <c r="A4619">
        <v>4618</v>
      </c>
      <c r="B4619">
        <v>375</v>
      </c>
      <c r="C4619">
        <v>3</v>
      </c>
      <c r="D4619" t="s">
        <v>48</v>
      </c>
      <c r="E4619">
        <v>0</v>
      </c>
      <c r="F4619">
        <v>0</v>
      </c>
      <c r="G4619">
        <v>79</v>
      </c>
      <c r="H4619">
        <v>2</v>
      </c>
      <c r="I4619">
        <v>24</v>
      </c>
      <c r="J4619">
        <v>0</v>
      </c>
      <c r="K4619">
        <f>_xlfn.XLOOKUP(FraudData[[#This Row],[amount]],AmountRules[Amount Min],AmountRules[Risk Points],,-1)</f>
        <v>0</v>
      </c>
      <c r="L4619">
        <f>_xlfn.XLOOKUP(FraudData[[#This Row],[transaction_hour]],TimeRules[Hour Min],TimeRules[Risk Points],,-1)</f>
        <v>3</v>
      </c>
      <c r="M4619">
        <f>_xlfn.XLOOKUP(FraudData[[#This Row],[foreign_transaction]],ForeignRules[Foreign Transaction],ForeignRules[Risk Points],0)</f>
        <v>0</v>
      </c>
      <c r="N4619">
        <f>_xlfn.XLOOKUP(FraudData[[#This Row],[location_mismatch]],Table10[Location Mismatch],Table10[Risk Points],0)</f>
        <v>0</v>
      </c>
      <c r="O4619">
        <f>_xlfn.XLOOKUP(FraudData[[#This Row],[device_trust_score]],DeviceRules[Device Min],DeviceRules[Risk Points],,-1)</f>
        <v>0</v>
      </c>
      <c r="P4619">
        <f>_xlfn.XLOOKUP(FraudData[[#This Row],[velocity_last_24h]],VelocityRules[Velocity Min],VelocityRules[Risk Points],,-1)</f>
        <v>0</v>
      </c>
      <c r="Q4619">
        <f>_xlfn.XLOOKUP(FraudData[[#This Row],[merchant_category]],MerchantRules[Merchant Category],MerchantRules[Risk Points],0)</f>
        <v>0</v>
      </c>
      <c r="R4619">
        <f>SUM(FraudData[[#This Row],[Amount Risk]:[Merchant Risk]])</f>
        <v>3</v>
      </c>
      <c r="S4619" t="str" cm="1">
        <f t="array" ref="S4619">_xlfn.IFS(FraudData[[#This Row],[Fraud Risk Score]]&gt;=8,"High Risk",FraudData[[#This Row],[Fraud Risk Score]]&gt;=6,"Medium Risk",TRUE,"Low Risk")</f>
        <v>Low Risk</v>
      </c>
    </row>
    <row r="4620" spans="1:19">
      <c r="A4620">
        <v>4619</v>
      </c>
      <c r="B4620">
        <v>64.84</v>
      </c>
      <c r="C4620">
        <v>23</v>
      </c>
      <c r="D4620" t="s">
        <v>47</v>
      </c>
      <c r="E4620">
        <v>0</v>
      </c>
      <c r="F4620">
        <v>0</v>
      </c>
      <c r="G4620">
        <v>28</v>
      </c>
      <c r="H4620">
        <v>1</v>
      </c>
      <c r="I4620">
        <v>21</v>
      </c>
      <c r="J4620">
        <v>0</v>
      </c>
      <c r="K4620">
        <f>_xlfn.XLOOKUP(FraudData[[#This Row],[amount]],AmountRules[Amount Min],AmountRules[Risk Points],,-1)</f>
        <v>0</v>
      </c>
      <c r="L4620">
        <f>_xlfn.XLOOKUP(FraudData[[#This Row],[transaction_hour]],TimeRules[Hour Min],TimeRules[Risk Points],,-1)</f>
        <v>1</v>
      </c>
      <c r="M4620">
        <f>_xlfn.XLOOKUP(FraudData[[#This Row],[foreign_transaction]],ForeignRules[Foreign Transaction],ForeignRules[Risk Points],0)</f>
        <v>0</v>
      </c>
      <c r="N4620">
        <f>_xlfn.XLOOKUP(FraudData[[#This Row],[location_mismatch]],Table10[Location Mismatch],Table10[Risk Points],0)</f>
        <v>0</v>
      </c>
      <c r="O4620">
        <f>_xlfn.XLOOKUP(FraudData[[#This Row],[device_trust_score]],DeviceRules[Device Min],DeviceRules[Risk Points],,-1)</f>
        <v>3</v>
      </c>
      <c r="P4620">
        <f>_xlfn.XLOOKUP(FraudData[[#This Row],[velocity_last_24h]],VelocityRules[Velocity Min],VelocityRules[Risk Points],,-1)</f>
        <v>0</v>
      </c>
      <c r="Q4620">
        <f>_xlfn.XLOOKUP(FraudData[[#This Row],[merchant_category]],MerchantRules[Merchant Category],MerchantRules[Risk Points],0)</f>
        <v>0</v>
      </c>
      <c r="R4620">
        <f>SUM(FraudData[[#This Row],[Amount Risk]:[Merchant Risk]])</f>
        <v>4</v>
      </c>
      <c r="S4620" t="str" cm="1">
        <f t="array" ref="S4620">_xlfn.IFS(FraudData[[#This Row],[Fraud Risk Score]]&gt;=8,"High Risk",FraudData[[#This Row],[Fraud Risk Score]]&gt;=6,"Medium Risk",TRUE,"Low Risk")</f>
        <v>Low Risk</v>
      </c>
    </row>
    <row r="4621" spans="1:19">
      <c r="A4621">
        <v>4620</v>
      </c>
      <c r="B4621">
        <v>352.23</v>
      </c>
      <c r="C4621">
        <v>8</v>
      </c>
      <c r="D4621" t="s">
        <v>46</v>
      </c>
      <c r="E4621">
        <v>0</v>
      </c>
      <c r="F4621">
        <v>0</v>
      </c>
      <c r="G4621">
        <v>59</v>
      </c>
      <c r="H4621">
        <v>0</v>
      </c>
      <c r="I4621">
        <v>29</v>
      </c>
      <c r="J4621">
        <v>0</v>
      </c>
      <c r="K4621">
        <f>_xlfn.XLOOKUP(FraudData[[#This Row],[amount]],AmountRules[Amount Min],AmountRules[Risk Points],,-1)</f>
        <v>0</v>
      </c>
      <c r="L4621">
        <f>_xlfn.XLOOKUP(FraudData[[#This Row],[transaction_hour]],TimeRules[Hour Min],TimeRules[Risk Points],,-1)</f>
        <v>0</v>
      </c>
      <c r="M4621">
        <f>_xlfn.XLOOKUP(FraudData[[#This Row],[foreign_transaction]],ForeignRules[Foreign Transaction],ForeignRules[Risk Points],0)</f>
        <v>0</v>
      </c>
      <c r="N4621">
        <f>_xlfn.XLOOKUP(FraudData[[#This Row],[location_mismatch]],Table10[Location Mismatch],Table10[Risk Points],0)</f>
        <v>0</v>
      </c>
      <c r="O4621">
        <f>_xlfn.XLOOKUP(FraudData[[#This Row],[device_trust_score]],DeviceRules[Device Min],DeviceRules[Risk Points],,-1)</f>
        <v>1</v>
      </c>
      <c r="P4621">
        <f>_xlfn.XLOOKUP(FraudData[[#This Row],[velocity_last_24h]],VelocityRules[Velocity Min],VelocityRules[Risk Points],,-1)</f>
        <v>0</v>
      </c>
      <c r="Q4621">
        <f>_xlfn.XLOOKUP(FraudData[[#This Row],[merchant_category]],MerchantRules[Merchant Category],MerchantRules[Risk Points],0)</f>
        <v>0</v>
      </c>
      <c r="R4621">
        <f>SUM(FraudData[[#This Row],[Amount Risk]:[Merchant Risk]])</f>
        <v>1</v>
      </c>
      <c r="S4621" t="str" cm="1">
        <f t="array" ref="S4621">_xlfn.IFS(FraudData[[#This Row],[Fraud Risk Score]]&gt;=8,"High Risk",FraudData[[#This Row],[Fraud Risk Score]]&gt;=6,"Medium Risk",TRUE,"Low Risk")</f>
        <v>Low Risk</v>
      </c>
    </row>
    <row r="4622" spans="1:19">
      <c r="A4622">
        <v>4621</v>
      </c>
      <c r="B4622">
        <v>350.37</v>
      </c>
      <c r="C4622">
        <v>20</v>
      </c>
      <c r="D4622" t="s">
        <v>49</v>
      </c>
      <c r="E4622">
        <v>0</v>
      </c>
      <c r="F4622">
        <v>0</v>
      </c>
      <c r="G4622">
        <v>89</v>
      </c>
      <c r="H4622">
        <v>1</v>
      </c>
      <c r="I4622">
        <v>24</v>
      </c>
      <c r="J4622">
        <v>0</v>
      </c>
      <c r="K4622">
        <f>_xlfn.XLOOKUP(FraudData[[#This Row],[amount]],AmountRules[Amount Min],AmountRules[Risk Points],,-1)</f>
        <v>0</v>
      </c>
      <c r="L4622">
        <f>_xlfn.XLOOKUP(FraudData[[#This Row],[transaction_hour]],TimeRules[Hour Min],TimeRules[Risk Points],,-1)</f>
        <v>0</v>
      </c>
      <c r="M4622">
        <f>_xlfn.XLOOKUP(FraudData[[#This Row],[foreign_transaction]],ForeignRules[Foreign Transaction],ForeignRules[Risk Points],0)</f>
        <v>0</v>
      </c>
      <c r="N4622">
        <f>_xlfn.XLOOKUP(FraudData[[#This Row],[location_mismatch]],Table10[Location Mismatch],Table10[Risk Points],0)</f>
        <v>0</v>
      </c>
      <c r="O4622">
        <f>_xlfn.XLOOKUP(FraudData[[#This Row],[device_trust_score]],DeviceRules[Device Min],DeviceRules[Risk Points],,-1)</f>
        <v>0</v>
      </c>
      <c r="P4622">
        <f>_xlfn.XLOOKUP(FraudData[[#This Row],[velocity_last_24h]],VelocityRules[Velocity Min],VelocityRules[Risk Points],,-1)</f>
        <v>0</v>
      </c>
      <c r="Q4622">
        <f>_xlfn.XLOOKUP(FraudData[[#This Row],[merchant_category]],MerchantRules[Merchant Category],MerchantRules[Risk Points],0)</f>
        <v>1</v>
      </c>
      <c r="R4622">
        <f>SUM(FraudData[[#This Row],[Amount Risk]:[Merchant Risk]])</f>
        <v>1</v>
      </c>
      <c r="S4622" t="str" cm="1">
        <f t="array" ref="S4622">_xlfn.IFS(FraudData[[#This Row],[Fraud Risk Score]]&gt;=8,"High Risk",FraudData[[#This Row],[Fraud Risk Score]]&gt;=6,"Medium Risk",TRUE,"Low Risk")</f>
        <v>Low Risk</v>
      </c>
    </row>
    <row r="4623" spans="1:19">
      <c r="A4623">
        <v>4622</v>
      </c>
      <c r="B4623">
        <v>260.39999999999998</v>
      </c>
      <c r="C4623">
        <v>17</v>
      </c>
      <c r="D4623" t="s">
        <v>46</v>
      </c>
      <c r="E4623">
        <v>0</v>
      </c>
      <c r="F4623">
        <v>0</v>
      </c>
      <c r="G4623">
        <v>53</v>
      </c>
      <c r="H4623">
        <v>2</v>
      </c>
      <c r="I4623">
        <v>63</v>
      </c>
      <c r="J4623">
        <v>0</v>
      </c>
      <c r="K4623">
        <f>_xlfn.XLOOKUP(FraudData[[#This Row],[amount]],AmountRules[Amount Min],AmountRules[Risk Points],,-1)</f>
        <v>0</v>
      </c>
      <c r="L4623">
        <f>_xlfn.XLOOKUP(FraudData[[#This Row],[transaction_hour]],TimeRules[Hour Min],TimeRules[Risk Points],,-1)</f>
        <v>0</v>
      </c>
      <c r="M4623">
        <f>_xlfn.XLOOKUP(FraudData[[#This Row],[foreign_transaction]],ForeignRules[Foreign Transaction],ForeignRules[Risk Points],0)</f>
        <v>0</v>
      </c>
      <c r="N4623">
        <f>_xlfn.XLOOKUP(FraudData[[#This Row],[location_mismatch]],Table10[Location Mismatch],Table10[Risk Points],0)</f>
        <v>0</v>
      </c>
      <c r="O4623">
        <f>_xlfn.XLOOKUP(FraudData[[#This Row],[device_trust_score]],DeviceRules[Device Min],DeviceRules[Risk Points],,-1)</f>
        <v>1</v>
      </c>
      <c r="P4623">
        <f>_xlfn.XLOOKUP(FraudData[[#This Row],[velocity_last_24h]],VelocityRules[Velocity Min],VelocityRules[Risk Points],,-1)</f>
        <v>0</v>
      </c>
      <c r="Q4623">
        <f>_xlfn.XLOOKUP(FraudData[[#This Row],[merchant_category]],MerchantRules[Merchant Category],MerchantRules[Risk Points],0)</f>
        <v>0</v>
      </c>
      <c r="R4623">
        <f>SUM(FraudData[[#This Row],[Amount Risk]:[Merchant Risk]])</f>
        <v>1</v>
      </c>
      <c r="S4623" t="str" cm="1">
        <f t="array" ref="S4623">_xlfn.IFS(FraudData[[#This Row],[Fraud Risk Score]]&gt;=8,"High Risk",FraudData[[#This Row],[Fraud Risk Score]]&gt;=6,"Medium Risk",TRUE,"Low Risk")</f>
        <v>Low Risk</v>
      </c>
    </row>
    <row r="4624" spans="1:19">
      <c r="A4624">
        <v>4623</v>
      </c>
      <c r="B4624">
        <v>28.55</v>
      </c>
      <c r="C4624">
        <v>14</v>
      </c>
      <c r="D4624" t="s">
        <v>46</v>
      </c>
      <c r="E4624">
        <v>0</v>
      </c>
      <c r="F4624">
        <v>0</v>
      </c>
      <c r="G4624">
        <v>96</v>
      </c>
      <c r="H4624">
        <v>2</v>
      </c>
      <c r="I4624">
        <v>32</v>
      </c>
      <c r="J4624">
        <v>0</v>
      </c>
      <c r="K4624">
        <f>_xlfn.XLOOKUP(FraudData[[#This Row],[amount]],AmountRules[Amount Min],AmountRules[Risk Points],,-1)</f>
        <v>0</v>
      </c>
      <c r="L4624">
        <f>_xlfn.XLOOKUP(FraudData[[#This Row],[transaction_hour]],TimeRules[Hour Min],TimeRules[Risk Points],,-1)</f>
        <v>0</v>
      </c>
      <c r="M4624">
        <f>_xlfn.XLOOKUP(FraudData[[#This Row],[foreign_transaction]],ForeignRules[Foreign Transaction],ForeignRules[Risk Points],0)</f>
        <v>0</v>
      </c>
      <c r="N4624">
        <f>_xlfn.XLOOKUP(FraudData[[#This Row],[location_mismatch]],Table10[Location Mismatch],Table10[Risk Points],0)</f>
        <v>0</v>
      </c>
      <c r="O4624">
        <f>_xlfn.XLOOKUP(FraudData[[#This Row],[device_trust_score]],DeviceRules[Device Min],DeviceRules[Risk Points],,-1)</f>
        <v>0</v>
      </c>
      <c r="P4624">
        <f>_xlfn.XLOOKUP(FraudData[[#This Row],[velocity_last_24h]],VelocityRules[Velocity Min],VelocityRules[Risk Points],,-1)</f>
        <v>0</v>
      </c>
      <c r="Q4624">
        <f>_xlfn.XLOOKUP(FraudData[[#This Row],[merchant_category]],MerchantRules[Merchant Category],MerchantRules[Risk Points],0)</f>
        <v>0</v>
      </c>
      <c r="R4624">
        <f>SUM(FraudData[[#This Row],[Amount Risk]:[Merchant Risk]])</f>
        <v>0</v>
      </c>
      <c r="S4624" t="str" cm="1">
        <f t="array" ref="S4624">_xlfn.IFS(FraudData[[#This Row],[Fraud Risk Score]]&gt;=8,"High Risk",FraudData[[#This Row],[Fraud Risk Score]]&gt;=6,"Medium Risk",TRUE,"Low Risk")</f>
        <v>Low Risk</v>
      </c>
    </row>
    <row r="4625" spans="1:19">
      <c r="A4625">
        <v>4624</v>
      </c>
      <c r="B4625">
        <v>211</v>
      </c>
      <c r="C4625">
        <v>14</v>
      </c>
      <c r="D4625" t="s">
        <v>47</v>
      </c>
      <c r="E4625">
        <v>0</v>
      </c>
      <c r="F4625">
        <v>0</v>
      </c>
      <c r="G4625">
        <v>96</v>
      </c>
      <c r="H4625">
        <v>1</v>
      </c>
      <c r="I4625">
        <v>23</v>
      </c>
      <c r="J4625">
        <v>0</v>
      </c>
      <c r="K4625">
        <f>_xlfn.XLOOKUP(FraudData[[#This Row],[amount]],AmountRules[Amount Min],AmountRules[Risk Points],,-1)</f>
        <v>0</v>
      </c>
      <c r="L4625">
        <f>_xlfn.XLOOKUP(FraudData[[#This Row],[transaction_hour]],TimeRules[Hour Min],TimeRules[Risk Points],,-1)</f>
        <v>0</v>
      </c>
      <c r="M4625">
        <f>_xlfn.XLOOKUP(FraudData[[#This Row],[foreign_transaction]],ForeignRules[Foreign Transaction],ForeignRules[Risk Points],0)</f>
        <v>0</v>
      </c>
      <c r="N4625">
        <f>_xlfn.XLOOKUP(FraudData[[#This Row],[location_mismatch]],Table10[Location Mismatch],Table10[Risk Points],0)</f>
        <v>0</v>
      </c>
      <c r="O4625">
        <f>_xlfn.XLOOKUP(FraudData[[#This Row],[device_trust_score]],DeviceRules[Device Min],DeviceRules[Risk Points],,-1)</f>
        <v>0</v>
      </c>
      <c r="P4625">
        <f>_xlfn.XLOOKUP(FraudData[[#This Row],[velocity_last_24h]],VelocityRules[Velocity Min],VelocityRules[Risk Points],,-1)</f>
        <v>0</v>
      </c>
      <c r="Q4625">
        <f>_xlfn.XLOOKUP(FraudData[[#This Row],[merchant_category]],MerchantRules[Merchant Category],MerchantRules[Risk Points],0)</f>
        <v>0</v>
      </c>
      <c r="R4625">
        <f>SUM(FraudData[[#This Row],[Amount Risk]:[Merchant Risk]])</f>
        <v>0</v>
      </c>
      <c r="S4625" t="str" cm="1">
        <f t="array" ref="S4625">_xlfn.IFS(FraudData[[#This Row],[Fraud Risk Score]]&gt;=8,"High Risk",FraudData[[#This Row],[Fraud Risk Score]]&gt;=6,"Medium Risk",TRUE,"Low Risk")</f>
        <v>Low Risk</v>
      </c>
    </row>
    <row r="4626" spans="1:19">
      <c r="A4626">
        <v>4625</v>
      </c>
      <c r="B4626">
        <v>522.15</v>
      </c>
      <c r="C4626">
        <v>5</v>
      </c>
      <c r="D4626" t="s">
        <v>47</v>
      </c>
      <c r="E4626">
        <v>0</v>
      </c>
      <c r="F4626">
        <v>0</v>
      </c>
      <c r="G4626">
        <v>60</v>
      </c>
      <c r="H4626">
        <v>1</v>
      </c>
      <c r="I4626">
        <v>34</v>
      </c>
      <c r="J4626">
        <v>0</v>
      </c>
      <c r="K4626">
        <f>_xlfn.XLOOKUP(FraudData[[#This Row],[amount]],AmountRules[Amount Min],AmountRules[Risk Points],,-1)</f>
        <v>1</v>
      </c>
      <c r="L4626">
        <f>_xlfn.XLOOKUP(FraudData[[#This Row],[transaction_hour]],TimeRules[Hour Min],TimeRules[Risk Points],,-1)</f>
        <v>0</v>
      </c>
      <c r="M4626">
        <f>_xlfn.XLOOKUP(FraudData[[#This Row],[foreign_transaction]],ForeignRules[Foreign Transaction],ForeignRules[Risk Points],0)</f>
        <v>0</v>
      </c>
      <c r="N4626">
        <f>_xlfn.XLOOKUP(FraudData[[#This Row],[location_mismatch]],Table10[Location Mismatch],Table10[Risk Points],0)</f>
        <v>0</v>
      </c>
      <c r="O4626">
        <f>_xlfn.XLOOKUP(FraudData[[#This Row],[device_trust_score]],DeviceRules[Device Min],DeviceRules[Risk Points],,-1)</f>
        <v>1</v>
      </c>
      <c r="P4626">
        <f>_xlfn.XLOOKUP(FraudData[[#This Row],[velocity_last_24h]],VelocityRules[Velocity Min],VelocityRules[Risk Points],,-1)</f>
        <v>0</v>
      </c>
      <c r="Q4626">
        <f>_xlfn.XLOOKUP(FraudData[[#This Row],[merchant_category]],MerchantRules[Merchant Category],MerchantRules[Risk Points],0)</f>
        <v>0</v>
      </c>
      <c r="R4626">
        <f>SUM(FraudData[[#This Row],[Amount Risk]:[Merchant Risk]])</f>
        <v>2</v>
      </c>
      <c r="S4626" t="str" cm="1">
        <f t="array" ref="S4626">_xlfn.IFS(FraudData[[#This Row],[Fraud Risk Score]]&gt;=8,"High Risk",FraudData[[#This Row],[Fraud Risk Score]]&gt;=6,"Medium Risk",TRUE,"Low Risk")</f>
        <v>Low Risk</v>
      </c>
    </row>
    <row r="4627" spans="1:19">
      <c r="A4627">
        <v>4626</v>
      </c>
      <c r="B4627">
        <v>206.53</v>
      </c>
      <c r="C4627">
        <v>10</v>
      </c>
      <c r="D4627" t="s">
        <v>48</v>
      </c>
      <c r="E4627">
        <v>0</v>
      </c>
      <c r="F4627">
        <v>0</v>
      </c>
      <c r="G4627">
        <v>58</v>
      </c>
      <c r="H4627">
        <v>3</v>
      </c>
      <c r="I4627">
        <v>34</v>
      </c>
      <c r="J4627">
        <v>0</v>
      </c>
      <c r="K4627">
        <f>_xlfn.XLOOKUP(FraudData[[#This Row],[amount]],AmountRules[Amount Min],AmountRules[Risk Points],,-1)</f>
        <v>0</v>
      </c>
      <c r="L4627">
        <f>_xlfn.XLOOKUP(FraudData[[#This Row],[transaction_hour]],TimeRules[Hour Min],TimeRules[Risk Points],,-1)</f>
        <v>0</v>
      </c>
      <c r="M4627">
        <f>_xlfn.XLOOKUP(FraudData[[#This Row],[foreign_transaction]],ForeignRules[Foreign Transaction],ForeignRules[Risk Points],0)</f>
        <v>0</v>
      </c>
      <c r="N4627">
        <f>_xlfn.XLOOKUP(FraudData[[#This Row],[location_mismatch]],Table10[Location Mismatch],Table10[Risk Points],0)</f>
        <v>0</v>
      </c>
      <c r="O4627">
        <f>_xlfn.XLOOKUP(FraudData[[#This Row],[device_trust_score]],DeviceRules[Device Min],DeviceRules[Risk Points],,-1)</f>
        <v>1</v>
      </c>
      <c r="P4627">
        <f>_xlfn.XLOOKUP(FraudData[[#This Row],[velocity_last_24h]],VelocityRules[Velocity Min],VelocityRules[Risk Points],,-1)</f>
        <v>0</v>
      </c>
      <c r="Q4627">
        <f>_xlfn.XLOOKUP(FraudData[[#This Row],[merchant_category]],MerchantRules[Merchant Category],MerchantRules[Risk Points],0)</f>
        <v>0</v>
      </c>
      <c r="R4627">
        <f>SUM(FraudData[[#This Row],[Amount Risk]:[Merchant Risk]])</f>
        <v>1</v>
      </c>
      <c r="S4627" t="str" cm="1">
        <f t="array" ref="S4627">_xlfn.IFS(FraudData[[#This Row],[Fraud Risk Score]]&gt;=8,"High Risk",FraudData[[#This Row],[Fraud Risk Score]]&gt;=6,"Medium Risk",TRUE,"Low Risk")</f>
        <v>Low Risk</v>
      </c>
    </row>
    <row r="4628" spans="1:19">
      <c r="A4628">
        <v>4627</v>
      </c>
      <c r="B4628">
        <v>72.52</v>
      </c>
      <c r="C4628">
        <v>7</v>
      </c>
      <c r="D4628" t="s">
        <v>46</v>
      </c>
      <c r="E4628">
        <v>0</v>
      </c>
      <c r="F4628">
        <v>0</v>
      </c>
      <c r="G4628">
        <v>60</v>
      </c>
      <c r="H4628">
        <v>1</v>
      </c>
      <c r="I4628">
        <v>61</v>
      </c>
      <c r="J4628">
        <v>0</v>
      </c>
      <c r="K4628">
        <f>_xlfn.XLOOKUP(FraudData[[#This Row],[amount]],AmountRules[Amount Min],AmountRules[Risk Points],,-1)</f>
        <v>0</v>
      </c>
      <c r="L4628">
        <f>_xlfn.XLOOKUP(FraudData[[#This Row],[transaction_hour]],TimeRules[Hour Min],TimeRules[Risk Points],,-1)</f>
        <v>0</v>
      </c>
      <c r="M4628">
        <f>_xlfn.XLOOKUP(FraudData[[#This Row],[foreign_transaction]],ForeignRules[Foreign Transaction],ForeignRules[Risk Points],0)</f>
        <v>0</v>
      </c>
      <c r="N4628">
        <f>_xlfn.XLOOKUP(FraudData[[#This Row],[location_mismatch]],Table10[Location Mismatch],Table10[Risk Points],0)</f>
        <v>0</v>
      </c>
      <c r="O4628">
        <f>_xlfn.XLOOKUP(FraudData[[#This Row],[device_trust_score]],DeviceRules[Device Min],DeviceRules[Risk Points],,-1)</f>
        <v>1</v>
      </c>
      <c r="P4628">
        <f>_xlfn.XLOOKUP(FraudData[[#This Row],[velocity_last_24h]],VelocityRules[Velocity Min],VelocityRules[Risk Points],,-1)</f>
        <v>0</v>
      </c>
      <c r="Q4628">
        <f>_xlfn.XLOOKUP(FraudData[[#This Row],[merchant_category]],MerchantRules[Merchant Category],MerchantRules[Risk Points],0)</f>
        <v>0</v>
      </c>
      <c r="R4628">
        <f>SUM(FraudData[[#This Row],[Amount Risk]:[Merchant Risk]])</f>
        <v>1</v>
      </c>
      <c r="S4628" t="str" cm="1">
        <f t="array" ref="S4628">_xlfn.IFS(FraudData[[#This Row],[Fraud Risk Score]]&gt;=8,"High Risk",FraudData[[#This Row],[Fraud Risk Score]]&gt;=6,"Medium Risk",TRUE,"Low Risk")</f>
        <v>Low Risk</v>
      </c>
    </row>
    <row r="4629" spans="1:19">
      <c r="A4629">
        <v>4628</v>
      </c>
      <c r="B4629">
        <v>124.98</v>
      </c>
      <c r="C4629">
        <v>20</v>
      </c>
      <c r="D4629" t="s">
        <v>46</v>
      </c>
      <c r="E4629">
        <v>0</v>
      </c>
      <c r="F4629">
        <v>1</v>
      </c>
      <c r="G4629">
        <v>79</v>
      </c>
      <c r="H4629">
        <v>0</v>
      </c>
      <c r="I4629">
        <v>21</v>
      </c>
      <c r="J4629">
        <v>0</v>
      </c>
      <c r="K4629">
        <f>_xlfn.XLOOKUP(FraudData[[#This Row],[amount]],AmountRules[Amount Min],AmountRules[Risk Points],,-1)</f>
        <v>0</v>
      </c>
      <c r="L4629">
        <f>_xlfn.XLOOKUP(FraudData[[#This Row],[transaction_hour]],TimeRules[Hour Min],TimeRules[Risk Points],,-1)</f>
        <v>0</v>
      </c>
      <c r="M4629">
        <f>_xlfn.XLOOKUP(FraudData[[#This Row],[foreign_transaction]],ForeignRules[Foreign Transaction],ForeignRules[Risk Points],0)</f>
        <v>0</v>
      </c>
      <c r="N4629">
        <f>_xlfn.XLOOKUP(FraudData[[#This Row],[location_mismatch]],Table10[Location Mismatch],Table10[Risk Points],0)</f>
        <v>3</v>
      </c>
      <c r="O4629">
        <f>_xlfn.XLOOKUP(FraudData[[#This Row],[device_trust_score]],DeviceRules[Device Min],DeviceRules[Risk Points],,-1)</f>
        <v>0</v>
      </c>
      <c r="P4629">
        <f>_xlfn.XLOOKUP(FraudData[[#This Row],[velocity_last_24h]],VelocityRules[Velocity Min],VelocityRules[Risk Points],,-1)</f>
        <v>0</v>
      </c>
      <c r="Q4629">
        <f>_xlfn.XLOOKUP(FraudData[[#This Row],[merchant_category]],MerchantRules[Merchant Category],MerchantRules[Risk Points],0)</f>
        <v>0</v>
      </c>
      <c r="R4629">
        <f>SUM(FraudData[[#This Row],[Amount Risk]:[Merchant Risk]])</f>
        <v>3</v>
      </c>
      <c r="S4629" t="str" cm="1">
        <f t="array" ref="S4629">_xlfn.IFS(FraudData[[#This Row],[Fraud Risk Score]]&gt;=8,"High Risk",FraudData[[#This Row],[Fraud Risk Score]]&gt;=6,"Medium Risk",TRUE,"Low Risk")</f>
        <v>Low Risk</v>
      </c>
    </row>
    <row r="4630" spans="1:19">
      <c r="A4630">
        <v>4629</v>
      </c>
      <c r="B4630">
        <v>186.78</v>
      </c>
      <c r="C4630">
        <v>16</v>
      </c>
      <c r="D4630" t="s">
        <v>50</v>
      </c>
      <c r="E4630">
        <v>0</v>
      </c>
      <c r="F4630">
        <v>0</v>
      </c>
      <c r="G4630">
        <v>28</v>
      </c>
      <c r="H4630">
        <v>1</v>
      </c>
      <c r="I4630">
        <v>24</v>
      </c>
      <c r="J4630">
        <v>0</v>
      </c>
      <c r="K4630">
        <f>_xlfn.XLOOKUP(FraudData[[#This Row],[amount]],AmountRules[Amount Min],AmountRules[Risk Points],,-1)</f>
        <v>0</v>
      </c>
      <c r="L4630">
        <f>_xlfn.XLOOKUP(FraudData[[#This Row],[transaction_hour]],TimeRules[Hour Min],TimeRules[Risk Points],,-1)</f>
        <v>0</v>
      </c>
      <c r="M4630">
        <f>_xlfn.XLOOKUP(FraudData[[#This Row],[foreign_transaction]],ForeignRules[Foreign Transaction],ForeignRules[Risk Points],0)</f>
        <v>0</v>
      </c>
      <c r="N4630">
        <f>_xlfn.XLOOKUP(FraudData[[#This Row],[location_mismatch]],Table10[Location Mismatch],Table10[Risk Points],0)</f>
        <v>0</v>
      </c>
      <c r="O4630">
        <f>_xlfn.XLOOKUP(FraudData[[#This Row],[device_trust_score]],DeviceRules[Device Min],DeviceRules[Risk Points],,-1)</f>
        <v>3</v>
      </c>
      <c r="P4630">
        <f>_xlfn.XLOOKUP(FraudData[[#This Row],[velocity_last_24h]],VelocityRules[Velocity Min],VelocityRules[Risk Points],,-1)</f>
        <v>0</v>
      </c>
      <c r="Q4630">
        <f>_xlfn.XLOOKUP(FraudData[[#This Row],[merchant_category]],MerchantRules[Merchant Category],MerchantRules[Risk Points],0)</f>
        <v>0</v>
      </c>
      <c r="R4630">
        <f>SUM(FraudData[[#This Row],[Amount Risk]:[Merchant Risk]])</f>
        <v>3</v>
      </c>
      <c r="S4630" t="str" cm="1">
        <f t="array" ref="S4630">_xlfn.IFS(FraudData[[#This Row],[Fraud Risk Score]]&gt;=8,"High Risk",FraudData[[#This Row],[Fraud Risk Score]]&gt;=6,"Medium Risk",TRUE,"Low Risk")</f>
        <v>Low Risk</v>
      </c>
    </row>
    <row r="4631" spans="1:19">
      <c r="A4631">
        <v>4630</v>
      </c>
      <c r="B4631">
        <v>128.61000000000001</v>
      </c>
      <c r="C4631">
        <v>23</v>
      </c>
      <c r="D4631" t="s">
        <v>50</v>
      </c>
      <c r="E4631">
        <v>0</v>
      </c>
      <c r="F4631">
        <v>0</v>
      </c>
      <c r="G4631">
        <v>35</v>
      </c>
      <c r="H4631">
        <v>1</v>
      </c>
      <c r="I4631">
        <v>53</v>
      </c>
      <c r="J4631">
        <v>0</v>
      </c>
      <c r="K4631">
        <f>_xlfn.XLOOKUP(FraudData[[#This Row],[amount]],AmountRules[Amount Min],AmountRules[Risk Points],,-1)</f>
        <v>0</v>
      </c>
      <c r="L4631">
        <f>_xlfn.XLOOKUP(FraudData[[#This Row],[transaction_hour]],TimeRules[Hour Min],TimeRules[Risk Points],,-1)</f>
        <v>1</v>
      </c>
      <c r="M4631">
        <f>_xlfn.XLOOKUP(FraudData[[#This Row],[foreign_transaction]],ForeignRules[Foreign Transaction],ForeignRules[Risk Points],0)</f>
        <v>0</v>
      </c>
      <c r="N4631">
        <f>_xlfn.XLOOKUP(FraudData[[#This Row],[location_mismatch]],Table10[Location Mismatch],Table10[Risk Points],0)</f>
        <v>0</v>
      </c>
      <c r="O4631">
        <f>_xlfn.XLOOKUP(FraudData[[#This Row],[device_trust_score]],DeviceRules[Device Min],DeviceRules[Risk Points],,-1)</f>
        <v>2</v>
      </c>
      <c r="P4631">
        <f>_xlfn.XLOOKUP(FraudData[[#This Row],[velocity_last_24h]],VelocityRules[Velocity Min],VelocityRules[Risk Points],,-1)</f>
        <v>0</v>
      </c>
      <c r="Q4631">
        <f>_xlfn.XLOOKUP(FraudData[[#This Row],[merchant_category]],MerchantRules[Merchant Category],MerchantRules[Risk Points],0)</f>
        <v>0</v>
      </c>
      <c r="R4631">
        <f>SUM(FraudData[[#This Row],[Amount Risk]:[Merchant Risk]])</f>
        <v>3</v>
      </c>
      <c r="S4631" t="str" cm="1">
        <f t="array" ref="S4631">_xlfn.IFS(FraudData[[#This Row],[Fraud Risk Score]]&gt;=8,"High Risk",FraudData[[#This Row],[Fraud Risk Score]]&gt;=6,"Medium Risk",TRUE,"Low Risk")</f>
        <v>Low Risk</v>
      </c>
    </row>
    <row r="4632" spans="1:19">
      <c r="A4632">
        <v>4631</v>
      </c>
      <c r="B4632">
        <v>23</v>
      </c>
      <c r="C4632">
        <v>16</v>
      </c>
      <c r="D4632" t="s">
        <v>49</v>
      </c>
      <c r="E4632">
        <v>0</v>
      </c>
      <c r="F4632">
        <v>0</v>
      </c>
      <c r="G4632">
        <v>83</v>
      </c>
      <c r="H4632">
        <v>4</v>
      </c>
      <c r="I4632">
        <v>24</v>
      </c>
      <c r="J4632">
        <v>0</v>
      </c>
      <c r="K4632">
        <f>_xlfn.XLOOKUP(FraudData[[#This Row],[amount]],AmountRules[Amount Min],AmountRules[Risk Points],,-1)</f>
        <v>0</v>
      </c>
      <c r="L4632">
        <f>_xlfn.XLOOKUP(FraudData[[#This Row],[transaction_hour]],TimeRules[Hour Min],TimeRules[Risk Points],,-1)</f>
        <v>0</v>
      </c>
      <c r="M4632">
        <f>_xlfn.XLOOKUP(FraudData[[#This Row],[foreign_transaction]],ForeignRules[Foreign Transaction],ForeignRules[Risk Points],0)</f>
        <v>0</v>
      </c>
      <c r="N4632">
        <f>_xlfn.XLOOKUP(FraudData[[#This Row],[location_mismatch]],Table10[Location Mismatch],Table10[Risk Points],0)</f>
        <v>0</v>
      </c>
      <c r="O4632">
        <f>_xlfn.XLOOKUP(FraudData[[#This Row],[device_trust_score]],DeviceRules[Device Min],DeviceRules[Risk Points],,-1)</f>
        <v>0</v>
      </c>
      <c r="P4632">
        <f>_xlfn.XLOOKUP(FraudData[[#This Row],[velocity_last_24h]],VelocityRules[Velocity Min],VelocityRules[Risk Points],,-1)</f>
        <v>0</v>
      </c>
      <c r="Q4632">
        <f>_xlfn.XLOOKUP(FraudData[[#This Row],[merchant_category]],MerchantRules[Merchant Category],MerchantRules[Risk Points],0)</f>
        <v>1</v>
      </c>
      <c r="R4632">
        <f>SUM(FraudData[[#This Row],[Amount Risk]:[Merchant Risk]])</f>
        <v>1</v>
      </c>
      <c r="S4632" t="str" cm="1">
        <f t="array" ref="S4632">_xlfn.IFS(FraudData[[#This Row],[Fraud Risk Score]]&gt;=8,"High Risk",FraudData[[#This Row],[Fraud Risk Score]]&gt;=6,"Medium Risk",TRUE,"Low Risk")</f>
        <v>Low Risk</v>
      </c>
    </row>
    <row r="4633" spans="1:19">
      <c r="A4633">
        <v>4632</v>
      </c>
      <c r="B4633">
        <v>67.33</v>
      </c>
      <c r="C4633">
        <v>23</v>
      </c>
      <c r="D4633" t="s">
        <v>49</v>
      </c>
      <c r="E4633">
        <v>0</v>
      </c>
      <c r="F4633">
        <v>0</v>
      </c>
      <c r="G4633">
        <v>27</v>
      </c>
      <c r="H4633">
        <v>2</v>
      </c>
      <c r="I4633">
        <v>55</v>
      </c>
      <c r="J4633">
        <v>0</v>
      </c>
      <c r="K4633">
        <f>_xlfn.XLOOKUP(FraudData[[#This Row],[amount]],AmountRules[Amount Min],AmountRules[Risk Points],,-1)</f>
        <v>0</v>
      </c>
      <c r="L4633">
        <f>_xlfn.XLOOKUP(FraudData[[#This Row],[transaction_hour]],TimeRules[Hour Min],TimeRules[Risk Points],,-1)</f>
        <v>1</v>
      </c>
      <c r="M4633">
        <f>_xlfn.XLOOKUP(FraudData[[#This Row],[foreign_transaction]],ForeignRules[Foreign Transaction],ForeignRules[Risk Points],0)</f>
        <v>0</v>
      </c>
      <c r="N4633">
        <f>_xlfn.XLOOKUP(FraudData[[#This Row],[location_mismatch]],Table10[Location Mismatch],Table10[Risk Points],0)</f>
        <v>0</v>
      </c>
      <c r="O4633">
        <f>_xlfn.XLOOKUP(FraudData[[#This Row],[device_trust_score]],DeviceRules[Device Min],DeviceRules[Risk Points],,-1)</f>
        <v>3</v>
      </c>
      <c r="P4633">
        <f>_xlfn.XLOOKUP(FraudData[[#This Row],[velocity_last_24h]],VelocityRules[Velocity Min],VelocityRules[Risk Points],,-1)</f>
        <v>0</v>
      </c>
      <c r="Q4633">
        <f>_xlfn.XLOOKUP(FraudData[[#This Row],[merchant_category]],MerchantRules[Merchant Category],MerchantRules[Risk Points],0)</f>
        <v>1</v>
      </c>
      <c r="R4633">
        <f>SUM(FraudData[[#This Row],[Amount Risk]:[Merchant Risk]])</f>
        <v>5</v>
      </c>
      <c r="S4633" t="str" cm="1">
        <f t="array" ref="S4633">_xlfn.IFS(FraudData[[#This Row],[Fraud Risk Score]]&gt;=8,"High Risk",FraudData[[#This Row],[Fraud Risk Score]]&gt;=6,"Medium Risk",TRUE,"Low Risk")</f>
        <v>Low Risk</v>
      </c>
    </row>
    <row r="4634" spans="1:19">
      <c r="A4634">
        <v>4633</v>
      </c>
      <c r="B4634">
        <v>291.87</v>
      </c>
      <c r="C4634">
        <v>17</v>
      </c>
      <c r="D4634" t="s">
        <v>50</v>
      </c>
      <c r="E4634">
        <v>0</v>
      </c>
      <c r="F4634">
        <v>0</v>
      </c>
      <c r="G4634">
        <v>98</v>
      </c>
      <c r="H4634">
        <v>1</v>
      </c>
      <c r="I4634">
        <v>53</v>
      </c>
      <c r="J4634">
        <v>0</v>
      </c>
      <c r="K4634">
        <f>_xlfn.XLOOKUP(FraudData[[#This Row],[amount]],AmountRules[Amount Min],AmountRules[Risk Points],,-1)</f>
        <v>0</v>
      </c>
      <c r="L4634">
        <f>_xlfn.XLOOKUP(FraudData[[#This Row],[transaction_hour]],TimeRules[Hour Min],TimeRules[Risk Points],,-1)</f>
        <v>0</v>
      </c>
      <c r="M4634">
        <f>_xlfn.XLOOKUP(FraudData[[#This Row],[foreign_transaction]],ForeignRules[Foreign Transaction],ForeignRules[Risk Points],0)</f>
        <v>0</v>
      </c>
      <c r="N4634">
        <f>_xlfn.XLOOKUP(FraudData[[#This Row],[location_mismatch]],Table10[Location Mismatch],Table10[Risk Points],0)</f>
        <v>0</v>
      </c>
      <c r="O4634">
        <f>_xlfn.XLOOKUP(FraudData[[#This Row],[device_trust_score]],DeviceRules[Device Min],DeviceRules[Risk Points],,-1)</f>
        <v>0</v>
      </c>
      <c r="P4634">
        <f>_xlfn.XLOOKUP(FraudData[[#This Row],[velocity_last_24h]],VelocityRules[Velocity Min],VelocityRules[Risk Points],,-1)</f>
        <v>0</v>
      </c>
      <c r="Q4634">
        <f>_xlfn.XLOOKUP(FraudData[[#This Row],[merchant_category]],MerchantRules[Merchant Category],MerchantRules[Risk Points],0)</f>
        <v>0</v>
      </c>
      <c r="R4634">
        <f>SUM(FraudData[[#This Row],[Amount Risk]:[Merchant Risk]])</f>
        <v>0</v>
      </c>
      <c r="S4634" t="str" cm="1">
        <f t="array" ref="S4634">_xlfn.IFS(FraudData[[#This Row],[Fraud Risk Score]]&gt;=8,"High Risk",FraudData[[#This Row],[Fraud Risk Score]]&gt;=6,"Medium Risk",TRUE,"Low Risk")</f>
        <v>Low Risk</v>
      </c>
    </row>
    <row r="4635" spans="1:19">
      <c r="A4635">
        <v>4634</v>
      </c>
      <c r="B4635">
        <v>355.73</v>
      </c>
      <c r="C4635">
        <v>3</v>
      </c>
      <c r="D4635" t="s">
        <v>49</v>
      </c>
      <c r="E4635">
        <v>0</v>
      </c>
      <c r="F4635">
        <v>0</v>
      </c>
      <c r="G4635">
        <v>36</v>
      </c>
      <c r="H4635">
        <v>2</v>
      </c>
      <c r="I4635">
        <v>59</v>
      </c>
      <c r="J4635">
        <v>0</v>
      </c>
      <c r="K4635">
        <f>_xlfn.XLOOKUP(FraudData[[#This Row],[amount]],AmountRules[Amount Min],AmountRules[Risk Points],,-1)</f>
        <v>0</v>
      </c>
      <c r="L4635">
        <f>_xlfn.XLOOKUP(FraudData[[#This Row],[transaction_hour]],TimeRules[Hour Min],TimeRules[Risk Points],,-1)</f>
        <v>3</v>
      </c>
      <c r="M4635">
        <f>_xlfn.XLOOKUP(FraudData[[#This Row],[foreign_transaction]],ForeignRules[Foreign Transaction],ForeignRules[Risk Points],0)</f>
        <v>0</v>
      </c>
      <c r="N4635">
        <f>_xlfn.XLOOKUP(FraudData[[#This Row],[location_mismatch]],Table10[Location Mismatch],Table10[Risk Points],0)</f>
        <v>0</v>
      </c>
      <c r="O4635">
        <f>_xlfn.XLOOKUP(FraudData[[#This Row],[device_trust_score]],DeviceRules[Device Min],DeviceRules[Risk Points],,-1)</f>
        <v>2</v>
      </c>
      <c r="P4635">
        <f>_xlfn.XLOOKUP(FraudData[[#This Row],[velocity_last_24h]],VelocityRules[Velocity Min],VelocityRules[Risk Points],,-1)</f>
        <v>0</v>
      </c>
      <c r="Q4635">
        <f>_xlfn.XLOOKUP(FraudData[[#This Row],[merchant_category]],MerchantRules[Merchant Category],MerchantRules[Risk Points],0)</f>
        <v>1</v>
      </c>
      <c r="R4635">
        <f>SUM(FraudData[[#This Row],[Amount Risk]:[Merchant Risk]])</f>
        <v>6</v>
      </c>
      <c r="S4635" t="str" cm="1">
        <f t="array" ref="S4635">_xlfn.IFS(FraudData[[#This Row],[Fraud Risk Score]]&gt;=8,"High Risk",FraudData[[#This Row],[Fraud Risk Score]]&gt;=6,"Medium Risk",TRUE,"Low Risk")</f>
        <v>Medium Risk</v>
      </c>
    </row>
    <row r="4636" spans="1:19">
      <c r="A4636">
        <v>4635</v>
      </c>
      <c r="B4636">
        <v>26.58</v>
      </c>
      <c r="C4636">
        <v>14</v>
      </c>
      <c r="D4636" t="s">
        <v>46</v>
      </c>
      <c r="E4636">
        <v>0</v>
      </c>
      <c r="F4636">
        <v>0</v>
      </c>
      <c r="G4636">
        <v>97</v>
      </c>
      <c r="H4636">
        <v>0</v>
      </c>
      <c r="I4636">
        <v>50</v>
      </c>
      <c r="J4636">
        <v>0</v>
      </c>
      <c r="K4636">
        <f>_xlfn.XLOOKUP(FraudData[[#This Row],[amount]],AmountRules[Amount Min],AmountRules[Risk Points],,-1)</f>
        <v>0</v>
      </c>
      <c r="L4636">
        <f>_xlfn.XLOOKUP(FraudData[[#This Row],[transaction_hour]],TimeRules[Hour Min],TimeRules[Risk Points],,-1)</f>
        <v>0</v>
      </c>
      <c r="M4636">
        <f>_xlfn.XLOOKUP(FraudData[[#This Row],[foreign_transaction]],ForeignRules[Foreign Transaction],ForeignRules[Risk Points],0)</f>
        <v>0</v>
      </c>
      <c r="N4636">
        <f>_xlfn.XLOOKUP(FraudData[[#This Row],[location_mismatch]],Table10[Location Mismatch],Table10[Risk Points],0)</f>
        <v>0</v>
      </c>
      <c r="O4636">
        <f>_xlfn.XLOOKUP(FraudData[[#This Row],[device_trust_score]],DeviceRules[Device Min],DeviceRules[Risk Points],,-1)</f>
        <v>0</v>
      </c>
      <c r="P4636">
        <f>_xlfn.XLOOKUP(FraudData[[#This Row],[velocity_last_24h]],VelocityRules[Velocity Min],VelocityRules[Risk Points],,-1)</f>
        <v>0</v>
      </c>
      <c r="Q4636">
        <f>_xlfn.XLOOKUP(FraudData[[#This Row],[merchant_category]],MerchantRules[Merchant Category],MerchantRules[Risk Points],0)</f>
        <v>0</v>
      </c>
      <c r="R4636">
        <f>SUM(FraudData[[#This Row],[Amount Risk]:[Merchant Risk]])</f>
        <v>0</v>
      </c>
      <c r="S4636" t="str" cm="1">
        <f t="array" ref="S4636">_xlfn.IFS(FraudData[[#This Row],[Fraud Risk Score]]&gt;=8,"High Risk",FraudData[[#This Row],[Fraud Risk Score]]&gt;=6,"Medium Risk",TRUE,"Low Risk")</f>
        <v>Low Risk</v>
      </c>
    </row>
    <row r="4637" spans="1:19">
      <c r="A4637">
        <v>4636</v>
      </c>
      <c r="B4637">
        <v>548.04</v>
      </c>
      <c r="C4637">
        <v>1</v>
      </c>
      <c r="D4637" t="s">
        <v>47</v>
      </c>
      <c r="E4637">
        <v>0</v>
      </c>
      <c r="F4637">
        <v>0</v>
      </c>
      <c r="G4637">
        <v>45</v>
      </c>
      <c r="H4637">
        <v>2</v>
      </c>
      <c r="I4637">
        <v>40</v>
      </c>
      <c r="J4637">
        <v>0</v>
      </c>
      <c r="K4637">
        <f>_xlfn.XLOOKUP(FraudData[[#This Row],[amount]],AmountRules[Amount Min],AmountRules[Risk Points],,-1)</f>
        <v>1</v>
      </c>
      <c r="L4637">
        <f>_xlfn.XLOOKUP(FraudData[[#This Row],[transaction_hour]],TimeRules[Hour Min],TimeRules[Risk Points],,-1)</f>
        <v>3</v>
      </c>
      <c r="M4637">
        <f>_xlfn.XLOOKUP(FraudData[[#This Row],[foreign_transaction]],ForeignRules[Foreign Transaction],ForeignRules[Risk Points],0)</f>
        <v>0</v>
      </c>
      <c r="N4637">
        <f>_xlfn.XLOOKUP(FraudData[[#This Row],[location_mismatch]],Table10[Location Mismatch],Table10[Risk Points],0)</f>
        <v>0</v>
      </c>
      <c r="O4637">
        <f>_xlfn.XLOOKUP(FraudData[[#This Row],[device_trust_score]],DeviceRules[Device Min],DeviceRules[Risk Points],,-1)</f>
        <v>2</v>
      </c>
      <c r="P4637">
        <f>_xlfn.XLOOKUP(FraudData[[#This Row],[velocity_last_24h]],VelocityRules[Velocity Min],VelocityRules[Risk Points],,-1)</f>
        <v>0</v>
      </c>
      <c r="Q4637">
        <f>_xlfn.XLOOKUP(FraudData[[#This Row],[merchant_category]],MerchantRules[Merchant Category],MerchantRules[Risk Points],0)</f>
        <v>0</v>
      </c>
      <c r="R4637">
        <f>SUM(FraudData[[#This Row],[Amount Risk]:[Merchant Risk]])</f>
        <v>6</v>
      </c>
      <c r="S4637" t="str" cm="1">
        <f t="array" ref="S4637">_xlfn.IFS(FraudData[[#This Row],[Fraud Risk Score]]&gt;=8,"High Risk",FraudData[[#This Row],[Fraud Risk Score]]&gt;=6,"Medium Risk",TRUE,"Low Risk")</f>
        <v>Medium Risk</v>
      </c>
    </row>
    <row r="4638" spans="1:19">
      <c r="A4638">
        <v>4637</v>
      </c>
      <c r="B4638">
        <v>71.77</v>
      </c>
      <c r="C4638">
        <v>1</v>
      </c>
      <c r="D4638" t="s">
        <v>46</v>
      </c>
      <c r="E4638">
        <v>1</v>
      </c>
      <c r="F4638">
        <v>0</v>
      </c>
      <c r="G4638">
        <v>46</v>
      </c>
      <c r="H4638">
        <v>0</v>
      </c>
      <c r="I4638">
        <v>45</v>
      </c>
      <c r="J4638">
        <v>0</v>
      </c>
      <c r="K4638">
        <f>_xlfn.XLOOKUP(FraudData[[#This Row],[amount]],AmountRules[Amount Min],AmountRules[Risk Points],,-1)</f>
        <v>0</v>
      </c>
      <c r="L4638">
        <f>_xlfn.XLOOKUP(FraudData[[#This Row],[transaction_hour]],TimeRules[Hour Min],TimeRules[Risk Points],,-1)</f>
        <v>3</v>
      </c>
      <c r="M4638">
        <f>_xlfn.XLOOKUP(FraudData[[#This Row],[foreign_transaction]],ForeignRules[Foreign Transaction],ForeignRules[Risk Points],0)</f>
        <v>3</v>
      </c>
      <c r="N4638">
        <f>_xlfn.XLOOKUP(FraudData[[#This Row],[location_mismatch]],Table10[Location Mismatch],Table10[Risk Points],0)</f>
        <v>0</v>
      </c>
      <c r="O4638">
        <f>_xlfn.XLOOKUP(FraudData[[#This Row],[device_trust_score]],DeviceRules[Device Min],DeviceRules[Risk Points],,-1)</f>
        <v>2</v>
      </c>
      <c r="P4638">
        <f>_xlfn.XLOOKUP(FraudData[[#This Row],[velocity_last_24h]],VelocityRules[Velocity Min],VelocityRules[Risk Points],,-1)</f>
        <v>0</v>
      </c>
      <c r="Q4638">
        <f>_xlfn.XLOOKUP(FraudData[[#This Row],[merchant_category]],MerchantRules[Merchant Category],MerchantRules[Risk Points],0)</f>
        <v>0</v>
      </c>
      <c r="R4638">
        <f>SUM(FraudData[[#This Row],[Amount Risk]:[Merchant Risk]])</f>
        <v>8</v>
      </c>
      <c r="S4638" t="str" cm="1">
        <f t="array" ref="S4638">_xlfn.IFS(FraudData[[#This Row],[Fraud Risk Score]]&gt;=8,"High Risk",FraudData[[#This Row],[Fraud Risk Score]]&gt;=6,"Medium Risk",TRUE,"Low Risk")</f>
        <v>High Risk</v>
      </c>
    </row>
    <row r="4639" spans="1:19">
      <c r="A4639">
        <v>4638</v>
      </c>
      <c r="B4639">
        <v>195.41</v>
      </c>
      <c r="C4639">
        <v>9</v>
      </c>
      <c r="D4639" t="s">
        <v>50</v>
      </c>
      <c r="E4639">
        <v>0</v>
      </c>
      <c r="F4639">
        <v>0</v>
      </c>
      <c r="G4639">
        <v>42</v>
      </c>
      <c r="H4639">
        <v>0</v>
      </c>
      <c r="I4639">
        <v>45</v>
      </c>
      <c r="J4639">
        <v>0</v>
      </c>
      <c r="K4639">
        <f>_xlfn.XLOOKUP(FraudData[[#This Row],[amount]],AmountRules[Amount Min],AmountRules[Risk Points],,-1)</f>
        <v>0</v>
      </c>
      <c r="L4639">
        <f>_xlfn.XLOOKUP(FraudData[[#This Row],[transaction_hour]],TimeRules[Hour Min],TimeRules[Risk Points],,-1)</f>
        <v>0</v>
      </c>
      <c r="M4639">
        <f>_xlfn.XLOOKUP(FraudData[[#This Row],[foreign_transaction]],ForeignRules[Foreign Transaction],ForeignRules[Risk Points],0)</f>
        <v>0</v>
      </c>
      <c r="N4639">
        <f>_xlfn.XLOOKUP(FraudData[[#This Row],[location_mismatch]],Table10[Location Mismatch],Table10[Risk Points],0)</f>
        <v>0</v>
      </c>
      <c r="O4639">
        <f>_xlfn.XLOOKUP(FraudData[[#This Row],[device_trust_score]],DeviceRules[Device Min],DeviceRules[Risk Points],,-1)</f>
        <v>2</v>
      </c>
      <c r="P4639">
        <f>_xlfn.XLOOKUP(FraudData[[#This Row],[velocity_last_24h]],VelocityRules[Velocity Min],VelocityRules[Risk Points],,-1)</f>
        <v>0</v>
      </c>
      <c r="Q4639">
        <f>_xlfn.XLOOKUP(FraudData[[#This Row],[merchant_category]],MerchantRules[Merchant Category],MerchantRules[Risk Points],0)</f>
        <v>0</v>
      </c>
      <c r="R4639">
        <f>SUM(FraudData[[#This Row],[Amount Risk]:[Merchant Risk]])</f>
        <v>2</v>
      </c>
      <c r="S4639" t="str" cm="1">
        <f t="array" ref="S4639">_xlfn.IFS(FraudData[[#This Row],[Fraud Risk Score]]&gt;=8,"High Risk",FraudData[[#This Row],[Fraud Risk Score]]&gt;=6,"Medium Risk",TRUE,"Low Risk")</f>
        <v>Low Risk</v>
      </c>
    </row>
    <row r="4640" spans="1:19">
      <c r="A4640">
        <v>4639</v>
      </c>
      <c r="B4640">
        <v>250.85</v>
      </c>
      <c r="C4640">
        <v>2</v>
      </c>
      <c r="D4640" t="s">
        <v>48</v>
      </c>
      <c r="E4640">
        <v>0</v>
      </c>
      <c r="F4640">
        <v>0</v>
      </c>
      <c r="G4640">
        <v>30</v>
      </c>
      <c r="H4640">
        <v>1</v>
      </c>
      <c r="I4640">
        <v>50</v>
      </c>
      <c r="J4640">
        <v>0</v>
      </c>
      <c r="K4640">
        <f>_xlfn.XLOOKUP(FraudData[[#This Row],[amount]],AmountRules[Amount Min],AmountRules[Risk Points],,-1)</f>
        <v>0</v>
      </c>
      <c r="L4640">
        <f>_xlfn.XLOOKUP(FraudData[[#This Row],[transaction_hour]],TimeRules[Hour Min],TimeRules[Risk Points],,-1)</f>
        <v>3</v>
      </c>
      <c r="M4640">
        <f>_xlfn.XLOOKUP(FraudData[[#This Row],[foreign_transaction]],ForeignRules[Foreign Transaction],ForeignRules[Risk Points],0)</f>
        <v>0</v>
      </c>
      <c r="N4640">
        <f>_xlfn.XLOOKUP(FraudData[[#This Row],[location_mismatch]],Table10[Location Mismatch],Table10[Risk Points],0)</f>
        <v>0</v>
      </c>
      <c r="O4640">
        <f>_xlfn.XLOOKUP(FraudData[[#This Row],[device_trust_score]],DeviceRules[Device Min],DeviceRules[Risk Points],,-1)</f>
        <v>2</v>
      </c>
      <c r="P4640">
        <f>_xlfn.XLOOKUP(FraudData[[#This Row],[velocity_last_24h]],VelocityRules[Velocity Min],VelocityRules[Risk Points],,-1)</f>
        <v>0</v>
      </c>
      <c r="Q4640">
        <f>_xlfn.XLOOKUP(FraudData[[#This Row],[merchant_category]],MerchantRules[Merchant Category],MerchantRules[Risk Points],0)</f>
        <v>0</v>
      </c>
      <c r="R4640">
        <f>SUM(FraudData[[#This Row],[Amount Risk]:[Merchant Risk]])</f>
        <v>5</v>
      </c>
      <c r="S4640" t="str" cm="1">
        <f t="array" ref="S4640">_xlfn.IFS(FraudData[[#This Row],[Fraud Risk Score]]&gt;=8,"High Risk",FraudData[[#This Row],[Fraud Risk Score]]&gt;=6,"Medium Risk",TRUE,"Low Risk")</f>
        <v>Low Risk</v>
      </c>
    </row>
    <row r="4641" spans="1:19">
      <c r="A4641">
        <v>4640</v>
      </c>
      <c r="B4641">
        <v>300.77999999999997</v>
      </c>
      <c r="C4641">
        <v>7</v>
      </c>
      <c r="D4641" t="s">
        <v>48</v>
      </c>
      <c r="E4641">
        <v>0</v>
      </c>
      <c r="F4641">
        <v>1</v>
      </c>
      <c r="G4641">
        <v>89</v>
      </c>
      <c r="H4641">
        <v>4</v>
      </c>
      <c r="I4641">
        <v>39</v>
      </c>
      <c r="J4641">
        <v>0</v>
      </c>
      <c r="K4641">
        <f>_xlfn.XLOOKUP(FraudData[[#This Row],[amount]],AmountRules[Amount Min],AmountRules[Risk Points],,-1)</f>
        <v>0</v>
      </c>
      <c r="L4641">
        <f>_xlfn.XLOOKUP(FraudData[[#This Row],[transaction_hour]],TimeRules[Hour Min],TimeRules[Risk Points],,-1)</f>
        <v>0</v>
      </c>
      <c r="M4641">
        <f>_xlfn.XLOOKUP(FraudData[[#This Row],[foreign_transaction]],ForeignRules[Foreign Transaction],ForeignRules[Risk Points],0)</f>
        <v>0</v>
      </c>
      <c r="N4641">
        <f>_xlfn.XLOOKUP(FraudData[[#This Row],[location_mismatch]],Table10[Location Mismatch],Table10[Risk Points],0)</f>
        <v>3</v>
      </c>
      <c r="O4641">
        <f>_xlfn.XLOOKUP(FraudData[[#This Row],[device_trust_score]],DeviceRules[Device Min],DeviceRules[Risk Points],,-1)</f>
        <v>0</v>
      </c>
      <c r="P4641">
        <f>_xlfn.XLOOKUP(FraudData[[#This Row],[velocity_last_24h]],VelocityRules[Velocity Min],VelocityRules[Risk Points],,-1)</f>
        <v>0</v>
      </c>
      <c r="Q4641">
        <f>_xlfn.XLOOKUP(FraudData[[#This Row],[merchant_category]],MerchantRules[Merchant Category],MerchantRules[Risk Points],0)</f>
        <v>0</v>
      </c>
      <c r="R4641">
        <f>SUM(FraudData[[#This Row],[Amount Risk]:[Merchant Risk]])</f>
        <v>3</v>
      </c>
      <c r="S4641" t="str" cm="1">
        <f t="array" ref="S4641">_xlfn.IFS(FraudData[[#This Row],[Fraud Risk Score]]&gt;=8,"High Risk",FraudData[[#This Row],[Fraud Risk Score]]&gt;=6,"Medium Risk",TRUE,"Low Risk")</f>
        <v>Low Risk</v>
      </c>
    </row>
    <row r="4642" spans="1:19">
      <c r="A4642">
        <v>4641</v>
      </c>
      <c r="B4642">
        <v>524.54999999999995</v>
      </c>
      <c r="C4642">
        <v>19</v>
      </c>
      <c r="D4642" t="s">
        <v>50</v>
      </c>
      <c r="E4642">
        <v>0</v>
      </c>
      <c r="F4642">
        <v>0</v>
      </c>
      <c r="G4642">
        <v>79</v>
      </c>
      <c r="H4642">
        <v>1</v>
      </c>
      <c r="I4642">
        <v>56</v>
      </c>
      <c r="J4642">
        <v>0</v>
      </c>
      <c r="K4642">
        <f>_xlfn.XLOOKUP(FraudData[[#This Row],[amount]],AmountRules[Amount Min],AmountRules[Risk Points],,-1)</f>
        <v>1</v>
      </c>
      <c r="L4642">
        <f>_xlfn.XLOOKUP(FraudData[[#This Row],[transaction_hour]],TimeRules[Hour Min],TimeRules[Risk Points],,-1)</f>
        <v>0</v>
      </c>
      <c r="M4642">
        <f>_xlfn.XLOOKUP(FraudData[[#This Row],[foreign_transaction]],ForeignRules[Foreign Transaction],ForeignRules[Risk Points],0)</f>
        <v>0</v>
      </c>
      <c r="N4642">
        <f>_xlfn.XLOOKUP(FraudData[[#This Row],[location_mismatch]],Table10[Location Mismatch],Table10[Risk Points],0)</f>
        <v>0</v>
      </c>
      <c r="O4642">
        <f>_xlfn.XLOOKUP(FraudData[[#This Row],[device_trust_score]],DeviceRules[Device Min],DeviceRules[Risk Points],,-1)</f>
        <v>0</v>
      </c>
      <c r="P4642">
        <f>_xlfn.XLOOKUP(FraudData[[#This Row],[velocity_last_24h]],VelocityRules[Velocity Min],VelocityRules[Risk Points],,-1)</f>
        <v>0</v>
      </c>
      <c r="Q4642">
        <f>_xlfn.XLOOKUP(FraudData[[#This Row],[merchant_category]],MerchantRules[Merchant Category],MerchantRules[Risk Points],0)</f>
        <v>0</v>
      </c>
      <c r="R4642">
        <f>SUM(FraudData[[#This Row],[Amount Risk]:[Merchant Risk]])</f>
        <v>1</v>
      </c>
      <c r="S4642" t="str" cm="1">
        <f t="array" ref="S4642">_xlfn.IFS(FraudData[[#This Row],[Fraud Risk Score]]&gt;=8,"High Risk",FraudData[[#This Row],[Fraud Risk Score]]&gt;=6,"Medium Risk",TRUE,"Low Risk")</f>
        <v>Low Risk</v>
      </c>
    </row>
    <row r="4643" spans="1:19">
      <c r="A4643">
        <v>4642</v>
      </c>
      <c r="B4643">
        <v>67.55</v>
      </c>
      <c r="C4643">
        <v>6</v>
      </c>
      <c r="D4643" t="s">
        <v>46</v>
      </c>
      <c r="E4643">
        <v>0</v>
      </c>
      <c r="F4643">
        <v>1</v>
      </c>
      <c r="G4643">
        <v>64</v>
      </c>
      <c r="H4643">
        <v>1</v>
      </c>
      <c r="I4643">
        <v>39</v>
      </c>
      <c r="J4643">
        <v>0</v>
      </c>
      <c r="K4643">
        <f>_xlfn.XLOOKUP(FraudData[[#This Row],[amount]],AmountRules[Amount Min],AmountRules[Risk Points],,-1)</f>
        <v>0</v>
      </c>
      <c r="L4643">
        <f>_xlfn.XLOOKUP(FraudData[[#This Row],[transaction_hour]],TimeRules[Hour Min],TimeRules[Risk Points],,-1)</f>
        <v>0</v>
      </c>
      <c r="M4643">
        <f>_xlfn.XLOOKUP(FraudData[[#This Row],[foreign_transaction]],ForeignRules[Foreign Transaction],ForeignRules[Risk Points],0)</f>
        <v>0</v>
      </c>
      <c r="N4643">
        <f>_xlfn.XLOOKUP(FraudData[[#This Row],[location_mismatch]],Table10[Location Mismatch],Table10[Risk Points],0)</f>
        <v>3</v>
      </c>
      <c r="O4643">
        <f>_xlfn.XLOOKUP(FraudData[[#This Row],[device_trust_score]],DeviceRules[Device Min],DeviceRules[Risk Points],,-1)</f>
        <v>1</v>
      </c>
      <c r="P4643">
        <f>_xlfn.XLOOKUP(FraudData[[#This Row],[velocity_last_24h]],VelocityRules[Velocity Min],VelocityRules[Risk Points],,-1)</f>
        <v>0</v>
      </c>
      <c r="Q4643">
        <f>_xlfn.XLOOKUP(FraudData[[#This Row],[merchant_category]],MerchantRules[Merchant Category],MerchantRules[Risk Points],0)</f>
        <v>0</v>
      </c>
      <c r="R4643">
        <f>SUM(FraudData[[#This Row],[Amount Risk]:[Merchant Risk]])</f>
        <v>4</v>
      </c>
      <c r="S4643" t="str" cm="1">
        <f t="array" ref="S4643">_xlfn.IFS(FraudData[[#This Row],[Fraud Risk Score]]&gt;=8,"High Risk",FraudData[[#This Row],[Fraud Risk Score]]&gt;=6,"Medium Risk",TRUE,"Low Risk")</f>
        <v>Low Risk</v>
      </c>
    </row>
    <row r="4644" spans="1:19">
      <c r="A4644">
        <v>4643</v>
      </c>
      <c r="B4644">
        <v>351.99</v>
      </c>
      <c r="C4644">
        <v>11</v>
      </c>
      <c r="D4644" t="s">
        <v>49</v>
      </c>
      <c r="E4644">
        <v>1</v>
      </c>
      <c r="F4644">
        <v>1</v>
      </c>
      <c r="G4644">
        <v>76</v>
      </c>
      <c r="H4644">
        <v>2</v>
      </c>
      <c r="I4644">
        <v>21</v>
      </c>
      <c r="J4644">
        <v>0</v>
      </c>
      <c r="K4644">
        <f>_xlfn.XLOOKUP(FraudData[[#This Row],[amount]],AmountRules[Amount Min],AmountRules[Risk Points],,-1)</f>
        <v>0</v>
      </c>
      <c r="L4644">
        <f>_xlfn.XLOOKUP(FraudData[[#This Row],[transaction_hour]],TimeRules[Hour Min],TimeRules[Risk Points],,-1)</f>
        <v>0</v>
      </c>
      <c r="M4644">
        <f>_xlfn.XLOOKUP(FraudData[[#This Row],[foreign_transaction]],ForeignRules[Foreign Transaction],ForeignRules[Risk Points],0)</f>
        <v>3</v>
      </c>
      <c r="N4644">
        <f>_xlfn.XLOOKUP(FraudData[[#This Row],[location_mismatch]],Table10[Location Mismatch],Table10[Risk Points],0)</f>
        <v>3</v>
      </c>
      <c r="O4644">
        <f>_xlfn.XLOOKUP(FraudData[[#This Row],[device_trust_score]],DeviceRules[Device Min],DeviceRules[Risk Points],,-1)</f>
        <v>0</v>
      </c>
      <c r="P4644">
        <f>_xlfn.XLOOKUP(FraudData[[#This Row],[velocity_last_24h]],VelocityRules[Velocity Min],VelocityRules[Risk Points],,-1)</f>
        <v>0</v>
      </c>
      <c r="Q4644">
        <f>_xlfn.XLOOKUP(FraudData[[#This Row],[merchant_category]],MerchantRules[Merchant Category],MerchantRules[Risk Points],0)</f>
        <v>1</v>
      </c>
      <c r="R4644">
        <f>SUM(FraudData[[#This Row],[Amount Risk]:[Merchant Risk]])</f>
        <v>7</v>
      </c>
      <c r="S4644" t="str" cm="1">
        <f t="array" ref="S4644">_xlfn.IFS(FraudData[[#This Row],[Fraud Risk Score]]&gt;=8,"High Risk",FraudData[[#This Row],[Fraud Risk Score]]&gt;=6,"Medium Risk",TRUE,"Low Risk")</f>
        <v>Medium Risk</v>
      </c>
    </row>
    <row r="4645" spans="1:19">
      <c r="A4645">
        <v>4644</v>
      </c>
      <c r="B4645">
        <v>25.42</v>
      </c>
      <c r="C4645">
        <v>18</v>
      </c>
      <c r="D4645" t="s">
        <v>49</v>
      </c>
      <c r="E4645">
        <v>0</v>
      </c>
      <c r="F4645">
        <v>0</v>
      </c>
      <c r="G4645">
        <v>68</v>
      </c>
      <c r="H4645">
        <v>2</v>
      </c>
      <c r="I4645">
        <v>41</v>
      </c>
      <c r="J4645">
        <v>0</v>
      </c>
      <c r="K4645">
        <f>_xlfn.XLOOKUP(FraudData[[#This Row],[amount]],AmountRules[Amount Min],AmountRules[Risk Points],,-1)</f>
        <v>0</v>
      </c>
      <c r="L4645">
        <f>_xlfn.XLOOKUP(FraudData[[#This Row],[transaction_hour]],TimeRules[Hour Min],TimeRules[Risk Points],,-1)</f>
        <v>0</v>
      </c>
      <c r="M4645">
        <f>_xlfn.XLOOKUP(FraudData[[#This Row],[foreign_transaction]],ForeignRules[Foreign Transaction],ForeignRules[Risk Points],0)</f>
        <v>0</v>
      </c>
      <c r="N4645">
        <f>_xlfn.XLOOKUP(FraudData[[#This Row],[location_mismatch]],Table10[Location Mismatch],Table10[Risk Points],0)</f>
        <v>0</v>
      </c>
      <c r="O4645">
        <f>_xlfn.XLOOKUP(FraudData[[#This Row],[device_trust_score]],DeviceRules[Device Min],DeviceRules[Risk Points],,-1)</f>
        <v>1</v>
      </c>
      <c r="P4645">
        <f>_xlfn.XLOOKUP(FraudData[[#This Row],[velocity_last_24h]],VelocityRules[Velocity Min],VelocityRules[Risk Points],,-1)</f>
        <v>0</v>
      </c>
      <c r="Q4645">
        <f>_xlfn.XLOOKUP(FraudData[[#This Row],[merchant_category]],MerchantRules[Merchant Category],MerchantRules[Risk Points],0)</f>
        <v>1</v>
      </c>
      <c r="R4645">
        <f>SUM(FraudData[[#This Row],[Amount Risk]:[Merchant Risk]])</f>
        <v>2</v>
      </c>
      <c r="S4645" t="str" cm="1">
        <f t="array" ref="S4645">_xlfn.IFS(FraudData[[#This Row],[Fraud Risk Score]]&gt;=8,"High Risk",FraudData[[#This Row],[Fraud Risk Score]]&gt;=6,"Medium Risk",TRUE,"Low Risk")</f>
        <v>Low Risk</v>
      </c>
    </row>
    <row r="4646" spans="1:19">
      <c r="A4646">
        <v>4645</v>
      </c>
      <c r="B4646">
        <v>219.77</v>
      </c>
      <c r="C4646">
        <v>14</v>
      </c>
      <c r="D4646" t="s">
        <v>48</v>
      </c>
      <c r="E4646">
        <v>0</v>
      </c>
      <c r="F4646">
        <v>0</v>
      </c>
      <c r="G4646">
        <v>86</v>
      </c>
      <c r="H4646">
        <v>1</v>
      </c>
      <c r="I4646">
        <v>33</v>
      </c>
      <c r="J4646">
        <v>0</v>
      </c>
      <c r="K4646">
        <f>_xlfn.XLOOKUP(FraudData[[#This Row],[amount]],AmountRules[Amount Min],AmountRules[Risk Points],,-1)</f>
        <v>0</v>
      </c>
      <c r="L4646">
        <f>_xlfn.XLOOKUP(FraudData[[#This Row],[transaction_hour]],TimeRules[Hour Min],TimeRules[Risk Points],,-1)</f>
        <v>0</v>
      </c>
      <c r="M4646">
        <f>_xlfn.XLOOKUP(FraudData[[#This Row],[foreign_transaction]],ForeignRules[Foreign Transaction],ForeignRules[Risk Points],0)</f>
        <v>0</v>
      </c>
      <c r="N4646">
        <f>_xlfn.XLOOKUP(FraudData[[#This Row],[location_mismatch]],Table10[Location Mismatch],Table10[Risk Points],0)</f>
        <v>0</v>
      </c>
      <c r="O4646">
        <f>_xlfn.XLOOKUP(FraudData[[#This Row],[device_trust_score]],DeviceRules[Device Min],DeviceRules[Risk Points],,-1)</f>
        <v>0</v>
      </c>
      <c r="P4646">
        <f>_xlfn.XLOOKUP(FraudData[[#This Row],[velocity_last_24h]],VelocityRules[Velocity Min],VelocityRules[Risk Points],,-1)</f>
        <v>0</v>
      </c>
      <c r="Q4646">
        <f>_xlfn.XLOOKUP(FraudData[[#This Row],[merchant_category]],MerchantRules[Merchant Category],MerchantRules[Risk Points],0)</f>
        <v>0</v>
      </c>
      <c r="R4646">
        <f>SUM(FraudData[[#This Row],[Amount Risk]:[Merchant Risk]])</f>
        <v>0</v>
      </c>
      <c r="S4646" t="str" cm="1">
        <f t="array" ref="S4646">_xlfn.IFS(FraudData[[#This Row],[Fraud Risk Score]]&gt;=8,"High Risk",FraudData[[#This Row],[Fraud Risk Score]]&gt;=6,"Medium Risk",TRUE,"Low Risk")</f>
        <v>Low Risk</v>
      </c>
    </row>
    <row r="4647" spans="1:19">
      <c r="A4647">
        <v>4646</v>
      </c>
      <c r="B4647">
        <v>243.85</v>
      </c>
      <c r="C4647">
        <v>13</v>
      </c>
      <c r="D4647" t="s">
        <v>50</v>
      </c>
      <c r="E4647">
        <v>0</v>
      </c>
      <c r="F4647">
        <v>0</v>
      </c>
      <c r="G4647">
        <v>98</v>
      </c>
      <c r="H4647">
        <v>3</v>
      </c>
      <c r="I4647">
        <v>67</v>
      </c>
      <c r="J4647">
        <v>0</v>
      </c>
      <c r="K4647">
        <f>_xlfn.XLOOKUP(FraudData[[#This Row],[amount]],AmountRules[Amount Min],AmountRules[Risk Points],,-1)</f>
        <v>0</v>
      </c>
      <c r="L4647">
        <f>_xlfn.XLOOKUP(FraudData[[#This Row],[transaction_hour]],TimeRules[Hour Min],TimeRules[Risk Points],,-1)</f>
        <v>0</v>
      </c>
      <c r="M4647">
        <f>_xlfn.XLOOKUP(FraudData[[#This Row],[foreign_transaction]],ForeignRules[Foreign Transaction],ForeignRules[Risk Points],0)</f>
        <v>0</v>
      </c>
      <c r="N4647">
        <f>_xlfn.XLOOKUP(FraudData[[#This Row],[location_mismatch]],Table10[Location Mismatch],Table10[Risk Points],0)</f>
        <v>0</v>
      </c>
      <c r="O4647">
        <f>_xlfn.XLOOKUP(FraudData[[#This Row],[device_trust_score]],DeviceRules[Device Min],DeviceRules[Risk Points],,-1)</f>
        <v>0</v>
      </c>
      <c r="P4647">
        <f>_xlfn.XLOOKUP(FraudData[[#This Row],[velocity_last_24h]],VelocityRules[Velocity Min],VelocityRules[Risk Points],,-1)</f>
        <v>0</v>
      </c>
      <c r="Q4647">
        <f>_xlfn.XLOOKUP(FraudData[[#This Row],[merchant_category]],MerchantRules[Merchant Category],MerchantRules[Risk Points],0)</f>
        <v>0</v>
      </c>
      <c r="R4647">
        <f>SUM(FraudData[[#This Row],[Amount Risk]:[Merchant Risk]])</f>
        <v>0</v>
      </c>
      <c r="S4647" t="str" cm="1">
        <f t="array" ref="S4647">_xlfn.IFS(FraudData[[#This Row],[Fraud Risk Score]]&gt;=8,"High Risk",FraudData[[#This Row],[Fraud Risk Score]]&gt;=6,"Medium Risk",TRUE,"Low Risk")</f>
        <v>Low Risk</v>
      </c>
    </row>
    <row r="4648" spans="1:19">
      <c r="A4648">
        <v>4647</v>
      </c>
      <c r="B4648">
        <v>203.82</v>
      </c>
      <c r="C4648">
        <v>15</v>
      </c>
      <c r="D4648" t="s">
        <v>50</v>
      </c>
      <c r="E4648">
        <v>0</v>
      </c>
      <c r="F4648">
        <v>0</v>
      </c>
      <c r="G4648">
        <v>53</v>
      </c>
      <c r="H4648">
        <v>2</v>
      </c>
      <c r="I4648">
        <v>63</v>
      </c>
      <c r="J4648">
        <v>0</v>
      </c>
      <c r="K4648">
        <f>_xlfn.XLOOKUP(FraudData[[#This Row],[amount]],AmountRules[Amount Min],AmountRules[Risk Points],,-1)</f>
        <v>0</v>
      </c>
      <c r="L4648">
        <f>_xlfn.XLOOKUP(FraudData[[#This Row],[transaction_hour]],TimeRules[Hour Min],TimeRules[Risk Points],,-1)</f>
        <v>0</v>
      </c>
      <c r="M4648">
        <f>_xlfn.XLOOKUP(FraudData[[#This Row],[foreign_transaction]],ForeignRules[Foreign Transaction],ForeignRules[Risk Points],0)</f>
        <v>0</v>
      </c>
      <c r="N4648">
        <f>_xlfn.XLOOKUP(FraudData[[#This Row],[location_mismatch]],Table10[Location Mismatch],Table10[Risk Points],0)</f>
        <v>0</v>
      </c>
      <c r="O4648">
        <f>_xlfn.XLOOKUP(FraudData[[#This Row],[device_trust_score]],DeviceRules[Device Min],DeviceRules[Risk Points],,-1)</f>
        <v>1</v>
      </c>
      <c r="P4648">
        <f>_xlfn.XLOOKUP(FraudData[[#This Row],[velocity_last_24h]],VelocityRules[Velocity Min],VelocityRules[Risk Points],,-1)</f>
        <v>0</v>
      </c>
      <c r="Q4648">
        <f>_xlfn.XLOOKUP(FraudData[[#This Row],[merchant_category]],MerchantRules[Merchant Category],MerchantRules[Risk Points],0)</f>
        <v>0</v>
      </c>
      <c r="R4648">
        <f>SUM(FraudData[[#This Row],[Amount Risk]:[Merchant Risk]])</f>
        <v>1</v>
      </c>
      <c r="S4648" t="str" cm="1">
        <f t="array" ref="S4648">_xlfn.IFS(FraudData[[#This Row],[Fraud Risk Score]]&gt;=8,"High Risk",FraudData[[#This Row],[Fraud Risk Score]]&gt;=6,"Medium Risk",TRUE,"Low Risk")</f>
        <v>Low Risk</v>
      </c>
    </row>
    <row r="4649" spans="1:19">
      <c r="A4649">
        <v>4648</v>
      </c>
      <c r="B4649">
        <v>52.34</v>
      </c>
      <c r="C4649">
        <v>13</v>
      </c>
      <c r="D4649" t="s">
        <v>47</v>
      </c>
      <c r="E4649">
        <v>0</v>
      </c>
      <c r="F4649">
        <v>0</v>
      </c>
      <c r="G4649">
        <v>43</v>
      </c>
      <c r="H4649">
        <v>1</v>
      </c>
      <c r="I4649">
        <v>30</v>
      </c>
      <c r="J4649">
        <v>0</v>
      </c>
      <c r="K4649">
        <f>_xlfn.XLOOKUP(FraudData[[#This Row],[amount]],AmountRules[Amount Min],AmountRules[Risk Points],,-1)</f>
        <v>0</v>
      </c>
      <c r="L4649">
        <f>_xlfn.XLOOKUP(FraudData[[#This Row],[transaction_hour]],TimeRules[Hour Min],TimeRules[Risk Points],,-1)</f>
        <v>0</v>
      </c>
      <c r="M4649">
        <f>_xlfn.XLOOKUP(FraudData[[#This Row],[foreign_transaction]],ForeignRules[Foreign Transaction],ForeignRules[Risk Points],0)</f>
        <v>0</v>
      </c>
      <c r="N4649">
        <f>_xlfn.XLOOKUP(FraudData[[#This Row],[location_mismatch]],Table10[Location Mismatch],Table10[Risk Points],0)</f>
        <v>0</v>
      </c>
      <c r="O4649">
        <f>_xlfn.XLOOKUP(FraudData[[#This Row],[device_trust_score]],DeviceRules[Device Min],DeviceRules[Risk Points],,-1)</f>
        <v>2</v>
      </c>
      <c r="P4649">
        <f>_xlfn.XLOOKUP(FraudData[[#This Row],[velocity_last_24h]],VelocityRules[Velocity Min],VelocityRules[Risk Points],,-1)</f>
        <v>0</v>
      </c>
      <c r="Q4649">
        <f>_xlfn.XLOOKUP(FraudData[[#This Row],[merchant_category]],MerchantRules[Merchant Category],MerchantRules[Risk Points],0)</f>
        <v>0</v>
      </c>
      <c r="R4649">
        <f>SUM(FraudData[[#This Row],[Amount Risk]:[Merchant Risk]])</f>
        <v>2</v>
      </c>
      <c r="S4649" t="str" cm="1">
        <f t="array" ref="S4649">_xlfn.IFS(FraudData[[#This Row],[Fraud Risk Score]]&gt;=8,"High Risk",FraudData[[#This Row],[Fraud Risk Score]]&gt;=6,"Medium Risk",TRUE,"Low Risk")</f>
        <v>Low Risk</v>
      </c>
    </row>
    <row r="4650" spans="1:19">
      <c r="A4650">
        <v>4649</v>
      </c>
      <c r="B4650">
        <v>371.5</v>
      </c>
      <c r="C4650">
        <v>2</v>
      </c>
      <c r="D4650" t="s">
        <v>48</v>
      </c>
      <c r="E4650">
        <v>0</v>
      </c>
      <c r="F4650">
        <v>0</v>
      </c>
      <c r="G4650">
        <v>52</v>
      </c>
      <c r="H4650">
        <v>3</v>
      </c>
      <c r="I4650">
        <v>32</v>
      </c>
      <c r="J4650">
        <v>0</v>
      </c>
      <c r="K4650">
        <f>_xlfn.XLOOKUP(FraudData[[#This Row],[amount]],AmountRules[Amount Min],AmountRules[Risk Points],,-1)</f>
        <v>0</v>
      </c>
      <c r="L4650">
        <f>_xlfn.XLOOKUP(FraudData[[#This Row],[transaction_hour]],TimeRules[Hour Min],TimeRules[Risk Points],,-1)</f>
        <v>3</v>
      </c>
      <c r="M4650">
        <f>_xlfn.XLOOKUP(FraudData[[#This Row],[foreign_transaction]],ForeignRules[Foreign Transaction],ForeignRules[Risk Points],0)</f>
        <v>0</v>
      </c>
      <c r="N4650">
        <f>_xlfn.XLOOKUP(FraudData[[#This Row],[location_mismatch]],Table10[Location Mismatch],Table10[Risk Points],0)</f>
        <v>0</v>
      </c>
      <c r="O4650">
        <f>_xlfn.XLOOKUP(FraudData[[#This Row],[device_trust_score]],DeviceRules[Device Min],DeviceRules[Risk Points],,-1)</f>
        <v>1</v>
      </c>
      <c r="P4650">
        <f>_xlfn.XLOOKUP(FraudData[[#This Row],[velocity_last_24h]],VelocityRules[Velocity Min],VelocityRules[Risk Points],,-1)</f>
        <v>0</v>
      </c>
      <c r="Q4650">
        <f>_xlfn.XLOOKUP(FraudData[[#This Row],[merchant_category]],MerchantRules[Merchant Category],MerchantRules[Risk Points],0)</f>
        <v>0</v>
      </c>
      <c r="R4650">
        <f>SUM(FraudData[[#This Row],[Amount Risk]:[Merchant Risk]])</f>
        <v>4</v>
      </c>
      <c r="S4650" t="str" cm="1">
        <f t="array" ref="S4650">_xlfn.IFS(FraudData[[#This Row],[Fraud Risk Score]]&gt;=8,"High Risk",FraudData[[#This Row],[Fraud Risk Score]]&gt;=6,"Medium Risk",TRUE,"Low Risk")</f>
        <v>Low Risk</v>
      </c>
    </row>
    <row r="4651" spans="1:19">
      <c r="A4651">
        <v>4650</v>
      </c>
      <c r="B4651">
        <v>33.29</v>
      </c>
      <c r="C4651">
        <v>17</v>
      </c>
      <c r="D4651" t="s">
        <v>50</v>
      </c>
      <c r="E4651">
        <v>0</v>
      </c>
      <c r="F4651">
        <v>0</v>
      </c>
      <c r="G4651">
        <v>43</v>
      </c>
      <c r="H4651">
        <v>4</v>
      </c>
      <c r="I4651">
        <v>50</v>
      </c>
      <c r="J4651">
        <v>0</v>
      </c>
      <c r="K4651">
        <f>_xlfn.XLOOKUP(FraudData[[#This Row],[amount]],AmountRules[Amount Min],AmountRules[Risk Points],,-1)</f>
        <v>0</v>
      </c>
      <c r="L4651">
        <f>_xlfn.XLOOKUP(FraudData[[#This Row],[transaction_hour]],TimeRules[Hour Min],TimeRules[Risk Points],,-1)</f>
        <v>0</v>
      </c>
      <c r="M4651">
        <f>_xlfn.XLOOKUP(FraudData[[#This Row],[foreign_transaction]],ForeignRules[Foreign Transaction],ForeignRules[Risk Points],0)</f>
        <v>0</v>
      </c>
      <c r="N4651">
        <f>_xlfn.XLOOKUP(FraudData[[#This Row],[location_mismatch]],Table10[Location Mismatch],Table10[Risk Points],0)</f>
        <v>0</v>
      </c>
      <c r="O4651">
        <f>_xlfn.XLOOKUP(FraudData[[#This Row],[device_trust_score]],DeviceRules[Device Min],DeviceRules[Risk Points],,-1)</f>
        <v>2</v>
      </c>
      <c r="P4651">
        <f>_xlfn.XLOOKUP(FraudData[[#This Row],[velocity_last_24h]],VelocityRules[Velocity Min],VelocityRules[Risk Points],,-1)</f>
        <v>0</v>
      </c>
      <c r="Q4651">
        <f>_xlfn.XLOOKUP(FraudData[[#This Row],[merchant_category]],MerchantRules[Merchant Category],MerchantRules[Risk Points],0)</f>
        <v>0</v>
      </c>
      <c r="R4651">
        <f>SUM(FraudData[[#This Row],[Amount Risk]:[Merchant Risk]])</f>
        <v>2</v>
      </c>
      <c r="S4651" t="str" cm="1">
        <f t="array" ref="S4651">_xlfn.IFS(FraudData[[#This Row],[Fraud Risk Score]]&gt;=8,"High Risk",FraudData[[#This Row],[Fraud Risk Score]]&gt;=6,"Medium Risk",TRUE,"Low Risk")</f>
        <v>Low Risk</v>
      </c>
    </row>
    <row r="4652" spans="1:19">
      <c r="A4652">
        <v>4651</v>
      </c>
      <c r="B4652">
        <v>9.92</v>
      </c>
      <c r="C4652">
        <v>21</v>
      </c>
      <c r="D4652" t="s">
        <v>47</v>
      </c>
      <c r="E4652">
        <v>0</v>
      </c>
      <c r="F4652">
        <v>0</v>
      </c>
      <c r="G4652">
        <v>55</v>
      </c>
      <c r="H4652">
        <v>2</v>
      </c>
      <c r="I4652">
        <v>47</v>
      </c>
      <c r="J4652">
        <v>0</v>
      </c>
      <c r="K4652">
        <f>_xlfn.XLOOKUP(FraudData[[#This Row],[amount]],AmountRules[Amount Min],AmountRules[Risk Points],,-1)</f>
        <v>0</v>
      </c>
      <c r="L4652">
        <f>_xlfn.XLOOKUP(FraudData[[#This Row],[transaction_hour]],TimeRules[Hour Min],TimeRules[Risk Points],,-1)</f>
        <v>0</v>
      </c>
      <c r="M4652">
        <f>_xlfn.XLOOKUP(FraudData[[#This Row],[foreign_transaction]],ForeignRules[Foreign Transaction],ForeignRules[Risk Points],0)</f>
        <v>0</v>
      </c>
      <c r="N4652">
        <f>_xlfn.XLOOKUP(FraudData[[#This Row],[location_mismatch]],Table10[Location Mismatch],Table10[Risk Points],0)</f>
        <v>0</v>
      </c>
      <c r="O4652">
        <f>_xlfn.XLOOKUP(FraudData[[#This Row],[device_trust_score]],DeviceRules[Device Min],DeviceRules[Risk Points],,-1)</f>
        <v>1</v>
      </c>
      <c r="P4652">
        <f>_xlfn.XLOOKUP(FraudData[[#This Row],[velocity_last_24h]],VelocityRules[Velocity Min],VelocityRules[Risk Points],,-1)</f>
        <v>0</v>
      </c>
      <c r="Q4652">
        <f>_xlfn.XLOOKUP(FraudData[[#This Row],[merchant_category]],MerchantRules[Merchant Category],MerchantRules[Risk Points],0)</f>
        <v>0</v>
      </c>
      <c r="R4652">
        <f>SUM(FraudData[[#This Row],[Amount Risk]:[Merchant Risk]])</f>
        <v>1</v>
      </c>
      <c r="S4652" t="str" cm="1">
        <f t="array" ref="S4652">_xlfn.IFS(FraudData[[#This Row],[Fraud Risk Score]]&gt;=8,"High Risk",FraudData[[#This Row],[Fraud Risk Score]]&gt;=6,"Medium Risk",TRUE,"Low Risk")</f>
        <v>Low Risk</v>
      </c>
    </row>
    <row r="4653" spans="1:19">
      <c r="A4653">
        <v>4652</v>
      </c>
      <c r="B4653">
        <v>227.51</v>
      </c>
      <c r="C4653">
        <v>5</v>
      </c>
      <c r="D4653" t="s">
        <v>49</v>
      </c>
      <c r="E4653">
        <v>0</v>
      </c>
      <c r="F4653">
        <v>1</v>
      </c>
      <c r="G4653">
        <v>78</v>
      </c>
      <c r="H4653">
        <v>2</v>
      </c>
      <c r="I4653">
        <v>40</v>
      </c>
      <c r="J4653">
        <v>0</v>
      </c>
      <c r="K4653">
        <f>_xlfn.XLOOKUP(FraudData[[#This Row],[amount]],AmountRules[Amount Min],AmountRules[Risk Points],,-1)</f>
        <v>0</v>
      </c>
      <c r="L4653">
        <f>_xlfn.XLOOKUP(FraudData[[#This Row],[transaction_hour]],TimeRules[Hour Min],TimeRules[Risk Points],,-1)</f>
        <v>0</v>
      </c>
      <c r="M4653">
        <f>_xlfn.XLOOKUP(FraudData[[#This Row],[foreign_transaction]],ForeignRules[Foreign Transaction],ForeignRules[Risk Points],0)</f>
        <v>0</v>
      </c>
      <c r="N4653">
        <f>_xlfn.XLOOKUP(FraudData[[#This Row],[location_mismatch]],Table10[Location Mismatch],Table10[Risk Points],0)</f>
        <v>3</v>
      </c>
      <c r="O4653">
        <f>_xlfn.XLOOKUP(FraudData[[#This Row],[device_trust_score]],DeviceRules[Device Min],DeviceRules[Risk Points],,-1)</f>
        <v>0</v>
      </c>
      <c r="P4653">
        <f>_xlfn.XLOOKUP(FraudData[[#This Row],[velocity_last_24h]],VelocityRules[Velocity Min],VelocityRules[Risk Points],,-1)</f>
        <v>0</v>
      </c>
      <c r="Q4653">
        <f>_xlfn.XLOOKUP(FraudData[[#This Row],[merchant_category]],MerchantRules[Merchant Category],MerchantRules[Risk Points],0)</f>
        <v>1</v>
      </c>
      <c r="R4653">
        <f>SUM(FraudData[[#This Row],[Amount Risk]:[Merchant Risk]])</f>
        <v>4</v>
      </c>
      <c r="S4653" t="str" cm="1">
        <f t="array" ref="S4653">_xlfn.IFS(FraudData[[#This Row],[Fraud Risk Score]]&gt;=8,"High Risk",FraudData[[#This Row],[Fraud Risk Score]]&gt;=6,"Medium Risk",TRUE,"Low Risk")</f>
        <v>Low Risk</v>
      </c>
    </row>
    <row r="4654" spans="1:19">
      <c r="A4654">
        <v>4653</v>
      </c>
      <c r="B4654">
        <v>116.15</v>
      </c>
      <c r="C4654">
        <v>16</v>
      </c>
      <c r="D4654" t="s">
        <v>48</v>
      </c>
      <c r="E4654">
        <v>0</v>
      </c>
      <c r="F4654">
        <v>0</v>
      </c>
      <c r="G4654">
        <v>86</v>
      </c>
      <c r="H4654">
        <v>1</v>
      </c>
      <c r="I4654">
        <v>59</v>
      </c>
      <c r="J4654">
        <v>0</v>
      </c>
      <c r="K4654">
        <f>_xlfn.XLOOKUP(FraudData[[#This Row],[amount]],AmountRules[Amount Min],AmountRules[Risk Points],,-1)</f>
        <v>0</v>
      </c>
      <c r="L4654">
        <f>_xlfn.XLOOKUP(FraudData[[#This Row],[transaction_hour]],TimeRules[Hour Min],TimeRules[Risk Points],,-1)</f>
        <v>0</v>
      </c>
      <c r="M4654">
        <f>_xlfn.XLOOKUP(FraudData[[#This Row],[foreign_transaction]],ForeignRules[Foreign Transaction],ForeignRules[Risk Points],0)</f>
        <v>0</v>
      </c>
      <c r="N4654">
        <f>_xlfn.XLOOKUP(FraudData[[#This Row],[location_mismatch]],Table10[Location Mismatch],Table10[Risk Points],0)</f>
        <v>0</v>
      </c>
      <c r="O4654">
        <f>_xlfn.XLOOKUP(FraudData[[#This Row],[device_trust_score]],DeviceRules[Device Min],DeviceRules[Risk Points],,-1)</f>
        <v>0</v>
      </c>
      <c r="P4654">
        <f>_xlfn.XLOOKUP(FraudData[[#This Row],[velocity_last_24h]],VelocityRules[Velocity Min],VelocityRules[Risk Points],,-1)</f>
        <v>0</v>
      </c>
      <c r="Q4654">
        <f>_xlfn.XLOOKUP(FraudData[[#This Row],[merchant_category]],MerchantRules[Merchant Category],MerchantRules[Risk Points],0)</f>
        <v>0</v>
      </c>
      <c r="R4654">
        <f>SUM(FraudData[[#This Row],[Amount Risk]:[Merchant Risk]])</f>
        <v>0</v>
      </c>
      <c r="S4654" t="str" cm="1">
        <f t="array" ref="S4654">_xlfn.IFS(FraudData[[#This Row],[Fraud Risk Score]]&gt;=8,"High Risk",FraudData[[#This Row],[Fraud Risk Score]]&gt;=6,"Medium Risk",TRUE,"Low Risk")</f>
        <v>Low Risk</v>
      </c>
    </row>
    <row r="4655" spans="1:19">
      <c r="A4655">
        <v>4654</v>
      </c>
      <c r="B4655">
        <v>340.4</v>
      </c>
      <c r="C4655">
        <v>22</v>
      </c>
      <c r="D4655" t="s">
        <v>48</v>
      </c>
      <c r="E4655">
        <v>0</v>
      </c>
      <c r="F4655">
        <v>0</v>
      </c>
      <c r="G4655">
        <v>38</v>
      </c>
      <c r="H4655">
        <v>1</v>
      </c>
      <c r="I4655">
        <v>67</v>
      </c>
      <c r="J4655">
        <v>0</v>
      </c>
      <c r="K4655">
        <f>_xlfn.XLOOKUP(FraudData[[#This Row],[amount]],AmountRules[Amount Min],AmountRules[Risk Points],,-1)</f>
        <v>0</v>
      </c>
      <c r="L4655">
        <f>_xlfn.XLOOKUP(FraudData[[#This Row],[transaction_hour]],TimeRules[Hour Min],TimeRules[Risk Points],,-1)</f>
        <v>0</v>
      </c>
      <c r="M4655">
        <f>_xlfn.XLOOKUP(FraudData[[#This Row],[foreign_transaction]],ForeignRules[Foreign Transaction],ForeignRules[Risk Points],0)</f>
        <v>0</v>
      </c>
      <c r="N4655">
        <f>_xlfn.XLOOKUP(FraudData[[#This Row],[location_mismatch]],Table10[Location Mismatch],Table10[Risk Points],0)</f>
        <v>0</v>
      </c>
      <c r="O4655">
        <f>_xlfn.XLOOKUP(FraudData[[#This Row],[device_trust_score]],DeviceRules[Device Min],DeviceRules[Risk Points],,-1)</f>
        <v>2</v>
      </c>
      <c r="P4655">
        <f>_xlfn.XLOOKUP(FraudData[[#This Row],[velocity_last_24h]],VelocityRules[Velocity Min],VelocityRules[Risk Points],,-1)</f>
        <v>0</v>
      </c>
      <c r="Q4655">
        <f>_xlfn.XLOOKUP(FraudData[[#This Row],[merchant_category]],MerchantRules[Merchant Category],MerchantRules[Risk Points],0)</f>
        <v>0</v>
      </c>
      <c r="R4655">
        <f>SUM(FraudData[[#This Row],[Amount Risk]:[Merchant Risk]])</f>
        <v>2</v>
      </c>
      <c r="S4655" t="str" cm="1">
        <f t="array" ref="S4655">_xlfn.IFS(FraudData[[#This Row],[Fraud Risk Score]]&gt;=8,"High Risk",FraudData[[#This Row],[Fraud Risk Score]]&gt;=6,"Medium Risk",TRUE,"Low Risk")</f>
        <v>Low Risk</v>
      </c>
    </row>
    <row r="4656" spans="1:19">
      <c r="A4656">
        <v>4655</v>
      </c>
      <c r="B4656">
        <v>87.04</v>
      </c>
      <c r="C4656">
        <v>13</v>
      </c>
      <c r="D4656" t="s">
        <v>50</v>
      </c>
      <c r="E4656">
        <v>0</v>
      </c>
      <c r="F4656">
        <v>1</v>
      </c>
      <c r="G4656">
        <v>74</v>
      </c>
      <c r="H4656">
        <v>3</v>
      </c>
      <c r="I4656">
        <v>22</v>
      </c>
      <c r="J4656">
        <v>0</v>
      </c>
      <c r="K4656">
        <f>_xlfn.XLOOKUP(FraudData[[#This Row],[amount]],AmountRules[Amount Min],AmountRules[Risk Points],,-1)</f>
        <v>0</v>
      </c>
      <c r="L4656">
        <f>_xlfn.XLOOKUP(FraudData[[#This Row],[transaction_hour]],TimeRules[Hour Min],TimeRules[Risk Points],,-1)</f>
        <v>0</v>
      </c>
      <c r="M4656">
        <f>_xlfn.XLOOKUP(FraudData[[#This Row],[foreign_transaction]],ForeignRules[Foreign Transaction],ForeignRules[Risk Points],0)</f>
        <v>0</v>
      </c>
      <c r="N4656">
        <f>_xlfn.XLOOKUP(FraudData[[#This Row],[location_mismatch]],Table10[Location Mismatch],Table10[Risk Points],0)</f>
        <v>3</v>
      </c>
      <c r="O4656">
        <f>_xlfn.XLOOKUP(FraudData[[#This Row],[device_trust_score]],DeviceRules[Device Min],DeviceRules[Risk Points],,-1)</f>
        <v>0</v>
      </c>
      <c r="P4656">
        <f>_xlfn.XLOOKUP(FraudData[[#This Row],[velocity_last_24h]],VelocityRules[Velocity Min],VelocityRules[Risk Points],,-1)</f>
        <v>0</v>
      </c>
      <c r="Q4656">
        <f>_xlfn.XLOOKUP(FraudData[[#This Row],[merchant_category]],MerchantRules[Merchant Category],MerchantRules[Risk Points],0)</f>
        <v>0</v>
      </c>
      <c r="R4656">
        <f>SUM(FraudData[[#This Row],[Amount Risk]:[Merchant Risk]])</f>
        <v>3</v>
      </c>
      <c r="S4656" t="str" cm="1">
        <f t="array" ref="S4656">_xlfn.IFS(FraudData[[#This Row],[Fraud Risk Score]]&gt;=8,"High Risk",FraudData[[#This Row],[Fraud Risk Score]]&gt;=6,"Medium Risk",TRUE,"Low Risk")</f>
        <v>Low Risk</v>
      </c>
    </row>
    <row r="4657" spans="1:19">
      <c r="A4657">
        <v>4656</v>
      </c>
      <c r="B4657">
        <v>33.17</v>
      </c>
      <c r="C4657">
        <v>13</v>
      </c>
      <c r="D4657" t="s">
        <v>50</v>
      </c>
      <c r="E4657">
        <v>0</v>
      </c>
      <c r="F4657">
        <v>0</v>
      </c>
      <c r="G4657">
        <v>83</v>
      </c>
      <c r="H4657">
        <v>2</v>
      </c>
      <c r="I4657">
        <v>56</v>
      </c>
      <c r="J4657">
        <v>0</v>
      </c>
      <c r="K4657">
        <f>_xlfn.XLOOKUP(FraudData[[#This Row],[amount]],AmountRules[Amount Min],AmountRules[Risk Points],,-1)</f>
        <v>0</v>
      </c>
      <c r="L4657">
        <f>_xlfn.XLOOKUP(FraudData[[#This Row],[transaction_hour]],TimeRules[Hour Min],TimeRules[Risk Points],,-1)</f>
        <v>0</v>
      </c>
      <c r="M4657">
        <f>_xlfn.XLOOKUP(FraudData[[#This Row],[foreign_transaction]],ForeignRules[Foreign Transaction],ForeignRules[Risk Points],0)</f>
        <v>0</v>
      </c>
      <c r="N4657">
        <f>_xlfn.XLOOKUP(FraudData[[#This Row],[location_mismatch]],Table10[Location Mismatch],Table10[Risk Points],0)</f>
        <v>0</v>
      </c>
      <c r="O4657">
        <f>_xlfn.XLOOKUP(FraudData[[#This Row],[device_trust_score]],DeviceRules[Device Min],DeviceRules[Risk Points],,-1)</f>
        <v>0</v>
      </c>
      <c r="P4657">
        <f>_xlfn.XLOOKUP(FraudData[[#This Row],[velocity_last_24h]],VelocityRules[Velocity Min],VelocityRules[Risk Points],,-1)</f>
        <v>0</v>
      </c>
      <c r="Q4657">
        <f>_xlfn.XLOOKUP(FraudData[[#This Row],[merchant_category]],MerchantRules[Merchant Category],MerchantRules[Risk Points],0)</f>
        <v>0</v>
      </c>
      <c r="R4657">
        <f>SUM(FraudData[[#This Row],[Amount Risk]:[Merchant Risk]])</f>
        <v>0</v>
      </c>
      <c r="S4657" t="str" cm="1">
        <f t="array" ref="S4657">_xlfn.IFS(FraudData[[#This Row],[Fraud Risk Score]]&gt;=8,"High Risk",FraudData[[#This Row],[Fraud Risk Score]]&gt;=6,"Medium Risk",TRUE,"Low Risk")</f>
        <v>Low Risk</v>
      </c>
    </row>
    <row r="4658" spans="1:19">
      <c r="A4658">
        <v>4657</v>
      </c>
      <c r="B4658">
        <v>325.91000000000003</v>
      </c>
      <c r="C4658">
        <v>19</v>
      </c>
      <c r="D4658" t="s">
        <v>46</v>
      </c>
      <c r="E4658">
        <v>0</v>
      </c>
      <c r="F4658">
        <v>0</v>
      </c>
      <c r="G4658">
        <v>94</v>
      </c>
      <c r="H4658">
        <v>3</v>
      </c>
      <c r="I4658">
        <v>51</v>
      </c>
      <c r="J4658">
        <v>0</v>
      </c>
      <c r="K4658">
        <f>_xlfn.XLOOKUP(FraudData[[#This Row],[amount]],AmountRules[Amount Min],AmountRules[Risk Points],,-1)</f>
        <v>0</v>
      </c>
      <c r="L4658">
        <f>_xlfn.XLOOKUP(FraudData[[#This Row],[transaction_hour]],TimeRules[Hour Min],TimeRules[Risk Points],,-1)</f>
        <v>0</v>
      </c>
      <c r="M4658">
        <f>_xlfn.XLOOKUP(FraudData[[#This Row],[foreign_transaction]],ForeignRules[Foreign Transaction],ForeignRules[Risk Points],0)</f>
        <v>0</v>
      </c>
      <c r="N4658">
        <f>_xlfn.XLOOKUP(FraudData[[#This Row],[location_mismatch]],Table10[Location Mismatch],Table10[Risk Points],0)</f>
        <v>0</v>
      </c>
      <c r="O4658">
        <f>_xlfn.XLOOKUP(FraudData[[#This Row],[device_trust_score]],DeviceRules[Device Min],DeviceRules[Risk Points],,-1)</f>
        <v>0</v>
      </c>
      <c r="P4658">
        <f>_xlfn.XLOOKUP(FraudData[[#This Row],[velocity_last_24h]],VelocityRules[Velocity Min],VelocityRules[Risk Points],,-1)</f>
        <v>0</v>
      </c>
      <c r="Q4658">
        <f>_xlfn.XLOOKUP(FraudData[[#This Row],[merchant_category]],MerchantRules[Merchant Category],MerchantRules[Risk Points],0)</f>
        <v>0</v>
      </c>
      <c r="R4658">
        <f>SUM(FraudData[[#This Row],[Amount Risk]:[Merchant Risk]])</f>
        <v>0</v>
      </c>
      <c r="S4658" t="str" cm="1">
        <f t="array" ref="S4658">_xlfn.IFS(FraudData[[#This Row],[Fraud Risk Score]]&gt;=8,"High Risk",FraudData[[#This Row],[Fraud Risk Score]]&gt;=6,"Medium Risk",TRUE,"Low Risk")</f>
        <v>Low Risk</v>
      </c>
    </row>
    <row r="4659" spans="1:19">
      <c r="A4659">
        <v>4658</v>
      </c>
      <c r="B4659">
        <v>143.30000000000001</v>
      </c>
      <c r="C4659">
        <v>12</v>
      </c>
      <c r="D4659" t="s">
        <v>49</v>
      </c>
      <c r="E4659">
        <v>0</v>
      </c>
      <c r="F4659">
        <v>0</v>
      </c>
      <c r="G4659">
        <v>82</v>
      </c>
      <c r="H4659">
        <v>1</v>
      </c>
      <c r="I4659">
        <v>58</v>
      </c>
      <c r="J4659">
        <v>0</v>
      </c>
      <c r="K4659">
        <f>_xlfn.XLOOKUP(FraudData[[#This Row],[amount]],AmountRules[Amount Min],AmountRules[Risk Points],,-1)</f>
        <v>0</v>
      </c>
      <c r="L4659">
        <f>_xlfn.XLOOKUP(FraudData[[#This Row],[transaction_hour]],TimeRules[Hour Min],TimeRules[Risk Points],,-1)</f>
        <v>0</v>
      </c>
      <c r="M4659">
        <f>_xlfn.XLOOKUP(FraudData[[#This Row],[foreign_transaction]],ForeignRules[Foreign Transaction],ForeignRules[Risk Points],0)</f>
        <v>0</v>
      </c>
      <c r="N4659">
        <f>_xlfn.XLOOKUP(FraudData[[#This Row],[location_mismatch]],Table10[Location Mismatch],Table10[Risk Points],0)</f>
        <v>0</v>
      </c>
      <c r="O4659">
        <f>_xlfn.XLOOKUP(FraudData[[#This Row],[device_trust_score]],DeviceRules[Device Min],DeviceRules[Risk Points],,-1)</f>
        <v>0</v>
      </c>
      <c r="P4659">
        <f>_xlfn.XLOOKUP(FraudData[[#This Row],[velocity_last_24h]],VelocityRules[Velocity Min],VelocityRules[Risk Points],,-1)</f>
        <v>0</v>
      </c>
      <c r="Q4659">
        <f>_xlfn.XLOOKUP(FraudData[[#This Row],[merchant_category]],MerchantRules[Merchant Category],MerchantRules[Risk Points],0)</f>
        <v>1</v>
      </c>
      <c r="R4659">
        <f>SUM(FraudData[[#This Row],[Amount Risk]:[Merchant Risk]])</f>
        <v>1</v>
      </c>
      <c r="S4659" t="str" cm="1">
        <f t="array" ref="S4659">_xlfn.IFS(FraudData[[#This Row],[Fraud Risk Score]]&gt;=8,"High Risk",FraudData[[#This Row],[Fraud Risk Score]]&gt;=6,"Medium Risk",TRUE,"Low Risk")</f>
        <v>Low Risk</v>
      </c>
    </row>
    <row r="4660" spans="1:19">
      <c r="A4660">
        <v>4659</v>
      </c>
      <c r="B4660">
        <v>37.75</v>
      </c>
      <c r="C4660">
        <v>2</v>
      </c>
      <c r="D4660" t="s">
        <v>49</v>
      </c>
      <c r="E4660">
        <v>0</v>
      </c>
      <c r="F4660">
        <v>0</v>
      </c>
      <c r="G4660">
        <v>33</v>
      </c>
      <c r="H4660">
        <v>2</v>
      </c>
      <c r="I4660">
        <v>22</v>
      </c>
      <c r="J4660">
        <v>0</v>
      </c>
      <c r="K4660">
        <f>_xlfn.XLOOKUP(FraudData[[#This Row],[amount]],AmountRules[Amount Min],AmountRules[Risk Points],,-1)</f>
        <v>0</v>
      </c>
      <c r="L4660">
        <f>_xlfn.XLOOKUP(FraudData[[#This Row],[transaction_hour]],TimeRules[Hour Min],TimeRules[Risk Points],,-1)</f>
        <v>3</v>
      </c>
      <c r="M4660">
        <f>_xlfn.XLOOKUP(FraudData[[#This Row],[foreign_transaction]],ForeignRules[Foreign Transaction],ForeignRules[Risk Points],0)</f>
        <v>0</v>
      </c>
      <c r="N4660">
        <f>_xlfn.XLOOKUP(FraudData[[#This Row],[location_mismatch]],Table10[Location Mismatch],Table10[Risk Points],0)</f>
        <v>0</v>
      </c>
      <c r="O4660">
        <f>_xlfn.XLOOKUP(FraudData[[#This Row],[device_trust_score]],DeviceRules[Device Min],DeviceRules[Risk Points],,-1)</f>
        <v>2</v>
      </c>
      <c r="P4660">
        <f>_xlfn.XLOOKUP(FraudData[[#This Row],[velocity_last_24h]],VelocityRules[Velocity Min],VelocityRules[Risk Points],,-1)</f>
        <v>0</v>
      </c>
      <c r="Q4660">
        <f>_xlfn.XLOOKUP(FraudData[[#This Row],[merchant_category]],MerchantRules[Merchant Category],MerchantRules[Risk Points],0)</f>
        <v>1</v>
      </c>
      <c r="R4660">
        <f>SUM(FraudData[[#This Row],[Amount Risk]:[Merchant Risk]])</f>
        <v>6</v>
      </c>
      <c r="S4660" t="str" cm="1">
        <f t="array" ref="S4660">_xlfn.IFS(FraudData[[#This Row],[Fraud Risk Score]]&gt;=8,"High Risk",FraudData[[#This Row],[Fraud Risk Score]]&gt;=6,"Medium Risk",TRUE,"Low Risk")</f>
        <v>Medium Risk</v>
      </c>
    </row>
    <row r="4661" spans="1:19">
      <c r="A4661">
        <v>4660</v>
      </c>
      <c r="B4661">
        <v>229.38</v>
      </c>
      <c r="C4661">
        <v>12</v>
      </c>
      <c r="D4661" t="s">
        <v>47</v>
      </c>
      <c r="E4661">
        <v>1</v>
      </c>
      <c r="F4661">
        <v>0</v>
      </c>
      <c r="G4661">
        <v>81</v>
      </c>
      <c r="H4661">
        <v>4</v>
      </c>
      <c r="I4661">
        <v>67</v>
      </c>
      <c r="J4661">
        <v>0</v>
      </c>
      <c r="K4661">
        <f>_xlfn.XLOOKUP(FraudData[[#This Row],[amount]],AmountRules[Amount Min],AmountRules[Risk Points],,-1)</f>
        <v>0</v>
      </c>
      <c r="L4661">
        <f>_xlfn.XLOOKUP(FraudData[[#This Row],[transaction_hour]],TimeRules[Hour Min],TimeRules[Risk Points],,-1)</f>
        <v>0</v>
      </c>
      <c r="M4661">
        <f>_xlfn.XLOOKUP(FraudData[[#This Row],[foreign_transaction]],ForeignRules[Foreign Transaction],ForeignRules[Risk Points],0)</f>
        <v>3</v>
      </c>
      <c r="N4661">
        <f>_xlfn.XLOOKUP(FraudData[[#This Row],[location_mismatch]],Table10[Location Mismatch],Table10[Risk Points],0)</f>
        <v>0</v>
      </c>
      <c r="O4661">
        <f>_xlfn.XLOOKUP(FraudData[[#This Row],[device_trust_score]],DeviceRules[Device Min],DeviceRules[Risk Points],,-1)</f>
        <v>0</v>
      </c>
      <c r="P4661">
        <f>_xlfn.XLOOKUP(FraudData[[#This Row],[velocity_last_24h]],VelocityRules[Velocity Min],VelocityRules[Risk Points],,-1)</f>
        <v>0</v>
      </c>
      <c r="Q4661">
        <f>_xlfn.XLOOKUP(FraudData[[#This Row],[merchant_category]],MerchantRules[Merchant Category],MerchantRules[Risk Points],0)</f>
        <v>0</v>
      </c>
      <c r="R4661">
        <f>SUM(FraudData[[#This Row],[Amount Risk]:[Merchant Risk]])</f>
        <v>3</v>
      </c>
      <c r="S4661" t="str" cm="1">
        <f t="array" ref="S4661">_xlfn.IFS(FraudData[[#This Row],[Fraud Risk Score]]&gt;=8,"High Risk",FraudData[[#This Row],[Fraud Risk Score]]&gt;=6,"Medium Risk",TRUE,"Low Risk")</f>
        <v>Low Risk</v>
      </c>
    </row>
    <row r="4662" spans="1:19">
      <c r="A4662">
        <v>4661</v>
      </c>
      <c r="B4662">
        <v>128.81</v>
      </c>
      <c r="C4662">
        <v>23</v>
      </c>
      <c r="D4662" t="s">
        <v>47</v>
      </c>
      <c r="E4662">
        <v>0</v>
      </c>
      <c r="F4662">
        <v>0</v>
      </c>
      <c r="G4662">
        <v>65</v>
      </c>
      <c r="H4662">
        <v>0</v>
      </c>
      <c r="I4662">
        <v>61</v>
      </c>
      <c r="J4662">
        <v>0</v>
      </c>
      <c r="K4662">
        <f>_xlfn.XLOOKUP(FraudData[[#This Row],[amount]],AmountRules[Amount Min],AmountRules[Risk Points],,-1)</f>
        <v>0</v>
      </c>
      <c r="L4662">
        <f>_xlfn.XLOOKUP(FraudData[[#This Row],[transaction_hour]],TimeRules[Hour Min],TimeRules[Risk Points],,-1)</f>
        <v>1</v>
      </c>
      <c r="M4662">
        <f>_xlfn.XLOOKUP(FraudData[[#This Row],[foreign_transaction]],ForeignRules[Foreign Transaction],ForeignRules[Risk Points],0)</f>
        <v>0</v>
      </c>
      <c r="N4662">
        <f>_xlfn.XLOOKUP(FraudData[[#This Row],[location_mismatch]],Table10[Location Mismatch],Table10[Risk Points],0)</f>
        <v>0</v>
      </c>
      <c r="O4662">
        <f>_xlfn.XLOOKUP(FraudData[[#This Row],[device_trust_score]],DeviceRules[Device Min],DeviceRules[Risk Points],,-1)</f>
        <v>1</v>
      </c>
      <c r="P4662">
        <f>_xlfn.XLOOKUP(FraudData[[#This Row],[velocity_last_24h]],VelocityRules[Velocity Min],VelocityRules[Risk Points],,-1)</f>
        <v>0</v>
      </c>
      <c r="Q4662">
        <f>_xlfn.XLOOKUP(FraudData[[#This Row],[merchant_category]],MerchantRules[Merchant Category],MerchantRules[Risk Points],0)</f>
        <v>0</v>
      </c>
      <c r="R4662">
        <f>SUM(FraudData[[#This Row],[Amount Risk]:[Merchant Risk]])</f>
        <v>2</v>
      </c>
      <c r="S4662" t="str" cm="1">
        <f t="array" ref="S4662">_xlfn.IFS(FraudData[[#This Row],[Fraud Risk Score]]&gt;=8,"High Risk",FraudData[[#This Row],[Fraud Risk Score]]&gt;=6,"Medium Risk",TRUE,"Low Risk")</f>
        <v>Low Risk</v>
      </c>
    </row>
    <row r="4663" spans="1:19">
      <c r="A4663">
        <v>4662</v>
      </c>
      <c r="B4663">
        <v>166.88</v>
      </c>
      <c r="C4663">
        <v>1</v>
      </c>
      <c r="D4663" t="s">
        <v>46</v>
      </c>
      <c r="E4663">
        <v>0</v>
      </c>
      <c r="F4663">
        <v>0</v>
      </c>
      <c r="G4663">
        <v>51</v>
      </c>
      <c r="H4663">
        <v>0</v>
      </c>
      <c r="I4663">
        <v>21</v>
      </c>
      <c r="J4663">
        <v>0</v>
      </c>
      <c r="K4663">
        <f>_xlfn.XLOOKUP(FraudData[[#This Row],[amount]],AmountRules[Amount Min],AmountRules[Risk Points],,-1)</f>
        <v>0</v>
      </c>
      <c r="L4663">
        <f>_xlfn.XLOOKUP(FraudData[[#This Row],[transaction_hour]],TimeRules[Hour Min],TimeRules[Risk Points],,-1)</f>
        <v>3</v>
      </c>
      <c r="M4663">
        <f>_xlfn.XLOOKUP(FraudData[[#This Row],[foreign_transaction]],ForeignRules[Foreign Transaction],ForeignRules[Risk Points],0)</f>
        <v>0</v>
      </c>
      <c r="N4663">
        <f>_xlfn.XLOOKUP(FraudData[[#This Row],[location_mismatch]],Table10[Location Mismatch],Table10[Risk Points],0)</f>
        <v>0</v>
      </c>
      <c r="O4663">
        <f>_xlfn.XLOOKUP(FraudData[[#This Row],[device_trust_score]],DeviceRules[Device Min],DeviceRules[Risk Points],,-1)</f>
        <v>1</v>
      </c>
      <c r="P4663">
        <f>_xlfn.XLOOKUP(FraudData[[#This Row],[velocity_last_24h]],VelocityRules[Velocity Min],VelocityRules[Risk Points],,-1)</f>
        <v>0</v>
      </c>
      <c r="Q4663">
        <f>_xlfn.XLOOKUP(FraudData[[#This Row],[merchant_category]],MerchantRules[Merchant Category],MerchantRules[Risk Points],0)</f>
        <v>0</v>
      </c>
      <c r="R4663">
        <f>SUM(FraudData[[#This Row],[Amount Risk]:[Merchant Risk]])</f>
        <v>4</v>
      </c>
      <c r="S4663" t="str" cm="1">
        <f t="array" ref="S4663">_xlfn.IFS(FraudData[[#This Row],[Fraud Risk Score]]&gt;=8,"High Risk",FraudData[[#This Row],[Fraud Risk Score]]&gt;=6,"Medium Risk",TRUE,"Low Risk")</f>
        <v>Low Risk</v>
      </c>
    </row>
    <row r="4664" spans="1:19">
      <c r="A4664">
        <v>4663</v>
      </c>
      <c r="B4664">
        <v>111.21</v>
      </c>
      <c r="C4664">
        <v>8</v>
      </c>
      <c r="D4664" t="s">
        <v>49</v>
      </c>
      <c r="E4664">
        <v>0</v>
      </c>
      <c r="F4664">
        <v>0</v>
      </c>
      <c r="G4664">
        <v>82</v>
      </c>
      <c r="H4664">
        <v>1</v>
      </c>
      <c r="I4664">
        <v>33</v>
      </c>
      <c r="J4664">
        <v>0</v>
      </c>
      <c r="K4664">
        <f>_xlfn.XLOOKUP(FraudData[[#This Row],[amount]],AmountRules[Amount Min],AmountRules[Risk Points],,-1)</f>
        <v>0</v>
      </c>
      <c r="L4664">
        <f>_xlfn.XLOOKUP(FraudData[[#This Row],[transaction_hour]],TimeRules[Hour Min],TimeRules[Risk Points],,-1)</f>
        <v>0</v>
      </c>
      <c r="M4664">
        <f>_xlfn.XLOOKUP(FraudData[[#This Row],[foreign_transaction]],ForeignRules[Foreign Transaction],ForeignRules[Risk Points],0)</f>
        <v>0</v>
      </c>
      <c r="N4664">
        <f>_xlfn.XLOOKUP(FraudData[[#This Row],[location_mismatch]],Table10[Location Mismatch],Table10[Risk Points],0)</f>
        <v>0</v>
      </c>
      <c r="O4664">
        <f>_xlfn.XLOOKUP(FraudData[[#This Row],[device_trust_score]],DeviceRules[Device Min],DeviceRules[Risk Points],,-1)</f>
        <v>0</v>
      </c>
      <c r="P4664">
        <f>_xlfn.XLOOKUP(FraudData[[#This Row],[velocity_last_24h]],VelocityRules[Velocity Min],VelocityRules[Risk Points],,-1)</f>
        <v>0</v>
      </c>
      <c r="Q4664">
        <f>_xlfn.XLOOKUP(FraudData[[#This Row],[merchant_category]],MerchantRules[Merchant Category],MerchantRules[Risk Points],0)</f>
        <v>1</v>
      </c>
      <c r="R4664">
        <f>SUM(FraudData[[#This Row],[Amount Risk]:[Merchant Risk]])</f>
        <v>1</v>
      </c>
      <c r="S4664" t="str" cm="1">
        <f t="array" ref="S4664">_xlfn.IFS(FraudData[[#This Row],[Fraud Risk Score]]&gt;=8,"High Risk",FraudData[[#This Row],[Fraud Risk Score]]&gt;=6,"Medium Risk",TRUE,"Low Risk")</f>
        <v>Low Risk</v>
      </c>
    </row>
    <row r="4665" spans="1:19">
      <c r="A4665">
        <v>4664</v>
      </c>
      <c r="B4665">
        <v>317.58999999999997</v>
      </c>
      <c r="C4665">
        <v>12</v>
      </c>
      <c r="D4665" t="s">
        <v>47</v>
      </c>
      <c r="E4665">
        <v>0</v>
      </c>
      <c r="F4665">
        <v>0</v>
      </c>
      <c r="G4665">
        <v>92</v>
      </c>
      <c r="H4665">
        <v>2</v>
      </c>
      <c r="I4665">
        <v>28</v>
      </c>
      <c r="J4665">
        <v>0</v>
      </c>
      <c r="K4665">
        <f>_xlfn.XLOOKUP(FraudData[[#This Row],[amount]],AmountRules[Amount Min],AmountRules[Risk Points],,-1)</f>
        <v>0</v>
      </c>
      <c r="L4665">
        <f>_xlfn.XLOOKUP(FraudData[[#This Row],[transaction_hour]],TimeRules[Hour Min],TimeRules[Risk Points],,-1)</f>
        <v>0</v>
      </c>
      <c r="M4665">
        <f>_xlfn.XLOOKUP(FraudData[[#This Row],[foreign_transaction]],ForeignRules[Foreign Transaction],ForeignRules[Risk Points],0)</f>
        <v>0</v>
      </c>
      <c r="N4665">
        <f>_xlfn.XLOOKUP(FraudData[[#This Row],[location_mismatch]],Table10[Location Mismatch],Table10[Risk Points],0)</f>
        <v>0</v>
      </c>
      <c r="O4665">
        <f>_xlfn.XLOOKUP(FraudData[[#This Row],[device_trust_score]],DeviceRules[Device Min],DeviceRules[Risk Points],,-1)</f>
        <v>0</v>
      </c>
      <c r="P4665">
        <f>_xlfn.XLOOKUP(FraudData[[#This Row],[velocity_last_24h]],VelocityRules[Velocity Min],VelocityRules[Risk Points],,-1)</f>
        <v>0</v>
      </c>
      <c r="Q4665">
        <f>_xlfn.XLOOKUP(FraudData[[#This Row],[merchant_category]],MerchantRules[Merchant Category],MerchantRules[Risk Points],0)</f>
        <v>0</v>
      </c>
      <c r="R4665">
        <f>SUM(FraudData[[#This Row],[Amount Risk]:[Merchant Risk]])</f>
        <v>0</v>
      </c>
      <c r="S4665" t="str" cm="1">
        <f t="array" ref="S4665">_xlfn.IFS(FraudData[[#This Row],[Fraud Risk Score]]&gt;=8,"High Risk",FraudData[[#This Row],[Fraud Risk Score]]&gt;=6,"Medium Risk",TRUE,"Low Risk")</f>
        <v>Low Risk</v>
      </c>
    </row>
    <row r="4666" spans="1:19">
      <c r="A4666">
        <v>4665</v>
      </c>
      <c r="B4666">
        <v>318.49</v>
      </c>
      <c r="C4666">
        <v>7</v>
      </c>
      <c r="D4666" t="s">
        <v>49</v>
      </c>
      <c r="E4666">
        <v>0</v>
      </c>
      <c r="F4666">
        <v>0</v>
      </c>
      <c r="G4666">
        <v>82</v>
      </c>
      <c r="H4666">
        <v>5</v>
      </c>
      <c r="I4666">
        <v>68</v>
      </c>
      <c r="J4666">
        <v>0</v>
      </c>
      <c r="K4666">
        <f>_xlfn.XLOOKUP(FraudData[[#This Row],[amount]],AmountRules[Amount Min],AmountRules[Risk Points],,-1)</f>
        <v>0</v>
      </c>
      <c r="L4666">
        <f>_xlfn.XLOOKUP(FraudData[[#This Row],[transaction_hour]],TimeRules[Hour Min],TimeRules[Risk Points],,-1)</f>
        <v>0</v>
      </c>
      <c r="M4666">
        <f>_xlfn.XLOOKUP(FraudData[[#This Row],[foreign_transaction]],ForeignRules[Foreign Transaction],ForeignRules[Risk Points],0)</f>
        <v>0</v>
      </c>
      <c r="N4666">
        <f>_xlfn.XLOOKUP(FraudData[[#This Row],[location_mismatch]],Table10[Location Mismatch],Table10[Risk Points],0)</f>
        <v>0</v>
      </c>
      <c r="O4666">
        <f>_xlfn.XLOOKUP(FraudData[[#This Row],[device_trust_score]],DeviceRules[Device Min],DeviceRules[Risk Points],,-1)</f>
        <v>0</v>
      </c>
      <c r="P4666">
        <f>_xlfn.XLOOKUP(FraudData[[#This Row],[velocity_last_24h]],VelocityRules[Velocity Min],VelocityRules[Risk Points],,-1)</f>
        <v>3</v>
      </c>
      <c r="Q4666">
        <f>_xlfn.XLOOKUP(FraudData[[#This Row],[merchant_category]],MerchantRules[Merchant Category],MerchantRules[Risk Points],0)</f>
        <v>1</v>
      </c>
      <c r="R4666">
        <f>SUM(FraudData[[#This Row],[Amount Risk]:[Merchant Risk]])</f>
        <v>4</v>
      </c>
      <c r="S4666" t="str" cm="1">
        <f t="array" ref="S4666">_xlfn.IFS(FraudData[[#This Row],[Fraud Risk Score]]&gt;=8,"High Risk",FraudData[[#This Row],[Fraud Risk Score]]&gt;=6,"Medium Risk",TRUE,"Low Risk")</f>
        <v>Low Risk</v>
      </c>
    </row>
    <row r="4667" spans="1:19">
      <c r="A4667">
        <v>4666</v>
      </c>
      <c r="B4667">
        <v>222.44</v>
      </c>
      <c r="C4667">
        <v>15</v>
      </c>
      <c r="D4667" t="s">
        <v>49</v>
      </c>
      <c r="E4667">
        <v>0</v>
      </c>
      <c r="F4667">
        <v>0</v>
      </c>
      <c r="G4667">
        <v>48</v>
      </c>
      <c r="H4667">
        <v>2</v>
      </c>
      <c r="I4667">
        <v>44</v>
      </c>
      <c r="J4667">
        <v>0</v>
      </c>
      <c r="K4667">
        <f>_xlfn.XLOOKUP(FraudData[[#This Row],[amount]],AmountRules[Amount Min],AmountRules[Risk Points],,-1)</f>
        <v>0</v>
      </c>
      <c r="L4667">
        <f>_xlfn.XLOOKUP(FraudData[[#This Row],[transaction_hour]],TimeRules[Hour Min],TimeRules[Risk Points],,-1)</f>
        <v>0</v>
      </c>
      <c r="M4667">
        <f>_xlfn.XLOOKUP(FraudData[[#This Row],[foreign_transaction]],ForeignRules[Foreign Transaction],ForeignRules[Risk Points],0)</f>
        <v>0</v>
      </c>
      <c r="N4667">
        <f>_xlfn.XLOOKUP(FraudData[[#This Row],[location_mismatch]],Table10[Location Mismatch],Table10[Risk Points],0)</f>
        <v>0</v>
      </c>
      <c r="O4667">
        <f>_xlfn.XLOOKUP(FraudData[[#This Row],[device_trust_score]],DeviceRules[Device Min],DeviceRules[Risk Points],,-1)</f>
        <v>2</v>
      </c>
      <c r="P4667">
        <f>_xlfn.XLOOKUP(FraudData[[#This Row],[velocity_last_24h]],VelocityRules[Velocity Min],VelocityRules[Risk Points],,-1)</f>
        <v>0</v>
      </c>
      <c r="Q4667">
        <f>_xlfn.XLOOKUP(FraudData[[#This Row],[merchant_category]],MerchantRules[Merchant Category],MerchantRules[Risk Points],0)</f>
        <v>1</v>
      </c>
      <c r="R4667">
        <f>SUM(FraudData[[#This Row],[Amount Risk]:[Merchant Risk]])</f>
        <v>3</v>
      </c>
      <c r="S4667" t="str" cm="1">
        <f t="array" ref="S4667">_xlfn.IFS(FraudData[[#This Row],[Fraud Risk Score]]&gt;=8,"High Risk",FraudData[[#This Row],[Fraud Risk Score]]&gt;=6,"Medium Risk",TRUE,"Low Risk")</f>
        <v>Low Risk</v>
      </c>
    </row>
    <row r="4668" spans="1:19">
      <c r="A4668">
        <v>4667</v>
      </c>
      <c r="B4668">
        <v>20.05</v>
      </c>
      <c r="C4668">
        <v>23</v>
      </c>
      <c r="D4668" t="s">
        <v>47</v>
      </c>
      <c r="E4668">
        <v>0</v>
      </c>
      <c r="F4668">
        <v>1</v>
      </c>
      <c r="G4668">
        <v>86</v>
      </c>
      <c r="H4668">
        <v>1</v>
      </c>
      <c r="I4668">
        <v>40</v>
      </c>
      <c r="J4668">
        <v>0</v>
      </c>
      <c r="K4668">
        <f>_xlfn.XLOOKUP(FraudData[[#This Row],[amount]],AmountRules[Amount Min],AmountRules[Risk Points],,-1)</f>
        <v>0</v>
      </c>
      <c r="L4668">
        <f>_xlfn.XLOOKUP(FraudData[[#This Row],[transaction_hour]],TimeRules[Hour Min],TimeRules[Risk Points],,-1)</f>
        <v>1</v>
      </c>
      <c r="M4668">
        <f>_xlfn.XLOOKUP(FraudData[[#This Row],[foreign_transaction]],ForeignRules[Foreign Transaction],ForeignRules[Risk Points],0)</f>
        <v>0</v>
      </c>
      <c r="N4668">
        <f>_xlfn.XLOOKUP(FraudData[[#This Row],[location_mismatch]],Table10[Location Mismatch],Table10[Risk Points],0)</f>
        <v>3</v>
      </c>
      <c r="O4668">
        <f>_xlfn.XLOOKUP(FraudData[[#This Row],[device_trust_score]],DeviceRules[Device Min],DeviceRules[Risk Points],,-1)</f>
        <v>0</v>
      </c>
      <c r="P4668">
        <f>_xlfn.XLOOKUP(FraudData[[#This Row],[velocity_last_24h]],VelocityRules[Velocity Min],VelocityRules[Risk Points],,-1)</f>
        <v>0</v>
      </c>
      <c r="Q4668">
        <f>_xlfn.XLOOKUP(FraudData[[#This Row],[merchant_category]],MerchantRules[Merchant Category],MerchantRules[Risk Points],0)</f>
        <v>0</v>
      </c>
      <c r="R4668">
        <f>SUM(FraudData[[#This Row],[Amount Risk]:[Merchant Risk]])</f>
        <v>4</v>
      </c>
      <c r="S4668" t="str" cm="1">
        <f t="array" ref="S4668">_xlfn.IFS(FraudData[[#This Row],[Fraud Risk Score]]&gt;=8,"High Risk",FraudData[[#This Row],[Fraud Risk Score]]&gt;=6,"Medium Risk",TRUE,"Low Risk")</f>
        <v>Low Risk</v>
      </c>
    </row>
    <row r="4669" spans="1:19">
      <c r="A4669">
        <v>4668</v>
      </c>
      <c r="B4669">
        <v>328.58</v>
      </c>
      <c r="C4669">
        <v>2</v>
      </c>
      <c r="D4669" t="s">
        <v>50</v>
      </c>
      <c r="E4669">
        <v>0</v>
      </c>
      <c r="F4669">
        <v>0</v>
      </c>
      <c r="G4669">
        <v>91</v>
      </c>
      <c r="H4669">
        <v>3</v>
      </c>
      <c r="I4669">
        <v>50</v>
      </c>
      <c r="J4669">
        <v>0</v>
      </c>
      <c r="K4669">
        <f>_xlfn.XLOOKUP(FraudData[[#This Row],[amount]],AmountRules[Amount Min],AmountRules[Risk Points],,-1)</f>
        <v>0</v>
      </c>
      <c r="L4669">
        <f>_xlfn.XLOOKUP(FraudData[[#This Row],[transaction_hour]],TimeRules[Hour Min],TimeRules[Risk Points],,-1)</f>
        <v>3</v>
      </c>
      <c r="M4669">
        <f>_xlfn.XLOOKUP(FraudData[[#This Row],[foreign_transaction]],ForeignRules[Foreign Transaction],ForeignRules[Risk Points],0)</f>
        <v>0</v>
      </c>
      <c r="N4669">
        <f>_xlfn.XLOOKUP(FraudData[[#This Row],[location_mismatch]],Table10[Location Mismatch],Table10[Risk Points],0)</f>
        <v>0</v>
      </c>
      <c r="O4669">
        <f>_xlfn.XLOOKUP(FraudData[[#This Row],[device_trust_score]],DeviceRules[Device Min],DeviceRules[Risk Points],,-1)</f>
        <v>0</v>
      </c>
      <c r="P4669">
        <f>_xlfn.XLOOKUP(FraudData[[#This Row],[velocity_last_24h]],VelocityRules[Velocity Min],VelocityRules[Risk Points],,-1)</f>
        <v>0</v>
      </c>
      <c r="Q4669">
        <f>_xlfn.XLOOKUP(FraudData[[#This Row],[merchant_category]],MerchantRules[Merchant Category],MerchantRules[Risk Points],0)</f>
        <v>0</v>
      </c>
      <c r="R4669">
        <f>SUM(FraudData[[#This Row],[Amount Risk]:[Merchant Risk]])</f>
        <v>3</v>
      </c>
      <c r="S4669" t="str" cm="1">
        <f t="array" ref="S4669">_xlfn.IFS(FraudData[[#This Row],[Fraud Risk Score]]&gt;=8,"High Risk",FraudData[[#This Row],[Fraud Risk Score]]&gt;=6,"Medium Risk",TRUE,"Low Risk")</f>
        <v>Low Risk</v>
      </c>
    </row>
    <row r="4670" spans="1:19">
      <c r="A4670">
        <v>4669</v>
      </c>
      <c r="B4670">
        <v>200.11</v>
      </c>
      <c r="C4670">
        <v>12</v>
      </c>
      <c r="D4670" t="s">
        <v>50</v>
      </c>
      <c r="E4670">
        <v>0</v>
      </c>
      <c r="F4670">
        <v>0</v>
      </c>
      <c r="G4670">
        <v>27</v>
      </c>
      <c r="H4670">
        <v>3</v>
      </c>
      <c r="I4670">
        <v>40</v>
      </c>
      <c r="J4670">
        <v>0</v>
      </c>
      <c r="K4670">
        <f>_xlfn.XLOOKUP(FraudData[[#This Row],[amount]],AmountRules[Amount Min],AmountRules[Risk Points],,-1)</f>
        <v>0</v>
      </c>
      <c r="L4670">
        <f>_xlfn.XLOOKUP(FraudData[[#This Row],[transaction_hour]],TimeRules[Hour Min],TimeRules[Risk Points],,-1)</f>
        <v>0</v>
      </c>
      <c r="M4670">
        <f>_xlfn.XLOOKUP(FraudData[[#This Row],[foreign_transaction]],ForeignRules[Foreign Transaction],ForeignRules[Risk Points],0)</f>
        <v>0</v>
      </c>
      <c r="N4670">
        <f>_xlfn.XLOOKUP(FraudData[[#This Row],[location_mismatch]],Table10[Location Mismatch],Table10[Risk Points],0)</f>
        <v>0</v>
      </c>
      <c r="O4670">
        <f>_xlfn.XLOOKUP(FraudData[[#This Row],[device_trust_score]],DeviceRules[Device Min],DeviceRules[Risk Points],,-1)</f>
        <v>3</v>
      </c>
      <c r="P4670">
        <f>_xlfn.XLOOKUP(FraudData[[#This Row],[velocity_last_24h]],VelocityRules[Velocity Min],VelocityRules[Risk Points],,-1)</f>
        <v>0</v>
      </c>
      <c r="Q4670">
        <f>_xlfn.XLOOKUP(FraudData[[#This Row],[merchant_category]],MerchantRules[Merchant Category],MerchantRules[Risk Points],0)</f>
        <v>0</v>
      </c>
      <c r="R4670">
        <f>SUM(FraudData[[#This Row],[Amount Risk]:[Merchant Risk]])</f>
        <v>3</v>
      </c>
      <c r="S4670" t="str" cm="1">
        <f t="array" ref="S4670">_xlfn.IFS(FraudData[[#This Row],[Fraud Risk Score]]&gt;=8,"High Risk",FraudData[[#This Row],[Fraud Risk Score]]&gt;=6,"Medium Risk",TRUE,"Low Risk")</f>
        <v>Low Risk</v>
      </c>
    </row>
    <row r="4671" spans="1:19">
      <c r="A4671">
        <v>4670</v>
      </c>
      <c r="B4671">
        <v>214.94</v>
      </c>
      <c r="C4671">
        <v>3</v>
      </c>
      <c r="D4671" t="s">
        <v>47</v>
      </c>
      <c r="E4671">
        <v>0</v>
      </c>
      <c r="F4671">
        <v>0</v>
      </c>
      <c r="G4671">
        <v>75</v>
      </c>
      <c r="H4671">
        <v>2</v>
      </c>
      <c r="I4671">
        <v>30</v>
      </c>
      <c r="J4671">
        <v>0</v>
      </c>
      <c r="K4671">
        <f>_xlfn.XLOOKUP(FraudData[[#This Row],[amount]],AmountRules[Amount Min],AmountRules[Risk Points],,-1)</f>
        <v>0</v>
      </c>
      <c r="L4671">
        <f>_xlfn.XLOOKUP(FraudData[[#This Row],[transaction_hour]],TimeRules[Hour Min],TimeRules[Risk Points],,-1)</f>
        <v>3</v>
      </c>
      <c r="M4671">
        <f>_xlfn.XLOOKUP(FraudData[[#This Row],[foreign_transaction]],ForeignRules[Foreign Transaction],ForeignRules[Risk Points],0)</f>
        <v>0</v>
      </c>
      <c r="N4671">
        <f>_xlfn.XLOOKUP(FraudData[[#This Row],[location_mismatch]],Table10[Location Mismatch],Table10[Risk Points],0)</f>
        <v>0</v>
      </c>
      <c r="O4671">
        <f>_xlfn.XLOOKUP(FraudData[[#This Row],[device_trust_score]],DeviceRules[Device Min],DeviceRules[Risk Points],,-1)</f>
        <v>0</v>
      </c>
      <c r="P4671">
        <f>_xlfn.XLOOKUP(FraudData[[#This Row],[velocity_last_24h]],VelocityRules[Velocity Min],VelocityRules[Risk Points],,-1)</f>
        <v>0</v>
      </c>
      <c r="Q4671">
        <f>_xlfn.XLOOKUP(FraudData[[#This Row],[merchant_category]],MerchantRules[Merchant Category],MerchantRules[Risk Points],0)</f>
        <v>0</v>
      </c>
      <c r="R4671">
        <f>SUM(FraudData[[#This Row],[Amount Risk]:[Merchant Risk]])</f>
        <v>3</v>
      </c>
      <c r="S4671" t="str" cm="1">
        <f t="array" ref="S4671">_xlfn.IFS(FraudData[[#This Row],[Fraud Risk Score]]&gt;=8,"High Risk",FraudData[[#This Row],[Fraud Risk Score]]&gt;=6,"Medium Risk",TRUE,"Low Risk")</f>
        <v>Low Risk</v>
      </c>
    </row>
    <row r="4672" spans="1:19">
      <c r="A4672">
        <v>4671</v>
      </c>
      <c r="B4672">
        <v>81.17</v>
      </c>
      <c r="C4672">
        <v>17</v>
      </c>
      <c r="D4672" t="s">
        <v>46</v>
      </c>
      <c r="E4672">
        <v>0</v>
      </c>
      <c r="F4672">
        <v>0</v>
      </c>
      <c r="G4672">
        <v>91</v>
      </c>
      <c r="H4672">
        <v>1</v>
      </c>
      <c r="I4672">
        <v>22</v>
      </c>
      <c r="J4672">
        <v>0</v>
      </c>
      <c r="K4672">
        <f>_xlfn.XLOOKUP(FraudData[[#This Row],[amount]],AmountRules[Amount Min],AmountRules[Risk Points],,-1)</f>
        <v>0</v>
      </c>
      <c r="L4672">
        <f>_xlfn.XLOOKUP(FraudData[[#This Row],[transaction_hour]],TimeRules[Hour Min],TimeRules[Risk Points],,-1)</f>
        <v>0</v>
      </c>
      <c r="M4672">
        <f>_xlfn.XLOOKUP(FraudData[[#This Row],[foreign_transaction]],ForeignRules[Foreign Transaction],ForeignRules[Risk Points],0)</f>
        <v>0</v>
      </c>
      <c r="N4672">
        <f>_xlfn.XLOOKUP(FraudData[[#This Row],[location_mismatch]],Table10[Location Mismatch],Table10[Risk Points],0)</f>
        <v>0</v>
      </c>
      <c r="O4672">
        <f>_xlfn.XLOOKUP(FraudData[[#This Row],[device_trust_score]],DeviceRules[Device Min],DeviceRules[Risk Points],,-1)</f>
        <v>0</v>
      </c>
      <c r="P4672">
        <f>_xlfn.XLOOKUP(FraudData[[#This Row],[velocity_last_24h]],VelocityRules[Velocity Min],VelocityRules[Risk Points],,-1)</f>
        <v>0</v>
      </c>
      <c r="Q4672">
        <f>_xlfn.XLOOKUP(FraudData[[#This Row],[merchant_category]],MerchantRules[Merchant Category],MerchantRules[Risk Points],0)</f>
        <v>0</v>
      </c>
      <c r="R4672">
        <f>SUM(FraudData[[#This Row],[Amount Risk]:[Merchant Risk]])</f>
        <v>0</v>
      </c>
      <c r="S4672" t="str" cm="1">
        <f t="array" ref="S4672">_xlfn.IFS(FraudData[[#This Row],[Fraud Risk Score]]&gt;=8,"High Risk",FraudData[[#This Row],[Fraud Risk Score]]&gt;=6,"Medium Risk",TRUE,"Low Risk")</f>
        <v>Low Risk</v>
      </c>
    </row>
    <row r="4673" spans="1:19">
      <c r="A4673">
        <v>4672</v>
      </c>
      <c r="B4673">
        <v>380.57</v>
      </c>
      <c r="C4673">
        <v>1</v>
      </c>
      <c r="D4673" t="s">
        <v>48</v>
      </c>
      <c r="E4673">
        <v>0</v>
      </c>
      <c r="F4673">
        <v>0</v>
      </c>
      <c r="G4673">
        <v>81</v>
      </c>
      <c r="H4673">
        <v>3</v>
      </c>
      <c r="I4673">
        <v>49</v>
      </c>
      <c r="J4673">
        <v>0</v>
      </c>
      <c r="K4673">
        <f>_xlfn.XLOOKUP(FraudData[[#This Row],[amount]],AmountRules[Amount Min],AmountRules[Risk Points],,-1)</f>
        <v>0</v>
      </c>
      <c r="L4673">
        <f>_xlfn.XLOOKUP(FraudData[[#This Row],[transaction_hour]],TimeRules[Hour Min],TimeRules[Risk Points],,-1)</f>
        <v>3</v>
      </c>
      <c r="M4673">
        <f>_xlfn.XLOOKUP(FraudData[[#This Row],[foreign_transaction]],ForeignRules[Foreign Transaction],ForeignRules[Risk Points],0)</f>
        <v>0</v>
      </c>
      <c r="N4673">
        <f>_xlfn.XLOOKUP(FraudData[[#This Row],[location_mismatch]],Table10[Location Mismatch],Table10[Risk Points],0)</f>
        <v>0</v>
      </c>
      <c r="O4673">
        <f>_xlfn.XLOOKUP(FraudData[[#This Row],[device_trust_score]],DeviceRules[Device Min],DeviceRules[Risk Points],,-1)</f>
        <v>0</v>
      </c>
      <c r="P4673">
        <f>_xlfn.XLOOKUP(FraudData[[#This Row],[velocity_last_24h]],VelocityRules[Velocity Min],VelocityRules[Risk Points],,-1)</f>
        <v>0</v>
      </c>
      <c r="Q4673">
        <f>_xlfn.XLOOKUP(FraudData[[#This Row],[merchant_category]],MerchantRules[Merchant Category],MerchantRules[Risk Points],0)</f>
        <v>0</v>
      </c>
      <c r="R4673">
        <f>SUM(FraudData[[#This Row],[Amount Risk]:[Merchant Risk]])</f>
        <v>3</v>
      </c>
      <c r="S4673" t="str" cm="1">
        <f t="array" ref="S4673">_xlfn.IFS(FraudData[[#This Row],[Fraud Risk Score]]&gt;=8,"High Risk",FraudData[[#This Row],[Fraud Risk Score]]&gt;=6,"Medium Risk",TRUE,"Low Risk")</f>
        <v>Low Risk</v>
      </c>
    </row>
    <row r="4674" spans="1:19">
      <c r="A4674">
        <v>4673</v>
      </c>
      <c r="B4674">
        <v>232.62</v>
      </c>
      <c r="C4674">
        <v>19</v>
      </c>
      <c r="D4674" t="s">
        <v>49</v>
      </c>
      <c r="E4674">
        <v>0</v>
      </c>
      <c r="F4674">
        <v>0</v>
      </c>
      <c r="G4674">
        <v>44</v>
      </c>
      <c r="H4674">
        <v>3</v>
      </c>
      <c r="I4674">
        <v>57</v>
      </c>
      <c r="J4674">
        <v>0</v>
      </c>
      <c r="K4674">
        <f>_xlfn.XLOOKUP(FraudData[[#This Row],[amount]],AmountRules[Amount Min],AmountRules[Risk Points],,-1)</f>
        <v>0</v>
      </c>
      <c r="L4674">
        <f>_xlfn.XLOOKUP(FraudData[[#This Row],[transaction_hour]],TimeRules[Hour Min],TimeRules[Risk Points],,-1)</f>
        <v>0</v>
      </c>
      <c r="M4674">
        <f>_xlfn.XLOOKUP(FraudData[[#This Row],[foreign_transaction]],ForeignRules[Foreign Transaction],ForeignRules[Risk Points],0)</f>
        <v>0</v>
      </c>
      <c r="N4674">
        <f>_xlfn.XLOOKUP(FraudData[[#This Row],[location_mismatch]],Table10[Location Mismatch],Table10[Risk Points],0)</f>
        <v>0</v>
      </c>
      <c r="O4674">
        <f>_xlfn.XLOOKUP(FraudData[[#This Row],[device_trust_score]],DeviceRules[Device Min],DeviceRules[Risk Points],,-1)</f>
        <v>2</v>
      </c>
      <c r="P4674">
        <f>_xlfn.XLOOKUP(FraudData[[#This Row],[velocity_last_24h]],VelocityRules[Velocity Min],VelocityRules[Risk Points],,-1)</f>
        <v>0</v>
      </c>
      <c r="Q4674">
        <f>_xlfn.XLOOKUP(FraudData[[#This Row],[merchant_category]],MerchantRules[Merchant Category],MerchantRules[Risk Points],0)</f>
        <v>1</v>
      </c>
      <c r="R4674">
        <f>SUM(FraudData[[#This Row],[Amount Risk]:[Merchant Risk]])</f>
        <v>3</v>
      </c>
      <c r="S4674" t="str" cm="1">
        <f t="array" ref="S4674">_xlfn.IFS(FraudData[[#This Row],[Fraud Risk Score]]&gt;=8,"High Risk",FraudData[[#This Row],[Fraud Risk Score]]&gt;=6,"Medium Risk",TRUE,"Low Risk")</f>
        <v>Low Risk</v>
      </c>
    </row>
    <row r="4675" spans="1:19">
      <c r="A4675">
        <v>4674</v>
      </c>
      <c r="B4675">
        <v>21.5</v>
      </c>
      <c r="C4675">
        <v>21</v>
      </c>
      <c r="D4675" t="s">
        <v>48</v>
      </c>
      <c r="E4675">
        <v>0</v>
      </c>
      <c r="F4675">
        <v>0</v>
      </c>
      <c r="G4675">
        <v>69</v>
      </c>
      <c r="H4675">
        <v>0</v>
      </c>
      <c r="I4675">
        <v>27</v>
      </c>
      <c r="J4675">
        <v>0</v>
      </c>
      <c r="K4675">
        <f>_xlfn.XLOOKUP(FraudData[[#This Row],[amount]],AmountRules[Amount Min],AmountRules[Risk Points],,-1)</f>
        <v>0</v>
      </c>
      <c r="L4675">
        <f>_xlfn.XLOOKUP(FraudData[[#This Row],[transaction_hour]],TimeRules[Hour Min],TimeRules[Risk Points],,-1)</f>
        <v>0</v>
      </c>
      <c r="M4675">
        <f>_xlfn.XLOOKUP(FraudData[[#This Row],[foreign_transaction]],ForeignRules[Foreign Transaction],ForeignRules[Risk Points],0)</f>
        <v>0</v>
      </c>
      <c r="N4675">
        <f>_xlfn.XLOOKUP(FraudData[[#This Row],[location_mismatch]],Table10[Location Mismatch],Table10[Risk Points],0)</f>
        <v>0</v>
      </c>
      <c r="O4675">
        <f>_xlfn.XLOOKUP(FraudData[[#This Row],[device_trust_score]],DeviceRules[Device Min],DeviceRules[Risk Points],,-1)</f>
        <v>1</v>
      </c>
      <c r="P4675">
        <f>_xlfn.XLOOKUP(FraudData[[#This Row],[velocity_last_24h]],VelocityRules[Velocity Min],VelocityRules[Risk Points],,-1)</f>
        <v>0</v>
      </c>
      <c r="Q4675">
        <f>_xlfn.XLOOKUP(FraudData[[#This Row],[merchant_category]],MerchantRules[Merchant Category],MerchantRules[Risk Points],0)</f>
        <v>0</v>
      </c>
      <c r="R4675">
        <f>SUM(FraudData[[#This Row],[Amount Risk]:[Merchant Risk]])</f>
        <v>1</v>
      </c>
      <c r="S4675" t="str" cm="1">
        <f t="array" ref="S4675">_xlfn.IFS(FraudData[[#This Row],[Fraud Risk Score]]&gt;=8,"High Risk",FraudData[[#This Row],[Fraud Risk Score]]&gt;=6,"Medium Risk",TRUE,"Low Risk")</f>
        <v>Low Risk</v>
      </c>
    </row>
    <row r="4676" spans="1:19">
      <c r="A4676">
        <v>4675</v>
      </c>
      <c r="B4676">
        <v>94.3</v>
      </c>
      <c r="C4676">
        <v>20</v>
      </c>
      <c r="D4676" t="s">
        <v>47</v>
      </c>
      <c r="E4676">
        <v>0</v>
      </c>
      <c r="F4676">
        <v>1</v>
      </c>
      <c r="G4676">
        <v>30</v>
      </c>
      <c r="H4676">
        <v>0</v>
      </c>
      <c r="I4676">
        <v>32</v>
      </c>
      <c r="J4676">
        <v>0</v>
      </c>
      <c r="K4676">
        <f>_xlfn.XLOOKUP(FraudData[[#This Row],[amount]],AmountRules[Amount Min],AmountRules[Risk Points],,-1)</f>
        <v>0</v>
      </c>
      <c r="L4676">
        <f>_xlfn.XLOOKUP(FraudData[[#This Row],[transaction_hour]],TimeRules[Hour Min],TimeRules[Risk Points],,-1)</f>
        <v>0</v>
      </c>
      <c r="M4676">
        <f>_xlfn.XLOOKUP(FraudData[[#This Row],[foreign_transaction]],ForeignRules[Foreign Transaction],ForeignRules[Risk Points],0)</f>
        <v>0</v>
      </c>
      <c r="N4676">
        <f>_xlfn.XLOOKUP(FraudData[[#This Row],[location_mismatch]],Table10[Location Mismatch],Table10[Risk Points],0)</f>
        <v>3</v>
      </c>
      <c r="O4676">
        <f>_xlfn.XLOOKUP(FraudData[[#This Row],[device_trust_score]],DeviceRules[Device Min],DeviceRules[Risk Points],,-1)</f>
        <v>2</v>
      </c>
      <c r="P4676">
        <f>_xlfn.XLOOKUP(FraudData[[#This Row],[velocity_last_24h]],VelocityRules[Velocity Min],VelocityRules[Risk Points],,-1)</f>
        <v>0</v>
      </c>
      <c r="Q4676">
        <f>_xlfn.XLOOKUP(FraudData[[#This Row],[merchant_category]],MerchantRules[Merchant Category],MerchantRules[Risk Points],0)</f>
        <v>0</v>
      </c>
      <c r="R4676">
        <f>SUM(FraudData[[#This Row],[Amount Risk]:[Merchant Risk]])</f>
        <v>5</v>
      </c>
      <c r="S4676" t="str" cm="1">
        <f t="array" ref="S4676">_xlfn.IFS(FraudData[[#This Row],[Fraud Risk Score]]&gt;=8,"High Risk",FraudData[[#This Row],[Fraud Risk Score]]&gt;=6,"Medium Risk",TRUE,"Low Risk")</f>
        <v>Low Risk</v>
      </c>
    </row>
    <row r="4677" spans="1:19">
      <c r="A4677">
        <v>4676</v>
      </c>
      <c r="B4677">
        <v>391.48</v>
      </c>
      <c r="C4677">
        <v>14</v>
      </c>
      <c r="D4677" t="s">
        <v>49</v>
      </c>
      <c r="E4677">
        <v>0</v>
      </c>
      <c r="F4677">
        <v>1</v>
      </c>
      <c r="G4677">
        <v>57</v>
      </c>
      <c r="H4677">
        <v>1</v>
      </c>
      <c r="I4677">
        <v>32</v>
      </c>
      <c r="J4677">
        <v>0</v>
      </c>
      <c r="K4677">
        <f>_xlfn.XLOOKUP(FraudData[[#This Row],[amount]],AmountRules[Amount Min],AmountRules[Risk Points],,-1)</f>
        <v>0</v>
      </c>
      <c r="L4677">
        <f>_xlfn.XLOOKUP(FraudData[[#This Row],[transaction_hour]],TimeRules[Hour Min],TimeRules[Risk Points],,-1)</f>
        <v>0</v>
      </c>
      <c r="M4677">
        <f>_xlfn.XLOOKUP(FraudData[[#This Row],[foreign_transaction]],ForeignRules[Foreign Transaction],ForeignRules[Risk Points],0)</f>
        <v>0</v>
      </c>
      <c r="N4677">
        <f>_xlfn.XLOOKUP(FraudData[[#This Row],[location_mismatch]],Table10[Location Mismatch],Table10[Risk Points],0)</f>
        <v>3</v>
      </c>
      <c r="O4677">
        <f>_xlfn.XLOOKUP(FraudData[[#This Row],[device_trust_score]],DeviceRules[Device Min],DeviceRules[Risk Points],,-1)</f>
        <v>1</v>
      </c>
      <c r="P4677">
        <f>_xlfn.XLOOKUP(FraudData[[#This Row],[velocity_last_24h]],VelocityRules[Velocity Min],VelocityRules[Risk Points],,-1)</f>
        <v>0</v>
      </c>
      <c r="Q4677">
        <f>_xlfn.XLOOKUP(FraudData[[#This Row],[merchant_category]],MerchantRules[Merchant Category],MerchantRules[Risk Points],0)</f>
        <v>1</v>
      </c>
      <c r="R4677">
        <f>SUM(FraudData[[#This Row],[Amount Risk]:[Merchant Risk]])</f>
        <v>5</v>
      </c>
      <c r="S4677" t="str" cm="1">
        <f t="array" ref="S4677">_xlfn.IFS(FraudData[[#This Row],[Fraud Risk Score]]&gt;=8,"High Risk",FraudData[[#This Row],[Fraud Risk Score]]&gt;=6,"Medium Risk",TRUE,"Low Risk")</f>
        <v>Low Risk</v>
      </c>
    </row>
    <row r="4678" spans="1:19">
      <c r="A4678">
        <v>4677</v>
      </c>
      <c r="B4678">
        <v>8.6999999999999993</v>
      </c>
      <c r="C4678">
        <v>16</v>
      </c>
      <c r="D4678" t="s">
        <v>48</v>
      </c>
      <c r="E4678">
        <v>0</v>
      </c>
      <c r="F4678">
        <v>0</v>
      </c>
      <c r="G4678">
        <v>67</v>
      </c>
      <c r="H4678">
        <v>2</v>
      </c>
      <c r="I4678">
        <v>40</v>
      </c>
      <c r="J4678">
        <v>0</v>
      </c>
      <c r="K4678">
        <f>_xlfn.XLOOKUP(FraudData[[#This Row],[amount]],AmountRules[Amount Min],AmountRules[Risk Points],,-1)</f>
        <v>0</v>
      </c>
      <c r="L4678">
        <f>_xlfn.XLOOKUP(FraudData[[#This Row],[transaction_hour]],TimeRules[Hour Min],TimeRules[Risk Points],,-1)</f>
        <v>0</v>
      </c>
      <c r="M4678">
        <f>_xlfn.XLOOKUP(FraudData[[#This Row],[foreign_transaction]],ForeignRules[Foreign Transaction],ForeignRules[Risk Points],0)</f>
        <v>0</v>
      </c>
      <c r="N4678">
        <f>_xlfn.XLOOKUP(FraudData[[#This Row],[location_mismatch]],Table10[Location Mismatch],Table10[Risk Points],0)</f>
        <v>0</v>
      </c>
      <c r="O4678">
        <f>_xlfn.XLOOKUP(FraudData[[#This Row],[device_trust_score]],DeviceRules[Device Min],DeviceRules[Risk Points],,-1)</f>
        <v>1</v>
      </c>
      <c r="P4678">
        <f>_xlfn.XLOOKUP(FraudData[[#This Row],[velocity_last_24h]],VelocityRules[Velocity Min],VelocityRules[Risk Points],,-1)</f>
        <v>0</v>
      </c>
      <c r="Q4678">
        <f>_xlfn.XLOOKUP(FraudData[[#This Row],[merchant_category]],MerchantRules[Merchant Category],MerchantRules[Risk Points],0)</f>
        <v>0</v>
      </c>
      <c r="R4678">
        <f>SUM(FraudData[[#This Row],[Amount Risk]:[Merchant Risk]])</f>
        <v>1</v>
      </c>
      <c r="S4678" t="str" cm="1">
        <f t="array" ref="S4678">_xlfn.IFS(FraudData[[#This Row],[Fraud Risk Score]]&gt;=8,"High Risk",FraudData[[#This Row],[Fraud Risk Score]]&gt;=6,"Medium Risk",TRUE,"Low Risk")</f>
        <v>Low Risk</v>
      </c>
    </row>
    <row r="4679" spans="1:19">
      <c r="A4679">
        <v>4678</v>
      </c>
      <c r="B4679">
        <v>585.89</v>
      </c>
      <c r="C4679">
        <v>9</v>
      </c>
      <c r="D4679" t="s">
        <v>50</v>
      </c>
      <c r="E4679">
        <v>0</v>
      </c>
      <c r="F4679">
        <v>0</v>
      </c>
      <c r="G4679">
        <v>74</v>
      </c>
      <c r="H4679">
        <v>3</v>
      </c>
      <c r="I4679">
        <v>62</v>
      </c>
      <c r="J4679">
        <v>0</v>
      </c>
      <c r="K4679">
        <f>_xlfn.XLOOKUP(FraudData[[#This Row],[amount]],AmountRules[Amount Min],AmountRules[Risk Points],,-1)</f>
        <v>1</v>
      </c>
      <c r="L4679">
        <f>_xlfn.XLOOKUP(FraudData[[#This Row],[transaction_hour]],TimeRules[Hour Min],TimeRules[Risk Points],,-1)</f>
        <v>0</v>
      </c>
      <c r="M4679">
        <f>_xlfn.XLOOKUP(FraudData[[#This Row],[foreign_transaction]],ForeignRules[Foreign Transaction],ForeignRules[Risk Points],0)</f>
        <v>0</v>
      </c>
      <c r="N4679">
        <f>_xlfn.XLOOKUP(FraudData[[#This Row],[location_mismatch]],Table10[Location Mismatch],Table10[Risk Points],0)</f>
        <v>0</v>
      </c>
      <c r="O4679">
        <f>_xlfn.XLOOKUP(FraudData[[#This Row],[device_trust_score]],DeviceRules[Device Min],DeviceRules[Risk Points],,-1)</f>
        <v>0</v>
      </c>
      <c r="P4679">
        <f>_xlfn.XLOOKUP(FraudData[[#This Row],[velocity_last_24h]],VelocityRules[Velocity Min],VelocityRules[Risk Points],,-1)</f>
        <v>0</v>
      </c>
      <c r="Q4679">
        <f>_xlfn.XLOOKUP(FraudData[[#This Row],[merchant_category]],MerchantRules[Merchant Category],MerchantRules[Risk Points],0)</f>
        <v>0</v>
      </c>
      <c r="R4679">
        <f>SUM(FraudData[[#This Row],[Amount Risk]:[Merchant Risk]])</f>
        <v>1</v>
      </c>
      <c r="S4679" t="str" cm="1">
        <f t="array" ref="S4679">_xlfn.IFS(FraudData[[#This Row],[Fraud Risk Score]]&gt;=8,"High Risk",FraudData[[#This Row],[Fraud Risk Score]]&gt;=6,"Medium Risk",TRUE,"Low Risk")</f>
        <v>Low Risk</v>
      </c>
    </row>
    <row r="4680" spans="1:19">
      <c r="A4680">
        <v>4679</v>
      </c>
      <c r="B4680">
        <v>204.63</v>
      </c>
      <c r="C4680">
        <v>0</v>
      </c>
      <c r="D4680" t="s">
        <v>46</v>
      </c>
      <c r="E4680">
        <v>0</v>
      </c>
      <c r="F4680">
        <v>1</v>
      </c>
      <c r="G4680">
        <v>51</v>
      </c>
      <c r="H4680">
        <v>2</v>
      </c>
      <c r="I4680">
        <v>51</v>
      </c>
      <c r="J4680">
        <v>0</v>
      </c>
      <c r="K4680">
        <f>_xlfn.XLOOKUP(FraudData[[#This Row],[amount]],AmountRules[Amount Min],AmountRules[Risk Points],,-1)</f>
        <v>0</v>
      </c>
      <c r="L4680">
        <f>_xlfn.XLOOKUP(FraudData[[#This Row],[transaction_hour]],TimeRules[Hour Min],TimeRules[Risk Points],,-1)</f>
        <v>3</v>
      </c>
      <c r="M4680">
        <f>_xlfn.XLOOKUP(FraudData[[#This Row],[foreign_transaction]],ForeignRules[Foreign Transaction],ForeignRules[Risk Points],0)</f>
        <v>0</v>
      </c>
      <c r="N4680">
        <f>_xlfn.XLOOKUP(FraudData[[#This Row],[location_mismatch]],Table10[Location Mismatch],Table10[Risk Points],0)</f>
        <v>3</v>
      </c>
      <c r="O4680">
        <f>_xlfn.XLOOKUP(FraudData[[#This Row],[device_trust_score]],DeviceRules[Device Min],DeviceRules[Risk Points],,-1)</f>
        <v>1</v>
      </c>
      <c r="P4680">
        <f>_xlfn.XLOOKUP(FraudData[[#This Row],[velocity_last_24h]],VelocityRules[Velocity Min],VelocityRules[Risk Points],,-1)</f>
        <v>0</v>
      </c>
      <c r="Q4680">
        <f>_xlfn.XLOOKUP(FraudData[[#This Row],[merchant_category]],MerchantRules[Merchant Category],MerchantRules[Risk Points],0)</f>
        <v>0</v>
      </c>
      <c r="R4680">
        <f>SUM(FraudData[[#This Row],[Amount Risk]:[Merchant Risk]])</f>
        <v>7</v>
      </c>
      <c r="S4680" t="str" cm="1">
        <f t="array" ref="S4680">_xlfn.IFS(FraudData[[#This Row],[Fraud Risk Score]]&gt;=8,"High Risk",FraudData[[#This Row],[Fraud Risk Score]]&gt;=6,"Medium Risk",TRUE,"Low Risk")</f>
        <v>Medium Risk</v>
      </c>
    </row>
    <row r="4681" spans="1:19">
      <c r="A4681">
        <v>4680</v>
      </c>
      <c r="B4681">
        <v>179.64</v>
      </c>
      <c r="C4681">
        <v>5</v>
      </c>
      <c r="D4681" t="s">
        <v>48</v>
      </c>
      <c r="E4681">
        <v>0</v>
      </c>
      <c r="F4681">
        <v>0</v>
      </c>
      <c r="G4681">
        <v>54</v>
      </c>
      <c r="H4681">
        <v>5</v>
      </c>
      <c r="I4681">
        <v>21</v>
      </c>
      <c r="J4681">
        <v>0</v>
      </c>
      <c r="K4681">
        <f>_xlfn.XLOOKUP(FraudData[[#This Row],[amount]],AmountRules[Amount Min],AmountRules[Risk Points],,-1)</f>
        <v>0</v>
      </c>
      <c r="L4681">
        <f>_xlfn.XLOOKUP(FraudData[[#This Row],[transaction_hour]],TimeRules[Hour Min],TimeRules[Risk Points],,-1)</f>
        <v>0</v>
      </c>
      <c r="M4681">
        <f>_xlfn.XLOOKUP(FraudData[[#This Row],[foreign_transaction]],ForeignRules[Foreign Transaction],ForeignRules[Risk Points],0)</f>
        <v>0</v>
      </c>
      <c r="N4681">
        <f>_xlfn.XLOOKUP(FraudData[[#This Row],[location_mismatch]],Table10[Location Mismatch],Table10[Risk Points],0)</f>
        <v>0</v>
      </c>
      <c r="O4681">
        <f>_xlfn.XLOOKUP(FraudData[[#This Row],[device_trust_score]],DeviceRules[Device Min],DeviceRules[Risk Points],,-1)</f>
        <v>1</v>
      </c>
      <c r="P4681">
        <f>_xlfn.XLOOKUP(FraudData[[#This Row],[velocity_last_24h]],VelocityRules[Velocity Min],VelocityRules[Risk Points],,-1)</f>
        <v>3</v>
      </c>
      <c r="Q4681">
        <f>_xlfn.XLOOKUP(FraudData[[#This Row],[merchant_category]],MerchantRules[Merchant Category],MerchantRules[Risk Points],0)</f>
        <v>0</v>
      </c>
      <c r="R4681">
        <f>SUM(FraudData[[#This Row],[Amount Risk]:[Merchant Risk]])</f>
        <v>4</v>
      </c>
      <c r="S4681" t="str" cm="1">
        <f t="array" ref="S4681">_xlfn.IFS(FraudData[[#This Row],[Fraud Risk Score]]&gt;=8,"High Risk",FraudData[[#This Row],[Fraud Risk Score]]&gt;=6,"Medium Risk",TRUE,"Low Risk")</f>
        <v>Low Risk</v>
      </c>
    </row>
    <row r="4682" spans="1:19">
      <c r="A4682">
        <v>4681</v>
      </c>
      <c r="B4682">
        <v>56.79</v>
      </c>
      <c r="C4682">
        <v>2</v>
      </c>
      <c r="D4682" t="s">
        <v>46</v>
      </c>
      <c r="E4682">
        <v>0</v>
      </c>
      <c r="F4682">
        <v>0</v>
      </c>
      <c r="G4682">
        <v>42</v>
      </c>
      <c r="H4682">
        <v>0</v>
      </c>
      <c r="I4682">
        <v>30</v>
      </c>
      <c r="J4682">
        <v>0</v>
      </c>
      <c r="K4682">
        <f>_xlfn.XLOOKUP(FraudData[[#This Row],[amount]],AmountRules[Amount Min],AmountRules[Risk Points],,-1)</f>
        <v>0</v>
      </c>
      <c r="L4682">
        <f>_xlfn.XLOOKUP(FraudData[[#This Row],[transaction_hour]],TimeRules[Hour Min],TimeRules[Risk Points],,-1)</f>
        <v>3</v>
      </c>
      <c r="M4682">
        <f>_xlfn.XLOOKUP(FraudData[[#This Row],[foreign_transaction]],ForeignRules[Foreign Transaction],ForeignRules[Risk Points],0)</f>
        <v>0</v>
      </c>
      <c r="N4682">
        <f>_xlfn.XLOOKUP(FraudData[[#This Row],[location_mismatch]],Table10[Location Mismatch],Table10[Risk Points],0)</f>
        <v>0</v>
      </c>
      <c r="O4682">
        <f>_xlfn.XLOOKUP(FraudData[[#This Row],[device_trust_score]],DeviceRules[Device Min],DeviceRules[Risk Points],,-1)</f>
        <v>2</v>
      </c>
      <c r="P4682">
        <f>_xlfn.XLOOKUP(FraudData[[#This Row],[velocity_last_24h]],VelocityRules[Velocity Min],VelocityRules[Risk Points],,-1)</f>
        <v>0</v>
      </c>
      <c r="Q4682">
        <f>_xlfn.XLOOKUP(FraudData[[#This Row],[merchant_category]],MerchantRules[Merchant Category],MerchantRules[Risk Points],0)</f>
        <v>0</v>
      </c>
      <c r="R4682">
        <f>SUM(FraudData[[#This Row],[Amount Risk]:[Merchant Risk]])</f>
        <v>5</v>
      </c>
      <c r="S4682" t="str" cm="1">
        <f t="array" ref="S4682">_xlfn.IFS(FraudData[[#This Row],[Fraud Risk Score]]&gt;=8,"High Risk",FraudData[[#This Row],[Fraud Risk Score]]&gt;=6,"Medium Risk",TRUE,"Low Risk")</f>
        <v>Low Risk</v>
      </c>
    </row>
    <row r="4683" spans="1:19">
      <c r="A4683">
        <v>4682</v>
      </c>
      <c r="B4683">
        <v>51.49</v>
      </c>
      <c r="C4683">
        <v>18</v>
      </c>
      <c r="D4683" t="s">
        <v>50</v>
      </c>
      <c r="E4683">
        <v>0</v>
      </c>
      <c r="F4683">
        <v>0</v>
      </c>
      <c r="G4683">
        <v>54</v>
      </c>
      <c r="H4683">
        <v>2</v>
      </c>
      <c r="I4683">
        <v>46</v>
      </c>
      <c r="J4683">
        <v>0</v>
      </c>
      <c r="K4683">
        <f>_xlfn.XLOOKUP(FraudData[[#This Row],[amount]],AmountRules[Amount Min],AmountRules[Risk Points],,-1)</f>
        <v>0</v>
      </c>
      <c r="L4683">
        <f>_xlfn.XLOOKUP(FraudData[[#This Row],[transaction_hour]],TimeRules[Hour Min],TimeRules[Risk Points],,-1)</f>
        <v>0</v>
      </c>
      <c r="M4683">
        <f>_xlfn.XLOOKUP(FraudData[[#This Row],[foreign_transaction]],ForeignRules[Foreign Transaction],ForeignRules[Risk Points],0)</f>
        <v>0</v>
      </c>
      <c r="N4683">
        <f>_xlfn.XLOOKUP(FraudData[[#This Row],[location_mismatch]],Table10[Location Mismatch],Table10[Risk Points],0)</f>
        <v>0</v>
      </c>
      <c r="O4683">
        <f>_xlfn.XLOOKUP(FraudData[[#This Row],[device_trust_score]],DeviceRules[Device Min],DeviceRules[Risk Points],,-1)</f>
        <v>1</v>
      </c>
      <c r="P4683">
        <f>_xlfn.XLOOKUP(FraudData[[#This Row],[velocity_last_24h]],VelocityRules[Velocity Min],VelocityRules[Risk Points],,-1)</f>
        <v>0</v>
      </c>
      <c r="Q4683">
        <f>_xlfn.XLOOKUP(FraudData[[#This Row],[merchant_category]],MerchantRules[Merchant Category],MerchantRules[Risk Points],0)</f>
        <v>0</v>
      </c>
      <c r="R4683">
        <f>SUM(FraudData[[#This Row],[Amount Risk]:[Merchant Risk]])</f>
        <v>1</v>
      </c>
      <c r="S4683" t="str" cm="1">
        <f t="array" ref="S4683">_xlfn.IFS(FraudData[[#This Row],[Fraud Risk Score]]&gt;=8,"High Risk",FraudData[[#This Row],[Fraud Risk Score]]&gt;=6,"Medium Risk",TRUE,"Low Risk")</f>
        <v>Low Risk</v>
      </c>
    </row>
    <row r="4684" spans="1:19">
      <c r="A4684">
        <v>4683</v>
      </c>
      <c r="B4684">
        <v>512.70000000000005</v>
      </c>
      <c r="C4684">
        <v>6</v>
      </c>
      <c r="D4684" t="s">
        <v>48</v>
      </c>
      <c r="E4684">
        <v>0</v>
      </c>
      <c r="F4684">
        <v>0</v>
      </c>
      <c r="G4684">
        <v>39</v>
      </c>
      <c r="H4684">
        <v>3</v>
      </c>
      <c r="I4684">
        <v>26</v>
      </c>
      <c r="J4684">
        <v>0</v>
      </c>
      <c r="K4684">
        <f>_xlfn.XLOOKUP(FraudData[[#This Row],[amount]],AmountRules[Amount Min],AmountRules[Risk Points],,-1)</f>
        <v>1</v>
      </c>
      <c r="L4684">
        <f>_xlfn.XLOOKUP(FraudData[[#This Row],[transaction_hour]],TimeRules[Hour Min],TimeRules[Risk Points],,-1)</f>
        <v>0</v>
      </c>
      <c r="M4684">
        <f>_xlfn.XLOOKUP(FraudData[[#This Row],[foreign_transaction]],ForeignRules[Foreign Transaction],ForeignRules[Risk Points],0)</f>
        <v>0</v>
      </c>
      <c r="N4684">
        <f>_xlfn.XLOOKUP(FraudData[[#This Row],[location_mismatch]],Table10[Location Mismatch],Table10[Risk Points],0)</f>
        <v>0</v>
      </c>
      <c r="O4684">
        <f>_xlfn.XLOOKUP(FraudData[[#This Row],[device_trust_score]],DeviceRules[Device Min],DeviceRules[Risk Points],,-1)</f>
        <v>2</v>
      </c>
      <c r="P4684">
        <f>_xlfn.XLOOKUP(FraudData[[#This Row],[velocity_last_24h]],VelocityRules[Velocity Min],VelocityRules[Risk Points],,-1)</f>
        <v>0</v>
      </c>
      <c r="Q4684">
        <f>_xlfn.XLOOKUP(FraudData[[#This Row],[merchant_category]],MerchantRules[Merchant Category],MerchantRules[Risk Points],0)</f>
        <v>0</v>
      </c>
      <c r="R4684">
        <f>SUM(FraudData[[#This Row],[Amount Risk]:[Merchant Risk]])</f>
        <v>3</v>
      </c>
      <c r="S4684" t="str" cm="1">
        <f t="array" ref="S4684">_xlfn.IFS(FraudData[[#This Row],[Fraud Risk Score]]&gt;=8,"High Risk",FraudData[[#This Row],[Fraud Risk Score]]&gt;=6,"Medium Risk",TRUE,"Low Risk")</f>
        <v>Low Risk</v>
      </c>
    </row>
    <row r="4685" spans="1:19">
      <c r="A4685">
        <v>4684</v>
      </c>
      <c r="B4685">
        <v>63.76</v>
      </c>
      <c r="C4685">
        <v>12</v>
      </c>
      <c r="D4685" t="s">
        <v>47</v>
      </c>
      <c r="E4685">
        <v>0</v>
      </c>
      <c r="F4685">
        <v>0</v>
      </c>
      <c r="G4685">
        <v>86</v>
      </c>
      <c r="H4685">
        <v>0</v>
      </c>
      <c r="I4685">
        <v>22</v>
      </c>
      <c r="J4685">
        <v>0</v>
      </c>
      <c r="K4685">
        <f>_xlfn.XLOOKUP(FraudData[[#This Row],[amount]],AmountRules[Amount Min],AmountRules[Risk Points],,-1)</f>
        <v>0</v>
      </c>
      <c r="L4685">
        <f>_xlfn.XLOOKUP(FraudData[[#This Row],[transaction_hour]],TimeRules[Hour Min],TimeRules[Risk Points],,-1)</f>
        <v>0</v>
      </c>
      <c r="M4685">
        <f>_xlfn.XLOOKUP(FraudData[[#This Row],[foreign_transaction]],ForeignRules[Foreign Transaction],ForeignRules[Risk Points],0)</f>
        <v>0</v>
      </c>
      <c r="N4685">
        <f>_xlfn.XLOOKUP(FraudData[[#This Row],[location_mismatch]],Table10[Location Mismatch],Table10[Risk Points],0)</f>
        <v>0</v>
      </c>
      <c r="O4685">
        <f>_xlfn.XLOOKUP(FraudData[[#This Row],[device_trust_score]],DeviceRules[Device Min],DeviceRules[Risk Points],,-1)</f>
        <v>0</v>
      </c>
      <c r="P4685">
        <f>_xlfn.XLOOKUP(FraudData[[#This Row],[velocity_last_24h]],VelocityRules[Velocity Min],VelocityRules[Risk Points],,-1)</f>
        <v>0</v>
      </c>
      <c r="Q4685">
        <f>_xlfn.XLOOKUP(FraudData[[#This Row],[merchant_category]],MerchantRules[Merchant Category],MerchantRules[Risk Points],0)</f>
        <v>0</v>
      </c>
      <c r="R4685">
        <f>SUM(FraudData[[#This Row],[Amount Risk]:[Merchant Risk]])</f>
        <v>0</v>
      </c>
      <c r="S4685" t="str" cm="1">
        <f t="array" ref="S4685">_xlfn.IFS(FraudData[[#This Row],[Fraud Risk Score]]&gt;=8,"High Risk",FraudData[[#This Row],[Fraud Risk Score]]&gt;=6,"Medium Risk",TRUE,"Low Risk")</f>
        <v>Low Risk</v>
      </c>
    </row>
    <row r="4686" spans="1:19">
      <c r="A4686">
        <v>4685</v>
      </c>
      <c r="B4686">
        <v>268.89999999999998</v>
      </c>
      <c r="C4686">
        <v>12</v>
      </c>
      <c r="D4686" t="s">
        <v>49</v>
      </c>
      <c r="E4686">
        <v>0</v>
      </c>
      <c r="F4686">
        <v>1</v>
      </c>
      <c r="G4686">
        <v>45</v>
      </c>
      <c r="H4686">
        <v>1</v>
      </c>
      <c r="I4686">
        <v>29</v>
      </c>
      <c r="J4686">
        <v>0</v>
      </c>
      <c r="K4686">
        <f>_xlfn.XLOOKUP(FraudData[[#This Row],[amount]],AmountRules[Amount Min],AmountRules[Risk Points],,-1)</f>
        <v>0</v>
      </c>
      <c r="L4686">
        <f>_xlfn.XLOOKUP(FraudData[[#This Row],[transaction_hour]],TimeRules[Hour Min],TimeRules[Risk Points],,-1)</f>
        <v>0</v>
      </c>
      <c r="M4686">
        <f>_xlfn.XLOOKUP(FraudData[[#This Row],[foreign_transaction]],ForeignRules[Foreign Transaction],ForeignRules[Risk Points],0)</f>
        <v>0</v>
      </c>
      <c r="N4686">
        <f>_xlfn.XLOOKUP(FraudData[[#This Row],[location_mismatch]],Table10[Location Mismatch],Table10[Risk Points],0)</f>
        <v>3</v>
      </c>
      <c r="O4686">
        <f>_xlfn.XLOOKUP(FraudData[[#This Row],[device_trust_score]],DeviceRules[Device Min],DeviceRules[Risk Points],,-1)</f>
        <v>2</v>
      </c>
      <c r="P4686">
        <f>_xlfn.XLOOKUP(FraudData[[#This Row],[velocity_last_24h]],VelocityRules[Velocity Min],VelocityRules[Risk Points],,-1)</f>
        <v>0</v>
      </c>
      <c r="Q4686">
        <f>_xlfn.XLOOKUP(FraudData[[#This Row],[merchant_category]],MerchantRules[Merchant Category],MerchantRules[Risk Points],0)</f>
        <v>1</v>
      </c>
      <c r="R4686">
        <f>SUM(FraudData[[#This Row],[Amount Risk]:[Merchant Risk]])</f>
        <v>6</v>
      </c>
      <c r="S4686" t="str" cm="1">
        <f t="array" ref="S4686">_xlfn.IFS(FraudData[[#This Row],[Fraud Risk Score]]&gt;=8,"High Risk",FraudData[[#This Row],[Fraud Risk Score]]&gt;=6,"Medium Risk",TRUE,"Low Risk")</f>
        <v>Medium Risk</v>
      </c>
    </row>
    <row r="4687" spans="1:19">
      <c r="A4687">
        <v>4686</v>
      </c>
      <c r="B4687">
        <v>89.9</v>
      </c>
      <c r="C4687">
        <v>16</v>
      </c>
      <c r="D4687" t="s">
        <v>50</v>
      </c>
      <c r="E4687">
        <v>0</v>
      </c>
      <c r="F4687">
        <v>0</v>
      </c>
      <c r="G4687">
        <v>36</v>
      </c>
      <c r="H4687">
        <v>3</v>
      </c>
      <c r="I4687">
        <v>51</v>
      </c>
      <c r="J4687">
        <v>0</v>
      </c>
      <c r="K4687">
        <f>_xlfn.XLOOKUP(FraudData[[#This Row],[amount]],AmountRules[Amount Min],AmountRules[Risk Points],,-1)</f>
        <v>0</v>
      </c>
      <c r="L4687">
        <f>_xlfn.XLOOKUP(FraudData[[#This Row],[transaction_hour]],TimeRules[Hour Min],TimeRules[Risk Points],,-1)</f>
        <v>0</v>
      </c>
      <c r="M4687">
        <f>_xlfn.XLOOKUP(FraudData[[#This Row],[foreign_transaction]],ForeignRules[Foreign Transaction],ForeignRules[Risk Points],0)</f>
        <v>0</v>
      </c>
      <c r="N4687">
        <f>_xlfn.XLOOKUP(FraudData[[#This Row],[location_mismatch]],Table10[Location Mismatch],Table10[Risk Points],0)</f>
        <v>0</v>
      </c>
      <c r="O4687">
        <f>_xlfn.XLOOKUP(FraudData[[#This Row],[device_trust_score]],DeviceRules[Device Min],DeviceRules[Risk Points],,-1)</f>
        <v>2</v>
      </c>
      <c r="P4687">
        <f>_xlfn.XLOOKUP(FraudData[[#This Row],[velocity_last_24h]],VelocityRules[Velocity Min],VelocityRules[Risk Points],,-1)</f>
        <v>0</v>
      </c>
      <c r="Q4687">
        <f>_xlfn.XLOOKUP(FraudData[[#This Row],[merchant_category]],MerchantRules[Merchant Category],MerchantRules[Risk Points],0)</f>
        <v>0</v>
      </c>
      <c r="R4687">
        <f>SUM(FraudData[[#This Row],[Amount Risk]:[Merchant Risk]])</f>
        <v>2</v>
      </c>
      <c r="S4687" t="str" cm="1">
        <f t="array" ref="S4687">_xlfn.IFS(FraudData[[#This Row],[Fraud Risk Score]]&gt;=8,"High Risk",FraudData[[#This Row],[Fraud Risk Score]]&gt;=6,"Medium Risk",TRUE,"Low Risk")</f>
        <v>Low Risk</v>
      </c>
    </row>
    <row r="4688" spans="1:19">
      <c r="A4688">
        <v>4687</v>
      </c>
      <c r="B4688">
        <v>26.99</v>
      </c>
      <c r="C4688">
        <v>0</v>
      </c>
      <c r="D4688" t="s">
        <v>46</v>
      </c>
      <c r="E4688">
        <v>0</v>
      </c>
      <c r="F4688">
        <v>0</v>
      </c>
      <c r="G4688">
        <v>73</v>
      </c>
      <c r="H4688">
        <v>2</v>
      </c>
      <c r="I4688">
        <v>69</v>
      </c>
      <c r="J4688">
        <v>0</v>
      </c>
      <c r="K4688">
        <f>_xlfn.XLOOKUP(FraudData[[#This Row],[amount]],AmountRules[Amount Min],AmountRules[Risk Points],,-1)</f>
        <v>0</v>
      </c>
      <c r="L4688">
        <f>_xlfn.XLOOKUP(FraudData[[#This Row],[transaction_hour]],TimeRules[Hour Min],TimeRules[Risk Points],,-1)</f>
        <v>3</v>
      </c>
      <c r="M4688">
        <f>_xlfn.XLOOKUP(FraudData[[#This Row],[foreign_transaction]],ForeignRules[Foreign Transaction],ForeignRules[Risk Points],0)</f>
        <v>0</v>
      </c>
      <c r="N4688">
        <f>_xlfn.XLOOKUP(FraudData[[#This Row],[location_mismatch]],Table10[Location Mismatch],Table10[Risk Points],0)</f>
        <v>0</v>
      </c>
      <c r="O4688">
        <f>_xlfn.XLOOKUP(FraudData[[#This Row],[device_trust_score]],DeviceRules[Device Min],DeviceRules[Risk Points],,-1)</f>
        <v>0</v>
      </c>
      <c r="P4688">
        <f>_xlfn.XLOOKUP(FraudData[[#This Row],[velocity_last_24h]],VelocityRules[Velocity Min],VelocityRules[Risk Points],,-1)</f>
        <v>0</v>
      </c>
      <c r="Q4688">
        <f>_xlfn.XLOOKUP(FraudData[[#This Row],[merchant_category]],MerchantRules[Merchant Category],MerchantRules[Risk Points],0)</f>
        <v>0</v>
      </c>
      <c r="R4688">
        <f>SUM(FraudData[[#This Row],[Amount Risk]:[Merchant Risk]])</f>
        <v>3</v>
      </c>
      <c r="S4688" t="str" cm="1">
        <f t="array" ref="S4688">_xlfn.IFS(FraudData[[#This Row],[Fraud Risk Score]]&gt;=8,"High Risk",FraudData[[#This Row],[Fraud Risk Score]]&gt;=6,"Medium Risk",TRUE,"Low Risk")</f>
        <v>Low Risk</v>
      </c>
    </row>
    <row r="4689" spans="1:19">
      <c r="A4689">
        <v>4688</v>
      </c>
      <c r="B4689">
        <v>1.94</v>
      </c>
      <c r="C4689">
        <v>13</v>
      </c>
      <c r="D4689" t="s">
        <v>46</v>
      </c>
      <c r="E4689">
        <v>0</v>
      </c>
      <c r="F4689">
        <v>0</v>
      </c>
      <c r="G4689">
        <v>25</v>
      </c>
      <c r="H4689">
        <v>3</v>
      </c>
      <c r="I4689">
        <v>25</v>
      </c>
      <c r="J4689">
        <v>0</v>
      </c>
      <c r="K4689">
        <f>_xlfn.XLOOKUP(FraudData[[#This Row],[amount]],AmountRules[Amount Min],AmountRules[Risk Points],,-1)</f>
        <v>0</v>
      </c>
      <c r="L4689">
        <f>_xlfn.XLOOKUP(FraudData[[#This Row],[transaction_hour]],TimeRules[Hour Min],TimeRules[Risk Points],,-1)</f>
        <v>0</v>
      </c>
      <c r="M4689">
        <f>_xlfn.XLOOKUP(FraudData[[#This Row],[foreign_transaction]],ForeignRules[Foreign Transaction],ForeignRules[Risk Points],0)</f>
        <v>0</v>
      </c>
      <c r="N4689">
        <f>_xlfn.XLOOKUP(FraudData[[#This Row],[location_mismatch]],Table10[Location Mismatch],Table10[Risk Points],0)</f>
        <v>0</v>
      </c>
      <c r="O4689">
        <f>_xlfn.XLOOKUP(FraudData[[#This Row],[device_trust_score]],DeviceRules[Device Min],DeviceRules[Risk Points],,-1)</f>
        <v>3</v>
      </c>
      <c r="P4689">
        <f>_xlfn.XLOOKUP(FraudData[[#This Row],[velocity_last_24h]],VelocityRules[Velocity Min],VelocityRules[Risk Points],,-1)</f>
        <v>0</v>
      </c>
      <c r="Q4689">
        <f>_xlfn.XLOOKUP(FraudData[[#This Row],[merchant_category]],MerchantRules[Merchant Category],MerchantRules[Risk Points],0)</f>
        <v>0</v>
      </c>
      <c r="R4689">
        <f>SUM(FraudData[[#This Row],[Amount Risk]:[Merchant Risk]])</f>
        <v>3</v>
      </c>
      <c r="S4689" t="str" cm="1">
        <f t="array" ref="S4689">_xlfn.IFS(FraudData[[#This Row],[Fraud Risk Score]]&gt;=8,"High Risk",FraudData[[#This Row],[Fraud Risk Score]]&gt;=6,"Medium Risk",TRUE,"Low Risk")</f>
        <v>Low Risk</v>
      </c>
    </row>
    <row r="4690" spans="1:19">
      <c r="A4690">
        <v>4689</v>
      </c>
      <c r="B4690">
        <v>141.44999999999999</v>
      </c>
      <c r="C4690">
        <v>2</v>
      </c>
      <c r="D4690" t="s">
        <v>50</v>
      </c>
      <c r="E4690">
        <v>0</v>
      </c>
      <c r="F4690">
        <v>0</v>
      </c>
      <c r="G4690">
        <v>99</v>
      </c>
      <c r="H4690">
        <v>3</v>
      </c>
      <c r="I4690">
        <v>37</v>
      </c>
      <c r="J4690">
        <v>0</v>
      </c>
      <c r="K4690">
        <f>_xlfn.XLOOKUP(FraudData[[#This Row],[amount]],AmountRules[Amount Min],AmountRules[Risk Points],,-1)</f>
        <v>0</v>
      </c>
      <c r="L4690">
        <f>_xlfn.XLOOKUP(FraudData[[#This Row],[transaction_hour]],TimeRules[Hour Min],TimeRules[Risk Points],,-1)</f>
        <v>3</v>
      </c>
      <c r="M4690">
        <f>_xlfn.XLOOKUP(FraudData[[#This Row],[foreign_transaction]],ForeignRules[Foreign Transaction],ForeignRules[Risk Points],0)</f>
        <v>0</v>
      </c>
      <c r="N4690">
        <f>_xlfn.XLOOKUP(FraudData[[#This Row],[location_mismatch]],Table10[Location Mismatch],Table10[Risk Points],0)</f>
        <v>0</v>
      </c>
      <c r="O4690">
        <f>_xlfn.XLOOKUP(FraudData[[#This Row],[device_trust_score]],DeviceRules[Device Min],DeviceRules[Risk Points],,-1)</f>
        <v>0</v>
      </c>
      <c r="P4690">
        <f>_xlfn.XLOOKUP(FraudData[[#This Row],[velocity_last_24h]],VelocityRules[Velocity Min],VelocityRules[Risk Points],,-1)</f>
        <v>0</v>
      </c>
      <c r="Q4690">
        <f>_xlfn.XLOOKUP(FraudData[[#This Row],[merchant_category]],MerchantRules[Merchant Category],MerchantRules[Risk Points],0)</f>
        <v>0</v>
      </c>
      <c r="R4690">
        <f>SUM(FraudData[[#This Row],[Amount Risk]:[Merchant Risk]])</f>
        <v>3</v>
      </c>
      <c r="S4690" t="str" cm="1">
        <f t="array" ref="S4690">_xlfn.IFS(FraudData[[#This Row],[Fraud Risk Score]]&gt;=8,"High Risk",FraudData[[#This Row],[Fraud Risk Score]]&gt;=6,"Medium Risk",TRUE,"Low Risk")</f>
        <v>Low Risk</v>
      </c>
    </row>
    <row r="4691" spans="1:19">
      <c r="A4691">
        <v>4690</v>
      </c>
      <c r="B4691">
        <v>669.69</v>
      </c>
      <c r="C4691">
        <v>13</v>
      </c>
      <c r="D4691" t="s">
        <v>47</v>
      </c>
      <c r="E4691">
        <v>0</v>
      </c>
      <c r="F4691">
        <v>0</v>
      </c>
      <c r="G4691">
        <v>79</v>
      </c>
      <c r="H4691">
        <v>2</v>
      </c>
      <c r="I4691">
        <v>33</v>
      </c>
      <c r="J4691">
        <v>0</v>
      </c>
      <c r="K4691">
        <f>_xlfn.XLOOKUP(FraudData[[#This Row],[amount]],AmountRules[Amount Min],AmountRules[Risk Points],,-1)</f>
        <v>1</v>
      </c>
      <c r="L4691">
        <f>_xlfn.XLOOKUP(FraudData[[#This Row],[transaction_hour]],TimeRules[Hour Min],TimeRules[Risk Points],,-1)</f>
        <v>0</v>
      </c>
      <c r="M4691">
        <f>_xlfn.XLOOKUP(FraudData[[#This Row],[foreign_transaction]],ForeignRules[Foreign Transaction],ForeignRules[Risk Points],0)</f>
        <v>0</v>
      </c>
      <c r="N4691">
        <f>_xlfn.XLOOKUP(FraudData[[#This Row],[location_mismatch]],Table10[Location Mismatch],Table10[Risk Points],0)</f>
        <v>0</v>
      </c>
      <c r="O4691">
        <f>_xlfn.XLOOKUP(FraudData[[#This Row],[device_trust_score]],DeviceRules[Device Min],DeviceRules[Risk Points],,-1)</f>
        <v>0</v>
      </c>
      <c r="P4691">
        <f>_xlfn.XLOOKUP(FraudData[[#This Row],[velocity_last_24h]],VelocityRules[Velocity Min],VelocityRules[Risk Points],,-1)</f>
        <v>0</v>
      </c>
      <c r="Q4691">
        <f>_xlfn.XLOOKUP(FraudData[[#This Row],[merchant_category]],MerchantRules[Merchant Category],MerchantRules[Risk Points],0)</f>
        <v>0</v>
      </c>
      <c r="R4691">
        <f>SUM(FraudData[[#This Row],[Amount Risk]:[Merchant Risk]])</f>
        <v>1</v>
      </c>
      <c r="S4691" t="str" cm="1">
        <f t="array" ref="S4691">_xlfn.IFS(FraudData[[#This Row],[Fraud Risk Score]]&gt;=8,"High Risk",FraudData[[#This Row],[Fraud Risk Score]]&gt;=6,"Medium Risk",TRUE,"Low Risk")</f>
        <v>Low Risk</v>
      </c>
    </row>
    <row r="4692" spans="1:19">
      <c r="A4692">
        <v>4691</v>
      </c>
      <c r="B4692">
        <v>82.92</v>
      </c>
      <c r="C4692">
        <v>23</v>
      </c>
      <c r="D4692" t="s">
        <v>47</v>
      </c>
      <c r="E4692">
        <v>1</v>
      </c>
      <c r="F4692">
        <v>0</v>
      </c>
      <c r="G4692">
        <v>49</v>
      </c>
      <c r="H4692">
        <v>2</v>
      </c>
      <c r="I4692">
        <v>41</v>
      </c>
      <c r="J4692">
        <v>0</v>
      </c>
      <c r="K4692">
        <f>_xlfn.XLOOKUP(FraudData[[#This Row],[amount]],AmountRules[Amount Min],AmountRules[Risk Points],,-1)</f>
        <v>0</v>
      </c>
      <c r="L4692">
        <f>_xlfn.XLOOKUP(FraudData[[#This Row],[transaction_hour]],TimeRules[Hour Min],TimeRules[Risk Points],,-1)</f>
        <v>1</v>
      </c>
      <c r="M4692">
        <f>_xlfn.XLOOKUP(FraudData[[#This Row],[foreign_transaction]],ForeignRules[Foreign Transaction],ForeignRules[Risk Points],0)</f>
        <v>3</v>
      </c>
      <c r="N4692">
        <f>_xlfn.XLOOKUP(FraudData[[#This Row],[location_mismatch]],Table10[Location Mismatch],Table10[Risk Points],0)</f>
        <v>0</v>
      </c>
      <c r="O4692">
        <f>_xlfn.XLOOKUP(FraudData[[#This Row],[device_trust_score]],DeviceRules[Device Min],DeviceRules[Risk Points],,-1)</f>
        <v>2</v>
      </c>
      <c r="P4692">
        <f>_xlfn.XLOOKUP(FraudData[[#This Row],[velocity_last_24h]],VelocityRules[Velocity Min],VelocityRules[Risk Points],,-1)</f>
        <v>0</v>
      </c>
      <c r="Q4692">
        <f>_xlfn.XLOOKUP(FraudData[[#This Row],[merchant_category]],MerchantRules[Merchant Category],MerchantRules[Risk Points],0)</f>
        <v>0</v>
      </c>
      <c r="R4692">
        <f>SUM(FraudData[[#This Row],[Amount Risk]:[Merchant Risk]])</f>
        <v>6</v>
      </c>
      <c r="S4692" t="str" cm="1">
        <f t="array" ref="S4692">_xlfn.IFS(FraudData[[#This Row],[Fraud Risk Score]]&gt;=8,"High Risk",FraudData[[#This Row],[Fraud Risk Score]]&gt;=6,"Medium Risk",TRUE,"Low Risk")</f>
        <v>Medium Risk</v>
      </c>
    </row>
    <row r="4693" spans="1:19">
      <c r="A4693">
        <v>4692</v>
      </c>
      <c r="B4693">
        <v>79.540000000000006</v>
      </c>
      <c r="C4693">
        <v>0</v>
      </c>
      <c r="D4693" t="s">
        <v>46</v>
      </c>
      <c r="E4693">
        <v>0</v>
      </c>
      <c r="F4693">
        <v>0</v>
      </c>
      <c r="G4693">
        <v>71</v>
      </c>
      <c r="H4693">
        <v>2</v>
      </c>
      <c r="I4693">
        <v>37</v>
      </c>
      <c r="J4693">
        <v>0</v>
      </c>
      <c r="K4693">
        <f>_xlfn.XLOOKUP(FraudData[[#This Row],[amount]],AmountRules[Amount Min],AmountRules[Risk Points],,-1)</f>
        <v>0</v>
      </c>
      <c r="L4693">
        <f>_xlfn.XLOOKUP(FraudData[[#This Row],[transaction_hour]],TimeRules[Hour Min],TimeRules[Risk Points],,-1)</f>
        <v>3</v>
      </c>
      <c r="M4693">
        <f>_xlfn.XLOOKUP(FraudData[[#This Row],[foreign_transaction]],ForeignRules[Foreign Transaction],ForeignRules[Risk Points],0)</f>
        <v>0</v>
      </c>
      <c r="N4693">
        <f>_xlfn.XLOOKUP(FraudData[[#This Row],[location_mismatch]],Table10[Location Mismatch],Table10[Risk Points],0)</f>
        <v>0</v>
      </c>
      <c r="O4693">
        <f>_xlfn.XLOOKUP(FraudData[[#This Row],[device_trust_score]],DeviceRules[Device Min],DeviceRules[Risk Points],,-1)</f>
        <v>0</v>
      </c>
      <c r="P4693">
        <f>_xlfn.XLOOKUP(FraudData[[#This Row],[velocity_last_24h]],VelocityRules[Velocity Min],VelocityRules[Risk Points],,-1)</f>
        <v>0</v>
      </c>
      <c r="Q4693">
        <f>_xlfn.XLOOKUP(FraudData[[#This Row],[merchant_category]],MerchantRules[Merchant Category],MerchantRules[Risk Points],0)</f>
        <v>0</v>
      </c>
      <c r="R4693">
        <f>SUM(FraudData[[#This Row],[Amount Risk]:[Merchant Risk]])</f>
        <v>3</v>
      </c>
      <c r="S4693" t="str" cm="1">
        <f t="array" ref="S4693">_xlfn.IFS(FraudData[[#This Row],[Fraud Risk Score]]&gt;=8,"High Risk",FraudData[[#This Row],[Fraud Risk Score]]&gt;=6,"Medium Risk",TRUE,"Low Risk")</f>
        <v>Low Risk</v>
      </c>
    </row>
    <row r="4694" spans="1:19">
      <c r="A4694">
        <v>4693</v>
      </c>
      <c r="B4694">
        <v>75.91</v>
      </c>
      <c r="C4694">
        <v>15</v>
      </c>
      <c r="D4694" t="s">
        <v>50</v>
      </c>
      <c r="E4694">
        <v>0</v>
      </c>
      <c r="F4694">
        <v>0</v>
      </c>
      <c r="G4694">
        <v>97</v>
      </c>
      <c r="H4694">
        <v>2</v>
      </c>
      <c r="I4694">
        <v>25</v>
      </c>
      <c r="J4694">
        <v>0</v>
      </c>
      <c r="K4694">
        <f>_xlfn.XLOOKUP(FraudData[[#This Row],[amount]],AmountRules[Amount Min],AmountRules[Risk Points],,-1)</f>
        <v>0</v>
      </c>
      <c r="L4694">
        <f>_xlfn.XLOOKUP(FraudData[[#This Row],[transaction_hour]],TimeRules[Hour Min],TimeRules[Risk Points],,-1)</f>
        <v>0</v>
      </c>
      <c r="M4694">
        <f>_xlfn.XLOOKUP(FraudData[[#This Row],[foreign_transaction]],ForeignRules[Foreign Transaction],ForeignRules[Risk Points],0)</f>
        <v>0</v>
      </c>
      <c r="N4694">
        <f>_xlfn.XLOOKUP(FraudData[[#This Row],[location_mismatch]],Table10[Location Mismatch],Table10[Risk Points],0)</f>
        <v>0</v>
      </c>
      <c r="O4694">
        <f>_xlfn.XLOOKUP(FraudData[[#This Row],[device_trust_score]],DeviceRules[Device Min],DeviceRules[Risk Points],,-1)</f>
        <v>0</v>
      </c>
      <c r="P4694">
        <f>_xlfn.XLOOKUP(FraudData[[#This Row],[velocity_last_24h]],VelocityRules[Velocity Min],VelocityRules[Risk Points],,-1)</f>
        <v>0</v>
      </c>
      <c r="Q4694">
        <f>_xlfn.XLOOKUP(FraudData[[#This Row],[merchant_category]],MerchantRules[Merchant Category],MerchantRules[Risk Points],0)</f>
        <v>0</v>
      </c>
      <c r="R4694">
        <f>SUM(FraudData[[#This Row],[Amount Risk]:[Merchant Risk]])</f>
        <v>0</v>
      </c>
      <c r="S4694" t="str" cm="1">
        <f t="array" ref="S4694">_xlfn.IFS(FraudData[[#This Row],[Fraud Risk Score]]&gt;=8,"High Risk",FraudData[[#This Row],[Fraud Risk Score]]&gt;=6,"Medium Risk",TRUE,"Low Risk")</f>
        <v>Low Risk</v>
      </c>
    </row>
    <row r="4695" spans="1:19">
      <c r="A4695">
        <v>4694</v>
      </c>
      <c r="B4695">
        <v>132.32</v>
      </c>
      <c r="C4695">
        <v>9</v>
      </c>
      <c r="D4695" t="s">
        <v>50</v>
      </c>
      <c r="E4695">
        <v>0</v>
      </c>
      <c r="F4695">
        <v>0</v>
      </c>
      <c r="G4695">
        <v>63</v>
      </c>
      <c r="H4695">
        <v>0</v>
      </c>
      <c r="I4695">
        <v>46</v>
      </c>
      <c r="J4695">
        <v>0</v>
      </c>
      <c r="K4695">
        <f>_xlfn.XLOOKUP(FraudData[[#This Row],[amount]],AmountRules[Amount Min],AmountRules[Risk Points],,-1)</f>
        <v>0</v>
      </c>
      <c r="L4695">
        <f>_xlfn.XLOOKUP(FraudData[[#This Row],[transaction_hour]],TimeRules[Hour Min],TimeRules[Risk Points],,-1)</f>
        <v>0</v>
      </c>
      <c r="M4695">
        <f>_xlfn.XLOOKUP(FraudData[[#This Row],[foreign_transaction]],ForeignRules[Foreign Transaction],ForeignRules[Risk Points],0)</f>
        <v>0</v>
      </c>
      <c r="N4695">
        <f>_xlfn.XLOOKUP(FraudData[[#This Row],[location_mismatch]],Table10[Location Mismatch],Table10[Risk Points],0)</f>
        <v>0</v>
      </c>
      <c r="O4695">
        <f>_xlfn.XLOOKUP(FraudData[[#This Row],[device_trust_score]],DeviceRules[Device Min],DeviceRules[Risk Points],,-1)</f>
        <v>1</v>
      </c>
      <c r="P4695">
        <f>_xlfn.XLOOKUP(FraudData[[#This Row],[velocity_last_24h]],VelocityRules[Velocity Min],VelocityRules[Risk Points],,-1)</f>
        <v>0</v>
      </c>
      <c r="Q4695">
        <f>_xlfn.XLOOKUP(FraudData[[#This Row],[merchant_category]],MerchantRules[Merchant Category],MerchantRules[Risk Points],0)</f>
        <v>0</v>
      </c>
      <c r="R4695">
        <f>SUM(FraudData[[#This Row],[Amount Risk]:[Merchant Risk]])</f>
        <v>1</v>
      </c>
      <c r="S4695" t="str" cm="1">
        <f t="array" ref="S4695">_xlfn.IFS(FraudData[[#This Row],[Fraud Risk Score]]&gt;=8,"High Risk",FraudData[[#This Row],[Fraud Risk Score]]&gt;=6,"Medium Risk",TRUE,"Low Risk")</f>
        <v>Low Risk</v>
      </c>
    </row>
    <row r="4696" spans="1:19">
      <c r="A4696">
        <v>4695</v>
      </c>
      <c r="B4696">
        <v>104.58</v>
      </c>
      <c r="C4696">
        <v>12</v>
      </c>
      <c r="D4696" t="s">
        <v>49</v>
      </c>
      <c r="E4696">
        <v>0</v>
      </c>
      <c r="F4696">
        <v>0</v>
      </c>
      <c r="G4696">
        <v>51</v>
      </c>
      <c r="H4696">
        <v>1</v>
      </c>
      <c r="I4696">
        <v>36</v>
      </c>
      <c r="J4696">
        <v>0</v>
      </c>
      <c r="K4696">
        <f>_xlfn.XLOOKUP(FraudData[[#This Row],[amount]],AmountRules[Amount Min],AmountRules[Risk Points],,-1)</f>
        <v>0</v>
      </c>
      <c r="L4696">
        <f>_xlfn.XLOOKUP(FraudData[[#This Row],[transaction_hour]],TimeRules[Hour Min],TimeRules[Risk Points],,-1)</f>
        <v>0</v>
      </c>
      <c r="M4696">
        <f>_xlfn.XLOOKUP(FraudData[[#This Row],[foreign_transaction]],ForeignRules[Foreign Transaction],ForeignRules[Risk Points],0)</f>
        <v>0</v>
      </c>
      <c r="N4696">
        <f>_xlfn.XLOOKUP(FraudData[[#This Row],[location_mismatch]],Table10[Location Mismatch],Table10[Risk Points],0)</f>
        <v>0</v>
      </c>
      <c r="O4696">
        <f>_xlfn.XLOOKUP(FraudData[[#This Row],[device_trust_score]],DeviceRules[Device Min],DeviceRules[Risk Points],,-1)</f>
        <v>1</v>
      </c>
      <c r="P4696">
        <f>_xlfn.XLOOKUP(FraudData[[#This Row],[velocity_last_24h]],VelocityRules[Velocity Min],VelocityRules[Risk Points],,-1)</f>
        <v>0</v>
      </c>
      <c r="Q4696">
        <f>_xlfn.XLOOKUP(FraudData[[#This Row],[merchant_category]],MerchantRules[Merchant Category],MerchantRules[Risk Points],0)</f>
        <v>1</v>
      </c>
      <c r="R4696">
        <f>SUM(FraudData[[#This Row],[Amount Risk]:[Merchant Risk]])</f>
        <v>2</v>
      </c>
      <c r="S4696" t="str" cm="1">
        <f t="array" ref="S4696">_xlfn.IFS(FraudData[[#This Row],[Fraud Risk Score]]&gt;=8,"High Risk",FraudData[[#This Row],[Fraud Risk Score]]&gt;=6,"Medium Risk",TRUE,"Low Risk")</f>
        <v>Low Risk</v>
      </c>
    </row>
    <row r="4697" spans="1:19">
      <c r="A4697">
        <v>4696</v>
      </c>
      <c r="B4697">
        <v>381.52</v>
      </c>
      <c r="C4697">
        <v>3</v>
      </c>
      <c r="D4697" t="s">
        <v>46</v>
      </c>
      <c r="E4697">
        <v>0</v>
      </c>
      <c r="F4697">
        <v>0</v>
      </c>
      <c r="G4697">
        <v>74</v>
      </c>
      <c r="H4697">
        <v>1</v>
      </c>
      <c r="I4697">
        <v>69</v>
      </c>
      <c r="J4697">
        <v>0</v>
      </c>
      <c r="K4697">
        <f>_xlfn.XLOOKUP(FraudData[[#This Row],[amount]],AmountRules[Amount Min],AmountRules[Risk Points],,-1)</f>
        <v>0</v>
      </c>
      <c r="L4697">
        <f>_xlfn.XLOOKUP(FraudData[[#This Row],[transaction_hour]],TimeRules[Hour Min],TimeRules[Risk Points],,-1)</f>
        <v>3</v>
      </c>
      <c r="M4697">
        <f>_xlfn.XLOOKUP(FraudData[[#This Row],[foreign_transaction]],ForeignRules[Foreign Transaction],ForeignRules[Risk Points],0)</f>
        <v>0</v>
      </c>
      <c r="N4697">
        <f>_xlfn.XLOOKUP(FraudData[[#This Row],[location_mismatch]],Table10[Location Mismatch],Table10[Risk Points],0)</f>
        <v>0</v>
      </c>
      <c r="O4697">
        <f>_xlfn.XLOOKUP(FraudData[[#This Row],[device_trust_score]],DeviceRules[Device Min],DeviceRules[Risk Points],,-1)</f>
        <v>0</v>
      </c>
      <c r="P4697">
        <f>_xlfn.XLOOKUP(FraudData[[#This Row],[velocity_last_24h]],VelocityRules[Velocity Min],VelocityRules[Risk Points],,-1)</f>
        <v>0</v>
      </c>
      <c r="Q4697">
        <f>_xlfn.XLOOKUP(FraudData[[#This Row],[merchant_category]],MerchantRules[Merchant Category],MerchantRules[Risk Points],0)</f>
        <v>0</v>
      </c>
      <c r="R4697">
        <f>SUM(FraudData[[#This Row],[Amount Risk]:[Merchant Risk]])</f>
        <v>3</v>
      </c>
      <c r="S4697" t="str" cm="1">
        <f t="array" ref="S4697">_xlfn.IFS(FraudData[[#This Row],[Fraud Risk Score]]&gt;=8,"High Risk",FraudData[[#This Row],[Fraud Risk Score]]&gt;=6,"Medium Risk",TRUE,"Low Risk")</f>
        <v>Low Risk</v>
      </c>
    </row>
    <row r="4698" spans="1:19">
      <c r="A4698">
        <v>4697</v>
      </c>
      <c r="B4698">
        <v>126.77</v>
      </c>
      <c r="C4698">
        <v>8</v>
      </c>
      <c r="D4698" t="s">
        <v>47</v>
      </c>
      <c r="E4698">
        <v>1</v>
      </c>
      <c r="F4698">
        <v>0</v>
      </c>
      <c r="G4698">
        <v>79</v>
      </c>
      <c r="H4698">
        <v>3</v>
      </c>
      <c r="I4698">
        <v>59</v>
      </c>
      <c r="J4698">
        <v>0</v>
      </c>
      <c r="K4698">
        <f>_xlfn.XLOOKUP(FraudData[[#This Row],[amount]],AmountRules[Amount Min],AmountRules[Risk Points],,-1)</f>
        <v>0</v>
      </c>
      <c r="L4698">
        <f>_xlfn.XLOOKUP(FraudData[[#This Row],[transaction_hour]],TimeRules[Hour Min],TimeRules[Risk Points],,-1)</f>
        <v>0</v>
      </c>
      <c r="M4698">
        <f>_xlfn.XLOOKUP(FraudData[[#This Row],[foreign_transaction]],ForeignRules[Foreign Transaction],ForeignRules[Risk Points],0)</f>
        <v>3</v>
      </c>
      <c r="N4698">
        <f>_xlfn.XLOOKUP(FraudData[[#This Row],[location_mismatch]],Table10[Location Mismatch],Table10[Risk Points],0)</f>
        <v>0</v>
      </c>
      <c r="O4698">
        <f>_xlfn.XLOOKUP(FraudData[[#This Row],[device_trust_score]],DeviceRules[Device Min],DeviceRules[Risk Points],,-1)</f>
        <v>0</v>
      </c>
      <c r="P4698">
        <f>_xlfn.XLOOKUP(FraudData[[#This Row],[velocity_last_24h]],VelocityRules[Velocity Min],VelocityRules[Risk Points],,-1)</f>
        <v>0</v>
      </c>
      <c r="Q4698">
        <f>_xlfn.XLOOKUP(FraudData[[#This Row],[merchant_category]],MerchantRules[Merchant Category],MerchantRules[Risk Points],0)</f>
        <v>0</v>
      </c>
      <c r="R4698">
        <f>SUM(FraudData[[#This Row],[Amount Risk]:[Merchant Risk]])</f>
        <v>3</v>
      </c>
      <c r="S4698" t="str" cm="1">
        <f t="array" ref="S4698">_xlfn.IFS(FraudData[[#This Row],[Fraud Risk Score]]&gt;=8,"High Risk",FraudData[[#This Row],[Fraud Risk Score]]&gt;=6,"Medium Risk",TRUE,"Low Risk")</f>
        <v>Low Risk</v>
      </c>
    </row>
    <row r="4699" spans="1:19">
      <c r="A4699">
        <v>4698</v>
      </c>
      <c r="B4699">
        <v>127.58</v>
      </c>
      <c r="C4699">
        <v>13</v>
      </c>
      <c r="D4699" t="s">
        <v>48</v>
      </c>
      <c r="E4699">
        <v>0</v>
      </c>
      <c r="F4699">
        <v>0</v>
      </c>
      <c r="G4699">
        <v>52</v>
      </c>
      <c r="H4699">
        <v>3</v>
      </c>
      <c r="I4699">
        <v>42</v>
      </c>
      <c r="J4699">
        <v>0</v>
      </c>
      <c r="K4699">
        <f>_xlfn.XLOOKUP(FraudData[[#This Row],[amount]],AmountRules[Amount Min],AmountRules[Risk Points],,-1)</f>
        <v>0</v>
      </c>
      <c r="L4699">
        <f>_xlfn.XLOOKUP(FraudData[[#This Row],[transaction_hour]],TimeRules[Hour Min],TimeRules[Risk Points],,-1)</f>
        <v>0</v>
      </c>
      <c r="M4699">
        <f>_xlfn.XLOOKUP(FraudData[[#This Row],[foreign_transaction]],ForeignRules[Foreign Transaction],ForeignRules[Risk Points],0)</f>
        <v>0</v>
      </c>
      <c r="N4699">
        <f>_xlfn.XLOOKUP(FraudData[[#This Row],[location_mismatch]],Table10[Location Mismatch],Table10[Risk Points],0)</f>
        <v>0</v>
      </c>
      <c r="O4699">
        <f>_xlfn.XLOOKUP(FraudData[[#This Row],[device_trust_score]],DeviceRules[Device Min],DeviceRules[Risk Points],,-1)</f>
        <v>1</v>
      </c>
      <c r="P4699">
        <f>_xlfn.XLOOKUP(FraudData[[#This Row],[velocity_last_24h]],VelocityRules[Velocity Min],VelocityRules[Risk Points],,-1)</f>
        <v>0</v>
      </c>
      <c r="Q4699">
        <f>_xlfn.XLOOKUP(FraudData[[#This Row],[merchant_category]],MerchantRules[Merchant Category],MerchantRules[Risk Points],0)</f>
        <v>0</v>
      </c>
      <c r="R4699">
        <f>SUM(FraudData[[#This Row],[Amount Risk]:[Merchant Risk]])</f>
        <v>1</v>
      </c>
      <c r="S4699" t="str" cm="1">
        <f t="array" ref="S4699">_xlfn.IFS(FraudData[[#This Row],[Fraud Risk Score]]&gt;=8,"High Risk",FraudData[[#This Row],[Fraud Risk Score]]&gt;=6,"Medium Risk",TRUE,"Low Risk")</f>
        <v>Low Risk</v>
      </c>
    </row>
    <row r="4700" spans="1:19">
      <c r="A4700">
        <v>4699</v>
      </c>
      <c r="B4700">
        <v>26.81</v>
      </c>
      <c r="C4700">
        <v>3</v>
      </c>
      <c r="D4700" t="s">
        <v>47</v>
      </c>
      <c r="E4700">
        <v>0</v>
      </c>
      <c r="F4700">
        <v>0</v>
      </c>
      <c r="G4700">
        <v>81</v>
      </c>
      <c r="H4700">
        <v>2</v>
      </c>
      <c r="I4700">
        <v>54</v>
      </c>
      <c r="J4700">
        <v>0</v>
      </c>
      <c r="K4700">
        <f>_xlfn.XLOOKUP(FraudData[[#This Row],[amount]],AmountRules[Amount Min],AmountRules[Risk Points],,-1)</f>
        <v>0</v>
      </c>
      <c r="L4700">
        <f>_xlfn.XLOOKUP(FraudData[[#This Row],[transaction_hour]],TimeRules[Hour Min],TimeRules[Risk Points],,-1)</f>
        <v>3</v>
      </c>
      <c r="M4700">
        <f>_xlfn.XLOOKUP(FraudData[[#This Row],[foreign_transaction]],ForeignRules[Foreign Transaction],ForeignRules[Risk Points],0)</f>
        <v>0</v>
      </c>
      <c r="N4700">
        <f>_xlfn.XLOOKUP(FraudData[[#This Row],[location_mismatch]],Table10[Location Mismatch],Table10[Risk Points],0)</f>
        <v>0</v>
      </c>
      <c r="O4700">
        <f>_xlfn.XLOOKUP(FraudData[[#This Row],[device_trust_score]],DeviceRules[Device Min],DeviceRules[Risk Points],,-1)</f>
        <v>0</v>
      </c>
      <c r="P4700">
        <f>_xlfn.XLOOKUP(FraudData[[#This Row],[velocity_last_24h]],VelocityRules[Velocity Min],VelocityRules[Risk Points],,-1)</f>
        <v>0</v>
      </c>
      <c r="Q4700">
        <f>_xlfn.XLOOKUP(FraudData[[#This Row],[merchant_category]],MerchantRules[Merchant Category],MerchantRules[Risk Points],0)</f>
        <v>0</v>
      </c>
      <c r="R4700">
        <f>SUM(FraudData[[#This Row],[Amount Risk]:[Merchant Risk]])</f>
        <v>3</v>
      </c>
      <c r="S4700" t="str" cm="1">
        <f t="array" ref="S4700">_xlfn.IFS(FraudData[[#This Row],[Fraud Risk Score]]&gt;=8,"High Risk",FraudData[[#This Row],[Fraud Risk Score]]&gt;=6,"Medium Risk",TRUE,"Low Risk")</f>
        <v>Low Risk</v>
      </c>
    </row>
    <row r="4701" spans="1:19">
      <c r="A4701">
        <v>4700</v>
      </c>
      <c r="B4701">
        <v>730.68</v>
      </c>
      <c r="C4701">
        <v>9</v>
      </c>
      <c r="D4701" t="s">
        <v>47</v>
      </c>
      <c r="E4701">
        <v>0</v>
      </c>
      <c r="F4701">
        <v>0</v>
      </c>
      <c r="G4701">
        <v>40</v>
      </c>
      <c r="H4701">
        <v>4</v>
      </c>
      <c r="I4701">
        <v>20</v>
      </c>
      <c r="J4701">
        <v>0</v>
      </c>
      <c r="K4701">
        <f>_xlfn.XLOOKUP(FraudData[[#This Row],[amount]],AmountRules[Amount Min],AmountRules[Risk Points],,-1)</f>
        <v>1</v>
      </c>
      <c r="L4701">
        <f>_xlfn.XLOOKUP(FraudData[[#This Row],[transaction_hour]],TimeRules[Hour Min],TimeRules[Risk Points],,-1)</f>
        <v>0</v>
      </c>
      <c r="M4701">
        <f>_xlfn.XLOOKUP(FraudData[[#This Row],[foreign_transaction]],ForeignRules[Foreign Transaction],ForeignRules[Risk Points],0)</f>
        <v>0</v>
      </c>
      <c r="N4701">
        <f>_xlfn.XLOOKUP(FraudData[[#This Row],[location_mismatch]],Table10[Location Mismatch],Table10[Risk Points],0)</f>
        <v>0</v>
      </c>
      <c r="O4701">
        <f>_xlfn.XLOOKUP(FraudData[[#This Row],[device_trust_score]],DeviceRules[Device Min],DeviceRules[Risk Points],,-1)</f>
        <v>2</v>
      </c>
      <c r="P4701">
        <f>_xlfn.XLOOKUP(FraudData[[#This Row],[velocity_last_24h]],VelocityRules[Velocity Min],VelocityRules[Risk Points],,-1)</f>
        <v>0</v>
      </c>
      <c r="Q4701">
        <f>_xlfn.XLOOKUP(FraudData[[#This Row],[merchant_category]],MerchantRules[Merchant Category],MerchantRules[Risk Points],0)</f>
        <v>0</v>
      </c>
      <c r="R4701">
        <f>SUM(FraudData[[#This Row],[Amount Risk]:[Merchant Risk]])</f>
        <v>3</v>
      </c>
      <c r="S4701" t="str" cm="1">
        <f t="array" ref="S4701">_xlfn.IFS(FraudData[[#This Row],[Fraud Risk Score]]&gt;=8,"High Risk",FraudData[[#This Row],[Fraud Risk Score]]&gt;=6,"Medium Risk",TRUE,"Low Risk")</f>
        <v>Low Risk</v>
      </c>
    </row>
    <row r="4702" spans="1:19">
      <c r="A4702">
        <v>4701</v>
      </c>
      <c r="B4702">
        <v>51.78</v>
      </c>
      <c r="C4702">
        <v>7</v>
      </c>
      <c r="D4702" t="s">
        <v>48</v>
      </c>
      <c r="E4702">
        <v>0</v>
      </c>
      <c r="F4702">
        <v>0</v>
      </c>
      <c r="G4702">
        <v>80</v>
      </c>
      <c r="H4702">
        <v>1</v>
      </c>
      <c r="I4702">
        <v>36</v>
      </c>
      <c r="J4702">
        <v>0</v>
      </c>
      <c r="K4702">
        <f>_xlfn.XLOOKUP(FraudData[[#This Row],[amount]],AmountRules[Amount Min],AmountRules[Risk Points],,-1)</f>
        <v>0</v>
      </c>
      <c r="L4702">
        <f>_xlfn.XLOOKUP(FraudData[[#This Row],[transaction_hour]],TimeRules[Hour Min],TimeRules[Risk Points],,-1)</f>
        <v>0</v>
      </c>
      <c r="M4702">
        <f>_xlfn.XLOOKUP(FraudData[[#This Row],[foreign_transaction]],ForeignRules[Foreign Transaction],ForeignRules[Risk Points],0)</f>
        <v>0</v>
      </c>
      <c r="N4702">
        <f>_xlfn.XLOOKUP(FraudData[[#This Row],[location_mismatch]],Table10[Location Mismatch],Table10[Risk Points],0)</f>
        <v>0</v>
      </c>
      <c r="O4702">
        <f>_xlfn.XLOOKUP(FraudData[[#This Row],[device_trust_score]],DeviceRules[Device Min],DeviceRules[Risk Points],,-1)</f>
        <v>0</v>
      </c>
      <c r="P4702">
        <f>_xlfn.XLOOKUP(FraudData[[#This Row],[velocity_last_24h]],VelocityRules[Velocity Min],VelocityRules[Risk Points],,-1)</f>
        <v>0</v>
      </c>
      <c r="Q4702">
        <f>_xlfn.XLOOKUP(FraudData[[#This Row],[merchant_category]],MerchantRules[Merchant Category],MerchantRules[Risk Points],0)</f>
        <v>0</v>
      </c>
      <c r="R4702">
        <f>SUM(FraudData[[#This Row],[Amount Risk]:[Merchant Risk]])</f>
        <v>0</v>
      </c>
      <c r="S4702" t="str" cm="1">
        <f t="array" ref="S4702">_xlfn.IFS(FraudData[[#This Row],[Fraud Risk Score]]&gt;=8,"High Risk",FraudData[[#This Row],[Fraud Risk Score]]&gt;=6,"Medium Risk",TRUE,"Low Risk")</f>
        <v>Low Risk</v>
      </c>
    </row>
    <row r="4703" spans="1:19">
      <c r="A4703">
        <v>4702</v>
      </c>
      <c r="B4703">
        <v>13.72</v>
      </c>
      <c r="C4703">
        <v>22</v>
      </c>
      <c r="D4703" t="s">
        <v>46</v>
      </c>
      <c r="E4703">
        <v>1</v>
      </c>
      <c r="F4703">
        <v>1</v>
      </c>
      <c r="G4703">
        <v>59</v>
      </c>
      <c r="H4703">
        <v>1</v>
      </c>
      <c r="I4703">
        <v>69</v>
      </c>
      <c r="J4703">
        <v>0</v>
      </c>
      <c r="K4703">
        <f>_xlfn.XLOOKUP(FraudData[[#This Row],[amount]],AmountRules[Amount Min],AmountRules[Risk Points],,-1)</f>
        <v>0</v>
      </c>
      <c r="L4703">
        <f>_xlfn.XLOOKUP(FraudData[[#This Row],[transaction_hour]],TimeRules[Hour Min],TimeRules[Risk Points],,-1)</f>
        <v>0</v>
      </c>
      <c r="M4703">
        <f>_xlfn.XLOOKUP(FraudData[[#This Row],[foreign_transaction]],ForeignRules[Foreign Transaction],ForeignRules[Risk Points],0)</f>
        <v>3</v>
      </c>
      <c r="N4703">
        <f>_xlfn.XLOOKUP(FraudData[[#This Row],[location_mismatch]],Table10[Location Mismatch],Table10[Risk Points],0)</f>
        <v>3</v>
      </c>
      <c r="O4703">
        <f>_xlfn.XLOOKUP(FraudData[[#This Row],[device_trust_score]],DeviceRules[Device Min],DeviceRules[Risk Points],,-1)</f>
        <v>1</v>
      </c>
      <c r="P4703">
        <f>_xlfn.XLOOKUP(FraudData[[#This Row],[velocity_last_24h]],VelocityRules[Velocity Min],VelocityRules[Risk Points],,-1)</f>
        <v>0</v>
      </c>
      <c r="Q4703">
        <f>_xlfn.XLOOKUP(FraudData[[#This Row],[merchant_category]],MerchantRules[Merchant Category],MerchantRules[Risk Points],0)</f>
        <v>0</v>
      </c>
      <c r="R4703">
        <f>SUM(FraudData[[#This Row],[Amount Risk]:[Merchant Risk]])</f>
        <v>7</v>
      </c>
      <c r="S4703" t="str" cm="1">
        <f t="array" ref="S4703">_xlfn.IFS(FraudData[[#This Row],[Fraud Risk Score]]&gt;=8,"High Risk",FraudData[[#This Row],[Fraud Risk Score]]&gt;=6,"Medium Risk",TRUE,"Low Risk")</f>
        <v>Medium Risk</v>
      </c>
    </row>
    <row r="4704" spans="1:19">
      <c r="A4704">
        <v>4703</v>
      </c>
      <c r="B4704">
        <v>195.86</v>
      </c>
      <c r="C4704">
        <v>2</v>
      </c>
      <c r="D4704" t="s">
        <v>49</v>
      </c>
      <c r="E4704">
        <v>1</v>
      </c>
      <c r="F4704">
        <v>0</v>
      </c>
      <c r="G4704">
        <v>52</v>
      </c>
      <c r="H4704">
        <v>1</v>
      </c>
      <c r="I4704">
        <v>51</v>
      </c>
      <c r="J4704">
        <v>0</v>
      </c>
      <c r="K4704">
        <f>_xlfn.XLOOKUP(FraudData[[#This Row],[amount]],AmountRules[Amount Min],AmountRules[Risk Points],,-1)</f>
        <v>0</v>
      </c>
      <c r="L4704">
        <f>_xlfn.XLOOKUP(FraudData[[#This Row],[transaction_hour]],TimeRules[Hour Min],TimeRules[Risk Points],,-1)</f>
        <v>3</v>
      </c>
      <c r="M4704">
        <f>_xlfn.XLOOKUP(FraudData[[#This Row],[foreign_transaction]],ForeignRules[Foreign Transaction],ForeignRules[Risk Points],0)</f>
        <v>3</v>
      </c>
      <c r="N4704">
        <f>_xlfn.XLOOKUP(FraudData[[#This Row],[location_mismatch]],Table10[Location Mismatch],Table10[Risk Points],0)</f>
        <v>0</v>
      </c>
      <c r="O4704">
        <f>_xlfn.XLOOKUP(FraudData[[#This Row],[device_trust_score]],DeviceRules[Device Min],DeviceRules[Risk Points],,-1)</f>
        <v>1</v>
      </c>
      <c r="P4704">
        <f>_xlfn.XLOOKUP(FraudData[[#This Row],[velocity_last_24h]],VelocityRules[Velocity Min],VelocityRules[Risk Points],,-1)</f>
        <v>0</v>
      </c>
      <c r="Q4704">
        <f>_xlfn.XLOOKUP(FraudData[[#This Row],[merchant_category]],MerchantRules[Merchant Category],MerchantRules[Risk Points],0)</f>
        <v>1</v>
      </c>
      <c r="R4704">
        <f>SUM(FraudData[[#This Row],[Amount Risk]:[Merchant Risk]])</f>
        <v>8</v>
      </c>
      <c r="S4704" t="str" cm="1">
        <f t="array" ref="S4704">_xlfn.IFS(FraudData[[#This Row],[Fraud Risk Score]]&gt;=8,"High Risk",FraudData[[#This Row],[Fraud Risk Score]]&gt;=6,"Medium Risk",TRUE,"Low Risk")</f>
        <v>High Risk</v>
      </c>
    </row>
    <row r="4705" spans="1:19">
      <c r="A4705">
        <v>4704</v>
      </c>
      <c r="B4705">
        <v>162.86000000000001</v>
      </c>
      <c r="C4705">
        <v>22</v>
      </c>
      <c r="D4705" t="s">
        <v>47</v>
      </c>
      <c r="E4705">
        <v>0</v>
      </c>
      <c r="F4705">
        <v>0</v>
      </c>
      <c r="G4705">
        <v>70</v>
      </c>
      <c r="H4705">
        <v>2</v>
      </c>
      <c r="I4705">
        <v>24</v>
      </c>
      <c r="J4705">
        <v>0</v>
      </c>
      <c r="K4705">
        <f>_xlfn.XLOOKUP(FraudData[[#This Row],[amount]],AmountRules[Amount Min],AmountRules[Risk Points],,-1)</f>
        <v>0</v>
      </c>
      <c r="L4705">
        <f>_xlfn.XLOOKUP(FraudData[[#This Row],[transaction_hour]],TimeRules[Hour Min],TimeRules[Risk Points],,-1)</f>
        <v>0</v>
      </c>
      <c r="M4705">
        <f>_xlfn.XLOOKUP(FraudData[[#This Row],[foreign_transaction]],ForeignRules[Foreign Transaction],ForeignRules[Risk Points],0)</f>
        <v>0</v>
      </c>
      <c r="N4705">
        <f>_xlfn.XLOOKUP(FraudData[[#This Row],[location_mismatch]],Table10[Location Mismatch],Table10[Risk Points],0)</f>
        <v>0</v>
      </c>
      <c r="O4705">
        <f>_xlfn.XLOOKUP(FraudData[[#This Row],[device_trust_score]],DeviceRules[Device Min],DeviceRules[Risk Points],,-1)</f>
        <v>0</v>
      </c>
      <c r="P4705">
        <f>_xlfn.XLOOKUP(FraudData[[#This Row],[velocity_last_24h]],VelocityRules[Velocity Min],VelocityRules[Risk Points],,-1)</f>
        <v>0</v>
      </c>
      <c r="Q4705">
        <f>_xlfn.XLOOKUP(FraudData[[#This Row],[merchant_category]],MerchantRules[Merchant Category],MerchantRules[Risk Points],0)</f>
        <v>0</v>
      </c>
      <c r="R4705">
        <f>SUM(FraudData[[#This Row],[Amount Risk]:[Merchant Risk]])</f>
        <v>0</v>
      </c>
      <c r="S4705" t="str" cm="1">
        <f t="array" ref="S4705">_xlfn.IFS(FraudData[[#This Row],[Fraud Risk Score]]&gt;=8,"High Risk",FraudData[[#This Row],[Fraud Risk Score]]&gt;=6,"Medium Risk",TRUE,"Low Risk")</f>
        <v>Low Risk</v>
      </c>
    </row>
    <row r="4706" spans="1:19">
      <c r="A4706">
        <v>4705</v>
      </c>
      <c r="B4706">
        <v>96.55</v>
      </c>
      <c r="C4706">
        <v>6</v>
      </c>
      <c r="D4706" t="s">
        <v>47</v>
      </c>
      <c r="E4706">
        <v>0</v>
      </c>
      <c r="F4706">
        <v>0</v>
      </c>
      <c r="G4706">
        <v>91</v>
      </c>
      <c r="H4706">
        <v>1</v>
      </c>
      <c r="I4706">
        <v>26</v>
      </c>
      <c r="J4706">
        <v>0</v>
      </c>
      <c r="K4706">
        <f>_xlfn.XLOOKUP(FraudData[[#This Row],[amount]],AmountRules[Amount Min],AmountRules[Risk Points],,-1)</f>
        <v>0</v>
      </c>
      <c r="L4706">
        <f>_xlfn.XLOOKUP(FraudData[[#This Row],[transaction_hour]],TimeRules[Hour Min],TimeRules[Risk Points],,-1)</f>
        <v>0</v>
      </c>
      <c r="M4706">
        <f>_xlfn.XLOOKUP(FraudData[[#This Row],[foreign_transaction]],ForeignRules[Foreign Transaction],ForeignRules[Risk Points],0)</f>
        <v>0</v>
      </c>
      <c r="N4706">
        <f>_xlfn.XLOOKUP(FraudData[[#This Row],[location_mismatch]],Table10[Location Mismatch],Table10[Risk Points],0)</f>
        <v>0</v>
      </c>
      <c r="O4706">
        <f>_xlfn.XLOOKUP(FraudData[[#This Row],[device_trust_score]],DeviceRules[Device Min],DeviceRules[Risk Points],,-1)</f>
        <v>0</v>
      </c>
      <c r="P4706">
        <f>_xlfn.XLOOKUP(FraudData[[#This Row],[velocity_last_24h]],VelocityRules[Velocity Min],VelocityRules[Risk Points],,-1)</f>
        <v>0</v>
      </c>
      <c r="Q4706">
        <f>_xlfn.XLOOKUP(FraudData[[#This Row],[merchant_category]],MerchantRules[Merchant Category],MerchantRules[Risk Points],0)</f>
        <v>0</v>
      </c>
      <c r="R4706">
        <f>SUM(FraudData[[#This Row],[Amount Risk]:[Merchant Risk]])</f>
        <v>0</v>
      </c>
      <c r="S4706" t="str" cm="1">
        <f t="array" ref="S4706">_xlfn.IFS(FraudData[[#This Row],[Fraud Risk Score]]&gt;=8,"High Risk",FraudData[[#This Row],[Fraud Risk Score]]&gt;=6,"Medium Risk",TRUE,"Low Risk")</f>
        <v>Low Risk</v>
      </c>
    </row>
    <row r="4707" spans="1:19">
      <c r="A4707">
        <v>4706</v>
      </c>
      <c r="B4707">
        <v>98.73</v>
      </c>
      <c r="C4707">
        <v>9</v>
      </c>
      <c r="D4707" t="s">
        <v>46</v>
      </c>
      <c r="E4707">
        <v>0</v>
      </c>
      <c r="F4707">
        <v>0</v>
      </c>
      <c r="G4707">
        <v>40</v>
      </c>
      <c r="H4707">
        <v>3</v>
      </c>
      <c r="I4707">
        <v>25</v>
      </c>
      <c r="J4707">
        <v>0</v>
      </c>
      <c r="K4707">
        <f>_xlfn.XLOOKUP(FraudData[[#This Row],[amount]],AmountRules[Amount Min],AmountRules[Risk Points],,-1)</f>
        <v>0</v>
      </c>
      <c r="L4707">
        <f>_xlfn.XLOOKUP(FraudData[[#This Row],[transaction_hour]],TimeRules[Hour Min],TimeRules[Risk Points],,-1)</f>
        <v>0</v>
      </c>
      <c r="M4707">
        <f>_xlfn.XLOOKUP(FraudData[[#This Row],[foreign_transaction]],ForeignRules[Foreign Transaction],ForeignRules[Risk Points],0)</f>
        <v>0</v>
      </c>
      <c r="N4707">
        <f>_xlfn.XLOOKUP(FraudData[[#This Row],[location_mismatch]],Table10[Location Mismatch],Table10[Risk Points],0)</f>
        <v>0</v>
      </c>
      <c r="O4707">
        <f>_xlfn.XLOOKUP(FraudData[[#This Row],[device_trust_score]],DeviceRules[Device Min],DeviceRules[Risk Points],,-1)</f>
        <v>2</v>
      </c>
      <c r="P4707">
        <f>_xlfn.XLOOKUP(FraudData[[#This Row],[velocity_last_24h]],VelocityRules[Velocity Min],VelocityRules[Risk Points],,-1)</f>
        <v>0</v>
      </c>
      <c r="Q4707">
        <f>_xlfn.XLOOKUP(FraudData[[#This Row],[merchant_category]],MerchantRules[Merchant Category],MerchantRules[Risk Points],0)</f>
        <v>0</v>
      </c>
      <c r="R4707">
        <f>SUM(FraudData[[#This Row],[Amount Risk]:[Merchant Risk]])</f>
        <v>2</v>
      </c>
      <c r="S4707" t="str" cm="1">
        <f t="array" ref="S4707">_xlfn.IFS(FraudData[[#This Row],[Fraud Risk Score]]&gt;=8,"High Risk",FraudData[[#This Row],[Fraud Risk Score]]&gt;=6,"Medium Risk",TRUE,"Low Risk")</f>
        <v>Low Risk</v>
      </c>
    </row>
    <row r="4708" spans="1:19">
      <c r="A4708">
        <v>4707</v>
      </c>
      <c r="B4708">
        <v>276.73</v>
      </c>
      <c r="C4708">
        <v>2</v>
      </c>
      <c r="D4708" t="s">
        <v>46</v>
      </c>
      <c r="E4708">
        <v>0</v>
      </c>
      <c r="F4708">
        <v>0</v>
      </c>
      <c r="G4708">
        <v>98</v>
      </c>
      <c r="H4708">
        <v>7</v>
      </c>
      <c r="I4708">
        <v>36</v>
      </c>
      <c r="J4708">
        <v>0</v>
      </c>
      <c r="K4708">
        <f>_xlfn.XLOOKUP(FraudData[[#This Row],[amount]],AmountRules[Amount Min],AmountRules[Risk Points],,-1)</f>
        <v>0</v>
      </c>
      <c r="L4708">
        <f>_xlfn.XLOOKUP(FraudData[[#This Row],[transaction_hour]],TimeRules[Hour Min],TimeRules[Risk Points],,-1)</f>
        <v>3</v>
      </c>
      <c r="M4708">
        <f>_xlfn.XLOOKUP(FraudData[[#This Row],[foreign_transaction]],ForeignRules[Foreign Transaction],ForeignRules[Risk Points],0)</f>
        <v>0</v>
      </c>
      <c r="N4708">
        <f>_xlfn.XLOOKUP(FraudData[[#This Row],[location_mismatch]],Table10[Location Mismatch],Table10[Risk Points],0)</f>
        <v>0</v>
      </c>
      <c r="O4708">
        <f>_xlfn.XLOOKUP(FraudData[[#This Row],[device_trust_score]],DeviceRules[Device Min],DeviceRules[Risk Points],,-1)</f>
        <v>0</v>
      </c>
      <c r="P4708">
        <f>_xlfn.XLOOKUP(FraudData[[#This Row],[velocity_last_24h]],VelocityRules[Velocity Min],VelocityRules[Risk Points],,-1)</f>
        <v>2</v>
      </c>
      <c r="Q4708">
        <f>_xlfn.XLOOKUP(FraudData[[#This Row],[merchant_category]],MerchantRules[Merchant Category],MerchantRules[Risk Points],0)</f>
        <v>0</v>
      </c>
      <c r="R4708">
        <f>SUM(FraudData[[#This Row],[Amount Risk]:[Merchant Risk]])</f>
        <v>5</v>
      </c>
      <c r="S4708" t="str" cm="1">
        <f t="array" ref="S4708">_xlfn.IFS(FraudData[[#This Row],[Fraud Risk Score]]&gt;=8,"High Risk",FraudData[[#This Row],[Fraud Risk Score]]&gt;=6,"Medium Risk",TRUE,"Low Risk")</f>
        <v>Low Risk</v>
      </c>
    </row>
    <row r="4709" spans="1:19">
      <c r="A4709">
        <v>4708</v>
      </c>
      <c r="B4709">
        <v>39.200000000000003</v>
      </c>
      <c r="C4709">
        <v>1</v>
      </c>
      <c r="D4709" t="s">
        <v>50</v>
      </c>
      <c r="E4709">
        <v>0</v>
      </c>
      <c r="F4709">
        <v>0</v>
      </c>
      <c r="G4709">
        <v>73</v>
      </c>
      <c r="H4709">
        <v>2</v>
      </c>
      <c r="I4709">
        <v>54</v>
      </c>
      <c r="J4709">
        <v>0</v>
      </c>
      <c r="K4709">
        <f>_xlfn.XLOOKUP(FraudData[[#This Row],[amount]],AmountRules[Amount Min],AmountRules[Risk Points],,-1)</f>
        <v>0</v>
      </c>
      <c r="L4709">
        <f>_xlfn.XLOOKUP(FraudData[[#This Row],[transaction_hour]],TimeRules[Hour Min],TimeRules[Risk Points],,-1)</f>
        <v>3</v>
      </c>
      <c r="M4709">
        <f>_xlfn.XLOOKUP(FraudData[[#This Row],[foreign_transaction]],ForeignRules[Foreign Transaction],ForeignRules[Risk Points],0)</f>
        <v>0</v>
      </c>
      <c r="N4709">
        <f>_xlfn.XLOOKUP(FraudData[[#This Row],[location_mismatch]],Table10[Location Mismatch],Table10[Risk Points],0)</f>
        <v>0</v>
      </c>
      <c r="O4709">
        <f>_xlfn.XLOOKUP(FraudData[[#This Row],[device_trust_score]],DeviceRules[Device Min],DeviceRules[Risk Points],,-1)</f>
        <v>0</v>
      </c>
      <c r="P4709">
        <f>_xlfn.XLOOKUP(FraudData[[#This Row],[velocity_last_24h]],VelocityRules[Velocity Min],VelocityRules[Risk Points],,-1)</f>
        <v>0</v>
      </c>
      <c r="Q4709">
        <f>_xlfn.XLOOKUP(FraudData[[#This Row],[merchant_category]],MerchantRules[Merchant Category],MerchantRules[Risk Points],0)</f>
        <v>0</v>
      </c>
      <c r="R4709">
        <f>SUM(FraudData[[#This Row],[Amount Risk]:[Merchant Risk]])</f>
        <v>3</v>
      </c>
      <c r="S4709" t="str" cm="1">
        <f t="array" ref="S4709">_xlfn.IFS(FraudData[[#This Row],[Fraud Risk Score]]&gt;=8,"High Risk",FraudData[[#This Row],[Fraud Risk Score]]&gt;=6,"Medium Risk",TRUE,"Low Risk")</f>
        <v>Low Risk</v>
      </c>
    </row>
    <row r="4710" spans="1:19">
      <c r="A4710">
        <v>4709</v>
      </c>
      <c r="B4710">
        <v>308.92</v>
      </c>
      <c r="C4710">
        <v>14</v>
      </c>
      <c r="D4710" t="s">
        <v>46</v>
      </c>
      <c r="E4710">
        <v>0</v>
      </c>
      <c r="F4710">
        <v>0</v>
      </c>
      <c r="G4710">
        <v>92</v>
      </c>
      <c r="H4710">
        <v>1</v>
      </c>
      <c r="I4710">
        <v>25</v>
      </c>
      <c r="J4710">
        <v>0</v>
      </c>
      <c r="K4710">
        <f>_xlfn.XLOOKUP(FraudData[[#This Row],[amount]],AmountRules[Amount Min],AmountRules[Risk Points],,-1)</f>
        <v>0</v>
      </c>
      <c r="L4710">
        <f>_xlfn.XLOOKUP(FraudData[[#This Row],[transaction_hour]],TimeRules[Hour Min],TimeRules[Risk Points],,-1)</f>
        <v>0</v>
      </c>
      <c r="M4710">
        <f>_xlfn.XLOOKUP(FraudData[[#This Row],[foreign_transaction]],ForeignRules[Foreign Transaction],ForeignRules[Risk Points],0)</f>
        <v>0</v>
      </c>
      <c r="N4710">
        <f>_xlfn.XLOOKUP(FraudData[[#This Row],[location_mismatch]],Table10[Location Mismatch],Table10[Risk Points],0)</f>
        <v>0</v>
      </c>
      <c r="O4710">
        <f>_xlfn.XLOOKUP(FraudData[[#This Row],[device_trust_score]],DeviceRules[Device Min],DeviceRules[Risk Points],,-1)</f>
        <v>0</v>
      </c>
      <c r="P4710">
        <f>_xlfn.XLOOKUP(FraudData[[#This Row],[velocity_last_24h]],VelocityRules[Velocity Min],VelocityRules[Risk Points],,-1)</f>
        <v>0</v>
      </c>
      <c r="Q4710">
        <f>_xlfn.XLOOKUP(FraudData[[#This Row],[merchant_category]],MerchantRules[Merchant Category],MerchantRules[Risk Points],0)</f>
        <v>0</v>
      </c>
      <c r="R4710">
        <f>SUM(FraudData[[#This Row],[Amount Risk]:[Merchant Risk]])</f>
        <v>0</v>
      </c>
      <c r="S4710" t="str" cm="1">
        <f t="array" ref="S4710">_xlfn.IFS(FraudData[[#This Row],[Fraud Risk Score]]&gt;=8,"High Risk",FraudData[[#This Row],[Fraud Risk Score]]&gt;=6,"Medium Risk",TRUE,"Low Risk")</f>
        <v>Low Risk</v>
      </c>
    </row>
    <row r="4711" spans="1:19">
      <c r="A4711">
        <v>4710</v>
      </c>
      <c r="B4711">
        <v>188.32</v>
      </c>
      <c r="C4711">
        <v>8</v>
      </c>
      <c r="D4711" t="s">
        <v>46</v>
      </c>
      <c r="E4711">
        <v>0</v>
      </c>
      <c r="F4711">
        <v>0</v>
      </c>
      <c r="G4711">
        <v>46</v>
      </c>
      <c r="H4711">
        <v>0</v>
      </c>
      <c r="I4711">
        <v>64</v>
      </c>
      <c r="J4711">
        <v>0</v>
      </c>
      <c r="K4711">
        <f>_xlfn.XLOOKUP(FraudData[[#This Row],[amount]],AmountRules[Amount Min],AmountRules[Risk Points],,-1)</f>
        <v>0</v>
      </c>
      <c r="L4711">
        <f>_xlfn.XLOOKUP(FraudData[[#This Row],[transaction_hour]],TimeRules[Hour Min],TimeRules[Risk Points],,-1)</f>
        <v>0</v>
      </c>
      <c r="M4711">
        <f>_xlfn.XLOOKUP(FraudData[[#This Row],[foreign_transaction]],ForeignRules[Foreign Transaction],ForeignRules[Risk Points],0)</f>
        <v>0</v>
      </c>
      <c r="N4711">
        <f>_xlfn.XLOOKUP(FraudData[[#This Row],[location_mismatch]],Table10[Location Mismatch],Table10[Risk Points],0)</f>
        <v>0</v>
      </c>
      <c r="O4711">
        <f>_xlfn.XLOOKUP(FraudData[[#This Row],[device_trust_score]],DeviceRules[Device Min],DeviceRules[Risk Points],,-1)</f>
        <v>2</v>
      </c>
      <c r="P4711">
        <f>_xlfn.XLOOKUP(FraudData[[#This Row],[velocity_last_24h]],VelocityRules[Velocity Min],VelocityRules[Risk Points],,-1)</f>
        <v>0</v>
      </c>
      <c r="Q4711">
        <f>_xlfn.XLOOKUP(FraudData[[#This Row],[merchant_category]],MerchantRules[Merchant Category],MerchantRules[Risk Points],0)</f>
        <v>0</v>
      </c>
      <c r="R4711">
        <f>SUM(FraudData[[#This Row],[Amount Risk]:[Merchant Risk]])</f>
        <v>2</v>
      </c>
      <c r="S4711" t="str" cm="1">
        <f t="array" ref="S4711">_xlfn.IFS(FraudData[[#This Row],[Fraud Risk Score]]&gt;=8,"High Risk",FraudData[[#This Row],[Fraud Risk Score]]&gt;=6,"Medium Risk",TRUE,"Low Risk")</f>
        <v>Low Risk</v>
      </c>
    </row>
    <row r="4712" spans="1:19">
      <c r="A4712">
        <v>4711</v>
      </c>
      <c r="B4712">
        <v>97.73</v>
      </c>
      <c r="C4712">
        <v>14</v>
      </c>
      <c r="D4712" t="s">
        <v>47</v>
      </c>
      <c r="E4712">
        <v>0</v>
      </c>
      <c r="F4712">
        <v>0</v>
      </c>
      <c r="G4712">
        <v>42</v>
      </c>
      <c r="H4712">
        <v>1</v>
      </c>
      <c r="I4712">
        <v>41</v>
      </c>
      <c r="J4712">
        <v>0</v>
      </c>
      <c r="K4712">
        <f>_xlfn.XLOOKUP(FraudData[[#This Row],[amount]],AmountRules[Amount Min],AmountRules[Risk Points],,-1)</f>
        <v>0</v>
      </c>
      <c r="L4712">
        <f>_xlfn.XLOOKUP(FraudData[[#This Row],[transaction_hour]],TimeRules[Hour Min],TimeRules[Risk Points],,-1)</f>
        <v>0</v>
      </c>
      <c r="M4712">
        <f>_xlfn.XLOOKUP(FraudData[[#This Row],[foreign_transaction]],ForeignRules[Foreign Transaction],ForeignRules[Risk Points],0)</f>
        <v>0</v>
      </c>
      <c r="N4712">
        <f>_xlfn.XLOOKUP(FraudData[[#This Row],[location_mismatch]],Table10[Location Mismatch],Table10[Risk Points],0)</f>
        <v>0</v>
      </c>
      <c r="O4712">
        <f>_xlfn.XLOOKUP(FraudData[[#This Row],[device_trust_score]],DeviceRules[Device Min],DeviceRules[Risk Points],,-1)</f>
        <v>2</v>
      </c>
      <c r="P4712">
        <f>_xlfn.XLOOKUP(FraudData[[#This Row],[velocity_last_24h]],VelocityRules[Velocity Min],VelocityRules[Risk Points],,-1)</f>
        <v>0</v>
      </c>
      <c r="Q4712">
        <f>_xlfn.XLOOKUP(FraudData[[#This Row],[merchant_category]],MerchantRules[Merchant Category],MerchantRules[Risk Points],0)</f>
        <v>0</v>
      </c>
      <c r="R4712">
        <f>SUM(FraudData[[#This Row],[Amount Risk]:[Merchant Risk]])</f>
        <v>2</v>
      </c>
      <c r="S4712" t="str" cm="1">
        <f t="array" ref="S4712">_xlfn.IFS(FraudData[[#This Row],[Fraud Risk Score]]&gt;=8,"High Risk",FraudData[[#This Row],[Fraud Risk Score]]&gt;=6,"Medium Risk",TRUE,"Low Risk")</f>
        <v>Low Risk</v>
      </c>
    </row>
    <row r="4713" spans="1:19">
      <c r="A4713">
        <v>4712</v>
      </c>
      <c r="B4713">
        <v>110.26</v>
      </c>
      <c r="C4713">
        <v>16</v>
      </c>
      <c r="D4713" t="s">
        <v>49</v>
      </c>
      <c r="E4713">
        <v>0</v>
      </c>
      <c r="F4713">
        <v>0</v>
      </c>
      <c r="G4713">
        <v>46</v>
      </c>
      <c r="H4713">
        <v>2</v>
      </c>
      <c r="I4713">
        <v>19</v>
      </c>
      <c r="J4713">
        <v>0</v>
      </c>
      <c r="K4713">
        <f>_xlfn.XLOOKUP(FraudData[[#This Row],[amount]],AmountRules[Amount Min],AmountRules[Risk Points],,-1)</f>
        <v>0</v>
      </c>
      <c r="L4713">
        <f>_xlfn.XLOOKUP(FraudData[[#This Row],[transaction_hour]],TimeRules[Hour Min],TimeRules[Risk Points],,-1)</f>
        <v>0</v>
      </c>
      <c r="M4713">
        <f>_xlfn.XLOOKUP(FraudData[[#This Row],[foreign_transaction]],ForeignRules[Foreign Transaction],ForeignRules[Risk Points],0)</f>
        <v>0</v>
      </c>
      <c r="N4713">
        <f>_xlfn.XLOOKUP(FraudData[[#This Row],[location_mismatch]],Table10[Location Mismatch],Table10[Risk Points],0)</f>
        <v>0</v>
      </c>
      <c r="O4713">
        <f>_xlfn.XLOOKUP(FraudData[[#This Row],[device_trust_score]],DeviceRules[Device Min],DeviceRules[Risk Points],,-1)</f>
        <v>2</v>
      </c>
      <c r="P4713">
        <f>_xlfn.XLOOKUP(FraudData[[#This Row],[velocity_last_24h]],VelocityRules[Velocity Min],VelocityRules[Risk Points],,-1)</f>
        <v>0</v>
      </c>
      <c r="Q4713">
        <f>_xlfn.XLOOKUP(FraudData[[#This Row],[merchant_category]],MerchantRules[Merchant Category],MerchantRules[Risk Points],0)</f>
        <v>1</v>
      </c>
      <c r="R4713">
        <f>SUM(FraudData[[#This Row],[Amount Risk]:[Merchant Risk]])</f>
        <v>3</v>
      </c>
      <c r="S4713" t="str" cm="1">
        <f t="array" ref="S4713">_xlfn.IFS(FraudData[[#This Row],[Fraud Risk Score]]&gt;=8,"High Risk",FraudData[[#This Row],[Fraud Risk Score]]&gt;=6,"Medium Risk",TRUE,"Low Risk")</f>
        <v>Low Risk</v>
      </c>
    </row>
    <row r="4714" spans="1:19">
      <c r="A4714">
        <v>4713</v>
      </c>
      <c r="B4714">
        <v>53.39</v>
      </c>
      <c r="C4714">
        <v>6</v>
      </c>
      <c r="D4714" t="s">
        <v>47</v>
      </c>
      <c r="E4714">
        <v>0</v>
      </c>
      <c r="F4714">
        <v>0</v>
      </c>
      <c r="G4714">
        <v>40</v>
      </c>
      <c r="H4714">
        <v>3</v>
      </c>
      <c r="I4714">
        <v>46</v>
      </c>
      <c r="J4714">
        <v>0</v>
      </c>
      <c r="K4714">
        <f>_xlfn.XLOOKUP(FraudData[[#This Row],[amount]],AmountRules[Amount Min],AmountRules[Risk Points],,-1)</f>
        <v>0</v>
      </c>
      <c r="L4714">
        <f>_xlfn.XLOOKUP(FraudData[[#This Row],[transaction_hour]],TimeRules[Hour Min],TimeRules[Risk Points],,-1)</f>
        <v>0</v>
      </c>
      <c r="M4714">
        <f>_xlfn.XLOOKUP(FraudData[[#This Row],[foreign_transaction]],ForeignRules[Foreign Transaction],ForeignRules[Risk Points],0)</f>
        <v>0</v>
      </c>
      <c r="N4714">
        <f>_xlfn.XLOOKUP(FraudData[[#This Row],[location_mismatch]],Table10[Location Mismatch],Table10[Risk Points],0)</f>
        <v>0</v>
      </c>
      <c r="O4714">
        <f>_xlfn.XLOOKUP(FraudData[[#This Row],[device_trust_score]],DeviceRules[Device Min],DeviceRules[Risk Points],,-1)</f>
        <v>2</v>
      </c>
      <c r="P4714">
        <f>_xlfn.XLOOKUP(FraudData[[#This Row],[velocity_last_24h]],VelocityRules[Velocity Min],VelocityRules[Risk Points],,-1)</f>
        <v>0</v>
      </c>
      <c r="Q4714">
        <f>_xlfn.XLOOKUP(FraudData[[#This Row],[merchant_category]],MerchantRules[Merchant Category],MerchantRules[Risk Points],0)</f>
        <v>0</v>
      </c>
      <c r="R4714">
        <f>SUM(FraudData[[#This Row],[Amount Risk]:[Merchant Risk]])</f>
        <v>2</v>
      </c>
      <c r="S4714" t="str" cm="1">
        <f t="array" ref="S4714">_xlfn.IFS(FraudData[[#This Row],[Fraud Risk Score]]&gt;=8,"High Risk",FraudData[[#This Row],[Fraud Risk Score]]&gt;=6,"Medium Risk",TRUE,"Low Risk")</f>
        <v>Low Risk</v>
      </c>
    </row>
    <row r="4715" spans="1:19">
      <c r="A4715">
        <v>4714</v>
      </c>
      <c r="B4715">
        <v>251.06</v>
      </c>
      <c r="C4715">
        <v>19</v>
      </c>
      <c r="D4715" t="s">
        <v>46</v>
      </c>
      <c r="E4715">
        <v>0</v>
      </c>
      <c r="F4715">
        <v>0</v>
      </c>
      <c r="G4715">
        <v>80</v>
      </c>
      <c r="H4715">
        <v>1</v>
      </c>
      <c r="I4715">
        <v>29</v>
      </c>
      <c r="J4715">
        <v>0</v>
      </c>
      <c r="K4715">
        <f>_xlfn.XLOOKUP(FraudData[[#This Row],[amount]],AmountRules[Amount Min],AmountRules[Risk Points],,-1)</f>
        <v>0</v>
      </c>
      <c r="L4715">
        <f>_xlfn.XLOOKUP(FraudData[[#This Row],[transaction_hour]],TimeRules[Hour Min],TimeRules[Risk Points],,-1)</f>
        <v>0</v>
      </c>
      <c r="M4715">
        <f>_xlfn.XLOOKUP(FraudData[[#This Row],[foreign_transaction]],ForeignRules[Foreign Transaction],ForeignRules[Risk Points],0)</f>
        <v>0</v>
      </c>
      <c r="N4715">
        <f>_xlfn.XLOOKUP(FraudData[[#This Row],[location_mismatch]],Table10[Location Mismatch],Table10[Risk Points],0)</f>
        <v>0</v>
      </c>
      <c r="O4715">
        <f>_xlfn.XLOOKUP(FraudData[[#This Row],[device_trust_score]],DeviceRules[Device Min],DeviceRules[Risk Points],,-1)</f>
        <v>0</v>
      </c>
      <c r="P4715">
        <f>_xlfn.XLOOKUP(FraudData[[#This Row],[velocity_last_24h]],VelocityRules[Velocity Min],VelocityRules[Risk Points],,-1)</f>
        <v>0</v>
      </c>
      <c r="Q4715">
        <f>_xlfn.XLOOKUP(FraudData[[#This Row],[merchant_category]],MerchantRules[Merchant Category],MerchantRules[Risk Points],0)</f>
        <v>0</v>
      </c>
      <c r="R4715">
        <f>SUM(FraudData[[#This Row],[Amount Risk]:[Merchant Risk]])</f>
        <v>0</v>
      </c>
      <c r="S4715" t="str" cm="1">
        <f t="array" ref="S4715">_xlfn.IFS(FraudData[[#This Row],[Fraud Risk Score]]&gt;=8,"High Risk",FraudData[[#This Row],[Fraud Risk Score]]&gt;=6,"Medium Risk",TRUE,"Low Risk")</f>
        <v>Low Risk</v>
      </c>
    </row>
    <row r="4716" spans="1:19">
      <c r="A4716">
        <v>4715</v>
      </c>
      <c r="B4716">
        <v>129.46</v>
      </c>
      <c r="C4716">
        <v>17</v>
      </c>
      <c r="D4716" t="s">
        <v>50</v>
      </c>
      <c r="E4716">
        <v>0</v>
      </c>
      <c r="F4716">
        <v>0</v>
      </c>
      <c r="G4716">
        <v>27</v>
      </c>
      <c r="H4716">
        <v>3</v>
      </c>
      <c r="I4716">
        <v>66</v>
      </c>
      <c r="J4716">
        <v>0</v>
      </c>
      <c r="K4716">
        <f>_xlfn.XLOOKUP(FraudData[[#This Row],[amount]],AmountRules[Amount Min],AmountRules[Risk Points],,-1)</f>
        <v>0</v>
      </c>
      <c r="L4716">
        <f>_xlfn.XLOOKUP(FraudData[[#This Row],[transaction_hour]],TimeRules[Hour Min],TimeRules[Risk Points],,-1)</f>
        <v>0</v>
      </c>
      <c r="M4716">
        <f>_xlfn.XLOOKUP(FraudData[[#This Row],[foreign_transaction]],ForeignRules[Foreign Transaction],ForeignRules[Risk Points],0)</f>
        <v>0</v>
      </c>
      <c r="N4716">
        <f>_xlfn.XLOOKUP(FraudData[[#This Row],[location_mismatch]],Table10[Location Mismatch],Table10[Risk Points],0)</f>
        <v>0</v>
      </c>
      <c r="O4716">
        <f>_xlfn.XLOOKUP(FraudData[[#This Row],[device_trust_score]],DeviceRules[Device Min],DeviceRules[Risk Points],,-1)</f>
        <v>3</v>
      </c>
      <c r="P4716">
        <f>_xlfn.XLOOKUP(FraudData[[#This Row],[velocity_last_24h]],VelocityRules[Velocity Min],VelocityRules[Risk Points],,-1)</f>
        <v>0</v>
      </c>
      <c r="Q4716">
        <f>_xlfn.XLOOKUP(FraudData[[#This Row],[merchant_category]],MerchantRules[Merchant Category],MerchantRules[Risk Points],0)</f>
        <v>0</v>
      </c>
      <c r="R4716">
        <f>SUM(FraudData[[#This Row],[Amount Risk]:[Merchant Risk]])</f>
        <v>3</v>
      </c>
      <c r="S4716" t="str" cm="1">
        <f t="array" ref="S4716">_xlfn.IFS(FraudData[[#This Row],[Fraud Risk Score]]&gt;=8,"High Risk",FraudData[[#This Row],[Fraud Risk Score]]&gt;=6,"Medium Risk",TRUE,"Low Risk")</f>
        <v>Low Risk</v>
      </c>
    </row>
    <row r="4717" spans="1:19">
      <c r="A4717">
        <v>4716</v>
      </c>
      <c r="B4717">
        <v>69.650000000000006</v>
      </c>
      <c r="C4717">
        <v>14</v>
      </c>
      <c r="D4717" t="s">
        <v>49</v>
      </c>
      <c r="E4717">
        <v>0</v>
      </c>
      <c r="F4717">
        <v>0</v>
      </c>
      <c r="G4717">
        <v>77</v>
      </c>
      <c r="H4717">
        <v>2</v>
      </c>
      <c r="I4717">
        <v>65</v>
      </c>
      <c r="J4717">
        <v>0</v>
      </c>
      <c r="K4717">
        <f>_xlfn.XLOOKUP(FraudData[[#This Row],[amount]],AmountRules[Amount Min],AmountRules[Risk Points],,-1)</f>
        <v>0</v>
      </c>
      <c r="L4717">
        <f>_xlfn.XLOOKUP(FraudData[[#This Row],[transaction_hour]],TimeRules[Hour Min],TimeRules[Risk Points],,-1)</f>
        <v>0</v>
      </c>
      <c r="M4717">
        <f>_xlfn.XLOOKUP(FraudData[[#This Row],[foreign_transaction]],ForeignRules[Foreign Transaction],ForeignRules[Risk Points],0)</f>
        <v>0</v>
      </c>
      <c r="N4717">
        <f>_xlfn.XLOOKUP(FraudData[[#This Row],[location_mismatch]],Table10[Location Mismatch],Table10[Risk Points],0)</f>
        <v>0</v>
      </c>
      <c r="O4717">
        <f>_xlfn.XLOOKUP(FraudData[[#This Row],[device_trust_score]],DeviceRules[Device Min],DeviceRules[Risk Points],,-1)</f>
        <v>0</v>
      </c>
      <c r="P4717">
        <f>_xlfn.XLOOKUP(FraudData[[#This Row],[velocity_last_24h]],VelocityRules[Velocity Min],VelocityRules[Risk Points],,-1)</f>
        <v>0</v>
      </c>
      <c r="Q4717">
        <f>_xlfn.XLOOKUP(FraudData[[#This Row],[merchant_category]],MerchantRules[Merchant Category],MerchantRules[Risk Points],0)</f>
        <v>1</v>
      </c>
      <c r="R4717">
        <f>SUM(FraudData[[#This Row],[Amount Risk]:[Merchant Risk]])</f>
        <v>1</v>
      </c>
      <c r="S4717" t="str" cm="1">
        <f t="array" ref="S4717">_xlfn.IFS(FraudData[[#This Row],[Fraud Risk Score]]&gt;=8,"High Risk",FraudData[[#This Row],[Fraud Risk Score]]&gt;=6,"Medium Risk",TRUE,"Low Risk")</f>
        <v>Low Risk</v>
      </c>
    </row>
    <row r="4718" spans="1:19">
      <c r="A4718">
        <v>4717</v>
      </c>
      <c r="B4718">
        <v>163.16</v>
      </c>
      <c r="C4718">
        <v>17</v>
      </c>
      <c r="D4718" t="s">
        <v>50</v>
      </c>
      <c r="E4718">
        <v>0</v>
      </c>
      <c r="F4718">
        <v>0</v>
      </c>
      <c r="G4718">
        <v>59</v>
      </c>
      <c r="H4718">
        <v>1</v>
      </c>
      <c r="I4718">
        <v>22</v>
      </c>
      <c r="J4718">
        <v>0</v>
      </c>
      <c r="K4718">
        <f>_xlfn.XLOOKUP(FraudData[[#This Row],[amount]],AmountRules[Amount Min],AmountRules[Risk Points],,-1)</f>
        <v>0</v>
      </c>
      <c r="L4718">
        <f>_xlfn.XLOOKUP(FraudData[[#This Row],[transaction_hour]],TimeRules[Hour Min],TimeRules[Risk Points],,-1)</f>
        <v>0</v>
      </c>
      <c r="M4718">
        <f>_xlfn.XLOOKUP(FraudData[[#This Row],[foreign_transaction]],ForeignRules[Foreign Transaction],ForeignRules[Risk Points],0)</f>
        <v>0</v>
      </c>
      <c r="N4718">
        <f>_xlfn.XLOOKUP(FraudData[[#This Row],[location_mismatch]],Table10[Location Mismatch],Table10[Risk Points],0)</f>
        <v>0</v>
      </c>
      <c r="O4718">
        <f>_xlfn.XLOOKUP(FraudData[[#This Row],[device_trust_score]],DeviceRules[Device Min],DeviceRules[Risk Points],,-1)</f>
        <v>1</v>
      </c>
      <c r="P4718">
        <f>_xlfn.XLOOKUP(FraudData[[#This Row],[velocity_last_24h]],VelocityRules[Velocity Min],VelocityRules[Risk Points],,-1)</f>
        <v>0</v>
      </c>
      <c r="Q4718">
        <f>_xlfn.XLOOKUP(FraudData[[#This Row],[merchant_category]],MerchantRules[Merchant Category],MerchantRules[Risk Points],0)</f>
        <v>0</v>
      </c>
      <c r="R4718">
        <f>SUM(FraudData[[#This Row],[Amount Risk]:[Merchant Risk]])</f>
        <v>1</v>
      </c>
      <c r="S4718" t="str" cm="1">
        <f t="array" ref="S4718">_xlfn.IFS(FraudData[[#This Row],[Fraud Risk Score]]&gt;=8,"High Risk",FraudData[[#This Row],[Fraud Risk Score]]&gt;=6,"Medium Risk",TRUE,"Low Risk")</f>
        <v>Low Risk</v>
      </c>
    </row>
    <row r="4719" spans="1:19">
      <c r="A4719">
        <v>4718</v>
      </c>
      <c r="B4719">
        <v>982.29</v>
      </c>
      <c r="C4719">
        <v>23</v>
      </c>
      <c r="D4719" t="s">
        <v>48</v>
      </c>
      <c r="E4719">
        <v>0</v>
      </c>
      <c r="F4719">
        <v>0</v>
      </c>
      <c r="G4719">
        <v>45</v>
      </c>
      <c r="H4719">
        <v>5</v>
      </c>
      <c r="I4719">
        <v>18</v>
      </c>
      <c r="J4719">
        <v>0</v>
      </c>
      <c r="K4719">
        <f>_xlfn.XLOOKUP(FraudData[[#This Row],[amount]],AmountRules[Amount Min],AmountRules[Risk Points],,-1)</f>
        <v>1</v>
      </c>
      <c r="L4719">
        <f>_xlfn.XLOOKUP(FraudData[[#This Row],[transaction_hour]],TimeRules[Hour Min],TimeRules[Risk Points],,-1)</f>
        <v>1</v>
      </c>
      <c r="M4719">
        <f>_xlfn.XLOOKUP(FraudData[[#This Row],[foreign_transaction]],ForeignRules[Foreign Transaction],ForeignRules[Risk Points],0)</f>
        <v>0</v>
      </c>
      <c r="N4719">
        <f>_xlfn.XLOOKUP(FraudData[[#This Row],[location_mismatch]],Table10[Location Mismatch],Table10[Risk Points],0)</f>
        <v>0</v>
      </c>
      <c r="O4719">
        <f>_xlfn.XLOOKUP(FraudData[[#This Row],[device_trust_score]],DeviceRules[Device Min],DeviceRules[Risk Points],,-1)</f>
        <v>2</v>
      </c>
      <c r="P4719">
        <f>_xlfn.XLOOKUP(FraudData[[#This Row],[velocity_last_24h]],VelocityRules[Velocity Min],VelocityRules[Risk Points],,-1)</f>
        <v>3</v>
      </c>
      <c r="Q4719">
        <f>_xlfn.XLOOKUP(FraudData[[#This Row],[merchant_category]],MerchantRules[Merchant Category],MerchantRules[Risk Points],0)</f>
        <v>0</v>
      </c>
      <c r="R4719">
        <f>SUM(FraudData[[#This Row],[Amount Risk]:[Merchant Risk]])</f>
        <v>7</v>
      </c>
      <c r="S4719" t="str" cm="1">
        <f t="array" ref="S4719">_xlfn.IFS(FraudData[[#This Row],[Fraud Risk Score]]&gt;=8,"High Risk",FraudData[[#This Row],[Fraud Risk Score]]&gt;=6,"Medium Risk",TRUE,"Low Risk")</f>
        <v>Medium Risk</v>
      </c>
    </row>
    <row r="4720" spans="1:19">
      <c r="A4720">
        <v>4719</v>
      </c>
      <c r="B4720">
        <v>102.85</v>
      </c>
      <c r="C4720">
        <v>22</v>
      </c>
      <c r="D4720" t="s">
        <v>50</v>
      </c>
      <c r="E4720">
        <v>0</v>
      </c>
      <c r="F4720">
        <v>0</v>
      </c>
      <c r="G4720">
        <v>89</v>
      </c>
      <c r="H4720">
        <v>0</v>
      </c>
      <c r="I4720">
        <v>30</v>
      </c>
      <c r="J4720">
        <v>0</v>
      </c>
      <c r="K4720">
        <f>_xlfn.XLOOKUP(FraudData[[#This Row],[amount]],AmountRules[Amount Min],AmountRules[Risk Points],,-1)</f>
        <v>0</v>
      </c>
      <c r="L4720">
        <f>_xlfn.XLOOKUP(FraudData[[#This Row],[transaction_hour]],TimeRules[Hour Min],TimeRules[Risk Points],,-1)</f>
        <v>0</v>
      </c>
      <c r="M4720">
        <f>_xlfn.XLOOKUP(FraudData[[#This Row],[foreign_transaction]],ForeignRules[Foreign Transaction],ForeignRules[Risk Points],0)</f>
        <v>0</v>
      </c>
      <c r="N4720">
        <f>_xlfn.XLOOKUP(FraudData[[#This Row],[location_mismatch]],Table10[Location Mismatch],Table10[Risk Points],0)</f>
        <v>0</v>
      </c>
      <c r="O4720">
        <f>_xlfn.XLOOKUP(FraudData[[#This Row],[device_trust_score]],DeviceRules[Device Min],DeviceRules[Risk Points],,-1)</f>
        <v>0</v>
      </c>
      <c r="P4720">
        <f>_xlfn.XLOOKUP(FraudData[[#This Row],[velocity_last_24h]],VelocityRules[Velocity Min],VelocityRules[Risk Points],,-1)</f>
        <v>0</v>
      </c>
      <c r="Q4720">
        <f>_xlfn.XLOOKUP(FraudData[[#This Row],[merchant_category]],MerchantRules[Merchant Category],MerchantRules[Risk Points],0)</f>
        <v>0</v>
      </c>
      <c r="R4720">
        <f>SUM(FraudData[[#This Row],[Amount Risk]:[Merchant Risk]])</f>
        <v>0</v>
      </c>
      <c r="S4720" t="str" cm="1">
        <f t="array" ref="S4720">_xlfn.IFS(FraudData[[#This Row],[Fraud Risk Score]]&gt;=8,"High Risk",FraudData[[#This Row],[Fraud Risk Score]]&gt;=6,"Medium Risk",TRUE,"Low Risk")</f>
        <v>Low Risk</v>
      </c>
    </row>
    <row r="4721" spans="1:19">
      <c r="A4721">
        <v>4720</v>
      </c>
      <c r="B4721">
        <v>456.19</v>
      </c>
      <c r="C4721">
        <v>11</v>
      </c>
      <c r="D4721" t="s">
        <v>50</v>
      </c>
      <c r="E4721">
        <v>1</v>
      </c>
      <c r="F4721">
        <v>0</v>
      </c>
      <c r="G4721">
        <v>81</v>
      </c>
      <c r="H4721">
        <v>1</v>
      </c>
      <c r="I4721">
        <v>56</v>
      </c>
      <c r="J4721">
        <v>0</v>
      </c>
      <c r="K4721">
        <f>_xlfn.XLOOKUP(FraudData[[#This Row],[amount]],AmountRules[Amount Min],AmountRules[Risk Points],,-1)</f>
        <v>0</v>
      </c>
      <c r="L4721">
        <f>_xlfn.XLOOKUP(FraudData[[#This Row],[transaction_hour]],TimeRules[Hour Min],TimeRules[Risk Points],,-1)</f>
        <v>0</v>
      </c>
      <c r="M4721">
        <f>_xlfn.XLOOKUP(FraudData[[#This Row],[foreign_transaction]],ForeignRules[Foreign Transaction],ForeignRules[Risk Points],0)</f>
        <v>3</v>
      </c>
      <c r="N4721">
        <f>_xlfn.XLOOKUP(FraudData[[#This Row],[location_mismatch]],Table10[Location Mismatch],Table10[Risk Points],0)</f>
        <v>0</v>
      </c>
      <c r="O4721">
        <f>_xlfn.XLOOKUP(FraudData[[#This Row],[device_trust_score]],DeviceRules[Device Min],DeviceRules[Risk Points],,-1)</f>
        <v>0</v>
      </c>
      <c r="P4721">
        <f>_xlfn.XLOOKUP(FraudData[[#This Row],[velocity_last_24h]],VelocityRules[Velocity Min],VelocityRules[Risk Points],,-1)</f>
        <v>0</v>
      </c>
      <c r="Q4721">
        <f>_xlfn.XLOOKUP(FraudData[[#This Row],[merchant_category]],MerchantRules[Merchant Category],MerchantRules[Risk Points],0)</f>
        <v>0</v>
      </c>
      <c r="R4721">
        <f>SUM(FraudData[[#This Row],[Amount Risk]:[Merchant Risk]])</f>
        <v>3</v>
      </c>
      <c r="S4721" t="str" cm="1">
        <f t="array" ref="S4721">_xlfn.IFS(FraudData[[#This Row],[Fraud Risk Score]]&gt;=8,"High Risk",FraudData[[#This Row],[Fraud Risk Score]]&gt;=6,"Medium Risk",TRUE,"Low Risk")</f>
        <v>Low Risk</v>
      </c>
    </row>
    <row r="4722" spans="1:19">
      <c r="A4722">
        <v>4721</v>
      </c>
      <c r="B4722">
        <v>76.17</v>
      </c>
      <c r="C4722">
        <v>22</v>
      </c>
      <c r="D4722" t="s">
        <v>46</v>
      </c>
      <c r="E4722">
        <v>0</v>
      </c>
      <c r="F4722">
        <v>0</v>
      </c>
      <c r="G4722">
        <v>71</v>
      </c>
      <c r="H4722">
        <v>3</v>
      </c>
      <c r="I4722">
        <v>25</v>
      </c>
      <c r="J4722">
        <v>0</v>
      </c>
      <c r="K4722">
        <f>_xlfn.XLOOKUP(FraudData[[#This Row],[amount]],AmountRules[Amount Min],AmountRules[Risk Points],,-1)</f>
        <v>0</v>
      </c>
      <c r="L4722">
        <f>_xlfn.XLOOKUP(FraudData[[#This Row],[transaction_hour]],TimeRules[Hour Min],TimeRules[Risk Points],,-1)</f>
        <v>0</v>
      </c>
      <c r="M4722">
        <f>_xlfn.XLOOKUP(FraudData[[#This Row],[foreign_transaction]],ForeignRules[Foreign Transaction],ForeignRules[Risk Points],0)</f>
        <v>0</v>
      </c>
      <c r="N4722">
        <f>_xlfn.XLOOKUP(FraudData[[#This Row],[location_mismatch]],Table10[Location Mismatch],Table10[Risk Points],0)</f>
        <v>0</v>
      </c>
      <c r="O4722">
        <f>_xlfn.XLOOKUP(FraudData[[#This Row],[device_trust_score]],DeviceRules[Device Min],DeviceRules[Risk Points],,-1)</f>
        <v>0</v>
      </c>
      <c r="P4722">
        <f>_xlfn.XLOOKUP(FraudData[[#This Row],[velocity_last_24h]],VelocityRules[Velocity Min],VelocityRules[Risk Points],,-1)</f>
        <v>0</v>
      </c>
      <c r="Q4722">
        <f>_xlfn.XLOOKUP(FraudData[[#This Row],[merchant_category]],MerchantRules[Merchant Category],MerchantRules[Risk Points],0)</f>
        <v>0</v>
      </c>
      <c r="R4722">
        <f>SUM(FraudData[[#This Row],[Amount Risk]:[Merchant Risk]])</f>
        <v>0</v>
      </c>
      <c r="S4722" t="str" cm="1">
        <f t="array" ref="S4722">_xlfn.IFS(FraudData[[#This Row],[Fraud Risk Score]]&gt;=8,"High Risk",FraudData[[#This Row],[Fraud Risk Score]]&gt;=6,"Medium Risk",TRUE,"Low Risk")</f>
        <v>Low Risk</v>
      </c>
    </row>
    <row r="4723" spans="1:19">
      <c r="A4723">
        <v>4722</v>
      </c>
      <c r="B4723">
        <v>10.130000000000001</v>
      </c>
      <c r="C4723">
        <v>20</v>
      </c>
      <c r="D4723" t="s">
        <v>46</v>
      </c>
      <c r="E4723">
        <v>0</v>
      </c>
      <c r="F4723">
        <v>0</v>
      </c>
      <c r="G4723">
        <v>58</v>
      </c>
      <c r="H4723">
        <v>3</v>
      </c>
      <c r="I4723">
        <v>36</v>
      </c>
      <c r="J4723">
        <v>0</v>
      </c>
      <c r="K4723">
        <f>_xlfn.XLOOKUP(FraudData[[#This Row],[amount]],AmountRules[Amount Min],AmountRules[Risk Points],,-1)</f>
        <v>0</v>
      </c>
      <c r="L4723">
        <f>_xlfn.XLOOKUP(FraudData[[#This Row],[transaction_hour]],TimeRules[Hour Min],TimeRules[Risk Points],,-1)</f>
        <v>0</v>
      </c>
      <c r="M4723">
        <f>_xlfn.XLOOKUP(FraudData[[#This Row],[foreign_transaction]],ForeignRules[Foreign Transaction],ForeignRules[Risk Points],0)</f>
        <v>0</v>
      </c>
      <c r="N4723">
        <f>_xlfn.XLOOKUP(FraudData[[#This Row],[location_mismatch]],Table10[Location Mismatch],Table10[Risk Points],0)</f>
        <v>0</v>
      </c>
      <c r="O4723">
        <f>_xlfn.XLOOKUP(FraudData[[#This Row],[device_trust_score]],DeviceRules[Device Min],DeviceRules[Risk Points],,-1)</f>
        <v>1</v>
      </c>
      <c r="P4723">
        <f>_xlfn.XLOOKUP(FraudData[[#This Row],[velocity_last_24h]],VelocityRules[Velocity Min],VelocityRules[Risk Points],,-1)</f>
        <v>0</v>
      </c>
      <c r="Q4723">
        <f>_xlfn.XLOOKUP(FraudData[[#This Row],[merchant_category]],MerchantRules[Merchant Category],MerchantRules[Risk Points],0)</f>
        <v>0</v>
      </c>
      <c r="R4723">
        <f>SUM(FraudData[[#This Row],[Amount Risk]:[Merchant Risk]])</f>
        <v>1</v>
      </c>
      <c r="S4723" t="str" cm="1">
        <f t="array" ref="S4723">_xlfn.IFS(FraudData[[#This Row],[Fraud Risk Score]]&gt;=8,"High Risk",FraudData[[#This Row],[Fraud Risk Score]]&gt;=6,"Medium Risk",TRUE,"Low Risk")</f>
        <v>Low Risk</v>
      </c>
    </row>
    <row r="4724" spans="1:19">
      <c r="A4724">
        <v>4723</v>
      </c>
      <c r="B4724">
        <v>41.12</v>
      </c>
      <c r="C4724">
        <v>7</v>
      </c>
      <c r="D4724" t="s">
        <v>46</v>
      </c>
      <c r="E4724">
        <v>0</v>
      </c>
      <c r="F4724">
        <v>0</v>
      </c>
      <c r="G4724">
        <v>72</v>
      </c>
      <c r="H4724">
        <v>1</v>
      </c>
      <c r="I4724">
        <v>63</v>
      </c>
      <c r="J4724">
        <v>0</v>
      </c>
      <c r="K4724">
        <f>_xlfn.XLOOKUP(FraudData[[#This Row],[amount]],AmountRules[Amount Min],AmountRules[Risk Points],,-1)</f>
        <v>0</v>
      </c>
      <c r="L4724">
        <f>_xlfn.XLOOKUP(FraudData[[#This Row],[transaction_hour]],TimeRules[Hour Min],TimeRules[Risk Points],,-1)</f>
        <v>0</v>
      </c>
      <c r="M4724">
        <f>_xlfn.XLOOKUP(FraudData[[#This Row],[foreign_transaction]],ForeignRules[Foreign Transaction],ForeignRules[Risk Points],0)</f>
        <v>0</v>
      </c>
      <c r="N4724">
        <f>_xlfn.XLOOKUP(FraudData[[#This Row],[location_mismatch]],Table10[Location Mismatch],Table10[Risk Points],0)</f>
        <v>0</v>
      </c>
      <c r="O4724">
        <f>_xlfn.XLOOKUP(FraudData[[#This Row],[device_trust_score]],DeviceRules[Device Min],DeviceRules[Risk Points],,-1)</f>
        <v>0</v>
      </c>
      <c r="P4724">
        <f>_xlfn.XLOOKUP(FraudData[[#This Row],[velocity_last_24h]],VelocityRules[Velocity Min],VelocityRules[Risk Points],,-1)</f>
        <v>0</v>
      </c>
      <c r="Q4724">
        <f>_xlfn.XLOOKUP(FraudData[[#This Row],[merchant_category]],MerchantRules[Merchant Category],MerchantRules[Risk Points],0)</f>
        <v>0</v>
      </c>
      <c r="R4724">
        <f>SUM(FraudData[[#This Row],[Amount Risk]:[Merchant Risk]])</f>
        <v>0</v>
      </c>
      <c r="S4724" t="str" cm="1">
        <f t="array" ref="S4724">_xlfn.IFS(FraudData[[#This Row],[Fraud Risk Score]]&gt;=8,"High Risk",FraudData[[#This Row],[Fraud Risk Score]]&gt;=6,"Medium Risk",TRUE,"Low Risk")</f>
        <v>Low Risk</v>
      </c>
    </row>
    <row r="4725" spans="1:19">
      <c r="A4725">
        <v>4724</v>
      </c>
      <c r="B4725">
        <v>97.65</v>
      </c>
      <c r="C4725">
        <v>1</v>
      </c>
      <c r="D4725" t="s">
        <v>46</v>
      </c>
      <c r="E4725">
        <v>0</v>
      </c>
      <c r="F4725">
        <v>0</v>
      </c>
      <c r="G4725">
        <v>63</v>
      </c>
      <c r="H4725">
        <v>3</v>
      </c>
      <c r="I4725">
        <v>45</v>
      </c>
      <c r="J4725">
        <v>0</v>
      </c>
      <c r="K4725">
        <f>_xlfn.XLOOKUP(FraudData[[#This Row],[amount]],AmountRules[Amount Min],AmountRules[Risk Points],,-1)</f>
        <v>0</v>
      </c>
      <c r="L4725">
        <f>_xlfn.XLOOKUP(FraudData[[#This Row],[transaction_hour]],TimeRules[Hour Min],TimeRules[Risk Points],,-1)</f>
        <v>3</v>
      </c>
      <c r="M4725">
        <f>_xlfn.XLOOKUP(FraudData[[#This Row],[foreign_transaction]],ForeignRules[Foreign Transaction],ForeignRules[Risk Points],0)</f>
        <v>0</v>
      </c>
      <c r="N4725">
        <f>_xlfn.XLOOKUP(FraudData[[#This Row],[location_mismatch]],Table10[Location Mismatch],Table10[Risk Points],0)</f>
        <v>0</v>
      </c>
      <c r="O4725">
        <f>_xlfn.XLOOKUP(FraudData[[#This Row],[device_trust_score]],DeviceRules[Device Min],DeviceRules[Risk Points],,-1)</f>
        <v>1</v>
      </c>
      <c r="P4725">
        <f>_xlfn.XLOOKUP(FraudData[[#This Row],[velocity_last_24h]],VelocityRules[Velocity Min],VelocityRules[Risk Points],,-1)</f>
        <v>0</v>
      </c>
      <c r="Q4725">
        <f>_xlfn.XLOOKUP(FraudData[[#This Row],[merchant_category]],MerchantRules[Merchant Category],MerchantRules[Risk Points],0)</f>
        <v>0</v>
      </c>
      <c r="R4725">
        <f>SUM(FraudData[[#This Row],[Amount Risk]:[Merchant Risk]])</f>
        <v>4</v>
      </c>
      <c r="S4725" t="str" cm="1">
        <f t="array" ref="S4725">_xlfn.IFS(FraudData[[#This Row],[Fraud Risk Score]]&gt;=8,"High Risk",FraudData[[#This Row],[Fraud Risk Score]]&gt;=6,"Medium Risk",TRUE,"Low Risk")</f>
        <v>Low Risk</v>
      </c>
    </row>
    <row r="4726" spans="1:19">
      <c r="A4726">
        <v>4725</v>
      </c>
      <c r="B4726">
        <v>44.64</v>
      </c>
      <c r="C4726">
        <v>1</v>
      </c>
      <c r="D4726" t="s">
        <v>46</v>
      </c>
      <c r="E4726">
        <v>0</v>
      </c>
      <c r="F4726">
        <v>0</v>
      </c>
      <c r="G4726">
        <v>54</v>
      </c>
      <c r="H4726">
        <v>2</v>
      </c>
      <c r="I4726">
        <v>27</v>
      </c>
      <c r="J4726">
        <v>0</v>
      </c>
      <c r="K4726">
        <f>_xlfn.XLOOKUP(FraudData[[#This Row],[amount]],AmountRules[Amount Min],AmountRules[Risk Points],,-1)</f>
        <v>0</v>
      </c>
      <c r="L4726">
        <f>_xlfn.XLOOKUP(FraudData[[#This Row],[transaction_hour]],TimeRules[Hour Min],TimeRules[Risk Points],,-1)</f>
        <v>3</v>
      </c>
      <c r="M4726">
        <f>_xlfn.XLOOKUP(FraudData[[#This Row],[foreign_transaction]],ForeignRules[Foreign Transaction],ForeignRules[Risk Points],0)</f>
        <v>0</v>
      </c>
      <c r="N4726">
        <f>_xlfn.XLOOKUP(FraudData[[#This Row],[location_mismatch]],Table10[Location Mismatch],Table10[Risk Points],0)</f>
        <v>0</v>
      </c>
      <c r="O4726">
        <f>_xlfn.XLOOKUP(FraudData[[#This Row],[device_trust_score]],DeviceRules[Device Min],DeviceRules[Risk Points],,-1)</f>
        <v>1</v>
      </c>
      <c r="P4726">
        <f>_xlfn.XLOOKUP(FraudData[[#This Row],[velocity_last_24h]],VelocityRules[Velocity Min],VelocityRules[Risk Points],,-1)</f>
        <v>0</v>
      </c>
      <c r="Q4726">
        <f>_xlfn.XLOOKUP(FraudData[[#This Row],[merchant_category]],MerchantRules[Merchant Category],MerchantRules[Risk Points],0)</f>
        <v>0</v>
      </c>
      <c r="R4726">
        <f>SUM(FraudData[[#This Row],[Amount Risk]:[Merchant Risk]])</f>
        <v>4</v>
      </c>
      <c r="S4726" t="str" cm="1">
        <f t="array" ref="S4726">_xlfn.IFS(FraudData[[#This Row],[Fraud Risk Score]]&gt;=8,"High Risk",FraudData[[#This Row],[Fraud Risk Score]]&gt;=6,"Medium Risk",TRUE,"Low Risk")</f>
        <v>Low Risk</v>
      </c>
    </row>
    <row r="4727" spans="1:19">
      <c r="A4727">
        <v>4726</v>
      </c>
      <c r="B4727">
        <v>0.04</v>
      </c>
      <c r="C4727">
        <v>4</v>
      </c>
      <c r="D4727" t="s">
        <v>50</v>
      </c>
      <c r="E4727">
        <v>1</v>
      </c>
      <c r="F4727">
        <v>0</v>
      </c>
      <c r="G4727">
        <v>74</v>
      </c>
      <c r="H4727">
        <v>2</v>
      </c>
      <c r="I4727">
        <v>66</v>
      </c>
      <c r="J4727">
        <v>0</v>
      </c>
      <c r="K4727">
        <f>_xlfn.XLOOKUP(FraudData[[#This Row],[amount]],AmountRules[Amount Min],AmountRules[Risk Points],,-1)</f>
        <v>0</v>
      </c>
      <c r="L4727">
        <f>_xlfn.XLOOKUP(FraudData[[#This Row],[transaction_hour]],TimeRules[Hour Min],TimeRules[Risk Points],,-1)</f>
        <v>0</v>
      </c>
      <c r="M4727">
        <f>_xlfn.XLOOKUP(FraudData[[#This Row],[foreign_transaction]],ForeignRules[Foreign Transaction],ForeignRules[Risk Points],0)</f>
        <v>3</v>
      </c>
      <c r="N4727">
        <f>_xlfn.XLOOKUP(FraudData[[#This Row],[location_mismatch]],Table10[Location Mismatch],Table10[Risk Points],0)</f>
        <v>0</v>
      </c>
      <c r="O4727">
        <f>_xlfn.XLOOKUP(FraudData[[#This Row],[device_trust_score]],DeviceRules[Device Min],DeviceRules[Risk Points],,-1)</f>
        <v>0</v>
      </c>
      <c r="P4727">
        <f>_xlfn.XLOOKUP(FraudData[[#This Row],[velocity_last_24h]],VelocityRules[Velocity Min],VelocityRules[Risk Points],,-1)</f>
        <v>0</v>
      </c>
      <c r="Q4727">
        <f>_xlfn.XLOOKUP(FraudData[[#This Row],[merchant_category]],MerchantRules[Merchant Category],MerchantRules[Risk Points],0)</f>
        <v>0</v>
      </c>
      <c r="R4727">
        <f>SUM(FraudData[[#This Row],[Amount Risk]:[Merchant Risk]])</f>
        <v>3</v>
      </c>
      <c r="S4727" t="str" cm="1">
        <f t="array" ref="S4727">_xlfn.IFS(FraudData[[#This Row],[Fraud Risk Score]]&gt;=8,"High Risk",FraudData[[#This Row],[Fraud Risk Score]]&gt;=6,"Medium Risk",TRUE,"Low Risk")</f>
        <v>Low Risk</v>
      </c>
    </row>
    <row r="4728" spans="1:19">
      <c r="A4728">
        <v>4727</v>
      </c>
      <c r="B4728">
        <v>443.72</v>
      </c>
      <c r="C4728">
        <v>0</v>
      </c>
      <c r="D4728" t="s">
        <v>48</v>
      </c>
      <c r="E4728">
        <v>0</v>
      </c>
      <c r="F4728">
        <v>1</v>
      </c>
      <c r="G4728">
        <v>40</v>
      </c>
      <c r="H4728">
        <v>1</v>
      </c>
      <c r="I4728">
        <v>67</v>
      </c>
      <c r="J4728">
        <v>0</v>
      </c>
      <c r="K4728">
        <f>_xlfn.XLOOKUP(FraudData[[#This Row],[amount]],AmountRules[Amount Min],AmountRules[Risk Points],,-1)</f>
        <v>0</v>
      </c>
      <c r="L4728">
        <f>_xlfn.XLOOKUP(FraudData[[#This Row],[transaction_hour]],TimeRules[Hour Min],TimeRules[Risk Points],,-1)</f>
        <v>3</v>
      </c>
      <c r="M4728">
        <f>_xlfn.XLOOKUP(FraudData[[#This Row],[foreign_transaction]],ForeignRules[Foreign Transaction],ForeignRules[Risk Points],0)</f>
        <v>0</v>
      </c>
      <c r="N4728">
        <f>_xlfn.XLOOKUP(FraudData[[#This Row],[location_mismatch]],Table10[Location Mismatch],Table10[Risk Points],0)</f>
        <v>3</v>
      </c>
      <c r="O4728">
        <f>_xlfn.XLOOKUP(FraudData[[#This Row],[device_trust_score]],DeviceRules[Device Min],DeviceRules[Risk Points],,-1)</f>
        <v>2</v>
      </c>
      <c r="P4728">
        <f>_xlfn.XLOOKUP(FraudData[[#This Row],[velocity_last_24h]],VelocityRules[Velocity Min],VelocityRules[Risk Points],,-1)</f>
        <v>0</v>
      </c>
      <c r="Q4728">
        <f>_xlfn.XLOOKUP(FraudData[[#This Row],[merchant_category]],MerchantRules[Merchant Category],MerchantRules[Risk Points],0)</f>
        <v>0</v>
      </c>
      <c r="R4728">
        <f>SUM(FraudData[[#This Row],[Amount Risk]:[Merchant Risk]])</f>
        <v>8</v>
      </c>
      <c r="S4728" t="str" cm="1">
        <f t="array" ref="S4728">_xlfn.IFS(FraudData[[#This Row],[Fraud Risk Score]]&gt;=8,"High Risk",FraudData[[#This Row],[Fraud Risk Score]]&gt;=6,"Medium Risk",TRUE,"Low Risk")</f>
        <v>High Risk</v>
      </c>
    </row>
    <row r="4729" spans="1:19">
      <c r="A4729">
        <v>4728</v>
      </c>
      <c r="B4729">
        <v>334.28</v>
      </c>
      <c r="C4729">
        <v>21</v>
      </c>
      <c r="D4729" t="s">
        <v>46</v>
      </c>
      <c r="E4729">
        <v>0</v>
      </c>
      <c r="F4729">
        <v>0</v>
      </c>
      <c r="G4729">
        <v>27</v>
      </c>
      <c r="H4729">
        <v>1</v>
      </c>
      <c r="I4729">
        <v>51</v>
      </c>
      <c r="J4729">
        <v>0</v>
      </c>
      <c r="K4729">
        <f>_xlfn.XLOOKUP(FraudData[[#This Row],[amount]],AmountRules[Amount Min],AmountRules[Risk Points],,-1)</f>
        <v>0</v>
      </c>
      <c r="L4729">
        <f>_xlfn.XLOOKUP(FraudData[[#This Row],[transaction_hour]],TimeRules[Hour Min],TimeRules[Risk Points],,-1)</f>
        <v>0</v>
      </c>
      <c r="M4729">
        <f>_xlfn.XLOOKUP(FraudData[[#This Row],[foreign_transaction]],ForeignRules[Foreign Transaction],ForeignRules[Risk Points],0)</f>
        <v>0</v>
      </c>
      <c r="N4729">
        <f>_xlfn.XLOOKUP(FraudData[[#This Row],[location_mismatch]],Table10[Location Mismatch],Table10[Risk Points],0)</f>
        <v>0</v>
      </c>
      <c r="O4729">
        <f>_xlfn.XLOOKUP(FraudData[[#This Row],[device_trust_score]],DeviceRules[Device Min],DeviceRules[Risk Points],,-1)</f>
        <v>3</v>
      </c>
      <c r="P4729">
        <f>_xlfn.XLOOKUP(FraudData[[#This Row],[velocity_last_24h]],VelocityRules[Velocity Min],VelocityRules[Risk Points],,-1)</f>
        <v>0</v>
      </c>
      <c r="Q4729">
        <f>_xlfn.XLOOKUP(FraudData[[#This Row],[merchant_category]],MerchantRules[Merchant Category],MerchantRules[Risk Points],0)</f>
        <v>0</v>
      </c>
      <c r="R4729">
        <f>SUM(FraudData[[#This Row],[Amount Risk]:[Merchant Risk]])</f>
        <v>3</v>
      </c>
      <c r="S4729" t="str" cm="1">
        <f t="array" ref="S4729">_xlfn.IFS(FraudData[[#This Row],[Fraud Risk Score]]&gt;=8,"High Risk",FraudData[[#This Row],[Fraud Risk Score]]&gt;=6,"Medium Risk",TRUE,"Low Risk")</f>
        <v>Low Risk</v>
      </c>
    </row>
    <row r="4730" spans="1:19">
      <c r="A4730">
        <v>4729</v>
      </c>
      <c r="B4730">
        <v>244.07</v>
      </c>
      <c r="C4730">
        <v>3</v>
      </c>
      <c r="D4730" t="s">
        <v>48</v>
      </c>
      <c r="E4730">
        <v>0</v>
      </c>
      <c r="F4730">
        <v>0</v>
      </c>
      <c r="G4730">
        <v>85</v>
      </c>
      <c r="H4730">
        <v>3</v>
      </c>
      <c r="I4730">
        <v>27</v>
      </c>
      <c r="J4730">
        <v>0</v>
      </c>
      <c r="K4730">
        <f>_xlfn.XLOOKUP(FraudData[[#This Row],[amount]],AmountRules[Amount Min],AmountRules[Risk Points],,-1)</f>
        <v>0</v>
      </c>
      <c r="L4730">
        <f>_xlfn.XLOOKUP(FraudData[[#This Row],[transaction_hour]],TimeRules[Hour Min],TimeRules[Risk Points],,-1)</f>
        <v>3</v>
      </c>
      <c r="M4730">
        <f>_xlfn.XLOOKUP(FraudData[[#This Row],[foreign_transaction]],ForeignRules[Foreign Transaction],ForeignRules[Risk Points],0)</f>
        <v>0</v>
      </c>
      <c r="N4730">
        <f>_xlfn.XLOOKUP(FraudData[[#This Row],[location_mismatch]],Table10[Location Mismatch],Table10[Risk Points],0)</f>
        <v>0</v>
      </c>
      <c r="O4730">
        <f>_xlfn.XLOOKUP(FraudData[[#This Row],[device_trust_score]],DeviceRules[Device Min],DeviceRules[Risk Points],,-1)</f>
        <v>0</v>
      </c>
      <c r="P4730">
        <f>_xlfn.XLOOKUP(FraudData[[#This Row],[velocity_last_24h]],VelocityRules[Velocity Min],VelocityRules[Risk Points],,-1)</f>
        <v>0</v>
      </c>
      <c r="Q4730">
        <f>_xlfn.XLOOKUP(FraudData[[#This Row],[merchant_category]],MerchantRules[Merchant Category],MerchantRules[Risk Points],0)</f>
        <v>0</v>
      </c>
      <c r="R4730">
        <f>SUM(FraudData[[#This Row],[Amount Risk]:[Merchant Risk]])</f>
        <v>3</v>
      </c>
      <c r="S4730" t="str" cm="1">
        <f t="array" ref="S4730">_xlfn.IFS(FraudData[[#This Row],[Fraud Risk Score]]&gt;=8,"High Risk",FraudData[[#This Row],[Fraud Risk Score]]&gt;=6,"Medium Risk",TRUE,"Low Risk")</f>
        <v>Low Risk</v>
      </c>
    </row>
    <row r="4731" spans="1:19">
      <c r="A4731">
        <v>4730</v>
      </c>
      <c r="B4731">
        <v>33.07</v>
      </c>
      <c r="C4731">
        <v>5</v>
      </c>
      <c r="D4731" t="s">
        <v>48</v>
      </c>
      <c r="E4731">
        <v>0</v>
      </c>
      <c r="F4731">
        <v>0</v>
      </c>
      <c r="G4731">
        <v>26</v>
      </c>
      <c r="H4731">
        <v>2</v>
      </c>
      <c r="I4731">
        <v>35</v>
      </c>
      <c r="J4731">
        <v>0</v>
      </c>
      <c r="K4731">
        <f>_xlfn.XLOOKUP(FraudData[[#This Row],[amount]],AmountRules[Amount Min],AmountRules[Risk Points],,-1)</f>
        <v>0</v>
      </c>
      <c r="L4731">
        <f>_xlfn.XLOOKUP(FraudData[[#This Row],[transaction_hour]],TimeRules[Hour Min],TimeRules[Risk Points],,-1)</f>
        <v>0</v>
      </c>
      <c r="M4731">
        <f>_xlfn.XLOOKUP(FraudData[[#This Row],[foreign_transaction]],ForeignRules[Foreign Transaction],ForeignRules[Risk Points],0)</f>
        <v>0</v>
      </c>
      <c r="N4731">
        <f>_xlfn.XLOOKUP(FraudData[[#This Row],[location_mismatch]],Table10[Location Mismatch],Table10[Risk Points],0)</f>
        <v>0</v>
      </c>
      <c r="O4731">
        <f>_xlfn.XLOOKUP(FraudData[[#This Row],[device_trust_score]],DeviceRules[Device Min],DeviceRules[Risk Points],,-1)</f>
        <v>3</v>
      </c>
      <c r="P4731">
        <f>_xlfn.XLOOKUP(FraudData[[#This Row],[velocity_last_24h]],VelocityRules[Velocity Min],VelocityRules[Risk Points],,-1)</f>
        <v>0</v>
      </c>
      <c r="Q4731">
        <f>_xlfn.XLOOKUP(FraudData[[#This Row],[merchant_category]],MerchantRules[Merchant Category],MerchantRules[Risk Points],0)</f>
        <v>0</v>
      </c>
      <c r="R4731">
        <f>SUM(FraudData[[#This Row],[Amount Risk]:[Merchant Risk]])</f>
        <v>3</v>
      </c>
      <c r="S4731" t="str" cm="1">
        <f t="array" ref="S4731">_xlfn.IFS(FraudData[[#This Row],[Fraud Risk Score]]&gt;=8,"High Risk",FraudData[[#This Row],[Fraud Risk Score]]&gt;=6,"Medium Risk",TRUE,"Low Risk")</f>
        <v>Low Risk</v>
      </c>
    </row>
    <row r="4732" spans="1:19">
      <c r="A4732">
        <v>4731</v>
      </c>
      <c r="B4732">
        <v>23.08</v>
      </c>
      <c r="C4732">
        <v>22</v>
      </c>
      <c r="D4732" t="s">
        <v>47</v>
      </c>
      <c r="E4732">
        <v>0</v>
      </c>
      <c r="F4732">
        <v>0</v>
      </c>
      <c r="G4732">
        <v>50</v>
      </c>
      <c r="H4732">
        <v>6</v>
      </c>
      <c r="I4732">
        <v>27</v>
      </c>
      <c r="J4732">
        <v>0</v>
      </c>
      <c r="K4732">
        <f>_xlfn.XLOOKUP(FraudData[[#This Row],[amount]],AmountRules[Amount Min],AmountRules[Risk Points],,-1)</f>
        <v>0</v>
      </c>
      <c r="L4732">
        <f>_xlfn.XLOOKUP(FraudData[[#This Row],[transaction_hour]],TimeRules[Hour Min],TimeRules[Risk Points],,-1)</f>
        <v>0</v>
      </c>
      <c r="M4732">
        <f>_xlfn.XLOOKUP(FraudData[[#This Row],[foreign_transaction]],ForeignRules[Foreign Transaction],ForeignRules[Risk Points],0)</f>
        <v>0</v>
      </c>
      <c r="N4732">
        <f>_xlfn.XLOOKUP(FraudData[[#This Row],[location_mismatch]],Table10[Location Mismatch],Table10[Risk Points],0)</f>
        <v>0</v>
      </c>
      <c r="O4732">
        <f>_xlfn.XLOOKUP(FraudData[[#This Row],[device_trust_score]],DeviceRules[Device Min],DeviceRules[Risk Points],,-1)</f>
        <v>1</v>
      </c>
      <c r="P4732">
        <f>_xlfn.XLOOKUP(FraudData[[#This Row],[velocity_last_24h]],VelocityRules[Velocity Min],VelocityRules[Risk Points],,-1)</f>
        <v>3</v>
      </c>
      <c r="Q4732">
        <f>_xlfn.XLOOKUP(FraudData[[#This Row],[merchant_category]],MerchantRules[Merchant Category],MerchantRules[Risk Points],0)</f>
        <v>0</v>
      </c>
      <c r="R4732">
        <f>SUM(FraudData[[#This Row],[Amount Risk]:[Merchant Risk]])</f>
        <v>4</v>
      </c>
      <c r="S4732" t="str" cm="1">
        <f t="array" ref="S4732">_xlfn.IFS(FraudData[[#This Row],[Fraud Risk Score]]&gt;=8,"High Risk",FraudData[[#This Row],[Fraud Risk Score]]&gt;=6,"Medium Risk",TRUE,"Low Risk")</f>
        <v>Low Risk</v>
      </c>
    </row>
    <row r="4733" spans="1:19">
      <c r="A4733">
        <v>4732</v>
      </c>
      <c r="B4733">
        <v>12.6</v>
      </c>
      <c r="C4733">
        <v>12</v>
      </c>
      <c r="D4733" t="s">
        <v>47</v>
      </c>
      <c r="E4733">
        <v>0</v>
      </c>
      <c r="F4733">
        <v>0</v>
      </c>
      <c r="G4733">
        <v>42</v>
      </c>
      <c r="H4733">
        <v>1</v>
      </c>
      <c r="I4733">
        <v>38</v>
      </c>
      <c r="J4733">
        <v>0</v>
      </c>
      <c r="K4733">
        <f>_xlfn.XLOOKUP(FraudData[[#This Row],[amount]],AmountRules[Amount Min],AmountRules[Risk Points],,-1)</f>
        <v>0</v>
      </c>
      <c r="L4733">
        <f>_xlfn.XLOOKUP(FraudData[[#This Row],[transaction_hour]],TimeRules[Hour Min],TimeRules[Risk Points],,-1)</f>
        <v>0</v>
      </c>
      <c r="M4733">
        <f>_xlfn.XLOOKUP(FraudData[[#This Row],[foreign_transaction]],ForeignRules[Foreign Transaction],ForeignRules[Risk Points],0)</f>
        <v>0</v>
      </c>
      <c r="N4733">
        <f>_xlfn.XLOOKUP(FraudData[[#This Row],[location_mismatch]],Table10[Location Mismatch],Table10[Risk Points],0)</f>
        <v>0</v>
      </c>
      <c r="O4733">
        <f>_xlfn.XLOOKUP(FraudData[[#This Row],[device_trust_score]],DeviceRules[Device Min],DeviceRules[Risk Points],,-1)</f>
        <v>2</v>
      </c>
      <c r="P4733">
        <f>_xlfn.XLOOKUP(FraudData[[#This Row],[velocity_last_24h]],VelocityRules[Velocity Min],VelocityRules[Risk Points],,-1)</f>
        <v>0</v>
      </c>
      <c r="Q4733">
        <f>_xlfn.XLOOKUP(FraudData[[#This Row],[merchant_category]],MerchantRules[Merchant Category],MerchantRules[Risk Points],0)</f>
        <v>0</v>
      </c>
      <c r="R4733">
        <f>SUM(FraudData[[#This Row],[Amount Risk]:[Merchant Risk]])</f>
        <v>2</v>
      </c>
      <c r="S4733" t="str" cm="1">
        <f t="array" ref="S4733">_xlfn.IFS(FraudData[[#This Row],[Fraud Risk Score]]&gt;=8,"High Risk",FraudData[[#This Row],[Fraud Risk Score]]&gt;=6,"Medium Risk",TRUE,"Low Risk")</f>
        <v>Low Risk</v>
      </c>
    </row>
    <row r="4734" spans="1:19">
      <c r="A4734">
        <v>4733</v>
      </c>
      <c r="B4734">
        <v>231.74</v>
      </c>
      <c r="C4734">
        <v>18</v>
      </c>
      <c r="D4734" t="s">
        <v>49</v>
      </c>
      <c r="E4734">
        <v>0</v>
      </c>
      <c r="F4734">
        <v>0</v>
      </c>
      <c r="G4734">
        <v>90</v>
      </c>
      <c r="H4734">
        <v>4</v>
      </c>
      <c r="I4734">
        <v>19</v>
      </c>
      <c r="J4734">
        <v>0</v>
      </c>
      <c r="K4734">
        <f>_xlfn.XLOOKUP(FraudData[[#This Row],[amount]],AmountRules[Amount Min],AmountRules[Risk Points],,-1)</f>
        <v>0</v>
      </c>
      <c r="L4734">
        <f>_xlfn.XLOOKUP(FraudData[[#This Row],[transaction_hour]],TimeRules[Hour Min],TimeRules[Risk Points],,-1)</f>
        <v>0</v>
      </c>
      <c r="M4734">
        <f>_xlfn.XLOOKUP(FraudData[[#This Row],[foreign_transaction]],ForeignRules[Foreign Transaction],ForeignRules[Risk Points],0)</f>
        <v>0</v>
      </c>
      <c r="N4734">
        <f>_xlfn.XLOOKUP(FraudData[[#This Row],[location_mismatch]],Table10[Location Mismatch],Table10[Risk Points],0)</f>
        <v>0</v>
      </c>
      <c r="O4734">
        <f>_xlfn.XLOOKUP(FraudData[[#This Row],[device_trust_score]],DeviceRules[Device Min],DeviceRules[Risk Points],,-1)</f>
        <v>0</v>
      </c>
      <c r="P4734">
        <f>_xlfn.XLOOKUP(FraudData[[#This Row],[velocity_last_24h]],VelocityRules[Velocity Min],VelocityRules[Risk Points],,-1)</f>
        <v>0</v>
      </c>
      <c r="Q4734">
        <f>_xlfn.XLOOKUP(FraudData[[#This Row],[merchant_category]],MerchantRules[Merchant Category],MerchantRules[Risk Points],0)</f>
        <v>1</v>
      </c>
      <c r="R4734">
        <f>SUM(FraudData[[#This Row],[Amount Risk]:[Merchant Risk]])</f>
        <v>1</v>
      </c>
      <c r="S4734" t="str" cm="1">
        <f t="array" ref="S4734">_xlfn.IFS(FraudData[[#This Row],[Fraud Risk Score]]&gt;=8,"High Risk",FraudData[[#This Row],[Fraud Risk Score]]&gt;=6,"Medium Risk",TRUE,"Low Risk")</f>
        <v>Low Risk</v>
      </c>
    </row>
    <row r="4735" spans="1:19">
      <c r="A4735">
        <v>4734</v>
      </c>
      <c r="B4735">
        <v>475.63</v>
      </c>
      <c r="C4735">
        <v>10</v>
      </c>
      <c r="D4735" t="s">
        <v>47</v>
      </c>
      <c r="E4735">
        <v>0</v>
      </c>
      <c r="F4735">
        <v>0</v>
      </c>
      <c r="G4735">
        <v>64</v>
      </c>
      <c r="H4735">
        <v>0</v>
      </c>
      <c r="I4735">
        <v>26</v>
      </c>
      <c r="J4735">
        <v>0</v>
      </c>
      <c r="K4735">
        <f>_xlfn.XLOOKUP(FraudData[[#This Row],[amount]],AmountRules[Amount Min],AmountRules[Risk Points],,-1)</f>
        <v>0</v>
      </c>
      <c r="L4735">
        <f>_xlfn.XLOOKUP(FraudData[[#This Row],[transaction_hour]],TimeRules[Hour Min],TimeRules[Risk Points],,-1)</f>
        <v>0</v>
      </c>
      <c r="M4735">
        <f>_xlfn.XLOOKUP(FraudData[[#This Row],[foreign_transaction]],ForeignRules[Foreign Transaction],ForeignRules[Risk Points],0)</f>
        <v>0</v>
      </c>
      <c r="N4735">
        <f>_xlfn.XLOOKUP(FraudData[[#This Row],[location_mismatch]],Table10[Location Mismatch],Table10[Risk Points],0)</f>
        <v>0</v>
      </c>
      <c r="O4735">
        <f>_xlfn.XLOOKUP(FraudData[[#This Row],[device_trust_score]],DeviceRules[Device Min],DeviceRules[Risk Points],,-1)</f>
        <v>1</v>
      </c>
      <c r="P4735">
        <f>_xlfn.XLOOKUP(FraudData[[#This Row],[velocity_last_24h]],VelocityRules[Velocity Min],VelocityRules[Risk Points],,-1)</f>
        <v>0</v>
      </c>
      <c r="Q4735">
        <f>_xlfn.XLOOKUP(FraudData[[#This Row],[merchant_category]],MerchantRules[Merchant Category],MerchantRules[Risk Points],0)</f>
        <v>0</v>
      </c>
      <c r="R4735">
        <f>SUM(FraudData[[#This Row],[Amount Risk]:[Merchant Risk]])</f>
        <v>1</v>
      </c>
      <c r="S4735" t="str" cm="1">
        <f t="array" ref="S4735">_xlfn.IFS(FraudData[[#This Row],[Fraud Risk Score]]&gt;=8,"High Risk",FraudData[[#This Row],[Fraud Risk Score]]&gt;=6,"Medium Risk",TRUE,"Low Risk")</f>
        <v>Low Risk</v>
      </c>
    </row>
    <row r="4736" spans="1:19">
      <c r="A4736">
        <v>4735</v>
      </c>
      <c r="B4736">
        <v>101.35</v>
      </c>
      <c r="C4736">
        <v>12</v>
      </c>
      <c r="D4736" t="s">
        <v>46</v>
      </c>
      <c r="E4736">
        <v>0</v>
      </c>
      <c r="F4736">
        <v>0</v>
      </c>
      <c r="G4736">
        <v>27</v>
      </c>
      <c r="H4736">
        <v>1</v>
      </c>
      <c r="I4736">
        <v>65</v>
      </c>
      <c r="J4736">
        <v>0</v>
      </c>
      <c r="K4736">
        <f>_xlfn.XLOOKUP(FraudData[[#This Row],[amount]],AmountRules[Amount Min],AmountRules[Risk Points],,-1)</f>
        <v>0</v>
      </c>
      <c r="L4736">
        <f>_xlfn.XLOOKUP(FraudData[[#This Row],[transaction_hour]],TimeRules[Hour Min],TimeRules[Risk Points],,-1)</f>
        <v>0</v>
      </c>
      <c r="M4736">
        <f>_xlfn.XLOOKUP(FraudData[[#This Row],[foreign_transaction]],ForeignRules[Foreign Transaction],ForeignRules[Risk Points],0)</f>
        <v>0</v>
      </c>
      <c r="N4736">
        <f>_xlfn.XLOOKUP(FraudData[[#This Row],[location_mismatch]],Table10[Location Mismatch],Table10[Risk Points],0)</f>
        <v>0</v>
      </c>
      <c r="O4736">
        <f>_xlfn.XLOOKUP(FraudData[[#This Row],[device_trust_score]],DeviceRules[Device Min],DeviceRules[Risk Points],,-1)</f>
        <v>3</v>
      </c>
      <c r="P4736">
        <f>_xlfn.XLOOKUP(FraudData[[#This Row],[velocity_last_24h]],VelocityRules[Velocity Min],VelocityRules[Risk Points],,-1)</f>
        <v>0</v>
      </c>
      <c r="Q4736">
        <f>_xlfn.XLOOKUP(FraudData[[#This Row],[merchant_category]],MerchantRules[Merchant Category],MerchantRules[Risk Points],0)</f>
        <v>0</v>
      </c>
      <c r="R4736">
        <f>SUM(FraudData[[#This Row],[Amount Risk]:[Merchant Risk]])</f>
        <v>3</v>
      </c>
      <c r="S4736" t="str" cm="1">
        <f t="array" ref="S4736">_xlfn.IFS(FraudData[[#This Row],[Fraud Risk Score]]&gt;=8,"High Risk",FraudData[[#This Row],[Fraud Risk Score]]&gt;=6,"Medium Risk",TRUE,"Low Risk")</f>
        <v>Low Risk</v>
      </c>
    </row>
    <row r="4737" spans="1:19">
      <c r="A4737">
        <v>4736</v>
      </c>
      <c r="B4737">
        <v>22.83</v>
      </c>
      <c r="C4737">
        <v>7</v>
      </c>
      <c r="D4737" t="s">
        <v>48</v>
      </c>
      <c r="E4737">
        <v>0</v>
      </c>
      <c r="F4737">
        <v>0</v>
      </c>
      <c r="G4737">
        <v>41</v>
      </c>
      <c r="H4737">
        <v>3</v>
      </c>
      <c r="I4737">
        <v>55</v>
      </c>
      <c r="J4737">
        <v>0</v>
      </c>
      <c r="K4737">
        <f>_xlfn.XLOOKUP(FraudData[[#This Row],[amount]],AmountRules[Amount Min],AmountRules[Risk Points],,-1)</f>
        <v>0</v>
      </c>
      <c r="L4737">
        <f>_xlfn.XLOOKUP(FraudData[[#This Row],[transaction_hour]],TimeRules[Hour Min],TimeRules[Risk Points],,-1)</f>
        <v>0</v>
      </c>
      <c r="M4737">
        <f>_xlfn.XLOOKUP(FraudData[[#This Row],[foreign_transaction]],ForeignRules[Foreign Transaction],ForeignRules[Risk Points],0)</f>
        <v>0</v>
      </c>
      <c r="N4737">
        <f>_xlfn.XLOOKUP(FraudData[[#This Row],[location_mismatch]],Table10[Location Mismatch],Table10[Risk Points],0)</f>
        <v>0</v>
      </c>
      <c r="O4737">
        <f>_xlfn.XLOOKUP(FraudData[[#This Row],[device_trust_score]],DeviceRules[Device Min],DeviceRules[Risk Points],,-1)</f>
        <v>2</v>
      </c>
      <c r="P4737">
        <f>_xlfn.XLOOKUP(FraudData[[#This Row],[velocity_last_24h]],VelocityRules[Velocity Min],VelocityRules[Risk Points],,-1)</f>
        <v>0</v>
      </c>
      <c r="Q4737">
        <f>_xlfn.XLOOKUP(FraudData[[#This Row],[merchant_category]],MerchantRules[Merchant Category],MerchantRules[Risk Points],0)</f>
        <v>0</v>
      </c>
      <c r="R4737">
        <f>SUM(FraudData[[#This Row],[Amount Risk]:[Merchant Risk]])</f>
        <v>2</v>
      </c>
      <c r="S4737" t="str" cm="1">
        <f t="array" ref="S4737">_xlfn.IFS(FraudData[[#This Row],[Fraud Risk Score]]&gt;=8,"High Risk",FraudData[[#This Row],[Fraud Risk Score]]&gt;=6,"Medium Risk",TRUE,"Low Risk")</f>
        <v>Low Risk</v>
      </c>
    </row>
    <row r="4738" spans="1:19">
      <c r="A4738">
        <v>4737</v>
      </c>
      <c r="B4738">
        <v>129.28</v>
      </c>
      <c r="C4738">
        <v>6</v>
      </c>
      <c r="D4738" t="s">
        <v>49</v>
      </c>
      <c r="E4738">
        <v>0</v>
      </c>
      <c r="F4738">
        <v>0</v>
      </c>
      <c r="G4738">
        <v>48</v>
      </c>
      <c r="H4738">
        <v>4</v>
      </c>
      <c r="I4738">
        <v>24</v>
      </c>
      <c r="J4738">
        <v>0</v>
      </c>
      <c r="K4738">
        <f>_xlfn.XLOOKUP(FraudData[[#This Row],[amount]],AmountRules[Amount Min],AmountRules[Risk Points],,-1)</f>
        <v>0</v>
      </c>
      <c r="L4738">
        <f>_xlfn.XLOOKUP(FraudData[[#This Row],[transaction_hour]],TimeRules[Hour Min],TimeRules[Risk Points],,-1)</f>
        <v>0</v>
      </c>
      <c r="M4738">
        <f>_xlfn.XLOOKUP(FraudData[[#This Row],[foreign_transaction]],ForeignRules[Foreign Transaction],ForeignRules[Risk Points],0)</f>
        <v>0</v>
      </c>
      <c r="N4738">
        <f>_xlfn.XLOOKUP(FraudData[[#This Row],[location_mismatch]],Table10[Location Mismatch],Table10[Risk Points],0)</f>
        <v>0</v>
      </c>
      <c r="O4738">
        <f>_xlfn.XLOOKUP(FraudData[[#This Row],[device_trust_score]],DeviceRules[Device Min],DeviceRules[Risk Points],,-1)</f>
        <v>2</v>
      </c>
      <c r="P4738">
        <f>_xlfn.XLOOKUP(FraudData[[#This Row],[velocity_last_24h]],VelocityRules[Velocity Min],VelocityRules[Risk Points],,-1)</f>
        <v>0</v>
      </c>
      <c r="Q4738">
        <f>_xlfn.XLOOKUP(FraudData[[#This Row],[merchant_category]],MerchantRules[Merchant Category],MerchantRules[Risk Points],0)</f>
        <v>1</v>
      </c>
      <c r="R4738">
        <f>SUM(FraudData[[#This Row],[Amount Risk]:[Merchant Risk]])</f>
        <v>3</v>
      </c>
      <c r="S4738" t="str" cm="1">
        <f t="array" ref="S4738">_xlfn.IFS(FraudData[[#This Row],[Fraud Risk Score]]&gt;=8,"High Risk",FraudData[[#This Row],[Fraud Risk Score]]&gt;=6,"Medium Risk",TRUE,"Low Risk")</f>
        <v>Low Risk</v>
      </c>
    </row>
    <row r="4739" spans="1:19">
      <c r="A4739">
        <v>4738</v>
      </c>
      <c r="B4739">
        <v>77.22</v>
      </c>
      <c r="C4739">
        <v>12</v>
      </c>
      <c r="D4739" t="s">
        <v>47</v>
      </c>
      <c r="E4739">
        <v>0</v>
      </c>
      <c r="F4739">
        <v>0</v>
      </c>
      <c r="G4739">
        <v>26</v>
      </c>
      <c r="H4739">
        <v>1</v>
      </c>
      <c r="I4739">
        <v>20</v>
      </c>
      <c r="J4739">
        <v>0</v>
      </c>
      <c r="K4739">
        <f>_xlfn.XLOOKUP(FraudData[[#This Row],[amount]],AmountRules[Amount Min],AmountRules[Risk Points],,-1)</f>
        <v>0</v>
      </c>
      <c r="L4739">
        <f>_xlfn.XLOOKUP(FraudData[[#This Row],[transaction_hour]],TimeRules[Hour Min],TimeRules[Risk Points],,-1)</f>
        <v>0</v>
      </c>
      <c r="M4739">
        <f>_xlfn.XLOOKUP(FraudData[[#This Row],[foreign_transaction]],ForeignRules[Foreign Transaction],ForeignRules[Risk Points],0)</f>
        <v>0</v>
      </c>
      <c r="N4739">
        <f>_xlfn.XLOOKUP(FraudData[[#This Row],[location_mismatch]],Table10[Location Mismatch],Table10[Risk Points],0)</f>
        <v>0</v>
      </c>
      <c r="O4739">
        <f>_xlfn.XLOOKUP(FraudData[[#This Row],[device_trust_score]],DeviceRules[Device Min],DeviceRules[Risk Points],,-1)</f>
        <v>3</v>
      </c>
      <c r="P4739">
        <f>_xlfn.XLOOKUP(FraudData[[#This Row],[velocity_last_24h]],VelocityRules[Velocity Min],VelocityRules[Risk Points],,-1)</f>
        <v>0</v>
      </c>
      <c r="Q4739">
        <f>_xlfn.XLOOKUP(FraudData[[#This Row],[merchant_category]],MerchantRules[Merchant Category],MerchantRules[Risk Points],0)</f>
        <v>0</v>
      </c>
      <c r="R4739">
        <f>SUM(FraudData[[#This Row],[Amount Risk]:[Merchant Risk]])</f>
        <v>3</v>
      </c>
      <c r="S4739" t="str" cm="1">
        <f t="array" ref="S4739">_xlfn.IFS(FraudData[[#This Row],[Fraud Risk Score]]&gt;=8,"High Risk",FraudData[[#This Row],[Fraud Risk Score]]&gt;=6,"Medium Risk",TRUE,"Low Risk")</f>
        <v>Low Risk</v>
      </c>
    </row>
    <row r="4740" spans="1:19">
      <c r="A4740">
        <v>4739</v>
      </c>
      <c r="B4740">
        <v>84.55</v>
      </c>
      <c r="C4740">
        <v>0</v>
      </c>
      <c r="D4740" t="s">
        <v>50</v>
      </c>
      <c r="E4740">
        <v>0</v>
      </c>
      <c r="F4740">
        <v>0</v>
      </c>
      <c r="G4740">
        <v>94</v>
      </c>
      <c r="H4740">
        <v>3</v>
      </c>
      <c r="I4740">
        <v>43</v>
      </c>
      <c r="J4740">
        <v>0</v>
      </c>
      <c r="K4740">
        <f>_xlfn.XLOOKUP(FraudData[[#This Row],[amount]],AmountRules[Amount Min],AmountRules[Risk Points],,-1)</f>
        <v>0</v>
      </c>
      <c r="L4740">
        <f>_xlfn.XLOOKUP(FraudData[[#This Row],[transaction_hour]],TimeRules[Hour Min],TimeRules[Risk Points],,-1)</f>
        <v>3</v>
      </c>
      <c r="M4740">
        <f>_xlfn.XLOOKUP(FraudData[[#This Row],[foreign_transaction]],ForeignRules[Foreign Transaction],ForeignRules[Risk Points],0)</f>
        <v>0</v>
      </c>
      <c r="N4740">
        <f>_xlfn.XLOOKUP(FraudData[[#This Row],[location_mismatch]],Table10[Location Mismatch],Table10[Risk Points],0)</f>
        <v>0</v>
      </c>
      <c r="O4740">
        <f>_xlfn.XLOOKUP(FraudData[[#This Row],[device_trust_score]],DeviceRules[Device Min],DeviceRules[Risk Points],,-1)</f>
        <v>0</v>
      </c>
      <c r="P4740">
        <f>_xlfn.XLOOKUP(FraudData[[#This Row],[velocity_last_24h]],VelocityRules[Velocity Min],VelocityRules[Risk Points],,-1)</f>
        <v>0</v>
      </c>
      <c r="Q4740">
        <f>_xlfn.XLOOKUP(FraudData[[#This Row],[merchant_category]],MerchantRules[Merchant Category],MerchantRules[Risk Points],0)</f>
        <v>0</v>
      </c>
      <c r="R4740">
        <f>SUM(FraudData[[#This Row],[Amount Risk]:[Merchant Risk]])</f>
        <v>3</v>
      </c>
      <c r="S4740" t="str" cm="1">
        <f t="array" ref="S4740">_xlfn.IFS(FraudData[[#This Row],[Fraud Risk Score]]&gt;=8,"High Risk",FraudData[[#This Row],[Fraud Risk Score]]&gt;=6,"Medium Risk",TRUE,"Low Risk")</f>
        <v>Low Risk</v>
      </c>
    </row>
    <row r="4741" spans="1:19">
      <c r="A4741">
        <v>4740</v>
      </c>
      <c r="B4741">
        <v>174.8</v>
      </c>
      <c r="C4741">
        <v>5</v>
      </c>
      <c r="D4741" t="s">
        <v>49</v>
      </c>
      <c r="E4741">
        <v>0</v>
      </c>
      <c r="F4741">
        <v>0</v>
      </c>
      <c r="G4741">
        <v>64</v>
      </c>
      <c r="H4741">
        <v>0</v>
      </c>
      <c r="I4741">
        <v>24</v>
      </c>
      <c r="J4741">
        <v>0</v>
      </c>
      <c r="K4741">
        <f>_xlfn.XLOOKUP(FraudData[[#This Row],[amount]],AmountRules[Amount Min],AmountRules[Risk Points],,-1)</f>
        <v>0</v>
      </c>
      <c r="L4741">
        <f>_xlfn.XLOOKUP(FraudData[[#This Row],[transaction_hour]],TimeRules[Hour Min],TimeRules[Risk Points],,-1)</f>
        <v>0</v>
      </c>
      <c r="M4741">
        <f>_xlfn.XLOOKUP(FraudData[[#This Row],[foreign_transaction]],ForeignRules[Foreign Transaction],ForeignRules[Risk Points],0)</f>
        <v>0</v>
      </c>
      <c r="N4741">
        <f>_xlfn.XLOOKUP(FraudData[[#This Row],[location_mismatch]],Table10[Location Mismatch],Table10[Risk Points],0)</f>
        <v>0</v>
      </c>
      <c r="O4741">
        <f>_xlfn.XLOOKUP(FraudData[[#This Row],[device_trust_score]],DeviceRules[Device Min],DeviceRules[Risk Points],,-1)</f>
        <v>1</v>
      </c>
      <c r="P4741">
        <f>_xlfn.XLOOKUP(FraudData[[#This Row],[velocity_last_24h]],VelocityRules[Velocity Min],VelocityRules[Risk Points],,-1)</f>
        <v>0</v>
      </c>
      <c r="Q4741">
        <f>_xlfn.XLOOKUP(FraudData[[#This Row],[merchant_category]],MerchantRules[Merchant Category],MerchantRules[Risk Points],0)</f>
        <v>1</v>
      </c>
      <c r="R4741">
        <f>SUM(FraudData[[#This Row],[Amount Risk]:[Merchant Risk]])</f>
        <v>2</v>
      </c>
      <c r="S4741" t="str" cm="1">
        <f t="array" ref="S4741">_xlfn.IFS(FraudData[[#This Row],[Fraud Risk Score]]&gt;=8,"High Risk",FraudData[[#This Row],[Fraud Risk Score]]&gt;=6,"Medium Risk",TRUE,"Low Risk")</f>
        <v>Low Risk</v>
      </c>
    </row>
    <row r="4742" spans="1:19">
      <c r="A4742">
        <v>4741</v>
      </c>
      <c r="B4742">
        <v>228.31</v>
      </c>
      <c r="C4742">
        <v>6</v>
      </c>
      <c r="D4742" t="s">
        <v>46</v>
      </c>
      <c r="E4742">
        <v>0</v>
      </c>
      <c r="F4742">
        <v>0</v>
      </c>
      <c r="G4742">
        <v>50</v>
      </c>
      <c r="H4742">
        <v>3</v>
      </c>
      <c r="I4742">
        <v>69</v>
      </c>
      <c r="J4742">
        <v>0</v>
      </c>
      <c r="K4742">
        <f>_xlfn.XLOOKUP(FraudData[[#This Row],[amount]],AmountRules[Amount Min],AmountRules[Risk Points],,-1)</f>
        <v>0</v>
      </c>
      <c r="L4742">
        <f>_xlfn.XLOOKUP(FraudData[[#This Row],[transaction_hour]],TimeRules[Hour Min],TimeRules[Risk Points],,-1)</f>
        <v>0</v>
      </c>
      <c r="M4742">
        <f>_xlfn.XLOOKUP(FraudData[[#This Row],[foreign_transaction]],ForeignRules[Foreign Transaction],ForeignRules[Risk Points],0)</f>
        <v>0</v>
      </c>
      <c r="N4742">
        <f>_xlfn.XLOOKUP(FraudData[[#This Row],[location_mismatch]],Table10[Location Mismatch],Table10[Risk Points],0)</f>
        <v>0</v>
      </c>
      <c r="O4742">
        <f>_xlfn.XLOOKUP(FraudData[[#This Row],[device_trust_score]],DeviceRules[Device Min],DeviceRules[Risk Points],,-1)</f>
        <v>1</v>
      </c>
      <c r="P4742">
        <f>_xlfn.XLOOKUP(FraudData[[#This Row],[velocity_last_24h]],VelocityRules[Velocity Min],VelocityRules[Risk Points],,-1)</f>
        <v>0</v>
      </c>
      <c r="Q4742">
        <f>_xlfn.XLOOKUP(FraudData[[#This Row],[merchant_category]],MerchantRules[Merchant Category],MerchantRules[Risk Points],0)</f>
        <v>0</v>
      </c>
      <c r="R4742">
        <f>SUM(FraudData[[#This Row],[Amount Risk]:[Merchant Risk]])</f>
        <v>1</v>
      </c>
      <c r="S4742" t="str" cm="1">
        <f t="array" ref="S4742">_xlfn.IFS(FraudData[[#This Row],[Fraud Risk Score]]&gt;=8,"High Risk",FraudData[[#This Row],[Fraud Risk Score]]&gt;=6,"Medium Risk",TRUE,"Low Risk")</f>
        <v>Low Risk</v>
      </c>
    </row>
    <row r="4743" spans="1:19">
      <c r="A4743">
        <v>4742</v>
      </c>
      <c r="B4743">
        <v>21.1</v>
      </c>
      <c r="C4743">
        <v>15</v>
      </c>
      <c r="D4743" t="s">
        <v>48</v>
      </c>
      <c r="E4743">
        <v>0</v>
      </c>
      <c r="F4743">
        <v>1</v>
      </c>
      <c r="G4743">
        <v>81</v>
      </c>
      <c r="H4743">
        <v>2</v>
      </c>
      <c r="I4743">
        <v>57</v>
      </c>
      <c r="J4743">
        <v>0</v>
      </c>
      <c r="K4743">
        <f>_xlfn.XLOOKUP(FraudData[[#This Row],[amount]],AmountRules[Amount Min],AmountRules[Risk Points],,-1)</f>
        <v>0</v>
      </c>
      <c r="L4743">
        <f>_xlfn.XLOOKUP(FraudData[[#This Row],[transaction_hour]],TimeRules[Hour Min],TimeRules[Risk Points],,-1)</f>
        <v>0</v>
      </c>
      <c r="M4743">
        <f>_xlfn.XLOOKUP(FraudData[[#This Row],[foreign_transaction]],ForeignRules[Foreign Transaction],ForeignRules[Risk Points],0)</f>
        <v>0</v>
      </c>
      <c r="N4743">
        <f>_xlfn.XLOOKUP(FraudData[[#This Row],[location_mismatch]],Table10[Location Mismatch],Table10[Risk Points],0)</f>
        <v>3</v>
      </c>
      <c r="O4743">
        <f>_xlfn.XLOOKUP(FraudData[[#This Row],[device_trust_score]],DeviceRules[Device Min],DeviceRules[Risk Points],,-1)</f>
        <v>0</v>
      </c>
      <c r="P4743">
        <f>_xlfn.XLOOKUP(FraudData[[#This Row],[velocity_last_24h]],VelocityRules[Velocity Min],VelocityRules[Risk Points],,-1)</f>
        <v>0</v>
      </c>
      <c r="Q4743">
        <f>_xlfn.XLOOKUP(FraudData[[#This Row],[merchant_category]],MerchantRules[Merchant Category],MerchantRules[Risk Points],0)</f>
        <v>0</v>
      </c>
      <c r="R4743">
        <f>SUM(FraudData[[#This Row],[Amount Risk]:[Merchant Risk]])</f>
        <v>3</v>
      </c>
      <c r="S4743" t="str" cm="1">
        <f t="array" ref="S4743">_xlfn.IFS(FraudData[[#This Row],[Fraud Risk Score]]&gt;=8,"High Risk",FraudData[[#This Row],[Fraud Risk Score]]&gt;=6,"Medium Risk",TRUE,"Low Risk")</f>
        <v>Low Risk</v>
      </c>
    </row>
    <row r="4744" spans="1:19">
      <c r="A4744">
        <v>4743</v>
      </c>
      <c r="B4744">
        <v>6.52</v>
      </c>
      <c r="C4744">
        <v>14</v>
      </c>
      <c r="D4744" t="s">
        <v>46</v>
      </c>
      <c r="E4744">
        <v>0</v>
      </c>
      <c r="F4744">
        <v>0</v>
      </c>
      <c r="G4744">
        <v>73</v>
      </c>
      <c r="H4744">
        <v>2</v>
      </c>
      <c r="I4744">
        <v>42</v>
      </c>
      <c r="J4744">
        <v>0</v>
      </c>
      <c r="K4744">
        <f>_xlfn.XLOOKUP(FraudData[[#This Row],[amount]],AmountRules[Amount Min],AmountRules[Risk Points],,-1)</f>
        <v>0</v>
      </c>
      <c r="L4744">
        <f>_xlfn.XLOOKUP(FraudData[[#This Row],[transaction_hour]],TimeRules[Hour Min],TimeRules[Risk Points],,-1)</f>
        <v>0</v>
      </c>
      <c r="M4744">
        <f>_xlfn.XLOOKUP(FraudData[[#This Row],[foreign_transaction]],ForeignRules[Foreign Transaction],ForeignRules[Risk Points],0)</f>
        <v>0</v>
      </c>
      <c r="N4744">
        <f>_xlfn.XLOOKUP(FraudData[[#This Row],[location_mismatch]],Table10[Location Mismatch],Table10[Risk Points],0)</f>
        <v>0</v>
      </c>
      <c r="O4744">
        <f>_xlfn.XLOOKUP(FraudData[[#This Row],[device_trust_score]],DeviceRules[Device Min],DeviceRules[Risk Points],,-1)</f>
        <v>0</v>
      </c>
      <c r="P4744">
        <f>_xlfn.XLOOKUP(FraudData[[#This Row],[velocity_last_24h]],VelocityRules[Velocity Min],VelocityRules[Risk Points],,-1)</f>
        <v>0</v>
      </c>
      <c r="Q4744">
        <f>_xlfn.XLOOKUP(FraudData[[#This Row],[merchant_category]],MerchantRules[Merchant Category],MerchantRules[Risk Points],0)</f>
        <v>0</v>
      </c>
      <c r="R4744">
        <f>SUM(FraudData[[#This Row],[Amount Risk]:[Merchant Risk]])</f>
        <v>0</v>
      </c>
      <c r="S4744" t="str" cm="1">
        <f t="array" ref="S4744">_xlfn.IFS(FraudData[[#This Row],[Fraud Risk Score]]&gt;=8,"High Risk",FraudData[[#This Row],[Fraud Risk Score]]&gt;=6,"Medium Risk",TRUE,"Low Risk")</f>
        <v>Low Risk</v>
      </c>
    </row>
    <row r="4745" spans="1:19">
      <c r="A4745">
        <v>4744</v>
      </c>
      <c r="B4745">
        <v>931.07</v>
      </c>
      <c r="C4745">
        <v>19</v>
      </c>
      <c r="D4745" t="s">
        <v>46</v>
      </c>
      <c r="E4745">
        <v>0</v>
      </c>
      <c r="F4745">
        <v>0</v>
      </c>
      <c r="G4745">
        <v>81</v>
      </c>
      <c r="H4745">
        <v>2</v>
      </c>
      <c r="I4745">
        <v>54</v>
      </c>
      <c r="J4745">
        <v>0</v>
      </c>
      <c r="K4745">
        <f>_xlfn.XLOOKUP(FraudData[[#This Row],[amount]],AmountRules[Amount Min],AmountRules[Risk Points],,-1)</f>
        <v>1</v>
      </c>
      <c r="L4745">
        <f>_xlfn.XLOOKUP(FraudData[[#This Row],[transaction_hour]],TimeRules[Hour Min],TimeRules[Risk Points],,-1)</f>
        <v>0</v>
      </c>
      <c r="M4745">
        <f>_xlfn.XLOOKUP(FraudData[[#This Row],[foreign_transaction]],ForeignRules[Foreign Transaction],ForeignRules[Risk Points],0)</f>
        <v>0</v>
      </c>
      <c r="N4745">
        <f>_xlfn.XLOOKUP(FraudData[[#This Row],[location_mismatch]],Table10[Location Mismatch],Table10[Risk Points],0)</f>
        <v>0</v>
      </c>
      <c r="O4745">
        <f>_xlfn.XLOOKUP(FraudData[[#This Row],[device_trust_score]],DeviceRules[Device Min],DeviceRules[Risk Points],,-1)</f>
        <v>0</v>
      </c>
      <c r="P4745">
        <f>_xlfn.XLOOKUP(FraudData[[#This Row],[velocity_last_24h]],VelocityRules[Velocity Min],VelocityRules[Risk Points],,-1)</f>
        <v>0</v>
      </c>
      <c r="Q4745">
        <f>_xlfn.XLOOKUP(FraudData[[#This Row],[merchant_category]],MerchantRules[Merchant Category],MerchantRules[Risk Points],0)</f>
        <v>0</v>
      </c>
      <c r="R4745">
        <f>SUM(FraudData[[#This Row],[Amount Risk]:[Merchant Risk]])</f>
        <v>1</v>
      </c>
      <c r="S4745" t="str" cm="1">
        <f t="array" ref="S4745">_xlfn.IFS(FraudData[[#This Row],[Fraud Risk Score]]&gt;=8,"High Risk",FraudData[[#This Row],[Fraud Risk Score]]&gt;=6,"Medium Risk",TRUE,"Low Risk")</f>
        <v>Low Risk</v>
      </c>
    </row>
    <row r="4746" spans="1:19">
      <c r="A4746">
        <v>4745</v>
      </c>
      <c r="B4746">
        <v>47.68</v>
      </c>
      <c r="C4746">
        <v>1</v>
      </c>
      <c r="D4746" t="s">
        <v>50</v>
      </c>
      <c r="E4746">
        <v>0</v>
      </c>
      <c r="F4746">
        <v>0</v>
      </c>
      <c r="G4746">
        <v>80</v>
      </c>
      <c r="H4746">
        <v>3</v>
      </c>
      <c r="I4746">
        <v>52</v>
      </c>
      <c r="J4746">
        <v>0</v>
      </c>
      <c r="K4746">
        <f>_xlfn.XLOOKUP(FraudData[[#This Row],[amount]],AmountRules[Amount Min],AmountRules[Risk Points],,-1)</f>
        <v>0</v>
      </c>
      <c r="L4746">
        <f>_xlfn.XLOOKUP(FraudData[[#This Row],[transaction_hour]],TimeRules[Hour Min],TimeRules[Risk Points],,-1)</f>
        <v>3</v>
      </c>
      <c r="M4746">
        <f>_xlfn.XLOOKUP(FraudData[[#This Row],[foreign_transaction]],ForeignRules[Foreign Transaction],ForeignRules[Risk Points],0)</f>
        <v>0</v>
      </c>
      <c r="N4746">
        <f>_xlfn.XLOOKUP(FraudData[[#This Row],[location_mismatch]],Table10[Location Mismatch],Table10[Risk Points],0)</f>
        <v>0</v>
      </c>
      <c r="O4746">
        <f>_xlfn.XLOOKUP(FraudData[[#This Row],[device_trust_score]],DeviceRules[Device Min],DeviceRules[Risk Points],,-1)</f>
        <v>0</v>
      </c>
      <c r="P4746">
        <f>_xlfn.XLOOKUP(FraudData[[#This Row],[velocity_last_24h]],VelocityRules[Velocity Min],VelocityRules[Risk Points],,-1)</f>
        <v>0</v>
      </c>
      <c r="Q4746">
        <f>_xlfn.XLOOKUP(FraudData[[#This Row],[merchant_category]],MerchantRules[Merchant Category],MerchantRules[Risk Points],0)</f>
        <v>0</v>
      </c>
      <c r="R4746">
        <f>SUM(FraudData[[#This Row],[Amount Risk]:[Merchant Risk]])</f>
        <v>3</v>
      </c>
      <c r="S4746" t="str" cm="1">
        <f t="array" ref="S4746">_xlfn.IFS(FraudData[[#This Row],[Fraud Risk Score]]&gt;=8,"High Risk",FraudData[[#This Row],[Fraud Risk Score]]&gt;=6,"Medium Risk",TRUE,"Low Risk")</f>
        <v>Low Risk</v>
      </c>
    </row>
    <row r="4747" spans="1:19">
      <c r="A4747">
        <v>4746</v>
      </c>
      <c r="B4747">
        <v>9.9600000000000009</v>
      </c>
      <c r="C4747">
        <v>22</v>
      </c>
      <c r="D4747" t="s">
        <v>50</v>
      </c>
      <c r="E4747">
        <v>0</v>
      </c>
      <c r="F4747">
        <v>0</v>
      </c>
      <c r="G4747">
        <v>94</v>
      </c>
      <c r="H4747">
        <v>1</v>
      </c>
      <c r="I4747">
        <v>63</v>
      </c>
      <c r="J4747">
        <v>0</v>
      </c>
      <c r="K4747">
        <f>_xlfn.XLOOKUP(FraudData[[#This Row],[amount]],AmountRules[Amount Min],AmountRules[Risk Points],,-1)</f>
        <v>0</v>
      </c>
      <c r="L4747">
        <f>_xlfn.XLOOKUP(FraudData[[#This Row],[transaction_hour]],TimeRules[Hour Min],TimeRules[Risk Points],,-1)</f>
        <v>0</v>
      </c>
      <c r="M4747">
        <f>_xlfn.XLOOKUP(FraudData[[#This Row],[foreign_transaction]],ForeignRules[Foreign Transaction],ForeignRules[Risk Points],0)</f>
        <v>0</v>
      </c>
      <c r="N4747">
        <f>_xlfn.XLOOKUP(FraudData[[#This Row],[location_mismatch]],Table10[Location Mismatch],Table10[Risk Points],0)</f>
        <v>0</v>
      </c>
      <c r="O4747">
        <f>_xlfn.XLOOKUP(FraudData[[#This Row],[device_trust_score]],DeviceRules[Device Min],DeviceRules[Risk Points],,-1)</f>
        <v>0</v>
      </c>
      <c r="P4747">
        <f>_xlfn.XLOOKUP(FraudData[[#This Row],[velocity_last_24h]],VelocityRules[Velocity Min],VelocityRules[Risk Points],,-1)</f>
        <v>0</v>
      </c>
      <c r="Q4747">
        <f>_xlfn.XLOOKUP(FraudData[[#This Row],[merchant_category]],MerchantRules[Merchant Category],MerchantRules[Risk Points],0)</f>
        <v>0</v>
      </c>
      <c r="R4747">
        <f>SUM(FraudData[[#This Row],[Amount Risk]:[Merchant Risk]])</f>
        <v>0</v>
      </c>
      <c r="S4747" t="str" cm="1">
        <f t="array" ref="S4747">_xlfn.IFS(FraudData[[#This Row],[Fraud Risk Score]]&gt;=8,"High Risk",FraudData[[#This Row],[Fraud Risk Score]]&gt;=6,"Medium Risk",TRUE,"Low Risk")</f>
        <v>Low Risk</v>
      </c>
    </row>
    <row r="4748" spans="1:19">
      <c r="A4748">
        <v>4747</v>
      </c>
      <c r="B4748">
        <v>37.9</v>
      </c>
      <c r="C4748">
        <v>15</v>
      </c>
      <c r="D4748" t="s">
        <v>48</v>
      </c>
      <c r="E4748">
        <v>0</v>
      </c>
      <c r="F4748">
        <v>0</v>
      </c>
      <c r="G4748">
        <v>45</v>
      </c>
      <c r="H4748">
        <v>1</v>
      </c>
      <c r="I4748">
        <v>44</v>
      </c>
      <c r="J4748">
        <v>0</v>
      </c>
      <c r="K4748">
        <f>_xlfn.XLOOKUP(FraudData[[#This Row],[amount]],AmountRules[Amount Min],AmountRules[Risk Points],,-1)</f>
        <v>0</v>
      </c>
      <c r="L4748">
        <f>_xlfn.XLOOKUP(FraudData[[#This Row],[transaction_hour]],TimeRules[Hour Min],TimeRules[Risk Points],,-1)</f>
        <v>0</v>
      </c>
      <c r="M4748">
        <f>_xlfn.XLOOKUP(FraudData[[#This Row],[foreign_transaction]],ForeignRules[Foreign Transaction],ForeignRules[Risk Points],0)</f>
        <v>0</v>
      </c>
      <c r="N4748">
        <f>_xlfn.XLOOKUP(FraudData[[#This Row],[location_mismatch]],Table10[Location Mismatch],Table10[Risk Points],0)</f>
        <v>0</v>
      </c>
      <c r="O4748">
        <f>_xlfn.XLOOKUP(FraudData[[#This Row],[device_trust_score]],DeviceRules[Device Min],DeviceRules[Risk Points],,-1)</f>
        <v>2</v>
      </c>
      <c r="P4748">
        <f>_xlfn.XLOOKUP(FraudData[[#This Row],[velocity_last_24h]],VelocityRules[Velocity Min],VelocityRules[Risk Points],,-1)</f>
        <v>0</v>
      </c>
      <c r="Q4748">
        <f>_xlfn.XLOOKUP(FraudData[[#This Row],[merchant_category]],MerchantRules[Merchant Category],MerchantRules[Risk Points],0)</f>
        <v>0</v>
      </c>
      <c r="R4748">
        <f>SUM(FraudData[[#This Row],[Amount Risk]:[Merchant Risk]])</f>
        <v>2</v>
      </c>
      <c r="S4748" t="str" cm="1">
        <f t="array" ref="S4748">_xlfn.IFS(FraudData[[#This Row],[Fraud Risk Score]]&gt;=8,"High Risk",FraudData[[#This Row],[Fraud Risk Score]]&gt;=6,"Medium Risk",TRUE,"Low Risk")</f>
        <v>Low Risk</v>
      </c>
    </row>
    <row r="4749" spans="1:19">
      <c r="A4749">
        <v>4748</v>
      </c>
      <c r="B4749">
        <v>7.15</v>
      </c>
      <c r="C4749">
        <v>16</v>
      </c>
      <c r="D4749" t="s">
        <v>47</v>
      </c>
      <c r="E4749">
        <v>0</v>
      </c>
      <c r="F4749">
        <v>0</v>
      </c>
      <c r="G4749">
        <v>40</v>
      </c>
      <c r="H4749">
        <v>2</v>
      </c>
      <c r="I4749">
        <v>55</v>
      </c>
      <c r="J4749">
        <v>0</v>
      </c>
      <c r="K4749">
        <f>_xlfn.XLOOKUP(FraudData[[#This Row],[amount]],AmountRules[Amount Min],AmountRules[Risk Points],,-1)</f>
        <v>0</v>
      </c>
      <c r="L4749">
        <f>_xlfn.XLOOKUP(FraudData[[#This Row],[transaction_hour]],TimeRules[Hour Min],TimeRules[Risk Points],,-1)</f>
        <v>0</v>
      </c>
      <c r="M4749">
        <f>_xlfn.XLOOKUP(FraudData[[#This Row],[foreign_transaction]],ForeignRules[Foreign Transaction],ForeignRules[Risk Points],0)</f>
        <v>0</v>
      </c>
      <c r="N4749">
        <f>_xlfn.XLOOKUP(FraudData[[#This Row],[location_mismatch]],Table10[Location Mismatch],Table10[Risk Points],0)</f>
        <v>0</v>
      </c>
      <c r="O4749">
        <f>_xlfn.XLOOKUP(FraudData[[#This Row],[device_trust_score]],DeviceRules[Device Min],DeviceRules[Risk Points],,-1)</f>
        <v>2</v>
      </c>
      <c r="P4749">
        <f>_xlfn.XLOOKUP(FraudData[[#This Row],[velocity_last_24h]],VelocityRules[Velocity Min],VelocityRules[Risk Points],,-1)</f>
        <v>0</v>
      </c>
      <c r="Q4749">
        <f>_xlfn.XLOOKUP(FraudData[[#This Row],[merchant_category]],MerchantRules[Merchant Category],MerchantRules[Risk Points],0)</f>
        <v>0</v>
      </c>
      <c r="R4749">
        <f>SUM(FraudData[[#This Row],[Amount Risk]:[Merchant Risk]])</f>
        <v>2</v>
      </c>
      <c r="S4749" t="str" cm="1">
        <f t="array" ref="S4749">_xlfn.IFS(FraudData[[#This Row],[Fraud Risk Score]]&gt;=8,"High Risk",FraudData[[#This Row],[Fraud Risk Score]]&gt;=6,"Medium Risk",TRUE,"Low Risk")</f>
        <v>Low Risk</v>
      </c>
    </row>
    <row r="4750" spans="1:19">
      <c r="A4750">
        <v>4749</v>
      </c>
      <c r="B4750">
        <v>89.51</v>
      </c>
      <c r="C4750">
        <v>23</v>
      </c>
      <c r="D4750" t="s">
        <v>46</v>
      </c>
      <c r="E4750">
        <v>1</v>
      </c>
      <c r="F4750">
        <v>0</v>
      </c>
      <c r="G4750">
        <v>30</v>
      </c>
      <c r="H4750">
        <v>3</v>
      </c>
      <c r="I4750">
        <v>52</v>
      </c>
      <c r="J4750">
        <v>0</v>
      </c>
      <c r="K4750">
        <f>_xlfn.XLOOKUP(FraudData[[#This Row],[amount]],AmountRules[Amount Min],AmountRules[Risk Points],,-1)</f>
        <v>0</v>
      </c>
      <c r="L4750">
        <f>_xlfn.XLOOKUP(FraudData[[#This Row],[transaction_hour]],TimeRules[Hour Min],TimeRules[Risk Points],,-1)</f>
        <v>1</v>
      </c>
      <c r="M4750">
        <f>_xlfn.XLOOKUP(FraudData[[#This Row],[foreign_transaction]],ForeignRules[Foreign Transaction],ForeignRules[Risk Points],0)</f>
        <v>3</v>
      </c>
      <c r="N4750">
        <f>_xlfn.XLOOKUP(FraudData[[#This Row],[location_mismatch]],Table10[Location Mismatch],Table10[Risk Points],0)</f>
        <v>0</v>
      </c>
      <c r="O4750">
        <f>_xlfn.XLOOKUP(FraudData[[#This Row],[device_trust_score]],DeviceRules[Device Min],DeviceRules[Risk Points],,-1)</f>
        <v>2</v>
      </c>
      <c r="P4750">
        <f>_xlfn.XLOOKUP(FraudData[[#This Row],[velocity_last_24h]],VelocityRules[Velocity Min],VelocityRules[Risk Points],,-1)</f>
        <v>0</v>
      </c>
      <c r="Q4750">
        <f>_xlfn.XLOOKUP(FraudData[[#This Row],[merchant_category]],MerchantRules[Merchant Category],MerchantRules[Risk Points],0)</f>
        <v>0</v>
      </c>
      <c r="R4750">
        <f>SUM(FraudData[[#This Row],[Amount Risk]:[Merchant Risk]])</f>
        <v>6</v>
      </c>
      <c r="S4750" t="str" cm="1">
        <f t="array" ref="S4750">_xlfn.IFS(FraudData[[#This Row],[Fraud Risk Score]]&gt;=8,"High Risk",FraudData[[#This Row],[Fraud Risk Score]]&gt;=6,"Medium Risk",TRUE,"Low Risk")</f>
        <v>Medium Risk</v>
      </c>
    </row>
    <row r="4751" spans="1:19">
      <c r="A4751">
        <v>4750</v>
      </c>
      <c r="B4751">
        <v>291.87</v>
      </c>
      <c r="C4751">
        <v>14</v>
      </c>
      <c r="D4751" t="s">
        <v>47</v>
      </c>
      <c r="E4751">
        <v>0</v>
      </c>
      <c r="F4751">
        <v>0</v>
      </c>
      <c r="G4751">
        <v>58</v>
      </c>
      <c r="H4751">
        <v>2</v>
      </c>
      <c r="I4751">
        <v>24</v>
      </c>
      <c r="J4751">
        <v>0</v>
      </c>
      <c r="K4751">
        <f>_xlfn.XLOOKUP(FraudData[[#This Row],[amount]],AmountRules[Amount Min],AmountRules[Risk Points],,-1)</f>
        <v>0</v>
      </c>
      <c r="L4751">
        <f>_xlfn.XLOOKUP(FraudData[[#This Row],[transaction_hour]],TimeRules[Hour Min],TimeRules[Risk Points],,-1)</f>
        <v>0</v>
      </c>
      <c r="M4751">
        <f>_xlfn.XLOOKUP(FraudData[[#This Row],[foreign_transaction]],ForeignRules[Foreign Transaction],ForeignRules[Risk Points],0)</f>
        <v>0</v>
      </c>
      <c r="N4751">
        <f>_xlfn.XLOOKUP(FraudData[[#This Row],[location_mismatch]],Table10[Location Mismatch],Table10[Risk Points],0)</f>
        <v>0</v>
      </c>
      <c r="O4751">
        <f>_xlfn.XLOOKUP(FraudData[[#This Row],[device_trust_score]],DeviceRules[Device Min],DeviceRules[Risk Points],,-1)</f>
        <v>1</v>
      </c>
      <c r="P4751">
        <f>_xlfn.XLOOKUP(FraudData[[#This Row],[velocity_last_24h]],VelocityRules[Velocity Min],VelocityRules[Risk Points],,-1)</f>
        <v>0</v>
      </c>
      <c r="Q4751">
        <f>_xlfn.XLOOKUP(FraudData[[#This Row],[merchant_category]],MerchantRules[Merchant Category],MerchantRules[Risk Points],0)</f>
        <v>0</v>
      </c>
      <c r="R4751">
        <f>SUM(FraudData[[#This Row],[Amount Risk]:[Merchant Risk]])</f>
        <v>1</v>
      </c>
      <c r="S4751" t="str" cm="1">
        <f t="array" ref="S4751">_xlfn.IFS(FraudData[[#This Row],[Fraud Risk Score]]&gt;=8,"High Risk",FraudData[[#This Row],[Fraud Risk Score]]&gt;=6,"Medium Risk",TRUE,"Low Risk")</f>
        <v>Low Risk</v>
      </c>
    </row>
    <row r="4752" spans="1:19">
      <c r="A4752">
        <v>4751</v>
      </c>
      <c r="B4752">
        <v>75.13</v>
      </c>
      <c r="C4752">
        <v>2</v>
      </c>
      <c r="D4752" t="s">
        <v>48</v>
      </c>
      <c r="E4752">
        <v>0</v>
      </c>
      <c r="F4752">
        <v>0</v>
      </c>
      <c r="G4752">
        <v>83</v>
      </c>
      <c r="H4752">
        <v>3</v>
      </c>
      <c r="I4752">
        <v>55</v>
      </c>
      <c r="J4752">
        <v>0</v>
      </c>
      <c r="K4752">
        <f>_xlfn.XLOOKUP(FraudData[[#This Row],[amount]],AmountRules[Amount Min],AmountRules[Risk Points],,-1)</f>
        <v>0</v>
      </c>
      <c r="L4752">
        <f>_xlfn.XLOOKUP(FraudData[[#This Row],[transaction_hour]],TimeRules[Hour Min],TimeRules[Risk Points],,-1)</f>
        <v>3</v>
      </c>
      <c r="M4752">
        <f>_xlfn.XLOOKUP(FraudData[[#This Row],[foreign_transaction]],ForeignRules[Foreign Transaction],ForeignRules[Risk Points],0)</f>
        <v>0</v>
      </c>
      <c r="N4752">
        <f>_xlfn.XLOOKUP(FraudData[[#This Row],[location_mismatch]],Table10[Location Mismatch],Table10[Risk Points],0)</f>
        <v>0</v>
      </c>
      <c r="O4752">
        <f>_xlfn.XLOOKUP(FraudData[[#This Row],[device_trust_score]],DeviceRules[Device Min],DeviceRules[Risk Points],,-1)</f>
        <v>0</v>
      </c>
      <c r="P4752">
        <f>_xlfn.XLOOKUP(FraudData[[#This Row],[velocity_last_24h]],VelocityRules[Velocity Min],VelocityRules[Risk Points],,-1)</f>
        <v>0</v>
      </c>
      <c r="Q4752">
        <f>_xlfn.XLOOKUP(FraudData[[#This Row],[merchant_category]],MerchantRules[Merchant Category],MerchantRules[Risk Points],0)</f>
        <v>0</v>
      </c>
      <c r="R4752">
        <f>SUM(FraudData[[#This Row],[Amount Risk]:[Merchant Risk]])</f>
        <v>3</v>
      </c>
      <c r="S4752" t="str" cm="1">
        <f t="array" ref="S4752">_xlfn.IFS(FraudData[[#This Row],[Fraud Risk Score]]&gt;=8,"High Risk",FraudData[[#This Row],[Fraud Risk Score]]&gt;=6,"Medium Risk",TRUE,"Low Risk")</f>
        <v>Low Risk</v>
      </c>
    </row>
    <row r="4753" spans="1:19">
      <c r="A4753">
        <v>4752</v>
      </c>
      <c r="B4753">
        <v>105.72</v>
      </c>
      <c r="C4753">
        <v>3</v>
      </c>
      <c r="D4753" t="s">
        <v>46</v>
      </c>
      <c r="E4753">
        <v>0</v>
      </c>
      <c r="F4753">
        <v>0</v>
      </c>
      <c r="G4753">
        <v>91</v>
      </c>
      <c r="H4753">
        <v>3</v>
      </c>
      <c r="I4753">
        <v>37</v>
      </c>
      <c r="J4753">
        <v>0</v>
      </c>
      <c r="K4753">
        <f>_xlfn.XLOOKUP(FraudData[[#This Row],[amount]],AmountRules[Amount Min],AmountRules[Risk Points],,-1)</f>
        <v>0</v>
      </c>
      <c r="L4753">
        <f>_xlfn.XLOOKUP(FraudData[[#This Row],[transaction_hour]],TimeRules[Hour Min],TimeRules[Risk Points],,-1)</f>
        <v>3</v>
      </c>
      <c r="M4753">
        <f>_xlfn.XLOOKUP(FraudData[[#This Row],[foreign_transaction]],ForeignRules[Foreign Transaction],ForeignRules[Risk Points],0)</f>
        <v>0</v>
      </c>
      <c r="N4753">
        <f>_xlfn.XLOOKUP(FraudData[[#This Row],[location_mismatch]],Table10[Location Mismatch],Table10[Risk Points],0)</f>
        <v>0</v>
      </c>
      <c r="O4753">
        <f>_xlfn.XLOOKUP(FraudData[[#This Row],[device_trust_score]],DeviceRules[Device Min],DeviceRules[Risk Points],,-1)</f>
        <v>0</v>
      </c>
      <c r="P4753">
        <f>_xlfn.XLOOKUP(FraudData[[#This Row],[velocity_last_24h]],VelocityRules[Velocity Min],VelocityRules[Risk Points],,-1)</f>
        <v>0</v>
      </c>
      <c r="Q4753">
        <f>_xlfn.XLOOKUP(FraudData[[#This Row],[merchant_category]],MerchantRules[Merchant Category],MerchantRules[Risk Points],0)</f>
        <v>0</v>
      </c>
      <c r="R4753">
        <f>SUM(FraudData[[#This Row],[Amount Risk]:[Merchant Risk]])</f>
        <v>3</v>
      </c>
      <c r="S4753" t="str" cm="1">
        <f t="array" ref="S4753">_xlfn.IFS(FraudData[[#This Row],[Fraud Risk Score]]&gt;=8,"High Risk",FraudData[[#This Row],[Fraud Risk Score]]&gt;=6,"Medium Risk",TRUE,"Low Risk")</f>
        <v>Low Risk</v>
      </c>
    </row>
    <row r="4754" spans="1:19">
      <c r="A4754">
        <v>4753</v>
      </c>
      <c r="B4754">
        <v>202.63</v>
      </c>
      <c r="C4754">
        <v>11</v>
      </c>
      <c r="D4754" t="s">
        <v>47</v>
      </c>
      <c r="E4754">
        <v>1</v>
      </c>
      <c r="F4754">
        <v>0</v>
      </c>
      <c r="G4754">
        <v>65</v>
      </c>
      <c r="H4754">
        <v>1</v>
      </c>
      <c r="I4754">
        <v>40</v>
      </c>
      <c r="J4754">
        <v>0</v>
      </c>
      <c r="K4754">
        <f>_xlfn.XLOOKUP(FraudData[[#This Row],[amount]],AmountRules[Amount Min],AmountRules[Risk Points],,-1)</f>
        <v>0</v>
      </c>
      <c r="L4754">
        <f>_xlfn.XLOOKUP(FraudData[[#This Row],[transaction_hour]],TimeRules[Hour Min],TimeRules[Risk Points],,-1)</f>
        <v>0</v>
      </c>
      <c r="M4754">
        <f>_xlfn.XLOOKUP(FraudData[[#This Row],[foreign_transaction]],ForeignRules[Foreign Transaction],ForeignRules[Risk Points],0)</f>
        <v>3</v>
      </c>
      <c r="N4754">
        <f>_xlfn.XLOOKUP(FraudData[[#This Row],[location_mismatch]],Table10[Location Mismatch],Table10[Risk Points],0)</f>
        <v>0</v>
      </c>
      <c r="O4754">
        <f>_xlfn.XLOOKUP(FraudData[[#This Row],[device_trust_score]],DeviceRules[Device Min],DeviceRules[Risk Points],,-1)</f>
        <v>1</v>
      </c>
      <c r="P4754">
        <f>_xlfn.XLOOKUP(FraudData[[#This Row],[velocity_last_24h]],VelocityRules[Velocity Min],VelocityRules[Risk Points],,-1)</f>
        <v>0</v>
      </c>
      <c r="Q4754">
        <f>_xlfn.XLOOKUP(FraudData[[#This Row],[merchant_category]],MerchantRules[Merchant Category],MerchantRules[Risk Points],0)</f>
        <v>0</v>
      </c>
      <c r="R4754">
        <f>SUM(FraudData[[#This Row],[Amount Risk]:[Merchant Risk]])</f>
        <v>4</v>
      </c>
      <c r="S4754" t="str" cm="1">
        <f t="array" ref="S4754">_xlfn.IFS(FraudData[[#This Row],[Fraud Risk Score]]&gt;=8,"High Risk",FraudData[[#This Row],[Fraud Risk Score]]&gt;=6,"Medium Risk",TRUE,"Low Risk")</f>
        <v>Low Risk</v>
      </c>
    </row>
    <row r="4755" spans="1:19">
      <c r="A4755">
        <v>4754</v>
      </c>
      <c r="B4755">
        <v>128</v>
      </c>
      <c r="C4755">
        <v>4</v>
      </c>
      <c r="D4755" t="s">
        <v>46</v>
      </c>
      <c r="E4755">
        <v>0</v>
      </c>
      <c r="F4755">
        <v>0</v>
      </c>
      <c r="G4755">
        <v>43</v>
      </c>
      <c r="H4755">
        <v>2</v>
      </c>
      <c r="I4755">
        <v>67</v>
      </c>
      <c r="J4755">
        <v>0</v>
      </c>
      <c r="K4755">
        <f>_xlfn.XLOOKUP(FraudData[[#This Row],[amount]],AmountRules[Amount Min],AmountRules[Risk Points],,-1)</f>
        <v>0</v>
      </c>
      <c r="L4755">
        <f>_xlfn.XLOOKUP(FraudData[[#This Row],[transaction_hour]],TimeRules[Hour Min],TimeRules[Risk Points],,-1)</f>
        <v>0</v>
      </c>
      <c r="M4755">
        <f>_xlfn.XLOOKUP(FraudData[[#This Row],[foreign_transaction]],ForeignRules[Foreign Transaction],ForeignRules[Risk Points],0)</f>
        <v>0</v>
      </c>
      <c r="N4755">
        <f>_xlfn.XLOOKUP(FraudData[[#This Row],[location_mismatch]],Table10[Location Mismatch],Table10[Risk Points],0)</f>
        <v>0</v>
      </c>
      <c r="O4755">
        <f>_xlfn.XLOOKUP(FraudData[[#This Row],[device_trust_score]],DeviceRules[Device Min],DeviceRules[Risk Points],,-1)</f>
        <v>2</v>
      </c>
      <c r="P4755">
        <f>_xlfn.XLOOKUP(FraudData[[#This Row],[velocity_last_24h]],VelocityRules[Velocity Min],VelocityRules[Risk Points],,-1)</f>
        <v>0</v>
      </c>
      <c r="Q4755">
        <f>_xlfn.XLOOKUP(FraudData[[#This Row],[merchant_category]],MerchantRules[Merchant Category],MerchantRules[Risk Points],0)</f>
        <v>0</v>
      </c>
      <c r="R4755">
        <f>SUM(FraudData[[#This Row],[Amount Risk]:[Merchant Risk]])</f>
        <v>2</v>
      </c>
      <c r="S4755" t="str" cm="1">
        <f t="array" ref="S4755">_xlfn.IFS(FraudData[[#This Row],[Fraud Risk Score]]&gt;=8,"High Risk",FraudData[[#This Row],[Fraud Risk Score]]&gt;=6,"Medium Risk",TRUE,"Low Risk")</f>
        <v>Low Risk</v>
      </c>
    </row>
    <row r="4756" spans="1:19">
      <c r="A4756">
        <v>4755</v>
      </c>
      <c r="B4756">
        <v>355.77</v>
      </c>
      <c r="C4756">
        <v>16</v>
      </c>
      <c r="D4756" t="s">
        <v>50</v>
      </c>
      <c r="E4756">
        <v>0</v>
      </c>
      <c r="F4756">
        <v>0</v>
      </c>
      <c r="G4756">
        <v>53</v>
      </c>
      <c r="H4756">
        <v>1</v>
      </c>
      <c r="I4756">
        <v>46</v>
      </c>
      <c r="J4756">
        <v>0</v>
      </c>
      <c r="K4756">
        <f>_xlfn.XLOOKUP(FraudData[[#This Row],[amount]],AmountRules[Amount Min],AmountRules[Risk Points],,-1)</f>
        <v>0</v>
      </c>
      <c r="L4756">
        <f>_xlfn.XLOOKUP(FraudData[[#This Row],[transaction_hour]],TimeRules[Hour Min],TimeRules[Risk Points],,-1)</f>
        <v>0</v>
      </c>
      <c r="M4756">
        <f>_xlfn.XLOOKUP(FraudData[[#This Row],[foreign_transaction]],ForeignRules[Foreign Transaction],ForeignRules[Risk Points],0)</f>
        <v>0</v>
      </c>
      <c r="N4756">
        <f>_xlfn.XLOOKUP(FraudData[[#This Row],[location_mismatch]],Table10[Location Mismatch],Table10[Risk Points],0)</f>
        <v>0</v>
      </c>
      <c r="O4756">
        <f>_xlfn.XLOOKUP(FraudData[[#This Row],[device_trust_score]],DeviceRules[Device Min],DeviceRules[Risk Points],,-1)</f>
        <v>1</v>
      </c>
      <c r="P4756">
        <f>_xlfn.XLOOKUP(FraudData[[#This Row],[velocity_last_24h]],VelocityRules[Velocity Min],VelocityRules[Risk Points],,-1)</f>
        <v>0</v>
      </c>
      <c r="Q4756">
        <f>_xlfn.XLOOKUP(FraudData[[#This Row],[merchant_category]],MerchantRules[Merchant Category],MerchantRules[Risk Points],0)</f>
        <v>0</v>
      </c>
      <c r="R4756">
        <f>SUM(FraudData[[#This Row],[Amount Risk]:[Merchant Risk]])</f>
        <v>1</v>
      </c>
      <c r="S4756" t="str" cm="1">
        <f t="array" ref="S4756">_xlfn.IFS(FraudData[[#This Row],[Fraud Risk Score]]&gt;=8,"High Risk",FraudData[[#This Row],[Fraud Risk Score]]&gt;=6,"Medium Risk",TRUE,"Low Risk")</f>
        <v>Low Risk</v>
      </c>
    </row>
    <row r="4757" spans="1:19">
      <c r="A4757">
        <v>4756</v>
      </c>
      <c r="B4757">
        <v>361.83</v>
      </c>
      <c r="C4757">
        <v>5</v>
      </c>
      <c r="D4757" t="s">
        <v>50</v>
      </c>
      <c r="E4757">
        <v>0</v>
      </c>
      <c r="F4757">
        <v>0</v>
      </c>
      <c r="G4757">
        <v>56</v>
      </c>
      <c r="H4757">
        <v>2</v>
      </c>
      <c r="I4757">
        <v>39</v>
      </c>
      <c r="J4757">
        <v>0</v>
      </c>
      <c r="K4757">
        <f>_xlfn.XLOOKUP(FraudData[[#This Row],[amount]],AmountRules[Amount Min],AmountRules[Risk Points],,-1)</f>
        <v>0</v>
      </c>
      <c r="L4757">
        <f>_xlfn.XLOOKUP(FraudData[[#This Row],[transaction_hour]],TimeRules[Hour Min],TimeRules[Risk Points],,-1)</f>
        <v>0</v>
      </c>
      <c r="M4757">
        <f>_xlfn.XLOOKUP(FraudData[[#This Row],[foreign_transaction]],ForeignRules[Foreign Transaction],ForeignRules[Risk Points],0)</f>
        <v>0</v>
      </c>
      <c r="N4757">
        <f>_xlfn.XLOOKUP(FraudData[[#This Row],[location_mismatch]],Table10[Location Mismatch],Table10[Risk Points],0)</f>
        <v>0</v>
      </c>
      <c r="O4757">
        <f>_xlfn.XLOOKUP(FraudData[[#This Row],[device_trust_score]],DeviceRules[Device Min],DeviceRules[Risk Points],,-1)</f>
        <v>1</v>
      </c>
      <c r="P4757">
        <f>_xlfn.XLOOKUP(FraudData[[#This Row],[velocity_last_24h]],VelocityRules[Velocity Min],VelocityRules[Risk Points],,-1)</f>
        <v>0</v>
      </c>
      <c r="Q4757">
        <f>_xlfn.XLOOKUP(FraudData[[#This Row],[merchant_category]],MerchantRules[Merchant Category],MerchantRules[Risk Points],0)</f>
        <v>0</v>
      </c>
      <c r="R4757">
        <f>SUM(FraudData[[#This Row],[Amount Risk]:[Merchant Risk]])</f>
        <v>1</v>
      </c>
      <c r="S4757" t="str" cm="1">
        <f t="array" ref="S4757">_xlfn.IFS(FraudData[[#This Row],[Fraud Risk Score]]&gt;=8,"High Risk",FraudData[[#This Row],[Fraud Risk Score]]&gt;=6,"Medium Risk",TRUE,"Low Risk")</f>
        <v>Low Risk</v>
      </c>
    </row>
    <row r="4758" spans="1:19">
      <c r="A4758">
        <v>4757</v>
      </c>
      <c r="B4758">
        <v>1.79</v>
      </c>
      <c r="C4758">
        <v>9</v>
      </c>
      <c r="D4758" t="s">
        <v>49</v>
      </c>
      <c r="E4758">
        <v>0</v>
      </c>
      <c r="F4758">
        <v>1</v>
      </c>
      <c r="G4758">
        <v>34</v>
      </c>
      <c r="H4758">
        <v>2</v>
      </c>
      <c r="I4758">
        <v>38</v>
      </c>
      <c r="J4758">
        <v>0</v>
      </c>
      <c r="K4758">
        <f>_xlfn.XLOOKUP(FraudData[[#This Row],[amount]],AmountRules[Amount Min],AmountRules[Risk Points],,-1)</f>
        <v>0</v>
      </c>
      <c r="L4758">
        <f>_xlfn.XLOOKUP(FraudData[[#This Row],[transaction_hour]],TimeRules[Hour Min],TimeRules[Risk Points],,-1)</f>
        <v>0</v>
      </c>
      <c r="M4758">
        <f>_xlfn.XLOOKUP(FraudData[[#This Row],[foreign_transaction]],ForeignRules[Foreign Transaction],ForeignRules[Risk Points],0)</f>
        <v>0</v>
      </c>
      <c r="N4758">
        <f>_xlfn.XLOOKUP(FraudData[[#This Row],[location_mismatch]],Table10[Location Mismatch],Table10[Risk Points],0)</f>
        <v>3</v>
      </c>
      <c r="O4758">
        <f>_xlfn.XLOOKUP(FraudData[[#This Row],[device_trust_score]],DeviceRules[Device Min],DeviceRules[Risk Points],,-1)</f>
        <v>2</v>
      </c>
      <c r="P4758">
        <f>_xlfn.XLOOKUP(FraudData[[#This Row],[velocity_last_24h]],VelocityRules[Velocity Min],VelocityRules[Risk Points],,-1)</f>
        <v>0</v>
      </c>
      <c r="Q4758">
        <f>_xlfn.XLOOKUP(FraudData[[#This Row],[merchant_category]],MerchantRules[Merchant Category],MerchantRules[Risk Points],0)</f>
        <v>1</v>
      </c>
      <c r="R4758">
        <f>SUM(FraudData[[#This Row],[Amount Risk]:[Merchant Risk]])</f>
        <v>6</v>
      </c>
      <c r="S4758" t="str" cm="1">
        <f t="array" ref="S4758">_xlfn.IFS(FraudData[[#This Row],[Fraud Risk Score]]&gt;=8,"High Risk",FraudData[[#This Row],[Fraud Risk Score]]&gt;=6,"Medium Risk",TRUE,"Low Risk")</f>
        <v>Medium Risk</v>
      </c>
    </row>
    <row r="4759" spans="1:19">
      <c r="A4759">
        <v>4758</v>
      </c>
      <c r="B4759">
        <v>270.95</v>
      </c>
      <c r="C4759">
        <v>21</v>
      </c>
      <c r="D4759" t="s">
        <v>48</v>
      </c>
      <c r="E4759">
        <v>0</v>
      </c>
      <c r="F4759">
        <v>0</v>
      </c>
      <c r="G4759">
        <v>88</v>
      </c>
      <c r="H4759">
        <v>1</v>
      </c>
      <c r="I4759">
        <v>59</v>
      </c>
      <c r="J4759">
        <v>0</v>
      </c>
      <c r="K4759">
        <f>_xlfn.XLOOKUP(FraudData[[#This Row],[amount]],AmountRules[Amount Min],AmountRules[Risk Points],,-1)</f>
        <v>0</v>
      </c>
      <c r="L4759">
        <f>_xlfn.XLOOKUP(FraudData[[#This Row],[transaction_hour]],TimeRules[Hour Min],TimeRules[Risk Points],,-1)</f>
        <v>0</v>
      </c>
      <c r="M4759">
        <f>_xlfn.XLOOKUP(FraudData[[#This Row],[foreign_transaction]],ForeignRules[Foreign Transaction],ForeignRules[Risk Points],0)</f>
        <v>0</v>
      </c>
      <c r="N4759">
        <f>_xlfn.XLOOKUP(FraudData[[#This Row],[location_mismatch]],Table10[Location Mismatch],Table10[Risk Points],0)</f>
        <v>0</v>
      </c>
      <c r="O4759">
        <f>_xlfn.XLOOKUP(FraudData[[#This Row],[device_trust_score]],DeviceRules[Device Min],DeviceRules[Risk Points],,-1)</f>
        <v>0</v>
      </c>
      <c r="P4759">
        <f>_xlfn.XLOOKUP(FraudData[[#This Row],[velocity_last_24h]],VelocityRules[Velocity Min],VelocityRules[Risk Points],,-1)</f>
        <v>0</v>
      </c>
      <c r="Q4759">
        <f>_xlfn.XLOOKUP(FraudData[[#This Row],[merchant_category]],MerchantRules[Merchant Category],MerchantRules[Risk Points],0)</f>
        <v>0</v>
      </c>
      <c r="R4759">
        <f>SUM(FraudData[[#This Row],[Amount Risk]:[Merchant Risk]])</f>
        <v>0</v>
      </c>
      <c r="S4759" t="str" cm="1">
        <f t="array" ref="S4759">_xlfn.IFS(FraudData[[#This Row],[Fraud Risk Score]]&gt;=8,"High Risk",FraudData[[#This Row],[Fraud Risk Score]]&gt;=6,"Medium Risk",TRUE,"Low Risk")</f>
        <v>Low Risk</v>
      </c>
    </row>
    <row r="4760" spans="1:19">
      <c r="A4760">
        <v>4759</v>
      </c>
      <c r="B4760">
        <v>111.16</v>
      </c>
      <c r="C4760">
        <v>17</v>
      </c>
      <c r="D4760" t="s">
        <v>47</v>
      </c>
      <c r="E4760">
        <v>0</v>
      </c>
      <c r="F4760">
        <v>0</v>
      </c>
      <c r="G4760">
        <v>44</v>
      </c>
      <c r="H4760">
        <v>2</v>
      </c>
      <c r="I4760">
        <v>22</v>
      </c>
      <c r="J4760">
        <v>0</v>
      </c>
      <c r="K4760">
        <f>_xlfn.XLOOKUP(FraudData[[#This Row],[amount]],AmountRules[Amount Min],AmountRules[Risk Points],,-1)</f>
        <v>0</v>
      </c>
      <c r="L4760">
        <f>_xlfn.XLOOKUP(FraudData[[#This Row],[transaction_hour]],TimeRules[Hour Min],TimeRules[Risk Points],,-1)</f>
        <v>0</v>
      </c>
      <c r="M4760">
        <f>_xlfn.XLOOKUP(FraudData[[#This Row],[foreign_transaction]],ForeignRules[Foreign Transaction],ForeignRules[Risk Points],0)</f>
        <v>0</v>
      </c>
      <c r="N4760">
        <f>_xlfn.XLOOKUP(FraudData[[#This Row],[location_mismatch]],Table10[Location Mismatch],Table10[Risk Points],0)</f>
        <v>0</v>
      </c>
      <c r="O4760">
        <f>_xlfn.XLOOKUP(FraudData[[#This Row],[device_trust_score]],DeviceRules[Device Min],DeviceRules[Risk Points],,-1)</f>
        <v>2</v>
      </c>
      <c r="P4760">
        <f>_xlfn.XLOOKUP(FraudData[[#This Row],[velocity_last_24h]],VelocityRules[Velocity Min],VelocityRules[Risk Points],,-1)</f>
        <v>0</v>
      </c>
      <c r="Q4760">
        <f>_xlfn.XLOOKUP(FraudData[[#This Row],[merchant_category]],MerchantRules[Merchant Category],MerchantRules[Risk Points],0)</f>
        <v>0</v>
      </c>
      <c r="R4760">
        <f>SUM(FraudData[[#This Row],[Amount Risk]:[Merchant Risk]])</f>
        <v>2</v>
      </c>
      <c r="S4760" t="str" cm="1">
        <f t="array" ref="S4760">_xlfn.IFS(FraudData[[#This Row],[Fraud Risk Score]]&gt;=8,"High Risk",FraudData[[#This Row],[Fraud Risk Score]]&gt;=6,"Medium Risk",TRUE,"Low Risk")</f>
        <v>Low Risk</v>
      </c>
    </row>
    <row r="4761" spans="1:19">
      <c r="A4761">
        <v>4760</v>
      </c>
      <c r="B4761">
        <v>809.18</v>
      </c>
      <c r="C4761">
        <v>9</v>
      </c>
      <c r="D4761" t="s">
        <v>46</v>
      </c>
      <c r="E4761">
        <v>0</v>
      </c>
      <c r="F4761">
        <v>0</v>
      </c>
      <c r="G4761">
        <v>52</v>
      </c>
      <c r="H4761">
        <v>1</v>
      </c>
      <c r="I4761">
        <v>57</v>
      </c>
      <c r="J4761">
        <v>0</v>
      </c>
      <c r="K4761">
        <f>_xlfn.XLOOKUP(FraudData[[#This Row],[amount]],AmountRules[Amount Min],AmountRules[Risk Points],,-1)</f>
        <v>1</v>
      </c>
      <c r="L4761">
        <f>_xlfn.XLOOKUP(FraudData[[#This Row],[transaction_hour]],TimeRules[Hour Min],TimeRules[Risk Points],,-1)</f>
        <v>0</v>
      </c>
      <c r="M4761">
        <f>_xlfn.XLOOKUP(FraudData[[#This Row],[foreign_transaction]],ForeignRules[Foreign Transaction],ForeignRules[Risk Points],0)</f>
        <v>0</v>
      </c>
      <c r="N4761">
        <f>_xlfn.XLOOKUP(FraudData[[#This Row],[location_mismatch]],Table10[Location Mismatch],Table10[Risk Points],0)</f>
        <v>0</v>
      </c>
      <c r="O4761">
        <f>_xlfn.XLOOKUP(FraudData[[#This Row],[device_trust_score]],DeviceRules[Device Min],DeviceRules[Risk Points],,-1)</f>
        <v>1</v>
      </c>
      <c r="P4761">
        <f>_xlfn.XLOOKUP(FraudData[[#This Row],[velocity_last_24h]],VelocityRules[Velocity Min],VelocityRules[Risk Points],,-1)</f>
        <v>0</v>
      </c>
      <c r="Q4761">
        <f>_xlfn.XLOOKUP(FraudData[[#This Row],[merchant_category]],MerchantRules[Merchant Category],MerchantRules[Risk Points],0)</f>
        <v>0</v>
      </c>
      <c r="R4761">
        <f>SUM(FraudData[[#This Row],[Amount Risk]:[Merchant Risk]])</f>
        <v>2</v>
      </c>
      <c r="S4761" t="str" cm="1">
        <f t="array" ref="S4761">_xlfn.IFS(FraudData[[#This Row],[Fraud Risk Score]]&gt;=8,"High Risk",FraudData[[#This Row],[Fraud Risk Score]]&gt;=6,"Medium Risk",TRUE,"Low Risk")</f>
        <v>Low Risk</v>
      </c>
    </row>
    <row r="4762" spans="1:19">
      <c r="A4762">
        <v>4761</v>
      </c>
      <c r="B4762">
        <v>118.83</v>
      </c>
      <c r="C4762">
        <v>5</v>
      </c>
      <c r="D4762" t="s">
        <v>49</v>
      </c>
      <c r="E4762">
        <v>0</v>
      </c>
      <c r="F4762">
        <v>0</v>
      </c>
      <c r="G4762">
        <v>51</v>
      </c>
      <c r="H4762">
        <v>2</v>
      </c>
      <c r="I4762">
        <v>64</v>
      </c>
      <c r="J4762">
        <v>0</v>
      </c>
      <c r="K4762">
        <f>_xlfn.XLOOKUP(FraudData[[#This Row],[amount]],AmountRules[Amount Min],AmountRules[Risk Points],,-1)</f>
        <v>0</v>
      </c>
      <c r="L4762">
        <f>_xlfn.XLOOKUP(FraudData[[#This Row],[transaction_hour]],TimeRules[Hour Min],TimeRules[Risk Points],,-1)</f>
        <v>0</v>
      </c>
      <c r="M4762">
        <f>_xlfn.XLOOKUP(FraudData[[#This Row],[foreign_transaction]],ForeignRules[Foreign Transaction],ForeignRules[Risk Points],0)</f>
        <v>0</v>
      </c>
      <c r="N4762">
        <f>_xlfn.XLOOKUP(FraudData[[#This Row],[location_mismatch]],Table10[Location Mismatch],Table10[Risk Points],0)</f>
        <v>0</v>
      </c>
      <c r="O4762">
        <f>_xlfn.XLOOKUP(FraudData[[#This Row],[device_trust_score]],DeviceRules[Device Min],DeviceRules[Risk Points],,-1)</f>
        <v>1</v>
      </c>
      <c r="P4762">
        <f>_xlfn.XLOOKUP(FraudData[[#This Row],[velocity_last_24h]],VelocityRules[Velocity Min],VelocityRules[Risk Points],,-1)</f>
        <v>0</v>
      </c>
      <c r="Q4762">
        <f>_xlfn.XLOOKUP(FraudData[[#This Row],[merchant_category]],MerchantRules[Merchant Category],MerchantRules[Risk Points],0)</f>
        <v>1</v>
      </c>
      <c r="R4762">
        <f>SUM(FraudData[[#This Row],[Amount Risk]:[Merchant Risk]])</f>
        <v>2</v>
      </c>
      <c r="S4762" t="str" cm="1">
        <f t="array" ref="S4762">_xlfn.IFS(FraudData[[#This Row],[Fraud Risk Score]]&gt;=8,"High Risk",FraudData[[#This Row],[Fraud Risk Score]]&gt;=6,"Medium Risk",TRUE,"Low Risk")</f>
        <v>Low Risk</v>
      </c>
    </row>
    <row r="4763" spans="1:19">
      <c r="A4763">
        <v>4762</v>
      </c>
      <c r="B4763">
        <v>780.27</v>
      </c>
      <c r="C4763">
        <v>23</v>
      </c>
      <c r="D4763" t="s">
        <v>48</v>
      </c>
      <c r="E4763">
        <v>0</v>
      </c>
      <c r="F4763">
        <v>1</v>
      </c>
      <c r="G4763">
        <v>49</v>
      </c>
      <c r="H4763">
        <v>3</v>
      </c>
      <c r="I4763">
        <v>65</v>
      </c>
      <c r="J4763">
        <v>0</v>
      </c>
      <c r="K4763">
        <f>_xlfn.XLOOKUP(FraudData[[#This Row],[amount]],AmountRules[Amount Min],AmountRules[Risk Points],,-1)</f>
        <v>1</v>
      </c>
      <c r="L4763">
        <f>_xlfn.XLOOKUP(FraudData[[#This Row],[transaction_hour]],TimeRules[Hour Min],TimeRules[Risk Points],,-1)</f>
        <v>1</v>
      </c>
      <c r="M4763">
        <f>_xlfn.XLOOKUP(FraudData[[#This Row],[foreign_transaction]],ForeignRules[Foreign Transaction],ForeignRules[Risk Points],0)</f>
        <v>0</v>
      </c>
      <c r="N4763">
        <f>_xlfn.XLOOKUP(FraudData[[#This Row],[location_mismatch]],Table10[Location Mismatch],Table10[Risk Points],0)</f>
        <v>3</v>
      </c>
      <c r="O4763">
        <f>_xlfn.XLOOKUP(FraudData[[#This Row],[device_trust_score]],DeviceRules[Device Min],DeviceRules[Risk Points],,-1)</f>
        <v>2</v>
      </c>
      <c r="P4763">
        <f>_xlfn.XLOOKUP(FraudData[[#This Row],[velocity_last_24h]],VelocityRules[Velocity Min],VelocityRules[Risk Points],,-1)</f>
        <v>0</v>
      </c>
      <c r="Q4763">
        <f>_xlfn.XLOOKUP(FraudData[[#This Row],[merchant_category]],MerchantRules[Merchant Category],MerchantRules[Risk Points],0)</f>
        <v>0</v>
      </c>
      <c r="R4763">
        <f>SUM(FraudData[[#This Row],[Amount Risk]:[Merchant Risk]])</f>
        <v>7</v>
      </c>
      <c r="S4763" t="str" cm="1">
        <f t="array" ref="S4763">_xlfn.IFS(FraudData[[#This Row],[Fraud Risk Score]]&gt;=8,"High Risk",FraudData[[#This Row],[Fraud Risk Score]]&gt;=6,"Medium Risk",TRUE,"Low Risk")</f>
        <v>Medium Risk</v>
      </c>
    </row>
    <row r="4764" spans="1:19">
      <c r="A4764">
        <v>4763</v>
      </c>
      <c r="B4764">
        <v>252.85</v>
      </c>
      <c r="C4764">
        <v>5</v>
      </c>
      <c r="D4764" t="s">
        <v>48</v>
      </c>
      <c r="E4764">
        <v>1</v>
      </c>
      <c r="F4764">
        <v>0</v>
      </c>
      <c r="G4764">
        <v>53</v>
      </c>
      <c r="H4764">
        <v>0</v>
      </c>
      <c r="I4764">
        <v>60</v>
      </c>
      <c r="J4764">
        <v>0</v>
      </c>
      <c r="K4764">
        <f>_xlfn.XLOOKUP(FraudData[[#This Row],[amount]],AmountRules[Amount Min],AmountRules[Risk Points],,-1)</f>
        <v>0</v>
      </c>
      <c r="L4764">
        <f>_xlfn.XLOOKUP(FraudData[[#This Row],[transaction_hour]],TimeRules[Hour Min],TimeRules[Risk Points],,-1)</f>
        <v>0</v>
      </c>
      <c r="M4764">
        <f>_xlfn.XLOOKUP(FraudData[[#This Row],[foreign_transaction]],ForeignRules[Foreign Transaction],ForeignRules[Risk Points],0)</f>
        <v>3</v>
      </c>
      <c r="N4764">
        <f>_xlfn.XLOOKUP(FraudData[[#This Row],[location_mismatch]],Table10[Location Mismatch],Table10[Risk Points],0)</f>
        <v>0</v>
      </c>
      <c r="O4764">
        <f>_xlfn.XLOOKUP(FraudData[[#This Row],[device_trust_score]],DeviceRules[Device Min],DeviceRules[Risk Points],,-1)</f>
        <v>1</v>
      </c>
      <c r="P4764">
        <f>_xlfn.XLOOKUP(FraudData[[#This Row],[velocity_last_24h]],VelocityRules[Velocity Min],VelocityRules[Risk Points],,-1)</f>
        <v>0</v>
      </c>
      <c r="Q4764">
        <f>_xlfn.XLOOKUP(FraudData[[#This Row],[merchant_category]],MerchantRules[Merchant Category],MerchantRules[Risk Points],0)</f>
        <v>0</v>
      </c>
      <c r="R4764">
        <f>SUM(FraudData[[#This Row],[Amount Risk]:[Merchant Risk]])</f>
        <v>4</v>
      </c>
      <c r="S4764" t="str" cm="1">
        <f t="array" ref="S4764">_xlfn.IFS(FraudData[[#This Row],[Fraud Risk Score]]&gt;=8,"High Risk",FraudData[[#This Row],[Fraud Risk Score]]&gt;=6,"Medium Risk",TRUE,"Low Risk")</f>
        <v>Low Risk</v>
      </c>
    </row>
    <row r="4765" spans="1:19">
      <c r="A4765">
        <v>4764</v>
      </c>
      <c r="B4765">
        <v>51.45</v>
      </c>
      <c r="C4765">
        <v>19</v>
      </c>
      <c r="D4765" t="s">
        <v>48</v>
      </c>
      <c r="E4765">
        <v>0</v>
      </c>
      <c r="F4765">
        <v>0</v>
      </c>
      <c r="G4765">
        <v>39</v>
      </c>
      <c r="H4765">
        <v>1</v>
      </c>
      <c r="I4765">
        <v>27</v>
      </c>
      <c r="J4765">
        <v>0</v>
      </c>
      <c r="K4765">
        <f>_xlfn.XLOOKUP(FraudData[[#This Row],[amount]],AmountRules[Amount Min],AmountRules[Risk Points],,-1)</f>
        <v>0</v>
      </c>
      <c r="L4765">
        <f>_xlfn.XLOOKUP(FraudData[[#This Row],[transaction_hour]],TimeRules[Hour Min],TimeRules[Risk Points],,-1)</f>
        <v>0</v>
      </c>
      <c r="M4765">
        <f>_xlfn.XLOOKUP(FraudData[[#This Row],[foreign_transaction]],ForeignRules[Foreign Transaction],ForeignRules[Risk Points],0)</f>
        <v>0</v>
      </c>
      <c r="N4765">
        <f>_xlfn.XLOOKUP(FraudData[[#This Row],[location_mismatch]],Table10[Location Mismatch],Table10[Risk Points],0)</f>
        <v>0</v>
      </c>
      <c r="O4765">
        <f>_xlfn.XLOOKUP(FraudData[[#This Row],[device_trust_score]],DeviceRules[Device Min],DeviceRules[Risk Points],,-1)</f>
        <v>2</v>
      </c>
      <c r="P4765">
        <f>_xlfn.XLOOKUP(FraudData[[#This Row],[velocity_last_24h]],VelocityRules[Velocity Min],VelocityRules[Risk Points],,-1)</f>
        <v>0</v>
      </c>
      <c r="Q4765">
        <f>_xlfn.XLOOKUP(FraudData[[#This Row],[merchant_category]],MerchantRules[Merchant Category],MerchantRules[Risk Points],0)</f>
        <v>0</v>
      </c>
      <c r="R4765">
        <f>SUM(FraudData[[#This Row],[Amount Risk]:[Merchant Risk]])</f>
        <v>2</v>
      </c>
      <c r="S4765" t="str" cm="1">
        <f t="array" ref="S4765">_xlfn.IFS(FraudData[[#This Row],[Fraud Risk Score]]&gt;=8,"High Risk",FraudData[[#This Row],[Fraud Risk Score]]&gt;=6,"Medium Risk",TRUE,"Low Risk")</f>
        <v>Low Risk</v>
      </c>
    </row>
    <row r="4766" spans="1:19">
      <c r="A4766">
        <v>4765</v>
      </c>
      <c r="B4766">
        <v>139.15</v>
      </c>
      <c r="C4766">
        <v>14</v>
      </c>
      <c r="D4766" t="s">
        <v>47</v>
      </c>
      <c r="E4766">
        <v>0</v>
      </c>
      <c r="F4766">
        <v>0</v>
      </c>
      <c r="G4766">
        <v>69</v>
      </c>
      <c r="H4766">
        <v>1</v>
      </c>
      <c r="I4766">
        <v>50</v>
      </c>
      <c r="J4766">
        <v>0</v>
      </c>
      <c r="K4766">
        <f>_xlfn.XLOOKUP(FraudData[[#This Row],[amount]],AmountRules[Amount Min],AmountRules[Risk Points],,-1)</f>
        <v>0</v>
      </c>
      <c r="L4766">
        <f>_xlfn.XLOOKUP(FraudData[[#This Row],[transaction_hour]],TimeRules[Hour Min],TimeRules[Risk Points],,-1)</f>
        <v>0</v>
      </c>
      <c r="M4766">
        <f>_xlfn.XLOOKUP(FraudData[[#This Row],[foreign_transaction]],ForeignRules[Foreign Transaction],ForeignRules[Risk Points],0)</f>
        <v>0</v>
      </c>
      <c r="N4766">
        <f>_xlfn.XLOOKUP(FraudData[[#This Row],[location_mismatch]],Table10[Location Mismatch],Table10[Risk Points],0)</f>
        <v>0</v>
      </c>
      <c r="O4766">
        <f>_xlfn.XLOOKUP(FraudData[[#This Row],[device_trust_score]],DeviceRules[Device Min],DeviceRules[Risk Points],,-1)</f>
        <v>1</v>
      </c>
      <c r="P4766">
        <f>_xlfn.XLOOKUP(FraudData[[#This Row],[velocity_last_24h]],VelocityRules[Velocity Min],VelocityRules[Risk Points],,-1)</f>
        <v>0</v>
      </c>
      <c r="Q4766">
        <f>_xlfn.XLOOKUP(FraudData[[#This Row],[merchant_category]],MerchantRules[Merchant Category],MerchantRules[Risk Points],0)</f>
        <v>0</v>
      </c>
      <c r="R4766">
        <f>SUM(FraudData[[#This Row],[Amount Risk]:[Merchant Risk]])</f>
        <v>1</v>
      </c>
      <c r="S4766" t="str" cm="1">
        <f t="array" ref="S4766">_xlfn.IFS(FraudData[[#This Row],[Fraud Risk Score]]&gt;=8,"High Risk",FraudData[[#This Row],[Fraud Risk Score]]&gt;=6,"Medium Risk",TRUE,"Low Risk")</f>
        <v>Low Risk</v>
      </c>
    </row>
    <row r="4767" spans="1:19">
      <c r="A4767">
        <v>4766</v>
      </c>
      <c r="B4767">
        <v>872.17</v>
      </c>
      <c r="C4767">
        <v>3</v>
      </c>
      <c r="D4767" t="s">
        <v>50</v>
      </c>
      <c r="E4767">
        <v>1</v>
      </c>
      <c r="F4767">
        <v>0</v>
      </c>
      <c r="G4767">
        <v>69</v>
      </c>
      <c r="H4767">
        <v>1</v>
      </c>
      <c r="I4767">
        <v>18</v>
      </c>
      <c r="J4767">
        <v>0</v>
      </c>
      <c r="K4767">
        <f>_xlfn.XLOOKUP(FraudData[[#This Row],[amount]],AmountRules[Amount Min],AmountRules[Risk Points],,-1)</f>
        <v>1</v>
      </c>
      <c r="L4767">
        <f>_xlfn.XLOOKUP(FraudData[[#This Row],[transaction_hour]],TimeRules[Hour Min],TimeRules[Risk Points],,-1)</f>
        <v>3</v>
      </c>
      <c r="M4767">
        <f>_xlfn.XLOOKUP(FraudData[[#This Row],[foreign_transaction]],ForeignRules[Foreign Transaction],ForeignRules[Risk Points],0)</f>
        <v>3</v>
      </c>
      <c r="N4767">
        <f>_xlfn.XLOOKUP(FraudData[[#This Row],[location_mismatch]],Table10[Location Mismatch],Table10[Risk Points],0)</f>
        <v>0</v>
      </c>
      <c r="O4767">
        <f>_xlfn.XLOOKUP(FraudData[[#This Row],[device_trust_score]],DeviceRules[Device Min],DeviceRules[Risk Points],,-1)</f>
        <v>1</v>
      </c>
      <c r="P4767">
        <f>_xlfn.XLOOKUP(FraudData[[#This Row],[velocity_last_24h]],VelocityRules[Velocity Min],VelocityRules[Risk Points],,-1)</f>
        <v>0</v>
      </c>
      <c r="Q4767">
        <f>_xlfn.XLOOKUP(FraudData[[#This Row],[merchant_category]],MerchantRules[Merchant Category],MerchantRules[Risk Points],0)</f>
        <v>0</v>
      </c>
      <c r="R4767">
        <f>SUM(FraudData[[#This Row],[Amount Risk]:[Merchant Risk]])</f>
        <v>8</v>
      </c>
      <c r="S4767" t="str" cm="1">
        <f t="array" ref="S4767">_xlfn.IFS(FraudData[[#This Row],[Fraud Risk Score]]&gt;=8,"High Risk",FraudData[[#This Row],[Fraud Risk Score]]&gt;=6,"Medium Risk",TRUE,"Low Risk")</f>
        <v>High Risk</v>
      </c>
    </row>
    <row r="4768" spans="1:19">
      <c r="A4768">
        <v>4767</v>
      </c>
      <c r="B4768">
        <v>350.75</v>
      </c>
      <c r="C4768">
        <v>15</v>
      </c>
      <c r="D4768" t="s">
        <v>49</v>
      </c>
      <c r="E4768">
        <v>0</v>
      </c>
      <c r="F4768">
        <v>0</v>
      </c>
      <c r="G4768">
        <v>54</v>
      </c>
      <c r="H4768">
        <v>4</v>
      </c>
      <c r="I4768">
        <v>66</v>
      </c>
      <c r="J4768">
        <v>0</v>
      </c>
      <c r="K4768">
        <f>_xlfn.XLOOKUP(FraudData[[#This Row],[amount]],AmountRules[Amount Min],AmountRules[Risk Points],,-1)</f>
        <v>0</v>
      </c>
      <c r="L4768">
        <f>_xlfn.XLOOKUP(FraudData[[#This Row],[transaction_hour]],TimeRules[Hour Min],TimeRules[Risk Points],,-1)</f>
        <v>0</v>
      </c>
      <c r="M4768">
        <f>_xlfn.XLOOKUP(FraudData[[#This Row],[foreign_transaction]],ForeignRules[Foreign Transaction],ForeignRules[Risk Points],0)</f>
        <v>0</v>
      </c>
      <c r="N4768">
        <f>_xlfn.XLOOKUP(FraudData[[#This Row],[location_mismatch]],Table10[Location Mismatch],Table10[Risk Points],0)</f>
        <v>0</v>
      </c>
      <c r="O4768">
        <f>_xlfn.XLOOKUP(FraudData[[#This Row],[device_trust_score]],DeviceRules[Device Min],DeviceRules[Risk Points],,-1)</f>
        <v>1</v>
      </c>
      <c r="P4768">
        <f>_xlfn.XLOOKUP(FraudData[[#This Row],[velocity_last_24h]],VelocityRules[Velocity Min],VelocityRules[Risk Points],,-1)</f>
        <v>0</v>
      </c>
      <c r="Q4768">
        <f>_xlfn.XLOOKUP(FraudData[[#This Row],[merchant_category]],MerchantRules[Merchant Category],MerchantRules[Risk Points],0)</f>
        <v>1</v>
      </c>
      <c r="R4768">
        <f>SUM(FraudData[[#This Row],[Amount Risk]:[Merchant Risk]])</f>
        <v>2</v>
      </c>
      <c r="S4768" t="str" cm="1">
        <f t="array" ref="S4768">_xlfn.IFS(FraudData[[#This Row],[Fraud Risk Score]]&gt;=8,"High Risk",FraudData[[#This Row],[Fraud Risk Score]]&gt;=6,"Medium Risk",TRUE,"Low Risk")</f>
        <v>Low Risk</v>
      </c>
    </row>
    <row r="4769" spans="1:19">
      <c r="A4769">
        <v>4768</v>
      </c>
      <c r="B4769">
        <v>18.440000000000001</v>
      </c>
      <c r="C4769">
        <v>21</v>
      </c>
      <c r="D4769" t="s">
        <v>47</v>
      </c>
      <c r="E4769">
        <v>0</v>
      </c>
      <c r="F4769">
        <v>0</v>
      </c>
      <c r="G4769">
        <v>62</v>
      </c>
      <c r="H4769">
        <v>2</v>
      </c>
      <c r="I4769">
        <v>53</v>
      </c>
      <c r="J4769">
        <v>0</v>
      </c>
      <c r="K4769">
        <f>_xlfn.XLOOKUP(FraudData[[#This Row],[amount]],AmountRules[Amount Min],AmountRules[Risk Points],,-1)</f>
        <v>0</v>
      </c>
      <c r="L4769">
        <f>_xlfn.XLOOKUP(FraudData[[#This Row],[transaction_hour]],TimeRules[Hour Min],TimeRules[Risk Points],,-1)</f>
        <v>0</v>
      </c>
      <c r="M4769">
        <f>_xlfn.XLOOKUP(FraudData[[#This Row],[foreign_transaction]],ForeignRules[Foreign Transaction],ForeignRules[Risk Points],0)</f>
        <v>0</v>
      </c>
      <c r="N4769">
        <f>_xlfn.XLOOKUP(FraudData[[#This Row],[location_mismatch]],Table10[Location Mismatch],Table10[Risk Points],0)</f>
        <v>0</v>
      </c>
      <c r="O4769">
        <f>_xlfn.XLOOKUP(FraudData[[#This Row],[device_trust_score]],DeviceRules[Device Min],DeviceRules[Risk Points],,-1)</f>
        <v>1</v>
      </c>
      <c r="P4769">
        <f>_xlfn.XLOOKUP(FraudData[[#This Row],[velocity_last_24h]],VelocityRules[Velocity Min],VelocityRules[Risk Points],,-1)</f>
        <v>0</v>
      </c>
      <c r="Q4769">
        <f>_xlfn.XLOOKUP(FraudData[[#This Row],[merchant_category]],MerchantRules[Merchant Category],MerchantRules[Risk Points],0)</f>
        <v>0</v>
      </c>
      <c r="R4769">
        <f>SUM(FraudData[[#This Row],[Amount Risk]:[Merchant Risk]])</f>
        <v>1</v>
      </c>
      <c r="S4769" t="str" cm="1">
        <f t="array" ref="S4769">_xlfn.IFS(FraudData[[#This Row],[Fraud Risk Score]]&gt;=8,"High Risk",FraudData[[#This Row],[Fraud Risk Score]]&gt;=6,"Medium Risk",TRUE,"Low Risk")</f>
        <v>Low Risk</v>
      </c>
    </row>
    <row r="4770" spans="1:19">
      <c r="A4770">
        <v>4769</v>
      </c>
      <c r="B4770">
        <v>220.58</v>
      </c>
      <c r="C4770">
        <v>23</v>
      </c>
      <c r="D4770" t="s">
        <v>46</v>
      </c>
      <c r="E4770">
        <v>0</v>
      </c>
      <c r="F4770">
        <v>0</v>
      </c>
      <c r="G4770">
        <v>84</v>
      </c>
      <c r="H4770">
        <v>4</v>
      </c>
      <c r="I4770">
        <v>33</v>
      </c>
      <c r="J4770">
        <v>0</v>
      </c>
      <c r="K4770">
        <f>_xlfn.XLOOKUP(FraudData[[#This Row],[amount]],AmountRules[Amount Min],AmountRules[Risk Points],,-1)</f>
        <v>0</v>
      </c>
      <c r="L4770">
        <f>_xlfn.XLOOKUP(FraudData[[#This Row],[transaction_hour]],TimeRules[Hour Min],TimeRules[Risk Points],,-1)</f>
        <v>1</v>
      </c>
      <c r="M4770">
        <f>_xlfn.XLOOKUP(FraudData[[#This Row],[foreign_transaction]],ForeignRules[Foreign Transaction],ForeignRules[Risk Points],0)</f>
        <v>0</v>
      </c>
      <c r="N4770">
        <f>_xlfn.XLOOKUP(FraudData[[#This Row],[location_mismatch]],Table10[Location Mismatch],Table10[Risk Points],0)</f>
        <v>0</v>
      </c>
      <c r="O4770">
        <f>_xlfn.XLOOKUP(FraudData[[#This Row],[device_trust_score]],DeviceRules[Device Min],DeviceRules[Risk Points],,-1)</f>
        <v>0</v>
      </c>
      <c r="P4770">
        <f>_xlfn.XLOOKUP(FraudData[[#This Row],[velocity_last_24h]],VelocityRules[Velocity Min],VelocityRules[Risk Points],,-1)</f>
        <v>0</v>
      </c>
      <c r="Q4770">
        <f>_xlfn.XLOOKUP(FraudData[[#This Row],[merchant_category]],MerchantRules[Merchant Category],MerchantRules[Risk Points],0)</f>
        <v>0</v>
      </c>
      <c r="R4770">
        <f>SUM(FraudData[[#This Row],[Amount Risk]:[Merchant Risk]])</f>
        <v>1</v>
      </c>
      <c r="S4770" t="str" cm="1">
        <f t="array" ref="S4770">_xlfn.IFS(FraudData[[#This Row],[Fraud Risk Score]]&gt;=8,"High Risk",FraudData[[#This Row],[Fraud Risk Score]]&gt;=6,"Medium Risk",TRUE,"Low Risk")</f>
        <v>Low Risk</v>
      </c>
    </row>
    <row r="4771" spans="1:19">
      <c r="A4771">
        <v>4770</v>
      </c>
      <c r="B4771">
        <v>76.319999999999993</v>
      </c>
      <c r="C4771">
        <v>7</v>
      </c>
      <c r="D4771" t="s">
        <v>47</v>
      </c>
      <c r="E4771">
        <v>0</v>
      </c>
      <c r="F4771">
        <v>0</v>
      </c>
      <c r="G4771">
        <v>56</v>
      </c>
      <c r="H4771">
        <v>0</v>
      </c>
      <c r="I4771">
        <v>36</v>
      </c>
      <c r="J4771">
        <v>0</v>
      </c>
      <c r="K4771">
        <f>_xlfn.XLOOKUP(FraudData[[#This Row],[amount]],AmountRules[Amount Min],AmountRules[Risk Points],,-1)</f>
        <v>0</v>
      </c>
      <c r="L4771">
        <f>_xlfn.XLOOKUP(FraudData[[#This Row],[transaction_hour]],TimeRules[Hour Min],TimeRules[Risk Points],,-1)</f>
        <v>0</v>
      </c>
      <c r="M4771">
        <f>_xlfn.XLOOKUP(FraudData[[#This Row],[foreign_transaction]],ForeignRules[Foreign Transaction],ForeignRules[Risk Points],0)</f>
        <v>0</v>
      </c>
      <c r="N4771">
        <f>_xlfn.XLOOKUP(FraudData[[#This Row],[location_mismatch]],Table10[Location Mismatch],Table10[Risk Points],0)</f>
        <v>0</v>
      </c>
      <c r="O4771">
        <f>_xlfn.XLOOKUP(FraudData[[#This Row],[device_trust_score]],DeviceRules[Device Min],DeviceRules[Risk Points],,-1)</f>
        <v>1</v>
      </c>
      <c r="P4771">
        <f>_xlfn.XLOOKUP(FraudData[[#This Row],[velocity_last_24h]],VelocityRules[Velocity Min],VelocityRules[Risk Points],,-1)</f>
        <v>0</v>
      </c>
      <c r="Q4771">
        <f>_xlfn.XLOOKUP(FraudData[[#This Row],[merchant_category]],MerchantRules[Merchant Category],MerchantRules[Risk Points],0)</f>
        <v>0</v>
      </c>
      <c r="R4771">
        <f>SUM(FraudData[[#This Row],[Amount Risk]:[Merchant Risk]])</f>
        <v>1</v>
      </c>
      <c r="S4771" t="str" cm="1">
        <f t="array" ref="S4771">_xlfn.IFS(FraudData[[#This Row],[Fraud Risk Score]]&gt;=8,"High Risk",FraudData[[#This Row],[Fraud Risk Score]]&gt;=6,"Medium Risk",TRUE,"Low Risk")</f>
        <v>Low Risk</v>
      </c>
    </row>
    <row r="4772" spans="1:19">
      <c r="A4772">
        <v>4771</v>
      </c>
      <c r="B4772">
        <v>1.26</v>
      </c>
      <c r="C4772">
        <v>6</v>
      </c>
      <c r="D4772" t="s">
        <v>46</v>
      </c>
      <c r="E4772">
        <v>0</v>
      </c>
      <c r="F4772">
        <v>0</v>
      </c>
      <c r="G4772">
        <v>74</v>
      </c>
      <c r="H4772">
        <v>1</v>
      </c>
      <c r="I4772">
        <v>22</v>
      </c>
      <c r="J4772">
        <v>0</v>
      </c>
      <c r="K4772">
        <f>_xlfn.XLOOKUP(FraudData[[#This Row],[amount]],AmountRules[Amount Min],AmountRules[Risk Points],,-1)</f>
        <v>0</v>
      </c>
      <c r="L4772">
        <f>_xlfn.XLOOKUP(FraudData[[#This Row],[transaction_hour]],TimeRules[Hour Min],TimeRules[Risk Points],,-1)</f>
        <v>0</v>
      </c>
      <c r="M4772">
        <f>_xlfn.XLOOKUP(FraudData[[#This Row],[foreign_transaction]],ForeignRules[Foreign Transaction],ForeignRules[Risk Points],0)</f>
        <v>0</v>
      </c>
      <c r="N4772">
        <f>_xlfn.XLOOKUP(FraudData[[#This Row],[location_mismatch]],Table10[Location Mismatch],Table10[Risk Points],0)</f>
        <v>0</v>
      </c>
      <c r="O4772">
        <f>_xlfn.XLOOKUP(FraudData[[#This Row],[device_trust_score]],DeviceRules[Device Min],DeviceRules[Risk Points],,-1)</f>
        <v>0</v>
      </c>
      <c r="P4772">
        <f>_xlfn.XLOOKUP(FraudData[[#This Row],[velocity_last_24h]],VelocityRules[Velocity Min],VelocityRules[Risk Points],,-1)</f>
        <v>0</v>
      </c>
      <c r="Q4772">
        <f>_xlfn.XLOOKUP(FraudData[[#This Row],[merchant_category]],MerchantRules[Merchant Category],MerchantRules[Risk Points],0)</f>
        <v>0</v>
      </c>
      <c r="R4772">
        <f>SUM(FraudData[[#This Row],[Amount Risk]:[Merchant Risk]])</f>
        <v>0</v>
      </c>
      <c r="S4772" t="str" cm="1">
        <f t="array" ref="S4772">_xlfn.IFS(FraudData[[#This Row],[Fraud Risk Score]]&gt;=8,"High Risk",FraudData[[#This Row],[Fraud Risk Score]]&gt;=6,"Medium Risk",TRUE,"Low Risk")</f>
        <v>Low Risk</v>
      </c>
    </row>
    <row r="4773" spans="1:19">
      <c r="A4773">
        <v>4772</v>
      </c>
      <c r="B4773">
        <v>93</v>
      </c>
      <c r="C4773">
        <v>18</v>
      </c>
      <c r="D4773" t="s">
        <v>46</v>
      </c>
      <c r="E4773">
        <v>0</v>
      </c>
      <c r="F4773">
        <v>0</v>
      </c>
      <c r="G4773">
        <v>95</v>
      </c>
      <c r="H4773">
        <v>2</v>
      </c>
      <c r="I4773">
        <v>40</v>
      </c>
      <c r="J4773">
        <v>0</v>
      </c>
      <c r="K4773">
        <f>_xlfn.XLOOKUP(FraudData[[#This Row],[amount]],AmountRules[Amount Min],AmountRules[Risk Points],,-1)</f>
        <v>0</v>
      </c>
      <c r="L4773">
        <f>_xlfn.XLOOKUP(FraudData[[#This Row],[transaction_hour]],TimeRules[Hour Min],TimeRules[Risk Points],,-1)</f>
        <v>0</v>
      </c>
      <c r="M4773">
        <f>_xlfn.XLOOKUP(FraudData[[#This Row],[foreign_transaction]],ForeignRules[Foreign Transaction],ForeignRules[Risk Points],0)</f>
        <v>0</v>
      </c>
      <c r="N4773">
        <f>_xlfn.XLOOKUP(FraudData[[#This Row],[location_mismatch]],Table10[Location Mismatch],Table10[Risk Points],0)</f>
        <v>0</v>
      </c>
      <c r="O4773">
        <f>_xlfn.XLOOKUP(FraudData[[#This Row],[device_trust_score]],DeviceRules[Device Min],DeviceRules[Risk Points],,-1)</f>
        <v>0</v>
      </c>
      <c r="P4773">
        <f>_xlfn.XLOOKUP(FraudData[[#This Row],[velocity_last_24h]],VelocityRules[Velocity Min],VelocityRules[Risk Points],,-1)</f>
        <v>0</v>
      </c>
      <c r="Q4773">
        <f>_xlfn.XLOOKUP(FraudData[[#This Row],[merchant_category]],MerchantRules[Merchant Category],MerchantRules[Risk Points],0)</f>
        <v>0</v>
      </c>
      <c r="R4773">
        <f>SUM(FraudData[[#This Row],[Amount Risk]:[Merchant Risk]])</f>
        <v>0</v>
      </c>
      <c r="S4773" t="str" cm="1">
        <f t="array" ref="S4773">_xlfn.IFS(FraudData[[#This Row],[Fraud Risk Score]]&gt;=8,"High Risk",FraudData[[#This Row],[Fraud Risk Score]]&gt;=6,"Medium Risk",TRUE,"Low Risk")</f>
        <v>Low Risk</v>
      </c>
    </row>
    <row r="4774" spans="1:19">
      <c r="A4774">
        <v>4773</v>
      </c>
      <c r="B4774">
        <v>48.16</v>
      </c>
      <c r="C4774">
        <v>16</v>
      </c>
      <c r="D4774" t="s">
        <v>48</v>
      </c>
      <c r="E4774">
        <v>0</v>
      </c>
      <c r="F4774">
        <v>0</v>
      </c>
      <c r="G4774">
        <v>59</v>
      </c>
      <c r="H4774">
        <v>1</v>
      </c>
      <c r="I4774">
        <v>20</v>
      </c>
      <c r="J4774">
        <v>0</v>
      </c>
      <c r="K4774">
        <f>_xlfn.XLOOKUP(FraudData[[#This Row],[amount]],AmountRules[Amount Min],AmountRules[Risk Points],,-1)</f>
        <v>0</v>
      </c>
      <c r="L4774">
        <f>_xlfn.XLOOKUP(FraudData[[#This Row],[transaction_hour]],TimeRules[Hour Min],TimeRules[Risk Points],,-1)</f>
        <v>0</v>
      </c>
      <c r="M4774">
        <f>_xlfn.XLOOKUP(FraudData[[#This Row],[foreign_transaction]],ForeignRules[Foreign Transaction],ForeignRules[Risk Points],0)</f>
        <v>0</v>
      </c>
      <c r="N4774">
        <f>_xlfn.XLOOKUP(FraudData[[#This Row],[location_mismatch]],Table10[Location Mismatch],Table10[Risk Points],0)</f>
        <v>0</v>
      </c>
      <c r="O4774">
        <f>_xlfn.XLOOKUP(FraudData[[#This Row],[device_trust_score]],DeviceRules[Device Min],DeviceRules[Risk Points],,-1)</f>
        <v>1</v>
      </c>
      <c r="P4774">
        <f>_xlfn.XLOOKUP(FraudData[[#This Row],[velocity_last_24h]],VelocityRules[Velocity Min],VelocityRules[Risk Points],,-1)</f>
        <v>0</v>
      </c>
      <c r="Q4774">
        <f>_xlfn.XLOOKUP(FraudData[[#This Row],[merchant_category]],MerchantRules[Merchant Category],MerchantRules[Risk Points],0)</f>
        <v>0</v>
      </c>
      <c r="R4774">
        <f>SUM(FraudData[[#This Row],[Amount Risk]:[Merchant Risk]])</f>
        <v>1</v>
      </c>
      <c r="S4774" t="str" cm="1">
        <f t="array" ref="S4774">_xlfn.IFS(FraudData[[#This Row],[Fraud Risk Score]]&gt;=8,"High Risk",FraudData[[#This Row],[Fraud Risk Score]]&gt;=6,"Medium Risk",TRUE,"Low Risk")</f>
        <v>Low Risk</v>
      </c>
    </row>
    <row r="4775" spans="1:19">
      <c r="A4775">
        <v>4774</v>
      </c>
      <c r="B4775">
        <v>307.54000000000002</v>
      </c>
      <c r="C4775">
        <v>20</v>
      </c>
      <c r="D4775" t="s">
        <v>47</v>
      </c>
      <c r="E4775">
        <v>0</v>
      </c>
      <c r="F4775">
        <v>0</v>
      </c>
      <c r="G4775">
        <v>29</v>
      </c>
      <c r="H4775">
        <v>2</v>
      </c>
      <c r="I4775">
        <v>63</v>
      </c>
      <c r="J4775">
        <v>0</v>
      </c>
      <c r="K4775">
        <f>_xlfn.XLOOKUP(FraudData[[#This Row],[amount]],AmountRules[Amount Min],AmountRules[Risk Points],,-1)</f>
        <v>0</v>
      </c>
      <c r="L4775">
        <f>_xlfn.XLOOKUP(FraudData[[#This Row],[transaction_hour]],TimeRules[Hour Min],TimeRules[Risk Points],,-1)</f>
        <v>0</v>
      </c>
      <c r="M4775">
        <f>_xlfn.XLOOKUP(FraudData[[#This Row],[foreign_transaction]],ForeignRules[Foreign Transaction],ForeignRules[Risk Points],0)</f>
        <v>0</v>
      </c>
      <c r="N4775">
        <f>_xlfn.XLOOKUP(FraudData[[#This Row],[location_mismatch]],Table10[Location Mismatch],Table10[Risk Points],0)</f>
        <v>0</v>
      </c>
      <c r="O4775">
        <f>_xlfn.XLOOKUP(FraudData[[#This Row],[device_trust_score]],DeviceRules[Device Min],DeviceRules[Risk Points],,-1)</f>
        <v>3</v>
      </c>
      <c r="P4775">
        <f>_xlfn.XLOOKUP(FraudData[[#This Row],[velocity_last_24h]],VelocityRules[Velocity Min],VelocityRules[Risk Points],,-1)</f>
        <v>0</v>
      </c>
      <c r="Q4775">
        <f>_xlfn.XLOOKUP(FraudData[[#This Row],[merchant_category]],MerchantRules[Merchant Category],MerchantRules[Risk Points],0)</f>
        <v>0</v>
      </c>
      <c r="R4775">
        <f>SUM(FraudData[[#This Row],[Amount Risk]:[Merchant Risk]])</f>
        <v>3</v>
      </c>
      <c r="S4775" t="str" cm="1">
        <f t="array" ref="S4775">_xlfn.IFS(FraudData[[#This Row],[Fraud Risk Score]]&gt;=8,"High Risk",FraudData[[#This Row],[Fraud Risk Score]]&gt;=6,"Medium Risk",TRUE,"Low Risk")</f>
        <v>Low Risk</v>
      </c>
    </row>
    <row r="4776" spans="1:19">
      <c r="A4776">
        <v>4775</v>
      </c>
      <c r="B4776">
        <v>74.069999999999993</v>
      </c>
      <c r="C4776">
        <v>12</v>
      </c>
      <c r="D4776" t="s">
        <v>50</v>
      </c>
      <c r="E4776">
        <v>0</v>
      </c>
      <c r="F4776">
        <v>0</v>
      </c>
      <c r="G4776">
        <v>55</v>
      </c>
      <c r="H4776">
        <v>1</v>
      </c>
      <c r="I4776">
        <v>67</v>
      </c>
      <c r="J4776">
        <v>0</v>
      </c>
      <c r="K4776">
        <f>_xlfn.XLOOKUP(FraudData[[#This Row],[amount]],AmountRules[Amount Min],AmountRules[Risk Points],,-1)</f>
        <v>0</v>
      </c>
      <c r="L4776">
        <f>_xlfn.XLOOKUP(FraudData[[#This Row],[transaction_hour]],TimeRules[Hour Min],TimeRules[Risk Points],,-1)</f>
        <v>0</v>
      </c>
      <c r="M4776">
        <f>_xlfn.XLOOKUP(FraudData[[#This Row],[foreign_transaction]],ForeignRules[Foreign Transaction],ForeignRules[Risk Points],0)</f>
        <v>0</v>
      </c>
      <c r="N4776">
        <f>_xlfn.XLOOKUP(FraudData[[#This Row],[location_mismatch]],Table10[Location Mismatch],Table10[Risk Points],0)</f>
        <v>0</v>
      </c>
      <c r="O4776">
        <f>_xlfn.XLOOKUP(FraudData[[#This Row],[device_trust_score]],DeviceRules[Device Min],DeviceRules[Risk Points],,-1)</f>
        <v>1</v>
      </c>
      <c r="P4776">
        <f>_xlfn.XLOOKUP(FraudData[[#This Row],[velocity_last_24h]],VelocityRules[Velocity Min],VelocityRules[Risk Points],,-1)</f>
        <v>0</v>
      </c>
      <c r="Q4776">
        <f>_xlfn.XLOOKUP(FraudData[[#This Row],[merchant_category]],MerchantRules[Merchant Category],MerchantRules[Risk Points],0)</f>
        <v>0</v>
      </c>
      <c r="R4776">
        <f>SUM(FraudData[[#This Row],[Amount Risk]:[Merchant Risk]])</f>
        <v>1</v>
      </c>
      <c r="S4776" t="str" cm="1">
        <f t="array" ref="S4776">_xlfn.IFS(FraudData[[#This Row],[Fraud Risk Score]]&gt;=8,"High Risk",FraudData[[#This Row],[Fraud Risk Score]]&gt;=6,"Medium Risk",TRUE,"Low Risk")</f>
        <v>Low Risk</v>
      </c>
    </row>
    <row r="4777" spans="1:19">
      <c r="A4777">
        <v>4776</v>
      </c>
      <c r="B4777">
        <v>316.35000000000002</v>
      </c>
      <c r="C4777">
        <v>14</v>
      </c>
      <c r="D4777" t="s">
        <v>46</v>
      </c>
      <c r="E4777">
        <v>0</v>
      </c>
      <c r="F4777">
        <v>0</v>
      </c>
      <c r="G4777">
        <v>77</v>
      </c>
      <c r="H4777">
        <v>2</v>
      </c>
      <c r="I4777">
        <v>35</v>
      </c>
      <c r="J4777">
        <v>0</v>
      </c>
      <c r="K4777">
        <f>_xlfn.XLOOKUP(FraudData[[#This Row],[amount]],AmountRules[Amount Min],AmountRules[Risk Points],,-1)</f>
        <v>0</v>
      </c>
      <c r="L4777">
        <f>_xlfn.XLOOKUP(FraudData[[#This Row],[transaction_hour]],TimeRules[Hour Min],TimeRules[Risk Points],,-1)</f>
        <v>0</v>
      </c>
      <c r="M4777">
        <f>_xlfn.XLOOKUP(FraudData[[#This Row],[foreign_transaction]],ForeignRules[Foreign Transaction],ForeignRules[Risk Points],0)</f>
        <v>0</v>
      </c>
      <c r="N4777">
        <f>_xlfn.XLOOKUP(FraudData[[#This Row],[location_mismatch]],Table10[Location Mismatch],Table10[Risk Points],0)</f>
        <v>0</v>
      </c>
      <c r="O4777">
        <f>_xlfn.XLOOKUP(FraudData[[#This Row],[device_trust_score]],DeviceRules[Device Min],DeviceRules[Risk Points],,-1)</f>
        <v>0</v>
      </c>
      <c r="P4777">
        <f>_xlfn.XLOOKUP(FraudData[[#This Row],[velocity_last_24h]],VelocityRules[Velocity Min],VelocityRules[Risk Points],,-1)</f>
        <v>0</v>
      </c>
      <c r="Q4777">
        <f>_xlfn.XLOOKUP(FraudData[[#This Row],[merchant_category]],MerchantRules[Merchant Category],MerchantRules[Risk Points],0)</f>
        <v>0</v>
      </c>
      <c r="R4777">
        <f>SUM(FraudData[[#This Row],[Amount Risk]:[Merchant Risk]])</f>
        <v>0</v>
      </c>
      <c r="S4777" t="str" cm="1">
        <f t="array" ref="S4777">_xlfn.IFS(FraudData[[#This Row],[Fraud Risk Score]]&gt;=8,"High Risk",FraudData[[#This Row],[Fraud Risk Score]]&gt;=6,"Medium Risk",TRUE,"Low Risk")</f>
        <v>Low Risk</v>
      </c>
    </row>
    <row r="4778" spans="1:19">
      <c r="A4778">
        <v>4777</v>
      </c>
      <c r="B4778">
        <v>0.11</v>
      </c>
      <c r="C4778">
        <v>1</v>
      </c>
      <c r="D4778" t="s">
        <v>48</v>
      </c>
      <c r="E4778">
        <v>0</v>
      </c>
      <c r="F4778">
        <v>1</v>
      </c>
      <c r="G4778">
        <v>25</v>
      </c>
      <c r="H4778">
        <v>1</v>
      </c>
      <c r="I4778">
        <v>20</v>
      </c>
      <c r="J4778">
        <v>1</v>
      </c>
      <c r="K4778">
        <f>_xlfn.XLOOKUP(FraudData[[#This Row],[amount]],AmountRules[Amount Min],AmountRules[Risk Points],,-1)</f>
        <v>0</v>
      </c>
      <c r="L4778">
        <f>_xlfn.XLOOKUP(FraudData[[#This Row],[transaction_hour]],TimeRules[Hour Min],TimeRules[Risk Points],,-1)</f>
        <v>3</v>
      </c>
      <c r="M4778">
        <f>_xlfn.XLOOKUP(FraudData[[#This Row],[foreign_transaction]],ForeignRules[Foreign Transaction],ForeignRules[Risk Points],0)</f>
        <v>0</v>
      </c>
      <c r="N4778">
        <f>_xlfn.XLOOKUP(FraudData[[#This Row],[location_mismatch]],Table10[Location Mismatch],Table10[Risk Points],0)</f>
        <v>3</v>
      </c>
      <c r="O4778">
        <f>_xlfn.XLOOKUP(FraudData[[#This Row],[device_trust_score]],DeviceRules[Device Min],DeviceRules[Risk Points],,-1)</f>
        <v>3</v>
      </c>
      <c r="P4778">
        <f>_xlfn.XLOOKUP(FraudData[[#This Row],[velocity_last_24h]],VelocityRules[Velocity Min],VelocityRules[Risk Points],,-1)</f>
        <v>0</v>
      </c>
      <c r="Q4778">
        <f>_xlfn.XLOOKUP(FraudData[[#This Row],[merchant_category]],MerchantRules[Merchant Category],MerchantRules[Risk Points],0)</f>
        <v>0</v>
      </c>
      <c r="R4778">
        <f>SUM(FraudData[[#This Row],[Amount Risk]:[Merchant Risk]])</f>
        <v>9</v>
      </c>
      <c r="S4778" t="str" cm="1">
        <f t="array" ref="S4778">_xlfn.IFS(FraudData[[#This Row],[Fraud Risk Score]]&gt;=8,"High Risk",FraudData[[#This Row],[Fraud Risk Score]]&gt;=6,"Medium Risk",TRUE,"Low Risk")</f>
        <v>High Risk</v>
      </c>
    </row>
    <row r="4779" spans="1:19">
      <c r="A4779">
        <v>4778</v>
      </c>
      <c r="B4779">
        <v>66.22</v>
      </c>
      <c r="C4779">
        <v>9</v>
      </c>
      <c r="D4779" t="s">
        <v>50</v>
      </c>
      <c r="E4779">
        <v>1</v>
      </c>
      <c r="F4779">
        <v>0</v>
      </c>
      <c r="G4779">
        <v>93</v>
      </c>
      <c r="H4779">
        <v>3</v>
      </c>
      <c r="I4779">
        <v>59</v>
      </c>
      <c r="J4779">
        <v>0</v>
      </c>
      <c r="K4779">
        <f>_xlfn.XLOOKUP(FraudData[[#This Row],[amount]],AmountRules[Amount Min],AmountRules[Risk Points],,-1)</f>
        <v>0</v>
      </c>
      <c r="L4779">
        <f>_xlfn.XLOOKUP(FraudData[[#This Row],[transaction_hour]],TimeRules[Hour Min],TimeRules[Risk Points],,-1)</f>
        <v>0</v>
      </c>
      <c r="M4779">
        <f>_xlfn.XLOOKUP(FraudData[[#This Row],[foreign_transaction]],ForeignRules[Foreign Transaction],ForeignRules[Risk Points],0)</f>
        <v>3</v>
      </c>
      <c r="N4779">
        <f>_xlfn.XLOOKUP(FraudData[[#This Row],[location_mismatch]],Table10[Location Mismatch],Table10[Risk Points],0)</f>
        <v>0</v>
      </c>
      <c r="O4779">
        <f>_xlfn.XLOOKUP(FraudData[[#This Row],[device_trust_score]],DeviceRules[Device Min],DeviceRules[Risk Points],,-1)</f>
        <v>0</v>
      </c>
      <c r="P4779">
        <f>_xlfn.XLOOKUP(FraudData[[#This Row],[velocity_last_24h]],VelocityRules[Velocity Min],VelocityRules[Risk Points],,-1)</f>
        <v>0</v>
      </c>
      <c r="Q4779">
        <f>_xlfn.XLOOKUP(FraudData[[#This Row],[merchant_category]],MerchantRules[Merchant Category],MerchantRules[Risk Points],0)</f>
        <v>0</v>
      </c>
      <c r="R4779">
        <f>SUM(FraudData[[#This Row],[Amount Risk]:[Merchant Risk]])</f>
        <v>3</v>
      </c>
      <c r="S4779" t="str" cm="1">
        <f t="array" ref="S4779">_xlfn.IFS(FraudData[[#This Row],[Fraud Risk Score]]&gt;=8,"High Risk",FraudData[[#This Row],[Fraud Risk Score]]&gt;=6,"Medium Risk",TRUE,"Low Risk")</f>
        <v>Low Risk</v>
      </c>
    </row>
    <row r="4780" spans="1:19">
      <c r="A4780">
        <v>4779</v>
      </c>
      <c r="B4780">
        <v>49.67</v>
      </c>
      <c r="C4780">
        <v>12</v>
      </c>
      <c r="D4780" t="s">
        <v>47</v>
      </c>
      <c r="E4780">
        <v>1</v>
      </c>
      <c r="F4780">
        <v>0</v>
      </c>
      <c r="G4780">
        <v>92</v>
      </c>
      <c r="H4780">
        <v>2</v>
      </c>
      <c r="I4780">
        <v>68</v>
      </c>
      <c r="J4780">
        <v>0</v>
      </c>
      <c r="K4780">
        <f>_xlfn.XLOOKUP(FraudData[[#This Row],[amount]],AmountRules[Amount Min],AmountRules[Risk Points],,-1)</f>
        <v>0</v>
      </c>
      <c r="L4780">
        <f>_xlfn.XLOOKUP(FraudData[[#This Row],[transaction_hour]],TimeRules[Hour Min],TimeRules[Risk Points],,-1)</f>
        <v>0</v>
      </c>
      <c r="M4780">
        <f>_xlfn.XLOOKUP(FraudData[[#This Row],[foreign_transaction]],ForeignRules[Foreign Transaction],ForeignRules[Risk Points],0)</f>
        <v>3</v>
      </c>
      <c r="N4780">
        <f>_xlfn.XLOOKUP(FraudData[[#This Row],[location_mismatch]],Table10[Location Mismatch],Table10[Risk Points],0)</f>
        <v>0</v>
      </c>
      <c r="O4780">
        <f>_xlfn.XLOOKUP(FraudData[[#This Row],[device_trust_score]],DeviceRules[Device Min],DeviceRules[Risk Points],,-1)</f>
        <v>0</v>
      </c>
      <c r="P4780">
        <f>_xlfn.XLOOKUP(FraudData[[#This Row],[velocity_last_24h]],VelocityRules[Velocity Min],VelocityRules[Risk Points],,-1)</f>
        <v>0</v>
      </c>
      <c r="Q4780">
        <f>_xlfn.XLOOKUP(FraudData[[#This Row],[merchant_category]],MerchantRules[Merchant Category],MerchantRules[Risk Points],0)</f>
        <v>0</v>
      </c>
      <c r="R4780">
        <f>SUM(FraudData[[#This Row],[Amount Risk]:[Merchant Risk]])</f>
        <v>3</v>
      </c>
      <c r="S4780" t="str" cm="1">
        <f t="array" ref="S4780">_xlfn.IFS(FraudData[[#This Row],[Fraud Risk Score]]&gt;=8,"High Risk",FraudData[[#This Row],[Fraud Risk Score]]&gt;=6,"Medium Risk",TRUE,"Low Risk")</f>
        <v>Low Risk</v>
      </c>
    </row>
    <row r="4781" spans="1:19">
      <c r="A4781">
        <v>4780</v>
      </c>
      <c r="B4781">
        <v>47.88</v>
      </c>
      <c r="C4781">
        <v>17</v>
      </c>
      <c r="D4781" t="s">
        <v>50</v>
      </c>
      <c r="E4781">
        <v>0</v>
      </c>
      <c r="F4781">
        <v>0</v>
      </c>
      <c r="G4781">
        <v>89</v>
      </c>
      <c r="H4781">
        <v>3</v>
      </c>
      <c r="I4781">
        <v>20</v>
      </c>
      <c r="J4781">
        <v>0</v>
      </c>
      <c r="K4781">
        <f>_xlfn.XLOOKUP(FraudData[[#This Row],[amount]],AmountRules[Amount Min],AmountRules[Risk Points],,-1)</f>
        <v>0</v>
      </c>
      <c r="L4781">
        <f>_xlfn.XLOOKUP(FraudData[[#This Row],[transaction_hour]],TimeRules[Hour Min],TimeRules[Risk Points],,-1)</f>
        <v>0</v>
      </c>
      <c r="M4781">
        <f>_xlfn.XLOOKUP(FraudData[[#This Row],[foreign_transaction]],ForeignRules[Foreign Transaction],ForeignRules[Risk Points],0)</f>
        <v>0</v>
      </c>
      <c r="N4781">
        <f>_xlfn.XLOOKUP(FraudData[[#This Row],[location_mismatch]],Table10[Location Mismatch],Table10[Risk Points],0)</f>
        <v>0</v>
      </c>
      <c r="O4781">
        <f>_xlfn.XLOOKUP(FraudData[[#This Row],[device_trust_score]],DeviceRules[Device Min],DeviceRules[Risk Points],,-1)</f>
        <v>0</v>
      </c>
      <c r="P4781">
        <f>_xlfn.XLOOKUP(FraudData[[#This Row],[velocity_last_24h]],VelocityRules[Velocity Min],VelocityRules[Risk Points],,-1)</f>
        <v>0</v>
      </c>
      <c r="Q4781">
        <f>_xlfn.XLOOKUP(FraudData[[#This Row],[merchant_category]],MerchantRules[Merchant Category],MerchantRules[Risk Points],0)</f>
        <v>0</v>
      </c>
      <c r="R4781">
        <f>SUM(FraudData[[#This Row],[Amount Risk]:[Merchant Risk]])</f>
        <v>0</v>
      </c>
      <c r="S4781" t="str" cm="1">
        <f t="array" ref="S4781">_xlfn.IFS(FraudData[[#This Row],[Fraud Risk Score]]&gt;=8,"High Risk",FraudData[[#This Row],[Fraud Risk Score]]&gt;=6,"Medium Risk",TRUE,"Low Risk")</f>
        <v>Low Risk</v>
      </c>
    </row>
    <row r="4782" spans="1:19">
      <c r="A4782">
        <v>4781</v>
      </c>
      <c r="B4782">
        <v>12.71</v>
      </c>
      <c r="C4782">
        <v>22</v>
      </c>
      <c r="D4782" t="s">
        <v>47</v>
      </c>
      <c r="E4782">
        <v>1</v>
      </c>
      <c r="F4782">
        <v>0</v>
      </c>
      <c r="G4782">
        <v>39</v>
      </c>
      <c r="H4782">
        <v>1</v>
      </c>
      <c r="I4782">
        <v>31</v>
      </c>
      <c r="J4782">
        <v>0</v>
      </c>
      <c r="K4782">
        <f>_xlfn.XLOOKUP(FraudData[[#This Row],[amount]],AmountRules[Amount Min],AmountRules[Risk Points],,-1)</f>
        <v>0</v>
      </c>
      <c r="L4782">
        <f>_xlfn.XLOOKUP(FraudData[[#This Row],[transaction_hour]],TimeRules[Hour Min],TimeRules[Risk Points],,-1)</f>
        <v>0</v>
      </c>
      <c r="M4782">
        <f>_xlfn.XLOOKUP(FraudData[[#This Row],[foreign_transaction]],ForeignRules[Foreign Transaction],ForeignRules[Risk Points],0)</f>
        <v>3</v>
      </c>
      <c r="N4782">
        <f>_xlfn.XLOOKUP(FraudData[[#This Row],[location_mismatch]],Table10[Location Mismatch],Table10[Risk Points],0)</f>
        <v>0</v>
      </c>
      <c r="O4782">
        <f>_xlfn.XLOOKUP(FraudData[[#This Row],[device_trust_score]],DeviceRules[Device Min],DeviceRules[Risk Points],,-1)</f>
        <v>2</v>
      </c>
      <c r="P4782">
        <f>_xlfn.XLOOKUP(FraudData[[#This Row],[velocity_last_24h]],VelocityRules[Velocity Min],VelocityRules[Risk Points],,-1)</f>
        <v>0</v>
      </c>
      <c r="Q4782">
        <f>_xlfn.XLOOKUP(FraudData[[#This Row],[merchant_category]],MerchantRules[Merchant Category],MerchantRules[Risk Points],0)</f>
        <v>0</v>
      </c>
      <c r="R4782">
        <f>SUM(FraudData[[#This Row],[Amount Risk]:[Merchant Risk]])</f>
        <v>5</v>
      </c>
      <c r="S4782" t="str" cm="1">
        <f t="array" ref="S4782">_xlfn.IFS(FraudData[[#This Row],[Fraud Risk Score]]&gt;=8,"High Risk",FraudData[[#This Row],[Fraud Risk Score]]&gt;=6,"Medium Risk",TRUE,"Low Risk")</f>
        <v>Low Risk</v>
      </c>
    </row>
    <row r="4783" spans="1:19">
      <c r="A4783">
        <v>4782</v>
      </c>
      <c r="B4783">
        <v>37.29</v>
      </c>
      <c r="C4783">
        <v>10</v>
      </c>
      <c r="D4783" t="s">
        <v>46</v>
      </c>
      <c r="E4783">
        <v>0</v>
      </c>
      <c r="F4783">
        <v>1</v>
      </c>
      <c r="G4783">
        <v>76</v>
      </c>
      <c r="H4783">
        <v>0</v>
      </c>
      <c r="I4783">
        <v>25</v>
      </c>
      <c r="J4783">
        <v>0</v>
      </c>
      <c r="K4783">
        <f>_xlfn.XLOOKUP(FraudData[[#This Row],[amount]],AmountRules[Amount Min],AmountRules[Risk Points],,-1)</f>
        <v>0</v>
      </c>
      <c r="L4783">
        <f>_xlfn.XLOOKUP(FraudData[[#This Row],[transaction_hour]],TimeRules[Hour Min],TimeRules[Risk Points],,-1)</f>
        <v>0</v>
      </c>
      <c r="M4783">
        <f>_xlfn.XLOOKUP(FraudData[[#This Row],[foreign_transaction]],ForeignRules[Foreign Transaction],ForeignRules[Risk Points],0)</f>
        <v>0</v>
      </c>
      <c r="N4783">
        <f>_xlfn.XLOOKUP(FraudData[[#This Row],[location_mismatch]],Table10[Location Mismatch],Table10[Risk Points],0)</f>
        <v>3</v>
      </c>
      <c r="O4783">
        <f>_xlfn.XLOOKUP(FraudData[[#This Row],[device_trust_score]],DeviceRules[Device Min],DeviceRules[Risk Points],,-1)</f>
        <v>0</v>
      </c>
      <c r="P4783">
        <f>_xlfn.XLOOKUP(FraudData[[#This Row],[velocity_last_24h]],VelocityRules[Velocity Min],VelocityRules[Risk Points],,-1)</f>
        <v>0</v>
      </c>
      <c r="Q4783">
        <f>_xlfn.XLOOKUP(FraudData[[#This Row],[merchant_category]],MerchantRules[Merchant Category],MerchantRules[Risk Points],0)</f>
        <v>0</v>
      </c>
      <c r="R4783">
        <f>SUM(FraudData[[#This Row],[Amount Risk]:[Merchant Risk]])</f>
        <v>3</v>
      </c>
      <c r="S4783" t="str" cm="1">
        <f t="array" ref="S4783">_xlfn.IFS(FraudData[[#This Row],[Fraud Risk Score]]&gt;=8,"High Risk",FraudData[[#This Row],[Fraud Risk Score]]&gt;=6,"Medium Risk",TRUE,"Low Risk")</f>
        <v>Low Risk</v>
      </c>
    </row>
    <row r="4784" spans="1:19">
      <c r="A4784">
        <v>4783</v>
      </c>
      <c r="B4784">
        <v>145.97</v>
      </c>
      <c r="C4784">
        <v>12</v>
      </c>
      <c r="D4784" t="s">
        <v>49</v>
      </c>
      <c r="E4784">
        <v>0</v>
      </c>
      <c r="F4784">
        <v>0</v>
      </c>
      <c r="G4784">
        <v>62</v>
      </c>
      <c r="H4784">
        <v>5</v>
      </c>
      <c r="I4784">
        <v>49</v>
      </c>
      <c r="J4784">
        <v>0</v>
      </c>
      <c r="K4784">
        <f>_xlfn.XLOOKUP(FraudData[[#This Row],[amount]],AmountRules[Amount Min],AmountRules[Risk Points],,-1)</f>
        <v>0</v>
      </c>
      <c r="L4784">
        <f>_xlfn.XLOOKUP(FraudData[[#This Row],[transaction_hour]],TimeRules[Hour Min],TimeRules[Risk Points],,-1)</f>
        <v>0</v>
      </c>
      <c r="M4784">
        <f>_xlfn.XLOOKUP(FraudData[[#This Row],[foreign_transaction]],ForeignRules[Foreign Transaction],ForeignRules[Risk Points],0)</f>
        <v>0</v>
      </c>
      <c r="N4784">
        <f>_xlfn.XLOOKUP(FraudData[[#This Row],[location_mismatch]],Table10[Location Mismatch],Table10[Risk Points],0)</f>
        <v>0</v>
      </c>
      <c r="O4784">
        <f>_xlfn.XLOOKUP(FraudData[[#This Row],[device_trust_score]],DeviceRules[Device Min],DeviceRules[Risk Points],,-1)</f>
        <v>1</v>
      </c>
      <c r="P4784">
        <f>_xlfn.XLOOKUP(FraudData[[#This Row],[velocity_last_24h]],VelocityRules[Velocity Min],VelocityRules[Risk Points],,-1)</f>
        <v>3</v>
      </c>
      <c r="Q4784">
        <f>_xlfn.XLOOKUP(FraudData[[#This Row],[merchant_category]],MerchantRules[Merchant Category],MerchantRules[Risk Points],0)</f>
        <v>1</v>
      </c>
      <c r="R4784">
        <f>SUM(FraudData[[#This Row],[Amount Risk]:[Merchant Risk]])</f>
        <v>5</v>
      </c>
      <c r="S4784" t="str" cm="1">
        <f t="array" ref="S4784">_xlfn.IFS(FraudData[[#This Row],[Fraud Risk Score]]&gt;=8,"High Risk",FraudData[[#This Row],[Fraud Risk Score]]&gt;=6,"Medium Risk",TRUE,"Low Risk")</f>
        <v>Low Risk</v>
      </c>
    </row>
    <row r="4785" spans="1:19">
      <c r="A4785">
        <v>4784</v>
      </c>
      <c r="B4785">
        <v>61.99</v>
      </c>
      <c r="C4785">
        <v>18</v>
      </c>
      <c r="D4785" t="s">
        <v>49</v>
      </c>
      <c r="E4785">
        <v>0</v>
      </c>
      <c r="F4785">
        <v>1</v>
      </c>
      <c r="G4785">
        <v>48</v>
      </c>
      <c r="H4785">
        <v>6</v>
      </c>
      <c r="I4785">
        <v>47</v>
      </c>
      <c r="J4785">
        <v>0</v>
      </c>
      <c r="K4785">
        <f>_xlfn.XLOOKUP(FraudData[[#This Row],[amount]],AmountRules[Amount Min],AmountRules[Risk Points],,-1)</f>
        <v>0</v>
      </c>
      <c r="L4785">
        <f>_xlfn.XLOOKUP(FraudData[[#This Row],[transaction_hour]],TimeRules[Hour Min],TimeRules[Risk Points],,-1)</f>
        <v>0</v>
      </c>
      <c r="M4785">
        <f>_xlfn.XLOOKUP(FraudData[[#This Row],[foreign_transaction]],ForeignRules[Foreign Transaction],ForeignRules[Risk Points],0)</f>
        <v>0</v>
      </c>
      <c r="N4785">
        <f>_xlfn.XLOOKUP(FraudData[[#This Row],[location_mismatch]],Table10[Location Mismatch],Table10[Risk Points],0)</f>
        <v>3</v>
      </c>
      <c r="O4785">
        <f>_xlfn.XLOOKUP(FraudData[[#This Row],[device_trust_score]],DeviceRules[Device Min],DeviceRules[Risk Points],,-1)</f>
        <v>2</v>
      </c>
      <c r="P4785">
        <f>_xlfn.XLOOKUP(FraudData[[#This Row],[velocity_last_24h]],VelocityRules[Velocity Min],VelocityRules[Risk Points],,-1)</f>
        <v>3</v>
      </c>
      <c r="Q4785">
        <f>_xlfn.XLOOKUP(FraudData[[#This Row],[merchant_category]],MerchantRules[Merchant Category],MerchantRules[Risk Points],0)</f>
        <v>1</v>
      </c>
      <c r="R4785">
        <f>SUM(FraudData[[#This Row],[Amount Risk]:[Merchant Risk]])</f>
        <v>9</v>
      </c>
      <c r="S4785" t="str" cm="1">
        <f t="array" ref="S4785">_xlfn.IFS(FraudData[[#This Row],[Fraud Risk Score]]&gt;=8,"High Risk",FraudData[[#This Row],[Fraud Risk Score]]&gt;=6,"Medium Risk",TRUE,"Low Risk")</f>
        <v>High Risk</v>
      </c>
    </row>
    <row r="4786" spans="1:19">
      <c r="A4786">
        <v>4785</v>
      </c>
      <c r="B4786">
        <v>97.24</v>
      </c>
      <c r="C4786">
        <v>23</v>
      </c>
      <c r="D4786" t="s">
        <v>46</v>
      </c>
      <c r="E4786">
        <v>0</v>
      </c>
      <c r="F4786">
        <v>1</v>
      </c>
      <c r="G4786">
        <v>47</v>
      </c>
      <c r="H4786">
        <v>2</v>
      </c>
      <c r="I4786">
        <v>36</v>
      </c>
      <c r="J4786">
        <v>0</v>
      </c>
      <c r="K4786">
        <f>_xlfn.XLOOKUP(FraudData[[#This Row],[amount]],AmountRules[Amount Min],AmountRules[Risk Points],,-1)</f>
        <v>0</v>
      </c>
      <c r="L4786">
        <f>_xlfn.XLOOKUP(FraudData[[#This Row],[transaction_hour]],TimeRules[Hour Min],TimeRules[Risk Points],,-1)</f>
        <v>1</v>
      </c>
      <c r="M4786">
        <f>_xlfn.XLOOKUP(FraudData[[#This Row],[foreign_transaction]],ForeignRules[Foreign Transaction],ForeignRules[Risk Points],0)</f>
        <v>0</v>
      </c>
      <c r="N4786">
        <f>_xlfn.XLOOKUP(FraudData[[#This Row],[location_mismatch]],Table10[Location Mismatch],Table10[Risk Points],0)</f>
        <v>3</v>
      </c>
      <c r="O4786">
        <f>_xlfn.XLOOKUP(FraudData[[#This Row],[device_trust_score]],DeviceRules[Device Min],DeviceRules[Risk Points],,-1)</f>
        <v>2</v>
      </c>
      <c r="P4786">
        <f>_xlfn.XLOOKUP(FraudData[[#This Row],[velocity_last_24h]],VelocityRules[Velocity Min],VelocityRules[Risk Points],,-1)</f>
        <v>0</v>
      </c>
      <c r="Q4786">
        <f>_xlfn.XLOOKUP(FraudData[[#This Row],[merchant_category]],MerchantRules[Merchant Category],MerchantRules[Risk Points],0)</f>
        <v>0</v>
      </c>
      <c r="R4786">
        <f>SUM(FraudData[[#This Row],[Amount Risk]:[Merchant Risk]])</f>
        <v>6</v>
      </c>
      <c r="S4786" t="str" cm="1">
        <f t="array" ref="S4786">_xlfn.IFS(FraudData[[#This Row],[Fraud Risk Score]]&gt;=8,"High Risk",FraudData[[#This Row],[Fraud Risk Score]]&gt;=6,"Medium Risk",TRUE,"Low Risk")</f>
        <v>Medium Risk</v>
      </c>
    </row>
    <row r="4787" spans="1:19">
      <c r="A4787">
        <v>4786</v>
      </c>
      <c r="B4787">
        <v>85.14</v>
      </c>
      <c r="C4787">
        <v>23</v>
      </c>
      <c r="D4787" t="s">
        <v>50</v>
      </c>
      <c r="E4787">
        <v>0</v>
      </c>
      <c r="F4787">
        <v>0</v>
      </c>
      <c r="G4787">
        <v>71</v>
      </c>
      <c r="H4787">
        <v>1</v>
      </c>
      <c r="I4787">
        <v>23</v>
      </c>
      <c r="J4787">
        <v>0</v>
      </c>
      <c r="K4787">
        <f>_xlfn.XLOOKUP(FraudData[[#This Row],[amount]],AmountRules[Amount Min],AmountRules[Risk Points],,-1)</f>
        <v>0</v>
      </c>
      <c r="L4787">
        <f>_xlfn.XLOOKUP(FraudData[[#This Row],[transaction_hour]],TimeRules[Hour Min],TimeRules[Risk Points],,-1)</f>
        <v>1</v>
      </c>
      <c r="M4787">
        <f>_xlfn.XLOOKUP(FraudData[[#This Row],[foreign_transaction]],ForeignRules[Foreign Transaction],ForeignRules[Risk Points],0)</f>
        <v>0</v>
      </c>
      <c r="N4787">
        <f>_xlfn.XLOOKUP(FraudData[[#This Row],[location_mismatch]],Table10[Location Mismatch],Table10[Risk Points],0)</f>
        <v>0</v>
      </c>
      <c r="O4787">
        <f>_xlfn.XLOOKUP(FraudData[[#This Row],[device_trust_score]],DeviceRules[Device Min],DeviceRules[Risk Points],,-1)</f>
        <v>0</v>
      </c>
      <c r="P4787">
        <f>_xlfn.XLOOKUP(FraudData[[#This Row],[velocity_last_24h]],VelocityRules[Velocity Min],VelocityRules[Risk Points],,-1)</f>
        <v>0</v>
      </c>
      <c r="Q4787">
        <f>_xlfn.XLOOKUP(FraudData[[#This Row],[merchant_category]],MerchantRules[Merchant Category],MerchantRules[Risk Points],0)</f>
        <v>0</v>
      </c>
      <c r="R4787">
        <f>SUM(FraudData[[#This Row],[Amount Risk]:[Merchant Risk]])</f>
        <v>1</v>
      </c>
      <c r="S4787" t="str" cm="1">
        <f t="array" ref="S4787">_xlfn.IFS(FraudData[[#This Row],[Fraud Risk Score]]&gt;=8,"High Risk",FraudData[[#This Row],[Fraud Risk Score]]&gt;=6,"Medium Risk",TRUE,"Low Risk")</f>
        <v>Low Risk</v>
      </c>
    </row>
    <row r="4788" spans="1:19">
      <c r="A4788">
        <v>4787</v>
      </c>
      <c r="B4788">
        <v>375.61</v>
      </c>
      <c r="C4788">
        <v>21</v>
      </c>
      <c r="D4788" t="s">
        <v>47</v>
      </c>
      <c r="E4788">
        <v>0</v>
      </c>
      <c r="F4788">
        <v>1</v>
      </c>
      <c r="G4788">
        <v>31</v>
      </c>
      <c r="H4788">
        <v>0</v>
      </c>
      <c r="I4788">
        <v>26</v>
      </c>
      <c r="J4788">
        <v>0</v>
      </c>
      <c r="K4788">
        <f>_xlfn.XLOOKUP(FraudData[[#This Row],[amount]],AmountRules[Amount Min],AmountRules[Risk Points],,-1)</f>
        <v>0</v>
      </c>
      <c r="L4788">
        <f>_xlfn.XLOOKUP(FraudData[[#This Row],[transaction_hour]],TimeRules[Hour Min],TimeRules[Risk Points],,-1)</f>
        <v>0</v>
      </c>
      <c r="M4788">
        <f>_xlfn.XLOOKUP(FraudData[[#This Row],[foreign_transaction]],ForeignRules[Foreign Transaction],ForeignRules[Risk Points],0)</f>
        <v>0</v>
      </c>
      <c r="N4788">
        <f>_xlfn.XLOOKUP(FraudData[[#This Row],[location_mismatch]],Table10[Location Mismatch],Table10[Risk Points],0)</f>
        <v>3</v>
      </c>
      <c r="O4788">
        <f>_xlfn.XLOOKUP(FraudData[[#This Row],[device_trust_score]],DeviceRules[Device Min],DeviceRules[Risk Points],,-1)</f>
        <v>2</v>
      </c>
      <c r="P4788">
        <f>_xlfn.XLOOKUP(FraudData[[#This Row],[velocity_last_24h]],VelocityRules[Velocity Min],VelocityRules[Risk Points],,-1)</f>
        <v>0</v>
      </c>
      <c r="Q4788">
        <f>_xlfn.XLOOKUP(FraudData[[#This Row],[merchant_category]],MerchantRules[Merchant Category],MerchantRules[Risk Points],0)</f>
        <v>0</v>
      </c>
      <c r="R4788">
        <f>SUM(FraudData[[#This Row],[Amount Risk]:[Merchant Risk]])</f>
        <v>5</v>
      </c>
      <c r="S4788" t="str" cm="1">
        <f t="array" ref="S4788">_xlfn.IFS(FraudData[[#This Row],[Fraud Risk Score]]&gt;=8,"High Risk",FraudData[[#This Row],[Fraud Risk Score]]&gt;=6,"Medium Risk",TRUE,"Low Risk")</f>
        <v>Low Risk</v>
      </c>
    </row>
    <row r="4789" spans="1:19">
      <c r="A4789">
        <v>4788</v>
      </c>
      <c r="B4789">
        <v>424.27</v>
      </c>
      <c r="C4789">
        <v>4</v>
      </c>
      <c r="D4789" t="s">
        <v>49</v>
      </c>
      <c r="E4789">
        <v>0</v>
      </c>
      <c r="F4789">
        <v>0</v>
      </c>
      <c r="G4789">
        <v>55</v>
      </c>
      <c r="H4789">
        <v>3</v>
      </c>
      <c r="I4789">
        <v>65</v>
      </c>
      <c r="J4789">
        <v>0</v>
      </c>
      <c r="K4789">
        <f>_xlfn.XLOOKUP(FraudData[[#This Row],[amount]],AmountRules[Amount Min],AmountRules[Risk Points],,-1)</f>
        <v>0</v>
      </c>
      <c r="L4789">
        <f>_xlfn.XLOOKUP(FraudData[[#This Row],[transaction_hour]],TimeRules[Hour Min],TimeRules[Risk Points],,-1)</f>
        <v>0</v>
      </c>
      <c r="M4789">
        <f>_xlfn.XLOOKUP(FraudData[[#This Row],[foreign_transaction]],ForeignRules[Foreign Transaction],ForeignRules[Risk Points],0)</f>
        <v>0</v>
      </c>
      <c r="N4789">
        <f>_xlfn.XLOOKUP(FraudData[[#This Row],[location_mismatch]],Table10[Location Mismatch],Table10[Risk Points],0)</f>
        <v>0</v>
      </c>
      <c r="O4789">
        <f>_xlfn.XLOOKUP(FraudData[[#This Row],[device_trust_score]],DeviceRules[Device Min],DeviceRules[Risk Points],,-1)</f>
        <v>1</v>
      </c>
      <c r="P4789">
        <f>_xlfn.XLOOKUP(FraudData[[#This Row],[velocity_last_24h]],VelocityRules[Velocity Min],VelocityRules[Risk Points],,-1)</f>
        <v>0</v>
      </c>
      <c r="Q4789">
        <f>_xlfn.XLOOKUP(FraudData[[#This Row],[merchant_category]],MerchantRules[Merchant Category],MerchantRules[Risk Points],0)</f>
        <v>1</v>
      </c>
      <c r="R4789">
        <f>SUM(FraudData[[#This Row],[Amount Risk]:[Merchant Risk]])</f>
        <v>2</v>
      </c>
      <c r="S4789" t="str" cm="1">
        <f t="array" ref="S4789">_xlfn.IFS(FraudData[[#This Row],[Fraud Risk Score]]&gt;=8,"High Risk",FraudData[[#This Row],[Fraud Risk Score]]&gt;=6,"Medium Risk",TRUE,"Low Risk")</f>
        <v>Low Risk</v>
      </c>
    </row>
    <row r="4790" spans="1:19">
      <c r="A4790">
        <v>4789</v>
      </c>
      <c r="B4790">
        <v>122.25</v>
      </c>
      <c r="C4790">
        <v>2</v>
      </c>
      <c r="D4790" t="s">
        <v>47</v>
      </c>
      <c r="E4790">
        <v>0</v>
      </c>
      <c r="F4790">
        <v>0</v>
      </c>
      <c r="G4790">
        <v>31</v>
      </c>
      <c r="H4790">
        <v>3</v>
      </c>
      <c r="I4790">
        <v>47</v>
      </c>
      <c r="J4790">
        <v>0</v>
      </c>
      <c r="K4790">
        <f>_xlfn.XLOOKUP(FraudData[[#This Row],[amount]],AmountRules[Amount Min],AmountRules[Risk Points],,-1)</f>
        <v>0</v>
      </c>
      <c r="L4790">
        <f>_xlfn.XLOOKUP(FraudData[[#This Row],[transaction_hour]],TimeRules[Hour Min],TimeRules[Risk Points],,-1)</f>
        <v>3</v>
      </c>
      <c r="M4790">
        <f>_xlfn.XLOOKUP(FraudData[[#This Row],[foreign_transaction]],ForeignRules[Foreign Transaction],ForeignRules[Risk Points],0)</f>
        <v>0</v>
      </c>
      <c r="N4790">
        <f>_xlfn.XLOOKUP(FraudData[[#This Row],[location_mismatch]],Table10[Location Mismatch],Table10[Risk Points],0)</f>
        <v>0</v>
      </c>
      <c r="O4790">
        <f>_xlfn.XLOOKUP(FraudData[[#This Row],[device_trust_score]],DeviceRules[Device Min],DeviceRules[Risk Points],,-1)</f>
        <v>2</v>
      </c>
      <c r="P4790">
        <f>_xlfn.XLOOKUP(FraudData[[#This Row],[velocity_last_24h]],VelocityRules[Velocity Min],VelocityRules[Risk Points],,-1)</f>
        <v>0</v>
      </c>
      <c r="Q4790">
        <f>_xlfn.XLOOKUP(FraudData[[#This Row],[merchant_category]],MerchantRules[Merchant Category],MerchantRules[Risk Points],0)</f>
        <v>0</v>
      </c>
      <c r="R4790">
        <f>SUM(FraudData[[#This Row],[Amount Risk]:[Merchant Risk]])</f>
        <v>5</v>
      </c>
      <c r="S4790" t="str" cm="1">
        <f t="array" ref="S4790">_xlfn.IFS(FraudData[[#This Row],[Fraud Risk Score]]&gt;=8,"High Risk",FraudData[[#This Row],[Fraud Risk Score]]&gt;=6,"Medium Risk",TRUE,"Low Risk")</f>
        <v>Low Risk</v>
      </c>
    </row>
    <row r="4791" spans="1:19">
      <c r="A4791">
        <v>4790</v>
      </c>
      <c r="B4791">
        <v>72.13</v>
      </c>
      <c r="C4791">
        <v>18</v>
      </c>
      <c r="D4791" t="s">
        <v>46</v>
      </c>
      <c r="E4791">
        <v>0</v>
      </c>
      <c r="F4791">
        <v>0</v>
      </c>
      <c r="G4791">
        <v>28</v>
      </c>
      <c r="H4791">
        <v>2</v>
      </c>
      <c r="I4791">
        <v>23</v>
      </c>
      <c r="J4791">
        <v>0</v>
      </c>
      <c r="K4791">
        <f>_xlfn.XLOOKUP(FraudData[[#This Row],[amount]],AmountRules[Amount Min],AmountRules[Risk Points],,-1)</f>
        <v>0</v>
      </c>
      <c r="L4791">
        <f>_xlfn.XLOOKUP(FraudData[[#This Row],[transaction_hour]],TimeRules[Hour Min],TimeRules[Risk Points],,-1)</f>
        <v>0</v>
      </c>
      <c r="M4791">
        <f>_xlfn.XLOOKUP(FraudData[[#This Row],[foreign_transaction]],ForeignRules[Foreign Transaction],ForeignRules[Risk Points],0)</f>
        <v>0</v>
      </c>
      <c r="N4791">
        <f>_xlfn.XLOOKUP(FraudData[[#This Row],[location_mismatch]],Table10[Location Mismatch],Table10[Risk Points],0)</f>
        <v>0</v>
      </c>
      <c r="O4791">
        <f>_xlfn.XLOOKUP(FraudData[[#This Row],[device_trust_score]],DeviceRules[Device Min],DeviceRules[Risk Points],,-1)</f>
        <v>3</v>
      </c>
      <c r="P4791">
        <f>_xlfn.XLOOKUP(FraudData[[#This Row],[velocity_last_24h]],VelocityRules[Velocity Min],VelocityRules[Risk Points],,-1)</f>
        <v>0</v>
      </c>
      <c r="Q4791">
        <f>_xlfn.XLOOKUP(FraudData[[#This Row],[merchant_category]],MerchantRules[Merchant Category],MerchantRules[Risk Points],0)</f>
        <v>0</v>
      </c>
      <c r="R4791">
        <f>SUM(FraudData[[#This Row],[Amount Risk]:[Merchant Risk]])</f>
        <v>3</v>
      </c>
      <c r="S4791" t="str" cm="1">
        <f t="array" ref="S4791">_xlfn.IFS(FraudData[[#This Row],[Fraud Risk Score]]&gt;=8,"High Risk",FraudData[[#This Row],[Fraud Risk Score]]&gt;=6,"Medium Risk",TRUE,"Low Risk")</f>
        <v>Low Risk</v>
      </c>
    </row>
    <row r="4792" spans="1:19">
      <c r="A4792">
        <v>4791</v>
      </c>
      <c r="B4792">
        <v>20.329999999999998</v>
      </c>
      <c r="C4792">
        <v>22</v>
      </c>
      <c r="D4792" t="s">
        <v>50</v>
      </c>
      <c r="E4792">
        <v>0</v>
      </c>
      <c r="F4792">
        <v>0</v>
      </c>
      <c r="G4792">
        <v>78</v>
      </c>
      <c r="H4792">
        <v>2</v>
      </c>
      <c r="I4792">
        <v>65</v>
      </c>
      <c r="J4792">
        <v>0</v>
      </c>
      <c r="K4792">
        <f>_xlfn.XLOOKUP(FraudData[[#This Row],[amount]],AmountRules[Amount Min],AmountRules[Risk Points],,-1)</f>
        <v>0</v>
      </c>
      <c r="L4792">
        <f>_xlfn.XLOOKUP(FraudData[[#This Row],[transaction_hour]],TimeRules[Hour Min],TimeRules[Risk Points],,-1)</f>
        <v>0</v>
      </c>
      <c r="M4792">
        <f>_xlfn.XLOOKUP(FraudData[[#This Row],[foreign_transaction]],ForeignRules[Foreign Transaction],ForeignRules[Risk Points],0)</f>
        <v>0</v>
      </c>
      <c r="N4792">
        <f>_xlfn.XLOOKUP(FraudData[[#This Row],[location_mismatch]],Table10[Location Mismatch],Table10[Risk Points],0)</f>
        <v>0</v>
      </c>
      <c r="O4792">
        <f>_xlfn.XLOOKUP(FraudData[[#This Row],[device_trust_score]],DeviceRules[Device Min],DeviceRules[Risk Points],,-1)</f>
        <v>0</v>
      </c>
      <c r="P4792">
        <f>_xlfn.XLOOKUP(FraudData[[#This Row],[velocity_last_24h]],VelocityRules[Velocity Min],VelocityRules[Risk Points],,-1)</f>
        <v>0</v>
      </c>
      <c r="Q4792">
        <f>_xlfn.XLOOKUP(FraudData[[#This Row],[merchant_category]],MerchantRules[Merchant Category],MerchantRules[Risk Points],0)</f>
        <v>0</v>
      </c>
      <c r="R4792">
        <f>SUM(FraudData[[#This Row],[Amount Risk]:[Merchant Risk]])</f>
        <v>0</v>
      </c>
      <c r="S4792" t="str" cm="1">
        <f t="array" ref="S4792">_xlfn.IFS(FraudData[[#This Row],[Fraud Risk Score]]&gt;=8,"High Risk",FraudData[[#This Row],[Fraud Risk Score]]&gt;=6,"Medium Risk",TRUE,"Low Risk")</f>
        <v>Low Risk</v>
      </c>
    </row>
    <row r="4793" spans="1:19">
      <c r="A4793">
        <v>4792</v>
      </c>
      <c r="B4793">
        <v>551.91999999999996</v>
      </c>
      <c r="C4793">
        <v>12</v>
      </c>
      <c r="D4793" t="s">
        <v>47</v>
      </c>
      <c r="E4793">
        <v>0</v>
      </c>
      <c r="F4793">
        <v>0</v>
      </c>
      <c r="G4793">
        <v>76</v>
      </c>
      <c r="H4793">
        <v>0</v>
      </c>
      <c r="I4793">
        <v>48</v>
      </c>
      <c r="J4793">
        <v>0</v>
      </c>
      <c r="K4793">
        <f>_xlfn.XLOOKUP(FraudData[[#This Row],[amount]],AmountRules[Amount Min],AmountRules[Risk Points],,-1)</f>
        <v>1</v>
      </c>
      <c r="L4793">
        <f>_xlfn.XLOOKUP(FraudData[[#This Row],[transaction_hour]],TimeRules[Hour Min],TimeRules[Risk Points],,-1)</f>
        <v>0</v>
      </c>
      <c r="M4793">
        <f>_xlfn.XLOOKUP(FraudData[[#This Row],[foreign_transaction]],ForeignRules[Foreign Transaction],ForeignRules[Risk Points],0)</f>
        <v>0</v>
      </c>
      <c r="N4793">
        <f>_xlfn.XLOOKUP(FraudData[[#This Row],[location_mismatch]],Table10[Location Mismatch],Table10[Risk Points],0)</f>
        <v>0</v>
      </c>
      <c r="O4793">
        <f>_xlfn.XLOOKUP(FraudData[[#This Row],[device_trust_score]],DeviceRules[Device Min],DeviceRules[Risk Points],,-1)</f>
        <v>0</v>
      </c>
      <c r="P4793">
        <f>_xlfn.XLOOKUP(FraudData[[#This Row],[velocity_last_24h]],VelocityRules[Velocity Min],VelocityRules[Risk Points],,-1)</f>
        <v>0</v>
      </c>
      <c r="Q4793">
        <f>_xlfn.XLOOKUP(FraudData[[#This Row],[merchant_category]],MerchantRules[Merchant Category],MerchantRules[Risk Points],0)</f>
        <v>0</v>
      </c>
      <c r="R4793">
        <f>SUM(FraudData[[#This Row],[Amount Risk]:[Merchant Risk]])</f>
        <v>1</v>
      </c>
      <c r="S4793" t="str" cm="1">
        <f t="array" ref="S4793">_xlfn.IFS(FraudData[[#This Row],[Fraud Risk Score]]&gt;=8,"High Risk",FraudData[[#This Row],[Fraud Risk Score]]&gt;=6,"Medium Risk",TRUE,"Low Risk")</f>
        <v>Low Risk</v>
      </c>
    </row>
    <row r="4794" spans="1:19">
      <c r="A4794">
        <v>4793</v>
      </c>
      <c r="B4794">
        <v>11.18</v>
      </c>
      <c r="C4794">
        <v>4</v>
      </c>
      <c r="D4794" t="s">
        <v>50</v>
      </c>
      <c r="E4794">
        <v>0</v>
      </c>
      <c r="F4794">
        <v>0</v>
      </c>
      <c r="G4794">
        <v>72</v>
      </c>
      <c r="H4794">
        <v>1</v>
      </c>
      <c r="I4794">
        <v>59</v>
      </c>
      <c r="J4794">
        <v>0</v>
      </c>
      <c r="K4794">
        <f>_xlfn.XLOOKUP(FraudData[[#This Row],[amount]],AmountRules[Amount Min],AmountRules[Risk Points],,-1)</f>
        <v>0</v>
      </c>
      <c r="L4794">
        <f>_xlfn.XLOOKUP(FraudData[[#This Row],[transaction_hour]],TimeRules[Hour Min],TimeRules[Risk Points],,-1)</f>
        <v>0</v>
      </c>
      <c r="M4794">
        <f>_xlfn.XLOOKUP(FraudData[[#This Row],[foreign_transaction]],ForeignRules[Foreign Transaction],ForeignRules[Risk Points],0)</f>
        <v>0</v>
      </c>
      <c r="N4794">
        <f>_xlfn.XLOOKUP(FraudData[[#This Row],[location_mismatch]],Table10[Location Mismatch],Table10[Risk Points],0)</f>
        <v>0</v>
      </c>
      <c r="O4794">
        <f>_xlfn.XLOOKUP(FraudData[[#This Row],[device_trust_score]],DeviceRules[Device Min],DeviceRules[Risk Points],,-1)</f>
        <v>0</v>
      </c>
      <c r="P4794">
        <f>_xlfn.XLOOKUP(FraudData[[#This Row],[velocity_last_24h]],VelocityRules[Velocity Min],VelocityRules[Risk Points],,-1)</f>
        <v>0</v>
      </c>
      <c r="Q4794">
        <f>_xlfn.XLOOKUP(FraudData[[#This Row],[merchant_category]],MerchantRules[Merchant Category],MerchantRules[Risk Points],0)</f>
        <v>0</v>
      </c>
      <c r="R4794">
        <f>SUM(FraudData[[#This Row],[Amount Risk]:[Merchant Risk]])</f>
        <v>0</v>
      </c>
      <c r="S4794" t="str" cm="1">
        <f t="array" ref="S4794">_xlfn.IFS(FraudData[[#This Row],[Fraud Risk Score]]&gt;=8,"High Risk",FraudData[[#This Row],[Fraud Risk Score]]&gt;=6,"Medium Risk",TRUE,"Low Risk")</f>
        <v>Low Risk</v>
      </c>
    </row>
    <row r="4795" spans="1:19">
      <c r="A4795">
        <v>4794</v>
      </c>
      <c r="B4795">
        <v>63.6</v>
      </c>
      <c r="C4795">
        <v>11</v>
      </c>
      <c r="D4795" t="s">
        <v>49</v>
      </c>
      <c r="E4795">
        <v>0</v>
      </c>
      <c r="F4795">
        <v>0</v>
      </c>
      <c r="G4795">
        <v>90</v>
      </c>
      <c r="H4795">
        <v>2</v>
      </c>
      <c r="I4795">
        <v>38</v>
      </c>
      <c r="J4795">
        <v>0</v>
      </c>
      <c r="K4795">
        <f>_xlfn.XLOOKUP(FraudData[[#This Row],[amount]],AmountRules[Amount Min],AmountRules[Risk Points],,-1)</f>
        <v>0</v>
      </c>
      <c r="L4795">
        <f>_xlfn.XLOOKUP(FraudData[[#This Row],[transaction_hour]],TimeRules[Hour Min],TimeRules[Risk Points],,-1)</f>
        <v>0</v>
      </c>
      <c r="M4795">
        <f>_xlfn.XLOOKUP(FraudData[[#This Row],[foreign_transaction]],ForeignRules[Foreign Transaction],ForeignRules[Risk Points],0)</f>
        <v>0</v>
      </c>
      <c r="N4795">
        <f>_xlfn.XLOOKUP(FraudData[[#This Row],[location_mismatch]],Table10[Location Mismatch],Table10[Risk Points],0)</f>
        <v>0</v>
      </c>
      <c r="O4795">
        <f>_xlfn.XLOOKUP(FraudData[[#This Row],[device_trust_score]],DeviceRules[Device Min],DeviceRules[Risk Points],,-1)</f>
        <v>0</v>
      </c>
      <c r="P4795">
        <f>_xlfn.XLOOKUP(FraudData[[#This Row],[velocity_last_24h]],VelocityRules[Velocity Min],VelocityRules[Risk Points],,-1)</f>
        <v>0</v>
      </c>
      <c r="Q4795">
        <f>_xlfn.XLOOKUP(FraudData[[#This Row],[merchant_category]],MerchantRules[Merchant Category],MerchantRules[Risk Points],0)</f>
        <v>1</v>
      </c>
      <c r="R4795">
        <f>SUM(FraudData[[#This Row],[Amount Risk]:[Merchant Risk]])</f>
        <v>1</v>
      </c>
      <c r="S4795" t="str" cm="1">
        <f t="array" ref="S4795">_xlfn.IFS(FraudData[[#This Row],[Fraud Risk Score]]&gt;=8,"High Risk",FraudData[[#This Row],[Fraud Risk Score]]&gt;=6,"Medium Risk",TRUE,"Low Risk")</f>
        <v>Low Risk</v>
      </c>
    </row>
    <row r="4796" spans="1:19">
      <c r="A4796">
        <v>4795</v>
      </c>
      <c r="B4796">
        <v>63.7</v>
      </c>
      <c r="C4796">
        <v>13</v>
      </c>
      <c r="D4796" t="s">
        <v>47</v>
      </c>
      <c r="E4796">
        <v>0</v>
      </c>
      <c r="F4796">
        <v>0</v>
      </c>
      <c r="G4796">
        <v>78</v>
      </c>
      <c r="H4796">
        <v>5</v>
      </c>
      <c r="I4796">
        <v>57</v>
      </c>
      <c r="J4796">
        <v>0</v>
      </c>
      <c r="K4796">
        <f>_xlfn.XLOOKUP(FraudData[[#This Row],[amount]],AmountRules[Amount Min],AmountRules[Risk Points],,-1)</f>
        <v>0</v>
      </c>
      <c r="L4796">
        <f>_xlfn.XLOOKUP(FraudData[[#This Row],[transaction_hour]],TimeRules[Hour Min],TimeRules[Risk Points],,-1)</f>
        <v>0</v>
      </c>
      <c r="M4796">
        <f>_xlfn.XLOOKUP(FraudData[[#This Row],[foreign_transaction]],ForeignRules[Foreign Transaction],ForeignRules[Risk Points],0)</f>
        <v>0</v>
      </c>
      <c r="N4796">
        <f>_xlfn.XLOOKUP(FraudData[[#This Row],[location_mismatch]],Table10[Location Mismatch],Table10[Risk Points],0)</f>
        <v>0</v>
      </c>
      <c r="O4796">
        <f>_xlfn.XLOOKUP(FraudData[[#This Row],[device_trust_score]],DeviceRules[Device Min],DeviceRules[Risk Points],,-1)</f>
        <v>0</v>
      </c>
      <c r="P4796">
        <f>_xlfn.XLOOKUP(FraudData[[#This Row],[velocity_last_24h]],VelocityRules[Velocity Min],VelocityRules[Risk Points],,-1)</f>
        <v>3</v>
      </c>
      <c r="Q4796">
        <f>_xlfn.XLOOKUP(FraudData[[#This Row],[merchant_category]],MerchantRules[Merchant Category],MerchantRules[Risk Points],0)</f>
        <v>0</v>
      </c>
      <c r="R4796">
        <f>SUM(FraudData[[#This Row],[Amount Risk]:[Merchant Risk]])</f>
        <v>3</v>
      </c>
      <c r="S4796" t="str" cm="1">
        <f t="array" ref="S4796">_xlfn.IFS(FraudData[[#This Row],[Fraud Risk Score]]&gt;=8,"High Risk",FraudData[[#This Row],[Fraud Risk Score]]&gt;=6,"Medium Risk",TRUE,"Low Risk")</f>
        <v>Low Risk</v>
      </c>
    </row>
    <row r="4797" spans="1:19">
      <c r="A4797">
        <v>4796</v>
      </c>
      <c r="B4797">
        <v>69.53</v>
      </c>
      <c r="C4797">
        <v>5</v>
      </c>
      <c r="D4797" t="s">
        <v>48</v>
      </c>
      <c r="E4797">
        <v>0</v>
      </c>
      <c r="F4797">
        <v>0</v>
      </c>
      <c r="G4797">
        <v>78</v>
      </c>
      <c r="H4797">
        <v>1</v>
      </c>
      <c r="I4797">
        <v>32</v>
      </c>
      <c r="J4797">
        <v>0</v>
      </c>
      <c r="K4797">
        <f>_xlfn.XLOOKUP(FraudData[[#This Row],[amount]],AmountRules[Amount Min],AmountRules[Risk Points],,-1)</f>
        <v>0</v>
      </c>
      <c r="L4797">
        <f>_xlfn.XLOOKUP(FraudData[[#This Row],[transaction_hour]],TimeRules[Hour Min],TimeRules[Risk Points],,-1)</f>
        <v>0</v>
      </c>
      <c r="M4797">
        <f>_xlfn.XLOOKUP(FraudData[[#This Row],[foreign_transaction]],ForeignRules[Foreign Transaction],ForeignRules[Risk Points],0)</f>
        <v>0</v>
      </c>
      <c r="N4797">
        <f>_xlfn.XLOOKUP(FraudData[[#This Row],[location_mismatch]],Table10[Location Mismatch],Table10[Risk Points],0)</f>
        <v>0</v>
      </c>
      <c r="O4797">
        <f>_xlfn.XLOOKUP(FraudData[[#This Row],[device_trust_score]],DeviceRules[Device Min],DeviceRules[Risk Points],,-1)</f>
        <v>0</v>
      </c>
      <c r="P4797">
        <f>_xlfn.XLOOKUP(FraudData[[#This Row],[velocity_last_24h]],VelocityRules[Velocity Min],VelocityRules[Risk Points],,-1)</f>
        <v>0</v>
      </c>
      <c r="Q4797">
        <f>_xlfn.XLOOKUP(FraudData[[#This Row],[merchant_category]],MerchantRules[Merchant Category],MerchantRules[Risk Points],0)</f>
        <v>0</v>
      </c>
      <c r="R4797">
        <f>SUM(FraudData[[#This Row],[Amount Risk]:[Merchant Risk]])</f>
        <v>0</v>
      </c>
      <c r="S4797" t="str" cm="1">
        <f t="array" ref="S4797">_xlfn.IFS(FraudData[[#This Row],[Fraud Risk Score]]&gt;=8,"High Risk",FraudData[[#This Row],[Fraud Risk Score]]&gt;=6,"Medium Risk",TRUE,"Low Risk")</f>
        <v>Low Risk</v>
      </c>
    </row>
    <row r="4798" spans="1:19">
      <c r="A4798">
        <v>4797</v>
      </c>
      <c r="B4798">
        <v>32.299999999999997</v>
      </c>
      <c r="C4798">
        <v>21</v>
      </c>
      <c r="D4798" t="s">
        <v>49</v>
      </c>
      <c r="E4798">
        <v>0</v>
      </c>
      <c r="F4798">
        <v>0</v>
      </c>
      <c r="G4798">
        <v>69</v>
      </c>
      <c r="H4798">
        <v>1</v>
      </c>
      <c r="I4798">
        <v>60</v>
      </c>
      <c r="J4798">
        <v>0</v>
      </c>
      <c r="K4798">
        <f>_xlfn.XLOOKUP(FraudData[[#This Row],[amount]],AmountRules[Amount Min],AmountRules[Risk Points],,-1)</f>
        <v>0</v>
      </c>
      <c r="L4798">
        <f>_xlfn.XLOOKUP(FraudData[[#This Row],[transaction_hour]],TimeRules[Hour Min],TimeRules[Risk Points],,-1)</f>
        <v>0</v>
      </c>
      <c r="M4798">
        <f>_xlfn.XLOOKUP(FraudData[[#This Row],[foreign_transaction]],ForeignRules[Foreign Transaction],ForeignRules[Risk Points],0)</f>
        <v>0</v>
      </c>
      <c r="N4798">
        <f>_xlfn.XLOOKUP(FraudData[[#This Row],[location_mismatch]],Table10[Location Mismatch],Table10[Risk Points],0)</f>
        <v>0</v>
      </c>
      <c r="O4798">
        <f>_xlfn.XLOOKUP(FraudData[[#This Row],[device_trust_score]],DeviceRules[Device Min],DeviceRules[Risk Points],,-1)</f>
        <v>1</v>
      </c>
      <c r="P4798">
        <f>_xlfn.XLOOKUP(FraudData[[#This Row],[velocity_last_24h]],VelocityRules[Velocity Min],VelocityRules[Risk Points],,-1)</f>
        <v>0</v>
      </c>
      <c r="Q4798">
        <f>_xlfn.XLOOKUP(FraudData[[#This Row],[merchant_category]],MerchantRules[Merchant Category],MerchantRules[Risk Points],0)</f>
        <v>1</v>
      </c>
      <c r="R4798">
        <f>SUM(FraudData[[#This Row],[Amount Risk]:[Merchant Risk]])</f>
        <v>2</v>
      </c>
      <c r="S4798" t="str" cm="1">
        <f t="array" ref="S4798">_xlfn.IFS(FraudData[[#This Row],[Fraud Risk Score]]&gt;=8,"High Risk",FraudData[[#This Row],[Fraud Risk Score]]&gt;=6,"Medium Risk",TRUE,"Low Risk")</f>
        <v>Low Risk</v>
      </c>
    </row>
    <row r="4799" spans="1:19">
      <c r="A4799">
        <v>4798</v>
      </c>
      <c r="B4799">
        <v>275.14999999999998</v>
      </c>
      <c r="C4799">
        <v>8</v>
      </c>
      <c r="D4799" t="s">
        <v>50</v>
      </c>
      <c r="E4799">
        <v>0</v>
      </c>
      <c r="F4799">
        <v>0</v>
      </c>
      <c r="G4799">
        <v>64</v>
      </c>
      <c r="H4799">
        <v>2</v>
      </c>
      <c r="I4799">
        <v>38</v>
      </c>
      <c r="J4799">
        <v>0</v>
      </c>
      <c r="K4799">
        <f>_xlfn.XLOOKUP(FraudData[[#This Row],[amount]],AmountRules[Amount Min],AmountRules[Risk Points],,-1)</f>
        <v>0</v>
      </c>
      <c r="L4799">
        <f>_xlfn.XLOOKUP(FraudData[[#This Row],[transaction_hour]],TimeRules[Hour Min],TimeRules[Risk Points],,-1)</f>
        <v>0</v>
      </c>
      <c r="M4799">
        <f>_xlfn.XLOOKUP(FraudData[[#This Row],[foreign_transaction]],ForeignRules[Foreign Transaction],ForeignRules[Risk Points],0)</f>
        <v>0</v>
      </c>
      <c r="N4799">
        <f>_xlfn.XLOOKUP(FraudData[[#This Row],[location_mismatch]],Table10[Location Mismatch],Table10[Risk Points],0)</f>
        <v>0</v>
      </c>
      <c r="O4799">
        <f>_xlfn.XLOOKUP(FraudData[[#This Row],[device_trust_score]],DeviceRules[Device Min],DeviceRules[Risk Points],,-1)</f>
        <v>1</v>
      </c>
      <c r="P4799">
        <f>_xlfn.XLOOKUP(FraudData[[#This Row],[velocity_last_24h]],VelocityRules[Velocity Min],VelocityRules[Risk Points],,-1)</f>
        <v>0</v>
      </c>
      <c r="Q4799">
        <f>_xlfn.XLOOKUP(FraudData[[#This Row],[merchant_category]],MerchantRules[Merchant Category],MerchantRules[Risk Points],0)</f>
        <v>0</v>
      </c>
      <c r="R4799">
        <f>SUM(FraudData[[#This Row],[Amount Risk]:[Merchant Risk]])</f>
        <v>1</v>
      </c>
      <c r="S4799" t="str" cm="1">
        <f t="array" ref="S4799">_xlfn.IFS(FraudData[[#This Row],[Fraud Risk Score]]&gt;=8,"High Risk",FraudData[[#This Row],[Fraud Risk Score]]&gt;=6,"Medium Risk",TRUE,"Low Risk")</f>
        <v>Low Risk</v>
      </c>
    </row>
    <row r="4800" spans="1:19">
      <c r="A4800">
        <v>4799</v>
      </c>
      <c r="B4800">
        <v>23.52</v>
      </c>
      <c r="C4800">
        <v>16</v>
      </c>
      <c r="D4800" t="s">
        <v>46</v>
      </c>
      <c r="E4800">
        <v>1</v>
      </c>
      <c r="F4800">
        <v>0</v>
      </c>
      <c r="G4800">
        <v>59</v>
      </c>
      <c r="H4800">
        <v>0</v>
      </c>
      <c r="I4800">
        <v>60</v>
      </c>
      <c r="J4800">
        <v>0</v>
      </c>
      <c r="K4800">
        <f>_xlfn.XLOOKUP(FraudData[[#This Row],[amount]],AmountRules[Amount Min],AmountRules[Risk Points],,-1)</f>
        <v>0</v>
      </c>
      <c r="L4800">
        <f>_xlfn.XLOOKUP(FraudData[[#This Row],[transaction_hour]],TimeRules[Hour Min],TimeRules[Risk Points],,-1)</f>
        <v>0</v>
      </c>
      <c r="M4800">
        <f>_xlfn.XLOOKUP(FraudData[[#This Row],[foreign_transaction]],ForeignRules[Foreign Transaction],ForeignRules[Risk Points],0)</f>
        <v>3</v>
      </c>
      <c r="N4800">
        <f>_xlfn.XLOOKUP(FraudData[[#This Row],[location_mismatch]],Table10[Location Mismatch],Table10[Risk Points],0)</f>
        <v>0</v>
      </c>
      <c r="O4800">
        <f>_xlfn.XLOOKUP(FraudData[[#This Row],[device_trust_score]],DeviceRules[Device Min],DeviceRules[Risk Points],,-1)</f>
        <v>1</v>
      </c>
      <c r="P4800">
        <f>_xlfn.XLOOKUP(FraudData[[#This Row],[velocity_last_24h]],VelocityRules[Velocity Min],VelocityRules[Risk Points],,-1)</f>
        <v>0</v>
      </c>
      <c r="Q4800">
        <f>_xlfn.XLOOKUP(FraudData[[#This Row],[merchant_category]],MerchantRules[Merchant Category],MerchantRules[Risk Points],0)</f>
        <v>0</v>
      </c>
      <c r="R4800">
        <f>SUM(FraudData[[#This Row],[Amount Risk]:[Merchant Risk]])</f>
        <v>4</v>
      </c>
      <c r="S4800" t="str" cm="1">
        <f t="array" ref="S4800">_xlfn.IFS(FraudData[[#This Row],[Fraud Risk Score]]&gt;=8,"High Risk",FraudData[[#This Row],[Fraud Risk Score]]&gt;=6,"Medium Risk",TRUE,"Low Risk")</f>
        <v>Low Risk</v>
      </c>
    </row>
    <row r="4801" spans="1:19">
      <c r="A4801">
        <v>4800</v>
      </c>
      <c r="B4801">
        <v>181.37</v>
      </c>
      <c r="C4801">
        <v>7</v>
      </c>
      <c r="D4801" t="s">
        <v>48</v>
      </c>
      <c r="E4801">
        <v>0</v>
      </c>
      <c r="F4801">
        <v>1</v>
      </c>
      <c r="G4801">
        <v>48</v>
      </c>
      <c r="H4801">
        <v>4</v>
      </c>
      <c r="I4801">
        <v>31</v>
      </c>
      <c r="J4801">
        <v>0</v>
      </c>
      <c r="K4801">
        <f>_xlfn.XLOOKUP(FraudData[[#This Row],[amount]],AmountRules[Amount Min],AmountRules[Risk Points],,-1)</f>
        <v>0</v>
      </c>
      <c r="L4801">
        <f>_xlfn.XLOOKUP(FraudData[[#This Row],[transaction_hour]],TimeRules[Hour Min],TimeRules[Risk Points],,-1)</f>
        <v>0</v>
      </c>
      <c r="M4801">
        <f>_xlfn.XLOOKUP(FraudData[[#This Row],[foreign_transaction]],ForeignRules[Foreign Transaction],ForeignRules[Risk Points],0)</f>
        <v>0</v>
      </c>
      <c r="N4801">
        <f>_xlfn.XLOOKUP(FraudData[[#This Row],[location_mismatch]],Table10[Location Mismatch],Table10[Risk Points],0)</f>
        <v>3</v>
      </c>
      <c r="O4801">
        <f>_xlfn.XLOOKUP(FraudData[[#This Row],[device_trust_score]],DeviceRules[Device Min],DeviceRules[Risk Points],,-1)</f>
        <v>2</v>
      </c>
      <c r="P4801">
        <f>_xlfn.XLOOKUP(FraudData[[#This Row],[velocity_last_24h]],VelocityRules[Velocity Min],VelocityRules[Risk Points],,-1)</f>
        <v>0</v>
      </c>
      <c r="Q4801">
        <f>_xlfn.XLOOKUP(FraudData[[#This Row],[merchant_category]],MerchantRules[Merchant Category],MerchantRules[Risk Points],0)</f>
        <v>0</v>
      </c>
      <c r="R4801">
        <f>SUM(FraudData[[#This Row],[Amount Risk]:[Merchant Risk]])</f>
        <v>5</v>
      </c>
      <c r="S4801" t="str" cm="1">
        <f t="array" ref="S4801">_xlfn.IFS(FraudData[[#This Row],[Fraud Risk Score]]&gt;=8,"High Risk",FraudData[[#This Row],[Fraud Risk Score]]&gt;=6,"Medium Risk",TRUE,"Low Risk")</f>
        <v>Low Risk</v>
      </c>
    </row>
    <row r="4802" spans="1:19">
      <c r="A4802">
        <v>4801</v>
      </c>
      <c r="B4802">
        <v>23.8</v>
      </c>
      <c r="C4802">
        <v>12</v>
      </c>
      <c r="D4802" t="s">
        <v>47</v>
      </c>
      <c r="E4802">
        <v>0</v>
      </c>
      <c r="F4802">
        <v>0</v>
      </c>
      <c r="G4802">
        <v>59</v>
      </c>
      <c r="H4802">
        <v>1</v>
      </c>
      <c r="I4802">
        <v>55</v>
      </c>
      <c r="J4802">
        <v>0</v>
      </c>
      <c r="K4802">
        <f>_xlfn.XLOOKUP(FraudData[[#This Row],[amount]],AmountRules[Amount Min],AmountRules[Risk Points],,-1)</f>
        <v>0</v>
      </c>
      <c r="L4802">
        <f>_xlfn.XLOOKUP(FraudData[[#This Row],[transaction_hour]],TimeRules[Hour Min],TimeRules[Risk Points],,-1)</f>
        <v>0</v>
      </c>
      <c r="M4802">
        <f>_xlfn.XLOOKUP(FraudData[[#This Row],[foreign_transaction]],ForeignRules[Foreign Transaction],ForeignRules[Risk Points],0)</f>
        <v>0</v>
      </c>
      <c r="N4802">
        <f>_xlfn.XLOOKUP(FraudData[[#This Row],[location_mismatch]],Table10[Location Mismatch],Table10[Risk Points],0)</f>
        <v>0</v>
      </c>
      <c r="O4802">
        <f>_xlfn.XLOOKUP(FraudData[[#This Row],[device_trust_score]],DeviceRules[Device Min],DeviceRules[Risk Points],,-1)</f>
        <v>1</v>
      </c>
      <c r="P4802">
        <f>_xlfn.XLOOKUP(FraudData[[#This Row],[velocity_last_24h]],VelocityRules[Velocity Min],VelocityRules[Risk Points],,-1)</f>
        <v>0</v>
      </c>
      <c r="Q4802">
        <f>_xlfn.XLOOKUP(FraudData[[#This Row],[merchant_category]],MerchantRules[Merchant Category],MerchantRules[Risk Points],0)</f>
        <v>0</v>
      </c>
      <c r="R4802">
        <f>SUM(FraudData[[#This Row],[Amount Risk]:[Merchant Risk]])</f>
        <v>1</v>
      </c>
      <c r="S4802" t="str" cm="1">
        <f t="array" ref="S4802">_xlfn.IFS(FraudData[[#This Row],[Fraud Risk Score]]&gt;=8,"High Risk",FraudData[[#This Row],[Fraud Risk Score]]&gt;=6,"Medium Risk",TRUE,"Low Risk")</f>
        <v>Low Risk</v>
      </c>
    </row>
    <row r="4803" spans="1:19">
      <c r="A4803">
        <v>4802</v>
      </c>
      <c r="B4803">
        <v>13.17</v>
      </c>
      <c r="C4803">
        <v>4</v>
      </c>
      <c r="D4803" t="s">
        <v>49</v>
      </c>
      <c r="E4803">
        <v>0</v>
      </c>
      <c r="F4803">
        <v>0</v>
      </c>
      <c r="G4803">
        <v>61</v>
      </c>
      <c r="H4803">
        <v>2</v>
      </c>
      <c r="I4803">
        <v>29</v>
      </c>
      <c r="J4803">
        <v>0</v>
      </c>
      <c r="K4803">
        <f>_xlfn.XLOOKUP(FraudData[[#This Row],[amount]],AmountRules[Amount Min],AmountRules[Risk Points],,-1)</f>
        <v>0</v>
      </c>
      <c r="L4803">
        <f>_xlfn.XLOOKUP(FraudData[[#This Row],[transaction_hour]],TimeRules[Hour Min],TimeRules[Risk Points],,-1)</f>
        <v>0</v>
      </c>
      <c r="M4803">
        <f>_xlfn.XLOOKUP(FraudData[[#This Row],[foreign_transaction]],ForeignRules[Foreign Transaction],ForeignRules[Risk Points],0)</f>
        <v>0</v>
      </c>
      <c r="N4803">
        <f>_xlfn.XLOOKUP(FraudData[[#This Row],[location_mismatch]],Table10[Location Mismatch],Table10[Risk Points],0)</f>
        <v>0</v>
      </c>
      <c r="O4803">
        <f>_xlfn.XLOOKUP(FraudData[[#This Row],[device_trust_score]],DeviceRules[Device Min],DeviceRules[Risk Points],,-1)</f>
        <v>1</v>
      </c>
      <c r="P4803">
        <f>_xlfn.XLOOKUP(FraudData[[#This Row],[velocity_last_24h]],VelocityRules[Velocity Min],VelocityRules[Risk Points],,-1)</f>
        <v>0</v>
      </c>
      <c r="Q4803">
        <f>_xlfn.XLOOKUP(FraudData[[#This Row],[merchant_category]],MerchantRules[Merchant Category],MerchantRules[Risk Points],0)</f>
        <v>1</v>
      </c>
      <c r="R4803">
        <f>SUM(FraudData[[#This Row],[Amount Risk]:[Merchant Risk]])</f>
        <v>2</v>
      </c>
      <c r="S4803" t="str" cm="1">
        <f t="array" ref="S4803">_xlfn.IFS(FraudData[[#This Row],[Fraud Risk Score]]&gt;=8,"High Risk",FraudData[[#This Row],[Fraud Risk Score]]&gt;=6,"Medium Risk",TRUE,"Low Risk")</f>
        <v>Low Risk</v>
      </c>
    </row>
    <row r="4804" spans="1:19">
      <c r="A4804">
        <v>4803</v>
      </c>
      <c r="B4804">
        <v>432.29</v>
      </c>
      <c r="C4804">
        <v>21</v>
      </c>
      <c r="D4804" t="s">
        <v>47</v>
      </c>
      <c r="E4804">
        <v>0</v>
      </c>
      <c r="F4804">
        <v>0</v>
      </c>
      <c r="G4804">
        <v>99</v>
      </c>
      <c r="H4804">
        <v>5</v>
      </c>
      <c r="I4804">
        <v>32</v>
      </c>
      <c r="J4804">
        <v>0</v>
      </c>
      <c r="K4804">
        <f>_xlfn.XLOOKUP(FraudData[[#This Row],[amount]],AmountRules[Amount Min],AmountRules[Risk Points],,-1)</f>
        <v>0</v>
      </c>
      <c r="L4804">
        <f>_xlfn.XLOOKUP(FraudData[[#This Row],[transaction_hour]],TimeRules[Hour Min],TimeRules[Risk Points],,-1)</f>
        <v>0</v>
      </c>
      <c r="M4804">
        <f>_xlfn.XLOOKUP(FraudData[[#This Row],[foreign_transaction]],ForeignRules[Foreign Transaction],ForeignRules[Risk Points],0)</f>
        <v>0</v>
      </c>
      <c r="N4804">
        <f>_xlfn.XLOOKUP(FraudData[[#This Row],[location_mismatch]],Table10[Location Mismatch],Table10[Risk Points],0)</f>
        <v>0</v>
      </c>
      <c r="O4804">
        <f>_xlfn.XLOOKUP(FraudData[[#This Row],[device_trust_score]],DeviceRules[Device Min],DeviceRules[Risk Points],,-1)</f>
        <v>0</v>
      </c>
      <c r="P4804">
        <f>_xlfn.XLOOKUP(FraudData[[#This Row],[velocity_last_24h]],VelocityRules[Velocity Min],VelocityRules[Risk Points],,-1)</f>
        <v>3</v>
      </c>
      <c r="Q4804">
        <f>_xlfn.XLOOKUP(FraudData[[#This Row],[merchant_category]],MerchantRules[Merchant Category],MerchantRules[Risk Points],0)</f>
        <v>0</v>
      </c>
      <c r="R4804">
        <f>SUM(FraudData[[#This Row],[Amount Risk]:[Merchant Risk]])</f>
        <v>3</v>
      </c>
      <c r="S4804" t="str" cm="1">
        <f t="array" ref="S4804">_xlfn.IFS(FraudData[[#This Row],[Fraud Risk Score]]&gt;=8,"High Risk",FraudData[[#This Row],[Fraud Risk Score]]&gt;=6,"Medium Risk",TRUE,"Low Risk")</f>
        <v>Low Risk</v>
      </c>
    </row>
    <row r="4805" spans="1:19">
      <c r="A4805">
        <v>4804</v>
      </c>
      <c r="B4805">
        <v>37.96</v>
      </c>
      <c r="C4805">
        <v>21</v>
      </c>
      <c r="D4805" t="s">
        <v>47</v>
      </c>
      <c r="E4805">
        <v>0</v>
      </c>
      <c r="F4805">
        <v>0</v>
      </c>
      <c r="G4805">
        <v>58</v>
      </c>
      <c r="H4805">
        <v>1</v>
      </c>
      <c r="I4805">
        <v>54</v>
      </c>
      <c r="J4805">
        <v>0</v>
      </c>
      <c r="K4805">
        <f>_xlfn.XLOOKUP(FraudData[[#This Row],[amount]],AmountRules[Amount Min],AmountRules[Risk Points],,-1)</f>
        <v>0</v>
      </c>
      <c r="L4805">
        <f>_xlfn.XLOOKUP(FraudData[[#This Row],[transaction_hour]],TimeRules[Hour Min],TimeRules[Risk Points],,-1)</f>
        <v>0</v>
      </c>
      <c r="M4805">
        <f>_xlfn.XLOOKUP(FraudData[[#This Row],[foreign_transaction]],ForeignRules[Foreign Transaction],ForeignRules[Risk Points],0)</f>
        <v>0</v>
      </c>
      <c r="N4805">
        <f>_xlfn.XLOOKUP(FraudData[[#This Row],[location_mismatch]],Table10[Location Mismatch],Table10[Risk Points],0)</f>
        <v>0</v>
      </c>
      <c r="O4805">
        <f>_xlfn.XLOOKUP(FraudData[[#This Row],[device_trust_score]],DeviceRules[Device Min],DeviceRules[Risk Points],,-1)</f>
        <v>1</v>
      </c>
      <c r="P4805">
        <f>_xlfn.XLOOKUP(FraudData[[#This Row],[velocity_last_24h]],VelocityRules[Velocity Min],VelocityRules[Risk Points],,-1)</f>
        <v>0</v>
      </c>
      <c r="Q4805">
        <f>_xlfn.XLOOKUP(FraudData[[#This Row],[merchant_category]],MerchantRules[Merchant Category],MerchantRules[Risk Points],0)</f>
        <v>0</v>
      </c>
      <c r="R4805">
        <f>SUM(FraudData[[#This Row],[Amount Risk]:[Merchant Risk]])</f>
        <v>1</v>
      </c>
      <c r="S4805" t="str" cm="1">
        <f t="array" ref="S4805">_xlfn.IFS(FraudData[[#This Row],[Fraud Risk Score]]&gt;=8,"High Risk",FraudData[[#This Row],[Fraud Risk Score]]&gt;=6,"Medium Risk",TRUE,"Low Risk")</f>
        <v>Low Risk</v>
      </c>
    </row>
    <row r="4806" spans="1:19">
      <c r="A4806">
        <v>4805</v>
      </c>
      <c r="B4806">
        <v>309.92</v>
      </c>
      <c r="C4806">
        <v>16</v>
      </c>
      <c r="D4806" t="s">
        <v>48</v>
      </c>
      <c r="E4806">
        <v>0</v>
      </c>
      <c r="F4806">
        <v>0</v>
      </c>
      <c r="G4806">
        <v>48</v>
      </c>
      <c r="H4806">
        <v>0</v>
      </c>
      <c r="I4806">
        <v>28</v>
      </c>
      <c r="J4806">
        <v>0</v>
      </c>
      <c r="K4806">
        <f>_xlfn.XLOOKUP(FraudData[[#This Row],[amount]],AmountRules[Amount Min],AmountRules[Risk Points],,-1)</f>
        <v>0</v>
      </c>
      <c r="L4806">
        <f>_xlfn.XLOOKUP(FraudData[[#This Row],[transaction_hour]],TimeRules[Hour Min],TimeRules[Risk Points],,-1)</f>
        <v>0</v>
      </c>
      <c r="M4806">
        <f>_xlfn.XLOOKUP(FraudData[[#This Row],[foreign_transaction]],ForeignRules[Foreign Transaction],ForeignRules[Risk Points],0)</f>
        <v>0</v>
      </c>
      <c r="N4806">
        <f>_xlfn.XLOOKUP(FraudData[[#This Row],[location_mismatch]],Table10[Location Mismatch],Table10[Risk Points],0)</f>
        <v>0</v>
      </c>
      <c r="O4806">
        <f>_xlfn.XLOOKUP(FraudData[[#This Row],[device_trust_score]],DeviceRules[Device Min],DeviceRules[Risk Points],,-1)</f>
        <v>2</v>
      </c>
      <c r="P4806">
        <f>_xlfn.XLOOKUP(FraudData[[#This Row],[velocity_last_24h]],VelocityRules[Velocity Min],VelocityRules[Risk Points],,-1)</f>
        <v>0</v>
      </c>
      <c r="Q4806">
        <f>_xlfn.XLOOKUP(FraudData[[#This Row],[merchant_category]],MerchantRules[Merchant Category],MerchantRules[Risk Points],0)</f>
        <v>0</v>
      </c>
      <c r="R4806">
        <f>SUM(FraudData[[#This Row],[Amount Risk]:[Merchant Risk]])</f>
        <v>2</v>
      </c>
      <c r="S4806" t="str" cm="1">
        <f t="array" ref="S4806">_xlfn.IFS(FraudData[[#This Row],[Fraud Risk Score]]&gt;=8,"High Risk",FraudData[[#This Row],[Fraud Risk Score]]&gt;=6,"Medium Risk",TRUE,"Low Risk")</f>
        <v>Low Risk</v>
      </c>
    </row>
    <row r="4807" spans="1:19">
      <c r="A4807">
        <v>4806</v>
      </c>
      <c r="B4807">
        <v>141.6</v>
      </c>
      <c r="C4807">
        <v>2</v>
      </c>
      <c r="D4807" t="s">
        <v>48</v>
      </c>
      <c r="E4807">
        <v>0</v>
      </c>
      <c r="F4807">
        <v>0</v>
      </c>
      <c r="G4807">
        <v>28</v>
      </c>
      <c r="H4807">
        <v>2</v>
      </c>
      <c r="I4807">
        <v>47</v>
      </c>
      <c r="J4807">
        <v>0</v>
      </c>
      <c r="K4807">
        <f>_xlfn.XLOOKUP(FraudData[[#This Row],[amount]],AmountRules[Amount Min],AmountRules[Risk Points],,-1)</f>
        <v>0</v>
      </c>
      <c r="L4807">
        <f>_xlfn.XLOOKUP(FraudData[[#This Row],[transaction_hour]],TimeRules[Hour Min],TimeRules[Risk Points],,-1)</f>
        <v>3</v>
      </c>
      <c r="M4807">
        <f>_xlfn.XLOOKUP(FraudData[[#This Row],[foreign_transaction]],ForeignRules[Foreign Transaction],ForeignRules[Risk Points],0)</f>
        <v>0</v>
      </c>
      <c r="N4807">
        <f>_xlfn.XLOOKUP(FraudData[[#This Row],[location_mismatch]],Table10[Location Mismatch],Table10[Risk Points],0)</f>
        <v>0</v>
      </c>
      <c r="O4807">
        <f>_xlfn.XLOOKUP(FraudData[[#This Row],[device_trust_score]],DeviceRules[Device Min],DeviceRules[Risk Points],,-1)</f>
        <v>3</v>
      </c>
      <c r="P4807">
        <f>_xlfn.XLOOKUP(FraudData[[#This Row],[velocity_last_24h]],VelocityRules[Velocity Min],VelocityRules[Risk Points],,-1)</f>
        <v>0</v>
      </c>
      <c r="Q4807">
        <f>_xlfn.XLOOKUP(FraudData[[#This Row],[merchant_category]],MerchantRules[Merchant Category],MerchantRules[Risk Points],0)</f>
        <v>0</v>
      </c>
      <c r="R4807">
        <f>SUM(FraudData[[#This Row],[Amount Risk]:[Merchant Risk]])</f>
        <v>6</v>
      </c>
      <c r="S4807" t="str" cm="1">
        <f t="array" ref="S4807">_xlfn.IFS(FraudData[[#This Row],[Fraud Risk Score]]&gt;=8,"High Risk",FraudData[[#This Row],[Fraud Risk Score]]&gt;=6,"Medium Risk",TRUE,"Low Risk")</f>
        <v>Medium Risk</v>
      </c>
    </row>
    <row r="4808" spans="1:19">
      <c r="A4808">
        <v>4807</v>
      </c>
      <c r="B4808">
        <v>14.59</v>
      </c>
      <c r="C4808">
        <v>5</v>
      </c>
      <c r="D4808" t="s">
        <v>48</v>
      </c>
      <c r="E4808">
        <v>0</v>
      </c>
      <c r="F4808">
        <v>0</v>
      </c>
      <c r="G4808">
        <v>74</v>
      </c>
      <c r="H4808">
        <v>1</v>
      </c>
      <c r="I4808">
        <v>52</v>
      </c>
      <c r="J4808">
        <v>0</v>
      </c>
      <c r="K4808">
        <f>_xlfn.XLOOKUP(FraudData[[#This Row],[amount]],AmountRules[Amount Min],AmountRules[Risk Points],,-1)</f>
        <v>0</v>
      </c>
      <c r="L4808">
        <f>_xlfn.XLOOKUP(FraudData[[#This Row],[transaction_hour]],TimeRules[Hour Min],TimeRules[Risk Points],,-1)</f>
        <v>0</v>
      </c>
      <c r="M4808">
        <f>_xlfn.XLOOKUP(FraudData[[#This Row],[foreign_transaction]],ForeignRules[Foreign Transaction],ForeignRules[Risk Points],0)</f>
        <v>0</v>
      </c>
      <c r="N4808">
        <f>_xlfn.XLOOKUP(FraudData[[#This Row],[location_mismatch]],Table10[Location Mismatch],Table10[Risk Points],0)</f>
        <v>0</v>
      </c>
      <c r="O4808">
        <f>_xlfn.XLOOKUP(FraudData[[#This Row],[device_trust_score]],DeviceRules[Device Min],DeviceRules[Risk Points],,-1)</f>
        <v>0</v>
      </c>
      <c r="P4808">
        <f>_xlfn.XLOOKUP(FraudData[[#This Row],[velocity_last_24h]],VelocityRules[Velocity Min],VelocityRules[Risk Points],,-1)</f>
        <v>0</v>
      </c>
      <c r="Q4808">
        <f>_xlfn.XLOOKUP(FraudData[[#This Row],[merchant_category]],MerchantRules[Merchant Category],MerchantRules[Risk Points],0)</f>
        <v>0</v>
      </c>
      <c r="R4808">
        <f>SUM(FraudData[[#This Row],[Amount Risk]:[Merchant Risk]])</f>
        <v>0</v>
      </c>
      <c r="S4808" t="str" cm="1">
        <f t="array" ref="S4808">_xlfn.IFS(FraudData[[#This Row],[Fraud Risk Score]]&gt;=8,"High Risk",FraudData[[#This Row],[Fraud Risk Score]]&gt;=6,"Medium Risk",TRUE,"Low Risk")</f>
        <v>Low Risk</v>
      </c>
    </row>
    <row r="4809" spans="1:19">
      <c r="A4809">
        <v>4808</v>
      </c>
      <c r="B4809">
        <v>560</v>
      </c>
      <c r="C4809">
        <v>13</v>
      </c>
      <c r="D4809" t="s">
        <v>48</v>
      </c>
      <c r="E4809">
        <v>0</v>
      </c>
      <c r="F4809">
        <v>0</v>
      </c>
      <c r="G4809">
        <v>48</v>
      </c>
      <c r="H4809">
        <v>1</v>
      </c>
      <c r="I4809">
        <v>52</v>
      </c>
      <c r="J4809">
        <v>0</v>
      </c>
      <c r="K4809">
        <f>_xlfn.XLOOKUP(FraudData[[#This Row],[amount]],AmountRules[Amount Min],AmountRules[Risk Points],,-1)</f>
        <v>1</v>
      </c>
      <c r="L4809">
        <f>_xlfn.XLOOKUP(FraudData[[#This Row],[transaction_hour]],TimeRules[Hour Min],TimeRules[Risk Points],,-1)</f>
        <v>0</v>
      </c>
      <c r="M4809">
        <f>_xlfn.XLOOKUP(FraudData[[#This Row],[foreign_transaction]],ForeignRules[Foreign Transaction],ForeignRules[Risk Points],0)</f>
        <v>0</v>
      </c>
      <c r="N4809">
        <f>_xlfn.XLOOKUP(FraudData[[#This Row],[location_mismatch]],Table10[Location Mismatch],Table10[Risk Points],0)</f>
        <v>0</v>
      </c>
      <c r="O4809">
        <f>_xlfn.XLOOKUP(FraudData[[#This Row],[device_trust_score]],DeviceRules[Device Min],DeviceRules[Risk Points],,-1)</f>
        <v>2</v>
      </c>
      <c r="P4809">
        <f>_xlfn.XLOOKUP(FraudData[[#This Row],[velocity_last_24h]],VelocityRules[Velocity Min],VelocityRules[Risk Points],,-1)</f>
        <v>0</v>
      </c>
      <c r="Q4809">
        <f>_xlfn.XLOOKUP(FraudData[[#This Row],[merchant_category]],MerchantRules[Merchant Category],MerchantRules[Risk Points],0)</f>
        <v>0</v>
      </c>
      <c r="R4809">
        <f>SUM(FraudData[[#This Row],[Amount Risk]:[Merchant Risk]])</f>
        <v>3</v>
      </c>
      <c r="S4809" t="str" cm="1">
        <f t="array" ref="S4809">_xlfn.IFS(FraudData[[#This Row],[Fraud Risk Score]]&gt;=8,"High Risk",FraudData[[#This Row],[Fraud Risk Score]]&gt;=6,"Medium Risk",TRUE,"Low Risk")</f>
        <v>Low Risk</v>
      </c>
    </row>
    <row r="4810" spans="1:19">
      <c r="A4810">
        <v>4809</v>
      </c>
      <c r="B4810">
        <v>51.05</v>
      </c>
      <c r="C4810">
        <v>14</v>
      </c>
      <c r="D4810" t="s">
        <v>46</v>
      </c>
      <c r="E4810">
        <v>0</v>
      </c>
      <c r="F4810">
        <v>0</v>
      </c>
      <c r="G4810">
        <v>60</v>
      </c>
      <c r="H4810">
        <v>3</v>
      </c>
      <c r="I4810">
        <v>59</v>
      </c>
      <c r="J4810">
        <v>0</v>
      </c>
      <c r="K4810">
        <f>_xlfn.XLOOKUP(FraudData[[#This Row],[amount]],AmountRules[Amount Min],AmountRules[Risk Points],,-1)</f>
        <v>0</v>
      </c>
      <c r="L4810">
        <f>_xlfn.XLOOKUP(FraudData[[#This Row],[transaction_hour]],TimeRules[Hour Min],TimeRules[Risk Points],,-1)</f>
        <v>0</v>
      </c>
      <c r="M4810">
        <f>_xlfn.XLOOKUP(FraudData[[#This Row],[foreign_transaction]],ForeignRules[Foreign Transaction],ForeignRules[Risk Points],0)</f>
        <v>0</v>
      </c>
      <c r="N4810">
        <f>_xlfn.XLOOKUP(FraudData[[#This Row],[location_mismatch]],Table10[Location Mismatch],Table10[Risk Points],0)</f>
        <v>0</v>
      </c>
      <c r="O4810">
        <f>_xlfn.XLOOKUP(FraudData[[#This Row],[device_trust_score]],DeviceRules[Device Min],DeviceRules[Risk Points],,-1)</f>
        <v>1</v>
      </c>
      <c r="P4810">
        <f>_xlfn.XLOOKUP(FraudData[[#This Row],[velocity_last_24h]],VelocityRules[Velocity Min],VelocityRules[Risk Points],,-1)</f>
        <v>0</v>
      </c>
      <c r="Q4810">
        <f>_xlfn.XLOOKUP(FraudData[[#This Row],[merchant_category]],MerchantRules[Merchant Category],MerchantRules[Risk Points],0)</f>
        <v>0</v>
      </c>
      <c r="R4810">
        <f>SUM(FraudData[[#This Row],[Amount Risk]:[Merchant Risk]])</f>
        <v>1</v>
      </c>
      <c r="S4810" t="str" cm="1">
        <f t="array" ref="S4810">_xlfn.IFS(FraudData[[#This Row],[Fraud Risk Score]]&gt;=8,"High Risk",FraudData[[#This Row],[Fraud Risk Score]]&gt;=6,"Medium Risk",TRUE,"Low Risk")</f>
        <v>Low Risk</v>
      </c>
    </row>
    <row r="4811" spans="1:19">
      <c r="A4811">
        <v>4810</v>
      </c>
      <c r="B4811">
        <v>353.44</v>
      </c>
      <c r="C4811">
        <v>13</v>
      </c>
      <c r="D4811" t="s">
        <v>50</v>
      </c>
      <c r="E4811">
        <v>0</v>
      </c>
      <c r="F4811">
        <v>1</v>
      </c>
      <c r="G4811">
        <v>59</v>
      </c>
      <c r="H4811">
        <v>2</v>
      </c>
      <c r="I4811">
        <v>59</v>
      </c>
      <c r="J4811">
        <v>0</v>
      </c>
      <c r="K4811">
        <f>_xlfn.XLOOKUP(FraudData[[#This Row],[amount]],AmountRules[Amount Min],AmountRules[Risk Points],,-1)</f>
        <v>0</v>
      </c>
      <c r="L4811">
        <f>_xlfn.XLOOKUP(FraudData[[#This Row],[transaction_hour]],TimeRules[Hour Min],TimeRules[Risk Points],,-1)</f>
        <v>0</v>
      </c>
      <c r="M4811">
        <f>_xlfn.XLOOKUP(FraudData[[#This Row],[foreign_transaction]],ForeignRules[Foreign Transaction],ForeignRules[Risk Points],0)</f>
        <v>0</v>
      </c>
      <c r="N4811">
        <f>_xlfn.XLOOKUP(FraudData[[#This Row],[location_mismatch]],Table10[Location Mismatch],Table10[Risk Points],0)</f>
        <v>3</v>
      </c>
      <c r="O4811">
        <f>_xlfn.XLOOKUP(FraudData[[#This Row],[device_trust_score]],DeviceRules[Device Min],DeviceRules[Risk Points],,-1)</f>
        <v>1</v>
      </c>
      <c r="P4811">
        <f>_xlfn.XLOOKUP(FraudData[[#This Row],[velocity_last_24h]],VelocityRules[Velocity Min],VelocityRules[Risk Points],,-1)</f>
        <v>0</v>
      </c>
      <c r="Q4811">
        <f>_xlfn.XLOOKUP(FraudData[[#This Row],[merchant_category]],MerchantRules[Merchant Category],MerchantRules[Risk Points],0)</f>
        <v>0</v>
      </c>
      <c r="R4811">
        <f>SUM(FraudData[[#This Row],[Amount Risk]:[Merchant Risk]])</f>
        <v>4</v>
      </c>
      <c r="S4811" t="str" cm="1">
        <f t="array" ref="S4811">_xlfn.IFS(FraudData[[#This Row],[Fraud Risk Score]]&gt;=8,"High Risk",FraudData[[#This Row],[Fraud Risk Score]]&gt;=6,"Medium Risk",TRUE,"Low Risk")</f>
        <v>Low Risk</v>
      </c>
    </row>
    <row r="4812" spans="1:19">
      <c r="A4812">
        <v>4811</v>
      </c>
      <c r="B4812">
        <v>33.28</v>
      </c>
      <c r="C4812">
        <v>10</v>
      </c>
      <c r="D4812" t="s">
        <v>48</v>
      </c>
      <c r="E4812">
        <v>0</v>
      </c>
      <c r="F4812">
        <v>0</v>
      </c>
      <c r="G4812">
        <v>53</v>
      </c>
      <c r="H4812">
        <v>3</v>
      </c>
      <c r="I4812">
        <v>69</v>
      </c>
      <c r="J4812">
        <v>0</v>
      </c>
      <c r="K4812">
        <f>_xlfn.XLOOKUP(FraudData[[#This Row],[amount]],AmountRules[Amount Min],AmountRules[Risk Points],,-1)</f>
        <v>0</v>
      </c>
      <c r="L4812">
        <f>_xlfn.XLOOKUP(FraudData[[#This Row],[transaction_hour]],TimeRules[Hour Min],TimeRules[Risk Points],,-1)</f>
        <v>0</v>
      </c>
      <c r="M4812">
        <f>_xlfn.XLOOKUP(FraudData[[#This Row],[foreign_transaction]],ForeignRules[Foreign Transaction],ForeignRules[Risk Points],0)</f>
        <v>0</v>
      </c>
      <c r="N4812">
        <f>_xlfn.XLOOKUP(FraudData[[#This Row],[location_mismatch]],Table10[Location Mismatch],Table10[Risk Points],0)</f>
        <v>0</v>
      </c>
      <c r="O4812">
        <f>_xlfn.XLOOKUP(FraudData[[#This Row],[device_trust_score]],DeviceRules[Device Min],DeviceRules[Risk Points],,-1)</f>
        <v>1</v>
      </c>
      <c r="P4812">
        <f>_xlfn.XLOOKUP(FraudData[[#This Row],[velocity_last_24h]],VelocityRules[Velocity Min],VelocityRules[Risk Points],,-1)</f>
        <v>0</v>
      </c>
      <c r="Q4812">
        <f>_xlfn.XLOOKUP(FraudData[[#This Row],[merchant_category]],MerchantRules[Merchant Category],MerchantRules[Risk Points],0)</f>
        <v>0</v>
      </c>
      <c r="R4812">
        <f>SUM(FraudData[[#This Row],[Amount Risk]:[Merchant Risk]])</f>
        <v>1</v>
      </c>
      <c r="S4812" t="str" cm="1">
        <f t="array" ref="S4812">_xlfn.IFS(FraudData[[#This Row],[Fraud Risk Score]]&gt;=8,"High Risk",FraudData[[#This Row],[Fraud Risk Score]]&gt;=6,"Medium Risk",TRUE,"Low Risk")</f>
        <v>Low Risk</v>
      </c>
    </row>
    <row r="4813" spans="1:19">
      <c r="A4813">
        <v>4812</v>
      </c>
      <c r="B4813">
        <v>346.28</v>
      </c>
      <c r="C4813">
        <v>10</v>
      </c>
      <c r="D4813" t="s">
        <v>49</v>
      </c>
      <c r="E4813">
        <v>0</v>
      </c>
      <c r="F4813">
        <v>0</v>
      </c>
      <c r="G4813">
        <v>60</v>
      </c>
      <c r="H4813">
        <v>2</v>
      </c>
      <c r="I4813">
        <v>54</v>
      </c>
      <c r="J4813">
        <v>0</v>
      </c>
      <c r="K4813">
        <f>_xlfn.XLOOKUP(FraudData[[#This Row],[amount]],AmountRules[Amount Min],AmountRules[Risk Points],,-1)</f>
        <v>0</v>
      </c>
      <c r="L4813">
        <f>_xlfn.XLOOKUP(FraudData[[#This Row],[transaction_hour]],TimeRules[Hour Min],TimeRules[Risk Points],,-1)</f>
        <v>0</v>
      </c>
      <c r="M4813">
        <f>_xlfn.XLOOKUP(FraudData[[#This Row],[foreign_transaction]],ForeignRules[Foreign Transaction],ForeignRules[Risk Points],0)</f>
        <v>0</v>
      </c>
      <c r="N4813">
        <f>_xlfn.XLOOKUP(FraudData[[#This Row],[location_mismatch]],Table10[Location Mismatch],Table10[Risk Points],0)</f>
        <v>0</v>
      </c>
      <c r="O4813">
        <f>_xlfn.XLOOKUP(FraudData[[#This Row],[device_trust_score]],DeviceRules[Device Min],DeviceRules[Risk Points],,-1)</f>
        <v>1</v>
      </c>
      <c r="P4813">
        <f>_xlfn.XLOOKUP(FraudData[[#This Row],[velocity_last_24h]],VelocityRules[Velocity Min],VelocityRules[Risk Points],,-1)</f>
        <v>0</v>
      </c>
      <c r="Q4813">
        <f>_xlfn.XLOOKUP(FraudData[[#This Row],[merchant_category]],MerchantRules[Merchant Category],MerchantRules[Risk Points],0)</f>
        <v>1</v>
      </c>
      <c r="R4813">
        <f>SUM(FraudData[[#This Row],[Amount Risk]:[Merchant Risk]])</f>
        <v>2</v>
      </c>
      <c r="S4813" t="str" cm="1">
        <f t="array" ref="S4813">_xlfn.IFS(FraudData[[#This Row],[Fraud Risk Score]]&gt;=8,"High Risk",FraudData[[#This Row],[Fraud Risk Score]]&gt;=6,"Medium Risk",TRUE,"Low Risk")</f>
        <v>Low Risk</v>
      </c>
    </row>
    <row r="4814" spans="1:19">
      <c r="A4814">
        <v>4813</v>
      </c>
      <c r="B4814">
        <v>2.4</v>
      </c>
      <c r="C4814">
        <v>8</v>
      </c>
      <c r="D4814" t="s">
        <v>47</v>
      </c>
      <c r="E4814">
        <v>0</v>
      </c>
      <c r="F4814">
        <v>0</v>
      </c>
      <c r="G4814">
        <v>92</v>
      </c>
      <c r="H4814">
        <v>1</v>
      </c>
      <c r="I4814">
        <v>45</v>
      </c>
      <c r="J4814">
        <v>0</v>
      </c>
      <c r="K4814">
        <f>_xlfn.XLOOKUP(FraudData[[#This Row],[amount]],AmountRules[Amount Min],AmountRules[Risk Points],,-1)</f>
        <v>0</v>
      </c>
      <c r="L4814">
        <f>_xlfn.XLOOKUP(FraudData[[#This Row],[transaction_hour]],TimeRules[Hour Min],TimeRules[Risk Points],,-1)</f>
        <v>0</v>
      </c>
      <c r="M4814">
        <f>_xlfn.XLOOKUP(FraudData[[#This Row],[foreign_transaction]],ForeignRules[Foreign Transaction],ForeignRules[Risk Points],0)</f>
        <v>0</v>
      </c>
      <c r="N4814">
        <f>_xlfn.XLOOKUP(FraudData[[#This Row],[location_mismatch]],Table10[Location Mismatch],Table10[Risk Points],0)</f>
        <v>0</v>
      </c>
      <c r="O4814">
        <f>_xlfn.XLOOKUP(FraudData[[#This Row],[device_trust_score]],DeviceRules[Device Min],DeviceRules[Risk Points],,-1)</f>
        <v>0</v>
      </c>
      <c r="P4814">
        <f>_xlfn.XLOOKUP(FraudData[[#This Row],[velocity_last_24h]],VelocityRules[Velocity Min],VelocityRules[Risk Points],,-1)</f>
        <v>0</v>
      </c>
      <c r="Q4814">
        <f>_xlfn.XLOOKUP(FraudData[[#This Row],[merchant_category]],MerchantRules[Merchant Category],MerchantRules[Risk Points],0)</f>
        <v>0</v>
      </c>
      <c r="R4814">
        <f>SUM(FraudData[[#This Row],[Amount Risk]:[Merchant Risk]])</f>
        <v>0</v>
      </c>
      <c r="S4814" t="str" cm="1">
        <f t="array" ref="S4814">_xlfn.IFS(FraudData[[#This Row],[Fraud Risk Score]]&gt;=8,"High Risk",FraudData[[#This Row],[Fraud Risk Score]]&gt;=6,"Medium Risk",TRUE,"Low Risk")</f>
        <v>Low Risk</v>
      </c>
    </row>
    <row r="4815" spans="1:19">
      <c r="A4815">
        <v>4814</v>
      </c>
      <c r="B4815">
        <v>129.06</v>
      </c>
      <c r="C4815">
        <v>5</v>
      </c>
      <c r="D4815" t="s">
        <v>48</v>
      </c>
      <c r="E4815">
        <v>0</v>
      </c>
      <c r="F4815">
        <v>0</v>
      </c>
      <c r="G4815">
        <v>35</v>
      </c>
      <c r="H4815">
        <v>1</v>
      </c>
      <c r="I4815">
        <v>58</v>
      </c>
      <c r="J4815">
        <v>0</v>
      </c>
      <c r="K4815">
        <f>_xlfn.XLOOKUP(FraudData[[#This Row],[amount]],AmountRules[Amount Min],AmountRules[Risk Points],,-1)</f>
        <v>0</v>
      </c>
      <c r="L4815">
        <f>_xlfn.XLOOKUP(FraudData[[#This Row],[transaction_hour]],TimeRules[Hour Min],TimeRules[Risk Points],,-1)</f>
        <v>0</v>
      </c>
      <c r="M4815">
        <f>_xlfn.XLOOKUP(FraudData[[#This Row],[foreign_transaction]],ForeignRules[Foreign Transaction],ForeignRules[Risk Points],0)</f>
        <v>0</v>
      </c>
      <c r="N4815">
        <f>_xlfn.XLOOKUP(FraudData[[#This Row],[location_mismatch]],Table10[Location Mismatch],Table10[Risk Points],0)</f>
        <v>0</v>
      </c>
      <c r="O4815">
        <f>_xlfn.XLOOKUP(FraudData[[#This Row],[device_trust_score]],DeviceRules[Device Min],DeviceRules[Risk Points],,-1)</f>
        <v>2</v>
      </c>
      <c r="P4815">
        <f>_xlfn.XLOOKUP(FraudData[[#This Row],[velocity_last_24h]],VelocityRules[Velocity Min],VelocityRules[Risk Points],,-1)</f>
        <v>0</v>
      </c>
      <c r="Q4815">
        <f>_xlfn.XLOOKUP(FraudData[[#This Row],[merchant_category]],MerchantRules[Merchant Category],MerchantRules[Risk Points],0)</f>
        <v>0</v>
      </c>
      <c r="R4815">
        <f>SUM(FraudData[[#This Row],[Amount Risk]:[Merchant Risk]])</f>
        <v>2</v>
      </c>
      <c r="S4815" t="str" cm="1">
        <f t="array" ref="S4815">_xlfn.IFS(FraudData[[#This Row],[Fraud Risk Score]]&gt;=8,"High Risk",FraudData[[#This Row],[Fraud Risk Score]]&gt;=6,"Medium Risk",TRUE,"Low Risk")</f>
        <v>Low Risk</v>
      </c>
    </row>
    <row r="4816" spans="1:19">
      <c r="A4816">
        <v>4815</v>
      </c>
      <c r="B4816">
        <v>264.11</v>
      </c>
      <c r="C4816">
        <v>14</v>
      </c>
      <c r="D4816" t="s">
        <v>49</v>
      </c>
      <c r="E4816">
        <v>0</v>
      </c>
      <c r="F4816">
        <v>0</v>
      </c>
      <c r="G4816">
        <v>79</v>
      </c>
      <c r="H4816">
        <v>1</v>
      </c>
      <c r="I4816">
        <v>27</v>
      </c>
      <c r="J4816">
        <v>0</v>
      </c>
      <c r="K4816">
        <f>_xlfn.XLOOKUP(FraudData[[#This Row],[amount]],AmountRules[Amount Min],AmountRules[Risk Points],,-1)</f>
        <v>0</v>
      </c>
      <c r="L4816">
        <f>_xlfn.XLOOKUP(FraudData[[#This Row],[transaction_hour]],TimeRules[Hour Min],TimeRules[Risk Points],,-1)</f>
        <v>0</v>
      </c>
      <c r="M4816">
        <f>_xlfn.XLOOKUP(FraudData[[#This Row],[foreign_transaction]],ForeignRules[Foreign Transaction],ForeignRules[Risk Points],0)</f>
        <v>0</v>
      </c>
      <c r="N4816">
        <f>_xlfn.XLOOKUP(FraudData[[#This Row],[location_mismatch]],Table10[Location Mismatch],Table10[Risk Points],0)</f>
        <v>0</v>
      </c>
      <c r="O4816">
        <f>_xlfn.XLOOKUP(FraudData[[#This Row],[device_trust_score]],DeviceRules[Device Min],DeviceRules[Risk Points],,-1)</f>
        <v>0</v>
      </c>
      <c r="P4816">
        <f>_xlfn.XLOOKUP(FraudData[[#This Row],[velocity_last_24h]],VelocityRules[Velocity Min],VelocityRules[Risk Points],,-1)</f>
        <v>0</v>
      </c>
      <c r="Q4816">
        <f>_xlfn.XLOOKUP(FraudData[[#This Row],[merchant_category]],MerchantRules[Merchant Category],MerchantRules[Risk Points],0)</f>
        <v>1</v>
      </c>
      <c r="R4816">
        <f>SUM(FraudData[[#This Row],[Amount Risk]:[Merchant Risk]])</f>
        <v>1</v>
      </c>
      <c r="S4816" t="str" cm="1">
        <f t="array" ref="S4816">_xlfn.IFS(FraudData[[#This Row],[Fraud Risk Score]]&gt;=8,"High Risk",FraudData[[#This Row],[Fraud Risk Score]]&gt;=6,"Medium Risk",TRUE,"Low Risk")</f>
        <v>Low Risk</v>
      </c>
    </row>
    <row r="4817" spans="1:19">
      <c r="A4817">
        <v>4816</v>
      </c>
      <c r="B4817">
        <v>491.44</v>
      </c>
      <c r="C4817">
        <v>11</v>
      </c>
      <c r="D4817" t="s">
        <v>46</v>
      </c>
      <c r="E4817">
        <v>0</v>
      </c>
      <c r="F4817">
        <v>0</v>
      </c>
      <c r="G4817">
        <v>73</v>
      </c>
      <c r="H4817">
        <v>4</v>
      </c>
      <c r="I4817">
        <v>28</v>
      </c>
      <c r="J4817">
        <v>0</v>
      </c>
      <c r="K4817">
        <f>_xlfn.XLOOKUP(FraudData[[#This Row],[amount]],AmountRules[Amount Min],AmountRules[Risk Points],,-1)</f>
        <v>0</v>
      </c>
      <c r="L4817">
        <f>_xlfn.XLOOKUP(FraudData[[#This Row],[transaction_hour]],TimeRules[Hour Min],TimeRules[Risk Points],,-1)</f>
        <v>0</v>
      </c>
      <c r="M4817">
        <f>_xlfn.XLOOKUP(FraudData[[#This Row],[foreign_transaction]],ForeignRules[Foreign Transaction],ForeignRules[Risk Points],0)</f>
        <v>0</v>
      </c>
      <c r="N4817">
        <f>_xlfn.XLOOKUP(FraudData[[#This Row],[location_mismatch]],Table10[Location Mismatch],Table10[Risk Points],0)</f>
        <v>0</v>
      </c>
      <c r="O4817">
        <f>_xlfn.XLOOKUP(FraudData[[#This Row],[device_trust_score]],DeviceRules[Device Min],DeviceRules[Risk Points],,-1)</f>
        <v>0</v>
      </c>
      <c r="P4817">
        <f>_xlfn.XLOOKUP(FraudData[[#This Row],[velocity_last_24h]],VelocityRules[Velocity Min],VelocityRules[Risk Points],,-1)</f>
        <v>0</v>
      </c>
      <c r="Q4817">
        <f>_xlfn.XLOOKUP(FraudData[[#This Row],[merchant_category]],MerchantRules[Merchant Category],MerchantRules[Risk Points],0)</f>
        <v>0</v>
      </c>
      <c r="R4817">
        <f>SUM(FraudData[[#This Row],[Amount Risk]:[Merchant Risk]])</f>
        <v>0</v>
      </c>
      <c r="S4817" t="str" cm="1">
        <f t="array" ref="S4817">_xlfn.IFS(FraudData[[#This Row],[Fraud Risk Score]]&gt;=8,"High Risk",FraudData[[#This Row],[Fraud Risk Score]]&gt;=6,"Medium Risk",TRUE,"Low Risk")</f>
        <v>Low Risk</v>
      </c>
    </row>
    <row r="4818" spans="1:19">
      <c r="A4818">
        <v>4817</v>
      </c>
      <c r="B4818">
        <v>431.84</v>
      </c>
      <c r="C4818">
        <v>5</v>
      </c>
      <c r="D4818" t="s">
        <v>49</v>
      </c>
      <c r="E4818">
        <v>1</v>
      </c>
      <c r="F4818">
        <v>0</v>
      </c>
      <c r="G4818">
        <v>81</v>
      </c>
      <c r="H4818">
        <v>3</v>
      </c>
      <c r="I4818">
        <v>19</v>
      </c>
      <c r="J4818">
        <v>0</v>
      </c>
      <c r="K4818">
        <f>_xlfn.XLOOKUP(FraudData[[#This Row],[amount]],AmountRules[Amount Min],AmountRules[Risk Points],,-1)</f>
        <v>0</v>
      </c>
      <c r="L4818">
        <f>_xlfn.XLOOKUP(FraudData[[#This Row],[transaction_hour]],TimeRules[Hour Min],TimeRules[Risk Points],,-1)</f>
        <v>0</v>
      </c>
      <c r="M4818">
        <f>_xlfn.XLOOKUP(FraudData[[#This Row],[foreign_transaction]],ForeignRules[Foreign Transaction],ForeignRules[Risk Points],0)</f>
        <v>3</v>
      </c>
      <c r="N4818">
        <f>_xlfn.XLOOKUP(FraudData[[#This Row],[location_mismatch]],Table10[Location Mismatch],Table10[Risk Points],0)</f>
        <v>0</v>
      </c>
      <c r="O4818">
        <f>_xlfn.XLOOKUP(FraudData[[#This Row],[device_trust_score]],DeviceRules[Device Min],DeviceRules[Risk Points],,-1)</f>
        <v>0</v>
      </c>
      <c r="P4818">
        <f>_xlfn.XLOOKUP(FraudData[[#This Row],[velocity_last_24h]],VelocityRules[Velocity Min],VelocityRules[Risk Points],,-1)</f>
        <v>0</v>
      </c>
      <c r="Q4818">
        <f>_xlfn.XLOOKUP(FraudData[[#This Row],[merchant_category]],MerchantRules[Merchant Category],MerchantRules[Risk Points],0)</f>
        <v>1</v>
      </c>
      <c r="R4818">
        <f>SUM(FraudData[[#This Row],[Amount Risk]:[Merchant Risk]])</f>
        <v>4</v>
      </c>
      <c r="S4818" t="str" cm="1">
        <f t="array" ref="S4818">_xlfn.IFS(FraudData[[#This Row],[Fraud Risk Score]]&gt;=8,"High Risk",FraudData[[#This Row],[Fraud Risk Score]]&gt;=6,"Medium Risk",TRUE,"Low Risk")</f>
        <v>Low Risk</v>
      </c>
    </row>
    <row r="4819" spans="1:19">
      <c r="A4819">
        <v>4818</v>
      </c>
      <c r="B4819">
        <v>308.29000000000002</v>
      </c>
      <c r="C4819">
        <v>0</v>
      </c>
      <c r="D4819" t="s">
        <v>49</v>
      </c>
      <c r="E4819">
        <v>0</v>
      </c>
      <c r="F4819">
        <v>0</v>
      </c>
      <c r="G4819">
        <v>79</v>
      </c>
      <c r="H4819">
        <v>0</v>
      </c>
      <c r="I4819">
        <v>19</v>
      </c>
      <c r="J4819">
        <v>0</v>
      </c>
      <c r="K4819">
        <f>_xlfn.XLOOKUP(FraudData[[#This Row],[amount]],AmountRules[Amount Min],AmountRules[Risk Points],,-1)</f>
        <v>0</v>
      </c>
      <c r="L4819">
        <f>_xlfn.XLOOKUP(FraudData[[#This Row],[transaction_hour]],TimeRules[Hour Min],TimeRules[Risk Points],,-1)</f>
        <v>3</v>
      </c>
      <c r="M4819">
        <f>_xlfn.XLOOKUP(FraudData[[#This Row],[foreign_transaction]],ForeignRules[Foreign Transaction],ForeignRules[Risk Points],0)</f>
        <v>0</v>
      </c>
      <c r="N4819">
        <f>_xlfn.XLOOKUP(FraudData[[#This Row],[location_mismatch]],Table10[Location Mismatch],Table10[Risk Points],0)</f>
        <v>0</v>
      </c>
      <c r="O4819">
        <f>_xlfn.XLOOKUP(FraudData[[#This Row],[device_trust_score]],DeviceRules[Device Min],DeviceRules[Risk Points],,-1)</f>
        <v>0</v>
      </c>
      <c r="P4819">
        <f>_xlfn.XLOOKUP(FraudData[[#This Row],[velocity_last_24h]],VelocityRules[Velocity Min],VelocityRules[Risk Points],,-1)</f>
        <v>0</v>
      </c>
      <c r="Q4819">
        <f>_xlfn.XLOOKUP(FraudData[[#This Row],[merchant_category]],MerchantRules[Merchant Category],MerchantRules[Risk Points],0)</f>
        <v>1</v>
      </c>
      <c r="R4819">
        <f>SUM(FraudData[[#This Row],[Amount Risk]:[Merchant Risk]])</f>
        <v>4</v>
      </c>
      <c r="S4819" t="str" cm="1">
        <f t="array" ref="S4819">_xlfn.IFS(FraudData[[#This Row],[Fraud Risk Score]]&gt;=8,"High Risk",FraudData[[#This Row],[Fraud Risk Score]]&gt;=6,"Medium Risk",TRUE,"Low Risk")</f>
        <v>Low Risk</v>
      </c>
    </row>
    <row r="4820" spans="1:19">
      <c r="A4820">
        <v>4819</v>
      </c>
      <c r="B4820">
        <v>394.37</v>
      </c>
      <c r="C4820">
        <v>15</v>
      </c>
      <c r="D4820" t="s">
        <v>46</v>
      </c>
      <c r="E4820">
        <v>1</v>
      </c>
      <c r="F4820">
        <v>0</v>
      </c>
      <c r="G4820">
        <v>80</v>
      </c>
      <c r="H4820">
        <v>1</v>
      </c>
      <c r="I4820">
        <v>63</v>
      </c>
      <c r="J4820">
        <v>0</v>
      </c>
      <c r="K4820">
        <f>_xlfn.XLOOKUP(FraudData[[#This Row],[amount]],AmountRules[Amount Min],AmountRules[Risk Points],,-1)</f>
        <v>0</v>
      </c>
      <c r="L4820">
        <f>_xlfn.XLOOKUP(FraudData[[#This Row],[transaction_hour]],TimeRules[Hour Min],TimeRules[Risk Points],,-1)</f>
        <v>0</v>
      </c>
      <c r="M4820">
        <f>_xlfn.XLOOKUP(FraudData[[#This Row],[foreign_transaction]],ForeignRules[Foreign Transaction],ForeignRules[Risk Points],0)</f>
        <v>3</v>
      </c>
      <c r="N4820">
        <f>_xlfn.XLOOKUP(FraudData[[#This Row],[location_mismatch]],Table10[Location Mismatch],Table10[Risk Points],0)</f>
        <v>0</v>
      </c>
      <c r="O4820">
        <f>_xlfn.XLOOKUP(FraudData[[#This Row],[device_trust_score]],DeviceRules[Device Min],DeviceRules[Risk Points],,-1)</f>
        <v>0</v>
      </c>
      <c r="P4820">
        <f>_xlfn.XLOOKUP(FraudData[[#This Row],[velocity_last_24h]],VelocityRules[Velocity Min],VelocityRules[Risk Points],,-1)</f>
        <v>0</v>
      </c>
      <c r="Q4820">
        <f>_xlfn.XLOOKUP(FraudData[[#This Row],[merchant_category]],MerchantRules[Merchant Category],MerchantRules[Risk Points],0)</f>
        <v>0</v>
      </c>
      <c r="R4820">
        <f>SUM(FraudData[[#This Row],[Amount Risk]:[Merchant Risk]])</f>
        <v>3</v>
      </c>
      <c r="S4820" t="str" cm="1">
        <f t="array" ref="S4820">_xlfn.IFS(FraudData[[#This Row],[Fraud Risk Score]]&gt;=8,"High Risk",FraudData[[#This Row],[Fraud Risk Score]]&gt;=6,"Medium Risk",TRUE,"Low Risk")</f>
        <v>Low Risk</v>
      </c>
    </row>
    <row r="4821" spans="1:19">
      <c r="A4821">
        <v>4820</v>
      </c>
      <c r="B4821">
        <v>39.99</v>
      </c>
      <c r="C4821">
        <v>19</v>
      </c>
      <c r="D4821" t="s">
        <v>46</v>
      </c>
      <c r="E4821">
        <v>0</v>
      </c>
      <c r="F4821">
        <v>0</v>
      </c>
      <c r="G4821">
        <v>98</v>
      </c>
      <c r="H4821">
        <v>1</v>
      </c>
      <c r="I4821">
        <v>34</v>
      </c>
      <c r="J4821">
        <v>0</v>
      </c>
      <c r="K4821">
        <f>_xlfn.XLOOKUP(FraudData[[#This Row],[amount]],AmountRules[Amount Min],AmountRules[Risk Points],,-1)</f>
        <v>0</v>
      </c>
      <c r="L4821">
        <f>_xlfn.XLOOKUP(FraudData[[#This Row],[transaction_hour]],TimeRules[Hour Min],TimeRules[Risk Points],,-1)</f>
        <v>0</v>
      </c>
      <c r="M4821">
        <f>_xlfn.XLOOKUP(FraudData[[#This Row],[foreign_transaction]],ForeignRules[Foreign Transaction],ForeignRules[Risk Points],0)</f>
        <v>0</v>
      </c>
      <c r="N4821">
        <f>_xlfn.XLOOKUP(FraudData[[#This Row],[location_mismatch]],Table10[Location Mismatch],Table10[Risk Points],0)</f>
        <v>0</v>
      </c>
      <c r="O4821">
        <f>_xlfn.XLOOKUP(FraudData[[#This Row],[device_trust_score]],DeviceRules[Device Min],DeviceRules[Risk Points],,-1)</f>
        <v>0</v>
      </c>
      <c r="P4821">
        <f>_xlfn.XLOOKUP(FraudData[[#This Row],[velocity_last_24h]],VelocityRules[Velocity Min],VelocityRules[Risk Points],,-1)</f>
        <v>0</v>
      </c>
      <c r="Q4821">
        <f>_xlfn.XLOOKUP(FraudData[[#This Row],[merchant_category]],MerchantRules[Merchant Category],MerchantRules[Risk Points],0)</f>
        <v>0</v>
      </c>
      <c r="R4821">
        <f>SUM(FraudData[[#This Row],[Amount Risk]:[Merchant Risk]])</f>
        <v>0</v>
      </c>
      <c r="S4821" t="str" cm="1">
        <f t="array" ref="S4821">_xlfn.IFS(FraudData[[#This Row],[Fraud Risk Score]]&gt;=8,"High Risk",FraudData[[#This Row],[Fraud Risk Score]]&gt;=6,"Medium Risk",TRUE,"Low Risk")</f>
        <v>Low Risk</v>
      </c>
    </row>
    <row r="4822" spans="1:19">
      <c r="A4822">
        <v>4821</v>
      </c>
      <c r="B4822">
        <v>60.18</v>
      </c>
      <c r="C4822">
        <v>14</v>
      </c>
      <c r="D4822" t="s">
        <v>47</v>
      </c>
      <c r="E4822">
        <v>0</v>
      </c>
      <c r="F4822">
        <v>1</v>
      </c>
      <c r="G4822">
        <v>28</v>
      </c>
      <c r="H4822">
        <v>1</v>
      </c>
      <c r="I4822">
        <v>57</v>
      </c>
      <c r="J4822">
        <v>0</v>
      </c>
      <c r="K4822">
        <f>_xlfn.XLOOKUP(FraudData[[#This Row],[amount]],AmountRules[Amount Min],AmountRules[Risk Points],,-1)</f>
        <v>0</v>
      </c>
      <c r="L4822">
        <f>_xlfn.XLOOKUP(FraudData[[#This Row],[transaction_hour]],TimeRules[Hour Min],TimeRules[Risk Points],,-1)</f>
        <v>0</v>
      </c>
      <c r="M4822">
        <f>_xlfn.XLOOKUP(FraudData[[#This Row],[foreign_transaction]],ForeignRules[Foreign Transaction],ForeignRules[Risk Points],0)</f>
        <v>0</v>
      </c>
      <c r="N4822">
        <f>_xlfn.XLOOKUP(FraudData[[#This Row],[location_mismatch]],Table10[Location Mismatch],Table10[Risk Points],0)</f>
        <v>3</v>
      </c>
      <c r="O4822">
        <f>_xlfn.XLOOKUP(FraudData[[#This Row],[device_trust_score]],DeviceRules[Device Min],DeviceRules[Risk Points],,-1)</f>
        <v>3</v>
      </c>
      <c r="P4822">
        <f>_xlfn.XLOOKUP(FraudData[[#This Row],[velocity_last_24h]],VelocityRules[Velocity Min],VelocityRules[Risk Points],,-1)</f>
        <v>0</v>
      </c>
      <c r="Q4822">
        <f>_xlfn.XLOOKUP(FraudData[[#This Row],[merchant_category]],MerchantRules[Merchant Category],MerchantRules[Risk Points],0)</f>
        <v>0</v>
      </c>
      <c r="R4822">
        <f>SUM(FraudData[[#This Row],[Amount Risk]:[Merchant Risk]])</f>
        <v>6</v>
      </c>
      <c r="S4822" t="str" cm="1">
        <f t="array" ref="S4822">_xlfn.IFS(FraudData[[#This Row],[Fraud Risk Score]]&gt;=8,"High Risk",FraudData[[#This Row],[Fraud Risk Score]]&gt;=6,"Medium Risk",TRUE,"Low Risk")</f>
        <v>Medium Risk</v>
      </c>
    </row>
    <row r="4823" spans="1:19">
      <c r="A4823">
        <v>4822</v>
      </c>
      <c r="B4823">
        <v>61.39</v>
      </c>
      <c r="C4823">
        <v>1</v>
      </c>
      <c r="D4823" t="s">
        <v>48</v>
      </c>
      <c r="E4823">
        <v>0</v>
      </c>
      <c r="F4823">
        <v>0</v>
      </c>
      <c r="G4823">
        <v>49</v>
      </c>
      <c r="H4823">
        <v>3</v>
      </c>
      <c r="I4823">
        <v>66</v>
      </c>
      <c r="J4823">
        <v>0</v>
      </c>
      <c r="K4823">
        <f>_xlfn.XLOOKUP(FraudData[[#This Row],[amount]],AmountRules[Amount Min],AmountRules[Risk Points],,-1)</f>
        <v>0</v>
      </c>
      <c r="L4823">
        <f>_xlfn.XLOOKUP(FraudData[[#This Row],[transaction_hour]],TimeRules[Hour Min],TimeRules[Risk Points],,-1)</f>
        <v>3</v>
      </c>
      <c r="M4823">
        <f>_xlfn.XLOOKUP(FraudData[[#This Row],[foreign_transaction]],ForeignRules[Foreign Transaction],ForeignRules[Risk Points],0)</f>
        <v>0</v>
      </c>
      <c r="N4823">
        <f>_xlfn.XLOOKUP(FraudData[[#This Row],[location_mismatch]],Table10[Location Mismatch],Table10[Risk Points],0)</f>
        <v>0</v>
      </c>
      <c r="O4823">
        <f>_xlfn.XLOOKUP(FraudData[[#This Row],[device_trust_score]],DeviceRules[Device Min],DeviceRules[Risk Points],,-1)</f>
        <v>2</v>
      </c>
      <c r="P4823">
        <f>_xlfn.XLOOKUP(FraudData[[#This Row],[velocity_last_24h]],VelocityRules[Velocity Min],VelocityRules[Risk Points],,-1)</f>
        <v>0</v>
      </c>
      <c r="Q4823">
        <f>_xlfn.XLOOKUP(FraudData[[#This Row],[merchant_category]],MerchantRules[Merchant Category],MerchantRules[Risk Points],0)</f>
        <v>0</v>
      </c>
      <c r="R4823">
        <f>SUM(FraudData[[#This Row],[Amount Risk]:[Merchant Risk]])</f>
        <v>5</v>
      </c>
      <c r="S4823" t="str" cm="1">
        <f t="array" ref="S4823">_xlfn.IFS(FraudData[[#This Row],[Fraud Risk Score]]&gt;=8,"High Risk",FraudData[[#This Row],[Fraud Risk Score]]&gt;=6,"Medium Risk",TRUE,"Low Risk")</f>
        <v>Low Risk</v>
      </c>
    </row>
    <row r="4824" spans="1:19">
      <c r="A4824">
        <v>4823</v>
      </c>
      <c r="B4824">
        <v>85.19</v>
      </c>
      <c r="C4824">
        <v>16</v>
      </c>
      <c r="D4824" t="s">
        <v>49</v>
      </c>
      <c r="E4824">
        <v>0</v>
      </c>
      <c r="F4824">
        <v>0</v>
      </c>
      <c r="G4824">
        <v>26</v>
      </c>
      <c r="H4824">
        <v>0</v>
      </c>
      <c r="I4824">
        <v>30</v>
      </c>
      <c r="J4824">
        <v>0</v>
      </c>
      <c r="K4824">
        <f>_xlfn.XLOOKUP(FraudData[[#This Row],[amount]],AmountRules[Amount Min],AmountRules[Risk Points],,-1)</f>
        <v>0</v>
      </c>
      <c r="L4824">
        <f>_xlfn.XLOOKUP(FraudData[[#This Row],[transaction_hour]],TimeRules[Hour Min],TimeRules[Risk Points],,-1)</f>
        <v>0</v>
      </c>
      <c r="M4824">
        <f>_xlfn.XLOOKUP(FraudData[[#This Row],[foreign_transaction]],ForeignRules[Foreign Transaction],ForeignRules[Risk Points],0)</f>
        <v>0</v>
      </c>
      <c r="N4824">
        <f>_xlfn.XLOOKUP(FraudData[[#This Row],[location_mismatch]],Table10[Location Mismatch],Table10[Risk Points],0)</f>
        <v>0</v>
      </c>
      <c r="O4824">
        <f>_xlfn.XLOOKUP(FraudData[[#This Row],[device_trust_score]],DeviceRules[Device Min],DeviceRules[Risk Points],,-1)</f>
        <v>3</v>
      </c>
      <c r="P4824">
        <f>_xlfn.XLOOKUP(FraudData[[#This Row],[velocity_last_24h]],VelocityRules[Velocity Min],VelocityRules[Risk Points],,-1)</f>
        <v>0</v>
      </c>
      <c r="Q4824">
        <f>_xlfn.XLOOKUP(FraudData[[#This Row],[merchant_category]],MerchantRules[Merchant Category],MerchantRules[Risk Points],0)</f>
        <v>1</v>
      </c>
      <c r="R4824">
        <f>SUM(FraudData[[#This Row],[Amount Risk]:[Merchant Risk]])</f>
        <v>4</v>
      </c>
      <c r="S4824" t="str" cm="1">
        <f t="array" ref="S4824">_xlfn.IFS(FraudData[[#This Row],[Fraud Risk Score]]&gt;=8,"High Risk",FraudData[[#This Row],[Fraud Risk Score]]&gt;=6,"Medium Risk",TRUE,"Low Risk")</f>
        <v>Low Risk</v>
      </c>
    </row>
    <row r="4825" spans="1:19">
      <c r="A4825">
        <v>4824</v>
      </c>
      <c r="B4825">
        <v>89.96</v>
      </c>
      <c r="C4825">
        <v>2</v>
      </c>
      <c r="D4825" t="s">
        <v>50</v>
      </c>
      <c r="E4825">
        <v>0</v>
      </c>
      <c r="F4825">
        <v>0</v>
      </c>
      <c r="G4825">
        <v>43</v>
      </c>
      <c r="H4825">
        <v>2</v>
      </c>
      <c r="I4825">
        <v>55</v>
      </c>
      <c r="J4825">
        <v>0</v>
      </c>
      <c r="K4825">
        <f>_xlfn.XLOOKUP(FraudData[[#This Row],[amount]],AmountRules[Amount Min],AmountRules[Risk Points],,-1)</f>
        <v>0</v>
      </c>
      <c r="L4825">
        <f>_xlfn.XLOOKUP(FraudData[[#This Row],[transaction_hour]],TimeRules[Hour Min],TimeRules[Risk Points],,-1)</f>
        <v>3</v>
      </c>
      <c r="M4825">
        <f>_xlfn.XLOOKUP(FraudData[[#This Row],[foreign_transaction]],ForeignRules[Foreign Transaction],ForeignRules[Risk Points],0)</f>
        <v>0</v>
      </c>
      <c r="N4825">
        <f>_xlfn.XLOOKUP(FraudData[[#This Row],[location_mismatch]],Table10[Location Mismatch],Table10[Risk Points],0)</f>
        <v>0</v>
      </c>
      <c r="O4825">
        <f>_xlfn.XLOOKUP(FraudData[[#This Row],[device_trust_score]],DeviceRules[Device Min],DeviceRules[Risk Points],,-1)</f>
        <v>2</v>
      </c>
      <c r="P4825">
        <f>_xlfn.XLOOKUP(FraudData[[#This Row],[velocity_last_24h]],VelocityRules[Velocity Min],VelocityRules[Risk Points],,-1)</f>
        <v>0</v>
      </c>
      <c r="Q4825">
        <f>_xlfn.XLOOKUP(FraudData[[#This Row],[merchant_category]],MerchantRules[Merchant Category],MerchantRules[Risk Points],0)</f>
        <v>0</v>
      </c>
      <c r="R4825">
        <f>SUM(FraudData[[#This Row],[Amount Risk]:[Merchant Risk]])</f>
        <v>5</v>
      </c>
      <c r="S4825" t="str" cm="1">
        <f t="array" ref="S4825">_xlfn.IFS(FraudData[[#This Row],[Fraud Risk Score]]&gt;=8,"High Risk",FraudData[[#This Row],[Fraud Risk Score]]&gt;=6,"Medium Risk",TRUE,"Low Risk")</f>
        <v>Low Risk</v>
      </c>
    </row>
    <row r="4826" spans="1:19">
      <c r="A4826">
        <v>4825</v>
      </c>
      <c r="B4826">
        <v>141.57</v>
      </c>
      <c r="C4826">
        <v>2</v>
      </c>
      <c r="D4826" t="s">
        <v>50</v>
      </c>
      <c r="E4826">
        <v>0</v>
      </c>
      <c r="F4826">
        <v>0</v>
      </c>
      <c r="G4826">
        <v>32</v>
      </c>
      <c r="H4826">
        <v>0</v>
      </c>
      <c r="I4826">
        <v>19</v>
      </c>
      <c r="J4826">
        <v>0</v>
      </c>
      <c r="K4826">
        <f>_xlfn.XLOOKUP(FraudData[[#This Row],[amount]],AmountRules[Amount Min],AmountRules[Risk Points],,-1)</f>
        <v>0</v>
      </c>
      <c r="L4826">
        <f>_xlfn.XLOOKUP(FraudData[[#This Row],[transaction_hour]],TimeRules[Hour Min],TimeRules[Risk Points],,-1)</f>
        <v>3</v>
      </c>
      <c r="M4826">
        <f>_xlfn.XLOOKUP(FraudData[[#This Row],[foreign_transaction]],ForeignRules[Foreign Transaction],ForeignRules[Risk Points],0)</f>
        <v>0</v>
      </c>
      <c r="N4826">
        <f>_xlfn.XLOOKUP(FraudData[[#This Row],[location_mismatch]],Table10[Location Mismatch],Table10[Risk Points],0)</f>
        <v>0</v>
      </c>
      <c r="O4826">
        <f>_xlfn.XLOOKUP(FraudData[[#This Row],[device_trust_score]],DeviceRules[Device Min],DeviceRules[Risk Points],,-1)</f>
        <v>2</v>
      </c>
      <c r="P4826">
        <f>_xlfn.XLOOKUP(FraudData[[#This Row],[velocity_last_24h]],VelocityRules[Velocity Min],VelocityRules[Risk Points],,-1)</f>
        <v>0</v>
      </c>
      <c r="Q4826">
        <f>_xlfn.XLOOKUP(FraudData[[#This Row],[merchant_category]],MerchantRules[Merchant Category],MerchantRules[Risk Points],0)</f>
        <v>0</v>
      </c>
      <c r="R4826">
        <f>SUM(FraudData[[#This Row],[Amount Risk]:[Merchant Risk]])</f>
        <v>5</v>
      </c>
      <c r="S4826" t="str" cm="1">
        <f t="array" ref="S4826">_xlfn.IFS(FraudData[[#This Row],[Fraud Risk Score]]&gt;=8,"High Risk",FraudData[[#This Row],[Fraud Risk Score]]&gt;=6,"Medium Risk",TRUE,"Low Risk")</f>
        <v>Low Risk</v>
      </c>
    </row>
    <row r="4827" spans="1:19">
      <c r="A4827">
        <v>4826</v>
      </c>
      <c r="B4827">
        <v>31.36</v>
      </c>
      <c r="C4827">
        <v>4</v>
      </c>
      <c r="D4827" t="s">
        <v>47</v>
      </c>
      <c r="E4827">
        <v>0</v>
      </c>
      <c r="F4827">
        <v>0</v>
      </c>
      <c r="G4827">
        <v>88</v>
      </c>
      <c r="H4827">
        <v>4</v>
      </c>
      <c r="I4827">
        <v>69</v>
      </c>
      <c r="J4827">
        <v>0</v>
      </c>
      <c r="K4827">
        <f>_xlfn.XLOOKUP(FraudData[[#This Row],[amount]],AmountRules[Amount Min],AmountRules[Risk Points],,-1)</f>
        <v>0</v>
      </c>
      <c r="L4827">
        <f>_xlfn.XLOOKUP(FraudData[[#This Row],[transaction_hour]],TimeRules[Hour Min],TimeRules[Risk Points],,-1)</f>
        <v>0</v>
      </c>
      <c r="M4827">
        <f>_xlfn.XLOOKUP(FraudData[[#This Row],[foreign_transaction]],ForeignRules[Foreign Transaction],ForeignRules[Risk Points],0)</f>
        <v>0</v>
      </c>
      <c r="N4827">
        <f>_xlfn.XLOOKUP(FraudData[[#This Row],[location_mismatch]],Table10[Location Mismatch],Table10[Risk Points],0)</f>
        <v>0</v>
      </c>
      <c r="O4827">
        <f>_xlfn.XLOOKUP(FraudData[[#This Row],[device_trust_score]],DeviceRules[Device Min],DeviceRules[Risk Points],,-1)</f>
        <v>0</v>
      </c>
      <c r="P4827">
        <f>_xlfn.XLOOKUP(FraudData[[#This Row],[velocity_last_24h]],VelocityRules[Velocity Min],VelocityRules[Risk Points],,-1)</f>
        <v>0</v>
      </c>
      <c r="Q4827">
        <f>_xlfn.XLOOKUP(FraudData[[#This Row],[merchant_category]],MerchantRules[Merchant Category],MerchantRules[Risk Points],0)</f>
        <v>0</v>
      </c>
      <c r="R4827">
        <f>SUM(FraudData[[#This Row],[Amount Risk]:[Merchant Risk]])</f>
        <v>0</v>
      </c>
      <c r="S4827" t="str" cm="1">
        <f t="array" ref="S4827">_xlfn.IFS(FraudData[[#This Row],[Fraud Risk Score]]&gt;=8,"High Risk",FraudData[[#This Row],[Fraud Risk Score]]&gt;=6,"Medium Risk",TRUE,"Low Risk")</f>
        <v>Low Risk</v>
      </c>
    </row>
    <row r="4828" spans="1:19">
      <c r="A4828">
        <v>4827</v>
      </c>
      <c r="B4828">
        <v>211.54</v>
      </c>
      <c r="C4828">
        <v>16</v>
      </c>
      <c r="D4828" t="s">
        <v>50</v>
      </c>
      <c r="E4828">
        <v>0</v>
      </c>
      <c r="F4828">
        <v>0</v>
      </c>
      <c r="G4828">
        <v>30</v>
      </c>
      <c r="H4828">
        <v>2</v>
      </c>
      <c r="I4828">
        <v>43</v>
      </c>
      <c r="J4828">
        <v>0</v>
      </c>
      <c r="K4828">
        <f>_xlfn.XLOOKUP(FraudData[[#This Row],[amount]],AmountRules[Amount Min],AmountRules[Risk Points],,-1)</f>
        <v>0</v>
      </c>
      <c r="L4828">
        <f>_xlfn.XLOOKUP(FraudData[[#This Row],[transaction_hour]],TimeRules[Hour Min],TimeRules[Risk Points],,-1)</f>
        <v>0</v>
      </c>
      <c r="M4828">
        <f>_xlfn.XLOOKUP(FraudData[[#This Row],[foreign_transaction]],ForeignRules[Foreign Transaction],ForeignRules[Risk Points],0)</f>
        <v>0</v>
      </c>
      <c r="N4828">
        <f>_xlfn.XLOOKUP(FraudData[[#This Row],[location_mismatch]],Table10[Location Mismatch],Table10[Risk Points],0)</f>
        <v>0</v>
      </c>
      <c r="O4828">
        <f>_xlfn.XLOOKUP(FraudData[[#This Row],[device_trust_score]],DeviceRules[Device Min],DeviceRules[Risk Points],,-1)</f>
        <v>2</v>
      </c>
      <c r="P4828">
        <f>_xlfn.XLOOKUP(FraudData[[#This Row],[velocity_last_24h]],VelocityRules[Velocity Min],VelocityRules[Risk Points],,-1)</f>
        <v>0</v>
      </c>
      <c r="Q4828">
        <f>_xlfn.XLOOKUP(FraudData[[#This Row],[merchant_category]],MerchantRules[Merchant Category],MerchantRules[Risk Points],0)</f>
        <v>0</v>
      </c>
      <c r="R4828">
        <f>SUM(FraudData[[#This Row],[Amount Risk]:[Merchant Risk]])</f>
        <v>2</v>
      </c>
      <c r="S4828" t="str" cm="1">
        <f t="array" ref="S4828">_xlfn.IFS(FraudData[[#This Row],[Fraud Risk Score]]&gt;=8,"High Risk",FraudData[[#This Row],[Fraud Risk Score]]&gt;=6,"Medium Risk",TRUE,"Low Risk")</f>
        <v>Low Risk</v>
      </c>
    </row>
    <row r="4829" spans="1:19">
      <c r="A4829">
        <v>4828</v>
      </c>
      <c r="B4829">
        <v>33.01</v>
      </c>
      <c r="C4829">
        <v>22</v>
      </c>
      <c r="D4829" t="s">
        <v>47</v>
      </c>
      <c r="E4829">
        <v>1</v>
      </c>
      <c r="F4829">
        <v>0</v>
      </c>
      <c r="G4829">
        <v>38</v>
      </c>
      <c r="H4829">
        <v>1</v>
      </c>
      <c r="I4829">
        <v>44</v>
      </c>
      <c r="J4829">
        <v>0</v>
      </c>
      <c r="K4829">
        <f>_xlfn.XLOOKUP(FraudData[[#This Row],[amount]],AmountRules[Amount Min],AmountRules[Risk Points],,-1)</f>
        <v>0</v>
      </c>
      <c r="L4829">
        <f>_xlfn.XLOOKUP(FraudData[[#This Row],[transaction_hour]],TimeRules[Hour Min],TimeRules[Risk Points],,-1)</f>
        <v>0</v>
      </c>
      <c r="M4829">
        <f>_xlfn.XLOOKUP(FraudData[[#This Row],[foreign_transaction]],ForeignRules[Foreign Transaction],ForeignRules[Risk Points],0)</f>
        <v>3</v>
      </c>
      <c r="N4829">
        <f>_xlfn.XLOOKUP(FraudData[[#This Row],[location_mismatch]],Table10[Location Mismatch],Table10[Risk Points],0)</f>
        <v>0</v>
      </c>
      <c r="O4829">
        <f>_xlfn.XLOOKUP(FraudData[[#This Row],[device_trust_score]],DeviceRules[Device Min],DeviceRules[Risk Points],,-1)</f>
        <v>2</v>
      </c>
      <c r="P4829">
        <f>_xlfn.XLOOKUP(FraudData[[#This Row],[velocity_last_24h]],VelocityRules[Velocity Min],VelocityRules[Risk Points],,-1)</f>
        <v>0</v>
      </c>
      <c r="Q4829">
        <f>_xlfn.XLOOKUP(FraudData[[#This Row],[merchant_category]],MerchantRules[Merchant Category],MerchantRules[Risk Points],0)</f>
        <v>0</v>
      </c>
      <c r="R4829">
        <f>SUM(FraudData[[#This Row],[Amount Risk]:[Merchant Risk]])</f>
        <v>5</v>
      </c>
      <c r="S4829" t="str" cm="1">
        <f t="array" ref="S4829">_xlfn.IFS(FraudData[[#This Row],[Fraud Risk Score]]&gt;=8,"High Risk",FraudData[[#This Row],[Fraud Risk Score]]&gt;=6,"Medium Risk",TRUE,"Low Risk")</f>
        <v>Low Risk</v>
      </c>
    </row>
    <row r="4830" spans="1:19">
      <c r="A4830">
        <v>4829</v>
      </c>
      <c r="B4830">
        <v>66.87</v>
      </c>
      <c r="C4830">
        <v>16</v>
      </c>
      <c r="D4830" t="s">
        <v>48</v>
      </c>
      <c r="E4830">
        <v>0</v>
      </c>
      <c r="F4830">
        <v>0</v>
      </c>
      <c r="G4830">
        <v>94</v>
      </c>
      <c r="H4830">
        <v>0</v>
      </c>
      <c r="I4830">
        <v>67</v>
      </c>
      <c r="J4830">
        <v>0</v>
      </c>
      <c r="K4830">
        <f>_xlfn.XLOOKUP(FraudData[[#This Row],[amount]],AmountRules[Amount Min],AmountRules[Risk Points],,-1)</f>
        <v>0</v>
      </c>
      <c r="L4830">
        <f>_xlfn.XLOOKUP(FraudData[[#This Row],[transaction_hour]],TimeRules[Hour Min],TimeRules[Risk Points],,-1)</f>
        <v>0</v>
      </c>
      <c r="M4830">
        <f>_xlfn.XLOOKUP(FraudData[[#This Row],[foreign_transaction]],ForeignRules[Foreign Transaction],ForeignRules[Risk Points],0)</f>
        <v>0</v>
      </c>
      <c r="N4830">
        <f>_xlfn.XLOOKUP(FraudData[[#This Row],[location_mismatch]],Table10[Location Mismatch],Table10[Risk Points],0)</f>
        <v>0</v>
      </c>
      <c r="O4830">
        <f>_xlfn.XLOOKUP(FraudData[[#This Row],[device_trust_score]],DeviceRules[Device Min],DeviceRules[Risk Points],,-1)</f>
        <v>0</v>
      </c>
      <c r="P4830">
        <f>_xlfn.XLOOKUP(FraudData[[#This Row],[velocity_last_24h]],VelocityRules[Velocity Min],VelocityRules[Risk Points],,-1)</f>
        <v>0</v>
      </c>
      <c r="Q4830">
        <f>_xlfn.XLOOKUP(FraudData[[#This Row],[merchant_category]],MerchantRules[Merchant Category],MerchantRules[Risk Points],0)</f>
        <v>0</v>
      </c>
      <c r="R4830">
        <f>SUM(FraudData[[#This Row],[Amount Risk]:[Merchant Risk]])</f>
        <v>0</v>
      </c>
      <c r="S4830" t="str" cm="1">
        <f t="array" ref="S4830">_xlfn.IFS(FraudData[[#This Row],[Fraud Risk Score]]&gt;=8,"High Risk",FraudData[[#This Row],[Fraud Risk Score]]&gt;=6,"Medium Risk",TRUE,"Low Risk")</f>
        <v>Low Risk</v>
      </c>
    </row>
    <row r="4831" spans="1:19">
      <c r="A4831">
        <v>4830</v>
      </c>
      <c r="B4831">
        <v>125.97</v>
      </c>
      <c r="C4831">
        <v>19</v>
      </c>
      <c r="D4831" t="s">
        <v>47</v>
      </c>
      <c r="E4831">
        <v>0</v>
      </c>
      <c r="F4831">
        <v>0</v>
      </c>
      <c r="G4831">
        <v>95</v>
      </c>
      <c r="H4831">
        <v>4</v>
      </c>
      <c r="I4831">
        <v>56</v>
      </c>
      <c r="J4831">
        <v>0</v>
      </c>
      <c r="K4831">
        <f>_xlfn.XLOOKUP(FraudData[[#This Row],[amount]],AmountRules[Amount Min],AmountRules[Risk Points],,-1)</f>
        <v>0</v>
      </c>
      <c r="L4831">
        <f>_xlfn.XLOOKUP(FraudData[[#This Row],[transaction_hour]],TimeRules[Hour Min],TimeRules[Risk Points],,-1)</f>
        <v>0</v>
      </c>
      <c r="M4831">
        <f>_xlfn.XLOOKUP(FraudData[[#This Row],[foreign_transaction]],ForeignRules[Foreign Transaction],ForeignRules[Risk Points],0)</f>
        <v>0</v>
      </c>
      <c r="N4831">
        <f>_xlfn.XLOOKUP(FraudData[[#This Row],[location_mismatch]],Table10[Location Mismatch],Table10[Risk Points],0)</f>
        <v>0</v>
      </c>
      <c r="O4831">
        <f>_xlfn.XLOOKUP(FraudData[[#This Row],[device_trust_score]],DeviceRules[Device Min],DeviceRules[Risk Points],,-1)</f>
        <v>0</v>
      </c>
      <c r="P4831">
        <f>_xlfn.XLOOKUP(FraudData[[#This Row],[velocity_last_24h]],VelocityRules[Velocity Min],VelocityRules[Risk Points],,-1)</f>
        <v>0</v>
      </c>
      <c r="Q4831">
        <f>_xlfn.XLOOKUP(FraudData[[#This Row],[merchant_category]],MerchantRules[Merchant Category],MerchantRules[Risk Points],0)</f>
        <v>0</v>
      </c>
      <c r="R4831">
        <f>SUM(FraudData[[#This Row],[Amount Risk]:[Merchant Risk]])</f>
        <v>0</v>
      </c>
      <c r="S4831" t="str" cm="1">
        <f t="array" ref="S4831">_xlfn.IFS(FraudData[[#This Row],[Fraud Risk Score]]&gt;=8,"High Risk",FraudData[[#This Row],[Fraud Risk Score]]&gt;=6,"Medium Risk",TRUE,"Low Risk")</f>
        <v>Low Risk</v>
      </c>
    </row>
    <row r="4832" spans="1:19">
      <c r="A4832">
        <v>4831</v>
      </c>
      <c r="B4832">
        <v>286.52</v>
      </c>
      <c r="C4832">
        <v>5</v>
      </c>
      <c r="D4832" t="s">
        <v>46</v>
      </c>
      <c r="E4832">
        <v>0</v>
      </c>
      <c r="F4832">
        <v>1</v>
      </c>
      <c r="G4832">
        <v>81</v>
      </c>
      <c r="H4832">
        <v>5</v>
      </c>
      <c r="I4832">
        <v>54</v>
      </c>
      <c r="J4832">
        <v>0</v>
      </c>
      <c r="K4832">
        <f>_xlfn.XLOOKUP(FraudData[[#This Row],[amount]],AmountRules[Amount Min],AmountRules[Risk Points],,-1)</f>
        <v>0</v>
      </c>
      <c r="L4832">
        <f>_xlfn.XLOOKUP(FraudData[[#This Row],[transaction_hour]],TimeRules[Hour Min],TimeRules[Risk Points],,-1)</f>
        <v>0</v>
      </c>
      <c r="M4832">
        <f>_xlfn.XLOOKUP(FraudData[[#This Row],[foreign_transaction]],ForeignRules[Foreign Transaction],ForeignRules[Risk Points],0)</f>
        <v>0</v>
      </c>
      <c r="N4832">
        <f>_xlfn.XLOOKUP(FraudData[[#This Row],[location_mismatch]],Table10[Location Mismatch],Table10[Risk Points],0)</f>
        <v>3</v>
      </c>
      <c r="O4832">
        <f>_xlfn.XLOOKUP(FraudData[[#This Row],[device_trust_score]],DeviceRules[Device Min],DeviceRules[Risk Points],,-1)</f>
        <v>0</v>
      </c>
      <c r="P4832">
        <f>_xlfn.XLOOKUP(FraudData[[#This Row],[velocity_last_24h]],VelocityRules[Velocity Min],VelocityRules[Risk Points],,-1)</f>
        <v>3</v>
      </c>
      <c r="Q4832">
        <f>_xlfn.XLOOKUP(FraudData[[#This Row],[merchant_category]],MerchantRules[Merchant Category],MerchantRules[Risk Points],0)</f>
        <v>0</v>
      </c>
      <c r="R4832">
        <f>SUM(FraudData[[#This Row],[Amount Risk]:[Merchant Risk]])</f>
        <v>6</v>
      </c>
      <c r="S4832" t="str" cm="1">
        <f t="array" ref="S4832">_xlfn.IFS(FraudData[[#This Row],[Fraud Risk Score]]&gt;=8,"High Risk",FraudData[[#This Row],[Fraud Risk Score]]&gt;=6,"Medium Risk",TRUE,"Low Risk")</f>
        <v>Medium Risk</v>
      </c>
    </row>
    <row r="4833" spans="1:19">
      <c r="A4833">
        <v>4832</v>
      </c>
      <c r="B4833">
        <v>242.11</v>
      </c>
      <c r="C4833">
        <v>0</v>
      </c>
      <c r="D4833" t="s">
        <v>46</v>
      </c>
      <c r="E4833">
        <v>0</v>
      </c>
      <c r="F4833">
        <v>0</v>
      </c>
      <c r="G4833">
        <v>54</v>
      </c>
      <c r="H4833">
        <v>1</v>
      </c>
      <c r="I4833">
        <v>50</v>
      </c>
      <c r="J4833">
        <v>0</v>
      </c>
      <c r="K4833">
        <f>_xlfn.XLOOKUP(FraudData[[#This Row],[amount]],AmountRules[Amount Min],AmountRules[Risk Points],,-1)</f>
        <v>0</v>
      </c>
      <c r="L4833">
        <f>_xlfn.XLOOKUP(FraudData[[#This Row],[transaction_hour]],TimeRules[Hour Min],TimeRules[Risk Points],,-1)</f>
        <v>3</v>
      </c>
      <c r="M4833">
        <f>_xlfn.XLOOKUP(FraudData[[#This Row],[foreign_transaction]],ForeignRules[Foreign Transaction],ForeignRules[Risk Points],0)</f>
        <v>0</v>
      </c>
      <c r="N4833">
        <f>_xlfn.XLOOKUP(FraudData[[#This Row],[location_mismatch]],Table10[Location Mismatch],Table10[Risk Points],0)</f>
        <v>0</v>
      </c>
      <c r="O4833">
        <f>_xlfn.XLOOKUP(FraudData[[#This Row],[device_trust_score]],DeviceRules[Device Min],DeviceRules[Risk Points],,-1)</f>
        <v>1</v>
      </c>
      <c r="P4833">
        <f>_xlfn.XLOOKUP(FraudData[[#This Row],[velocity_last_24h]],VelocityRules[Velocity Min],VelocityRules[Risk Points],,-1)</f>
        <v>0</v>
      </c>
      <c r="Q4833">
        <f>_xlfn.XLOOKUP(FraudData[[#This Row],[merchant_category]],MerchantRules[Merchant Category],MerchantRules[Risk Points],0)</f>
        <v>0</v>
      </c>
      <c r="R4833">
        <f>SUM(FraudData[[#This Row],[Amount Risk]:[Merchant Risk]])</f>
        <v>4</v>
      </c>
      <c r="S4833" t="str" cm="1">
        <f t="array" ref="S4833">_xlfn.IFS(FraudData[[#This Row],[Fraud Risk Score]]&gt;=8,"High Risk",FraudData[[#This Row],[Fraud Risk Score]]&gt;=6,"Medium Risk",TRUE,"Low Risk")</f>
        <v>Low Risk</v>
      </c>
    </row>
    <row r="4834" spans="1:19">
      <c r="A4834">
        <v>4833</v>
      </c>
      <c r="B4834">
        <v>186.69</v>
      </c>
      <c r="C4834">
        <v>6</v>
      </c>
      <c r="D4834" t="s">
        <v>46</v>
      </c>
      <c r="E4834">
        <v>0</v>
      </c>
      <c r="F4834">
        <v>0</v>
      </c>
      <c r="G4834">
        <v>32</v>
      </c>
      <c r="H4834">
        <v>2</v>
      </c>
      <c r="I4834">
        <v>35</v>
      </c>
      <c r="J4834">
        <v>0</v>
      </c>
      <c r="K4834">
        <f>_xlfn.XLOOKUP(FraudData[[#This Row],[amount]],AmountRules[Amount Min],AmountRules[Risk Points],,-1)</f>
        <v>0</v>
      </c>
      <c r="L4834">
        <f>_xlfn.XLOOKUP(FraudData[[#This Row],[transaction_hour]],TimeRules[Hour Min],TimeRules[Risk Points],,-1)</f>
        <v>0</v>
      </c>
      <c r="M4834">
        <f>_xlfn.XLOOKUP(FraudData[[#This Row],[foreign_transaction]],ForeignRules[Foreign Transaction],ForeignRules[Risk Points],0)</f>
        <v>0</v>
      </c>
      <c r="N4834">
        <f>_xlfn.XLOOKUP(FraudData[[#This Row],[location_mismatch]],Table10[Location Mismatch],Table10[Risk Points],0)</f>
        <v>0</v>
      </c>
      <c r="O4834">
        <f>_xlfn.XLOOKUP(FraudData[[#This Row],[device_trust_score]],DeviceRules[Device Min],DeviceRules[Risk Points],,-1)</f>
        <v>2</v>
      </c>
      <c r="P4834">
        <f>_xlfn.XLOOKUP(FraudData[[#This Row],[velocity_last_24h]],VelocityRules[Velocity Min],VelocityRules[Risk Points],,-1)</f>
        <v>0</v>
      </c>
      <c r="Q4834">
        <f>_xlfn.XLOOKUP(FraudData[[#This Row],[merchant_category]],MerchantRules[Merchant Category],MerchantRules[Risk Points],0)</f>
        <v>0</v>
      </c>
      <c r="R4834">
        <f>SUM(FraudData[[#This Row],[Amount Risk]:[Merchant Risk]])</f>
        <v>2</v>
      </c>
      <c r="S4834" t="str" cm="1">
        <f t="array" ref="S4834">_xlfn.IFS(FraudData[[#This Row],[Fraud Risk Score]]&gt;=8,"High Risk",FraudData[[#This Row],[Fraud Risk Score]]&gt;=6,"Medium Risk",TRUE,"Low Risk")</f>
        <v>Low Risk</v>
      </c>
    </row>
    <row r="4835" spans="1:19">
      <c r="A4835">
        <v>4834</v>
      </c>
      <c r="B4835">
        <v>30.48</v>
      </c>
      <c r="C4835">
        <v>14</v>
      </c>
      <c r="D4835" t="s">
        <v>46</v>
      </c>
      <c r="E4835">
        <v>0</v>
      </c>
      <c r="F4835">
        <v>1</v>
      </c>
      <c r="G4835">
        <v>38</v>
      </c>
      <c r="H4835">
        <v>4</v>
      </c>
      <c r="I4835">
        <v>46</v>
      </c>
      <c r="J4835">
        <v>0</v>
      </c>
      <c r="K4835">
        <f>_xlfn.XLOOKUP(FraudData[[#This Row],[amount]],AmountRules[Amount Min],AmountRules[Risk Points],,-1)</f>
        <v>0</v>
      </c>
      <c r="L4835">
        <f>_xlfn.XLOOKUP(FraudData[[#This Row],[transaction_hour]],TimeRules[Hour Min],TimeRules[Risk Points],,-1)</f>
        <v>0</v>
      </c>
      <c r="M4835">
        <f>_xlfn.XLOOKUP(FraudData[[#This Row],[foreign_transaction]],ForeignRules[Foreign Transaction],ForeignRules[Risk Points],0)</f>
        <v>0</v>
      </c>
      <c r="N4835">
        <f>_xlfn.XLOOKUP(FraudData[[#This Row],[location_mismatch]],Table10[Location Mismatch],Table10[Risk Points],0)</f>
        <v>3</v>
      </c>
      <c r="O4835">
        <f>_xlfn.XLOOKUP(FraudData[[#This Row],[device_trust_score]],DeviceRules[Device Min],DeviceRules[Risk Points],,-1)</f>
        <v>2</v>
      </c>
      <c r="P4835">
        <f>_xlfn.XLOOKUP(FraudData[[#This Row],[velocity_last_24h]],VelocityRules[Velocity Min],VelocityRules[Risk Points],,-1)</f>
        <v>0</v>
      </c>
      <c r="Q4835">
        <f>_xlfn.XLOOKUP(FraudData[[#This Row],[merchant_category]],MerchantRules[Merchant Category],MerchantRules[Risk Points],0)</f>
        <v>0</v>
      </c>
      <c r="R4835">
        <f>SUM(FraudData[[#This Row],[Amount Risk]:[Merchant Risk]])</f>
        <v>5</v>
      </c>
      <c r="S4835" t="str" cm="1">
        <f t="array" ref="S4835">_xlfn.IFS(FraudData[[#This Row],[Fraud Risk Score]]&gt;=8,"High Risk",FraudData[[#This Row],[Fraud Risk Score]]&gt;=6,"Medium Risk",TRUE,"Low Risk")</f>
        <v>Low Risk</v>
      </c>
    </row>
    <row r="4836" spans="1:19">
      <c r="A4836">
        <v>4835</v>
      </c>
      <c r="B4836">
        <v>142.55000000000001</v>
      </c>
      <c r="C4836">
        <v>6</v>
      </c>
      <c r="D4836" t="s">
        <v>46</v>
      </c>
      <c r="E4836">
        <v>0</v>
      </c>
      <c r="F4836">
        <v>0</v>
      </c>
      <c r="G4836">
        <v>72</v>
      </c>
      <c r="H4836">
        <v>3</v>
      </c>
      <c r="I4836">
        <v>21</v>
      </c>
      <c r="J4836">
        <v>0</v>
      </c>
      <c r="K4836">
        <f>_xlfn.XLOOKUP(FraudData[[#This Row],[amount]],AmountRules[Amount Min],AmountRules[Risk Points],,-1)</f>
        <v>0</v>
      </c>
      <c r="L4836">
        <f>_xlfn.XLOOKUP(FraudData[[#This Row],[transaction_hour]],TimeRules[Hour Min],TimeRules[Risk Points],,-1)</f>
        <v>0</v>
      </c>
      <c r="M4836">
        <f>_xlfn.XLOOKUP(FraudData[[#This Row],[foreign_transaction]],ForeignRules[Foreign Transaction],ForeignRules[Risk Points],0)</f>
        <v>0</v>
      </c>
      <c r="N4836">
        <f>_xlfn.XLOOKUP(FraudData[[#This Row],[location_mismatch]],Table10[Location Mismatch],Table10[Risk Points],0)</f>
        <v>0</v>
      </c>
      <c r="O4836">
        <f>_xlfn.XLOOKUP(FraudData[[#This Row],[device_trust_score]],DeviceRules[Device Min],DeviceRules[Risk Points],,-1)</f>
        <v>0</v>
      </c>
      <c r="P4836">
        <f>_xlfn.XLOOKUP(FraudData[[#This Row],[velocity_last_24h]],VelocityRules[Velocity Min],VelocityRules[Risk Points],,-1)</f>
        <v>0</v>
      </c>
      <c r="Q4836">
        <f>_xlfn.XLOOKUP(FraudData[[#This Row],[merchant_category]],MerchantRules[Merchant Category],MerchantRules[Risk Points],0)</f>
        <v>0</v>
      </c>
      <c r="R4836">
        <f>SUM(FraudData[[#This Row],[Amount Risk]:[Merchant Risk]])</f>
        <v>0</v>
      </c>
      <c r="S4836" t="str" cm="1">
        <f t="array" ref="S4836">_xlfn.IFS(FraudData[[#This Row],[Fraud Risk Score]]&gt;=8,"High Risk",FraudData[[#This Row],[Fraud Risk Score]]&gt;=6,"Medium Risk",TRUE,"Low Risk")</f>
        <v>Low Risk</v>
      </c>
    </row>
    <row r="4837" spans="1:19">
      <c r="A4837">
        <v>4836</v>
      </c>
      <c r="B4837">
        <v>16.47</v>
      </c>
      <c r="C4837">
        <v>18</v>
      </c>
      <c r="D4837" t="s">
        <v>46</v>
      </c>
      <c r="E4837">
        <v>0</v>
      </c>
      <c r="F4837">
        <v>0</v>
      </c>
      <c r="G4837">
        <v>52</v>
      </c>
      <c r="H4837">
        <v>4</v>
      </c>
      <c r="I4837">
        <v>65</v>
      </c>
      <c r="J4837">
        <v>0</v>
      </c>
      <c r="K4837">
        <f>_xlfn.XLOOKUP(FraudData[[#This Row],[amount]],AmountRules[Amount Min],AmountRules[Risk Points],,-1)</f>
        <v>0</v>
      </c>
      <c r="L4837">
        <f>_xlfn.XLOOKUP(FraudData[[#This Row],[transaction_hour]],TimeRules[Hour Min],TimeRules[Risk Points],,-1)</f>
        <v>0</v>
      </c>
      <c r="M4837">
        <f>_xlfn.XLOOKUP(FraudData[[#This Row],[foreign_transaction]],ForeignRules[Foreign Transaction],ForeignRules[Risk Points],0)</f>
        <v>0</v>
      </c>
      <c r="N4837">
        <f>_xlfn.XLOOKUP(FraudData[[#This Row],[location_mismatch]],Table10[Location Mismatch],Table10[Risk Points],0)</f>
        <v>0</v>
      </c>
      <c r="O4837">
        <f>_xlfn.XLOOKUP(FraudData[[#This Row],[device_trust_score]],DeviceRules[Device Min],DeviceRules[Risk Points],,-1)</f>
        <v>1</v>
      </c>
      <c r="P4837">
        <f>_xlfn.XLOOKUP(FraudData[[#This Row],[velocity_last_24h]],VelocityRules[Velocity Min],VelocityRules[Risk Points],,-1)</f>
        <v>0</v>
      </c>
      <c r="Q4837">
        <f>_xlfn.XLOOKUP(FraudData[[#This Row],[merchant_category]],MerchantRules[Merchant Category],MerchantRules[Risk Points],0)</f>
        <v>0</v>
      </c>
      <c r="R4837">
        <f>SUM(FraudData[[#This Row],[Amount Risk]:[Merchant Risk]])</f>
        <v>1</v>
      </c>
      <c r="S4837" t="str" cm="1">
        <f t="array" ref="S4837">_xlfn.IFS(FraudData[[#This Row],[Fraud Risk Score]]&gt;=8,"High Risk",FraudData[[#This Row],[Fraud Risk Score]]&gt;=6,"Medium Risk",TRUE,"Low Risk")</f>
        <v>Low Risk</v>
      </c>
    </row>
    <row r="4838" spans="1:19">
      <c r="A4838">
        <v>4837</v>
      </c>
      <c r="B4838">
        <v>85.28</v>
      </c>
      <c r="C4838">
        <v>19</v>
      </c>
      <c r="D4838" t="s">
        <v>46</v>
      </c>
      <c r="E4838">
        <v>0</v>
      </c>
      <c r="F4838">
        <v>0</v>
      </c>
      <c r="G4838">
        <v>30</v>
      </c>
      <c r="H4838">
        <v>1</v>
      </c>
      <c r="I4838">
        <v>47</v>
      </c>
      <c r="J4838">
        <v>0</v>
      </c>
      <c r="K4838">
        <f>_xlfn.XLOOKUP(FraudData[[#This Row],[amount]],AmountRules[Amount Min],AmountRules[Risk Points],,-1)</f>
        <v>0</v>
      </c>
      <c r="L4838">
        <f>_xlfn.XLOOKUP(FraudData[[#This Row],[transaction_hour]],TimeRules[Hour Min],TimeRules[Risk Points],,-1)</f>
        <v>0</v>
      </c>
      <c r="M4838">
        <f>_xlfn.XLOOKUP(FraudData[[#This Row],[foreign_transaction]],ForeignRules[Foreign Transaction],ForeignRules[Risk Points],0)</f>
        <v>0</v>
      </c>
      <c r="N4838">
        <f>_xlfn.XLOOKUP(FraudData[[#This Row],[location_mismatch]],Table10[Location Mismatch],Table10[Risk Points],0)</f>
        <v>0</v>
      </c>
      <c r="O4838">
        <f>_xlfn.XLOOKUP(FraudData[[#This Row],[device_trust_score]],DeviceRules[Device Min],DeviceRules[Risk Points],,-1)</f>
        <v>2</v>
      </c>
      <c r="P4838">
        <f>_xlfn.XLOOKUP(FraudData[[#This Row],[velocity_last_24h]],VelocityRules[Velocity Min],VelocityRules[Risk Points],,-1)</f>
        <v>0</v>
      </c>
      <c r="Q4838">
        <f>_xlfn.XLOOKUP(FraudData[[#This Row],[merchant_category]],MerchantRules[Merchant Category],MerchantRules[Risk Points],0)</f>
        <v>0</v>
      </c>
      <c r="R4838">
        <f>SUM(FraudData[[#This Row],[Amount Risk]:[Merchant Risk]])</f>
        <v>2</v>
      </c>
      <c r="S4838" t="str" cm="1">
        <f t="array" ref="S4838">_xlfn.IFS(FraudData[[#This Row],[Fraud Risk Score]]&gt;=8,"High Risk",FraudData[[#This Row],[Fraud Risk Score]]&gt;=6,"Medium Risk",TRUE,"Low Risk")</f>
        <v>Low Risk</v>
      </c>
    </row>
    <row r="4839" spans="1:19">
      <c r="A4839">
        <v>4838</v>
      </c>
      <c r="B4839">
        <v>96.05</v>
      </c>
      <c r="C4839">
        <v>21</v>
      </c>
      <c r="D4839" t="s">
        <v>46</v>
      </c>
      <c r="E4839">
        <v>0</v>
      </c>
      <c r="F4839">
        <v>1</v>
      </c>
      <c r="G4839">
        <v>54</v>
      </c>
      <c r="H4839">
        <v>0</v>
      </c>
      <c r="I4839">
        <v>55</v>
      </c>
      <c r="J4839">
        <v>0</v>
      </c>
      <c r="K4839">
        <f>_xlfn.XLOOKUP(FraudData[[#This Row],[amount]],AmountRules[Amount Min],AmountRules[Risk Points],,-1)</f>
        <v>0</v>
      </c>
      <c r="L4839">
        <f>_xlfn.XLOOKUP(FraudData[[#This Row],[transaction_hour]],TimeRules[Hour Min],TimeRules[Risk Points],,-1)</f>
        <v>0</v>
      </c>
      <c r="M4839">
        <f>_xlfn.XLOOKUP(FraudData[[#This Row],[foreign_transaction]],ForeignRules[Foreign Transaction],ForeignRules[Risk Points],0)</f>
        <v>0</v>
      </c>
      <c r="N4839">
        <f>_xlfn.XLOOKUP(FraudData[[#This Row],[location_mismatch]],Table10[Location Mismatch],Table10[Risk Points],0)</f>
        <v>3</v>
      </c>
      <c r="O4839">
        <f>_xlfn.XLOOKUP(FraudData[[#This Row],[device_trust_score]],DeviceRules[Device Min],DeviceRules[Risk Points],,-1)</f>
        <v>1</v>
      </c>
      <c r="P4839">
        <f>_xlfn.XLOOKUP(FraudData[[#This Row],[velocity_last_24h]],VelocityRules[Velocity Min],VelocityRules[Risk Points],,-1)</f>
        <v>0</v>
      </c>
      <c r="Q4839">
        <f>_xlfn.XLOOKUP(FraudData[[#This Row],[merchant_category]],MerchantRules[Merchant Category],MerchantRules[Risk Points],0)</f>
        <v>0</v>
      </c>
      <c r="R4839">
        <f>SUM(FraudData[[#This Row],[Amount Risk]:[Merchant Risk]])</f>
        <v>4</v>
      </c>
      <c r="S4839" t="str" cm="1">
        <f t="array" ref="S4839">_xlfn.IFS(FraudData[[#This Row],[Fraud Risk Score]]&gt;=8,"High Risk",FraudData[[#This Row],[Fraud Risk Score]]&gt;=6,"Medium Risk",TRUE,"Low Risk")</f>
        <v>Low Risk</v>
      </c>
    </row>
    <row r="4840" spans="1:19">
      <c r="A4840">
        <v>4839</v>
      </c>
      <c r="B4840">
        <v>7.31</v>
      </c>
      <c r="C4840">
        <v>10</v>
      </c>
      <c r="D4840" t="s">
        <v>46</v>
      </c>
      <c r="E4840">
        <v>0</v>
      </c>
      <c r="F4840">
        <v>0</v>
      </c>
      <c r="G4840">
        <v>28</v>
      </c>
      <c r="H4840">
        <v>1</v>
      </c>
      <c r="I4840">
        <v>34</v>
      </c>
      <c r="J4840">
        <v>0</v>
      </c>
      <c r="K4840">
        <f>_xlfn.XLOOKUP(FraudData[[#This Row],[amount]],AmountRules[Amount Min],AmountRules[Risk Points],,-1)</f>
        <v>0</v>
      </c>
      <c r="L4840">
        <f>_xlfn.XLOOKUP(FraudData[[#This Row],[transaction_hour]],TimeRules[Hour Min],TimeRules[Risk Points],,-1)</f>
        <v>0</v>
      </c>
      <c r="M4840">
        <f>_xlfn.XLOOKUP(FraudData[[#This Row],[foreign_transaction]],ForeignRules[Foreign Transaction],ForeignRules[Risk Points],0)</f>
        <v>0</v>
      </c>
      <c r="N4840">
        <f>_xlfn.XLOOKUP(FraudData[[#This Row],[location_mismatch]],Table10[Location Mismatch],Table10[Risk Points],0)</f>
        <v>0</v>
      </c>
      <c r="O4840">
        <f>_xlfn.XLOOKUP(FraudData[[#This Row],[device_trust_score]],DeviceRules[Device Min],DeviceRules[Risk Points],,-1)</f>
        <v>3</v>
      </c>
      <c r="P4840">
        <f>_xlfn.XLOOKUP(FraudData[[#This Row],[velocity_last_24h]],VelocityRules[Velocity Min],VelocityRules[Risk Points],,-1)</f>
        <v>0</v>
      </c>
      <c r="Q4840">
        <f>_xlfn.XLOOKUP(FraudData[[#This Row],[merchant_category]],MerchantRules[Merchant Category],MerchantRules[Risk Points],0)</f>
        <v>0</v>
      </c>
      <c r="R4840">
        <f>SUM(FraudData[[#This Row],[Amount Risk]:[Merchant Risk]])</f>
        <v>3</v>
      </c>
      <c r="S4840" t="str" cm="1">
        <f t="array" ref="S4840">_xlfn.IFS(FraudData[[#This Row],[Fraud Risk Score]]&gt;=8,"High Risk",FraudData[[#This Row],[Fraud Risk Score]]&gt;=6,"Medium Risk",TRUE,"Low Risk")</f>
        <v>Low Risk</v>
      </c>
    </row>
    <row r="4841" spans="1:19">
      <c r="A4841">
        <v>4840</v>
      </c>
      <c r="B4841">
        <v>57.63</v>
      </c>
      <c r="C4841">
        <v>22</v>
      </c>
      <c r="D4841" t="s">
        <v>48</v>
      </c>
      <c r="E4841">
        <v>1</v>
      </c>
      <c r="F4841">
        <v>0</v>
      </c>
      <c r="G4841">
        <v>91</v>
      </c>
      <c r="H4841">
        <v>1</v>
      </c>
      <c r="I4841">
        <v>65</v>
      </c>
      <c r="J4841">
        <v>0</v>
      </c>
      <c r="K4841">
        <f>_xlfn.XLOOKUP(FraudData[[#This Row],[amount]],AmountRules[Amount Min],AmountRules[Risk Points],,-1)</f>
        <v>0</v>
      </c>
      <c r="L4841">
        <f>_xlfn.XLOOKUP(FraudData[[#This Row],[transaction_hour]],TimeRules[Hour Min],TimeRules[Risk Points],,-1)</f>
        <v>0</v>
      </c>
      <c r="M4841">
        <f>_xlfn.XLOOKUP(FraudData[[#This Row],[foreign_transaction]],ForeignRules[Foreign Transaction],ForeignRules[Risk Points],0)</f>
        <v>3</v>
      </c>
      <c r="N4841">
        <f>_xlfn.XLOOKUP(FraudData[[#This Row],[location_mismatch]],Table10[Location Mismatch],Table10[Risk Points],0)</f>
        <v>0</v>
      </c>
      <c r="O4841">
        <f>_xlfn.XLOOKUP(FraudData[[#This Row],[device_trust_score]],DeviceRules[Device Min],DeviceRules[Risk Points],,-1)</f>
        <v>0</v>
      </c>
      <c r="P4841">
        <f>_xlfn.XLOOKUP(FraudData[[#This Row],[velocity_last_24h]],VelocityRules[Velocity Min],VelocityRules[Risk Points],,-1)</f>
        <v>0</v>
      </c>
      <c r="Q4841">
        <f>_xlfn.XLOOKUP(FraudData[[#This Row],[merchant_category]],MerchantRules[Merchant Category],MerchantRules[Risk Points],0)</f>
        <v>0</v>
      </c>
      <c r="R4841">
        <f>SUM(FraudData[[#This Row],[Amount Risk]:[Merchant Risk]])</f>
        <v>3</v>
      </c>
      <c r="S4841" t="str" cm="1">
        <f t="array" ref="S4841">_xlfn.IFS(FraudData[[#This Row],[Fraud Risk Score]]&gt;=8,"High Risk",FraudData[[#This Row],[Fraud Risk Score]]&gt;=6,"Medium Risk",TRUE,"Low Risk")</f>
        <v>Low Risk</v>
      </c>
    </row>
    <row r="4842" spans="1:19">
      <c r="A4842">
        <v>4841</v>
      </c>
      <c r="B4842">
        <v>560.80999999999995</v>
      </c>
      <c r="C4842">
        <v>13</v>
      </c>
      <c r="D4842" t="s">
        <v>46</v>
      </c>
      <c r="E4842">
        <v>0</v>
      </c>
      <c r="F4842">
        <v>0</v>
      </c>
      <c r="G4842">
        <v>34</v>
      </c>
      <c r="H4842">
        <v>3</v>
      </c>
      <c r="I4842">
        <v>57</v>
      </c>
      <c r="J4842">
        <v>0</v>
      </c>
      <c r="K4842">
        <f>_xlfn.XLOOKUP(FraudData[[#This Row],[amount]],AmountRules[Amount Min],AmountRules[Risk Points],,-1)</f>
        <v>1</v>
      </c>
      <c r="L4842">
        <f>_xlfn.XLOOKUP(FraudData[[#This Row],[transaction_hour]],TimeRules[Hour Min],TimeRules[Risk Points],,-1)</f>
        <v>0</v>
      </c>
      <c r="M4842">
        <f>_xlfn.XLOOKUP(FraudData[[#This Row],[foreign_transaction]],ForeignRules[Foreign Transaction],ForeignRules[Risk Points],0)</f>
        <v>0</v>
      </c>
      <c r="N4842">
        <f>_xlfn.XLOOKUP(FraudData[[#This Row],[location_mismatch]],Table10[Location Mismatch],Table10[Risk Points],0)</f>
        <v>0</v>
      </c>
      <c r="O4842">
        <f>_xlfn.XLOOKUP(FraudData[[#This Row],[device_trust_score]],DeviceRules[Device Min],DeviceRules[Risk Points],,-1)</f>
        <v>2</v>
      </c>
      <c r="P4842">
        <f>_xlfn.XLOOKUP(FraudData[[#This Row],[velocity_last_24h]],VelocityRules[Velocity Min],VelocityRules[Risk Points],,-1)</f>
        <v>0</v>
      </c>
      <c r="Q4842">
        <f>_xlfn.XLOOKUP(FraudData[[#This Row],[merchant_category]],MerchantRules[Merchant Category],MerchantRules[Risk Points],0)</f>
        <v>0</v>
      </c>
      <c r="R4842">
        <f>SUM(FraudData[[#This Row],[Amount Risk]:[Merchant Risk]])</f>
        <v>3</v>
      </c>
      <c r="S4842" t="str" cm="1">
        <f t="array" ref="S4842">_xlfn.IFS(FraudData[[#This Row],[Fraud Risk Score]]&gt;=8,"High Risk",FraudData[[#This Row],[Fraud Risk Score]]&gt;=6,"Medium Risk",TRUE,"Low Risk")</f>
        <v>Low Risk</v>
      </c>
    </row>
    <row r="4843" spans="1:19">
      <c r="A4843">
        <v>4842</v>
      </c>
      <c r="B4843">
        <v>552.80999999999995</v>
      </c>
      <c r="C4843">
        <v>12</v>
      </c>
      <c r="D4843" t="s">
        <v>47</v>
      </c>
      <c r="E4843">
        <v>0</v>
      </c>
      <c r="F4843">
        <v>0</v>
      </c>
      <c r="G4843">
        <v>51</v>
      </c>
      <c r="H4843">
        <v>4</v>
      </c>
      <c r="I4843">
        <v>30</v>
      </c>
      <c r="J4843">
        <v>0</v>
      </c>
      <c r="K4843">
        <f>_xlfn.XLOOKUP(FraudData[[#This Row],[amount]],AmountRules[Amount Min],AmountRules[Risk Points],,-1)</f>
        <v>1</v>
      </c>
      <c r="L4843">
        <f>_xlfn.XLOOKUP(FraudData[[#This Row],[transaction_hour]],TimeRules[Hour Min],TimeRules[Risk Points],,-1)</f>
        <v>0</v>
      </c>
      <c r="M4843">
        <f>_xlfn.XLOOKUP(FraudData[[#This Row],[foreign_transaction]],ForeignRules[Foreign Transaction],ForeignRules[Risk Points],0)</f>
        <v>0</v>
      </c>
      <c r="N4843">
        <f>_xlfn.XLOOKUP(FraudData[[#This Row],[location_mismatch]],Table10[Location Mismatch],Table10[Risk Points],0)</f>
        <v>0</v>
      </c>
      <c r="O4843">
        <f>_xlfn.XLOOKUP(FraudData[[#This Row],[device_trust_score]],DeviceRules[Device Min],DeviceRules[Risk Points],,-1)</f>
        <v>1</v>
      </c>
      <c r="P4843">
        <f>_xlfn.XLOOKUP(FraudData[[#This Row],[velocity_last_24h]],VelocityRules[Velocity Min],VelocityRules[Risk Points],,-1)</f>
        <v>0</v>
      </c>
      <c r="Q4843">
        <f>_xlfn.XLOOKUP(FraudData[[#This Row],[merchant_category]],MerchantRules[Merchant Category],MerchantRules[Risk Points],0)</f>
        <v>0</v>
      </c>
      <c r="R4843">
        <f>SUM(FraudData[[#This Row],[Amount Risk]:[Merchant Risk]])</f>
        <v>2</v>
      </c>
      <c r="S4843" t="str" cm="1">
        <f t="array" ref="S4843">_xlfn.IFS(FraudData[[#This Row],[Fraud Risk Score]]&gt;=8,"High Risk",FraudData[[#This Row],[Fraud Risk Score]]&gt;=6,"Medium Risk",TRUE,"Low Risk")</f>
        <v>Low Risk</v>
      </c>
    </row>
    <row r="4844" spans="1:19">
      <c r="A4844">
        <v>4843</v>
      </c>
      <c r="B4844">
        <v>78.19</v>
      </c>
      <c r="C4844">
        <v>19</v>
      </c>
      <c r="D4844" t="s">
        <v>48</v>
      </c>
      <c r="E4844">
        <v>0</v>
      </c>
      <c r="F4844">
        <v>0</v>
      </c>
      <c r="G4844">
        <v>69</v>
      </c>
      <c r="H4844">
        <v>0</v>
      </c>
      <c r="I4844">
        <v>37</v>
      </c>
      <c r="J4844">
        <v>0</v>
      </c>
      <c r="K4844">
        <f>_xlfn.XLOOKUP(FraudData[[#This Row],[amount]],AmountRules[Amount Min],AmountRules[Risk Points],,-1)</f>
        <v>0</v>
      </c>
      <c r="L4844">
        <f>_xlfn.XLOOKUP(FraudData[[#This Row],[transaction_hour]],TimeRules[Hour Min],TimeRules[Risk Points],,-1)</f>
        <v>0</v>
      </c>
      <c r="M4844">
        <f>_xlfn.XLOOKUP(FraudData[[#This Row],[foreign_transaction]],ForeignRules[Foreign Transaction],ForeignRules[Risk Points],0)</f>
        <v>0</v>
      </c>
      <c r="N4844">
        <f>_xlfn.XLOOKUP(FraudData[[#This Row],[location_mismatch]],Table10[Location Mismatch],Table10[Risk Points],0)</f>
        <v>0</v>
      </c>
      <c r="O4844">
        <f>_xlfn.XLOOKUP(FraudData[[#This Row],[device_trust_score]],DeviceRules[Device Min],DeviceRules[Risk Points],,-1)</f>
        <v>1</v>
      </c>
      <c r="P4844">
        <f>_xlfn.XLOOKUP(FraudData[[#This Row],[velocity_last_24h]],VelocityRules[Velocity Min],VelocityRules[Risk Points],,-1)</f>
        <v>0</v>
      </c>
      <c r="Q4844">
        <f>_xlfn.XLOOKUP(FraudData[[#This Row],[merchant_category]],MerchantRules[Merchant Category],MerchantRules[Risk Points],0)</f>
        <v>0</v>
      </c>
      <c r="R4844">
        <f>SUM(FraudData[[#This Row],[Amount Risk]:[Merchant Risk]])</f>
        <v>1</v>
      </c>
      <c r="S4844" t="str" cm="1">
        <f t="array" ref="S4844">_xlfn.IFS(FraudData[[#This Row],[Fraud Risk Score]]&gt;=8,"High Risk",FraudData[[#This Row],[Fraud Risk Score]]&gt;=6,"Medium Risk",TRUE,"Low Risk")</f>
        <v>Low Risk</v>
      </c>
    </row>
    <row r="4845" spans="1:19">
      <c r="A4845">
        <v>4844</v>
      </c>
      <c r="B4845">
        <v>7.93</v>
      </c>
      <c r="C4845">
        <v>8</v>
      </c>
      <c r="D4845" t="s">
        <v>50</v>
      </c>
      <c r="E4845">
        <v>1</v>
      </c>
      <c r="F4845">
        <v>0</v>
      </c>
      <c r="G4845">
        <v>99</v>
      </c>
      <c r="H4845">
        <v>1</v>
      </c>
      <c r="I4845">
        <v>53</v>
      </c>
      <c r="J4845">
        <v>0</v>
      </c>
      <c r="K4845">
        <f>_xlfn.XLOOKUP(FraudData[[#This Row],[amount]],AmountRules[Amount Min],AmountRules[Risk Points],,-1)</f>
        <v>0</v>
      </c>
      <c r="L4845">
        <f>_xlfn.XLOOKUP(FraudData[[#This Row],[transaction_hour]],TimeRules[Hour Min],TimeRules[Risk Points],,-1)</f>
        <v>0</v>
      </c>
      <c r="M4845">
        <f>_xlfn.XLOOKUP(FraudData[[#This Row],[foreign_transaction]],ForeignRules[Foreign Transaction],ForeignRules[Risk Points],0)</f>
        <v>3</v>
      </c>
      <c r="N4845">
        <f>_xlfn.XLOOKUP(FraudData[[#This Row],[location_mismatch]],Table10[Location Mismatch],Table10[Risk Points],0)</f>
        <v>0</v>
      </c>
      <c r="O4845">
        <f>_xlfn.XLOOKUP(FraudData[[#This Row],[device_trust_score]],DeviceRules[Device Min],DeviceRules[Risk Points],,-1)</f>
        <v>0</v>
      </c>
      <c r="P4845">
        <f>_xlfn.XLOOKUP(FraudData[[#This Row],[velocity_last_24h]],VelocityRules[Velocity Min],VelocityRules[Risk Points],,-1)</f>
        <v>0</v>
      </c>
      <c r="Q4845">
        <f>_xlfn.XLOOKUP(FraudData[[#This Row],[merchant_category]],MerchantRules[Merchant Category],MerchantRules[Risk Points],0)</f>
        <v>0</v>
      </c>
      <c r="R4845">
        <f>SUM(FraudData[[#This Row],[Amount Risk]:[Merchant Risk]])</f>
        <v>3</v>
      </c>
      <c r="S4845" t="str" cm="1">
        <f t="array" ref="S4845">_xlfn.IFS(FraudData[[#This Row],[Fraud Risk Score]]&gt;=8,"High Risk",FraudData[[#This Row],[Fraud Risk Score]]&gt;=6,"Medium Risk",TRUE,"Low Risk")</f>
        <v>Low Risk</v>
      </c>
    </row>
    <row r="4846" spans="1:19">
      <c r="A4846">
        <v>4845</v>
      </c>
      <c r="B4846">
        <v>35.520000000000003</v>
      </c>
      <c r="C4846">
        <v>8</v>
      </c>
      <c r="D4846" t="s">
        <v>49</v>
      </c>
      <c r="E4846">
        <v>1</v>
      </c>
      <c r="F4846">
        <v>0</v>
      </c>
      <c r="G4846">
        <v>59</v>
      </c>
      <c r="H4846">
        <v>1</v>
      </c>
      <c r="I4846">
        <v>22</v>
      </c>
      <c r="J4846">
        <v>0</v>
      </c>
      <c r="K4846">
        <f>_xlfn.XLOOKUP(FraudData[[#This Row],[amount]],AmountRules[Amount Min],AmountRules[Risk Points],,-1)</f>
        <v>0</v>
      </c>
      <c r="L4846">
        <f>_xlfn.XLOOKUP(FraudData[[#This Row],[transaction_hour]],TimeRules[Hour Min],TimeRules[Risk Points],,-1)</f>
        <v>0</v>
      </c>
      <c r="M4846">
        <f>_xlfn.XLOOKUP(FraudData[[#This Row],[foreign_transaction]],ForeignRules[Foreign Transaction],ForeignRules[Risk Points],0)</f>
        <v>3</v>
      </c>
      <c r="N4846">
        <f>_xlfn.XLOOKUP(FraudData[[#This Row],[location_mismatch]],Table10[Location Mismatch],Table10[Risk Points],0)</f>
        <v>0</v>
      </c>
      <c r="O4846">
        <f>_xlfn.XLOOKUP(FraudData[[#This Row],[device_trust_score]],DeviceRules[Device Min],DeviceRules[Risk Points],,-1)</f>
        <v>1</v>
      </c>
      <c r="P4846">
        <f>_xlfn.XLOOKUP(FraudData[[#This Row],[velocity_last_24h]],VelocityRules[Velocity Min],VelocityRules[Risk Points],,-1)</f>
        <v>0</v>
      </c>
      <c r="Q4846">
        <f>_xlfn.XLOOKUP(FraudData[[#This Row],[merchant_category]],MerchantRules[Merchant Category],MerchantRules[Risk Points],0)</f>
        <v>1</v>
      </c>
      <c r="R4846">
        <f>SUM(FraudData[[#This Row],[Amount Risk]:[Merchant Risk]])</f>
        <v>5</v>
      </c>
      <c r="S4846" t="str" cm="1">
        <f t="array" ref="S4846">_xlfn.IFS(FraudData[[#This Row],[Fraud Risk Score]]&gt;=8,"High Risk",FraudData[[#This Row],[Fraud Risk Score]]&gt;=6,"Medium Risk",TRUE,"Low Risk")</f>
        <v>Low Risk</v>
      </c>
    </row>
    <row r="4847" spans="1:19">
      <c r="A4847">
        <v>4846</v>
      </c>
      <c r="B4847">
        <v>89.63</v>
      </c>
      <c r="C4847">
        <v>15</v>
      </c>
      <c r="D4847" t="s">
        <v>48</v>
      </c>
      <c r="E4847">
        <v>0</v>
      </c>
      <c r="F4847">
        <v>0</v>
      </c>
      <c r="G4847">
        <v>37</v>
      </c>
      <c r="H4847">
        <v>4</v>
      </c>
      <c r="I4847">
        <v>44</v>
      </c>
      <c r="J4847">
        <v>0</v>
      </c>
      <c r="K4847">
        <f>_xlfn.XLOOKUP(FraudData[[#This Row],[amount]],AmountRules[Amount Min],AmountRules[Risk Points],,-1)</f>
        <v>0</v>
      </c>
      <c r="L4847">
        <f>_xlfn.XLOOKUP(FraudData[[#This Row],[transaction_hour]],TimeRules[Hour Min],TimeRules[Risk Points],,-1)</f>
        <v>0</v>
      </c>
      <c r="M4847">
        <f>_xlfn.XLOOKUP(FraudData[[#This Row],[foreign_transaction]],ForeignRules[Foreign Transaction],ForeignRules[Risk Points],0)</f>
        <v>0</v>
      </c>
      <c r="N4847">
        <f>_xlfn.XLOOKUP(FraudData[[#This Row],[location_mismatch]],Table10[Location Mismatch],Table10[Risk Points],0)</f>
        <v>0</v>
      </c>
      <c r="O4847">
        <f>_xlfn.XLOOKUP(FraudData[[#This Row],[device_trust_score]],DeviceRules[Device Min],DeviceRules[Risk Points],,-1)</f>
        <v>2</v>
      </c>
      <c r="P4847">
        <f>_xlfn.XLOOKUP(FraudData[[#This Row],[velocity_last_24h]],VelocityRules[Velocity Min],VelocityRules[Risk Points],,-1)</f>
        <v>0</v>
      </c>
      <c r="Q4847">
        <f>_xlfn.XLOOKUP(FraudData[[#This Row],[merchant_category]],MerchantRules[Merchant Category],MerchantRules[Risk Points],0)</f>
        <v>0</v>
      </c>
      <c r="R4847">
        <f>SUM(FraudData[[#This Row],[Amount Risk]:[Merchant Risk]])</f>
        <v>2</v>
      </c>
      <c r="S4847" t="str" cm="1">
        <f t="array" ref="S4847">_xlfn.IFS(FraudData[[#This Row],[Fraud Risk Score]]&gt;=8,"High Risk",FraudData[[#This Row],[Fraud Risk Score]]&gt;=6,"Medium Risk",TRUE,"Low Risk")</f>
        <v>Low Risk</v>
      </c>
    </row>
    <row r="4848" spans="1:19">
      <c r="A4848">
        <v>4847</v>
      </c>
      <c r="B4848">
        <v>531.41</v>
      </c>
      <c r="C4848">
        <v>11</v>
      </c>
      <c r="D4848" t="s">
        <v>46</v>
      </c>
      <c r="E4848">
        <v>0</v>
      </c>
      <c r="F4848">
        <v>0</v>
      </c>
      <c r="G4848">
        <v>79</v>
      </c>
      <c r="H4848">
        <v>1</v>
      </c>
      <c r="I4848">
        <v>40</v>
      </c>
      <c r="J4848">
        <v>0</v>
      </c>
      <c r="K4848">
        <f>_xlfn.XLOOKUP(FraudData[[#This Row],[amount]],AmountRules[Amount Min],AmountRules[Risk Points],,-1)</f>
        <v>1</v>
      </c>
      <c r="L4848">
        <f>_xlfn.XLOOKUP(FraudData[[#This Row],[transaction_hour]],TimeRules[Hour Min],TimeRules[Risk Points],,-1)</f>
        <v>0</v>
      </c>
      <c r="M4848">
        <f>_xlfn.XLOOKUP(FraudData[[#This Row],[foreign_transaction]],ForeignRules[Foreign Transaction],ForeignRules[Risk Points],0)</f>
        <v>0</v>
      </c>
      <c r="N4848">
        <f>_xlfn.XLOOKUP(FraudData[[#This Row],[location_mismatch]],Table10[Location Mismatch],Table10[Risk Points],0)</f>
        <v>0</v>
      </c>
      <c r="O4848">
        <f>_xlfn.XLOOKUP(FraudData[[#This Row],[device_trust_score]],DeviceRules[Device Min],DeviceRules[Risk Points],,-1)</f>
        <v>0</v>
      </c>
      <c r="P4848">
        <f>_xlfn.XLOOKUP(FraudData[[#This Row],[velocity_last_24h]],VelocityRules[Velocity Min],VelocityRules[Risk Points],,-1)</f>
        <v>0</v>
      </c>
      <c r="Q4848">
        <f>_xlfn.XLOOKUP(FraudData[[#This Row],[merchant_category]],MerchantRules[Merchant Category],MerchantRules[Risk Points],0)</f>
        <v>0</v>
      </c>
      <c r="R4848">
        <f>SUM(FraudData[[#This Row],[Amount Risk]:[Merchant Risk]])</f>
        <v>1</v>
      </c>
      <c r="S4848" t="str" cm="1">
        <f t="array" ref="S4848">_xlfn.IFS(FraudData[[#This Row],[Fraud Risk Score]]&gt;=8,"High Risk",FraudData[[#This Row],[Fraud Risk Score]]&gt;=6,"Medium Risk",TRUE,"Low Risk")</f>
        <v>Low Risk</v>
      </c>
    </row>
    <row r="4849" spans="1:19">
      <c r="A4849">
        <v>4848</v>
      </c>
      <c r="B4849">
        <v>27.4</v>
      </c>
      <c r="C4849">
        <v>9</v>
      </c>
      <c r="D4849" t="s">
        <v>48</v>
      </c>
      <c r="E4849">
        <v>0</v>
      </c>
      <c r="F4849">
        <v>0</v>
      </c>
      <c r="G4849">
        <v>67</v>
      </c>
      <c r="H4849">
        <v>5</v>
      </c>
      <c r="I4849">
        <v>28</v>
      </c>
      <c r="J4849">
        <v>0</v>
      </c>
      <c r="K4849">
        <f>_xlfn.XLOOKUP(FraudData[[#This Row],[amount]],AmountRules[Amount Min],AmountRules[Risk Points],,-1)</f>
        <v>0</v>
      </c>
      <c r="L4849">
        <f>_xlfn.XLOOKUP(FraudData[[#This Row],[transaction_hour]],TimeRules[Hour Min],TimeRules[Risk Points],,-1)</f>
        <v>0</v>
      </c>
      <c r="M4849">
        <f>_xlfn.XLOOKUP(FraudData[[#This Row],[foreign_transaction]],ForeignRules[Foreign Transaction],ForeignRules[Risk Points],0)</f>
        <v>0</v>
      </c>
      <c r="N4849">
        <f>_xlfn.XLOOKUP(FraudData[[#This Row],[location_mismatch]],Table10[Location Mismatch],Table10[Risk Points],0)</f>
        <v>0</v>
      </c>
      <c r="O4849">
        <f>_xlfn.XLOOKUP(FraudData[[#This Row],[device_trust_score]],DeviceRules[Device Min],DeviceRules[Risk Points],,-1)</f>
        <v>1</v>
      </c>
      <c r="P4849">
        <f>_xlfn.XLOOKUP(FraudData[[#This Row],[velocity_last_24h]],VelocityRules[Velocity Min],VelocityRules[Risk Points],,-1)</f>
        <v>3</v>
      </c>
      <c r="Q4849">
        <f>_xlfn.XLOOKUP(FraudData[[#This Row],[merchant_category]],MerchantRules[Merchant Category],MerchantRules[Risk Points],0)</f>
        <v>0</v>
      </c>
      <c r="R4849">
        <f>SUM(FraudData[[#This Row],[Amount Risk]:[Merchant Risk]])</f>
        <v>4</v>
      </c>
      <c r="S4849" t="str" cm="1">
        <f t="array" ref="S4849">_xlfn.IFS(FraudData[[#This Row],[Fraud Risk Score]]&gt;=8,"High Risk",FraudData[[#This Row],[Fraud Risk Score]]&gt;=6,"Medium Risk",TRUE,"Low Risk")</f>
        <v>Low Risk</v>
      </c>
    </row>
    <row r="4850" spans="1:19">
      <c r="A4850">
        <v>4849</v>
      </c>
      <c r="B4850">
        <v>259.54000000000002</v>
      </c>
      <c r="C4850">
        <v>5</v>
      </c>
      <c r="D4850" t="s">
        <v>49</v>
      </c>
      <c r="E4850">
        <v>0</v>
      </c>
      <c r="F4850">
        <v>0</v>
      </c>
      <c r="G4850">
        <v>97</v>
      </c>
      <c r="H4850">
        <v>2</v>
      </c>
      <c r="I4850">
        <v>52</v>
      </c>
      <c r="J4850">
        <v>0</v>
      </c>
      <c r="K4850">
        <f>_xlfn.XLOOKUP(FraudData[[#This Row],[amount]],AmountRules[Amount Min],AmountRules[Risk Points],,-1)</f>
        <v>0</v>
      </c>
      <c r="L4850">
        <f>_xlfn.XLOOKUP(FraudData[[#This Row],[transaction_hour]],TimeRules[Hour Min],TimeRules[Risk Points],,-1)</f>
        <v>0</v>
      </c>
      <c r="M4850">
        <f>_xlfn.XLOOKUP(FraudData[[#This Row],[foreign_transaction]],ForeignRules[Foreign Transaction],ForeignRules[Risk Points],0)</f>
        <v>0</v>
      </c>
      <c r="N4850">
        <f>_xlfn.XLOOKUP(FraudData[[#This Row],[location_mismatch]],Table10[Location Mismatch],Table10[Risk Points],0)</f>
        <v>0</v>
      </c>
      <c r="O4850">
        <f>_xlfn.XLOOKUP(FraudData[[#This Row],[device_trust_score]],DeviceRules[Device Min],DeviceRules[Risk Points],,-1)</f>
        <v>0</v>
      </c>
      <c r="P4850">
        <f>_xlfn.XLOOKUP(FraudData[[#This Row],[velocity_last_24h]],VelocityRules[Velocity Min],VelocityRules[Risk Points],,-1)</f>
        <v>0</v>
      </c>
      <c r="Q4850">
        <f>_xlfn.XLOOKUP(FraudData[[#This Row],[merchant_category]],MerchantRules[Merchant Category],MerchantRules[Risk Points],0)</f>
        <v>1</v>
      </c>
      <c r="R4850">
        <f>SUM(FraudData[[#This Row],[Amount Risk]:[Merchant Risk]])</f>
        <v>1</v>
      </c>
      <c r="S4850" t="str" cm="1">
        <f t="array" ref="S4850">_xlfn.IFS(FraudData[[#This Row],[Fraud Risk Score]]&gt;=8,"High Risk",FraudData[[#This Row],[Fraud Risk Score]]&gt;=6,"Medium Risk",TRUE,"Low Risk")</f>
        <v>Low Risk</v>
      </c>
    </row>
    <row r="4851" spans="1:19">
      <c r="A4851">
        <v>4850</v>
      </c>
      <c r="B4851">
        <v>20.71</v>
      </c>
      <c r="C4851">
        <v>17</v>
      </c>
      <c r="D4851" t="s">
        <v>49</v>
      </c>
      <c r="E4851">
        <v>0</v>
      </c>
      <c r="F4851">
        <v>0</v>
      </c>
      <c r="G4851">
        <v>92</v>
      </c>
      <c r="H4851">
        <v>2</v>
      </c>
      <c r="I4851">
        <v>35</v>
      </c>
      <c r="J4851">
        <v>0</v>
      </c>
      <c r="K4851">
        <f>_xlfn.XLOOKUP(FraudData[[#This Row],[amount]],AmountRules[Amount Min],AmountRules[Risk Points],,-1)</f>
        <v>0</v>
      </c>
      <c r="L4851">
        <f>_xlfn.XLOOKUP(FraudData[[#This Row],[transaction_hour]],TimeRules[Hour Min],TimeRules[Risk Points],,-1)</f>
        <v>0</v>
      </c>
      <c r="M4851">
        <f>_xlfn.XLOOKUP(FraudData[[#This Row],[foreign_transaction]],ForeignRules[Foreign Transaction],ForeignRules[Risk Points],0)</f>
        <v>0</v>
      </c>
      <c r="N4851">
        <f>_xlfn.XLOOKUP(FraudData[[#This Row],[location_mismatch]],Table10[Location Mismatch],Table10[Risk Points],0)</f>
        <v>0</v>
      </c>
      <c r="O4851">
        <f>_xlfn.XLOOKUP(FraudData[[#This Row],[device_trust_score]],DeviceRules[Device Min],DeviceRules[Risk Points],,-1)</f>
        <v>0</v>
      </c>
      <c r="P4851">
        <f>_xlfn.XLOOKUP(FraudData[[#This Row],[velocity_last_24h]],VelocityRules[Velocity Min],VelocityRules[Risk Points],,-1)</f>
        <v>0</v>
      </c>
      <c r="Q4851">
        <f>_xlfn.XLOOKUP(FraudData[[#This Row],[merchant_category]],MerchantRules[Merchant Category],MerchantRules[Risk Points],0)</f>
        <v>1</v>
      </c>
      <c r="R4851">
        <f>SUM(FraudData[[#This Row],[Amount Risk]:[Merchant Risk]])</f>
        <v>1</v>
      </c>
      <c r="S4851" t="str" cm="1">
        <f t="array" ref="S4851">_xlfn.IFS(FraudData[[#This Row],[Fraud Risk Score]]&gt;=8,"High Risk",FraudData[[#This Row],[Fraud Risk Score]]&gt;=6,"Medium Risk",TRUE,"Low Risk")</f>
        <v>Low Risk</v>
      </c>
    </row>
    <row r="4852" spans="1:19">
      <c r="A4852">
        <v>4851</v>
      </c>
      <c r="B4852">
        <v>715.85</v>
      </c>
      <c r="C4852">
        <v>1</v>
      </c>
      <c r="D4852" t="s">
        <v>46</v>
      </c>
      <c r="E4852">
        <v>0</v>
      </c>
      <c r="F4852">
        <v>0</v>
      </c>
      <c r="G4852">
        <v>67</v>
      </c>
      <c r="H4852">
        <v>2</v>
      </c>
      <c r="I4852">
        <v>61</v>
      </c>
      <c r="J4852">
        <v>0</v>
      </c>
      <c r="K4852">
        <f>_xlfn.XLOOKUP(FraudData[[#This Row],[amount]],AmountRules[Amount Min],AmountRules[Risk Points],,-1)</f>
        <v>1</v>
      </c>
      <c r="L4852">
        <f>_xlfn.XLOOKUP(FraudData[[#This Row],[transaction_hour]],TimeRules[Hour Min],TimeRules[Risk Points],,-1)</f>
        <v>3</v>
      </c>
      <c r="M4852">
        <f>_xlfn.XLOOKUP(FraudData[[#This Row],[foreign_transaction]],ForeignRules[Foreign Transaction],ForeignRules[Risk Points],0)</f>
        <v>0</v>
      </c>
      <c r="N4852">
        <f>_xlfn.XLOOKUP(FraudData[[#This Row],[location_mismatch]],Table10[Location Mismatch],Table10[Risk Points],0)</f>
        <v>0</v>
      </c>
      <c r="O4852">
        <f>_xlfn.XLOOKUP(FraudData[[#This Row],[device_trust_score]],DeviceRules[Device Min],DeviceRules[Risk Points],,-1)</f>
        <v>1</v>
      </c>
      <c r="P4852">
        <f>_xlfn.XLOOKUP(FraudData[[#This Row],[velocity_last_24h]],VelocityRules[Velocity Min],VelocityRules[Risk Points],,-1)</f>
        <v>0</v>
      </c>
      <c r="Q4852">
        <f>_xlfn.XLOOKUP(FraudData[[#This Row],[merchant_category]],MerchantRules[Merchant Category],MerchantRules[Risk Points],0)</f>
        <v>0</v>
      </c>
      <c r="R4852">
        <f>SUM(FraudData[[#This Row],[Amount Risk]:[Merchant Risk]])</f>
        <v>5</v>
      </c>
      <c r="S4852" t="str" cm="1">
        <f t="array" ref="S4852">_xlfn.IFS(FraudData[[#This Row],[Fraud Risk Score]]&gt;=8,"High Risk",FraudData[[#This Row],[Fraud Risk Score]]&gt;=6,"Medium Risk",TRUE,"Low Risk")</f>
        <v>Low Risk</v>
      </c>
    </row>
    <row r="4853" spans="1:19">
      <c r="A4853">
        <v>4852</v>
      </c>
      <c r="B4853">
        <v>86.52</v>
      </c>
      <c r="C4853">
        <v>19</v>
      </c>
      <c r="D4853" t="s">
        <v>46</v>
      </c>
      <c r="E4853">
        <v>0</v>
      </c>
      <c r="F4853">
        <v>0</v>
      </c>
      <c r="G4853">
        <v>64</v>
      </c>
      <c r="H4853">
        <v>3</v>
      </c>
      <c r="I4853">
        <v>20</v>
      </c>
      <c r="J4853">
        <v>0</v>
      </c>
      <c r="K4853">
        <f>_xlfn.XLOOKUP(FraudData[[#This Row],[amount]],AmountRules[Amount Min],AmountRules[Risk Points],,-1)</f>
        <v>0</v>
      </c>
      <c r="L4853">
        <f>_xlfn.XLOOKUP(FraudData[[#This Row],[transaction_hour]],TimeRules[Hour Min],TimeRules[Risk Points],,-1)</f>
        <v>0</v>
      </c>
      <c r="M4853">
        <f>_xlfn.XLOOKUP(FraudData[[#This Row],[foreign_transaction]],ForeignRules[Foreign Transaction],ForeignRules[Risk Points],0)</f>
        <v>0</v>
      </c>
      <c r="N4853">
        <f>_xlfn.XLOOKUP(FraudData[[#This Row],[location_mismatch]],Table10[Location Mismatch],Table10[Risk Points],0)</f>
        <v>0</v>
      </c>
      <c r="O4853">
        <f>_xlfn.XLOOKUP(FraudData[[#This Row],[device_trust_score]],DeviceRules[Device Min],DeviceRules[Risk Points],,-1)</f>
        <v>1</v>
      </c>
      <c r="P4853">
        <f>_xlfn.XLOOKUP(FraudData[[#This Row],[velocity_last_24h]],VelocityRules[Velocity Min],VelocityRules[Risk Points],,-1)</f>
        <v>0</v>
      </c>
      <c r="Q4853">
        <f>_xlfn.XLOOKUP(FraudData[[#This Row],[merchant_category]],MerchantRules[Merchant Category],MerchantRules[Risk Points],0)</f>
        <v>0</v>
      </c>
      <c r="R4853">
        <f>SUM(FraudData[[#This Row],[Amount Risk]:[Merchant Risk]])</f>
        <v>1</v>
      </c>
      <c r="S4853" t="str" cm="1">
        <f t="array" ref="S4853">_xlfn.IFS(FraudData[[#This Row],[Fraud Risk Score]]&gt;=8,"High Risk",FraudData[[#This Row],[Fraud Risk Score]]&gt;=6,"Medium Risk",TRUE,"Low Risk")</f>
        <v>Low Risk</v>
      </c>
    </row>
    <row r="4854" spans="1:19">
      <c r="A4854">
        <v>4853</v>
      </c>
      <c r="B4854">
        <v>268.69</v>
      </c>
      <c r="C4854">
        <v>8</v>
      </c>
      <c r="D4854" t="s">
        <v>47</v>
      </c>
      <c r="E4854">
        <v>0</v>
      </c>
      <c r="F4854">
        <v>0</v>
      </c>
      <c r="G4854">
        <v>55</v>
      </c>
      <c r="H4854">
        <v>1</v>
      </c>
      <c r="I4854">
        <v>48</v>
      </c>
      <c r="J4854">
        <v>0</v>
      </c>
      <c r="K4854">
        <f>_xlfn.XLOOKUP(FraudData[[#This Row],[amount]],AmountRules[Amount Min],AmountRules[Risk Points],,-1)</f>
        <v>0</v>
      </c>
      <c r="L4854">
        <f>_xlfn.XLOOKUP(FraudData[[#This Row],[transaction_hour]],TimeRules[Hour Min],TimeRules[Risk Points],,-1)</f>
        <v>0</v>
      </c>
      <c r="M4854">
        <f>_xlfn.XLOOKUP(FraudData[[#This Row],[foreign_transaction]],ForeignRules[Foreign Transaction],ForeignRules[Risk Points],0)</f>
        <v>0</v>
      </c>
      <c r="N4854">
        <f>_xlfn.XLOOKUP(FraudData[[#This Row],[location_mismatch]],Table10[Location Mismatch],Table10[Risk Points],0)</f>
        <v>0</v>
      </c>
      <c r="O4854">
        <f>_xlfn.XLOOKUP(FraudData[[#This Row],[device_trust_score]],DeviceRules[Device Min],DeviceRules[Risk Points],,-1)</f>
        <v>1</v>
      </c>
      <c r="P4854">
        <f>_xlfn.XLOOKUP(FraudData[[#This Row],[velocity_last_24h]],VelocityRules[Velocity Min],VelocityRules[Risk Points],,-1)</f>
        <v>0</v>
      </c>
      <c r="Q4854">
        <f>_xlfn.XLOOKUP(FraudData[[#This Row],[merchant_category]],MerchantRules[Merchant Category],MerchantRules[Risk Points],0)</f>
        <v>0</v>
      </c>
      <c r="R4854">
        <f>SUM(FraudData[[#This Row],[Amount Risk]:[Merchant Risk]])</f>
        <v>1</v>
      </c>
      <c r="S4854" t="str" cm="1">
        <f t="array" ref="S4854">_xlfn.IFS(FraudData[[#This Row],[Fraud Risk Score]]&gt;=8,"High Risk",FraudData[[#This Row],[Fraud Risk Score]]&gt;=6,"Medium Risk",TRUE,"Low Risk")</f>
        <v>Low Risk</v>
      </c>
    </row>
    <row r="4855" spans="1:19">
      <c r="A4855">
        <v>4854</v>
      </c>
      <c r="B4855">
        <v>75.5</v>
      </c>
      <c r="C4855">
        <v>18</v>
      </c>
      <c r="D4855" t="s">
        <v>49</v>
      </c>
      <c r="E4855">
        <v>0</v>
      </c>
      <c r="F4855">
        <v>0</v>
      </c>
      <c r="G4855">
        <v>27</v>
      </c>
      <c r="H4855">
        <v>1</v>
      </c>
      <c r="I4855">
        <v>60</v>
      </c>
      <c r="J4855">
        <v>0</v>
      </c>
      <c r="K4855">
        <f>_xlfn.XLOOKUP(FraudData[[#This Row],[amount]],AmountRules[Amount Min],AmountRules[Risk Points],,-1)</f>
        <v>0</v>
      </c>
      <c r="L4855">
        <f>_xlfn.XLOOKUP(FraudData[[#This Row],[transaction_hour]],TimeRules[Hour Min],TimeRules[Risk Points],,-1)</f>
        <v>0</v>
      </c>
      <c r="M4855">
        <f>_xlfn.XLOOKUP(FraudData[[#This Row],[foreign_transaction]],ForeignRules[Foreign Transaction],ForeignRules[Risk Points],0)</f>
        <v>0</v>
      </c>
      <c r="N4855">
        <f>_xlfn.XLOOKUP(FraudData[[#This Row],[location_mismatch]],Table10[Location Mismatch],Table10[Risk Points],0)</f>
        <v>0</v>
      </c>
      <c r="O4855">
        <f>_xlfn.XLOOKUP(FraudData[[#This Row],[device_trust_score]],DeviceRules[Device Min],DeviceRules[Risk Points],,-1)</f>
        <v>3</v>
      </c>
      <c r="P4855">
        <f>_xlfn.XLOOKUP(FraudData[[#This Row],[velocity_last_24h]],VelocityRules[Velocity Min],VelocityRules[Risk Points],,-1)</f>
        <v>0</v>
      </c>
      <c r="Q4855">
        <f>_xlfn.XLOOKUP(FraudData[[#This Row],[merchant_category]],MerchantRules[Merchant Category],MerchantRules[Risk Points],0)</f>
        <v>1</v>
      </c>
      <c r="R4855">
        <f>SUM(FraudData[[#This Row],[Amount Risk]:[Merchant Risk]])</f>
        <v>4</v>
      </c>
      <c r="S4855" t="str" cm="1">
        <f t="array" ref="S4855">_xlfn.IFS(FraudData[[#This Row],[Fraud Risk Score]]&gt;=8,"High Risk",FraudData[[#This Row],[Fraud Risk Score]]&gt;=6,"Medium Risk",TRUE,"Low Risk")</f>
        <v>Low Risk</v>
      </c>
    </row>
    <row r="4856" spans="1:19">
      <c r="A4856">
        <v>4855</v>
      </c>
      <c r="B4856">
        <v>177.83</v>
      </c>
      <c r="C4856">
        <v>5</v>
      </c>
      <c r="D4856" t="s">
        <v>46</v>
      </c>
      <c r="E4856">
        <v>0</v>
      </c>
      <c r="F4856">
        <v>0</v>
      </c>
      <c r="G4856">
        <v>41</v>
      </c>
      <c r="H4856">
        <v>4</v>
      </c>
      <c r="I4856">
        <v>32</v>
      </c>
      <c r="J4856">
        <v>0</v>
      </c>
      <c r="K4856">
        <f>_xlfn.XLOOKUP(FraudData[[#This Row],[amount]],AmountRules[Amount Min],AmountRules[Risk Points],,-1)</f>
        <v>0</v>
      </c>
      <c r="L4856">
        <f>_xlfn.XLOOKUP(FraudData[[#This Row],[transaction_hour]],TimeRules[Hour Min],TimeRules[Risk Points],,-1)</f>
        <v>0</v>
      </c>
      <c r="M4856">
        <f>_xlfn.XLOOKUP(FraudData[[#This Row],[foreign_transaction]],ForeignRules[Foreign Transaction],ForeignRules[Risk Points],0)</f>
        <v>0</v>
      </c>
      <c r="N4856">
        <f>_xlfn.XLOOKUP(FraudData[[#This Row],[location_mismatch]],Table10[Location Mismatch],Table10[Risk Points],0)</f>
        <v>0</v>
      </c>
      <c r="O4856">
        <f>_xlfn.XLOOKUP(FraudData[[#This Row],[device_trust_score]],DeviceRules[Device Min],DeviceRules[Risk Points],,-1)</f>
        <v>2</v>
      </c>
      <c r="P4856">
        <f>_xlfn.XLOOKUP(FraudData[[#This Row],[velocity_last_24h]],VelocityRules[Velocity Min],VelocityRules[Risk Points],,-1)</f>
        <v>0</v>
      </c>
      <c r="Q4856">
        <f>_xlfn.XLOOKUP(FraudData[[#This Row],[merchant_category]],MerchantRules[Merchant Category],MerchantRules[Risk Points],0)</f>
        <v>0</v>
      </c>
      <c r="R4856">
        <f>SUM(FraudData[[#This Row],[Amount Risk]:[Merchant Risk]])</f>
        <v>2</v>
      </c>
      <c r="S4856" t="str" cm="1">
        <f t="array" ref="S4856">_xlfn.IFS(FraudData[[#This Row],[Fraud Risk Score]]&gt;=8,"High Risk",FraudData[[#This Row],[Fraud Risk Score]]&gt;=6,"Medium Risk",TRUE,"Low Risk")</f>
        <v>Low Risk</v>
      </c>
    </row>
    <row r="4857" spans="1:19">
      <c r="A4857">
        <v>4856</v>
      </c>
      <c r="B4857">
        <v>38.380000000000003</v>
      </c>
      <c r="C4857">
        <v>1</v>
      </c>
      <c r="D4857" t="s">
        <v>49</v>
      </c>
      <c r="E4857">
        <v>0</v>
      </c>
      <c r="F4857">
        <v>0</v>
      </c>
      <c r="G4857">
        <v>63</v>
      </c>
      <c r="H4857">
        <v>1</v>
      </c>
      <c r="I4857">
        <v>52</v>
      </c>
      <c r="J4857">
        <v>0</v>
      </c>
      <c r="K4857">
        <f>_xlfn.XLOOKUP(FraudData[[#This Row],[amount]],AmountRules[Amount Min],AmountRules[Risk Points],,-1)</f>
        <v>0</v>
      </c>
      <c r="L4857">
        <f>_xlfn.XLOOKUP(FraudData[[#This Row],[transaction_hour]],TimeRules[Hour Min],TimeRules[Risk Points],,-1)</f>
        <v>3</v>
      </c>
      <c r="M4857">
        <f>_xlfn.XLOOKUP(FraudData[[#This Row],[foreign_transaction]],ForeignRules[Foreign Transaction],ForeignRules[Risk Points],0)</f>
        <v>0</v>
      </c>
      <c r="N4857">
        <f>_xlfn.XLOOKUP(FraudData[[#This Row],[location_mismatch]],Table10[Location Mismatch],Table10[Risk Points],0)</f>
        <v>0</v>
      </c>
      <c r="O4857">
        <f>_xlfn.XLOOKUP(FraudData[[#This Row],[device_trust_score]],DeviceRules[Device Min],DeviceRules[Risk Points],,-1)</f>
        <v>1</v>
      </c>
      <c r="P4857">
        <f>_xlfn.XLOOKUP(FraudData[[#This Row],[velocity_last_24h]],VelocityRules[Velocity Min],VelocityRules[Risk Points],,-1)</f>
        <v>0</v>
      </c>
      <c r="Q4857">
        <f>_xlfn.XLOOKUP(FraudData[[#This Row],[merchant_category]],MerchantRules[Merchant Category],MerchantRules[Risk Points],0)</f>
        <v>1</v>
      </c>
      <c r="R4857">
        <f>SUM(FraudData[[#This Row],[Amount Risk]:[Merchant Risk]])</f>
        <v>5</v>
      </c>
      <c r="S4857" t="str" cm="1">
        <f t="array" ref="S4857">_xlfn.IFS(FraudData[[#This Row],[Fraud Risk Score]]&gt;=8,"High Risk",FraudData[[#This Row],[Fraud Risk Score]]&gt;=6,"Medium Risk",TRUE,"Low Risk")</f>
        <v>Low Risk</v>
      </c>
    </row>
    <row r="4858" spans="1:19">
      <c r="A4858">
        <v>4857</v>
      </c>
      <c r="B4858">
        <v>28.41</v>
      </c>
      <c r="C4858">
        <v>14</v>
      </c>
      <c r="D4858" t="s">
        <v>47</v>
      </c>
      <c r="E4858">
        <v>0</v>
      </c>
      <c r="F4858">
        <v>0</v>
      </c>
      <c r="G4858">
        <v>90</v>
      </c>
      <c r="H4858">
        <v>1</v>
      </c>
      <c r="I4858">
        <v>56</v>
      </c>
      <c r="J4858">
        <v>0</v>
      </c>
      <c r="K4858">
        <f>_xlfn.XLOOKUP(FraudData[[#This Row],[amount]],AmountRules[Amount Min],AmountRules[Risk Points],,-1)</f>
        <v>0</v>
      </c>
      <c r="L4858">
        <f>_xlfn.XLOOKUP(FraudData[[#This Row],[transaction_hour]],TimeRules[Hour Min],TimeRules[Risk Points],,-1)</f>
        <v>0</v>
      </c>
      <c r="M4858">
        <f>_xlfn.XLOOKUP(FraudData[[#This Row],[foreign_transaction]],ForeignRules[Foreign Transaction],ForeignRules[Risk Points],0)</f>
        <v>0</v>
      </c>
      <c r="N4858">
        <f>_xlfn.XLOOKUP(FraudData[[#This Row],[location_mismatch]],Table10[Location Mismatch],Table10[Risk Points],0)</f>
        <v>0</v>
      </c>
      <c r="O4858">
        <f>_xlfn.XLOOKUP(FraudData[[#This Row],[device_trust_score]],DeviceRules[Device Min],DeviceRules[Risk Points],,-1)</f>
        <v>0</v>
      </c>
      <c r="P4858">
        <f>_xlfn.XLOOKUP(FraudData[[#This Row],[velocity_last_24h]],VelocityRules[Velocity Min],VelocityRules[Risk Points],,-1)</f>
        <v>0</v>
      </c>
      <c r="Q4858">
        <f>_xlfn.XLOOKUP(FraudData[[#This Row],[merchant_category]],MerchantRules[Merchant Category],MerchantRules[Risk Points],0)</f>
        <v>0</v>
      </c>
      <c r="R4858">
        <f>SUM(FraudData[[#This Row],[Amount Risk]:[Merchant Risk]])</f>
        <v>0</v>
      </c>
      <c r="S4858" t="str" cm="1">
        <f t="array" ref="S4858">_xlfn.IFS(FraudData[[#This Row],[Fraud Risk Score]]&gt;=8,"High Risk",FraudData[[#This Row],[Fraud Risk Score]]&gt;=6,"Medium Risk",TRUE,"Low Risk")</f>
        <v>Low Risk</v>
      </c>
    </row>
    <row r="4859" spans="1:19">
      <c r="A4859">
        <v>4858</v>
      </c>
      <c r="B4859">
        <v>500.7</v>
      </c>
      <c r="C4859">
        <v>16</v>
      </c>
      <c r="D4859" t="s">
        <v>50</v>
      </c>
      <c r="E4859">
        <v>0</v>
      </c>
      <c r="F4859">
        <v>0</v>
      </c>
      <c r="G4859">
        <v>93</v>
      </c>
      <c r="H4859">
        <v>2</v>
      </c>
      <c r="I4859">
        <v>23</v>
      </c>
      <c r="J4859">
        <v>0</v>
      </c>
      <c r="K4859">
        <f>_xlfn.XLOOKUP(FraudData[[#This Row],[amount]],AmountRules[Amount Min],AmountRules[Risk Points],,-1)</f>
        <v>1</v>
      </c>
      <c r="L4859">
        <f>_xlfn.XLOOKUP(FraudData[[#This Row],[transaction_hour]],TimeRules[Hour Min],TimeRules[Risk Points],,-1)</f>
        <v>0</v>
      </c>
      <c r="M4859">
        <f>_xlfn.XLOOKUP(FraudData[[#This Row],[foreign_transaction]],ForeignRules[Foreign Transaction],ForeignRules[Risk Points],0)</f>
        <v>0</v>
      </c>
      <c r="N4859">
        <f>_xlfn.XLOOKUP(FraudData[[#This Row],[location_mismatch]],Table10[Location Mismatch],Table10[Risk Points],0)</f>
        <v>0</v>
      </c>
      <c r="O4859">
        <f>_xlfn.XLOOKUP(FraudData[[#This Row],[device_trust_score]],DeviceRules[Device Min],DeviceRules[Risk Points],,-1)</f>
        <v>0</v>
      </c>
      <c r="P4859">
        <f>_xlfn.XLOOKUP(FraudData[[#This Row],[velocity_last_24h]],VelocityRules[Velocity Min],VelocityRules[Risk Points],,-1)</f>
        <v>0</v>
      </c>
      <c r="Q4859">
        <f>_xlfn.XLOOKUP(FraudData[[#This Row],[merchant_category]],MerchantRules[Merchant Category],MerchantRules[Risk Points],0)</f>
        <v>0</v>
      </c>
      <c r="R4859">
        <f>SUM(FraudData[[#This Row],[Amount Risk]:[Merchant Risk]])</f>
        <v>1</v>
      </c>
      <c r="S4859" t="str" cm="1">
        <f t="array" ref="S4859">_xlfn.IFS(FraudData[[#This Row],[Fraud Risk Score]]&gt;=8,"High Risk",FraudData[[#This Row],[Fraud Risk Score]]&gt;=6,"Medium Risk",TRUE,"Low Risk")</f>
        <v>Low Risk</v>
      </c>
    </row>
    <row r="4860" spans="1:19">
      <c r="A4860">
        <v>4859</v>
      </c>
      <c r="B4860">
        <v>449.41</v>
      </c>
      <c r="C4860">
        <v>15</v>
      </c>
      <c r="D4860" t="s">
        <v>49</v>
      </c>
      <c r="E4860">
        <v>0</v>
      </c>
      <c r="F4860">
        <v>0</v>
      </c>
      <c r="G4860">
        <v>43</v>
      </c>
      <c r="H4860">
        <v>2</v>
      </c>
      <c r="I4860">
        <v>46</v>
      </c>
      <c r="J4860">
        <v>0</v>
      </c>
      <c r="K4860">
        <f>_xlfn.XLOOKUP(FraudData[[#This Row],[amount]],AmountRules[Amount Min],AmountRules[Risk Points],,-1)</f>
        <v>0</v>
      </c>
      <c r="L4860">
        <f>_xlfn.XLOOKUP(FraudData[[#This Row],[transaction_hour]],TimeRules[Hour Min],TimeRules[Risk Points],,-1)</f>
        <v>0</v>
      </c>
      <c r="M4860">
        <f>_xlfn.XLOOKUP(FraudData[[#This Row],[foreign_transaction]],ForeignRules[Foreign Transaction],ForeignRules[Risk Points],0)</f>
        <v>0</v>
      </c>
      <c r="N4860">
        <f>_xlfn.XLOOKUP(FraudData[[#This Row],[location_mismatch]],Table10[Location Mismatch],Table10[Risk Points],0)</f>
        <v>0</v>
      </c>
      <c r="O4860">
        <f>_xlfn.XLOOKUP(FraudData[[#This Row],[device_trust_score]],DeviceRules[Device Min],DeviceRules[Risk Points],,-1)</f>
        <v>2</v>
      </c>
      <c r="P4860">
        <f>_xlfn.XLOOKUP(FraudData[[#This Row],[velocity_last_24h]],VelocityRules[Velocity Min],VelocityRules[Risk Points],,-1)</f>
        <v>0</v>
      </c>
      <c r="Q4860">
        <f>_xlfn.XLOOKUP(FraudData[[#This Row],[merchant_category]],MerchantRules[Merchant Category],MerchantRules[Risk Points],0)</f>
        <v>1</v>
      </c>
      <c r="R4860">
        <f>SUM(FraudData[[#This Row],[Amount Risk]:[Merchant Risk]])</f>
        <v>3</v>
      </c>
      <c r="S4860" t="str" cm="1">
        <f t="array" ref="S4860">_xlfn.IFS(FraudData[[#This Row],[Fraud Risk Score]]&gt;=8,"High Risk",FraudData[[#This Row],[Fraud Risk Score]]&gt;=6,"Medium Risk",TRUE,"Low Risk")</f>
        <v>Low Risk</v>
      </c>
    </row>
    <row r="4861" spans="1:19">
      <c r="A4861">
        <v>4860</v>
      </c>
      <c r="B4861">
        <v>393.21</v>
      </c>
      <c r="C4861">
        <v>20</v>
      </c>
      <c r="D4861" t="s">
        <v>47</v>
      </c>
      <c r="E4861">
        <v>0</v>
      </c>
      <c r="F4861">
        <v>0</v>
      </c>
      <c r="G4861">
        <v>46</v>
      </c>
      <c r="H4861">
        <v>2</v>
      </c>
      <c r="I4861">
        <v>44</v>
      </c>
      <c r="J4861">
        <v>0</v>
      </c>
      <c r="K4861">
        <f>_xlfn.XLOOKUP(FraudData[[#This Row],[amount]],AmountRules[Amount Min],AmountRules[Risk Points],,-1)</f>
        <v>0</v>
      </c>
      <c r="L4861">
        <f>_xlfn.XLOOKUP(FraudData[[#This Row],[transaction_hour]],TimeRules[Hour Min],TimeRules[Risk Points],,-1)</f>
        <v>0</v>
      </c>
      <c r="M4861">
        <f>_xlfn.XLOOKUP(FraudData[[#This Row],[foreign_transaction]],ForeignRules[Foreign Transaction],ForeignRules[Risk Points],0)</f>
        <v>0</v>
      </c>
      <c r="N4861">
        <f>_xlfn.XLOOKUP(FraudData[[#This Row],[location_mismatch]],Table10[Location Mismatch],Table10[Risk Points],0)</f>
        <v>0</v>
      </c>
      <c r="O4861">
        <f>_xlfn.XLOOKUP(FraudData[[#This Row],[device_trust_score]],DeviceRules[Device Min],DeviceRules[Risk Points],,-1)</f>
        <v>2</v>
      </c>
      <c r="P4861">
        <f>_xlfn.XLOOKUP(FraudData[[#This Row],[velocity_last_24h]],VelocityRules[Velocity Min],VelocityRules[Risk Points],,-1)</f>
        <v>0</v>
      </c>
      <c r="Q4861">
        <f>_xlfn.XLOOKUP(FraudData[[#This Row],[merchant_category]],MerchantRules[Merchant Category],MerchantRules[Risk Points],0)</f>
        <v>0</v>
      </c>
      <c r="R4861">
        <f>SUM(FraudData[[#This Row],[Amount Risk]:[Merchant Risk]])</f>
        <v>2</v>
      </c>
      <c r="S4861" t="str" cm="1">
        <f t="array" ref="S4861">_xlfn.IFS(FraudData[[#This Row],[Fraud Risk Score]]&gt;=8,"High Risk",FraudData[[#This Row],[Fraud Risk Score]]&gt;=6,"Medium Risk",TRUE,"Low Risk")</f>
        <v>Low Risk</v>
      </c>
    </row>
    <row r="4862" spans="1:19">
      <c r="A4862">
        <v>4861</v>
      </c>
      <c r="B4862">
        <v>176.76</v>
      </c>
      <c r="C4862">
        <v>7</v>
      </c>
      <c r="D4862" t="s">
        <v>47</v>
      </c>
      <c r="E4862">
        <v>0</v>
      </c>
      <c r="F4862">
        <v>0</v>
      </c>
      <c r="G4862">
        <v>32</v>
      </c>
      <c r="H4862">
        <v>1</v>
      </c>
      <c r="I4862">
        <v>45</v>
      </c>
      <c r="J4862">
        <v>0</v>
      </c>
      <c r="K4862">
        <f>_xlfn.XLOOKUP(FraudData[[#This Row],[amount]],AmountRules[Amount Min],AmountRules[Risk Points],,-1)</f>
        <v>0</v>
      </c>
      <c r="L4862">
        <f>_xlfn.XLOOKUP(FraudData[[#This Row],[transaction_hour]],TimeRules[Hour Min],TimeRules[Risk Points],,-1)</f>
        <v>0</v>
      </c>
      <c r="M4862">
        <f>_xlfn.XLOOKUP(FraudData[[#This Row],[foreign_transaction]],ForeignRules[Foreign Transaction],ForeignRules[Risk Points],0)</f>
        <v>0</v>
      </c>
      <c r="N4862">
        <f>_xlfn.XLOOKUP(FraudData[[#This Row],[location_mismatch]],Table10[Location Mismatch],Table10[Risk Points],0)</f>
        <v>0</v>
      </c>
      <c r="O4862">
        <f>_xlfn.XLOOKUP(FraudData[[#This Row],[device_trust_score]],DeviceRules[Device Min],DeviceRules[Risk Points],,-1)</f>
        <v>2</v>
      </c>
      <c r="P4862">
        <f>_xlfn.XLOOKUP(FraudData[[#This Row],[velocity_last_24h]],VelocityRules[Velocity Min],VelocityRules[Risk Points],,-1)</f>
        <v>0</v>
      </c>
      <c r="Q4862">
        <f>_xlfn.XLOOKUP(FraudData[[#This Row],[merchant_category]],MerchantRules[Merchant Category],MerchantRules[Risk Points],0)</f>
        <v>0</v>
      </c>
      <c r="R4862">
        <f>SUM(FraudData[[#This Row],[Amount Risk]:[Merchant Risk]])</f>
        <v>2</v>
      </c>
      <c r="S4862" t="str" cm="1">
        <f t="array" ref="S4862">_xlfn.IFS(FraudData[[#This Row],[Fraud Risk Score]]&gt;=8,"High Risk",FraudData[[#This Row],[Fraud Risk Score]]&gt;=6,"Medium Risk",TRUE,"Low Risk")</f>
        <v>Low Risk</v>
      </c>
    </row>
    <row r="4863" spans="1:19">
      <c r="A4863">
        <v>4862</v>
      </c>
      <c r="B4863">
        <v>297.3</v>
      </c>
      <c r="C4863">
        <v>9</v>
      </c>
      <c r="D4863" t="s">
        <v>47</v>
      </c>
      <c r="E4863">
        <v>0</v>
      </c>
      <c r="F4863">
        <v>0</v>
      </c>
      <c r="G4863">
        <v>92</v>
      </c>
      <c r="H4863">
        <v>3</v>
      </c>
      <c r="I4863">
        <v>20</v>
      </c>
      <c r="J4863">
        <v>0</v>
      </c>
      <c r="K4863">
        <f>_xlfn.XLOOKUP(FraudData[[#This Row],[amount]],AmountRules[Amount Min],AmountRules[Risk Points],,-1)</f>
        <v>0</v>
      </c>
      <c r="L4863">
        <f>_xlfn.XLOOKUP(FraudData[[#This Row],[transaction_hour]],TimeRules[Hour Min],TimeRules[Risk Points],,-1)</f>
        <v>0</v>
      </c>
      <c r="M4863">
        <f>_xlfn.XLOOKUP(FraudData[[#This Row],[foreign_transaction]],ForeignRules[Foreign Transaction],ForeignRules[Risk Points],0)</f>
        <v>0</v>
      </c>
      <c r="N4863">
        <f>_xlfn.XLOOKUP(FraudData[[#This Row],[location_mismatch]],Table10[Location Mismatch],Table10[Risk Points],0)</f>
        <v>0</v>
      </c>
      <c r="O4863">
        <f>_xlfn.XLOOKUP(FraudData[[#This Row],[device_trust_score]],DeviceRules[Device Min],DeviceRules[Risk Points],,-1)</f>
        <v>0</v>
      </c>
      <c r="P4863">
        <f>_xlfn.XLOOKUP(FraudData[[#This Row],[velocity_last_24h]],VelocityRules[Velocity Min],VelocityRules[Risk Points],,-1)</f>
        <v>0</v>
      </c>
      <c r="Q4863">
        <f>_xlfn.XLOOKUP(FraudData[[#This Row],[merchant_category]],MerchantRules[Merchant Category],MerchantRules[Risk Points],0)</f>
        <v>0</v>
      </c>
      <c r="R4863">
        <f>SUM(FraudData[[#This Row],[Amount Risk]:[Merchant Risk]])</f>
        <v>0</v>
      </c>
      <c r="S4863" t="str" cm="1">
        <f t="array" ref="S4863">_xlfn.IFS(FraudData[[#This Row],[Fraud Risk Score]]&gt;=8,"High Risk",FraudData[[#This Row],[Fraud Risk Score]]&gt;=6,"Medium Risk",TRUE,"Low Risk")</f>
        <v>Low Risk</v>
      </c>
    </row>
    <row r="4864" spans="1:19">
      <c r="A4864">
        <v>4863</v>
      </c>
      <c r="B4864">
        <v>12.88</v>
      </c>
      <c r="C4864">
        <v>9</v>
      </c>
      <c r="D4864" t="s">
        <v>48</v>
      </c>
      <c r="E4864">
        <v>0</v>
      </c>
      <c r="F4864">
        <v>0</v>
      </c>
      <c r="G4864">
        <v>95</v>
      </c>
      <c r="H4864">
        <v>3</v>
      </c>
      <c r="I4864">
        <v>40</v>
      </c>
      <c r="J4864">
        <v>0</v>
      </c>
      <c r="K4864">
        <f>_xlfn.XLOOKUP(FraudData[[#This Row],[amount]],AmountRules[Amount Min],AmountRules[Risk Points],,-1)</f>
        <v>0</v>
      </c>
      <c r="L4864">
        <f>_xlfn.XLOOKUP(FraudData[[#This Row],[transaction_hour]],TimeRules[Hour Min],TimeRules[Risk Points],,-1)</f>
        <v>0</v>
      </c>
      <c r="M4864">
        <f>_xlfn.XLOOKUP(FraudData[[#This Row],[foreign_transaction]],ForeignRules[Foreign Transaction],ForeignRules[Risk Points],0)</f>
        <v>0</v>
      </c>
      <c r="N4864">
        <f>_xlfn.XLOOKUP(FraudData[[#This Row],[location_mismatch]],Table10[Location Mismatch],Table10[Risk Points],0)</f>
        <v>0</v>
      </c>
      <c r="O4864">
        <f>_xlfn.XLOOKUP(FraudData[[#This Row],[device_trust_score]],DeviceRules[Device Min],DeviceRules[Risk Points],,-1)</f>
        <v>0</v>
      </c>
      <c r="P4864">
        <f>_xlfn.XLOOKUP(FraudData[[#This Row],[velocity_last_24h]],VelocityRules[Velocity Min],VelocityRules[Risk Points],,-1)</f>
        <v>0</v>
      </c>
      <c r="Q4864">
        <f>_xlfn.XLOOKUP(FraudData[[#This Row],[merchant_category]],MerchantRules[Merchant Category],MerchantRules[Risk Points],0)</f>
        <v>0</v>
      </c>
      <c r="R4864">
        <f>SUM(FraudData[[#This Row],[Amount Risk]:[Merchant Risk]])</f>
        <v>0</v>
      </c>
      <c r="S4864" t="str" cm="1">
        <f t="array" ref="S4864">_xlfn.IFS(FraudData[[#This Row],[Fraud Risk Score]]&gt;=8,"High Risk",FraudData[[#This Row],[Fraud Risk Score]]&gt;=6,"Medium Risk",TRUE,"Low Risk")</f>
        <v>Low Risk</v>
      </c>
    </row>
    <row r="4865" spans="1:19">
      <c r="A4865">
        <v>4864</v>
      </c>
      <c r="B4865">
        <v>73.38</v>
      </c>
      <c r="C4865">
        <v>17</v>
      </c>
      <c r="D4865" t="s">
        <v>46</v>
      </c>
      <c r="E4865">
        <v>0</v>
      </c>
      <c r="F4865">
        <v>0</v>
      </c>
      <c r="G4865">
        <v>42</v>
      </c>
      <c r="H4865">
        <v>0</v>
      </c>
      <c r="I4865">
        <v>43</v>
      </c>
      <c r="J4865">
        <v>0</v>
      </c>
      <c r="K4865">
        <f>_xlfn.XLOOKUP(FraudData[[#This Row],[amount]],AmountRules[Amount Min],AmountRules[Risk Points],,-1)</f>
        <v>0</v>
      </c>
      <c r="L4865">
        <f>_xlfn.XLOOKUP(FraudData[[#This Row],[transaction_hour]],TimeRules[Hour Min],TimeRules[Risk Points],,-1)</f>
        <v>0</v>
      </c>
      <c r="M4865">
        <f>_xlfn.XLOOKUP(FraudData[[#This Row],[foreign_transaction]],ForeignRules[Foreign Transaction],ForeignRules[Risk Points],0)</f>
        <v>0</v>
      </c>
      <c r="N4865">
        <f>_xlfn.XLOOKUP(FraudData[[#This Row],[location_mismatch]],Table10[Location Mismatch],Table10[Risk Points],0)</f>
        <v>0</v>
      </c>
      <c r="O4865">
        <f>_xlfn.XLOOKUP(FraudData[[#This Row],[device_trust_score]],DeviceRules[Device Min],DeviceRules[Risk Points],,-1)</f>
        <v>2</v>
      </c>
      <c r="P4865">
        <f>_xlfn.XLOOKUP(FraudData[[#This Row],[velocity_last_24h]],VelocityRules[Velocity Min],VelocityRules[Risk Points],,-1)</f>
        <v>0</v>
      </c>
      <c r="Q4865">
        <f>_xlfn.XLOOKUP(FraudData[[#This Row],[merchant_category]],MerchantRules[Merchant Category],MerchantRules[Risk Points],0)</f>
        <v>0</v>
      </c>
      <c r="R4865">
        <f>SUM(FraudData[[#This Row],[Amount Risk]:[Merchant Risk]])</f>
        <v>2</v>
      </c>
      <c r="S4865" t="str" cm="1">
        <f t="array" ref="S4865">_xlfn.IFS(FraudData[[#This Row],[Fraud Risk Score]]&gt;=8,"High Risk",FraudData[[#This Row],[Fraud Risk Score]]&gt;=6,"Medium Risk",TRUE,"Low Risk")</f>
        <v>Low Risk</v>
      </c>
    </row>
    <row r="4866" spans="1:19">
      <c r="A4866">
        <v>4865</v>
      </c>
      <c r="B4866">
        <v>67.760000000000005</v>
      </c>
      <c r="C4866">
        <v>9</v>
      </c>
      <c r="D4866" t="s">
        <v>49</v>
      </c>
      <c r="E4866">
        <v>0</v>
      </c>
      <c r="F4866">
        <v>0</v>
      </c>
      <c r="G4866">
        <v>30</v>
      </c>
      <c r="H4866">
        <v>2</v>
      </c>
      <c r="I4866">
        <v>44</v>
      </c>
      <c r="J4866">
        <v>0</v>
      </c>
      <c r="K4866">
        <f>_xlfn.XLOOKUP(FraudData[[#This Row],[amount]],AmountRules[Amount Min],AmountRules[Risk Points],,-1)</f>
        <v>0</v>
      </c>
      <c r="L4866">
        <f>_xlfn.XLOOKUP(FraudData[[#This Row],[transaction_hour]],TimeRules[Hour Min],TimeRules[Risk Points],,-1)</f>
        <v>0</v>
      </c>
      <c r="M4866">
        <f>_xlfn.XLOOKUP(FraudData[[#This Row],[foreign_transaction]],ForeignRules[Foreign Transaction],ForeignRules[Risk Points],0)</f>
        <v>0</v>
      </c>
      <c r="N4866">
        <f>_xlfn.XLOOKUP(FraudData[[#This Row],[location_mismatch]],Table10[Location Mismatch],Table10[Risk Points],0)</f>
        <v>0</v>
      </c>
      <c r="O4866">
        <f>_xlfn.XLOOKUP(FraudData[[#This Row],[device_trust_score]],DeviceRules[Device Min],DeviceRules[Risk Points],,-1)</f>
        <v>2</v>
      </c>
      <c r="P4866">
        <f>_xlfn.XLOOKUP(FraudData[[#This Row],[velocity_last_24h]],VelocityRules[Velocity Min],VelocityRules[Risk Points],,-1)</f>
        <v>0</v>
      </c>
      <c r="Q4866">
        <f>_xlfn.XLOOKUP(FraudData[[#This Row],[merchant_category]],MerchantRules[Merchant Category],MerchantRules[Risk Points],0)</f>
        <v>1</v>
      </c>
      <c r="R4866">
        <f>SUM(FraudData[[#This Row],[Amount Risk]:[Merchant Risk]])</f>
        <v>3</v>
      </c>
      <c r="S4866" t="str" cm="1">
        <f t="array" ref="S4866">_xlfn.IFS(FraudData[[#This Row],[Fraud Risk Score]]&gt;=8,"High Risk",FraudData[[#This Row],[Fraud Risk Score]]&gt;=6,"Medium Risk",TRUE,"Low Risk")</f>
        <v>Low Risk</v>
      </c>
    </row>
    <row r="4867" spans="1:19">
      <c r="A4867">
        <v>4866</v>
      </c>
      <c r="B4867">
        <v>181.73</v>
      </c>
      <c r="C4867">
        <v>8</v>
      </c>
      <c r="D4867" t="s">
        <v>48</v>
      </c>
      <c r="E4867">
        <v>0</v>
      </c>
      <c r="F4867">
        <v>0</v>
      </c>
      <c r="G4867">
        <v>28</v>
      </c>
      <c r="H4867">
        <v>1</v>
      </c>
      <c r="I4867">
        <v>23</v>
      </c>
      <c r="J4867">
        <v>0</v>
      </c>
      <c r="K4867">
        <f>_xlfn.XLOOKUP(FraudData[[#This Row],[amount]],AmountRules[Amount Min],AmountRules[Risk Points],,-1)</f>
        <v>0</v>
      </c>
      <c r="L4867">
        <f>_xlfn.XLOOKUP(FraudData[[#This Row],[transaction_hour]],TimeRules[Hour Min],TimeRules[Risk Points],,-1)</f>
        <v>0</v>
      </c>
      <c r="M4867">
        <f>_xlfn.XLOOKUP(FraudData[[#This Row],[foreign_transaction]],ForeignRules[Foreign Transaction],ForeignRules[Risk Points],0)</f>
        <v>0</v>
      </c>
      <c r="N4867">
        <f>_xlfn.XLOOKUP(FraudData[[#This Row],[location_mismatch]],Table10[Location Mismatch],Table10[Risk Points],0)</f>
        <v>0</v>
      </c>
      <c r="O4867">
        <f>_xlfn.XLOOKUP(FraudData[[#This Row],[device_trust_score]],DeviceRules[Device Min],DeviceRules[Risk Points],,-1)</f>
        <v>3</v>
      </c>
      <c r="P4867">
        <f>_xlfn.XLOOKUP(FraudData[[#This Row],[velocity_last_24h]],VelocityRules[Velocity Min],VelocityRules[Risk Points],,-1)</f>
        <v>0</v>
      </c>
      <c r="Q4867">
        <f>_xlfn.XLOOKUP(FraudData[[#This Row],[merchant_category]],MerchantRules[Merchant Category],MerchantRules[Risk Points],0)</f>
        <v>0</v>
      </c>
      <c r="R4867">
        <f>SUM(FraudData[[#This Row],[Amount Risk]:[Merchant Risk]])</f>
        <v>3</v>
      </c>
      <c r="S4867" t="str" cm="1">
        <f t="array" ref="S4867">_xlfn.IFS(FraudData[[#This Row],[Fraud Risk Score]]&gt;=8,"High Risk",FraudData[[#This Row],[Fraud Risk Score]]&gt;=6,"Medium Risk",TRUE,"Low Risk")</f>
        <v>Low Risk</v>
      </c>
    </row>
    <row r="4868" spans="1:19">
      <c r="A4868">
        <v>4867</v>
      </c>
      <c r="B4868">
        <v>79.2</v>
      </c>
      <c r="C4868">
        <v>23</v>
      </c>
      <c r="D4868" t="s">
        <v>49</v>
      </c>
      <c r="E4868">
        <v>0</v>
      </c>
      <c r="F4868">
        <v>0</v>
      </c>
      <c r="G4868">
        <v>65</v>
      </c>
      <c r="H4868">
        <v>3</v>
      </c>
      <c r="I4868">
        <v>50</v>
      </c>
      <c r="J4868">
        <v>0</v>
      </c>
      <c r="K4868">
        <f>_xlfn.XLOOKUP(FraudData[[#This Row],[amount]],AmountRules[Amount Min],AmountRules[Risk Points],,-1)</f>
        <v>0</v>
      </c>
      <c r="L4868">
        <f>_xlfn.XLOOKUP(FraudData[[#This Row],[transaction_hour]],TimeRules[Hour Min],TimeRules[Risk Points],,-1)</f>
        <v>1</v>
      </c>
      <c r="M4868">
        <f>_xlfn.XLOOKUP(FraudData[[#This Row],[foreign_transaction]],ForeignRules[Foreign Transaction],ForeignRules[Risk Points],0)</f>
        <v>0</v>
      </c>
      <c r="N4868">
        <f>_xlfn.XLOOKUP(FraudData[[#This Row],[location_mismatch]],Table10[Location Mismatch],Table10[Risk Points],0)</f>
        <v>0</v>
      </c>
      <c r="O4868">
        <f>_xlfn.XLOOKUP(FraudData[[#This Row],[device_trust_score]],DeviceRules[Device Min],DeviceRules[Risk Points],,-1)</f>
        <v>1</v>
      </c>
      <c r="P4868">
        <f>_xlfn.XLOOKUP(FraudData[[#This Row],[velocity_last_24h]],VelocityRules[Velocity Min],VelocityRules[Risk Points],,-1)</f>
        <v>0</v>
      </c>
      <c r="Q4868">
        <f>_xlfn.XLOOKUP(FraudData[[#This Row],[merchant_category]],MerchantRules[Merchant Category],MerchantRules[Risk Points],0)</f>
        <v>1</v>
      </c>
      <c r="R4868">
        <f>SUM(FraudData[[#This Row],[Amount Risk]:[Merchant Risk]])</f>
        <v>3</v>
      </c>
      <c r="S4868" t="str" cm="1">
        <f t="array" ref="S4868">_xlfn.IFS(FraudData[[#This Row],[Fraud Risk Score]]&gt;=8,"High Risk",FraudData[[#This Row],[Fraud Risk Score]]&gt;=6,"Medium Risk",TRUE,"Low Risk")</f>
        <v>Low Risk</v>
      </c>
    </row>
    <row r="4869" spans="1:19">
      <c r="A4869">
        <v>4868</v>
      </c>
      <c r="B4869">
        <v>28.94</v>
      </c>
      <c r="C4869">
        <v>18</v>
      </c>
      <c r="D4869" t="s">
        <v>48</v>
      </c>
      <c r="E4869">
        <v>0</v>
      </c>
      <c r="F4869">
        <v>0</v>
      </c>
      <c r="G4869">
        <v>75</v>
      </c>
      <c r="H4869">
        <v>2</v>
      </c>
      <c r="I4869">
        <v>31</v>
      </c>
      <c r="J4869">
        <v>0</v>
      </c>
      <c r="K4869">
        <f>_xlfn.XLOOKUP(FraudData[[#This Row],[amount]],AmountRules[Amount Min],AmountRules[Risk Points],,-1)</f>
        <v>0</v>
      </c>
      <c r="L4869">
        <f>_xlfn.XLOOKUP(FraudData[[#This Row],[transaction_hour]],TimeRules[Hour Min],TimeRules[Risk Points],,-1)</f>
        <v>0</v>
      </c>
      <c r="M4869">
        <f>_xlfn.XLOOKUP(FraudData[[#This Row],[foreign_transaction]],ForeignRules[Foreign Transaction],ForeignRules[Risk Points],0)</f>
        <v>0</v>
      </c>
      <c r="N4869">
        <f>_xlfn.XLOOKUP(FraudData[[#This Row],[location_mismatch]],Table10[Location Mismatch],Table10[Risk Points],0)</f>
        <v>0</v>
      </c>
      <c r="O4869">
        <f>_xlfn.XLOOKUP(FraudData[[#This Row],[device_trust_score]],DeviceRules[Device Min],DeviceRules[Risk Points],,-1)</f>
        <v>0</v>
      </c>
      <c r="P4869">
        <f>_xlfn.XLOOKUP(FraudData[[#This Row],[velocity_last_24h]],VelocityRules[Velocity Min],VelocityRules[Risk Points],,-1)</f>
        <v>0</v>
      </c>
      <c r="Q4869">
        <f>_xlfn.XLOOKUP(FraudData[[#This Row],[merchant_category]],MerchantRules[Merchant Category],MerchantRules[Risk Points],0)</f>
        <v>0</v>
      </c>
      <c r="R4869">
        <f>SUM(FraudData[[#This Row],[Amount Risk]:[Merchant Risk]])</f>
        <v>0</v>
      </c>
      <c r="S4869" t="str" cm="1">
        <f t="array" ref="S4869">_xlfn.IFS(FraudData[[#This Row],[Fraud Risk Score]]&gt;=8,"High Risk",FraudData[[#This Row],[Fraud Risk Score]]&gt;=6,"Medium Risk",TRUE,"Low Risk")</f>
        <v>Low Risk</v>
      </c>
    </row>
    <row r="4870" spans="1:19">
      <c r="A4870">
        <v>4869</v>
      </c>
      <c r="B4870">
        <v>163.35</v>
      </c>
      <c r="C4870">
        <v>0</v>
      </c>
      <c r="D4870" t="s">
        <v>46</v>
      </c>
      <c r="E4870">
        <v>0</v>
      </c>
      <c r="F4870">
        <v>0</v>
      </c>
      <c r="G4870">
        <v>36</v>
      </c>
      <c r="H4870">
        <v>2</v>
      </c>
      <c r="I4870">
        <v>69</v>
      </c>
      <c r="J4870">
        <v>0</v>
      </c>
      <c r="K4870">
        <f>_xlfn.XLOOKUP(FraudData[[#This Row],[amount]],AmountRules[Amount Min],AmountRules[Risk Points],,-1)</f>
        <v>0</v>
      </c>
      <c r="L4870">
        <f>_xlfn.XLOOKUP(FraudData[[#This Row],[transaction_hour]],TimeRules[Hour Min],TimeRules[Risk Points],,-1)</f>
        <v>3</v>
      </c>
      <c r="M4870">
        <f>_xlfn.XLOOKUP(FraudData[[#This Row],[foreign_transaction]],ForeignRules[Foreign Transaction],ForeignRules[Risk Points],0)</f>
        <v>0</v>
      </c>
      <c r="N4870">
        <f>_xlfn.XLOOKUP(FraudData[[#This Row],[location_mismatch]],Table10[Location Mismatch],Table10[Risk Points],0)</f>
        <v>0</v>
      </c>
      <c r="O4870">
        <f>_xlfn.XLOOKUP(FraudData[[#This Row],[device_trust_score]],DeviceRules[Device Min],DeviceRules[Risk Points],,-1)</f>
        <v>2</v>
      </c>
      <c r="P4870">
        <f>_xlfn.XLOOKUP(FraudData[[#This Row],[velocity_last_24h]],VelocityRules[Velocity Min],VelocityRules[Risk Points],,-1)</f>
        <v>0</v>
      </c>
      <c r="Q4870">
        <f>_xlfn.XLOOKUP(FraudData[[#This Row],[merchant_category]],MerchantRules[Merchant Category],MerchantRules[Risk Points],0)</f>
        <v>0</v>
      </c>
      <c r="R4870">
        <f>SUM(FraudData[[#This Row],[Amount Risk]:[Merchant Risk]])</f>
        <v>5</v>
      </c>
      <c r="S4870" t="str" cm="1">
        <f t="array" ref="S4870">_xlfn.IFS(FraudData[[#This Row],[Fraud Risk Score]]&gt;=8,"High Risk",FraudData[[#This Row],[Fraud Risk Score]]&gt;=6,"Medium Risk",TRUE,"Low Risk")</f>
        <v>Low Risk</v>
      </c>
    </row>
    <row r="4871" spans="1:19">
      <c r="A4871">
        <v>4870</v>
      </c>
      <c r="B4871">
        <v>303.13</v>
      </c>
      <c r="C4871">
        <v>3</v>
      </c>
      <c r="D4871" t="s">
        <v>47</v>
      </c>
      <c r="E4871">
        <v>0</v>
      </c>
      <c r="F4871">
        <v>0</v>
      </c>
      <c r="G4871">
        <v>61</v>
      </c>
      <c r="H4871">
        <v>1</v>
      </c>
      <c r="I4871">
        <v>20</v>
      </c>
      <c r="J4871">
        <v>0</v>
      </c>
      <c r="K4871">
        <f>_xlfn.XLOOKUP(FraudData[[#This Row],[amount]],AmountRules[Amount Min],AmountRules[Risk Points],,-1)</f>
        <v>0</v>
      </c>
      <c r="L4871">
        <f>_xlfn.XLOOKUP(FraudData[[#This Row],[transaction_hour]],TimeRules[Hour Min],TimeRules[Risk Points],,-1)</f>
        <v>3</v>
      </c>
      <c r="M4871">
        <f>_xlfn.XLOOKUP(FraudData[[#This Row],[foreign_transaction]],ForeignRules[Foreign Transaction],ForeignRules[Risk Points],0)</f>
        <v>0</v>
      </c>
      <c r="N4871">
        <f>_xlfn.XLOOKUP(FraudData[[#This Row],[location_mismatch]],Table10[Location Mismatch],Table10[Risk Points],0)</f>
        <v>0</v>
      </c>
      <c r="O4871">
        <f>_xlfn.XLOOKUP(FraudData[[#This Row],[device_trust_score]],DeviceRules[Device Min],DeviceRules[Risk Points],,-1)</f>
        <v>1</v>
      </c>
      <c r="P4871">
        <f>_xlfn.XLOOKUP(FraudData[[#This Row],[velocity_last_24h]],VelocityRules[Velocity Min],VelocityRules[Risk Points],,-1)</f>
        <v>0</v>
      </c>
      <c r="Q4871">
        <f>_xlfn.XLOOKUP(FraudData[[#This Row],[merchant_category]],MerchantRules[Merchant Category],MerchantRules[Risk Points],0)</f>
        <v>0</v>
      </c>
      <c r="R4871">
        <f>SUM(FraudData[[#This Row],[Amount Risk]:[Merchant Risk]])</f>
        <v>4</v>
      </c>
      <c r="S4871" t="str" cm="1">
        <f t="array" ref="S4871">_xlfn.IFS(FraudData[[#This Row],[Fraud Risk Score]]&gt;=8,"High Risk",FraudData[[#This Row],[Fraud Risk Score]]&gt;=6,"Medium Risk",TRUE,"Low Risk")</f>
        <v>Low Risk</v>
      </c>
    </row>
    <row r="4872" spans="1:19">
      <c r="A4872">
        <v>4871</v>
      </c>
      <c r="B4872">
        <v>86.66</v>
      </c>
      <c r="C4872">
        <v>23</v>
      </c>
      <c r="D4872" t="s">
        <v>49</v>
      </c>
      <c r="E4872">
        <v>0</v>
      </c>
      <c r="F4872">
        <v>1</v>
      </c>
      <c r="G4872">
        <v>26</v>
      </c>
      <c r="H4872">
        <v>1</v>
      </c>
      <c r="I4872">
        <v>36</v>
      </c>
      <c r="J4872">
        <v>0</v>
      </c>
      <c r="K4872">
        <f>_xlfn.XLOOKUP(FraudData[[#This Row],[amount]],AmountRules[Amount Min],AmountRules[Risk Points],,-1)</f>
        <v>0</v>
      </c>
      <c r="L4872">
        <f>_xlfn.XLOOKUP(FraudData[[#This Row],[transaction_hour]],TimeRules[Hour Min],TimeRules[Risk Points],,-1)</f>
        <v>1</v>
      </c>
      <c r="M4872">
        <f>_xlfn.XLOOKUP(FraudData[[#This Row],[foreign_transaction]],ForeignRules[Foreign Transaction],ForeignRules[Risk Points],0)</f>
        <v>0</v>
      </c>
      <c r="N4872">
        <f>_xlfn.XLOOKUP(FraudData[[#This Row],[location_mismatch]],Table10[Location Mismatch],Table10[Risk Points],0)</f>
        <v>3</v>
      </c>
      <c r="O4872">
        <f>_xlfn.XLOOKUP(FraudData[[#This Row],[device_trust_score]],DeviceRules[Device Min],DeviceRules[Risk Points],,-1)</f>
        <v>3</v>
      </c>
      <c r="P4872">
        <f>_xlfn.XLOOKUP(FraudData[[#This Row],[velocity_last_24h]],VelocityRules[Velocity Min],VelocityRules[Risk Points],,-1)</f>
        <v>0</v>
      </c>
      <c r="Q4872">
        <f>_xlfn.XLOOKUP(FraudData[[#This Row],[merchant_category]],MerchantRules[Merchant Category],MerchantRules[Risk Points],0)</f>
        <v>1</v>
      </c>
      <c r="R4872">
        <f>SUM(FraudData[[#This Row],[Amount Risk]:[Merchant Risk]])</f>
        <v>8</v>
      </c>
      <c r="S4872" t="str" cm="1">
        <f t="array" ref="S4872">_xlfn.IFS(FraudData[[#This Row],[Fraud Risk Score]]&gt;=8,"High Risk",FraudData[[#This Row],[Fraud Risk Score]]&gt;=6,"Medium Risk",TRUE,"Low Risk")</f>
        <v>High Risk</v>
      </c>
    </row>
    <row r="4873" spans="1:19">
      <c r="A4873">
        <v>4872</v>
      </c>
      <c r="B4873">
        <v>25.54</v>
      </c>
      <c r="C4873">
        <v>2</v>
      </c>
      <c r="D4873" t="s">
        <v>47</v>
      </c>
      <c r="E4873">
        <v>0</v>
      </c>
      <c r="F4873">
        <v>0</v>
      </c>
      <c r="G4873">
        <v>27</v>
      </c>
      <c r="H4873">
        <v>1</v>
      </c>
      <c r="I4873">
        <v>57</v>
      </c>
      <c r="J4873">
        <v>0</v>
      </c>
      <c r="K4873">
        <f>_xlfn.XLOOKUP(FraudData[[#This Row],[amount]],AmountRules[Amount Min],AmountRules[Risk Points],,-1)</f>
        <v>0</v>
      </c>
      <c r="L4873">
        <f>_xlfn.XLOOKUP(FraudData[[#This Row],[transaction_hour]],TimeRules[Hour Min],TimeRules[Risk Points],,-1)</f>
        <v>3</v>
      </c>
      <c r="M4873">
        <f>_xlfn.XLOOKUP(FraudData[[#This Row],[foreign_transaction]],ForeignRules[Foreign Transaction],ForeignRules[Risk Points],0)</f>
        <v>0</v>
      </c>
      <c r="N4873">
        <f>_xlfn.XLOOKUP(FraudData[[#This Row],[location_mismatch]],Table10[Location Mismatch],Table10[Risk Points],0)</f>
        <v>0</v>
      </c>
      <c r="O4873">
        <f>_xlfn.XLOOKUP(FraudData[[#This Row],[device_trust_score]],DeviceRules[Device Min],DeviceRules[Risk Points],,-1)</f>
        <v>3</v>
      </c>
      <c r="P4873">
        <f>_xlfn.XLOOKUP(FraudData[[#This Row],[velocity_last_24h]],VelocityRules[Velocity Min],VelocityRules[Risk Points],,-1)</f>
        <v>0</v>
      </c>
      <c r="Q4873">
        <f>_xlfn.XLOOKUP(FraudData[[#This Row],[merchant_category]],MerchantRules[Merchant Category],MerchantRules[Risk Points],0)</f>
        <v>0</v>
      </c>
      <c r="R4873">
        <f>SUM(FraudData[[#This Row],[Amount Risk]:[Merchant Risk]])</f>
        <v>6</v>
      </c>
      <c r="S4873" t="str" cm="1">
        <f t="array" ref="S4873">_xlfn.IFS(FraudData[[#This Row],[Fraud Risk Score]]&gt;=8,"High Risk",FraudData[[#This Row],[Fraud Risk Score]]&gt;=6,"Medium Risk",TRUE,"Low Risk")</f>
        <v>Medium Risk</v>
      </c>
    </row>
    <row r="4874" spans="1:19">
      <c r="A4874">
        <v>4873</v>
      </c>
      <c r="B4874">
        <v>39.42</v>
      </c>
      <c r="C4874">
        <v>9</v>
      </c>
      <c r="D4874" t="s">
        <v>46</v>
      </c>
      <c r="E4874">
        <v>0</v>
      </c>
      <c r="F4874">
        <v>0</v>
      </c>
      <c r="G4874">
        <v>69</v>
      </c>
      <c r="H4874">
        <v>3</v>
      </c>
      <c r="I4874">
        <v>36</v>
      </c>
      <c r="J4874">
        <v>0</v>
      </c>
      <c r="K4874">
        <f>_xlfn.XLOOKUP(FraudData[[#This Row],[amount]],AmountRules[Amount Min],AmountRules[Risk Points],,-1)</f>
        <v>0</v>
      </c>
      <c r="L4874">
        <f>_xlfn.XLOOKUP(FraudData[[#This Row],[transaction_hour]],TimeRules[Hour Min],TimeRules[Risk Points],,-1)</f>
        <v>0</v>
      </c>
      <c r="M4874">
        <f>_xlfn.XLOOKUP(FraudData[[#This Row],[foreign_transaction]],ForeignRules[Foreign Transaction],ForeignRules[Risk Points],0)</f>
        <v>0</v>
      </c>
      <c r="N4874">
        <f>_xlfn.XLOOKUP(FraudData[[#This Row],[location_mismatch]],Table10[Location Mismatch],Table10[Risk Points],0)</f>
        <v>0</v>
      </c>
      <c r="O4874">
        <f>_xlfn.XLOOKUP(FraudData[[#This Row],[device_trust_score]],DeviceRules[Device Min],DeviceRules[Risk Points],,-1)</f>
        <v>1</v>
      </c>
      <c r="P4874">
        <f>_xlfn.XLOOKUP(FraudData[[#This Row],[velocity_last_24h]],VelocityRules[Velocity Min],VelocityRules[Risk Points],,-1)</f>
        <v>0</v>
      </c>
      <c r="Q4874">
        <f>_xlfn.XLOOKUP(FraudData[[#This Row],[merchant_category]],MerchantRules[Merchant Category],MerchantRules[Risk Points],0)</f>
        <v>0</v>
      </c>
      <c r="R4874">
        <f>SUM(FraudData[[#This Row],[Amount Risk]:[Merchant Risk]])</f>
        <v>1</v>
      </c>
      <c r="S4874" t="str" cm="1">
        <f t="array" ref="S4874">_xlfn.IFS(FraudData[[#This Row],[Fraud Risk Score]]&gt;=8,"High Risk",FraudData[[#This Row],[Fraud Risk Score]]&gt;=6,"Medium Risk",TRUE,"Low Risk")</f>
        <v>Low Risk</v>
      </c>
    </row>
    <row r="4875" spans="1:19">
      <c r="A4875">
        <v>4874</v>
      </c>
      <c r="B4875">
        <v>48.8</v>
      </c>
      <c r="C4875">
        <v>11</v>
      </c>
      <c r="D4875" t="s">
        <v>49</v>
      </c>
      <c r="E4875">
        <v>0</v>
      </c>
      <c r="F4875">
        <v>0</v>
      </c>
      <c r="G4875">
        <v>63</v>
      </c>
      <c r="H4875">
        <v>1</v>
      </c>
      <c r="I4875">
        <v>44</v>
      </c>
      <c r="J4875">
        <v>0</v>
      </c>
      <c r="K4875">
        <f>_xlfn.XLOOKUP(FraudData[[#This Row],[amount]],AmountRules[Amount Min],AmountRules[Risk Points],,-1)</f>
        <v>0</v>
      </c>
      <c r="L4875">
        <f>_xlfn.XLOOKUP(FraudData[[#This Row],[transaction_hour]],TimeRules[Hour Min],TimeRules[Risk Points],,-1)</f>
        <v>0</v>
      </c>
      <c r="M4875">
        <f>_xlfn.XLOOKUP(FraudData[[#This Row],[foreign_transaction]],ForeignRules[Foreign Transaction],ForeignRules[Risk Points],0)</f>
        <v>0</v>
      </c>
      <c r="N4875">
        <f>_xlfn.XLOOKUP(FraudData[[#This Row],[location_mismatch]],Table10[Location Mismatch],Table10[Risk Points],0)</f>
        <v>0</v>
      </c>
      <c r="O4875">
        <f>_xlfn.XLOOKUP(FraudData[[#This Row],[device_trust_score]],DeviceRules[Device Min],DeviceRules[Risk Points],,-1)</f>
        <v>1</v>
      </c>
      <c r="P4875">
        <f>_xlfn.XLOOKUP(FraudData[[#This Row],[velocity_last_24h]],VelocityRules[Velocity Min],VelocityRules[Risk Points],,-1)</f>
        <v>0</v>
      </c>
      <c r="Q4875">
        <f>_xlfn.XLOOKUP(FraudData[[#This Row],[merchant_category]],MerchantRules[Merchant Category],MerchantRules[Risk Points],0)</f>
        <v>1</v>
      </c>
      <c r="R4875">
        <f>SUM(FraudData[[#This Row],[Amount Risk]:[Merchant Risk]])</f>
        <v>2</v>
      </c>
      <c r="S4875" t="str" cm="1">
        <f t="array" ref="S4875">_xlfn.IFS(FraudData[[#This Row],[Fraud Risk Score]]&gt;=8,"High Risk",FraudData[[#This Row],[Fraud Risk Score]]&gt;=6,"Medium Risk",TRUE,"Low Risk")</f>
        <v>Low Risk</v>
      </c>
    </row>
    <row r="4876" spans="1:19">
      <c r="A4876">
        <v>4875</v>
      </c>
      <c r="B4876">
        <v>64.180000000000007</v>
      </c>
      <c r="C4876">
        <v>17</v>
      </c>
      <c r="D4876" t="s">
        <v>50</v>
      </c>
      <c r="E4876">
        <v>0</v>
      </c>
      <c r="F4876">
        <v>0</v>
      </c>
      <c r="G4876">
        <v>78</v>
      </c>
      <c r="H4876">
        <v>2</v>
      </c>
      <c r="I4876">
        <v>67</v>
      </c>
      <c r="J4876">
        <v>0</v>
      </c>
      <c r="K4876">
        <f>_xlfn.XLOOKUP(FraudData[[#This Row],[amount]],AmountRules[Amount Min],AmountRules[Risk Points],,-1)</f>
        <v>0</v>
      </c>
      <c r="L4876">
        <f>_xlfn.XLOOKUP(FraudData[[#This Row],[transaction_hour]],TimeRules[Hour Min],TimeRules[Risk Points],,-1)</f>
        <v>0</v>
      </c>
      <c r="M4876">
        <f>_xlfn.XLOOKUP(FraudData[[#This Row],[foreign_transaction]],ForeignRules[Foreign Transaction],ForeignRules[Risk Points],0)</f>
        <v>0</v>
      </c>
      <c r="N4876">
        <f>_xlfn.XLOOKUP(FraudData[[#This Row],[location_mismatch]],Table10[Location Mismatch],Table10[Risk Points],0)</f>
        <v>0</v>
      </c>
      <c r="O4876">
        <f>_xlfn.XLOOKUP(FraudData[[#This Row],[device_trust_score]],DeviceRules[Device Min],DeviceRules[Risk Points],,-1)</f>
        <v>0</v>
      </c>
      <c r="P4876">
        <f>_xlfn.XLOOKUP(FraudData[[#This Row],[velocity_last_24h]],VelocityRules[Velocity Min],VelocityRules[Risk Points],,-1)</f>
        <v>0</v>
      </c>
      <c r="Q4876">
        <f>_xlfn.XLOOKUP(FraudData[[#This Row],[merchant_category]],MerchantRules[Merchant Category],MerchantRules[Risk Points],0)</f>
        <v>0</v>
      </c>
      <c r="R4876">
        <f>SUM(FraudData[[#This Row],[Amount Risk]:[Merchant Risk]])</f>
        <v>0</v>
      </c>
      <c r="S4876" t="str" cm="1">
        <f t="array" ref="S4876">_xlfn.IFS(FraudData[[#This Row],[Fraud Risk Score]]&gt;=8,"High Risk",FraudData[[#This Row],[Fraud Risk Score]]&gt;=6,"Medium Risk",TRUE,"Low Risk")</f>
        <v>Low Risk</v>
      </c>
    </row>
    <row r="4877" spans="1:19">
      <c r="A4877">
        <v>4876</v>
      </c>
      <c r="B4877">
        <v>185.3</v>
      </c>
      <c r="C4877">
        <v>22</v>
      </c>
      <c r="D4877" t="s">
        <v>50</v>
      </c>
      <c r="E4877">
        <v>0</v>
      </c>
      <c r="F4877">
        <v>0</v>
      </c>
      <c r="G4877">
        <v>42</v>
      </c>
      <c r="H4877">
        <v>2</v>
      </c>
      <c r="I4877">
        <v>54</v>
      </c>
      <c r="J4877">
        <v>0</v>
      </c>
      <c r="K4877">
        <f>_xlfn.XLOOKUP(FraudData[[#This Row],[amount]],AmountRules[Amount Min],AmountRules[Risk Points],,-1)</f>
        <v>0</v>
      </c>
      <c r="L4877">
        <f>_xlfn.XLOOKUP(FraudData[[#This Row],[transaction_hour]],TimeRules[Hour Min],TimeRules[Risk Points],,-1)</f>
        <v>0</v>
      </c>
      <c r="M4877">
        <f>_xlfn.XLOOKUP(FraudData[[#This Row],[foreign_transaction]],ForeignRules[Foreign Transaction],ForeignRules[Risk Points],0)</f>
        <v>0</v>
      </c>
      <c r="N4877">
        <f>_xlfn.XLOOKUP(FraudData[[#This Row],[location_mismatch]],Table10[Location Mismatch],Table10[Risk Points],0)</f>
        <v>0</v>
      </c>
      <c r="O4877">
        <f>_xlfn.XLOOKUP(FraudData[[#This Row],[device_trust_score]],DeviceRules[Device Min],DeviceRules[Risk Points],,-1)</f>
        <v>2</v>
      </c>
      <c r="P4877">
        <f>_xlfn.XLOOKUP(FraudData[[#This Row],[velocity_last_24h]],VelocityRules[Velocity Min],VelocityRules[Risk Points],,-1)</f>
        <v>0</v>
      </c>
      <c r="Q4877">
        <f>_xlfn.XLOOKUP(FraudData[[#This Row],[merchant_category]],MerchantRules[Merchant Category],MerchantRules[Risk Points],0)</f>
        <v>0</v>
      </c>
      <c r="R4877">
        <f>SUM(FraudData[[#This Row],[Amount Risk]:[Merchant Risk]])</f>
        <v>2</v>
      </c>
      <c r="S4877" t="str" cm="1">
        <f t="array" ref="S4877">_xlfn.IFS(FraudData[[#This Row],[Fraud Risk Score]]&gt;=8,"High Risk",FraudData[[#This Row],[Fraud Risk Score]]&gt;=6,"Medium Risk",TRUE,"Low Risk")</f>
        <v>Low Risk</v>
      </c>
    </row>
    <row r="4878" spans="1:19">
      <c r="A4878">
        <v>4877</v>
      </c>
      <c r="B4878">
        <v>165.36</v>
      </c>
      <c r="C4878">
        <v>19</v>
      </c>
      <c r="D4878" t="s">
        <v>50</v>
      </c>
      <c r="E4878">
        <v>0</v>
      </c>
      <c r="F4878">
        <v>0</v>
      </c>
      <c r="G4878">
        <v>37</v>
      </c>
      <c r="H4878">
        <v>0</v>
      </c>
      <c r="I4878">
        <v>68</v>
      </c>
      <c r="J4878">
        <v>0</v>
      </c>
      <c r="K4878">
        <f>_xlfn.XLOOKUP(FraudData[[#This Row],[amount]],AmountRules[Amount Min],AmountRules[Risk Points],,-1)</f>
        <v>0</v>
      </c>
      <c r="L4878">
        <f>_xlfn.XLOOKUP(FraudData[[#This Row],[transaction_hour]],TimeRules[Hour Min],TimeRules[Risk Points],,-1)</f>
        <v>0</v>
      </c>
      <c r="M4878">
        <f>_xlfn.XLOOKUP(FraudData[[#This Row],[foreign_transaction]],ForeignRules[Foreign Transaction],ForeignRules[Risk Points],0)</f>
        <v>0</v>
      </c>
      <c r="N4878">
        <f>_xlfn.XLOOKUP(FraudData[[#This Row],[location_mismatch]],Table10[Location Mismatch],Table10[Risk Points],0)</f>
        <v>0</v>
      </c>
      <c r="O4878">
        <f>_xlfn.XLOOKUP(FraudData[[#This Row],[device_trust_score]],DeviceRules[Device Min],DeviceRules[Risk Points],,-1)</f>
        <v>2</v>
      </c>
      <c r="P4878">
        <f>_xlfn.XLOOKUP(FraudData[[#This Row],[velocity_last_24h]],VelocityRules[Velocity Min],VelocityRules[Risk Points],,-1)</f>
        <v>0</v>
      </c>
      <c r="Q4878">
        <f>_xlfn.XLOOKUP(FraudData[[#This Row],[merchant_category]],MerchantRules[Merchant Category],MerchantRules[Risk Points],0)</f>
        <v>0</v>
      </c>
      <c r="R4878">
        <f>SUM(FraudData[[#This Row],[Amount Risk]:[Merchant Risk]])</f>
        <v>2</v>
      </c>
      <c r="S4878" t="str" cm="1">
        <f t="array" ref="S4878">_xlfn.IFS(FraudData[[#This Row],[Fraud Risk Score]]&gt;=8,"High Risk",FraudData[[#This Row],[Fraud Risk Score]]&gt;=6,"Medium Risk",TRUE,"Low Risk")</f>
        <v>Low Risk</v>
      </c>
    </row>
    <row r="4879" spans="1:19">
      <c r="A4879">
        <v>4878</v>
      </c>
      <c r="B4879">
        <v>214.38</v>
      </c>
      <c r="C4879">
        <v>5</v>
      </c>
      <c r="D4879" t="s">
        <v>46</v>
      </c>
      <c r="E4879">
        <v>0</v>
      </c>
      <c r="F4879">
        <v>0</v>
      </c>
      <c r="G4879">
        <v>38</v>
      </c>
      <c r="H4879">
        <v>2</v>
      </c>
      <c r="I4879">
        <v>59</v>
      </c>
      <c r="J4879">
        <v>0</v>
      </c>
      <c r="K4879">
        <f>_xlfn.XLOOKUP(FraudData[[#This Row],[amount]],AmountRules[Amount Min],AmountRules[Risk Points],,-1)</f>
        <v>0</v>
      </c>
      <c r="L4879">
        <f>_xlfn.XLOOKUP(FraudData[[#This Row],[transaction_hour]],TimeRules[Hour Min],TimeRules[Risk Points],,-1)</f>
        <v>0</v>
      </c>
      <c r="M4879">
        <f>_xlfn.XLOOKUP(FraudData[[#This Row],[foreign_transaction]],ForeignRules[Foreign Transaction],ForeignRules[Risk Points],0)</f>
        <v>0</v>
      </c>
      <c r="N4879">
        <f>_xlfn.XLOOKUP(FraudData[[#This Row],[location_mismatch]],Table10[Location Mismatch],Table10[Risk Points],0)</f>
        <v>0</v>
      </c>
      <c r="O4879">
        <f>_xlfn.XLOOKUP(FraudData[[#This Row],[device_trust_score]],DeviceRules[Device Min],DeviceRules[Risk Points],,-1)</f>
        <v>2</v>
      </c>
      <c r="P4879">
        <f>_xlfn.XLOOKUP(FraudData[[#This Row],[velocity_last_24h]],VelocityRules[Velocity Min],VelocityRules[Risk Points],,-1)</f>
        <v>0</v>
      </c>
      <c r="Q4879">
        <f>_xlfn.XLOOKUP(FraudData[[#This Row],[merchant_category]],MerchantRules[Merchant Category],MerchantRules[Risk Points],0)</f>
        <v>0</v>
      </c>
      <c r="R4879">
        <f>SUM(FraudData[[#This Row],[Amount Risk]:[Merchant Risk]])</f>
        <v>2</v>
      </c>
      <c r="S4879" t="str" cm="1">
        <f t="array" ref="S4879">_xlfn.IFS(FraudData[[#This Row],[Fraud Risk Score]]&gt;=8,"High Risk",FraudData[[#This Row],[Fraud Risk Score]]&gt;=6,"Medium Risk",TRUE,"Low Risk")</f>
        <v>Low Risk</v>
      </c>
    </row>
    <row r="4880" spans="1:19">
      <c r="A4880">
        <v>4879</v>
      </c>
      <c r="B4880">
        <v>81.040000000000006</v>
      </c>
      <c r="C4880">
        <v>20</v>
      </c>
      <c r="D4880" t="s">
        <v>50</v>
      </c>
      <c r="E4880">
        <v>0</v>
      </c>
      <c r="F4880">
        <v>0</v>
      </c>
      <c r="G4880">
        <v>65</v>
      </c>
      <c r="H4880">
        <v>4</v>
      </c>
      <c r="I4880">
        <v>65</v>
      </c>
      <c r="J4880">
        <v>0</v>
      </c>
      <c r="K4880">
        <f>_xlfn.XLOOKUP(FraudData[[#This Row],[amount]],AmountRules[Amount Min],AmountRules[Risk Points],,-1)</f>
        <v>0</v>
      </c>
      <c r="L4880">
        <f>_xlfn.XLOOKUP(FraudData[[#This Row],[transaction_hour]],TimeRules[Hour Min],TimeRules[Risk Points],,-1)</f>
        <v>0</v>
      </c>
      <c r="M4880">
        <f>_xlfn.XLOOKUP(FraudData[[#This Row],[foreign_transaction]],ForeignRules[Foreign Transaction],ForeignRules[Risk Points],0)</f>
        <v>0</v>
      </c>
      <c r="N4880">
        <f>_xlfn.XLOOKUP(FraudData[[#This Row],[location_mismatch]],Table10[Location Mismatch],Table10[Risk Points],0)</f>
        <v>0</v>
      </c>
      <c r="O4880">
        <f>_xlfn.XLOOKUP(FraudData[[#This Row],[device_trust_score]],DeviceRules[Device Min],DeviceRules[Risk Points],,-1)</f>
        <v>1</v>
      </c>
      <c r="P4880">
        <f>_xlfn.XLOOKUP(FraudData[[#This Row],[velocity_last_24h]],VelocityRules[Velocity Min],VelocityRules[Risk Points],,-1)</f>
        <v>0</v>
      </c>
      <c r="Q4880">
        <f>_xlfn.XLOOKUP(FraudData[[#This Row],[merchant_category]],MerchantRules[Merchant Category],MerchantRules[Risk Points],0)</f>
        <v>0</v>
      </c>
      <c r="R4880">
        <f>SUM(FraudData[[#This Row],[Amount Risk]:[Merchant Risk]])</f>
        <v>1</v>
      </c>
      <c r="S4880" t="str" cm="1">
        <f t="array" ref="S4880">_xlfn.IFS(FraudData[[#This Row],[Fraud Risk Score]]&gt;=8,"High Risk",FraudData[[#This Row],[Fraud Risk Score]]&gt;=6,"Medium Risk",TRUE,"Low Risk")</f>
        <v>Low Risk</v>
      </c>
    </row>
    <row r="4881" spans="1:19">
      <c r="A4881">
        <v>4880</v>
      </c>
      <c r="B4881">
        <v>312.70999999999998</v>
      </c>
      <c r="C4881">
        <v>1</v>
      </c>
      <c r="D4881" t="s">
        <v>49</v>
      </c>
      <c r="E4881">
        <v>0</v>
      </c>
      <c r="F4881">
        <v>0</v>
      </c>
      <c r="G4881">
        <v>64</v>
      </c>
      <c r="H4881">
        <v>3</v>
      </c>
      <c r="I4881">
        <v>68</v>
      </c>
      <c r="J4881">
        <v>0</v>
      </c>
      <c r="K4881">
        <f>_xlfn.XLOOKUP(FraudData[[#This Row],[amount]],AmountRules[Amount Min],AmountRules[Risk Points],,-1)</f>
        <v>0</v>
      </c>
      <c r="L4881">
        <f>_xlfn.XLOOKUP(FraudData[[#This Row],[transaction_hour]],TimeRules[Hour Min],TimeRules[Risk Points],,-1)</f>
        <v>3</v>
      </c>
      <c r="M4881">
        <f>_xlfn.XLOOKUP(FraudData[[#This Row],[foreign_transaction]],ForeignRules[Foreign Transaction],ForeignRules[Risk Points],0)</f>
        <v>0</v>
      </c>
      <c r="N4881">
        <f>_xlfn.XLOOKUP(FraudData[[#This Row],[location_mismatch]],Table10[Location Mismatch],Table10[Risk Points],0)</f>
        <v>0</v>
      </c>
      <c r="O4881">
        <f>_xlfn.XLOOKUP(FraudData[[#This Row],[device_trust_score]],DeviceRules[Device Min],DeviceRules[Risk Points],,-1)</f>
        <v>1</v>
      </c>
      <c r="P4881">
        <f>_xlfn.XLOOKUP(FraudData[[#This Row],[velocity_last_24h]],VelocityRules[Velocity Min],VelocityRules[Risk Points],,-1)</f>
        <v>0</v>
      </c>
      <c r="Q4881">
        <f>_xlfn.XLOOKUP(FraudData[[#This Row],[merchant_category]],MerchantRules[Merchant Category],MerchantRules[Risk Points],0)</f>
        <v>1</v>
      </c>
      <c r="R4881">
        <f>SUM(FraudData[[#This Row],[Amount Risk]:[Merchant Risk]])</f>
        <v>5</v>
      </c>
      <c r="S4881" t="str" cm="1">
        <f t="array" ref="S4881">_xlfn.IFS(FraudData[[#This Row],[Fraud Risk Score]]&gt;=8,"High Risk",FraudData[[#This Row],[Fraud Risk Score]]&gt;=6,"Medium Risk",TRUE,"Low Risk")</f>
        <v>Low Risk</v>
      </c>
    </row>
    <row r="4882" spans="1:19">
      <c r="A4882">
        <v>4881</v>
      </c>
      <c r="B4882">
        <v>41.09</v>
      </c>
      <c r="C4882">
        <v>9</v>
      </c>
      <c r="D4882" t="s">
        <v>50</v>
      </c>
      <c r="E4882">
        <v>0</v>
      </c>
      <c r="F4882">
        <v>0</v>
      </c>
      <c r="G4882">
        <v>95</v>
      </c>
      <c r="H4882">
        <v>0</v>
      </c>
      <c r="I4882">
        <v>57</v>
      </c>
      <c r="J4882">
        <v>0</v>
      </c>
      <c r="K4882">
        <f>_xlfn.XLOOKUP(FraudData[[#This Row],[amount]],AmountRules[Amount Min],AmountRules[Risk Points],,-1)</f>
        <v>0</v>
      </c>
      <c r="L4882">
        <f>_xlfn.XLOOKUP(FraudData[[#This Row],[transaction_hour]],TimeRules[Hour Min],TimeRules[Risk Points],,-1)</f>
        <v>0</v>
      </c>
      <c r="M4882">
        <f>_xlfn.XLOOKUP(FraudData[[#This Row],[foreign_transaction]],ForeignRules[Foreign Transaction],ForeignRules[Risk Points],0)</f>
        <v>0</v>
      </c>
      <c r="N4882">
        <f>_xlfn.XLOOKUP(FraudData[[#This Row],[location_mismatch]],Table10[Location Mismatch],Table10[Risk Points],0)</f>
        <v>0</v>
      </c>
      <c r="O4882">
        <f>_xlfn.XLOOKUP(FraudData[[#This Row],[device_trust_score]],DeviceRules[Device Min],DeviceRules[Risk Points],,-1)</f>
        <v>0</v>
      </c>
      <c r="P4882">
        <f>_xlfn.XLOOKUP(FraudData[[#This Row],[velocity_last_24h]],VelocityRules[Velocity Min],VelocityRules[Risk Points],,-1)</f>
        <v>0</v>
      </c>
      <c r="Q4882">
        <f>_xlfn.XLOOKUP(FraudData[[#This Row],[merchant_category]],MerchantRules[Merchant Category],MerchantRules[Risk Points],0)</f>
        <v>0</v>
      </c>
      <c r="R4882">
        <f>SUM(FraudData[[#This Row],[Amount Risk]:[Merchant Risk]])</f>
        <v>0</v>
      </c>
      <c r="S4882" t="str" cm="1">
        <f t="array" ref="S4882">_xlfn.IFS(FraudData[[#This Row],[Fraud Risk Score]]&gt;=8,"High Risk",FraudData[[#This Row],[Fraud Risk Score]]&gt;=6,"Medium Risk",TRUE,"Low Risk")</f>
        <v>Low Risk</v>
      </c>
    </row>
    <row r="4883" spans="1:19">
      <c r="A4883">
        <v>4882</v>
      </c>
      <c r="B4883">
        <v>113.95</v>
      </c>
      <c r="C4883">
        <v>1</v>
      </c>
      <c r="D4883" t="s">
        <v>49</v>
      </c>
      <c r="E4883">
        <v>0</v>
      </c>
      <c r="F4883">
        <v>0</v>
      </c>
      <c r="G4883">
        <v>72</v>
      </c>
      <c r="H4883">
        <v>2</v>
      </c>
      <c r="I4883">
        <v>58</v>
      </c>
      <c r="J4883">
        <v>0</v>
      </c>
      <c r="K4883">
        <f>_xlfn.XLOOKUP(FraudData[[#This Row],[amount]],AmountRules[Amount Min],AmountRules[Risk Points],,-1)</f>
        <v>0</v>
      </c>
      <c r="L4883">
        <f>_xlfn.XLOOKUP(FraudData[[#This Row],[transaction_hour]],TimeRules[Hour Min],TimeRules[Risk Points],,-1)</f>
        <v>3</v>
      </c>
      <c r="M4883">
        <f>_xlfn.XLOOKUP(FraudData[[#This Row],[foreign_transaction]],ForeignRules[Foreign Transaction],ForeignRules[Risk Points],0)</f>
        <v>0</v>
      </c>
      <c r="N4883">
        <f>_xlfn.XLOOKUP(FraudData[[#This Row],[location_mismatch]],Table10[Location Mismatch],Table10[Risk Points],0)</f>
        <v>0</v>
      </c>
      <c r="O4883">
        <f>_xlfn.XLOOKUP(FraudData[[#This Row],[device_trust_score]],DeviceRules[Device Min],DeviceRules[Risk Points],,-1)</f>
        <v>0</v>
      </c>
      <c r="P4883">
        <f>_xlfn.XLOOKUP(FraudData[[#This Row],[velocity_last_24h]],VelocityRules[Velocity Min],VelocityRules[Risk Points],,-1)</f>
        <v>0</v>
      </c>
      <c r="Q4883">
        <f>_xlfn.XLOOKUP(FraudData[[#This Row],[merchant_category]],MerchantRules[Merchant Category],MerchantRules[Risk Points],0)</f>
        <v>1</v>
      </c>
      <c r="R4883">
        <f>SUM(FraudData[[#This Row],[Amount Risk]:[Merchant Risk]])</f>
        <v>4</v>
      </c>
      <c r="S4883" t="str" cm="1">
        <f t="array" ref="S4883">_xlfn.IFS(FraudData[[#This Row],[Fraud Risk Score]]&gt;=8,"High Risk",FraudData[[#This Row],[Fraud Risk Score]]&gt;=6,"Medium Risk",TRUE,"Low Risk")</f>
        <v>Low Risk</v>
      </c>
    </row>
    <row r="4884" spans="1:19">
      <c r="A4884">
        <v>4883</v>
      </c>
      <c r="B4884">
        <v>290.55</v>
      </c>
      <c r="C4884">
        <v>8</v>
      </c>
      <c r="D4884" t="s">
        <v>46</v>
      </c>
      <c r="E4884">
        <v>0</v>
      </c>
      <c r="F4884">
        <v>0</v>
      </c>
      <c r="G4884">
        <v>34</v>
      </c>
      <c r="H4884">
        <v>1</v>
      </c>
      <c r="I4884">
        <v>19</v>
      </c>
      <c r="J4884">
        <v>0</v>
      </c>
      <c r="K4884">
        <f>_xlfn.XLOOKUP(FraudData[[#This Row],[amount]],AmountRules[Amount Min],AmountRules[Risk Points],,-1)</f>
        <v>0</v>
      </c>
      <c r="L4884">
        <f>_xlfn.XLOOKUP(FraudData[[#This Row],[transaction_hour]],TimeRules[Hour Min],TimeRules[Risk Points],,-1)</f>
        <v>0</v>
      </c>
      <c r="M4884">
        <f>_xlfn.XLOOKUP(FraudData[[#This Row],[foreign_transaction]],ForeignRules[Foreign Transaction],ForeignRules[Risk Points],0)</f>
        <v>0</v>
      </c>
      <c r="N4884">
        <f>_xlfn.XLOOKUP(FraudData[[#This Row],[location_mismatch]],Table10[Location Mismatch],Table10[Risk Points],0)</f>
        <v>0</v>
      </c>
      <c r="O4884">
        <f>_xlfn.XLOOKUP(FraudData[[#This Row],[device_trust_score]],DeviceRules[Device Min],DeviceRules[Risk Points],,-1)</f>
        <v>2</v>
      </c>
      <c r="P4884">
        <f>_xlfn.XLOOKUP(FraudData[[#This Row],[velocity_last_24h]],VelocityRules[Velocity Min],VelocityRules[Risk Points],,-1)</f>
        <v>0</v>
      </c>
      <c r="Q4884">
        <f>_xlfn.XLOOKUP(FraudData[[#This Row],[merchant_category]],MerchantRules[Merchant Category],MerchantRules[Risk Points],0)</f>
        <v>0</v>
      </c>
      <c r="R4884">
        <f>SUM(FraudData[[#This Row],[Amount Risk]:[Merchant Risk]])</f>
        <v>2</v>
      </c>
      <c r="S4884" t="str" cm="1">
        <f t="array" ref="S4884">_xlfn.IFS(FraudData[[#This Row],[Fraud Risk Score]]&gt;=8,"High Risk",FraudData[[#This Row],[Fraud Risk Score]]&gt;=6,"Medium Risk",TRUE,"Low Risk")</f>
        <v>Low Risk</v>
      </c>
    </row>
    <row r="4885" spans="1:19">
      <c r="A4885">
        <v>4884</v>
      </c>
      <c r="B4885">
        <v>35.76</v>
      </c>
      <c r="C4885">
        <v>9</v>
      </c>
      <c r="D4885" t="s">
        <v>47</v>
      </c>
      <c r="E4885">
        <v>0</v>
      </c>
      <c r="F4885">
        <v>0</v>
      </c>
      <c r="G4885">
        <v>78</v>
      </c>
      <c r="H4885">
        <v>2</v>
      </c>
      <c r="I4885">
        <v>62</v>
      </c>
      <c r="J4885">
        <v>0</v>
      </c>
      <c r="K4885">
        <f>_xlfn.XLOOKUP(FraudData[[#This Row],[amount]],AmountRules[Amount Min],AmountRules[Risk Points],,-1)</f>
        <v>0</v>
      </c>
      <c r="L4885">
        <f>_xlfn.XLOOKUP(FraudData[[#This Row],[transaction_hour]],TimeRules[Hour Min],TimeRules[Risk Points],,-1)</f>
        <v>0</v>
      </c>
      <c r="M4885">
        <f>_xlfn.XLOOKUP(FraudData[[#This Row],[foreign_transaction]],ForeignRules[Foreign Transaction],ForeignRules[Risk Points],0)</f>
        <v>0</v>
      </c>
      <c r="N4885">
        <f>_xlfn.XLOOKUP(FraudData[[#This Row],[location_mismatch]],Table10[Location Mismatch],Table10[Risk Points],0)</f>
        <v>0</v>
      </c>
      <c r="O4885">
        <f>_xlfn.XLOOKUP(FraudData[[#This Row],[device_trust_score]],DeviceRules[Device Min],DeviceRules[Risk Points],,-1)</f>
        <v>0</v>
      </c>
      <c r="P4885">
        <f>_xlfn.XLOOKUP(FraudData[[#This Row],[velocity_last_24h]],VelocityRules[Velocity Min],VelocityRules[Risk Points],,-1)</f>
        <v>0</v>
      </c>
      <c r="Q4885">
        <f>_xlfn.XLOOKUP(FraudData[[#This Row],[merchant_category]],MerchantRules[Merchant Category],MerchantRules[Risk Points],0)</f>
        <v>0</v>
      </c>
      <c r="R4885">
        <f>SUM(FraudData[[#This Row],[Amount Risk]:[Merchant Risk]])</f>
        <v>0</v>
      </c>
      <c r="S4885" t="str" cm="1">
        <f t="array" ref="S4885">_xlfn.IFS(FraudData[[#This Row],[Fraud Risk Score]]&gt;=8,"High Risk",FraudData[[#This Row],[Fraud Risk Score]]&gt;=6,"Medium Risk",TRUE,"Low Risk")</f>
        <v>Low Risk</v>
      </c>
    </row>
    <row r="4886" spans="1:19">
      <c r="A4886">
        <v>4885</v>
      </c>
      <c r="B4886">
        <v>20.95</v>
      </c>
      <c r="C4886">
        <v>1</v>
      </c>
      <c r="D4886" t="s">
        <v>48</v>
      </c>
      <c r="E4886">
        <v>0</v>
      </c>
      <c r="F4886">
        <v>0</v>
      </c>
      <c r="G4886">
        <v>59</v>
      </c>
      <c r="H4886">
        <v>3</v>
      </c>
      <c r="I4886">
        <v>31</v>
      </c>
      <c r="J4886">
        <v>0</v>
      </c>
      <c r="K4886">
        <f>_xlfn.XLOOKUP(FraudData[[#This Row],[amount]],AmountRules[Amount Min],AmountRules[Risk Points],,-1)</f>
        <v>0</v>
      </c>
      <c r="L4886">
        <f>_xlfn.XLOOKUP(FraudData[[#This Row],[transaction_hour]],TimeRules[Hour Min],TimeRules[Risk Points],,-1)</f>
        <v>3</v>
      </c>
      <c r="M4886">
        <f>_xlfn.XLOOKUP(FraudData[[#This Row],[foreign_transaction]],ForeignRules[Foreign Transaction],ForeignRules[Risk Points],0)</f>
        <v>0</v>
      </c>
      <c r="N4886">
        <f>_xlfn.XLOOKUP(FraudData[[#This Row],[location_mismatch]],Table10[Location Mismatch],Table10[Risk Points],0)</f>
        <v>0</v>
      </c>
      <c r="O4886">
        <f>_xlfn.XLOOKUP(FraudData[[#This Row],[device_trust_score]],DeviceRules[Device Min],DeviceRules[Risk Points],,-1)</f>
        <v>1</v>
      </c>
      <c r="P4886">
        <f>_xlfn.XLOOKUP(FraudData[[#This Row],[velocity_last_24h]],VelocityRules[Velocity Min],VelocityRules[Risk Points],,-1)</f>
        <v>0</v>
      </c>
      <c r="Q4886">
        <f>_xlfn.XLOOKUP(FraudData[[#This Row],[merchant_category]],MerchantRules[Merchant Category],MerchantRules[Risk Points],0)</f>
        <v>0</v>
      </c>
      <c r="R4886">
        <f>SUM(FraudData[[#This Row],[Amount Risk]:[Merchant Risk]])</f>
        <v>4</v>
      </c>
      <c r="S4886" t="str" cm="1">
        <f t="array" ref="S4886">_xlfn.IFS(FraudData[[#This Row],[Fraud Risk Score]]&gt;=8,"High Risk",FraudData[[#This Row],[Fraud Risk Score]]&gt;=6,"Medium Risk",TRUE,"Low Risk")</f>
        <v>Low Risk</v>
      </c>
    </row>
    <row r="4887" spans="1:19">
      <c r="A4887">
        <v>4886</v>
      </c>
      <c r="B4887">
        <v>387.26</v>
      </c>
      <c r="C4887">
        <v>7</v>
      </c>
      <c r="D4887" t="s">
        <v>50</v>
      </c>
      <c r="E4887">
        <v>0</v>
      </c>
      <c r="F4887">
        <v>0</v>
      </c>
      <c r="G4887">
        <v>48</v>
      </c>
      <c r="H4887">
        <v>0</v>
      </c>
      <c r="I4887">
        <v>66</v>
      </c>
      <c r="J4887">
        <v>0</v>
      </c>
      <c r="K4887">
        <f>_xlfn.XLOOKUP(FraudData[[#This Row],[amount]],AmountRules[Amount Min],AmountRules[Risk Points],,-1)</f>
        <v>0</v>
      </c>
      <c r="L4887">
        <f>_xlfn.XLOOKUP(FraudData[[#This Row],[transaction_hour]],TimeRules[Hour Min],TimeRules[Risk Points],,-1)</f>
        <v>0</v>
      </c>
      <c r="M4887">
        <f>_xlfn.XLOOKUP(FraudData[[#This Row],[foreign_transaction]],ForeignRules[Foreign Transaction],ForeignRules[Risk Points],0)</f>
        <v>0</v>
      </c>
      <c r="N4887">
        <f>_xlfn.XLOOKUP(FraudData[[#This Row],[location_mismatch]],Table10[Location Mismatch],Table10[Risk Points],0)</f>
        <v>0</v>
      </c>
      <c r="O4887">
        <f>_xlfn.XLOOKUP(FraudData[[#This Row],[device_trust_score]],DeviceRules[Device Min],DeviceRules[Risk Points],,-1)</f>
        <v>2</v>
      </c>
      <c r="P4887">
        <f>_xlfn.XLOOKUP(FraudData[[#This Row],[velocity_last_24h]],VelocityRules[Velocity Min],VelocityRules[Risk Points],,-1)</f>
        <v>0</v>
      </c>
      <c r="Q4887">
        <f>_xlfn.XLOOKUP(FraudData[[#This Row],[merchant_category]],MerchantRules[Merchant Category],MerchantRules[Risk Points],0)</f>
        <v>0</v>
      </c>
      <c r="R4887">
        <f>SUM(FraudData[[#This Row],[Amount Risk]:[Merchant Risk]])</f>
        <v>2</v>
      </c>
      <c r="S4887" t="str" cm="1">
        <f t="array" ref="S4887">_xlfn.IFS(FraudData[[#This Row],[Fraud Risk Score]]&gt;=8,"High Risk",FraudData[[#This Row],[Fraud Risk Score]]&gt;=6,"Medium Risk",TRUE,"Low Risk")</f>
        <v>Low Risk</v>
      </c>
    </row>
    <row r="4888" spans="1:19">
      <c r="A4888">
        <v>4887</v>
      </c>
      <c r="B4888">
        <v>75.59</v>
      </c>
      <c r="C4888">
        <v>23</v>
      </c>
      <c r="D4888" t="s">
        <v>48</v>
      </c>
      <c r="E4888">
        <v>0</v>
      </c>
      <c r="F4888">
        <v>0</v>
      </c>
      <c r="G4888">
        <v>73</v>
      </c>
      <c r="H4888">
        <v>4</v>
      </c>
      <c r="I4888">
        <v>45</v>
      </c>
      <c r="J4888">
        <v>0</v>
      </c>
      <c r="K4888">
        <f>_xlfn.XLOOKUP(FraudData[[#This Row],[amount]],AmountRules[Amount Min],AmountRules[Risk Points],,-1)</f>
        <v>0</v>
      </c>
      <c r="L4888">
        <f>_xlfn.XLOOKUP(FraudData[[#This Row],[transaction_hour]],TimeRules[Hour Min],TimeRules[Risk Points],,-1)</f>
        <v>1</v>
      </c>
      <c r="M4888">
        <f>_xlfn.XLOOKUP(FraudData[[#This Row],[foreign_transaction]],ForeignRules[Foreign Transaction],ForeignRules[Risk Points],0)</f>
        <v>0</v>
      </c>
      <c r="N4888">
        <f>_xlfn.XLOOKUP(FraudData[[#This Row],[location_mismatch]],Table10[Location Mismatch],Table10[Risk Points],0)</f>
        <v>0</v>
      </c>
      <c r="O4888">
        <f>_xlfn.XLOOKUP(FraudData[[#This Row],[device_trust_score]],DeviceRules[Device Min],DeviceRules[Risk Points],,-1)</f>
        <v>0</v>
      </c>
      <c r="P4888">
        <f>_xlfn.XLOOKUP(FraudData[[#This Row],[velocity_last_24h]],VelocityRules[Velocity Min],VelocityRules[Risk Points],,-1)</f>
        <v>0</v>
      </c>
      <c r="Q4888">
        <f>_xlfn.XLOOKUP(FraudData[[#This Row],[merchant_category]],MerchantRules[Merchant Category],MerchantRules[Risk Points],0)</f>
        <v>0</v>
      </c>
      <c r="R4888">
        <f>SUM(FraudData[[#This Row],[Amount Risk]:[Merchant Risk]])</f>
        <v>1</v>
      </c>
      <c r="S4888" t="str" cm="1">
        <f t="array" ref="S4888">_xlfn.IFS(FraudData[[#This Row],[Fraud Risk Score]]&gt;=8,"High Risk",FraudData[[#This Row],[Fraud Risk Score]]&gt;=6,"Medium Risk",TRUE,"Low Risk")</f>
        <v>Low Risk</v>
      </c>
    </row>
    <row r="4889" spans="1:19">
      <c r="A4889">
        <v>4888</v>
      </c>
      <c r="B4889">
        <v>207.29</v>
      </c>
      <c r="C4889">
        <v>16</v>
      </c>
      <c r="D4889" t="s">
        <v>47</v>
      </c>
      <c r="E4889">
        <v>0</v>
      </c>
      <c r="F4889">
        <v>0</v>
      </c>
      <c r="G4889">
        <v>66</v>
      </c>
      <c r="H4889">
        <v>3</v>
      </c>
      <c r="I4889">
        <v>27</v>
      </c>
      <c r="J4889">
        <v>0</v>
      </c>
      <c r="K4889">
        <f>_xlfn.XLOOKUP(FraudData[[#This Row],[amount]],AmountRules[Amount Min],AmountRules[Risk Points],,-1)</f>
        <v>0</v>
      </c>
      <c r="L4889">
        <f>_xlfn.XLOOKUP(FraudData[[#This Row],[transaction_hour]],TimeRules[Hour Min],TimeRules[Risk Points],,-1)</f>
        <v>0</v>
      </c>
      <c r="M4889">
        <f>_xlfn.XLOOKUP(FraudData[[#This Row],[foreign_transaction]],ForeignRules[Foreign Transaction],ForeignRules[Risk Points],0)</f>
        <v>0</v>
      </c>
      <c r="N4889">
        <f>_xlfn.XLOOKUP(FraudData[[#This Row],[location_mismatch]],Table10[Location Mismatch],Table10[Risk Points],0)</f>
        <v>0</v>
      </c>
      <c r="O4889">
        <f>_xlfn.XLOOKUP(FraudData[[#This Row],[device_trust_score]],DeviceRules[Device Min],DeviceRules[Risk Points],,-1)</f>
        <v>1</v>
      </c>
      <c r="P4889">
        <f>_xlfn.XLOOKUP(FraudData[[#This Row],[velocity_last_24h]],VelocityRules[Velocity Min],VelocityRules[Risk Points],,-1)</f>
        <v>0</v>
      </c>
      <c r="Q4889">
        <f>_xlfn.XLOOKUP(FraudData[[#This Row],[merchant_category]],MerchantRules[Merchant Category],MerchantRules[Risk Points],0)</f>
        <v>0</v>
      </c>
      <c r="R4889">
        <f>SUM(FraudData[[#This Row],[Amount Risk]:[Merchant Risk]])</f>
        <v>1</v>
      </c>
      <c r="S4889" t="str" cm="1">
        <f t="array" ref="S4889">_xlfn.IFS(FraudData[[#This Row],[Fraud Risk Score]]&gt;=8,"High Risk",FraudData[[#This Row],[Fraud Risk Score]]&gt;=6,"Medium Risk",TRUE,"Low Risk")</f>
        <v>Low Risk</v>
      </c>
    </row>
    <row r="4890" spans="1:19">
      <c r="A4890">
        <v>4889</v>
      </c>
      <c r="B4890">
        <v>4.62</v>
      </c>
      <c r="C4890">
        <v>16</v>
      </c>
      <c r="D4890" t="s">
        <v>46</v>
      </c>
      <c r="E4890">
        <v>0</v>
      </c>
      <c r="F4890">
        <v>0</v>
      </c>
      <c r="G4890">
        <v>99</v>
      </c>
      <c r="H4890">
        <v>1</v>
      </c>
      <c r="I4890">
        <v>55</v>
      </c>
      <c r="J4890">
        <v>0</v>
      </c>
      <c r="K4890">
        <f>_xlfn.XLOOKUP(FraudData[[#This Row],[amount]],AmountRules[Amount Min],AmountRules[Risk Points],,-1)</f>
        <v>0</v>
      </c>
      <c r="L4890">
        <f>_xlfn.XLOOKUP(FraudData[[#This Row],[transaction_hour]],TimeRules[Hour Min],TimeRules[Risk Points],,-1)</f>
        <v>0</v>
      </c>
      <c r="M4890">
        <f>_xlfn.XLOOKUP(FraudData[[#This Row],[foreign_transaction]],ForeignRules[Foreign Transaction],ForeignRules[Risk Points],0)</f>
        <v>0</v>
      </c>
      <c r="N4890">
        <f>_xlfn.XLOOKUP(FraudData[[#This Row],[location_mismatch]],Table10[Location Mismatch],Table10[Risk Points],0)</f>
        <v>0</v>
      </c>
      <c r="O4890">
        <f>_xlfn.XLOOKUP(FraudData[[#This Row],[device_trust_score]],DeviceRules[Device Min],DeviceRules[Risk Points],,-1)</f>
        <v>0</v>
      </c>
      <c r="P4890">
        <f>_xlfn.XLOOKUP(FraudData[[#This Row],[velocity_last_24h]],VelocityRules[Velocity Min],VelocityRules[Risk Points],,-1)</f>
        <v>0</v>
      </c>
      <c r="Q4890">
        <f>_xlfn.XLOOKUP(FraudData[[#This Row],[merchant_category]],MerchantRules[Merchant Category],MerchantRules[Risk Points],0)</f>
        <v>0</v>
      </c>
      <c r="R4890">
        <f>SUM(FraudData[[#This Row],[Amount Risk]:[Merchant Risk]])</f>
        <v>0</v>
      </c>
      <c r="S4890" t="str" cm="1">
        <f t="array" ref="S4890">_xlfn.IFS(FraudData[[#This Row],[Fraud Risk Score]]&gt;=8,"High Risk",FraudData[[#This Row],[Fraud Risk Score]]&gt;=6,"Medium Risk",TRUE,"Low Risk")</f>
        <v>Low Risk</v>
      </c>
    </row>
    <row r="4891" spans="1:19">
      <c r="A4891">
        <v>4890</v>
      </c>
      <c r="B4891">
        <v>210.84</v>
      </c>
      <c r="C4891">
        <v>3</v>
      </c>
      <c r="D4891" t="s">
        <v>46</v>
      </c>
      <c r="E4891">
        <v>0</v>
      </c>
      <c r="F4891">
        <v>0</v>
      </c>
      <c r="G4891">
        <v>98</v>
      </c>
      <c r="H4891">
        <v>6</v>
      </c>
      <c r="I4891">
        <v>45</v>
      </c>
      <c r="J4891">
        <v>0</v>
      </c>
      <c r="K4891">
        <f>_xlfn.XLOOKUP(FraudData[[#This Row],[amount]],AmountRules[Amount Min],AmountRules[Risk Points],,-1)</f>
        <v>0</v>
      </c>
      <c r="L4891">
        <f>_xlfn.XLOOKUP(FraudData[[#This Row],[transaction_hour]],TimeRules[Hour Min],TimeRules[Risk Points],,-1)</f>
        <v>3</v>
      </c>
      <c r="M4891">
        <f>_xlfn.XLOOKUP(FraudData[[#This Row],[foreign_transaction]],ForeignRules[Foreign Transaction],ForeignRules[Risk Points],0)</f>
        <v>0</v>
      </c>
      <c r="N4891">
        <f>_xlfn.XLOOKUP(FraudData[[#This Row],[location_mismatch]],Table10[Location Mismatch],Table10[Risk Points],0)</f>
        <v>0</v>
      </c>
      <c r="O4891">
        <f>_xlfn.XLOOKUP(FraudData[[#This Row],[device_trust_score]],DeviceRules[Device Min],DeviceRules[Risk Points],,-1)</f>
        <v>0</v>
      </c>
      <c r="P4891">
        <f>_xlfn.XLOOKUP(FraudData[[#This Row],[velocity_last_24h]],VelocityRules[Velocity Min],VelocityRules[Risk Points],,-1)</f>
        <v>3</v>
      </c>
      <c r="Q4891">
        <f>_xlfn.XLOOKUP(FraudData[[#This Row],[merchant_category]],MerchantRules[Merchant Category],MerchantRules[Risk Points],0)</f>
        <v>0</v>
      </c>
      <c r="R4891">
        <f>SUM(FraudData[[#This Row],[Amount Risk]:[Merchant Risk]])</f>
        <v>6</v>
      </c>
      <c r="S4891" t="str" cm="1">
        <f t="array" ref="S4891">_xlfn.IFS(FraudData[[#This Row],[Fraud Risk Score]]&gt;=8,"High Risk",FraudData[[#This Row],[Fraud Risk Score]]&gt;=6,"Medium Risk",TRUE,"Low Risk")</f>
        <v>Medium Risk</v>
      </c>
    </row>
    <row r="4892" spans="1:19">
      <c r="A4892">
        <v>4891</v>
      </c>
      <c r="B4892">
        <v>68.39</v>
      </c>
      <c r="C4892">
        <v>17</v>
      </c>
      <c r="D4892" t="s">
        <v>47</v>
      </c>
      <c r="E4892">
        <v>0</v>
      </c>
      <c r="F4892">
        <v>0</v>
      </c>
      <c r="G4892">
        <v>74</v>
      </c>
      <c r="H4892">
        <v>7</v>
      </c>
      <c r="I4892">
        <v>30</v>
      </c>
      <c r="J4892">
        <v>0</v>
      </c>
      <c r="K4892">
        <f>_xlfn.XLOOKUP(FraudData[[#This Row],[amount]],AmountRules[Amount Min],AmountRules[Risk Points],,-1)</f>
        <v>0</v>
      </c>
      <c r="L4892">
        <f>_xlfn.XLOOKUP(FraudData[[#This Row],[transaction_hour]],TimeRules[Hour Min],TimeRules[Risk Points],,-1)</f>
        <v>0</v>
      </c>
      <c r="M4892">
        <f>_xlfn.XLOOKUP(FraudData[[#This Row],[foreign_transaction]],ForeignRules[Foreign Transaction],ForeignRules[Risk Points],0)</f>
        <v>0</v>
      </c>
      <c r="N4892">
        <f>_xlfn.XLOOKUP(FraudData[[#This Row],[location_mismatch]],Table10[Location Mismatch],Table10[Risk Points],0)</f>
        <v>0</v>
      </c>
      <c r="O4892">
        <f>_xlfn.XLOOKUP(FraudData[[#This Row],[device_trust_score]],DeviceRules[Device Min],DeviceRules[Risk Points],,-1)</f>
        <v>0</v>
      </c>
      <c r="P4892">
        <f>_xlfn.XLOOKUP(FraudData[[#This Row],[velocity_last_24h]],VelocityRules[Velocity Min],VelocityRules[Risk Points],,-1)</f>
        <v>2</v>
      </c>
      <c r="Q4892">
        <f>_xlfn.XLOOKUP(FraudData[[#This Row],[merchant_category]],MerchantRules[Merchant Category],MerchantRules[Risk Points],0)</f>
        <v>0</v>
      </c>
      <c r="R4892">
        <f>SUM(FraudData[[#This Row],[Amount Risk]:[Merchant Risk]])</f>
        <v>2</v>
      </c>
      <c r="S4892" t="str" cm="1">
        <f t="array" ref="S4892">_xlfn.IFS(FraudData[[#This Row],[Fraud Risk Score]]&gt;=8,"High Risk",FraudData[[#This Row],[Fraud Risk Score]]&gt;=6,"Medium Risk",TRUE,"Low Risk")</f>
        <v>Low Risk</v>
      </c>
    </row>
    <row r="4893" spans="1:19">
      <c r="A4893">
        <v>4892</v>
      </c>
      <c r="B4893">
        <v>10.32</v>
      </c>
      <c r="C4893">
        <v>11</v>
      </c>
      <c r="D4893" t="s">
        <v>48</v>
      </c>
      <c r="E4893">
        <v>0</v>
      </c>
      <c r="F4893">
        <v>0</v>
      </c>
      <c r="G4893">
        <v>45</v>
      </c>
      <c r="H4893">
        <v>1</v>
      </c>
      <c r="I4893">
        <v>45</v>
      </c>
      <c r="J4893">
        <v>0</v>
      </c>
      <c r="K4893">
        <f>_xlfn.XLOOKUP(FraudData[[#This Row],[amount]],AmountRules[Amount Min],AmountRules[Risk Points],,-1)</f>
        <v>0</v>
      </c>
      <c r="L4893">
        <f>_xlfn.XLOOKUP(FraudData[[#This Row],[transaction_hour]],TimeRules[Hour Min],TimeRules[Risk Points],,-1)</f>
        <v>0</v>
      </c>
      <c r="M4893">
        <f>_xlfn.XLOOKUP(FraudData[[#This Row],[foreign_transaction]],ForeignRules[Foreign Transaction],ForeignRules[Risk Points],0)</f>
        <v>0</v>
      </c>
      <c r="N4893">
        <f>_xlfn.XLOOKUP(FraudData[[#This Row],[location_mismatch]],Table10[Location Mismatch],Table10[Risk Points],0)</f>
        <v>0</v>
      </c>
      <c r="O4893">
        <f>_xlfn.XLOOKUP(FraudData[[#This Row],[device_trust_score]],DeviceRules[Device Min],DeviceRules[Risk Points],,-1)</f>
        <v>2</v>
      </c>
      <c r="P4893">
        <f>_xlfn.XLOOKUP(FraudData[[#This Row],[velocity_last_24h]],VelocityRules[Velocity Min],VelocityRules[Risk Points],,-1)</f>
        <v>0</v>
      </c>
      <c r="Q4893">
        <f>_xlfn.XLOOKUP(FraudData[[#This Row],[merchant_category]],MerchantRules[Merchant Category],MerchantRules[Risk Points],0)</f>
        <v>0</v>
      </c>
      <c r="R4893">
        <f>SUM(FraudData[[#This Row],[Amount Risk]:[Merchant Risk]])</f>
        <v>2</v>
      </c>
      <c r="S4893" t="str" cm="1">
        <f t="array" ref="S4893">_xlfn.IFS(FraudData[[#This Row],[Fraud Risk Score]]&gt;=8,"High Risk",FraudData[[#This Row],[Fraud Risk Score]]&gt;=6,"Medium Risk",TRUE,"Low Risk")</f>
        <v>Low Risk</v>
      </c>
    </row>
    <row r="4894" spans="1:19">
      <c r="A4894">
        <v>4893</v>
      </c>
      <c r="B4894">
        <v>169.4</v>
      </c>
      <c r="C4894">
        <v>16</v>
      </c>
      <c r="D4894" t="s">
        <v>50</v>
      </c>
      <c r="E4894">
        <v>0</v>
      </c>
      <c r="F4894">
        <v>0</v>
      </c>
      <c r="G4894">
        <v>52</v>
      </c>
      <c r="H4894">
        <v>0</v>
      </c>
      <c r="I4894">
        <v>62</v>
      </c>
      <c r="J4894">
        <v>0</v>
      </c>
      <c r="K4894">
        <f>_xlfn.XLOOKUP(FraudData[[#This Row],[amount]],AmountRules[Amount Min],AmountRules[Risk Points],,-1)</f>
        <v>0</v>
      </c>
      <c r="L4894">
        <f>_xlfn.XLOOKUP(FraudData[[#This Row],[transaction_hour]],TimeRules[Hour Min],TimeRules[Risk Points],,-1)</f>
        <v>0</v>
      </c>
      <c r="M4894">
        <f>_xlfn.XLOOKUP(FraudData[[#This Row],[foreign_transaction]],ForeignRules[Foreign Transaction],ForeignRules[Risk Points],0)</f>
        <v>0</v>
      </c>
      <c r="N4894">
        <f>_xlfn.XLOOKUP(FraudData[[#This Row],[location_mismatch]],Table10[Location Mismatch],Table10[Risk Points],0)</f>
        <v>0</v>
      </c>
      <c r="O4894">
        <f>_xlfn.XLOOKUP(FraudData[[#This Row],[device_trust_score]],DeviceRules[Device Min],DeviceRules[Risk Points],,-1)</f>
        <v>1</v>
      </c>
      <c r="P4894">
        <f>_xlfn.XLOOKUP(FraudData[[#This Row],[velocity_last_24h]],VelocityRules[Velocity Min],VelocityRules[Risk Points],,-1)</f>
        <v>0</v>
      </c>
      <c r="Q4894">
        <f>_xlfn.XLOOKUP(FraudData[[#This Row],[merchant_category]],MerchantRules[Merchant Category],MerchantRules[Risk Points],0)</f>
        <v>0</v>
      </c>
      <c r="R4894">
        <f>SUM(FraudData[[#This Row],[Amount Risk]:[Merchant Risk]])</f>
        <v>1</v>
      </c>
      <c r="S4894" t="str" cm="1">
        <f t="array" ref="S4894">_xlfn.IFS(FraudData[[#This Row],[Fraud Risk Score]]&gt;=8,"High Risk",FraudData[[#This Row],[Fraud Risk Score]]&gt;=6,"Medium Risk",TRUE,"Low Risk")</f>
        <v>Low Risk</v>
      </c>
    </row>
    <row r="4895" spans="1:19">
      <c r="A4895">
        <v>4894</v>
      </c>
      <c r="B4895">
        <v>49.59</v>
      </c>
      <c r="C4895">
        <v>8</v>
      </c>
      <c r="D4895" t="s">
        <v>49</v>
      </c>
      <c r="E4895">
        <v>0</v>
      </c>
      <c r="F4895">
        <v>0</v>
      </c>
      <c r="G4895">
        <v>79</v>
      </c>
      <c r="H4895">
        <v>1</v>
      </c>
      <c r="I4895">
        <v>34</v>
      </c>
      <c r="J4895">
        <v>0</v>
      </c>
      <c r="K4895">
        <f>_xlfn.XLOOKUP(FraudData[[#This Row],[amount]],AmountRules[Amount Min],AmountRules[Risk Points],,-1)</f>
        <v>0</v>
      </c>
      <c r="L4895">
        <f>_xlfn.XLOOKUP(FraudData[[#This Row],[transaction_hour]],TimeRules[Hour Min],TimeRules[Risk Points],,-1)</f>
        <v>0</v>
      </c>
      <c r="M4895">
        <f>_xlfn.XLOOKUP(FraudData[[#This Row],[foreign_transaction]],ForeignRules[Foreign Transaction],ForeignRules[Risk Points],0)</f>
        <v>0</v>
      </c>
      <c r="N4895">
        <f>_xlfn.XLOOKUP(FraudData[[#This Row],[location_mismatch]],Table10[Location Mismatch],Table10[Risk Points],0)</f>
        <v>0</v>
      </c>
      <c r="O4895">
        <f>_xlfn.XLOOKUP(FraudData[[#This Row],[device_trust_score]],DeviceRules[Device Min],DeviceRules[Risk Points],,-1)</f>
        <v>0</v>
      </c>
      <c r="P4895">
        <f>_xlfn.XLOOKUP(FraudData[[#This Row],[velocity_last_24h]],VelocityRules[Velocity Min],VelocityRules[Risk Points],,-1)</f>
        <v>0</v>
      </c>
      <c r="Q4895">
        <f>_xlfn.XLOOKUP(FraudData[[#This Row],[merchant_category]],MerchantRules[Merchant Category],MerchantRules[Risk Points],0)</f>
        <v>1</v>
      </c>
      <c r="R4895">
        <f>SUM(FraudData[[#This Row],[Amount Risk]:[Merchant Risk]])</f>
        <v>1</v>
      </c>
      <c r="S4895" t="str" cm="1">
        <f t="array" ref="S4895">_xlfn.IFS(FraudData[[#This Row],[Fraud Risk Score]]&gt;=8,"High Risk",FraudData[[#This Row],[Fraud Risk Score]]&gt;=6,"Medium Risk",TRUE,"Low Risk")</f>
        <v>Low Risk</v>
      </c>
    </row>
    <row r="4896" spans="1:19">
      <c r="A4896">
        <v>4895</v>
      </c>
      <c r="B4896">
        <v>88.03</v>
      </c>
      <c r="C4896">
        <v>18</v>
      </c>
      <c r="D4896" t="s">
        <v>46</v>
      </c>
      <c r="E4896">
        <v>0</v>
      </c>
      <c r="F4896">
        <v>0</v>
      </c>
      <c r="G4896">
        <v>51</v>
      </c>
      <c r="H4896">
        <v>1</v>
      </c>
      <c r="I4896">
        <v>22</v>
      </c>
      <c r="J4896">
        <v>0</v>
      </c>
      <c r="K4896">
        <f>_xlfn.XLOOKUP(FraudData[[#This Row],[amount]],AmountRules[Amount Min],AmountRules[Risk Points],,-1)</f>
        <v>0</v>
      </c>
      <c r="L4896">
        <f>_xlfn.XLOOKUP(FraudData[[#This Row],[transaction_hour]],TimeRules[Hour Min],TimeRules[Risk Points],,-1)</f>
        <v>0</v>
      </c>
      <c r="M4896">
        <f>_xlfn.XLOOKUP(FraudData[[#This Row],[foreign_transaction]],ForeignRules[Foreign Transaction],ForeignRules[Risk Points],0)</f>
        <v>0</v>
      </c>
      <c r="N4896">
        <f>_xlfn.XLOOKUP(FraudData[[#This Row],[location_mismatch]],Table10[Location Mismatch],Table10[Risk Points],0)</f>
        <v>0</v>
      </c>
      <c r="O4896">
        <f>_xlfn.XLOOKUP(FraudData[[#This Row],[device_trust_score]],DeviceRules[Device Min],DeviceRules[Risk Points],,-1)</f>
        <v>1</v>
      </c>
      <c r="P4896">
        <f>_xlfn.XLOOKUP(FraudData[[#This Row],[velocity_last_24h]],VelocityRules[Velocity Min],VelocityRules[Risk Points],,-1)</f>
        <v>0</v>
      </c>
      <c r="Q4896">
        <f>_xlfn.XLOOKUP(FraudData[[#This Row],[merchant_category]],MerchantRules[Merchant Category],MerchantRules[Risk Points],0)</f>
        <v>0</v>
      </c>
      <c r="R4896">
        <f>SUM(FraudData[[#This Row],[Amount Risk]:[Merchant Risk]])</f>
        <v>1</v>
      </c>
      <c r="S4896" t="str" cm="1">
        <f t="array" ref="S4896">_xlfn.IFS(FraudData[[#This Row],[Fraud Risk Score]]&gt;=8,"High Risk",FraudData[[#This Row],[Fraud Risk Score]]&gt;=6,"Medium Risk",TRUE,"Low Risk")</f>
        <v>Low Risk</v>
      </c>
    </row>
    <row r="4897" spans="1:19">
      <c r="A4897">
        <v>4896</v>
      </c>
      <c r="B4897">
        <v>15.12</v>
      </c>
      <c r="C4897">
        <v>13</v>
      </c>
      <c r="D4897" t="s">
        <v>47</v>
      </c>
      <c r="E4897">
        <v>0</v>
      </c>
      <c r="F4897">
        <v>0</v>
      </c>
      <c r="G4897">
        <v>92</v>
      </c>
      <c r="H4897">
        <v>0</v>
      </c>
      <c r="I4897">
        <v>64</v>
      </c>
      <c r="J4897">
        <v>0</v>
      </c>
      <c r="K4897">
        <f>_xlfn.XLOOKUP(FraudData[[#This Row],[amount]],AmountRules[Amount Min],AmountRules[Risk Points],,-1)</f>
        <v>0</v>
      </c>
      <c r="L4897">
        <f>_xlfn.XLOOKUP(FraudData[[#This Row],[transaction_hour]],TimeRules[Hour Min],TimeRules[Risk Points],,-1)</f>
        <v>0</v>
      </c>
      <c r="M4897">
        <f>_xlfn.XLOOKUP(FraudData[[#This Row],[foreign_transaction]],ForeignRules[Foreign Transaction],ForeignRules[Risk Points],0)</f>
        <v>0</v>
      </c>
      <c r="N4897">
        <f>_xlfn.XLOOKUP(FraudData[[#This Row],[location_mismatch]],Table10[Location Mismatch],Table10[Risk Points],0)</f>
        <v>0</v>
      </c>
      <c r="O4897">
        <f>_xlfn.XLOOKUP(FraudData[[#This Row],[device_trust_score]],DeviceRules[Device Min],DeviceRules[Risk Points],,-1)</f>
        <v>0</v>
      </c>
      <c r="P4897">
        <f>_xlfn.XLOOKUP(FraudData[[#This Row],[velocity_last_24h]],VelocityRules[Velocity Min],VelocityRules[Risk Points],,-1)</f>
        <v>0</v>
      </c>
      <c r="Q4897">
        <f>_xlfn.XLOOKUP(FraudData[[#This Row],[merchant_category]],MerchantRules[Merchant Category],MerchantRules[Risk Points],0)</f>
        <v>0</v>
      </c>
      <c r="R4897">
        <f>SUM(FraudData[[#This Row],[Amount Risk]:[Merchant Risk]])</f>
        <v>0</v>
      </c>
      <c r="S4897" t="str" cm="1">
        <f t="array" ref="S4897">_xlfn.IFS(FraudData[[#This Row],[Fraud Risk Score]]&gt;=8,"High Risk",FraudData[[#This Row],[Fraud Risk Score]]&gt;=6,"Medium Risk",TRUE,"Low Risk")</f>
        <v>Low Risk</v>
      </c>
    </row>
    <row r="4898" spans="1:19">
      <c r="A4898">
        <v>4897</v>
      </c>
      <c r="B4898">
        <v>28.65</v>
      </c>
      <c r="C4898">
        <v>13</v>
      </c>
      <c r="D4898" t="s">
        <v>48</v>
      </c>
      <c r="E4898">
        <v>0</v>
      </c>
      <c r="F4898">
        <v>0</v>
      </c>
      <c r="G4898">
        <v>30</v>
      </c>
      <c r="H4898">
        <v>0</v>
      </c>
      <c r="I4898">
        <v>22</v>
      </c>
      <c r="J4898">
        <v>0</v>
      </c>
      <c r="K4898">
        <f>_xlfn.XLOOKUP(FraudData[[#This Row],[amount]],AmountRules[Amount Min],AmountRules[Risk Points],,-1)</f>
        <v>0</v>
      </c>
      <c r="L4898">
        <f>_xlfn.XLOOKUP(FraudData[[#This Row],[transaction_hour]],TimeRules[Hour Min],TimeRules[Risk Points],,-1)</f>
        <v>0</v>
      </c>
      <c r="M4898">
        <f>_xlfn.XLOOKUP(FraudData[[#This Row],[foreign_transaction]],ForeignRules[Foreign Transaction],ForeignRules[Risk Points],0)</f>
        <v>0</v>
      </c>
      <c r="N4898">
        <f>_xlfn.XLOOKUP(FraudData[[#This Row],[location_mismatch]],Table10[Location Mismatch],Table10[Risk Points],0)</f>
        <v>0</v>
      </c>
      <c r="O4898">
        <f>_xlfn.XLOOKUP(FraudData[[#This Row],[device_trust_score]],DeviceRules[Device Min],DeviceRules[Risk Points],,-1)</f>
        <v>2</v>
      </c>
      <c r="P4898">
        <f>_xlfn.XLOOKUP(FraudData[[#This Row],[velocity_last_24h]],VelocityRules[Velocity Min],VelocityRules[Risk Points],,-1)</f>
        <v>0</v>
      </c>
      <c r="Q4898">
        <f>_xlfn.XLOOKUP(FraudData[[#This Row],[merchant_category]],MerchantRules[Merchant Category],MerchantRules[Risk Points],0)</f>
        <v>0</v>
      </c>
      <c r="R4898">
        <f>SUM(FraudData[[#This Row],[Amount Risk]:[Merchant Risk]])</f>
        <v>2</v>
      </c>
      <c r="S4898" t="str" cm="1">
        <f t="array" ref="S4898">_xlfn.IFS(FraudData[[#This Row],[Fraud Risk Score]]&gt;=8,"High Risk",FraudData[[#This Row],[Fraud Risk Score]]&gt;=6,"Medium Risk",TRUE,"Low Risk")</f>
        <v>Low Risk</v>
      </c>
    </row>
    <row r="4899" spans="1:19">
      <c r="A4899">
        <v>4898</v>
      </c>
      <c r="B4899">
        <v>63.68</v>
      </c>
      <c r="C4899">
        <v>16</v>
      </c>
      <c r="D4899" t="s">
        <v>50</v>
      </c>
      <c r="E4899">
        <v>0</v>
      </c>
      <c r="F4899">
        <v>0</v>
      </c>
      <c r="G4899">
        <v>82</v>
      </c>
      <c r="H4899">
        <v>3</v>
      </c>
      <c r="I4899">
        <v>36</v>
      </c>
      <c r="J4899">
        <v>0</v>
      </c>
      <c r="K4899">
        <f>_xlfn.XLOOKUP(FraudData[[#This Row],[amount]],AmountRules[Amount Min],AmountRules[Risk Points],,-1)</f>
        <v>0</v>
      </c>
      <c r="L4899">
        <f>_xlfn.XLOOKUP(FraudData[[#This Row],[transaction_hour]],TimeRules[Hour Min],TimeRules[Risk Points],,-1)</f>
        <v>0</v>
      </c>
      <c r="M4899">
        <f>_xlfn.XLOOKUP(FraudData[[#This Row],[foreign_transaction]],ForeignRules[Foreign Transaction],ForeignRules[Risk Points],0)</f>
        <v>0</v>
      </c>
      <c r="N4899">
        <f>_xlfn.XLOOKUP(FraudData[[#This Row],[location_mismatch]],Table10[Location Mismatch],Table10[Risk Points],0)</f>
        <v>0</v>
      </c>
      <c r="O4899">
        <f>_xlfn.XLOOKUP(FraudData[[#This Row],[device_trust_score]],DeviceRules[Device Min],DeviceRules[Risk Points],,-1)</f>
        <v>0</v>
      </c>
      <c r="P4899">
        <f>_xlfn.XLOOKUP(FraudData[[#This Row],[velocity_last_24h]],VelocityRules[Velocity Min],VelocityRules[Risk Points],,-1)</f>
        <v>0</v>
      </c>
      <c r="Q4899">
        <f>_xlfn.XLOOKUP(FraudData[[#This Row],[merchant_category]],MerchantRules[Merchant Category],MerchantRules[Risk Points],0)</f>
        <v>0</v>
      </c>
      <c r="R4899">
        <f>SUM(FraudData[[#This Row],[Amount Risk]:[Merchant Risk]])</f>
        <v>0</v>
      </c>
      <c r="S4899" t="str" cm="1">
        <f t="array" ref="S4899">_xlfn.IFS(FraudData[[#This Row],[Fraud Risk Score]]&gt;=8,"High Risk",FraudData[[#This Row],[Fraud Risk Score]]&gt;=6,"Medium Risk",TRUE,"Low Risk")</f>
        <v>Low Risk</v>
      </c>
    </row>
    <row r="4900" spans="1:19">
      <c r="A4900">
        <v>4899</v>
      </c>
      <c r="B4900">
        <v>16.93</v>
      </c>
      <c r="C4900">
        <v>1</v>
      </c>
      <c r="D4900" t="s">
        <v>48</v>
      </c>
      <c r="E4900">
        <v>0</v>
      </c>
      <c r="F4900">
        <v>0</v>
      </c>
      <c r="G4900">
        <v>30</v>
      </c>
      <c r="H4900">
        <v>2</v>
      </c>
      <c r="I4900">
        <v>51</v>
      </c>
      <c r="J4900">
        <v>0</v>
      </c>
      <c r="K4900">
        <f>_xlfn.XLOOKUP(FraudData[[#This Row],[amount]],AmountRules[Amount Min],AmountRules[Risk Points],,-1)</f>
        <v>0</v>
      </c>
      <c r="L4900">
        <f>_xlfn.XLOOKUP(FraudData[[#This Row],[transaction_hour]],TimeRules[Hour Min],TimeRules[Risk Points],,-1)</f>
        <v>3</v>
      </c>
      <c r="M4900">
        <f>_xlfn.XLOOKUP(FraudData[[#This Row],[foreign_transaction]],ForeignRules[Foreign Transaction],ForeignRules[Risk Points],0)</f>
        <v>0</v>
      </c>
      <c r="N4900">
        <f>_xlfn.XLOOKUP(FraudData[[#This Row],[location_mismatch]],Table10[Location Mismatch],Table10[Risk Points],0)</f>
        <v>0</v>
      </c>
      <c r="O4900">
        <f>_xlfn.XLOOKUP(FraudData[[#This Row],[device_trust_score]],DeviceRules[Device Min],DeviceRules[Risk Points],,-1)</f>
        <v>2</v>
      </c>
      <c r="P4900">
        <f>_xlfn.XLOOKUP(FraudData[[#This Row],[velocity_last_24h]],VelocityRules[Velocity Min],VelocityRules[Risk Points],,-1)</f>
        <v>0</v>
      </c>
      <c r="Q4900">
        <f>_xlfn.XLOOKUP(FraudData[[#This Row],[merchant_category]],MerchantRules[Merchant Category],MerchantRules[Risk Points],0)</f>
        <v>0</v>
      </c>
      <c r="R4900">
        <f>SUM(FraudData[[#This Row],[Amount Risk]:[Merchant Risk]])</f>
        <v>5</v>
      </c>
      <c r="S4900" t="str" cm="1">
        <f t="array" ref="S4900">_xlfn.IFS(FraudData[[#This Row],[Fraud Risk Score]]&gt;=8,"High Risk",FraudData[[#This Row],[Fraud Risk Score]]&gt;=6,"Medium Risk",TRUE,"Low Risk")</f>
        <v>Low Risk</v>
      </c>
    </row>
    <row r="4901" spans="1:19">
      <c r="A4901">
        <v>4900</v>
      </c>
      <c r="B4901">
        <v>435.09</v>
      </c>
      <c r="C4901">
        <v>7</v>
      </c>
      <c r="D4901" t="s">
        <v>50</v>
      </c>
      <c r="E4901">
        <v>0</v>
      </c>
      <c r="F4901">
        <v>0</v>
      </c>
      <c r="G4901">
        <v>84</v>
      </c>
      <c r="H4901">
        <v>0</v>
      </c>
      <c r="I4901">
        <v>58</v>
      </c>
      <c r="J4901">
        <v>0</v>
      </c>
      <c r="K4901">
        <f>_xlfn.XLOOKUP(FraudData[[#This Row],[amount]],AmountRules[Amount Min],AmountRules[Risk Points],,-1)</f>
        <v>0</v>
      </c>
      <c r="L4901">
        <f>_xlfn.XLOOKUP(FraudData[[#This Row],[transaction_hour]],TimeRules[Hour Min],TimeRules[Risk Points],,-1)</f>
        <v>0</v>
      </c>
      <c r="M4901">
        <f>_xlfn.XLOOKUP(FraudData[[#This Row],[foreign_transaction]],ForeignRules[Foreign Transaction],ForeignRules[Risk Points],0)</f>
        <v>0</v>
      </c>
      <c r="N4901">
        <f>_xlfn.XLOOKUP(FraudData[[#This Row],[location_mismatch]],Table10[Location Mismatch],Table10[Risk Points],0)</f>
        <v>0</v>
      </c>
      <c r="O4901">
        <f>_xlfn.XLOOKUP(FraudData[[#This Row],[device_trust_score]],DeviceRules[Device Min],DeviceRules[Risk Points],,-1)</f>
        <v>0</v>
      </c>
      <c r="P4901">
        <f>_xlfn.XLOOKUP(FraudData[[#This Row],[velocity_last_24h]],VelocityRules[Velocity Min],VelocityRules[Risk Points],,-1)</f>
        <v>0</v>
      </c>
      <c r="Q4901">
        <f>_xlfn.XLOOKUP(FraudData[[#This Row],[merchant_category]],MerchantRules[Merchant Category],MerchantRules[Risk Points],0)</f>
        <v>0</v>
      </c>
      <c r="R4901">
        <f>SUM(FraudData[[#This Row],[Amount Risk]:[Merchant Risk]])</f>
        <v>0</v>
      </c>
      <c r="S4901" t="str" cm="1">
        <f t="array" ref="S4901">_xlfn.IFS(FraudData[[#This Row],[Fraud Risk Score]]&gt;=8,"High Risk",FraudData[[#This Row],[Fraud Risk Score]]&gt;=6,"Medium Risk",TRUE,"Low Risk")</f>
        <v>Low Risk</v>
      </c>
    </row>
    <row r="4902" spans="1:19">
      <c r="A4902">
        <v>4901</v>
      </c>
      <c r="B4902">
        <v>1.0900000000000001</v>
      </c>
      <c r="C4902">
        <v>4</v>
      </c>
      <c r="D4902" t="s">
        <v>49</v>
      </c>
      <c r="E4902">
        <v>0</v>
      </c>
      <c r="F4902">
        <v>0</v>
      </c>
      <c r="G4902">
        <v>43</v>
      </c>
      <c r="H4902">
        <v>3</v>
      </c>
      <c r="I4902">
        <v>60</v>
      </c>
      <c r="J4902">
        <v>0</v>
      </c>
      <c r="K4902">
        <f>_xlfn.XLOOKUP(FraudData[[#This Row],[amount]],AmountRules[Amount Min],AmountRules[Risk Points],,-1)</f>
        <v>0</v>
      </c>
      <c r="L4902">
        <f>_xlfn.XLOOKUP(FraudData[[#This Row],[transaction_hour]],TimeRules[Hour Min],TimeRules[Risk Points],,-1)</f>
        <v>0</v>
      </c>
      <c r="M4902">
        <f>_xlfn.XLOOKUP(FraudData[[#This Row],[foreign_transaction]],ForeignRules[Foreign Transaction],ForeignRules[Risk Points],0)</f>
        <v>0</v>
      </c>
      <c r="N4902">
        <f>_xlfn.XLOOKUP(FraudData[[#This Row],[location_mismatch]],Table10[Location Mismatch],Table10[Risk Points],0)</f>
        <v>0</v>
      </c>
      <c r="O4902">
        <f>_xlfn.XLOOKUP(FraudData[[#This Row],[device_trust_score]],DeviceRules[Device Min],DeviceRules[Risk Points],,-1)</f>
        <v>2</v>
      </c>
      <c r="P4902">
        <f>_xlfn.XLOOKUP(FraudData[[#This Row],[velocity_last_24h]],VelocityRules[Velocity Min],VelocityRules[Risk Points],,-1)</f>
        <v>0</v>
      </c>
      <c r="Q4902">
        <f>_xlfn.XLOOKUP(FraudData[[#This Row],[merchant_category]],MerchantRules[Merchant Category],MerchantRules[Risk Points],0)</f>
        <v>1</v>
      </c>
      <c r="R4902">
        <f>SUM(FraudData[[#This Row],[Amount Risk]:[Merchant Risk]])</f>
        <v>3</v>
      </c>
      <c r="S4902" t="str" cm="1">
        <f t="array" ref="S4902">_xlfn.IFS(FraudData[[#This Row],[Fraud Risk Score]]&gt;=8,"High Risk",FraudData[[#This Row],[Fraud Risk Score]]&gt;=6,"Medium Risk",TRUE,"Low Risk")</f>
        <v>Low Risk</v>
      </c>
    </row>
    <row r="4903" spans="1:19">
      <c r="A4903">
        <v>4902</v>
      </c>
      <c r="B4903">
        <v>119.05</v>
      </c>
      <c r="C4903">
        <v>6</v>
      </c>
      <c r="D4903" t="s">
        <v>49</v>
      </c>
      <c r="E4903">
        <v>0</v>
      </c>
      <c r="F4903">
        <v>0</v>
      </c>
      <c r="G4903">
        <v>85</v>
      </c>
      <c r="H4903">
        <v>1</v>
      </c>
      <c r="I4903">
        <v>56</v>
      </c>
      <c r="J4903">
        <v>0</v>
      </c>
      <c r="K4903">
        <f>_xlfn.XLOOKUP(FraudData[[#This Row],[amount]],AmountRules[Amount Min],AmountRules[Risk Points],,-1)</f>
        <v>0</v>
      </c>
      <c r="L4903">
        <f>_xlfn.XLOOKUP(FraudData[[#This Row],[transaction_hour]],TimeRules[Hour Min],TimeRules[Risk Points],,-1)</f>
        <v>0</v>
      </c>
      <c r="M4903">
        <f>_xlfn.XLOOKUP(FraudData[[#This Row],[foreign_transaction]],ForeignRules[Foreign Transaction],ForeignRules[Risk Points],0)</f>
        <v>0</v>
      </c>
      <c r="N4903">
        <f>_xlfn.XLOOKUP(FraudData[[#This Row],[location_mismatch]],Table10[Location Mismatch],Table10[Risk Points],0)</f>
        <v>0</v>
      </c>
      <c r="O4903">
        <f>_xlfn.XLOOKUP(FraudData[[#This Row],[device_trust_score]],DeviceRules[Device Min],DeviceRules[Risk Points],,-1)</f>
        <v>0</v>
      </c>
      <c r="P4903">
        <f>_xlfn.XLOOKUP(FraudData[[#This Row],[velocity_last_24h]],VelocityRules[Velocity Min],VelocityRules[Risk Points],,-1)</f>
        <v>0</v>
      </c>
      <c r="Q4903">
        <f>_xlfn.XLOOKUP(FraudData[[#This Row],[merchant_category]],MerchantRules[Merchant Category],MerchantRules[Risk Points],0)</f>
        <v>1</v>
      </c>
      <c r="R4903">
        <f>SUM(FraudData[[#This Row],[Amount Risk]:[Merchant Risk]])</f>
        <v>1</v>
      </c>
      <c r="S4903" t="str" cm="1">
        <f t="array" ref="S4903">_xlfn.IFS(FraudData[[#This Row],[Fraud Risk Score]]&gt;=8,"High Risk",FraudData[[#This Row],[Fraud Risk Score]]&gt;=6,"Medium Risk",TRUE,"Low Risk")</f>
        <v>Low Risk</v>
      </c>
    </row>
    <row r="4904" spans="1:19">
      <c r="A4904">
        <v>4903</v>
      </c>
      <c r="B4904">
        <v>23.68</v>
      </c>
      <c r="C4904">
        <v>21</v>
      </c>
      <c r="D4904" t="s">
        <v>47</v>
      </c>
      <c r="E4904">
        <v>0</v>
      </c>
      <c r="F4904">
        <v>0</v>
      </c>
      <c r="G4904">
        <v>41</v>
      </c>
      <c r="H4904">
        <v>1</v>
      </c>
      <c r="I4904">
        <v>48</v>
      </c>
      <c r="J4904">
        <v>0</v>
      </c>
      <c r="K4904">
        <f>_xlfn.XLOOKUP(FraudData[[#This Row],[amount]],AmountRules[Amount Min],AmountRules[Risk Points],,-1)</f>
        <v>0</v>
      </c>
      <c r="L4904">
        <f>_xlfn.XLOOKUP(FraudData[[#This Row],[transaction_hour]],TimeRules[Hour Min],TimeRules[Risk Points],,-1)</f>
        <v>0</v>
      </c>
      <c r="M4904">
        <f>_xlfn.XLOOKUP(FraudData[[#This Row],[foreign_transaction]],ForeignRules[Foreign Transaction],ForeignRules[Risk Points],0)</f>
        <v>0</v>
      </c>
      <c r="N4904">
        <f>_xlfn.XLOOKUP(FraudData[[#This Row],[location_mismatch]],Table10[Location Mismatch],Table10[Risk Points],0)</f>
        <v>0</v>
      </c>
      <c r="O4904">
        <f>_xlfn.XLOOKUP(FraudData[[#This Row],[device_trust_score]],DeviceRules[Device Min],DeviceRules[Risk Points],,-1)</f>
        <v>2</v>
      </c>
      <c r="P4904">
        <f>_xlfn.XLOOKUP(FraudData[[#This Row],[velocity_last_24h]],VelocityRules[Velocity Min],VelocityRules[Risk Points],,-1)</f>
        <v>0</v>
      </c>
      <c r="Q4904">
        <f>_xlfn.XLOOKUP(FraudData[[#This Row],[merchant_category]],MerchantRules[Merchant Category],MerchantRules[Risk Points],0)</f>
        <v>0</v>
      </c>
      <c r="R4904">
        <f>SUM(FraudData[[#This Row],[Amount Risk]:[Merchant Risk]])</f>
        <v>2</v>
      </c>
      <c r="S4904" t="str" cm="1">
        <f t="array" ref="S4904">_xlfn.IFS(FraudData[[#This Row],[Fraud Risk Score]]&gt;=8,"High Risk",FraudData[[#This Row],[Fraud Risk Score]]&gt;=6,"Medium Risk",TRUE,"Low Risk")</f>
        <v>Low Risk</v>
      </c>
    </row>
    <row r="4905" spans="1:19">
      <c r="A4905">
        <v>4904</v>
      </c>
      <c r="B4905">
        <v>66.19</v>
      </c>
      <c r="C4905">
        <v>15</v>
      </c>
      <c r="D4905" t="s">
        <v>47</v>
      </c>
      <c r="E4905">
        <v>0</v>
      </c>
      <c r="F4905">
        <v>0</v>
      </c>
      <c r="G4905">
        <v>73</v>
      </c>
      <c r="H4905">
        <v>0</v>
      </c>
      <c r="I4905">
        <v>42</v>
      </c>
      <c r="J4905">
        <v>0</v>
      </c>
      <c r="K4905">
        <f>_xlfn.XLOOKUP(FraudData[[#This Row],[amount]],AmountRules[Amount Min],AmountRules[Risk Points],,-1)</f>
        <v>0</v>
      </c>
      <c r="L4905">
        <f>_xlfn.XLOOKUP(FraudData[[#This Row],[transaction_hour]],TimeRules[Hour Min],TimeRules[Risk Points],,-1)</f>
        <v>0</v>
      </c>
      <c r="M4905">
        <f>_xlfn.XLOOKUP(FraudData[[#This Row],[foreign_transaction]],ForeignRules[Foreign Transaction],ForeignRules[Risk Points],0)</f>
        <v>0</v>
      </c>
      <c r="N4905">
        <f>_xlfn.XLOOKUP(FraudData[[#This Row],[location_mismatch]],Table10[Location Mismatch],Table10[Risk Points],0)</f>
        <v>0</v>
      </c>
      <c r="O4905">
        <f>_xlfn.XLOOKUP(FraudData[[#This Row],[device_trust_score]],DeviceRules[Device Min],DeviceRules[Risk Points],,-1)</f>
        <v>0</v>
      </c>
      <c r="P4905">
        <f>_xlfn.XLOOKUP(FraudData[[#This Row],[velocity_last_24h]],VelocityRules[Velocity Min],VelocityRules[Risk Points],,-1)</f>
        <v>0</v>
      </c>
      <c r="Q4905">
        <f>_xlfn.XLOOKUP(FraudData[[#This Row],[merchant_category]],MerchantRules[Merchant Category],MerchantRules[Risk Points],0)</f>
        <v>0</v>
      </c>
      <c r="R4905">
        <f>SUM(FraudData[[#This Row],[Amount Risk]:[Merchant Risk]])</f>
        <v>0</v>
      </c>
      <c r="S4905" t="str" cm="1">
        <f t="array" ref="S4905">_xlfn.IFS(FraudData[[#This Row],[Fraud Risk Score]]&gt;=8,"High Risk",FraudData[[#This Row],[Fraud Risk Score]]&gt;=6,"Medium Risk",TRUE,"Low Risk")</f>
        <v>Low Risk</v>
      </c>
    </row>
    <row r="4906" spans="1:19">
      <c r="A4906">
        <v>4905</v>
      </c>
      <c r="B4906">
        <v>468.81</v>
      </c>
      <c r="C4906">
        <v>15</v>
      </c>
      <c r="D4906" t="s">
        <v>50</v>
      </c>
      <c r="E4906">
        <v>0</v>
      </c>
      <c r="F4906">
        <v>0</v>
      </c>
      <c r="G4906">
        <v>27</v>
      </c>
      <c r="H4906">
        <v>2</v>
      </c>
      <c r="I4906">
        <v>68</v>
      </c>
      <c r="J4906">
        <v>0</v>
      </c>
      <c r="K4906">
        <f>_xlfn.XLOOKUP(FraudData[[#This Row],[amount]],AmountRules[Amount Min],AmountRules[Risk Points],,-1)</f>
        <v>0</v>
      </c>
      <c r="L4906">
        <f>_xlfn.XLOOKUP(FraudData[[#This Row],[transaction_hour]],TimeRules[Hour Min],TimeRules[Risk Points],,-1)</f>
        <v>0</v>
      </c>
      <c r="M4906">
        <f>_xlfn.XLOOKUP(FraudData[[#This Row],[foreign_transaction]],ForeignRules[Foreign Transaction],ForeignRules[Risk Points],0)</f>
        <v>0</v>
      </c>
      <c r="N4906">
        <f>_xlfn.XLOOKUP(FraudData[[#This Row],[location_mismatch]],Table10[Location Mismatch],Table10[Risk Points],0)</f>
        <v>0</v>
      </c>
      <c r="O4906">
        <f>_xlfn.XLOOKUP(FraudData[[#This Row],[device_trust_score]],DeviceRules[Device Min],DeviceRules[Risk Points],,-1)</f>
        <v>3</v>
      </c>
      <c r="P4906">
        <f>_xlfn.XLOOKUP(FraudData[[#This Row],[velocity_last_24h]],VelocityRules[Velocity Min],VelocityRules[Risk Points],,-1)</f>
        <v>0</v>
      </c>
      <c r="Q4906">
        <f>_xlfn.XLOOKUP(FraudData[[#This Row],[merchant_category]],MerchantRules[Merchant Category],MerchantRules[Risk Points],0)</f>
        <v>0</v>
      </c>
      <c r="R4906">
        <f>SUM(FraudData[[#This Row],[Amount Risk]:[Merchant Risk]])</f>
        <v>3</v>
      </c>
      <c r="S4906" t="str" cm="1">
        <f t="array" ref="S4906">_xlfn.IFS(FraudData[[#This Row],[Fraud Risk Score]]&gt;=8,"High Risk",FraudData[[#This Row],[Fraud Risk Score]]&gt;=6,"Medium Risk",TRUE,"Low Risk")</f>
        <v>Low Risk</v>
      </c>
    </row>
    <row r="4907" spans="1:19">
      <c r="A4907">
        <v>4906</v>
      </c>
      <c r="B4907">
        <v>31.75</v>
      </c>
      <c r="C4907">
        <v>16</v>
      </c>
      <c r="D4907" t="s">
        <v>50</v>
      </c>
      <c r="E4907">
        <v>0</v>
      </c>
      <c r="F4907">
        <v>0</v>
      </c>
      <c r="G4907">
        <v>58</v>
      </c>
      <c r="H4907">
        <v>1</v>
      </c>
      <c r="I4907">
        <v>18</v>
      </c>
      <c r="J4907">
        <v>0</v>
      </c>
      <c r="K4907">
        <f>_xlfn.XLOOKUP(FraudData[[#This Row],[amount]],AmountRules[Amount Min],AmountRules[Risk Points],,-1)</f>
        <v>0</v>
      </c>
      <c r="L4907">
        <f>_xlfn.XLOOKUP(FraudData[[#This Row],[transaction_hour]],TimeRules[Hour Min],TimeRules[Risk Points],,-1)</f>
        <v>0</v>
      </c>
      <c r="M4907">
        <f>_xlfn.XLOOKUP(FraudData[[#This Row],[foreign_transaction]],ForeignRules[Foreign Transaction],ForeignRules[Risk Points],0)</f>
        <v>0</v>
      </c>
      <c r="N4907">
        <f>_xlfn.XLOOKUP(FraudData[[#This Row],[location_mismatch]],Table10[Location Mismatch],Table10[Risk Points],0)</f>
        <v>0</v>
      </c>
      <c r="O4907">
        <f>_xlfn.XLOOKUP(FraudData[[#This Row],[device_trust_score]],DeviceRules[Device Min],DeviceRules[Risk Points],,-1)</f>
        <v>1</v>
      </c>
      <c r="P4907">
        <f>_xlfn.XLOOKUP(FraudData[[#This Row],[velocity_last_24h]],VelocityRules[Velocity Min],VelocityRules[Risk Points],,-1)</f>
        <v>0</v>
      </c>
      <c r="Q4907">
        <f>_xlfn.XLOOKUP(FraudData[[#This Row],[merchant_category]],MerchantRules[Merchant Category],MerchantRules[Risk Points],0)</f>
        <v>0</v>
      </c>
      <c r="R4907">
        <f>SUM(FraudData[[#This Row],[Amount Risk]:[Merchant Risk]])</f>
        <v>1</v>
      </c>
      <c r="S4907" t="str" cm="1">
        <f t="array" ref="S4907">_xlfn.IFS(FraudData[[#This Row],[Fraud Risk Score]]&gt;=8,"High Risk",FraudData[[#This Row],[Fraud Risk Score]]&gt;=6,"Medium Risk",TRUE,"Low Risk")</f>
        <v>Low Risk</v>
      </c>
    </row>
    <row r="4908" spans="1:19">
      <c r="A4908">
        <v>4907</v>
      </c>
      <c r="B4908">
        <v>607.77</v>
      </c>
      <c r="C4908">
        <v>21</v>
      </c>
      <c r="D4908" t="s">
        <v>50</v>
      </c>
      <c r="E4908">
        <v>0</v>
      </c>
      <c r="F4908">
        <v>0</v>
      </c>
      <c r="G4908">
        <v>86</v>
      </c>
      <c r="H4908">
        <v>1</v>
      </c>
      <c r="I4908">
        <v>67</v>
      </c>
      <c r="J4908">
        <v>0</v>
      </c>
      <c r="K4908">
        <f>_xlfn.XLOOKUP(FraudData[[#This Row],[amount]],AmountRules[Amount Min],AmountRules[Risk Points],,-1)</f>
        <v>1</v>
      </c>
      <c r="L4908">
        <f>_xlfn.XLOOKUP(FraudData[[#This Row],[transaction_hour]],TimeRules[Hour Min],TimeRules[Risk Points],,-1)</f>
        <v>0</v>
      </c>
      <c r="M4908">
        <f>_xlfn.XLOOKUP(FraudData[[#This Row],[foreign_transaction]],ForeignRules[Foreign Transaction],ForeignRules[Risk Points],0)</f>
        <v>0</v>
      </c>
      <c r="N4908">
        <f>_xlfn.XLOOKUP(FraudData[[#This Row],[location_mismatch]],Table10[Location Mismatch],Table10[Risk Points],0)</f>
        <v>0</v>
      </c>
      <c r="O4908">
        <f>_xlfn.XLOOKUP(FraudData[[#This Row],[device_trust_score]],DeviceRules[Device Min],DeviceRules[Risk Points],,-1)</f>
        <v>0</v>
      </c>
      <c r="P4908">
        <f>_xlfn.XLOOKUP(FraudData[[#This Row],[velocity_last_24h]],VelocityRules[Velocity Min],VelocityRules[Risk Points],,-1)</f>
        <v>0</v>
      </c>
      <c r="Q4908">
        <f>_xlfn.XLOOKUP(FraudData[[#This Row],[merchant_category]],MerchantRules[Merchant Category],MerchantRules[Risk Points],0)</f>
        <v>0</v>
      </c>
      <c r="R4908">
        <f>SUM(FraudData[[#This Row],[Amount Risk]:[Merchant Risk]])</f>
        <v>1</v>
      </c>
      <c r="S4908" t="str" cm="1">
        <f t="array" ref="S4908">_xlfn.IFS(FraudData[[#This Row],[Fraud Risk Score]]&gt;=8,"High Risk",FraudData[[#This Row],[Fraud Risk Score]]&gt;=6,"Medium Risk",TRUE,"Low Risk")</f>
        <v>Low Risk</v>
      </c>
    </row>
    <row r="4909" spans="1:19">
      <c r="A4909">
        <v>4908</v>
      </c>
      <c r="B4909">
        <v>41.47</v>
      </c>
      <c r="C4909">
        <v>6</v>
      </c>
      <c r="D4909" t="s">
        <v>50</v>
      </c>
      <c r="E4909">
        <v>0</v>
      </c>
      <c r="F4909">
        <v>1</v>
      </c>
      <c r="G4909">
        <v>84</v>
      </c>
      <c r="H4909">
        <v>1</v>
      </c>
      <c r="I4909">
        <v>39</v>
      </c>
      <c r="J4909">
        <v>0</v>
      </c>
      <c r="K4909">
        <f>_xlfn.XLOOKUP(FraudData[[#This Row],[amount]],AmountRules[Amount Min],AmountRules[Risk Points],,-1)</f>
        <v>0</v>
      </c>
      <c r="L4909">
        <f>_xlfn.XLOOKUP(FraudData[[#This Row],[transaction_hour]],TimeRules[Hour Min],TimeRules[Risk Points],,-1)</f>
        <v>0</v>
      </c>
      <c r="M4909">
        <f>_xlfn.XLOOKUP(FraudData[[#This Row],[foreign_transaction]],ForeignRules[Foreign Transaction],ForeignRules[Risk Points],0)</f>
        <v>0</v>
      </c>
      <c r="N4909">
        <f>_xlfn.XLOOKUP(FraudData[[#This Row],[location_mismatch]],Table10[Location Mismatch],Table10[Risk Points],0)</f>
        <v>3</v>
      </c>
      <c r="O4909">
        <f>_xlfn.XLOOKUP(FraudData[[#This Row],[device_trust_score]],DeviceRules[Device Min],DeviceRules[Risk Points],,-1)</f>
        <v>0</v>
      </c>
      <c r="P4909">
        <f>_xlfn.XLOOKUP(FraudData[[#This Row],[velocity_last_24h]],VelocityRules[Velocity Min],VelocityRules[Risk Points],,-1)</f>
        <v>0</v>
      </c>
      <c r="Q4909">
        <f>_xlfn.XLOOKUP(FraudData[[#This Row],[merchant_category]],MerchantRules[Merchant Category],MerchantRules[Risk Points],0)</f>
        <v>0</v>
      </c>
      <c r="R4909">
        <f>SUM(FraudData[[#This Row],[Amount Risk]:[Merchant Risk]])</f>
        <v>3</v>
      </c>
      <c r="S4909" t="str" cm="1">
        <f t="array" ref="S4909">_xlfn.IFS(FraudData[[#This Row],[Fraud Risk Score]]&gt;=8,"High Risk",FraudData[[#This Row],[Fraud Risk Score]]&gt;=6,"Medium Risk",TRUE,"Low Risk")</f>
        <v>Low Risk</v>
      </c>
    </row>
    <row r="4910" spans="1:19">
      <c r="A4910">
        <v>4909</v>
      </c>
      <c r="B4910">
        <v>243.56</v>
      </c>
      <c r="C4910">
        <v>19</v>
      </c>
      <c r="D4910" t="s">
        <v>49</v>
      </c>
      <c r="E4910">
        <v>0</v>
      </c>
      <c r="F4910">
        <v>0</v>
      </c>
      <c r="G4910">
        <v>92</v>
      </c>
      <c r="H4910">
        <v>3</v>
      </c>
      <c r="I4910">
        <v>55</v>
      </c>
      <c r="J4910">
        <v>0</v>
      </c>
      <c r="K4910">
        <f>_xlfn.XLOOKUP(FraudData[[#This Row],[amount]],AmountRules[Amount Min],AmountRules[Risk Points],,-1)</f>
        <v>0</v>
      </c>
      <c r="L4910">
        <f>_xlfn.XLOOKUP(FraudData[[#This Row],[transaction_hour]],TimeRules[Hour Min],TimeRules[Risk Points],,-1)</f>
        <v>0</v>
      </c>
      <c r="M4910">
        <f>_xlfn.XLOOKUP(FraudData[[#This Row],[foreign_transaction]],ForeignRules[Foreign Transaction],ForeignRules[Risk Points],0)</f>
        <v>0</v>
      </c>
      <c r="N4910">
        <f>_xlfn.XLOOKUP(FraudData[[#This Row],[location_mismatch]],Table10[Location Mismatch],Table10[Risk Points],0)</f>
        <v>0</v>
      </c>
      <c r="O4910">
        <f>_xlfn.XLOOKUP(FraudData[[#This Row],[device_trust_score]],DeviceRules[Device Min],DeviceRules[Risk Points],,-1)</f>
        <v>0</v>
      </c>
      <c r="P4910">
        <f>_xlfn.XLOOKUP(FraudData[[#This Row],[velocity_last_24h]],VelocityRules[Velocity Min],VelocityRules[Risk Points],,-1)</f>
        <v>0</v>
      </c>
      <c r="Q4910">
        <f>_xlfn.XLOOKUP(FraudData[[#This Row],[merchant_category]],MerchantRules[Merchant Category],MerchantRules[Risk Points],0)</f>
        <v>1</v>
      </c>
      <c r="R4910">
        <f>SUM(FraudData[[#This Row],[Amount Risk]:[Merchant Risk]])</f>
        <v>1</v>
      </c>
      <c r="S4910" t="str" cm="1">
        <f t="array" ref="S4910">_xlfn.IFS(FraudData[[#This Row],[Fraud Risk Score]]&gt;=8,"High Risk",FraudData[[#This Row],[Fraud Risk Score]]&gt;=6,"Medium Risk",TRUE,"Low Risk")</f>
        <v>Low Risk</v>
      </c>
    </row>
    <row r="4911" spans="1:19">
      <c r="A4911">
        <v>4910</v>
      </c>
      <c r="B4911">
        <v>142.41</v>
      </c>
      <c r="C4911">
        <v>7</v>
      </c>
      <c r="D4911" t="s">
        <v>47</v>
      </c>
      <c r="E4911">
        <v>0</v>
      </c>
      <c r="F4911">
        <v>0</v>
      </c>
      <c r="G4911">
        <v>58</v>
      </c>
      <c r="H4911">
        <v>3</v>
      </c>
      <c r="I4911">
        <v>65</v>
      </c>
      <c r="J4911">
        <v>0</v>
      </c>
      <c r="K4911">
        <f>_xlfn.XLOOKUP(FraudData[[#This Row],[amount]],AmountRules[Amount Min],AmountRules[Risk Points],,-1)</f>
        <v>0</v>
      </c>
      <c r="L4911">
        <f>_xlfn.XLOOKUP(FraudData[[#This Row],[transaction_hour]],TimeRules[Hour Min],TimeRules[Risk Points],,-1)</f>
        <v>0</v>
      </c>
      <c r="M4911">
        <f>_xlfn.XLOOKUP(FraudData[[#This Row],[foreign_transaction]],ForeignRules[Foreign Transaction],ForeignRules[Risk Points],0)</f>
        <v>0</v>
      </c>
      <c r="N4911">
        <f>_xlfn.XLOOKUP(FraudData[[#This Row],[location_mismatch]],Table10[Location Mismatch],Table10[Risk Points],0)</f>
        <v>0</v>
      </c>
      <c r="O4911">
        <f>_xlfn.XLOOKUP(FraudData[[#This Row],[device_trust_score]],DeviceRules[Device Min],DeviceRules[Risk Points],,-1)</f>
        <v>1</v>
      </c>
      <c r="P4911">
        <f>_xlfn.XLOOKUP(FraudData[[#This Row],[velocity_last_24h]],VelocityRules[Velocity Min],VelocityRules[Risk Points],,-1)</f>
        <v>0</v>
      </c>
      <c r="Q4911">
        <f>_xlfn.XLOOKUP(FraudData[[#This Row],[merchant_category]],MerchantRules[Merchant Category],MerchantRules[Risk Points],0)</f>
        <v>0</v>
      </c>
      <c r="R4911">
        <f>SUM(FraudData[[#This Row],[Amount Risk]:[Merchant Risk]])</f>
        <v>1</v>
      </c>
      <c r="S4911" t="str" cm="1">
        <f t="array" ref="S4911">_xlfn.IFS(FraudData[[#This Row],[Fraud Risk Score]]&gt;=8,"High Risk",FraudData[[#This Row],[Fraud Risk Score]]&gt;=6,"Medium Risk",TRUE,"Low Risk")</f>
        <v>Low Risk</v>
      </c>
    </row>
    <row r="4912" spans="1:19">
      <c r="A4912">
        <v>4911</v>
      </c>
      <c r="B4912">
        <v>388.49</v>
      </c>
      <c r="C4912">
        <v>7</v>
      </c>
      <c r="D4912" t="s">
        <v>47</v>
      </c>
      <c r="E4912">
        <v>0</v>
      </c>
      <c r="F4912">
        <v>0</v>
      </c>
      <c r="G4912">
        <v>53</v>
      </c>
      <c r="H4912">
        <v>2</v>
      </c>
      <c r="I4912">
        <v>46</v>
      </c>
      <c r="J4912">
        <v>0</v>
      </c>
      <c r="K4912">
        <f>_xlfn.XLOOKUP(FraudData[[#This Row],[amount]],AmountRules[Amount Min],AmountRules[Risk Points],,-1)</f>
        <v>0</v>
      </c>
      <c r="L4912">
        <f>_xlfn.XLOOKUP(FraudData[[#This Row],[transaction_hour]],TimeRules[Hour Min],TimeRules[Risk Points],,-1)</f>
        <v>0</v>
      </c>
      <c r="M4912">
        <f>_xlfn.XLOOKUP(FraudData[[#This Row],[foreign_transaction]],ForeignRules[Foreign Transaction],ForeignRules[Risk Points],0)</f>
        <v>0</v>
      </c>
      <c r="N4912">
        <f>_xlfn.XLOOKUP(FraudData[[#This Row],[location_mismatch]],Table10[Location Mismatch],Table10[Risk Points],0)</f>
        <v>0</v>
      </c>
      <c r="O4912">
        <f>_xlfn.XLOOKUP(FraudData[[#This Row],[device_trust_score]],DeviceRules[Device Min],DeviceRules[Risk Points],,-1)</f>
        <v>1</v>
      </c>
      <c r="P4912">
        <f>_xlfn.XLOOKUP(FraudData[[#This Row],[velocity_last_24h]],VelocityRules[Velocity Min],VelocityRules[Risk Points],,-1)</f>
        <v>0</v>
      </c>
      <c r="Q4912">
        <f>_xlfn.XLOOKUP(FraudData[[#This Row],[merchant_category]],MerchantRules[Merchant Category],MerchantRules[Risk Points],0)</f>
        <v>0</v>
      </c>
      <c r="R4912">
        <f>SUM(FraudData[[#This Row],[Amount Risk]:[Merchant Risk]])</f>
        <v>1</v>
      </c>
      <c r="S4912" t="str" cm="1">
        <f t="array" ref="S4912">_xlfn.IFS(FraudData[[#This Row],[Fraud Risk Score]]&gt;=8,"High Risk",FraudData[[#This Row],[Fraud Risk Score]]&gt;=6,"Medium Risk",TRUE,"Low Risk")</f>
        <v>Low Risk</v>
      </c>
    </row>
    <row r="4913" spans="1:19">
      <c r="A4913">
        <v>4912</v>
      </c>
      <c r="B4913">
        <v>145.34</v>
      </c>
      <c r="C4913">
        <v>22</v>
      </c>
      <c r="D4913" t="s">
        <v>46</v>
      </c>
      <c r="E4913">
        <v>0</v>
      </c>
      <c r="F4913">
        <v>0</v>
      </c>
      <c r="G4913">
        <v>84</v>
      </c>
      <c r="H4913">
        <v>2</v>
      </c>
      <c r="I4913">
        <v>19</v>
      </c>
      <c r="J4913">
        <v>0</v>
      </c>
      <c r="K4913">
        <f>_xlfn.XLOOKUP(FraudData[[#This Row],[amount]],AmountRules[Amount Min],AmountRules[Risk Points],,-1)</f>
        <v>0</v>
      </c>
      <c r="L4913">
        <f>_xlfn.XLOOKUP(FraudData[[#This Row],[transaction_hour]],TimeRules[Hour Min],TimeRules[Risk Points],,-1)</f>
        <v>0</v>
      </c>
      <c r="M4913">
        <f>_xlfn.XLOOKUP(FraudData[[#This Row],[foreign_transaction]],ForeignRules[Foreign Transaction],ForeignRules[Risk Points],0)</f>
        <v>0</v>
      </c>
      <c r="N4913">
        <f>_xlfn.XLOOKUP(FraudData[[#This Row],[location_mismatch]],Table10[Location Mismatch],Table10[Risk Points],0)</f>
        <v>0</v>
      </c>
      <c r="O4913">
        <f>_xlfn.XLOOKUP(FraudData[[#This Row],[device_trust_score]],DeviceRules[Device Min],DeviceRules[Risk Points],,-1)</f>
        <v>0</v>
      </c>
      <c r="P4913">
        <f>_xlfn.XLOOKUP(FraudData[[#This Row],[velocity_last_24h]],VelocityRules[Velocity Min],VelocityRules[Risk Points],,-1)</f>
        <v>0</v>
      </c>
      <c r="Q4913">
        <f>_xlfn.XLOOKUP(FraudData[[#This Row],[merchant_category]],MerchantRules[Merchant Category],MerchantRules[Risk Points],0)</f>
        <v>0</v>
      </c>
      <c r="R4913">
        <f>SUM(FraudData[[#This Row],[Amount Risk]:[Merchant Risk]])</f>
        <v>0</v>
      </c>
      <c r="S4913" t="str" cm="1">
        <f t="array" ref="S4913">_xlfn.IFS(FraudData[[#This Row],[Fraud Risk Score]]&gt;=8,"High Risk",FraudData[[#This Row],[Fraud Risk Score]]&gt;=6,"Medium Risk",TRUE,"Low Risk")</f>
        <v>Low Risk</v>
      </c>
    </row>
    <row r="4914" spans="1:19">
      <c r="A4914">
        <v>4913</v>
      </c>
      <c r="B4914">
        <v>137.66</v>
      </c>
      <c r="C4914">
        <v>10</v>
      </c>
      <c r="D4914" t="s">
        <v>47</v>
      </c>
      <c r="E4914">
        <v>0</v>
      </c>
      <c r="F4914">
        <v>0</v>
      </c>
      <c r="G4914">
        <v>68</v>
      </c>
      <c r="H4914">
        <v>3</v>
      </c>
      <c r="I4914">
        <v>58</v>
      </c>
      <c r="J4914">
        <v>0</v>
      </c>
      <c r="K4914">
        <f>_xlfn.XLOOKUP(FraudData[[#This Row],[amount]],AmountRules[Amount Min],AmountRules[Risk Points],,-1)</f>
        <v>0</v>
      </c>
      <c r="L4914">
        <f>_xlfn.XLOOKUP(FraudData[[#This Row],[transaction_hour]],TimeRules[Hour Min],TimeRules[Risk Points],,-1)</f>
        <v>0</v>
      </c>
      <c r="M4914">
        <f>_xlfn.XLOOKUP(FraudData[[#This Row],[foreign_transaction]],ForeignRules[Foreign Transaction],ForeignRules[Risk Points],0)</f>
        <v>0</v>
      </c>
      <c r="N4914">
        <f>_xlfn.XLOOKUP(FraudData[[#This Row],[location_mismatch]],Table10[Location Mismatch],Table10[Risk Points],0)</f>
        <v>0</v>
      </c>
      <c r="O4914">
        <f>_xlfn.XLOOKUP(FraudData[[#This Row],[device_trust_score]],DeviceRules[Device Min],DeviceRules[Risk Points],,-1)</f>
        <v>1</v>
      </c>
      <c r="P4914">
        <f>_xlfn.XLOOKUP(FraudData[[#This Row],[velocity_last_24h]],VelocityRules[Velocity Min],VelocityRules[Risk Points],,-1)</f>
        <v>0</v>
      </c>
      <c r="Q4914">
        <f>_xlfn.XLOOKUP(FraudData[[#This Row],[merchant_category]],MerchantRules[Merchant Category],MerchantRules[Risk Points],0)</f>
        <v>0</v>
      </c>
      <c r="R4914">
        <f>SUM(FraudData[[#This Row],[Amount Risk]:[Merchant Risk]])</f>
        <v>1</v>
      </c>
      <c r="S4914" t="str" cm="1">
        <f t="array" ref="S4914">_xlfn.IFS(FraudData[[#This Row],[Fraud Risk Score]]&gt;=8,"High Risk",FraudData[[#This Row],[Fraud Risk Score]]&gt;=6,"Medium Risk",TRUE,"Low Risk")</f>
        <v>Low Risk</v>
      </c>
    </row>
    <row r="4915" spans="1:19">
      <c r="A4915">
        <v>4914</v>
      </c>
      <c r="B4915">
        <v>39.15</v>
      </c>
      <c r="C4915">
        <v>14</v>
      </c>
      <c r="D4915" t="s">
        <v>47</v>
      </c>
      <c r="E4915">
        <v>0</v>
      </c>
      <c r="F4915">
        <v>0</v>
      </c>
      <c r="G4915">
        <v>39</v>
      </c>
      <c r="H4915">
        <v>1</v>
      </c>
      <c r="I4915">
        <v>59</v>
      </c>
      <c r="J4915">
        <v>0</v>
      </c>
      <c r="K4915">
        <f>_xlfn.XLOOKUP(FraudData[[#This Row],[amount]],AmountRules[Amount Min],AmountRules[Risk Points],,-1)</f>
        <v>0</v>
      </c>
      <c r="L4915">
        <f>_xlfn.XLOOKUP(FraudData[[#This Row],[transaction_hour]],TimeRules[Hour Min],TimeRules[Risk Points],,-1)</f>
        <v>0</v>
      </c>
      <c r="M4915">
        <f>_xlfn.XLOOKUP(FraudData[[#This Row],[foreign_transaction]],ForeignRules[Foreign Transaction],ForeignRules[Risk Points],0)</f>
        <v>0</v>
      </c>
      <c r="N4915">
        <f>_xlfn.XLOOKUP(FraudData[[#This Row],[location_mismatch]],Table10[Location Mismatch],Table10[Risk Points],0)</f>
        <v>0</v>
      </c>
      <c r="O4915">
        <f>_xlfn.XLOOKUP(FraudData[[#This Row],[device_trust_score]],DeviceRules[Device Min],DeviceRules[Risk Points],,-1)</f>
        <v>2</v>
      </c>
      <c r="P4915">
        <f>_xlfn.XLOOKUP(FraudData[[#This Row],[velocity_last_24h]],VelocityRules[Velocity Min],VelocityRules[Risk Points],,-1)</f>
        <v>0</v>
      </c>
      <c r="Q4915">
        <f>_xlfn.XLOOKUP(FraudData[[#This Row],[merchant_category]],MerchantRules[Merchant Category],MerchantRules[Risk Points],0)</f>
        <v>0</v>
      </c>
      <c r="R4915">
        <f>SUM(FraudData[[#This Row],[Amount Risk]:[Merchant Risk]])</f>
        <v>2</v>
      </c>
      <c r="S4915" t="str" cm="1">
        <f t="array" ref="S4915">_xlfn.IFS(FraudData[[#This Row],[Fraud Risk Score]]&gt;=8,"High Risk",FraudData[[#This Row],[Fraud Risk Score]]&gt;=6,"Medium Risk",TRUE,"Low Risk")</f>
        <v>Low Risk</v>
      </c>
    </row>
    <row r="4916" spans="1:19">
      <c r="A4916">
        <v>4915</v>
      </c>
      <c r="B4916">
        <v>32.72</v>
      </c>
      <c r="C4916">
        <v>17</v>
      </c>
      <c r="D4916" t="s">
        <v>48</v>
      </c>
      <c r="E4916">
        <v>0</v>
      </c>
      <c r="F4916">
        <v>0</v>
      </c>
      <c r="G4916">
        <v>69</v>
      </c>
      <c r="H4916">
        <v>2</v>
      </c>
      <c r="I4916">
        <v>47</v>
      </c>
      <c r="J4916">
        <v>0</v>
      </c>
      <c r="K4916">
        <f>_xlfn.XLOOKUP(FraudData[[#This Row],[amount]],AmountRules[Amount Min],AmountRules[Risk Points],,-1)</f>
        <v>0</v>
      </c>
      <c r="L4916">
        <f>_xlfn.XLOOKUP(FraudData[[#This Row],[transaction_hour]],TimeRules[Hour Min],TimeRules[Risk Points],,-1)</f>
        <v>0</v>
      </c>
      <c r="M4916">
        <f>_xlfn.XLOOKUP(FraudData[[#This Row],[foreign_transaction]],ForeignRules[Foreign Transaction],ForeignRules[Risk Points],0)</f>
        <v>0</v>
      </c>
      <c r="N4916">
        <f>_xlfn.XLOOKUP(FraudData[[#This Row],[location_mismatch]],Table10[Location Mismatch],Table10[Risk Points],0)</f>
        <v>0</v>
      </c>
      <c r="O4916">
        <f>_xlfn.XLOOKUP(FraudData[[#This Row],[device_trust_score]],DeviceRules[Device Min],DeviceRules[Risk Points],,-1)</f>
        <v>1</v>
      </c>
      <c r="P4916">
        <f>_xlfn.XLOOKUP(FraudData[[#This Row],[velocity_last_24h]],VelocityRules[Velocity Min],VelocityRules[Risk Points],,-1)</f>
        <v>0</v>
      </c>
      <c r="Q4916">
        <f>_xlfn.XLOOKUP(FraudData[[#This Row],[merchant_category]],MerchantRules[Merchant Category],MerchantRules[Risk Points],0)</f>
        <v>0</v>
      </c>
      <c r="R4916">
        <f>SUM(FraudData[[#This Row],[Amount Risk]:[Merchant Risk]])</f>
        <v>1</v>
      </c>
      <c r="S4916" t="str" cm="1">
        <f t="array" ref="S4916">_xlfn.IFS(FraudData[[#This Row],[Fraud Risk Score]]&gt;=8,"High Risk",FraudData[[#This Row],[Fraud Risk Score]]&gt;=6,"Medium Risk",TRUE,"Low Risk")</f>
        <v>Low Risk</v>
      </c>
    </row>
    <row r="4917" spans="1:19">
      <c r="A4917">
        <v>4916</v>
      </c>
      <c r="B4917">
        <v>446.9</v>
      </c>
      <c r="C4917">
        <v>5</v>
      </c>
      <c r="D4917" t="s">
        <v>48</v>
      </c>
      <c r="E4917">
        <v>0</v>
      </c>
      <c r="F4917">
        <v>0</v>
      </c>
      <c r="G4917">
        <v>99</v>
      </c>
      <c r="H4917">
        <v>1</v>
      </c>
      <c r="I4917">
        <v>34</v>
      </c>
      <c r="J4917">
        <v>0</v>
      </c>
      <c r="K4917">
        <f>_xlfn.XLOOKUP(FraudData[[#This Row],[amount]],AmountRules[Amount Min],AmountRules[Risk Points],,-1)</f>
        <v>0</v>
      </c>
      <c r="L4917">
        <f>_xlfn.XLOOKUP(FraudData[[#This Row],[transaction_hour]],TimeRules[Hour Min],TimeRules[Risk Points],,-1)</f>
        <v>0</v>
      </c>
      <c r="M4917">
        <f>_xlfn.XLOOKUP(FraudData[[#This Row],[foreign_transaction]],ForeignRules[Foreign Transaction],ForeignRules[Risk Points],0)</f>
        <v>0</v>
      </c>
      <c r="N4917">
        <f>_xlfn.XLOOKUP(FraudData[[#This Row],[location_mismatch]],Table10[Location Mismatch],Table10[Risk Points],0)</f>
        <v>0</v>
      </c>
      <c r="O4917">
        <f>_xlfn.XLOOKUP(FraudData[[#This Row],[device_trust_score]],DeviceRules[Device Min],DeviceRules[Risk Points],,-1)</f>
        <v>0</v>
      </c>
      <c r="P4917">
        <f>_xlfn.XLOOKUP(FraudData[[#This Row],[velocity_last_24h]],VelocityRules[Velocity Min],VelocityRules[Risk Points],,-1)</f>
        <v>0</v>
      </c>
      <c r="Q4917">
        <f>_xlfn.XLOOKUP(FraudData[[#This Row],[merchant_category]],MerchantRules[Merchant Category],MerchantRules[Risk Points],0)</f>
        <v>0</v>
      </c>
      <c r="R4917">
        <f>SUM(FraudData[[#This Row],[Amount Risk]:[Merchant Risk]])</f>
        <v>0</v>
      </c>
      <c r="S4917" t="str" cm="1">
        <f t="array" ref="S4917">_xlfn.IFS(FraudData[[#This Row],[Fraud Risk Score]]&gt;=8,"High Risk",FraudData[[#This Row],[Fraud Risk Score]]&gt;=6,"Medium Risk",TRUE,"Low Risk")</f>
        <v>Low Risk</v>
      </c>
    </row>
    <row r="4918" spans="1:19">
      <c r="A4918">
        <v>4917</v>
      </c>
      <c r="B4918">
        <v>71.510000000000005</v>
      </c>
      <c r="C4918">
        <v>21</v>
      </c>
      <c r="D4918" t="s">
        <v>46</v>
      </c>
      <c r="E4918">
        <v>0</v>
      </c>
      <c r="F4918">
        <v>0</v>
      </c>
      <c r="G4918">
        <v>33</v>
      </c>
      <c r="H4918">
        <v>3</v>
      </c>
      <c r="I4918">
        <v>53</v>
      </c>
      <c r="J4918">
        <v>0</v>
      </c>
      <c r="K4918">
        <f>_xlfn.XLOOKUP(FraudData[[#This Row],[amount]],AmountRules[Amount Min],AmountRules[Risk Points],,-1)</f>
        <v>0</v>
      </c>
      <c r="L4918">
        <f>_xlfn.XLOOKUP(FraudData[[#This Row],[transaction_hour]],TimeRules[Hour Min],TimeRules[Risk Points],,-1)</f>
        <v>0</v>
      </c>
      <c r="M4918">
        <f>_xlfn.XLOOKUP(FraudData[[#This Row],[foreign_transaction]],ForeignRules[Foreign Transaction],ForeignRules[Risk Points],0)</f>
        <v>0</v>
      </c>
      <c r="N4918">
        <f>_xlfn.XLOOKUP(FraudData[[#This Row],[location_mismatch]],Table10[Location Mismatch],Table10[Risk Points],0)</f>
        <v>0</v>
      </c>
      <c r="O4918">
        <f>_xlfn.XLOOKUP(FraudData[[#This Row],[device_trust_score]],DeviceRules[Device Min],DeviceRules[Risk Points],,-1)</f>
        <v>2</v>
      </c>
      <c r="P4918">
        <f>_xlfn.XLOOKUP(FraudData[[#This Row],[velocity_last_24h]],VelocityRules[Velocity Min],VelocityRules[Risk Points],,-1)</f>
        <v>0</v>
      </c>
      <c r="Q4918">
        <f>_xlfn.XLOOKUP(FraudData[[#This Row],[merchant_category]],MerchantRules[Merchant Category],MerchantRules[Risk Points],0)</f>
        <v>0</v>
      </c>
      <c r="R4918">
        <f>SUM(FraudData[[#This Row],[Amount Risk]:[Merchant Risk]])</f>
        <v>2</v>
      </c>
      <c r="S4918" t="str" cm="1">
        <f t="array" ref="S4918">_xlfn.IFS(FraudData[[#This Row],[Fraud Risk Score]]&gt;=8,"High Risk",FraudData[[#This Row],[Fraud Risk Score]]&gt;=6,"Medium Risk",TRUE,"Low Risk")</f>
        <v>Low Risk</v>
      </c>
    </row>
    <row r="4919" spans="1:19">
      <c r="A4919">
        <v>4918</v>
      </c>
      <c r="B4919">
        <v>83.76</v>
      </c>
      <c r="C4919">
        <v>11</v>
      </c>
      <c r="D4919" t="s">
        <v>50</v>
      </c>
      <c r="E4919">
        <v>0</v>
      </c>
      <c r="F4919">
        <v>0</v>
      </c>
      <c r="G4919">
        <v>59</v>
      </c>
      <c r="H4919">
        <v>1</v>
      </c>
      <c r="I4919">
        <v>69</v>
      </c>
      <c r="J4919">
        <v>0</v>
      </c>
      <c r="K4919">
        <f>_xlfn.XLOOKUP(FraudData[[#This Row],[amount]],AmountRules[Amount Min],AmountRules[Risk Points],,-1)</f>
        <v>0</v>
      </c>
      <c r="L4919">
        <f>_xlfn.XLOOKUP(FraudData[[#This Row],[transaction_hour]],TimeRules[Hour Min],TimeRules[Risk Points],,-1)</f>
        <v>0</v>
      </c>
      <c r="M4919">
        <f>_xlfn.XLOOKUP(FraudData[[#This Row],[foreign_transaction]],ForeignRules[Foreign Transaction],ForeignRules[Risk Points],0)</f>
        <v>0</v>
      </c>
      <c r="N4919">
        <f>_xlfn.XLOOKUP(FraudData[[#This Row],[location_mismatch]],Table10[Location Mismatch],Table10[Risk Points],0)</f>
        <v>0</v>
      </c>
      <c r="O4919">
        <f>_xlfn.XLOOKUP(FraudData[[#This Row],[device_trust_score]],DeviceRules[Device Min],DeviceRules[Risk Points],,-1)</f>
        <v>1</v>
      </c>
      <c r="P4919">
        <f>_xlfn.XLOOKUP(FraudData[[#This Row],[velocity_last_24h]],VelocityRules[Velocity Min],VelocityRules[Risk Points],,-1)</f>
        <v>0</v>
      </c>
      <c r="Q4919">
        <f>_xlfn.XLOOKUP(FraudData[[#This Row],[merchant_category]],MerchantRules[Merchant Category],MerchantRules[Risk Points],0)</f>
        <v>0</v>
      </c>
      <c r="R4919">
        <f>SUM(FraudData[[#This Row],[Amount Risk]:[Merchant Risk]])</f>
        <v>1</v>
      </c>
      <c r="S4919" t="str" cm="1">
        <f t="array" ref="S4919">_xlfn.IFS(FraudData[[#This Row],[Fraud Risk Score]]&gt;=8,"High Risk",FraudData[[#This Row],[Fraud Risk Score]]&gt;=6,"Medium Risk",TRUE,"Low Risk")</f>
        <v>Low Risk</v>
      </c>
    </row>
    <row r="4920" spans="1:19">
      <c r="A4920">
        <v>4919</v>
      </c>
      <c r="B4920">
        <v>256.75</v>
      </c>
      <c r="C4920">
        <v>14</v>
      </c>
      <c r="D4920" t="s">
        <v>46</v>
      </c>
      <c r="E4920">
        <v>0</v>
      </c>
      <c r="F4920">
        <v>0</v>
      </c>
      <c r="G4920">
        <v>34</v>
      </c>
      <c r="H4920">
        <v>3</v>
      </c>
      <c r="I4920">
        <v>31</v>
      </c>
      <c r="J4920">
        <v>0</v>
      </c>
      <c r="K4920">
        <f>_xlfn.XLOOKUP(FraudData[[#This Row],[amount]],AmountRules[Amount Min],AmountRules[Risk Points],,-1)</f>
        <v>0</v>
      </c>
      <c r="L4920">
        <f>_xlfn.XLOOKUP(FraudData[[#This Row],[transaction_hour]],TimeRules[Hour Min],TimeRules[Risk Points],,-1)</f>
        <v>0</v>
      </c>
      <c r="M4920">
        <f>_xlfn.XLOOKUP(FraudData[[#This Row],[foreign_transaction]],ForeignRules[Foreign Transaction],ForeignRules[Risk Points],0)</f>
        <v>0</v>
      </c>
      <c r="N4920">
        <f>_xlfn.XLOOKUP(FraudData[[#This Row],[location_mismatch]],Table10[Location Mismatch],Table10[Risk Points],0)</f>
        <v>0</v>
      </c>
      <c r="O4920">
        <f>_xlfn.XLOOKUP(FraudData[[#This Row],[device_trust_score]],DeviceRules[Device Min],DeviceRules[Risk Points],,-1)</f>
        <v>2</v>
      </c>
      <c r="P4920">
        <f>_xlfn.XLOOKUP(FraudData[[#This Row],[velocity_last_24h]],VelocityRules[Velocity Min],VelocityRules[Risk Points],,-1)</f>
        <v>0</v>
      </c>
      <c r="Q4920">
        <f>_xlfn.XLOOKUP(FraudData[[#This Row],[merchant_category]],MerchantRules[Merchant Category],MerchantRules[Risk Points],0)</f>
        <v>0</v>
      </c>
      <c r="R4920">
        <f>SUM(FraudData[[#This Row],[Amount Risk]:[Merchant Risk]])</f>
        <v>2</v>
      </c>
      <c r="S4920" t="str" cm="1">
        <f t="array" ref="S4920">_xlfn.IFS(FraudData[[#This Row],[Fraud Risk Score]]&gt;=8,"High Risk",FraudData[[#This Row],[Fraud Risk Score]]&gt;=6,"Medium Risk",TRUE,"Low Risk")</f>
        <v>Low Risk</v>
      </c>
    </row>
    <row r="4921" spans="1:19">
      <c r="A4921">
        <v>4920</v>
      </c>
      <c r="B4921">
        <v>74.47</v>
      </c>
      <c r="C4921">
        <v>22</v>
      </c>
      <c r="D4921" t="s">
        <v>46</v>
      </c>
      <c r="E4921">
        <v>0</v>
      </c>
      <c r="F4921">
        <v>0</v>
      </c>
      <c r="G4921">
        <v>62</v>
      </c>
      <c r="H4921">
        <v>0</v>
      </c>
      <c r="I4921">
        <v>34</v>
      </c>
      <c r="J4921">
        <v>0</v>
      </c>
      <c r="K4921">
        <f>_xlfn.XLOOKUP(FraudData[[#This Row],[amount]],AmountRules[Amount Min],AmountRules[Risk Points],,-1)</f>
        <v>0</v>
      </c>
      <c r="L4921">
        <f>_xlfn.XLOOKUP(FraudData[[#This Row],[transaction_hour]],TimeRules[Hour Min],TimeRules[Risk Points],,-1)</f>
        <v>0</v>
      </c>
      <c r="M4921">
        <f>_xlfn.XLOOKUP(FraudData[[#This Row],[foreign_transaction]],ForeignRules[Foreign Transaction],ForeignRules[Risk Points],0)</f>
        <v>0</v>
      </c>
      <c r="N4921">
        <f>_xlfn.XLOOKUP(FraudData[[#This Row],[location_mismatch]],Table10[Location Mismatch],Table10[Risk Points],0)</f>
        <v>0</v>
      </c>
      <c r="O4921">
        <f>_xlfn.XLOOKUP(FraudData[[#This Row],[device_trust_score]],DeviceRules[Device Min],DeviceRules[Risk Points],,-1)</f>
        <v>1</v>
      </c>
      <c r="P4921">
        <f>_xlfn.XLOOKUP(FraudData[[#This Row],[velocity_last_24h]],VelocityRules[Velocity Min],VelocityRules[Risk Points],,-1)</f>
        <v>0</v>
      </c>
      <c r="Q4921">
        <f>_xlfn.XLOOKUP(FraudData[[#This Row],[merchant_category]],MerchantRules[Merchant Category],MerchantRules[Risk Points],0)</f>
        <v>0</v>
      </c>
      <c r="R4921">
        <f>SUM(FraudData[[#This Row],[Amount Risk]:[Merchant Risk]])</f>
        <v>1</v>
      </c>
      <c r="S4921" t="str" cm="1">
        <f t="array" ref="S4921">_xlfn.IFS(FraudData[[#This Row],[Fraud Risk Score]]&gt;=8,"High Risk",FraudData[[#This Row],[Fraud Risk Score]]&gt;=6,"Medium Risk",TRUE,"Low Risk")</f>
        <v>Low Risk</v>
      </c>
    </row>
    <row r="4922" spans="1:19">
      <c r="A4922">
        <v>4921</v>
      </c>
      <c r="B4922">
        <v>546.80999999999995</v>
      </c>
      <c r="C4922">
        <v>5</v>
      </c>
      <c r="D4922" t="s">
        <v>49</v>
      </c>
      <c r="E4922">
        <v>1</v>
      </c>
      <c r="F4922">
        <v>1</v>
      </c>
      <c r="G4922">
        <v>53</v>
      </c>
      <c r="H4922">
        <v>2</v>
      </c>
      <c r="I4922">
        <v>45</v>
      </c>
      <c r="J4922">
        <v>0</v>
      </c>
      <c r="K4922">
        <f>_xlfn.XLOOKUP(FraudData[[#This Row],[amount]],AmountRules[Amount Min],AmountRules[Risk Points],,-1)</f>
        <v>1</v>
      </c>
      <c r="L4922">
        <f>_xlfn.XLOOKUP(FraudData[[#This Row],[transaction_hour]],TimeRules[Hour Min],TimeRules[Risk Points],,-1)</f>
        <v>0</v>
      </c>
      <c r="M4922">
        <f>_xlfn.XLOOKUP(FraudData[[#This Row],[foreign_transaction]],ForeignRules[Foreign Transaction],ForeignRules[Risk Points],0)</f>
        <v>3</v>
      </c>
      <c r="N4922">
        <f>_xlfn.XLOOKUP(FraudData[[#This Row],[location_mismatch]],Table10[Location Mismatch],Table10[Risk Points],0)</f>
        <v>3</v>
      </c>
      <c r="O4922">
        <f>_xlfn.XLOOKUP(FraudData[[#This Row],[device_trust_score]],DeviceRules[Device Min],DeviceRules[Risk Points],,-1)</f>
        <v>1</v>
      </c>
      <c r="P4922">
        <f>_xlfn.XLOOKUP(FraudData[[#This Row],[velocity_last_24h]],VelocityRules[Velocity Min],VelocityRules[Risk Points],,-1)</f>
        <v>0</v>
      </c>
      <c r="Q4922">
        <f>_xlfn.XLOOKUP(FraudData[[#This Row],[merchant_category]],MerchantRules[Merchant Category],MerchantRules[Risk Points],0)</f>
        <v>1</v>
      </c>
      <c r="R4922">
        <f>SUM(FraudData[[#This Row],[Amount Risk]:[Merchant Risk]])</f>
        <v>9</v>
      </c>
      <c r="S4922" t="str" cm="1">
        <f t="array" ref="S4922">_xlfn.IFS(FraudData[[#This Row],[Fraud Risk Score]]&gt;=8,"High Risk",FraudData[[#This Row],[Fraud Risk Score]]&gt;=6,"Medium Risk",TRUE,"Low Risk")</f>
        <v>High Risk</v>
      </c>
    </row>
    <row r="4923" spans="1:19">
      <c r="A4923">
        <v>4922</v>
      </c>
      <c r="B4923">
        <v>241.04</v>
      </c>
      <c r="C4923">
        <v>17</v>
      </c>
      <c r="D4923" t="s">
        <v>47</v>
      </c>
      <c r="E4923">
        <v>1</v>
      </c>
      <c r="F4923">
        <v>0</v>
      </c>
      <c r="G4923">
        <v>70</v>
      </c>
      <c r="H4923">
        <v>2</v>
      </c>
      <c r="I4923">
        <v>23</v>
      </c>
      <c r="J4923">
        <v>0</v>
      </c>
      <c r="K4923">
        <f>_xlfn.XLOOKUP(FraudData[[#This Row],[amount]],AmountRules[Amount Min],AmountRules[Risk Points],,-1)</f>
        <v>0</v>
      </c>
      <c r="L4923">
        <f>_xlfn.XLOOKUP(FraudData[[#This Row],[transaction_hour]],TimeRules[Hour Min],TimeRules[Risk Points],,-1)</f>
        <v>0</v>
      </c>
      <c r="M4923">
        <f>_xlfn.XLOOKUP(FraudData[[#This Row],[foreign_transaction]],ForeignRules[Foreign Transaction],ForeignRules[Risk Points],0)</f>
        <v>3</v>
      </c>
      <c r="N4923">
        <f>_xlfn.XLOOKUP(FraudData[[#This Row],[location_mismatch]],Table10[Location Mismatch],Table10[Risk Points],0)</f>
        <v>0</v>
      </c>
      <c r="O4923">
        <f>_xlfn.XLOOKUP(FraudData[[#This Row],[device_trust_score]],DeviceRules[Device Min],DeviceRules[Risk Points],,-1)</f>
        <v>0</v>
      </c>
      <c r="P4923">
        <f>_xlfn.XLOOKUP(FraudData[[#This Row],[velocity_last_24h]],VelocityRules[Velocity Min],VelocityRules[Risk Points],,-1)</f>
        <v>0</v>
      </c>
      <c r="Q4923">
        <f>_xlfn.XLOOKUP(FraudData[[#This Row],[merchant_category]],MerchantRules[Merchant Category],MerchantRules[Risk Points],0)</f>
        <v>0</v>
      </c>
      <c r="R4923">
        <f>SUM(FraudData[[#This Row],[Amount Risk]:[Merchant Risk]])</f>
        <v>3</v>
      </c>
      <c r="S4923" t="str" cm="1">
        <f t="array" ref="S4923">_xlfn.IFS(FraudData[[#This Row],[Fraud Risk Score]]&gt;=8,"High Risk",FraudData[[#This Row],[Fraud Risk Score]]&gt;=6,"Medium Risk",TRUE,"Low Risk")</f>
        <v>Low Risk</v>
      </c>
    </row>
    <row r="4924" spans="1:19">
      <c r="A4924">
        <v>4923</v>
      </c>
      <c r="B4924">
        <v>163.78</v>
      </c>
      <c r="C4924">
        <v>23</v>
      </c>
      <c r="D4924" t="s">
        <v>49</v>
      </c>
      <c r="E4924">
        <v>0</v>
      </c>
      <c r="F4924">
        <v>0</v>
      </c>
      <c r="G4924">
        <v>94</v>
      </c>
      <c r="H4924">
        <v>3</v>
      </c>
      <c r="I4924">
        <v>26</v>
      </c>
      <c r="J4924">
        <v>0</v>
      </c>
      <c r="K4924">
        <f>_xlfn.XLOOKUP(FraudData[[#This Row],[amount]],AmountRules[Amount Min],AmountRules[Risk Points],,-1)</f>
        <v>0</v>
      </c>
      <c r="L4924">
        <f>_xlfn.XLOOKUP(FraudData[[#This Row],[transaction_hour]],TimeRules[Hour Min],TimeRules[Risk Points],,-1)</f>
        <v>1</v>
      </c>
      <c r="M4924">
        <f>_xlfn.XLOOKUP(FraudData[[#This Row],[foreign_transaction]],ForeignRules[Foreign Transaction],ForeignRules[Risk Points],0)</f>
        <v>0</v>
      </c>
      <c r="N4924">
        <f>_xlfn.XLOOKUP(FraudData[[#This Row],[location_mismatch]],Table10[Location Mismatch],Table10[Risk Points],0)</f>
        <v>0</v>
      </c>
      <c r="O4924">
        <f>_xlfn.XLOOKUP(FraudData[[#This Row],[device_trust_score]],DeviceRules[Device Min],DeviceRules[Risk Points],,-1)</f>
        <v>0</v>
      </c>
      <c r="P4924">
        <f>_xlfn.XLOOKUP(FraudData[[#This Row],[velocity_last_24h]],VelocityRules[Velocity Min],VelocityRules[Risk Points],,-1)</f>
        <v>0</v>
      </c>
      <c r="Q4924">
        <f>_xlfn.XLOOKUP(FraudData[[#This Row],[merchant_category]],MerchantRules[Merchant Category],MerchantRules[Risk Points],0)</f>
        <v>1</v>
      </c>
      <c r="R4924">
        <f>SUM(FraudData[[#This Row],[Amount Risk]:[Merchant Risk]])</f>
        <v>2</v>
      </c>
      <c r="S4924" t="str" cm="1">
        <f t="array" ref="S4924">_xlfn.IFS(FraudData[[#This Row],[Fraud Risk Score]]&gt;=8,"High Risk",FraudData[[#This Row],[Fraud Risk Score]]&gt;=6,"Medium Risk",TRUE,"Low Risk")</f>
        <v>Low Risk</v>
      </c>
    </row>
    <row r="4925" spans="1:19">
      <c r="A4925">
        <v>4924</v>
      </c>
      <c r="B4925">
        <v>383</v>
      </c>
      <c r="C4925">
        <v>19</v>
      </c>
      <c r="D4925" t="s">
        <v>47</v>
      </c>
      <c r="E4925">
        <v>0</v>
      </c>
      <c r="F4925">
        <v>0</v>
      </c>
      <c r="G4925">
        <v>97</v>
      </c>
      <c r="H4925">
        <v>0</v>
      </c>
      <c r="I4925">
        <v>28</v>
      </c>
      <c r="J4925">
        <v>0</v>
      </c>
      <c r="K4925">
        <f>_xlfn.XLOOKUP(FraudData[[#This Row],[amount]],AmountRules[Amount Min],AmountRules[Risk Points],,-1)</f>
        <v>0</v>
      </c>
      <c r="L4925">
        <f>_xlfn.XLOOKUP(FraudData[[#This Row],[transaction_hour]],TimeRules[Hour Min],TimeRules[Risk Points],,-1)</f>
        <v>0</v>
      </c>
      <c r="M4925">
        <f>_xlfn.XLOOKUP(FraudData[[#This Row],[foreign_transaction]],ForeignRules[Foreign Transaction],ForeignRules[Risk Points],0)</f>
        <v>0</v>
      </c>
      <c r="N4925">
        <f>_xlfn.XLOOKUP(FraudData[[#This Row],[location_mismatch]],Table10[Location Mismatch],Table10[Risk Points],0)</f>
        <v>0</v>
      </c>
      <c r="O4925">
        <f>_xlfn.XLOOKUP(FraudData[[#This Row],[device_trust_score]],DeviceRules[Device Min],DeviceRules[Risk Points],,-1)</f>
        <v>0</v>
      </c>
      <c r="P4925">
        <f>_xlfn.XLOOKUP(FraudData[[#This Row],[velocity_last_24h]],VelocityRules[Velocity Min],VelocityRules[Risk Points],,-1)</f>
        <v>0</v>
      </c>
      <c r="Q4925">
        <f>_xlfn.XLOOKUP(FraudData[[#This Row],[merchant_category]],MerchantRules[Merchant Category],MerchantRules[Risk Points],0)</f>
        <v>0</v>
      </c>
      <c r="R4925">
        <f>SUM(FraudData[[#This Row],[Amount Risk]:[Merchant Risk]])</f>
        <v>0</v>
      </c>
      <c r="S4925" t="str" cm="1">
        <f t="array" ref="S4925">_xlfn.IFS(FraudData[[#This Row],[Fraud Risk Score]]&gt;=8,"High Risk",FraudData[[#This Row],[Fraud Risk Score]]&gt;=6,"Medium Risk",TRUE,"Low Risk")</f>
        <v>Low Risk</v>
      </c>
    </row>
    <row r="4926" spans="1:19">
      <c r="A4926">
        <v>4925</v>
      </c>
      <c r="B4926">
        <v>9.16</v>
      </c>
      <c r="C4926">
        <v>8</v>
      </c>
      <c r="D4926" t="s">
        <v>46</v>
      </c>
      <c r="E4926">
        <v>0</v>
      </c>
      <c r="F4926">
        <v>0</v>
      </c>
      <c r="G4926">
        <v>69</v>
      </c>
      <c r="H4926">
        <v>6</v>
      </c>
      <c r="I4926">
        <v>25</v>
      </c>
      <c r="J4926">
        <v>0</v>
      </c>
      <c r="K4926">
        <f>_xlfn.XLOOKUP(FraudData[[#This Row],[amount]],AmountRules[Amount Min],AmountRules[Risk Points],,-1)</f>
        <v>0</v>
      </c>
      <c r="L4926">
        <f>_xlfn.XLOOKUP(FraudData[[#This Row],[transaction_hour]],TimeRules[Hour Min],TimeRules[Risk Points],,-1)</f>
        <v>0</v>
      </c>
      <c r="M4926">
        <f>_xlfn.XLOOKUP(FraudData[[#This Row],[foreign_transaction]],ForeignRules[Foreign Transaction],ForeignRules[Risk Points],0)</f>
        <v>0</v>
      </c>
      <c r="N4926">
        <f>_xlfn.XLOOKUP(FraudData[[#This Row],[location_mismatch]],Table10[Location Mismatch],Table10[Risk Points],0)</f>
        <v>0</v>
      </c>
      <c r="O4926">
        <f>_xlfn.XLOOKUP(FraudData[[#This Row],[device_trust_score]],DeviceRules[Device Min],DeviceRules[Risk Points],,-1)</f>
        <v>1</v>
      </c>
      <c r="P4926">
        <f>_xlfn.XLOOKUP(FraudData[[#This Row],[velocity_last_24h]],VelocityRules[Velocity Min],VelocityRules[Risk Points],,-1)</f>
        <v>3</v>
      </c>
      <c r="Q4926">
        <f>_xlfn.XLOOKUP(FraudData[[#This Row],[merchant_category]],MerchantRules[Merchant Category],MerchantRules[Risk Points],0)</f>
        <v>0</v>
      </c>
      <c r="R4926">
        <f>SUM(FraudData[[#This Row],[Amount Risk]:[Merchant Risk]])</f>
        <v>4</v>
      </c>
      <c r="S4926" t="str" cm="1">
        <f t="array" ref="S4926">_xlfn.IFS(FraudData[[#This Row],[Fraud Risk Score]]&gt;=8,"High Risk",FraudData[[#This Row],[Fraud Risk Score]]&gt;=6,"Medium Risk",TRUE,"Low Risk")</f>
        <v>Low Risk</v>
      </c>
    </row>
    <row r="4927" spans="1:19">
      <c r="A4927">
        <v>4926</v>
      </c>
      <c r="B4927">
        <v>53.49</v>
      </c>
      <c r="C4927">
        <v>7</v>
      </c>
      <c r="D4927" t="s">
        <v>47</v>
      </c>
      <c r="E4927">
        <v>1</v>
      </c>
      <c r="F4927">
        <v>0</v>
      </c>
      <c r="G4927">
        <v>77</v>
      </c>
      <c r="H4927">
        <v>0</v>
      </c>
      <c r="I4927">
        <v>64</v>
      </c>
      <c r="J4927">
        <v>0</v>
      </c>
      <c r="K4927">
        <f>_xlfn.XLOOKUP(FraudData[[#This Row],[amount]],AmountRules[Amount Min],AmountRules[Risk Points],,-1)</f>
        <v>0</v>
      </c>
      <c r="L4927">
        <f>_xlfn.XLOOKUP(FraudData[[#This Row],[transaction_hour]],TimeRules[Hour Min],TimeRules[Risk Points],,-1)</f>
        <v>0</v>
      </c>
      <c r="M4927">
        <f>_xlfn.XLOOKUP(FraudData[[#This Row],[foreign_transaction]],ForeignRules[Foreign Transaction],ForeignRules[Risk Points],0)</f>
        <v>3</v>
      </c>
      <c r="N4927">
        <f>_xlfn.XLOOKUP(FraudData[[#This Row],[location_mismatch]],Table10[Location Mismatch],Table10[Risk Points],0)</f>
        <v>0</v>
      </c>
      <c r="O4927">
        <f>_xlfn.XLOOKUP(FraudData[[#This Row],[device_trust_score]],DeviceRules[Device Min],DeviceRules[Risk Points],,-1)</f>
        <v>0</v>
      </c>
      <c r="P4927">
        <f>_xlfn.XLOOKUP(FraudData[[#This Row],[velocity_last_24h]],VelocityRules[Velocity Min],VelocityRules[Risk Points],,-1)</f>
        <v>0</v>
      </c>
      <c r="Q4927">
        <f>_xlfn.XLOOKUP(FraudData[[#This Row],[merchant_category]],MerchantRules[Merchant Category],MerchantRules[Risk Points],0)</f>
        <v>0</v>
      </c>
      <c r="R4927">
        <f>SUM(FraudData[[#This Row],[Amount Risk]:[Merchant Risk]])</f>
        <v>3</v>
      </c>
      <c r="S4927" t="str" cm="1">
        <f t="array" ref="S4927">_xlfn.IFS(FraudData[[#This Row],[Fraud Risk Score]]&gt;=8,"High Risk",FraudData[[#This Row],[Fraud Risk Score]]&gt;=6,"Medium Risk",TRUE,"Low Risk")</f>
        <v>Low Risk</v>
      </c>
    </row>
    <row r="4928" spans="1:19">
      <c r="A4928">
        <v>4927</v>
      </c>
      <c r="B4928">
        <v>112.6</v>
      </c>
      <c r="C4928">
        <v>13</v>
      </c>
      <c r="D4928" t="s">
        <v>50</v>
      </c>
      <c r="E4928">
        <v>0</v>
      </c>
      <c r="F4928">
        <v>0</v>
      </c>
      <c r="G4928">
        <v>26</v>
      </c>
      <c r="H4928">
        <v>2</v>
      </c>
      <c r="I4928">
        <v>69</v>
      </c>
      <c r="J4928">
        <v>0</v>
      </c>
      <c r="K4928">
        <f>_xlfn.XLOOKUP(FraudData[[#This Row],[amount]],AmountRules[Amount Min],AmountRules[Risk Points],,-1)</f>
        <v>0</v>
      </c>
      <c r="L4928">
        <f>_xlfn.XLOOKUP(FraudData[[#This Row],[transaction_hour]],TimeRules[Hour Min],TimeRules[Risk Points],,-1)</f>
        <v>0</v>
      </c>
      <c r="M4928">
        <f>_xlfn.XLOOKUP(FraudData[[#This Row],[foreign_transaction]],ForeignRules[Foreign Transaction],ForeignRules[Risk Points],0)</f>
        <v>0</v>
      </c>
      <c r="N4928">
        <f>_xlfn.XLOOKUP(FraudData[[#This Row],[location_mismatch]],Table10[Location Mismatch],Table10[Risk Points],0)</f>
        <v>0</v>
      </c>
      <c r="O4928">
        <f>_xlfn.XLOOKUP(FraudData[[#This Row],[device_trust_score]],DeviceRules[Device Min],DeviceRules[Risk Points],,-1)</f>
        <v>3</v>
      </c>
      <c r="P4928">
        <f>_xlfn.XLOOKUP(FraudData[[#This Row],[velocity_last_24h]],VelocityRules[Velocity Min],VelocityRules[Risk Points],,-1)</f>
        <v>0</v>
      </c>
      <c r="Q4928">
        <f>_xlfn.XLOOKUP(FraudData[[#This Row],[merchant_category]],MerchantRules[Merchant Category],MerchantRules[Risk Points],0)</f>
        <v>0</v>
      </c>
      <c r="R4928">
        <f>SUM(FraudData[[#This Row],[Amount Risk]:[Merchant Risk]])</f>
        <v>3</v>
      </c>
      <c r="S4928" t="str" cm="1">
        <f t="array" ref="S4928">_xlfn.IFS(FraudData[[#This Row],[Fraud Risk Score]]&gt;=8,"High Risk",FraudData[[#This Row],[Fraud Risk Score]]&gt;=6,"Medium Risk",TRUE,"Low Risk")</f>
        <v>Low Risk</v>
      </c>
    </row>
    <row r="4929" spans="1:19">
      <c r="A4929">
        <v>4928</v>
      </c>
      <c r="B4929">
        <v>46.34</v>
      </c>
      <c r="C4929">
        <v>18</v>
      </c>
      <c r="D4929" t="s">
        <v>50</v>
      </c>
      <c r="E4929">
        <v>0</v>
      </c>
      <c r="F4929">
        <v>0</v>
      </c>
      <c r="G4929">
        <v>28</v>
      </c>
      <c r="H4929">
        <v>2</v>
      </c>
      <c r="I4929">
        <v>40</v>
      </c>
      <c r="J4929">
        <v>0</v>
      </c>
      <c r="K4929">
        <f>_xlfn.XLOOKUP(FraudData[[#This Row],[amount]],AmountRules[Amount Min],AmountRules[Risk Points],,-1)</f>
        <v>0</v>
      </c>
      <c r="L4929">
        <f>_xlfn.XLOOKUP(FraudData[[#This Row],[transaction_hour]],TimeRules[Hour Min],TimeRules[Risk Points],,-1)</f>
        <v>0</v>
      </c>
      <c r="M4929">
        <f>_xlfn.XLOOKUP(FraudData[[#This Row],[foreign_transaction]],ForeignRules[Foreign Transaction],ForeignRules[Risk Points],0)</f>
        <v>0</v>
      </c>
      <c r="N4929">
        <f>_xlfn.XLOOKUP(FraudData[[#This Row],[location_mismatch]],Table10[Location Mismatch],Table10[Risk Points],0)</f>
        <v>0</v>
      </c>
      <c r="O4929">
        <f>_xlfn.XLOOKUP(FraudData[[#This Row],[device_trust_score]],DeviceRules[Device Min],DeviceRules[Risk Points],,-1)</f>
        <v>3</v>
      </c>
      <c r="P4929">
        <f>_xlfn.XLOOKUP(FraudData[[#This Row],[velocity_last_24h]],VelocityRules[Velocity Min],VelocityRules[Risk Points],,-1)</f>
        <v>0</v>
      </c>
      <c r="Q4929">
        <f>_xlfn.XLOOKUP(FraudData[[#This Row],[merchant_category]],MerchantRules[Merchant Category],MerchantRules[Risk Points],0)</f>
        <v>0</v>
      </c>
      <c r="R4929">
        <f>SUM(FraudData[[#This Row],[Amount Risk]:[Merchant Risk]])</f>
        <v>3</v>
      </c>
      <c r="S4929" t="str" cm="1">
        <f t="array" ref="S4929">_xlfn.IFS(FraudData[[#This Row],[Fraud Risk Score]]&gt;=8,"High Risk",FraudData[[#This Row],[Fraud Risk Score]]&gt;=6,"Medium Risk",TRUE,"Low Risk")</f>
        <v>Low Risk</v>
      </c>
    </row>
    <row r="4930" spans="1:19">
      <c r="A4930">
        <v>4929</v>
      </c>
      <c r="B4930">
        <v>245.2</v>
      </c>
      <c r="C4930">
        <v>18</v>
      </c>
      <c r="D4930" t="s">
        <v>46</v>
      </c>
      <c r="E4930">
        <v>0</v>
      </c>
      <c r="F4930">
        <v>0</v>
      </c>
      <c r="G4930">
        <v>95</v>
      </c>
      <c r="H4930">
        <v>3</v>
      </c>
      <c r="I4930">
        <v>23</v>
      </c>
      <c r="J4930">
        <v>0</v>
      </c>
      <c r="K4930">
        <f>_xlfn.XLOOKUP(FraudData[[#This Row],[amount]],AmountRules[Amount Min],AmountRules[Risk Points],,-1)</f>
        <v>0</v>
      </c>
      <c r="L4930">
        <f>_xlfn.XLOOKUP(FraudData[[#This Row],[transaction_hour]],TimeRules[Hour Min],TimeRules[Risk Points],,-1)</f>
        <v>0</v>
      </c>
      <c r="M4930">
        <f>_xlfn.XLOOKUP(FraudData[[#This Row],[foreign_transaction]],ForeignRules[Foreign Transaction],ForeignRules[Risk Points],0)</f>
        <v>0</v>
      </c>
      <c r="N4930">
        <f>_xlfn.XLOOKUP(FraudData[[#This Row],[location_mismatch]],Table10[Location Mismatch],Table10[Risk Points],0)</f>
        <v>0</v>
      </c>
      <c r="O4930">
        <f>_xlfn.XLOOKUP(FraudData[[#This Row],[device_trust_score]],DeviceRules[Device Min],DeviceRules[Risk Points],,-1)</f>
        <v>0</v>
      </c>
      <c r="P4930">
        <f>_xlfn.XLOOKUP(FraudData[[#This Row],[velocity_last_24h]],VelocityRules[Velocity Min],VelocityRules[Risk Points],,-1)</f>
        <v>0</v>
      </c>
      <c r="Q4930">
        <f>_xlfn.XLOOKUP(FraudData[[#This Row],[merchant_category]],MerchantRules[Merchant Category],MerchantRules[Risk Points],0)</f>
        <v>0</v>
      </c>
      <c r="R4930">
        <f>SUM(FraudData[[#This Row],[Amount Risk]:[Merchant Risk]])</f>
        <v>0</v>
      </c>
      <c r="S4930" t="str" cm="1">
        <f t="array" ref="S4930">_xlfn.IFS(FraudData[[#This Row],[Fraud Risk Score]]&gt;=8,"High Risk",FraudData[[#This Row],[Fraud Risk Score]]&gt;=6,"Medium Risk",TRUE,"Low Risk")</f>
        <v>Low Risk</v>
      </c>
    </row>
    <row r="4931" spans="1:19">
      <c r="A4931">
        <v>4930</v>
      </c>
      <c r="B4931">
        <v>452.86</v>
      </c>
      <c r="C4931">
        <v>7</v>
      </c>
      <c r="D4931" t="s">
        <v>48</v>
      </c>
      <c r="E4931">
        <v>0</v>
      </c>
      <c r="F4931">
        <v>0</v>
      </c>
      <c r="G4931">
        <v>43</v>
      </c>
      <c r="H4931">
        <v>0</v>
      </c>
      <c r="I4931">
        <v>38</v>
      </c>
      <c r="J4931">
        <v>0</v>
      </c>
      <c r="K4931">
        <f>_xlfn.XLOOKUP(FraudData[[#This Row],[amount]],AmountRules[Amount Min],AmountRules[Risk Points],,-1)</f>
        <v>0</v>
      </c>
      <c r="L4931">
        <f>_xlfn.XLOOKUP(FraudData[[#This Row],[transaction_hour]],TimeRules[Hour Min],TimeRules[Risk Points],,-1)</f>
        <v>0</v>
      </c>
      <c r="M4931">
        <f>_xlfn.XLOOKUP(FraudData[[#This Row],[foreign_transaction]],ForeignRules[Foreign Transaction],ForeignRules[Risk Points],0)</f>
        <v>0</v>
      </c>
      <c r="N4931">
        <f>_xlfn.XLOOKUP(FraudData[[#This Row],[location_mismatch]],Table10[Location Mismatch],Table10[Risk Points],0)</f>
        <v>0</v>
      </c>
      <c r="O4931">
        <f>_xlfn.XLOOKUP(FraudData[[#This Row],[device_trust_score]],DeviceRules[Device Min],DeviceRules[Risk Points],,-1)</f>
        <v>2</v>
      </c>
      <c r="P4931">
        <f>_xlfn.XLOOKUP(FraudData[[#This Row],[velocity_last_24h]],VelocityRules[Velocity Min],VelocityRules[Risk Points],,-1)</f>
        <v>0</v>
      </c>
      <c r="Q4931">
        <f>_xlfn.XLOOKUP(FraudData[[#This Row],[merchant_category]],MerchantRules[Merchant Category],MerchantRules[Risk Points],0)</f>
        <v>0</v>
      </c>
      <c r="R4931">
        <f>SUM(FraudData[[#This Row],[Amount Risk]:[Merchant Risk]])</f>
        <v>2</v>
      </c>
      <c r="S4931" t="str" cm="1">
        <f t="array" ref="S4931">_xlfn.IFS(FraudData[[#This Row],[Fraud Risk Score]]&gt;=8,"High Risk",FraudData[[#This Row],[Fraud Risk Score]]&gt;=6,"Medium Risk",TRUE,"Low Risk")</f>
        <v>Low Risk</v>
      </c>
    </row>
    <row r="4932" spans="1:19">
      <c r="A4932">
        <v>4931</v>
      </c>
      <c r="B4932">
        <v>99.22</v>
      </c>
      <c r="C4932">
        <v>1</v>
      </c>
      <c r="D4932" t="s">
        <v>50</v>
      </c>
      <c r="E4932">
        <v>0</v>
      </c>
      <c r="F4932">
        <v>0</v>
      </c>
      <c r="G4932">
        <v>35</v>
      </c>
      <c r="H4932">
        <v>2</v>
      </c>
      <c r="I4932">
        <v>34</v>
      </c>
      <c r="J4932">
        <v>0</v>
      </c>
      <c r="K4932">
        <f>_xlfn.XLOOKUP(FraudData[[#This Row],[amount]],AmountRules[Amount Min],AmountRules[Risk Points],,-1)</f>
        <v>0</v>
      </c>
      <c r="L4932">
        <f>_xlfn.XLOOKUP(FraudData[[#This Row],[transaction_hour]],TimeRules[Hour Min],TimeRules[Risk Points],,-1)</f>
        <v>3</v>
      </c>
      <c r="M4932">
        <f>_xlfn.XLOOKUP(FraudData[[#This Row],[foreign_transaction]],ForeignRules[Foreign Transaction],ForeignRules[Risk Points],0)</f>
        <v>0</v>
      </c>
      <c r="N4932">
        <f>_xlfn.XLOOKUP(FraudData[[#This Row],[location_mismatch]],Table10[Location Mismatch],Table10[Risk Points],0)</f>
        <v>0</v>
      </c>
      <c r="O4932">
        <f>_xlfn.XLOOKUP(FraudData[[#This Row],[device_trust_score]],DeviceRules[Device Min],DeviceRules[Risk Points],,-1)</f>
        <v>2</v>
      </c>
      <c r="P4932">
        <f>_xlfn.XLOOKUP(FraudData[[#This Row],[velocity_last_24h]],VelocityRules[Velocity Min],VelocityRules[Risk Points],,-1)</f>
        <v>0</v>
      </c>
      <c r="Q4932">
        <f>_xlfn.XLOOKUP(FraudData[[#This Row],[merchant_category]],MerchantRules[Merchant Category],MerchantRules[Risk Points],0)</f>
        <v>0</v>
      </c>
      <c r="R4932">
        <f>SUM(FraudData[[#This Row],[Amount Risk]:[Merchant Risk]])</f>
        <v>5</v>
      </c>
      <c r="S4932" t="str" cm="1">
        <f t="array" ref="S4932">_xlfn.IFS(FraudData[[#This Row],[Fraud Risk Score]]&gt;=8,"High Risk",FraudData[[#This Row],[Fraud Risk Score]]&gt;=6,"Medium Risk",TRUE,"Low Risk")</f>
        <v>Low Risk</v>
      </c>
    </row>
    <row r="4933" spans="1:19">
      <c r="A4933">
        <v>4932</v>
      </c>
      <c r="B4933">
        <v>75.38</v>
      </c>
      <c r="C4933">
        <v>3</v>
      </c>
      <c r="D4933" t="s">
        <v>46</v>
      </c>
      <c r="E4933">
        <v>0</v>
      </c>
      <c r="F4933">
        <v>1</v>
      </c>
      <c r="G4933">
        <v>56</v>
      </c>
      <c r="H4933">
        <v>0</v>
      </c>
      <c r="I4933">
        <v>56</v>
      </c>
      <c r="J4933">
        <v>0</v>
      </c>
      <c r="K4933">
        <f>_xlfn.XLOOKUP(FraudData[[#This Row],[amount]],AmountRules[Amount Min],AmountRules[Risk Points],,-1)</f>
        <v>0</v>
      </c>
      <c r="L4933">
        <f>_xlfn.XLOOKUP(FraudData[[#This Row],[transaction_hour]],TimeRules[Hour Min],TimeRules[Risk Points],,-1)</f>
        <v>3</v>
      </c>
      <c r="M4933">
        <f>_xlfn.XLOOKUP(FraudData[[#This Row],[foreign_transaction]],ForeignRules[Foreign Transaction],ForeignRules[Risk Points],0)</f>
        <v>0</v>
      </c>
      <c r="N4933">
        <f>_xlfn.XLOOKUP(FraudData[[#This Row],[location_mismatch]],Table10[Location Mismatch],Table10[Risk Points],0)</f>
        <v>3</v>
      </c>
      <c r="O4933">
        <f>_xlfn.XLOOKUP(FraudData[[#This Row],[device_trust_score]],DeviceRules[Device Min],DeviceRules[Risk Points],,-1)</f>
        <v>1</v>
      </c>
      <c r="P4933">
        <f>_xlfn.XLOOKUP(FraudData[[#This Row],[velocity_last_24h]],VelocityRules[Velocity Min],VelocityRules[Risk Points],,-1)</f>
        <v>0</v>
      </c>
      <c r="Q4933">
        <f>_xlfn.XLOOKUP(FraudData[[#This Row],[merchant_category]],MerchantRules[Merchant Category],MerchantRules[Risk Points],0)</f>
        <v>0</v>
      </c>
      <c r="R4933">
        <f>SUM(FraudData[[#This Row],[Amount Risk]:[Merchant Risk]])</f>
        <v>7</v>
      </c>
      <c r="S4933" t="str" cm="1">
        <f t="array" ref="S4933">_xlfn.IFS(FraudData[[#This Row],[Fraud Risk Score]]&gt;=8,"High Risk",FraudData[[#This Row],[Fraud Risk Score]]&gt;=6,"Medium Risk",TRUE,"Low Risk")</f>
        <v>Medium Risk</v>
      </c>
    </row>
    <row r="4934" spans="1:19">
      <c r="A4934">
        <v>4933</v>
      </c>
      <c r="B4934">
        <v>586.51</v>
      </c>
      <c r="C4934">
        <v>5</v>
      </c>
      <c r="D4934" t="s">
        <v>49</v>
      </c>
      <c r="E4934">
        <v>0</v>
      </c>
      <c r="F4934">
        <v>0</v>
      </c>
      <c r="G4934">
        <v>38</v>
      </c>
      <c r="H4934">
        <v>3</v>
      </c>
      <c r="I4934">
        <v>28</v>
      </c>
      <c r="J4934">
        <v>0</v>
      </c>
      <c r="K4934">
        <f>_xlfn.XLOOKUP(FraudData[[#This Row],[amount]],AmountRules[Amount Min],AmountRules[Risk Points],,-1)</f>
        <v>1</v>
      </c>
      <c r="L4934">
        <f>_xlfn.XLOOKUP(FraudData[[#This Row],[transaction_hour]],TimeRules[Hour Min],TimeRules[Risk Points],,-1)</f>
        <v>0</v>
      </c>
      <c r="M4934">
        <f>_xlfn.XLOOKUP(FraudData[[#This Row],[foreign_transaction]],ForeignRules[Foreign Transaction],ForeignRules[Risk Points],0)</f>
        <v>0</v>
      </c>
      <c r="N4934">
        <f>_xlfn.XLOOKUP(FraudData[[#This Row],[location_mismatch]],Table10[Location Mismatch],Table10[Risk Points],0)</f>
        <v>0</v>
      </c>
      <c r="O4934">
        <f>_xlfn.XLOOKUP(FraudData[[#This Row],[device_trust_score]],DeviceRules[Device Min],DeviceRules[Risk Points],,-1)</f>
        <v>2</v>
      </c>
      <c r="P4934">
        <f>_xlfn.XLOOKUP(FraudData[[#This Row],[velocity_last_24h]],VelocityRules[Velocity Min],VelocityRules[Risk Points],,-1)</f>
        <v>0</v>
      </c>
      <c r="Q4934">
        <f>_xlfn.XLOOKUP(FraudData[[#This Row],[merchant_category]],MerchantRules[Merchant Category],MerchantRules[Risk Points],0)</f>
        <v>1</v>
      </c>
      <c r="R4934">
        <f>SUM(FraudData[[#This Row],[Amount Risk]:[Merchant Risk]])</f>
        <v>4</v>
      </c>
      <c r="S4934" t="str" cm="1">
        <f t="array" ref="S4934">_xlfn.IFS(FraudData[[#This Row],[Fraud Risk Score]]&gt;=8,"High Risk",FraudData[[#This Row],[Fraud Risk Score]]&gt;=6,"Medium Risk",TRUE,"Low Risk")</f>
        <v>Low Risk</v>
      </c>
    </row>
    <row r="4935" spans="1:19">
      <c r="A4935">
        <v>4934</v>
      </c>
      <c r="B4935">
        <v>105.93</v>
      </c>
      <c r="C4935">
        <v>2</v>
      </c>
      <c r="D4935" t="s">
        <v>48</v>
      </c>
      <c r="E4935">
        <v>0</v>
      </c>
      <c r="F4935">
        <v>0</v>
      </c>
      <c r="G4935">
        <v>73</v>
      </c>
      <c r="H4935">
        <v>2</v>
      </c>
      <c r="I4935">
        <v>56</v>
      </c>
      <c r="J4935">
        <v>0</v>
      </c>
      <c r="K4935">
        <f>_xlfn.XLOOKUP(FraudData[[#This Row],[amount]],AmountRules[Amount Min],AmountRules[Risk Points],,-1)</f>
        <v>0</v>
      </c>
      <c r="L4935">
        <f>_xlfn.XLOOKUP(FraudData[[#This Row],[transaction_hour]],TimeRules[Hour Min],TimeRules[Risk Points],,-1)</f>
        <v>3</v>
      </c>
      <c r="M4935">
        <f>_xlfn.XLOOKUP(FraudData[[#This Row],[foreign_transaction]],ForeignRules[Foreign Transaction],ForeignRules[Risk Points],0)</f>
        <v>0</v>
      </c>
      <c r="N4935">
        <f>_xlfn.XLOOKUP(FraudData[[#This Row],[location_mismatch]],Table10[Location Mismatch],Table10[Risk Points],0)</f>
        <v>0</v>
      </c>
      <c r="O4935">
        <f>_xlfn.XLOOKUP(FraudData[[#This Row],[device_trust_score]],DeviceRules[Device Min],DeviceRules[Risk Points],,-1)</f>
        <v>0</v>
      </c>
      <c r="P4935">
        <f>_xlfn.XLOOKUP(FraudData[[#This Row],[velocity_last_24h]],VelocityRules[Velocity Min],VelocityRules[Risk Points],,-1)</f>
        <v>0</v>
      </c>
      <c r="Q4935">
        <f>_xlfn.XLOOKUP(FraudData[[#This Row],[merchant_category]],MerchantRules[Merchant Category],MerchantRules[Risk Points],0)</f>
        <v>0</v>
      </c>
      <c r="R4935">
        <f>SUM(FraudData[[#This Row],[Amount Risk]:[Merchant Risk]])</f>
        <v>3</v>
      </c>
      <c r="S4935" t="str" cm="1">
        <f t="array" ref="S4935">_xlfn.IFS(FraudData[[#This Row],[Fraud Risk Score]]&gt;=8,"High Risk",FraudData[[#This Row],[Fraud Risk Score]]&gt;=6,"Medium Risk",TRUE,"Low Risk")</f>
        <v>Low Risk</v>
      </c>
    </row>
    <row r="4936" spans="1:19">
      <c r="A4936">
        <v>4935</v>
      </c>
      <c r="B4936">
        <v>120.87</v>
      </c>
      <c r="C4936">
        <v>2</v>
      </c>
      <c r="D4936" t="s">
        <v>50</v>
      </c>
      <c r="E4936">
        <v>0</v>
      </c>
      <c r="F4936">
        <v>0</v>
      </c>
      <c r="G4936">
        <v>93</v>
      </c>
      <c r="H4936">
        <v>3</v>
      </c>
      <c r="I4936">
        <v>22</v>
      </c>
      <c r="J4936">
        <v>0</v>
      </c>
      <c r="K4936">
        <f>_xlfn.XLOOKUP(FraudData[[#This Row],[amount]],AmountRules[Amount Min],AmountRules[Risk Points],,-1)</f>
        <v>0</v>
      </c>
      <c r="L4936">
        <f>_xlfn.XLOOKUP(FraudData[[#This Row],[transaction_hour]],TimeRules[Hour Min],TimeRules[Risk Points],,-1)</f>
        <v>3</v>
      </c>
      <c r="M4936">
        <f>_xlfn.XLOOKUP(FraudData[[#This Row],[foreign_transaction]],ForeignRules[Foreign Transaction],ForeignRules[Risk Points],0)</f>
        <v>0</v>
      </c>
      <c r="N4936">
        <f>_xlfn.XLOOKUP(FraudData[[#This Row],[location_mismatch]],Table10[Location Mismatch],Table10[Risk Points],0)</f>
        <v>0</v>
      </c>
      <c r="O4936">
        <f>_xlfn.XLOOKUP(FraudData[[#This Row],[device_trust_score]],DeviceRules[Device Min],DeviceRules[Risk Points],,-1)</f>
        <v>0</v>
      </c>
      <c r="P4936">
        <f>_xlfn.XLOOKUP(FraudData[[#This Row],[velocity_last_24h]],VelocityRules[Velocity Min],VelocityRules[Risk Points],,-1)</f>
        <v>0</v>
      </c>
      <c r="Q4936">
        <f>_xlfn.XLOOKUP(FraudData[[#This Row],[merchant_category]],MerchantRules[Merchant Category],MerchantRules[Risk Points],0)</f>
        <v>0</v>
      </c>
      <c r="R4936">
        <f>SUM(FraudData[[#This Row],[Amount Risk]:[Merchant Risk]])</f>
        <v>3</v>
      </c>
      <c r="S4936" t="str" cm="1">
        <f t="array" ref="S4936">_xlfn.IFS(FraudData[[#This Row],[Fraud Risk Score]]&gt;=8,"High Risk",FraudData[[#This Row],[Fraud Risk Score]]&gt;=6,"Medium Risk",TRUE,"Low Risk")</f>
        <v>Low Risk</v>
      </c>
    </row>
    <row r="4937" spans="1:19">
      <c r="A4937">
        <v>4936</v>
      </c>
      <c r="B4937">
        <v>78</v>
      </c>
      <c r="C4937">
        <v>18</v>
      </c>
      <c r="D4937" t="s">
        <v>46</v>
      </c>
      <c r="E4937">
        <v>0</v>
      </c>
      <c r="F4937">
        <v>0</v>
      </c>
      <c r="G4937">
        <v>49</v>
      </c>
      <c r="H4937">
        <v>0</v>
      </c>
      <c r="I4937">
        <v>48</v>
      </c>
      <c r="J4937">
        <v>0</v>
      </c>
      <c r="K4937">
        <f>_xlfn.XLOOKUP(FraudData[[#This Row],[amount]],AmountRules[Amount Min],AmountRules[Risk Points],,-1)</f>
        <v>0</v>
      </c>
      <c r="L4937">
        <f>_xlfn.XLOOKUP(FraudData[[#This Row],[transaction_hour]],TimeRules[Hour Min],TimeRules[Risk Points],,-1)</f>
        <v>0</v>
      </c>
      <c r="M4937">
        <f>_xlfn.XLOOKUP(FraudData[[#This Row],[foreign_transaction]],ForeignRules[Foreign Transaction],ForeignRules[Risk Points],0)</f>
        <v>0</v>
      </c>
      <c r="N4937">
        <f>_xlfn.XLOOKUP(FraudData[[#This Row],[location_mismatch]],Table10[Location Mismatch],Table10[Risk Points],0)</f>
        <v>0</v>
      </c>
      <c r="O4937">
        <f>_xlfn.XLOOKUP(FraudData[[#This Row],[device_trust_score]],DeviceRules[Device Min],DeviceRules[Risk Points],,-1)</f>
        <v>2</v>
      </c>
      <c r="P4937">
        <f>_xlfn.XLOOKUP(FraudData[[#This Row],[velocity_last_24h]],VelocityRules[Velocity Min],VelocityRules[Risk Points],,-1)</f>
        <v>0</v>
      </c>
      <c r="Q4937">
        <f>_xlfn.XLOOKUP(FraudData[[#This Row],[merchant_category]],MerchantRules[Merchant Category],MerchantRules[Risk Points],0)</f>
        <v>0</v>
      </c>
      <c r="R4937">
        <f>SUM(FraudData[[#This Row],[Amount Risk]:[Merchant Risk]])</f>
        <v>2</v>
      </c>
      <c r="S4937" t="str" cm="1">
        <f t="array" ref="S4937">_xlfn.IFS(FraudData[[#This Row],[Fraud Risk Score]]&gt;=8,"High Risk",FraudData[[#This Row],[Fraud Risk Score]]&gt;=6,"Medium Risk",TRUE,"Low Risk")</f>
        <v>Low Risk</v>
      </c>
    </row>
    <row r="4938" spans="1:19">
      <c r="A4938">
        <v>4937</v>
      </c>
      <c r="B4938">
        <v>432.53</v>
      </c>
      <c r="C4938">
        <v>10</v>
      </c>
      <c r="D4938" t="s">
        <v>46</v>
      </c>
      <c r="E4938">
        <v>0</v>
      </c>
      <c r="F4938">
        <v>0</v>
      </c>
      <c r="G4938">
        <v>38</v>
      </c>
      <c r="H4938">
        <v>2</v>
      </c>
      <c r="I4938">
        <v>33</v>
      </c>
      <c r="J4938">
        <v>0</v>
      </c>
      <c r="K4938">
        <f>_xlfn.XLOOKUP(FraudData[[#This Row],[amount]],AmountRules[Amount Min],AmountRules[Risk Points],,-1)</f>
        <v>0</v>
      </c>
      <c r="L4938">
        <f>_xlfn.XLOOKUP(FraudData[[#This Row],[transaction_hour]],TimeRules[Hour Min],TimeRules[Risk Points],,-1)</f>
        <v>0</v>
      </c>
      <c r="M4938">
        <f>_xlfn.XLOOKUP(FraudData[[#This Row],[foreign_transaction]],ForeignRules[Foreign Transaction],ForeignRules[Risk Points],0)</f>
        <v>0</v>
      </c>
      <c r="N4938">
        <f>_xlfn.XLOOKUP(FraudData[[#This Row],[location_mismatch]],Table10[Location Mismatch],Table10[Risk Points],0)</f>
        <v>0</v>
      </c>
      <c r="O4938">
        <f>_xlfn.XLOOKUP(FraudData[[#This Row],[device_trust_score]],DeviceRules[Device Min],DeviceRules[Risk Points],,-1)</f>
        <v>2</v>
      </c>
      <c r="P4938">
        <f>_xlfn.XLOOKUP(FraudData[[#This Row],[velocity_last_24h]],VelocityRules[Velocity Min],VelocityRules[Risk Points],,-1)</f>
        <v>0</v>
      </c>
      <c r="Q4938">
        <f>_xlfn.XLOOKUP(FraudData[[#This Row],[merchant_category]],MerchantRules[Merchant Category],MerchantRules[Risk Points],0)</f>
        <v>0</v>
      </c>
      <c r="R4938">
        <f>SUM(FraudData[[#This Row],[Amount Risk]:[Merchant Risk]])</f>
        <v>2</v>
      </c>
      <c r="S4938" t="str" cm="1">
        <f t="array" ref="S4938">_xlfn.IFS(FraudData[[#This Row],[Fraud Risk Score]]&gt;=8,"High Risk",FraudData[[#This Row],[Fraud Risk Score]]&gt;=6,"Medium Risk",TRUE,"Low Risk")</f>
        <v>Low Risk</v>
      </c>
    </row>
    <row r="4939" spans="1:19">
      <c r="A4939">
        <v>4938</v>
      </c>
      <c r="B4939">
        <v>151.47999999999999</v>
      </c>
      <c r="C4939">
        <v>9</v>
      </c>
      <c r="D4939" t="s">
        <v>49</v>
      </c>
      <c r="E4939">
        <v>0</v>
      </c>
      <c r="F4939">
        <v>0</v>
      </c>
      <c r="G4939">
        <v>63</v>
      </c>
      <c r="H4939">
        <v>1</v>
      </c>
      <c r="I4939">
        <v>29</v>
      </c>
      <c r="J4939">
        <v>0</v>
      </c>
      <c r="K4939">
        <f>_xlfn.XLOOKUP(FraudData[[#This Row],[amount]],AmountRules[Amount Min],AmountRules[Risk Points],,-1)</f>
        <v>0</v>
      </c>
      <c r="L4939">
        <f>_xlfn.XLOOKUP(FraudData[[#This Row],[transaction_hour]],TimeRules[Hour Min],TimeRules[Risk Points],,-1)</f>
        <v>0</v>
      </c>
      <c r="M4939">
        <f>_xlfn.XLOOKUP(FraudData[[#This Row],[foreign_transaction]],ForeignRules[Foreign Transaction],ForeignRules[Risk Points],0)</f>
        <v>0</v>
      </c>
      <c r="N4939">
        <f>_xlfn.XLOOKUP(FraudData[[#This Row],[location_mismatch]],Table10[Location Mismatch],Table10[Risk Points],0)</f>
        <v>0</v>
      </c>
      <c r="O4939">
        <f>_xlfn.XLOOKUP(FraudData[[#This Row],[device_trust_score]],DeviceRules[Device Min],DeviceRules[Risk Points],,-1)</f>
        <v>1</v>
      </c>
      <c r="P4939">
        <f>_xlfn.XLOOKUP(FraudData[[#This Row],[velocity_last_24h]],VelocityRules[Velocity Min],VelocityRules[Risk Points],,-1)</f>
        <v>0</v>
      </c>
      <c r="Q4939">
        <f>_xlfn.XLOOKUP(FraudData[[#This Row],[merchant_category]],MerchantRules[Merchant Category],MerchantRules[Risk Points],0)</f>
        <v>1</v>
      </c>
      <c r="R4939">
        <f>SUM(FraudData[[#This Row],[Amount Risk]:[Merchant Risk]])</f>
        <v>2</v>
      </c>
      <c r="S4939" t="str" cm="1">
        <f t="array" ref="S4939">_xlfn.IFS(FraudData[[#This Row],[Fraud Risk Score]]&gt;=8,"High Risk",FraudData[[#This Row],[Fraud Risk Score]]&gt;=6,"Medium Risk",TRUE,"Low Risk")</f>
        <v>Low Risk</v>
      </c>
    </row>
    <row r="4940" spans="1:19">
      <c r="A4940">
        <v>4939</v>
      </c>
      <c r="B4940">
        <v>258.52</v>
      </c>
      <c r="C4940">
        <v>11</v>
      </c>
      <c r="D4940" t="s">
        <v>49</v>
      </c>
      <c r="E4940">
        <v>0</v>
      </c>
      <c r="F4940">
        <v>0</v>
      </c>
      <c r="G4940">
        <v>36</v>
      </c>
      <c r="H4940">
        <v>2</v>
      </c>
      <c r="I4940">
        <v>47</v>
      </c>
      <c r="J4940">
        <v>0</v>
      </c>
      <c r="K4940">
        <f>_xlfn.XLOOKUP(FraudData[[#This Row],[amount]],AmountRules[Amount Min],AmountRules[Risk Points],,-1)</f>
        <v>0</v>
      </c>
      <c r="L4940">
        <f>_xlfn.XLOOKUP(FraudData[[#This Row],[transaction_hour]],TimeRules[Hour Min],TimeRules[Risk Points],,-1)</f>
        <v>0</v>
      </c>
      <c r="M4940">
        <f>_xlfn.XLOOKUP(FraudData[[#This Row],[foreign_transaction]],ForeignRules[Foreign Transaction],ForeignRules[Risk Points],0)</f>
        <v>0</v>
      </c>
      <c r="N4940">
        <f>_xlfn.XLOOKUP(FraudData[[#This Row],[location_mismatch]],Table10[Location Mismatch],Table10[Risk Points],0)</f>
        <v>0</v>
      </c>
      <c r="O4940">
        <f>_xlfn.XLOOKUP(FraudData[[#This Row],[device_trust_score]],DeviceRules[Device Min],DeviceRules[Risk Points],,-1)</f>
        <v>2</v>
      </c>
      <c r="P4940">
        <f>_xlfn.XLOOKUP(FraudData[[#This Row],[velocity_last_24h]],VelocityRules[Velocity Min],VelocityRules[Risk Points],,-1)</f>
        <v>0</v>
      </c>
      <c r="Q4940">
        <f>_xlfn.XLOOKUP(FraudData[[#This Row],[merchant_category]],MerchantRules[Merchant Category],MerchantRules[Risk Points],0)</f>
        <v>1</v>
      </c>
      <c r="R4940">
        <f>SUM(FraudData[[#This Row],[Amount Risk]:[Merchant Risk]])</f>
        <v>3</v>
      </c>
      <c r="S4940" t="str" cm="1">
        <f t="array" ref="S4940">_xlfn.IFS(FraudData[[#This Row],[Fraud Risk Score]]&gt;=8,"High Risk",FraudData[[#This Row],[Fraud Risk Score]]&gt;=6,"Medium Risk",TRUE,"Low Risk")</f>
        <v>Low Risk</v>
      </c>
    </row>
    <row r="4941" spans="1:19">
      <c r="A4941">
        <v>4940</v>
      </c>
      <c r="B4941">
        <v>300.64999999999998</v>
      </c>
      <c r="C4941">
        <v>13</v>
      </c>
      <c r="D4941" t="s">
        <v>48</v>
      </c>
      <c r="E4941">
        <v>0</v>
      </c>
      <c r="F4941">
        <v>0</v>
      </c>
      <c r="G4941">
        <v>73</v>
      </c>
      <c r="H4941">
        <v>0</v>
      </c>
      <c r="I4941">
        <v>42</v>
      </c>
      <c r="J4941">
        <v>0</v>
      </c>
      <c r="K4941">
        <f>_xlfn.XLOOKUP(FraudData[[#This Row],[amount]],AmountRules[Amount Min],AmountRules[Risk Points],,-1)</f>
        <v>0</v>
      </c>
      <c r="L4941">
        <f>_xlfn.XLOOKUP(FraudData[[#This Row],[transaction_hour]],TimeRules[Hour Min],TimeRules[Risk Points],,-1)</f>
        <v>0</v>
      </c>
      <c r="M4941">
        <f>_xlfn.XLOOKUP(FraudData[[#This Row],[foreign_transaction]],ForeignRules[Foreign Transaction],ForeignRules[Risk Points],0)</f>
        <v>0</v>
      </c>
      <c r="N4941">
        <f>_xlfn.XLOOKUP(FraudData[[#This Row],[location_mismatch]],Table10[Location Mismatch],Table10[Risk Points],0)</f>
        <v>0</v>
      </c>
      <c r="O4941">
        <f>_xlfn.XLOOKUP(FraudData[[#This Row],[device_trust_score]],DeviceRules[Device Min],DeviceRules[Risk Points],,-1)</f>
        <v>0</v>
      </c>
      <c r="P4941">
        <f>_xlfn.XLOOKUP(FraudData[[#This Row],[velocity_last_24h]],VelocityRules[Velocity Min],VelocityRules[Risk Points],,-1)</f>
        <v>0</v>
      </c>
      <c r="Q4941">
        <f>_xlfn.XLOOKUP(FraudData[[#This Row],[merchant_category]],MerchantRules[Merchant Category],MerchantRules[Risk Points],0)</f>
        <v>0</v>
      </c>
      <c r="R4941">
        <f>SUM(FraudData[[#This Row],[Amount Risk]:[Merchant Risk]])</f>
        <v>0</v>
      </c>
      <c r="S4941" t="str" cm="1">
        <f t="array" ref="S4941">_xlfn.IFS(FraudData[[#This Row],[Fraud Risk Score]]&gt;=8,"High Risk",FraudData[[#This Row],[Fraud Risk Score]]&gt;=6,"Medium Risk",TRUE,"Low Risk")</f>
        <v>Low Risk</v>
      </c>
    </row>
    <row r="4942" spans="1:19">
      <c r="A4942">
        <v>4941</v>
      </c>
      <c r="B4942">
        <v>75.3</v>
      </c>
      <c r="C4942">
        <v>17</v>
      </c>
      <c r="D4942" t="s">
        <v>50</v>
      </c>
      <c r="E4942">
        <v>0</v>
      </c>
      <c r="F4942">
        <v>0</v>
      </c>
      <c r="G4942">
        <v>42</v>
      </c>
      <c r="H4942">
        <v>2</v>
      </c>
      <c r="I4942">
        <v>29</v>
      </c>
      <c r="J4942">
        <v>0</v>
      </c>
      <c r="K4942">
        <f>_xlfn.XLOOKUP(FraudData[[#This Row],[amount]],AmountRules[Amount Min],AmountRules[Risk Points],,-1)</f>
        <v>0</v>
      </c>
      <c r="L4942">
        <f>_xlfn.XLOOKUP(FraudData[[#This Row],[transaction_hour]],TimeRules[Hour Min],TimeRules[Risk Points],,-1)</f>
        <v>0</v>
      </c>
      <c r="M4942">
        <f>_xlfn.XLOOKUP(FraudData[[#This Row],[foreign_transaction]],ForeignRules[Foreign Transaction],ForeignRules[Risk Points],0)</f>
        <v>0</v>
      </c>
      <c r="N4942">
        <f>_xlfn.XLOOKUP(FraudData[[#This Row],[location_mismatch]],Table10[Location Mismatch],Table10[Risk Points],0)</f>
        <v>0</v>
      </c>
      <c r="O4942">
        <f>_xlfn.XLOOKUP(FraudData[[#This Row],[device_trust_score]],DeviceRules[Device Min],DeviceRules[Risk Points],,-1)</f>
        <v>2</v>
      </c>
      <c r="P4942">
        <f>_xlfn.XLOOKUP(FraudData[[#This Row],[velocity_last_24h]],VelocityRules[Velocity Min],VelocityRules[Risk Points],,-1)</f>
        <v>0</v>
      </c>
      <c r="Q4942">
        <f>_xlfn.XLOOKUP(FraudData[[#This Row],[merchant_category]],MerchantRules[Merchant Category],MerchantRules[Risk Points],0)</f>
        <v>0</v>
      </c>
      <c r="R4942">
        <f>SUM(FraudData[[#This Row],[Amount Risk]:[Merchant Risk]])</f>
        <v>2</v>
      </c>
      <c r="S4942" t="str" cm="1">
        <f t="array" ref="S4942">_xlfn.IFS(FraudData[[#This Row],[Fraud Risk Score]]&gt;=8,"High Risk",FraudData[[#This Row],[Fraud Risk Score]]&gt;=6,"Medium Risk",TRUE,"Low Risk")</f>
        <v>Low Risk</v>
      </c>
    </row>
    <row r="4943" spans="1:19">
      <c r="A4943">
        <v>4942</v>
      </c>
      <c r="B4943">
        <v>102.35</v>
      </c>
      <c r="C4943">
        <v>23</v>
      </c>
      <c r="D4943" t="s">
        <v>46</v>
      </c>
      <c r="E4943">
        <v>0</v>
      </c>
      <c r="F4943">
        <v>0</v>
      </c>
      <c r="G4943">
        <v>25</v>
      </c>
      <c r="H4943">
        <v>2</v>
      </c>
      <c r="I4943">
        <v>20</v>
      </c>
      <c r="J4943">
        <v>0</v>
      </c>
      <c r="K4943">
        <f>_xlfn.XLOOKUP(FraudData[[#This Row],[amount]],AmountRules[Amount Min],AmountRules[Risk Points],,-1)</f>
        <v>0</v>
      </c>
      <c r="L4943">
        <f>_xlfn.XLOOKUP(FraudData[[#This Row],[transaction_hour]],TimeRules[Hour Min],TimeRules[Risk Points],,-1)</f>
        <v>1</v>
      </c>
      <c r="M4943">
        <f>_xlfn.XLOOKUP(FraudData[[#This Row],[foreign_transaction]],ForeignRules[Foreign Transaction],ForeignRules[Risk Points],0)</f>
        <v>0</v>
      </c>
      <c r="N4943">
        <f>_xlfn.XLOOKUP(FraudData[[#This Row],[location_mismatch]],Table10[Location Mismatch],Table10[Risk Points],0)</f>
        <v>0</v>
      </c>
      <c r="O4943">
        <f>_xlfn.XLOOKUP(FraudData[[#This Row],[device_trust_score]],DeviceRules[Device Min],DeviceRules[Risk Points],,-1)</f>
        <v>3</v>
      </c>
      <c r="P4943">
        <f>_xlfn.XLOOKUP(FraudData[[#This Row],[velocity_last_24h]],VelocityRules[Velocity Min],VelocityRules[Risk Points],,-1)</f>
        <v>0</v>
      </c>
      <c r="Q4943">
        <f>_xlfn.XLOOKUP(FraudData[[#This Row],[merchant_category]],MerchantRules[Merchant Category],MerchantRules[Risk Points],0)</f>
        <v>0</v>
      </c>
      <c r="R4943">
        <f>SUM(FraudData[[#This Row],[Amount Risk]:[Merchant Risk]])</f>
        <v>4</v>
      </c>
      <c r="S4943" t="str" cm="1">
        <f t="array" ref="S4943">_xlfn.IFS(FraudData[[#This Row],[Fraud Risk Score]]&gt;=8,"High Risk",FraudData[[#This Row],[Fraud Risk Score]]&gt;=6,"Medium Risk",TRUE,"Low Risk")</f>
        <v>Low Risk</v>
      </c>
    </row>
    <row r="4944" spans="1:19">
      <c r="A4944">
        <v>4943</v>
      </c>
      <c r="B4944">
        <v>339.66</v>
      </c>
      <c r="C4944">
        <v>8</v>
      </c>
      <c r="D4944" t="s">
        <v>48</v>
      </c>
      <c r="E4944">
        <v>0</v>
      </c>
      <c r="F4944">
        <v>0</v>
      </c>
      <c r="G4944">
        <v>28</v>
      </c>
      <c r="H4944">
        <v>1</v>
      </c>
      <c r="I4944">
        <v>34</v>
      </c>
      <c r="J4944">
        <v>0</v>
      </c>
      <c r="K4944">
        <f>_xlfn.XLOOKUP(FraudData[[#This Row],[amount]],AmountRules[Amount Min],AmountRules[Risk Points],,-1)</f>
        <v>0</v>
      </c>
      <c r="L4944">
        <f>_xlfn.XLOOKUP(FraudData[[#This Row],[transaction_hour]],TimeRules[Hour Min],TimeRules[Risk Points],,-1)</f>
        <v>0</v>
      </c>
      <c r="M4944">
        <f>_xlfn.XLOOKUP(FraudData[[#This Row],[foreign_transaction]],ForeignRules[Foreign Transaction],ForeignRules[Risk Points],0)</f>
        <v>0</v>
      </c>
      <c r="N4944">
        <f>_xlfn.XLOOKUP(FraudData[[#This Row],[location_mismatch]],Table10[Location Mismatch],Table10[Risk Points],0)</f>
        <v>0</v>
      </c>
      <c r="O4944">
        <f>_xlfn.XLOOKUP(FraudData[[#This Row],[device_trust_score]],DeviceRules[Device Min],DeviceRules[Risk Points],,-1)</f>
        <v>3</v>
      </c>
      <c r="P4944">
        <f>_xlfn.XLOOKUP(FraudData[[#This Row],[velocity_last_24h]],VelocityRules[Velocity Min],VelocityRules[Risk Points],,-1)</f>
        <v>0</v>
      </c>
      <c r="Q4944">
        <f>_xlfn.XLOOKUP(FraudData[[#This Row],[merchant_category]],MerchantRules[Merchant Category],MerchantRules[Risk Points],0)</f>
        <v>0</v>
      </c>
      <c r="R4944">
        <f>SUM(FraudData[[#This Row],[Amount Risk]:[Merchant Risk]])</f>
        <v>3</v>
      </c>
      <c r="S4944" t="str" cm="1">
        <f t="array" ref="S4944">_xlfn.IFS(FraudData[[#This Row],[Fraud Risk Score]]&gt;=8,"High Risk",FraudData[[#This Row],[Fraud Risk Score]]&gt;=6,"Medium Risk",TRUE,"Low Risk")</f>
        <v>Low Risk</v>
      </c>
    </row>
    <row r="4945" spans="1:19">
      <c r="A4945">
        <v>4944</v>
      </c>
      <c r="B4945">
        <v>81.25</v>
      </c>
      <c r="C4945">
        <v>14</v>
      </c>
      <c r="D4945" t="s">
        <v>48</v>
      </c>
      <c r="E4945">
        <v>0</v>
      </c>
      <c r="F4945">
        <v>0</v>
      </c>
      <c r="G4945">
        <v>36</v>
      </c>
      <c r="H4945">
        <v>1</v>
      </c>
      <c r="I4945">
        <v>21</v>
      </c>
      <c r="J4945">
        <v>0</v>
      </c>
      <c r="K4945">
        <f>_xlfn.XLOOKUP(FraudData[[#This Row],[amount]],AmountRules[Amount Min],AmountRules[Risk Points],,-1)</f>
        <v>0</v>
      </c>
      <c r="L4945">
        <f>_xlfn.XLOOKUP(FraudData[[#This Row],[transaction_hour]],TimeRules[Hour Min],TimeRules[Risk Points],,-1)</f>
        <v>0</v>
      </c>
      <c r="M4945">
        <f>_xlfn.XLOOKUP(FraudData[[#This Row],[foreign_transaction]],ForeignRules[Foreign Transaction],ForeignRules[Risk Points],0)</f>
        <v>0</v>
      </c>
      <c r="N4945">
        <f>_xlfn.XLOOKUP(FraudData[[#This Row],[location_mismatch]],Table10[Location Mismatch],Table10[Risk Points],0)</f>
        <v>0</v>
      </c>
      <c r="O4945">
        <f>_xlfn.XLOOKUP(FraudData[[#This Row],[device_trust_score]],DeviceRules[Device Min],DeviceRules[Risk Points],,-1)</f>
        <v>2</v>
      </c>
      <c r="P4945">
        <f>_xlfn.XLOOKUP(FraudData[[#This Row],[velocity_last_24h]],VelocityRules[Velocity Min],VelocityRules[Risk Points],,-1)</f>
        <v>0</v>
      </c>
      <c r="Q4945">
        <f>_xlfn.XLOOKUP(FraudData[[#This Row],[merchant_category]],MerchantRules[Merchant Category],MerchantRules[Risk Points],0)</f>
        <v>0</v>
      </c>
      <c r="R4945">
        <f>SUM(FraudData[[#This Row],[Amount Risk]:[Merchant Risk]])</f>
        <v>2</v>
      </c>
      <c r="S4945" t="str" cm="1">
        <f t="array" ref="S4945">_xlfn.IFS(FraudData[[#This Row],[Fraud Risk Score]]&gt;=8,"High Risk",FraudData[[#This Row],[Fraud Risk Score]]&gt;=6,"Medium Risk",TRUE,"Low Risk")</f>
        <v>Low Risk</v>
      </c>
    </row>
    <row r="4946" spans="1:19">
      <c r="A4946">
        <v>4945</v>
      </c>
      <c r="B4946">
        <v>284.32</v>
      </c>
      <c r="C4946">
        <v>23</v>
      </c>
      <c r="D4946" t="s">
        <v>49</v>
      </c>
      <c r="E4946">
        <v>0</v>
      </c>
      <c r="F4946">
        <v>0</v>
      </c>
      <c r="G4946">
        <v>50</v>
      </c>
      <c r="H4946">
        <v>3</v>
      </c>
      <c r="I4946">
        <v>23</v>
      </c>
      <c r="J4946">
        <v>0</v>
      </c>
      <c r="K4946">
        <f>_xlfn.XLOOKUP(FraudData[[#This Row],[amount]],AmountRules[Amount Min],AmountRules[Risk Points],,-1)</f>
        <v>0</v>
      </c>
      <c r="L4946">
        <f>_xlfn.XLOOKUP(FraudData[[#This Row],[transaction_hour]],TimeRules[Hour Min],TimeRules[Risk Points],,-1)</f>
        <v>1</v>
      </c>
      <c r="M4946">
        <f>_xlfn.XLOOKUP(FraudData[[#This Row],[foreign_transaction]],ForeignRules[Foreign Transaction],ForeignRules[Risk Points],0)</f>
        <v>0</v>
      </c>
      <c r="N4946">
        <f>_xlfn.XLOOKUP(FraudData[[#This Row],[location_mismatch]],Table10[Location Mismatch],Table10[Risk Points],0)</f>
        <v>0</v>
      </c>
      <c r="O4946">
        <f>_xlfn.XLOOKUP(FraudData[[#This Row],[device_trust_score]],DeviceRules[Device Min],DeviceRules[Risk Points],,-1)</f>
        <v>1</v>
      </c>
      <c r="P4946">
        <f>_xlfn.XLOOKUP(FraudData[[#This Row],[velocity_last_24h]],VelocityRules[Velocity Min],VelocityRules[Risk Points],,-1)</f>
        <v>0</v>
      </c>
      <c r="Q4946">
        <f>_xlfn.XLOOKUP(FraudData[[#This Row],[merchant_category]],MerchantRules[Merchant Category],MerchantRules[Risk Points],0)</f>
        <v>1</v>
      </c>
      <c r="R4946">
        <f>SUM(FraudData[[#This Row],[Amount Risk]:[Merchant Risk]])</f>
        <v>3</v>
      </c>
      <c r="S4946" t="str" cm="1">
        <f t="array" ref="S4946">_xlfn.IFS(FraudData[[#This Row],[Fraud Risk Score]]&gt;=8,"High Risk",FraudData[[#This Row],[Fraud Risk Score]]&gt;=6,"Medium Risk",TRUE,"Low Risk")</f>
        <v>Low Risk</v>
      </c>
    </row>
    <row r="4947" spans="1:19">
      <c r="A4947">
        <v>4946</v>
      </c>
      <c r="B4947">
        <v>509.42</v>
      </c>
      <c r="C4947">
        <v>2</v>
      </c>
      <c r="D4947" t="s">
        <v>46</v>
      </c>
      <c r="E4947">
        <v>0</v>
      </c>
      <c r="F4947">
        <v>0</v>
      </c>
      <c r="G4947">
        <v>56</v>
      </c>
      <c r="H4947">
        <v>2</v>
      </c>
      <c r="I4947">
        <v>67</v>
      </c>
      <c r="J4947">
        <v>0</v>
      </c>
      <c r="K4947">
        <f>_xlfn.XLOOKUP(FraudData[[#This Row],[amount]],AmountRules[Amount Min],AmountRules[Risk Points],,-1)</f>
        <v>1</v>
      </c>
      <c r="L4947">
        <f>_xlfn.XLOOKUP(FraudData[[#This Row],[transaction_hour]],TimeRules[Hour Min],TimeRules[Risk Points],,-1)</f>
        <v>3</v>
      </c>
      <c r="M4947">
        <f>_xlfn.XLOOKUP(FraudData[[#This Row],[foreign_transaction]],ForeignRules[Foreign Transaction],ForeignRules[Risk Points],0)</f>
        <v>0</v>
      </c>
      <c r="N4947">
        <f>_xlfn.XLOOKUP(FraudData[[#This Row],[location_mismatch]],Table10[Location Mismatch],Table10[Risk Points],0)</f>
        <v>0</v>
      </c>
      <c r="O4947">
        <f>_xlfn.XLOOKUP(FraudData[[#This Row],[device_trust_score]],DeviceRules[Device Min],DeviceRules[Risk Points],,-1)</f>
        <v>1</v>
      </c>
      <c r="P4947">
        <f>_xlfn.XLOOKUP(FraudData[[#This Row],[velocity_last_24h]],VelocityRules[Velocity Min],VelocityRules[Risk Points],,-1)</f>
        <v>0</v>
      </c>
      <c r="Q4947">
        <f>_xlfn.XLOOKUP(FraudData[[#This Row],[merchant_category]],MerchantRules[Merchant Category],MerchantRules[Risk Points],0)</f>
        <v>0</v>
      </c>
      <c r="R4947">
        <f>SUM(FraudData[[#This Row],[Amount Risk]:[Merchant Risk]])</f>
        <v>5</v>
      </c>
      <c r="S4947" t="str" cm="1">
        <f t="array" ref="S4947">_xlfn.IFS(FraudData[[#This Row],[Fraud Risk Score]]&gt;=8,"High Risk",FraudData[[#This Row],[Fraud Risk Score]]&gt;=6,"Medium Risk",TRUE,"Low Risk")</f>
        <v>Low Risk</v>
      </c>
    </row>
    <row r="4948" spans="1:19">
      <c r="A4948">
        <v>4947</v>
      </c>
      <c r="B4948">
        <v>175.69</v>
      </c>
      <c r="C4948">
        <v>22</v>
      </c>
      <c r="D4948" t="s">
        <v>47</v>
      </c>
      <c r="E4948">
        <v>0</v>
      </c>
      <c r="F4948">
        <v>0</v>
      </c>
      <c r="G4948">
        <v>76</v>
      </c>
      <c r="H4948">
        <v>0</v>
      </c>
      <c r="I4948">
        <v>65</v>
      </c>
      <c r="J4948">
        <v>0</v>
      </c>
      <c r="K4948">
        <f>_xlfn.XLOOKUP(FraudData[[#This Row],[amount]],AmountRules[Amount Min],AmountRules[Risk Points],,-1)</f>
        <v>0</v>
      </c>
      <c r="L4948">
        <f>_xlfn.XLOOKUP(FraudData[[#This Row],[transaction_hour]],TimeRules[Hour Min],TimeRules[Risk Points],,-1)</f>
        <v>0</v>
      </c>
      <c r="M4948">
        <f>_xlfn.XLOOKUP(FraudData[[#This Row],[foreign_transaction]],ForeignRules[Foreign Transaction],ForeignRules[Risk Points],0)</f>
        <v>0</v>
      </c>
      <c r="N4948">
        <f>_xlfn.XLOOKUP(FraudData[[#This Row],[location_mismatch]],Table10[Location Mismatch],Table10[Risk Points],0)</f>
        <v>0</v>
      </c>
      <c r="O4948">
        <f>_xlfn.XLOOKUP(FraudData[[#This Row],[device_trust_score]],DeviceRules[Device Min],DeviceRules[Risk Points],,-1)</f>
        <v>0</v>
      </c>
      <c r="P4948">
        <f>_xlfn.XLOOKUP(FraudData[[#This Row],[velocity_last_24h]],VelocityRules[Velocity Min],VelocityRules[Risk Points],,-1)</f>
        <v>0</v>
      </c>
      <c r="Q4948">
        <f>_xlfn.XLOOKUP(FraudData[[#This Row],[merchant_category]],MerchantRules[Merchant Category],MerchantRules[Risk Points],0)</f>
        <v>0</v>
      </c>
      <c r="R4948">
        <f>SUM(FraudData[[#This Row],[Amount Risk]:[Merchant Risk]])</f>
        <v>0</v>
      </c>
      <c r="S4948" t="str" cm="1">
        <f t="array" ref="S4948">_xlfn.IFS(FraudData[[#This Row],[Fraud Risk Score]]&gt;=8,"High Risk",FraudData[[#This Row],[Fraud Risk Score]]&gt;=6,"Medium Risk",TRUE,"Low Risk")</f>
        <v>Low Risk</v>
      </c>
    </row>
    <row r="4949" spans="1:19">
      <c r="A4949">
        <v>4948</v>
      </c>
      <c r="B4949">
        <v>243.6</v>
      </c>
      <c r="C4949">
        <v>10</v>
      </c>
      <c r="D4949" t="s">
        <v>49</v>
      </c>
      <c r="E4949">
        <v>0</v>
      </c>
      <c r="F4949">
        <v>0</v>
      </c>
      <c r="G4949">
        <v>39</v>
      </c>
      <c r="H4949">
        <v>2</v>
      </c>
      <c r="I4949">
        <v>32</v>
      </c>
      <c r="J4949">
        <v>0</v>
      </c>
      <c r="K4949">
        <f>_xlfn.XLOOKUP(FraudData[[#This Row],[amount]],AmountRules[Amount Min],AmountRules[Risk Points],,-1)</f>
        <v>0</v>
      </c>
      <c r="L4949">
        <f>_xlfn.XLOOKUP(FraudData[[#This Row],[transaction_hour]],TimeRules[Hour Min],TimeRules[Risk Points],,-1)</f>
        <v>0</v>
      </c>
      <c r="M4949">
        <f>_xlfn.XLOOKUP(FraudData[[#This Row],[foreign_transaction]],ForeignRules[Foreign Transaction],ForeignRules[Risk Points],0)</f>
        <v>0</v>
      </c>
      <c r="N4949">
        <f>_xlfn.XLOOKUP(FraudData[[#This Row],[location_mismatch]],Table10[Location Mismatch],Table10[Risk Points],0)</f>
        <v>0</v>
      </c>
      <c r="O4949">
        <f>_xlfn.XLOOKUP(FraudData[[#This Row],[device_trust_score]],DeviceRules[Device Min],DeviceRules[Risk Points],,-1)</f>
        <v>2</v>
      </c>
      <c r="P4949">
        <f>_xlfn.XLOOKUP(FraudData[[#This Row],[velocity_last_24h]],VelocityRules[Velocity Min],VelocityRules[Risk Points],,-1)</f>
        <v>0</v>
      </c>
      <c r="Q4949">
        <f>_xlfn.XLOOKUP(FraudData[[#This Row],[merchant_category]],MerchantRules[Merchant Category],MerchantRules[Risk Points],0)</f>
        <v>1</v>
      </c>
      <c r="R4949">
        <f>SUM(FraudData[[#This Row],[Amount Risk]:[Merchant Risk]])</f>
        <v>3</v>
      </c>
      <c r="S4949" t="str" cm="1">
        <f t="array" ref="S4949">_xlfn.IFS(FraudData[[#This Row],[Fraud Risk Score]]&gt;=8,"High Risk",FraudData[[#This Row],[Fraud Risk Score]]&gt;=6,"Medium Risk",TRUE,"Low Risk")</f>
        <v>Low Risk</v>
      </c>
    </row>
    <row r="4950" spans="1:19">
      <c r="A4950">
        <v>4949</v>
      </c>
      <c r="B4950">
        <v>294.35000000000002</v>
      </c>
      <c r="C4950">
        <v>9</v>
      </c>
      <c r="D4950" t="s">
        <v>46</v>
      </c>
      <c r="E4950">
        <v>0</v>
      </c>
      <c r="F4950">
        <v>0</v>
      </c>
      <c r="G4950">
        <v>32</v>
      </c>
      <c r="H4950">
        <v>1</v>
      </c>
      <c r="I4950">
        <v>49</v>
      </c>
      <c r="J4950">
        <v>0</v>
      </c>
      <c r="K4950">
        <f>_xlfn.XLOOKUP(FraudData[[#This Row],[amount]],AmountRules[Amount Min],AmountRules[Risk Points],,-1)</f>
        <v>0</v>
      </c>
      <c r="L4950">
        <f>_xlfn.XLOOKUP(FraudData[[#This Row],[transaction_hour]],TimeRules[Hour Min],TimeRules[Risk Points],,-1)</f>
        <v>0</v>
      </c>
      <c r="M4950">
        <f>_xlfn.XLOOKUP(FraudData[[#This Row],[foreign_transaction]],ForeignRules[Foreign Transaction],ForeignRules[Risk Points],0)</f>
        <v>0</v>
      </c>
      <c r="N4950">
        <f>_xlfn.XLOOKUP(FraudData[[#This Row],[location_mismatch]],Table10[Location Mismatch],Table10[Risk Points],0)</f>
        <v>0</v>
      </c>
      <c r="O4950">
        <f>_xlfn.XLOOKUP(FraudData[[#This Row],[device_trust_score]],DeviceRules[Device Min],DeviceRules[Risk Points],,-1)</f>
        <v>2</v>
      </c>
      <c r="P4950">
        <f>_xlfn.XLOOKUP(FraudData[[#This Row],[velocity_last_24h]],VelocityRules[Velocity Min],VelocityRules[Risk Points],,-1)</f>
        <v>0</v>
      </c>
      <c r="Q4950">
        <f>_xlfn.XLOOKUP(FraudData[[#This Row],[merchant_category]],MerchantRules[Merchant Category],MerchantRules[Risk Points],0)</f>
        <v>0</v>
      </c>
      <c r="R4950">
        <f>SUM(FraudData[[#This Row],[Amount Risk]:[Merchant Risk]])</f>
        <v>2</v>
      </c>
      <c r="S4950" t="str" cm="1">
        <f t="array" ref="S4950">_xlfn.IFS(FraudData[[#This Row],[Fraud Risk Score]]&gt;=8,"High Risk",FraudData[[#This Row],[Fraud Risk Score]]&gt;=6,"Medium Risk",TRUE,"Low Risk")</f>
        <v>Low Risk</v>
      </c>
    </row>
    <row r="4951" spans="1:19">
      <c r="A4951">
        <v>4950</v>
      </c>
      <c r="B4951">
        <v>335.63</v>
      </c>
      <c r="C4951">
        <v>17</v>
      </c>
      <c r="D4951" t="s">
        <v>48</v>
      </c>
      <c r="E4951">
        <v>0</v>
      </c>
      <c r="F4951">
        <v>0</v>
      </c>
      <c r="G4951">
        <v>54</v>
      </c>
      <c r="H4951">
        <v>2</v>
      </c>
      <c r="I4951">
        <v>38</v>
      </c>
      <c r="J4951">
        <v>0</v>
      </c>
      <c r="K4951">
        <f>_xlfn.XLOOKUP(FraudData[[#This Row],[amount]],AmountRules[Amount Min],AmountRules[Risk Points],,-1)</f>
        <v>0</v>
      </c>
      <c r="L4951">
        <f>_xlfn.XLOOKUP(FraudData[[#This Row],[transaction_hour]],TimeRules[Hour Min],TimeRules[Risk Points],,-1)</f>
        <v>0</v>
      </c>
      <c r="M4951">
        <f>_xlfn.XLOOKUP(FraudData[[#This Row],[foreign_transaction]],ForeignRules[Foreign Transaction],ForeignRules[Risk Points],0)</f>
        <v>0</v>
      </c>
      <c r="N4951">
        <f>_xlfn.XLOOKUP(FraudData[[#This Row],[location_mismatch]],Table10[Location Mismatch],Table10[Risk Points],0)</f>
        <v>0</v>
      </c>
      <c r="O4951">
        <f>_xlfn.XLOOKUP(FraudData[[#This Row],[device_trust_score]],DeviceRules[Device Min],DeviceRules[Risk Points],,-1)</f>
        <v>1</v>
      </c>
      <c r="P4951">
        <f>_xlfn.XLOOKUP(FraudData[[#This Row],[velocity_last_24h]],VelocityRules[Velocity Min],VelocityRules[Risk Points],,-1)</f>
        <v>0</v>
      </c>
      <c r="Q4951">
        <f>_xlfn.XLOOKUP(FraudData[[#This Row],[merchant_category]],MerchantRules[Merchant Category],MerchantRules[Risk Points],0)</f>
        <v>0</v>
      </c>
      <c r="R4951">
        <f>SUM(FraudData[[#This Row],[Amount Risk]:[Merchant Risk]])</f>
        <v>1</v>
      </c>
      <c r="S4951" t="str" cm="1">
        <f t="array" ref="S4951">_xlfn.IFS(FraudData[[#This Row],[Fraud Risk Score]]&gt;=8,"High Risk",FraudData[[#This Row],[Fraud Risk Score]]&gt;=6,"Medium Risk",TRUE,"Low Risk")</f>
        <v>Low Risk</v>
      </c>
    </row>
    <row r="4952" spans="1:19">
      <c r="A4952">
        <v>4951</v>
      </c>
      <c r="B4952">
        <v>90.47</v>
      </c>
      <c r="C4952">
        <v>3</v>
      </c>
      <c r="D4952" t="s">
        <v>48</v>
      </c>
      <c r="E4952">
        <v>0</v>
      </c>
      <c r="F4952">
        <v>0</v>
      </c>
      <c r="G4952">
        <v>78</v>
      </c>
      <c r="H4952">
        <v>0</v>
      </c>
      <c r="I4952">
        <v>19</v>
      </c>
      <c r="J4952">
        <v>0</v>
      </c>
      <c r="K4952">
        <f>_xlfn.XLOOKUP(FraudData[[#This Row],[amount]],AmountRules[Amount Min],AmountRules[Risk Points],,-1)</f>
        <v>0</v>
      </c>
      <c r="L4952">
        <f>_xlfn.XLOOKUP(FraudData[[#This Row],[transaction_hour]],TimeRules[Hour Min],TimeRules[Risk Points],,-1)</f>
        <v>3</v>
      </c>
      <c r="M4952">
        <f>_xlfn.XLOOKUP(FraudData[[#This Row],[foreign_transaction]],ForeignRules[Foreign Transaction],ForeignRules[Risk Points],0)</f>
        <v>0</v>
      </c>
      <c r="N4952">
        <f>_xlfn.XLOOKUP(FraudData[[#This Row],[location_mismatch]],Table10[Location Mismatch],Table10[Risk Points],0)</f>
        <v>0</v>
      </c>
      <c r="O4952">
        <f>_xlfn.XLOOKUP(FraudData[[#This Row],[device_trust_score]],DeviceRules[Device Min],DeviceRules[Risk Points],,-1)</f>
        <v>0</v>
      </c>
      <c r="P4952">
        <f>_xlfn.XLOOKUP(FraudData[[#This Row],[velocity_last_24h]],VelocityRules[Velocity Min],VelocityRules[Risk Points],,-1)</f>
        <v>0</v>
      </c>
      <c r="Q4952">
        <f>_xlfn.XLOOKUP(FraudData[[#This Row],[merchant_category]],MerchantRules[Merchant Category],MerchantRules[Risk Points],0)</f>
        <v>0</v>
      </c>
      <c r="R4952">
        <f>SUM(FraudData[[#This Row],[Amount Risk]:[Merchant Risk]])</f>
        <v>3</v>
      </c>
      <c r="S4952" t="str" cm="1">
        <f t="array" ref="S4952">_xlfn.IFS(FraudData[[#This Row],[Fraud Risk Score]]&gt;=8,"High Risk",FraudData[[#This Row],[Fraud Risk Score]]&gt;=6,"Medium Risk",TRUE,"Low Risk")</f>
        <v>Low Risk</v>
      </c>
    </row>
    <row r="4953" spans="1:19">
      <c r="A4953">
        <v>4952</v>
      </c>
      <c r="B4953">
        <v>9.4700000000000006</v>
      </c>
      <c r="C4953">
        <v>12</v>
      </c>
      <c r="D4953" t="s">
        <v>50</v>
      </c>
      <c r="E4953">
        <v>0</v>
      </c>
      <c r="F4953">
        <v>0</v>
      </c>
      <c r="G4953">
        <v>91</v>
      </c>
      <c r="H4953">
        <v>2</v>
      </c>
      <c r="I4953">
        <v>63</v>
      </c>
      <c r="J4953">
        <v>0</v>
      </c>
      <c r="K4953">
        <f>_xlfn.XLOOKUP(FraudData[[#This Row],[amount]],AmountRules[Amount Min],AmountRules[Risk Points],,-1)</f>
        <v>0</v>
      </c>
      <c r="L4953">
        <f>_xlfn.XLOOKUP(FraudData[[#This Row],[transaction_hour]],TimeRules[Hour Min],TimeRules[Risk Points],,-1)</f>
        <v>0</v>
      </c>
      <c r="M4953">
        <f>_xlfn.XLOOKUP(FraudData[[#This Row],[foreign_transaction]],ForeignRules[Foreign Transaction],ForeignRules[Risk Points],0)</f>
        <v>0</v>
      </c>
      <c r="N4953">
        <f>_xlfn.XLOOKUP(FraudData[[#This Row],[location_mismatch]],Table10[Location Mismatch],Table10[Risk Points],0)</f>
        <v>0</v>
      </c>
      <c r="O4953">
        <f>_xlfn.XLOOKUP(FraudData[[#This Row],[device_trust_score]],DeviceRules[Device Min],DeviceRules[Risk Points],,-1)</f>
        <v>0</v>
      </c>
      <c r="P4953">
        <f>_xlfn.XLOOKUP(FraudData[[#This Row],[velocity_last_24h]],VelocityRules[Velocity Min],VelocityRules[Risk Points],,-1)</f>
        <v>0</v>
      </c>
      <c r="Q4953">
        <f>_xlfn.XLOOKUP(FraudData[[#This Row],[merchant_category]],MerchantRules[Merchant Category],MerchantRules[Risk Points],0)</f>
        <v>0</v>
      </c>
      <c r="R4953">
        <f>SUM(FraudData[[#This Row],[Amount Risk]:[Merchant Risk]])</f>
        <v>0</v>
      </c>
      <c r="S4953" t="str" cm="1">
        <f t="array" ref="S4953">_xlfn.IFS(FraudData[[#This Row],[Fraud Risk Score]]&gt;=8,"High Risk",FraudData[[#This Row],[Fraud Risk Score]]&gt;=6,"Medium Risk",TRUE,"Low Risk")</f>
        <v>Low Risk</v>
      </c>
    </row>
    <row r="4954" spans="1:19">
      <c r="A4954">
        <v>4953</v>
      </c>
      <c r="B4954">
        <v>92.51</v>
      </c>
      <c r="C4954">
        <v>5</v>
      </c>
      <c r="D4954" t="s">
        <v>47</v>
      </c>
      <c r="E4954">
        <v>0</v>
      </c>
      <c r="F4954">
        <v>0</v>
      </c>
      <c r="G4954">
        <v>94</v>
      </c>
      <c r="H4954">
        <v>2</v>
      </c>
      <c r="I4954">
        <v>65</v>
      </c>
      <c r="J4954">
        <v>0</v>
      </c>
      <c r="K4954">
        <f>_xlfn.XLOOKUP(FraudData[[#This Row],[amount]],AmountRules[Amount Min],AmountRules[Risk Points],,-1)</f>
        <v>0</v>
      </c>
      <c r="L4954">
        <f>_xlfn.XLOOKUP(FraudData[[#This Row],[transaction_hour]],TimeRules[Hour Min],TimeRules[Risk Points],,-1)</f>
        <v>0</v>
      </c>
      <c r="M4954">
        <f>_xlfn.XLOOKUP(FraudData[[#This Row],[foreign_transaction]],ForeignRules[Foreign Transaction],ForeignRules[Risk Points],0)</f>
        <v>0</v>
      </c>
      <c r="N4954">
        <f>_xlfn.XLOOKUP(FraudData[[#This Row],[location_mismatch]],Table10[Location Mismatch],Table10[Risk Points],0)</f>
        <v>0</v>
      </c>
      <c r="O4954">
        <f>_xlfn.XLOOKUP(FraudData[[#This Row],[device_trust_score]],DeviceRules[Device Min],DeviceRules[Risk Points],,-1)</f>
        <v>0</v>
      </c>
      <c r="P4954">
        <f>_xlfn.XLOOKUP(FraudData[[#This Row],[velocity_last_24h]],VelocityRules[Velocity Min],VelocityRules[Risk Points],,-1)</f>
        <v>0</v>
      </c>
      <c r="Q4954">
        <f>_xlfn.XLOOKUP(FraudData[[#This Row],[merchant_category]],MerchantRules[Merchant Category],MerchantRules[Risk Points],0)</f>
        <v>0</v>
      </c>
      <c r="R4954">
        <f>SUM(FraudData[[#This Row],[Amount Risk]:[Merchant Risk]])</f>
        <v>0</v>
      </c>
      <c r="S4954" t="str" cm="1">
        <f t="array" ref="S4954">_xlfn.IFS(FraudData[[#This Row],[Fraud Risk Score]]&gt;=8,"High Risk",FraudData[[#This Row],[Fraud Risk Score]]&gt;=6,"Medium Risk",TRUE,"Low Risk")</f>
        <v>Low Risk</v>
      </c>
    </row>
    <row r="4955" spans="1:19">
      <c r="A4955">
        <v>4954</v>
      </c>
      <c r="B4955">
        <v>201.62</v>
      </c>
      <c r="C4955">
        <v>20</v>
      </c>
      <c r="D4955" t="s">
        <v>49</v>
      </c>
      <c r="E4955">
        <v>0</v>
      </c>
      <c r="F4955">
        <v>0</v>
      </c>
      <c r="G4955">
        <v>32</v>
      </c>
      <c r="H4955">
        <v>3</v>
      </c>
      <c r="I4955">
        <v>20</v>
      </c>
      <c r="J4955">
        <v>0</v>
      </c>
      <c r="K4955">
        <f>_xlfn.XLOOKUP(FraudData[[#This Row],[amount]],AmountRules[Amount Min],AmountRules[Risk Points],,-1)</f>
        <v>0</v>
      </c>
      <c r="L4955">
        <f>_xlfn.XLOOKUP(FraudData[[#This Row],[transaction_hour]],TimeRules[Hour Min],TimeRules[Risk Points],,-1)</f>
        <v>0</v>
      </c>
      <c r="M4955">
        <f>_xlfn.XLOOKUP(FraudData[[#This Row],[foreign_transaction]],ForeignRules[Foreign Transaction],ForeignRules[Risk Points],0)</f>
        <v>0</v>
      </c>
      <c r="N4955">
        <f>_xlfn.XLOOKUP(FraudData[[#This Row],[location_mismatch]],Table10[Location Mismatch],Table10[Risk Points],0)</f>
        <v>0</v>
      </c>
      <c r="O4955">
        <f>_xlfn.XLOOKUP(FraudData[[#This Row],[device_trust_score]],DeviceRules[Device Min],DeviceRules[Risk Points],,-1)</f>
        <v>2</v>
      </c>
      <c r="P4955">
        <f>_xlfn.XLOOKUP(FraudData[[#This Row],[velocity_last_24h]],VelocityRules[Velocity Min],VelocityRules[Risk Points],,-1)</f>
        <v>0</v>
      </c>
      <c r="Q4955">
        <f>_xlfn.XLOOKUP(FraudData[[#This Row],[merchant_category]],MerchantRules[Merchant Category],MerchantRules[Risk Points],0)</f>
        <v>1</v>
      </c>
      <c r="R4955">
        <f>SUM(FraudData[[#This Row],[Amount Risk]:[Merchant Risk]])</f>
        <v>3</v>
      </c>
      <c r="S4955" t="str" cm="1">
        <f t="array" ref="S4955">_xlfn.IFS(FraudData[[#This Row],[Fraud Risk Score]]&gt;=8,"High Risk",FraudData[[#This Row],[Fraud Risk Score]]&gt;=6,"Medium Risk",TRUE,"Low Risk")</f>
        <v>Low Risk</v>
      </c>
    </row>
    <row r="4956" spans="1:19">
      <c r="A4956">
        <v>4955</v>
      </c>
      <c r="B4956">
        <v>107.73</v>
      </c>
      <c r="C4956">
        <v>12</v>
      </c>
      <c r="D4956" t="s">
        <v>50</v>
      </c>
      <c r="E4956">
        <v>1</v>
      </c>
      <c r="F4956">
        <v>0</v>
      </c>
      <c r="G4956">
        <v>87</v>
      </c>
      <c r="H4956">
        <v>2</v>
      </c>
      <c r="I4956">
        <v>42</v>
      </c>
      <c r="J4956">
        <v>0</v>
      </c>
      <c r="K4956">
        <f>_xlfn.XLOOKUP(FraudData[[#This Row],[amount]],AmountRules[Amount Min],AmountRules[Risk Points],,-1)</f>
        <v>0</v>
      </c>
      <c r="L4956">
        <f>_xlfn.XLOOKUP(FraudData[[#This Row],[transaction_hour]],TimeRules[Hour Min],TimeRules[Risk Points],,-1)</f>
        <v>0</v>
      </c>
      <c r="M4956">
        <f>_xlfn.XLOOKUP(FraudData[[#This Row],[foreign_transaction]],ForeignRules[Foreign Transaction],ForeignRules[Risk Points],0)</f>
        <v>3</v>
      </c>
      <c r="N4956">
        <f>_xlfn.XLOOKUP(FraudData[[#This Row],[location_mismatch]],Table10[Location Mismatch],Table10[Risk Points],0)</f>
        <v>0</v>
      </c>
      <c r="O4956">
        <f>_xlfn.XLOOKUP(FraudData[[#This Row],[device_trust_score]],DeviceRules[Device Min],DeviceRules[Risk Points],,-1)</f>
        <v>0</v>
      </c>
      <c r="P4956">
        <f>_xlfn.XLOOKUP(FraudData[[#This Row],[velocity_last_24h]],VelocityRules[Velocity Min],VelocityRules[Risk Points],,-1)</f>
        <v>0</v>
      </c>
      <c r="Q4956">
        <f>_xlfn.XLOOKUP(FraudData[[#This Row],[merchant_category]],MerchantRules[Merchant Category],MerchantRules[Risk Points],0)</f>
        <v>0</v>
      </c>
      <c r="R4956">
        <f>SUM(FraudData[[#This Row],[Amount Risk]:[Merchant Risk]])</f>
        <v>3</v>
      </c>
      <c r="S4956" t="str" cm="1">
        <f t="array" ref="S4956">_xlfn.IFS(FraudData[[#This Row],[Fraud Risk Score]]&gt;=8,"High Risk",FraudData[[#This Row],[Fraud Risk Score]]&gt;=6,"Medium Risk",TRUE,"Low Risk")</f>
        <v>Low Risk</v>
      </c>
    </row>
    <row r="4957" spans="1:19">
      <c r="A4957">
        <v>4956</v>
      </c>
      <c r="B4957">
        <v>248.79</v>
      </c>
      <c r="C4957">
        <v>19</v>
      </c>
      <c r="D4957" t="s">
        <v>50</v>
      </c>
      <c r="E4957">
        <v>0</v>
      </c>
      <c r="F4957">
        <v>0</v>
      </c>
      <c r="G4957">
        <v>41</v>
      </c>
      <c r="H4957">
        <v>2</v>
      </c>
      <c r="I4957">
        <v>44</v>
      </c>
      <c r="J4957">
        <v>0</v>
      </c>
      <c r="K4957">
        <f>_xlfn.XLOOKUP(FraudData[[#This Row],[amount]],AmountRules[Amount Min],AmountRules[Risk Points],,-1)</f>
        <v>0</v>
      </c>
      <c r="L4957">
        <f>_xlfn.XLOOKUP(FraudData[[#This Row],[transaction_hour]],TimeRules[Hour Min],TimeRules[Risk Points],,-1)</f>
        <v>0</v>
      </c>
      <c r="M4957">
        <f>_xlfn.XLOOKUP(FraudData[[#This Row],[foreign_transaction]],ForeignRules[Foreign Transaction],ForeignRules[Risk Points],0)</f>
        <v>0</v>
      </c>
      <c r="N4957">
        <f>_xlfn.XLOOKUP(FraudData[[#This Row],[location_mismatch]],Table10[Location Mismatch],Table10[Risk Points],0)</f>
        <v>0</v>
      </c>
      <c r="O4957">
        <f>_xlfn.XLOOKUP(FraudData[[#This Row],[device_trust_score]],DeviceRules[Device Min],DeviceRules[Risk Points],,-1)</f>
        <v>2</v>
      </c>
      <c r="P4957">
        <f>_xlfn.XLOOKUP(FraudData[[#This Row],[velocity_last_24h]],VelocityRules[Velocity Min],VelocityRules[Risk Points],,-1)</f>
        <v>0</v>
      </c>
      <c r="Q4957">
        <f>_xlfn.XLOOKUP(FraudData[[#This Row],[merchant_category]],MerchantRules[Merchant Category],MerchantRules[Risk Points],0)</f>
        <v>0</v>
      </c>
      <c r="R4957">
        <f>SUM(FraudData[[#This Row],[Amount Risk]:[Merchant Risk]])</f>
        <v>2</v>
      </c>
      <c r="S4957" t="str" cm="1">
        <f t="array" ref="S4957">_xlfn.IFS(FraudData[[#This Row],[Fraud Risk Score]]&gt;=8,"High Risk",FraudData[[#This Row],[Fraud Risk Score]]&gt;=6,"Medium Risk",TRUE,"Low Risk")</f>
        <v>Low Risk</v>
      </c>
    </row>
    <row r="4958" spans="1:19">
      <c r="A4958">
        <v>4957</v>
      </c>
      <c r="B4958">
        <v>79.48</v>
      </c>
      <c r="C4958">
        <v>4</v>
      </c>
      <c r="D4958" t="s">
        <v>47</v>
      </c>
      <c r="E4958">
        <v>0</v>
      </c>
      <c r="F4958">
        <v>0</v>
      </c>
      <c r="G4958">
        <v>40</v>
      </c>
      <c r="H4958">
        <v>2</v>
      </c>
      <c r="I4958">
        <v>44</v>
      </c>
      <c r="J4958">
        <v>0</v>
      </c>
      <c r="K4958">
        <f>_xlfn.XLOOKUP(FraudData[[#This Row],[amount]],AmountRules[Amount Min],AmountRules[Risk Points],,-1)</f>
        <v>0</v>
      </c>
      <c r="L4958">
        <f>_xlfn.XLOOKUP(FraudData[[#This Row],[transaction_hour]],TimeRules[Hour Min],TimeRules[Risk Points],,-1)</f>
        <v>0</v>
      </c>
      <c r="M4958">
        <f>_xlfn.XLOOKUP(FraudData[[#This Row],[foreign_transaction]],ForeignRules[Foreign Transaction],ForeignRules[Risk Points],0)</f>
        <v>0</v>
      </c>
      <c r="N4958">
        <f>_xlfn.XLOOKUP(FraudData[[#This Row],[location_mismatch]],Table10[Location Mismatch],Table10[Risk Points],0)</f>
        <v>0</v>
      </c>
      <c r="O4958">
        <f>_xlfn.XLOOKUP(FraudData[[#This Row],[device_trust_score]],DeviceRules[Device Min],DeviceRules[Risk Points],,-1)</f>
        <v>2</v>
      </c>
      <c r="P4958">
        <f>_xlfn.XLOOKUP(FraudData[[#This Row],[velocity_last_24h]],VelocityRules[Velocity Min],VelocityRules[Risk Points],,-1)</f>
        <v>0</v>
      </c>
      <c r="Q4958">
        <f>_xlfn.XLOOKUP(FraudData[[#This Row],[merchant_category]],MerchantRules[Merchant Category],MerchantRules[Risk Points],0)</f>
        <v>0</v>
      </c>
      <c r="R4958">
        <f>SUM(FraudData[[#This Row],[Amount Risk]:[Merchant Risk]])</f>
        <v>2</v>
      </c>
      <c r="S4958" t="str" cm="1">
        <f t="array" ref="S4958">_xlfn.IFS(FraudData[[#This Row],[Fraud Risk Score]]&gt;=8,"High Risk",FraudData[[#This Row],[Fraud Risk Score]]&gt;=6,"Medium Risk",TRUE,"Low Risk")</f>
        <v>Low Risk</v>
      </c>
    </row>
    <row r="4959" spans="1:19">
      <c r="A4959">
        <v>4958</v>
      </c>
      <c r="B4959">
        <v>181.29</v>
      </c>
      <c r="C4959">
        <v>19</v>
      </c>
      <c r="D4959" t="s">
        <v>49</v>
      </c>
      <c r="E4959">
        <v>0</v>
      </c>
      <c r="F4959">
        <v>0</v>
      </c>
      <c r="G4959">
        <v>69</v>
      </c>
      <c r="H4959">
        <v>0</v>
      </c>
      <c r="I4959">
        <v>40</v>
      </c>
      <c r="J4959">
        <v>0</v>
      </c>
      <c r="K4959">
        <f>_xlfn.XLOOKUP(FraudData[[#This Row],[amount]],AmountRules[Amount Min],AmountRules[Risk Points],,-1)</f>
        <v>0</v>
      </c>
      <c r="L4959">
        <f>_xlfn.XLOOKUP(FraudData[[#This Row],[transaction_hour]],TimeRules[Hour Min],TimeRules[Risk Points],,-1)</f>
        <v>0</v>
      </c>
      <c r="M4959">
        <f>_xlfn.XLOOKUP(FraudData[[#This Row],[foreign_transaction]],ForeignRules[Foreign Transaction],ForeignRules[Risk Points],0)</f>
        <v>0</v>
      </c>
      <c r="N4959">
        <f>_xlfn.XLOOKUP(FraudData[[#This Row],[location_mismatch]],Table10[Location Mismatch],Table10[Risk Points],0)</f>
        <v>0</v>
      </c>
      <c r="O4959">
        <f>_xlfn.XLOOKUP(FraudData[[#This Row],[device_trust_score]],DeviceRules[Device Min],DeviceRules[Risk Points],,-1)</f>
        <v>1</v>
      </c>
      <c r="P4959">
        <f>_xlfn.XLOOKUP(FraudData[[#This Row],[velocity_last_24h]],VelocityRules[Velocity Min],VelocityRules[Risk Points],,-1)</f>
        <v>0</v>
      </c>
      <c r="Q4959">
        <f>_xlfn.XLOOKUP(FraudData[[#This Row],[merchant_category]],MerchantRules[Merchant Category],MerchantRules[Risk Points],0)</f>
        <v>1</v>
      </c>
      <c r="R4959">
        <f>SUM(FraudData[[#This Row],[Amount Risk]:[Merchant Risk]])</f>
        <v>2</v>
      </c>
      <c r="S4959" t="str" cm="1">
        <f t="array" ref="S4959">_xlfn.IFS(FraudData[[#This Row],[Fraud Risk Score]]&gt;=8,"High Risk",FraudData[[#This Row],[Fraud Risk Score]]&gt;=6,"Medium Risk",TRUE,"Low Risk")</f>
        <v>Low Risk</v>
      </c>
    </row>
    <row r="4960" spans="1:19">
      <c r="A4960">
        <v>4959</v>
      </c>
      <c r="B4960">
        <v>37.14</v>
      </c>
      <c r="C4960">
        <v>13</v>
      </c>
      <c r="D4960" t="s">
        <v>49</v>
      </c>
      <c r="E4960">
        <v>0</v>
      </c>
      <c r="F4960">
        <v>0</v>
      </c>
      <c r="G4960">
        <v>92</v>
      </c>
      <c r="H4960">
        <v>2</v>
      </c>
      <c r="I4960">
        <v>26</v>
      </c>
      <c r="J4960">
        <v>0</v>
      </c>
      <c r="K4960">
        <f>_xlfn.XLOOKUP(FraudData[[#This Row],[amount]],AmountRules[Amount Min],AmountRules[Risk Points],,-1)</f>
        <v>0</v>
      </c>
      <c r="L4960">
        <f>_xlfn.XLOOKUP(FraudData[[#This Row],[transaction_hour]],TimeRules[Hour Min],TimeRules[Risk Points],,-1)</f>
        <v>0</v>
      </c>
      <c r="M4960">
        <f>_xlfn.XLOOKUP(FraudData[[#This Row],[foreign_transaction]],ForeignRules[Foreign Transaction],ForeignRules[Risk Points],0)</f>
        <v>0</v>
      </c>
      <c r="N4960">
        <f>_xlfn.XLOOKUP(FraudData[[#This Row],[location_mismatch]],Table10[Location Mismatch],Table10[Risk Points],0)</f>
        <v>0</v>
      </c>
      <c r="O4960">
        <f>_xlfn.XLOOKUP(FraudData[[#This Row],[device_trust_score]],DeviceRules[Device Min],DeviceRules[Risk Points],,-1)</f>
        <v>0</v>
      </c>
      <c r="P4960">
        <f>_xlfn.XLOOKUP(FraudData[[#This Row],[velocity_last_24h]],VelocityRules[Velocity Min],VelocityRules[Risk Points],,-1)</f>
        <v>0</v>
      </c>
      <c r="Q4960">
        <f>_xlfn.XLOOKUP(FraudData[[#This Row],[merchant_category]],MerchantRules[Merchant Category],MerchantRules[Risk Points],0)</f>
        <v>1</v>
      </c>
      <c r="R4960">
        <f>SUM(FraudData[[#This Row],[Amount Risk]:[Merchant Risk]])</f>
        <v>1</v>
      </c>
      <c r="S4960" t="str" cm="1">
        <f t="array" ref="S4960">_xlfn.IFS(FraudData[[#This Row],[Fraud Risk Score]]&gt;=8,"High Risk",FraudData[[#This Row],[Fraud Risk Score]]&gt;=6,"Medium Risk",TRUE,"Low Risk")</f>
        <v>Low Risk</v>
      </c>
    </row>
    <row r="4961" spans="1:19">
      <c r="A4961">
        <v>4960</v>
      </c>
      <c r="B4961">
        <v>249.08</v>
      </c>
      <c r="C4961">
        <v>12</v>
      </c>
      <c r="D4961" t="s">
        <v>48</v>
      </c>
      <c r="E4961">
        <v>0</v>
      </c>
      <c r="F4961">
        <v>0</v>
      </c>
      <c r="G4961">
        <v>34</v>
      </c>
      <c r="H4961">
        <v>1</v>
      </c>
      <c r="I4961">
        <v>53</v>
      </c>
      <c r="J4961">
        <v>0</v>
      </c>
      <c r="K4961">
        <f>_xlfn.XLOOKUP(FraudData[[#This Row],[amount]],AmountRules[Amount Min],AmountRules[Risk Points],,-1)</f>
        <v>0</v>
      </c>
      <c r="L4961">
        <f>_xlfn.XLOOKUP(FraudData[[#This Row],[transaction_hour]],TimeRules[Hour Min],TimeRules[Risk Points],,-1)</f>
        <v>0</v>
      </c>
      <c r="M4961">
        <f>_xlfn.XLOOKUP(FraudData[[#This Row],[foreign_transaction]],ForeignRules[Foreign Transaction],ForeignRules[Risk Points],0)</f>
        <v>0</v>
      </c>
      <c r="N4961">
        <f>_xlfn.XLOOKUP(FraudData[[#This Row],[location_mismatch]],Table10[Location Mismatch],Table10[Risk Points],0)</f>
        <v>0</v>
      </c>
      <c r="O4961">
        <f>_xlfn.XLOOKUP(FraudData[[#This Row],[device_trust_score]],DeviceRules[Device Min],DeviceRules[Risk Points],,-1)</f>
        <v>2</v>
      </c>
      <c r="P4961">
        <f>_xlfn.XLOOKUP(FraudData[[#This Row],[velocity_last_24h]],VelocityRules[Velocity Min],VelocityRules[Risk Points],,-1)</f>
        <v>0</v>
      </c>
      <c r="Q4961">
        <f>_xlfn.XLOOKUP(FraudData[[#This Row],[merchant_category]],MerchantRules[Merchant Category],MerchantRules[Risk Points],0)</f>
        <v>0</v>
      </c>
      <c r="R4961">
        <f>SUM(FraudData[[#This Row],[Amount Risk]:[Merchant Risk]])</f>
        <v>2</v>
      </c>
      <c r="S4961" t="str" cm="1">
        <f t="array" ref="S4961">_xlfn.IFS(FraudData[[#This Row],[Fraud Risk Score]]&gt;=8,"High Risk",FraudData[[#This Row],[Fraud Risk Score]]&gt;=6,"Medium Risk",TRUE,"Low Risk")</f>
        <v>Low Risk</v>
      </c>
    </row>
    <row r="4962" spans="1:19">
      <c r="A4962">
        <v>4961</v>
      </c>
      <c r="B4962">
        <v>142.02000000000001</v>
      </c>
      <c r="C4962">
        <v>13</v>
      </c>
      <c r="D4962" t="s">
        <v>49</v>
      </c>
      <c r="E4962">
        <v>0</v>
      </c>
      <c r="F4962">
        <v>1</v>
      </c>
      <c r="G4962">
        <v>43</v>
      </c>
      <c r="H4962">
        <v>0</v>
      </c>
      <c r="I4962">
        <v>28</v>
      </c>
      <c r="J4962">
        <v>0</v>
      </c>
      <c r="K4962">
        <f>_xlfn.XLOOKUP(FraudData[[#This Row],[amount]],AmountRules[Amount Min],AmountRules[Risk Points],,-1)</f>
        <v>0</v>
      </c>
      <c r="L4962">
        <f>_xlfn.XLOOKUP(FraudData[[#This Row],[transaction_hour]],TimeRules[Hour Min],TimeRules[Risk Points],,-1)</f>
        <v>0</v>
      </c>
      <c r="M4962">
        <f>_xlfn.XLOOKUP(FraudData[[#This Row],[foreign_transaction]],ForeignRules[Foreign Transaction],ForeignRules[Risk Points],0)</f>
        <v>0</v>
      </c>
      <c r="N4962">
        <f>_xlfn.XLOOKUP(FraudData[[#This Row],[location_mismatch]],Table10[Location Mismatch],Table10[Risk Points],0)</f>
        <v>3</v>
      </c>
      <c r="O4962">
        <f>_xlfn.XLOOKUP(FraudData[[#This Row],[device_trust_score]],DeviceRules[Device Min],DeviceRules[Risk Points],,-1)</f>
        <v>2</v>
      </c>
      <c r="P4962">
        <f>_xlfn.XLOOKUP(FraudData[[#This Row],[velocity_last_24h]],VelocityRules[Velocity Min],VelocityRules[Risk Points],,-1)</f>
        <v>0</v>
      </c>
      <c r="Q4962">
        <f>_xlfn.XLOOKUP(FraudData[[#This Row],[merchant_category]],MerchantRules[Merchant Category],MerchantRules[Risk Points],0)</f>
        <v>1</v>
      </c>
      <c r="R4962">
        <f>SUM(FraudData[[#This Row],[Amount Risk]:[Merchant Risk]])</f>
        <v>6</v>
      </c>
      <c r="S4962" t="str" cm="1">
        <f t="array" ref="S4962">_xlfn.IFS(FraudData[[#This Row],[Fraud Risk Score]]&gt;=8,"High Risk",FraudData[[#This Row],[Fraud Risk Score]]&gt;=6,"Medium Risk",TRUE,"Low Risk")</f>
        <v>Medium Risk</v>
      </c>
    </row>
    <row r="4963" spans="1:19">
      <c r="A4963">
        <v>4962</v>
      </c>
      <c r="B4963">
        <v>41.08</v>
      </c>
      <c r="C4963">
        <v>7</v>
      </c>
      <c r="D4963" t="s">
        <v>50</v>
      </c>
      <c r="E4963">
        <v>0</v>
      </c>
      <c r="F4963">
        <v>0</v>
      </c>
      <c r="G4963">
        <v>63</v>
      </c>
      <c r="H4963">
        <v>3</v>
      </c>
      <c r="I4963">
        <v>56</v>
      </c>
      <c r="J4963">
        <v>0</v>
      </c>
      <c r="K4963">
        <f>_xlfn.XLOOKUP(FraudData[[#This Row],[amount]],AmountRules[Amount Min],AmountRules[Risk Points],,-1)</f>
        <v>0</v>
      </c>
      <c r="L4963">
        <f>_xlfn.XLOOKUP(FraudData[[#This Row],[transaction_hour]],TimeRules[Hour Min],TimeRules[Risk Points],,-1)</f>
        <v>0</v>
      </c>
      <c r="M4963">
        <f>_xlfn.XLOOKUP(FraudData[[#This Row],[foreign_transaction]],ForeignRules[Foreign Transaction],ForeignRules[Risk Points],0)</f>
        <v>0</v>
      </c>
      <c r="N4963">
        <f>_xlfn.XLOOKUP(FraudData[[#This Row],[location_mismatch]],Table10[Location Mismatch],Table10[Risk Points],0)</f>
        <v>0</v>
      </c>
      <c r="O4963">
        <f>_xlfn.XLOOKUP(FraudData[[#This Row],[device_trust_score]],DeviceRules[Device Min],DeviceRules[Risk Points],,-1)</f>
        <v>1</v>
      </c>
      <c r="P4963">
        <f>_xlfn.XLOOKUP(FraudData[[#This Row],[velocity_last_24h]],VelocityRules[Velocity Min],VelocityRules[Risk Points],,-1)</f>
        <v>0</v>
      </c>
      <c r="Q4963">
        <f>_xlfn.XLOOKUP(FraudData[[#This Row],[merchant_category]],MerchantRules[Merchant Category],MerchantRules[Risk Points],0)</f>
        <v>0</v>
      </c>
      <c r="R4963">
        <f>SUM(FraudData[[#This Row],[Amount Risk]:[Merchant Risk]])</f>
        <v>1</v>
      </c>
      <c r="S4963" t="str" cm="1">
        <f t="array" ref="S4963">_xlfn.IFS(FraudData[[#This Row],[Fraud Risk Score]]&gt;=8,"High Risk",FraudData[[#This Row],[Fraud Risk Score]]&gt;=6,"Medium Risk",TRUE,"Low Risk")</f>
        <v>Low Risk</v>
      </c>
    </row>
    <row r="4964" spans="1:19">
      <c r="A4964">
        <v>4963</v>
      </c>
      <c r="B4964">
        <v>62.13</v>
      </c>
      <c r="C4964">
        <v>15</v>
      </c>
      <c r="D4964" t="s">
        <v>48</v>
      </c>
      <c r="E4964">
        <v>0</v>
      </c>
      <c r="F4964">
        <v>0</v>
      </c>
      <c r="G4964">
        <v>74</v>
      </c>
      <c r="H4964">
        <v>3</v>
      </c>
      <c r="I4964">
        <v>24</v>
      </c>
      <c r="J4964">
        <v>0</v>
      </c>
      <c r="K4964">
        <f>_xlfn.XLOOKUP(FraudData[[#This Row],[amount]],AmountRules[Amount Min],AmountRules[Risk Points],,-1)</f>
        <v>0</v>
      </c>
      <c r="L4964">
        <f>_xlfn.XLOOKUP(FraudData[[#This Row],[transaction_hour]],TimeRules[Hour Min],TimeRules[Risk Points],,-1)</f>
        <v>0</v>
      </c>
      <c r="M4964">
        <f>_xlfn.XLOOKUP(FraudData[[#This Row],[foreign_transaction]],ForeignRules[Foreign Transaction],ForeignRules[Risk Points],0)</f>
        <v>0</v>
      </c>
      <c r="N4964">
        <f>_xlfn.XLOOKUP(FraudData[[#This Row],[location_mismatch]],Table10[Location Mismatch],Table10[Risk Points],0)</f>
        <v>0</v>
      </c>
      <c r="O4964">
        <f>_xlfn.XLOOKUP(FraudData[[#This Row],[device_trust_score]],DeviceRules[Device Min],DeviceRules[Risk Points],,-1)</f>
        <v>0</v>
      </c>
      <c r="P4964">
        <f>_xlfn.XLOOKUP(FraudData[[#This Row],[velocity_last_24h]],VelocityRules[Velocity Min],VelocityRules[Risk Points],,-1)</f>
        <v>0</v>
      </c>
      <c r="Q4964">
        <f>_xlfn.XLOOKUP(FraudData[[#This Row],[merchant_category]],MerchantRules[Merchant Category],MerchantRules[Risk Points],0)</f>
        <v>0</v>
      </c>
      <c r="R4964">
        <f>SUM(FraudData[[#This Row],[Amount Risk]:[Merchant Risk]])</f>
        <v>0</v>
      </c>
      <c r="S4964" t="str" cm="1">
        <f t="array" ref="S4964">_xlfn.IFS(FraudData[[#This Row],[Fraud Risk Score]]&gt;=8,"High Risk",FraudData[[#This Row],[Fraud Risk Score]]&gt;=6,"Medium Risk",TRUE,"Low Risk")</f>
        <v>Low Risk</v>
      </c>
    </row>
    <row r="4965" spans="1:19">
      <c r="A4965">
        <v>4964</v>
      </c>
      <c r="B4965">
        <v>248.53</v>
      </c>
      <c r="C4965">
        <v>12</v>
      </c>
      <c r="D4965" t="s">
        <v>49</v>
      </c>
      <c r="E4965">
        <v>0</v>
      </c>
      <c r="F4965">
        <v>1</v>
      </c>
      <c r="G4965">
        <v>84</v>
      </c>
      <c r="H4965">
        <v>0</v>
      </c>
      <c r="I4965">
        <v>30</v>
      </c>
      <c r="J4965">
        <v>0</v>
      </c>
      <c r="K4965">
        <f>_xlfn.XLOOKUP(FraudData[[#This Row],[amount]],AmountRules[Amount Min],AmountRules[Risk Points],,-1)</f>
        <v>0</v>
      </c>
      <c r="L4965">
        <f>_xlfn.XLOOKUP(FraudData[[#This Row],[transaction_hour]],TimeRules[Hour Min],TimeRules[Risk Points],,-1)</f>
        <v>0</v>
      </c>
      <c r="M4965">
        <f>_xlfn.XLOOKUP(FraudData[[#This Row],[foreign_transaction]],ForeignRules[Foreign Transaction],ForeignRules[Risk Points],0)</f>
        <v>0</v>
      </c>
      <c r="N4965">
        <f>_xlfn.XLOOKUP(FraudData[[#This Row],[location_mismatch]],Table10[Location Mismatch],Table10[Risk Points],0)</f>
        <v>3</v>
      </c>
      <c r="O4965">
        <f>_xlfn.XLOOKUP(FraudData[[#This Row],[device_trust_score]],DeviceRules[Device Min],DeviceRules[Risk Points],,-1)</f>
        <v>0</v>
      </c>
      <c r="P4965">
        <f>_xlfn.XLOOKUP(FraudData[[#This Row],[velocity_last_24h]],VelocityRules[Velocity Min],VelocityRules[Risk Points],,-1)</f>
        <v>0</v>
      </c>
      <c r="Q4965">
        <f>_xlfn.XLOOKUP(FraudData[[#This Row],[merchant_category]],MerchantRules[Merchant Category],MerchantRules[Risk Points],0)</f>
        <v>1</v>
      </c>
      <c r="R4965">
        <f>SUM(FraudData[[#This Row],[Amount Risk]:[Merchant Risk]])</f>
        <v>4</v>
      </c>
      <c r="S4965" t="str" cm="1">
        <f t="array" ref="S4965">_xlfn.IFS(FraudData[[#This Row],[Fraud Risk Score]]&gt;=8,"High Risk",FraudData[[#This Row],[Fraud Risk Score]]&gt;=6,"Medium Risk",TRUE,"Low Risk")</f>
        <v>Low Risk</v>
      </c>
    </row>
    <row r="4966" spans="1:19">
      <c r="A4966">
        <v>4965</v>
      </c>
      <c r="B4966">
        <v>118.61</v>
      </c>
      <c r="C4966">
        <v>23</v>
      </c>
      <c r="D4966" t="s">
        <v>47</v>
      </c>
      <c r="E4966">
        <v>0</v>
      </c>
      <c r="F4966">
        <v>0</v>
      </c>
      <c r="G4966">
        <v>92</v>
      </c>
      <c r="H4966">
        <v>3</v>
      </c>
      <c r="I4966">
        <v>24</v>
      </c>
      <c r="J4966">
        <v>0</v>
      </c>
      <c r="K4966">
        <f>_xlfn.XLOOKUP(FraudData[[#This Row],[amount]],AmountRules[Amount Min],AmountRules[Risk Points],,-1)</f>
        <v>0</v>
      </c>
      <c r="L4966">
        <f>_xlfn.XLOOKUP(FraudData[[#This Row],[transaction_hour]],TimeRules[Hour Min],TimeRules[Risk Points],,-1)</f>
        <v>1</v>
      </c>
      <c r="M4966">
        <f>_xlfn.XLOOKUP(FraudData[[#This Row],[foreign_transaction]],ForeignRules[Foreign Transaction],ForeignRules[Risk Points],0)</f>
        <v>0</v>
      </c>
      <c r="N4966">
        <f>_xlfn.XLOOKUP(FraudData[[#This Row],[location_mismatch]],Table10[Location Mismatch],Table10[Risk Points],0)</f>
        <v>0</v>
      </c>
      <c r="O4966">
        <f>_xlfn.XLOOKUP(FraudData[[#This Row],[device_trust_score]],DeviceRules[Device Min],DeviceRules[Risk Points],,-1)</f>
        <v>0</v>
      </c>
      <c r="P4966">
        <f>_xlfn.XLOOKUP(FraudData[[#This Row],[velocity_last_24h]],VelocityRules[Velocity Min],VelocityRules[Risk Points],,-1)</f>
        <v>0</v>
      </c>
      <c r="Q4966">
        <f>_xlfn.XLOOKUP(FraudData[[#This Row],[merchant_category]],MerchantRules[Merchant Category],MerchantRules[Risk Points],0)</f>
        <v>0</v>
      </c>
      <c r="R4966">
        <f>SUM(FraudData[[#This Row],[Amount Risk]:[Merchant Risk]])</f>
        <v>1</v>
      </c>
      <c r="S4966" t="str" cm="1">
        <f t="array" ref="S4966">_xlfn.IFS(FraudData[[#This Row],[Fraud Risk Score]]&gt;=8,"High Risk",FraudData[[#This Row],[Fraud Risk Score]]&gt;=6,"Medium Risk",TRUE,"Low Risk")</f>
        <v>Low Risk</v>
      </c>
    </row>
    <row r="4967" spans="1:19">
      <c r="A4967">
        <v>4966</v>
      </c>
      <c r="B4967">
        <v>43.81</v>
      </c>
      <c r="C4967">
        <v>14</v>
      </c>
      <c r="D4967" t="s">
        <v>50</v>
      </c>
      <c r="E4967">
        <v>0</v>
      </c>
      <c r="F4967">
        <v>0</v>
      </c>
      <c r="G4967">
        <v>56</v>
      </c>
      <c r="H4967">
        <v>3</v>
      </c>
      <c r="I4967">
        <v>59</v>
      </c>
      <c r="J4967">
        <v>0</v>
      </c>
      <c r="K4967">
        <f>_xlfn.XLOOKUP(FraudData[[#This Row],[amount]],AmountRules[Amount Min],AmountRules[Risk Points],,-1)</f>
        <v>0</v>
      </c>
      <c r="L4967">
        <f>_xlfn.XLOOKUP(FraudData[[#This Row],[transaction_hour]],TimeRules[Hour Min],TimeRules[Risk Points],,-1)</f>
        <v>0</v>
      </c>
      <c r="M4967">
        <f>_xlfn.XLOOKUP(FraudData[[#This Row],[foreign_transaction]],ForeignRules[Foreign Transaction],ForeignRules[Risk Points],0)</f>
        <v>0</v>
      </c>
      <c r="N4967">
        <f>_xlfn.XLOOKUP(FraudData[[#This Row],[location_mismatch]],Table10[Location Mismatch],Table10[Risk Points],0)</f>
        <v>0</v>
      </c>
      <c r="O4967">
        <f>_xlfn.XLOOKUP(FraudData[[#This Row],[device_trust_score]],DeviceRules[Device Min],DeviceRules[Risk Points],,-1)</f>
        <v>1</v>
      </c>
      <c r="P4967">
        <f>_xlfn.XLOOKUP(FraudData[[#This Row],[velocity_last_24h]],VelocityRules[Velocity Min],VelocityRules[Risk Points],,-1)</f>
        <v>0</v>
      </c>
      <c r="Q4967">
        <f>_xlfn.XLOOKUP(FraudData[[#This Row],[merchant_category]],MerchantRules[Merchant Category],MerchantRules[Risk Points],0)</f>
        <v>0</v>
      </c>
      <c r="R4967">
        <f>SUM(FraudData[[#This Row],[Amount Risk]:[Merchant Risk]])</f>
        <v>1</v>
      </c>
      <c r="S4967" t="str" cm="1">
        <f t="array" ref="S4967">_xlfn.IFS(FraudData[[#This Row],[Fraud Risk Score]]&gt;=8,"High Risk",FraudData[[#This Row],[Fraud Risk Score]]&gt;=6,"Medium Risk",TRUE,"Low Risk")</f>
        <v>Low Risk</v>
      </c>
    </row>
    <row r="4968" spans="1:19">
      <c r="A4968">
        <v>4967</v>
      </c>
      <c r="B4968">
        <v>615.51</v>
      </c>
      <c r="C4968">
        <v>18</v>
      </c>
      <c r="D4968" t="s">
        <v>46</v>
      </c>
      <c r="E4968">
        <v>0</v>
      </c>
      <c r="F4968">
        <v>0</v>
      </c>
      <c r="G4968">
        <v>88</v>
      </c>
      <c r="H4968">
        <v>4</v>
      </c>
      <c r="I4968">
        <v>64</v>
      </c>
      <c r="J4968">
        <v>0</v>
      </c>
      <c r="K4968">
        <f>_xlfn.XLOOKUP(FraudData[[#This Row],[amount]],AmountRules[Amount Min],AmountRules[Risk Points],,-1)</f>
        <v>1</v>
      </c>
      <c r="L4968">
        <f>_xlfn.XLOOKUP(FraudData[[#This Row],[transaction_hour]],TimeRules[Hour Min],TimeRules[Risk Points],,-1)</f>
        <v>0</v>
      </c>
      <c r="M4968">
        <f>_xlfn.XLOOKUP(FraudData[[#This Row],[foreign_transaction]],ForeignRules[Foreign Transaction],ForeignRules[Risk Points],0)</f>
        <v>0</v>
      </c>
      <c r="N4968">
        <f>_xlfn.XLOOKUP(FraudData[[#This Row],[location_mismatch]],Table10[Location Mismatch],Table10[Risk Points],0)</f>
        <v>0</v>
      </c>
      <c r="O4968">
        <f>_xlfn.XLOOKUP(FraudData[[#This Row],[device_trust_score]],DeviceRules[Device Min],DeviceRules[Risk Points],,-1)</f>
        <v>0</v>
      </c>
      <c r="P4968">
        <f>_xlfn.XLOOKUP(FraudData[[#This Row],[velocity_last_24h]],VelocityRules[Velocity Min],VelocityRules[Risk Points],,-1)</f>
        <v>0</v>
      </c>
      <c r="Q4968">
        <f>_xlfn.XLOOKUP(FraudData[[#This Row],[merchant_category]],MerchantRules[Merchant Category],MerchantRules[Risk Points],0)</f>
        <v>0</v>
      </c>
      <c r="R4968">
        <f>SUM(FraudData[[#This Row],[Amount Risk]:[Merchant Risk]])</f>
        <v>1</v>
      </c>
      <c r="S4968" t="str" cm="1">
        <f t="array" ref="S4968">_xlfn.IFS(FraudData[[#This Row],[Fraud Risk Score]]&gt;=8,"High Risk",FraudData[[#This Row],[Fraud Risk Score]]&gt;=6,"Medium Risk",TRUE,"Low Risk")</f>
        <v>Low Risk</v>
      </c>
    </row>
    <row r="4969" spans="1:19">
      <c r="A4969">
        <v>4968</v>
      </c>
      <c r="B4969">
        <v>226.03</v>
      </c>
      <c r="C4969">
        <v>0</v>
      </c>
      <c r="D4969" t="s">
        <v>47</v>
      </c>
      <c r="E4969">
        <v>0</v>
      </c>
      <c r="F4969">
        <v>0</v>
      </c>
      <c r="G4969">
        <v>48</v>
      </c>
      <c r="H4969">
        <v>1</v>
      </c>
      <c r="I4969">
        <v>60</v>
      </c>
      <c r="J4969">
        <v>0</v>
      </c>
      <c r="K4969">
        <f>_xlfn.XLOOKUP(FraudData[[#This Row],[amount]],AmountRules[Amount Min],AmountRules[Risk Points],,-1)</f>
        <v>0</v>
      </c>
      <c r="L4969">
        <f>_xlfn.XLOOKUP(FraudData[[#This Row],[transaction_hour]],TimeRules[Hour Min],TimeRules[Risk Points],,-1)</f>
        <v>3</v>
      </c>
      <c r="M4969">
        <f>_xlfn.XLOOKUP(FraudData[[#This Row],[foreign_transaction]],ForeignRules[Foreign Transaction],ForeignRules[Risk Points],0)</f>
        <v>0</v>
      </c>
      <c r="N4969">
        <f>_xlfn.XLOOKUP(FraudData[[#This Row],[location_mismatch]],Table10[Location Mismatch],Table10[Risk Points],0)</f>
        <v>0</v>
      </c>
      <c r="O4969">
        <f>_xlfn.XLOOKUP(FraudData[[#This Row],[device_trust_score]],DeviceRules[Device Min],DeviceRules[Risk Points],,-1)</f>
        <v>2</v>
      </c>
      <c r="P4969">
        <f>_xlfn.XLOOKUP(FraudData[[#This Row],[velocity_last_24h]],VelocityRules[Velocity Min],VelocityRules[Risk Points],,-1)</f>
        <v>0</v>
      </c>
      <c r="Q4969">
        <f>_xlfn.XLOOKUP(FraudData[[#This Row],[merchant_category]],MerchantRules[Merchant Category],MerchantRules[Risk Points],0)</f>
        <v>0</v>
      </c>
      <c r="R4969">
        <f>SUM(FraudData[[#This Row],[Amount Risk]:[Merchant Risk]])</f>
        <v>5</v>
      </c>
      <c r="S4969" t="str" cm="1">
        <f t="array" ref="S4969">_xlfn.IFS(FraudData[[#This Row],[Fraud Risk Score]]&gt;=8,"High Risk",FraudData[[#This Row],[Fraud Risk Score]]&gt;=6,"Medium Risk",TRUE,"Low Risk")</f>
        <v>Low Risk</v>
      </c>
    </row>
    <row r="4970" spans="1:19">
      <c r="A4970">
        <v>4969</v>
      </c>
      <c r="B4970">
        <v>566.95000000000005</v>
      </c>
      <c r="C4970">
        <v>21</v>
      </c>
      <c r="D4970" t="s">
        <v>47</v>
      </c>
      <c r="E4970">
        <v>0</v>
      </c>
      <c r="F4970">
        <v>0</v>
      </c>
      <c r="G4970">
        <v>52</v>
      </c>
      <c r="H4970">
        <v>2</v>
      </c>
      <c r="I4970">
        <v>30</v>
      </c>
      <c r="J4970">
        <v>0</v>
      </c>
      <c r="K4970">
        <f>_xlfn.XLOOKUP(FraudData[[#This Row],[amount]],AmountRules[Amount Min],AmountRules[Risk Points],,-1)</f>
        <v>1</v>
      </c>
      <c r="L4970">
        <f>_xlfn.XLOOKUP(FraudData[[#This Row],[transaction_hour]],TimeRules[Hour Min],TimeRules[Risk Points],,-1)</f>
        <v>0</v>
      </c>
      <c r="M4970">
        <f>_xlfn.XLOOKUP(FraudData[[#This Row],[foreign_transaction]],ForeignRules[Foreign Transaction],ForeignRules[Risk Points],0)</f>
        <v>0</v>
      </c>
      <c r="N4970">
        <f>_xlfn.XLOOKUP(FraudData[[#This Row],[location_mismatch]],Table10[Location Mismatch],Table10[Risk Points],0)</f>
        <v>0</v>
      </c>
      <c r="O4970">
        <f>_xlfn.XLOOKUP(FraudData[[#This Row],[device_trust_score]],DeviceRules[Device Min],DeviceRules[Risk Points],,-1)</f>
        <v>1</v>
      </c>
      <c r="P4970">
        <f>_xlfn.XLOOKUP(FraudData[[#This Row],[velocity_last_24h]],VelocityRules[Velocity Min],VelocityRules[Risk Points],,-1)</f>
        <v>0</v>
      </c>
      <c r="Q4970">
        <f>_xlfn.XLOOKUP(FraudData[[#This Row],[merchant_category]],MerchantRules[Merchant Category],MerchantRules[Risk Points],0)</f>
        <v>0</v>
      </c>
      <c r="R4970">
        <f>SUM(FraudData[[#This Row],[Amount Risk]:[Merchant Risk]])</f>
        <v>2</v>
      </c>
      <c r="S4970" t="str" cm="1">
        <f t="array" ref="S4970">_xlfn.IFS(FraudData[[#This Row],[Fraud Risk Score]]&gt;=8,"High Risk",FraudData[[#This Row],[Fraud Risk Score]]&gt;=6,"Medium Risk",TRUE,"Low Risk")</f>
        <v>Low Risk</v>
      </c>
    </row>
    <row r="4971" spans="1:19">
      <c r="A4971">
        <v>4970</v>
      </c>
      <c r="B4971">
        <v>100.27</v>
      </c>
      <c r="C4971">
        <v>1</v>
      </c>
      <c r="D4971" t="s">
        <v>49</v>
      </c>
      <c r="E4971">
        <v>0</v>
      </c>
      <c r="F4971">
        <v>1</v>
      </c>
      <c r="G4971">
        <v>47</v>
      </c>
      <c r="H4971">
        <v>5</v>
      </c>
      <c r="I4971">
        <v>23</v>
      </c>
      <c r="J4971">
        <v>1</v>
      </c>
      <c r="K4971">
        <f>_xlfn.XLOOKUP(FraudData[[#This Row],[amount]],AmountRules[Amount Min],AmountRules[Risk Points],,-1)</f>
        <v>0</v>
      </c>
      <c r="L4971">
        <f>_xlfn.XLOOKUP(FraudData[[#This Row],[transaction_hour]],TimeRules[Hour Min],TimeRules[Risk Points],,-1)</f>
        <v>3</v>
      </c>
      <c r="M4971">
        <f>_xlfn.XLOOKUP(FraudData[[#This Row],[foreign_transaction]],ForeignRules[Foreign Transaction],ForeignRules[Risk Points],0)</f>
        <v>0</v>
      </c>
      <c r="N4971">
        <f>_xlfn.XLOOKUP(FraudData[[#This Row],[location_mismatch]],Table10[Location Mismatch],Table10[Risk Points],0)</f>
        <v>3</v>
      </c>
      <c r="O4971">
        <f>_xlfn.XLOOKUP(FraudData[[#This Row],[device_trust_score]],DeviceRules[Device Min],DeviceRules[Risk Points],,-1)</f>
        <v>2</v>
      </c>
      <c r="P4971">
        <f>_xlfn.XLOOKUP(FraudData[[#This Row],[velocity_last_24h]],VelocityRules[Velocity Min],VelocityRules[Risk Points],,-1)</f>
        <v>3</v>
      </c>
      <c r="Q4971">
        <f>_xlfn.XLOOKUP(FraudData[[#This Row],[merchant_category]],MerchantRules[Merchant Category],MerchantRules[Risk Points],0)</f>
        <v>1</v>
      </c>
      <c r="R4971">
        <f>SUM(FraudData[[#This Row],[Amount Risk]:[Merchant Risk]])</f>
        <v>12</v>
      </c>
      <c r="S4971" t="str" cm="1">
        <f t="array" ref="S4971">_xlfn.IFS(FraudData[[#This Row],[Fraud Risk Score]]&gt;=8,"High Risk",FraudData[[#This Row],[Fraud Risk Score]]&gt;=6,"Medium Risk",TRUE,"Low Risk")</f>
        <v>High Risk</v>
      </c>
    </row>
    <row r="4972" spans="1:19">
      <c r="A4972">
        <v>4971</v>
      </c>
      <c r="B4972">
        <v>116.02</v>
      </c>
      <c r="C4972">
        <v>17</v>
      </c>
      <c r="D4972" t="s">
        <v>48</v>
      </c>
      <c r="E4972">
        <v>0</v>
      </c>
      <c r="F4972">
        <v>0</v>
      </c>
      <c r="G4972">
        <v>87</v>
      </c>
      <c r="H4972">
        <v>4</v>
      </c>
      <c r="I4972">
        <v>21</v>
      </c>
      <c r="J4972">
        <v>0</v>
      </c>
      <c r="K4972">
        <f>_xlfn.XLOOKUP(FraudData[[#This Row],[amount]],AmountRules[Amount Min],AmountRules[Risk Points],,-1)</f>
        <v>0</v>
      </c>
      <c r="L4972">
        <f>_xlfn.XLOOKUP(FraudData[[#This Row],[transaction_hour]],TimeRules[Hour Min],TimeRules[Risk Points],,-1)</f>
        <v>0</v>
      </c>
      <c r="M4972">
        <f>_xlfn.XLOOKUP(FraudData[[#This Row],[foreign_transaction]],ForeignRules[Foreign Transaction],ForeignRules[Risk Points],0)</f>
        <v>0</v>
      </c>
      <c r="N4972">
        <f>_xlfn.XLOOKUP(FraudData[[#This Row],[location_mismatch]],Table10[Location Mismatch],Table10[Risk Points],0)</f>
        <v>0</v>
      </c>
      <c r="O4972">
        <f>_xlfn.XLOOKUP(FraudData[[#This Row],[device_trust_score]],DeviceRules[Device Min],DeviceRules[Risk Points],,-1)</f>
        <v>0</v>
      </c>
      <c r="P4972">
        <f>_xlfn.XLOOKUP(FraudData[[#This Row],[velocity_last_24h]],VelocityRules[Velocity Min],VelocityRules[Risk Points],,-1)</f>
        <v>0</v>
      </c>
      <c r="Q4972">
        <f>_xlfn.XLOOKUP(FraudData[[#This Row],[merchant_category]],MerchantRules[Merchant Category],MerchantRules[Risk Points],0)</f>
        <v>0</v>
      </c>
      <c r="R4972">
        <f>SUM(FraudData[[#This Row],[Amount Risk]:[Merchant Risk]])</f>
        <v>0</v>
      </c>
      <c r="S4972" t="str" cm="1">
        <f t="array" ref="S4972">_xlfn.IFS(FraudData[[#This Row],[Fraud Risk Score]]&gt;=8,"High Risk",FraudData[[#This Row],[Fraud Risk Score]]&gt;=6,"Medium Risk",TRUE,"Low Risk")</f>
        <v>Low Risk</v>
      </c>
    </row>
    <row r="4973" spans="1:19">
      <c r="A4973">
        <v>4972</v>
      </c>
      <c r="B4973">
        <v>410.82</v>
      </c>
      <c r="C4973">
        <v>18</v>
      </c>
      <c r="D4973" t="s">
        <v>48</v>
      </c>
      <c r="E4973">
        <v>0</v>
      </c>
      <c r="F4973">
        <v>0</v>
      </c>
      <c r="G4973">
        <v>80</v>
      </c>
      <c r="H4973">
        <v>2</v>
      </c>
      <c r="I4973">
        <v>60</v>
      </c>
      <c r="J4973">
        <v>0</v>
      </c>
      <c r="K4973">
        <f>_xlfn.XLOOKUP(FraudData[[#This Row],[amount]],AmountRules[Amount Min],AmountRules[Risk Points],,-1)</f>
        <v>0</v>
      </c>
      <c r="L4973">
        <f>_xlfn.XLOOKUP(FraudData[[#This Row],[transaction_hour]],TimeRules[Hour Min],TimeRules[Risk Points],,-1)</f>
        <v>0</v>
      </c>
      <c r="M4973">
        <f>_xlfn.XLOOKUP(FraudData[[#This Row],[foreign_transaction]],ForeignRules[Foreign Transaction],ForeignRules[Risk Points],0)</f>
        <v>0</v>
      </c>
      <c r="N4973">
        <f>_xlfn.XLOOKUP(FraudData[[#This Row],[location_mismatch]],Table10[Location Mismatch],Table10[Risk Points],0)</f>
        <v>0</v>
      </c>
      <c r="O4973">
        <f>_xlfn.XLOOKUP(FraudData[[#This Row],[device_trust_score]],DeviceRules[Device Min],DeviceRules[Risk Points],,-1)</f>
        <v>0</v>
      </c>
      <c r="P4973">
        <f>_xlfn.XLOOKUP(FraudData[[#This Row],[velocity_last_24h]],VelocityRules[Velocity Min],VelocityRules[Risk Points],,-1)</f>
        <v>0</v>
      </c>
      <c r="Q4973">
        <f>_xlfn.XLOOKUP(FraudData[[#This Row],[merchant_category]],MerchantRules[Merchant Category],MerchantRules[Risk Points],0)</f>
        <v>0</v>
      </c>
      <c r="R4973">
        <f>SUM(FraudData[[#This Row],[Amount Risk]:[Merchant Risk]])</f>
        <v>0</v>
      </c>
      <c r="S4973" t="str" cm="1">
        <f t="array" ref="S4973">_xlfn.IFS(FraudData[[#This Row],[Fraud Risk Score]]&gt;=8,"High Risk",FraudData[[#This Row],[Fraud Risk Score]]&gt;=6,"Medium Risk",TRUE,"Low Risk")</f>
        <v>Low Risk</v>
      </c>
    </row>
    <row r="4974" spans="1:19">
      <c r="A4974">
        <v>4973</v>
      </c>
      <c r="B4974">
        <v>134.02000000000001</v>
      </c>
      <c r="C4974">
        <v>7</v>
      </c>
      <c r="D4974" t="s">
        <v>50</v>
      </c>
      <c r="E4974">
        <v>0</v>
      </c>
      <c r="F4974">
        <v>0</v>
      </c>
      <c r="G4974">
        <v>97</v>
      </c>
      <c r="H4974">
        <v>1</v>
      </c>
      <c r="I4974">
        <v>42</v>
      </c>
      <c r="J4974">
        <v>0</v>
      </c>
      <c r="K4974">
        <f>_xlfn.XLOOKUP(FraudData[[#This Row],[amount]],AmountRules[Amount Min],AmountRules[Risk Points],,-1)</f>
        <v>0</v>
      </c>
      <c r="L4974">
        <f>_xlfn.XLOOKUP(FraudData[[#This Row],[transaction_hour]],TimeRules[Hour Min],TimeRules[Risk Points],,-1)</f>
        <v>0</v>
      </c>
      <c r="M4974">
        <f>_xlfn.XLOOKUP(FraudData[[#This Row],[foreign_transaction]],ForeignRules[Foreign Transaction],ForeignRules[Risk Points],0)</f>
        <v>0</v>
      </c>
      <c r="N4974">
        <f>_xlfn.XLOOKUP(FraudData[[#This Row],[location_mismatch]],Table10[Location Mismatch],Table10[Risk Points],0)</f>
        <v>0</v>
      </c>
      <c r="O4974">
        <f>_xlfn.XLOOKUP(FraudData[[#This Row],[device_trust_score]],DeviceRules[Device Min],DeviceRules[Risk Points],,-1)</f>
        <v>0</v>
      </c>
      <c r="P4974">
        <f>_xlfn.XLOOKUP(FraudData[[#This Row],[velocity_last_24h]],VelocityRules[Velocity Min],VelocityRules[Risk Points],,-1)</f>
        <v>0</v>
      </c>
      <c r="Q4974">
        <f>_xlfn.XLOOKUP(FraudData[[#This Row],[merchant_category]],MerchantRules[Merchant Category],MerchantRules[Risk Points],0)</f>
        <v>0</v>
      </c>
      <c r="R4974">
        <f>SUM(FraudData[[#This Row],[Amount Risk]:[Merchant Risk]])</f>
        <v>0</v>
      </c>
      <c r="S4974" t="str" cm="1">
        <f t="array" ref="S4974">_xlfn.IFS(FraudData[[#This Row],[Fraud Risk Score]]&gt;=8,"High Risk",FraudData[[#This Row],[Fraud Risk Score]]&gt;=6,"Medium Risk",TRUE,"Low Risk")</f>
        <v>Low Risk</v>
      </c>
    </row>
    <row r="4975" spans="1:19">
      <c r="A4975">
        <v>4974</v>
      </c>
      <c r="B4975">
        <v>221.14</v>
      </c>
      <c r="C4975">
        <v>2</v>
      </c>
      <c r="D4975" t="s">
        <v>49</v>
      </c>
      <c r="E4975">
        <v>1</v>
      </c>
      <c r="F4975">
        <v>0</v>
      </c>
      <c r="G4975">
        <v>90</v>
      </c>
      <c r="H4975">
        <v>3</v>
      </c>
      <c r="I4975">
        <v>37</v>
      </c>
      <c r="J4975">
        <v>0</v>
      </c>
      <c r="K4975">
        <f>_xlfn.XLOOKUP(FraudData[[#This Row],[amount]],AmountRules[Amount Min],AmountRules[Risk Points],,-1)</f>
        <v>0</v>
      </c>
      <c r="L4975">
        <f>_xlfn.XLOOKUP(FraudData[[#This Row],[transaction_hour]],TimeRules[Hour Min],TimeRules[Risk Points],,-1)</f>
        <v>3</v>
      </c>
      <c r="M4975">
        <f>_xlfn.XLOOKUP(FraudData[[#This Row],[foreign_transaction]],ForeignRules[Foreign Transaction],ForeignRules[Risk Points],0)</f>
        <v>3</v>
      </c>
      <c r="N4975">
        <f>_xlfn.XLOOKUP(FraudData[[#This Row],[location_mismatch]],Table10[Location Mismatch],Table10[Risk Points],0)</f>
        <v>0</v>
      </c>
      <c r="O4975">
        <f>_xlfn.XLOOKUP(FraudData[[#This Row],[device_trust_score]],DeviceRules[Device Min],DeviceRules[Risk Points],,-1)</f>
        <v>0</v>
      </c>
      <c r="P4975">
        <f>_xlfn.XLOOKUP(FraudData[[#This Row],[velocity_last_24h]],VelocityRules[Velocity Min],VelocityRules[Risk Points],,-1)</f>
        <v>0</v>
      </c>
      <c r="Q4975">
        <f>_xlfn.XLOOKUP(FraudData[[#This Row],[merchant_category]],MerchantRules[Merchant Category],MerchantRules[Risk Points],0)</f>
        <v>1</v>
      </c>
      <c r="R4975">
        <f>SUM(FraudData[[#This Row],[Amount Risk]:[Merchant Risk]])</f>
        <v>7</v>
      </c>
      <c r="S4975" t="str" cm="1">
        <f t="array" ref="S4975">_xlfn.IFS(FraudData[[#This Row],[Fraud Risk Score]]&gt;=8,"High Risk",FraudData[[#This Row],[Fraud Risk Score]]&gt;=6,"Medium Risk",TRUE,"Low Risk")</f>
        <v>Medium Risk</v>
      </c>
    </row>
    <row r="4976" spans="1:19">
      <c r="A4976">
        <v>4975</v>
      </c>
      <c r="B4976">
        <v>52.31</v>
      </c>
      <c r="C4976">
        <v>22</v>
      </c>
      <c r="D4976" t="s">
        <v>48</v>
      </c>
      <c r="E4976">
        <v>0</v>
      </c>
      <c r="F4976">
        <v>0</v>
      </c>
      <c r="G4976">
        <v>62</v>
      </c>
      <c r="H4976">
        <v>6</v>
      </c>
      <c r="I4976">
        <v>26</v>
      </c>
      <c r="J4976">
        <v>0</v>
      </c>
      <c r="K4976">
        <f>_xlfn.XLOOKUP(FraudData[[#This Row],[amount]],AmountRules[Amount Min],AmountRules[Risk Points],,-1)</f>
        <v>0</v>
      </c>
      <c r="L4976">
        <f>_xlfn.XLOOKUP(FraudData[[#This Row],[transaction_hour]],TimeRules[Hour Min],TimeRules[Risk Points],,-1)</f>
        <v>0</v>
      </c>
      <c r="M4976">
        <f>_xlfn.XLOOKUP(FraudData[[#This Row],[foreign_transaction]],ForeignRules[Foreign Transaction],ForeignRules[Risk Points],0)</f>
        <v>0</v>
      </c>
      <c r="N4976">
        <f>_xlfn.XLOOKUP(FraudData[[#This Row],[location_mismatch]],Table10[Location Mismatch],Table10[Risk Points],0)</f>
        <v>0</v>
      </c>
      <c r="O4976">
        <f>_xlfn.XLOOKUP(FraudData[[#This Row],[device_trust_score]],DeviceRules[Device Min],DeviceRules[Risk Points],,-1)</f>
        <v>1</v>
      </c>
      <c r="P4976">
        <f>_xlfn.XLOOKUP(FraudData[[#This Row],[velocity_last_24h]],VelocityRules[Velocity Min],VelocityRules[Risk Points],,-1)</f>
        <v>3</v>
      </c>
      <c r="Q4976">
        <f>_xlfn.XLOOKUP(FraudData[[#This Row],[merchant_category]],MerchantRules[Merchant Category],MerchantRules[Risk Points],0)</f>
        <v>0</v>
      </c>
      <c r="R4976">
        <f>SUM(FraudData[[#This Row],[Amount Risk]:[Merchant Risk]])</f>
        <v>4</v>
      </c>
      <c r="S4976" t="str" cm="1">
        <f t="array" ref="S4976">_xlfn.IFS(FraudData[[#This Row],[Fraud Risk Score]]&gt;=8,"High Risk",FraudData[[#This Row],[Fraud Risk Score]]&gt;=6,"Medium Risk",TRUE,"Low Risk")</f>
        <v>Low Risk</v>
      </c>
    </row>
    <row r="4977" spans="1:19">
      <c r="A4977">
        <v>4976</v>
      </c>
      <c r="B4977">
        <v>106.54</v>
      </c>
      <c r="C4977">
        <v>13</v>
      </c>
      <c r="D4977" t="s">
        <v>46</v>
      </c>
      <c r="E4977">
        <v>0</v>
      </c>
      <c r="F4977">
        <v>0</v>
      </c>
      <c r="G4977">
        <v>52</v>
      </c>
      <c r="H4977">
        <v>0</v>
      </c>
      <c r="I4977">
        <v>42</v>
      </c>
      <c r="J4977">
        <v>0</v>
      </c>
      <c r="K4977">
        <f>_xlfn.XLOOKUP(FraudData[[#This Row],[amount]],AmountRules[Amount Min],AmountRules[Risk Points],,-1)</f>
        <v>0</v>
      </c>
      <c r="L4977">
        <f>_xlfn.XLOOKUP(FraudData[[#This Row],[transaction_hour]],TimeRules[Hour Min],TimeRules[Risk Points],,-1)</f>
        <v>0</v>
      </c>
      <c r="M4977">
        <f>_xlfn.XLOOKUP(FraudData[[#This Row],[foreign_transaction]],ForeignRules[Foreign Transaction],ForeignRules[Risk Points],0)</f>
        <v>0</v>
      </c>
      <c r="N4977">
        <f>_xlfn.XLOOKUP(FraudData[[#This Row],[location_mismatch]],Table10[Location Mismatch],Table10[Risk Points],0)</f>
        <v>0</v>
      </c>
      <c r="O4977">
        <f>_xlfn.XLOOKUP(FraudData[[#This Row],[device_trust_score]],DeviceRules[Device Min],DeviceRules[Risk Points],,-1)</f>
        <v>1</v>
      </c>
      <c r="P4977">
        <f>_xlfn.XLOOKUP(FraudData[[#This Row],[velocity_last_24h]],VelocityRules[Velocity Min],VelocityRules[Risk Points],,-1)</f>
        <v>0</v>
      </c>
      <c r="Q4977">
        <f>_xlfn.XLOOKUP(FraudData[[#This Row],[merchant_category]],MerchantRules[Merchant Category],MerchantRules[Risk Points],0)</f>
        <v>0</v>
      </c>
      <c r="R4977">
        <f>SUM(FraudData[[#This Row],[Amount Risk]:[Merchant Risk]])</f>
        <v>1</v>
      </c>
      <c r="S4977" t="str" cm="1">
        <f t="array" ref="S4977">_xlfn.IFS(FraudData[[#This Row],[Fraud Risk Score]]&gt;=8,"High Risk",FraudData[[#This Row],[Fraud Risk Score]]&gt;=6,"Medium Risk",TRUE,"Low Risk")</f>
        <v>Low Risk</v>
      </c>
    </row>
    <row r="4978" spans="1:19">
      <c r="A4978">
        <v>4977</v>
      </c>
      <c r="B4978">
        <v>23.72</v>
      </c>
      <c r="C4978">
        <v>8</v>
      </c>
      <c r="D4978" t="s">
        <v>49</v>
      </c>
      <c r="E4978">
        <v>0</v>
      </c>
      <c r="F4978">
        <v>0</v>
      </c>
      <c r="G4978">
        <v>50</v>
      </c>
      <c r="H4978">
        <v>4</v>
      </c>
      <c r="I4978">
        <v>54</v>
      </c>
      <c r="J4978">
        <v>0</v>
      </c>
      <c r="K4978">
        <f>_xlfn.XLOOKUP(FraudData[[#This Row],[amount]],AmountRules[Amount Min],AmountRules[Risk Points],,-1)</f>
        <v>0</v>
      </c>
      <c r="L4978">
        <f>_xlfn.XLOOKUP(FraudData[[#This Row],[transaction_hour]],TimeRules[Hour Min],TimeRules[Risk Points],,-1)</f>
        <v>0</v>
      </c>
      <c r="M4978">
        <f>_xlfn.XLOOKUP(FraudData[[#This Row],[foreign_transaction]],ForeignRules[Foreign Transaction],ForeignRules[Risk Points],0)</f>
        <v>0</v>
      </c>
      <c r="N4978">
        <f>_xlfn.XLOOKUP(FraudData[[#This Row],[location_mismatch]],Table10[Location Mismatch],Table10[Risk Points],0)</f>
        <v>0</v>
      </c>
      <c r="O4978">
        <f>_xlfn.XLOOKUP(FraudData[[#This Row],[device_trust_score]],DeviceRules[Device Min],DeviceRules[Risk Points],,-1)</f>
        <v>1</v>
      </c>
      <c r="P4978">
        <f>_xlfn.XLOOKUP(FraudData[[#This Row],[velocity_last_24h]],VelocityRules[Velocity Min],VelocityRules[Risk Points],,-1)</f>
        <v>0</v>
      </c>
      <c r="Q4978">
        <f>_xlfn.XLOOKUP(FraudData[[#This Row],[merchant_category]],MerchantRules[Merchant Category],MerchantRules[Risk Points],0)</f>
        <v>1</v>
      </c>
      <c r="R4978">
        <f>SUM(FraudData[[#This Row],[Amount Risk]:[Merchant Risk]])</f>
        <v>2</v>
      </c>
      <c r="S4978" t="str" cm="1">
        <f t="array" ref="S4978">_xlfn.IFS(FraudData[[#This Row],[Fraud Risk Score]]&gt;=8,"High Risk",FraudData[[#This Row],[Fraud Risk Score]]&gt;=6,"Medium Risk",TRUE,"Low Risk")</f>
        <v>Low Risk</v>
      </c>
    </row>
    <row r="4979" spans="1:19">
      <c r="A4979">
        <v>4978</v>
      </c>
      <c r="B4979">
        <v>41.52</v>
      </c>
      <c r="C4979">
        <v>7</v>
      </c>
      <c r="D4979" t="s">
        <v>49</v>
      </c>
      <c r="E4979">
        <v>0</v>
      </c>
      <c r="F4979">
        <v>0</v>
      </c>
      <c r="G4979">
        <v>84</v>
      </c>
      <c r="H4979">
        <v>1</v>
      </c>
      <c r="I4979">
        <v>26</v>
      </c>
      <c r="J4979">
        <v>0</v>
      </c>
      <c r="K4979">
        <f>_xlfn.XLOOKUP(FraudData[[#This Row],[amount]],AmountRules[Amount Min],AmountRules[Risk Points],,-1)</f>
        <v>0</v>
      </c>
      <c r="L4979">
        <f>_xlfn.XLOOKUP(FraudData[[#This Row],[transaction_hour]],TimeRules[Hour Min],TimeRules[Risk Points],,-1)</f>
        <v>0</v>
      </c>
      <c r="M4979">
        <f>_xlfn.XLOOKUP(FraudData[[#This Row],[foreign_transaction]],ForeignRules[Foreign Transaction],ForeignRules[Risk Points],0)</f>
        <v>0</v>
      </c>
      <c r="N4979">
        <f>_xlfn.XLOOKUP(FraudData[[#This Row],[location_mismatch]],Table10[Location Mismatch],Table10[Risk Points],0)</f>
        <v>0</v>
      </c>
      <c r="O4979">
        <f>_xlfn.XLOOKUP(FraudData[[#This Row],[device_trust_score]],DeviceRules[Device Min],DeviceRules[Risk Points],,-1)</f>
        <v>0</v>
      </c>
      <c r="P4979">
        <f>_xlfn.XLOOKUP(FraudData[[#This Row],[velocity_last_24h]],VelocityRules[Velocity Min],VelocityRules[Risk Points],,-1)</f>
        <v>0</v>
      </c>
      <c r="Q4979">
        <f>_xlfn.XLOOKUP(FraudData[[#This Row],[merchant_category]],MerchantRules[Merchant Category],MerchantRules[Risk Points],0)</f>
        <v>1</v>
      </c>
      <c r="R4979">
        <f>SUM(FraudData[[#This Row],[Amount Risk]:[Merchant Risk]])</f>
        <v>1</v>
      </c>
      <c r="S4979" t="str" cm="1">
        <f t="array" ref="S4979">_xlfn.IFS(FraudData[[#This Row],[Fraud Risk Score]]&gt;=8,"High Risk",FraudData[[#This Row],[Fraud Risk Score]]&gt;=6,"Medium Risk",TRUE,"Low Risk")</f>
        <v>Low Risk</v>
      </c>
    </row>
    <row r="4980" spans="1:19">
      <c r="A4980">
        <v>4979</v>
      </c>
      <c r="B4980">
        <v>0.17</v>
      </c>
      <c r="C4980">
        <v>16</v>
      </c>
      <c r="D4980" t="s">
        <v>48</v>
      </c>
      <c r="E4980">
        <v>0</v>
      </c>
      <c r="F4980">
        <v>0</v>
      </c>
      <c r="G4980">
        <v>84</v>
      </c>
      <c r="H4980">
        <v>1</v>
      </c>
      <c r="I4980">
        <v>58</v>
      </c>
      <c r="J4980">
        <v>0</v>
      </c>
      <c r="K4980">
        <f>_xlfn.XLOOKUP(FraudData[[#This Row],[amount]],AmountRules[Amount Min],AmountRules[Risk Points],,-1)</f>
        <v>0</v>
      </c>
      <c r="L4980">
        <f>_xlfn.XLOOKUP(FraudData[[#This Row],[transaction_hour]],TimeRules[Hour Min],TimeRules[Risk Points],,-1)</f>
        <v>0</v>
      </c>
      <c r="M4980">
        <f>_xlfn.XLOOKUP(FraudData[[#This Row],[foreign_transaction]],ForeignRules[Foreign Transaction],ForeignRules[Risk Points],0)</f>
        <v>0</v>
      </c>
      <c r="N4980">
        <f>_xlfn.XLOOKUP(FraudData[[#This Row],[location_mismatch]],Table10[Location Mismatch],Table10[Risk Points],0)</f>
        <v>0</v>
      </c>
      <c r="O4980">
        <f>_xlfn.XLOOKUP(FraudData[[#This Row],[device_trust_score]],DeviceRules[Device Min],DeviceRules[Risk Points],,-1)</f>
        <v>0</v>
      </c>
      <c r="P4980">
        <f>_xlfn.XLOOKUP(FraudData[[#This Row],[velocity_last_24h]],VelocityRules[Velocity Min],VelocityRules[Risk Points],,-1)</f>
        <v>0</v>
      </c>
      <c r="Q4980">
        <f>_xlfn.XLOOKUP(FraudData[[#This Row],[merchant_category]],MerchantRules[Merchant Category],MerchantRules[Risk Points],0)</f>
        <v>0</v>
      </c>
      <c r="R4980">
        <f>SUM(FraudData[[#This Row],[Amount Risk]:[Merchant Risk]])</f>
        <v>0</v>
      </c>
      <c r="S4980" t="str" cm="1">
        <f t="array" ref="S4980">_xlfn.IFS(FraudData[[#This Row],[Fraud Risk Score]]&gt;=8,"High Risk",FraudData[[#This Row],[Fraud Risk Score]]&gt;=6,"Medium Risk",TRUE,"Low Risk")</f>
        <v>Low Risk</v>
      </c>
    </row>
    <row r="4981" spans="1:19">
      <c r="A4981">
        <v>4980</v>
      </c>
      <c r="B4981">
        <v>7.21</v>
      </c>
      <c r="C4981">
        <v>22</v>
      </c>
      <c r="D4981" t="s">
        <v>47</v>
      </c>
      <c r="E4981">
        <v>0</v>
      </c>
      <c r="F4981">
        <v>0</v>
      </c>
      <c r="G4981">
        <v>79</v>
      </c>
      <c r="H4981">
        <v>1</v>
      </c>
      <c r="I4981">
        <v>61</v>
      </c>
      <c r="J4981">
        <v>0</v>
      </c>
      <c r="K4981">
        <f>_xlfn.XLOOKUP(FraudData[[#This Row],[amount]],AmountRules[Amount Min],AmountRules[Risk Points],,-1)</f>
        <v>0</v>
      </c>
      <c r="L4981">
        <f>_xlfn.XLOOKUP(FraudData[[#This Row],[transaction_hour]],TimeRules[Hour Min],TimeRules[Risk Points],,-1)</f>
        <v>0</v>
      </c>
      <c r="M4981">
        <f>_xlfn.XLOOKUP(FraudData[[#This Row],[foreign_transaction]],ForeignRules[Foreign Transaction],ForeignRules[Risk Points],0)</f>
        <v>0</v>
      </c>
      <c r="N4981">
        <f>_xlfn.XLOOKUP(FraudData[[#This Row],[location_mismatch]],Table10[Location Mismatch],Table10[Risk Points],0)</f>
        <v>0</v>
      </c>
      <c r="O4981">
        <f>_xlfn.XLOOKUP(FraudData[[#This Row],[device_trust_score]],DeviceRules[Device Min],DeviceRules[Risk Points],,-1)</f>
        <v>0</v>
      </c>
      <c r="P4981">
        <f>_xlfn.XLOOKUP(FraudData[[#This Row],[velocity_last_24h]],VelocityRules[Velocity Min],VelocityRules[Risk Points],,-1)</f>
        <v>0</v>
      </c>
      <c r="Q4981">
        <f>_xlfn.XLOOKUP(FraudData[[#This Row],[merchant_category]],MerchantRules[Merchant Category],MerchantRules[Risk Points],0)</f>
        <v>0</v>
      </c>
      <c r="R4981">
        <f>SUM(FraudData[[#This Row],[Amount Risk]:[Merchant Risk]])</f>
        <v>0</v>
      </c>
      <c r="S4981" t="str" cm="1">
        <f t="array" ref="S4981">_xlfn.IFS(FraudData[[#This Row],[Fraud Risk Score]]&gt;=8,"High Risk",FraudData[[#This Row],[Fraud Risk Score]]&gt;=6,"Medium Risk",TRUE,"Low Risk")</f>
        <v>Low Risk</v>
      </c>
    </row>
    <row r="4982" spans="1:19">
      <c r="A4982">
        <v>4981</v>
      </c>
      <c r="B4982">
        <v>681.24</v>
      </c>
      <c r="C4982">
        <v>22</v>
      </c>
      <c r="D4982" t="s">
        <v>49</v>
      </c>
      <c r="E4982">
        <v>0</v>
      </c>
      <c r="F4982">
        <v>0</v>
      </c>
      <c r="G4982">
        <v>49</v>
      </c>
      <c r="H4982">
        <v>2</v>
      </c>
      <c r="I4982">
        <v>36</v>
      </c>
      <c r="J4982">
        <v>0</v>
      </c>
      <c r="K4982">
        <f>_xlfn.XLOOKUP(FraudData[[#This Row],[amount]],AmountRules[Amount Min],AmountRules[Risk Points],,-1)</f>
        <v>1</v>
      </c>
      <c r="L4982">
        <f>_xlfn.XLOOKUP(FraudData[[#This Row],[transaction_hour]],TimeRules[Hour Min],TimeRules[Risk Points],,-1)</f>
        <v>0</v>
      </c>
      <c r="M4982">
        <f>_xlfn.XLOOKUP(FraudData[[#This Row],[foreign_transaction]],ForeignRules[Foreign Transaction],ForeignRules[Risk Points],0)</f>
        <v>0</v>
      </c>
      <c r="N4982">
        <f>_xlfn.XLOOKUP(FraudData[[#This Row],[location_mismatch]],Table10[Location Mismatch],Table10[Risk Points],0)</f>
        <v>0</v>
      </c>
      <c r="O4982">
        <f>_xlfn.XLOOKUP(FraudData[[#This Row],[device_trust_score]],DeviceRules[Device Min],DeviceRules[Risk Points],,-1)</f>
        <v>2</v>
      </c>
      <c r="P4982">
        <f>_xlfn.XLOOKUP(FraudData[[#This Row],[velocity_last_24h]],VelocityRules[Velocity Min],VelocityRules[Risk Points],,-1)</f>
        <v>0</v>
      </c>
      <c r="Q4982">
        <f>_xlfn.XLOOKUP(FraudData[[#This Row],[merchant_category]],MerchantRules[Merchant Category],MerchantRules[Risk Points],0)</f>
        <v>1</v>
      </c>
      <c r="R4982">
        <f>SUM(FraudData[[#This Row],[Amount Risk]:[Merchant Risk]])</f>
        <v>4</v>
      </c>
      <c r="S4982" t="str" cm="1">
        <f t="array" ref="S4982">_xlfn.IFS(FraudData[[#This Row],[Fraud Risk Score]]&gt;=8,"High Risk",FraudData[[#This Row],[Fraud Risk Score]]&gt;=6,"Medium Risk",TRUE,"Low Risk")</f>
        <v>Low Risk</v>
      </c>
    </row>
    <row r="4983" spans="1:19">
      <c r="A4983">
        <v>4982</v>
      </c>
      <c r="B4983">
        <v>49.96</v>
      </c>
      <c r="C4983">
        <v>23</v>
      </c>
      <c r="D4983" t="s">
        <v>47</v>
      </c>
      <c r="E4983">
        <v>0</v>
      </c>
      <c r="F4983">
        <v>0</v>
      </c>
      <c r="G4983">
        <v>45</v>
      </c>
      <c r="H4983">
        <v>1</v>
      </c>
      <c r="I4983">
        <v>29</v>
      </c>
      <c r="J4983">
        <v>0</v>
      </c>
      <c r="K4983">
        <f>_xlfn.XLOOKUP(FraudData[[#This Row],[amount]],AmountRules[Amount Min],AmountRules[Risk Points],,-1)</f>
        <v>0</v>
      </c>
      <c r="L4983">
        <f>_xlfn.XLOOKUP(FraudData[[#This Row],[transaction_hour]],TimeRules[Hour Min],TimeRules[Risk Points],,-1)</f>
        <v>1</v>
      </c>
      <c r="M4983">
        <f>_xlfn.XLOOKUP(FraudData[[#This Row],[foreign_transaction]],ForeignRules[Foreign Transaction],ForeignRules[Risk Points],0)</f>
        <v>0</v>
      </c>
      <c r="N4983">
        <f>_xlfn.XLOOKUP(FraudData[[#This Row],[location_mismatch]],Table10[Location Mismatch],Table10[Risk Points],0)</f>
        <v>0</v>
      </c>
      <c r="O4983">
        <f>_xlfn.XLOOKUP(FraudData[[#This Row],[device_trust_score]],DeviceRules[Device Min],DeviceRules[Risk Points],,-1)</f>
        <v>2</v>
      </c>
      <c r="P4983">
        <f>_xlfn.XLOOKUP(FraudData[[#This Row],[velocity_last_24h]],VelocityRules[Velocity Min],VelocityRules[Risk Points],,-1)</f>
        <v>0</v>
      </c>
      <c r="Q4983">
        <f>_xlfn.XLOOKUP(FraudData[[#This Row],[merchant_category]],MerchantRules[Merchant Category],MerchantRules[Risk Points],0)</f>
        <v>0</v>
      </c>
      <c r="R4983">
        <f>SUM(FraudData[[#This Row],[Amount Risk]:[Merchant Risk]])</f>
        <v>3</v>
      </c>
      <c r="S4983" t="str" cm="1">
        <f t="array" ref="S4983">_xlfn.IFS(FraudData[[#This Row],[Fraud Risk Score]]&gt;=8,"High Risk",FraudData[[#This Row],[Fraud Risk Score]]&gt;=6,"Medium Risk",TRUE,"Low Risk")</f>
        <v>Low Risk</v>
      </c>
    </row>
    <row r="4984" spans="1:19">
      <c r="A4984">
        <v>4983</v>
      </c>
      <c r="B4984">
        <v>195.95</v>
      </c>
      <c r="C4984">
        <v>15</v>
      </c>
      <c r="D4984" t="s">
        <v>50</v>
      </c>
      <c r="E4984">
        <v>0</v>
      </c>
      <c r="F4984">
        <v>0</v>
      </c>
      <c r="G4984">
        <v>49</v>
      </c>
      <c r="H4984">
        <v>3</v>
      </c>
      <c r="I4984">
        <v>52</v>
      </c>
      <c r="J4984">
        <v>0</v>
      </c>
      <c r="K4984">
        <f>_xlfn.XLOOKUP(FraudData[[#This Row],[amount]],AmountRules[Amount Min],AmountRules[Risk Points],,-1)</f>
        <v>0</v>
      </c>
      <c r="L4984">
        <f>_xlfn.XLOOKUP(FraudData[[#This Row],[transaction_hour]],TimeRules[Hour Min],TimeRules[Risk Points],,-1)</f>
        <v>0</v>
      </c>
      <c r="M4984">
        <f>_xlfn.XLOOKUP(FraudData[[#This Row],[foreign_transaction]],ForeignRules[Foreign Transaction],ForeignRules[Risk Points],0)</f>
        <v>0</v>
      </c>
      <c r="N4984">
        <f>_xlfn.XLOOKUP(FraudData[[#This Row],[location_mismatch]],Table10[Location Mismatch],Table10[Risk Points],0)</f>
        <v>0</v>
      </c>
      <c r="O4984">
        <f>_xlfn.XLOOKUP(FraudData[[#This Row],[device_trust_score]],DeviceRules[Device Min],DeviceRules[Risk Points],,-1)</f>
        <v>2</v>
      </c>
      <c r="P4984">
        <f>_xlfn.XLOOKUP(FraudData[[#This Row],[velocity_last_24h]],VelocityRules[Velocity Min],VelocityRules[Risk Points],,-1)</f>
        <v>0</v>
      </c>
      <c r="Q4984">
        <f>_xlfn.XLOOKUP(FraudData[[#This Row],[merchant_category]],MerchantRules[Merchant Category],MerchantRules[Risk Points],0)</f>
        <v>0</v>
      </c>
      <c r="R4984">
        <f>SUM(FraudData[[#This Row],[Amount Risk]:[Merchant Risk]])</f>
        <v>2</v>
      </c>
      <c r="S4984" t="str" cm="1">
        <f t="array" ref="S4984">_xlfn.IFS(FraudData[[#This Row],[Fraud Risk Score]]&gt;=8,"High Risk",FraudData[[#This Row],[Fraud Risk Score]]&gt;=6,"Medium Risk",TRUE,"Low Risk")</f>
        <v>Low Risk</v>
      </c>
    </row>
    <row r="4985" spans="1:19">
      <c r="A4985">
        <v>4984</v>
      </c>
      <c r="B4985">
        <v>328.85</v>
      </c>
      <c r="C4985">
        <v>9</v>
      </c>
      <c r="D4985" t="s">
        <v>50</v>
      </c>
      <c r="E4985">
        <v>0</v>
      </c>
      <c r="F4985">
        <v>0</v>
      </c>
      <c r="G4985">
        <v>82</v>
      </c>
      <c r="H4985">
        <v>1</v>
      </c>
      <c r="I4985">
        <v>21</v>
      </c>
      <c r="J4985">
        <v>0</v>
      </c>
      <c r="K4985">
        <f>_xlfn.XLOOKUP(FraudData[[#This Row],[amount]],AmountRules[Amount Min],AmountRules[Risk Points],,-1)</f>
        <v>0</v>
      </c>
      <c r="L4985">
        <f>_xlfn.XLOOKUP(FraudData[[#This Row],[transaction_hour]],TimeRules[Hour Min],TimeRules[Risk Points],,-1)</f>
        <v>0</v>
      </c>
      <c r="M4985">
        <f>_xlfn.XLOOKUP(FraudData[[#This Row],[foreign_transaction]],ForeignRules[Foreign Transaction],ForeignRules[Risk Points],0)</f>
        <v>0</v>
      </c>
      <c r="N4985">
        <f>_xlfn.XLOOKUP(FraudData[[#This Row],[location_mismatch]],Table10[Location Mismatch],Table10[Risk Points],0)</f>
        <v>0</v>
      </c>
      <c r="O4985">
        <f>_xlfn.XLOOKUP(FraudData[[#This Row],[device_trust_score]],DeviceRules[Device Min],DeviceRules[Risk Points],,-1)</f>
        <v>0</v>
      </c>
      <c r="P4985">
        <f>_xlfn.XLOOKUP(FraudData[[#This Row],[velocity_last_24h]],VelocityRules[Velocity Min],VelocityRules[Risk Points],,-1)</f>
        <v>0</v>
      </c>
      <c r="Q4985">
        <f>_xlfn.XLOOKUP(FraudData[[#This Row],[merchant_category]],MerchantRules[Merchant Category],MerchantRules[Risk Points],0)</f>
        <v>0</v>
      </c>
      <c r="R4985">
        <f>SUM(FraudData[[#This Row],[Amount Risk]:[Merchant Risk]])</f>
        <v>0</v>
      </c>
      <c r="S4985" t="str" cm="1">
        <f t="array" ref="S4985">_xlfn.IFS(FraudData[[#This Row],[Fraud Risk Score]]&gt;=8,"High Risk",FraudData[[#This Row],[Fraud Risk Score]]&gt;=6,"Medium Risk",TRUE,"Low Risk")</f>
        <v>Low Risk</v>
      </c>
    </row>
    <row r="4986" spans="1:19">
      <c r="A4986">
        <v>4985</v>
      </c>
      <c r="B4986">
        <v>144</v>
      </c>
      <c r="C4986">
        <v>20</v>
      </c>
      <c r="D4986" t="s">
        <v>48</v>
      </c>
      <c r="E4986">
        <v>0</v>
      </c>
      <c r="F4986">
        <v>0</v>
      </c>
      <c r="G4986">
        <v>62</v>
      </c>
      <c r="H4986">
        <v>2</v>
      </c>
      <c r="I4986">
        <v>36</v>
      </c>
      <c r="J4986">
        <v>0</v>
      </c>
      <c r="K4986">
        <f>_xlfn.XLOOKUP(FraudData[[#This Row],[amount]],AmountRules[Amount Min],AmountRules[Risk Points],,-1)</f>
        <v>0</v>
      </c>
      <c r="L4986">
        <f>_xlfn.XLOOKUP(FraudData[[#This Row],[transaction_hour]],TimeRules[Hour Min],TimeRules[Risk Points],,-1)</f>
        <v>0</v>
      </c>
      <c r="M4986">
        <f>_xlfn.XLOOKUP(FraudData[[#This Row],[foreign_transaction]],ForeignRules[Foreign Transaction],ForeignRules[Risk Points],0)</f>
        <v>0</v>
      </c>
      <c r="N4986">
        <f>_xlfn.XLOOKUP(FraudData[[#This Row],[location_mismatch]],Table10[Location Mismatch],Table10[Risk Points],0)</f>
        <v>0</v>
      </c>
      <c r="O4986">
        <f>_xlfn.XLOOKUP(FraudData[[#This Row],[device_trust_score]],DeviceRules[Device Min],DeviceRules[Risk Points],,-1)</f>
        <v>1</v>
      </c>
      <c r="P4986">
        <f>_xlfn.XLOOKUP(FraudData[[#This Row],[velocity_last_24h]],VelocityRules[Velocity Min],VelocityRules[Risk Points],,-1)</f>
        <v>0</v>
      </c>
      <c r="Q4986">
        <f>_xlfn.XLOOKUP(FraudData[[#This Row],[merchant_category]],MerchantRules[Merchant Category],MerchantRules[Risk Points],0)</f>
        <v>0</v>
      </c>
      <c r="R4986">
        <f>SUM(FraudData[[#This Row],[Amount Risk]:[Merchant Risk]])</f>
        <v>1</v>
      </c>
      <c r="S4986" t="str" cm="1">
        <f t="array" ref="S4986">_xlfn.IFS(FraudData[[#This Row],[Fraud Risk Score]]&gt;=8,"High Risk",FraudData[[#This Row],[Fraud Risk Score]]&gt;=6,"Medium Risk",TRUE,"Low Risk")</f>
        <v>Low Risk</v>
      </c>
    </row>
    <row r="4987" spans="1:19">
      <c r="A4987">
        <v>4986</v>
      </c>
      <c r="B4987">
        <v>29.92</v>
      </c>
      <c r="C4987">
        <v>9</v>
      </c>
      <c r="D4987" t="s">
        <v>50</v>
      </c>
      <c r="E4987">
        <v>0</v>
      </c>
      <c r="F4987">
        <v>0</v>
      </c>
      <c r="G4987">
        <v>70</v>
      </c>
      <c r="H4987">
        <v>1</v>
      </c>
      <c r="I4987">
        <v>67</v>
      </c>
      <c r="J4987">
        <v>0</v>
      </c>
      <c r="K4987">
        <f>_xlfn.XLOOKUP(FraudData[[#This Row],[amount]],AmountRules[Amount Min],AmountRules[Risk Points],,-1)</f>
        <v>0</v>
      </c>
      <c r="L4987">
        <f>_xlfn.XLOOKUP(FraudData[[#This Row],[transaction_hour]],TimeRules[Hour Min],TimeRules[Risk Points],,-1)</f>
        <v>0</v>
      </c>
      <c r="M4987">
        <f>_xlfn.XLOOKUP(FraudData[[#This Row],[foreign_transaction]],ForeignRules[Foreign Transaction],ForeignRules[Risk Points],0)</f>
        <v>0</v>
      </c>
      <c r="N4987">
        <f>_xlfn.XLOOKUP(FraudData[[#This Row],[location_mismatch]],Table10[Location Mismatch],Table10[Risk Points],0)</f>
        <v>0</v>
      </c>
      <c r="O4987">
        <f>_xlfn.XLOOKUP(FraudData[[#This Row],[device_trust_score]],DeviceRules[Device Min],DeviceRules[Risk Points],,-1)</f>
        <v>0</v>
      </c>
      <c r="P4987">
        <f>_xlfn.XLOOKUP(FraudData[[#This Row],[velocity_last_24h]],VelocityRules[Velocity Min],VelocityRules[Risk Points],,-1)</f>
        <v>0</v>
      </c>
      <c r="Q4987">
        <f>_xlfn.XLOOKUP(FraudData[[#This Row],[merchant_category]],MerchantRules[Merchant Category],MerchantRules[Risk Points],0)</f>
        <v>0</v>
      </c>
      <c r="R4987">
        <f>SUM(FraudData[[#This Row],[Amount Risk]:[Merchant Risk]])</f>
        <v>0</v>
      </c>
      <c r="S4987" t="str" cm="1">
        <f t="array" ref="S4987">_xlfn.IFS(FraudData[[#This Row],[Fraud Risk Score]]&gt;=8,"High Risk",FraudData[[#This Row],[Fraud Risk Score]]&gt;=6,"Medium Risk",TRUE,"Low Risk")</f>
        <v>Low Risk</v>
      </c>
    </row>
    <row r="4988" spans="1:19">
      <c r="A4988">
        <v>4987</v>
      </c>
      <c r="B4988">
        <v>234.43</v>
      </c>
      <c r="C4988">
        <v>23</v>
      </c>
      <c r="D4988" t="s">
        <v>48</v>
      </c>
      <c r="E4988">
        <v>0</v>
      </c>
      <c r="F4988">
        <v>0</v>
      </c>
      <c r="G4988">
        <v>99</v>
      </c>
      <c r="H4988">
        <v>1</v>
      </c>
      <c r="I4988">
        <v>61</v>
      </c>
      <c r="J4988">
        <v>0</v>
      </c>
      <c r="K4988">
        <f>_xlfn.XLOOKUP(FraudData[[#This Row],[amount]],AmountRules[Amount Min],AmountRules[Risk Points],,-1)</f>
        <v>0</v>
      </c>
      <c r="L4988">
        <f>_xlfn.XLOOKUP(FraudData[[#This Row],[transaction_hour]],TimeRules[Hour Min],TimeRules[Risk Points],,-1)</f>
        <v>1</v>
      </c>
      <c r="M4988">
        <f>_xlfn.XLOOKUP(FraudData[[#This Row],[foreign_transaction]],ForeignRules[Foreign Transaction],ForeignRules[Risk Points],0)</f>
        <v>0</v>
      </c>
      <c r="N4988">
        <f>_xlfn.XLOOKUP(FraudData[[#This Row],[location_mismatch]],Table10[Location Mismatch],Table10[Risk Points],0)</f>
        <v>0</v>
      </c>
      <c r="O4988">
        <f>_xlfn.XLOOKUP(FraudData[[#This Row],[device_trust_score]],DeviceRules[Device Min],DeviceRules[Risk Points],,-1)</f>
        <v>0</v>
      </c>
      <c r="P4988">
        <f>_xlfn.XLOOKUP(FraudData[[#This Row],[velocity_last_24h]],VelocityRules[Velocity Min],VelocityRules[Risk Points],,-1)</f>
        <v>0</v>
      </c>
      <c r="Q4988">
        <f>_xlfn.XLOOKUP(FraudData[[#This Row],[merchant_category]],MerchantRules[Merchant Category],MerchantRules[Risk Points],0)</f>
        <v>0</v>
      </c>
      <c r="R4988">
        <f>SUM(FraudData[[#This Row],[Amount Risk]:[Merchant Risk]])</f>
        <v>1</v>
      </c>
      <c r="S4988" t="str" cm="1">
        <f t="array" ref="S4988">_xlfn.IFS(FraudData[[#This Row],[Fraud Risk Score]]&gt;=8,"High Risk",FraudData[[#This Row],[Fraud Risk Score]]&gt;=6,"Medium Risk",TRUE,"Low Risk")</f>
        <v>Low Risk</v>
      </c>
    </row>
    <row r="4989" spans="1:19">
      <c r="A4989">
        <v>4988</v>
      </c>
      <c r="B4989">
        <v>165.05</v>
      </c>
      <c r="C4989">
        <v>5</v>
      </c>
      <c r="D4989" t="s">
        <v>48</v>
      </c>
      <c r="E4989">
        <v>0</v>
      </c>
      <c r="F4989">
        <v>0</v>
      </c>
      <c r="G4989">
        <v>28</v>
      </c>
      <c r="H4989">
        <v>4</v>
      </c>
      <c r="I4989">
        <v>63</v>
      </c>
      <c r="J4989">
        <v>0</v>
      </c>
      <c r="K4989">
        <f>_xlfn.XLOOKUP(FraudData[[#This Row],[amount]],AmountRules[Amount Min],AmountRules[Risk Points],,-1)</f>
        <v>0</v>
      </c>
      <c r="L4989">
        <f>_xlfn.XLOOKUP(FraudData[[#This Row],[transaction_hour]],TimeRules[Hour Min],TimeRules[Risk Points],,-1)</f>
        <v>0</v>
      </c>
      <c r="M4989">
        <f>_xlfn.XLOOKUP(FraudData[[#This Row],[foreign_transaction]],ForeignRules[Foreign Transaction],ForeignRules[Risk Points],0)</f>
        <v>0</v>
      </c>
      <c r="N4989">
        <f>_xlfn.XLOOKUP(FraudData[[#This Row],[location_mismatch]],Table10[Location Mismatch],Table10[Risk Points],0)</f>
        <v>0</v>
      </c>
      <c r="O4989">
        <f>_xlfn.XLOOKUP(FraudData[[#This Row],[device_trust_score]],DeviceRules[Device Min],DeviceRules[Risk Points],,-1)</f>
        <v>3</v>
      </c>
      <c r="P4989">
        <f>_xlfn.XLOOKUP(FraudData[[#This Row],[velocity_last_24h]],VelocityRules[Velocity Min],VelocityRules[Risk Points],,-1)</f>
        <v>0</v>
      </c>
      <c r="Q4989">
        <f>_xlfn.XLOOKUP(FraudData[[#This Row],[merchant_category]],MerchantRules[Merchant Category],MerchantRules[Risk Points],0)</f>
        <v>0</v>
      </c>
      <c r="R4989">
        <f>SUM(FraudData[[#This Row],[Amount Risk]:[Merchant Risk]])</f>
        <v>3</v>
      </c>
      <c r="S4989" t="str" cm="1">
        <f t="array" ref="S4989">_xlfn.IFS(FraudData[[#This Row],[Fraud Risk Score]]&gt;=8,"High Risk",FraudData[[#This Row],[Fraud Risk Score]]&gt;=6,"Medium Risk",TRUE,"Low Risk")</f>
        <v>Low Risk</v>
      </c>
    </row>
    <row r="4990" spans="1:19">
      <c r="A4990">
        <v>4989</v>
      </c>
      <c r="B4990">
        <v>236.52</v>
      </c>
      <c r="C4990">
        <v>21</v>
      </c>
      <c r="D4990" t="s">
        <v>47</v>
      </c>
      <c r="E4990">
        <v>0</v>
      </c>
      <c r="F4990">
        <v>0</v>
      </c>
      <c r="G4990">
        <v>43</v>
      </c>
      <c r="H4990">
        <v>2</v>
      </c>
      <c r="I4990">
        <v>23</v>
      </c>
      <c r="J4990">
        <v>0</v>
      </c>
      <c r="K4990">
        <f>_xlfn.XLOOKUP(FraudData[[#This Row],[amount]],AmountRules[Amount Min],AmountRules[Risk Points],,-1)</f>
        <v>0</v>
      </c>
      <c r="L4990">
        <f>_xlfn.XLOOKUP(FraudData[[#This Row],[transaction_hour]],TimeRules[Hour Min],TimeRules[Risk Points],,-1)</f>
        <v>0</v>
      </c>
      <c r="M4990">
        <f>_xlfn.XLOOKUP(FraudData[[#This Row],[foreign_transaction]],ForeignRules[Foreign Transaction],ForeignRules[Risk Points],0)</f>
        <v>0</v>
      </c>
      <c r="N4990">
        <f>_xlfn.XLOOKUP(FraudData[[#This Row],[location_mismatch]],Table10[Location Mismatch],Table10[Risk Points],0)</f>
        <v>0</v>
      </c>
      <c r="O4990">
        <f>_xlfn.XLOOKUP(FraudData[[#This Row],[device_trust_score]],DeviceRules[Device Min],DeviceRules[Risk Points],,-1)</f>
        <v>2</v>
      </c>
      <c r="P4990">
        <f>_xlfn.XLOOKUP(FraudData[[#This Row],[velocity_last_24h]],VelocityRules[Velocity Min],VelocityRules[Risk Points],,-1)</f>
        <v>0</v>
      </c>
      <c r="Q4990">
        <f>_xlfn.XLOOKUP(FraudData[[#This Row],[merchant_category]],MerchantRules[Merchant Category],MerchantRules[Risk Points],0)</f>
        <v>0</v>
      </c>
      <c r="R4990">
        <f>SUM(FraudData[[#This Row],[Amount Risk]:[Merchant Risk]])</f>
        <v>2</v>
      </c>
      <c r="S4990" t="str" cm="1">
        <f t="array" ref="S4990">_xlfn.IFS(FraudData[[#This Row],[Fraud Risk Score]]&gt;=8,"High Risk",FraudData[[#This Row],[Fraud Risk Score]]&gt;=6,"Medium Risk",TRUE,"Low Risk")</f>
        <v>Low Risk</v>
      </c>
    </row>
    <row r="4991" spans="1:19">
      <c r="A4991">
        <v>4990</v>
      </c>
      <c r="B4991">
        <v>264.33999999999997</v>
      </c>
      <c r="C4991">
        <v>16</v>
      </c>
      <c r="D4991" t="s">
        <v>47</v>
      </c>
      <c r="E4991">
        <v>0</v>
      </c>
      <c r="F4991">
        <v>0</v>
      </c>
      <c r="G4991">
        <v>86</v>
      </c>
      <c r="H4991">
        <v>2</v>
      </c>
      <c r="I4991">
        <v>48</v>
      </c>
      <c r="J4991">
        <v>0</v>
      </c>
      <c r="K4991">
        <f>_xlfn.XLOOKUP(FraudData[[#This Row],[amount]],AmountRules[Amount Min],AmountRules[Risk Points],,-1)</f>
        <v>0</v>
      </c>
      <c r="L4991">
        <f>_xlfn.XLOOKUP(FraudData[[#This Row],[transaction_hour]],TimeRules[Hour Min],TimeRules[Risk Points],,-1)</f>
        <v>0</v>
      </c>
      <c r="M4991">
        <f>_xlfn.XLOOKUP(FraudData[[#This Row],[foreign_transaction]],ForeignRules[Foreign Transaction],ForeignRules[Risk Points],0)</f>
        <v>0</v>
      </c>
      <c r="N4991">
        <f>_xlfn.XLOOKUP(FraudData[[#This Row],[location_mismatch]],Table10[Location Mismatch],Table10[Risk Points],0)</f>
        <v>0</v>
      </c>
      <c r="O4991">
        <f>_xlfn.XLOOKUP(FraudData[[#This Row],[device_trust_score]],DeviceRules[Device Min],DeviceRules[Risk Points],,-1)</f>
        <v>0</v>
      </c>
      <c r="P4991">
        <f>_xlfn.XLOOKUP(FraudData[[#This Row],[velocity_last_24h]],VelocityRules[Velocity Min],VelocityRules[Risk Points],,-1)</f>
        <v>0</v>
      </c>
      <c r="Q4991">
        <f>_xlfn.XLOOKUP(FraudData[[#This Row],[merchant_category]],MerchantRules[Merchant Category],MerchantRules[Risk Points],0)</f>
        <v>0</v>
      </c>
      <c r="R4991">
        <f>SUM(FraudData[[#This Row],[Amount Risk]:[Merchant Risk]])</f>
        <v>0</v>
      </c>
      <c r="S4991" t="str" cm="1">
        <f t="array" ref="S4991">_xlfn.IFS(FraudData[[#This Row],[Fraud Risk Score]]&gt;=8,"High Risk",FraudData[[#This Row],[Fraud Risk Score]]&gt;=6,"Medium Risk",TRUE,"Low Risk")</f>
        <v>Low Risk</v>
      </c>
    </row>
    <row r="4992" spans="1:19">
      <c r="A4992">
        <v>4991</v>
      </c>
      <c r="B4992">
        <v>666.98</v>
      </c>
      <c r="C4992">
        <v>15</v>
      </c>
      <c r="D4992" t="s">
        <v>50</v>
      </c>
      <c r="E4992">
        <v>0</v>
      </c>
      <c r="F4992">
        <v>0</v>
      </c>
      <c r="G4992">
        <v>48</v>
      </c>
      <c r="H4992">
        <v>4</v>
      </c>
      <c r="I4992">
        <v>64</v>
      </c>
      <c r="J4992">
        <v>0</v>
      </c>
      <c r="K4992">
        <f>_xlfn.XLOOKUP(FraudData[[#This Row],[amount]],AmountRules[Amount Min],AmountRules[Risk Points],,-1)</f>
        <v>1</v>
      </c>
      <c r="L4992">
        <f>_xlfn.XLOOKUP(FraudData[[#This Row],[transaction_hour]],TimeRules[Hour Min],TimeRules[Risk Points],,-1)</f>
        <v>0</v>
      </c>
      <c r="M4992">
        <f>_xlfn.XLOOKUP(FraudData[[#This Row],[foreign_transaction]],ForeignRules[Foreign Transaction],ForeignRules[Risk Points],0)</f>
        <v>0</v>
      </c>
      <c r="N4992">
        <f>_xlfn.XLOOKUP(FraudData[[#This Row],[location_mismatch]],Table10[Location Mismatch],Table10[Risk Points],0)</f>
        <v>0</v>
      </c>
      <c r="O4992">
        <f>_xlfn.XLOOKUP(FraudData[[#This Row],[device_trust_score]],DeviceRules[Device Min],DeviceRules[Risk Points],,-1)</f>
        <v>2</v>
      </c>
      <c r="P4992">
        <f>_xlfn.XLOOKUP(FraudData[[#This Row],[velocity_last_24h]],VelocityRules[Velocity Min],VelocityRules[Risk Points],,-1)</f>
        <v>0</v>
      </c>
      <c r="Q4992">
        <f>_xlfn.XLOOKUP(FraudData[[#This Row],[merchant_category]],MerchantRules[Merchant Category],MerchantRules[Risk Points],0)</f>
        <v>0</v>
      </c>
      <c r="R4992">
        <f>SUM(FraudData[[#This Row],[Amount Risk]:[Merchant Risk]])</f>
        <v>3</v>
      </c>
      <c r="S4992" t="str" cm="1">
        <f t="array" ref="S4992">_xlfn.IFS(FraudData[[#This Row],[Fraud Risk Score]]&gt;=8,"High Risk",FraudData[[#This Row],[Fraud Risk Score]]&gt;=6,"Medium Risk",TRUE,"Low Risk")</f>
        <v>Low Risk</v>
      </c>
    </row>
    <row r="4993" spans="1:19">
      <c r="A4993">
        <v>4992</v>
      </c>
      <c r="B4993">
        <v>153.41</v>
      </c>
      <c r="C4993">
        <v>14</v>
      </c>
      <c r="D4993" t="s">
        <v>47</v>
      </c>
      <c r="E4993">
        <v>0</v>
      </c>
      <c r="F4993">
        <v>0</v>
      </c>
      <c r="G4993">
        <v>79</v>
      </c>
      <c r="H4993">
        <v>2</v>
      </c>
      <c r="I4993">
        <v>68</v>
      </c>
      <c r="J4993">
        <v>0</v>
      </c>
      <c r="K4993">
        <f>_xlfn.XLOOKUP(FraudData[[#This Row],[amount]],AmountRules[Amount Min],AmountRules[Risk Points],,-1)</f>
        <v>0</v>
      </c>
      <c r="L4993">
        <f>_xlfn.XLOOKUP(FraudData[[#This Row],[transaction_hour]],TimeRules[Hour Min],TimeRules[Risk Points],,-1)</f>
        <v>0</v>
      </c>
      <c r="M4993">
        <f>_xlfn.XLOOKUP(FraudData[[#This Row],[foreign_transaction]],ForeignRules[Foreign Transaction],ForeignRules[Risk Points],0)</f>
        <v>0</v>
      </c>
      <c r="N4993">
        <f>_xlfn.XLOOKUP(FraudData[[#This Row],[location_mismatch]],Table10[Location Mismatch],Table10[Risk Points],0)</f>
        <v>0</v>
      </c>
      <c r="O4993">
        <f>_xlfn.XLOOKUP(FraudData[[#This Row],[device_trust_score]],DeviceRules[Device Min],DeviceRules[Risk Points],,-1)</f>
        <v>0</v>
      </c>
      <c r="P4993">
        <f>_xlfn.XLOOKUP(FraudData[[#This Row],[velocity_last_24h]],VelocityRules[Velocity Min],VelocityRules[Risk Points],,-1)</f>
        <v>0</v>
      </c>
      <c r="Q4993">
        <f>_xlfn.XLOOKUP(FraudData[[#This Row],[merchant_category]],MerchantRules[Merchant Category],MerchantRules[Risk Points],0)</f>
        <v>0</v>
      </c>
      <c r="R4993">
        <f>SUM(FraudData[[#This Row],[Amount Risk]:[Merchant Risk]])</f>
        <v>0</v>
      </c>
      <c r="S4993" t="str" cm="1">
        <f t="array" ref="S4993">_xlfn.IFS(FraudData[[#This Row],[Fraud Risk Score]]&gt;=8,"High Risk",FraudData[[#This Row],[Fraud Risk Score]]&gt;=6,"Medium Risk",TRUE,"Low Risk")</f>
        <v>Low Risk</v>
      </c>
    </row>
    <row r="4994" spans="1:19">
      <c r="A4994">
        <v>4993</v>
      </c>
      <c r="B4994">
        <v>75.239999999999995</v>
      </c>
      <c r="C4994">
        <v>21</v>
      </c>
      <c r="D4994" t="s">
        <v>49</v>
      </c>
      <c r="E4994">
        <v>0</v>
      </c>
      <c r="F4994">
        <v>0</v>
      </c>
      <c r="G4994">
        <v>49</v>
      </c>
      <c r="H4994">
        <v>1</v>
      </c>
      <c r="I4994">
        <v>49</v>
      </c>
      <c r="J4994">
        <v>0</v>
      </c>
      <c r="K4994">
        <f>_xlfn.XLOOKUP(FraudData[[#This Row],[amount]],AmountRules[Amount Min],AmountRules[Risk Points],,-1)</f>
        <v>0</v>
      </c>
      <c r="L4994">
        <f>_xlfn.XLOOKUP(FraudData[[#This Row],[transaction_hour]],TimeRules[Hour Min],TimeRules[Risk Points],,-1)</f>
        <v>0</v>
      </c>
      <c r="M4994">
        <f>_xlfn.XLOOKUP(FraudData[[#This Row],[foreign_transaction]],ForeignRules[Foreign Transaction],ForeignRules[Risk Points],0)</f>
        <v>0</v>
      </c>
      <c r="N4994">
        <f>_xlfn.XLOOKUP(FraudData[[#This Row],[location_mismatch]],Table10[Location Mismatch],Table10[Risk Points],0)</f>
        <v>0</v>
      </c>
      <c r="O4994">
        <f>_xlfn.XLOOKUP(FraudData[[#This Row],[device_trust_score]],DeviceRules[Device Min],DeviceRules[Risk Points],,-1)</f>
        <v>2</v>
      </c>
      <c r="P4994">
        <f>_xlfn.XLOOKUP(FraudData[[#This Row],[velocity_last_24h]],VelocityRules[Velocity Min],VelocityRules[Risk Points],,-1)</f>
        <v>0</v>
      </c>
      <c r="Q4994">
        <f>_xlfn.XLOOKUP(FraudData[[#This Row],[merchant_category]],MerchantRules[Merchant Category],MerchantRules[Risk Points],0)</f>
        <v>1</v>
      </c>
      <c r="R4994">
        <f>SUM(FraudData[[#This Row],[Amount Risk]:[Merchant Risk]])</f>
        <v>3</v>
      </c>
      <c r="S4994" t="str" cm="1">
        <f t="array" ref="S4994">_xlfn.IFS(FraudData[[#This Row],[Fraud Risk Score]]&gt;=8,"High Risk",FraudData[[#This Row],[Fraud Risk Score]]&gt;=6,"Medium Risk",TRUE,"Low Risk")</f>
        <v>Low Risk</v>
      </c>
    </row>
    <row r="4995" spans="1:19">
      <c r="A4995">
        <v>4994</v>
      </c>
      <c r="B4995">
        <v>188.18</v>
      </c>
      <c r="C4995">
        <v>13</v>
      </c>
      <c r="D4995" t="s">
        <v>46</v>
      </c>
      <c r="E4995">
        <v>0</v>
      </c>
      <c r="F4995">
        <v>0</v>
      </c>
      <c r="G4995">
        <v>96</v>
      </c>
      <c r="H4995">
        <v>0</v>
      </c>
      <c r="I4995">
        <v>26</v>
      </c>
      <c r="J4995">
        <v>0</v>
      </c>
      <c r="K4995">
        <f>_xlfn.XLOOKUP(FraudData[[#This Row],[amount]],AmountRules[Amount Min],AmountRules[Risk Points],,-1)</f>
        <v>0</v>
      </c>
      <c r="L4995">
        <f>_xlfn.XLOOKUP(FraudData[[#This Row],[transaction_hour]],TimeRules[Hour Min],TimeRules[Risk Points],,-1)</f>
        <v>0</v>
      </c>
      <c r="M4995">
        <f>_xlfn.XLOOKUP(FraudData[[#This Row],[foreign_transaction]],ForeignRules[Foreign Transaction],ForeignRules[Risk Points],0)</f>
        <v>0</v>
      </c>
      <c r="N4995">
        <f>_xlfn.XLOOKUP(FraudData[[#This Row],[location_mismatch]],Table10[Location Mismatch],Table10[Risk Points],0)</f>
        <v>0</v>
      </c>
      <c r="O4995">
        <f>_xlfn.XLOOKUP(FraudData[[#This Row],[device_trust_score]],DeviceRules[Device Min],DeviceRules[Risk Points],,-1)</f>
        <v>0</v>
      </c>
      <c r="P4995">
        <f>_xlfn.XLOOKUP(FraudData[[#This Row],[velocity_last_24h]],VelocityRules[Velocity Min],VelocityRules[Risk Points],,-1)</f>
        <v>0</v>
      </c>
      <c r="Q4995">
        <f>_xlfn.XLOOKUP(FraudData[[#This Row],[merchant_category]],MerchantRules[Merchant Category],MerchantRules[Risk Points],0)</f>
        <v>0</v>
      </c>
      <c r="R4995">
        <f>SUM(FraudData[[#This Row],[Amount Risk]:[Merchant Risk]])</f>
        <v>0</v>
      </c>
      <c r="S4995" t="str" cm="1">
        <f t="array" ref="S4995">_xlfn.IFS(FraudData[[#This Row],[Fraud Risk Score]]&gt;=8,"High Risk",FraudData[[#This Row],[Fraud Risk Score]]&gt;=6,"Medium Risk",TRUE,"Low Risk")</f>
        <v>Low Risk</v>
      </c>
    </row>
    <row r="4996" spans="1:19">
      <c r="A4996">
        <v>4995</v>
      </c>
      <c r="B4996">
        <v>12.76</v>
      </c>
      <c r="C4996">
        <v>3</v>
      </c>
      <c r="D4996" t="s">
        <v>49</v>
      </c>
      <c r="E4996">
        <v>0</v>
      </c>
      <c r="F4996">
        <v>0</v>
      </c>
      <c r="G4996">
        <v>89</v>
      </c>
      <c r="H4996">
        <v>3</v>
      </c>
      <c r="I4996">
        <v>65</v>
      </c>
      <c r="J4996">
        <v>0</v>
      </c>
      <c r="K4996">
        <f>_xlfn.XLOOKUP(FraudData[[#This Row],[amount]],AmountRules[Amount Min],AmountRules[Risk Points],,-1)</f>
        <v>0</v>
      </c>
      <c r="L4996">
        <f>_xlfn.XLOOKUP(FraudData[[#This Row],[transaction_hour]],TimeRules[Hour Min],TimeRules[Risk Points],,-1)</f>
        <v>3</v>
      </c>
      <c r="M4996">
        <f>_xlfn.XLOOKUP(FraudData[[#This Row],[foreign_transaction]],ForeignRules[Foreign Transaction],ForeignRules[Risk Points],0)</f>
        <v>0</v>
      </c>
      <c r="N4996">
        <f>_xlfn.XLOOKUP(FraudData[[#This Row],[location_mismatch]],Table10[Location Mismatch],Table10[Risk Points],0)</f>
        <v>0</v>
      </c>
      <c r="O4996">
        <f>_xlfn.XLOOKUP(FraudData[[#This Row],[device_trust_score]],DeviceRules[Device Min],DeviceRules[Risk Points],,-1)</f>
        <v>0</v>
      </c>
      <c r="P4996">
        <f>_xlfn.XLOOKUP(FraudData[[#This Row],[velocity_last_24h]],VelocityRules[Velocity Min],VelocityRules[Risk Points],,-1)</f>
        <v>0</v>
      </c>
      <c r="Q4996">
        <f>_xlfn.XLOOKUP(FraudData[[#This Row],[merchant_category]],MerchantRules[Merchant Category],MerchantRules[Risk Points],0)</f>
        <v>1</v>
      </c>
      <c r="R4996">
        <f>SUM(FraudData[[#This Row],[Amount Risk]:[Merchant Risk]])</f>
        <v>4</v>
      </c>
      <c r="S4996" t="str" cm="1">
        <f t="array" ref="S4996">_xlfn.IFS(FraudData[[#This Row],[Fraud Risk Score]]&gt;=8,"High Risk",FraudData[[#This Row],[Fraud Risk Score]]&gt;=6,"Medium Risk",TRUE,"Low Risk")</f>
        <v>Low Risk</v>
      </c>
    </row>
    <row r="4997" spans="1:19">
      <c r="A4997">
        <v>4996</v>
      </c>
      <c r="B4997">
        <v>409.84</v>
      </c>
      <c r="C4997">
        <v>3</v>
      </c>
      <c r="D4997" t="s">
        <v>49</v>
      </c>
      <c r="E4997">
        <v>0</v>
      </c>
      <c r="F4997">
        <v>0</v>
      </c>
      <c r="G4997">
        <v>92</v>
      </c>
      <c r="H4997">
        <v>2</v>
      </c>
      <c r="I4997">
        <v>43</v>
      </c>
      <c r="J4997">
        <v>0</v>
      </c>
      <c r="K4997">
        <f>_xlfn.XLOOKUP(FraudData[[#This Row],[amount]],AmountRules[Amount Min],AmountRules[Risk Points],,-1)</f>
        <v>0</v>
      </c>
      <c r="L4997">
        <f>_xlfn.XLOOKUP(FraudData[[#This Row],[transaction_hour]],TimeRules[Hour Min],TimeRules[Risk Points],,-1)</f>
        <v>3</v>
      </c>
      <c r="M4997">
        <f>_xlfn.XLOOKUP(FraudData[[#This Row],[foreign_transaction]],ForeignRules[Foreign Transaction],ForeignRules[Risk Points],0)</f>
        <v>0</v>
      </c>
      <c r="N4997">
        <f>_xlfn.XLOOKUP(FraudData[[#This Row],[location_mismatch]],Table10[Location Mismatch],Table10[Risk Points],0)</f>
        <v>0</v>
      </c>
      <c r="O4997">
        <f>_xlfn.XLOOKUP(FraudData[[#This Row],[device_trust_score]],DeviceRules[Device Min],DeviceRules[Risk Points],,-1)</f>
        <v>0</v>
      </c>
      <c r="P4997">
        <f>_xlfn.XLOOKUP(FraudData[[#This Row],[velocity_last_24h]],VelocityRules[Velocity Min],VelocityRules[Risk Points],,-1)</f>
        <v>0</v>
      </c>
      <c r="Q4997">
        <f>_xlfn.XLOOKUP(FraudData[[#This Row],[merchant_category]],MerchantRules[Merchant Category],MerchantRules[Risk Points],0)</f>
        <v>1</v>
      </c>
      <c r="R4997">
        <f>SUM(FraudData[[#This Row],[Amount Risk]:[Merchant Risk]])</f>
        <v>4</v>
      </c>
      <c r="S4997" t="str" cm="1">
        <f t="array" ref="S4997">_xlfn.IFS(FraudData[[#This Row],[Fraud Risk Score]]&gt;=8,"High Risk",FraudData[[#This Row],[Fraud Risk Score]]&gt;=6,"Medium Risk",TRUE,"Low Risk")</f>
        <v>Low Risk</v>
      </c>
    </row>
    <row r="4998" spans="1:19">
      <c r="A4998">
        <v>4997</v>
      </c>
      <c r="B4998">
        <v>22.88</v>
      </c>
      <c r="C4998">
        <v>1</v>
      </c>
      <c r="D4998" t="s">
        <v>48</v>
      </c>
      <c r="E4998">
        <v>0</v>
      </c>
      <c r="F4998">
        <v>0</v>
      </c>
      <c r="G4998">
        <v>36</v>
      </c>
      <c r="H4998">
        <v>2</v>
      </c>
      <c r="I4998">
        <v>23</v>
      </c>
      <c r="J4998">
        <v>0</v>
      </c>
      <c r="K4998">
        <f>_xlfn.XLOOKUP(FraudData[[#This Row],[amount]],AmountRules[Amount Min],AmountRules[Risk Points],,-1)</f>
        <v>0</v>
      </c>
      <c r="L4998">
        <f>_xlfn.XLOOKUP(FraudData[[#This Row],[transaction_hour]],TimeRules[Hour Min],TimeRules[Risk Points],,-1)</f>
        <v>3</v>
      </c>
      <c r="M4998">
        <f>_xlfn.XLOOKUP(FraudData[[#This Row],[foreign_transaction]],ForeignRules[Foreign Transaction],ForeignRules[Risk Points],0)</f>
        <v>0</v>
      </c>
      <c r="N4998">
        <f>_xlfn.XLOOKUP(FraudData[[#This Row],[location_mismatch]],Table10[Location Mismatch],Table10[Risk Points],0)</f>
        <v>0</v>
      </c>
      <c r="O4998">
        <f>_xlfn.XLOOKUP(FraudData[[#This Row],[device_trust_score]],DeviceRules[Device Min],DeviceRules[Risk Points],,-1)</f>
        <v>2</v>
      </c>
      <c r="P4998">
        <f>_xlfn.XLOOKUP(FraudData[[#This Row],[velocity_last_24h]],VelocityRules[Velocity Min],VelocityRules[Risk Points],,-1)</f>
        <v>0</v>
      </c>
      <c r="Q4998">
        <f>_xlfn.XLOOKUP(FraudData[[#This Row],[merchant_category]],MerchantRules[Merchant Category],MerchantRules[Risk Points],0)</f>
        <v>0</v>
      </c>
      <c r="R4998">
        <f>SUM(FraudData[[#This Row],[Amount Risk]:[Merchant Risk]])</f>
        <v>5</v>
      </c>
      <c r="S4998" t="str" cm="1">
        <f t="array" ref="S4998">_xlfn.IFS(FraudData[[#This Row],[Fraud Risk Score]]&gt;=8,"High Risk",FraudData[[#This Row],[Fraud Risk Score]]&gt;=6,"Medium Risk",TRUE,"Low Risk")</f>
        <v>Low Risk</v>
      </c>
    </row>
    <row r="4999" spans="1:19">
      <c r="A4999">
        <v>4998</v>
      </c>
      <c r="B4999">
        <v>71.510000000000005</v>
      </c>
      <c r="C4999">
        <v>10</v>
      </c>
      <c r="D4999" t="s">
        <v>46</v>
      </c>
      <c r="E4999">
        <v>0</v>
      </c>
      <c r="F4999">
        <v>0</v>
      </c>
      <c r="G4999">
        <v>49</v>
      </c>
      <c r="H4999">
        <v>3</v>
      </c>
      <c r="I4999">
        <v>54</v>
      </c>
      <c r="J4999">
        <v>0</v>
      </c>
      <c r="K4999">
        <f>_xlfn.XLOOKUP(FraudData[[#This Row],[amount]],AmountRules[Amount Min],AmountRules[Risk Points],,-1)</f>
        <v>0</v>
      </c>
      <c r="L4999">
        <f>_xlfn.XLOOKUP(FraudData[[#This Row],[transaction_hour]],TimeRules[Hour Min],TimeRules[Risk Points],,-1)</f>
        <v>0</v>
      </c>
      <c r="M4999">
        <f>_xlfn.XLOOKUP(FraudData[[#This Row],[foreign_transaction]],ForeignRules[Foreign Transaction],ForeignRules[Risk Points],0)</f>
        <v>0</v>
      </c>
      <c r="N4999">
        <f>_xlfn.XLOOKUP(FraudData[[#This Row],[location_mismatch]],Table10[Location Mismatch],Table10[Risk Points],0)</f>
        <v>0</v>
      </c>
      <c r="O4999">
        <f>_xlfn.XLOOKUP(FraudData[[#This Row],[device_trust_score]],DeviceRules[Device Min],DeviceRules[Risk Points],,-1)</f>
        <v>2</v>
      </c>
      <c r="P4999">
        <f>_xlfn.XLOOKUP(FraudData[[#This Row],[velocity_last_24h]],VelocityRules[Velocity Min],VelocityRules[Risk Points],,-1)</f>
        <v>0</v>
      </c>
      <c r="Q4999">
        <f>_xlfn.XLOOKUP(FraudData[[#This Row],[merchant_category]],MerchantRules[Merchant Category],MerchantRules[Risk Points],0)</f>
        <v>0</v>
      </c>
      <c r="R4999">
        <f>SUM(FraudData[[#This Row],[Amount Risk]:[Merchant Risk]])</f>
        <v>2</v>
      </c>
      <c r="S4999" t="str" cm="1">
        <f t="array" ref="S4999">_xlfn.IFS(FraudData[[#This Row],[Fraud Risk Score]]&gt;=8,"High Risk",FraudData[[#This Row],[Fraud Risk Score]]&gt;=6,"Medium Risk",TRUE,"Low Risk")</f>
        <v>Low Risk</v>
      </c>
    </row>
    <row r="5000" spans="1:19">
      <c r="A5000">
        <v>4999</v>
      </c>
      <c r="B5000">
        <v>304.45999999999998</v>
      </c>
      <c r="C5000">
        <v>3</v>
      </c>
      <c r="D5000" t="s">
        <v>48</v>
      </c>
      <c r="E5000">
        <v>0</v>
      </c>
      <c r="F5000">
        <v>0</v>
      </c>
      <c r="G5000">
        <v>45</v>
      </c>
      <c r="H5000">
        <v>1</v>
      </c>
      <c r="I5000">
        <v>60</v>
      </c>
      <c r="J5000">
        <v>0</v>
      </c>
      <c r="K5000">
        <f>_xlfn.XLOOKUP(FraudData[[#This Row],[amount]],AmountRules[Amount Min],AmountRules[Risk Points],,-1)</f>
        <v>0</v>
      </c>
      <c r="L5000">
        <f>_xlfn.XLOOKUP(FraudData[[#This Row],[transaction_hour]],TimeRules[Hour Min],TimeRules[Risk Points],,-1)</f>
        <v>3</v>
      </c>
      <c r="M5000">
        <f>_xlfn.XLOOKUP(FraudData[[#This Row],[foreign_transaction]],ForeignRules[Foreign Transaction],ForeignRules[Risk Points],0)</f>
        <v>0</v>
      </c>
      <c r="N5000">
        <f>_xlfn.XLOOKUP(FraudData[[#This Row],[location_mismatch]],Table10[Location Mismatch],Table10[Risk Points],0)</f>
        <v>0</v>
      </c>
      <c r="O5000">
        <f>_xlfn.XLOOKUP(FraudData[[#This Row],[device_trust_score]],DeviceRules[Device Min],DeviceRules[Risk Points],,-1)</f>
        <v>2</v>
      </c>
      <c r="P5000">
        <f>_xlfn.XLOOKUP(FraudData[[#This Row],[velocity_last_24h]],VelocityRules[Velocity Min],VelocityRules[Risk Points],,-1)</f>
        <v>0</v>
      </c>
      <c r="Q5000">
        <f>_xlfn.XLOOKUP(FraudData[[#This Row],[merchant_category]],MerchantRules[Merchant Category],MerchantRules[Risk Points],0)</f>
        <v>0</v>
      </c>
      <c r="R5000">
        <f>SUM(FraudData[[#This Row],[Amount Risk]:[Merchant Risk]])</f>
        <v>5</v>
      </c>
      <c r="S5000" t="str" cm="1">
        <f t="array" ref="S5000">_xlfn.IFS(FraudData[[#This Row],[Fraud Risk Score]]&gt;=8,"High Risk",FraudData[[#This Row],[Fraud Risk Score]]&gt;=6,"Medium Risk",TRUE,"Low Risk")</f>
        <v>Low Risk</v>
      </c>
    </row>
    <row r="5001" spans="1:19">
      <c r="A5001">
        <v>5000</v>
      </c>
      <c r="B5001">
        <v>163.72999999999999</v>
      </c>
      <c r="C5001">
        <v>20</v>
      </c>
      <c r="D5001" t="s">
        <v>47</v>
      </c>
      <c r="E5001">
        <v>0</v>
      </c>
      <c r="F5001">
        <v>0</v>
      </c>
      <c r="G5001">
        <v>43</v>
      </c>
      <c r="H5001">
        <v>3</v>
      </c>
      <c r="I5001">
        <v>51</v>
      </c>
      <c r="J5001">
        <v>0</v>
      </c>
      <c r="K5001">
        <f>_xlfn.XLOOKUP(FraudData[[#This Row],[amount]],AmountRules[Amount Min],AmountRules[Risk Points],,-1)</f>
        <v>0</v>
      </c>
      <c r="L5001">
        <f>_xlfn.XLOOKUP(FraudData[[#This Row],[transaction_hour]],TimeRules[Hour Min],TimeRules[Risk Points],,-1)</f>
        <v>0</v>
      </c>
      <c r="M5001">
        <f>_xlfn.XLOOKUP(FraudData[[#This Row],[foreign_transaction]],ForeignRules[Foreign Transaction],ForeignRules[Risk Points],0)</f>
        <v>0</v>
      </c>
      <c r="N5001">
        <f>_xlfn.XLOOKUP(FraudData[[#This Row],[location_mismatch]],Table10[Location Mismatch],Table10[Risk Points],0)</f>
        <v>0</v>
      </c>
      <c r="O5001">
        <f>_xlfn.XLOOKUP(FraudData[[#This Row],[device_trust_score]],DeviceRules[Device Min],DeviceRules[Risk Points],,-1)</f>
        <v>2</v>
      </c>
      <c r="P5001">
        <f>_xlfn.XLOOKUP(FraudData[[#This Row],[velocity_last_24h]],VelocityRules[Velocity Min],VelocityRules[Risk Points],,-1)</f>
        <v>0</v>
      </c>
      <c r="Q5001">
        <f>_xlfn.XLOOKUP(FraudData[[#This Row],[merchant_category]],MerchantRules[Merchant Category],MerchantRules[Risk Points],0)</f>
        <v>0</v>
      </c>
      <c r="R5001">
        <f>SUM(FraudData[[#This Row],[Amount Risk]:[Merchant Risk]])</f>
        <v>2</v>
      </c>
      <c r="S5001" t="str" cm="1">
        <f t="array" ref="S5001">_xlfn.IFS(FraudData[[#This Row],[Fraud Risk Score]]&gt;=8,"High Risk",FraudData[[#This Row],[Fraud Risk Score]]&gt;=6,"Medium Risk",TRUE,"Low Risk")</f>
        <v>Low Risk</v>
      </c>
    </row>
    <row r="5002" spans="1:19">
      <c r="A5002">
        <v>5001</v>
      </c>
      <c r="B5002">
        <v>90.05</v>
      </c>
      <c r="C5002">
        <v>20</v>
      </c>
      <c r="D5002" t="s">
        <v>47</v>
      </c>
      <c r="E5002">
        <v>0</v>
      </c>
      <c r="F5002">
        <v>0</v>
      </c>
      <c r="G5002">
        <v>94</v>
      </c>
      <c r="H5002">
        <v>1</v>
      </c>
      <c r="I5002">
        <v>57</v>
      </c>
      <c r="J5002">
        <v>0</v>
      </c>
      <c r="K5002">
        <f>_xlfn.XLOOKUP(FraudData[[#This Row],[amount]],AmountRules[Amount Min],AmountRules[Risk Points],,-1)</f>
        <v>0</v>
      </c>
      <c r="L5002">
        <f>_xlfn.XLOOKUP(FraudData[[#This Row],[transaction_hour]],TimeRules[Hour Min],TimeRules[Risk Points],,-1)</f>
        <v>0</v>
      </c>
      <c r="M5002">
        <f>_xlfn.XLOOKUP(FraudData[[#This Row],[foreign_transaction]],ForeignRules[Foreign Transaction],ForeignRules[Risk Points],0)</f>
        <v>0</v>
      </c>
      <c r="N5002">
        <f>_xlfn.XLOOKUP(FraudData[[#This Row],[location_mismatch]],Table10[Location Mismatch],Table10[Risk Points],0)</f>
        <v>0</v>
      </c>
      <c r="O5002">
        <f>_xlfn.XLOOKUP(FraudData[[#This Row],[device_trust_score]],DeviceRules[Device Min],DeviceRules[Risk Points],,-1)</f>
        <v>0</v>
      </c>
      <c r="P5002">
        <f>_xlfn.XLOOKUP(FraudData[[#This Row],[velocity_last_24h]],VelocityRules[Velocity Min],VelocityRules[Risk Points],,-1)</f>
        <v>0</v>
      </c>
      <c r="Q5002">
        <f>_xlfn.XLOOKUP(FraudData[[#This Row],[merchant_category]],MerchantRules[Merchant Category],MerchantRules[Risk Points],0)</f>
        <v>0</v>
      </c>
      <c r="R5002">
        <f>SUM(FraudData[[#This Row],[Amount Risk]:[Merchant Risk]])</f>
        <v>0</v>
      </c>
      <c r="S5002" t="str" cm="1">
        <f t="array" ref="S5002">_xlfn.IFS(FraudData[[#This Row],[Fraud Risk Score]]&gt;=8,"High Risk",FraudData[[#This Row],[Fraud Risk Score]]&gt;=6,"Medium Risk",TRUE,"Low Risk")</f>
        <v>Low Risk</v>
      </c>
    </row>
    <row r="5003" spans="1:19">
      <c r="A5003">
        <v>5002</v>
      </c>
      <c r="B5003">
        <v>115.45</v>
      </c>
      <c r="C5003">
        <v>15</v>
      </c>
      <c r="D5003" t="s">
        <v>46</v>
      </c>
      <c r="E5003">
        <v>0</v>
      </c>
      <c r="F5003">
        <v>1</v>
      </c>
      <c r="G5003">
        <v>76</v>
      </c>
      <c r="H5003">
        <v>1</v>
      </c>
      <c r="I5003">
        <v>68</v>
      </c>
      <c r="J5003">
        <v>0</v>
      </c>
      <c r="K5003">
        <f>_xlfn.XLOOKUP(FraudData[[#This Row],[amount]],AmountRules[Amount Min],AmountRules[Risk Points],,-1)</f>
        <v>0</v>
      </c>
      <c r="L5003">
        <f>_xlfn.XLOOKUP(FraudData[[#This Row],[transaction_hour]],TimeRules[Hour Min],TimeRules[Risk Points],,-1)</f>
        <v>0</v>
      </c>
      <c r="M5003">
        <f>_xlfn.XLOOKUP(FraudData[[#This Row],[foreign_transaction]],ForeignRules[Foreign Transaction],ForeignRules[Risk Points],0)</f>
        <v>0</v>
      </c>
      <c r="N5003">
        <f>_xlfn.XLOOKUP(FraudData[[#This Row],[location_mismatch]],Table10[Location Mismatch],Table10[Risk Points],0)</f>
        <v>3</v>
      </c>
      <c r="O5003">
        <f>_xlfn.XLOOKUP(FraudData[[#This Row],[device_trust_score]],DeviceRules[Device Min],DeviceRules[Risk Points],,-1)</f>
        <v>0</v>
      </c>
      <c r="P5003">
        <f>_xlfn.XLOOKUP(FraudData[[#This Row],[velocity_last_24h]],VelocityRules[Velocity Min],VelocityRules[Risk Points],,-1)</f>
        <v>0</v>
      </c>
      <c r="Q5003">
        <f>_xlfn.XLOOKUP(FraudData[[#This Row],[merchant_category]],MerchantRules[Merchant Category],MerchantRules[Risk Points],0)</f>
        <v>0</v>
      </c>
      <c r="R5003">
        <f>SUM(FraudData[[#This Row],[Amount Risk]:[Merchant Risk]])</f>
        <v>3</v>
      </c>
      <c r="S5003" t="str" cm="1">
        <f t="array" ref="S5003">_xlfn.IFS(FraudData[[#This Row],[Fraud Risk Score]]&gt;=8,"High Risk",FraudData[[#This Row],[Fraud Risk Score]]&gt;=6,"Medium Risk",TRUE,"Low Risk")</f>
        <v>Low Risk</v>
      </c>
    </row>
    <row r="5004" spans="1:19">
      <c r="A5004">
        <v>5003</v>
      </c>
      <c r="B5004">
        <v>347.02</v>
      </c>
      <c r="C5004">
        <v>20</v>
      </c>
      <c r="D5004" t="s">
        <v>50</v>
      </c>
      <c r="E5004">
        <v>1</v>
      </c>
      <c r="F5004">
        <v>0</v>
      </c>
      <c r="G5004">
        <v>78</v>
      </c>
      <c r="H5004">
        <v>0</v>
      </c>
      <c r="I5004">
        <v>38</v>
      </c>
      <c r="J5004">
        <v>0</v>
      </c>
      <c r="K5004">
        <f>_xlfn.XLOOKUP(FraudData[[#This Row],[amount]],AmountRules[Amount Min],AmountRules[Risk Points],,-1)</f>
        <v>0</v>
      </c>
      <c r="L5004">
        <f>_xlfn.XLOOKUP(FraudData[[#This Row],[transaction_hour]],TimeRules[Hour Min],TimeRules[Risk Points],,-1)</f>
        <v>0</v>
      </c>
      <c r="M5004">
        <f>_xlfn.XLOOKUP(FraudData[[#This Row],[foreign_transaction]],ForeignRules[Foreign Transaction],ForeignRules[Risk Points],0)</f>
        <v>3</v>
      </c>
      <c r="N5004">
        <f>_xlfn.XLOOKUP(FraudData[[#This Row],[location_mismatch]],Table10[Location Mismatch],Table10[Risk Points],0)</f>
        <v>0</v>
      </c>
      <c r="O5004">
        <f>_xlfn.XLOOKUP(FraudData[[#This Row],[device_trust_score]],DeviceRules[Device Min],DeviceRules[Risk Points],,-1)</f>
        <v>0</v>
      </c>
      <c r="P5004">
        <f>_xlfn.XLOOKUP(FraudData[[#This Row],[velocity_last_24h]],VelocityRules[Velocity Min],VelocityRules[Risk Points],,-1)</f>
        <v>0</v>
      </c>
      <c r="Q5004">
        <f>_xlfn.XLOOKUP(FraudData[[#This Row],[merchant_category]],MerchantRules[Merchant Category],MerchantRules[Risk Points],0)</f>
        <v>0</v>
      </c>
      <c r="R5004">
        <f>SUM(FraudData[[#This Row],[Amount Risk]:[Merchant Risk]])</f>
        <v>3</v>
      </c>
      <c r="S5004" t="str" cm="1">
        <f t="array" ref="S5004">_xlfn.IFS(FraudData[[#This Row],[Fraud Risk Score]]&gt;=8,"High Risk",FraudData[[#This Row],[Fraud Risk Score]]&gt;=6,"Medium Risk",TRUE,"Low Risk")</f>
        <v>Low Risk</v>
      </c>
    </row>
    <row r="5005" spans="1:19">
      <c r="A5005">
        <v>5004</v>
      </c>
      <c r="B5005">
        <v>74.790000000000006</v>
      </c>
      <c r="C5005">
        <v>3</v>
      </c>
      <c r="D5005" t="s">
        <v>47</v>
      </c>
      <c r="E5005">
        <v>0</v>
      </c>
      <c r="F5005">
        <v>0</v>
      </c>
      <c r="G5005">
        <v>59</v>
      </c>
      <c r="H5005">
        <v>4</v>
      </c>
      <c r="I5005">
        <v>59</v>
      </c>
      <c r="J5005">
        <v>0</v>
      </c>
      <c r="K5005">
        <f>_xlfn.XLOOKUP(FraudData[[#This Row],[amount]],AmountRules[Amount Min],AmountRules[Risk Points],,-1)</f>
        <v>0</v>
      </c>
      <c r="L5005">
        <f>_xlfn.XLOOKUP(FraudData[[#This Row],[transaction_hour]],TimeRules[Hour Min],TimeRules[Risk Points],,-1)</f>
        <v>3</v>
      </c>
      <c r="M5005">
        <f>_xlfn.XLOOKUP(FraudData[[#This Row],[foreign_transaction]],ForeignRules[Foreign Transaction],ForeignRules[Risk Points],0)</f>
        <v>0</v>
      </c>
      <c r="N5005">
        <f>_xlfn.XLOOKUP(FraudData[[#This Row],[location_mismatch]],Table10[Location Mismatch],Table10[Risk Points],0)</f>
        <v>0</v>
      </c>
      <c r="O5005">
        <f>_xlfn.XLOOKUP(FraudData[[#This Row],[device_trust_score]],DeviceRules[Device Min],DeviceRules[Risk Points],,-1)</f>
        <v>1</v>
      </c>
      <c r="P5005">
        <f>_xlfn.XLOOKUP(FraudData[[#This Row],[velocity_last_24h]],VelocityRules[Velocity Min],VelocityRules[Risk Points],,-1)</f>
        <v>0</v>
      </c>
      <c r="Q5005">
        <f>_xlfn.XLOOKUP(FraudData[[#This Row],[merchant_category]],MerchantRules[Merchant Category],MerchantRules[Risk Points],0)</f>
        <v>0</v>
      </c>
      <c r="R5005">
        <f>SUM(FraudData[[#This Row],[Amount Risk]:[Merchant Risk]])</f>
        <v>4</v>
      </c>
      <c r="S5005" t="str" cm="1">
        <f t="array" ref="S5005">_xlfn.IFS(FraudData[[#This Row],[Fraud Risk Score]]&gt;=8,"High Risk",FraudData[[#This Row],[Fraud Risk Score]]&gt;=6,"Medium Risk",TRUE,"Low Risk")</f>
        <v>Low Risk</v>
      </c>
    </row>
    <row r="5006" spans="1:19">
      <c r="A5006">
        <v>5005</v>
      </c>
      <c r="B5006">
        <v>366.76</v>
      </c>
      <c r="C5006">
        <v>0</v>
      </c>
      <c r="D5006" t="s">
        <v>49</v>
      </c>
      <c r="E5006">
        <v>0</v>
      </c>
      <c r="F5006">
        <v>0</v>
      </c>
      <c r="G5006">
        <v>27</v>
      </c>
      <c r="H5006">
        <v>0</v>
      </c>
      <c r="I5006">
        <v>44</v>
      </c>
      <c r="J5006">
        <v>0</v>
      </c>
      <c r="K5006">
        <f>_xlfn.XLOOKUP(FraudData[[#This Row],[amount]],AmountRules[Amount Min],AmountRules[Risk Points],,-1)</f>
        <v>0</v>
      </c>
      <c r="L5006">
        <f>_xlfn.XLOOKUP(FraudData[[#This Row],[transaction_hour]],TimeRules[Hour Min],TimeRules[Risk Points],,-1)</f>
        <v>3</v>
      </c>
      <c r="M5006">
        <f>_xlfn.XLOOKUP(FraudData[[#This Row],[foreign_transaction]],ForeignRules[Foreign Transaction],ForeignRules[Risk Points],0)</f>
        <v>0</v>
      </c>
      <c r="N5006">
        <f>_xlfn.XLOOKUP(FraudData[[#This Row],[location_mismatch]],Table10[Location Mismatch],Table10[Risk Points],0)</f>
        <v>0</v>
      </c>
      <c r="O5006">
        <f>_xlfn.XLOOKUP(FraudData[[#This Row],[device_trust_score]],DeviceRules[Device Min],DeviceRules[Risk Points],,-1)</f>
        <v>3</v>
      </c>
      <c r="P5006">
        <f>_xlfn.XLOOKUP(FraudData[[#This Row],[velocity_last_24h]],VelocityRules[Velocity Min],VelocityRules[Risk Points],,-1)</f>
        <v>0</v>
      </c>
      <c r="Q5006">
        <f>_xlfn.XLOOKUP(FraudData[[#This Row],[merchant_category]],MerchantRules[Merchant Category],MerchantRules[Risk Points],0)</f>
        <v>1</v>
      </c>
      <c r="R5006">
        <f>SUM(FraudData[[#This Row],[Amount Risk]:[Merchant Risk]])</f>
        <v>7</v>
      </c>
      <c r="S5006" t="str" cm="1">
        <f t="array" ref="S5006">_xlfn.IFS(FraudData[[#This Row],[Fraud Risk Score]]&gt;=8,"High Risk",FraudData[[#This Row],[Fraud Risk Score]]&gt;=6,"Medium Risk",TRUE,"Low Risk")</f>
        <v>Medium Risk</v>
      </c>
    </row>
    <row r="5007" spans="1:19">
      <c r="A5007">
        <v>5006</v>
      </c>
      <c r="B5007">
        <v>16.61</v>
      </c>
      <c r="C5007">
        <v>23</v>
      </c>
      <c r="D5007" t="s">
        <v>46</v>
      </c>
      <c r="E5007">
        <v>0</v>
      </c>
      <c r="F5007">
        <v>0</v>
      </c>
      <c r="G5007">
        <v>57</v>
      </c>
      <c r="H5007">
        <v>5</v>
      </c>
      <c r="I5007">
        <v>69</v>
      </c>
      <c r="J5007">
        <v>0</v>
      </c>
      <c r="K5007">
        <f>_xlfn.XLOOKUP(FraudData[[#This Row],[amount]],AmountRules[Amount Min],AmountRules[Risk Points],,-1)</f>
        <v>0</v>
      </c>
      <c r="L5007">
        <f>_xlfn.XLOOKUP(FraudData[[#This Row],[transaction_hour]],TimeRules[Hour Min],TimeRules[Risk Points],,-1)</f>
        <v>1</v>
      </c>
      <c r="M5007">
        <f>_xlfn.XLOOKUP(FraudData[[#This Row],[foreign_transaction]],ForeignRules[Foreign Transaction],ForeignRules[Risk Points],0)</f>
        <v>0</v>
      </c>
      <c r="N5007">
        <f>_xlfn.XLOOKUP(FraudData[[#This Row],[location_mismatch]],Table10[Location Mismatch],Table10[Risk Points],0)</f>
        <v>0</v>
      </c>
      <c r="O5007">
        <f>_xlfn.XLOOKUP(FraudData[[#This Row],[device_trust_score]],DeviceRules[Device Min],DeviceRules[Risk Points],,-1)</f>
        <v>1</v>
      </c>
      <c r="P5007">
        <f>_xlfn.XLOOKUP(FraudData[[#This Row],[velocity_last_24h]],VelocityRules[Velocity Min],VelocityRules[Risk Points],,-1)</f>
        <v>3</v>
      </c>
      <c r="Q5007">
        <f>_xlfn.XLOOKUP(FraudData[[#This Row],[merchant_category]],MerchantRules[Merchant Category],MerchantRules[Risk Points],0)</f>
        <v>0</v>
      </c>
      <c r="R5007">
        <f>SUM(FraudData[[#This Row],[Amount Risk]:[Merchant Risk]])</f>
        <v>5</v>
      </c>
      <c r="S5007" t="str" cm="1">
        <f t="array" ref="S5007">_xlfn.IFS(FraudData[[#This Row],[Fraud Risk Score]]&gt;=8,"High Risk",FraudData[[#This Row],[Fraud Risk Score]]&gt;=6,"Medium Risk",TRUE,"Low Risk")</f>
        <v>Low Risk</v>
      </c>
    </row>
    <row r="5008" spans="1:19">
      <c r="A5008">
        <v>5007</v>
      </c>
      <c r="B5008">
        <v>269.94</v>
      </c>
      <c r="C5008">
        <v>18</v>
      </c>
      <c r="D5008" t="s">
        <v>46</v>
      </c>
      <c r="E5008">
        <v>0</v>
      </c>
      <c r="F5008">
        <v>0</v>
      </c>
      <c r="G5008">
        <v>97</v>
      </c>
      <c r="H5008">
        <v>2</v>
      </c>
      <c r="I5008">
        <v>36</v>
      </c>
      <c r="J5008">
        <v>0</v>
      </c>
      <c r="K5008">
        <f>_xlfn.XLOOKUP(FraudData[[#This Row],[amount]],AmountRules[Amount Min],AmountRules[Risk Points],,-1)</f>
        <v>0</v>
      </c>
      <c r="L5008">
        <f>_xlfn.XLOOKUP(FraudData[[#This Row],[transaction_hour]],TimeRules[Hour Min],TimeRules[Risk Points],,-1)</f>
        <v>0</v>
      </c>
      <c r="M5008">
        <f>_xlfn.XLOOKUP(FraudData[[#This Row],[foreign_transaction]],ForeignRules[Foreign Transaction],ForeignRules[Risk Points],0)</f>
        <v>0</v>
      </c>
      <c r="N5008">
        <f>_xlfn.XLOOKUP(FraudData[[#This Row],[location_mismatch]],Table10[Location Mismatch],Table10[Risk Points],0)</f>
        <v>0</v>
      </c>
      <c r="O5008">
        <f>_xlfn.XLOOKUP(FraudData[[#This Row],[device_trust_score]],DeviceRules[Device Min],DeviceRules[Risk Points],,-1)</f>
        <v>0</v>
      </c>
      <c r="P5008">
        <f>_xlfn.XLOOKUP(FraudData[[#This Row],[velocity_last_24h]],VelocityRules[Velocity Min],VelocityRules[Risk Points],,-1)</f>
        <v>0</v>
      </c>
      <c r="Q5008">
        <f>_xlfn.XLOOKUP(FraudData[[#This Row],[merchant_category]],MerchantRules[Merchant Category],MerchantRules[Risk Points],0)</f>
        <v>0</v>
      </c>
      <c r="R5008">
        <f>SUM(FraudData[[#This Row],[Amount Risk]:[Merchant Risk]])</f>
        <v>0</v>
      </c>
      <c r="S5008" t="str" cm="1">
        <f t="array" ref="S5008">_xlfn.IFS(FraudData[[#This Row],[Fraud Risk Score]]&gt;=8,"High Risk",FraudData[[#This Row],[Fraud Risk Score]]&gt;=6,"Medium Risk",TRUE,"Low Risk")</f>
        <v>Low Risk</v>
      </c>
    </row>
    <row r="5009" spans="1:19">
      <c r="A5009">
        <v>5008</v>
      </c>
      <c r="B5009">
        <v>338.56</v>
      </c>
      <c r="C5009">
        <v>1</v>
      </c>
      <c r="D5009" t="s">
        <v>47</v>
      </c>
      <c r="E5009">
        <v>0</v>
      </c>
      <c r="F5009">
        <v>0</v>
      </c>
      <c r="G5009">
        <v>31</v>
      </c>
      <c r="H5009">
        <v>1</v>
      </c>
      <c r="I5009">
        <v>44</v>
      </c>
      <c r="J5009">
        <v>0</v>
      </c>
      <c r="K5009">
        <f>_xlfn.XLOOKUP(FraudData[[#This Row],[amount]],AmountRules[Amount Min],AmountRules[Risk Points],,-1)</f>
        <v>0</v>
      </c>
      <c r="L5009">
        <f>_xlfn.XLOOKUP(FraudData[[#This Row],[transaction_hour]],TimeRules[Hour Min],TimeRules[Risk Points],,-1)</f>
        <v>3</v>
      </c>
      <c r="M5009">
        <f>_xlfn.XLOOKUP(FraudData[[#This Row],[foreign_transaction]],ForeignRules[Foreign Transaction],ForeignRules[Risk Points],0)</f>
        <v>0</v>
      </c>
      <c r="N5009">
        <f>_xlfn.XLOOKUP(FraudData[[#This Row],[location_mismatch]],Table10[Location Mismatch],Table10[Risk Points],0)</f>
        <v>0</v>
      </c>
      <c r="O5009">
        <f>_xlfn.XLOOKUP(FraudData[[#This Row],[device_trust_score]],DeviceRules[Device Min],DeviceRules[Risk Points],,-1)</f>
        <v>2</v>
      </c>
      <c r="P5009">
        <f>_xlfn.XLOOKUP(FraudData[[#This Row],[velocity_last_24h]],VelocityRules[Velocity Min],VelocityRules[Risk Points],,-1)</f>
        <v>0</v>
      </c>
      <c r="Q5009">
        <f>_xlfn.XLOOKUP(FraudData[[#This Row],[merchant_category]],MerchantRules[Merchant Category],MerchantRules[Risk Points],0)</f>
        <v>0</v>
      </c>
      <c r="R5009">
        <f>SUM(FraudData[[#This Row],[Amount Risk]:[Merchant Risk]])</f>
        <v>5</v>
      </c>
      <c r="S5009" t="str" cm="1">
        <f t="array" ref="S5009">_xlfn.IFS(FraudData[[#This Row],[Fraud Risk Score]]&gt;=8,"High Risk",FraudData[[#This Row],[Fraud Risk Score]]&gt;=6,"Medium Risk",TRUE,"Low Risk")</f>
        <v>Low Risk</v>
      </c>
    </row>
    <row r="5010" spans="1:19">
      <c r="A5010">
        <v>5009</v>
      </c>
      <c r="B5010">
        <v>36.119999999999997</v>
      </c>
      <c r="C5010">
        <v>8</v>
      </c>
      <c r="D5010" t="s">
        <v>47</v>
      </c>
      <c r="E5010">
        <v>1</v>
      </c>
      <c r="F5010">
        <v>1</v>
      </c>
      <c r="G5010">
        <v>51</v>
      </c>
      <c r="H5010">
        <v>1</v>
      </c>
      <c r="I5010">
        <v>20</v>
      </c>
      <c r="J5010">
        <v>0</v>
      </c>
      <c r="K5010">
        <f>_xlfn.XLOOKUP(FraudData[[#This Row],[amount]],AmountRules[Amount Min],AmountRules[Risk Points],,-1)</f>
        <v>0</v>
      </c>
      <c r="L5010">
        <f>_xlfn.XLOOKUP(FraudData[[#This Row],[transaction_hour]],TimeRules[Hour Min],TimeRules[Risk Points],,-1)</f>
        <v>0</v>
      </c>
      <c r="M5010">
        <f>_xlfn.XLOOKUP(FraudData[[#This Row],[foreign_transaction]],ForeignRules[Foreign Transaction],ForeignRules[Risk Points],0)</f>
        <v>3</v>
      </c>
      <c r="N5010">
        <f>_xlfn.XLOOKUP(FraudData[[#This Row],[location_mismatch]],Table10[Location Mismatch],Table10[Risk Points],0)</f>
        <v>3</v>
      </c>
      <c r="O5010">
        <f>_xlfn.XLOOKUP(FraudData[[#This Row],[device_trust_score]],DeviceRules[Device Min],DeviceRules[Risk Points],,-1)</f>
        <v>1</v>
      </c>
      <c r="P5010">
        <f>_xlfn.XLOOKUP(FraudData[[#This Row],[velocity_last_24h]],VelocityRules[Velocity Min],VelocityRules[Risk Points],,-1)</f>
        <v>0</v>
      </c>
      <c r="Q5010">
        <f>_xlfn.XLOOKUP(FraudData[[#This Row],[merchant_category]],MerchantRules[Merchant Category],MerchantRules[Risk Points],0)</f>
        <v>0</v>
      </c>
      <c r="R5010">
        <f>SUM(FraudData[[#This Row],[Amount Risk]:[Merchant Risk]])</f>
        <v>7</v>
      </c>
      <c r="S5010" t="str" cm="1">
        <f t="array" ref="S5010">_xlfn.IFS(FraudData[[#This Row],[Fraud Risk Score]]&gt;=8,"High Risk",FraudData[[#This Row],[Fraud Risk Score]]&gt;=6,"Medium Risk",TRUE,"Low Risk")</f>
        <v>Medium Risk</v>
      </c>
    </row>
    <row r="5011" spans="1:19">
      <c r="A5011">
        <v>5010</v>
      </c>
      <c r="B5011">
        <v>101.29</v>
      </c>
      <c r="C5011">
        <v>22</v>
      </c>
      <c r="D5011" t="s">
        <v>48</v>
      </c>
      <c r="E5011">
        <v>0</v>
      </c>
      <c r="F5011">
        <v>0</v>
      </c>
      <c r="G5011">
        <v>25</v>
      </c>
      <c r="H5011">
        <v>1</v>
      </c>
      <c r="I5011">
        <v>42</v>
      </c>
      <c r="J5011">
        <v>0</v>
      </c>
      <c r="K5011">
        <f>_xlfn.XLOOKUP(FraudData[[#This Row],[amount]],AmountRules[Amount Min],AmountRules[Risk Points],,-1)</f>
        <v>0</v>
      </c>
      <c r="L5011">
        <f>_xlfn.XLOOKUP(FraudData[[#This Row],[transaction_hour]],TimeRules[Hour Min],TimeRules[Risk Points],,-1)</f>
        <v>0</v>
      </c>
      <c r="M5011">
        <f>_xlfn.XLOOKUP(FraudData[[#This Row],[foreign_transaction]],ForeignRules[Foreign Transaction],ForeignRules[Risk Points],0)</f>
        <v>0</v>
      </c>
      <c r="N5011">
        <f>_xlfn.XLOOKUP(FraudData[[#This Row],[location_mismatch]],Table10[Location Mismatch],Table10[Risk Points],0)</f>
        <v>0</v>
      </c>
      <c r="O5011">
        <f>_xlfn.XLOOKUP(FraudData[[#This Row],[device_trust_score]],DeviceRules[Device Min],DeviceRules[Risk Points],,-1)</f>
        <v>3</v>
      </c>
      <c r="P5011">
        <f>_xlfn.XLOOKUP(FraudData[[#This Row],[velocity_last_24h]],VelocityRules[Velocity Min],VelocityRules[Risk Points],,-1)</f>
        <v>0</v>
      </c>
      <c r="Q5011">
        <f>_xlfn.XLOOKUP(FraudData[[#This Row],[merchant_category]],MerchantRules[Merchant Category],MerchantRules[Risk Points],0)</f>
        <v>0</v>
      </c>
      <c r="R5011">
        <f>SUM(FraudData[[#This Row],[Amount Risk]:[Merchant Risk]])</f>
        <v>3</v>
      </c>
      <c r="S5011" t="str" cm="1">
        <f t="array" ref="S5011">_xlfn.IFS(FraudData[[#This Row],[Fraud Risk Score]]&gt;=8,"High Risk",FraudData[[#This Row],[Fraud Risk Score]]&gt;=6,"Medium Risk",TRUE,"Low Risk")</f>
        <v>Low Risk</v>
      </c>
    </row>
    <row r="5012" spans="1:19">
      <c r="A5012">
        <v>5011</v>
      </c>
      <c r="B5012">
        <v>32.57</v>
      </c>
      <c r="C5012">
        <v>12</v>
      </c>
      <c r="D5012" t="s">
        <v>48</v>
      </c>
      <c r="E5012">
        <v>0</v>
      </c>
      <c r="F5012">
        <v>0</v>
      </c>
      <c r="G5012">
        <v>64</v>
      </c>
      <c r="H5012">
        <v>4</v>
      </c>
      <c r="I5012">
        <v>51</v>
      </c>
      <c r="J5012">
        <v>0</v>
      </c>
      <c r="K5012">
        <f>_xlfn.XLOOKUP(FraudData[[#This Row],[amount]],AmountRules[Amount Min],AmountRules[Risk Points],,-1)</f>
        <v>0</v>
      </c>
      <c r="L5012">
        <f>_xlfn.XLOOKUP(FraudData[[#This Row],[transaction_hour]],TimeRules[Hour Min],TimeRules[Risk Points],,-1)</f>
        <v>0</v>
      </c>
      <c r="M5012">
        <f>_xlfn.XLOOKUP(FraudData[[#This Row],[foreign_transaction]],ForeignRules[Foreign Transaction],ForeignRules[Risk Points],0)</f>
        <v>0</v>
      </c>
      <c r="N5012">
        <f>_xlfn.XLOOKUP(FraudData[[#This Row],[location_mismatch]],Table10[Location Mismatch],Table10[Risk Points],0)</f>
        <v>0</v>
      </c>
      <c r="O5012">
        <f>_xlfn.XLOOKUP(FraudData[[#This Row],[device_trust_score]],DeviceRules[Device Min],DeviceRules[Risk Points],,-1)</f>
        <v>1</v>
      </c>
      <c r="P5012">
        <f>_xlfn.XLOOKUP(FraudData[[#This Row],[velocity_last_24h]],VelocityRules[Velocity Min],VelocityRules[Risk Points],,-1)</f>
        <v>0</v>
      </c>
      <c r="Q5012">
        <f>_xlfn.XLOOKUP(FraudData[[#This Row],[merchant_category]],MerchantRules[Merchant Category],MerchantRules[Risk Points],0)</f>
        <v>0</v>
      </c>
      <c r="R5012">
        <f>SUM(FraudData[[#This Row],[Amount Risk]:[Merchant Risk]])</f>
        <v>1</v>
      </c>
      <c r="S5012" t="str" cm="1">
        <f t="array" ref="S5012">_xlfn.IFS(FraudData[[#This Row],[Fraud Risk Score]]&gt;=8,"High Risk",FraudData[[#This Row],[Fraud Risk Score]]&gt;=6,"Medium Risk",TRUE,"Low Risk")</f>
        <v>Low Risk</v>
      </c>
    </row>
    <row r="5013" spans="1:19">
      <c r="A5013">
        <v>5012</v>
      </c>
      <c r="B5013">
        <v>220.72</v>
      </c>
      <c r="C5013">
        <v>17</v>
      </c>
      <c r="D5013" t="s">
        <v>49</v>
      </c>
      <c r="E5013">
        <v>1</v>
      </c>
      <c r="F5013">
        <v>0</v>
      </c>
      <c r="G5013">
        <v>42</v>
      </c>
      <c r="H5013">
        <v>5</v>
      </c>
      <c r="I5013">
        <v>68</v>
      </c>
      <c r="J5013">
        <v>0</v>
      </c>
      <c r="K5013">
        <f>_xlfn.XLOOKUP(FraudData[[#This Row],[amount]],AmountRules[Amount Min],AmountRules[Risk Points],,-1)</f>
        <v>0</v>
      </c>
      <c r="L5013">
        <f>_xlfn.XLOOKUP(FraudData[[#This Row],[transaction_hour]],TimeRules[Hour Min],TimeRules[Risk Points],,-1)</f>
        <v>0</v>
      </c>
      <c r="M5013">
        <f>_xlfn.XLOOKUP(FraudData[[#This Row],[foreign_transaction]],ForeignRules[Foreign Transaction],ForeignRules[Risk Points],0)</f>
        <v>3</v>
      </c>
      <c r="N5013">
        <f>_xlfn.XLOOKUP(FraudData[[#This Row],[location_mismatch]],Table10[Location Mismatch],Table10[Risk Points],0)</f>
        <v>0</v>
      </c>
      <c r="O5013">
        <f>_xlfn.XLOOKUP(FraudData[[#This Row],[device_trust_score]],DeviceRules[Device Min],DeviceRules[Risk Points],,-1)</f>
        <v>2</v>
      </c>
      <c r="P5013">
        <f>_xlfn.XLOOKUP(FraudData[[#This Row],[velocity_last_24h]],VelocityRules[Velocity Min],VelocityRules[Risk Points],,-1)</f>
        <v>3</v>
      </c>
      <c r="Q5013">
        <f>_xlfn.XLOOKUP(FraudData[[#This Row],[merchant_category]],MerchantRules[Merchant Category],MerchantRules[Risk Points],0)</f>
        <v>1</v>
      </c>
      <c r="R5013">
        <f>SUM(FraudData[[#This Row],[Amount Risk]:[Merchant Risk]])</f>
        <v>9</v>
      </c>
      <c r="S5013" t="str" cm="1">
        <f t="array" ref="S5013">_xlfn.IFS(FraudData[[#This Row],[Fraud Risk Score]]&gt;=8,"High Risk",FraudData[[#This Row],[Fraud Risk Score]]&gt;=6,"Medium Risk",TRUE,"Low Risk")</f>
        <v>High Risk</v>
      </c>
    </row>
    <row r="5014" spans="1:19">
      <c r="A5014">
        <v>5013</v>
      </c>
      <c r="B5014">
        <v>137.96</v>
      </c>
      <c r="C5014">
        <v>15</v>
      </c>
      <c r="D5014" t="s">
        <v>46</v>
      </c>
      <c r="E5014">
        <v>0</v>
      </c>
      <c r="F5014">
        <v>0</v>
      </c>
      <c r="G5014">
        <v>59</v>
      </c>
      <c r="H5014">
        <v>1</v>
      </c>
      <c r="I5014">
        <v>38</v>
      </c>
      <c r="J5014">
        <v>0</v>
      </c>
      <c r="K5014">
        <f>_xlfn.XLOOKUP(FraudData[[#This Row],[amount]],AmountRules[Amount Min],AmountRules[Risk Points],,-1)</f>
        <v>0</v>
      </c>
      <c r="L5014">
        <f>_xlfn.XLOOKUP(FraudData[[#This Row],[transaction_hour]],TimeRules[Hour Min],TimeRules[Risk Points],,-1)</f>
        <v>0</v>
      </c>
      <c r="M5014">
        <f>_xlfn.XLOOKUP(FraudData[[#This Row],[foreign_transaction]],ForeignRules[Foreign Transaction],ForeignRules[Risk Points],0)</f>
        <v>0</v>
      </c>
      <c r="N5014">
        <f>_xlfn.XLOOKUP(FraudData[[#This Row],[location_mismatch]],Table10[Location Mismatch],Table10[Risk Points],0)</f>
        <v>0</v>
      </c>
      <c r="O5014">
        <f>_xlfn.XLOOKUP(FraudData[[#This Row],[device_trust_score]],DeviceRules[Device Min],DeviceRules[Risk Points],,-1)</f>
        <v>1</v>
      </c>
      <c r="P5014">
        <f>_xlfn.XLOOKUP(FraudData[[#This Row],[velocity_last_24h]],VelocityRules[Velocity Min],VelocityRules[Risk Points],,-1)</f>
        <v>0</v>
      </c>
      <c r="Q5014">
        <f>_xlfn.XLOOKUP(FraudData[[#This Row],[merchant_category]],MerchantRules[Merchant Category],MerchantRules[Risk Points],0)</f>
        <v>0</v>
      </c>
      <c r="R5014">
        <f>SUM(FraudData[[#This Row],[Amount Risk]:[Merchant Risk]])</f>
        <v>1</v>
      </c>
      <c r="S5014" t="str" cm="1">
        <f t="array" ref="S5014">_xlfn.IFS(FraudData[[#This Row],[Fraud Risk Score]]&gt;=8,"High Risk",FraudData[[#This Row],[Fraud Risk Score]]&gt;=6,"Medium Risk",TRUE,"Low Risk")</f>
        <v>Low Risk</v>
      </c>
    </row>
    <row r="5015" spans="1:19">
      <c r="A5015">
        <v>5014</v>
      </c>
      <c r="B5015">
        <v>181.57</v>
      </c>
      <c r="C5015">
        <v>15</v>
      </c>
      <c r="D5015" t="s">
        <v>50</v>
      </c>
      <c r="E5015">
        <v>1</v>
      </c>
      <c r="F5015">
        <v>0</v>
      </c>
      <c r="G5015">
        <v>63</v>
      </c>
      <c r="H5015">
        <v>2</v>
      </c>
      <c r="I5015">
        <v>28</v>
      </c>
      <c r="J5015">
        <v>0</v>
      </c>
      <c r="K5015">
        <f>_xlfn.XLOOKUP(FraudData[[#This Row],[amount]],AmountRules[Amount Min],AmountRules[Risk Points],,-1)</f>
        <v>0</v>
      </c>
      <c r="L5015">
        <f>_xlfn.XLOOKUP(FraudData[[#This Row],[transaction_hour]],TimeRules[Hour Min],TimeRules[Risk Points],,-1)</f>
        <v>0</v>
      </c>
      <c r="M5015">
        <f>_xlfn.XLOOKUP(FraudData[[#This Row],[foreign_transaction]],ForeignRules[Foreign Transaction],ForeignRules[Risk Points],0)</f>
        <v>3</v>
      </c>
      <c r="N5015">
        <f>_xlfn.XLOOKUP(FraudData[[#This Row],[location_mismatch]],Table10[Location Mismatch],Table10[Risk Points],0)</f>
        <v>0</v>
      </c>
      <c r="O5015">
        <f>_xlfn.XLOOKUP(FraudData[[#This Row],[device_trust_score]],DeviceRules[Device Min],DeviceRules[Risk Points],,-1)</f>
        <v>1</v>
      </c>
      <c r="P5015">
        <f>_xlfn.XLOOKUP(FraudData[[#This Row],[velocity_last_24h]],VelocityRules[Velocity Min],VelocityRules[Risk Points],,-1)</f>
        <v>0</v>
      </c>
      <c r="Q5015">
        <f>_xlfn.XLOOKUP(FraudData[[#This Row],[merchant_category]],MerchantRules[Merchant Category],MerchantRules[Risk Points],0)</f>
        <v>0</v>
      </c>
      <c r="R5015">
        <f>SUM(FraudData[[#This Row],[Amount Risk]:[Merchant Risk]])</f>
        <v>4</v>
      </c>
      <c r="S5015" t="str" cm="1">
        <f t="array" ref="S5015">_xlfn.IFS(FraudData[[#This Row],[Fraud Risk Score]]&gt;=8,"High Risk",FraudData[[#This Row],[Fraud Risk Score]]&gt;=6,"Medium Risk",TRUE,"Low Risk")</f>
        <v>Low Risk</v>
      </c>
    </row>
    <row r="5016" spans="1:19">
      <c r="A5016">
        <v>5015</v>
      </c>
      <c r="B5016">
        <v>39.380000000000003</v>
      </c>
      <c r="C5016">
        <v>9</v>
      </c>
      <c r="D5016" t="s">
        <v>50</v>
      </c>
      <c r="E5016">
        <v>1</v>
      </c>
      <c r="F5016">
        <v>0</v>
      </c>
      <c r="G5016">
        <v>35</v>
      </c>
      <c r="H5016">
        <v>2</v>
      </c>
      <c r="I5016">
        <v>44</v>
      </c>
      <c r="J5016">
        <v>0</v>
      </c>
      <c r="K5016">
        <f>_xlfn.XLOOKUP(FraudData[[#This Row],[amount]],AmountRules[Amount Min],AmountRules[Risk Points],,-1)</f>
        <v>0</v>
      </c>
      <c r="L5016">
        <f>_xlfn.XLOOKUP(FraudData[[#This Row],[transaction_hour]],TimeRules[Hour Min],TimeRules[Risk Points],,-1)</f>
        <v>0</v>
      </c>
      <c r="M5016">
        <f>_xlfn.XLOOKUP(FraudData[[#This Row],[foreign_transaction]],ForeignRules[Foreign Transaction],ForeignRules[Risk Points],0)</f>
        <v>3</v>
      </c>
      <c r="N5016">
        <f>_xlfn.XLOOKUP(FraudData[[#This Row],[location_mismatch]],Table10[Location Mismatch],Table10[Risk Points],0)</f>
        <v>0</v>
      </c>
      <c r="O5016">
        <f>_xlfn.XLOOKUP(FraudData[[#This Row],[device_trust_score]],DeviceRules[Device Min],DeviceRules[Risk Points],,-1)</f>
        <v>2</v>
      </c>
      <c r="P5016">
        <f>_xlfn.XLOOKUP(FraudData[[#This Row],[velocity_last_24h]],VelocityRules[Velocity Min],VelocityRules[Risk Points],,-1)</f>
        <v>0</v>
      </c>
      <c r="Q5016">
        <f>_xlfn.XLOOKUP(FraudData[[#This Row],[merchant_category]],MerchantRules[Merchant Category],MerchantRules[Risk Points],0)</f>
        <v>0</v>
      </c>
      <c r="R5016">
        <f>SUM(FraudData[[#This Row],[Amount Risk]:[Merchant Risk]])</f>
        <v>5</v>
      </c>
      <c r="S5016" t="str" cm="1">
        <f t="array" ref="S5016">_xlfn.IFS(FraudData[[#This Row],[Fraud Risk Score]]&gt;=8,"High Risk",FraudData[[#This Row],[Fraud Risk Score]]&gt;=6,"Medium Risk",TRUE,"Low Risk")</f>
        <v>Low Risk</v>
      </c>
    </row>
    <row r="5017" spans="1:19">
      <c r="A5017">
        <v>5016</v>
      </c>
      <c r="B5017">
        <v>42.83</v>
      </c>
      <c r="C5017">
        <v>8</v>
      </c>
      <c r="D5017" t="s">
        <v>46</v>
      </c>
      <c r="E5017">
        <v>1</v>
      </c>
      <c r="F5017">
        <v>0</v>
      </c>
      <c r="G5017">
        <v>69</v>
      </c>
      <c r="H5017">
        <v>1</v>
      </c>
      <c r="I5017">
        <v>45</v>
      </c>
      <c r="J5017">
        <v>0</v>
      </c>
      <c r="K5017">
        <f>_xlfn.XLOOKUP(FraudData[[#This Row],[amount]],AmountRules[Amount Min],AmountRules[Risk Points],,-1)</f>
        <v>0</v>
      </c>
      <c r="L5017">
        <f>_xlfn.XLOOKUP(FraudData[[#This Row],[transaction_hour]],TimeRules[Hour Min],TimeRules[Risk Points],,-1)</f>
        <v>0</v>
      </c>
      <c r="M5017">
        <f>_xlfn.XLOOKUP(FraudData[[#This Row],[foreign_transaction]],ForeignRules[Foreign Transaction],ForeignRules[Risk Points],0)</f>
        <v>3</v>
      </c>
      <c r="N5017">
        <f>_xlfn.XLOOKUP(FraudData[[#This Row],[location_mismatch]],Table10[Location Mismatch],Table10[Risk Points],0)</f>
        <v>0</v>
      </c>
      <c r="O5017">
        <f>_xlfn.XLOOKUP(FraudData[[#This Row],[device_trust_score]],DeviceRules[Device Min],DeviceRules[Risk Points],,-1)</f>
        <v>1</v>
      </c>
      <c r="P5017">
        <f>_xlfn.XLOOKUP(FraudData[[#This Row],[velocity_last_24h]],VelocityRules[Velocity Min],VelocityRules[Risk Points],,-1)</f>
        <v>0</v>
      </c>
      <c r="Q5017">
        <f>_xlfn.XLOOKUP(FraudData[[#This Row],[merchant_category]],MerchantRules[Merchant Category],MerchantRules[Risk Points],0)</f>
        <v>0</v>
      </c>
      <c r="R5017">
        <f>SUM(FraudData[[#This Row],[Amount Risk]:[Merchant Risk]])</f>
        <v>4</v>
      </c>
      <c r="S5017" t="str" cm="1">
        <f t="array" ref="S5017">_xlfn.IFS(FraudData[[#This Row],[Fraud Risk Score]]&gt;=8,"High Risk",FraudData[[#This Row],[Fraud Risk Score]]&gt;=6,"Medium Risk",TRUE,"Low Risk")</f>
        <v>Low Risk</v>
      </c>
    </row>
    <row r="5018" spans="1:19">
      <c r="A5018">
        <v>5017</v>
      </c>
      <c r="B5018">
        <v>7.63</v>
      </c>
      <c r="C5018">
        <v>10</v>
      </c>
      <c r="D5018" t="s">
        <v>49</v>
      </c>
      <c r="E5018">
        <v>0</v>
      </c>
      <c r="F5018">
        <v>0</v>
      </c>
      <c r="G5018">
        <v>99</v>
      </c>
      <c r="H5018">
        <v>3</v>
      </c>
      <c r="I5018">
        <v>21</v>
      </c>
      <c r="J5018">
        <v>0</v>
      </c>
      <c r="K5018">
        <f>_xlfn.XLOOKUP(FraudData[[#This Row],[amount]],AmountRules[Amount Min],AmountRules[Risk Points],,-1)</f>
        <v>0</v>
      </c>
      <c r="L5018">
        <f>_xlfn.XLOOKUP(FraudData[[#This Row],[transaction_hour]],TimeRules[Hour Min],TimeRules[Risk Points],,-1)</f>
        <v>0</v>
      </c>
      <c r="M5018">
        <f>_xlfn.XLOOKUP(FraudData[[#This Row],[foreign_transaction]],ForeignRules[Foreign Transaction],ForeignRules[Risk Points],0)</f>
        <v>0</v>
      </c>
      <c r="N5018">
        <f>_xlfn.XLOOKUP(FraudData[[#This Row],[location_mismatch]],Table10[Location Mismatch],Table10[Risk Points],0)</f>
        <v>0</v>
      </c>
      <c r="O5018">
        <f>_xlfn.XLOOKUP(FraudData[[#This Row],[device_trust_score]],DeviceRules[Device Min],DeviceRules[Risk Points],,-1)</f>
        <v>0</v>
      </c>
      <c r="P5018">
        <f>_xlfn.XLOOKUP(FraudData[[#This Row],[velocity_last_24h]],VelocityRules[Velocity Min],VelocityRules[Risk Points],,-1)</f>
        <v>0</v>
      </c>
      <c r="Q5018">
        <f>_xlfn.XLOOKUP(FraudData[[#This Row],[merchant_category]],MerchantRules[Merchant Category],MerchantRules[Risk Points],0)</f>
        <v>1</v>
      </c>
      <c r="R5018">
        <f>SUM(FraudData[[#This Row],[Amount Risk]:[Merchant Risk]])</f>
        <v>1</v>
      </c>
      <c r="S5018" t="str" cm="1">
        <f t="array" ref="S5018">_xlfn.IFS(FraudData[[#This Row],[Fraud Risk Score]]&gt;=8,"High Risk",FraudData[[#This Row],[Fraud Risk Score]]&gt;=6,"Medium Risk",TRUE,"Low Risk")</f>
        <v>Low Risk</v>
      </c>
    </row>
    <row r="5019" spans="1:19">
      <c r="A5019">
        <v>5018</v>
      </c>
      <c r="B5019">
        <v>69.97</v>
      </c>
      <c r="C5019">
        <v>3</v>
      </c>
      <c r="D5019" t="s">
        <v>48</v>
      </c>
      <c r="E5019">
        <v>0</v>
      </c>
      <c r="F5019">
        <v>0</v>
      </c>
      <c r="G5019">
        <v>27</v>
      </c>
      <c r="H5019">
        <v>2</v>
      </c>
      <c r="I5019">
        <v>61</v>
      </c>
      <c r="J5019">
        <v>0</v>
      </c>
      <c r="K5019">
        <f>_xlfn.XLOOKUP(FraudData[[#This Row],[amount]],AmountRules[Amount Min],AmountRules[Risk Points],,-1)</f>
        <v>0</v>
      </c>
      <c r="L5019">
        <f>_xlfn.XLOOKUP(FraudData[[#This Row],[transaction_hour]],TimeRules[Hour Min],TimeRules[Risk Points],,-1)</f>
        <v>3</v>
      </c>
      <c r="M5019">
        <f>_xlfn.XLOOKUP(FraudData[[#This Row],[foreign_transaction]],ForeignRules[Foreign Transaction],ForeignRules[Risk Points],0)</f>
        <v>0</v>
      </c>
      <c r="N5019">
        <f>_xlfn.XLOOKUP(FraudData[[#This Row],[location_mismatch]],Table10[Location Mismatch],Table10[Risk Points],0)</f>
        <v>0</v>
      </c>
      <c r="O5019">
        <f>_xlfn.XLOOKUP(FraudData[[#This Row],[device_trust_score]],DeviceRules[Device Min],DeviceRules[Risk Points],,-1)</f>
        <v>3</v>
      </c>
      <c r="P5019">
        <f>_xlfn.XLOOKUP(FraudData[[#This Row],[velocity_last_24h]],VelocityRules[Velocity Min],VelocityRules[Risk Points],,-1)</f>
        <v>0</v>
      </c>
      <c r="Q5019">
        <f>_xlfn.XLOOKUP(FraudData[[#This Row],[merchant_category]],MerchantRules[Merchant Category],MerchantRules[Risk Points],0)</f>
        <v>0</v>
      </c>
      <c r="R5019">
        <f>SUM(FraudData[[#This Row],[Amount Risk]:[Merchant Risk]])</f>
        <v>6</v>
      </c>
      <c r="S5019" t="str" cm="1">
        <f t="array" ref="S5019">_xlfn.IFS(FraudData[[#This Row],[Fraud Risk Score]]&gt;=8,"High Risk",FraudData[[#This Row],[Fraud Risk Score]]&gt;=6,"Medium Risk",TRUE,"Low Risk")</f>
        <v>Medium Risk</v>
      </c>
    </row>
    <row r="5020" spans="1:19">
      <c r="A5020">
        <v>5019</v>
      </c>
      <c r="B5020">
        <v>147.66999999999999</v>
      </c>
      <c r="C5020">
        <v>9</v>
      </c>
      <c r="D5020" t="s">
        <v>48</v>
      </c>
      <c r="E5020">
        <v>0</v>
      </c>
      <c r="F5020">
        <v>0</v>
      </c>
      <c r="G5020">
        <v>76</v>
      </c>
      <c r="H5020">
        <v>0</v>
      </c>
      <c r="I5020">
        <v>58</v>
      </c>
      <c r="J5020">
        <v>0</v>
      </c>
      <c r="K5020">
        <f>_xlfn.XLOOKUP(FraudData[[#This Row],[amount]],AmountRules[Amount Min],AmountRules[Risk Points],,-1)</f>
        <v>0</v>
      </c>
      <c r="L5020">
        <f>_xlfn.XLOOKUP(FraudData[[#This Row],[transaction_hour]],TimeRules[Hour Min],TimeRules[Risk Points],,-1)</f>
        <v>0</v>
      </c>
      <c r="M5020">
        <f>_xlfn.XLOOKUP(FraudData[[#This Row],[foreign_transaction]],ForeignRules[Foreign Transaction],ForeignRules[Risk Points],0)</f>
        <v>0</v>
      </c>
      <c r="N5020">
        <f>_xlfn.XLOOKUP(FraudData[[#This Row],[location_mismatch]],Table10[Location Mismatch],Table10[Risk Points],0)</f>
        <v>0</v>
      </c>
      <c r="O5020">
        <f>_xlfn.XLOOKUP(FraudData[[#This Row],[device_trust_score]],DeviceRules[Device Min],DeviceRules[Risk Points],,-1)</f>
        <v>0</v>
      </c>
      <c r="P5020">
        <f>_xlfn.XLOOKUP(FraudData[[#This Row],[velocity_last_24h]],VelocityRules[Velocity Min],VelocityRules[Risk Points],,-1)</f>
        <v>0</v>
      </c>
      <c r="Q5020">
        <f>_xlfn.XLOOKUP(FraudData[[#This Row],[merchant_category]],MerchantRules[Merchant Category],MerchantRules[Risk Points],0)</f>
        <v>0</v>
      </c>
      <c r="R5020">
        <f>SUM(FraudData[[#This Row],[Amount Risk]:[Merchant Risk]])</f>
        <v>0</v>
      </c>
      <c r="S5020" t="str" cm="1">
        <f t="array" ref="S5020">_xlfn.IFS(FraudData[[#This Row],[Fraud Risk Score]]&gt;=8,"High Risk",FraudData[[#This Row],[Fraud Risk Score]]&gt;=6,"Medium Risk",TRUE,"Low Risk")</f>
        <v>Low Risk</v>
      </c>
    </row>
    <row r="5021" spans="1:19">
      <c r="A5021">
        <v>5020</v>
      </c>
      <c r="B5021">
        <v>351.26</v>
      </c>
      <c r="C5021">
        <v>2</v>
      </c>
      <c r="D5021" t="s">
        <v>48</v>
      </c>
      <c r="E5021">
        <v>0</v>
      </c>
      <c r="F5021">
        <v>0</v>
      </c>
      <c r="G5021">
        <v>84</v>
      </c>
      <c r="H5021">
        <v>1</v>
      </c>
      <c r="I5021">
        <v>65</v>
      </c>
      <c r="J5021">
        <v>0</v>
      </c>
      <c r="K5021">
        <f>_xlfn.XLOOKUP(FraudData[[#This Row],[amount]],AmountRules[Amount Min],AmountRules[Risk Points],,-1)</f>
        <v>0</v>
      </c>
      <c r="L5021">
        <f>_xlfn.XLOOKUP(FraudData[[#This Row],[transaction_hour]],TimeRules[Hour Min],TimeRules[Risk Points],,-1)</f>
        <v>3</v>
      </c>
      <c r="M5021">
        <f>_xlfn.XLOOKUP(FraudData[[#This Row],[foreign_transaction]],ForeignRules[Foreign Transaction],ForeignRules[Risk Points],0)</f>
        <v>0</v>
      </c>
      <c r="N5021">
        <f>_xlfn.XLOOKUP(FraudData[[#This Row],[location_mismatch]],Table10[Location Mismatch],Table10[Risk Points],0)</f>
        <v>0</v>
      </c>
      <c r="O5021">
        <f>_xlfn.XLOOKUP(FraudData[[#This Row],[device_trust_score]],DeviceRules[Device Min],DeviceRules[Risk Points],,-1)</f>
        <v>0</v>
      </c>
      <c r="P5021">
        <f>_xlfn.XLOOKUP(FraudData[[#This Row],[velocity_last_24h]],VelocityRules[Velocity Min],VelocityRules[Risk Points],,-1)</f>
        <v>0</v>
      </c>
      <c r="Q5021">
        <f>_xlfn.XLOOKUP(FraudData[[#This Row],[merchant_category]],MerchantRules[Merchant Category],MerchantRules[Risk Points],0)</f>
        <v>0</v>
      </c>
      <c r="R5021">
        <f>SUM(FraudData[[#This Row],[Amount Risk]:[Merchant Risk]])</f>
        <v>3</v>
      </c>
      <c r="S5021" t="str" cm="1">
        <f t="array" ref="S5021">_xlfn.IFS(FraudData[[#This Row],[Fraud Risk Score]]&gt;=8,"High Risk",FraudData[[#This Row],[Fraud Risk Score]]&gt;=6,"Medium Risk",TRUE,"Low Risk")</f>
        <v>Low Risk</v>
      </c>
    </row>
    <row r="5022" spans="1:19">
      <c r="A5022">
        <v>5021</v>
      </c>
      <c r="B5022">
        <v>197.89</v>
      </c>
      <c r="C5022">
        <v>5</v>
      </c>
      <c r="D5022" t="s">
        <v>50</v>
      </c>
      <c r="E5022">
        <v>1</v>
      </c>
      <c r="F5022">
        <v>0</v>
      </c>
      <c r="G5022">
        <v>82</v>
      </c>
      <c r="H5022">
        <v>0</v>
      </c>
      <c r="I5022">
        <v>43</v>
      </c>
      <c r="J5022">
        <v>0</v>
      </c>
      <c r="K5022">
        <f>_xlfn.XLOOKUP(FraudData[[#This Row],[amount]],AmountRules[Amount Min],AmountRules[Risk Points],,-1)</f>
        <v>0</v>
      </c>
      <c r="L5022">
        <f>_xlfn.XLOOKUP(FraudData[[#This Row],[transaction_hour]],TimeRules[Hour Min],TimeRules[Risk Points],,-1)</f>
        <v>0</v>
      </c>
      <c r="M5022">
        <f>_xlfn.XLOOKUP(FraudData[[#This Row],[foreign_transaction]],ForeignRules[Foreign Transaction],ForeignRules[Risk Points],0)</f>
        <v>3</v>
      </c>
      <c r="N5022">
        <f>_xlfn.XLOOKUP(FraudData[[#This Row],[location_mismatch]],Table10[Location Mismatch],Table10[Risk Points],0)</f>
        <v>0</v>
      </c>
      <c r="O5022">
        <f>_xlfn.XLOOKUP(FraudData[[#This Row],[device_trust_score]],DeviceRules[Device Min],DeviceRules[Risk Points],,-1)</f>
        <v>0</v>
      </c>
      <c r="P5022">
        <f>_xlfn.XLOOKUP(FraudData[[#This Row],[velocity_last_24h]],VelocityRules[Velocity Min],VelocityRules[Risk Points],,-1)</f>
        <v>0</v>
      </c>
      <c r="Q5022">
        <f>_xlfn.XLOOKUP(FraudData[[#This Row],[merchant_category]],MerchantRules[Merchant Category],MerchantRules[Risk Points],0)</f>
        <v>0</v>
      </c>
      <c r="R5022">
        <f>SUM(FraudData[[#This Row],[Amount Risk]:[Merchant Risk]])</f>
        <v>3</v>
      </c>
      <c r="S5022" t="str" cm="1">
        <f t="array" ref="S5022">_xlfn.IFS(FraudData[[#This Row],[Fraud Risk Score]]&gt;=8,"High Risk",FraudData[[#This Row],[Fraud Risk Score]]&gt;=6,"Medium Risk",TRUE,"Low Risk")</f>
        <v>Low Risk</v>
      </c>
    </row>
    <row r="5023" spans="1:19">
      <c r="A5023">
        <v>5022</v>
      </c>
      <c r="B5023">
        <v>102.89</v>
      </c>
      <c r="C5023">
        <v>2</v>
      </c>
      <c r="D5023" t="s">
        <v>50</v>
      </c>
      <c r="E5023">
        <v>0</v>
      </c>
      <c r="F5023">
        <v>0</v>
      </c>
      <c r="G5023">
        <v>78</v>
      </c>
      <c r="H5023">
        <v>3</v>
      </c>
      <c r="I5023">
        <v>38</v>
      </c>
      <c r="J5023">
        <v>0</v>
      </c>
      <c r="K5023">
        <f>_xlfn.XLOOKUP(FraudData[[#This Row],[amount]],AmountRules[Amount Min],AmountRules[Risk Points],,-1)</f>
        <v>0</v>
      </c>
      <c r="L5023">
        <f>_xlfn.XLOOKUP(FraudData[[#This Row],[transaction_hour]],TimeRules[Hour Min],TimeRules[Risk Points],,-1)</f>
        <v>3</v>
      </c>
      <c r="M5023">
        <f>_xlfn.XLOOKUP(FraudData[[#This Row],[foreign_transaction]],ForeignRules[Foreign Transaction],ForeignRules[Risk Points],0)</f>
        <v>0</v>
      </c>
      <c r="N5023">
        <f>_xlfn.XLOOKUP(FraudData[[#This Row],[location_mismatch]],Table10[Location Mismatch],Table10[Risk Points],0)</f>
        <v>0</v>
      </c>
      <c r="O5023">
        <f>_xlfn.XLOOKUP(FraudData[[#This Row],[device_trust_score]],DeviceRules[Device Min],DeviceRules[Risk Points],,-1)</f>
        <v>0</v>
      </c>
      <c r="P5023">
        <f>_xlfn.XLOOKUP(FraudData[[#This Row],[velocity_last_24h]],VelocityRules[Velocity Min],VelocityRules[Risk Points],,-1)</f>
        <v>0</v>
      </c>
      <c r="Q5023">
        <f>_xlfn.XLOOKUP(FraudData[[#This Row],[merchant_category]],MerchantRules[Merchant Category],MerchantRules[Risk Points],0)</f>
        <v>0</v>
      </c>
      <c r="R5023">
        <f>SUM(FraudData[[#This Row],[Amount Risk]:[Merchant Risk]])</f>
        <v>3</v>
      </c>
      <c r="S5023" t="str" cm="1">
        <f t="array" ref="S5023">_xlfn.IFS(FraudData[[#This Row],[Fraud Risk Score]]&gt;=8,"High Risk",FraudData[[#This Row],[Fraud Risk Score]]&gt;=6,"Medium Risk",TRUE,"Low Risk")</f>
        <v>Low Risk</v>
      </c>
    </row>
    <row r="5024" spans="1:19">
      <c r="A5024">
        <v>5023</v>
      </c>
      <c r="B5024">
        <v>550.83000000000004</v>
      </c>
      <c r="C5024">
        <v>8</v>
      </c>
      <c r="D5024" t="s">
        <v>49</v>
      </c>
      <c r="E5024">
        <v>0</v>
      </c>
      <c r="F5024">
        <v>0</v>
      </c>
      <c r="G5024">
        <v>58</v>
      </c>
      <c r="H5024">
        <v>4</v>
      </c>
      <c r="I5024">
        <v>56</v>
      </c>
      <c r="J5024">
        <v>0</v>
      </c>
      <c r="K5024">
        <f>_xlfn.XLOOKUP(FraudData[[#This Row],[amount]],AmountRules[Amount Min],AmountRules[Risk Points],,-1)</f>
        <v>1</v>
      </c>
      <c r="L5024">
        <f>_xlfn.XLOOKUP(FraudData[[#This Row],[transaction_hour]],TimeRules[Hour Min],TimeRules[Risk Points],,-1)</f>
        <v>0</v>
      </c>
      <c r="M5024">
        <f>_xlfn.XLOOKUP(FraudData[[#This Row],[foreign_transaction]],ForeignRules[Foreign Transaction],ForeignRules[Risk Points],0)</f>
        <v>0</v>
      </c>
      <c r="N5024">
        <f>_xlfn.XLOOKUP(FraudData[[#This Row],[location_mismatch]],Table10[Location Mismatch],Table10[Risk Points],0)</f>
        <v>0</v>
      </c>
      <c r="O5024">
        <f>_xlfn.XLOOKUP(FraudData[[#This Row],[device_trust_score]],DeviceRules[Device Min],DeviceRules[Risk Points],,-1)</f>
        <v>1</v>
      </c>
      <c r="P5024">
        <f>_xlfn.XLOOKUP(FraudData[[#This Row],[velocity_last_24h]],VelocityRules[Velocity Min],VelocityRules[Risk Points],,-1)</f>
        <v>0</v>
      </c>
      <c r="Q5024">
        <f>_xlfn.XLOOKUP(FraudData[[#This Row],[merchant_category]],MerchantRules[Merchant Category],MerchantRules[Risk Points],0)</f>
        <v>1</v>
      </c>
      <c r="R5024">
        <f>SUM(FraudData[[#This Row],[Amount Risk]:[Merchant Risk]])</f>
        <v>3</v>
      </c>
      <c r="S5024" t="str" cm="1">
        <f t="array" ref="S5024">_xlfn.IFS(FraudData[[#This Row],[Fraud Risk Score]]&gt;=8,"High Risk",FraudData[[#This Row],[Fraud Risk Score]]&gt;=6,"Medium Risk",TRUE,"Low Risk")</f>
        <v>Low Risk</v>
      </c>
    </row>
    <row r="5025" spans="1:19">
      <c r="A5025">
        <v>5024</v>
      </c>
      <c r="B5025">
        <v>228.65</v>
      </c>
      <c r="C5025">
        <v>2</v>
      </c>
      <c r="D5025" t="s">
        <v>50</v>
      </c>
      <c r="E5025">
        <v>0</v>
      </c>
      <c r="F5025">
        <v>0</v>
      </c>
      <c r="G5025">
        <v>52</v>
      </c>
      <c r="H5025">
        <v>2</v>
      </c>
      <c r="I5025">
        <v>21</v>
      </c>
      <c r="J5025">
        <v>0</v>
      </c>
      <c r="K5025">
        <f>_xlfn.XLOOKUP(FraudData[[#This Row],[amount]],AmountRules[Amount Min],AmountRules[Risk Points],,-1)</f>
        <v>0</v>
      </c>
      <c r="L5025">
        <f>_xlfn.XLOOKUP(FraudData[[#This Row],[transaction_hour]],TimeRules[Hour Min],TimeRules[Risk Points],,-1)</f>
        <v>3</v>
      </c>
      <c r="M5025">
        <f>_xlfn.XLOOKUP(FraudData[[#This Row],[foreign_transaction]],ForeignRules[Foreign Transaction],ForeignRules[Risk Points],0)</f>
        <v>0</v>
      </c>
      <c r="N5025">
        <f>_xlfn.XLOOKUP(FraudData[[#This Row],[location_mismatch]],Table10[Location Mismatch],Table10[Risk Points],0)</f>
        <v>0</v>
      </c>
      <c r="O5025">
        <f>_xlfn.XLOOKUP(FraudData[[#This Row],[device_trust_score]],DeviceRules[Device Min],DeviceRules[Risk Points],,-1)</f>
        <v>1</v>
      </c>
      <c r="P5025">
        <f>_xlfn.XLOOKUP(FraudData[[#This Row],[velocity_last_24h]],VelocityRules[Velocity Min],VelocityRules[Risk Points],,-1)</f>
        <v>0</v>
      </c>
      <c r="Q5025">
        <f>_xlfn.XLOOKUP(FraudData[[#This Row],[merchant_category]],MerchantRules[Merchant Category],MerchantRules[Risk Points],0)</f>
        <v>0</v>
      </c>
      <c r="R5025">
        <f>SUM(FraudData[[#This Row],[Amount Risk]:[Merchant Risk]])</f>
        <v>4</v>
      </c>
      <c r="S5025" t="str" cm="1">
        <f t="array" ref="S5025">_xlfn.IFS(FraudData[[#This Row],[Fraud Risk Score]]&gt;=8,"High Risk",FraudData[[#This Row],[Fraud Risk Score]]&gt;=6,"Medium Risk",TRUE,"Low Risk")</f>
        <v>Low Risk</v>
      </c>
    </row>
    <row r="5026" spans="1:19">
      <c r="A5026">
        <v>5025</v>
      </c>
      <c r="B5026">
        <v>479.09</v>
      </c>
      <c r="C5026">
        <v>17</v>
      </c>
      <c r="D5026" t="s">
        <v>47</v>
      </c>
      <c r="E5026">
        <v>0</v>
      </c>
      <c r="F5026">
        <v>0</v>
      </c>
      <c r="G5026">
        <v>85</v>
      </c>
      <c r="H5026">
        <v>0</v>
      </c>
      <c r="I5026">
        <v>54</v>
      </c>
      <c r="J5026">
        <v>0</v>
      </c>
      <c r="K5026">
        <f>_xlfn.XLOOKUP(FraudData[[#This Row],[amount]],AmountRules[Amount Min],AmountRules[Risk Points],,-1)</f>
        <v>0</v>
      </c>
      <c r="L5026">
        <f>_xlfn.XLOOKUP(FraudData[[#This Row],[transaction_hour]],TimeRules[Hour Min],TimeRules[Risk Points],,-1)</f>
        <v>0</v>
      </c>
      <c r="M5026">
        <f>_xlfn.XLOOKUP(FraudData[[#This Row],[foreign_transaction]],ForeignRules[Foreign Transaction],ForeignRules[Risk Points],0)</f>
        <v>0</v>
      </c>
      <c r="N5026">
        <f>_xlfn.XLOOKUP(FraudData[[#This Row],[location_mismatch]],Table10[Location Mismatch],Table10[Risk Points],0)</f>
        <v>0</v>
      </c>
      <c r="O5026">
        <f>_xlfn.XLOOKUP(FraudData[[#This Row],[device_trust_score]],DeviceRules[Device Min],DeviceRules[Risk Points],,-1)</f>
        <v>0</v>
      </c>
      <c r="P5026">
        <f>_xlfn.XLOOKUP(FraudData[[#This Row],[velocity_last_24h]],VelocityRules[Velocity Min],VelocityRules[Risk Points],,-1)</f>
        <v>0</v>
      </c>
      <c r="Q5026">
        <f>_xlfn.XLOOKUP(FraudData[[#This Row],[merchant_category]],MerchantRules[Merchant Category],MerchantRules[Risk Points],0)</f>
        <v>0</v>
      </c>
      <c r="R5026">
        <f>SUM(FraudData[[#This Row],[Amount Risk]:[Merchant Risk]])</f>
        <v>0</v>
      </c>
      <c r="S5026" t="str" cm="1">
        <f t="array" ref="S5026">_xlfn.IFS(FraudData[[#This Row],[Fraud Risk Score]]&gt;=8,"High Risk",FraudData[[#This Row],[Fraud Risk Score]]&gt;=6,"Medium Risk",TRUE,"Low Risk")</f>
        <v>Low Risk</v>
      </c>
    </row>
    <row r="5027" spans="1:19">
      <c r="A5027">
        <v>5026</v>
      </c>
      <c r="B5027">
        <v>134.97999999999999</v>
      </c>
      <c r="C5027">
        <v>7</v>
      </c>
      <c r="D5027" t="s">
        <v>50</v>
      </c>
      <c r="E5027">
        <v>0</v>
      </c>
      <c r="F5027">
        <v>0</v>
      </c>
      <c r="G5027">
        <v>90</v>
      </c>
      <c r="H5027">
        <v>1</v>
      </c>
      <c r="I5027">
        <v>66</v>
      </c>
      <c r="J5027">
        <v>0</v>
      </c>
      <c r="K5027">
        <f>_xlfn.XLOOKUP(FraudData[[#This Row],[amount]],AmountRules[Amount Min],AmountRules[Risk Points],,-1)</f>
        <v>0</v>
      </c>
      <c r="L5027">
        <f>_xlfn.XLOOKUP(FraudData[[#This Row],[transaction_hour]],TimeRules[Hour Min],TimeRules[Risk Points],,-1)</f>
        <v>0</v>
      </c>
      <c r="M5027">
        <f>_xlfn.XLOOKUP(FraudData[[#This Row],[foreign_transaction]],ForeignRules[Foreign Transaction],ForeignRules[Risk Points],0)</f>
        <v>0</v>
      </c>
      <c r="N5027">
        <f>_xlfn.XLOOKUP(FraudData[[#This Row],[location_mismatch]],Table10[Location Mismatch],Table10[Risk Points],0)</f>
        <v>0</v>
      </c>
      <c r="O5027">
        <f>_xlfn.XLOOKUP(FraudData[[#This Row],[device_trust_score]],DeviceRules[Device Min],DeviceRules[Risk Points],,-1)</f>
        <v>0</v>
      </c>
      <c r="P5027">
        <f>_xlfn.XLOOKUP(FraudData[[#This Row],[velocity_last_24h]],VelocityRules[Velocity Min],VelocityRules[Risk Points],,-1)</f>
        <v>0</v>
      </c>
      <c r="Q5027">
        <f>_xlfn.XLOOKUP(FraudData[[#This Row],[merchant_category]],MerchantRules[Merchant Category],MerchantRules[Risk Points],0)</f>
        <v>0</v>
      </c>
      <c r="R5027">
        <f>SUM(FraudData[[#This Row],[Amount Risk]:[Merchant Risk]])</f>
        <v>0</v>
      </c>
      <c r="S5027" t="str" cm="1">
        <f t="array" ref="S5027">_xlfn.IFS(FraudData[[#This Row],[Fraud Risk Score]]&gt;=8,"High Risk",FraudData[[#This Row],[Fraud Risk Score]]&gt;=6,"Medium Risk",TRUE,"Low Risk")</f>
        <v>Low Risk</v>
      </c>
    </row>
    <row r="5028" spans="1:19">
      <c r="A5028">
        <v>5027</v>
      </c>
      <c r="B5028">
        <v>53.93</v>
      </c>
      <c r="C5028">
        <v>21</v>
      </c>
      <c r="D5028" t="s">
        <v>48</v>
      </c>
      <c r="E5028">
        <v>1</v>
      </c>
      <c r="F5028">
        <v>0</v>
      </c>
      <c r="G5028">
        <v>90</v>
      </c>
      <c r="H5028">
        <v>1</v>
      </c>
      <c r="I5028">
        <v>60</v>
      </c>
      <c r="J5028">
        <v>0</v>
      </c>
      <c r="K5028">
        <f>_xlfn.XLOOKUP(FraudData[[#This Row],[amount]],AmountRules[Amount Min],AmountRules[Risk Points],,-1)</f>
        <v>0</v>
      </c>
      <c r="L5028">
        <f>_xlfn.XLOOKUP(FraudData[[#This Row],[transaction_hour]],TimeRules[Hour Min],TimeRules[Risk Points],,-1)</f>
        <v>0</v>
      </c>
      <c r="M5028">
        <f>_xlfn.XLOOKUP(FraudData[[#This Row],[foreign_transaction]],ForeignRules[Foreign Transaction],ForeignRules[Risk Points],0)</f>
        <v>3</v>
      </c>
      <c r="N5028">
        <f>_xlfn.XLOOKUP(FraudData[[#This Row],[location_mismatch]],Table10[Location Mismatch],Table10[Risk Points],0)</f>
        <v>0</v>
      </c>
      <c r="O5028">
        <f>_xlfn.XLOOKUP(FraudData[[#This Row],[device_trust_score]],DeviceRules[Device Min],DeviceRules[Risk Points],,-1)</f>
        <v>0</v>
      </c>
      <c r="P5028">
        <f>_xlfn.XLOOKUP(FraudData[[#This Row],[velocity_last_24h]],VelocityRules[Velocity Min],VelocityRules[Risk Points],,-1)</f>
        <v>0</v>
      </c>
      <c r="Q5028">
        <f>_xlfn.XLOOKUP(FraudData[[#This Row],[merchant_category]],MerchantRules[Merchant Category],MerchantRules[Risk Points],0)</f>
        <v>0</v>
      </c>
      <c r="R5028">
        <f>SUM(FraudData[[#This Row],[Amount Risk]:[Merchant Risk]])</f>
        <v>3</v>
      </c>
      <c r="S5028" t="str" cm="1">
        <f t="array" ref="S5028">_xlfn.IFS(FraudData[[#This Row],[Fraud Risk Score]]&gt;=8,"High Risk",FraudData[[#This Row],[Fraud Risk Score]]&gt;=6,"Medium Risk",TRUE,"Low Risk")</f>
        <v>Low Risk</v>
      </c>
    </row>
    <row r="5029" spans="1:19">
      <c r="A5029">
        <v>5028</v>
      </c>
      <c r="B5029">
        <v>9.77</v>
      </c>
      <c r="C5029">
        <v>7</v>
      </c>
      <c r="D5029" t="s">
        <v>49</v>
      </c>
      <c r="E5029">
        <v>0</v>
      </c>
      <c r="F5029">
        <v>0</v>
      </c>
      <c r="G5029">
        <v>61</v>
      </c>
      <c r="H5029">
        <v>1</v>
      </c>
      <c r="I5029">
        <v>21</v>
      </c>
      <c r="J5029">
        <v>0</v>
      </c>
      <c r="K5029">
        <f>_xlfn.XLOOKUP(FraudData[[#This Row],[amount]],AmountRules[Amount Min],AmountRules[Risk Points],,-1)</f>
        <v>0</v>
      </c>
      <c r="L5029">
        <f>_xlfn.XLOOKUP(FraudData[[#This Row],[transaction_hour]],TimeRules[Hour Min],TimeRules[Risk Points],,-1)</f>
        <v>0</v>
      </c>
      <c r="M5029">
        <f>_xlfn.XLOOKUP(FraudData[[#This Row],[foreign_transaction]],ForeignRules[Foreign Transaction],ForeignRules[Risk Points],0)</f>
        <v>0</v>
      </c>
      <c r="N5029">
        <f>_xlfn.XLOOKUP(FraudData[[#This Row],[location_mismatch]],Table10[Location Mismatch],Table10[Risk Points],0)</f>
        <v>0</v>
      </c>
      <c r="O5029">
        <f>_xlfn.XLOOKUP(FraudData[[#This Row],[device_trust_score]],DeviceRules[Device Min],DeviceRules[Risk Points],,-1)</f>
        <v>1</v>
      </c>
      <c r="P5029">
        <f>_xlfn.XLOOKUP(FraudData[[#This Row],[velocity_last_24h]],VelocityRules[Velocity Min],VelocityRules[Risk Points],,-1)</f>
        <v>0</v>
      </c>
      <c r="Q5029">
        <f>_xlfn.XLOOKUP(FraudData[[#This Row],[merchant_category]],MerchantRules[Merchant Category],MerchantRules[Risk Points],0)</f>
        <v>1</v>
      </c>
      <c r="R5029">
        <f>SUM(FraudData[[#This Row],[Amount Risk]:[Merchant Risk]])</f>
        <v>2</v>
      </c>
      <c r="S5029" t="str" cm="1">
        <f t="array" ref="S5029">_xlfn.IFS(FraudData[[#This Row],[Fraud Risk Score]]&gt;=8,"High Risk",FraudData[[#This Row],[Fraud Risk Score]]&gt;=6,"Medium Risk",TRUE,"Low Risk")</f>
        <v>Low Risk</v>
      </c>
    </row>
    <row r="5030" spans="1:19">
      <c r="A5030">
        <v>5029</v>
      </c>
      <c r="B5030">
        <v>233.09</v>
      </c>
      <c r="C5030">
        <v>14</v>
      </c>
      <c r="D5030" t="s">
        <v>46</v>
      </c>
      <c r="E5030">
        <v>0</v>
      </c>
      <c r="F5030">
        <v>0</v>
      </c>
      <c r="G5030">
        <v>40</v>
      </c>
      <c r="H5030">
        <v>2</v>
      </c>
      <c r="I5030">
        <v>67</v>
      </c>
      <c r="J5030">
        <v>0</v>
      </c>
      <c r="K5030">
        <f>_xlfn.XLOOKUP(FraudData[[#This Row],[amount]],AmountRules[Amount Min],AmountRules[Risk Points],,-1)</f>
        <v>0</v>
      </c>
      <c r="L5030">
        <f>_xlfn.XLOOKUP(FraudData[[#This Row],[transaction_hour]],TimeRules[Hour Min],TimeRules[Risk Points],,-1)</f>
        <v>0</v>
      </c>
      <c r="M5030">
        <f>_xlfn.XLOOKUP(FraudData[[#This Row],[foreign_transaction]],ForeignRules[Foreign Transaction],ForeignRules[Risk Points],0)</f>
        <v>0</v>
      </c>
      <c r="N5030">
        <f>_xlfn.XLOOKUP(FraudData[[#This Row],[location_mismatch]],Table10[Location Mismatch],Table10[Risk Points],0)</f>
        <v>0</v>
      </c>
      <c r="O5030">
        <f>_xlfn.XLOOKUP(FraudData[[#This Row],[device_trust_score]],DeviceRules[Device Min],DeviceRules[Risk Points],,-1)</f>
        <v>2</v>
      </c>
      <c r="P5030">
        <f>_xlfn.XLOOKUP(FraudData[[#This Row],[velocity_last_24h]],VelocityRules[Velocity Min],VelocityRules[Risk Points],,-1)</f>
        <v>0</v>
      </c>
      <c r="Q5030">
        <f>_xlfn.XLOOKUP(FraudData[[#This Row],[merchant_category]],MerchantRules[Merchant Category],MerchantRules[Risk Points],0)</f>
        <v>0</v>
      </c>
      <c r="R5030">
        <f>SUM(FraudData[[#This Row],[Amount Risk]:[Merchant Risk]])</f>
        <v>2</v>
      </c>
      <c r="S5030" t="str" cm="1">
        <f t="array" ref="S5030">_xlfn.IFS(FraudData[[#This Row],[Fraud Risk Score]]&gt;=8,"High Risk",FraudData[[#This Row],[Fraud Risk Score]]&gt;=6,"Medium Risk",TRUE,"Low Risk")</f>
        <v>Low Risk</v>
      </c>
    </row>
    <row r="5031" spans="1:19">
      <c r="A5031">
        <v>5030</v>
      </c>
      <c r="B5031">
        <v>23.28</v>
      </c>
      <c r="C5031">
        <v>12</v>
      </c>
      <c r="D5031" t="s">
        <v>46</v>
      </c>
      <c r="E5031">
        <v>0</v>
      </c>
      <c r="F5031">
        <v>0</v>
      </c>
      <c r="G5031">
        <v>96</v>
      </c>
      <c r="H5031">
        <v>1</v>
      </c>
      <c r="I5031">
        <v>40</v>
      </c>
      <c r="J5031">
        <v>0</v>
      </c>
      <c r="K5031">
        <f>_xlfn.XLOOKUP(FraudData[[#This Row],[amount]],AmountRules[Amount Min],AmountRules[Risk Points],,-1)</f>
        <v>0</v>
      </c>
      <c r="L5031">
        <f>_xlfn.XLOOKUP(FraudData[[#This Row],[transaction_hour]],TimeRules[Hour Min],TimeRules[Risk Points],,-1)</f>
        <v>0</v>
      </c>
      <c r="M5031">
        <f>_xlfn.XLOOKUP(FraudData[[#This Row],[foreign_transaction]],ForeignRules[Foreign Transaction],ForeignRules[Risk Points],0)</f>
        <v>0</v>
      </c>
      <c r="N5031">
        <f>_xlfn.XLOOKUP(FraudData[[#This Row],[location_mismatch]],Table10[Location Mismatch],Table10[Risk Points],0)</f>
        <v>0</v>
      </c>
      <c r="O5031">
        <f>_xlfn.XLOOKUP(FraudData[[#This Row],[device_trust_score]],DeviceRules[Device Min],DeviceRules[Risk Points],,-1)</f>
        <v>0</v>
      </c>
      <c r="P5031">
        <f>_xlfn.XLOOKUP(FraudData[[#This Row],[velocity_last_24h]],VelocityRules[Velocity Min],VelocityRules[Risk Points],,-1)</f>
        <v>0</v>
      </c>
      <c r="Q5031">
        <f>_xlfn.XLOOKUP(FraudData[[#This Row],[merchant_category]],MerchantRules[Merchant Category],MerchantRules[Risk Points],0)</f>
        <v>0</v>
      </c>
      <c r="R5031">
        <f>SUM(FraudData[[#This Row],[Amount Risk]:[Merchant Risk]])</f>
        <v>0</v>
      </c>
      <c r="S5031" t="str" cm="1">
        <f t="array" ref="S5031">_xlfn.IFS(FraudData[[#This Row],[Fraud Risk Score]]&gt;=8,"High Risk",FraudData[[#This Row],[Fraud Risk Score]]&gt;=6,"Medium Risk",TRUE,"Low Risk")</f>
        <v>Low Risk</v>
      </c>
    </row>
    <row r="5032" spans="1:19">
      <c r="A5032">
        <v>5031</v>
      </c>
      <c r="B5032">
        <v>64.92</v>
      </c>
      <c r="C5032">
        <v>6</v>
      </c>
      <c r="D5032" t="s">
        <v>49</v>
      </c>
      <c r="E5032">
        <v>0</v>
      </c>
      <c r="F5032">
        <v>0</v>
      </c>
      <c r="G5032">
        <v>99</v>
      </c>
      <c r="H5032">
        <v>2</v>
      </c>
      <c r="I5032">
        <v>26</v>
      </c>
      <c r="J5032">
        <v>0</v>
      </c>
      <c r="K5032">
        <f>_xlfn.XLOOKUP(FraudData[[#This Row],[amount]],AmountRules[Amount Min],AmountRules[Risk Points],,-1)</f>
        <v>0</v>
      </c>
      <c r="L5032">
        <f>_xlfn.XLOOKUP(FraudData[[#This Row],[transaction_hour]],TimeRules[Hour Min],TimeRules[Risk Points],,-1)</f>
        <v>0</v>
      </c>
      <c r="M5032">
        <f>_xlfn.XLOOKUP(FraudData[[#This Row],[foreign_transaction]],ForeignRules[Foreign Transaction],ForeignRules[Risk Points],0)</f>
        <v>0</v>
      </c>
      <c r="N5032">
        <f>_xlfn.XLOOKUP(FraudData[[#This Row],[location_mismatch]],Table10[Location Mismatch],Table10[Risk Points],0)</f>
        <v>0</v>
      </c>
      <c r="O5032">
        <f>_xlfn.XLOOKUP(FraudData[[#This Row],[device_trust_score]],DeviceRules[Device Min],DeviceRules[Risk Points],,-1)</f>
        <v>0</v>
      </c>
      <c r="P5032">
        <f>_xlfn.XLOOKUP(FraudData[[#This Row],[velocity_last_24h]],VelocityRules[Velocity Min],VelocityRules[Risk Points],,-1)</f>
        <v>0</v>
      </c>
      <c r="Q5032">
        <f>_xlfn.XLOOKUP(FraudData[[#This Row],[merchant_category]],MerchantRules[Merchant Category],MerchantRules[Risk Points],0)</f>
        <v>1</v>
      </c>
      <c r="R5032">
        <f>SUM(FraudData[[#This Row],[Amount Risk]:[Merchant Risk]])</f>
        <v>1</v>
      </c>
      <c r="S5032" t="str" cm="1">
        <f t="array" ref="S5032">_xlfn.IFS(FraudData[[#This Row],[Fraud Risk Score]]&gt;=8,"High Risk",FraudData[[#This Row],[Fraud Risk Score]]&gt;=6,"Medium Risk",TRUE,"Low Risk")</f>
        <v>Low Risk</v>
      </c>
    </row>
    <row r="5033" spans="1:19">
      <c r="A5033">
        <v>5032</v>
      </c>
      <c r="B5033">
        <v>136.85</v>
      </c>
      <c r="C5033">
        <v>18</v>
      </c>
      <c r="D5033" t="s">
        <v>47</v>
      </c>
      <c r="E5033">
        <v>0</v>
      </c>
      <c r="F5033">
        <v>0</v>
      </c>
      <c r="G5033">
        <v>69</v>
      </c>
      <c r="H5033">
        <v>3</v>
      </c>
      <c r="I5033">
        <v>57</v>
      </c>
      <c r="J5033">
        <v>0</v>
      </c>
      <c r="K5033">
        <f>_xlfn.XLOOKUP(FraudData[[#This Row],[amount]],AmountRules[Amount Min],AmountRules[Risk Points],,-1)</f>
        <v>0</v>
      </c>
      <c r="L5033">
        <f>_xlfn.XLOOKUP(FraudData[[#This Row],[transaction_hour]],TimeRules[Hour Min],TimeRules[Risk Points],,-1)</f>
        <v>0</v>
      </c>
      <c r="M5033">
        <f>_xlfn.XLOOKUP(FraudData[[#This Row],[foreign_transaction]],ForeignRules[Foreign Transaction],ForeignRules[Risk Points],0)</f>
        <v>0</v>
      </c>
      <c r="N5033">
        <f>_xlfn.XLOOKUP(FraudData[[#This Row],[location_mismatch]],Table10[Location Mismatch],Table10[Risk Points],0)</f>
        <v>0</v>
      </c>
      <c r="O5033">
        <f>_xlfn.XLOOKUP(FraudData[[#This Row],[device_trust_score]],DeviceRules[Device Min],DeviceRules[Risk Points],,-1)</f>
        <v>1</v>
      </c>
      <c r="P5033">
        <f>_xlfn.XLOOKUP(FraudData[[#This Row],[velocity_last_24h]],VelocityRules[Velocity Min],VelocityRules[Risk Points],,-1)</f>
        <v>0</v>
      </c>
      <c r="Q5033">
        <f>_xlfn.XLOOKUP(FraudData[[#This Row],[merchant_category]],MerchantRules[Merchant Category],MerchantRules[Risk Points],0)</f>
        <v>0</v>
      </c>
      <c r="R5033">
        <f>SUM(FraudData[[#This Row],[Amount Risk]:[Merchant Risk]])</f>
        <v>1</v>
      </c>
      <c r="S5033" t="str" cm="1">
        <f t="array" ref="S5033">_xlfn.IFS(FraudData[[#This Row],[Fraud Risk Score]]&gt;=8,"High Risk",FraudData[[#This Row],[Fraud Risk Score]]&gt;=6,"Medium Risk",TRUE,"Low Risk")</f>
        <v>Low Risk</v>
      </c>
    </row>
    <row r="5034" spans="1:19">
      <c r="A5034">
        <v>5033</v>
      </c>
      <c r="B5034">
        <v>149.59</v>
      </c>
      <c r="C5034">
        <v>7</v>
      </c>
      <c r="D5034" t="s">
        <v>46</v>
      </c>
      <c r="E5034">
        <v>0</v>
      </c>
      <c r="F5034">
        <v>0</v>
      </c>
      <c r="G5034">
        <v>39</v>
      </c>
      <c r="H5034">
        <v>0</v>
      </c>
      <c r="I5034">
        <v>41</v>
      </c>
      <c r="J5034">
        <v>0</v>
      </c>
      <c r="K5034">
        <f>_xlfn.XLOOKUP(FraudData[[#This Row],[amount]],AmountRules[Amount Min],AmountRules[Risk Points],,-1)</f>
        <v>0</v>
      </c>
      <c r="L5034">
        <f>_xlfn.XLOOKUP(FraudData[[#This Row],[transaction_hour]],TimeRules[Hour Min],TimeRules[Risk Points],,-1)</f>
        <v>0</v>
      </c>
      <c r="M5034">
        <f>_xlfn.XLOOKUP(FraudData[[#This Row],[foreign_transaction]],ForeignRules[Foreign Transaction],ForeignRules[Risk Points],0)</f>
        <v>0</v>
      </c>
      <c r="N5034">
        <f>_xlfn.XLOOKUP(FraudData[[#This Row],[location_mismatch]],Table10[Location Mismatch],Table10[Risk Points],0)</f>
        <v>0</v>
      </c>
      <c r="O5034">
        <f>_xlfn.XLOOKUP(FraudData[[#This Row],[device_trust_score]],DeviceRules[Device Min],DeviceRules[Risk Points],,-1)</f>
        <v>2</v>
      </c>
      <c r="P5034">
        <f>_xlfn.XLOOKUP(FraudData[[#This Row],[velocity_last_24h]],VelocityRules[Velocity Min],VelocityRules[Risk Points],,-1)</f>
        <v>0</v>
      </c>
      <c r="Q5034">
        <f>_xlfn.XLOOKUP(FraudData[[#This Row],[merchant_category]],MerchantRules[Merchant Category],MerchantRules[Risk Points],0)</f>
        <v>0</v>
      </c>
      <c r="R5034">
        <f>SUM(FraudData[[#This Row],[Amount Risk]:[Merchant Risk]])</f>
        <v>2</v>
      </c>
      <c r="S5034" t="str" cm="1">
        <f t="array" ref="S5034">_xlfn.IFS(FraudData[[#This Row],[Fraud Risk Score]]&gt;=8,"High Risk",FraudData[[#This Row],[Fraud Risk Score]]&gt;=6,"Medium Risk",TRUE,"Low Risk")</f>
        <v>Low Risk</v>
      </c>
    </row>
    <row r="5035" spans="1:19">
      <c r="A5035">
        <v>5034</v>
      </c>
      <c r="B5035">
        <v>165.19</v>
      </c>
      <c r="C5035">
        <v>9</v>
      </c>
      <c r="D5035" t="s">
        <v>48</v>
      </c>
      <c r="E5035">
        <v>0</v>
      </c>
      <c r="F5035">
        <v>0</v>
      </c>
      <c r="G5035">
        <v>28</v>
      </c>
      <c r="H5035">
        <v>5</v>
      </c>
      <c r="I5035">
        <v>46</v>
      </c>
      <c r="J5035">
        <v>0</v>
      </c>
      <c r="K5035">
        <f>_xlfn.XLOOKUP(FraudData[[#This Row],[amount]],AmountRules[Amount Min],AmountRules[Risk Points],,-1)</f>
        <v>0</v>
      </c>
      <c r="L5035">
        <f>_xlfn.XLOOKUP(FraudData[[#This Row],[transaction_hour]],TimeRules[Hour Min],TimeRules[Risk Points],,-1)</f>
        <v>0</v>
      </c>
      <c r="M5035">
        <f>_xlfn.XLOOKUP(FraudData[[#This Row],[foreign_transaction]],ForeignRules[Foreign Transaction],ForeignRules[Risk Points],0)</f>
        <v>0</v>
      </c>
      <c r="N5035">
        <f>_xlfn.XLOOKUP(FraudData[[#This Row],[location_mismatch]],Table10[Location Mismatch],Table10[Risk Points],0)</f>
        <v>0</v>
      </c>
      <c r="O5035">
        <f>_xlfn.XLOOKUP(FraudData[[#This Row],[device_trust_score]],DeviceRules[Device Min],DeviceRules[Risk Points],,-1)</f>
        <v>3</v>
      </c>
      <c r="P5035">
        <f>_xlfn.XLOOKUP(FraudData[[#This Row],[velocity_last_24h]],VelocityRules[Velocity Min],VelocityRules[Risk Points],,-1)</f>
        <v>3</v>
      </c>
      <c r="Q5035">
        <f>_xlfn.XLOOKUP(FraudData[[#This Row],[merchant_category]],MerchantRules[Merchant Category],MerchantRules[Risk Points],0)</f>
        <v>0</v>
      </c>
      <c r="R5035">
        <f>SUM(FraudData[[#This Row],[Amount Risk]:[Merchant Risk]])</f>
        <v>6</v>
      </c>
      <c r="S5035" t="str" cm="1">
        <f t="array" ref="S5035">_xlfn.IFS(FraudData[[#This Row],[Fraud Risk Score]]&gt;=8,"High Risk",FraudData[[#This Row],[Fraud Risk Score]]&gt;=6,"Medium Risk",TRUE,"Low Risk")</f>
        <v>Medium Risk</v>
      </c>
    </row>
    <row r="5036" spans="1:19">
      <c r="A5036">
        <v>5035</v>
      </c>
      <c r="B5036">
        <v>32.729999999999997</v>
      </c>
      <c r="C5036">
        <v>16</v>
      </c>
      <c r="D5036" t="s">
        <v>46</v>
      </c>
      <c r="E5036">
        <v>0</v>
      </c>
      <c r="F5036">
        <v>0</v>
      </c>
      <c r="G5036">
        <v>47</v>
      </c>
      <c r="H5036">
        <v>3</v>
      </c>
      <c r="I5036">
        <v>24</v>
      </c>
      <c r="J5036">
        <v>0</v>
      </c>
      <c r="K5036">
        <f>_xlfn.XLOOKUP(FraudData[[#This Row],[amount]],AmountRules[Amount Min],AmountRules[Risk Points],,-1)</f>
        <v>0</v>
      </c>
      <c r="L5036">
        <f>_xlfn.XLOOKUP(FraudData[[#This Row],[transaction_hour]],TimeRules[Hour Min],TimeRules[Risk Points],,-1)</f>
        <v>0</v>
      </c>
      <c r="M5036">
        <f>_xlfn.XLOOKUP(FraudData[[#This Row],[foreign_transaction]],ForeignRules[Foreign Transaction],ForeignRules[Risk Points],0)</f>
        <v>0</v>
      </c>
      <c r="N5036">
        <f>_xlfn.XLOOKUP(FraudData[[#This Row],[location_mismatch]],Table10[Location Mismatch],Table10[Risk Points],0)</f>
        <v>0</v>
      </c>
      <c r="O5036">
        <f>_xlfn.XLOOKUP(FraudData[[#This Row],[device_trust_score]],DeviceRules[Device Min],DeviceRules[Risk Points],,-1)</f>
        <v>2</v>
      </c>
      <c r="P5036">
        <f>_xlfn.XLOOKUP(FraudData[[#This Row],[velocity_last_24h]],VelocityRules[Velocity Min],VelocityRules[Risk Points],,-1)</f>
        <v>0</v>
      </c>
      <c r="Q5036">
        <f>_xlfn.XLOOKUP(FraudData[[#This Row],[merchant_category]],MerchantRules[Merchant Category],MerchantRules[Risk Points],0)</f>
        <v>0</v>
      </c>
      <c r="R5036">
        <f>SUM(FraudData[[#This Row],[Amount Risk]:[Merchant Risk]])</f>
        <v>2</v>
      </c>
      <c r="S5036" t="str" cm="1">
        <f t="array" ref="S5036">_xlfn.IFS(FraudData[[#This Row],[Fraud Risk Score]]&gt;=8,"High Risk",FraudData[[#This Row],[Fraud Risk Score]]&gt;=6,"Medium Risk",TRUE,"Low Risk")</f>
        <v>Low Risk</v>
      </c>
    </row>
    <row r="5037" spans="1:19">
      <c r="A5037">
        <v>5036</v>
      </c>
      <c r="B5037">
        <v>85.97</v>
      </c>
      <c r="C5037">
        <v>0</v>
      </c>
      <c r="D5037" t="s">
        <v>46</v>
      </c>
      <c r="E5037">
        <v>0</v>
      </c>
      <c r="F5037">
        <v>0</v>
      </c>
      <c r="G5037">
        <v>96</v>
      </c>
      <c r="H5037">
        <v>3</v>
      </c>
      <c r="I5037">
        <v>35</v>
      </c>
      <c r="J5037">
        <v>0</v>
      </c>
      <c r="K5037">
        <f>_xlfn.XLOOKUP(FraudData[[#This Row],[amount]],AmountRules[Amount Min],AmountRules[Risk Points],,-1)</f>
        <v>0</v>
      </c>
      <c r="L5037">
        <f>_xlfn.XLOOKUP(FraudData[[#This Row],[transaction_hour]],TimeRules[Hour Min],TimeRules[Risk Points],,-1)</f>
        <v>3</v>
      </c>
      <c r="M5037">
        <f>_xlfn.XLOOKUP(FraudData[[#This Row],[foreign_transaction]],ForeignRules[Foreign Transaction],ForeignRules[Risk Points],0)</f>
        <v>0</v>
      </c>
      <c r="N5037">
        <f>_xlfn.XLOOKUP(FraudData[[#This Row],[location_mismatch]],Table10[Location Mismatch],Table10[Risk Points],0)</f>
        <v>0</v>
      </c>
      <c r="O5037">
        <f>_xlfn.XLOOKUP(FraudData[[#This Row],[device_trust_score]],DeviceRules[Device Min],DeviceRules[Risk Points],,-1)</f>
        <v>0</v>
      </c>
      <c r="P5037">
        <f>_xlfn.XLOOKUP(FraudData[[#This Row],[velocity_last_24h]],VelocityRules[Velocity Min],VelocityRules[Risk Points],,-1)</f>
        <v>0</v>
      </c>
      <c r="Q5037">
        <f>_xlfn.XLOOKUP(FraudData[[#This Row],[merchant_category]],MerchantRules[Merchant Category],MerchantRules[Risk Points],0)</f>
        <v>0</v>
      </c>
      <c r="R5037">
        <f>SUM(FraudData[[#This Row],[Amount Risk]:[Merchant Risk]])</f>
        <v>3</v>
      </c>
      <c r="S5037" t="str" cm="1">
        <f t="array" ref="S5037">_xlfn.IFS(FraudData[[#This Row],[Fraud Risk Score]]&gt;=8,"High Risk",FraudData[[#This Row],[Fraud Risk Score]]&gt;=6,"Medium Risk",TRUE,"Low Risk")</f>
        <v>Low Risk</v>
      </c>
    </row>
    <row r="5038" spans="1:19">
      <c r="A5038">
        <v>5037</v>
      </c>
      <c r="B5038">
        <v>172.84</v>
      </c>
      <c r="C5038">
        <v>12</v>
      </c>
      <c r="D5038" t="s">
        <v>48</v>
      </c>
      <c r="E5038">
        <v>0</v>
      </c>
      <c r="F5038">
        <v>0</v>
      </c>
      <c r="G5038">
        <v>40</v>
      </c>
      <c r="H5038">
        <v>1</v>
      </c>
      <c r="I5038">
        <v>19</v>
      </c>
      <c r="J5038">
        <v>0</v>
      </c>
      <c r="K5038">
        <f>_xlfn.XLOOKUP(FraudData[[#This Row],[amount]],AmountRules[Amount Min],AmountRules[Risk Points],,-1)</f>
        <v>0</v>
      </c>
      <c r="L5038">
        <f>_xlfn.XLOOKUP(FraudData[[#This Row],[transaction_hour]],TimeRules[Hour Min],TimeRules[Risk Points],,-1)</f>
        <v>0</v>
      </c>
      <c r="M5038">
        <f>_xlfn.XLOOKUP(FraudData[[#This Row],[foreign_transaction]],ForeignRules[Foreign Transaction],ForeignRules[Risk Points],0)</f>
        <v>0</v>
      </c>
      <c r="N5038">
        <f>_xlfn.XLOOKUP(FraudData[[#This Row],[location_mismatch]],Table10[Location Mismatch],Table10[Risk Points],0)</f>
        <v>0</v>
      </c>
      <c r="O5038">
        <f>_xlfn.XLOOKUP(FraudData[[#This Row],[device_trust_score]],DeviceRules[Device Min],DeviceRules[Risk Points],,-1)</f>
        <v>2</v>
      </c>
      <c r="P5038">
        <f>_xlfn.XLOOKUP(FraudData[[#This Row],[velocity_last_24h]],VelocityRules[Velocity Min],VelocityRules[Risk Points],,-1)</f>
        <v>0</v>
      </c>
      <c r="Q5038">
        <f>_xlfn.XLOOKUP(FraudData[[#This Row],[merchant_category]],MerchantRules[Merchant Category],MerchantRules[Risk Points],0)</f>
        <v>0</v>
      </c>
      <c r="R5038">
        <f>SUM(FraudData[[#This Row],[Amount Risk]:[Merchant Risk]])</f>
        <v>2</v>
      </c>
      <c r="S5038" t="str" cm="1">
        <f t="array" ref="S5038">_xlfn.IFS(FraudData[[#This Row],[Fraud Risk Score]]&gt;=8,"High Risk",FraudData[[#This Row],[Fraud Risk Score]]&gt;=6,"Medium Risk",TRUE,"Low Risk")</f>
        <v>Low Risk</v>
      </c>
    </row>
    <row r="5039" spans="1:19">
      <c r="A5039">
        <v>5038</v>
      </c>
      <c r="B5039">
        <v>630.1</v>
      </c>
      <c r="C5039">
        <v>12</v>
      </c>
      <c r="D5039" t="s">
        <v>50</v>
      </c>
      <c r="E5039">
        <v>0</v>
      </c>
      <c r="F5039">
        <v>1</v>
      </c>
      <c r="G5039">
        <v>77</v>
      </c>
      <c r="H5039">
        <v>2</v>
      </c>
      <c r="I5039">
        <v>45</v>
      </c>
      <c r="J5039">
        <v>0</v>
      </c>
      <c r="K5039">
        <f>_xlfn.XLOOKUP(FraudData[[#This Row],[amount]],AmountRules[Amount Min],AmountRules[Risk Points],,-1)</f>
        <v>1</v>
      </c>
      <c r="L5039">
        <f>_xlfn.XLOOKUP(FraudData[[#This Row],[transaction_hour]],TimeRules[Hour Min],TimeRules[Risk Points],,-1)</f>
        <v>0</v>
      </c>
      <c r="M5039">
        <f>_xlfn.XLOOKUP(FraudData[[#This Row],[foreign_transaction]],ForeignRules[Foreign Transaction],ForeignRules[Risk Points],0)</f>
        <v>0</v>
      </c>
      <c r="N5039">
        <f>_xlfn.XLOOKUP(FraudData[[#This Row],[location_mismatch]],Table10[Location Mismatch],Table10[Risk Points],0)</f>
        <v>3</v>
      </c>
      <c r="O5039">
        <f>_xlfn.XLOOKUP(FraudData[[#This Row],[device_trust_score]],DeviceRules[Device Min],DeviceRules[Risk Points],,-1)</f>
        <v>0</v>
      </c>
      <c r="P5039">
        <f>_xlfn.XLOOKUP(FraudData[[#This Row],[velocity_last_24h]],VelocityRules[Velocity Min],VelocityRules[Risk Points],,-1)</f>
        <v>0</v>
      </c>
      <c r="Q5039">
        <f>_xlfn.XLOOKUP(FraudData[[#This Row],[merchant_category]],MerchantRules[Merchant Category],MerchantRules[Risk Points],0)</f>
        <v>0</v>
      </c>
      <c r="R5039">
        <f>SUM(FraudData[[#This Row],[Amount Risk]:[Merchant Risk]])</f>
        <v>4</v>
      </c>
      <c r="S5039" t="str" cm="1">
        <f t="array" ref="S5039">_xlfn.IFS(FraudData[[#This Row],[Fraud Risk Score]]&gt;=8,"High Risk",FraudData[[#This Row],[Fraud Risk Score]]&gt;=6,"Medium Risk",TRUE,"Low Risk")</f>
        <v>Low Risk</v>
      </c>
    </row>
    <row r="5040" spans="1:19">
      <c r="A5040">
        <v>5039</v>
      </c>
      <c r="B5040">
        <v>234.11</v>
      </c>
      <c r="C5040">
        <v>23</v>
      </c>
      <c r="D5040" t="s">
        <v>47</v>
      </c>
      <c r="E5040">
        <v>0</v>
      </c>
      <c r="F5040">
        <v>0</v>
      </c>
      <c r="G5040">
        <v>34</v>
      </c>
      <c r="H5040">
        <v>2</v>
      </c>
      <c r="I5040">
        <v>60</v>
      </c>
      <c r="J5040">
        <v>0</v>
      </c>
      <c r="K5040">
        <f>_xlfn.XLOOKUP(FraudData[[#This Row],[amount]],AmountRules[Amount Min],AmountRules[Risk Points],,-1)</f>
        <v>0</v>
      </c>
      <c r="L5040">
        <f>_xlfn.XLOOKUP(FraudData[[#This Row],[transaction_hour]],TimeRules[Hour Min],TimeRules[Risk Points],,-1)</f>
        <v>1</v>
      </c>
      <c r="M5040">
        <f>_xlfn.XLOOKUP(FraudData[[#This Row],[foreign_transaction]],ForeignRules[Foreign Transaction],ForeignRules[Risk Points],0)</f>
        <v>0</v>
      </c>
      <c r="N5040">
        <f>_xlfn.XLOOKUP(FraudData[[#This Row],[location_mismatch]],Table10[Location Mismatch],Table10[Risk Points],0)</f>
        <v>0</v>
      </c>
      <c r="O5040">
        <f>_xlfn.XLOOKUP(FraudData[[#This Row],[device_trust_score]],DeviceRules[Device Min],DeviceRules[Risk Points],,-1)</f>
        <v>2</v>
      </c>
      <c r="P5040">
        <f>_xlfn.XLOOKUP(FraudData[[#This Row],[velocity_last_24h]],VelocityRules[Velocity Min],VelocityRules[Risk Points],,-1)</f>
        <v>0</v>
      </c>
      <c r="Q5040">
        <f>_xlfn.XLOOKUP(FraudData[[#This Row],[merchant_category]],MerchantRules[Merchant Category],MerchantRules[Risk Points],0)</f>
        <v>0</v>
      </c>
      <c r="R5040">
        <f>SUM(FraudData[[#This Row],[Amount Risk]:[Merchant Risk]])</f>
        <v>3</v>
      </c>
      <c r="S5040" t="str" cm="1">
        <f t="array" ref="S5040">_xlfn.IFS(FraudData[[#This Row],[Fraud Risk Score]]&gt;=8,"High Risk",FraudData[[#This Row],[Fraud Risk Score]]&gt;=6,"Medium Risk",TRUE,"Low Risk")</f>
        <v>Low Risk</v>
      </c>
    </row>
    <row r="5041" spans="1:19">
      <c r="A5041">
        <v>5040</v>
      </c>
      <c r="B5041">
        <v>460.59</v>
      </c>
      <c r="C5041">
        <v>15</v>
      </c>
      <c r="D5041" t="s">
        <v>48</v>
      </c>
      <c r="E5041">
        <v>0</v>
      </c>
      <c r="F5041">
        <v>0</v>
      </c>
      <c r="G5041">
        <v>58</v>
      </c>
      <c r="H5041">
        <v>1</v>
      </c>
      <c r="I5041">
        <v>58</v>
      </c>
      <c r="J5041">
        <v>0</v>
      </c>
      <c r="K5041">
        <f>_xlfn.XLOOKUP(FraudData[[#This Row],[amount]],AmountRules[Amount Min],AmountRules[Risk Points],,-1)</f>
        <v>0</v>
      </c>
      <c r="L5041">
        <f>_xlfn.XLOOKUP(FraudData[[#This Row],[transaction_hour]],TimeRules[Hour Min],TimeRules[Risk Points],,-1)</f>
        <v>0</v>
      </c>
      <c r="M5041">
        <f>_xlfn.XLOOKUP(FraudData[[#This Row],[foreign_transaction]],ForeignRules[Foreign Transaction],ForeignRules[Risk Points],0)</f>
        <v>0</v>
      </c>
      <c r="N5041">
        <f>_xlfn.XLOOKUP(FraudData[[#This Row],[location_mismatch]],Table10[Location Mismatch],Table10[Risk Points],0)</f>
        <v>0</v>
      </c>
      <c r="O5041">
        <f>_xlfn.XLOOKUP(FraudData[[#This Row],[device_trust_score]],DeviceRules[Device Min],DeviceRules[Risk Points],,-1)</f>
        <v>1</v>
      </c>
      <c r="P5041">
        <f>_xlfn.XLOOKUP(FraudData[[#This Row],[velocity_last_24h]],VelocityRules[Velocity Min],VelocityRules[Risk Points],,-1)</f>
        <v>0</v>
      </c>
      <c r="Q5041">
        <f>_xlfn.XLOOKUP(FraudData[[#This Row],[merchant_category]],MerchantRules[Merchant Category],MerchantRules[Risk Points],0)</f>
        <v>0</v>
      </c>
      <c r="R5041">
        <f>SUM(FraudData[[#This Row],[Amount Risk]:[Merchant Risk]])</f>
        <v>1</v>
      </c>
      <c r="S5041" t="str" cm="1">
        <f t="array" ref="S5041">_xlfn.IFS(FraudData[[#This Row],[Fraud Risk Score]]&gt;=8,"High Risk",FraudData[[#This Row],[Fraud Risk Score]]&gt;=6,"Medium Risk",TRUE,"Low Risk")</f>
        <v>Low Risk</v>
      </c>
    </row>
    <row r="5042" spans="1:19">
      <c r="A5042">
        <v>5041</v>
      </c>
      <c r="B5042">
        <v>258.55</v>
      </c>
      <c r="C5042">
        <v>8</v>
      </c>
      <c r="D5042" t="s">
        <v>48</v>
      </c>
      <c r="E5042">
        <v>0</v>
      </c>
      <c r="F5042">
        <v>0</v>
      </c>
      <c r="G5042">
        <v>42</v>
      </c>
      <c r="H5042">
        <v>7</v>
      </c>
      <c r="I5042">
        <v>46</v>
      </c>
      <c r="J5042">
        <v>0</v>
      </c>
      <c r="K5042">
        <f>_xlfn.XLOOKUP(FraudData[[#This Row],[amount]],AmountRules[Amount Min],AmountRules[Risk Points],,-1)</f>
        <v>0</v>
      </c>
      <c r="L5042">
        <f>_xlfn.XLOOKUP(FraudData[[#This Row],[transaction_hour]],TimeRules[Hour Min],TimeRules[Risk Points],,-1)</f>
        <v>0</v>
      </c>
      <c r="M5042">
        <f>_xlfn.XLOOKUP(FraudData[[#This Row],[foreign_transaction]],ForeignRules[Foreign Transaction],ForeignRules[Risk Points],0)</f>
        <v>0</v>
      </c>
      <c r="N5042">
        <f>_xlfn.XLOOKUP(FraudData[[#This Row],[location_mismatch]],Table10[Location Mismatch],Table10[Risk Points],0)</f>
        <v>0</v>
      </c>
      <c r="O5042">
        <f>_xlfn.XLOOKUP(FraudData[[#This Row],[device_trust_score]],DeviceRules[Device Min],DeviceRules[Risk Points],,-1)</f>
        <v>2</v>
      </c>
      <c r="P5042">
        <f>_xlfn.XLOOKUP(FraudData[[#This Row],[velocity_last_24h]],VelocityRules[Velocity Min],VelocityRules[Risk Points],,-1)</f>
        <v>2</v>
      </c>
      <c r="Q5042">
        <f>_xlfn.XLOOKUP(FraudData[[#This Row],[merchant_category]],MerchantRules[Merchant Category],MerchantRules[Risk Points],0)</f>
        <v>0</v>
      </c>
      <c r="R5042">
        <f>SUM(FraudData[[#This Row],[Amount Risk]:[Merchant Risk]])</f>
        <v>4</v>
      </c>
      <c r="S5042" t="str" cm="1">
        <f t="array" ref="S5042">_xlfn.IFS(FraudData[[#This Row],[Fraud Risk Score]]&gt;=8,"High Risk",FraudData[[#This Row],[Fraud Risk Score]]&gt;=6,"Medium Risk",TRUE,"Low Risk")</f>
        <v>Low Risk</v>
      </c>
    </row>
    <row r="5043" spans="1:19">
      <c r="A5043">
        <v>5042</v>
      </c>
      <c r="B5043">
        <v>161.24</v>
      </c>
      <c r="C5043">
        <v>9</v>
      </c>
      <c r="D5043" t="s">
        <v>49</v>
      </c>
      <c r="E5043">
        <v>0</v>
      </c>
      <c r="F5043">
        <v>0</v>
      </c>
      <c r="G5043">
        <v>77</v>
      </c>
      <c r="H5043">
        <v>3</v>
      </c>
      <c r="I5043">
        <v>62</v>
      </c>
      <c r="J5043">
        <v>0</v>
      </c>
      <c r="K5043">
        <f>_xlfn.XLOOKUP(FraudData[[#This Row],[amount]],AmountRules[Amount Min],AmountRules[Risk Points],,-1)</f>
        <v>0</v>
      </c>
      <c r="L5043">
        <f>_xlfn.XLOOKUP(FraudData[[#This Row],[transaction_hour]],TimeRules[Hour Min],TimeRules[Risk Points],,-1)</f>
        <v>0</v>
      </c>
      <c r="M5043">
        <f>_xlfn.XLOOKUP(FraudData[[#This Row],[foreign_transaction]],ForeignRules[Foreign Transaction],ForeignRules[Risk Points],0)</f>
        <v>0</v>
      </c>
      <c r="N5043">
        <f>_xlfn.XLOOKUP(FraudData[[#This Row],[location_mismatch]],Table10[Location Mismatch],Table10[Risk Points],0)</f>
        <v>0</v>
      </c>
      <c r="O5043">
        <f>_xlfn.XLOOKUP(FraudData[[#This Row],[device_trust_score]],DeviceRules[Device Min],DeviceRules[Risk Points],,-1)</f>
        <v>0</v>
      </c>
      <c r="P5043">
        <f>_xlfn.XLOOKUP(FraudData[[#This Row],[velocity_last_24h]],VelocityRules[Velocity Min],VelocityRules[Risk Points],,-1)</f>
        <v>0</v>
      </c>
      <c r="Q5043">
        <f>_xlfn.XLOOKUP(FraudData[[#This Row],[merchant_category]],MerchantRules[Merchant Category],MerchantRules[Risk Points],0)</f>
        <v>1</v>
      </c>
      <c r="R5043">
        <f>SUM(FraudData[[#This Row],[Amount Risk]:[Merchant Risk]])</f>
        <v>1</v>
      </c>
      <c r="S5043" t="str" cm="1">
        <f t="array" ref="S5043">_xlfn.IFS(FraudData[[#This Row],[Fraud Risk Score]]&gt;=8,"High Risk",FraudData[[#This Row],[Fraud Risk Score]]&gt;=6,"Medium Risk",TRUE,"Low Risk")</f>
        <v>Low Risk</v>
      </c>
    </row>
    <row r="5044" spans="1:19">
      <c r="A5044">
        <v>5043</v>
      </c>
      <c r="B5044">
        <v>38.380000000000003</v>
      </c>
      <c r="C5044">
        <v>5</v>
      </c>
      <c r="D5044" t="s">
        <v>47</v>
      </c>
      <c r="E5044">
        <v>0</v>
      </c>
      <c r="F5044">
        <v>0</v>
      </c>
      <c r="G5044">
        <v>40</v>
      </c>
      <c r="H5044">
        <v>3</v>
      </c>
      <c r="I5044">
        <v>34</v>
      </c>
      <c r="J5044">
        <v>0</v>
      </c>
      <c r="K5044">
        <f>_xlfn.XLOOKUP(FraudData[[#This Row],[amount]],AmountRules[Amount Min],AmountRules[Risk Points],,-1)</f>
        <v>0</v>
      </c>
      <c r="L5044">
        <f>_xlfn.XLOOKUP(FraudData[[#This Row],[transaction_hour]],TimeRules[Hour Min],TimeRules[Risk Points],,-1)</f>
        <v>0</v>
      </c>
      <c r="M5044">
        <f>_xlfn.XLOOKUP(FraudData[[#This Row],[foreign_transaction]],ForeignRules[Foreign Transaction],ForeignRules[Risk Points],0)</f>
        <v>0</v>
      </c>
      <c r="N5044">
        <f>_xlfn.XLOOKUP(FraudData[[#This Row],[location_mismatch]],Table10[Location Mismatch],Table10[Risk Points],0)</f>
        <v>0</v>
      </c>
      <c r="O5044">
        <f>_xlfn.XLOOKUP(FraudData[[#This Row],[device_trust_score]],DeviceRules[Device Min],DeviceRules[Risk Points],,-1)</f>
        <v>2</v>
      </c>
      <c r="P5044">
        <f>_xlfn.XLOOKUP(FraudData[[#This Row],[velocity_last_24h]],VelocityRules[Velocity Min],VelocityRules[Risk Points],,-1)</f>
        <v>0</v>
      </c>
      <c r="Q5044">
        <f>_xlfn.XLOOKUP(FraudData[[#This Row],[merchant_category]],MerchantRules[Merchant Category],MerchantRules[Risk Points],0)</f>
        <v>0</v>
      </c>
      <c r="R5044">
        <f>SUM(FraudData[[#This Row],[Amount Risk]:[Merchant Risk]])</f>
        <v>2</v>
      </c>
      <c r="S5044" t="str" cm="1">
        <f t="array" ref="S5044">_xlfn.IFS(FraudData[[#This Row],[Fraud Risk Score]]&gt;=8,"High Risk",FraudData[[#This Row],[Fraud Risk Score]]&gt;=6,"Medium Risk",TRUE,"Low Risk")</f>
        <v>Low Risk</v>
      </c>
    </row>
    <row r="5045" spans="1:19">
      <c r="A5045">
        <v>5044</v>
      </c>
      <c r="B5045">
        <v>197.76</v>
      </c>
      <c r="C5045">
        <v>4</v>
      </c>
      <c r="D5045" t="s">
        <v>50</v>
      </c>
      <c r="E5045">
        <v>0</v>
      </c>
      <c r="F5045">
        <v>0</v>
      </c>
      <c r="G5045">
        <v>86</v>
      </c>
      <c r="H5045">
        <v>0</v>
      </c>
      <c r="I5045">
        <v>48</v>
      </c>
      <c r="J5045">
        <v>0</v>
      </c>
      <c r="K5045">
        <f>_xlfn.XLOOKUP(FraudData[[#This Row],[amount]],AmountRules[Amount Min],AmountRules[Risk Points],,-1)</f>
        <v>0</v>
      </c>
      <c r="L5045">
        <f>_xlfn.XLOOKUP(FraudData[[#This Row],[transaction_hour]],TimeRules[Hour Min],TimeRules[Risk Points],,-1)</f>
        <v>0</v>
      </c>
      <c r="M5045">
        <f>_xlfn.XLOOKUP(FraudData[[#This Row],[foreign_transaction]],ForeignRules[Foreign Transaction],ForeignRules[Risk Points],0)</f>
        <v>0</v>
      </c>
      <c r="N5045">
        <f>_xlfn.XLOOKUP(FraudData[[#This Row],[location_mismatch]],Table10[Location Mismatch],Table10[Risk Points],0)</f>
        <v>0</v>
      </c>
      <c r="O5045">
        <f>_xlfn.XLOOKUP(FraudData[[#This Row],[device_trust_score]],DeviceRules[Device Min],DeviceRules[Risk Points],,-1)</f>
        <v>0</v>
      </c>
      <c r="P5045">
        <f>_xlfn.XLOOKUP(FraudData[[#This Row],[velocity_last_24h]],VelocityRules[Velocity Min],VelocityRules[Risk Points],,-1)</f>
        <v>0</v>
      </c>
      <c r="Q5045">
        <f>_xlfn.XLOOKUP(FraudData[[#This Row],[merchant_category]],MerchantRules[Merchant Category],MerchantRules[Risk Points],0)</f>
        <v>0</v>
      </c>
      <c r="R5045">
        <f>SUM(FraudData[[#This Row],[Amount Risk]:[Merchant Risk]])</f>
        <v>0</v>
      </c>
      <c r="S5045" t="str" cm="1">
        <f t="array" ref="S5045">_xlfn.IFS(FraudData[[#This Row],[Fraud Risk Score]]&gt;=8,"High Risk",FraudData[[#This Row],[Fraud Risk Score]]&gt;=6,"Medium Risk",TRUE,"Low Risk")</f>
        <v>Low Risk</v>
      </c>
    </row>
    <row r="5046" spans="1:19">
      <c r="A5046">
        <v>5045</v>
      </c>
      <c r="B5046">
        <v>175.77</v>
      </c>
      <c r="C5046">
        <v>1</v>
      </c>
      <c r="D5046" t="s">
        <v>48</v>
      </c>
      <c r="E5046">
        <v>0</v>
      </c>
      <c r="F5046">
        <v>0</v>
      </c>
      <c r="G5046">
        <v>76</v>
      </c>
      <c r="H5046">
        <v>0</v>
      </c>
      <c r="I5046">
        <v>34</v>
      </c>
      <c r="J5046">
        <v>0</v>
      </c>
      <c r="K5046">
        <f>_xlfn.XLOOKUP(FraudData[[#This Row],[amount]],AmountRules[Amount Min],AmountRules[Risk Points],,-1)</f>
        <v>0</v>
      </c>
      <c r="L5046">
        <f>_xlfn.XLOOKUP(FraudData[[#This Row],[transaction_hour]],TimeRules[Hour Min],TimeRules[Risk Points],,-1)</f>
        <v>3</v>
      </c>
      <c r="M5046">
        <f>_xlfn.XLOOKUP(FraudData[[#This Row],[foreign_transaction]],ForeignRules[Foreign Transaction],ForeignRules[Risk Points],0)</f>
        <v>0</v>
      </c>
      <c r="N5046">
        <f>_xlfn.XLOOKUP(FraudData[[#This Row],[location_mismatch]],Table10[Location Mismatch],Table10[Risk Points],0)</f>
        <v>0</v>
      </c>
      <c r="O5046">
        <f>_xlfn.XLOOKUP(FraudData[[#This Row],[device_trust_score]],DeviceRules[Device Min],DeviceRules[Risk Points],,-1)</f>
        <v>0</v>
      </c>
      <c r="P5046">
        <f>_xlfn.XLOOKUP(FraudData[[#This Row],[velocity_last_24h]],VelocityRules[Velocity Min],VelocityRules[Risk Points],,-1)</f>
        <v>0</v>
      </c>
      <c r="Q5046">
        <f>_xlfn.XLOOKUP(FraudData[[#This Row],[merchant_category]],MerchantRules[Merchant Category],MerchantRules[Risk Points],0)</f>
        <v>0</v>
      </c>
      <c r="R5046">
        <f>SUM(FraudData[[#This Row],[Amount Risk]:[Merchant Risk]])</f>
        <v>3</v>
      </c>
      <c r="S5046" t="str" cm="1">
        <f t="array" ref="S5046">_xlfn.IFS(FraudData[[#This Row],[Fraud Risk Score]]&gt;=8,"High Risk",FraudData[[#This Row],[Fraud Risk Score]]&gt;=6,"Medium Risk",TRUE,"Low Risk")</f>
        <v>Low Risk</v>
      </c>
    </row>
    <row r="5047" spans="1:19">
      <c r="A5047">
        <v>5046</v>
      </c>
      <c r="B5047">
        <v>166.05</v>
      </c>
      <c r="C5047">
        <v>10</v>
      </c>
      <c r="D5047" t="s">
        <v>50</v>
      </c>
      <c r="E5047">
        <v>0</v>
      </c>
      <c r="F5047">
        <v>0</v>
      </c>
      <c r="G5047">
        <v>81</v>
      </c>
      <c r="H5047">
        <v>1</v>
      </c>
      <c r="I5047">
        <v>48</v>
      </c>
      <c r="J5047">
        <v>0</v>
      </c>
      <c r="K5047">
        <f>_xlfn.XLOOKUP(FraudData[[#This Row],[amount]],AmountRules[Amount Min],AmountRules[Risk Points],,-1)</f>
        <v>0</v>
      </c>
      <c r="L5047">
        <f>_xlfn.XLOOKUP(FraudData[[#This Row],[transaction_hour]],TimeRules[Hour Min],TimeRules[Risk Points],,-1)</f>
        <v>0</v>
      </c>
      <c r="M5047">
        <f>_xlfn.XLOOKUP(FraudData[[#This Row],[foreign_transaction]],ForeignRules[Foreign Transaction],ForeignRules[Risk Points],0)</f>
        <v>0</v>
      </c>
      <c r="N5047">
        <f>_xlfn.XLOOKUP(FraudData[[#This Row],[location_mismatch]],Table10[Location Mismatch],Table10[Risk Points],0)</f>
        <v>0</v>
      </c>
      <c r="O5047">
        <f>_xlfn.XLOOKUP(FraudData[[#This Row],[device_trust_score]],DeviceRules[Device Min],DeviceRules[Risk Points],,-1)</f>
        <v>0</v>
      </c>
      <c r="P5047">
        <f>_xlfn.XLOOKUP(FraudData[[#This Row],[velocity_last_24h]],VelocityRules[Velocity Min],VelocityRules[Risk Points],,-1)</f>
        <v>0</v>
      </c>
      <c r="Q5047">
        <f>_xlfn.XLOOKUP(FraudData[[#This Row],[merchant_category]],MerchantRules[Merchant Category],MerchantRules[Risk Points],0)</f>
        <v>0</v>
      </c>
      <c r="R5047">
        <f>SUM(FraudData[[#This Row],[Amount Risk]:[Merchant Risk]])</f>
        <v>0</v>
      </c>
      <c r="S5047" t="str" cm="1">
        <f t="array" ref="S5047">_xlfn.IFS(FraudData[[#This Row],[Fraud Risk Score]]&gt;=8,"High Risk",FraudData[[#This Row],[Fraud Risk Score]]&gt;=6,"Medium Risk",TRUE,"Low Risk")</f>
        <v>Low Risk</v>
      </c>
    </row>
    <row r="5048" spans="1:19">
      <c r="A5048">
        <v>5047</v>
      </c>
      <c r="B5048">
        <v>121.13</v>
      </c>
      <c r="C5048">
        <v>8</v>
      </c>
      <c r="D5048" t="s">
        <v>48</v>
      </c>
      <c r="E5048">
        <v>0</v>
      </c>
      <c r="F5048">
        <v>0</v>
      </c>
      <c r="G5048">
        <v>96</v>
      </c>
      <c r="H5048">
        <v>2</v>
      </c>
      <c r="I5048">
        <v>40</v>
      </c>
      <c r="J5048">
        <v>0</v>
      </c>
      <c r="K5048">
        <f>_xlfn.XLOOKUP(FraudData[[#This Row],[amount]],AmountRules[Amount Min],AmountRules[Risk Points],,-1)</f>
        <v>0</v>
      </c>
      <c r="L5048">
        <f>_xlfn.XLOOKUP(FraudData[[#This Row],[transaction_hour]],TimeRules[Hour Min],TimeRules[Risk Points],,-1)</f>
        <v>0</v>
      </c>
      <c r="M5048">
        <f>_xlfn.XLOOKUP(FraudData[[#This Row],[foreign_transaction]],ForeignRules[Foreign Transaction],ForeignRules[Risk Points],0)</f>
        <v>0</v>
      </c>
      <c r="N5048">
        <f>_xlfn.XLOOKUP(FraudData[[#This Row],[location_mismatch]],Table10[Location Mismatch],Table10[Risk Points],0)</f>
        <v>0</v>
      </c>
      <c r="O5048">
        <f>_xlfn.XLOOKUP(FraudData[[#This Row],[device_trust_score]],DeviceRules[Device Min],DeviceRules[Risk Points],,-1)</f>
        <v>0</v>
      </c>
      <c r="P5048">
        <f>_xlfn.XLOOKUP(FraudData[[#This Row],[velocity_last_24h]],VelocityRules[Velocity Min],VelocityRules[Risk Points],,-1)</f>
        <v>0</v>
      </c>
      <c r="Q5048">
        <f>_xlfn.XLOOKUP(FraudData[[#This Row],[merchant_category]],MerchantRules[Merchant Category],MerchantRules[Risk Points],0)</f>
        <v>0</v>
      </c>
      <c r="R5048">
        <f>SUM(FraudData[[#This Row],[Amount Risk]:[Merchant Risk]])</f>
        <v>0</v>
      </c>
      <c r="S5048" t="str" cm="1">
        <f t="array" ref="S5048">_xlfn.IFS(FraudData[[#This Row],[Fraud Risk Score]]&gt;=8,"High Risk",FraudData[[#This Row],[Fraud Risk Score]]&gt;=6,"Medium Risk",TRUE,"Low Risk")</f>
        <v>Low Risk</v>
      </c>
    </row>
    <row r="5049" spans="1:19">
      <c r="A5049">
        <v>5048</v>
      </c>
      <c r="B5049">
        <v>135.38999999999999</v>
      </c>
      <c r="C5049">
        <v>5</v>
      </c>
      <c r="D5049" t="s">
        <v>48</v>
      </c>
      <c r="E5049">
        <v>0</v>
      </c>
      <c r="F5049">
        <v>1</v>
      </c>
      <c r="G5049">
        <v>88</v>
      </c>
      <c r="H5049">
        <v>3</v>
      </c>
      <c r="I5049">
        <v>27</v>
      </c>
      <c r="J5049">
        <v>0</v>
      </c>
      <c r="K5049">
        <f>_xlfn.XLOOKUP(FraudData[[#This Row],[amount]],AmountRules[Amount Min],AmountRules[Risk Points],,-1)</f>
        <v>0</v>
      </c>
      <c r="L5049">
        <f>_xlfn.XLOOKUP(FraudData[[#This Row],[transaction_hour]],TimeRules[Hour Min],TimeRules[Risk Points],,-1)</f>
        <v>0</v>
      </c>
      <c r="M5049">
        <f>_xlfn.XLOOKUP(FraudData[[#This Row],[foreign_transaction]],ForeignRules[Foreign Transaction],ForeignRules[Risk Points],0)</f>
        <v>0</v>
      </c>
      <c r="N5049">
        <f>_xlfn.XLOOKUP(FraudData[[#This Row],[location_mismatch]],Table10[Location Mismatch],Table10[Risk Points],0)</f>
        <v>3</v>
      </c>
      <c r="O5049">
        <f>_xlfn.XLOOKUP(FraudData[[#This Row],[device_trust_score]],DeviceRules[Device Min],DeviceRules[Risk Points],,-1)</f>
        <v>0</v>
      </c>
      <c r="P5049">
        <f>_xlfn.XLOOKUP(FraudData[[#This Row],[velocity_last_24h]],VelocityRules[Velocity Min],VelocityRules[Risk Points],,-1)</f>
        <v>0</v>
      </c>
      <c r="Q5049">
        <f>_xlfn.XLOOKUP(FraudData[[#This Row],[merchant_category]],MerchantRules[Merchant Category],MerchantRules[Risk Points],0)</f>
        <v>0</v>
      </c>
      <c r="R5049">
        <f>SUM(FraudData[[#This Row],[Amount Risk]:[Merchant Risk]])</f>
        <v>3</v>
      </c>
      <c r="S5049" t="str" cm="1">
        <f t="array" ref="S5049">_xlfn.IFS(FraudData[[#This Row],[Fraud Risk Score]]&gt;=8,"High Risk",FraudData[[#This Row],[Fraud Risk Score]]&gt;=6,"Medium Risk",TRUE,"Low Risk")</f>
        <v>Low Risk</v>
      </c>
    </row>
    <row r="5050" spans="1:19">
      <c r="A5050">
        <v>5049</v>
      </c>
      <c r="B5050">
        <v>73.28</v>
      </c>
      <c r="C5050">
        <v>7</v>
      </c>
      <c r="D5050" t="s">
        <v>49</v>
      </c>
      <c r="E5050">
        <v>1</v>
      </c>
      <c r="F5050">
        <v>0</v>
      </c>
      <c r="G5050">
        <v>47</v>
      </c>
      <c r="H5050">
        <v>6</v>
      </c>
      <c r="I5050">
        <v>23</v>
      </c>
      <c r="J5050">
        <v>0</v>
      </c>
      <c r="K5050">
        <f>_xlfn.XLOOKUP(FraudData[[#This Row],[amount]],AmountRules[Amount Min],AmountRules[Risk Points],,-1)</f>
        <v>0</v>
      </c>
      <c r="L5050">
        <f>_xlfn.XLOOKUP(FraudData[[#This Row],[transaction_hour]],TimeRules[Hour Min],TimeRules[Risk Points],,-1)</f>
        <v>0</v>
      </c>
      <c r="M5050">
        <f>_xlfn.XLOOKUP(FraudData[[#This Row],[foreign_transaction]],ForeignRules[Foreign Transaction],ForeignRules[Risk Points],0)</f>
        <v>3</v>
      </c>
      <c r="N5050">
        <f>_xlfn.XLOOKUP(FraudData[[#This Row],[location_mismatch]],Table10[Location Mismatch],Table10[Risk Points],0)</f>
        <v>0</v>
      </c>
      <c r="O5050">
        <f>_xlfn.XLOOKUP(FraudData[[#This Row],[device_trust_score]],DeviceRules[Device Min],DeviceRules[Risk Points],,-1)</f>
        <v>2</v>
      </c>
      <c r="P5050">
        <f>_xlfn.XLOOKUP(FraudData[[#This Row],[velocity_last_24h]],VelocityRules[Velocity Min],VelocityRules[Risk Points],,-1)</f>
        <v>3</v>
      </c>
      <c r="Q5050">
        <f>_xlfn.XLOOKUP(FraudData[[#This Row],[merchant_category]],MerchantRules[Merchant Category],MerchantRules[Risk Points],0)</f>
        <v>1</v>
      </c>
      <c r="R5050">
        <f>SUM(FraudData[[#This Row],[Amount Risk]:[Merchant Risk]])</f>
        <v>9</v>
      </c>
      <c r="S5050" t="str" cm="1">
        <f t="array" ref="S5050">_xlfn.IFS(FraudData[[#This Row],[Fraud Risk Score]]&gt;=8,"High Risk",FraudData[[#This Row],[Fraud Risk Score]]&gt;=6,"Medium Risk",TRUE,"Low Risk")</f>
        <v>High Risk</v>
      </c>
    </row>
    <row r="5051" spans="1:19">
      <c r="A5051">
        <v>5050</v>
      </c>
      <c r="B5051">
        <v>131.86000000000001</v>
      </c>
      <c r="C5051">
        <v>8</v>
      </c>
      <c r="D5051" t="s">
        <v>46</v>
      </c>
      <c r="E5051">
        <v>0</v>
      </c>
      <c r="F5051">
        <v>0</v>
      </c>
      <c r="G5051">
        <v>64</v>
      </c>
      <c r="H5051">
        <v>0</v>
      </c>
      <c r="I5051">
        <v>55</v>
      </c>
      <c r="J5051">
        <v>0</v>
      </c>
      <c r="K5051">
        <f>_xlfn.XLOOKUP(FraudData[[#This Row],[amount]],AmountRules[Amount Min],AmountRules[Risk Points],,-1)</f>
        <v>0</v>
      </c>
      <c r="L5051">
        <f>_xlfn.XLOOKUP(FraudData[[#This Row],[transaction_hour]],TimeRules[Hour Min],TimeRules[Risk Points],,-1)</f>
        <v>0</v>
      </c>
      <c r="M5051">
        <f>_xlfn.XLOOKUP(FraudData[[#This Row],[foreign_transaction]],ForeignRules[Foreign Transaction],ForeignRules[Risk Points],0)</f>
        <v>0</v>
      </c>
      <c r="N5051">
        <f>_xlfn.XLOOKUP(FraudData[[#This Row],[location_mismatch]],Table10[Location Mismatch],Table10[Risk Points],0)</f>
        <v>0</v>
      </c>
      <c r="O5051">
        <f>_xlfn.XLOOKUP(FraudData[[#This Row],[device_trust_score]],DeviceRules[Device Min],DeviceRules[Risk Points],,-1)</f>
        <v>1</v>
      </c>
      <c r="P5051">
        <f>_xlfn.XLOOKUP(FraudData[[#This Row],[velocity_last_24h]],VelocityRules[Velocity Min],VelocityRules[Risk Points],,-1)</f>
        <v>0</v>
      </c>
      <c r="Q5051">
        <f>_xlfn.XLOOKUP(FraudData[[#This Row],[merchant_category]],MerchantRules[Merchant Category],MerchantRules[Risk Points],0)</f>
        <v>0</v>
      </c>
      <c r="R5051">
        <f>SUM(FraudData[[#This Row],[Amount Risk]:[Merchant Risk]])</f>
        <v>1</v>
      </c>
      <c r="S5051" t="str" cm="1">
        <f t="array" ref="S5051">_xlfn.IFS(FraudData[[#This Row],[Fraud Risk Score]]&gt;=8,"High Risk",FraudData[[#This Row],[Fraud Risk Score]]&gt;=6,"Medium Risk",TRUE,"Low Risk")</f>
        <v>Low Risk</v>
      </c>
    </row>
    <row r="5052" spans="1:19">
      <c r="A5052">
        <v>5051</v>
      </c>
      <c r="B5052">
        <v>39.619999999999997</v>
      </c>
      <c r="C5052">
        <v>8</v>
      </c>
      <c r="D5052" t="s">
        <v>47</v>
      </c>
      <c r="E5052">
        <v>0</v>
      </c>
      <c r="F5052">
        <v>0</v>
      </c>
      <c r="G5052">
        <v>38</v>
      </c>
      <c r="H5052">
        <v>3</v>
      </c>
      <c r="I5052">
        <v>64</v>
      </c>
      <c r="J5052">
        <v>0</v>
      </c>
      <c r="K5052">
        <f>_xlfn.XLOOKUP(FraudData[[#This Row],[amount]],AmountRules[Amount Min],AmountRules[Risk Points],,-1)</f>
        <v>0</v>
      </c>
      <c r="L5052">
        <f>_xlfn.XLOOKUP(FraudData[[#This Row],[transaction_hour]],TimeRules[Hour Min],TimeRules[Risk Points],,-1)</f>
        <v>0</v>
      </c>
      <c r="M5052">
        <f>_xlfn.XLOOKUP(FraudData[[#This Row],[foreign_transaction]],ForeignRules[Foreign Transaction],ForeignRules[Risk Points],0)</f>
        <v>0</v>
      </c>
      <c r="N5052">
        <f>_xlfn.XLOOKUP(FraudData[[#This Row],[location_mismatch]],Table10[Location Mismatch],Table10[Risk Points],0)</f>
        <v>0</v>
      </c>
      <c r="O5052">
        <f>_xlfn.XLOOKUP(FraudData[[#This Row],[device_trust_score]],DeviceRules[Device Min],DeviceRules[Risk Points],,-1)</f>
        <v>2</v>
      </c>
      <c r="P5052">
        <f>_xlfn.XLOOKUP(FraudData[[#This Row],[velocity_last_24h]],VelocityRules[Velocity Min],VelocityRules[Risk Points],,-1)</f>
        <v>0</v>
      </c>
      <c r="Q5052">
        <f>_xlfn.XLOOKUP(FraudData[[#This Row],[merchant_category]],MerchantRules[Merchant Category],MerchantRules[Risk Points],0)</f>
        <v>0</v>
      </c>
      <c r="R5052">
        <f>SUM(FraudData[[#This Row],[Amount Risk]:[Merchant Risk]])</f>
        <v>2</v>
      </c>
      <c r="S5052" t="str" cm="1">
        <f t="array" ref="S5052">_xlfn.IFS(FraudData[[#This Row],[Fraud Risk Score]]&gt;=8,"High Risk",FraudData[[#This Row],[Fraud Risk Score]]&gt;=6,"Medium Risk",TRUE,"Low Risk")</f>
        <v>Low Risk</v>
      </c>
    </row>
    <row r="5053" spans="1:19">
      <c r="A5053">
        <v>5052</v>
      </c>
      <c r="B5053">
        <v>294.42</v>
      </c>
      <c r="C5053">
        <v>7</v>
      </c>
      <c r="D5053" t="s">
        <v>49</v>
      </c>
      <c r="E5053">
        <v>0</v>
      </c>
      <c r="F5053">
        <v>0</v>
      </c>
      <c r="G5053">
        <v>42</v>
      </c>
      <c r="H5053">
        <v>2</v>
      </c>
      <c r="I5053">
        <v>44</v>
      </c>
      <c r="J5053">
        <v>0</v>
      </c>
      <c r="K5053">
        <f>_xlfn.XLOOKUP(FraudData[[#This Row],[amount]],AmountRules[Amount Min],AmountRules[Risk Points],,-1)</f>
        <v>0</v>
      </c>
      <c r="L5053">
        <f>_xlfn.XLOOKUP(FraudData[[#This Row],[transaction_hour]],TimeRules[Hour Min],TimeRules[Risk Points],,-1)</f>
        <v>0</v>
      </c>
      <c r="M5053">
        <f>_xlfn.XLOOKUP(FraudData[[#This Row],[foreign_transaction]],ForeignRules[Foreign Transaction],ForeignRules[Risk Points],0)</f>
        <v>0</v>
      </c>
      <c r="N5053">
        <f>_xlfn.XLOOKUP(FraudData[[#This Row],[location_mismatch]],Table10[Location Mismatch],Table10[Risk Points],0)</f>
        <v>0</v>
      </c>
      <c r="O5053">
        <f>_xlfn.XLOOKUP(FraudData[[#This Row],[device_trust_score]],DeviceRules[Device Min],DeviceRules[Risk Points],,-1)</f>
        <v>2</v>
      </c>
      <c r="P5053">
        <f>_xlfn.XLOOKUP(FraudData[[#This Row],[velocity_last_24h]],VelocityRules[Velocity Min],VelocityRules[Risk Points],,-1)</f>
        <v>0</v>
      </c>
      <c r="Q5053">
        <f>_xlfn.XLOOKUP(FraudData[[#This Row],[merchant_category]],MerchantRules[Merchant Category],MerchantRules[Risk Points],0)</f>
        <v>1</v>
      </c>
      <c r="R5053">
        <f>SUM(FraudData[[#This Row],[Amount Risk]:[Merchant Risk]])</f>
        <v>3</v>
      </c>
      <c r="S5053" t="str" cm="1">
        <f t="array" ref="S5053">_xlfn.IFS(FraudData[[#This Row],[Fraud Risk Score]]&gt;=8,"High Risk",FraudData[[#This Row],[Fraud Risk Score]]&gt;=6,"Medium Risk",TRUE,"Low Risk")</f>
        <v>Low Risk</v>
      </c>
    </row>
    <row r="5054" spans="1:19">
      <c r="A5054">
        <v>5053</v>
      </c>
      <c r="B5054">
        <v>36.99</v>
      </c>
      <c r="C5054">
        <v>11</v>
      </c>
      <c r="D5054" t="s">
        <v>50</v>
      </c>
      <c r="E5054">
        <v>0</v>
      </c>
      <c r="F5054">
        <v>0</v>
      </c>
      <c r="G5054">
        <v>60</v>
      </c>
      <c r="H5054">
        <v>3</v>
      </c>
      <c r="I5054">
        <v>28</v>
      </c>
      <c r="J5054">
        <v>0</v>
      </c>
      <c r="K5054">
        <f>_xlfn.XLOOKUP(FraudData[[#This Row],[amount]],AmountRules[Amount Min],AmountRules[Risk Points],,-1)</f>
        <v>0</v>
      </c>
      <c r="L5054">
        <f>_xlfn.XLOOKUP(FraudData[[#This Row],[transaction_hour]],TimeRules[Hour Min],TimeRules[Risk Points],,-1)</f>
        <v>0</v>
      </c>
      <c r="M5054">
        <f>_xlfn.XLOOKUP(FraudData[[#This Row],[foreign_transaction]],ForeignRules[Foreign Transaction],ForeignRules[Risk Points],0)</f>
        <v>0</v>
      </c>
      <c r="N5054">
        <f>_xlfn.XLOOKUP(FraudData[[#This Row],[location_mismatch]],Table10[Location Mismatch],Table10[Risk Points],0)</f>
        <v>0</v>
      </c>
      <c r="O5054">
        <f>_xlfn.XLOOKUP(FraudData[[#This Row],[device_trust_score]],DeviceRules[Device Min],DeviceRules[Risk Points],,-1)</f>
        <v>1</v>
      </c>
      <c r="P5054">
        <f>_xlfn.XLOOKUP(FraudData[[#This Row],[velocity_last_24h]],VelocityRules[Velocity Min],VelocityRules[Risk Points],,-1)</f>
        <v>0</v>
      </c>
      <c r="Q5054">
        <f>_xlfn.XLOOKUP(FraudData[[#This Row],[merchant_category]],MerchantRules[Merchant Category],MerchantRules[Risk Points],0)</f>
        <v>0</v>
      </c>
      <c r="R5054">
        <f>SUM(FraudData[[#This Row],[Amount Risk]:[Merchant Risk]])</f>
        <v>1</v>
      </c>
      <c r="S5054" t="str" cm="1">
        <f t="array" ref="S5054">_xlfn.IFS(FraudData[[#This Row],[Fraud Risk Score]]&gt;=8,"High Risk",FraudData[[#This Row],[Fraud Risk Score]]&gt;=6,"Medium Risk",TRUE,"Low Risk")</f>
        <v>Low Risk</v>
      </c>
    </row>
    <row r="5055" spans="1:19">
      <c r="A5055">
        <v>5054</v>
      </c>
      <c r="B5055">
        <v>15.98</v>
      </c>
      <c r="C5055">
        <v>7</v>
      </c>
      <c r="D5055" t="s">
        <v>48</v>
      </c>
      <c r="E5055">
        <v>0</v>
      </c>
      <c r="F5055">
        <v>0</v>
      </c>
      <c r="G5055">
        <v>63</v>
      </c>
      <c r="H5055">
        <v>2</v>
      </c>
      <c r="I5055">
        <v>37</v>
      </c>
      <c r="J5055">
        <v>0</v>
      </c>
      <c r="K5055">
        <f>_xlfn.XLOOKUP(FraudData[[#This Row],[amount]],AmountRules[Amount Min],AmountRules[Risk Points],,-1)</f>
        <v>0</v>
      </c>
      <c r="L5055">
        <f>_xlfn.XLOOKUP(FraudData[[#This Row],[transaction_hour]],TimeRules[Hour Min],TimeRules[Risk Points],,-1)</f>
        <v>0</v>
      </c>
      <c r="M5055">
        <f>_xlfn.XLOOKUP(FraudData[[#This Row],[foreign_transaction]],ForeignRules[Foreign Transaction],ForeignRules[Risk Points],0)</f>
        <v>0</v>
      </c>
      <c r="N5055">
        <f>_xlfn.XLOOKUP(FraudData[[#This Row],[location_mismatch]],Table10[Location Mismatch],Table10[Risk Points],0)</f>
        <v>0</v>
      </c>
      <c r="O5055">
        <f>_xlfn.XLOOKUP(FraudData[[#This Row],[device_trust_score]],DeviceRules[Device Min],DeviceRules[Risk Points],,-1)</f>
        <v>1</v>
      </c>
      <c r="P5055">
        <f>_xlfn.XLOOKUP(FraudData[[#This Row],[velocity_last_24h]],VelocityRules[Velocity Min],VelocityRules[Risk Points],,-1)</f>
        <v>0</v>
      </c>
      <c r="Q5055">
        <f>_xlfn.XLOOKUP(FraudData[[#This Row],[merchant_category]],MerchantRules[Merchant Category],MerchantRules[Risk Points],0)</f>
        <v>0</v>
      </c>
      <c r="R5055">
        <f>SUM(FraudData[[#This Row],[Amount Risk]:[Merchant Risk]])</f>
        <v>1</v>
      </c>
      <c r="S5055" t="str" cm="1">
        <f t="array" ref="S5055">_xlfn.IFS(FraudData[[#This Row],[Fraud Risk Score]]&gt;=8,"High Risk",FraudData[[#This Row],[Fraud Risk Score]]&gt;=6,"Medium Risk",TRUE,"Low Risk")</f>
        <v>Low Risk</v>
      </c>
    </row>
    <row r="5056" spans="1:19">
      <c r="A5056">
        <v>5055</v>
      </c>
      <c r="B5056">
        <v>103.16</v>
      </c>
      <c r="C5056">
        <v>2</v>
      </c>
      <c r="D5056" t="s">
        <v>48</v>
      </c>
      <c r="E5056">
        <v>0</v>
      </c>
      <c r="F5056">
        <v>0</v>
      </c>
      <c r="G5056">
        <v>65</v>
      </c>
      <c r="H5056">
        <v>3</v>
      </c>
      <c r="I5056">
        <v>63</v>
      </c>
      <c r="J5056">
        <v>0</v>
      </c>
      <c r="K5056">
        <f>_xlfn.XLOOKUP(FraudData[[#This Row],[amount]],AmountRules[Amount Min],AmountRules[Risk Points],,-1)</f>
        <v>0</v>
      </c>
      <c r="L5056">
        <f>_xlfn.XLOOKUP(FraudData[[#This Row],[transaction_hour]],TimeRules[Hour Min],TimeRules[Risk Points],,-1)</f>
        <v>3</v>
      </c>
      <c r="M5056">
        <f>_xlfn.XLOOKUP(FraudData[[#This Row],[foreign_transaction]],ForeignRules[Foreign Transaction],ForeignRules[Risk Points],0)</f>
        <v>0</v>
      </c>
      <c r="N5056">
        <f>_xlfn.XLOOKUP(FraudData[[#This Row],[location_mismatch]],Table10[Location Mismatch],Table10[Risk Points],0)</f>
        <v>0</v>
      </c>
      <c r="O5056">
        <f>_xlfn.XLOOKUP(FraudData[[#This Row],[device_trust_score]],DeviceRules[Device Min],DeviceRules[Risk Points],,-1)</f>
        <v>1</v>
      </c>
      <c r="P5056">
        <f>_xlfn.XLOOKUP(FraudData[[#This Row],[velocity_last_24h]],VelocityRules[Velocity Min],VelocityRules[Risk Points],,-1)</f>
        <v>0</v>
      </c>
      <c r="Q5056">
        <f>_xlfn.XLOOKUP(FraudData[[#This Row],[merchant_category]],MerchantRules[Merchant Category],MerchantRules[Risk Points],0)</f>
        <v>0</v>
      </c>
      <c r="R5056">
        <f>SUM(FraudData[[#This Row],[Amount Risk]:[Merchant Risk]])</f>
        <v>4</v>
      </c>
      <c r="S5056" t="str" cm="1">
        <f t="array" ref="S5056">_xlfn.IFS(FraudData[[#This Row],[Fraud Risk Score]]&gt;=8,"High Risk",FraudData[[#This Row],[Fraud Risk Score]]&gt;=6,"Medium Risk",TRUE,"Low Risk")</f>
        <v>Low Risk</v>
      </c>
    </row>
    <row r="5057" spans="1:19">
      <c r="A5057">
        <v>5056</v>
      </c>
      <c r="B5057">
        <v>193.29</v>
      </c>
      <c r="C5057">
        <v>12</v>
      </c>
      <c r="D5057" t="s">
        <v>47</v>
      </c>
      <c r="E5057">
        <v>0</v>
      </c>
      <c r="F5057">
        <v>0</v>
      </c>
      <c r="G5057">
        <v>25</v>
      </c>
      <c r="H5057">
        <v>1</v>
      </c>
      <c r="I5057">
        <v>22</v>
      </c>
      <c r="J5057">
        <v>0</v>
      </c>
      <c r="K5057">
        <f>_xlfn.XLOOKUP(FraudData[[#This Row],[amount]],AmountRules[Amount Min],AmountRules[Risk Points],,-1)</f>
        <v>0</v>
      </c>
      <c r="L5057">
        <f>_xlfn.XLOOKUP(FraudData[[#This Row],[transaction_hour]],TimeRules[Hour Min],TimeRules[Risk Points],,-1)</f>
        <v>0</v>
      </c>
      <c r="M5057">
        <f>_xlfn.XLOOKUP(FraudData[[#This Row],[foreign_transaction]],ForeignRules[Foreign Transaction],ForeignRules[Risk Points],0)</f>
        <v>0</v>
      </c>
      <c r="N5057">
        <f>_xlfn.XLOOKUP(FraudData[[#This Row],[location_mismatch]],Table10[Location Mismatch],Table10[Risk Points],0)</f>
        <v>0</v>
      </c>
      <c r="O5057">
        <f>_xlfn.XLOOKUP(FraudData[[#This Row],[device_trust_score]],DeviceRules[Device Min],DeviceRules[Risk Points],,-1)</f>
        <v>3</v>
      </c>
      <c r="P5057">
        <f>_xlfn.XLOOKUP(FraudData[[#This Row],[velocity_last_24h]],VelocityRules[Velocity Min],VelocityRules[Risk Points],,-1)</f>
        <v>0</v>
      </c>
      <c r="Q5057">
        <f>_xlfn.XLOOKUP(FraudData[[#This Row],[merchant_category]],MerchantRules[Merchant Category],MerchantRules[Risk Points],0)</f>
        <v>0</v>
      </c>
      <c r="R5057">
        <f>SUM(FraudData[[#This Row],[Amount Risk]:[Merchant Risk]])</f>
        <v>3</v>
      </c>
      <c r="S5057" t="str" cm="1">
        <f t="array" ref="S5057">_xlfn.IFS(FraudData[[#This Row],[Fraud Risk Score]]&gt;=8,"High Risk",FraudData[[#This Row],[Fraud Risk Score]]&gt;=6,"Medium Risk",TRUE,"Low Risk")</f>
        <v>Low Risk</v>
      </c>
    </row>
    <row r="5058" spans="1:19">
      <c r="A5058">
        <v>5057</v>
      </c>
      <c r="B5058">
        <v>103.63</v>
      </c>
      <c r="C5058">
        <v>18</v>
      </c>
      <c r="D5058" t="s">
        <v>49</v>
      </c>
      <c r="E5058">
        <v>0</v>
      </c>
      <c r="F5058">
        <v>0</v>
      </c>
      <c r="G5058">
        <v>95</v>
      </c>
      <c r="H5058">
        <v>4</v>
      </c>
      <c r="I5058">
        <v>49</v>
      </c>
      <c r="J5058">
        <v>0</v>
      </c>
      <c r="K5058">
        <f>_xlfn.XLOOKUP(FraudData[[#This Row],[amount]],AmountRules[Amount Min],AmountRules[Risk Points],,-1)</f>
        <v>0</v>
      </c>
      <c r="L5058">
        <f>_xlfn.XLOOKUP(FraudData[[#This Row],[transaction_hour]],TimeRules[Hour Min],TimeRules[Risk Points],,-1)</f>
        <v>0</v>
      </c>
      <c r="M5058">
        <f>_xlfn.XLOOKUP(FraudData[[#This Row],[foreign_transaction]],ForeignRules[Foreign Transaction],ForeignRules[Risk Points],0)</f>
        <v>0</v>
      </c>
      <c r="N5058">
        <f>_xlfn.XLOOKUP(FraudData[[#This Row],[location_mismatch]],Table10[Location Mismatch],Table10[Risk Points],0)</f>
        <v>0</v>
      </c>
      <c r="O5058">
        <f>_xlfn.XLOOKUP(FraudData[[#This Row],[device_trust_score]],DeviceRules[Device Min],DeviceRules[Risk Points],,-1)</f>
        <v>0</v>
      </c>
      <c r="P5058">
        <f>_xlfn.XLOOKUP(FraudData[[#This Row],[velocity_last_24h]],VelocityRules[Velocity Min],VelocityRules[Risk Points],,-1)</f>
        <v>0</v>
      </c>
      <c r="Q5058">
        <f>_xlfn.XLOOKUP(FraudData[[#This Row],[merchant_category]],MerchantRules[Merchant Category],MerchantRules[Risk Points],0)</f>
        <v>1</v>
      </c>
      <c r="R5058">
        <f>SUM(FraudData[[#This Row],[Amount Risk]:[Merchant Risk]])</f>
        <v>1</v>
      </c>
      <c r="S5058" t="str" cm="1">
        <f t="array" ref="S5058">_xlfn.IFS(FraudData[[#This Row],[Fraud Risk Score]]&gt;=8,"High Risk",FraudData[[#This Row],[Fraud Risk Score]]&gt;=6,"Medium Risk",TRUE,"Low Risk")</f>
        <v>Low Risk</v>
      </c>
    </row>
    <row r="5059" spans="1:19">
      <c r="A5059">
        <v>5058</v>
      </c>
      <c r="B5059">
        <v>58.32</v>
      </c>
      <c r="C5059">
        <v>1</v>
      </c>
      <c r="D5059" t="s">
        <v>49</v>
      </c>
      <c r="E5059">
        <v>0</v>
      </c>
      <c r="F5059">
        <v>1</v>
      </c>
      <c r="G5059">
        <v>66</v>
      </c>
      <c r="H5059">
        <v>3</v>
      </c>
      <c r="I5059">
        <v>22</v>
      </c>
      <c r="J5059">
        <v>0</v>
      </c>
      <c r="K5059">
        <f>_xlfn.XLOOKUP(FraudData[[#This Row],[amount]],AmountRules[Amount Min],AmountRules[Risk Points],,-1)</f>
        <v>0</v>
      </c>
      <c r="L5059">
        <f>_xlfn.XLOOKUP(FraudData[[#This Row],[transaction_hour]],TimeRules[Hour Min],TimeRules[Risk Points],,-1)</f>
        <v>3</v>
      </c>
      <c r="M5059">
        <f>_xlfn.XLOOKUP(FraudData[[#This Row],[foreign_transaction]],ForeignRules[Foreign Transaction],ForeignRules[Risk Points],0)</f>
        <v>0</v>
      </c>
      <c r="N5059">
        <f>_xlfn.XLOOKUP(FraudData[[#This Row],[location_mismatch]],Table10[Location Mismatch],Table10[Risk Points],0)</f>
        <v>3</v>
      </c>
      <c r="O5059">
        <f>_xlfn.XLOOKUP(FraudData[[#This Row],[device_trust_score]],DeviceRules[Device Min],DeviceRules[Risk Points],,-1)</f>
        <v>1</v>
      </c>
      <c r="P5059">
        <f>_xlfn.XLOOKUP(FraudData[[#This Row],[velocity_last_24h]],VelocityRules[Velocity Min],VelocityRules[Risk Points],,-1)</f>
        <v>0</v>
      </c>
      <c r="Q5059">
        <f>_xlfn.XLOOKUP(FraudData[[#This Row],[merchant_category]],MerchantRules[Merchant Category],MerchantRules[Risk Points],0)</f>
        <v>1</v>
      </c>
      <c r="R5059">
        <f>SUM(FraudData[[#This Row],[Amount Risk]:[Merchant Risk]])</f>
        <v>8</v>
      </c>
      <c r="S5059" t="str" cm="1">
        <f t="array" ref="S5059">_xlfn.IFS(FraudData[[#This Row],[Fraud Risk Score]]&gt;=8,"High Risk",FraudData[[#This Row],[Fraud Risk Score]]&gt;=6,"Medium Risk",TRUE,"Low Risk")</f>
        <v>High Risk</v>
      </c>
    </row>
    <row r="5060" spans="1:19">
      <c r="A5060">
        <v>5059</v>
      </c>
      <c r="B5060">
        <v>147.03</v>
      </c>
      <c r="C5060">
        <v>16</v>
      </c>
      <c r="D5060" t="s">
        <v>50</v>
      </c>
      <c r="E5060">
        <v>0</v>
      </c>
      <c r="F5060">
        <v>0</v>
      </c>
      <c r="G5060">
        <v>48</v>
      </c>
      <c r="H5060">
        <v>1</v>
      </c>
      <c r="I5060">
        <v>39</v>
      </c>
      <c r="J5060">
        <v>0</v>
      </c>
      <c r="K5060">
        <f>_xlfn.XLOOKUP(FraudData[[#This Row],[amount]],AmountRules[Amount Min],AmountRules[Risk Points],,-1)</f>
        <v>0</v>
      </c>
      <c r="L5060">
        <f>_xlfn.XLOOKUP(FraudData[[#This Row],[transaction_hour]],TimeRules[Hour Min],TimeRules[Risk Points],,-1)</f>
        <v>0</v>
      </c>
      <c r="M5060">
        <f>_xlfn.XLOOKUP(FraudData[[#This Row],[foreign_transaction]],ForeignRules[Foreign Transaction],ForeignRules[Risk Points],0)</f>
        <v>0</v>
      </c>
      <c r="N5060">
        <f>_xlfn.XLOOKUP(FraudData[[#This Row],[location_mismatch]],Table10[Location Mismatch],Table10[Risk Points],0)</f>
        <v>0</v>
      </c>
      <c r="O5060">
        <f>_xlfn.XLOOKUP(FraudData[[#This Row],[device_trust_score]],DeviceRules[Device Min],DeviceRules[Risk Points],,-1)</f>
        <v>2</v>
      </c>
      <c r="P5060">
        <f>_xlfn.XLOOKUP(FraudData[[#This Row],[velocity_last_24h]],VelocityRules[Velocity Min],VelocityRules[Risk Points],,-1)</f>
        <v>0</v>
      </c>
      <c r="Q5060">
        <f>_xlfn.XLOOKUP(FraudData[[#This Row],[merchant_category]],MerchantRules[Merchant Category],MerchantRules[Risk Points],0)</f>
        <v>0</v>
      </c>
      <c r="R5060">
        <f>SUM(FraudData[[#This Row],[Amount Risk]:[Merchant Risk]])</f>
        <v>2</v>
      </c>
      <c r="S5060" t="str" cm="1">
        <f t="array" ref="S5060">_xlfn.IFS(FraudData[[#This Row],[Fraud Risk Score]]&gt;=8,"High Risk",FraudData[[#This Row],[Fraud Risk Score]]&gt;=6,"Medium Risk",TRUE,"Low Risk")</f>
        <v>Low Risk</v>
      </c>
    </row>
    <row r="5061" spans="1:19">
      <c r="A5061">
        <v>5060</v>
      </c>
      <c r="B5061">
        <v>76.709999999999994</v>
      </c>
      <c r="C5061">
        <v>15</v>
      </c>
      <c r="D5061" t="s">
        <v>49</v>
      </c>
      <c r="E5061">
        <v>0</v>
      </c>
      <c r="F5061">
        <v>0</v>
      </c>
      <c r="G5061">
        <v>89</v>
      </c>
      <c r="H5061">
        <v>1</v>
      </c>
      <c r="I5061">
        <v>18</v>
      </c>
      <c r="J5061">
        <v>0</v>
      </c>
      <c r="K5061">
        <f>_xlfn.XLOOKUP(FraudData[[#This Row],[amount]],AmountRules[Amount Min],AmountRules[Risk Points],,-1)</f>
        <v>0</v>
      </c>
      <c r="L5061">
        <f>_xlfn.XLOOKUP(FraudData[[#This Row],[transaction_hour]],TimeRules[Hour Min],TimeRules[Risk Points],,-1)</f>
        <v>0</v>
      </c>
      <c r="M5061">
        <f>_xlfn.XLOOKUP(FraudData[[#This Row],[foreign_transaction]],ForeignRules[Foreign Transaction],ForeignRules[Risk Points],0)</f>
        <v>0</v>
      </c>
      <c r="N5061">
        <f>_xlfn.XLOOKUP(FraudData[[#This Row],[location_mismatch]],Table10[Location Mismatch],Table10[Risk Points],0)</f>
        <v>0</v>
      </c>
      <c r="O5061">
        <f>_xlfn.XLOOKUP(FraudData[[#This Row],[device_trust_score]],DeviceRules[Device Min],DeviceRules[Risk Points],,-1)</f>
        <v>0</v>
      </c>
      <c r="P5061">
        <f>_xlfn.XLOOKUP(FraudData[[#This Row],[velocity_last_24h]],VelocityRules[Velocity Min],VelocityRules[Risk Points],,-1)</f>
        <v>0</v>
      </c>
      <c r="Q5061">
        <f>_xlfn.XLOOKUP(FraudData[[#This Row],[merchant_category]],MerchantRules[Merchant Category],MerchantRules[Risk Points],0)</f>
        <v>1</v>
      </c>
      <c r="R5061">
        <f>SUM(FraudData[[#This Row],[Amount Risk]:[Merchant Risk]])</f>
        <v>1</v>
      </c>
      <c r="S5061" t="str" cm="1">
        <f t="array" ref="S5061">_xlfn.IFS(FraudData[[#This Row],[Fraud Risk Score]]&gt;=8,"High Risk",FraudData[[#This Row],[Fraud Risk Score]]&gt;=6,"Medium Risk",TRUE,"Low Risk")</f>
        <v>Low Risk</v>
      </c>
    </row>
    <row r="5062" spans="1:19">
      <c r="A5062">
        <v>5061</v>
      </c>
      <c r="B5062">
        <v>486.2</v>
      </c>
      <c r="C5062">
        <v>3</v>
      </c>
      <c r="D5062" t="s">
        <v>49</v>
      </c>
      <c r="E5062">
        <v>1</v>
      </c>
      <c r="F5062">
        <v>0</v>
      </c>
      <c r="G5062">
        <v>42</v>
      </c>
      <c r="H5062">
        <v>0</v>
      </c>
      <c r="I5062">
        <v>37</v>
      </c>
      <c r="J5062">
        <v>0</v>
      </c>
      <c r="K5062">
        <f>_xlfn.XLOOKUP(FraudData[[#This Row],[amount]],AmountRules[Amount Min],AmountRules[Risk Points],,-1)</f>
        <v>0</v>
      </c>
      <c r="L5062">
        <f>_xlfn.XLOOKUP(FraudData[[#This Row],[transaction_hour]],TimeRules[Hour Min],TimeRules[Risk Points],,-1)</f>
        <v>3</v>
      </c>
      <c r="M5062">
        <f>_xlfn.XLOOKUP(FraudData[[#This Row],[foreign_transaction]],ForeignRules[Foreign Transaction],ForeignRules[Risk Points],0)</f>
        <v>3</v>
      </c>
      <c r="N5062">
        <f>_xlfn.XLOOKUP(FraudData[[#This Row],[location_mismatch]],Table10[Location Mismatch],Table10[Risk Points],0)</f>
        <v>0</v>
      </c>
      <c r="O5062">
        <f>_xlfn.XLOOKUP(FraudData[[#This Row],[device_trust_score]],DeviceRules[Device Min],DeviceRules[Risk Points],,-1)</f>
        <v>2</v>
      </c>
      <c r="P5062">
        <f>_xlfn.XLOOKUP(FraudData[[#This Row],[velocity_last_24h]],VelocityRules[Velocity Min],VelocityRules[Risk Points],,-1)</f>
        <v>0</v>
      </c>
      <c r="Q5062">
        <f>_xlfn.XLOOKUP(FraudData[[#This Row],[merchant_category]],MerchantRules[Merchant Category],MerchantRules[Risk Points],0)</f>
        <v>1</v>
      </c>
      <c r="R5062">
        <f>SUM(FraudData[[#This Row],[Amount Risk]:[Merchant Risk]])</f>
        <v>9</v>
      </c>
      <c r="S5062" t="str" cm="1">
        <f t="array" ref="S5062">_xlfn.IFS(FraudData[[#This Row],[Fraud Risk Score]]&gt;=8,"High Risk",FraudData[[#This Row],[Fraud Risk Score]]&gt;=6,"Medium Risk",TRUE,"Low Risk")</f>
        <v>High Risk</v>
      </c>
    </row>
    <row r="5063" spans="1:19">
      <c r="A5063">
        <v>5062</v>
      </c>
      <c r="B5063">
        <v>460.68</v>
      </c>
      <c r="C5063">
        <v>17</v>
      </c>
      <c r="D5063" t="s">
        <v>46</v>
      </c>
      <c r="E5063">
        <v>0</v>
      </c>
      <c r="F5063">
        <v>0</v>
      </c>
      <c r="G5063">
        <v>38</v>
      </c>
      <c r="H5063">
        <v>4</v>
      </c>
      <c r="I5063">
        <v>68</v>
      </c>
      <c r="J5063">
        <v>0</v>
      </c>
      <c r="K5063">
        <f>_xlfn.XLOOKUP(FraudData[[#This Row],[amount]],AmountRules[Amount Min],AmountRules[Risk Points],,-1)</f>
        <v>0</v>
      </c>
      <c r="L5063">
        <f>_xlfn.XLOOKUP(FraudData[[#This Row],[transaction_hour]],TimeRules[Hour Min],TimeRules[Risk Points],,-1)</f>
        <v>0</v>
      </c>
      <c r="M5063">
        <f>_xlfn.XLOOKUP(FraudData[[#This Row],[foreign_transaction]],ForeignRules[Foreign Transaction],ForeignRules[Risk Points],0)</f>
        <v>0</v>
      </c>
      <c r="N5063">
        <f>_xlfn.XLOOKUP(FraudData[[#This Row],[location_mismatch]],Table10[Location Mismatch],Table10[Risk Points],0)</f>
        <v>0</v>
      </c>
      <c r="O5063">
        <f>_xlfn.XLOOKUP(FraudData[[#This Row],[device_trust_score]],DeviceRules[Device Min],DeviceRules[Risk Points],,-1)</f>
        <v>2</v>
      </c>
      <c r="P5063">
        <f>_xlfn.XLOOKUP(FraudData[[#This Row],[velocity_last_24h]],VelocityRules[Velocity Min],VelocityRules[Risk Points],,-1)</f>
        <v>0</v>
      </c>
      <c r="Q5063">
        <f>_xlfn.XLOOKUP(FraudData[[#This Row],[merchant_category]],MerchantRules[Merchant Category],MerchantRules[Risk Points],0)</f>
        <v>0</v>
      </c>
      <c r="R5063">
        <f>SUM(FraudData[[#This Row],[Amount Risk]:[Merchant Risk]])</f>
        <v>2</v>
      </c>
      <c r="S5063" t="str" cm="1">
        <f t="array" ref="S5063">_xlfn.IFS(FraudData[[#This Row],[Fraud Risk Score]]&gt;=8,"High Risk",FraudData[[#This Row],[Fraud Risk Score]]&gt;=6,"Medium Risk",TRUE,"Low Risk")</f>
        <v>Low Risk</v>
      </c>
    </row>
    <row r="5064" spans="1:19">
      <c r="A5064">
        <v>5063</v>
      </c>
      <c r="B5064">
        <v>125.62</v>
      </c>
      <c r="C5064">
        <v>13</v>
      </c>
      <c r="D5064" t="s">
        <v>47</v>
      </c>
      <c r="E5064">
        <v>0</v>
      </c>
      <c r="F5064">
        <v>0</v>
      </c>
      <c r="G5064">
        <v>43</v>
      </c>
      <c r="H5064">
        <v>4</v>
      </c>
      <c r="I5064">
        <v>32</v>
      </c>
      <c r="J5064">
        <v>0</v>
      </c>
      <c r="K5064">
        <f>_xlfn.XLOOKUP(FraudData[[#This Row],[amount]],AmountRules[Amount Min],AmountRules[Risk Points],,-1)</f>
        <v>0</v>
      </c>
      <c r="L5064">
        <f>_xlfn.XLOOKUP(FraudData[[#This Row],[transaction_hour]],TimeRules[Hour Min],TimeRules[Risk Points],,-1)</f>
        <v>0</v>
      </c>
      <c r="M5064">
        <f>_xlfn.XLOOKUP(FraudData[[#This Row],[foreign_transaction]],ForeignRules[Foreign Transaction],ForeignRules[Risk Points],0)</f>
        <v>0</v>
      </c>
      <c r="N5064">
        <f>_xlfn.XLOOKUP(FraudData[[#This Row],[location_mismatch]],Table10[Location Mismatch],Table10[Risk Points],0)</f>
        <v>0</v>
      </c>
      <c r="O5064">
        <f>_xlfn.XLOOKUP(FraudData[[#This Row],[device_trust_score]],DeviceRules[Device Min],DeviceRules[Risk Points],,-1)</f>
        <v>2</v>
      </c>
      <c r="P5064">
        <f>_xlfn.XLOOKUP(FraudData[[#This Row],[velocity_last_24h]],VelocityRules[Velocity Min],VelocityRules[Risk Points],,-1)</f>
        <v>0</v>
      </c>
      <c r="Q5064">
        <f>_xlfn.XLOOKUP(FraudData[[#This Row],[merchant_category]],MerchantRules[Merchant Category],MerchantRules[Risk Points],0)</f>
        <v>0</v>
      </c>
      <c r="R5064">
        <f>SUM(FraudData[[#This Row],[Amount Risk]:[Merchant Risk]])</f>
        <v>2</v>
      </c>
      <c r="S5064" t="str" cm="1">
        <f t="array" ref="S5064">_xlfn.IFS(FraudData[[#This Row],[Fraud Risk Score]]&gt;=8,"High Risk",FraudData[[#This Row],[Fraud Risk Score]]&gt;=6,"Medium Risk",TRUE,"Low Risk")</f>
        <v>Low Risk</v>
      </c>
    </row>
    <row r="5065" spans="1:19">
      <c r="A5065">
        <v>5064</v>
      </c>
      <c r="B5065">
        <v>71.52</v>
      </c>
      <c r="C5065">
        <v>1</v>
      </c>
      <c r="D5065" t="s">
        <v>49</v>
      </c>
      <c r="E5065">
        <v>1</v>
      </c>
      <c r="F5065">
        <v>0</v>
      </c>
      <c r="G5065">
        <v>31</v>
      </c>
      <c r="H5065">
        <v>3</v>
      </c>
      <c r="I5065">
        <v>28</v>
      </c>
      <c r="J5065">
        <v>1</v>
      </c>
      <c r="K5065">
        <f>_xlfn.XLOOKUP(FraudData[[#This Row],[amount]],AmountRules[Amount Min],AmountRules[Risk Points],,-1)</f>
        <v>0</v>
      </c>
      <c r="L5065">
        <f>_xlfn.XLOOKUP(FraudData[[#This Row],[transaction_hour]],TimeRules[Hour Min],TimeRules[Risk Points],,-1)</f>
        <v>3</v>
      </c>
      <c r="M5065">
        <f>_xlfn.XLOOKUP(FraudData[[#This Row],[foreign_transaction]],ForeignRules[Foreign Transaction],ForeignRules[Risk Points],0)</f>
        <v>3</v>
      </c>
      <c r="N5065">
        <f>_xlfn.XLOOKUP(FraudData[[#This Row],[location_mismatch]],Table10[Location Mismatch],Table10[Risk Points],0)</f>
        <v>0</v>
      </c>
      <c r="O5065">
        <f>_xlfn.XLOOKUP(FraudData[[#This Row],[device_trust_score]],DeviceRules[Device Min],DeviceRules[Risk Points],,-1)</f>
        <v>2</v>
      </c>
      <c r="P5065">
        <f>_xlfn.XLOOKUP(FraudData[[#This Row],[velocity_last_24h]],VelocityRules[Velocity Min],VelocityRules[Risk Points],,-1)</f>
        <v>0</v>
      </c>
      <c r="Q5065">
        <f>_xlfn.XLOOKUP(FraudData[[#This Row],[merchant_category]],MerchantRules[Merchant Category],MerchantRules[Risk Points],0)</f>
        <v>1</v>
      </c>
      <c r="R5065">
        <f>SUM(FraudData[[#This Row],[Amount Risk]:[Merchant Risk]])</f>
        <v>9</v>
      </c>
      <c r="S5065" t="str" cm="1">
        <f t="array" ref="S5065">_xlfn.IFS(FraudData[[#This Row],[Fraud Risk Score]]&gt;=8,"High Risk",FraudData[[#This Row],[Fraud Risk Score]]&gt;=6,"Medium Risk",TRUE,"Low Risk")</f>
        <v>High Risk</v>
      </c>
    </row>
    <row r="5066" spans="1:19">
      <c r="A5066">
        <v>5065</v>
      </c>
      <c r="B5066">
        <v>240.5</v>
      </c>
      <c r="C5066">
        <v>12</v>
      </c>
      <c r="D5066" t="s">
        <v>50</v>
      </c>
      <c r="E5066">
        <v>0</v>
      </c>
      <c r="F5066">
        <v>0</v>
      </c>
      <c r="G5066">
        <v>88</v>
      </c>
      <c r="H5066">
        <v>4</v>
      </c>
      <c r="I5066">
        <v>49</v>
      </c>
      <c r="J5066">
        <v>0</v>
      </c>
      <c r="K5066">
        <f>_xlfn.XLOOKUP(FraudData[[#This Row],[amount]],AmountRules[Amount Min],AmountRules[Risk Points],,-1)</f>
        <v>0</v>
      </c>
      <c r="L5066">
        <f>_xlfn.XLOOKUP(FraudData[[#This Row],[transaction_hour]],TimeRules[Hour Min],TimeRules[Risk Points],,-1)</f>
        <v>0</v>
      </c>
      <c r="M5066">
        <f>_xlfn.XLOOKUP(FraudData[[#This Row],[foreign_transaction]],ForeignRules[Foreign Transaction],ForeignRules[Risk Points],0)</f>
        <v>0</v>
      </c>
      <c r="N5066">
        <f>_xlfn.XLOOKUP(FraudData[[#This Row],[location_mismatch]],Table10[Location Mismatch],Table10[Risk Points],0)</f>
        <v>0</v>
      </c>
      <c r="O5066">
        <f>_xlfn.XLOOKUP(FraudData[[#This Row],[device_trust_score]],DeviceRules[Device Min],DeviceRules[Risk Points],,-1)</f>
        <v>0</v>
      </c>
      <c r="P5066">
        <f>_xlfn.XLOOKUP(FraudData[[#This Row],[velocity_last_24h]],VelocityRules[Velocity Min],VelocityRules[Risk Points],,-1)</f>
        <v>0</v>
      </c>
      <c r="Q5066">
        <f>_xlfn.XLOOKUP(FraudData[[#This Row],[merchant_category]],MerchantRules[Merchant Category],MerchantRules[Risk Points],0)</f>
        <v>0</v>
      </c>
      <c r="R5066">
        <f>SUM(FraudData[[#This Row],[Amount Risk]:[Merchant Risk]])</f>
        <v>0</v>
      </c>
      <c r="S5066" t="str" cm="1">
        <f t="array" ref="S5066">_xlfn.IFS(FraudData[[#This Row],[Fraud Risk Score]]&gt;=8,"High Risk",FraudData[[#This Row],[Fraud Risk Score]]&gt;=6,"Medium Risk",TRUE,"Low Risk")</f>
        <v>Low Risk</v>
      </c>
    </row>
    <row r="5067" spans="1:19">
      <c r="A5067">
        <v>5066</v>
      </c>
      <c r="B5067">
        <v>6.73</v>
      </c>
      <c r="C5067">
        <v>20</v>
      </c>
      <c r="D5067" t="s">
        <v>48</v>
      </c>
      <c r="E5067">
        <v>1</v>
      </c>
      <c r="F5067">
        <v>0</v>
      </c>
      <c r="G5067">
        <v>26</v>
      </c>
      <c r="H5067">
        <v>2</v>
      </c>
      <c r="I5067">
        <v>45</v>
      </c>
      <c r="J5067">
        <v>0</v>
      </c>
      <c r="K5067">
        <f>_xlfn.XLOOKUP(FraudData[[#This Row],[amount]],AmountRules[Amount Min],AmountRules[Risk Points],,-1)</f>
        <v>0</v>
      </c>
      <c r="L5067">
        <f>_xlfn.XLOOKUP(FraudData[[#This Row],[transaction_hour]],TimeRules[Hour Min],TimeRules[Risk Points],,-1)</f>
        <v>0</v>
      </c>
      <c r="M5067">
        <f>_xlfn.XLOOKUP(FraudData[[#This Row],[foreign_transaction]],ForeignRules[Foreign Transaction],ForeignRules[Risk Points],0)</f>
        <v>3</v>
      </c>
      <c r="N5067">
        <f>_xlfn.XLOOKUP(FraudData[[#This Row],[location_mismatch]],Table10[Location Mismatch],Table10[Risk Points],0)</f>
        <v>0</v>
      </c>
      <c r="O5067">
        <f>_xlfn.XLOOKUP(FraudData[[#This Row],[device_trust_score]],DeviceRules[Device Min],DeviceRules[Risk Points],,-1)</f>
        <v>3</v>
      </c>
      <c r="P5067">
        <f>_xlfn.XLOOKUP(FraudData[[#This Row],[velocity_last_24h]],VelocityRules[Velocity Min],VelocityRules[Risk Points],,-1)</f>
        <v>0</v>
      </c>
      <c r="Q5067">
        <f>_xlfn.XLOOKUP(FraudData[[#This Row],[merchant_category]],MerchantRules[Merchant Category],MerchantRules[Risk Points],0)</f>
        <v>0</v>
      </c>
      <c r="R5067">
        <f>SUM(FraudData[[#This Row],[Amount Risk]:[Merchant Risk]])</f>
        <v>6</v>
      </c>
      <c r="S5067" t="str" cm="1">
        <f t="array" ref="S5067">_xlfn.IFS(FraudData[[#This Row],[Fraud Risk Score]]&gt;=8,"High Risk",FraudData[[#This Row],[Fraud Risk Score]]&gt;=6,"Medium Risk",TRUE,"Low Risk")</f>
        <v>Medium Risk</v>
      </c>
    </row>
    <row r="5068" spans="1:19">
      <c r="A5068">
        <v>5067</v>
      </c>
      <c r="B5068">
        <v>115.91</v>
      </c>
      <c r="C5068">
        <v>19</v>
      </c>
      <c r="D5068" t="s">
        <v>49</v>
      </c>
      <c r="E5068">
        <v>0</v>
      </c>
      <c r="F5068">
        <v>0</v>
      </c>
      <c r="G5068">
        <v>31</v>
      </c>
      <c r="H5068">
        <v>2</v>
      </c>
      <c r="I5068">
        <v>45</v>
      </c>
      <c r="J5068">
        <v>0</v>
      </c>
      <c r="K5068">
        <f>_xlfn.XLOOKUP(FraudData[[#This Row],[amount]],AmountRules[Amount Min],AmountRules[Risk Points],,-1)</f>
        <v>0</v>
      </c>
      <c r="L5068">
        <f>_xlfn.XLOOKUP(FraudData[[#This Row],[transaction_hour]],TimeRules[Hour Min],TimeRules[Risk Points],,-1)</f>
        <v>0</v>
      </c>
      <c r="M5068">
        <f>_xlfn.XLOOKUP(FraudData[[#This Row],[foreign_transaction]],ForeignRules[Foreign Transaction],ForeignRules[Risk Points],0)</f>
        <v>0</v>
      </c>
      <c r="N5068">
        <f>_xlfn.XLOOKUP(FraudData[[#This Row],[location_mismatch]],Table10[Location Mismatch],Table10[Risk Points],0)</f>
        <v>0</v>
      </c>
      <c r="O5068">
        <f>_xlfn.XLOOKUP(FraudData[[#This Row],[device_trust_score]],DeviceRules[Device Min],DeviceRules[Risk Points],,-1)</f>
        <v>2</v>
      </c>
      <c r="P5068">
        <f>_xlfn.XLOOKUP(FraudData[[#This Row],[velocity_last_24h]],VelocityRules[Velocity Min],VelocityRules[Risk Points],,-1)</f>
        <v>0</v>
      </c>
      <c r="Q5068">
        <f>_xlfn.XLOOKUP(FraudData[[#This Row],[merchant_category]],MerchantRules[Merchant Category],MerchantRules[Risk Points],0)</f>
        <v>1</v>
      </c>
      <c r="R5068">
        <f>SUM(FraudData[[#This Row],[Amount Risk]:[Merchant Risk]])</f>
        <v>3</v>
      </c>
      <c r="S5068" t="str" cm="1">
        <f t="array" ref="S5068">_xlfn.IFS(FraudData[[#This Row],[Fraud Risk Score]]&gt;=8,"High Risk",FraudData[[#This Row],[Fraud Risk Score]]&gt;=6,"Medium Risk",TRUE,"Low Risk")</f>
        <v>Low Risk</v>
      </c>
    </row>
    <row r="5069" spans="1:19">
      <c r="A5069">
        <v>5068</v>
      </c>
      <c r="B5069">
        <v>73.790000000000006</v>
      </c>
      <c r="C5069">
        <v>16</v>
      </c>
      <c r="D5069" t="s">
        <v>49</v>
      </c>
      <c r="E5069">
        <v>0</v>
      </c>
      <c r="F5069">
        <v>0</v>
      </c>
      <c r="G5069">
        <v>52</v>
      </c>
      <c r="H5069">
        <v>3</v>
      </c>
      <c r="I5069">
        <v>34</v>
      </c>
      <c r="J5069">
        <v>0</v>
      </c>
      <c r="K5069">
        <f>_xlfn.XLOOKUP(FraudData[[#This Row],[amount]],AmountRules[Amount Min],AmountRules[Risk Points],,-1)</f>
        <v>0</v>
      </c>
      <c r="L5069">
        <f>_xlfn.XLOOKUP(FraudData[[#This Row],[transaction_hour]],TimeRules[Hour Min],TimeRules[Risk Points],,-1)</f>
        <v>0</v>
      </c>
      <c r="M5069">
        <f>_xlfn.XLOOKUP(FraudData[[#This Row],[foreign_transaction]],ForeignRules[Foreign Transaction],ForeignRules[Risk Points],0)</f>
        <v>0</v>
      </c>
      <c r="N5069">
        <f>_xlfn.XLOOKUP(FraudData[[#This Row],[location_mismatch]],Table10[Location Mismatch],Table10[Risk Points],0)</f>
        <v>0</v>
      </c>
      <c r="O5069">
        <f>_xlfn.XLOOKUP(FraudData[[#This Row],[device_trust_score]],DeviceRules[Device Min],DeviceRules[Risk Points],,-1)</f>
        <v>1</v>
      </c>
      <c r="P5069">
        <f>_xlfn.XLOOKUP(FraudData[[#This Row],[velocity_last_24h]],VelocityRules[Velocity Min],VelocityRules[Risk Points],,-1)</f>
        <v>0</v>
      </c>
      <c r="Q5069">
        <f>_xlfn.XLOOKUP(FraudData[[#This Row],[merchant_category]],MerchantRules[Merchant Category],MerchantRules[Risk Points],0)</f>
        <v>1</v>
      </c>
      <c r="R5069">
        <f>SUM(FraudData[[#This Row],[Amount Risk]:[Merchant Risk]])</f>
        <v>2</v>
      </c>
      <c r="S5069" t="str" cm="1">
        <f t="array" ref="S5069">_xlfn.IFS(FraudData[[#This Row],[Fraud Risk Score]]&gt;=8,"High Risk",FraudData[[#This Row],[Fraud Risk Score]]&gt;=6,"Medium Risk",TRUE,"Low Risk")</f>
        <v>Low Risk</v>
      </c>
    </row>
    <row r="5070" spans="1:19">
      <c r="A5070">
        <v>5069</v>
      </c>
      <c r="B5070">
        <v>455.84</v>
      </c>
      <c r="C5070">
        <v>14</v>
      </c>
      <c r="D5070" t="s">
        <v>48</v>
      </c>
      <c r="E5070">
        <v>0</v>
      </c>
      <c r="F5070">
        <v>0</v>
      </c>
      <c r="G5070">
        <v>54</v>
      </c>
      <c r="H5070">
        <v>1</v>
      </c>
      <c r="I5070">
        <v>51</v>
      </c>
      <c r="J5070">
        <v>0</v>
      </c>
      <c r="K5070">
        <f>_xlfn.XLOOKUP(FraudData[[#This Row],[amount]],AmountRules[Amount Min],AmountRules[Risk Points],,-1)</f>
        <v>0</v>
      </c>
      <c r="L5070">
        <f>_xlfn.XLOOKUP(FraudData[[#This Row],[transaction_hour]],TimeRules[Hour Min],TimeRules[Risk Points],,-1)</f>
        <v>0</v>
      </c>
      <c r="M5070">
        <f>_xlfn.XLOOKUP(FraudData[[#This Row],[foreign_transaction]],ForeignRules[Foreign Transaction],ForeignRules[Risk Points],0)</f>
        <v>0</v>
      </c>
      <c r="N5070">
        <f>_xlfn.XLOOKUP(FraudData[[#This Row],[location_mismatch]],Table10[Location Mismatch],Table10[Risk Points],0)</f>
        <v>0</v>
      </c>
      <c r="O5070">
        <f>_xlfn.XLOOKUP(FraudData[[#This Row],[device_trust_score]],DeviceRules[Device Min],DeviceRules[Risk Points],,-1)</f>
        <v>1</v>
      </c>
      <c r="P5070">
        <f>_xlfn.XLOOKUP(FraudData[[#This Row],[velocity_last_24h]],VelocityRules[Velocity Min],VelocityRules[Risk Points],,-1)</f>
        <v>0</v>
      </c>
      <c r="Q5070">
        <f>_xlfn.XLOOKUP(FraudData[[#This Row],[merchant_category]],MerchantRules[Merchant Category],MerchantRules[Risk Points],0)</f>
        <v>0</v>
      </c>
      <c r="R5070">
        <f>SUM(FraudData[[#This Row],[Amount Risk]:[Merchant Risk]])</f>
        <v>1</v>
      </c>
      <c r="S5070" t="str" cm="1">
        <f t="array" ref="S5070">_xlfn.IFS(FraudData[[#This Row],[Fraud Risk Score]]&gt;=8,"High Risk",FraudData[[#This Row],[Fraud Risk Score]]&gt;=6,"Medium Risk",TRUE,"Low Risk")</f>
        <v>Low Risk</v>
      </c>
    </row>
    <row r="5071" spans="1:19">
      <c r="A5071">
        <v>5070</v>
      </c>
      <c r="B5071">
        <v>2.17</v>
      </c>
      <c r="C5071">
        <v>19</v>
      </c>
      <c r="D5071" t="s">
        <v>46</v>
      </c>
      <c r="E5071">
        <v>0</v>
      </c>
      <c r="F5071">
        <v>0</v>
      </c>
      <c r="G5071">
        <v>97</v>
      </c>
      <c r="H5071">
        <v>3</v>
      </c>
      <c r="I5071">
        <v>41</v>
      </c>
      <c r="J5071">
        <v>0</v>
      </c>
      <c r="K5071">
        <f>_xlfn.XLOOKUP(FraudData[[#This Row],[amount]],AmountRules[Amount Min],AmountRules[Risk Points],,-1)</f>
        <v>0</v>
      </c>
      <c r="L5071">
        <f>_xlfn.XLOOKUP(FraudData[[#This Row],[transaction_hour]],TimeRules[Hour Min],TimeRules[Risk Points],,-1)</f>
        <v>0</v>
      </c>
      <c r="M5071">
        <f>_xlfn.XLOOKUP(FraudData[[#This Row],[foreign_transaction]],ForeignRules[Foreign Transaction],ForeignRules[Risk Points],0)</f>
        <v>0</v>
      </c>
      <c r="N5071">
        <f>_xlfn.XLOOKUP(FraudData[[#This Row],[location_mismatch]],Table10[Location Mismatch],Table10[Risk Points],0)</f>
        <v>0</v>
      </c>
      <c r="O5071">
        <f>_xlfn.XLOOKUP(FraudData[[#This Row],[device_trust_score]],DeviceRules[Device Min],DeviceRules[Risk Points],,-1)</f>
        <v>0</v>
      </c>
      <c r="P5071">
        <f>_xlfn.XLOOKUP(FraudData[[#This Row],[velocity_last_24h]],VelocityRules[Velocity Min],VelocityRules[Risk Points],,-1)</f>
        <v>0</v>
      </c>
      <c r="Q5071">
        <f>_xlfn.XLOOKUP(FraudData[[#This Row],[merchant_category]],MerchantRules[Merchant Category],MerchantRules[Risk Points],0)</f>
        <v>0</v>
      </c>
      <c r="R5071">
        <f>SUM(FraudData[[#This Row],[Amount Risk]:[Merchant Risk]])</f>
        <v>0</v>
      </c>
      <c r="S5071" t="str" cm="1">
        <f t="array" ref="S5071">_xlfn.IFS(FraudData[[#This Row],[Fraud Risk Score]]&gt;=8,"High Risk",FraudData[[#This Row],[Fraud Risk Score]]&gt;=6,"Medium Risk",TRUE,"Low Risk")</f>
        <v>Low Risk</v>
      </c>
    </row>
    <row r="5072" spans="1:19">
      <c r="A5072">
        <v>5071</v>
      </c>
      <c r="B5072">
        <v>144.86000000000001</v>
      </c>
      <c r="C5072">
        <v>4</v>
      </c>
      <c r="D5072" t="s">
        <v>47</v>
      </c>
      <c r="E5072">
        <v>0</v>
      </c>
      <c r="F5072">
        <v>0</v>
      </c>
      <c r="G5072">
        <v>60</v>
      </c>
      <c r="H5072">
        <v>3</v>
      </c>
      <c r="I5072">
        <v>19</v>
      </c>
      <c r="J5072">
        <v>0</v>
      </c>
      <c r="K5072">
        <f>_xlfn.XLOOKUP(FraudData[[#This Row],[amount]],AmountRules[Amount Min],AmountRules[Risk Points],,-1)</f>
        <v>0</v>
      </c>
      <c r="L5072">
        <f>_xlfn.XLOOKUP(FraudData[[#This Row],[transaction_hour]],TimeRules[Hour Min],TimeRules[Risk Points],,-1)</f>
        <v>0</v>
      </c>
      <c r="M5072">
        <f>_xlfn.XLOOKUP(FraudData[[#This Row],[foreign_transaction]],ForeignRules[Foreign Transaction],ForeignRules[Risk Points],0)</f>
        <v>0</v>
      </c>
      <c r="N5072">
        <f>_xlfn.XLOOKUP(FraudData[[#This Row],[location_mismatch]],Table10[Location Mismatch],Table10[Risk Points],0)</f>
        <v>0</v>
      </c>
      <c r="O5072">
        <f>_xlfn.XLOOKUP(FraudData[[#This Row],[device_trust_score]],DeviceRules[Device Min],DeviceRules[Risk Points],,-1)</f>
        <v>1</v>
      </c>
      <c r="P5072">
        <f>_xlfn.XLOOKUP(FraudData[[#This Row],[velocity_last_24h]],VelocityRules[Velocity Min],VelocityRules[Risk Points],,-1)</f>
        <v>0</v>
      </c>
      <c r="Q5072">
        <f>_xlfn.XLOOKUP(FraudData[[#This Row],[merchant_category]],MerchantRules[Merchant Category],MerchantRules[Risk Points],0)</f>
        <v>0</v>
      </c>
      <c r="R5072">
        <f>SUM(FraudData[[#This Row],[Amount Risk]:[Merchant Risk]])</f>
        <v>1</v>
      </c>
      <c r="S5072" t="str" cm="1">
        <f t="array" ref="S5072">_xlfn.IFS(FraudData[[#This Row],[Fraud Risk Score]]&gt;=8,"High Risk",FraudData[[#This Row],[Fraud Risk Score]]&gt;=6,"Medium Risk",TRUE,"Low Risk")</f>
        <v>Low Risk</v>
      </c>
    </row>
    <row r="5073" spans="1:19">
      <c r="A5073">
        <v>5072</v>
      </c>
      <c r="B5073">
        <v>242.93</v>
      </c>
      <c r="C5073">
        <v>6</v>
      </c>
      <c r="D5073" t="s">
        <v>46</v>
      </c>
      <c r="E5073">
        <v>0</v>
      </c>
      <c r="F5073">
        <v>0</v>
      </c>
      <c r="G5073">
        <v>46</v>
      </c>
      <c r="H5073">
        <v>2</v>
      </c>
      <c r="I5073">
        <v>44</v>
      </c>
      <c r="J5073">
        <v>0</v>
      </c>
      <c r="K5073">
        <f>_xlfn.XLOOKUP(FraudData[[#This Row],[amount]],AmountRules[Amount Min],AmountRules[Risk Points],,-1)</f>
        <v>0</v>
      </c>
      <c r="L5073">
        <f>_xlfn.XLOOKUP(FraudData[[#This Row],[transaction_hour]],TimeRules[Hour Min],TimeRules[Risk Points],,-1)</f>
        <v>0</v>
      </c>
      <c r="M5073">
        <f>_xlfn.XLOOKUP(FraudData[[#This Row],[foreign_transaction]],ForeignRules[Foreign Transaction],ForeignRules[Risk Points],0)</f>
        <v>0</v>
      </c>
      <c r="N5073">
        <f>_xlfn.XLOOKUP(FraudData[[#This Row],[location_mismatch]],Table10[Location Mismatch],Table10[Risk Points],0)</f>
        <v>0</v>
      </c>
      <c r="O5073">
        <f>_xlfn.XLOOKUP(FraudData[[#This Row],[device_trust_score]],DeviceRules[Device Min],DeviceRules[Risk Points],,-1)</f>
        <v>2</v>
      </c>
      <c r="P5073">
        <f>_xlfn.XLOOKUP(FraudData[[#This Row],[velocity_last_24h]],VelocityRules[Velocity Min],VelocityRules[Risk Points],,-1)</f>
        <v>0</v>
      </c>
      <c r="Q5073">
        <f>_xlfn.XLOOKUP(FraudData[[#This Row],[merchant_category]],MerchantRules[Merchant Category],MerchantRules[Risk Points],0)</f>
        <v>0</v>
      </c>
      <c r="R5073">
        <f>SUM(FraudData[[#This Row],[Amount Risk]:[Merchant Risk]])</f>
        <v>2</v>
      </c>
      <c r="S5073" t="str" cm="1">
        <f t="array" ref="S5073">_xlfn.IFS(FraudData[[#This Row],[Fraud Risk Score]]&gt;=8,"High Risk",FraudData[[#This Row],[Fraud Risk Score]]&gt;=6,"Medium Risk",TRUE,"Low Risk")</f>
        <v>Low Risk</v>
      </c>
    </row>
    <row r="5074" spans="1:19">
      <c r="A5074">
        <v>5073</v>
      </c>
      <c r="B5074">
        <v>119.45</v>
      </c>
      <c r="C5074">
        <v>17</v>
      </c>
      <c r="D5074" t="s">
        <v>50</v>
      </c>
      <c r="E5074">
        <v>0</v>
      </c>
      <c r="F5074">
        <v>0</v>
      </c>
      <c r="G5074">
        <v>51</v>
      </c>
      <c r="H5074">
        <v>5</v>
      </c>
      <c r="I5074">
        <v>26</v>
      </c>
      <c r="J5074">
        <v>0</v>
      </c>
      <c r="K5074">
        <f>_xlfn.XLOOKUP(FraudData[[#This Row],[amount]],AmountRules[Amount Min],AmountRules[Risk Points],,-1)</f>
        <v>0</v>
      </c>
      <c r="L5074">
        <f>_xlfn.XLOOKUP(FraudData[[#This Row],[transaction_hour]],TimeRules[Hour Min],TimeRules[Risk Points],,-1)</f>
        <v>0</v>
      </c>
      <c r="M5074">
        <f>_xlfn.XLOOKUP(FraudData[[#This Row],[foreign_transaction]],ForeignRules[Foreign Transaction],ForeignRules[Risk Points],0)</f>
        <v>0</v>
      </c>
      <c r="N5074">
        <f>_xlfn.XLOOKUP(FraudData[[#This Row],[location_mismatch]],Table10[Location Mismatch],Table10[Risk Points],0)</f>
        <v>0</v>
      </c>
      <c r="O5074">
        <f>_xlfn.XLOOKUP(FraudData[[#This Row],[device_trust_score]],DeviceRules[Device Min],DeviceRules[Risk Points],,-1)</f>
        <v>1</v>
      </c>
      <c r="P5074">
        <f>_xlfn.XLOOKUP(FraudData[[#This Row],[velocity_last_24h]],VelocityRules[Velocity Min],VelocityRules[Risk Points],,-1)</f>
        <v>3</v>
      </c>
      <c r="Q5074">
        <f>_xlfn.XLOOKUP(FraudData[[#This Row],[merchant_category]],MerchantRules[Merchant Category],MerchantRules[Risk Points],0)</f>
        <v>0</v>
      </c>
      <c r="R5074">
        <f>SUM(FraudData[[#This Row],[Amount Risk]:[Merchant Risk]])</f>
        <v>4</v>
      </c>
      <c r="S5074" t="str" cm="1">
        <f t="array" ref="S5074">_xlfn.IFS(FraudData[[#This Row],[Fraud Risk Score]]&gt;=8,"High Risk",FraudData[[#This Row],[Fraud Risk Score]]&gt;=6,"Medium Risk",TRUE,"Low Risk")</f>
        <v>Low Risk</v>
      </c>
    </row>
    <row r="5075" spans="1:19">
      <c r="A5075">
        <v>5074</v>
      </c>
      <c r="B5075">
        <v>16.07</v>
      </c>
      <c r="C5075">
        <v>23</v>
      </c>
      <c r="D5075" t="s">
        <v>49</v>
      </c>
      <c r="E5075">
        <v>0</v>
      </c>
      <c r="F5075">
        <v>0</v>
      </c>
      <c r="G5075">
        <v>34</v>
      </c>
      <c r="H5075">
        <v>0</v>
      </c>
      <c r="I5075">
        <v>69</v>
      </c>
      <c r="J5075">
        <v>0</v>
      </c>
      <c r="K5075">
        <f>_xlfn.XLOOKUP(FraudData[[#This Row],[amount]],AmountRules[Amount Min],AmountRules[Risk Points],,-1)</f>
        <v>0</v>
      </c>
      <c r="L5075">
        <f>_xlfn.XLOOKUP(FraudData[[#This Row],[transaction_hour]],TimeRules[Hour Min],TimeRules[Risk Points],,-1)</f>
        <v>1</v>
      </c>
      <c r="M5075">
        <f>_xlfn.XLOOKUP(FraudData[[#This Row],[foreign_transaction]],ForeignRules[Foreign Transaction],ForeignRules[Risk Points],0)</f>
        <v>0</v>
      </c>
      <c r="N5075">
        <f>_xlfn.XLOOKUP(FraudData[[#This Row],[location_mismatch]],Table10[Location Mismatch],Table10[Risk Points],0)</f>
        <v>0</v>
      </c>
      <c r="O5075">
        <f>_xlfn.XLOOKUP(FraudData[[#This Row],[device_trust_score]],DeviceRules[Device Min],DeviceRules[Risk Points],,-1)</f>
        <v>2</v>
      </c>
      <c r="P5075">
        <f>_xlfn.XLOOKUP(FraudData[[#This Row],[velocity_last_24h]],VelocityRules[Velocity Min],VelocityRules[Risk Points],,-1)</f>
        <v>0</v>
      </c>
      <c r="Q5075">
        <f>_xlfn.XLOOKUP(FraudData[[#This Row],[merchant_category]],MerchantRules[Merchant Category],MerchantRules[Risk Points],0)</f>
        <v>1</v>
      </c>
      <c r="R5075">
        <f>SUM(FraudData[[#This Row],[Amount Risk]:[Merchant Risk]])</f>
        <v>4</v>
      </c>
      <c r="S5075" t="str" cm="1">
        <f t="array" ref="S5075">_xlfn.IFS(FraudData[[#This Row],[Fraud Risk Score]]&gt;=8,"High Risk",FraudData[[#This Row],[Fraud Risk Score]]&gt;=6,"Medium Risk",TRUE,"Low Risk")</f>
        <v>Low Risk</v>
      </c>
    </row>
    <row r="5076" spans="1:19">
      <c r="A5076">
        <v>5075</v>
      </c>
      <c r="B5076">
        <v>646.59</v>
      </c>
      <c r="C5076">
        <v>10</v>
      </c>
      <c r="D5076" t="s">
        <v>46</v>
      </c>
      <c r="E5076">
        <v>0</v>
      </c>
      <c r="F5076">
        <v>0</v>
      </c>
      <c r="G5076">
        <v>46</v>
      </c>
      <c r="H5076">
        <v>2</v>
      </c>
      <c r="I5076">
        <v>36</v>
      </c>
      <c r="J5076">
        <v>0</v>
      </c>
      <c r="K5076">
        <f>_xlfn.XLOOKUP(FraudData[[#This Row],[amount]],AmountRules[Amount Min],AmountRules[Risk Points],,-1)</f>
        <v>1</v>
      </c>
      <c r="L5076">
        <f>_xlfn.XLOOKUP(FraudData[[#This Row],[transaction_hour]],TimeRules[Hour Min],TimeRules[Risk Points],,-1)</f>
        <v>0</v>
      </c>
      <c r="M5076">
        <f>_xlfn.XLOOKUP(FraudData[[#This Row],[foreign_transaction]],ForeignRules[Foreign Transaction],ForeignRules[Risk Points],0)</f>
        <v>0</v>
      </c>
      <c r="N5076">
        <f>_xlfn.XLOOKUP(FraudData[[#This Row],[location_mismatch]],Table10[Location Mismatch],Table10[Risk Points],0)</f>
        <v>0</v>
      </c>
      <c r="O5076">
        <f>_xlfn.XLOOKUP(FraudData[[#This Row],[device_trust_score]],DeviceRules[Device Min],DeviceRules[Risk Points],,-1)</f>
        <v>2</v>
      </c>
      <c r="P5076">
        <f>_xlfn.XLOOKUP(FraudData[[#This Row],[velocity_last_24h]],VelocityRules[Velocity Min],VelocityRules[Risk Points],,-1)</f>
        <v>0</v>
      </c>
      <c r="Q5076">
        <f>_xlfn.XLOOKUP(FraudData[[#This Row],[merchant_category]],MerchantRules[Merchant Category],MerchantRules[Risk Points],0)</f>
        <v>0</v>
      </c>
      <c r="R5076">
        <f>SUM(FraudData[[#This Row],[Amount Risk]:[Merchant Risk]])</f>
        <v>3</v>
      </c>
      <c r="S5076" t="str" cm="1">
        <f t="array" ref="S5076">_xlfn.IFS(FraudData[[#This Row],[Fraud Risk Score]]&gt;=8,"High Risk",FraudData[[#This Row],[Fraud Risk Score]]&gt;=6,"Medium Risk",TRUE,"Low Risk")</f>
        <v>Low Risk</v>
      </c>
    </row>
    <row r="5077" spans="1:19">
      <c r="A5077">
        <v>5076</v>
      </c>
      <c r="B5077">
        <v>131.37</v>
      </c>
      <c r="C5077">
        <v>17</v>
      </c>
      <c r="D5077" t="s">
        <v>47</v>
      </c>
      <c r="E5077">
        <v>0</v>
      </c>
      <c r="F5077">
        <v>0</v>
      </c>
      <c r="G5077">
        <v>47</v>
      </c>
      <c r="H5077">
        <v>0</v>
      </c>
      <c r="I5077">
        <v>53</v>
      </c>
      <c r="J5077">
        <v>0</v>
      </c>
      <c r="K5077">
        <f>_xlfn.XLOOKUP(FraudData[[#This Row],[amount]],AmountRules[Amount Min],AmountRules[Risk Points],,-1)</f>
        <v>0</v>
      </c>
      <c r="L5077">
        <f>_xlfn.XLOOKUP(FraudData[[#This Row],[transaction_hour]],TimeRules[Hour Min],TimeRules[Risk Points],,-1)</f>
        <v>0</v>
      </c>
      <c r="M5077">
        <f>_xlfn.XLOOKUP(FraudData[[#This Row],[foreign_transaction]],ForeignRules[Foreign Transaction],ForeignRules[Risk Points],0)</f>
        <v>0</v>
      </c>
      <c r="N5077">
        <f>_xlfn.XLOOKUP(FraudData[[#This Row],[location_mismatch]],Table10[Location Mismatch],Table10[Risk Points],0)</f>
        <v>0</v>
      </c>
      <c r="O5077">
        <f>_xlfn.XLOOKUP(FraudData[[#This Row],[device_trust_score]],DeviceRules[Device Min],DeviceRules[Risk Points],,-1)</f>
        <v>2</v>
      </c>
      <c r="P5077">
        <f>_xlfn.XLOOKUP(FraudData[[#This Row],[velocity_last_24h]],VelocityRules[Velocity Min],VelocityRules[Risk Points],,-1)</f>
        <v>0</v>
      </c>
      <c r="Q5077">
        <f>_xlfn.XLOOKUP(FraudData[[#This Row],[merchant_category]],MerchantRules[Merchant Category],MerchantRules[Risk Points],0)</f>
        <v>0</v>
      </c>
      <c r="R5077">
        <f>SUM(FraudData[[#This Row],[Amount Risk]:[Merchant Risk]])</f>
        <v>2</v>
      </c>
      <c r="S5077" t="str" cm="1">
        <f t="array" ref="S5077">_xlfn.IFS(FraudData[[#This Row],[Fraud Risk Score]]&gt;=8,"High Risk",FraudData[[#This Row],[Fraud Risk Score]]&gt;=6,"Medium Risk",TRUE,"Low Risk")</f>
        <v>Low Risk</v>
      </c>
    </row>
    <row r="5078" spans="1:19">
      <c r="A5078">
        <v>5077</v>
      </c>
      <c r="B5078">
        <v>171.43</v>
      </c>
      <c r="C5078">
        <v>4</v>
      </c>
      <c r="D5078" t="s">
        <v>50</v>
      </c>
      <c r="E5078">
        <v>0</v>
      </c>
      <c r="F5078">
        <v>0</v>
      </c>
      <c r="G5078">
        <v>76</v>
      </c>
      <c r="H5078">
        <v>5</v>
      </c>
      <c r="I5078">
        <v>46</v>
      </c>
      <c r="J5078">
        <v>0</v>
      </c>
      <c r="K5078">
        <f>_xlfn.XLOOKUP(FraudData[[#This Row],[amount]],AmountRules[Amount Min],AmountRules[Risk Points],,-1)</f>
        <v>0</v>
      </c>
      <c r="L5078">
        <f>_xlfn.XLOOKUP(FraudData[[#This Row],[transaction_hour]],TimeRules[Hour Min],TimeRules[Risk Points],,-1)</f>
        <v>0</v>
      </c>
      <c r="M5078">
        <f>_xlfn.XLOOKUP(FraudData[[#This Row],[foreign_transaction]],ForeignRules[Foreign Transaction],ForeignRules[Risk Points],0)</f>
        <v>0</v>
      </c>
      <c r="N5078">
        <f>_xlfn.XLOOKUP(FraudData[[#This Row],[location_mismatch]],Table10[Location Mismatch],Table10[Risk Points],0)</f>
        <v>0</v>
      </c>
      <c r="O5078">
        <f>_xlfn.XLOOKUP(FraudData[[#This Row],[device_trust_score]],DeviceRules[Device Min],DeviceRules[Risk Points],,-1)</f>
        <v>0</v>
      </c>
      <c r="P5078">
        <f>_xlfn.XLOOKUP(FraudData[[#This Row],[velocity_last_24h]],VelocityRules[Velocity Min],VelocityRules[Risk Points],,-1)</f>
        <v>3</v>
      </c>
      <c r="Q5078">
        <f>_xlfn.XLOOKUP(FraudData[[#This Row],[merchant_category]],MerchantRules[Merchant Category],MerchantRules[Risk Points],0)</f>
        <v>0</v>
      </c>
      <c r="R5078">
        <f>SUM(FraudData[[#This Row],[Amount Risk]:[Merchant Risk]])</f>
        <v>3</v>
      </c>
      <c r="S5078" t="str" cm="1">
        <f t="array" ref="S5078">_xlfn.IFS(FraudData[[#This Row],[Fraud Risk Score]]&gt;=8,"High Risk",FraudData[[#This Row],[Fraud Risk Score]]&gt;=6,"Medium Risk",TRUE,"Low Risk")</f>
        <v>Low Risk</v>
      </c>
    </row>
    <row r="5079" spans="1:19">
      <c r="A5079">
        <v>5078</v>
      </c>
      <c r="B5079">
        <v>48.6</v>
      </c>
      <c r="C5079">
        <v>12</v>
      </c>
      <c r="D5079" t="s">
        <v>46</v>
      </c>
      <c r="E5079">
        <v>0</v>
      </c>
      <c r="F5079">
        <v>0</v>
      </c>
      <c r="G5079">
        <v>66</v>
      </c>
      <c r="H5079">
        <v>3</v>
      </c>
      <c r="I5079">
        <v>28</v>
      </c>
      <c r="J5079">
        <v>0</v>
      </c>
      <c r="K5079">
        <f>_xlfn.XLOOKUP(FraudData[[#This Row],[amount]],AmountRules[Amount Min],AmountRules[Risk Points],,-1)</f>
        <v>0</v>
      </c>
      <c r="L5079">
        <f>_xlfn.XLOOKUP(FraudData[[#This Row],[transaction_hour]],TimeRules[Hour Min],TimeRules[Risk Points],,-1)</f>
        <v>0</v>
      </c>
      <c r="M5079">
        <f>_xlfn.XLOOKUP(FraudData[[#This Row],[foreign_transaction]],ForeignRules[Foreign Transaction],ForeignRules[Risk Points],0)</f>
        <v>0</v>
      </c>
      <c r="N5079">
        <f>_xlfn.XLOOKUP(FraudData[[#This Row],[location_mismatch]],Table10[Location Mismatch],Table10[Risk Points],0)</f>
        <v>0</v>
      </c>
      <c r="O5079">
        <f>_xlfn.XLOOKUP(FraudData[[#This Row],[device_trust_score]],DeviceRules[Device Min],DeviceRules[Risk Points],,-1)</f>
        <v>1</v>
      </c>
      <c r="P5079">
        <f>_xlfn.XLOOKUP(FraudData[[#This Row],[velocity_last_24h]],VelocityRules[Velocity Min],VelocityRules[Risk Points],,-1)</f>
        <v>0</v>
      </c>
      <c r="Q5079">
        <f>_xlfn.XLOOKUP(FraudData[[#This Row],[merchant_category]],MerchantRules[Merchant Category],MerchantRules[Risk Points],0)</f>
        <v>0</v>
      </c>
      <c r="R5079">
        <f>SUM(FraudData[[#This Row],[Amount Risk]:[Merchant Risk]])</f>
        <v>1</v>
      </c>
      <c r="S5079" t="str" cm="1">
        <f t="array" ref="S5079">_xlfn.IFS(FraudData[[#This Row],[Fraud Risk Score]]&gt;=8,"High Risk",FraudData[[#This Row],[Fraud Risk Score]]&gt;=6,"Medium Risk",TRUE,"Low Risk")</f>
        <v>Low Risk</v>
      </c>
    </row>
    <row r="5080" spans="1:19">
      <c r="A5080">
        <v>5079</v>
      </c>
      <c r="B5080">
        <v>118.92</v>
      </c>
      <c r="C5080">
        <v>17</v>
      </c>
      <c r="D5080" t="s">
        <v>49</v>
      </c>
      <c r="E5080">
        <v>0</v>
      </c>
      <c r="F5080">
        <v>0</v>
      </c>
      <c r="G5080">
        <v>65</v>
      </c>
      <c r="H5080">
        <v>1</v>
      </c>
      <c r="I5080">
        <v>49</v>
      </c>
      <c r="J5080">
        <v>0</v>
      </c>
      <c r="K5080">
        <f>_xlfn.XLOOKUP(FraudData[[#This Row],[amount]],AmountRules[Amount Min],AmountRules[Risk Points],,-1)</f>
        <v>0</v>
      </c>
      <c r="L5080">
        <f>_xlfn.XLOOKUP(FraudData[[#This Row],[transaction_hour]],TimeRules[Hour Min],TimeRules[Risk Points],,-1)</f>
        <v>0</v>
      </c>
      <c r="M5080">
        <f>_xlfn.XLOOKUP(FraudData[[#This Row],[foreign_transaction]],ForeignRules[Foreign Transaction],ForeignRules[Risk Points],0)</f>
        <v>0</v>
      </c>
      <c r="N5080">
        <f>_xlfn.XLOOKUP(FraudData[[#This Row],[location_mismatch]],Table10[Location Mismatch],Table10[Risk Points],0)</f>
        <v>0</v>
      </c>
      <c r="O5080">
        <f>_xlfn.XLOOKUP(FraudData[[#This Row],[device_trust_score]],DeviceRules[Device Min],DeviceRules[Risk Points],,-1)</f>
        <v>1</v>
      </c>
      <c r="P5080">
        <f>_xlfn.XLOOKUP(FraudData[[#This Row],[velocity_last_24h]],VelocityRules[Velocity Min],VelocityRules[Risk Points],,-1)</f>
        <v>0</v>
      </c>
      <c r="Q5080">
        <f>_xlfn.XLOOKUP(FraudData[[#This Row],[merchant_category]],MerchantRules[Merchant Category],MerchantRules[Risk Points],0)</f>
        <v>1</v>
      </c>
      <c r="R5080">
        <f>SUM(FraudData[[#This Row],[Amount Risk]:[Merchant Risk]])</f>
        <v>2</v>
      </c>
      <c r="S5080" t="str" cm="1">
        <f t="array" ref="S5080">_xlfn.IFS(FraudData[[#This Row],[Fraud Risk Score]]&gt;=8,"High Risk",FraudData[[#This Row],[Fraud Risk Score]]&gt;=6,"Medium Risk",TRUE,"Low Risk")</f>
        <v>Low Risk</v>
      </c>
    </row>
    <row r="5081" spans="1:19">
      <c r="A5081">
        <v>5080</v>
      </c>
      <c r="B5081">
        <v>100.91</v>
      </c>
      <c r="C5081">
        <v>1</v>
      </c>
      <c r="D5081" t="s">
        <v>47</v>
      </c>
      <c r="E5081">
        <v>0</v>
      </c>
      <c r="F5081">
        <v>0</v>
      </c>
      <c r="G5081">
        <v>72</v>
      </c>
      <c r="H5081">
        <v>0</v>
      </c>
      <c r="I5081">
        <v>44</v>
      </c>
      <c r="J5081">
        <v>0</v>
      </c>
      <c r="K5081">
        <f>_xlfn.XLOOKUP(FraudData[[#This Row],[amount]],AmountRules[Amount Min],AmountRules[Risk Points],,-1)</f>
        <v>0</v>
      </c>
      <c r="L5081">
        <f>_xlfn.XLOOKUP(FraudData[[#This Row],[transaction_hour]],TimeRules[Hour Min],TimeRules[Risk Points],,-1)</f>
        <v>3</v>
      </c>
      <c r="M5081">
        <f>_xlfn.XLOOKUP(FraudData[[#This Row],[foreign_transaction]],ForeignRules[Foreign Transaction],ForeignRules[Risk Points],0)</f>
        <v>0</v>
      </c>
      <c r="N5081">
        <f>_xlfn.XLOOKUP(FraudData[[#This Row],[location_mismatch]],Table10[Location Mismatch],Table10[Risk Points],0)</f>
        <v>0</v>
      </c>
      <c r="O5081">
        <f>_xlfn.XLOOKUP(FraudData[[#This Row],[device_trust_score]],DeviceRules[Device Min],DeviceRules[Risk Points],,-1)</f>
        <v>0</v>
      </c>
      <c r="P5081">
        <f>_xlfn.XLOOKUP(FraudData[[#This Row],[velocity_last_24h]],VelocityRules[Velocity Min],VelocityRules[Risk Points],,-1)</f>
        <v>0</v>
      </c>
      <c r="Q5081">
        <f>_xlfn.XLOOKUP(FraudData[[#This Row],[merchant_category]],MerchantRules[Merchant Category],MerchantRules[Risk Points],0)</f>
        <v>0</v>
      </c>
      <c r="R5081">
        <f>SUM(FraudData[[#This Row],[Amount Risk]:[Merchant Risk]])</f>
        <v>3</v>
      </c>
      <c r="S5081" t="str" cm="1">
        <f t="array" ref="S5081">_xlfn.IFS(FraudData[[#This Row],[Fraud Risk Score]]&gt;=8,"High Risk",FraudData[[#This Row],[Fraud Risk Score]]&gt;=6,"Medium Risk",TRUE,"Low Risk")</f>
        <v>Low Risk</v>
      </c>
    </row>
    <row r="5082" spans="1:19">
      <c r="A5082">
        <v>5081</v>
      </c>
      <c r="B5082">
        <v>14.01</v>
      </c>
      <c r="C5082">
        <v>19</v>
      </c>
      <c r="D5082" t="s">
        <v>49</v>
      </c>
      <c r="E5082">
        <v>0</v>
      </c>
      <c r="F5082">
        <v>0</v>
      </c>
      <c r="G5082">
        <v>93</v>
      </c>
      <c r="H5082">
        <v>2</v>
      </c>
      <c r="I5082">
        <v>69</v>
      </c>
      <c r="J5082">
        <v>0</v>
      </c>
      <c r="K5082">
        <f>_xlfn.XLOOKUP(FraudData[[#This Row],[amount]],AmountRules[Amount Min],AmountRules[Risk Points],,-1)</f>
        <v>0</v>
      </c>
      <c r="L5082">
        <f>_xlfn.XLOOKUP(FraudData[[#This Row],[transaction_hour]],TimeRules[Hour Min],TimeRules[Risk Points],,-1)</f>
        <v>0</v>
      </c>
      <c r="M5082">
        <f>_xlfn.XLOOKUP(FraudData[[#This Row],[foreign_transaction]],ForeignRules[Foreign Transaction],ForeignRules[Risk Points],0)</f>
        <v>0</v>
      </c>
      <c r="N5082">
        <f>_xlfn.XLOOKUP(FraudData[[#This Row],[location_mismatch]],Table10[Location Mismatch],Table10[Risk Points],0)</f>
        <v>0</v>
      </c>
      <c r="O5082">
        <f>_xlfn.XLOOKUP(FraudData[[#This Row],[device_trust_score]],DeviceRules[Device Min],DeviceRules[Risk Points],,-1)</f>
        <v>0</v>
      </c>
      <c r="P5082">
        <f>_xlfn.XLOOKUP(FraudData[[#This Row],[velocity_last_24h]],VelocityRules[Velocity Min],VelocityRules[Risk Points],,-1)</f>
        <v>0</v>
      </c>
      <c r="Q5082">
        <f>_xlfn.XLOOKUP(FraudData[[#This Row],[merchant_category]],MerchantRules[Merchant Category],MerchantRules[Risk Points],0)</f>
        <v>1</v>
      </c>
      <c r="R5082">
        <f>SUM(FraudData[[#This Row],[Amount Risk]:[Merchant Risk]])</f>
        <v>1</v>
      </c>
      <c r="S5082" t="str" cm="1">
        <f t="array" ref="S5082">_xlfn.IFS(FraudData[[#This Row],[Fraud Risk Score]]&gt;=8,"High Risk",FraudData[[#This Row],[Fraud Risk Score]]&gt;=6,"Medium Risk",TRUE,"Low Risk")</f>
        <v>Low Risk</v>
      </c>
    </row>
    <row r="5083" spans="1:19">
      <c r="A5083">
        <v>5082</v>
      </c>
      <c r="B5083">
        <v>20.2</v>
      </c>
      <c r="C5083">
        <v>3</v>
      </c>
      <c r="D5083" t="s">
        <v>49</v>
      </c>
      <c r="E5083">
        <v>0</v>
      </c>
      <c r="F5083">
        <v>0</v>
      </c>
      <c r="G5083">
        <v>75</v>
      </c>
      <c r="H5083">
        <v>1</v>
      </c>
      <c r="I5083">
        <v>56</v>
      </c>
      <c r="J5083">
        <v>0</v>
      </c>
      <c r="K5083">
        <f>_xlfn.XLOOKUP(FraudData[[#This Row],[amount]],AmountRules[Amount Min],AmountRules[Risk Points],,-1)</f>
        <v>0</v>
      </c>
      <c r="L5083">
        <f>_xlfn.XLOOKUP(FraudData[[#This Row],[transaction_hour]],TimeRules[Hour Min],TimeRules[Risk Points],,-1)</f>
        <v>3</v>
      </c>
      <c r="M5083">
        <f>_xlfn.XLOOKUP(FraudData[[#This Row],[foreign_transaction]],ForeignRules[Foreign Transaction],ForeignRules[Risk Points],0)</f>
        <v>0</v>
      </c>
      <c r="N5083">
        <f>_xlfn.XLOOKUP(FraudData[[#This Row],[location_mismatch]],Table10[Location Mismatch],Table10[Risk Points],0)</f>
        <v>0</v>
      </c>
      <c r="O5083">
        <f>_xlfn.XLOOKUP(FraudData[[#This Row],[device_trust_score]],DeviceRules[Device Min],DeviceRules[Risk Points],,-1)</f>
        <v>0</v>
      </c>
      <c r="P5083">
        <f>_xlfn.XLOOKUP(FraudData[[#This Row],[velocity_last_24h]],VelocityRules[Velocity Min],VelocityRules[Risk Points],,-1)</f>
        <v>0</v>
      </c>
      <c r="Q5083">
        <f>_xlfn.XLOOKUP(FraudData[[#This Row],[merchant_category]],MerchantRules[Merchant Category],MerchantRules[Risk Points],0)</f>
        <v>1</v>
      </c>
      <c r="R5083">
        <f>SUM(FraudData[[#This Row],[Amount Risk]:[Merchant Risk]])</f>
        <v>4</v>
      </c>
      <c r="S5083" t="str" cm="1">
        <f t="array" ref="S5083">_xlfn.IFS(FraudData[[#This Row],[Fraud Risk Score]]&gt;=8,"High Risk",FraudData[[#This Row],[Fraud Risk Score]]&gt;=6,"Medium Risk",TRUE,"Low Risk")</f>
        <v>Low Risk</v>
      </c>
    </row>
    <row r="5084" spans="1:19">
      <c r="A5084">
        <v>5083</v>
      </c>
      <c r="B5084">
        <v>327.04000000000002</v>
      </c>
      <c r="C5084">
        <v>12</v>
      </c>
      <c r="D5084" t="s">
        <v>50</v>
      </c>
      <c r="E5084">
        <v>0</v>
      </c>
      <c r="F5084">
        <v>1</v>
      </c>
      <c r="G5084">
        <v>25</v>
      </c>
      <c r="H5084">
        <v>1</v>
      </c>
      <c r="I5084">
        <v>41</v>
      </c>
      <c r="J5084">
        <v>0</v>
      </c>
      <c r="K5084">
        <f>_xlfn.XLOOKUP(FraudData[[#This Row],[amount]],AmountRules[Amount Min],AmountRules[Risk Points],,-1)</f>
        <v>0</v>
      </c>
      <c r="L5084">
        <f>_xlfn.XLOOKUP(FraudData[[#This Row],[transaction_hour]],TimeRules[Hour Min],TimeRules[Risk Points],,-1)</f>
        <v>0</v>
      </c>
      <c r="M5084">
        <f>_xlfn.XLOOKUP(FraudData[[#This Row],[foreign_transaction]],ForeignRules[Foreign Transaction],ForeignRules[Risk Points],0)</f>
        <v>0</v>
      </c>
      <c r="N5084">
        <f>_xlfn.XLOOKUP(FraudData[[#This Row],[location_mismatch]],Table10[Location Mismatch],Table10[Risk Points],0)</f>
        <v>3</v>
      </c>
      <c r="O5084">
        <f>_xlfn.XLOOKUP(FraudData[[#This Row],[device_trust_score]],DeviceRules[Device Min],DeviceRules[Risk Points],,-1)</f>
        <v>3</v>
      </c>
      <c r="P5084">
        <f>_xlfn.XLOOKUP(FraudData[[#This Row],[velocity_last_24h]],VelocityRules[Velocity Min],VelocityRules[Risk Points],,-1)</f>
        <v>0</v>
      </c>
      <c r="Q5084">
        <f>_xlfn.XLOOKUP(FraudData[[#This Row],[merchant_category]],MerchantRules[Merchant Category],MerchantRules[Risk Points],0)</f>
        <v>0</v>
      </c>
      <c r="R5084">
        <f>SUM(FraudData[[#This Row],[Amount Risk]:[Merchant Risk]])</f>
        <v>6</v>
      </c>
      <c r="S5084" t="str" cm="1">
        <f t="array" ref="S5084">_xlfn.IFS(FraudData[[#This Row],[Fraud Risk Score]]&gt;=8,"High Risk",FraudData[[#This Row],[Fraud Risk Score]]&gt;=6,"Medium Risk",TRUE,"Low Risk")</f>
        <v>Medium Risk</v>
      </c>
    </row>
    <row r="5085" spans="1:19">
      <c r="A5085">
        <v>5084</v>
      </c>
      <c r="B5085">
        <v>49.36</v>
      </c>
      <c r="C5085">
        <v>23</v>
      </c>
      <c r="D5085" t="s">
        <v>47</v>
      </c>
      <c r="E5085">
        <v>0</v>
      </c>
      <c r="F5085">
        <v>0</v>
      </c>
      <c r="G5085">
        <v>80</v>
      </c>
      <c r="H5085">
        <v>1</v>
      </c>
      <c r="I5085">
        <v>44</v>
      </c>
      <c r="J5085">
        <v>0</v>
      </c>
      <c r="K5085">
        <f>_xlfn.XLOOKUP(FraudData[[#This Row],[amount]],AmountRules[Amount Min],AmountRules[Risk Points],,-1)</f>
        <v>0</v>
      </c>
      <c r="L5085">
        <f>_xlfn.XLOOKUP(FraudData[[#This Row],[transaction_hour]],TimeRules[Hour Min],TimeRules[Risk Points],,-1)</f>
        <v>1</v>
      </c>
      <c r="M5085">
        <f>_xlfn.XLOOKUP(FraudData[[#This Row],[foreign_transaction]],ForeignRules[Foreign Transaction],ForeignRules[Risk Points],0)</f>
        <v>0</v>
      </c>
      <c r="N5085">
        <f>_xlfn.XLOOKUP(FraudData[[#This Row],[location_mismatch]],Table10[Location Mismatch],Table10[Risk Points],0)</f>
        <v>0</v>
      </c>
      <c r="O5085">
        <f>_xlfn.XLOOKUP(FraudData[[#This Row],[device_trust_score]],DeviceRules[Device Min],DeviceRules[Risk Points],,-1)</f>
        <v>0</v>
      </c>
      <c r="P5085">
        <f>_xlfn.XLOOKUP(FraudData[[#This Row],[velocity_last_24h]],VelocityRules[Velocity Min],VelocityRules[Risk Points],,-1)</f>
        <v>0</v>
      </c>
      <c r="Q5085">
        <f>_xlfn.XLOOKUP(FraudData[[#This Row],[merchant_category]],MerchantRules[Merchant Category],MerchantRules[Risk Points],0)</f>
        <v>0</v>
      </c>
      <c r="R5085">
        <f>SUM(FraudData[[#This Row],[Amount Risk]:[Merchant Risk]])</f>
        <v>1</v>
      </c>
      <c r="S5085" t="str" cm="1">
        <f t="array" ref="S5085">_xlfn.IFS(FraudData[[#This Row],[Fraud Risk Score]]&gt;=8,"High Risk",FraudData[[#This Row],[Fraud Risk Score]]&gt;=6,"Medium Risk",TRUE,"Low Risk")</f>
        <v>Low Risk</v>
      </c>
    </row>
    <row r="5086" spans="1:19">
      <c r="A5086">
        <v>5085</v>
      </c>
      <c r="B5086">
        <v>39.04</v>
      </c>
      <c r="C5086">
        <v>15</v>
      </c>
      <c r="D5086" t="s">
        <v>48</v>
      </c>
      <c r="E5086">
        <v>0</v>
      </c>
      <c r="F5086">
        <v>0</v>
      </c>
      <c r="G5086">
        <v>95</v>
      </c>
      <c r="H5086">
        <v>3</v>
      </c>
      <c r="I5086">
        <v>44</v>
      </c>
      <c r="J5086">
        <v>0</v>
      </c>
      <c r="K5086">
        <f>_xlfn.XLOOKUP(FraudData[[#This Row],[amount]],AmountRules[Amount Min],AmountRules[Risk Points],,-1)</f>
        <v>0</v>
      </c>
      <c r="L5086">
        <f>_xlfn.XLOOKUP(FraudData[[#This Row],[transaction_hour]],TimeRules[Hour Min],TimeRules[Risk Points],,-1)</f>
        <v>0</v>
      </c>
      <c r="M5086">
        <f>_xlfn.XLOOKUP(FraudData[[#This Row],[foreign_transaction]],ForeignRules[Foreign Transaction],ForeignRules[Risk Points],0)</f>
        <v>0</v>
      </c>
      <c r="N5086">
        <f>_xlfn.XLOOKUP(FraudData[[#This Row],[location_mismatch]],Table10[Location Mismatch],Table10[Risk Points],0)</f>
        <v>0</v>
      </c>
      <c r="O5086">
        <f>_xlfn.XLOOKUP(FraudData[[#This Row],[device_trust_score]],DeviceRules[Device Min],DeviceRules[Risk Points],,-1)</f>
        <v>0</v>
      </c>
      <c r="P5086">
        <f>_xlfn.XLOOKUP(FraudData[[#This Row],[velocity_last_24h]],VelocityRules[Velocity Min],VelocityRules[Risk Points],,-1)</f>
        <v>0</v>
      </c>
      <c r="Q5086">
        <f>_xlfn.XLOOKUP(FraudData[[#This Row],[merchant_category]],MerchantRules[Merchant Category],MerchantRules[Risk Points],0)</f>
        <v>0</v>
      </c>
      <c r="R5086">
        <f>SUM(FraudData[[#This Row],[Amount Risk]:[Merchant Risk]])</f>
        <v>0</v>
      </c>
      <c r="S5086" t="str" cm="1">
        <f t="array" ref="S5086">_xlfn.IFS(FraudData[[#This Row],[Fraud Risk Score]]&gt;=8,"High Risk",FraudData[[#This Row],[Fraud Risk Score]]&gt;=6,"Medium Risk",TRUE,"Low Risk")</f>
        <v>Low Risk</v>
      </c>
    </row>
    <row r="5087" spans="1:19">
      <c r="A5087">
        <v>5086</v>
      </c>
      <c r="B5087">
        <v>126.54</v>
      </c>
      <c r="C5087">
        <v>5</v>
      </c>
      <c r="D5087" t="s">
        <v>49</v>
      </c>
      <c r="E5087">
        <v>0</v>
      </c>
      <c r="F5087">
        <v>0</v>
      </c>
      <c r="G5087">
        <v>48</v>
      </c>
      <c r="H5087">
        <v>3</v>
      </c>
      <c r="I5087">
        <v>57</v>
      </c>
      <c r="J5087">
        <v>0</v>
      </c>
      <c r="K5087">
        <f>_xlfn.XLOOKUP(FraudData[[#This Row],[amount]],AmountRules[Amount Min],AmountRules[Risk Points],,-1)</f>
        <v>0</v>
      </c>
      <c r="L5087">
        <f>_xlfn.XLOOKUP(FraudData[[#This Row],[transaction_hour]],TimeRules[Hour Min],TimeRules[Risk Points],,-1)</f>
        <v>0</v>
      </c>
      <c r="M5087">
        <f>_xlfn.XLOOKUP(FraudData[[#This Row],[foreign_transaction]],ForeignRules[Foreign Transaction],ForeignRules[Risk Points],0)</f>
        <v>0</v>
      </c>
      <c r="N5087">
        <f>_xlfn.XLOOKUP(FraudData[[#This Row],[location_mismatch]],Table10[Location Mismatch],Table10[Risk Points],0)</f>
        <v>0</v>
      </c>
      <c r="O5087">
        <f>_xlfn.XLOOKUP(FraudData[[#This Row],[device_trust_score]],DeviceRules[Device Min],DeviceRules[Risk Points],,-1)</f>
        <v>2</v>
      </c>
      <c r="P5087">
        <f>_xlfn.XLOOKUP(FraudData[[#This Row],[velocity_last_24h]],VelocityRules[Velocity Min],VelocityRules[Risk Points],,-1)</f>
        <v>0</v>
      </c>
      <c r="Q5087">
        <f>_xlfn.XLOOKUP(FraudData[[#This Row],[merchant_category]],MerchantRules[Merchant Category],MerchantRules[Risk Points],0)</f>
        <v>1</v>
      </c>
      <c r="R5087">
        <f>SUM(FraudData[[#This Row],[Amount Risk]:[Merchant Risk]])</f>
        <v>3</v>
      </c>
      <c r="S5087" t="str" cm="1">
        <f t="array" ref="S5087">_xlfn.IFS(FraudData[[#This Row],[Fraud Risk Score]]&gt;=8,"High Risk",FraudData[[#This Row],[Fraud Risk Score]]&gt;=6,"Medium Risk",TRUE,"Low Risk")</f>
        <v>Low Risk</v>
      </c>
    </row>
    <row r="5088" spans="1:19">
      <c r="A5088">
        <v>5087</v>
      </c>
      <c r="B5088">
        <v>263.56</v>
      </c>
      <c r="C5088">
        <v>7</v>
      </c>
      <c r="D5088" t="s">
        <v>47</v>
      </c>
      <c r="E5088">
        <v>1</v>
      </c>
      <c r="F5088">
        <v>0</v>
      </c>
      <c r="G5088">
        <v>39</v>
      </c>
      <c r="H5088">
        <v>3</v>
      </c>
      <c r="I5088">
        <v>49</v>
      </c>
      <c r="J5088">
        <v>0</v>
      </c>
      <c r="K5088">
        <f>_xlfn.XLOOKUP(FraudData[[#This Row],[amount]],AmountRules[Amount Min],AmountRules[Risk Points],,-1)</f>
        <v>0</v>
      </c>
      <c r="L5088">
        <f>_xlfn.XLOOKUP(FraudData[[#This Row],[transaction_hour]],TimeRules[Hour Min],TimeRules[Risk Points],,-1)</f>
        <v>0</v>
      </c>
      <c r="M5088">
        <f>_xlfn.XLOOKUP(FraudData[[#This Row],[foreign_transaction]],ForeignRules[Foreign Transaction],ForeignRules[Risk Points],0)</f>
        <v>3</v>
      </c>
      <c r="N5088">
        <f>_xlfn.XLOOKUP(FraudData[[#This Row],[location_mismatch]],Table10[Location Mismatch],Table10[Risk Points],0)</f>
        <v>0</v>
      </c>
      <c r="O5088">
        <f>_xlfn.XLOOKUP(FraudData[[#This Row],[device_trust_score]],DeviceRules[Device Min],DeviceRules[Risk Points],,-1)</f>
        <v>2</v>
      </c>
      <c r="P5088">
        <f>_xlfn.XLOOKUP(FraudData[[#This Row],[velocity_last_24h]],VelocityRules[Velocity Min],VelocityRules[Risk Points],,-1)</f>
        <v>0</v>
      </c>
      <c r="Q5088">
        <f>_xlfn.XLOOKUP(FraudData[[#This Row],[merchant_category]],MerchantRules[Merchant Category],MerchantRules[Risk Points],0)</f>
        <v>0</v>
      </c>
      <c r="R5088">
        <f>SUM(FraudData[[#This Row],[Amount Risk]:[Merchant Risk]])</f>
        <v>5</v>
      </c>
      <c r="S5088" t="str" cm="1">
        <f t="array" ref="S5088">_xlfn.IFS(FraudData[[#This Row],[Fraud Risk Score]]&gt;=8,"High Risk",FraudData[[#This Row],[Fraud Risk Score]]&gt;=6,"Medium Risk",TRUE,"Low Risk")</f>
        <v>Low Risk</v>
      </c>
    </row>
    <row r="5089" spans="1:19">
      <c r="A5089">
        <v>5088</v>
      </c>
      <c r="B5089">
        <v>11.51</v>
      </c>
      <c r="C5089">
        <v>15</v>
      </c>
      <c r="D5089" t="s">
        <v>49</v>
      </c>
      <c r="E5089">
        <v>0</v>
      </c>
      <c r="F5089">
        <v>0</v>
      </c>
      <c r="G5089">
        <v>99</v>
      </c>
      <c r="H5089">
        <v>0</v>
      </c>
      <c r="I5089">
        <v>62</v>
      </c>
      <c r="J5089">
        <v>0</v>
      </c>
      <c r="K5089">
        <f>_xlfn.XLOOKUP(FraudData[[#This Row],[amount]],AmountRules[Amount Min],AmountRules[Risk Points],,-1)</f>
        <v>0</v>
      </c>
      <c r="L5089">
        <f>_xlfn.XLOOKUP(FraudData[[#This Row],[transaction_hour]],TimeRules[Hour Min],TimeRules[Risk Points],,-1)</f>
        <v>0</v>
      </c>
      <c r="M5089">
        <f>_xlfn.XLOOKUP(FraudData[[#This Row],[foreign_transaction]],ForeignRules[Foreign Transaction],ForeignRules[Risk Points],0)</f>
        <v>0</v>
      </c>
      <c r="N5089">
        <f>_xlfn.XLOOKUP(FraudData[[#This Row],[location_mismatch]],Table10[Location Mismatch],Table10[Risk Points],0)</f>
        <v>0</v>
      </c>
      <c r="O5089">
        <f>_xlfn.XLOOKUP(FraudData[[#This Row],[device_trust_score]],DeviceRules[Device Min],DeviceRules[Risk Points],,-1)</f>
        <v>0</v>
      </c>
      <c r="P5089">
        <f>_xlfn.XLOOKUP(FraudData[[#This Row],[velocity_last_24h]],VelocityRules[Velocity Min],VelocityRules[Risk Points],,-1)</f>
        <v>0</v>
      </c>
      <c r="Q5089">
        <f>_xlfn.XLOOKUP(FraudData[[#This Row],[merchant_category]],MerchantRules[Merchant Category],MerchantRules[Risk Points],0)</f>
        <v>1</v>
      </c>
      <c r="R5089">
        <f>SUM(FraudData[[#This Row],[Amount Risk]:[Merchant Risk]])</f>
        <v>1</v>
      </c>
      <c r="S5089" t="str" cm="1">
        <f t="array" ref="S5089">_xlfn.IFS(FraudData[[#This Row],[Fraud Risk Score]]&gt;=8,"High Risk",FraudData[[#This Row],[Fraud Risk Score]]&gt;=6,"Medium Risk",TRUE,"Low Risk")</f>
        <v>Low Risk</v>
      </c>
    </row>
    <row r="5090" spans="1:19">
      <c r="A5090">
        <v>5089</v>
      </c>
      <c r="B5090">
        <v>154.79</v>
      </c>
      <c r="C5090">
        <v>12</v>
      </c>
      <c r="D5090" t="s">
        <v>46</v>
      </c>
      <c r="E5090">
        <v>0</v>
      </c>
      <c r="F5090">
        <v>0</v>
      </c>
      <c r="G5090">
        <v>68</v>
      </c>
      <c r="H5090">
        <v>2</v>
      </c>
      <c r="I5090">
        <v>61</v>
      </c>
      <c r="J5090">
        <v>0</v>
      </c>
      <c r="K5090">
        <f>_xlfn.XLOOKUP(FraudData[[#This Row],[amount]],AmountRules[Amount Min],AmountRules[Risk Points],,-1)</f>
        <v>0</v>
      </c>
      <c r="L5090">
        <f>_xlfn.XLOOKUP(FraudData[[#This Row],[transaction_hour]],TimeRules[Hour Min],TimeRules[Risk Points],,-1)</f>
        <v>0</v>
      </c>
      <c r="M5090">
        <f>_xlfn.XLOOKUP(FraudData[[#This Row],[foreign_transaction]],ForeignRules[Foreign Transaction],ForeignRules[Risk Points],0)</f>
        <v>0</v>
      </c>
      <c r="N5090">
        <f>_xlfn.XLOOKUP(FraudData[[#This Row],[location_mismatch]],Table10[Location Mismatch],Table10[Risk Points],0)</f>
        <v>0</v>
      </c>
      <c r="O5090">
        <f>_xlfn.XLOOKUP(FraudData[[#This Row],[device_trust_score]],DeviceRules[Device Min],DeviceRules[Risk Points],,-1)</f>
        <v>1</v>
      </c>
      <c r="P5090">
        <f>_xlfn.XLOOKUP(FraudData[[#This Row],[velocity_last_24h]],VelocityRules[Velocity Min],VelocityRules[Risk Points],,-1)</f>
        <v>0</v>
      </c>
      <c r="Q5090">
        <f>_xlfn.XLOOKUP(FraudData[[#This Row],[merchant_category]],MerchantRules[Merchant Category],MerchantRules[Risk Points],0)</f>
        <v>0</v>
      </c>
      <c r="R5090">
        <f>SUM(FraudData[[#This Row],[Amount Risk]:[Merchant Risk]])</f>
        <v>1</v>
      </c>
      <c r="S5090" t="str" cm="1">
        <f t="array" ref="S5090">_xlfn.IFS(FraudData[[#This Row],[Fraud Risk Score]]&gt;=8,"High Risk",FraudData[[#This Row],[Fraud Risk Score]]&gt;=6,"Medium Risk",TRUE,"Low Risk")</f>
        <v>Low Risk</v>
      </c>
    </row>
    <row r="5091" spans="1:19">
      <c r="A5091">
        <v>5090</v>
      </c>
      <c r="B5091">
        <v>22.85</v>
      </c>
      <c r="C5091">
        <v>22</v>
      </c>
      <c r="D5091" t="s">
        <v>46</v>
      </c>
      <c r="E5091">
        <v>0</v>
      </c>
      <c r="F5091">
        <v>0</v>
      </c>
      <c r="G5091">
        <v>73</v>
      </c>
      <c r="H5091">
        <v>0</v>
      </c>
      <c r="I5091">
        <v>39</v>
      </c>
      <c r="J5091">
        <v>0</v>
      </c>
      <c r="K5091">
        <f>_xlfn.XLOOKUP(FraudData[[#This Row],[amount]],AmountRules[Amount Min],AmountRules[Risk Points],,-1)</f>
        <v>0</v>
      </c>
      <c r="L5091">
        <f>_xlfn.XLOOKUP(FraudData[[#This Row],[transaction_hour]],TimeRules[Hour Min],TimeRules[Risk Points],,-1)</f>
        <v>0</v>
      </c>
      <c r="M5091">
        <f>_xlfn.XLOOKUP(FraudData[[#This Row],[foreign_transaction]],ForeignRules[Foreign Transaction],ForeignRules[Risk Points],0)</f>
        <v>0</v>
      </c>
      <c r="N5091">
        <f>_xlfn.XLOOKUP(FraudData[[#This Row],[location_mismatch]],Table10[Location Mismatch],Table10[Risk Points],0)</f>
        <v>0</v>
      </c>
      <c r="O5091">
        <f>_xlfn.XLOOKUP(FraudData[[#This Row],[device_trust_score]],DeviceRules[Device Min],DeviceRules[Risk Points],,-1)</f>
        <v>0</v>
      </c>
      <c r="P5091">
        <f>_xlfn.XLOOKUP(FraudData[[#This Row],[velocity_last_24h]],VelocityRules[Velocity Min],VelocityRules[Risk Points],,-1)</f>
        <v>0</v>
      </c>
      <c r="Q5091">
        <f>_xlfn.XLOOKUP(FraudData[[#This Row],[merchant_category]],MerchantRules[Merchant Category],MerchantRules[Risk Points],0)</f>
        <v>0</v>
      </c>
      <c r="R5091">
        <f>SUM(FraudData[[#This Row],[Amount Risk]:[Merchant Risk]])</f>
        <v>0</v>
      </c>
      <c r="S5091" t="str" cm="1">
        <f t="array" ref="S5091">_xlfn.IFS(FraudData[[#This Row],[Fraud Risk Score]]&gt;=8,"High Risk",FraudData[[#This Row],[Fraud Risk Score]]&gt;=6,"Medium Risk",TRUE,"Low Risk")</f>
        <v>Low Risk</v>
      </c>
    </row>
    <row r="5092" spans="1:19">
      <c r="A5092">
        <v>5091</v>
      </c>
      <c r="B5092">
        <v>6.69</v>
      </c>
      <c r="C5092">
        <v>3</v>
      </c>
      <c r="D5092" t="s">
        <v>47</v>
      </c>
      <c r="E5092">
        <v>0</v>
      </c>
      <c r="F5092">
        <v>0</v>
      </c>
      <c r="G5092">
        <v>73</v>
      </c>
      <c r="H5092">
        <v>2</v>
      </c>
      <c r="I5092">
        <v>66</v>
      </c>
      <c r="J5092">
        <v>0</v>
      </c>
      <c r="K5092">
        <f>_xlfn.XLOOKUP(FraudData[[#This Row],[amount]],AmountRules[Amount Min],AmountRules[Risk Points],,-1)</f>
        <v>0</v>
      </c>
      <c r="L5092">
        <f>_xlfn.XLOOKUP(FraudData[[#This Row],[transaction_hour]],TimeRules[Hour Min],TimeRules[Risk Points],,-1)</f>
        <v>3</v>
      </c>
      <c r="M5092">
        <f>_xlfn.XLOOKUP(FraudData[[#This Row],[foreign_transaction]],ForeignRules[Foreign Transaction],ForeignRules[Risk Points],0)</f>
        <v>0</v>
      </c>
      <c r="N5092">
        <f>_xlfn.XLOOKUP(FraudData[[#This Row],[location_mismatch]],Table10[Location Mismatch],Table10[Risk Points],0)</f>
        <v>0</v>
      </c>
      <c r="O5092">
        <f>_xlfn.XLOOKUP(FraudData[[#This Row],[device_trust_score]],DeviceRules[Device Min],DeviceRules[Risk Points],,-1)</f>
        <v>0</v>
      </c>
      <c r="P5092">
        <f>_xlfn.XLOOKUP(FraudData[[#This Row],[velocity_last_24h]],VelocityRules[Velocity Min],VelocityRules[Risk Points],,-1)</f>
        <v>0</v>
      </c>
      <c r="Q5092">
        <f>_xlfn.XLOOKUP(FraudData[[#This Row],[merchant_category]],MerchantRules[Merchant Category],MerchantRules[Risk Points],0)</f>
        <v>0</v>
      </c>
      <c r="R5092">
        <f>SUM(FraudData[[#This Row],[Amount Risk]:[Merchant Risk]])</f>
        <v>3</v>
      </c>
      <c r="S5092" t="str" cm="1">
        <f t="array" ref="S5092">_xlfn.IFS(FraudData[[#This Row],[Fraud Risk Score]]&gt;=8,"High Risk",FraudData[[#This Row],[Fraud Risk Score]]&gt;=6,"Medium Risk",TRUE,"Low Risk")</f>
        <v>Low Risk</v>
      </c>
    </row>
    <row r="5093" spans="1:19">
      <c r="A5093">
        <v>5092</v>
      </c>
      <c r="B5093">
        <v>9.75</v>
      </c>
      <c r="C5093">
        <v>1</v>
      </c>
      <c r="D5093" t="s">
        <v>50</v>
      </c>
      <c r="E5093">
        <v>0</v>
      </c>
      <c r="F5093">
        <v>0</v>
      </c>
      <c r="G5093">
        <v>92</v>
      </c>
      <c r="H5093">
        <v>1</v>
      </c>
      <c r="I5093">
        <v>59</v>
      </c>
      <c r="J5093">
        <v>0</v>
      </c>
      <c r="K5093">
        <f>_xlfn.XLOOKUP(FraudData[[#This Row],[amount]],AmountRules[Amount Min],AmountRules[Risk Points],,-1)</f>
        <v>0</v>
      </c>
      <c r="L5093">
        <f>_xlfn.XLOOKUP(FraudData[[#This Row],[transaction_hour]],TimeRules[Hour Min],TimeRules[Risk Points],,-1)</f>
        <v>3</v>
      </c>
      <c r="M5093">
        <f>_xlfn.XLOOKUP(FraudData[[#This Row],[foreign_transaction]],ForeignRules[Foreign Transaction],ForeignRules[Risk Points],0)</f>
        <v>0</v>
      </c>
      <c r="N5093">
        <f>_xlfn.XLOOKUP(FraudData[[#This Row],[location_mismatch]],Table10[Location Mismatch],Table10[Risk Points],0)</f>
        <v>0</v>
      </c>
      <c r="O5093">
        <f>_xlfn.XLOOKUP(FraudData[[#This Row],[device_trust_score]],DeviceRules[Device Min],DeviceRules[Risk Points],,-1)</f>
        <v>0</v>
      </c>
      <c r="P5093">
        <f>_xlfn.XLOOKUP(FraudData[[#This Row],[velocity_last_24h]],VelocityRules[Velocity Min],VelocityRules[Risk Points],,-1)</f>
        <v>0</v>
      </c>
      <c r="Q5093">
        <f>_xlfn.XLOOKUP(FraudData[[#This Row],[merchant_category]],MerchantRules[Merchant Category],MerchantRules[Risk Points],0)</f>
        <v>0</v>
      </c>
      <c r="R5093">
        <f>SUM(FraudData[[#This Row],[Amount Risk]:[Merchant Risk]])</f>
        <v>3</v>
      </c>
      <c r="S5093" t="str" cm="1">
        <f t="array" ref="S5093">_xlfn.IFS(FraudData[[#This Row],[Fraud Risk Score]]&gt;=8,"High Risk",FraudData[[#This Row],[Fraud Risk Score]]&gt;=6,"Medium Risk",TRUE,"Low Risk")</f>
        <v>Low Risk</v>
      </c>
    </row>
    <row r="5094" spans="1:19">
      <c r="A5094">
        <v>5093</v>
      </c>
      <c r="B5094">
        <v>323.42</v>
      </c>
      <c r="C5094">
        <v>8</v>
      </c>
      <c r="D5094" t="s">
        <v>48</v>
      </c>
      <c r="E5094">
        <v>0</v>
      </c>
      <c r="F5094">
        <v>0</v>
      </c>
      <c r="G5094">
        <v>98</v>
      </c>
      <c r="H5094">
        <v>0</v>
      </c>
      <c r="I5094">
        <v>49</v>
      </c>
      <c r="J5094">
        <v>0</v>
      </c>
      <c r="K5094">
        <f>_xlfn.XLOOKUP(FraudData[[#This Row],[amount]],AmountRules[Amount Min],AmountRules[Risk Points],,-1)</f>
        <v>0</v>
      </c>
      <c r="L5094">
        <f>_xlfn.XLOOKUP(FraudData[[#This Row],[transaction_hour]],TimeRules[Hour Min],TimeRules[Risk Points],,-1)</f>
        <v>0</v>
      </c>
      <c r="M5094">
        <f>_xlfn.XLOOKUP(FraudData[[#This Row],[foreign_transaction]],ForeignRules[Foreign Transaction],ForeignRules[Risk Points],0)</f>
        <v>0</v>
      </c>
      <c r="N5094">
        <f>_xlfn.XLOOKUP(FraudData[[#This Row],[location_mismatch]],Table10[Location Mismatch],Table10[Risk Points],0)</f>
        <v>0</v>
      </c>
      <c r="O5094">
        <f>_xlfn.XLOOKUP(FraudData[[#This Row],[device_trust_score]],DeviceRules[Device Min],DeviceRules[Risk Points],,-1)</f>
        <v>0</v>
      </c>
      <c r="P5094">
        <f>_xlfn.XLOOKUP(FraudData[[#This Row],[velocity_last_24h]],VelocityRules[Velocity Min],VelocityRules[Risk Points],,-1)</f>
        <v>0</v>
      </c>
      <c r="Q5094">
        <f>_xlfn.XLOOKUP(FraudData[[#This Row],[merchant_category]],MerchantRules[Merchant Category],MerchantRules[Risk Points],0)</f>
        <v>0</v>
      </c>
      <c r="R5094">
        <f>SUM(FraudData[[#This Row],[Amount Risk]:[Merchant Risk]])</f>
        <v>0</v>
      </c>
      <c r="S5094" t="str" cm="1">
        <f t="array" ref="S5094">_xlfn.IFS(FraudData[[#This Row],[Fraud Risk Score]]&gt;=8,"High Risk",FraudData[[#This Row],[Fraud Risk Score]]&gt;=6,"Medium Risk",TRUE,"Low Risk")</f>
        <v>Low Risk</v>
      </c>
    </row>
    <row r="5095" spans="1:19">
      <c r="A5095">
        <v>5094</v>
      </c>
      <c r="B5095">
        <v>22.6</v>
      </c>
      <c r="C5095">
        <v>17</v>
      </c>
      <c r="D5095" t="s">
        <v>46</v>
      </c>
      <c r="E5095">
        <v>0</v>
      </c>
      <c r="F5095">
        <v>0</v>
      </c>
      <c r="G5095">
        <v>61</v>
      </c>
      <c r="H5095">
        <v>3</v>
      </c>
      <c r="I5095">
        <v>65</v>
      </c>
      <c r="J5095">
        <v>0</v>
      </c>
      <c r="K5095">
        <f>_xlfn.XLOOKUP(FraudData[[#This Row],[amount]],AmountRules[Amount Min],AmountRules[Risk Points],,-1)</f>
        <v>0</v>
      </c>
      <c r="L5095">
        <f>_xlfn.XLOOKUP(FraudData[[#This Row],[transaction_hour]],TimeRules[Hour Min],TimeRules[Risk Points],,-1)</f>
        <v>0</v>
      </c>
      <c r="M5095">
        <f>_xlfn.XLOOKUP(FraudData[[#This Row],[foreign_transaction]],ForeignRules[Foreign Transaction],ForeignRules[Risk Points],0)</f>
        <v>0</v>
      </c>
      <c r="N5095">
        <f>_xlfn.XLOOKUP(FraudData[[#This Row],[location_mismatch]],Table10[Location Mismatch],Table10[Risk Points],0)</f>
        <v>0</v>
      </c>
      <c r="O5095">
        <f>_xlfn.XLOOKUP(FraudData[[#This Row],[device_trust_score]],DeviceRules[Device Min],DeviceRules[Risk Points],,-1)</f>
        <v>1</v>
      </c>
      <c r="P5095">
        <f>_xlfn.XLOOKUP(FraudData[[#This Row],[velocity_last_24h]],VelocityRules[Velocity Min],VelocityRules[Risk Points],,-1)</f>
        <v>0</v>
      </c>
      <c r="Q5095">
        <f>_xlfn.XLOOKUP(FraudData[[#This Row],[merchant_category]],MerchantRules[Merchant Category],MerchantRules[Risk Points],0)</f>
        <v>0</v>
      </c>
      <c r="R5095">
        <f>SUM(FraudData[[#This Row],[Amount Risk]:[Merchant Risk]])</f>
        <v>1</v>
      </c>
      <c r="S5095" t="str" cm="1">
        <f t="array" ref="S5095">_xlfn.IFS(FraudData[[#This Row],[Fraud Risk Score]]&gt;=8,"High Risk",FraudData[[#This Row],[Fraud Risk Score]]&gt;=6,"Medium Risk",TRUE,"Low Risk")</f>
        <v>Low Risk</v>
      </c>
    </row>
    <row r="5096" spans="1:19">
      <c r="A5096">
        <v>5095</v>
      </c>
      <c r="B5096">
        <v>8.32</v>
      </c>
      <c r="C5096">
        <v>16</v>
      </c>
      <c r="D5096" t="s">
        <v>50</v>
      </c>
      <c r="E5096">
        <v>1</v>
      </c>
      <c r="F5096">
        <v>0</v>
      </c>
      <c r="G5096">
        <v>98</v>
      </c>
      <c r="H5096">
        <v>1</v>
      </c>
      <c r="I5096">
        <v>63</v>
      </c>
      <c r="J5096">
        <v>0</v>
      </c>
      <c r="K5096">
        <f>_xlfn.XLOOKUP(FraudData[[#This Row],[amount]],AmountRules[Amount Min],AmountRules[Risk Points],,-1)</f>
        <v>0</v>
      </c>
      <c r="L5096">
        <f>_xlfn.XLOOKUP(FraudData[[#This Row],[transaction_hour]],TimeRules[Hour Min],TimeRules[Risk Points],,-1)</f>
        <v>0</v>
      </c>
      <c r="M5096">
        <f>_xlfn.XLOOKUP(FraudData[[#This Row],[foreign_transaction]],ForeignRules[Foreign Transaction],ForeignRules[Risk Points],0)</f>
        <v>3</v>
      </c>
      <c r="N5096">
        <f>_xlfn.XLOOKUP(FraudData[[#This Row],[location_mismatch]],Table10[Location Mismatch],Table10[Risk Points],0)</f>
        <v>0</v>
      </c>
      <c r="O5096">
        <f>_xlfn.XLOOKUP(FraudData[[#This Row],[device_trust_score]],DeviceRules[Device Min],DeviceRules[Risk Points],,-1)</f>
        <v>0</v>
      </c>
      <c r="P5096">
        <f>_xlfn.XLOOKUP(FraudData[[#This Row],[velocity_last_24h]],VelocityRules[Velocity Min],VelocityRules[Risk Points],,-1)</f>
        <v>0</v>
      </c>
      <c r="Q5096">
        <f>_xlfn.XLOOKUP(FraudData[[#This Row],[merchant_category]],MerchantRules[Merchant Category],MerchantRules[Risk Points],0)</f>
        <v>0</v>
      </c>
      <c r="R5096">
        <f>SUM(FraudData[[#This Row],[Amount Risk]:[Merchant Risk]])</f>
        <v>3</v>
      </c>
      <c r="S5096" t="str" cm="1">
        <f t="array" ref="S5096">_xlfn.IFS(FraudData[[#This Row],[Fraud Risk Score]]&gt;=8,"High Risk",FraudData[[#This Row],[Fraud Risk Score]]&gt;=6,"Medium Risk",TRUE,"Low Risk")</f>
        <v>Low Risk</v>
      </c>
    </row>
    <row r="5097" spans="1:19">
      <c r="A5097">
        <v>5096</v>
      </c>
      <c r="B5097">
        <v>103.69</v>
      </c>
      <c r="C5097">
        <v>7</v>
      </c>
      <c r="D5097" t="s">
        <v>48</v>
      </c>
      <c r="E5097">
        <v>0</v>
      </c>
      <c r="F5097">
        <v>0</v>
      </c>
      <c r="G5097">
        <v>66</v>
      </c>
      <c r="H5097">
        <v>2</v>
      </c>
      <c r="I5097">
        <v>52</v>
      </c>
      <c r="J5097">
        <v>0</v>
      </c>
      <c r="K5097">
        <f>_xlfn.XLOOKUP(FraudData[[#This Row],[amount]],AmountRules[Amount Min],AmountRules[Risk Points],,-1)</f>
        <v>0</v>
      </c>
      <c r="L5097">
        <f>_xlfn.XLOOKUP(FraudData[[#This Row],[transaction_hour]],TimeRules[Hour Min],TimeRules[Risk Points],,-1)</f>
        <v>0</v>
      </c>
      <c r="M5097">
        <f>_xlfn.XLOOKUP(FraudData[[#This Row],[foreign_transaction]],ForeignRules[Foreign Transaction],ForeignRules[Risk Points],0)</f>
        <v>0</v>
      </c>
      <c r="N5097">
        <f>_xlfn.XLOOKUP(FraudData[[#This Row],[location_mismatch]],Table10[Location Mismatch],Table10[Risk Points],0)</f>
        <v>0</v>
      </c>
      <c r="O5097">
        <f>_xlfn.XLOOKUP(FraudData[[#This Row],[device_trust_score]],DeviceRules[Device Min],DeviceRules[Risk Points],,-1)</f>
        <v>1</v>
      </c>
      <c r="P5097">
        <f>_xlfn.XLOOKUP(FraudData[[#This Row],[velocity_last_24h]],VelocityRules[Velocity Min],VelocityRules[Risk Points],,-1)</f>
        <v>0</v>
      </c>
      <c r="Q5097">
        <f>_xlfn.XLOOKUP(FraudData[[#This Row],[merchant_category]],MerchantRules[Merchant Category],MerchantRules[Risk Points],0)</f>
        <v>0</v>
      </c>
      <c r="R5097">
        <f>SUM(FraudData[[#This Row],[Amount Risk]:[Merchant Risk]])</f>
        <v>1</v>
      </c>
      <c r="S5097" t="str" cm="1">
        <f t="array" ref="S5097">_xlfn.IFS(FraudData[[#This Row],[Fraud Risk Score]]&gt;=8,"High Risk",FraudData[[#This Row],[Fraud Risk Score]]&gt;=6,"Medium Risk",TRUE,"Low Risk")</f>
        <v>Low Risk</v>
      </c>
    </row>
    <row r="5098" spans="1:19">
      <c r="A5098">
        <v>5097</v>
      </c>
      <c r="B5098">
        <v>334.41</v>
      </c>
      <c r="C5098">
        <v>14</v>
      </c>
      <c r="D5098" t="s">
        <v>46</v>
      </c>
      <c r="E5098">
        <v>0</v>
      </c>
      <c r="F5098">
        <v>0</v>
      </c>
      <c r="G5098">
        <v>83</v>
      </c>
      <c r="H5098">
        <v>2</v>
      </c>
      <c r="I5098">
        <v>18</v>
      </c>
      <c r="J5098">
        <v>0</v>
      </c>
      <c r="K5098">
        <f>_xlfn.XLOOKUP(FraudData[[#This Row],[amount]],AmountRules[Amount Min],AmountRules[Risk Points],,-1)</f>
        <v>0</v>
      </c>
      <c r="L5098">
        <f>_xlfn.XLOOKUP(FraudData[[#This Row],[transaction_hour]],TimeRules[Hour Min],TimeRules[Risk Points],,-1)</f>
        <v>0</v>
      </c>
      <c r="M5098">
        <f>_xlfn.XLOOKUP(FraudData[[#This Row],[foreign_transaction]],ForeignRules[Foreign Transaction],ForeignRules[Risk Points],0)</f>
        <v>0</v>
      </c>
      <c r="N5098">
        <f>_xlfn.XLOOKUP(FraudData[[#This Row],[location_mismatch]],Table10[Location Mismatch],Table10[Risk Points],0)</f>
        <v>0</v>
      </c>
      <c r="O5098">
        <f>_xlfn.XLOOKUP(FraudData[[#This Row],[device_trust_score]],DeviceRules[Device Min],DeviceRules[Risk Points],,-1)</f>
        <v>0</v>
      </c>
      <c r="P5098">
        <f>_xlfn.XLOOKUP(FraudData[[#This Row],[velocity_last_24h]],VelocityRules[Velocity Min],VelocityRules[Risk Points],,-1)</f>
        <v>0</v>
      </c>
      <c r="Q5098">
        <f>_xlfn.XLOOKUP(FraudData[[#This Row],[merchant_category]],MerchantRules[Merchant Category],MerchantRules[Risk Points],0)</f>
        <v>0</v>
      </c>
      <c r="R5098">
        <f>SUM(FraudData[[#This Row],[Amount Risk]:[Merchant Risk]])</f>
        <v>0</v>
      </c>
      <c r="S5098" t="str" cm="1">
        <f t="array" ref="S5098">_xlfn.IFS(FraudData[[#This Row],[Fraud Risk Score]]&gt;=8,"High Risk",FraudData[[#This Row],[Fraud Risk Score]]&gt;=6,"Medium Risk",TRUE,"Low Risk")</f>
        <v>Low Risk</v>
      </c>
    </row>
    <row r="5099" spans="1:19">
      <c r="A5099">
        <v>5098</v>
      </c>
      <c r="B5099">
        <v>54.79</v>
      </c>
      <c r="C5099">
        <v>8</v>
      </c>
      <c r="D5099" t="s">
        <v>48</v>
      </c>
      <c r="E5099">
        <v>0</v>
      </c>
      <c r="F5099">
        <v>0</v>
      </c>
      <c r="G5099">
        <v>99</v>
      </c>
      <c r="H5099">
        <v>2</v>
      </c>
      <c r="I5099">
        <v>51</v>
      </c>
      <c r="J5099">
        <v>0</v>
      </c>
      <c r="K5099">
        <f>_xlfn.XLOOKUP(FraudData[[#This Row],[amount]],AmountRules[Amount Min],AmountRules[Risk Points],,-1)</f>
        <v>0</v>
      </c>
      <c r="L5099">
        <f>_xlfn.XLOOKUP(FraudData[[#This Row],[transaction_hour]],TimeRules[Hour Min],TimeRules[Risk Points],,-1)</f>
        <v>0</v>
      </c>
      <c r="M5099">
        <f>_xlfn.XLOOKUP(FraudData[[#This Row],[foreign_transaction]],ForeignRules[Foreign Transaction],ForeignRules[Risk Points],0)</f>
        <v>0</v>
      </c>
      <c r="N5099">
        <f>_xlfn.XLOOKUP(FraudData[[#This Row],[location_mismatch]],Table10[Location Mismatch],Table10[Risk Points],0)</f>
        <v>0</v>
      </c>
      <c r="O5099">
        <f>_xlfn.XLOOKUP(FraudData[[#This Row],[device_trust_score]],DeviceRules[Device Min],DeviceRules[Risk Points],,-1)</f>
        <v>0</v>
      </c>
      <c r="P5099">
        <f>_xlfn.XLOOKUP(FraudData[[#This Row],[velocity_last_24h]],VelocityRules[Velocity Min],VelocityRules[Risk Points],,-1)</f>
        <v>0</v>
      </c>
      <c r="Q5099">
        <f>_xlfn.XLOOKUP(FraudData[[#This Row],[merchant_category]],MerchantRules[Merchant Category],MerchantRules[Risk Points],0)</f>
        <v>0</v>
      </c>
      <c r="R5099">
        <f>SUM(FraudData[[#This Row],[Amount Risk]:[Merchant Risk]])</f>
        <v>0</v>
      </c>
      <c r="S5099" t="str" cm="1">
        <f t="array" ref="S5099">_xlfn.IFS(FraudData[[#This Row],[Fraud Risk Score]]&gt;=8,"High Risk",FraudData[[#This Row],[Fraud Risk Score]]&gt;=6,"Medium Risk",TRUE,"Low Risk")</f>
        <v>Low Risk</v>
      </c>
    </row>
    <row r="5100" spans="1:19">
      <c r="A5100">
        <v>5099</v>
      </c>
      <c r="B5100">
        <v>98.58</v>
      </c>
      <c r="C5100">
        <v>16</v>
      </c>
      <c r="D5100" t="s">
        <v>49</v>
      </c>
      <c r="E5100">
        <v>0</v>
      </c>
      <c r="F5100">
        <v>0</v>
      </c>
      <c r="G5100">
        <v>34</v>
      </c>
      <c r="H5100">
        <v>0</v>
      </c>
      <c r="I5100">
        <v>18</v>
      </c>
      <c r="J5100">
        <v>0</v>
      </c>
      <c r="K5100">
        <f>_xlfn.XLOOKUP(FraudData[[#This Row],[amount]],AmountRules[Amount Min],AmountRules[Risk Points],,-1)</f>
        <v>0</v>
      </c>
      <c r="L5100">
        <f>_xlfn.XLOOKUP(FraudData[[#This Row],[transaction_hour]],TimeRules[Hour Min],TimeRules[Risk Points],,-1)</f>
        <v>0</v>
      </c>
      <c r="M5100">
        <f>_xlfn.XLOOKUP(FraudData[[#This Row],[foreign_transaction]],ForeignRules[Foreign Transaction],ForeignRules[Risk Points],0)</f>
        <v>0</v>
      </c>
      <c r="N5100">
        <f>_xlfn.XLOOKUP(FraudData[[#This Row],[location_mismatch]],Table10[Location Mismatch],Table10[Risk Points],0)</f>
        <v>0</v>
      </c>
      <c r="O5100">
        <f>_xlfn.XLOOKUP(FraudData[[#This Row],[device_trust_score]],DeviceRules[Device Min],DeviceRules[Risk Points],,-1)</f>
        <v>2</v>
      </c>
      <c r="P5100">
        <f>_xlfn.XLOOKUP(FraudData[[#This Row],[velocity_last_24h]],VelocityRules[Velocity Min],VelocityRules[Risk Points],,-1)</f>
        <v>0</v>
      </c>
      <c r="Q5100">
        <f>_xlfn.XLOOKUP(FraudData[[#This Row],[merchant_category]],MerchantRules[Merchant Category],MerchantRules[Risk Points],0)</f>
        <v>1</v>
      </c>
      <c r="R5100">
        <f>SUM(FraudData[[#This Row],[Amount Risk]:[Merchant Risk]])</f>
        <v>3</v>
      </c>
      <c r="S5100" t="str" cm="1">
        <f t="array" ref="S5100">_xlfn.IFS(FraudData[[#This Row],[Fraud Risk Score]]&gt;=8,"High Risk",FraudData[[#This Row],[Fraud Risk Score]]&gt;=6,"Medium Risk",TRUE,"Low Risk")</f>
        <v>Low Risk</v>
      </c>
    </row>
    <row r="5101" spans="1:19">
      <c r="A5101">
        <v>5100</v>
      </c>
      <c r="B5101">
        <v>7.33</v>
      </c>
      <c r="C5101">
        <v>22</v>
      </c>
      <c r="D5101" t="s">
        <v>47</v>
      </c>
      <c r="E5101">
        <v>0</v>
      </c>
      <c r="F5101">
        <v>0</v>
      </c>
      <c r="G5101">
        <v>77</v>
      </c>
      <c r="H5101">
        <v>3</v>
      </c>
      <c r="I5101">
        <v>59</v>
      </c>
      <c r="J5101">
        <v>0</v>
      </c>
      <c r="K5101">
        <f>_xlfn.XLOOKUP(FraudData[[#This Row],[amount]],AmountRules[Amount Min],AmountRules[Risk Points],,-1)</f>
        <v>0</v>
      </c>
      <c r="L5101">
        <f>_xlfn.XLOOKUP(FraudData[[#This Row],[transaction_hour]],TimeRules[Hour Min],TimeRules[Risk Points],,-1)</f>
        <v>0</v>
      </c>
      <c r="M5101">
        <f>_xlfn.XLOOKUP(FraudData[[#This Row],[foreign_transaction]],ForeignRules[Foreign Transaction],ForeignRules[Risk Points],0)</f>
        <v>0</v>
      </c>
      <c r="N5101">
        <f>_xlfn.XLOOKUP(FraudData[[#This Row],[location_mismatch]],Table10[Location Mismatch],Table10[Risk Points],0)</f>
        <v>0</v>
      </c>
      <c r="O5101">
        <f>_xlfn.XLOOKUP(FraudData[[#This Row],[device_trust_score]],DeviceRules[Device Min],DeviceRules[Risk Points],,-1)</f>
        <v>0</v>
      </c>
      <c r="P5101">
        <f>_xlfn.XLOOKUP(FraudData[[#This Row],[velocity_last_24h]],VelocityRules[Velocity Min],VelocityRules[Risk Points],,-1)</f>
        <v>0</v>
      </c>
      <c r="Q5101">
        <f>_xlfn.XLOOKUP(FraudData[[#This Row],[merchant_category]],MerchantRules[Merchant Category],MerchantRules[Risk Points],0)</f>
        <v>0</v>
      </c>
      <c r="R5101">
        <f>SUM(FraudData[[#This Row],[Amount Risk]:[Merchant Risk]])</f>
        <v>0</v>
      </c>
      <c r="S5101" t="str" cm="1">
        <f t="array" ref="S5101">_xlfn.IFS(FraudData[[#This Row],[Fraud Risk Score]]&gt;=8,"High Risk",FraudData[[#This Row],[Fraud Risk Score]]&gt;=6,"Medium Risk",TRUE,"Low Risk")</f>
        <v>Low Risk</v>
      </c>
    </row>
    <row r="5102" spans="1:19">
      <c r="A5102">
        <v>5101</v>
      </c>
      <c r="B5102">
        <v>107.31</v>
      </c>
      <c r="C5102">
        <v>1</v>
      </c>
      <c r="D5102" t="s">
        <v>46</v>
      </c>
      <c r="E5102">
        <v>0</v>
      </c>
      <c r="F5102">
        <v>1</v>
      </c>
      <c r="G5102">
        <v>66</v>
      </c>
      <c r="H5102">
        <v>1</v>
      </c>
      <c r="I5102">
        <v>52</v>
      </c>
      <c r="J5102">
        <v>0</v>
      </c>
      <c r="K5102">
        <f>_xlfn.XLOOKUP(FraudData[[#This Row],[amount]],AmountRules[Amount Min],AmountRules[Risk Points],,-1)</f>
        <v>0</v>
      </c>
      <c r="L5102">
        <f>_xlfn.XLOOKUP(FraudData[[#This Row],[transaction_hour]],TimeRules[Hour Min],TimeRules[Risk Points],,-1)</f>
        <v>3</v>
      </c>
      <c r="M5102">
        <f>_xlfn.XLOOKUP(FraudData[[#This Row],[foreign_transaction]],ForeignRules[Foreign Transaction],ForeignRules[Risk Points],0)</f>
        <v>0</v>
      </c>
      <c r="N5102">
        <f>_xlfn.XLOOKUP(FraudData[[#This Row],[location_mismatch]],Table10[Location Mismatch],Table10[Risk Points],0)</f>
        <v>3</v>
      </c>
      <c r="O5102">
        <f>_xlfn.XLOOKUP(FraudData[[#This Row],[device_trust_score]],DeviceRules[Device Min],DeviceRules[Risk Points],,-1)</f>
        <v>1</v>
      </c>
      <c r="P5102">
        <f>_xlfn.XLOOKUP(FraudData[[#This Row],[velocity_last_24h]],VelocityRules[Velocity Min],VelocityRules[Risk Points],,-1)</f>
        <v>0</v>
      </c>
      <c r="Q5102">
        <f>_xlfn.XLOOKUP(FraudData[[#This Row],[merchant_category]],MerchantRules[Merchant Category],MerchantRules[Risk Points],0)</f>
        <v>0</v>
      </c>
      <c r="R5102">
        <f>SUM(FraudData[[#This Row],[Amount Risk]:[Merchant Risk]])</f>
        <v>7</v>
      </c>
      <c r="S5102" t="str" cm="1">
        <f t="array" ref="S5102">_xlfn.IFS(FraudData[[#This Row],[Fraud Risk Score]]&gt;=8,"High Risk",FraudData[[#This Row],[Fraud Risk Score]]&gt;=6,"Medium Risk",TRUE,"Low Risk")</f>
        <v>Medium Risk</v>
      </c>
    </row>
    <row r="5103" spans="1:19">
      <c r="A5103">
        <v>5102</v>
      </c>
      <c r="B5103">
        <v>155.13</v>
      </c>
      <c r="C5103">
        <v>5</v>
      </c>
      <c r="D5103" t="s">
        <v>46</v>
      </c>
      <c r="E5103">
        <v>0</v>
      </c>
      <c r="F5103">
        <v>0</v>
      </c>
      <c r="G5103">
        <v>32</v>
      </c>
      <c r="H5103">
        <v>3</v>
      </c>
      <c r="I5103">
        <v>46</v>
      </c>
      <c r="J5103">
        <v>0</v>
      </c>
      <c r="K5103">
        <f>_xlfn.XLOOKUP(FraudData[[#This Row],[amount]],AmountRules[Amount Min],AmountRules[Risk Points],,-1)</f>
        <v>0</v>
      </c>
      <c r="L5103">
        <f>_xlfn.XLOOKUP(FraudData[[#This Row],[transaction_hour]],TimeRules[Hour Min],TimeRules[Risk Points],,-1)</f>
        <v>0</v>
      </c>
      <c r="M5103">
        <f>_xlfn.XLOOKUP(FraudData[[#This Row],[foreign_transaction]],ForeignRules[Foreign Transaction],ForeignRules[Risk Points],0)</f>
        <v>0</v>
      </c>
      <c r="N5103">
        <f>_xlfn.XLOOKUP(FraudData[[#This Row],[location_mismatch]],Table10[Location Mismatch],Table10[Risk Points],0)</f>
        <v>0</v>
      </c>
      <c r="O5103">
        <f>_xlfn.XLOOKUP(FraudData[[#This Row],[device_trust_score]],DeviceRules[Device Min],DeviceRules[Risk Points],,-1)</f>
        <v>2</v>
      </c>
      <c r="P5103">
        <f>_xlfn.XLOOKUP(FraudData[[#This Row],[velocity_last_24h]],VelocityRules[Velocity Min],VelocityRules[Risk Points],,-1)</f>
        <v>0</v>
      </c>
      <c r="Q5103">
        <f>_xlfn.XLOOKUP(FraudData[[#This Row],[merchant_category]],MerchantRules[Merchant Category],MerchantRules[Risk Points],0)</f>
        <v>0</v>
      </c>
      <c r="R5103">
        <f>SUM(FraudData[[#This Row],[Amount Risk]:[Merchant Risk]])</f>
        <v>2</v>
      </c>
      <c r="S5103" t="str" cm="1">
        <f t="array" ref="S5103">_xlfn.IFS(FraudData[[#This Row],[Fraud Risk Score]]&gt;=8,"High Risk",FraudData[[#This Row],[Fraud Risk Score]]&gt;=6,"Medium Risk",TRUE,"Low Risk")</f>
        <v>Low Risk</v>
      </c>
    </row>
    <row r="5104" spans="1:19">
      <c r="A5104">
        <v>5103</v>
      </c>
      <c r="B5104">
        <v>152.29</v>
      </c>
      <c r="C5104">
        <v>4</v>
      </c>
      <c r="D5104" t="s">
        <v>49</v>
      </c>
      <c r="E5104">
        <v>1</v>
      </c>
      <c r="F5104">
        <v>0</v>
      </c>
      <c r="G5104">
        <v>99</v>
      </c>
      <c r="H5104">
        <v>1</v>
      </c>
      <c r="I5104">
        <v>35</v>
      </c>
      <c r="J5104">
        <v>0</v>
      </c>
      <c r="K5104">
        <f>_xlfn.XLOOKUP(FraudData[[#This Row],[amount]],AmountRules[Amount Min],AmountRules[Risk Points],,-1)</f>
        <v>0</v>
      </c>
      <c r="L5104">
        <f>_xlfn.XLOOKUP(FraudData[[#This Row],[transaction_hour]],TimeRules[Hour Min],TimeRules[Risk Points],,-1)</f>
        <v>0</v>
      </c>
      <c r="M5104">
        <f>_xlfn.XLOOKUP(FraudData[[#This Row],[foreign_transaction]],ForeignRules[Foreign Transaction],ForeignRules[Risk Points],0)</f>
        <v>3</v>
      </c>
      <c r="N5104">
        <f>_xlfn.XLOOKUP(FraudData[[#This Row],[location_mismatch]],Table10[Location Mismatch],Table10[Risk Points],0)</f>
        <v>0</v>
      </c>
      <c r="O5104">
        <f>_xlfn.XLOOKUP(FraudData[[#This Row],[device_trust_score]],DeviceRules[Device Min],DeviceRules[Risk Points],,-1)</f>
        <v>0</v>
      </c>
      <c r="P5104">
        <f>_xlfn.XLOOKUP(FraudData[[#This Row],[velocity_last_24h]],VelocityRules[Velocity Min],VelocityRules[Risk Points],,-1)</f>
        <v>0</v>
      </c>
      <c r="Q5104">
        <f>_xlfn.XLOOKUP(FraudData[[#This Row],[merchant_category]],MerchantRules[Merchant Category],MerchantRules[Risk Points],0)</f>
        <v>1</v>
      </c>
      <c r="R5104">
        <f>SUM(FraudData[[#This Row],[Amount Risk]:[Merchant Risk]])</f>
        <v>4</v>
      </c>
      <c r="S5104" t="str" cm="1">
        <f t="array" ref="S5104">_xlfn.IFS(FraudData[[#This Row],[Fraud Risk Score]]&gt;=8,"High Risk",FraudData[[#This Row],[Fraud Risk Score]]&gt;=6,"Medium Risk",TRUE,"Low Risk")</f>
        <v>Low Risk</v>
      </c>
    </row>
    <row r="5105" spans="1:19">
      <c r="A5105">
        <v>5104</v>
      </c>
      <c r="B5105">
        <v>72.739999999999995</v>
      </c>
      <c r="C5105">
        <v>16</v>
      </c>
      <c r="D5105" t="s">
        <v>46</v>
      </c>
      <c r="E5105">
        <v>0</v>
      </c>
      <c r="F5105">
        <v>0</v>
      </c>
      <c r="G5105">
        <v>48</v>
      </c>
      <c r="H5105">
        <v>2</v>
      </c>
      <c r="I5105">
        <v>23</v>
      </c>
      <c r="J5105">
        <v>0</v>
      </c>
      <c r="K5105">
        <f>_xlfn.XLOOKUP(FraudData[[#This Row],[amount]],AmountRules[Amount Min],AmountRules[Risk Points],,-1)</f>
        <v>0</v>
      </c>
      <c r="L5105">
        <f>_xlfn.XLOOKUP(FraudData[[#This Row],[transaction_hour]],TimeRules[Hour Min],TimeRules[Risk Points],,-1)</f>
        <v>0</v>
      </c>
      <c r="M5105">
        <f>_xlfn.XLOOKUP(FraudData[[#This Row],[foreign_transaction]],ForeignRules[Foreign Transaction],ForeignRules[Risk Points],0)</f>
        <v>0</v>
      </c>
      <c r="N5105">
        <f>_xlfn.XLOOKUP(FraudData[[#This Row],[location_mismatch]],Table10[Location Mismatch],Table10[Risk Points],0)</f>
        <v>0</v>
      </c>
      <c r="O5105">
        <f>_xlfn.XLOOKUP(FraudData[[#This Row],[device_trust_score]],DeviceRules[Device Min],DeviceRules[Risk Points],,-1)</f>
        <v>2</v>
      </c>
      <c r="P5105">
        <f>_xlfn.XLOOKUP(FraudData[[#This Row],[velocity_last_24h]],VelocityRules[Velocity Min],VelocityRules[Risk Points],,-1)</f>
        <v>0</v>
      </c>
      <c r="Q5105">
        <f>_xlfn.XLOOKUP(FraudData[[#This Row],[merchant_category]],MerchantRules[Merchant Category],MerchantRules[Risk Points],0)</f>
        <v>0</v>
      </c>
      <c r="R5105">
        <f>SUM(FraudData[[#This Row],[Amount Risk]:[Merchant Risk]])</f>
        <v>2</v>
      </c>
      <c r="S5105" t="str" cm="1">
        <f t="array" ref="S5105">_xlfn.IFS(FraudData[[#This Row],[Fraud Risk Score]]&gt;=8,"High Risk",FraudData[[#This Row],[Fraud Risk Score]]&gt;=6,"Medium Risk",TRUE,"Low Risk")</f>
        <v>Low Risk</v>
      </c>
    </row>
    <row r="5106" spans="1:19">
      <c r="A5106">
        <v>5105</v>
      </c>
      <c r="B5106">
        <v>68.239999999999995</v>
      </c>
      <c r="C5106">
        <v>1</v>
      </c>
      <c r="D5106" t="s">
        <v>46</v>
      </c>
      <c r="E5106">
        <v>0</v>
      </c>
      <c r="F5106">
        <v>0</v>
      </c>
      <c r="G5106">
        <v>75</v>
      </c>
      <c r="H5106">
        <v>3</v>
      </c>
      <c r="I5106">
        <v>23</v>
      </c>
      <c r="J5106">
        <v>0</v>
      </c>
      <c r="K5106">
        <f>_xlfn.XLOOKUP(FraudData[[#This Row],[amount]],AmountRules[Amount Min],AmountRules[Risk Points],,-1)</f>
        <v>0</v>
      </c>
      <c r="L5106">
        <f>_xlfn.XLOOKUP(FraudData[[#This Row],[transaction_hour]],TimeRules[Hour Min],TimeRules[Risk Points],,-1)</f>
        <v>3</v>
      </c>
      <c r="M5106">
        <f>_xlfn.XLOOKUP(FraudData[[#This Row],[foreign_transaction]],ForeignRules[Foreign Transaction],ForeignRules[Risk Points],0)</f>
        <v>0</v>
      </c>
      <c r="N5106">
        <f>_xlfn.XLOOKUP(FraudData[[#This Row],[location_mismatch]],Table10[Location Mismatch],Table10[Risk Points],0)</f>
        <v>0</v>
      </c>
      <c r="O5106">
        <f>_xlfn.XLOOKUP(FraudData[[#This Row],[device_trust_score]],DeviceRules[Device Min],DeviceRules[Risk Points],,-1)</f>
        <v>0</v>
      </c>
      <c r="P5106">
        <f>_xlfn.XLOOKUP(FraudData[[#This Row],[velocity_last_24h]],VelocityRules[Velocity Min],VelocityRules[Risk Points],,-1)</f>
        <v>0</v>
      </c>
      <c r="Q5106">
        <f>_xlfn.XLOOKUP(FraudData[[#This Row],[merchant_category]],MerchantRules[Merchant Category],MerchantRules[Risk Points],0)</f>
        <v>0</v>
      </c>
      <c r="R5106">
        <f>SUM(FraudData[[#This Row],[Amount Risk]:[Merchant Risk]])</f>
        <v>3</v>
      </c>
      <c r="S5106" t="str" cm="1">
        <f t="array" ref="S5106">_xlfn.IFS(FraudData[[#This Row],[Fraud Risk Score]]&gt;=8,"High Risk",FraudData[[#This Row],[Fraud Risk Score]]&gt;=6,"Medium Risk",TRUE,"Low Risk")</f>
        <v>Low Risk</v>
      </c>
    </row>
    <row r="5107" spans="1:19">
      <c r="A5107">
        <v>5106</v>
      </c>
      <c r="B5107">
        <v>20.29</v>
      </c>
      <c r="C5107">
        <v>17</v>
      </c>
      <c r="D5107" t="s">
        <v>46</v>
      </c>
      <c r="E5107">
        <v>0</v>
      </c>
      <c r="F5107">
        <v>0</v>
      </c>
      <c r="G5107">
        <v>95</v>
      </c>
      <c r="H5107">
        <v>0</v>
      </c>
      <c r="I5107">
        <v>44</v>
      </c>
      <c r="J5107">
        <v>0</v>
      </c>
      <c r="K5107">
        <f>_xlfn.XLOOKUP(FraudData[[#This Row],[amount]],AmountRules[Amount Min],AmountRules[Risk Points],,-1)</f>
        <v>0</v>
      </c>
      <c r="L5107">
        <f>_xlfn.XLOOKUP(FraudData[[#This Row],[transaction_hour]],TimeRules[Hour Min],TimeRules[Risk Points],,-1)</f>
        <v>0</v>
      </c>
      <c r="M5107">
        <f>_xlfn.XLOOKUP(FraudData[[#This Row],[foreign_transaction]],ForeignRules[Foreign Transaction],ForeignRules[Risk Points],0)</f>
        <v>0</v>
      </c>
      <c r="N5107">
        <f>_xlfn.XLOOKUP(FraudData[[#This Row],[location_mismatch]],Table10[Location Mismatch],Table10[Risk Points],0)</f>
        <v>0</v>
      </c>
      <c r="O5107">
        <f>_xlfn.XLOOKUP(FraudData[[#This Row],[device_trust_score]],DeviceRules[Device Min],DeviceRules[Risk Points],,-1)</f>
        <v>0</v>
      </c>
      <c r="P5107">
        <f>_xlfn.XLOOKUP(FraudData[[#This Row],[velocity_last_24h]],VelocityRules[Velocity Min],VelocityRules[Risk Points],,-1)</f>
        <v>0</v>
      </c>
      <c r="Q5107">
        <f>_xlfn.XLOOKUP(FraudData[[#This Row],[merchant_category]],MerchantRules[Merchant Category],MerchantRules[Risk Points],0)</f>
        <v>0</v>
      </c>
      <c r="R5107">
        <f>SUM(FraudData[[#This Row],[Amount Risk]:[Merchant Risk]])</f>
        <v>0</v>
      </c>
      <c r="S5107" t="str" cm="1">
        <f t="array" ref="S5107">_xlfn.IFS(FraudData[[#This Row],[Fraud Risk Score]]&gt;=8,"High Risk",FraudData[[#This Row],[Fraud Risk Score]]&gt;=6,"Medium Risk",TRUE,"Low Risk")</f>
        <v>Low Risk</v>
      </c>
    </row>
    <row r="5108" spans="1:19">
      <c r="A5108">
        <v>5107</v>
      </c>
      <c r="B5108">
        <v>82.25</v>
      </c>
      <c r="C5108">
        <v>9</v>
      </c>
      <c r="D5108" t="s">
        <v>46</v>
      </c>
      <c r="E5108">
        <v>0</v>
      </c>
      <c r="F5108">
        <v>1</v>
      </c>
      <c r="G5108">
        <v>84</v>
      </c>
      <c r="H5108">
        <v>3</v>
      </c>
      <c r="I5108">
        <v>56</v>
      </c>
      <c r="J5108">
        <v>0</v>
      </c>
      <c r="K5108">
        <f>_xlfn.XLOOKUP(FraudData[[#This Row],[amount]],AmountRules[Amount Min],AmountRules[Risk Points],,-1)</f>
        <v>0</v>
      </c>
      <c r="L5108">
        <f>_xlfn.XLOOKUP(FraudData[[#This Row],[transaction_hour]],TimeRules[Hour Min],TimeRules[Risk Points],,-1)</f>
        <v>0</v>
      </c>
      <c r="M5108">
        <f>_xlfn.XLOOKUP(FraudData[[#This Row],[foreign_transaction]],ForeignRules[Foreign Transaction],ForeignRules[Risk Points],0)</f>
        <v>0</v>
      </c>
      <c r="N5108">
        <f>_xlfn.XLOOKUP(FraudData[[#This Row],[location_mismatch]],Table10[Location Mismatch],Table10[Risk Points],0)</f>
        <v>3</v>
      </c>
      <c r="O5108">
        <f>_xlfn.XLOOKUP(FraudData[[#This Row],[device_trust_score]],DeviceRules[Device Min],DeviceRules[Risk Points],,-1)</f>
        <v>0</v>
      </c>
      <c r="P5108">
        <f>_xlfn.XLOOKUP(FraudData[[#This Row],[velocity_last_24h]],VelocityRules[Velocity Min],VelocityRules[Risk Points],,-1)</f>
        <v>0</v>
      </c>
      <c r="Q5108">
        <f>_xlfn.XLOOKUP(FraudData[[#This Row],[merchant_category]],MerchantRules[Merchant Category],MerchantRules[Risk Points],0)</f>
        <v>0</v>
      </c>
      <c r="R5108">
        <f>SUM(FraudData[[#This Row],[Amount Risk]:[Merchant Risk]])</f>
        <v>3</v>
      </c>
      <c r="S5108" t="str" cm="1">
        <f t="array" ref="S5108">_xlfn.IFS(FraudData[[#This Row],[Fraud Risk Score]]&gt;=8,"High Risk",FraudData[[#This Row],[Fraud Risk Score]]&gt;=6,"Medium Risk",TRUE,"Low Risk")</f>
        <v>Low Risk</v>
      </c>
    </row>
    <row r="5109" spans="1:19">
      <c r="A5109">
        <v>5108</v>
      </c>
      <c r="B5109">
        <v>18.86</v>
      </c>
      <c r="C5109">
        <v>9</v>
      </c>
      <c r="D5109" t="s">
        <v>46</v>
      </c>
      <c r="E5109">
        <v>0</v>
      </c>
      <c r="F5109">
        <v>0</v>
      </c>
      <c r="G5109">
        <v>45</v>
      </c>
      <c r="H5109">
        <v>2</v>
      </c>
      <c r="I5109">
        <v>36</v>
      </c>
      <c r="J5109">
        <v>0</v>
      </c>
      <c r="K5109">
        <f>_xlfn.XLOOKUP(FraudData[[#This Row],[amount]],AmountRules[Amount Min],AmountRules[Risk Points],,-1)</f>
        <v>0</v>
      </c>
      <c r="L5109">
        <f>_xlfn.XLOOKUP(FraudData[[#This Row],[transaction_hour]],TimeRules[Hour Min],TimeRules[Risk Points],,-1)</f>
        <v>0</v>
      </c>
      <c r="M5109">
        <f>_xlfn.XLOOKUP(FraudData[[#This Row],[foreign_transaction]],ForeignRules[Foreign Transaction],ForeignRules[Risk Points],0)</f>
        <v>0</v>
      </c>
      <c r="N5109">
        <f>_xlfn.XLOOKUP(FraudData[[#This Row],[location_mismatch]],Table10[Location Mismatch],Table10[Risk Points],0)</f>
        <v>0</v>
      </c>
      <c r="O5109">
        <f>_xlfn.XLOOKUP(FraudData[[#This Row],[device_trust_score]],DeviceRules[Device Min],DeviceRules[Risk Points],,-1)</f>
        <v>2</v>
      </c>
      <c r="P5109">
        <f>_xlfn.XLOOKUP(FraudData[[#This Row],[velocity_last_24h]],VelocityRules[Velocity Min],VelocityRules[Risk Points],,-1)</f>
        <v>0</v>
      </c>
      <c r="Q5109">
        <f>_xlfn.XLOOKUP(FraudData[[#This Row],[merchant_category]],MerchantRules[Merchant Category],MerchantRules[Risk Points],0)</f>
        <v>0</v>
      </c>
      <c r="R5109">
        <f>SUM(FraudData[[#This Row],[Amount Risk]:[Merchant Risk]])</f>
        <v>2</v>
      </c>
      <c r="S5109" t="str" cm="1">
        <f t="array" ref="S5109">_xlfn.IFS(FraudData[[#This Row],[Fraud Risk Score]]&gt;=8,"High Risk",FraudData[[#This Row],[Fraud Risk Score]]&gt;=6,"Medium Risk",TRUE,"Low Risk")</f>
        <v>Low Risk</v>
      </c>
    </row>
    <row r="5110" spans="1:19">
      <c r="A5110">
        <v>5109</v>
      </c>
      <c r="B5110">
        <v>261.89999999999998</v>
      </c>
      <c r="C5110">
        <v>5</v>
      </c>
      <c r="D5110" t="s">
        <v>50</v>
      </c>
      <c r="E5110">
        <v>1</v>
      </c>
      <c r="F5110">
        <v>0</v>
      </c>
      <c r="G5110">
        <v>77</v>
      </c>
      <c r="H5110">
        <v>0</v>
      </c>
      <c r="I5110">
        <v>55</v>
      </c>
      <c r="J5110">
        <v>0</v>
      </c>
      <c r="K5110">
        <f>_xlfn.XLOOKUP(FraudData[[#This Row],[amount]],AmountRules[Amount Min],AmountRules[Risk Points],,-1)</f>
        <v>0</v>
      </c>
      <c r="L5110">
        <f>_xlfn.XLOOKUP(FraudData[[#This Row],[transaction_hour]],TimeRules[Hour Min],TimeRules[Risk Points],,-1)</f>
        <v>0</v>
      </c>
      <c r="M5110">
        <f>_xlfn.XLOOKUP(FraudData[[#This Row],[foreign_transaction]],ForeignRules[Foreign Transaction],ForeignRules[Risk Points],0)</f>
        <v>3</v>
      </c>
      <c r="N5110">
        <f>_xlfn.XLOOKUP(FraudData[[#This Row],[location_mismatch]],Table10[Location Mismatch],Table10[Risk Points],0)</f>
        <v>0</v>
      </c>
      <c r="O5110">
        <f>_xlfn.XLOOKUP(FraudData[[#This Row],[device_trust_score]],DeviceRules[Device Min],DeviceRules[Risk Points],,-1)</f>
        <v>0</v>
      </c>
      <c r="P5110">
        <f>_xlfn.XLOOKUP(FraudData[[#This Row],[velocity_last_24h]],VelocityRules[Velocity Min],VelocityRules[Risk Points],,-1)</f>
        <v>0</v>
      </c>
      <c r="Q5110">
        <f>_xlfn.XLOOKUP(FraudData[[#This Row],[merchant_category]],MerchantRules[Merchant Category],MerchantRules[Risk Points],0)</f>
        <v>0</v>
      </c>
      <c r="R5110">
        <f>SUM(FraudData[[#This Row],[Amount Risk]:[Merchant Risk]])</f>
        <v>3</v>
      </c>
      <c r="S5110" t="str" cm="1">
        <f t="array" ref="S5110">_xlfn.IFS(FraudData[[#This Row],[Fraud Risk Score]]&gt;=8,"High Risk",FraudData[[#This Row],[Fraud Risk Score]]&gt;=6,"Medium Risk",TRUE,"Low Risk")</f>
        <v>Low Risk</v>
      </c>
    </row>
    <row r="5111" spans="1:19">
      <c r="A5111">
        <v>5110</v>
      </c>
      <c r="B5111">
        <v>610.11</v>
      </c>
      <c r="C5111">
        <v>11</v>
      </c>
      <c r="D5111" t="s">
        <v>46</v>
      </c>
      <c r="E5111">
        <v>0</v>
      </c>
      <c r="F5111">
        <v>0</v>
      </c>
      <c r="G5111">
        <v>30</v>
      </c>
      <c r="H5111">
        <v>3</v>
      </c>
      <c r="I5111">
        <v>20</v>
      </c>
      <c r="J5111">
        <v>0</v>
      </c>
      <c r="K5111">
        <f>_xlfn.XLOOKUP(FraudData[[#This Row],[amount]],AmountRules[Amount Min],AmountRules[Risk Points],,-1)</f>
        <v>1</v>
      </c>
      <c r="L5111">
        <f>_xlfn.XLOOKUP(FraudData[[#This Row],[transaction_hour]],TimeRules[Hour Min],TimeRules[Risk Points],,-1)</f>
        <v>0</v>
      </c>
      <c r="M5111">
        <f>_xlfn.XLOOKUP(FraudData[[#This Row],[foreign_transaction]],ForeignRules[Foreign Transaction],ForeignRules[Risk Points],0)</f>
        <v>0</v>
      </c>
      <c r="N5111">
        <f>_xlfn.XLOOKUP(FraudData[[#This Row],[location_mismatch]],Table10[Location Mismatch],Table10[Risk Points],0)</f>
        <v>0</v>
      </c>
      <c r="O5111">
        <f>_xlfn.XLOOKUP(FraudData[[#This Row],[device_trust_score]],DeviceRules[Device Min],DeviceRules[Risk Points],,-1)</f>
        <v>2</v>
      </c>
      <c r="P5111">
        <f>_xlfn.XLOOKUP(FraudData[[#This Row],[velocity_last_24h]],VelocityRules[Velocity Min],VelocityRules[Risk Points],,-1)</f>
        <v>0</v>
      </c>
      <c r="Q5111">
        <f>_xlfn.XLOOKUP(FraudData[[#This Row],[merchant_category]],MerchantRules[Merchant Category],MerchantRules[Risk Points],0)</f>
        <v>0</v>
      </c>
      <c r="R5111">
        <f>SUM(FraudData[[#This Row],[Amount Risk]:[Merchant Risk]])</f>
        <v>3</v>
      </c>
      <c r="S5111" t="str" cm="1">
        <f t="array" ref="S5111">_xlfn.IFS(FraudData[[#This Row],[Fraud Risk Score]]&gt;=8,"High Risk",FraudData[[#This Row],[Fraud Risk Score]]&gt;=6,"Medium Risk",TRUE,"Low Risk")</f>
        <v>Low Risk</v>
      </c>
    </row>
    <row r="5112" spans="1:19">
      <c r="A5112">
        <v>5111</v>
      </c>
      <c r="B5112">
        <v>631.63</v>
      </c>
      <c r="C5112">
        <v>16</v>
      </c>
      <c r="D5112" t="s">
        <v>49</v>
      </c>
      <c r="E5112">
        <v>0</v>
      </c>
      <c r="F5112">
        <v>0</v>
      </c>
      <c r="G5112">
        <v>55</v>
      </c>
      <c r="H5112">
        <v>4</v>
      </c>
      <c r="I5112">
        <v>68</v>
      </c>
      <c r="J5112">
        <v>0</v>
      </c>
      <c r="K5112">
        <f>_xlfn.XLOOKUP(FraudData[[#This Row],[amount]],AmountRules[Amount Min],AmountRules[Risk Points],,-1)</f>
        <v>1</v>
      </c>
      <c r="L5112">
        <f>_xlfn.XLOOKUP(FraudData[[#This Row],[transaction_hour]],TimeRules[Hour Min],TimeRules[Risk Points],,-1)</f>
        <v>0</v>
      </c>
      <c r="M5112">
        <f>_xlfn.XLOOKUP(FraudData[[#This Row],[foreign_transaction]],ForeignRules[Foreign Transaction],ForeignRules[Risk Points],0)</f>
        <v>0</v>
      </c>
      <c r="N5112">
        <f>_xlfn.XLOOKUP(FraudData[[#This Row],[location_mismatch]],Table10[Location Mismatch],Table10[Risk Points],0)</f>
        <v>0</v>
      </c>
      <c r="O5112">
        <f>_xlfn.XLOOKUP(FraudData[[#This Row],[device_trust_score]],DeviceRules[Device Min],DeviceRules[Risk Points],,-1)</f>
        <v>1</v>
      </c>
      <c r="P5112">
        <f>_xlfn.XLOOKUP(FraudData[[#This Row],[velocity_last_24h]],VelocityRules[Velocity Min],VelocityRules[Risk Points],,-1)</f>
        <v>0</v>
      </c>
      <c r="Q5112">
        <f>_xlfn.XLOOKUP(FraudData[[#This Row],[merchant_category]],MerchantRules[Merchant Category],MerchantRules[Risk Points],0)</f>
        <v>1</v>
      </c>
      <c r="R5112">
        <f>SUM(FraudData[[#This Row],[Amount Risk]:[Merchant Risk]])</f>
        <v>3</v>
      </c>
      <c r="S5112" t="str" cm="1">
        <f t="array" ref="S5112">_xlfn.IFS(FraudData[[#This Row],[Fraud Risk Score]]&gt;=8,"High Risk",FraudData[[#This Row],[Fraud Risk Score]]&gt;=6,"Medium Risk",TRUE,"Low Risk")</f>
        <v>Low Risk</v>
      </c>
    </row>
    <row r="5113" spans="1:19">
      <c r="A5113">
        <v>5112</v>
      </c>
      <c r="B5113">
        <v>360.54</v>
      </c>
      <c r="C5113">
        <v>12</v>
      </c>
      <c r="D5113" t="s">
        <v>46</v>
      </c>
      <c r="E5113">
        <v>0</v>
      </c>
      <c r="F5113">
        <v>0</v>
      </c>
      <c r="G5113">
        <v>36</v>
      </c>
      <c r="H5113">
        <v>3</v>
      </c>
      <c r="I5113">
        <v>55</v>
      </c>
      <c r="J5113">
        <v>0</v>
      </c>
      <c r="K5113">
        <f>_xlfn.XLOOKUP(FraudData[[#This Row],[amount]],AmountRules[Amount Min],AmountRules[Risk Points],,-1)</f>
        <v>0</v>
      </c>
      <c r="L5113">
        <f>_xlfn.XLOOKUP(FraudData[[#This Row],[transaction_hour]],TimeRules[Hour Min],TimeRules[Risk Points],,-1)</f>
        <v>0</v>
      </c>
      <c r="M5113">
        <f>_xlfn.XLOOKUP(FraudData[[#This Row],[foreign_transaction]],ForeignRules[Foreign Transaction],ForeignRules[Risk Points],0)</f>
        <v>0</v>
      </c>
      <c r="N5113">
        <f>_xlfn.XLOOKUP(FraudData[[#This Row],[location_mismatch]],Table10[Location Mismatch],Table10[Risk Points],0)</f>
        <v>0</v>
      </c>
      <c r="O5113">
        <f>_xlfn.XLOOKUP(FraudData[[#This Row],[device_trust_score]],DeviceRules[Device Min],DeviceRules[Risk Points],,-1)</f>
        <v>2</v>
      </c>
      <c r="P5113">
        <f>_xlfn.XLOOKUP(FraudData[[#This Row],[velocity_last_24h]],VelocityRules[Velocity Min],VelocityRules[Risk Points],,-1)</f>
        <v>0</v>
      </c>
      <c r="Q5113">
        <f>_xlfn.XLOOKUP(FraudData[[#This Row],[merchant_category]],MerchantRules[Merchant Category],MerchantRules[Risk Points],0)</f>
        <v>0</v>
      </c>
      <c r="R5113">
        <f>SUM(FraudData[[#This Row],[Amount Risk]:[Merchant Risk]])</f>
        <v>2</v>
      </c>
      <c r="S5113" t="str" cm="1">
        <f t="array" ref="S5113">_xlfn.IFS(FraudData[[#This Row],[Fraud Risk Score]]&gt;=8,"High Risk",FraudData[[#This Row],[Fraud Risk Score]]&gt;=6,"Medium Risk",TRUE,"Low Risk")</f>
        <v>Low Risk</v>
      </c>
    </row>
    <row r="5114" spans="1:19">
      <c r="A5114">
        <v>5113</v>
      </c>
      <c r="B5114">
        <v>165.29</v>
      </c>
      <c r="C5114">
        <v>19</v>
      </c>
      <c r="D5114" t="s">
        <v>48</v>
      </c>
      <c r="E5114">
        <v>0</v>
      </c>
      <c r="F5114">
        <v>0</v>
      </c>
      <c r="G5114">
        <v>37</v>
      </c>
      <c r="H5114">
        <v>2</v>
      </c>
      <c r="I5114">
        <v>37</v>
      </c>
      <c r="J5114">
        <v>0</v>
      </c>
      <c r="K5114">
        <f>_xlfn.XLOOKUP(FraudData[[#This Row],[amount]],AmountRules[Amount Min],AmountRules[Risk Points],,-1)</f>
        <v>0</v>
      </c>
      <c r="L5114">
        <f>_xlfn.XLOOKUP(FraudData[[#This Row],[transaction_hour]],TimeRules[Hour Min],TimeRules[Risk Points],,-1)</f>
        <v>0</v>
      </c>
      <c r="M5114">
        <f>_xlfn.XLOOKUP(FraudData[[#This Row],[foreign_transaction]],ForeignRules[Foreign Transaction],ForeignRules[Risk Points],0)</f>
        <v>0</v>
      </c>
      <c r="N5114">
        <f>_xlfn.XLOOKUP(FraudData[[#This Row],[location_mismatch]],Table10[Location Mismatch],Table10[Risk Points],0)</f>
        <v>0</v>
      </c>
      <c r="O5114">
        <f>_xlfn.XLOOKUP(FraudData[[#This Row],[device_trust_score]],DeviceRules[Device Min],DeviceRules[Risk Points],,-1)</f>
        <v>2</v>
      </c>
      <c r="P5114">
        <f>_xlfn.XLOOKUP(FraudData[[#This Row],[velocity_last_24h]],VelocityRules[Velocity Min],VelocityRules[Risk Points],,-1)</f>
        <v>0</v>
      </c>
      <c r="Q5114">
        <f>_xlfn.XLOOKUP(FraudData[[#This Row],[merchant_category]],MerchantRules[Merchant Category],MerchantRules[Risk Points],0)</f>
        <v>0</v>
      </c>
      <c r="R5114">
        <f>SUM(FraudData[[#This Row],[Amount Risk]:[Merchant Risk]])</f>
        <v>2</v>
      </c>
      <c r="S5114" t="str" cm="1">
        <f t="array" ref="S5114">_xlfn.IFS(FraudData[[#This Row],[Fraud Risk Score]]&gt;=8,"High Risk",FraudData[[#This Row],[Fraud Risk Score]]&gt;=6,"Medium Risk",TRUE,"Low Risk")</f>
        <v>Low Risk</v>
      </c>
    </row>
    <row r="5115" spans="1:19">
      <c r="A5115">
        <v>5114</v>
      </c>
      <c r="B5115">
        <v>217.24</v>
      </c>
      <c r="C5115">
        <v>15</v>
      </c>
      <c r="D5115" t="s">
        <v>48</v>
      </c>
      <c r="E5115">
        <v>0</v>
      </c>
      <c r="F5115">
        <v>0</v>
      </c>
      <c r="G5115">
        <v>73</v>
      </c>
      <c r="H5115">
        <v>2</v>
      </c>
      <c r="I5115">
        <v>19</v>
      </c>
      <c r="J5115">
        <v>0</v>
      </c>
      <c r="K5115">
        <f>_xlfn.XLOOKUP(FraudData[[#This Row],[amount]],AmountRules[Amount Min],AmountRules[Risk Points],,-1)</f>
        <v>0</v>
      </c>
      <c r="L5115">
        <f>_xlfn.XLOOKUP(FraudData[[#This Row],[transaction_hour]],TimeRules[Hour Min],TimeRules[Risk Points],,-1)</f>
        <v>0</v>
      </c>
      <c r="M5115">
        <f>_xlfn.XLOOKUP(FraudData[[#This Row],[foreign_transaction]],ForeignRules[Foreign Transaction],ForeignRules[Risk Points],0)</f>
        <v>0</v>
      </c>
      <c r="N5115">
        <f>_xlfn.XLOOKUP(FraudData[[#This Row],[location_mismatch]],Table10[Location Mismatch],Table10[Risk Points],0)</f>
        <v>0</v>
      </c>
      <c r="O5115">
        <f>_xlfn.XLOOKUP(FraudData[[#This Row],[device_trust_score]],DeviceRules[Device Min],DeviceRules[Risk Points],,-1)</f>
        <v>0</v>
      </c>
      <c r="P5115">
        <f>_xlfn.XLOOKUP(FraudData[[#This Row],[velocity_last_24h]],VelocityRules[Velocity Min],VelocityRules[Risk Points],,-1)</f>
        <v>0</v>
      </c>
      <c r="Q5115">
        <f>_xlfn.XLOOKUP(FraudData[[#This Row],[merchant_category]],MerchantRules[Merchant Category],MerchantRules[Risk Points],0)</f>
        <v>0</v>
      </c>
      <c r="R5115">
        <f>SUM(FraudData[[#This Row],[Amount Risk]:[Merchant Risk]])</f>
        <v>0</v>
      </c>
      <c r="S5115" t="str" cm="1">
        <f t="array" ref="S5115">_xlfn.IFS(FraudData[[#This Row],[Fraud Risk Score]]&gt;=8,"High Risk",FraudData[[#This Row],[Fraud Risk Score]]&gt;=6,"Medium Risk",TRUE,"Low Risk")</f>
        <v>Low Risk</v>
      </c>
    </row>
    <row r="5116" spans="1:19">
      <c r="A5116">
        <v>5115</v>
      </c>
      <c r="B5116">
        <v>60.44</v>
      </c>
      <c r="C5116">
        <v>9</v>
      </c>
      <c r="D5116" t="s">
        <v>49</v>
      </c>
      <c r="E5116">
        <v>1</v>
      </c>
      <c r="F5116">
        <v>0</v>
      </c>
      <c r="G5116">
        <v>55</v>
      </c>
      <c r="H5116">
        <v>2</v>
      </c>
      <c r="I5116">
        <v>24</v>
      </c>
      <c r="J5116">
        <v>0</v>
      </c>
      <c r="K5116">
        <f>_xlfn.XLOOKUP(FraudData[[#This Row],[amount]],AmountRules[Amount Min],AmountRules[Risk Points],,-1)</f>
        <v>0</v>
      </c>
      <c r="L5116">
        <f>_xlfn.XLOOKUP(FraudData[[#This Row],[transaction_hour]],TimeRules[Hour Min],TimeRules[Risk Points],,-1)</f>
        <v>0</v>
      </c>
      <c r="M5116">
        <f>_xlfn.XLOOKUP(FraudData[[#This Row],[foreign_transaction]],ForeignRules[Foreign Transaction],ForeignRules[Risk Points],0)</f>
        <v>3</v>
      </c>
      <c r="N5116">
        <f>_xlfn.XLOOKUP(FraudData[[#This Row],[location_mismatch]],Table10[Location Mismatch],Table10[Risk Points],0)</f>
        <v>0</v>
      </c>
      <c r="O5116">
        <f>_xlfn.XLOOKUP(FraudData[[#This Row],[device_trust_score]],DeviceRules[Device Min],DeviceRules[Risk Points],,-1)</f>
        <v>1</v>
      </c>
      <c r="P5116">
        <f>_xlfn.XLOOKUP(FraudData[[#This Row],[velocity_last_24h]],VelocityRules[Velocity Min],VelocityRules[Risk Points],,-1)</f>
        <v>0</v>
      </c>
      <c r="Q5116">
        <f>_xlfn.XLOOKUP(FraudData[[#This Row],[merchant_category]],MerchantRules[Merchant Category],MerchantRules[Risk Points],0)</f>
        <v>1</v>
      </c>
      <c r="R5116">
        <f>SUM(FraudData[[#This Row],[Amount Risk]:[Merchant Risk]])</f>
        <v>5</v>
      </c>
      <c r="S5116" t="str" cm="1">
        <f t="array" ref="S5116">_xlfn.IFS(FraudData[[#This Row],[Fraud Risk Score]]&gt;=8,"High Risk",FraudData[[#This Row],[Fraud Risk Score]]&gt;=6,"Medium Risk",TRUE,"Low Risk")</f>
        <v>Low Risk</v>
      </c>
    </row>
    <row r="5117" spans="1:19">
      <c r="A5117">
        <v>5116</v>
      </c>
      <c r="B5117">
        <v>179.34</v>
      </c>
      <c r="C5117">
        <v>20</v>
      </c>
      <c r="D5117" t="s">
        <v>50</v>
      </c>
      <c r="E5117">
        <v>0</v>
      </c>
      <c r="F5117">
        <v>0</v>
      </c>
      <c r="G5117">
        <v>33</v>
      </c>
      <c r="H5117">
        <v>0</v>
      </c>
      <c r="I5117">
        <v>22</v>
      </c>
      <c r="J5117">
        <v>0</v>
      </c>
      <c r="K5117">
        <f>_xlfn.XLOOKUP(FraudData[[#This Row],[amount]],AmountRules[Amount Min],AmountRules[Risk Points],,-1)</f>
        <v>0</v>
      </c>
      <c r="L5117">
        <f>_xlfn.XLOOKUP(FraudData[[#This Row],[transaction_hour]],TimeRules[Hour Min],TimeRules[Risk Points],,-1)</f>
        <v>0</v>
      </c>
      <c r="M5117">
        <f>_xlfn.XLOOKUP(FraudData[[#This Row],[foreign_transaction]],ForeignRules[Foreign Transaction],ForeignRules[Risk Points],0)</f>
        <v>0</v>
      </c>
      <c r="N5117">
        <f>_xlfn.XLOOKUP(FraudData[[#This Row],[location_mismatch]],Table10[Location Mismatch],Table10[Risk Points],0)</f>
        <v>0</v>
      </c>
      <c r="O5117">
        <f>_xlfn.XLOOKUP(FraudData[[#This Row],[device_trust_score]],DeviceRules[Device Min],DeviceRules[Risk Points],,-1)</f>
        <v>2</v>
      </c>
      <c r="P5117">
        <f>_xlfn.XLOOKUP(FraudData[[#This Row],[velocity_last_24h]],VelocityRules[Velocity Min],VelocityRules[Risk Points],,-1)</f>
        <v>0</v>
      </c>
      <c r="Q5117">
        <f>_xlfn.XLOOKUP(FraudData[[#This Row],[merchant_category]],MerchantRules[Merchant Category],MerchantRules[Risk Points],0)</f>
        <v>0</v>
      </c>
      <c r="R5117">
        <f>SUM(FraudData[[#This Row],[Amount Risk]:[Merchant Risk]])</f>
        <v>2</v>
      </c>
      <c r="S5117" t="str" cm="1">
        <f t="array" ref="S5117">_xlfn.IFS(FraudData[[#This Row],[Fraud Risk Score]]&gt;=8,"High Risk",FraudData[[#This Row],[Fraud Risk Score]]&gt;=6,"Medium Risk",TRUE,"Low Risk")</f>
        <v>Low Risk</v>
      </c>
    </row>
    <row r="5118" spans="1:19">
      <c r="A5118">
        <v>5117</v>
      </c>
      <c r="B5118">
        <v>109.47</v>
      </c>
      <c r="C5118">
        <v>1</v>
      </c>
      <c r="D5118" t="s">
        <v>49</v>
      </c>
      <c r="E5118">
        <v>0</v>
      </c>
      <c r="F5118">
        <v>0</v>
      </c>
      <c r="G5118">
        <v>51</v>
      </c>
      <c r="H5118">
        <v>0</v>
      </c>
      <c r="I5118">
        <v>42</v>
      </c>
      <c r="J5118">
        <v>0</v>
      </c>
      <c r="K5118">
        <f>_xlfn.XLOOKUP(FraudData[[#This Row],[amount]],AmountRules[Amount Min],AmountRules[Risk Points],,-1)</f>
        <v>0</v>
      </c>
      <c r="L5118">
        <f>_xlfn.XLOOKUP(FraudData[[#This Row],[transaction_hour]],TimeRules[Hour Min],TimeRules[Risk Points],,-1)</f>
        <v>3</v>
      </c>
      <c r="M5118">
        <f>_xlfn.XLOOKUP(FraudData[[#This Row],[foreign_transaction]],ForeignRules[Foreign Transaction],ForeignRules[Risk Points],0)</f>
        <v>0</v>
      </c>
      <c r="N5118">
        <f>_xlfn.XLOOKUP(FraudData[[#This Row],[location_mismatch]],Table10[Location Mismatch],Table10[Risk Points],0)</f>
        <v>0</v>
      </c>
      <c r="O5118">
        <f>_xlfn.XLOOKUP(FraudData[[#This Row],[device_trust_score]],DeviceRules[Device Min],DeviceRules[Risk Points],,-1)</f>
        <v>1</v>
      </c>
      <c r="P5118">
        <f>_xlfn.XLOOKUP(FraudData[[#This Row],[velocity_last_24h]],VelocityRules[Velocity Min],VelocityRules[Risk Points],,-1)</f>
        <v>0</v>
      </c>
      <c r="Q5118">
        <f>_xlfn.XLOOKUP(FraudData[[#This Row],[merchant_category]],MerchantRules[Merchant Category],MerchantRules[Risk Points],0)</f>
        <v>1</v>
      </c>
      <c r="R5118">
        <f>SUM(FraudData[[#This Row],[Amount Risk]:[Merchant Risk]])</f>
        <v>5</v>
      </c>
      <c r="S5118" t="str" cm="1">
        <f t="array" ref="S5118">_xlfn.IFS(FraudData[[#This Row],[Fraud Risk Score]]&gt;=8,"High Risk",FraudData[[#This Row],[Fraud Risk Score]]&gt;=6,"Medium Risk",TRUE,"Low Risk")</f>
        <v>Low Risk</v>
      </c>
    </row>
    <row r="5119" spans="1:19">
      <c r="A5119">
        <v>5118</v>
      </c>
      <c r="B5119">
        <v>118.41</v>
      </c>
      <c r="C5119">
        <v>1</v>
      </c>
      <c r="D5119" t="s">
        <v>50</v>
      </c>
      <c r="E5119">
        <v>0</v>
      </c>
      <c r="F5119">
        <v>0</v>
      </c>
      <c r="G5119">
        <v>77</v>
      </c>
      <c r="H5119">
        <v>4</v>
      </c>
      <c r="I5119">
        <v>59</v>
      </c>
      <c r="J5119">
        <v>0</v>
      </c>
      <c r="K5119">
        <f>_xlfn.XLOOKUP(FraudData[[#This Row],[amount]],AmountRules[Amount Min],AmountRules[Risk Points],,-1)</f>
        <v>0</v>
      </c>
      <c r="L5119">
        <f>_xlfn.XLOOKUP(FraudData[[#This Row],[transaction_hour]],TimeRules[Hour Min],TimeRules[Risk Points],,-1)</f>
        <v>3</v>
      </c>
      <c r="M5119">
        <f>_xlfn.XLOOKUP(FraudData[[#This Row],[foreign_transaction]],ForeignRules[Foreign Transaction],ForeignRules[Risk Points],0)</f>
        <v>0</v>
      </c>
      <c r="N5119">
        <f>_xlfn.XLOOKUP(FraudData[[#This Row],[location_mismatch]],Table10[Location Mismatch],Table10[Risk Points],0)</f>
        <v>0</v>
      </c>
      <c r="O5119">
        <f>_xlfn.XLOOKUP(FraudData[[#This Row],[device_trust_score]],DeviceRules[Device Min],DeviceRules[Risk Points],,-1)</f>
        <v>0</v>
      </c>
      <c r="P5119">
        <f>_xlfn.XLOOKUP(FraudData[[#This Row],[velocity_last_24h]],VelocityRules[Velocity Min],VelocityRules[Risk Points],,-1)</f>
        <v>0</v>
      </c>
      <c r="Q5119">
        <f>_xlfn.XLOOKUP(FraudData[[#This Row],[merchant_category]],MerchantRules[Merchant Category],MerchantRules[Risk Points],0)</f>
        <v>0</v>
      </c>
      <c r="R5119">
        <f>SUM(FraudData[[#This Row],[Amount Risk]:[Merchant Risk]])</f>
        <v>3</v>
      </c>
      <c r="S5119" t="str" cm="1">
        <f t="array" ref="S5119">_xlfn.IFS(FraudData[[#This Row],[Fraud Risk Score]]&gt;=8,"High Risk",FraudData[[#This Row],[Fraud Risk Score]]&gt;=6,"Medium Risk",TRUE,"Low Risk")</f>
        <v>Low Risk</v>
      </c>
    </row>
    <row r="5120" spans="1:19">
      <c r="A5120">
        <v>5119</v>
      </c>
      <c r="B5120">
        <v>255.22</v>
      </c>
      <c r="C5120">
        <v>22</v>
      </c>
      <c r="D5120" t="s">
        <v>47</v>
      </c>
      <c r="E5120">
        <v>0</v>
      </c>
      <c r="F5120">
        <v>0</v>
      </c>
      <c r="G5120">
        <v>75</v>
      </c>
      <c r="H5120">
        <v>4</v>
      </c>
      <c r="I5120">
        <v>30</v>
      </c>
      <c r="J5120">
        <v>0</v>
      </c>
      <c r="K5120">
        <f>_xlfn.XLOOKUP(FraudData[[#This Row],[amount]],AmountRules[Amount Min],AmountRules[Risk Points],,-1)</f>
        <v>0</v>
      </c>
      <c r="L5120">
        <f>_xlfn.XLOOKUP(FraudData[[#This Row],[transaction_hour]],TimeRules[Hour Min],TimeRules[Risk Points],,-1)</f>
        <v>0</v>
      </c>
      <c r="M5120">
        <f>_xlfn.XLOOKUP(FraudData[[#This Row],[foreign_transaction]],ForeignRules[Foreign Transaction],ForeignRules[Risk Points],0)</f>
        <v>0</v>
      </c>
      <c r="N5120">
        <f>_xlfn.XLOOKUP(FraudData[[#This Row],[location_mismatch]],Table10[Location Mismatch],Table10[Risk Points],0)</f>
        <v>0</v>
      </c>
      <c r="O5120">
        <f>_xlfn.XLOOKUP(FraudData[[#This Row],[device_trust_score]],DeviceRules[Device Min],DeviceRules[Risk Points],,-1)</f>
        <v>0</v>
      </c>
      <c r="P5120">
        <f>_xlfn.XLOOKUP(FraudData[[#This Row],[velocity_last_24h]],VelocityRules[Velocity Min],VelocityRules[Risk Points],,-1)</f>
        <v>0</v>
      </c>
      <c r="Q5120">
        <f>_xlfn.XLOOKUP(FraudData[[#This Row],[merchant_category]],MerchantRules[Merchant Category],MerchantRules[Risk Points],0)</f>
        <v>0</v>
      </c>
      <c r="R5120">
        <f>SUM(FraudData[[#This Row],[Amount Risk]:[Merchant Risk]])</f>
        <v>0</v>
      </c>
      <c r="S5120" t="str" cm="1">
        <f t="array" ref="S5120">_xlfn.IFS(FraudData[[#This Row],[Fraud Risk Score]]&gt;=8,"High Risk",FraudData[[#This Row],[Fraud Risk Score]]&gt;=6,"Medium Risk",TRUE,"Low Risk")</f>
        <v>Low Risk</v>
      </c>
    </row>
    <row r="5121" spans="1:19">
      <c r="A5121">
        <v>5120</v>
      </c>
      <c r="B5121">
        <v>59.61</v>
      </c>
      <c r="C5121">
        <v>6</v>
      </c>
      <c r="D5121" t="s">
        <v>48</v>
      </c>
      <c r="E5121">
        <v>0</v>
      </c>
      <c r="F5121">
        <v>0</v>
      </c>
      <c r="G5121">
        <v>96</v>
      </c>
      <c r="H5121">
        <v>1</v>
      </c>
      <c r="I5121">
        <v>29</v>
      </c>
      <c r="J5121">
        <v>0</v>
      </c>
      <c r="K5121">
        <f>_xlfn.XLOOKUP(FraudData[[#This Row],[amount]],AmountRules[Amount Min],AmountRules[Risk Points],,-1)</f>
        <v>0</v>
      </c>
      <c r="L5121">
        <f>_xlfn.XLOOKUP(FraudData[[#This Row],[transaction_hour]],TimeRules[Hour Min],TimeRules[Risk Points],,-1)</f>
        <v>0</v>
      </c>
      <c r="M5121">
        <f>_xlfn.XLOOKUP(FraudData[[#This Row],[foreign_transaction]],ForeignRules[Foreign Transaction],ForeignRules[Risk Points],0)</f>
        <v>0</v>
      </c>
      <c r="N5121">
        <f>_xlfn.XLOOKUP(FraudData[[#This Row],[location_mismatch]],Table10[Location Mismatch],Table10[Risk Points],0)</f>
        <v>0</v>
      </c>
      <c r="O5121">
        <f>_xlfn.XLOOKUP(FraudData[[#This Row],[device_trust_score]],DeviceRules[Device Min],DeviceRules[Risk Points],,-1)</f>
        <v>0</v>
      </c>
      <c r="P5121">
        <f>_xlfn.XLOOKUP(FraudData[[#This Row],[velocity_last_24h]],VelocityRules[Velocity Min],VelocityRules[Risk Points],,-1)</f>
        <v>0</v>
      </c>
      <c r="Q5121">
        <f>_xlfn.XLOOKUP(FraudData[[#This Row],[merchant_category]],MerchantRules[Merchant Category],MerchantRules[Risk Points],0)</f>
        <v>0</v>
      </c>
      <c r="R5121">
        <f>SUM(FraudData[[#This Row],[Amount Risk]:[Merchant Risk]])</f>
        <v>0</v>
      </c>
      <c r="S5121" t="str" cm="1">
        <f t="array" ref="S5121">_xlfn.IFS(FraudData[[#This Row],[Fraud Risk Score]]&gt;=8,"High Risk",FraudData[[#This Row],[Fraud Risk Score]]&gt;=6,"Medium Risk",TRUE,"Low Risk")</f>
        <v>Low Risk</v>
      </c>
    </row>
    <row r="5122" spans="1:19">
      <c r="A5122">
        <v>5121</v>
      </c>
      <c r="B5122">
        <v>68.900000000000006</v>
      </c>
      <c r="C5122">
        <v>5</v>
      </c>
      <c r="D5122" t="s">
        <v>48</v>
      </c>
      <c r="E5122">
        <v>0</v>
      </c>
      <c r="F5122">
        <v>0</v>
      </c>
      <c r="G5122">
        <v>51</v>
      </c>
      <c r="H5122">
        <v>3</v>
      </c>
      <c r="I5122">
        <v>22</v>
      </c>
      <c r="J5122">
        <v>0</v>
      </c>
      <c r="K5122">
        <f>_xlfn.XLOOKUP(FraudData[[#This Row],[amount]],AmountRules[Amount Min],AmountRules[Risk Points],,-1)</f>
        <v>0</v>
      </c>
      <c r="L5122">
        <f>_xlfn.XLOOKUP(FraudData[[#This Row],[transaction_hour]],TimeRules[Hour Min],TimeRules[Risk Points],,-1)</f>
        <v>0</v>
      </c>
      <c r="M5122">
        <f>_xlfn.XLOOKUP(FraudData[[#This Row],[foreign_transaction]],ForeignRules[Foreign Transaction],ForeignRules[Risk Points],0)</f>
        <v>0</v>
      </c>
      <c r="N5122">
        <f>_xlfn.XLOOKUP(FraudData[[#This Row],[location_mismatch]],Table10[Location Mismatch],Table10[Risk Points],0)</f>
        <v>0</v>
      </c>
      <c r="O5122">
        <f>_xlfn.XLOOKUP(FraudData[[#This Row],[device_trust_score]],DeviceRules[Device Min],DeviceRules[Risk Points],,-1)</f>
        <v>1</v>
      </c>
      <c r="P5122">
        <f>_xlfn.XLOOKUP(FraudData[[#This Row],[velocity_last_24h]],VelocityRules[Velocity Min],VelocityRules[Risk Points],,-1)</f>
        <v>0</v>
      </c>
      <c r="Q5122">
        <f>_xlfn.XLOOKUP(FraudData[[#This Row],[merchant_category]],MerchantRules[Merchant Category],MerchantRules[Risk Points],0)</f>
        <v>0</v>
      </c>
      <c r="R5122">
        <f>SUM(FraudData[[#This Row],[Amount Risk]:[Merchant Risk]])</f>
        <v>1</v>
      </c>
      <c r="S5122" t="str" cm="1">
        <f t="array" ref="S5122">_xlfn.IFS(FraudData[[#This Row],[Fraud Risk Score]]&gt;=8,"High Risk",FraudData[[#This Row],[Fraud Risk Score]]&gt;=6,"Medium Risk",TRUE,"Low Risk")</f>
        <v>Low Risk</v>
      </c>
    </row>
    <row r="5123" spans="1:19">
      <c r="A5123">
        <v>5122</v>
      </c>
      <c r="B5123">
        <v>465.39</v>
      </c>
      <c r="C5123">
        <v>0</v>
      </c>
      <c r="D5123" t="s">
        <v>48</v>
      </c>
      <c r="E5123">
        <v>0</v>
      </c>
      <c r="F5123">
        <v>0</v>
      </c>
      <c r="G5123">
        <v>64</v>
      </c>
      <c r="H5123">
        <v>0</v>
      </c>
      <c r="I5123">
        <v>29</v>
      </c>
      <c r="J5123">
        <v>0</v>
      </c>
      <c r="K5123">
        <f>_xlfn.XLOOKUP(FraudData[[#This Row],[amount]],AmountRules[Amount Min],AmountRules[Risk Points],,-1)</f>
        <v>0</v>
      </c>
      <c r="L5123">
        <f>_xlfn.XLOOKUP(FraudData[[#This Row],[transaction_hour]],TimeRules[Hour Min],TimeRules[Risk Points],,-1)</f>
        <v>3</v>
      </c>
      <c r="M5123">
        <f>_xlfn.XLOOKUP(FraudData[[#This Row],[foreign_transaction]],ForeignRules[Foreign Transaction],ForeignRules[Risk Points],0)</f>
        <v>0</v>
      </c>
      <c r="N5123">
        <f>_xlfn.XLOOKUP(FraudData[[#This Row],[location_mismatch]],Table10[Location Mismatch],Table10[Risk Points],0)</f>
        <v>0</v>
      </c>
      <c r="O5123">
        <f>_xlfn.XLOOKUP(FraudData[[#This Row],[device_trust_score]],DeviceRules[Device Min],DeviceRules[Risk Points],,-1)</f>
        <v>1</v>
      </c>
      <c r="P5123">
        <f>_xlfn.XLOOKUP(FraudData[[#This Row],[velocity_last_24h]],VelocityRules[Velocity Min],VelocityRules[Risk Points],,-1)</f>
        <v>0</v>
      </c>
      <c r="Q5123">
        <f>_xlfn.XLOOKUP(FraudData[[#This Row],[merchant_category]],MerchantRules[Merchant Category],MerchantRules[Risk Points],0)</f>
        <v>0</v>
      </c>
      <c r="R5123">
        <f>SUM(FraudData[[#This Row],[Amount Risk]:[Merchant Risk]])</f>
        <v>4</v>
      </c>
      <c r="S5123" t="str" cm="1">
        <f t="array" ref="S5123">_xlfn.IFS(FraudData[[#This Row],[Fraud Risk Score]]&gt;=8,"High Risk",FraudData[[#This Row],[Fraud Risk Score]]&gt;=6,"Medium Risk",TRUE,"Low Risk")</f>
        <v>Low Risk</v>
      </c>
    </row>
    <row r="5124" spans="1:19">
      <c r="A5124">
        <v>5123</v>
      </c>
      <c r="B5124">
        <v>10.42</v>
      </c>
      <c r="C5124">
        <v>11</v>
      </c>
      <c r="D5124" t="s">
        <v>50</v>
      </c>
      <c r="E5124">
        <v>0</v>
      </c>
      <c r="F5124">
        <v>0</v>
      </c>
      <c r="G5124">
        <v>86</v>
      </c>
      <c r="H5124">
        <v>1</v>
      </c>
      <c r="I5124">
        <v>35</v>
      </c>
      <c r="J5124">
        <v>0</v>
      </c>
      <c r="K5124">
        <f>_xlfn.XLOOKUP(FraudData[[#This Row],[amount]],AmountRules[Amount Min],AmountRules[Risk Points],,-1)</f>
        <v>0</v>
      </c>
      <c r="L5124">
        <f>_xlfn.XLOOKUP(FraudData[[#This Row],[transaction_hour]],TimeRules[Hour Min],TimeRules[Risk Points],,-1)</f>
        <v>0</v>
      </c>
      <c r="M5124">
        <f>_xlfn.XLOOKUP(FraudData[[#This Row],[foreign_transaction]],ForeignRules[Foreign Transaction],ForeignRules[Risk Points],0)</f>
        <v>0</v>
      </c>
      <c r="N5124">
        <f>_xlfn.XLOOKUP(FraudData[[#This Row],[location_mismatch]],Table10[Location Mismatch],Table10[Risk Points],0)</f>
        <v>0</v>
      </c>
      <c r="O5124">
        <f>_xlfn.XLOOKUP(FraudData[[#This Row],[device_trust_score]],DeviceRules[Device Min],DeviceRules[Risk Points],,-1)</f>
        <v>0</v>
      </c>
      <c r="P5124">
        <f>_xlfn.XLOOKUP(FraudData[[#This Row],[velocity_last_24h]],VelocityRules[Velocity Min],VelocityRules[Risk Points],,-1)</f>
        <v>0</v>
      </c>
      <c r="Q5124">
        <f>_xlfn.XLOOKUP(FraudData[[#This Row],[merchant_category]],MerchantRules[Merchant Category],MerchantRules[Risk Points],0)</f>
        <v>0</v>
      </c>
      <c r="R5124">
        <f>SUM(FraudData[[#This Row],[Amount Risk]:[Merchant Risk]])</f>
        <v>0</v>
      </c>
      <c r="S5124" t="str" cm="1">
        <f t="array" ref="S5124">_xlfn.IFS(FraudData[[#This Row],[Fraud Risk Score]]&gt;=8,"High Risk",FraudData[[#This Row],[Fraud Risk Score]]&gt;=6,"Medium Risk",TRUE,"Low Risk")</f>
        <v>Low Risk</v>
      </c>
    </row>
    <row r="5125" spans="1:19">
      <c r="A5125">
        <v>5124</v>
      </c>
      <c r="B5125">
        <v>119.67</v>
      </c>
      <c r="C5125">
        <v>12</v>
      </c>
      <c r="D5125" t="s">
        <v>49</v>
      </c>
      <c r="E5125">
        <v>0</v>
      </c>
      <c r="F5125">
        <v>0</v>
      </c>
      <c r="G5125">
        <v>82</v>
      </c>
      <c r="H5125">
        <v>3</v>
      </c>
      <c r="I5125">
        <v>20</v>
      </c>
      <c r="J5125">
        <v>0</v>
      </c>
      <c r="K5125">
        <f>_xlfn.XLOOKUP(FraudData[[#This Row],[amount]],AmountRules[Amount Min],AmountRules[Risk Points],,-1)</f>
        <v>0</v>
      </c>
      <c r="L5125">
        <f>_xlfn.XLOOKUP(FraudData[[#This Row],[transaction_hour]],TimeRules[Hour Min],TimeRules[Risk Points],,-1)</f>
        <v>0</v>
      </c>
      <c r="M5125">
        <f>_xlfn.XLOOKUP(FraudData[[#This Row],[foreign_transaction]],ForeignRules[Foreign Transaction],ForeignRules[Risk Points],0)</f>
        <v>0</v>
      </c>
      <c r="N5125">
        <f>_xlfn.XLOOKUP(FraudData[[#This Row],[location_mismatch]],Table10[Location Mismatch],Table10[Risk Points],0)</f>
        <v>0</v>
      </c>
      <c r="O5125">
        <f>_xlfn.XLOOKUP(FraudData[[#This Row],[device_trust_score]],DeviceRules[Device Min],DeviceRules[Risk Points],,-1)</f>
        <v>0</v>
      </c>
      <c r="P5125">
        <f>_xlfn.XLOOKUP(FraudData[[#This Row],[velocity_last_24h]],VelocityRules[Velocity Min],VelocityRules[Risk Points],,-1)</f>
        <v>0</v>
      </c>
      <c r="Q5125">
        <f>_xlfn.XLOOKUP(FraudData[[#This Row],[merchant_category]],MerchantRules[Merchant Category],MerchantRules[Risk Points],0)</f>
        <v>1</v>
      </c>
      <c r="R5125">
        <f>SUM(FraudData[[#This Row],[Amount Risk]:[Merchant Risk]])</f>
        <v>1</v>
      </c>
      <c r="S5125" t="str" cm="1">
        <f t="array" ref="S5125">_xlfn.IFS(FraudData[[#This Row],[Fraud Risk Score]]&gt;=8,"High Risk",FraudData[[#This Row],[Fraud Risk Score]]&gt;=6,"Medium Risk",TRUE,"Low Risk")</f>
        <v>Low Risk</v>
      </c>
    </row>
    <row r="5126" spans="1:19">
      <c r="A5126">
        <v>5125</v>
      </c>
      <c r="B5126">
        <v>439.12</v>
      </c>
      <c r="C5126">
        <v>11</v>
      </c>
      <c r="D5126" t="s">
        <v>50</v>
      </c>
      <c r="E5126">
        <v>0</v>
      </c>
      <c r="F5126">
        <v>0</v>
      </c>
      <c r="G5126">
        <v>39</v>
      </c>
      <c r="H5126">
        <v>5</v>
      </c>
      <c r="I5126">
        <v>21</v>
      </c>
      <c r="J5126">
        <v>0</v>
      </c>
      <c r="K5126">
        <f>_xlfn.XLOOKUP(FraudData[[#This Row],[amount]],AmountRules[Amount Min],AmountRules[Risk Points],,-1)</f>
        <v>0</v>
      </c>
      <c r="L5126">
        <f>_xlfn.XLOOKUP(FraudData[[#This Row],[transaction_hour]],TimeRules[Hour Min],TimeRules[Risk Points],,-1)</f>
        <v>0</v>
      </c>
      <c r="M5126">
        <f>_xlfn.XLOOKUP(FraudData[[#This Row],[foreign_transaction]],ForeignRules[Foreign Transaction],ForeignRules[Risk Points],0)</f>
        <v>0</v>
      </c>
      <c r="N5126">
        <f>_xlfn.XLOOKUP(FraudData[[#This Row],[location_mismatch]],Table10[Location Mismatch],Table10[Risk Points],0)</f>
        <v>0</v>
      </c>
      <c r="O5126">
        <f>_xlfn.XLOOKUP(FraudData[[#This Row],[device_trust_score]],DeviceRules[Device Min],DeviceRules[Risk Points],,-1)</f>
        <v>2</v>
      </c>
      <c r="P5126">
        <f>_xlfn.XLOOKUP(FraudData[[#This Row],[velocity_last_24h]],VelocityRules[Velocity Min],VelocityRules[Risk Points],,-1)</f>
        <v>3</v>
      </c>
      <c r="Q5126">
        <f>_xlfn.XLOOKUP(FraudData[[#This Row],[merchant_category]],MerchantRules[Merchant Category],MerchantRules[Risk Points],0)</f>
        <v>0</v>
      </c>
      <c r="R5126">
        <f>SUM(FraudData[[#This Row],[Amount Risk]:[Merchant Risk]])</f>
        <v>5</v>
      </c>
      <c r="S5126" t="str" cm="1">
        <f t="array" ref="S5126">_xlfn.IFS(FraudData[[#This Row],[Fraud Risk Score]]&gt;=8,"High Risk",FraudData[[#This Row],[Fraud Risk Score]]&gt;=6,"Medium Risk",TRUE,"Low Risk")</f>
        <v>Low Risk</v>
      </c>
    </row>
    <row r="5127" spans="1:19">
      <c r="A5127">
        <v>5126</v>
      </c>
      <c r="B5127">
        <v>169.66</v>
      </c>
      <c r="C5127">
        <v>18</v>
      </c>
      <c r="D5127" t="s">
        <v>48</v>
      </c>
      <c r="E5127">
        <v>0</v>
      </c>
      <c r="F5127">
        <v>0</v>
      </c>
      <c r="G5127">
        <v>63</v>
      </c>
      <c r="H5127">
        <v>3</v>
      </c>
      <c r="I5127">
        <v>60</v>
      </c>
      <c r="J5127">
        <v>0</v>
      </c>
      <c r="K5127">
        <f>_xlfn.XLOOKUP(FraudData[[#This Row],[amount]],AmountRules[Amount Min],AmountRules[Risk Points],,-1)</f>
        <v>0</v>
      </c>
      <c r="L5127">
        <f>_xlfn.XLOOKUP(FraudData[[#This Row],[transaction_hour]],TimeRules[Hour Min],TimeRules[Risk Points],,-1)</f>
        <v>0</v>
      </c>
      <c r="M5127">
        <f>_xlfn.XLOOKUP(FraudData[[#This Row],[foreign_transaction]],ForeignRules[Foreign Transaction],ForeignRules[Risk Points],0)</f>
        <v>0</v>
      </c>
      <c r="N5127">
        <f>_xlfn.XLOOKUP(FraudData[[#This Row],[location_mismatch]],Table10[Location Mismatch],Table10[Risk Points],0)</f>
        <v>0</v>
      </c>
      <c r="O5127">
        <f>_xlfn.XLOOKUP(FraudData[[#This Row],[device_trust_score]],DeviceRules[Device Min],DeviceRules[Risk Points],,-1)</f>
        <v>1</v>
      </c>
      <c r="P5127">
        <f>_xlfn.XLOOKUP(FraudData[[#This Row],[velocity_last_24h]],VelocityRules[Velocity Min],VelocityRules[Risk Points],,-1)</f>
        <v>0</v>
      </c>
      <c r="Q5127">
        <f>_xlfn.XLOOKUP(FraudData[[#This Row],[merchant_category]],MerchantRules[Merchant Category],MerchantRules[Risk Points],0)</f>
        <v>0</v>
      </c>
      <c r="R5127">
        <f>SUM(FraudData[[#This Row],[Amount Risk]:[Merchant Risk]])</f>
        <v>1</v>
      </c>
      <c r="S5127" t="str" cm="1">
        <f t="array" ref="S5127">_xlfn.IFS(FraudData[[#This Row],[Fraud Risk Score]]&gt;=8,"High Risk",FraudData[[#This Row],[Fraud Risk Score]]&gt;=6,"Medium Risk",TRUE,"Low Risk")</f>
        <v>Low Risk</v>
      </c>
    </row>
    <row r="5128" spans="1:19">
      <c r="A5128">
        <v>5127</v>
      </c>
      <c r="B5128">
        <v>142.30000000000001</v>
      </c>
      <c r="C5128">
        <v>8</v>
      </c>
      <c r="D5128" t="s">
        <v>48</v>
      </c>
      <c r="E5128">
        <v>0</v>
      </c>
      <c r="F5128">
        <v>0</v>
      </c>
      <c r="G5128">
        <v>94</v>
      </c>
      <c r="H5128">
        <v>1</v>
      </c>
      <c r="I5128">
        <v>36</v>
      </c>
      <c r="J5128">
        <v>0</v>
      </c>
      <c r="K5128">
        <f>_xlfn.XLOOKUP(FraudData[[#This Row],[amount]],AmountRules[Amount Min],AmountRules[Risk Points],,-1)</f>
        <v>0</v>
      </c>
      <c r="L5128">
        <f>_xlfn.XLOOKUP(FraudData[[#This Row],[transaction_hour]],TimeRules[Hour Min],TimeRules[Risk Points],,-1)</f>
        <v>0</v>
      </c>
      <c r="M5128">
        <f>_xlfn.XLOOKUP(FraudData[[#This Row],[foreign_transaction]],ForeignRules[Foreign Transaction],ForeignRules[Risk Points],0)</f>
        <v>0</v>
      </c>
      <c r="N5128">
        <f>_xlfn.XLOOKUP(FraudData[[#This Row],[location_mismatch]],Table10[Location Mismatch],Table10[Risk Points],0)</f>
        <v>0</v>
      </c>
      <c r="O5128">
        <f>_xlfn.XLOOKUP(FraudData[[#This Row],[device_trust_score]],DeviceRules[Device Min],DeviceRules[Risk Points],,-1)</f>
        <v>0</v>
      </c>
      <c r="P5128">
        <f>_xlfn.XLOOKUP(FraudData[[#This Row],[velocity_last_24h]],VelocityRules[Velocity Min],VelocityRules[Risk Points],,-1)</f>
        <v>0</v>
      </c>
      <c r="Q5128">
        <f>_xlfn.XLOOKUP(FraudData[[#This Row],[merchant_category]],MerchantRules[Merchant Category],MerchantRules[Risk Points],0)</f>
        <v>0</v>
      </c>
      <c r="R5128">
        <f>SUM(FraudData[[#This Row],[Amount Risk]:[Merchant Risk]])</f>
        <v>0</v>
      </c>
      <c r="S5128" t="str" cm="1">
        <f t="array" ref="S5128">_xlfn.IFS(FraudData[[#This Row],[Fraud Risk Score]]&gt;=8,"High Risk",FraudData[[#This Row],[Fraud Risk Score]]&gt;=6,"Medium Risk",TRUE,"Low Risk")</f>
        <v>Low Risk</v>
      </c>
    </row>
    <row r="5129" spans="1:19">
      <c r="A5129">
        <v>5128</v>
      </c>
      <c r="B5129">
        <v>51.72</v>
      </c>
      <c r="C5129">
        <v>9</v>
      </c>
      <c r="D5129" t="s">
        <v>48</v>
      </c>
      <c r="E5129">
        <v>0</v>
      </c>
      <c r="F5129">
        <v>0</v>
      </c>
      <c r="G5129">
        <v>32</v>
      </c>
      <c r="H5129">
        <v>2</v>
      </c>
      <c r="I5129">
        <v>38</v>
      </c>
      <c r="J5129">
        <v>0</v>
      </c>
      <c r="K5129">
        <f>_xlfn.XLOOKUP(FraudData[[#This Row],[amount]],AmountRules[Amount Min],AmountRules[Risk Points],,-1)</f>
        <v>0</v>
      </c>
      <c r="L5129">
        <f>_xlfn.XLOOKUP(FraudData[[#This Row],[transaction_hour]],TimeRules[Hour Min],TimeRules[Risk Points],,-1)</f>
        <v>0</v>
      </c>
      <c r="M5129">
        <f>_xlfn.XLOOKUP(FraudData[[#This Row],[foreign_transaction]],ForeignRules[Foreign Transaction],ForeignRules[Risk Points],0)</f>
        <v>0</v>
      </c>
      <c r="N5129">
        <f>_xlfn.XLOOKUP(FraudData[[#This Row],[location_mismatch]],Table10[Location Mismatch],Table10[Risk Points],0)</f>
        <v>0</v>
      </c>
      <c r="O5129">
        <f>_xlfn.XLOOKUP(FraudData[[#This Row],[device_trust_score]],DeviceRules[Device Min],DeviceRules[Risk Points],,-1)</f>
        <v>2</v>
      </c>
      <c r="P5129">
        <f>_xlfn.XLOOKUP(FraudData[[#This Row],[velocity_last_24h]],VelocityRules[Velocity Min],VelocityRules[Risk Points],,-1)</f>
        <v>0</v>
      </c>
      <c r="Q5129">
        <f>_xlfn.XLOOKUP(FraudData[[#This Row],[merchant_category]],MerchantRules[Merchant Category],MerchantRules[Risk Points],0)</f>
        <v>0</v>
      </c>
      <c r="R5129">
        <f>SUM(FraudData[[#This Row],[Amount Risk]:[Merchant Risk]])</f>
        <v>2</v>
      </c>
      <c r="S5129" t="str" cm="1">
        <f t="array" ref="S5129">_xlfn.IFS(FraudData[[#This Row],[Fraud Risk Score]]&gt;=8,"High Risk",FraudData[[#This Row],[Fraud Risk Score]]&gt;=6,"Medium Risk",TRUE,"Low Risk")</f>
        <v>Low Risk</v>
      </c>
    </row>
    <row r="5130" spans="1:19">
      <c r="A5130">
        <v>5129</v>
      </c>
      <c r="B5130">
        <v>75.69</v>
      </c>
      <c r="C5130">
        <v>16</v>
      </c>
      <c r="D5130" t="s">
        <v>48</v>
      </c>
      <c r="E5130">
        <v>0</v>
      </c>
      <c r="F5130">
        <v>0</v>
      </c>
      <c r="G5130">
        <v>59</v>
      </c>
      <c r="H5130">
        <v>2</v>
      </c>
      <c r="I5130">
        <v>42</v>
      </c>
      <c r="J5130">
        <v>0</v>
      </c>
      <c r="K5130">
        <f>_xlfn.XLOOKUP(FraudData[[#This Row],[amount]],AmountRules[Amount Min],AmountRules[Risk Points],,-1)</f>
        <v>0</v>
      </c>
      <c r="L5130">
        <f>_xlfn.XLOOKUP(FraudData[[#This Row],[transaction_hour]],TimeRules[Hour Min],TimeRules[Risk Points],,-1)</f>
        <v>0</v>
      </c>
      <c r="M5130">
        <f>_xlfn.XLOOKUP(FraudData[[#This Row],[foreign_transaction]],ForeignRules[Foreign Transaction],ForeignRules[Risk Points],0)</f>
        <v>0</v>
      </c>
      <c r="N5130">
        <f>_xlfn.XLOOKUP(FraudData[[#This Row],[location_mismatch]],Table10[Location Mismatch],Table10[Risk Points],0)</f>
        <v>0</v>
      </c>
      <c r="O5130">
        <f>_xlfn.XLOOKUP(FraudData[[#This Row],[device_trust_score]],DeviceRules[Device Min],DeviceRules[Risk Points],,-1)</f>
        <v>1</v>
      </c>
      <c r="P5130">
        <f>_xlfn.XLOOKUP(FraudData[[#This Row],[velocity_last_24h]],VelocityRules[Velocity Min],VelocityRules[Risk Points],,-1)</f>
        <v>0</v>
      </c>
      <c r="Q5130">
        <f>_xlfn.XLOOKUP(FraudData[[#This Row],[merchant_category]],MerchantRules[Merchant Category],MerchantRules[Risk Points],0)</f>
        <v>0</v>
      </c>
      <c r="R5130">
        <f>SUM(FraudData[[#This Row],[Amount Risk]:[Merchant Risk]])</f>
        <v>1</v>
      </c>
      <c r="S5130" t="str" cm="1">
        <f t="array" ref="S5130">_xlfn.IFS(FraudData[[#This Row],[Fraud Risk Score]]&gt;=8,"High Risk",FraudData[[#This Row],[Fraud Risk Score]]&gt;=6,"Medium Risk",TRUE,"Low Risk")</f>
        <v>Low Risk</v>
      </c>
    </row>
    <row r="5131" spans="1:19">
      <c r="A5131">
        <v>5130</v>
      </c>
      <c r="B5131">
        <v>343.96</v>
      </c>
      <c r="C5131">
        <v>17</v>
      </c>
      <c r="D5131" t="s">
        <v>47</v>
      </c>
      <c r="E5131">
        <v>0</v>
      </c>
      <c r="F5131">
        <v>0</v>
      </c>
      <c r="G5131">
        <v>87</v>
      </c>
      <c r="H5131">
        <v>3</v>
      </c>
      <c r="I5131">
        <v>20</v>
      </c>
      <c r="J5131">
        <v>0</v>
      </c>
      <c r="K5131">
        <f>_xlfn.XLOOKUP(FraudData[[#This Row],[amount]],AmountRules[Amount Min],AmountRules[Risk Points],,-1)</f>
        <v>0</v>
      </c>
      <c r="L5131">
        <f>_xlfn.XLOOKUP(FraudData[[#This Row],[transaction_hour]],TimeRules[Hour Min],TimeRules[Risk Points],,-1)</f>
        <v>0</v>
      </c>
      <c r="M5131">
        <f>_xlfn.XLOOKUP(FraudData[[#This Row],[foreign_transaction]],ForeignRules[Foreign Transaction],ForeignRules[Risk Points],0)</f>
        <v>0</v>
      </c>
      <c r="N5131">
        <f>_xlfn.XLOOKUP(FraudData[[#This Row],[location_mismatch]],Table10[Location Mismatch],Table10[Risk Points],0)</f>
        <v>0</v>
      </c>
      <c r="O5131">
        <f>_xlfn.XLOOKUP(FraudData[[#This Row],[device_trust_score]],DeviceRules[Device Min],DeviceRules[Risk Points],,-1)</f>
        <v>0</v>
      </c>
      <c r="P5131">
        <f>_xlfn.XLOOKUP(FraudData[[#This Row],[velocity_last_24h]],VelocityRules[Velocity Min],VelocityRules[Risk Points],,-1)</f>
        <v>0</v>
      </c>
      <c r="Q5131">
        <f>_xlfn.XLOOKUP(FraudData[[#This Row],[merchant_category]],MerchantRules[Merchant Category],MerchantRules[Risk Points],0)</f>
        <v>0</v>
      </c>
      <c r="R5131">
        <f>SUM(FraudData[[#This Row],[Amount Risk]:[Merchant Risk]])</f>
        <v>0</v>
      </c>
      <c r="S5131" t="str" cm="1">
        <f t="array" ref="S5131">_xlfn.IFS(FraudData[[#This Row],[Fraud Risk Score]]&gt;=8,"High Risk",FraudData[[#This Row],[Fraud Risk Score]]&gt;=6,"Medium Risk",TRUE,"Low Risk")</f>
        <v>Low Risk</v>
      </c>
    </row>
    <row r="5132" spans="1:19">
      <c r="A5132">
        <v>5131</v>
      </c>
      <c r="B5132">
        <v>147.46</v>
      </c>
      <c r="C5132">
        <v>7</v>
      </c>
      <c r="D5132" t="s">
        <v>48</v>
      </c>
      <c r="E5132">
        <v>0</v>
      </c>
      <c r="F5132">
        <v>0</v>
      </c>
      <c r="G5132">
        <v>55</v>
      </c>
      <c r="H5132">
        <v>3</v>
      </c>
      <c r="I5132">
        <v>24</v>
      </c>
      <c r="J5132">
        <v>0</v>
      </c>
      <c r="K5132">
        <f>_xlfn.XLOOKUP(FraudData[[#This Row],[amount]],AmountRules[Amount Min],AmountRules[Risk Points],,-1)</f>
        <v>0</v>
      </c>
      <c r="L5132">
        <f>_xlfn.XLOOKUP(FraudData[[#This Row],[transaction_hour]],TimeRules[Hour Min],TimeRules[Risk Points],,-1)</f>
        <v>0</v>
      </c>
      <c r="M5132">
        <f>_xlfn.XLOOKUP(FraudData[[#This Row],[foreign_transaction]],ForeignRules[Foreign Transaction],ForeignRules[Risk Points],0)</f>
        <v>0</v>
      </c>
      <c r="N5132">
        <f>_xlfn.XLOOKUP(FraudData[[#This Row],[location_mismatch]],Table10[Location Mismatch],Table10[Risk Points],0)</f>
        <v>0</v>
      </c>
      <c r="O5132">
        <f>_xlfn.XLOOKUP(FraudData[[#This Row],[device_trust_score]],DeviceRules[Device Min],DeviceRules[Risk Points],,-1)</f>
        <v>1</v>
      </c>
      <c r="P5132">
        <f>_xlfn.XLOOKUP(FraudData[[#This Row],[velocity_last_24h]],VelocityRules[Velocity Min],VelocityRules[Risk Points],,-1)</f>
        <v>0</v>
      </c>
      <c r="Q5132">
        <f>_xlfn.XLOOKUP(FraudData[[#This Row],[merchant_category]],MerchantRules[Merchant Category],MerchantRules[Risk Points],0)</f>
        <v>0</v>
      </c>
      <c r="R5132">
        <f>SUM(FraudData[[#This Row],[Amount Risk]:[Merchant Risk]])</f>
        <v>1</v>
      </c>
      <c r="S5132" t="str" cm="1">
        <f t="array" ref="S5132">_xlfn.IFS(FraudData[[#This Row],[Fraud Risk Score]]&gt;=8,"High Risk",FraudData[[#This Row],[Fraud Risk Score]]&gt;=6,"Medium Risk",TRUE,"Low Risk")</f>
        <v>Low Risk</v>
      </c>
    </row>
    <row r="5133" spans="1:19">
      <c r="A5133">
        <v>5132</v>
      </c>
      <c r="B5133">
        <v>130.15</v>
      </c>
      <c r="C5133">
        <v>6</v>
      </c>
      <c r="D5133" t="s">
        <v>50</v>
      </c>
      <c r="E5133">
        <v>0</v>
      </c>
      <c r="F5133">
        <v>0</v>
      </c>
      <c r="G5133">
        <v>66</v>
      </c>
      <c r="H5133">
        <v>0</v>
      </c>
      <c r="I5133">
        <v>26</v>
      </c>
      <c r="J5133">
        <v>0</v>
      </c>
      <c r="K5133">
        <f>_xlfn.XLOOKUP(FraudData[[#This Row],[amount]],AmountRules[Amount Min],AmountRules[Risk Points],,-1)</f>
        <v>0</v>
      </c>
      <c r="L5133">
        <f>_xlfn.XLOOKUP(FraudData[[#This Row],[transaction_hour]],TimeRules[Hour Min],TimeRules[Risk Points],,-1)</f>
        <v>0</v>
      </c>
      <c r="M5133">
        <f>_xlfn.XLOOKUP(FraudData[[#This Row],[foreign_transaction]],ForeignRules[Foreign Transaction],ForeignRules[Risk Points],0)</f>
        <v>0</v>
      </c>
      <c r="N5133">
        <f>_xlfn.XLOOKUP(FraudData[[#This Row],[location_mismatch]],Table10[Location Mismatch],Table10[Risk Points],0)</f>
        <v>0</v>
      </c>
      <c r="O5133">
        <f>_xlfn.XLOOKUP(FraudData[[#This Row],[device_trust_score]],DeviceRules[Device Min],DeviceRules[Risk Points],,-1)</f>
        <v>1</v>
      </c>
      <c r="P5133">
        <f>_xlfn.XLOOKUP(FraudData[[#This Row],[velocity_last_24h]],VelocityRules[Velocity Min],VelocityRules[Risk Points],,-1)</f>
        <v>0</v>
      </c>
      <c r="Q5133">
        <f>_xlfn.XLOOKUP(FraudData[[#This Row],[merchant_category]],MerchantRules[Merchant Category],MerchantRules[Risk Points],0)</f>
        <v>0</v>
      </c>
      <c r="R5133">
        <f>SUM(FraudData[[#This Row],[Amount Risk]:[Merchant Risk]])</f>
        <v>1</v>
      </c>
      <c r="S5133" t="str" cm="1">
        <f t="array" ref="S5133">_xlfn.IFS(FraudData[[#This Row],[Fraud Risk Score]]&gt;=8,"High Risk",FraudData[[#This Row],[Fraud Risk Score]]&gt;=6,"Medium Risk",TRUE,"Low Risk")</f>
        <v>Low Risk</v>
      </c>
    </row>
    <row r="5134" spans="1:19">
      <c r="A5134">
        <v>5133</v>
      </c>
      <c r="B5134">
        <v>18.88</v>
      </c>
      <c r="C5134">
        <v>8</v>
      </c>
      <c r="D5134" t="s">
        <v>48</v>
      </c>
      <c r="E5134">
        <v>0</v>
      </c>
      <c r="F5134">
        <v>0</v>
      </c>
      <c r="G5134">
        <v>90</v>
      </c>
      <c r="H5134">
        <v>0</v>
      </c>
      <c r="I5134">
        <v>21</v>
      </c>
      <c r="J5134">
        <v>0</v>
      </c>
      <c r="K5134">
        <f>_xlfn.XLOOKUP(FraudData[[#This Row],[amount]],AmountRules[Amount Min],AmountRules[Risk Points],,-1)</f>
        <v>0</v>
      </c>
      <c r="L5134">
        <f>_xlfn.XLOOKUP(FraudData[[#This Row],[transaction_hour]],TimeRules[Hour Min],TimeRules[Risk Points],,-1)</f>
        <v>0</v>
      </c>
      <c r="M5134">
        <f>_xlfn.XLOOKUP(FraudData[[#This Row],[foreign_transaction]],ForeignRules[Foreign Transaction],ForeignRules[Risk Points],0)</f>
        <v>0</v>
      </c>
      <c r="N5134">
        <f>_xlfn.XLOOKUP(FraudData[[#This Row],[location_mismatch]],Table10[Location Mismatch],Table10[Risk Points],0)</f>
        <v>0</v>
      </c>
      <c r="O5134">
        <f>_xlfn.XLOOKUP(FraudData[[#This Row],[device_trust_score]],DeviceRules[Device Min],DeviceRules[Risk Points],,-1)</f>
        <v>0</v>
      </c>
      <c r="P5134">
        <f>_xlfn.XLOOKUP(FraudData[[#This Row],[velocity_last_24h]],VelocityRules[Velocity Min],VelocityRules[Risk Points],,-1)</f>
        <v>0</v>
      </c>
      <c r="Q5134">
        <f>_xlfn.XLOOKUP(FraudData[[#This Row],[merchant_category]],MerchantRules[Merchant Category],MerchantRules[Risk Points],0)</f>
        <v>0</v>
      </c>
      <c r="R5134">
        <f>SUM(FraudData[[#This Row],[Amount Risk]:[Merchant Risk]])</f>
        <v>0</v>
      </c>
      <c r="S5134" t="str" cm="1">
        <f t="array" ref="S5134">_xlfn.IFS(FraudData[[#This Row],[Fraud Risk Score]]&gt;=8,"High Risk",FraudData[[#This Row],[Fraud Risk Score]]&gt;=6,"Medium Risk",TRUE,"Low Risk")</f>
        <v>Low Risk</v>
      </c>
    </row>
    <row r="5135" spans="1:19">
      <c r="A5135">
        <v>5134</v>
      </c>
      <c r="B5135">
        <v>2.91</v>
      </c>
      <c r="C5135">
        <v>9</v>
      </c>
      <c r="D5135" t="s">
        <v>46</v>
      </c>
      <c r="E5135">
        <v>0</v>
      </c>
      <c r="F5135">
        <v>0</v>
      </c>
      <c r="G5135">
        <v>65</v>
      </c>
      <c r="H5135">
        <v>2</v>
      </c>
      <c r="I5135">
        <v>40</v>
      </c>
      <c r="J5135">
        <v>0</v>
      </c>
      <c r="K5135">
        <f>_xlfn.XLOOKUP(FraudData[[#This Row],[amount]],AmountRules[Amount Min],AmountRules[Risk Points],,-1)</f>
        <v>0</v>
      </c>
      <c r="L5135">
        <f>_xlfn.XLOOKUP(FraudData[[#This Row],[transaction_hour]],TimeRules[Hour Min],TimeRules[Risk Points],,-1)</f>
        <v>0</v>
      </c>
      <c r="M5135">
        <f>_xlfn.XLOOKUP(FraudData[[#This Row],[foreign_transaction]],ForeignRules[Foreign Transaction],ForeignRules[Risk Points],0)</f>
        <v>0</v>
      </c>
      <c r="N5135">
        <f>_xlfn.XLOOKUP(FraudData[[#This Row],[location_mismatch]],Table10[Location Mismatch],Table10[Risk Points],0)</f>
        <v>0</v>
      </c>
      <c r="O5135">
        <f>_xlfn.XLOOKUP(FraudData[[#This Row],[device_trust_score]],DeviceRules[Device Min],DeviceRules[Risk Points],,-1)</f>
        <v>1</v>
      </c>
      <c r="P5135">
        <f>_xlfn.XLOOKUP(FraudData[[#This Row],[velocity_last_24h]],VelocityRules[Velocity Min],VelocityRules[Risk Points],,-1)</f>
        <v>0</v>
      </c>
      <c r="Q5135">
        <f>_xlfn.XLOOKUP(FraudData[[#This Row],[merchant_category]],MerchantRules[Merchant Category],MerchantRules[Risk Points],0)</f>
        <v>0</v>
      </c>
      <c r="R5135">
        <f>SUM(FraudData[[#This Row],[Amount Risk]:[Merchant Risk]])</f>
        <v>1</v>
      </c>
      <c r="S5135" t="str" cm="1">
        <f t="array" ref="S5135">_xlfn.IFS(FraudData[[#This Row],[Fraud Risk Score]]&gt;=8,"High Risk",FraudData[[#This Row],[Fraud Risk Score]]&gt;=6,"Medium Risk",TRUE,"Low Risk")</f>
        <v>Low Risk</v>
      </c>
    </row>
    <row r="5136" spans="1:19">
      <c r="A5136">
        <v>5135</v>
      </c>
      <c r="B5136">
        <v>596.79999999999995</v>
      </c>
      <c r="C5136">
        <v>11</v>
      </c>
      <c r="D5136" t="s">
        <v>47</v>
      </c>
      <c r="E5136">
        <v>0</v>
      </c>
      <c r="F5136">
        <v>0</v>
      </c>
      <c r="G5136">
        <v>25</v>
      </c>
      <c r="H5136">
        <v>0</v>
      </c>
      <c r="I5136">
        <v>28</v>
      </c>
      <c r="J5136">
        <v>0</v>
      </c>
      <c r="K5136">
        <f>_xlfn.XLOOKUP(FraudData[[#This Row],[amount]],AmountRules[Amount Min],AmountRules[Risk Points],,-1)</f>
        <v>1</v>
      </c>
      <c r="L5136">
        <f>_xlfn.XLOOKUP(FraudData[[#This Row],[transaction_hour]],TimeRules[Hour Min],TimeRules[Risk Points],,-1)</f>
        <v>0</v>
      </c>
      <c r="M5136">
        <f>_xlfn.XLOOKUP(FraudData[[#This Row],[foreign_transaction]],ForeignRules[Foreign Transaction],ForeignRules[Risk Points],0)</f>
        <v>0</v>
      </c>
      <c r="N5136">
        <f>_xlfn.XLOOKUP(FraudData[[#This Row],[location_mismatch]],Table10[Location Mismatch],Table10[Risk Points],0)</f>
        <v>0</v>
      </c>
      <c r="O5136">
        <f>_xlfn.XLOOKUP(FraudData[[#This Row],[device_trust_score]],DeviceRules[Device Min],DeviceRules[Risk Points],,-1)</f>
        <v>3</v>
      </c>
      <c r="P5136">
        <f>_xlfn.XLOOKUP(FraudData[[#This Row],[velocity_last_24h]],VelocityRules[Velocity Min],VelocityRules[Risk Points],,-1)</f>
        <v>0</v>
      </c>
      <c r="Q5136">
        <f>_xlfn.XLOOKUP(FraudData[[#This Row],[merchant_category]],MerchantRules[Merchant Category],MerchantRules[Risk Points],0)</f>
        <v>0</v>
      </c>
      <c r="R5136">
        <f>SUM(FraudData[[#This Row],[Amount Risk]:[Merchant Risk]])</f>
        <v>4</v>
      </c>
      <c r="S5136" t="str" cm="1">
        <f t="array" ref="S5136">_xlfn.IFS(FraudData[[#This Row],[Fraud Risk Score]]&gt;=8,"High Risk",FraudData[[#This Row],[Fraud Risk Score]]&gt;=6,"Medium Risk",TRUE,"Low Risk")</f>
        <v>Low Risk</v>
      </c>
    </row>
    <row r="5137" spans="1:19">
      <c r="A5137">
        <v>5136</v>
      </c>
      <c r="B5137">
        <v>85.17</v>
      </c>
      <c r="C5137">
        <v>14</v>
      </c>
      <c r="D5137" t="s">
        <v>48</v>
      </c>
      <c r="E5137">
        <v>0</v>
      </c>
      <c r="F5137">
        <v>0</v>
      </c>
      <c r="G5137">
        <v>98</v>
      </c>
      <c r="H5137">
        <v>3</v>
      </c>
      <c r="I5137">
        <v>36</v>
      </c>
      <c r="J5137">
        <v>0</v>
      </c>
      <c r="K5137">
        <f>_xlfn.XLOOKUP(FraudData[[#This Row],[amount]],AmountRules[Amount Min],AmountRules[Risk Points],,-1)</f>
        <v>0</v>
      </c>
      <c r="L5137">
        <f>_xlfn.XLOOKUP(FraudData[[#This Row],[transaction_hour]],TimeRules[Hour Min],TimeRules[Risk Points],,-1)</f>
        <v>0</v>
      </c>
      <c r="M5137">
        <f>_xlfn.XLOOKUP(FraudData[[#This Row],[foreign_transaction]],ForeignRules[Foreign Transaction],ForeignRules[Risk Points],0)</f>
        <v>0</v>
      </c>
      <c r="N5137">
        <f>_xlfn.XLOOKUP(FraudData[[#This Row],[location_mismatch]],Table10[Location Mismatch],Table10[Risk Points],0)</f>
        <v>0</v>
      </c>
      <c r="O5137">
        <f>_xlfn.XLOOKUP(FraudData[[#This Row],[device_trust_score]],DeviceRules[Device Min],DeviceRules[Risk Points],,-1)</f>
        <v>0</v>
      </c>
      <c r="P5137">
        <f>_xlfn.XLOOKUP(FraudData[[#This Row],[velocity_last_24h]],VelocityRules[Velocity Min],VelocityRules[Risk Points],,-1)</f>
        <v>0</v>
      </c>
      <c r="Q5137">
        <f>_xlfn.XLOOKUP(FraudData[[#This Row],[merchant_category]],MerchantRules[Merchant Category],MerchantRules[Risk Points],0)</f>
        <v>0</v>
      </c>
      <c r="R5137">
        <f>SUM(FraudData[[#This Row],[Amount Risk]:[Merchant Risk]])</f>
        <v>0</v>
      </c>
      <c r="S5137" t="str" cm="1">
        <f t="array" ref="S5137">_xlfn.IFS(FraudData[[#This Row],[Fraud Risk Score]]&gt;=8,"High Risk",FraudData[[#This Row],[Fraud Risk Score]]&gt;=6,"Medium Risk",TRUE,"Low Risk")</f>
        <v>Low Risk</v>
      </c>
    </row>
    <row r="5138" spans="1:19">
      <c r="A5138">
        <v>5137</v>
      </c>
      <c r="B5138">
        <v>166.38</v>
      </c>
      <c r="C5138">
        <v>14</v>
      </c>
      <c r="D5138" t="s">
        <v>46</v>
      </c>
      <c r="E5138">
        <v>0</v>
      </c>
      <c r="F5138">
        <v>0</v>
      </c>
      <c r="G5138">
        <v>57</v>
      </c>
      <c r="H5138">
        <v>2</v>
      </c>
      <c r="I5138">
        <v>18</v>
      </c>
      <c r="J5138">
        <v>0</v>
      </c>
      <c r="K5138">
        <f>_xlfn.XLOOKUP(FraudData[[#This Row],[amount]],AmountRules[Amount Min],AmountRules[Risk Points],,-1)</f>
        <v>0</v>
      </c>
      <c r="L5138">
        <f>_xlfn.XLOOKUP(FraudData[[#This Row],[transaction_hour]],TimeRules[Hour Min],TimeRules[Risk Points],,-1)</f>
        <v>0</v>
      </c>
      <c r="M5138">
        <f>_xlfn.XLOOKUP(FraudData[[#This Row],[foreign_transaction]],ForeignRules[Foreign Transaction],ForeignRules[Risk Points],0)</f>
        <v>0</v>
      </c>
      <c r="N5138">
        <f>_xlfn.XLOOKUP(FraudData[[#This Row],[location_mismatch]],Table10[Location Mismatch],Table10[Risk Points],0)</f>
        <v>0</v>
      </c>
      <c r="O5138">
        <f>_xlfn.XLOOKUP(FraudData[[#This Row],[device_trust_score]],DeviceRules[Device Min],DeviceRules[Risk Points],,-1)</f>
        <v>1</v>
      </c>
      <c r="P5138">
        <f>_xlfn.XLOOKUP(FraudData[[#This Row],[velocity_last_24h]],VelocityRules[Velocity Min],VelocityRules[Risk Points],,-1)</f>
        <v>0</v>
      </c>
      <c r="Q5138">
        <f>_xlfn.XLOOKUP(FraudData[[#This Row],[merchant_category]],MerchantRules[Merchant Category],MerchantRules[Risk Points],0)</f>
        <v>0</v>
      </c>
      <c r="R5138">
        <f>SUM(FraudData[[#This Row],[Amount Risk]:[Merchant Risk]])</f>
        <v>1</v>
      </c>
      <c r="S5138" t="str" cm="1">
        <f t="array" ref="S5138">_xlfn.IFS(FraudData[[#This Row],[Fraud Risk Score]]&gt;=8,"High Risk",FraudData[[#This Row],[Fraud Risk Score]]&gt;=6,"Medium Risk",TRUE,"Low Risk")</f>
        <v>Low Risk</v>
      </c>
    </row>
    <row r="5139" spans="1:19">
      <c r="A5139">
        <v>5138</v>
      </c>
      <c r="B5139">
        <v>14.95</v>
      </c>
      <c r="C5139">
        <v>3</v>
      </c>
      <c r="D5139" t="s">
        <v>50</v>
      </c>
      <c r="E5139">
        <v>0</v>
      </c>
      <c r="F5139">
        <v>0</v>
      </c>
      <c r="G5139">
        <v>61</v>
      </c>
      <c r="H5139">
        <v>3</v>
      </c>
      <c r="I5139">
        <v>21</v>
      </c>
      <c r="J5139">
        <v>0</v>
      </c>
      <c r="K5139">
        <f>_xlfn.XLOOKUP(FraudData[[#This Row],[amount]],AmountRules[Amount Min],AmountRules[Risk Points],,-1)</f>
        <v>0</v>
      </c>
      <c r="L5139">
        <f>_xlfn.XLOOKUP(FraudData[[#This Row],[transaction_hour]],TimeRules[Hour Min],TimeRules[Risk Points],,-1)</f>
        <v>3</v>
      </c>
      <c r="M5139">
        <f>_xlfn.XLOOKUP(FraudData[[#This Row],[foreign_transaction]],ForeignRules[Foreign Transaction],ForeignRules[Risk Points],0)</f>
        <v>0</v>
      </c>
      <c r="N5139">
        <f>_xlfn.XLOOKUP(FraudData[[#This Row],[location_mismatch]],Table10[Location Mismatch],Table10[Risk Points],0)</f>
        <v>0</v>
      </c>
      <c r="O5139">
        <f>_xlfn.XLOOKUP(FraudData[[#This Row],[device_trust_score]],DeviceRules[Device Min],DeviceRules[Risk Points],,-1)</f>
        <v>1</v>
      </c>
      <c r="P5139">
        <f>_xlfn.XLOOKUP(FraudData[[#This Row],[velocity_last_24h]],VelocityRules[Velocity Min],VelocityRules[Risk Points],,-1)</f>
        <v>0</v>
      </c>
      <c r="Q5139">
        <f>_xlfn.XLOOKUP(FraudData[[#This Row],[merchant_category]],MerchantRules[Merchant Category],MerchantRules[Risk Points],0)</f>
        <v>0</v>
      </c>
      <c r="R5139">
        <f>SUM(FraudData[[#This Row],[Amount Risk]:[Merchant Risk]])</f>
        <v>4</v>
      </c>
      <c r="S5139" t="str" cm="1">
        <f t="array" ref="S5139">_xlfn.IFS(FraudData[[#This Row],[Fraud Risk Score]]&gt;=8,"High Risk",FraudData[[#This Row],[Fraud Risk Score]]&gt;=6,"Medium Risk",TRUE,"Low Risk")</f>
        <v>Low Risk</v>
      </c>
    </row>
    <row r="5140" spans="1:19">
      <c r="A5140">
        <v>5139</v>
      </c>
      <c r="B5140">
        <v>206.86</v>
      </c>
      <c r="C5140">
        <v>3</v>
      </c>
      <c r="D5140" t="s">
        <v>47</v>
      </c>
      <c r="E5140">
        <v>0</v>
      </c>
      <c r="F5140">
        <v>0</v>
      </c>
      <c r="G5140">
        <v>81</v>
      </c>
      <c r="H5140">
        <v>0</v>
      </c>
      <c r="I5140">
        <v>26</v>
      </c>
      <c r="J5140">
        <v>0</v>
      </c>
      <c r="K5140">
        <f>_xlfn.XLOOKUP(FraudData[[#This Row],[amount]],AmountRules[Amount Min],AmountRules[Risk Points],,-1)</f>
        <v>0</v>
      </c>
      <c r="L5140">
        <f>_xlfn.XLOOKUP(FraudData[[#This Row],[transaction_hour]],TimeRules[Hour Min],TimeRules[Risk Points],,-1)</f>
        <v>3</v>
      </c>
      <c r="M5140">
        <f>_xlfn.XLOOKUP(FraudData[[#This Row],[foreign_transaction]],ForeignRules[Foreign Transaction],ForeignRules[Risk Points],0)</f>
        <v>0</v>
      </c>
      <c r="N5140">
        <f>_xlfn.XLOOKUP(FraudData[[#This Row],[location_mismatch]],Table10[Location Mismatch],Table10[Risk Points],0)</f>
        <v>0</v>
      </c>
      <c r="O5140">
        <f>_xlfn.XLOOKUP(FraudData[[#This Row],[device_trust_score]],DeviceRules[Device Min],DeviceRules[Risk Points],,-1)</f>
        <v>0</v>
      </c>
      <c r="P5140">
        <f>_xlfn.XLOOKUP(FraudData[[#This Row],[velocity_last_24h]],VelocityRules[Velocity Min],VelocityRules[Risk Points],,-1)</f>
        <v>0</v>
      </c>
      <c r="Q5140">
        <f>_xlfn.XLOOKUP(FraudData[[#This Row],[merchant_category]],MerchantRules[Merchant Category],MerchantRules[Risk Points],0)</f>
        <v>0</v>
      </c>
      <c r="R5140">
        <f>SUM(FraudData[[#This Row],[Amount Risk]:[Merchant Risk]])</f>
        <v>3</v>
      </c>
      <c r="S5140" t="str" cm="1">
        <f t="array" ref="S5140">_xlfn.IFS(FraudData[[#This Row],[Fraud Risk Score]]&gt;=8,"High Risk",FraudData[[#This Row],[Fraud Risk Score]]&gt;=6,"Medium Risk",TRUE,"Low Risk")</f>
        <v>Low Risk</v>
      </c>
    </row>
    <row r="5141" spans="1:19">
      <c r="A5141">
        <v>5140</v>
      </c>
      <c r="B5141">
        <v>485.39</v>
      </c>
      <c r="C5141">
        <v>22</v>
      </c>
      <c r="D5141" t="s">
        <v>48</v>
      </c>
      <c r="E5141">
        <v>0</v>
      </c>
      <c r="F5141">
        <v>0</v>
      </c>
      <c r="G5141">
        <v>35</v>
      </c>
      <c r="H5141">
        <v>1</v>
      </c>
      <c r="I5141">
        <v>59</v>
      </c>
      <c r="J5141">
        <v>0</v>
      </c>
      <c r="K5141">
        <f>_xlfn.XLOOKUP(FraudData[[#This Row],[amount]],AmountRules[Amount Min],AmountRules[Risk Points],,-1)</f>
        <v>0</v>
      </c>
      <c r="L5141">
        <f>_xlfn.XLOOKUP(FraudData[[#This Row],[transaction_hour]],TimeRules[Hour Min],TimeRules[Risk Points],,-1)</f>
        <v>0</v>
      </c>
      <c r="M5141">
        <f>_xlfn.XLOOKUP(FraudData[[#This Row],[foreign_transaction]],ForeignRules[Foreign Transaction],ForeignRules[Risk Points],0)</f>
        <v>0</v>
      </c>
      <c r="N5141">
        <f>_xlfn.XLOOKUP(FraudData[[#This Row],[location_mismatch]],Table10[Location Mismatch],Table10[Risk Points],0)</f>
        <v>0</v>
      </c>
      <c r="O5141">
        <f>_xlfn.XLOOKUP(FraudData[[#This Row],[device_trust_score]],DeviceRules[Device Min],DeviceRules[Risk Points],,-1)</f>
        <v>2</v>
      </c>
      <c r="P5141">
        <f>_xlfn.XLOOKUP(FraudData[[#This Row],[velocity_last_24h]],VelocityRules[Velocity Min],VelocityRules[Risk Points],,-1)</f>
        <v>0</v>
      </c>
      <c r="Q5141">
        <f>_xlfn.XLOOKUP(FraudData[[#This Row],[merchant_category]],MerchantRules[Merchant Category],MerchantRules[Risk Points],0)</f>
        <v>0</v>
      </c>
      <c r="R5141">
        <f>SUM(FraudData[[#This Row],[Amount Risk]:[Merchant Risk]])</f>
        <v>2</v>
      </c>
      <c r="S5141" t="str" cm="1">
        <f t="array" ref="S5141">_xlfn.IFS(FraudData[[#This Row],[Fraud Risk Score]]&gt;=8,"High Risk",FraudData[[#This Row],[Fraud Risk Score]]&gt;=6,"Medium Risk",TRUE,"Low Risk")</f>
        <v>Low Risk</v>
      </c>
    </row>
    <row r="5142" spans="1:19">
      <c r="A5142">
        <v>5141</v>
      </c>
      <c r="B5142">
        <v>154.30000000000001</v>
      </c>
      <c r="C5142">
        <v>0</v>
      </c>
      <c r="D5142" t="s">
        <v>50</v>
      </c>
      <c r="E5142">
        <v>0</v>
      </c>
      <c r="F5142">
        <v>0</v>
      </c>
      <c r="G5142">
        <v>71</v>
      </c>
      <c r="H5142">
        <v>2</v>
      </c>
      <c r="I5142">
        <v>24</v>
      </c>
      <c r="J5142">
        <v>0</v>
      </c>
      <c r="K5142">
        <f>_xlfn.XLOOKUP(FraudData[[#This Row],[amount]],AmountRules[Amount Min],AmountRules[Risk Points],,-1)</f>
        <v>0</v>
      </c>
      <c r="L5142">
        <f>_xlfn.XLOOKUP(FraudData[[#This Row],[transaction_hour]],TimeRules[Hour Min],TimeRules[Risk Points],,-1)</f>
        <v>3</v>
      </c>
      <c r="M5142">
        <f>_xlfn.XLOOKUP(FraudData[[#This Row],[foreign_transaction]],ForeignRules[Foreign Transaction],ForeignRules[Risk Points],0)</f>
        <v>0</v>
      </c>
      <c r="N5142">
        <f>_xlfn.XLOOKUP(FraudData[[#This Row],[location_mismatch]],Table10[Location Mismatch],Table10[Risk Points],0)</f>
        <v>0</v>
      </c>
      <c r="O5142">
        <f>_xlfn.XLOOKUP(FraudData[[#This Row],[device_trust_score]],DeviceRules[Device Min],DeviceRules[Risk Points],,-1)</f>
        <v>0</v>
      </c>
      <c r="P5142">
        <f>_xlfn.XLOOKUP(FraudData[[#This Row],[velocity_last_24h]],VelocityRules[Velocity Min],VelocityRules[Risk Points],,-1)</f>
        <v>0</v>
      </c>
      <c r="Q5142">
        <f>_xlfn.XLOOKUP(FraudData[[#This Row],[merchant_category]],MerchantRules[Merchant Category],MerchantRules[Risk Points],0)</f>
        <v>0</v>
      </c>
      <c r="R5142">
        <f>SUM(FraudData[[#This Row],[Amount Risk]:[Merchant Risk]])</f>
        <v>3</v>
      </c>
      <c r="S5142" t="str" cm="1">
        <f t="array" ref="S5142">_xlfn.IFS(FraudData[[#This Row],[Fraud Risk Score]]&gt;=8,"High Risk",FraudData[[#This Row],[Fraud Risk Score]]&gt;=6,"Medium Risk",TRUE,"Low Risk")</f>
        <v>Low Risk</v>
      </c>
    </row>
    <row r="5143" spans="1:19">
      <c r="A5143">
        <v>5142</v>
      </c>
      <c r="B5143">
        <v>24.27</v>
      </c>
      <c r="C5143">
        <v>11</v>
      </c>
      <c r="D5143" t="s">
        <v>46</v>
      </c>
      <c r="E5143">
        <v>0</v>
      </c>
      <c r="F5143">
        <v>0</v>
      </c>
      <c r="G5143">
        <v>90</v>
      </c>
      <c r="H5143">
        <v>1</v>
      </c>
      <c r="I5143">
        <v>43</v>
      </c>
      <c r="J5143">
        <v>0</v>
      </c>
      <c r="K5143">
        <f>_xlfn.XLOOKUP(FraudData[[#This Row],[amount]],AmountRules[Amount Min],AmountRules[Risk Points],,-1)</f>
        <v>0</v>
      </c>
      <c r="L5143">
        <f>_xlfn.XLOOKUP(FraudData[[#This Row],[transaction_hour]],TimeRules[Hour Min],TimeRules[Risk Points],,-1)</f>
        <v>0</v>
      </c>
      <c r="M5143">
        <f>_xlfn.XLOOKUP(FraudData[[#This Row],[foreign_transaction]],ForeignRules[Foreign Transaction],ForeignRules[Risk Points],0)</f>
        <v>0</v>
      </c>
      <c r="N5143">
        <f>_xlfn.XLOOKUP(FraudData[[#This Row],[location_mismatch]],Table10[Location Mismatch],Table10[Risk Points],0)</f>
        <v>0</v>
      </c>
      <c r="O5143">
        <f>_xlfn.XLOOKUP(FraudData[[#This Row],[device_trust_score]],DeviceRules[Device Min],DeviceRules[Risk Points],,-1)</f>
        <v>0</v>
      </c>
      <c r="P5143">
        <f>_xlfn.XLOOKUP(FraudData[[#This Row],[velocity_last_24h]],VelocityRules[Velocity Min],VelocityRules[Risk Points],,-1)</f>
        <v>0</v>
      </c>
      <c r="Q5143">
        <f>_xlfn.XLOOKUP(FraudData[[#This Row],[merchant_category]],MerchantRules[Merchant Category],MerchantRules[Risk Points],0)</f>
        <v>0</v>
      </c>
      <c r="R5143">
        <f>SUM(FraudData[[#This Row],[Amount Risk]:[Merchant Risk]])</f>
        <v>0</v>
      </c>
      <c r="S5143" t="str" cm="1">
        <f t="array" ref="S5143">_xlfn.IFS(FraudData[[#This Row],[Fraud Risk Score]]&gt;=8,"High Risk",FraudData[[#This Row],[Fraud Risk Score]]&gt;=6,"Medium Risk",TRUE,"Low Risk")</f>
        <v>Low Risk</v>
      </c>
    </row>
    <row r="5144" spans="1:19">
      <c r="A5144">
        <v>5143</v>
      </c>
      <c r="B5144">
        <v>156.88999999999999</v>
      </c>
      <c r="C5144">
        <v>1</v>
      </c>
      <c r="D5144" t="s">
        <v>47</v>
      </c>
      <c r="E5144">
        <v>0</v>
      </c>
      <c r="F5144">
        <v>0</v>
      </c>
      <c r="G5144">
        <v>28</v>
      </c>
      <c r="H5144">
        <v>3</v>
      </c>
      <c r="I5144">
        <v>38</v>
      </c>
      <c r="J5144">
        <v>0</v>
      </c>
      <c r="K5144">
        <f>_xlfn.XLOOKUP(FraudData[[#This Row],[amount]],AmountRules[Amount Min],AmountRules[Risk Points],,-1)</f>
        <v>0</v>
      </c>
      <c r="L5144">
        <f>_xlfn.XLOOKUP(FraudData[[#This Row],[transaction_hour]],TimeRules[Hour Min],TimeRules[Risk Points],,-1)</f>
        <v>3</v>
      </c>
      <c r="M5144">
        <f>_xlfn.XLOOKUP(FraudData[[#This Row],[foreign_transaction]],ForeignRules[Foreign Transaction],ForeignRules[Risk Points],0)</f>
        <v>0</v>
      </c>
      <c r="N5144">
        <f>_xlfn.XLOOKUP(FraudData[[#This Row],[location_mismatch]],Table10[Location Mismatch],Table10[Risk Points],0)</f>
        <v>0</v>
      </c>
      <c r="O5144">
        <f>_xlfn.XLOOKUP(FraudData[[#This Row],[device_trust_score]],DeviceRules[Device Min],DeviceRules[Risk Points],,-1)</f>
        <v>3</v>
      </c>
      <c r="P5144">
        <f>_xlfn.XLOOKUP(FraudData[[#This Row],[velocity_last_24h]],VelocityRules[Velocity Min],VelocityRules[Risk Points],,-1)</f>
        <v>0</v>
      </c>
      <c r="Q5144">
        <f>_xlfn.XLOOKUP(FraudData[[#This Row],[merchant_category]],MerchantRules[Merchant Category],MerchantRules[Risk Points],0)</f>
        <v>0</v>
      </c>
      <c r="R5144">
        <f>SUM(FraudData[[#This Row],[Amount Risk]:[Merchant Risk]])</f>
        <v>6</v>
      </c>
      <c r="S5144" t="str" cm="1">
        <f t="array" ref="S5144">_xlfn.IFS(FraudData[[#This Row],[Fraud Risk Score]]&gt;=8,"High Risk",FraudData[[#This Row],[Fraud Risk Score]]&gt;=6,"Medium Risk",TRUE,"Low Risk")</f>
        <v>Medium Risk</v>
      </c>
    </row>
    <row r="5145" spans="1:19">
      <c r="A5145">
        <v>5144</v>
      </c>
      <c r="B5145">
        <v>261.70999999999998</v>
      </c>
      <c r="C5145">
        <v>14</v>
      </c>
      <c r="D5145" t="s">
        <v>48</v>
      </c>
      <c r="E5145">
        <v>1</v>
      </c>
      <c r="F5145">
        <v>0</v>
      </c>
      <c r="G5145">
        <v>79</v>
      </c>
      <c r="H5145">
        <v>3</v>
      </c>
      <c r="I5145">
        <v>65</v>
      </c>
      <c r="J5145">
        <v>0</v>
      </c>
      <c r="K5145">
        <f>_xlfn.XLOOKUP(FraudData[[#This Row],[amount]],AmountRules[Amount Min],AmountRules[Risk Points],,-1)</f>
        <v>0</v>
      </c>
      <c r="L5145">
        <f>_xlfn.XLOOKUP(FraudData[[#This Row],[transaction_hour]],TimeRules[Hour Min],TimeRules[Risk Points],,-1)</f>
        <v>0</v>
      </c>
      <c r="M5145">
        <f>_xlfn.XLOOKUP(FraudData[[#This Row],[foreign_transaction]],ForeignRules[Foreign Transaction],ForeignRules[Risk Points],0)</f>
        <v>3</v>
      </c>
      <c r="N5145">
        <f>_xlfn.XLOOKUP(FraudData[[#This Row],[location_mismatch]],Table10[Location Mismatch],Table10[Risk Points],0)</f>
        <v>0</v>
      </c>
      <c r="O5145">
        <f>_xlfn.XLOOKUP(FraudData[[#This Row],[device_trust_score]],DeviceRules[Device Min],DeviceRules[Risk Points],,-1)</f>
        <v>0</v>
      </c>
      <c r="P5145">
        <f>_xlfn.XLOOKUP(FraudData[[#This Row],[velocity_last_24h]],VelocityRules[Velocity Min],VelocityRules[Risk Points],,-1)</f>
        <v>0</v>
      </c>
      <c r="Q5145">
        <f>_xlfn.XLOOKUP(FraudData[[#This Row],[merchant_category]],MerchantRules[Merchant Category],MerchantRules[Risk Points],0)</f>
        <v>0</v>
      </c>
      <c r="R5145">
        <f>SUM(FraudData[[#This Row],[Amount Risk]:[Merchant Risk]])</f>
        <v>3</v>
      </c>
      <c r="S5145" t="str" cm="1">
        <f t="array" ref="S5145">_xlfn.IFS(FraudData[[#This Row],[Fraud Risk Score]]&gt;=8,"High Risk",FraudData[[#This Row],[Fraud Risk Score]]&gt;=6,"Medium Risk",TRUE,"Low Risk")</f>
        <v>Low Risk</v>
      </c>
    </row>
    <row r="5146" spans="1:19">
      <c r="A5146">
        <v>5145</v>
      </c>
      <c r="B5146">
        <v>93.88</v>
      </c>
      <c r="C5146">
        <v>16</v>
      </c>
      <c r="D5146" t="s">
        <v>50</v>
      </c>
      <c r="E5146">
        <v>0</v>
      </c>
      <c r="F5146">
        <v>0</v>
      </c>
      <c r="G5146">
        <v>36</v>
      </c>
      <c r="H5146">
        <v>7</v>
      </c>
      <c r="I5146">
        <v>27</v>
      </c>
      <c r="J5146">
        <v>0</v>
      </c>
      <c r="K5146">
        <f>_xlfn.XLOOKUP(FraudData[[#This Row],[amount]],AmountRules[Amount Min],AmountRules[Risk Points],,-1)</f>
        <v>0</v>
      </c>
      <c r="L5146">
        <f>_xlfn.XLOOKUP(FraudData[[#This Row],[transaction_hour]],TimeRules[Hour Min],TimeRules[Risk Points],,-1)</f>
        <v>0</v>
      </c>
      <c r="M5146">
        <f>_xlfn.XLOOKUP(FraudData[[#This Row],[foreign_transaction]],ForeignRules[Foreign Transaction],ForeignRules[Risk Points],0)</f>
        <v>0</v>
      </c>
      <c r="N5146">
        <f>_xlfn.XLOOKUP(FraudData[[#This Row],[location_mismatch]],Table10[Location Mismatch],Table10[Risk Points],0)</f>
        <v>0</v>
      </c>
      <c r="O5146">
        <f>_xlfn.XLOOKUP(FraudData[[#This Row],[device_trust_score]],DeviceRules[Device Min],DeviceRules[Risk Points],,-1)</f>
        <v>2</v>
      </c>
      <c r="P5146">
        <f>_xlfn.XLOOKUP(FraudData[[#This Row],[velocity_last_24h]],VelocityRules[Velocity Min],VelocityRules[Risk Points],,-1)</f>
        <v>2</v>
      </c>
      <c r="Q5146">
        <f>_xlfn.XLOOKUP(FraudData[[#This Row],[merchant_category]],MerchantRules[Merchant Category],MerchantRules[Risk Points],0)</f>
        <v>0</v>
      </c>
      <c r="R5146">
        <f>SUM(FraudData[[#This Row],[Amount Risk]:[Merchant Risk]])</f>
        <v>4</v>
      </c>
      <c r="S5146" t="str" cm="1">
        <f t="array" ref="S5146">_xlfn.IFS(FraudData[[#This Row],[Fraud Risk Score]]&gt;=8,"High Risk",FraudData[[#This Row],[Fraud Risk Score]]&gt;=6,"Medium Risk",TRUE,"Low Risk")</f>
        <v>Low Risk</v>
      </c>
    </row>
    <row r="5147" spans="1:19">
      <c r="A5147">
        <v>5146</v>
      </c>
      <c r="B5147">
        <v>381.4</v>
      </c>
      <c r="C5147">
        <v>6</v>
      </c>
      <c r="D5147" t="s">
        <v>47</v>
      </c>
      <c r="E5147">
        <v>0</v>
      </c>
      <c r="F5147">
        <v>0</v>
      </c>
      <c r="G5147">
        <v>90</v>
      </c>
      <c r="H5147">
        <v>3</v>
      </c>
      <c r="I5147">
        <v>27</v>
      </c>
      <c r="J5147">
        <v>0</v>
      </c>
      <c r="K5147">
        <f>_xlfn.XLOOKUP(FraudData[[#This Row],[amount]],AmountRules[Amount Min],AmountRules[Risk Points],,-1)</f>
        <v>0</v>
      </c>
      <c r="L5147">
        <f>_xlfn.XLOOKUP(FraudData[[#This Row],[transaction_hour]],TimeRules[Hour Min],TimeRules[Risk Points],,-1)</f>
        <v>0</v>
      </c>
      <c r="M5147">
        <f>_xlfn.XLOOKUP(FraudData[[#This Row],[foreign_transaction]],ForeignRules[Foreign Transaction],ForeignRules[Risk Points],0)</f>
        <v>0</v>
      </c>
      <c r="N5147">
        <f>_xlfn.XLOOKUP(FraudData[[#This Row],[location_mismatch]],Table10[Location Mismatch],Table10[Risk Points],0)</f>
        <v>0</v>
      </c>
      <c r="O5147">
        <f>_xlfn.XLOOKUP(FraudData[[#This Row],[device_trust_score]],DeviceRules[Device Min],DeviceRules[Risk Points],,-1)</f>
        <v>0</v>
      </c>
      <c r="P5147">
        <f>_xlfn.XLOOKUP(FraudData[[#This Row],[velocity_last_24h]],VelocityRules[Velocity Min],VelocityRules[Risk Points],,-1)</f>
        <v>0</v>
      </c>
      <c r="Q5147">
        <f>_xlfn.XLOOKUP(FraudData[[#This Row],[merchant_category]],MerchantRules[Merchant Category],MerchantRules[Risk Points],0)</f>
        <v>0</v>
      </c>
      <c r="R5147">
        <f>SUM(FraudData[[#This Row],[Amount Risk]:[Merchant Risk]])</f>
        <v>0</v>
      </c>
      <c r="S5147" t="str" cm="1">
        <f t="array" ref="S5147">_xlfn.IFS(FraudData[[#This Row],[Fraud Risk Score]]&gt;=8,"High Risk",FraudData[[#This Row],[Fraud Risk Score]]&gt;=6,"Medium Risk",TRUE,"Low Risk")</f>
        <v>Low Risk</v>
      </c>
    </row>
    <row r="5148" spans="1:19">
      <c r="A5148">
        <v>5147</v>
      </c>
      <c r="B5148">
        <v>188.29</v>
      </c>
      <c r="C5148">
        <v>5</v>
      </c>
      <c r="D5148" t="s">
        <v>46</v>
      </c>
      <c r="E5148">
        <v>1</v>
      </c>
      <c r="F5148">
        <v>0</v>
      </c>
      <c r="G5148">
        <v>61</v>
      </c>
      <c r="H5148">
        <v>1</v>
      </c>
      <c r="I5148">
        <v>18</v>
      </c>
      <c r="J5148">
        <v>0</v>
      </c>
      <c r="K5148">
        <f>_xlfn.XLOOKUP(FraudData[[#This Row],[amount]],AmountRules[Amount Min],AmountRules[Risk Points],,-1)</f>
        <v>0</v>
      </c>
      <c r="L5148">
        <f>_xlfn.XLOOKUP(FraudData[[#This Row],[transaction_hour]],TimeRules[Hour Min],TimeRules[Risk Points],,-1)</f>
        <v>0</v>
      </c>
      <c r="M5148">
        <f>_xlfn.XLOOKUP(FraudData[[#This Row],[foreign_transaction]],ForeignRules[Foreign Transaction],ForeignRules[Risk Points],0)</f>
        <v>3</v>
      </c>
      <c r="N5148">
        <f>_xlfn.XLOOKUP(FraudData[[#This Row],[location_mismatch]],Table10[Location Mismatch],Table10[Risk Points],0)</f>
        <v>0</v>
      </c>
      <c r="O5148">
        <f>_xlfn.XLOOKUP(FraudData[[#This Row],[device_trust_score]],DeviceRules[Device Min],DeviceRules[Risk Points],,-1)</f>
        <v>1</v>
      </c>
      <c r="P5148">
        <f>_xlfn.XLOOKUP(FraudData[[#This Row],[velocity_last_24h]],VelocityRules[Velocity Min],VelocityRules[Risk Points],,-1)</f>
        <v>0</v>
      </c>
      <c r="Q5148">
        <f>_xlfn.XLOOKUP(FraudData[[#This Row],[merchant_category]],MerchantRules[Merchant Category],MerchantRules[Risk Points],0)</f>
        <v>0</v>
      </c>
      <c r="R5148">
        <f>SUM(FraudData[[#This Row],[Amount Risk]:[Merchant Risk]])</f>
        <v>4</v>
      </c>
      <c r="S5148" t="str" cm="1">
        <f t="array" ref="S5148">_xlfn.IFS(FraudData[[#This Row],[Fraud Risk Score]]&gt;=8,"High Risk",FraudData[[#This Row],[Fraud Risk Score]]&gt;=6,"Medium Risk",TRUE,"Low Risk")</f>
        <v>Low Risk</v>
      </c>
    </row>
    <row r="5149" spans="1:19">
      <c r="A5149">
        <v>5148</v>
      </c>
      <c r="B5149">
        <v>413.12</v>
      </c>
      <c r="C5149">
        <v>11</v>
      </c>
      <c r="D5149" t="s">
        <v>48</v>
      </c>
      <c r="E5149">
        <v>0</v>
      </c>
      <c r="F5149">
        <v>0</v>
      </c>
      <c r="G5149">
        <v>47</v>
      </c>
      <c r="H5149">
        <v>2</v>
      </c>
      <c r="I5149">
        <v>53</v>
      </c>
      <c r="J5149">
        <v>0</v>
      </c>
      <c r="K5149">
        <f>_xlfn.XLOOKUP(FraudData[[#This Row],[amount]],AmountRules[Amount Min],AmountRules[Risk Points],,-1)</f>
        <v>0</v>
      </c>
      <c r="L5149">
        <f>_xlfn.XLOOKUP(FraudData[[#This Row],[transaction_hour]],TimeRules[Hour Min],TimeRules[Risk Points],,-1)</f>
        <v>0</v>
      </c>
      <c r="M5149">
        <f>_xlfn.XLOOKUP(FraudData[[#This Row],[foreign_transaction]],ForeignRules[Foreign Transaction],ForeignRules[Risk Points],0)</f>
        <v>0</v>
      </c>
      <c r="N5149">
        <f>_xlfn.XLOOKUP(FraudData[[#This Row],[location_mismatch]],Table10[Location Mismatch],Table10[Risk Points],0)</f>
        <v>0</v>
      </c>
      <c r="O5149">
        <f>_xlfn.XLOOKUP(FraudData[[#This Row],[device_trust_score]],DeviceRules[Device Min],DeviceRules[Risk Points],,-1)</f>
        <v>2</v>
      </c>
      <c r="P5149">
        <f>_xlfn.XLOOKUP(FraudData[[#This Row],[velocity_last_24h]],VelocityRules[Velocity Min],VelocityRules[Risk Points],,-1)</f>
        <v>0</v>
      </c>
      <c r="Q5149">
        <f>_xlfn.XLOOKUP(FraudData[[#This Row],[merchant_category]],MerchantRules[Merchant Category],MerchantRules[Risk Points],0)</f>
        <v>0</v>
      </c>
      <c r="R5149">
        <f>SUM(FraudData[[#This Row],[Amount Risk]:[Merchant Risk]])</f>
        <v>2</v>
      </c>
      <c r="S5149" t="str" cm="1">
        <f t="array" ref="S5149">_xlfn.IFS(FraudData[[#This Row],[Fraud Risk Score]]&gt;=8,"High Risk",FraudData[[#This Row],[Fraud Risk Score]]&gt;=6,"Medium Risk",TRUE,"Low Risk")</f>
        <v>Low Risk</v>
      </c>
    </row>
    <row r="5150" spans="1:19">
      <c r="A5150">
        <v>5149</v>
      </c>
      <c r="B5150">
        <v>175.83</v>
      </c>
      <c r="C5150">
        <v>18</v>
      </c>
      <c r="D5150" t="s">
        <v>47</v>
      </c>
      <c r="E5150">
        <v>0</v>
      </c>
      <c r="F5150">
        <v>0</v>
      </c>
      <c r="G5150">
        <v>79</v>
      </c>
      <c r="H5150">
        <v>2</v>
      </c>
      <c r="I5150">
        <v>20</v>
      </c>
      <c r="J5150">
        <v>0</v>
      </c>
      <c r="K5150">
        <f>_xlfn.XLOOKUP(FraudData[[#This Row],[amount]],AmountRules[Amount Min],AmountRules[Risk Points],,-1)</f>
        <v>0</v>
      </c>
      <c r="L5150">
        <f>_xlfn.XLOOKUP(FraudData[[#This Row],[transaction_hour]],TimeRules[Hour Min],TimeRules[Risk Points],,-1)</f>
        <v>0</v>
      </c>
      <c r="M5150">
        <f>_xlfn.XLOOKUP(FraudData[[#This Row],[foreign_transaction]],ForeignRules[Foreign Transaction],ForeignRules[Risk Points],0)</f>
        <v>0</v>
      </c>
      <c r="N5150">
        <f>_xlfn.XLOOKUP(FraudData[[#This Row],[location_mismatch]],Table10[Location Mismatch],Table10[Risk Points],0)</f>
        <v>0</v>
      </c>
      <c r="O5150">
        <f>_xlfn.XLOOKUP(FraudData[[#This Row],[device_trust_score]],DeviceRules[Device Min],DeviceRules[Risk Points],,-1)</f>
        <v>0</v>
      </c>
      <c r="P5150">
        <f>_xlfn.XLOOKUP(FraudData[[#This Row],[velocity_last_24h]],VelocityRules[Velocity Min],VelocityRules[Risk Points],,-1)</f>
        <v>0</v>
      </c>
      <c r="Q5150">
        <f>_xlfn.XLOOKUP(FraudData[[#This Row],[merchant_category]],MerchantRules[Merchant Category],MerchantRules[Risk Points],0)</f>
        <v>0</v>
      </c>
      <c r="R5150">
        <f>SUM(FraudData[[#This Row],[Amount Risk]:[Merchant Risk]])</f>
        <v>0</v>
      </c>
      <c r="S5150" t="str" cm="1">
        <f t="array" ref="S5150">_xlfn.IFS(FraudData[[#This Row],[Fraud Risk Score]]&gt;=8,"High Risk",FraudData[[#This Row],[Fraud Risk Score]]&gt;=6,"Medium Risk",TRUE,"Low Risk")</f>
        <v>Low Risk</v>
      </c>
    </row>
    <row r="5151" spans="1:19">
      <c r="A5151">
        <v>5150</v>
      </c>
      <c r="B5151">
        <v>25.33</v>
      </c>
      <c r="C5151">
        <v>0</v>
      </c>
      <c r="D5151" t="s">
        <v>46</v>
      </c>
      <c r="E5151">
        <v>0</v>
      </c>
      <c r="F5151">
        <v>0</v>
      </c>
      <c r="G5151">
        <v>43</v>
      </c>
      <c r="H5151">
        <v>4</v>
      </c>
      <c r="I5151">
        <v>52</v>
      </c>
      <c r="J5151">
        <v>0</v>
      </c>
      <c r="K5151">
        <f>_xlfn.XLOOKUP(FraudData[[#This Row],[amount]],AmountRules[Amount Min],AmountRules[Risk Points],,-1)</f>
        <v>0</v>
      </c>
      <c r="L5151">
        <f>_xlfn.XLOOKUP(FraudData[[#This Row],[transaction_hour]],TimeRules[Hour Min],TimeRules[Risk Points],,-1)</f>
        <v>3</v>
      </c>
      <c r="M5151">
        <f>_xlfn.XLOOKUP(FraudData[[#This Row],[foreign_transaction]],ForeignRules[Foreign Transaction],ForeignRules[Risk Points],0)</f>
        <v>0</v>
      </c>
      <c r="N5151">
        <f>_xlfn.XLOOKUP(FraudData[[#This Row],[location_mismatch]],Table10[Location Mismatch],Table10[Risk Points],0)</f>
        <v>0</v>
      </c>
      <c r="O5151">
        <f>_xlfn.XLOOKUP(FraudData[[#This Row],[device_trust_score]],DeviceRules[Device Min],DeviceRules[Risk Points],,-1)</f>
        <v>2</v>
      </c>
      <c r="P5151">
        <f>_xlfn.XLOOKUP(FraudData[[#This Row],[velocity_last_24h]],VelocityRules[Velocity Min],VelocityRules[Risk Points],,-1)</f>
        <v>0</v>
      </c>
      <c r="Q5151">
        <f>_xlfn.XLOOKUP(FraudData[[#This Row],[merchant_category]],MerchantRules[Merchant Category],MerchantRules[Risk Points],0)</f>
        <v>0</v>
      </c>
      <c r="R5151">
        <f>SUM(FraudData[[#This Row],[Amount Risk]:[Merchant Risk]])</f>
        <v>5</v>
      </c>
      <c r="S5151" t="str" cm="1">
        <f t="array" ref="S5151">_xlfn.IFS(FraudData[[#This Row],[Fraud Risk Score]]&gt;=8,"High Risk",FraudData[[#This Row],[Fraud Risk Score]]&gt;=6,"Medium Risk",TRUE,"Low Risk")</f>
        <v>Low Risk</v>
      </c>
    </row>
    <row r="5152" spans="1:19">
      <c r="A5152">
        <v>5151</v>
      </c>
      <c r="B5152">
        <v>66.709999999999994</v>
      </c>
      <c r="C5152">
        <v>20</v>
      </c>
      <c r="D5152" t="s">
        <v>46</v>
      </c>
      <c r="E5152">
        <v>1</v>
      </c>
      <c r="F5152">
        <v>0</v>
      </c>
      <c r="G5152">
        <v>91</v>
      </c>
      <c r="H5152">
        <v>3</v>
      </c>
      <c r="I5152">
        <v>62</v>
      </c>
      <c r="J5152">
        <v>0</v>
      </c>
      <c r="K5152">
        <f>_xlfn.XLOOKUP(FraudData[[#This Row],[amount]],AmountRules[Amount Min],AmountRules[Risk Points],,-1)</f>
        <v>0</v>
      </c>
      <c r="L5152">
        <f>_xlfn.XLOOKUP(FraudData[[#This Row],[transaction_hour]],TimeRules[Hour Min],TimeRules[Risk Points],,-1)</f>
        <v>0</v>
      </c>
      <c r="M5152">
        <f>_xlfn.XLOOKUP(FraudData[[#This Row],[foreign_transaction]],ForeignRules[Foreign Transaction],ForeignRules[Risk Points],0)</f>
        <v>3</v>
      </c>
      <c r="N5152">
        <f>_xlfn.XLOOKUP(FraudData[[#This Row],[location_mismatch]],Table10[Location Mismatch],Table10[Risk Points],0)</f>
        <v>0</v>
      </c>
      <c r="O5152">
        <f>_xlfn.XLOOKUP(FraudData[[#This Row],[device_trust_score]],DeviceRules[Device Min],DeviceRules[Risk Points],,-1)</f>
        <v>0</v>
      </c>
      <c r="P5152">
        <f>_xlfn.XLOOKUP(FraudData[[#This Row],[velocity_last_24h]],VelocityRules[Velocity Min],VelocityRules[Risk Points],,-1)</f>
        <v>0</v>
      </c>
      <c r="Q5152">
        <f>_xlfn.XLOOKUP(FraudData[[#This Row],[merchant_category]],MerchantRules[Merchant Category],MerchantRules[Risk Points],0)</f>
        <v>0</v>
      </c>
      <c r="R5152">
        <f>SUM(FraudData[[#This Row],[Amount Risk]:[Merchant Risk]])</f>
        <v>3</v>
      </c>
      <c r="S5152" t="str" cm="1">
        <f t="array" ref="S5152">_xlfn.IFS(FraudData[[#This Row],[Fraud Risk Score]]&gt;=8,"High Risk",FraudData[[#This Row],[Fraud Risk Score]]&gt;=6,"Medium Risk",TRUE,"Low Risk")</f>
        <v>Low Risk</v>
      </c>
    </row>
    <row r="5153" spans="1:19">
      <c r="A5153">
        <v>5152</v>
      </c>
      <c r="B5153">
        <v>40.57</v>
      </c>
      <c r="C5153">
        <v>13</v>
      </c>
      <c r="D5153" t="s">
        <v>50</v>
      </c>
      <c r="E5153">
        <v>0</v>
      </c>
      <c r="F5153">
        <v>0</v>
      </c>
      <c r="G5153">
        <v>47</v>
      </c>
      <c r="H5153">
        <v>2</v>
      </c>
      <c r="I5153">
        <v>29</v>
      </c>
      <c r="J5153">
        <v>0</v>
      </c>
      <c r="K5153">
        <f>_xlfn.XLOOKUP(FraudData[[#This Row],[amount]],AmountRules[Amount Min],AmountRules[Risk Points],,-1)</f>
        <v>0</v>
      </c>
      <c r="L5153">
        <f>_xlfn.XLOOKUP(FraudData[[#This Row],[transaction_hour]],TimeRules[Hour Min],TimeRules[Risk Points],,-1)</f>
        <v>0</v>
      </c>
      <c r="M5153">
        <f>_xlfn.XLOOKUP(FraudData[[#This Row],[foreign_transaction]],ForeignRules[Foreign Transaction],ForeignRules[Risk Points],0)</f>
        <v>0</v>
      </c>
      <c r="N5153">
        <f>_xlfn.XLOOKUP(FraudData[[#This Row],[location_mismatch]],Table10[Location Mismatch],Table10[Risk Points],0)</f>
        <v>0</v>
      </c>
      <c r="O5153">
        <f>_xlfn.XLOOKUP(FraudData[[#This Row],[device_trust_score]],DeviceRules[Device Min],DeviceRules[Risk Points],,-1)</f>
        <v>2</v>
      </c>
      <c r="P5153">
        <f>_xlfn.XLOOKUP(FraudData[[#This Row],[velocity_last_24h]],VelocityRules[Velocity Min],VelocityRules[Risk Points],,-1)</f>
        <v>0</v>
      </c>
      <c r="Q5153">
        <f>_xlfn.XLOOKUP(FraudData[[#This Row],[merchant_category]],MerchantRules[Merchant Category],MerchantRules[Risk Points],0)</f>
        <v>0</v>
      </c>
      <c r="R5153">
        <f>SUM(FraudData[[#This Row],[Amount Risk]:[Merchant Risk]])</f>
        <v>2</v>
      </c>
      <c r="S5153" t="str" cm="1">
        <f t="array" ref="S5153">_xlfn.IFS(FraudData[[#This Row],[Fraud Risk Score]]&gt;=8,"High Risk",FraudData[[#This Row],[Fraud Risk Score]]&gt;=6,"Medium Risk",TRUE,"Low Risk")</f>
        <v>Low Risk</v>
      </c>
    </row>
    <row r="5154" spans="1:19">
      <c r="A5154">
        <v>5153</v>
      </c>
      <c r="B5154">
        <v>431.1</v>
      </c>
      <c r="C5154">
        <v>3</v>
      </c>
      <c r="D5154" t="s">
        <v>46</v>
      </c>
      <c r="E5154">
        <v>0</v>
      </c>
      <c r="F5154">
        <v>1</v>
      </c>
      <c r="G5154">
        <v>28</v>
      </c>
      <c r="H5154">
        <v>3</v>
      </c>
      <c r="I5154">
        <v>44</v>
      </c>
      <c r="J5154">
        <v>1</v>
      </c>
      <c r="K5154">
        <f>_xlfn.XLOOKUP(FraudData[[#This Row],[amount]],AmountRules[Amount Min],AmountRules[Risk Points],,-1)</f>
        <v>0</v>
      </c>
      <c r="L5154">
        <f>_xlfn.XLOOKUP(FraudData[[#This Row],[transaction_hour]],TimeRules[Hour Min],TimeRules[Risk Points],,-1)</f>
        <v>3</v>
      </c>
      <c r="M5154">
        <f>_xlfn.XLOOKUP(FraudData[[#This Row],[foreign_transaction]],ForeignRules[Foreign Transaction],ForeignRules[Risk Points],0)</f>
        <v>0</v>
      </c>
      <c r="N5154">
        <f>_xlfn.XLOOKUP(FraudData[[#This Row],[location_mismatch]],Table10[Location Mismatch],Table10[Risk Points],0)</f>
        <v>3</v>
      </c>
      <c r="O5154">
        <f>_xlfn.XLOOKUP(FraudData[[#This Row],[device_trust_score]],DeviceRules[Device Min],DeviceRules[Risk Points],,-1)</f>
        <v>3</v>
      </c>
      <c r="P5154">
        <f>_xlfn.XLOOKUP(FraudData[[#This Row],[velocity_last_24h]],VelocityRules[Velocity Min],VelocityRules[Risk Points],,-1)</f>
        <v>0</v>
      </c>
      <c r="Q5154">
        <f>_xlfn.XLOOKUP(FraudData[[#This Row],[merchant_category]],MerchantRules[Merchant Category],MerchantRules[Risk Points],0)</f>
        <v>0</v>
      </c>
      <c r="R5154">
        <f>SUM(FraudData[[#This Row],[Amount Risk]:[Merchant Risk]])</f>
        <v>9</v>
      </c>
      <c r="S5154" t="str" cm="1">
        <f t="array" ref="S5154">_xlfn.IFS(FraudData[[#This Row],[Fraud Risk Score]]&gt;=8,"High Risk",FraudData[[#This Row],[Fraud Risk Score]]&gt;=6,"Medium Risk",TRUE,"Low Risk")</f>
        <v>High Risk</v>
      </c>
    </row>
    <row r="5155" spans="1:19">
      <c r="A5155">
        <v>5154</v>
      </c>
      <c r="B5155">
        <v>257.18</v>
      </c>
      <c r="C5155">
        <v>4</v>
      </c>
      <c r="D5155" t="s">
        <v>46</v>
      </c>
      <c r="E5155">
        <v>0</v>
      </c>
      <c r="F5155">
        <v>0</v>
      </c>
      <c r="G5155">
        <v>42</v>
      </c>
      <c r="H5155">
        <v>2</v>
      </c>
      <c r="I5155">
        <v>34</v>
      </c>
      <c r="J5155">
        <v>0</v>
      </c>
      <c r="K5155">
        <f>_xlfn.XLOOKUP(FraudData[[#This Row],[amount]],AmountRules[Amount Min],AmountRules[Risk Points],,-1)</f>
        <v>0</v>
      </c>
      <c r="L5155">
        <f>_xlfn.XLOOKUP(FraudData[[#This Row],[transaction_hour]],TimeRules[Hour Min],TimeRules[Risk Points],,-1)</f>
        <v>0</v>
      </c>
      <c r="M5155">
        <f>_xlfn.XLOOKUP(FraudData[[#This Row],[foreign_transaction]],ForeignRules[Foreign Transaction],ForeignRules[Risk Points],0)</f>
        <v>0</v>
      </c>
      <c r="N5155">
        <f>_xlfn.XLOOKUP(FraudData[[#This Row],[location_mismatch]],Table10[Location Mismatch],Table10[Risk Points],0)</f>
        <v>0</v>
      </c>
      <c r="O5155">
        <f>_xlfn.XLOOKUP(FraudData[[#This Row],[device_trust_score]],DeviceRules[Device Min],DeviceRules[Risk Points],,-1)</f>
        <v>2</v>
      </c>
      <c r="P5155">
        <f>_xlfn.XLOOKUP(FraudData[[#This Row],[velocity_last_24h]],VelocityRules[Velocity Min],VelocityRules[Risk Points],,-1)</f>
        <v>0</v>
      </c>
      <c r="Q5155">
        <f>_xlfn.XLOOKUP(FraudData[[#This Row],[merchant_category]],MerchantRules[Merchant Category],MerchantRules[Risk Points],0)</f>
        <v>0</v>
      </c>
      <c r="R5155">
        <f>SUM(FraudData[[#This Row],[Amount Risk]:[Merchant Risk]])</f>
        <v>2</v>
      </c>
      <c r="S5155" t="str" cm="1">
        <f t="array" ref="S5155">_xlfn.IFS(FraudData[[#This Row],[Fraud Risk Score]]&gt;=8,"High Risk",FraudData[[#This Row],[Fraud Risk Score]]&gt;=6,"Medium Risk",TRUE,"Low Risk")</f>
        <v>Low Risk</v>
      </c>
    </row>
    <row r="5156" spans="1:19">
      <c r="A5156">
        <v>5155</v>
      </c>
      <c r="B5156">
        <v>203.08</v>
      </c>
      <c r="C5156">
        <v>0</v>
      </c>
      <c r="D5156" t="s">
        <v>49</v>
      </c>
      <c r="E5156">
        <v>0</v>
      </c>
      <c r="F5156">
        <v>0</v>
      </c>
      <c r="G5156">
        <v>36</v>
      </c>
      <c r="H5156">
        <v>4</v>
      </c>
      <c r="I5156">
        <v>36</v>
      </c>
      <c r="J5156">
        <v>0</v>
      </c>
      <c r="K5156">
        <f>_xlfn.XLOOKUP(FraudData[[#This Row],[amount]],AmountRules[Amount Min],AmountRules[Risk Points],,-1)</f>
        <v>0</v>
      </c>
      <c r="L5156">
        <f>_xlfn.XLOOKUP(FraudData[[#This Row],[transaction_hour]],TimeRules[Hour Min],TimeRules[Risk Points],,-1)</f>
        <v>3</v>
      </c>
      <c r="M5156">
        <f>_xlfn.XLOOKUP(FraudData[[#This Row],[foreign_transaction]],ForeignRules[Foreign Transaction],ForeignRules[Risk Points],0)</f>
        <v>0</v>
      </c>
      <c r="N5156">
        <f>_xlfn.XLOOKUP(FraudData[[#This Row],[location_mismatch]],Table10[Location Mismatch],Table10[Risk Points],0)</f>
        <v>0</v>
      </c>
      <c r="O5156">
        <f>_xlfn.XLOOKUP(FraudData[[#This Row],[device_trust_score]],DeviceRules[Device Min],DeviceRules[Risk Points],,-1)</f>
        <v>2</v>
      </c>
      <c r="P5156">
        <f>_xlfn.XLOOKUP(FraudData[[#This Row],[velocity_last_24h]],VelocityRules[Velocity Min],VelocityRules[Risk Points],,-1)</f>
        <v>0</v>
      </c>
      <c r="Q5156">
        <f>_xlfn.XLOOKUP(FraudData[[#This Row],[merchant_category]],MerchantRules[Merchant Category],MerchantRules[Risk Points],0)</f>
        <v>1</v>
      </c>
      <c r="R5156">
        <f>SUM(FraudData[[#This Row],[Amount Risk]:[Merchant Risk]])</f>
        <v>6</v>
      </c>
      <c r="S5156" t="str" cm="1">
        <f t="array" ref="S5156">_xlfn.IFS(FraudData[[#This Row],[Fraud Risk Score]]&gt;=8,"High Risk",FraudData[[#This Row],[Fraud Risk Score]]&gt;=6,"Medium Risk",TRUE,"Low Risk")</f>
        <v>Medium Risk</v>
      </c>
    </row>
    <row r="5157" spans="1:19">
      <c r="A5157">
        <v>5156</v>
      </c>
      <c r="B5157">
        <v>64.45</v>
      </c>
      <c r="C5157">
        <v>0</v>
      </c>
      <c r="D5157" t="s">
        <v>46</v>
      </c>
      <c r="E5157">
        <v>0</v>
      </c>
      <c r="F5157">
        <v>0</v>
      </c>
      <c r="G5157">
        <v>59</v>
      </c>
      <c r="H5157">
        <v>2</v>
      </c>
      <c r="I5157">
        <v>27</v>
      </c>
      <c r="J5157">
        <v>0</v>
      </c>
      <c r="K5157">
        <f>_xlfn.XLOOKUP(FraudData[[#This Row],[amount]],AmountRules[Amount Min],AmountRules[Risk Points],,-1)</f>
        <v>0</v>
      </c>
      <c r="L5157">
        <f>_xlfn.XLOOKUP(FraudData[[#This Row],[transaction_hour]],TimeRules[Hour Min],TimeRules[Risk Points],,-1)</f>
        <v>3</v>
      </c>
      <c r="M5157">
        <f>_xlfn.XLOOKUP(FraudData[[#This Row],[foreign_transaction]],ForeignRules[Foreign Transaction],ForeignRules[Risk Points],0)</f>
        <v>0</v>
      </c>
      <c r="N5157">
        <f>_xlfn.XLOOKUP(FraudData[[#This Row],[location_mismatch]],Table10[Location Mismatch],Table10[Risk Points],0)</f>
        <v>0</v>
      </c>
      <c r="O5157">
        <f>_xlfn.XLOOKUP(FraudData[[#This Row],[device_trust_score]],DeviceRules[Device Min],DeviceRules[Risk Points],,-1)</f>
        <v>1</v>
      </c>
      <c r="P5157">
        <f>_xlfn.XLOOKUP(FraudData[[#This Row],[velocity_last_24h]],VelocityRules[Velocity Min],VelocityRules[Risk Points],,-1)</f>
        <v>0</v>
      </c>
      <c r="Q5157">
        <f>_xlfn.XLOOKUP(FraudData[[#This Row],[merchant_category]],MerchantRules[Merchant Category],MerchantRules[Risk Points],0)</f>
        <v>0</v>
      </c>
      <c r="R5157">
        <f>SUM(FraudData[[#This Row],[Amount Risk]:[Merchant Risk]])</f>
        <v>4</v>
      </c>
      <c r="S5157" t="str" cm="1">
        <f t="array" ref="S5157">_xlfn.IFS(FraudData[[#This Row],[Fraud Risk Score]]&gt;=8,"High Risk",FraudData[[#This Row],[Fraud Risk Score]]&gt;=6,"Medium Risk",TRUE,"Low Risk")</f>
        <v>Low Risk</v>
      </c>
    </row>
    <row r="5158" spans="1:19">
      <c r="A5158">
        <v>5157</v>
      </c>
      <c r="B5158">
        <v>36.61</v>
      </c>
      <c r="C5158">
        <v>20</v>
      </c>
      <c r="D5158" t="s">
        <v>48</v>
      </c>
      <c r="E5158">
        <v>0</v>
      </c>
      <c r="F5158">
        <v>0</v>
      </c>
      <c r="G5158">
        <v>51</v>
      </c>
      <c r="H5158">
        <v>3</v>
      </c>
      <c r="I5158">
        <v>60</v>
      </c>
      <c r="J5158">
        <v>0</v>
      </c>
      <c r="K5158">
        <f>_xlfn.XLOOKUP(FraudData[[#This Row],[amount]],AmountRules[Amount Min],AmountRules[Risk Points],,-1)</f>
        <v>0</v>
      </c>
      <c r="L5158">
        <f>_xlfn.XLOOKUP(FraudData[[#This Row],[transaction_hour]],TimeRules[Hour Min],TimeRules[Risk Points],,-1)</f>
        <v>0</v>
      </c>
      <c r="M5158">
        <f>_xlfn.XLOOKUP(FraudData[[#This Row],[foreign_transaction]],ForeignRules[Foreign Transaction],ForeignRules[Risk Points],0)</f>
        <v>0</v>
      </c>
      <c r="N5158">
        <f>_xlfn.XLOOKUP(FraudData[[#This Row],[location_mismatch]],Table10[Location Mismatch],Table10[Risk Points],0)</f>
        <v>0</v>
      </c>
      <c r="O5158">
        <f>_xlfn.XLOOKUP(FraudData[[#This Row],[device_trust_score]],DeviceRules[Device Min],DeviceRules[Risk Points],,-1)</f>
        <v>1</v>
      </c>
      <c r="P5158">
        <f>_xlfn.XLOOKUP(FraudData[[#This Row],[velocity_last_24h]],VelocityRules[Velocity Min],VelocityRules[Risk Points],,-1)</f>
        <v>0</v>
      </c>
      <c r="Q5158">
        <f>_xlfn.XLOOKUP(FraudData[[#This Row],[merchant_category]],MerchantRules[Merchant Category],MerchantRules[Risk Points],0)</f>
        <v>0</v>
      </c>
      <c r="R5158">
        <f>SUM(FraudData[[#This Row],[Amount Risk]:[Merchant Risk]])</f>
        <v>1</v>
      </c>
      <c r="S5158" t="str" cm="1">
        <f t="array" ref="S5158">_xlfn.IFS(FraudData[[#This Row],[Fraud Risk Score]]&gt;=8,"High Risk",FraudData[[#This Row],[Fraud Risk Score]]&gt;=6,"Medium Risk",TRUE,"Low Risk")</f>
        <v>Low Risk</v>
      </c>
    </row>
    <row r="5159" spans="1:19">
      <c r="A5159">
        <v>5158</v>
      </c>
      <c r="B5159">
        <v>254.24</v>
      </c>
      <c r="C5159">
        <v>5</v>
      </c>
      <c r="D5159" t="s">
        <v>47</v>
      </c>
      <c r="E5159">
        <v>0</v>
      </c>
      <c r="F5159">
        <v>0</v>
      </c>
      <c r="G5159">
        <v>67</v>
      </c>
      <c r="H5159">
        <v>2</v>
      </c>
      <c r="I5159">
        <v>43</v>
      </c>
      <c r="J5159">
        <v>0</v>
      </c>
      <c r="K5159">
        <f>_xlfn.XLOOKUP(FraudData[[#This Row],[amount]],AmountRules[Amount Min],AmountRules[Risk Points],,-1)</f>
        <v>0</v>
      </c>
      <c r="L5159">
        <f>_xlfn.XLOOKUP(FraudData[[#This Row],[transaction_hour]],TimeRules[Hour Min],TimeRules[Risk Points],,-1)</f>
        <v>0</v>
      </c>
      <c r="M5159">
        <f>_xlfn.XLOOKUP(FraudData[[#This Row],[foreign_transaction]],ForeignRules[Foreign Transaction],ForeignRules[Risk Points],0)</f>
        <v>0</v>
      </c>
      <c r="N5159">
        <f>_xlfn.XLOOKUP(FraudData[[#This Row],[location_mismatch]],Table10[Location Mismatch],Table10[Risk Points],0)</f>
        <v>0</v>
      </c>
      <c r="O5159">
        <f>_xlfn.XLOOKUP(FraudData[[#This Row],[device_trust_score]],DeviceRules[Device Min],DeviceRules[Risk Points],,-1)</f>
        <v>1</v>
      </c>
      <c r="P5159">
        <f>_xlfn.XLOOKUP(FraudData[[#This Row],[velocity_last_24h]],VelocityRules[Velocity Min],VelocityRules[Risk Points],,-1)</f>
        <v>0</v>
      </c>
      <c r="Q5159">
        <f>_xlfn.XLOOKUP(FraudData[[#This Row],[merchant_category]],MerchantRules[Merchant Category],MerchantRules[Risk Points],0)</f>
        <v>0</v>
      </c>
      <c r="R5159">
        <f>SUM(FraudData[[#This Row],[Amount Risk]:[Merchant Risk]])</f>
        <v>1</v>
      </c>
      <c r="S5159" t="str" cm="1">
        <f t="array" ref="S5159">_xlfn.IFS(FraudData[[#This Row],[Fraud Risk Score]]&gt;=8,"High Risk",FraudData[[#This Row],[Fraud Risk Score]]&gt;=6,"Medium Risk",TRUE,"Low Risk")</f>
        <v>Low Risk</v>
      </c>
    </row>
    <row r="5160" spans="1:19">
      <c r="A5160">
        <v>5159</v>
      </c>
      <c r="B5160">
        <v>115.7</v>
      </c>
      <c r="C5160">
        <v>4</v>
      </c>
      <c r="D5160" t="s">
        <v>48</v>
      </c>
      <c r="E5160">
        <v>0</v>
      </c>
      <c r="F5160">
        <v>1</v>
      </c>
      <c r="G5160">
        <v>91</v>
      </c>
      <c r="H5160">
        <v>3</v>
      </c>
      <c r="I5160">
        <v>25</v>
      </c>
      <c r="J5160">
        <v>0</v>
      </c>
      <c r="K5160">
        <f>_xlfn.XLOOKUP(FraudData[[#This Row],[amount]],AmountRules[Amount Min],AmountRules[Risk Points],,-1)</f>
        <v>0</v>
      </c>
      <c r="L5160">
        <f>_xlfn.XLOOKUP(FraudData[[#This Row],[transaction_hour]],TimeRules[Hour Min],TimeRules[Risk Points],,-1)</f>
        <v>0</v>
      </c>
      <c r="M5160">
        <f>_xlfn.XLOOKUP(FraudData[[#This Row],[foreign_transaction]],ForeignRules[Foreign Transaction],ForeignRules[Risk Points],0)</f>
        <v>0</v>
      </c>
      <c r="N5160">
        <f>_xlfn.XLOOKUP(FraudData[[#This Row],[location_mismatch]],Table10[Location Mismatch],Table10[Risk Points],0)</f>
        <v>3</v>
      </c>
      <c r="O5160">
        <f>_xlfn.XLOOKUP(FraudData[[#This Row],[device_trust_score]],DeviceRules[Device Min],DeviceRules[Risk Points],,-1)</f>
        <v>0</v>
      </c>
      <c r="P5160">
        <f>_xlfn.XLOOKUP(FraudData[[#This Row],[velocity_last_24h]],VelocityRules[Velocity Min],VelocityRules[Risk Points],,-1)</f>
        <v>0</v>
      </c>
      <c r="Q5160">
        <f>_xlfn.XLOOKUP(FraudData[[#This Row],[merchant_category]],MerchantRules[Merchant Category],MerchantRules[Risk Points],0)</f>
        <v>0</v>
      </c>
      <c r="R5160">
        <f>SUM(FraudData[[#This Row],[Amount Risk]:[Merchant Risk]])</f>
        <v>3</v>
      </c>
      <c r="S5160" t="str" cm="1">
        <f t="array" ref="S5160">_xlfn.IFS(FraudData[[#This Row],[Fraud Risk Score]]&gt;=8,"High Risk",FraudData[[#This Row],[Fraud Risk Score]]&gt;=6,"Medium Risk",TRUE,"Low Risk")</f>
        <v>Low Risk</v>
      </c>
    </row>
    <row r="5161" spans="1:19">
      <c r="A5161">
        <v>5160</v>
      </c>
      <c r="B5161">
        <v>46.06</v>
      </c>
      <c r="C5161">
        <v>1</v>
      </c>
      <c r="D5161" t="s">
        <v>48</v>
      </c>
      <c r="E5161">
        <v>0</v>
      </c>
      <c r="F5161">
        <v>0</v>
      </c>
      <c r="G5161">
        <v>93</v>
      </c>
      <c r="H5161">
        <v>3</v>
      </c>
      <c r="I5161">
        <v>69</v>
      </c>
      <c r="J5161">
        <v>0</v>
      </c>
      <c r="K5161">
        <f>_xlfn.XLOOKUP(FraudData[[#This Row],[amount]],AmountRules[Amount Min],AmountRules[Risk Points],,-1)</f>
        <v>0</v>
      </c>
      <c r="L5161">
        <f>_xlfn.XLOOKUP(FraudData[[#This Row],[transaction_hour]],TimeRules[Hour Min],TimeRules[Risk Points],,-1)</f>
        <v>3</v>
      </c>
      <c r="M5161">
        <f>_xlfn.XLOOKUP(FraudData[[#This Row],[foreign_transaction]],ForeignRules[Foreign Transaction],ForeignRules[Risk Points],0)</f>
        <v>0</v>
      </c>
      <c r="N5161">
        <f>_xlfn.XLOOKUP(FraudData[[#This Row],[location_mismatch]],Table10[Location Mismatch],Table10[Risk Points],0)</f>
        <v>0</v>
      </c>
      <c r="O5161">
        <f>_xlfn.XLOOKUP(FraudData[[#This Row],[device_trust_score]],DeviceRules[Device Min],DeviceRules[Risk Points],,-1)</f>
        <v>0</v>
      </c>
      <c r="P5161">
        <f>_xlfn.XLOOKUP(FraudData[[#This Row],[velocity_last_24h]],VelocityRules[Velocity Min],VelocityRules[Risk Points],,-1)</f>
        <v>0</v>
      </c>
      <c r="Q5161">
        <f>_xlfn.XLOOKUP(FraudData[[#This Row],[merchant_category]],MerchantRules[Merchant Category],MerchantRules[Risk Points],0)</f>
        <v>0</v>
      </c>
      <c r="R5161">
        <f>SUM(FraudData[[#This Row],[Amount Risk]:[Merchant Risk]])</f>
        <v>3</v>
      </c>
      <c r="S5161" t="str" cm="1">
        <f t="array" ref="S5161">_xlfn.IFS(FraudData[[#This Row],[Fraud Risk Score]]&gt;=8,"High Risk",FraudData[[#This Row],[Fraud Risk Score]]&gt;=6,"Medium Risk",TRUE,"Low Risk")</f>
        <v>Low Risk</v>
      </c>
    </row>
    <row r="5162" spans="1:19">
      <c r="A5162">
        <v>5161</v>
      </c>
      <c r="B5162">
        <v>172.57</v>
      </c>
      <c r="C5162">
        <v>20</v>
      </c>
      <c r="D5162" t="s">
        <v>50</v>
      </c>
      <c r="E5162">
        <v>0</v>
      </c>
      <c r="F5162">
        <v>0</v>
      </c>
      <c r="G5162">
        <v>88</v>
      </c>
      <c r="H5162">
        <v>1</v>
      </c>
      <c r="I5162">
        <v>56</v>
      </c>
      <c r="J5162">
        <v>0</v>
      </c>
      <c r="K5162">
        <f>_xlfn.XLOOKUP(FraudData[[#This Row],[amount]],AmountRules[Amount Min],AmountRules[Risk Points],,-1)</f>
        <v>0</v>
      </c>
      <c r="L5162">
        <f>_xlfn.XLOOKUP(FraudData[[#This Row],[transaction_hour]],TimeRules[Hour Min],TimeRules[Risk Points],,-1)</f>
        <v>0</v>
      </c>
      <c r="M5162">
        <f>_xlfn.XLOOKUP(FraudData[[#This Row],[foreign_transaction]],ForeignRules[Foreign Transaction],ForeignRules[Risk Points],0)</f>
        <v>0</v>
      </c>
      <c r="N5162">
        <f>_xlfn.XLOOKUP(FraudData[[#This Row],[location_mismatch]],Table10[Location Mismatch],Table10[Risk Points],0)</f>
        <v>0</v>
      </c>
      <c r="O5162">
        <f>_xlfn.XLOOKUP(FraudData[[#This Row],[device_trust_score]],DeviceRules[Device Min],DeviceRules[Risk Points],,-1)</f>
        <v>0</v>
      </c>
      <c r="P5162">
        <f>_xlfn.XLOOKUP(FraudData[[#This Row],[velocity_last_24h]],VelocityRules[Velocity Min],VelocityRules[Risk Points],,-1)</f>
        <v>0</v>
      </c>
      <c r="Q5162">
        <f>_xlfn.XLOOKUP(FraudData[[#This Row],[merchant_category]],MerchantRules[Merchant Category],MerchantRules[Risk Points],0)</f>
        <v>0</v>
      </c>
      <c r="R5162">
        <f>SUM(FraudData[[#This Row],[Amount Risk]:[Merchant Risk]])</f>
        <v>0</v>
      </c>
      <c r="S5162" t="str" cm="1">
        <f t="array" ref="S5162">_xlfn.IFS(FraudData[[#This Row],[Fraud Risk Score]]&gt;=8,"High Risk",FraudData[[#This Row],[Fraud Risk Score]]&gt;=6,"Medium Risk",TRUE,"Low Risk")</f>
        <v>Low Risk</v>
      </c>
    </row>
    <row r="5163" spans="1:19">
      <c r="A5163">
        <v>5162</v>
      </c>
      <c r="B5163">
        <v>7.41</v>
      </c>
      <c r="C5163">
        <v>4</v>
      </c>
      <c r="D5163" t="s">
        <v>49</v>
      </c>
      <c r="E5163">
        <v>0</v>
      </c>
      <c r="F5163">
        <v>0</v>
      </c>
      <c r="G5163">
        <v>76</v>
      </c>
      <c r="H5163">
        <v>4</v>
      </c>
      <c r="I5163">
        <v>19</v>
      </c>
      <c r="J5163">
        <v>0</v>
      </c>
      <c r="K5163">
        <f>_xlfn.XLOOKUP(FraudData[[#This Row],[amount]],AmountRules[Amount Min],AmountRules[Risk Points],,-1)</f>
        <v>0</v>
      </c>
      <c r="L5163">
        <f>_xlfn.XLOOKUP(FraudData[[#This Row],[transaction_hour]],TimeRules[Hour Min],TimeRules[Risk Points],,-1)</f>
        <v>0</v>
      </c>
      <c r="M5163">
        <f>_xlfn.XLOOKUP(FraudData[[#This Row],[foreign_transaction]],ForeignRules[Foreign Transaction],ForeignRules[Risk Points],0)</f>
        <v>0</v>
      </c>
      <c r="N5163">
        <f>_xlfn.XLOOKUP(FraudData[[#This Row],[location_mismatch]],Table10[Location Mismatch],Table10[Risk Points],0)</f>
        <v>0</v>
      </c>
      <c r="O5163">
        <f>_xlfn.XLOOKUP(FraudData[[#This Row],[device_trust_score]],DeviceRules[Device Min],DeviceRules[Risk Points],,-1)</f>
        <v>0</v>
      </c>
      <c r="P5163">
        <f>_xlfn.XLOOKUP(FraudData[[#This Row],[velocity_last_24h]],VelocityRules[Velocity Min],VelocityRules[Risk Points],,-1)</f>
        <v>0</v>
      </c>
      <c r="Q5163">
        <f>_xlfn.XLOOKUP(FraudData[[#This Row],[merchant_category]],MerchantRules[Merchant Category],MerchantRules[Risk Points],0)</f>
        <v>1</v>
      </c>
      <c r="R5163">
        <f>SUM(FraudData[[#This Row],[Amount Risk]:[Merchant Risk]])</f>
        <v>1</v>
      </c>
      <c r="S5163" t="str" cm="1">
        <f t="array" ref="S5163">_xlfn.IFS(FraudData[[#This Row],[Fraud Risk Score]]&gt;=8,"High Risk",FraudData[[#This Row],[Fraud Risk Score]]&gt;=6,"Medium Risk",TRUE,"Low Risk")</f>
        <v>Low Risk</v>
      </c>
    </row>
    <row r="5164" spans="1:19">
      <c r="A5164">
        <v>5163</v>
      </c>
      <c r="B5164">
        <v>71.06</v>
      </c>
      <c r="C5164">
        <v>8</v>
      </c>
      <c r="D5164" t="s">
        <v>49</v>
      </c>
      <c r="E5164">
        <v>0</v>
      </c>
      <c r="F5164">
        <v>0</v>
      </c>
      <c r="G5164">
        <v>41</v>
      </c>
      <c r="H5164">
        <v>4</v>
      </c>
      <c r="I5164">
        <v>29</v>
      </c>
      <c r="J5164">
        <v>0</v>
      </c>
      <c r="K5164">
        <f>_xlfn.XLOOKUP(FraudData[[#This Row],[amount]],AmountRules[Amount Min],AmountRules[Risk Points],,-1)</f>
        <v>0</v>
      </c>
      <c r="L5164">
        <f>_xlfn.XLOOKUP(FraudData[[#This Row],[transaction_hour]],TimeRules[Hour Min],TimeRules[Risk Points],,-1)</f>
        <v>0</v>
      </c>
      <c r="M5164">
        <f>_xlfn.XLOOKUP(FraudData[[#This Row],[foreign_transaction]],ForeignRules[Foreign Transaction],ForeignRules[Risk Points],0)</f>
        <v>0</v>
      </c>
      <c r="N5164">
        <f>_xlfn.XLOOKUP(FraudData[[#This Row],[location_mismatch]],Table10[Location Mismatch],Table10[Risk Points],0)</f>
        <v>0</v>
      </c>
      <c r="O5164">
        <f>_xlfn.XLOOKUP(FraudData[[#This Row],[device_trust_score]],DeviceRules[Device Min],DeviceRules[Risk Points],,-1)</f>
        <v>2</v>
      </c>
      <c r="P5164">
        <f>_xlfn.XLOOKUP(FraudData[[#This Row],[velocity_last_24h]],VelocityRules[Velocity Min],VelocityRules[Risk Points],,-1)</f>
        <v>0</v>
      </c>
      <c r="Q5164">
        <f>_xlfn.XLOOKUP(FraudData[[#This Row],[merchant_category]],MerchantRules[Merchant Category],MerchantRules[Risk Points],0)</f>
        <v>1</v>
      </c>
      <c r="R5164">
        <f>SUM(FraudData[[#This Row],[Amount Risk]:[Merchant Risk]])</f>
        <v>3</v>
      </c>
      <c r="S5164" t="str" cm="1">
        <f t="array" ref="S5164">_xlfn.IFS(FraudData[[#This Row],[Fraud Risk Score]]&gt;=8,"High Risk",FraudData[[#This Row],[Fraud Risk Score]]&gt;=6,"Medium Risk",TRUE,"Low Risk")</f>
        <v>Low Risk</v>
      </c>
    </row>
    <row r="5165" spans="1:19">
      <c r="A5165">
        <v>5164</v>
      </c>
      <c r="B5165">
        <v>113.79</v>
      </c>
      <c r="C5165">
        <v>18</v>
      </c>
      <c r="D5165" t="s">
        <v>48</v>
      </c>
      <c r="E5165">
        <v>0</v>
      </c>
      <c r="F5165">
        <v>0</v>
      </c>
      <c r="G5165">
        <v>57</v>
      </c>
      <c r="H5165">
        <v>1</v>
      </c>
      <c r="I5165">
        <v>56</v>
      </c>
      <c r="J5165">
        <v>0</v>
      </c>
      <c r="K5165">
        <f>_xlfn.XLOOKUP(FraudData[[#This Row],[amount]],AmountRules[Amount Min],AmountRules[Risk Points],,-1)</f>
        <v>0</v>
      </c>
      <c r="L5165">
        <f>_xlfn.XLOOKUP(FraudData[[#This Row],[transaction_hour]],TimeRules[Hour Min],TimeRules[Risk Points],,-1)</f>
        <v>0</v>
      </c>
      <c r="M5165">
        <f>_xlfn.XLOOKUP(FraudData[[#This Row],[foreign_transaction]],ForeignRules[Foreign Transaction],ForeignRules[Risk Points],0)</f>
        <v>0</v>
      </c>
      <c r="N5165">
        <f>_xlfn.XLOOKUP(FraudData[[#This Row],[location_mismatch]],Table10[Location Mismatch],Table10[Risk Points],0)</f>
        <v>0</v>
      </c>
      <c r="O5165">
        <f>_xlfn.XLOOKUP(FraudData[[#This Row],[device_trust_score]],DeviceRules[Device Min],DeviceRules[Risk Points],,-1)</f>
        <v>1</v>
      </c>
      <c r="P5165">
        <f>_xlfn.XLOOKUP(FraudData[[#This Row],[velocity_last_24h]],VelocityRules[Velocity Min],VelocityRules[Risk Points],,-1)</f>
        <v>0</v>
      </c>
      <c r="Q5165">
        <f>_xlfn.XLOOKUP(FraudData[[#This Row],[merchant_category]],MerchantRules[Merchant Category],MerchantRules[Risk Points],0)</f>
        <v>0</v>
      </c>
      <c r="R5165">
        <f>SUM(FraudData[[#This Row],[Amount Risk]:[Merchant Risk]])</f>
        <v>1</v>
      </c>
      <c r="S5165" t="str" cm="1">
        <f t="array" ref="S5165">_xlfn.IFS(FraudData[[#This Row],[Fraud Risk Score]]&gt;=8,"High Risk",FraudData[[#This Row],[Fraud Risk Score]]&gt;=6,"Medium Risk",TRUE,"Low Risk")</f>
        <v>Low Risk</v>
      </c>
    </row>
    <row r="5166" spans="1:19">
      <c r="A5166">
        <v>5165</v>
      </c>
      <c r="B5166">
        <v>28.82</v>
      </c>
      <c r="C5166">
        <v>20</v>
      </c>
      <c r="D5166" t="s">
        <v>47</v>
      </c>
      <c r="E5166">
        <v>0</v>
      </c>
      <c r="F5166">
        <v>0</v>
      </c>
      <c r="G5166">
        <v>96</v>
      </c>
      <c r="H5166">
        <v>2</v>
      </c>
      <c r="I5166">
        <v>57</v>
      </c>
      <c r="J5166">
        <v>0</v>
      </c>
      <c r="K5166">
        <f>_xlfn.XLOOKUP(FraudData[[#This Row],[amount]],AmountRules[Amount Min],AmountRules[Risk Points],,-1)</f>
        <v>0</v>
      </c>
      <c r="L5166">
        <f>_xlfn.XLOOKUP(FraudData[[#This Row],[transaction_hour]],TimeRules[Hour Min],TimeRules[Risk Points],,-1)</f>
        <v>0</v>
      </c>
      <c r="M5166">
        <f>_xlfn.XLOOKUP(FraudData[[#This Row],[foreign_transaction]],ForeignRules[Foreign Transaction],ForeignRules[Risk Points],0)</f>
        <v>0</v>
      </c>
      <c r="N5166">
        <f>_xlfn.XLOOKUP(FraudData[[#This Row],[location_mismatch]],Table10[Location Mismatch],Table10[Risk Points],0)</f>
        <v>0</v>
      </c>
      <c r="O5166">
        <f>_xlfn.XLOOKUP(FraudData[[#This Row],[device_trust_score]],DeviceRules[Device Min],DeviceRules[Risk Points],,-1)</f>
        <v>0</v>
      </c>
      <c r="P5166">
        <f>_xlfn.XLOOKUP(FraudData[[#This Row],[velocity_last_24h]],VelocityRules[Velocity Min],VelocityRules[Risk Points],,-1)</f>
        <v>0</v>
      </c>
      <c r="Q5166">
        <f>_xlfn.XLOOKUP(FraudData[[#This Row],[merchant_category]],MerchantRules[Merchant Category],MerchantRules[Risk Points],0)</f>
        <v>0</v>
      </c>
      <c r="R5166">
        <f>SUM(FraudData[[#This Row],[Amount Risk]:[Merchant Risk]])</f>
        <v>0</v>
      </c>
      <c r="S5166" t="str" cm="1">
        <f t="array" ref="S5166">_xlfn.IFS(FraudData[[#This Row],[Fraud Risk Score]]&gt;=8,"High Risk",FraudData[[#This Row],[Fraud Risk Score]]&gt;=6,"Medium Risk",TRUE,"Low Risk")</f>
        <v>Low Risk</v>
      </c>
    </row>
    <row r="5167" spans="1:19">
      <c r="A5167">
        <v>5166</v>
      </c>
      <c r="B5167">
        <v>751.85</v>
      </c>
      <c r="C5167">
        <v>14</v>
      </c>
      <c r="D5167" t="s">
        <v>49</v>
      </c>
      <c r="E5167">
        <v>0</v>
      </c>
      <c r="F5167">
        <v>0</v>
      </c>
      <c r="G5167">
        <v>76</v>
      </c>
      <c r="H5167">
        <v>3</v>
      </c>
      <c r="I5167">
        <v>48</v>
      </c>
      <c r="J5167">
        <v>0</v>
      </c>
      <c r="K5167">
        <f>_xlfn.XLOOKUP(FraudData[[#This Row],[amount]],AmountRules[Amount Min],AmountRules[Risk Points],,-1)</f>
        <v>1</v>
      </c>
      <c r="L5167">
        <f>_xlfn.XLOOKUP(FraudData[[#This Row],[transaction_hour]],TimeRules[Hour Min],TimeRules[Risk Points],,-1)</f>
        <v>0</v>
      </c>
      <c r="M5167">
        <f>_xlfn.XLOOKUP(FraudData[[#This Row],[foreign_transaction]],ForeignRules[Foreign Transaction],ForeignRules[Risk Points],0)</f>
        <v>0</v>
      </c>
      <c r="N5167">
        <f>_xlfn.XLOOKUP(FraudData[[#This Row],[location_mismatch]],Table10[Location Mismatch],Table10[Risk Points],0)</f>
        <v>0</v>
      </c>
      <c r="O5167">
        <f>_xlfn.XLOOKUP(FraudData[[#This Row],[device_trust_score]],DeviceRules[Device Min],DeviceRules[Risk Points],,-1)</f>
        <v>0</v>
      </c>
      <c r="P5167">
        <f>_xlfn.XLOOKUP(FraudData[[#This Row],[velocity_last_24h]],VelocityRules[Velocity Min],VelocityRules[Risk Points],,-1)</f>
        <v>0</v>
      </c>
      <c r="Q5167">
        <f>_xlfn.XLOOKUP(FraudData[[#This Row],[merchant_category]],MerchantRules[Merchant Category],MerchantRules[Risk Points],0)</f>
        <v>1</v>
      </c>
      <c r="R5167">
        <f>SUM(FraudData[[#This Row],[Amount Risk]:[Merchant Risk]])</f>
        <v>2</v>
      </c>
      <c r="S5167" t="str" cm="1">
        <f t="array" ref="S5167">_xlfn.IFS(FraudData[[#This Row],[Fraud Risk Score]]&gt;=8,"High Risk",FraudData[[#This Row],[Fraud Risk Score]]&gt;=6,"Medium Risk",TRUE,"Low Risk")</f>
        <v>Low Risk</v>
      </c>
    </row>
    <row r="5168" spans="1:19">
      <c r="A5168">
        <v>5167</v>
      </c>
      <c r="B5168">
        <v>42.22</v>
      </c>
      <c r="C5168">
        <v>12</v>
      </c>
      <c r="D5168" t="s">
        <v>49</v>
      </c>
      <c r="E5168">
        <v>0</v>
      </c>
      <c r="F5168">
        <v>0</v>
      </c>
      <c r="G5168">
        <v>59</v>
      </c>
      <c r="H5168">
        <v>2</v>
      </c>
      <c r="I5168">
        <v>46</v>
      </c>
      <c r="J5168">
        <v>0</v>
      </c>
      <c r="K5168">
        <f>_xlfn.XLOOKUP(FraudData[[#This Row],[amount]],AmountRules[Amount Min],AmountRules[Risk Points],,-1)</f>
        <v>0</v>
      </c>
      <c r="L5168">
        <f>_xlfn.XLOOKUP(FraudData[[#This Row],[transaction_hour]],TimeRules[Hour Min],TimeRules[Risk Points],,-1)</f>
        <v>0</v>
      </c>
      <c r="M5168">
        <f>_xlfn.XLOOKUP(FraudData[[#This Row],[foreign_transaction]],ForeignRules[Foreign Transaction],ForeignRules[Risk Points],0)</f>
        <v>0</v>
      </c>
      <c r="N5168">
        <f>_xlfn.XLOOKUP(FraudData[[#This Row],[location_mismatch]],Table10[Location Mismatch],Table10[Risk Points],0)</f>
        <v>0</v>
      </c>
      <c r="O5168">
        <f>_xlfn.XLOOKUP(FraudData[[#This Row],[device_trust_score]],DeviceRules[Device Min],DeviceRules[Risk Points],,-1)</f>
        <v>1</v>
      </c>
      <c r="P5168">
        <f>_xlfn.XLOOKUP(FraudData[[#This Row],[velocity_last_24h]],VelocityRules[Velocity Min],VelocityRules[Risk Points],,-1)</f>
        <v>0</v>
      </c>
      <c r="Q5168">
        <f>_xlfn.XLOOKUP(FraudData[[#This Row],[merchant_category]],MerchantRules[Merchant Category],MerchantRules[Risk Points],0)</f>
        <v>1</v>
      </c>
      <c r="R5168">
        <f>SUM(FraudData[[#This Row],[Amount Risk]:[Merchant Risk]])</f>
        <v>2</v>
      </c>
      <c r="S5168" t="str" cm="1">
        <f t="array" ref="S5168">_xlfn.IFS(FraudData[[#This Row],[Fraud Risk Score]]&gt;=8,"High Risk",FraudData[[#This Row],[Fraud Risk Score]]&gt;=6,"Medium Risk",TRUE,"Low Risk")</f>
        <v>Low Risk</v>
      </c>
    </row>
    <row r="5169" spans="1:19">
      <c r="A5169">
        <v>5168</v>
      </c>
      <c r="B5169">
        <v>25.14</v>
      </c>
      <c r="C5169">
        <v>11</v>
      </c>
      <c r="D5169" t="s">
        <v>48</v>
      </c>
      <c r="E5169">
        <v>0</v>
      </c>
      <c r="F5169">
        <v>0</v>
      </c>
      <c r="G5169">
        <v>44</v>
      </c>
      <c r="H5169">
        <v>1</v>
      </c>
      <c r="I5169">
        <v>25</v>
      </c>
      <c r="J5169">
        <v>0</v>
      </c>
      <c r="K5169">
        <f>_xlfn.XLOOKUP(FraudData[[#This Row],[amount]],AmountRules[Amount Min],AmountRules[Risk Points],,-1)</f>
        <v>0</v>
      </c>
      <c r="L5169">
        <f>_xlfn.XLOOKUP(FraudData[[#This Row],[transaction_hour]],TimeRules[Hour Min],TimeRules[Risk Points],,-1)</f>
        <v>0</v>
      </c>
      <c r="M5169">
        <f>_xlfn.XLOOKUP(FraudData[[#This Row],[foreign_transaction]],ForeignRules[Foreign Transaction],ForeignRules[Risk Points],0)</f>
        <v>0</v>
      </c>
      <c r="N5169">
        <f>_xlfn.XLOOKUP(FraudData[[#This Row],[location_mismatch]],Table10[Location Mismatch],Table10[Risk Points],0)</f>
        <v>0</v>
      </c>
      <c r="O5169">
        <f>_xlfn.XLOOKUP(FraudData[[#This Row],[device_trust_score]],DeviceRules[Device Min],DeviceRules[Risk Points],,-1)</f>
        <v>2</v>
      </c>
      <c r="P5169">
        <f>_xlfn.XLOOKUP(FraudData[[#This Row],[velocity_last_24h]],VelocityRules[Velocity Min],VelocityRules[Risk Points],,-1)</f>
        <v>0</v>
      </c>
      <c r="Q5169">
        <f>_xlfn.XLOOKUP(FraudData[[#This Row],[merchant_category]],MerchantRules[Merchant Category],MerchantRules[Risk Points],0)</f>
        <v>0</v>
      </c>
      <c r="R5169">
        <f>SUM(FraudData[[#This Row],[Amount Risk]:[Merchant Risk]])</f>
        <v>2</v>
      </c>
      <c r="S5169" t="str" cm="1">
        <f t="array" ref="S5169">_xlfn.IFS(FraudData[[#This Row],[Fraud Risk Score]]&gt;=8,"High Risk",FraudData[[#This Row],[Fraud Risk Score]]&gt;=6,"Medium Risk",TRUE,"Low Risk")</f>
        <v>Low Risk</v>
      </c>
    </row>
    <row r="5170" spans="1:19">
      <c r="A5170">
        <v>5169</v>
      </c>
      <c r="B5170">
        <v>40.96</v>
      </c>
      <c r="C5170">
        <v>4</v>
      </c>
      <c r="D5170" t="s">
        <v>49</v>
      </c>
      <c r="E5170">
        <v>0</v>
      </c>
      <c r="F5170">
        <v>0</v>
      </c>
      <c r="G5170">
        <v>69</v>
      </c>
      <c r="H5170">
        <v>3</v>
      </c>
      <c r="I5170">
        <v>32</v>
      </c>
      <c r="J5170">
        <v>0</v>
      </c>
      <c r="K5170">
        <f>_xlfn.XLOOKUP(FraudData[[#This Row],[amount]],AmountRules[Amount Min],AmountRules[Risk Points],,-1)</f>
        <v>0</v>
      </c>
      <c r="L5170">
        <f>_xlfn.XLOOKUP(FraudData[[#This Row],[transaction_hour]],TimeRules[Hour Min],TimeRules[Risk Points],,-1)</f>
        <v>0</v>
      </c>
      <c r="M5170">
        <f>_xlfn.XLOOKUP(FraudData[[#This Row],[foreign_transaction]],ForeignRules[Foreign Transaction],ForeignRules[Risk Points],0)</f>
        <v>0</v>
      </c>
      <c r="N5170">
        <f>_xlfn.XLOOKUP(FraudData[[#This Row],[location_mismatch]],Table10[Location Mismatch],Table10[Risk Points],0)</f>
        <v>0</v>
      </c>
      <c r="O5170">
        <f>_xlfn.XLOOKUP(FraudData[[#This Row],[device_trust_score]],DeviceRules[Device Min],DeviceRules[Risk Points],,-1)</f>
        <v>1</v>
      </c>
      <c r="P5170">
        <f>_xlfn.XLOOKUP(FraudData[[#This Row],[velocity_last_24h]],VelocityRules[Velocity Min],VelocityRules[Risk Points],,-1)</f>
        <v>0</v>
      </c>
      <c r="Q5170">
        <f>_xlfn.XLOOKUP(FraudData[[#This Row],[merchant_category]],MerchantRules[Merchant Category],MerchantRules[Risk Points],0)</f>
        <v>1</v>
      </c>
      <c r="R5170">
        <f>SUM(FraudData[[#This Row],[Amount Risk]:[Merchant Risk]])</f>
        <v>2</v>
      </c>
      <c r="S5170" t="str" cm="1">
        <f t="array" ref="S5170">_xlfn.IFS(FraudData[[#This Row],[Fraud Risk Score]]&gt;=8,"High Risk",FraudData[[#This Row],[Fraud Risk Score]]&gt;=6,"Medium Risk",TRUE,"Low Risk")</f>
        <v>Low Risk</v>
      </c>
    </row>
    <row r="5171" spans="1:19">
      <c r="A5171">
        <v>5170</v>
      </c>
      <c r="B5171">
        <v>263.81</v>
      </c>
      <c r="C5171">
        <v>1</v>
      </c>
      <c r="D5171" t="s">
        <v>50</v>
      </c>
      <c r="E5171">
        <v>0</v>
      </c>
      <c r="F5171">
        <v>0</v>
      </c>
      <c r="G5171">
        <v>92</v>
      </c>
      <c r="H5171">
        <v>2</v>
      </c>
      <c r="I5171">
        <v>43</v>
      </c>
      <c r="J5171">
        <v>0</v>
      </c>
      <c r="K5171">
        <f>_xlfn.XLOOKUP(FraudData[[#This Row],[amount]],AmountRules[Amount Min],AmountRules[Risk Points],,-1)</f>
        <v>0</v>
      </c>
      <c r="L5171">
        <f>_xlfn.XLOOKUP(FraudData[[#This Row],[transaction_hour]],TimeRules[Hour Min],TimeRules[Risk Points],,-1)</f>
        <v>3</v>
      </c>
      <c r="M5171">
        <f>_xlfn.XLOOKUP(FraudData[[#This Row],[foreign_transaction]],ForeignRules[Foreign Transaction],ForeignRules[Risk Points],0)</f>
        <v>0</v>
      </c>
      <c r="N5171">
        <f>_xlfn.XLOOKUP(FraudData[[#This Row],[location_mismatch]],Table10[Location Mismatch],Table10[Risk Points],0)</f>
        <v>0</v>
      </c>
      <c r="O5171">
        <f>_xlfn.XLOOKUP(FraudData[[#This Row],[device_trust_score]],DeviceRules[Device Min],DeviceRules[Risk Points],,-1)</f>
        <v>0</v>
      </c>
      <c r="P5171">
        <f>_xlfn.XLOOKUP(FraudData[[#This Row],[velocity_last_24h]],VelocityRules[Velocity Min],VelocityRules[Risk Points],,-1)</f>
        <v>0</v>
      </c>
      <c r="Q5171">
        <f>_xlfn.XLOOKUP(FraudData[[#This Row],[merchant_category]],MerchantRules[Merchant Category],MerchantRules[Risk Points],0)</f>
        <v>0</v>
      </c>
      <c r="R5171">
        <f>SUM(FraudData[[#This Row],[Amount Risk]:[Merchant Risk]])</f>
        <v>3</v>
      </c>
      <c r="S5171" t="str" cm="1">
        <f t="array" ref="S5171">_xlfn.IFS(FraudData[[#This Row],[Fraud Risk Score]]&gt;=8,"High Risk",FraudData[[#This Row],[Fraud Risk Score]]&gt;=6,"Medium Risk",TRUE,"Low Risk")</f>
        <v>Low Risk</v>
      </c>
    </row>
    <row r="5172" spans="1:19">
      <c r="A5172">
        <v>5171</v>
      </c>
      <c r="B5172">
        <v>99.77</v>
      </c>
      <c r="C5172">
        <v>3</v>
      </c>
      <c r="D5172" t="s">
        <v>48</v>
      </c>
      <c r="E5172">
        <v>0</v>
      </c>
      <c r="F5172">
        <v>0</v>
      </c>
      <c r="G5172">
        <v>74</v>
      </c>
      <c r="H5172">
        <v>4</v>
      </c>
      <c r="I5172">
        <v>65</v>
      </c>
      <c r="J5172">
        <v>0</v>
      </c>
      <c r="K5172">
        <f>_xlfn.XLOOKUP(FraudData[[#This Row],[amount]],AmountRules[Amount Min],AmountRules[Risk Points],,-1)</f>
        <v>0</v>
      </c>
      <c r="L5172">
        <f>_xlfn.XLOOKUP(FraudData[[#This Row],[transaction_hour]],TimeRules[Hour Min],TimeRules[Risk Points],,-1)</f>
        <v>3</v>
      </c>
      <c r="M5172">
        <f>_xlfn.XLOOKUP(FraudData[[#This Row],[foreign_transaction]],ForeignRules[Foreign Transaction],ForeignRules[Risk Points],0)</f>
        <v>0</v>
      </c>
      <c r="N5172">
        <f>_xlfn.XLOOKUP(FraudData[[#This Row],[location_mismatch]],Table10[Location Mismatch],Table10[Risk Points],0)</f>
        <v>0</v>
      </c>
      <c r="O5172">
        <f>_xlfn.XLOOKUP(FraudData[[#This Row],[device_trust_score]],DeviceRules[Device Min],DeviceRules[Risk Points],,-1)</f>
        <v>0</v>
      </c>
      <c r="P5172">
        <f>_xlfn.XLOOKUP(FraudData[[#This Row],[velocity_last_24h]],VelocityRules[Velocity Min],VelocityRules[Risk Points],,-1)</f>
        <v>0</v>
      </c>
      <c r="Q5172">
        <f>_xlfn.XLOOKUP(FraudData[[#This Row],[merchant_category]],MerchantRules[Merchant Category],MerchantRules[Risk Points],0)</f>
        <v>0</v>
      </c>
      <c r="R5172">
        <f>SUM(FraudData[[#This Row],[Amount Risk]:[Merchant Risk]])</f>
        <v>3</v>
      </c>
      <c r="S5172" t="str" cm="1">
        <f t="array" ref="S5172">_xlfn.IFS(FraudData[[#This Row],[Fraud Risk Score]]&gt;=8,"High Risk",FraudData[[#This Row],[Fraud Risk Score]]&gt;=6,"Medium Risk",TRUE,"Low Risk")</f>
        <v>Low Risk</v>
      </c>
    </row>
    <row r="5173" spans="1:19">
      <c r="A5173">
        <v>5172</v>
      </c>
      <c r="B5173">
        <v>150.01</v>
      </c>
      <c r="C5173">
        <v>17</v>
      </c>
      <c r="D5173" t="s">
        <v>49</v>
      </c>
      <c r="E5173">
        <v>0</v>
      </c>
      <c r="F5173">
        <v>0</v>
      </c>
      <c r="G5173">
        <v>82</v>
      </c>
      <c r="H5173">
        <v>1</v>
      </c>
      <c r="I5173">
        <v>53</v>
      </c>
      <c r="J5173">
        <v>0</v>
      </c>
      <c r="K5173">
        <f>_xlfn.XLOOKUP(FraudData[[#This Row],[amount]],AmountRules[Amount Min],AmountRules[Risk Points],,-1)</f>
        <v>0</v>
      </c>
      <c r="L5173">
        <f>_xlfn.XLOOKUP(FraudData[[#This Row],[transaction_hour]],TimeRules[Hour Min],TimeRules[Risk Points],,-1)</f>
        <v>0</v>
      </c>
      <c r="M5173">
        <f>_xlfn.XLOOKUP(FraudData[[#This Row],[foreign_transaction]],ForeignRules[Foreign Transaction],ForeignRules[Risk Points],0)</f>
        <v>0</v>
      </c>
      <c r="N5173">
        <f>_xlfn.XLOOKUP(FraudData[[#This Row],[location_mismatch]],Table10[Location Mismatch],Table10[Risk Points],0)</f>
        <v>0</v>
      </c>
      <c r="O5173">
        <f>_xlfn.XLOOKUP(FraudData[[#This Row],[device_trust_score]],DeviceRules[Device Min],DeviceRules[Risk Points],,-1)</f>
        <v>0</v>
      </c>
      <c r="P5173">
        <f>_xlfn.XLOOKUP(FraudData[[#This Row],[velocity_last_24h]],VelocityRules[Velocity Min],VelocityRules[Risk Points],,-1)</f>
        <v>0</v>
      </c>
      <c r="Q5173">
        <f>_xlfn.XLOOKUP(FraudData[[#This Row],[merchant_category]],MerchantRules[Merchant Category],MerchantRules[Risk Points],0)</f>
        <v>1</v>
      </c>
      <c r="R5173">
        <f>SUM(FraudData[[#This Row],[Amount Risk]:[Merchant Risk]])</f>
        <v>1</v>
      </c>
      <c r="S5173" t="str" cm="1">
        <f t="array" ref="S5173">_xlfn.IFS(FraudData[[#This Row],[Fraud Risk Score]]&gt;=8,"High Risk",FraudData[[#This Row],[Fraud Risk Score]]&gt;=6,"Medium Risk",TRUE,"Low Risk")</f>
        <v>Low Risk</v>
      </c>
    </row>
    <row r="5174" spans="1:19">
      <c r="A5174">
        <v>5173</v>
      </c>
      <c r="B5174">
        <v>3.82</v>
      </c>
      <c r="C5174">
        <v>20</v>
      </c>
      <c r="D5174" t="s">
        <v>49</v>
      </c>
      <c r="E5174">
        <v>0</v>
      </c>
      <c r="F5174">
        <v>0</v>
      </c>
      <c r="G5174">
        <v>54</v>
      </c>
      <c r="H5174">
        <v>2</v>
      </c>
      <c r="I5174">
        <v>58</v>
      </c>
      <c r="J5174">
        <v>0</v>
      </c>
      <c r="K5174">
        <f>_xlfn.XLOOKUP(FraudData[[#This Row],[amount]],AmountRules[Amount Min],AmountRules[Risk Points],,-1)</f>
        <v>0</v>
      </c>
      <c r="L5174">
        <f>_xlfn.XLOOKUP(FraudData[[#This Row],[transaction_hour]],TimeRules[Hour Min],TimeRules[Risk Points],,-1)</f>
        <v>0</v>
      </c>
      <c r="M5174">
        <f>_xlfn.XLOOKUP(FraudData[[#This Row],[foreign_transaction]],ForeignRules[Foreign Transaction],ForeignRules[Risk Points],0)</f>
        <v>0</v>
      </c>
      <c r="N5174">
        <f>_xlfn.XLOOKUP(FraudData[[#This Row],[location_mismatch]],Table10[Location Mismatch],Table10[Risk Points],0)</f>
        <v>0</v>
      </c>
      <c r="O5174">
        <f>_xlfn.XLOOKUP(FraudData[[#This Row],[device_trust_score]],DeviceRules[Device Min],DeviceRules[Risk Points],,-1)</f>
        <v>1</v>
      </c>
      <c r="P5174">
        <f>_xlfn.XLOOKUP(FraudData[[#This Row],[velocity_last_24h]],VelocityRules[Velocity Min],VelocityRules[Risk Points],,-1)</f>
        <v>0</v>
      </c>
      <c r="Q5174">
        <f>_xlfn.XLOOKUP(FraudData[[#This Row],[merchant_category]],MerchantRules[Merchant Category],MerchantRules[Risk Points],0)</f>
        <v>1</v>
      </c>
      <c r="R5174">
        <f>SUM(FraudData[[#This Row],[Amount Risk]:[Merchant Risk]])</f>
        <v>2</v>
      </c>
      <c r="S5174" t="str" cm="1">
        <f t="array" ref="S5174">_xlfn.IFS(FraudData[[#This Row],[Fraud Risk Score]]&gt;=8,"High Risk",FraudData[[#This Row],[Fraud Risk Score]]&gt;=6,"Medium Risk",TRUE,"Low Risk")</f>
        <v>Low Risk</v>
      </c>
    </row>
    <row r="5175" spans="1:19">
      <c r="A5175">
        <v>5174</v>
      </c>
      <c r="B5175">
        <v>6.31</v>
      </c>
      <c r="C5175">
        <v>9</v>
      </c>
      <c r="D5175" t="s">
        <v>49</v>
      </c>
      <c r="E5175">
        <v>0</v>
      </c>
      <c r="F5175">
        <v>0</v>
      </c>
      <c r="G5175">
        <v>94</v>
      </c>
      <c r="H5175">
        <v>0</v>
      </c>
      <c r="I5175">
        <v>21</v>
      </c>
      <c r="J5175">
        <v>0</v>
      </c>
      <c r="K5175">
        <f>_xlfn.XLOOKUP(FraudData[[#This Row],[amount]],AmountRules[Amount Min],AmountRules[Risk Points],,-1)</f>
        <v>0</v>
      </c>
      <c r="L5175">
        <f>_xlfn.XLOOKUP(FraudData[[#This Row],[transaction_hour]],TimeRules[Hour Min],TimeRules[Risk Points],,-1)</f>
        <v>0</v>
      </c>
      <c r="M5175">
        <f>_xlfn.XLOOKUP(FraudData[[#This Row],[foreign_transaction]],ForeignRules[Foreign Transaction],ForeignRules[Risk Points],0)</f>
        <v>0</v>
      </c>
      <c r="N5175">
        <f>_xlfn.XLOOKUP(FraudData[[#This Row],[location_mismatch]],Table10[Location Mismatch],Table10[Risk Points],0)</f>
        <v>0</v>
      </c>
      <c r="O5175">
        <f>_xlfn.XLOOKUP(FraudData[[#This Row],[device_trust_score]],DeviceRules[Device Min],DeviceRules[Risk Points],,-1)</f>
        <v>0</v>
      </c>
      <c r="P5175">
        <f>_xlfn.XLOOKUP(FraudData[[#This Row],[velocity_last_24h]],VelocityRules[Velocity Min],VelocityRules[Risk Points],,-1)</f>
        <v>0</v>
      </c>
      <c r="Q5175">
        <f>_xlfn.XLOOKUP(FraudData[[#This Row],[merchant_category]],MerchantRules[Merchant Category],MerchantRules[Risk Points],0)</f>
        <v>1</v>
      </c>
      <c r="R5175">
        <f>SUM(FraudData[[#This Row],[Amount Risk]:[Merchant Risk]])</f>
        <v>1</v>
      </c>
      <c r="S5175" t="str" cm="1">
        <f t="array" ref="S5175">_xlfn.IFS(FraudData[[#This Row],[Fraud Risk Score]]&gt;=8,"High Risk",FraudData[[#This Row],[Fraud Risk Score]]&gt;=6,"Medium Risk",TRUE,"Low Risk")</f>
        <v>Low Risk</v>
      </c>
    </row>
    <row r="5176" spans="1:19">
      <c r="A5176">
        <v>5175</v>
      </c>
      <c r="B5176">
        <v>106.25</v>
      </c>
      <c r="C5176">
        <v>12</v>
      </c>
      <c r="D5176" t="s">
        <v>48</v>
      </c>
      <c r="E5176">
        <v>1</v>
      </c>
      <c r="F5176">
        <v>0</v>
      </c>
      <c r="G5176">
        <v>26</v>
      </c>
      <c r="H5176">
        <v>1</v>
      </c>
      <c r="I5176">
        <v>67</v>
      </c>
      <c r="J5176">
        <v>0</v>
      </c>
      <c r="K5176">
        <f>_xlfn.XLOOKUP(FraudData[[#This Row],[amount]],AmountRules[Amount Min],AmountRules[Risk Points],,-1)</f>
        <v>0</v>
      </c>
      <c r="L5176">
        <f>_xlfn.XLOOKUP(FraudData[[#This Row],[transaction_hour]],TimeRules[Hour Min],TimeRules[Risk Points],,-1)</f>
        <v>0</v>
      </c>
      <c r="M5176">
        <f>_xlfn.XLOOKUP(FraudData[[#This Row],[foreign_transaction]],ForeignRules[Foreign Transaction],ForeignRules[Risk Points],0)</f>
        <v>3</v>
      </c>
      <c r="N5176">
        <f>_xlfn.XLOOKUP(FraudData[[#This Row],[location_mismatch]],Table10[Location Mismatch],Table10[Risk Points],0)</f>
        <v>0</v>
      </c>
      <c r="O5176">
        <f>_xlfn.XLOOKUP(FraudData[[#This Row],[device_trust_score]],DeviceRules[Device Min],DeviceRules[Risk Points],,-1)</f>
        <v>3</v>
      </c>
      <c r="P5176">
        <f>_xlfn.XLOOKUP(FraudData[[#This Row],[velocity_last_24h]],VelocityRules[Velocity Min],VelocityRules[Risk Points],,-1)</f>
        <v>0</v>
      </c>
      <c r="Q5176">
        <f>_xlfn.XLOOKUP(FraudData[[#This Row],[merchant_category]],MerchantRules[Merchant Category],MerchantRules[Risk Points],0)</f>
        <v>0</v>
      </c>
      <c r="R5176">
        <f>SUM(FraudData[[#This Row],[Amount Risk]:[Merchant Risk]])</f>
        <v>6</v>
      </c>
      <c r="S5176" t="str" cm="1">
        <f t="array" ref="S5176">_xlfn.IFS(FraudData[[#This Row],[Fraud Risk Score]]&gt;=8,"High Risk",FraudData[[#This Row],[Fraud Risk Score]]&gt;=6,"Medium Risk",TRUE,"Low Risk")</f>
        <v>Medium Risk</v>
      </c>
    </row>
    <row r="5177" spans="1:19">
      <c r="A5177">
        <v>5176</v>
      </c>
      <c r="B5177">
        <v>305.35000000000002</v>
      </c>
      <c r="C5177">
        <v>11</v>
      </c>
      <c r="D5177" t="s">
        <v>47</v>
      </c>
      <c r="E5177">
        <v>0</v>
      </c>
      <c r="F5177">
        <v>0</v>
      </c>
      <c r="G5177">
        <v>58</v>
      </c>
      <c r="H5177">
        <v>3</v>
      </c>
      <c r="I5177">
        <v>50</v>
      </c>
      <c r="J5177">
        <v>0</v>
      </c>
      <c r="K5177">
        <f>_xlfn.XLOOKUP(FraudData[[#This Row],[amount]],AmountRules[Amount Min],AmountRules[Risk Points],,-1)</f>
        <v>0</v>
      </c>
      <c r="L5177">
        <f>_xlfn.XLOOKUP(FraudData[[#This Row],[transaction_hour]],TimeRules[Hour Min],TimeRules[Risk Points],,-1)</f>
        <v>0</v>
      </c>
      <c r="M5177">
        <f>_xlfn.XLOOKUP(FraudData[[#This Row],[foreign_transaction]],ForeignRules[Foreign Transaction],ForeignRules[Risk Points],0)</f>
        <v>0</v>
      </c>
      <c r="N5177">
        <f>_xlfn.XLOOKUP(FraudData[[#This Row],[location_mismatch]],Table10[Location Mismatch],Table10[Risk Points],0)</f>
        <v>0</v>
      </c>
      <c r="O5177">
        <f>_xlfn.XLOOKUP(FraudData[[#This Row],[device_trust_score]],DeviceRules[Device Min],DeviceRules[Risk Points],,-1)</f>
        <v>1</v>
      </c>
      <c r="P5177">
        <f>_xlfn.XLOOKUP(FraudData[[#This Row],[velocity_last_24h]],VelocityRules[Velocity Min],VelocityRules[Risk Points],,-1)</f>
        <v>0</v>
      </c>
      <c r="Q5177">
        <f>_xlfn.XLOOKUP(FraudData[[#This Row],[merchant_category]],MerchantRules[Merchant Category],MerchantRules[Risk Points],0)</f>
        <v>0</v>
      </c>
      <c r="R5177">
        <f>SUM(FraudData[[#This Row],[Amount Risk]:[Merchant Risk]])</f>
        <v>1</v>
      </c>
      <c r="S5177" t="str" cm="1">
        <f t="array" ref="S5177">_xlfn.IFS(FraudData[[#This Row],[Fraud Risk Score]]&gt;=8,"High Risk",FraudData[[#This Row],[Fraud Risk Score]]&gt;=6,"Medium Risk",TRUE,"Low Risk")</f>
        <v>Low Risk</v>
      </c>
    </row>
    <row r="5178" spans="1:19">
      <c r="A5178">
        <v>5177</v>
      </c>
      <c r="B5178">
        <v>389.68</v>
      </c>
      <c r="C5178">
        <v>1</v>
      </c>
      <c r="D5178" t="s">
        <v>46</v>
      </c>
      <c r="E5178">
        <v>0</v>
      </c>
      <c r="F5178">
        <v>0</v>
      </c>
      <c r="G5178">
        <v>76</v>
      </c>
      <c r="H5178">
        <v>3</v>
      </c>
      <c r="I5178">
        <v>29</v>
      </c>
      <c r="J5178">
        <v>0</v>
      </c>
      <c r="K5178">
        <f>_xlfn.XLOOKUP(FraudData[[#This Row],[amount]],AmountRules[Amount Min],AmountRules[Risk Points],,-1)</f>
        <v>0</v>
      </c>
      <c r="L5178">
        <f>_xlfn.XLOOKUP(FraudData[[#This Row],[transaction_hour]],TimeRules[Hour Min],TimeRules[Risk Points],,-1)</f>
        <v>3</v>
      </c>
      <c r="M5178">
        <f>_xlfn.XLOOKUP(FraudData[[#This Row],[foreign_transaction]],ForeignRules[Foreign Transaction],ForeignRules[Risk Points],0)</f>
        <v>0</v>
      </c>
      <c r="N5178">
        <f>_xlfn.XLOOKUP(FraudData[[#This Row],[location_mismatch]],Table10[Location Mismatch],Table10[Risk Points],0)</f>
        <v>0</v>
      </c>
      <c r="O5178">
        <f>_xlfn.XLOOKUP(FraudData[[#This Row],[device_trust_score]],DeviceRules[Device Min],DeviceRules[Risk Points],,-1)</f>
        <v>0</v>
      </c>
      <c r="P5178">
        <f>_xlfn.XLOOKUP(FraudData[[#This Row],[velocity_last_24h]],VelocityRules[Velocity Min],VelocityRules[Risk Points],,-1)</f>
        <v>0</v>
      </c>
      <c r="Q5178">
        <f>_xlfn.XLOOKUP(FraudData[[#This Row],[merchant_category]],MerchantRules[Merchant Category],MerchantRules[Risk Points],0)</f>
        <v>0</v>
      </c>
      <c r="R5178">
        <f>SUM(FraudData[[#This Row],[Amount Risk]:[Merchant Risk]])</f>
        <v>3</v>
      </c>
      <c r="S5178" t="str" cm="1">
        <f t="array" ref="S5178">_xlfn.IFS(FraudData[[#This Row],[Fraud Risk Score]]&gt;=8,"High Risk",FraudData[[#This Row],[Fraud Risk Score]]&gt;=6,"Medium Risk",TRUE,"Low Risk")</f>
        <v>Low Risk</v>
      </c>
    </row>
    <row r="5179" spans="1:19">
      <c r="A5179">
        <v>5178</v>
      </c>
      <c r="B5179">
        <v>16.329999999999998</v>
      </c>
      <c r="C5179">
        <v>14</v>
      </c>
      <c r="D5179" t="s">
        <v>49</v>
      </c>
      <c r="E5179">
        <v>0</v>
      </c>
      <c r="F5179">
        <v>0</v>
      </c>
      <c r="G5179">
        <v>40</v>
      </c>
      <c r="H5179">
        <v>4</v>
      </c>
      <c r="I5179">
        <v>67</v>
      </c>
      <c r="J5179">
        <v>0</v>
      </c>
      <c r="K5179">
        <f>_xlfn.XLOOKUP(FraudData[[#This Row],[amount]],AmountRules[Amount Min],AmountRules[Risk Points],,-1)</f>
        <v>0</v>
      </c>
      <c r="L5179">
        <f>_xlfn.XLOOKUP(FraudData[[#This Row],[transaction_hour]],TimeRules[Hour Min],TimeRules[Risk Points],,-1)</f>
        <v>0</v>
      </c>
      <c r="M5179">
        <f>_xlfn.XLOOKUP(FraudData[[#This Row],[foreign_transaction]],ForeignRules[Foreign Transaction],ForeignRules[Risk Points],0)</f>
        <v>0</v>
      </c>
      <c r="N5179">
        <f>_xlfn.XLOOKUP(FraudData[[#This Row],[location_mismatch]],Table10[Location Mismatch],Table10[Risk Points],0)</f>
        <v>0</v>
      </c>
      <c r="O5179">
        <f>_xlfn.XLOOKUP(FraudData[[#This Row],[device_trust_score]],DeviceRules[Device Min],DeviceRules[Risk Points],,-1)</f>
        <v>2</v>
      </c>
      <c r="P5179">
        <f>_xlfn.XLOOKUP(FraudData[[#This Row],[velocity_last_24h]],VelocityRules[Velocity Min],VelocityRules[Risk Points],,-1)</f>
        <v>0</v>
      </c>
      <c r="Q5179">
        <f>_xlfn.XLOOKUP(FraudData[[#This Row],[merchant_category]],MerchantRules[Merchant Category],MerchantRules[Risk Points],0)</f>
        <v>1</v>
      </c>
      <c r="R5179">
        <f>SUM(FraudData[[#This Row],[Amount Risk]:[Merchant Risk]])</f>
        <v>3</v>
      </c>
      <c r="S5179" t="str" cm="1">
        <f t="array" ref="S5179">_xlfn.IFS(FraudData[[#This Row],[Fraud Risk Score]]&gt;=8,"High Risk",FraudData[[#This Row],[Fraud Risk Score]]&gt;=6,"Medium Risk",TRUE,"Low Risk")</f>
        <v>Low Risk</v>
      </c>
    </row>
    <row r="5180" spans="1:19">
      <c r="A5180">
        <v>5179</v>
      </c>
      <c r="B5180">
        <v>139.13999999999999</v>
      </c>
      <c r="C5180">
        <v>13</v>
      </c>
      <c r="D5180" t="s">
        <v>46</v>
      </c>
      <c r="E5180">
        <v>0</v>
      </c>
      <c r="F5180">
        <v>0</v>
      </c>
      <c r="G5180">
        <v>67</v>
      </c>
      <c r="H5180">
        <v>1</v>
      </c>
      <c r="I5180">
        <v>28</v>
      </c>
      <c r="J5180">
        <v>0</v>
      </c>
      <c r="K5180">
        <f>_xlfn.XLOOKUP(FraudData[[#This Row],[amount]],AmountRules[Amount Min],AmountRules[Risk Points],,-1)</f>
        <v>0</v>
      </c>
      <c r="L5180">
        <f>_xlfn.XLOOKUP(FraudData[[#This Row],[transaction_hour]],TimeRules[Hour Min],TimeRules[Risk Points],,-1)</f>
        <v>0</v>
      </c>
      <c r="M5180">
        <f>_xlfn.XLOOKUP(FraudData[[#This Row],[foreign_transaction]],ForeignRules[Foreign Transaction],ForeignRules[Risk Points],0)</f>
        <v>0</v>
      </c>
      <c r="N5180">
        <f>_xlfn.XLOOKUP(FraudData[[#This Row],[location_mismatch]],Table10[Location Mismatch],Table10[Risk Points],0)</f>
        <v>0</v>
      </c>
      <c r="O5180">
        <f>_xlfn.XLOOKUP(FraudData[[#This Row],[device_trust_score]],DeviceRules[Device Min],DeviceRules[Risk Points],,-1)</f>
        <v>1</v>
      </c>
      <c r="P5180">
        <f>_xlfn.XLOOKUP(FraudData[[#This Row],[velocity_last_24h]],VelocityRules[Velocity Min],VelocityRules[Risk Points],,-1)</f>
        <v>0</v>
      </c>
      <c r="Q5180">
        <f>_xlfn.XLOOKUP(FraudData[[#This Row],[merchant_category]],MerchantRules[Merchant Category],MerchantRules[Risk Points],0)</f>
        <v>0</v>
      </c>
      <c r="R5180">
        <f>SUM(FraudData[[#This Row],[Amount Risk]:[Merchant Risk]])</f>
        <v>1</v>
      </c>
      <c r="S5180" t="str" cm="1">
        <f t="array" ref="S5180">_xlfn.IFS(FraudData[[#This Row],[Fraud Risk Score]]&gt;=8,"High Risk",FraudData[[#This Row],[Fraud Risk Score]]&gt;=6,"Medium Risk",TRUE,"Low Risk")</f>
        <v>Low Risk</v>
      </c>
    </row>
    <row r="5181" spans="1:19">
      <c r="A5181">
        <v>5180</v>
      </c>
      <c r="B5181">
        <v>440.01</v>
      </c>
      <c r="C5181">
        <v>9</v>
      </c>
      <c r="D5181" t="s">
        <v>46</v>
      </c>
      <c r="E5181">
        <v>0</v>
      </c>
      <c r="F5181">
        <v>0</v>
      </c>
      <c r="G5181">
        <v>88</v>
      </c>
      <c r="H5181">
        <v>4</v>
      </c>
      <c r="I5181">
        <v>47</v>
      </c>
      <c r="J5181">
        <v>0</v>
      </c>
      <c r="K5181">
        <f>_xlfn.XLOOKUP(FraudData[[#This Row],[amount]],AmountRules[Amount Min],AmountRules[Risk Points],,-1)</f>
        <v>0</v>
      </c>
      <c r="L5181">
        <f>_xlfn.XLOOKUP(FraudData[[#This Row],[transaction_hour]],TimeRules[Hour Min],TimeRules[Risk Points],,-1)</f>
        <v>0</v>
      </c>
      <c r="M5181">
        <f>_xlfn.XLOOKUP(FraudData[[#This Row],[foreign_transaction]],ForeignRules[Foreign Transaction],ForeignRules[Risk Points],0)</f>
        <v>0</v>
      </c>
      <c r="N5181">
        <f>_xlfn.XLOOKUP(FraudData[[#This Row],[location_mismatch]],Table10[Location Mismatch],Table10[Risk Points],0)</f>
        <v>0</v>
      </c>
      <c r="O5181">
        <f>_xlfn.XLOOKUP(FraudData[[#This Row],[device_trust_score]],DeviceRules[Device Min],DeviceRules[Risk Points],,-1)</f>
        <v>0</v>
      </c>
      <c r="P5181">
        <f>_xlfn.XLOOKUP(FraudData[[#This Row],[velocity_last_24h]],VelocityRules[Velocity Min],VelocityRules[Risk Points],,-1)</f>
        <v>0</v>
      </c>
      <c r="Q5181">
        <f>_xlfn.XLOOKUP(FraudData[[#This Row],[merchant_category]],MerchantRules[Merchant Category],MerchantRules[Risk Points],0)</f>
        <v>0</v>
      </c>
      <c r="R5181">
        <f>SUM(FraudData[[#This Row],[Amount Risk]:[Merchant Risk]])</f>
        <v>0</v>
      </c>
      <c r="S5181" t="str" cm="1">
        <f t="array" ref="S5181">_xlfn.IFS(FraudData[[#This Row],[Fraud Risk Score]]&gt;=8,"High Risk",FraudData[[#This Row],[Fraud Risk Score]]&gt;=6,"Medium Risk",TRUE,"Low Risk")</f>
        <v>Low Risk</v>
      </c>
    </row>
    <row r="5182" spans="1:19">
      <c r="A5182">
        <v>5181</v>
      </c>
      <c r="B5182">
        <v>88.38</v>
      </c>
      <c r="C5182">
        <v>21</v>
      </c>
      <c r="D5182" t="s">
        <v>49</v>
      </c>
      <c r="E5182">
        <v>0</v>
      </c>
      <c r="F5182">
        <v>0</v>
      </c>
      <c r="G5182">
        <v>51</v>
      </c>
      <c r="H5182">
        <v>5</v>
      </c>
      <c r="I5182">
        <v>62</v>
      </c>
      <c r="J5182">
        <v>0</v>
      </c>
      <c r="K5182">
        <f>_xlfn.XLOOKUP(FraudData[[#This Row],[amount]],AmountRules[Amount Min],AmountRules[Risk Points],,-1)</f>
        <v>0</v>
      </c>
      <c r="L5182">
        <f>_xlfn.XLOOKUP(FraudData[[#This Row],[transaction_hour]],TimeRules[Hour Min],TimeRules[Risk Points],,-1)</f>
        <v>0</v>
      </c>
      <c r="M5182">
        <f>_xlfn.XLOOKUP(FraudData[[#This Row],[foreign_transaction]],ForeignRules[Foreign Transaction],ForeignRules[Risk Points],0)</f>
        <v>0</v>
      </c>
      <c r="N5182">
        <f>_xlfn.XLOOKUP(FraudData[[#This Row],[location_mismatch]],Table10[Location Mismatch],Table10[Risk Points],0)</f>
        <v>0</v>
      </c>
      <c r="O5182">
        <f>_xlfn.XLOOKUP(FraudData[[#This Row],[device_trust_score]],DeviceRules[Device Min],DeviceRules[Risk Points],,-1)</f>
        <v>1</v>
      </c>
      <c r="P5182">
        <f>_xlfn.XLOOKUP(FraudData[[#This Row],[velocity_last_24h]],VelocityRules[Velocity Min],VelocityRules[Risk Points],,-1)</f>
        <v>3</v>
      </c>
      <c r="Q5182">
        <f>_xlfn.XLOOKUP(FraudData[[#This Row],[merchant_category]],MerchantRules[Merchant Category],MerchantRules[Risk Points],0)</f>
        <v>1</v>
      </c>
      <c r="R5182">
        <f>SUM(FraudData[[#This Row],[Amount Risk]:[Merchant Risk]])</f>
        <v>5</v>
      </c>
      <c r="S5182" t="str" cm="1">
        <f t="array" ref="S5182">_xlfn.IFS(FraudData[[#This Row],[Fraud Risk Score]]&gt;=8,"High Risk",FraudData[[#This Row],[Fraud Risk Score]]&gt;=6,"Medium Risk",TRUE,"Low Risk")</f>
        <v>Low Risk</v>
      </c>
    </row>
    <row r="5183" spans="1:19">
      <c r="A5183">
        <v>5182</v>
      </c>
      <c r="B5183">
        <v>318.49</v>
      </c>
      <c r="C5183">
        <v>7</v>
      </c>
      <c r="D5183" t="s">
        <v>49</v>
      </c>
      <c r="E5183">
        <v>0</v>
      </c>
      <c r="F5183">
        <v>0</v>
      </c>
      <c r="G5183">
        <v>89</v>
      </c>
      <c r="H5183">
        <v>0</v>
      </c>
      <c r="I5183">
        <v>43</v>
      </c>
      <c r="J5183">
        <v>0</v>
      </c>
      <c r="K5183">
        <f>_xlfn.XLOOKUP(FraudData[[#This Row],[amount]],AmountRules[Amount Min],AmountRules[Risk Points],,-1)</f>
        <v>0</v>
      </c>
      <c r="L5183">
        <f>_xlfn.XLOOKUP(FraudData[[#This Row],[transaction_hour]],TimeRules[Hour Min],TimeRules[Risk Points],,-1)</f>
        <v>0</v>
      </c>
      <c r="M5183">
        <f>_xlfn.XLOOKUP(FraudData[[#This Row],[foreign_transaction]],ForeignRules[Foreign Transaction],ForeignRules[Risk Points],0)</f>
        <v>0</v>
      </c>
      <c r="N5183">
        <f>_xlfn.XLOOKUP(FraudData[[#This Row],[location_mismatch]],Table10[Location Mismatch],Table10[Risk Points],0)</f>
        <v>0</v>
      </c>
      <c r="O5183">
        <f>_xlfn.XLOOKUP(FraudData[[#This Row],[device_trust_score]],DeviceRules[Device Min],DeviceRules[Risk Points],,-1)</f>
        <v>0</v>
      </c>
      <c r="P5183">
        <f>_xlfn.XLOOKUP(FraudData[[#This Row],[velocity_last_24h]],VelocityRules[Velocity Min],VelocityRules[Risk Points],,-1)</f>
        <v>0</v>
      </c>
      <c r="Q5183">
        <f>_xlfn.XLOOKUP(FraudData[[#This Row],[merchant_category]],MerchantRules[Merchant Category],MerchantRules[Risk Points],0)</f>
        <v>1</v>
      </c>
      <c r="R5183">
        <f>SUM(FraudData[[#This Row],[Amount Risk]:[Merchant Risk]])</f>
        <v>1</v>
      </c>
      <c r="S5183" t="str" cm="1">
        <f t="array" ref="S5183">_xlfn.IFS(FraudData[[#This Row],[Fraud Risk Score]]&gt;=8,"High Risk",FraudData[[#This Row],[Fraud Risk Score]]&gt;=6,"Medium Risk",TRUE,"Low Risk")</f>
        <v>Low Risk</v>
      </c>
    </row>
    <row r="5184" spans="1:19">
      <c r="A5184">
        <v>5183</v>
      </c>
      <c r="B5184">
        <v>25.83</v>
      </c>
      <c r="C5184">
        <v>14</v>
      </c>
      <c r="D5184" t="s">
        <v>46</v>
      </c>
      <c r="E5184">
        <v>1</v>
      </c>
      <c r="F5184">
        <v>0</v>
      </c>
      <c r="G5184">
        <v>37</v>
      </c>
      <c r="H5184">
        <v>0</v>
      </c>
      <c r="I5184">
        <v>67</v>
      </c>
      <c r="J5184">
        <v>0</v>
      </c>
      <c r="K5184">
        <f>_xlfn.XLOOKUP(FraudData[[#This Row],[amount]],AmountRules[Amount Min],AmountRules[Risk Points],,-1)</f>
        <v>0</v>
      </c>
      <c r="L5184">
        <f>_xlfn.XLOOKUP(FraudData[[#This Row],[transaction_hour]],TimeRules[Hour Min],TimeRules[Risk Points],,-1)</f>
        <v>0</v>
      </c>
      <c r="M5184">
        <f>_xlfn.XLOOKUP(FraudData[[#This Row],[foreign_transaction]],ForeignRules[Foreign Transaction],ForeignRules[Risk Points],0)</f>
        <v>3</v>
      </c>
      <c r="N5184">
        <f>_xlfn.XLOOKUP(FraudData[[#This Row],[location_mismatch]],Table10[Location Mismatch],Table10[Risk Points],0)</f>
        <v>0</v>
      </c>
      <c r="O5184">
        <f>_xlfn.XLOOKUP(FraudData[[#This Row],[device_trust_score]],DeviceRules[Device Min],DeviceRules[Risk Points],,-1)</f>
        <v>2</v>
      </c>
      <c r="P5184">
        <f>_xlfn.XLOOKUP(FraudData[[#This Row],[velocity_last_24h]],VelocityRules[Velocity Min],VelocityRules[Risk Points],,-1)</f>
        <v>0</v>
      </c>
      <c r="Q5184">
        <f>_xlfn.XLOOKUP(FraudData[[#This Row],[merchant_category]],MerchantRules[Merchant Category],MerchantRules[Risk Points],0)</f>
        <v>0</v>
      </c>
      <c r="R5184">
        <f>SUM(FraudData[[#This Row],[Amount Risk]:[Merchant Risk]])</f>
        <v>5</v>
      </c>
      <c r="S5184" t="str" cm="1">
        <f t="array" ref="S5184">_xlfn.IFS(FraudData[[#This Row],[Fraud Risk Score]]&gt;=8,"High Risk",FraudData[[#This Row],[Fraud Risk Score]]&gt;=6,"Medium Risk",TRUE,"Low Risk")</f>
        <v>Low Risk</v>
      </c>
    </row>
    <row r="5185" spans="1:19">
      <c r="A5185">
        <v>5184</v>
      </c>
      <c r="B5185">
        <v>493.1</v>
      </c>
      <c r="C5185">
        <v>12</v>
      </c>
      <c r="D5185" t="s">
        <v>47</v>
      </c>
      <c r="E5185">
        <v>1</v>
      </c>
      <c r="F5185">
        <v>0</v>
      </c>
      <c r="G5185">
        <v>64</v>
      </c>
      <c r="H5185">
        <v>0</v>
      </c>
      <c r="I5185">
        <v>47</v>
      </c>
      <c r="J5185">
        <v>0</v>
      </c>
      <c r="K5185">
        <f>_xlfn.XLOOKUP(FraudData[[#This Row],[amount]],AmountRules[Amount Min],AmountRules[Risk Points],,-1)</f>
        <v>0</v>
      </c>
      <c r="L5185">
        <f>_xlfn.XLOOKUP(FraudData[[#This Row],[transaction_hour]],TimeRules[Hour Min],TimeRules[Risk Points],,-1)</f>
        <v>0</v>
      </c>
      <c r="M5185">
        <f>_xlfn.XLOOKUP(FraudData[[#This Row],[foreign_transaction]],ForeignRules[Foreign Transaction],ForeignRules[Risk Points],0)</f>
        <v>3</v>
      </c>
      <c r="N5185">
        <f>_xlfn.XLOOKUP(FraudData[[#This Row],[location_mismatch]],Table10[Location Mismatch],Table10[Risk Points],0)</f>
        <v>0</v>
      </c>
      <c r="O5185">
        <f>_xlfn.XLOOKUP(FraudData[[#This Row],[device_trust_score]],DeviceRules[Device Min],DeviceRules[Risk Points],,-1)</f>
        <v>1</v>
      </c>
      <c r="P5185">
        <f>_xlfn.XLOOKUP(FraudData[[#This Row],[velocity_last_24h]],VelocityRules[Velocity Min],VelocityRules[Risk Points],,-1)</f>
        <v>0</v>
      </c>
      <c r="Q5185">
        <f>_xlfn.XLOOKUP(FraudData[[#This Row],[merchant_category]],MerchantRules[Merchant Category],MerchantRules[Risk Points],0)</f>
        <v>0</v>
      </c>
      <c r="R5185">
        <f>SUM(FraudData[[#This Row],[Amount Risk]:[Merchant Risk]])</f>
        <v>4</v>
      </c>
      <c r="S5185" t="str" cm="1">
        <f t="array" ref="S5185">_xlfn.IFS(FraudData[[#This Row],[Fraud Risk Score]]&gt;=8,"High Risk",FraudData[[#This Row],[Fraud Risk Score]]&gt;=6,"Medium Risk",TRUE,"Low Risk")</f>
        <v>Low Risk</v>
      </c>
    </row>
    <row r="5186" spans="1:19">
      <c r="A5186">
        <v>5185</v>
      </c>
      <c r="B5186">
        <v>250.56</v>
      </c>
      <c r="C5186">
        <v>7</v>
      </c>
      <c r="D5186" t="s">
        <v>46</v>
      </c>
      <c r="E5186">
        <v>0</v>
      </c>
      <c r="F5186">
        <v>0</v>
      </c>
      <c r="G5186">
        <v>56</v>
      </c>
      <c r="H5186">
        <v>5</v>
      </c>
      <c r="I5186">
        <v>53</v>
      </c>
      <c r="J5186">
        <v>0</v>
      </c>
      <c r="K5186">
        <f>_xlfn.XLOOKUP(FraudData[[#This Row],[amount]],AmountRules[Amount Min],AmountRules[Risk Points],,-1)</f>
        <v>0</v>
      </c>
      <c r="L5186">
        <f>_xlfn.XLOOKUP(FraudData[[#This Row],[transaction_hour]],TimeRules[Hour Min],TimeRules[Risk Points],,-1)</f>
        <v>0</v>
      </c>
      <c r="M5186">
        <f>_xlfn.XLOOKUP(FraudData[[#This Row],[foreign_transaction]],ForeignRules[Foreign Transaction],ForeignRules[Risk Points],0)</f>
        <v>0</v>
      </c>
      <c r="N5186">
        <f>_xlfn.XLOOKUP(FraudData[[#This Row],[location_mismatch]],Table10[Location Mismatch],Table10[Risk Points],0)</f>
        <v>0</v>
      </c>
      <c r="O5186">
        <f>_xlfn.XLOOKUP(FraudData[[#This Row],[device_trust_score]],DeviceRules[Device Min],DeviceRules[Risk Points],,-1)</f>
        <v>1</v>
      </c>
      <c r="P5186">
        <f>_xlfn.XLOOKUP(FraudData[[#This Row],[velocity_last_24h]],VelocityRules[Velocity Min],VelocityRules[Risk Points],,-1)</f>
        <v>3</v>
      </c>
      <c r="Q5186">
        <f>_xlfn.XLOOKUP(FraudData[[#This Row],[merchant_category]],MerchantRules[Merchant Category],MerchantRules[Risk Points],0)</f>
        <v>0</v>
      </c>
      <c r="R5186">
        <f>SUM(FraudData[[#This Row],[Amount Risk]:[Merchant Risk]])</f>
        <v>4</v>
      </c>
      <c r="S5186" t="str" cm="1">
        <f t="array" ref="S5186">_xlfn.IFS(FraudData[[#This Row],[Fraud Risk Score]]&gt;=8,"High Risk",FraudData[[#This Row],[Fraud Risk Score]]&gt;=6,"Medium Risk",TRUE,"Low Risk")</f>
        <v>Low Risk</v>
      </c>
    </row>
    <row r="5187" spans="1:19">
      <c r="A5187">
        <v>5186</v>
      </c>
      <c r="B5187">
        <v>510.46</v>
      </c>
      <c r="C5187">
        <v>20</v>
      </c>
      <c r="D5187" t="s">
        <v>47</v>
      </c>
      <c r="E5187">
        <v>0</v>
      </c>
      <c r="F5187">
        <v>0</v>
      </c>
      <c r="G5187">
        <v>91</v>
      </c>
      <c r="H5187">
        <v>4</v>
      </c>
      <c r="I5187">
        <v>50</v>
      </c>
      <c r="J5187">
        <v>0</v>
      </c>
      <c r="K5187">
        <f>_xlfn.XLOOKUP(FraudData[[#This Row],[amount]],AmountRules[Amount Min],AmountRules[Risk Points],,-1)</f>
        <v>1</v>
      </c>
      <c r="L5187">
        <f>_xlfn.XLOOKUP(FraudData[[#This Row],[transaction_hour]],TimeRules[Hour Min],TimeRules[Risk Points],,-1)</f>
        <v>0</v>
      </c>
      <c r="M5187">
        <f>_xlfn.XLOOKUP(FraudData[[#This Row],[foreign_transaction]],ForeignRules[Foreign Transaction],ForeignRules[Risk Points],0)</f>
        <v>0</v>
      </c>
      <c r="N5187">
        <f>_xlfn.XLOOKUP(FraudData[[#This Row],[location_mismatch]],Table10[Location Mismatch],Table10[Risk Points],0)</f>
        <v>0</v>
      </c>
      <c r="O5187">
        <f>_xlfn.XLOOKUP(FraudData[[#This Row],[device_trust_score]],DeviceRules[Device Min],DeviceRules[Risk Points],,-1)</f>
        <v>0</v>
      </c>
      <c r="P5187">
        <f>_xlfn.XLOOKUP(FraudData[[#This Row],[velocity_last_24h]],VelocityRules[Velocity Min],VelocityRules[Risk Points],,-1)</f>
        <v>0</v>
      </c>
      <c r="Q5187">
        <f>_xlfn.XLOOKUP(FraudData[[#This Row],[merchant_category]],MerchantRules[Merchant Category],MerchantRules[Risk Points],0)</f>
        <v>0</v>
      </c>
      <c r="R5187">
        <f>SUM(FraudData[[#This Row],[Amount Risk]:[Merchant Risk]])</f>
        <v>1</v>
      </c>
      <c r="S5187" t="str" cm="1">
        <f t="array" ref="S5187">_xlfn.IFS(FraudData[[#This Row],[Fraud Risk Score]]&gt;=8,"High Risk",FraudData[[#This Row],[Fraud Risk Score]]&gt;=6,"Medium Risk",TRUE,"Low Risk")</f>
        <v>Low Risk</v>
      </c>
    </row>
    <row r="5188" spans="1:19">
      <c r="A5188">
        <v>5187</v>
      </c>
      <c r="B5188">
        <v>203.21</v>
      </c>
      <c r="C5188">
        <v>20</v>
      </c>
      <c r="D5188" t="s">
        <v>50</v>
      </c>
      <c r="E5188">
        <v>0</v>
      </c>
      <c r="F5188">
        <v>0</v>
      </c>
      <c r="G5188">
        <v>38</v>
      </c>
      <c r="H5188">
        <v>2</v>
      </c>
      <c r="I5188">
        <v>62</v>
      </c>
      <c r="J5188">
        <v>0</v>
      </c>
      <c r="K5188">
        <f>_xlfn.XLOOKUP(FraudData[[#This Row],[amount]],AmountRules[Amount Min],AmountRules[Risk Points],,-1)</f>
        <v>0</v>
      </c>
      <c r="L5188">
        <f>_xlfn.XLOOKUP(FraudData[[#This Row],[transaction_hour]],TimeRules[Hour Min],TimeRules[Risk Points],,-1)</f>
        <v>0</v>
      </c>
      <c r="M5188">
        <f>_xlfn.XLOOKUP(FraudData[[#This Row],[foreign_transaction]],ForeignRules[Foreign Transaction],ForeignRules[Risk Points],0)</f>
        <v>0</v>
      </c>
      <c r="N5188">
        <f>_xlfn.XLOOKUP(FraudData[[#This Row],[location_mismatch]],Table10[Location Mismatch],Table10[Risk Points],0)</f>
        <v>0</v>
      </c>
      <c r="O5188">
        <f>_xlfn.XLOOKUP(FraudData[[#This Row],[device_trust_score]],DeviceRules[Device Min],DeviceRules[Risk Points],,-1)</f>
        <v>2</v>
      </c>
      <c r="P5188">
        <f>_xlfn.XLOOKUP(FraudData[[#This Row],[velocity_last_24h]],VelocityRules[Velocity Min],VelocityRules[Risk Points],,-1)</f>
        <v>0</v>
      </c>
      <c r="Q5188">
        <f>_xlfn.XLOOKUP(FraudData[[#This Row],[merchant_category]],MerchantRules[Merchant Category],MerchantRules[Risk Points],0)</f>
        <v>0</v>
      </c>
      <c r="R5188">
        <f>SUM(FraudData[[#This Row],[Amount Risk]:[Merchant Risk]])</f>
        <v>2</v>
      </c>
      <c r="S5188" t="str" cm="1">
        <f t="array" ref="S5188">_xlfn.IFS(FraudData[[#This Row],[Fraud Risk Score]]&gt;=8,"High Risk",FraudData[[#This Row],[Fraud Risk Score]]&gt;=6,"Medium Risk",TRUE,"Low Risk")</f>
        <v>Low Risk</v>
      </c>
    </row>
    <row r="5189" spans="1:19">
      <c r="A5189">
        <v>5188</v>
      </c>
      <c r="B5189">
        <v>81.290000000000006</v>
      </c>
      <c r="C5189">
        <v>21</v>
      </c>
      <c r="D5189" t="s">
        <v>47</v>
      </c>
      <c r="E5189">
        <v>0</v>
      </c>
      <c r="F5189">
        <v>0</v>
      </c>
      <c r="G5189">
        <v>82</v>
      </c>
      <c r="H5189">
        <v>4</v>
      </c>
      <c r="I5189">
        <v>48</v>
      </c>
      <c r="J5189">
        <v>0</v>
      </c>
      <c r="K5189">
        <f>_xlfn.XLOOKUP(FraudData[[#This Row],[amount]],AmountRules[Amount Min],AmountRules[Risk Points],,-1)</f>
        <v>0</v>
      </c>
      <c r="L5189">
        <f>_xlfn.XLOOKUP(FraudData[[#This Row],[transaction_hour]],TimeRules[Hour Min],TimeRules[Risk Points],,-1)</f>
        <v>0</v>
      </c>
      <c r="M5189">
        <f>_xlfn.XLOOKUP(FraudData[[#This Row],[foreign_transaction]],ForeignRules[Foreign Transaction],ForeignRules[Risk Points],0)</f>
        <v>0</v>
      </c>
      <c r="N5189">
        <f>_xlfn.XLOOKUP(FraudData[[#This Row],[location_mismatch]],Table10[Location Mismatch],Table10[Risk Points],0)</f>
        <v>0</v>
      </c>
      <c r="O5189">
        <f>_xlfn.XLOOKUP(FraudData[[#This Row],[device_trust_score]],DeviceRules[Device Min],DeviceRules[Risk Points],,-1)</f>
        <v>0</v>
      </c>
      <c r="P5189">
        <f>_xlfn.XLOOKUP(FraudData[[#This Row],[velocity_last_24h]],VelocityRules[Velocity Min],VelocityRules[Risk Points],,-1)</f>
        <v>0</v>
      </c>
      <c r="Q5189">
        <f>_xlfn.XLOOKUP(FraudData[[#This Row],[merchant_category]],MerchantRules[Merchant Category],MerchantRules[Risk Points],0)</f>
        <v>0</v>
      </c>
      <c r="R5189">
        <f>SUM(FraudData[[#This Row],[Amount Risk]:[Merchant Risk]])</f>
        <v>0</v>
      </c>
      <c r="S5189" t="str" cm="1">
        <f t="array" ref="S5189">_xlfn.IFS(FraudData[[#This Row],[Fraud Risk Score]]&gt;=8,"High Risk",FraudData[[#This Row],[Fraud Risk Score]]&gt;=6,"Medium Risk",TRUE,"Low Risk")</f>
        <v>Low Risk</v>
      </c>
    </row>
    <row r="5190" spans="1:19">
      <c r="A5190">
        <v>5189</v>
      </c>
      <c r="B5190">
        <v>501.04</v>
      </c>
      <c r="C5190">
        <v>13</v>
      </c>
      <c r="D5190" t="s">
        <v>48</v>
      </c>
      <c r="E5190">
        <v>0</v>
      </c>
      <c r="F5190">
        <v>0</v>
      </c>
      <c r="G5190">
        <v>70</v>
      </c>
      <c r="H5190">
        <v>0</v>
      </c>
      <c r="I5190">
        <v>19</v>
      </c>
      <c r="J5190">
        <v>0</v>
      </c>
      <c r="K5190">
        <f>_xlfn.XLOOKUP(FraudData[[#This Row],[amount]],AmountRules[Amount Min],AmountRules[Risk Points],,-1)</f>
        <v>1</v>
      </c>
      <c r="L5190">
        <f>_xlfn.XLOOKUP(FraudData[[#This Row],[transaction_hour]],TimeRules[Hour Min],TimeRules[Risk Points],,-1)</f>
        <v>0</v>
      </c>
      <c r="M5190">
        <f>_xlfn.XLOOKUP(FraudData[[#This Row],[foreign_transaction]],ForeignRules[Foreign Transaction],ForeignRules[Risk Points],0)</f>
        <v>0</v>
      </c>
      <c r="N5190">
        <f>_xlfn.XLOOKUP(FraudData[[#This Row],[location_mismatch]],Table10[Location Mismatch],Table10[Risk Points],0)</f>
        <v>0</v>
      </c>
      <c r="O5190">
        <f>_xlfn.XLOOKUP(FraudData[[#This Row],[device_trust_score]],DeviceRules[Device Min],DeviceRules[Risk Points],,-1)</f>
        <v>0</v>
      </c>
      <c r="P5190">
        <f>_xlfn.XLOOKUP(FraudData[[#This Row],[velocity_last_24h]],VelocityRules[Velocity Min],VelocityRules[Risk Points],,-1)</f>
        <v>0</v>
      </c>
      <c r="Q5190">
        <f>_xlfn.XLOOKUP(FraudData[[#This Row],[merchant_category]],MerchantRules[Merchant Category],MerchantRules[Risk Points],0)</f>
        <v>0</v>
      </c>
      <c r="R5190">
        <f>SUM(FraudData[[#This Row],[Amount Risk]:[Merchant Risk]])</f>
        <v>1</v>
      </c>
      <c r="S5190" t="str" cm="1">
        <f t="array" ref="S5190">_xlfn.IFS(FraudData[[#This Row],[Fraud Risk Score]]&gt;=8,"High Risk",FraudData[[#This Row],[Fraud Risk Score]]&gt;=6,"Medium Risk",TRUE,"Low Risk")</f>
        <v>Low Risk</v>
      </c>
    </row>
    <row r="5191" spans="1:19">
      <c r="A5191">
        <v>5190</v>
      </c>
      <c r="B5191">
        <v>58.03</v>
      </c>
      <c r="C5191">
        <v>0</v>
      </c>
      <c r="D5191" t="s">
        <v>49</v>
      </c>
      <c r="E5191">
        <v>0</v>
      </c>
      <c r="F5191">
        <v>0</v>
      </c>
      <c r="G5191">
        <v>99</v>
      </c>
      <c r="H5191">
        <v>3</v>
      </c>
      <c r="I5191">
        <v>32</v>
      </c>
      <c r="J5191">
        <v>0</v>
      </c>
      <c r="K5191">
        <f>_xlfn.XLOOKUP(FraudData[[#This Row],[amount]],AmountRules[Amount Min],AmountRules[Risk Points],,-1)</f>
        <v>0</v>
      </c>
      <c r="L5191">
        <f>_xlfn.XLOOKUP(FraudData[[#This Row],[transaction_hour]],TimeRules[Hour Min],TimeRules[Risk Points],,-1)</f>
        <v>3</v>
      </c>
      <c r="M5191">
        <f>_xlfn.XLOOKUP(FraudData[[#This Row],[foreign_transaction]],ForeignRules[Foreign Transaction],ForeignRules[Risk Points],0)</f>
        <v>0</v>
      </c>
      <c r="N5191">
        <f>_xlfn.XLOOKUP(FraudData[[#This Row],[location_mismatch]],Table10[Location Mismatch],Table10[Risk Points],0)</f>
        <v>0</v>
      </c>
      <c r="O5191">
        <f>_xlfn.XLOOKUP(FraudData[[#This Row],[device_trust_score]],DeviceRules[Device Min],DeviceRules[Risk Points],,-1)</f>
        <v>0</v>
      </c>
      <c r="P5191">
        <f>_xlfn.XLOOKUP(FraudData[[#This Row],[velocity_last_24h]],VelocityRules[Velocity Min],VelocityRules[Risk Points],,-1)</f>
        <v>0</v>
      </c>
      <c r="Q5191">
        <f>_xlfn.XLOOKUP(FraudData[[#This Row],[merchant_category]],MerchantRules[Merchant Category],MerchantRules[Risk Points],0)</f>
        <v>1</v>
      </c>
      <c r="R5191">
        <f>SUM(FraudData[[#This Row],[Amount Risk]:[Merchant Risk]])</f>
        <v>4</v>
      </c>
      <c r="S5191" t="str" cm="1">
        <f t="array" ref="S5191">_xlfn.IFS(FraudData[[#This Row],[Fraud Risk Score]]&gt;=8,"High Risk",FraudData[[#This Row],[Fraud Risk Score]]&gt;=6,"Medium Risk",TRUE,"Low Risk")</f>
        <v>Low Risk</v>
      </c>
    </row>
    <row r="5192" spans="1:19">
      <c r="A5192">
        <v>5191</v>
      </c>
      <c r="B5192">
        <v>72.67</v>
      </c>
      <c r="C5192">
        <v>12</v>
      </c>
      <c r="D5192" t="s">
        <v>50</v>
      </c>
      <c r="E5192">
        <v>0</v>
      </c>
      <c r="F5192">
        <v>0</v>
      </c>
      <c r="G5192">
        <v>83</v>
      </c>
      <c r="H5192">
        <v>1</v>
      </c>
      <c r="I5192">
        <v>19</v>
      </c>
      <c r="J5192">
        <v>0</v>
      </c>
      <c r="K5192">
        <f>_xlfn.XLOOKUP(FraudData[[#This Row],[amount]],AmountRules[Amount Min],AmountRules[Risk Points],,-1)</f>
        <v>0</v>
      </c>
      <c r="L5192">
        <f>_xlfn.XLOOKUP(FraudData[[#This Row],[transaction_hour]],TimeRules[Hour Min],TimeRules[Risk Points],,-1)</f>
        <v>0</v>
      </c>
      <c r="M5192">
        <f>_xlfn.XLOOKUP(FraudData[[#This Row],[foreign_transaction]],ForeignRules[Foreign Transaction],ForeignRules[Risk Points],0)</f>
        <v>0</v>
      </c>
      <c r="N5192">
        <f>_xlfn.XLOOKUP(FraudData[[#This Row],[location_mismatch]],Table10[Location Mismatch],Table10[Risk Points],0)</f>
        <v>0</v>
      </c>
      <c r="O5192">
        <f>_xlfn.XLOOKUP(FraudData[[#This Row],[device_trust_score]],DeviceRules[Device Min],DeviceRules[Risk Points],,-1)</f>
        <v>0</v>
      </c>
      <c r="P5192">
        <f>_xlfn.XLOOKUP(FraudData[[#This Row],[velocity_last_24h]],VelocityRules[Velocity Min],VelocityRules[Risk Points],,-1)</f>
        <v>0</v>
      </c>
      <c r="Q5192">
        <f>_xlfn.XLOOKUP(FraudData[[#This Row],[merchant_category]],MerchantRules[Merchant Category],MerchantRules[Risk Points],0)</f>
        <v>0</v>
      </c>
      <c r="R5192">
        <f>SUM(FraudData[[#This Row],[Amount Risk]:[Merchant Risk]])</f>
        <v>0</v>
      </c>
      <c r="S5192" t="str" cm="1">
        <f t="array" ref="S5192">_xlfn.IFS(FraudData[[#This Row],[Fraud Risk Score]]&gt;=8,"High Risk",FraudData[[#This Row],[Fraud Risk Score]]&gt;=6,"Medium Risk",TRUE,"Low Risk")</f>
        <v>Low Risk</v>
      </c>
    </row>
    <row r="5193" spans="1:19">
      <c r="A5193">
        <v>5192</v>
      </c>
      <c r="B5193">
        <v>217.2</v>
      </c>
      <c r="C5193">
        <v>7</v>
      </c>
      <c r="D5193" t="s">
        <v>46</v>
      </c>
      <c r="E5193">
        <v>0</v>
      </c>
      <c r="F5193">
        <v>0</v>
      </c>
      <c r="G5193">
        <v>89</v>
      </c>
      <c r="H5193">
        <v>1</v>
      </c>
      <c r="I5193">
        <v>29</v>
      </c>
      <c r="J5193">
        <v>0</v>
      </c>
      <c r="K5193">
        <f>_xlfn.XLOOKUP(FraudData[[#This Row],[amount]],AmountRules[Amount Min],AmountRules[Risk Points],,-1)</f>
        <v>0</v>
      </c>
      <c r="L5193">
        <f>_xlfn.XLOOKUP(FraudData[[#This Row],[transaction_hour]],TimeRules[Hour Min],TimeRules[Risk Points],,-1)</f>
        <v>0</v>
      </c>
      <c r="M5193">
        <f>_xlfn.XLOOKUP(FraudData[[#This Row],[foreign_transaction]],ForeignRules[Foreign Transaction],ForeignRules[Risk Points],0)</f>
        <v>0</v>
      </c>
      <c r="N5193">
        <f>_xlfn.XLOOKUP(FraudData[[#This Row],[location_mismatch]],Table10[Location Mismatch],Table10[Risk Points],0)</f>
        <v>0</v>
      </c>
      <c r="O5193">
        <f>_xlfn.XLOOKUP(FraudData[[#This Row],[device_trust_score]],DeviceRules[Device Min],DeviceRules[Risk Points],,-1)</f>
        <v>0</v>
      </c>
      <c r="P5193">
        <f>_xlfn.XLOOKUP(FraudData[[#This Row],[velocity_last_24h]],VelocityRules[Velocity Min],VelocityRules[Risk Points],,-1)</f>
        <v>0</v>
      </c>
      <c r="Q5193">
        <f>_xlfn.XLOOKUP(FraudData[[#This Row],[merchant_category]],MerchantRules[Merchant Category],MerchantRules[Risk Points],0)</f>
        <v>0</v>
      </c>
      <c r="R5193">
        <f>SUM(FraudData[[#This Row],[Amount Risk]:[Merchant Risk]])</f>
        <v>0</v>
      </c>
      <c r="S5193" t="str" cm="1">
        <f t="array" ref="S5193">_xlfn.IFS(FraudData[[#This Row],[Fraud Risk Score]]&gt;=8,"High Risk",FraudData[[#This Row],[Fraud Risk Score]]&gt;=6,"Medium Risk",TRUE,"Low Risk")</f>
        <v>Low Risk</v>
      </c>
    </row>
    <row r="5194" spans="1:19">
      <c r="A5194">
        <v>5193</v>
      </c>
      <c r="B5194">
        <v>260.91000000000003</v>
      </c>
      <c r="C5194">
        <v>17</v>
      </c>
      <c r="D5194" t="s">
        <v>47</v>
      </c>
      <c r="E5194">
        <v>0</v>
      </c>
      <c r="F5194">
        <v>0</v>
      </c>
      <c r="G5194">
        <v>57</v>
      </c>
      <c r="H5194">
        <v>2</v>
      </c>
      <c r="I5194">
        <v>35</v>
      </c>
      <c r="J5194">
        <v>0</v>
      </c>
      <c r="K5194">
        <f>_xlfn.XLOOKUP(FraudData[[#This Row],[amount]],AmountRules[Amount Min],AmountRules[Risk Points],,-1)</f>
        <v>0</v>
      </c>
      <c r="L5194">
        <f>_xlfn.XLOOKUP(FraudData[[#This Row],[transaction_hour]],TimeRules[Hour Min],TimeRules[Risk Points],,-1)</f>
        <v>0</v>
      </c>
      <c r="M5194">
        <f>_xlfn.XLOOKUP(FraudData[[#This Row],[foreign_transaction]],ForeignRules[Foreign Transaction],ForeignRules[Risk Points],0)</f>
        <v>0</v>
      </c>
      <c r="N5194">
        <f>_xlfn.XLOOKUP(FraudData[[#This Row],[location_mismatch]],Table10[Location Mismatch],Table10[Risk Points],0)</f>
        <v>0</v>
      </c>
      <c r="O5194">
        <f>_xlfn.XLOOKUP(FraudData[[#This Row],[device_trust_score]],DeviceRules[Device Min],DeviceRules[Risk Points],,-1)</f>
        <v>1</v>
      </c>
      <c r="P5194">
        <f>_xlfn.XLOOKUP(FraudData[[#This Row],[velocity_last_24h]],VelocityRules[Velocity Min],VelocityRules[Risk Points],,-1)</f>
        <v>0</v>
      </c>
      <c r="Q5194">
        <f>_xlfn.XLOOKUP(FraudData[[#This Row],[merchant_category]],MerchantRules[Merchant Category],MerchantRules[Risk Points],0)</f>
        <v>0</v>
      </c>
      <c r="R5194">
        <f>SUM(FraudData[[#This Row],[Amount Risk]:[Merchant Risk]])</f>
        <v>1</v>
      </c>
      <c r="S5194" t="str" cm="1">
        <f t="array" ref="S5194">_xlfn.IFS(FraudData[[#This Row],[Fraud Risk Score]]&gt;=8,"High Risk",FraudData[[#This Row],[Fraud Risk Score]]&gt;=6,"Medium Risk",TRUE,"Low Risk")</f>
        <v>Low Risk</v>
      </c>
    </row>
    <row r="5195" spans="1:19">
      <c r="A5195">
        <v>5194</v>
      </c>
      <c r="B5195">
        <v>477.14</v>
      </c>
      <c r="C5195">
        <v>21</v>
      </c>
      <c r="D5195" t="s">
        <v>50</v>
      </c>
      <c r="E5195">
        <v>0</v>
      </c>
      <c r="F5195">
        <v>0</v>
      </c>
      <c r="G5195">
        <v>70</v>
      </c>
      <c r="H5195">
        <v>2</v>
      </c>
      <c r="I5195">
        <v>25</v>
      </c>
      <c r="J5195">
        <v>0</v>
      </c>
      <c r="K5195">
        <f>_xlfn.XLOOKUP(FraudData[[#This Row],[amount]],AmountRules[Amount Min],AmountRules[Risk Points],,-1)</f>
        <v>0</v>
      </c>
      <c r="L5195">
        <f>_xlfn.XLOOKUP(FraudData[[#This Row],[transaction_hour]],TimeRules[Hour Min],TimeRules[Risk Points],,-1)</f>
        <v>0</v>
      </c>
      <c r="M5195">
        <f>_xlfn.XLOOKUP(FraudData[[#This Row],[foreign_transaction]],ForeignRules[Foreign Transaction],ForeignRules[Risk Points],0)</f>
        <v>0</v>
      </c>
      <c r="N5195">
        <f>_xlfn.XLOOKUP(FraudData[[#This Row],[location_mismatch]],Table10[Location Mismatch],Table10[Risk Points],0)</f>
        <v>0</v>
      </c>
      <c r="O5195">
        <f>_xlfn.XLOOKUP(FraudData[[#This Row],[device_trust_score]],DeviceRules[Device Min],DeviceRules[Risk Points],,-1)</f>
        <v>0</v>
      </c>
      <c r="P5195">
        <f>_xlfn.XLOOKUP(FraudData[[#This Row],[velocity_last_24h]],VelocityRules[Velocity Min],VelocityRules[Risk Points],,-1)</f>
        <v>0</v>
      </c>
      <c r="Q5195">
        <f>_xlfn.XLOOKUP(FraudData[[#This Row],[merchant_category]],MerchantRules[Merchant Category],MerchantRules[Risk Points],0)</f>
        <v>0</v>
      </c>
      <c r="R5195">
        <f>SUM(FraudData[[#This Row],[Amount Risk]:[Merchant Risk]])</f>
        <v>0</v>
      </c>
      <c r="S5195" t="str" cm="1">
        <f t="array" ref="S5195">_xlfn.IFS(FraudData[[#This Row],[Fraud Risk Score]]&gt;=8,"High Risk",FraudData[[#This Row],[Fraud Risk Score]]&gt;=6,"Medium Risk",TRUE,"Low Risk")</f>
        <v>Low Risk</v>
      </c>
    </row>
    <row r="5196" spans="1:19">
      <c r="A5196">
        <v>5195</v>
      </c>
      <c r="B5196">
        <v>41.25</v>
      </c>
      <c r="C5196">
        <v>8</v>
      </c>
      <c r="D5196" t="s">
        <v>48</v>
      </c>
      <c r="E5196">
        <v>0</v>
      </c>
      <c r="F5196">
        <v>0</v>
      </c>
      <c r="G5196">
        <v>78</v>
      </c>
      <c r="H5196">
        <v>4</v>
      </c>
      <c r="I5196">
        <v>20</v>
      </c>
      <c r="J5196">
        <v>0</v>
      </c>
      <c r="K5196">
        <f>_xlfn.XLOOKUP(FraudData[[#This Row],[amount]],AmountRules[Amount Min],AmountRules[Risk Points],,-1)</f>
        <v>0</v>
      </c>
      <c r="L5196">
        <f>_xlfn.XLOOKUP(FraudData[[#This Row],[transaction_hour]],TimeRules[Hour Min],TimeRules[Risk Points],,-1)</f>
        <v>0</v>
      </c>
      <c r="M5196">
        <f>_xlfn.XLOOKUP(FraudData[[#This Row],[foreign_transaction]],ForeignRules[Foreign Transaction],ForeignRules[Risk Points],0)</f>
        <v>0</v>
      </c>
      <c r="N5196">
        <f>_xlfn.XLOOKUP(FraudData[[#This Row],[location_mismatch]],Table10[Location Mismatch],Table10[Risk Points],0)</f>
        <v>0</v>
      </c>
      <c r="O5196">
        <f>_xlfn.XLOOKUP(FraudData[[#This Row],[device_trust_score]],DeviceRules[Device Min],DeviceRules[Risk Points],,-1)</f>
        <v>0</v>
      </c>
      <c r="P5196">
        <f>_xlfn.XLOOKUP(FraudData[[#This Row],[velocity_last_24h]],VelocityRules[Velocity Min],VelocityRules[Risk Points],,-1)</f>
        <v>0</v>
      </c>
      <c r="Q5196">
        <f>_xlfn.XLOOKUP(FraudData[[#This Row],[merchant_category]],MerchantRules[Merchant Category],MerchantRules[Risk Points],0)</f>
        <v>0</v>
      </c>
      <c r="R5196">
        <f>SUM(FraudData[[#This Row],[Amount Risk]:[Merchant Risk]])</f>
        <v>0</v>
      </c>
      <c r="S5196" t="str" cm="1">
        <f t="array" ref="S5196">_xlfn.IFS(FraudData[[#This Row],[Fraud Risk Score]]&gt;=8,"High Risk",FraudData[[#This Row],[Fraud Risk Score]]&gt;=6,"Medium Risk",TRUE,"Low Risk")</f>
        <v>Low Risk</v>
      </c>
    </row>
    <row r="5197" spans="1:19">
      <c r="A5197">
        <v>5196</v>
      </c>
      <c r="B5197">
        <v>287.91000000000003</v>
      </c>
      <c r="C5197">
        <v>12</v>
      </c>
      <c r="D5197" t="s">
        <v>47</v>
      </c>
      <c r="E5197">
        <v>0</v>
      </c>
      <c r="F5197">
        <v>0</v>
      </c>
      <c r="G5197">
        <v>90</v>
      </c>
      <c r="H5197">
        <v>2</v>
      </c>
      <c r="I5197">
        <v>52</v>
      </c>
      <c r="J5197">
        <v>0</v>
      </c>
      <c r="K5197">
        <f>_xlfn.XLOOKUP(FraudData[[#This Row],[amount]],AmountRules[Amount Min],AmountRules[Risk Points],,-1)</f>
        <v>0</v>
      </c>
      <c r="L5197">
        <f>_xlfn.XLOOKUP(FraudData[[#This Row],[transaction_hour]],TimeRules[Hour Min],TimeRules[Risk Points],,-1)</f>
        <v>0</v>
      </c>
      <c r="M5197">
        <f>_xlfn.XLOOKUP(FraudData[[#This Row],[foreign_transaction]],ForeignRules[Foreign Transaction],ForeignRules[Risk Points],0)</f>
        <v>0</v>
      </c>
      <c r="N5197">
        <f>_xlfn.XLOOKUP(FraudData[[#This Row],[location_mismatch]],Table10[Location Mismatch],Table10[Risk Points],0)</f>
        <v>0</v>
      </c>
      <c r="O5197">
        <f>_xlfn.XLOOKUP(FraudData[[#This Row],[device_trust_score]],DeviceRules[Device Min],DeviceRules[Risk Points],,-1)</f>
        <v>0</v>
      </c>
      <c r="P5197">
        <f>_xlfn.XLOOKUP(FraudData[[#This Row],[velocity_last_24h]],VelocityRules[Velocity Min],VelocityRules[Risk Points],,-1)</f>
        <v>0</v>
      </c>
      <c r="Q5197">
        <f>_xlfn.XLOOKUP(FraudData[[#This Row],[merchant_category]],MerchantRules[Merchant Category],MerchantRules[Risk Points],0)</f>
        <v>0</v>
      </c>
      <c r="R5197">
        <f>SUM(FraudData[[#This Row],[Amount Risk]:[Merchant Risk]])</f>
        <v>0</v>
      </c>
      <c r="S5197" t="str" cm="1">
        <f t="array" ref="S5197">_xlfn.IFS(FraudData[[#This Row],[Fraud Risk Score]]&gt;=8,"High Risk",FraudData[[#This Row],[Fraud Risk Score]]&gt;=6,"Medium Risk",TRUE,"Low Risk")</f>
        <v>Low Risk</v>
      </c>
    </row>
    <row r="5198" spans="1:19">
      <c r="A5198">
        <v>5197</v>
      </c>
      <c r="B5198">
        <v>241.47</v>
      </c>
      <c r="C5198">
        <v>2</v>
      </c>
      <c r="D5198" t="s">
        <v>46</v>
      </c>
      <c r="E5198">
        <v>0</v>
      </c>
      <c r="F5198">
        <v>0</v>
      </c>
      <c r="G5198">
        <v>28</v>
      </c>
      <c r="H5198">
        <v>0</v>
      </c>
      <c r="I5198">
        <v>50</v>
      </c>
      <c r="J5198">
        <v>0</v>
      </c>
      <c r="K5198">
        <f>_xlfn.XLOOKUP(FraudData[[#This Row],[amount]],AmountRules[Amount Min],AmountRules[Risk Points],,-1)</f>
        <v>0</v>
      </c>
      <c r="L5198">
        <f>_xlfn.XLOOKUP(FraudData[[#This Row],[transaction_hour]],TimeRules[Hour Min],TimeRules[Risk Points],,-1)</f>
        <v>3</v>
      </c>
      <c r="M5198">
        <f>_xlfn.XLOOKUP(FraudData[[#This Row],[foreign_transaction]],ForeignRules[Foreign Transaction],ForeignRules[Risk Points],0)</f>
        <v>0</v>
      </c>
      <c r="N5198">
        <f>_xlfn.XLOOKUP(FraudData[[#This Row],[location_mismatch]],Table10[Location Mismatch],Table10[Risk Points],0)</f>
        <v>0</v>
      </c>
      <c r="O5198">
        <f>_xlfn.XLOOKUP(FraudData[[#This Row],[device_trust_score]],DeviceRules[Device Min],DeviceRules[Risk Points],,-1)</f>
        <v>3</v>
      </c>
      <c r="P5198">
        <f>_xlfn.XLOOKUP(FraudData[[#This Row],[velocity_last_24h]],VelocityRules[Velocity Min],VelocityRules[Risk Points],,-1)</f>
        <v>0</v>
      </c>
      <c r="Q5198">
        <f>_xlfn.XLOOKUP(FraudData[[#This Row],[merchant_category]],MerchantRules[Merchant Category],MerchantRules[Risk Points],0)</f>
        <v>0</v>
      </c>
      <c r="R5198">
        <f>SUM(FraudData[[#This Row],[Amount Risk]:[Merchant Risk]])</f>
        <v>6</v>
      </c>
      <c r="S5198" t="str" cm="1">
        <f t="array" ref="S5198">_xlfn.IFS(FraudData[[#This Row],[Fraud Risk Score]]&gt;=8,"High Risk",FraudData[[#This Row],[Fraud Risk Score]]&gt;=6,"Medium Risk",TRUE,"Low Risk")</f>
        <v>Medium Risk</v>
      </c>
    </row>
    <row r="5199" spans="1:19">
      <c r="A5199">
        <v>5198</v>
      </c>
      <c r="B5199">
        <v>11.87</v>
      </c>
      <c r="C5199">
        <v>17</v>
      </c>
      <c r="D5199" t="s">
        <v>46</v>
      </c>
      <c r="E5199">
        <v>0</v>
      </c>
      <c r="F5199">
        <v>0</v>
      </c>
      <c r="G5199">
        <v>78</v>
      </c>
      <c r="H5199">
        <v>1</v>
      </c>
      <c r="I5199">
        <v>48</v>
      </c>
      <c r="J5199">
        <v>0</v>
      </c>
      <c r="K5199">
        <f>_xlfn.XLOOKUP(FraudData[[#This Row],[amount]],AmountRules[Amount Min],AmountRules[Risk Points],,-1)</f>
        <v>0</v>
      </c>
      <c r="L5199">
        <f>_xlfn.XLOOKUP(FraudData[[#This Row],[transaction_hour]],TimeRules[Hour Min],TimeRules[Risk Points],,-1)</f>
        <v>0</v>
      </c>
      <c r="M5199">
        <f>_xlfn.XLOOKUP(FraudData[[#This Row],[foreign_transaction]],ForeignRules[Foreign Transaction],ForeignRules[Risk Points],0)</f>
        <v>0</v>
      </c>
      <c r="N5199">
        <f>_xlfn.XLOOKUP(FraudData[[#This Row],[location_mismatch]],Table10[Location Mismatch],Table10[Risk Points],0)</f>
        <v>0</v>
      </c>
      <c r="O5199">
        <f>_xlfn.XLOOKUP(FraudData[[#This Row],[device_trust_score]],DeviceRules[Device Min],DeviceRules[Risk Points],,-1)</f>
        <v>0</v>
      </c>
      <c r="P5199">
        <f>_xlfn.XLOOKUP(FraudData[[#This Row],[velocity_last_24h]],VelocityRules[Velocity Min],VelocityRules[Risk Points],,-1)</f>
        <v>0</v>
      </c>
      <c r="Q5199">
        <f>_xlfn.XLOOKUP(FraudData[[#This Row],[merchant_category]],MerchantRules[Merchant Category],MerchantRules[Risk Points],0)</f>
        <v>0</v>
      </c>
      <c r="R5199">
        <f>SUM(FraudData[[#This Row],[Amount Risk]:[Merchant Risk]])</f>
        <v>0</v>
      </c>
      <c r="S5199" t="str" cm="1">
        <f t="array" ref="S5199">_xlfn.IFS(FraudData[[#This Row],[Fraud Risk Score]]&gt;=8,"High Risk",FraudData[[#This Row],[Fraud Risk Score]]&gt;=6,"Medium Risk",TRUE,"Low Risk")</f>
        <v>Low Risk</v>
      </c>
    </row>
    <row r="5200" spans="1:19">
      <c r="A5200">
        <v>5199</v>
      </c>
      <c r="B5200">
        <v>88.16</v>
      </c>
      <c r="C5200">
        <v>9</v>
      </c>
      <c r="D5200" t="s">
        <v>47</v>
      </c>
      <c r="E5200">
        <v>0</v>
      </c>
      <c r="F5200">
        <v>0</v>
      </c>
      <c r="G5200">
        <v>28</v>
      </c>
      <c r="H5200">
        <v>2</v>
      </c>
      <c r="I5200">
        <v>21</v>
      </c>
      <c r="J5200">
        <v>0</v>
      </c>
      <c r="K5200">
        <f>_xlfn.XLOOKUP(FraudData[[#This Row],[amount]],AmountRules[Amount Min],AmountRules[Risk Points],,-1)</f>
        <v>0</v>
      </c>
      <c r="L5200">
        <f>_xlfn.XLOOKUP(FraudData[[#This Row],[transaction_hour]],TimeRules[Hour Min],TimeRules[Risk Points],,-1)</f>
        <v>0</v>
      </c>
      <c r="M5200">
        <f>_xlfn.XLOOKUP(FraudData[[#This Row],[foreign_transaction]],ForeignRules[Foreign Transaction],ForeignRules[Risk Points],0)</f>
        <v>0</v>
      </c>
      <c r="N5200">
        <f>_xlfn.XLOOKUP(FraudData[[#This Row],[location_mismatch]],Table10[Location Mismatch],Table10[Risk Points],0)</f>
        <v>0</v>
      </c>
      <c r="O5200">
        <f>_xlfn.XLOOKUP(FraudData[[#This Row],[device_trust_score]],DeviceRules[Device Min],DeviceRules[Risk Points],,-1)</f>
        <v>3</v>
      </c>
      <c r="P5200">
        <f>_xlfn.XLOOKUP(FraudData[[#This Row],[velocity_last_24h]],VelocityRules[Velocity Min],VelocityRules[Risk Points],,-1)</f>
        <v>0</v>
      </c>
      <c r="Q5200">
        <f>_xlfn.XLOOKUP(FraudData[[#This Row],[merchant_category]],MerchantRules[Merchant Category],MerchantRules[Risk Points],0)</f>
        <v>0</v>
      </c>
      <c r="R5200">
        <f>SUM(FraudData[[#This Row],[Amount Risk]:[Merchant Risk]])</f>
        <v>3</v>
      </c>
      <c r="S5200" t="str" cm="1">
        <f t="array" ref="S5200">_xlfn.IFS(FraudData[[#This Row],[Fraud Risk Score]]&gt;=8,"High Risk",FraudData[[#This Row],[Fraud Risk Score]]&gt;=6,"Medium Risk",TRUE,"Low Risk")</f>
        <v>Low Risk</v>
      </c>
    </row>
    <row r="5201" spans="1:19">
      <c r="A5201">
        <v>5200</v>
      </c>
      <c r="B5201">
        <v>59.82</v>
      </c>
      <c r="C5201">
        <v>4</v>
      </c>
      <c r="D5201" t="s">
        <v>48</v>
      </c>
      <c r="E5201">
        <v>0</v>
      </c>
      <c r="F5201">
        <v>0</v>
      </c>
      <c r="G5201">
        <v>41</v>
      </c>
      <c r="H5201">
        <v>1</v>
      </c>
      <c r="I5201">
        <v>40</v>
      </c>
      <c r="J5201">
        <v>0</v>
      </c>
      <c r="K5201">
        <f>_xlfn.XLOOKUP(FraudData[[#This Row],[amount]],AmountRules[Amount Min],AmountRules[Risk Points],,-1)</f>
        <v>0</v>
      </c>
      <c r="L5201">
        <f>_xlfn.XLOOKUP(FraudData[[#This Row],[transaction_hour]],TimeRules[Hour Min],TimeRules[Risk Points],,-1)</f>
        <v>0</v>
      </c>
      <c r="M5201">
        <f>_xlfn.XLOOKUP(FraudData[[#This Row],[foreign_transaction]],ForeignRules[Foreign Transaction],ForeignRules[Risk Points],0)</f>
        <v>0</v>
      </c>
      <c r="N5201">
        <f>_xlfn.XLOOKUP(FraudData[[#This Row],[location_mismatch]],Table10[Location Mismatch],Table10[Risk Points],0)</f>
        <v>0</v>
      </c>
      <c r="O5201">
        <f>_xlfn.XLOOKUP(FraudData[[#This Row],[device_trust_score]],DeviceRules[Device Min],DeviceRules[Risk Points],,-1)</f>
        <v>2</v>
      </c>
      <c r="P5201">
        <f>_xlfn.XLOOKUP(FraudData[[#This Row],[velocity_last_24h]],VelocityRules[Velocity Min],VelocityRules[Risk Points],,-1)</f>
        <v>0</v>
      </c>
      <c r="Q5201">
        <f>_xlfn.XLOOKUP(FraudData[[#This Row],[merchant_category]],MerchantRules[Merchant Category],MerchantRules[Risk Points],0)</f>
        <v>0</v>
      </c>
      <c r="R5201">
        <f>SUM(FraudData[[#This Row],[Amount Risk]:[Merchant Risk]])</f>
        <v>2</v>
      </c>
      <c r="S5201" t="str" cm="1">
        <f t="array" ref="S5201">_xlfn.IFS(FraudData[[#This Row],[Fraud Risk Score]]&gt;=8,"High Risk",FraudData[[#This Row],[Fraud Risk Score]]&gt;=6,"Medium Risk",TRUE,"Low Risk")</f>
        <v>Low Risk</v>
      </c>
    </row>
    <row r="5202" spans="1:19">
      <c r="A5202">
        <v>5201</v>
      </c>
      <c r="B5202">
        <v>65.36</v>
      </c>
      <c r="C5202">
        <v>5</v>
      </c>
      <c r="D5202" t="s">
        <v>49</v>
      </c>
      <c r="E5202">
        <v>0</v>
      </c>
      <c r="F5202">
        <v>0</v>
      </c>
      <c r="G5202">
        <v>97</v>
      </c>
      <c r="H5202">
        <v>2</v>
      </c>
      <c r="I5202">
        <v>54</v>
      </c>
      <c r="J5202">
        <v>0</v>
      </c>
      <c r="K5202">
        <f>_xlfn.XLOOKUP(FraudData[[#This Row],[amount]],AmountRules[Amount Min],AmountRules[Risk Points],,-1)</f>
        <v>0</v>
      </c>
      <c r="L5202">
        <f>_xlfn.XLOOKUP(FraudData[[#This Row],[transaction_hour]],TimeRules[Hour Min],TimeRules[Risk Points],,-1)</f>
        <v>0</v>
      </c>
      <c r="M5202">
        <f>_xlfn.XLOOKUP(FraudData[[#This Row],[foreign_transaction]],ForeignRules[Foreign Transaction],ForeignRules[Risk Points],0)</f>
        <v>0</v>
      </c>
      <c r="N5202">
        <f>_xlfn.XLOOKUP(FraudData[[#This Row],[location_mismatch]],Table10[Location Mismatch],Table10[Risk Points],0)</f>
        <v>0</v>
      </c>
      <c r="O5202">
        <f>_xlfn.XLOOKUP(FraudData[[#This Row],[device_trust_score]],DeviceRules[Device Min],DeviceRules[Risk Points],,-1)</f>
        <v>0</v>
      </c>
      <c r="P5202">
        <f>_xlfn.XLOOKUP(FraudData[[#This Row],[velocity_last_24h]],VelocityRules[Velocity Min],VelocityRules[Risk Points],,-1)</f>
        <v>0</v>
      </c>
      <c r="Q5202">
        <f>_xlfn.XLOOKUP(FraudData[[#This Row],[merchant_category]],MerchantRules[Merchant Category],MerchantRules[Risk Points],0)</f>
        <v>1</v>
      </c>
      <c r="R5202">
        <f>SUM(FraudData[[#This Row],[Amount Risk]:[Merchant Risk]])</f>
        <v>1</v>
      </c>
      <c r="S5202" t="str" cm="1">
        <f t="array" ref="S5202">_xlfn.IFS(FraudData[[#This Row],[Fraud Risk Score]]&gt;=8,"High Risk",FraudData[[#This Row],[Fraud Risk Score]]&gt;=6,"Medium Risk",TRUE,"Low Risk")</f>
        <v>Low Risk</v>
      </c>
    </row>
    <row r="5203" spans="1:19">
      <c r="A5203">
        <v>5202</v>
      </c>
      <c r="B5203">
        <v>732.86</v>
      </c>
      <c r="C5203">
        <v>7</v>
      </c>
      <c r="D5203" t="s">
        <v>49</v>
      </c>
      <c r="E5203">
        <v>0</v>
      </c>
      <c r="F5203">
        <v>1</v>
      </c>
      <c r="G5203">
        <v>98</v>
      </c>
      <c r="H5203">
        <v>1</v>
      </c>
      <c r="I5203">
        <v>62</v>
      </c>
      <c r="J5203">
        <v>0</v>
      </c>
      <c r="K5203">
        <f>_xlfn.XLOOKUP(FraudData[[#This Row],[amount]],AmountRules[Amount Min],AmountRules[Risk Points],,-1)</f>
        <v>1</v>
      </c>
      <c r="L5203">
        <f>_xlfn.XLOOKUP(FraudData[[#This Row],[transaction_hour]],TimeRules[Hour Min],TimeRules[Risk Points],,-1)</f>
        <v>0</v>
      </c>
      <c r="M5203">
        <f>_xlfn.XLOOKUP(FraudData[[#This Row],[foreign_transaction]],ForeignRules[Foreign Transaction],ForeignRules[Risk Points],0)</f>
        <v>0</v>
      </c>
      <c r="N5203">
        <f>_xlfn.XLOOKUP(FraudData[[#This Row],[location_mismatch]],Table10[Location Mismatch],Table10[Risk Points],0)</f>
        <v>3</v>
      </c>
      <c r="O5203">
        <f>_xlfn.XLOOKUP(FraudData[[#This Row],[device_trust_score]],DeviceRules[Device Min],DeviceRules[Risk Points],,-1)</f>
        <v>0</v>
      </c>
      <c r="P5203">
        <f>_xlfn.XLOOKUP(FraudData[[#This Row],[velocity_last_24h]],VelocityRules[Velocity Min],VelocityRules[Risk Points],,-1)</f>
        <v>0</v>
      </c>
      <c r="Q5203">
        <f>_xlfn.XLOOKUP(FraudData[[#This Row],[merchant_category]],MerchantRules[Merchant Category],MerchantRules[Risk Points],0)</f>
        <v>1</v>
      </c>
      <c r="R5203">
        <f>SUM(FraudData[[#This Row],[Amount Risk]:[Merchant Risk]])</f>
        <v>5</v>
      </c>
      <c r="S5203" t="str" cm="1">
        <f t="array" ref="S5203">_xlfn.IFS(FraudData[[#This Row],[Fraud Risk Score]]&gt;=8,"High Risk",FraudData[[#This Row],[Fraud Risk Score]]&gt;=6,"Medium Risk",TRUE,"Low Risk")</f>
        <v>Low Risk</v>
      </c>
    </row>
    <row r="5204" spans="1:19">
      <c r="A5204">
        <v>5203</v>
      </c>
      <c r="B5204">
        <v>185.29</v>
      </c>
      <c r="C5204">
        <v>23</v>
      </c>
      <c r="D5204" t="s">
        <v>46</v>
      </c>
      <c r="E5204">
        <v>0</v>
      </c>
      <c r="F5204">
        <v>0</v>
      </c>
      <c r="G5204">
        <v>95</v>
      </c>
      <c r="H5204">
        <v>2</v>
      </c>
      <c r="I5204">
        <v>62</v>
      </c>
      <c r="J5204">
        <v>0</v>
      </c>
      <c r="K5204">
        <f>_xlfn.XLOOKUP(FraudData[[#This Row],[amount]],AmountRules[Amount Min],AmountRules[Risk Points],,-1)</f>
        <v>0</v>
      </c>
      <c r="L5204">
        <f>_xlfn.XLOOKUP(FraudData[[#This Row],[transaction_hour]],TimeRules[Hour Min],TimeRules[Risk Points],,-1)</f>
        <v>1</v>
      </c>
      <c r="M5204">
        <f>_xlfn.XLOOKUP(FraudData[[#This Row],[foreign_transaction]],ForeignRules[Foreign Transaction],ForeignRules[Risk Points],0)</f>
        <v>0</v>
      </c>
      <c r="N5204">
        <f>_xlfn.XLOOKUP(FraudData[[#This Row],[location_mismatch]],Table10[Location Mismatch],Table10[Risk Points],0)</f>
        <v>0</v>
      </c>
      <c r="O5204">
        <f>_xlfn.XLOOKUP(FraudData[[#This Row],[device_trust_score]],DeviceRules[Device Min],DeviceRules[Risk Points],,-1)</f>
        <v>0</v>
      </c>
      <c r="P5204">
        <f>_xlfn.XLOOKUP(FraudData[[#This Row],[velocity_last_24h]],VelocityRules[Velocity Min],VelocityRules[Risk Points],,-1)</f>
        <v>0</v>
      </c>
      <c r="Q5204">
        <f>_xlfn.XLOOKUP(FraudData[[#This Row],[merchant_category]],MerchantRules[Merchant Category],MerchantRules[Risk Points],0)</f>
        <v>0</v>
      </c>
      <c r="R5204">
        <f>SUM(FraudData[[#This Row],[Amount Risk]:[Merchant Risk]])</f>
        <v>1</v>
      </c>
      <c r="S5204" t="str" cm="1">
        <f t="array" ref="S5204">_xlfn.IFS(FraudData[[#This Row],[Fraud Risk Score]]&gt;=8,"High Risk",FraudData[[#This Row],[Fraud Risk Score]]&gt;=6,"Medium Risk",TRUE,"Low Risk")</f>
        <v>Low Risk</v>
      </c>
    </row>
    <row r="5205" spans="1:19">
      <c r="A5205">
        <v>5204</v>
      </c>
      <c r="B5205">
        <v>227.65</v>
      </c>
      <c r="C5205">
        <v>6</v>
      </c>
      <c r="D5205" t="s">
        <v>48</v>
      </c>
      <c r="E5205">
        <v>1</v>
      </c>
      <c r="F5205">
        <v>0</v>
      </c>
      <c r="G5205">
        <v>97</v>
      </c>
      <c r="H5205">
        <v>3</v>
      </c>
      <c r="I5205">
        <v>52</v>
      </c>
      <c r="J5205">
        <v>0</v>
      </c>
      <c r="K5205">
        <f>_xlfn.XLOOKUP(FraudData[[#This Row],[amount]],AmountRules[Amount Min],AmountRules[Risk Points],,-1)</f>
        <v>0</v>
      </c>
      <c r="L5205">
        <f>_xlfn.XLOOKUP(FraudData[[#This Row],[transaction_hour]],TimeRules[Hour Min],TimeRules[Risk Points],,-1)</f>
        <v>0</v>
      </c>
      <c r="M5205">
        <f>_xlfn.XLOOKUP(FraudData[[#This Row],[foreign_transaction]],ForeignRules[Foreign Transaction],ForeignRules[Risk Points],0)</f>
        <v>3</v>
      </c>
      <c r="N5205">
        <f>_xlfn.XLOOKUP(FraudData[[#This Row],[location_mismatch]],Table10[Location Mismatch],Table10[Risk Points],0)</f>
        <v>0</v>
      </c>
      <c r="O5205">
        <f>_xlfn.XLOOKUP(FraudData[[#This Row],[device_trust_score]],DeviceRules[Device Min],DeviceRules[Risk Points],,-1)</f>
        <v>0</v>
      </c>
      <c r="P5205">
        <f>_xlfn.XLOOKUP(FraudData[[#This Row],[velocity_last_24h]],VelocityRules[Velocity Min],VelocityRules[Risk Points],,-1)</f>
        <v>0</v>
      </c>
      <c r="Q5205">
        <f>_xlfn.XLOOKUP(FraudData[[#This Row],[merchant_category]],MerchantRules[Merchant Category],MerchantRules[Risk Points],0)</f>
        <v>0</v>
      </c>
      <c r="R5205">
        <f>SUM(FraudData[[#This Row],[Amount Risk]:[Merchant Risk]])</f>
        <v>3</v>
      </c>
      <c r="S5205" t="str" cm="1">
        <f t="array" ref="S5205">_xlfn.IFS(FraudData[[#This Row],[Fraud Risk Score]]&gt;=8,"High Risk",FraudData[[#This Row],[Fraud Risk Score]]&gt;=6,"Medium Risk",TRUE,"Low Risk")</f>
        <v>Low Risk</v>
      </c>
    </row>
    <row r="5206" spans="1:19">
      <c r="A5206">
        <v>5205</v>
      </c>
      <c r="B5206">
        <v>676.04</v>
      </c>
      <c r="C5206">
        <v>20</v>
      </c>
      <c r="D5206" t="s">
        <v>46</v>
      </c>
      <c r="E5206">
        <v>0</v>
      </c>
      <c r="F5206">
        <v>0</v>
      </c>
      <c r="G5206">
        <v>79</v>
      </c>
      <c r="H5206">
        <v>3</v>
      </c>
      <c r="I5206">
        <v>57</v>
      </c>
      <c r="J5206">
        <v>0</v>
      </c>
      <c r="K5206">
        <f>_xlfn.XLOOKUP(FraudData[[#This Row],[amount]],AmountRules[Amount Min],AmountRules[Risk Points],,-1)</f>
        <v>1</v>
      </c>
      <c r="L5206">
        <f>_xlfn.XLOOKUP(FraudData[[#This Row],[transaction_hour]],TimeRules[Hour Min],TimeRules[Risk Points],,-1)</f>
        <v>0</v>
      </c>
      <c r="M5206">
        <f>_xlfn.XLOOKUP(FraudData[[#This Row],[foreign_transaction]],ForeignRules[Foreign Transaction],ForeignRules[Risk Points],0)</f>
        <v>0</v>
      </c>
      <c r="N5206">
        <f>_xlfn.XLOOKUP(FraudData[[#This Row],[location_mismatch]],Table10[Location Mismatch],Table10[Risk Points],0)</f>
        <v>0</v>
      </c>
      <c r="O5206">
        <f>_xlfn.XLOOKUP(FraudData[[#This Row],[device_trust_score]],DeviceRules[Device Min],DeviceRules[Risk Points],,-1)</f>
        <v>0</v>
      </c>
      <c r="P5206">
        <f>_xlfn.XLOOKUP(FraudData[[#This Row],[velocity_last_24h]],VelocityRules[Velocity Min],VelocityRules[Risk Points],,-1)</f>
        <v>0</v>
      </c>
      <c r="Q5206">
        <f>_xlfn.XLOOKUP(FraudData[[#This Row],[merchant_category]],MerchantRules[Merchant Category],MerchantRules[Risk Points],0)</f>
        <v>0</v>
      </c>
      <c r="R5206">
        <f>SUM(FraudData[[#This Row],[Amount Risk]:[Merchant Risk]])</f>
        <v>1</v>
      </c>
      <c r="S5206" t="str" cm="1">
        <f t="array" ref="S5206">_xlfn.IFS(FraudData[[#This Row],[Fraud Risk Score]]&gt;=8,"High Risk",FraudData[[#This Row],[Fraud Risk Score]]&gt;=6,"Medium Risk",TRUE,"Low Risk")</f>
        <v>Low Risk</v>
      </c>
    </row>
    <row r="5207" spans="1:19">
      <c r="A5207">
        <v>5206</v>
      </c>
      <c r="B5207">
        <v>85.24</v>
      </c>
      <c r="C5207">
        <v>17</v>
      </c>
      <c r="D5207" t="s">
        <v>49</v>
      </c>
      <c r="E5207">
        <v>0</v>
      </c>
      <c r="F5207">
        <v>0</v>
      </c>
      <c r="G5207">
        <v>72</v>
      </c>
      <c r="H5207">
        <v>2</v>
      </c>
      <c r="I5207">
        <v>55</v>
      </c>
      <c r="J5207">
        <v>0</v>
      </c>
      <c r="K5207">
        <f>_xlfn.XLOOKUP(FraudData[[#This Row],[amount]],AmountRules[Amount Min],AmountRules[Risk Points],,-1)</f>
        <v>0</v>
      </c>
      <c r="L5207">
        <f>_xlfn.XLOOKUP(FraudData[[#This Row],[transaction_hour]],TimeRules[Hour Min],TimeRules[Risk Points],,-1)</f>
        <v>0</v>
      </c>
      <c r="M5207">
        <f>_xlfn.XLOOKUP(FraudData[[#This Row],[foreign_transaction]],ForeignRules[Foreign Transaction],ForeignRules[Risk Points],0)</f>
        <v>0</v>
      </c>
      <c r="N5207">
        <f>_xlfn.XLOOKUP(FraudData[[#This Row],[location_mismatch]],Table10[Location Mismatch],Table10[Risk Points],0)</f>
        <v>0</v>
      </c>
      <c r="O5207">
        <f>_xlfn.XLOOKUP(FraudData[[#This Row],[device_trust_score]],DeviceRules[Device Min],DeviceRules[Risk Points],,-1)</f>
        <v>0</v>
      </c>
      <c r="P5207">
        <f>_xlfn.XLOOKUP(FraudData[[#This Row],[velocity_last_24h]],VelocityRules[Velocity Min],VelocityRules[Risk Points],,-1)</f>
        <v>0</v>
      </c>
      <c r="Q5207">
        <f>_xlfn.XLOOKUP(FraudData[[#This Row],[merchant_category]],MerchantRules[Merchant Category],MerchantRules[Risk Points],0)</f>
        <v>1</v>
      </c>
      <c r="R5207">
        <f>SUM(FraudData[[#This Row],[Amount Risk]:[Merchant Risk]])</f>
        <v>1</v>
      </c>
      <c r="S5207" t="str" cm="1">
        <f t="array" ref="S5207">_xlfn.IFS(FraudData[[#This Row],[Fraud Risk Score]]&gt;=8,"High Risk",FraudData[[#This Row],[Fraud Risk Score]]&gt;=6,"Medium Risk",TRUE,"Low Risk")</f>
        <v>Low Risk</v>
      </c>
    </row>
    <row r="5208" spans="1:19">
      <c r="A5208">
        <v>5207</v>
      </c>
      <c r="B5208">
        <v>291.36</v>
      </c>
      <c r="C5208">
        <v>13</v>
      </c>
      <c r="D5208" t="s">
        <v>46</v>
      </c>
      <c r="E5208">
        <v>0</v>
      </c>
      <c r="F5208">
        <v>0</v>
      </c>
      <c r="G5208">
        <v>73</v>
      </c>
      <c r="H5208">
        <v>1</v>
      </c>
      <c r="I5208">
        <v>18</v>
      </c>
      <c r="J5208">
        <v>0</v>
      </c>
      <c r="K5208">
        <f>_xlfn.XLOOKUP(FraudData[[#This Row],[amount]],AmountRules[Amount Min],AmountRules[Risk Points],,-1)</f>
        <v>0</v>
      </c>
      <c r="L5208">
        <f>_xlfn.XLOOKUP(FraudData[[#This Row],[transaction_hour]],TimeRules[Hour Min],TimeRules[Risk Points],,-1)</f>
        <v>0</v>
      </c>
      <c r="M5208">
        <f>_xlfn.XLOOKUP(FraudData[[#This Row],[foreign_transaction]],ForeignRules[Foreign Transaction],ForeignRules[Risk Points],0)</f>
        <v>0</v>
      </c>
      <c r="N5208">
        <f>_xlfn.XLOOKUP(FraudData[[#This Row],[location_mismatch]],Table10[Location Mismatch],Table10[Risk Points],0)</f>
        <v>0</v>
      </c>
      <c r="O5208">
        <f>_xlfn.XLOOKUP(FraudData[[#This Row],[device_trust_score]],DeviceRules[Device Min],DeviceRules[Risk Points],,-1)</f>
        <v>0</v>
      </c>
      <c r="P5208">
        <f>_xlfn.XLOOKUP(FraudData[[#This Row],[velocity_last_24h]],VelocityRules[Velocity Min],VelocityRules[Risk Points],,-1)</f>
        <v>0</v>
      </c>
      <c r="Q5208">
        <f>_xlfn.XLOOKUP(FraudData[[#This Row],[merchant_category]],MerchantRules[Merchant Category],MerchantRules[Risk Points],0)</f>
        <v>0</v>
      </c>
      <c r="R5208">
        <f>SUM(FraudData[[#This Row],[Amount Risk]:[Merchant Risk]])</f>
        <v>0</v>
      </c>
      <c r="S5208" t="str" cm="1">
        <f t="array" ref="S5208">_xlfn.IFS(FraudData[[#This Row],[Fraud Risk Score]]&gt;=8,"High Risk",FraudData[[#This Row],[Fraud Risk Score]]&gt;=6,"Medium Risk",TRUE,"Low Risk")</f>
        <v>Low Risk</v>
      </c>
    </row>
    <row r="5209" spans="1:19">
      <c r="A5209">
        <v>5208</v>
      </c>
      <c r="B5209">
        <v>102.62</v>
      </c>
      <c r="C5209">
        <v>14</v>
      </c>
      <c r="D5209" t="s">
        <v>47</v>
      </c>
      <c r="E5209">
        <v>0</v>
      </c>
      <c r="F5209">
        <v>0</v>
      </c>
      <c r="G5209">
        <v>47</v>
      </c>
      <c r="H5209">
        <v>4</v>
      </c>
      <c r="I5209">
        <v>20</v>
      </c>
      <c r="J5209">
        <v>0</v>
      </c>
      <c r="K5209">
        <f>_xlfn.XLOOKUP(FraudData[[#This Row],[amount]],AmountRules[Amount Min],AmountRules[Risk Points],,-1)</f>
        <v>0</v>
      </c>
      <c r="L5209">
        <f>_xlfn.XLOOKUP(FraudData[[#This Row],[transaction_hour]],TimeRules[Hour Min],TimeRules[Risk Points],,-1)</f>
        <v>0</v>
      </c>
      <c r="M5209">
        <f>_xlfn.XLOOKUP(FraudData[[#This Row],[foreign_transaction]],ForeignRules[Foreign Transaction],ForeignRules[Risk Points],0)</f>
        <v>0</v>
      </c>
      <c r="N5209">
        <f>_xlfn.XLOOKUP(FraudData[[#This Row],[location_mismatch]],Table10[Location Mismatch],Table10[Risk Points],0)</f>
        <v>0</v>
      </c>
      <c r="O5209">
        <f>_xlfn.XLOOKUP(FraudData[[#This Row],[device_trust_score]],DeviceRules[Device Min],DeviceRules[Risk Points],,-1)</f>
        <v>2</v>
      </c>
      <c r="P5209">
        <f>_xlfn.XLOOKUP(FraudData[[#This Row],[velocity_last_24h]],VelocityRules[Velocity Min],VelocityRules[Risk Points],,-1)</f>
        <v>0</v>
      </c>
      <c r="Q5209">
        <f>_xlfn.XLOOKUP(FraudData[[#This Row],[merchant_category]],MerchantRules[Merchant Category],MerchantRules[Risk Points],0)</f>
        <v>0</v>
      </c>
      <c r="R5209">
        <f>SUM(FraudData[[#This Row],[Amount Risk]:[Merchant Risk]])</f>
        <v>2</v>
      </c>
      <c r="S5209" t="str" cm="1">
        <f t="array" ref="S5209">_xlfn.IFS(FraudData[[#This Row],[Fraud Risk Score]]&gt;=8,"High Risk",FraudData[[#This Row],[Fraud Risk Score]]&gt;=6,"Medium Risk",TRUE,"Low Risk")</f>
        <v>Low Risk</v>
      </c>
    </row>
    <row r="5210" spans="1:19">
      <c r="A5210">
        <v>5209</v>
      </c>
      <c r="B5210">
        <v>366.6</v>
      </c>
      <c r="C5210">
        <v>9</v>
      </c>
      <c r="D5210" t="s">
        <v>47</v>
      </c>
      <c r="E5210">
        <v>0</v>
      </c>
      <c r="F5210">
        <v>0</v>
      </c>
      <c r="G5210">
        <v>51</v>
      </c>
      <c r="H5210">
        <v>1</v>
      </c>
      <c r="I5210">
        <v>27</v>
      </c>
      <c r="J5210">
        <v>0</v>
      </c>
      <c r="K5210">
        <f>_xlfn.XLOOKUP(FraudData[[#This Row],[amount]],AmountRules[Amount Min],AmountRules[Risk Points],,-1)</f>
        <v>0</v>
      </c>
      <c r="L5210">
        <f>_xlfn.XLOOKUP(FraudData[[#This Row],[transaction_hour]],TimeRules[Hour Min],TimeRules[Risk Points],,-1)</f>
        <v>0</v>
      </c>
      <c r="M5210">
        <f>_xlfn.XLOOKUP(FraudData[[#This Row],[foreign_transaction]],ForeignRules[Foreign Transaction],ForeignRules[Risk Points],0)</f>
        <v>0</v>
      </c>
      <c r="N5210">
        <f>_xlfn.XLOOKUP(FraudData[[#This Row],[location_mismatch]],Table10[Location Mismatch],Table10[Risk Points],0)</f>
        <v>0</v>
      </c>
      <c r="O5210">
        <f>_xlfn.XLOOKUP(FraudData[[#This Row],[device_trust_score]],DeviceRules[Device Min],DeviceRules[Risk Points],,-1)</f>
        <v>1</v>
      </c>
      <c r="P5210">
        <f>_xlfn.XLOOKUP(FraudData[[#This Row],[velocity_last_24h]],VelocityRules[Velocity Min],VelocityRules[Risk Points],,-1)</f>
        <v>0</v>
      </c>
      <c r="Q5210">
        <f>_xlfn.XLOOKUP(FraudData[[#This Row],[merchant_category]],MerchantRules[Merchant Category],MerchantRules[Risk Points],0)</f>
        <v>0</v>
      </c>
      <c r="R5210">
        <f>SUM(FraudData[[#This Row],[Amount Risk]:[Merchant Risk]])</f>
        <v>1</v>
      </c>
      <c r="S5210" t="str" cm="1">
        <f t="array" ref="S5210">_xlfn.IFS(FraudData[[#This Row],[Fraud Risk Score]]&gt;=8,"High Risk",FraudData[[#This Row],[Fraud Risk Score]]&gt;=6,"Medium Risk",TRUE,"Low Risk")</f>
        <v>Low Risk</v>
      </c>
    </row>
    <row r="5211" spans="1:19">
      <c r="A5211">
        <v>5210</v>
      </c>
      <c r="B5211">
        <v>35.869999999999997</v>
      </c>
      <c r="C5211">
        <v>20</v>
      </c>
      <c r="D5211" t="s">
        <v>48</v>
      </c>
      <c r="E5211">
        <v>0</v>
      </c>
      <c r="F5211">
        <v>0</v>
      </c>
      <c r="G5211">
        <v>49</v>
      </c>
      <c r="H5211">
        <v>2</v>
      </c>
      <c r="I5211">
        <v>69</v>
      </c>
      <c r="J5211">
        <v>0</v>
      </c>
      <c r="K5211">
        <f>_xlfn.XLOOKUP(FraudData[[#This Row],[amount]],AmountRules[Amount Min],AmountRules[Risk Points],,-1)</f>
        <v>0</v>
      </c>
      <c r="L5211">
        <f>_xlfn.XLOOKUP(FraudData[[#This Row],[transaction_hour]],TimeRules[Hour Min],TimeRules[Risk Points],,-1)</f>
        <v>0</v>
      </c>
      <c r="M5211">
        <f>_xlfn.XLOOKUP(FraudData[[#This Row],[foreign_transaction]],ForeignRules[Foreign Transaction],ForeignRules[Risk Points],0)</f>
        <v>0</v>
      </c>
      <c r="N5211">
        <f>_xlfn.XLOOKUP(FraudData[[#This Row],[location_mismatch]],Table10[Location Mismatch],Table10[Risk Points],0)</f>
        <v>0</v>
      </c>
      <c r="O5211">
        <f>_xlfn.XLOOKUP(FraudData[[#This Row],[device_trust_score]],DeviceRules[Device Min],DeviceRules[Risk Points],,-1)</f>
        <v>2</v>
      </c>
      <c r="P5211">
        <f>_xlfn.XLOOKUP(FraudData[[#This Row],[velocity_last_24h]],VelocityRules[Velocity Min],VelocityRules[Risk Points],,-1)</f>
        <v>0</v>
      </c>
      <c r="Q5211">
        <f>_xlfn.XLOOKUP(FraudData[[#This Row],[merchant_category]],MerchantRules[Merchant Category],MerchantRules[Risk Points],0)</f>
        <v>0</v>
      </c>
      <c r="R5211">
        <f>SUM(FraudData[[#This Row],[Amount Risk]:[Merchant Risk]])</f>
        <v>2</v>
      </c>
      <c r="S5211" t="str" cm="1">
        <f t="array" ref="S5211">_xlfn.IFS(FraudData[[#This Row],[Fraud Risk Score]]&gt;=8,"High Risk",FraudData[[#This Row],[Fraud Risk Score]]&gt;=6,"Medium Risk",TRUE,"Low Risk")</f>
        <v>Low Risk</v>
      </c>
    </row>
    <row r="5212" spans="1:19">
      <c r="A5212">
        <v>5211</v>
      </c>
      <c r="B5212">
        <v>531.09</v>
      </c>
      <c r="C5212">
        <v>11</v>
      </c>
      <c r="D5212" t="s">
        <v>49</v>
      </c>
      <c r="E5212">
        <v>0</v>
      </c>
      <c r="F5212">
        <v>0</v>
      </c>
      <c r="G5212">
        <v>48</v>
      </c>
      <c r="H5212">
        <v>3</v>
      </c>
      <c r="I5212">
        <v>47</v>
      </c>
      <c r="J5212">
        <v>0</v>
      </c>
      <c r="K5212">
        <f>_xlfn.XLOOKUP(FraudData[[#This Row],[amount]],AmountRules[Amount Min],AmountRules[Risk Points],,-1)</f>
        <v>1</v>
      </c>
      <c r="L5212">
        <f>_xlfn.XLOOKUP(FraudData[[#This Row],[transaction_hour]],TimeRules[Hour Min],TimeRules[Risk Points],,-1)</f>
        <v>0</v>
      </c>
      <c r="M5212">
        <f>_xlfn.XLOOKUP(FraudData[[#This Row],[foreign_transaction]],ForeignRules[Foreign Transaction],ForeignRules[Risk Points],0)</f>
        <v>0</v>
      </c>
      <c r="N5212">
        <f>_xlfn.XLOOKUP(FraudData[[#This Row],[location_mismatch]],Table10[Location Mismatch],Table10[Risk Points],0)</f>
        <v>0</v>
      </c>
      <c r="O5212">
        <f>_xlfn.XLOOKUP(FraudData[[#This Row],[device_trust_score]],DeviceRules[Device Min],DeviceRules[Risk Points],,-1)</f>
        <v>2</v>
      </c>
      <c r="P5212">
        <f>_xlfn.XLOOKUP(FraudData[[#This Row],[velocity_last_24h]],VelocityRules[Velocity Min],VelocityRules[Risk Points],,-1)</f>
        <v>0</v>
      </c>
      <c r="Q5212">
        <f>_xlfn.XLOOKUP(FraudData[[#This Row],[merchant_category]],MerchantRules[Merchant Category],MerchantRules[Risk Points],0)</f>
        <v>1</v>
      </c>
      <c r="R5212">
        <f>SUM(FraudData[[#This Row],[Amount Risk]:[Merchant Risk]])</f>
        <v>4</v>
      </c>
      <c r="S5212" t="str" cm="1">
        <f t="array" ref="S5212">_xlfn.IFS(FraudData[[#This Row],[Fraud Risk Score]]&gt;=8,"High Risk",FraudData[[#This Row],[Fraud Risk Score]]&gt;=6,"Medium Risk",TRUE,"Low Risk")</f>
        <v>Low Risk</v>
      </c>
    </row>
    <row r="5213" spans="1:19">
      <c r="A5213">
        <v>5212</v>
      </c>
      <c r="B5213">
        <v>44.44</v>
      </c>
      <c r="C5213">
        <v>6</v>
      </c>
      <c r="D5213" t="s">
        <v>48</v>
      </c>
      <c r="E5213">
        <v>0</v>
      </c>
      <c r="F5213">
        <v>0</v>
      </c>
      <c r="G5213">
        <v>44</v>
      </c>
      <c r="H5213">
        <v>5</v>
      </c>
      <c r="I5213">
        <v>45</v>
      </c>
      <c r="J5213">
        <v>0</v>
      </c>
      <c r="K5213">
        <f>_xlfn.XLOOKUP(FraudData[[#This Row],[amount]],AmountRules[Amount Min],AmountRules[Risk Points],,-1)</f>
        <v>0</v>
      </c>
      <c r="L5213">
        <f>_xlfn.XLOOKUP(FraudData[[#This Row],[transaction_hour]],TimeRules[Hour Min],TimeRules[Risk Points],,-1)</f>
        <v>0</v>
      </c>
      <c r="M5213">
        <f>_xlfn.XLOOKUP(FraudData[[#This Row],[foreign_transaction]],ForeignRules[Foreign Transaction],ForeignRules[Risk Points],0)</f>
        <v>0</v>
      </c>
      <c r="N5213">
        <f>_xlfn.XLOOKUP(FraudData[[#This Row],[location_mismatch]],Table10[Location Mismatch],Table10[Risk Points],0)</f>
        <v>0</v>
      </c>
      <c r="O5213">
        <f>_xlfn.XLOOKUP(FraudData[[#This Row],[device_trust_score]],DeviceRules[Device Min],DeviceRules[Risk Points],,-1)</f>
        <v>2</v>
      </c>
      <c r="P5213">
        <f>_xlfn.XLOOKUP(FraudData[[#This Row],[velocity_last_24h]],VelocityRules[Velocity Min],VelocityRules[Risk Points],,-1)</f>
        <v>3</v>
      </c>
      <c r="Q5213">
        <f>_xlfn.XLOOKUP(FraudData[[#This Row],[merchant_category]],MerchantRules[Merchant Category],MerchantRules[Risk Points],0)</f>
        <v>0</v>
      </c>
      <c r="R5213">
        <f>SUM(FraudData[[#This Row],[Amount Risk]:[Merchant Risk]])</f>
        <v>5</v>
      </c>
      <c r="S5213" t="str" cm="1">
        <f t="array" ref="S5213">_xlfn.IFS(FraudData[[#This Row],[Fraud Risk Score]]&gt;=8,"High Risk",FraudData[[#This Row],[Fraud Risk Score]]&gt;=6,"Medium Risk",TRUE,"Low Risk")</f>
        <v>Low Risk</v>
      </c>
    </row>
    <row r="5214" spans="1:19">
      <c r="A5214">
        <v>5213</v>
      </c>
      <c r="B5214">
        <v>71.069999999999993</v>
      </c>
      <c r="C5214">
        <v>6</v>
      </c>
      <c r="D5214" t="s">
        <v>48</v>
      </c>
      <c r="E5214">
        <v>0</v>
      </c>
      <c r="F5214">
        <v>0</v>
      </c>
      <c r="G5214">
        <v>77</v>
      </c>
      <c r="H5214">
        <v>0</v>
      </c>
      <c r="I5214">
        <v>33</v>
      </c>
      <c r="J5214">
        <v>0</v>
      </c>
      <c r="K5214">
        <f>_xlfn.XLOOKUP(FraudData[[#This Row],[amount]],AmountRules[Amount Min],AmountRules[Risk Points],,-1)</f>
        <v>0</v>
      </c>
      <c r="L5214">
        <f>_xlfn.XLOOKUP(FraudData[[#This Row],[transaction_hour]],TimeRules[Hour Min],TimeRules[Risk Points],,-1)</f>
        <v>0</v>
      </c>
      <c r="M5214">
        <f>_xlfn.XLOOKUP(FraudData[[#This Row],[foreign_transaction]],ForeignRules[Foreign Transaction],ForeignRules[Risk Points],0)</f>
        <v>0</v>
      </c>
      <c r="N5214">
        <f>_xlfn.XLOOKUP(FraudData[[#This Row],[location_mismatch]],Table10[Location Mismatch],Table10[Risk Points],0)</f>
        <v>0</v>
      </c>
      <c r="O5214">
        <f>_xlfn.XLOOKUP(FraudData[[#This Row],[device_trust_score]],DeviceRules[Device Min],DeviceRules[Risk Points],,-1)</f>
        <v>0</v>
      </c>
      <c r="P5214">
        <f>_xlfn.XLOOKUP(FraudData[[#This Row],[velocity_last_24h]],VelocityRules[Velocity Min],VelocityRules[Risk Points],,-1)</f>
        <v>0</v>
      </c>
      <c r="Q5214">
        <f>_xlfn.XLOOKUP(FraudData[[#This Row],[merchant_category]],MerchantRules[Merchant Category],MerchantRules[Risk Points],0)</f>
        <v>0</v>
      </c>
      <c r="R5214">
        <f>SUM(FraudData[[#This Row],[Amount Risk]:[Merchant Risk]])</f>
        <v>0</v>
      </c>
      <c r="S5214" t="str" cm="1">
        <f t="array" ref="S5214">_xlfn.IFS(FraudData[[#This Row],[Fraud Risk Score]]&gt;=8,"High Risk",FraudData[[#This Row],[Fraud Risk Score]]&gt;=6,"Medium Risk",TRUE,"Low Risk")</f>
        <v>Low Risk</v>
      </c>
    </row>
    <row r="5215" spans="1:19">
      <c r="A5215">
        <v>5214</v>
      </c>
      <c r="B5215">
        <v>254.05</v>
      </c>
      <c r="C5215">
        <v>10</v>
      </c>
      <c r="D5215" t="s">
        <v>49</v>
      </c>
      <c r="E5215">
        <v>0</v>
      </c>
      <c r="F5215">
        <v>0</v>
      </c>
      <c r="G5215">
        <v>98</v>
      </c>
      <c r="H5215">
        <v>0</v>
      </c>
      <c r="I5215">
        <v>21</v>
      </c>
      <c r="J5215">
        <v>0</v>
      </c>
      <c r="K5215">
        <f>_xlfn.XLOOKUP(FraudData[[#This Row],[amount]],AmountRules[Amount Min],AmountRules[Risk Points],,-1)</f>
        <v>0</v>
      </c>
      <c r="L5215">
        <f>_xlfn.XLOOKUP(FraudData[[#This Row],[transaction_hour]],TimeRules[Hour Min],TimeRules[Risk Points],,-1)</f>
        <v>0</v>
      </c>
      <c r="M5215">
        <f>_xlfn.XLOOKUP(FraudData[[#This Row],[foreign_transaction]],ForeignRules[Foreign Transaction],ForeignRules[Risk Points],0)</f>
        <v>0</v>
      </c>
      <c r="N5215">
        <f>_xlfn.XLOOKUP(FraudData[[#This Row],[location_mismatch]],Table10[Location Mismatch],Table10[Risk Points],0)</f>
        <v>0</v>
      </c>
      <c r="O5215">
        <f>_xlfn.XLOOKUP(FraudData[[#This Row],[device_trust_score]],DeviceRules[Device Min],DeviceRules[Risk Points],,-1)</f>
        <v>0</v>
      </c>
      <c r="P5215">
        <f>_xlfn.XLOOKUP(FraudData[[#This Row],[velocity_last_24h]],VelocityRules[Velocity Min],VelocityRules[Risk Points],,-1)</f>
        <v>0</v>
      </c>
      <c r="Q5215">
        <f>_xlfn.XLOOKUP(FraudData[[#This Row],[merchant_category]],MerchantRules[Merchant Category],MerchantRules[Risk Points],0)</f>
        <v>1</v>
      </c>
      <c r="R5215">
        <f>SUM(FraudData[[#This Row],[Amount Risk]:[Merchant Risk]])</f>
        <v>1</v>
      </c>
      <c r="S5215" t="str" cm="1">
        <f t="array" ref="S5215">_xlfn.IFS(FraudData[[#This Row],[Fraud Risk Score]]&gt;=8,"High Risk",FraudData[[#This Row],[Fraud Risk Score]]&gt;=6,"Medium Risk",TRUE,"Low Risk")</f>
        <v>Low Risk</v>
      </c>
    </row>
    <row r="5216" spans="1:19">
      <c r="A5216">
        <v>5215</v>
      </c>
      <c r="B5216">
        <v>90.08</v>
      </c>
      <c r="C5216">
        <v>12</v>
      </c>
      <c r="D5216" t="s">
        <v>50</v>
      </c>
      <c r="E5216">
        <v>0</v>
      </c>
      <c r="F5216">
        <v>0</v>
      </c>
      <c r="G5216">
        <v>50</v>
      </c>
      <c r="H5216">
        <v>3</v>
      </c>
      <c r="I5216">
        <v>65</v>
      </c>
      <c r="J5216">
        <v>0</v>
      </c>
      <c r="K5216">
        <f>_xlfn.XLOOKUP(FraudData[[#This Row],[amount]],AmountRules[Amount Min],AmountRules[Risk Points],,-1)</f>
        <v>0</v>
      </c>
      <c r="L5216">
        <f>_xlfn.XLOOKUP(FraudData[[#This Row],[transaction_hour]],TimeRules[Hour Min],TimeRules[Risk Points],,-1)</f>
        <v>0</v>
      </c>
      <c r="M5216">
        <f>_xlfn.XLOOKUP(FraudData[[#This Row],[foreign_transaction]],ForeignRules[Foreign Transaction],ForeignRules[Risk Points],0)</f>
        <v>0</v>
      </c>
      <c r="N5216">
        <f>_xlfn.XLOOKUP(FraudData[[#This Row],[location_mismatch]],Table10[Location Mismatch],Table10[Risk Points],0)</f>
        <v>0</v>
      </c>
      <c r="O5216">
        <f>_xlfn.XLOOKUP(FraudData[[#This Row],[device_trust_score]],DeviceRules[Device Min],DeviceRules[Risk Points],,-1)</f>
        <v>1</v>
      </c>
      <c r="P5216">
        <f>_xlfn.XLOOKUP(FraudData[[#This Row],[velocity_last_24h]],VelocityRules[Velocity Min],VelocityRules[Risk Points],,-1)</f>
        <v>0</v>
      </c>
      <c r="Q5216">
        <f>_xlfn.XLOOKUP(FraudData[[#This Row],[merchant_category]],MerchantRules[Merchant Category],MerchantRules[Risk Points],0)</f>
        <v>0</v>
      </c>
      <c r="R5216">
        <f>SUM(FraudData[[#This Row],[Amount Risk]:[Merchant Risk]])</f>
        <v>1</v>
      </c>
      <c r="S5216" t="str" cm="1">
        <f t="array" ref="S5216">_xlfn.IFS(FraudData[[#This Row],[Fraud Risk Score]]&gt;=8,"High Risk",FraudData[[#This Row],[Fraud Risk Score]]&gt;=6,"Medium Risk",TRUE,"Low Risk")</f>
        <v>Low Risk</v>
      </c>
    </row>
    <row r="5217" spans="1:19">
      <c r="A5217">
        <v>5216</v>
      </c>
      <c r="B5217">
        <v>168.67</v>
      </c>
      <c r="C5217">
        <v>14</v>
      </c>
      <c r="D5217" t="s">
        <v>50</v>
      </c>
      <c r="E5217">
        <v>0</v>
      </c>
      <c r="F5217">
        <v>0</v>
      </c>
      <c r="G5217">
        <v>84</v>
      </c>
      <c r="H5217">
        <v>1</v>
      </c>
      <c r="I5217">
        <v>62</v>
      </c>
      <c r="J5217">
        <v>0</v>
      </c>
      <c r="K5217">
        <f>_xlfn.XLOOKUP(FraudData[[#This Row],[amount]],AmountRules[Amount Min],AmountRules[Risk Points],,-1)</f>
        <v>0</v>
      </c>
      <c r="L5217">
        <f>_xlfn.XLOOKUP(FraudData[[#This Row],[transaction_hour]],TimeRules[Hour Min],TimeRules[Risk Points],,-1)</f>
        <v>0</v>
      </c>
      <c r="M5217">
        <f>_xlfn.XLOOKUP(FraudData[[#This Row],[foreign_transaction]],ForeignRules[Foreign Transaction],ForeignRules[Risk Points],0)</f>
        <v>0</v>
      </c>
      <c r="N5217">
        <f>_xlfn.XLOOKUP(FraudData[[#This Row],[location_mismatch]],Table10[Location Mismatch],Table10[Risk Points],0)</f>
        <v>0</v>
      </c>
      <c r="O5217">
        <f>_xlfn.XLOOKUP(FraudData[[#This Row],[device_trust_score]],DeviceRules[Device Min],DeviceRules[Risk Points],,-1)</f>
        <v>0</v>
      </c>
      <c r="P5217">
        <f>_xlfn.XLOOKUP(FraudData[[#This Row],[velocity_last_24h]],VelocityRules[Velocity Min],VelocityRules[Risk Points],,-1)</f>
        <v>0</v>
      </c>
      <c r="Q5217">
        <f>_xlfn.XLOOKUP(FraudData[[#This Row],[merchant_category]],MerchantRules[Merchant Category],MerchantRules[Risk Points],0)</f>
        <v>0</v>
      </c>
      <c r="R5217">
        <f>SUM(FraudData[[#This Row],[Amount Risk]:[Merchant Risk]])</f>
        <v>0</v>
      </c>
      <c r="S5217" t="str" cm="1">
        <f t="array" ref="S5217">_xlfn.IFS(FraudData[[#This Row],[Fraud Risk Score]]&gt;=8,"High Risk",FraudData[[#This Row],[Fraud Risk Score]]&gt;=6,"Medium Risk",TRUE,"Low Risk")</f>
        <v>Low Risk</v>
      </c>
    </row>
    <row r="5218" spans="1:19">
      <c r="A5218">
        <v>5217</v>
      </c>
      <c r="B5218">
        <v>105.84</v>
      </c>
      <c r="C5218">
        <v>17</v>
      </c>
      <c r="D5218" t="s">
        <v>46</v>
      </c>
      <c r="E5218">
        <v>0</v>
      </c>
      <c r="F5218">
        <v>0</v>
      </c>
      <c r="G5218">
        <v>26</v>
      </c>
      <c r="H5218">
        <v>1</v>
      </c>
      <c r="I5218">
        <v>21</v>
      </c>
      <c r="J5218">
        <v>0</v>
      </c>
      <c r="K5218">
        <f>_xlfn.XLOOKUP(FraudData[[#This Row],[amount]],AmountRules[Amount Min],AmountRules[Risk Points],,-1)</f>
        <v>0</v>
      </c>
      <c r="L5218">
        <f>_xlfn.XLOOKUP(FraudData[[#This Row],[transaction_hour]],TimeRules[Hour Min],TimeRules[Risk Points],,-1)</f>
        <v>0</v>
      </c>
      <c r="M5218">
        <f>_xlfn.XLOOKUP(FraudData[[#This Row],[foreign_transaction]],ForeignRules[Foreign Transaction],ForeignRules[Risk Points],0)</f>
        <v>0</v>
      </c>
      <c r="N5218">
        <f>_xlfn.XLOOKUP(FraudData[[#This Row],[location_mismatch]],Table10[Location Mismatch],Table10[Risk Points],0)</f>
        <v>0</v>
      </c>
      <c r="O5218">
        <f>_xlfn.XLOOKUP(FraudData[[#This Row],[device_trust_score]],DeviceRules[Device Min],DeviceRules[Risk Points],,-1)</f>
        <v>3</v>
      </c>
      <c r="P5218">
        <f>_xlfn.XLOOKUP(FraudData[[#This Row],[velocity_last_24h]],VelocityRules[Velocity Min],VelocityRules[Risk Points],,-1)</f>
        <v>0</v>
      </c>
      <c r="Q5218">
        <f>_xlfn.XLOOKUP(FraudData[[#This Row],[merchant_category]],MerchantRules[Merchant Category],MerchantRules[Risk Points],0)</f>
        <v>0</v>
      </c>
      <c r="R5218">
        <f>SUM(FraudData[[#This Row],[Amount Risk]:[Merchant Risk]])</f>
        <v>3</v>
      </c>
      <c r="S5218" t="str" cm="1">
        <f t="array" ref="S5218">_xlfn.IFS(FraudData[[#This Row],[Fraud Risk Score]]&gt;=8,"High Risk",FraudData[[#This Row],[Fraud Risk Score]]&gt;=6,"Medium Risk",TRUE,"Low Risk")</f>
        <v>Low Risk</v>
      </c>
    </row>
    <row r="5219" spans="1:19">
      <c r="A5219">
        <v>5218</v>
      </c>
      <c r="B5219">
        <v>244.12</v>
      </c>
      <c r="C5219">
        <v>6</v>
      </c>
      <c r="D5219" t="s">
        <v>50</v>
      </c>
      <c r="E5219">
        <v>0</v>
      </c>
      <c r="F5219">
        <v>0</v>
      </c>
      <c r="G5219">
        <v>27</v>
      </c>
      <c r="H5219">
        <v>1</v>
      </c>
      <c r="I5219">
        <v>40</v>
      </c>
      <c r="J5219">
        <v>0</v>
      </c>
      <c r="K5219">
        <f>_xlfn.XLOOKUP(FraudData[[#This Row],[amount]],AmountRules[Amount Min],AmountRules[Risk Points],,-1)</f>
        <v>0</v>
      </c>
      <c r="L5219">
        <f>_xlfn.XLOOKUP(FraudData[[#This Row],[transaction_hour]],TimeRules[Hour Min],TimeRules[Risk Points],,-1)</f>
        <v>0</v>
      </c>
      <c r="M5219">
        <f>_xlfn.XLOOKUP(FraudData[[#This Row],[foreign_transaction]],ForeignRules[Foreign Transaction],ForeignRules[Risk Points],0)</f>
        <v>0</v>
      </c>
      <c r="N5219">
        <f>_xlfn.XLOOKUP(FraudData[[#This Row],[location_mismatch]],Table10[Location Mismatch],Table10[Risk Points],0)</f>
        <v>0</v>
      </c>
      <c r="O5219">
        <f>_xlfn.XLOOKUP(FraudData[[#This Row],[device_trust_score]],DeviceRules[Device Min],DeviceRules[Risk Points],,-1)</f>
        <v>3</v>
      </c>
      <c r="P5219">
        <f>_xlfn.XLOOKUP(FraudData[[#This Row],[velocity_last_24h]],VelocityRules[Velocity Min],VelocityRules[Risk Points],,-1)</f>
        <v>0</v>
      </c>
      <c r="Q5219">
        <f>_xlfn.XLOOKUP(FraudData[[#This Row],[merchant_category]],MerchantRules[Merchant Category],MerchantRules[Risk Points],0)</f>
        <v>0</v>
      </c>
      <c r="R5219">
        <f>SUM(FraudData[[#This Row],[Amount Risk]:[Merchant Risk]])</f>
        <v>3</v>
      </c>
      <c r="S5219" t="str" cm="1">
        <f t="array" ref="S5219">_xlfn.IFS(FraudData[[#This Row],[Fraud Risk Score]]&gt;=8,"High Risk",FraudData[[#This Row],[Fraud Risk Score]]&gt;=6,"Medium Risk",TRUE,"Low Risk")</f>
        <v>Low Risk</v>
      </c>
    </row>
    <row r="5220" spans="1:19">
      <c r="A5220">
        <v>5219</v>
      </c>
      <c r="B5220">
        <v>46.66</v>
      </c>
      <c r="C5220">
        <v>5</v>
      </c>
      <c r="D5220" t="s">
        <v>47</v>
      </c>
      <c r="E5220">
        <v>0</v>
      </c>
      <c r="F5220">
        <v>0</v>
      </c>
      <c r="G5220">
        <v>80</v>
      </c>
      <c r="H5220">
        <v>3</v>
      </c>
      <c r="I5220">
        <v>57</v>
      </c>
      <c r="J5220">
        <v>0</v>
      </c>
      <c r="K5220">
        <f>_xlfn.XLOOKUP(FraudData[[#This Row],[amount]],AmountRules[Amount Min],AmountRules[Risk Points],,-1)</f>
        <v>0</v>
      </c>
      <c r="L5220">
        <f>_xlfn.XLOOKUP(FraudData[[#This Row],[transaction_hour]],TimeRules[Hour Min],TimeRules[Risk Points],,-1)</f>
        <v>0</v>
      </c>
      <c r="M5220">
        <f>_xlfn.XLOOKUP(FraudData[[#This Row],[foreign_transaction]],ForeignRules[Foreign Transaction],ForeignRules[Risk Points],0)</f>
        <v>0</v>
      </c>
      <c r="N5220">
        <f>_xlfn.XLOOKUP(FraudData[[#This Row],[location_mismatch]],Table10[Location Mismatch],Table10[Risk Points],0)</f>
        <v>0</v>
      </c>
      <c r="O5220">
        <f>_xlfn.XLOOKUP(FraudData[[#This Row],[device_trust_score]],DeviceRules[Device Min],DeviceRules[Risk Points],,-1)</f>
        <v>0</v>
      </c>
      <c r="P5220">
        <f>_xlfn.XLOOKUP(FraudData[[#This Row],[velocity_last_24h]],VelocityRules[Velocity Min],VelocityRules[Risk Points],,-1)</f>
        <v>0</v>
      </c>
      <c r="Q5220">
        <f>_xlfn.XLOOKUP(FraudData[[#This Row],[merchant_category]],MerchantRules[Merchant Category],MerchantRules[Risk Points],0)</f>
        <v>0</v>
      </c>
      <c r="R5220">
        <f>SUM(FraudData[[#This Row],[Amount Risk]:[Merchant Risk]])</f>
        <v>0</v>
      </c>
      <c r="S5220" t="str" cm="1">
        <f t="array" ref="S5220">_xlfn.IFS(FraudData[[#This Row],[Fraud Risk Score]]&gt;=8,"High Risk",FraudData[[#This Row],[Fraud Risk Score]]&gt;=6,"Medium Risk",TRUE,"Low Risk")</f>
        <v>Low Risk</v>
      </c>
    </row>
    <row r="5221" spans="1:19">
      <c r="A5221">
        <v>5220</v>
      </c>
      <c r="B5221">
        <v>10.84</v>
      </c>
      <c r="C5221">
        <v>22</v>
      </c>
      <c r="D5221" t="s">
        <v>48</v>
      </c>
      <c r="E5221">
        <v>0</v>
      </c>
      <c r="F5221">
        <v>0</v>
      </c>
      <c r="G5221">
        <v>90</v>
      </c>
      <c r="H5221">
        <v>2</v>
      </c>
      <c r="I5221">
        <v>40</v>
      </c>
      <c r="J5221">
        <v>0</v>
      </c>
      <c r="K5221">
        <f>_xlfn.XLOOKUP(FraudData[[#This Row],[amount]],AmountRules[Amount Min],AmountRules[Risk Points],,-1)</f>
        <v>0</v>
      </c>
      <c r="L5221">
        <f>_xlfn.XLOOKUP(FraudData[[#This Row],[transaction_hour]],TimeRules[Hour Min],TimeRules[Risk Points],,-1)</f>
        <v>0</v>
      </c>
      <c r="M5221">
        <f>_xlfn.XLOOKUP(FraudData[[#This Row],[foreign_transaction]],ForeignRules[Foreign Transaction],ForeignRules[Risk Points],0)</f>
        <v>0</v>
      </c>
      <c r="N5221">
        <f>_xlfn.XLOOKUP(FraudData[[#This Row],[location_mismatch]],Table10[Location Mismatch],Table10[Risk Points],0)</f>
        <v>0</v>
      </c>
      <c r="O5221">
        <f>_xlfn.XLOOKUP(FraudData[[#This Row],[device_trust_score]],DeviceRules[Device Min],DeviceRules[Risk Points],,-1)</f>
        <v>0</v>
      </c>
      <c r="P5221">
        <f>_xlfn.XLOOKUP(FraudData[[#This Row],[velocity_last_24h]],VelocityRules[Velocity Min],VelocityRules[Risk Points],,-1)</f>
        <v>0</v>
      </c>
      <c r="Q5221">
        <f>_xlfn.XLOOKUP(FraudData[[#This Row],[merchant_category]],MerchantRules[Merchant Category],MerchantRules[Risk Points],0)</f>
        <v>0</v>
      </c>
      <c r="R5221">
        <f>SUM(FraudData[[#This Row],[Amount Risk]:[Merchant Risk]])</f>
        <v>0</v>
      </c>
      <c r="S5221" t="str" cm="1">
        <f t="array" ref="S5221">_xlfn.IFS(FraudData[[#This Row],[Fraud Risk Score]]&gt;=8,"High Risk",FraudData[[#This Row],[Fraud Risk Score]]&gt;=6,"Medium Risk",TRUE,"Low Risk")</f>
        <v>Low Risk</v>
      </c>
    </row>
    <row r="5222" spans="1:19">
      <c r="A5222">
        <v>5221</v>
      </c>
      <c r="B5222">
        <v>64.180000000000007</v>
      </c>
      <c r="C5222">
        <v>10</v>
      </c>
      <c r="D5222" t="s">
        <v>46</v>
      </c>
      <c r="E5222">
        <v>0</v>
      </c>
      <c r="F5222">
        <v>0</v>
      </c>
      <c r="G5222">
        <v>49</v>
      </c>
      <c r="H5222">
        <v>2</v>
      </c>
      <c r="I5222">
        <v>67</v>
      </c>
      <c r="J5222">
        <v>0</v>
      </c>
      <c r="K5222">
        <f>_xlfn.XLOOKUP(FraudData[[#This Row],[amount]],AmountRules[Amount Min],AmountRules[Risk Points],,-1)</f>
        <v>0</v>
      </c>
      <c r="L5222">
        <f>_xlfn.XLOOKUP(FraudData[[#This Row],[transaction_hour]],TimeRules[Hour Min],TimeRules[Risk Points],,-1)</f>
        <v>0</v>
      </c>
      <c r="M5222">
        <f>_xlfn.XLOOKUP(FraudData[[#This Row],[foreign_transaction]],ForeignRules[Foreign Transaction],ForeignRules[Risk Points],0)</f>
        <v>0</v>
      </c>
      <c r="N5222">
        <f>_xlfn.XLOOKUP(FraudData[[#This Row],[location_mismatch]],Table10[Location Mismatch],Table10[Risk Points],0)</f>
        <v>0</v>
      </c>
      <c r="O5222">
        <f>_xlfn.XLOOKUP(FraudData[[#This Row],[device_trust_score]],DeviceRules[Device Min],DeviceRules[Risk Points],,-1)</f>
        <v>2</v>
      </c>
      <c r="P5222">
        <f>_xlfn.XLOOKUP(FraudData[[#This Row],[velocity_last_24h]],VelocityRules[Velocity Min],VelocityRules[Risk Points],,-1)</f>
        <v>0</v>
      </c>
      <c r="Q5222">
        <f>_xlfn.XLOOKUP(FraudData[[#This Row],[merchant_category]],MerchantRules[Merchant Category],MerchantRules[Risk Points],0)</f>
        <v>0</v>
      </c>
      <c r="R5222">
        <f>SUM(FraudData[[#This Row],[Amount Risk]:[Merchant Risk]])</f>
        <v>2</v>
      </c>
      <c r="S5222" t="str" cm="1">
        <f t="array" ref="S5222">_xlfn.IFS(FraudData[[#This Row],[Fraud Risk Score]]&gt;=8,"High Risk",FraudData[[#This Row],[Fraud Risk Score]]&gt;=6,"Medium Risk",TRUE,"Low Risk")</f>
        <v>Low Risk</v>
      </c>
    </row>
    <row r="5223" spans="1:19">
      <c r="A5223">
        <v>5222</v>
      </c>
      <c r="B5223">
        <v>115.75</v>
      </c>
      <c r="C5223">
        <v>7</v>
      </c>
      <c r="D5223" t="s">
        <v>48</v>
      </c>
      <c r="E5223">
        <v>0</v>
      </c>
      <c r="F5223">
        <v>0</v>
      </c>
      <c r="G5223">
        <v>92</v>
      </c>
      <c r="H5223">
        <v>1</v>
      </c>
      <c r="I5223">
        <v>32</v>
      </c>
      <c r="J5223">
        <v>0</v>
      </c>
      <c r="K5223">
        <f>_xlfn.XLOOKUP(FraudData[[#This Row],[amount]],AmountRules[Amount Min],AmountRules[Risk Points],,-1)</f>
        <v>0</v>
      </c>
      <c r="L5223">
        <f>_xlfn.XLOOKUP(FraudData[[#This Row],[transaction_hour]],TimeRules[Hour Min],TimeRules[Risk Points],,-1)</f>
        <v>0</v>
      </c>
      <c r="M5223">
        <f>_xlfn.XLOOKUP(FraudData[[#This Row],[foreign_transaction]],ForeignRules[Foreign Transaction],ForeignRules[Risk Points],0)</f>
        <v>0</v>
      </c>
      <c r="N5223">
        <f>_xlfn.XLOOKUP(FraudData[[#This Row],[location_mismatch]],Table10[Location Mismatch],Table10[Risk Points],0)</f>
        <v>0</v>
      </c>
      <c r="O5223">
        <f>_xlfn.XLOOKUP(FraudData[[#This Row],[device_trust_score]],DeviceRules[Device Min],DeviceRules[Risk Points],,-1)</f>
        <v>0</v>
      </c>
      <c r="P5223">
        <f>_xlfn.XLOOKUP(FraudData[[#This Row],[velocity_last_24h]],VelocityRules[Velocity Min],VelocityRules[Risk Points],,-1)</f>
        <v>0</v>
      </c>
      <c r="Q5223">
        <f>_xlfn.XLOOKUP(FraudData[[#This Row],[merchant_category]],MerchantRules[Merchant Category],MerchantRules[Risk Points],0)</f>
        <v>0</v>
      </c>
      <c r="R5223">
        <f>SUM(FraudData[[#This Row],[Amount Risk]:[Merchant Risk]])</f>
        <v>0</v>
      </c>
      <c r="S5223" t="str" cm="1">
        <f t="array" ref="S5223">_xlfn.IFS(FraudData[[#This Row],[Fraud Risk Score]]&gt;=8,"High Risk",FraudData[[#This Row],[Fraud Risk Score]]&gt;=6,"Medium Risk",TRUE,"Low Risk")</f>
        <v>Low Risk</v>
      </c>
    </row>
    <row r="5224" spans="1:19">
      <c r="A5224">
        <v>5223</v>
      </c>
      <c r="B5224">
        <v>33.11</v>
      </c>
      <c r="C5224">
        <v>19</v>
      </c>
      <c r="D5224" t="s">
        <v>49</v>
      </c>
      <c r="E5224">
        <v>0</v>
      </c>
      <c r="F5224">
        <v>0</v>
      </c>
      <c r="G5224">
        <v>39</v>
      </c>
      <c r="H5224">
        <v>5</v>
      </c>
      <c r="I5224">
        <v>30</v>
      </c>
      <c r="J5224">
        <v>0</v>
      </c>
      <c r="K5224">
        <f>_xlfn.XLOOKUP(FraudData[[#This Row],[amount]],AmountRules[Amount Min],AmountRules[Risk Points],,-1)</f>
        <v>0</v>
      </c>
      <c r="L5224">
        <f>_xlfn.XLOOKUP(FraudData[[#This Row],[transaction_hour]],TimeRules[Hour Min],TimeRules[Risk Points],,-1)</f>
        <v>0</v>
      </c>
      <c r="M5224">
        <f>_xlfn.XLOOKUP(FraudData[[#This Row],[foreign_transaction]],ForeignRules[Foreign Transaction],ForeignRules[Risk Points],0)</f>
        <v>0</v>
      </c>
      <c r="N5224">
        <f>_xlfn.XLOOKUP(FraudData[[#This Row],[location_mismatch]],Table10[Location Mismatch],Table10[Risk Points],0)</f>
        <v>0</v>
      </c>
      <c r="O5224">
        <f>_xlfn.XLOOKUP(FraudData[[#This Row],[device_trust_score]],DeviceRules[Device Min],DeviceRules[Risk Points],,-1)</f>
        <v>2</v>
      </c>
      <c r="P5224">
        <f>_xlfn.XLOOKUP(FraudData[[#This Row],[velocity_last_24h]],VelocityRules[Velocity Min],VelocityRules[Risk Points],,-1)</f>
        <v>3</v>
      </c>
      <c r="Q5224">
        <f>_xlfn.XLOOKUP(FraudData[[#This Row],[merchant_category]],MerchantRules[Merchant Category],MerchantRules[Risk Points],0)</f>
        <v>1</v>
      </c>
      <c r="R5224">
        <f>SUM(FraudData[[#This Row],[Amount Risk]:[Merchant Risk]])</f>
        <v>6</v>
      </c>
      <c r="S5224" t="str" cm="1">
        <f t="array" ref="S5224">_xlfn.IFS(FraudData[[#This Row],[Fraud Risk Score]]&gt;=8,"High Risk",FraudData[[#This Row],[Fraud Risk Score]]&gt;=6,"Medium Risk",TRUE,"Low Risk")</f>
        <v>Medium Risk</v>
      </c>
    </row>
    <row r="5225" spans="1:19">
      <c r="A5225">
        <v>5224</v>
      </c>
      <c r="B5225">
        <v>78.87</v>
      </c>
      <c r="C5225">
        <v>0</v>
      </c>
      <c r="D5225" t="s">
        <v>50</v>
      </c>
      <c r="E5225">
        <v>0</v>
      </c>
      <c r="F5225">
        <v>0</v>
      </c>
      <c r="G5225">
        <v>31</v>
      </c>
      <c r="H5225">
        <v>1</v>
      </c>
      <c r="I5225">
        <v>18</v>
      </c>
      <c r="J5225">
        <v>0</v>
      </c>
      <c r="K5225">
        <f>_xlfn.XLOOKUP(FraudData[[#This Row],[amount]],AmountRules[Amount Min],AmountRules[Risk Points],,-1)</f>
        <v>0</v>
      </c>
      <c r="L5225">
        <f>_xlfn.XLOOKUP(FraudData[[#This Row],[transaction_hour]],TimeRules[Hour Min],TimeRules[Risk Points],,-1)</f>
        <v>3</v>
      </c>
      <c r="M5225">
        <f>_xlfn.XLOOKUP(FraudData[[#This Row],[foreign_transaction]],ForeignRules[Foreign Transaction],ForeignRules[Risk Points],0)</f>
        <v>0</v>
      </c>
      <c r="N5225">
        <f>_xlfn.XLOOKUP(FraudData[[#This Row],[location_mismatch]],Table10[Location Mismatch],Table10[Risk Points],0)</f>
        <v>0</v>
      </c>
      <c r="O5225">
        <f>_xlfn.XLOOKUP(FraudData[[#This Row],[device_trust_score]],DeviceRules[Device Min],DeviceRules[Risk Points],,-1)</f>
        <v>2</v>
      </c>
      <c r="P5225">
        <f>_xlfn.XLOOKUP(FraudData[[#This Row],[velocity_last_24h]],VelocityRules[Velocity Min],VelocityRules[Risk Points],,-1)</f>
        <v>0</v>
      </c>
      <c r="Q5225">
        <f>_xlfn.XLOOKUP(FraudData[[#This Row],[merchant_category]],MerchantRules[Merchant Category],MerchantRules[Risk Points],0)</f>
        <v>0</v>
      </c>
      <c r="R5225">
        <f>SUM(FraudData[[#This Row],[Amount Risk]:[Merchant Risk]])</f>
        <v>5</v>
      </c>
      <c r="S5225" t="str" cm="1">
        <f t="array" ref="S5225">_xlfn.IFS(FraudData[[#This Row],[Fraud Risk Score]]&gt;=8,"High Risk",FraudData[[#This Row],[Fraud Risk Score]]&gt;=6,"Medium Risk",TRUE,"Low Risk")</f>
        <v>Low Risk</v>
      </c>
    </row>
    <row r="5226" spans="1:19">
      <c r="A5226">
        <v>5225</v>
      </c>
      <c r="B5226">
        <v>91.94</v>
      </c>
      <c r="C5226">
        <v>7</v>
      </c>
      <c r="D5226" t="s">
        <v>49</v>
      </c>
      <c r="E5226">
        <v>0</v>
      </c>
      <c r="F5226">
        <v>0</v>
      </c>
      <c r="G5226">
        <v>95</v>
      </c>
      <c r="H5226">
        <v>1</v>
      </c>
      <c r="I5226">
        <v>54</v>
      </c>
      <c r="J5226">
        <v>0</v>
      </c>
      <c r="K5226">
        <f>_xlfn.XLOOKUP(FraudData[[#This Row],[amount]],AmountRules[Amount Min],AmountRules[Risk Points],,-1)</f>
        <v>0</v>
      </c>
      <c r="L5226">
        <f>_xlfn.XLOOKUP(FraudData[[#This Row],[transaction_hour]],TimeRules[Hour Min],TimeRules[Risk Points],,-1)</f>
        <v>0</v>
      </c>
      <c r="M5226">
        <f>_xlfn.XLOOKUP(FraudData[[#This Row],[foreign_transaction]],ForeignRules[Foreign Transaction],ForeignRules[Risk Points],0)</f>
        <v>0</v>
      </c>
      <c r="N5226">
        <f>_xlfn.XLOOKUP(FraudData[[#This Row],[location_mismatch]],Table10[Location Mismatch],Table10[Risk Points],0)</f>
        <v>0</v>
      </c>
      <c r="O5226">
        <f>_xlfn.XLOOKUP(FraudData[[#This Row],[device_trust_score]],DeviceRules[Device Min],DeviceRules[Risk Points],,-1)</f>
        <v>0</v>
      </c>
      <c r="P5226">
        <f>_xlfn.XLOOKUP(FraudData[[#This Row],[velocity_last_24h]],VelocityRules[Velocity Min],VelocityRules[Risk Points],,-1)</f>
        <v>0</v>
      </c>
      <c r="Q5226">
        <f>_xlfn.XLOOKUP(FraudData[[#This Row],[merchant_category]],MerchantRules[Merchant Category],MerchantRules[Risk Points],0)</f>
        <v>1</v>
      </c>
      <c r="R5226">
        <f>SUM(FraudData[[#This Row],[Amount Risk]:[Merchant Risk]])</f>
        <v>1</v>
      </c>
      <c r="S5226" t="str" cm="1">
        <f t="array" ref="S5226">_xlfn.IFS(FraudData[[#This Row],[Fraud Risk Score]]&gt;=8,"High Risk",FraudData[[#This Row],[Fraud Risk Score]]&gt;=6,"Medium Risk",TRUE,"Low Risk")</f>
        <v>Low Risk</v>
      </c>
    </row>
    <row r="5227" spans="1:19">
      <c r="A5227">
        <v>5226</v>
      </c>
      <c r="B5227">
        <v>10.64</v>
      </c>
      <c r="C5227">
        <v>7</v>
      </c>
      <c r="D5227" t="s">
        <v>46</v>
      </c>
      <c r="E5227">
        <v>0</v>
      </c>
      <c r="F5227">
        <v>0</v>
      </c>
      <c r="G5227">
        <v>65</v>
      </c>
      <c r="H5227">
        <v>3</v>
      </c>
      <c r="I5227">
        <v>41</v>
      </c>
      <c r="J5227">
        <v>0</v>
      </c>
      <c r="K5227">
        <f>_xlfn.XLOOKUP(FraudData[[#This Row],[amount]],AmountRules[Amount Min],AmountRules[Risk Points],,-1)</f>
        <v>0</v>
      </c>
      <c r="L5227">
        <f>_xlfn.XLOOKUP(FraudData[[#This Row],[transaction_hour]],TimeRules[Hour Min],TimeRules[Risk Points],,-1)</f>
        <v>0</v>
      </c>
      <c r="M5227">
        <f>_xlfn.XLOOKUP(FraudData[[#This Row],[foreign_transaction]],ForeignRules[Foreign Transaction],ForeignRules[Risk Points],0)</f>
        <v>0</v>
      </c>
      <c r="N5227">
        <f>_xlfn.XLOOKUP(FraudData[[#This Row],[location_mismatch]],Table10[Location Mismatch],Table10[Risk Points],0)</f>
        <v>0</v>
      </c>
      <c r="O5227">
        <f>_xlfn.XLOOKUP(FraudData[[#This Row],[device_trust_score]],DeviceRules[Device Min],DeviceRules[Risk Points],,-1)</f>
        <v>1</v>
      </c>
      <c r="P5227">
        <f>_xlfn.XLOOKUP(FraudData[[#This Row],[velocity_last_24h]],VelocityRules[Velocity Min],VelocityRules[Risk Points],,-1)</f>
        <v>0</v>
      </c>
      <c r="Q5227">
        <f>_xlfn.XLOOKUP(FraudData[[#This Row],[merchant_category]],MerchantRules[Merchant Category],MerchantRules[Risk Points],0)</f>
        <v>0</v>
      </c>
      <c r="R5227">
        <f>SUM(FraudData[[#This Row],[Amount Risk]:[Merchant Risk]])</f>
        <v>1</v>
      </c>
      <c r="S5227" t="str" cm="1">
        <f t="array" ref="S5227">_xlfn.IFS(FraudData[[#This Row],[Fraud Risk Score]]&gt;=8,"High Risk",FraudData[[#This Row],[Fraud Risk Score]]&gt;=6,"Medium Risk",TRUE,"Low Risk")</f>
        <v>Low Risk</v>
      </c>
    </row>
    <row r="5228" spans="1:19">
      <c r="A5228">
        <v>5227</v>
      </c>
      <c r="B5228">
        <v>157.57</v>
      </c>
      <c r="C5228">
        <v>18</v>
      </c>
      <c r="D5228" t="s">
        <v>47</v>
      </c>
      <c r="E5228">
        <v>0</v>
      </c>
      <c r="F5228">
        <v>0</v>
      </c>
      <c r="G5228">
        <v>84</v>
      </c>
      <c r="H5228">
        <v>3</v>
      </c>
      <c r="I5228">
        <v>61</v>
      </c>
      <c r="J5228">
        <v>0</v>
      </c>
      <c r="K5228">
        <f>_xlfn.XLOOKUP(FraudData[[#This Row],[amount]],AmountRules[Amount Min],AmountRules[Risk Points],,-1)</f>
        <v>0</v>
      </c>
      <c r="L5228">
        <f>_xlfn.XLOOKUP(FraudData[[#This Row],[transaction_hour]],TimeRules[Hour Min],TimeRules[Risk Points],,-1)</f>
        <v>0</v>
      </c>
      <c r="M5228">
        <f>_xlfn.XLOOKUP(FraudData[[#This Row],[foreign_transaction]],ForeignRules[Foreign Transaction],ForeignRules[Risk Points],0)</f>
        <v>0</v>
      </c>
      <c r="N5228">
        <f>_xlfn.XLOOKUP(FraudData[[#This Row],[location_mismatch]],Table10[Location Mismatch],Table10[Risk Points],0)</f>
        <v>0</v>
      </c>
      <c r="O5228">
        <f>_xlfn.XLOOKUP(FraudData[[#This Row],[device_trust_score]],DeviceRules[Device Min],DeviceRules[Risk Points],,-1)</f>
        <v>0</v>
      </c>
      <c r="P5228">
        <f>_xlfn.XLOOKUP(FraudData[[#This Row],[velocity_last_24h]],VelocityRules[Velocity Min],VelocityRules[Risk Points],,-1)</f>
        <v>0</v>
      </c>
      <c r="Q5228">
        <f>_xlfn.XLOOKUP(FraudData[[#This Row],[merchant_category]],MerchantRules[Merchant Category],MerchantRules[Risk Points],0)</f>
        <v>0</v>
      </c>
      <c r="R5228">
        <f>SUM(FraudData[[#This Row],[Amount Risk]:[Merchant Risk]])</f>
        <v>0</v>
      </c>
      <c r="S5228" t="str" cm="1">
        <f t="array" ref="S5228">_xlfn.IFS(FraudData[[#This Row],[Fraud Risk Score]]&gt;=8,"High Risk",FraudData[[#This Row],[Fraud Risk Score]]&gt;=6,"Medium Risk",TRUE,"Low Risk")</f>
        <v>Low Risk</v>
      </c>
    </row>
    <row r="5229" spans="1:19">
      <c r="A5229">
        <v>5228</v>
      </c>
      <c r="B5229">
        <v>388.28</v>
      </c>
      <c r="C5229">
        <v>2</v>
      </c>
      <c r="D5229" t="s">
        <v>50</v>
      </c>
      <c r="E5229">
        <v>0</v>
      </c>
      <c r="F5229">
        <v>0</v>
      </c>
      <c r="G5229">
        <v>68</v>
      </c>
      <c r="H5229">
        <v>3</v>
      </c>
      <c r="I5229">
        <v>18</v>
      </c>
      <c r="J5229">
        <v>0</v>
      </c>
      <c r="K5229">
        <f>_xlfn.XLOOKUP(FraudData[[#This Row],[amount]],AmountRules[Amount Min],AmountRules[Risk Points],,-1)</f>
        <v>0</v>
      </c>
      <c r="L5229">
        <f>_xlfn.XLOOKUP(FraudData[[#This Row],[transaction_hour]],TimeRules[Hour Min],TimeRules[Risk Points],,-1)</f>
        <v>3</v>
      </c>
      <c r="M5229">
        <f>_xlfn.XLOOKUP(FraudData[[#This Row],[foreign_transaction]],ForeignRules[Foreign Transaction],ForeignRules[Risk Points],0)</f>
        <v>0</v>
      </c>
      <c r="N5229">
        <f>_xlfn.XLOOKUP(FraudData[[#This Row],[location_mismatch]],Table10[Location Mismatch],Table10[Risk Points],0)</f>
        <v>0</v>
      </c>
      <c r="O5229">
        <f>_xlfn.XLOOKUP(FraudData[[#This Row],[device_trust_score]],DeviceRules[Device Min],DeviceRules[Risk Points],,-1)</f>
        <v>1</v>
      </c>
      <c r="P5229">
        <f>_xlfn.XLOOKUP(FraudData[[#This Row],[velocity_last_24h]],VelocityRules[Velocity Min],VelocityRules[Risk Points],,-1)</f>
        <v>0</v>
      </c>
      <c r="Q5229">
        <f>_xlfn.XLOOKUP(FraudData[[#This Row],[merchant_category]],MerchantRules[Merchant Category],MerchantRules[Risk Points],0)</f>
        <v>0</v>
      </c>
      <c r="R5229">
        <f>SUM(FraudData[[#This Row],[Amount Risk]:[Merchant Risk]])</f>
        <v>4</v>
      </c>
      <c r="S5229" t="str" cm="1">
        <f t="array" ref="S5229">_xlfn.IFS(FraudData[[#This Row],[Fraud Risk Score]]&gt;=8,"High Risk",FraudData[[#This Row],[Fraud Risk Score]]&gt;=6,"Medium Risk",TRUE,"Low Risk")</f>
        <v>Low Risk</v>
      </c>
    </row>
    <row r="5230" spans="1:19">
      <c r="A5230">
        <v>5229</v>
      </c>
      <c r="B5230">
        <v>29.62</v>
      </c>
      <c r="C5230">
        <v>4</v>
      </c>
      <c r="D5230" t="s">
        <v>49</v>
      </c>
      <c r="E5230">
        <v>0</v>
      </c>
      <c r="F5230">
        <v>0</v>
      </c>
      <c r="G5230">
        <v>57</v>
      </c>
      <c r="H5230">
        <v>1</v>
      </c>
      <c r="I5230">
        <v>62</v>
      </c>
      <c r="J5230">
        <v>0</v>
      </c>
      <c r="K5230">
        <f>_xlfn.XLOOKUP(FraudData[[#This Row],[amount]],AmountRules[Amount Min],AmountRules[Risk Points],,-1)</f>
        <v>0</v>
      </c>
      <c r="L5230">
        <f>_xlfn.XLOOKUP(FraudData[[#This Row],[transaction_hour]],TimeRules[Hour Min],TimeRules[Risk Points],,-1)</f>
        <v>0</v>
      </c>
      <c r="M5230">
        <f>_xlfn.XLOOKUP(FraudData[[#This Row],[foreign_transaction]],ForeignRules[Foreign Transaction],ForeignRules[Risk Points],0)</f>
        <v>0</v>
      </c>
      <c r="N5230">
        <f>_xlfn.XLOOKUP(FraudData[[#This Row],[location_mismatch]],Table10[Location Mismatch],Table10[Risk Points],0)</f>
        <v>0</v>
      </c>
      <c r="O5230">
        <f>_xlfn.XLOOKUP(FraudData[[#This Row],[device_trust_score]],DeviceRules[Device Min],DeviceRules[Risk Points],,-1)</f>
        <v>1</v>
      </c>
      <c r="P5230">
        <f>_xlfn.XLOOKUP(FraudData[[#This Row],[velocity_last_24h]],VelocityRules[Velocity Min],VelocityRules[Risk Points],,-1)</f>
        <v>0</v>
      </c>
      <c r="Q5230">
        <f>_xlfn.XLOOKUP(FraudData[[#This Row],[merchant_category]],MerchantRules[Merchant Category],MerchantRules[Risk Points],0)</f>
        <v>1</v>
      </c>
      <c r="R5230">
        <f>SUM(FraudData[[#This Row],[Amount Risk]:[Merchant Risk]])</f>
        <v>2</v>
      </c>
      <c r="S5230" t="str" cm="1">
        <f t="array" ref="S5230">_xlfn.IFS(FraudData[[#This Row],[Fraud Risk Score]]&gt;=8,"High Risk",FraudData[[#This Row],[Fraud Risk Score]]&gt;=6,"Medium Risk",TRUE,"Low Risk")</f>
        <v>Low Risk</v>
      </c>
    </row>
    <row r="5231" spans="1:19">
      <c r="A5231">
        <v>5230</v>
      </c>
      <c r="B5231">
        <v>163.95</v>
      </c>
      <c r="C5231">
        <v>2</v>
      </c>
      <c r="D5231" t="s">
        <v>50</v>
      </c>
      <c r="E5231">
        <v>0</v>
      </c>
      <c r="F5231">
        <v>0</v>
      </c>
      <c r="G5231">
        <v>90</v>
      </c>
      <c r="H5231">
        <v>3</v>
      </c>
      <c r="I5231">
        <v>67</v>
      </c>
      <c r="J5231">
        <v>0</v>
      </c>
      <c r="K5231">
        <f>_xlfn.XLOOKUP(FraudData[[#This Row],[amount]],AmountRules[Amount Min],AmountRules[Risk Points],,-1)</f>
        <v>0</v>
      </c>
      <c r="L5231">
        <f>_xlfn.XLOOKUP(FraudData[[#This Row],[transaction_hour]],TimeRules[Hour Min],TimeRules[Risk Points],,-1)</f>
        <v>3</v>
      </c>
      <c r="M5231">
        <f>_xlfn.XLOOKUP(FraudData[[#This Row],[foreign_transaction]],ForeignRules[Foreign Transaction],ForeignRules[Risk Points],0)</f>
        <v>0</v>
      </c>
      <c r="N5231">
        <f>_xlfn.XLOOKUP(FraudData[[#This Row],[location_mismatch]],Table10[Location Mismatch],Table10[Risk Points],0)</f>
        <v>0</v>
      </c>
      <c r="O5231">
        <f>_xlfn.XLOOKUP(FraudData[[#This Row],[device_trust_score]],DeviceRules[Device Min],DeviceRules[Risk Points],,-1)</f>
        <v>0</v>
      </c>
      <c r="P5231">
        <f>_xlfn.XLOOKUP(FraudData[[#This Row],[velocity_last_24h]],VelocityRules[Velocity Min],VelocityRules[Risk Points],,-1)</f>
        <v>0</v>
      </c>
      <c r="Q5231">
        <f>_xlfn.XLOOKUP(FraudData[[#This Row],[merchant_category]],MerchantRules[Merchant Category],MerchantRules[Risk Points],0)</f>
        <v>0</v>
      </c>
      <c r="R5231">
        <f>SUM(FraudData[[#This Row],[Amount Risk]:[Merchant Risk]])</f>
        <v>3</v>
      </c>
      <c r="S5231" t="str" cm="1">
        <f t="array" ref="S5231">_xlfn.IFS(FraudData[[#This Row],[Fraud Risk Score]]&gt;=8,"High Risk",FraudData[[#This Row],[Fraud Risk Score]]&gt;=6,"Medium Risk",TRUE,"Low Risk")</f>
        <v>Low Risk</v>
      </c>
    </row>
    <row r="5232" spans="1:19">
      <c r="A5232">
        <v>5231</v>
      </c>
      <c r="B5232">
        <v>196.71</v>
      </c>
      <c r="C5232">
        <v>14</v>
      </c>
      <c r="D5232" t="s">
        <v>48</v>
      </c>
      <c r="E5232">
        <v>0</v>
      </c>
      <c r="F5232">
        <v>0</v>
      </c>
      <c r="G5232">
        <v>47</v>
      </c>
      <c r="H5232">
        <v>1</v>
      </c>
      <c r="I5232">
        <v>62</v>
      </c>
      <c r="J5232">
        <v>0</v>
      </c>
      <c r="K5232">
        <f>_xlfn.XLOOKUP(FraudData[[#This Row],[amount]],AmountRules[Amount Min],AmountRules[Risk Points],,-1)</f>
        <v>0</v>
      </c>
      <c r="L5232">
        <f>_xlfn.XLOOKUP(FraudData[[#This Row],[transaction_hour]],TimeRules[Hour Min],TimeRules[Risk Points],,-1)</f>
        <v>0</v>
      </c>
      <c r="M5232">
        <f>_xlfn.XLOOKUP(FraudData[[#This Row],[foreign_transaction]],ForeignRules[Foreign Transaction],ForeignRules[Risk Points],0)</f>
        <v>0</v>
      </c>
      <c r="N5232">
        <f>_xlfn.XLOOKUP(FraudData[[#This Row],[location_mismatch]],Table10[Location Mismatch],Table10[Risk Points],0)</f>
        <v>0</v>
      </c>
      <c r="O5232">
        <f>_xlfn.XLOOKUP(FraudData[[#This Row],[device_trust_score]],DeviceRules[Device Min],DeviceRules[Risk Points],,-1)</f>
        <v>2</v>
      </c>
      <c r="P5232">
        <f>_xlfn.XLOOKUP(FraudData[[#This Row],[velocity_last_24h]],VelocityRules[Velocity Min],VelocityRules[Risk Points],,-1)</f>
        <v>0</v>
      </c>
      <c r="Q5232">
        <f>_xlfn.XLOOKUP(FraudData[[#This Row],[merchant_category]],MerchantRules[Merchant Category],MerchantRules[Risk Points],0)</f>
        <v>0</v>
      </c>
      <c r="R5232">
        <f>SUM(FraudData[[#This Row],[Amount Risk]:[Merchant Risk]])</f>
        <v>2</v>
      </c>
      <c r="S5232" t="str" cm="1">
        <f t="array" ref="S5232">_xlfn.IFS(FraudData[[#This Row],[Fraud Risk Score]]&gt;=8,"High Risk",FraudData[[#This Row],[Fraud Risk Score]]&gt;=6,"Medium Risk",TRUE,"Low Risk")</f>
        <v>Low Risk</v>
      </c>
    </row>
    <row r="5233" spans="1:19">
      <c r="A5233">
        <v>5232</v>
      </c>
      <c r="B5233">
        <v>97.84</v>
      </c>
      <c r="C5233">
        <v>13</v>
      </c>
      <c r="D5233" t="s">
        <v>47</v>
      </c>
      <c r="E5233">
        <v>0</v>
      </c>
      <c r="F5233">
        <v>0</v>
      </c>
      <c r="G5233">
        <v>88</v>
      </c>
      <c r="H5233">
        <v>3</v>
      </c>
      <c r="I5233">
        <v>30</v>
      </c>
      <c r="J5233">
        <v>0</v>
      </c>
      <c r="K5233">
        <f>_xlfn.XLOOKUP(FraudData[[#This Row],[amount]],AmountRules[Amount Min],AmountRules[Risk Points],,-1)</f>
        <v>0</v>
      </c>
      <c r="L5233">
        <f>_xlfn.XLOOKUP(FraudData[[#This Row],[transaction_hour]],TimeRules[Hour Min],TimeRules[Risk Points],,-1)</f>
        <v>0</v>
      </c>
      <c r="M5233">
        <f>_xlfn.XLOOKUP(FraudData[[#This Row],[foreign_transaction]],ForeignRules[Foreign Transaction],ForeignRules[Risk Points],0)</f>
        <v>0</v>
      </c>
      <c r="N5233">
        <f>_xlfn.XLOOKUP(FraudData[[#This Row],[location_mismatch]],Table10[Location Mismatch],Table10[Risk Points],0)</f>
        <v>0</v>
      </c>
      <c r="O5233">
        <f>_xlfn.XLOOKUP(FraudData[[#This Row],[device_trust_score]],DeviceRules[Device Min],DeviceRules[Risk Points],,-1)</f>
        <v>0</v>
      </c>
      <c r="P5233">
        <f>_xlfn.XLOOKUP(FraudData[[#This Row],[velocity_last_24h]],VelocityRules[Velocity Min],VelocityRules[Risk Points],,-1)</f>
        <v>0</v>
      </c>
      <c r="Q5233">
        <f>_xlfn.XLOOKUP(FraudData[[#This Row],[merchant_category]],MerchantRules[Merchant Category],MerchantRules[Risk Points],0)</f>
        <v>0</v>
      </c>
      <c r="R5233">
        <f>SUM(FraudData[[#This Row],[Amount Risk]:[Merchant Risk]])</f>
        <v>0</v>
      </c>
      <c r="S5233" t="str" cm="1">
        <f t="array" ref="S5233">_xlfn.IFS(FraudData[[#This Row],[Fraud Risk Score]]&gt;=8,"High Risk",FraudData[[#This Row],[Fraud Risk Score]]&gt;=6,"Medium Risk",TRUE,"Low Risk")</f>
        <v>Low Risk</v>
      </c>
    </row>
    <row r="5234" spans="1:19">
      <c r="A5234">
        <v>5233</v>
      </c>
      <c r="B5234">
        <v>217.37</v>
      </c>
      <c r="C5234">
        <v>20</v>
      </c>
      <c r="D5234" t="s">
        <v>50</v>
      </c>
      <c r="E5234">
        <v>1</v>
      </c>
      <c r="F5234">
        <v>1</v>
      </c>
      <c r="G5234">
        <v>30</v>
      </c>
      <c r="H5234">
        <v>2</v>
      </c>
      <c r="I5234">
        <v>55</v>
      </c>
      <c r="J5234">
        <v>1</v>
      </c>
      <c r="K5234">
        <f>_xlfn.XLOOKUP(FraudData[[#This Row],[amount]],AmountRules[Amount Min],AmountRules[Risk Points],,-1)</f>
        <v>0</v>
      </c>
      <c r="L5234">
        <f>_xlfn.XLOOKUP(FraudData[[#This Row],[transaction_hour]],TimeRules[Hour Min],TimeRules[Risk Points],,-1)</f>
        <v>0</v>
      </c>
      <c r="M5234">
        <f>_xlfn.XLOOKUP(FraudData[[#This Row],[foreign_transaction]],ForeignRules[Foreign Transaction],ForeignRules[Risk Points],0)</f>
        <v>3</v>
      </c>
      <c r="N5234">
        <f>_xlfn.XLOOKUP(FraudData[[#This Row],[location_mismatch]],Table10[Location Mismatch],Table10[Risk Points],0)</f>
        <v>3</v>
      </c>
      <c r="O5234">
        <f>_xlfn.XLOOKUP(FraudData[[#This Row],[device_trust_score]],DeviceRules[Device Min],DeviceRules[Risk Points],,-1)</f>
        <v>2</v>
      </c>
      <c r="P5234">
        <f>_xlfn.XLOOKUP(FraudData[[#This Row],[velocity_last_24h]],VelocityRules[Velocity Min],VelocityRules[Risk Points],,-1)</f>
        <v>0</v>
      </c>
      <c r="Q5234">
        <f>_xlfn.XLOOKUP(FraudData[[#This Row],[merchant_category]],MerchantRules[Merchant Category],MerchantRules[Risk Points],0)</f>
        <v>0</v>
      </c>
      <c r="R5234">
        <f>SUM(FraudData[[#This Row],[Amount Risk]:[Merchant Risk]])</f>
        <v>8</v>
      </c>
      <c r="S5234" t="str" cm="1">
        <f t="array" ref="S5234">_xlfn.IFS(FraudData[[#This Row],[Fraud Risk Score]]&gt;=8,"High Risk",FraudData[[#This Row],[Fraud Risk Score]]&gt;=6,"Medium Risk",TRUE,"Low Risk")</f>
        <v>High Risk</v>
      </c>
    </row>
    <row r="5235" spans="1:19">
      <c r="A5235">
        <v>5234</v>
      </c>
      <c r="B5235">
        <v>95.2</v>
      </c>
      <c r="C5235">
        <v>14</v>
      </c>
      <c r="D5235" t="s">
        <v>47</v>
      </c>
      <c r="E5235">
        <v>0</v>
      </c>
      <c r="F5235">
        <v>0</v>
      </c>
      <c r="G5235">
        <v>87</v>
      </c>
      <c r="H5235">
        <v>3</v>
      </c>
      <c r="I5235">
        <v>34</v>
      </c>
      <c r="J5235">
        <v>0</v>
      </c>
      <c r="K5235">
        <f>_xlfn.XLOOKUP(FraudData[[#This Row],[amount]],AmountRules[Amount Min],AmountRules[Risk Points],,-1)</f>
        <v>0</v>
      </c>
      <c r="L5235">
        <f>_xlfn.XLOOKUP(FraudData[[#This Row],[transaction_hour]],TimeRules[Hour Min],TimeRules[Risk Points],,-1)</f>
        <v>0</v>
      </c>
      <c r="M5235">
        <f>_xlfn.XLOOKUP(FraudData[[#This Row],[foreign_transaction]],ForeignRules[Foreign Transaction],ForeignRules[Risk Points],0)</f>
        <v>0</v>
      </c>
      <c r="N5235">
        <f>_xlfn.XLOOKUP(FraudData[[#This Row],[location_mismatch]],Table10[Location Mismatch],Table10[Risk Points],0)</f>
        <v>0</v>
      </c>
      <c r="O5235">
        <f>_xlfn.XLOOKUP(FraudData[[#This Row],[device_trust_score]],DeviceRules[Device Min],DeviceRules[Risk Points],,-1)</f>
        <v>0</v>
      </c>
      <c r="P5235">
        <f>_xlfn.XLOOKUP(FraudData[[#This Row],[velocity_last_24h]],VelocityRules[Velocity Min],VelocityRules[Risk Points],,-1)</f>
        <v>0</v>
      </c>
      <c r="Q5235">
        <f>_xlfn.XLOOKUP(FraudData[[#This Row],[merchant_category]],MerchantRules[Merchant Category],MerchantRules[Risk Points],0)</f>
        <v>0</v>
      </c>
      <c r="R5235">
        <f>SUM(FraudData[[#This Row],[Amount Risk]:[Merchant Risk]])</f>
        <v>0</v>
      </c>
      <c r="S5235" t="str" cm="1">
        <f t="array" ref="S5235">_xlfn.IFS(FraudData[[#This Row],[Fraud Risk Score]]&gt;=8,"High Risk",FraudData[[#This Row],[Fraud Risk Score]]&gt;=6,"Medium Risk",TRUE,"Low Risk")</f>
        <v>Low Risk</v>
      </c>
    </row>
    <row r="5236" spans="1:19">
      <c r="A5236">
        <v>5235</v>
      </c>
      <c r="B5236">
        <v>126.44</v>
      </c>
      <c r="C5236">
        <v>23</v>
      </c>
      <c r="D5236" t="s">
        <v>48</v>
      </c>
      <c r="E5236">
        <v>0</v>
      </c>
      <c r="F5236">
        <v>0</v>
      </c>
      <c r="G5236">
        <v>67</v>
      </c>
      <c r="H5236">
        <v>3</v>
      </c>
      <c r="I5236">
        <v>68</v>
      </c>
      <c r="J5236">
        <v>0</v>
      </c>
      <c r="K5236">
        <f>_xlfn.XLOOKUP(FraudData[[#This Row],[amount]],AmountRules[Amount Min],AmountRules[Risk Points],,-1)</f>
        <v>0</v>
      </c>
      <c r="L5236">
        <f>_xlfn.XLOOKUP(FraudData[[#This Row],[transaction_hour]],TimeRules[Hour Min],TimeRules[Risk Points],,-1)</f>
        <v>1</v>
      </c>
      <c r="M5236">
        <f>_xlfn.XLOOKUP(FraudData[[#This Row],[foreign_transaction]],ForeignRules[Foreign Transaction],ForeignRules[Risk Points],0)</f>
        <v>0</v>
      </c>
      <c r="N5236">
        <f>_xlfn.XLOOKUP(FraudData[[#This Row],[location_mismatch]],Table10[Location Mismatch],Table10[Risk Points],0)</f>
        <v>0</v>
      </c>
      <c r="O5236">
        <f>_xlfn.XLOOKUP(FraudData[[#This Row],[device_trust_score]],DeviceRules[Device Min],DeviceRules[Risk Points],,-1)</f>
        <v>1</v>
      </c>
      <c r="P5236">
        <f>_xlfn.XLOOKUP(FraudData[[#This Row],[velocity_last_24h]],VelocityRules[Velocity Min],VelocityRules[Risk Points],,-1)</f>
        <v>0</v>
      </c>
      <c r="Q5236">
        <f>_xlfn.XLOOKUP(FraudData[[#This Row],[merchant_category]],MerchantRules[Merchant Category],MerchantRules[Risk Points],0)</f>
        <v>0</v>
      </c>
      <c r="R5236">
        <f>SUM(FraudData[[#This Row],[Amount Risk]:[Merchant Risk]])</f>
        <v>2</v>
      </c>
      <c r="S5236" t="str" cm="1">
        <f t="array" ref="S5236">_xlfn.IFS(FraudData[[#This Row],[Fraud Risk Score]]&gt;=8,"High Risk",FraudData[[#This Row],[Fraud Risk Score]]&gt;=6,"Medium Risk",TRUE,"Low Risk")</f>
        <v>Low Risk</v>
      </c>
    </row>
    <row r="5237" spans="1:19">
      <c r="A5237">
        <v>5236</v>
      </c>
      <c r="B5237">
        <v>1.33</v>
      </c>
      <c r="C5237">
        <v>16</v>
      </c>
      <c r="D5237" t="s">
        <v>48</v>
      </c>
      <c r="E5237">
        <v>0</v>
      </c>
      <c r="F5237">
        <v>0</v>
      </c>
      <c r="G5237">
        <v>49</v>
      </c>
      <c r="H5237">
        <v>2</v>
      </c>
      <c r="I5237">
        <v>47</v>
      </c>
      <c r="J5237">
        <v>0</v>
      </c>
      <c r="K5237">
        <f>_xlfn.XLOOKUP(FraudData[[#This Row],[amount]],AmountRules[Amount Min],AmountRules[Risk Points],,-1)</f>
        <v>0</v>
      </c>
      <c r="L5237">
        <f>_xlfn.XLOOKUP(FraudData[[#This Row],[transaction_hour]],TimeRules[Hour Min],TimeRules[Risk Points],,-1)</f>
        <v>0</v>
      </c>
      <c r="M5237">
        <f>_xlfn.XLOOKUP(FraudData[[#This Row],[foreign_transaction]],ForeignRules[Foreign Transaction],ForeignRules[Risk Points],0)</f>
        <v>0</v>
      </c>
      <c r="N5237">
        <f>_xlfn.XLOOKUP(FraudData[[#This Row],[location_mismatch]],Table10[Location Mismatch],Table10[Risk Points],0)</f>
        <v>0</v>
      </c>
      <c r="O5237">
        <f>_xlfn.XLOOKUP(FraudData[[#This Row],[device_trust_score]],DeviceRules[Device Min],DeviceRules[Risk Points],,-1)</f>
        <v>2</v>
      </c>
      <c r="P5237">
        <f>_xlfn.XLOOKUP(FraudData[[#This Row],[velocity_last_24h]],VelocityRules[Velocity Min],VelocityRules[Risk Points],,-1)</f>
        <v>0</v>
      </c>
      <c r="Q5237">
        <f>_xlfn.XLOOKUP(FraudData[[#This Row],[merchant_category]],MerchantRules[Merchant Category],MerchantRules[Risk Points],0)</f>
        <v>0</v>
      </c>
      <c r="R5237">
        <f>SUM(FraudData[[#This Row],[Amount Risk]:[Merchant Risk]])</f>
        <v>2</v>
      </c>
      <c r="S5237" t="str" cm="1">
        <f t="array" ref="S5237">_xlfn.IFS(FraudData[[#This Row],[Fraud Risk Score]]&gt;=8,"High Risk",FraudData[[#This Row],[Fraud Risk Score]]&gt;=6,"Medium Risk",TRUE,"Low Risk")</f>
        <v>Low Risk</v>
      </c>
    </row>
    <row r="5238" spans="1:19">
      <c r="A5238">
        <v>5237</v>
      </c>
      <c r="B5238">
        <v>211.81</v>
      </c>
      <c r="C5238">
        <v>17</v>
      </c>
      <c r="D5238" t="s">
        <v>49</v>
      </c>
      <c r="E5238">
        <v>0</v>
      </c>
      <c r="F5238">
        <v>0</v>
      </c>
      <c r="G5238">
        <v>32</v>
      </c>
      <c r="H5238">
        <v>2</v>
      </c>
      <c r="I5238">
        <v>37</v>
      </c>
      <c r="J5238">
        <v>0</v>
      </c>
      <c r="K5238">
        <f>_xlfn.XLOOKUP(FraudData[[#This Row],[amount]],AmountRules[Amount Min],AmountRules[Risk Points],,-1)</f>
        <v>0</v>
      </c>
      <c r="L5238">
        <f>_xlfn.XLOOKUP(FraudData[[#This Row],[transaction_hour]],TimeRules[Hour Min],TimeRules[Risk Points],,-1)</f>
        <v>0</v>
      </c>
      <c r="M5238">
        <f>_xlfn.XLOOKUP(FraudData[[#This Row],[foreign_transaction]],ForeignRules[Foreign Transaction],ForeignRules[Risk Points],0)</f>
        <v>0</v>
      </c>
      <c r="N5238">
        <f>_xlfn.XLOOKUP(FraudData[[#This Row],[location_mismatch]],Table10[Location Mismatch],Table10[Risk Points],0)</f>
        <v>0</v>
      </c>
      <c r="O5238">
        <f>_xlfn.XLOOKUP(FraudData[[#This Row],[device_trust_score]],DeviceRules[Device Min],DeviceRules[Risk Points],,-1)</f>
        <v>2</v>
      </c>
      <c r="P5238">
        <f>_xlfn.XLOOKUP(FraudData[[#This Row],[velocity_last_24h]],VelocityRules[Velocity Min],VelocityRules[Risk Points],,-1)</f>
        <v>0</v>
      </c>
      <c r="Q5238">
        <f>_xlfn.XLOOKUP(FraudData[[#This Row],[merchant_category]],MerchantRules[Merchant Category],MerchantRules[Risk Points],0)</f>
        <v>1</v>
      </c>
      <c r="R5238">
        <f>SUM(FraudData[[#This Row],[Amount Risk]:[Merchant Risk]])</f>
        <v>3</v>
      </c>
      <c r="S5238" t="str" cm="1">
        <f t="array" ref="S5238">_xlfn.IFS(FraudData[[#This Row],[Fraud Risk Score]]&gt;=8,"High Risk",FraudData[[#This Row],[Fraud Risk Score]]&gt;=6,"Medium Risk",TRUE,"Low Risk")</f>
        <v>Low Risk</v>
      </c>
    </row>
    <row r="5239" spans="1:19">
      <c r="A5239">
        <v>5238</v>
      </c>
      <c r="B5239">
        <v>194.9</v>
      </c>
      <c r="C5239">
        <v>1</v>
      </c>
      <c r="D5239" t="s">
        <v>46</v>
      </c>
      <c r="E5239">
        <v>1</v>
      </c>
      <c r="F5239">
        <v>0</v>
      </c>
      <c r="G5239">
        <v>61</v>
      </c>
      <c r="H5239">
        <v>3</v>
      </c>
      <c r="I5239">
        <v>59</v>
      </c>
      <c r="J5239">
        <v>0</v>
      </c>
      <c r="K5239">
        <f>_xlfn.XLOOKUP(FraudData[[#This Row],[amount]],AmountRules[Amount Min],AmountRules[Risk Points],,-1)</f>
        <v>0</v>
      </c>
      <c r="L5239">
        <f>_xlfn.XLOOKUP(FraudData[[#This Row],[transaction_hour]],TimeRules[Hour Min],TimeRules[Risk Points],,-1)</f>
        <v>3</v>
      </c>
      <c r="M5239">
        <f>_xlfn.XLOOKUP(FraudData[[#This Row],[foreign_transaction]],ForeignRules[Foreign Transaction],ForeignRules[Risk Points],0)</f>
        <v>3</v>
      </c>
      <c r="N5239">
        <f>_xlfn.XLOOKUP(FraudData[[#This Row],[location_mismatch]],Table10[Location Mismatch],Table10[Risk Points],0)</f>
        <v>0</v>
      </c>
      <c r="O5239">
        <f>_xlfn.XLOOKUP(FraudData[[#This Row],[device_trust_score]],DeviceRules[Device Min],DeviceRules[Risk Points],,-1)</f>
        <v>1</v>
      </c>
      <c r="P5239">
        <f>_xlfn.XLOOKUP(FraudData[[#This Row],[velocity_last_24h]],VelocityRules[Velocity Min],VelocityRules[Risk Points],,-1)</f>
        <v>0</v>
      </c>
      <c r="Q5239">
        <f>_xlfn.XLOOKUP(FraudData[[#This Row],[merchant_category]],MerchantRules[Merchant Category],MerchantRules[Risk Points],0)</f>
        <v>0</v>
      </c>
      <c r="R5239">
        <f>SUM(FraudData[[#This Row],[Amount Risk]:[Merchant Risk]])</f>
        <v>7</v>
      </c>
      <c r="S5239" t="str" cm="1">
        <f t="array" ref="S5239">_xlfn.IFS(FraudData[[#This Row],[Fraud Risk Score]]&gt;=8,"High Risk",FraudData[[#This Row],[Fraud Risk Score]]&gt;=6,"Medium Risk",TRUE,"Low Risk")</f>
        <v>Medium Risk</v>
      </c>
    </row>
    <row r="5240" spans="1:19">
      <c r="A5240">
        <v>5239</v>
      </c>
      <c r="B5240">
        <v>7.05</v>
      </c>
      <c r="C5240">
        <v>11</v>
      </c>
      <c r="D5240" t="s">
        <v>49</v>
      </c>
      <c r="E5240">
        <v>0</v>
      </c>
      <c r="F5240">
        <v>0</v>
      </c>
      <c r="G5240">
        <v>83</v>
      </c>
      <c r="H5240">
        <v>2</v>
      </c>
      <c r="I5240">
        <v>22</v>
      </c>
      <c r="J5240">
        <v>0</v>
      </c>
      <c r="K5240">
        <f>_xlfn.XLOOKUP(FraudData[[#This Row],[amount]],AmountRules[Amount Min],AmountRules[Risk Points],,-1)</f>
        <v>0</v>
      </c>
      <c r="L5240">
        <f>_xlfn.XLOOKUP(FraudData[[#This Row],[transaction_hour]],TimeRules[Hour Min],TimeRules[Risk Points],,-1)</f>
        <v>0</v>
      </c>
      <c r="M5240">
        <f>_xlfn.XLOOKUP(FraudData[[#This Row],[foreign_transaction]],ForeignRules[Foreign Transaction],ForeignRules[Risk Points],0)</f>
        <v>0</v>
      </c>
      <c r="N5240">
        <f>_xlfn.XLOOKUP(FraudData[[#This Row],[location_mismatch]],Table10[Location Mismatch],Table10[Risk Points],0)</f>
        <v>0</v>
      </c>
      <c r="O5240">
        <f>_xlfn.XLOOKUP(FraudData[[#This Row],[device_trust_score]],DeviceRules[Device Min],DeviceRules[Risk Points],,-1)</f>
        <v>0</v>
      </c>
      <c r="P5240">
        <f>_xlfn.XLOOKUP(FraudData[[#This Row],[velocity_last_24h]],VelocityRules[Velocity Min],VelocityRules[Risk Points],,-1)</f>
        <v>0</v>
      </c>
      <c r="Q5240">
        <f>_xlfn.XLOOKUP(FraudData[[#This Row],[merchant_category]],MerchantRules[Merchant Category],MerchantRules[Risk Points],0)</f>
        <v>1</v>
      </c>
      <c r="R5240">
        <f>SUM(FraudData[[#This Row],[Amount Risk]:[Merchant Risk]])</f>
        <v>1</v>
      </c>
      <c r="S5240" t="str" cm="1">
        <f t="array" ref="S5240">_xlfn.IFS(FraudData[[#This Row],[Fraud Risk Score]]&gt;=8,"High Risk",FraudData[[#This Row],[Fraud Risk Score]]&gt;=6,"Medium Risk",TRUE,"Low Risk")</f>
        <v>Low Risk</v>
      </c>
    </row>
    <row r="5241" spans="1:19">
      <c r="A5241">
        <v>5240</v>
      </c>
      <c r="B5241">
        <v>82.67</v>
      </c>
      <c r="C5241">
        <v>15</v>
      </c>
      <c r="D5241" t="s">
        <v>47</v>
      </c>
      <c r="E5241">
        <v>1</v>
      </c>
      <c r="F5241">
        <v>0</v>
      </c>
      <c r="G5241">
        <v>52</v>
      </c>
      <c r="H5241">
        <v>1</v>
      </c>
      <c r="I5241">
        <v>58</v>
      </c>
      <c r="J5241">
        <v>0</v>
      </c>
      <c r="K5241">
        <f>_xlfn.XLOOKUP(FraudData[[#This Row],[amount]],AmountRules[Amount Min],AmountRules[Risk Points],,-1)</f>
        <v>0</v>
      </c>
      <c r="L5241">
        <f>_xlfn.XLOOKUP(FraudData[[#This Row],[transaction_hour]],TimeRules[Hour Min],TimeRules[Risk Points],,-1)</f>
        <v>0</v>
      </c>
      <c r="M5241">
        <f>_xlfn.XLOOKUP(FraudData[[#This Row],[foreign_transaction]],ForeignRules[Foreign Transaction],ForeignRules[Risk Points],0)</f>
        <v>3</v>
      </c>
      <c r="N5241">
        <f>_xlfn.XLOOKUP(FraudData[[#This Row],[location_mismatch]],Table10[Location Mismatch],Table10[Risk Points],0)</f>
        <v>0</v>
      </c>
      <c r="O5241">
        <f>_xlfn.XLOOKUP(FraudData[[#This Row],[device_trust_score]],DeviceRules[Device Min],DeviceRules[Risk Points],,-1)</f>
        <v>1</v>
      </c>
      <c r="P5241">
        <f>_xlfn.XLOOKUP(FraudData[[#This Row],[velocity_last_24h]],VelocityRules[Velocity Min],VelocityRules[Risk Points],,-1)</f>
        <v>0</v>
      </c>
      <c r="Q5241">
        <f>_xlfn.XLOOKUP(FraudData[[#This Row],[merchant_category]],MerchantRules[Merchant Category],MerchantRules[Risk Points],0)</f>
        <v>0</v>
      </c>
      <c r="R5241">
        <f>SUM(FraudData[[#This Row],[Amount Risk]:[Merchant Risk]])</f>
        <v>4</v>
      </c>
      <c r="S5241" t="str" cm="1">
        <f t="array" ref="S5241">_xlfn.IFS(FraudData[[#This Row],[Fraud Risk Score]]&gt;=8,"High Risk",FraudData[[#This Row],[Fraud Risk Score]]&gt;=6,"Medium Risk",TRUE,"Low Risk")</f>
        <v>Low Risk</v>
      </c>
    </row>
    <row r="5242" spans="1:19">
      <c r="A5242">
        <v>5241</v>
      </c>
      <c r="B5242">
        <v>695.66</v>
      </c>
      <c r="C5242">
        <v>3</v>
      </c>
      <c r="D5242" t="s">
        <v>49</v>
      </c>
      <c r="E5242">
        <v>0</v>
      </c>
      <c r="F5242">
        <v>0</v>
      </c>
      <c r="G5242">
        <v>77</v>
      </c>
      <c r="H5242">
        <v>1</v>
      </c>
      <c r="I5242">
        <v>22</v>
      </c>
      <c r="J5242">
        <v>0</v>
      </c>
      <c r="K5242">
        <f>_xlfn.XLOOKUP(FraudData[[#This Row],[amount]],AmountRules[Amount Min],AmountRules[Risk Points],,-1)</f>
        <v>1</v>
      </c>
      <c r="L5242">
        <f>_xlfn.XLOOKUP(FraudData[[#This Row],[transaction_hour]],TimeRules[Hour Min],TimeRules[Risk Points],,-1)</f>
        <v>3</v>
      </c>
      <c r="M5242">
        <f>_xlfn.XLOOKUP(FraudData[[#This Row],[foreign_transaction]],ForeignRules[Foreign Transaction],ForeignRules[Risk Points],0)</f>
        <v>0</v>
      </c>
      <c r="N5242">
        <f>_xlfn.XLOOKUP(FraudData[[#This Row],[location_mismatch]],Table10[Location Mismatch],Table10[Risk Points],0)</f>
        <v>0</v>
      </c>
      <c r="O5242">
        <f>_xlfn.XLOOKUP(FraudData[[#This Row],[device_trust_score]],DeviceRules[Device Min],DeviceRules[Risk Points],,-1)</f>
        <v>0</v>
      </c>
      <c r="P5242">
        <f>_xlfn.XLOOKUP(FraudData[[#This Row],[velocity_last_24h]],VelocityRules[Velocity Min],VelocityRules[Risk Points],,-1)</f>
        <v>0</v>
      </c>
      <c r="Q5242">
        <f>_xlfn.XLOOKUP(FraudData[[#This Row],[merchant_category]],MerchantRules[Merchant Category],MerchantRules[Risk Points],0)</f>
        <v>1</v>
      </c>
      <c r="R5242">
        <f>SUM(FraudData[[#This Row],[Amount Risk]:[Merchant Risk]])</f>
        <v>5</v>
      </c>
      <c r="S5242" t="str" cm="1">
        <f t="array" ref="S5242">_xlfn.IFS(FraudData[[#This Row],[Fraud Risk Score]]&gt;=8,"High Risk",FraudData[[#This Row],[Fraud Risk Score]]&gt;=6,"Medium Risk",TRUE,"Low Risk")</f>
        <v>Low Risk</v>
      </c>
    </row>
    <row r="5243" spans="1:19">
      <c r="A5243">
        <v>5242</v>
      </c>
      <c r="B5243">
        <v>98.28</v>
      </c>
      <c r="C5243">
        <v>1</v>
      </c>
      <c r="D5243" t="s">
        <v>50</v>
      </c>
      <c r="E5243">
        <v>0</v>
      </c>
      <c r="F5243">
        <v>0</v>
      </c>
      <c r="G5243">
        <v>95</v>
      </c>
      <c r="H5243">
        <v>4</v>
      </c>
      <c r="I5243">
        <v>63</v>
      </c>
      <c r="J5243">
        <v>0</v>
      </c>
      <c r="K5243">
        <f>_xlfn.XLOOKUP(FraudData[[#This Row],[amount]],AmountRules[Amount Min],AmountRules[Risk Points],,-1)</f>
        <v>0</v>
      </c>
      <c r="L5243">
        <f>_xlfn.XLOOKUP(FraudData[[#This Row],[transaction_hour]],TimeRules[Hour Min],TimeRules[Risk Points],,-1)</f>
        <v>3</v>
      </c>
      <c r="M5243">
        <f>_xlfn.XLOOKUP(FraudData[[#This Row],[foreign_transaction]],ForeignRules[Foreign Transaction],ForeignRules[Risk Points],0)</f>
        <v>0</v>
      </c>
      <c r="N5243">
        <f>_xlfn.XLOOKUP(FraudData[[#This Row],[location_mismatch]],Table10[Location Mismatch],Table10[Risk Points],0)</f>
        <v>0</v>
      </c>
      <c r="O5243">
        <f>_xlfn.XLOOKUP(FraudData[[#This Row],[device_trust_score]],DeviceRules[Device Min],DeviceRules[Risk Points],,-1)</f>
        <v>0</v>
      </c>
      <c r="P5243">
        <f>_xlfn.XLOOKUP(FraudData[[#This Row],[velocity_last_24h]],VelocityRules[Velocity Min],VelocityRules[Risk Points],,-1)</f>
        <v>0</v>
      </c>
      <c r="Q5243">
        <f>_xlfn.XLOOKUP(FraudData[[#This Row],[merchant_category]],MerchantRules[Merchant Category],MerchantRules[Risk Points],0)</f>
        <v>0</v>
      </c>
      <c r="R5243">
        <f>SUM(FraudData[[#This Row],[Amount Risk]:[Merchant Risk]])</f>
        <v>3</v>
      </c>
      <c r="S5243" t="str" cm="1">
        <f t="array" ref="S5243">_xlfn.IFS(FraudData[[#This Row],[Fraud Risk Score]]&gt;=8,"High Risk",FraudData[[#This Row],[Fraud Risk Score]]&gt;=6,"Medium Risk",TRUE,"Low Risk")</f>
        <v>Low Risk</v>
      </c>
    </row>
    <row r="5244" spans="1:19">
      <c r="A5244">
        <v>5243</v>
      </c>
      <c r="B5244">
        <v>125.47</v>
      </c>
      <c r="C5244">
        <v>13</v>
      </c>
      <c r="D5244" t="s">
        <v>49</v>
      </c>
      <c r="E5244">
        <v>0</v>
      </c>
      <c r="F5244">
        <v>0</v>
      </c>
      <c r="G5244">
        <v>79</v>
      </c>
      <c r="H5244">
        <v>0</v>
      </c>
      <c r="I5244">
        <v>54</v>
      </c>
      <c r="J5244">
        <v>0</v>
      </c>
      <c r="K5244">
        <f>_xlfn.XLOOKUP(FraudData[[#This Row],[amount]],AmountRules[Amount Min],AmountRules[Risk Points],,-1)</f>
        <v>0</v>
      </c>
      <c r="L5244">
        <f>_xlfn.XLOOKUP(FraudData[[#This Row],[transaction_hour]],TimeRules[Hour Min],TimeRules[Risk Points],,-1)</f>
        <v>0</v>
      </c>
      <c r="M5244">
        <f>_xlfn.XLOOKUP(FraudData[[#This Row],[foreign_transaction]],ForeignRules[Foreign Transaction],ForeignRules[Risk Points],0)</f>
        <v>0</v>
      </c>
      <c r="N5244">
        <f>_xlfn.XLOOKUP(FraudData[[#This Row],[location_mismatch]],Table10[Location Mismatch],Table10[Risk Points],0)</f>
        <v>0</v>
      </c>
      <c r="O5244">
        <f>_xlfn.XLOOKUP(FraudData[[#This Row],[device_trust_score]],DeviceRules[Device Min],DeviceRules[Risk Points],,-1)</f>
        <v>0</v>
      </c>
      <c r="P5244">
        <f>_xlfn.XLOOKUP(FraudData[[#This Row],[velocity_last_24h]],VelocityRules[Velocity Min],VelocityRules[Risk Points],,-1)</f>
        <v>0</v>
      </c>
      <c r="Q5244">
        <f>_xlfn.XLOOKUP(FraudData[[#This Row],[merchant_category]],MerchantRules[Merchant Category],MerchantRules[Risk Points],0)</f>
        <v>1</v>
      </c>
      <c r="R5244">
        <f>SUM(FraudData[[#This Row],[Amount Risk]:[Merchant Risk]])</f>
        <v>1</v>
      </c>
      <c r="S5244" t="str" cm="1">
        <f t="array" ref="S5244">_xlfn.IFS(FraudData[[#This Row],[Fraud Risk Score]]&gt;=8,"High Risk",FraudData[[#This Row],[Fraud Risk Score]]&gt;=6,"Medium Risk",TRUE,"Low Risk")</f>
        <v>Low Risk</v>
      </c>
    </row>
    <row r="5245" spans="1:19">
      <c r="A5245">
        <v>5244</v>
      </c>
      <c r="B5245">
        <v>433.29</v>
      </c>
      <c r="C5245">
        <v>10</v>
      </c>
      <c r="D5245" t="s">
        <v>46</v>
      </c>
      <c r="E5245">
        <v>1</v>
      </c>
      <c r="F5245">
        <v>0</v>
      </c>
      <c r="G5245">
        <v>60</v>
      </c>
      <c r="H5245">
        <v>3</v>
      </c>
      <c r="I5245">
        <v>33</v>
      </c>
      <c r="J5245">
        <v>0</v>
      </c>
      <c r="K5245">
        <f>_xlfn.XLOOKUP(FraudData[[#This Row],[amount]],AmountRules[Amount Min],AmountRules[Risk Points],,-1)</f>
        <v>0</v>
      </c>
      <c r="L5245">
        <f>_xlfn.XLOOKUP(FraudData[[#This Row],[transaction_hour]],TimeRules[Hour Min],TimeRules[Risk Points],,-1)</f>
        <v>0</v>
      </c>
      <c r="M5245">
        <f>_xlfn.XLOOKUP(FraudData[[#This Row],[foreign_transaction]],ForeignRules[Foreign Transaction],ForeignRules[Risk Points],0)</f>
        <v>3</v>
      </c>
      <c r="N5245">
        <f>_xlfn.XLOOKUP(FraudData[[#This Row],[location_mismatch]],Table10[Location Mismatch],Table10[Risk Points],0)</f>
        <v>0</v>
      </c>
      <c r="O5245">
        <f>_xlfn.XLOOKUP(FraudData[[#This Row],[device_trust_score]],DeviceRules[Device Min],DeviceRules[Risk Points],,-1)</f>
        <v>1</v>
      </c>
      <c r="P5245">
        <f>_xlfn.XLOOKUP(FraudData[[#This Row],[velocity_last_24h]],VelocityRules[Velocity Min],VelocityRules[Risk Points],,-1)</f>
        <v>0</v>
      </c>
      <c r="Q5245">
        <f>_xlfn.XLOOKUP(FraudData[[#This Row],[merchant_category]],MerchantRules[Merchant Category],MerchantRules[Risk Points],0)</f>
        <v>0</v>
      </c>
      <c r="R5245">
        <f>SUM(FraudData[[#This Row],[Amount Risk]:[Merchant Risk]])</f>
        <v>4</v>
      </c>
      <c r="S5245" t="str" cm="1">
        <f t="array" ref="S5245">_xlfn.IFS(FraudData[[#This Row],[Fraud Risk Score]]&gt;=8,"High Risk",FraudData[[#This Row],[Fraud Risk Score]]&gt;=6,"Medium Risk",TRUE,"Low Risk")</f>
        <v>Low Risk</v>
      </c>
    </row>
    <row r="5246" spans="1:19">
      <c r="A5246">
        <v>5245</v>
      </c>
      <c r="B5246">
        <v>227.38</v>
      </c>
      <c r="C5246">
        <v>12</v>
      </c>
      <c r="D5246" t="s">
        <v>46</v>
      </c>
      <c r="E5246">
        <v>1</v>
      </c>
      <c r="F5246">
        <v>0</v>
      </c>
      <c r="G5246">
        <v>86</v>
      </c>
      <c r="H5246">
        <v>1</v>
      </c>
      <c r="I5246">
        <v>38</v>
      </c>
      <c r="J5246">
        <v>0</v>
      </c>
      <c r="K5246">
        <f>_xlfn.XLOOKUP(FraudData[[#This Row],[amount]],AmountRules[Amount Min],AmountRules[Risk Points],,-1)</f>
        <v>0</v>
      </c>
      <c r="L5246">
        <f>_xlfn.XLOOKUP(FraudData[[#This Row],[transaction_hour]],TimeRules[Hour Min],TimeRules[Risk Points],,-1)</f>
        <v>0</v>
      </c>
      <c r="M5246">
        <f>_xlfn.XLOOKUP(FraudData[[#This Row],[foreign_transaction]],ForeignRules[Foreign Transaction],ForeignRules[Risk Points],0)</f>
        <v>3</v>
      </c>
      <c r="N5246">
        <f>_xlfn.XLOOKUP(FraudData[[#This Row],[location_mismatch]],Table10[Location Mismatch],Table10[Risk Points],0)</f>
        <v>0</v>
      </c>
      <c r="O5246">
        <f>_xlfn.XLOOKUP(FraudData[[#This Row],[device_trust_score]],DeviceRules[Device Min],DeviceRules[Risk Points],,-1)</f>
        <v>0</v>
      </c>
      <c r="P5246">
        <f>_xlfn.XLOOKUP(FraudData[[#This Row],[velocity_last_24h]],VelocityRules[Velocity Min],VelocityRules[Risk Points],,-1)</f>
        <v>0</v>
      </c>
      <c r="Q5246">
        <f>_xlfn.XLOOKUP(FraudData[[#This Row],[merchant_category]],MerchantRules[Merchant Category],MerchantRules[Risk Points],0)</f>
        <v>0</v>
      </c>
      <c r="R5246">
        <f>SUM(FraudData[[#This Row],[Amount Risk]:[Merchant Risk]])</f>
        <v>3</v>
      </c>
      <c r="S5246" t="str" cm="1">
        <f t="array" ref="S5246">_xlfn.IFS(FraudData[[#This Row],[Fraud Risk Score]]&gt;=8,"High Risk",FraudData[[#This Row],[Fraud Risk Score]]&gt;=6,"Medium Risk",TRUE,"Low Risk")</f>
        <v>Low Risk</v>
      </c>
    </row>
    <row r="5247" spans="1:19">
      <c r="A5247">
        <v>5246</v>
      </c>
      <c r="B5247">
        <v>157.04</v>
      </c>
      <c r="C5247">
        <v>6</v>
      </c>
      <c r="D5247" t="s">
        <v>47</v>
      </c>
      <c r="E5247">
        <v>0</v>
      </c>
      <c r="F5247">
        <v>0</v>
      </c>
      <c r="G5247">
        <v>39</v>
      </c>
      <c r="H5247">
        <v>1</v>
      </c>
      <c r="I5247">
        <v>51</v>
      </c>
      <c r="J5247">
        <v>0</v>
      </c>
      <c r="K5247">
        <f>_xlfn.XLOOKUP(FraudData[[#This Row],[amount]],AmountRules[Amount Min],AmountRules[Risk Points],,-1)</f>
        <v>0</v>
      </c>
      <c r="L5247">
        <f>_xlfn.XLOOKUP(FraudData[[#This Row],[transaction_hour]],TimeRules[Hour Min],TimeRules[Risk Points],,-1)</f>
        <v>0</v>
      </c>
      <c r="M5247">
        <f>_xlfn.XLOOKUP(FraudData[[#This Row],[foreign_transaction]],ForeignRules[Foreign Transaction],ForeignRules[Risk Points],0)</f>
        <v>0</v>
      </c>
      <c r="N5247">
        <f>_xlfn.XLOOKUP(FraudData[[#This Row],[location_mismatch]],Table10[Location Mismatch],Table10[Risk Points],0)</f>
        <v>0</v>
      </c>
      <c r="O5247">
        <f>_xlfn.XLOOKUP(FraudData[[#This Row],[device_trust_score]],DeviceRules[Device Min],DeviceRules[Risk Points],,-1)</f>
        <v>2</v>
      </c>
      <c r="P5247">
        <f>_xlfn.XLOOKUP(FraudData[[#This Row],[velocity_last_24h]],VelocityRules[Velocity Min],VelocityRules[Risk Points],,-1)</f>
        <v>0</v>
      </c>
      <c r="Q5247">
        <f>_xlfn.XLOOKUP(FraudData[[#This Row],[merchant_category]],MerchantRules[Merchant Category],MerchantRules[Risk Points],0)</f>
        <v>0</v>
      </c>
      <c r="R5247">
        <f>SUM(FraudData[[#This Row],[Amount Risk]:[Merchant Risk]])</f>
        <v>2</v>
      </c>
      <c r="S5247" t="str" cm="1">
        <f t="array" ref="S5247">_xlfn.IFS(FraudData[[#This Row],[Fraud Risk Score]]&gt;=8,"High Risk",FraudData[[#This Row],[Fraud Risk Score]]&gt;=6,"Medium Risk",TRUE,"Low Risk")</f>
        <v>Low Risk</v>
      </c>
    </row>
    <row r="5248" spans="1:19">
      <c r="A5248">
        <v>5247</v>
      </c>
      <c r="B5248">
        <v>287.73</v>
      </c>
      <c r="C5248">
        <v>9</v>
      </c>
      <c r="D5248" t="s">
        <v>48</v>
      </c>
      <c r="E5248">
        <v>0</v>
      </c>
      <c r="F5248">
        <v>0</v>
      </c>
      <c r="G5248">
        <v>78</v>
      </c>
      <c r="H5248">
        <v>1</v>
      </c>
      <c r="I5248">
        <v>63</v>
      </c>
      <c r="J5248">
        <v>0</v>
      </c>
      <c r="K5248">
        <f>_xlfn.XLOOKUP(FraudData[[#This Row],[amount]],AmountRules[Amount Min],AmountRules[Risk Points],,-1)</f>
        <v>0</v>
      </c>
      <c r="L5248">
        <f>_xlfn.XLOOKUP(FraudData[[#This Row],[transaction_hour]],TimeRules[Hour Min],TimeRules[Risk Points],,-1)</f>
        <v>0</v>
      </c>
      <c r="M5248">
        <f>_xlfn.XLOOKUP(FraudData[[#This Row],[foreign_transaction]],ForeignRules[Foreign Transaction],ForeignRules[Risk Points],0)</f>
        <v>0</v>
      </c>
      <c r="N5248">
        <f>_xlfn.XLOOKUP(FraudData[[#This Row],[location_mismatch]],Table10[Location Mismatch],Table10[Risk Points],0)</f>
        <v>0</v>
      </c>
      <c r="O5248">
        <f>_xlfn.XLOOKUP(FraudData[[#This Row],[device_trust_score]],DeviceRules[Device Min],DeviceRules[Risk Points],,-1)</f>
        <v>0</v>
      </c>
      <c r="P5248">
        <f>_xlfn.XLOOKUP(FraudData[[#This Row],[velocity_last_24h]],VelocityRules[Velocity Min],VelocityRules[Risk Points],,-1)</f>
        <v>0</v>
      </c>
      <c r="Q5248">
        <f>_xlfn.XLOOKUP(FraudData[[#This Row],[merchant_category]],MerchantRules[Merchant Category],MerchantRules[Risk Points],0)</f>
        <v>0</v>
      </c>
      <c r="R5248">
        <f>SUM(FraudData[[#This Row],[Amount Risk]:[Merchant Risk]])</f>
        <v>0</v>
      </c>
      <c r="S5248" t="str" cm="1">
        <f t="array" ref="S5248">_xlfn.IFS(FraudData[[#This Row],[Fraud Risk Score]]&gt;=8,"High Risk",FraudData[[#This Row],[Fraud Risk Score]]&gt;=6,"Medium Risk",TRUE,"Low Risk")</f>
        <v>Low Risk</v>
      </c>
    </row>
    <row r="5249" spans="1:19">
      <c r="A5249">
        <v>5248</v>
      </c>
      <c r="B5249">
        <v>359.6</v>
      </c>
      <c r="C5249">
        <v>23</v>
      </c>
      <c r="D5249" t="s">
        <v>46</v>
      </c>
      <c r="E5249">
        <v>0</v>
      </c>
      <c r="F5249">
        <v>0</v>
      </c>
      <c r="G5249">
        <v>85</v>
      </c>
      <c r="H5249">
        <v>0</v>
      </c>
      <c r="I5249">
        <v>67</v>
      </c>
      <c r="J5249">
        <v>0</v>
      </c>
      <c r="K5249">
        <f>_xlfn.XLOOKUP(FraudData[[#This Row],[amount]],AmountRules[Amount Min],AmountRules[Risk Points],,-1)</f>
        <v>0</v>
      </c>
      <c r="L5249">
        <f>_xlfn.XLOOKUP(FraudData[[#This Row],[transaction_hour]],TimeRules[Hour Min],TimeRules[Risk Points],,-1)</f>
        <v>1</v>
      </c>
      <c r="M5249">
        <f>_xlfn.XLOOKUP(FraudData[[#This Row],[foreign_transaction]],ForeignRules[Foreign Transaction],ForeignRules[Risk Points],0)</f>
        <v>0</v>
      </c>
      <c r="N5249">
        <f>_xlfn.XLOOKUP(FraudData[[#This Row],[location_mismatch]],Table10[Location Mismatch],Table10[Risk Points],0)</f>
        <v>0</v>
      </c>
      <c r="O5249">
        <f>_xlfn.XLOOKUP(FraudData[[#This Row],[device_trust_score]],DeviceRules[Device Min],DeviceRules[Risk Points],,-1)</f>
        <v>0</v>
      </c>
      <c r="P5249">
        <f>_xlfn.XLOOKUP(FraudData[[#This Row],[velocity_last_24h]],VelocityRules[Velocity Min],VelocityRules[Risk Points],,-1)</f>
        <v>0</v>
      </c>
      <c r="Q5249">
        <f>_xlfn.XLOOKUP(FraudData[[#This Row],[merchant_category]],MerchantRules[Merchant Category],MerchantRules[Risk Points],0)</f>
        <v>0</v>
      </c>
      <c r="R5249">
        <f>SUM(FraudData[[#This Row],[Amount Risk]:[Merchant Risk]])</f>
        <v>1</v>
      </c>
      <c r="S5249" t="str" cm="1">
        <f t="array" ref="S5249">_xlfn.IFS(FraudData[[#This Row],[Fraud Risk Score]]&gt;=8,"High Risk",FraudData[[#This Row],[Fraud Risk Score]]&gt;=6,"Medium Risk",TRUE,"Low Risk")</f>
        <v>Low Risk</v>
      </c>
    </row>
    <row r="5250" spans="1:19">
      <c r="A5250">
        <v>5249</v>
      </c>
      <c r="B5250">
        <v>109.88</v>
      </c>
      <c r="C5250">
        <v>0</v>
      </c>
      <c r="D5250" t="s">
        <v>47</v>
      </c>
      <c r="E5250">
        <v>0</v>
      </c>
      <c r="F5250">
        <v>0</v>
      </c>
      <c r="G5250">
        <v>78</v>
      </c>
      <c r="H5250">
        <v>1</v>
      </c>
      <c r="I5250">
        <v>23</v>
      </c>
      <c r="J5250">
        <v>0</v>
      </c>
      <c r="K5250">
        <f>_xlfn.XLOOKUP(FraudData[[#This Row],[amount]],AmountRules[Amount Min],AmountRules[Risk Points],,-1)</f>
        <v>0</v>
      </c>
      <c r="L5250">
        <f>_xlfn.XLOOKUP(FraudData[[#This Row],[transaction_hour]],TimeRules[Hour Min],TimeRules[Risk Points],,-1)</f>
        <v>3</v>
      </c>
      <c r="M5250">
        <f>_xlfn.XLOOKUP(FraudData[[#This Row],[foreign_transaction]],ForeignRules[Foreign Transaction],ForeignRules[Risk Points],0)</f>
        <v>0</v>
      </c>
      <c r="N5250">
        <f>_xlfn.XLOOKUP(FraudData[[#This Row],[location_mismatch]],Table10[Location Mismatch],Table10[Risk Points],0)</f>
        <v>0</v>
      </c>
      <c r="O5250">
        <f>_xlfn.XLOOKUP(FraudData[[#This Row],[device_trust_score]],DeviceRules[Device Min],DeviceRules[Risk Points],,-1)</f>
        <v>0</v>
      </c>
      <c r="P5250">
        <f>_xlfn.XLOOKUP(FraudData[[#This Row],[velocity_last_24h]],VelocityRules[Velocity Min],VelocityRules[Risk Points],,-1)</f>
        <v>0</v>
      </c>
      <c r="Q5250">
        <f>_xlfn.XLOOKUP(FraudData[[#This Row],[merchant_category]],MerchantRules[Merchant Category],MerchantRules[Risk Points],0)</f>
        <v>0</v>
      </c>
      <c r="R5250">
        <f>SUM(FraudData[[#This Row],[Amount Risk]:[Merchant Risk]])</f>
        <v>3</v>
      </c>
      <c r="S5250" t="str" cm="1">
        <f t="array" ref="S5250">_xlfn.IFS(FraudData[[#This Row],[Fraud Risk Score]]&gt;=8,"High Risk",FraudData[[#This Row],[Fraud Risk Score]]&gt;=6,"Medium Risk",TRUE,"Low Risk")</f>
        <v>Low Risk</v>
      </c>
    </row>
    <row r="5251" spans="1:19">
      <c r="A5251">
        <v>5250</v>
      </c>
      <c r="B5251">
        <v>116.02</v>
      </c>
      <c r="C5251">
        <v>20</v>
      </c>
      <c r="D5251" t="s">
        <v>46</v>
      </c>
      <c r="E5251">
        <v>0</v>
      </c>
      <c r="F5251">
        <v>0</v>
      </c>
      <c r="G5251">
        <v>93</v>
      </c>
      <c r="H5251">
        <v>5</v>
      </c>
      <c r="I5251">
        <v>59</v>
      </c>
      <c r="J5251">
        <v>0</v>
      </c>
      <c r="K5251">
        <f>_xlfn.XLOOKUP(FraudData[[#This Row],[amount]],AmountRules[Amount Min],AmountRules[Risk Points],,-1)</f>
        <v>0</v>
      </c>
      <c r="L5251">
        <f>_xlfn.XLOOKUP(FraudData[[#This Row],[transaction_hour]],TimeRules[Hour Min],TimeRules[Risk Points],,-1)</f>
        <v>0</v>
      </c>
      <c r="M5251">
        <f>_xlfn.XLOOKUP(FraudData[[#This Row],[foreign_transaction]],ForeignRules[Foreign Transaction],ForeignRules[Risk Points],0)</f>
        <v>0</v>
      </c>
      <c r="N5251">
        <f>_xlfn.XLOOKUP(FraudData[[#This Row],[location_mismatch]],Table10[Location Mismatch],Table10[Risk Points],0)</f>
        <v>0</v>
      </c>
      <c r="O5251">
        <f>_xlfn.XLOOKUP(FraudData[[#This Row],[device_trust_score]],DeviceRules[Device Min],DeviceRules[Risk Points],,-1)</f>
        <v>0</v>
      </c>
      <c r="P5251">
        <f>_xlfn.XLOOKUP(FraudData[[#This Row],[velocity_last_24h]],VelocityRules[Velocity Min],VelocityRules[Risk Points],,-1)</f>
        <v>3</v>
      </c>
      <c r="Q5251">
        <f>_xlfn.XLOOKUP(FraudData[[#This Row],[merchant_category]],MerchantRules[Merchant Category],MerchantRules[Risk Points],0)</f>
        <v>0</v>
      </c>
      <c r="R5251">
        <f>SUM(FraudData[[#This Row],[Amount Risk]:[Merchant Risk]])</f>
        <v>3</v>
      </c>
      <c r="S5251" t="str" cm="1">
        <f t="array" ref="S5251">_xlfn.IFS(FraudData[[#This Row],[Fraud Risk Score]]&gt;=8,"High Risk",FraudData[[#This Row],[Fraud Risk Score]]&gt;=6,"Medium Risk",TRUE,"Low Risk")</f>
        <v>Low Risk</v>
      </c>
    </row>
    <row r="5252" spans="1:19">
      <c r="A5252">
        <v>5251</v>
      </c>
      <c r="B5252">
        <v>87.81</v>
      </c>
      <c r="C5252">
        <v>3</v>
      </c>
      <c r="D5252" t="s">
        <v>46</v>
      </c>
      <c r="E5252">
        <v>0</v>
      </c>
      <c r="F5252">
        <v>0</v>
      </c>
      <c r="G5252">
        <v>53</v>
      </c>
      <c r="H5252">
        <v>2</v>
      </c>
      <c r="I5252">
        <v>23</v>
      </c>
      <c r="J5252">
        <v>0</v>
      </c>
      <c r="K5252">
        <f>_xlfn.XLOOKUP(FraudData[[#This Row],[amount]],AmountRules[Amount Min],AmountRules[Risk Points],,-1)</f>
        <v>0</v>
      </c>
      <c r="L5252">
        <f>_xlfn.XLOOKUP(FraudData[[#This Row],[transaction_hour]],TimeRules[Hour Min],TimeRules[Risk Points],,-1)</f>
        <v>3</v>
      </c>
      <c r="M5252">
        <f>_xlfn.XLOOKUP(FraudData[[#This Row],[foreign_transaction]],ForeignRules[Foreign Transaction],ForeignRules[Risk Points],0)</f>
        <v>0</v>
      </c>
      <c r="N5252">
        <f>_xlfn.XLOOKUP(FraudData[[#This Row],[location_mismatch]],Table10[Location Mismatch],Table10[Risk Points],0)</f>
        <v>0</v>
      </c>
      <c r="O5252">
        <f>_xlfn.XLOOKUP(FraudData[[#This Row],[device_trust_score]],DeviceRules[Device Min],DeviceRules[Risk Points],,-1)</f>
        <v>1</v>
      </c>
      <c r="P5252">
        <f>_xlfn.XLOOKUP(FraudData[[#This Row],[velocity_last_24h]],VelocityRules[Velocity Min],VelocityRules[Risk Points],,-1)</f>
        <v>0</v>
      </c>
      <c r="Q5252">
        <f>_xlfn.XLOOKUP(FraudData[[#This Row],[merchant_category]],MerchantRules[Merchant Category],MerchantRules[Risk Points],0)</f>
        <v>0</v>
      </c>
      <c r="R5252">
        <f>SUM(FraudData[[#This Row],[Amount Risk]:[Merchant Risk]])</f>
        <v>4</v>
      </c>
      <c r="S5252" t="str" cm="1">
        <f t="array" ref="S5252">_xlfn.IFS(FraudData[[#This Row],[Fraud Risk Score]]&gt;=8,"High Risk",FraudData[[#This Row],[Fraud Risk Score]]&gt;=6,"Medium Risk",TRUE,"Low Risk")</f>
        <v>Low Risk</v>
      </c>
    </row>
    <row r="5253" spans="1:19">
      <c r="A5253">
        <v>5252</v>
      </c>
      <c r="B5253">
        <v>612.42999999999995</v>
      </c>
      <c r="C5253">
        <v>17</v>
      </c>
      <c r="D5253" t="s">
        <v>48</v>
      </c>
      <c r="E5253">
        <v>0</v>
      </c>
      <c r="F5253">
        <v>0</v>
      </c>
      <c r="G5253">
        <v>51</v>
      </c>
      <c r="H5253">
        <v>0</v>
      </c>
      <c r="I5253">
        <v>27</v>
      </c>
      <c r="J5253">
        <v>0</v>
      </c>
      <c r="K5253">
        <f>_xlfn.XLOOKUP(FraudData[[#This Row],[amount]],AmountRules[Amount Min],AmountRules[Risk Points],,-1)</f>
        <v>1</v>
      </c>
      <c r="L5253">
        <f>_xlfn.XLOOKUP(FraudData[[#This Row],[transaction_hour]],TimeRules[Hour Min],TimeRules[Risk Points],,-1)</f>
        <v>0</v>
      </c>
      <c r="M5253">
        <f>_xlfn.XLOOKUP(FraudData[[#This Row],[foreign_transaction]],ForeignRules[Foreign Transaction],ForeignRules[Risk Points],0)</f>
        <v>0</v>
      </c>
      <c r="N5253">
        <f>_xlfn.XLOOKUP(FraudData[[#This Row],[location_mismatch]],Table10[Location Mismatch],Table10[Risk Points],0)</f>
        <v>0</v>
      </c>
      <c r="O5253">
        <f>_xlfn.XLOOKUP(FraudData[[#This Row],[device_trust_score]],DeviceRules[Device Min],DeviceRules[Risk Points],,-1)</f>
        <v>1</v>
      </c>
      <c r="P5253">
        <f>_xlfn.XLOOKUP(FraudData[[#This Row],[velocity_last_24h]],VelocityRules[Velocity Min],VelocityRules[Risk Points],,-1)</f>
        <v>0</v>
      </c>
      <c r="Q5253">
        <f>_xlfn.XLOOKUP(FraudData[[#This Row],[merchant_category]],MerchantRules[Merchant Category],MerchantRules[Risk Points],0)</f>
        <v>0</v>
      </c>
      <c r="R5253">
        <f>SUM(FraudData[[#This Row],[Amount Risk]:[Merchant Risk]])</f>
        <v>2</v>
      </c>
      <c r="S5253" t="str" cm="1">
        <f t="array" ref="S5253">_xlfn.IFS(FraudData[[#This Row],[Fraud Risk Score]]&gt;=8,"High Risk",FraudData[[#This Row],[Fraud Risk Score]]&gt;=6,"Medium Risk",TRUE,"Low Risk")</f>
        <v>Low Risk</v>
      </c>
    </row>
    <row r="5254" spans="1:19">
      <c r="A5254">
        <v>5253</v>
      </c>
      <c r="B5254">
        <v>215.02</v>
      </c>
      <c r="C5254">
        <v>5</v>
      </c>
      <c r="D5254" t="s">
        <v>50</v>
      </c>
      <c r="E5254">
        <v>0</v>
      </c>
      <c r="F5254">
        <v>0</v>
      </c>
      <c r="G5254">
        <v>92</v>
      </c>
      <c r="H5254">
        <v>0</v>
      </c>
      <c r="I5254">
        <v>48</v>
      </c>
      <c r="J5254">
        <v>0</v>
      </c>
      <c r="K5254">
        <f>_xlfn.XLOOKUP(FraudData[[#This Row],[amount]],AmountRules[Amount Min],AmountRules[Risk Points],,-1)</f>
        <v>0</v>
      </c>
      <c r="L5254">
        <f>_xlfn.XLOOKUP(FraudData[[#This Row],[transaction_hour]],TimeRules[Hour Min],TimeRules[Risk Points],,-1)</f>
        <v>0</v>
      </c>
      <c r="M5254">
        <f>_xlfn.XLOOKUP(FraudData[[#This Row],[foreign_transaction]],ForeignRules[Foreign Transaction],ForeignRules[Risk Points],0)</f>
        <v>0</v>
      </c>
      <c r="N5254">
        <f>_xlfn.XLOOKUP(FraudData[[#This Row],[location_mismatch]],Table10[Location Mismatch],Table10[Risk Points],0)</f>
        <v>0</v>
      </c>
      <c r="O5254">
        <f>_xlfn.XLOOKUP(FraudData[[#This Row],[device_trust_score]],DeviceRules[Device Min],DeviceRules[Risk Points],,-1)</f>
        <v>0</v>
      </c>
      <c r="P5254">
        <f>_xlfn.XLOOKUP(FraudData[[#This Row],[velocity_last_24h]],VelocityRules[Velocity Min],VelocityRules[Risk Points],,-1)</f>
        <v>0</v>
      </c>
      <c r="Q5254">
        <f>_xlfn.XLOOKUP(FraudData[[#This Row],[merchant_category]],MerchantRules[Merchant Category],MerchantRules[Risk Points],0)</f>
        <v>0</v>
      </c>
      <c r="R5254">
        <f>SUM(FraudData[[#This Row],[Amount Risk]:[Merchant Risk]])</f>
        <v>0</v>
      </c>
      <c r="S5254" t="str" cm="1">
        <f t="array" ref="S5254">_xlfn.IFS(FraudData[[#This Row],[Fraud Risk Score]]&gt;=8,"High Risk",FraudData[[#This Row],[Fraud Risk Score]]&gt;=6,"Medium Risk",TRUE,"Low Risk")</f>
        <v>Low Risk</v>
      </c>
    </row>
    <row r="5255" spans="1:19">
      <c r="A5255">
        <v>5254</v>
      </c>
      <c r="B5255">
        <v>15.64</v>
      </c>
      <c r="C5255">
        <v>1</v>
      </c>
      <c r="D5255" t="s">
        <v>47</v>
      </c>
      <c r="E5255">
        <v>0</v>
      </c>
      <c r="F5255">
        <v>0</v>
      </c>
      <c r="G5255">
        <v>36</v>
      </c>
      <c r="H5255">
        <v>3</v>
      </c>
      <c r="I5255">
        <v>23</v>
      </c>
      <c r="J5255">
        <v>0</v>
      </c>
      <c r="K5255">
        <f>_xlfn.XLOOKUP(FraudData[[#This Row],[amount]],AmountRules[Amount Min],AmountRules[Risk Points],,-1)</f>
        <v>0</v>
      </c>
      <c r="L5255">
        <f>_xlfn.XLOOKUP(FraudData[[#This Row],[transaction_hour]],TimeRules[Hour Min],TimeRules[Risk Points],,-1)</f>
        <v>3</v>
      </c>
      <c r="M5255">
        <f>_xlfn.XLOOKUP(FraudData[[#This Row],[foreign_transaction]],ForeignRules[Foreign Transaction],ForeignRules[Risk Points],0)</f>
        <v>0</v>
      </c>
      <c r="N5255">
        <f>_xlfn.XLOOKUP(FraudData[[#This Row],[location_mismatch]],Table10[Location Mismatch],Table10[Risk Points],0)</f>
        <v>0</v>
      </c>
      <c r="O5255">
        <f>_xlfn.XLOOKUP(FraudData[[#This Row],[device_trust_score]],DeviceRules[Device Min],DeviceRules[Risk Points],,-1)</f>
        <v>2</v>
      </c>
      <c r="P5255">
        <f>_xlfn.XLOOKUP(FraudData[[#This Row],[velocity_last_24h]],VelocityRules[Velocity Min],VelocityRules[Risk Points],,-1)</f>
        <v>0</v>
      </c>
      <c r="Q5255">
        <f>_xlfn.XLOOKUP(FraudData[[#This Row],[merchant_category]],MerchantRules[Merchant Category],MerchantRules[Risk Points],0)</f>
        <v>0</v>
      </c>
      <c r="R5255">
        <f>SUM(FraudData[[#This Row],[Amount Risk]:[Merchant Risk]])</f>
        <v>5</v>
      </c>
      <c r="S5255" t="str" cm="1">
        <f t="array" ref="S5255">_xlfn.IFS(FraudData[[#This Row],[Fraud Risk Score]]&gt;=8,"High Risk",FraudData[[#This Row],[Fraud Risk Score]]&gt;=6,"Medium Risk",TRUE,"Low Risk")</f>
        <v>Low Risk</v>
      </c>
    </row>
    <row r="5256" spans="1:19">
      <c r="A5256">
        <v>5255</v>
      </c>
      <c r="B5256">
        <v>357.75</v>
      </c>
      <c r="C5256">
        <v>2</v>
      </c>
      <c r="D5256" t="s">
        <v>46</v>
      </c>
      <c r="E5256">
        <v>1</v>
      </c>
      <c r="F5256">
        <v>0</v>
      </c>
      <c r="G5256">
        <v>47</v>
      </c>
      <c r="H5256">
        <v>0</v>
      </c>
      <c r="I5256">
        <v>20</v>
      </c>
      <c r="J5256">
        <v>0</v>
      </c>
      <c r="K5256">
        <f>_xlfn.XLOOKUP(FraudData[[#This Row],[amount]],AmountRules[Amount Min],AmountRules[Risk Points],,-1)</f>
        <v>0</v>
      </c>
      <c r="L5256">
        <f>_xlfn.XLOOKUP(FraudData[[#This Row],[transaction_hour]],TimeRules[Hour Min],TimeRules[Risk Points],,-1)</f>
        <v>3</v>
      </c>
      <c r="M5256">
        <f>_xlfn.XLOOKUP(FraudData[[#This Row],[foreign_transaction]],ForeignRules[Foreign Transaction],ForeignRules[Risk Points],0)</f>
        <v>3</v>
      </c>
      <c r="N5256">
        <f>_xlfn.XLOOKUP(FraudData[[#This Row],[location_mismatch]],Table10[Location Mismatch],Table10[Risk Points],0)</f>
        <v>0</v>
      </c>
      <c r="O5256">
        <f>_xlfn.XLOOKUP(FraudData[[#This Row],[device_trust_score]],DeviceRules[Device Min],DeviceRules[Risk Points],,-1)</f>
        <v>2</v>
      </c>
      <c r="P5256">
        <f>_xlfn.XLOOKUP(FraudData[[#This Row],[velocity_last_24h]],VelocityRules[Velocity Min],VelocityRules[Risk Points],,-1)</f>
        <v>0</v>
      </c>
      <c r="Q5256">
        <f>_xlfn.XLOOKUP(FraudData[[#This Row],[merchant_category]],MerchantRules[Merchant Category],MerchantRules[Risk Points],0)</f>
        <v>0</v>
      </c>
      <c r="R5256">
        <f>SUM(FraudData[[#This Row],[Amount Risk]:[Merchant Risk]])</f>
        <v>8</v>
      </c>
      <c r="S5256" t="str" cm="1">
        <f t="array" ref="S5256">_xlfn.IFS(FraudData[[#This Row],[Fraud Risk Score]]&gt;=8,"High Risk",FraudData[[#This Row],[Fraud Risk Score]]&gt;=6,"Medium Risk",TRUE,"Low Risk")</f>
        <v>High Risk</v>
      </c>
    </row>
    <row r="5257" spans="1:19">
      <c r="A5257">
        <v>5256</v>
      </c>
      <c r="B5257">
        <v>117.9</v>
      </c>
      <c r="C5257">
        <v>13</v>
      </c>
      <c r="D5257" t="s">
        <v>46</v>
      </c>
      <c r="E5257">
        <v>0</v>
      </c>
      <c r="F5257">
        <v>0</v>
      </c>
      <c r="G5257">
        <v>74</v>
      </c>
      <c r="H5257">
        <v>2</v>
      </c>
      <c r="I5257">
        <v>61</v>
      </c>
      <c r="J5257">
        <v>0</v>
      </c>
      <c r="K5257">
        <f>_xlfn.XLOOKUP(FraudData[[#This Row],[amount]],AmountRules[Amount Min],AmountRules[Risk Points],,-1)</f>
        <v>0</v>
      </c>
      <c r="L5257">
        <f>_xlfn.XLOOKUP(FraudData[[#This Row],[transaction_hour]],TimeRules[Hour Min],TimeRules[Risk Points],,-1)</f>
        <v>0</v>
      </c>
      <c r="M5257">
        <f>_xlfn.XLOOKUP(FraudData[[#This Row],[foreign_transaction]],ForeignRules[Foreign Transaction],ForeignRules[Risk Points],0)</f>
        <v>0</v>
      </c>
      <c r="N5257">
        <f>_xlfn.XLOOKUP(FraudData[[#This Row],[location_mismatch]],Table10[Location Mismatch],Table10[Risk Points],0)</f>
        <v>0</v>
      </c>
      <c r="O5257">
        <f>_xlfn.XLOOKUP(FraudData[[#This Row],[device_trust_score]],DeviceRules[Device Min],DeviceRules[Risk Points],,-1)</f>
        <v>0</v>
      </c>
      <c r="P5257">
        <f>_xlfn.XLOOKUP(FraudData[[#This Row],[velocity_last_24h]],VelocityRules[Velocity Min],VelocityRules[Risk Points],,-1)</f>
        <v>0</v>
      </c>
      <c r="Q5257">
        <f>_xlfn.XLOOKUP(FraudData[[#This Row],[merchant_category]],MerchantRules[Merchant Category],MerchantRules[Risk Points],0)</f>
        <v>0</v>
      </c>
      <c r="R5257">
        <f>SUM(FraudData[[#This Row],[Amount Risk]:[Merchant Risk]])</f>
        <v>0</v>
      </c>
      <c r="S5257" t="str" cm="1">
        <f t="array" ref="S5257">_xlfn.IFS(FraudData[[#This Row],[Fraud Risk Score]]&gt;=8,"High Risk",FraudData[[#This Row],[Fraud Risk Score]]&gt;=6,"Medium Risk",TRUE,"Low Risk")</f>
        <v>Low Risk</v>
      </c>
    </row>
    <row r="5258" spans="1:19">
      <c r="A5258">
        <v>5257</v>
      </c>
      <c r="B5258">
        <v>12.82</v>
      </c>
      <c r="C5258">
        <v>7</v>
      </c>
      <c r="D5258" t="s">
        <v>49</v>
      </c>
      <c r="E5258">
        <v>0</v>
      </c>
      <c r="F5258">
        <v>0</v>
      </c>
      <c r="G5258">
        <v>99</v>
      </c>
      <c r="H5258">
        <v>1</v>
      </c>
      <c r="I5258">
        <v>69</v>
      </c>
      <c r="J5258">
        <v>0</v>
      </c>
      <c r="K5258">
        <f>_xlfn.XLOOKUP(FraudData[[#This Row],[amount]],AmountRules[Amount Min],AmountRules[Risk Points],,-1)</f>
        <v>0</v>
      </c>
      <c r="L5258">
        <f>_xlfn.XLOOKUP(FraudData[[#This Row],[transaction_hour]],TimeRules[Hour Min],TimeRules[Risk Points],,-1)</f>
        <v>0</v>
      </c>
      <c r="M5258">
        <f>_xlfn.XLOOKUP(FraudData[[#This Row],[foreign_transaction]],ForeignRules[Foreign Transaction],ForeignRules[Risk Points],0)</f>
        <v>0</v>
      </c>
      <c r="N5258">
        <f>_xlfn.XLOOKUP(FraudData[[#This Row],[location_mismatch]],Table10[Location Mismatch],Table10[Risk Points],0)</f>
        <v>0</v>
      </c>
      <c r="O5258">
        <f>_xlfn.XLOOKUP(FraudData[[#This Row],[device_trust_score]],DeviceRules[Device Min],DeviceRules[Risk Points],,-1)</f>
        <v>0</v>
      </c>
      <c r="P5258">
        <f>_xlfn.XLOOKUP(FraudData[[#This Row],[velocity_last_24h]],VelocityRules[Velocity Min],VelocityRules[Risk Points],,-1)</f>
        <v>0</v>
      </c>
      <c r="Q5258">
        <f>_xlfn.XLOOKUP(FraudData[[#This Row],[merchant_category]],MerchantRules[Merchant Category],MerchantRules[Risk Points],0)</f>
        <v>1</v>
      </c>
      <c r="R5258">
        <f>SUM(FraudData[[#This Row],[Amount Risk]:[Merchant Risk]])</f>
        <v>1</v>
      </c>
      <c r="S5258" t="str" cm="1">
        <f t="array" ref="S5258">_xlfn.IFS(FraudData[[#This Row],[Fraud Risk Score]]&gt;=8,"High Risk",FraudData[[#This Row],[Fraud Risk Score]]&gt;=6,"Medium Risk",TRUE,"Low Risk")</f>
        <v>Low Risk</v>
      </c>
    </row>
    <row r="5259" spans="1:19">
      <c r="A5259">
        <v>5258</v>
      </c>
      <c r="B5259">
        <v>143.62</v>
      </c>
      <c r="C5259">
        <v>15</v>
      </c>
      <c r="D5259" t="s">
        <v>50</v>
      </c>
      <c r="E5259">
        <v>0</v>
      </c>
      <c r="F5259">
        <v>0</v>
      </c>
      <c r="G5259">
        <v>97</v>
      </c>
      <c r="H5259">
        <v>2</v>
      </c>
      <c r="I5259">
        <v>42</v>
      </c>
      <c r="J5259">
        <v>0</v>
      </c>
      <c r="K5259">
        <f>_xlfn.XLOOKUP(FraudData[[#This Row],[amount]],AmountRules[Amount Min],AmountRules[Risk Points],,-1)</f>
        <v>0</v>
      </c>
      <c r="L5259">
        <f>_xlfn.XLOOKUP(FraudData[[#This Row],[transaction_hour]],TimeRules[Hour Min],TimeRules[Risk Points],,-1)</f>
        <v>0</v>
      </c>
      <c r="M5259">
        <f>_xlfn.XLOOKUP(FraudData[[#This Row],[foreign_transaction]],ForeignRules[Foreign Transaction],ForeignRules[Risk Points],0)</f>
        <v>0</v>
      </c>
      <c r="N5259">
        <f>_xlfn.XLOOKUP(FraudData[[#This Row],[location_mismatch]],Table10[Location Mismatch],Table10[Risk Points],0)</f>
        <v>0</v>
      </c>
      <c r="O5259">
        <f>_xlfn.XLOOKUP(FraudData[[#This Row],[device_trust_score]],DeviceRules[Device Min],DeviceRules[Risk Points],,-1)</f>
        <v>0</v>
      </c>
      <c r="P5259">
        <f>_xlfn.XLOOKUP(FraudData[[#This Row],[velocity_last_24h]],VelocityRules[Velocity Min],VelocityRules[Risk Points],,-1)</f>
        <v>0</v>
      </c>
      <c r="Q5259">
        <f>_xlfn.XLOOKUP(FraudData[[#This Row],[merchant_category]],MerchantRules[Merchant Category],MerchantRules[Risk Points],0)</f>
        <v>0</v>
      </c>
      <c r="R5259">
        <f>SUM(FraudData[[#This Row],[Amount Risk]:[Merchant Risk]])</f>
        <v>0</v>
      </c>
      <c r="S5259" t="str" cm="1">
        <f t="array" ref="S5259">_xlfn.IFS(FraudData[[#This Row],[Fraud Risk Score]]&gt;=8,"High Risk",FraudData[[#This Row],[Fraud Risk Score]]&gt;=6,"Medium Risk",TRUE,"Low Risk")</f>
        <v>Low Risk</v>
      </c>
    </row>
    <row r="5260" spans="1:19">
      <c r="A5260">
        <v>5259</v>
      </c>
      <c r="B5260">
        <v>97.17</v>
      </c>
      <c r="C5260">
        <v>18</v>
      </c>
      <c r="D5260" t="s">
        <v>48</v>
      </c>
      <c r="E5260">
        <v>0</v>
      </c>
      <c r="F5260">
        <v>0</v>
      </c>
      <c r="G5260">
        <v>51</v>
      </c>
      <c r="H5260">
        <v>2</v>
      </c>
      <c r="I5260">
        <v>37</v>
      </c>
      <c r="J5260">
        <v>0</v>
      </c>
      <c r="K5260">
        <f>_xlfn.XLOOKUP(FraudData[[#This Row],[amount]],AmountRules[Amount Min],AmountRules[Risk Points],,-1)</f>
        <v>0</v>
      </c>
      <c r="L5260">
        <f>_xlfn.XLOOKUP(FraudData[[#This Row],[transaction_hour]],TimeRules[Hour Min],TimeRules[Risk Points],,-1)</f>
        <v>0</v>
      </c>
      <c r="M5260">
        <f>_xlfn.XLOOKUP(FraudData[[#This Row],[foreign_transaction]],ForeignRules[Foreign Transaction],ForeignRules[Risk Points],0)</f>
        <v>0</v>
      </c>
      <c r="N5260">
        <f>_xlfn.XLOOKUP(FraudData[[#This Row],[location_mismatch]],Table10[Location Mismatch],Table10[Risk Points],0)</f>
        <v>0</v>
      </c>
      <c r="O5260">
        <f>_xlfn.XLOOKUP(FraudData[[#This Row],[device_trust_score]],DeviceRules[Device Min],DeviceRules[Risk Points],,-1)</f>
        <v>1</v>
      </c>
      <c r="P5260">
        <f>_xlfn.XLOOKUP(FraudData[[#This Row],[velocity_last_24h]],VelocityRules[Velocity Min],VelocityRules[Risk Points],,-1)</f>
        <v>0</v>
      </c>
      <c r="Q5260">
        <f>_xlfn.XLOOKUP(FraudData[[#This Row],[merchant_category]],MerchantRules[Merchant Category],MerchantRules[Risk Points],0)</f>
        <v>0</v>
      </c>
      <c r="R5260">
        <f>SUM(FraudData[[#This Row],[Amount Risk]:[Merchant Risk]])</f>
        <v>1</v>
      </c>
      <c r="S5260" t="str" cm="1">
        <f t="array" ref="S5260">_xlfn.IFS(FraudData[[#This Row],[Fraud Risk Score]]&gt;=8,"High Risk",FraudData[[#This Row],[Fraud Risk Score]]&gt;=6,"Medium Risk",TRUE,"Low Risk")</f>
        <v>Low Risk</v>
      </c>
    </row>
    <row r="5261" spans="1:19">
      <c r="A5261">
        <v>5260</v>
      </c>
      <c r="B5261">
        <v>378.3</v>
      </c>
      <c r="C5261">
        <v>17</v>
      </c>
      <c r="D5261" t="s">
        <v>47</v>
      </c>
      <c r="E5261">
        <v>0</v>
      </c>
      <c r="F5261">
        <v>0</v>
      </c>
      <c r="G5261">
        <v>83</v>
      </c>
      <c r="H5261">
        <v>1</v>
      </c>
      <c r="I5261">
        <v>52</v>
      </c>
      <c r="J5261">
        <v>0</v>
      </c>
      <c r="K5261">
        <f>_xlfn.XLOOKUP(FraudData[[#This Row],[amount]],AmountRules[Amount Min],AmountRules[Risk Points],,-1)</f>
        <v>0</v>
      </c>
      <c r="L5261">
        <f>_xlfn.XLOOKUP(FraudData[[#This Row],[transaction_hour]],TimeRules[Hour Min],TimeRules[Risk Points],,-1)</f>
        <v>0</v>
      </c>
      <c r="M5261">
        <f>_xlfn.XLOOKUP(FraudData[[#This Row],[foreign_transaction]],ForeignRules[Foreign Transaction],ForeignRules[Risk Points],0)</f>
        <v>0</v>
      </c>
      <c r="N5261">
        <f>_xlfn.XLOOKUP(FraudData[[#This Row],[location_mismatch]],Table10[Location Mismatch],Table10[Risk Points],0)</f>
        <v>0</v>
      </c>
      <c r="O5261">
        <f>_xlfn.XLOOKUP(FraudData[[#This Row],[device_trust_score]],DeviceRules[Device Min],DeviceRules[Risk Points],,-1)</f>
        <v>0</v>
      </c>
      <c r="P5261">
        <f>_xlfn.XLOOKUP(FraudData[[#This Row],[velocity_last_24h]],VelocityRules[Velocity Min],VelocityRules[Risk Points],,-1)</f>
        <v>0</v>
      </c>
      <c r="Q5261">
        <f>_xlfn.XLOOKUP(FraudData[[#This Row],[merchant_category]],MerchantRules[Merchant Category],MerchantRules[Risk Points],0)</f>
        <v>0</v>
      </c>
      <c r="R5261">
        <f>SUM(FraudData[[#This Row],[Amount Risk]:[Merchant Risk]])</f>
        <v>0</v>
      </c>
      <c r="S5261" t="str" cm="1">
        <f t="array" ref="S5261">_xlfn.IFS(FraudData[[#This Row],[Fraud Risk Score]]&gt;=8,"High Risk",FraudData[[#This Row],[Fraud Risk Score]]&gt;=6,"Medium Risk",TRUE,"Low Risk")</f>
        <v>Low Risk</v>
      </c>
    </row>
    <row r="5262" spans="1:19">
      <c r="A5262">
        <v>5261</v>
      </c>
      <c r="B5262">
        <v>41.07</v>
      </c>
      <c r="C5262">
        <v>5</v>
      </c>
      <c r="D5262" t="s">
        <v>46</v>
      </c>
      <c r="E5262">
        <v>0</v>
      </c>
      <c r="F5262">
        <v>0</v>
      </c>
      <c r="G5262">
        <v>33</v>
      </c>
      <c r="H5262">
        <v>2</v>
      </c>
      <c r="I5262">
        <v>18</v>
      </c>
      <c r="J5262">
        <v>0</v>
      </c>
      <c r="K5262">
        <f>_xlfn.XLOOKUP(FraudData[[#This Row],[amount]],AmountRules[Amount Min],AmountRules[Risk Points],,-1)</f>
        <v>0</v>
      </c>
      <c r="L5262">
        <f>_xlfn.XLOOKUP(FraudData[[#This Row],[transaction_hour]],TimeRules[Hour Min],TimeRules[Risk Points],,-1)</f>
        <v>0</v>
      </c>
      <c r="M5262">
        <f>_xlfn.XLOOKUP(FraudData[[#This Row],[foreign_transaction]],ForeignRules[Foreign Transaction],ForeignRules[Risk Points],0)</f>
        <v>0</v>
      </c>
      <c r="N5262">
        <f>_xlfn.XLOOKUP(FraudData[[#This Row],[location_mismatch]],Table10[Location Mismatch],Table10[Risk Points],0)</f>
        <v>0</v>
      </c>
      <c r="O5262">
        <f>_xlfn.XLOOKUP(FraudData[[#This Row],[device_trust_score]],DeviceRules[Device Min],DeviceRules[Risk Points],,-1)</f>
        <v>2</v>
      </c>
      <c r="P5262">
        <f>_xlfn.XLOOKUP(FraudData[[#This Row],[velocity_last_24h]],VelocityRules[Velocity Min],VelocityRules[Risk Points],,-1)</f>
        <v>0</v>
      </c>
      <c r="Q5262">
        <f>_xlfn.XLOOKUP(FraudData[[#This Row],[merchant_category]],MerchantRules[Merchant Category],MerchantRules[Risk Points],0)</f>
        <v>0</v>
      </c>
      <c r="R5262">
        <f>SUM(FraudData[[#This Row],[Amount Risk]:[Merchant Risk]])</f>
        <v>2</v>
      </c>
      <c r="S5262" t="str" cm="1">
        <f t="array" ref="S5262">_xlfn.IFS(FraudData[[#This Row],[Fraud Risk Score]]&gt;=8,"High Risk",FraudData[[#This Row],[Fraud Risk Score]]&gt;=6,"Medium Risk",TRUE,"Low Risk")</f>
        <v>Low Risk</v>
      </c>
    </row>
    <row r="5263" spans="1:19">
      <c r="A5263">
        <v>5262</v>
      </c>
      <c r="B5263">
        <v>315.25</v>
      </c>
      <c r="C5263">
        <v>13</v>
      </c>
      <c r="D5263" t="s">
        <v>47</v>
      </c>
      <c r="E5263">
        <v>0</v>
      </c>
      <c r="F5263">
        <v>0</v>
      </c>
      <c r="G5263">
        <v>57</v>
      </c>
      <c r="H5263">
        <v>1</v>
      </c>
      <c r="I5263">
        <v>69</v>
      </c>
      <c r="J5263">
        <v>0</v>
      </c>
      <c r="K5263">
        <f>_xlfn.XLOOKUP(FraudData[[#This Row],[amount]],AmountRules[Amount Min],AmountRules[Risk Points],,-1)</f>
        <v>0</v>
      </c>
      <c r="L5263">
        <f>_xlfn.XLOOKUP(FraudData[[#This Row],[transaction_hour]],TimeRules[Hour Min],TimeRules[Risk Points],,-1)</f>
        <v>0</v>
      </c>
      <c r="M5263">
        <f>_xlfn.XLOOKUP(FraudData[[#This Row],[foreign_transaction]],ForeignRules[Foreign Transaction],ForeignRules[Risk Points],0)</f>
        <v>0</v>
      </c>
      <c r="N5263">
        <f>_xlfn.XLOOKUP(FraudData[[#This Row],[location_mismatch]],Table10[Location Mismatch],Table10[Risk Points],0)</f>
        <v>0</v>
      </c>
      <c r="O5263">
        <f>_xlfn.XLOOKUP(FraudData[[#This Row],[device_trust_score]],DeviceRules[Device Min],DeviceRules[Risk Points],,-1)</f>
        <v>1</v>
      </c>
      <c r="P5263">
        <f>_xlfn.XLOOKUP(FraudData[[#This Row],[velocity_last_24h]],VelocityRules[Velocity Min],VelocityRules[Risk Points],,-1)</f>
        <v>0</v>
      </c>
      <c r="Q5263">
        <f>_xlfn.XLOOKUP(FraudData[[#This Row],[merchant_category]],MerchantRules[Merchant Category],MerchantRules[Risk Points],0)</f>
        <v>0</v>
      </c>
      <c r="R5263">
        <f>SUM(FraudData[[#This Row],[Amount Risk]:[Merchant Risk]])</f>
        <v>1</v>
      </c>
      <c r="S5263" t="str" cm="1">
        <f t="array" ref="S5263">_xlfn.IFS(FraudData[[#This Row],[Fraud Risk Score]]&gt;=8,"High Risk",FraudData[[#This Row],[Fraud Risk Score]]&gt;=6,"Medium Risk",TRUE,"Low Risk")</f>
        <v>Low Risk</v>
      </c>
    </row>
    <row r="5264" spans="1:19">
      <c r="A5264">
        <v>5263</v>
      </c>
      <c r="B5264">
        <v>146.83000000000001</v>
      </c>
      <c r="C5264">
        <v>2</v>
      </c>
      <c r="D5264" t="s">
        <v>48</v>
      </c>
      <c r="E5264">
        <v>0</v>
      </c>
      <c r="F5264">
        <v>1</v>
      </c>
      <c r="G5264">
        <v>94</v>
      </c>
      <c r="H5264">
        <v>4</v>
      </c>
      <c r="I5264">
        <v>48</v>
      </c>
      <c r="J5264">
        <v>0</v>
      </c>
      <c r="K5264">
        <f>_xlfn.XLOOKUP(FraudData[[#This Row],[amount]],AmountRules[Amount Min],AmountRules[Risk Points],,-1)</f>
        <v>0</v>
      </c>
      <c r="L5264">
        <f>_xlfn.XLOOKUP(FraudData[[#This Row],[transaction_hour]],TimeRules[Hour Min],TimeRules[Risk Points],,-1)</f>
        <v>3</v>
      </c>
      <c r="M5264">
        <f>_xlfn.XLOOKUP(FraudData[[#This Row],[foreign_transaction]],ForeignRules[Foreign Transaction],ForeignRules[Risk Points],0)</f>
        <v>0</v>
      </c>
      <c r="N5264">
        <f>_xlfn.XLOOKUP(FraudData[[#This Row],[location_mismatch]],Table10[Location Mismatch],Table10[Risk Points],0)</f>
        <v>3</v>
      </c>
      <c r="O5264">
        <f>_xlfn.XLOOKUP(FraudData[[#This Row],[device_trust_score]],DeviceRules[Device Min],DeviceRules[Risk Points],,-1)</f>
        <v>0</v>
      </c>
      <c r="P5264">
        <f>_xlfn.XLOOKUP(FraudData[[#This Row],[velocity_last_24h]],VelocityRules[Velocity Min],VelocityRules[Risk Points],,-1)</f>
        <v>0</v>
      </c>
      <c r="Q5264">
        <f>_xlfn.XLOOKUP(FraudData[[#This Row],[merchant_category]],MerchantRules[Merchant Category],MerchantRules[Risk Points],0)</f>
        <v>0</v>
      </c>
      <c r="R5264">
        <f>SUM(FraudData[[#This Row],[Amount Risk]:[Merchant Risk]])</f>
        <v>6</v>
      </c>
      <c r="S5264" t="str" cm="1">
        <f t="array" ref="S5264">_xlfn.IFS(FraudData[[#This Row],[Fraud Risk Score]]&gt;=8,"High Risk",FraudData[[#This Row],[Fraud Risk Score]]&gt;=6,"Medium Risk",TRUE,"Low Risk")</f>
        <v>Medium Risk</v>
      </c>
    </row>
    <row r="5265" spans="1:19">
      <c r="A5265">
        <v>5264</v>
      </c>
      <c r="B5265">
        <v>10.11</v>
      </c>
      <c r="C5265">
        <v>15</v>
      </c>
      <c r="D5265" t="s">
        <v>50</v>
      </c>
      <c r="E5265">
        <v>0</v>
      </c>
      <c r="F5265">
        <v>0</v>
      </c>
      <c r="G5265">
        <v>75</v>
      </c>
      <c r="H5265">
        <v>3</v>
      </c>
      <c r="I5265">
        <v>31</v>
      </c>
      <c r="J5265">
        <v>0</v>
      </c>
      <c r="K5265">
        <f>_xlfn.XLOOKUP(FraudData[[#This Row],[amount]],AmountRules[Amount Min],AmountRules[Risk Points],,-1)</f>
        <v>0</v>
      </c>
      <c r="L5265">
        <f>_xlfn.XLOOKUP(FraudData[[#This Row],[transaction_hour]],TimeRules[Hour Min],TimeRules[Risk Points],,-1)</f>
        <v>0</v>
      </c>
      <c r="M5265">
        <f>_xlfn.XLOOKUP(FraudData[[#This Row],[foreign_transaction]],ForeignRules[Foreign Transaction],ForeignRules[Risk Points],0)</f>
        <v>0</v>
      </c>
      <c r="N5265">
        <f>_xlfn.XLOOKUP(FraudData[[#This Row],[location_mismatch]],Table10[Location Mismatch],Table10[Risk Points],0)</f>
        <v>0</v>
      </c>
      <c r="O5265">
        <f>_xlfn.XLOOKUP(FraudData[[#This Row],[device_trust_score]],DeviceRules[Device Min],DeviceRules[Risk Points],,-1)</f>
        <v>0</v>
      </c>
      <c r="P5265">
        <f>_xlfn.XLOOKUP(FraudData[[#This Row],[velocity_last_24h]],VelocityRules[Velocity Min],VelocityRules[Risk Points],,-1)</f>
        <v>0</v>
      </c>
      <c r="Q5265">
        <f>_xlfn.XLOOKUP(FraudData[[#This Row],[merchant_category]],MerchantRules[Merchant Category],MerchantRules[Risk Points],0)</f>
        <v>0</v>
      </c>
      <c r="R5265">
        <f>SUM(FraudData[[#This Row],[Amount Risk]:[Merchant Risk]])</f>
        <v>0</v>
      </c>
      <c r="S5265" t="str" cm="1">
        <f t="array" ref="S5265">_xlfn.IFS(FraudData[[#This Row],[Fraud Risk Score]]&gt;=8,"High Risk",FraudData[[#This Row],[Fraud Risk Score]]&gt;=6,"Medium Risk",TRUE,"Low Risk")</f>
        <v>Low Risk</v>
      </c>
    </row>
    <row r="5266" spans="1:19">
      <c r="A5266">
        <v>5265</v>
      </c>
      <c r="B5266">
        <v>642.61</v>
      </c>
      <c r="C5266">
        <v>0</v>
      </c>
      <c r="D5266" t="s">
        <v>49</v>
      </c>
      <c r="E5266">
        <v>0</v>
      </c>
      <c r="F5266">
        <v>0</v>
      </c>
      <c r="G5266">
        <v>64</v>
      </c>
      <c r="H5266">
        <v>0</v>
      </c>
      <c r="I5266">
        <v>20</v>
      </c>
      <c r="J5266">
        <v>0</v>
      </c>
      <c r="K5266">
        <f>_xlfn.XLOOKUP(FraudData[[#This Row],[amount]],AmountRules[Amount Min],AmountRules[Risk Points],,-1)</f>
        <v>1</v>
      </c>
      <c r="L5266">
        <f>_xlfn.XLOOKUP(FraudData[[#This Row],[transaction_hour]],TimeRules[Hour Min],TimeRules[Risk Points],,-1)</f>
        <v>3</v>
      </c>
      <c r="M5266">
        <f>_xlfn.XLOOKUP(FraudData[[#This Row],[foreign_transaction]],ForeignRules[Foreign Transaction],ForeignRules[Risk Points],0)</f>
        <v>0</v>
      </c>
      <c r="N5266">
        <f>_xlfn.XLOOKUP(FraudData[[#This Row],[location_mismatch]],Table10[Location Mismatch],Table10[Risk Points],0)</f>
        <v>0</v>
      </c>
      <c r="O5266">
        <f>_xlfn.XLOOKUP(FraudData[[#This Row],[device_trust_score]],DeviceRules[Device Min],DeviceRules[Risk Points],,-1)</f>
        <v>1</v>
      </c>
      <c r="P5266">
        <f>_xlfn.XLOOKUP(FraudData[[#This Row],[velocity_last_24h]],VelocityRules[Velocity Min],VelocityRules[Risk Points],,-1)</f>
        <v>0</v>
      </c>
      <c r="Q5266">
        <f>_xlfn.XLOOKUP(FraudData[[#This Row],[merchant_category]],MerchantRules[Merchant Category],MerchantRules[Risk Points],0)</f>
        <v>1</v>
      </c>
      <c r="R5266">
        <f>SUM(FraudData[[#This Row],[Amount Risk]:[Merchant Risk]])</f>
        <v>6</v>
      </c>
      <c r="S5266" t="str" cm="1">
        <f t="array" ref="S5266">_xlfn.IFS(FraudData[[#This Row],[Fraud Risk Score]]&gt;=8,"High Risk",FraudData[[#This Row],[Fraud Risk Score]]&gt;=6,"Medium Risk",TRUE,"Low Risk")</f>
        <v>Medium Risk</v>
      </c>
    </row>
    <row r="5267" spans="1:19">
      <c r="A5267">
        <v>5266</v>
      </c>
      <c r="B5267">
        <v>129.37</v>
      </c>
      <c r="C5267">
        <v>11</v>
      </c>
      <c r="D5267" t="s">
        <v>50</v>
      </c>
      <c r="E5267">
        <v>0</v>
      </c>
      <c r="F5267">
        <v>0</v>
      </c>
      <c r="G5267">
        <v>30</v>
      </c>
      <c r="H5267">
        <v>3</v>
      </c>
      <c r="I5267">
        <v>33</v>
      </c>
      <c r="J5267">
        <v>0</v>
      </c>
      <c r="K5267">
        <f>_xlfn.XLOOKUP(FraudData[[#This Row],[amount]],AmountRules[Amount Min],AmountRules[Risk Points],,-1)</f>
        <v>0</v>
      </c>
      <c r="L5267">
        <f>_xlfn.XLOOKUP(FraudData[[#This Row],[transaction_hour]],TimeRules[Hour Min],TimeRules[Risk Points],,-1)</f>
        <v>0</v>
      </c>
      <c r="M5267">
        <f>_xlfn.XLOOKUP(FraudData[[#This Row],[foreign_transaction]],ForeignRules[Foreign Transaction],ForeignRules[Risk Points],0)</f>
        <v>0</v>
      </c>
      <c r="N5267">
        <f>_xlfn.XLOOKUP(FraudData[[#This Row],[location_mismatch]],Table10[Location Mismatch],Table10[Risk Points],0)</f>
        <v>0</v>
      </c>
      <c r="O5267">
        <f>_xlfn.XLOOKUP(FraudData[[#This Row],[device_trust_score]],DeviceRules[Device Min],DeviceRules[Risk Points],,-1)</f>
        <v>2</v>
      </c>
      <c r="P5267">
        <f>_xlfn.XLOOKUP(FraudData[[#This Row],[velocity_last_24h]],VelocityRules[Velocity Min],VelocityRules[Risk Points],,-1)</f>
        <v>0</v>
      </c>
      <c r="Q5267">
        <f>_xlfn.XLOOKUP(FraudData[[#This Row],[merchant_category]],MerchantRules[Merchant Category],MerchantRules[Risk Points],0)</f>
        <v>0</v>
      </c>
      <c r="R5267">
        <f>SUM(FraudData[[#This Row],[Amount Risk]:[Merchant Risk]])</f>
        <v>2</v>
      </c>
      <c r="S5267" t="str" cm="1">
        <f t="array" ref="S5267">_xlfn.IFS(FraudData[[#This Row],[Fraud Risk Score]]&gt;=8,"High Risk",FraudData[[#This Row],[Fraud Risk Score]]&gt;=6,"Medium Risk",TRUE,"Low Risk")</f>
        <v>Low Risk</v>
      </c>
    </row>
    <row r="5268" spans="1:19">
      <c r="A5268">
        <v>5267</v>
      </c>
      <c r="B5268">
        <v>61.87</v>
      </c>
      <c r="C5268">
        <v>13</v>
      </c>
      <c r="D5268" t="s">
        <v>49</v>
      </c>
      <c r="E5268">
        <v>0</v>
      </c>
      <c r="F5268">
        <v>0</v>
      </c>
      <c r="G5268">
        <v>28</v>
      </c>
      <c r="H5268">
        <v>2</v>
      </c>
      <c r="I5268">
        <v>31</v>
      </c>
      <c r="J5268">
        <v>0</v>
      </c>
      <c r="K5268">
        <f>_xlfn.XLOOKUP(FraudData[[#This Row],[amount]],AmountRules[Amount Min],AmountRules[Risk Points],,-1)</f>
        <v>0</v>
      </c>
      <c r="L5268">
        <f>_xlfn.XLOOKUP(FraudData[[#This Row],[transaction_hour]],TimeRules[Hour Min],TimeRules[Risk Points],,-1)</f>
        <v>0</v>
      </c>
      <c r="M5268">
        <f>_xlfn.XLOOKUP(FraudData[[#This Row],[foreign_transaction]],ForeignRules[Foreign Transaction],ForeignRules[Risk Points],0)</f>
        <v>0</v>
      </c>
      <c r="N5268">
        <f>_xlfn.XLOOKUP(FraudData[[#This Row],[location_mismatch]],Table10[Location Mismatch],Table10[Risk Points],0)</f>
        <v>0</v>
      </c>
      <c r="O5268">
        <f>_xlfn.XLOOKUP(FraudData[[#This Row],[device_trust_score]],DeviceRules[Device Min],DeviceRules[Risk Points],,-1)</f>
        <v>3</v>
      </c>
      <c r="P5268">
        <f>_xlfn.XLOOKUP(FraudData[[#This Row],[velocity_last_24h]],VelocityRules[Velocity Min],VelocityRules[Risk Points],,-1)</f>
        <v>0</v>
      </c>
      <c r="Q5268">
        <f>_xlfn.XLOOKUP(FraudData[[#This Row],[merchant_category]],MerchantRules[Merchant Category],MerchantRules[Risk Points],0)</f>
        <v>1</v>
      </c>
      <c r="R5268">
        <f>SUM(FraudData[[#This Row],[Amount Risk]:[Merchant Risk]])</f>
        <v>4</v>
      </c>
      <c r="S5268" t="str" cm="1">
        <f t="array" ref="S5268">_xlfn.IFS(FraudData[[#This Row],[Fraud Risk Score]]&gt;=8,"High Risk",FraudData[[#This Row],[Fraud Risk Score]]&gt;=6,"Medium Risk",TRUE,"Low Risk")</f>
        <v>Low Risk</v>
      </c>
    </row>
    <row r="5269" spans="1:19">
      <c r="A5269">
        <v>5268</v>
      </c>
      <c r="B5269">
        <v>114.08</v>
      </c>
      <c r="C5269">
        <v>18</v>
      </c>
      <c r="D5269" t="s">
        <v>47</v>
      </c>
      <c r="E5269">
        <v>0</v>
      </c>
      <c r="F5269">
        <v>1</v>
      </c>
      <c r="G5269">
        <v>27</v>
      </c>
      <c r="H5269">
        <v>2</v>
      </c>
      <c r="I5269">
        <v>20</v>
      </c>
      <c r="J5269">
        <v>0</v>
      </c>
      <c r="K5269">
        <f>_xlfn.XLOOKUP(FraudData[[#This Row],[amount]],AmountRules[Amount Min],AmountRules[Risk Points],,-1)</f>
        <v>0</v>
      </c>
      <c r="L5269">
        <f>_xlfn.XLOOKUP(FraudData[[#This Row],[transaction_hour]],TimeRules[Hour Min],TimeRules[Risk Points],,-1)</f>
        <v>0</v>
      </c>
      <c r="M5269">
        <f>_xlfn.XLOOKUP(FraudData[[#This Row],[foreign_transaction]],ForeignRules[Foreign Transaction],ForeignRules[Risk Points],0)</f>
        <v>0</v>
      </c>
      <c r="N5269">
        <f>_xlfn.XLOOKUP(FraudData[[#This Row],[location_mismatch]],Table10[Location Mismatch],Table10[Risk Points],0)</f>
        <v>3</v>
      </c>
      <c r="O5269">
        <f>_xlfn.XLOOKUP(FraudData[[#This Row],[device_trust_score]],DeviceRules[Device Min],DeviceRules[Risk Points],,-1)</f>
        <v>3</v>
      </c>
      <c r="P5269">
        <f>_xlfn.XLOOKUP(FraudData[[#This Row],[velocity_last_24h]],VelocityRules[Velocity Min],VelocityRules[Risk Points],,-1)</f>
        <v>0</v>
      </c>
      <c r="Q5269">
        <f>_xlfn.XLOOKUP(FraudData[[#This Row],[merchant_category]],MerchantRules[Merchant Category],MerchantRules[Risk Points],0)</f>
        <v>0</v>
      </c>
      <c r="R5269">
        <f>SUM(FraudData[[#This Row],[Amount Risk]:[Merchant Risk]])</f>
        <v>6</v>
      </c>
      <c r="S5269" t="str" cm="1">
        <f t="array" ref="S5269">_xlfn.IFS(FraudData[[#This Row],[Fraud Risk Score]]&gt;=8,"High Risk",FraudData[[#This Row],[Fraud Risk Score]]&gt;=6,"Medium Risk",TRUE,"Low Risk")</f>
        <v>Medium Risk</v>
      </c>
    </row>
    <row r="5270" spans="1:19">
      <c r="A5270">
        <v>5269</v>
      </c>
      <c r="B5270">
        <v>351.17</v>
      </c>
      <c r="C5270">
        <v>21</v>
      </c>
      <c r="D5270" t="s">
        <v>50</v>
      </c>
      <c r="E5270">
        <v>0</v>
      </c>
      <c r="F5270">
        <v>0</v>
      </c>
      <c r="G5270">
        <v>37</v>
      </c>
      <c r="H5270">
        <v>5</v>
      </c>
      <c r="I5270">
        <v>23</v>
      </c>
      <c r="J5270">
        <v>0</v>
      </c>
      <c r="K5270">
        <f>_xlfn.XLOOKUP(FraudData[[#This Row],[amount]],AmountRules[Amount Min],AmountRules[Risk Points],,-1)</f>
        <v>0</v>
      </c>
      <c r="L5270">
        <f>_xlfn.XLOOKUP(FraudData[[#This Row],[transaction_hour]],TimeRules[Hour Min],TimeRules[Risk Points],,-1)</f>
        <v>0</v>
      </c>
      <c r="M5270">
        <f>_xlfn.XLOOKUP(FraudData[[#This Row],[foreign_transaction]],ForeignRules[Foreign Transaction],ForeignRules[Risk Points],0)</f>
        <v>0</v>
      </c>
      <c r="N5270">
        <f>_xlfn.XLOOKUP(FraudData[[#This Row],[location_mismatch]],Table10[Location Mismatch],Table10[Risk Points],0)</f>
        <v>0</v>
      </c>
      <c r="O5270">
        <f>_xlfn.XLOOKUP(FraudData[[#This Row],[device_trust_score]],DeviceRules[Device Min],DeviceRules[Risk Points],,-1)</f>
        <v>2</v>
      </c>
      <c r="P5270">
        <f>_xlfn.XLOOKUP(FraudData[[#This Row],[velocity_last_24h]],VelocityRules[Velocity Min],VelocityRules[Risk Points],,-1)</f>
        <v>3</v>
      </c>
      <c r="Q5270">
        <f>_xlfn.XLOOKUP(FraudData[[#This Row],[merchant_category]],MerchantRules[Merchant Category],MerchantRules[Risk Points],0)</f>
        <v>0</v>
      </c>
      <c r="R5270">
        <f>SUM(FraudData[[#This Row],[Amount Risk]:[Merchant Risk]])</f>
        <v>5</v>
      </c>
      <c r="S5270" t="str" cm="1">
        <f t="array" ref="S5270">_xlfn.IFS(FraudData[[#This Row],[Fraud Risk Score]]&gt;=8,"High Risk",FraudData[[#This Row],[Fraud Risk Score]]&gt;=6,"Medium Risk",TRUE,"Low Risk")</f>
        <v>Low Risk</v>
      </c>
    </row>
    <row r="5271" spans="1:19">
      <c r="A5271">
        <v>5270</v>
      </c>
      <c r="B5271">
        <v>65.47</v>
      </c>
      <c r="C5271">
        <v>18</v>
      </c>
      <c r="D5271" t="s">
        <v>50</v>
      </c>
      <c r="E5271">
        <v>0</v>
      </c>
      <c r="F5271">
        <v>0</v>
      </c>
      <c r="G5271">
        <v>50</v>
      </c>
      <c r="H5271">
        <v>3</v>
      </c>
      <c r="I5271">
        <v>26</v>
      </c>
      <c r="J5271">
        <v>0</v>
      </c>
      <c r="K5271">
        <f>_xlfn.XLOOKUP(FraudData[[#This Row],[amount]],AmountRules[Amount Min],AmountRules[Risk Points],,-1)</f>
        <v>0</v>
      </c>
      <c r="L5271">
        <f>_xlfn.XLOOKUP(FraudData[[#This Row],[transaction_hour]],TimeRules[Hour Min],TimeRules[Risk Points],,-1)</f>
        <v>0</v>
      </c>
      <c r="M5271">
        <f>_xlfn.XLOOKUP(FraudData[[#This Row],[foreign_transaction]],ForeignRules[Foreign Transaction],ForeignRules[Risk Points],0)</f>
        <v>0</v>
      </c>
      <c r="N5271">
        <f>_xlfn.XLOOKUP(FraudData[[#This Row],[location_mismatch]],Table10[Location Mismatch],Table10[Risk Points],0)</f>
        <v>0</v>
      </c>
      <c r="O5271">
        <f>_xlfn.XLOOKUP(FraudData[[#This Row],[device_trust_score]],DeviceRules[Device Min],DeviceRules[Risk Points],,-1)</f>
        <v>1</v>
      </c>
      <c r="P5271">
        <f>_xlfn.XLOOKUP(FraudData[[#This Row],[velocity_last_24h]],VelocityRules[Velocity Min],VelocityRules[Risk Points],,-1)</f>
        <v>0</v>
      </c>
      <c r="Q5271">
        <f>_xlfn.XLOOKUP(FraudData[[#This Row],[merchant_category]],MerchantRules[Merchant Category],MerchantRules[Risk Points],0)</f>
        <v>0</v>
      </c>
      <c r="R5271">
        <f>SUM(FraudData[[#This Row],[Amount Risk]:[Merchant Risk]])</f>
        <v>1</v>
      </c>
      <c r="S5271" t="str" cm="1">
        <f t="array" ref="S5271">_xlfn.IFS(FraudData[[#This Row],[Fraud Risk Score]]&gt;=8,"High Risk",FraudData[[#This Row],[Fraud Risk Score]]&gt;=6,"Medium Risk",TRUE,"Low Risk")</f>
        <v>Low Risk</v>
      </c>
    </row>
    <row r="5272" spans="1:19">
      <c r="A5272">
        <v>5271</v>
      </c>
      <c r="B5272">
        <v>38.53</v>
      </c>
      <c r="C5272">
        <v>8</v>
      </c>
      <c r="D5272" t="s">
        <v>50</v>
      </c>
      <c r="E5272">
        <v>0</v>
      </c>
      <c r="F5272">
        <v>0</v>
      </c>
      <c r="G5272">
        <v>58</v>
      </c>
      <c r="H5272">
        <v>1</v>
      </c>
      <c r="I5272">
        <v>50</v>
      </c>
      <c r="J5272">
        <v>0</v>
      </c>
      <c r="K5272">
        <f>_xlfn.XLOOKUP(FraudData[[#This Row],[amount]],AmountRules[Amount Min],AmountRules[Risk Points],,-1)</f>
        <v>0</v>
      </c>
      <c r="L5272">
        <f>_xlfn.XLOOKUP(FraudData[[#This Row],[transaction_hour]],TimeRules[Hour Min],TimeRules[Risk Points],,-1)</f>
        <v>0</v>
      </c>
      <c r="M5272">
        <f>_xlfn.XLOOKUP(FraudData[[#This Row],[foreign_transaction]],ForeignRules[Foreign Transaction],ForeignRules[Risk Points],0)</f>
        <v>0</v>
      </c>
      <c r="N5272">
        <f>_xlfn.XLOOKUP(FraudData[[#This Row],[location_mismatch]],Table10[Location Mismatch],Table10[Risk Points],0)</f>
        <v>0</v>
      </c>
      <c r="O5272">
        <f>_xlfn.XLOOKUP(FraudData[[#This Row],[device_trust_score]],DeviceRules[Device Min],DeviceRules[Risk Points],,-1)</f>
        <v>1</v>
      </c>
      <c r="P5272">
        <f>_xlfn.XLOOKUP(FraudData[[#This Row],[velocity_last_24h]],VelocityRules[Velocity Min],VelocityRules[Risk Points],,-1)</f>
        <v>0</v>
      </c>
      <c r="Q5272">
        <f>_xlfn.XLOOKUP(FraudData[[#This Row],[merchant_category]],MerchantRules[Merchant Category],MerchantRules[Risk Points],0)</f>
        <v>0</v>
      </c>
      <c r="R5272">
        <f>SUM(FraudData[[#This Row],[Amount Risk]:[Merchant Risk]])</f>
        <v>1</v>
      </c>
      <c r="S5272" t="str" cm="1">
        <f t="array" ref="S5272">_xlfn.IFS(FraudData[[#This Row],[Fraud Risk Score]]&gt;=8,"High Risk",FraudData[[#This Row],[Fraud Risk Score]]&gt;=6,"Medium Risk",TRUE,"Low Risk")</f>
        <v>Low Risk</v>
      </c>
    </row>
    <row r="5273" spans="1:19">
      <c r="A5273">
        <v>5272</v>
      </c>
      <c r="B5273">
        <v>24.88</v>
      </c>
      <c r="C5273">
        <v>6</v>
      </c>
      <c r="D5273" t="s">
        <v>48</v>
      </c>
      <c r="E5273">
        <v>0</v>
      </c>
      <c r="F5273">
        <v>0</v>
      </c>
      <c r="G5273">
        <v>77</v>
      </c>
      <c r="H5273">
        <v>1</v>
      </c>
      <c r="I5273">
        <v>58</v>
      </c>
      <c r="J5273">
        <v>0</v>
      </c>
      <c r="K5273">
        <f>_xlfn.XLOOKUP(FraudData[[#This Row],[amount]],AmountRules[Amount Min],AmountRules[Risk Points],,-1)</f>
        <v>0</v>
      </c>
      <c r="L5273">
        <f>_xlfn.XLOOKUP(FraudData[[#This Row],[transaction_hour]],TimeRules[Hour Min],TimeRules[Risk Points],,-1)</f>
        <v>0</v>
      </c>
      <c r="M5273">
        <f>_xlfn.XLOOKUP(FraudData[[#This Row],[foreign_transaction]],ForeignRules[Foreign Transaction],ForeignRules[Risk Points],0)</f>
        <v>0</v>
      </c>
      <c r="N5273">
        <f>_xlfn.XLOOKUP(FraudData[[#This Row],[location_mismatch]],Table10[Location Mismatch],Table10[Risk Points],0)</f>
        <v>0</v>
      </c>
      <c r="O5273">
        <f>_xlfn.XLOOKUP(FraudData[[#This Row],[device_trust_score]],DeviceRules[Device Min],DeviceRules[Risk Points],,-1)</f>
        <v>0</v>
      </c>
      <c r="P5273">
        <f>_xlfn.XLOOKUP(FraudData[[#This Row],[velocity_last_24h]],VelocityRules[Velocity Min],VelocityRules[Risk Points],,-1)</f>
        <v>0</v>
      </c>
      <c r="Q5273">
        <f>_xlfn.XLOOKUP(FraudData[[#This Row],[merchant_category]],MerchantRules[Merchant Category],MerchantRules[Risk Points],0)</f>
        <v>0</v>
      </c>
      <c r="R5273">
        <f>SUM(FraudData[[#This Row],[Amount Risk]:[Merchant Risk]])</f>
        <v>0</v>
      </c>
      <c r="S5273" t="str" cm="1">
        <f t="array" ref="S5273">_xlfn.IFS(FraudData[[#This Row],[Fraud Risk Score]]&gt;=8,"High Risk",FraudData[[#This Row],[Fraud Risk Score]]&gt;=6,"Medium Risk",TRUE,"Low Risk")</f>
        <v>Low Risk</v>
      </c>
    </row>
    <row r="5274" spans="1:19">
      <c r="A5274">
        <v>5273</v>
      </c>
      <c r="B5274">
        <v>63.65</v>
      </c>
      <c r="C5274">
        <v>13</v>
      </c>
      <c r="D5274" t="s">
        <v>47</v>
      </c>
      <c r="E5274">
        <v>1</v>
      </c>
      <c r="F5274">
        <v>0</v>
      </c>
      <c r="G5274">
        <v>71</v>
      </c>
      <c r="H5274">
        <v>1</v>
      </c>
      <c r="I5274">
        <v>29</v>
      </c>
      <c r="J5274">
        <v>0</v>
      </c>
      <c r="K5274">
        <f>_xlfn.XLOOKUP(FraudData[[#This Row],[amount]],AmountRules[Amount Min],AmountRules[Risk Points],,-1)</f>
        <v>0</v>
      </c>
      <c r="L5274">
        <f>_xlfn.XLOOKUP(FraudData[[#This Row],[transaction_hour]],TimeRules[Hour Min],TimeRules[Risk Points],,-1)</f>
        <v>0</v>
      </c>
      <c r="M5274">
        <f>_xlfn.XLOOKUP(FraudData[[#This Row],[foreign_transaction]],ForeignRules[Foreign Transaction],ForeignRules[Risk Points],0)</f>
        <v>3</v>
      </c>
      <c r="N5274">
        <f>_xlfn.XLOOKUP(FraudData[[#This Row],[location_mismatch]],Table10[Location Mismatch],Table10[Risk Points],0)</f>
        <v>0</v>
      </c>
      <c r="O5274">
        <f>_xlfn.XLOOKUP(FraudData[[#This Row],[device_trust_score]],DeviceRules[Device Min],DeviceRules[Risk Points],,-1)</f>
        <v>0</v>
      </c>
      <c r="P5274">
        <f>_xlfn.XLOOKUP(FraudData[[#This Row],[velocity_last_24h]],VelocityRules[Velocity Min],VelocityRules[Risk Points],,-1)</f>
        <v>0</v>
      </c>
      <c r="Q5274">
        <f>_xlfn.XLOOKUP(FraudData[[#This Row],[merchant_category]],MerchantRules[Merchant Category],MerchantRules[Risk Points],0)</f>
        <v>0</v>
      </c>
      <c r="R5274">
        <f>SUM(FraudData[[#This Row],[Amount Risk]:[Merchant Risk]])</f>
        <v>3</v>
      </c>
      <c r="S5274" t="str" cm="1">
        <f t="array" ref="S5274">_xlfn.IFS(FraudData[[#This Row],[Fraud Risk Score]]&gt;=8,"High Risk",FraudData[[#This Row],[Fraud Risk Score]]&gt;=6,"Medium Risk",TRUE,"Low Risk")</f>
        <v>Low Risk</v>
      </c>
    </row>
    <row r="5275" spans="1:19">
      <c r="A5275">
        <v>5274</v>
      </c>
      <c r="B5275">
        <v>272.58</v>
      </c>
      <c r="C5275">
        <v>4</v>
      </c>
      <c r="D5275" t="s">
        <v>49</v>
      </c>
      <c r="E5275">
        <v>0</v>
      </c>
      <c r="F5275">
        <v>0</v>
      </c>
      <c r="G5275">
        <v>32</v>
      </c>
      <c r="H5275">
        <v>1</v>
      </c>
      <c r="I5275">
        <v>19</v>
      </c>
      <c r="J5275">
        <v>0</v>
      </c>
      <c r="K5275">
        <f>_xlfn.XLOOKUP(FraudData[[#This Row],[amount]],AmountRules[Amount Min],AmountRules[Risk Points],,-1)</f>
        <v>0</v>
      </c>
      <c r="L5275">
        <f>_xlfn.XLOOKUP(FraudData[[#This Row],[transaction_hour]],TimeRules[Hour Min],TimeRules[Risk Points],,-1)</f>
        <v>0</v>
      </c>
      <c r="M5275">
        <f>_xlfn.XLOOKUP(FraudData[[#This Row],[foreign_transaction]],ForeignRules[Foreign Transaction],ForeignRules[Risk Points],0)</f>
        <v>0</v>
      </c>
      <c r="N5275">
        <f>_xlfn.XLOOKUP(FraudData[[#This Row],[location_mismatch]],Table10[Location Mismatch],Table10[Risk Points],0)</f>
        <v>0</v>
      </c>
      <c r="O5275">
        <f>_xlfn.XLOOKUP(FraudData[[#This Row],[device_trust_score]],DeviceRules[Device Min],DeviceRules[Risk Points],,-1)</f>
        <v>2</v>
      </c>
      <c r="P5275">
        <f>_xlfn.XLOOKUP(FraudData[[#This Row],[velocity_last_24h]],VelocityRules[Velocity Min],VelocityRules[Risk Points],,-1)</f>
        <v>0</v>
      </c>
      <c r="Q5275">
        <f>_xlfn.XLOOKUP(FraudData[[#This Row],[merchant_category]],MerchantRules[Merchant Category],MerchantRules[Risk Points],0)</f>
        <v>1</v>
      </c>
      <c r="R5275">
        <f>SUM(FraudData[[#This Row],[Amount Risk]:[Merchant Risk]])</f>
        <v>3</v>
      </c>
      <c r="S5275" t="str" cm="1">
        <f t="array" ref="S5275">_xlfn.IFS(FraudData[[#This Row],[Fraud Risk Score]]&gt;=8,"High Risk",FraudData[[#This Row],[Fraud Risk Score]]&gt;=6,"Medium Risk",TRUE,"Low Risk")</f>
        <v>Low Risk</v>
      </c>
    </row>
    <row r="5276" spans="1:19">
      <c r="A5276">
        <v>5275</v>
      </c>
      <c r="B5276">
        <v>114.83</v>
      </c>
      <c r="C5276">
        <v>17</v>
      </c>
      <c r="D5276" t="s">
        <v>50</v>
      </c>
      <c r="E5276">
        <v>1</v>
      </c>
      <c r="F5276">
        <v>0</v>
      </c>
      <c r="G5276">
        <v>32</v>
      </c>
      <c r="H5276">
        <v>0</v>
      </c>
      <c r="I5276">
        <v>60</v>
      </c>
      <c r="J5276">
        <v>0</v>
      </c>
      <c r="K5276">
        <f>_xlfn.XLOOKUP(FraudData[[#This Row],[amount]],AmountRules[Amount Min],AmountRules[Risk Points],,-1)</f>
        <v>0</v>
      </c>
      <c r="L5276">
        <f>_xlfn.XLOOKUP(FraudData[[#This Row],[transaction_hour]],TimeRules[Hour Min],TimeRules[Risk Points],,-1)</f>
        <v>0</v>
      </c>
      <c r="M5276">
        <f>_xlfn.XLOOKUP(FraudData[[#This Row],[foreign_transaction]],ForeignRules[Foreign Transaction],ForeignRules[Risk Points],0)</f>
        <v>3</v>
      </c>
      <c r="N5276">
        <f>_xlfn.XLOOKUP(FraudData[[#This Row],[location_mismatch]],Table10[Location Mismatch],Table10[Risk Points],0)</f>
        <v>0</v>
      </c>
      <c r="O5276">
        <f>_xlfn.XLOOKUP(FraudData[[#This Row],[device_trust_score]],DeviceRules[Device Min],DeviceRules[Risk Points],,-1)</f>
        <v>2</v>
      </c>
      <c r="P5276">
        <f>_xlfn.XLOOKUP(FraudData[[#This Row],[velocity_last_24h]],VelocityRules[Velocity Min],VelocityRules[Risk Points],,-1)</f>
        <v>0</v>
      </c>
      <c r="Q5276">
        <f>_xlfn.XLOOKUP(FraudData[[#This Row],[merchant_category]],MerchantRules[Merchant Category],MerchantRules[Risk Points],0)</f>
        <v>0</v>
      </c>
      <c r="R5276">
        <f>SUM(FraudData[[#This Row],[Amount Risk]:[Merchant Risk]])</f>
        <v>5</v>
      </c>
      <c r="S5276" t="str" cm="1">
        <f t="array" ref="S5276">_xlfn.IFS(FraudData[[#This Row],[Fraud Risk Score]]&gt;=8,"High Risk",FraudData[[#This Row],[Fraud Risk Score]]&gt;=6,"Medium Risk",TRUE,"Low Risk")</f>
        <v>Low Risk</v>
      </c>
    </row>
    <row r="5277" spans="1:19">
      <c r="A5277">
        <v>5276</v>
      </c>
      <c r="B5277">
        <v>46.46</v>
      </c>
      <c r="C5277">
        <v>8</v>
      </c>
      <c r="D5277" t="s">
        <v>47</v>
      </c>
      <c r="E5277">
        <v>1</v>
      </c>
      <c r="F5277">
        <v>0</v>
      </c>
      <c r="G5277">
        <v>43</v>
      </c>
      <c r="H5277">
        <v>0</v>
      </c>
      <c r="I5277">
        <v>63</v>
      </c>
      <c r="J5277">
        <v>0</v>
      </c>
      <c r="K5277">
        <f>_xlfn.XLOOKUP(FraudData[[#This Row],[amount]],AmountRules[Amount Min],AmountRules[Risk Points],,-1)</f>
        <v>0</v>
      </c>
      <c r="L5277">
        <f>_xlfn.XLOOKUP(FraudData[[#This Row],[transaction_hour]],TimeRules[Hour Min],TimeRules[Risk Points],,-1)</f>
        <v>0</v>
      </c>
      <c r="M5277">
        <f>_xlfn.XLOOKUP(FraudData[[#This Row],[foreign_transaction]],ForeignRules[Foreign Transaction],ForeignRules[Risk Points],0)</f>
        <v>3</v>
      </c>
      <c r="N5277">
        <f>_xlfn.XLOOKUP(FraudData[[#This Row],[location_mismatch]],Table10[Location Mismatch],Table10[Risk Points],0)</f>
        <v>0</v>
      </c>
      <c r="O5277">
        <f>_xlfn.XLOOKUP(FraudData[[#This Row],[device_trust_score]],DeviceRules[Device Min],DeviceRules[Risk Points],,-1)</f>
        <v>2</v>
      </c>
      <c r="P5277">
        <f>_xlfn.XLOOKUP(FraudData[[#This Row],[velocity_last_24h]],VelocityRules[Velocity Min],VelocityRules[Risk Points],,-1)</f>
        <v>0</v>
      </c>
      <c r="Q5277">
        <f>_xlfn.XLOOKUP(FraudData[[#This Row],[merchant_category]],MerchantRules[Merchant Category],MerchantRules[Risk Points],0)</f>
        <v>0</v>
      </c>
      <c r="R5277">
        <f>SUM(FraudData[[#This Row],[Amount Risk]:[Merchant Risk]])</f>
        <v>5</v>
      </c>
      <c r="S5277" t="str" cm="1">
        <f t="array" ref="S5277">_xlfn.IFS(FraudData[[#This Row],[Fraud Risk Score]]&gt;=8,"High Risk",FraudData[[#This Row],[Fraud Risk Score]]&gt;=6,"Medium Risk",TRUE,"Low Risk")</f>
        <v>Low Risk</v>
      </c>
    </row>
    <row r="5278" spans="1:19">
      <c r="A5278">
        <v>5277</v>
      </c>
      <c r="B5278">
        <v>32.71</v>
      </c>
      <c r="C5278">
        <v>20</v>
      </c>
      <c r="D5278" t="s">
        <v>48</v>
      </c>
      <c r="E5278">
        <v>0</v>
      </c>
      <c r="F5278">
        <v>0</v>
      </c>
      <c r="G5278">
        <v>98</v>
      </c>
      <c r="H5278">
        <v>0</v>
      </c>
      <c r="I5278">
        <v>20</v>
      </c>
      <c r="J5278">
        <v>0</v>
      </c>
      <c r="K5278">
        <f>_xlfn.XLOOKUP(FraudData[[#This Row],[amount]],AmountRules[Amount Min],AmountRules[Risk Points],,-1)</f>
        <v>0</v>
      </c>
      <c r="L5278">
        <f>_xlfn.XLOOKUP(FraudData[[#This Row],[transaction_hour]],TimeRules[Hour Min],TimeRules[Risk Points],,-1)</f>
        <v>0</v>
      </c>
      <c r="M5278">
        <f>_xlfn.XLOOKUP(FraudData[[#This Row],[foreign_transaction]],ForeignRules[Foreign Transaction],ForeignRules[Risk Points],0)</f>
        <v>0</v>
      </c>
      <c r="N5278">
        <f>_xlfn.XLOOKUP(FraudData[[#This Row],[location_mismatch]],Table10[Location Mismatch],Table10[Risk Points],0)</f>
        <v>0</v>
      </c>
      <c r="O5278">
        <f>_xlfn.XLOOKUP(FraudData[[#This Row],[device_trust_score]],DeviceRules[Device Min],DeviceRules[Risk Points],,-1)</f>
        <v>0</v>
      </c>
      <c r="P5278">
        <f>_xlfn.XLOOKUP(FraudData[[#This Row],[velocity_last_24h]],VelocityRules[Velocity Min],VelocityRules[Risk Points],,-1)</f>
        <v>0</v>
      </c>
      <c r="Q5278">
        <f>_xlfn.XLOOKUP(FraudData[[#This Row],[merchant_category]],MerchantRules[Merchant Category],MerchantRules[Risk Points],0)</f>
        <v>0</v>
      </c>
      <c r="R5278">
        <f>SUM(FraudData[[#This Row],[Amount Risk]:[Merchant Risk]])</f>
        <v>0</v>
      </c>
      <c r="S5278" t="str" cm="1">
        <f t="array" ref="S5278">_xlfn.IFS(FraudData[[#This Row],[Fraud Risk Score]]&gt;=8,"High Risk",FraudData[[#This Row],[Fraud Risk Score]]&gt;=6,"Medium Risk",TRUE,"Low Risk")</f>
        <v>Low Risk</v>
      </c>
    </row>
    <row r="5279" spans="1:19">
      <c r="A5279">
        <v>5278</v>
      </c>
      <c r="B5279">
        <v>72.819999999999993</v>
      </c>
      <c r="C5279">
        <v>6</v>
      </c>
      <c r="D5279" t="s">
        <v>48</v>
      </c>
      <c r="E5279">
        <v>0</v>
      </c>
      <c r="F5279">
        <v>0</v>
      </c>
      <c r="G5279">
        <v>56</v>
      </c>
      <c r="H5279">
        <v>4</v>
      </c>
      <c r="I5279">
        <v>30</v>
      </c>
      <c r="J5279">
        <v>0</v>
      </c>
      <c r="K5279">
        <f>_xlfn.XLOOKUP(FraudData[[#This Row],[amount]],AmountRules[Amount Min],AmountRules[Risk Points],,-1)</f>
        <v>0</v>
      </c>
      <c r="L5279">
        <f>_xlfn.XLOOKUP(FraudData[[#This Row],[transaction_hour]],TimeRules[Hour Min],TimeRules[Risk Points],,-1)</f>
        <v>0</v>
      </c>
      <c r="M5279">
        <f>_xlfn.XLOOKUP(FraudData[[#This Row],[foreign_transaction]],ForeignRules[Foreign Transaction],ForeignRules[Risk Points],0)</f>
        <v>0</v>
      </c>
      <c r="N5279">
        <f>_xlfn.XLOOKUP(FraudData[[#This Row],[location_mismatch]],Table10[Location Mismatch],Table10[Risk Points],0)</f>
        <v>0</v>
      </c>
      <c r="O5279">
        <f>_xlfn.XLOOKUP(FraudData[[#This Row],[device_trust_score]],DeviceRules[Device Min],DeviceRules[Risk Points],,-1)</f>
        <v>1</v>
      </c>
      <c r="P5279">
        <f>_xlfn.XLOOKUP(FraudData[[#This Row],[velocity_last_24h]],VelocityRules[Velocity Min],VelocityRules[Risk Points],,-1)</f>
        <v>0</v>
      </c>
      <c r="Q5279">
        <f>_xlfn.XLOOKUP(FraudData[[#This Row],[merchant_category]],MerchantRules[Merchant Category],MerchantRules[Risk Points],0)</f>
        <v>0</v>
      </c>
      <c r="R5279">
        <f>SUM(FraudData[[#This Row],[Amount Risk]:[Merchant Risk]])</f>
        <v>1</v>
      </c>
      <c r="S5279" t="str" cm="1">
        <f t="array" ref="S5279">_xlfn.IFS(FraudData[[#This Row],[Fraud Risk Score]]&gt;=8,"High Risk",FraudData[[#This Row],[Fraud Risk Score]]&gt;=6,"Medium Risk",TRUE,"Low Risk")</f>
        <v>Low Risk</v>
      </c>
    </row>
    <row r="5280" spans="1:19">
      <c r="A5280">
        <v>5279</v>
      </c>
      <c r="B5280">
        <v>506.19</v>
      </c>
      <c r="C5280">
        <v>8</v>
      </c>
      <c r="D5280" t="s">
        <v>47</v>
      </c>
      <c r="E5280">
        <v>0</v>
      </c>
      <c r="F5280">
        <v>0</v>
      </c>
      <c r="G5280">
        <v>45</v>
      </c>
      <c r="H5280">
        <v>4</v>
      </c>
      <c r="I5280">
        <v>48</v>
      </c>
      <c r="J5280">
        <v>0</v>
      </c>
      <c r="K5280">
        <f>_xlfn.XLOOKUP(FraudData[[#This Row],[amount]],AmountRules[Amount Min],AmountRules[Risk Points],,-1)</f>
        <v>1</v>
      </c>
      <c r="L5280">
        <f>_xlfn.XLOOKUP(FraudData[[#This Row],[transaction_hour]],TimeRules[Hour Min],TimeRules[Risk Points],,-1)</f>
        <v>0</v>
      </c>
      <c r="M5280">
        <f>_xlfn.XLOOKUP(FraudData[[#This Row],[foreign_transaction]],ForeignRules[Foreign Transaction],ForeignRules[Risk Points],0)</f>
        <v>0</v>
      </c>
      <c r="N5280">
        <f>_xlfn.XLOOKUP(FraudData[[#This Row],[location_mismatch]],Table10[Location Mismatch],Table10[Risk Points],0)</f>
        <v>0</v>
      </c>
      <c r="O5280">
        <f>_xlfn.XLOOKUP(FraudData[[#This Row],[device_trust_score]],DeviceRules[Device Min],DeviceRules[Risk Points],,-1)</f>
        <v>2</v>
      </c>
      <c r="P5280">
        <f>_xlfn.XLOOKUP(FraudData[[#This Row],[velocity_last_24h]],VelocityRules[Velocity Min],VelocityRules[Risk Points],,-1)</f>
        <v>0</v>
      </c>
      <c r="Q5280">
        <f>_xlfn.XLOOKUP(FraudData[[#This Row],[merchant_category]],MerchantRules[Merchant Category],MerchantRules[Risk Points],0)</f>
        <v>0</v>
      </c>
      <c r="R5280">
        <f>SUM(FraudData[[#This Row],[Amount Risk]:[Merchant Risk]])</f>
        <v>3</v>
      </c>
      <c r="S5280" t="str" cm="1">
        <f t="array" ref="S5280">_xlfn.IFS(FraudData[[#This Row],[Fraud Risk Score]]&gt;=8,"High Risk",FraudData[[#This Row],[Fraud Risk Score]]&gt;=6,"Medium Risk",TRUE,"Low Risk")</f>
        <v>Low Risk</v>
      </c>
    </row>
    <row r="5281" spans="1:19">
      <c r="A5281">
        <v>5280</v>
      </c>
      <c r="B5281">
        <v>75.62</v>
      </c>
      <c r="C5281">
        <v>3</v>
      </c>
      <c r="D5281" t="s">
        <v>49</v>
      </c>
      <c r="E5281">
        <v>0</v>
      </c>
      <c r="F5281">
        <v>0</v>
      </c>
      <c r="G5281">
        <v>88</v>
      </c>
      <c r="H5281">
        <v>1</v>
      </c>
      <c r="I5281">
        <v>26</v>
      </c>
      <c r="J5281">
        <v>0</v>
      </c>
      <c r="K5281">
        <f>_xlfn.XLOOKUP(FraudData[[#This Row],[amount]],AmountRules[Amount Min],AmountRules[Risk Points],,-1)</f>
        <v>0</v>
      </c>
      <c r="L5281">
        <f>_xlfn.XLOOKUP(FraudData[[#This Row],[transaction_hour]],TimeRules[Hour Min],TimeRules[Risk Points],,-1)</f>
        <v>3</v>
      </c>
      <c r="M5281">
        <f>_xlfn.XLOOKUP(FraudData[[#This Row],[foreign_transaction]],ForeignRules[Foreign Transaction],ForeignRules[Risk Points],0)</f>
        <v>0</v>
      </c>
      <c r="N5281">
        <f>_xlfn.XLOOKUP(FraudData[[#This Row],[location_mismatch]],Table10[Location Mismatch],Table10[Risk Points],0)</f>
        <v>0</v>
      </c>
      <c r="O5281">
        <f>_xlfn.XLOOKUP(FraudData[[#This Row],[device_trust_score]],DeviceRules[Device Min],DeviceRules[Risk Points],,-1)</f>
        <v>0</v>
      </c>
      <c r="P5281">
        <f>_xlfn.XLOOKUP(FraudData[[#This Row],[velocity_last_24h]],VelocityRules[Velocity Min],VelocityRules[Risk Points],,-1)</f>
        <v>0</v>
      </c>
      <c r="Q5281">
        <f>_xlfn.XLOOKUP(FraudData[[#This Row],[merchant_category]],MerchantRules[Merchant Category],MerchantRules[Risk Points],0)</f>
        <v>1</v>
      </c>
      <c r="R5281">
        <f>SUM(FraudData[[#This Row],[Amount Risk]:[Merchant Risk]])</f>
        <v>4</v>
      </c>
      <c r="S5281" t="str" cm="1">
        <f t="array" ref="S5281">_xlfn.IFS(FraudData[[#This Row],[Fraud Risk Score]]&gt;=8,"High Risk",FraudData[[#This Row],[Fraud Risk Score]]&gt;=6,"Medium Risk",TRUE,"Low Risk")</f>
        <v>Low Risk</v>
      </c>
    </row>
    <row r="5282" spans="1:19">
      <c r="A5282">
        <v>5281</v>
      </c>
      <c r="B5282">
        <v>797.98</v>
      </c>
      <c r="C5282">
        <v>16</v>
      </c>
      <c r="D5282" t="s">
        <v>47</v>
      </c>
      <c r="E5282">
        <v>0</v>
      </c>
      <c r="F5282">
        <v>0</v>
      </c>
      <c r="G5282">
        <v>47</v>
      </c>
      <c r="H5282">
        <v>1</v>
      </c>
      <c r="I5282">
        <v>57</v>
      </c>
      <c r="J5282">
        <v>0</v>
      </c>
      <c r="K5282">
        <f>_xlfn.XLOOKUP(FraudData[[#This Row],[amount]],AmountRules[Amount Min],AmountRules[Risk Points],,-1)</f>
        <v>1</v>
      </c>
      <c r="L5282">
        <f>_xlfn.XLOOKUP(FraudData[[#This Row],[transaction_hour]],TimeRules[Hour Min],TimeRules[Risk Points],,-1)</f>
        <v>0</v>
      </c>
      <c r="M5282">
        <f>_xlfn.XLOOKUP(FraudData[[#This Row],[foreign_transaction]],ForeignRules[Foreign Transaction],ForeignRules[Risk Points],0)</f>
        <v>0</v>
      </c>
      <c r="N5282">
        <f>_xlfn.XLOOKUP(FraudData[[#This Row],[location_mismatch]],Table10[Location Mismatch],Table10[Risk Points],0)</f>
        <v>0</v>
      </c>
      <c r="O5282">
        <f>_xlfn.XLOOKUP(FraudData[[#This Row],[device_trust_score]],DeviceRules[Device Min],DeviceRules[Risk Points],,-1)</f>
        <v>2</v>
      </c>
      <c r="P5282">
        <f>_xlfn.XLOOKUP(FraudData[[#This Row],[velocity_last_24h]],VelocityRules[Velocity Min],VelocityRules[Risk Points],,-1)</f>
        <v>0</v>
      </c>
      <c r="Q5282">
        <f>_xlfn.XLOOKUP(FraudData[[#This Row],[merchant_category]],MerchantRules[Merchant Category],MerchantRules[Risk Points],0)</f>
        <v>0</v>
      </c>
      <c r="R5282">
        <f>SUM(FraudData[[#This Row],[Amount Risk]:[Merchant Risk]])</f>
        <v>3</v>
      </c>
      <c r="S5282" t="str" cm="1">
        <f t="array" ref="S5282">_xlfn.IFS(FraudData[[#This Row],[Fraud Risk Score]]&gt;=8,"High Risk",FraudData[[#This Row],[Fraud Risk Score]]&gt;=6,"Medium Risk",TRUE,"Low Risk")</f>
        <v>Low Risk</v>
      </c>
    </row>
    <row r="5283" spans="1:19">
      <c r="A5283">
        <v>5282</v>
      </c>
      <c r="B5283">
        <v>119.53</v>
      </c>
      <c r="C5283">
        <v>11</v>
      </c>
      <c r="D5283" t="s">
        <v>47</v>
      </c>
      <c r="E5283">
        <v>0</v>
      </c>
      <c r="F5283">
        <v>0</v>
      </c>
      <c r="G5283">
        <v>95</v>
      </c>
      <c r="H5283">
        <v>2</v>
      </c>
      <c r="I5283">
        <v>58</v>
      </c>
      <c r="J5283">
        <v>0</v>
      </c>
      <c r="K5283">
        <f>_xlfn.XLOOKUP(FraudData[[#This Row],[amount]],AmountRules[Amount Min],AmountRules[Risk Points],,-1)</f>
        <v>0</v>
      </c>
      <c r="L5283">
        <f>_xlfn.XLOOKUP(FraudData[[#This Row],[transaction_hour]],TimeRules[Hour Min],TimeRules[Risk Points],,-1)</f>
        <v>0</v>
      </c>
      <c r="M5283">
        <f>_xlfn.XLOOKUP(FraudData[[#This Row],[foreign_transaction]],ForeignRules[Foreign Transaction],ForeignRules[Risk Points],0)</f>
        <v>0</v>
      </c>
      <c r="N5283">
        <f>_xlfn.XLOOKUP(FraudData[[#This Row],[location_mismatch]],Table10[Location Mismatch],Table10[Risk Points],0)</f>
        <v>0</v>
      </c>
      <c r="O5283">
        <f>_xlfn.XLOOKUP(FraudData[[#This Row],[device_trust_score]],DeviceRules[Device Min],DeviceRules[Risk Points],,-1)</f>
        <v>0</v>
      </c>
      <c r="P5283">
        <f>_xlfn.XLOOKUP(FraudData[[#This Row],[velocity_last_24h]],VelocityRules[Velocity Min],VelocityRules[Risk Points],,-1)</f>
        <v>0</v>
      </c>
      <c r="Q5283">
        <f>_xlfn.XLOOKUP(FraudData[[#This Row],[merchant_category]],MerchantRules[Merchant Category],MerchantRules[Risk Points],0)</f>
        <v>0</v>
      </c>
      <c r="R5283">
        <f>SUM(FraudData[[#This Row],[Amount Risk]:[Merchant Risk]])</f>
        <v>0</v>
      </c>
      <c r="S5283" t="str" cm="1">
        <f t="array" ref="S5283">_xlfn.IFS(FraudData[[#This Row],[Fraud Risk Score]]&gt;=8,"High Risk",FraudData[[#This Row],[Fraud Risk Score]]&gt;=6,"Medium Risk",TRUE,"Low Risk")</f>
        <v>Low Risk</v>
      </c>
    </row>
    <row r="5284" spans="1:19">
      <c r="A5284">
        <v>5283</v>
      </c>
      <c r="B5284">
        <v>35.54</v>
      </c>
      <c r="C5284">
        <v>5</v>
      </c>
      <c r="D5284" t="s">
        <v>46</v>
      </c>
      <c r="E5284">
        <v>1</v>
      </c>
      <c r="F5284">
        <v>0</v>
      </c>
      <c r="G5284">
        <v>66</v>
      </c>
      <c r="H5284">
        <v>2</v>
      </c>
      <c r="I5284">
        <v>25</v>
      </c>
      <c r="J5284">
        <v>0</v>
      </c>
      <c r="K5284">
        <f>_xlfn.XLOOKUP(FraudData[[#This Row],[amount]],AmountRules[Amount Min],AmountRules[Risk Points],,-1)</f>
        <v>0</v>
      </c>
      <c r="L5284">
        <f>_xlfn.XLOOKUP(FraudData[[#This Row],[transaction_hour]],TimeRules[Hour Min],TimeRules[Risk Points],,-1)</f>
        <v>0</v>
      </c>
      <c r="M5284">
        <f>_xlfn.XLOOKUP(FraudData[[#This Row],[foreign_transaction]],ForeignRules[Foreign Transaction],ForeignRules[Risk Points],0)</f>
        <v>3</v>
      </c>
      <c r="N5284">
        <f>_xlfn.XLOOKUP(FraudData[[#This Row],[location_mismatch]],Table10[Location Mismatch],Table10[Risk Points],0)</f>
        <v>0</v>
      </c>
      <c r="O5284">
        <f>_xlfn.XLOOKUP(FraudData[[#This Row],[device_trust_score]],DeviceRules[Device Min],DeviceRules[Risk Points],,-1)</f>
        <v>1</v>
      </c>
      <c r="P5284">
        <f>_xlfn.XLOOKUP(FraudData[[#This Row],[velocity_last_24h]],VelocityRules[Velocity Min],VelocityRules[Risk Points],,-1)</f>
        <v>0</v>
      </c>
      <c r="Q5284">
        <f>_xlfn.XLOOKUP(FraudData[[#This Row],[merchant_category]],MerchantRules[Merchant Category],MerchantRules[Risk Points],0)</f>
        <v>0</v>
      </c>
      <c r="R5284">
        <f>SUM(FraudData[[#This Row],[Amount Risk]:[Merchant Risk]])</f>
        <v>4</v>
      </c>
      <c r="S5284" t="str" cm="1">
        <f t="array" ref="S5284">_xlfn.IFS(FraudData[[#This Row],[Fraud Risk Score]]&gt;=8,"High Risk",FraudData[[#This Row],[Fraud Risk Score]]&gt;=6,"Medium Risk",TRUE,"Low Risk")</f>
        <v>Low Risk</v>
      </c>
    </row>
    <row r="5285" spans="1:19">
      <c r="A5285">
        <v>5284</v>
      </c>
      <c r="B5285">
        <v>399.18</v>
      </c>
      <c r="C5285">
        <v>17</v>
      </c>
      <c r="D5285" t="s">
        <v>48</v>
      </c>
      <c r="E5285">
        <v>0</v>
      </c>
      <c r="F5285">
        <v>0</v>
      </c>
      <c r="G5285">
        <v>59</v>
      </c>
      <c r="H5285">
        <v>0</v>
      </c>
      <c r="I5285">
        <v>39</v>
      </c>
      <c r="J5285">
        <v>0</v>
      </c>
      <c r="K5285">
        <f>_xlfn.XLOOKUP(FraudData[[#This Row],[amount]],AmountRules[Amount Min],AmountRules[Risk Points],,-1)</f>
        <v>0</v>
      </c>
      <c r="L5285">
        <f>_xlfn.XLOOKUP(FraudData[[#This Row],[transaction_hour]],TimeRules[Hour Min],TimeRules[Risk Points],,-1)</f>
        <v>0</v>
      </c>
      <c r="M5285">
        <f>_xlfn.XLOOKUP(FraudData[[#This Row],[foreign_transaction]],ForeignRules[Foreign Transaction],ForeignRules[Risk Points],0)</f>
        <v>0</v>
      </c>
      <c r="N5285">
        <f>_xlfn.XLOOKUP(FraudData[[#This Row],[location_mismatch]],Table10[Location Mismatch],Table10[Risk Points],0)</f>
        <v>0</v>
      </c>
      <c r="O5285">
        <f>_xlfn.XLOOKUP(FraudData[[#This Row],[device_trust_score]],DeviceRules[Device Min],DeviceRules[Risk Points],,-1)</f>
        <v>1</v>
      </c>
      <c r="P5285">
        <f>_xlfn.XLOOKUP(FraudData[[#This Row],[velocity_last_24h]],VelocityRules[Velocity Min],VelocityRules[Risk Points],,-1)</f>
        <v>0</v>
      </c>
      <c r="Q5285">
        <f>_xlfn.XLOOKUP(FraudData[[#This Row],[merchant_category]],MerchantRules[Merchant Category],MerchantRules[Risk Points],0)</f>
        <v>0</v>
      </c>
      <c r="R5285">
        <f>SUM(FraudData[[#This Row],[Amount Risk]:[Merchant Risk]])</f>
        <v>1</v>
      </c>
      <c r="S5285" t="str" cm="1">
        <f t="array" ref="S5285">_xlfn.IFS(FraudData[[#This Row],[Fraud Risk Score]]&gt;=8,"High Risk",FraudData[[#This Row],[Fraud Risk Score]]&gt;=6,"Medium Risk",TRUE,"Low Risk")</f>
        <v>Low Risk</v>
      </c>
    </row>
    <row r="5286" spans="1:19">
      <c r="A5286">
        <v>5285</v>
      </c>
      <c r="B5286">
        <v>111.03</v>
      </c>
      <c r="C5286">
        <v>7</v>
      </c>
      <c r="D5286" t="s">
        <v>49</v>
      </c>
      <c r="E5286">
        <v>0</v>
      </c>
      <c r="F5286">
        <v>0</v>
      </c>
      <c r="G5286">
        <v>26</v>
      </c>
      <c r="H5286">
        <v>0</v>
      </c>
      <c r="I5286">
        <v>43</v>
      </c>
      <c r="J5286">
        <v>0</v>
      </c>
      <c r="K5286">
        <f>_xlfn.XLOOKUP(FraudData[[#This Row],[amount]],AmountRules[Amount Min],AmountRules[Risk Points],,-1)</f>
        <v>0</v>
      </c>
      <c r="L5286">
        <f>_xlfn.XLOOKUP(FraudData[[#This Row],[transaction_hour]],TimeRules[Hour Min],TimeRules[Risk Points],,-1)</f>
        <v>0</v>
      </c>
      <c r="M5286">
        <f>_xlfn.XLOOKUP(FraudData[[#This Row],[foreign_transaction]],ForeignRules[Foreign Transaction],ForeignRules[Risk Points],0)</f>
        <v>0</v>
      </c>
      <c r="N5286">
        <f>_xlfn.XLOOKUP(FraudData[[#This Row],[location_mismatch]],Table10[Location Mismatch],Table10[Risk Points],0)</f>
        <v>0</v>
      </c>
      <c r="O5286">
        <f>_xlfn.XLOOKUP(FraudData[[#This Row],[device_trust_score]],DeviceRules[Device Min],DeviceRules[Risk Points],,-1)</f>
        <v>3</v>
      </c>
      <c r="P5286">
        <f>_xlfn.XLOOKUP(FraudData[[#This Row],[velocity_last_24h]],VelocityRules[Velocity Min],VelocityRules[Risk Points],,-1)</f>
        <v>0</v>
      </c>
      <c r="Q5286">
        <f>_xlfn.XLOOKUP(FraudData[[#This Row],[merchant_category]],MerchantRules[Merchant Category],MerchantRules[Risk Points],0)</f>
        <v>1</v>
      </c>
      <c r="R5286">
        <f>SUM(FraudData[[#This Row],[Amount Risk]:[Merchant Risk]])</f>
        <v>4</v>
      </c>
      <c r="S5286" t="str" cm="1">
        <f t="array" ref="S5286">_xlfn.IFS(FraudData[[#This Row],[Fraud Risk Score]]&gt;=8,"High Risk",FraudData[[#This Row],[Fraud Risk Score]]&gt;=6,"Medium Risk",TRUE,"Low Risk")</f>
        <v>Low Risk</v>
      </c>
    </row>
    <row r="5287" spans="1:19">
      <c r="A5287">
        <v>5286</v>
      </c>
      <c r="B5287">
        <v>222.61</v>
      </c>
      <c r="C5287">
        <v>20</v>
      </c>
      <c r="D5287" t="s">
        <v>46</v>
      </c>
      <c r="E5287">
        <v>0</v>
      </c>
      <c r="F5287">
        <v>0</v>
      </c>
      <c r="G5287">
        <v>95</v>
      </c>
      <c r="H5287">
        <v>5</v>
      </c>
      <c r="I5287">
        <v>33</v>
      </c>
      <c r="J5287">
        <v>0</v>
      </c>
      <c r="K5287">
        <f>_xlfn.XLOOKUP(FraudData[[#This Row],[amount]],AmountRules[Amount Min],AmountRules[Risk Points],,-1)</f>
        <v>0</v>
      </c>
      <c r="L5287">
        <f>_xlfn.XLOOKUP(FraudData[[#This Row],[transaction_hour]],TimeRules[Hour Min],TimeRules[Risk Points],,-1)</f>
        <v>0</v>
      </c>
      <c r="M5287">
        <f>_xlfn.XLOOKUP(FraudData[[#This Row],[foreign_transaction]],ForeignRules[Foreign Transaction],ForeignRules[Risk Points],0)</f>
        <v>0</v>
      </c>
      <c r="N5287">
        <f>_xlfn.XLOOKUP(FraudData[[#This Row],[location_mismatch]],Table10[Location Mismatch],Table10[Risk Points],0)</f>
        <v>0</v>
      </c>
      <c r="O5287">
        <f>_xlfn.XLOOKUP(FraudData[[#This Row],[device_trust_score]],DeviceRules[Device Min],DeviceRules[Risk Points],,-1)</f>
        <v>0</v>
      </c>
      <c r="P5287">
        <f>_xlfn.XLOOKUP(FraudData[[#This Row],[velocity_last_24h]],VelocityRules[Velocity Min],VelocityRules[Risk Points],,-1)</f>
        <v>3</v>
      </c>
      <c r="Q5287">
        <f>_xlfn.XLOOKUP(FraudData[[#This Row],[merchant_category]],MerchantRules[Merchant Category],MerchantRules[Risk Points],0)</f>
        <v>0</v>
      </c>
      <c r="R5287">
        <f>SUM(FraudData[[#This Row],[Amount Risk]:[Merchant Risk]])</f>
        <v>3</v>
      </c>
      <c r="S5287" t="str" cm="1">
        <f t="array" ref="S5287">_xlfn.IFS(FraudData[[#This Row],[Fraud Risk Score]]&gt;=8,"High Risk",FraudData[[#This Row],[Fraud Risk Score]]&gt;=6,"Medium Risk",TRUE,"Low Risk")</f>
        <v>Low Risk</v>
      </c>
    </row>
    <row r="5288" spans="1:19">
      <c r="A5288">
        <v>5287</v>
      </c>
      <c r="B5288">
        <v>741.11</v>
      </c>
      <c r="C5288">
        <v>14</v>
      </c>
      <c r="D5288" t="s">
        <v>47</v>
      </c>
      <c r="E5288">
        <v>0</v>
      </c>
      <c r="F5288">
        <v>0</v>
      </c>
      <c r="G5288">
        <v>76</v>
      </c>
      <c r="H5288">
        <v>1</v>
      </c>
      <c r="I5288">
        <v>49</v>
      </c>
      <c r="J5288">
        <v>0</v>
      </c>
      <c r="K5288">
        <f>_xlfn.XLOOKUP(FraudData[[#This Row],[amount]],AmountRules[Amount Min],AmountRules[Risk Points],,-1)</f>
        <v>1</v>
      </c>
      <c r="L5288">
        <f>_xlfn.XLOOKUP(FraudData[[#This Row],[transaction_hour]],TimeRules[Hour Min],TimeRules[Risk Points],,-1)</f>
        <v>0</v>
      </c>
      <c r="M5288">
        <f>_xlfn.XLOOKUP(FraudData[[#This Row],[foreign_transaction]],ForeignRules[Foreign Transaction],ForeignRules[Risk Points],0)</f>
        <v>0</v>
      </c>
      <c r="N5288">
        <f>_xlfn.XLOOKUP(FraudData[[#This Row],[location_mismatch]],Table10[Location Mismatch],Table10[Risk Points],0)</f>
        <v>0</v>
      </c>
      <c r="O5288">
        <f>_xlfn.XLOOKUP(FraudData[[#This Row],[device_trust_score]],DeviceRules[Device Min],DeviceRules[Risk Points],,-1)</f>
        <v>0</v>
      </c>
      <c r="P5288">
        <f>_xlfn.XLOOKUP(FraudData[[#This Row],[velocity_last_24h]],VelocityRules[Velocity Min],VelocityRules[Risk Points],,-1)</f>
        <v>0</v>
      </c>
      <c r="Q5288">
        <f>_xlfn.XLOOKUP(FraudData[[#This Row],[merchant_category]],MerchantRules[Merchant Category],MerchantRules[Risk Points],0)</f>
        <v>0</v>
      </c>
      <c r="R5288">
        <f>SUM(FraudData[[#This Row],[Amount Risk]:[Merchant Risk]])</f>
        <v>1</v>
      </c>
      <c r="S5288" t="str" cm="1">
        <f t="array" ref="S5288">_xlfn.IFS(FraudData[[#This Row],[Fraud Risk Score]]&gt;=8,"High Risk",FraudData[[#This Row],[Fraud Risk Score]]&gt;=6,"Medium Risk",TRUE,"Low Risk")</f>
        <v>Low Risk</v>
      </c>
    </row>
    <row r="5289" spans="1:19">
      <c r="A5289">
        <v>5288</v>
      </c>
      <c r="B5289">
        <v>9.27</v>
      </c>
      <c r="C5289">
        <v>2</v>
      </c>
      <c r="D5289" t="s">
        <v>48</v>
      </c>
      <c r="E5289">
        <v>0</v>
      </c>
      <c r="F5289">
        <v>0</v>
      </c>
      <c r="G5289">
        <v>41</v>
      </c>
      <c r="H5289">
        <v>2</v>
      </c>
      <c r="I5289">
        <v>52</v>
      </c>
      <c r="J5289">
        <v>0</v>
      </c>
      <c r="K5289">
        <f>_xlfn.XLOOKUP(FraudData[[#This Row],[amount]],AmountRules[Amount Min],AmountRules[Risk Points],,-1)</f>
        <v>0</v>
      </c>
      <c r="L5289">
        <f>_xlfn.XLOOKUP(FraudData[[#This Row],[transaction_hour]],TimeRules[Hour Min],TimeRules[Risk Points],,-1)</f>
        <v>3</v>
      </c>
      <c r="M5289">
        <f>_xlfn.XLOOKUP(FraudData[[#This Row],[foreign_transaction]],ForeignRules[Foreign Transaction],ForeignRules[Risk Points],0)</f>
        <v>0</v>
      </c>
      <c r="N5289">
        <f>_xlfn.XLOOKUP(FraudData[[#This Row],[location_mismatch]],Table10[Location Mismatch],Table10[Risk Points],0)</f>
        <v>0</v>
      </c>
      <c r="O5289">
        <f>_xlfn.XLOOKUP(FraudData[[#This Row],[device_trust_score]],DeviceRules[Device Min],DeviceRules[Risk Points],,-1)</f>
        <v>2</v>
      </c>
      <c r="P5289">
        <f>_xlfn.XLOOKUP(FraudData[[#This Row],[velocity_last_24h]],VelocityRules[Velocity Min],VelocityRules[Risk Points],,-1)</f>
        <v>0</v>
      </c>
      <c r="Q5289">
        <f>_xlfn.XLOOKUP(FraudData[[#This Row],[merchant_category]],MerchantRules[Merchant Category],MerchantRules[Risk Points],0)</f>
        <v>0</v>
      </c>
      <c r="R5289">
        <f>SUM(FraudData[[#This Row],[Amount Risk]:[Merchant Risk]])</f>
        <v>5</v>
      </c>
      <c r="S5289" t="str" cm="1">
        <f t="array" ref="S5289">_xlfn.IFS(FraudData[[#This Row],[Fraud Risk Score]]&gt;=8,"High Risk",FraudData[[#This Row],[Fraud Risk Score]]&gt;=6,"Medium Risk",TRUE,"Low Risk")</f>
        <v>Low Risk</v>
      </c>
    </row>
    <row r="5290" spans="1:19">
      <c r="A5290">
        <v>5289</v>
      </c>
      <c r="B5290">
        <v>18.309999999999999</v>
      </c>
      <c r="C5290">
        <v>1</v>
      </c>
      <c r="D5290" t="s">
        <v>46</v>
      </c>
      <c r="E5290">
        <v>0</v>
      </c>
      <c r="F5290">
        <v>0</v>
      </c>
      <c r="G5290">
        <v>33</v>
      </c>
      <c r="H5290">
        <v>2</v>
      </c>
      <c r="I5290">
        <v>53</v>
      </c>
      <c r="J5290">
        <v>0</v>
      </c>
      <c r="K5290">
        <f>_xlfn.XLOOKUP(FraudData[[#This Row],[amount]],AmountRules[Amount Min],AmountRules[Risk Points],,-1)</f>
        <v>0</v>
      </c>
      <c r="L5290">
        <f>_xlfn.XLOOKUP(FraudData[[#This Row],[transaction_hour]],TimeRules[Hour Min],TimeRules[Risk Points],,-1)</f>
        <v>3</v>
      </c>
      <c r="M5290">
        <f>_xlfn.XLOOKUP(FraudData[[#This Row],[foreign_transaction]],ForeignRules[Foreign Transaction],ForeignRules[Risk Points],0)</f>
        <v>0</v>
      </c>
      <c r="N5290">
        <f>_xlfn.XLOOKUP(FraudData[[#This Row],[location_mismatch]],Table10[Location Mismatch],Table10[Risk Points],0)</f>
        <v>0</v>
      </c>
      <c r="O5290">
        <f>_xlfn.XLOOKUP(FraudData[[#This Row],[device_trust_score]],DeviceRules[Device Min],DeviceRules[Risk Points],,-1)</f>
        <v>2</v>
      </c>
      <c r="P5290">
        <f>_xlfn.XLOOKUP(FraudData[[#This Row],[velocity_last_24h]],VelocityRules[Velocity Min],VelocityRules[Risk Points],,-1)</f>
        <v>0</v>
      </c>
      <c r="Q5290">
        <f>_xlfn.XLOOKUP(FraudData[[#This Row],[merchant_category]],MerchantRules[Merchant Category],MerchantRules[Risk Points],0)</f>
        <v>0</v>
      </c>
      <c r="R5290">
        <f>SUM(FraudData[[#This Row],[Amount Risk]:[Merchant Risk]])</f>
        <v>5</v>
      </c>
      <c r="S5290" t="str" cm="1">
        <f t="array" ref="S5290">_xlfn.IFS(FraudData[[#This Row],[Fraud Risk Score]]&gt;=8,"High Risk",FraudData[[#This Row],[Fraud Risk Score]]&gt;=6,"Medium Risk",TRUE,"Low Risk")</f>
        <v>Low Risk</v>
      </c>
    </row>
    <row r="5291" spans="1:19">
      <c r="A5291">
        <v>5290</v>
      </c>
      <c r="B5291">
        <v>229.43</v>
      </c>
      <c r="C5291">
        <v>23</v>
      </c>
      <c r="D5291" t="s">
        <v>46</v>
      </c>
      <c r="E5291">
        <v>0</v>
      </c>
      <c r="F5291">
        <v>0</v>
      </c>
      <c r="G5291">
        <v>76</v>
      </c>
      <c r="H5291">
        <v>4</v>
      </c>
      <c r="I5291">
        <v>18</v>
      </c>
      <c r="J5291">
        <v>0</v>
      </c>
      <c r="K5291">
        <f>_xlfn.XLOOKUP(FraudData[[#This Row],[amount]],AmountRules[Amount Min],AmountRules[Risk Points],,-1)</f>
        <v>0</v>
      </c>
      <c r="L5291">
        <f>_xlfn.XLOOKUP(FraudData[[#This Row],[transaction_hour]],TimeRules[Hour Min],TimeRules[Risk Points],,-1)</f>
        <v>1</v>
      </c>
      <c r="M5291">
        <f>_xlfn.XLOOKUP(FraudData[[#This Row],[foreign_transaction]],ForeignRules[Foreign Transaction],ForeignRules[Risk Points],0)</f>
        <v>0</v>
      </c>
      <c r="N5291">
        <f>_xlfn.XLOOKUP(FraudData[[#This Row],[location_mismatch]],Table10[Location Mismatch],Table10[Risk Points],0)</f>
        <v>0</v>
      </c>
      <c r="O5291">
        <f>_xlfn.XLOOKUP(FraudData[[#This Row],[device_trust_score]],DeviceRules[Device Min],DeviceRules[Risk Points],,-1)</f>
        <v>0</v>
      </c>
      <c r="P5291">
        <f>_xlfn.XLOOKUP(FraudData[[#This Row],[velocity_last_24h]],VelocityRules[Velocity Min],VelocityRules[Risk Points],,-1)</f>
        <v>0</v>
      </c>
      <c r="Q5291">
        <f>_xlfn.XLOOKUP(FraudData[[#This Row],[merchant_category]],MerchantRules[Merchant Category],MerchantRules[Risk Points],0)</f>
        <v>0</v>
      </c>
      <c r="R5291">
        <f>SUM(FraudData[[#This Row],[Amount Risk]:[Merchant Risk]])</f>
        <v>1</v>
      </c>
      <c r="S5291" t="str" cm="1">
        <f t="array" ref="S5291">_xlfn.IFS(FraudData[[#This Row],[Fraud Risk Score]]&gt;=8,"High Risk",FraudData[[#This Row],[Fraud Risk Score]]&gt;=6,"Medium Risk",TRUE,"Low Risk")</f>
        <v>Low Risk</v>
      </c>
    </row>
    <row r="5292" spans="1:19">
      <c r="A5292">
        <v>5291</v>
      </c>
      <c r="B5292">
        <v>59.59</v>
      </c>
      <c r="C5292">
        <v>22</v>
      </c>
      <c r="D5292" t="s">
        <v>49</v>
      </c>
      <c r="E5292">
        <v>0</v>
      </c>
      <c r="F5292">
        <v>0</v>
      </c>
      <c r="G5292">
        <v>27</v>
      </c>
      <c r="H5292">
        <v>2</v>
      </c>
      <c r="I5292">
        <v>24</v>
      </c>
      <c r="J5292">
        <v>0</v>
      </c>
      <c r="K5292">
        <f>_xlfn.XLOOKUP(FraudData[[#This Row],[amount]],AmountRules[Amount Min],AmountRules[Risk Points],,-1)</f>
        <v>0</v>
      </c>
      <c r="L5292">
        <f>_xlfn.XLOOKUP(FraudData[[#This Row],[transaction_hour]],TimeRules[Hour Min],TimeRules[Risk Points],,-1)</f>
        <v>0</v>
      </c>
      <c r="M5292">
        <f>_xlfn.XLOOKUP(FraudData[[#This Row],[foreign_transaction]],ForeignRules[Foreign Transaction],ForeignRules[Risk Points],0)</f>
        <v>0</v>
      </c>
      <c r="N5292">
        <f>_xlfn.XLOOKUP(FraudData[[#This Row],[location_mismatch]],Table10[Location Mismatch],Table10[Risk Points],0)</f>
        <v>0</v>
      </c>
      <c r="O5292">
        <f>_xlfn.XLOOKUP(FraudData[[#This Row],[device_trust_score]],DeviceRules[Device Min],DeviceRules[Risk Points],,-1)</f>
        <v>3</v>
      </c>
      <c r="P5292">
        <f>_xlfn.XLOOKUP(FraudData[[#This Row],[velocity_last_24h]],VelocityRules[Velocity Min],VelocityRules[Risk Points],,-1)</f>
        <v>0</v>
      </c>
      <c r="Q5292">
        <f>_xlfn.XLOOKUP(FraudData[[#This Row],[merchant_category]],MerchantRules[Merchant Category],MerchantRules[Risk Points],0)</f>
        <v>1</v>
      </c>
      <c r="R5292">
        <f>SUM(FraudData[[#This Row],[Amount Risk]:[Merchant Risk]])</f>
        <v>4</v>
      </c>
      <c r="S5292" t="str" cm="1">
        <f t="array" ref="S5292">_xlfn.IFS(FraudData[[#This Row],[Fraud Risk Score]]&gt;=8,"High Risk",FraudData[[#This Row],[Fraud Risk Score]]&gt;=6,"Medium Risk",TRUE,"Low Risk")</f>
        <v>Low Risk</v>
      </c>
    </row>
    <row r="5293" spans="1:19">
      <c r="A5293">
        <v>5292</v>
      </c>
      <c r="B5293">
        <v>36.67</v>
      </c>
      <c r="C5293">
        <v>8</v>
      </c>
      <c r="D5293" t="s">
        <v>47</v>
      </c>
      <c r="E5293">
        <v>1</v>
      </c>
      <c r="F5293">
        <v>0</v>
      </c>
      <c r="G5293">
        <v>46</v>
      </c>
      <c r="H5293">
        <v>1</v>
      </c>
      <c r="I5293">
        <v>67</v>
      </c>
      <c r="J5293">
        <v>0</v>
      </c>
      <c r="K5293">
        <f>_xlfn.XLOOKUP(FraudData[[#This Row],[amount]],AmountRules[Amount Min],AmountRules[Risk Points],,-1)</f>
        <v>0</v>
      </c>
      <c r="L5293">
        <f>_xlfn.XLOOKUP(FraudData[[#This Row],[transaction_hour]],TimeRules[Hour Min],TimeRules[Risk Points],,-1)</f>
        <v>0</v>
      </c>
      <c r="M5293">
        <f>_xlfn.XLOOKUP(FraudData[[#This Row],[foreign_transaction]],ForeignRules[Foreign Transaction],ForeignRules[Risk Points],0)</f>
        <v>3</v>
      </c>
      <c r="N5293">
        <f>_xlfn.XLOOKUP(FraudData[[#This Row],[location_mismatch]],Table10[Location Mismatch],Table10[Risk Points],0)</f>
        <v>0</v>
      </c>
      <c r="O5293">
        <f>_xlfn.XLOOKUP(FraudData[[#This Row],[device_trust_score]],DeviceRules[Device Min],DeviceRules[Risk Points],,-1)</f>
        <v>2</v>
      </c>
      <c r="P5293">
        <f>_xlfn.XLOOKUP(FraudData[[#This Row],[velocity_last_24h]],VelocityRules[Velocity Min],VelocityRules[Risk Points],,-1)</f>
        <v>0</v>
      </c>
      <c r="Q5293">
        <f>_xlfn.XLOOKUP(FraudData[[#This Row],[merchant_category]],MerchantRules[Merchant Category],MerchantRules[Risk Points],0)</f>
        <v>0</v>
      </c>
      <c r="R5293">
        <f>SUM(FraudData[[#This Row],[Amount Risk]:[Merchant Risk]])</f>
        <v>5</v>
      </c>
      <c r="S5293" t="str" cm="1">
        <f t="array" ref="S5293">_xlfn.IFS(FraudData[[#This Row],[Fraud Risk Score]]&gt;=8,"High Risk",FraudData[[#This Row],[Fraud Risk Score]]&gt;=6,"Medium Risk",TRUE,"Low Risk")</f>
        <v>Low Risk</v>
      </c>
    </row>
    <row r="5294" spans="1:19">
      <c r="A5294">
        <v>5293</v>
      </c>
      <c r="B5294">
        <v>7.23</v>
      </c>
      <c r="C5294">
        <v>7</v>
      </c>
      <c r="D5294" t="s">
        <v>49</v>
      </c>
      <c r="E5294">
        <v>0</v>
      </c>
      <c r="F5294">
        <v>0</v>
      </c>
      <c r="G5294">
        <v>78</v>
      </c>
      <c r="H5294">
        <v>1</v>
      </c>
      <c r="I5294">
        <v>66</v>
      </c>
      <c r="J5294">
        <v>0</v>
      </c>
      <c r="K5294">
        <f>_xlfn.XLOOKUP(FraudData[[#This Row],[amount]],AmountRules[Amount Min],AmountRules[Risk Points],,-1)</f>
        <v>0</v>
      </c>
      <c r="L5294">
        <f>_xlfn.XLOOKUP(FraudData[[#This Row],[transaction_hour]],TimeRules[Hour Min],TimeRules[Risk Points],,-1)</f>
        <v>0</v>
      </c>
      <c r="M5294">
        <f>_xlfn.XLOOKUP(FraudData[[#This Row],[foreign_transaction]],ForeignRules[Foreign Transaction],ForeignRules[Risk Points],0)</f>
        <v>0</v>
      </c>
      <c r="N5294">
        <f>_xlfn.XLOOKUP(FraudData[[#This Row],[location_mismatch]],Table10[Location Mismatch],Table10[Risk Points],0)</f>
        <v>0</v>
      </c>
      <c r="O5294">
        <f>_xlfn.XLOOKUP(FraudData[[#This Row],[device_trust_score]],DeviceRules[Device Min],DeviceRules[Risk Points],,-1)</f>
        <v>0</v>
      </c>
      <c r="P5294">
        <f>_xlfn.XLOOKUP(FraudData[[#This Row],[velocity_last_24h]],VelocityRules[Velocity Min],VelocityRules[Risk Points],,-1)</f>
        <v>0</v>
      </c>
      <c r="Q5294">
        <f>_xlfn.XLOOKUP(FraudData[[#This Row],[merchant_category]],MerchantRules[Merchant Category],MerchantRules[Risk Points],0)</f>
        <v>1</v>
      </c>
      <c r="R5294">
        <f>SUM(FraudData[[#This Row],[Amount Risk]:[Merchant Risk]])</f>
        <v>1</v>
      </c>
      <c r="S5294" t="str" cm="1">
        <f t="array" ref="S5294">_xlfn.IFS(FraudData[[#This Row],[Fraud Risk Score]]&gt;=8,"High Risk",FraudData[[#This Row],[Fraud Risk Score]]&gt;=6,"Medium Risk",TRUE,"Low Risk")</f>
        <v>Low Risk</v>
      </c>
    </row>
    <row r="5295" spans="1:19">
      <c r="A5295">
        <v>5294</v>
      </c>
      <c r="B5295">
        <v>3.98</v>
      </c>
      <c r="C5295">
        <v>3</v>
      </c>
      <c r="D5295" t="s">
        <v>46</v>
      </c>
      <c r="E5295">
        <v>0</v>
      </c>
      <c r="F5295">
        <v>0</v>
      </c>
      <c r="G5295">
        <v>60</v>
      </c>
      <c r="H5295">
        <v>1</v>
      </c>
      <c r="I5295">
        <v>57</v>
      </c>
      <c r="J5295">
        <v>0</v>
      </c>
      <c r="K5295">
        <f>_xlfn.XLOOKUP(FraudData[[#This Row],[amount]],AmountRules[Amount Min],AmountRules[Risk Points],,-1)</f>
        <v>0</v>
      </c>
      <c r="L5295">
        <f>_xlfn.XLOOKUP(FraudData[[#This Row],[transaction_hour]],TimeRules[Hour Min],TimeRules[Risk Points],,-1)</f>
        <v>3</v>
      </c>
      <c r="M5295">
        <f>_xlfn.XLOOKUP(FraudData[[#This Row],[foreign_transaction]],ForeignRules[Foreign Transaction],ForeignRules[Risk Points],0)</f>
        <v>0</v>
      </c>
      <c r="N5295">
        <f>_xlfn.XLOOKUP(FraudData[[#This Row],[location_mismatch]],Table10[Location Mismatch],Table10[Risk Points],0)</f>
        <v>0</v>
      </c>
      <c r="O5295">
        <f>_xlfn.XLOOKUP(FraudData[[#This Row],[device_trust_score]],DeviceRules[Device Min],DeviceRules[Risk Points],,-1)</f>
        <v>1</v>
      </c>
      <c r="P5295">
        <f>_xlfn.XLOOKUP(FraudData[[#This Row],[velocity_last_24h]],VelocityRules[Velocity Min],VelocityRules[Risk Points],,-1)</f>
        <v>0</v>
      </c>
      <c r="Q5295">
        <f>_xlfn.XLOOKUP(FraudData[[#This Row],[merchant_category]],MerchantRules[Merchant Category],MerchantRules[Risk Points],0)</f>
        <v>0</v>
      </c>
      <c r="R5295">
        <f>SUM(FraudData[[#This Row],[Amount Risk]:[Merchant Risk]])</f>
        <v>4</v>
      </c>
      <c r="S5295" t="str" cm="1">
        <f t="array" ref="S5295">_xlfn.IFS(FraudData[[#This Row],[Fraud Risk Score]]&gt;=8,"High Risk",FraudData[[#This Row],[Fraud Risk Score]]&gt;=6,"Medium Risk",TRUE,"Low Risk")</f>
        <v>Low Risk</v>
      </c>
    </row>
    <row r="5296" spans="1:19">
      <c r="A5296">
        <v>5295</v>
      </c>
      <c r="B5296">
        <v>268.08999999999997</v>
      </c>
      <c r="C5296">
        <v>1</v>
      </c>
      <c r="D5296" t="s">
        <v>46</v>
      </c>
      <c r="E5296">
        <v>0</v>
      </c>
      <c r="F5296">
        <v>0</v>
      </c>
      <c r="G5296">
        <v>63</v>
      </c>
      <c r="H5296">
        <v>0</v>
      </c>
      <c r="I5296">
        <v>59</v>
      </c>
      <c r="J5296">
        <v>0</v>
      </c>
      <c r="K5296">
        <f>_xlfn.XLOOKUP(FraudData[[#This Row],[amount]],AmountRules[Amount Min],AmountRules[Risk Points],,-1)</f>
        <v>0</v>
      </c>
      <c r="L5296">
        <f>_xlfn.XLOOKUP(FraudData[[#This Row],[transaction_hour]],TimeRules[Hour Min],TimeRules[Risk Points],,-1)</f>
        <v>3</v>
      </c>
      <c r="M5296">
        <f>_xlfn.XLOOKUP(FraudData[[#This Row],[foreign_transaction]],ForeignRules[Foreign Transaction],ForeignRules[Risk Points],0)</f>
        <v>0</v>
      </c>
      <c r="N5296">
        <f>_xlfn.XLOOKUP(FraudData[[#This Row],[location_mismatch]],Table10[Location Mismatch],Table10[Risk Points],0)</f>
        <v>0</v>
      </c>
      <c r="O5296">
        <f>_xlfn.XLOOKUP(FraudData[[#This Row],[device_trust_score]],DeviceRules[Device Min],DeviceRules[Risk Points],,-1)</f>
        <v>1</v>
      </c>
      <c r="P5296">
        <f>_xlfn.XLOOKUP(FraudData[[#This Row],[velocity_last_24h]],VelocityRules[Velocity Min],VelocityRules[Risk Points],,-1)</f>
        <v>0</v>
      </c>
      <c r="Q5296">
        <f>_xlfn.XLOOKUP(FraudData[[#This Row],[merchant_category]],MerchantRules[Merchant Category],MerchantRules[Risk Points],0)</f>
        <v>0</v>
      </c>
      <c r="R5296">
        <f>SUM(FraudData[[#This Row],[Amount Risk]:[Merchant Risk]])</f>
        <v>4</v>
      </c>
      <c r="S5296" t="str" cm="1">
        <f t="array" ref="S5296">_xlfn.IFS(FraudData[[#This Row],[Fraud Risk Score]]&gt;=8,"High Risk",FraudData[[#This Row],[Fraud Risk Score]]&gt;=6,"Medium Risk",TRUE,"Low Risk")</f>
        <v>Low Risk</v>
      </c>
    </row>
    <row r="5297" spans="1:19">
      <c r="A5297">
        <v>5296</v>
      </c>
      <c r="B5297">
        <v>25.99</v>
      </c>
      <c r="C5297">
        <v>13</v>
      </c>
      <c r="D5297" t="s">
        <v>49</v>
      </c>
      <c r="E5297">
        <v>1</v>
      </c>
      <c r="F5297">
        <v>0</v>
      </c>
      <c r="G5297">
        <v>42</v>
      </c>
      <c r="H5297">
        <v>3</v>
      </c>
      <c r="I5297">
        <v>65</v>
      </c>
      <c r="J5297">
        <v>0</v>
      </c>
      <c r="K5297">
        <f>_xlfn.XLOOKUP(FraudData[[#This Row],[amount]],AmountRules[Amount Min],AmountRules[Risk Points],,-1)</f>
        <v>0</v>
      </c>
      <c r="L5297">
        <f>_xlfn.XLOOKUP(FraudData[[#This Row],[transaction_hour]],TimeRules[Hour Min],TimeRules[Risk Points],,-1)</f>
        <v>0</v>
      </c>
      <c r="M5297">
        <f>_xlfn.XLOOKUP(FraudData[[#This Row],[foreign_transaction]],ForeignRules[Foreign Transaction],ForeignRules[Risk Points],0)</f>
        <v>3</v>
      </c>
      <c r="N5297">
        <f>_xlfn.XLOOKUP(FraudData[[#This Row],[location_mismatch]],Table10[Location Mismatch],Table10[Risk Points],0)</f>
        <v>0</v>
      </c>
      <c r="O5297">
        <f>_xlfn.XLOOKUP(FraudData[[#This Row],[device_trust_score]],DeviceRules[Device Min],DeviceRules[Risk Points],,-1)</f>
        <v>2</v>
      </c>
      <c r="P5297">
        <f>_xlfn.XLOOKUP(FraudData[[#This Row],[velocity_last_24h]],VelocityRules[Velocity Min],VelocityRules[Risk Points],,-1)</f>
        <v>0</v>
      </c>
      <c r="Q5297">
        <f>_xlfn.XLOOKUP(FraudData[[#This Row],[merchant_category]],MerchantRules[Merchant Category],MerchantRules[Risk Points],0)</f>
        <v>1</v>
      </c>
      <c r="R5297">
        <f>SUM(FraudData[[#This Row],[Amount Risk]:[Merchant Risk]])</f>
        <v>6</v>
      </c>
      <c r="S5297" t="str" cm="1">
        <f t="array" ref="S5297">_xlfn.IFS(FraudData[[#This Row],[Fraud Risk Score]]&gt;=8,"High Risk",FraudData[[#This Row],[Fraud Risk Score]]&gt;=6,"Medium Risk",TRUE,"Low Risk")</f>
        <v>Medium Risk</v>
      </c>
    </row>
    <row r="5298" spans="1:19">
      <c r="A5298">
        <v>5297</v>
      </c>
      <c r="B5298">
        <v>113.51</v>
      </c>
      <c r="C5298">
        <v>1</v>
      </c>
      <c r="D5298" t="s">
        <v>46</v>
      </c>
      <c r="E5298">
        <v>0</v>
      </c>
      <c r="F5298">
        <v>0</v>
      </c>
      <c r="G5298">
        <v>51</v>
      </c>
      <c r="H5298">
        <v>1</v>
      </c>
      <c r="I5298">
        <v>28</v>
      </c>
      <c r="J5298">
        <v>0</v>
      </c>
      <c r="K5298">
        <f>_xlfn.XLOOKUP(FraudData[[#This Row],[amount]],AmountRules[Amount Min],AmountRules[Risk Points],,-1)</f>
        <v>0</v>
      </c>
      <c r="L5298">
        <f>_xlfn.XLOOKUP(FraudData[[#This Row],[transaction_hour]],TimeRules[Hour Min],TimeRules[Risk Points],,-1)</f>
        <v>3</v>
      </c>
      <c r="M5298">
        <f>_xlfn.XLOOKUP(FraudData[[#This Row],[foreign_transaction]],ForeignRules[Foreign Transaction],ForeignRules[Risk Points],0)</f>
        <v>0</v>
      </c>
      <c r="N5298">
        <f>_xlfn.XLOOKUP(FraudData[[#This Row],[location_mismatch]],Table10[Location Mismatch],Table10[Risk Points],0)</f>
        <v>0</v>
      </c>
      <c r="O5298">
        <f>_xlfn.XLOOKUP(FraudData[[#This Row],[device_trust_score]],DeviceRules[Device Min],DeviceRules[Risk Points],,-1)</f>
        <v>1</v>
      </c>
      <c r="P5298">
        <f>_xlfn.XLOOKUP(FraudData[[#This Row],[velocity_last_24h]],VelocityRules[Velocity Min],VelocityRules[Risk Points],,-1)</f>
        <v>0</v>
      </c>
      <c r="Q5298">
        <f>_xlfn.XLOOKUP(FraudData[[#This Row],[merchant_category]],MerchantRules[Merchant Category],MerchantRules[Risk Points],0)</f>
        <v>0</v>
      </c>
      <c r="R5298">
        <f>SUM(FraudData[[#This Row],[Amount Risk]:[Merchant Risk]])</f>
        <v>4</v>
      </c>
      <c r="S5298" t="str" cm="1">
        <f t="array" ref="S5298">_xlfn.IFS(FraudData[[#This Row],[Fraud Risk Score]]&gt;=8,"High Risk",FraudData[[#This Row],[Fraud Risk Score]]&gt;=6,"Medium Risk",TRUE,"Low Risk")</f>
        <v>Low Risk</v>
      </c>
    </row>
    <row r="5299" spans="1:19">
      <c r="A5299">
        <v>5298</v>
      </c>
      <c r="B5299">
        <v>167.61</v>
      </c>
      <c r="C5299">
        <v>1</v>
      </c>
      <c r="D5299" t="s">
        <v>50</v>
      </c>
      <c r="E5299">
        <v>0</v>
      </c>
      <c r="F5299">
        <v>1</v>
      </c>
      <c r="G5299">
        <v>91</v>
      </c>
      <c r="H5299">
        <v>0</v>
      </c>
      <c r="I5299">
        <v>28</v>
      </c>
      <c r="J5299">
        <v>0</v>
      </c>
      <c r="K5299">
        <f>_xlfn.XLOOKUP(FraudData[[#This Row],[amount]],AmountRules[Amount Min],AmountRules[Risk Points],,-1)</f>
        <v>0</v>
      </c>
      <c r="L5299">
        <f>_xlfn.XLOOKUP(FraudData[[#This Row],[transaction_hour]],TimeRules[Hour Min],TimeRules[Risk Points],,-1)</f>
        <v>3</v>
      </c>
      <c r="M5299">
        <f>_xlfn.XLOOKUP(FraudData[[#This Row],[foreign_transaction]],ForeignRules[Foreign Transaction],ForeignRules[Risk Points],0)</f>
        <v>0</v>
      </c>
      <c r="N5299">
        <f>_xlfn.XLOOKUP(FraudData[[#This Row],[location_mismatch]],Table10[Location Mismatch],Table10[Risk Points],0)</f>
        <v>3</v>
      </c>
      <c r="O5299">
        <f>_xlfn.XLOOKUP(FraudData[[#This Row],[device_trust_score]],DeviceRules[Device Min],DeviceRules[Risk Points],,-1)</f>
        <v>0</v>
      </c>
      <c r="P5299">
        <f>_xlfn.XLOOKUP(FraudData[[#This Row],[velocity_last_24h]],VelocityRules[Velocity Min],VelocityRules[Risk Points],,-1)</f>
        <v>0</v>
      </c>
      <c r="Q5299">
        <f>_xlfn.XLOOKUP(FraudData[[#This Row],[merchant_category]],MerchantRules[Merchant Category],MerchantRules[Risk Points],0)</f>
        <v>0</v>
      </c>
      <c r="R5299">
        <f>SUM(FraudData[[#This Row],[Amount Risk]:[Merchant Risk]])</f>
        <v>6</v>
      </c>
      <c r="S5299" t="str" cm="1">
        <f t="array" ref="S5299">_xlfn.IFS(FraudData[[#This Row],[Fraud Risk Score]]&gt;=8,"High Risk",FraudData[[#This Row],[Fraud Risk Score]]&gt;=6,"Medium Risk",TRUE,"Low Risk")</f>
        <v>Medium Risk</v>
      </c>
    </row>
    <row r="5300" spans="1:19">
      <c r="A5300">
        <v>5299</v>
      </c>
      <c r="B5300">
        <v>100.66</v>
      </c>
      <c r="C5300">
        <v>21</v>
      </c>
      <c r="D5300" t="s">
        <v>48</v>
      </c>
      <c r="E5300">
        <v>0</v>
      </c>
      <c r="F5300">
        <v>0</v>
      </c>
      <c r="G5300">
        <v>37</v>
      </c>
      <c r="H5300">
        <v>2</v>
      </c>
      <c r="I5300">
        <v>30</v>
      </c>
      <c r="J5300">
        <v>0</v>
      </c>
      <c r="K5300">
        <f>_xlfn.XLOOKUP(FraudData[[#This Row],[amount]],AmountRules[Amount Min],AmountRules[Risk Points],,-1)</f>
        <v>0</v>
      </c>
      <c r="L5300">
        <f>_xlfn.XLOOKUP(FraudData[[#This Row],[transaction_hour]],TimeRules[Hour Min],TimeRules[Risk Points],,-1)</f>
        <v>0</v>
      </c>
      <c r="M5300">
        <f>_xlfn.XLOOKUP(FraudData[[#This Row],[foreign_transaction]],ForeignRules[Foreign Transaction],ForeignRules[Risk Points],0)</f>
        <v>0</v>
      </c>
      <c r="N5300">
        <f>_xlfn.XLOOKUP(FraudData[[#This Row],[location_mismatch]],Table10[Location Mismatch],Table10[Risk Points],0)</f>
        <v>0</v>
      </c>
      <c r="O5300">
        <f>_xlfn.XLOOKUP(FraudData[[#This Row],[device_trust_score]],DeviceRules[Device Min],DeviceRules[Risk Points],,-1)</f>
        <v>2</v>
      </c>
      <c r="P5300">
        <f>_xlfn.XLOOKUP(FraudData[[#This Row],[velocity_last_24h]],VelocityRules[Velocity Min],VelocityRules[Risk Points],,-1)</f>
        <v>0</v>
      </c>
      <c r="Q5300">
        <f>_xlfn.XLOOKUP(FraudData[[#This Row],[merchant_category]],MerchantRules[Merchant Category],MerchantRules[Risk Points],0)</f>
        <v>0</v>
      </c>
      <c r="R5300">
        <f>SUM(FraudData[[#This Row],[Amount Risk]:[Merchant Risk]])</f>
        <v>2</v>
      </c>
      <c r="S5300" t="str" cm="1">
        <f t="array" ref="S5300">_xlfn.IFS(FraudData[[#This Row],[Fraud Risk Score]]&gt;=8,"High Risk",FraudData[[#This Row],[Fraud Risk Score]]&gt;=6,"Medium Risk",TRUE,"Low Risk")</f>
        <v>Low Risk</v>
      </c>
    </row>
    <row r="5301" spans="1:19">
      <c r="A5301">
        <v>5300</v>
      </c>
      <c r="B5301">
        <v>4.95</v>
      </c>
      <c r="C5301">
        <v>6</v>
      </c>
      <c r="D5301" t="s">
        <v>47</v>
      </c>
      <c r="E5301">
        <v>0</v>
      </c>
      <c r="F5301">
        <v>0</v>
      </c>
      <c r="G5301">
        <v>41</v>
      </c>
      <c r="H5301">
        <v>1</v>
      </c>
      <c r="I5301">
        <v>58</v>
      </c>
      <c r="J5301">
        <v>0</v>
      </c>
      <c r="K5301">
        <f>_xlfn.XLOOKUP(FraudData[[#This Row],[amount]],AmountRules[Amount Min],AmountRules[Risk Points],,-1)</f>
        <v>0</v>
      </c>
      <c r="L5301">
        <f>_xlfn.XLOOKUP(FraudData[[#This Row],[transaction_hour]],TimeRules[Hour Min],TimeRules[Risk Points],,-1)</f>
        <v>0</v>
      </c>
      <c r="M5301">
        <f>_xlfn.XLOOKUP(FraudData[[#This Row],[foreign_transaction]],ForeignRules[Foreign Transaction],ForeignRules[Risk Points],0)</f>
        <v>0</v>
      </c>
      <c r="N5301">
        <f>_xlfn.XLOOKUP(FraudData[[#This Row],[location_mismatch]],Table10[Location Mismatch],Table10[Risk Points],0)</f>
        <v>0</v>
      </c>
      <c r="O5301">
        <f>_xlfn.XLOOKUP(FraudData[[#This Row],[device_trust_score]],DeviceRules[Device Min],DeviceRules[Risk Points],,-1)</f>
        <v>2</v>
      </c>
      <c r="P5301">
        <f>_xlfn.XLOOKUP(FraudData[[#This Row],[velocity_last_24h]],VelocityRules[Velocity Min],VelocityRules[Risk Points],,-1)</f>
        <v>0</v>
      </c>
      <c r="Q5301">
        <f>_xlfn.XLOOKUP(FraudData[[#This Row],[merchant_category]],MerchantRules[Merchant Category],MerchantRules[Risk Points],0)</f>
        <v>0</v>
      </c>
      <c r="R5301">
        <f>SUM(FraudData[[#This Row],[Amount Risk]:[Merchant Risk]])</f>
        <v>2</v>
      </c>
      <c r="S5301" t="str" cm="1">
        <f t="array" ref="S5301">_xlfn.IFS(FraudData[[#This Row],[Fraud Risk Score]]&gt;=8,"High Risk",FraudData[[#This Row],[Fraud Risk Score]]&gt;=6,"Medium Risk",TRUE,"Low Risk")</f>
        <v>Low Risk</v>
      </c>
    </row>
    <row r="5302" spans="1:19">
      <c r="A5302">
        <v>5301</v>
      </c>
      <c r="B5302">
        <v>275.43</v>
      </c>
      <c r="C5302">
        <v>11</v>
      </c>
      <c r="D5302" t="s">
        <v>48</v>
      </c>
      <c r="E5302">
        <v>0</v>
      </c>
      <c r="F5302">
        <v>0</v>
      </c>
      <c r="G5302">
        <v>85</v>
      </c>
      <c r="H5302">
        <v>3</v>
      </c>
      <c r="I5302">
        <v>21</v>
      </c>
      <c r="J5302">
        <v>0</v>
      </c>
      <c r="K5302">
        <f>_xlfn.XLOOKUP(FraudData[[#This Row],[amount]],AmountRules[Amount Min],AmountRules[Risk Points],,-1)</f>
        <v>0</v>
      </c>
      <c r="L5302">
        <f>_xlfn.XLOOKUP(FraudData[[#This Row],[transaction_hour]],TimeRules[Hour Min],TimeRules[Risk Points],,-1)</f>
        <v>0</v>
      </c>
      <c r="M5302">
        <f>_xlfn.XLOOKUP(FraudData[[#This Row],[foreign_transaction]],ForeignRules[Foreign Transaction],ForeignRules[Risk Points],0)</f>
        <v>0</v>
      </c>
      <c r="N5302">
        <f>_xlfn.XLOOKUP(FraudData[[#This Row],[location_mismatch]],Table10[Location Mismatch],Table10[Risk Points],0)</f>
        <v>0</v>
      </c>
      <c r="O5302">
        <f>_xlfn.XLOOKUP(FraudData[[#This Row],[device_trust_score]],DeviceRules[Device Min],DeviceRules[Risk Points],,-1)</f>
        <v>0</v>
      </c>
      <c r="P5302">
        <f>_xlfn.XLOOKUP(FraudData[[#This Row],[velocity_last_24h]],VelocityRules[Velocity Min],VelocityRules[Risk Points],,-1)</f>
        <v>0</v>
      </c>
      <c r="Q5302">
        <f>_xlfn.XLOOKUP(FraudData[[#This Row],[merchant_category]],MerchantRules[Merchant Category],MerchantRules[Risk Points],0)</f>
        <v>0</v>
      </c>
      <c r="R5302">
        <f>SUM(FraudData[[#This Row],[Amount Risk]:[Merchant Risk]])</f>
        <v>0</v>
      </c>
      <c r="S5302" t="str" cm="1">
        <f t="array" ref="S5302">_xlfn.IFS(FraudData[[#This Row],[Fraud Risk Score]]&gt;=8,"High Risk",FraudData[[#This Row],[Fraud Risk Score]]&gt;=6,"Medium Risk",TRUE,"Low Risk")</f>
        <v>Low Risk</v>
      </c>
    </row>
    <row r="5303" spans="1:19">
      <c r="A5303">
        <v>5302</v>
      </c>
      <c r="B5303">
        <v>1.9</v>
      </c>
      <c r="C5303">
        <v>5</v>
      </c>
      <c r="D5303" t="s">
        <v>47</v>
      </c>
      <c r="E5303">
        <v>0</v>
      </c>
      <c r="F5303">
        <v>0</v>
      </c>
      <c r="G5303">
        <v>42</v>
      </c>
      <c r="H5303">
        <v>1</v>
      </c>
      <c r="I5303">
        <v>42</v>
      </c>
      <c r="J5303">
        <v>0</v>
      </c>
      <c r="K5303">
        <f>_xlfn.XLOOKUP(FraudData[[#This Row],[amount]],AmountRules[Amount Min],AmountRules[Risk Points],,-1)</f>
        <v>0</v>
      </c>
      <c r="L5303">
        <f>_xlfn.XLOOKUP(FraudData[[#This Row],[transaction_hour]],TimeRules[Hour Min],TimeRules[Risk Points],,-1)</f>
        <v>0</v>
      </c>
      <c r="M5303">
        <f>_xlfn.XLOOKUP(FraudData[[#This Row],[foreign_transaction]],ForeignRules[Foreign Transaction],ForeignRules[Risk Points],0)</f>
        <v>0</v>
      </c>
      <c r="N5303">
        <f>_xlfn.XLOOKUP(FraudData[[#This Row],[location_mismatch]],Table10[Location Mismatch],Table10[Risk Points],0)</f>
        <v>0</v>
      </c>
      <c r="O5303">
        <f>_xlfn.XLOOKUP(FraudData[[#This Row],[device_trust_score]],DeviceRules[Device Min],DeviceRules[Risk Points],,-1)</f>
        <v>2</v>
      </c>
      <c r="P5303">
        <f>_xlfn.XLOOKUP(FraudData[[#This Row],[velocity_last_24h]],VelocityRules[Velocity Min],VelocityRules[Risk Points],,-1)</f>
        <v>0</v>
      </c>
      <c r="Q5303">
        <f>_xlfn.XLOOKUP(FraudData[[#This Row],[merchant_category]],MerchantRules[Merchant Category],MerchantRules[Risk Points],0)</f>
        <v>0</v>
      </c>
      <c r="R5303">
        <f>SUM(FraudData[[#This Row],[Amount Risk]:[Merchant Risk]])</f>
        <v>2</v>
      </c>
      <c r="S5303" t="str" cm="1">
        <f t="array" ref="S5303">_xlfn.IFS(FraudData[[#This Row],[Fraud Risk Score]]&gt;=8,"High Risk",FraudData[[#This Row],[Fraud Risk Score]]&gt;=6,"Medium Risk",TRUE,"Low Risk")</f>
        <v>Low Risk</v>
      </c>
    </row>
    <row r="5304" spans="1:19">
      <c r="A5304">
        <v>5303</v>
      </c>
      <c r="B5304">
        <v>258.3</v>
      </c>
      <c r="C5304">
        <v>17</v>
      </c>
      <c r="D5304" t="s">
        <v>46</v>
      </c>
      <c r="E5304">
        <v>0</v>
      </c>
      <c r="F5304">
        <v>0</v>
      </c>
      <c r="G5304">
        <v>41</v>
      </c>
      <c r="H5304">
        <v>2</v>
      </c>
      <c r="I5304">
        <v>20</v>
      </c>
      <c r="J5304">
        <v>0</v>
      </c>
      <c r="K5304">
        <f>_xlfn.XLOOKUP(FraudData[[#This Row],[amount]],AmountRules[Amount Min],AmountRules[Risk Points],,-1)</f>
        <v>0</v>
      </c>
      <c r="L5304">
        <f>_xlfn.XLOOKUP(FraudData[[#This Row],[transaction_hour]],TimeRules[Hour Min],TimeRules[Risk Points],,-1)</f>
        <v>0</v>
      </c>
      <c r="M5304">
        <f>_xlfn.XLOOKUP(FraudData[[#This Row],[foreign_transaction]],ForeignRules[Foreign Transaction],ForeignRules[Risk Points],0)</f>
        <v>0</v>
      </c>
      <c r="N5304">
        <f>_xlfn.XLOOKUP(FraudData[[#This Row],[location_mismatch]],Table10[Location Mismatch],Table10[Risk Points],0)</f>
        <v>0</v>
      </c>
      <c r="O5304">
        <f>_xlfn.XLOOKUP(FraudData[[#This Row],[device_trust_score]],DeviceRules[Device Min],DeviceRules[Risk Points],,-1)</f>
        <v>2</v>
      </c>
      <c r="P5304">
        <f>_xlfn.XLOOKUP(FraudData[[#This Row],[velocity_last_24h]],VelocityRules[Velocity Min],VelocityRules[Risk Points],,-1)</f>
        <v>0</v>
      </c>
      <c r="Q5304">
        <f>_xlfn.XLOOKUP(FraudData[[#This Row],[merchant_category]],MerchantRules[Merchant Category],MerchantRules[Risk Points],0)</f>
        <v>0</v>
      </c>
      <c r="R5304">
        <f>SUM(FraudData[[#This Row],[Amount Risk]:[Merchant Risk]])</f>
        <v>2</v>
      </c>
      <c r="S5304" t="str" cm="1">
        <f t="array" ref="S5304">_xlfn.IFS(FraudData[[#This Row],[Fraud Risk Score]]&gt;=8,"High Risk",FraudData[[#This Row],[Fraud Risk Score]]&gt;=6,"Medium Risk",TRUE,"Low Risk")</f>
        <v>Low Risk</v>
      </c>
    </row>
    <row r="5305" spans="1:19">
      <c r="A5305">
        <v>5304</v>
      </c>
      <c r="B5305">
        <v>402.8</v>
      </c>
      <c r="C5305">
        <v>3</v>
      </c>
      <c r="D5305" t="s">
        <v>49</v>
      </c>
      <c r="E5305">
        <v>0</v>
      </c>
      <c r="F5305">
        <v>1</v>
      </c>
      <c r="G5305">
        <v>80</v>
      </c>
      <c r="H5305">
        <v>2</v>
      </c>
      <c r="I5305">
        <v>27</v>
      </c>
      <c r="J5305">
        <v>0</v>
      </c>
      <c r="K5305">
        <f>_xlfn.XLOOKUP(FraudData[[#This Row],[amount]],AmountRules[Amount Min],AmountRules[Risk Points],,-1)</f>
        <v>0</v>
      </c>
      <c r="L5305">
        <f>_xlfn.XLOOKUP(FraudData[[#This Row],[transaction_hour]],TimeRules[Hour Min],TimeRules[Risk Points],,-1)</f>
        <v>3</v>
      </c>
      <c r="M5305">
        <f>_xlfn.XLOOKUP(FraudData[[#This Row],[foreign_transaction]],ForeignRules[Foreign Transaction],ForeignRules[Risk Points],0)</f>
        <v>0</v>
      </c>
      <c r="N5305">
        <f>_xlfn.XLOOKUP(FraudData[[#This Row],[location_mismatch]],Table10[Location Mismatch],Table10[Risk Points],0)</f>
        <v>3</v>
      </c>
      <c r="O5305">
        <f>_xlfn.XLOOKUP(FraudData[[#This Row],[device_trust_score]],DeviceRules[Device Min],DeviceRules[Risk Points],,-1)</f>
        <v>0</v>
      </c>
      <c r="P5305">
        <f>_xlfn.XLOOKUP(FraudData[[#This Row],[velocity_last_24h]],VelocityRules[Velocity Min],VelocityRules[Risk Points],,-1)</f>
        <v>0</v>
      </c>
      <c r="Q5305">
        <f>_xlfn.XLOOKUP(FraudData[[#This Row],[merchant_category]],MerchantRules[Merchant Category],MerchantRules[Risk Points],0)</f>
        <v>1</v>
      </c>
      <c r="R5305">
        <f>SUM(FraudData[[#This Row],[Amount Risk]:[Merchant Risk]])</f>
        <v>7</v>
      </c>
      <c r="S5305" t="str" cm="1">
        <f t="array" ref="S5305">_xlfn.IFS(FraudData[[#This Row],[Fraud Risk Score]]&gt;=8,"High Risk",FraudData[[#This Row],[Fraud Risk Score]]&gt;=6,"Medium Risk",TRUE,"Low Risk")</f>
        <v>Medium Risk</v>
      </c>
    </row>
    <row r="5306" spans="1:19">
      <c r="A5306">
        <v>5305</v>
      </c>
      <c r="B5306">
        <v>102.08</v>
      </c>
      <c r="C5306">
        <v>18</v>
      </c>
      <c r="D5306" t="s">
        <v>49</v>
      </c>
      <c r="E5306">
        <v>0</v>
      </c>
      <c r="F5306">
        <v>0</v>
      </c>
      <c r="G5306">
        <v>72</v>
      </c>
      <c r="H5306">
        <v>1</v>
      </c>
      <c r="I5306">
        <v>22</v>
      </c>
      <c r="J5306">
        <v>0</v>
      </c>
      <c r="K5306">
        <f>_xlfn.XLOOKUP(FraudData[[#This Row],[amount]],AmountRules[Amount Min],AmountRules[Risk Points],,-1)</f>
        <v>0</v>
      </c>
      <c r="L5306">
        <f>_xlfn.XLOOKUP(FraudData[[#This Row],[transaction_hour]],TimeRules[Hour Min],TimeRules[Risk Points],,-1)</f>
        <v>0</v>
      </c>
      <c r="M5306">
        <f>_xlfn.XLOOKUP(FraudData[[#This Row],[foreign_transaction]],ForeignRules[Foreign Transaction],ForeignRules[Risk Points],0)</f>
        <v>0</v>
      </c>
      <c r="N5306">
        <f>_xlfn.XLOOKUP(FraudData[[#This Row],[location_mismatch]],Table10[Location Mismatch],Table10[Risk Points],0)</f>
        <v>0</v>
      </c>
      <c r="O5306">
        <f>_xlfn.XLOOKUP(FraudData[[#This Row],[device_trust_score]],DeviceRules[Device Min],DeviceRules[Risk Points],,-1)</f>
        <v>0</v>
      </c>
      <c r="P5306">
        <f>_xlfn.XLOOKUP(FraudData[[#This Row],[velocity_last_24h]],VelocityRules[Velocity Min],VelocityRules[Risk Points],,-1)</f>
        <v>0</v>
      </c>
      <c r="Q5306">
        <f>_xlfn.XLOOKUP(FraudData[[#This Row],[merchant_category]],MerchantRules[Merchant Category],MerchantRules[Risk Points],0)</f>
        <v>1</v>
      </c>
      <c r="R5306">
        <f>SUM(FraudData[[#This Row],[Amount Risk]:[Merchant Risk]])</f>
        <v>1</v>
      </c>
      <c r="S5306" t="str" cm="1">
        <f t="array" ref="S5306">_xlfn.IFS(FraudData[[#This Row],[Fraud Risk Score]]&gt;=8,"High Risk",FraudData[[#This Row],[Fraud Risk Score]]&gt;=6,"Medium Risk",TRUE,"Low Risk")</f>
        <v>Low Risk</v>
      </c>
    </row>
    <row r="5307" spans="1:19">
      <c r="A5307">
        <v>5306</v>
      </c>
      <c r="B5307">
        <v>138.04</v>
      </c>
      <c r="C5307">
        <v>12</v>
      </c>
      <c r="D5307" t="s">
        <v>46</v>
      </c>
      <c r="E5307">
        <v>0</v>
      </c>
      <c r="F5307">
        <v>0</v>
      </c>
      <c r="G5307">
        <v>40</v>
      </c>
      <c r="H5307">
        <v>2</v>
      </c>
      <c r="I5307">
        <v>29</v>
      </c>
      <c r="J5307">
        <v>0</v>
      </c>
      <c r="K5307">
        <f>_xlfn.XLOOKUP(FraudData[[#This Row],[amount]],AmountRules[Amount Min],AmountRules[Risk Points],,-1)</f>
        <v>0</v>
      </c>
      <c r="L5307">
        <f>_xlfn.XLOOKUP(FraudData[[#This Row],[transaction_hour]],TimeRules[Hour Min],TimeRules[Risk Points],,-1)</f>
        <v>0</v>
      </c>
      <c r="M5307">
        <f>_xlfn.XLOOKUP(FraudData[[#This Row],[foreign_transaction]],ForeignRules[Foreign Transaction],ForeignRules[Risk Points],0)</f>
        <v>0</v>
      </c>
      <c r="N5307">
        <f>_xlfn.XLOOKUP(FraudData[[#This Row],[location_mismatch]],Table10[Location Mismatch],Table10[Risk Points],0)</f>
        <v>0</v>
      </c>
      <c r="O5307">
        <f>_xlfn.XLOOKUP(FraudData[[#This Row],[device_trust_score]],DeviceRules[Device Min],DeviceRules[Risk Points],,-1)</f>
        <v>2</v>
      </c>
      <c r="P5307">
        <f>_xlfn.XLOOKUP(FraudData[[#This Row],[velocity_last_24h]],VelocityRules[Velocity Min],VelocityRules[Risk Points],,-1)</f>
        <v>0</v>
      </c>
      <c r="Q5307">
        <f>_xlfn.XLOOKUP(FraudData[[#This Row],[merchant_category]],MerchantRules[Merchant Category],MerchantRules[Risk Points],0)</f>
        <v>0</v>
      </c>
      <c r="R5307">
        <f>SUM(FraudData[[#This Row],[Amount Risk]:[Merchant Risk]])</f>
        <v>2</v>
      </c>
      <c r="S5307" t="str" cm="1">
        <f t="array" ref="S5307">_xlfn.IFS(FraudData[[#This Row],[Fraud Risk Score]]&gt;=8,"High Risk",FraudData[[#This Row],[Fraud Risk Score]]&gt;=6,"Medium Risk",TRUE,"Low Risk")</f>
        <v>Low Risk</v>
      </c>
    </row>
    <row r="5308" spans="1:19">
      <c r="A5308">
        <v>5307</v>
      </c>
      <c r="B5308">
        <v>116.67</v>
      </c>
      <c r="C5308">
        <v>19</v>
      </c>
      <c r="D5308" t="s">
        <v>47</v>
      </c>
      <c r="E5308">
        <v>0</v>
      </c>
      <c r="F5308">
        <v>1</v>
      </c>
      <c r="G5308">
        <v>49</v>
      </c>
      <c r="H5308">
        <v>3</v>
      </c>
      <c r="I5308">
        <v>51</v>
      </c>
      <c r="J5308">
        <v>0</v>
      </c>
      <c r="K5308">
        <f>_xlfn.XLOOKUP(FraudData[[#This Row],[amount]],AmountRules[Amount Min],AmountRules[Risk Points],,-1)</f>
        <v>0</v>
      </c>
      <c r="L5308">
        <f>_xlfn.XLOOKUP(FraudData[[#This Row],[transaction_hour]],TimeRules[Hour Min],TimeRules[Risk Points],,-1)</f>
        <v>0</v>
      </c>
      <c r="M5308">
        <f>_xlfn.XLOOKUP(FraudData[[#This Row],[foreign_transaction]],ForeignRules[Foreign Transaction],ForeignRules[Risk Points],0)</f>
        <v>0</v>
      </c>
      <c r="N5308">
        <f>_xlfn.XLOOKUP(FraudData[[#This Row],[location_mismatch]],Table10[Location Mismatch],Table10[Risk Points],0)</f>
        <v>3</v>
      </c>
      <c r="O5308">
        <f>_xlfn.XLOOKUP(FraudData[[#This Row],[device_trust_score]],DeviceRules[Device Min],DeviceRules[Risk Points],,-1)</f>
        <v>2</v>
      </c>
      <c r="P5308">
        <f>_xlfn.XLOOKUP(FraudData[[#This Row],[velocity_last_24h]],VelocityRules[Velocity Min],VelocityRules[Risk Points],,-1)</f>
        <v>0</v>
      </c>
      <c r="Q5308">
        <f>_xlfn.XLOOKUP(FraudData[[#This Row],[merchant_category]],MerchantRules[Merchant Category],MerchantRules[Risk Points],0)</f>
        <v>0</v>
      </c>
      <c r="R5308">
        <f>SUM(FraudData[[#This Row],[Amount Risk]:[Merchant Risk]])</f>
        <v>5</v>
      </c>
      <c r="S5308" t="str" cm="1">
        <f t="array" ref="S5308">_xlfn.IFS(FraudData[[#This Row],[Fraud Risk Score]]&gt;=8,"High Risk",FraudData[[#This Row],[Fraud Risk Score]]&gt;=6,"Medium Risk",TRUE,"Low Risk")</f>
        <v>Low Risk</v>
      </c>
    </row>
    <row r="5309" spans="1:19">
      <c r="A5309">
        <v>5308</v>
      </c>
      <c r="B5309">
        <v>88.74</v>
      </c>
      <c r="C5309">
        <v>20</v>
      </c>
      <c r="D5309" t="s">
        <v>46</v>
      </c>
      <c r="E5309">
        <v>0</v>
      </c>
      <c r="F5309">
        <v>1</v>
      </c>
      <c r="G5309">
        <v>89</v>
      </c>
      <c r="H5309">
        <v>0</v>
      </c>
      <c r="I5309">
        <v>29</v>
      </c>
      <c r="J5309">
        <v>0</v>
      </c>
      <c r="K5309">
        <f>_xlfn.XLOOKUP(FraudData[[#This Row],[amount]],AmountRules[Amount Min],AmountRules[Risk Points],,-1)</f>
        <v>0</v>
      </c>
      <c r="L5309">
        <f>_xlfn.XLOOKUP(FraudData[[#This Row],[transaction_hour]],TimeRules[Hour Min],TimeRules[Risk Points],,-1)</f>
        <v>0</v>
      </c>
      <c r="M5309">
        <f>_xlfn.XLOOKUP(FraudData[[#This Row],[foreign_transaction]],ForeignRules[Foreign Transaction],ForeignRules[Risk Points],0)</f>
        <v>0</v>
      </c>
      <c r="N5309">
        <f>_xlfn.XLOOKUP(FraudData[[#This Row],[location_mismatch]],Table10[Location Mismatch],Table10[Risk Points],0)</f>
        <v>3</v>
      </c>
      <c r="O5309">
        <f>_xlfn.XLOOKUP(FraudData[[#This Row],[device_trust_score]],DeviceRules[Device Min],DeviceRules[Risk Points],,-1)</f>
        <v>0</v>
      </c>
      <c r="P5309">
        <f>_xlfn.XLOOKUP(FraudData[[#This Row],[velocity_last_24h]],VelocityRules[Velocity Min],VelocityRules[Risk Points],,-1)</f>
        <v>0</v>
      </c>
      <c r="Q5309">
        <f>_xlfn.XLOOKUP(FraudData[[#This Row],[merchant_category]],MerchantRules[Merchant Category],MerchantRules[Risk Points],0)</f>
        <v>0</v>
      </c>
      <c r="R5309">
        <f>SUM(FraudData[[#This Row],[Amount Risk]:[Merchant Risk]])</f>
        <v>3</v>
      </c>
      <c r="S5309" t="str" cm="1">
        <f t="array" ref="S5309">_xlfn.IFS(FraudData[[#This Row],[Fraud Risk Score]]&gt;=8,"High Risk",FraudData[[#This Row],[Fraud Risk Score]]&gt;=6,"Medium Risk",TRUE,"Low Risk")</f>
        <v>Low Risk</v>
      </c>
    </row>
    <row r="5310" spans="1:19">
      <c r="A5310">
        <v>5309</v>
      </c>
      <c r="B5310">
        <v>393.14</v>
      </c>
      <c r="C5310">
        <v>22</v>
      </c>
      <c r="D5310" t="s">
        <v>47</v>
      </c>
      <c r="E5310">
        <v>0</v>
      </c>
      <c r="F5310">
        <v>0</v>
      </c>
      <c r="G5310">
        <v>51</v>
      </c>
      <c r="H5310">
        <v>2</v>
      </c>
      <c r="I5310">
        <v>55</v>
      </c>
      <c r="J5310">
        <v>0</v>
      </c>
      <c r="K5310">
        <f>_xlfn.XLOOKUP(FraudData[[#This Row],[amount]],AmountRules[Amount Min],AmountRules[Risk Points],,-1)</f>
        <v>0</v>
      </c>
      <c r="L5310">
        <f>_xlfn.XLOOKUP(FraudData[[#This Row],[transaction_hour]],TimeRules[Hour Min],TimeRules[Risk Points],,-1)</f>
        <v>0</v>
      </c>
      <c r="M5310">
        <f>_xlfn.XLOOKUP(FraudData[[#This Row],[foreign_transaction]],ForeignRules[Foreign Transaction],ForeignRules[Risk Points],0)</f>
        <v>0</v>
      </c>
      <c r="N5310">
        <f>_xlfn.XLOOKUP(FraudData[[#This Row],[location_mismatch]],Table10[Location Mismatch],Table10[Risk Points],0)</f>
        <v>0</v>
      </c>
      <c r="O5310">
        <f>_xlfn.XLOOKUP(FraudData[[#This Row],[device_trust_score]],DeviceRules[Device Min],DeviceRules[Risk Points],,-1)</f>
        <v>1</v>
      </c>
      <c r="P5310">
        <f>_xlfn.XLOOKUP(FraudData[[#This Row],[velocity_last_24h]],VelocityRules[Velocity Min],VelocityRules[Risk Points],,-1)</f>
        <v>0</v>
      </c>
      <c r="Q5310">
        <f>_xlfn.XLOOKUP(FraudData[[#This Row],[merchant_category]],MerchantRules[Merchant Category],MerchantRules[Risk Points],0)</f>
        <v>0</v>
      </c>
      <c r="R5310">
        <f>SUM(FraudData[[#This Row],[Amount Risk]:[Merchant Risk]])</f>
        <v>1</v>
      </c>
      <c r="S5310" t="str" cm="1">
        <f t="array" ref="S5310">_xlfn.IFS(FraudData[[#This Row],[Fraud Risk Score]]&gt;=8,"High Risk",FraudData[[#This Row],[Fraud Risk Score]]&gt;=6,"Medium Risk",TRUE,"Low Risk")</f>
        <v>Low Risk</v>
      </c>
    </row>
    <row r="5311" spans="1:19">
      <c r="A5311">
        <v>5310</v>
      </c>
      <c r="B5311">
        <v>403.86</v>
      </c>
      <c r="C5311">
        <v>1</v>
      </c>
      <c r="D5311" t="s">
        <v>46</v>
      </c>
      <c r="E5311">
        <v>0</v>
      </c>
      <c r="F5311">
        <v>0</v>
      </c>
      <c r="G5311">
        <v>38</v>
      </c>
      <c r="H5311">
        <v>1</v>
      </c>
      <c r="I5311">
        <v>32</v>
      </c>
      <c r="J5311">
        <v>0</v>
      </c>
      <c r="K5311">
        <f>_xlfn.XLOOKUP(FraudData[[#This Row],[amount]],AmountRules[Amount Min],AmountRules[Risk Points],,-1)</f>
        <v>0</v>
      </c>
      <c r="L5311">
        <f>_xlfn.XLOOKUP(FraudData[[#This Row],[transaction_hour]],TimeRules[Hour Min],TimeRules[Risk Points],,-1)</f>
        <v>3</v>
      </c>
      <c r="M5311">
        <f>_xlfn.XLOOKUP(FraudData[[#This Row],[foreign_transaction]],ForeignRules[Foreign Transaction],ForeignRules[Risk Points],0)</f>
        <v>0</v>
      </c>
      <c r="N5311">
        <f>_xlfn.XLOOKUP(FraudData[[#This Row],[location_mismatch]],Table10[Location Mismatch],Table10[Risk Points],0)</f>
        <v>0</v>
      </c>
      <c r="O5311">
        <f>_xlfn.XLOOKUP(FraudData[[#This Row],[device_trust_score]],DeviceRules[Device Min],DeviceRules[Risk Points],,-1)</f>
        <v>2</v>
      </c>
      <c r="P5311">
        <f>_xlfn.XLOOKUP(FraudData[[#This Row],[velocity_last_24h]],VelocityRules[Velocity Min],VelocityRules[Risk Points],,-1)</f>
        <v>0</v>
      </c>
      <c r="Q5311">
        <f>_xlfn.XLOOKUP(FraudData[[#This Row],[merchant_category]],MerchantRules[Merchant Category],MerchantRules[Risk Points],0)</f>
        <v>0</v>
      </c>
      <c r="R5311">
        <f>SUM(FraudData[[#This Row],[Amount Risk]:[Merchant Risk]])</f>
        <v>5</v>
      </c>
      <c r="S5311" t="str" cm="1">
        <f t="array" ref="S5311">_xlfn.IFS(FraudData[[#This Row],[Fraud Risk Score]]&gt;=8,"High Risk",FraudData[[#This Row],[Fraud Risk Score]]&gt;=6,"Medium Risk",TRUE,"Low Risk")</f>
        <v>Low Risk</v>
      </c>
    </row>
    <row r="5312" spans="1:19">
      <c r="A5312">
        <v>5311</v>
      </c>
      <c r="B5312">
        <v>73.66</v>
      </c>
      <c r="C5312">
        <v>7</v>
      </c>
      <c r="D5312" t="s">
        <v>46</v>
      </c>
      <c r="E5312">
        <v>0</v>
      </c>
      <c r="F5312">
        <v>0</v>
      </c>
      <c r="G5312">
        <v>74</v>
      </c>
      <c r="H5312">
        <v>3</v>
      </c>
      <c r="I5312">
        <v>38</v>
      </c>
      <c r="J5312">
        <v>0</v>
      </c>
      <c r="K5312">
        <f>_xlfn.XLOOKUP(FraudData[[#This Row],[amount]],AmountRules[Amount Min],AmountRules[Risk Points],,-1)</f>
        <v>0</v>
      </c>
      <c r="L5312">
        <f>_xlfn.XLOOKUP(FraudData[[#This Row],[transaction_hour]],TimeRules[Hour Min],TimeRules[Risk Points],,-1)</f>
        <v>0</v>
      </c>
      <c r="M5312">
        <f>_xlfn.XLOOKUP(FraudData[[#This Row],[foreign_transaction]],ForeignRules[Foreign Transaction],ForeignRules[Risk Points],0)</f>
        <v>0</v>
      </c>
      <c r="N5312">
        <f>_xlfn.XLOOKUP(FraudData[[#This Row],[location_mismatch]],Table10[Location Mismatch],Table10[Risk Points],0)</f>
        <v>0</v>
      </c>
      <c r="O5312">
        <f>_xlfn.XLOOKUP(FraudData[[#This Row],[device_trust_score]],DeviceRules[Device Min],DeviceRules[Risk Points],,-1)</f>
        <v>0</v>
      </c>
      <c r="P5312">
        <f>_xlfn.XLOOKUP(FraudData[[#This Row],[velocity_last_24h]],VelocityRules[Velocity Min],VelocityRules[Risk Points],,-1)</f>
        <v>0</v>
      </c>
      <c r="Q5312">
        <f>_xlfn.XLOOKUP(FraudData[[#This Row],[merchant_category]],MerchantRules[Merchant Category],MerchantRules[Risk Points],0)</f>
        <v>0</v>
      </c>
      <c r="R5312">
        <f>SUM(FraudData[[#This Row],[Amount Risk]:[Merchant Risk]])</f>
        <v>0</v>
      </c>
      <c r="S5312" t="str" cm="1">
        <f t="array" ref="S5312">_xlfn.IFS(FraudData[[#This Row],[Fraud Risk Score]]&gt;=8,"High Risk",FraudData[[#This Row],[Fraud Risk Score]]&gt;=6,"Medium Risk",TRUE,"Low Risk")</f>
        <v>Low Risk</v>
      </c>
    </row>
    <row r="5313" spans="1:19">
      <c r="A5313">
        <v>5312</v>
      </c>
      <c r="B5313">
        <v>171.84</v>
      </c>
      <c r="C5313">
        <v>18</v>
      </c>
      <c r="D5313" t="s">
        <v>46</v>
      </c>
      <c r="E5313">
        <v>0</v>
      </c>
      <c r="F5313">
        <v>0</v>
      </c>
      <c r="G5313">
        <v>53</v>
      </c>
      <c r="H5313">
        <v>2</v>
      </c>
      <c r="I5313">
        <v>21</v>
      </c>
      <c r="J5313">
        <v>0</v>
      </c>
      <c r="K5313">
        <f>_xlfn.XLOOKUP(FraudData[[#This Row],[amount]],AmountRules[Amount Min],AmountRules[Risk Points],,-1)</f>
        <v>0</v>
      </c>
      <c r="L5313">
        <f>_xlfn.XLOOKUP(FraudData[[#This Row],[transaction_hour]],TimeRules[Hour Min],TimeRules[Risk Points],,-1)</f>
        <v>0</v>
      </c>
      <c r="M5313">
        <f>_xlfn.XLOOKUP(FraudData[[#This Row],[foreign_transaction]],ForeignRules[Foreign Transaction],ForeignRules[Risk Points],0)</f>
        <v>0</v>
      </c>
      <c r="N5313">
        <f>_xlfn.XLOOKUP(FraudData[[#This Row],[location_mismatch]],Table10[Location Mismatch],Table10[Risk Points],0)</f>
        <v>0</v>
      </c>
      <c r="O5313">
        <f>_xlfn.XLOOKUP(FraudData[[#This Row],[device_trust_score]],DeviceRules[Device Min],DeviceRules[Risk Points],,-1)</f>
        <v>1</v>
      </c>
      <c r="P5313">
        <f>_xlfn.XLOOKUP(FraudData[[#This Row],[velocity_last_24h]],VelocityRules[Velocity Min],VelocityRules[Risk Points],,-1)</f>
        <v>0</v>
      </c>
      <c r="Q5313">
        <f>_xlfn.XLOOKUP(FraudData[[#This Row],[merchant_category]],MerchantRules[Merchant Category],MerchantRules[Risk Points],0)</f>
        <v>0</v>
      </c>
      <c r="R5313">
        <f>SUM(FraudData[[#This Row],[Amount Risk]:[Merchant Risk]])</f>
        <v>1</v>
      </c>
      <c r="S5313" t="str" cm="1">
        <f t="array" ref="S5313">_xlfn.IFS(FraudData[[#This Row],[Fraud Risk Score]]&gt;=8,"High Risk",FraudData[[#This Row],[Fraud Risk Score]]&gt;=6,"Medium Risk",TRUE,"Low Risk")</f>
        <v>Low Risk</v>
      </c>
    </row>
    <row r="5314" spans="1:19">
      <c r="A5314">
        <v>5313</v>
      </c>
      <c r="B5314">
        <v>470.89</v>
      </c>
      <c r="C5314">
        <v>8</v>
      </c>
      <c r="D5314" t="s">
        <v>49</v>
      </c>
      <c r="E5314">
        <v>0</v>
      </c>
      <c r="F5314">
        <v>0</v>
      </c>
      <c r="G5314">
        <v>52</v>
      </c>
      <c r="H5314">
        <v>1</v>
      </c>
      <c r="I5314">
        <v>28</v>
      </c>
      <c r="J5314">
        <v>0</v>
      </c>
      <c r="K5314">
        <f>_xlfn.XLOOKUP(FraudData[[#This Row],[amount]],AmountRules[Amount Min],AmountRules[Risk Points],,-1)</f>
        <v>0</v>
      </c>
      <c r="L5314">
        <f>_xlfn.XLOOKUP(FraudData[[#This Row],[transaction_hour]],TimeRules[Hour Min],TimeRules[Risk Points],,-1)</f>
        <v>0</v>
      </c>
      <c r="M5314">
        <f>_xlfn.XLOOKUP(FraudData[[#This Row],[foreign_transaction]],ForeignRules[Foreign Transaction],ForeignRules[Risk Points],0)</f>
        <v>0</v>
      </c>
      <c r="N5314">
        <f>_xlfn.XLOOKUP(FraudData[[#This Row],[location_mismatch]],Table10[Location Mismatch],Table10[Risk Points],0)</f>
        <v>0</v>
      </c>
      <c r="O5314">
        <f>_xlfn.XLOOKUP(FraudData[[#This Row],[device_trust_score]],DeviceRules[Device Min],DeviceRules[Risk Points],,-1)</f>
        <v>1</v>
      </c>
      <c r="P5314">
        <f>_xlfn.XLOOKUP(FraudData[[#This Row],[velocity_last_24h]],VelocityRules[Velocity Min],VelocityRules[Risk Points],,-1)</f>
        <v>0</v>
      </c>
      <c r="Q5314">
        <f>_xlfn.XLOOKUP(FraudData[[#This Row],[merchant_category]],MerchantRules[Merchant Category],MerchantRules[Risk Points],0)</f>
        <v>1</v>
      </c>
      <c r="R5314">
        <f>SUM(FraudData[[#This Row],[Amount Risk]:[Merchant Risk]])</f>
        <v>2</v>
      </c>
      <c r="S5314" t="str" cm="1">
        <f t="array" ref="S5314">_xlfn.IFS(FraudData[[#This Row],[Fraud Risk Score]]&gt;=8,"High Risk",FraudData[[#This Row],[Fraud Risk Score]]&gt;=6,"Medium Risk",TRUE,"Low Risk")</f>
        <v>Low Risk</v>
      </c>
    </row>
    <row r="5315" spans="1:19">
      <c r="A5315">
        <v>5314</v>
      </c>
      <c r="B5315">
        <v>588.91</v>
      </c>
      <c r="C5315">
        <v>3</v>
      </c>
      <c r="D5315" t="s">
        <v>47</v>
      </c>
      <c r="E5315">
        <v>0</v>
      </c>
      <c r="F5315">
        <v>0</v>
      </c>
      <c r="G5315">
        <v>45</v>
      </c>
      <c r="H5315">
        <v>2</v>
      </c>
      <c r="I5315">
        <v>27</v>
      </c>
      <c r="J5315">
        <v>0</v>
      </c>
      <c r="K5315">
        <f>_xlfn.XLOOKUP(FraudData[[#This Row],[amount]],AmountRules[Amount Min],AmountRules[Risk Points],,-1)</f>
        <v>1</v>
      </c>
      <c r="L5315">
        <f>_xlfn.XLOOKUP(FraudData[[#This Row],[transaction_hour]],TimeRules[Hour Min],TimeRules[Risk Points],,-1)</f>
        <v>3</v>
      </c>
      <c r="M5315">
        <f>_xlfn.XLOOKUP(FraudData[[#This Row],[foreign_transaction]],ForeignRules[Foreign Transaction],ForeignRules[Risk Points],0)</f>
        <v>0</v>
      </c>
      <c r="N5315">
        <f>_xlfn.XLOOKUP(FraudData[[#This Row],[location_mismatch]],Table10[Location Mismatch],Table10[Risk Points],0)</f>
        <v>0</v>
      </c>
      <c r="O5315">
        <f>_xlfn.XLOOKUP(FraudData[[#This Row],[device_trust_score]],DeviceRules[Device Min],DeviceRules[Risk Points],,-1)</f>
        <v>2</v>
      </c>
      <c r="P5315">
        <f>_xlfn.XLOOKUP(FraudData[[#This Row],[velocity_last_24h]],VelocityRules[Velocity Min],VelocityRules[Risk Points],,-1)</f>
        <v>0</v>
      </c>
      <c r="Q5315">
        <f>_xlfn.XLOOKUP(FraudData[[#This Row],[merchant_category]],MerchantRules[Merchant Category],MerchantRules[Risk Points],0)</f>
        <v>0</v>
      </c>
      <c r="R5315">
        <f>SUM(FraudData[[#This Row],[Amount Risk]:[Merchant Risk]])</f>
        <v>6</v>
      </c>
      <c r="S5315" t="str" cm="1">
        <f t="array" ref="S5315">_xlfn.IFS(FraudData[[#This Row],[Fraud Risk Score]]&gt;=8,"High Risk",FraudData[[#This Row],[Fraud Risk Score]]&gt;=6,"Medium Risk",TRUE,"Low Risk")</f>
        <v>Medium Risk</v>
      </c>
    </row>
    <row r="5316" spans="1:19">
      <c r="A5316">
        <v>5315</v>
      </c>
      <c r="B5316">
        <v>128.02000000000001</v>
      </c>
      <c r="C5316">
        <v>15</v>
      </c>
      <c r="D5316" t="s">
        <v>46</v>
      </c>
      <c r="E5316">
        <v>0</v>
      </c>
      <c r="F5316">
        <v>0</v>
      </c>
      <c r="G5316">
        <v>48</v>
      </c>
      <c r="H5316">
        <v>1</v>
      </c>
      <c r="I5316">
        <v>24</v>
      </c>
      <c r="J5316">
        <v>0</v>
      </c>
      <c r="K5316">
        <f>_xlfn.XLOOKUP(FraudData[[#This Row],[amount]],AmountRules[Amount Min],AmountRules[Risk Points],,-1)</f>
        <v>0</v>
      </c>
      <c r="L5316">
        <f>_xlfn.XLOOKUP(FraudData[[#This Row],[transaction_hour]],TimeRules[Hour Min],TimeRules[Risk Points],,-1)</f>
        <v>0</v>
      </c>
      <c r="M5316">
        <f>_xlfn.XLOOKUP(FraudData[[#This Row],[foreign_transaction]],ForeignRules[Foreign Transaction],ForeignRules[Risk Points],0)</f>
        <v>0</v>
      </c>
      <c r="N5316">
        <f>_xlfn.XLOOKUP(FraudData[[#This Row],[location_mismatch]],Table10[Location Mismatch],Table10[Risk Points],0)</f>
        <v>0</v>
      </c>
      <c r="O5316">
        <f>_xlfn.XLOOKUP(FraudData[[#This Row],[device_trust_score]],DeviceRules[Device Min],DeviceRules[Risk Points],,-1)</f>
        <v>2</v>
      </c>
      <c r="P5316">
        <f>_xlfn.XLOOKUP(FraudData[[#This Row],[velocity_last_24h]],VelocityRules[Velocity Min],VelocityRules[Risk Points],,-1)</f>
        <v>0</v>
      </c>
      <c r="Q5316">
        <f>_xlfn.XLOOKUP(FraudData[[#This Row],[merchant_category]],MerchantRules[Merchant Category],MerchantRules[Risk Points],0)</f>
        <v>0</v>
      </c>
      <c r="R5316">
        <f>SUM(FraudData[[#This Row],[Amount Risk]:[Merchant Risk]])</f>
        <v>2</v>
      </c>
      <c r="S5316" t="str" cm="1">
        <f t="array" ref="S5316">_xlfn.IFS(FraudData[[#This Row],[Fraud Risk Score]]&gt;=8,"High Risk",FraudData[[#This Row],[Fraud Risk Score]]&gt;=6,"Medium Risk",TRUE,"Low Risk")</f>
        <v>Low Risk</v>
      </c>
    </row>
    <row r="5317" spans="1:19">
      <c r="A5317">
        <v>5316</v>
      </c>
      <c r="B5317">
        <v>108.54</v>
      </c>
      <c r="C5317">
        <v>18</v>
      </c>
      <c r="D5317" t="s">
        <v>48</v>
      </c>
      <c r="E5317">
        <v>0</v>
      </c>
      <c r="F5317">
        <v>0</v>
      </c>
      <c r="G5317">
        <v>70</v>
      </c>
      <c r="H5317">
        <v>2</v>
      </c>
      <c r="I5317">
        <v>26</v>
      </c>
      <c r="J5317">
        <v>0</v>
      </c>
      <c r="K5317">
        <f>_xlfn.XLOOKUP(FraudData[[#This Row],[amount]],AmountRules[Amount Min],AmountRules[Risk Points],,-1)</f>
        <v>0</v>
      </c>
      <c r="L5317">
        <f>_xlfn.XLOOKUP(FraudData[[#This Row],[transaction_hour]],TimeRules[Hour Min],TimeRules[Risk Points],,-1)</f>
        <v>0</v>
      </c>
      <c r="M5317">
        <f>_xlfn.XLOOKUP(FraudData[[#This Row],[foreign_transaction]],ForeignRules[Foreign Transaction],ForeignRules[Risk Points],0)</f>
        <v>0</v>
      </c>
      <c r="N5317">
        <f>_xlfn.XLOOKUP(FraudData[[#This Row],[location_mismatch]],Table10[Location Mismatch],Table10[Risk Points],0)</f>
        <v>0</v>
      </c>
      <c r="O5317">
        <f>_xlfn.XLOOKUP(FraudData[[#This Row],[device_trust_score]],DeviceRules[Device Min],DeviceRules[Risk Points],,-1)</f>
        <v>0</v>
      </c>
      <c r="P5317">
        <f>_xlfn.XLOOKUP(FraudData[[#This Row],[velocity_last_24h]],VelocityRules[Velocity Min],VelocityRules[Risk Points],,-1)</f>
        <v>0</v>
      </c>
      <c r="Q5317">
        <f>_xlfn.XLOOKUP(FraudData[[#This Row],[merchant_category]],MerchantRules[Merchant Category],MerchantRules[Risk Points],0)</f>
        <v>0</v>
      </c>
      <c r="R5317">
        <f>SUM(FraudData[[#This Row],[Amount Risk]:[Merchant Risk]])</f>
        <v>0</v>
      </c>
      <c r="S5317" t="str" cm="1">
        <f t="array" ref="S5317">_xlfn.IFS(FraudData[[#This Row],[Fraud Risk Score]]&gt;=8,"High Risk",FraudData[[#This Row],[Fraud Risk Score]]&gt;=6,"Medium Risk",TRUE,"Low Risk")</f>
        <v>Low Risk</v>
      </c>
    </row>
    <row r="5318" spans="1:19">
      <c r="A5318">
        <v>5317</v>
      </c>
      <c r="B5318">
        <v>58.8</v>
      </c>
      <c r="C5318">
        <v>9</v>
      </c>
      <c r="D5318" t="s">
        <v>48</v>
      </c>
      <c r="E5318">
        <v>1</v>
      </c>
      <c r="F5318">
        <v>0</v>
      </c>
      <c r="G5318">
        <v>84</v>
      </c>
      <c r="H5318">
        <v>2</v>
      </c>
      <c r="I5318">
        <v>35</v>
      </c>
      <c r="J5318">
        <v>0</v>
      </c>
      <c r="K5318">
        <f>_xlfn.XLOOKUP(FraudData[[#This Row],[amount]],AmountRules[Amount Min],AmountRules[Risk Points],,-1)</f>
        <v>0</v>
      </c>
      <c r="L5318">
        <f>_xlfn.XLOOKUP(FraudData[[#This Row],[transaction_hour]],TimeRules[Hour Min],TimeRules[Risk Points],,-1)</f>
        <v>0</v>
      </c>
      <c r="M5318">
        <f>_xlfn.XLOOKUP(FraudData[[#This Row],[foreign_transaction]],ForeignRules[Foreign Transaction],ForeignRules[Risk Points],0)</f>
        <v>3</v>
      </c>
      <c r="N5318">
        <f>_xlfn.XLOOKUP(FraudData[[#This Row],[location_mismatch]],Table10[Location Mismatch],Table10[Risk Points],0)</f>
        <v>0</v>
      </c>
      <c r="O5318">
        <f>_xlfn.XLOOKUP(FraudData[[#This Row],[device_trust_score]],DeviceRules[Device Min],DeviceRules[Risk Points],,-1)</f>
        <v>0</v>
      </c>
      <c r="P5318">
        <f>_xlfn.XLOOKUP(FraudData[[#This Row],[velocity_last_24h]],VelocityRules[Velocity Min],VelocityRules[Risk Points],,-1)</f>
        <v>0</v>
      </c>
      <c r="Q5318">
        <f>_xlfn.XLOOKUP(FraudData[[#This Row],[merchant_category]],MerchantRules[Merchant Category],MerchantRules[Risk Points],0)</f>
        <v>0</v>
      </c>
      <c r="R5318">
        <f>SUM(FraudData[[#This Row],[Amount Risk]:[Merchant Risk]])</f>
        <v>3</v>
      </c>
      <c r="S5318" t="str" cm="1">
        <f t="array" ref="S5318">_xlfn.IFS(FraudData[[#This Row],[Fraud Risk Score]]&gt;=8,"High Risk",FraudData[[#This Row],[Fraud Risk Score]]&gt;=6,"Medium Risk",TRUE,"Low Risk")</f>
        <v>Low Risk</v>
      </c>
    </row>
    <row r="5319" spans="1:19">
      <c r="A5319">
        <v>5318</v>
      </c>
      <c r="B5319">
        <v>574.39</v>
      </c>
      <c r="C5319">
        <v>5</v>
      </c>
      <c r="D5319" t="s">
        <v>49</v>
      </c>
      <c r="E5319">
        <v>0</v>
      </c>
      <c r="F5319">
        <v>0</v>
      </c>
      <c r="G5319">
        <v>44</v>
      </c>
      <c r="H5319">
        <v>2</v>
      </c>
      <c r="I5319">
        <v>64</v>
      </c>
      <c r="J5319">
        <v>0</v>
      </c>
      <c r="K5319">
        <f>_xlfn.XLOOKUP(FraudData[[#This Row],[amount]],AmountRules[Amount Min],AmountRules[Risk Points],,-1)</f>
        <v>1</v>
      </c>
      <c r="L5319">
        <f>_xlfn.XLOOKUP(FraudData[[#This Row],[transaction_hour]],TimeRules[Hour Min],TimeRules[Risk Points],,-1)</f>
        <v>0</v>
      </c>
      <c r="M5319">
        <f>_xlfn.XLOOKUP(FraudData[[#This Row],[foreign_transaction]],ForeignRules[Foreign Transaction],ForeignRules[Risk Points],0)</f>
        <v>0</v>
      </c>
      <c r="N5319">
        <f>_xlfn.XLOOKUP(FraudData[[#This Row],[location_mismatch]],Table10[Location Mismatch],Table10[Risk Points],0)</f>
        <v>0</v>
      </c>
      <c r="O5319">
        <f>_xlfn.XLOOKUP(FraudData[[#This Row],[device_trust_score]],DeviceRules[Device Min],DeviceRules[Risk Points],,-1)</f>
        <v>2</v>
      </c>
      <c r="P5319">
        <f>_xlfn.XLOOKUP(FraudData[[#This Row],[velocity_last_24h]],VelocityRules[Velocity Min],VelocityRules[Risk Points],,-1)</f>
        <v>0</v>
      </c>
      <c r="Q5319">
        <f>_xlfn.XLOOKUP(FraudData[[#This Row],[merchant_category]],MerchantRules[Merchant Category],MerchantRules[Risk Points],0)</f>
        <v>1</v>
      </c>
      <c r="R5319">
        <f>SUM(FraudData[[#This Row],[Amount Risk]:[Merchant Risk]])</f>
        <v>4</v>
      </c>
      <c r="S5319" t="str" cm="1">
        <f t="array" ref="S5319">_xlfn.IFS(FraudData[[#This Row],[Fraud Risk Score]]&gt;=8,"High Risk",FraudData[[#This Row],[Fraud Risk Score]]&gt;=6,"Medium Risk",TRUE,"Low Risk")</f>
        <v>Low Risk</v>
      </c>
    </row>
    <row r="5320" spans="1:19">
      <c r="A5320">
        <v>5319</v>
      </c>
      <c r="B5320">
        <v>27.74</v>
      </c>
      <c r="C5320">
        <v>15</v>
      </c>
      <c r="D5320" t="s">
        <v>50</v>
      </c>
      <c r="E5320">
        <v>0</v>
      </c>
      <c r="F5320">
        <v>0</v>
      </c>
      <c r="G5320">
        <v>76</v>
      </c>
      <c r="H5320">
        <v>1</v>
      </c>
      <c r="I5320">
        <v>44</v>
      </c>
      <c r="J5320">
        <v>0</v>
      </c>
      <c r="K5320">
        <f>_xlfn.XLOOKUP(FraudData[[#This Row],[amount]],AmountRules[Amount Min],AmountRules[Risk Points],,-1)</f>
        <v>0</v>
      </c>
      <c r="L5320">
        <f>_xlfn.XLOOKUP(FraudData[[#This Row],[transaction_hour]],TimeRules[Hour Min],TimeRules[Risk Points],,-1)</f>
        <v>0</v>
      </c>
      <c r="M5320">
        <f>_xlfn.XLOOKUP(FraudData[[#This Row],[foreign_transaction]],ForeignRules[Foreign Transaction],ForeignRules[Risk Points],0)</f>
        <v>0</v>
      </c>
      <c r="N5320">
        <f>_xlfn.XLOOKUP(FraudData[[#This Row],[location_mismatch]],Table10[Location Mismatch],Table10[Risk Points],0)</f>
        <v>0</v>
      </c>
      <c r="O5320">
        <f>_xlfn.XLOOKUP(FraudData[[#This Row],[device_trust_score]],DeviceRules[Device Min],DeviceRules[Risk Points],,-1)</f>
        <v>0</v>
      </c>
      <c r="P5320">
        <f>_xlfn.XLOOKUP(FraudData[[#This Row],[velocity_last_24h]],VelocityRules[Velocity Min],VelocityRules[Risk Points],,-1)</f>
        <v>0</v>
      </c>
      <c r="Q5320">
        <f>_xlfn.XLOOKUP(FraudData[[#This Row],[merchant_category]],MerchantRules[Merchant Category],MerchantRules[Risk Points],0)</f>
        <v>0</v>
      </c>
      <c r="R5320">
        <f>SUM(FraudData[[#This Row],[Amount Risk]:[Merchant Risk]])</f>
        <v>0</v>
      </c>
      <c r="S5320" t="str" cm="1">
        <f t="array" ref="S5320">_xlfn.IFS(FraudData[[#This Row],[Fraud Risk Score]]&gt;=8,"High Risk",FraudData[[#This Row],[Fraud Risk Score]]&gt;=6,"Medium Risk",TRUE,"Low Risk")</f>
        <v>Low Risk</v>
      </c>
    </row>
    <row r="5321" spans="1:19">
      <c r="A5321">
        <v>5320</v>
      </c>
      <c r="B5321">
        <v>156.08000000000001</v>
      </c>
      <c r="C5321">
        <v>9</v>
      </c>
      <c r="D5321" t="s">
        <v>49</v>
      </c>
      <c r="E5321">
        <v>0</v>
      </c>
      <c r="F5321">
        <v>0</v>
      </c>
      <c r="G5321">
        <v>46</v>
      </c>
      <c r="H5321">
        <v>2</v>
      </c>
      <c r="I5321">
        <v>60</v>
      </c>
      <c r="J5321">
        <v>0</v>
      </c>
      <c r="K5321">
        <f>_xlfn.XLOOKUP(FraudData[[#This Row],[amount]],AmountRules[Amount Min],AmountRules[Risk Points],,-1)</f>
        <v>0</v>
      </c>
      <c r="L5321">
        <f>_xlfn.XLOOKUP(FraudData[[#This Row],[transaction_hour]],TimeRules[Hour Min],TimeRules[Risk Points],,-1)</f>
        <v>0</v>
      </c>
      <c r="M5321">
        <f>_xlfn.XLOOKUP(FraudData[[#This Row],[foreign_transaction]],ForeignRules[Foreign Transaction],ForeignRules[Risk Points],0)</f>
        <v>0</v>
      </c>
      <c r="N5321">
        <f>_xlfn.XLOOKUP(FraudData[[#This Row],[location_mismatch]],Table10[Location Mismatch],Table10[Risk Points],0)</f>
        <v>0</v>
      </c>
      <c r="O5321">
        <f>_xlfn.XLOOKUP(FraudData[[#This Row],[device_trust_score]],DeviceRules[Device Min],DeviceRules[Risk Points],,-1)</f>
        <v>2</v>
      </c>
      <c r="P5321">
        <f>_xlfn.XLOOKUP(FraudData[[#This Row],[velocity_last_24h]],VelocityRules[Velocity Min],VelocityRules[Risk Points],,-1)</f>
        <v>0</v>
      </c>
      <c r="Q5321">
        <f>_xlfn.XLOOKUP(FraudData[[#This Row],[merchant_category]],MerchantRules[Merchant Category],MerchantRules[Risk Points],0)</f>
        <v>1</v>
      </c>
      <c r="R5321">
        <f>SUM(FraudData[[#This Row],[Amount Risk]:[Merchant Risk]])</f>
        <v>3</v>
      </c>
      <c r="S5321" t="str" cm="1">
        <f t="array" ref="S5321">_xlfn.IFS(FraudData[[#This Row],[Fraud Risk Score]]&gt;=8,"High Risk",FraudData[[#This Row],[Fraud Risk Score]]&gt;=6,"Medium Risk",TRUE,"Low Risk")</f>
        <v>Low Risk</v>
      </c>
    </row>
    <row r="5322" spans="1:19">
      <c r="A5322">
        <v>5321</v>
      </c>
      <c r="B5322">
        <v>59.77</v>
      </c>
      <c r="C5322">
        <v>12</v>
      </c>
      <c r="D5322" t="s">
        <v>50</v>
      </c>
      <c r="E5322">
        <v>1</v>
      </c>
      <c r="F5322">
        <v>0</v>
      </c>
      <c r="G5322">
        <v>92</v>
      </c>
      <c r="H5322">
        <v>1</v>
      </c>
      <c r="I5322">
        <v>45</v>
      </c>
      <c r="J5322">
        <v>0</v>
      </c>
      <c r="K5322">
        <f>_xlfn.XLOOKUP(FraudData[[#This Row],[amount]],AmountRules[Amount Min],AmountRules[Risk Points],,-1)</f>
        <v>0</v>
      </c>
      <c r="L5322">
        <f>_xlfn.XLOOKUP(FraudData[[#This Row],[transaction_hour]],TimeRules[Hour Min],TimeRules[Risk Points],,-1)</f>
        <v>0</v>
      </c>
      <c r="M5322">
        <f>_xlfn.XLOOKUP(FraudData[[#This Row],[foreign_transaction]],ForeignRules[Foreign Transaction],ForeignRules[Risk Points],0)</f>
        <v>3</v>
      </c>
      <c r="N5322">
        <f>_xlfn.XLOOKUP(FraudData[[#This Row],[location_mismatch]],Table10[Location Mismatch],Table10[Risk Points],0)</f>
        <v>0</v>
      </c>
      <c r="O5322">
        <f>_xlfn.XLOOKUP(FraudData[[#This Row],[device_trust_score]],DeviceRules[Device Min],DeviceRules[Risk Points],,-1)</f>
        <v>0</v>
      </c>
      <c r="P5322">
        <f>_xlfn.XLOOKUP(FraudData[[#This Row],[velocity_last_24h]],VelocityRules[Velocity Min],VelocityRules[Risk Points],,-1)</f>
        <v>0</v>
      </c>
      <c r="Q5322">
        <f>_xlfn.XLOOKUP(FraudData[[#This Row],[merchant_category]],MerchantRules[Merchant Category],MerchantRules[Risk Points],0)</f>
        <v>0</v>
      </c>
      <c r="R5322">
        <f>SUM(FraudData[[#This Row],[Amount Risk]:[Merchant Risk]])</f>
        <v>3</v>
      </c>
      <c r="S5322" t="str" cm="1">
        <f t="array" ref="S5322">_xlfn.IFS(FraudData[[#This Row],[Fraud Risk Score]]&gt;=8,"High Risk",FraudData[[#This Row],[Fraud Risk Score]]&gt;=6,"Medium Risk",TRUE,"Low Risk")</f>
        <v>Low Risk</v>
      </c>
    </row>
    <row r="5323" spans="1:19">
      <c r="A5323">
        <v>5322</v>
      </c>
      <c r="B5323">
        <v>58.88</v>
      </c>
      <c r="C5323">
        <v>8</v>
      </c>
      <c r="D5323" t="s">
        <v>49</v>
      </c>
      <c r="E5323">
        <v>0</v>
      </c>
      <c r="F5323">
        <v>0</v>
      </c>
      <c r="G5323">
        <v>40</v>
      </c>
      <c r="H5323">
        <v>2</v>
      </c>
      <c r="I5323">
        <v>49</v>
      </c>
      <c r="J5323">
        <v>0</v>
      </c>
      <c r="K5323">
        <f>_xlfn.XLOOKUP(FraudData[[#This Row],[amount]],AmountRules[Amount Min],AmountRules[Risk Points],,-1)</f>
        <v>0</v>
      </c>
      <c r="L5323">
        <f>_xlfn.XLOOKUP(FraudData[[#This Row],[transaction_hour]],TimeRules[Hour Min],TimeRules[Risk Points],,-1)</f>
        <v>0</v>
      </c>
      <c r="M5323">
        <f>_xlfn.XLOOKUP(FraudData[[#This Row],[foreign_transaction]],ForeignRules[Foreign Transaction],ForeignRules[Risk Points],0)</f>
        <v>0</v>
      </c>
      <c r="N5323">
        <f>_xlfn.XLOOKUP(FraudData[[#This Row],[location_mismatch]],Table10[Location Mismatch],Table10[Risk Points],0)</f>
        <v>0</v>
      </c>
      <c r="O5323">
        <f>_xlfn.XLOOKUP(FraudData[[#This Row],[device_trust_score]],DeviceRules[Device Min],DeviceRules[Risk Points],,-1)</f>
        <v>2</v>
      </c>
      <c r="P5323">
        <f>_xlfn.XLOOKUP(FraudData[[#This Row],[velocity_last_24h]],VelocityRules[Velocity Min],VelocityRules[Risk Points],,-1)</f>
        <v>0</v>
      </c>
      <c r="Q5323">
        <f>_xlfn.XLOOKUP(FraudData[[#This Row],[merchant_category]],MerchantRules[Merchant Category],MerchantRules[Risk Points],0)</f>
        <v>1</v>
      </c>
      <c r="R5323">
        <f>SUM(FraudData[[#This Row],[Amount Risk]:[Merchant Risk]])</f>
        <v>3</v>
      </c>
      <c r="S5323" t="str" cm="1">
        <f t="array" ref="S5323">_xlfn.IFS(FraudData[[#This Row],[Fraud Risk Score]]&gt;=8,"High Risk",FraudData[[#This Row],[Fraud Risk Score]]&gt;=6,"Medium Risk",TRUE,"Low Risk")</f>
        <v>Low Risk</v>
      </c>
    </row>
    <row r="5324" spans="1:19">
      <c r="A5324">
        <v>5323</v>
      </c>
      <c r="B5324">
        <v>93.45</v>
      </c>
      <c r="C5324">
        <v>6</v>
      </c>
      <c r="D5324" t="s">
        <v>48</v>
      </c>
      <c r="E5324">
        <v>0</v>
      </c>
      <c r="F5324">
        <v>0</v>
      </c>
      <c r="G5324">
        <v>45</v>
      </c>
      <c r="H5324">
        <v>4</v>
      </c>
      <c r="I5324">
        <v>27</v>
      </c>
      <c r="J5324">
        <v>0</v>
      </c>
      <c r="K5324">
        <f>_xlfn.XLOOKUP(FraudData[[#This Row],[amount]],AmountRules[Amount Min],AmountRules[Risk Points],,-1)</f>
        <v>0</v>
      </c>
      <c r="L5324">
        <f>_xlfn.XLOOKUP(FraudData[[#This Row],[transaction_hour]],TimeRules[Hour Min],TimeRules[Risk Points],,-1)</f>
        <v>0</v>
      </c>
      <c r="M5324">
        <f>_xlfn.XLOOKUP(FraudData[[#This Row],[foreign_transaction]],ForeignRules[Foreign Transaction],ForeignRules[Risk Points],0)</f>
        <v>0</v>
      </c>
      <c r="N5324">
        <f>_xlfn.XLOOKUP(FraudData[[#This Row],[location_mismatch]],Table10[Location Mismatch],Table10[Risk Points],0)</f>
        <v>0</v>
      </c>
      <c r="O5324">
        <f>_xlfn.XLOOKUP(FraudData[[#This Row],[device_trust_score]],DeviceRules[Device Min],DeviceRules[Risk Points],,-1)</f>
        <v>2</v>
      </c>
      <c r="P5324">
        <f>_xlfn.XLOOKUP(FraudData[[#This Row],[velocity_last_24h]],VelocityRules[Velocity Min],VelocityRules[Risk Points],,-1)</f>
        <v>0</v>
      </c>
      <c r="Q5324">
        <f>_xlfn.XLOOKUP(FraudData[[#This Row],[merchant_category]],MerchantRules[Merchant Category],MerchantRules[Risk Points],0)</f>
        <v>0</v>
      </c>
      <c r="R5324">
        <f>SUM(FraudData[[#This Row],[Amount Risk]:[Merchant Risk]])</f>
        <v>2</v>
      </c>
      <c r="S5324" t="str" cm="1">
        <f t="array" ref="S5324">_xlfn.IFS(FraudData[[#This Row],[Fraud Risk Score]]&gt;=8,"High Risk",FraudData[[#This Row],[Fraud Risk Score]]&gt;=6,"Medium Risk",TRUE,"Low Risk")</f>
        <v>Low Risk</v>
      </c>
    </row>
    <row r="5325" spans="1:19">
      <c r="A5325">
        <v>5324</v>
      </c>
      <c r="B5325">
        <v>1209.52</v>
      </c>
      <c r="C5325">
        <v>3</v>
      </c>
      <c r="D5325" t="s">
        <v>46</v>
      </c>
      <c r="E5325">
        <v>0</v>
      </c>
      <c r="F5325">
        <v>0</v>
      </c>
      <c r="G5325">
        <v>68</v>
      </c>
      <c r="H5325">
        <v>3</v>
      </c>
      <c r="I5325">
        <v>51</v>
      </c>
      <c r="J5325">
        <v>0</v>
      </c>
      <c r="K5325">
        <f>_xlfn.XLOOKUP(FraudData[[#This Row],[amount]],AmountRules[Amount Min],AmountRules[Risk Points],,-1)</f>
        <v>3</v>
      </c>
      <c r="L5325">
        <f>_xlfn.XLOOKUP(FraudData[[#This Row],[transaction_hour]],TimeRules[Hour Min],TimeRules[Risk Points],,-1)</f>
        <v>3</v>
      </c>
      <c r="M5325">
        <f>_xlfn.XLOOKUP(FraudData[[#This Row],[foreign_transaction]],ForeignRules[Foreign Transaction],ForeignRules[Risk Points],0)</f>
        <v>0</v>
      </c>
      <c r="N5325">
        <f>_xlfn.XLOOKUP(FraudData[[#This Row],[location_mismatch]],Table10[Location Mismatch],Table10[Risk Points],0)</f>
        <v>0</v>
      </c>
      <c r="O5325">
        <f>_xlfn.XLOOKUP(FraudData[[#This Row],[device_trust_score]],DeviceRules[Device Min],DeviceRules[Risk Points],,-1)</f>
        <v>1</v>
      </c>
      <c r="P5325">
        <f>_xlfn.XLOOKUP(FraudData[[#This Row],[velocity_last_24h]],VelocityRules[Velocity Min],VelocityRules[Risk Points],,-1)</f>
        <v>0</v>
      </c>
      <c r="Q5325">
        <f>_xlfn.XLOOKUP(FraudData[[#This Row],[merchant_category]],MerchantRules[Merchant Category],MerchantRules[Risk Points],0)</f>
        <v>0</v>
      </c>
      <c r="R5325">
        <f>SUM(FraudData[[#This Row],[Amount Risk]:[Merchant Risk]])</f>
        <v>7</v>
      </c>
      <c r="S5325" t="str" cm="1">
        <f t="array" ref="S5325">_xlfn.IFS(FraudData[[#This Row],[Fraud Risk Score]]&gt;=8,"High Risk",FraudData[[#This Row],[Fraud Risk Score]]&gt;=6,"Medium Risk",TRUE,"Low Risk")</f>
        <v>Medium Risk</v>
      </c>
    </row>
    <row r="5326" spans="1:19">
      <c r="A5326">
        <v>5325</v>
      </c>
      <c r="B5326">
        <v>10.18</v>
      </c>
      <c r="C5326">
        <v>18</v>
      </c>
      <c r="D5326" t="s">
        <v>47</v>
      </c>
      <c r="E5326">
        <v>0</v>
      </c>
      <c r="F5326">
        <v>0</v>
      </c>
      <c r="G5326">
        <v>86</v>
      </c>
      <c r="H5326">
        <v>0</v>
      </c>
      <c r="I5326">
        <v>22</v>
      </c>
      <c r="J5326">
        <v>0</v>
      </c>
      <c r="K5326">
        <f>_xlfn.XLOOKUP(FraudData[[#This Row],[amount]],AmountRules[Amount Min],AmountRules[Risk Points],,-1)</f>
        <v>0</v>
      </c>
      <c r="L5326">
        <f>_xlfn.XLOOKUP(FraudData[[#This Row],[transaction_hour]],TimeRules[Hour Min],TimeRules[Risk Points],,-1)</f>
        <v>0</v>
      </c>
      <c r="M5326">
        <f>_xlfn.XLOOKUP(FraudData[[#This Row],[foreign_transaction]],ForeignRules[Foreign Transaction],ForeignRules[Risk Points],0)</f>
        <v>0</v>
      </c>
      <c r="N5326">
        <f>_xlfn.XLOOKUP(FraudData[[#This Row],[location_mismatch]],Table10[Location Mismatch],Table10[Risk Points],0)</f>
        <v>0</v>
      </c>
      <c r="O5326">
        <f>_xlfn.XLOOKUP(FraudData[[#This Row],[device_trust_score]],DeviceRules[Device Min],DeviceRules[Risk Points],,-1)</f>
        <v>0</v>
      </c>
      <c r="P5326">
        <f>_xlfn.XLOOKUP(FraudData[[#This Row],[velocity_last_24h]],VelocityRules[Velocity Min],VelocityRules[Risk Points],,-1)</f>
        <v>0</v>
      </c>
      <c r="Q5326">
        <f>_xlfn.XLOOKUP(FraudData[[#This Row],[merchant_category]],MerchantRules[Merchant Category],MerchantRules[Risk Points],0)</f>
        <v>0</v>
      </c>
      <c r="R5326">
        <f>SUM(FraudData[[#This Row],[Amount Risk]:[Merchant Risk]])</f>
        <v>0</v>
      </c>
      <c r="S5326" t="str" cm="1">
        <f t="array" ref="S5326">_xlfn.IFS(FraudData[[#This Row],[Fraud Risk Score]]&gt;=8,"High Risk",FraudData[[#This Row],[Fraud Risk Score]]&gt;=6,"Medium Risk",TRUE,"Low Risk")</f>
        <v>Low Risk</v>
      </c>
    </row>
    <row r="5327" spans="1:19">
      <c r="A5327">
        <v>5326</v>
      </c>
      <c r="B5327">
        <v>155.53</v>
      </c>
      <c r="C5327">
        <v>3</v>
      </c>
      <c r="D5327" t="s">
        <v>46</v>
      </c>
      <c r="E5327">
        <v>0</v>
      </c>
      <c r="F5327">
        <v>0</v>
      </c>
      <c r="G5327">
        <v>45</v>
      </c>
      <c r="H5327">
        <v>1</v>
      </c>
      <c r="I5327">
        <v>37</v>
      </c>
      <c r="J5327">
        <v>0</v>
      </c>
      <c r="K5327">
        <f>_xlfn.XLOOKUP(FraudData[[#This Row],[amount]],AmountRules[Amount Min],AmountRules[Risk Points],,-1)</f>
        <v>0</v>
      </c>
      <c r="L5327">
        <f>_xlfn.XLOOKUP(FraudData[[#This Row],[transaction_hour]],TimeRules[Hour Min],TimeRules[Risk Points],,-1)</f>
        <v>3</v>
      </c>
      <c r="M5327">
        <f>_xlfn.XLOOKUP(FraudData[[#This Row],[foreign_transaction]],ForeignRules[Foreign Transaction],ForeignRules[Risk Points],0)</f>
        <v>0</v>
      </c>
      <c r="N5327">
        <f>_xlfn.XLOOKUP(FraudData[[#This Row],[location_mismatch]],Table10[Location Mismatch],Table10[Risk Points],0)</f>
        <v>0</v>
      </c>
      <c r="O5327">
        <f>_xlfn.XLOOKUP(FraudData[[#This Row],[device_trust_score]],DeviceRules[Device Min],DeviceRules[Risk Points],,-1)</f>
        <v>2</v>
      </c>
      <c r="P5327">
        <f>_xlfn.XLOOKUP(FraudData[[#This Row],[velocity_last_24h]],VelocityRules[Velocity Min],VelocityRules[Risk Points],,-1)</f>
        <v>0</v>
      </c>
      <c r="Q5327">
        <f>_xlfn.XLOOKUP(FraudData[[#This Row],[merchant_category]],MerchantRules[Merchant Category],MerchantRules[Risk Points],0)</f>
        <v>0</v>
      </c>
      <c r="R5327">
        <f>SUM(FraudData[[#This Row],[Amount Risk]:[Merchant Risk]])</f>
        <v>5</v>
      </c>
      <c r="S5327" t="str" cm="1">
        <f t="array" ref="S5327">_xlfn.IFS(FraudData[[#This Row],[Fraud Risk Score]]&gt;=8,"High Risk",FraudData[[#This Row],[Fraud Risk Score]]&gt;=6,"Medium Risk",TRUE,"Low Risk")</f>
        <v>Low Risk</v>
      </c>
    </row>
    <row r="5328" spans="1:19">
      <c r="A5328">
        <v>5327</v>
      </c>
      <c r="B5328">
        <v>15.51</v>
      </c>
      <c r="C5328">
        <v>18</v>
      </c>
      <c r="D5328" t="s">
        <v>48</v>
      </c>
      <c r="E5328">
        <v>0</v>
      </c>
      <c r="F5328">
        <v>0</v>
      </c>
      <c r="G5328">
        <v>35</v>
      </c>
      <c r="H5328">
        <v>4</v>
      </c>
      <c r="I5328">
        <v>47</v>
      </c>
      <c r="J5328">
        <v>0</v>
      </c>
      <c r="K5328">
        <f>_xlfn.XLOOKUP(FraudData[[#This Row],[amount]],AmountRules[Amount Min],AmountRules[Risk Points],,-1)</f>
        <v>0</v>
      </c>
      <c r="L5328">
        <f>_xlfn.XLOOKUP(FraudData[[#This Row],[transaction_hour]],TimeRules[Hour Min],TimeRules[Risk Points],,-1)</f>
        <v>0</v>
      </c>
      <c r="M5328">
        <f>_xlfn.XLOOKUP(FraudData[[#This Row],[foreign_transaction]],ForeignRules[Foreign Transaction],ForeignRules[Risk Points],0)</f>
        <v>0</v>
      </c>
      <c r="N5328">
        <f>_xlfn.XLOOKUP(FraudData[[#This Row],[location_mismatch]],Table10[Location Mismatch],Table10[Risk Points],0)</f>
        <v>0</v>
      </c>
      <c r="O5328">
        <f>_xlfn.XLOOKUP(FraudData[[#This Row],[device_trust_score]],DeviceRules[Device Min],DeviceRules[Risk Points],,-1)</f>
        <v>2</v>
      </c>
      <c r="P5328">
        <f>_xlfn.XLOOKUP(FraudData[[#This Row],[velocity_last_24h]],VelocityRules[Velocity Min],VelocityRules[Risk Points],,-1)</f>
        <v>0</v>
      </c>
      <c r="Q5328">
        <f>_xlfn.XLOOKUP(FraudData[[#This Row],[merchant_category]],MerchantRules[Merchant Category],MerchantRules[Risk Points],0)</f>
        <v>0</v>
      </c>
      <c r="R5328">
        <f>SUM(FraudData[[#This Row],[Amount Risk]:[Merchant Risk]])</f>
        <v>2</v>
      </c>
      <c r="S5328" t="str" cm="1">
        <f t="array" ref="S5328">_xlfn.IFS(FraudData[[#This Row],[Fraud Risk Score]]&gt;=8,"High Risk",FraudData[[#This Row],[Fraud Risk Score]]&gt;=6,"Medium Risk",TRUE,"Low Risk")</f>
        <v>Low Risk</v>
      </c>
    </row>
    <row r="5329" spans="1:19">
      <c r="A5329">
        <v>5328</v>
      </c>
      <c r="B5329">
        <v>30.21</v>
      </c>
      <c r="C5329">
        <v>18</v>
      </c>
      <c r="D5329" t="s">
        <v>47</v>
      </c>
      <c r="E5329">
        <v>1</v>
      </c>
      <c r="F5329">
        <v>0</v>
      </c>
      <c r="G5329">
        <v>84</v>
      </c>
      <c r="H5329">
        <v>1</v>
      </c>
      <c r="I5329">
        <v>50</v>
      </c>
      <c r="J5329">
        <v>0</v>
      </c>
      <c r="K5329">
        <f>_xlfn.XLOOKUP(FraudData[[#This Row],[amount]],AmountRules[Amount Min],AmountRules[Risk Points],,-1)</f>
        <v>0</v>
      </c>
      <c r="L5329">
        <f>_xlfn.XLOOKUP(FraudData[[#This Row],[transaction_hour]],TimeRules[Hour Min],TimeRules[Risk Points],,-1)</f>
        <v>0</v>
      </c>
      <c r="M5329">
        <f>_xlfn.XLOOKUP(FraudData[[#This Row],[foreign_transaction]],ForeignRules[Foreign Transaction],ForeignRules[Risk Points],0)</f>
        <v>3</v>
      </c>
      <c r="N5329">
        <f>_xlfn.XLOOKUP(FraudData[[#This Row],[location_mismatch]],Table10[Location Mismatch],Table10[Risk Points],0)</f>
        <v>0</v>
      </c>
      <c r="O5329">
        <f>_xlfn.XLOOKUP(FraudData[[#This Row],[device_trust_score]],DeviceRules[Device Min],DeviceRules[Risk Points],,-1)</f>
        <v>0</v>
      </c>
      <c r="P5329">
        <f>_xlfn.XLOOKUP(FraudData[[#This Row],[velocity_last_24h]],VelocityRules[Velocity Min],VelocityRules[Risk Points],,-1)</f>
        <v>0</v>
      </c>
      <c r="Q5329">
        <f>_xlfn.XLOOKUP(FraudData[[#This Row],[merchant_category]],MerchantRules[Merchant Category],MerchantRules[Risk Points],0)</f>
        <v>0</v>
      </c>
      <c r="R5329">
        <f>SUM(FraudData[[#This Row],[Amount Risk]:[Merchant Risk]])</f>
        <v>3</v>
      </c>
      <c r="S5329" t="str" cm="1">
        <f t="array" ref="S5329">_xlfn.IFS(FraudData[[#This Row],[Fraud Risk Score]]&gt;=8,"High Risk",FraudData[[#This Row],[Fraud Risk Score]]&gt;=6,"Medium Risk",TRUE,"Low Risk")</f>
        <v>Low Risk</v>
      </c>
    </row>
    <row r="5330" spans="1:19">
      <c r="A5330">
        <v>5329</v>
      </c>
      <c r="B5330">
        <v>104.23</v>
      </c>
      <c r="C5330">
        <v>11</v>
      </c>
      <c r="D5330" t="s">
        <v>50</v>
      </c>
      <c r="E5330">
        <v>0</v>
      </c>
      <c r="F5330">
        <v>0</v>
      </c>
      <c r="G5330">
        <v>61</v>
      </c>
      <c r="H5330">
        <v>2</v>
      </c>
      <c r="I5330">
        <v>36</v>
      </c>
      <c r="J5330">
        <v>0</v>
      </c>
      <c r="K5330">
        <f>_xlfn.XLOOKUP(FraudData[[#This Row],[amount]],AmountRules[Amount Min],AmountRules[Risk Points],,-1)</f>
        <v>0</v>
      </c>
      <c r="L5330">
        <f>_xlfn.XLOOKUP(FraudData[[#This Row],[transaction_hour]],TimeRules[Hour Min],TimeRules[Risk Points],,-1)</f>
        <v>0</v>
      </c>
      <c r="M5330">
        <f>_xlfn.XLOOKUP(FraudData[[#This Row],[foreign_transaction]],ForeignRules[Foreign Transaction],ForeignRules[Risk Points],0)</f>
        <v>0</v>
      </c>
      <c r="N5330">
        <f>_xlfn.XLOOKUP(FraudData[[#This Row],[location_mismatch]],Table10[Location Mismatch],Table10[Risk Points],0)</f>
        <v>0</v>
      </c>
      <c r="O5330">
        <f>_xlfn.XLOOKUP(FraudData[[#This Row],[device_trust_score]],DeviceRules[Device Min],DeviceRules[Risk Points],,-1)</f>
        <v>1</v>
      </c>
      <c r="P5330">
        <f>_xlfn.XLOOKUP(FraudData[[#This Row],[velocity_last_24h]],VelocityRules[Velocity Min],VelocityRules[Risk Points],,-1)</f>
        <v>0</v>
      </c>
      <c r="Q5330">
        <f>_xlfn.XLOOKUP(FraudData[[#This Row],[merchant_category]],MerchantRules[Merchant Category],MerchantRules[Risk Points],0)</f>
        <v>0</v>
      </c>
      <c r="R5330">
        <f>SUM(FraudData[[#This Row],[Amount Risk]:[Merchant Risk]])</f>
        <v>1</v>
      </c>
      <c r="S5330" t="str" cm="1">
        <f t="array" ref="S5330">_xlfn.IFS(FraudData[[#This Row],[Fraud Risk Score]]&gt;=8,"High Risk",FraudData[[#This Row],[Fraud Risk Score]]&gt;=6,"Medium Risk",TRUE,"Low Risk")</f>
        <v>Low Risk</v>
      </c>
    </row>
    <row r="5331" spans="1:19">
      <c r="A5331">
        <v>5330</v>
      </c>
      <c r="B5331">
        <v>128.57</v>
      </c>
      <c r="C5331">
        <v>12</v>
      </c>
      <c r="D5331" t="s">
        <v>50</v>
      </c>
      <c r="E5331">
        <v>1</v>
      </c>
      <c r="F5331">
        <v>0</v>
      </c>
      <c r="G5331">
        <v>68</v>
      </c>
      <c r="H5331">
        <v>2</v>
      </c>
      <c r="I5331">
        <v>19</v>
      </c>
      <c r="J5331">
        <v>0</v>
      </c>
      <c r="K5331">
        <f>_xlfn.XLOOKUP(FraudData[[#This Row],[amount]],AmountRules[Amount Min],AmountRules[Risk Points],,-1)</f>
        <v>0</v>
      </c>
      <c r="L5331">
        <f>_xlfn.XLOOKUP(FraudData[[#This Row],[transaction_hour]],TimeRules[Hour Min],TimeRules[Risk Points],,-1)</f>
        <v>0</v>
      </c>
      <c r="M5331">
        <f>_xlfn.XLOOKUP(FraudData[[#This Row],[foreign_transaction]],ForeignRules[Foreign Transaction],ForeignRules[Risk Points],0)</f>
        <v>3</v>
      </c>
      <c r="N5331">
        <f>_xlfn.XLOOKUP(FraudData[[#This Row],[location_mismatch]],Table10[Location Mismatch],Table10[Risk Points],0)</f>
        <v>0</v>
      </c>
      <c r="O5331">
        <f>_xlfn.XLOOKUP(FraudData[[#This Row],[device_trust_score]],DeviceRules[Device Min],DeviceRules[Risk Points],,-1)</f>
        <v>1</v>
      </c>
      <c r="P5331">
        <f>_xlfn.XLOOKUP(FraudData[[#This Row],[velocity_last_24h]],VelocityRules[Velocity Min],VelocityRules[Risk Points],,-1)</f>
        <v>0</v>
      </c>
      <c r="Q5331">
        <f>_xlfn.XLOOKUP(FraudData[[#This Row],[merchant_category]],MerchantRules[Merchant Category],MerchantRules[Risk Points],0)</f>
        <v>0</v>
      </c>
      <c r="R5331">
        <f>SUM(FraudData[[#This Row],[Amount Risk]:[Merchant Risk]])</f>
        <v>4</v>
      </c>
      <c r="S5331" t="str" cm="1">
        <f t="array" ref="S5331">_xlfn.IFS(FraudData[[#This Row],[Fraud Risk Score]]&gt;=8,"High Risk",FraudData[[#This Row],[Fraud Risk Score]]&gt;=6,"Medium Risk",TRUE,"Low Risk")</f>
        <v>Low Risk</v>
      </c>
    </row>
    <row r="5332" spans="1:19">
      <c r="A5332">
        <v>5331</v>
      </c>
      <c r="B5332">
        <v>53.91</v>
      </c>
      <c r="C5332">
        <v>3</v>
      </c>
      <c r="D5332" t="s">
        <v>48</v>
      </c>
      <c r="E5332">
        <v>0</v>
      </c>
      <c r="F5332">
        <v>0</v>
      </c>
      <c r="G5332">
        <v>46</v>
      </c>
      <c r="H5332">
        <v>2</v>
      </c>
      <c r="I5332">
        <v>35</v>
      </c>
      <c r="J5332">
        <v>0</v>
      </c>
      <c r="K5332">
        <f>_xlfn.XLOOKUP(FraudData[[#This Row],[amount]],AmountRules[Amount Min],AmountRules[Risk Points],,-1)</f>
        <v>0</v>
      </c>
      <c r="L5332">
        <f>_xlfn.XLOOKUP(FraudData[[#This Row],[transaction_hour]],TimeRules[Hour Min],TimeRules[Risk Points],,-1)</f>
        <v>3</v>
      </c>
      <c r="M5332">
        <f>_xlfn.XLOOKUP(FraudData[[#This Row],[foreign_transaction]],ForeignRules[Foreign Transaction],ForeignRules[Risk Points],0)</f>
        <v>0</v>
      </c>
      <c r="N5332">
        <f>_xlfn.XLOOKUP(FraudData[[#This Row],[location_mismatch]],Table10[Location Mismatch],Table10[Risk Points],0)</f>
        <v>0</v>
      </c>
      <c r="O5332">
        <f>_xlfn.XLOOKUP(FraudData[[#This Row],[device_trust_score]],DeviceRules[Device Min],DeviceRules[Risk Points],,-1)</f>
        <v>2</v>
      </c>
      <c r="P5332">
        <f>_xlfn.XLOOKUP(FraudData[[#This Row],[velocity_last_24h]],VelocityRules[Velocity Min],VelocityRules[Risk Points],,-1)</f>
        <v>0</v>
      </c>
      <c r="Q5332">
        <f>_xlfn.XLOOKUP(FraudData[[#This Row],[merchant_category]],MerchantRules[Merchant Category],MerchantRules[Risk Points],0)</f>
        <v>0</v>
      </c>
      <c r="R5332">
        <f>SUM(FraudData[[#This Row],[Amount Risk]:[Merchant Risk]])</f>
        <v>5</v>
      </c>
      <c r="S5332" t="str" cm="1">
        <f t="array" ref="S5332">_xlfn.IFS(FraudData[[#This Row],[Fraud Risk Score]]&gt;=8,"High Risk",FraudData[[#This Row],[Fraud Risk Score]]&gt;=6,"Medium Risk",TRUE,"Low Risk")</f>
        <v>Low Risk</v>
      </c>
    </row>
    <row r="5333" spans="1:19">
      <c r="A5333">
        <v>5332</v>
      </c>
      <c r="B5333">
        <v>68.48</v>
      </c>
      <c r="C5333">
        <v>9</v>
      </c>
      <c r="D5333" t="s">
        <v>47</v>
      </c>
      <c r="E5333">
        <v>0</v>
      </c>
      <c r="F5333">
        <v>0</v>
      </c>
      <c r="G5333">
        <v>90</v>
      </c>
      <c r="H5333">
        <v>2</v>
      </c>
      <c r="I5333">
        <v>31</v>
      </c>
      <c r="J5333">
        <v>0</v>
      </c>
      <c r="K5333">
        <f>_xlfn.XLOOKUP(FraudData[[#This Row],[amount]],AmountRules[Amount Min],AmountRules[Risk Points],,-1)</f>
        <v>0</v>
      </c>
      <c r="L5333">
        <f>_xlfn.XLOOKUP(FraudData[[#This Row],[transaction_hour]],TimeRules[Hour Min],TimeRules[Risk Points],,-1)</f>
        <v>0</v>
      </c>
      <c r="M5333">
        <f>_xlfn.XLOOKUP(FraudData[[#This Row],[foreign_transaction]],ForeignRules[Foreign Transaction],ForeignRules[Risk Points],0)</f>
        <v>0</v>
      </c>
      <c r="N5333">
        <f>_xlfn.XLOOKUP(FraudData[[#This Row],[location_mismatch]],Table10[Location Mismatch],Table10[Risk Points],0)</f>
        <v>0</v>
      </c>
      <c r="O5333">
        <f>_xlfn.XLOOKUP(FraudData[[#This Row],[device_trust_score]],DeviceRules[Device Min],DeviceRules[Risk Points],,-1)</f>
        <v>0</v>
      </c>
      <c r="P5333">
        <f>_xlfn.XLOOKUP(FraudData[[#This Row],[velocity_last_24h]],VelocityRules[Velocity Min],VelocityRules[Risk Points],,-1)</f>
        <v>0</v>
      </c>
      <c r="Q5333">
        <f>_xlfn.XLOOKUP(FraudData[[#This Row],[merchant_category]],MerchantRules[Merchant Category],MerchantRules[Risk Points],0)</f>
        <v>0</v>
      </c>
      <c r="R5333">
        <f>SUM(FraudData[[#This Row],[Amount Risk]:[Merchant Risk]])</f>
        <v>0</v>
      </c>
      <c r="S5333" t="str" cm="1">
        <f t="array" ref="S5333">_xlfn.IFS(FraudData[[#This Row],[Fraud Risk Score]]&gt;=8,"High Risk",FraudData[[#This Row],[Fraud Risk Score]]&gt;=6,"Medium Risk",TRUE,"Low Risk")</f>
        <v>Low Risk</v>
      </c>
    </row>
    <row r="5334" spans="1:19">
      <c r="A5334">
        <v>5333</v>
      </c>
      <c r="B5334">
        <v>16.38</v>
      </c>
      <c r="C5334">
        <v>20</v>
      </c>
      <c r="D5334" t="s">
        <v>46</v>
      </c>
      <c r="E5334">
        <v>0</v>
      </c>
      <c r="F5334">
        <v>0</v>
      </c>
      <c r="G5334">
        <v>67</v>
      </c>
      <c r="H5334">
        <v>3</v>
      </c>
      <c r="I5334">
        <v>22</v>
      </c>
      <c r="J5334">
        <v>0</v>
      </c>
      <c r="K5334">
        <f>_xlfn.XLOOKUP(FraudData[[#This Row],[amount]],AmountRules[Amount Min],AmountRules[Risk Points],,-1)</f>
        <v>0</v>
      </c>
      <c r="L5334">
        <f>_xlfn.XLOOKUP(FraudData[[#This Row],[transaction_hour]],TimeRules[Hour Min],TimeRules[Risk Points],,-1)</f>
        <v>0</v>
      </c>
      <c r="M5334">
        <f>_xlfn.XLOOKUP(FraudData[[#This Row],[foreign_transaction]],ForeignRules[Foreign Transaction],ForeignRules[Risk Points],0)</f>
        <v>0</v>
      </c>
      <c r="N5334">
        <f>_xlfn.XLOOKUP(FraudData[[#This Row],[location_mismatch]],Table10[Location Mismatch],Table10[Risk Points],0)</f>
        <v>0</v>
      </c>
      <c r="O5334">
        <f>_xlfn.XLOOKUP(FraudData[[#This Row],[device_trust_score]],DeviceRules[Device Min],DeviceRules[Risk Points],,-1)</f>
        <v>1</v>
      </c>
      <c r="P5334">
        <f>_xlfn.XLOOKUP(FraudData[[#This Row],[velocity_last_24h]],VelocityRules[Velocity Min],VelocityRules[Risk Points],,-1)</f>
        <v>0</v>
      </c>
      <c r="Q5334">
        <f>_xlfn.XLOOKUP(FraudData[[#This Row],[merchant_category]],MerchantRules[Merchant Category],MerchantRules[Risk Points],0)</f>
        <v>0</v>
      </c>
      <c r="R5334">
        <f>SUM(FraudData[[#This Row],[Amount Risk]:[Merchant Risk]])</f>
        <v>1</v>
      </c>
      <c r="S5334" t="str" cm="1">
        <f t="array" ref="S5334">_xlfn.IFS(FraudData[[#This Row],[Fraud Risk Score]]&gt;=8,"High Risk",FraudData[[#This Row],[Fraud Risk Score]]&gt;=6,"Medium Risk",TRUE,"Low Risk")</f>
        <v>Low Risk</v>
      </c>
    </row>
    <row r="5335" spans="1:19">
      <c r="A5335">
        <v>5334</v>
      </c>
      <c r="B5335">
        <v>65.03</v>
      </c>
      <c r="C5335">
        <v>6</v>
      </c>
      <c r="D5335" t="s">
        <v>48</v>
      </c>
      <c r="E5335">
        <v>0</v>
      </c>
      <c r="F5335">
        <v>1</v>
      </c>
      <c r="G5335">
        <v>99</v>
      </c>
      <c r="H5335">
        <v>2</v>
      </c>
      <c r="I5335">
        <v>35</v>
      </c>
      <c r="J5335">
        <v>0</v>
      </c>
      <c r="K5335">
        <f>_xlfn.XLOOKUP(FraudData[[#This Row],[amount]],AmountRules[Amount Min],AmountRules[Risk Points],,-1)</f>
        <v>0</v>
      </c>
      <c r="L5335">
        <f>_xlfn.XLOOKUP(FraudData[[#This Row],[transaction_hour]],TimeRules[Hour Min],TimeRules[Risk Points],,-1)</f>
        <v>0</v>
      </c>
      <c r="M5335">
        <f>_xlfn.XLOOKUP(FraudData[[#This Row],[foreign_transaction]],ForeignRules[Foreign Transaction],ForeignRules[Risk Points],0)</f>
        <v>0</v>
      </c>
      <c r="N5335">
        <f>_xlfn.XLOOKUP(FraudData[[#This Row],[location_mismatch]],Table10[Location Mismatch],Table10[Risk Points],0)</f>
        <v>3</v>
      </c>
      <c r="O5335">
        <f>_xlfn.XLOOKUP(FraudData[[#This Row],[device_trust_score]],DeviceRules[Device Min],DeviceRules[Risk Points],,-1)</f>
        <v>0</v>
      </c>
      <c r="P5335">
        <f>_xlfn.XLOOKUP(FraudData[[#This Row],[velocity_last_24h]],VelocityRules[Velocity Min],VelocityRules[Risk Points],,-1)</f>
        <v>0</v>
      </c>
      <c r="Q5335">
        <f>_xlfn.XLOOKUP(FraudData[[#This Row],[merchant_category]],MerchantRules[Merchant Category],MerchantRules[Risk Points],0)</f>
        <v>0</v>
      </c>
      <c r="R5335">
        <f>SUM(FraudData[[#This Row],[Amount Risk]:[Merchant Risk]])</f>
        <v>3</v>
      </c>
      <c r="S5335" t="str" cm="1">
        <f t="array" ref="S5335">_xlfn.IFS(FraudData[[#This Row],[Fraud Risk Score]]&gt;=8,"High Risk",FraudData[[#This Row],[Fraud Risk Score]]&gt;=6,"Medium Risk",TRUE,"Low Risk")</f>
        <v>Low Risk</v>
      </c>
    </row>
    <row r="5336" spans="1:19">
      <c r="A5336">
        <v>5335</v>
      </c>
      <c r="B5336">
        <v>611.63</v>
      </c>
      <c r="C5336">
        <v>4</v>
      </c>
      <c r="D5336" t="s">
        <v>50</v>
      </c>
      <c r="E5336">
        <v>0</v>
      </c>
      <c r="F5336">
        <v>0</v>
      </c>
      <c r="G5336">
        <v>45</v>
      </c>
      <c r="H5336">
        <v>0</v>
      </c>
      <c r="I5336">
        <v>62</v>
      </c>
      <c r="J5336">
        <v>0</v>
      </c>
      <c r="K5336">
        <f>_xlfn.XLOOKUP(FraudData[[#This Row],[amount]],AmountRules[Amount Min],AmountRules[Risk Points],,-1)</f>
        <v>1</v>
      </c>
      <c r="L5336">
        <f>_xlfn.XLOOKUP(FraudData[[#This Row],[transaction_hour]],TimeRules[Hour Min],TimeRules[Risk Points],,-1)</f>
        <v>0</v>
      </c>
      <c r="M5336">
        <f>_xlfn.XLOOKUP(FraudData[[#This Row],[foreign_transaction]],ForeignRules[Foreign Transaction],ForeignRules[Risk Points],0)</f>
        <v>0</v>
      </c>
      <c r="N5336">
        <f>_xlfn.XLOOKUP(FraudData[[#This Row],[location_mismatch]],Table10[Location Mismatch],Table10[Risk Points],0)</f>
        <v>0</v>
      </c>
      <c r="O5336">
        <f>_xlfn.XLOOKUP(FraudData[[#This Row],[device_trust_score]],DeviceRules[Device Min],DeviceRules[Risk Points],,-1)</f>
        <v>2</v>
      </c>
      <c r="P5336">
        <f>_xlfn.XLOOKUP(FraudData[[#This Row],[velocity_last_24h]],VelocityRules[Velocity Min],VelocityRules[Risk Points],,-1)</f>
        <v>0</v>
      </c>
      <c r="Q5336">
        <f>_xlfn.XLOOKUP(FraudData[[#This Row],[merchant_category]],MerchantRules[Merchant Category],MerchantRules[Risk Points],0)</f>
        <v>0</v>
      </c>
      <c r="R5336">
        <f>SUM(FraudData[[#This Row],[Amount Risk]:[Merchant Risk]])</f>
        <v>3</v>
      </c>
      <c r="S5336" t="str" cm="1">
        <f t="array" ref="S5336">_xlfn.IFS(FraudData[[#This Row],[Fraud Risk Score]]&gt;=8,"High Risk",FraudData[[#This Row],[Fraud Risk Score]]&gt;=6,"Medium Risk",TRUE,"Low Risk")</f>
        <v>Low Risk</v>
      </c>
    </row>
    <row r="5337" spans="1:19">
      <c r="A5337">
        <v>5336</v>
      </c>
      <c r="B5337">
        <v>521.12</v>
      </c>
      <c r="C5337">
        <v>16</v>
      </c>
      <c r="D5337" t="s">
        <v>48</v>
      </c>
      <c r="E5337">
        <v>0</v>
      </c>
      <c r="F5337">
        <v>0</v>
      </c>
      <c r="G5337">
        <v>57</v>
      </c>
      <c r="H5337">
        <v>2</v>
      </c>
      <c r="I5337">
        <v>68</v>
      </c>
      <c r="J5337">
        <v>0</v>
      </c>
      <c r="K5337">
        <f>_xlfn.XLOOKUP(FraudData[[#This Row],[amount]],AmountRules[Amount Min],AmountRules[Risk Points],,-1)</f>
        <v>1</v>
      </c>
      <c r="L5337">
        <f>_xlfn.XLOOKUP(FraudData[[#This Row],[transaction_hour]],TimeRules[Hour Min],TimeRules[Risk Points],,-1)</f>
        <v>0</v>
      </c>
      <c r="M5337">
        <f>_xlfn.XLOOKUP(FraudData[[#This Row],[foreign_transaction]],ForeignRules[Foreign Transaction],ForeignRules[Risk Points],0)</f>
        <v>0</v>
      </c>
      <c r="N5337">
        <f>_xlfn.XLOOKUP(FraudData[[#This Row],[location_mismatch]],Table10[Location Mismatch],Table10[Risk Points],0)</f>
        <v>0</v>
      </c>
      <c r="O5337">
        <f>_xlfn.XLOOKUP(FraudData[[#This Row],[device_trust_score]],DeviceRules[Device Min],DeviceRules[Risk Points],,-1)</f>
        <v>1</v>
      </c>
      <c r="P5337">
        <f>_xlfn.XLOOKUP(FraudData[[#This Row],[velocity_last_24h]],VelocityRules[Velocity Min],VelocityRules[Risk Points],,-1)</f>
        <v>0</v>
      </c>
      <c r="Q5337">
        <f>_xlfn.XLOOKUP(FraudData[[#This Row],[merchant_category]],MerchantRules[Merchant Category],MerchantRules[Risk Points],0)</f>
        <v>0</v>
      </c>
      <c r="R5337">
        <f>SUM(FraudData[[#This Row],[Amount Risk]:[Merchant Risk]])</f>
        <v>2</v>
      </c>
      <c r="S5337" t="str" cm="1">
        <f t="array" ref="S5337">_xlfn.IFS(FraudData[[#This Row],[Fraud Risk Score]]&gt;=8,"High Risk",FraudData[[#This Row],[Fraud Risk Score]]&gt;=6,"Medium Risk",TRUE,"Low Risk")</f>
        <v>Low Risk</v>
      </c>
    </row>
    <row r="5338" spans="1:19">
      <c r="A5338">
        <v>5337</v>
      </c>
      <c r="B5338">
        <v>73.400000000000006</v>
      </c>
      <c r="C5338">
        <v>17</v>
      </c>
      <c r="D5338" t="s">
        <v>46</v>
      </c>
      <c r="E5338">
        <v>0</v>
      </c>
      <c r="F5338">
        <v>0</v>
      </c>
      <c r="G5338">
        <v>41</v>
      </c>
      <c r="H5338">
        <v>3</v>
      </c>
      <c r="I5338">
        <v>32</v>
      </c>
      <c r="J5338">
        <v>0</v>
      </c>
      <c r="K5338">
        <f>_xlfn.XLOOKUP(FraudData[[#This Row],[amount]],AmountRules[Amount Min],AmountRules[Risk Points],,-1)</f>
        <v>0</v>
      </c>
      <c r="L5338">
        <f>_xlfn.XLOOKUP(FraudData[[#This Row],[transaction_hour]],TimeRules[Hour Min],TimeRules[Risk Points],,-1)</f>
        <v>0</v>
      </c>
      <c r="M5338">
        <f>_xlfn.XLOOKUP(FraudData[[#This Row],[foreign_transaction]],ForeignRules[Foreign Transaction],ForeignRules[Risk Points],0)</f>
        <v>0</v>
      </c>
      <c r="N5338">
        <f>_xlfn.XLOOKUP(FraudData[[#This Row],[location_mismatch]],Table10[Location Mismatch],Table10[Risk Points],0)</f>
        <v>0</v>
      </c>
      <c r="O5338">
        <f>_xlfn.XLOOKUP(FraudData[[#This Row],[device_trust_score]],DeviceRules[Device Min],DeviceRules[Risk Points],,-1)</f>
        <v>2</v>
      </c>
      <c r="P5338">
        <f>_xlfn.XLOOKUP(FraudData[[#This Row],[velocity_last_24h]],VelocityRules[Velocity Min],VelocityRules[Risk Points],,-1)</f>
        <v>0</v>
      </c>
      <c r="Q5338">
        <f>_xlfn.XLOOKUP(FraudData[[#This Row],[merchant_category]],MerchantRules[Merchant Category],MerchantRules[Risk Points],0)</f>
        <v>0</v>
      </c>
      <c r="R5338">
        <f>SUM(FraudData[[#This Row],[Amount Risk]:[Merchant Risk]])</f>
        <v>2</v>
      </c>
      <c r="S5338" t="str" cm="1">
        <f t="array" ref="S5338">_xlfn.IFS(FraudData[[#This Row],[Fraud Risk Score]]&gt;=8,"High Risk",FraudData[[#This Row],[Fraud Risk Score]]&gt;=6,"Medium Risk",TRUE,"Low Risk")</f>
        <v>Low Risk</v>
      </c>
    </row>
    <row r="5339" spans="1:19">
      <c r="A5339">
        <v>5338</v>
      </c>
      <c r="B5339">
        <v>152.27000000000001</v>
      </c>
      <c r="C5339">
        <v>10</v>
      </c>
      <c r="D5339" t="s">
        <v>49</v>
      </c>
      <c r="E5339">
        <v>0</v>
      </c>
      <c r="F5339">
        <v>0</v>
      </c>
      <c r="G5339">
        <v>60</v>
      </c>
      <c r="H5339">
        <v>4</v>
      </c>
      <c r="I5339">
        <v>40</v>
      </c>
      <c r="J5339">
        <v>0</v>
      </c>
      <c r="K5339">
        <f>_xlfn.XLOOKUP(FraudData[[#This Row],[amount]],AmountRules[Amount Min],AmountRules[Risk Points],,-1)</f>
        <v>0</v>
      </c>
      <c r="L5339">
        <f>_xlfn.XLOOKUP(FraudData[[#This Row],[transaction_hour]],TimeRules[Hour Min],TimeRules[Risk Points],,-1)</f>
        <v>0</v>
      </c>
      <c r="M5339">
        <f>_xlfn.XLOOKUP(FraudData[[#This Row],[foreign_transaction]],ForeignRules[Foreign Transaction],ForeignRules[Risk Points],0)</f>
        <v>0</v>
      </c>
      <c r="N5339">
        <f>_xlfn.XLOOKUP(FraudData[[#This Row],[location_mismatch]],Table10[Location Mismatch],Table10[Risk Points],0)</f>
        <v>0</v>
      </c>
      <c r="O5339">
        <f>_xlfn.XLOOKUP(FraudData[[#This Row],[device_trust_score]],DeviceRules[Device Min],DeviceRules[Risk Points],,-1)</f>
        <v>1</v>
      </c>
      <c r="P5339">
        <f>_xlfn.XLOOKUP(FraudData[[#This Row],[velocity_last_24h]],VelocityRules[Velocity Min],VelocityRules[Risk Points],,-1)</f>
        <v>0</v>
      </c>
      <c r="Q5339">
        <f>_xlfn.XLOOKUP(FraudData[[#This Row],[merchant_category]],MerchantRules[Merchant Category],MerchantRules[Risk Points],0)</f>
        <v>1</v>
      </c>
      <c r="R5339">
        <f>SUM(FraudData[[#This Row],[Amount Risk]:[Merchant Risk]])</f>
        <v>2</v>
      </c>
      <c r="S5339" t="str" cm="1">
        <f t="array" ref="S5339">_xlfn.IFS(FraudData[[#This Row],[Fraud Risk Score]]&gt;=8,"High Risk",FraudData[[#This Row],[Fraud Risk Score]]&gt;=6,"Medium Risk",TRUE,"Low Risk")</f>
        <v>Low Risk</v>
      </c>
    </row>
    <row r="5340" spans="1:19">
      <c r="A5340">
        <v>5339</v>
      </c>
      <c r="B5340">
        <v>432.62</v>
      </c>
      <c r="C5340">
        <v>14</v>
      </c>
      <c r="D5340" t="s">
        <v>49</v>
      </c>
      <c r="E5340">
        <v>0</v>
      </c>
      <c r="F5340">
        <v>0</v>
      </c>
      <c r="G5340">
        <v>38</v>
      </c>
      <c r="H5340">
        <v>2</v>
      </c>
      <c r="I5340">
        <v>67</v>
      </c>
      <c r="J5340">
        <v>0</v>
      </c>
      <c r="K5340">
        <f>_xlfn.XLOOKUP(FraudData[[#This Row],[amount]],AmountRules[Amount Min],AmountRules[Risk Points],,-1)</f>
        <v>0</v>
      </c>
      <c r="L5340">
        <f>_xlfn.XLOOKUP(FraudData[[#This Row],[transaction_hour]],TimeRules[Hour Min],TimeRules[Risk Points],,-1)</f>
        <v>0</v>
      </c>
      <c r="M5340">
        <f>_xlfn.XLOOKUP(FraudData[[#This Row],[foreign_transaction]],ForeignRules[Foreign Transaction],ForeignRules[Risk Points],0)</f>
        <v>0</v>
      </c>
      <c r="N5340">
        <f>_xlfn.XLOOKUP(FraudData[[#This Row],[location_mismatch]],Table10[Location Mismatch],Table10[Risk Points],0)</f>
        <v>0</v>
      </c>
      <c r="O5340">
        <f>_xlfn.XLOOKUP(FraudData[[#This Row],[device_trust_score]],DeviceRules[Device Min],DeviceRules[Risk Points],,-1)</f>
        <v>2</v>
      </c>
      <c r="P5340">
        <f>_xlfn.XLOOKUP(FraudData[[#This Row],[velocity_last_24h]],VelocityRules[Velocity Min],VelocityRules[Risk Points],,-1)</f>
        <v>0</v>
      </c>
      <c r="Q5340">
        <f>_xlfn.XLOOKUP(FraudData[[#This Row],[merchant_category]],MerchantRules[Merchant Category],MerchantRules[Risk Points],0)</f>
        <v>1</v>
      </c>
      <c r="R5340">
        <f>SUM(FraudData[[#This Row],[Amount Risk]:[Merchant Risk]])</f>
        <v>3</v>
      </c>
      <c r="S5340" t="str" cm="1">
        <f t="array" ref="S5340">_xlfn.IFS(FraudData[[#This Row],[Fraud Risk Score]]&gt;=8,"High Risk",FraudData[[#This Row],[Fraud Risk Score]]&gt;=6,"Medium Risk",TRUE,"Low Risk")</f>
        <v>Low Risk</v>
      </c>
    </row>
    <row r="5341" spans="1:19">
      <c r="A5341">
        <v>5340</v>
      </c>
      <c r="B5341">
        <v>1.1200000000000001</v>
      </c>
      <c r="C5341">
        <v>20</v>
      </c>
      <c r="D5341" t="s">
        <v>46</v>
      </c>
      <c r="E5341">
        <v>0</v>
      </c>
      <c r="F5341">
        <v>0</v>
      </c>
      <c r="G5341">
        <v>61</v>
      </c>
      <c r="H5341">
        <v>2</v>
      </c>
      <c r="I5341">
        <v>21</v>
      </c>
      <c r="J5341">
        <v>0</v>
      </c>
      <c r="K5341">
        <f>_xlfn.XLOOKUP(FraudData[[#This Row],[amount]],AmountRules[Amount Min],AmountRules[Risk Points],,-1)</f>
        <v>0</v>
      </c>
      <c r="L5341">
        <f>_xlfn.XLOOKUP(FraudData[[#This Row],[transaction_hour]],TimeRules[Hour Min],TimeRules[Risk Points],,-1)</f>
        <v>0</v>
      </c>
      <c r="M5341">
        <f>_xlfn.XLOOKUP(FraudData[[#This Row],[foreign_transaction]],ForeignRules[Foreign Transaction],ForeignRules[Risk Points],0)</f>
        <v>0</v>
      </c>
      <c r="N5341">
        <f>_xlfn.XLOOKUP(FraudData[[#This Row],[location_mismatch]],Table10[Location Mismatch],Table10[Risk Points],0)</f>
        <v>0</v>
      </c>
      <c r="O5341">
        <f>_xlfn.XLOOKUP(FraudData[[#This Row],[device_trust_score]],DeviceRules[Device Min],DeviceRules[Risk Points],,-1)</f>
        <v>1</v>
      </c>
      <c r="P5341">
        <f>_xlfn.XLOOKUP(FraudData[[#This Row],[velocity_last_24h]],VelocityRules[Velocity Min],VelocityRules[Risk Points],,-1)</f>
        <v>0</v>
      </c>
      <c r="Q5341">
        <f>_xlfn.XLOOKUP(FraudData[[#This Row],[merchant_category]],MerchantRules[Merchant Category],MerchantRules[Risk Points],0)</f>
        <v>0</v>
      </c>
      <c r="R5341">
        <f>SUM(FraudData[[#This Row],[Amount Risk]:[Merchant Risk]])</f>
        <v>1</v>
      </c>
      <c r="S5341" t="str" cm="1">
        <f t="array" ref="S5341">_xlfn.IFS(FraudData[[#This Row],[Fraud Risk Score]]&gt;=8,"High Risk",FraudData[[#This Row],[Fraud Risk Score]]&gt;=6,"Medium Risk",TRUE,"Low Risk")</f>
        <v>Low Risk</v>
      </c>
    </row>
    <row r="5342" spans="1:19">
      <c r="A5342">
        <v>5341</v>
      </c>
      <c r="B5342">
        <v>299.58</v>
      </c>
      <c r="C5342">
        <v>21</v>
      </c>
      <c r="D5342" t="s">
        <v>47</v>
      </c>
      <c r="E5342">
        <v>0</v>
      </c>
      <c r="F5342">
        <v>0</v>
      </c>
      <c r="G5342">
        <v>55</v>
      </c>
      <c r="H5342">
        <v>3</v>
      </c>
      <c r="I5342">
        <v>51</v>
      </c>
      <c r="J5342">
        <v>0</v>
      </c>
      <c r="K5342">
        <f>_xlfn.XLOOKUP(FraudData[[#This Row],[amount]],AmountRules[Amount Min],AmountRules[Risk Points],,-1)</f>
        <v>0</v>
      </c>
      <c r="L5342">
        <f>_xlfn.XLOOKUP(FraudData[[#This Row],[transaction_hour]],TimeRules[Hour Min],TimeRules[Risk Points],,-1)</f>
        <v>0</v>
      </c>
      <c r="M5342">
        <f>_xlfn.XLOOKUP(FraudData[[#This Row],[foreign_transaction]],ForeignRules[Foreign Transaction],ForeignRules[Risk Points],0)</f>
        <v>0</v>
      </c>
      <c r="N5342">
        <f>_xlfn.XLOOKUP(FraudData[[#This Row],[location_mismatch]],Table10[Location Mismatch],Table10[Risk Points],0)</f>
        <v>0</v>
      </c>
      <c r="O5342">
        <f>_xlfn.XLOOKUP(FraudData[[#This Row],[device_trust_score]],DeviceRules[Device Min],DeviceRules[Risk Points],,-1)</f>
        <v>1</v>
      </c>
      <c r="P5342">
        <f>_xlfn.XLOOKUP(FraudData[[#This Row],[velocity_last_24h]],VelocityRules[Velocity Min],VelocityRules[Risk Points],,-1)</f>
        <v>0</v>
      </c>
      <c r="Q5342">
        <f>_xlfn.XLOOKUP(FraudData[[#This Row],[merchant_category]],MerchantRules[Merchant Category],MerchantRules[Risk Points],0)</f>
        <v>0</v>
      </c>
      <c r="R5342">
        <f>SUM(FraudData[[#This Row],[Amount Risk]:[Merchant Risk]])</f>
        <v>1</v>
      </c>
      <c r="S5342" t="str" cm="1">
        <f t="array" ref="S5342">_xlfn.IFS(FraudData[[#This Row],[Fraud Risk Score]]&gt;=8,"High Risk",FraudData[[#This Row],[Fraud Risk Score]]&gt;=6,"Medium Risk",TRUE,"Low Risk")</f>
        <v>Low Risk</v>
      </c>
    </row>
    <row r="5343" spans="1:19">
      <c r="A5343">
        <v>5342</v>
      </c>
      <c r="B5343">
        <v>533.46</v>
      </c>
      <c r="C5343">
        <v>6</v>
      </c>
      <c r="D5343" t="s">
        <v>48</v>
      </c>
      <c r="E5343">
        <v>0</v>
      </c>
      <c r="F5343">
        <v>0</v>
      </c>
      <c r="G5343">
        <v>28</v>
      </c>
      <c r="H5343">
        <v>4</v>
      </c>
      <c r="I5343">
        <v>41</v>
      </c>
      <c r="J5343">
        <v>0</v>
      </c>
      <c r="K5343">
        <f>_xlfn.XLOOKUP(FraudData[[#This Row],[amount]],AmountRules[Amount Min],AmountRules[Risk Points],,-1)</f>
        <v>1</v>
      </c>
      <c r="L5343">
        <f>_xlfn.XLOOKUP(FraudData[[#This Row],[transaction_hour]],TimeRules[Hour Min],TimeRules[Risk Points],,-1)</f>
        <v>0</v>
      </c>
      <c r="M5343">
        <f>_xlfn.XLOOKUP(FraudData[[#This Row],[foreign_transaction]],ForeignRules[Foreign Transaction],ForeignRules[Risk Points],0)</f>
        <v>0</v>
      </c>
      <c r="N5343">
        <f>_xlfn.XLOOKUP(FraudData[[#This Row],[location_mismatch]],Table10[Location Mismatch],Table10[Risk Points],0)</f>
        <v>0</v>
      </c>
      <c r="O5343">
        <f>_xlfn.XLOOKUP(FraudData[[#This Row],[device_trust_score]],DeviceRules[Device Min],DeviceRules[Risk Points],,-1)</f>
        <v>3</v>
      </c>
      <c r="P5343">
        <f>_xlfn.XLOOKUP(FraudData[[#This Row],[velocity_last_24h]],VelocityRules[Velocity Min],VelocityRules[Risk Points],,-1)</f>
        <v>0</v>
      </c>
      <c r="Q5343">
        <f>_xlfn.XLOOKUP(FraudData[[#This Row],[merchant_category]],MerchantRules[Merchant Category],MerchantRules[Risk Points],0)</f>
        <v>0</v>
      </c>
      <c r="R5343">
        <f>SUM(FraudData[[#This Row],[Amount Risk]:[Merchant Risk]])</f>
        <v>4</v>
      </c>
      <c r="S5343" t="str" cm="1">
        <f t="array" ref="S5343">_xlfn.IFS(FraudData[[#This Row],[Fraud Risk Score]]&gt;=8,"High Risk",FraudData[[#This Row],[Fraud Risk Score]]&gt;=6,"Medium Risk",TRUE,"Low Risk")</f>
        <v>Low Risk</v>
      </c>
    </row>
    <row r="5344" spans="1:19">
      <c r="A5344">
        <v>5343</v>
      </c>
      <c r="B5344">
        <v>17.239999999999998</v>
      </c>
      <c r="C5344">
        <v>17</v>
      </c>
      <c r="D5344" t="s">
        <v>46</v>
      </c>
      <c r="E5344">
        <v>1</v>
      </c>
      <c r="F5344">
        <v>1</v>
      </c>
      <c r="G5344">
        <v>30</v>
      </c>
      <c r="H5344">
        <v>2</v>
      </c>
      <c r="I5344">
        <v>29</v>
      </c>
      <c r="J5344">
        <v>1</v>
      </c>
      <c r="K5344">
        <f>_xlfn.XLOOKUP(FraudData[[#This Row],[amount]],AmountRules[Amount Min],AmountRules[Risk Points],,-1)</f>
        <v>0</v>
      </c>
      <c r="L5344">
        <f>_xlfn.XLOOKUP(FraudData[[#This Row],[transaction_hour]],TimeRules[Hour Min],TimeRules[Risk Points],,-1)</f>
        <v>0</v>
      </c>
      <c r="M5344">
        <f>_xlfn.XLOOKUP(FraudData[[#This Row],[foreign_transaction]],ForeignRules[Foreign Transaction],ForeignRules[Risk Points],0)</f>
        <v>3</v>
      </c>
      <c r="N5344">
        <f>_xlfn.XLOOKUP(FraudData[[#This Row],[location_mismatch]],Table10[Location Mismatch],Table10[Risk Points],0)</f>
        <v>3</v>
      </c>
      <c r="O5344">
        <f>_xlfn.XLOOKUP(FraudData[[#This Row],[device_trust_score]],DeviceRules[Device Min],DeviceRules[Risk Points],,-1)</f>
        <v>2</v>
      </c>
      <c r="P5344">
        <f>_xlfn.XLOOKUP(FraudData[[#This Row],[velocity_last_24h]],VelocityRules[Velocity Min],VelocityRules[Risk Points],,-1)</f>
        <v>0</v>
      </c>
      <c r="Q5344">
        <f>_xlfn.XLOOKUP(FraudData[[#This Row],[merchant_category]],MerchantRules[Merchant Category],MerchantRules[Risk Points],0)</f>
        <v>0</v>
      </c>
      <c r="R5344">
        <f>SUM(FraudData[[#This Row],[Amount Risk]:[Merchant Risk]])</f>
        <v>8</v>
      </c>
      <c r="S5344" t="str" cm="1">
        <f t="array" ref="S5344">_xlfn.IFS(FraudData[[#This Row],[Fraud Risk Score]]&gt;=8,"High Risk",FraudData[[#This Row],[Fraud Risk Score]]&gt;=6,"Medium Risk",TRUE,"Low Risk")</f>
        <v>High Risk</v>
      </c>
    </row>
    <row r="5345" spans="1:19">
      <c r="A5345">
        <v>5344</v>
      </c>
      <c r="B5345">
        <v>31.69</v>
      </c>
      <c r="C5345">
        <v>5</v>
      </c>
      <c r="D5345" t="s">
        <v>49</v>
      </c>
      <c r="E5345">
        <v>0</v>
      </c>
      <c r="F5345">
        <v>0</v>
      </c>
      <c r="G5345">
        <v>74</v>
      </c>
      <c r="H5345">
        <v>1</v>
      </c>
      <c r="I5345">
        <v>46</v>
      </c>
      <c r="J5345">
        <v>0</v>
      </c>
      <c r="K5345">
        <f>_xlfn.XLOOKUP(FraudData[[#This Row],[amount]],AmountRules[Amount Min],AmountRules[Risk Points],,-1)</f>
        <v>0</v>
      </c>
      <c r="L5345">
        <f>_xlfn.XLOOKUP(FraudData[[#This Row],[transaction_hour]],TimeRules[Hour Min],TimeRules[Risk Points],,-1)</f>
        <v>0</v>
      </c>
      <c r="M5345">
        <f>_xlfn.XLOOKUP(FraudData[[#This Row],[foreign_transaction]],ForeignRules[Foreign Transaction],ForeignRules[Risk Points],0)</f>
        <v>0</v>
      </c>
      <c r="N5345">
        <f>_xlfn.XLOOKUP(FraudData[[#This Row],[location_mismatch]],Table10[Location Mismatch],Table10[Risk Points],0)</f>
        <v>0</v>
      </c>
      <c r="O5345">
        <f>_xlfn.XLOOKUP(FraudData[[#This Row],[device_trust_score]],DeviceRules[Device Min],DeviceRules[Risk Points],,-1)</f>
        <v>0</v>
      </c>
      <c r="P5345">
        <f>_xlfn.XLOOKUP(FraudData[[#This Row],[velocity_last_24h]],VelocityRules[Velocity Min],VelocityRules[Risk Points],,-1)</f>
        <v>0</v>
      </c>
      <c r="Q5345">
        <f>_xlfn.XLOOKUP(FraudData[[#This Row],[merchant_category]],MerchantRules[Merchant Category],MerchantRules[Risk Points],0)</f>
        <v>1</v>
      </c>
      <c r="R5345">
        <f>SUM(FraudData[[#This Row],[Amount Risk]:[Merchant Risk]])</f>
        <v>1</v>
      </c>
      <c r="S5345" t="str" cm="1">
        <f t="array" ref="S5345">_xlfn.IFS(FraudData[[#This Row],[Fraud Risk Score]]&gt;=8,"High Risk",FraudData[[#This Row],[Fraud Risk Score]]&gt;=6,"Medium Risk",TRUE,"Low Risk")</f>
        <v>Low Risk</v>
      </c>
    </row>
    <row r="5346" spans="1:19">
      <c r="A5346">
        <v>5345</v>
      </c>
      <c r="B5346">
        <v>582.79</v>
      </c>
      <c r="C5346">
        <v>17</v>
      </c>
      <c r="D5346" t="s">
        <v>50</v>
      </c>
      <c r="E5346">
        <v>0</v>
      </c>
      <c r="F5346">
        <v>0</v>
      </c>
      <c r="G5346">
        <v>62</v>
      </c>
      <c r="H5346">
        <v>0</v>
      </c>
      <c r="I5346">
        <v>23</v>
      </c>
      <c r="J5346">
        <v>0</v>
      </c>
      <c r="K5346">
        <f>_xlfn.XLOOKUP(FraudData[[#This Row],[amount]],AmountRules[Amount Min],AmountRules[Risk Points],,-1)</f>
        <v>1</v>
      </c>
      <c r="L5346">
        <f>_xlfn.XLOOKUP(FraudData[[#This Row],[transaction_hour]],TimeRules[Hour Min],TimeRules[Risk Points],,-1)</f>
        <v>0</v>
      </c>
      <c r="M5346">
        <f>_xlfn.XLOOKUP(FraudData[[#This Row],[foreign_transaction]],ForeignRules[Foreign Transaction],ForeignRules[Risk Points],0)</f>
        <v>0</v>
      </c>
      <c r="N5346">
        <f>_xlfn.XLOOKUP(FraudData[[#This Row],[location_mismatch]],Table10[Location Mismatch],Table10[Risk Points],0)</f>
        <v>0</v>
      </c>
      <c r="O5346">
        <f>_xlfn.XLOOKUP(FraudData[[#This Row],[device_trust_score]],DeviceRules[Device Min],DeviceRules[Risk Points],,-1)</f>
        <v>1</v>
      </c>
      <c r="P5346">
        <f>_xlfn.XLOOKUP(FraudData[[#This Row],[velocity_last_24h]],VelocityRules[Velocity Min],VelocityRules[Risk Points],,-1)</f>
        <v>0</v>
      </c>
      <c r="Q5346">
        <f>_xlfn.XLOOKUP(FraudData[[#This Row],[merchant_category]],MerchantRules[Merchant Category],MerchantRules[Risk Points],0)</f>
        <v>0</v>
      </c>
      <c r="R5346">
        <f>SUM(FraudData[[#This Row],[Amount Risk]:[Merchant Risk]])</f>
        <v>2</v>
      </c>
      <c r="S5346" t="str" cm="1">
        <f t="array" ref="S5346">_xlfn.IFS(FraudData[[#This Row],[Fraud Risk Score]]&gt;=8,"High Risk",FraudData[[#This Row],[Fraud Risk Score]]&gt;=6,"Medium Risk",TRUE,"Low Risk")</f>
        <v>Low Risk</v>
      </c>
    </row>
    <row r="5347" spans="1:19">
      <c r="A5347">
        <v>5346</v>
      </c>
      <c r="B5347">
        <v>138.82</v>
      </c>
      <c r="C5347">
        <v>15</v>
      </c>
      <c r="D5347" t="s">
        <v>46</v>
      </c>
      <c r="E5347">
        <v>0</v>
      </c>
      <c r="F5347">
        <v>0</v>
      </c>
      <c r="G5347">
        <v>29</v>
      </c>
      <c r="H5347">
        <v>2</v>
      </c>
      <c r="I5347">
        <v>41</v>
      </c>
      <c r="J5347">
        <v>0</v>
      </c>
      <c r="K5347">
        <f>_xlfn.XLOOKUP(FraudData[[#This Row],[amount]],AmountRules[Amount Min],AmountRules[Risk Points],,-1)</f>
        <v>0</v>
      </c>
      <c r="L5347">
        <f>_xlfn.XLOOKUP(FraudData[[#This Row],[transaction_hour]],TimeRules[Hour Min],TimeRules[Risk Points],,-1)</f>
        <v>0</v>
      </c>
      <c r="M5347">
        <f>_xlfn.XLOOKUP(FraudData[[#This Row],[foreign_transaction]],ForeignRules[Foreign Transaction],ForeignRules[Risk Points],0)</f>
        <v>0</v>
      </c>
      <c r="N5347">
        <f>_xlfn.XLOOKUP(FraudData[[#This Row],[location_mismatch]],Table10[Location Mismatch],Table10[Risk Points],0)</f>
        <v>0</v>
      </c>
      <c r="O5347">
        <f>_xlfn.XLOOKUP(FraudData[[#This Row],[device_trust_score]],DeviceRules[Device Min],DeviceRules[Risk Points],,-1)</f>
        <v>3</v>
      </c>
      <c r="P5347">
        <f>_xlfn.XLOOKUP(FraudData[[#This Row],[velocity_last_24h]],VelocityRules[Velocity Min],VelocityRules[Risk Points],,-1)</f>
        <v>0</v>
      </c>
      <c r="Q5347">
        <f>_xlfn.XLOOKUP(FraudData[[#This Row],[merchant_category]],MerchantRules[Merchant Category],MerchantRules[Risk Points],0)</f>
        <v>0</v>
      </c>
      <c r="R5347">
        <f>SUM(FraudData[[#This Row],[Amount Risk]:[Merchant Risk]])</f>
        <v>3</v>
      </c>
      <c r="S5347" t="str" cm="1">
        <f t="array" ref="S5347">_xlfn.IFS(FraudData[[#This Row],[Fraud Risk Score]]&gt;=8,"High Risk",FraudData[[#This Row],[Fraud Risk Score]]&gt;=6,"Medium Risk",TRUE,"Low Risk")</f>
        <v>Low Risk</v>
      </c>
    </row>
    <row r="5348" spans="1:19">
      <c r="A5348">
        <v>5347</v>
      </c>
      <c r="B5348">
        <v>2.57</v>
      </c>
      <c r="C5348">
        <v>1</v>
      </c>
      <c r="D5348" t="s">
        <v>46</v>
      </c>
      <c r="E5348">
        <v>0</v>
      </c>
      <c r="F5348">
        <v>0</v>
      </c>
      <c r="G5348">
        <v>62</v>
      </c>
      <c r="H5348">
        <v>2</v>
      </c>
      <c r="I5348">
        <v>64</v>
      </c>
      <c r="J5348">
        <v>0</v>
      </c>
      <c r="K5348">
        <f>_xlfn.XLOOKUP(FraudData[[#This Row],[amount]],AmountRules[Amount Min],AmountRules[Risk Points],,-1)</f>
        <v>0</v>
      </c>
      <c r="L5348">
        <f>_xlfn.XLOOKUP(FraudData[[#This Row],[transaction_hour]],TimeRules[Hour Min],TimeRules[Risk Points],,-1)</f>
        <v>3</v>
      </c>
      <c r="M5348">
        <f>_xlfn.XLOOKUP(FraudData[[#This Row],[foreign_transaction]],ForeignRules[Foreign Transaction],ForeignRules[Risk Points],0)</f>
        <v>0</v>
      </c>
      <c r="N5348">
        <f>_xlfn.XLOOKUP(FraudData[[#This Row],[location_mismatch]],Table10[Location Mismatch],Table10[Risk Points],0)</f>
        <v>0</v>
      </c>
      <c r="O5348">
        <f>_xlfn.XLOOKUP(FraudData[[#This Row],[device_trust_score]],DeviceRules[Device Min],DeviceRules[Risk Points],,-1)</f>
        <v>1</v>
      </c>
      <c r="P5348">
        <f>_xlfn.XLOOKUP(FraudData[[#This Row],[velocity_last_24h]],VelocityRules[Velocity Min],VelocityRules[Risk Points],,-1)</f>
        <v>0</v>
      </c>
      <c r="Q5348">
        <f>_xlfn.XLOOKUP(FraudData[[#This Row],[merchant_category]],MerchantRules[Merchant Category],MerchantRules[Risk Points],0)</f>
        <v>0</v>
      </c>
      <c r="R5348">
        <f>SUM(FraudData[[#This Row],[Amount Risk]:[Merchant Risk]])</f>
        <v>4</v>
      </c>
      <c r="S5348" t="str" cm="1">
        <f t="array" ref="S5348">_xlfn.IFS(FraudData[[#This Row],[Fraud Risk Score]]&gt;=8,"High Risk",FraudData[[#This Row],[Fraud Risk Score]]&gt;=6,"Medium Risk",TRUE,"Low Risk")</f>
        <v>Low Risk</v>
      </c>
    </row>
    <row r="5349" spans="1:19">
      <c r="A5349">
        <v>5348</v>
      </c>
      <c r="B5349">
        <v>53.62</v>
      </c>
      <c r="C5349">
        <v>18</v>
      </c>
      <c r="D5349" t="s">
        <v>46</v>
      </c>
      <c r="E5349">
        <v>0</v>
      </c>
      <c r="F5349">
        <v>0</v>
      </c>
      <c r="G5349">
        <v>48</v>
      </c>
      <c r="H5349">
        <v>4</v>
      </c>
      <c r="I5349">
        <v>39</v>
      </c>
      <c r="J5349">
        <v>0</v>
      </c>
      <c r="K5349">
        <f>_xlfn.XLOOKUP(FraudData[[#This Row],[amount]],AmountRules[Amount Min],AmountRules[Risk Points],,-1)</f>
        <v>0</v>
      </c>
      <c r="L5349">
        <f>_xlfn.XLOOKUP(FraudData[[#This Row],[transaction_hour]],TimeRules[Hour Min],TimeRules[Risk Points],,-1)</f>
        <v>0</v>
      </c>
      <c r="M5349">
        <f>_xlfn.XLOOKUP(FraudData[[#This Row],[foreign_transaction]],ForeignRules[Foreign Transaction],ForeignRules[Risk Points],0)</f>
        <v>0</v>
      </c>
      <c r="N5349">
        <f>_xlfn.XLOOKUP(FraudData[[#This Row],[location_mismatch]],Table10[Location Mismatch],Table10[Risk Points],0)</f>
        <v>0</v>
      </c>
      <c r="O5349">
        <f>_xlfn.XLOOKUP(FraudData[[#This Row],[device_trust_score]],DeviceRules[Device Min],DeviceRules[Risk Points],,-1)</f>
        <v>2</v>
      </c>
      <c r="P5349">
        <f>_xlfn.XLOOKUP(FraudData[[#This Row],[velocity_last_24h]],VelocityRules[Velocity Min],VelocityRules[Risk Points],,-1)</f>
        <v>0</v>
      </c>
      <c r="Q5349">
        <f>_xlfn.XLOOKUP(FraudData[[#This Row],[merchant_category]],MerchantRules[Merchant Category],MerchantRules[Risk Points],0)</f>
        <v>0</v>
      </c>
      <c r="R5349">
        <f>SUM(FraudData[[#This Row],[Amount Risk]:[Merchant Risk]])</f>
        <v>2</v>
      </c>
      <c r="S5349" t="str" cm="1">
        <f t="array" ref="S5349">_xlfn.IFS(FraudData[[#This Row],[Fraud Risk Score]]&gt;=8,"High Risk",FraudData[[#This Row],[Fraud Risk Score]]&gt;=6,"Medium Risk",TRUE,"Low Risk")</f>
        <v>Low Risk</v>
      </c>
    </row>
    <row r="5350" spans="1:19">
      <c r="A5350">
        <v>5349</v>
      </c>
      <c r="B5350">
        <v>107.59</v>
      </c>
      <c r="C5350">
        <v>0</v>
      </c>
      <c r="D5350" t="s">
        <v>49</v>
      </c>
      <c r="E5350">
        <v>0</v>
      </c>
      <c r="F5350">
        <v>0</v>
      </c>
      <c r="G5350">
        <v>42</v>
      </c>
      <c r="H5350">
        <v>4</v>
      </c>
      <c r="I5350">
        <v>34</v>
      </c>
      <c r="J5350">
        <v>0</v>
      </c>
      <c r="K5350">
        <f>_xlfn.XLOOKUP(FraudData[[#This Row],[amount]],AmountRules[Amount Min],AmountRules[Risk Points],,-1)</f>
        <v>0</v>
      </c>
      <c r="L5350">
        <f>_xlfn.XLOOKUP(FraudData[[#This Row],[transaction_hour]],TimeRules[Hour Min],TimeRules[Risk Points],,-1)</f>
        <v>3</v>
      </c>
      <c r="M5350">
        <f>_xlfn.XLOOKUP(FraudData[[#This Row],[foreign_transaction]],ForeignRules[Foreign Transaction],ForeignRules[Risk Points],0)</f>
        <v>0</v>
      </c>
      <c r="N5350">
        <f>_xlfn.XLOOKUP(FraudData[[#This Row],[location_mismatch]],Table10[Location Mismatch],Table10[Risk Points],0)</f>
        <v>0</v>
      </c>
      <c r="O5350">
        <f>_xlfn.XLOOKUP(FraudData[[#This Row],[device_trust_score]],DeviceRules[Device Min],DeviceRules[Risk Points],,-1)</f>
        <v>2</v>
      </c>
      <c r="P5350">
        <f>_xlfn.XLOOKUP(FraudData[[#This Row],[velocity_last_24h]],VelocityRules[Velocity Min],VelocityRules[Risk Points],,-1)</f>
        <v>0</v>
      </c>
      <c r="Q5350">
        <f>_xlfn.XLOOKUP(FraudData[[#This Row],[merchant_category]],MerchantRules[Merchant Category],MerchantRules[Risk Points],0)</f>
        <v>1</v>
      </c>
      <c r="R5350">
        <f>SUM(FraudData[[#This Row],[Amount Risk]:[Merchant Risk]])</f>
        <v>6</v>
      </c>
      <c r="S5350" t="str" cm="1">
        <f t="array" ref="S5350">_xlfn.IFS(FraudData[[#This Row],[Fraud Risk Score]]&gt;=8,"High Risk",FraudData[[#This Row],[Fraud Risk Score]]&gt;=6,"Medium Risk",TRUE,"Low Risk")</f>
        <v>Medium Risk</v>
      </c>
    </row>
    <row r="5351" spans="1:19">
      <c r="A5351">
        <v>5350</v>
      </c>
      <c r="B5351">
        <v>212.51</v>
      </c>
      <c r="C5351">
        <v>10</v>
      </c>
      <c r="D5351" t="s">
        <v>49</v>
      </c>
      <c r="E5351">
        <v>0</v>
      </c>
      <c r="F5351">
        <v>0</v>
      </c>
      <c r="G5351">
        <v>56</v>
      </c>
      <c r="H5351">
        <v>2</v>
      </c>
      <c r="I5351">
        <v>49</v>
      </c>
      <c r="J5351">
        <v>0</v>
      </c>
      <c r="K5351">
        <f>_xlfn.XLOOKUP(FraudData[[#This Row],[amount]],AmountRules[Amount Min],AmountRules[Risk Points],,-1)</f>
        <v>0</v>
      </c>
      <c r="L5351">
        <f>_xlfn.XLOOKUP(FraudData[[#This Row],[transaction_hour]],TimeRules[Hour Min],TimeRules[Risk Points],,-1)</f>
        <v>0</v>
      </c>
      <c r="M5351">
        <f>_xlfn.XLOOKUP(FraudData[[#This Row],[foreign_transaction]],ForeignRules[Foreign Transaction],ForeignRules[Risk Points],0)</f>
        <v>0</v>
      </c>
      <c r="N5351">
        <f>_xlfn.XLOOKUP(FraudData[[#This Row],[location_mismatch]],Table10[Location Mismatch],Table10[Risk Points],0)</f>
        <v>0</v>
      </c>
      <c r="O5351">
        <f>_xlfn.XLOOKUP(FraudData[[#This Row],[device_trust_score]],DeviceRules[Device Min],DeviceRules[Risk Points],,-1)</f>
        <v>1</v>
      </c>
      <c r="P5351">
        <f>_xlfn.XLOOKUP(FraudData[[#This Row],[velocity_last_24h]],VelocityRules[Velocity Min],VelocityRules[Risk Points],,-1)</f>
        <v>0</v>
      </c>
      <c r="Q5351">
        <f>_xlfn.XLOOKUP(FraudData[[#This Row],[merchant_category]],MerchantRules[Merchant Category],MerchantRules[Risk Points],0)</f>
        <v>1</v>
      </c>
      <c r="R5351">
        <f>SUM(FraudData[[#This Row],[Amount Risk]:[Merchant Risk]])</f>
        <v>2</v>
      </c>
      <c r="S5351" t="str" cm="1">
        <f t="array" ref="S5351">_xlfn.IFS(FraudData[[#This Row],[Fraud Risk Score]]&gt;=8,"High Risk",FraudData[[#This Row],[Fraud Risk Score]]&gt;=6,"Medium Risk",TRUE,"Low Risk")</f>
        <v>Low Risk</v>
      </c>
    </row>
    <row r="5352" spans="1:19">
      <c r="A5352">
        <v>5351</v>
      </c>
      <c r="B5352">
        <v>237.8</v>
      </c>
      <c r="C5352">
        <v>19</v>
      </c>
      <c r="D5352" t="s">
        <v>46</v>
      </c>
      <c r="E5352">
        <v>0</v>
      </c>
      <c r="F5352">
        <v>0</v>
      </c>
      <c r="G5352">
        <v>95</v>
      </c>
      <c r="H5352">
        <v>3</v>
      </c>
      <c r="I5352">
        <v>42</v>
      </c>
      <c r="J5352">
        <v>0</v>
      </c>
      <c r="K5352">
        <f>_xlfn.XLOOKUP(FraudData[[#This Row],[amount]],AmountRules[Amount Min],AmountRules[Risk Points],,-1)</f>
        <v>0</v>
      </c>
      <c r="L5352">
        <f>_xlfn.XLOOKUP(FraudData[[#This Row],[transaction_hour]],TimeRules[Hour Min],TimeRules[Risk Points],,-1)</f>
        <v>0</v>
      </c>
      <c r="M5352">
        <f>_xlfn.XLOOKUP(FraudData[[#This Row],[foreign_transaction]],ForeignRules[Foreign Transaction],ForeignRules[Risk Points],0)</f>
        <v>0</v>
      </c>
      <c r="N5352">
        <f>_xlfn.XLOOKUP(FraudData[[#This Row],[location_mismatch]],Table10[Location Mismatch],Table10[Risk Points],0)</f>
        <v>0</v>
      </c>
      <c r="O5352">
        <f>_xlfn.XLOOKUP(FraudData[[#This Row],[device_trust_score]],DeviceRules[Device Min],DeviceRules[Risk Points],,-1)</f>
        <v>0</v>
      </c>
      <c r="P5352">
        <f>_xlfn.XLOOKUP(FraudData[[#This Row],[velocity_last_24h]],VelocityRules[Velocity Min],VelocityRules[Risk Points],,-1)</f>
        <v>0</v>
      </c>
      <c r="Q5352">
        <f>_xlfn.XLOOKUP(FraudData[[#This Row],[merchant_category]],MerchantRules[Merchant Category],MerchantRules[Risk Points],0)</f>
        <v>0</v>
      </c>
      <c r="R5352">
        <f>SUM(FraudData[[#This Row],[Amount Risk]:[Merchant Risk]])</f>
        <v>0</v>
      </c>
      <c r="S5352" t="str" cm="1">
        <f t="array" ref="S5352">_xlfn.IFS(FraudData[[#This Row],[Fraud Risk Score]]&gt;=8,"High Risk",FraudData[[#This Row],[Fraud Risk Score]]&gt;=6,"Medium Risk",TRUE,"Low Risk")</f>
        <v>Low Risk</v>
      </c>
    </row>
    <row r="5353" spans="1:19">
      <c r="A5353">
        <v>5352</v>
      </c>
      <c r="B5353">
        <v>969.55</v>
      </c>
      <c r="C5353">
        <v>4</v>
      </c>
      <c r="D5353" t="s">
        <v>46</v>
      </c>
      <c r="E5353">
        <v>0</v>
      </c>
      <c r="F5353">
        <v>0</v>
      </c>
      <c r="G5353">
        <v>96</v>
      </c>
      <c r="H5353">
        <v>3</v>
      </c>
      <c r="I5353">
        <v>43</v>
      </c>
      <c r="J5353">
        <v>0</v>
      </c>
      <c r="K5353">
        <f>_xlfn.XLOOKUP(FraudData[[#This Row],[amount]],AmountRules[Amount Min],AmountRules[Risk Points],,-1)</f>
        <v>1</v>
      </c>
      <c r="L5353">
        <f>_xlfn.XLOOKUP(FraudData[[#This Row],[transaction_hour]],TimeRules[Hour Min],TimeRules[Risk Points],,-1)</f>
        <v>0</v>
      </c>
      <c r="M5353">
        <f>_xlfn.XLOOKUP(FraudData[[#This Row],[foreign_transaction]],ForeignRules[Foreign Transaction],ForeignRules[Risk Points],0)</f>
        <v>0</v>
      </c>
      <c r="N5353">
        <f>_xlfn.XLOOKUP(FraudData[[#This Row],[location_mismatch]],Table10[Location Mismatch],Table10[Risk Points],0)</f>
        <v>0</v>
      </c>
      <c r="O5353">
        <f>_xlfn.XLOOKUP(FraudData[[#This Row],[device_trust_score]],DeviceRules[Device Min],DeviceRules[Risk Points],,-1)</f>
        <v>0</v>
      </c>
      <c r="P5353">
        <f>_xlfn.XLOOKUP(FraudData[[#This Row],[velocity_last_24h]],VelocityRules[Velocity Min],VelocityRules[Risk Points],,-1)</f>
        <v>0</v>
      </c>
      <c r="Q5353">
        <f>_xlfn.XLOOKUP(FraudData[[#This Row],[merchant_category]],MerchantRules[Merchant Category],MerchantRules[Risk Points],0)</f>
        <v>0</v>
      </c>
      <c r="R5353">
        <f>SUM(FraudData[[#This Row],[Amount Risk]:[Merchant Risk]])</f>
        <v>1</v>
      </c>
      <c r="S5353" t="str" cm="1">
        <f t="array" ref="S5353">_xlfn.IFS(FraudData[[#This Row],[Fraud Risk Score]]&gt;=8,"High Risk",FraudData[[#This Row],[Fraud Risk Score]]&gt;=6,"Medium Risk",TRUE,"Low Risk")</f>
        <v>Low Risk</v>
      </c>
    </row>
    <row r="5354" spans="1:19">
      <c r="A5354">
        <v>5353</v>
      </c>
      <c r="B5354">
        <v>61.02</v>
      </c>
      <c r="C5354">
        <v>15</v>
      </c>
      <c r="D5354" t="s">
        <v>47</v>
      </c>
      <c r="E5354">
        <v>0</v>
      </c>
      <c r="F5354">
        <v>1</v>
      </c>
      <c r="G5354">
        <v>54</v>
      </c>
      <c r="H5354">
        <v>2</v>
      </c>
      <c r="I5354">
        <v>44</v>
      </c>
      <c r="J5354">
        <v>0</v>
      </c>
      <c r="K5354">
        <f>_xlfn.XLOOKUP(FraudData[[#This Row],[amount]],AmountRules[Amount Min],AmountRules[Risk Points],,-1)</f>
        <v>0</v>
      </c>
      <c r="L5354">
        <f>_xlfn.XLOOKUP(FraudData[[#This Row],[transaction_hour]],TimeRules[Hour Min],TimeRules[Risk Points],,-1)</f>
        <v>0</v>
      </c>
      <c r="M5354">
        <f>_xlfn.XLOOKUP(FraudData[[#This Row],[foreign_transaction]],ForeignRules[Foreign Transaction],ForeignRules[Risk Points],0)</f>
        <v>0</v>
      </c>
      <c r="N5354">
        <f>_xlfn.XLOOKUP(FraudData[[#This Row],[location_mismatch]],Table10[Location Mismatch],Table10[Risk Points],0)</f>
        <v>3</v>
      </c>
      <c r="O5354">
        <f>_xlfn.XLOOKUP(FraudData[[#This Row],[device_trust_score]],DeviceRules[Device Min],DeviceRules[Risk Points],,-1)</f>
        <v>1</v>
      </c>
      <c r="P5354">
        <f>_xlfn.XLOOKUP(FraudData[[#This Row],[velocity_last_24h]],VelocityRules[Velocity Min],VelocityRules[Risk Points],,-1)</f>
        <v>0</v>
      </c>
      <c r="Q5354">
        <f>_xlfn.XLOOKUP(FraudData[[#This Row],[merchant_category]],MerchantRules[Merchant Category],MerchantRules[Risk Points],0)</f>
        <v>0</v>
      </c>
      <c r="R5354">
        <f>SUM(FraudData[[#This Row],[Amount Risk]:[Merchant Risk]])</f>
        <v>4</v>
      </c>
      <c r="S5354" t="str" cm="1">
        <f t="array" ref="S5354">_xlfn.IFS(FraudData[[#This Row],[Fraud Risk Score]]&gt;=8,"High Risk",FraudData[[#This Row],[Fraud Risk Score]]&gt;=6,"Medium Risk",TRUE,"Low Risk")</f>
        <v>Low Risk</v>
      </c>
    </row>
    <row r="5355" spans="1:19">
      <c r="A5355">
        <v>5354</v>
      </c>
      <c r="B5355">
        <v>139.08000000000001</v>
      </c>
      <c r="C5355">
        <v>22</v>
      </c>
      <c r="D5355" t="s">
        <v>50</v>
      </c>
      <c r="E5355">
        <v>0</v>
      </c>
      <c r="F5355">
        <v>0</v>
      </c>
      <c r="G5355">
        <v>54</v>
      </c>
      <c r="H5355">
        <v>0</v>
      </c>
      <c r="I5355">
        <v>24</v>
      </c>
      <c r="J5355">
        <v>0</v>
      </c>
      <c r="K5355">
        <f>_xlfn.XLOOKUP(FraudData[[#This Row],[amount]],AmountRules[Amount Min],AmountRules[Risk Points],,-1)</f>
        <v>0</v>
      </c>
      <c r="L5355">
        <f>_xlfn.XLOOKUP(FraudData[[#This Row],[transaction_hour]],TimeRules[Hour Min],TimeRules[Risk Points],,-1)</f>
        <v>0</v>
      </c>
      <c r="M5355">
        <f>_xlfn.XLOOKUP(FraudData[[#This Row],[foreign_transaction]],ForeignRules[Foreign Transaction],ForeignRules[Risk Points],0)</f>
        <v>0</v>
      </c>
      <c r="N5355">
        <f>_xlfn.XLOOKUP(FraudData[[#This Row],[location_mismatch]],Table10[Location Mismatch],Table10[Risk Points],0)</f>
        <v>0</v>
      </c>
      <c r="O5355">
        <f>_xlfn.XLOOKUP(FraudData[[#This Row],[device_trust_score]],DeviceRules[Device Min],DeviceRules[Risk Points],,-1)</f>
        <v>1</v>
      </c>
      <c r="P5355">
        <f>_xlfn.XLOOKUP(FraudData[[#This Row],[velocity_last_24h]],VelocityRules[Velocity Min],VelocityRules[Risk Points],,-1)</f>
        <v>0</v>
      </c>
      <c r="Q5355">
        <f>_xlfn.XLOOKUP(FraudData[[#This Row],[merchant_category]],MerchantRules[Merchant Category],MerchantRules[Risk Points],0)</f>
        <v>0</v>
      </c>
      <c r="R5355">
        <f>SUM(FraudData[[#This Row],[Amount Risk]:[Merchant Risk]])</f>
        <v>1</v>
      </c>
      <c r="S5355" t="str" cm="1">
        <f t="array" ref="S5355">_xlfn.IFS(FraudData[[#This Row],[Fraud Risk Score]]&gt;=8,"High Risk",FraudData[[#This Row],[Fraud Risk Score]]&gt;=6,"Medium Risk",TRUE,"Low Risk")</f>
        <v>Low Risk</v>
      </c>
    </row>
    <row r="5356" spans="1:19">
      <c r="A5356">
        <v>5355</v>
      </c>
      <c r="B5356">
        <v>137.18</v>
      </c>
      <c r="C5356">
        <v>0</v>
      </c>
      <c r="D5356" t="s">
        <v>48</v>
      </c>
      <c r="E5356">
        <v>0</v>
      </c>
      <c r="F5356">
        <v>1</v>
      </c>
      <c r="G5356">
        <v>29</v>
      </c>
      <c r="H5356">
        <v>2</v>
      </c>
      <c r="I5356">
        <v>52</v>
      </c>
      <c r="J5356">
        <v>1</v>
      </c>
      <c r="K5356">
        <f>_xlfn.XLOOKUP(FraudData[[#This Row],[amount]],AmountRules[Amount Min],AmountRules[Risk Points],,-1)</f>
        <v>0</v>
      </c>
      <c r="L5356">
        <f>_xlfn.XLOOKUP(FraudData[[#This Row],[transaction_hour]],TimeRules[Hour Min],TimeRules[Risk Points],,-1)</f>
        <v>3</v>
      </c>
      <c r="M5356">
        <f>_xlfn.XLOOKUP(FraudData[[#This Row],[foreign_transaction]],ForeignRules[Foreign Transaction],ForeignRules[Risk Points],0)</f>
        <v>0</v>
      </c>
      <c r="N5356">
        <f>_xlfn.XLOOKUP(FraudData[[#This Row],[location_mismatch]],Table10[Location Mismatch],Table10[Risk Points],0)</f>
        <v>3</v>
      </c>
      <c r="O5356">
        <f>_xlfn.XLOOKUP(FraudData[[#This Row],[device_trust_score]],DeviceRules[Device Min],DeviceRules[Risk Points],,-1)</f>
        <v>3</v>
      </c>
      <c r="P5356">
        <f>_xlfn.XLOOKUP(FraudData[[#This Row],[velocity_last_24h]],VelocityRules[Velocity Min],VelocityRules[Risk Points],,-1)</f>
        <v>0</v>
      </c>
      <c r="Q5356">
        <f>_xlfn.XLOOKUP(FraudData[[#This Row],[merchant_category]],MerchantRules[Merchant Category],MerchantRules[Risk Points],0)</f>
        <v>0</v>
      </c>
      <c r="R5356">
        <f>SUM(FraudData[[#This Row],[Amount Risk]:[Merchant Risk]])</f>
        <v>9</v>
      </c>
      <c r="S5356" t="str" cm="1">
        <f t="array" ref="S5356">_xlfn.IFS(FraudData[[#This Row],[Fraud Risk Score]]&gt;=8,"High Risk",FraudData[[#This Row],[Fraud Risk Score]]&gt;=6,"Medium Risk",TRUE,"Low Risk")</f>
        <v>High Risk</v>
      </c>
    </row>
    <row r="5357" spans="1:19">
      <c r="A5357">
        <v>5356</v>
      </c>
      <c r="B5357">
        <v>93.65</v>
      </c>
      <c r="C5357">
        <v>18</v>
      </c>
      <c r="D5357" t="s">
        <v>48</v>
      </c>
      <c r="E5357">
        <v>0</v>
      </c>
      <c r="F5357">
        <v>0</v>
      </c>
      <c r="G5357">
        <v>28</v>
      </c>
      <c r="H5357">
        <v>3</v>
      </c>
      <c r="I5357">
        <v>51</v>
      </c>
      <c r="J5357">
        <v>0</v>
      </c>
      <c r="K5357">
        <f>_xlfn.XLOOKUP(FraudData[[#This Row],[amount]],AmountRules[Amount Min],AmountRules[Risk Points],,-1)</f>
        <v>0</v>
      </c>
      <c r="L5357">
        <f>_xlfn.XLOOKUP(FraudData[[#This Row],[transaction_hour]],TimeRules[Hour Min],TimeRules[Risk Points],,-1)</f>
        <v>0</v>
      </c>
      <c r="M5357">
        <f>_xlfn.XLOOKUP(FraudData[[#This Row],[foreign_transaction]],ForeignRules[Foreign Transaction],ForeignRules[Risk Points],0)</f>
        <v>0</v>
      </c>
      <c r="N5357">
        <f>_xlfn.XLOOKUP(FraudData[[#This Row],[location_mismatch]],Table10[Location Mismatch],Table10[Risk Points],0)</f>
        <v>0</v>
      </c>
      <c r="O5357">
        <f>_xlfn.XLOOKUP(FraudData[[#This Row],[device_trust_score]],DeviceRules[Device Min],DeviceRules[Risk Points],,-1)</f>
        <v>3</v>
      </c>
      <c r="P5357">
        <f>_xlfn.XLOOKUP(FraudData[[#This Row],[velocity_last_24h]],VelocityRules[Velocity Min],VelocityRules[Risk Points],,-1)</f>
        <v>0</v>
      </c>
      <c r="Q5357">
        <f>_xlfn.XLOOKUP(FraudData[[#This Row],[merchant_category]],MerchantRules[Merchant Category],MerchantRules[Risk Points],0)</f>
        <v>0</v>
      </c>
      <c r="R5357">
        <f>SUM(FraudData[[#This Row],[Amount Risk]:[Merchant Risk]])</f>
        <v>3</v>
      </c>
      <c r="S5357" t="str" cm="1">
        <f t="array" ref="S5357">_xlfn.IFS(FraudData[[#This Row],[Fraud Risk Score]]&gt;=8,"High Risk",FraudData[[#This Row],[Fraud Risk Score]]&gt;=6,"Medium Risk",TRUE,"Low Risk")</f>
        <v>Low Risk</v>
      </c>
    </row>
    <row r="5358" spans="1:19">
      <c r="A5358">
        <v>5357</v>
      </c>
      <c r="B5358">
        <v>33.36</v>
      </c>
      <c r="C5358">
        <v>13</v>
      </c>
      <c r="D5358" t="s">
        <v>48</v>
      </c>
      <c r="E5358">
        <v>0</v>
      </c>
      <c r="F5358">
        <v>0</v>
      </c>
      <c r="G5358">
        <v>75</v>
      </c>
      <c r="H5358">
        <v>2</v>
      </c>
      <c r="I5358">
        <v>44</v>
      </c>
      <c r="J5358">
        <v>0</v>
      </c>
      <c r="K5358">
        <f>_xlfn.XLOOKUP(FraudData[[#This Row],[amount]],AmountRules[Amount Min],AmountRules[Risk Points],,-1)</f>
        <v>0</v>
      </c>
      <c r="L5358">
        <f>_xlfn.XLOOKUP(FraudData[[#This Row],[transaction_hour]],TimeRules[Hour Min],TimeRules[Risk Points],,-1)</f>
        <v>0</v>
      </c>
      <c r="M5358">
        <f>_xlfn.XLOOKUP(FraudData[[#This Row],[foreign_transaction]],ForeignRules[Foreign Transaction],ForeignRules[Risk Points],0)</f>
        <v>0</v>
      </c>
      <c r="N5358">
        <f>_xlfn.XLOOKUP(FraudData[[#This Row],[location_mismatch]],Table10[Location Mismatch],Table10[Risk Points],0)</f>
        <v>0</v>
      </c>
      <c r="O5358">
        <f>_xlfn.XLOOKUP(FraudData[[#This Row],[device_trust_score]],DeviceRules[Device Min],DeviceRules[Risk Points],,-1)</f>
        <v>0</v>
      </c>
      <c r="P5358">
        <f>_xlfn.XLOOKUP(FraudData[[#This Row],[velocity_last_24h]],VelocityRules[Velocity Min],VelocityRules[Risk Points],,-1)</f>
        <v>0</v>
      </c>
      <c r="Q5358">
        <f>_xlfn.XLOOKUP(FraudData[[#This Row],[merchant_category]],MerchantRules[Merchant Category],MerchantRules[Risk Points],0)</f>
        <v>0</v>
      </c>
      <c r="R5358">
        <f>SUM(FraudData[[#This Row],[Amount Risk]:[Merchant Risk]])</f>
        <v>0</v>
      </c>
      <c r="S5358" t="str" cm="1">
        <f t="array" ref="S5358">_xlfn.IFS(FraudData[[#This Row],[Fraud Risk Score]]&gt;=8,"High Risk",FraudData[[#This Row],[Fraud Risk Score]]&gt;=6,"Medium Risk",TRUE,"Low Risk")</f>
        <v>Low Risk</v>
      </c>
    </row>
    <row r="5359" spans="1:19">
      <c r="A5359">
        <v>5358</v>
      </c>
      <c r="B5359">
        <v>682.62</v>
      </c>
      <c r="C5359">
        <v>2</v>
      </c>
      <c r="D5359" t="s">
        <v>49</v>
      </c>
      <c r="E5359">
        <v>0</v>
      </c>
      <c r="F5359">
        <v>0</v>
      </c>
      <c r="G5359">
        <v>33</v>
      </c>
      <c r="H5359">
        <v>4</v>
      </c>
      <c r="I5359">
        <v>25</v>
      </c>
      <c r="J5359">
        <v>0</v>
      </c>
      <c r="K5359">
        <f>_xlfn.XLOOKUP(FraudData[[#This Row],[amount]],AmountRules[Amount Min],AmountRules[Risk Points],,-1)</f>
        <v>1</v>
      </c>
      <c r="L5359">
        <f>_xlfn.XLOOKUP(FraudData[[#This Row],[transaction_hour]],TimeRules[Hour Min],TimeRules[Risk Points],,-1)</f>
        <v>3</v>
      </c>
      <c r="M5359">
        <f>_xlfn.XLOOKUP(FraudData[[#This Row],[foreign_transaction]],ForeignRules[Foreign Transaction],ForeignRules[Risk Points],0)</f>
        <v>0</v>
      </c>
      <c r="N5359">
        <f>_xlfn.XLOOKUP(FraudData[[#This Row],[location_mismatch]],Table10[Location Mismatch],Table10[Risk Points],0)</f>
        <v>0</v>
      </c>
      <c r="O5359">
        <f>_xlfn.XLOOKUP(FraudData[[#This Row],[device_trust_score]],DeviceRules[Device Min],DeviceRules[Risk Points],,-1)</f>
        <v>2</v>
      </c>
      <c r="P5359">
        <f>_xlfn.XLOOKUP(FraudData[[#This Row],[velocity_last_24h]],VelocityRules[Velocity Min],VelocityRules[Risk Points],,-1)</f>
        <v>0</v>
      </c>
      <c r="Q5359">
        <f>_xlfn.XLOOKUP(FraudData[[#This Row],[merchant_category]],MerchantRules[Merchant Category],MerchantRules[Risk Points],0)</f>
        <v>1</v>
      </c>
      <c r="R5359">
        <f>SUM(FraudData[[#This Row],[Amount Risk]:[Merchant Risk]])</f>
        <v>7</v>
      </c>
      <c r="S5359" t="str" cm="1">
        <f t="array" ref="S5359">_xlfn.IFS(FraudData[[#This Row],[Fraud Risk Score]]&gt;=8,"High Risk",FraudData[[#This Row],[Fraud Risk Score]]&gt;=6,"Medium Risk",TRUE,"Low Risk")</f>
        <v>Medium Risk</v>
      </c>
    </row>
    <row r="5360" spans="1:19">
      <c r="A5360">
        <v>5359</v>
      </c>
      <c r="B5360">
        <v>345.51</v>
      </c>
      <c r="C5360">
        <v>1</v>
      </c>
      <c r="D5360" t="s">
        <v>49</v>
      </c>
      <c r="E5360">
        <v>0</v>
      </c>
      <c r="F5360">
        <v>0</v>
      </c>
      <c r="G5360">
        <v>79</v>
      </c>
      <c r="H5360">
        <v>0</v>
      </c>
      <c r="I5360">
        <v>52</v>
      </c>
      <c r="J5360">
        <v>0</v>
      </c>
      <c r="K5360">
        <f>_xlfn.XLOOKUP(FraudData[[#This Row],[amount]],AmountRules[Amount Min],AmountRules[Risk Points],,-1)</f>
        <v>0</v>
      </c>
      <c r="L5360">
        <f>_xlfn.XLOOKUP(FraudData[[#This Row],[transaction_hour]],TimeRules[Hour Min],TimeRules[Risk Points],,-1)</f>
        <v>3</v>
      </c>
      <c r="M5360">
        <f>_xlfn.XLOOKUP(FraudData[[#This Row],[foreign_transaction]],ForeignRules[Foreign Transaction],ForeignRules[Risk Points],0)</f>
        <v>0</v>
      </c>
      <c r="N5360">
        <f>_xlfn.XLOOKUP(FraudData[[#This Row],[location_mismatch]],Table10[Location Mismatch],Table10[Risk Points],0)</f>
        <v>0</v>
      </c>
      <c r="O5360">
        <f>_xlfn.XLOOKUP(FraudData[[#This Row],[device_trust_score]],DeviceRules[Device Min],DeviceRules[Risk Points],,-1)</f>
        <v>0</v>
      </c>
      <c r="P5360">
        <f>_xlfn.XLOOKUP(FraudData[[#This Row],[velocity_last_24h]],VelocityRules[Velocity Min],VelocityRules[Risk Points],,-1)</f>
        <v>0</v>
      </c>
      <c r="Q5360">
        <f>_xlfn.XLOOKUP(FraudData[[#This Row],[merchant_category]],MerchantRules[Merchant Category],MerchantRules[Risk Points],0)</f>
        <v>1</v>
      </c>
      <c r="R5360">
        <f>SUM(FraudData[[#This Row],[Amount Risk]:[Merchant Risk]])</f>
        <v>4</v>
      </c>
      <c r="S5360" t="str" cm="1">
        <f t="array" ref="S5360">_xlfn.IFS(FraudData[[#This Row],[Fraud Risk Score]]&gt;=8,"High Risk",FraudData[[#This Row],[Fraud Risk Score]]&gt;=6,"Medium Risk",TRUE,"Low Risk")</f>
        <v>Low Risk</v>
      </c>
    </row>
    <row r="5361" spans="1:19">
      <c r="A5361">
        <v>5360</v>
      </c>
      <c r="B5361">
        <v>124.17</v>
      </c>
      <c r="C5361">
        <v>23</v>
      </c>
      <c r="D5361" t="s">
        <v>47</v>
      </c>
      <c r="E5361">
        <v>0</v>
      </c>
      <c r="F5361">
        <v>0</v>
      </c>
      <c r="G5361">
        <v>57</v>
      </c>
      <c r="H5361">
        <v>1</v>
      </c>
      <c r="I5361">
        <v>35</v>
      </c>
      <c r="J5361">
        <v>0</v>
      </c>
      <c r="K5361">
        <f>_xlfn.XLOOKUP(FraudData[[#This Row],[amount]],AmountRules[Amount Min],AmountRules[Risk Points],,-1)</f>
        <v>0</v>
      </c>
      <c r="L5361">
        <f>_xlfn.XLOOKUP(FraudData[[#This Row],[transaction_hour]],TimeRules[Hour Min],TimeRules[Risk Points],,-1)</f>
        <v>1</v>
      </c>
      <c r="M5361">
        <f>_xlfn.XLOOKUP(FraudData[[#This Row],[foreign_transaction]],ForeignRules[Foreign Transaction],ForeignRules[Risk Points],0)</f>
        <v>0</v>
      </c>
      <c r="N5361">
        <f>_xlfn.XLOOKUP(FraudData[[#This Row],[location_mismatch]],Table10[Location Mismatch],Table10[Risk Points],0)</f>
        <v>0</v>
      </c>
      <c r="O5361">
        <f>_xlfn.XLOOKUP(FraudData[[#This Row],[device_trust_score]],DeviceRules[Device Min],DeviceRules[Risk Points],,-1)</f>
        <v>1</v>
      </c>
      <c r="P5361">
        <f>_xlfn.XLOOKUP(FraudData[[#This Row],[velocity_last_24h]],VelocityRules[Velocity Min],VelocityRules[Risk Points],,-1)</f>
        <v>0</v>
      </c>
      <c r="Q5361">
        <f>_xlfn.XLOOKUP(FraudData[[#This Row],[merchant_category]],MerchantRules[Merchant Category],MerchantRules[Risk Points],0)</f>
        <v>0</v>
      </c>
      <c r="R5361">
        <f>SUM(FraudData[[#This Row],[Amount Risk]:[Merchant Risk]])</f>
        <v>2</v>
      </c>
      <c r="S5361" t="str" cm="1">
        <f t="array" ref="S5361">_xlfn.IFS(FraudData[[#This Row],[Fraud Risk Score]]&gt;=8,"High Risk",FraudData[[#This Row],[Fraud Risk Score]]&gt;=6,"Medium Risk",TRUE,"Low Risk")</f>
        <v>Low Risk</v>
      </c>
    </row>
    <row r="5362" spans="1:19">
      <c r="A5362">
        <v>5361</v>
      </c>
      <c r="B5362">
        <v>166.4</v>
      </c>
      <c r="C5362">
        <v>4</v>
      </c>
      <c r="D5362" t="s">
        <v>49</v>
      </c>
      <c r="E5362">
        <v>0</v>
      </c>
      <c r="F5362">
        <v>0</v>
      </c>
      <c r="G5362">
        <v>55</v>
      </c>
      <c r="H5362">
        <v>0</v>
      </c>
      <c r="I5362">
        <v>40</v>
      </c>
      <c r="J5362">
        <v>0</v>
      </c>
      <c r="K5362">
        <f>_xlfn.XLOOKUP(FraudData[[#This Row],[amount]],AmountRules[Amount Min],AmountRules[Risk Points],,-1)</f>
        <v>0</v>
      </c>
      <c r="L5362">
        <f>_xlfn.XLOOKUP(FraudData[[#This Row],[transaction_hour]],TimeRules[Hour Min],TimeRules[Risk Points],,-1)</f>
        <v>0</v>
      </c>
      <c r="M5362">
        <f>_xlfn.XLOOKUP(FraudData[[#This Row],[foreign_transaction]],ForeignRules[Foreign Transaction],ForeignRules[Risk Points],0)</f>
        <v>0</v>
      </c>
      <c r="N5362">
        <f>_xlfn.XLOOKUP(FraudData[[#This Row],[location_mismatch]],Table10[Location Mismatch],Table10[Risk Points],0)</f>
        <v>0</v>
      </c>
      <c r="O5362">
        <f>_xlfn.XLOOKUP(FraudData[[#This Row],[device_trust_score]],DeviceRules[Device Min],DeviceRules[Risk Points],,-1)</f>
        <v>1</v>
      </c>
      <c r="P5362">
        <f>_xlfn.XLOOKUP(FraudData[[#This Row],[velocity_last_24h]],VelocityRules[Velocity Min],VelocityRules[Risk Points],,-1)</f>
        <v>0</v>
      </c>
      <c r="Q5362">
        <f>_xlfn.XLOOKUP(FraudData[[#This Row],[merchant_category]],MerchantRules[Merchant Category],MerchantRules[Risk Points],0)</f>
        <v>1</v>
      </c>
      <c r="R5362">
        <f>SUM(FraudData[[#This Row],[Amount Risk]:[Merchant Risk]])</f>
        <v>2</v>
      </c>
      <c r="S5362" t="str" cm="1">
        <f t="array" ref="S5362">_xlfn.IFS(FraudData[[#This Row],[Fraud Risk Score]]&gt;=8,"High Risk",FraudData[[#This Row],[Fraud Risk Score]]&gt;=6,"Medium Risk",TRUE,"Low Risk")</f>
        <v>Low Risk</v>
      </c>
    </row>
    <row r="5363" spans="1:19">
      <c r="A5363">
        <v>5362</v>
      </c>
      <c r="B5363">
        <v>46.41</v>
      </c>
      <c r="C5363">
        <v>16</v>
      </c>
      <c r="D5363" t="s">
        <v>46</v>
      </c>
      <c r="E5363">
        <v>0</v>
      </c>
      <c r="F5363">
        <v>0</v>
      </c>
      <c r="G5363">
        <v>78</v>
      </c>
      <c r="H5363">
        <v>0</v>
      </c>
      <c r="I5363">
        <v>47</v>
      </c>
      <c r="J5363">
        <v>0</v>
      </c>
      <c r="K5363">
        <f>_xlfn.XLOOKUP(FraudData[[#This Row],[amount]],AmountRules[Amount Min],AmountRules[Risk Points],,-1)</f>
        <v>0</v>
      </c>
      <c r="L5363">
        <f>_xlfn.XLOOKUP(FraudData[[#This Row],[transaction_hour]],TimeRules[Hour Min],TimeRules[Risk Points],,-1)</f>
        <v>0</v>
      </c>
      <c r="M5363">
        <f>_xlfn.XLOOKUP(FraudData[[#This Row],[foreign_transaction]],ForeignRules[Foreign Transaction],ForeignRules[Risk Points],0)</f>
        <v>0</v>
      </c>
      <c r="N5363">
        <f>_xlfn.XLOOKUP(FraudData[[#This Row],[location_mismatch]],Table10[Location Mismatch],Table10[Risk Points],0)</f>
        <v>0</v>
      </c>
      <c r="O5363">
        <f>_xlfn.XLOOKUP(FraudData[[#This Row],[device_trust_score]],DeviceRules[Device Min],DeviceRules[Risk Points],,-1)</f>
        <v>0</v>
      </c>
      <c r="P5363">
        <f>_xlfn.XLOOKUP(FraudData[[#This Row],[velocity_last_24h]],VelocityRules[Velocity Min],VelocityRules[Risk Points],,-1)</f>
        <v>0</v>
      </c>
      <c r="Q5363">
        <f>_xlfn.XLOOKUP(FraudData[[#This Row],[merchant_category]],MerchantRules[Merchant Category],MerchantRules[Risk Points],0)</f>
        <v>0</v>
      </c>
      <c r="R5363">
        <f>SUM(FraudData[[#This Row],[Amount Risk]:[Merchant Risk]])</f>
        <v>0</v>
      </c>
      <c r="S5363" t="str" cm="1">
        <f t="array" ref="S5363">_xlfn.IFS(FraudData[[#This Row],[Fraud Risk Score]]&gt;=8,"High Risk",FraudData[[#This Row],[Fraud Risk Score]]&gt;=6,"Medium Risk",TRUE,"Low Risk")</f>
        <v>Low Risk</v>
      </c>
    </row>
    <row r="5364" spans="1:19">
      <c r="A5364">
        <v>5363</v>
      </c>
      <c r="B5364">
        <v>141.26</v>
      </c>
      <c r="C5364">
        <v>17</v>
      </c>
      <c r="D5364" t="s">
        <v>50</v>
      </c>
      <c r="E5364">
        <v>0</v>
      </c>
      <c r="F5364">
        <v>0</v>
      </c>
      <c r="G5364">
        <v>85</v>
      </c>
      <c r="H5364">
        <v>0</v>
      </c>
      <c r="I5364">
        <v>33</v>
      </c>
      <c r="J5364">
        <v>0</v>
      </c>
      <c r="K5364">
        <f>_xlfn.XLOOKUP(FraudData[[#This Row],[amount]],AmountRules[Amount Min],AmountRules[Risk Points],,-1)</f>
        <v>0</v>
      </c>
      <c r="L5364">
        <f>_xlfn.XLOOKUP(FraudData[[#This Row],[transaction_hour]],TimeRules[Hour Min],TimeRules[Risk Points],,-1)</f>
        <v>0</v>
      </c>
      <c r="M5364">
        <f>_xlfn.XLOOKUP(FraudData[[#This Row],[foreign_transaction]],ForeignRules[Foreign Transaction],ForeignRules[Risk Points],0)</f>
        <v>0</v>
      </c>
      <c r="N5364">
        <f>_xlfn.XLOOKUP(FraudData[[#This Row],[location_mismatch]],Table10[Location Mismatch],Table10[Risk Points],0)</f>
        <v>0</v>
      </c>
      <c r="O5364">
        <f>_xlfn.XLOOKUP(FraudData[[#This Row],[device_trust_score]],DeviceRules[Device Min],DeviceRules[Risk Points],,-1)</f>
        <v>0</v>
      </c>
      <c r="P5364">
        <f>_xlfn.XLOOKUP(FraudData[[#This Row],[velocity_last_24h]],VelocityRules[Velocity Min],VelocityRules[Risk Points],,-1)</f>
        <v>0</v>
      </c>
      <c r="Q5364">
        <f>_xlfn.XLOOKUP(FraudData[[#This Row],[merchant_category]],MerchantRules[Merchant Category],MerchantRules[Risk Points],0)</f>
        <v>0</v>
      </c>
      <c r="R5364">
        <f>SUM(FraudData[[#This Row],[Amount Risk]:[Merchant Risk]])</f>
        <v>0</v>
      </c>
      <c r="S5364" t="str" cm="1">
        <f t="array" ref="S5364">_xlfn.IFS(FraudData[[#This Row],[Fraud Risk Score]]&gt;=8,"High Risk",FraudData[[#This Row],[Fraud Risk Score]]&gt;=6,"Medium Risk",TRUE,"Low Risk")</f>
        <v>Low Risk</v>
      </c>
    </row>
    <row r="5365" spans="1:19">
      <c r="A5365">
        <v>5364</v>
      </c>
      <c r="B5365">
        <v>213.72</v>
      </c>
      <c r="C5365">
        <v>0</v>
      </c>
      <c r="D5365" t="s">
        <v>50</v>
      </c>
      <c r="E5365">
        <v>0</v>
      </c>
      <c r="F5365">
        <v>0</v>
      </c>
      <c r="G5365">
        <v>90</v>
      </c>
      <c r="H5365">
        <v>3</v>
      </c>
      <c r="I5365">
        <v>48</v>
      </c>
      <c r="J5365">
        <v>0</v>
      </c>
      <c r="K5365">
        <f>_xlfn.XLOOKUP(FraudData[[#This Row],[amount]],AmountRules[Amount Min],AmountRules[Risk Points],,-1)</f>
        <v>0</v>
      </c>
      <c r="L5365">
        <f>_xlfn.XLOOKUP(FraudData[[#This Row],[transaction_hour]],TimeRules[Hour Min],TimeRules[Risk Points],,-1)</f>
        <v>3</v>
      </c>
      <c r="M5365">
        <f>_xlfn.XLOOKUP(FraudData[[#This Row],[foreign_transaction]],ForeignRules[Foreign Transaction],ForeignRules[Risk Points],0)</f>
        <v>0</v>
      </c>
      <c r="N5365">
        <f>_xlfn.XLOOKUP(FraudData[[#This Row],[location_mismatch]],Table10[Location Mismatch],Table10[Risk Points],0)</f>
        <v>0</v>
      </c>
      <c r="O5365">
        <f>_xlfn.XLOOKUP(FraudData[[#This Row],[device_trust_score]],DeviceRules[Device Min],DeviceRules[Risk Points],,-1)</f>
        <v>0</v>
      </c>
      <c r="P5365">
        <f>_xlfn.XLOOKUP(FraudData[[#This Row],[velocity_last_24h]],VelocityRules[Velocity Min],VelocityRules[Risk Points],,-1)</f>
        <v>0</v>
      </c>
      <c r="Q5365">
        <f>_xlfn.XLOOKUP(FraudData[[#This Row],[merchant_category]],MerchantRules[Merchant Category],MerchantRules[Risk Points],0)</f>
        <v>0</v>
      </c>
      <c r="R5365">
        <f>SUM(FraudData[[#This Row],[Amount Risk]:[Merchant Risk]])</f>
        <v>3</v>
      </c>
      <c r="S5365" t="str" cm="1">
        <f t="array" ref="S5365">_xlfn.IFS(FraudData[[#This Row],[Fraud Risk Score]]&gt;=8,"High Risk",FraudData[[#This Row],[Fraud Risk Score]]&gt;=6,"Medium Risk",TRUE,"Low Risk")</f>
        <v>Low Risk</v>
      </c>
    </row>
    <row r="5366" spans="1:19">
      <c r="A5366">
        <v>5365</v>
      </c>
      <c r="B5366">
        <v>130.31</v>
      </c>
      <c r="C5366">
        <v>14</v>
      </c>
      <c r="D5366" t="s">
        <v>50</v>
      </c>
      <c r="E5366">
        <v>0</v>
      </c>
      <c r="F5366">
        <v>0</v>
      </c>
      <c r="G5366">
        <v>44</v>
      </c>
      <c r="H5366">
        <v>1</v>
      </c>
      <c r="I5366">
        <v>55</v>
      </c>
      <c r="J5366">
        <v>0</v>
      </c>
      <c r="K5366">
        <f>_xlfn.XLOOKUP(FraudData[[#This Row],[amount]],AmountRules[Amount Min],AmountRules[Risk Points],,-1)</f>
        <v>0</v>
      </c>
      <c r="L5366">
        <f>_xlfn.XLOOKUP(FraudData[[#This Row],[transaction_hour]],TimeRules[Hour Min],TimeRules[Risk Points],,-1)</f>
        <v>0</v>
      </c>
      <c r="M5366">
        <f>_xlfn.XLOOKUP(FraudData[[#This Row],[foreign_transaction]],ForeignRules[Foreign Transaction],ForeignRules[Risk Points],0)</f>
        <v>0</v>
      </c>
      <c r="N5366">
        <f>_xlfn.XLOOKUP(FraudData[[#This Row],[location_mismatch]],Table10[Location Mismatch],Table10[Risk Points],0)</f>
        <v>0</v>
      </c>
      <c r="O5366">
        <f>_xlfn.XLOOKUP(FraudData[[#This Row],[device_trust_score]],DeviceRules[Device Min],DeviceRules[Risk Points],,-1)</f>
        <v>2</v>
      </c>
      <c r="P5366">
        <f>_xlfn.XLOOKUP(FraudData[[#This Row],[velocity_last_24h]],VelocityRules[Velocity Min],VelocityRules[Risk Points],,-1)</f>
        <v>0</v>
      </c>
      <c r="Q5366">
        <f>_xlfn.XLOOKUP(FraudData[[#This Row],[merchant_category]],MerchantRules[Merchant Category],MerchantRules[Risk Points],0)</f>
        <v>0</v>
      </c>
      <c r="R5366">
        <f>SUM(FraudData[[#This Row],[Amount Risk]:[Merchant Risk]])</f>
        <v>2</v>
      </c>
      <c r="S5366" t="str" cm="1">
        <f t="array" ref="S5366">_xlfn.IFS(FraudData[[#This Row],[Fraud Risk Score]]&gt;=8,"High Risk",FraudData[[#This Row],[Fraud Risk Score]]&gt;=6,"Medium Risk",TRUE,"Low Risk")</f>
        <v>Low Risk</v>
      </c>
    </row>
    <row r="5367" spans="1:19">
      <c r="A5367">
        <v>5366</v>
      </c>
      <c r="B5367">
        <v>834.14</v>
      </c>
      <c r="C5367">
        <v>21</v>
      </c>
      <c r="D5367" t="s">
        <v>50</v>
      </c>
      <c r="E5367">
        <v>0</v>
      </c>
      <c r="F5367">
        <v>0</v>
      </c>
      <c r="G5367">
        <v>85</v>
      </c>
      <c r="H5367">
        <v>1</v>
      </c>
      <c r="I5367">
        <v>67</v>
      </c>
      <c r="J5367">
        <v>0</v>
      </c>
      <c r="K5367">
        <f>_xlfn.XLOOKUP(FraudData[[#This Row],[amount]],AmountRules[Amount Min],AmountRules[Risk Points],,-1)</f>
        <v>1</v>
      </c>
      <c r="L5367">
        <f>_xlfn.XLOOKUP(FraudData[[#This Row],[transaction_hour]],TimeRules[Hour Min],TimeRules[Risk Points],,-1)</f>
        <v>0</v>
      </c>
      <c r="M5367">
        <f>_xlfn.XLOOKUP(FraudData[[#This Row],[foreign_transaction]],ForeignRules[Foreign Transaction],ForeignRules[Risk Points],0)</f>
        <v>0</v>
      </c>
      <c r="N5367">
        <f>_xlfn.XLOOKUP(FraudData[[#This Row],[location_mismatch]],Table10[Location Mismatch],Table10[Risk Points],0)</f>
        <v>0</v>
      </c>
      <c r="O5367">
        <f>_xlfn.XLOOKUP(FraudData[[#This Row],[device_trust_score]],DeviceRules[Device Min],DeviceRules[Risk Points],,-1)</f>
        <v>0</v>
      </c>
      <c r="P5367">
        <f>_xlfn.XLOOKUP(FraudData[[#This Row],[velocity_last_24h]],VelocityRules[Velocity Min],VelocityRules[Risk Points],,-1)</f>
        <v>0</v>
      </c>
      <c r="Q5367">
        <f>_xlfn.XLOOKUP(FraudData[[#This Row],[merchant_category]],MerchantRules[Merchant Category],MerchantRules[Risk Points],0)</f>
        <v>0</v>
      </c>
      <c r="R5367">
        <f>SUM(FraudData[[#This Row],[Amount Risk]:[Merchant Risk]])</f>
        <v>1</v>
      </c>
      <c r="S5367" t="str" cm="1">
        <f t="array" ref="S5367">_xlfn.IFS(FraudData[[#This Row],[Fraud Risk Score]]&gt;=8,"High Risk",FraudData[[#This Row],[Fraud Risk Score]]&gt;=6,"Medium Risk",TRUE,"Low Risk")</f>
        <v>Low Risk</v>
      </c>
    </row>
    <row r="5368" spans="1:19">
      <c r="A5368">
        <v>5367</v>
      </c>
      <c r="B5368">
        <v>170.11</v>
      </c>
      <c r="C5368">
        <v>8</v>
      </c>
      <c r="D5368" t="s">
        <v>48</v>
      </c>
      <c r="E5368">
        <v>0</v>
      </c>
      <c r="F5368">
        <v>0</v>
      </c>
      <c r="G5368">
        <v>60</v>
      </c>
      <c r="H5368">
        <v>1</v>
      </c>
      <c r="I5368">
        <v>51</v>
      </c>
      <c r="J5368">
        <v>0</v>
      </c>
      <c r="K5368">
        <f>_xlfn.XLOOKUP(FraudData[[#This Row],[amount]],AmountRules[Amount Min],AmountRules[Risk Points],,-1)</f>
        <v>0</v>
      </c>
      <c r="L5368">
        <f>_xlfn.XLOOKUP(FraudData[[#This Row],[transaction_hour]],TimeRules[Hour Min],TimeRules[Risk Points],,-1)</f>
        <v>0</v>
      </c>
      <c r="M5368">
        <f>_xlfn.XLOOKUP(FraudData[[#This Row],[foreign_transaction]],ForeignRules[Foreign Transaction],ForeignRules[Risk Points],0)</f>
        <v>0</v>
      </c>
      <c r="N5368">
        <f>_xlfn.XLOOKUP(FraudData[[#This Row],[location_mismatch]],Table10[Location Mismatch],Table10[Risk Points],0)</f>
        <v>0</v>
      </c>
      <c r="O5368">
        <f>_xlfn.XLOOKUP(FraudData[[#This Row],[device_trust_score]],DeviceRules[Device Min],DeviceRules[Risk Points],,-1)</f>
        <v>1</v>
      </c>
      <c r="P5368">
        <f>_xlfn.XLOOKUP(FraudData[[#This Row],[velocity_last_24h]],VelocityRules[Velocity Min],VelocityRules[Risk Points],,-1)</f>
        <v>0</v>
      </c>
      <c r="Q5368">
        <f>_xlfn.XLOOKUP(FraudData[[#This Row],[merchant_category]],MerchantRules[Merchant Category],MerchantRules[Risk Points],0)</f>
        <v>0</v>
      </c>
      <c r="R5368">
        <f>SUM(FraudData[[#This Row],[Amount Risk]:[Merchant Risk]])</f>
        <v>1</v>
      </c>
      <c r="S5368" t="str" cm="1">
        <f t="array" ref="S5368">_xlfn.IFS(FraudData[[#This Row],[Fraud Risk Score]]&gt;=8,"High Risk",FraudData[[#This Row],[Fraud Risk Score]]&gt;=6,"Medium Risk",TRUE,"Low Risk")</f>
        <v>Low Risk</v>
      </c>
    </row>
    <row r="5369" spans="1:19">
      <c r="A5369">
        <v>5368</v>
      </c>
      <c r="B5369">
        <v>83.44</v>
      </c>
      <c r="C5369">
        <v>22</v>
      </c>
      <c r="D5369" t="s">
        <v>48</v>
      </c>
      <c r="E5369">
        <v>0</v>
      </c>
      <c r="F5369">
        <v>0</v>
      </c>
      <c r="G5369">
        <v>44</v>
      </c>
      <c r="H5369">
        <v>1</v>
      </c>
      <c r="I5369">
        <v>18</v>
      </c>
      <c r="J5369">
        <v>0</v>
      </c>
      <c r="K5369">
        <f>_xlfn.XLOOKUP(FraudData[[#This Row],[amount]],AmountRules[Amount Min],AmountRules[Risk Points],,-1)</f>
        <v>0</v>
      </c>
      <c r="L5369">
        <f>_xlfn.XLOOKUP(FraudData[[#This Row],[transaction_hour]],TimeRules[Hour Min],TimeRules[Risk Points],,-1)</f>
        <v>0</v>
      </c>
      <c r="M5369">
        <f>_xlfn.XLOOKUP(FraudData[[#This Row],[foreign_transaction]],ForeignRules[Foreign Transaction],ForeignRules[Risk Points],0)</f>
        <v>0</v>
      </c>
      <c r="N5369">
        <f>_xlfn.XLOOKUP(FraudData[[#This Row],[location_mismatch]],Table10[Location Mismatch],Table10[Risk Points],0)</f>
        <v>0</v>
      </c>
      <c r="O5369">
        <f>_xlfn.XLOOKUP(FraudData[[#This Row],[device_trust_score]],DeviceRules[Device Min],DeviceRules[Risk Points],,-1)</f>
        <v>2</v>
      </c>
      <c r="P5369">
        <f>_xlfn.XLOOKUP(FraudData[[#This Row],[velocity_last_24h]],VelocityRules[Velocity Min],VelocityRules[Risk Points],,-1)</f>
        <v>0</v>
      </c>
      <c r="Q5369">
        <f>_xlfn.XLOOKUP(FraudData[[#This Row],[merchant_category]],MerchantRules[Merchant Category],MerchantRules[Risk Points],0)</f>
        <v>0</v>
      </c>
      <c r="R5369">
        <f>SUM(FraudData[[#This Row],[Amount Risk]:[Merchant Risk]])</f>
        <v>2</v>
      </c>
      <c r="S5369" t="str" cm="1">
        <f t="array" ref="S5369">_xlfn.IFS(FraudData[[#This Row],[Fraud Risk Score]]&gt;=8,"High Risk",FraudData[[#This Row],[Fraud Risk Score]]&gt;=6,"Medium Risk",TRUE,"Low Risk")</f>
        <v>Low Risk</v>
      </c>
    </row>
    <row r="5370" spans="1:19">
      <c r="A5370">
        <v>5369</v>
      </c>
      <c r="B5370">
        <v>266.23</v>
      </c>
      <c r="C5370">
        <v>4</v>
      </c>
      <c r="D5370" t="s">
        <v>46</v>
      </c>
      <c r="E5370">
        <v>0</v>
      </c>
      <c r="F5370">
        <v>0</v>
      </c>
      <c r="G5370">
        <v>69</v>
      </c>
      <c r="H5370">
        <v>1</v>
      </c>
      <c r="I5370">
        <v>26</v>
      </c>
      <c r="J5370">
        <v>0</v>
      </c>
      <c r="K5370">
        <f>_xlfn.XLOOKUP(FraudData[[#This Row],[amount]],AmountRules[Amount Min],AmountRules[Risk Points],,-1)</f>
        <v>0</v>
      </c>
      <c r="L5370">
        <f>_xlfn.XLOOKUP(FraudData[[#This Row],[transaction_hour]],TimeRules[Hour Min],TimeRules[Risk Points],,-1)</f>
        <v>0</v>
      </c>
      <c r="M5370">
        <f>_xlfn.XLOOKUP(FraudData[[#This Row],[foreign_transaction]],ForeignRules[Foreign Transaction],ForeignRules[Risk Points],0)</f>
        <v>0</v>
      </c>
      <c r="N5370">
        <f>_xlfn.XLOOKUP(FraudData[[#This Row],[location_mismatch]],Table10[Location Mismatch],Table10[Risk Points],0)</f>
        <v>0</v>
      </c>
      <c r="O5370">
        <f>_xlfn.XLOOKUP(FraudData[[#This Row],[device_trust_score]],DeviceRules[Device Min],DeviceRules[Risk Points],,-1)</f>
        <v>1</v>
      </c>
      <c r="P5370">
        <f>_xlfn.XLOOKUP(FraudData[[#This Row],[velocity_last_24h]],VelocityRules[Velocity Min],VelocityRules[Risk Points],,-1)</f>
        <v>0</v>
      </c>
      <c r="Q5370">
        <f>_xlfn.XLOOKUP(FraudData[[#This Row],[merchant_category]],MerchantRules[Merchant Category],MerchantRules[Risk Points],0)</f>
        <v>0</v>
      </c>
      <c r="R5370">
        <f>SUM(FraudData[[#This Row],[Amount Risk]:[Merchant Risk]])</f>
        <v>1</v>
      </c>
      <c r="S5370" t="str" cm="1">
        <f t="array" ref="S5370">_xlfn.IFS(FraudData[[#This Row],[Fraud Risk Score]]&gt;=8,"High Risk",FraudData[[#This Row],[Fraud Risk Score]]&gt;=6,"Medium Risk",TRUE,"Low Risk")</f>
        <v>Low Risk</v>
      </c>
    </row>
    <row r="5371" spans="1:19">
      <c r="A5371">
        <v>5370</v>
      </c>
      <c r="B5371">
        <v>33.64</v>
      </c>
      <c r="C5371">
        <v>12</v>
      </c>
      <c r="D5371" t="s">
        <v>47</v>
      </c>
      <c r="E5371">
        <v>0</v>
      </c>
      <c r="F5371">
        <v>0</v>
      </c>
      <c r="G5371">
        <v>70</v>
      </c>
      <c r="H5371">
        <v>3</v>
      </c>
      <c r="I5371">
        <v>53</v>
      </c>
      <c r="J5371">
        <v>0</v>
      </c>
      <c r="K5371">
        <f>_xlfn.XLOOKUP(FraudData[[#This Row],[amount]],AmountRules[Amount Min],AmountRules[Risk Points],,-1)</f>
        <v>0</v>
      </c>
      <c r="L5371">
        <f>_xlfn.XLOOKUP(FraudData[[#This Row],[transaction_hour]],TimeRules[Hour Min],TimeRules[Risk Points],,-1)</f>
        <v>0</v>
      </c>
      <c r="M5371">
        <f>_xlfn.XLOOKUP(FraudData[[#This Row],[foreign_transaction]],ForeignRules[Foreign Transaction],ForeignRules[Risk Points],0)</f>
        <v>0</v>
      </c>
      <c r="N5371">
        <f>_xlfn.XLOOKUP(FraudData[[#This Row],[location_mismatch]],Table10[Location Mismatch],Table10[Risk Points],0)</f>
        <v>0</v>
      </c>
      <c r="O5371">
        <f>_xlfn.XLOOKUP(FraudData[[#This Row],[device_trust_score]],DeviceRules[Device Min],DeviceRules[Risk Points],,-1)</f>
        <v>0</v>
      </c>
      <c r="P5371">
        <f>_xlfn.XLOOKUP(FraudData[[#This Row],[velocity_last_24h]],VelocityRules[Velocity Min],VelocityRules[Risk Points],,-1)</f>
        <v>0</v>
      </c>
      <c r="Q5371">
        <f>_xlfn.XLOOKUP(FraudData[[#This Row],[merchant_category]],MerchantRules[Merchant Category],MerchantRules[Risk Points],0)</f>
        <v>0</v>
      </c>
      <c r="R5371">
        <f>SUM(FraudData[[#This Row],[Amount Risk]:[Merchant Risk]])</f>
        <v>0</v>
      </c>
      <c r="S5371" t="str" cm="1">
        <f t="array" ref="S5371">_xlfn.IFS(FraudData[[#This Row],[Fraud Risk Score]]&gt;=8,"High Risk",FraudData[[#This Row],[Fraud Risk Score]]&gt;=6,"Medium Risk",TRUE,"Low Risk")</f>
        <v>Low Risk</v>
      </c>
    </row>
    <row r="5372" spans="1:19">
      <c r="A5372">
        <v>5371</v>
      </c>
      <c r="B5372">
        <v>87.36</v>
      </c>
      <c r="C5372">
        <v>18</v>
      </c>
      <c r="D5372" t="s">
        <v>49</v>
      </c>
      <c r="E5372">
        <v>0</v>
      </c>
      <c r="F5372">
        <v>0</v>
      </c>
      <c r="G5372">
        <v>42</v>
      </c>
      <c r="H5372">
        <v>3</v>
      </c>
      <c r="I5372">
        <v>61</v>
      </c>
      <c r="J5372">
        <v>0</v>
      </c>
      <c r="K5372">
        <f>_xlfn.XLOOKUP(FraudData[[#This Row],[amount]],AmountRules[Amount Min],AmountRules[Risk Points],,-1)</f>
        <v>0</v>
      </c>
      <c r="L5372">
        <f>_xlfn.XLOOKUP(FraudData[[#This Row],[transaction_hour]],TimeRules[Hour Min],TimeRules[Risk Points],,-1)</f>
        <v>0</v>
      </c>
      <c r="M5372">
        <f>_xlfn.XLOOKUP(FraudData[[#This Row],[foreign_transaction]],ForeignRules[Foreign Transaction],ForeignRules[Risk Points],0)</f>
        <v>0</v>
      </c>
      <c r="N5372">
        <f>_xlfn.XLOOKUP(FraudData[[#This Row],[location_mismatch]],Table10[Location Mismatch],Table10[Risk Points],0)</f>
        <v>0</v>
      </c>
      <c r="O5372">
        <f>_xlfn.XLOOKUP(FraudData[[#This Row],[device_trust_score]],DeviceRules[Device Min],DeviceRules[Risk Points],,-1)</f>
        <v>2</v>
      </c>
      <c r="P5372">
        <f>_xlfn.XLOOKUP(FraudData[[#This Row],[velocity_last_24h]],VelocityRules[Velocity Min],VelocityRules[Risk Points],,-1)</f>
        <v>0</v>
      </c>
      <c r="Q5372">
        <f>_xlfn.XLOOKUP(FraudData[[#This Row],[merchant_category]],MerchantRules[Merchant Category],MerchantRules[Risk Points],0)</f>
        <v>1</v>
      </c>
      <c r="R5372">
        <f>SUM(FraudData[[#This Row],[Amount Risk]:[Merchant Risk]])</f>
        <v>3</v>
      </c>
      <c r="S5372" t="str" cm="1">
        <f t="array" ref="S5372">_xlfn.IFS(FraudData[[#This Row],[Fraud Risk Score]]&gt;=8,"High Risk",FraudData[[#This Row],[Fraud Risk Score]]&gt;=6,"Medium Risk",TRUE,"Low Risk")</f>
        <v>Low Risk</v>
      </c>
    </row>
    <row r="5373" spans="1:19">
      <c r="A5373">
        <v>5372</v>
      </c>
      <c r="B5373">
        <v>76.7</v>
      </c>
      <c r="C5373">
        <v>23</v>
      </c>
      <c r="D5373" t="s">
        <v>49</v>
      </c>
      <c r="E5373">
        <v>0</v>
      </c>
      <c r="F5373">
        <v>0</v>
      </c>
      <c r="G5373">
        <v>94</v>
      </c>
      <c r="H5373">
        <v>2</v>
      </c>
      <c r="I5373">
        <v>21</v>
      </c>
      <c r="J5373">
        <v>0</v>
      </c>
      <c r="K5373">
        <f>_xlfn.XLOOKUP(FraudData[[#This Row],[amount]],AmountRules[Amount Min],AmountRules[Risk Points],,-1)</f>
        <v>0</v>
      </c>
      <c r="L5373">
        <f>_xlfn.XLOOKUP(FraudData[[#This Row],[transaction_hour]],TimeRules[Hour Min],TimeRules[Risk Points],,-1)</f>
        <v>1</v>
      </c>
      <c r="M5373">
        <f>_xlfn.XLOOKUP(FraudData[[#This Row],[foreign_transaction]],ForeignRules[Foreign Transaction],ForeignRules[Risk Points],0)</f>
        <v>0</v>
      </c>
      <c r="N5373">
        <f>_xlfn.XLOOKUP(FraudData[[#This Row],[location_mismatch]],Table10[Location Mismatch],Table10[Risk Points],0)</f>
        <v>0</v>
      </c>
      <c r="O5373">
        <f>_xlfn.XLOOKUP(FraudData[[#This Row],[device_trust_score]],DeviceRules[Device Min],DeviceRules[Risk Points],,-1)</f>
        <v>0</v>
      </c>
      <c r="P5373">
        <f>_xlfn.XLOOKUP(FraudData[[#This Row],[velocity_last_24h]],VelocityRules[Velocity Min],VelocityRules[Risk Points],,-1)</f>
        <v>0</v>
      </c>
      <c r="Q5373">
        <f>_xlfn.XLOOKUP(FraudData[[#This Row],[merchant_category]],MerchantRules[Merchant Category],MerchantRules[Risk Points],0)</f>
        <v>1</v>
      </c>
      <c r="R5373">
        <f>SUM(FraudData[[#This Row],[Amount Risk]:[Merchant Risk]])</f>
        <v>2</v>
      </c>
      <c r="S5373" t="str" cm="1">
        <f t="array" ref="S5373">_xlfn.IFS(FraudData[[#This Row],[Fraud Risk Score]]&gt;=8,"High Risk",FraudData[[#This Row],[Fraud Risk Score]]&gt;=6,"Medium Risk",TRUE,"Low Risk")</f>
        <v>Low Risk</v>
      </c>
    </row>
    <row r="5374" spans="1:19">
      <c r="A5374">
        <v>5373</v>
      </c>
      <c r="B5374">
        <v>101.75</v>
      </c>
      <c r="C5374">
        <v>9</v>
      </c>
      <c r="D5374" t="s">
        <v>48</v>
      </c>
      <c r="E5374">
        <v>0</v>
      </c>
      <c r="F5374">
        <v>0</v>
      </c>
      <c r="G5374">
        <v>98</v>
      </c>
      <c r="H5374">
        <v>6</v>
      </c>
      <c r="I5374">
        <v>62</v>
      </c>
      <c r="J5374">
        <v>0</v>
      </c>
      <c r="K5374">
        <f>_xlfn.XLOOKUP(FraudData[[#This Row],[amount]],AmountRules[Amount Min],AmountRules[Risk Points],,-1)</f>
        <v>0</v>
      </c>
      <c r="L5374">
        <f>_xlfn.XLOOKUP(FraudData[[#This Row],[transaction_hour]],TimeRules[Hour Min],TimeRules[Risk Points],,-1)</f>
        <v>0</v>
      </c>
      <c r="M5374">
        <f>_xlfn.XLOOKUP(FraudData[[#This Row],[foreign_transaction]],ForeignRules[Foreign Transaction],ForeignRules[Risk Points],0)</f>
        <v>0</v>
      </c>
      <c r="N5374">
        <f>_xlfn.XLOOKUP(FraudData[[#This Row],[location_mismatch]],Table10[Location Mismatch],Table10[Risk Points],0)</f>
        <v>0</v>
      </c>
      <c r="O5374">
        <f>_xlfn.XLOOKUP(FraudData[[#This Row],[device_trust_score]],DeviceRules[Device Min],DeviceRules[Risk Points],,-1)</f>
        <v>0</v>
      </c>
      <c r="P5374">
        <f>_xlfn.XLOOKUP(FraudData[[#This Row],[velocity_last_24h]],VelocityRules[Velocity Min],VelocityRules[Risk Points],,-1)</f>
        <v>3</v>
      </c>
      <c r="Q5374">
        <f>_xlfn.XLOOKUP(FraudData[[#This Row],[merchant_category]],MerchantRules[Merchant Category],MerchantRules[Risk Points],0)</f>
        <v>0</v>
      </c>
      <c r="R5374">
        <f>SUM(FraudData[[#This Row],[Amount Risk]:[Merchant Risk]])</f>
        <v>3</v>
      </c>
      <c r="S5374" t="str" cm="1">
        <f t="array" ref="S5374">_xlfn.IFS(FraudData[[#This Row],[Fraud Risk Score]]&gt;=8,"High Risk",FraudData[[#This Row],[Fraud Risk Score]]&gt;=6,"Medium Risk",TRUE,"Low Risk")</f>
        <v>Low Risk</v>
      </c>
    </row>
    <row r="5375" spans="1:19">
      <c r="A5375">
        <v>5374</v>
      </c>
      <c r="B5375">
        <v>274.01</v>
      </c>
      <c r="C5375">
        <v>19</v>
      </c>
      <c r="D5375" t="s">
        <v>50</v>
      </c>
      <c r="E5375">
        <v>0</v>
      </c>
      <c r="F5375">
        <v>1</v>
      </c>
      <c r="G5375">
        <v>42</v>
      </c>
      <c r="H5375">
        <v>3</v>
      </c>
      <c r="I5375">
        <v>37</v>
      </c>
      <c r="J5375">
        <v>0</v>
      </c>
      <c r="K5375">
        <f>_xlfn.XLOOKUP(FraudData[[#This Row],[amount]],AmountRules[Amount Min],AmountRules[Risk Points],,-1)</f>
        <v>0</v>
      </c>
      <c r="L5375">
        <f>_xlfn.XLOOKUP(FraudData[[#This Row],[transaction_hour]],TimeRules[Hour Min],TimeRules[Risk Points],,-1)</f>
        <v>0</v>
      </c>
      <c r="M5375">
        <f>_xlfn.XLOOKUP(FraudData[[#This Row],[foreign_transaction]],ForeignRules[Foreign Transaction],ForeignRules[Risk Points],0)</f>
        <v>0</v>
      </c>
      <c r="N5375">
        <f>_xlfn.XLOOKUP(FraudData[[#This Row],[location_mismatch]],Table10[Location Mismatch],Table10[Risk Points],0)</f>
        <v>3</v>
      </c>
      <c r="O5375">
        <f>_xlfn.XLOOKUP(FraudData[[#This Row],[device_trust_score]],DeviceRules[Device Min],DeviceRules[Risk Points],,-1)</f>
        <v>2</v>
      </c>
      <c r="P5375">
        <f>_xlfn.XLOOKUP(FraudData[[#This Row],[velocity_last_24h]],VelocityRules[Velocity Min],VelocityRules[Risk Points],,-1)</f>
        <v>0</v>
      </c>
      <c r="Q5375">
        <f>_xlfn.XLOOKUP(FraudData[[#This Row],[merchant_category]],MerchantRules[Merchant Category],MerchantRules[Risk Points],0)</f>
        <v>0</v>
      </c>
      <c r="R5375">
        <f>SUM(FraudData[[#This Row],[Amount Risk]:[Merchant Risk]])</f>
        <v>5</v>
      </c>
      <c r="S5375" t="str" cm="1">
        <f t="array" ref="S5375">_xlfn.IFS(FraudData[[#This Row],[Fraud Risk Score]]&gt;=8,"High Risk",FraudData[[#This Row],[Fraud Risk Score]]&gt;=6,"Medium Risk",TRUE,"Low Risk")</f>
        <v>Low Risk</v>
      </c>
    </row>
    <row r="5376" spans="1:19">
      <c r="A5376">
        <v>5375</v>
      </c>
      <c r="B5376">
        <v>119.16</v>
      </c>
      <c r="C5376">
        <v>20</v>
      </c>
      <c r="D5376" t="s">
        <v>46</v>
      </c>
      <c r="E5376">
        <v>0</v>
      </c>
      <c r="F5376">
        <v>0</v>
      </c>
      <c r="G5376">
        <v>88</v>
      </c>
      <c r="H5376">
        <v>1</v>
      </c>
      <c r="I5376">
        <v>62</v>
      </c>
      <c r="J5376">
        <v>0</v>
      </c>
      <c r="K5376">
        <f>_xlfn.XLOOKUP(FraudData[[#This Row],[amount]],AmountRules[Amount Min],AmountRules[Risk Points],,-1)</f>
        <v>0</v>
      </c>
      <c r="L5376">
        <f>_xlfn.XLOOKUP(FraudData[[#This Row],[transaction_hour]],TimeRules[Hour Min],TimeRules[Risk Points],,-1)</f>
        <v>0</v>
      </c>
      <c r="M5376">
        <f>_xlfn.XLOOKUP(FraudData[[#This Row],[foreign_transaction]],ForeignRules[Foreign Transaction],ForeignRules[Risk Points],0)</f>
        <v>0</v>
      </c>
      <c r="N5376">
        <f>_xlfn.XLOOKUP(FraudData[[#This Row],[location_mismatch]],Table10[Location Mismatch],Table10[Risk Points],0)</f>
        <v>0</v>
      </c>
      <c r="O5376">
        <f>_xlfn.XLOOKUP(FraudData[[#This Row],[device_trust_score]],DeviceRules[Device Min],DeviceRules[Risk Points],,-1)</f>
        <v>0</v>
      </c>
      <c r="P5376">
        <f>_xlfn.XLOOKUP(FraudData[[#This Row],[velocity_last_24h]],VelocityRules[Velocity Min],VelocityRules[Risk Points],,-1)</f>
        <v>0</v>
      </c>
      <c r="Q5376">
        <f>_xlfn.XLOOKUP(FraudData[[#This Row],[merchant_category]],MerchantRules[Merchant Category],MerchantRules[Risk Points],0)</f>
        <v>0</v>
      </c>
      <c r="R5376">
        <f>SUM(FraudData[[#This Row],[Amount Risk]:[Merchant Risk]])</f>
        <v>0</v>
      </c>
      <c r="S5376" t="str" cm="1">
        <f t="array" ref="S5376">_xlfn.IFS(FraudData[[#This Row],[Fraud Risk Score]]&gt;=8,"High Risk",FraudData[[#This Row],[Fraud Risk Score]]&gt;=6,"Medium Risk",TRUE,"Low Risk")</f>
        <v>Low Risk</v>
      </c>
    </row>
    <row r="5377" spans="1:19">
      <c r="A5377">
        <v>5376</v>
      </c>
      <c r="B5377">
        <v>284.39</v>
      </c>
      <c r="C5377">
        <v>13</v>
      </c>
      <c r="D5377" t="s">
        <v>47</v>
      </c>
      <c r="E5377">
        <v>0</v>
      </c>
      <c r="F5377">
        <v>0</v>
      </c>
      <c r="G5377">
        <v>58</v>
      </c>
      <c r="H5377">
        <v>4</v>
      </c>
      <c r="I5377">
        <v>34</v>
      </c>
      <c r="J5377">
        <v>0</v>
      </c>
      <c r="K5377">
        <f>_xlfn.XLOOKUP(FraudData[[#This Row],[amount]],AmountRules[Amount Min],AmountRules[Risk Points],,-1)</f>
        <v>0</v>
      </c>
      <c r="L5377">
        <f>_xlfn.XLOOKUP(FraudData[[#This Row],[transaction_hour]],TimeRules[Hour Min],TimeRules[Risk Points],,-1)</f>
        <v>0</v>
      </c>
      <c r="M5377">
        <f>_xlfn.XLOOKUP(FraudData[[#This Row],[foreign_transaction]],ForeignRules[Foreign Transaction],ForeignRules[Risk Points],0)</f>
        <v>0</v>
      </c>
      <c r="N5377">
        <f>_xlfn.XLOOKUP(FraudData[[#This Row],[location_mismatch]],Table10[Location Mismatch],Table10[Risk Points],0)</f>
        <v>0</v>
      </c>
      <c r="O5377">
        <f>_xlfn.XLOOKUP(FraudData[[#This Row],[device_trust_score]],DeviceRules[Device Min],DeviceRules[Risk Points],,-1)</f>
        <v>1</v>
      </c>
      <c r="P5377">
        <f>_xlfn.XLOOKUP(FraudData[[#This Row],[velocity_last_24h]],VelocityRules[Velocity Min],VelocityRules[Risk Points],,-1)</f>
        <v>0</v>
      </c>
      <c r="Q5377">
        <f>_xlfn.XLOOKUP(FraudData[[#This Row],[merchant_category]],MerchantRules[Merchant Category],MerchantRules[Risk Points],0)</f>
        <v>0</v>
      </c>
      <c r="R5377">
        <f>SUM(FraudData[[#This Row],[Amount Risk]:[Merchant Risk]])</f>
        <v>1</v>
      </c>
      <c r="S5377" t="str" cm="1">
        <f t="array" ref="S5377">_xlfn.IFS(FraudData[[#This Row],[Fraud Risk Score]]&gt;=8,"High Risk",FraudData[[#This Row],[Fraud Risk Score]]&gt;=6,"Medium Risk",TRUE,"Low Risk")</f>
        <v>Low Risk</v>
      </c>
    </row>
    <row r="5378" spans="1:19">
      <c r="A5378">
        <v>5377</v>
      </c>
      <c r="B5378">
        <v>154.65</v>
      </c>
      <c r="C5378">
        <v>21</v>
      </c>
      <c r="D5378" t="s">
        <v>48</v>
      </c>
      <c r="E5378">
        <v>0</v>
      </c>
      <c r="F5378">
        <v>0</v>
      </c>
      <c r="G5378">
        <v>27</v>
      </c>
      <c r="H5378">
        <v>5</v>
      </c>
      <c r="I5378">
        <v>61</v>
      </c>
      <c r="J5378">
        <v>0</v>
      </c>
      <c r="K5378">
        <f>_xlfn.XLOOKUP(FraudData[[#This Row],[amount]],AmountRules[Amount Min],AmountRules[Risk Points],,-1)</f>
        <v>0</v>
      </c>
      <c r="L5378">
        <f>_xlfn.XLOOKUP(FraudData[[#This Row],[transaction_hour]],TimeRules[Hour Min],TimeRules[Risk Points],,-1)</f>
        <v>0</v>
      </c>
      <c r="M5378">
        <f>_xlfn.XLOOKUP(FraudData[[#This Row],[foreign_transaction]],ForeignRules[Foreign Transaction],ForeignRules[Risk Points],0)</f>
        <v>0</v>
      </c>
      <c r="N5378">
        <f>_xlfn.XLOOKUP(FraudData[[#This Row],[location_mismatch]],Table10[Location Mismatch],Table10[Risk Points],0)</f>
        <v>0</v>
      </c>
      <c r="O5378">
        <f>_xlfn.XLOOKUP(FraudData[[#This Row],[device_trust_score]],DeviceRules[Device Min],DeviceRules[Risk Points],,-1)</f>
        <v>3</v>
      </c>
      <c r="P5378">
        <f>_xlfn.XLOOKUP(FraudData[[#This Row],[velocity_last_24h]],VelocityRules[Velocity Min],VelocityRules[Risk Points],,-1)</f>
        <v>3</v>
      </c>
      <c r="Q5378">
        <f>_xlfn.XLOOKUP(FraudData[[#This Row],[merchant_category]],MerchantRules[Merchant Category],MerchantRules[Risk Points],0)</f>
        <v>0</v>
      </c>
      <c r="R5378">
        <f>SUM(FraudData[[#This Row],[Amount Risk]:[Merchant Risk]])</f>
        <v>6</v>
      </c>
      <c r="S5378" t="str" cm="1">
        <f t="array" ref="S5378">_xlfn.IFS(FraudData[[#This Row],[Fraud Risk Score]]&gt;=8,"High Risk",FraudData[[#This Row],[Fraud Risk Score]]&gt;=6,"Medium Risk",TRUE,"Low Risk")</f>
        <v>Medium Risk</v>
      </c>
    </row>
    <row r="5379" spans="1:19">
      <c r="A5379">
        <v>5378</v>
      </c>
      <c r="B5379">
        <v>75.36</v>
      </c>
      <c r="C5379">
        <v>20</v>
      </c>
      <c r="D5379" t="s">
        <v>46</v>
      </c>
      <c r="E5379">
        <v>0</v>
      </c>
      <c r="F5379">
        <v>0</v>
      </c>
      <c r="G5379">
        <v>96</v>
      </c>
      <c r="H5379">
        <v>2</v>
      </c>
      <c r="I5379">
        <v>27</v>
      </c>
      <c r="J5379">
        <v>0</v>
      </c>
      <c r="K5379">
        <f>_xlfn.XLOOKUP(FraudData[[#This Row],[amount]],AmountRules[Amount Min],AmountRules[Risk Points],,-1)</f>
        <v>0</v>
      </c>
      <c r="L5379">
        <f>_xlfn.XLOOKUP(FraudData[[#This Row],[transaction_hour]],TimeRules[Hour Min],TimeRules[Risk Points],,-1)</f>
        <v>0</v>
      </c>
      <c r="M5379">
        <f>_xlfn.XLOOKUP(FraudData[[#This Row],[foreign_transaction]],ForeignRules[Foreign Transaction],ForeignRules[Risk Points],0)</f>
        <v>0</v>
      </c>
      <c r="N5379">
        <f>_xlfn.XLOOKUP(FraudData[[#This Row],[location_mismatch]],Table10[Location Mismatch],Table10[Risk Points],0)</f>
        <v>0</v>
      </c>
      <c r="O5379">
        <f>_xlfn.XLOOKUP(FraudData[[#This Row],[device_trust_score]],DeviceRules[Device Min],DeviceRules[Risk Points],,-1)</f>
        <v>0</v>
      </c>
      <c r="P5379">
        <f>_xlfn.XLOOKUP(FraudData[[#This Row],[velocity_last_24h]],VelocityRules[Velocity Min],VelocityRules[Risk Points],,-1)</f>
        <v>0</v>
      </c>
      <c r="Q5379">
        <f>_xlfn.XLOOKUP(FraudData[[#This Row],[merchant_category]],MerchantRules[Merchant Category],MerchantRules[Risk Points],0)</f>
        <v>0</v>
      </c>
      <c r="R5379">
        <f>SUM(FraudData[[#This Row],[Amount Risk]:[Merchant Risk]])</f>
        <v>0</v>
      </c>
      <c r="S5379" t="str" cm="1">
        <f t="array" ref="S5379">_xlfn.IFS(FraudData[[#This Row],[Fraud Risk Score]]&gt;=8,"High Risk",FraudData[[#This Row],[Fraud Risk Score]]&gt;=6,"Medium Risk",TRUE,"Low Risk")</f>
        <v>Low Risk</v>
      </c>
    </row>
    <row r="5380" spans="1:19">
      <c r="A5380">
        <v>5379</v>
      </c>
      <c r="B5380">
        <v>298.91000000000003</v>
      </c>
      <c r="C5380">
        <v>11</v>
      </c>
      <c r="D5380" t="s">
        <v>46</v>
      </c>
      <c r="E5380">
        <v>0</v>
      </c>
      <c r="F5380">
        <v>1</v>
      </c>
      <c r="G5380">
        <v>35</v>
      </c>
      <c r="H5380">
        <v>1</v>
      </c>
      <c r="I5380">
        <v>63</v>
      </c>
      <c r="J5380">
        <v>0</v>
      </c>
      <c r="K5380">
        <f>_xlfn.XLOOKUP(FraudData[[#This Row],[amount]],AmountRules[Amount Min],AmountRules[Risk Points],,-1)</f>
        <v>0</v>
      </c>
      <c r="L5380">
        <f>_xlfn.XLOOKUP(FraudData[[#This Row],[transaction_hour]],TimeRules[Hour Min],TimeRules[Risk Points],,-1)</f>
        <v>0</v>
      </c>
      <c r="M5380">
        <f>_xlfn.XLOOKUP(FraudData[[#This Row],[foreign_transaction]],ForeignRules[Foreign Transaction],ForeignRules[Risk Points],0)</f>
        <v>0</v>
      </c>
      <c r="N5380">
        <f>_xlfn.XLOOKUP(FraudData[[#This Row],[location_mismatch]],Table10[Location Mismatch],Table10[Risk Points],0)</f>
        <v>3</v>
      </c>
      <c r="O5380">
        <f>_xlfn.XLOOKUP(FraudData[[#This Row],[device_trust_score]],DeviceRules[Device Min],DeviceRules[Risk Points],,-1)</f>
        <v>2</v>
      </c>
      <c r="P5380">
        <f>_xlfn.XLOOKUP(FraudData[[#This Row],[velocity_last_24h]],VelocityRules[Velocity Min],VelocityRules[Risk Points],,-1)</f>
        <v>0</v>
      </c>
      <c r="Q5380">
        <f>_xlfn.XLOOKUP(FraudData[[#This Row],[merchant_category]],MerchantRules[Merchant Category],MerchantRules[Risk Points],0)</f>
        <v>0</v>
      </c>
      <c r="R5380">
        <f>SUM(FraudData[[#This Row],[Amount Risk]:[Merchant Risk]])</f>
        <v>5</v>
      </c>
      <c r="S5380" t="str" cm="1">
        <f t="array" ref="S5380">_xlfn.IFS(FraudData[[#This Row],[Fraud Risk Score]]&gt;=8,"High Risk",FraudData[[#This Row],[Fraud Risk Score]]&gt;=6,"Medium Risk",TRUE,"Low Risk")</f>
        <v>Low Risk</v>
      </c>
    </row>
    <row r="5381" spans="1:19">
      <c r="A5381">
        <v>5380</v>
      </c>
      <c r="B5381">
        <v>48.99</v>
      </c>
      <c r="C5381">
        <v>10</v>
      </c>
      <c r="D5381" t="s">
        <v>48</v>
      </c>
      <c r="E5381">
        <v>0</v>
      </c>
      <c r="F5381">
        <v>0</v>
      </c>
      <c r="G5381">
        <v>70</v>
      </c>
      <c r="H5381">
        <v>2</v>
      </c>
      <c r="I5381">
        <v>60</v>
      </c>
      <c r="J5381">
        <v>0</v>
      </c>
      <c r="K5381">
        <f>_xlfn.XLOOKUP(FraudData[[#This Row],[amount]],AmountRules[Amount Min],AmountRules[Risk Points],,-1)</f>
        <v>0</v>
      </c>
      <c r="L5381">
        <f>_xlfn.XLOOKUP(FraudData[[#This Row],[transaction_hour]],TimeRules[Hour Min],TimeRules[Risk Points],,-1)</f>
        <v>0</v>
      </c>
      <c r="M5381">
        <f>_xlfn.XLOOKUP(FraudData[[#This Row],[foreign_transaction]],ForeignRules[Foreign Transaction],ForeignRules[Risk Points],0)</f>
        <v>0</v>
      </c>
      <c r="N5381">
        <f>_xlfn.XLOOKUP(FraudData[[#This Row],[location_mismatch]],Table10[Location Mismatch],Table10[Risk Points],0)</f>
        <v>0</v>
      </c>
      <c r="O5381">
        <f>_xlfn.XLOOKUP(FraudData[[#This Row],[device_trust_score]],DeviceRules[Device Min],DeviceRules[Risk Points],,-1)</f>
        <v>0</v>
      </c>
      <c r="P5381">
        <f>_xlfn.XLOOKUP(FraudData[[#This Row],[velocity_last_24h]],VelocityRules[Velocity Min],VelocityRules[Risk Points],,-1)</f>
        <v>0</v>
      </c>
      <c r="Q5381">
        <f>_xlfn.XLOOKUP(FraudData[[#This Row],[merchant_category]],MerchantRules[Merchant Category],MerchantRules[Risk Points],0)</f>
        <v>0</v>
      </c>
      <c r="R5381">
        <f>SUM(FraudData[[#This Row],[Amount Risk]:[Merchant Risk]])</f>
        <v>0</v>
      </c>
      <c r="S5381" t="str" cm="1">
        <f t="array" ref="S5381">_xlfn.IFS(FraudData[[#This Row],[Fraud Risk Score]]&gt;=8,"High Risk",FraudData[[#This Row],[Fraud Risk Score]]&gt;=6,"Medium Risk",TRUE,"Low Risk")</f>
        <v>Low Risk</v>
      </c>
    </row>
    <row r="5382" spans="1:19">
      <c r="A5382">
        <v>5381</v>
      </c>
      <c r="B5382">
        <v>45.74</v>
      </c>
      <c r="C5382">
        <v>22</v>
      </c>
      <c r="D5382" t="s">
        <v>46</v>
      </c>
      <c r="E5382">
        <v>0</v>
      </c>
      <c r="F5382">
        <v>1</v>
      </c>
      <c r="G5382">
        <v>66</v>
      </c>
      <c r="H5382">
        <v>2</v>
      </c>
      <c r="I5382">
        <v>57</v>
      </c>
      <c r="J5382">
        <v>0</v>
      </c>
      <c r="K5382">
        <f>_xlfn.XLOOKUP(FraudData[[#This Row],[amount]],AmountRules[Amount Min],AmountRules[Risk Points],,-1)</f>
        <v>0</v>
      </c>
      <c r="L5382">
        <f>_xlfn.XLOOKUP(FraudData[[#This Row],[transaction_hour]],TimeRules[Hour Min],TimeRules[Risk Points],,-1)</f>
        <v>0</v>
      </c>
      <c r="M5382">
        <f>_xlfn.XLOOKUP(FraudData[[#This Row],[foreign_transaction]],ForeignRules[Foreign Transaction],ForeignRules[Risk Points],0)</f>
        <v>0</v>
      </c>
      <c r="N5382">
        <f>_xlfn.XLOOKUP(FraudData[[#This Row],[location_mismatch]],Table10[Location Mismatch],Table10[Risk Points],0)</f>
        <v>3</v>
      </c>
      <c r="O5382">
        <f>_xlfn.XLOOKUP(FraudData[[#This Row],[device_trust_score]],DeviceRules[Device Min],DeviceRules[Risk Points],,-1)</f>
        <v>1</v>
      </c>
      <c r="P5382">
        <f>_xlfn.XLOOKUP(FraudData[[#This Row],[velocity_last_24h]],VelocityRules[Velocity Min],VelocityRules[Risk Points],,-1)</f>
        <v>0</v>
      </c>
      <c r="Q5382">
        <f>_xlfn.XLOOKUP(FraudData[[#This Row],[merchant_category]],MerchantRules[Merchant Category],MerchantRules[Risk Points],0)</f>
        <v>0</v>
      </c>
      <c r="R5382">
        <f>SUM(FraudData[[#This Row],[Amount Risk]:[Merchant Risk]])</f>
        <v>4</v>
      </c>
      <c r="S5382" t="str" cm="1">
        <f t="array" ref="S5382">_xlfn.IFS(FraudData[[#This Row],[Fraud Risk Score]]&gt;=8,"High Risk",FraudData[[#This Row],[Fraud Risk Score]]&gt;=6,"Medium Risk",TRUE,"Low Risk")</f>
        <v>Low Risk</v>
      </c>
    </row>
    <row r="5383" spans="1:19">
      <c r="A5383">
        <v>5382</v>
      </c>
      <c r="B5383">
        <v>126.39</v>
      </c>
      <c r="C5383">
        <v>6</v>
      </c>
      <c r="D5383" t="s">
        <v>50</v>
      </c>
      <c r="E5383">
        <v>0</v>
      </c>
      <c r="F5383">
        <v>0</v>
      </c>
      <c r="G5383">
        <v>41</v>
      </c>
      <c r="H5383">
        <v>1</v>
      </c>
      <c r="I5383">
        <v>30</v>
      </c>
      <c r="J5383">
        <v>0</v>
      </c>
      <c r="K5383">
        <f>_xlfn.XLOOKUP(FraudData[[#This Row],[amount]],AmountRules[Amount Min],AmountRules[Risk Points],,-1)</f>
        <v>0</v>
      </c>
      <c r="L5383">
        <f>_xlfn.XLOOKUP(FraudData[[#This Row],[transaction_hour]],TimeRules[Hour Min],TimeRules[Risk Points],,-1)</f>
        <v>0</v>
      </c>
      <c r="M5383">
        <f>_xlfn.XLOOKUP(FraudData[[#This Row],[foreign_transaction]],ForeignRules[Foreign Transaction],ForeignRules[Risk Points],0)</f>
        <v>0</v>
      </c>
      <c r="N5383">
        <f>_xlfn.XLOOKUP(FraudData[[#This Row],[location_mismatch]],Table10[Location Mismatch],Table10[Risk Points],0)</f>
        <v>0</v>
      </c>
      <c r="O5383">
        <f>_xlfn.XLOOKUP(FraudData[[#This Row],[device_trust_score]],DeviceRules[Device Min],DeviceRules[Risk Points],,-1)</f>
        <v>2</v>
      </c>
      <c r="P5383">
        <f>_xlfn.XLOOKUP(FraudData[[#This Row],[velocity_last_24h]],VelocityRules[Velocity Min],VelocityRules[Risk Points],,-1)</f>
        <v>0</v>
      </c>
      <c r="Q5383">
        <f>_xlfn.XLOOKUP(FraudData[[#This Row],[merchant_category]],MerchantRules[Merchant Category],MerchantRules[Risk Points],0)</f>
        <v>0</v>
      </c>
      <c r="R5383">
        <f>SUM(FraudData[[#This Row],[Amount Risk]:[Merchant Risk]])</f>
        <v>2</v>
      </c>
      <c r="S5383" t="str" cm="1">
        <f t="array" ref="S5383">_xlfn.IFS(FraudData[[#This Row],[Fraud Risk Score]]&gt;=8,"High Risk",FraudData[[#This Row],[Fraud Risk Score]]&gt;=6,"Medium Risk",TRUE,"Low Risk")</f>
        <v>Low Risk</v>
      </c>
    </row>
    <row r="5384" spans="1:19">
      <c r="A5384">
        <v>5383</v>
      </c>
      <c r="B5384">
        <v>54.41</v>
      </c>
      <c r="C5384">
        <v>16</v>
      </c>
      <c r="D5384" t="s">
        <v>46</v>
      </c>
      <c r="E5384">
        <v>0</v>
      </c>
      <c r="F5384">
        <v>0</v>
      </c>
      <c r="G5384">
        <v>71</v>
      </c>
      <c r="H5384">
        <v>1</v>
      </c>
      <c r="I5384">
        <v>55</v>
      </c>
      <c r="J5384">
        <v>0</v>
      </c>
      <c r="K5384">
        <f>_xlfn.XLOOKUP(FraudData[[#This Row],[amount]],AmountRules[Amount Min],AmountRules[Risk Points],,-1)</f>
        <v>0</v>
      </c>
      <c r="L5384">
        <f>_xlfn.XLOOKUP(FraudData[[#This Row],[transaction_hour]],TimeRules[Hour Min],TimeRules[Risk Points],,-1)</f>
        <v>0</v>
      </c>
      <c r="M5384">
        <f>_xlfn.XLOOKUP(FraudData[[#This Row],[foreign_transaction]],ForeignRules[Foreign Transaction],ForeignRules[Risk Points],0)</f>
        <v>0</v>
      </c>
      <c r="N5384">
        <f>_xlfn.XLOOKUP(FraudData[[#This Row],[location_mismatch]],Table10[Location Mismatch],Table10[Risk Points],0)</f>
        <v>0</v>
      </c>
      <c r="O5384">
        <f>_xlfn.XLOOKUP(FraudData[[#This Row],[device_trust_score]],DeviceRules[Device Min],DeviceRules[Risk Points],,-1)</f>
        <v>0</v>
      </c>
      <c r="P5384">
        <f>_xlfn.XLOOKUP(FraudData[[#This Row],[velocity_last_24h]],VelocityRules[Velocity Min],VelocityRules[Risk Points],,-1)</f>
        <v>0</v>
      </c>
      <c r="Q5384">
        <f>_xlfn.XLOOKUP(FraudData[[#This Row],[merchant_category]],MerchantRules[Merchant Category],MerchantRules[Risk Points],0)</f>
        <v>0</v>
      </c>
      <c r="R5384">
        <f>SUM(FraudData[[#This Row],[Amount Risk]:[Merchant Risk]])</f>
        <v>0</v>
      </c>
      <c r="S5384" t="str" cm="1">
        <f t="array" ref="S5384">_xlfn.IFS(FraudData[[#This Row],[Fraud Risk Score]]&gt;=8,"High Risk",FraudData[[#This Row],[Fraud Risk Score]]&gt;=6,"Medium Risk",TRUE,"Low Risk")</f>
        <v>Low Risk</v>
      </c>
    </row>
    <row r="5385" spans="1:19">
      <c r="A5385">
        <v>5384</v>
      </c>
      <c r="B5385">
        <v>1.64</v>
      </c>
      <c r="C5385">
        <v>17</v>
      </c>
      <c r="D5385" t="s">
        <v>47</v>
      </c>
      <c r="E5385">
        <v>0</v>
      </c>
      <c r="F5385">
        <v>0</v>
      </c>
      <c r="G5385">
        <v>54</v>
      </c>
      <c r="H5385">
        <v>2</v>
      </c>
      <c r="I5385">
        <v>61</v>
      </c>
      <c r="J5385">
        <v>0</v>
      </c>
      <c r="K5385">
        <f>_xlfn.XLOOKUP(FraudData[[#This Row],[amount]],AmountRules[Amount Min],AmountRules[Risk Points],,-1)</f>
        <v>0</v>
      </c>
      <c r="L5385">
        <f>_xlfn.XLOOKUP(FraudData[[#This Row],[transaction_hour]],TimeRules[Hour Min],TimeRules[Risk Points],,-1)</f>
        <v>0</v>
      </c>
      <c r="M5385">
        <f>_xlfn.XLOOKUP(FraudData[[#This Row],[foreign_transaction]],ForeignRules[Foreign Transaction],ForeignRules[Risk Points],0)</f>
        <v>0</v>
      </c>
      <c r="N5385">
        <f>_xlfn.XLOOKUP(FraudData[[#This Row],[location_mismatch]],Table10[Location Mismatch],Table10[Risk Points],0)</f>
        <v>0</v>
      </c>
      <c r="O5385">
        <f>_xlfn.XLOOKUP(FraudData[[#This Row],[device_trust_score]],DeviceRules[Device Min],DeviceRules[Risk Points],,-1)</f>
        <v>1</v>
      </c>
      <c r="P5385">
        <f>_xlfn.XLOOKUP(FraudData[[#This Row],[velocity_last_24h]],VelocityRules[Velocity Min],VelocityRules[Risk Points],,-1)</f>
        <v>0</v>
      </c>
      <c r="Q5385">
        <f>_xlfn.XLOOKUP(FraudData[[#This Row],[merchant_category]],MerchantRules[Merchant Category],MerchantRules[Risk Points],0)</f>
        <v>0</v>
      </c>
      <c r="R5385">
        <f>SUM(FraudData[[#This Row],[Amount Risk]:[Merchant Risk]])</f>
        <v>1</v>
      </c>
      <c r="S5385" t="str" cm="1">
        <f t="array" ref="S5385">_xlfn.IFS(FraudData[[#This Row],[Fraud Risk Score]]&gt;=8,"High Risk",FraudData[[#This Row],[Fraud Risk Score]]&gt;=6,"Medium Risk",TRUE,"Low Risk")</f>
        <v>Low Risk</v>
      </c>
    </row>
    <row r="5386" spans="1:19">
      <c r="A5386">
        <v>5385</v>
      </c>
      <c r="B5386">
        <v>188.09</v>
      </c>
      <c r="C5386">
        <v>6</v>
      </c>
      <c r="D5386" t="s">
        <v>46</v>
      </c>
      <c r="E5386">
        <v>0</v>
      </c>
      <c r="F5386">
        <v>0</v>
      </c>
      <c r="G5386">
        <v>67</v>
      </c>
      <c r="H5386">
        <v>3</v>
      </c>
      <c r="I5386">
        <v>33</v>
      </c>
      <c r="J5386">
        <v>0</v>
      </c>
      <c r="K5386">
        <f>_xlfn.XLOOKUP(FraudData[[#This Row],[amount]],AmountRules[Amount Min],AmountRules[Risk Points],,-1)</f>
        <v>0</v>
      </c>
      <c r="L5386">
        <f>_xlfn.XLOOKUP(FraudData[[#This Row],[transaction_hour]],TimeRules[Hour Min],TimeRules[Risk Points],,-1)</f>
        <v>0</v>
      </c>
      <c r="M5386">
        <f>_xlfn.XLOOKUP(FraudData[[#This Row],[foreign_transaction]],ForeignRules[Foreign Transaction],ForeignRules[Risk Points],0)</f>
        <v>0</v>
      </c>
      <c r="N5386">
        <f>_xlfn.XLOOKUP(FraudData[[#This Row],[location_mismatch]],Table10[Location Mismatch],Table10[Risk Points],0)</f>
        <v>0</v>
      </c>
      <c r="O5386">
        <f>_xlfn.XLOOKUP(FraudData[[#This Row],[device_trust_score]],DeviceRules[Device Min],DeviceRules[Risk Points],,-1)</f>
        <v>1</v>
      </c>
      <c r="P5386">
        <f>_xlfn.XLOOKUP(FraudData[[#This Row],[velocity_last_24h]],VelocityRules[Velocity Min],VelocityRules[Risk Points],,-1)</f>
        <v>0</v>
      </c>
      <c r="Q5386">
        <f>_xlfn.XLOOKUP(FraudData[[#This Row],[merchant_category]],MerchantRules[Merchant Category],MerchantRules[Risk Points],0)</f>
        <v>0</v>
      </c>
      <c r="R5386">
        <f>SUM(FraudData[[#This Row],[Amount Risk]:[Merchant Risk]])</f>
        <v>1</v>
      </c>
      <c r="S5386" t="str" cm="1">
        <f t="array" ref="S5386">_xlfn.IFS(FraudData[[#This Row],[Fraud Risk Score]]&gt;=8,"High Risk",FraudData[[#This Row],[Fraud Risk Score]]&gt;=6,"Medium Risk",TRUE,"Low Risk")</f>
        <v>Low Risk</v>
      </c>
    </row>
    <row r="5387" spans="1:19">
      <c r="A5387">
        <v>5386</v>
      </c>
      <c r="B5387">
        <v>128.81</v>
      </c>
      <c r="C5387">
        <v>23</v>
      </c>
      <c r="D5387" t="s">
        <v>49</v>
      </c>
      <c r="E5387">
        <v>0</v>
      </c>
      <c r="F5387">
        <v>0</v>
      </c>
      <c r="G5387">
        <v>32</v>
      </c>
      <c r="H5387">
        <v>2</v>
      </c>
      <c r="I5387">
        <v>56</v>
      </c>
      <c r="J5387">
        <v>0</v>
      </c>
      <c r="K5387">
        <f>_xlfn.XLOOKUP(FraudData[[#This Row],[amount]],AmountRules[Amount Min],AmountRules[Risk Points],,-1)</f>
        <v>0</v>
      </c>
      <c r="L5387">
        <f>_xlfn.XLOOKUP(FraudData[[#This Row],[transaction_hour]],TimeRules[Hour Min],TimeRules[Risk Points],,-1)</f>
        <v>1</v>
      </c>
      <c r="M5387">
        <f>_xlfn.XLOOKUP(FraudData[[#This Row],[foreign_transaction]],ForeignRules[Foreign Transaction],ForeignRules[Risk Points],0)</f>
        <v>0</v>
      </c>
      <c r="N5387">
        <f>_xlfn.XLOOKUP(FraudData[[#This Row],[location_mismatch]],Table10[Location Mismatch],Table10[Risk Points],0)</f>
        <v>0</v>
      </c>
      <c r="O5387">
        <f>_xlfn.XLOOKUP(FraudData[[#This Row],[device_trust_score]],DeviceRules[Device Min],DeviceRules[Risk Points],,-1)</f>
        <v>2</v>
      </c>
      <c r="P5387">
        <f>_xlfn.XLOOKUP(FraudData[[#This Row],[velocity_last_24h]],VelocityRules[Velocity Min],VelocityRules[Risk Points],,-1)</f>
        <v>0</v>
      </c>
      <c r="Q5387">
        <f>_xlfn.XLOOKUP(FraudData[[#This Row],[merchant_category]],MerchantRules[Merchant Category],MerchantRules[Risk Points],0)</f>
        <v>1</v>
      </c>
      <c r="R5387">
        <f>SUM(FraudData[[#This Row],[Amount Risk]:[Merchant Risk]])</f>
        <v>4</v>
      </c>
      <c r="S5387" t="str" cm="1">
        <f t="array" ref="S5387">_xlfn.IFS(FraudData[[#This Row],[Fraud Risk Score]]&gt;=8,"High Risk",FraudData[[#This Row],[Fraud Risk Score]]&gt;=6,"Medium Risk",TRUE,"Low Risk")</f>
        <v>Low Risk</v>
      </c>
    </row>
    <row r="5388" spans="1:19">
      <c r="A5388">
        <v>5387</v>
      </c>
      <c r="B5388">
        <v>106.15</v>
      </c>
      <c r="C5388">
        <v>19</v>
      </c>
      <c r="D5388" t="s">
        <v>46</v>
      </c>
      <c r="E5388">
        <v>0</v>
      </c>
      <c r="F5388">
        <v>1</v>
      </c>
      <c r="G5388">
        <v>64</v>
      </c>
      <c r="H5388">
        <v>5</v>
      </c>
      <c r="I5388">
        <v>50</v>
      </c>
      <c r="J5388">
        <v>0</v>
      </c>
      <c r="K5388">
        <f>_xlfn.XLOOKUP(FraudData[[#This Row],[amount]],AmountRules[Amount Min],AmountRules[Risk Points],,-1)</f>
        <v>0</v>
      </c>
      <c r="L5388">
        <f>_xlfn.XLOOKUP(FraudData[[#This Row],[transaction_hour]],TimeRules[Hour Min],TimeRules[Risk Points],,-1)</f>
        <v>0</v>
      </c>
      <c r="M5388">
        <f>_xlfn.XLOOKUP(FraudData[[#This Row],[foreign_transaction]],ForeignRules[Foreign Transaction],ForeignRules[Risk Points],0)</f>
        <v>0</v>
      </c>
      <c r="N5388">
        <f>_xlfn.XLOOKUP(FraudData[[#This Row],[location_mismatch]],Table10[Location Mismatch],Table10[Risk Points],0)</f>
        <v>3</v>
      </c>
      <c r="O5388">
        <f>_xlfn.XLOOKUP(FraudData[[#This Row],[device_trust_score]],DeviceRules[Device Min],DeviceRules[Risk Points],,-1)</f>
        <v>1</v>
      </c>
      <c r="P5388">
        <f>_xlfn.XLOOKUP(FraudData[[#This Row],[velocity_last_24h]],VelocityRules[Velocity Min],VelocityRules[Risk Points],,-1)</f>
        <v>3</v>
      </c>
      <c r="Q5388">
        <f>_xlfn.XLOOKUP(FraudData[[#This Row],[merchant_category]],MerchantRules[Merchant Category],MerchantRules[Risk Points],0)</f>
        <v>0</v>
      </c>
      <c r="R5388">
        <f>SUM(FraudData[[#This Row],[Amount Risk]:[Merchant Risk]])</f>
        <v>7</v>
      </c>
      <c r="S5388" t="str" cm="1">
        <f t="array" ref="S5388">_xlfn.IFS(FraudData[[#This Row],[Fraud Risk Score]]&gt;=8,"High Risk",FraudData[[#This Row],[Fraud Risk Score]]&gt;=6,"Medium Risk",TRUE,"Low Risk")</f>
        <v>Medium Risk</v>
      </c>
    </row>
    <row r="5389" spans="1:19">
      <c r="A5389">
        <v>5388</v>
      </c>
      <c r="B5389">
        <v>613.85</v>
      </c>
      <c r="C5389">
        <v>5</v>
      </c>
      <c r="D5389" t="s">
        <v>48</v>
      </c>
      <c r="E5389">
        <v>1</v>
      </c>
      <c r="F5389">
        <v>0</v>
      </c>
      <c r="G5389">
        <v>95</v>
      </c>
      <c r="H5389">
        <v>2</v>
      </c>
      <c r="I5389">
        <v>44</v>
      </c>
      <c r="J5389">
        <v>0</v>
      </c>
      <c r="K5389">
        <f>_xlfn.XLOOKUP(FraudData[[#This Row],[amount]],AmountRules[Amount Min],AmountRules[Risk Points],,-1)</f>
        <v>1</v>
      </c>
      <c r="L5389">
        <f>_xlfn.XLOOKUP(FraudData[[#This Row],[transaction_hour]],TimeRules[Hour Min],TimeRules[Risk Points],,-1)</f>
        <v>0</v>
      </c>
      <c r="M5389">
        <f>_xlfn.XLOOKUP(FraudData[[#This Row],[foreign_transaction]],ForeignRules[Foreign Transaction],ForeignRules[Risk Points],0)</f>
        <v>3</v>
      </c>
      <c r="N5389">
        <f>_xlfn.XLOOKUP(FraudData[[#This Row],[location_mismatch]],Table10[Location Mismatch],Table10[Risk Points],0)</f>
        <v>0</v>
      </c>
      <c r="O5389">
        <f>_xlfn.XLOOKUP(FraudData[[#This Row],[device_trust_score]],DeviceRules[Device Min],DeviceRules[Risk Points],,-1)</f>
        <v>0</v>
      </c>
      <c r="P5389">
        <f>_xlfn.XLOOKUP(FraudData[[#This Row],[velocity_last_24h]],VelocityRules[Velocity Min],VelocityRules[Risk Points],,-1)</f>
        <v>0</v>
      </c>
      <c r="Q5389">
        <f>_xlfn.XLOOKUP(FraudData[[#This Row],[merchant_category]],MerchantRules[Merchant Category],MerchantRules[Risk Points],0)</f>
        <v>0</v>
      </c>
      <c r="R5389">
        <f>SUM(FraudData[[#This Row],[Amount Risk]:[Merchant Risk]])</f>
        <v>4</v>
      </c>
      <c r="S5389" t="str" cm="1">
        <f t="array" ref="S5389">_xlfn.IFS(FraudData[[#This Row],[Fraud Risk Score]]&gt;=8,"High Risk",FraudData[[#This Row],[Fraud Risk Score]]&gt;=6,"Medium Risk",TRUE,"Low Risk")</f>
        <v>Low Risk</v>
      </c>
    </row>
    <row r="5390" spans="1:19">
      <c r="A5390">
        <v>5389</v>
      </c>
      <c r="B5390">
        <v>152.41999999999999</v>
      </c>
      <c r="C5390">
        <v>10</v>
      </c>
      <c r="D5390" t="s">
        <v>49</v>
      </c>
      <c r="E5390">
        <v>0</v>
      </c>
      <c r="F5390">
        <v>0</v>
      </c>
      <c r="G5390">
        <v>44</v>
      </c>
      <c r="H5390">
        <v>2</v>
      </c>
      <c r="I5390">
        <v>54</v>
      </c>
      <c r="J5390">
        <v>0</v>
      </c>
      <c r="K5390">
        <f>_xlfn.XLOOKUP(FraudData[[#This Row],[amount]],AmountRules[Amount Min],AmountRules[Risk Points],,-1)</f>
        <v>0</v>
      </c>
      <c r="L5390">
        <f>_xlfn.XLOOKUP(FraudData[[#This Row],[transaction_hour]],TimeRules[Hour Min],TimeRules[Risk Points],,-1)</f>
        <v>0</v>
      </c>
      <c r="M5390">
        <f>_xlfn.XLOOKUP(FraudData[[#This Row],[foreign_transaction]],ForeignRules[Foreign Transaction],ForeignRules[Risk Points],0)</f>
        <v>0</v>
      </c>
      <c r="N5390">
        <f>_xlfn.XLOOKUP(FraudData[[#This Row],[location_mismatch]],Table10[Location Mismatch],Table10[Risk Points],0)</f>
        <v>0</v>
      </c>
      <c r="O5390">
        <f>_xlfn.XLOOKUP(FraudData[[#This Row],[device_trust_score]],DeviceRules[Device Min],DeviceRules[Risk Points],,-1)</f>
        <v>2</v>
      </c>
      <c r="P5390">
        <f>_xlfn.XLOOKUP(FraudData[[#This Row],[velocity_last_24h]],VelocityRules[Velocity Min],VelocityRules[Risk Points],,-1)</f>
        <v>0</v>
      </c>
      <c r="Q5390">
        <f>_xlfn.XLOOKUP(FraudData[[#This Row],[merchant_category]],MerchantRules[Merchant Category],MerchantRules[Risk Points],0)</f>
        <v>1</v>
      </c>
      <c r="R5390">
        <f>SUM(FraudData[[#This Row],[Amount Risk]:[Merchant Risk]])</f>
        <v>3</v>
      </c>
      <c r="S5390" t="str" cm="1">
        <f t="array" ref="S5390">_xlfn.IFS(FraudData[[#This Row],[Fraud Risk Score]]&gt;=8,"High Risk",FraudData[[#This Row],[Fraud Risk Score]]&gt;=6,"Medium Risk",TRUE,"Low Risk")</f>
        <v>Low Risk</v>
      </c>
    </row>
    <row r="5391" spans="1:19">
      <c r="A5391">
        <v>5390</v>
      </c>
      <c r="B5391">
        <v>358.37</v>
      </c>
      <c r="C5391">
        <v>11</v>
      </c>
      <c r="D5391" t="s">
        <v>48</v>
      </c>
      <c r="E5391">
        <v>0</v>
      </c>
      <c r="F5391">
        <v>0</v>
      </c>
      <c r="G5391">
        <v>52</v>
      </c>
      <c r="H5391">
        <v>3</v>
      </c>
      <c r="I5391">
        <v>65</v>
      </c>
      <c r="J5391">
        <v>0</v>
      </c>
      <c r="K5391">
        <f>_xlfn.XLOOKUP(FraudData[[#This Row],[amount]],AmountRules[Amount Min],AmountRules[Risk Points],,-1)</f>
        <v>0</v>
      </c>
      <c r="L5391">
        <f>_xlfn.XLOOKUP(FraudData[[#This Row],[transaction_hour]],TimeRules[Hour Min],TimeRules[Risk Points],,-1)</f>
        <v>0</v>
      </c>
      <c r="M5391">
        <f>_xlfn.XLOOKUP(FraudData[[#This Row],[foreign_transaction]],ForeignRules[Foreign Transaction],ForeignRules[Risk Points],0)</f>
        <v>0</v>
      </c>
      <c r="N5391">
        <f>_xlfn.XLOOKUP(FraudData[[#This Row],[location_mismatch]],Table10[Location Mismatch],Table10[Risk Points],0)</f>
        <v>0</v>
      </c>
      <c r="O5391">
        <f>_xlfn.XLOOKUP(FraudData[[#This Row],[device_trust_score]],DeviceRules[Device Min],DeviceRules[Risk Points],,-1)</f>
        <v>1</v>
      </c>
      <c r="P5391">
        <f>_xlfn.XLOOKUP(FraudData[[#This Row],[velocity_last_24h]],VelocityRules[Velocity Min],VelocityRules[Risk Points],,-1)</f>
        <v>0</v>
      </c>
      <c r="Q5391">
        <f>_xlfn.XLOOKUP(FraudData[[#This Row],[merchant_category]],MerchantRules[Merchant Category],MerchantRules[Risk Points],0)</f>
        <v>0</v>
      </c>
      <c r="R5391">
        <f>SUM(FraudData[[#This Row],[Amount Risk]:[Merchant Risk]])</f>
        <v>1</v>
      </c>
      <c r="S5391" t="str" cm="1">
        <f t="array" ref="S5391">_xlfn.IFS(FraudData[[#This Row],[Fraud Risk Score]]&gt;=8,"High Risk",FraudData[[#This Row],[Fraud Risk Score]]&gt;=6,"Medium Risk",TRUE,"Low Risk")</f>
        <v>Low Risk</v>
      </c>
    </row>
    <row r="5392" spans="1:19">
      <c r="A5392">
        <v>5391</v>
      </c>
      <c r="B5392">
        <v>27.03</v>
      </c>
      <c r="C5392">
        <v>15</v>
      </c>
      <c r="D5392" t="s">
        <v>47</v>
      </c>
      <c r="E5392">
        <v>1</v>
      </c>
      <c r="F5392">
        <v>0</v>
      </c>
      <c r="G5392">
        <v>52</v>
      </c>
      <c r="H5392">
        <v>3</v>
      </c>
      <c r="I5392">
        <v>33</v>
      </c>
      <c r="J5392">
        <v>0</v>
      </c>
      <c r="K5392">
        <f>_xlfn.XLOOKUP(FraudData[[#This Row],[amount]],AmountRules[Amount Min],AmountRules[Risk Points],,-1)</f>
        <v>0</v>
      </c>
      <c r="L5392">
        <f>_xlfn.XLOOKUP(FraudData[[#This Row],[transaction_hour]],TimeRules[Hour Min],TimeRules[Risk Points],,-1)</f>
        <v>0</v>
      </c>
      <c r="M5392">
        <f>_xlfn.XLOOKUP(FraudData[[#This Row],[foreign_transaction]],ForeignRules[Foreign Transaction],ForeignRules[Risk Points],0)</f>
        <v>3</v>
      </c>
      <c r="N5392">
        <f>_xlfn.XLOOKUP(FraudData[[#This Row],[location_mismatch]],Table10[Location Mismatch],Table10[Risk Points],0)</f>
        <v>0</v>
      </c>
      <c r="O5392">
        <f>_xlfn.XLOOKUP(FraudData[[#This Row],[device_trust_score]],DeviceRules[Device Min],DeviceRules[Risk Points],,-1)</f>
        <v>1</v>
      </c>
      <c r="P5392">
        <f>_xlfn.XLOOKUP(FraudData[[#This Row],[velocity_last_24h]],VelocityRules[Velocity Min],VelocityRules[Risk Points],,-1)</f>
        <v>0</v>
      </c>
      <c r="Q5392">
        <f>_xlfn.XLOOKUP(FraudData[[#This Row],[merchant_category]],MerchantRules[Merchant Category],MerchantRules[Risk Points],0)</f>
        <v>0</v>
      </c>
      <c r="R5392">
        <f>SUM(FraudData[[#This Row],[Amount Risk]:[Merchant Risk]])</f>
        <v>4</v>
      </c>
      <c r="S5392" t="str" cm="1">
        <f t="array" ref="S5392">_xlfn.IFS(FraudData[[#This Row],[Fraud Risk Score]]&gt;=8,"High Risk",FraudData[[#This Row],[Fraud Risk Score]]&gt;=6,"Medium Risk",TRUE,"Low Risk")</f>
        <v>Low Risk</v>
      </c>
    </row>
    <row r="5393" spans="1:19">
      <c r="A5393">
        <v>5392</v>
      </c>
      <c r="B5393">
        <v>151.58000000000001</v>
      </c>
      <c r="C5393">
        <v>18</v>
      </c>
      <c r="D5393" t="s">
        <v>50</v>
      </c>
      <c r="E5393">
        <v>0</v>
      </c>
      <c r="F5393">
        <v>0</v>
      </c>
      <c r="G5393">
        <v>83</v>
      </c>
      <c r="H5393">
        <v>4</v>
      </c>
      <c r="I5393">
        <v>32</v>
      </c>
      <c r="J5393">
        <v>0</v>
      </c>
      <c r="K5393">
        <f>_xlfn.XLOOKUP(FraudData[[#This Row],[amount]],AmountRules[Amount Min],AmountRules[Risk Points],,-1)</f>
        <v>0</v>
      </c>
      <c r="L5393">
        <f>_xlfn.XLOOKUP(FraudData[[#This Row],[transaction_hour]],TimeRules[Hour Min],TimeRules[Risk Points],,-1)</f>
        <v>0</v>
      </c>
      <c r="M5393">
        <f>_xlfn.XLOOKUP(FraudData[[#This Row],[foreign_transaction]],ForeignRules[Foreign Transaction],ForeignRules[Risk Points],0)</f>
        <v>0</v>
      </c>
      <c r="N5393">
        <f>_xlfn.XLOOKUP(FraudData[[#This Row],[location_mismatch]],Table10[Location Mismatch],Table10[Risk Points],0)</f>
        <v>0</v>
      </c>
      <c r="O5393">
        <f>_xlfn.XLOOKUP(FraudData[[#This Row],[device_trust_score]],DeviceRules[Device Min],DeviceRules[Risk Points],,-1)</f>
        <v>0</v>
      </c>
      <c r="P5393">
        <f>_xlfn.XLOOKUP(FraudData[[#This Row],[velocity_last_24h]],VelocityRules[Velocity Min],VelocityRules[Risk Points],,-1)</f>
        <v>0</v>
      </c>
      <c r="Q5393">
        <f>_xlfn.XLOOKUP(FraudData[[#This Row],[merchant_category]],MerchantRules[Merchant Category],MerchantRules[Risk Points],0)</f>
        <v>0</v>
      </c>
      <c r="R5393">
        <f>SUM(FraudData[[#This Row],[Amount Risk]:[Merchant Risk]])</f>
        <v>0</v>
      </c>
      <c r="S5393" t="str" cm="1">
        <f t="array" ref="S5393">_xlfn.IFS(FraudData[[#This Row],[Fraud Risk Score]]&gt;=8,"High Risk",FraudData[[#This Row],[Fraud Risk Score]]&gt;=6,"Medium Risk",TRUE,"Low Risk")</f>
        <v>Low Risk</v>
      </c>
    </row>
    <row r="5394" spans="1:19">
      <c r="A5394">
        <v>5393</v>
      </c>
      <c r="B5394">
        <v>364.46</v>
      </c>
      <c r="C5394">
        <v>22</v>
      </c>
      <c r="D5394" t="s">
        <v>47</v>
      </c>
      <c r="E5394">
        <v>0</v>
      </c>
      <c r="F5394">
        <v>0</v>
      </c>
      <c r="G5394">
        <v>86</v>
      </c>
      <c r="H5394">
        <v>1</v>
      </c>
      <c r="I5394">
        <v>33</v>
      </c>
      <c r="J5394">
        <v>0</v>
      </c>
      <c r="K5394">
        <f>_xlfn.XLOOKUP(FraudData[[#This Row],[amount]],AmountRules[Amount Min],AmountRules[Risk Points],,-1)</f>
        <v>0</v>
      </c>
      <c r="L5394">
        <f>_xlfn.XLOOKUP(FraudData[[#This Row],[transaction_hour]],TimeRules[Hour Min],TimeRules[Risk Points],,-1)</f>
        <v>0</v>
      </c>
      <c r="M5394">
        <f>_xlfn.XLOOKUP(FraudData[[#This Row],[foreign_transaction]],ForeignRules[Foreign Transaction],ForeignRules[Risk Points],0)</f>
        <v>0</v>
      </c>
      <c r="N5394">
        <f>_xlfn.XLOOKUP(FraudData[[#This Row],[location_mismatch]],Table10[Location Mismatch],Table10[Risk Points],0)</f>
        <v>0</v>
      </c>
      <c r="O5394">
        <f>_xlfn.XLOOKUP(FraudData[[#This Row],[device_trust_score]],DeviceRules[Device Min],DeviceRules[Risk Points],,-1)</f>
        <v>0</v>
      </c>
      <c r="P5394">
        <f>_xlfn.XLOOKUP(FraudData[[#This Row],[velocity_last_24h]],VelocityRules[Velocity Min],VelocityRules[Risk Points],,-1)</f>
        <v>0</v>
      </c>
      <c r="Q5394">
        <f>_xlfn.XLOOKUP(FraudData[[#This Row],[merchant_category]],MerchantRules[Merchant Category],MerchantRules[Risk Points],0)</f>
        <v>0</v>
      </c>
      <c r="R5394">
        <f>SUM(FraudData[[#This Row],[Amount Risk]:[Merchant Risk]])</f>
        <v>0</v>
      </c>
      <c r="S5394" t="str" cm="1">
        <f t="array" ref="S5394">_xlfn.IFS(FraudData[[#This Row],[Fraud Risk Score]]&gt;=8,"High Risk",FraudData[[#This Row],[Fraud Risk Score]]&gt;=6,"Medium Risk",TRUE,"Low Risk")</f>
        <v>Low Risk</v>
      </c>
    </row>
    <row r="5395" spans="1:19">
      <c r="A5395">
        <v>5394</v>
      </c>
      <c r="B5395">
        <v>157.49</v>
      </c>
      <c r="C5395">
        <v>18</v>
      </c>
      <c r="D5395" t="s">
        <v>49</v>
      </c>
      <c r="E5395">
        <v>0</v>
      </c>
      <c r="F5395">
        <v>0</v>
      </c>
      <c r="G5395">
        <v>98</v>
      </c>
      <c r="H5395">
        <v>3</v>
      </c>
      <c r="I5395">
        <v>23</v>
      </c>
      <c r="J5395">
        <v>0</v>
      </c>
      <c r="K5395">
        <f>_xlfn.XLOOKUP(FraudData[[#This Row],[amount]],AmountRules[Amount Min],AmountRules[Risk Points],,-1)</f>
        <v>0</v>
      </c>
      <c r="L5395">
        <f>_xlfn.XLOOKUP(FraudData[[#This Row],[transaction_hour]],TimeRules[Hour Min],TimeRules[Risk Points],,-1)</f>
        <v>0</v>
      </c>
      <c r="M5395">
        <f>_xlfn.XLOOKUP(FraudData[[#This Row],[foreign_transaction]],ForeignRules[Foreign Transaction],ForeignRules[Risk Points],0)</f>
        <v>0</v>
      </c>
      <c r="N5395">
        <f>_xlfn.XLOOKUP(FraudData[[#This Row],[location_mismatch]],Table10[Location Mismatch],Table10[Risk Points],0)</f>
        <v>0</v>
      </c>
      <c r="O5395">
        <f>_xlfn.XLOOKUP(FraudData[[#This Row],[device_trust_score]],DeviceRules[Device Min],DeviceRules[Risk Points],,-1)</f>
        <v>0</v>
      </c>
      <c r="P5395">
        <f>_xlfn.XLOOKUP(FraudData[[#This Row],[velocity_last_24h]],VelocityRules[Velocity Min],VelocityRules[Risk Points],,-1)</f>
        <v>0</v>
      </c>
      <c r="Q5395">
        <f>_xlfn.XLOOKUP(FraudData[[#This Row],[merchant_category]],MerchantRules[Merchant Category],MerchantRules[Risk Points],0)</f>
        <v>1</v>
      </c>
      <c r="R5395">
        <f>SUM(FraudData[[#This Row],[Amount Risk]:[Merchant Risk]])</f>
        <v>1</v>
      </c>
      <c r="S5395" t="str" cm="1">
        <f t="array" ref="S5395">_xlfn.IFS(FraudData[[#This Row],[Fraud Risk Score]]&gt;=8,"High Risk",FraudData[[#This Row],[Fraud Risk Score]]&gt;=6,"Medium Risk",TRUE,"Low Risk")</f>
        <v>Low Risk</v>
      </c>
    </row>
    <row r="5396" spans="1:19">
      <c r="A5396">
        <v>5395</v>
      </c>
      <c r="B5396">
        <v>227.86</v>
      </c>
      <c r="C5396">
        <v>10</v>
      </c>
      <c r="D5396" t="s">
        <v>50</v>
      </c>
      <c r="E5396">
        <v>0</v>
      </c>
      <c r="F5396">
        <v>0</v>
      </c>
      <c r="G5396">
        <v>78</v>
      </c>
      <c r="H5396">
        <v>2</v>
      </c>
      <c r="I5396">
        <v>46</v>
      </c>
      <c r="J5396">
        <v>0</v>
      </c>
      <c r="K5396">
        <f>_xlfn.XLOOKUP(FraudData[[#This Row],[amount]],AmountRules[Amount Min],AmountRules[Risk Points],,-1)</f>
        <v>0</v>
      </c>
      <c r="L5396">
        <f>_xlfn.XLOOKUP(FraudData[[#This Row],[transaction_hour]],TimeRules[Hour Min],TimeRules[Risk Points],,-1)</f>
        <v>0</v>
      </c>
      <c r="M5396">
        <f>_xlfn.XLOOKUP(FraudData[[#This Row],[foreign_transaction]],ForeignRules[Foreign Transaction],ForeignRules[Risk Points],0)</f>
        <v>0</v>
      </c>
      <c r="N5396">
        <f>_xlfn.XLOOKUP(FraudData[[#This Row],[location_mismatch]],Table10[Location Mismatch],Table10[Risk Points],0)</f>
        <v>0</v>
      </c>
      <c r="O5396">
        <f>_xlfn.XLOOKUP(FraudData[[#This Row],[device_trust_score]],DeviceRules[Device Min],DeviceRules[Risk Points],,-1)</f>
        <v>0</v>
      </c>
      <c r="P5396">
        <f>_xlfn.XLOOKUP(FraudData[[#This Row],[velocity_last_24h]],VelocityRules[Velocity Min],VelocityRules[Risk Points],,-1)</f>
        <v>0</v>
      </c>
      <c r="Q5396">
        <f>_xlfn.XLOOKUP(FraudData[[#This Row],[merchant_category]],MerchantRules[Merchant Category],MerchantRules[Risk Points],0)</f>
        <v>0</v>
      </c>
      <c r="R5396">
        <f>SUM(FraudData[[#This Row],[Amount Risk]:[Merchant Risk]])</f>
        <v>0</v>
      </c>
      <c r="S5396" t="str" cm="1">
        <f t="array" ref="S5396">_xlfn.IFS(FraudData[[#This Row],[Fraud Risk Score]]&gt;=8,"High Risk",FraudData[[#This Row],[Fraud Risk Score]]&gt;=6,"Medium Risk",TRUE,"Low Risk")</f>
        <v>Low Risk</v>
      </c>
    </row>
    <row r="5397" spans="1:19">
      <c r="A5397">
        <v>5396</v>
      </c>
      <c r="B5397">
        <v>83.75</v>
      </c>
      <c r="C5397">
        <v>15</v>
      </c>
      <c r="D5397" t="s">
        <v>46</v>
      </c>
      <c r="E5397">
        <v>0</v>
      </c>
      <c r="F5397">
        <v>0</v>
      </c>
      <c r="G5397">
        <v>31</v>
      </c>
      <c r="H5397">
        <v>2</v>
      </c>
      <c r="I5397">
        <v>57</v>
      </c>
      <c r="J5397">
        <v>0</v>
      </c>
      <c r="K5397">
        <f>_xlfn.XLOOKUP(FraudData[[#This Row],[amount]],AmountRules[Amount Min],AmountRules[Risk Points],,-1)</f>
        <v>0</v>
      </c>
      <c r="L5397">
        <f>_xlfn.XLOOKUP(FraudData[[#This Row],[transaction_hour]],TimeRules[Hour Min],TimeRules[Risk Points],,-1)</f>
        <v>0</v>
      </c>
      <c r="M5397">
        <f>_xlfn.XLOOKUP(FraudData[[#This Row],[foreign_transaction]],ForeignRules[Foreign Transaction],ForeignRules[Risk Points],0)</f>
        <v>0</v>
      </c>
      <c r="N5397">
        <f>_xlfn.XLOOKUP(FraudData[[#This Row],[location_mismatch]],Table10[Location Mismatch],Table10[Risk Points],0)</f>
        <v>0</v>
      </c>
      <c r="O5397">
        <f>_xlfn.XLOOKUP(FraudData[[#This Row],[device_trust_score]],DeviceRules[Device Min],DeviceRules[Risk Points],,-1)</f>
        <v>2</v>
      </c>
      <c r="P5397">
        <f>_xlfn.XLOOKUP(FraudData[[#This Row],[velocity_last_24h]],VelocityRules[Velocity Min],VelocityRules[Risk Points],,-1)</f>
        <v>0</v>
      </c>
      <c r="Q5397">
        <f>_xlfn.XLOOKUP(FraudData[[#This Row],[merchant_category]],MerchantRules[Merchant Category],MerchantRules[Risk Points],0)</f>
        <v>0</v>
      </c>
      <c r="R5397">
        <f>SUM(FraudData[[#This Row],[Amount Risk]:[Merchant Risk]])</f>
        <v>2</v>
      </c>
      <c r="S5397" t="str" cm="1">
        <f t="array" ref="S5397">_xlfn.IFS(FraudData[[#This Row],[Fraud Risk Score]]&gt;=8,"High Risk",FraudData[[#This Row],[Fraud Risk Score]]&gt;=6,"Medium Risk",TRUE,"Low Risk")</f>
        <v>Low Risk</v>
      </c>
    </row>
    <row r="5398" spans="1:19">
      <c r="A5398">
        <v>5397</v>
      </c>
      <c r="B5398">
        <v>17.46</v>
      </c>
      <c r="C5398">
        <v>22</v>
      </c>
      <c r="D5398" t="s">
        <v>49</v>
      </c>
      <c r="E5398">
        <v>0</v>
      </c>
      <c r="F5398">
        <v>0</v>
      </c>
      <c r="G5398">
        <v>92</v>
      </c>
      <c r="H5398">
        <v>1</v>
      </c>
      <c r="I5398">
        <v>34</v>
      </c>
      <c r="J5398">
        <v>0</v>
      </c>
      <c r="K5398">
        <f>_xlfn.XLOOKUP(FraudData[[#This Row],[amount]],AmountRules[Amount Min],AmountRules[Risk Points],,-1)</f>
        <v>0</v>
      </c>
      <c r="L5398">
        <f>_xlfn.XLOOKUP(FraudData[[#This Row],[transaction_hour]],TimeRules[Hour Min],TimeRules[Risk Points],,-1)</f>
        <v>0</v>
      </c>
      <c r="M5398">
        <f>_xlfn.XLOOKUP(FraudData[[#This Row],[foreign_transaction]],ForeignRules[Foreign Transaction],ForeignRules[Risk Points],0)</f>
        <v>0</v>
      </c>
      <c r="N5398">
        <f>_xlfn.XLOOKUP(FraudData[[#This Row],[location_mismatch]],Table10[Location Mismatch],Table10[Risk Points],0)</f>
        <v>0</v>
      </c>
      <c r="O5398">
        <f>_xlfn.XLOOKUP(FraudData[[#This Row],[device_trust_score]],DeviceRules[Device Min],DeviceRules[Risk Points],,-1)</f>
        <v>0</v>
      </c>
      <c r="P5398">
        <f>_xlfn.XLOOKUP(FraudData[[#This Row],[velocity_last_24h]],VelocityRules[Velocity Min],VelocityRules[Risk Points],,-1)</f>
        <v>0</v>
      </c>
      <c r="Q5398">
        <f>_xlfn.XLOOKUP(FraudData[[#This Row],[merchant_category]],MerchantRules[Merchant Category],MerchantRules[Risk Points],0)</f>
        <v>1</v>
      </c>
      <c r="R5398">
        <f>SUM(FraudData[[#This Row],[Amount Risk]:[Merchant Risk]])</f>
        <v>1</v>
      </c>
      <c r="S5398" t="str" cm="1">
        <f t="array" ref="S5398">_xlfn.IFS(FraudData[[#This Row],[Fraud Risk Score]]&gt;=8,"High Risk",FraudData[[#This Row],[Fraud Risk Score]]&gt;=6,"Medium Risk",TRUE,"Low Risk")</f>
        <v>Low Risk</v>
      </c>
    </row>
    <row r="5399" spans="1:19">
      <c r="A5399">
        <v>5398</v>
      </c>
      <c r="B5399">
        <v>110.21</v>
      </c>
      <c r="C5399">
        <v>11</v>
      </c>
      <c r="D5399" t="s">
        <v>50</v>
      </c>
      <c r="E5399">
        <v>0</v>
      </c>
      <c r="F5399">
        <v>1</v>
      </c>
      <c r="G5399">
        <v>48</v>
      </c>
      <c r="H5399">
        <v>3</v>
      </c>
      <c r="I5399">
        <v>57</v>
      </c>
      <c r="J5399">
        <v>0</v>
      </c>
      <c r="K5399">
        <f>_xlfn.XLOOKUP(FraudData[[#This Row],[amount]],AmountRules[Amount Min],AmountRules[Risk Points],,-1)</f>
        <v>0</v>
      </c>
      <c r="L5399">
        <f>_xlfn.XLOOKUP(FraudData[[#This Row],[transaction_hour]],TimeRules[Hour Min],TimeRules[Risk Points],,-1)</f>
        <v>0</v>
      </c>
      <c r="M5399">
        <f>_xlfn.XLOOKUP(FraudData[[#This Row],[foreign_transaction]],ForeignRules[Foreign Transaction],ForeignRules[Risk Points],0)</f>
        <v>0</v>
      </c>
      <c r="N5399">
        <f>_xlfn.XLOOKUP(FraudData[[#This Row],[location_mismatch]],Table10[Location Mismatch],Table10[Risk Points],0)</f>
        <v>3</v>
      </c>
      <c r="O5399">
        <f>_xlfn.XLOOKUP(FraudData[[#This Row],[device_trust_score]],DeviceRules[Device Min],DeviceRules[Risk Points],,-1)</f>
        <v>2</v>
      </c>
      <c r="P5399">
        <f>_xlfn.XLOOKUP(FraudData[[#This Row],[velocity_last_24h]],VelocityRules[Velocity Min],VelocityRules[Risk Points],,-1)</f>
        <v>0</v>
      </c>
      <c r="Q5399">
        <f>_xlfn.XLOOKUP(FraudData[[#This Row],[merchant_category]],MerchantRules[Merchant Category],MerchantRules[Risk Points],0)</f>
        <v>0</v>
      </c>
      <c r="R5399">
        <f>SUM(FraudData[[#This Row],[Amount Risk]:[Merchant Risk]])</f>
        <v>5</v>
      </c>
      <c r="S5399" t="str" cm="1">
        <f t="array" ref="S5399">_xlfn.IFS(FraudData[[#This Row],[Fraud Risk Score]]&gt;=8,"High Risk",FraudData[[#This Row],[Fraud Risk Score]]&gt;=6,"Medium Risk",TRUE,"Low Risk")</f>
        <v>Low Risk</v>
      </c>
    </row>
    <row r="5400" spans="1:19">
      <c r="A5400">
        <v>5399</v>
      </c>
      <c r="B5400">
        <v>90.3</v>
      </c>
      <c r="C5400">
        <v>7</v>
      </c>
      <c r="D5400" t="s">
        <v>48</v>
      </c>
      <c r="E5400">
        <v>0</v>
      </c>
      <c r="F5400">
        <v>0</v>
      </c>
      <c r="G5400">
        <v>65</v>
      </c>
      <c r="H5400">
        <v>1</v>
      </c>
      <c r="I5400">
        <v>24</v>
      </c>
      <c r="J5400">
        <v>0</v>
      </c>
      <c r="K5400">
        <f>_xlfn.XLOOKUP(FraudData[[#This Row],[amount]],AmountRules[Amount Min],AmountRules[Risk Points],,-1)</f>
        <v>0</v>
      </c>
      <c r="L5400">
        <f>_xlfn.XLOOKUP(FraudData[[#This Row],[transaction_hour]],TimeRules[Hour Min],TimeRules[Risk Points],,-1)</f>
        <v>0</v>
      </c>
      <c r="M5400">
        <f>_xlfn.XLOOKUP(FraudData[[#This Row],[foreign_transaction]],ForeignRules[Foreign Transaction],ForeignRules[Risk Points],0)</f>
        <v>0</v>
      </c>
      <c r="N5400">
        <f>_xlfn.XLOOKUP(FraudData[[#This Row],[location_mismatch]],Table10[Location Mismatch],Table10[Risk Points],0)</f>
        <v>0</v>
      </c>
      <c r="O5400">
        <f>_xlfn.XLOOKUP(FraudData[[#This Row],[device_trust_score]],DeviceRules[Device Min],DeviceRules[Risk Points],,-1)</f>
        <v>1</v>
      </c>
      <c r="P5400">
        <f>_xlfn.XLOOKUP(FraudData[[#This Row],[velocity_last_24h]],VelocityRules[Velocity Min],VelocityRules[Risk Points],,-1)</f>
        <v>0</v>
      </c>
      <c r="Q5400">
        <f>_xlfn.XLOOKUP(FraudData[[#This Row],[merchant_category]],MerchantRules[Merchant Category],MerchantRules[Risk Points],0)</f>
        <v>0</v>
      </c>
      <c r="R5400">
        <f>SUM(FraudData[[#This Row],[Amount Risk]:[Merchant Risk]])</f>
        <v>1</v>
      </c>
      <c r="S5400" t="str" cm="1">
        <f t="array" ref="S5400">_xlfn.IFS(FraudData[[#This Row],[Fraud Risk Score]]&gt;=8,"High Risk",FraudData[[#This Row],[Fraud Risk Score]]&gt;=6,"Medium Risk",TRUE,"Low Risk")</f>
        <v>Low Risk</v>
      </c>
    </row>
    <row r="5401" spans="1:19">
      <c r="A5401">
        <v>5400</v>
      </c>
      <c r="B5401">
        <v>363.21</v>
      </c>
      <c r="C5401">
        <v>2</v>
      </c>
      <c r="D5401" t="s">
        <v>50</v>
      </c>
      <c r="E5401">
        <v>0</v>
      </c>
      <c r="F5401">
        <v>0</v>
      </c>
      <c r="G5401">
        <v>78</v>
      </c>
      <c r="H5401">
        <v>3</v>
      </c>
      <c r="I5401">
        <v>51</v>
      </c>
      <c r="J5401">
        <v>0</v>
      </c>
      <c r="K5401">
        <f>_xlfn.XLOOKUP(FraudData[[#This Row],[amount]],AmountRules[Amount Min],AmountRules[Risk Points],,-1)</f>
        <v>0</v>
      </c>
      <c r="L5401">
        <f>_xlfn.XLOOKUP(FraudData[[#This Row],[transaction_hour]],TimeRules[Hour Min],TimeRules[Risk Points],,-1)</f>
        <v>3</v>
      </c>
      <c r="M5401">
        <f>_xlfn.XLOOKUP(FraudData[[#This Row],[foreign_transaction]],ForeignRules[Foreign Transaction],ForeignRules[Risk Points],0)</f>
        <v>0</v>
      </c>
      <c r="N5401">
        <f>_xlfn.XLOOKUP(FraudData[[#This Row],[location_mismatch]],Table10[Location Mismatch],Table10[Risk Points],0)</f>
        <v>0</v>
      </c>
      <c r="O5401">
        <f>_xlfn.XLOOKUP(FraudData[[#This Row],[device_trust_score]],DeviceRules[Device Min],DeviceRules[Risk Points],,-1)</f>
        <v>0</v>
      </c>
      <c r="P5401">
        <f>_xlfn.XLOOKUP(FraudData[[#This Row],[velocity_last_24h]],VelocityRules[Velocity Min],VelocityRules[Risk Points],,-1)</f>
        <v>0</v>
      </c>
      <c r="Q5401">
        <f>_xlfn.XLOOKUP(FraudData[[#This Row],[merchant_category]],MerchantRules[Merchant Category],MerchantRules[Risk Points],0)</f>
        <v>0</v>
      </c>
      <c r="R5401">
        <f>SUM(FraudData[[#This Row],[Amount Risk]:[Merchant Risk]])</f>
        <v>3</v>
      </c>
      <c r="S5401" t="str" cm="1">
        <f t="array" ref="S5401">_xlfn.IFS(FraudData[[#This Row],[Fraud Risk Score]]&gt;=8,"High Risk",FraudData[[#This Row],[Fraud Risk Score]]&gt;=6,"Medium Risk",TRUE,"Low Risk")</f>
        <v>Low Risk</v>
      </c>
    </row>
    <row r="5402" spans="1:19">
      <c r="A5402">
        <v>5401</v>
      </c>
      <c r="B5402">
        <v>50.35</v>
      </c>
      <c r="C5402">
        <v>1</v>
      </c>
      <c r="D5402" t="s">
        <v>48</v>
      </c>
      <c r="E5402">
        <v>0</v>
      </c>
      <c r="F5402">
        <v>0</v>
      </c>
      <c r="G5402">
        <v>38</v>
      </c>
      <c r="H5402">
        <v>1</v>
      </c>
      <c r="I5402">
        <v>62</v>
      </c>
      <c r="J5402">
        <v>0</v>
      </c>
      <c r="K5402">
        <f>_xlfn.XLOOKUP(FraudData[[#This Row],[amount]],AmountRules[Amount Min],AmountRules[Risk Points],,-1)</f>
        <v>0</v>
      </c>
      <c r="L5402">
        <f>_xlfn.XLOOKUP(FraudData[[#This Row],[transaction_hour]],TimeRules[Hour Min],TimeRules[Risk Points],,-1)</f>
        <v>3</v>
      </c>
      <c r="M5402">
        <f>_xlfn.XLOOKUP(FraudData[[#This Row],[foreign_transaction]],ForeignRules[Foreign Transaction],ForeignRules[Risk Points],0)</f>
        <v>0</v>
      </c>
      <c r="N5402">
        <f>_xlfn.XLOOKUP(FraudData[[#This Row],[location_mismatch]],Table10[Location Mismatch],Table10[Risk Points],0)</f>
        <v>0</v>
      </c>
      <c r="O5402">
        <f>_xlfn.XLOOKUP(FraudData[[#This Row],[device_trust_score]],DeviceRules[Device Min],DeviceRules[Risk Points],,-1)</f>
        <v>2</v>
      </c>
      <c r="P5402">
        <f>_xlfn.XLOOKUP(FraudData[[#This Row],[velocity_last_24h]],VelocityRules[Velocity Min],VelocityRules[Risk Points],,-1)</f>
        <v>0</v>
      </c>
      <c r="Q5402">
        <f>_xlfn.XLOOKUP(FraudData[[#This Row],[merchant_category]],MerchantRules[Merchant Category],MerchantRules[Risk Points],0)</f>
        <v>0</v>
      </c>
      <c r="R5402">
        <f>SUM(FraudData[[#This Row],[Amount Risk]:[Merchant Risk]])</f>
        <v>5</v>
      </c>
      <c r="S5402" t="str" cm="1">
        <f t="array" ref="S5402">_xlfn.IFS(FraudData[[#This Row],[Fraud Risk Score]]&gt;=8,"High Risk",FraudData[[#This Row],[Fraud Risk Score]]&gt;=6,"Medium Risk",TRUE,"Low Risk")</f>
        <v>Low Risk</v>
      </c>
    </row>
    <row r="5403" spans="1:19">
      <c r="A5403">
        <v>5402</v>
      </c>
      <c r="B5403">
        <v>612.58000000000004</v>
      </c>
      <c r="C5403">
        <v>5</v>
      </c>
      <c r="D5403" t="s">
        <v>48</v>
      </c>
      <c r="E5403">
        <v>1</v>
      </c>
      <c r="F5403">
        <v>0</v>
      </c>
      <c r="G5403">
        <v>68</v>
      </c>
      <c r="H5403">
        <v>1</v>
      </c>
      <c r="I5403">
        <v>53</v>
      </c>
      <c r="J5403">
        <v>0</v>
      </c>
      <c r="K5403">
        <f>_xlfn.XLOOKUP(FraudData[[#This Row],[amount]],AmountRules[Amount Min],AmountRules[Risk Points],,-1)</f>
        <v>1</v>
      </c>
      <c r="L5403">
        <f>_xlfn.XLOOKUP(FraudData[[#This Row],[transaction_hour]],TimeRules[Hour Min],TimeRules[Risk Points],,-1)</f>
        <v>0</v>
      </c>
      <c r="M5403">
        <f>_xlfn.XLOOKUP(FraudData[[#This Row],[foreign_transaction]],ForeignRules[Foreign Transaction],ForeignRules[Risk Points],0)</f>
        <v>3</v>
      </c>
      <c r="N5403">
        <f>_xlfn.XLOOKUP(FraudData[[#This Row],[location_mismatch]],Table10[Location Mismatch],Table10[Risk Points],0)</f>
        <v>0</v>
      </c>
      <c r="O5403">
        <f>_xlfn.XLOOKUP(FraudData[[#This Row],[device_trust_score]],DeviceRules[Device Min],DeviceRules[Risk Points],,-1)</f>
        <v>1</v>
      </c>
      <c r="P5403">
        <f>_xlfn.XLOOKUP(FraudData[[#This Row],[velocity_last_24h]],VelocityRules[Velocity Min],VelocityRules[Risk Points],,-1)</f>
        <v>0</v>
      </c>
      <c r="Q5403">
        <f>_xlfn.XLOOKUP(FraudData[[#This Row],[merchant_category]],MerchantRules[Merchant Category],MerchantRules[Risk Points],0)</f>
        <v>0</v>
      </c>
      <c r="R5403">
        <f>SUM(FraudData[[#This Row],[Amount Risk]:[Merchant Risk]])</f>
        <v>5</v>
      </c>
      <c r="S5403" t="str" cm="1">
        <f t="array" ref="S5403">_xlfn.IFS(FraudData[[#This Row],[Fraud Risk Score]]&gt;=8,"High Risk",FraudData[[#This Row],[Fraud Risk Score]]&gt;=6,"Medium Risk",TRUE,"Low Risk")</f>
        <v>Low Risk</v>
      </c>
    </row>
    <row r="5404" spans="1:19">
      <c r="A5404">
        <v>5403</v>
      </c>
      <c r="B5404">
        <v>571.21</v>
      </c>
      <c r="C5404">
        <v>15</v>
      </c>
      <c r="D5404" t="s">
        <v>50</v>
      </c>
      <c r="E5404">
        <v>0</v>
      </c>
      <c r="F5404">
        <v>1</v>
      </c>
      <c r="G5404">
        <v>73</v>
      </c>
      <c r="H5404">
        <v>2</v>
      </c>
      <c r="I5404">
        <v>43</v>
      </c>
      <c r="J5404">
        <v>0</v>
      </c>
      <c r="K5404">
        <f>_xlfn.XLOOKUP(FraudData[[#This Row],[amount]],AmountRules[Amount Min],AmountRules[Risk Points],,-1)</f>
        <v>1</v>
      </c>
      <c r="L5404">
        <f>_xlfn.XLOOKUP(FraudData[[#This Row],[transaction_hour]],TimeRules[Hour Min],TimeRules[Risk Points],,-1)</f>
        <v>0</v>
      </c>
      <c r="M5404">
        <f>_xlfn.XLOOKUP(FraudData[[#This Row],[foreign_transaction]],ForeignRules[Foreign Transaction],ForeignRules[Risk Points],0)</f>
        <v>0</v>
      </c>
      <c r="N5404">
        <f>_xlfn.XLOOKUP(FraudData[[#This Row],[location_mismatch]],Table10[Location Mismatch],Table10[Risk Points],0)</f>
        <v>3</v>
      </c>
      <c r="O5404">
        <f>_xlfn.XLOOKUP(FraudData[[#This Row],[device_trust_score]],DeviceRules[Device Min],DeviceRules[Risk Points],,-1)</f>
        <v>0</v>
      </c>
      <c r="P5404">
        <f>_xlfn.XLOOKUP(FraudData[[#This Row],[velocity_last_24h]],VelocityRules[Velocity Min],VelocityRules[Risk Points],,-1)</f>
        <v>0</v>
      </c>
      <c r="Q5404">
        <f>_xlfn.XLOOKUP(FraudData[[#This Row],[merchant_category]],MerchantRules[Merchant Category],MerchantRules[Risk Points],0)</f>
        <v>0</v>
      </c>
      <c r="R5404">
        <f>SUM(FraudData[[#This Row],[Amount Risk]:[Merchant Risk]])</f>
        <v>4</v>
      </c>
      <c r="S5404" t="str" cm="1">
        <f t="array" ref="S5404">_xlfn.IFS(FraudData[[#This Row],[Fraud Risk Score]]&gt;=8,"High Risk",FraudData[[#This Row],[Fraud Risk Score]]&gt;=6,"Medium Risk",TRUE,"Low Risk")</f>
        <v>Low Risk</v>
      </c>
    </row>
    <row r="5405" spans="1:19">
      <c r="A5405">
        <v>5404</v>
      </c>
      <c r="B5405">
        <v>51.22</v>
      </c>
      <c r="C5405">
        <v>19</v>
      </c>
      <c r="D5405" t="s">
        <v>47</v>
      </c>
      <c r="E5405">
        <v>0</v>
      </c>
      <c r="F5405">
        <v>0</v>
      </c>
      <c r="G5405">
        <v>87</v>
      </c>
      <c r="H5405">
        <v>6</v>
      </c>
      <c r="I5405">
        <v>43</v>
      </c>
      <c r="J5405">
        <v>0</v>
      </c>
      <c r="K5405">
        <f>_xlfn.XLOOKUP(FraudData[[#This Row],[amount]],AmountRules[Amount Min],AmountRules[Risk Points],,-1)</f>
        <v>0</v>
      </c>
      <c r="L5405">
        <f>_xlfn.XLOOKUP(FraudData[[#This Row],[transaction_hour]],TimeRules[Hour Min],TimeRules[Risk Points],,-1)</f>
        <v>0</v>
      </c>
      <c r="M5405">
        <f>_xlfn.XLOOKUP(FraudData[[#This Row],[foreign_transaction]],ForeignRules[Foreign Transaction],ForeignRules[Risk Points],0)</f>
        <v>0</v>
      </c>
      <c r="N5405">
        <f>_xlfn.XLOOKUP(FraudData[[#This Row],[location_mismatch]],Table10[Location Mismatch],Table10[Risk Points],0)</f>
        <v>0</v>
      </c>
      <c r="O5405">
        <f>_xlfn.XLOOKUP(FraudData[[#This Row],[device_trust_score]],DeviceRules[Device Min],DeviceRules[Risk Points],,-1)</f>
        <v>0</v>
      </c>
      <c r="P5405">
        <f>_xlfn.XLOOKUP(FraudData[[#This Row],[velocity_last_24h]],VelocityRules[Velocity Min],VelocityRules[Risk Points],,-1)</f>
        <v>3</v>
      </c>
      <c r="Q5405">
        <f>_xlfn.XLOOKUP(FraudData[[#This Row],[merchant_category]],MerchantRules[Merchant Category],MerchantRules[Risk Points],0)</f>
        <v>0</v>
      </c>
      <c r="R5405">
        <f>SUM(FraudData[[#This Row],[Amount Risk]:[Merchant Risk]])</f>
        <v>3</v>
      </c>
      <c r="S5405" t="str" cm="1">
        <f t="array" ref="S5405">_xlfn.IFS(FraudData[[#This Row],[Fraud Risk Score]]&gt;=8,"High Risk",FraudData[[#This Row],[Fraud Risk Score]]&gt;=6,"Medium Risk",TRUE,"Low Risk")</f>
        <v>Low Risk</v>
      </c>
    </row>
    <row r="5406" spans="1:19">
      <c r="A5406">
        <v>5405</v>
      </c>
      <c r="B5406">
        <v>77</v>
      </c>
      <c r="C5406">
        <v>23</v>
      </c>
      <c r="D5406" t="s">
        <v>47</v>
      </c>
      <c r="E5406">
        <v>0</v>
      </c>
      <c r="F5406">
        <v>0</v>
      </c>
      <c r="G5406">
        <v>69</v>
      </c>
      <c r="H5406">
        <v>3</v>
      </c>
      <c r="I5406">
        <v>28</v>
      </c>
      <c r="J5406">
        <v>0</v>
      </c>
      <c r="K5406">
        <f>_xlfn.XLOOKUP(FraudData[[#This Row],[amount]],AmountRules[Amount Min],AmountRules[Risk Points],,-1)</f>
        <v>0</v>
      </c>
      <c r="L5406">
        <f>_xlfn.XLOOKUP(FraudData[[#This Row],[transaction_hour]],TimeRules[Hour Min],TimeRules[Risk Points],,-1)</f>
        <v>1</v>
      </c>
      <c r="M5406">
        <f>_xlfn.XLOOKUP(FraudData[[#This Row],[foreign_transaction]],ForeignRules[Foreign Transaction],ForeignRules[Risk Points],0)</f>
        <v>0</v>
      </c>
      <c r="N5406">
        <f>_xlfn.XLOOKUP(FraudData[[#This Row],[location_mismatch]],Table10[Location Mismatch],Table10[Risk Points],0)</f>
        <v>0</v>
      </c>
      <c r="O5406">
        <f>_xlfn.XLOOKUP(FraudData[[#This Row],[device_trust_score]],DeviceRules[Device Min],DeviceRules[Risk Points],,-1)</f>
        <v>1</v>
      </c>
      <c r="P5406">
        <f>_xlfn.XLOOKUP(FraudData[[#This Row],[velocity_last_24h]],VelocityRules[Velocity Min],VelocityRules[Risk Points],,-1)</f>
        <v>0</v>
      </c>
      <c r="Q5406">
        <f>_xlfn.XLOOKUP(FraudData[[#This Row],[merchant_category]],MerchantRules[Merchant Category],MerchantRules[Risk Points],0)</f>
        <v>0</v>
      </c>
      <c r="R5406">
        <f>SUM(FraudData[[#This Row],[Amount Risk]:[Merchant Risk]])</f>
        <v>2</v>
      </c>
      <c r="S5406" t="str" cm="1">
        <f t="array" ref="S5406">_xlfn.IFS(FraudData[[#This Row],[Fraud Risk Score]]&gt;=8,"High Risk",FraudData[[#This Row],[Fraud Risk Score]]&gt;=6,"Medium Risk",TRUE,"Low Risk")</f>
        <v>Low Risk</v>
      </c>
    </row>
    <row r="5407" spans="1:19">
      <c r="A5407">
        <v>5406</v>
      </c>
      <c r="B5407">
        <v>406.64</v>
      </c>
      <c r="C5407">
        <v>14</v>
      </c>
      <c r="D5407" t="s">
        <v>48</v>
      </c>
      <c r="E5407">
        <v>0</v>
      </c>
      <c r="F5407">
        <v>1</v>
      </c>
      <c r="G5407">
        <v>96</v>
      </c>
      <c r="H5407">
        <v>2</v>
      </c>
      <c r="I5407">
        <v>42</v>
      </c>
      <c r="J5407">
        <v>0</v>
      </c>
      <c r="K5407">
        <f>_xlfn.XLOOKUP(FraudData[[#This Row],[amount]],AmountRules[Amount Min],AmountRules[Risk Points],,-1)</f>
        <v>0</v>
      </c>
      <c r="L5407">
        <f>_xlfn.XLOOKUP(FraudData[[#This Row],[transaction_hour]],TimeRules[Hour Min],TimeRules[Risk Points],,-1)</f>
        <v>0</v>
      </c>
      <c r="M5407">
        <f>_xlfn.XLOOKUP(FraudData[[#This Row],[foreign_transaction]],ForeignRules[Foreign Transaction],ForeignRules[Risk Points],0)</f>
        <v>0</v>
      </c>
      <c r="N5407">
        <f>_xlfn.XLOOKUP(FraudData[[#This Row],[location_mismatch]],Table10[Location Mismatch],Table10[Risk Points],0)</f>
        <v>3</v>
      </c>
      <c r="O5407">
        <f>_xlfn.XLOOKUP(FraudData[[#This Row],[device_trust_score]],DeviceRules[Device Min],DeviceRules[Risk Points],,-1)</f>
        <v>0</v>
      </c>
      <c r="P5407">
        <f>_xlfn.XLOOKUP(FraudData[[#This Row],[velocity_last_24h]],VelocityRules[Velocity Min],VelocityRules[Risk Points],,-1)</f>
        <v>0</v>
      </c>
      <c r="Q5407">
        <f>_xlfn.XLOOKUP(FraudData[[#This Row],[merchant_category]],MerchantRules[Merchant Category],MerchantRules[Risk Points],0)</f>
        <v>0</v>
      </c>
      <c r="R5407">
        <f>SUM(FraudData[[#This Row],[Amount Risk]:[Merchant Risk]])</f>
        <v>3</v>
      </c>
      <c r="S5407" t="str" cm="1">
        <f t="array" ref="S5407">_xlfn.IFS(FraudData[[#This Row],[Fraud Risk Score]]&gt;=8,"High Risk",FraudData[[#This Row],[Fraud Risk Score]]&gt;=6,"Medium Risk",TRUE,"Low Risk")</f>
        <v>Low Risk</v>
      </c>
    </row>
    <row r="5408" spans="1:19">
      <c r="A5408">
        <v>5407</v>
      </c>
      <c r="B5408">
        <v>611.98</v>
      </c>
      <c r="C5408">
        <v>13</v>
      </c>
      <c r="D5408" t="s">
        <v>49</v>
      </c>
      <c r="E5408">
        <v>1</v>
      </c>
      <c r="F5408">
        <v>1</v>
      </c>
      <c r="G5408">
        <v>31</v>
      </c>
      <c r="H5408">
        <v>0</v>
      </c>
      <c r="I5408">
        <v>53</v>
      </c>
      <c r="J5408">
        <v>1</v>
      </c>
      <c r="K5408">
        <f>_xlfn.XLOOKUP(FraudData[[#This Row],[amount]],AmountRules[Amount Min],AmountRules[Risk Points],,-1)</f>
        <v>1</v>
      </c>
      <c r="L5408">
        <f>_xlfn.XLOOKUP(FraudData[[#This Row],[transaction_hour]],TimeRules[Hour Min],TimeRules[Risk Points],,-1)</f>
        <v>0</v>
      </c>
      <c r="M5408">
        <f>_xlfn.XLOOKUP(FraudData[[#This Row],[foreign_transaction]],ForeignRules[Foreign Transaction],ForeignRules[Risk Points],0)</f>
        <v>3</v>
      </c>
      <c r="N5408">
        <f>_xlfn.XLOOKUP(FraudData[[#This Row],[location_mismatch]],Table10[Location Mismatch],Table10[Risk Points],0)</f>
        <v>3</v>
      </c>
      <c r="O5408">
        <f>_xlfn.XLOOKUP(FraudData[[#This Row],[device_trust_score]],DeviceRules[Device Min],DeviceRules[Risk Points],,-1)</f>
        <v>2</v>
      </c>
      <c r="P5408">
        <f>_xlfn.XLOOKUP(FraudData[[#This Row],[velocity_last_24h]],VelocityRules[Velocity Min],VelocityRules[Risk Points],,-1)</f>
        <v>0</v>
      </c>
      <c r="Q5408">
        <f>_xlfn.XLOOKUP(FraudData[[#This Row],[merchant_category]],MerchantRules[Merchant Category],MerchantRules[Risk Points],0)</f>
        <v>1</v>
      </c>
      <c r="R5408">
        <f>SUM(FraudData[[#This Row],[Amount Risk]:[Merchant Risk]])</f>
        <v>10</v>
      </c>
      <c r="S5408" t="str" cm="1">
        <f t="array" ref="S5408">_xlfn.IFS(FraudData[[#This Row],[Fraud Risk Score]]&gt;=8,"High Risk",FraudData[[#This Row],[Fraud Risk Score]]&gt;=6,"Medium Risk",TRUE,"Low Risk")</f>
        <v>High Risk</v>
      </c>
    </row>
    <row r="5409" spans="1:19">
      <c r="A5409">
        <v>5408</v>
      </c>
      <c r="B5409">
        <v>105.48</v>
      </c>
      <c r="C5409">
        <v>1</v>
      </c>
      <c r="D5409" t="s">
        <v>50</v>
      </c>
      <c r="E5409">
        <v>0</v>
      </c>
      <c r="F5409">
        <v>1</v>
      </c>
      <c r="G5409">
        <v>27</v>
      </c>
      <c r="H5409">
        <v>3</v>
      </c>
      <c r="I5409">
        <v>59</v>
      </c>
      <c r="J5409">
        <v>1</v>
      </c>
      <c r="K5409">
        <f>_xlfn.XLOOKUP(FraudData[[#This Row],[amount]],AmountRules[Amount Min],AmountRules[Risk Points],,-1)</f>
        <v>0</v>
      </c>
      <c r="L5409">
        <f>_xlfn.XLOOKUP(FraudData[[#This Row],[transaction_hour]],TimeRules[Hour Min],TimeRules[Risk Points],,-1)</f>
        <v>3</v>
      </c>
      <c r="M5409">
        <f>_xlfn.XLOOKUP(FraudData[[#This Row],[foreign_transaction]],ForeignRules[Foreign Transaction],ForeignRules[Risk Points],0)</f>
        <v>0</v>
      </c>
      <c r="N5409">
        <f>_xlfn.XLOOKUP(FraudData[[#This Row],[location_mismatch]],Table10[Location Mismatch],Table10[Risk Points],0)</f>
        <v>3</v>
      </c>
      <c r="O5409">
        <f>_xlfn.XLOOKUP(FraudData[[#This Row],[device_trust_score]],DeviceRules[Device Min],DeviceRules[Risk Points],,-1)</f>
        <v>3</v>
      </c>
      <c r="P5409">
        <f>_xlfn.XLOOKUP(FraudData[[#This Row],[velocity_last_24h]],VelocityRules[Velocity Min],VelocityRules[Risk Points],,-1)</f>
        <v>0</v>
      </c>
      <c r="Q5409">
        <f>_xlfn.XLOOKUP(FraudData[[#This Row],[merchant_category]],MerchantRules[Merchant Category],MerchantRules[Risk Points],0)</f>
        <v>0</v>
      </c>
      <c r="R5409">
        <f>SUM(FraudData[[#This Row],[Amount Risk]:[Merchant Risk]])</f>
        <v>9</v>
      </c>
      <c r="S5409" t="str" cm="1">
        <f t="array" ref="S5409">_xlfn.IFS(FraudData[[#This Row],[Fraud Risk Score]]&gt;=8,"High Risk",FraudData[[#This Row],[Fraud Risk Score]]&gt;=6,"Medium Risk",TRUE,"Low Risk")</f>
        <v>High Risk</v>
      </c>
    </row>
    <row r="5410" spans="1:19">
      <c r="A5410">
        <v>5409</v>
      </c>
      <c r="B5410">
        <v>69.680000000000007</v>
      </c>
      <c r="C5410">
        <v>19</v>
      </c>
      <c r="D5410" t="s">
        <v>49</v>
      </c>
      <c r="E5410">
        <v>0</v>
      </c>
      <c r="F5410">
        <v>0</v>
      </c>
      <c r="G5410">
        <v>71</v>
      </c>
      <c r="H5410">
        <v>2</v>
      </c>
      <c r="I5410">
        <v>65</v>
      </c>
      <c r="J5410">
        <v>0</v>
      </c>
      <c r="K5410">
        <f>_xlfn.XLOOKUP(FraudData[[#This Row],[amount]],AmountRules[Amount Min],AmountRules[Risk Points],,-1)</f>
        <v>0</v>
      </c>
      <c r="L5410">
        <f>_xlfn.XLOOKUP(FraudData[[#This Row],[transaction_hour]],TimeRules[Hour Min],TimeRules[Risk Points],,-1)</f>
        <v>0</v>
      </c>
      <c r="M5410">
        <f>_xlfn.XLOOKUP(FraudData[[#This Row],[foreign_transaction]],ForeignRules[Foreign Transaction],ForeignRules[Risk Points],0)</f>
        <v>0</v>
      </c>
      <c r="N5410">
        <f>_xlfn.XLOOKUP(FraudData[[#This Row],[location_mismatch]],Table10[Location Mismatch],Table10[Risk Points],0)</f>
        <v>0</v>
      </c>
      <c r="O5410">
        <f>_xlfn.XLOOKUP(FraudData[[#This Row],[device_trust_score]],DeviceRules[Device Min],DeviceRules[Risk Points],,-1)</f>
        <v>0</v>
      </c>
      <c r="P5410">
        <f>_xlfn.XLOOKUP(FraudData[[#This Row],[velocity_last_24h]],VelocityRules[Velocity Min],VelocityRules[Risk Points],,-1)</f>
        <v>0</v>
      </c>
      <c r="Q5410">
        <f>_xlfn.XLOOKUP(FraudData[[#This Row],[merchant_category]],MerchantRules[Merchant Category],MerchantRules[Risk Points],0)</f>
        <v>1</v>
      </c>
      <c r="R5410">
        <f>SUM(FraudData[[#This Row],[Amount Risk]:[Merchant Risk]])</f>
        <v>1</v>
      </c>
      <c r="S5410" t="str" cm="1">
        <f t="array" ref="S5410">_xlfn.IFS(FraudData[[#This Row],[Fraud Risk Score]]&gt;=8,"High Risk",FraudData[[#This Row],[Fraud Risk Score]]&gt;=6,"Medium Risk",TRUE,"Low Risk")</f>
        <v>Low Risk</v>
      </c>
    </row>
    <row r="5411" spans="1:19">
      <c r="A5411">
        <v>5410</v>
      </c>
      <c r="B5411">
        <v>134.41</v>
      </c>
      <c r="C5411">
        <v>17</v>
      </c>
      <c r="D5411" t="s">
        <v>47</v>
      </c>
      <c r="E5411">
        <v>0</v>
      </c>
      <c r="F5411">
        <v>0</v>
      </c>
      <c r="G5411">
        <v>85</v>
      </c>
      <c r="H5411">
        <v>2</v>
      </c>
      <c r="I5411">
        <v>19</v>
      </c>
      <c r="J5411">
        <v>0</v>
      </c>
      <c r="K5411">
        <f>_xlfn.XLOOKUP(FraudData[[#This Row],[amount]],AmountRules[Amount Min],AmountRules[Risk Points],,-1)</f>
        <v>0</v>
      </c>
      <c r="L5411">
        <f>_xlfn.XLOOKUP(FraudData[[#This Row],[transaction_hour]],TimeRules[Hour Min],TimeRules[Risk Points],,-1)</f>
        <v>0</v>
      </c>
      <c r="M5411">
        <f>_xlfn.XLOOKUP(FraudData[[#This Row],[foreign_transaction]],ForeignRules[Foreign Transaction],ForeignRules[Risk Points],0)</f>
        <v>0</v>
      </c>
      <c r="N5411">
        <f>_xlfn.XLOOKUP(FraudData[[#This Row],[location_mismatch]],Table10[Location Mismatch],Table10[Risk Points],0)</f>
        <v>0</v>
      </c>
      <c r="O5411">
        <f>_xlfn.XLOOKUP(FraudData[[#This Row],[device_trust_score]],DeviceRules[Device Min],DeviceRules[Risk Points],,-1)</f>
        <v>0</v>
      </c>
      <c r="P5411">
        <f>_xlfn.XLOOKUP(FraudData[[#This Row],[velocity_last_24h]],VelocityRules[Velocity Min],VelocityRules[Risk Points],,-1)</f>
        <v>0</v>
      </c>
      <c r="Q5411">
        <f>_xlfn.XLOOKUP(FraudData[[#This Row],[merchant_category]],MerchantRules[Merchant Category],MerchantRules[Risk Points],0)</f>
        <v>0</v>
      </c>
      <c r="R5411">
        <f>SUM(FraudData[[#This Row],[Amount Risk]:[Merchant Risk]])</f>
        <v>0</v>
      </c>
      <c r="S5411" t="str" cm="1">
        <f t="array" ref="S5411">_xlfn.IFS(FraudData[[#This Row],[Fraud Risk Score]]&gt;=8,"High Risk",FraudData[[#This Row],[Fraud Risk Score]]&gt;=6,"Medium Risk",TRUE,"Low Risk")</f>
        <v>Low Risk</v>
      </c>
    </row>
    <row r="5412" spans="1:19">
      <c r="A5412">
        <v>5411</v>
      </c>
      <c r="B5412">
        <v>209.52</v>
      </c>
      <c r="C5412">
        <v>13</v>
      </c>
      <c r="D5412" t="s">
        <v>49</v>
      </c>
      <c r="E5412">
        <v>0</v>
      </c>
      <c r="F5412">
        <v>0</v>
      </c>
      <c r="G5412">
        <v>95</v>
      </c>
      <c r="H5412">
        <v>3</v>
      </c>
      <c r="I5412">
        <v>58</v>
      </c>
      <c r="J5412">
        <v>0</v>
      </c>
      <c r="K5412">
        <f>_xlfn.XLOOKUP(FraudData[[#This Row],[amount]],AmountRules[Amount Min],AmountRules[Risk Points],,-1)</f>
        <v>0</v>
      </c>
      <c r="L5412">
        <f>_xlfn.XLOOKUP(FraudData[[#This Row],[transaction_hour]],TimeRules[Hour Min],TimeRules[Risk Points],,-1)</f>
        <v>0</v>
      </c>
      <c r="M5412">
        <f>_xlfn.XLOOKUP(FraudData[[#This Row],[foreign_transaction]],ForeignRules[Foreign Transaction],ForeignRules[Risk Points],0)</f>
        <v>0</v>
      </c>
      <c r="N5412">
        <f>_xlfn.XLOOKUP(FraudData[[#This Row],[location_mismatch]],Table10[Location Mismatch],Table10[Risk Points],0)</f>
        <v>0</v>
      </c>
      <c r="O5412">
        <f>_xlfn.XLOOKUP(FraudData[[#This Row],[device_trust_score]],DeviceRules[Device Min],DeviceRules[Risk Points],,-1)</f>
        <v>0</v>
      </c>
      <c r="P5412">
        <f>_xlfn.XLOOKUP(FraudData[[#This Row],[velocity_last_24h]],VelocityRules[Velocity Min],VelocityRules[Risk Points],,-1)</f>
        <v>0</v>
      </c>
      <c r="Q5412">
        <f>_xlfn.XLOOKUP(FraudData[[#This Row],[merchant_category]],MerchantRules[Merchant Category],MerchantRules[Risk Points],0)</f>
        <v>1</v>
      </c>
      <c r="R5412">
        <f>SUM(FraudData[[#This Row],[Amount Risk]:[Merchant Risk]])</f>
        <v>1</v>
      </c>
      <c r="S5412" t="str" cm="1">
        <f t="array" ref="S5412">_xlfn.IFS(FraudData[[#This Row],[Fraud Risk Score]]&gt;=8,"High Risk",FraudData[[#This Row],[Fraud Risk Score]]&gt;=6,"Medium Risk",TRUE,"Low Risk")</f>
        <v>Low Risk</v>
      </c>
    </row>
    <row r="5413" spans="1:19">
      <c r="A5413">
        <v>5412</v>
      </c>
      <c r="B5413">
        <v>57.51</v>
      </c>
      <c r="C5413">
        <v>17</v>
      </c>
      <c r="D5413" t="s">
        <v>46</v>
      </c>
      <c r="E5413">
        <v>0</v>
      </c>
      <c r="F5413">
        <v>1</v>
      </c>
      <c r="G5413">
        <v>54</v>
      </c>
      <c r="H5413">
        <v>0</v>
      </c>
      <c r="I5413">
        <v>45</v>
      </c>
      <c r="J5413">
        <v>0</v>
      </c>
      <c r="K5413">
        <f>_xlfn.XLOOKUP(FraudData[[#This Row],[amount]],AmountRules[Amount Min],AmountRules[Risk Points],,-1)</f>
        <v>0</v>
      </c>
      <c r="L5413">
        <f>_xlfn.XLOOKUP(FraudData[[#This Row],[transaction_hour]],TimeRules[Hour Min],TimeRules[Risk Points],,-1)</f>
        <v>0</v>
      </c>
      <c r="M5413">
        <f>_xlfn.XLOOKUP(FraudData[[#This Row],[foreign_transaction]],ForeignRules[Foreign Transaction],ForeignRules[Risk Points],0)</f>
        <v>0</v>
      </c>
      <c r="N5413">
        <f>_xlfn.XLOOKUP(FraudData[[#This Row],[location_mismatch]],Table10[Location Mismatch],Table10[Risk Points],0)</f>
        <v>3</v>
      </c>
      <c r="O5413">
        <f>_xlfn.XLOOKUP(FraudData[[#This Row],[device_trust_score]],DeviceRules[Device Min],DeviceRules[Risk Points],,-1)</f>
        <v>1</v>
      </c>
      <c r="P5413">
        <f>_xlfn.XLOOKUP(FraudData[[#This Row],[velocity_last_24h]],VelocityRules[Velocity Min],VelocityRules[Risk Points],,-1)</f>
        <v>0</v>
      </c>
      <c r="Q5413">
        <f>_xlfn.XLOOKUP(FraudData[[#This Row],[merchant_category]],MerchantRules[Merchant Category],MerchantRules[Risk Points],0)</f>
        <v>0</v>
      </c>
      <c r="R5413">
        <f>SUM(FraudData[[#This Row],[Amount Risk]:[Merchant Risk]])</f>
        <v>4</v>
      </c>
      <c r="S5413" t="str" cm="1">
        <f t="array" ref="S5413">_xlfn.IFS(FraudData[[#This Row],[Fraud Risk Score]]&gt;=8,"High Risk",FraudData[[#This Row],[Fraud Risk Score]]&gt;=6,"Medium Risk",TRUE,"Low Risk")</f>
        <v>Low Risk</v>
      </c>
    </row>
    <row r="5414" spans="1:19">
      <c r="A5414">
        <v>5413</v>
      </c>
      <c r="B5414">
        <v>240.05</v>
      </c>
      <c r="C5414">
        <v>1</v>
      </c>
      <c r="D5414" t="s">
        <v>46</v>
      </c>
      <c r="E5414">
        <v>0</v>
      </c>
      <c r="F5414">
        <v>0</v>
      </c>
      <c r="G5414">
        <v>29</v>
      </c>
      <c r="H5414">
        <v>4</v>
      </c>
      <c r="I5414">
        <v>18</v>
      </c>
      <c r="J5414">
        <v>0</v>
      </c>
      <c r="K5414">
        <f>_xlfn.XLOOKUP(FraudData[[#This Row],[amount]],AmountRules[Amount Min],AmountRules[Risk Points],,-1)</f>
        <v>0</v>
      </c>
      <c r="L5414">
        <f>_xlfn.XLOOKUP(FraudData[[#This Row],[transaction_hour]],TimeRules[Hour Min],TimeRules[Risk Points],,-1)</f>
        <v>3</v>
      </c>
      <c r="M5414">
        <f>_xlfn.XLOOKUP(FraudData[[#This Row],[foreign_transaction]],ForeignRules[Foreign Transaction],ForeignRules[Risk Points],0)</f>
        <v>0</v>
      </c>
      <c r="N5414">
        <f>_xlfn.XLOOKUP(FraudData[[#This Row],[location_mismatch]],Table10[Location Mismatch],Table10[Risk Points],0)</f>
        <v>0</v>
      </c>
      <c r="O5414">
        <f>_xlfn.XLOOKUP(FraudData[[#This Row],[device_trust_score]],DeviceRules[Device Min],DeviceRules[Risk Points],,-1)</f>
        <v>3</v>
      </c>
      <c r="P5414">
        <f>_xlfn.XLOOKUP(FraudData[[#This Row],[velocity_last_24h]],VelocityRules[Velocity Min],VelocityRules[Risk Points],,-1)</f>
        <v>0</v>
      </c>
      <c r="Q5414">
        <f>_xlfn.XLOOKUP(FraudData[[#This Row],[merchant_category]],MerchantRules[Merchant Category],MerchantRules[Risk Points],0)</f>
        <v>0</v>
      </c>
      <c r="R5414">
        <f>SUM(FraudData[[#This Row],[Amount Risk]:[Merchant Risk]])</f>
        <v>6</v>
      </c>
      <c r="S5414" t="str" cm="1">
        <f t="array" ref="S5414">_xlfn.IFS(FraudData[[#This Row],[Fraud Risk Score]]&gt;=8,"High Risk",FraudData[[#This Row],[Fraud Risk Score]]&gt;=6,"Medium Risk",TRUE,"Low Risk")</f>
        <v>Medium Risk</v>
      </c>
    </row>
    <row r="5415" spans="1:19">
      <c r="A5415">
        <v>5414</v>
      </c>
      <c r="B5415">
        <v>9.5500000000000007</v>
      </c>
      <c r="C5415">
        <v>0</v>
      </c>
      <c r="D5415" t="s">
        <v>47</v>
      </c>
      <c r="E5415">
        <v>0</v>
      </c>
      <c r="F5415">
        <v>0</v>
      </c>
      <c r="G5415">
        <v>96</v>
      </c>
      <c r="H5415">
        <v>1</v>
      </c>
      <c r="I5415">
        <v>23</v>
      </c>
      <c r="J5415">
        <v>0</v>
      </c>
      <c r="K5415">
        <f>_xlfn.XLOOKUP(FraudData[[#This Row],[amount]],AmountRules[Amount Min],AmountRules[Risk Points],,-1)</f>
        <v>0</v>
      </c>
      <c r="L5415">
        <f>_xlfn.XLOOKUP(FraudData[[#This Row],[transaction_hour]],TimeRules[Hour Min],TimeRules[Risk Points],,-1)</f>
        <v>3</v>
      </c>
      <c r="M5415">
        <f>_xlfn.XLOOKUP(FraudData[[#This Row],[foreign_transaction]],ForeignRules[Foreign Transaction],ForeignRules[Risk Points],0)</f>
        <v>0</v>
      </c>
      <c r="N5415">
        <f>_xlfn.XLOOKUP(FraudData[[#This Row],[location_mismatch]],Table10[Location Mismatch],Table10[Risk Points],0)</f>
        <v>0</v>
      </c>
      <c r="O5415">
        <f>_xlfn.XLOOKUP(FraudData[[#This Row],[device_trust_score]],DeviceRules[Device Min],DeviceRules[Risk Points],,-1)</f>
        <v>0</v>
      </c>
      <c r="P5415">
        <f>_xlfn.XLOOKUP(FraudData[[#This Row],[velocity_last_24h]],VelocityRules[Velocity Min],VelocityRules[Risk Points],,-1)</f>
        <v>0</v>
      </c>
      <c r="Q5415">
        <f>_xlfn.XLOOKUP(FraudData[[#This Row],[merchant_category]],MerchantRules[Merchant Category],MerchantRules[Risk Points],0)</f>
        <v>0</v>
      </c>
      <c r="R5415">
        <f>SUM(FraudData[[#This Row],[Amount Risk]:[Merchant Risk]])</f>
        <v>3</v>
      </c>
      <c r="S5415" t="str" cm="1">
        <f t="array" ref="S5415">_xlfn.IFS(FraudData[[#This Row],[Fraud Risk Score]]&gt;=8,"High Risk",FraudData[[#This Row],[Fraud Risk Score]]&gt;=6,"Medium Risk",TRUE,"Low Risk")</f>
        <v>Low Risk</v>
      </c>
    </row>
    <row r="5416" spans="1:19">
      <c r="A5416">
        <v>5415</v>
      </c>
      <c r="B5416">
        <v>9.1</v>
      </c>
      <c r="C5416">
        <v>19</v>
      </c>
      <c r="D5416" t="s">
        <v>49</v>
      </c>
      <c r="E5416">
        <v>1</v>
      </c>
      <c r="F5416">
        <v>0</v>
      </c>
      <c r="G5416">
        <v>31</v>
      </c>
      <c r="H5416">
        <v>2</v>
      </c>
      <c r="I5416">
        <v>57</v>
      </c>
      <c r="J5416">
        <v>0</v>
      </c>
      <c r="K5416">
        <f>_xlfn.XLOOKUP(FraudData[[#This Row],[amount]],AmountRules[Amount Min],AmountRules[Risk Points],,-1)</f>
        <v>0</v>
      </c>
      <c r="L5416">
        <f>_xlfn.XLOOKUP(FraudData[[#This Row],[transaction_hour]],TimeRules[Hour Min],TimeRules[Risk Points],,-1)</f>
        <v>0</v>
      </c>
      <c r="M5416">
        <f>_xlfn.XLOOKUP(FraudData[[#This Row],[foreign_transaction]],ForeignRules[Foreign Transaction],ForeignRules[Risk Points],0)</f>
        <v>3</v>
      </c>
      <c r="N5416">
        <f>_xlfn.XLOOKUP(FraudData[[#This Row],[location_mismatch]],Table10[Location Mismatch],Table10[Risk Points],0)</f>
        <v>0</v>
      </c>
      <c r="O5416">
        <f>_xlfn.XLOOKUP(FraudData[[#This Row],[device_trust_score]],DeviceRules[Device Min],DeviceRules[Risk Points],,-1)</f>
        <v>2</v>
      </c>
      <c r="P5416">
        <f>_xlfn.XLOOKUP(FraudData[[#This Row],[velocity_last_24h]],VelocityRules[Velocity Min],VelocityRules[Risk Points],,-1)</f>
        <v>0</v>
      </c>
      <c r="Q5416">
        <f>_xlfn.XLOOKUP(FraudData[[#This Row],[merchant_category]],MerchantRules[Merchant Category],MerchantRules[Risk Points],0)</f>
        <v>1</v>
      </c>
      <c r="R5416">
        <f>SUM(FraudData[[#This Row],[Amount Risk]:[Merchant Risk]])</f>
        <v>6</v>
      </c>
      <c r="S5416" t="str" cm="1">
        <f t="array" ref="S5416">_xlfn.IFS(FraudData[[#This Row],[Fraud Risk Score]]&gt;=8,"High Risk",FraudData[[#This Row],[Fraud Risk Score]]&gt;=6,"Medium Risk",TRUE,"Low Risk")</f>
        <v>Medium Risk</v>
      </c>
    </row>
    <row r="5417" spans="1:19">
      <c r="A5417">
        <v>5416</v>
      </c>
      <c r="B5417">
        <v>87.88</v>
      </c>
      <c r="C5417">
        <v>1</v>
      </c>
      <c r="D5417" t="s">
        <v>50</v>
      </c>
      <c r="E5417">
        <v>0</v>
      </c>
      <c r="F5417">
        <v>0</v>
      </c>
      <c r="G5417">
        <v>63</v>
      </c>
      <c r="H5417">
        <v>4</v>
      </c>
      <c r="I5417">
        <v>53</v>
      </c>
      <c r="J5417">
        <v>0</v>
      </c>
      <c r="K5417">
        <f>_xlfn.XLOOKUP(FraudData[[#This Row],[amount]],AmountRules[Amount Min],AmountRules[Risk Points],,-1)</f>
        <v>0</v>
      </c>
      <c r="L5417">
        <f>_xlfn.XLOOKUP(FraudData[[#This Row],[transaction_hour]],TimeRules[Hour Min],TimeRules[Risk Points],,-1)</f>
        <v>3</v>
      </c>
      <c r="M5417">
        <f>_xlfn.XLOOKUP(FraudData[[#This Row],[foreign_transaction]],ForeignRules[Foreign Transaction],ForeignRules[Risk Points],0)</f>
        <v>0</v>
      </c>
      <c r="N5417">
        <f>_xlfn.XLOOKUP(FraudData[[#This Row],[location_mismatch]],Table10[Location Mismatch],Table10[Risk Points],0)</f>
        <v>0</v>
      </c>
      <c r="O5417">
        <f>_xlfn.XLOOKUP(FraudData[[#This Row],[device_trust_score]],DeviceRules[Device Min],DeviceRules[Risk Points],,-1)</f>
        <v>1</v>
      </c>
      <c r="P5417">
        <f>_xlfn.XLOOKUP(FraudData[[#This Row],[velocity_last_24h]],VelocityRules[Velocity Min],VelocityRules[Risk Points],,-1)</f>
        <v>0</v>
      </c>
      <c r="Q5417">
        <f>_xlfn.XLOOKUP(FraudData[[#This Row],[merchant_category]],MerchantRules[Merchant Category],MerchantRules[Risk Points],0)</f>
        <v>0</v>
      </c>
      <c r="R5417">
        <f>SUM(FraudData[[#This Row],[Amount Risk]:[Merchant Risk]])</f>
        <v>4</v>
      </c>
      <c r="S5417" t="str" cm="1">
        <f t="array" ref="S5417">_xlfn.IFS(FraudData[[#This Row],[Fraud Risk Score]]&gt;=8,"High Risk",FraudData[[#This Row],[Fraud Risk Score]]&gt;=6,"Medium Risk",TRUE,"Low Risk")</f>
        <v>Low Risk</v>
      </c>
    </row>
    <row r="5418" spans="1:19">
      <c r="A5418">
        <v>5417</v>
      </c>
      <c r="B5418">
        <v>78.510000000000005</v>
      </c>
      <c r="C5418">
        <v>8</v>
      </c>
      <c r="D5418" t="s">
        <v>47</v>
      </c>
      <c r="E5418">
        <v>0</v>
      </c>
      <c r="F5418">
        <v>0</v>
      </c>
      <c r="G5418">
        <v>26</v>
      </c>
      <c r="H5418">
        <v>1</v>
      </c>
      <c r="I5418">
        <v>18</v>
      </c>
      <c r="J5418">
        <v>0</v>
      </c>
      <c r="K5418">
        <f>_xlfn.XLOOKUP(FraudData[[#This Row],[amount]],AmountRules[Amount Min],AmountRules[Risk Points],,-1)</f>
        <v>0</v>
      </c>
      <c r="L5418">
        <f>_xlfn.XLOOKUP(FraudData[[#This Row],[transaction_hour]],TimeRules[Hour Min],TimeRules[Risk Points],,-1)</f>
        <v>0</v>
      </c>
      <c r="M5418">
        <f>_xlfn.XLOOKUP(FraudData[[#This Row],[foreign_transaction]],ForeignRules[Foreign Transaction],ForeignRules[Risk Points],0)</f>
        <v>0</v>
      </c>
      <c r="N5418">
        <f>_xlfn.XLOOKUP(FraudData[[#This Row],[location_mismatch]],Table10[Location Mismatch],Table10[Risk Points],0)</f>
        <v>0</v>
      </c>
      <c r="O5418">
        <f>_xlfn.XLOOKUP(FraudData[[#This Row],[device_trust_score]],DeviceRules[Device Min],DeviceRules[Risk Points],,-1)</f>
        <v>3</v>
      </c>
      <c r="P5418">
        <f>_xlfn.XLOOKUP(FraudData[[#This Row],[velocity_last_24h]],VelocityRules[Velocity Min],VelocityRules[Risk Points],,-1)</f>
        <v>0</v>
      </c>
      <c r="Q5418">
        <f>_xlfn.XLOOKUP(FraudData[[#This Row],[merchant_category]],MerchantRules[Merchant Category],MerchantRules[Risk Points],0)</f>
        <v>0</v>
      </c>
      <c r="R5418">
        <f>SUM(FraudData[[#This Row],[Amount Risk]:[Merchant Risk]])</f>
        <v>3</v>
      </c>
      <c r="S5418" t="str" cm="1">
        <f t="array" ref="S5418">_xlfn.IFS(FraudData[[#This Row],[Fraud Risk Score]]&gt;=8,"High Risk",FraudData[[#This Row],[Fraud Risk Score]]&gt;=6,"Medium Risk",TRUE,"Low Risk")</f>
        <v>Low Risk</v>
      </c>
    </row>
    <row r="5419" spans="1:19">
      <c r="A5419">
        <v>5418</v>
      </c>
      <c r="B5419">
        <v>68.27</v>
      </c>
      <c r="C5419">
        <v>8</v>
      </c>
      <c r="D5419" t="s">
        <v>46</v>
      </c>
      <c r="E5419">
        <v>0</v>
      </c>
      <c r="F5419">
        <v>0</v>
      </c>
      <c r="G5419">
        <v>67</v>
      </c>
      <c r="H5419">
        <v>0</v>
      </c>
      <c r="I5419">
        <v>66</v>
      </c>
      <c r="J5419">
        <v>0</v>
      </c>
      <c r="K5419">
        <f>_xlfn.XLOOKUP(FraudData[[#This Row],[amount]],AmountRules[Amount Min],AmountRules[Risk Points],,-1)</f>
        <v>0</v>
      </c>
      <c r="L5419">
        <f>_xlfn.XLOOKUP(FraudData[[#This Row],[transaction_hour]],TimeRules[Hour Min],TimeRules[Risk Points],,-1)</f>
        <v>0</v>
      </c>
      <c r="M5419">
        <f>_xlfn.XLOOKUP(FraudData[[#This Row],[foreign_transaction]],ForeignRules[Foreign Transaction],ForeignRules[Risk Points],0)</f>
        <v>0</v>
      </c>
      <c r="N5419">
        <f>_xlfn.XLOOKUP(FraudData[[#This Row],[location_mismatch]],Table10[Location Mismatch],Table10[Risk Points],0)</f>
        <v>0</v>
      </c>
      <c r="O5419">
        <f>_xlfn.XLOOKUP(FraudData[[#This Row],[device_trust_score]],DeviceRules[Device Min],DeviceRules[Risk Points],,-1)</f>
        <v>1</v>
      </c>
      <c r="P5419">
        <f>_xlfn.XLOOKUP(FraudData[[#This Row],[velocity_last_24h]],VelocityRules[Velocity Min],VelocityRules[Risk Points],,-1)</f>
        <v>0</v>
      </c>
      <c r="Q5419">
        <f>_xlfn.XLOOKUP(FraudData[[#This Row],[merchant_category]],MerchantRules[Merchant Category],MerchantRules[Risk Points],0)</f>
        <v>0</v>
      </c>
      <c r="R5419">
        <f>SUM(FraudData[[#This Row],[Amount Risk]:[Merchant Risk]])</f>
        <v>1</v>
      </c>
      <c r="S5419" t="str" cm="1">
        <f t="array" ref="S5419">_xlfn.IFS(FraudData[[#This Row],[Fraud Risk Score]]&gt;=8,"High Risk",FraudData[[#This Row],[Fraud Risk Score]]&gt;=6,"Medium Risk",TRUE,"Low Risk")</f>
        <v>Low Risk</v>
      </c>
    </row>
    <row r="5420" spans="1:19">
      <c r="A5420">
        <v>5419</v>
      </c>
      <c r="B5420">
        <v>121.56</v>
      </c>
      <c r="C5420">
        <v>15</v>
      </c>
      <c r="D5420" t="s">
        <v>47</v>
      </c>
      <c r="E5420">
        <v>0</v>
      </c>
      <c r="F5420">
        <v>0</v>
      </c>
      <c r="G5420">
        <v>36</v>
      </c>
      <c r="H5420">
        <v>0</v>
      </c>
      <c r="I5420">
        <v>32</v>
      </c>
      <c r="J5420">
        <v>0</v>
      </c>
      <c r="K5420">
        <f>_xlfn.XLOOKUP(FraudData[[#This Row],[amount]],AmountRules[Amount Min],AmountRules[Risk Points],,-1)</f>
        <v>0</v>
      </c>
      <c r="L5420">
        <f>_xlfn.XLOOKUP(FraudData[[#This Row],[transaction_hour]],TimeRules[Hour Min],TimeRules[Risk Points],,-1)</f>
        <v>0</v>
      </c>
      <c r="M5420">
        <f>_xlfn.XLOOKUP(FraudData[[#This Row],[foreign_transaction]],ForeignRules[Foreign Transaction],ForeignRules[Risk Points],0)</f>
        <v>0</v>
      </c>
      <c r="N5420">
        <f>_xlfn.XLOOKUP(FraudData[[#This Row],[location_mismatch]],Table10[Location Mismatch],Table10[Risk Points],0)</f>
        <v>0</v>
      </c>
      <c r="O5420">
        <f>_xlfn.XLOOKUP(FraudData[[#This Row],[device_trust_score]],DeviceRules[Device Min],DeviceRules[Risk Points],,-1)</f>
        <v>2</v>
      </c>
      <c r="P5420">
        <f>_xlfn.XLOOKUP(FraudData[[#This Row],[velocity_last_24h]],VelocityRules[Velocity Min],VelocityRules[Risk Points],,-1)</f>
        <v>0</v>
      </c>
      <c r="Q5420">
        <f>_xlfn.XLOOKUP(FraudData[[#This Row],[merchant_category]],MerchantRules[Merchant Category],MerchantRules[Risk Points],0)</f>
        <v>0</v>
      </c>
      <c r="R5420">
        <f>SUM(FraudData[[#This Row],[Amount Risk]:[Merchant Risk]])</f>
        <v>2</v>
      </c>
      <c r="S5420" t="str" cm="1">
        <f t="array" ref="S5420">_xlfn.IFS(FraudData[[#This Row],[Fraud Risk Score]]&gt;=8,"High Risk",FraudData[[#This Row],[Fraud Risk Score]]&gt;=6,"Medium Risk",TRUE,"Low Risk")</f>
        <v>Low Risk</v>
      </c>
    </row>
    <row r="5421" spans="1:19">
      <c r="A5421">
        <v>5420</v>
      </c>
      <c r="B5421">
        <v>69.61</v>
      </c>
      <c r="C5421">
        <v>10</v>
      </c>
      <c r="D5421" t="s">
        <v>49</v>
      </c>
      <c r="E5421">
        <v>0</v>
      </c>
      <c r="F5421">
        <v>0</v>
      </c>
      <c r="G5421">
        <v>52</v>
      </c>
      <c r="H5421">
        <v>4</v>
      </c>
      <c r="I5421">
        <v>18</v>
      </c>
      <c r="J5421">
        <v>0</v>
      </c>
      <c r="K5421">
        <f>_xlfn.XLOOKUP(FraudData[[#This Row],[amount]],AmountRules[Amount Min],AmountRules[Risk Points],,-1)</f>
        <v>0</v>
      </c>
      <c r="L5421">
        <f>_xlfn.XLOOKUP(FraudData[[#This Row],[transaction_hour]],TimeRules[Hour Min],TimeRules[Risk Points],,-1)</f>
        <v>0</v>
      </c>
      <c r="M5421">
        <f>_xlfn.XLOOKUP(FraudData[[#This Row],[foreign_transaction]],ForeignRules[Foreign Transaction],ForeignRules[Risk Points],0)</f>
        <v>0</v>
      </c>
      <c r="N5421">
        <f>_xlfn.XLOOKUP(FraudData[[#This Row],[location_mismatch]],Table10[Location Mismatch],Table10[Risk Points],0)</f>
        <v>0</v>
      </c>
      <c r="O5421">
        <f>_xlfn.XLOOKUP(FraudData[[#This Row],[device_trust_score]],DeviceRules[Device Min],DeviceRules[Risk Points],,-1)</f>
        <v>1</v>
      </c>
      <c r="P5421">
        <f>_xlfn.XLOOKUP(FraudData[[#This Row],[velocity_last_24h]],VelocityRules[Velocity Min],VelocityRules[Risk Points],,-1)</f>
        <v>0</v>
      </c>
      <c r="Q5421">
        <f>_xlfn.XLOOKUP(FraudData[[#This Row],[merchant_category]],MerchantRules[Merchant Category],MerchantRules[Risk Points],0)</f>
        <v>1</v>
      </c>
      <c r="R5421">
        <f>SUM(FraudData[[#This Row],[Amount Risk]:[Merchant Risk]])</f>
        <v>2</v>
      </c>
      <c r="S5421" t="str" cm="1">
        <f t="array" ref="S5421">_xlfn.IFS(FraudData[[#This Row],[Fraud Risk Score]]&gt;=8,"High Risk",FraudData[[#This Row],[Fraud Risk Score]]&gt;=6,"Medium Risk",TRUE,"Low Risk")</f>
        <v>Low Risk</v>
      </c>
    </row>
    <row r="5422" spans="1:19">
      <c r="A5422">
        <v>5421</v>
      </c>
      <c r="B5422">
        <v>38.43</v>
      </c>
      <c r="C5422">
        <v>22</v>
      </c>
      <c r="D5422" t="s">
        <v>49</v>
      </c>
      <c r="E5422">
        <v>0</v>
      </c>
      <c r="F5422">
        <v>0</v>
      </c>
      <c r="G5422">
        <v>43</v>
      </c>
      <c r="H5422">
        <v>3</v>
      </c>
      <c r="I5422">
        <v>36</v>
      </c>
      <c r="J5422">
        <v>0</v>
      </c>
      <c r="K5422">
        <f>_xlfn.XLOOKUP(FraudData[[#This Row],[amount]],AmountRules[Amount Min],AmountRules[Risk Points],,-1)</f>
        <v>0</v>
      </c>
      <c r="L5422">
        <f>_xlfn.XLOOKUP(FraudData[[#This Row],[transaction_hour]],TimeRules[Hour Min],TimeRules[Risk Points],,-1)</f>
        <v>0</v>
      </c>
      <c r="M5422">
        <f>_xlfn.XLOOKUP(FraudData[[#This Row],[foreign_transaction]],ForeignRules[Foreign Transaction],ForeignRules[Risk Points],0)</f>
        <v>0</v>
      </c>
      <c r="N5422">
        <f>_xlfn.XLOOKUP(FraudData[[#This Row],[location_mismatch]],Table10[Location Mismatch],Table10[Risk Points],0)</f>
        <v>0</v>
      </c>
      <c r="O5422">
        <f>_xlfn.XLOOKUP(FraudData[[#This Row],[device_trust_score]],DeviceRules[Device Min],DeviceRules[Risk Points],,-1)</f>
        <v>2</v>
      </c>
      <c r="P5422">
        <f>_xlfn.XLOOKUP(FraudData[[#This Row],[velocity_last_24h]],VelocityRules[Velocity Min],VelocityRules[Risk Points],,-1)</f>
        <v>0</v>
      </c>
      <c r="Q5422">
        <f>_xlfn.XLOOKUP(FraudData[[#This Row],[merchant_category]],MerchantRules[Merchant Category],MerchantRules[Risk Points],0)</f>
        <v>1</v>
      </c>
      <c r="R5422">
        <f>SUM(FraudData[[#This Row],[Amount Risk]:[Merchant Risk]])</f>
        <v>3</v>
      </c>
      <c r="S5422" t="str" cm="1">
        <f t="array" ref="S5422">_xlfn.IFS(FraudData[[#This Row],[Fraud Risk Score]]&gt;=8,"High Risk",FraudData[[#This Row],[Fraud Risk Score]]&gt;=6,"Medium Risk",TRUE,"Low Risk")</f>
        <v>Low Risk</v>
      </c>
    </row>
    <row r="5423" spans="1:19">
      <c r="A5423">
        <v>5422</v>
      </c>
      <c r="B5423">
        <v>66.650000000000006</v>
      </c>
      <c r="C5423">
        <v>5</v>
      </c>
      <c r="D5423" t="s">
        <v>49</v>
      </c>
      <c r="E5423">
        <v>0</v>
      </c>
      <c r="F5423">
        <v>0</v>
      </c>
      <c r="G5423">
        <v>52</v>
      </c>
      <c r="H5423">
        <v>3</v>
      </c>
      <c r="I5423">
        <v>42</v>
      </c>
      <c r="J5423">
        <v>0</v>
      </c>
      <c r="K5423">
        <f>_xlfn.XLOOKUP(FraudData[[#This Row],[amount]],AmountRules[Amount Min],AmountRules[Risk Points],,-1)</f>
        <v>0</v>
      </c>
      <c r="L5423">
        <f>_xlfn.XLOOKUP(FraudData[[#This Row],[transaction_hour]],TimeRules[Hour Min],TimeRules[Risk Points],,-1)</f>
        <v>0</v>
      </c>
      <c r="M5423">
        <f>_xlfn.XLOOKUP(FraudData[[#This Row],[foreign_transaction]],ForeignRules[Foreign Transaction],ForeignRules[Risk Points],0)</f>
        <v>0</v>
      </c>
      <c r="N5423">
        <f>_xlfn.XLOOKUP(FraudData[[#This Row],[location_mismatch]],Table10[Location Mismatch],Table10[Risk Points],0)</f>
        <v>0</v>
      </c>
      <c r="O5423">
        <f>_xlfn.XLOOKUP(FraudData[[#This Row],[device_trust_score]],DeviceRules[Device Min],DeviceRules[Risk Points],,-1)</f>
        <v>1</v>
      </c>
      <c r="P5423">
        <f>_xlfn.XLOOKUP(FraudData[[#This Row],[velocity_last_24h]],VelocityRules[Velocity Min],VelocityRules[Risk Points],,-1)</f>
        <v>0</v>
      </c>
      <c r="Q5423">
        <f>_xlfn.XLOOKUP(FraudData[[#This Row],[merchant_category]],MerchantRules[Merchant Category],MerchantRules[Risk Points],0)</f>
        <v>1</v>
      </c>
      <c r="R5423">
        <f>SUM(FraudData[[#This Row],[Amount Risk]:[Merchant Risk]])</f>
        <v>2</v>
      </c>
      <c r="S5423" t="str" cm="1">
        <f t="array" ref="S5423">_xlfn.IFS(FraudData[[#This Row],[Fraud Risk Score]]&gt;=8,"High Risk",FraudData[[#This Row],[Fraud Risk Score]]&gt;=6,"Medium Risk",TRUE,"Low Risk")</f>
        <v>Low Risk</v>
      </c>
    </row>
    <row r="5424" spans="1:19">
      <c r="A5424">
        <v>5423</v>
      </c>
      <c r="B5424">
        <v>663.31</v>
      </c>
      <c r="C5424">
        <v>11</v>
      </c>
      <c r="D5424" t="s">
        <v>48</v>
      </c>
      <c r="E5424">
        <v>0</v>
      </c>
      <c r="F5424">
        <v>0</v>
      </c>
      <c r="G5424">
        <v>94</v>
      </c>
      <c r="H5424">
        <v>2</v>
      </c>
      <c r="I5424">
        <v>31</v>
      </c>
      <c r="J5424">
        <v>0</v>
      </c>
      <c r="K5424">
        <f>_xlfn.XLOOKUP(FraudData[[#This Row],[amount]],AmountRules[Amount Min],AmountRules[Risk Points],,-1)</f>
        <v>1</v>
      </c>
      <c r="L5424">
        <f>_xlfn.XLOOKUP(FraudData[[#This Row],[transaction_hour]],TimeRules[Hour Min],TimeRules[Risk Points],,-1)</f>
        <v>0</v>
      </c>
      <c r="M5424">
        <f>_xlfn.XLOOKUP(FraudData[[#This Row],[foreign_transaction]],ForeignRules[Foreign Transaction],ForeignRules[Risk Points],0)</f>
        <v>0</v>
      </c>
      <c r="N5424">
        <f>_xlfn.XLOOKUP(FraudData[[#This Row],[location_mismatch]],Table10[Location Mismatch],Table10[Risk Points],0)</f>
        <v>0</v>
      </c>
      <c r="O5424">
        <f>_xlfn.XLOOKUP(FraudData[[#This Row],[device_trust_score]],DeviceRules[Device Min],DeviceRules[Risk Points],,-1)</f>
        <v>0</v>
      </c>
      <c r="P5424">
        <f>_xlfn.XLOOKUP(FraudData[[#This Row],[velocity_last_24h]],VelocityRules[Velocity Min],VelocityRules[Risk Points],,-1)</f>
        <v>0</v>
      </c>
      <c r="Q5424">
        <f>_xlfn.XLOOKUP(FraudData[[#This Row],[merchant_category]],MerchantRules[Merchant Category],MerchantRules[Risk Points],0)</f>
        <v>0</v>
      </c>
      <c r="R5424">
        <f>SUM(FraudData[[#This Row],[Amount Risk]:[Merchant Risk]])</f>
        <v>1</v>
      </c>
      <c r="S5424" t="str" cm="1">
        <f t="array" ref="S5424">_xlfn.IFS(FraudData[[#This Row],[Fraud Risk Score]]&gt;=8,"High Risk",FraudData[[#This Row],[Fraud Risk Score]]&gt;=6,"Medium Risk",TRUE,"Low Risk")</f>
        <v>Low Risk</v>
      </c>
    </row>
    <row r="5425" spans="1:19">
      <c r="A5425">
        <v>5424</v>
      </c>
      <c r="B5425">
        <v>95.31</v>
      </c>
      <c r="C5425">
        <v>2</v>
      </c>
      <c r="D5425" t="s">
        <v>49</v>
      </c>
      <c r="E5425">
        <v>0</v>
      </c>
      <c r="F5425">
        <v>0</v>
      </c>
      <c r="G5425">
        <v>43</v>
      </c>
      <c r="H5425">
        <v>1</v>
      </c>
      <c r="I5425">
        <v>39</v>
      </c>
      <c r="J5425">
        <v>0</v>
      </c>
      <c r="K5425">
        <f>_xlfn.XLOOKUP(FraudData[[#This Row],[amount]],AmountRules[Amount Min],AmountRules[Risk Points],,-1)</f>
        <v>0</v>
      </c>
      <c r="L5425">
        <f>_xlfn.XLOOKUP(FraudData[[#This Row],[transaction_hour]],TimeRules[Hour Min],TimeRules[Risk Points],,-1)</f>
        <v>3</v>
      </c>
      <c r="M5425">
        <f>_xlfn.XLOOKUP(FraudData[[#This Row],[foreign_transaction]],ForeignRules[Foreign Transaction],ForeignRules[Risk Points],0)</f>
        <v>0</v>
      </c>
      <c r="N5425">
        <f>_xlfn.XLOOKUP(FraudData[[#This Row],[location_mismatch]],Table10[Location Mismatch],Table10[Risk Points],0)</f>
        <v>0</v>
      </c>
      <c r="O5425">
        <f>_xlfn.XLOOKUP(FraudData[[#This Row],[device_trust_score]],DeviceRules[Device Min],DeviceRules[Risk Points],,-1)</f>
        <v>2</v>
      </c>
      <c r="P5425">
        <f>_xlfn.XLOOKUP(FraudData[[#This Row],[velocity_last_24h]],VelocityRules[Velocity Min],VelocityRules[Risk Points],,-1)</f>
        <v>0</v>
      </c>
      <c r="Q5425">
        <f>_xlfn.XLOOKUP(FraudData[[#This Row],[merchant_category]],MerchantRules[Merchant Category],MerchantRules[Risk Points],0)</f>
        <v>1</v>
      </c>
      <c r="R5425">
        <f>SUM(FraudData[[#This Row],[Amount Risk]:[Merchant Risk]])</f>
        <v>6</v>
      </c>
      <c r="S5425" t="str" cm="1">
        <f t="array" ref="S5425">_xlfn.IFS(FraudData[[#This Row],[Fraud Risk Score]]&gt;=8,"High Risk",FraudData[[#This Row],[Fraud Risk Score]]&gt;=6,"Medium Risk",TRUE,"Low Risk")</f>
        <v>Medium Risk</v>
      </c>
    </row>
    <row r="5426" spans="1:19">
      <c r="A5426">
        <v>5425</v>
      </c>
      <c r="B5426">
        <v>105.89</v>
      </c>
      <c r="C5426">
        <v>11</v>
      </c>
      <c r="D5426" t="s">
        <v>46</v>
      </c>
      <c r="E5426">
        <v>0</v>
      </c>
      <c r="F5426">
        <v>0</v>
      </c>
      <c r="G5426">
        <v>88</v>
      </c>
      <c r="H5426">
        <v>6</v>
      </c>
      <c r="I5426">
        <v>40</v>
      </c>
      <c r="J5426">
        <v>0</v>
      </c>
      <c r="K5426">
        <f>_xlfn.XLOOKUP(FraudData[[#This Row],[amount]],AmountRules[Amount Min],AmountRules[Risk Points],,-1)</f>
        <v>0</v>
      </c>
      <c r="L5426">
        <f>_xlfn.XLOOKUP(FraudData[[#This Row],[transaction_hour]],TimeRules[Hour Min],TimeRules[Risk Points],,-1)</f>
        <v>0</v>
      </c>
      <c r="M5426">
        <f>_xlfn.XLOOKUP(FraudData[[#This Row],[foreign_transaction]],ForeignRules[Foreign Transaction],ForeignRules[Risk Points],0)</f>
        <v>0</v>
      </c>
      <c r="N5426">
        <f>_xlfn.XLOOKUP(FraudData[[#This Row],[location_mismatch]],Table10[Location Mismatch],Table10[Risk Points],0)</f>
        <v>0</v>
      </c>
      <c r="O5426">
        <f>_xlfn.XLOOKUP(FraudData[[#This Row],[device_trust_score]],DeviceRules[Device Min],DeviceRules[Risk Points],,-1)</f>
        <v>0</v>
      </c>
      <c r="P5426">
        <f>_xlfn.XLOOKUP(FraudData[[#This Row],[velocity_last_24h]],VelocityRules[Velocity Min],VelocityRules[Risk Points],,-1)</f>
        <v>3</v>
      </c>
      <c r="Q5426">
        <f>_xlfn.XLOOKUP(FraudData[[#This Row],[merchant_category]],MerchantRules[Merchant Category],MerchantRules[Risk Points],0)</f>
        <v>0</v>
      </c>
      <c r="R5426">
        <f>SUM(FraudData[[#This Row],[Amount Risk]:[Merchant Risk]])</f>
        <v>3</v>
      </c>
      <c r="S5426" t="str" cm="1">
        <f t="array" ref="S5426">_xlfn.IFS(FraudData[[#This Row],[Fraud Risk Score]]&gt;=8,"High Risk",FraudData[[#This Row],[Fraud Risk Score]]&gt;=6,"Medium Risk",TRUE,"Low Risk")</f>
        <v>Low Risk</v>
      </c>
    </row>
    <row r="5427" spans="1:19">
      <c r="A5427">
        <v>5426</v>
      </c>
      <c r="B5427">
        <v>154.68</v>
      </c>
      <c r="C5427">
        <v>22</v>
      </c>
      <c r="D5427" t="s">
        <v>46</v>
      </c>
      <c r="E5427">
        <v>1</v>
      </c>
      <c r="F5427">
        <v>0</v>
      </c>
      <c r="G5427">
        <v>33</v>
      </c>
      <c r="H5427">
        <v>2</v>
      </c>
      <c r="I5427">
        <v>24</v>
      </c>
      <c r="J5427">
        <v>0</v>
      </c>
      <c r="K5427">
        <f>_xlfn.XLOOKUP(FraudData[[#This Row],[amount]],AmountRules[Amount Min],AmountRules[Risk Points],,-1)</f>
        <v>0</v>
      </c>
      <c r="L5427">
        <f>_xlfn.XLOOKUP(FraudData[[#This Row],[transaction_hour]],TimeRules[Hour Min],TimeRules[Risk Points],,-1)</f>
        <v>0</v>
      </c>
      <c r="M5427">
        <f>_xlfn.XLOOKUP(FraudData[[#This Row],[foreign_transaction]],ForeignRules[Foreign Transaction],ForeignRules[Risk Points],0)</f>
        <v>3</v>
      </c>
      <c r="N5427">
        <f>_xlfn.XLOOKUP(FraudData[[#This Row],[location_mismatch]],Table10[Location Mismatch],Table10[Risk Points],0)</f>
        <v>0</v>
      </c>
      <c r="O5427">
        <f>_xlfn.XLOOKUP(FraudData[[#This Row],[device_trust_score]],DeviceRules[Device Min],DeviceRules[Risk Points],,-1)</f>
        <v>2</v>
      </c>
      <c r="P5427">
        <f>_xlfn.XLOOKUP(FraudData[[#This Row],[velocity_last_24h]],VelocityRules[Velocity Min],VelocityRules[Risk Points],,-1)</f>
        <v>0</v>
      </c>
      <c r="Q5427">
        <f>_xlfn.XLOOKUP(FraudData[[#This Row],[merchant_category]],MerchantRules[Merchant Category],MerchantRules[Risk Points],0)</f>
        <v>0</v>
      </c>
      <c r="R5427">
        <f>SUM(FraudData[[#This Row],[Amount Risk]:[Merchant Risk]])</f>
        <v>5</v>
      </c>
      <c r="S5427" t="str" cm="1">
        <f t="array" ref="S5427">_xlfn.IFS(FraudData[[#This Row],[Fraud Risk Score]]&gt;=8,"High Risk",FraudData[[#This Row],[Fraud Risk Score]]&gt;=6,"Medium Risk",TRUE,"Low Risk")</f>
        <v>Low Risk</v>
      </c>
    </row>
    <row r="5428" spans="1:19">
      <c r="A5428">
        <v>5427</v>
      </c>
      <c r="B5428">
        <v>737.06</v>
      </c>
      <c r="C5428">
        <v>0</v>
      </c>
      <c r="D5428" t="s">
        <v>48</v>
      </c>
      <c r="E5428">
        <v>0</v>
      </c>
      <c r="F5428">
        <v>1</v>
      </c>
      <c r="G5428">
        <v>65</v>
      </c>
      <c r="H5428">
        <v>5</v>
      </c>
      <c r="I5428">
        <v>51</v>
      </c>
      <c r="J5428">
        <v>1</v>
      </c>
      <c r="K5428">
        <f>_xlfn.XLOOKUP(FraudData[[#This Row],[amount]],AmountRules[Amount Min],AmountRules[Risk Points],,-1)</f>
        <v>1</v>
      </c>
      <c r="L5428">
        <f>_xlfn.XLOOKUP(FraudData[[#This Row],[transaction_hour]],TimeRules[Hour Min],TimeRules[Risk Points],,-1)</f>
        <v>3</v>
      </c>
      <c r="M5428">
        <f>_xlfn.XLOOKUP(FraudData[[#This Row],[foreign_transaction]],ForeignRules[Foreign Transaction],ForeignRules[Risk Points],0)</f>
        <v>0</v>
      </c>
      <c r="N5428">
        <f>_xlfn.XLOOKUP(FraudData[[#This Row],[location_mismatch]],Table10[Location Mismatch],Table10[Risk Points],0)</f>
        <v>3</v>
      </c>
      <c r="O5428">
        <f>_xlfn.XLOOKUP(FraudData[[#This Row],[device_trust_score]],DeviceRules[Device Min],DeviceRules[Risk Points],,-1)</f>
        <v>1</v>
      </c>
      <c r="P5428">
        <f>_xlfn.XLOOKUP(FraudData[[#This Row],[velocity_last_24h]],VelocityRules[Velocity Min],VelocityRules[Risk Points],,-1)</f>
        <v>3</v>
      </c>
      <c r="Q5428">
        <f>_xlfn.XLOOKUP(FraudData[[#This Row],[merchant_category]],MerchantRules[Merchant Category],MerchantRules[Risk Points],0)</f>
        <v>0</v>
      </c>
      <c r="R5428">
        <f>SUM(FraudData[[#This Row],[Amount Risk]:[Merchant Risk]])</f>
        <v>11</v>
      </c>
      <c r="S5428" t="str" cm="1">
        <f t="array" ref="S5428">_xlfn.IFS(FraudData[[#This Row],[Fraud Risk Score]]&gt;=8,"High Risk",FraudData[[#This Row],[Fraud Risk Score]]&gt;=6,"Medium Risk",TRUE,"Low Risk")</f>
        <v>High Risk</v>
      </c>
    </row>
    <row r="5429" spans="1:19">
      <c r="A5429">
        <v>5428</v>
      </c>
      <c r="B5429">
        <v>49.78</v>
      </c>
      <c r="C5429">
        <v>8</v>
      </c>
      <c r="D5429" t="s">
        <v>46</v>
      </c>
      <c r="E5429">
        <v>0</v>
      </c>
      <c r="F5429">
        <v>0</v>
      </c>
      <c r="G5429">
        <v>74</v>
      </c>
      <c r="H5429">
        <v>1</v>
      </c>
      <c r="I5429">
        <v>28</v>
      </c>
      <c r="J5429">
        <v>0</v>
      </c>
      <c r="K5429">
        <f>_xlfn.XLOOKUP(FraudData[[#This Row],[amount]],AmountRules[Amount Min],AmountRules[Risk Points],,-1)</f>
        <v>0</v>
      </c>
      <c r="L5429">
        <f>_xlfn.XLOOKUP(FraudData[[#This Row],[transaction_hour]],TimeRules[Hour Min],TimeRules[Risk Points],,-1)</f>
        <v>0</v>
      </c>
      <c r="M5429">
        <f>_xlfn.XLOOKUP(FraudData[[#This Row],[foreign_transaction]],ForeignRules[Foreign Transaction],ForeignRules[Risk Points],0)</f>
        <v>0</v>
      </c>
      <c r="N5429">
        <f>_xlfn.XLOOKUP(FraudData[[#This Row],[location_mismatch]],Table10[Location Mismatch],Table10[Risk Points],0)</f>
        <v>0</v>
      </c>
      <c r="O5429">
        <f>_xlfn.XLOOKUP(FraudData[[#This Row],[device_trust_score]],DeviceRules[Device Min],DeviceRules[Risk Points],,-1)</f>
        <v>0</v>
      </c>
      <c r="P5429">
        <f>_xlfn.XLOOKUP(FraudData[[#This Row],[velocity_last_24h]],VelocityRules[Velocity Min],VelocityRules[Risk Points],,-1)</f>
        <v>0</v>
      </c>
      <c r="Q5429">
        <f>_xlfn.XLOOKUP(FraudData[[#This Row],[merchant_category]],MerchantRules[Merchant Category],MerchantRules[Risk Points],0)</f>
        <v>0</v>
      </c>
      <c r="R5429">
        <f>SUM(FraudData[[#This Row],[Amount Risk]:[Merchant Risk]])</f>
        <v>0</v>
      </c>
      <c r="S5429" t="str" cm="1">
        <f t="array" ref="S5429">_xlfn.IFS(FraudData[[#This Row],[Fraud Risk Score]]&gt;=8,"High Risk",FraudData[[#This Row],[Fraud Risk Score]]&gt;=6,"Medium Risk",TRUE,"Low Risk")</f>
        <v>Low Risk</v>
      </c>
    </row>
    <row r="5430" spans="1:19">
      <c r="A5430">
        <v>5429</v>
      </c>
      <c r="B5430">
        <v>205.82</v>
      </c>
      <c r="C5430">
        <v>19</v>
      </c>
      <c r="D5430" t="s">
        <v>46</v>
      </c>
      <c r="E5430">
        <v>0</v>
      </c>
      <c r="F5430">
        <v>0</v>
      </c>
      <c r="G5430">
        <v>34</v>
      </c>
      <c r="H5430">
        <v>1</v>
      </c>
      <c r="I5430">
        <v>33</v>
      </c>
      <c r="J5430">
        <v>0</v>
      </c>
      <c r="K5430">
        <f>_xlfn.XLOOKUP(FraudData[[#This Row],[amount]],AmountRules[Amount Min],AmountRules[Risk Points],,-1)</f>
        <v>0</v>
      </c>
      <c r="L5430">
        <f>_xlfn.XLOOKUP(FraudData[[#This Row],[transaction_hour]],TimeRules[Hour Min],TimeRules[Risk Points],,-1)</f>
        <v>0</v>
      </c>
      <c r="M5430">
        <f>_xlfn.XLOOKUP(FraudData[[#This Row],[foreign_transaction]],ForeignRules[Foreign Transaction],ForeignRules[Risk Points],0)</f>
        <v>0</v>
      </c>
      <c r="N5430">
        <f>_xlfn.XLOOKUP(FraudData[[#This Row],[location_mismatch]],Table10[Location Mismatch],Table10[Risk Points],0)</f>
        <v>0</v>
      </c>
      <c r="O5430">
        <f>_xlfn.XLOOKUP(FraudData[[#This Row],[device_trust_score]],DeviceRules[Device Min],DeviceRules[Risk Points],,-1)</f>
        <v>2</v>
      </c>
      <c r="P5430">
        <f>_xlfn.XLOOKUP(FraudData[[#This Row],[velocity_last_24h]],VelocityRules[Velocity Min],VelocityRules[Risk Points],,-1)</f>
        <v>0</v>
      </c>
      <c r="Q5430">
        <f>_xlfn.XLOOKUP(FraudData[[#This Row],[merchant_category]],MerchantRules[Merchant Category],MerchantRules[Risk Points],0)</f>
        <v>0</v>
      </c>
      <c r="R5430">
        <f>SUM(FraudData[[#This Row],[Amount Risk]:[Merchant Risk]])</f>
        <v>2</v>
      </c>
      <c r="S5430" t="str" cm="1">
        <f t="array" ref="S5430">_xlfn.IFS(FraudData[[#This Row],[Fraud Risk Score]]&gt;=8,"High Risk",FraudData[[#This Row],[Fraud Risk Score]]&gt;=6,"Medium Risk",TRUE,"Low Risk")</f>
        <v>Low Risk</v>
      </c>
    </row>
    <row r="5431" spans="1:19">
      <c r="A5431">
        <v>5430</v>
      </c>
      <c r="B5431">
        <v>226.57</v>
      </c>
      <c r="C5431">
        <v>21</v>
      </c>
      <c r="D5431" t="s">
        <v>47</v>
      </c>
      <c r="E5431">
        <v>0</v>
      </c>
      <c r="F5431">
        <v>0</v>
      </c>
      <c r="G5431">
        <v>98</v>
      </c>
      <c r="H5431">
        <v>1</v>
      </c>
      <c r="I5431">
        <v>64</v>
      </c>
      <c r="J5431">
        <v>0</v>
      </c>
      <c r="K5431">
        <f>_xlfn.XLOOKUP(FraudData[[#This Row],[amount]],AmountRules[Amount Min],AmountRules[Risk Points],,-1)</f>
        <v>0</v>
      </c>
      <c r="L5431">
        <f>_xlfn.XLOOKUP(FraudData[[#This Row],[transaction_hour]],TimeRules[Hour Min],TimeRules[Risk Points],,-1)</f>
        <v>0</v>
      </c>
      <c r="M5431">
        <f>_xlfn.XLOOKUP(FraudData[[#This Row],[foreign_transaction]],ForeignRules[Foreign Transaction],ForeignRules[Risk Points],0)</f>
        <v>0</v>
      </c>
      <c r="N5431">
        <f>_xlfn.XLOOKUP(FraudData[[#This Row],[location_mismatch]],Table10[Location Mismatch],Table10[Risk Points],0)</f>
        <v>0</v>
      </c>
      <c r="O5431">
        <f>_xlfn.XLOOKUP(FraudData[[#This Row],[device_trust_score]],DeviceRules[Device Min],DeviceRules[Risk Points],,-1)</f>
        <v>0</v>
      </c>
      <c r="P5431">
        <f>_xlfn.XLOOKUP(FraudData[[#This Row],[velocity_last_24h]],VelocityRules[Velocity Min],VelocityRules[Risk Points],,-1)</f>
        <v>0</v>
      </c>
      <c r="Q5431">
        <f>_xlfn.XLOOKUP(FraudData[[#This Row],[merchant_category]],MerchantRules[Merchant Category],MerchantRules[Risk Points],0)</f>
        <v>0</v>
      </c>
      <c r="R5431">
        <f>SUM(FraudData[[#This Row],[Amount Risk]:[Merchant Risk]])</f>
        <v>0</v>
      </c>
      <c r="S5431" t="str" cm="1">
        <f t="array" ref="S5431">_xlfn.IFS(FraudData[[#This Row],[Fraud Risk Score]]&gt;=8,"High Risk",FraudData[[#This Row],[Fraud Risk Score]]&gt;=6,"Medium Risk",TRUE,"Low Risk")</f>
        <v>Low Risk</v>
      </c>
    </row>
    <row r="5432" spans="1:19">
      <c r="A5432">
        <v>5431</v>
      </c>
      <c r="B5432">
        <v>168.26</v>
      </c>
      <c r="C5432">
        <v>5</v>
      </c>
      <c r="D5432" t="s">
        <v>49</v>
      </c>
      <c r="E5432">
        <v>1</v>
      </c>
      <c r="F5432">
        <v>0</v>
      </c>
      <c r="G5432">
        <v>78</v>
      </c>
      <c r="H5432">
        <v>3</v>
      </c>
      <c r="I5432">
        <v>55</v>
      </c>
      <c r="J5432">
        <v>0</v>
      </c>
      <c r="K5432">
        <f>_xlfn.XLOOKUP(FraudData[[#This Row],[amount]],AmountRules[Amount Min],AmountRules[Risk Points],,-1)</f>
        <v>0</v>
      </c>
      <c r="L5432">
        <f>_xlfn.XLOOKUP(FraudData[[#This Row],[transaction_hour]],TimeRules[Hour Min],TimeRules[Risk Points],,-1)</f>
        <v>0</v>
      </c>
      <c r="M5432">
        <f>_xlfn.XLOOKUP(FraudData[[#This Row],[foreign_transaction]],ForeignRules[Foreign Transaction],ForeignRules[Risk Points],0)</f>
        <v>3</v>
      </c>
      <c r="N5432">
        <f>_xlfn.XLOOKUP(FraudData[[#This Row],[location_mismatch]],Table10[Location Mismatch],Table10[Risk Points],0)</f>
        <v>0</v>
      </c>
      <c r="O5432">
        <f>_xlfn.XLOOKUP(FraudData[[#This Row],[device_trust_score]],DeviceRules[Device Min],DeviceRules[Risk Points],,-1)</f>
        <v>0</v>
      </c>
      <c r="P5432">
        <f>_xlfn.XLOOKUP(FraudData[[#This Row],[velocity_last_24h]],VelocityRules[Velocity Min],VelocityRules[Risk Points],,-1)</f>
        <v>0</v>
      </c>
      <c r="Q5432">
        <f>_xlfn.XLOOKUP(FraudData[[#This Row],[merchant_category]],MerchantRules[Merchant Category],MerchantRules[Risk Points],0)</f>
        <v>1</v>
      </c>
      <c r="R5432">
        <f>SUM(FraudData[[#This Row],[Amount Risk]:[Merchant Risk]])</f>
        <v>4</v>
      </c>
      <c r="S5432" t="str" cm="1">
        <f t="array" ref="S5432">_xlfn.IFS(FraudData[[#This Row],[Fraud Risk Score]]&gt;=8,"High Risk",FraudData[[#This Row],[Fraud Risk Score]]&gt;=6,"Medium Risk",TRUE,"Low Risk")</f>
        <v>Low Risk</v>
      </c>
    </row>
    <row r="5433" spans="1:19">
      <c r="A5433">
        <v>5432</v>
      </c>
      <c r="B5433">
        <v>16.690000000000001</v>
      </c>
      <c r="C5433">
        <v>10</v>
      </c>
      <c r="D5433" t="s">
        <v>47</v>
      </c>
      <c r="E5433">
        <v>0</v>
      </c>
      <c r="F5433">
        <v>0</v>
      </c>
      <c r="G5433">
        <v>34</v>
      </c>
      <c r="H5433">
        <v>3</v>
      </c>
      <c r="I5433">
        <v>26</v>
      </c>
      <c r="J5433">
        <v>0</v>
      </c>
      <c r="K5433">
        <f>_xlfn.XLOOKUP(FraudData[[#This Row],[amount]],AmountRules[Amount Min],AmountRules[Risk Points],,-1)</f>
        <v>0</v>
      </c>
      <c r="L5433">
        <f>_xlfn.XLOOKUP(FraudData[[#This Row],[transaction_hour]],TimeRules[Hour Min],TimeRules[Risk Points],,-1)</f>
        <v>0</v>
      </c>
      <c r="M5433">
        <f>_xlfn.XLOOKUP(FraudData[[#This Row],[foreign_transaction]],ForeignRules[Foreign Transaction],ForeignRules[Risk Points],0)</f>
        <v>0</v>
      </c>
      <c r="N5433">
        <f>_xlfn.XLOOKUP(FraudData[[#This Row],[location_mismatch]],Table10[Location Mismatch],Table10[Risk Points],0)</f>
        <v>0</v>
      </c>
      <c r="O5433">
        <f>_xlfn.XLOOKUP(FraudData[[#This Row],[device_trust_score]],DeviceRules[Device Min],DeviceRules[Risk Points],,-1)</f>
        <v>2</v>
      </c>
      <c r="P5433">
        <f>_xlfn.XLOOKUP(FraudData[[#This Row],[velocity_last_24h]],VelocityRules[Velocity Min],VelocityRules[Risk Points],,-1)</f>
        <v>0</v>
      </c>
      <c r="Q5433">
        <f>_xlfn.XLOOKUP(FraudData[[#This Row],[merchant_category]],MerchantRules[Merchant Category],MerchantRules[Risk Points],0)</f>
        <v>0</v>
      </c>
      <c r="R5433">
        <f>SUM(FraudData[[#This Row],[Amount Risk]:[Merchant Risk]])</f>
        <v>2</v>
      </c>
      <c r="S5433" t="str" cm="1">
        <f t="array" ref="S5433">_xlfn.IFS(FraudData[[#This Row],[Fraud Risk Score]]&gt;=8,"High Risk",FraudData[[#This Row],[Fraud Risk Score]]&gt;=6,"Medium Risk",TRUE,"Low Risk")</f>
        <v>Low Risk</v>
      </c>
    </row>
    <row r="5434" spans="1:19">
      <c r="A5434">
        <v>5433</v>
      </c>
      <c r="B5434">
        <v>203.35</v>
      </c>
      <c r="C5434">
        <v>2</v>
      </c>
      <c r="D5434" t="s">
        <v>47</v>
      </c>
      <c r="E5434">
        <v>0</v>
      </c>
      <c r="F5434">
        <v>0</v>
      </c>
      <c r="G5434">
        <v>31</v>
      </c>
      <c r="H5434">
        <v>2</v>
      </c>
      <c r="I5434">
        <v>21</v>
      </c>
      <c r="J5434">
        <v>0</v>
      </c>
      <c r="K5434">
        <f>_xlfn.XLOOKUP(FraudData[[#This Row],[amount]],AmountRules[Amount Min],AmountRules[Risk Points],,-1)</f>
        <v>0</v>
      </c>
      <c r="L5434">
        <f>_xlfn.XLOOKUP(FraudData[[#This Row],[transaction_hour]],TimeRules[Hour Min],TimeRules[Risk Points],,-1)</f>
        <v>3</v>
      </c>
      <c r="M5434">
        <f>_xlfn.XLOOKUP(FraudData[[#This Row],[foreign_transaction]],ForeignRules[Foreign Transaction],ForeignRules[Risk Points],0)</f>
        <v>0</v>
      </c>
      <c r="N5434">
        <f>_xlfn.XLOOKUP(FraudData[[#This Row],[location_mismatch]],Table10[Location Mismatch],Table10[Risk Points],0)</f>
        <v>0</v>
      </c>
      <c r="O5434">
        <f>_xlfn.XLOOKUP(FraudData[[#This Row],[device_trust_score]],DeviceRules[Device Min],DeviceRules[Risk Points],,-1)</f>
        <v>2</v>
      </c>
      <c r="P5434">
        <f>_xlfn.XLOOKUP(FraudData[[#This Row],[velocity_last_24h]],VelocityRules[Velocity Min],VelocityRules[Risk Points],,-1)</f>
        <v>0</v>
      </c>
      <c r="Q5434">
        <f>_xlfn.XLOOKUP(FraudData[[#This Row],[merchant_category]],MerchantRules[Merchant Category],MerchantRules[Risk Points],0)</f>
        <v>0</v>
      </c>
      <c r="R5434">
        <f>SUM(FraudData[[#This Row],[Amount Risk]:[Merchant Risk]])</f>
        <v>5</v>
      </c>
      <c r="S5434" t="str" cm="1">
        <f t="array" ref="S5434">_xlfn.IFS(FraudData[[#This Row],[Fraud Risk Score]]&gt;=8,"High Risk",FraudData[[#This Row],[Fraud Risk Score]]&gt;=6,"Medium Risk",TRUE,"Low Risk")</f>
        <v>Low Risk</v>
      </c>
    </row>
    <row r="5435" spans="1:19">
      <c r="A5435">
        <v>5434</v>
      </c>
      <c r="B5435">
        <v>11.92</v>
      </c>
      <c r="C5435">
        <v>3</v>
      </c>
      <c r="D5435" t="s">
        <v>46</v>
      </c>
      <c r="E5435">
        <v>0</v>
      </c>
      <c r="F5435">
        <v>0</v>
      </c>
      <c r="G5435">
        <v>56</v>
      </c>
      <c r="H5435">
        <v>3</v>
      </c>
      <c r="I5435">
        <v>62</v>
      </c>
      <c r="J5435">
        <v>0</v>
      </c>
      <c r="K5435">
        <f>_xlfn.XLOOKUP(FraudData[[#This Row],[amount]],AmountRules[Amount Min],AmountRules[Risk Points],,-1)</f>
        <v>0</v>
      </c>
      <c r="L5435">
        <f>_xlfn.XLOOKUP(FraudData[[#This Row],[transaction_hour]],TimeRules[Hour Min],TimeRules[Risk Points],,-1)</f>
        <v>3</v>
      </c>
      <c r="M5435">
        <f>_xlfn.XLOOKUP(FraudData[[#This Row],[foreign_transaction]],ForeignRules[Foreign Transaction],ForeignRules[Risk Points],0)</f>
        <v>0</v>
      </c>
      <c r="N5435">
        <f>_xlfn.XLOOKUP(FraudData[[#This Row],[location_mismatch]],Table10[Location Mismatch],Table10[Risk Points],0)</f>
        <v>0</v>
      </c>
      <c r="O5435">
        <f>_xlfn.XLOOKUP(FraudData[[#This Row],[device_trust_score]],DeviceRules[Device Min],DeviceRules[Risk Points],,-1)</f>
        <v>1</v>
      </c>
      <c r="P5435">
        <f>_xlfn.XLOOKUP(FraudData[[#This Row],[velocity_last_24h]],VelocityRules[Velocity Min],VelocityRules[Risk Points],,-1)</f>
        <v>0</v>
      </c>
      <c r="Q5435">
        <f>_xlfn.XLOOKUP(FraudData[[#This Row],[merchant_category]],MerchantRules[Merchant Category],MerchantRules[Risk Points],0)</f>
        <v>0</v>
      </c>
      <c r="R5435">
        <f>SUM(FraudData[[#This Row],[Amount Risk]:[Merchant Risk]])</f>
        <v>4</v>
      </c>
      <c r="S5435" t="str" cm="1">
        <f t="array" ref="S5435">_xlfn.IFS(FraudData[[#This Row],[Fraud Risk Score]]&gt;=8,"High Risk",FraudData[[#This Row],[Fraud Risk Score]]&gt;=6,"Medium Risk",TRUE,"Low Risk")</f>
        <v>Low Risk</v>
      </c>
    </row>
    <row r="5436" spans="1:19">
      <c r="A5436">
        <v>5435</v>
      </c>
      <c r="B5436">
        <v>163.19999999999999</v>
      </c>
      <c r="C5436">
        <v>9</v>
      </c>
      <c r="D5436" t="s">
        <v>50</v>
      </c>
      <c r="E5436">
        <v>0</v>
      </c>
      <c r="F5436">
        <v>0</v>
      </c>
      <c r="G5436">
        <v>78</v>
      </c>
      <c r="H5436">
        <v>4</v>
      </c>
      <c r="I5436">
        <v>57</v>
      </c>
      <c r="J5436">
        <v>0</v>
      </c>
      <c r="K5436">
        <f>_xlfn.XLOOKUP(FraudData[[#This Row],[amount]],AmountRules[Amount Min],AmountRules[Risk Points],,-1)</f>
        <v>0</v>
      </c>
      <c r="L5436">
        <f>_xlfn.XLOOKUP(FraudData[[#This Row],[transaction_hour]],TimeRules[Hour Min],TimeRules[Risk Points],,-1)</f>
        <v>0</v>
      </c>
      <c r="M5436">
        <f>_xlfn.XLOOKUP(FraudData[[#This Row],[foreign_transaction]],ForeignRules[Foreign Transaction],ForeignRules[Risk Points],0)</f>
        <v>0</v>
      </c>
      <c r="N5436">
        <f>_xlfn.XLOOKUP(FraudData[[#This Row],[location_mismatch]],Table10[Location Mismatch],Table10[Risk Points],0)</f>
        <v>0</v>
      </c>
      <c r="O5436">
        <f>_xlfn.XLOOKUP(FraudData[[#This Row],[device_trust_score]],DeviceRules[Device Min],DeviceRules[Risk Points],,-1)</f>
        <v>0</v>
      </c>
      <c r="P5436">
        <f>_xlfn.XLOOKUP(FraudData[[#This Row],[velocity_last_24h]],VelocityRules[Velocity Min],VelocityRules[Risk Points],,-1)</f>
        <v>0</v>
      </c>
      <c r="Q5436">
        <f>_xlfn.XLOOKUP(FraudData[[#This Row],[merchant_category]],MerchantRules[Merchant Category],MerchantRules[Risk Points],0)</f>
        <v>0</v>
      </c>
      <c r="R5436">
        <f>SUM(FraudData[[#This Row],[Amount Risk]:[Merchant Risk]])</f>
        <v>0</v>
      </c>
      <c r="S5436" t="str" cm="1">
        <f t="array" ref="S5436">_xlfn.IFS(FraudData[[#This Row],[Fraud Risk Score]]&gt;=8,"High Risk",FraudData[[#This Row],[Fraud Risk Score]]&gt;=6,"Medium Risk",TRUE,"Low Risk")</f>
        <v>Low Risk</v>
      </c>
    </row>
    <row r="5437" spans="1:19">
      <c r="A5437">
        <v>5436</v>
      </c>
      <c r="B5437">
        <v>242.18</v>
      </c>
      <c r="C5437">
        <v>18</v>
      </c>
      <c r="D5437" t="s">
        <v>49</v>
      </c>
      <c r="E5437">
        <v>0</v>
      </c>
      <c r="F5437">
        <v>0</v>
      </c>
      <c r="G5437">
        <v>94</v>
      </c>
      <c r="H5437">
        <v>2</v>
      </c>
      <c r="I5437">
        <v>52</v>
      </c>
      <c r="J5437">
        <v>0</v>
      </c>
      <c r="K5437">
        <f>_xlfn.XLOOKUP(FraudData[[#This Row],[amount]],AmountRules[Amount Min],AmountRules[Risk Points],,-1)</f>
        <v>0</v>
      </c>
      <c r="L5437">
        <f>_xlfn.XLOOKUP(FraudData[[#This Row],[transaction_hour]],TimeRules[Hour Min],TimeRules[Risk Points],,-1)</f>
        <v>0</v>
      </c>
      <c r="M5437">
        <f>_xlfn.XLOOKUP(FraudData[[#This Row],[foreign_transaction]],ForeignRules[Foreign Transaction],ForeignRules[Risk Points],0)</f>
        <v>0</v>
      </c>
      <c r="N5437">
        <f>_xlfn.XLOOKUP(FraudData[[#This Row],[location_mismatch]],Table10[Location Mismatch],Table10[Risk Points],0)</f>
        <v>0</v>
      </c>
      <c r="O5437">
        <f>_xlfn.XLOOKUP(FraudData[[#This Row],[device_trust_score]],DeviceRules[Device Min],DeviceRules[Risk Points],,-1)</f>
        <v>0</v>
      </c>
      <c r="P5437">
        <f>_xlfn.XLOOKUP(FraudData[[#This Row],[velocity_last_24h]],VelocityRules[Velocity Min],VelocityRules[Risk Points],,-1)</f>
        <v>0</v>
      </c>
      <c r="Q5437">
        <f>_xlfn.XLOOKUP(FraudData[[#This Row],[merchant_category]],MerchantRules[Merchant Category],MerchantRules[Risk Points],0)</f>
        <v>1</v>
      </c>
      <c r="R5437">
        <f>SUM(FraudData[[#This Row],[Amount Risk]:[Merchant Risk]])</f>
        <v>1</v>
      </c>
      <c r="S5437" t="str" cm="1">
        <f t="array" ref="S5437">_xlfn.IFS(FraudData[[#This Row],[Fraud Risk Score]]&gt;=8,"High Risk",FraudData[[#This Row],[Fraud Risk Score]]&gt;=6,"Medium Risk",TRUE,"Low Risk")</f>
        <v>Low Risk</v>
      </c>
    </row>
    <row r="5438" spans="1:19">
      <c r="A5438">
        <v>5437</v>
      </c>
      <c r="B5438">
        <v>42.65</v>
      </c>
      <c r="C5438">
        <v>5</v>
      </c>
      <c r="D5438" t="s">
        <v>50</v>
      </c>
      <c r="E5438">
        <v>0</v>
      </c>
      <c r="F5438">
        <v>0</v>
      </c>
      <c r="G5438">
        <v>87</v>
      </c>
      <c r="H5438">
        <v>0</v>
      </c>
      <c r="I5438">
        <v>40</v>
      </c>
      <c r="J5438">
        <v>0</v>
      </c>
      <c r="K5438">
        <f>_xlfn.XLOOKUP(FraudData[[#This Row],[amount]],AmountRules[Amount Min],AmountRules[Risk Points],,-1)</f>
        <v>0</v>
      </c>
      <c r="L5438">
        <f>_xlfn.XLOOKUP(FraudData[[#This Row],[transaction_hour]],TimeRules[Hour Min],TimeRules[Risk Points],,-1)</f>
        <v>0</v>
      </c>
      <c r="M5438">
        <f>_xlfn.XLOOKUP(FraudData[[#This Row],[foreign_transaction]],ForeignRules[Foreign Transaction],ForeignRules[Risk Points],0)</f>
        <v>0</v>
      </c>
      <c r="N5438">
        <f>_xlfn.XLOOKUP(FraudData[[#This Row],[location_mismatch]],Table10[Location Mismatch],Table10[Risk Points],0)</f>
        <v>0</v>
      </c>
      <c r="O5438">
        <f>_xlfn.XLOOKUP(FraudData[[#This Row],[device_trust_score]],DeviceRules[Device Min],DeviceRules[Risk Points],,-1)</f>
        <v>0</v>
      </c>
      <c r="P5438">
        <f>_xlfn.XLOOKUP(FraudData[[#This Row],[velocity_last_24h]],VelocityRules[Velocity Min],VelocityRules[Risk Points],,-1)</f>
        <v>0</v>
      </c>
      <c r="Q5438">
        <f>_xlfn.XLOOKUP(FraudData[[#This Row],[merchant_category]],MerchantRules[Merchant Category],MerchantRules[Risk Points],0)</f>
        <v>0</v>
      </c>
      <c r="R5438">
        <f>SUM(FraudData[[#This Row],[Amount Risk]:[Merchant Risk]])</f>
        <v>0</v>
      </c>
      <c r="S5438" t="str" cm="1">
        <f t="array" ref="S5438">_xlfn.IFS(FraudData[[#This Row],[Fraud Risk Score]]&gt;=8,"High Risk",FraudData[[#This Row],[Fraud Risk Score]]&gt;=6,"Medium Risk",TRUE,"Low Risk")</f>
        <v>Low Risk</v>
      </c>
    </row>
    <row r="5439" spans="1:19">
      <c r="A5439">
        <v>5438</v>
      </c>
      <c r="B5439">
        <v>331.7</v>
      </c>
      <c r="C5439">
        <v>0</v>
      </c>
      <c r="D5439" t="s">
        <v>46</v>
      </c>
      <c r="E5439">
        <v>0</v>
      </c>
      <c r="F5439">
        <v>0</v>
      </c>
      <c r="G5439">
        <v>58</v>
      </c>
      <c r="H5439">
        <v>1</v>
      </c>
      <c r="I5439">
        <v>41</v>
      </c>
      <c r="J5439">
        <v>0</v>
      </c>
      <c r="K5439">
        <f>_xlfn.XLOOKUP(FraudData[[#This Row],[amount]],AmountRules[Amount Min],AmountRules[Risk Points],,-1)</f>
        <v>0</v>
      </c>
      <c r="L5439">
        <f>_xlfn.XLOOKUP(FraudData[[#This Row],[transaction_hour]],TimeRules[Hour Min],TimeRules[Risk Points],,-1)</f>
        <v>3</v>
      </c>
      <c r="M5439">
        <f>_xlfn.XLOOKUP(FraudData[[#This Row],[foreign_transaction]],ForeignRules[Foreign Transaction],ForeignRules[Risk Points],0)</f>
        <v>0</v>
      </c>
      <c r="N5439">
        <f>_xlfn.XLOOKUP(FraudData[[#This Row],[location_mismatch]],Table10[Location Mismatch],Table10[Risk Points],0)</f>
        <v>0</v>
      </c>
      <c r="O5439">
        <f>_xlfn.XLOOKUP(FraudData[[#This Row],[device_trust_score]],DeviceRules[Device Min],DeviceRules[Risk Points],,-1)</f>
        <v>1</v>
      </c>
      <c r="P5439">
        <f>_xlfn.XLOOKUP(FraudData[[#This Row],[velocity_last_24h]],VelocityRules[Velocity Min],VelocityRules[Risk Points],,-1)</f>
        <v>0</v>
      </c>
      <c r="Q5439">
        <f>_xlfn.XLOOKUP(FraudData[[#This Row],[merchant_category]],MerchantRules[Merchant Category],MerchantRules[Risk Points],0)</f>
        <v>0</v>
      </c>
      <c r="R5439">
        <f>SUM(FraudData[[#This Row],[Amount Risk]:[Merchant Risk]])</f>
        <v>4</v>
      </c>
      <c r="S5439" t="str" cm="1">
        <f t="array" ref="S5439">_xlfn.IFS(FraudData[[#This Row],[Fraud Risk Score]]&gt;=8,"High Risk",FraudData[[#This Row],[Fraud Risk Score]]&gt;=6,"Medium Risk",TRUE,"Low Risk")</f>
        <v>Low Risk</v>
      </c>
    </row>
    <row r="5440" spans="1:19">
      <c r="A5440">
        <v>5439</v>
      </c>
      <c r="B5440">
        <v>5.55</v>
      </c>
      <c r="C5440">
        <v>7</v>
      </c>
      <c r="D5440" t="s">
        <v>48</v>
      </c>
      <c r="E5440">
        <v>1</v>
      </c>
      <c r="F5440">
        <v>0</v>
      </c>
      <c r="G5440">
        <v>67</v>
      </c>
      <c r="H5440">
        <v>2</v>
      </c>
      <c r="I5440">
        <v>21</v>
      </c>
      <c r="J5440">
        <v>0</v>
      </c>
      <c r="K5440">
        <f>_xlfn.XLOOKUP(FraudData[[#This Row],[amount]],AmountRules[Amount Min],AmountRules[Risk Points],,-1)</f>
        <v>0</v>
      </c>
      <c r="L5440">
        <f>_xlfn.XLOOKUP(FraudData[[#This Row],[transaction_hour]],TimeRules[Hour Min],TimeRules[Risk Points],,-1)</f>
        <v>0</v>
      </c>
      <c r="M5440">
        <f>_xlfn.XLOOKUP(FraudData[[#This Row],[foreign_transaction]],ForeignRules[Foreign Transaction],ForeignRules[Risk Points],0)</f>
        <v>3</v>
      </c>
      <c r="N5440">
        <f>_xlfn.XLOOKUP(FraudData[[#This Row],[location_mismatch]],Table10[Location Mismatch],Table10[Risk Points],0)</f>
        <v>0</v>
      </c>
      <c r="O5440">
        <f>_xlfn.XLOOKUP(FraudData[[#This Row],[device_trust_score]],DeviceRules[Device Min],DeviceRules[Risk Points],,-1)</f>
        <v>1</v>
      </c>
      <c r="P5440">
        <f>_xlfn.XLOOKUP(FraudData[[#This Row],[velocity_last_24h]],VelocityRules[Velocity Min],VelocityRules[Risk Points],,-1)</f>
        <v>0</v>
      </c>
      <c r="Q5440">
        <f>_xlfn.XLOOKUP(FraudData[[#This Row],[merchant_category]],MerchantRules[Merchant Category],MerchantRules[Risk Points],0)</f>
        <v>0</v>
      </c>
      <c r="R5440">
        <f>SUM(FraudData[[#This Row],[Amount Risk]:[Merchant Risk]])</f>
        <v>4</v>
      </c>
      <c r="S5440" t="str" cm="1">
        <f t="array" ref="S5440">_xlfn.IFS(FraudData[[#This Row],[Fraud Risk Score]]&gt;=8,"High Risk",FraudData[[#This Row],[Fraud Risk Score]]&gt;=6,"Medium Risk",TRUE,"Low Risk")</f>
        <v>Low Risk</v>
      </c>
    </row>
    <row r="5441" spans="1:19">
      <c r="A5441">
        <v>5440</v>
      </c>
      <c r="B5441">
        <v>334.21</v>
      </c>
      <c r="C5441">
        <v>7</v>
      </c>
      <c r="D5441" t="s">
        <v>47</v>
      </c>
      <c r="E5441">
        <v>0</v>
      </c>
      <c r="F5441">
        <v>0</v>
      </c>
      <c r="G5441">
        <v>29</v>
      </c>
      <c r="H5441">
        <v>3</v>
      </c>
      <c r="I5441">
        <v>47</v>
      </c>
      <c r="J5441">
        <v>0</v>
      </c>
      <c r="K5441">
        <f>_xlfn.XLOOKUP(FraudData[[#This Row],[amount]],AmountRules[Amount Min],AmountRules[Risk Points],,-1)</f>
        <v>0</v>
      </c>
      <c r="L5441">
        <f>_xlfn.XLOOKUP(FraudData[[#This Row],[transaction_hour]],TimeRules[Hour Min],TimeRules[Risk Points],,-1)</f>
        <v>0</v>
      </c>
      <c r="M5441">
        <f>_xlfn.XLOOKUP(FraudData[[#This Row],[foreign_transaction]],ForeignRules[Foreign Transaction],ForeignRules[Risk Points],0)</f>
        <v>0</v>
      </c>
      <c r="N5441">
        <f>_xlfn.XLOOKUP(FraudData[[#This Row],[location_mismatch]],Table10[Location Mismatch],Table10[Risk Points],0)</f>
        <v>0</v>
      </c>
      <c r="O5441">
        <f>_xlfn.XLOOKUP(FraudData[[#This Row],[device_trust_score]],DeviceRules[Device Min],DeviceRules[Risk Points],,-1)</f>
        <v>3</v>
      </c>
      <c r="P5441">
        <f>_xlfn.XLOOKUP(FraudData[[#This Row],[velocity_last_24h]],VelocityRules[Velocity Min],VelocityRules[Risk Points],,-1)</f>
        <v>0</v>
      </c>
      <c r="Q5441">
        <f>_xlfn.XLOOKUP(FraudData[[#This Row],[merchant_category]],MerchantRules[Merchant Category],MerchantRules[Risk Points],0)</f>
        <v>0</v>
      </c>
      <c r="R5441">
        <f>SUM(FraudData[[#This Row],[Amount Risk]:[Merchant Risk]])</f>
        <v>3</v>
      </c>
      <c r="S5441" t="str" cm="1">
        <f t="array" ref="S5441">_xlfn.IFS(FraudData[[#This Row],[Fraud Risk Score]]&gt;=8,"High Risk",FraudData[[#This Row],[Fraud Risk Score]]&gt;=6,"Medium Risk",TRUE,"Low Risk")</f>
        <v>Low Risk</v>
      </c>
    </row>
    <row r="5442" spans="1:19">
      <c r="A5442">
        <v>5441</v>
      </c>
      <c r="B5442">
        <v>111.02</v>
      </c>
      <c r="C5442">
        <v>5</v>
      </c>
      <c r="D5442" t="s">
        <v>46</v>
      </c>
      <c r="E5442">
        <v>0</v>
      </c>
      <c r="F5442">
        <v>0</v>
      </c>
      <c r="G5442">
        <v>43</v>
      </c>
      <c r="H5442">
        <v>6</v>
      </c>
      <c r="I5442">
        <v>57</v>
      </c>
      <c r="J5442">
        <v>0</v>
      </c>
      <c r="K5442">
        <f>_xlfn.XLOOKUP(FraudData[[#This Row],[amount]],AmountRules[Amount Min],AmountRules[Risk Points],,-1)</f>
        <v>0</v>
      </c>
      <c r="L5442">
        <f>_xlfn.XLOOKUP(FraudData[[#This Row],[transaction_hour]],TimeRules[Hour Min],TimeRules[Risk Points],,-1)</f>
        <v>0</v>
      </c>
      <c r="M5442">
        <f>_xlfn.XLOOKUP(FraudData[[#This Row],[foreign_transaction]],ForeignRules[Foreign Transaction],ForeignRules[Risk Points],0)</f>
        <v>0</v>
      </c>
      <c r="N5442">
        <f>_xlfn.XLOOKUP(FraudData[[#This Row],[location_mismatch]],Table10[Location Mismatch],Table10[Risk Points],0)</f>
        <v>0</v>
      </c>
      <c r="O5442">
        <f>_xlfn.XLOOKUP(FraudData[[#This Row],[device_trust_score]],DeviceRules[Device Min],DeviceRules[Risk Points],,-1)</f>
        <v>2</v>
      </c>
      <c r="P5442">
        <f>_xlfn.XLOOKUP(FraudData[[#This Row],[velocity_last_24h]],VelocityRules[Velocity Min],VelocityRules[Risk Points],,-1)</f>
        <v>3</v>
      </c>
      <c r="Q5442">
        <f>_xlfn.XLOOKUP(FraudData[[#This Row],[merchant_category]],MerchantRules[Merchant Category],MerchantRules[Risk Points],0)</f>
        <v>0</v>
      </c>
      <c r="R5442">
        <f>SUM(FraudData[[#This Row],[Amount Risk]:[Merchant Risk]])</f>
        <v>5</v>
      </c>
      <c r="S5442" t="str" cm="1">
        <f t="array" ref="S5442">_xlfn.IFS(FraudData[[#This Row],[Fraud Risk Score]]&gt;=8,"High Risk",FraudData[[#This Row],[Fraud Risk Score]]&gt;=6,"Medium Risk",TRUE,"Low Risk")</f>
        <v>Low Risk</v>
      </c>
    </row>
    <row r="5443" spans="1:19">
      <c r="A5443">
        <v>5442</v>
      </c>
      <c r="B5443">
        <v>44.17</v>
      </c>
      <c r="C5443">
        <v>16</v>
      </c>
      <c r="D5443" t="s">
        <v>46</v>
      </c>
      <c r="E5443">
        <v>0</v>
      </c>
      <c r="F5443">
        <v>0</v>
      </c>
      <c r="G5443">
        <v>78</v>
      </c>
      <c r="H5443">
        <v>3</v>
      </c>
      <c r="I5443">
        <v>49</v>
      </c>
      <c r="J5443">
        <v>0</v>
      </c>
      <c r="K5443">
        <f>_xlfn.XLOOKUP(FraudData[[#This Row],[amount]],AmountRules[Amount Min],AmountRules[Risk Points],,-1)</f>
        <v>0</v>
      </c>
      <c r="L5443">
        <f>_xlfn.XLOOKUP(FraudData[[#This Row],[transaction_hour]],TimeRules[Hour Min],TimeRules[Risk Points],,-1)</f>
        <v>0</v>
      </c>
      <c r="M5443">
        <f>_xlfn.XLOOKUP(FraudData[[#This Row],[foreign_transaction]],ForeignRules[Foreign Transaction],ForeignRules[Risk Points],0)</f>
        <v>0</v>
      </c>
      <c r="N5443">
        <f>_xlfn.XLOOKUP(FraudData[[#This Row],[location_mismatch]],Table10[Location Mismatch],Table10[Risk Points],0)</f>
        <v>0</v>
      </c>
      <c r="O5443">
        <f>_xlfn.XLOOKUP(FraudData[[#This Row],[device_trust_score]],DeviceRules[Device Min],DeviceRules[Risk Points],,-1)</f>
        <v>0</v>
      </c>
      <c r="P5443">
        <f>_xlfn.XLOOKUP(FraudData[[#This Row],[velocity_last_24h]],VelocityRules[Velocity Min],VelocityRules[Risk Points],,-1)</f>
        <v>0</v>
      </c>
      <c r="Q5443">
        <f>_xlfn.XLOOKUP(FraudData[[#This Row],[merchant_category]],MerchantRules[Merchant Category],MerchantRules[Risk Points],0)</f>
        <v>0</v>
      </c>
      <c r="R5443">
        <f>SUM(FraudData[[#This Row],[Amount Risk]:[Merchant Risk]])</f>
        <v>0</v>
      </c>
      <c r="S5443" t="str" cm="1">
        <f t="array" ref="S5443">_xlfn.IFS(FraudData[[#This Row],[Fraud Risk Score]]&gt;=8,"High Risk",FraudData[[#This Row],[Fraud Risk Score]]&gt;=6,"Medium Risk",TRUE,"Low Risk")</f>
        <v>Low Risk</v>
      </c>
    </row>
    <row r="5444" spans="1:19">
      <c r="A5444">
        <v>5443</v>
      </c>
      <c r="B5444">
        <v>25.85</v>
      </c>
      <c r="C5444">
        <v>18</v>
      </c>
      <c r="D5444" t="s">
        <v>50</v>
      </c>
      <c r="E5444">
        <v>0</v>
      </c>
      <c r="F5444">
        <v>0</v>
      </c>
      <c r="G5444">
        <v>38</v>
      </c>
      <c r="H5444">
        <v>3</v>
      </c>
      <c r="I5444">
        <v>69</v>
      </c>
      <c r="J5444">
        <v>0</v>
      </c>
      <c r="K5444">
        <f>_xlfn.XLOOKUP(FraudData[[#This Row],[amount]],AmountRules[Amount Min],AmountRules[Risk Points],,-1)</f>
        <v>0</v>
      </c>
      <c r="L5444">
        <f>_xlfn.XLOOKUP(FraudData[[#This Row],[transaction_hour]],TimeRules[Hour Min],TimeRules[Risk Points],,-1)</f>
        <v>0</v>
      </c>
      <c r="M5444">
        <f>_xlfn.XLOOKUP(FraudData[[#This Row],[foreign_transaction]],ForeignRules[Foreign Transaction],ForeignRules[Risk Points],0)</f>
        <v>0</v>
      </c>
      <c r="N5444">
        <f>_xlfn.XLOOKUP(FraudData[[#This Row],[location_mismatch]],Table10[Location Mismatch],Table10[Risk Points],0)</f>
        <v>0</v>
      </c>
      <c r="O5444">
        <f>_xlfn.XLOOKUP(FraudData[[#This Row],[device_trust_score]],DeviceRules[Device Min],DeviceRules[Risk Points],,-1)</f>
        <v>2</v>
      </c>
      <c r="P5444">
        <f>_xlfn.XLOOKUP(FraudData[[#This Row],[velocity_last_24h]],VelocityRules[Velocity Min],VelocityRules[Risk Points],,-1)</f>
        <v>0</v>
      </c>
      <c r="Q5444">
        <f>_xlfn.XLOOKUP(FraudData[[#This Row],[merchant_category]],MerchantRules[Merchant Category],MerchantRules[Risk Points],0)</f>
        <v>0</v>
      </c>
      <c r="R5444">
        <f>SUM(FraudData[[#This Row],[Amount Risk]:[Merchant Risk]])</f>
        <v>2</v>
      </c>
      <c r="S5444" t="str" cm="1">
        <f t="array" ref="S5444">_xlfn.IFS(FraudData[[#This Row],[Fraud Risk Score]]&gt;=8,"High Risk",FraudData[[#This Row],[Fraud Risk Score]]&gt;=6,"Medium Risk",TRUE,"Low Risk")</f>
        <v>Low Risk</v>
      </c>
    </row>
    <row r="5445" spans="1:19">
      <c r="A5445">
        <v>5444</v>
      </c>
      <c r="B5445">
        <v>551.54999999999995</v>
      </c>
      <c r="C5445">
        <v>0</v>
      </c>
      <c r="D5445" t="s">
        <v>48</v>
      </c>
      <c r="E5445">
        <v>0</v>
      </c>
      <c r="F5445">
        <v>0</v>
      </c>
      <c r="G5445">
        <v>34</v>
      </c>
      <c r="H5445">
        <v>1</v>
      </c>
      <c r="I5445">
        <v>55</v>
      </c>
      <c r="J5445">
        <v>0</v>
      </c>
      <c r="K5445">
        <f>_xlfn.XLOOKUP(FraudData[[#This Row],[amount]],AmountRules[Amount Min],AmountRules[Risk Points],,-1)</f>
        <v>1</v>
      </c>
      <c r="L5445">
        <f>_xlfn.XLOOKUP(FraudData[[#This Row],[transaction_hour]],TimeRules[Hour Min],TimeRules[Risk Points],,-1)</f>
        <v>3</v>
      </c>
      <c r="M5445">
        <f>_xlfn.XLOOKUP(FraudData[[#This Row],[foreign_transaction]],ForeignRules[Foreign Transaction],ForeignRules[Risk Points],0)</f>
        <v>0</v>
      </c>
      <c r="N5445">
        <f>_xlfn.XLOOKUP(FraudData[[#This Row],[location_mismatch]],Table10[Location Mismatch],Table10[Risk Points],0)</f>
        <v>0</v>
      </c>
      <c r="O5445">
        <f>_xlfn.XLOOKUP(FraudData[[#This Row],[device_trust_score]],DeviceRules[Device Min],DeviceRules[Risk Points],,-1)</f>
        <v>2</v>
      </c>
      <c r="P5445">
        <f>_xlfn.XLOOKUP(FraudData[[#This Row],[velocity_last_24h]],VelocityRules[Velocity Min],VelocityRules[Risk Points],,-1)</f>
        <v>0</v>
      </c>
      <c r="Q5445">
        <f>_xlfn.XLOOKUP(FraudData[[#This Row],[merchant_category]],MerchantRules[Merchant Category],MerchantRules[Risk Points],0)</f>
        <v>0</v>
      </c>
      <c r="R5445">
        <f>SUM(FraudData[[#This Row],[Amount Risk]:[Merchant Risk]])</f>
        <v>6</v>
      </c>
      <c r="S5445" t="str" cm="1">
        <f t="array" ref="S5445">_xlfn.IFS(FraudData[[#This Row],[Fraud Risk Score]]&gt;=8,"High Risk",FraudData[[#This Row],[Fraud Risk Score]]&gt;=6,"Medium Risk",TRUE,"Low Risk")</f>
        <v>Medium Risk</v>
      </c>
    </row>
    <row r="5446" spans="1:19">
      <c r="A5446">
        <v>5445</v>
      </c>
      <c r="B5446">
        <v>13.58</v>
      </c>
      <c r="C5446">
        <v>14</v>
      </c>
      <c r="D5446" t="s">
        <v>47</v>
      </c>
      <c r="E5446">
        <v>0</v>
      </c>
      <c r="F5446">
        <v>0</v>
      </c>
      <c r="G5446">
        <v>73</v>
      </c>
      <c r="H5446">
        <v>3</v>
      </c>
      <c r="I5446">
        <v>51</v>
      </c>
      <c r="J5446">
        <v>0</v>
      </c>
      <c r="K5446">
        <f>_xlfn.XLOOKUP(FraudData[[#This Row],[amount]],AmountRules[Amount Min],AmountRules[Risk Points],,-1)</f>
        <v>0</v>
      </c>
      <c r="L5446">
        <f>_xlfn.XLOOKUP(FraudData[[#This Row],[transaction_hour]],TimeRules[Hour Min],TimeRules[Risk Points],,-1)</f>
        <v>0</v>
      </c>
      <c r="M5446">
        <f>_xlfn.XLOOKUP(FraudData[[#This Row],[foreign_transaction]],ForeignRules[Foreign Transaction],ForeignRules[Risk Points],0)</f>
        <v>0</v>
      </c>
      <c r="N5446">
        <f>_xlfn.XLOOKUP(FraudData[[#This Row],[location_mismatch]],Table10[Location Mismatch],Table10[Risk Points],0)</f>
        <v>0</v>
      </c>
      <c r="O5446">
        <f>_xlfn.XLOOKUP(FraudData[[#This Row],[device_trust_score]],DeviceRules[Device Min],DeviceRules[Risk Points],,-1)</f>
        <v>0</v>
      </c>
      <c r="P5446">
        <f>_xlfn.XLOOKUP(FraudData[[#This Row],[velocity_last_24h]],VelocityRules[Velocity Min],VelocityRules[Risk Points],,-1)</f>
        <v>0</v>
      </c>
      <c r="Q5446">
        <f>_xlfn.XLOOKUP(FraudData[[#This Row],[merchant_category]],MerchantRules[Merchant Category],MerchantRules[Risk Points],0)</f>
        <v>0</v>
      </c>
      <c r="R5446">
        <f>SUM(FraudData[[#This Row],[Amount Risk]:[Merchant Risk]])</f>
        <v>0</v>
      </c>
      <c r="S5446" t="str" cm="1">
        <f t="array" ref="S5446">_xlfn.IFS(FraudData[[#This Row],[Fraud Risk Score]]&gt;=8,"High Risk",FraudData[[#This Row],[Fraud Risk Score]]&gt;=6,"Medium Risk",TRUE,"Low Risk")</f>
        <v>Low Risk</v>
      </c>
    </row>
    <row r="5447" spans="1:19">
      <c r="A5447">
        <v>5446</v>
      </c>
      <c r="B5447">
        <v>39.96</v>
      </c>
      <c r="C5447">
        <v>12</v>
      </c>
      <c r="D5447" t="s">
        <v>48</v>
      </c>
      <c r="E5447">
        <v>0</v>
      </c>
      <c r="F5447">
        <v>0</v>
      </c>
      <c r="G5447">
        <v>35</v>
      </c>
      <c r="H5447">
        <v>1</v>
      </c>
      <c r="I5447">
        <v>51</v>
      </c>
      <c r="J5447">
        <v>0</v>
      </c>
      <c r="K5447">
        <f>_xlfn.XLOOKUP(FraudData[[#This Row],[amount]],AmountRules[Amount Min],AmountRules[Risk Points],,-1)</f>
        <v>0</v>
      </c>
      <c r="L5447">
        <f>_xlfn.XLOOKUP(FraudData[[#This Row],[transaction_hour]],TimeRules[Hour Min],TimeRules[Risk Points],,-1)</f>
        <v>0</v>
      </c>
      <c r="M5447">
        <f>_xlfn.XLOOKUP(FraudData[[#This Row],[foreign_transaction]],ForeignRules[Foreign Transaction],ForeignRules[Risk Points],0)</f>
        <v>0</v>
      </c>
      <c r="N5447">
        <f>_xlfn.XLOOKUP(FraudData[[#This Row],[location_mismatch]],Table10[Location Mismatch],Table10[Risk Points],0)</f>
        <v>0</v>
      </c>
      <c r="O5447">
        <f>_xlfn.XLOOKUP(FraudData[[#This Row],[device_trust_score]],DeviceRules[Device Min],DeviceRules[Risk Points],,-1)</f>
        <v>2</v>
      </c>
      <c r="P5447">
        <f>_xlfn.XLOOKUP(FraudData[[#This Row],[velocity_last_24h]],VelocityRules[Velocity Min],VelocityRules[Risk Points],,-1)</f>
        <v>0</v>
      </c>
      <c r="Q5447">
        <f>_xlfn.XLOOKUP(FraudData[[#This Row],[merchant_category]],MerchantRules[Merchant Category],MerchantRules[Risk Points],0)</f>
        <v>0</v>
      </c>
      <c r="R5447">
        <f>SUM(FraudData[[#This Row],[Amount Risk]:[Merchant Risk]])</f>
        <v>2</v>
      </c>
      <c r="S5447" t="str" cm="1">
        <f t="array" ref="S5447">_xlfn.IFS(FraudData[[#This Row],[Fraud Risk Score]]&gt;=8,"High Risk",FraudData[[#This Row],[Fraud Risk Score]]&gt;=6,"Medium Risk",TRUE,"Low Risk")</f>
        <v>Low Risk</v>
      </c>
    </row>
    <row r="5448" spans="1:19">
      <c r="A5448">
        <v>5447</v>
      </c>
      <c r="B5448">
        <v>76.94</v>
      </c>
      <c r="C5448">
        <v>20</v>
      </c>
      <c r="D5448" t="s">
        <v>48</v>
      </c>
      <c r="E5448">
        <v>0</v>
      </c>
      <c r="F5448">
        <v>0</v>
      </c>
      <c r="G5448">
        <v>55</v>
      </c>
      <c r="H5448">
        <v>1</v>
      </c>
      <c r="I5448">
        <v>48</v>
      </c>
      <c r="J5448">
        <v>0</v>
      </c>
      <c r="K5448">
        <f>_xlfn.XLOOKUP(FraudData[[#This Row],[amount]],AmountRules[Amount Min],AmountRules[Risk Points],,-1)</f>
        <v>0</v>
      </c>
      <c r="L5448">
        <f>_xlfn.XLOOKUP(FraudData[[#This Row],[transaction_hour]],TimeRules[Hour Min],TimeRules[Risk Points],,-1)</f>
        <v>0</v>
      </c>
      <c r="M5448">
        <f>_xlfn.XLOOKUP(FraudData[[#This Row],[foreign_transaction]],ForeignRules[Foreign Transaction],ForeignRules[Risk Points],0)</f>
        <v>0</v>
      </c>
      <c r="N5448">
        <f>_xlfn.XLOOKUP(FraudData[[#This Row],[location_mismatch]],Table10[Location Mismatch],Table10[Risk Points],0)</f>
        <v>0</v>
      </c>
      <c r="O5448">
        <f>_xlfn.XLOOKUP(FraudData[[#This Row],[device_trust_score]],DeviceRules[Device Min],DeviceRules[Risk Points],,-1)</f>
        <v>1</v>
      </c>
      <c r="P5448">
        <f>_xlfn.XLOOKUP(FraudData[[#This Row],[velocity_last_24h]],VelocityRules[Velocity Min],VelocityRules[Risk Points],,-1)</f>
        <v>0</v>
      </c>
      <c r="Q5448">
        <f>_xlfn.XLOOKUP(FraudData[[#This Row],[merchant_category]],MerchantRules[Merchant Category],MerchantRules[Risk Points],0)</f>
        <v>0</v>
      </c>
      <c r="R5448">
        <f>SUM(FraudData[[#This Row],[Amount Risk]:[Merchant Risk]])</f>
        <v>1</v>
      </c>
      <c r="S5448" t="str" cm="1">
        <f t="array" ref="S5448">_xlfn.IFS(FraudData[[#This Row],[Fraud Risk Score]]&gt;=8,"High Risk",FraudData[[#This Row],[Fraud Risk Score]]&gt;=6,"Medium Risk",TRUE,"Low Risk")</f>
        <v>Low Risk</v>
      </c>
    </row>
    <row r="5449" spans="1:19">
      <c r="A5449">
        <v>5448</v>
      </c>
      <c r="B5449">
        <v>174.28</v>
      </c>
      <c r="C5449">
        <v>2</v>
      </c>
      <c r="D5449" t="s">
        <v>48</v>
      </c>
      <c r="E5449">
        <v>0</v>
      </c>
      <c r="F5449">
        <v>1</v>
      </c>
      <c r="G5449">
        <v>90</v>
      </c>
      <c r="H5449">
        <v>6</v>
      </c>
      <c r="I5449">
        <v>48</v>
      </c>
      <c r="J5449">
        <v>1</v>
      </c>
      <c r="K5449">
        <f>_xlfn.XLOOKUP(FraudData[[#This Row],[amount]],AmountRules[Amount Min],AmountRules[Risk Points],,-1)</f>
        <v>0</v>
      </c>
      <c r="L5449">
        <f>_xlfn.XLOOKUP(FraudData[[#This Row],[transaction_hour]],TimeRules[Hour Min],TimeRules[Risk Points],,-1)</f>
        <v>3</v>
      </c>
      <c r="M5449">
        <f>_xlfn.XLOOKUP(FraudData[[#This Row],[foreign_transaction]],ForeignRules[Foreign Transaction],ForeignRules[Risk Points],0)</f>
        <v>0</v>
      </c>
      <c r="N5449">
        <f>_xlfn.XLOOKUP(FraudData[[#This Row],[location_mismatch]],Table10[Location Mismatch],Table10[Risk Points],0)</f>
        <v>3</v>
      </c>
      <c r="O5449">
        <f>_xlfn.XLOOKUP(FraudData[[#This Row],[device_trust_score]],DeviceRules[Device Min],DeviceRules[Risk Points],,-1)</f>
        <v>0</v>
      </c>
      <c r="P5449">
        <f>_xlfn.XLOOKUP(FraudData[[#This Row],[velocity_last_24h]],VelocityRules[Velocity Min],VelocityRules[Risk Points],,-1)</f>
        <v>3</v>
      </c>
      <c r="Q5449">
        <f>_xlfn.XLOOKUP(FraudData[[#This Row],[merchant_category]],MerchantRules[Merchant Category],MerchantRules[Risk Points],0)</f>
        <v>0</v>
      </c>
      <c r="R5449">
        <f>SUM(FraudData[[#This Row],[Amount Risk]:[Merchant Risk]])</f>
        <v>9</v>
      </c>
      <c r="S5449" t="str" cm="1">
        <f t="array" ref="S5449">_xlfn.IFS(FraudData[[#This Row],[Fraud Risk Score]]&gt;=8,"High Risk",FraudData[[#This Row],[Fraud Risk Score]]&gt;=6,"Medium Risk",TRUE,"Low Risk")</f>
        <v>High Risk</v>
      </c>
    </row>
    <row r="5450" spans="1:19">
      <c r="A5450">
        <v>5449</v>
      </c>
      <c r="B5450">
        <v>141.66</v>
      </c>
      <c r="C5450">
        <v>1</v>
      </c>
      <c r="D5450" t="s">
        <v>49</v>
      </c>
      <c r="E5450">
        <v>0</v>
      </c>
      <c r="F5450">
        <v>0</v>
      </c>
      <c r="G5450">
        <v>34</v>
      </c>
      <c r="H5450">
        <v>2</v>
      </c>
      <c r="I5450">
        <v>49</v>
      </c>
      <c r="J5450">
        <v>0</v>
      </c>
      <c r="K5450">
        <f>_xlfn.XLOOKUP(FraudData[[#This Row],[amount]],AmountRules[Amount Min],AmountRules[Risk Points],,-1)</f>
        <v>0</v>
      </c>
      <c r="L5450">
        <f>_xlfn.XLOOKUP(FraudData[[#This Row],[transaction_hour]],TimeRules[Hour Min],TimeRules[Risk Points],,-1)</f>
        <v>3</v>
      </c>
      <c r="M5450">
        <f>_xlfn.XLOOKUP(FraudData[[#This Row],[foreign_transaction]],ForeignRules[Foreign Transaction],ForeignRules[Risk Points],0)</f>
        <v>0</v>
      </c>
      <c r="N5450">
        <f>_xlfn.XLOOKUP(FraudData[[#This Row],[location_mismatch]],Table10[Location Mismatch],Table10[Risk Points],0)</f>
        <v>0</v>
      </c>
      <c r="O5450">
        <f>_xlfn.XLOOKUP(FraudData[[#This Row],[device_trust_score]],DeviceRules[Device Min],DeviceRules[Risk Points],,-1)</f>
        <v>2</v>
      </c>
      <c r="P5450">
        <f>_xlfn.XLOOKUP(FraudData[[#This Row],[velocity_last_24h]],VelocityRules[Velocity Min],VelocityRules[Risk Points],,-1)</f>
        <v>0</v>
      </c>
      <c r="Q5450">
        <f>_xlfn.XLOOKUP(FraudData[[#This Row],[merchant_category]],MerchantRules[Merchant Category],MerchantRules[Risk Points],0)</f>
        <v>1</v>
      </c>
      <c r="R5450">
        <f>SUM(FraudData[[#This Row],[Amount Risk]:[Merchant Risk]])</f>
        <v>6</v>
      </c>
      <c r="S5450" t="str" cm="1">
        <f t="array" ref="S5450">_xlfn.IFS(FraudData[[#This Row],[Fraud Risk Score]]&gt;=8,"High Risk",FraudData[[#This Row],[Fraud Risk Score]]&gt;=6,"Medium Risk",TRUE,"Low Risk")</f>
        <v>Medium Risk</v>
      </c>
    </row>
    <row r="5451" spans="1:19">
      <c r="A5451">
        <v>5450</v>
      </c>
      <c r="B5451">
        <v>24.17</v>
      </c>
      <c r="C5451">
        <v>2</v>
      </c>
      <c r="D5451" t="s">
        <v>48</v>
      </c>
      <c r="E5451">
        <v>0</v>
      </c>
      <c r="F5451">
        <v>0</v>
      </c>
      <c r="G5451">
        <v>45</v>
      </c>
      <c r="H5451">
        <v>1</v>
      </c>
      <c r="I5451">
        <v>53</v>
      </c>
      <c r="J5451">
        <v>0</v>
      </c>
      <c r="K5451">
        <f>_xlfn.XLOOKUP(FraudData[[#This Row],[amount]],AmountRules[Amount Min],AmountRules[Risk Points],,-1)</f>
        <v>0</v>
      </c>
      <c r="L5451">
        <f>_xlfn.XLOOKUP(FraudData[[#This Row],[transaction_hour]],TimeRules[Hour Min],TimeRules[Risk Points],,-1)</f>
        <v>3</v>
      </c>
      <c r="M5451">
        <f>_xlfn.XLOOKUP(FraudData[[#This Row],[foreign_transaction]],ForeignRules[Foreign Transaction],ForeignRules[Risk Points],0)</f>
        <v>0</v>
      </c>
      <c r="N5451">
        <f>_xlfn.XLOOKUP(FraudData[[#This Row],[location_mismatch]],Table10[Location Mismatch],Table10[Risk Points],0)</f>
        <v>0</v>
      </c>
      <c r="O5451">
        <f>_xlfn.XLOOKUP(FraudData[[#This Row],[device_trust_score]],DeviceRules[Device Min],DeviceRules[Risk Points],,-1)</f>
        <v>2</v>
      </c>
      <c r="P5451">
        <f>_xlfn.XLOOKUP(FraudData[[#This Row],[velocity_last_24h]],VelocityRules[Velocity Min],VelocityRules[Risk Points],,-1)</f>
        <v>0</v>
      </c>
      <c r="Q5451">
        <f>_xlfn.XLOOKUP(FraudData[[#This Row],[merchant_category]],MerchantRules[Merchant Category],MerchantRules[Risk Points],0)</f>
        <v>0</v>
      </c>
      <c r="R5451">
        <f>SUM(FraudData[[#This Row],[Amount Risk]:[Merchant Risk]])</f>
        <v>5</v>
      </c>
      <c r="S5451" t="str" cm="1">
        <f t="array" ref="S5451">_xlfn.IFS(FraudData[[#This Row],[Fraud Risk Score]]&gt;=8,"High Risk",FraudData[[#This Row],[Fraud Risk Score]]&gt;=6,"Medium Risk",TRUE,"Low Risk")</f>
        <v>Low Risk</v>
      </c>
    </row>
    <row r="5452" spans="1:19">
      <c r="A5452">
        <v>5451</v>
      </c>
      <c r="B5452">
        <v>61.58</v>
      </c>
      <c r="C5452">
        <v>8</v>
      </c>
      <c r="D5452" t="s">
        <v>46</v>
      </c>
      <c r="E5452">
        <v>0</v>
      </c>
      <c r="F5452">
        <v>1</v>
      </c>
      <c r="G5452">
        <v>25</v>
      </c>
      <c r="H5452">
        <v>0</v>
      </c>
      <c r="I5452">
        <v>39</v>
      </c>
      <c r="J5452">
        <v>0</v>
      </c>
      <c r="K5452">
        <f>_xlfn.XLOOKUP(FraudData[[#This Row],[amount]],AmountRules[Amount Min],AmountRules[Risk Points],,-1)</f>
        <v>0</v>
      </c>
      <c r="L5452">
        <f>_xlfn.XLOOKUP(FraudData[[#This Row],[transaction_hour]],TimeRules[Hour Min],TimeRules[Risk Points],,-1)</f>
        <v>0</v>
      </c>
      <c r="M5452">
        <f>_xlfn.XLOOKUP(FraudData[[#This Row],[foreign_transaction]],ForeignRules[Foreign Transaction],ForeignRules[Risk Points],0)</f>
        <v>0</v>
      </c>
      <c r="N5452">
        <f>_xlfn.XLOOKUP(FraudData[[#This Row],[location_mismatch]],Table10[Location Mismatch],Table10[Risk Points],0)</f>
        <v>3</v>
      </c>
      <c r="O5452">
        <f>_xlfn.XLOOKUP(FraudData[[#This Row],[device_trust_score]],DeviceRules[Device Min],DeviceRules[Risk Points],,-1)</f>
        <v>3</v>
      </c>
      <c r="P5452">
        <f>_xlfn.XLOOKUP(FraudData[[#This Row],[velocity_last_24h]],VelocityRules[Velocity Min],VelocityRules[Risk Points],,-1)</f>
        <v>0</v>
      </c>
      <c r="Q5452">
        <f>_xlfn.XLOOKUP(FraudData[[#This Row],[merchant_category]],MerchantRules[Merchant Category],MerchantRules[Risk Points],0)</f>
        <v>0</v>
      </c>
      <c r="R5452">
        <f>SUM(FraudData[[#This Row],[Amount Risk]:[Merchant Risk]])</f>
        <v>6</v>
      </c>
      <c r="S5452" t="str" cm="1">
        <f t="array" ref="S5452">_xlfn.IFS(FraudData[[#This Row],[Fraud Risk Score]]&gt;=8,"High Risk",FraudData[[#This Row],[Fraud Risk Score]]&gt;=6,"Medium Risk",TRUE,"Low Risk")</f>
        <v>Medium Risk</v>
      </c>
    </row>
    <row r="5453" spans="1:19">
      <c r="A5453">
        <v>5452</v>
      </c>
      <c r="B5453">
        <v>49.1</v>
      </c>
      <c r="C5453">
        <v>15</v>
      </c>
      <c r="D5453" t="s">
        <v>49</v>
      </c>
      <c r="E5453">
        <v>0</v>
      </c>
      <c r="F5453">
        <v>0</v>
      </c>
      <c r="G5453">
        <v>70</v>
      </c>
      <c r="H5453">
        <v>2</v>
      </c>
      <c r="I5453">
        <v>36</v>
      </c>
      <c r="J5453">
        <v>0</v>
      </c>
      <c r="K5453">
        <f>_xlfn.XLOOKUP(FraudData[[#This Row],[amount]],AmountRules[Amount Min],AmountRules[Risk Points],,-1)</f>
        <v>0</v>
      </c>
      <c r="L5453">
        <f>_xlfn.XLOOKUP(FraudData[[#This Row],[transaction_hour]],TimeRules[Hour Min],TimeRules[Risk Points],,-1)</f>
        <v>0</v>
      </c>
      <c r="M5453">
        <f>_xlfn.XLOOKUP(FraudData[[#This Row],[foreign_transaction]],ForeignRules[Foreign Transaction],ForeignRules[Risk Points],0)</f>
        <v>0</v>
      </c>
      <c r="N5453">
        <f>_xlfn.XLOOKUP(FraudData[[#This Row],[location_mismatch]],Table10[Location Mismatch],Table10[Risk Points],0)</f>
        <v>0</v>
      </c>
      <c r="O5453">
        <f>_xlfn.XLOOKUP(FraudData[[#This Row],[device_trust_score]],DeviceRules[Device Min],DeviceRules[Risk Points],,-1)</f>
        <v>0</v>
      </c>
      <c r="P5453">
        <f>_xlfn.XLOOKUP(FraudData[[#This Row],[velocity_last_24h]],VelocityRules[Velocity Min],VelocityRules[Risk Points],,-1)</f>
        <v>0</v>
      </c>
      <c r="Q5453">
        <f>_xlfn.XLOOKUP(FraudData[[#This Row],[merchant_category]],MerchantRules[Merchant Category],MerchantRules[Risk Points],0)</f>
        <v>1</v>
      </c>
      <c r="R5453">
        <f>SUM(FraudData[[#This Row],[Amount Risk]:[Merchant Risk]])</f>
        <v>1</v>
      </c>
      <c r="S5453" t="str" cm="1">
        <f t="array" ref="S5453">_xlfn.IFS(FraudData[[#This Row],[Fraud Risk Score]]&gt;=8,"High Risk",FraudData[[#This Row],[Fraud Risk Score]]&gt;=6,"Medium Risk",TRUE,"Low Risk")</f>
        <v>Low Risk</v>
      </c>
    </row>
    <row r="5454" spans="1:19">
      <c r="A5454">
        <v>5453</v>
      </c>
      <c r="B5454">
        <v>43.24</v>
      </c>
      <c r="C5454">
        <v>23</v>
      </c>
      <c r="D5454" t="s">
        <v>49</v>
      </c>
      <c r="E5454">
        <v>0</v>
      </c>
      <c r="F5454">
        <v>1</v>
      </c>
      <c r="G5454">
        <v>99</v>
      </c>
      <c r="H5454">
        <v>1</v>
      </c>
      <c r="I5454">
        <v>62</v>
      </c>
      <c r="J5454">
        <v>0</v>
      </c>
      <c r="K5454">
        <f>_xlfn.XLOOKUP(FraudData[[#This Row],[amount]],AmountRules[Amount Min],AmountRules[Risk Points],,-1)</f>
        <v>0</v>
      </c>
      <c r="L5454">
        <f>_xlfn.XLOOKUP(FraudData[[#This Row],[transaction_hour]],TimeRules[Hour Min],TimeRules[Risk Points],,-1)</f>
        <v>1</v>
      </c>
      <c r="M5454">
        <f>_xlfn.XLOOKUP(FraudData[[#This Row],[foreign_transaction]],ForeignRules[Foreign Transaction],ForeignRules[Risk Points],0)</f>
        <v>0</v>
      </c>
      <c r="N5454">
        <f>_xlfn.XLOOKUP(FraudData[[#This Row],[location_mismatch]],Table10[Location Mismatch],Table10[Risk Points],0)</f>
        <v>3</v>
      </c>
      <c r="O5454">
        <f>_xlfn.XLOOKUP(FraudData[[#This Row],[device_trust_score]],DeviceRules[Device Min],DeviceRules[Risk Points],,-1)</f>
        <v>0</v>
      </c>
      <c r="P5454">
        <f>_xlfn.XLOOKUP(FraudData[[#This Row],[velocity_last_24h]],VelocityRules[Velocity Min],VelocityRules[Risk Points],,-1)</f>
        <v>0</v>
      </c>
      <c r="Q5454">
        <f>_xlfn.XLOOKUP(FraudData[[#This Row],[merchant_category]],MerchantRules[Merchant Category],MerchantRules[Risk Points],0)</f>
        <v>1</v>
      </c>
      <c r="R5454">
        <f>SUM(FraudData[[#This Row],[Amount Risk]:[Merchant Risk]])</f>
        <v>5</v>
      </c>
      <c r="S5454" t="str" cm="1">
        <f t="array" ref="S5454">_xlfn.IFS(FraudData[[#This Row],[Fraud Risk Score]]&gt;=8,"High Risk",FraudData[[#This Row],[Fraud Risk Score]]&gt;=6,"Medium Risk",TRUE,"Low Risk")</f>
        <v>Low Risk</v>
      </c>
    </row>
    <row r="5455" spans="1:19">
      <c r="A5455">
        <v>5454</v>
      </c>
      <c r="B5455">
        <v>95.32</v>
      </c>
      <c r="C5455">
        <v>12</v>
      </c>
      <c r="D5455" t="s">
        <v>48</v>
      </c>
      <c r="E5455">
        <v>0</v>
      </c>
      <c r="F5455">
        <v>0</v>
      </c>
      <c r="G5455">
        <v>98</v>
      </c>
      <c r="H5455">
        <v>1</v>
      </c>
      <c r="I5455">
        <v>52</v>
      </c>
      <c r="J5455">
        <v>0</v>
      </c>
      <c r="K5455">
        <f>_xlfn.XLOOKUP(FraudData[[#This Row],[amount]],AmountRules[Amount Min],AmountRules[Risk Points],,-1)</f>
        <v>0</v>
      </c>
      <c r="L5455">
        <f>_xlfn.XLOOKUP(FraudData[[#This Row],[transaction_hour]],TimeRules[Hour Min],TimeRules[Risk Points],,-1)</f>
        <v>0</v>
      </c>
      <c r="M5455">
        <f>_xlfn.XLOOKUP(FraudData[[#This Row],[foreign_transaction]],ForeignRules[Foreign Transaction],ForeignRules[Risk Points],0)</f>
        <v>0</v>
      </c>
      <c r="N5455">
        <f>_xlfn.XLOOKUP(FraudData[[#This Row],[location_mismatch]],Table10[Location Mismatch],Table10[Risk Points],0)</f>
        <v>0</v>
      </c>
      <c r="O5455">
        <f>_xlfn.XLOOKUP(FraudData[[#This Row],[device_trust_score]],DeviceRules[Device Min],DeviceRules[Risk Points],,-1)</f>
        <v>0</v>
      </c>
      <c r="P5455">
        <f>_xlfn.XLOOKUP(FraudData[[#This Row],[velocity_last_24h]],VelocityRules[Velocity Min],VelocityRules[Risk Points],,-1)</f>
        <v>0</v>
      </c>
      <c r="Q5455">
        <f>_xlfn.XLOOKUP(FraudData[[#This Row],[merchant_category]],MerchantRules[Merchant Category],MerchantRules[Risk Points],0)</f>
        <v>0</v>
      </c>
      <c r="R5455">
        <f>SUM(FraudData[[#This Row],[Amount Risk]:[Merchant Risk]])</f>
        <v>0</v>
      </c>
      <c r="S5455" t="str" cm="1">
        <f t="array" ref="S5455">_xlfn.IFS(FraudData[[#This Row],[Fraud Risk Score]]&gt;=8,"High Risk",FraudData[[#This Row],[Fraud Risk Score]]&gt;=6,"Medium Risk",TRUE,"Low Risk")</f>
        <v>Low Risk</v>
      </c>
    </row>
    <row r="5456" spans="1:19">
      <c r="A5456">
        <v>5455</v>
      </c>
      <c r="B5456">
        <v>219.15</v>
      </c>
      <c r="C5456">
        <v>18</v>
      </c>
      <c r="D5456" t="s">
        <v>46</v>
      </c>
      <c r="E5456">
        <v>0</v>
      </c>
      <c r="F5456">
        <v>0</v>
      </c>
      <c r="G5456">
        <v>44</v>
      </c>
      <c r="H5456">
        <v>3</v>
      </c>
      <c r="I5456">
        <v>55</v>
      </c>
      <c r="J5456">
        <v>0</v>
      </c>
      <c r="K5456">
        <f>_xlfn.XLOOKUP(FraudData[[#This Row],[amount]],AmountRules[Amount Min],AmountRules[Risk Points],,-1)</f>
        <v>0</v>
      </c>
      <c r="L5456">
        <f>_xlfn.XLOOKUP(FraudData[[#This Row],[transaction_hour]],TimeRules[Hour Min],TimeRules[Risk Points],,-1)</f>
        <v>0</v>
      </c>
      <c r="M5456">
        <f>_xlfn.XLOOKUP(FraudData[[#This Row],[foreign_transaction]],ForeignRules[Foreign Transaction],ForeignRules[Risk Points],0)</f>
        <v>0</v>
      </c>
      <c r="N5456">
        <f>_xlfn.XLOOKUP(FraudData[[#This Row],[location_mismatch]],Table10[Location Mismatch],Table10[Risk Points],0)</f>
        <v>0</v>
      </c>
      <c r="O5456">
        <f>_xlfn.XLOOKUP(FraudData[[#This Row],[device_trust_score]],DeviceRules[Device Min],DeviceRules[Risk Points],,-1)</f>
        <v>2</v>
      </c>
      <c r="P5456">
        <f>_xlfn.XLOOKUP(FraudData[[#This Row],[velocity_last_24h]],VelocityRules[Velocity Min],VelocityRules[Risk Points],,-1)</f>
        <v>0</v>
      </c>
      <c r="Q5456">
        <f>_xlfn.XLOOKUP(FraudData[[#This Row],[merchant_category]],MerchantRules[Merchant Category],MerchantRules[Risk Points],0)</f>
        <v>0</v>
      </c>
      <c r="R5456">
        <f>SUM(FraudData[[#This Row],[Amount Risk]:[Merchant Risk]])</f>
        <v>2</v>
      </c>
      <c r="S5456" t="str" cm="1">
        <f t="array" ref="S5456">_xlfn.IFS(FraudData[[#This Row],[Fraud Risk Score]]&gt;=8,"High Risk",FraudData[[#This Row],[Fraud Risk Score]]&gt;=6,"Medium Risk",TRUE,"Low Risk")</f>
        <v>Low Risk</v>
      </c>
    </row>
    <row r="5457" spans="1:19">
      <c r="A5457">
        <v>5456</v>
      </c>
      <c r="B5457">
        <v>44.14</v>
      </c>
      <c r="C5457">
        <v>17</v>
      </c>
      <c r="D5457" t="s">
        <v>47</v>
      </c>
      <c r="E5457">
        <v>1</v>
      </c>
      <c r="F5457">
        <v>0</v>
      </c>
      <c r="G5457">
        <v>45</v>
      </c>
      <c r="H5457">
        <v>1</v>
      </c>
      <c r="I5457">
        <v>59</v>
      </c>
      <c r="J5457">
        <v>0</v>
      </c>
      <c r="K5457">
        <f>_xlfn.XLOOKUP(FraudData[[#This Row],[amount]],AmountRules[Amount Min],AmountRules[Risk Points],,-1)</f>
        <v>0</v>
      </c>
      <c r="L5457">
        <f>_xlfn.XLOOKUP(FraudData[[#This Row],[transaction_hour]],TimeRules[Hour Min],TimeRules[Risk Points],,-1)</f>
        <v>0</v>
      </c>
      <c r="M5457">
        <f>_xlfn.XLOOKUP(FraudData[[#This Row],[foreign_transaction]],ForeignRules[Foreign Transaction],ForeignRules[Risk Points],0)</f>
        <v>3</v>
      </c>
      <c r="N5457">
        <f>_xlfn.XLOOKUP(FraudData[[#This Row],[location_mismatch]],Table10[Location Mismatch],Table10[Risk Points],0)</f>
        <v>0</v>
      </c>
      <c r="O5457">
        <f>_xlfn.XLOOKUP(FraudData[[#This Row],[device_trust_score]],DeviceRules[Device Min],DeviceRules[Risk Points],,-1)</f>
        <v>2</v>
      </c>
      <c r="P5457">
        <f>_xlfn.XLOOKUP(FraudData[[#This Row],[velocity_last_24h]],VelocityRules[Velocity Min],VelocityRules[Risk Points],,-1)</f>
        <v>0</v>
      </c>
      <c r="Q5457">
        <f>_xlfn.XLOOKUP(FraudData[[#This Row],[merchant_category]],MerchantRules[Merchant Category],MerchantRules[Risk Points],0)</f>
        <v>0</v>
      </c>
      <c r="R5457">
        <f>SUM(FraudData[[#This Row],[Amount Risk]:[Merchant Risk]])</f>
        <v>5</v>
      </c>
      <c r="S5457" t="str" cm="1">
        <f t="array" ref="S5457">_xlfn.IFS(FraudData[[#This Row],[Fraud Risk Score]]&gt;=8,"High Risk",FraudData[[#This Row],[Fraud Risk Score]]&gt;=6,"Medium Risk",TRUE,"Low Risk")</f>
        <v>Low Risk</v>
      </c>
    </row>
    <row r="5458" spans="1:19">
      <c r="A5458">
        <v>5457</v>
      </c>
      <c r="B5458">
        <v>82.22</v>
      </c>
      <c r="C5458">
        <v>20</v>
      </c>
      <c r="D5458" t="s">
        <v>48</v>
      </c>
      <c r="E5458">
        <v>0</v>
      </c>
      <c r="F5458">
        <v>0</v>
      </c>
      <c r="G5458">
        <v>61</v>
      </c>
      <c r="H5458">
        <v>1</v>
      </c>
      <c r="I5458">
        <v>32</v>
      </c>
      <c r="J5458">
        <v>0</v>
      </c>
      <c r="K5458">
        <f>_xlfn.XLOOKUP(FraudData[[#This Row],[amount]],AmountRules[Amount Min],AmountRules[Risk Points],,-1)</f>
        <v>0</v>
      </c>
      <c r="L5458">
        <f>_xlfn.XLOOKUP(FraudData[[#This Row],[transaction_hour]],TimeRules[Hour Min],TimeRules[Risk Points],,-1)</f>
        <v>0</v>
      </c>
      <c r="M5458">
        <f>_xlfn.XLOOKUP(FraudData[[#This Row],[foreign_transaction]],ForeignRules[Foreign Transaction],ForeignRules[Risk Points],0)</f>
        <v>0</v>
      </c>
      <c r="N5458">
        <f>_xlfn.XLOOKUP(FraudData[[#This Row],[location_mismatch]],Table10[Location Mismatch],Table10[Risk Points],0)</f>
        <v>0</v>
      </c>
      <c r="O5458">
        <f>_xlfn.XLOOKUP(FraudData[[#This Row],[device_trust_score]],DeviceRules[Device Min],DeviceRules[Risk Points],,-1)</f>
        <v>1</v>
      </c>
      <c r="P5458">
        <f>_xlfn.XLOOKUP(FraudData[[#This Row],[velocity_last_24h]],VelocityRules[Velocity Min],VelocityRules[Risk Points],,-1)</f>
        <v>0</v>
      </c>
      <c r="Q5458">
        <f>_xlfn.XLOOKUP(FraudData[[#This Row],[merchant_category]],MerchantRules[Merchant Category],MerchantRules[Risk Points],0)</f>
        <v>0</v>
      </c>
      <c r="R5458">
        <f>SUM(FraudData[[#This Row],[Amount Risk]:[Merchant Risk]])</f>
        <v>1</v>
      </c>
      <c r="S5458" t="str" cm="1">
        <f t="array" ref="S5458">_xlfn.IFS(FraudData[[#This Row],[Fraud Risk Score]]&gt;=8,"High Risk",FraudData[[#This Row],[Fraud Risk Score]]&gt;=6,"Medium Risk",TRUE,"Low Risk")</f>
        <v>Low Risk</v>
      </c>
    </row>
    <row r="5459" spans="1:19">
      <c r="A5459">
        <v>5458</v>
      </c>
      <c r="B5459">
        <v>89.24</v>
      </c>
      <c r="C5459">
        <v>11</v>
      </c>
      <c r="D5459" t="s">
        <v>49</v>
      </c>
      <c r="E5459">
        <v>0</v>
      </c>
      <c r="F5459">
        <v>0</v>
      </c>
      <c r="G5459">
        <v>38</v>
      </c>
      <c r="H5459">
        <v>1</v>
      </c>
      <c r="I5459">
        <v>55</v>
      </c>
      <c r="J5459">
        <v>0</v>
      </c>
      <c r="K5459">
        <f>_xlfn.XLOOKUP(FraudData[[#This Row],[amount]],AmountRules[Amount Min],AmountRules[Risk Points],,-1)</f>
        <v>0</v>
      </c>
      <c r="L5459">
        <f>_xlfn.XLOOKUP(FraudData[[#This Row],[transaction_hour]],TimeRules[Hour Min],TimeRules[Risk Points],,-1)</f>
        <v>0</v>
      </c>
      <c r="M5459">
        <f>_xlfn.XLOOKUP(FraudData[[#This Row],[foreign_transaction]],ForeignRules[Foreign Transaction],ForeignRules[Risk Points],0)</f>
        <v>0</v>
      </c>
      <c r="N5459">
        <f>_xlfn.XLOOKUP(FraudData[[#This Row],[location_mismatch]],Table10[Location Mismatch],Table10[Risk Points],0)</f>
        <v>0</v>
      </c>
      <c r="O5459">
        <f>_xlfn.XLOOKUP(FraudData[[#This Row],[device_trust_score]],DeviceRules[Device Min],DeviceRules[Risk Points],,-1)</f>
        <v>2</v>
      </c>
      <c r="P5459">
        <f>_xlfn.XLOOKUP(FraudData[[#This Row],[velocity_last_24h]],VelocityRules[Velocity Min],VelocityRules[Risk Points],,-1)</f>
        <v>0</v>
      </c>
      <c r="Q5459">
        <f>_xlfn.XLOOKUP(FraudData[[#This Row],[merchant_category]],MerchantRules[Merchant Category],MerchantRules[Risk Points],0)</f>
        <v>1</v>
      </c>
      <c r="R5459">
        <f>SUM(FraudData[[#This Row],[Amount Risk]:[Merchant Risk]])</f>
        <v>3</v>
      </c>
      <c r="S5459" t="str" cm="1">
        <f t="array" ref="S5459">_xlfn.IFS(FraudData[[#This Row],[Fraud Risk Score]]&gt;=8,"High Risk",FraudData[[#This Row],[Fraud Risk Score]]&gt;=6,"Medium Risk",TRUE,"Low Risk")</f>
        <v>Low Risk</v>
      </c>
    </row>
    <row r="5460" spans="1:19">
      <c r="A5460">
        <v>5459</v>
      </c>
      <c r="B5460">
        <v>674.8</v>
      </c>
      <c r="C5460">
        <v>11</v>
      </c>
      <c r="D5460" t="s">
        <v>47</v>
      </c>
      <c r="E5460">
        <v>0</v>
      </c>
      <c r="F5460">
        <v>0</v>
      </c>
      <c r="G5460">
        <v>82</v>
      </c>
      <c r="H5460">
        <v>3</v>
      </c>
      <c r="I5460">
        <v>25</v>
      </c>
      <c r="J5460">
        <v>0</v>
      </c>
      <c r="K5460">
        <f>_xlfn.XLOOKUP(FraudData[[#This Row],[amount]],AmountRules[Amount Min],AmountRules[Risk Points],,-1)</f>
        <v>1</v>
      </c>
      <c r="L5460">
        <f>_xlfn.XLOOKUP(FraudData[[#This Row],[transaction_hour]],TimeRules[Hour Min],TimeRules[Risk Points],,-1)</f>
        <v>0</v>
      </c>
      <c r="M5460">
        <f>_xlfn.XLOOKUP(FraudData[[#This Row],[foreign_transaction]],ForeignRules[Foreign Transaction],ForeignRules[Risk Points],0)</f>
        <v>0</v>
      </c>
      <c r="N5460">
        <f>_xlfn.XLOOKUP(FraudData[[#This Row],[location_mismatch]],Table10[Location Mismatch],Table10[Risk Points],0)</f>
        <v>0</v>
      </c>
      <c r="O5460">
        <f>_xlfn.XLOOKUP(FraudData[[#This Row],[device_trust_score]],DeviceRules[Device Min],DeviceRules[Risk Points],,-1)</f>
        <v>0</v>
      </c>
      <c r="P5460">
        <f>_xlfn.XLOOKUP(FraudData[[#This Row],[velocity_last_24h]],VelocityRules[Velocity Min],VelocityRules[Risk Points],,-1)</f>
        <v>0</v>
      </c>
      <c r="Q5460">
        <f>_xlfn.XLOOKUP(FraudData[[#This Row],[merchant_category]],MerchantRules[Merchant Category],MerchantRules[Risk Points],0)</f>
        <v>0</v>
      </c>
      <c r="R5460">
        <f>SUM(FraudData[[#This Row],[Amount Risk]:[Merchant Risk]])</f>
        <v>1</v>
      </c>
      <c r="S5460" t="str" cm="1">
        <f t="array" ref="S5460">_xlfn.IFS(FraudData[[#This Row],[Fraud Risk Score]]&gt;=8,"High Risk",FraudData[[#This Row],[Fraud Risk Score]]&gt;=6,"Medium Risk",TRUE,"Low Risk")</f>
        <v>Low Risk</v>
      </c>
    </row>
    <row r="5461" spans="1:19">
      <c r="A5461">
        <v>5460</v>
      </c>
      <c r="B5461">
        <v>556.87</v>
      </c>
      <c r="C5461">
        <v>0</v>
      </c>
      <c r="D5461" t="s">
        <v>47</v>
      </c>
      <c r="E5461">
        <v>0</v>
      </c>
      <c r="F5461">
        <v>0</v>
      </c>
      <c r="G5461">
        <v>81</v>
      </c>
      <c r="H5461">
        <v>1</v>
      </c>
      <c r="I5461">
        <v>49</v>
      </c>
      <c r="J5461">
        <v>0</v>
      </c>
      <c r="K5461">
        <f>_xlfn.XLOOKUP(FraudData[[#This Row],[amount]],AmountRules[Amount Min],AmountRules[Risk Points],,-1)</f>
        <v>1</v>
      </c>
      <c r="L5461">
        <f>_xlfn.XLOOKUP(FraudData[[#This Row],[transaction_hour]],TimeRules[Hour Min],TimeRules[Risk Points],,-1)</f>
        <v>3</v>
      </c>
      <c r="M5461">
        <f>_xlfn.XLOOKUP(FraudData[[#This Row],[foreign_transaction]],ForeignRules[Foreign Transaction],ForeignRules[Risk Points],0)</f>
        <v>0</v>
      </c>
      <c r="N5461">
        <f>_xlfn.XLOOKUP(FraudData[[#This Row],[location_mismatch]],Table10[Location Mismatch],Table10[Risk Points],0)</f>
        <v>0</v>
      </c>
      <c r="O5461">
        <f>_xlfn.XLOOKUP(FraudData[[#This Row],[device_trust_score]],DeviceRules[Device Min],DeviceRules[Risk Points],,-1)</f>
        <v>0</v>
      </c>
      <c r="P5461">
        <f>_xlfn.XLOOKUP(FraudData[[#This Row],[velocity_last_24h]],VelocityRules[Velocity Min],VelocityRules[Risk Points],,-1)</f>
        <v>0</v>
      </c>
      <c r="Q5461">
        <f>_xlfn.XLOOKUP(FraudData[[#This Row],[merchant_category]],MerchantRules[Merchant Category],MerchantRules[Risk Points],0)</f>
        <v>0</v>
      </c>
      <c r="R5461">
        <f>SUM(FraudData[[#This Row],[Amount Risk]:[Merchant Risk]])</f>
        <v>4</v>
      </c>
      <c r="S5461" t="str" cm="1">
        <f t="array" ref="S5461">_xlfn.IFS(FraudData[[#This Row],[Fraud Risk Score]]&gt;=8,"High Risk",FraudData[[#This Row],[Fraud Risk Score]]&gt;=6,"Medium Risk",TRUE,"Low Risk")</f>
        <v>Low Risk</v>
      </c>
    </row>
    <row r="5462" spans="1:19">
      <c r="A5462">
        <v>5461</v>
      </c>
      <c r="B5462">
        <v>289.82</v>
      </c>
      <c r="C5462">
        <v>19</v>
      </c>
      <c r="D5462" t="s">
        <v>49</v>
      </c>
      <c r="E5462">
        <v>0</v>
      </c>
      <c r="F5462">
        <v>0</v>
      </c>
      <c r="G5462">
        <v>81</v>
      </c>
      <c r="H5462">
        <v>2</v>
      </c>
      <c r="I5462">
        <v>53</v>
      </c>
      <c r="J5462">
        <v>0</v>
      </c>
      <c r="K5462">
        <f>_xlfn.XLOOKUP(FraudData[[#This Row],[amount]],AmountRules[Amount Min],AmountRules[Risk Points],,-1)</f>
        <v>0</v>
      </c>
      <c r="L5462">
        <f>_xlfn.XLOOKUP(FraudData[[#This Row],[transaction_hour]],TimeRules[Hour Min],TimeRules[Risk Points],,-1)</f>
        <v>0</v>
      </c>
      <c r="M5462">
        <f>_xlfn.XLOOKUP(FraudData[[#This Row],[foreign_transaction]],ForeignRules[Foreign Transaction],ForeignRules[Risk Points],0)</f>
        <v>0</v>
      </c>
      <c r="N5462">
        <f>_xlfn.XLOOKUP(FraudData[[#This Row],[location_mismatch]],Table10[Location Mismatch],Table10[Risk Points],0)</f>
        <v>0</v>
      </c>
      <c r="O5462">
        <f>_xlfn.XLOOKUP(FraudData[[#This Row],[device_trust_score]],DeviceRules[Device Min],DeviceRules[Risk Points],,-1)</f>
        <v>0</v>
      </c>
      <c r="P5462">
        <f>_xlfn.XLOOKUP(FraudData[[#This Row],[velocity_last_24h]],VelocityRules[Velocity Min],VelocityRules[Risk Points],,-1)</f>
        <v>0</v>
      </c>
      <c r="Q5462">
        <f>_xlfn.XLOOKUP(FraudData[[#This Row],[merchant_category]],MerchantRules[Merchant Category],MerchantRules[Risk Points],0)</f>
        <v>1</v>
      </c>
      <c r="R5462">
        <f>SUM(FraudData[[#This Row],[Amount Risk]:[Merchant Risk]])</f>
        <v>1</v>
      </c>
      <c r="S5462" t="str" cm="1">
        <f t="array" ref="S5462">_xlfn.IFS(FraudData[[#This Row],[Fraud Risk Score]]&gt;=8,"High Risk",FraudData[[#This Row],[Fraud Risk Score]]&gt;=6,"Medium Risk",TRUE,"Low Risk")</f>
        <v>Low Risk</v>
      </c>
    </row>
    <row r="5463" spans="1:19">
      <c r="A5463">
        <v>5462</v>
      </c>
      <c r="B5463">
        <v>49.79</v>
      </c>
      <c r="C5463">
        <v>7</v>
      </c>
      <c r="D5463" t="s">
        <v>47</v>
      </c>
      <c r="E5463">
        <v>0</v>
      </c>
      <c r="F5463">
        <v>0</v>
      </c>
      <c r="G5463">
        <v>93</v>
      </c>
      <c r="H5463">
        <v>3</v>
      </c>
      <c r="I5463">
        <v>54</v>
      </c>
      <c r="J5463">
        <v>0</v>
      </c>
      <c r="K5463">
        <f>_xlfn.XLOOKUP(FraudData[[#This Row],[amount]],AmountRules[Amount Min],AmountRules[Risk Points],,-1)</f>
        <v>0</v>
      </c>
      <c r="L5463">
        <f>_xlfn.XLOOKUP(FraudData[[#This Row],[transaction_hour]],TimeRules[Hour Min],TimeRules[Risk Points],,-1)</f>
        <v>0</v>
      </c>
      <c r="M5463">
        <f>_xlfn.XLOOKUP(FraudData[[#This Row],[foreign_transaction]],ForeignRules[Foreign Transaction],ForeignRules[Risk Points],0)</f>
        <v>0</v>
      </c>
      <c r="N5463">
        <f>_xlfn.XLOOKUP(FraudData[[#This Row],[location_mismatch]],Table10[Location Mismatch],Table10[Risk Points],0)</f>
        <v>0</v>
      </c>
      <c r="O5463">
        <f>_xlfn.XLOOKUP(FraudData[[#This Row],[device_trust_score]],DeviceRules[Device Min],DeviceRules[Risk Points],,-1)</f>
        <v>0</v>
      </c>
      <c r="P5463">
        <f>_xlfn.XLOOKUP(FraudData[[#This Row],[velocity_last_24h]],VelocityRules[Velocity Min],VelocityRules[Risk Points],,-1)</f>
        <v>0</v>
      </c>
      <c r="Q5463">
        <f>_xlfn.XLOOKUP(FraudData[[#This Row],[merchant_category]],MerchantRules[Merchant Category],MerchantRules[Risk Points],0)</f>
        <v>0</v>
      </c>
      <c r="R5463">
        <f>SUM(FraudData[[#This Row],[Amount Risk]:[Merchant Risk]])</f>
        <v>0</v>
      </c>
      <c r="S5463" t="str" cm="1">
        <f t="array" ref="S5463">_xlfn.IFS(FraudData[[#This Row],[Fraud Risk Score]]&gt;=8,"High Risk",FraudData[[#This Row],[Fraud Risk Score]]&gt;=6,"Medium Risk",TRUE,"Low Risk")</f>
        <v>Low Risk</v>
      </c>
    </row>
    <row r="5464" spans="1:19">
      <c r="A5464">
        <v>5463</v>
      </c>
      <c r="B5464">
        <v>12.68</v>
      </c>
      <c r="C5464">
        <v>16</v>
      </c>
      <c r="D5464" t="s">
        <v>46</v>
      </c>
      <c r="E5464">
        <v>0</v>
      </c>
      <c r="F5464">
        <v>0</v>
      </c>
      <c r="G5464">
        <v>94</v>
      </c>
      <c r="H5464">
        <v>4</v>
      </c>
      <c r="I5464">
        <v>47</v>
      </c>
      <c r="J5464">
        <v>0</v>
      </c>
      <c r="K5464">
        <f>_xlfn.XLOOKUP(FraudData[[#This Row],[amount]],AmountRules[Amount Min],AmountRules[Risk Points],,-1)</f>
        <v>0</v>
      </c>
      <c r="L5464">
        <f>_xlfn.XLOOKUP(FraudData[[#This Row],[transaction_hour]],TimeRules[Hour Min],TimeRules[Risk Points],,-1)</f>
        <v>0</v>
      </c>
      <c r="M5464">
        <f>_xlfn.XLOOKUP(FraudData[[#This Row],[foreign_transaction]],ForeignRules[Foreign Transaction],ForeignRules[Risk Points],0)</f>
        <v>0</v>
      </c>
      <c r="N5464">
        <f>_xlfn.XLOOKUP(FraudData[[#This Row],[location_mismatch]],Table10[Location Mismatch],Table10[Risk Points],0)</f>
        <v>0</v>
      </c>
      <c r="O5464">
        <f>_xlfn.XLOOKUP(FraudData[[#This Row],[device_trust_score]],DeviceRules[Device Min],DeviceRules[Risk Points],,-1)</f>
        <v>0</v>
      </c>
      <c r="P5464">
        <f>_xlfn.XLOOKUP(FraudData[[#This Row],[velocity_last_24h]],VelocityRules[Velocity Min],VelocityRules[Risk Points],,-1)</f>
        <v>0</v>
      </c>
      <c r="Q5464">
        <f>_xlfn.XLOOKUP(FraudData[[#This Row],[merchant_category]],MerchantRules[Merchant Category],MerchantRules[Risk Points],0)</f>
        <v>0</v>
      </c>
      <c r="R5464">
        <f>SUM(FraudData[[#This Row],[Amount Risk]:[Merchant Risk]])</f>
        <v>0</v>
      </c>
      <c r="S5464" t="str" cm="1">
        <f t="array" ref="S5464">_xlfn.IFS(FraudData[[#This Row],[Fraud Risk Score]]&gt;=8,"High Risk",FraudData[[#This Row],[Fraud Risk Score]]&gt;=6,"Medium Risk",TRUE,"Low Risk")</f>
        <v>Low Risk</v>
      </c>
    </row>
    <row r="5465" spans="1:19">
      <c r="A5465">
        <v>5464</v>
      </c>
      <c r="B5465">
        <v>68.599999999999994</v>
      </c>
      <c r="C5465">
        <v>20</v>
      </c>
      <c r="D5465" t="s">
        <v>46</v>
      </c>
      <c r="E5465">
        <v>0</v>
      </c>
      <c r="F5465">
        <v>0</v>
      </c>
      <c r="G5465">
        <v>48</v>
      </c>
      <c r="H5465">
        <v>3</v>
      </c>
      <c r="I5465">
        <v>68</v>
      </c>
      <c r="J5465">
        <v>0</v>
      </c>
      <c r="K5465">
        <f>_xlfn.XLOOKUP(FraudData[[#This Row],[amount]],AmountRules[Amount Min],AmountRules[Risk Points],,-1)</f>
        <v>0</v>
      </c>
      <c r="L5465">
        <f>_xlfn.XLOOKUP(FraudData[[#This Row],[transaction_hour]],TimeRules[Hour Min],TimeRules[Risk Points],,-1)</f>
        <v>0</v>
      </c>
      <c r="M5465">
        <f>_xlfn.XLOOKUP(FraudData[[#This Row],[foreign_transaction]],ForeignRules[Foreign Transaction],ForeignRules[Risk Points],0)</f>
        <v>0</v>
      </c>
      <c r="N5465">
        <f>_xlfn.XLOOKUP(FraudData[[#This Row],[location_mismatch]],Table10[Location Mismatch],Table10[Risk Points],0)</f>
        <v>0</v>
      </c>
      <c r="O5465">
        <f>_xlfn.XLOOKUP(FraudData[[#This Row],[device_trust_score]],DeviceRules[Device Min],DeviceRules[Risk Points],,-1)</f>
        <v>2</v>
      </c>
      <c r="P5465">
        <f>_xlfn.XLOOKUP(FraudData[[#This Row],[velocity_last_24h]],VelocityRules[Velocity Min],VelocityRules[Risk Points],,-1)</f>
        <v>0</v>
      </c>
      <c r="Q5465">
        <f>_xlfn.XLOOKUP(FraudData[[#This Row],[merchant_category]],MerchantRules[Merchant Category],MerchantRules[Risk Points],0)</f>
        <v>0</v>
      </c>
      <c r="R5465">
        <f>SUM(FraudData[[#This Row],[Amount Risk]:[Merchant Risk]])</f>
        <v>2</v>
      </c>
      <c r="S5465" t="str" cm="1">
        <f t="array" ref="S5465">_xlfn.IFS(FraudData[[#This Row],[Fraud Risk Score]]&gt;=8,"High Risk",FraudData[[#This Row],[Fraud Risk Score]]&gt;=6,"Medium Risk",TRUE,"Low Risk")</f>
        <v>Low Risk</v>
      </c>
    </row>
    <row r="5466" spans="1:19">
      <c r="A5466">
        <v>5465</v>
      </c>
      <c r="B5466">
        <v>55.86</v>
      </c>
      <c r="C5466">
        <v>19</v>
      </c>
      <c r="D5466" t="s">
        <v>48</v>
      </c>
      <c r="E5466">
        <v>0</v>
      </c>
      <c r="F5466">
        <v>0</v>
      </c>
      <c r="G5466">
        <v>84</v>
      </c>
      <c r="H5466">
        <v>1</v>
      </c>
      <c r="I5466">
        <v>65</v>
      </c>
      <c r="J5466">
        <v>0</v>
      </c>
      <c r="K5466">
        <f>_xlfn.XLOOKUP(FraudData[[#This Row],[amount]],AmountRules[Amount Min],AmountRules[Risk Points],,-1)</f>
        <v>0</v>
      </c>
      <c r="L5466">
        <f>_xlfn.XLOOKUP(FraudData[[#This Row],[transaction_hour]],TimeRules[Hour Min],TimeRules[Risk Points],,-1)</f>
        <v>0</v>
      </c>
      <c r="M5466">
        <f>_xlfn.XLOOKUP(FraudData[[#This Row],[foreign_transaction]],ForeignRules[Foreign Transaction],ForeignRules[Risk Points],0)</f>
        <v>0</v>
      </c>
      <c r="N5466">
        <f>_xlfn.XLOOKUP(FraudData[[#This Row],[location_mismatch]],Table10[Location Mismatch],Table10[Risk Points],0)</f>
        <v>0</v>
      </c>
      <c r="O5466">
        <f>_xlfn.XLOOKUP(FraudData[[#This Row],[device_trust_score]],DeviceRules[Device Min],DeviceRules[Risk Points],,-1)</f>
        <v>0</v>
      </c>
      <c r="P5466">
        <f>_xlfn.XLOOKUP(FraudData[[#This Row],[velocity_last_24h]],VelocityRules[Velocity Min],VelocityRules[Risk Points],,-1)</f>
        <v>0</v>
      </c>
      <c r="Q5466">
        <f>_xlfn.XLOOKUP(FraudData[[#This Row],[merchant_category]],MerchantRules[Merchant Category],MerchantRules[Risk Points],0)</f>
        <v>0</v>
      </c>
      <c r="R5466">
        <f>SUM(FraudData[[#This Row],[Amount Risk]:[Merchant Risk]])</f>
        <v>0</v>
      </c>
      <c r="S5466" t="str" cm="1">
        <f t="array" ref="S5466">_xlfn.IFS(FraudData[[#This Row],[Fraud Risk Score]]&gt;=8,"High Risk",FraudData[[#This Row],[Fraud Risk Score]]&gt;=6,"Medium Risk",TRUE,"Low Risk")</f>
        <v>Low Risk</v>
      </c>
    </row>
    <row r="5467" spans="1:19">
      <c r="A5467">
        <v>5466</v>
      </c>
      <c r="B5467">
        <v>126.91</v>
      </c>
      <c r="C5467">
        <v>21</v>
      </c>
      <c r="D5467" t="s">
        <v>48</v>
      </c>
      <c r="E5467">
        <v>0</v>
      </c>
      <c r="F5467">
        <v>1</v>
      </c>
      <c r="G5467">
        <v>47</v>
      </c>
      <c r="H5467">
        <v>3</v>
      </c>
      <c r="I5467">
        <v>40</v>
      </c>
      <c r="J5467">
        <v>0</v>
      </c>
      <c r="K5467">
        <f>_xlfn.XLOOKUP(FraudData[[#This Row],[amount]],AmountRules[Amount Min],AmountRules[Risk Points],,-1)</f>
        <v>0</v>
      </c>
      <c r="L5467">
        <f>_xlfn.XLOOKUP(FraudData[[#This Row],[transaction_hour]],TimeRules[Hour Min],TimeRules[Risk Points],,-1)</f>
        <v>0</v>
      </c>
      <c r="M5467">
        <f>_xlfn.XLOOKUP(FraudData[[#This Row],[foreign_transaction]],ForeignRules[Foreign Transaction],ForeignRules[Risk Points],0)</f>
        <v>0</v>
      </c>
      <c r="N5467">
        <f>_xlfn.XLOOKUP(FraudData[[#This Row],[location_mismatch]],Table10[Location Mismatch],Table10[Risk Points],0)</f>
        <v>3</v>
      </c>
      <c r="O5467">
        <f>_xlfn.XLOOKUP(FraudData[[#This Row],[device_trust_score]],DeviceRules[Device Min],DeviceRules[Risk Points],,-1)</f>
        <v>2</v>
      </c>
      <c r="P5467">
        <f>_xlfn.XLOOKUP(FraudData[[#This Row],[velocity_last_24h]],VelocityRules[Velocity Min],VelocityRules[Risk Points],,-1)</f>
        <v>0</v>
      </c>
      <c r="Q5467">
        <f>_xlfn.XLOOKUP(FraudData[[#This Row],[merchant_category]],MerchantRules[Merchant Category],MerchantRules[Risk Points],0)</f>
        <v>0</v>
      </c>
      <c r="R5467">
        <f>SUM(FraudData[[#This Row],[Amount Risk]:[Merchant Risk]])</f>
        <v>5</v>
      </c>
      <c r="S5467" t="str" cm="1">
        <f t="array" ref="S5467">_xlfn.IFS(FraudData[[#This Row],[Fraud Risk Score]]&gt;=8,"High Risk",FraudData[[#This Row],[Fraud Risk Score]]&gt;=6,"Medium Risk",TRUE,"Low Risk")</f>
        <v>Low Risk</v>
      </c>
    </row>
    <row r="5468" spans="1:19">
      <c r="A5468">
        <v>5467</v>
      </c>
      <c r="B5468">
        <v>270.69</v>
      </c>
      <c r="C5468">
        <v>6</v>
      </c>
      <c r="D5468" t="s">
        <v>47</v>
      </c>
      <c r="E5468">
        <v>0</v>
      </c>
      <c r="F5468">
        <v>1</v>
      </c>
      <c r="G5468">
        <v>71</v>
      </c>
      <c r="H5468">
        <v>1</v>
      </c>
      <c r="I5468">
        <v>60</v>
      </c>
      <c r="J5468">
        <v>0</v>
      </c>
      <c r="K5468">
        <f>_xlfn.XLOOKUP(FraudData[[#This Row],[amount]],AmountRules[Amount Min],AmountRules[Risk Points],,-1)</f>
        <v>0</v>
      </c>
      <c r="L5468">
        <f>_xlfn.XLOOKUP(FraudData[[#This Row],[transaction_hour]],TimeRules[Hour Min],TimeRules[Risk Points],,-1)</f>
        <v>0</v>
      </c>
      <c r="M5468">
        <f>_xlfn.XLOOKUP(FraudData[[#This Row],[foreign_transaction]],ForeignRules[Foreign Transaction],ForeignRules[Risk Points],0)</f>
        <v>0</v>
      </c>
      <c r="N5468">
        <f>_xlfn.XLOOKUP(FraudData[[#This Row],[location_mismatch]],Table10[Location Mismatch],Table10[Risk Points],0)</f>
        <v>3</v>
      </c>
      <c r="O5468">
        <f>_xlfn.XLOOKUP(FraudData[[#This Row],[device_trust_score]],DeviceRules[Device Min],DeviceRules[Risk Points],,-1)</f>
        <v>0</v>
      </c>
      <c r="P5468">
        <f>_xlfn.XLOOKUP(FraudData[[#This Row],[velocity_last_24h]],VelocityRules[Velocity Min],VelocityRules[Risk Points],,-1)</f>
        <v>0</v>
      </c>
      <c r="Q5468">
        <f>_xlfn.XLOOKUP(FraudData[[#This Row],[merchant_category]],MerchantRules[Merchant Category],MerchantRules[Risk Points],0)</f>
        <v>0</v>
      </c>
      <c r="R5468">
        <f>SUM(FraudData[[#This Row],[Amount Risk]:[Merchant Risk]])</f>
        <v>3</v>
      </c>
      <c r="S5468" t="str" cm="1">
        <f t="array" ref="S5468">_xlfn.IFS(FraudData[[#This Row],[Fraud Risk Score]]&gt;=8,"High Risk",FraudData[[#This Row],[Fraud Risk Score]]&gt;=6,"Medium Risk",TRUE,"Low Risk")</f>
        <v>Low Risk</v>
      </c>
    </row>
    <row r="5469" spans="1:19">
      <c r="A5469">
        <v>5468</v>
      </c>
      <c r="B5469">
        <v>351.76</v>
      </c>
      <c r="C5469">
        <v>8</v>
      </c>
      <c r="D5469" t="s">
        <v>49</v>
      </c>
      <c r="E5469">
        <v>0</v>
      </c>
      <c r="F5469">
        <v>0</v>
      </c>
      <c r="G5469">
        <v>62</v>
      </c>
      <c r="H5469">
        <v>0</v>
      </c>
      <c r="I5469">
        <v>24</v>
      </c>
      <c r="J5469">
        <v>0</v>
      </c>
      <c r="K5469">
        <f>_xlfn.XLOOKUP(FraudData[[#This Row],[amount]],AmountRules[Amount Min],AmountRules[Risk Points],,-1)</f>
        <v>0</v>
      </c>
      <c r="L5469">
        <f>_xlfn.XLOOKUP(FraudData[[#This Row],[transaction_hour]],TimeRules[Hour Min],TimeRules[Risk Points],,-1)</f>
        <v>0</v>
      </c>
      <c r="M5469">
        <f>_xlfn.XLOOKUP(FraudData[[#This Row],[foreign_transaction]],ForeignRules[Foreign Transaction],ForeignRules[Risk Points],0)</f>
        <v>0</v>
      </c>
      <c r="N5469">
        <f>_xlfn.XLOOKUP(FraudData[[#This Row],[location_mismatch]],Table10[Location Mismatch],Table10[Risk Points],0)</f>
        <v>0</v>
      </c>
      <c r="O5469">
        <f>_xlfn.XLOOKUP(FraudData[[#This Row],[device_trust_score]],DeviceRules[Device Min],DeviceRules[Risk Points],,-1)</f>
        <v>1</v>
      </c>
      <c r="P5469">
        <f>_xlfn.XLOOKUP(FraudData[[#This Row],[velocity_last_24h]],VelocityRules[Velocity Min],VelocityRules[Risk Points],,-1)</f>
        <v>0</v>
      </c>
      <c r="Q5469">
        <f>_xlfn.XLOOKUP(FraudData[[#This Row],[merchant_category]],MerchantRules[Merchant Category],MerchantRules[Risk Points],0)</f>
        <v>1</v>
      </c>
      <c r="R5469">
        <f>SUM(FraudData[[#This Row],[Amount Risk]:[Merchant Risk]])</f>
        <v>2</v>
      </c>
      <c r="S5469" t="str" cm="1">
        <f t="array" ref="S5469">_xlfn.IFS(FraudData[[#This Row],[Fraud Risk Score]]&gt;=8,"High Risk",FraudData[[#This Row],[Fraud Risk Score]]&gt;=6,"Medium Risk",TRUE,"Low Risk")</f>
        <v>Low Risk</v>
      </c>
    </row>
    <row r="5470" spans="1:19">
      <c r="A5470">
        <v>5469</v>
      </c>
      <c r="B5470">
        <v>335.42</v>
      </c>
      <c r="C5470">
        <v>16</v>
      </c>
      <c r="D5470" t="s">
        <v>46</v>
      </c>
      <c r="E5470">
        <v>0</v>
      </c>
      <c r="F5470">
        <v>0</v>
      </c>
      <c r="G5470">
        <v>76</v>
      </c>
      <c r="H5470">
        <v>2</v>
      </c>
      <c r="I5470">
        <v>39</v>
      </c>
      <c r="J5470">
        <v>0</v>
      </c>
      <c r="K5470">
        <f>_xlfn.XLOOKUP(FraudData[[#This Row],[amount]],AmountRules[Amount Min],AmountRules[Risk Points],,-1)</f>
        <v>0</v>
      </c>
      <c r="L5470">
        <f>_xlfn.XLOOKUP(FraudData[[#This Row],[transaction_hour]],TimeRules[Hour Min],TimeRules[Risk Points],,-1)</f>
        <v>0</v>
      </c>
      <c r="M5470">
        <f>_xlfn.XLOOKUP(FraudData[[#This Row],[foreign_transaction]],ForeignRules[Foreign Transaction],ForeignRules[Risk Points],0)</f>
        <v>0</v>
      </c>
      <c r="N5470">
        <f>_xlfn.XLOOKUP(FraudData[[#This Row],[location_mismatch]],Table10[Location Mismatch],Table10[Risk Points],0)</f>
        <v>0</v>
      </c>
      <c r="O5470">
        <f>_xlfn.XLOOKUP(FraudData[[#This Row],[device_trust_score]],DeviceRules[Device Min],DeviceRules[Risk Points],,-1)</f>
        <v>0</v>
      </c>
      <c r="P5470">
        <f>_xlfn.XLOOKUP(FraudData[[#This Row],[velocity_last_24h]],VelocityRules[Velocity Min],VelocityRules[Risk Points],,-1)</f>
        <v>0</v>
      </c>
      <c r="Q5470">
        <f>_xlfn.XLOOKUP(FraudData[[#This Row],[merchant_category]],MerchantRules[Merchant Category],MerchantRules[Risk Points],0)</f>
        <v>0</v>
      </c>
      <c r="R5470">
        <f>SUM(FraudData[[#This Row],[Amount Risk]:[Merchant Risk]])</f>
        <v>0</v>
      </c>
      <c r="S5470" t="str" cm="1">
        <f t="array" ref="S5470">_xlfn.IFS(FraudData[[#This Row],[Fraud Risk Score]]&gt;=8,"High Risk",FraudData[[#This Row],[Fraud Risk Score]]&gt;=6,"Medium Risk",TRUE,"Low Risk")</f>
        <v>Low Risk</v>
      </c>
    </row>
    <row r="5471" spans="1:19">
      <c r="A5471">
        <v>5470</v>
      </c>
      <c r="B5471">
        <v>80.239999999999995</v>
      </c>
      <c r="C5471">
        <v>9</v>
      </c>
      <c r="D5471" t="s">
        <v>50</v>
      </c>
      <c r="E5471">
        <v>0</v>
      </c>
      <c r="F5471">
        <v>0</v>
      </c>
      <c r="G5471">
        <v>37</v>
      </c>
      <c r="H5471">
        <v>2</v>
      </c>
      <c r="I5471">
        <v>53</v>
      </c>
      <c r="J5471">
        <v>0</v>
      </c>
      <c r="K5471">
        <f>_xlfn.XLOOKUP(FraudData[[#This Row],[amount]],AmountRules[Amount Min],AmountRules[Risk Points],,-1)</f>
        <v>0</v>
      </c>
      <c r="L5471">
        <f>_xlfn.XLOOKUP(FraudData[[#This Row],[transaction_hour]],TimeRules[Hour Min],TimeRules[Risk Points],,-1)</f>
        <v>0</v>
      </c>
      <c r="M5471">
        <f>_xlfn.XLOOKUP(FraudData[[#This Row],[foreign_transaction]],ForeignRules[Foreign Transaction],ForeignRules[Risk Points],0)</f>
        <v>0</v>
      </c>
      <c r="N5471">
        <f>_xlfn.XLOOKUP(FraudData[[#This Row],[location_mismatch]],Table10[Location Mismatch],Table10[Risk Points],0)</f>
        <v>0</v>
      </c>
      <c r="O5471">
        <f>_xlfn.XLOOKUP(FraudData[[#This Row],[device_trust_score]],DeviceRules[Device Min],DeviceRules[Risk Points],,-1)</f>
        <v>2</v>
      </c>
      <c r="P5471">
        <f>_xlfn.XLOOKUP(FraudData[[#This Row],[velocity_last_24h]],VelocityRules[Velocity Min],VelocityRules[Risk Points],,-1)</f>
        <v>0</v>
      </c>
      <c r="Q5471">
        <f>_xlfn.XLOOKUP(FraudData[[#This Row],[merchant_category]],MerchantRules[Merchant Category],MerchantRules[Risk Points],0)</f>
        <v>0</v>
      </c>
      <c r="R5471">
        <f>SUM(FraudData[[#This Row],[Amount Risk]:[Merchant Risk]])</f>
        <v>2</v>
      </c>
      <c r="S5471" t="str" cm="1">
        <f t="array" ref="S5471">_xlfn.IFS(FraudData[[#This Row],[Fraud Risk Score]]&gt;=8,"High Risk",FraudData[[#This Row],[Fraud Risk Score]]&gt;=6,"Medium Risk",TRUE,"Low Risk")</f>
        <v>Low Risk</v>
      </c>
    </row>
    <row r="5472" spans="1:19">
      <c r="A5472">
        <v>5471</v>
      </c>
      <c r="B5472">
        <v>209.21</v>
      </c>
      <c r="C5472">
        <v>3</v>
      </c>
      <c r="D5472" t="s">
        <v>48</v>
      </c>
      <c r="E5472">
        <v>0</v>
      </c>
      <c r="F5472">
        <v>0</v>
      </c>
      <c r="G5472">
        <v>32</v>
      </c>
      <c r="H5472">
        <v>0</v>
      </c>
      <c r="I5472">
        <v>56</v>
      </c>
      <c r="J5472">
        <v>0</v>
      </c>
      <c r="K5472">
        <f>_xlfn.XLOOKUP(FraudData[[#This Row],[amount]],AmountRules[Amount Min],AmountRules[Risk Points],,-1)</f>
        <v>0</v>
      </c>
      <c r="L5472">
        <f>_xlfn.XLOOKUP(FraudData[[#This Row],[transaction_hour]],TimeRules[Hour Min],TimeRules[Risk Points],,-1)</f>
        <v>3</v>
      </c>
      <c r="M5472">
        <f>_xlfn.XLOOKUP(FraudData[[#This Row],[foreign_transaction]],ForeignRules[Foreign Transaction],ForeignRules[Risk Points],0)</f>
        <v>0</v>
      </c>
      <c r="N5472">
        <f>_xlfn.XLOOKUP(FraudData[[#This Row],[location_mismatch]],Table10[Location Mismatch],Table10[Risk Points],0)</f>
        <v>0</v>
      </c>
      <c r="O5472">
        <f>_xlfn.XLOOKUP(FraudData[[#This Row],[device_trust_score]],DeviceRules[Device Min],DeviceRules[Risk Points],,-1)</f>
        <v>2</v>
      </c>
      <c r="P5472">
        <f>_xlfn.XLOOKUP(FraudData[[#This Row],[velocity_last_24h]],VelocityRules[Velocity Min],VelocityRules[Risk Points],,-1)</f>
        <v>0</v>
      </c>
      <c r="Q5472">
        <f>_xlfn.XLOOKUP(FraudData[[#This Row],[merchant_category]],MerchantRules[Merchant Category],MerchantRules[Risk Points],0)</f>
        <v>0</v>
      </c>
      <c r="R5472">
        <f>SUM(FraudData[[#This Row],[Amount Risk]:[Merchant Risk]])</f>
        <v>5</v>
      </c>
      <c r="S5472" t="str" cm="1">
        <f t="array" ref="S5472">_xlfn.IFS(FraudData[[#This Row],[Fraud Risk Score]]&gt;=8,"High Risk",FraudData[[#This Row],[Fraud Risk Score]]&gt;=6,"Medium Risk",TRUE,"Low Risk")</f>
        <v>Low Risk</v>
      </c>
    </row>
    <row r="5473" spans="1:19">
      <c r="A5473">
        <v>5472</v>
      </c>
      <c r="B5473">
        <v>67.53</v>
      </c>
      <c r="C5473">
        <v>21</v>
      </c>
      <c r="D5473" t="s">
        <v>46</v>
      </c>
      <c r="E5473">
        <v>0</v>
      </c>
      <c r="F5473">
        <v>0</v>
      </c>
      <c r="G5473">
        <v>56</v>
      </c>
      <c r="H5473">
        <v>1</v>
      </c>
      <c r="I5473">
        <v>45</v>
      </c>
      <c r="J5473">
        <v>0</v>
      </c>
      <c r="K5473">
        <f>_xlfn.XLOOKUP(FraudData[[#This Row],[amount]],AmountRules[Amount Min],AmountRules[Risk Points],,-1)</f>
        <v>0</v>
      </c>
      <c r="L5473">
        <f>_xlfn.XLOOKUP(FraudData[[#This Row],[transaction_hour]],TimeRules[Hour Min],TimeRules[Risk Points],,-1)</f>
        <v>0</v>
      </c>
      <c r="M5473">
        <f>_xlfn.XLOOKUP(FraudData[[#This Row],[foreign_transaction]],ForeignRules[Foreign Transaction],ForeignRules[Risk Points],0)</f>
        <v>0</v>
      </c>
      <c r="N5473">
        <f>_xlfn.XLOOKUP(FraudData[[#This Row],[location_mismatch]],Table10[Location Mismatch],Table10[Risk Points],0)</f>
        <v>0</v>
      </c>
      <c r="O5473">
        <f>_xlfn.XLOOKUP(FraudData[[#This Row],[device_trust_score]],DeviceRules[Device Min],DeviceRules[Risk Points],,-1)</f>
        <v>1</v>
      </c>
      <c r="P5473">
        <f>_xlfn.XLOOKUP(FraudData[[#This Row],[velocity_last_24h]],VelocityRules[Velocity Min],VelocityRules[Risk Points],,-1)</f>
        <v>0</v>
      </c>
      <c r="Q5473">
        <f>_xlfn.XLOOKUP(FraudData[[#This Row],[merchant_category]],MerchantRules[Merchant Category],MerchantRules[Risk Points],0)</f>
        <v>0</v>
      </c>
      <c r="R5473">
        <f>SUM(FraudData[[#This Row],[Amount Risk]:[Merchant Risk]])</f>
        <v>1</v>
      </c>
      <c r="S5473" t="str" cm="1">
        <f t="array" ref="S5473">_xlfn.IFS(FraudData[[#This Row],[Fraud Risk Score]]&gt;=8,"High Risk",FraudData[[#This Row],[Fraud Risk Score]]&gt;=6,"Medium Risk",TRUE,"Low Risk")</f>
        <v>Low Risk</v>
      </c>
    </row>
    <row r="5474" spans="1:19">
      <c r="A5474">
        <v>5473</v>
      </c>
      <c r="B5474">
        <v>11.31</v>
      </c>
      <c r="C5474">
        <v>6</v>
      </c>
      <c r="D5474" t="s">
        <v>47</v>
      </c>
      <c r="E5474">
        <v>0</v>
      </c>
      <c r="F5474">
        <v>0</v>
      </c>
      <c r="G5474">
        <v>41</v>
      </c>
      <c r="H5474">
        <v>1</v>
      </c>
      <c r="I5474">
        <v>29</v>
      </c>
      <c r="J5474">
        <v>0</v>
      </c>
      <c r="K5474">
        <f>_xlfn.XLOOKUP(FraudData[[#This Row],[amount]],AmountRules[Amount Min],AmountRules[Risk Points],,-1)</f>
        <v>0</v>
      </c>
      <c r="L5474">
        <f>_xlfn.XLOOKUP(FraudData[[#This Row],[transaction_hour]],TimeRules[Hour Min],TimeRules[Risk Points],,-1)</f>
        <v>0</v>
      </c>
      <c r="M5474">
        <f>_xlfn.XLOOKUP(FraudData[[#This Row],[foreign_transaction]],ForeignRules[Foreign Transaction],ForeignRules[Risk Points],0)</f>
        <v>0</v>
      </c>
      <c r="N5474">
        <f>_xlfn.XLOOKUP(FraudData[[#This Row],[location_mismatch]],Table10[Location Mismatch],Table10[Risk Points],0)</f>
        <v>0</v>
      </c>
      <c r="O5474">
        <f>_xlfn.XLOOKUP(FraudData[[#This Row],[device_trust_score]],DeviceRules[Device Min],DeviceRules[Risk Points],,-1)</f>
        <v>2</v>
      </c>
      <c r="P5474">
        <f>_xlfn.XLOOKUP(FraudData[[#This Row],[velocity_last_24h]],VelocityRules[Velocity Min],VelocityRules[Risk Points],,-1)</f>
        <v>0</v>
      </c>
      <c r="Q5474">
        <f>_xlfn.XLOOKUP(FraudData[[#This Row],[merchant_category]],MerchantRules[Merchant Category],MerchantRules[Risk Points],0)</f>
        <v>0</v>
      </c>
      <c r="R5474">
        <f>SUM(FraudData[[#This Row],[Amount Risk]:[Merchant Risk]])</f>
        <v>2</v>
      </c>
      <c r="S5474" t="str" cm="1">
        <f t="array" ref="S5474">_xlfn.IFS(FraudData[[#This Row],[Fraud Risk Score]]&gt;=8,"High Risk",FraudData[[#This Row],[Fraud Risk Score]]&gt;=6,"Medium Risk",TRUE,"Low Risk")</f>
        <v>Low Risk</v>
      </c>
    </row>
    <row r="5475" spans="1:19">
      <c r="A5475">
        <v>5474</v>
      </c>
      <c r="B5475">
        <v>217.66</v>
      </c>
      <c r="C5475">
        <v>6</v>
      </c>
      <c r="D5475" t="s">
        <v>46</v>
      </c>
      <c r="E5475">
        <v>0</v>
      </c>
      <c r="F5475">
        <v>0</v>
      </c>
      <c r="G5475">
        <v>29</v>
      </c>
      <c r="H5475">
        <v>2</v>
      </c>
      <c r="I5475">
        <v>20</v>
      </c>
      <c r="J5475">
        <v>0</v>
      </c>
      <c r="K5475">
        <f>_xlfn.XLOOKUP(FraudData[[#This Row],[amount]],AmountRules[Amount Min],AmountRules[Risk Points],,-1)</f>
        <v>0</v>
      </c>
      <c r="L5475">
        <f>_xlfn.XLOOKUP(FraudData[[#This Row],[transaction_hour]],TimeRules[Hour Min],TimeRules[Risk Points],,-1)</f>
        <v>0</v>
      </c>
      <c r="M5475">
        <f>_xlfn.XLOOKUP(FraudData[[#This Row],[foreign_transaction]],ForeignRules[Foreign Transaction],ForeignRules[Risk Points],0)</f>
        <v>0</v>
      </c>
      <c r="N5475">
        <f>_xlfn.XLOOKUP(FraudData[[#This Row],[location_mismatch]],Table10[Location Mismatch],Table10[Risk Points],0)</f>
        <v>0</v>
      </c>
      <c r="O5475">
        <f>_xlfn.XLOOKUP(FraudData[[#This Row],[device_trust_score]],DeviceRules[Device Min],DeviceRules[Risk Points],,-1)</f>
        <v>3</v>
      </c>
      <c r="P5475">
        <f>_xlfn.XLOOKUP(FraudData[[#This Row],[velocity_last_24h]],VelocityRules[Velocity Min],VelocityRules[Risk Points],,-1)</f>
        <v>0</v>
      </c>
      <c r="Q5475">
        <f>_xlfn.XLOOKUP(FraudData[[#This Row],[merchant_category]],MerchantRules[Merchant Category],MerchantRules[Risk Points],0)</f>
        <v>0</v>
      </c>
      <c r="R5475">
        <f>SUM(FraudData[[#This Row],[Amount Risk]:[Merchant Risk]])</f>
        <v>3</v>
      </c>
      <c r="S5475" t="str" cm="1">
        <f t="array" ref="S5475">_xlfn.IFS(FraudData[[#This Row],[Fraud Risk Score]]&gt;=8,"High Risk",FraudData[[#This Row],[Fraud Risk Score]]&gt;=6,"Medium Risk",TRUE,"Low Risk")</f>
        <v>Low Risk</v>
      </c>
    </row>
    <row r="5476" spans="1:19">
      <c r="A5476">
        <v>5475</v>
      </c>
      <c r="B5476">
        <v>1.78</v>
      </c>
      <c r="C5476">
        <v>7</v>
      </c>
      <c r="D5476" t="s">
        <v>46</v>
      </c>
      <c r="E5476">
        <v>0</v>
      </c>
      <c r="F5476">
        <v>0</v>
      </c>
      <c r="G5476">
        <v>96</v>
      </c>
      <c r="H5476">
        <v>1</v>
      </c>
      <c r="I5476">
        <v>62</v>
      </c>
      <c r="J5476">
        <v>0</v>
      </c>
      <c r="K5476">
        <f>_xlfn.XLOOKUP(FraudData[[#This Row],[amount]],AmountRules[Amount Min],AmountRules[Risk Points],,-1)</f>
        <v>0</v>
      </c>
      <c r="L5476">
        <f>_xlfn.XLOOKUP(FraudData[[#This Row],[transaction_hour]],TimeRules[Hour Min],TimeRules[Risk Points],,-1)</f>
        <v>0</v>
      </c>
      <c r="M5476">
        <f>_xlfn.XLOOKUP(FraudData[[#This Row],[foreign_transaction]],ForeignRules[Foreign Transaction],ForeignRules[Risk Points],0)</f>
        <v>0</v>
      </c>
      <c r="N5476">
        <f>_xlfn.XLOOKUP(FraudData[[#This Row],[location_mismatch]],Table10[Location Mismatch],Table10[Risk Points],0)</f>
        <v>0</v>
      </c>
      <c r="O5476">
        <f>_xlfn.XLOOKUP(FraudData[[#This Row],[device_trust_score]],DeviceRules[Device Min],DeviceRules[Risk Points],,-1)</f>
        <v>0</v>
      </c>
      <c r="P5476">
        <f>_xlfn.XLOOKUP(FraudData[[#This Row],[velocity_last_24h]],VelocityRules[Velocity Min],VelocityRules[Risk Points],,-1)</f>
        <v>0</v>
      </c>
      <c r="Q5476">
        <f>_xlfn.XLOOKUP(FraudData[[#This Row],[merchant_category]],MerchantRules[Merchant Category],MerchantRules[Risk Points],0)</f>
        <v>0</v>
      </c>
      <c r="R5476">
        <f>SUM(FraudData[[#This Row],[Amount Risk]:[Merchant Risk]])</f>
        <v>0</v>
      </c>
      <c r="S5476" t="str" cm="1">
        <f t="array" ref="S5476">_xlfn.IFS(FraudData[[#This Row],[Fraud Risk Score]]&gt;=8,"High Risk",FraudData[[#This Row],[Fraud Risk Score]]&gt;=6,"Medium Risk",TRUE,"Low Risk")</f>
        <v>Low Risk</v>
      </c>
    </row>
    <row r="5477" spans="1:19">
      <c r="A5477">
        <v>5476</v>
      </c>
      <c r="B5477">
        <v>94.72</v>
      </c>
      <c r="C5477">
        <v>23</v>
      </c>
      <c r="D5477" t="s">
        <v>47</v>
      </c>
      <c r="E5477">
        <v>0</v>
      </c>
      <c r="F5477">
        <v>0</v>
      </c>
      <c r="G5477">
        <v>74</v>
      </c>
      <c r="H5477">
        <v>3</v>
      </c>
      <c r="I5477">
        <v>55</v>
      </c>
      <c r="J5477">
        <v>0</v>
      </c>
      <c r="K5477">
        <f>_xlfn.XLOOKUP(FraudData[[#This Row],[amount]],AmountRules[Amount Min],AmountRules[Risk Points],,-1)</f>
        <v>0</v>
      </c>
      <c r="L5477">
        <f>_xlfn.XLOOKUP(FraudData[[#This Row],[transaction_hour]],TimeRules[Hour Min],TimeRules[Risk Points],,-1)</f>
        <v>1</v>
      </c>
      <c r="M5477">
        <f>_xlfn.XLOOKUP(FraudData[[#This Row],[foreign_transaction]],ForeignRules[Foreign Transaction],ForeignRules[Risk Points],0)</f>
        <v>0</v>
      </c>
      <c r="N5477">
        <f>_xlfn.XLOOKUP(FraudData[[#This Row],[location_mismatch]],Table10[Location Mismatch],Table10[Risk Points],0)</f>
        <v>0</v>
      </c>
      <c r="O5477">
        <f>_xlfn.XLOOKUP(FraudData[[#This Row],[device_trust_score]],DeviceRules[Device Min],DeviceRules[Risk Points],,-1)</f>
        <v>0</v>
      </c>
      <c r="P5477">
        <f>_xlfn.XLOOKUP(FraudData[[#This Row],[velocity_last_24h]],VelocityRules[Velocity Min],VelocityRules[Risk Points],,-1)</f>
        <v>0</v>
      </c>
      <c r="Q5477">
        <f>_xlfn.XLOOKUP(FraudData[[#This Row],[merchant_category]],MerchantRules[Merchant Category],MerchantRules[Risk Points],0)</f>
        <v>0</v>
      </c>
      <c r="R5477">
        <f>SUM(FraudData[[#This Row],[Amount Risk]:[Merchant Risk]])</f>
        <v>1</v>
      </c>
      <c r="S5477" t="str" cm="1">
        <f t="array" ref="S5477">_xlfn.IFS(FraudData[[#This Row],[Fraud Risk Score]]&gt;=8,"High Risk",FraudData[[#This Row],[Fraud Risk Score]]&gt;=6,"Medium Risk",TRUE,"Low Risk")</f>
        <v>Low Risk</v>
      </c>
    </row>
    <row r="5478" spans="1:19">
      <c r="A5478">
        <v>5477</v>
      </c>
      <c r="B5478">
        <v>71.92</v>
      </c>
      <c r="C5478">
        <v>23</v>
      </c>
      <c r="D5478" t="s">
        <v>48</v>
      </c>
      <c r="E5478">
        <v>0</v>
      </c>
      <c r="F5478">
        <v>0</v>
      </c>
      <c r="G5478">
        <v>36</v>
      </c>
      <c r="H5478">
        <v>0</v>
      </c>
      <c r="I5478">
        <v>61</v>
      </c>
      <c r="J5478">
        <v>0</v>
      </c>
      <c r="K5478">
        <f>_xlfn.XLOOKUP(FraudData[[#This Row],[amount]],AmountRules[Amount Min],AmountRules[Risk Points],,-1)</f>
        <v>0</v>
      </c>
      <c r="L5478">
        <f>_xlfn.XLOOKUP(FraudData[[#This Row],[transaction_hour]],TimeRules[Hour Min],TimeRules[Risk Points],,-1)</f>
        <v>1</v>
      </c>
      <c r="M5478">
        <f>_xlfn.XLOOKUP(FraudData[[#This Row],[foreign_transaction]],ForeignRules[Foreign Transaction],ForeignRules[Risk Points],0)</f>
        <v>0</v>
      </c>
      <c r="N5478">
        <f>_xlfn.XLOOKUP(FraudData[[#This Row],[location_mismatch]],Table10[Location Mismatch],Table10[Risk Points],0)</f>
        <v>0</v>
      </c>
      <c r="O5478">
        <f>_xlfn.XLOOKUP(FraudData[[#This Row],[device_trust_score]],DeviceRules[Device Min],DeviceRules[Risk Points],,-1)</f>
        <v>2</v>
      </c>
      <c r="P5478">
        <f>_xlfn.XLOOKUP(FraudData[[#This Row],[velocity_last_24h]],VelocityRules[Velocity Min],VelocityRules[Risk Points],,-1)</f>
        <v>0</v>
      </c>
      <c r="Q5478">
        <f>_xlfn.XLOOKUP(FraudData[[#This Row],[merchant_category]],MerchantRules[Merchant Category],MerchantRules[Risk Points],0)</f>
        <v>0</v>
      </c>
      <c r="R5478">
        <f>SUM(FraudData[[#This Row],[Amount Risk]:[Merchant Risk]])</f>
        <v>3</v>
      </c>
      <c r="S5478" t="str" cm="1">
        <f t="array" ref="S5478">_xlfn.IFS(FraudData[[#This Row],[Fraud Risk Score]]&gt;=8,"High Risk",FraudData[[#This Row],[Fraud Risk Score]]&gt;=6,"Medium Risk",TRUE,"Low Risk")</f>
        <v>Low Risk</v>
      </c>
    </row>
    <row r="5479" spans="1:19">
      <c r="A5479">
        <v>5478</v>
      </c>
      <c r="B5479">
        <v>212.78</v>
      </c>
      <c r="C5479">
        <v>7</v>
      </c>
      <c r="D5479" t="s">
        <v>48</v>
      </c>
      <c r="E5479">
        <v>0</v>
      </c>
      <c r="F5479">
        <v>0</v>
      </c>
      <c r="G5479">
        <v>68</v>
      </c>
      <c r="H5479">
        <v>0</v>
      </c>
      <c r="I5479">
        <v>53</v>
      </c>
      <c r="J5479">
        <v>0</v>
      </c>
      <c r="K5479">
        <f>_xlfn.XLOOKUP(FraudData[[#This Row],[amount]],AmountRules[Amount Min],AmountRules[Risk Points],,-1)</f>
        <v>0</v>
      </c>
      <c r="L5479">
        <f>_xlfn.XLOOKUP(FraudData[[#This Row],[transaction_hour]],TimeRules[Hour Min],TimeRules[Risk Points],,-1)</f>
        <v>0</v>
      </c>
      <c r="M5479">
        <f>_xlfn.XLOOKUP(FraudData[[#This Row],[foreign_transaction]],ForeignRules[Foreign Transaction],ForeignRules[Risk Points],0)</f>
        <v>0</v>
      </c>
      <c r="N5479">
        <f>_xlfn.XLOOKUP(FraudData[[#This Row],[location_mismatch]],Table10[Location Mismatch],Table10[Risk Points],0)</f>
        <v>0</v>
      </c>
      <c r="O5479">
        <f>_xlfn.XLOOKUP(FraudData[[#This Row],[device_trust_score]],DeviceRules[Device Min],DeviceRules[Risk Points],,-1)</f>
        <v>1</v>
      </c>
      <c r="P5479">
        <f>_xlfn.XLOOKUP(FraudData[[#This Row],[velocity_last_24h]],VelocityRules[Velocity Min],VelocityRules[Risk Points],,-1)</f>
        <v>0</v>
      </c>
      <c r="Q5479">
        <f>_xlfn.XLOOKUP(FraudData[[#This Row],[merchant_category]],MerchantRules[Merchant Category],MerchantRules[Risk Points],0)</f>
        <v>0</v>
      </c>
      <c r="R5479">
        <f>SUM(FraudData[[#This Row],[Amount Risk]:[Merchant Risk]])</f>
        <v>1</v>
      </c>
      <c r="S5479" t="str" cm="1">
        <f t="array" ref="S5479">_xlfn.IFS(FraudData[[#This Row],[Fraud Risk Score]]&gt;=8,"High Risk",FraudData[[#This Row],[Fraud Risk Score]]&gt;=6,"Medium Risk",TRUE,"Low Risk")</f>
        <v>Low Risk</v>
      </c>
    </row>
    <row r="5480" spans="1:19">
      <c r="A5480">
        <v>5479</v>
      </c>
      <c r="B5480">
        <v>261.63</v>
      </c>
      <c r="C5480">
        <v>15</v>
      </c>
      <c r="D5480" t="s">
        <v>50</v>
      </c>
      <c r="E5480">
        <v>0</v>
      </c>
      <c r="F5480">
        <v>0</v>
      </c>
      <c r="G5480">
        <v>92</v>
      </c>
      <c r="H5480">
        <v>5</v>
      </c>
      <c r="I5480">
        <v>38</v>
      </c>
      <c r="J5480">
        <v>0</v>
      </c>
      <c r="K5480">
        <f>_xlfn.XLOOKUP(FraudData[[#This Row],[amount]],AmountRules[Amount Min],AmountRules[Risk Points],,-1)</f>
        <v>0</v>
      </c>
      <c r="L5480">
        <f>_xlfn.XLOOKUP(FraudData[[#This Row],[transaction_hour]],TimeRules[Hour Min],TimeRules[Risk Points],,-1)</f>
        <v>0</v>
      </c>
      <c r="M5480">
        <f>_xlfn.XLOOKUP(FraudData[[#This Row],[foreign_transaction]],ForeignRules[Foreign Transaction],ForeignRules[Risk Points],0)</f>
        <v>0</v>
      </c>
      <c r="N5480">
        <f>_xlfn.XLOOKUP(FraudData[[#This Row],[location_mismatch]],Table10[Location Mismatch],Table10[Risk Points],0)</f>
        <v>0</v>
      </c>
      <c r="O5480">
        <f>_xlfn.XLOOKUP(FraudData[[#This Row],[device_trust_score]],DeviceRules[Device Min],DeviceRules[Risk Points],,-1)</f>
        <v>0</v>
      </c>
      <c r="P5480">
        <f>_xlfn.XLOOKUP(FraudData[[#This Row],[velocity_last_24h]],VelocityRules[Velocity Min],VelocityRules[Risk Points],,-1)</f>
        <v>3</v>
      </c>
      <c r="Q5480">
        <f>_xlfn.XLOOKUP(FraudData[[#This Row],[merchant_category]],MerchantRules[Merchant Category],MerchantRules[Risk Points],0)</f>
        <v>0</v>
      </c>
      <c r="R5480">
        <f>SUM(FraudData[[#This Row],[Amount Risk]:[Merchant Risk]])</f>
        <v>3</v>
      </c>
      <c r="S5480" t="str" cm="1">
        <f t="array" ref="S5480">_xlfn.IFS(FraudData[[#This Row],[Fraud Risk Score]]&gt;=8,"High Risk",FraudData[[#This Row],[Fraud Risk Score]]&gt;=6,"Medium Risk",TRUE,"Low Risk")</f>
        <v>Low Risk</v>
      </c>
    </row>
    <row r="5481" spans="1:19">
      <c r="A5481">
        <v>5480</v>
      </c>
      <c r="B5481">
        <v>65.260000000000005</v>
      </c>
      <c r="C5481">
        <v>11</v>
      </c>
      <c r="D5481" t="s">
        <v>50</v>
      </c>
      <c r="E5481">
        <v>1</v>
      </c>
      <c r="F5481">
        <v>0</v>
      </c>
      <c r="G5481">
        <v>83</v>
      </c>
      <c r="H5481">
        <v>3</v>
      </c>
      <c r="I5481">
        <v>39</v>
      </c>
      <c r="J5481">
        <v>0</v>
      </c>
      <c r="K5481">
        <f>_xlfn.XLOOKUP(FraudData[[#This Row],[amount]],AmountRules[Amount Min],AmountRules[Risk Points],,-1)</f>
        <v>0</v>
      </c>
      <c r="L5481">
        <f>_xlfn.XLOOKUP(FraudData[[#This Row],[transaction_hour]],TimeRules[Hour Min],TimeRules[Risk Points],,-1)</f>
        <v>0</v>
      </c>
      <c r="M5481">
        <f>_xlfn.XLOOKUP(FraudData[[#This Row],[foreign_transaction]],ForeignRules[Foreign Transaction],ForeignRules[Risk Points],0)</f>
        <v>3</v>
      </c>
      <c r="N5481">
        <f>_xlfn.XLOOKUP(FraudData[[#This Row],[location_mismatch]],Table10[Location Mismatch],Table10[Risk Points],0)</f>
        <v>0</v>
      </c>
      <c r="O5481">
        <f>_xlfn.XLOOKUP(FraudData[[#This Row],[device_trust_score]],DeviceRules[Device Min],DeviceRules[Risk Points],,-1)</f>
        <v>0</v>
      </c>
      <c r="P5481">
        <f>_xlfn.XLOOKUP(FraudData[[#This Row],[velocity_last_24h]],VelocityRules[Velocity Min],VelocityRules[Risk Points],,-1)</f>
        <v>0</v>
      </c>
      <c r="Q5481">
        <f>_xlfn.XLOOKUP(FraudData[[#This Row],[merchant_category]],MerchantRules[Merchant Category],MerchantRules[Risk Points],0)</f>
        <v>0</v>
      </c>
      <c r="R5481">
        <f>SUM(FraudData[[#This Row],[Amount Risk]:[Merchant Risk]])</f>
        <v>3</v>
      </c>
      <c r="S5481" t="str" cm="1">
        <f t="array" ref="S5481">_xlfn.IFS(FraudData[[#This Row],[Fraud Risk Score]]&gt;=8,"High Risk",FraudData[[#This Row],[Fraud Risk Score]]&gt;=6,"Medium Risk",TRUE,"Low Risk")</f>
        <v>Low Risk</v>
      </c>
    </row>
    <row r="5482" spans="1:19">
      <c r="A5482">
        <v>5481</v>
      </c>
      <c r="B5482">
        <v>300.48</v>
      </c>
      <c r="C5482">
        <v>14</v>
      </c>
      <c r="D5482" t="s">
        <v>48</v>
      </c>
      <c r="E5482">
        <v>0</v>
      </c>
      <c r="F5482">
        <v>0</v>
      </c>
      <c r="G5482">
        <v>34</v>
      </c>
      <c r="H5482">
        <v>2</v>
      </c>
      <c r="I5482">
        <v>40</v>
      </c>
      <c r="J5482">
        <v>0</v>
      </c>
      <c r="K5482">
        <f>_xlfn.XLOOKUP(FraudData[[#This Row],[amount]],AmountRules[Amount Min],AmountRules[Risk Points],,-1)</f>
        <v>0</v>
      </c>
      <c r="L5482">
        <f>_xlfn.XLOOKUP(FraudData[[#This Row],[transaction_hour]],TimeRules[Hour Min],TimeRules[Risk Points],,-1)</f>
        <v>0</v>
      </c>
      <c r="M5482">
        <f>_xlfn.XLOOKUP(FraudData[[#This Row],[foreign_transaction]],ForeignRules[Foreign Transaction],ForeignRules[Risk Points],0)</f>
        <v>0</v>
      </c>
      <c r="N5482">
        <f>_xlfn.XLOOKUP(FraudData[[#This Row],[location_mismatch]],Table10[Location Mismatch],Table10[Risk Points],0)</f>
        <v>0</v>
      </c>
      <c r="O5482">
        <f>_xlfn.XLOOKUP(FraudData[[#This Row],[device_trust_score]],DeviceRules[Device Min],DeviceRules[Risk Points],,-1)</f>
        <v>2</v>
      </c>
      <c r="P5482">
        <f>_xlfn.XLOOKUP(FraudData[[#This Row],[velocity_last_24h]],VelocityRules[Velocity Min],VelocityRules[Risk Points],,-1)</f>
        <v>0</v>
      </c>
      <c r="Q5482">
        <f>_xlfn.XLOOKUP(FraudData[[#This Row],[merchant_category]],MerchantRules[Merchant Category],MerchantRules[Risk Points],0)</f>
        <v>0</v>
      </c>
      <c r="R5482">
        <f>SUM(FraudData[[#This Row],[Amount Risk]:[Merchant Risk]])</f>
        <v>2</v>
      </c>
      <c r="S5482" t="str" cm="1">
        <f t="array" ref="S5482">_xlfn.IFS(FraudData[[#This Row],[Fraud Risk Score]]&gt;=8,"High Risk",FraudData[[#This Row],[Fraud Risk Score]]&gt;=6,"Medium Risk",TRUE,"Low Risk")</f>
        <v>Low Risk</v>
      </c>
    </row>
    <row r="5483" spans="1:19">
      <c r="A5483">
        <v>5482</v>
      </c>
      <c r="B5483">
        <v>62.64</v>
      </c>
      <c r="C5483">
        <v>7</v>
      </c>
      <c r="D5483" t="s">
        <v>48</v>
      </c>
      <c r="E5483">
        <v>0</v>
      </c>
      <c r="F5483">
        <v>0</v>
      </c>
      <c r="G5483">
        <v>72</v>
      </c>
      <c r="H5483">
        <v>5</v>
      </c>
      <c r="I5483">
        <v>24</v>
      </c>
      <c r="J5483">
        <v>0</v>
      </c>
      <c r="K5483">
        <f>_xlfn.XLOOKUP(FraudData[[#This Row],[amount]],AmountRules[Amount Min],AmountRules[Risk Points],,-1)</f>
        <v>0</v>
      </c>
      <c r="L5483">
        <f>_xlfn.XLOOKUP(FraudData[[#This Row],[transaction_hour]],TimeRules[Hour Min],TimeRules[Risk Points],,-1)</f>
        <v>0</v>
      </c>
      <c r="M5483">
        <f>_xlfn.XLOOKUP(FraudData[[#This Row],[foreign_transaction]],ForeignRules[Foreign Transaction],ForeignRules[Risk Points],0)</f>
        <v>0</v>
      </c>
      <c r="N5483">
        <f>_xlfn.XLOOKUP(FraudData[[#This Row],[location_mismatch]],Table10[Location Mismatch],Table10[Risk Points],0)</f>
        <v>0</v>
      </c>
      <c r="O5483">
        <f>_xlfn.XLOOKUP(FraudData[[#This Row],[device_trust_score]],DeviceRules[Device Min],DeviceRules[Risk Points],,-1)</f>
        <v>0</v>
      </c>
      <c r="P5483">
        <f>_xlfn.XLOOKUP(FraudData[[#This Row],[velocity_last_24h]],VelocityRules[Velocity Min],VelocityRules[Risk Points],,-1)</f>
        <v>3</v>
      </c>
      <c r="Q5483">
        <f>_xlfn.XLOOKUP(FraudData[[#This Row],[merchant_category]],MerchantRules[Merchant Category],MerchantRules[Risk Points],0)</f>
        <v>0</v>
      </c>
      <c r="R5483">
        <f>SUM(FraudData[[#This Row],[Amount Risk]:[Merchant Risk]])</f>
        <v>3</v>
      </c>
      <c r="S5483" t="str" cm="1">
        <f t="array" ref="S5483">_xlfn.IFS(FraudData[[#This Row],[Fraud Risk Score]]&gt;=8,"High Risk",FraudData[[#This Row],[Fraud Risk Score]]&gt;=6,"Medium Risk",TRUE,"Low Risk")</f>
        <v>Low Risk</v>
      </c>
    </row>
    <row r="5484" spans="1:19">
      <c r="A5484">
        <v>5483</v>
      </c>
      <c r="B5484">
        <v>106.41</v>
      </c>
      <c r="C5484">
        <v>21</v>
      </c>
      <c r="D5484" t="s">
        <v>48</v>
      </c>
      <c r="E5484">
        <v>0</v>
      </c>
      <c r="F5484">
        <v>0</v>
      </c>
      <c r="G5484">
        <v>52</v>
      </c>
      <c r="H5484">
        <v>5</v>
      </c>
      <c r="I5484">
        <v>24</v>
      </c>
      <c r="J5484">
        <v>0</v>
      </c>
      <c r="K5484">
        <f>_xlfn.XLOOKUP(FraudData[[#This Row],[amount]],AmountRules[Amount Min],AmountRules[Risk Points],,-1)</f>
        <v>0</v>
      </c>
      <c r="L5484">
        <f>_xlfn.XLOOKUP(FraudData[[#This Row],[transaction_hour]],TimeRules[Hour Min],TimeRules[Risk Points],,-1)</f>
        <v>0</v>
      </c>
      <c r="M5484">
        <f>_xlfn.XLOOKUP(FraudData[[#This Row],[foreign_transaction]],ForeignRules[Foreign Transaction],ForeignRules[Risk Points],0)</f>
        <v>0</v>
      </c>
      <c r="N5484">
        <f>_xlfn.XLOOKUP(FraudData[[#This Row],[location_mismatch]],Table10[Location Mismatch],Table10[Risk Points],0)</f>
        <v>0</v>
      </c>
      <c r="O5484">
        <f>_xlfn.XLOOKUP(FraudData[[#This Row],[device_trust_score]],DeviceRules[Device Min],DeviceRules[Risk Points],,-1)</f>
        <v>1</v>
      </c>
      <c r="P5484">
        <f>_xlfn.XLOOKUP(FraudData[[#This Row],[velocity_last_24h]],VelocityRules[Velocity Min],VelocityRules[Risk Points],,-1)</f>
        <v>3</v>
      </c>
      <c r="Q5484">
        <f>_xlfn.XLOOKUP(FraudData[[#This Row],[merchant_category]],MerchantRules[Merchant Category],MerchantRules[Risk Points],0)</f>
        <v>0</v>
      </c>
      <c r="R5484">
        <f>SUM(FraudData[[#This Row],[Amount Risk]:[Merchant Risk]])</f>
        <v>4</v>
      </c>
      <c r="S5484" t="str" cm="1">
        <f t="array" ref="S5484">_xlfn.IFS(FraudData[[#This Row],[Fraud Risk Score]]&gt;=8,"High Risk",FraudData[[#This Row],[Fraud Risk Score]]&gt;=6,"Medium Risk",TRUE,"Low Risk")</f>
        <v>Low Risk</v>
      </c>
    </row>
    <row r="5485" spans="1:19">
      <c r="A5485">
        <v>5484</v>
      </c>
      <c r="B5485">
        <v>233.7</v>
      </c>
      <c r="C5485">
        <v>8</v>
      </c>
      <c r="D5485" t="s">
        <v>48</v>
      </c>
      <c r="E5485">
        <v>0</v>
      </c>
      <c r="F5485">
        <v>0</v>
      </c>
      <c r="G5485">
        <v>29</v>
      </c>
      <c r="H5485">
        <v>1</v>
      </c>
      <c r="I5485">
        <v>38</v>
      </c>
      <c r="J5485">
        <v>0</v>
      </c>
      <c r="K5485">
        <f>_xlfn.XLOOKUP(FraudData[[#This Row],[amount]],AmountRules[Amount Min],AmountRules[Risk Points],,-1)</f>
        <v>0</v>
      </c>
      <c r="L5485">
        <f>_xlfn.XLOOKUP(FraudData[[#This Row],[transaction_hour]],TimeRules[Hour Min],TimeRules[Risk Points],,-1)</f>
        <v>0</v>
      </c>
      <c r="M5485">
        <f>_xlfn.XLOOKUP(FraudData[[#This Row],[foreign_transaction]],ForeignRules[Foreign Transaction],ForeignRules[Risk Points],0)</f>
        <v>0</v>
      </c>
      <c r="N5485">
        <f>_xlfn.XLOOKUP(FraudData[[#This Row],[location_mismatch]],Table10[Location Mismatch],Table10[Risk Points],0)</f>
        <v>0</v>
      </c>
      <c r="O5485">
        <f>_xlfn.XLOOKUP(FraudData[[#This Row],[device_trust_score]],DeviceRules[Device Min],DeviceRules[Risk Points],,-1)</f>
        <v>3</v>
      </c>
      <c r="P5485">
        <f>_xlfn.XLOOKUP(FraudData[[#This Row],[velocity_last_24h]],VelocityRules[Velocity Min],VelocityRules[Risk Points],,-1)</f>
        <v>0</v>
      </c>
      <c r="Q5485">
        <f>_xlfn.XLOOKUP(FraudData[[#This Row],[merchant_category]],MerchantRules[Merchant Category],MerchantRules[Risk Points],0)</f>
        <v>0</v>
      </c>
      <c r="R5485">
        <f>SUM(FraudData[[#This Row],[Amount Risk]:[Merchant Risk]])</f>
        <v>3</v>
      </c>
      <c r="S5485" t="str" cm="1">
        <f t="array" ref="S5485">_xlfn.IFS(FraudData[[#This Row],[Fraud Risk Score]]&gt;=8,"High Risk",FraudData[[#This Row],[Fraud Risk Score]]&gt;=6,"Medium Risk",TRUE,"Low Risk")</f>
        <v>Low Risk</v>
      </c>
    </row>
    <row r="5486" spans="1:19">
      <c r="A5486">
        <v>5485</v>
      </c>
      <c r="B5486">
        <v>212.52</v>
      </c>
      <c r="C5486">
        <v>2</v>
      </c>
      <c r="D5486" t="s">
        <v>46</v>
      </c>
      <c r="E5486">
        <v>0</v>
      </c>
      <c r="F5486">
        <v>0</v>
      </c>
      <c r="G5486">
        <v>68</v>
      </c>
      <c r="H5486">
        <v>1</v>
      </c>
      <c r="I5486">
        <v>61</v>
      </c>
      <c r="J5486">
        <v>0</v>
      </c>
      <c r="K5486">
        <f>_xlfn.XLOOKUP(FraudData[[#This Row],[amount]],AmountRules[Amount Min],AmountRules[Risk Points],,-1)</f>
        <v>0</v>
      </c>
      <c r="L5486">
        <f>_xlfn.XLOOKUP(FraudData[[#This Row],[transaction_hour]],TimeRules[Hour Min],TimeRules[Risk Points],,-1)</f>
        <v>3</v>
      </c>
      <c r="M5486">
        <f>_xlfn.XLOOKUP(FraudData[[#This Row],[foreign_transaction]],ForeignRules[Foreign Transaction],ForeignRules[Risk Points],0)</f>
        <v>0</v>
      </c>
      <c r="N5486">
        <f>_xlfn.XLOOKUP(FraudData[[#This Row],[location_mismatch]],Table10[Location Mismatch],Table10[Risk Points],0)</f>
        <v>0</v>
      </c>
      <c r="O5486">
        <f>_xlfn.XLOOKUP(FraudData[[#This Row],[device_trust_score]],DeviceRules[Device Min],DeviceRules[Risk Points],,-1)</f>
        <v>1</v>
      </c>
      <c r="P5486">
        <f>_xlfn.XLOOKUP(FraudData[[#This Row],[velocity_last_24h]],VelocityRules[Velocity Min],VelocityRules[Risk Points],,-1)</f>
        <v>0</v>
      </c>
      <c r="Q5486">
        <f>_xlfn.XLOOKUP(FraudData[[#This Row],[merchant_category]],MerchantRules[Merchant Category],MerchantRules[Risk Points],0)</f>
        <v>0</v>
      </c>
      <c r="R5486">
        <f>SUM(FraudData[[#This Row],[Amount Risk]:[Merchant Risk]])</f>
        <v>4</v>
      </c>
      <c r="S5486" t="str" cm="1">
        <f t="array" ref="S5486">_xlfn.IFS(FraudData[[#This Row],[Fraud Risk Score]]&gt;=8,"High Risk",FraudData[[#This Row],[Fraud Risk Score]]&gt;=6,"Medium Risk",TRUE,"Low Risk")</f>
        <v>Low Risk</v>
      </c>
    </row>
    <row r="5487" spans="1:19">
      <c r="A5487">
        <v>5486</v>
      </c>
      <c r="B5487">
        <v>786.88</v>
      </c>
      <c r="C5487">
        <v>21</v>
      </c>
      <c r="D5487" t="s">
        <v>50</v>
      </c>
      <c r="E5487">
        <v>0</v>
      </c>
      <c r="F5487">
        <v>0</v>
      </c>
      <c r="G5487">
        <v>55</v>
      </c>
      <c r="H5487">
        <v>3</v>
      </c>
      <c r="I5487">
        <v>31</v>
      </c>
      <c r="J5487">
        <v>0</v>
      </c>
      <c r="K5487">
        <f>_xlfn.XLOOKUP(FraudData[[#This Row],[amount]],AmountRules[Amount Min],AmountRules[Risk Points],,-1)</f>
        <v>1</v>
      </c>
      <c r="L5487">
        <f>_xlfn.XLOOKUP(FraudData[[#This Row],[transaction_hour]],TimeRules[Hour Min],TimeRules[Risk Points],,-1)</f>
        <v>0</v>
      </c>
      <c r="M5487">
        <f>_xlfn.XLOOKUP(FraudData[[#This Row],[foreign_transaction]],ForeignRules[Foreign Transaction],ForeignRules[Risk Points],0)</f>
        <v>0</v>
      </c>
      <c r="N5487">
        <f>_xlfn.XLOOKUP(FraudData[[#This Row],[location_mismatch]],Table10[Location Mismatch],Table10[Risk Points],0)</f>
        <v>0</v>
      </c>
      <c r="O5487">
        <f>_xlfn.XLOOKUP(FraudData[[#This Row],[device_trust_score]],DeviceRules[Device Min],DeviceRules[Risk Points],,-1)</f>
        <v>1</v>
      </c>
      <c r="P5487">
        <f>_xlfn.XLOOKUP(FraudData[[#This Row],[velocity_last_24h]],VelocityRules[Velocity Min],VelocityRules[Risk Points],,-1)</f>
        <v>0</v>
      </c>
      <c r="Q5487">
        <f>_xlfn.XLOOKUP(FraudData[[#This Row],[merchant_category]],MerchantRules[Merchant Category],MerchantRules[Risk Points],0)</f>
        <v>0</v>
      </c>
      <c r="R5487">
        <f>SUM(FraudData[[#This Row],[Amount Risk]:[Merchant Risk]])</f>
        <v>2</v>
      </c>
      <c r="S5487" t="str" cm="1">
        <f t="array" ref="S5487">_xlfn.IFS(FraudData[[#This Row],[Fraud Risk Score]]&gt;=8,"High Risk",FraudData[[#This Row],[Fraud Risk Score]]&gt;=6,"Medium Risk",TRUE,"Low Risk")</f>
        <v>Low Risk</v>
      </c>
    </row>
    <row r="5488" spans="1:19">
      <c r="A5488">
        <v>5487</v>
      </c>
      <c r="B5488">
        <v>45.92</v>
      </c>
      <c r="C5488">
        <v>20</v>
      </c>
      <c r="D5488" t="s">
        <v>47</v>
      </c>
      <c r="E5488">
        <v>0</v>
      </c>
      <c r="F5488">
        <v>0</v>
      </c>
      <c r="G5488">
        <v>40</v>
      </c>
      <c r="H5488">
        <v>1</v>
      </c>
      <c r="I5488">
        <v>59</v>
      </c>
      <c r="J5488">
        <v>0</v>
      </c>
      <c r="K5488">
        <f>_xlfn.XLOOKUP(FraudData[[#This Row],[amount]],AmountRules[Amount Min],AmountRules[Risk Points],,-1)</f>
        <v>0</v>
      </c>
      <c r="L5488">
        <f>_xlfn.XLOOKUP(FraudData[[#This Row],[transaction_hour]],TimeRules[Hour Min],TimeRules[Risk Points],,-1)</f>
        <v>0</v>
      </c>
      <c r="M5488">
        <f>_xlfn.XLOOKUP(FraudData[[#This Row],[foreign_transaction]],ForeignRules[Foreign Transaction],ForeignRules[Risk Points],0)</f>
        <v>0</v>
      </c>
      <c r="N5488">
        <f>_xlfn.XLOOKUP(FraudData[[#This Row],[location_mismatch]],Table10[Location Mismatch],Table10[Risk Points],0)</f>
        <v>0</v>
      </c>
      <c r="O5488">
        <f>_xlfn.XLOOKUP(FraudData[[#This Row],[device_trust_score]],DeviceRules[Device Min],DeviceRules[Risk Points],,-1)</f>
        <v>2</v>
      </c>
      <c r="P5488">
        <f>_xlfn.XLOOKUP(FraudData[[#This Row],[velocity_last_24h]],VelocityRules[Velocity Min],VelocityRules[Risk Points],,-1)</f>
        <v>0</v>
      </c>
      <c r="Q5488">
        <f>_xlfn.XLOOKUP(FraudData[[#This Row],[merchant_category]],MerchantRules[Merchant Category],MerchantRules[Risk Points],0)</f>
        <v>0</v>
      </c>
      <c r="R5488">
        <f>SUM(FraudData[[#This Row],[Amount Risk]:[Merchant Risk]])</f>
        <v>2</v>
      </c>
      <c r="S5488" t="str" cm="1">
        <f t="array" ref="S5488">_xlfn.IFS(FraudData[[#This Row],[Fraud Risk Score]]&gt;=8,"High Risk",FraudData[[#This Row],[Fraud Risk Score]]&gt;=6,"Medium Risk",TRUE,"Low Risk")</f>
        <v>Low Risk</v>
      </c>
    </row>
    <row r="5489" spans="1:19">
      <c r="A5489">
        <v>5488</v>
      </c>
      <c r="B5489">
        <v>195.42</v>
      </c>
      <c r="C5489">
        <v>15</v>
      </c>
      <c r="D5489" t="s">
        <v>49</v>
      </c>
      <c r="E5489">
        <v>0</v>
      </c>
      <c r="F5489">
        <v>0</v>
      </c>
      <c r="G5489">
        <v>47</v>
      </c>
      <c r="H5489">
        <v>2</v>
      </c>
      <c r="I5489">
        <v>24</v>
      </c>
      <c r="J5489">
        <v>0</v>
      </c>
      <c r="K5489">
        <f>_xlfn.XLOOKUP(FraudData[[#This Row],[amount]],AmountRules[Amount Min],AmountRules[Risk Points],,-1)</f>
        <v>0</v>
      </c>
      <c r="L5489">
        <f>_xlfn.XLOOKUP(FraudData[[#This Row],[transaction_hour]],TimeRules[Hour Min],TimeRules[Risk Points],,-1)</f>
        <v>0</v>
      </c>
      <c r="M5489">
        <f>_xlfn.XLOOKUP(FraudData[[#This Row],[foreign_transaction]],ForeignRules[Foreign Transaction],ForeignRules[Risk Points],0)</f>
        <v>0</v>
      </c>
      <c r="N5489">
        <f>_xlfn.XLOOKUP(FraudData[[#This Row],[location_mismatch]],Table10[Location Mismatch],Table10[Risk Points],0)</f>
        <v>0</v>
      </c>
      <c r="O5489">
        <f>_xlfn.XLOOKUP(FraudData[[#This Row],[device_trust_score]],DeviceRules[Device Min],DeviceRules[Risk Points],,-1)</f>
        <v>2</v>
      </c>
      <c r="P5489">
        <f>_xlfn.XLOOKUP(FraudData[[#This Row],[velocity_last_24h]],VelocityRules[Velocity Min],VelocityRules[Risk Points],,-1)</f>
        <v>0</v>
      </c>
      <c r="Q5489">
        <f>_xlfn.XLOOKUP(FraudData[[#This Row],[merchant_category]],MerchantRules[Merchant Category],MerchantRules[Risk Points],0)</f>
        <v>1</v>
      </c>
      <c r="R5489">
        <f>SUM(FraudData[[#This Row],[Amount Risk]:[Merchant Risk]])</f>
        <v>3</v>
      </c>
      <c r="S5489" t="str" cm="1">
        <f t="array" ref="S5489">_xlfn.IFS(FraudData[[#This Row],[Fraud Risk Score]]&gt;=8,"High Risk",FraudData[[#This Row],[Fraud Risk Score]]&gt;=6,"Medium Risk",TRUE,"Low Risk")</f>
        <v>Low Risk</v>
      </c>
    </row>
    <row r="5490" spans="1:19">
      <c r="A5490">
        <v>5489</v>
      </c>
      <c r="B5490">
        <v>169.34</v>
      </c>
      <c r="C5490">
        <v>14</v>
      </c>
      <c r="D5490" t="s">
        <v>47</v>
      </c>
      <c r="E5490">
        <v>0</v>
      </c>
      <c r="F5490">
        <v>0</v>
      </c>
      <c r="G5490">
        <v>45</v>
      </c>
      <c r="H5490">
        <v>2</v>
      </c>
      <c r="I5490">
        <v>22</v>
      </c>
      <c r="J5490">
        <v>0</v>
      </c>
      <c r="K5490">
        <f>_xlfn.XLOOKUP(FraudData[[#This Row],[amount]],AmountRules[Amount Min],AmountRules[Risk Points],,-1)</f>
        <v>0</v>
      </c>
      <c r="L5490">
        <f>_xlfn.XLOOKUP(FraudData[[#This Row],[transaction_hour]],TimeRules[Hour Min],TimeRules[Risk Points],,-1)</f>
        <v>0</v>
      </c>
      <c r="M5490">
        <f>_xlfn.XLOOKUP(FraudData[[#This Row],[foreign_transaction]],ForeignRules[Foreign Transaction],ForeignRules[Risk Points],0)</f>
        <v>0</v>
      </c>
      <c r="N5490">
        <f>_xlfn.XLOOKUP(FraudData[[#This Row],[location_mismatch]],Table10[Location Mismatch],Table10[Risk Points],0)</f>
        <v>0</v>
      </c>
      <c r="O5490">
        <f>_xlfn.XLOOKUP(FraudData[[#This Row],[device_trust_score]],DeviceRules[Device Min],DeviceRules[Risk Points],,-1)</f>
        <v>2</v>
      </c>
      <c r="P5490">
        <f>_xlfn.XLOOKUP(FraudData[[#This Row],[velocity_last_24h]],VelocityRules[Velocity Min],VelocityRules[Risk Points],,-1)</f>
        <v>0</v>
      </c>
      <c r="Q5490">
        <f>_xlfn.XLOOKUP(FraudData[[#This Row],[merchant_category]],MerchantRules[Merchant Category],MerchantRules[Risk Points],0)</f>
        <v>0</v>
      </c>
      <c r="R5490">
        <f>SUM(FraudData[[#This Row],[Amount Risk]:[Merchant Risk]])</f>
        <v>2</v>
      </c>
      <c r="S5490" t="str" cm="1">
        <f t="array" ref="S5490">_xlfn.IFS(FraudData[[#This Row],[Fraud Risk Score]]&gt;=8,"High Risk",FraudData[[#This Row],[Fraud Risk Score]]&gt;=6,"Medium Risk",TRUE,"Low Risk")</f>
        <v>Low Risk</v>
      </c>
    </row>
    <row r="5491" spans="1:19">
      <c r="A5491">
        <v>5490</v>
      </c>
      <c r="B5491">
        <v>443.93</v>
      </c>
      <c r="C5491">
        <v>23</v>
      </c>
      <c r="D5491" t="s">
        <v>49</v>
      </c>
      <c r="E5491">
        <v>0</v>
      </c>
      <c r="F5491">
        <v>0</v>
      </c>
      <c r="G5491">
        <v>26</v>
      </c>
      <c r="H5491">
        <v>0</v>
      </c>
      <c r="I5491">
        <v>54</v>
      </c>
      <c r="J5491">
        <v>0</v>
      </c>
      <c r="K5491">
        <f>_xlfn.XLOOKUP(FraudData[[#This Row],[amount]],AmountRules[Amount Min],AmountRules[Risk Points],,-1)</f>
        <v>0</v>
      </c>
      <c r="L5491">
        <f>_xlfn.XLOOKUP(FraudData[[#This Row],[transaction_hour]],TimeRules[Hour Min],TimeRules[Risk Points],,-1)</f>
        <v>1</v>
      </c>
      <c r="M5491">
        <f>_xlfn.XLOOKUP(FraudData[[#This Row],[foreign_transaction]],ForeignRules[Foreign Transaction],ForeignRules[Risk Points],0)</f>
        <v>0</v>
      </c>
      <c r="N5491">
        <f>_xlfn.XLOOKUP(FraudData[[#This Row],[location_mismatch]],Table10[Location Mismatch],Table10[Risk Points],0)</f>
        <v>0</v>
      </c>
      <c r="O5491">
        <f>_xlfn.XLOOKUP(FraudData[[#This Row],[device_trust_score]],DeviceRules[Device Min],DeviceRules[Risk Points],,-1)</f>
        <v>3</v>
      </c>
      <c r="P5491">
        <f>_xlfn.XLOOKUP(FraudData[[#This Row],[velocity_last_24h]],VelocityRules[Velocity Min],VelocityRules[Risk Points],,-1)</f>
        <v>0</v>
      </c>
      <c r="Q5491">
        <f>_xlfn.XLOOKUP(FraudData[[#This Row],[merchant_category]],MerchantRules[Merchant Category],MerchantRules[Risk Points],0)</f>
        <v>1</v>
      </c>
      <c r="R5491">
        <f>SUM(FraudData[[#This Row],[Amount Risk]:[Merchant Risk]])</f>
        <v>5</v>
      </c>
      <c r="S5491" t="str" cm="1">
        <f t="array" ref="S5491">_xlfn.IFS(FraudData[[#This Row],[Fraud Risk Score]]&gt;=8,"High Risk",FraudData[[#This Row],[Fraud Risk Score]]&gt;=6,"Medium Risk",TRUE,"Low Risk")</f>
        <v>Low Risk</v>
      </c>
    </row>
    <row r="5492" spans="1:19">
      <c r="A5492">
        <v>5491</v>
      </c>
      <c r="B5492">
        <v>30.61</v>
      </c>
      <c r="C5492">
        <v>3</v>
      </c>
      <c r="D5492" t="s">
        <v>46</v>
      </c>
      <c r="E5492">
        <v>0</v>
      </c>
      <c r="F5492">
        <v>0</v>
      </c>
      <c r="G5492">
        <v>47</v>
      </c>
      <c r="H5492">
        <v>2</v>
      </c>
      <c r="I5492">
        <v>36</v>
      </c>
      <c r="J5492">
        <v>0</v>
      </c>
      <c r="K5492">
        <f>_xlfn.XLOOKUP(FraudData[[#This Row],[amount]],AmountRules[Amount Min],AmountRules[Risk Points],,-1)</f>
        <v>0</v>
      </c>
      <c r="L5492">
        <f>_xlfn.XLOOKUP(FraudData[[#This Row],[transaction_hour]],TimeRules[Hour Min],TimeRules[Risk Points],,-1)</f>
        <v>3</v>
      </c>
      <c r="M5492">
        <f>_xlfn.XLOOKUP(FraudData[[#This Row],[foreign_transaction]],ForeignRules[Foreign Transaction],ForeignRules[Risk Points],0)</f>
        <v>0</v>
      </c>
      <c r="N5492">
        <f>_xlfn.XLOOKUP(FraudData[[#This Row],[location_mismatch]],Table10[Location Mismatch],Table10[Risk Points],0)</f>
        <v>0</v>
      </c>
      <c r="O5492">
        <f>_xlfn.XLOOKUP(FraudData[[#This Row],[device_trust_score]],DeviceRules[Device Min],DeviceRules[Risk Points],,-1)</f>
        <v>2</v>
      </c>
      <c r="P5492">
        <f>_xlfn.XLOOKUP(FraudData[[#This Row],[velocity_last_24h]],VelocityRules[Velocity Min],VelocityRules[Risk Points],,-1)</f>
        <v>0</v>
      </c>
      <c r="Q5492">
        <f>_xlfn.XLOOKUP(FraudData[[#This Row],[merchant_category]],MerchantRules[Merchant Category],MerchantRules[Risk Points],0)</f>
        <v>0</v>
      </c>
      <c r="R5492">
        <f>SUM(FraudData[[#This Row],[Amount Risk]:[Merchant Risk]])</f>
        <v>5</v>
      </c>
      <c r="S5492" t="str" cm="1">
        <f t="array" ref="S5492">_xlfn.IFS(FraudData[[#This Row],[Fraud Risk Score]]&gt;=8,"High Risk",FraudData[[#This Row],[Fraud Risk Score]]&gt;=6,"Medium Risk",TRUE,"Low Risk")</f>
        <v>Low Risk</v>
      </c>
    </row>
    <row r="5493" spans="1:19">
      <c r="A5493">
        <v>5492</v>
      </c>
      <c r="B5493">
        <v>250.83</v>
      </c>
      <c r="C5493">
        <v>19</v>
      </c>
      <c r="D5493" t="s">
        <v>50</v>
      </c>
      <c r="E5493">
        <v>0</v>
      </c>
      <c r="F5493">
        <v>0</v>
      </c>
      <c r="G5493">
        <v>35</v>
      </c>
      <c r="H5493">
        <v>1</v>
      </c>
      <c r="I5493">
        <v>42</v>
      </c>
      <c r="J5493">
        <v>0</v>
      </c>
      <c r="K5493">
        <f>_xlfn.XLOOKUP(FraudData[[#This Row],[amount]],AmountRules[Amount Min],AmountRules[Risk Points],,-1)</f>
        <v>0</v>
      </c>
      <c r="L5493">
        <f>_xlfn.XLOOKUP(FraudData[[#This Row],[transaction_hour]],TimeRules[Hour Min],TimeRules[Risk Points],,-1)</f>
        <v>0</v>
      </c>
      <c r="M5493">
        <f>_xlfn.XLOOKUP(FraudData[[#This Row],[foreign_transaction]],ForeignRules[Foreign Transaction],ForeignRules[Risk Points],0)</f>
        <v>0</v>
      </c>
      <c r="N5493">
        <f>_xlfn.XLOOKUP(FraudData[[#This Row],[location_mismatch]],Table10[Location Mismatch],Table10[Risk Points],0)</f>
        <v>0</v>
      </c>
      <c r="O5493">
        <f>_xlfn.XLOOKUP(FraudData[[#This Row],[device_trust_score]],DeviceRules[Device Min],DeviceRules[Risk Points],,-1)</f>
        <v>2</v>
      </c>
      <c r="P5493">
        <f>_xlfn.XLOOKUP(FraudData[[#This Row],[velocity_last_24h]],VelocityRules[Velocity Min],VelocityRules[Risk Points],,-1)</f>
        <v>0</v>
      </c>
      <c r="Q5493">
        <f>_xlfn.XLOOKUP(FraudData[[#This Row],[merchant_category]],MerchantRules[Merchant Category],MerchantRules[Risk Points],0)</f>
        <v>0</v>
      </c>
      <c r="R5493">
        <f>SUM(FraudData[[#This Row],[Amount Risk]:[Merchant Risk]])</f>
        <v>2</v>
      </c>
      <c r="S5493" t="str" cm="1">
        <f t="array" ref="S5493">_xlfn.IFS(FraudData[[#This Row],[Fraud Risk Score]]&gt;=8,"High Risk",FraudData[[#This Row],[Fraud Risk Score]]&gt;=6,"Medium Risk",TRUE,"Low Risk")</f>
        <v>Low Risk</v>
      </c>
    </row>
    <row r="5494" spans="1:19">
      <c r="A5494">
        <v>5493</v>
      </c>
      <c r="B5494">
        <v>151.19</v>
      </c>
      <c r="C5494">
        <v>15</v>
      </c>
      <c r="D5494" t="s">
        <v>49</v>
      </c>
      <c r="E5494">
        <v>1</v>
      </c>
      <c r="F5494">
        <v>0</v>
      </c>
      <c r="G5494">
        <v>97</v>
      </c>
      <c r="H5494">
        <v>5</v>
      </c>
      <c r="I5494">
        <v>29</v>
      </c>
      <c r="J5494">
        <v>0</v>
      </c>
      <c r="K5494">
        <f>_xlfn.XLOOKUP(FraudData[[#This Row],[amount]],AmountRules[Amount Min],AmountRules[Risk Points],,-1)</f>
        <v>0</v>
      </c>
      <c r="L5494">
        <f>_xlfn.XLOOKUP(FraudData[[#This Row],[transaction_hour]],TimeRules[Hour Min],TimeRules[Risk Points],,-1)</f>
        <v>0</v>
      </c>
      <c r="M5494">
        <f>_xlfn.XLOOKUP(FraudData[[#This Row],[foreign_transaction]],ForeignRules[Foreign Transaction],ForeignRules[Risk Points],0)</f>
        <v>3</v>
      </c>
      <c r="N5494">
        <f>_xlfn.XLOOKUP(FraudData[[#This Row],[location_mismatch]],Table10[Location Mismatch],Table10[Risk Points],0)</f>
        <v>0</v>
      </c>
      <c r="O5494">
        <f>_xlfn.XLOOKUP(FraudData[[#This Row],[device_trust_score]],DeviceRules[Device Min],DeviceRules[Risk Points],,-1)</f>
        <v>0</v>
      </c>
      <c r="P5494">
        <f>_xlfn.XLOOKUP(FraudData[[#This Row],[velocity_last_24h]],VelocityRules[Velocity Min],VelocityRules[Risk Points],,-1)</f>
        <v>3</v>
      </c>
      <c r="Q5494">
        <f>_xlfn.XLOOKUP(FraudData[[#This Row],[merchant_category]],MerchantRules[Merchant Category],MerchantRules[Risk Points],0)</f>
        <v>1</v>
      </c>
      <c r="R5494">
        <f>SUM(FraudData[[#This Row],[Amount Risk]:[Merchant Risk]])</f>
        <v>7</v>
      </c>
      <c r="S5494" t="str" cm="1">
        <f t="array" ref="S5494">_xlfn.IFS(FraudData[[#This Row],[Fraud Risk Score]]&gt;=8,"High Risk",FraudData[[#This Row],[Fraud Risk Score]]&gt;=6,"Medium Risk",TRUE,"Low Risk")</f>
        <v>Medium Risk</v>
      </c>
    </row>
    <row r="5495" spans="1:19">
      <c r="A5495">
        <v>5494</v>
      </c>
      <c r="B5495">
        <v>57.8</v>
      </c>
      <c r="C5495">
        <v>9</v>
      </c>
      <c r="D5495" t="s">
        <v>48</v>
      </c>
      <c r="E5495">
        <v>0</v>
      </c>
      <c r="F5495">
        <v>0</v>
      </c>
      <c r="G5495">
        <v>26</v>
      </c>
      <c r="H5495">
        <v>1</v>
      </c>
      <c r="I5495">
        <v>26</v>
      </c>
      <c r="J5495">
        <v>0</v>
      </c>
      <c r="K5495">
        <f>_xlfn.XLOOKUP(FraudData[[#This Row],[amount]],AmountRules[Amount Min],AmountRules[Risk Points],,-1)</f>
        <v>0</v>
      </c>
      <c r="L5495">
        <f>_xlfn.XLOOKUP(FraudData[[#This Row],[transaction_hour]],TimeRules[Hour Min],TimeRules[Risk Points],,-1)</f>
        <v>0</v>
      </c>
      <c r="M5495">
        <f>_xlfn.XLOOKUP(FraudData[[#This Row],[foreign_transaction]],ForeignRules[Foreign Transaction],ForeignRules[Risk Points],0)</f>
        <v>0</v>
      </c>
      <c r="N5495">
        <f>_xlfn.XLOOKUP(FraudData[[#This Row],[location_mismatch]],Table10[Location Mismatch],Table10[Risk Points],0)</f>
        <v>0</v>
      </c>
      <c r="O5495">
        <f>_xlfn.XLOOKUP(FraudData[[#This Row],[device_trust_score]],DeviceRules[Device Min],DeviceRules[Risk Points],,-1)</f>
        <v>3</v>
      </c>
      <c r="P5495">
        <f>_xlfn.XLOOKUP(FraudData[[#This Row],[velocity_last_24h]],VelocityRules[Velocity Min],VelocityRules[Risk Points],,-1)</f>
        <v>0</v>
      </c>
      <c r="Q5495">
        <f>_xlfn.XLOOKUP(FraudData[[#This Row],[merchant_category]],MerchantRules[Merchant Category],MerchantRules[Risk Points],0)</f>
        <v>0</v>
      </c>
      <c r="R5495">
        <f>SUM(FraudData[[#This Row],[Amount Risk]:[Merchant Risk]])</f>
        <v>3</v>
      </c>
      <c r="S5495" t="str" cm="1">
        <f t="array" ref="S5495">_xlfn.IFS(FraudData[[#This Row],[Fraud Risk Score]]&gt;=8,"High Risk",FraudData[[#This Row],[Fraud Risk Score]]&gt;=6,"Medium Risk",TRUE,"Low Risk")</f>
        <v>Low Risk</v>
      </c>
    </row>
    <row r="5496" spans="1:19">
      <c r="A5496">
        <v>5495</v>
      </c>
      <c r="B5496">
        <v>115.79</v>
      </c>
      <c r="C5496">
        <v>10</v>
      </c>
      <c r="D5496" t="s">
        <v>46</v>
      </c>
      <c r="E5496">
        <v>0</v>
      </c>
      <c r="F5496">
        <v>0</v>
      </c>
      <c r="G5496">
        <v>37</v>
      </c>
      <c r="H5496">
        <v>5</v>
      </c>
      <c r="I5496">
        <v>18</v>
      </c>
      <c r="J5496">
        <v>0</v>
      </c>
      <c r="K5496">
        <f>_xlfn.XLOOKUP(FraudData[[#This Row],[amount]],AmountRules[Amount Min],AmountRules[Risk Points],,-1)</f>
        <v>0</v>
      </c>
      <c r="L5496">
        <f>_xlfn.XLOOKUP(FraudData[[#This Row],[transaction_hour]],TimeRules[Hour Min],TimeRules[Risk Points],,-1)</f>
        <v>0</v>
      </c>
      <c r="M5496">
        <f>_xlfn.XLOOKUP(FraudData[[#This Row],[foreign_transaction]],ForeignRules[Foreign Transaction],ForeignRules[Risk Points],0)</f>
        <v>0</v>
      </c>
      <c r="N5496">
        <f>_xlfn.XLOOKUP(FraudData[[#This Row],[location_mismatch]],Table10[Location Mismatch],Table10[Risk Points],0)</f>
        <v>0</v>
      </c>
      <c r="O5496">
        <f>_xlfn.XLOOKUP(FraudData[[#This Row],[device_trust_score]],DeviceRules[Device Min],DeviceRules[Risk Points],,-1)</f>
        <v>2</v>
      </c>
      <c r="P5496">
        <f>_xlfn.XLOOKUP(FraudData[[#This Row],[velocity_last_24h]],VelocityRules[Velocity Min],VelocityRules[Risk Points],,-1)</f>
        <v>3</v>
      </c>
      <c r="Q5496">
        <f>_xlfn.XLOOKUP(FraudData[[#This Row],[merchant_category]],MerchantRules[Merchant Category],MerchantRules[Risk Points],0)</f>
        <v>0</v>
      </c>
      <c r="R5496">
        <f>SUM(FraudData[[#This Row],[Amount Risk]:[Merchant Risk]])</f>
        <v>5</v>
      </c>
      <c r="S5496" t="str" cm="1">
        <f t="array" ref="S5496">_xlfn.IFS(FraudData[[#This Row],[Fraud Risk Score]]&gt;=8,"High Risk",FraudData[[#This Row],[Fraud Risk Score]]&gt;=6,"Medium Risk",TRUE,"Low Risk")</f>
        <v>Low Risk</v>
      </c>
    </row>
    <row r="5497" spans="1:19">
      <c r="A5497">
        <v>5496</v>
      </c>
      <c r="B5497">
        <v>73.099999999999994</v>
      </c>
      <c r="C5497">
        <v>4</v>
      </c>
      <c r="D5497" t="s">
        <v>49</v>
      </c>
      <c r="E5497">
        <v>0</v>
      </c>
      <c r="F5497">
        <v>0</v>
      </c>
      <c r="G5497">
        <v>69</v>
      </c>
      <c r="H5497">
        <v>2</v>
      </c>
      <c r="I5497">
        <v>69</v>
      </c>
      <c r="J5497">
        <v>0</v>
      </c>
      <c r="K5497">
        <f>_xlfn.XLOOKUP(FraudData[[#This Row],[amount]],AmountRules[Amount Min],AmountRules[Risk Points],,-1)</f>
        <v>0</v>
      </c>
      <c r="L5497">
        <f>_xlfn.XLOOKUP(FraudData[[#This Row],[transaction_hour]],TimeRules[Hour Min],TimeRules[Risk Points],,-1)</f>
        <v>0</v>
      </c>
      <c r="M5497">
        <f>_xlfn.XLOOKUP(FraudData[[#This Row],[foreign_transaction]],ForeignRules[Foreign Transaction],ForeignRules[Risk Points],0)</f>
        <v>0</v>
      </c>
      <c r="N5497">
        <f>_xlfn.XLOOKUP(FraudData[[#This Row],[location_mismatch]],Table10[Location Mismatch],Table10[Risk Points],0)</f>
        <v>0</v>
      </c>
      <c r="O5497">
        <f>_xlfn.XLOOKUP(FraudData[[#This Row],[device_trust_score]],DeviceRules[Device Min],DeviceRules[Risk Points],,-1)</f>
        <v>1</v>
      </c>
      <c r="P5497">
        <f>_xlfn.XLOOKUP(FraudData[[#This Row],[velocity_last_24h]],VelocityRules[Velocity Min],VelocityRules[Risk Points],,-1)</f>
        <v>0</v>
      </c>
      <c r="Q5497">
        <f>_xlfn.XLOOKUP(FraudData[[#This Row],[merchant_category]],MerchantRules[Merchant Category],MerchantRules[Risk Points],0)</f>
        <v>1</v>
      </c>
      <c r="R5497">
        <f>SUM(FraudData[[#This Row],[Amount Risk]:[Merchant Risk]])</f>
        <v>2</v>
      </c>
      <c r="S5497" t="str" cm="1">
        <f t="array" ref="S5497">_xlfn.IFS(FraudData[[#This Row],[Fraud Risk Score]]&gt;=8,"High Risk",FraudData[[#This Row],[Fraud Risk Score]]&gt;=6,"Medium Risk",TRUE,"Low Risk")</f>
        <v>Low Risk</v>
      </c>
    </row>
    <row r="5498" spans="1:19">
      <c r="A5498">
        <v>5497</v>
      </c>
      <c r="B5498">
        <v>155.86000000000001</v>
      </c>
      <c r="C5498">
        <v>10</v>
      </c>
      <c r="D5498" t="s">
        <v>48</v>
      </c>
      <c r="E5498">
        <v>0</v>
      </c>
      <c r="F5498">
        <v>0</v>
      </c>
      <c r="G5498">
        <v>96</v>
      </c>
      <c r="H5498">
        <v>1</v>
      </c>
      <c r="I5498">
        <v>60</v>
      </c>
      <c r="J5498">
        <v>0</v>
      </c>
      <c r="K5498">
        <f>_xlfn.XLOOKUP(FraudData[[#This Row],[amount]],AmountRules[Amount Min],AmountRules[Risk Points],,-1)</f>
        <v>0</v>
      </c>
      <c r="L5498">
        <f>_xlfn.XLOOKUP(FraudData[[#This Row],[transaction_hour]],TimeRules[Hour Min],TimeRules[Risk Points],,-1)</f>
        <v>0</v>
      </c>
      <c r="M5498">
        <f>_xlfn.XLOOKUP(FraudData[[#This Row],[foreign_transaction]],ForeignRules[Foreign Transaction],ForeignRules[Risk Points],0)</f>
        <v>0</v>
      </c>
      <c r="N5498">
        <f>_xlfn.XLOOKUP(FraudData[[#This Row],[location_mismatch]],Table10[Location Mismatch],Table10[Risk Points],0)</f>
        <v>0</v>
      </c>
      <c r="O5498">
        <f>_xlfn.XLOOKUP(FraudData[[#This Row],[device_trust_score]],DeviceRules[Device Min],DeviceRules[Risk Points],,-1)</f>
        <v>0</v>
      </c>
      <c r="P5498">
        <f>_xlfn.XLOOKUP(FraudData[[#This Row],[velocity_last_24h]],VelocityRules[Velocity Min],VelocityRules[Risk Points],,-1)</f>
        <v>0</v>
      </c>
      <c r="Q5498">
        <f>_xlfn.XLOOKUP(FraudData[[#This Row],[merchant_category]],MerchantRules[Merchant Category],MerchantRules[Risk Points],0)</f>
        <v>0</v>
      </c>
      <c r="R5498">
        <f>SUM(FraudData[[#This Row],[Amount Risk]:[Merchant Risk]])</f>
        <v>0</v>
      </c>
      <c r="S5498" t="str" cm="1">
        <f t="array" ref="S5498">_xlfn.IFS(FraudData[[#This Row],[Fraud Risk Score]]&gt;=8,"High Risk",FraudData[[#This Row],[Fraud Risk Score]]&gt;=6,"Medium Risk",TRUE,"Low Risk")</f>
        <v>Low Risk</v>
      </c>
    </row>
    <row r="5499" spans="1:19">
      <c r="A5499">
        <v>5498</v>
      </c>
      <c r="B5499">
        <v>395.68</v>
      </c>
      <c r="C5499">
        <v>12</v>
      </c>
      <c r="D5499" t="s">
        <v>46</v>
      </c>
      <c r="E5499">
        <v>0</v>
      </c>
      <c r="F5499">
        <v>0</v>
      </c>
      <c r="G5499">
        <v>34</v>
      </c>
      <c r="H5499">
        <v>0</v>
      </c>
      <c r="I5499">
        <v>46</v>
      </c>
      <c r="J5499">
        <v>0</v>
      </c>
      <c r="K5499">
        <f>_xlfn.XLOOKUP(FraudData[[#This Row],[amount]],AmountRules[Amount Min],AmountRules[Risk Points],,-1)</f>
        <v>0</v>
      </c>
      <c r="L5499">
        <f>_xlfn.XLOOKUP(FraudData[[#This Row],[transaction_hour]],TimeRules[Hour Min],TimeRules[Risk Points],,-1)</f>
        <v>0</v>
      </c>
      <c r="M5499">
        <f>_xlfn.XLOOKUP(FraudData[[#This Row],[foreign_transaction]],ForeignRules[Foreign Transaction],ForeignRules[Risk Points],0)</f>
        <v>0</v>
      </c>
      <c r="N5499">
        <f>_xlfn.XLOOKUP(FraudData[[#This Row],[location_mismatch]],Table10[Location Mismatch],Table10[Risk Points],0)</f>
        <v>0</v>
      </c>
      <c r="O5499">
        <f>_xlfn.XLOOKUP(FraudData[[#This Row],[device_trust_score]],DeviceRules[Device Min],DeviceRules[Risk Points],,-1)</f>
        <v>2</v>
      </c>
      <c r="P5499">
        <f>_xlfn.XLOOKUP(FraudData[[#This Row],[velocity_last_24h]],VelocityRules[Velocity Min],VelocityRules[Risk Points],,-1)</f>
        <v>0</v>
      </c>
      <c r="Q5499">
        <f>_xlfn.XLOOKUP(FraudData[[#This Row],[merchant_category]],MerchantRules[Merchant Category],MerchantRules[Risk Points],0)</f>
        <v>0</v>
      </c>
      <c r="R5499">
        <f>SUM(FraudData[[#This Row],[Amount Risk]:[Merchant Risk]])</f>
        <v>2</v>
      </c>
      <c r="S5499" t="str" cm="1">
        <f t="array" ref="S5499">_xlfn.IFS(FraudData[[#This Row],[Fraud Risk Score]]&gt;=8,"High Risk",FraudData[[#This Row],[Fraud Risk Score]]&gt;=6,"Medium Risk",TRUE,"Low Risk")</f>
        <v>Low Risk</v>
      </c>
    </row>
    <row r="5500" spans="1:19">
      <c r="A5500">
        <v>5499</v>
      </c>
      <c r="B5500">
        <v>151.62</v>
      </c>
      <c r="C5500">
        <v>14</v>
      </c>
      <c r="D5500" t="s">
        <v>49</v>
      </c>
      <c r="E5500">
        <v>0</v>
      </c>
      <c r="F5500">
        <v>0</v>
      </c>
      <c r="G5500">
        <v>45</v>
      </c>
      <c r="H5500">
        <v>2</v>
      </c>
      <c r="I5500">
        <v>60</v>
      </c>
      <c r="J5500">
        <v>0</v>
      </c>
      <c r="K5500">
        <f>_xlfn.XLOOKUP(FraudData[[#This Row],[amount]],AmountRules[Amount Min],AmountRules[Risk Points],,-1)</f>
        <v>0</v>
      </c>
      <c r="L5500">
        <f>_xlfn.XLOOKUP(FraudData[[#This Row],[transaction_hour]],TimeRules[Hour Min],TimeRules[Risk Points],,-1)</f>
        <v>0</v>
      </c>
      <c r="M5500">
        <f>_xlfn.XLOOKUP(FraudData[[#This Row],[foreign_transaction]],ForeignRules[Foreign Transaction],ForeignRules[Risk Points],0)</f>
        <v>0</v>
      </c>
      <c r="N5500">
        <f>_xlfn.XLOOKUP(FraudData[[#This Row],[location_mismatch]],Table10[Location Mismatch],Table10[Risk Points],0)</f>
        <v>0</v>
      </c>
      <c r="O5500">
        <f>_xlfn.XLOOKUP(FraudData[[#This Row],[device_trust_score]],DeviceRules[Device Min],DeviceRules[Risk Points],,-1)</f>
        <v>2</v>
      </c>
      <c r="P5500">
        <f>_xlfn.XLOOKUP(FraudData[[#This Row],[velocity_last_24h]],VelocityRules[Velocity Min],VelocityRules[Risk Points],,-1)</f>
        <v>0</v>
      </c>
      <c r="Q5500">
        <f>_xlfn.XLOOKUP(FraudData[[#This Row],[merchant_category]],MerchantRules[Merchant Category],MerchantRules[Risk Points],0)</f>
        <v>1</v>
      </c>
      <c r="R5500">
        <f>SUM(FraudData[[#This Row],[Amount Risk]:[Merchant Risk]])</f>
        <v>3</v>
      </c>
      <c r="S5500" t="str" cm="1">
        <f t="array" ref="S5500">_xlfn.IFS(FraudData[[#This Row],[Fraud Risk Score]]&gt;=8,"High Risk",FraudData[[#This Row],[Fraud Risk Score]]&gt;=6,"Medium Risk",TRUE,"Low Risk")</f>
        <v>Low Risk</v>
      </c>
    </row>
    <row r="5501" spans="1:19">
      <c r="A5501">
        <v>5500</v>
      </c>
      <c r="B5501">
        <v>179.81</v>
      </c>
      <c r="C5501">
        <v>5</v>
      </c>
      <c r="D5501" t="s">
        <v>48</v>
      </c>
      <c r="E5501">
        <v>0</v>
      </c>
      <c r="F5501">
        <v>0</v>
      </c>
      <c r="G5501">
        <v>25</v>
      </c>
      <c r="H5501">
        <v>0</v>
      </c>
      <c r="I5501">
        <v>36</v>
      </c>
      <c r="J5501">
        <v>0</v>
      </c>
      <c r="K5501">
        <f>_xlfn.XLOOKUP(FraudData[[#This Row],[amount]],AmountRules[Amount Min],AmountRules[Risk Points],,-1)</f>
        <v>0</v>
      </c>
      <c r="L5501">
        <f>_xlfn.XLOOKUP(FraudData[[#This Row],[transaction_hour]],TimeRules[Hour Min],TimeRules[Risk Points],,-1)</f>
        <v>0</v>
      </c>
      <c r="M5501">
        <f>_xlfn.XLOOKUP(FraudData[[#This Row],[foreign_transaction]],ForeignRules[Foreign Transaction],ForeignRules[Risk Points],0)</f>
        <v>0</v>
      </c>
      <c r="N5501">
        <f>_xlfn.XLOOKUP(FraudData[[#This Row],[location_mismatch]],Table10[Location Mismatch],Table10[Risk Points],0)</f>
        <v>0</v>
      </c>
      <c r="O5501">
        <f>_xlfn.XLOOKUP(FraudData[[#This Row],[device_trust_score]],DeviceRules[Device Min],DeviceRules[Risk Points],,-1)</f>
        <v>3</v>
      </c>
      <c r="P5501">
        <f>_xlfn.XLOOKUP(FraudData[[#This Row],[velocity_last_24h]],VelocityRules[Velocity Min],VelocityRules[Risk Points],,-1)</f>
        <v>0</v>
      </c>
      <c r="Q5501">
        <f>_xlfn.XLOOKUP(FraudData[[#This Row],[merchant_category]],MerchantRules[Merchant Category],MerchantRules[Risk Points],0)</f>
        <v>0</v>
      </c>
      <c r="R5501">
        <f>SUM(FraudData[[#This Row],[Amount Risk]:[Merchant Risk]])</f>
        <v>3</v>
      </c>
      <c r="S5501" t="str" cm="1">
        <f t="array" ref="S5501">_xlfn.IFS(FraudData[[#This Row],[Fraud Risk Score]]&gt;=8,"High Risk",FraudData[[#This Row],[Fraud Risk Score]]&gt;=6,"Medium Risk",TRUE,"Low Risk")</f>
        <v>Low Risk</v>
      </c>
    </row>
    <row r="5502" spans="1:19">
      <c r="A5502">
        <v>5501</v>
      </c>
      <c r="B5502">
        <v>131.65</v>
      </c>
      <c r="C5502">
        <v>15</v>
      </c>
      <c r="D5502" t="s">
        <v>50</v>
      </c>
      <c r="E5502">
        <v>0</v>
      </c>
      <c r="F5502">
        <v>0</v>
      </c>
      <c r="G5502">
        <v>40</v>
      </c>
      <c r="H5502">
        <v>4</v>
      </c>
      <c r="I5502">
        <v>32</v>
      </c>
      <c r="J5502">
        <v>0</v>
      </c>
      <c r="K5502">
        <f>_xlfn.XLOOKUP(FraudData[[#This Row],[amount]],AmountRules[Amount Min],AmountRules[Risk Points],,-1)</f>
        <v>0</v>
      </c>
      <c r="L5502">
        <f>_xlfn.XLOOKUP(FraudData[[#This Row],[transaction_hour]],TimeRules[Hour Min],TimeRules[Risk Points],,-1)</f>
        <v>0</v>
      </c>
      <c r="M5502">
        <f>_xlfn.XLOOKUP(FraudData[[#This Row],[foreign_transaction]],ForeignRules[Foreign Transaction],ForeignRules[Risk Points],0)</f>
        <v>0</v>
      </c>
      <c r="N5502">
        <f>_xlfn.XLOOKUP(FraudData[[#This Row],[location_mismatch]],Table10[Location Mismatch],Table10[Risk Points],0)</f>
        <v>0</v>
      </c>
      <c r="O5502">
        <f>_xlfn.XLOOKUP(FraudData[[#This Row],[device_trust_score]],DeviceRules[Device Min],DeviceRules[Risk Points],,-1)</f>
        <v>2</v>
      </c>
      <c r="P5502">
        <f>_xlfn.XLOOKUP(FraudData[[#This Row],[velocity_last_24h]],VelocityRules[Velocity Min],VelocityRules[Risk Points],,-1)</f>
        <v>0</v>
      </c>
      <c r="Q5502">
        <f>_xlfn.XLOOKUP(FraudData[[#This Row],[merchant_category]],MerchantRules[Merchant Category],MerchantRules[Risk Points],0)</f>
        <v>0</v>
      </c>
      <c r="R5502">
        <f>SUM(FraudData[[#This Row],[Amount Risk]:[Merchant Risk]])</f>
        <v>2</v>
      </c>
      <c r="S5502" t="str" cm="1">
        <f t="array" ref="S5502">_xlfn.IFS(FraudData[[#This Row],[Fraud Risk Score]]&gt;=8,"High Risk",FraudData[[#This Row],[Fraud Risk Score]]&gt;=6,"Medium Risk",TRUE,"Low Risk")</f>
        <v>Low Risk</v>
      </c>
    </row>
    <row r="5503" spans="1:19">
      <c r="A5503">
        <v>5502</v>
      </c>
      <c r="B5503">
        <v>9.4499999999999993</v>
      </c>
      <c r="C5503">
        <v>14</v>
      </c>
      <c r="D5503" t="s">
        <v>46</v>
      </c>
      <c r="E5503">
        <v>0</v>
      </c>
      <c r="F5503">
        <v>0</v>
      </c>
      <c r="G5503">
        <v>67</v>
      </c>
      <c r="H5503">
        <v>4</v>
      </c>
      <c r="I5503">
        <v>53</v>
      </c>
      <c r="J5503">
        <v>0</v>
      </c>
      <c r="K5503">
        <f>_xlfn.XLOOKUP(FraudData[[#This Row],[amount]],AmountRules[Amount Min],AmountRules[Risk Points],,-1)</f>
        <v>0</v>
      </c>
      <c r="L5503">
        <f>_xlfn.XLOOKUP(FraudData[[#This Row],[transaction_hour]],TimeRules[Hour Min],TimeRules[Risk Points],,-1)</f>
        <v>0</v>
      </c>
      <c r="M5503">
        <f>_xlfn.XLOOKUP(FraudData[[#This Row],[foreign_transaction]],ForeignRules[Foreign Transaction],ForeignRules[Risk Points],0)</f>
        <v>0</v>
      </c>
      <c r="N5503">
        <f>_xlfn.XLOOKUP(FraudData[[#This Row],[location_mismatch]],Table10[Location Mismatch],Table10[Risk Points],0)</f>
        <v>0</v>
      </c>
      <c r="O5503">
        <f>_xlfn.XLOOKUP(FraudData[[#This Row],[device_trust_score]],DeviceRules[Device Min],DeviceRules[Risk Points],,-1)</f>
        <v>1</v>
      </c>
      <c r="P5503">
        <f>_xlfn.XLOOKUP(FraudData[[#This Row],[velocity_last_24h]],VelocityRules[Velocity Min],VelocityRules[Risk Points],,-1)</f>
        <v>0</v>
      </c>
      <c r="Q5503">
        <f>_xlfn.XLOOKUP(FraudData[[#This Row],[merchant_category]],MerchantRules[Merchant Category],MerchantRules[Risk Points],0)</f>
        <v>0</v>
      </c>
      <c r="R5503">
        <f>SUM(FraudData[[#This Row],[Amount Risk]:[Merchant Risk]])</f>
        <v>1</v>
      </c>
      <c r="S5503" t="str" cm="1">
        <f t="array" ref="S5503">_xlfn.IFS(FraudData[[#This Row],[Fraud Risk Score]]&gt;=8,"High Risk",FraudData[[#This Row],[Fraud Risk Score]]&gt;=6,"Medium Risk",TRUE,"Low Risk")</f>
        <v>Low Risk</v>
      </c>
    </row>
    <row r="5504" spans="1:19">
      <c r="A5504">
        <v>5503</v>
      </c>
      <c r="B5504">
        <v>47.72</v>
      </c>
      <c r="C5504">
        <v>10</v>
      </c>
      <c r="D5504" t="s">
        <v>49</v>
      </c>
      <c r="E5504">
        <v>0</v>
      </c>
      <c r="F5504">
        <v>0</v>
      </c>
      <c r="G5504">
        <v>30</v>
      </c>
      <c r="H5504">
        <v>1</v>
      </c>
      <c r="I5504">
        <v>35</v>
      </c>
      <c r="J5504">
        <v>0</v>
      </c>
      <c r="K5504">
        <f>_xlfn.XLOOKUP(FraudData[[#This Row],[amount]],AmountRules[Amount Min],AmountRules[Risk Points],,-1)</f>
        <v>0</v>
      </c>
      <c r="L5504">
        <f>_xlfn.XLOOKUP(FraudData[[#This Row],[transaction_hour]],TimeRules[Hour Min],TimeRules[Risk Points],,-1)</f>
        <v>0</v>
      </c>
      <c r="M5504">
        <f>_xlfn.XLOOKUP(FraudData[[#This Row],[foreign_transaction]],ForeignRules[Foreign Transaction],ForeignRules[Risk Points],0)</f>
        <v>0</v>
      </c>
      <c r="N5504">
        <f>_xlfn.XLOOKUP(FraudData[[#This Row],[location_mismatch]],Table10[Location Mismatch],Table10[Risk Points],0)</f>
        <v>0</v>
      </c>
      <c r="O5504">
        <f>_xlfn.XLOOKUP(FraudData[[#This Row],[device_trust_score]],DeviceRules[Device Min],DeviceRules[Risk Points],,-1)</f>
        <v>2</v>
      </c>
      <c r="P5504">
        <f>_xlfn.XLOOKUP(FraudData[[#This Row],[velocity_last_24h]],VelocityRules[Velocity Min],VelocityRules[Risk Points],,-1)</f>
        <v>0</v>
      </c>
      <c r="Q5504">
        <f>_xlfn.XLOOKUP(FraudData[[#This Row],[merchant_category]],MerchantRules[Merchant Category],MerchantRules[Risk Points],0)</f>
        <v>1</v>
      </c>
      <c r="R5504">
        <f>SUM(FraudData[[#This Row],[Amount Risk]:[Merchant Risk]])</f>
        <v>3</v>
      </c>
      <c r="S5504" t="str" cm="1">
        <f t="array" ref="S5504">_xlfn.IFS(FraudData[[#This Row],[Fraud Risk Score]]&gt;=8,"High Risk",FraudData[[#This Row],[Fraud Risk Score]]&gt;=6,"Medium Risk",TRUE,"Low Risk")</f>
        <v>Low Risk</v>
      </c>
    </row>
    <row r="5505" spans="1:19">
      <c r="A5505">
        <v>5504</v>
      </c>
      <c r="B5505">
        <v>121.91</v>
      </c>
      <c r="C5505">
        <v>19</v>
      </c>
      <c r="D5505" t="s">
        <v>48</v>
      </c>
      <c r="E5505">
        <v>0</v>
      </c>
      <c r="F5505">
        <v>0</v>
      </c>
      <c r="G5505">
        <v>35</v>
      </c>
      <c r="H5505">
        <v>0</v>
      </c>
      <c r="I5505">
        <v>39</v>
      </c>
      <c r="J5505">
        <v>0</v>
      </c>
      <c r="K5505">
        <f>_xlfn.XLOOKUP(FraudData[[#This Row],[amount]],AmountRules[Amount Min],AmountRules[Risk Points],,-1)</f>
        <v>0</v>
      </c>
      <c r="L5505">
        <f>_xlfn.XLOOKUP(FraudData[[#This Row],[transaction_hour]],TimeRules[Hour Min],TimeRules[Risk Points],,-1)</f>
        <v>0</v>
      </c>
      <c r="M5505">
        <f>_xlfn.XLOOKUP(FraudData[[#This Row],[foreign_transaction]],ForeignRules[Foreign Transaction],ForeignRules[Risk Points],0)</f>
        <v>0</v>
      </c>
      <c r="N5505">
        <f>_xlfn.XLOOKUP(FraudData[[#This Row],[location_mismatch]],Table10[Location Mismatch],Table10[Risk Points],0)</f>
        <v>0</v>
      </c>
      <c r="O5505">
        <f>_xlfn.XLOOKUP(FraudData[[#This Row],[device_trust_score]],DeviceRules[Device Min],DeviceRules[Risk Points],,-1)</f>
        <v>2</v>
      </c>
      <c r="P5505">
        <f>_xlfn.XLOOKUP(FraudData[[#This Row],[velocity_last_24h]],VelocityRules[Velocity Min],VelocityRules[Risk Points],,-1)</f>
        <v>0</v>
      </c>
      <c r="Q5505">
        <f>_xlfn.XLOOKUP(FraudData[[#This Row],[merchant_category]],MerchantRules[Merchant Category],MerchantRules[Risk Points],0)</f>
        <v>0</v>
      </c>
      <c r="R5505">
        <f>SUM(FraudData[[#This Row],[Amount Risk]:[Merchant Risk]])</f>
        <v>2</v>
      </c>
      <c r="S5505" t="str" cm="1">
        <f t="array" ref="S5505">_xlfn.IFS(FraudData[[#This Row],[Fraud Risk Score]]&gt;=8,"High Risk",FraudData[[#This Row],[Fraud Risk Score]]&gt;=6,"Medium Risk",TRUE,"Low Risk")</f>
        <v>Low Risk</v>
      </c>
    </row>
    <row r="5506" spans="1:19">
      <c r="A5506">
        <v>5505</v>
      </c>
      <c r="B5506">
        <v>66.849999999999994</v>
      </c>
      <c r="C5506">
        <v>1</v>
      </c>
      <c r="D5506" t="s">
        <v>50</v>
      </c>
      <c r="E5506">
        <v>0</v>
      </c>
      <c r="F5506">
        <v>0</v>
      </c>
      <c r="G5506">
        <v>90</v>
      </c>
      <c r="H5506">
        <v>4</v>
      </c>
      <c r="I5506">
        <v>39</v>
      </c>
      <c r="J5506">
        <v>0</v>
      </c>
      <c r="K5506">
        <f>_xlfn.XLOOKUP(FraudData[[#This Row],[amount]],AmountRules[Amount Min],AmountRules[Risk Points],,-1)</f>
        <v>0</v>
      </c>
      <c r="L5506">
        <f>_xlfn.XLOOKUP(FraudData[[#This Row],[transaction_hour]],TimeRules[Hour Min],TimeRules[Risk Points],,-1)</f>
        <v>3</v>
      </c>
      <c r="M5506">
        <f>_xlfn.XLOOKUP(FraudData[[#This Row],[foreign_transaction]],ForeignRules[Foreign Transaction],ForeignRules[Risk Points],0)</f>
        <v>0</v>
      </c>
      <c r="N5506">
        <f>_xlfn.XLOOKUP(FraudData[[#This Row],[location_mismatch]],Table10[Location Mismatch],Table10[Risk Points],0)</f>
        <v>0</v>
      </c>
      <c r="O5506">
        <f>_xlfn.XLOOKUP(FraudData[[#This Row],[device_trust_score]],DeviceRules[Device Min],DeviceRules[Risk Points],,-1)</f>
        <v>0</v>
      </c>
      <c r="P5506">
        <f>_xlfn.XLOOKUP(FraudData[[#This Row],[velocity_last_24h]],VelocityRules[Velocity Min],VelocityRules[Risk Points],,-1)</f>
        <v>0</v>
      </c>
      <c r="Q5506">
        <f>_xlfn.XLOOKUP(FraudData[[#This Row],[merchant_category]],MerchantRules[Merchant Category],MerchantRules[Risk Points],0)</f>
        <v>0</v>
      </c>
      <c r="R5506">
        <f>SUM(FraudData[[#This Row],[Amount Risk]:[Merchant Risk]])</f>
        <v>3</v>
      </c>
      <c r="S5506" t="str" cm="1">
        <f t="array" ref="S5506">_xlfn.IFS(FraudData[[#This Row],[Fraud Risk Score]]&gt;=8,"High Risk",FraudData[[#This Row],[Fraud Risk Score]]&gt;=6,"Medium Risk",TRUE,"Low Risk")</f>
        <v>Low Risk</v>
      </c>
    </row>
    <row r="5507" spans="1:19">
      <c r="A5507">
        <v>5506</v>
      </c>
      <c r="B5507">
        <v>36.11</v>
      </c>
      <c r="C5507">
        <v>1</v>
      </c>
      <c r="D5507" t="s">
        <v>48</v>
      </c>
      <c r="E5507">
        <v>0</v>
      </c>
      <c r="F5507">
        <v>0</v>
      </c>
      <c r="G5507">
        <v>73</v>
      </c>
      <c r="H5507">
        <v>5</v>
      </c>
      <c r="I5507">
        <v>47</v>
      </c>
      <c r="J5507">
        <v>0</v>
      </c>
      <c r="K5507">
        <f>_xlfn.XLOOKUP(FraudData[[#This Row],[amount]],AmountRules[Amount Min],AmountRules[Risk Points],,-1)</f>
        <v>0</v>
      </c>
      <c r="L5507">
        <f>_xlfn.XLOOKUP(FraudData[[#This Row],[transaction_hour]],TimeRules[Hour Min],TimeRules[Risk Points],,-1)</f>
        <v>3</v>
      </c>
      <c r="M5507">
        <f>_xlfn.XLOOKUP(FraudData[[#This Row],[foreign_transaction]],ForeignRules[Foreign Transaction],ForeignRules[Risk Points],0)</f>
        <v>0</v>
      </c>
      <c r="N5507">
        <f>_xlfn.XLOOKUP(FraudData[[#This Row],[location_mismatch]],Table10[Location Mismatch],Table10[Risk Points],0)</f>
        <v>0</v>
      </c>
      <c r="O5507">
        <f>_xlfn.XLOOKUP(FraudData[[#This Row],[device_trust_score]],DeviceRules[Device Min],DeviceRules[Risk Points],,-1)</f>
        <v>0</v>
      </c>
      <c r="P5507">
        <f>_xlfn.XLOOKUP(FraudData[[#This Row],[velocity_last_24h]],VelocityRules[Velocity Min],VelocityRules[Risk Points],,-1)</f>
        <v>3</v>
      </c>
      <c r="Q5507">
        <f>_xlfn.XLOOKUP(FraudData[[#This Row],[merchant_category]],MerchantRules[Merchant Category],MerchantRules[Risk Points],0)</f>
        <v>0</v>
      </c>
      <c r="R5507">
        <f>SUM(FraudData[[#This Row],[Amount Risk]:[Merchant Risk]])</f>
        <v>6</v>
      </c>
      <c r="S5507" t="str" cm="1">
        <f t="array" ref="S5507">_xlfn.IFS(FraudData[[#This Row],[Fraud Risk Score]]&gt;=8,"High Risk",FraudData[[#This Row],[Fraud Risk Score]]&gt;=6,"Medium Risk",TRUE,"Low Risk")</f>
        <v>Medium Risk</v>
      </c>
    </row>
    <row r="5508" spans="1:19">
      <c r="A5508">
        <v>5507</v>
      </c>
      <c r="B5508">
        <v>126.26</v>
      </c>
      <c r="C5508">
        <v>11</v>
      </c>
      <c r="D5508" t="s">
        <v>50</v>
      </c>
      <c r="E5508">
        <v>0</v>
      </c>
      <c r="F5508">
        <v>0</v>
      </c>
      <c r="G5508">
        <v>44</v>
      </c>
      <c r="H5508">
        <v>2</v>
      </c>
      <c r="I5508">
        <v>24</v>
      </c>
      <c r="J5508">
        <v>0</v>
      </c>
      <c r="K5508">
        <f>_xlfn.XLOOKUP(FraudData[[#This Row],[amount]],AmountRules[Amount Min],AmountRules[Risk Points],,-1)</f>
        <v>0</v>
      </c>
      <c r="L5508">
        <f>_xlfn.XLOOKUP(FraudData[[#This Row],[transaction_hour]],TimeRules[Hour Min],TimeRules[Risk Points],,-1)</f>
        <v>0</v>
      </c>
      <c r="M5508">
        <f>_xlfn.XLOOKUP(FraudData[[#This Row],[foreign_transaction]],ForeignRules[Foreign Transaction],ForeignRules[Risk Points],0)</f>
        <v>0</v>
      </c>
      <c r="N5508">
        <f>_xlfn.XLOOKUP(FraudData[[#This Row],[location_mismatch]],Table10[Location Mismatch],Table10[Risk Points],0)</f>
        <v>0</v>
      </c>
      <c r="O5508">
        <f>_xlfn.XLOOKUP(FraudData[[#This Row],[device_trust_score]],DeviceRules[Device Min],DeviceRules[Risk Points],,-1)</f>
        <v>2</v>
      </c>
      <c r="P5508">
        <f>_xlfn.XLOOKUP(FraudData[[#This Row],[velocity_last_24h]],VelocityRules[Velocity Min],VelocityRules[Risk Points],,-1)</f>
        <v>0</v>
      </c>
      <c r="Q5508">
        <f>_xlfn.XLOOKUP(FraudData[[#This Row],[merchant_category]],MerchantRules[Merchant Category],MerchantRules[Risk Points],0)</f>
        <v>0</v>
      </c>
      <c r="R5508">
        <f>SUM(FraudData[[#This Row],[Amount Risk]:[Merchant Risk]])</f>
        <v>2</v>
      </c>
      <c r="S5508" t="str" cm="1">
        <f t="array" ref="S5508">_xlfn.IFS(FraudData[[#This Row],[Fraud Risk Score]]&gt;=8,"High Risk",FraudData[[#This Row],[Fraud Risk Score]]&gt;=6,"Medium Risk",TRUE,"Low Risk")</f>
        <v>Low Risk</v>
      </c>
    </row>
    <row r="5509" spans="1:19">
      <c r="A5509">
        <v>5508</v>
      </c>
      <c r="B5509">
        <v>70.16</v>
      </c>
      <c r="C5509">
        <v>15</v>
      </c>
      <c r="D5509" t="s">
        <v>49</v>
      </c>
      <c r="E5509">
        <v>0</v>
      </c>
      <c r="F5509">
        <v>0</v>
      </c>
      <c r="G5509">
        <v>45</v>
      </c>
      <c r="H5509">
        <v>3</v>
      </c>
      <c r="I5509">
        <v>65</v>
      </c>
      <c r="J5509">
        <v>0</v>
      </c>
      <c r="K5509">
        <f>_xlfn.XLOOKUP(FraudData[[#This Row],[amount]],AmountRules[Amount Min],AmountRules[Risk Points],,-1)</f>
        <v>0</v>
      </c>
      <c r="L5509">
        <f>_xlfn.XLOOKUP(FraudData[[#This Row],[transaction_hour]],TimeRules[Hour Min],TimeRules[Risk Points],,-1)</f>
        <v>0</v>
      </c>
      <c r="M5509">
        <f>_xlfn.XLOOKUP(FraudData[[#This Row],[foreign_transaction]],ForeignRules[Foreign Transaction],ForeignRules[Risk Points],0)</f>
        <v>0</v>
      </c>
      <c r="N5509">
        <f>_xlfn.XLOOKUP(FraudData[[#This Row],[location_mismatch]],Table10[Location Mismatch],Table10[Risk Points],0)</f>
        <v>0</v>
      </c>
      <c r="O5509">
        <f>_xlfn.XLOOKUP(FraudData[[#This Row],[device_trust_score]],DeviceRules[Device Min],DeviceRules[Risk Points],,-1)</f>
        <v>2</v>
      </c>
      <c r="P5509">
        <f>_xlfn.XLOOKUP(FraudData[[#This Row],[velocity_last_24h]],VelocityRules[Velocity Min],VelocityRules[Risk Points],,-1)</f>
        <v>0</v>
      </c>
      <c r="Q5509">
        <f>_xlfn.XLOOKUP(FraudData[[#This Row],[merchant_category]],MerchantRules[Merchant Category],MerchantRules[Risk Points],0)</f>
        <v>1</v>
      </c>
      <c r="R5509">
        <f>SUM(FraudData[[#This Row],[Amount Risk]:[Merchant Risk]])</f>
        <v>3</v>
      </c>
      <c r="S5509" t="str" cm="1">
        <f t="array" ref="S5509">_xlfn.IFS(FraudData[[#This Row],[Fraud Risk Score]]&gt;=8,"High Risk",FraudData[[#This Row],[Fraud Risk Score]]&gt;=6,"Medium Risk",TRUE,"Low Risk")</f>
        <v>Low Risk</v>
      </c>
    </row>
    <row r="5510" spans="1:19">
      <c r="A5510">
        <v>5509</v>
      </c>
      <c r="B5510">
        <v>53.74</v>
      </c>
      <c r="C5510">
        <v>18</v>
      </c>
      <c r="D5510" t="s">
        <v>48</v>
      </c>
      <c r="E5510">
        <v>0</v>
      </c>
      <c r="F5510">
        <v>0</v>
      </c>
      <c r="G5510">
        <v>60</v>
      </c>
      <c r="H5510">
        <v>3</v>
      </c>
      <c r="I5510">
        <v>23</v>
      </c>
      <c r="J5510">
        <v>0</v>
      </c>
      <c r="K5510">
        <f>_xlfn.XLOOKUP(FraudData[[#This Row],[amount]],AmountRules[Amount Min],AmountRules[Risk Points],,-1)</f>
        <v>0</v>
      </c>
      <c r="L5510">
        <f>_xlfn.XLOOKUP(FraudData[[#This Row],[transaction_hour]],TimeRules[Hour Min],TimeRules[Risk Points],,-1)</f>
        <v>0</v>
      </c>
      <c r="M5510">
        <f>_xlfn.XLOOKUP(FraudData[[#This Row],[foreign_transaction]],ForeignRules[Foreign Transaction],ForeignRules[Risk Points],0)</f>
        <v>0</v>
      </c>
      <c r="N5510">
        <f>_xlfn.XLOOKUP(FraudData[[#This Row],[location_mismatch]],Table10[Location Mismatch],Table10[Risk Points],0)</f>
        <v>0</v>
      </c>
      <c r="O5510">
        <f>_xlfn.XLOOKUP(FraudData[[#This Row],[device_trust_score]],DeviceRules[Device Min],DeviceRules[Risk Points],,-1)</f>
        <v>1</v>
      </c>
      <c r="P5510">
        <f>_xlfn.XLOOKUP(FraudData[[#This Row],[velocity_last_24h]],VelocityRules[Velocity Min],VelocityRules[Risk Points],,-1)</f>
        <v>0</v>
      </c>
      <c r="Q5510">
        <f>_xlfn.XLOOKUP(FraudData[[#This Row],[merchant_category]],MerchantRules[Merchant Category],MerchantRules[Risk Points],0)</f>
        <v>0</v>
      </c>
      <c r="R5510">
        <f>SUM(FraudData[[#This Row],[Amount Risk]:[Merchant Risk]])</f>
        <v>1</v>
      </c>
      <c r="S5510" t="str" cm="1">
        <f t="array" ref="S5510">_xlfn.IFS(FraudData[[#This Row],[Fraud Risk Score]]&gt;=8,"High Risk",FraudData[[#This Row],[Fraud Risk Score]]&gt;=6,"Medium Risk",TRUE,"Low Risk")</f>
        <v>Low Risk</v>
      </c>
    </row>
    <row r="5511" spans="1:19">
      <c r="A5511">
        <v>5510</v>
      </c>
      <c r="B5511">
        <v>112.25</v>
      </c>
      <c r="C5511">
        <v>1</v>
      </c>
      <c r="D5511" t="s">
        <v>48</v>
      </c>
      <c r="E5511">
        <v>0</v>
      </c>
      <c r="F5511">
        <v>0</v>
      </c>
      <c r="G5511">
        <v>62</v>
      </c>
      <c r="H5511">
        <v>4</v>
      </c>
      <c r="I5511">
        <v>30</v>
      </c>
      <c r="J5511">
        <v>0</v>
      </c>
      <c r="K5511">
        <f>_xlfn.XLOOKUP(FraudData[[#This Row],[amount]],AmountRules[Amount Min],AmountRules[Risk Points],,-1)</f>
        <v>0</v>
      </c>
      <c r="L5511">
        <f>_xlfn.XLOOKUP(FraudData[[#This Row],[transaction_hour]],TimeRules[Hour Min],TimeRules[Risk Points],,-1)</f>
        <v>3</v>
      </c>
      <c r="M5511">
        <f>_xlfn.XLOOKUP(FraudData[[#This Row],[foreign_transaction]],ForeignRules[Foreign Transaction],ForeignRules[Risk Points],0)</f>
        <v>0</v>
      </c>
      <c r="N5511">
        <f>_xlfn.XLOOKUP(FraudData[[#This Row],[location_mismatch]],Table10[Location Mismatch],Table10[Risk Points],0)</f>
        <v>0</v>
      </c>
      <c r="O5511">
        <f>_xlfn.XLOOKUP(FraudData[[#This Row],[device_trust_score]],DeviceRules[Device Min],DeviceRules[Risk Points],,-1)</f>
        <v>1</v>
      </c>
      <c r="P5511">
        <f>_xlfn.XLOOKUP(FraudData[[#This Row],[velocity_last_24h]],VelocityRules[Velocity Min],VelocityRules[Risk Points],,-1)</f>
        <v>0</v>
      </c>
      <c r="Q5511">
        <f>_xlfn.XLOOKUP(FraudData[[#This Row],[merchant_category]],MerchantRules[Merchant Category],MerchantRules[Risk Points],0)</f>
        <v>0</v>
      </c>
      <c r="R5511">
        <f>SUM(FraudData[[#This Row],[Amount Risk]:[Merchant Risk]])</f>
        <v>4</v>
      </c>
      <c r="S5511" t="str" cm="1">
        <f t="array" ref="S5511">_xlfn.IFS(FraudData[[#This Row],[Fraud Risk Score]]&gt;=8,"High Risk",FraudData[[#This Row],[Fraud Risk Score]]&gt;=6,"Medium Risk",TRUE,"Low Risk")</f>
        <v>Low Risk</v>
      </c>
    </row>
    <row r="5512" spans="1:19">
      <c r="A5512">
        <v>5511</v>
      </c>
      <c r="B5512">
        <v>25.75</v>
      </c>
      <c r="C5512">
        <v>16</v>
      </c>
      <c r="D5512" t="s">
        <v>47</v>
      </c>
      <c r="E5512">
        <v>0</v>
      </c>
      <c r="F5512">
        <v>0</v>
      </c>
      <c r="G5512">
        <v>80</v>
      </c>
      <c r="H5512">
        <v>3</v>
      </c>
      <c r="I5512">
        <v>69</v>
      </c>
      <c r="J5512">
        <v>0</v>
      </c>
      <c r="K5512">
        <f>_xlfn.XLOOKUP(FraudData[[#This Row],[amount]],AmountRules[Amount Min],AmountRules[Risk Points],,-1)</f>
        <v>0</v>
      </c>
      <c r="L5512">
        <f>_xlfn.XLOOKUP(FraudData[[#This Row],[transaction_hour]],TimeRules[Hour Min],TimeRules[Risk Points],,-1)</f>
        <v>0</v>
      </c>
      <c r="M5512">
        <f>_xlfn.XLOOKUP(FraudData[[#This Row],[foreign_transaction]],ForeignRules[Foreign Transaction],ForeignRules[Risk Points],0)</f>
        <v>0</v>
      </c>
      <c r="N5512">
        <f>_xlfn.XLOOKUP(FraudData[[#This Row],[location_mismatch]],Table10[Location Mismatch],Table10[Risk Points],0)</f>
        <v>0</v>
      </c>
      <c r="O5512">
        <f>_xlfn.XLOOKUP(FraudData[[#This Row],[device_trust_score]],DeviceRules[Device Min],DeviceRules[Risk Points],,-1)</f>
        <v>0</v>
      </c>
      <c r="P5512">
        <f>_xlfn.XLOOKUP(FraudData[[#This Row],[velocity_last_24h]],VelocityRules[Velocity Min],VelocityRules[Risk Points],,-1)</f>
        <v>0</v>
      </c>
      <c r="Q5512">
        <f>_xlfn.XLOOKUP(FraudData[[#This Row],[merchant_category]],MerchantRules[Merchant Category],MerchantRules[Risk Points],0)</f>
        <v>0</v>
      </c>
      <c r="R5512">
        <f>SUM(FraudData[[#This Row],[Amount Risk]:[Merchant Risk]])</f>
        <v>0</v>
      </c>
      <c r="S5512" t="str" cm="1">
        <f t="array" ref="S5512">_xlfn.IFS(FraudData[[#This Row],[Fraud Risk Score]]&gt;=8,"High Risk",FraudData[[#This Row],[Fraud Risk Score]]&gt;=6,"Medium Risk",TRUE,"Low Risk")</f>
        <v>Low Risk</v>
      </c>
    </row>
    <row r="5513" spans="1:19">
      <c r="A5513">
        <v>5512</v>
      </c>
      <c r="B5513">
        <v>472.96</v>
      </c>
      <c r="C5513">
        <v>13</v>
      </c>
      <c r="D5513" t="s">
        <v>46</v>
      </c>
      <c r="E5513">
        <v>0</v>
      </c>
      <c r="F5513">
        <v>0</v>
      </c>
      <c r="G5513">
        <v>35</v>
      </c>
      <c r="H5513">
        <v>3</v>
      </c>
      <c r="I5513">
        <v>31</v>
      </c>
      <c r="J5513">
        <v>0</v>
      </c>
      <c r="K5513">
        <f>_xlfn.XLOOKUP(FraudData[[#This Row],[amount]],AmountRules[Amount Min],AmountRules[Risk Points],,-1)</f>
        <v>0</v>
      </c>
      <c r="L5513">
        <f>_xlfn.XLOOKUP(FraudData[[#This Row],[transaction_hour]],TimeRules[Hour Min],TimeRules[Risk Points],,-1)</f>
        <v>0</v>
      </c>
      <c r="M5513">
        <f>_xlfn.XLOOKUP(FraudData[[#This Row],[foreign_transaction]],ForeignRules[Foreign Transaction],ForeignRules[Risk Points],0)</f>
        <v>0</v>
      </c>
      <c r="N5513">
        <f>_xlfn.XLOOKUP(FraudData[[#This Row],[location_mismatch]],Table10[Location Mismatch],Table10[Risk Points],0)</f>
        <v>0</v>
      </c>
      <c r="O5513">
        <f>_xlfn.XLOOKUP(FraudData[[#This Row],[device_trust_score]],DeviceRules[Device Min],DeviceRules[Risk Points],,-1)</f>
        <v>2</v>
      </c>
      <c r="P5513">
        <f>_xlfn.XLOOKUP(FraudData[[#This Row],[velocity_last_24h]],VelocityRules[Velocity Min],VelocityRules[Risk Points],,-1)</f>
        <v>0</v>
      </c>
      <c r="Q5513">
        <f>_xlfn.XLOOKUP(FraudData[[#This Row],[merchant_category]],MerchantRules[Merchant Category],MerchantRules[Risk Points],0)</f>
        <v>0</v>
      </c>
      <c r="R5513">
        <f>SUM(FraudData[[#This Row],[Amount Risk]:[Merchant Risk]])</f>
        <v>2</v>
      </c>
      <c r="S5513" t="str" cm="1">
        <f t="array" ref="S5513">_xlfn.IFS(FraudData[[#This Row],[Fraud Risk Score]]&gt;=8,"High Risk",FraudData[[#This Row],[Fraud Risk Score]]&gt;=6,"Medium Risk",TRUE,"Low Risk")</f>
        <v>Low Risk</v>
      </c>
    </row>
    <row r="5514" spans="1:19">
      <c r="A5514">
        <v>5513</v>
      </c>
      <c r="B5514">
        <v>364.09</v>
      </c>
      <c r="C5514">
        <v>23</v>
      </c>
      <c r="D5514" t="s">
        <v>48</v>
      </c>
      <c r="E5514">
        <v>0</v>
      </c>
      <c r="F5514">
        <v>0</v>
      </c>
      <c r="G5514">
        <v>42</v>
      </c>
      <c r="H5514">
        <v>1</v>
      </c>
      <c r="I5514">
        <v>19</v>
      </c>
      <c r="J5514">
        <v>0</v>
      </c>
      <c r="K5514">
        <f>_xlfn.XLOOKUP(FraudData[[#This Row],[amount]],AmountRules[Amount Min],AmountRules[Risk Points],,-1)</f>
        <v>0</v>
      </c>
      <c r="L5514">
        <f>_xlfn.XLOOKUP(FraudData[[#This Row],[transaction_hour]],TimeRules[Hour Min],TimeRules[Risk Points],,-1)</f>
        <v>1</v>
      </c>
      <c r="M5514">
        <f>_xlfn.XLOOKUP(FraudData[[#This Row],[foreign_transaction]],ForeignRules[Foreign Transaction],ForeignRules[Risk Points],0)</f>
        <v>0</v>
      </c>
      <c r="N5514">
        <f>_xlfn.XLOOKUP(FraudData[[#This Row],[location_mismatch]],Table10[Location Mismatch],Table10[Risk Points],0)</f>
        <v>0</v>
      </c>
      <c r="O5514">
        <f>_xlfn.XLOOKUP(FraudData[[#This Row],[device_trust_score]],DeviceRules[Device Min],DeviceRules[Risk Points],,-1)</f>
        <v>2</v>
      </c>
      <c r="P5514">
        <f>_xlfn.XLOOKUP(FraudData[[#This Row],[velocity_last_24h]],VelocityRules[Velocity Min],VelocityRules[Risk Points],,-1)</f>
        <v>0</v>
      </c>
      <c r="Q5514">
        <f>_xlfn.XLOOKUP(FraudData[[#This Row],[merchant_category]],MerchantRules[Merchant Category],MerchantRules[Risk Points],0)</f>
        <v>0</v>
      </c>
      <c r="R5514">
        <f>SUM(FraudData[[#This Row],[Amount Risk]:[Merchant Risk]])</f>
        <v>3</v>
      </c>
      <c r="S5514" t="str" cm="1">
        <f t="array" ref="S5514">_xlfn.IFS(FraudData[[#This Row],[Fraud Risk Score]]&gt;=8,"High Risk",FraudData[[#This Row],[Fraud Risk Score]]&gt;=6,"Medium Risk",TRUE,"Low Risk")</f>
        <v>Low Risk</v>
      </c>
    </row>
    <row r="5515" spans="1:19">
      <c r="A5515">
        <v>5514</v>
      </c>
      <c r="B5515">
        <v>221.35</v>
      </c>
      <c r="C5515">
        <v>15</v>
      </c>
      <c r="D5515" t="s">
        <v>50</v>
      </c>
      <c r="E5515">
        <v>1</v>
      </c>
      <c r="F5515">
        <v>1</v>
      </c>
      <c r="G5515">
        <v>69</v>
      </c>
      <c r="H5515">
        <v>2</v>
      </c>
      <c r="I5515">
        <v>59</v>
      </c>
      <c r="J5515">
        <v>0</v>
      </c>
      <c r="K5515">
        <f>_xlfn.XLOOKUP(FraudData[[#This Row],[amount]],AmountRules[Amount Min],AmountRules[Risk Points],,-1)</f>
        <v>0</v>
      </c>
      <c r="L5515">
        <f>_xlfn.XLOOKUP(FraudData[[#This Row],[transaction_hour]],TimeRules[Hour Min],TimeRules[Risk Points],,-1)</f>
        <v>0</v>
      </c>
      <c r="M5515">
        <f>_xlfn.XLOOKUP(FraudData[[#This Row],[foreign_transaction]],ForeignRules[Foreign Transaction],ForeignRules[Risk Points],0)</f>
        <v>3</v>
      </c>
      <c r="N5515">
        <f>_xlfn.XLOOKUP(FraudData[[#This Row],[location_mismatch]],Table10[Location Mismatch],Table10[Risk Points],0)</f>
        <v>3</v>
      </c>
      <c r="O5515">
        <f>_xlfn.XLOOKUP(FraudData[[#This Row],[device_trust_score]],DeviceRules[Device Min],DeviceRules[Risk Points],,-1)</f>
        <v>1</v>
      </c>
      <c r="P5515">
        <f>_xlfn.XLOOKUP(FraudData[[#This Row],[velocity_last_24h]],VelocityRules[Velocity Min],VelocityRules[Risk Points],,-1)</f>
        <v>0</v>
      </c>
      <c r="Q5515">
        <f>_xlfn.XLOOKUP(FraudData[[#This Row],[merchant_category]],MerchantRules[Merchant Category],MerchantRules[Risk Points],0)</f>
        <v>0</v>
      </c>
      <c r="R5515">
        <f>SUM(FraudData[[#This Row],[Amount Risk]:[Merchant Risk]])</f>
        <v>7</v>
      </c>
      <c r="S5515" t="str" cm="1">
        <f t="array" ref="S5515">_xlfn.IFS(FraudData[[#This Row],[Fraud Risk Score]]&gt;=8,"High Risk",FraudData[[#This Row],[Fraud Risk Score]]&gt;=6,"Medium Risk",TRUE,"Low Risk")</f>
        <v>Medium Risk</v>
      </c>
    </row>
    <row r="5516" spans="1:19">
      <c r="A5516">
        <v>5515</v>
      </c>
      <c r="B5516">
        <v>20.21</v>
      </c>
      <c r="C5516">
        <v>4</v>
      </c>
      <c r="D5516" t="s">
        <v>46</v>
      </c>
      <c r="E5516">
        <v>0</v>
      </c>
      <c r="F5516">
        <v>0</v>
      </c>
      <c r="G5516">
        <v>50</v>
      </c>
      <c r="H5516">
        <v>1</v>
      </c>
      <c r="I5516">
        <v>33</v>
      </c>
      <c r="J5516">
        <v>0</v>
      </c>
      <c r="K5516">
        <f>_xlfn.XLOOKUP(FraudData[[#This Row],[amount]],AmountRules[Amount Min],AmountRules[Risk Points],,-1)</f>
        <v>0</v>
      </c>
      <c r="L5516">
        <f>_xlfn.XLOOKUP(FraudData[[#This Row],[transaction_hour]],TimeRules[Hour Min],TimeRules[Risk Points],,-1)</f>
        <v>0</v>
      </c>
      <c r="M5516">
        <f>_xlfn.XLOOKUP(FraudData[[#This Row],[foreign_transaction]],ForeignRules[Foreign Transaction],ForeignRules[Risk Points],0)</f>
        <v>0</v>
      </c>
      <c r="N5516">
        <f>_xlfn.XLOOKUP(FraudData[[#This Row],[location_mismatch]],Table10[Location Mismatch],Table10[Risk Points],0)</f>
        <v>0</v>
      </c>
      <c r="O5516">
        <f>_xlfn.XLOOKUP(FraudData[[#This Row],[device_trust_score]],DeviceRules[Device Min],DeviceRules[Risk Points],,-1)</f>
        <v>1</v>
      </c>
      <c r="P5516">
        <f>_xlfn.XLOOKUP(FraudData[[#This Row],[velocity_last_24h]],VelocityRules[Velocity Min],VelocityRules[Risk Points],,-1)</f>
        <v>0</v>
      </c>
      <c r="Q5516">
        <f>_xlfn.XLOOKUP(FraudData[[#This Row],[merchant_category]],MerchantRules[Merchant Category],MerchantRules[Risk Points],0)</f>
        <v>0</v>
      </c>
      <c r="R5516">
        <f>SUM(FraudData[[#This Row],[Amount Risk]:[Merchant Risk]])</f>
        <v>1</v>
      </c>
      <c r="S5516" t="str" cm="1">
        <f t="array" ref="S5516">_xlfn.IFS(FraudData[[#This Row],[Fraud Risk Score]]&gt;=8,"High Risk",FraudData[[#This Row],[Fraud Risk Score]]&gt;=6,"Medium Risk",TRUE,"Low Risk")</f>
        <v>Low Risk</v>
      </c>
    </row>
    <row r="5517" spans="1:19">
      <c r="A5517">
        <v>5516</v>
      </c>
      <c r="B5517">
        <v>269.2</v>
      </c>
      <c r="C5517">
        <v>9</v>
      </c>
      <c r="D5517" t="s">
        <v>49</v>
      </c>
      <c r="E5517">
        <v>0</v>
      </c>
      <c r="F5517">
        <v>0</v>
      </c>
      <c r="G5517">
        <v>83</v>
      </c>
      <c r="H5517">
        <v>0</v>
      </c>
      <c r="I5517">
        <v>56</v>
      </c>
      <c r="J5517">
        <v>0</v>
      </c>
      <c r="K5517">
        <f>_xlfn.XLOOKUP(FraudData[[#This Row],[amount]],AmountRules[Amount Min],AmountRules[Risk Points],,-1)</f>
        <v>0</v>
      </c>
      <c r="L5517">
        <f>_xlfn.XLOOKUP(FraudData[[#This Row],[transaction_hour]],TimeRules[Hour Min],TimeRules[Risk Points],,-1)</f>
        <v>0</v>
      </c>
      <c r="M5517">
        <f>_xlfn.XLOOKUP(FraudData[[#This Row],[foreign_transaction]],ForeignRules[Foreign Transaction],ForeignRules[Risk Points],0)</f>
        <v>0</v>
      </c>
      <c r="N5517">
        <f>_xlfn.XLOOKUP(FraudData[[#This Row],[location_mismatch]],Table10[Location Mismatch],Table10[Risk Points],0)</f>
        <v>0</v>
      </c>
      <c r="O5517">
        <f>_xlfn.XLOOKUP(FraudData[[#This Row],[device_trust_score]],DeviceRules[Device Min],DeviceRules[Risk Points],,-1)</f>
        <v>0</v>
      </c>
      <c r="P5517">
        <f>_xlfn.XLOOKUP(FraudData[[#This Row],[velocity_last_24h]],VelocityRules[Velocity Min],VelocityRules[Risk Points],,-1)</f>
        <v>0</v>
      </c>
      <c r="Q5517">
        <f>_xlfn.XLOOKUP(FraudData[[#This Row],[merchant_category]],MerchantRules[Merchant Category],MerchantRules[Risk Points],0)</f>
        <v>1</v>
      </c>
      <c r="R5517">
        <f>SUM(FraudData[[#This Row],[Amount Risk]:[Merchant Risk]])</f>
        <v>1</v>
      </c>
      <c r="S5517" t="str" cm="1">
        <f t="array" ref="S5517">_xlfn.IFS(FraudData[[#This Row],[Fraud Risk Score]]&gt;=8,"High Risk",FraudData[[#This Row],[Fraud Risk Score]]&gt;=6,"Medium Risk",TRUE,"Low Risk")</f>
        <v>Low Risk</v>
      </c>
    </row>
    <row r="5518" spans="1:19">
      <c r="A5518">
        <v>5517</v>
      </c>
      <c r="B5518">
        <v>297.01</v>
      </c>
      <c r="C5518">
        <v>16</v>
      </c>
      <c r="D5518" t="s">
        <v>46</v>
      </c>
      <c r="E5518">
        <v>0</v>
      </c>
      <c r="F5518">
        <v>0</v>
      </c>
      <c r="G5518">
        <v>30</v>
      </c>
      <c r="H5518">
        <v>2</v>
      </c>
      <c r="I5518">
        <v>63</v>
      </c>
      <c r="J5518">
        <v>0</v>
      </c>
      <c r="K5518">
        <f>_xlfn.XLOOKUP(FraudData[[#This Row],[amount]],AmountRules[Amount Min],AmountRules[Risk Points],,-1)</f>
        <v>0</v>
      </c>
      <c r="L5518">
        <f>_xlfn.XLOOKUP(FraudData[[#This Row],[transaction_hour]],TimeRules[Hour Min],TimeRules[Risk Points],,-1)</f>
        <v>0</v>
      </c>
      <c r="M5518">
        <f>_xlfn.XLOOKUP(FraudData[[#This Row],[foreign_transaction]],ForeignRules[Foreign Transaction],ForeignRules[Risk Points],0)</f>
        <v>0</v>
      </c>
      <c r="N5518">
        <f>_xlfn.XLOOKUP(FraudData[[#This Row],[location_mismatch]],Table10[Location Mismatch],Table10[Risk Points],0)</f>
        <v>0</v>
      </c>
      <c r="O5518">
        <f>_xlfn.XLOOKUP(FraudData[[#This Row],[device_trust_score]],DeviceRules[Device Min],DeviceRules[Risk Points],,-1)</f>
        <v>2</v>
      </c>
      <c r="P5518">
        <f>_xlfn.XLOOKUP(FraudData[[#This Row],[velocity_last_24h]],VelocityRules[Velocity Min],VelocityRules[Risk Points],,-1)</f>
        <v>0</v>
      </c>
      <c r="Q5518">
        <f>_xlfn.XLOOKUP(FraudData[[#This Row],[merchant_category]],MerchantRules[Merchant Category],MerchantRules[Risk Points],0)</f>
        <v>0</v>
      </c>
      <c r="R5518">
        <f>SUM(FraudData[[#This Row],[Amount Risk]:[Merchant Risk]])</f>
        <v>2</v>
      </c>
      <c r="S5518" t="str" cm="1">
        <f t="array" ref="S5518">_xlfn.IFS(FraudData[[#This Row],[Fraud Risk Score]]&gt;=8,"High Risk",FraudData[[#This Row],[Fraud Risk Score]]&gt;=6,"Medium Risk",TRUE,"Low Risk")</f>
        <v>Low Risk</v>
      </c>
    </row>
    <row r="5519" spans="1:19">
      <c r="A5519">
        <v>5518</v>
      </c>
      <c r="B5519">
        <v>262.8</v>
      </c>
      <c r="C5519">
        <v>12</v>
      </c>
      <c r="D5519" t="s">
        <v>47</v>
      </c>
      <c r="E5519">
        <v>0</v>
      </c>
      <c r="F5519">
        <v>0</v>
      </c>
      <c r="G5519">
        <v>67</v>
      </c>
      <c r="H5519">
        <v>4</v>
      </c>
      <c r="I5519">
        <v>50</v>
      </c>
      <c r="J5519">
        <v>0</v>
      </c>
      <c r="K5519">
        <f>_xlfn.XLOOKUP(FraudData[[#This Row],[amount]],AmountRules[Amount Min],AmountRules[Risk Points],,-1)</f>
        <v>0</v>
      </c>
      <c r="L5519">
        <f>_xlfn.XLOOKUP(FraudData[[#This Row],[transaction_hour]],TimeRules[Hour Min],TimeRules[Risk Points],,-1)</f>
        <v>0</v>
      </c>
      <c r="M5519">
        <f>_xlfn.XLOOKUP(FraudData[[#This Row],[foreign_transaction]],ForeignRules[Foreign Transaction],ForeignRules[Risk Points],0)</f>
        <v>0</v>
      </c>
      <c r="N5519">
        <f>_xlfn.XLOOKUP(FraudData[[#This Row],[location_mismatch]],Table10[Location Mismatch],Table10[Risk Points],0)</f>
        <v>0</v>
      </c>
      <c r="O5519">
        <f>_xlfn.XLOOKUP(FraudData[[#This Row],[device_trust_score]],DeviceRules[Device Min],DeviceRules[Risk Points],,-1)</f>
        <v>1</v>
      </c>
      <c r="P5519">
        <f>_xlfn.XLOOKUP(FraudData[[#This Row],[velocity_last_24h]],VelocityRules[Velocity Min],VelocityRules[Risk Points],,-1)</f>
        <v>0</v>
      </c>
      <c r="Q5519">
        <f>_xlfn.XLOOKUP(FraudData[[#This Row],[merchant_category]],MerchantRules[Merchant Category],MerchantRules[Risk Points],0)</f>
        <v>0</v>
      </c>
      <c r="R5519">
        <f>SUM(FraudData[[#This Row],[Amount Risk]:[Merchant Risk]])</f>
        <v>1</v>
      </c>
      <c r="S5519" t="str" cm="1">
        <f t="array" ref="S5519">_xlfn.IFS(FraudData[[#This Row],[Fraud Risk Score]]&gt;=8,"High Risk",FraudData[[#This Row],[Fraud Risk Score]]&gt;=6,"Medium Risk",TRUE,"Low Risk")</f>
        <v>Low Risk</v>
      </c>
    </row>
    <row r="5520" spans="1:19">
      <c r="A5520">
        <v>5519</v>
      </c>
      <c r="B5520">
        <v>21.78</v>
      </c>
      <c r="C5520">
        <v>15</v>
      </c>
      <c r="D5520" t="s">
        <v>49</v>
      </c>
      <c r="E5520">
        <v>0</v>
      </c>
      <c r="F5520">
        <v>0</v>
      </c>
      <c r="G5520">
        <v>76</v>
      </c>
      <c r="H5520">
        <v>5</v>
      </c>
      <c r="I5520">
        <v>18</v>
      </c>
      <c r="J5520">
        <v>0</v>
      </c>
      <c r="K5520">
        <f>_xlfn.XLOOKUP(FraudData[[#This Row],[amount]],AmountRules[Amount Min],AmountRules[Risk Points],,-1)</f>
        <v>0</v>
      </c>
      <c r="L5520">
        <f>_xlfn.XLOOKUP(FraudData[[#This Row],[transaction_hour]],TimeRules[Hour Min],TimeRules[Risk Points],,-1)</f>
        <v>0</v>
      </c>
      <c r="M5520">
        <f>_xlfn.XLOOKUP(FraudData[[#This Row],[foreign_transaction]],ForeignRules[Foreign Transaction],ForeignRules[Risk Points],0)</f>
        <v>0</v>
      </c>
      <c r="N5520">
        <f>_xlfn.XLOOKUP(FraudData[[#This Row],[location_mismatch]],Table10[Location Mismatch],Table10[Risk Points],0)</f>
        <v>0</v>
      </c>
      <c r="O5520">
        <f>_xlfn.XLOOKUP(FraudData[[#This Row],[device_trust_score]],DeviceRules[Device Min],DeviceRules[Risk Points],,-1)</f>
        <v>0</v>
      </c>
      <c r="P5520">
        <f>_xlfn.XLOOKUP(FraudData[[#This Row],[velocity_last_24h]],VelocityRules[Velocity Min],VelocityRules[Risk Points],,-1)</f>
        <v>3</v>
      </c>
      <c r="Q5520">
        <f>_xlfn.XLOOKUP(FraudData[[#This Row],[merchant_category]],MerchantRules[Merchant Category],MerchantRules[Risk Points],0)</f>
        <v>1</v>
      </c>
      <c r="R5520">
        <f>SUM(FraudData[[#This Row],[Amount Risk]:[Merchant Risk]])</f>
        <v>4</v>
      </c>
      <c r="S5520" t="str" cm="1">
        <f t="array" ref="S5520">_xlfn.IFS(FraudData[[#This Row],[Fraud Risk Score]]&gt;=8,"High Risk",FraudData[[#This Row],[Fraud Risk Score]]&gt;=6,"Medium Risk",TRUE,"Low Risk")</f>
        <v>Low Risk</v>
      </c>
    </row>
    <row r="5521" spans="1:19">
      <c r="A5521">
        <v>5520</v>
      </c>
      <c r="B5521">
        <v>185.86</v>
      </c>
      <c r="C5521">
        <v>8</v>
      </c>
      <c r="D5521" t="s">
        <v>48</v>
      </c>
      <c r="E5521">
        <v>0</v>
      </c>
      <c r="F5521">
        <v>0</v>
      </c>
      <c r="G5521">
        <v>86</v>
      </c>
      <c r="H5521">
        <v>0</v>
      </c>
      <c r="I5521">
        <v>47</v>
      </c>
      <c r="J5521">
        <v>0</v>
      </c>
      <c r="K5521">
        <f>_xlfn.XLOOKUP(FraudData[[#This Row],[amount]],AmountRules[Amount Min],AmountRules[Risk Points],,-1)</f>
        <v>0</v>
      </c>
      <c r="L5521">
        <f>_xlfn.XLOOKUP(FraudData[[#This Row],[transaction_hour]],TimeRules[Hour Min],TimeRules[Risk Points],,-1)</f>
        <v>0</v>
      </c>
      <c r="M5521">
        <f>_xlfn.XLOOKUP(FraudData[[#This Row],[foreign_transaction]],ForeignRules[Foreign Transaction],ForeignRules[Risk Points],0)</f>
        <v>0</v>
      </c>
      <c r="N5521">
        <f>_xlfn.XLOOKUP(FraudData[[#This Row],[location_mismatch]],Table10[Location Mismatch],Table10[Risk Points],0)</f>
        <v>0</v>
      </c>
      <c r="O5521">
        <f>_xlfn.XLOOKUP(FraudData[[#This Row],[device_trust_score]],DeviceRules[Device Min],DeviceRules[Risk Points],,-1)</f>
        <v>0</v>
      </c>
      <c r="P5521">
        <f>_xlfn.XLOOKUP(FraudData[[#This Row],[velocity_last_24h]],VelocityRules[Velocity Min],VelocityRules[Risk Points],,-1)</f>
        <v>0</v>
      </c>
      <c r="Q5521">
        <f>_xlfn.XLOOKUP(FraudData[[#This Row],[merchant_category]],MerchantRules[Merchant Category],MerchantRules[Risk Points],0)</f>
        <v>0</v>
      </c>
      <c r="R5521">
        <f>SUM(FraudData[[#This Row],[Amount Risk]:[Merchant Risk]])</f>
        <v>0</v>
      </c>
      <c r="S5521" t="str" cm="1">
        <f t="array" ref="S5521">_xlfn.IFS(FraudData[[#This Row],[Fraud Risk Score]]&gt;=8,"High Risk",FraudData[[#This Row],[Fraud Risk Score]]&gt;=6,"Medium Risk",TRUE,"Low Risk")</f>
        <v>Low Risk</v>
      </c>
    </row>
    <row r="5522" spans="1:19">
      <c r="A5522">
        <v>5521</v>
      </c>
      <c r="B5522">
        <v>323.58999999999997</v>
      </c>
      <c r="C5522">
        <v>23</v>
      </c>
      <c r="D5522" t="s">
        <v>49</v>
      </c>
      <c r="E5522">
        <v>0</v>
      </c>
      <c r="F5522">
        <v>0</v>
      </c>
      <c r="G5522">
        <v>41</v>
      </c>
      <c r="H5522">
        <v>4</v>
      </c>
      <c r="I5522">
        <v>28</v>
      </c>
      <c r="J5522">
        <v>0</v>
      </c>
      <c r="K5522">
        <f>_xlfn.XLOOKUP(FraudData[[#This Row],[amount]],AmountRules[Amount Min],AmountRules[Risk Points],,-1)</f>
        <v>0</v>
      </c>
      <c r="L5522">
        <f>_xlfn.XLOOKUP(FraudData[[#This Row],[transaction_hour]],TimeRules[Hour Min],TimeRules[Risk Points],,-1)</f>
        <v>1</v>
      </c>
      <c r="M5522">
        <f>_xlfn.XLOOKUP(FraudData[[#This Row],[foreign_transaction]],ForeignRules[Foreign Transaction],ForeignRules[Risk Points],0)</f>
        <v>0</v>
      </c>
      <c r="N5522">
        <f>_xlfn.XLOOKUP(FraudData[[#This Row],[location_mismatch]],Table10[Location Mismatch],Table10[Risk Points],0)</f>
        <v>0</v>
      </c>
      <c r="O5522">
        <f>_xlfn.XLOOKUP(FraudData[[#This Row],[device_trust_score]],DeviceRules[Device Min],DeviceRules[Risk Points],,-1)</f>
        <v>2</v>
      </c>
      <c r="P5522">
        <f>_xlfn.XLOOKUP(FraudData[[#This Row],[velocity_last_24h]],VelocityRules[Velocity Min],VelocityRules[Risk Points],,-1)</f>
        <v>0</v>
      </c>
      <c r="Q5522">
        <f>_xlfn.XLOOKUP(FraudData[[#This Row],[merchant_category]],MerchantRules[Merchant Category],MerchantRules[Risk Points],0)</f>
        <v>1</v>
      </c>
      <c r="R5522">
        <f>SUM(FraudData[[#This Row],[Amount Risk]:[Merchant Risk]])</f>
        <v>4</v>
      </c>
      <c r="S5522" t="str" cm="1">
        <f t="array" ref="S5522">_xlfn.IFS(FraudData[[#This Row],[Fraud Risk Score]]&gt;=8,"High Risk",FraudData[[#This Row],[Fraud Risk Score]]&gt;=6,"Medium Risk",TRUE,"Low Risk")</f>
        <v>Low Risk</v>
      </c>
    </row>
    <row r="5523" spans="1:19">
      <c r="A5523">
        <v>5522</v>
      </c>
      <c r="B5523">
        <v>155.02000000000001</v>
      </c>
      <c r="C5523">
        <v>3</v>
      </c>
      <c r="D5523" t="s">
        <v>49</v>
      </c>
      <c r="E5523">
        <v>0</v>
      </c>
      <c r="F5523">
        <v>0</v>
      </c>
      <c r="G5523">
        <v>70</v>
      </c>
      <c r="H5523">
        <v>4</v>
      </c>
      <c r="I5523">
        <v>31</v>
      </c>
      <c r="J5523">
        <v>0</v>
      </c>
      <c r="K5523">
        <f>_xlfn.XLOOKUP(FraudData[[#This Row],[amount]],AmountRules[Amount Min],AmountRules[Risk Points],,-1)</f>
        <v>0</v>
      </c>
      <c r="L5523">
        <f>_xlfn.XLOOKUP(FraudData[[#This Row],[transaction_hour]],TimeRules[Hour Min],TimeRules[Risk Points],,-1)</f>
        <v>3</v>
      </c>
      <c r="M5523">
        <f>_xlfn.XLOOKUP(FraudData[[#This Row],[foreign_transaction]],ForeignRules[Foreign Transaction],ForeignRules[Risk Points],0)</f>
        <v>0</v>
      </c>
      <c r="N5523">
        <f>_xlfn.XLOOKUP(FraudData[[#This Row],[location_mismatch]],Table10[Location Mismatch],Table10[Risk Points],0)</f>
        <v>0</v>
      </c>
      <c r="O5523">
        <f>_xlfn.XLOOKUP(FraudData[[#This Row],[device_trust_score]],DeviceRules[Device Min],DeviceRules[Risk Points],,-1)</f>
        <v>0</v>
      </c>
      <c r="P5523">
        <f>_xlfn.XLOOKUP(FraudData[[#This Row],[velocity_last_24h]],VelocityRules[Velocity Min],VelocityRules[Risk Points],,-1)</f>
        <v>0</v>
      </c>
      <c r="Q5523">
        <f>_xlfn.XLOOKUP(FraudData[[#This Row],[merchant_category]],MerchantRules[Merchant Category],MerchantRules[Risk Points],0)</f>
        <v>1</v>
      </c>
      <c r="R5523">
        <f>SUM(FraudData[[#This Row],[Amount Risk]:[Merchant Risk]])</f>
        <v>4</v>
      </c>
      <c r="S5523" t="str" cm="1">
        <f t="array" ref="S5523">_xlfn.IFS(FraudData[[#This Row],[Fraud Risk Score]]&gt;=8,"High Risk",FraudData[[#This Row],[Fraud Risk Score]]&gt;=6,"Medium Risk",TRUE,"Low Risk")</f>
        <v>Low Risk</v>
      </c>
    </row>
    <row r="5524" spans="1:19">
      <c r="A5524">
        <v>5523</v>
      </c>
      <c r="B5524">
        <v>187.13</v>
      </c>
      <c r="C5524">
        <v>23</v>
      </c>
      <c r="D5524" t="s">
        <v>47</v>
      </c>
      <c r="E5524">
        <v>1</v>
      </c>
      <c r="F5524">
        <v>0</v>
      </c>
      <c r="G5524">
        <v>65</v>
      </c>
      <c r="H5524">
        <v>0</v>
      </c>
      <c r="I5524">
        <v>54</v>
      </c>
      <c r="J5524">
        <v>0</v>
      </c>
      <c r="K5524">
        <f>_xlfn.XLOOKUP(FraudData[[#This Row],[amount]],AmountRules[Amount Min],AmountRules[Risk Points],,-1)</f>
        <v>0</v>
      </c>
      <c r="L5524">
        <f>_xlfn.XLOOKUP(FraudData[[#This Row],[transaction_hour]],TimeRules[Hour Min],TimeRules[Risk Points],,-1)</f>
        <v>1</v>
      </c>
      <c r="M5524">
        <f>_xlfn.XLOOKUP(FraudData[[#This Row],[foreign_transaction]],ForeignRules[Foreign Transaction],ForeignRules[Risk Points],0)</f>
        <v>3</v>
      </c>
      <c r="N5524">
        <f>_xlfn.XLOOKUP(FraudData[[#This Row],[location_mismatch]],Table10[Location Mismatch],Table10[Risk Points],0)</f>
        <v>0</v>
      </c>
      <c r="O5524">
        <f>_xlfn.XLOOKUP(FraudData[[#This Row],[device_trust_score]],DeviceRules[Device Min],DeviceRules[Risk Points],,-1)</f>
        <v>1</v>
      </c>
      <c r="P5524">
        <f>_xlfn.XLOOKUP(FraudData[[#This Row],[velocity_last_24h]],VelocityRules[Velocity Min],VelocityRules[Risk Points],,-1)</f>
        <v>0</v>
      </c>
      <c r="Q5524">
        <f>_xlfn.XLOOKUP(FraudData[[#This Row],[merchant_category]],MerchantRules[Merchant Category],MerchantRules[Risk Points],0)</f>
        <v>0</v>
      </c>
      <c r="R5524">
        <f>SUM(FraudData[[#This Row],[Amount Risk]:[Merchant Risk]])</f>
        <v>5</v>
      </c>
      <c r="S5524" t="str" cm="1">
        <f t="array" ref="S5524">_xlfn.IFS(FraudData[[#This Row],[Fraud Risk Score]]&gt;=8,"High Risk",FraudData[[#This Row],[Fraud Risk Score]]&gt;=6,"Medium Risk",TRUE,"Low Risk")</f>
        <v>Low Risk</v>
      </c>
    </row>
    <row r="5525" spans="1:19">
      <c r="A5525">
        <v>5524</v>
      </c>
      <c r="B5525">
        <v>110.37</v>
      </c>
      <c r="C5525">
        <v>15</v>
      </c>
      <c r="D5525" t="s">
        <v>50</v>
      </c>
      <c r="E5525">
        <v>0</v>
      </c>
      <c r="F5525">
        <v>0</v>
      </c>
      <c r="G5525">
        <v>37</v>
      </c>
      <c r="H5525">
        <v>1</v>
      </c>
      <c r="I5525">
        <v>54</v>
      </c>
      <c r="J5525">
        <v>0</v>
      </c>
      <c r="K5525">
        <f>_xlfn.XLOOKUP(FraudData[[#This Row],[amount]],AmountRules[Amount Min],AmountRules[Risk Points],,-1)</f>
        <v>0</v>
      </c>
      <c r="L5525">
        <f>_xlfn.XLOOKUP(FraudData[[#This Row],[transaction_hour]],TimeRules[Hour Min],TimeRules[Risk Points],,-1)</f>
        <v>0</v>
      </c>
      <c r="M5525">
        <f>_xlfn.XLOOKUP(FraudData[[#This Row],[foreign_transaction]],ForeignRules[Foreign Transaction],ForeignRules[Risk Points],0)</f>
        <v>0</v>
      </c>
      <c r="N5525">
        <f>_xlfn.XLOOKUP(FraudData[[#This Row],[location_mismatch]],Table10[Location Mismatch],Table10[Risk Points],0)</f>
        <v>0</v>
      </c>
      <c r="O5525">
        <f>_xlfn.XLOOKUP(FraudData[[#This Row],[device_trust_score]],DeviceRules[Device Min],DeviceRules[Risk Points],,-1)</f>
        <v>2</v>
      </c>
      <c r="P5525">
        <f>_xlfn.XLOOKUP(FraudData[[#This Row],[velocity_last_24h]],VelocityRules[Velocity Min],VelocityRules[Risk Points],,-1)</f>
        <v>0</v>
      </c>
      <c r="Q5525">
        <f>_xlfn.XLOOKUP(FraudData[[#This Row],[merchant_category]],MerchantRules[Merchant Category],MerchantRules[Risk Points],0)</f>
        <v>0</v>
      </c>
      <c r="R5525">
        <f>SUM(FraudData[[#This Row],[Amount Risk]:[Merchant Risk]])</f>
        <v>2</v>
      </c>
      <c r="S5525" t="str" cm="1">
        <f t="array" ref="S5525">_xlfn.IFS(FraudData[[#This Row],[Fraud Risk Score]]&gt;=8,"High Risk",FraudData[[#This Row],[Fraud Risk Score]]&gt;=6,"Medium Risk",TRUE,"Low Risk")</f>
        <v>Low Risk</v>
      </c>
    </row>
    <row r="5526" spans="1:19">
      <c r="A5526">
        <v>5525</v>
      </c>
      <c r="B5526">
        <v>135.41</v>
      </c>
      <c r="C5526">
        <v>22</v>
      </c>
      <c r="D5526" t="s">
        <v>49</v>
      </c>
      <c r="E5526">
        <v>0</v>
      </c>
      <c r="F5526">
        <v>0</v>
      </c>
      <c r="G5526">
        <v>30</v>
      </c>
      <c r="H5526">
        <v>1</v>
      </c>
      <c r="I5526">
        <v>52</v>
      </c>
      <c r="J5526">
        <v>0</v>
      </c>
      <c r="K5526">
        <f>_xlfn.XLOOKUP(FraudData[[#This Row],[amount]],AmountRules[Amount Min],AmountRules[Risk Points],,-1)</f>
        <v>0</v>
      </c>
      <c r="L5526">
        <f>_xlfn.XLOOKUP(FraudData[[#This Row],[transaction_hour]],TimeRules[Hour Min],TimeRules[Risk Points],,-1)</f>
        <v>0</v>
      </c>
      <c r="M5526">
        <f>_xlfn.XLOOKUP(FraudData[[#This Row],[foreign_transaction]],ForeignRules[Foreign Transaction],ForeignRules[Risk Points],0)</f>
        <v>0</v>
      </c>
      <c r="N5526">
        <f>_xlfn.XLOOKUP(FraudData[[#This Row],[location_mismatch]],Table10[Location Mismatch],Table10[Risk Points],0)</f>
        <v>0</v>
      </c>
      <c r="O5526">
        <f>_xlfn.XLOOKUP(FraudData[[#This Row],[device_trust_score]],DeviceRules[Device Min],DeviceRules[Risk Points],,-1)</f>
        <v>2</v>
      </c>
      <c r="P5526">
        <f>_xlfn.XLOOKUP(FraudData[[#This Row],[velocity_last_24h]],VelocityRules[Velocity Min],VelocityRules[Risk Points],,-1)</f>
        <v>0</v>
      </c>
      <c r="Q5526">
        <f>_xlfn.XLOOKUP(FraudData[[#This Row],[merchant_category]],MerchantRules[Merchant Category],MerchantRules[Risk Points],0)</f>
        <v>1</v>
      </c>
      <c r="R5526">
        <f>SUM(FraudData[[#This Row],[Amount Risk]:[Merchant Risk]])</f>
        <v>3</v>
      </c>
      <c r="S5526" t="str" cm="1">
        <f t="array" ref="S5526">_xlfn.IFS(FraudData[[#This Row],[Fraud Risk Score]]&gt;=8,"High Risk",FraudData[[#This Row],[Fraud Risk Score]]&gt;=6,"Medium Risk",TRUE,"Low Risk")</f>
        <v>Low Risk</v>
      </c>
    </row>
    <row r="5527" spans="1:19">
      <c r="A5527">
        <v>5526</v>
      </c>
      <c r="B5527">
        <v>6.3</v>
      </c>
      <c r="C5527">
        <v>10</v>
      </c>
      <c r="D5527" t="s">
        <v>50</v>
      </c>
      <c r="E5527">
        <v>0</v>
      </c>
      <c r="F5527">
        <v>0</v>
      </c>
      <c r="G5527">
        <v>57</v>
      </c>
      <c r="H5527">
        <v>1</v>
      </c>
      <c r="I5527">
        <v>31</v>
      </c>
      <c r="J5527">
        <v>0</v>
      </c>
      <c r="K5527">
        <f>_xlfn.XLOOKUP(FraudData[[#This Row],[amount]],AmountRules[Amount Min],AmountRules[Risk Points],,-1)</f>
        <v>0</v>
      </c>
      <c r="L5527">
        <f>_xlfn.XLOOKUP(FraudData[[#This Row],[transaction_hour]],TimeRules[Hour Min],TimeRules[Risk Points],,-1)</f>
        <v>0</v>
      </c>
      <c r="M5527">
        <f>_xlfn.XLOOKUP(FraudData[[#This Row],[foreign_transaction]],ForeignRules[Foreign Transaction],ForeignRules[Risk Points],0)</f>
        <v>0</v>
      </c>
      <c r="N5527">
        <f>_xlfn.XLOOKUP(FraudData[[#This Row],[location_mismatch]],Table10[Location Mismatch],Table10[Risk Points],0)</f>
        <v>0</v>
      </c>
      <c r="O5527">
        <f>_xlfn.XLOOKUP(FraudData[[#This Row],[device_trust_score]],DeviceRules[Device Min],DeviceRules[Risk Points],,-1)</f>
        <v>1</v>
      </c>
      <c r="P5527">
        <f>_xlfn.XLOOKUP(FraudData[[#This Row],[velocity_last_24h]],VelocityRules[Velocity Min],VelocityRules[Risk Points],,-1)</f>
        <v>0</v>
      </c>
      <c r="Q5527">
        <f>_xlfn.XLOOKUP(FraudData[[#This Row],[merchant_category]],MerchantRules[Merchant Category],MerchantRules[Risk Points],0)</f>
        <v>0</v>
      </c>
      <c r="R5527">
        <f>SUM(FraudData[[#This Row],[Amount Risk]:[Merchant Risk]])</f>
        <v>1</v>
      </c>
      <c r="S5527" t="str" cm="1">
        <f t="array" ref="S5527">_xlfn.IFS(FraudData[[#This Row],[Fraud Risk Score]]&gt;=8,"High Risk",FraudData[[#This Row],[Fraud Risk Score]]&gt;=6,"Medium Risk",TRUE,"Low Risk")</f>
        <v>Low Risk</v>
      </c>
    </row>
    <row r="5528" spans="1:19">
      <c r="A5528">
        <v>5527</v>
      </c>
      <c r="B5528">
        <v>183.38</v>
      </c>
      <c r="C5528">
        <v>6</v>
      </c>
      <c r="D5528" t="s">
        <v>46</v>
      </c>
      <c r="E5528">
        <v>0</v>
      </c>
      <c r="F5528">
        <v>0</v>
      </c>
      <c r="G5528">
        <v>28</v>
      </c>
      <c r="H5528">
        <v>1</v>
      </c>
      <c r="I5528">
        <v>65</v>
      </c>
      <c r="J5528">
        <v>0</v>
      </c>
      <c r="K5528">
        <f>_xlfn.XLOOKUP(FraudData[[#This Row],[amount]],AmountRules[Amount Min],AmountRules[Risk Points],,-1)</f>
        <v>0</v>
      </c>
      <c r="L5528">
        <f>_xlfn.XLOOKUP(FraudData[[#This Row],[transaction_hour]],TimeRules[Hour Min],TimeRules[Risk Points],,-1)</f>
        <v>0</v>
      </c>
      <c r="M5528">
        <f>_xlfn.XLOOKUP(FraudData[[#This Row],[foreign_transaction]],ForeignRules[Foreign Transaction],ForeignRules[Risk Points],0)</f>
        <v>0</v>
      </c>
      <c r="N5528">
        <f>_xlfn.XLOOKUP(FraudData[[#This Row],[location_mismatch]],Table10[Location Mismatch],Table10[Risk Points],0)</f>
        <v>0</v>
      </c>
      <c r="O5528">
        <f>_xlfn.XLOOKUP(FraudData[[#This Row],[device_trust_score]],DeviceRules[Device Min],DeviceRules[Risk Points],,-1)</f>
        <v>3</v>
      </c>
      <c r="P5528">
        <f>_xlfn.XLOOKUP(FraudData[[#This Row],[velocity_last_24h]],VelocityRules[Velocity Min],VelocityRules[Risk Points],,-1)</f>
        <v>0</v>
      </c>
      <c r="Q5528">
        <f>_xlfn.XLOOKUP(FraudData[[#This Row],[merchant_category]],MerchantRules[Merchant Category],MerchantRules[Risk Points],0)</f>
        <v>0</v>
      </c>
      <c r="R5528">
        <f>SUM(FraudData[[#This Row],[Amount Risk]:[Merchant Risk]])</f>
        <v>3</v>
      </c>
      <c r="S5528" t="str" cm="1">
        <f t="array" ref="S5528">_xlfn.IFS(FraudData[[#This Row],[Fraud Risk Score]]&gt;=8,"High Risk",FraudData[[#This Row],[Fraud Risk Score]]&gt;=6,"Medium Risk",TRUE,"Low Risk")</f>
        <v>Low Risk</v>
      </c>
    </row>
    <row r="5529" spans="1:19">
      <c r="A5529">
        <v>5528</v>
      </c>
      <c r="B5529">
        <v>15.29</v>
      </c>
      <c r="C5529">
        <v>16</v>
      </c>
      <c r="D5529" t="s">
        <v>47</v>
      </c>
      <c r="E5529">
        <v>1</v>
      </c>
      <c r="F5529">
        <v>0</v>
      </c>
      <c r="G5529">
        <v>74</v>
      </c>
      <c r="H5529">
        <v>1</v>
      </c>
      <c r="I5529">
        <v>39</v>
      </c>
      <c r="J5529">
        <v>0</v>
      </c>
      <c r="K5529">
        <f>_xlfn.XLOOKUP(FraudData[[#This Row],[amount]],AmountRules[Amount Min],AmountRules[Risk Points],,-1)</f>
        <v>0</v>
      </c>
      <c r="L5529">
        <f>_xlfn.XLOOKUP(FraudData[[#This Row],[transaction_hour]],TimeRules[Hour Min],TimeRules[Risk Points],,-1)</f>
        <v>0</v>
      </c>
      <c r="M5529">
        <f>_xlfn.XLOOKUP(FraudData[[#This Row],[foreign_transaction]],ForeignRules[Foreign Transaction],ForeignRules[Risk Points],0)</f>
        <v>3</v>
      </c>
      <c r="N5529">
        <f>_xlfn.XLOOKUP(FraudData[[#This Row],[location_mismatch]],Table10[Location Mismatch],Table10[Risk Points],0)</f>
        <v>0</v>
      </c>
      <c r="O5529">
        <f>_xlfn.XLOOKUP(FraudData[[#This Row],[device_trust_score]],DeviceRules[Device Min],DeviceRules[Risk Points],,-1)</f>
        <v>0</v>
      </c>
      <c r="P5529">
        <f>_xlfn.XLOOKUP(FraudData[[#This Row],[velocity_last_24h]],VelocityRules[Velocity Min],VelocityRules[Risk Points],,-1)</f>
        <v>0</v>
      </c>
      <c r="Q5529">
        <f>_xlfn.XLOOKUP(FraudData[[#This Row],[merchant_category]],MerchantRules[Merchant Category],MerchantRules[Risk Points],0)</f>
        <v>0</v>
      </c>
      <c r="R5529">
        <f>SUM(FraudData[[#This Row],[Amount Risk]:[Merchant Risk]])</f>
        <v>3</v>
      </c>
      <c r="S5529" t="str" cm="1">
        <f t="array" ref="S5529">_xlfn.IFS(FraudData[[#This Row],[Fraud Risk Score]]&gt;=8,"High Risk",FraudData[[#This Row],[Fraud Risk Score]]&gt;=6,"Medium Risk",TRUE,"Low Risk")</f>
        <v>Low Risk</v>
      </c>
    </row>
    <row r="5530" spans="1:19">
      <c r="A5530">
        <v>5529</v>
      </c>
      <c r="B5530">
        <v>102.77</v>
      </c>
      <c r="C5530">
        <v>21</v>
      </c>
      <c r="D5530" t="s">
        <v>48</v>
      </c>
      <c r="E5530">
        <v>1</v>
      </c>
      <c r="F5530">
        <v>0</v>
      </c>
      <c r="G5530">
        <v>72</v>
      </c>
      <c r="H5530">
        <v>4</v>
      </c>
      <c r="I5530">
        <v>48</v>
      </c>
      <c r="J5530">
        <v>0</v>
      </c>
      <c r="K5530">
        <f>_xlfn.XLOOKUP(FraudData[[#This Row],[amount]],AmountRules[Amount Min],AmountRules[Risk Points],,-1)</f>
        <v>0</v>
      </c>
      <c r="L5530">
        <f>_xlfn.XLOOKUP(FraudData[[#This Row],[transaction_hour]],TimeRules[Hour Min],TimeRules[Risk Points],,-1)</f>
        <v>0</v>
      </c>
      <c r="M5530">
        <f>_xlfn.XLOOKUP(FraudData[[#This Row],[foreign_transaction]],ForeignRules[Foreign Transaction],ForeignRules[Risk Points],0)</f>
        <v>3</v>
      </c>
      <c r="N5530">
        <f>_xlfn.XLOOKUP(FraudData[[#This Row],[location_mismatch]],Table10[Location Mismatch],Table10[Risk Points],0)</f>
        <v>0</v>
      </c>
      <c r="O5530">
        <f>_xlfn.XLOOKUP(FraudData[[#This Row],[device_trust_score]],DeviceRules[Device Min],DeviceRules[Risk Points],,-1)</f>
        <v>0</v>
      </c>
      <c r="P5530">
        <f>_xlfn.XLOOKUP(FraudData[[#This Row],[velocity_last_24h]],VelocityRules[Velocity Min],VelocityRules[Risk Points],,-1)</f>
        <v>0</v>
      </c>
      <c r="Q5530">
        <f>_xlfn.XLOOKUP(FraudData[[#This Row],[merchant_category]],MerchantRules[Merchant Category],MerchantRules[Risk Points],0)</f>
        <v>0</v>
      </c>
      <c r="R5530">
        <f>SUM(FraudData[[#This Row],[Amount Risk]:[Merchant Risk]])</f>
        <v>3</v>
      </c>
      <c r="S5530" t="str" cm="1">
        <f t="array" ref="S5530">_xlfn.IFS(FraudData[[#This Row],[Fraud Risk Score]]&gt;=8,"High Risk",FraudData[[#This Row],[Fraud Risk Score]]&gt;=6,"Medium Risk",TRUE,"Low Risk")</f>
        <v>Low Risk</v>
      </c>
    </row>
    <row r="5531" spans="1:19">
      <c r="A5531">
        <v>5530</v>
      </c>
      <c r="B5531">
        <v>62.32</v>
      </c>
      <c r="C5531">
        <v>12</v>
      </c>
      <c r="D5531" t="s">
        <v>49</v>
      </c>
      <c r="E5531">
        <v>1</v>
      </c>
      <c r="F5531">
        <v>0</v>
      </c>
      <c r="G5531">
        <v>51</v>
      </c>
      <c r="H5531">
        <v>0</v>
      </c>
      <c r="I5531">
        <v>35</v>
      </c>
      <c r="J5531">
        <v>0</v>
      </c>
      <c r="K5531">
        <f>_xlfn.XLOOKUP(FraudData[[#This Row],[amount]],AmountRules[Amount Min],AmountRules[Risk Points],,-1)</f>
        <v>0</v>
      </c>
      <c r="L5531">
        <f>_xlfn.XLOOKUP(FraudData[[#This Row],[transaction_hour]],TimeRules[Hour Min],TimeRules[Risk Points],,-1)</f>
        <v>0</v>
      </c>
      <c r="M5531">
        <f>_xlfn.XLOOKUP(FraudData[[#This Row],[foreign_transaction]],ForeignRules[Foreign Transaction],ForeignRules[Risk Points],0)</f>
        <v>3</v>
      </c>
      <c r="N5531">
        <f>_xlfn.XLOOKUP(FraudData[[#This Row],[location_mismatch]],Table10[Location Mismatch],Table10[Risk Points],0)</f>
        <v>0</v>
      </c>
      <c r="O5531">
        <f>_xlfn.XLOOKUP(FraudData[[#This Row],[device_trust_score]],DeviceRules[Device Min],DeviceRules[Risk Points],,-1)</f>
        <v>1</v>
      </c>
      <c r="P5531">
        <f>_xlfn.XLOOKUP(FraudData[[#This Row],[velocity_last_24h]],VelocityRules[Velocity Min],VelocityRules[Risk Points],,-1)</f>
        <v>0</v>
      </c>
      <c r="Q5531">
        <f>_xlfn.XLOOKUP(FraudData[[#This Row],[merchant_category]],MerchantRules[Merchant Category],MerchantRules[Risk Points],0)</f>
        <v>1</v>
      </c>
      <c r="R5531">
        <f>SUM(FraudData[[#This Row],[Amount Risk]:[Merchant Risk]])</f>
        <v>5</v>
      </c>
      <c r="S5531" t="str" cm="1">
        <f t="array" ref="S5531">_xlfn.IFS(FraudData[[#This Row],[Fraud Risk Score]]&gt;=8,"High Risk",FraudData[[#This Row],[Fraud Risk Score]]&gt;=6,"Medium Risk",TRUE,"Low Risk")</f>
        <v>Low Risk</v>
      </c>
    </row>
    <row r="5532" spans="1:19">
      <c r="A5532">
        <v>5531</v>
      </c>
      <c r="B5532">
        <v>141.91</v>
      </c>
      <c r="C5532">
        <v>3</v>
      </c>
      <c r="D5532" t="s">
        <v>50</v>
      </c>
      <c r="E5532">
        <v>0</v>
      </c>
      <c r="F5532">
        <v>0</v>
      </c>
      <c r="G5532">
        <v>30</v>
      </c>
      <c r="H5532">
        <v>1</v>
      </c>
      <c r="I5532">
        <v>27</v>
      </c>
      <c r="J5532">
        <v>0</v>
      </c>
      <c r="K5532">
        <f>_xlfn.XLOOKUP(FraudData[[#This Row],[amount]],AmountRules[Amount Min],AmountRules[Risk Points],,-1)</f>
        <v>0</v>
      </c>
      <c r="L5532">
        <f>_xlfn.XLOOKUP(FraudData[[#This Row],[transaction_hour]],TimeRules[Hour Min],TimeRules[Risk Points],,-1)</f>
        <v>3</v>
      </c>
      <c r="M5532">
        <f>_xlfn.XLOOKUP(FraudData[[#This Row],[foreign_transaction]],ForeignRules[Foreign Transaction],ForeignRules[Risk Points],0)</f>
        <v>0</v>
      </c>
      <c r="N5532">
        <f>_xlfn.XLOOKUP(FraudData[[#This Row],[location_mismatch]],Table10[Location Mismatch],Table10[Risk Points],0)</f>
        <v>0</v>
      </c>
      <c r="O5532">
        <f>_xlfn.XLOOKUP(FraudData[[#This Row],[device_trust_score]],DeviceRules[Device Min],DeviceRules[Risk Points],,-1)</f>
        <v>2</v>
      </c>
      <c r="P5532">
        <f>_xlfn.XLOOKUP(FraudData[[#This Row],[velocity_last_24h]],VelocityRules[Velocity Min],VelocityRules[Risk Points],,-1)</f>
        <v>0</v>
      </c>
      <c r="Q5532">
        <f>_xlfn.XLOOKUP(FraudData[[#This Row],[merchant_category]],MerchantRules[Merchant Category],MerchantRules[Risk Points],0)</f>
        <v>0</v>
      </c>
      <c r="R5532">
        <f>SUM(FraudData[[#This Row],[Amount Risk]:[Merchant Risk]])</f>
        <v>5</v>
      </c>
      <c r="S5532" t="str" cm="1">
        <f t="array" ref="S5532">_xlfn.IFS(FraudData[[#This Row],[Fraud Risk Score]]&gt;=8,"High Risk",FraudData[[#This Row],[Fraud Risk Score]]&gt;=6,"Medium Risk",TRUE,"Low Risk")</f>
        <v>Low Risk</v>
      </c>
    </row>
    <row r="5533" spans="1:19">
      <c r="A5533">
        <v>5532</v>
      </c>
      <c r="B5533">
        <v>25.78</v>
      </c>
      <c r="C5533">
        <v>13</v>
      </c>
      <c r="D5533" t="s">
        <v>49</v>
      </c>
      <c r="E5533">
        <v>0</v>
      </c>
      <c r="F5533">
        <v>0</v>
      </c>
      <c r="G5533">
        <v>82</v>
      </c>
      <c r="H5533">
        <v>2</v>
      </c>
      <c r="I5533">
        <v>41</v>
      </c>
      <c r="J5533">
        <v>0</v>
      </c>
      <c r="K5533">
        <f>_xlfn.XLOOKUP(FraudData[[#This Row],[amount]],AmountRules[Amount Min],AmountRules[Risk Points],,-1)</f>
        <v>0</v>
      </c>
      <c r="L5533">
        <f>_xlfn.XLOOKUP(FraudData[[#This Row],[transaction_hour]],TimeRules[Hour Min],TimeRules[Risk Points],,-1)</f>
        <v>0</v>
      </c>
      <c r="M5533">
        <f>_xlfn.XLOOKUP(FraudData[[#This Row],[foreign_transaction]],ForeignRules[Foreign Transaction],ForeignRules[Risk Points],0)</f>
        <v>0</v>
      </c>
      <c r="N5533">
        <f>_xlfn.XLOOKUP(FraudData[[#This Row],[location_mismatch]],Table10[Location Mismatch],Table10[Risk Points],0)</f>
        <v>0</v>
      </c>
      <c r="O5533">
        <f>_xlfn.XLOOKUP(FraudData[[#This Row],[device_trust_score]],DeviceRules[Device Min],DeviceRules[Risk Points],,-1)</f>
        <v>0</v>
      </c>
      <c r="P5533">
        <f>_xlfn.XLOOKUP(FraudData[[#This Row],[velocity_last_24h]],VelocityRules[Velocity Min],VelocityRules[Risk Points],,-1)</f>
        <v>0</v>
      </c>
      <c r="Q5533">
        <f>_xlfn.XLOOKUP(FraudData[[#This Row],[merchant_category]],MerchantRules[Merchant Category],MerchantRules[Risk Points],0)</f>
        <v>1</v>
      </c>
      <c r="R5533">
        <f>SUM(FraudData[[#This Row],[Amount Risk]:[Merchant Risk]])</f>
        <v>1</v>
      </c>
      <c r="S5533" t="str" cm="1">
        <f t="array" ref="S5533">_xlfn.IFS(FraudData[[#This Row],[Fraud Risk Score]]&gt;=8,"High Risk",FraudData[[#This Row],[Fraud Risk Score]]&gt;=6,"Medium Risk",TRUE,"Low Risk")</f>
        <v>Low Risk</v>
      </c>
    </row>
    <row r="5534" spans="1:19">
      <c r="A5534">
        <v>5533</v>
      </c>
      <c r="B5534">
        <v>211.77</v>
      </c>
      <c r="C5534">
        <v>9</v>
      </c>
      <c r="D5534" t="s">
        <v>47</v>
      </c>
      <c r="E5534">
        <v>0</v>
      </c>
      <c r="F5534">
        <v>0</v>
      </c>
      <c r="G5534">
        <v>87</v>
      </c>
      <c r="H5534">
        <v>3</v>
      </c>
      <c r="I5534">
        <v>41</v>
      </c>
      <c r="J5534">
        <v>0</v>
      </c>
      <c r="K5534">
        <f>_xlfn.XLOOKUP(FraudData[[#This Row],[amount]],AmountRules[Amount Min],AmountRules[Risk Points],,-1)</f>
        <v>0</v>
      </c>
      <c r="L5534">
        <f>_xlfn.XLOOKUP(FraudData[[#This Row],[transaction_hour]],TimeRules[Hour Min],TimeRules[Risk Points],,-1)</f>
        <v>0</v>
      </c>
      <c r="M5534">
        <f>_xlfn.XLOOKUP(FraudData[[#This Row],[foreign_transaction]],ForeignRules[Foreign Transaction],ForeignRules[Risk Points],0)</f>
        <v>0</v>
      </c>
      <c r="N5534">
        <f>_xlfn.XLOOKUP(FraudData[[#This Row],[location_mismatch]],Table10[Location Mismatch],Table10[Risk Points],0)</f>
        <v>0</v>
      </c>
      <c r="O5534">
        <f>_xlfn.XLOOKUP(FraudData[[#This Row],[device_trust_score]],DeviceRules[Device Min],DeviceRules[Risk Points],,-1)</f>
        <v>0</v>
      </c>
      <c r="P5534">
        <f>_xlfn.XLOOKUP(FraudData[[#This Row],[velocity_last_24h]],VelocityRules[Velocity Min],VelocityRules[Risk Points],,-1)</f>
        <v>0</v>
      </c>
      <c r="Q5534">
        <f>_xlfn.XLOOKUP(FraudData[[#This Row],[merchant_category]],MerchantRules[Merchant Category],MerchantRules[Risk Points],0)</f>
        <v>0</v>
      </c>
      <c r="R5534">
        <f>SUM(FraudData[[#This Row],[Amount Risk]:[Merchant Risk]])</f>
        <v>0</v>
      </c>
      <c r="S5534" t="str" cm="1">
        <f t="array" ref="S5534">_xlfn.IFS(FraudData[[#This Row],[Fraud Risk Score]]&gt;=8,"High Risk",FraudData[[#This Row],[Fraud Risk Score]]&gt;=6,"Medium Risk",TRUE,"Low Risk")</f>
        <v>Low Risk</v>
      </c>
    </row>
    <row r="5535" spans="1:19">
      <c r="A5535">
        <v>5534</v>
      </c>
      <c r="B5535">
        <v>285.26</v>
      </c>
      <c r="C5535">
        <v>9</v>
      </c>
      <c r="D5535" t="s">
        <v>48</v>
      </c>
      <c r="E5535">
        <v>1</v>
      </c>
      <c r="F5535">
        <v>0</v>
      </c>
      <c r="G5535">
        <v>25</v>
      </c>
      <c r="H5535">
        <v>0</v>
      </c>
      <c r="I5535">
        <v>49</v>
      </c>
      <c r="J5535">
        <v>0</v>
      </c>
      <c r="K5535">
        <f>_xlfn.XLOOKUP(FraudData[[#This Row],[amount]],AmountRules[Amount Min],AmountRules[Risk Points],,-1)</f>
        <v>0</v>
      </c>
      <c r="L5535">
        <f>_xlfn.XLOOKUP(FraudData[[#This Row],[transaction_hour]],TimeRules[Hour Min],TimeRules[Risk Points],,-1)</f>
        <v>0</v>
      </c>
      <c r="M5535">
        <f>_xlfn.XLOOKUP(FraudData[[#This Row],[foreign_transaction]],ForeignRules[Foreign Transaction],ForeignRules[Risk Points],0)</f>
        <v>3</v>
      </c>
      <c r="N5535">
        <f>_xlfn.XLOOKUP(FraudData[[#This Row],[location_mismatch]],Table10[Location Mismatch],Table10[Risk Points],0)</f>
        <v>0</v>
      </c>
      <c r="O5535">
        <f>_xlfn.XLOOKUP(FraudData[[#This Row],[device_trust_score]],DeviceRules[Device Min],DeviceRules[Risk Points],,-1)</f>
        <v>3</v>
      </c>
      <c r="P5535">
        <f>_xlfn.XLOOKUP(FraudData[[#This Row],[velocity_last_24h]],VelocityRules[Velocity Min],VelocityRules[Risk Points],,-1)</f>
        <v>0</v>
      </c>
      <c r="Q5535">
        <f>_xlfn.XLOOKUP(FraudData[[#This Row],[merchant_category]],MerchantRules[Merchant Category],MerchantRules[Risk Points],0)</f>
        <v>0</v>
      </c>
      <c r="R5535">
        <f>SUM(FraudData[[#This Row],[Amount Risk]:[Merchant Risk]])</f>
        <v>6</v>
      </c>
      <c r="S5535" t="str" cm="1">
        <f t="array" ref="S5535">_xlfn.IFS(FraudData[[#This Row],[Fraud Risk Score]]&gt;=8,"High Risk",FraudData[[#This Row],[Fraud Risk Score]]&gt;=6,"Medium Risk",TRUE,"Low Risk")</f>
        <v>Medium Risk</v>
      </c>
    </row>
    <row r="5536" spans="1:19">
      <c r="A5536">
        <v>5535</v>
      </c>
      <c r="B5536">
        <v>32.1</v>
      </c>
      <c r="C5536">
        <v>9</v>
      </c>
      <c r="D5536" t="s">
        <v>46</v>
      </c>
      <c r="E5536">
        <v>0</v>
      </c>
      <c r="F5536">
        <v>0</v>
      </c>
      <c r="G5536">
        <v>52</v>
      </c>
      <c r="H5536">
        <v>3</v>
      </c>
      <c r="I5536">
        <v>54</v>
      </c>
      <c r="J5536">
        <v>0</v>
      </c>
      <c r="K5536">
        <f>_xlfn.XLOOKUP(FraudData[[#This Row],[amount]],AmountRules[Amount Min],AmountRules[Risk Points],,-1)</f>
        <v>0</v>
      </c>
      <c r="L5536">
        <f>_xlfn.XLOOKUP(FraudData[[#This Row],[transaction_hour]],TimeRules[Hour Min],TimeRules[Risk Points],,-1)</f>
        <v>0</v>
      </c>
      <c r="M5536">
        <f>_xlfn.XLOOKUP(FraudData[[#This Row],[foreign_transaction]],ForeignRules[Foreign Transaction],ForeignRules[Risk Points],0)</f>
        <v>0</v>
      </c>
      <c r="N5536">
        <f>_xlfn.XLOOKUP(FraudData[[#This Row],[location_mismatch]],Table10[Location Mismatch],Table10[Risk Points],0)</f>
        <v>0</v>
      </c>
      <c r="O5536">
        <f>_xlfn.XLOOKUP(FraudData[[#This Row],[device_trust_score]],DeviceRules[Device Min],DeviceRules[Risk Points],,-1)</f>
        <v>1</v>
      </c>
      <c r="P5536">
        <f>_xlfn.XLOOKUP(FraudData[[#This Row],[velocity_last_24h]],VelocityRules[Velocity Min],VelocityRules[Risk Points],,-1)</f>
        <v>0</v>
      </c>
      <c r="Q5536">
        <f>_xlfn.XLOOKUP(FraudData[[#This Row],[merchant_category]],MerchantRules[Merchant Category],MerchantRules[Risk Points],0)</f>
        <v>0</v>
      </c>
      <c r="R5536">
        <f>SUM(FraudData[[#This Row],[Amount Risk]:[Merchant Risk]])</f>
        <v>1</v>
      </c>
      <c r="S5536" t="str" cm="1">
        <f t="array" ref="S5536">_xlfn.IFS(FraudData[[#This Row],[Fraud Risk Score]]&gt;=8,"High Risk",FraudData[[#This Row],[Fraud Risk Score]]&gt;=6,"Medium Risk",TRUE,"Low Risk")</f>
        <v>Low Risk</v>
      </c>
    </row>
    <row r="5537" spans="1:19">
      <c r="A5537">
        <v>5536</v>
      </c>
      <c r="B5537">
        <v>19.829999999999998</v>
      </c>
      <c r="C5537">
        <v>11</v>
      </c>
      <c r="D5537" t="s">
        <v>46</v>
      </c>
      <c r="E5537">
        <v>0</v>
      </c>
      <c r="F5537">
        <v>0</v>
      </c>
      <c r="G5537">
        <v>53</v>
      </c>
      <c r="H5537">
        <v>3</v>
      </c>
      <c r="I5537">
        <v>51</v>
      </c>
      <c r="J5537">
        <v>0</v>
      </c>
      <c r="K5537">
        <f>_xlfn.XLOOKUP(FraudData[[#This Row],[amount]],AmountRules[Amount Min],AmountRules[Risk Points],,-1)</f>
        <v>0</v>
      </c>
      <c r="L5537">
        <f>_xlfn.XLOOKUP(FraudData[[#This Row],[transaction_hour]],TimeRules[Hour Min],TimeRules[Risk Points],,-1)</f>
        <v>0</v>
      </c>
      <c r="M5537">
        <f>_xlfn.XLOOKUP(FraudData[[#This Row],[foreign_transaction]],ForeignRules[Foreign Transaction],ForeignRules[Risk Points],0)</f>
        <v>0</v>
      </c>
      <c r="N5537">
        <f>_xlfn.XLOOKUP(FraudData[[#This Row],[location_mismatch]],Table10[Location Mismatch],Table10[Risk Points],0)</f>
        <v>0</v>
      </c>
      <c r="O5537">
        <f>_xlfn.XLOOKUP(FraudData[[#This Row],[device_trust_score]],DeviceRules[Device Min],DeviceRules[Risk Points],,-1)</f>
        <v>1</v>
      </c>
      <c r="P5537">
        <f>_xlfn.XLOOKUP(FraudData[[#This Row],[velocity_last_24h]],VelocityRules[Velocity Min],VelocityRules[Risk Points],,-1)</f>
        <v>0</v>
      </c>
      <c r="Q5537">
        <f>_xlfn.XLOOKUP(FraudData[[#This Row],[merchant_category]],MerchantRules[Merchant Category],MerchantRules[Risk Points],0)</f>
        <v>0</v>
      </c>
      <c r="R5537">
        <f>SUM(FraudData[[#This Row],[Amount Risk]:[Merchant Risk]])</f>
        <v>1</v>
      </c>
      <c r="S5537" t="str" cm="1">
        <f t="array" ref="S5537">_xlfn.IFS(FraudData[[#This Row],[Fraud Risk Score]]&gt;=8,"High Risk",FraudData[[#This Row],[Fraud Risk Score]]&gt;=6,"Medium Risk",TRUE,"Low Risk")</f>
        <v>Low Risk</v>
      </c>
    </row>
    <row r="5538" spans="1:19">
      <c r="A5538">
        <v>5537</v>
      </c>
      <c r="B5538">
        <v>28.31</v>
      </c>
      <c r="C5538">
        <v>1</v>
      </c>
      <c r="D5538" t="s">
        <v>50</v>
      </c>
      <c r="E5538">
        <v>1</v>
      </c>
      <c r="F5538">
        <v>1</v>
      </c>
      <c r="G5538">
        <v>52</v>
      </c>
      <c r="H5538">
        <v>4</v>
      </c>
      <c r="I5538">
        <v>27</v>
      </c>
      <c r="J5538">
        <v>1</v>
      </c>
      <c r="K5538">
        <f>_xlfn.XLOOKUP(FraudData[[#This Row],[amount]],AmountRules[Amount Min],AmountRules[Risk Points],,-1)</f>
        <v>0</v>
      </c>
      <c r="L5538">
        <f>_xlfn.XLOOKUP(FraudData[[#This Row],[transaction_hour]],TimeRules[Hour Min],TimeRules[Risk Points],,-1)</f>
        <v>3</v>
      </c>
      <c r="M5538">
        <f>_xlfn.XLOOKUP(FraudData[[#This Row],[foreign_transaction]],ForeignRules[Foreign Transaction],ForeignRules[Risk Points],0)</f>
        <v>3</v>
      </c>
      <c r="N5538">
        <f>_xlfn.XLOOKUP(FraudData[[#This Row],[location_mismatch]],Table10[Location Mismatch],Table10[Risk Points],0)</f>
        <v>3</v>
      </c>
      <c r="O5538">
        <f>_xlfn.XLOOKUP(FraudData[[#This Row],[device_trust_score]],DeviceRules[Device Min],DeviceRules[Risk Points],,-1)</f>
        <v>1</v>
      </c>
      <c r="P5538">
        <f>_xlfn.XLOOKUP(FraudData[[#This Row],[velocity_last_24h]],VelocityRules[Velocity Min],VelocityRules[Risk Points],,-1)</f>
        <v>0</v>
      </c>
      <c r="Q5538">
        <f>_xlfn.XLOOKUP(FraudData[[#This Row],[merchant_category]],MerchantRules[Merchant Category],MerchantRules[Risk Points],0)</f>
        <v>0</v>
      </c>
      <c r="R5538">
        <f>SUM(FraudData[[#This Row],[Amount Risk]:[Merchant Risk]])</f>
        <v>10</v>
      </c>
      <c r="S5538" t="str" cm="1">
        <f t="array" ref="S5538">_xlfn.IFS(FraudData[[#This Row],[Fraud Risk Score]]&gt;=8,"High Risk",FraudData[[#This Row],[Fraud Risk Score]]&gt;=6,"Medium Risk",TRUE,"Low Risk")</f>
        <v>High Risk</v>
      </c>
    </row>
    <row r="5539" spans="1:19">
      <c r="A5539">
        <v>5538</v>
      </c>
      <c r="B5539">
        <v>377.39</v>
      </c>
      <c r="C5539">
        <v>22</v>
      </c>
      <c r="D5539" t="s">
        <v>46</v>
      </c>
      <c r="E5539">
        <v>0</v>
      </c>
      <c r="F5539">
        <v>1</v>
      </c>
      <c r="G5539">
        <v>98</v>
      </c>
      <c r="H5539">
        <v>3</v>
      </c>
      <c r="I5539">
        <v>63</v>
      </c>
      <c r="J5539">
        <v>0</v>
      </c>
      <c r="K5539">
        <f>_xlfn.XLOOKUP(FraudData[[#This Row],[amount]],AmountRules[Amount Min],AmountRules[Risk Points],,-1)</f>
        <v>0</v>
      </c>
      <c r="L5539">
        <f>_xlfn.XLOOKUP(FraudData[[#This Row],[transaction_hour]],TimeRules[Hour Min],TimeRules[Risk Points],,-1)</f>
        <v>0</v>
      </c>
      <c r="M5539">
        <f>_xlfn.XLOOKUP(FraudData[[#This Row],[foreign_transaction]],ForeignRules[Foreign Transaction],ForeignRules[Risk Points],0)</f>
        <v>0</v>
      </c>
      <c r="N5539">
        <f>_xlfn.XLOOKUP(FraudData[[#This Row],[location_mismatch]],Table10[Location Mismatch],Table10[Risk Points],0)</f>
        <v>3</v>
      </c>
      <c r="O5539">
        <f>_xlfn.XLOOKUP(FraudData[[#This Row],[device_trust_score]],DeviceRules[Device Min],DeviceRules[Risk Points],,-1)</f>
        <v>0</v>
      </c>
      <c r="P5539">
        <f>_xlfn.XLOOKUP(FraudData[[#This Row],[velocity_last_24h]],VelocityRules[Velocity Min],VelocityRules[Risk Points],,-1)</f>
        <v>0</v>
      </c>
      <c r="Q5539">
        <f>_xlfn.XLOOKUP(FraudData[[#This Row],[merchant_category]],MerchantRules[Merchant Category],MerchantRules[Risk Points],0)</f>
        <v>0</v>
      </c>
      <c r="R5539">
        <f>SUM(FraudData[[#This Row],[Amount Risk]:[Merchant Risk]])</f>
        <v>3</v>
      </c>
      <c r="S5539" t="str" cm="1">
        <f t="array" ref="S5539">_xlfn.IFS(FraudData[[#This Row],[Fraud Risk Score]]&gt;=8,"High Risk",FraudData[[#This Row],[Fraud Risk Score]]&gt;=6,"Medium Risk",TRUE,"Low Risk")</f>
        <v>Low Risk</v>
      </c>
    </row>
    <row r="5540" spans="1:19">
      <c r="A5540">
        <v>5539</v>
      </c>
      <c r="B5540">
        <v>135.21</v>
      </c>
      <c r="C5540">
        <v>8</v>
      </c>
      <c r="D5540" t="s">
        <v>50</v>
      </c>
      <c r="E5540">
        <v>0</v>
      </c>
      <c r="F5540">
        <v>0</v>
      </c>
      <c r="G5540">
        <v>92</v>
      </c>
      <c r="H5540">
        <v>2</v>
      </c>
      <c r="I5540">
        <v>31</v>
      </c>
      <c r="J5540">
        <v>0</v>
      </c>
      <c r="K5540">
        <f>_xlfn.XLOOKUP(FraudData[[#This Row],[amount]],AmountRules[Amount Min],AmountRules[Risk Points],,-1)</f>
        <v>0</v>
      </c>
      <c r="L5540">
        <f>_xlfn.XLOOKUP(FraudData[[#This Row],[transaction_hour]],TimeRules[Hour Min],TimeRules[Risk Points],,-1)</f>
        <v>0</v>
      </c>
      <c r="M5540">
        <f>_xlfn.XLOOKUP(FraudData[[#This Row],[foreign_transaction]],ForeignRules[Foreign Transaction],ForeignRules[Risk Points],0)</f>
        <v>0</v>
      </c>
      <c r="N5540">
        <f>_xlfn.XLOOKUP(FraudData[[#This Row],[location_mismatch]],Table10[Location Mismatch],Table10[Risk Points],0)</f>
        <v>0</v>
      </c>
      <c r="O5540">
        <f>_xlfn.XLOOKUP(FraudData[[#This Row],[device_trust_score]],DeviceRules[Device Min],DeviceRules[Risk Points],,-1)</f>
        <v>0</v>
      </c>
      <c r="P5540">
        <f>_xlfn.XLOOKUP(FraudData[[#This Row],[velocity_last_24h]],VelocityRules[Velocity Min],VelocityRules[Risk Points],,-1)</f>
        <v>0</v>
      </c>
      <c r="Q5540">
        <f>_xlfn.XLOOKUP(FraudData[[#This Row],[merchant_category]],MerchantRules[Merchant Category],MerchantRules[Risk Points],0)</f>
        <v>0</v>
      </c>
      <c r="R5540">
        <f>SUM(FraudData[[#This Row],[Amount Risk]:[Merchant Risk]])</f>
        <v>0</v>
      </c>
      <c r="S5540" t="str" cm="1">
        <f t="array" ref="S5540">_xlfn.IFS(FraudData[[#This Row],[Fraud Risk Score]]&gt;=8,"High Risk",FraudData[[#This Row],[Fraud Risk Score]]&gt;=6,"Medium Risk",TRUE,"Low Risk")</f>
        <v>Low Risk</v>
      </c>
    </row>
    <row r="5541" spans="1:19">
      <c r="A5541">
        <v>5540</v>
      </c>
      <c r="B5541">
        <v>113.35</v>
      </c>
      <c r="C5541">
        <v>4</v>
      </c>
      <c r="D5541" t="s">
        <v>48</v>
      </c>
      <c r="E5541">
        <v>0</v>
      </c>
      <c r="F5541">
        <v>0</v>
      </c>
      <c r="G5541">
        <v>65</v>
      </c>
      <c r="H5541">
        <v>2</v>
      </c>
      <c r="I5541">
        <v>40</v>
      </c>
      <c r="J5541">
        <v>0</v>
      </c>
      <c r="K5541">
        <f>_xlfn.XLOOKUP(FraudData[[#This Row],[amount]],AmountRules[Amount Min],AmountRules[Risk Points],,-1)</f>
        <v>0</v>
      </c>
      <c r="L5541">
        <f>_xlfn.XLOOKUP(FraudData[[#This Row],[transaction_hour]],TimeRules[Hour Min],TimeRules[Risk Points],,-1)</f>
        <v>0</v>
      </c>
      <c r="M5541">
        <f>_xlfn.XLOOKUP(FraudData[[#This Row],[foreign_transaction]],ForeignRules[Foreign Transaction],ForeignRules[Risk Points],0)</f>
        <v>0</v>
      </c>
      <c r="N5541">
        <f>_xlfn.XLOOKUP(FraudData[[#This Row],[location_mismatch]],Table10[Location Mismatch],Table10[Risk Points],0)</f>
        <v>0</v>
      </c>
      <c r="O5541">
        <f>_xlfn.XLOOKUP(FraudData[[#This Row],[device_trust_score]],DeviceRules[Device Min],DeviceRules[Risk Points],,-1)</f>
        <v>1</v>
      </c>
      <c r="P5541">
        <f>_xlfn.XLOOKUP(FraudData[[#This Row],[velocity_last_24h]],VelocityRules[Velocity Min],VelocityRules[Risk Points],,-1)</f>
        <v>0</v>
      </c>
      <c r="Q5541">
        <f>_xlfn.XLOOKUP(FraudData[[#This Row],[merchant_category]],MerchantRules[Merchant Category],MerchantRules[Risk Points],0)</f>
        <v>0</v>
      </c>
      <c r="R5541">
        <f>SUM(FraudData[[#This Row],[Amount Risk]:[Merchant Risk]])</f>
        <v>1</v>
      </c>
      <c r="S5541" t="str" cm="1">
        <f t="array" ref="S5541">_xlfn.IFS(FraudData[[#This Row],[Fraud Risk Score]]&gt;=8,"High Risk",FraudData[[#This Row],[Fraud Risk Score]]&gt;=6,"Medium Risk",TRUE,"Low Risk")</f>
        <v>Low Risk</v>
      </c>
    </row>
    <row r="5542" spans="1:19">
      <c r="A5542">
        <v>5541</v>
      </c>
      <c r="B5542">
        <v>20.309999999999999</v>
      </c>
      <c r="C5542">
        <v>7</v>
      </c>
      <c r="D5542" t="s">
        <v>49</v>
      </c>
      <c r="E5542">
        <v>0</v>
      </c>
      <c r="F5542">
        <v>0</v>
      </c>
      <c r="G5542">
        <v>79</v>
      </c>
      <c r="H5542">
        <v>2</v>
      </c>
      <c r="I5542">
        <v>49</v>
      </c>
      <c r="J5542">
        <v>0</v>
      </c>
      <c r="K5542">
        <f>_xlfn.XLOOKUP(FraudData[[#This Row],[amount]],AmountRules[Amount Min],AmountRules[Risk Points],,-1)</f>
        <v>0</v>
      </c>
      <c r="L5542">
        <f>_xlfn.XLOOKUP(FraudData[[#This Row],[transaction_hour]],TimeRules[Hour Min],TimeRules[Risk Points],,-1)</f>
        <v>0</v>
      </c>
      <c r="M5542">
        <f>_xlfn.XLOOKUP(FraudData[[#This Row],[foreign_transaction]],ForeignRules[Foreign Transaction],ForeignRules[Risk Points],0)</f>
        <v>0</v>
      </c>
      <c r="N5542">
        <f>_xlfn.XLOOKUP(FraudData[[#This Row],[location_mismatch]],Table10[Location Mismatch],Table10[Risk Points],0)</f>
        <v>0</v>
      </c>
      <c r="O5542">
        <f>_xlfn.XLOOKUP(FraudData[[#This Row],[device_trust_score]],DeviceRules[Device Min],DeviceRules[Risk Points],,-1)</f>
        <v>0</v>
      </c>
      <c r="P5542">
        <f>_xlfn.XLOOKUP(FraudData[[#This Row],[velocity_last_24h]],VelocityRules[Velocity Min],VelocityRules[Risk Points],,-1)</f>
        <v>0</v>
      </c>
      <c r="Q5542">
        <f>_xlfn.XLOOKUP(FraudData[[#This Row],[merchant_category]],MerchantRules[Merchant Category],MerchantRules[Risk Points],0)</f>
        <v>1</v>
      </c>
      <c r="R5542">
        <f>SUM(FraudData[[#This Row],[Amount Risk]:[Merchant Risk]])</f>
        <v>1</v>
      </c>
      <c r="S5542" t="str" cm="1">
        <f t="array" ref="S5542">_xlfn.IFS(FraudData[[#This Row],[Fraud Risk Score]]&gt;=8,"High Risk",FraudData[[#This Row],[Fraud Risk Score]]&gt;=6,"Medium Risk",TRUE,"Low Risk")</f>
        <v>Low Risk</v>
      </c>
    </row>
    <row r="5543" spans="1:19">
      <c r="A5543">
        <v>5542</v>
      </c>
      <c r="B5543">
        <v>188.74</v>
      </c>
      <c r="C5543">
        <v>20</v>
      </c>
      <c r="D5543" t="s">
        <v>47</v>
      </c>
      <c r="E5543">
        <v>0</v>
      </c>
      <c r="F5543">
        <v>0</v>
      </c>
      <c r="G5543">
        <v>56</v>
      </c>
      <c r="H5543">
        <v>3</v>
      </c>
      <c r="I5543">
        <v>64</v>
      </c>
      <c r="J5543">
        <v>0</v>
      </c>
      <c r="K5543">
        <f>_xlfn.XLOOKUP(FraudData[[#This Row],[amount]],AmountRules[Amount Min],AmountRules[Risk Points],,-1)</f>
        <v>0</v>
      </c>
      <c r="L5543">
        <f>_xlfn.XLOOKUP(FraudData[[#This Row],[transaction_hour]],TimeRules[Hour Min],TimeRules[Risk Points],,-1)</f>
        <v>0</v>
      </c>
      <c r="M5543">
        <f>_xlfn.XLOOKUP(FraudData[[#This Row],[foreign_transaction]],ForeignRules[Foreign Transaction],ForeignRules[Risk Points],0)</f>
        <v>0</v>
      </c>
      <c r="N5543">
        <f>_xlfn.XLOOKUP(FraudData[[#This Row],[location_mismatch]],Table10[Location Mismatch],Table10[Risk Points],0)</f>
        <v>0</v>
      </c>
      <c r="O5543">
        <f>_xlfn.XLOOKUP(FraudData[[#This Row],[device_trust_score]],DeviceRules[Device Min],DeviceRules[Risk Points],,-1)</f>
        <v>1</v>
      </c>
      <c r="P5543">
        <f>_xlfn.XLOOKUP(FraudData[[#This Row],[velocity_last_24h]],VelocityRules[Velocity Min],VelocityRules[Risk Points],,-1)</f>
        <v>0</v>
      </c>
      <c r="Q5543">
        <f>_xlfn.XLOOKUP(FraudData[[#This Row],[merchant_category]],MerchantRules[Merchant Category],MerchantRules[Risk Points],0)</f>
        <v>0</v>
      </c>
      <c r="R5543">
        <f>SUM(FraudData[[#This Row],[Amount Risk]:[Merchant Risk]])</f>
        <v>1</v>
      </c>
      <c r="S5543" t="str" cm="1">
        <f t="array" ref="S5543">_xlfn.IFS(FraudData[[#This Row],[Fraud Risk Score]]&gt;=8,"High Risk",FraudData[[#This Row],[Fraud Risk Score]]&gt;=6,"Medium Risk",TRUE,"Low Risk")</f>
        <v>Low Risk</v>
      </c>
    </row>
    <row r="5544" spans="1:19">
      <c r="A5544">
        <v>5543</v>
      </c>
      <c r="B5544">
        <v>364.49</v>
      </c>
      <c r="C5544">
        <v>13</v>
      </c>
      <c r="D5544" t="s">
        <v>48</v>
      </c>
      <c r="E5544">
        <v>0</v>
      </c>
      <c r="F5544">
        <v>0</v>
      </c>
      <c r="G5544">
        <v>93</v>
      </c>
      <c r="H5544">
        <v>2</v>
      </c>
      <c r="I5544">
        <v>29</v>
      </c>
      <c r="J5544">
        <v>0</v>
      </c>
      <c r="K5544">
        <f>_xlfn.XLOOKUP(FraudData[[#This Row],[amount]],AmountRules[Amount Min],AmountRules[Risk Points],,-1)</f>
        <v>0</v>
      </c>
      <c r="L5544">
        <f>_xlfn.XLOOKUP(FraudData[[#This Row],[transaction_hour]],TimeRules[Hour Min],TimeRules[Risk Points],,-1)</f>
        <v>0</v>
      </c>
      <c r="M5544">
        <f>_xlfn.XLOOKUP(FraudData[[#This Row],[foreign_transaction]],ForeignRules[Foreign Transaction],ForeignRules[Risk Points],0)</f>
        <v>0</v>
      </c>
      <c r="N5544">
        <f>_xlfn.XLOOKUP(FraudData[[#This Row],[location_mismatch]],Table10[Location Mismatch],Table10[Risk Points],0)</f>
        <v>0</v>
      </c>
      <c r="O5544">
        <f>_xlfn.XLOOKUP(FraudData[[#This Row],[device_trust_score]],DeviceRules[Device Min],DeviceRules[Risk Points],,-1)</f>
        <v>0</v>
      </c>
      <c r="P5544">
        <f>_xlfn.XLOOKUP(FraudData[[#This Row],[velocity_last_24h]],VelocityRules[Velocity Min],VelocityRules[Risk Points],,-1)</f>
        <v>0</v>
      </c>
      <c r="Q5544">
        <f>_xlfn.XLOOKUP(FraudData[[#This Row],[merchant_category]],MerchantRules[Merchant Category],MerchantRules[Risk Points],0)</f>
        <v>0</v>
      </c>
      <c r="R5544">
        <f>SUM(FraudData[[#This Row],[Amount Risk]:[Merchant Risk]])</f>
        <v>0</v>
      </c>
      <c r="S5544" t="str" cm="1">
        <f t="array" ref="S5544">_xlfn.IFS(FraudData[[#This Row],[Fraud Risk Score]]&gt;=8,"High Risk",FraudData[[#This Row],[Fraud Risk Score]]&gt;=6,"Medium Risk",TRUE,"Low Risk")</f>
        <v>Low Risk</v>
      </c>
    </row>
    <row r="5545" spans="1:19">
      <c r="A5545">
        <v>5544</v>
      </c>
      <c r="B5545">
        <v>317.04000000000002</v>
      </c>
      <c r="C5545">
        <v>6</v>
      </c>
      <c r="D5545" t="s">
        <v>48</v>
      </c>
      <c r="E5545">
        <v>0</v>
      </c>
      <c r="F5545">
        <v>0</v>
      </c>
      <c r="G5545">
        <v>46</v>
      </c>
      <c r="H5545">
        <v>1</v>
      </c>
      <c r="I5545">
        <v>58</v>
      </c>
      <c r="J5545">
        <v>0</v>
      </c>
      <c r="K5545">
        <f>_xlfn.XLOOKUP(FraudData[[#This Row],[amount]],AmountRules[Amount Min],AmountRules[Risk Points],,-1)</f>
        <v>0</v>
      </c>
      <c r="L5545">
        <f>_xlfn.XLOOKUP(FraudData[[#This Row],[transaction_hour]],TimeRules[Hour Min],TimeRules[Risk Points],,-1)</f>
        <v>0</v>
      </c>
      <c r="M5545">
        <f>_xlfn.XLOOKUP(FraudData[[#This Row],[foreign_transaction]],ForeignRules[Foreign Transaction],ForeignRules[Risk Points],0)</f>
        <v>0</v>
      </c>
      <c r="N5545">
        <f>_xlfn.XLOOKUP(FraudData[[#This Row],[location_mismatch]],Table10[Location Mismatch],Table10[Risk Points],0)</f>
        <v>0</v>
      </c>
      <c r="O5545">
        <f>_xlfn.XLOOKUP(FraudData[[#This Row],[device_trust_score]],DeviceRules[Device Min],DeviceRules[Risk Points],,-1)</f>
        <v>2</v>
      </c>
      <c r="P5545">
        <f>_xlfn.XLOOKUP(FraudData[[#This Row],[velocity_last_24h]],VelocityRules[Velocity Min],VelocityRules[Risk Points],,-1)</f>
        <v>0</v>
      </c>
      <c r="Q5545">
        <f>_xlfn.XLOOKUP(FraudData[[#This Row],[merchant_category]],MerchantRules[Merchant Category],MerchantRules[Risk Points],0)</f>
        <v>0</v>
      </c>
      <c r="R5545">
        <f>SUM(FraudData[[#This Row],[Amount Risk]:[Merchant Risk]])</f>
        <v>2</v>
      </c>
      <c r="S5545" t="str" cm="1">
        <f t="array" ref="S5545">_xlfn.IFS(FraudData[[#This Row],[Fraud Risk Score]]&gt;=8,"High Risk",FraudData[[#This Row],[Fraud Risk Score]]&gt;=6,"Medium Risk",TRUE,"Low Risk")</f>
        <v>Low Risk</v>
      </c>
    </row>
    <row r="5546" spans="1:19">
      <c r="A5546">
        <v>5545</v>
      </c>
      <c r="B5546">
        <v>177.06</v>
      </c>
      <c r="C5546">
        <v>6</v>
      </c>
      <c r="D5546" t="s">
        <v>46</v>
      </c>
      <c r="E5546">
        <v>0</v>
      </c>
      <c r="F5546">
        <v>0</v>
      </c>
      <c r="G5546">
        <v>81</v>
      </c>
      <c r="H5546">
        <v>4</v>
      </c>
      <c r="I5546">
        <v>41</v>
      </c>
      <c r="J5546">
        <v>0</v>
      </c>
      <c r="K5546">
        <f>_xlfn.XLOOKUP(FraudData[[#This Row],[amount]],AmountRules[Amount Min],AmountRules[Risk Points],,-1)</f>
        <v>0</v>
      </c>
      <c r="L5546">
        <f>_xlfn.XLOOKUP(FraudData[[#This Row],[transaction_hour]],TimeRules[Hour Min],TimeRules[Risk Points],,-1)</f>
        <v>0</v>
      </c>
      <c r="M5546">
        <f>_xlfn.XLOOKUP(FraudData[[#This Row],[foreign_transaction]],ForeignRules[Foreign Transaction],ForeignRules[Risk Points],0)</f>
        <v>0</v>
      </c>
      <c r="N5546">
        <f>_xlfn.XLOOKUP(FraudData[[#This Row],[location_mismatch]],Table10[Location Mismatch],Table10[Risk Points],0)</f>
        <v>0</v>
      </c>
      <c r="O5546">
        <f>_xlfn.XLOOKUP(FraudData[[#This Row],[device_trust_score]],DeviceRules[Device Min],DeviceRules[Risk Points],,-1)</f>
        <v>0</v>
      </c>
      <c r="P5546">
        <f>_xlfn.XLOOKUP(FraudData[[#This Row],[velocity_last_24h]],VelocityRules[Velocity Min],VelocityRules[Risk Points],,-1)</f>
        <v>0</v>
      </c>
      <c r="Q5546">
        <f>_xlfn.XLOOKUP(FraudData[[#This Row],[merchant_category]],MerchantRules[Merchant Category],MerchantRules[Risk Points],0)</f>
        <v>0</v>
      </c>
      <c r="R5546">
        <f>SUM(FraudData[[#This Row],[Amount Risk]:[Merchant Risk]])</f>
        <v>0</v>
      </c>
      <c r="S5546" t="str" cm="1">
        <f t="array" ref="S5546">_xlfn.IFS(FraudData[[#This Row],[Fraud Risk Score]]&gt;=8,"High Risk",FraudData[[#This Row],[Fraud Risk Score]]&gt;=6,"Medium Risk",TRUE,"Low Risk")</f>
        <v>Low Risk</v>
      </c>
    </row>
    <row r="5547" spans="1:19">
      <c r="A5547">
        <v>5546</v>
      </c>
      <c r="B5547">
        <v>14.09</v>
      </c>
      <c r="C5547">
        <v>8</v>
      </c>
      <c r="D5547" t="s">
        <v>46</v>
      </c>
      <c r="E5547">
        <v>1</v>
      </c>
      <c r="F5547">
        <v>1</v>
      </c>
      <c r="G5547">
        <v>46</v>
      </c>
      <c r="H5547">
        <v>2</v>
      </c>
      <c r="I5547">
        <v>51</v>
      </c>
      <c r="J5547">
        <v>0</v>
      </c>
      <c r="K5547">
        <f>_xlfn.XLOOKUP(FraudData[[#This Row],[amount]],AmountRules[Amount Min],AmountRules[Risk Points],,-1)</f>
        <v>0</v>
      </c>
      <c r="L5547">
        <f>_xlfn.XLOOKUP(FraudData[[#This Row],[transaction_hour]],TimeRules[Hour Min],TimeRules[Risk Points],,-1)</f>
        <v>0</v>
      </c>
      <c r="M5547">
        <f>_xlfn.XLOOKUP(FraudData[[#This Row],[foreign_transaction]],ForeignRules[Foreign Transaction],ForeignRules[Risk Points],0)</f>
        <v>3</v>
      </c>
      <c r="N5547">
        <f>_xlfn.XLOOKUP(FraudData[[#This Row],[location_mismatch]],Table10[Location Mismatch],Table10[Risk Points],0)</f>
        <v>3</v>
      </c>
      <c r="O5547">
        <f>_xlfn.XLOOKUP(FraudData[[#This Row],[device_trust_score]],DeviceRules[Device Min],DeviceRules[Risk Points],,-1)</f>
        <v>2</v>
      </c>
      <c r="P5547">
        <f>_xlfn.XLOOKUP(FraudData[[#This Row],[velocity_last_24h]],VelocityRules[Velocity Min],VelocityRules[Risk Points],,-1)</f>
        <v>0</v>
      </c>
      <c r="Q5547">
        <f>_xlfn.XLOOKUP(FraudData[[#This Row],[merchant_category]],MerchantRules[Merchant Category],MerchantRules[Risk Points],0)</f>
        <v>0</v>
      </c>
      <c r="R5547">
        <f>SUM(FraudData[[#This Row],[Amount Risk]:[Merchant Risk]])</f>
        <v>8</v>
      </c>
      <c r="S5547" t="str" cm="1">
        <f t="array" ref="S5547">_xlfn.IFS(FraudData[[#This Row],[Fraud Risk Score]]&gt;=8,"High Risk",FraudData[[#This Row],[Fraud Risk Score]]&gt;=6,"Medium Risk",TRUE,"Low Risk")</f>
        <v>High Risk</v>
      </c>
    </row>
    <row r="5548" spans="1:19">
      <c r="A5548">
        <v>5547</v>
      </c>
      <c r="B5548">
        <v>21.46</v>
      </c>
      <c r="C5548">
        <v>2</v>
      </c>
      <c r="D5548" t="s">
        <v>47</v>
      </c>
      <c r="E5548">
        <v>0</v>
      </c>
      <c r="F5548">
        <v>0</v>
      </c>
      <c r="G5548">
        <v>90</v>
      </c>
      <c r="H5548">
        <v>5</v>
      </c>
      <c r="I5548">
        <v>64</v>
      </c>
      <c r="J5548">
        <v>0</v>
      </c>
      <c r="K5548">
        <f>_xlfn.XLOOKUP(FraudData[[#This Row],[amount]],AmountRules[Amount Min],AmountRules[Risk Points],,-1)</f>
        <v>0</v>
      </c>
      <c r="L5548">
        <f>_xlfn.XLOOKUP(FraudData[[#This Row],[transaction_hour]],TimeRules[Hour Min],TimeRules[Risk Points],,-1)</f>
        <v>3</v>
      </c>
      <c r="M5548">
        <f>_xlfn.XLOOKUP(FraudData[[#This Row],[foreign_transaction]],ForeignRules[Foreign Transaction],ForeignRules[Risk Points],0)</f>
        <v>0</v>
      </c>
      <c r="N5548">
        <f>_xlfn.XLOOKUP(FraudData[[#This Row],[location_mismatch]],Table10[Location Mismatch],Table10[Risk Points],0)</f>
        <v>0</v>
      </c>
      <c r="O5548">
        <f>_xlfn.XLOOKUP(FraudData[[#This Row],[device_trust_score]],DeviceRules[Device Min],DeviceRules[Risk Points],,-1)</f>
        <v>0</v>
      </c>
      <c r="P5548">
        <f>_xlfn.XLOOKUP(FraudData[[#This Row],[velocity_last_24h]],VelocityRules[Velocity Min],VelocityRules[Risk Points],,-1)</f>
        <v>3</v>
      </c>
      <c r="Q5548">
        <f>_xlfn.XLOOKUP(FraudData[[#This Row],[merchant_category]],MerchantRules[Merchant Category],MerchantRules[Risk Points],0)</f>
        <v>0</v>
      </c>
      <c r="R5548">
        <f>SUM(FraudData[[#This Row],[Amount Risk]:[Merchant Risk]])</f>
        <v>6</v>
      </c>
      <c r="S5548" t="str" cm="1">
        <f t="array" ref="S5548">_xlfn.IFS(FraudData[[#This Row],[Fraud Risk Score]]&gt;=8,"High Risk",FraudData[[#This Row],[Fraud Risk Score]]&gt;=6,"Medium Risk",TRUE,"Low Risk")</f>
        <v>Medium Risk</v>
      </c>
    </row>
    <row r="5549" spans="1:19">
      <c r="A5549">
        <v>5548</v>
      </c>
      <c r="B5549">
        <v>9.1</v>
      </c>
      <c r="C5549">
        <v>13</v>
      </c>
      <c r="D5549" t="s">
        <v>49</v>
      </c>
      <c r="E5549">
        <v>0</v>
      </c>
      <c r="F5549">
        <v>0</v>
      </c>
      <c r="G5549">
        <v>65</v>
      </c>
      <c r="H5549">
        <v>3</v>
      </c>
      <c r="I5549">
        <v>37</v>
      </c>
      <c r="J5549">
        <v>0</v>
      </c>
      <c r="K5549">
        <f>_xlfn.XLOOKUP(FraudData[[#This Row],[amount]],AmountRules[Amount Min],AmountRules[Risk Points],,-1)</f>
        <v>0</v>
      </c>
      <c r="L5549">
        <f>_xlfn.XLOOKUP(FraudData[[#This Row],[transaction_hour]],TimeRules[Hour Min],TimeRules[Risk Points],,-1)</f>
        <v>0</v>
      </c>
      <c r="M5549">
        <f>_xlfn.XLOOKUP(FraudData[[#This Row],[foreign_transaction]],ForeignRules[Foreign Transaction],ForeignRules[Risk Points],0)</f>
        <v>0</v>
      </c>
      <c r="N5549">
        <f>_xlfn.XLOOKUP(FraudData[[#This Row],[location_mismatch]],Table10[Location Mismatch],Table10[Risk Points],0)</f>
        <v>0</v>
      </c>
      <c r="O5549">
        <f>_xlfn.XLOOKUP(FraudData[[#This Row],[device_trust_score]],DeviceRules[Device Min],DeviceRules[Risk Points],,-1)</f>
        <v>1</v>
      </c>
      <c r="P5549">
        <f>_xlfn.XLOOKUP(FraudData[[#This Row],[velocity_last_24h]],VelocityRules[Velocity Min],VelocityRules[Risk Points],,-1)</f>
        <v>0</v>
      </c>
      <c r="Q5549">
        <f>_xlfn.XLOOKUP(FraudData[[#This Row],[merchant_category]],MerchantRules[Merchant Category],MerchantRules[Risk Points],0)</f>
        <v>1</v>
      </c>
      <c r="R5549">
        <f>SUM(FraudData[[#This Row],[Amount Risk]:[Merchant Risk]])</f>
        <v>2</v>
      </c>
      <c r="S5549" t="str" cm="1">
        <f t="array" ref="S5549">_xlfn.IFS(FraudData[[#This Row],[Fraud Risk Score]]&gt;=8,"High Risk",FraudData[[#This Row],[Fraud Risk Score]]&gt;=6,"Medium Risk",TRUE,"Low Risk")</f>
        <v>Low Risk</v>
      </c>
    </row>
    <row r="5550" spans="1:19">
      <c r="A5550">
        <v>5549</v>
      </c>
      <c r="B5550">
        <v>53.59</v>
      </c>
      <c r="C5550">
        <v>16</v>
      </c>
      <c r="D5550" t="s">
        <v>48</v>
      </c>
      <c r="E5550">
        <v>0</v>
      </c>
      <c r="F5550">
        <v>1</v>
      </c>
      <c r="G5550">
        <v>67</v>
      </c>
      <c r="H5550">
        <v>2</v>
      </c>
      <c r="I5550">
        <v>46</v>
      </c>
      <c r="J5550">
        <v>0</v>
      </c>
      <c r="K5550">
        <f>_xlfn.XLOOKUP(FraudData[[#This Row],[amount]],AmountRules[Amount Min],AmountRules[Risk Points],,-1)</f>
        <v>0</v>
      </c>
      <c r="L5550">
        <f>_xlfn.XLOOKUP(FraudData[[#This Row],[transaction_hour]],TimeRules[Hour Min],TimeRules[Risk Points],,-1)</f>
        <v>0</v>
      </c>
      <c r="M5550">
        <f>_xlfn.XLOOKUP(FraudData[[#This Row],[foreign_transaction]],ForeignRules[Foreign Transaction],ForeignRules[Risk Points],0)</f>
        <v>0</v>
      </c>
      <c r="N5550">
        <f>_xlfn.XLOOKUP(FraudData[[#This Row],[location_mismatch]],Table10[Location Mismatch],Table10[Risk Points],0)</f>
        <v>3</v>
      </c>
      <c r="O5550">
        <f>_xlfn.XLOOKUP(FraudData[[#This Row],[device_trust_score]],DeviceRules[Device Min],DeviceRules[Risk Points],,-1)</f>
        <v>1</v>
      </c>
      <c r="P5550">
        <f>_xlfn.XLOOKUP(FraudData[[#This Row],[velocity_last_24h]],VelocityRules[Velocity Min],VelocityRules[Risk Points],,-1)</f>
        <v>0</v>
      </c>
      <c r="Q5550">
        <f>_xlfn.XLOOKUP(FraudData[[#This Row],[merchant_category]],MerchantRules[Merchant Category],MerchantRules[Risk Points],0)</f>
        <v>0</v>
      </c>
      <c r="R5550">
        <f>SUM(FraudData[[#This Row],[Amount Risk]:[Merchant Risk]])</f>
        <v>4</v>
      </c>
      <c r="S5550" t="str" cm="1">
        <f t="array" ref="S5550">_xlfn.IFS(FraudData[[#This Row],[Fraud Risk Score]]&gt;=8,"High Risk",FraudData[[#This Row],[Fraud Risk Score]]&gt;=6,"Medium Risk",TRUE,"Low Risk")</f>
        <v>Low Risk</v>
      </c>
    </row>
    <row r="5551" spans="1:19">
      <c r="A5551">
        <v>5550</v>
      </c>
      <c r="B5551">
        <v>26.24</v>
      </c>
      <c r="C5551">
        <v>17</v>
      </c>
      <c r="D5551" t="s">
        <v>46</v>
      </c>
      <c r="E5551">
        <v>0</v>
      </c>
      <c r="F5551">
        <v>0</v>
      </c>
      <c r="G5551">
        <v>58</v>
      </c>
      <c r="H5551">
        <v>4</v>
      </c>
      <c r="I5551">
        <v>33</v>
      </c>
      <c r="J5551">
        <v>0</v>
      </c>
      <c r="K5551">
        <f>_xlfn.XLOOKUP(FraudData[[#This Row],[amount]],AmountRules[Amount Min],AmountRules[Risk Points],,-1)</f>
        <v>0</v>
      </c>
      <c r="L5551">
        <f>_xlfn.XLOOKUP(FraudData[[#This Row],[transaction_hour]],TimeRules[Hour Min],TimeRules[Risk Points],,-1)</f>
        <v>0</v>
      </c>
      <c r="M5551">
        <f>_xlfn.XLOOKUP(FraudData[[#This Row],[foreign_transaction]],ForeignRules[Foreign Transaction],ForeignRules[Risk Points],0)</f>
        <v>0</v>
      </c>
      <c r="N5551">
        <f>_xlfn.XLOOKUP(FraudData[[#This Row],[location_mismatch]],Table10[Location Mismatch],Table10[Risk Points],0)</f>
        <v>0</v>
      </c>
      <c r="O5551">
        <f>_xlfn.XLOOKUP(FraudData[[#This Row],[device_trust_score]],DeviceRules[Device Min],DeviceRules[Risk Points],,-1)</f>
        <v>1</v>
      </c>
      <c r="P5551">
        <f>_xlfn.XLOOKUP(FraudData[[#This Row],[velocity_last_24h]],VelocityRules[Velocity Min],VelocityRules[Risk Points],,-1)</f>
        <v>0</v>
      </c>
      <c r="Q5551">
        <f>_xlfn.XLOOKUP(FraudData[[#This Row],[merchant_category]],MerchantRules[Merchant Category],MerchantRules[Risk Points],0)</f>
        <v>0</v>
      </c>
      <c r="R5551">
        <f>SUM(FraudData[[#This Row],[Amount Risk]:[Merchant Risk]])</f>
        <v>1</v>
      </c>
      <c r="S5551" t="str" cm="1">
        <f t="array" ref="S5551">_xlfn.IFS(FraudData[[#This Row],[Fraud Risk Score]]&gt;=8,"High Risk",FraudData[[#This Row],[Fraud Risk Score]]&gt;=6,"Medium Risk",TRUE,"Low Risk")</f>
        <v>Low Risk</v>
      </c>
    </row>
    <row r="5552" spans="1:19">
      <c r="A5552">
        <v>5551</v>
      </c>
      <c r="B5552">
        <v>54.21</v>
      </c>
      <c r="C5552">
        <v>11</v>
      </c>
      <c r="D5552" t="s">
        <v>48</v>
      </c>
      <c r="E5552">
        <v>0</v>
      </c>
      <c r="F5552">
        <v>0</v>
      </c>
      <c r="G5552">
        <v>26</v>
      </c>
      <c r="H5552">
        <v>3</v>
      </c>
      <c r="I5552">
        <v>69</v>
      </c>
      <c r="J5552">
        <v>0</v>
      </c>
      <c r="K5552">
        <f>_xlfn.XLOOKUP(FraudData[[#This Row],[amount]],AmountRules[Amount Min],AmountRules[Risk Points],,-1)</f>
        <v>0</v>
      </c>
      <c r="L5552">
        <f>_xlfn.XLOOKUP(FraudData[[#This Row],[transaction_hour]],TimeRules[Hour Min],TimeRules[Risk Points],,-1)</f>
        <v>0</v>
      </c>
      <c r="M5552">
        <f>_xlfn.XLOOKUP(FraudData[[#This Row],[foreign_transaction]],ForeignRules[Foreign Transaction],ForeignRules[Risk Points],0)</f>
        <v>0</v>
      </c>
      <c r="N5552">
        <f>_xlfn.XLOOKUP(FraudData[[#This Row],[location_mismatch]],Table10[Location Mismatch],Table10[Risk Points],0)</f>
        <v>0</v>
      </c>
      <c r="O5552">
        <f>_xlfn.XLOOKUP(FraudData[[#This Row],[device_trust_score]],DeviceRules[Device Min],DeviceRules[Risk Points],,-1)</f>
        <v>3</v>
      </c>
      <c r="P5552">
        <f>_xlfn.XLOOKUP(FraudData[[#This Row],[velocity_last_24h]],VelocityRules[Velocity Min],VelocityRules[Risk Points],,-1)</f>
        <v>0</v>
      </c>
      <c r="Q5552">
        <f>_xlfn.XLOOKUP(FraudData[[#This Row],[merchant_category]],MerchantRules[Merchant Category],MerchantRules[Risk Points],0)</f>
        <v>0</v>
      </c>
      <c r="R5552">
        <f>SUM(FraudData[[#This Row],[Amount Risk]:[Merchant Risk]])</f>
        <v>3</v>
      </c>
      <c r="S5552" t="str" cm="1">
        <f t="array" ref="S5552">_xlfn.IFS(FraudData[[#This Row],[Fraud Risk Score]]&gt;=8,"High Risk",FraudData[[#This Row],[Fraud Risk Score]]&gt;=6,"Medium Risk",TRUE,"Low Risk")</f>
        <v>Low Risk</v>
      </c>
    </row>
    <row r="5553" spans="1:19">
      <c r="A5553">
        <v>5552</v>
      </c>
      <c r="B5553">
        <v>87.52</v>
      </c>
      <c r="C5553">
        <v>21</v>
      </c>
      <c r="D5553" t="s">
        <v>49</v>
      </c>
      <c r="E5553">
        <v>0</v>
      </c>
      <c r="F5553">
        <v>0</v>
      </c>
      <c r="G5553">
        <v>83</v>
      </c>
      <c r="H5553">
        <v>2</v>
      </c>
      <c r="I5553">
        <v>57</v>
      </c>
      <c r="J5553">
        <v>0</v>
      </c>
      <c r="K5553">
        <f>_xlfn.XLOOKUP(FraudData[[#This Row],[amount]],AmountRules[Amount Min],AmountRules[Risk Points],,-1)</f>
        <v>0</v>
      </c>
      <c r="L5553">
        <f>_xlfn.XLOOKUP(FraudData[[#This Row],[transaction_hour]],TimeRules[Hour Min],TimeRules[Risk Points],,-1)</f>
        <v>0</v>
      </c>
      <c r="M5553">
        <f>_xlfn.XLOOKUP(FraudData[[#This Row],[foreign_transaction]],ForeignRules[Foreign Transaction],ForeignRules[Risk Points],0)</f>
        <v>0</v>
      </c>
      <c r="N5553">
        <f>_xlfn.XLOOKUP(FraudData[[#This Row],[location_mismatch]],Table10[Location Mismatch],Table10[Risk Points],0)</f>
        <v>0</v>
      </c>
      <c r="O5553">
        <f>_xlfn.XLOOKUP(FraudData[[#This Row],[device_trust_score]],DeviceRules[Device Min],DeviceRules[Risk Points],,-1)</f>
        <v>0</v>
      </c>
      <c r="P5553">
        <f>_xlfn.XLOOKUP(FraudData[[#This Row],[velocity_last_24h]],VelocityRules[Velocity Min],VelocityRules[Risk Points],,-1)</f>
        <v>0</v>
      </c>
      <c r="Q5553">
        <f>_xlfn.XLOOKUP(FraudData[[#This Row],[merchant_category]],MerchantRules[Merchant Category],MerchantRules[Risk Points],0)</f>
        <v>1</v>
      </c>
      <c r="R5553">
        <f>SUM(FraudData[[#This Row],[Amount Risk]:[Merchant Risk]])</f>
        <v>1</v>
      </c>
      <c r="S5553" t="str" cm="1">
        <f t="array" ref="S5553">_xlfn.IFS(FraudData[[#This Row],[Fraud Risk Score]]&gt;=8,"High Risk",FraudData[[#This Row],[Fraud Risk Score]]&gt;=6,"Medium Risk",TRUE,"Low Risk")</f>
        <v>Low Risk</v>
      </c>
    </row>
    <row r="5554" spans="1:19">
      <c r="A5554">
        <v>5553</v>
      </c>
      <c r="B5554">
        <v>515.59</v>
      </c>
      <c r="C5554">
        <v>13</v>
      </c>
      <c r="D5554" t="s">
        <v>50</v>
      </c>
      <c r="E5554">
        <v>0</v>
      </c>
      <c r="F5554">
        <v>0</v>
      </c>
      <c r="G5554">
        <v>60</v>
      </c>
      <c r="H5554">
        <v>1</v>
      </c>
      <c r="I5554">
        <v>67</v>
      </c>
      <c r="J5554">
        <v>0</v>
      </c>
      <c r="K5554">
        <f>_xlfn.XLOOKUP(FraudData[[#This Row],[amount]],AmountRules[Amount Min],AmountRules[Risk Points],,-1)</f>
        <v>1</v>
      </c>
      <c r="L5554">
        <f>_xlfn.XLOOKUP(FraudData[[#This Row],[transaction_hour]],TimeRules[Hour Min],TimeRules[Risk Points],,-1)</f>
        <v>0</v>
      </c>
      <c r="M5554">
        <f>_xlfn.XLOOKUP(FraudData[[#This Row],[foreign_transaction]],ForeignRules[Foreign Transaction],ForeignRules[Risk Points],0)</f>
        <v>0</v>
      </c>
      <c r="N5554">
        <f>_xlfn.XLOOKUP(FraudData[[#This Row],[location_mismatch]],Table10[Location Mismatch],Table10[Risk Points],0)</f>
        <v>0</v>
      </c>
      <c r="O5554">
        <f>_xlfn.XLOOKUP(FraudData[[#This Row],[device_trust_score]],DeviceRules[Device Min],DeviceRules[Risk Points],,-1)</f>
        <v>1</v>
      </c>
      <c r="P5554">
        <f>_xlfn.XLOOKUP(FraudData[[#This Row],[velocity_last_24h]],VelocityRules[Velocity Min],VelocityRules[Risk Points],,-1)</f>
        <v>0</v>
      </c>
      <c r="Q5554">
        <f>_xlfn.XLOOKUP(FraudData[[#This Row],[merchant_category]],MerchantRules[Merchant Category],MerchantRules[Risk Points],0)</f>
        <v>0</v>
      </c>
      <c r="R5554">
        <f>SUM(FraudData[[#This Row],[Amount Risk]:[Merchant Risk]])</f>
        <v>2</v>
      </c>
      <c r="S5554" t="str" cm="1">
        <f t="array" ref="S5554">_xlfn.IFS(FraudData[[#This Row],[Fraud Risk Score]]&gt;=8,"High Risk",FraudData[[#This Row],[Fraud Risk Score]]&gt;=6,"Medium Risk",TRUE,"Low Risk")</f>
        <v>Low Risk</v>
      </c>
    </row>
    <row r="5555" spans="1:19">
      <c r="A5555">
        <v>5554</v>
      </c>
      <c r="B5555">
        <v>169.66</v>
      </c>
      <c r="C5555">
        <v>12</v>
      </c>
      <c r="D5555" t="s">
        <v>49</v>
      </c>
      <c r="E5555">
        <v>0</v>
      </c>
      <c r="F5555">
        <v>0</v>
      </c>
      <c r="G5555">
        <v>32</v>
      </c>
      <c r="H5555">
        <v>2</v>
      </c>
      <c r="I5555">
        <v>59</v>
      </c>
      <c r="J5555">
        <v>0</v>
      </c>
      <c r="K5555">
        <f>_xlfn.XLOOKUP(FraudData[[#This Row],[amount]],AmountRules[Amount Min],AmountRules[Risk Points],,-1)</f>
        <v>0</v>
      </c>
      <c r="L5555">
        <f>_xlfn.XLOOKUP(FraudData[[#This Row],[transaction_hour]],TimeRules[Hour Min],TimeRules[Risk Points],,-1)</f>
        <v>0</v>
      </c>
      <c r="M5555">
        <f>_xlfn.XLOOKUP(FraudData[[#This Row],[foreign_transaction]],ForeignRules[Foreign Transaction],ForeignRules[Risk Points],0)</f>
        <v>0</v>
      </c>
      <c r="N5555">
        <f>_xlfn.XLOOKUP(FraudData[[#This Row],[location_mismatch]],Table10[Location Mismatch],Table10[Risk Points],0)</f>
        <v>0</v>
      </c>
      <c r="O5555">
        <f>_xlfn.XLOOKUP(FraudData[[#This Row],[device_trust_score]],DeviceRules[Device Min],DeviceRules[Risk Points],,-1)</f>
        <v>2</v>
      </c>
      <c r="P5555">
        <f>_xlfn.XLOOKUP(FraudData[[#This Row],[velocity_last_24h]],VelocityRules[Velocity Min],VelocityRules[Risk Points],,-1)</f>
        <v>0</v>
      </c>
      <c r="Q5555">
        <f>_xlfn.XLOOKUP(FraudData[[#This Row],[merchant_category]],MerchantRules[Merchant Category],MerchantRules[Risk Points],0)</f>
        <v>1</v>
      </c>
      <c r="R5555">
        <f>SUM(FraudData[[#This Row],[Amount Risk]:[Merchant Risk]])</f>
        <v>3</v>
      </c>
      <c r="S5555" t="str" cm="1">
        <f t="array" ref="S5555">_xlfn.IFS(FraudData[[#This Row],[Fraud Risk Score]]&gt;=8,"High Risk",FraudData[[#This Row],[Fraud Risk Score]]&gt;=6,"Medium Risk",TRUE,"Low Risk")</f>
        <v>Low Risk</v>
      </c>
    </row>
    <row r="5556" spans="1:19">
      <c r="A5556">
        <v>5555</v>
      </c>
      <c r="B5556">
        <v>324.3</v>
      </c>
      <c r="C5556">
        <v>13</v>
      </c>
      <c r="D5556" t="s">
        <v>48</v>
      </c>
      <c r="E5556">
        <v>0</v>
      </c>
      <c r="F5556">
        <v>0</v>
      </c>
      <c r="G5556">
        <v>57</v>
      </c>
      <c r="H5556">
        <v>0</v>
      </c>
      <c r="I5556">
        <v>26</v>
      </c>
      <c r="J5556">
        <v>0</v>
      </c>
      <c r="K5556">
        <f>_xlfn.XLOOKUP(FraudData[[#This Row],[amount]],AmountRules[Amount Min],AmountRules[Risk Points],,-1)</f>
        <v>0</v>
      </c>
      <c r="L5556">
        <f>_xlfn.XLOOKUP(FraudData[[#This Row],[transaction_hour]],TimeRules[Hour Min],TimeRules[Risk Points],,-1)</f>
        <v>0</v>
      </c>
      <c r="M5556">
        <f>_xlfn.XLOOKUP(FraudData[[#This Row],[foreign_transaction]],ForeignRules[Foreign Transaction],ForeignRules[Risk Points],0)</f>
        <v>0</v>
      </c>
      <c r="N5556">
        <f>_xlfn.XLOOKUP(FraudData[[#This Row],[location_mismatch]],Table10[Location Mismatch],Table10[Risk Points],0)</f>
        <v>0</v>
      </c>
      <c r="O5556">
        <f>_xlfn.XLOOKUP(FraudData[[#This Row],[device_trust_score]],DeviceRules[Device Min],DeviceRules[Risk Points],,-1)</f>
        <v>1</v>
      </c>
      <c r="P5556">
        <f>_xlfn.XLOOKUP(FraudData[[#This Row],[velocity_last_24h]],VelocityRules[Velocity Min],VelocityRules[Risk Points],,-1)</f>
        <v>0</v>
      </c>
      <c r="Q5556">
        <f>_xlfn.XLOOKUP(FraudData[[#This Row],[merchant_category]],MerchantRules[Merchant Category],MerchantRules[Risk Points],0)</f>
        <v>0</v>
      </c>
      <c r="R5556">
        <f>SUM(FraudData[[#This Row],[Amount Risk]:[Merchant Risk]])</f>
        <v>1</v>
      </c>
      <c r="S5556" t="str" cm="1">
        <f t="array" ref="S5556">_xlfn.IFS(FraudData[[#This Row],[Fraud Risk Score]]&gt;=8,"High Risk",FraudData[[#This Row],[Fraud Risk Score]]&gt;=6,"Medium Risk",TRUE,"Low Risk")</f>
        <v>Low Risk</v>
      </c>
    </row>
    <row r="5557" spans="1:19">
      <c r="A5557">
        <v>5556</v>
      </c>
      <c r="B5557">
        <v>223.04</v>
      </c>
      <c r="C5557">
        <v>8</v>
      </c>
      <c r="D5557" t="s">
        <v>48</v>
      </c>
      <c r="E5557">
        <v>0</v>
      </c>
      <c r="F5557">
        <v>0</v>
      </c>
      <c r="G5557">
        <v>57</v>
      </c>
      <c r="H5557">
        <v>2</v>
      </c>
      <c r="I5557">
        <v>61</v>
      </c>
      <c r="J5557">
        <v>0</v>
      </c>
      <c r="K5557">
        <f>_xlfn.XLOOKUP(FraudData[[#This Row],[amount]],AmountRules[Amount Min],AmountRules[Risk Points],,-1)</f>
        <v>0</v>
      </c>
      <c r="L5557">
        <f>_xlfn.XLOOKUP(FraudData[[#This Row],[transaction_hour]],TimeRules[Hour Min],TimeRules[Risk Points],,-1)</f>
        <v>0</v>
      </c>
      <c r="M5557">
        <f>_xlfn.XLOOKUP(FraudData[[#This Row],[foreign_transaction]],ForeignRules[Foreign Transaction],ForeignRules[Risk Points],0)</f>
        <v>0</v>
      </c>
      <c r="N5557">
        <f>_xlfn.XLOOKUP(FraudData[[#This Row],[location_mismatch]],Table10[Location Mismatch],Table10[Risk Points],0)</f>
        <v>0</v>
      </c>
      <c r="O5557">
        <f>_xlfn.XLOOKUP(FraudData[[#This Row],[device_trust_score]],DeviceRules[Device Min],DeviceRules[Risk Points],,-1)</f>
        <v>1</v>
      </c>
      <c r="P5557">
        <f>_xlfn.XLOOKUP(FraudData[[#This Row],[velocity_last_24h]],VelocityRules[Velocity Min],VelocityRules[Risk Points],,-1)</f>
        <v>0</v>
      </c>
      <c r="Q5557">
        <f>_xlfn.XLOOKUP(FraudData[[#This Row],[merchant_category]],MerchantRules[Merchant Category],MerchantRules[Risk Points],0)</f>
        <v>0</v>
      </c>
      <c r="R5557">
        <f>SUM(FraudData[[#This Row],[Amount Risk]:[Merchant Risk]])</f>
        <v>1</v>
      </c>
      <c r="S5557" t="str" cm="1">
        <f t="array" ref="S5557">_xlfn.IFS(FraudData[[#This Row],[Fraud Risk Score]]&gt;=8,"High Risk",FraudData[[#This Row],[Fraud Risk Score]]&gt;=6,"Medium Risk",TRUE,"Low Risk")</f>
        <v>Low Risk</v>
      </c>
    </row>
    <row r="5558" spans="1:19">
      <c r="A5558">
        <v>5557</v>
      </c>
      <c r="B5558">
        <v>21.48</v>
      </c>
      <c r="C5558">
        <v>18</v>
      </c>
      <c r="D5558" t="s">
        <v>47</v>
      </c>
      <c r="E5558">
        <v>0</v>
      </c>
      <c r="F5558">
        <v>1</v>
      </c>
      <c r="G5558">
        <v>92</v>
      </c>
      <c r="H5558">
        <v>1</v>
      </c>
      <c r="I5558">
        <v>67</v>
      </c>
      <c r="J5558">
        <v>0</v>
      </c>
      <c r="K5558">
        <f>_xlfn.XLOOKUP(FraudData[[#This Row],[amount]],AmountRules[Amount Min],AmountRules[Risk Points],,-1)</f>
        <v>0</v>
      </c>
      <c r="L5558">
        <f>_xlfn.XLOOKUP(FraudData[[#This Row],[transaction_hour]],TimeRules[Hour Min],TimeRules[Risk Points],,-1)</f>
        <v>0</v>
      </c>
      <c r="M5558">
        <f>_xlfn.XLOOKUP(FraudData[[#This Row],[foreign_transaction]],ForeignRules[Foreign Transaction],ForeignRules[Risk Points],0)</f>
        <v>0</v>
      </c>
      <c r="N5558">
        <f>_xlfn.XLOOKUP(FraudData[[#This Row],[location_mismatch]],Table10[Location Mismatch],Table10[Risk Points],0)</f>
        <v>3</v>
      </c>
      <c r="O5558">
        <f>_xlfn.XLOOKUP(FraudData[[#This Row],[device_trust_score]],DeviceRules[Device Min],DeviceRules[Risk Points],,-1)</f>
        <v>0</v>
      </c>
      <c r="P5558">
        <f>_xlfn.XLOOKUP(FraudData[[#This Row],[velocity_last_24h]],VelocityRules[Velocity Min],VelocityRules[Risk Points],,-1)</f>
        <v>0</v>
      </c>
      <c r="Q5558">
        <f>_xlfn.XLOOKUP(FraudData[[#This Row],[merchant_category]],MerchantRules[Merchant Category],MerchantRules[Risk Points],0)</f>
        <v>0</v>
      </c>
      <c r="R5558">
        <f>SUM(FraudData[[#This Row],[Amount Risk]:[Merchant Risk]])</f>
        <v>3</v>
      </c>
      <c r="S5558" t="str" cm="1">
        <f t="array" ref="S5558">_xlfn.IFS(FraudData[[#This Row],[Fraud Risk Score]]&gt;=8,"High Risk",FraudData[[#This Row],[Fraud Risk Score]]&gt;=6,"Medium Risk",TRUE,"Low Risk")</f>
        <v>Low Risk</v>
      </c>
    </row>
    <row r="5559" spans="1:19">
      <c r="A5559">
        <v>5558</v>
      </c>
      <c r="B5559">
        <v>239.67</v>
      </c>
      <c r="C5559">
        <v>1</v>
      </c>
      <c r="D5559" t="s">
        <v>48</v>
      </c>
      <c r="E5559">
        <v>0</v>
      </c>
      <c r="F5559">
        <v>0</v>
      </c>
      <c r="G5559">
        <v>42</v>
      </c>
      <c r="H5559">
        <v>0</v>
      </c>
      <c r="I5559">
        <v>69</v>
      </c>
      <c r="J5559">
        <v>0</v>
      </c>
      <c r="K5559">
        <f>_xlfn.XLOOKUP(FraudData[[#This Row],[amount]],AmountRules[Amount Min],AmountRules[Risk Points],,-1)</f>
        <v>0</v>
      </c>
      <c r="L5559">
        <f>_xlfn.XLOOKUP(FraudData[[#This Row],[transaction_hour]],TimeRules[Hour Min],TimeRules[Risk Points],,-1)</f>
        <v>3</v>
      </c>
      <c r="M5559">
        <f>_xlfn.XLOOKUP(FraudData[[#This Row],[foreign_transaction]],ForeignRules[Foreign Transaction],ForeignRules[Risk Points],0)</f>
        <v>0</v>
      </c>
      <c r="N5559">
        <f>_xlfn.XLOOKUP(FraudData[[#This Row],[location_mismatch]],Table10[Location Mismatch],Table10[Risk Points],0)</f>
        <v>0</v>
      </c>
      <c r="O5559">
        <f>_xlfn.XLOOKUP(FraudData[[#This Row],[device_trust_score]],DeviceRules[Device Min],DeviceRules[Risk Points],,-1)</f>
        <v>2</v>
      </c>
      <c r="P5559">
        <f>_xlfn.XLOOKUP(FraudData[[#This Row],[velocity_last_24h]],VelocityRules[Velocity Min],VelocityRules[Risk Points],,-1)</f>
        <v>0</v>
      </c>
      <c r="Q5559">
        <f>_xlfn.XLOOKUP(FraudData[[#This Row],[merchant_category]],MerchantRules[Merchant Category],MerchantRules[Risk Points],0)</f>
        <v>0</v>
      </c>
      <c r="R5559">
        <f>SUM(FraudData[[#This Row],[Amount Risk]:[Merchant Risk]])</f>
        <v>5</v>
      </c>
      <c r="S5559" t="str" cm="1">
        <f t="array" ref="S5559">_xlfn.IFS(FraudData[[#This Row],[Fraud Risk Score]]&gt;=8,"High Risk",FraudData[[#This Row],[Fraud Risk Score]]&gt;=6,"Medium Risk",TRUE,"Low Risk")</f>
        <v>Low Risk</v>
      </c>
    </row>
    <row r="5560" spans="1:19">
      <c r="A5560">
        <v>5559</v>
      </c>
      <c r="B5560">
        <v>57.91</v>
      </c>
      <c r="C5560">
        <v>10</v>
      </c>
      <c r="D5560" t="s">
        <v>46</v>
      </c>
      <c r="E5560">
        <v>0</v>
      </c>
      <c r="F5560">
        <v>0</v>
      </c>
      <c r="G5560">
        <v>88</v>
      </c>
      <c r="H5560">
        <v>0</v>
      </c>
      <c r="I5560">
        <v>20</v>
      </c>
      <c r="J5560">
        <v>0</v>
      </c>
      <c r="K5560">
        <f>_xlfn.XLOOKUP(FraudData[[#This Row],[amount]],AmountRules[Amount Min],AmountRules[Risk Points],,-1)</f>
        <v>0</v>
      </c>
      <c r="L5560">
        <f>_xlfn.XLOOKUP(FraudData[[#This Row],[transaction_hour]],TimeRules[Hour Min],TimeRules[Risk Points],,-1)</f>
        <v>0</v>
      </c>
      <c r="M5560">
        <f>_xlfn.XLOOKUP(FraudData[[#This Row],[foreign_transaction]],ForeignRules[Foreign Transaction],ForeignRules[Risk Points],0)</f>
        <v>0</v>
      </c>
      <c r="N5560">
        <f>_xlfn.XLOOKUP(FraudData[[#This Row],[location_mismatch]],Table10[Location Mismatch],Table10[Risk Points],0)</f>
        <v>0</v>
      </c>
      <c r="O5560">
        <f>_xlfn.XLOOKUP(FraudData[[#This Row],[device_trust_score]],DeviceRules[Device Min],DeviceRules[Risk Points],,-1)</f>
        <v>0</v>
      </c>
      <c r="P5560">
        <f>_xlfn.XLOOKUP(FraudData[[#This Row],[velocity_last_24h]],VelocityRules[Velocity Min],VelocityRules[Risk Points],,-1)</f>
        <v>0</v>
      </c>
      <c r="Q5560">
        <f>_xlfn.XLOOKUP(FraudData[[#This Row],[merchant_category]],MerchantRules[Merchant Category],MerchantRules[Risk Points],0)</f>
        <v>0</v>
      </c>
      <c r="R5560">
        <f>SUM(FraudData[[#This Row],[Amount Risk]:[Merchant Risk]])</f>
        <v>0</v>
      </c>
      <c r="S5560" t="str" cm="1">
        <f t="array" ref="S5560">_xlfn.IFS(FraudData[[#This Row],[Fraud Risk Score]]&gt;=8,"High Risk",FraudData[[#This Row],[Fraud Risk Score]]&gt;=6,"Medium Risk",TRUE,"Low Risk")</f>
        <v>Low Risk</v>
      </c>
    </row>
    <row r="5561" spans="1:19">
      <c r="A5561">
        <v>5560</v>
      </c>
      <c r="B5561">
        <v>183.45</v>
      </c>
      <c r="C5561">
        <v>16</v>
      </c>
      <c r="D5561" t="s">
        <v>47</v>
      </c>
      <c r="E5561">
        <v>0</v>
      </c>
      <c r="F5561">
        <v>0</v>
      </c>
      <c r="G5561">
        <v>85</v>
      </c>
      <c r="H5561">
        <v>0</v>
      </c>
      <c r="I5561">
        <v>27</v>
      </c>
      <c r="J5561">
        <v>0</v>
      </c>
      <c r="K5561">
        <f>_xlfn.XLOOKUP(FraudData[[#This Row],[amount]],AmountRules[Amount Min],AmountRules[Risk Points],,-1)</f>
        <v>0</v>
      </c>
      <c r="L5561">
        <f>_xlfn.XLOOKUP(FraudData[[#This Row],[transaction_hour]],TimeRules[Hour Min],TimeRules[Risk Points],,-1)</f>
        <v>0</v>
      </c>
      <c r="M5561">
        <f>_xlfn.XLOOKUP(FraudData[[#This Row],[foreign_transaction]],ForeignRules[Foreign Transaction],ForeignRules[Risk Points],0)</f>
        <v>0</v>
      </c>
      <c r="N5561">
        <f>_xlfn.XLOOKUP(FraudData[[#This Row],[location_mismatch]],Table10[Location Mismatch],Table10[Risk Points],0)</f>
        <v>0</v>
      </c>
      <c r="O5561">
        <f>_xlfn.XLOOKUP(FraudData[[#This Row],[device_trust_score]],DeviceRules[Device Min],DeviceRules[Risk Points],,-1)</f>
        <v>0</v>
      </c>
      <c r="P5561">
        <f>_xlfn.XLOOKUP(FraudData[[#This Row],[velocity_last_24h]],VelocityRules[Velocity Min],VelocityRules[Risk Points],,-1)</f>
        <v>0</v>
      </c>
      <c r="Q5561">
        <f>_xlfn.XLOOKUP(FraudData[[#This Row],[merchant_category]],MerchantRules[Merchant Category],MerchantRules[Risk Points],0)</f>
        <v>0</v>
      </c>
      <c r="R5561">
        <f>SUM(FraudData[[#This Row],[Amount Risk]:[Merchant Risk]])</f>
        <v>0</v>
      </c>
      <c r="S5561" t="str" cm="1">
        <f t="array" ref="S5561">_xlfn.IFS(FraudData[[#This Row],[Fraud Risk Score]]&gt;=8,"High Risk",FraudData[[#This Row],[Fraud Risk Score]]&gt;=6,"Medium Risk",TRUE,"Low Risk")</f>
        <v>Low Risk</v>
      </c>
    </row>
    <row r="5562" spans="1:19">
      <c r="A5562">
        <v>5561</v>
      </c>
      <c r="B5562">
        <v>75.06</v>
      </c>
      <c r="C5562">
        <v>1</v>
      </c>
      <c r="D5562" t="s">
        <v>48</v>
      </c>
      <c r="E5562">
        <v>1</v>
      </c>
      <c r="F5562">
        <v>0</v>
      </c>
      <c r="G5562">
        <v>34</v>
      </c>
      <c r="H5562">
        <v>3</v>
      </c>
      <c r="I5562">
        <v>57</v>
      </c>
      <c r="J5562">
        <v>1</v>
      </c>
      <c r="K5562">
        <f>_xlfn.XLOOKUP(FraudData[[#This Row],[amount]],AmountRules[Amount Min],AmountRules[Risk Points],,-1)</f>
        <v>0</v>
      </c>
      <c r="L5562">
        <f>_xlfn.XLOOKUP(FraudData[[#This Row],[transaction_hour]],TimeRules[Hour Min],TimeRules[Risk Points],,-1)</f>
        <v>3</v>
      </c>
      <c r="M5562">
        <f>_xlfn.XLOOKUP(FraudData[[#This Row],[foreign_transaction]],ForeignRules[Foreign Transaction],ForeignRules[Risk Points],0)</f>
        <v>3</v>
      </c>
      <c r="N5562">
        <f>_xlfn.XLOOKUP(FraudData[[#This Row],[location_mismatch]],Table10[Location Mismatch],Table10[Risk Points],0)</f>
        <v>0</v>
      </c>
      <c r="O5562">
        <f>_xlfn.XLOOKUP(FraudData[[#This Row],[device_trust_score]],DeviceRules[Device Min],DeviceRules[Risk Points],,-1)</f>
        <v>2</v>
      </c>
      <c r="P5562">
        <f>_xlfn.XLOOKUP(FraudData[[#This Row],[velocity_last_24h]],VelocityRules[Velocity Min],VelocityRules[Risk Points],,-1)</f>
        <v>0</v>
      </c>
      <c r="Q5562">
        <f>_xlfn.XLOOKUP(FraudData[[#This Row],[merchant_category]],MerchantRules[Merchant Category],MerchantRules[Risk Points],0)</f>
        <v>0</v>
      </c>
      <c r="R5562">
        <f>SUM(FraudData[[#This Row],[Amount Risk]:[Merchant Risk]])</f>
        <v>8</v>
      </c>
      <c r="S5562" t="str" cm="1">
        <f t="array" ref="S5562">_xlfn.IFS(FraudData[[#This Row],[Fraud Risk Score]]&gt;=8,"High Risk",FraudData[[#This Row],[Fraud Risk Score]]&gt;=6,"Medium Risk",TRUE,"Low Risk")</f>
        <v>High Risk</v>
      </c>
    </row>
    <row r="5563" spans="1:19">
      <c r="A5563">
        <v>5562</v>
      </c>
      <c r="B5563">
        <v>1091.31</v>
      </c>
      <c r="C5563">
        <v>18</v>
      </c>
      <c r="D5563" t="s">
        <v>49</v>
      </c>
      <c r="E5563">
        <v>0</v>
      </c>
      <c r="F5563">
        <v>0</v>
      </c>
      <c r="G5563">
        <v>74</v>
      </c>
      <c r="H5563">
        <v>2</v>
      </c>
      <c r="I5563">
        <v>18</v>
      </c>
      <c r="J5563">
        <v>0</v>
      </c>
      <c r="K5563">
        <f>_xlfn.XLOOKUP(FraudData[[#This Row],[amount]],AmountRules[Amount Min],AmountRules[Risk Points],,-1)</f>
        <v>3</v>
      </c>
      <c r="L5563">
        <f>_xlfn.XLOOKUP(FraudData[[#This Row],[transaction_hour]],TimeRules[Hour Min],TimeRules[Risk Points],,-1)</f>
        <v>0</v>
      </c>
      <c r="M5563">
        <f>_xlfn.XLOOKUP(FraudData[[#This Row],[foreign_transaction]],ForeignRules[Foreign Transaction],ForeignRules[Risk Points],0)</f>
        <v>0</v>
      </c>
      <c r="N5563">
        <f>_xlfn.XLOOKUP(FraudData[[#This Row],[location_mismatch]],Table10[Location Mismatch],Table10[Risk Points],0)</f>
        <v>0</v>
      </c>
      <c r="O5563">
        <f>_xlfn.XLOOKUP(FraudData[[#This Row],[device_trust_score]],DeviceRules[Device Min],DeviceRules[Risk Points],,-1)</f>
        <v>0</v>
      </c>
      <c r="P5563">
        <f>_xlfn.XLOOKUP(FraudData[[#This Row],[velocity_last_24h]],VelocityRules[Velocity Min],VelocityRules[Risk Points],,-1)</f>
        <v>0</v>
      </c>
      <c r="Q5563">
        <f>_xlfn.XLOOKUP(FraudData[[#This Row],[merchant_category]],MerchantRules[Merchant Category],MerchantRules[Risk Points],0)</f>
        <v>1</v>
      </c>
      <c r="R5563">
        <f>SUM(FraudData[[#This Row],[Amount Risk]:[Merchant Risk]])</f>
        <v>4</v>
      </c>
      <c r="S5563" t="str" cm="1">
        <f t="array" ref="S5563">_xlfn.IFS(FraudData[[#This Row],[Fraud Risk Score]]&gt;=8,"High Risk",FraudData[[#This Row],[Fraud Risk Score]]&gt;=6,"Medium Risk",TRUE,"Low Risk")</f>
        <v>Low Risk</v>
      </c>
    </row>
    <row r="5564" spans="1:19">
      <c r="A5564">
        <v>5563</v>
      </c>
      <c r="B5564">
        <v>55.06</v>
      </c>
      <c r="C5564">
        <v>6</v>
      </c>
      <c r="D5564" t="s">
        <v>48</v>
      </c>
      <c r="E5564">
        <v>0</v>
      </c>
      <c r="F5564">
        <v>0</v>
      </c>
      <c r="G5564">
        <v>46</v>
      </c>
      <c r="H5564">
        <v>2</v>
      </c>
      <c r="I5564">
        <v>24</v>
      </c>
      <c r="J5564">
        <v>0</v>
      </c>
      <c r="K5564">
        <f>_xlfn.XLOOKUP(FraudData[[#This Row],[amount]],AmountRules[Amount Min],AmountRules[Risk Points],,-1)</f>
        <v>0</v>
      </c>
      <c r="L5564">
        <f>_xlfn.XLOOKUP(FraudData[[#This Row],[transaction_hour]],TimeRules[Hour Min],TimeRules[Risk Points],,-1)</f>
        <v>0</v>
      </c>
      <c r="M5564">
        <f>_xlfn.XLOOKUP(FraudData[[#This Row],[foreign_transaction]],ForeignRules[Foreign Transaction],ForeignRules[Risk Points],0)</f>
        <v>0</v>
      </c>
      <c r="N5564">
        <f>_xlfn.XLOOKUP(FraudData[[#This Row],[location_mismatch]],Table10[Location Mismatch],Table10[Risk Points],0)</f>
        <v>0</v>
      </c>
      <c r="O5564">
        <f>_xlfn.XLOOKUP(FraudData[[#This Row],[device_trust_score]],DeviceRules[Device Min],DeviceRules[Risk Points],,-1)</f>
        <v>2</v>
      </c>
      <c r="P5564">
        <f>_xlfn.XLOOKUP(FraudData[[#This Row],[velocity_last_24h]],VelocityRules[Velocity Min],VelocityRules[Risk Points],,-1)</f>
        <v>0</v>
      </c>
      <c r="Q5564">
        <f>_xlfn.XLOOKUP(FraudData[[#This Row],[merchant_category]],MerchantRules[Merchant Category],MerchantRules[Risk Points],0)</f>
        <v>0</v>
      </c>
      <c r="R5564">
        <f>SUM(FraudData[[#This Row],[Amount Risk]:[Merchant Risk]])</f>
        <v>2</v>
      </c>
      <c r="S5564" t="str" cm="1">
        <f t="array" ref="S5564">_xlfn.IFS(FraudData[[#This Row],[Fraud Risk Score]]&gt;=8,"High Risk",FraudData[[#This Row],[Fraud Risk Score]]&gt;=6,"Medium Risk",TRUE,"Low Risk")</f>
        <v>Low Risk</v>
      </c>
    </row>
    <row r="5565" spans="1:19">
      <c r="A5565">
        <v>5564</v>
      </c>
      <c r="B5565">
        <v>58.91</v>
      </c>
      <c r="C5565">
        <v>17</v>
      </c>
      <c r="D5565" t="s">
        <v>49</v>
      </c>
      <c r="E5565">
        <v>0</v>
      </c>
      <c r="F5565">
        <v>0</v>
      </c>
      <c r="G5565">
        <v>63</v>
      </c>
      <c r="H5565">
        <v>3</v>
      </c>
      <c r="I5565">
        <v>48</v>
      </c>
      <c r="J5565">
        <v>0</v>
      </c>
      <c r="K5565">
        <f>_xlfn.XLOOKUP(FraudData[[#This Row],[amount]],AmountRules[Amount Min],AmountRules[Risk Points],,-1)</f>
        <v>0</v>
      </c>
      <c r="L5565">
        <f>_xlfn.XLOOKUP(FraudData[[#This Row],[transaction_hour]],TimeRules[Hour Min],TimeRules[Risk Points],,-1)</f>
        <v>0</v>
      </c>
      <c r="M5565">
        <f>_xlfn.XLOOKUP(FraudData[[#This Row],[foreign_transaction]],ForeignRules[Foreign Transaction],ForeignRules[Risk Points],0)</f>
        <v>0</v>
      </c>
      <c r="N5565">
        <f>_xlfn.XLOOKUP(FraudData[[#This Row],[location_mismatch]],Table10[Location Mismatch],Table10[Risk Points],0)</f>
        <v>0</v>
      </c>
      <c r="O5565">
        <f>_xlfn.XLOOKUP(FraudData[[#This Row],[device_trust_score]],DeviceRules[Device Min],DeviceRules[Risk Points],,-1)</f>
        <v>1</v>
      </c>
      <c r="P5565">
        <f>_xlfn.XLOOKUP(FraudData[[#This Row],[velocity_last_24h]],VelocityRules[Velocity Min],VelocityRules[Risk Points],,-1)</f>
        <v>0</v>
      </c>
      <c r="Q5565">
        <f>_xlfn.XLOOKUP(FraudData[[#This Row],[merchant_category]],MerchantRules[Merchant Category],MerchantRules[Risk Points],0)</f>
        <v>1</v>
      </c>
      <c r="R5565">
        <f>SUM(FraudData[[#This Row],[Amount Risk]:[Merchant Risk]])</f>
        <v>2</v>
      </c>
      <c r="S5565" t="str" cm="1">
        <f t="array" ref="S5565">_xlfn.IFS(FraudData[[#This Row],[Fraud Risk Score]]&gt;=8,"High Risk",FraudData[[#This Row],[Fraud Risk Score]]&gt;=6,"Medium Risk",TRUE,"Low Risk")</f>
        <v>Low Risk</v>
      </c>
    </row>
    <row r="5566" spans="1:19">
      <c r="A5566">
        <v>5565</v>
      </c>
      <c r="B5566">
        <v>480.4</v>
      </c>
      <c r="C5566">
        <v>12</v>
      </c>
      <c r="D5566" t="s">
        <v>49</v>
      </c>
      <c r="E5566">
        <v>0</v>
      </c>
      <c r="F5566">
        <v>1</v>
      </c>
      <c r="G5566">
        <v>89</v>
      </c>
      <c r="H5566">
        <v>1</v>
      </c>
      <c r="I5566">
        <v>58</v>
      </c>
      <c r="J5566">
        <v>0</v>
      </c>
      <c r="K5566">
        <f>_xlfn.XLOOKUP(FraudData[[#This Row],[amount]],AmountRules[Amount Min],AmountRules[Risk Points],,-1)</f>
        <v>0</v>
      </c>
      <c r="L5566">
        <f>_xlfn.XLOOKUP(FraudData[[#This Row],[transaction_hour]],TimeRules[Hour Min],TimeRules[Risk Points],,-1)</f>
        <v>0</v>
      </c>
      <c r="M5566">
        <f>_xlfn.XLOOKUP(FraudData[[#This Row],[foreign_transaction]],ForeignRules[Foreign Transaction],ForeignRules[Risk Points],0)</f>
        <v>0</v>
      </c>
      <c r="N5566">
        <f>_xlfn.XLOOKUP(FraudData[[#This Row],[location_mismatch]],Table10[Location Mismatch],Table10[Risk Points],0)</f>
        <v>3</v>
      </c>
      <c r="O5566">
        <f>_xlfn.XLOOKUP(FraudData[[#This Row],[device_trust_score]],DeviceRules[Device Min],DeviceRules[Risk Points],,-1)</f>
        <v>0</v>
      </c>
      <c r="P5566">
        <f>_xlfn.XLOOKUP(FraudData[[#This Row],[velocity_last_24h]],VelocityRules[Velocity Min],VelocityRules[Risk Points],,-1)</f>
        <v>0</v>
      </c>
      <c r="Q5566">
        <f>_xlfn.XLOOKUP(FraudData[[#This Row],[merchant_category]],MerchantRules[Merchant Category],MerchantRules[Risk Points],0)</f>
        <v>1</v>
      </c>
      <c r="R5566">
        <f>SUM(FraudData[[#This Row],[Amount Risk]:[Merchant Risk]])</f>
        <v>4</v>
      </c>
      <c r="S5566" t="str" cm="1">
        <f t="array" ref="S5566">_xlfn.IFS(FraudData[[#This Row],[Fraud Risk Score]]&gt;=8,"High Risk",FraudData[[#This Row],[Fraud Risk Score]]&gt;=6,"Medium Risk",TRUE,"Low Risk")</f>
        <v>Low Risk</v>
      </c>
    </row>
    <row r="5567" spans="1:19">
      <c r="A5567">
        <v>5566</v>
      </c>
      <c r="B5567">
        <v>4.49</v>
      </c>
      <c r="C5567">
        <v>4</v>
      </c>
      <c r="D5567" t="s">
        <v>48</v>
      </c>
      <c r="E5567">
        <v>0</v>
      </c>
      <c r="F5567">
        <v>0</v>
      </c>
      <c r="G5567">
        <v>54</v>
      </c>
      <c r="H5567">
        <v>0</v>
      </c>
      <c r="I5567">
        <v>30</v>
      </c>
      <c r="J5567">
        <v>0</v>
      </c>
      <c r="K5567">
        <f>_xlfn.XLOOKUP(FraudData[[#This Row],[amount]],AmountRules[Amount Min],AmountRules[Risk Points],,-1)</f>
        <v>0</v>
      </c>
      <c r="L5567">
        <f>_xlfn.XLOOKUP(FraudData[[#This Row],[transaction_hour]],TimeRules[Hour Min],TimeRules[Risk Points],,-1)</f>
        <v>0</v>
      </c>
      <c r="M5567">
        <f>_xlfn.XLOOKUP(FraudData[[#This Row],[foreign_transaction]],ForeignRules[Foreign Transaction],ForeignRules[Risk Points],0)</f>
        <v>0</v>
      </c>
      <c r="N5567">
        <f>_xlfn.XLOOKUP(FraudData[[#This Row],[location_mismatch]],Table10[Location Mismatch],Table10[Risk Points],0)</f>
        <v>0</v>
      </c>
      <c r="O5567">
        <f>_xlfn.XLOOKUP(FraudData[[#This Row],[device_trust_score]],DeviceRules[Device Min],DeviceRules[Risk Points],,-1)</f>
        <v>1</v>
      </c>
      <c r="P5567">
        <f>_xlfn.XLOOKUP(FraudData[[#This Row],[velocity_last_24h]],VelocityRules[Velocity Min],VelocityRules[Risk Points],,-1)</f>
        <v>0</v>
      </c>
      <c r="Q5567">
        <f>_xlfn.XLOOKUP(FraudData[[#This Row],[merchant_category]],MerchantRules[Merchant Category],MerchantRules[Risk Points],0)</f>
        <v>0</v>
      </c>
      <c r="R5567">
        <f>SUM(FraudData[[#This Row],[Amount Risk]:[Merchant Risk]])</f>
        <v>1</v>
      </c>
      <c r="S5567" t="str" cm="1">
        <f t="array" ref="S5567">_xlfn.IFS(FraudData[[#This Row],[Fraud Risk Score]]&gt;=8,"High Risk",FraudData[[#This Row],[Fraud Risk Score]]&gt;=6,"Medium Risk",TRUE,"Low Risk")</f>
        <v>Low Risk</v>
      </c>
    </row>
    <row r="5568" spans="1:19">
      <c r="A5568">
        <v>5567</v>
      </c>
      <c r="B5568">
        <v>214.74</v>
      </c>
      <c r="C5568">
        <v>17</v>
      </c>
      <c r="D5568" t="s">
        <v>49</v>
      </c>
      <c r="E5568">
        <v>0</v>
      </c>
      <c r="F5568">
        <v>0</v>
      </c>
      <c r="G5568">
        <v>29</v>
      </c>
      <c r="H5568">
        <v>2</v>
      </c>
      <c r="I5568">
        <v>39</v>
      </c>
      <c r="J5568">
        <v>0</v>
      </c>
      <c r="K5568">
        <f>_xlfn.XLOOKUP(FraudData[[#This Row],[amount]],AmountRules[Amount Min],AmountRules[Risk Points],,-1)</f>
        <v>0</v>
      </c>
      <c r="L5568">
        <f>_xlfn.XLOOKUP(FraudData[[#This Row],[transaction_hour]],TimeRules[Hour Min],TimeRules[Risk Points],,-1)</f>
        <v>0</v>
      </c>
      <c r="M5568">
        <f>_xlfn.XLOOKUP(FraudData[[#This Row],[foreign_transaction]],ForeignRules[Foreign Transaction],ForeignRules[Risk Points],0)</f>
        <v>0</v>
      </c>
      <c r="N5568">
        <f>_xlfn.XLOOKUP(FraudData[[#This Row],[location_mismatch]],Table10[Location Mismatch],Table10[Risk Points],0)</f>
        <v>0</v>
      </c>
      <c r="O5568">
        <f>_xlfn.XLOOKUP(FraudData[[#This Row],[device_trust_score]],DeviceRules[Device Min],DeviceRules[Risk Points],,-1)</f>
        <v>3</v>
      </c>
      <c r="P5568">
        <f>_xlfn.XLOOKUP(FraudData[[#This Row],[velocity_last_24h]],VelocityRules[Velocity Min],VelocityRules[Risk Points],,-1)</f>
        <v>0</v>
      </c>
      <c r="Q5568">
        <f>_xlfn.XLOOKUP(FraudData[[#This Row],[merchant_category]],MerchantRules[Merchant Category],MerchantRules[Risk Points],0)</f>
        <v>1</v>
      </c>
      <c r="R5568">
        <f>SUM(FraudData[[#This Row],[Amount Risk]:[Merchant Risk]])</f>
        <v>4</v>
      </c>
      <c r="S5568" t="str" cm="1">
        <f t="array" ref="S5568">_xlfn.IFS(FraudData[[#This Row],[Fraud Risk Score]]&gt;=8,"High Risk",FraudData[[#This Row],[Fraud Risk Score]]&gt;=6,"Medium Risk",TRUE,"Low Risk")</f>
        <v>Low Risk</v>
      </c>
    </row>
    <row r="5569" spans="1:19">
      <c r="A5569">
        <v>5568</v>
      </c>
      <c r="B5569">
        <v>232.59</v>
      </c>
      <c r="C5569">
        <v>22</v>
      </c>
      <c r="D5569" t="s">
        <v>50</v>
      </c>
      <c r="E5569">
        <v>0</v>
      </c>
      <c r="F5569">
        <v>1</v>
      </c>
      <c r="G5569">
        <v>50</v>
      </c>
      <c r="H5569">
        <v>0</v>
      </c>
      <c r="I5569">
        <v>33</v>
      </c>
      <c r="J5569">
        <v>0</v>
      </c>
      <c r="K5569">
        <f>_xlfn.XLOOKUP(FraudData[[#This Row],[amount]],AmountRules[Amount Min],AmountRules[Risk Points],,-1)</f>
        <v>0</v>
      </c>
      <c r="L5569">
        <f>_xlfn.XLOOKUP(FraudData[[#This Row],[transaction_hour]],TimeRules[Hour Min],TimeRules[Risk Points],,-1)</f>
        <v>0</v>
      </c>
      <c r="M5569">
        <f>_xlfn.XLOOKUP(FraudData[[#This Row],[foreign_transaction]],ForeignRules[Foreign Transaction],ForeignRules[Risk Points],0)</f>
        <v>0</v>
      </c>
      <c r="N5569">
        <f>_xlfn.XLOOKUP(FraudData[[#This Row],[location_mismatch]],Table10[Location Mismatch],Table10[Risk Points],0)</f>
        <v>3</v>
      </c>
      <c r="O5569">
        <f>_xlfn.XLOOKUP(FraudData[[#This Row],[device_trust_score]],DeviceRules[Device Min],DeviceRules[Risk Points],,-1)</f>
        <v>1</v>
      </c>
      <c r="P5569">
        <f>_xlfn.XLOOKUP(FraudData[[#This Row],[velocity_last_24h]],VelocityRules[Velocity Min],VelocityRules[Risk Points],,-1)</f>
        <v>0</v>
      </c>
      <c r="Q5569">
        <f>_xlfn.XLOOKUP(FraudData[[#This Row],[merchant_category]],MerchantRules[Merchant Category],MerchantRules[Risk Points],0)</f>
        <v>0</v>
      </c>
      <c r="R5569">
        <f>SUM(FraudData[[#This Row],[Amount Risk]:[Merchant Risk]])</f>
        <v>4</v>
      </c>
      <c r="S5569" t="str" cm="1">
        <f t="array" ref="S5569">_xlfn.IFS(FraudData[[#This Row],[Fraud Risk Score]]&gt;=8,"High Risk",FraudData[[#This Row],[Fraud Risk Score]]&gt;=6,"Medium Risk",TRUE,"Low Risk")</f>
        <v>Low Risk</v>
      </c>
    </row>
    <row r="5570" spans="1:19">
      <c r="A5570">
        <v>5569</v>
      </c>
      <c r="B5570">
        <v>325.83999999999997</v>
      </c>
      <c r="C5570">
        <v>23</v>
      </c>
      <c r="D5570" t="s">
        <v>47</v>
      </c>
      <c r="E5570">
        <v>0</v>
      </c>
      <c r="F5570">
        <v>0</v>
      </c>
      <c r="G5570">
        <v>87</v>
      </c>
      <c r="H5570">
        <v>1</v>
      </c>
      <c r="I5570">
        <v>39</v>
      </c>
      <c r="J5570">
        <v>0</v>
      </c>
      <c r="K5570">
        <f>_xlfn.XLOOKUP(FraudData[[#This Row],[amount]],AmountRules[Amount Min],AmountRules[Risk Points],,-1)</f>
        <v>0</v>
      </c>
      <c r="L5570">
        <f>_xlfn.XLOOKUP(FraudData[[#This Row],[transaction_hour]],TimeRules[Hour Min],TimeRules[Risk Points],,-1)</f>
        <v>1</v>
      </c>
      <c r="M5570">
        <f>_xlfn.XLOOKUP(FraudData[[#This Row],[foreign_transaction]],ForeignRules[Foreign Transaction],ForeignRules[Risk Points],0)</f>
        <v>0</v>
      </c>
      <c r="N5570">
        <f>_xlfn.XLOOKUP(FraudData[[#This Row],[location_mismatch]],Table10[Location Mismatch],Table10[Risk Points],0)</f>
        <v>0</v>
      </c>
      <c r="O5570">
        <f>_xlfn.XLOOKUP(FraudData[[#This Row],[device_trust_score]],DeviceRules[Device Min],DeviceRules[Risk Points],,-1)</f>
        <v>0</v>
      </c>
      <c r="P5570">
        <f>_xlfn.XLOOKUP(FraudData[[#This Row],[velocity_last_24h]],VelocityRules[Velocity Min],VelocityRules[Risk Points],,-1)</f>
        <v>0</v>
      </c>
      <c r="Q5570">
        <f>_xlfn.XLOOKUP(FraudData[[#This Row],[merchant_category]],MerchantRules[Merchant Category],MerchantRules[Risk Points],0)</f>
        <v>0</v>
      </c>
      <c r="R5570">
        <f>SUM(FraudData[[#This Row],[Amount Risk]:[Merchant Risk]])</f>
        <v>1</v>
      </c>
      <c r="S5570" t="str" cm="1">
        <f t="array" ref="S5570">_xlfn.IFS(FraudData[[#This Row],[Fraud Risk Score]]&gt;=8,"High Risk",FraudData[[#This Row],[Fraud Risk Score]]&gt;=6,"Medium Risk",TRUE,"Low Risk")</f>
        <v>Low Risk</v>
      </c>
    </row>
    <row r="5571" spans="1:19">
      <c r="A5571">
        <v>5570</v>
      </c>
      <c r="B5571">
        <v>660.01</v>
      </c>
      <c r="C5571">
        <v>23</v>
      </c>
      <c r="D5571" t="s">
        <v>48</v>
      </c>
      <c r="E5571">
        <v>1</v>
      </c>
      <c r="F5571">
        <v>0</v>
      </c>
      <c r="G5571">
        <v>70</v>
      </c>
      <c r="H5571">
        <v>2</v>
      </c>
      <c r="I5571">
        <v>23</v>
      </c>
      <c r="J5571">
        <v>0</v>
      </c>
      <c r="K5571">
        <f>_xlfn.XLOOKUP(FraudData[[#This Row],[amount]],AmountRules[Amount Min],AmountRules[Risk Points],,-1)</f>
        <v>1</v>
      </c>
      <c r="L5571">
        <f>_xlfn.XLOOKUP(FraudData[[#This Row],[transaction_hour]],TimeRules[Hour Min],TimeRules[Risk Points],,-1)</f>
        <v>1</v>
      </c>
      <c r="M5571">
        <f>_xlfn.XLOOKUP(FraudData[[#This Row],[foreign_transaction]],ForeignRules[Foreign Transaction],ForeignRules[Risk Points],0)</f>
        <v>3</v>
      </c>
      <c r="N5571">
        <f>_xlfn.XLOOKUP(FraudData[[#This Row],[location_mismatch]],Table10[Location Mismatch],Table10[Risk Points],0)</f>
        <v>0</v>
      </c>
      <c r="O5571">
        <f>_xlfn.XLOOKUP(FraudData[[#This Row],[device_trust_score]],DeviceRules[Device Min],DeviceRules[Risk Points],,-1)</f>
        <v>0</v>
      </c>
      <c r="P5571">
        <f>_xlfn.XLOOKUP(FraudData[[#This Row],[velocity_last_24h]],VelocityRules[Velocity Min],VelocityRules[Risk Points],,-1)</f>
        <v>0</v>
      </c>
      <c r="Q5571">
        <f>_xlfn.XLOOKUP(FraudData[[#This Row],[merchant_category]],MerchantRules[Merchant Category],MerchantRules[Risk Points],0)</f>
        <v>0</v>
      </c>
      <c r="R5571">
        <f>SUM(FraudData[[#This Row],[Amount Risk]:[Merchant Risk]])</f>
        <v>5</v>
      </c>
      <c r="S5571" t="str" cm="1">
        <f t="array" ref="S5571">_xlfn.IFS(FraudData[[#This Row],[Fraud Risk Score]]&gt;=8,"High Risk",FraudData[[#This Row],[Fraud Risk Score]]&gt;=6,"Medium Risk",TRUE,"Low Risk")</f>
        <v>Low Risk</v>
      </c>
    </row>
    <row r="5572" spans="1:19">
      <c r="A5572">
        <v>5571</v>
      </c>
      <c r="B5572">
        <v>668.39</v>
      </c>
      <c r="C5572">
        <v>15</v>
      </c>
      <c r="D5572" t="s">
        <v>50</v>
      </c>
      <c r="E5572">
        <v>1</v>
      </c>
      <c r="F5572">
        <v>0</v>
      </c>
      <c r="G5572">
        <v>55</v>
      </c>
      <c r="H5572">
        <v>1</v>
      </c>
      <c r="I5572">
        <v>63</v>
      </c>
      <c r="J5572">
        <v>0</v>
      </c>
      <c r="K5572">
        <f>_xlfn.XLOOKUP(FraudData[[#This Row],[amount]],AmountRules[Amount Min],AmountRules[Risk Points],,-1)</f>
        <v>1</v>
      </c>
      <c r="L5572">
        <f>_xlfn.XLOOKUP(FraudData[[#This Row],[transaction_hour]],TimeRules[Hour Min],TimeRules[Risk Points],,-1)</f>
        <v>0</v>
      </c>
      <c r="M5572">
        <f>_xlfn.XLOOKUP(FraudData[[#This Row],[foreign_transaction]],ForeignRules[Foreign Transaction],ForeignRules[Risk Points],0)</f>
        <v>3</v>
      </c>
      <c r="N5572">
        <f>_xlfn.XLOOKUP(FraudData[[#This Row],[location_mismatch]],Table10[Location Mismatch],Table10[Risk Points],0)</f>
        <v>0</v>
      </c>
      <c r="O5572">
        <f>_xlfn.XLOOKUP(FraudData[[#This Row],[device_trust_score]],DeviceRules[Device Min],DeviceRules[Risk Points],,-1)</f>
        <v>1</v>
      </c>
      <c r="P5572">
        <f>_xlfn.XLOOKUP(FraudData[[#This Row],[velocity_last_24h]],VelocityRules[Velocity Min],VelocityRules[Risk Points],,-1)</f>
        <v>0</v>
      </c>
      <c r="Q5572">
        <f>_xlfn.XLOOKUP(FraudData[[#This Row],[merchant_category]],MerchantRules[Merchant Category],MerchantRules[Risk Points],0)</f>
        <v>0</v>
      </c>
      <c r="R5572">
        <f>SUM(FraudData[[#This Row],[Amount Risk]:[Merchant Risk]])</f>
        <v>5</v>
      </c>
      <c r="S5572" t="str" cm="1">
        <f t="array" ref="S5572">_xlfn.IFS(FraudData[[#This Row],[Fraud Risk Score]]&gt;=8,"High Risk",FraudData[[#This Row],[Fraud Risk Score]]&gt;=6,"Medium Risk",TRUE,"Low Risk")</f>
        <v>Low Risk</v>
      </c>
    </row>
    <row r="5573" spans="1:19">
      <c r="A5573">
        <v>5572</v>
      </c>
      <c r="B5573">
        <v>12.15</v>
      </c>
      <c r="C5573">
        <v>14</v>
      </c>
      <c r="D5573" t="s">
        <v>49</v>
      </c>
      <c r="E5573">
        <v>0</v>
      </c>
      <c r="F5573">
        <v>0</v>
      </c>
      <c r="G5573">
        <v>65</v>
      </c>
      <c r="H5573">
        <v>2</v>
      </c>
      <c r="I5573">
        <v>18</v>
      </c>
      <c r="J5573">
        <v>0</v>
      </c>
      <c r="K5573">
        <f>_xlfn.XLOOKUP(FraudData[[#This Row],[amount]],AmountRules[Amount Min],AmountRules[Risk Points],,-1)</f>
        <v>0</v>
      </c>
      <c r="L5573">
        <f>_xlfn.XLOOKUP(FraudData[[#This Row],[transaction_hour]],TimeRules[Hour Min],TimeRules[Risk Points],,-1)</f>
        <v>0</v>
      </c>
      <c r="M5573">
        <f>_xlfn.XLOOKUP(FraudData[[#This Row],[foreign_transaction]],ForeignRules[Foreign Transaction],ForeignRules[Risk Points],0)</f>
        <v>0</v>
      </c>
      <c r="N5573">
        <f>_xlfn.XLOOKUP(FraudData[[#This Row],[location_mismatch]],Table10[Location Mismatch],Table10[Risk Points],0)</f>
        <v>0</v>
      </c>
      <c r="O5573">
        <f>_xlfn.XLOOKUP(FraudData[[#This Row],[device_trust_score]],DeviceRules[Device Min],DeviceRules[Risk Points],,-1)</f>
        <v>1</v>
      </c>
      <c r="P5573">
        <f>_xlfn.XLOOKUP(FraudData[[#This Row],[velocity_last_24h]],VelocityRules[Velocity Min],VelocityRules[Risk Points],,-1)</f>
        <v>0</v>
      </c>
      <c r="Q5573">
        <f>_xlfn.XLOOKUP(FraudData[[#This Row],[merchant_category]],MerchantRules[Merchant Category],MerchantRules[Risk Points],0)</f>
        <v>1</v>
      </c>
      <c r="R5573">
        <f>SUM(FraudData[[#This Row],[Amount Risk]:[Merchant Risk]])</f>
        <v>2</v>
      </c>
      <c r="S5573" t="str" cm="1">
        <f t="array" ref="S5573">_xlfn.IFS(FraudData[[#This Row],[Fraud Risk Score]]&gt;=8,"High Risk",FraudData[[#This Row],[Fraud Risk Score]]&gt;=6,"Medium Risk",TRUE,"Low Risk")</f>
        <v>Low Risk</v>
      </c>
    </row>
    <row r="5574" spans="1:19">
      <c r="A5574">
        <v>5573</v>
      </c>
      <c r="B5574">
        <v>310.51</v>
      </c>
      <c r="C5574">
        <v>7</v>
      </c>
      <c r="D5574" t="s">
        <v>49</v>
      </c>
      <c r="E5574">
        <v>0</v>
      </c>
      <c r="F5574">
        <v>0</v>
      </c>
      <c r="G5574">
        <v>36</v>
      </c>
      <c r="H5574">
        <v>1</v>
      </c>
      <c r="I5574">
        <v>19</v>
      </c>
      <c r="J5574">
        <v>0</v>
      </c>
      <c r="K5574">
        <f>_xlfn.XLOOKUP(FraudData[[#This Row],[amount]],AmountRules[Amount Min],AmountRules[Risk Points],,-1)</f>
        <v>0</v>
      </c>
      <c r="L5574">
        <f>_xlfn.XLOOKUP(FraudData[[#This Row],[transaction_hour]],TimeRules[Hour Min],TimeRules[Risk Points],,-1)</f>
        <v>0</v>
      </c>
      <c r="M5574">
        <f>_xlfn.XLOOKUP(FraudData[[#This Row],[foreign_transaction]],ForeignRules[Foreign Transaction],ForeignRules[Risk Points],0)</f>
        <v>0</v>
      </c>
      <c r="N5574">
        <f>_xlfn.XLOOKUP(FraudData[[#This Row],[location_mismatch]],Table10[Location Mismatch],Table10[Risk Points],0)</f>
        <v>0</v>
      </c>
      <c r="O5574">
        <f>_xlfn.XLOOKUP(FraudData[[#This Row],[device_trust_score]],DeviceRules[Device Min],DeviceRules[Risk Points],,-1)</f>
        <v>2</v>
      </c>
      <c r="P5574">
        <f>_xlfn.XLOOKUP(FraudData[[#This Row],[velocity_last_24h]],VelocityRules[Velocity Min],VelocityRules[Risk Points],,-1)</f>
        <v>0</v>
      </c>
      <c r="Q5574">
        <f>_xlfn.XLOOKUP(FraudData[[#This Row],[merchant_category]],MerchantRules[Merchant Category],MerchantRules[Risk Points],0)</f>
        <v>1</v>
      </c>
      <c r="R5574">
        <f>SUM(FraudData[[#This Row],[Amount Risk]:[Merchant Risk]])</f>
        <v>3</v>
      </c>
      <c r="S5574" t="str" cm="1">
        <f t="array" ref="S5574">_xlfn.IFS(FraudData[[#This Row],[Fraud Risk Score]]&gt;=8,"High Risk",FraudData[[#This Row],[Fraud Risk Score]]&gt;=6,"Medium Risk",TRUE,"Low Risk")</f>
        <v>Low Risk</v>
      </c>
    </row>
    <row r="5575" spans="1:19">
      <c r="A5575">
        <v>5574</v>
      </c>
      <c r="B5575">
        <v>187.08</v>
      </c>
      <c r="C5575">
        <v>14</v>
      </c>
      <c r="D5575" t="s">
        <v>47</v>
      </c>
      <c r="E5575">
        <v>0</v>
      </c>
      <c r="F5575">
        <v>1</v>
      </c>
      <c r="G5575">
        <v>41</v>
      </c>
      <c r="H5575">
        <v>2</v>
      </c>
      <c r="I5575">
        <v>44</v>
      </c>
      <c r="J5575">
        <v>0</v>
      </c>
      <c r="K5575">
        <f>_xlfn.XLOOKUP(FraudData[[#This Row],[amount]],AmountRules[Amount Min],AmountRules[Risk Points],,-1)</f>
        <v>0</v>
      </c>
      <c r="L5575">
        <f>_xlfn.XLOOKUP(FraudData[[#This Row],[transaction_hour]],TimeRules[Hour Min],TimeRules[Risk Points],,-1)</f>
        <v>0</v>
      </c>
      <c r="M5575">
        <f>_xlfn.XLOOKUP(FraudData[[#This Row],[foreign_transaction]],ForeignRules[Foreign Transaction],ForeignRules[Risk Points],0)</f>
        <v>0</v>
      </c>
      <c r="N5575">
        <f>_xlfn.XLOOKUP(FraudData[[#This Row],[location_mismatch]],Table10[Location Mismatch],Table10[Risk Points],0)</f>
        <v>3</v>
      </c>
      <c r="O5575">
        <f>_xlfn.XLOOKUP(FraudData[[#This Row],[device_trust_score]],DeviceRules[Device Min],DeviceRules[Risk Points],,-1)</f>
        <v>2</v>
      </c>
      <c r="P5575">
        <f>_xlfn.XLOOKUP(FraudData[[#This Row],[velocity_last_24h]],VelocityRules[Velocity Min],VelocityRules[Risk Points],,-1)</f>
        <v>0</v>
      </c>
      <c r="Q5575">
        <f>_xlfn.XLOOKUP(FraudData[[#This Row],[merchant_category]],MerchantRules[Merchant Category],MerchantRules[Risk Points],0)</f>
        <v>0</v>
      </c>
      <c r="R5575">
        <f>SUM(FraudData[[#This Row],[Amount Risk]:[Merchant Risk]])</f>
        <v>5</v>
      </c>
      <c r="S5575" t="str" cm="1">
        <f t="array" ref="S5575">_xlfn.IFS(FraudData[[#This Row],[Fraud Risk Score]]&gt;=8,"High Risk",FraudData[[#This Row],[Fraud Risk Score]]&gt;=6,"Medium Risk",TRUE,"Low Risk")</f>
        <v>Low Risk</v>
      </c>
    </row>
    <row r="5576" spans="1:19">
      <c r="A5576">
        <v>5575</v>
      </c>
      <c r="B5576">
        <v>187.61</v>
      </c>
      <c r="C5576">
        <v>0</v>
      </c>
      <c r="D5576" t="s">
        <v>50</v>
      </c>
      <c r="E5576">
        <v>0</v>
      </c>
      <c r="F5576">
        <v>0</v>
      </c>
      <c r="G5576">
        <v>42</v>
      </c>
      <c r="H5576">
        <v>3</v>
      </c>
      <c r="I5576">
        <v>29</v>
      </c>
      <c r="J5576">
        <v>0</v>
      </c>
      <c r="K5576">
        <f>_xlfn.XLOOKUP(FraudData[[#This Row],[amount]],AmountRules[Amount Min],AmountRules[Risk Points],,-1)</f>
        <v>0</v>
      </c>
      <c r="L5576">
        <f>_xlfn.XLOOKUP(FraudData[[#This Row],[transaction_hour]],TimeRules[Hour Min],TimeRules[Risk Points],,-1)</f>
        <v>3</v>
      </c>
      <c r="M5576">
        <f>_xlfn.XLOOKUP(FraudData[[#This Row],[foreign_transaction]],ForeignRules[Foreign Transaction],ForeignRules[Risk Points],0)</f>
        <v>0</v>
      </c>
      <c r="N5576">
        <f>_xlfn.XLOOKUP(FraudData[[#This Row],[location_mismatch]],Table10[Location Mismatch],Table10[Risk Points],0)</f>
        <v>0</v>
      </c>
      <c r="O5576">
        <f>_xlfn.XLOOKUP(FraudData[[#This Row],[device_trust_score]],DeviceRules[Device Min],DeviceRules[Risk Points],,-1)</f>
        <v>2</v>
      </c>
      <c r="P5576">
        <f>_xlfn.XLOOKUP(FraudData[[#This Row],[velocity_last_24h]],VelocityRules[Velocity Min],VelocityRules[Risk Points],,-1)</f>
        <v>0</v>
      </c>
      <c r="Q5576">
        <f>_xlfn.XLOOKUP(FraudData[[#This Row],[merchant_category]],MerchantRules[Merchant Category],MerchantRules[Risk Points],0)</f>
        <v>0</v>
      </c>
      <c r="R5576">
        <f>SUM(FraudData[[#This Row],[Amount Risk]:[Merchant Risk]])</f>
        <v>5</v>
      </c>
      <c r="S5576" t="str" cm="1">
        <f t="array" ref="S5576">_xlfn.IFS(FraudData[[#This Row],[Fraud Risk Score]]&gt;=8,"High Risk",FraudData[[#This Row],[Fraud Risk Score]]&gt;=6,"Medium Risk",TRUE,"Low Risk")</f>
        <v>Low Risk</v>
      </c>
    </row>
    <row r="5577" spans="1:19">
      <c r="A5577">
        <v>5576</v>
      </c>
      <c r="B5577">
        <v>24.73</v>
      </c>
      <c r="C5577">
        <v>16</v>
      </c>
      <c r="D5577" t="s">
        <v>50</v>
      </c>
      <c r="E5577">
        <v>0</v>
      </c>
      <c r="F5577">
        <v>0</v>
      </c>
      <c r="G5577">
        <v>90</v>
      </c>
      <c r="H5577">
        <v>3</v>
      </c>
      <c r="I5577">
        <v>23</v>
      </c>
      <c r="J5577">
        <v>0</v>
      </c>
      <c r="K5577">
        <f>_xlfn.XLOOKUP(FraudData[[#This Row],[amount]],AmountRules[Amount Min],AmountRules[Risk Points],,-1)</f>
        <v>0</v>
      </c>
      <c r="L5577">
        <f>_xlfn.XLOOKUP(FraudData[[#This Row],[transaction_hour]],TimeRules[Hour Min],TimeRules[Risk Points],,-1)</f>
        <v>0</v>
      </c>
      <c r="M5577">
        <f>_xlfn.XLOOKUP(FraudData[[#This Row],[foreign_transaction]],ForeignRules[Foreign Transaction],ForeignRules[Risk Points],0)</f>
        <v>0</v>
      </c>
      <c r="N5577">
        <f>_xlfn.XLOOKUP(FraudData[[#This Row],[location_mismatch]],Table10[Location Mismatch],Table10[Risk Points],0)</f>
        <v>0</v>
      </c>
      <c r="O5577">
        <f>_xlfn.XLOOKUP(FraudData[[#This Row],[device_trust_score]],DeviceRules[Device Min],DeviceRules[Risk Points],,-1)</f>
        <v>0</v>
      </c>
      <c r="P5577">
        <f>_xlfn.XLOOKUP(FraudData[[#This Row],[velocity_last_24h]],VelocityRules[Velocity Min],VelocityRules[Risk Points],,-1)</f>
        <v>0</v>
      </c>
      <c r="Q5577">
        <f>_xlfn.XLOOKUP(FraudData[[#This Row],[merchant_category]],MerchantRules[Merchant Category],MerchantRules[Risk Points],0)</f>
        <v>0</v>
      </c>
      <c r="R5577">
        <f>SUM(FraudData[[#This Row],[Amount Risk]:[Merchant Risk]])</f>
        <v>0</v>
      </c>
      <c r="S5577" t="str" cm="1">
        <f t="array" ref="S5577">_xlfn.IFS(FraudData[[#This Row],[Fraud Risk Score]]&gt;=8,"High Risk",FraudData[[#This Row],[Fraud Risk Score]]&gt;=6,"Medium Risk",TRUE,"Low Risk")</f>
        <v>Low Risk</v>
      </c>
    </row>
    <row r="5578" spans="1:19">
      <c r="A5578">
        <v>5577</v>
      </c>
      <c r="B5578">
        <v>189.06</v>
      </c>
      <c r="C5578">
        <v>14</v>
      </c>
      <c r="D5578" t="s">
        <v>48</v>
      </c>
      <c r="E5578">
        <v>0</v>
      </c>
      <c r="F5578">
        <v>1</v>
      </c>
      <c r="G5578">
        <v>63</v>
      </c>
      <c r="H5578">
        <v>1</v>
      </c>
      <c r="I5578">
        <v>19</v>
      </c>
      <c r="J5578">
        <v>0</v>
      </c>
      <c r="K5578">
        <f>_xlfn.XLOOKUP(FraudData[[#This Row],[amount]],AmountRules[Amount Min],AmountRules[Risk Points],,-1)</f>
        <v>0</v>
      </c>
      <c r="L5578">
        <f>_xlfn.XLOOKUP(FraudData[[#This Row],[transaction_hour]],TimeRules[Hour Min],TimeRules[Risk Points],,-1)</f>
        <v>0</v>
      </c>
      <c r="M5578">
        <f>_xlfn.XLOOKUP(FraudData[[#This Row],[foreign_transaction]],ForeignRules[Foreign Transaction],ForeignRules[Risk Points],0)</f>
        <v>0</v>
      </c>
      <c r="N5578">
        <f>_xlfn.XLOOKUP(FraudData[[#This Row],[location_mismatch]],Table10[Location Mismatch],Table10[Risk Points],0)</f>
        <v>3</v>
      </c>
      <c r="O5578">
        <f>_xlfn.XLOOKUP(FraudData[[#This Row],[device_trust_score]],DeviceRules[Device Min],DeviceRules[Risk Points],,-1)</f>
        <v>1</v>
      </c>
      <c r="P5578">
        <f>_xlfn.XLOOKUP(FraudData[[#This Row],[velocity_last_24h]],VelocityRules[Velocity Min],VelocityRules[Risk Points],,-1)</f>
        <v>0</v>
      </c>
      <c r="Q5578">
        <f>_xlfn.XLOOKUP(FraudData[[#This Row],[merchant_category]],MerchantRules[Merchant Category],MerchantRules[Risk Points],0)</f>
        <v>0</v>
      </c>
      <c r="R5578">
        <f>SUM(FraudData[[#This Row],[Amount Risk]:[Merchant Risk]])</f>
        <v>4</v>
      </c>
      <c r="S5578" t="str" cm="1">
        <f t="array" ref="S5578">_xlfn.IFS(FraudData[[#This Row],[Fraud Risk Score]]&gt;=8,"High Risk",FraudData[[#This Row],[Fraud Risk Score]]&gt;=6,"Medium Risk",TRUE,"Low Risk")</f>
        <v>Low Risk</v>
      </c>
    </row>
    <row r="5579" spans="1:19">
      <c r="A5579">
        <v>5578</v>
      </c>
      <c r="B5579">
        <v>728.02</v>
      </c>
      <c r="C5579">
        <v>13</v>
      </c>
      <c r="D5579" t="s">
        <v>49</v>
      </c>
      <c r="E5579">
        <v>0</v>
      </c>
      <c r="F5579">
        <v>0</v>
      </c>
      <c r="G5579">
        <v>98</v>
      </c>
      <c r="H5579">
        <v>0</v>
      </c>
      <c r="I5579">
        <v>54</v>
      </c>
      <c r="J5579">
        <v>0</v>
      </c>
      <c r="K5579">
        <f>_xlfn.XLOOKUP(FraudData[[#This Row],[amount]],AmountRules[Amount Min],AmountRules[Risk Points],,-1)</f>
        <v>1</v>
      </c>
      <c r="L5579">
        <f>_xlfn.XLOOKUP(FraudData[[#This Row],[transaction_hour]],TimeRules[Hour Min],TimeRules[Risk Points],,-1)</f>
        <v>0</v>
      </c>
      <c r="M5579">
        <f>_xlfn.XLOOKUP(FraudData[[#This Row],[foreign_transaction]],ForeignRules[Foreign Transaction],ForeignRules[Risk Points],0)</f>
        <v>0</v>
      </c>
      <c r="N5579">
        <f>_xlfn.XLOOKUP(FraudData[[#This Row],[location_mismatch]],Table10[Location Mismatch],Table10[Risk Points],0)</f>
        <v>0</v>
      </c>
      <c r="O5579">
        <f>_xlfn.XLOOKUP(FraudData[[#This Row],[device_trust_score]],DeviceRules[Device Min],DeviceRules[Risk Points],,-1)</f>
        <v>0</v>
      </c>
      <c r="P5579">
        <f>_xlfn.XLOOKUP(FraudData[[#This Row],[velocity_last_24h]],VelocityRules[Velocity Min],VelocityRules[Risk Points],,-1)</f>
        <v>0</v>
      </c>
      <c r="Q5579">
        <f>_xlfn.XLOOKUP(FraudData[[#This Row],[merchant_category]],MerchantRules[Merchant Category],MerchantRules[Risk Points],0)</f>
        <v>1</v>
      </c>
      <c r="R5579">
        <f>SUM(FraudData[[#This Row],[Amount Risk]:[Merchant Risk]])</f>
        <v>2</v>
      </c>
      <c r="S5579" t="str" cm="1">
        <f t="array" ref="S5579">_xlfn.IFS(FraudData[[#This Row],[Fraud Risk Score]]&gt;=8,"High Risk",FraudData[[#This Row],[Fraud Risk Score]]&gt;=6,"Medium Risk",TRUE,"Low Risk")</f>
        <v>Low Risk</v>
      </c>
    </row>
    <row r="5580" spans="1:19">
      <c r="A5580">
        <v>5579</v>
      </c>
      <c r="B5580">
        <v>437.1</v>
      </c>
      <c r="C5580">
        <v>13</v>
      </c>
      <c r="D5580" t="s">
        <v>46</v>
      </c>
      <c r="E5580">
        <v>0</v>
      </c>
      <c r="F5580">
        <v>0</v>
      </c>
      <c r="G5580">
        <v>57</v>
      </c>
      <c r="H5580">
        <v>0</v>
      </c>
      <c r="I5580">
        <v>27</v>
      </c>
      <c r="J5580">
        <v>0</v>
      </c>
      <c r="K5580">
        <f>_xlfn.XLOOKUP(FraudData[[#This Row],[amount]],AmountRules[Amount Min],AmountRules[Risk Points],,-1)</f>
        <v>0</v>
      </c>
      <c r="L5580">
        <f>_xlfn.XLOOKUP(FraudData[[#This Row],[transaction_hour]],TimeRules[Hour Min],TimeRules[Risk Points],,-1)</f>
        <v>0</v>
      </c>
      <c r="M5580">
        <f>_xlfn.XLOOKUP(FraudData[[#This Row],[foreign_transaction]],ForeignRules[Foreign Transaction],ForeignRules[Risk Points],0)</f>
        <v>0</v>
      </c>
      <c r="N5580">
        <f>_xlfn.XLOOKUP(FraudData[[#This Row],[location_mismatch]],Table10[Location Mismatch],Table10[Risk Points],0)</f>
        <v>0</v>
      </c>
      <c r="O5580">
        <f>_xlfn.XLOOKUP(FraudData[[#This Row],[device_trust_score]],DeviceRules[Device Min],DeviceRules[Risk Points],,-1)</f>
        <v>1</v>
      </c>
      <c r="P5580">
        <f>_xlfn.XLOOKUP(FraudData[[#This Row],[velocity_last_24h]],VelocityRules[Velocity Min],VelocityRules[Risk Points],,-1)</f>
        <v>0</v>
      </c>
      <c r="Q5580">
        <f>_xlfn.XLOOKUP(FraudData[[#This Row],[merchant_category]],MerchantRules[Merchant Category],MerchantRules[Risk Points],0)</f>
        <v>0</v>
      </c>
      <c r="R5580">
        <f>SUM(FraudData[[#This Row],[Amount Risk]:[Merchant Risk]])</f>
        <v>1</v>
      </c>
      <c r="S5580" t="str" cm="1">
        <f t="array" ref="S5580">_xlfn.IFS(FraudData[[#This Row],[Fraud Risk Score]]&gt;=8,"High Risk",FraudData[[#This Row],[Fraud Risk Score]]&gt;=6,"Medium Risk",TRUE,"Low Risk")</f>
        <v>Low Risk</v>
      </c>
    </row>
    <row r="5581" spans="1:19">
      <c r="A5581">
        <v>5580</v>
      </c>
      <c r="B5581">
        <v>104.09</v>
      </c>
      <c r="C5581">
        <v>9</v>
      </c>
      <c r="D5581" t="s">
        <v>48</v>
      </c>
      <c r="E5581">
        <v>0</v>
      </c>
      <c r="F5581">
        <v>0</v>
      </c>
      <c r="G5581">
        <v>99</v>
      </c>
      <c r="H5581">
        <v>3</v>
      </c>
      <c r="I5581">
        <v>34</v>
      </c>
      <c r="J5581">
        <v>0</v>
      </c>
      <c r="K5581">
        <f>_xlfn.XLOOKUP(FraudData[[#This Row],[amount]],AmountRules[Amount Min],AmountRules[Risk Points],,-1)</f>
        <v>0</v>
      </c>
      <c r="L5581">
        <f>_xlfn.XLOOKUP(FraudData[[#This Row],[transaction_hour]],TimeRules[Hour Min],TimeRules[Risk Points],,-1)</f>
        <v>0</v>
      </c>
      <c r="M5581">
        <f>_xlfn.XLOOKUP(FraudData[[#This Row],[foreign_transaction]],ForeignRules[Foreign Transaction],ForeignRules[Risk Points],0)</f>
        <v>0</v>
      </c>
      <c r="N5581">
        <f>_xlfn.XLOOKUP(FraudData[[#This Row],[location_mismatch]],Table10[Location Mismatch],Table10[Risk Points],0)</f>
        <v>0</v>
      </c>
      <c r="O5581">
        <f>_xlfn.XLOOKUP(FraudData[[#This Row],[device_trust_score]],DeviceRules[Device Min],DeviceRules[Risk Points],,-1)</f>
        <v>0</v>
      </c>
      <c r="P5581">
        <f>_xlfn.XLOOKUP(FraudData[[#This Row],[velocity_last_24h]],VelocityRules[Velocity Min],VelocityRules[Risk Points],,-1)</f>
        <v>0</v>
      </c>
      <c r="Q5581">
        <f>_xlfn.XLOOKUP(FraudData[[#This Row],[merchant_category]],MerchantRules[Merchant Category],MerchantRules[Risk Points],0)</f>
        <v>0</v>
      </c>
      <c r="R5581">
        <f>SUM(FraudData[[#This Row],[Amount Risk]:[Merchant Risk]])</f>
        <v>0</v>
      </c>
      <c r="S5581" t="str" cm="1">
        <f t="array" ref="S5581">_xlfn.IFS(FraudData[[#This Row],[Fraud Risk Score]]&gt;=8,"High Risk",FraudData[[#This Row],[Fraud Risk Score]]&gt;=6,"Medium Risk",TRUE,"Low Risk")</f>
        <v>Low Risk</v>
      </c>
    </row>
    <row r="5582" spans="1:19">
      <c r="A5582">
        <v>5581</v>
      </c>
      <c r="B5582">
        <v>7.34</v>
      </c>
      <c r="C5582">
        <v>1</v>
      </c>
      <c r="D5582" t="s">
        <v>48</v>
      </c>
      <c r="E5582">
        <v>0</v>
      </c>
      <c r="F5582">
        <v>1</v>
      </c>
      <c r="G5582">
        <v>32</v>
      </c>
      <c r="H5582">
        <v>1</v>
      </c>
      <c r="I5582">
        <v>34</v>
      </c>
      <c r="J5582">
        <v>1</v>
      </c>
      <c r="K5582">
        <f>_xlfn.XLOOKUP(FraudData[[#This Row],[amount]],AmountRules[Amount Min],AmountRules[Risk Points],,-1)</f>
        <v>0</v>
      </c>
      <c r="L5582">
        <f>_xlfn.XLOOKUP(FraudData[[#This Row],[transaction_hour]],TimeRules[Hour Min],TimeRules[Risk Points],,-1)</f>
        <v>3</v>
      </c>
      <c r="M5582">
        <f>_xlfn.XLOOKUP(FraudData[[#This Row],[foreign_transaction]],ForeignRules[Foreign Transaction],ForeignRules[Risk Points],0)</f>
        <v>0</v>
      </c>
      <c r="N5582">
        <f>_xlfn.XLOOKUP(FraudData[[#This Row],[location_mismatch]],Table10[Location Mismatch],Table10[Risk Points],0)</f>
        <v>3</v>
      </c>
      <c r="O5582">
        <f>_xlfn.XLOOKUP(FraudData[[#This Row],[device_trust_score]],DeviceRules[Device Min],DeviceRules[Risk Points],,-1)</f>
        <v>2</v>
      </c>
      <c r="P5582">
        <f>_xlfn.XLOOKUP(FraudData[[#This Row],[velocity_last_24h]],VelocityRules[Velocity Min],VelocityRules[Risk Points],,-1)</f>
        <v>0</v>
      </c>
      <c r="Q5582">
        <f>_xlfn.XLOOKUP(FraudData[[#This Row],[merchant_category]],MerchantRules[Merchant Category],MerchantRules[Risk Points],0)</f>
        <v>0</v>
      </c>
      <c r="R5582">
        <f>SUM(FraudData[[#This Row],[Amount Risk]:[Merchant Risk]])</f>
        <v>8</v>
      </c>
      <c r="S5582" t="str" cm="1">
        <f t="array" ref="S5582">_xlfn.IFS(FraudData[[#This Row],[Fraud Risk Score]]&gt;=8,"High Risk",FraudData[[#This Row],[Fraud Risk Score]]&gt;=6,"Medium Risk",TRUE,"Low Risk")</f>
        <v>High Risk</v>
      </c>
    </row>
    <row r="5583" spans="1:19">
      <c r="A5583">
        <v>5582</v>
      </c>
      <c r="B5583">
        <v>80.98</v>
      </c>
      <c r="C5583">
        <v>5</v>
      </c>
      <c r="D5583" t="s">
        <v>48</v>
      </c>
      <c r="E5583">
        <v>0</v>
      </c>
      <c r="F5583">
        <v>1</v>
      </c>
      <c r="G5583">
        <v>50</v>
      </c>
      <c r="H5583">
        <v>3</v>
      </c>
      <c r="I5583">
        <v>23</v>
      </c>
      <c r="J5583">
        <v>0</v>
      </c>
      <c r="K5583">
        <f>_xlfn.XLOOKUP(FraudData[[#This Row],[amount]],AmountRules[Amount Min],AmountRules[Risk Points],,-1)</f>
        <v>0</v>
      </c>
      <c r="L5583">
        <f>_xlfn.XLOOKUP(FraudData[[#This Row],[transaction_hour]],TimeRules[Hour Min],TimeRules[Risk Points],,-1)</f>
        <v>0</v>
      </c>
      <c r="M5583">
        <f>_xlfn.XLOOKUP(FraudData[[#This Row],[foreign_transaction]],ForeignRules[Foreign Transaction],ForeignRules[Risk Points],0)</f>
        <v>0</v>
      </c>
      <c r="N5583">
        <f>_xlfn.XLOOKUP(FraudData[[#This Row],[location_mismatch]],Table10[Location Mismatch],Table10[Risk Points],0)</f>
        <v>3</v>
      </c>
      <c r="O5583">
        <f>_xlfn.XLOOKUP(FraudData[[#This Row],[device_trust_score]],DeviceRules[Device Min],DeviceRules[Risk Points],,-1)</f>
        <v>1</v>
      </c>
      <c r="P5583">
        <f>_xlfn.XLOOKUP(FraudData[[#This Row],[velocity_last_24h]],VelocityRules[Velocity Min],VelocityRules[Risk Points],,-1)</f>
        <v>0</v>
      </c>
      <c r="Q5583">
        <f>_xlfn.XLOOKUP(FraudData[[#This Row],[merchant_category]],MerchantRules[Merchant Category],MerchantRules[Risk Points],0)</f>
        <v>0</v>
      </c>
      <c r="R5583">
        <f>SUM(FraudData[[#This Row],[Amount Risk]:[Merchant Risk]])</f>
        <v>4</v>
      </c>
      <c r="S5583" t="str" cm="1">
        <f t="array" ref="S5583">_xlfn.IFS(FraudData[[#This Row],[Fraud Risk Score]]&gt;=8,"High Risk",FraudData[[#This Row],[Fraud Risk Score]]&gt;=6,"Medium Risk",TRUE,"Low Risk")</f>
        <v>Low Risk</v>
      </c>
    </row>
    <row r="5584" spans="1:19">
      <c r="A5584">
        <v>5583</v>
      </c>
      <c r="B5584">
        <v>315.17</v>
      </c>
      <c r="C5584">
        <v>16</v>
      </c>
      <c r="D5584" t="s">
        <v>47</v>
      </c>
      <c r="E5584">
        <v>0</v>
      </c>
      <c r="F5584">
        <v>0</v>
      </c>
      <c r="G5584">
        <v>59</v>
      </c>
      <c r="H5584">
        <v>2</v>
      </c>
      <c r="I5584">
        <v>18</v>
      </c>
      <c r="J5584">
        <v>0</v>
      </c>
      <c r="K5584">
        <f>_xlfn.XLOOKUP(FraudData[[#This Row],[amount]],AmountRules[Amount Min],AmountRules[Risk Points],,-1)</f>
        <v>0</v>
      </c>
      <c r="L5584">
        <f>_xlfn.XLOOKUP(FraudData[[#This Row],[transaction_hour]],TimeRules[Hour Min],TimeRules[Risk Points],,-1)</f>
        <v>0</v>
      </c>
      <c r="M5584">
        <f>_xlfn.XLOOKUP(FraudData[[#This Row],[foreign_transaction]],ForeignRules[Foreign Transaction],ForeignRules[Risk Points],0)</f>
        <v>0</v>
      </c>
      <c r="N5584">
        <f>_xlfn.XLOOKUP(FraudData[[#This Row],[location_mismatch]],Table10[Location Mismatch],Table10[Risk Points],0)</f>
        <v>0</v>
      </c>
      <c r="O5584">
        <f>_xlfn.XLOOKUP(FraudData[[#This Row],[device_trust_score]],DeviceRules[Device Min],DeviceRules[Risk Points],,-1)</f>
        <v>1</v>
      </c>
      <c r="P5584">
        <f>_xlfn.XLOOKUP(FraudData[[#This Row],[velocity_last_24h]],VelocityRules[Velocity Min],VelocityRules[Risk Points],,-1)</f>
        <v>0</v>
      </c>
      <c r="Q5584">
        <f>_xlfn.XLOOKUP(FraudData[[#This Row],[merchant_category]],MerchantRules[Merchant Category],MerchantRules[Risk Points],0)</f>
        <v>0</v>
      </c>
      <c r="R5584">
        <f>SUM(FraudData[[#This Row],[Amount Risk]:[Merchant Risk]])</f>
        <v>1</v>
      </c>
      <c r="S5584" t="str" cm="1">
        <f t="array" ref="S5584">_xlfn.IFS(FraudData[[#This Row],[Fraud Risk Score]]&gt;=8,"High Risk",FraudData[[#This Row],[Fraud Risk Score]]&gt;=6,"Medium Risk",TRUE,"Low Risk")</f>
        <v>Low Risk</v>
      </c>
    </row>
    <row r="5585" spans="1:19">
      <c r="A5585">
        <v>5584</v>
      </c>
      <c r="B5585">
        <v>217.62</v>
      </c>
      <c r="C5585">
        <v>4</v>
      </c>
      <c r="D5585" t="s">
        <v>47</v>
      </c>
      <c r="E5585">
        <v>0</v>
      </c>
      <c r="F5585">
        <v>0</v>
      </c>
      <c r="G5585">
        <v>81</v>
      </c>
      <c r="H5585">
        <v>2</v>
      </c>
      <c r="I5585">
        <v>37</v>
      </c>
      <c r="J5585">
        <v>0</v>
      </c>
      <c r="K5585">
        <f>_xlfn.XLOOKUP(FraudData[[#This Row],[amount]],AmountRules[Amount Min],AmountRules[Risk Points],,-1)</f>
        <v>0</v>
      </c>
      <c r="L5585">
        <f>_xlfn.XLOOKUP(FraudData[[#This Row],[transaction_hour]],TimeRules[Hour Min],TimeRules[Risk Points],,-1)</f>
        <v>0</v>
      </c>
      <c r="M5585">
        <f>_xlfn.XLOOKUP(FraudData[[#This Row],[foreign_transaction]],ForeignRules[Foreign Transaction],ForeignRules[Risk Points],0)</f>
        <v>0</v>
      </c>
      <c r="N5585">
        <f>_xlfn.XLOOKUP(FraudData[[#This Row],[location_mismatch]],Table10[Location Mismatch],Table10[Risk Points],0)</f>
        <v>0</v>
      </c>
      <c r="O5585">
        <f>_xlfn.XLOOKUP(FraudData[[#This Row],[device_trust_score]],DeviceRules[Device Min],DeviceRules[Risk Points],,-1)</f>
        <v>0</v>
      </c>
      <c r="P5585">
        <f>_xlfn.XLOOKUP(FraudData[[#This Row],[velocity_last_24h]],VelocityRules[Velocity Min],VelocityRules[Risk Points],,-1)</f>
        <v>0</v>
      </c>
      <c r="Q5585">
        <f>_xlfn.XLOOKUP(FraudData[[#This Row],[merchant_category]],MerchantRules[Merchant Category],MerchantRules[Risk Points],0)</f>
        <v>0</v>
      </c>
      <c r="R5585">
        <f>SUM(FraudData[[#This Row],[Amount Risk]:[Merchant Risk]])</f>
        <v>0</v>
      </c>
      <c r="S5585" t="str" cm="1">
        <f t="array" ref="S5585">_xlfn.IFS(FraudData[[#This Row],[Fraud Risk Score]]&gt;=8,"High Risk",FraudData[[#This Row],[Fraud Risk Score]]&gt;=6,"Medium Risk",TRUE,"Low Risk")</f>
        <v>Low Risk</v>
      </c>
    </row>
    <row r="5586" spans="1:19">
      <c r="A5586">
        <v>5585</v>
      </c>
      <c r="B5586">
        <v>110.69</v>
      </c>
      <c r="C5586">
        <v>4</v>
      </c>
      <c r="D5586" t="s">
        <v>48</v>
      </c>
      <c r="E5586">
        <v>0</v>
      </c>
      <c r="F5586">
        <v>0</v>
      </c>
      <c r="G5586">
        <v>45</v>
      </c>
      <c r="H5586">
        <v>3</v>
      </c>
      <c r="I5586">
        <v>35</v>
      </c>
      <c r="J5586">
        <v>0</v>
      </c>
      <c r="K5586">
        <f>_xlfn.XLOOKUP(FraudData[[#This Row],[amount]],AmountRules[Amount Min],AmountRules[Risk Points],,-1)</f>
        <v>0</v>
      </c>
      <c r="L5586">
        <f>_xlfn.XLOOKUP(FraudData[[#This Row],[transaction_hour]],TimeRules[Hour Min],TimeRules[Risk Points],,-1)</f>
        <v>0</v>
      </c>
      <c r="M5586">
        <f>_xlfn.XLOOKUP(FraudData[[#This Row],[foreign_transaction]],ForeignRules[Foreign Transaction],ForeignRules[Risk Points],0)</f>
        <v>0</v>
      </c>
      <c r="N5586">
        <f>_xlfn.XLOOKUP(FraudData[[#This Row],[location_mismatch]],Table10[Location Mismatch],Table10[Risk Points],0)</f>
        <v>0</v>
      </c>
      <c r="O5586">
        <f>_xlfn.XLOOKUP(FraudData[[#This Row],[device_trust_score]],DeviceRules[Device Min],DeviceRules[Risk Points],,-1)</f>
        <v>2</v>
      </c>
      <c r="P5586">
        <f>_xlfn.XLOOKUP(FraudData[[#This Row],[velocity_last_24h]],VelocityRules[Velocity Min],VelocityRules[Risk Points],,-1)</f>
        <v>0</v>
      </c>
      <c r="Q5586">
        <f>_xlfn.XLOOKUP(FraudData[[#This Row],[merchant_category]],MerchantRules[Merchant Category],MerchantRules[Risk Points],0)</f>
        <v>0</v>
      </c>
      <c r="R5586">
        <f>SUM(FraudData[[#This Row],[Amount Risk]:[Merchant Risk]])</f>
        <v>2</v>
      </c>
      <c r="S5586" t="str" cm="1">
        <f t="array" ref="S5586">_xlfn.IFS(FraudData[[#This Row],[Fraud Risk Score]]&gt;=8,"High Risk",FraudData[[#This Row],[Fraud Risk Score]]&gt;=6,"Medium Risk",TRUE,"Low Risk")</f>
        <v>Low Risk</v>
      </c>
    </row>
    <row r="5587" spans="1:19">
      <c r="A5587">
        <v>5586</v>
      </c>
      <c r="B5587">
        <v>10.199999999999999</v>
      </c>
      <c r="C5587">
        <v>14</v>
      </c>
      <c r="D5587" t="s">
        <v>46</v>
      </c>
      <c r="E5587">
        <v>0</v>
      </c>
      <c r="F5587">
        <v>0</v>
      </c>
      <c r="G5587">
        <v>61</v>
      </c>
      <c r="H5587">
        <v>2</v>
      </c>
      <c r="I5587">
        <v>26</v>
      </c>
      <c r="J5587">
        <v>0</v>
      </c>
      <c r="K5587">
        <f>_xlfn.XLOOKUP(FraudData[[#This Row],[amount]],AmountRules[Amount Min],AmountRules[Risk Points],,-1)</f>
        <v>0</v>
      </c>
      <c r="L5587">
        <f>_xlfn.XLOOKUP(FraudData[[#This Row],[transaction_hour]],TimeRules[Hour Min],TimeRules[Risk Points],,-1)</f>
        <v>0</v>
      </c>
      <c r="M5587">
        <f>_xlfn.XLOOKUP(FraudData[[#This Row],[foreign_transaction]],ForeignRules[Foreign Transaction],ForeignRules[Risk Points],0)</f>
        <v>0</v>
      </c>
      <c r="N5587">
        <f>_xlfn.XLOOKUP(FraudData[[#This Row],[location_mismatch]],Table10[Location Mismatch],Table10[Risk Points],0)</f>
        <v>0</v>
      </c>
      <c r="O5587">
        <f>_xlfn.XLOOKUP(FraudData[[#This Row],[device_trust_score]],DeviceRules[Device Min],DeviceRules[Risk Points],,-1)</f>
        <v>1</v>
      </c>
      <c r="P5587">
        <f>_xlfn.XLOOKUP(FraudData[[#This Row],[velocity_last_24h]],VelocityRules[Velocity Min],VelocityRules[Risk Points],,-1)</f>
        <v>0</v>
      </c>
      <c r="Q5587">
        <f>_xlfn.XLOOKUP(FraudData[[#This Row],[merchant_category]],MerchantRules[Merchant Category],MerchantRules[Risk Points],0)</f>
        <v>0</v>
      </c>
      <c r="R5587">
        <f>SUM(FraudData[[#This Row],[Amount Risk]:[Merchant Risk]])</f>
        <v>1</v>
      </c>
      <c r="S5587" t="str" cm="1">
        <f t="array" ref="S5587">_xlfn.IFS(FraudData[[#This Row],[Fraud Risk Score]]&gt;=8,"High Risk",FraudData[[#This Row],[Fraud Risk Score]]&gt;=6,"Medium Risk",TRUE,"Low Risk")</f>
        <v>Low Risk</v>
      </c>
    </row>
    <row r="5588" spans="1:19">
      <c r="A5588">
        <v>5587</v>
      </c>
      <c r="B5588">
        <v>100.2</v>
      </c>
      <c r="C5588">
        <v>14</v>
      </c>
      <c r="D5588" t="s">
        <v>50</v>
      </c>
      <c r="E5588">
        <v>0</v>
      </c>
      <c r="F5588">
        <v>0</v>
      </c>
      <c r="G5588">
        <v>29</v>
      </c>
      <c r="H5588">
        <v>5</v>
      </c>
      <c r="I5588">
        <v>49</v>
      </c>
      <c r="J5588">
        <v>0</v>
      </c>
      <c r="K5588">
        <f>_xlfn.XLOOKUP(FraudData[[#This Row],[amount]],AmountRules[Amount Min],AmountRules[Risk Points],,-1)</f>
        <v>0</v>
      </c>
      <c r="L5588">
        <f>_xlfn.XLOOKUP(FraudData[[#This Row],[transaction_hour]],TimeRules[Hour Min],TimeRules[Risk Points],,-1)</f>
        <v>0</v>
      </c>
      <c r="M5588">
        <f>_xlfn.XLOOKUP(FraudData[[#This Row],[foreign_transaction]],ForeignRules[Foreign Transaction],ForeignRules[Risk Points],0)</f>
        <v>0</v>
      </c>
      <c r="N5588">
        <f>_xlfn.XLOOKUP(FraudData[[#This Row],[location_mismatch]],Table10[Location Mismatch],Table10[Risk Points],0)</f>
        <v>0</v>
      </c>
      <c r="O5588">
        <f>_xlfn.XLOOKUP(FraudData[[#This Row],[device_trust_score]],DeviceRules[Device Min],DeviceRules[Risk Points],,-1)</f>
        <v>3</v>
      </c>
      <c r="P5588">
        <f>_xlfn.XLOOKUP(FraudData[[#This Row],[velocity_last_24h]],VelocityRules[Velocity Min],VelocityRules[Risk Points],,-1)</f>
        <v>3</v>
      </c>
      <c r="Q5588">
        <f>_xlfn.XLOOKUP(FraudData[[#This Row],[merchant_category]],MerchantRules[Merchant Category],MerchantRules[Risk Points],0)</f>
        <v>0</v>
      </c>
      <c r="R5588">
        <f>SUM(FraudData[[#This Row],[Amount Risk]:[Merchant Risk]])</f>
        <v>6</v>
      </c>
      <c r="S5588" t="str" cm="1">
        <f t="array" ref="S5588">_xlfn.IFS(FraudData[[#This Row],[Fraud Risk Score]]&gt;=8,"High Risk",FraudData[[#This Row],[Fraud Risk Score]]&gt;=6,"Medium Risk",TRUE,"Low Risk")</f>
        <v>Medium Risk</v>
      </c>
    </row>
    <row r="5589" spans="1:19">
      <c r="A5589">
        <v>5588</v>
      </c>
      <c r="B5589">
        <v>113.95</v>
      </c>
      <c r="C5589">
        <v>19</v>
      </c>
      <c r="D5589" t="s">
        <v>50</v>
      </c>
      <c r="E5589">
        <v>0</v>
      </c>
      <c r="F5589">
        <v>0</v>
      </c>
      <c r="G5589">
        <v>41</v>
      </c>
      <c r="H5589">
        <v>4</v>
      </c>
      <c r="I5589">
        <v>34</v>
      </c>
      <c r="J5589">
        <v>0</v>
      </c>
      <c r="K5589">
        <f>_xlfn.XLOOKUP(FraudData[[#This Row],[amount]],AmountRules[Amount Min],AmountRules[Risk Points],,-1)</f>
        <v>0</v>
      </c>
      <c r="L5589">
        <f>_xlfn.XLOOKUP(FraudData[[#This Row],[transaction_hour]],TimeRules[Hour Min],TimeRules[Risk Points],,-1)</f>
        <v>0</v>
      </c>
      <c r="M5589">
        <f>_xlfn.XLOOKUP(FraudData[[#This Row],[foreign_transaction]],ForeignRules[Foreign Transaction],ForeignRules[Risk Points],0)</f>
        <v>0</v>
      </c>
      <c r="N5589">
        <f>_xlfn.XLOOKUP(FraudData[[#This Row],[location_mismatch]],Table10[Location Mismatch],Table10[Risk Points],0)</f>
        <v>0</v>
      </c>
      <c r="O5589">
        <f>_xlfn.XLOOKUP(FraudData[[#This Row],[device_trust_score]],DeviceRules[Device Min],DeviceRules[Risk Points],,-1)</f>
        <v>2</v>
      </c>
      <c r="P5589">
        <f>_xlfn.XLOOKUP(FraudData[[#This Row],[velocity_last_24h]],VelocityRules[Velocity Min],VelocityRules[Risk Points],,-1)</f>
        <v>0</v>
      </c>
      <c r="Q5589">
        <f>_xlfn.XLOOKUP(FraudData[[#This Row],[merchant_category]],MerchantRules[Merchant Category],MerchantRules[Risk Points],0)</f>
        <v>0</v>
      </c>
      <c r="R5589">
        <f>SUM(FraudData[[#This Row],[Amount Risk]:[Merchant Risk]])</f>
        <v>2</v>
      </c>
      <c r="S5589" t="str" cm="1">
        <f t="array" ref="S5589">_xlfn.IFS(FraudData[[#This Row],[Fraud Risk Score]]&gt;=8,"High Risk",FraudData[[#This Row],[Fraud Risk Score]]&gt;=6,"Medium Risk",TRUE,"Low Risk")</f>
        <v>Low Risk</v>
      </c>
    </row>
    <row r="5590" spans="1:19">
      <c r="A5590">
        <v>5589</v>
      </c>
      <c r="B5590">
        <v>474.99</v>
      </c>
      <c r="C5590">
        <v>10</v>
      </c>
      <c r="D5590" t="s">
        <v>49</v>
      </c>
      <c r="E5590">
        <v>1</v>
      </c>
      <c r="F5590">
        <v>0</v>
      </c>
      <c r="G5590">
        <v>49</v>
      </c>
      <c r="H5590">
        <v>4</v>
      </c>
      <c r="I5590">
        <v>36</v>
      </c>
      <c r="J5590">
        <v>0</v>
      </c>
      <c r="K5590">
        <f>_xlfn.XLOOKUP(FraudData[[#This Row],[amount]],AmountRules[Amount Min],AmountRules[Risk Points],,-1)</f>
        <v>0</v>
      </c>
      <c r="L5590">
        <f>_xlfn.XLOOKUP(FraudData[[#This Row],[transaction_hour]],TimeRules[Hour Min],TimeRules[Risk Points],,-1)</f>
        <v>0</v>
      </c>
      <c r="M5590">
        <f>_xlfn.XLOOKUP(FraudData[[#This Row],[foreign_transaction]],ForeignRules[Foreign Transaction],ForeignRules[Risk Points],0)</f>
        <v>3</v>
      </c>
      <c r="N5590">
        <f>_xlfn.XLOOKUP(FraudData[[#This Row],[location_mismatch]],Table10[Location Mismatch],Table10[Risk Points],0)</f>
        <v>0</v>
      </c>
      <c r="O5590">
        <f>_xlfn.XLOOKUP(FraudData[[#This Row],[device_trust_score]],DeviceRules[Device Min],DeviceRules[Risk Points],,-1)</f>
        <v>2</v>
      </c>
      <c r="P5590">
        <f>_xlfn.XLOOKUP(FraudData[[#This Row],[velocity_last_24h]],VelocityRules[Velocity Min],VelocityRules[Risk Points],,-1)</f>
        <v>0</v>
      </c>
      <c r="Q5590">
        <f>_xlfn.XLOOKUP(FraudData[[#This Row],[merchant_category]],MerchantRules[Merchant Category],MerchantRules[Risk Points],0)</f>
        <v>1</v>
      </c>
      <c r="R5590">
        <f>SUM(FraudData[[#This Row],[Amount Risk]:[Merchant Risk]])</f>
        <v>6</v>
      </c>
      <c r="S5590" t="str" cm="1">
        <f t="array" ref="S5590">_xlfn.IFS(FraudData[[#This Row],[Fraud Risk Score]]&gt;=8,"High Risk",FraudData[[#This Row],[Fraud Risk Score]]&gt;=6,"Medium Risk",TRUE,"Low Risk")</f>
        <v>Medium Risk</v>
      </c>
    </row>
    <row r="5591" spans="1:19">
      <c r="A5591">
        <v>5590</v>
      </c>
      <c r="B5591">
        <v>184.44</v>
      </c>
      <c r="C5591">
        <v>4</v>
      </c>
      <c r="D5591" t="s">
        <v>50</v>
      </c>
      <c r="E5591">
        <v>0</v>
      </c>
      <c r="F5591">
        <v>0</v>
      </c>
      <c r="G5591">
        <v>85</v>
      </c>
      <c r="H5591">
        <v>0</v>
      </c>
      <c r="I5591">
        <v>66</v>
      </c>
      <c r="J5591">
        <v>0</v>
      </c>
      <c r="K5591">
        <f>_xlfn.XLOOKUP(FraudData[[#This Row],[amount]],AmountRules[Amount Min],AmountRules[Risk Points],,-1)</f>
        <v>0</v>
      </c>
      <c r="L5591">
        <f>_xlfn.XLOOKUP(FraudData[[#This Row],[transaction_hour]],TimeRules[Hour Min],TimeRules[Risk Points],,-1)</f>
        <v>0</v>
      </c>
      <c r="M5591">
        <f>_xlfn.XLOOKUP(FraudData[[#This Row],[foreign_transaction]],ForeignRules[Foreign Transaction],ForeignRules[Risk Points],0)</f>
        <v>0</v>
      </c>
      <c r="N5591">
        <f>_xlfn.XLOOKUP(FraudData[[#This Row],[location_mismatch]],Table10[Location Mismatch],Table10[Risk Points],0)</f>
        <v>0</v>
      </c>
      <c r="O5591">
        <f>_xlfn.XLOOKUP(FraudData[[#This Row],[device_trust_score]],DeviceRules[Device Min],DeviceRules[Risk Points],,-1)</f>
        <v>0</v>
      </c>
      <c r="P5591">
        <f>_xlfn.XLOOKUP(FraudData[[#This Row],[velocity_last_24h]],VelocityRules[Velocity Min],VelocityRules[Risk Points],,-1)</f>
        <v>0</v>
      </c>
      <c r="Q5591">
        <f>_xlfn.XLOOKUP(FraudData[[#This Row],[merchant_category]],MerchantRules[Merchant Category],MerchantRules[Risk Points],0)</f>
        <v>0</v>
      </c>
      <c r="R5591">
        <f>SUM(FraudData[[#This Row],[Amount Risk]:[Merchant Risk]])</f>
        <v>0</v>
      </c>
      <c r="S5591" t="str" cm="1">
        <f t="array" ref="S5591">_xlfn.IFS(FraudData[[#This Row],[Fraud Risk Score]]&gt;=8,"High Risk",FraudData[[#This Row],[Fraud Risk Score]]&gt;=6,"Medium Risk",TRUE,"Low Risk")</f>
        <v>Low Risk</v>
      </c>
    </row>
    <row r="5592" spans="1:19">
      <c r="A5592">
        <v>5591</v>
      </c>
      <c r="B5592">
        <v>67.22</v>
      </c>
      <c r="C5592">
        <v>0</v>
      </c>
      <c r="D5592" t="s">
        <v>50</v>
      </c>
      <c r="E5592">
        <v>0</v>
      </c>
      <c r="F5592">
        <v>0</v>
      </c>
      <c r="G5592">
        <v>61</v>
      </c>
      <c r="H5592">
        <v>1</v>
      </c>
      <c r="I5592">
        <v>30</v>
      </c>
      <c r="J5592">
        <v>0</v>
      </c>
      <c r="K5592">
        <f>_xlfn.XLOOKUP(FraudData[[#This Row],[amount]],AmountRules[Amount Min],AmountRules[Risk Points],,-1)</f>
        <v>0</v>
      </c>
      <c r="L5592">
        <f>_xlfn.XLOOKUP(FraudData[[#This Row],[transaction_hour]],TimeRules[Hour Min],TimeRules[Risk Points],,-1)</f>
        <v>3</v>
      </c>
      <c r="M5592">
        <f>_xlfn.XLOOKUP(FraudData[[#This Row],[foreign_transaction]],ForeignRules[Foreign Transaction],ForeignRules[Risk Points],0)</f>
        <v>0</v>
      </c>
      <c r="N5592">
        <f>_xlfn.XLOOKUP(FraudData[[#This Row],[location_mismatch]],Table10[Location Mismatch],Table10[Risk Points],0)</f>
        <v>0</v>
      </c>
      <c r="O5592">
        <f>_xlfn.XLOOKUP(FraudData[[#This Row],[device_trust_score]],DeviceRules[Device Min],DeviceRules[Risk Points],,-1)</f>
        <v>1</v>
      </c>
      <c r="P5592">
        <f>_xlfn.XLOOKUP(FraudData[[#This Row],[velocity_last_24h]],VelocityRules[Velocity Min],VelocityRules[Risk Points],,-1)</f>
        <v>0</v>
      </c>
      <c r="Q5592">
        <f>_xlfn.XLOOKUP(FraudData[[#This Row],[merchant_category]],MerchantRules[Merchant Category],MerchantRules[Risk Points],0)</f>
        <v>0</v>
      </c>
      <c r="R5592">
        <f>SUM(FraudData[[#This Row],[Amount Risk]:[Merchant Risk]])</f>
        <v>4</v>
      </c>
      <c r="S5592" t="str" cm="1">
        <f t="array" ref="S5592">_xlfn.IFS(FraudData[[#This Row],[Fraud Risk Score]]&gt;=8,"High Risk",FraudData[[#This Row],[Fraud Risk Score]]&gt;=6,"Medium Risk",TRUE,"Low Risk")</f>
        <v>Low Risk</v>
      </c>
    </row>
    <row r="5593" spans="1:19">
      <c r="A5593">
        <v>5592</v>
      </c>
      <c r="B5593">
        <v>134.12</v>
      </c>
      <c r="C5593">
        <v>10</v>
      </c>
      <c r="D5593" t="s">
        <v>46</v>
      </c>
      <c r="E5593">
        <v>0</v>
      </c>
      <c r="F5593">
        <v>0</v>
      </c>
      <c r="G5593">
        <v>90</v>
      </c>
      <c r="H5593">
        <v>3</v>
      </c>
      <c r="I5593">
        <v>18</v>
      </c>
      <c r="J5593">
        <v>0</v>
      </c>
      <c r="K5593">
        <f>_xlfn.XLOOKUP(FraudData[[#This Row],[amount]],AmountRules[Amount Min],AmountRules[Risk Points],,-1)</f>
        <v>0</v>
      </c>
      <c r="L5593">
        <f>_xlfn.XLOOKUP(FraudData[[#This Row],[transaction_hour]],TimeRules[Hour Min],TimeRules[Risk Points],,-1)</f>
        <v>0</v>
      </c>
      <c r="M5593">
        <f>_xlfn.XLOOKUP(FraudData[[#This Row],[foreign_transaction]],ForeignRules[Foreign Transaction],ForeignRules[Risk Points],0)</f>
        <v>0</v>
      </c>
      <c r="N5593">
        <f>_xlfn.XLOOKUP(FraudData[[#This Row],[location_mismatch]],Table10[Location Mismatch],Table10[Risk Points],0)</f>
        <v>0</v>
      </c>
      <c r="O5593">
        <f>_xlfn.XLOOKUP(FraudData[[#This Row],[device_trust_score]],DeviceRules[Device Min],DeviceRules[Risk Points],,-1)</f>
        <v>0</v>
      </c>
      <c r="P5593">
        <f>_xlfn.XLOOKUP(FraudData[[#This Row],[velocity_last_24h]],VelocityRules[Velocity Min],VelocityRules[Risk Points],,-1)</f>
        <v>0</v>
      </c>
      <c r="Q5593">
        <f>_xlfn.XLOOKUP(FraudData[[#This Row],[merchant_category]],MerchantRules[Merchant Category],MerchantRules[Risk Points],0)</f>
        <v>0</v>
      </c>
      <c r="R5593">
        <f>SUM(FraudData[[#This Row],[Amount Risk]:[Merchant Risk]])</f>
        <v>0</v>
      </c>
      <c r="S5593" t="str" cm="1">
        <f t="array" ref="S5593">_xlfn.IFS(FraudData[[#This Row],[Fraud Risk Score]]&gt;=8,"High Risk",FraudData[[#This Row],[Fraud Risk Score]]&gt;=6,"Medium Risk",TRUE,"Low Risk")</f>
        <v>Low Risk</v>
      </c>
    </row>
    <row r="5594" spans="1:19">
      <c r="A5594">
        <v>5593</v>
      </c>
      <c r="B5594">
        <v>12.3</v>
      </c>
      <c r="C5594">
        <v>10</v>
      </c>
      <c r="D5594" t="s">
        <v>50</v>
      </c>
      <c r="E5594">
        <v>0</v>
      </c>
      <c r="F5594">
        <v>0</v>
      </c>
      <c r="G5594">
        <v>37</v>
      </c>
      <c r="H5594">
        <v>1</v>
      </c>
      <c r="I5594">
        <v>62</v>
      </c>
      <c r="J5594">
        <v>0</v>
      </c>
      <c r="K5594">
        <f>_xlfn.XLOOKUP(FraudData[[#This Row],[amount]],AmountRules[Amount Min],AmountRules[Risk Points],,-1)</f>
        <v>0</v>
      </c>
      <c r="L5594">
        <f>_xlfn.XLOOKUP(FraudData[[#This Row],[transaction_hour]],TimeRules[Hour Min],TimeRules[Risk Points],,-1)</f>
        <v>0</v>
      </c>
      <c r="M5594">
        <f>_xlfn.XLOOKUP(FraudData[[#This Row],[foreign_transaction]],ForeignRules[Foreign Transaction],ForeignRules[Risk Points],0)</f>
        <v>0</v>
      </c>
      <c r="N5594">
        <f>_xlfn.XLOOKUP(FraudData[[#This Row],[location_mismatch]],Table10[Location Mismatch],Table10[Risk Points],0)</f>
        <v>0</v>
      </c>
      <c r="O5594">
        <f>_xlfn.XLOOKUP(FraudData[[#This Row],[device_trust_score]],DeviceRules[Device Min],DeviceRules[Risk Points],,-1)</f>
        <v>2</v>
      </c>
      <c r="P5594">
        <f>_xlfn.XLOOKUP(FraudData[[#This Row],[velocity_last_24h]],VelocityRules[Velocity Min],VelocityRules[Risk Points],,-1)</f>
        <v>0</v>
      </c>
      <c r="Q5594">
        <f>_xlfn.XLOOKUP(FraudData[[#This Row],[merchant_category]],MerchantRules[Merchant Category],MerchantRules[Risk Points],0)</f>
        <v>0</v>
      </c>
      <c r="R5594">
        <f>SUM(FraudData[[#This Row],[Amount Risk]:[Merchant Risk]])</f>
        <v>2</v>
      </c>
      <c r="S5594" t="str" cm="1">
        <f t="array" ref="S5594">_xlfn.IFS(FraudData[[#This Row],[Fraud Risk Score]]&gt;=8,"High Risk",FraudData[[#This Row],[Fraud Risk Score]]&gt;=6,"Medium Risk",TRUE,"Low Risk")</f>
        <v>Low Risk</v>
      </c>
    </row>
    <row r="5595" spans="1:19">
      <c r="A5595">
        <v>5594</v>
      </c>
      <c r="B5595">
        <v>647.29</v>
      </c>
      <c r="C5595">
        <v>5</v>
      </c>
      <c r="D5595" t="s">
        <v>46</v>
      </c>
      <c r="E5595">
        <v>0</v>
      </c>
      <c r="F5595">
        <v>0</v>
      </c>
      <c r="G5595">
        <v>64</v>
      </c>
      <c r="H5595">
        <v>2</v>
      </c>
      <c r="I5595">
        <v>55</v>
      </c>
      <c r="J5595">
        <v>0</v>
      </c>
      <c r="K5595">
        <f>_xlfn.XLOOKUP(FraudData[[#This Row],[amount]],AmountRules[Amount Min],AmountRules[Risk Points],,-1)</f>
        <v>1</v>
      </c>
      <c r="L5595">
        <f>_xlfn.XLOOKUP(FraudData[[#This Row],[transaction_hour]],TimeRules[Hour Min],TimeRules[Risk Points],,-1)</f>
        <v>0</v>
      </c>
      <c r="M5595">
        <f>_xlfn.XLOOKUP(FraudData[[#This Row],[foreign_transaction]],ForeignRules[Foreign Transaction],ForeignRules[Risk Points],0)</f>
        <v>0</v>
      </c>
      <c r="N5595">
        <f>_xlfn.XLOOKUP(FraudData[[#This Row],[location_mismatch]],Table10[Location Mismatch],Table10[Risk Points],0)</f>
        <v>0</v>
      </c>
      <c r="O5595">
        <f>_xlfn.XLOOKUP(FraudData[[#This Row],[device_trust_score]],DeviceRules[Device Min],DeviceRules[Risk Points],,-1)</f>
        <v>1</v>
      </c>
      <c r="P5595">
        <f>_xlfn.XLOOKUP(FraudData[[#This Row],[velocity_last_24h]],VelocityRules[Velocity Min],VelocityRules[Risk Points],,-1)</f>
        <v>0</v>
      </c>
      <c r="Q5595">
        <f>_xlfn.XLOOKUP(FraudData[[#This Row],[merchant_category]],MerchantRules[Merchant Category],MerchantRules[Risk Points],0)</f>
        <v>0</v>
      </c>
      <c r="R5595">
        <f>SUM(FraudData[[#This Row],[Amount Risk]:[Merchant Risk]])</f>
        <v>2</v>
      </c>
      <c r="S5595" t="str" cm="1">
        <f t="array" ref="S5595">_xlfn.IFS(FraudData[[#This Row],[Fraud Risk Score]]&gt;=8,"High Risk",FraudData[[#This Row],[Fraud Risk Score]]&gt;=6,"Medium Risk",TRUE,"Low Risk")</f>
        <v>Low Risk</v>
      </c>
    </row>
    <row r="5596" spans="1:19">
      <c r="A5596">
        <v>5595</v>
      </c>
      <c r="B5596">
        <v>80.349999999999994</v>
      </c>
      <c r="C5596">
        <v>22</v>
      </c>
      <c r="D5596" t="s">
        <v>47</v>
      </c>
      <c r="E5596">
        <v>0</v>
      </c>
      <c r="F5596">
        <v>0</v>
      </c>
      <c r="G5596">
        <v>66</v>
      </c>
      <c r="H5596">
        <v>2</v>
      </c>
      <c r="I5596">
        <v>61</v>
      </c>
      <c r="J5596">
        <v>0</v>
      </c>
      <c r="K5596">
        <f>_xlfn.XLOOKUP(FraudData[[#This Row],[amount]],AmountRules[Amount Min],AmountRules[Risk Points],,-1)</f>
        <v>0</v>
      </c>
      <c r="L5596">
        <f>_xlfn.XLOOKUP(FraudData[[#This Row],[transaction_hour]],TimeRules[Hour Min],TimeRules[Risk Points],,-1)</f>
        <v>0</v>
      </c>
      <c r="M5596">
        <f>_xlfn.XLOOKUP(FraudData[[#This Row],[foreign_transaction]],ForeignRules[Foreign Transaction],ForeignRules[Risk Points],0)</f>
        <v>0</v>
      </c>
      <c r="N5596">
        <f>_xlfn.XLOOKUP(FraudData[[#This Row],[location_mismatch]],Table10[Location Mismatch],Table10[Risk Points],0)</f>
        <v>0</v>
      </c>
      <c r="O5596">
        <f>_xlfn.XLOOKUP(FraudData[[#This Row],[device_trust_score]],DeviceRules[Device Min],DeviceRules[Risk Points],,-1)</f>
        <v>1</v>
      </c>
      <c r="P5596">
        <f>_xlfn.XLOOKUP(FraudData[[#This Row],[velocity_last_24h]],VelocityRules[Velocity Min],VelocityRules[Risk Points],,-1)</f>
        <v>0</v>
      </c>
      <c r="Q5596">
        <f>_xlfn.XLOOKUP(FraudData[[#This Row],[merchant_category]],MerchantRules[Merchant Category],MerchantRules[Risk Points],0)</f>
        <v>0</v>
      </c>
      <c r="R5596">
        <f>SUM(FraudData[[#This Row],[Amount Risk]:[Merchant Risk]])</f>
        <v>1</v>
      </c>
      <c r="S5596" t="str" cm="1">
        <f t="array" ref="S5596">_xlfn.IFS(FraudData[[#This Row],[Fraud Risk Score]]&gt;=8,"High Risk",FraudData[[#This Row],[Fraud Risk Score]]&gt;=6,"Medium Risk",TRUE,"Low Risk")</f>
        <v>Low Risk</v>
      </c>
    </row>
    <row r="5597" spans="1:19">
      <c r="A5597">
        <v>5596</v>
      </c>
      <c r="B5597">
        <v>116.97</v>
      </c>
      <c r="C5597">
        <v>7</v>
      </c>
      <c r="D5597" t="s">
        <v>46</v>
      </c>
      <c r="E5597">
        <v>0</v>
      </c>
      <c r="F5597">
        <v>0</v>
      </c>
      <c r="G5597">
        <v>94</v>
      </c>
      <c r="H5597">
        <v>1</v>
      </c>
      <c r="I5597">
        <v>55</v>
      </c>
      <c r="J5597">
        <v>0</v>
      </c>
      <c r="K5597">
        <f>_xlfn.XLOOKUP(FraudData[[#This Row],[amount]],AmountRules[Amount Min],AmountRules[Risk Points],,-1)</f>
        <v>0</v>
      </c>
      <c r="L5597">
        <f>_xlfn.XLOOKUP(FraudData[[#This Row],[transaction_hour]],TimeRules[Hour Min],TimeRules[Risk Points],,-1)</f>
        <v>0</v>
      </c>
      <c r="M5597">
        <f>_xlfn.XLOOKUP(FraudData[[#This Row],[foreign_transaction]],ForeignRules[Foreign Transaction],ForeignRules[Risk Points],0)</f>
        <v>0</v>
      </c>
      <c r="N5597">
        <f>_xlfn.XLOOKUP(FraudData[[#This Row],[location_mismatch]],Table10[Location Mismatch],Table10[Risk Points],0)</f>
        <v>0</v>
      </c>
      <c r="O5597">
        <f>_xlfn.XLOOKUP(FraudData[[#This Row],[device_trust_score]],DeviceRules[Device Min],DeviceRules[Risk Points],,-1)</f>
        <v>0</v>
      </c>
      <c r="P5597">
        <f>_xlfn.XLOOKUP(FraudData[[#This Row],[velocity_last_24h]],VelocityRules[Velocity Min],VelocityRules[Risk Points],,-1)</f>
        <v>0</v>
      </c>
      <c r="Q5597">
        <f>_xlfn.XLOOKUP(FraudData[[#This Row],[merchant_category]],MerchantRules[Merchant Category],MerchantRules[Risk Points],0)</f>
        <v>0</v>
      </c>
      <c r="R5597">
        <f>SUM(FraudData[[#This Row],[Amount Risk]:[Merchant Risk]])</f>
        <v>0</v>
      </c>
      <c r="S5597" t="str" cm="1">
        <f t="array" ref="S5597">_xlfn.IFS(FraudData[[#This Row],[Fraud Risk Score]]&gt;=8,"High Risk",FraudData[[#This Row],[Fraud Risk Score]]&gt;=6,"Medium Risk",TRUE,"Low Risk")</f>
        <v>Low Risk</v>
      </c>
    </row>
    <row r="5598" spans="1:19">
      <c r="A5598">
        <v>5597</v>
      </c>
      <c r="B5598">
        <v>79.010000000000005</v>
      </c>
      <c r="C5598">
        <v>1</v>
      </c>
      <c r="D5598" t="s">
        <v>47</v>
      </c>
      <c r="E5598">
        <v>0</v>
      </c>
      <c r="F5598">
        <v>0</v>
      </c>
      <c r="G5598">
        <v>99</v>
      </c>
      <c r="H5598">
        <v>4</v>
      </c>
      <c r="I5598">
        <v>53</v>
      </c>
      <c r="J5598">
        <v>0</v>
      </c>
      <c r="K5598">
        <f>_xlfn.XLOOKUP(FraudData[[#This Row],[amount]],AmountRules[Amount Min],AmountRules[Risk Points],,-1)</f>
        <v>0</v>
      </c>
      <c r="L5598">
        <f>_xlfn.XLOOKUP(FraudData[[#This Row],[transaction_hour]],TimeRules[Hour Min],TimeRules[Risk Points],,-1)</f>
        <v>3</v>
      </c>
      <c r="M5598">
        <f>_xlfn.XLOOKUP(FraudData[[#This Row],[foreign_transaction]],ForeignRules[Foreign Transaction],ForeignRules[Risk Points],0)</f>
        <v>0</v>
      </c>
      <c r="N5598">
        <f>_xlfn.XLOOKUP(FraudData[[#This Row],[location_mismatch]],Table10[Location Mismatch],Table10[Risk Points],0)</f>
        <v>0</v>
      </c>
      <c r="O5598">
        <f>_xlfn.XLOOKUP(FraudData[[#This Row],[device_trust_score]],DeviceRules[Device Min],DeviceRules[Risk Points],,-1)</f>
        <v>0</v>
      </c>
      <c r="P5598">
        <f>_xlfn.XLOOKUP(FraudData[[#This Row],[velocity_last_24h]],VelocityRules[Velocity Min],VelocityRules[Risk Points],,-1)</f>
        <v>0</v>
      </c>
      <c r="Q5598">
        <f>_xlfn.XLOOKUP(FraudData[[#This Row],[merchant_category]],MerchantRules[Merchant Category],MerchantRules[Risk Points],0)</f>
        <v>0</v>
      </c>
      <c r="R5598">
        <f>SUM(FraudData[[#This Row],[Amount Risk]:[Merchant Risk]])</f>
        <v>3</v>
      </c>
      <c r="S5598" t="str" cm="1">
        <f t="array" ref="S5598">_xlfn.IFS(FraudData[[#This Row],[Fraud Risk Score]]&gt;=8,"High Risk",FraudData[[#This Row],[Fraud Risk Score]]&gt;=6,"Medium Risk",TRUE,"Low Risk")</f>
        <v>Low Risk</v>
      </c>
    </row>
    <row r="5599" spans="1:19">
      <c r="A5599">
        <v>5598</v>
      </c>
      <c r="B5599">
        <v>206.52</v>
      </c>
      <c r="C5599">
        <v>14</v>
      </c>
      <c r="D5599" t="s">
        <v>46</v>
      </c>
      <c r="E5599">
        <v>0</v>
      </c>
      <c r="F5599">
        <v>0</v>
      </c>
      <c r="G5599">
        <v>49</v>
      </c>
      <c r="H5599">
        <v>0</v>
      </c>
      <c r="I5599">
        <v>27</v>
      </c>
      <c r="J5599">
        <v>0</v>
      </c>
      <c r="K5599">
        <f>_xlfn.XLOOKUP(FraudData[[#This Row],[amount]],AmountRules[Amount Min],AmountRules[Risk Points],,-1)</f>
        <v>0</v>
      </c>
      <c r="L5599">
        <f>_xlfn.XLOOKUP(FraudData[[#This Row],[transaction_hour]],TimeRules[Hour Min],TimeRules[Risk Points],,-1)</f>
        <v>0</v>
      </c>
      <c r="M5599">
        <f>_xlfn.XLOOKUP(FraudData[[#This Row],[foreign_transaction]],ForeignRules[Foreign Transaction],ForeignRules[Risk Points],0)</f>
        <v>0</v>
      </c>
      <c r="N5599">
        <f>_xlfn.XLOOKUP(FraudData[[#This Row],[location_mismatch]],Table10[Location Mismatch],Table10[Risk Points],0)</f>
        <v>0</v>
      </c>
      <c r="O5599">
        <f>_xlfn.XLOOKUP(FraudData[[#This Row],[device_trust_score]],DeviceRules[Device Min],DeviceRules[Risk Points],,-1)</f>
        <v>2</v>
      </c>
      <c r="P5599">
        <f>_xlfn.XLOOKUP(FraudData[[#This Row],[velocity_last_24h]],VelocityRules[Velocity Min],VelocityRules[Risk Points],,-1)</f>
        <v>0</v>
      </c>
      <c r="Q5599">
        <f>_xlfn.XLOOKUP(FraudData[[#This Row],[merchant_category]],MerchantRules[Merchant Category],MerchantRules[Risk Points],0)</f>
        <v>0</v>
      </c>
      <c r="R5599">
        <f>SUM(FraudData[[#This Row],[Amount Risk]:[Merchant Risk]])</f>
        <v>2</v>
      </c>
      <c r="S5599" t="str" cm="1">
        <f t="array" ref="S5599">_xlfn.IFS(FraudData[[#This Row],[Fraud Risk Score]]&gt;=8,"High Risk",FraudData[[#This Row],[Fraud Risk Score]]&gt;=6,"Medium Risk",TRUE,"Low Risk")</f>
        <v>Low Risk</v>
      </c>
    </row>
    <row r="5600" spans="1:19">
      <c r="A5600">
        <v>5599</v>
      </c>
      <c r="B5600">
        <v>195.37</v>
      </c>
      <c r="C5600">
        <v>22</v>
      </c>
      <c r="D5600" t="s">
        <v>48</v>
      </c>
      <c r="E5600">
        <v>0</v>
      </c>
      <c r="F5600">
        <v>0</v>
      </c>
      <c r="G5600">
        <v>66</v>
      </c>
      <c r="H5600">
        <v>3</v>
      </c>
      <c r="I5600">
        <v>52</v>
      </c>
      <c r="J5600">
        <v>0</v>
      </c>
      <c r="K5600">
        <f>_xlfn.XLOOKUP(FraudData[[#This Row],[amount]],AmountRules[Amount Min],AmountRules[Risk Points],,-1)</f>
        <v>0</v>
      </c>
      <c r="L5600">
        <f>_xlfn.XLOOKUP(FraudData[[#This Row],[transaction_hour]],TimeRules[Hour Min],TimeRules[Risk Points],,-1)</f>
        <v>0</v>
      </c>
      <c r="M5600">
        <f>_xlfn.XLOOKUP(FraudData[[#This Row],[foreign_transaction]],ForeignRules[Foreign Transaction],ForeignRules[Risk Points],0)</f>
        <v>0</v>
      </c>
      <c r="N5600">
        <f>_xlfn.XLOOKUP(FraudData[[#This Row],[location_mismatch]],Table10[Location Mismatch],Table10[Risk Points],0)</f>
        <v>0</v>
      </c>
      <c r="O5600">
        <f>_xlfn.XLOOKUP(FraudData[[#This Row],[device_trust_score]],DeviceRules[Device Min],DeviceRules[Risk Points],,-1)</f>
        <v>1</v>
      </c>
      <c r="P5600">
        <f>_xlfn.XLOOKUP(FraudData[[#This Row],[velocity_last_24h]],VelocityRules[Velocity Min],VelocityRules[Risk Points],,-1)</f>
        <v>0</v>
      </c>
      <c r="Q5600">
        <f>_xlfn.XLOOKUP(FraudData[[#This Row],[merchant_category]],MerchantRules[Merchant Category],MerchantRules[Risk Points],0)</f>
        <v>0</v>
      </c>
      <c r="R5600">
        <f>SUM(FraudData[[#This Row],[Amount Risk]:[Merchant Risk]])</f>
        <v>1</v>
      </c>
      <c r="S5600" t="str" cm="1">
        <f t="array" ref="S5600">_xlfn.IFS(FraudData[[#This Row],[Fraud Risk Score]]&gt;=8,"High Risk",FraudData[[#This Row],[Fraud Risk Score]]&gt;=6,"Medium Risk",TRUE,"Low Risk")</f>
        <v>Low Risk</v>
      </c>
    </row>
    <row r="5601" spans="1:19">
      <c r="A5601">
        <v>5600</v>
      </c>
      <c r="B5601">
        <v>226.15</v>
      </c>
      <c r="C5601">
        <v>21</v>
      </c>
      <c r="D5601" t="s">
        <v>47</v>
      </c>
      <c r="E5601">
        <v>1</v>
      </c>
      <c r="F5601">
        <v>0</v>
      </c>
      <c r="G5601">
        <v>34</v>
      </c>
      <c r="H5601">
        <v>0</v>
      </c>
      <c r="I5601">
        <v>43</v>
      </c>
      <c r="J5601">
        <v>0</v>
      </c>
      <c r="K5601">
        <f>_xlfn.XLOOKUP(FraudData[[#This Row],[amount]],AmountRules[Amount Min],AmountRules[Risk Points],,-1)</f>
        <v>0</v>
      </c>
      <c r="L5601">
        <f>_xlfn.XLOOKUP(FraudData[[#This Row],[transaction_hour]],TimeRules[Hour Min],TimeRules[Risk Points],,-1)</f>
        <v>0</v>
      </c>
      <c r="M5601">
        <f>_xlfn.XLOOKUP(FraudData[[#This Row],[foreign_transaction]],ForeignRules[Foreign Transaction],ForeignRules[Risk Points],0)</f>
        <v>3</v>
      </c>
      <c r="N5601">
        <f>_xlfn.XLOOKUP(FraudData[[#This Row],[location_mismatch]],Table10[Location Mismatch],Table10[Risk Points],0)</f>
        <v>0</v>
      </c>
      <c r="O5601">
        <f>_xlfn.XLOOKUP(FraudData[[#This Row],[device_trust_score]],DeviceRules[Device Min],DeviceRules[Risk Points],,-1)</f>
        <v>2</v>
      </c>
      <c r="P5601">
        <f>_xlfn.XLOOKUP(FraudData[[#This Row],[velocity_last_24h]],VelocityRules[Velocity Min],VelocityRules[Risk Points],,-1)</f>
        <v>0</v>
      </c>
      <c r="Q5601">
        <f>_xlfn.XLOOKUP(FraudData[[#This Row],[merchant_category]],MerchantRules[Merchant Category],MerchantRules[Risk Points],0)</f>
        <v>0</v>
      </c>
      <c r="R5601">
        <f>SUM(FraudData[[#This Row],[Amount Risk]:[Merchant Risk]])</f>
        <v>5</v>
      </c>
      <c r="S5601" t="str" cm="1">
        <f t="array" ref="S5601">_xlfn.IFS(FraudData[[#This Row],[Fraud Risk Score]]&gt;=8,"High Risk",FraudData[[#This Row],[Fraud Risk Score]]&gt;=6,"Medium Risk",TRUE,"Low Risk")</f>
        <v>Low Risk</v>
      </c>
    </row>
    <row r="5602" spans="1:19">
      <c r="A5602">
        <v>5601</v>
      </c>
      <c r="B5602">
        <v>56.19</v>
      </c>
      <c r="C5602">
        <v>8</v>
      </c>
      <c r="D5602" t="s">
        <v>47</v>
      </c>
      <c r="E5602">
        <v>0</v>
      </c>
      <c r="F5602">
        <v>0</v>
      </c>
      <c r="G5602">
        <v>67</v>
      </c>
      <c r="H5602">
        <v>0</v>
      </c>
      <c r="I5602">
        <v>65</v>
      </c>
      <c r="J5602">
        <v>0</v>
      </c>
      <c r="K5602">
        <f>_xlfn.XLOOKUP(FraudData[[#This Row],[amount]],AmountRules[Amount Min],AmountRules[Risk Points],,-1)</f>
        <v>0</v>
      </c>
      <c r="L5602">
        <f>_xlfn.XLOOKUP(FraudData[[#This Row],[transaction_hour]],TimeRules[Hour Min],TimeRules[Risk Points],,-1)</f>
        <v>0</v>
      </c>
      <c r="M5602">
        <f>_xlfn.XLOOKUP(FraudData[[#This Row],[foreign_transaction]],ForeignRules[Foreign Transaction],ForeignRules[Risk Points],0)</f>
        <v>0</v>
      </c>
      <c r="N5602">
        <f>_xlfn.XLOOKUP(FraudData[[#This Row],[location_mismatch]],Table10[Location Mismatch],Table10[Risk Points],0)</f>
        <v>0</v>
      </c>
      <c r="O5602">
        <f>_xlfn.XLOOKUP(FraudData[[#This Row],[device_trust_score]],DeviceRules[Device Min],DeviceRules[Risk Points],,-1)</f>
        <v>1</v>
      </c>
      <c r="P5602">
        <f>_xlfn.XLOOKUP(FraudData[[#This Row],[velocity_last_24h]],VelocityRules[Velocity Min],VelocityRules[Risk Points],,-1)</f>
        <v>0</v>
      </c>
      <c r="Q5602">
        <f>_xlfn.XLOOKUP(FraudData[[#This Row],[merchant_category]],MerchantRules[Merchant Category],MerchantRules[Risk Points],0)</f>
        <v>0</v>
      </c>
      <c r="R5602">
        <f>SUM(FraudData[[#This Row],[Amount Risk]:[Merchant Risk]])</f>
        <v>1</v>
      </c>
      <c r="S5602" t="str" cm="1">
        <f t="array" ref="S5602">_xlfn.IFS(FraudData[[#This Row],[Fraud Risk Score]]&gt;=8,"High Risk",FraudData[[#This Row],[Fraud Risk Score]]&gt;=6,"Medium Risk",TRUE,"Low Risk")</f>
        <v>Low Risk</v>
      </c>
    </row>
    <row r="5603" spans="1:19">
      <c r="A5603">
        <v>5602</v>
      </c>
      <c r="B5603">
        <v>68.28</v>
      </c>
      <c r="C5603">
        <v>14</v>
      </c>
      <c r="D5603" t="s">
        <v>50</v>
      </c>
      <c r="E5603">
        <v>0</v>
      </c>
      <c r="F5603">
        <v>0</v>
      </c>
      <c r="G5603">
        <v>92</v>
      </c>
      <c r="H5603">
        <v>1</v>
      </c>
      <c r="I5603">
        <v>50</v>
      </c>
      <c r="J5603">
        <v>0</v>
      </c>
      <c r="K5603">
        <f>_xlfn.XLOOKUP(FraudData[[#This Row],[amount]],AmountRules[Amount Min],AmountRules[Risk Points],,-1)</f>
        <v>0</v>
      </c>
      <c r="L5603">
        <f>_xlfn.XLOOKUP(FraudData[[#This Row],[transaction_hour]],TimeRules[Hour Min],TimeRules[Risk Points],,-1)</f>
        <v>0</v>
      </c>
      <c r="M5603">
        <f>_xlfn.XLOOKUP(FraudData[[#This Row],[foreign_transaction]],ForeignRules[Foreign Transaction],ForeignRules[Risk Points],0)</f>
        <v>0</v>
      </c>
      <c r="N5603">
        <f>_xlfn.XLOOKUP(FraudData[[#This Row],[location_mismatch]],Table10[Location Mismatch],Table10[Risk Points],0)</f>
        <v>0</v>
      </c>
      <c r="O5603">
        <f>_xlfn.XLOOKUP(FraudData[[#This Row],[device_trust_score]],DeviceRules[Device Min],DeviceRules[Risk Points],,-1)</f>
        <v>0</v>
      </c>
      <c r="P5603">
        <f>_xlfn.XLOOKUP(FraudData[[#This Row],[velocity_last_24h]],VelocityRules[Velocity Min],VelocityRules[Risk Points],,-1)</f>
        <v>0</v>
      </c>
      <c r="Q5603">
        <f>_xlfn.XLOOKUP(FraudData[[#This Row],[merchant_category]],MerchantRules[Merchant Category],MerchantRules[Risk Points],0)</f>
        <v>0</v>
      </c>
      <c r="R5603">
        <f>SUM(FraudData[[#This Row],[Amount Risk]:[Merchant Risk]])</f>
        <v>0</v>
      </c>
      <c r="S5603" t="str" cm="1">
        <f t="array" ref="S5603">_xlfn.IFS(FraudData[[#This Row],[Fraud Risk Score]]&gt;=8,"High Risk",FraudData[[#This Row],[Fraud Risk Score]]&gt;=6,"Medium Risk",TRUE,"Low Risk")</f>
        <v>Low Risk</v>
      </c>
    </row>
    <row r="5604" spans="1:19">
      <c r="A5604">
        <v>5603</v>
      </c>
      <c r="B5604">
        <v>24.09</v>
      </c>
      <c r="C5604">
        <v>7</v>
      </c>
      <c r="D5604" t="s">
        <v>47</v>
      </c>
      <c r="E5604">
        <v>0</v>
      </c>
      <c r="F5604">
        <v>0</v>
      </c>
      <c r="G5604">
        <v>52</v>
      </c>
      <c r="H5604">
        <v>3</v>
      </c>
      <c r="I5604">
        <v>57</v>
      </c>
      <c r="J5604">
        <v>0</v>
      </c>
      <c r="K5604">
        <f>_xlfn.XLOOKUP(FraudData[[#This Row],[amount]],AmountRules[Amount Min],AmountRules[Risk Points],,-1)</f>
        <v>0</v>
      </c>
      <c r="L5604">
        <f>_xlfn.XLOOKUP(FraudData[[#This Row],[transaction_hour]],TimeRules[Hour Min],TimeRules[Risk Points],,-1)</f>
        <v>0</v>
      </c>
      <c r="M5604">
        <f>_xlfn.XLOOKUP(FraudData[[#This Row],[foreign_transaction]],ForeignRules[Foreign Transaction],ForeignRules[Risk Points],0)</f>
        <v>0</v>
      </c>
      <c r="N5604">
        <f>_xlfn.XLOOKUP(FraudData[[#This Row],[location_mismatch]],Table10[Location Mismatch],Table10[Risk Points],0)</f>
        <v>0</v>
      </c>
      <c r="O5604">
        <f>_xlfn.XLOOKUP(FraudData[[#This Row],[device_trust_score]],DeviceRules[Device Min],DeviceRules[Risk Points],,-1)</f>
        <v>1</v>
      </c>
      <c r="P5604">
        <f>_xlfn.XLOOKUP(FraudData[[#This Row],[velocity_last_24h]],VelocityRules[Velocity Min],VelocityRules[Risk Points],,-1)</f>
        <v>0</v>
      </c>
      <c r="Q5604">
        <f>_xlfn.XLOOKUP(FraudData[[#This Row],[merchant_category]],MerchantRules[Merchant Category],MerchantRules[Risk Points],0)</f>
        <v>0</v>
      </c>
      <c r="R5604">
        <f>SUM(FraudData[[#This Row],[Amount Risk]:[Merchant Risk]])</f>
        <v>1</v>
      </c>
      <c r="S5604" t="str" cm="1">
        <f t="array" ref="S5604">_xlfn.IFS(FraudData[[#This Row],[Fraud Risk Score]]&gt;=8,"High Risk",FraudData[[#This Row],[Fraud Risk Score]]&gt;=6,"Medium Risk",TRUE,"Low Risk")</f>
        <v>Low Risk</v>
      </c>
    </row>
    <row r="5605" spans="1:19">
      <c r="A5605">
        <v>5604</v>
      </c>
      <c r="B5605">
        <v>191.82</v>
      </c>
      <c r="C5605">
        <v>15</v>
      </c>
      <c r="D5605" t="s">
        <v>46</v>
      </c>
      <c r="E5605">
        <v>0</v>
      </c>
      <c r="F5605">
        <v>0</v>
      </c>
      <c r="G5605">
        <v>48</v>
      </c>
      <c r="H5605">
        <v>6</v>
      </c>
      <c r="I5605">
        <v>25</v>
      </c>
      <c r="J5605">
        <v>0</v>
      </c>
      <c r="K5605">
        <f>_xlfn.XLOOKUP(FraudData[[#This Row],[amount]],AmountRules[Amount Min],AmountRules[Risk Points],,-1)</f>
        <v>0</v>
      </c>
      <c r="L5605">
        <f>_xlfn.XLOOKUP(FraudData[[#This Row],[transaction_hour]],TimeRules[Hour Min],TimeRules[Risk Points],,-1)</f>
        <v>0</v>
      </c>
      <c r="M5605">
        <f>_xlfn.XLOOKUP(FraudData[[#This Row],[foreign_transaction]],ForeignRules[Foreign Transaction],ForeignRules[Risk Points],0)</f>
        <v>0</v>
      </c>
      <c r="N5605">
        <f>_xlfn.XLOOKUP(FraudData[[#This Row],[location_mismatch]],Table10[Location Mismatch],Table10[Risk Points],0)</f>
        <v>0</v>
      </c>
      <c r="O5605">
        <f>_xlfn.XLOOKUP(FraudData[[#This Row],[device_trust_score]],DeviceRules[Device Min],DeviceRules[Risk Points],,-1)</f>
        <v>2</v>
      </c>
      <c r="P5605">
        <f>_xlfn.XLOOKUP(FraudData[[#This Row],[velocity_last_24h]],VelocityRules[Velocity Min],VelocityRules[Risk Points],,-1)</f>
        <v>3</v>
      </c>
      <c r="Q5605">
        <f>_xlfn.XLOOKUP(FraudData[[#This Row],[merchant_category]],MerchantRules[Merchant Category],MerchantRules[Risk Points],0)</f>
        <v>0</v>
      </c>
      <c r="R5605">
        <f>SUM(FraudData[[#This Row],[Amount Risk]:[Merchant Risk]])</f>
        <v>5</v>
      </c>
      <c r="S5605" t="str" cm="1">
        <f t="array" ref="S5605">_xlfn.IFS(FraudData[[#This Row],[Fraud Risk Score]]&gt;=8,"High Risk",FraudData[[#This Row],[Fraud Risk Score]]&gt;=6,"Medium Risk",TRUE,"Low Risk")</f>
        <v>Low Risk</v>
      </c>
    </row>
    <row r="5606" spans="1:19">
      <c r="A5606">
        <v>5605</v>
      </c>
      <c r="B5606">
        <v>7.31</v>
      </c>
      <c r="C5606">
        <v>13</v>
      </c>
      <c r="D5606" t="s">
        <v>48</v>
      </c>
      <c r="E5606">
        <v>0</v>
      </c>
      <c r="F5606">
        <v>0</v>
      </c>
      <c r="G5606">
        <v>65</v>
      </c>
      <c r="H5606">
        <v>2</v>
      </c>
      <c r="I5606">
        <v>37</v>
      </c>
      <c r="J5606">
        <v>0</v>
      </c>
      <c r="K5606">
        <f>_xlfn.XLOOKUP(FraudData[[#This Row],[amount]],AmountRules[Amount Min],AmountRules[Risk Points],,-1)</f>
        <v>0</v>
      </c>
      <c r="L5606">
        <f>_xlfn.XLOOKUP(FraudData[[#This Row],[transaction_hour]],TimeRules[Hour Min],TimeRules[Risk Points],,-1)</f>
        <v>0</v>
      </c>
      <c r="M5606">
        <f>_xlfn.XLOOKUP(FraudData[[#This Row],[foreign_transaction]],ForeignRules[Foreign Transaction],ForeignRules[Risk Points],0)</f>
        <v>0</v>
      </c>
      <c r="N5606">
        <f>_xlfn.XLOOKUP(FraudData[[#This Row],[location_mismatch]],Table10[Location Mismatch],Table10[Risk Points],0)</f>
        <v>0</v>
      </c>
      <c r="O5606">
        <f>_xlfn.XLOOKUP(FraudData[[#This Row],[device_trust_score]],DeviceRules[Device Min],DeviceRules[Risk Points],,-1)</f>
        <v>1</v>
      </c>
      <c r="P5606">
        <f>_xlfn.XLOOKUP(FraudData[[#This Row],[velocity_last_24h]],VelocityRules[Velocity Min],VelocityRules[Risk Points],,-1)</f>
        <v>0</v>
      </c>
      <c r="Q5606">
        <f>_xlfn.XLOOKUP(FraudData[[#This Row],[merchant_category]],MerchantRules[Merchant Category],MerchantRules[Risk Points],0)</f>
        <v>0</v>
      </c>
      <c r="R5606">
        <f>SUM(FraudData[[#This Row],[Amount Risk]:[Merchant Risk]])</f>
        <v>1</v>
      </c>
      <c r="S5606" t="str" cm="1">
        <f t="array" ref="S5606">_xlfn.IFS(FraudData[[#This Row],[Fraud Risk Score]]&gt;=8,"High Risk",FraudData[[#This Row],[Fraud Risk Score]]&gt;=6,"Medium Risk",TRUE,"Low Risk")</f>
        <v>Low Risk</v>
      </c>
    </row>
    <row r="5607" spans="1:19">
      <c r="A5607">
        <v>5606</v>
      </c>
      <c r="B5607">
        <v>163.89</v>
      </c>
      <c r="C5607">
        <v>14</v>
      </c>
      <c r="D5607" t="s">
        <v>48</v>
      </c>
      <c r="E5607">
        <v>0</v>
      </c>
      <c r="F5607">
        <v>0</v>
      </c>
      <c r="G5607">
        <v>85</v>
      </c>
      <c r="H5607">
        <v>0</v>
      </c>
      <c r="I5607">
        <v>19</v>
      </c>
      <c r="J5607">
        <v>0</v>
      </c>
      <c r="K5607">
        <f>_xlfn.XLOOKUP(FraudData[[#This Row],[amount]],AmountRules[Amount Min],AmountRules[Risk Points],,-1)</f>
        <v>0</v>
      </c>
      <c r="L5607">
        <f>_xlfn.XLOOKUP(FraudData[[#This Row],[transaction_hour]],TimeRules[Hour Min],TimeRules[Risk Points],,-1)</f>
        <v>0</v>
      </c>
      <c r="M5607">
        <f>_xlfn.XLOOKUP(FraudData[[#This Row],[foreign_transaction]],ForeignRules[Foreign Transaction],ForeignRules[Risk Points],0)</f>
        <v>0</v>
      </c>
      <c r="N5607">
        <f>_xlfn.XLOOKUP(FraudData[[#This Row],[location_mismatch]],Table10[Location Mismatch],Table10[Risk Points],0)</f>
        <v>0</v>
      </c>
      <c r="O5607">
        <f>_xlfn.XLOOKUP(FraudData[[#This Row],[device_trust_score]],DeviceRules[Device Min],DeviceRules[Risk Points],,-1)</f>
        <v>0</v>
      </c>
      <c r="P5607">
        <f>_xlfn.XLOOKUP(FraudData[[#This Row],[velocity_last_24h]],VelocityRules[Velocity Min],VelocityRules[Risk Points],,-1)</f>
        <v>0</v>
      </c>
      <c r="Q5607">
        <f>_xlfn.XLOOKUP(FraudData[[#This Row],[merchant_category]],MerchantRules[Merchant Category],MerchantRules[Risk Points],0)</f>
        <v>0</v>
      </c>
      <c r="R5607">
        <f>SUM(FraudData[[#This Row],[Amount Risk]:[Merchant Risk]])</f>
        <v>0</v>
      </c>
      <c r="S5607" t="str" cm="1">
        <f t="array" ref="S5607">_xlfn.IFS(FraudData[[#This Row],[Fraud Risk Score]]&gt;=8,"High Risk",FraudData[[#This Row],[Fraud Risk Score]]&gt;=6,"Medium Risk",TRUE,"Low Risk")</f>
        <v>Low Risk</v>
      </c>
    </row>
    <row r="5608" spans="1:19">
      <c r="A5608">
        <v>5607</v>
      </c>
      <c r="B5608">
        <v>366.82</v>
      </c>
      <c r="C5608">
        <v>19</v>
      </c>
      <c r="D5608" t="s">
        <v>50</v>
      </c>
      <c r="E5608">
        <v>0</v>
      </c>
      <c r="F5608">
        <v>0</v>
      </c>
      <c r="G5608">
        <v>29</v>
      </c>
      <c r="H5608">
        <v>1</v>
      </c>
      <c r="I5608">
        <v>56</v>
      </c>
      <c r="J5608">
        <v>0</v>
      </c>
      <c r="K5608">
        <f>_xlfn.XLOOKUP(FraudData[[#This Row],[amount]],AmountRules[Amount Min],AmountRules[Risk Points],,-1)</f>
        <v>0</v>
      </c>
      <c r="L5608">
        <f>_xlfn.XLOOKUP(FraudData[[#This Row],[transaction_hour]],TimeRules[Hour Min],TimeRules[Risk Points],,-1)</f>
        <v>0</v>
      </c>
      <c r="M5608">
        <f>_xlfn.XLOOKUP(FraudData[[#This Row],[foreign_transaction]],ForeignRules[Foreign Transaction],ForeignRules[Risk Points],0)</f>
        <v>0</v>
      </c>
      <c r="N5608">
        <f>_xlfn.XLOOKUP(FraudData[[#This Row],[location_mismatch]],Table10[Location Mismatch],Table10[Risk Points],0)</f>
        <v>0</v>
      </c>
      <c r="O5608">
        <f>_xlfn.XLOOKUP(FraudData[[#This Row],[device_trust_score]],DeviceRules[Device Min],DeviceRules[Risk Points],,-1)</f>
        <v>3</v>
      </c>
      <c r="P5608">
        <f>_xlfn.XLOOKUP(FraudData[[#This Row],[velocity_last_24h]],VelocityRules[Velocity Min],VelocityRules[Risk Points],,-1)</f>
        <v>0</v>
      </c>
      <c r="Q5608">
        <f>_xlfn.XLOOKUP(FraudData[[#This Row],[merchant_category]],MerchantRules[Merchant Category],MerchantRules[Risk Points],0)</f>
        <v>0</v>
      </c>
      <c r="R5608">
        <f>SUM(FraudData[[#This Row],[Amount Risk]:[Merchant Risk]])</f>
        <v>3</v>
      </c>
      <c r="S5608" t="str" cm="1">
        <f t="array" ref="S5608">_xlfn.IFS(FraudData[[#This Row],[Fraud Risk Score]]&gt;=8,"High Risk",FraudData[[#This Row],[Fraud Risk Score]]&gt;=6,"Medium Risk",TRUE,"Low Risk")</f>
        <v>Low Risk</v>
      </c>
    </row>
    <row r="5609" spans="1:19">
      <c r="A5609">
        <v>5608</v>
      </c>
      <c r="B5609">
        <v>398.68</v>
      </c>
      <c r="C5609">
        <v>12</v>
      </c>
      <c r="D5609" t="s">
        <v>46</v>
      </c>
      <c r="E5609">
        <v>0</v>
      </c>
      <c r="F5609">
        <v>0</v>
      </c>
      <c r="G5609">
        <v>35</v>
      </c>
      <c r="H5609">
        <v>1</v>
      </c>
      <c r="I5609">
        <v>57</v>
      </c>
      <c r="J5609">
        <v>0</v>
      </c>
      <c r="K5609">
        <f>_xlfn.XLOOKUP(FraudData[[#This Row],[amount]],AmountRules[Amount Min],AmountRules[Risk Points],,-1)</f>
        <v>0</v>
      </c>
      <c r="L5609">
        <f>_xlfn.XLOOKUP(FraudData[[#This Row],[transaction_hour]],TimeRules[Hour Min],TimeRules[Risk Points],,-1)</f>
        <v>0</v>
      </c>
      <c r="M5609">
        <f>_xlfn.XLOOKUP(FraudData[[#This Row],[foreign_transaction]],ForeignRules[Foreign Transaction],ForeignRules[Risk Points],0)</f>
        <v>0</v>
      </c>
      <c r="N5609">
        <f>_xlfn.XLOOKUP(FraudData[[#This Row],[location_mismatch]],Table10[Location Mismatch],Table10[Risk Points],0)</f>
        <v>0</v>
      </c>
      <c r="O5609">
        <f>_xlfn.XLOOKUP(FraudData[[#This Row],[device_trust_score]],DeviceRules[Device Min],DeviceRules[Risk Points],,-1)</f>
        <v>2</v>
      </c>
      <c r="P5609">
        <f>_xlfn.XLOOKUP(FraudData[[#This Row],[velocity_last_24h]],VelocityRules[Velocity Min],VelocityRules[Risk Points],,-1)</f>
        <v>0</v>
      </c>
      <c r="Q5609">
        <f>_xlfn.XLOOKUP(FraudData[[#This Row],[merchant_category]],MerchantRules[Merchant Category],MerchantRules[Risk Points],0)</f>
        <v>0</v>
      </c>
      <c r="R5609">
        <f>SUM(FraudData[[#This Row],[Amount Risk]:[Merchant Risk]])</f>
        <v>2</v>
      </c>
      <c r="S5609" t="str" cm="1">
        <f t="array" ref="S5609">_xlfn.IFS(FraudData[[#This Row],[Fraud Risk Score]]&gt;=8,"High Risk",FraudData[[#This Row],[Fraud Risk Score]]&gt;=6,"Medium Risk",TRUE,"Low Risk")</f>
        <v>Low Risk</v>
      </c>
    </row>
    <row r="5610" spans="1:19">
      <c r="A5610">
        <v>5609</v>
      </c>
      <c r="B5610">
        <v>107.3</v>
      </c>
      <c r="C5610">
        <v>8</v>
      </c>
      <c r="D5610" t="s">
        <v>46</v>
      </c>
      <c r="E5610">
        <v>0</v>
      </c>
      <c r="F5610">
        <v>0</v>
      </c>
      <c r="G5610">
        <v>32</v>
      </c>
      <c r="H5610">
        <v>2</v>
      </c>
      <c r="I5610">
        <v>45</v>
      </c>
      <c r="J5610">
        <v>0</v>
      </c>
      <c r="K5610">
        <f>_xlfn.XLOOKUP(FraudData[[#This Row],[amount]],AmountRules[Amount Min],AmountRules[Risk Points],,-1)</f>
        <v>0</v>
      </c>
      <c r="L5610">
        <f>_xlfn.XLOOKUP(FraudData[[#This Row],[transaction_hour]],TimeRules[Hour Min],TimeRules[Risk Points],,-1)</f>
        <v>0</v>
      </c>
      <c r="M5610">
        <f>_xlfn.XLOOKUP(FraudData[[#This Row],[foreign_transaction]],ForeignRules[Foreign Transaction],ForeignRules[Risk Points],0)</f>
        <v>0</v>
      </c>
      <c r="N5610">
        <f>_xlfn.XLOOKUP(FraudData[[#This Row],[location_mismatch]],Table10[Location Mismatch],Table10[Risk Points],0)</f>
        <v>0</v>
      </c>
      <c r="O5610">
        <f>_xlfn.XLOOKUP(FraudData[[#This Row],[device_trust_score]],DeviceRules[Device Min],DeviceRules[Risk Points],,-1)</f>
        <v>2</v>
      </c>
      <c r="P5610">
        <f>_xlfn.XLOOKUP(FraudData[[#This Row],[velocity_last_24h]],VelocityRules[Velocity Min],VelocityRules[Risk Points],,-1)</f>
        <v>0</v>
      </c>
      <c r="Q5610">
        <f>_xlfn.XLOOKUP(FraudData[[#This Row],[merchant_category]],MerchantRules[Merchant Category],MerchantRules[Risk Points],0)</f>
        <v>0</v>
      </c>
      <c r="R5610">
        <f>SUM(FraudData[[#This Row],[Amount Risk]:[Merchant Risk]])</f>
        <v>2</v>
      </c>
      <c r="S5610" t="str" cm="1">
        <f t="array" ref="S5610">_xlfn.IFS(FraudData[[#This Row],[Fraud Risk Score]]&gt;=8,"High Risk",FraudData[[#This Row],[Fraud Risk Score]]&gt;=6,"Medium Risk",TRUE,"Low Risk")</f>
        <v>Low Risk</v>
      </c>
    </row>
    <row r="5611" spans="1:19">
      <c r="A5611">
        <v>5610</v>
      </c>
      <c r="B5611">
        <v>110.68</v>
      </c>
      <c r="C5611">
        <v>0</v>
      </c>
      <c r="D5611" t="s">
        <v>49</v>
      </c>
      <c r="E5611">
        <v>0</v>
      </c>
      <c r="F5611">
        <v>0</v>
      </c>
      <c r="G5611">
        <v>45</v>
      </c>
      <c r="H5611">
        <v>2</v>
      </c>
      <c r="I5611">
        <v>46</v>
      </c>
      <c r="J5611">
        <v>0</v>
      </c>
      <c r="K5611">
        <f>_xlfn.XLOOKUP(FraudData[[#This Row],[amount]],AmountRules[Amount Min],AmountRules[Risk Points],,-1)</f>
        <v>0</v>
      </c>
      <c r="L5611">
        <f>_xlfn.XLOOKUP(FraudData[[#This Row],[transaction_hour]],TimeRules[Hour Min],TimeRules[Risk Points],,-1)</f>
        <v>3</v>
      </c>
      <c r="M5611">
        <f>_xlfn.XLOOKUP(FraudData[[#This Row],[foreign_transaction]],ForeignRules[Foreign Transaction],ForeignRules[Risk Points],0)</f>
        <v>0</v>
      </c>
      <c r="N5611">
        <f>_xlfn.XLOOKUP(FraudData[[#This Row],[location_mismatch]],Table10[Location Mismatch],Table10[Risk Points],0)</f>
        <v>0</v>
      </c>
      <c r="O5611">
        <f>_xlfn.XLOOKUP(FraudData[[#This Row],[device_trust_score]],DeviceRules[Device Min],DeviceRules[Risk Points],,-1)</f>
        <v>2</v>
      </c>
      <c r="P5611">
        <f>_xlfn.XLOOKUP(FraudData[[#This Row],[velocity_last_24h]],VelocityRules[Velocity Min],VelocityRules[Risk Points],,-1)</f>
        <v>0</v>
      </c>
      <c r="Q5611">
        <f>_xlfn.XLOOKUP(FraudData[[#This Row],[merchant_category]],MerchantRules[Merchant Category],MerchantRules[Risk Points],0)</f>
        <v>1</v>
      </c>
      <c r="R5611">
        <f>SUM(FraudData[[#This Row],[Amount Risk]:[Merchant Risk]])</f>
        <v>6</v>
      </c>
      <c r="S5611" t="str" cm="1">
        <f t="array" ref="S5611">_xlfn.IFS(FraudData[[#This Row],[Fraud Risk Score]]&gt;=8,"High Risk",FraudData[[#This Row],[Fraud Risk Score]]&gt;=6,"Medium Risk",TRUE,"Low Risk")</f>
        <v>Medium Risk</v>
      </c>
    </row>
    <row r="5612" spans="1:19">
      <c r="A5612">
        <v>5611</v>
      </c>
      <c r="B5612">
        <v>14.42</v>
      </c>
      <c r="C5612">
        <v>5</v>
      </c>
      <c r="D5612" t="s">
        <v>47</v>
      </c>
      <c r="E5612">
        <v>0</v>
      </c>
      <c r="F5612">
        <v>0</v>
      </c>
      <c r="G5612">
        <v>88</v>
      </c>
      <c r="H5612">
        <v>2</v>
      </c>
      <c r="I5612">
        <v>42</v>
      </c>
      <c r="J5612">
        <v>0</v>
      </c>
      <c r="K5612">
        <f>_xlfn.XLOOKUP(FraudData[[#This Row],[amount]],AmountRules[Amount Min],AmountRules[Risk Points],,-1)</f>
        <v>0</v>
      </c>
      <c r="L5612">
        <f>_xlfn.XLOOKUP(FraudData[[#This Row],[transaction_hour]],TimeRules[Hour Min],TimeRules[Risk Points],,-1)</f>
        <v>0</v>
      </c>
      <c r="M5612">
        <f>_xlfn.XLOOKUP(FraudData[[#This Row],[foreign_transaction]],ForeignRules[Foreign Transaction],ForeignRules[Risk Points],0)</f>
        <v>0</v>
      </c>
      <c r="N5612">
        <f>_xlfn.XLOOKUP(FraudData[[#This Row],[location_mismatch]],Table10[Location Mismatch],Table10[Risk Points],0)</f>
        <v>0</v>
      </c>
      <c r="O5612">
        <f>_xlfn.XLOOKUP(FraudData[[#This Row],[device_trust_score]],DeviceRules[Device Min],DeviceRules[Risk Points],,-1)</f>
        <v>0</v>
      </c>
      <c r="P5612">
        <f>_xlfn.XLOOKUP(FraudData[[#This Row],[velocity_last_24h]],VelocityRules[Velocity Min],VelocityRules[Risk Points],,-1)</f>
        <v>0</v>
      </c>
      <c r="Q5612">
        <f>_xlfn.XLOOKUP(FraudData[[#This Row],[merchant_category]],MerchantRules[Merchant Category],MerchantRules[Risk Points],0)</f>
        <v>0</v>
      </c>
      <c r="R5612">
        <f>SUM(FraudData[[#This Row],[Amount Risk]:[Merchant Risk]])</f>
        <v>0</v>
      </c>
      <c r="S5612" t="str" cm="1">
        <f t="array" ref="S5612">_xlfn.IFS(FraudData[[#This Row],[Fraud Risk Score]]&gt;=8,"High Risk",FraudData[[#This Row],[Fraud Risk Score]]&gt;=6,"Medium Risk",TRUE,"Low Risk")</f>
        <v>Low Risk</v>
      </c>
    </row>
    <row r="5613" spans="1:19">
      <c r="A5613">
        <v>5612</v>
      </c>
      <c r="B5613">
        <v>199.98</v>
      </c>
      <c r="C5613">
        <v>7</v>
      </c>
      <c r="D5613" t="s">
        <v>50</v>
      </c>
      <c r="E5613">
        <v>0</v>
      </c>
      <c r="F5613">
        <v>0</v>
      </c>
      <c r="G5613">
        <v>29</v>
      </c>
      <c r="H5613">
        <v>1</v>
      </c>
      <c r="I5613">
        <v>43</v>
      </c>
      <c r="J5613">
        <v>0</v>
      </c>
      <c r="K5613">
        <f>_xlfn.XLOOKUP(FraudData[[#This Row],[amount]],AmountRules[Amount Min],AmountRules[Risk Points],,-1)</f>
        <v>0</v>
      </c>
      <c r="L5613">
        <f>_xlfn.XLOOKUP(FraudData[[#This Row],[transaction_hour]],TimeRules[Hour Min],TimeRules[Risk Points],,-1)</f>
        <v>0</v>
      </c>
      <c r="M5613">
        <f>_xlfn.XLOOKUP(FraudData[[#This Row],[foreign_transaction]],ForeignRules[Foreign Transaction],ForeignRules[Risk Points],0)</f>
        <v>0</v>
      </c>
      <c r="N5613">
        <f>_xlfn.XLOOKUP(FraudData[[#This Row],[location_mismatch]],Table10[Location Mismatch],Table10[Risk Points],0)</f>
        <v>0</v>
      </c>
      <c r="O5613">
        <f>_xlfn.XLOOKUP(FraudData[[#This Row],[device_trust_score]],DeviceRules[Device Min],DeviceRules[Risk Points],,-1)</f>
        <v>3</v>
      </c>
      <c r="P5613">
        <f>_xlfn.XLOOKUP(FraudData[[#This Row],[velocity_last_24h]],VelocityRules[Velocity Min],VelocityRules[Risk Points],,-1)</f>
        <v>0</v>
      </c>
      <c r="Q5613">
        <f>_xlfn.XLOOKUP(FraudData[[#This Row],[merchant_category]],MerchantRules[Merchant Category],MerchantRules[Risk Points],0)</f>
        <v>0</v>
      </c>
      <c r="R5613">
        <f>SUM(FraudData[[#This Row],[Amount Risk]:[Merchant Risk]])</f>
        <v>3</v>
      </c>
      <c r="S5613" t="str" cm="1">
        <f t="array" ref="S5613">_xlfn.IFS(FraudData[[#This Row],[Fraud Risk Score]]&gt;=8,"High Risk",FraudData[[#This Row],[Fraud Risk Score]]&gt;=6,"Medium Risk",TRUE,"Low Risk")</f>
        <v>Low Risk</v>
      </c>
    </row>
    <row r="5614" spans="1:19">
      <c r="A5614">
        <v>5613</v>
      </c>
      <c r="B5614">
        <v>309.93</v>
      </c>
      <c r="C5614">
        <v>19</v>
      </c>
      <c r="D5614" t="s">
        <v>48</v>
      </c>
      <c r="E5614">
        <v>0</v>
      </c>
      <c r="F5614">
        <v>0</v>
      </c>
      <c r="G5614">
        <v>58</v>
      </c>
      <c r="H5614">
        <v>1</v>
      </c>
      <c r="I5614">
        <v>25</v>
      </c>
      <c r="J5614">
        <v>0</v>
      </c>
      <c r="K5614">
        <f>_xlfn.XLOOKUP(FraudData[[#This Row],[amount]],AmountRules[Amount Min],AmountRules[Risk Points],,-1)</f>
        <v>0</v>
      </c>
      <c r="L5614">
        <f>_xlfn.XLOOKUP(FraudData[[#This Row],[transaction_hour]],TimeRules[Hour Min],TimeRules[Risk Points],,-1)</f>
        <v>0</v>
      </c>
      <c r="M5614">
        <f>_xlfn.XLOOKUP(FraudData[[#This Row],[foreign_transaction]],ForeignRules[Foreign Transaction],ForeignRules[Risk Points],0)</f>
        <v>0</v>
      </c>
      <c r="N5614">
        <f>_xlfn.XLOOKUP(FraudData[[#This Row],[location_mismatch]],Table10[Location Mismatch],Table10[Risk Points],0)</f>
        <v>0</v>
      </c>
      <c r="O5614">
        <f>_xlfn.XLOOKUP(FraudData[[#This Row],[device_trust_score]],DeviceRules[Device Min],DeviceRules[Risk Points],,-1)</f>
        <v>1</v>
      </c>
      <c r="P5614">
        <f>_xlfn.XLOOKUP(FraudData[[#This Row],[velocity_last_24h]],VelocityRules[Velocity Min],VelocityRules[Risk Points],,-1)</f>
        <v>0</v>
      </c>
      <c r="Q5614">
        <f>_xlfn.XLOOKUP(FraudData[[#This Row],[merchant_category]],MerchantRules[Merchant Category],MerchantRules[Risk Points],0)</f>
        <v>0</v>
      </c>
      <c r="R5614">
        <f>SUM(FraudData[[#This Row],[Amount Risk]:[Merchant Risk]])</f>
        <v>1</v>
      </c>
      <c r="S5614" t="str" cm="1">
        <f t="array" ref="S5614">_xlfn.IFS(FraudData[[#This Row],[Fraud Risk Score]]&gt;=8,"High Risk",FraudData[[#This Row],[Fraud Risk Score]]&gt;=6,"Medium Risk",TRUE,"Low Risk")</f>
        <v>Low Risk</v>
      </c>
    </row>
    <row r="5615" spans="1:19">
      <c r="A5615">
        <v>5614</v>
      </c>
      <c r="B5615">
        <v>50.5</v>
      </c>
      <c r="C5615">
        <v>17</v>
      </c>
      <c r="D5615" t="s">
        <v>49</v>
      </c>
      <c r="E5615">
        <v>0</v>
      </c>
      <c r="F5615">
        <v>0</v>
      </c>
      <c r="G5615">
        <v>33</v>
      </c>
      <c r="H5615">
        <v>1</v>
      </c>
      <c r="I5615">
        <v>47</v>
      </c>
      <c r="J5615">
        <v>0</v>
      </c>
      <c r="K5615">
        <f>_xlfn.XLOOKUP(FraudData[[#This Row],[amount]],AmountRules[Amount Min],AmountRules[Risk Points],,-1)</f>
        <v>0</v>
      </c>
      <c r="L5615">
        <f>_xlfn.XLOOKUP(FraudData[[#This Row],[transaction_hour]],TimeRules[Hour Min],TimeRules[Risk Points],,-1)</f>
        <v>0</v>
      </c>
      <c r="M5615">
        <f>_xlfn.XLOOKUP(FraudData[[#This Row],[foreign_transaction]],ForeignRules[Foreign Transaction],ForeignRules[Risk Points],0)</f>
        <v>0</v>
      </c>
      <c r="N5615">
        <f>_xlfn.XLOOKUP(FraudData[[#This Row],[location_mismatch]],Table10[Location Mismatch],Table10[Risk Points],0)</f>
        <v>0</v>
      </c>
      <c r="O5615">
        <f>_xlfn.XLOOKUP(FraudData[[#This Row],[device_trust_score]],DeviceRules[Device Min],DeviceRules[Risk Points],,-1)</f>
        <v>2</v>
      </c>
      <c r="P5615">
        <f>_xlfn.XLOOKUP(FraudData[[#This Row],[velocity_last_24h]],VelocityRules[Velocity Min],VelocityRules[Risk Points],,-1)</f>
        <v>0</v>
      </c>
      <c r="Q5615">
        <f>_xlfn.XLOOKUP(FraudData[[#This Row],[merchant_category]],MerchantRules[Merchant Category],MerchantRules[Risk Points],0)</f>
        <v>1</v>
      </c>
      <c r="R5615">
        <f>SUM(FraudData[[#This Row],[Amount Risk]:[Merchant Risk]])</f>
        <v>3</v>
      </c>
      <c r="S5615" t="str" cm="1">
        <f t="array" ref="S5615">_xlfn.IFS(FraudData[[#This Row],[Fraud Risk Score]]&gt;=8,"High Risk",FraudData[[#This Row],[Fraud Risk Score]]&gt;=6,"Medium Risk",TRUE,"Low Risk")</f>
        <v>Low Risk</v>
      </c>
    </row>
    <row r="5616" spans="1:19">
      <c r="A5616">
        <v>5615</v>
      </c>
      <c r="B5616">
        <v>98.46</v>
      </c>
      <c r="C5616">
        <v>17</v>
      </c>
      <c r="D5616" t="s">
        <v>46</v>
      </c>
      <c r="E5616">
        <v>0</v>
      </c>
      <c r="F5616">
        <v>1</v>
      </c>
      <c r="G5616">
        <v>62</v>
      </c>
      <c r="H5616">
        <v>3</v>
      </c>
      <c r="I5616">
        <v>69</v>
      </c>
      <c r="J5616">
        <v>0</v>
      </c>
      <c r="K5616">
        <f>_xlfn.XLOOKUP(FraudData[[#This Row],[amount]],AmountRules[Amount Min],AmountRules[Risk Points],,-1)</f>
        <v>0</v>
      </c>
      <c r="L5616">
        <f>_xlfn.XLOOKUP(FraudData[[#This Row],[transaction_hour]],TimeRules[Hour Min],TimeRules[Risk Points],,-1)</f>
        <v>0</v>
      </c>
      <c r="M5616">
        <f>_xlfn.XLOOKUP(FraudData[[#This Row],[foreign_transaction]],ForeignRules[Foreign Transaction],ForeignRules[Risk Points],0)</f>
        <v>0</v>
      </c>
      <c r="N5616">
        <f>_xlfn.XLOOKUP(FraudData[[#This Row],[location_mismatch]],Table10[Location Mismatch],Table10[Risk Points],0)</f>
        <v>3</v>
      </c>
      <c r="O5616">
        <f>_xlfn.XLOOKUP(FraudData[[#This Row],[device_trust_score]],DeviceRules[Device Min],DeviceRules[Risk Points],,-1)</f>
        <v>1</v>
      </c>
      <c r="P5616">
        <f>_xlfn.XLOOKUP(FraudData[[#This Row],[velocity_last_24h]],VelocityRules[Velocity Min],VelocityRules[Risk Points],,-1)</f>
        <v>0</v>
      </c>
      <c r="Q5616">
        <f>_xlfn.XLOOKUP(FraudData[[#This Row],[merchant_category]],MerchantRules[Merchant Category],MerchantRules[Risk Points],0)</f>
        <v>0</v>
      </c>
      <c r="R5616">
        <f>SUM(FraudData[[#This Row],[Amount Risk]:[Merchant Risk]])</f>
        <v>4</v>
      </c>
      <c r="S5616" t="str" cm="1">
        <f t="array" ref="S5616">_xlfn.IFS(FraudData[[#This Row],[Fraud Risk Score]]&gt;=8,"High Risk",FraudData[[#This Row],[Fraud Risk Score]]&gt;=6,"Medium Risk",TRUE,"Low Risk")</f>
        <v>Low Risk</v>
      </c>
    </row>
    <row r="5617" spans="1:19">
      <c r="A5617">
        <v>5616</v>
      </c>
      <c r="B5617">
        <v>328.56</v>
      </c>
      <c r="C5617">
        <v>16</v>
      </c>
      <c r="D5617" t="s">
        <v>47</v>
      </c>
      <c r="E5617">
        <v>0</v>
      </c>
      <c r="F5617">
        <v>0</v>
      </c>
      <c r="G5617">
        <v>67</v>
      </c>
      <c r="H5617">
        <v>3</v>
      </c>
      <c r="I5617">
        <v>18</v>
      </c>
      <c r="J5617">
        <v>0</v>
      </c>
      <c r="K5617">
        <f>_xlfn.XLOOKUP(FraudData[[#This Row],[amount]],AmountRules[Amount Min],AmountRules[Risk Points],,-1)</f>
        <v>0</v>
      </c>
      <c r="L5617">
        <f>_xlfn.XLOOKUP(FraudData[[#This Row],[transaction_hour]],TimeRules[Hour Min],TimeRules[Risk Points],,-1)</f>
        <v>0</v>
      </c>
      <c r="M5617">
        <f>_xlfn.XLOOKUP(FraudData[[#This Row],[foreign_transaction]],ForeignRules[Foreign Transaction],ForeignRules[Risk Points],0)</f>
        <v>0</v>
      </c>
      <c r="N5617">
        <f>_xlfn.XLOOKUP(FraudData[[#This Row],[location_mismatch]],Table10[Location Mismatch],Table10[Risk Points],0)</f>
        <v>0</v>
      </c>
      <c r="O5617">
        <f>_xlfn.XLOOKUP(FraudData[[#This Row],[device_trust_score]],DeviceRules[Device Min],DeviceRules[Risk Points],,-1)</f>
        <v>1</v>
      </c>
      <c r="P5617">
        <f>_xlfn.XLOOKUP(FraudData[[#This Row],[velocity_last_24h]],VelocityRules[Velocity Min],VelocityRules[Risk Points],,-1)</f>
        <v>0</v>
      </c>
      <c r="Q5617">
        <f>_xlfn.XLOOKUP(FraudData[[#This Row],[merchant_category]],MerchantRules[Merchant Category],MerchantRules[Risk Points],0)</f>
        <v>0</v>
      </c>
      <c r="R5617">
        <f>SUM(FraudData[[#This Row],[Amount Risk]:[Merchant Risk]])</f>
        <v>1</v>
      </c>
      <c r="S5617" t="str" cm="1">
        <f t="array" ref="S5617">_xlfn.IFS(FraudData[[#This Row],[Fraud Risk Score]]&gt;=8,"High Risk",FraudData[[#This Row],[Fraud Risk Score]]&gt;=6,"Medium Risk",TRUE,"Low Risk")</f>
        <v>Low Risk</v>
      </c>
    </row>
    <row r="5618" spans="1:19">
      <c r="A5618">
        <v>5617</v>
      </c>
      <c r="B5618">
        <v>377.38</v>
      </c>
      <c r="C5618">
        <v>20</v>
      </c>
      <c r="D5618" t="s">
        <v>48</v>
      </c>
      <c r="E5618">
        <v>0</v>
      </c>
      <c r="F5618">
        <v>0</v>
      </c>
      <c r="G5618">
        <v>34</v>
      </c>
      <c r="H5618">
        <v>1</v>
      </c>
      <c r="I5618">
        <v>45</v>
      </c>
      <c r="J5618">
        <v>0</v>
      </c>
      <c r="K5618">
        <f>_xlfn.XLOOKUP(FraudData[[#This Row],[amount]],AmountRules[Amount Min],AmountRules[Risk Points],,-1)</f>
        <v>0</v>
      </c>
      <c r="L5618">
        <f>_xlfn.XLOOKUP(FraudData[[#This Row],[transaction_hour]],TimeRules[Hour Min],TimeRules[Risk Points],,-1)</f>
        <v>0</v>
      </c>
      <c r="M5618">
        <f>_xlfn.XLOOKUP(FraudData[[#This Row],[foreign_transaction]],ForeignRules[Foreign Transaction],ForeignRules[Risk Points],0)</f>
        <v>0</v>
      </c>
      <c r="N5618">
        <f>_xlfn.XLOOKUP(FraudData[[#This Row],[location_mismatch]],Table10[Location Mismatch],Table10[Risk Points],0)</f>
        <v>0</v>
      </c>
      <c r="O5618">
        <f>_xlfn.XLOOKUP(FraudData[[#This Row],[device_trust_score]],DeviceRules[Device Min],DeviceRules[Risk Points],,-1)</f>
        <v>2</v>
      </c>
      <c r="P5618">
        <f>_xlfn.XLOOKUP(FraudData[[#This Row],[velocity_last_24h]],VelocityRules[Velocity Min],VelocityRules[Risk Points],,-1)</f>
        <v>0</v>
      </c>
      <c r="Q5618">
        <f>_xlfn.XLOOKUP(FraudData[[#This Row],[merchant_category]],MerchantRules[Merchant Category],MerchantRules[Risk Points],0)</f>
        <v>0</v>
      </c>
      <c r="R5618">
        <f>SUM(FraudData[[#This Row],[Amount Risk]:[Merchant Risk]])</f>
        <v>2</v>
      </c>
      <c r="S5618" t="str" cm="1">
        <f t="array" ref="S5618">_xlfn.IFS(FraudData[[#This Row],[Fraud Risk Score]]&gt;=8,"High Risk",FraudData[[#This Row],[Fraud Risk Score]]&gt;=6,"Medium Risk",TRUE,"Low Risk")</f>
        <v>Low Risk</v>
      </c>
    </row>
    <row r="5619" spans="1:19">
      <c r="A5619">
        <v>5618</v>
      </c>
      <c r="B5619">
        <v>50.15</v>
      </c>
      <c r="C5619">
        <v>15</v>
      </c>
      <c r="D5619" t="s">
        <v>49</v>
      </c>
      <c r="E5619">
        <v>0</v>
      </c>
      <c r="F5619">
        <v>0</v>
      </c>
      <c r="G5619">
        <v>36</v>
      </c>
      <c r="H5619">
        <v>1</v>
      </c>
      <c r="I5619">
        <v>47</v>
      </c>
      <c r="J5619">
        <v>0</v>
      </c>
      <c r="K5619">
        <f>_xlfn.XLOOKUP(FraudData[[#This Row],[amount]],AmountRules[Amount Min],AmountRules[Risk Points],,-1)</f>
        <v>0</v>
      </c>
      <c r="L5619">
        <f>_xlfn.XLOOKUP(FraudData[[#This Row],[transaction_hour]],TimeRules[Hour Min],TimeRules[Risk Points],,-1)</f>
        <v>0</v>
      </c>
      <c r="M5619">
        <f>_xlfn.XLOOKUP(FraudData[[#This Row],[foreign_transaction]],ForeignRules[Foreign Transaction],ForeignRules[Risk Points],0)</f>
        <v>0</v>
      </c>
      <c r="N5619">
        <f>_xlfn.XLOOKUP(FraudData[[#This Row],[location_mismatch]],Table10[Location Mismatch],Table10[Risk Points],0)</f>
        <v>0</v>
      </c>
      <c r="O5619">
        <f>_xlfn.XLOOKUP(FraudData[[#This Row],[device_trust_score]],DeviceRules[Device Min],DeviceRules[Risk Points],,-1)</f>
        <v>2</v>
      </c>
      <c r="P5619">
        <f>_xlfn.XLOOKUP(FraudData[[#This Row],[velocity_last_24h]],VelocityRules[Velocity Min],VelocityRules[Risk Points],,-1)</f>
        <v>0</v>
      </c>
      <c r="Q5619">
        <f>_xlfn.XLOOKUP(FraudData[[#This Row],[merchant_category]],MerchantRules[Merchant Category],MerchantRules[Risk Points],0)</f>
        <v>1</v>
      </c>
      <c r="R5619">
        <f>SUM(FraudData[[#This Row],[Amount Risk]:[Merchant Risk]])</f>
        <v>3</v>
      </c>
      <c r="S5619" t="str" cm="1">
        <f t="array" ref="S5619">_xlfn.IFS(FraudData[[#This Row],[Fraud Risk Score]]&gt;=8,"High Risk",FraudData[[#This Row],[Fraud Risk Score]]&gt;=6,"Medium Risk",TRUE,"Low Risk")</f>
        <v>Low Risk</v>
      </c>
    </row>
    <row r="5620" spans="1:19">
      <c r="A5620">
        <v>5619</v>
      </c>
      <c r="B5620">
        <v>143.96</v>
      </c>
      <c r="C5620">
        <v>12</v>
      </c>
      <c r="D5620" t="s">
        <v>46</v>
      </c>
      <c r="E5620">
        <v>0</v>
      </c>
      <c r="F5620">
        <v>0</v>
      </c>
      <c r="G5620">
        <v>42</v>
      </c>
      <c r="H5620">
        <v>2</v>
      </c>
      <c r="I5620">
        <v>30</v>
      </c>
      <c r="J5620">
        <v>0</v>
      </c>
      <c r="K5620">
        <f>_xlfn.XLOOKUP(FraudData[[#This Row],[amount]],AmountRules[Amount Min],AmountRules[Risk Points],,-1)</f>
        <v>0</v>
      </c>
      <c r="L5620">
        <f>_xlfn.XLOOKUP(FraudData[[#This Row],[transaction_hour]],TimeRules[Hour Min],TimeRules[Risk Points],,-1)</f>
        <v>0</v>
      </c>
      <c r="M5620">
        <f>_xlfn.XLOOKUP(FraudData[[#This Row],[foreign_transaction]],ForeignRules[Foreign Transaction],ForeignRules[Risk Points],0)</f>
        <v>0</v>
      </c>
      <c r="N5620">
        <f>_xlfn.XLOOKUP(FraudData[[#This Row],[location_mismatch]],Table10[Location Mismatch],Table10[Risk Points],0)</f>
        <v>0</v>
      </c>
      <c r="O5620">
        <f>_xlfn.XLOOKUP(FraudData[[#This Row],[device_trust_score]],DeviceRules[Device Min],DeviceRules[Risk Points],,-1)</f>
        <v>2</v>
      </c>
      <c r="P5620">
        <f>_xlfn.XLOOKUP(FraudData[[#This Row],[velocity_last_24h]],VelocityRules[Velocity Min],VelocityRules[Risk Points],,-1)</f>
        <v>0</v>
      </c>
      <c r="Q5620">
        <f>_xlfn.XLOOKUP(FraudData[[#This Row],[merchant_category]],MerchantRules[Merchant Category],MerchantRules[Risk Points],0)</f>
        <v>0</v>
      </c>
      <c r="R5620">
        <f>SUM(FraudData[[#This Row],[Amount Risk]:[Merchant Risk]])</f>
        <v>2</v>
      </c>
      <c r="S5620" t="str" cm="1">
        <f t="array" ref="S5620">_xlfn.IFS(FraudData[[#This Row],[Fraud Risk Score]]&gt;=8,"High Risk",FraudData[[#This Row],[Fraud Risk Score]]&gt;=6,"Medium Risk",TRUE,"Low Risk")</f>
        <v>Low Risk</v>
      </c>
    </row>
    <row r="5621" spans="1:19">
      <c r="A5621">
        <v>5620</v>
      </c>
      <c r="B5621">
        <v>38.479999999999997</v>
      </c>
      <c r="C5621">
        <v>21</v>
      </c>
      <c r="D5621" t="s">
        <v>48</v>
      </c>
      <c r="E5621">
        <v>0</v>
      </c>
      <c r="F5621">
        <v>0</v>
      </c>
      <c r="G5621">
        <v>36</v>
      </c>
      <c r="H5621">
        <v>4</v>
      </c>
      <c r="I5621">
        <v>58</v>
      </c>
      <c r="J5621">
        <v>0</v>
      </c>
      <c r="K5621">
        <f>_xlfn.XLOOKUP(FraudData[[#This Row],[amount]],AmountRules[Amount Min],AmountRules[Risk Points],,-1)</f>
        <v>0</v>
      </c>
      <c r="L5621">
        <f>_xlfn.XLOOKUP(FraudData[[#This Row],[transaction_hour]],TimeRules[Hour Min],TimeRules[Risk Points],,-1)</f>
        <v>0</v>
      </c>
      <c r="M5621">
        <f>_xlfn.XLOOKUP(FraudData[[#This Row],[foreign_transaction]],ForeignRules[Foreign Transaction],ForeignRules[Risk Points],0)</f>
        <v>0</v>
      </c>
      <c r="N5621">
        <f>_xlfn.XLOOKUP(FraudData[[#This Row],[location_mismatch]],Table10[Location Mismatch],Table10[Risk Points],0)</f>
        <v>0</v>
      </c>
      <c r="O5621">
        <f>_xlfn.XLOOKUP(FraudData[[#This Row],[device_trust_score]],DeviceRules[Device Min],DeviceRules[Risk Points],,-1)</f>
        <v>2</v>
      </c>
      <c r="P5621">
        <f>_xlfn.XLOOKUP(FraudData[[#This Row],[velocity_last_24h]],VelocityRules[Velocity Min],VelocityRules[Risk Points],,-1)</f>
        <v>0</v>
      </c>
      <c r="Q5621">
        <f>_xlfn.XLOOKUP(FraudData[[#This Row],[merchant_category]],MerchantRules[Merchant Category],MerchantRules[Risk Points],0)</f>
        <v>0</v>
      </c>
      <c r="R5621">
        <f>SUM(FraudData[[#This Row],[Amount Risk]:[Merchant Risk]])</f>
        <v>2</v>
      </c>
      <c r="S5621" t="str" cm="1">
        <f t="array" ref="S5621">_xlfn.IFS(FraudData[[#This Row],[Fraud Risk Score]]&gt;=8,"High Risk",FraudData[[#This Row],[Fraud Risk Score]]&gt;=6,"Medium Risk",TRUE,"Low Risk")</f>
        <v>Low Risk</v>
      </c>
    </row>
    <row r="5622" spans="1:19">
      <c r="A5622">
        <v>5621</v>
      </c>
      <c r="B5622">
        <v>19.34</v>
      </c>
      <c r="C5622">
        <v>3</v>
      </c>
      <c r="D5622" t="s">
        <v>48</v>
      </c>
      <c r="E5622">
        <v>0</v>
      </c>
      <c r="F5622">
        <v>0</v>
      </c>
      <c r="G5622">
        <v>55</v>
      </c>
      <c r="H5622">
        <v>3</v>
      </c>
      <c r="I5622">
        <v>66</v>
      </c>
      <c r="J5622">
        <v>0</v>
      </c>
      <c r="K5622">
        <f>_xlfn.XLOOKUP(FraudData[[#This Row],[amount]],AmountRules[Amount Min],AmountRules[Risk Points],,-1)</f>
        <v>0</v>
      </c>
      <c r="L5622">
        <f>_xlfn.XLOOKUP(FraudData[[#This Row],[transaction_hour]],TimeRules[Hour Min],TimeRules[Risk Points],,-1)</f>
        <v>3</v>
      </c>
      <c r="M5622">
        <f>_xlfn.XLOOKUP(FraudData[[#This Row],[foreign_transaction]],ForeignRules[Foreign Transaction],ForeignRules[Risk Points],0)</f>
        <v>0</v>
      </c>
      <c r="N5622">
        <f>_xlfn.XLOOKUP(FraudData[[#This Row],[location_mismatch]],Table10[Location Mismatch],Table10[Risk Points],0)</f>
        <v>0</v>
      </c>
      <c r="O5622">
        <f>_xlfn.XLOOKUP(FraudData[[#This Row],[device_trust_score]],DeviceRules[Device Min],DeviceRules[Risk Points],,-1)</f>
        <v>1</v>
      </c>
      <c r="P5622">
        <f>_xlfn.XLOOKUP(FraudData[[#This Row],[velocity_last_24h]],VelocityRules[Velocity Min],VelocityRules[Risk Points],,-1)</f>
        <v>0</v>
      </c>
      <c r="Q5622">
        <f>_xlfn.XLOOKUP(FraudData[[#This Row],[merchant_category]],MerchantRules[Merchant Category],MerchantRules[Risk Points],0)</f>
        <v>0</v>
      </c>
      <c r="R5622">
        <f>SUM(FraudData[[#This Row],[Amount Risk]:[Merchant Risk]])</f>
        <v>4</v>
      </c>
      <c r="S5622" t="str" cm="1">
        <f t="array" ref="S5622">_xlfn.IFS(FraudData[[#This Row],[Fraud Risk Score]]&gt;=8,"High Risk",FraudData[[#This Row],[Fraud Risk Score]]&gt;=6,"Medium Risk",TRUE,"Low Risk")</f>
        <v>Low Risk</v>
      </c>
    </row>
    <row r="5623" spans="1:19">
      <c r="A5623">
        <v>5622</v>
      </c>
      <c r="B5623">
        <v>435.69</v>
      </c>
      <c r="C5623">
        <v>3</v>
      </c>
      <c r="D5623" t="s">
        <v>46</v>
      </c>
      <c r="E5623">
        <v>0</v>
      </c>
      <c r="F5623">
        <v>0</v>
      </c>
      <c r="G5623">
        <v>35</v>
      </c>
      <c r="H5623">
        <v>1</v>
      </c>
      <c r="I5623">
        <v>38</v>
      </c>
      <c r="J5623">
        <v>0</v>
      </c>
      <c r="K5623">
        <f>_xlfn.XLOOKUP(FraudData[[#This Row],[amount]],AmountRules[Amount Min],AmountRules[Risk Points],,-1)</f>
        <v>0</v>
      </c>
      <c r="L5623">
        <f>_xlfn.XLOOKUP(FraudData[[#This Row],[transaction_hour]],TimeRules[Hour Min],TimeRules[Risk Points],,-1)</f>
        <v>3</v>
      </c>
      <c r="M5623">
        <f>_xlfn.XLOOKUP(FraudData[[#This Row],[foreign_transaction]],ForeignRules[Foreign Transaction],ForeignRules[Risk Points],0)</f>
        <v>0</v>
      </c>
      <c r="N5623">
        <f>_xlfn.XLOOKUP(FraudData[[#This Row],[location_mismatch]],Table10[Location Mismatch],Table10[Risk Points],0)</f>
        <v>0</v>
      </c>
      <c r="O5623">
        <f>_xlfn.XLOOKUP(FraudData[[#This Row],[device_trust_score]],DeviceRules[Device Min],DeviceRules[Risk Points],,-1)</f>
        <v>2</v>
      </c>
      <c r="P5623">
        <f>_xlfn.XLOOKUP(FraudData[[#This Row],[velocity_last_24h]],VelocityRules[Velocity Min],VelocityRules[Risk Points],,-1)</f>
        <v>0</v>
      </c>
      <c r="Q5623">
        <f>_xlfn.XLOOKUP(FraudData[[#This Row],[merchant_category]],MerchantRules[Merchant Category],MerchantRules[Risk Points],0)</f>
        <v>0</v>
      </c>
      <c r="R5623">
        <f>SUM(FraudData[[#This Row],[Amount Risk]:[Merchant Risk]])</f>
        <v>5</v>
      </c>
      <c r="S5623" t="str" cm="1">
        <f t="array" ref="S5623">_xlfn.IFS(FraudData[[#This Row],[Fraud Risk Score]]&gt;=8,"High Risk",FraudData[[#This Row],[Fraud Risk Score]]&gt;=6,"Medium Risk",TRUE,"Low Risk")</f>
        <v>Low Risk</v>
      </c>
    </row>
    <row r="5624" spans="1:19">
      <c r="A5624">
        <v>5623</v>
      </c>
      <c r="B5624">
        <v>309.17</v>
      </c>
      <c r="C5624">
        <v>20</v>
      </c>
      <c r="D5624" t="s">
        <v>46</v>
      </c>
      <c r="E5624">
        <v>0</v>
      </c>
      <c r="F5624">
        <v>0</v>
      </c>
      <c r="G5624">
        <v>51</v>
      </c>
      <c r="H5624">
        <v>1</v>
      </c>
      <c r="I5624">
        <v>38</v>
      </c>
      <c r="J5624">
        <v>0</v>
      </c>
      <c r="K5624">
        <f>_xlfn.XLOOKUP(FraudData[[#This Row],[amount]],AmountRules[Amount Min],AmountRules[Risk Points],,-1)</f>
        <v>0</v>
      </c>
      <c r="L5624">
        <f>_xlfn.XLOOKUP(FraudData[[#This Row],[transaction_hour]],TimeRules[Hour Min],TimeRules[Risk Points],,-1)</f>
        <v>0</v>
      </c>
      <c r="M5624">
        <f>_xlfn.XLOOKUP(FraudData[[#This Row],[foreign_transaction]],ForeignRules[Foreign Transaction],ForeignRules[Risk Points],0)</f>
        <v>0</v>
      </c>
      <c r="N5624">
        <f>_xlfn.XLOOKUP(FraudData[[#This Row],[location_mismatch]],Table10[Location Mismatch],Table10[Risk Points],0)</f>
        <v>0</v>
      </c>
      <c r="O5624">
        <f>_xlfn.XLOOKUP(FraudData[[#This Row],[device_trust_score]],DeviceRules[Device Min],DeviceRules[Risk Points],,-1)</f>
        <v>1</v>
      </c>
      <c r="P5624">
        <f>_xlfn.XLOOKUP(FraudData[[#This Row],[velocity_last_24h]],VelocityRules[Velocity Min],VelocityRules[Risk Points],,-1)</f>
        <v>0</v>
      </c>
      <c r="Q5624">
        <f>_xlfn.XLOOKUP(FraudData[[#This Row],[merchant_category]],MerchantRules[Merchant Category],MerchantRules[Risk Points],0)</f>
        <v>0</v>
      </c>
      <c r="R5624">
        <f>SUM(FraudData[[#This Row],[Amount Risk]:[Merchant Risk]])</f>
        <v>1</v>
      </c>
      <c r="S5624" t="str" cm="1">
        <f t="array" ref="S5624">_xlfn.IFS(FraudData[[#This Row],[Fraud Risk Score]]&gt;=8,"High Risk",FraudData[[#This Row],[Fraud Risk Score]]&gt;=6,"Medium Risk",TRUE,"Low Risk")</f>
        <v>Low Risk</v>
      </c>
    </row>
    <row r="5625" spans="1:19">
      <c r="A5625">
        <v>5624</v>
      </c>
      <c r="B5625">
        <v>256.91000000000003</v>
      </c>
      <c r="C5625">
        <v>13</v>
      </c>
      <c r="D5625" t="s">
        <v>50</v>
      </c>
      <c r="E5625">
        <v>0</v>
      </c>
      <c r="F5625">
        <v>0</v>
      </c>
      <c r="G5625">
        <v>45</v>
      </c>
      <c r="H5625">
        <v>2</v>
      </c>
      <c r="I5625">
        <v>57</v>
      </c>
      <c r="J5625">
        <v>0</v>
      </c>
      <c r="K5625">
        <f>_xlfn.XLOOKUP(FraudData[[#This Row],[amount]],AmountRules[Amount Min],AmountRules[Risk Points],,-1)</f>
        <v>0</v>
      </c>
      <c r="L5625">
        <f>_xlfn.XLOOKUP(FraudData[[#This Row],[transaction_hour]],TimeRules[Hour Min],TimeRules[Risk Points],,-1)</f>
        <v>0</v>
      </c>
      <c r="M5625">
        <f>_xlfn.XLOOKUP(FraudData[[#This Row],[foreign_transaction]],ForeignRules[Foreign Transaction],ForeignRules[Risk Points],0)</f>
        <v>0</v>
      </c>
      <c r="N5625">
        <f>_xlfn.XLOOKUP(FraudData[[#This Row],[location_mismatch]],Table10[Location Mismatch],Table10[Risk Points],0)</f>
        <v>0</v>
      </c>
      <c r="O5625">
        <f>_xlfn.XLOOKUP(FraudData[[#This Row],[device_trust_score]],DeviceRules[Device Min],DeviceRules[Risk Points],,-1)</f>
        <v>2</v>
      </c>
      <c r="P5625">
        <f>_xlfn.XLOOKUP(FraudData[[#This Row],[velocity_last_24h]],VelocityRules[Velocity Min],VelocityRules[Risk Points],,-1)</f>
        <v>0</v>
      </c>
      <c r="Q5625">
        <f>_xlfn.XLOOKUP(FraudData[[#This Row],[merchant_category]],MerchantRules[Merchant Category],MerchantRules[Risk Points],0)</f>
        <v>0</v>
      </c>
      <c r="R5625">
        <f>SUM(FraudData[[#This Row],[Amount Risk]:[Merchant Risk]])</f>
        <v>2</v>
      </c>
      <c r="S5625" t="str" cm="1">
        <f t="array" ref="S5625">_xlfn.IFS(FraudData[[#This Row],[Fraud Risk Score]]&gt;=8,"High Risk",FraudData[[#This Row],[Fraud Risk Score]]&gt;=6,"Medium Risk",TRUE,"Low Risk")</f>
        <v>Low Risk</v>
      </c>
    </row>
    <row r="5626" spans="1:19">
      <c r="A5626">
        <v>5625</v>
      </c>
      <c r="B5626">
        <v>9</v>
      </c>
      <c r="C5626">
        <v>4</v>
      </c>
      <c r="D5626" t="s">
        <v>48</v>
      </c>
      <c r="E5626">
        <v>0</v>
      </c>
      <c r="F5626">
        <v>0</v>
      </c>
      <c r="G5626">
        <v>98</v>
      </c>
      <c r="H5626">
        <v>0</v>
      </c>
      <c r="I5626">
        <v>28</v>
      </c>
      <c r="J5626">
        <v>0</v>
      </c>
      <c r="K5626">
        <f>_xlfn.XLOOKUP(FraudData[[#This Row],[amount]],AmountRules[Amount Min],AmountRules[Risk Points],,-1)</f>
        <v>0</v>
      </c>
      <c r="L5626">
        <f>_xlfn.XLOOKUP(FraudData[[#This Row],[transaction_hour]],TimeRules[Hour Min],TimeRules[Risk Points],,-1)</f>
        <v>0</v>
      </c>
      <c r="M5626">
        <f>_xlfn.XLOOKUP(FraudData[[#This Row],[foreign_transaction]],ForeignRules[Foreign Transaction],ForeignRules[Risk Points],0)</f>
        <v>0</v>
      </c>
      <c r="N5626">
        <f>_xlfn.XLOOKUP(FraudData[[#This Row],[location_mismatch]],Table10[Location Mismatch],Table10[Risk Points],0)</f>
        <v>0</v>
      </c>
      <c r="O5626">
        <f>_xlfn.XLOOKUP(FraudData[[#This Row],[device_trust_score]],DeviceRules[Device Min],DeviceRules[Risk Points],,-1)</f>
        <v>0</v>
      </c>
      <c r="P5626">
        <f>_xlfn.XLOOKUP(FraudData[[#This Row],[velocity_last_24h]],VelocityRules[Velocity Min],VelocityRules[Risk Points],,-1)</f>
        <v>0</v>
      </c>
      <c r="Q5626">
        <f>_xlfn.XLOOKUP(FraudData[[#This Row],[merchant_category]],MerchantRules[Merchant Category],MerchantRules[Risk Points],0)</f>
        <v>0</v>
      </c>
      <c r="R5626">
        <f>SUM(FraudData[[#This Row],[Amount Risk]:[Merchant Risk]])</f>
        <v>0</v>
      </c>
      <c r="S5626" t="str" cm="1">
        <f t="array" ref="S5626">_xlfn.IFS(FraudData[[#This Row],[Fraud Risk Score]]&gt;=8,"High Risk",FraudData[[#This Row],[Fraud Risk Score]]&gt;=6,"Medium Risk",TRUE,"Low Risk")</f>
        <v>Low Risk</v>
      </c>
    </row>
    <row r="5627" spans="1:19">
      <c r="A5627">
        <v>5626</v>
      </c>
      <c r="B5627">
        <v>334.11</v>
      </c>
      <c r="C5627">
        <v>15</v>
      </c>
      <c r="D5627" t="s">
        <v>46</v>
      </c>
      <c r="E5627">
        <v>0</v>
      </c>
      <c r="F5627">
        <v>0</v>
      </c>
      <c r="G5627">
        <v>37</v>
      </c>
      <c r="H5627">
        <v>6</v>
      </c>
      <c r="I5627">
        <v>44</v>
      </c>
      <c r="J5627">
        <v>0</v>
      </c>
      <c r="K5627">
        <f>_xlfn.XLOOKUP(FraudData[[#This Row],[amount]],AmountRules[Amount Min],AmountRules[Risk Points],,-1)</f>
        <v>0</v>
      </c>
      <c r="L5627">
        <f>_xlfn.XLOOKUP(FraudData[[#This Row],[transaction_hour]],TimeRules[Hour Min],TimeRules[Risk Points],,-1)</f>
        <v>0</v>
      </c>
      <c r="M5627">
        <f>_xlfn.XLOOKUP(FraudData[[#This Row],[foreign_transaction]],ForeignRules[Foreign Transaction],ForeignRules[Risk Points],0)</f>
        <v>0</v>
      </c>
      <c r="N5627">
        <f>_xlfn.XLOOKUP(FraudData[[#This Row],[location_mismatch]],Table10[Location Mismatch],Table10[Risk Points],0)</f>
        <v>0</v>
      </c>
      <c r="O5627">
        <f>_xlfn.XLOOKUP(FraudData[[#This Row],[device_trust_score]],DeviceRules[Device Min],DeviceRules[Risk Points],,-1)</f>
        <v>2</v>
      </c>
      <c r="P5627">
        <f>_xlfn.XLOOKUP(FraudData[[#This Row],[velocity_last_24h]],VelocityRules[Velocity Min],VelocityRules[Risk Points],,-1)</f>
        <v>3</v>
      </c>
      <c r="Q5627">
        <f>_xlfn.XLOOKUP(FraudData[[#This Row],[merchant_category]],MerchantRules[Merchant Category],MerchantRules[Risk Points],0)</f>
        <v>0</v>
      </c>
      <c r="R5627">
        <f>SUM(FraudData[[#This Row],[Amount Risk]:[Merchant Risk]])</f>
        <v>5</v>
      </c>
      <c r="S5627" t="str" cm="1">
        <f t="array" ref="S5627">_xlfn.IFS(FraudData[[#This Row],[Fraud Risk Score]]&gt;=8,"High Risk",FraudData[[#This Row],[Fraud Risk Score]]&gt;=6,"Medium Risk",TRUE,"Low Risk")</f>
        <v>Low Risk</v>
      </c>
    </row>
    <row r="5628" spans="1:19">
      <c r="A5628">
        <v>5627</v>
      </c>
      <c r="B5628">
        <v>103.74</v>
      </c>
      <c r="C5628">
        <v>13</v>
      </c>
      <c r="D5628" t="s">
        <v>49</v>
      </c>
      <c r="E5628">
        <v>0</v>
      </c>
      <c r="F5628">
        <v>0</v>
      </c>
      <c r="G5628">
        <v>69</v>
      </c>
      <c r="H5628">
        <v>2</v>
      </c>
      <c r="I5628">
        <v>22</v>
      </c>
      <c r="J5628">
        <v>0</v>
      </c>
      <c r="K5628">
        <f>_xlfn.XLOOKUP(FraudData[[#This Row],[amount]],AmountRules[Amount Min],AmountRules[Risk Points],,-1)</f>
        <v>0</v>
      </c>
      <c r="L5628">
        <f>_xlfn.XLOOKUP(FraudData[[#This Row],[transaction_hour]],TimeRules[Hour Min],TimeRules[Risk Points],,-1)</f>
        <v>0</v>
      </c>
      <c r="M5628">
        <f>_xlfn.XLOOKUP(FraudData[[#This Row],[foreign_transaction]],ForeignRules[Foreign Transaction],ForeignRules[Risk Points],0)</f>
        <v>0</v>
      </c>
      <c r="N5628">
        <f>_xlfn.XLOOKUP(FraudData[[#This Row],[location_mismatch]],Table10[Location Mismatch],Table10[Risk Points],0)</f>
        <v>0</v>
      </c>
      <c r="O5628">
        <f>_xlfn.XLOOKUP(FraudData[[#This Row],[device_trust_score]],DeviceRules[Device Min],DeviceRules[Risk Points],,-1)</f>
        <v>1</v>
      </c>
      <c r="P5628">
        <f>_xlfn.XLOOKUP(FraudData[[#This Row],[velocity_last_24h]],VelocityRules[Velocity Min],VelocityRules[Risk Points],,-1)</f>
        <v>0</v>
      </c>
      <c r="Q5628">
        <f>_xlfn.XLOOKUP(FraudData[[#This Row],[merchant_category]],MerchantRules[Merchant Category],MerchantRules[Risk Points],0)</f>
        <v>1</v>
      </c>
      <c r="R5628">
        <f>SUM(FraudData[[#This Row],[Amount Risk]:[Merchant Risk]])</f>
        <v>2</v>
      </c>
      <c r="S5628" t="str" cm="1">
        <f t="array" ref="S5628">_xlfn.IFS(FraudData[[#This Row],[Fraud Risk Score]]&gt;=8,"High Risk",FraudData[[#This Row],[Fraud Risk Score]]&gt;=6,"Medium Risk",TRUE,"Low Risk")</f>
        <v>Low Risk</v>
      </c>
    </row>
    <row r="5629" spans="1:19">
      <c r="A5629">
        <v>5628</v>
      </c>
      <c r="B5629">
        <v>75.45</v>
      </c>
      <c r="C5629">
        <v>13</v>
      </c>
      <c r="D5629" t="s">
        <v>47</v>
      </c>
      <c r="E5629">
        <v>0</v>
      </c>
      <c r="F5629">
        <v>0</v>
      </c>
      <c r="G5629">
        <v>71</v>
      </c>
      <c r="H5629">
        <v>2</v>
      </c>
      <c r="I5629">
        <v>30</v>
      </c>
      <c r="J5629">
        <v>0</v>
      </c>
      <c r="K5629">
        <f>_xlfn.XLOOKUP(FraudData[[#This Row],[amount]],AmountRules[Amount Min],AmountRules[Risk Points],,-1)</f>
        <v>0</v>
      </c>
      <c r="L5629">
        <f>_xlfn.XLOOKUP(FraudData[[#This Row],[transaction_hour]],TimeRules[Hour Min],TimeRules[Risk Points],,-1)</f>
        <v>0</v>
      </c>
      <c r="M5629">
        <f>_xlfn.XLOOKUP(FraudData[[#This Row],[foreign_transaction]],ForeignRules[Foreign Transaction],ForeignRules[Risk Points],0)</f>
        <v>0</v>
      </c>
      <c r="N5629">
        <f>_xlfn.XLOOKUP(FraudData[[#This Row],[location_mismatch]],Table10[Location Mismatch],Table10[Risk Points],0)</f>
        <v>0</v>
      </c>
      <c r="O5629">
        <f>_xlfn.XLOOKUP(FraudData[[#This Row],[device_trust_score]],DeviceRules[Device Min],DeviceRules[Risk Points],,-1)</f>
        <v>0</v>
      </c>
      <c r="P5629">
        <f>_xlfn.XLOOKUP(FraudData[[#This Row],[velocity_last_24h]],VelocityRules[Velocity Min],VelocityRules[Risk Points],,-1)</f>
        <v>0</v>
      </c>
      <c r="Q5629">
        <f>_xlfn.XLOOKUP(FraudData[[#This Row],[merchant_category]],MerchantRules[Merchant Category],MerchantRules[Risk Points],0)</f>
        <v>0</v>
      </c>
      <c r="R5629">
        <f>SUM(FraudData[[#This Row],[Amount Risk]:[Merchant Risk]])</f>
        <v>0</v>
      </c>
      <c r="S5629" t="str" cm="1">
        <f t="array" ref="S5629">_xlfn.IFS(FraudData[[#This Row],[Fraud Risk Score]]&gt;=8,"High Risk",FraudData[[#This Row],[Fraud Risk Score]]&gt;=6,"Medium Risk",TRUE,"Low Risk")</f>
        <v>Low Risk</v>
      </c>
    </row>
    <row r="5630" spans="1:19">
      <c r="A5630">
        <v>5629</v>
      </c>
      <c r="B5630">
        <v>142.33000000000001</v>
      </c>
      <c r="C5630">
        <v>13</v>
      </c>
      <c r="D5630" t="s">
        <v>50</v>
      </c>
      <c r="E5630">
        <v>0</v>
      </c>
      <c r="F5630">
        <v>0</v>
      </c>
      <c r="G5630">
        <v>49</v>
      </c>
      <c r="H5630">
        <v>1</v>
      </c>
      <c r="I5630">
        <v>29</v>
      </c>
      <c r="J5630">
        <v>0</v>
      </c>
      <c r="K5630">
        <f>_xlfn.XLOOKUP(FraudData[[#This Row],[amount]],AmountRules[Amount Min],AmountRules[Risk Points],,-1)</f>
        <v>0</v>
      </c>
      <c r="L5630">
        <f>_xlfn.XLOOKUP(FraudData[[#This Row],[transaction_hour]],TimeRules[Hour Min],TimeRules[Risk Points],,-1)</f>
        <v>0</v>
      </c>
      <c r="M5630">
        <f>_xlfn.XLOOKUP(FraudData[[#This Row],[foreign_transaction]],ForeignRules[Foreign Transaction],ForeignRules[Risk Points],0)</f>
        <v>0</v>
      </c>
      <c r="N5630">
        <f>_xlfn.XLOOKUP(FraudData[[#This Row],[location_mismatch]],Table10[Location Mismatch],Table10[Risk Points],0)</f>
        <v>0</v>
      </c>
      <c r="O5630">
        <f>_xlfn.XLOOKUP(FraudData[[#This Row],[device_trust_score]],DeviceRules[Device Min],DeviceRules[Risk Points],,-1)</f>
        <v>2</v>
      </c>
      <c r="P5630">
        <f>_xlfn.XLOOKUP(FraudData[[#This Row],[velocity_last_24h]],VelocityRules[Velocity Min],VelocityRules[Risk Points],,-1)</f>
        <v>0</v>
      </c>
      <c r="Q5630">
        <f>_xlfn.XLOOKUP(FraudData[[#This Row],[merchant_category]],MerchantRules[Merchant Category],MerchantRules[Risk Points],0)</f>
        <v>0</v>
      </c>
      <c r="R5630">
        <f>SUM(FraudData[[#This Row],[Amount Risk]:[Merchant Risk]])</f>
        <v>2</v>
      </c>
      <c r="S5630" t="str" cm="1">
        <f t="array" ref="S5630">_xlfn.IFS(FraudData[[#This Row],[Fraud Risk Score]]&gt;=8,"High Risk",FraudData[[#This Row],[Fraud Risk Score]]&gt;=6,"Medium Risk",TRUE,"Low Risk")</f>
        <v>Low Risk</v>
      </c>
    </row>
    <row r="5631" spans="1:19">
      <c r="A5631">
        <v>5630</v>
      </c>
      <c r="B5631">
        <v>17.239999999999998</v>
      </c>
      <c r="C5631">
        <v>23</v>
      </c>
      <c r="D5631" t="s">
        <v>46</v>
      </c>
      <c r="E5631">
        <v>0</v>
      </c>
      <c r="F5631">
        <v>0</v>
      </c>
      <c r="G5631">
        <v>88</v>
      </c>
      <c r="H5631">
        <v>3</v>
      </c>
      <c r="I5631">
        <v>57</v>
      </c>
      <c r="J5631">
        <v>0</v>
      </c>
      <c r="K5631">
        <f>_xlfn.XLOOKUP(FraudData[[#This Row],[amount]],AmountRules[Amount Min],AmountRules[Risk Points],,-1)</f>
        <v>0</v>
      </c>
      <c r="L5631">
        <f>_xlfn.XLOOKUP(FraudData[[#This Row],[transaction_hour]],TimeRules[Hour Min],TimeRules[Risk Points],,-1)</f>
        <v>1</v>
      </c>
      <c r="M5631">
        <f>_xlfn.XLOOKUP(FraudData[[#This Row],[foreign_transaction]],ForeignRules[Foreign Transaction],ForeignRules[Risk Points],0)</f>
        <v>0</v>
      </c>
      <c r="N5631">
        <f>_xlfn.XLOOKUP(FraudData[[#This Row],[location_mismatch]],Table10[Location Mismatch],Table10[Risk Points],0)</f>
        <v>0</v>
      </c>
      <c r="O5631">
        <f>_xlfn.XLOOKUP(FraudData[[#This Row],[device_trust_score]],DeviceRules[Device Min],DeviceRules[Risk Points],,-1)</f>
        <v>0</v>
      </c>
      <c r="P5631">
        <f>_xlfn.XLOOKUP(FraudData[[#This Row],[velocity_last_24h]],VelocityRules[Velocity Min],VelocityRules[Risk Points],,-1)</f>
        <v>0</v>
      </c>
      <c r="Q5631">
        <f>_xlfn.XLOOKUP(FraudData[[#This Row],[merchant_category]],MerchantRules[Merchant Category],MerchantRules[Risk Points],0)</f>
        <v>0</v>
      </c>
      <c r="R5631">
        <f>SUM(FraudData[[#This Row],[Amount Risk]:[Merchant Risk]])</f>
        <v>1</v>
      </c>
      <c r="S5631" t="str" cm="1">
        <f t="array" ref="S5631">_xlfn.IFS(FraudData[[#This Row],[Fraud Risk Score]]&gt;=8,"High Risk",FraudData[[#This Row],[Fraud Risk Score]]&gt;=6,"Medium Risk",TRUE,"Low Risk")</f>
        <v>Low Risk</v>
      </c>
    </row>
    <row r="5632" spans="1:19">
      <c r="A5632">
        <v>5631</v>
      </c>
      <c r="B5632">
        <v>254.38</v>
      </c>
      <c r="C5632">
        <v>13</v>
      </c>
      <c r="D5632" t="s">
        <v>47</v>
      </c>
      <c r="E5632">
        <v>0</v>
      </c>
      <c r="F5632">
        <v>0</v>
      </c>
      <c r="G5632">
        <v>94</v>
      </c>
      <c r="H5632">
        <v>4</v>
      </c>
      <c r="I5632">
        <v>50</v>
      </c>
      <c r="J5632">
        <v>0</v>
      </c>
      <c r="K5632">
        <f>_xlfn.XLOOKUP(FraudData[[#This Row],[amount]],AmountRules[Amount Min],AmountRules[Risk Points],,-1)</f>
        <v>0</v>
      </c>
      <c r="L5632">
        <f>_xlfn.XLOOKUP(FraudData[[#This Row],[transaction_hour]],TimeRules[Hour Min],TimeRules[Risk Points],,-1)</f>
        <v>0</v>
      </c>
      <c r="M5632">
        <f>_xlfn.XLOOKUP(FraudData[[#This Row],[foreign_transaction]],ForeignRules[Foreign Transaction],ForeignRules[Risk Points],0)</f>
        <v>0</v>
      </c>
      <c r="N5632">
        <f>_xlfn.XLOOKUP(FraudData[[#This Row],[location_mismatch]],Table10[Location Mismatch],Table10[Risk Points],0)</f>
        <v>0</v>
      </c>
      <c r="O5632">
        <f>_xlfn.XLOOKUP(FraudData[[#This Row],[device_trust_score]],DeviceRules[Device Min],DeviceRules[Risk Points],,-1)</f>
        <v>0</v>
      </c>
      <c r="P5632">
        <f>_xlfn.XLOOKUP(FraudData[[#This Row],[velocity_last_24h]],VelocityRules[Velocity Min],VelocityRules[Risk Points],,-1)</f>
        <v>0</v>
      </c>
      <c r="Q5632">
        <f>_xlfn.XLOOKUP(FraudData[[#This Row],[merchant_category]],MerchantRules[Merchant Category],MerchantRules[Risk Points],0)</f>
        <v>0</v>
      </c>
      <c r="R5632">
        <f>SUM(FraudData[[#This Row],[Amount Risk]:[Merchant Risk]])</f>
        <v>0</v>
      </c>
      <c r="S5632" t="str" cm="1">
        <f t="array" ref="S5632">_xlfn.IFS(FraudData[[#This Row],[Fraud Risk Score]]&gt;=8,"High Risk",FraudData[[#This Row],[Fraud Risk Score]]&gt;=6,"Medium Risk",TRUE,"Low Risk")</f>
        <v>Low Risk</v>
      </c>
    </row>
    <row r="5633" spans="1:19">
      <c r="A5633">
        <v>5632</v>
      </c>
      <c r="B5633">
        <v>157.19999999999999</v>
      </c>
      <c r="C5633">
        <v>18</v>
      </c>
      <c r="D5633" t="s">
        <v>50</v>
      </c>
      <c r="E5633">
        <v>0</v>
      </c>
      <c r="F5633">
        <v>0</v>
      </c>
      <c r="G5633">
        <v>52</v>
      </c>
      <c r="H5633">
        <v>1</v>
      </c>
      <c r="I5633">
        <v>47</v>
      </c>
      <c r="J5633">
        <v>0</v>
      </c>
      <c r="K5633">
        <f>_xlfn.XLOOKUP(FraudData[[#This Row],[amount]],AmountRules[Amount Min],AmountRules[Risk Points],,-1)</f>
        <v>0</v>
      </c>
      <c r="L5633">
        <f>_xlfn.XLOOKUP(FraudData[[#This Row],[transaction_hour]],TimeRules[Hour Min],TimeRules[Risk Points],,-1)</f>
        <v>0</v>
      </c>
      <c r="M5633">
        <f>_xlfn.XLOOKUP(FraudData[[#This Row],[foreign_transaction]],ForeignRules[Foreign Transaction],ForeignRules[Risk Points],0)</f>
        <v>0</v>
      </c>
      <c r="N5633">
        <f>_xlfn.XLOOKUP(FraudData[[#This Row],[location_mismatch]],Table10[Location Mismatch],Table10[Risk Points],0)</f>
        <v>0</v>
      </c>
      <c r="O5633">
        <f>_xlfn.XLOOKUP(FraudData[[#This Row],[device_trust_score]],DeviceRules[Device Min],DeviceRules[Risk Points],,-1)</f>
        <v>1</v>
      </c>
      <c r="P5633">
        <f>_xlfn.XLOOKUP(FraudData[[#This Row],[velocity_last_24h]],VelocityRules[Velocity Min],VelocityRules[Risk Points],,-1)</f>
        <v>0</v>
      </c>
      <c r="Q5633">
        <f>_xlfn.XLOOKUP(FraudData[[#This Row],[merchant_category]],MerchantRules[Merchant Category],MerchantRules[Risk Points],0)</f>
        <v>0</v>
      </c>
      <c r="R5633">
        <f>SUM(FraudData[[#This Row],[Amount Risk]:[Merchant Risk]])</f>
        <v>1</v>
      </c>
      <c r="S5633" t="str" cm="1">
        <f t="array" ref="S5633">_xlfn.IFS(FraudData[[#This Row],[Fraud Risk Score]]&gt;=8,"High Risk",FraudData[[#This Row],[Fraud Risk Score]]&gt;=6,"Medium Risk",TRUE,"Low Risk")</f>
        <v>Low Risk</v>
      </c>
    </row>
    <row r="5634" spans="1:19">
      <c r="A5634">
        <v>5633</v>
      </c>
      <c r="B5634">
        <v>37.17</v>
      </c>
      <c r="C5634">
        <v>2</v>
      </c>
      <c r="D5634" t="s">
        <v>48</v>
      </c>
      <c r="E5634">
        <v>1</v>
      </c>
      <c r="F5634">
        <v>0</v>
      </c>
      <c r="G5634">
        <v>44</v>
      </c>
      <c r="H5634">
        <v>4</v>
      </c>
      <c r="I5634">
        <v>20</v>
      </c>
      <c r="J5634">
        <v>0</v>
      </c>
      <c r="K5634">
        <f>_xlfn.XLOOKUP(FraudData[[#This Row],[amount]],AmountRules[Amount Min],AmountRules[Risk Points],,-1)</f>
        <v>0</v>
      </c>
      <c r="L5634">
        <f>_xlfn.XLOOKUP(FraudData[[#This Row],[transaction_hour]],TimeRules[Hour Min],TimeRules[Risk Points],,-1)</f>
        <v>3</v>
      </c>
      <c r="M5634">
        <f>_xlfn.XLOOKUP(FraudData[[#This Row],[foreign_transaction]],ForeignRules[Foreign Transaction],ForeignRules[Risk Points],0)</f>
        <v>3</v>
      </c>
      <c r="N5634">
        <f>_xlfn.XLOOKUP(FraudData[[#This Row],[location_mismatch]],Table10[Location Mismatch],Table10[Risk Points],0)</f>
        <v>0</v>
      </c>
      <c r="O5634">
        <f>_xlfn.XLOOKUP(FraudData[[#This Row],[device_trust_score]],DeviceRules[Device Min],DeviceRules[Risk Points],,-1)</f>
        <v>2</v>
      </c>
      <c r="P5634">
        <f>_xlfn.XLOOKUP(FraudData[[#This Row],[velocity_last_24h]],VelocityRules[Velocity Min],VelocityRules[Risk Points],,-1)</f>
        <v>0</v>
      </c>
      <c r="Q5634">
        <f>_xlfn.XLOOKUP(FraudData[[#This Row],[merchant_category]],MerchantRules[Merchant Category],MerchantRules[Risk Points],0)</f>
        <v>0</v>
      </c>
      <c r="R5634">
        <f>SUM(FraudData[[#This Row],[Amount Risk]:[Merchant Risk]])</f>
        <v>8</v>
      </c>
      <c r="S5634" t="str" cm="1">
        <f t="array" ref="S5634">_xlfn.IFS(FraudData[[#This Row],[Fraud Risk Score]]&gt;=8,"High Risk",FraudData[[#This Row],[Fraud Risk Score]]&gt;=6,"Medium Risk",TRUE,"Low Risk")</f>
        <v>High Risk</v>
      </c>
    </row>
    <row r="5635" spans="1:19">
      <c r="A5635">
        <v>5634</v>
      </c>
      <c r="B5635">
        <v>37.54</v>
      </c>
      <c r="C5635">
        <v>16</v>
      </c>
      <c r="D5635" t="s">
        <v>47</v>
      </c>
      <c r="E5635">
        <v>0</v>
      </c>
      <c r="F5635">
        <v>0</v>
      </c>
      <c r="G5635">
        <v>65</v>
      </c>
      <c r="H5635">
        <v>3</v>
      </c>
      <c r="I5635">
        <v>65</v>
      </c>
      <c r="J5635">
        <v>0</v>
      </c>
      <c r="K5635">
        <f>_xlfn.XLOOKUP(FraudData[[#This Row],[amount]],AmountRules[Amount Min],AmountRules[Risk Points],,-1)</f>
        <v>0</v>
      </c>
      <c r="L5635">
        <f>_xlfn.XLOOKUP(FraudData[[#This Row],[transaction_hour]],TimeRules[Hour Min],TimeRules[Risk Points],,-1)</f>
        <v>0</v>
      </c>
      <c r="M5635">
        <f>_xlfn.XLOOKUP(FraudData[[#This Row],[foreign_transaction]],ForeignRules[Foreign Transaction],ForeignRules[Risk Points],0)</f>
        <v>0</v>
      </c>
      <c r="N5635">
        <f>_xlfn.XLOOKUP(FraudData[[#This Row],[location_mismatch]],Table10[Location Mismatch],Table10[Risk Points],0)</f>
        <v>0</v>
      </c>
      <c r="O5635">
        <f>_xlfn.XLOOKUP(FraudData[[#This Row],[device_trust_score]],DeviceRules[Device Min],DeviceRules[Risk Points],,-1)</f>
        <v>1</v>
      </c>
      <c r="P5635">
        <f>_xlfn.XLOOKUP(FraudData[[#This Row],[velocity_last_24h]],VelocityRules[Velocity Min],VelocityRules[Risk Points],,-1)</f>
        <v>0</v>
      </c>
      <c r="Q5635">
        <f>_xlfn.XLOOKUP(FraudData[[#This Row],[merchant_category]],MerchantRules[Merchant Category],MerchantRules[Risk Points],0)</f>
        <v>0</v>
      </c>
      <c r="R5635">
        <f>SUM(FraudData[[#This Row],[Amount Risk]:[Merchant Risk]])</f>
        <v>1</v>
      </c>
      <c r="S5635" t="str" cm="1">
        <f t="array" ref="S5635">_xlfn.IFS(FraudData[[#This Row],[Fraud Risk Score]]&gt;=8,"High Risk",FraudData[[#This Row],[Fraud Risk Score]]&gt;=6,"Medium Risk",TRUE,"Low Risk")</f>
        <v>Low Risk</v>
      </c>
    </row>
    <row r="5636" spans="1:19">
      <c r="A5636">
        <v>5635</v>
      </c>
      <c r="B5636">
        <v>36.659999999999997</v>
      </c>
      <c r="C5636">
        <v>13</v>
      </c>
      <c r="D5636" t="s">
        <v>50</v>
      </c>
      <c r="E5636">
        <v>0</v>
      </c>
      <c r="F5636">
        <v>1</v>
      </c>
      <c r="G5636">
        <v>28</v>
      </c>
      <c r="H5636">
        <v>1</v>
      </c>
      <c r="I5636">
        <v>40</v>
      </c>
      <c r="J5636">
        <v>0</v>
      </c>
      <c r="K5636">
        <f>_xlfn.XLOOKUP(FraudData[[#This Row],[amount]],AmountRules[Amount Min],AmountRules[Risk Points],,-1)</f>
        <v>0</v>
      </c>
      <c r="L5636">
        <f>_xlfn.XLOOKUP(FraudData[[#This Row],[transaction_hour]],TimeRules[Hour Min],TimeRules[Risk Points],,-1)</f>
        <v>0</v>
      </c>
      <c r="M5636">
        <f>_xlfn.XLOOKUP(FraudData[[#This Row],[foreign_transaction]],ForeignRules[Foreign Transaction],ForeignRules[Risk Points],0)</f>
        <v>0</v>
      </c>
      <c r="N5636">
        <f>_xlfn.XLOOKUP(FraudData[[#This Row],[location_mismatch]],Table10[Location Mismatch],Table10[Risk Points],0)</f>
        <v>3</v>
      </c>
      <c r="O5636">
        <f>_xlfn.XLOOKUP(FraudData[[#This Row],[device_trust_score]],DeviceRules[Device Min],DeviceRules[Risk Points],,-1)</f>
        <v>3</v>
      </c>
      <c r="P5636">
        <f>_xlfn.XLOOKUP(FraudData[[#This Row],[velocity_last_24h]],VelocityRules[Velocity Min],VelocityRules[Risk Points],,-1)</f>
        <v>0</v>
      </c>
      <c r="Q5636">
        <f>_xlfn.XLOOKUP(FraudData[[#This Row],[merchant_category]],MerchantRules[Merchant Category],MerchantRules[Risk Points],0)</f>
        <v>0</v>
      </c>
      <c r="R5636">
        <f>SUM(FraudData[[#This Row],[Amount Risk]:[Merchant Risk]])</f>
        <v>6</v>
      </c>
      <c r="S5636" t="str" cm="1">
        <f t="array" ref="S5636">_xlfn.IFS(FraudData[[#This Row],[Fraud Risk Score]]&gt;=8,"High Risk",FraudData[[#This Row],[Fraud Risk Score]]&gt;=6,"Medium Risk",TRUE,"Low Risk")</f>
        <v>Medium Risk</v>
      </c>
    </row>
    <row r="5637" spans="1:19">
      <c r="A5637">
        <v>5636</v>
      </c>
      <c r="B5637">
        <v>10.56</v>
      </c>
      <c r="C5637">
        <v>9</v>
      </c>
      <c r="D5637" t="s">
        <v>46</v>
      </c>
      <c r="E5637">
        <v>0</v>
      </c>
      <c r="F5637">
        <v>1</v>
      </c>
      <c r="G5637">
        <v>93</v>
      </c>
      <c r="H5637">
        <v>1</v>
      </c>
      <c r="I5637">
        <v>48</v>
      </c>
      <c r="J5637">
        <v>0</v>
      </c>
      <c r="K5637">
        <f>_xlfn.XLOOKUP(FraudData[[#This Row],[amount]],AmountRules[Amount Min],AmountRules[Risk Points],,-1)</f>
        <v>0</v>
      </c>
      <c r="L5637">
        <f>_xlfn.XLOOKUP(FraudData[[#This Row],[transaction_hour]],TimeRules[Hour Min],TimeRules[Risk Points],,-1)</f>
        <v>0</v>
      </c>
      <c r="M5637">
        <f>_xlfn.XLOOKUP(FraudData[[#This Row],[foreign_transaction]],ForeignRules[Foreign Transaction],ForeignRules[Risk Points],0)</f>
        <v>0</v>
      </c>
      <c r="N5637">
        <f>_xlfn.XLOOKUP(FraudData[[#This Row],[location_mismatch]],Table10[Location Mismatch],Table10[Risk Points],0)</f>
        <v>3</v>
      </c>
      <c r="O5637">
        <f>_xlfn.XLOOKUP(FraudData[[#This Row],[device_trust_score]],DeviceRules[Device Min],DeviceRules[Risk Points],,-1)</f>
        <v>0</v>
      </c>
      <c r="P5637">
        <f>_xlfn.XLOOKUP(FraudData[[#This Row],[velocity_last_24h]],VelocityRules[Velocity Min],VelocityRules[Risk Points],,-1)</f>
        <v>0</v>
      </c>
      <c r="Q5637">
        <f>_xlfn.XLOOKUP(FraudData[[#This Row],[merchant_category]],MerchantRules[Merchant Category],MerchantRules[Risk Points],0)</f>
        <v>0</v>
      </c>
      <c r="R5637">
        <f>SUM(FraudData[[#This Row],[Amount Risk]:[Merchant Risk]])</f>
        <v>3</v>
      </c>
      <c r="S5637" t="str" cm="1">
        <f t="array" ref="S5637">_xlfn.IFS(FraudData[[#This Row],[Fraud Risk Score]]&gt;=8,"High Risk",FraudData[[#This Row],[Fraud Risk Score]]&gt;=6,"Medium Risk",TRUE,"Low Risk")</f>
        <v>Low Risk</v>
      </c>
    </row>
    <row r="5638" spans="1:19">
      <c r="A5638">
        <v>5637</v>
      </c>
      <c r="B5638">
        <v>159.52000000000001</v>
      </c>
      <c r="C5638">
        <v>12</v>
      </c>
      <c r="D5638" t="s">
        <v>46</v>
      </c>
      <c r="E5638">
        <v>0</v>
      </c>
      <c r="F5638">
        <v>0</v>
      </c>
      <c r="G5638">
        <v>48</v>
      </c>
      <c r="H5638">
        <v>0</v>
      </c>
      <c r="I5638">
        <v>23</v>
      </c>
      <c r="J5638">
        <v>0</v>
      </c>
      <c r="K5638">
        <f>_xlfn.XLOOKUP(FraudData[[#This Row],[amount]],AmountRules[Amount Min],AmountRules[Risk Points],,-1)</f>
        <v>0</v>
      </c>
      <c r="L5638">
        <f>_xlfn.XLOOKUP(FraudData[[#This Row],[transaction_hour]],TimeRules[Hour Min],TimeRules[Risk Points],,-1)</f>
        <v>0</v>
      </c>
      <c r="M5638">
        <f>_xlfn.XLOOKUP(FraudData[[#This Row],[foreign_transaction]],ForeignRules[Foreign Transaction],ForeignRules[Risk Points],0)</f>
        <v>0</v>
      </c>
      <c r="N5638">
        <f>_xlfn.XLOOKUP(FraudData[[#This Row],[location_mismatch]],Table10[Location Mismatch],Table10[Risk Points],0)</f>
        <v>0</v>
      </c>
      <c r="O5638">
        <f>_xlfn.XLOOKUP(FraudData[[#This Row],[device_trust_score]],DeviceRules[Device Min],DeviceRules[Risk Points],,-1)</f>
        <v>2</v>
      </c>
      <c r="P5638">
        <f>_xlfn.XLOOKUP(FraudData[[#This Row],[velocity_last_24h]],VelocityRules[Velocity Min],VelocityRules[Risk Points],,-1)</f>
        <v>0</v>
      </c>
      <c r="Q5638">
        <f>_xlfn.XLOOKUP(FraudData[[#This Row],[merchant_category]],MerchantRules[Merchant Category],MerchantRules[Risk Points],0)</f>
        <v>0</v>
      </c>
      <c r="R5638">
        <f>SUM(FraudData[[#This Row],[Amount Risk]:[Merchant Risk]])</f>
        <v>2</v>
      </c>
      <c r="S5638" t="str" cm="1">
        <f t="array" ref="S5638">_xlfn.IFS(FraudData[[#This Row],[Fraud Risk Score]]&gt;=8,"High Risk",FraudData[[#This Row],[Fraud Risk Score]]&gt;=6,"Medium Risk",TRUE,"Low Risk")</f>
        <v>Low Risk</v>
      </c>
    </row>
    <row r="5639" spans="1:19">
      <c r="A5639">
        <v>5638</v>
      </c>
      <c r="B5639">
        <v>330.26</v>
      </c>
      <c r="C5639">
        <v>21</v>
      </c>
      <c r="D5639" t="s">
        <v>50</v>
      </c>
      <c r="E5639">
        <v>0</v>
      </c>
      <c r="F5639">
        <v>0</v>
      </c>
      <c r="G5639">
        <v>41</v>
      </c>
      <c r="H5639">
        <v>2</v>
      </c>
      <c r="I5639">
        <v>28</v>
      </c>
      <c r="J5639">
        <v>0</v>
      </c>
      <c r="K5639">
        <f>_xlfn.XLOOKUP(FraudData[[#This Row],[amount]],AmountRules[Amount Min],AmountRules[Risk Points],,-1)</f>
        <v>0</v>
      </c>
      <c r="L5639">
        <f>_xlfn.XLOOKUP(FraudData[[#This Row],[transaction_hour]],TimeRules[Hour Min],TimeRules[Risk Points],,-1)</f>
        <v>0</v>
      </c>
      <c r="M5639">
        <f>_xlfn.XLOOKUP(FraudData[[#This Row],[foreign_transaction]],ForeignRules[Foreign Transaction],ForeignRules[Risk Points],0)</f>
        <v>0</v>
      </c>
      <c r="N5639">
        <f>_xlfn.XLOOKUP(FraudData[[#This Row],[location_mismatch]],Table10[Location Mismatch],Table10[Risk Points],0)</f>
        <v>0</v>
      </c>
      <c r="O5639">
        <f>_xlfn.XLOOKUP(FraudData[[#This Row],[device_trust_score]],DeviceRules[Device Min],DeviceRules[Risk Points],,-1)</f>
        <v>2</v>
      </c>
      <c r="P5639">
        <f>_xlfn.XLOOKUP(FraudData[[#This Row],[velocity_last_24h]],VelocityRules[Velocity Min],VelocityRules[Risk Points],,-1)</f>
        <v>0</v>
      </c>
      <c r="Q5639">
        <f>_xlfn.XLOOKUP(FraudData[[#This Row],[merchant_category]],MerchantRules[Merchant Category],MerchantRules[Risk Points],0)</f>
        <v>0</v>
      </c>
      <c r="R5639">
        <f>SUM(FraudData[[#This Row],[Amount Risk]:[Merchant Risk]])</f>
        <v>2</v>
      </c>
      <c r="S5639" t="str" cm="1">
        <f t="array" ref="S5639">_xlfn.IFS(FraudData[[#This Row],[Fraud Risk Score]]&gt;=8,"High Risk",FraudData[[#This Row],[Fraud Risk Score]]&gt;=6,"Medium Risk",TRUE,"Low Risk")</f>
        <v>Low Risk</v>
      </c>
    </row>
    <row r="5640" spans="1:19">
      <c r="A5640">
        <v>5639</v>
      </c>
      <c r="B5640">
        <v>3.18</v>
      </c>
      <c r="C5640">
        <v>3</v>
      </c>
      <c r="D5640" t="s">
        <v>48</v>
      </c>
      <c r="E5640">
        <v>0</v>
      </c>
      <c r="F5640">
        <v>0</v>
      </c>
      <c r="G5640">
        <v>29</v>
      </c>
      <c r="H5640">
        <v>3</v>
      </c>
      <c r="I5640">
        <v>54</v>
      </c>
      <c r="J5640">
        <v>0</v>
      </c>
      <c r="K5640">
        <f>_xlfn.XLOOKUP(FraudData[[#This Row],[amount]],AmountRules[Amount Min],AmountRules[Risk Points],,-1)</f>
        <v>0</v>
      </c>
      <c r="L5640">
        <f>_xlfn.XLOOKUP(FraudData[[#This Row],[transaction_hour]],TimeRules[Hour Min],TimeRules[Risk Points],,-1)</f>
        <v>3</v>
      </c>
      <c r="M5640">
        <f>_xlfn.XLOOKUP(FraudData[[#This Row],[foreign_transaction]],ForeignRules[Foreign Transaction],ForeignRules[Risk Points],0)</f>
        <v>0</v>
      </c>
      <c r="N5640">
        <f>_xlfn.XLOOKUP(FraudData[[#This Row],[location_mismatch]],Table10[Location Mismatch],Table10[Risk Points],0)</f>
        <v>0</v>
      </c>
      <c r="O5640">
        <f>_xlfn.XLOOKUP(FraudData[[#This Row],[device_trust_score]],DeviceRules[Device Min],DeviceRules[Risk Points],,-1)</f>
        <v>3</v>
      </c>
      <c r="P5640">
        <f>_xlfn.XLOOKUP(FraudData[[#This Row],[velocity_last_24h]],VelocityRules[Velocity Min],VelocityRules[Risk Points],,-1)</f>
        <v>0</v>
      </c>
      <c r="Q5640">
        <f>_xlfn.XLOOKUP(FraudData[[#This Row],[merchant_category]],MerchantRules[Merchant Category],MerchantRules[Risk Points],0)</f>
        <v>0</v>
      </c>
      <c r="R5640">
        <f>SUM(FraudData[[#This Row],[Amount Risk]:[Merchant Risk]])</f>
        <v>6</v>
      </c>
      <c r="S5640" t="str" cm="1">
        <f t="array" ref="S5640">_xlfn.IFS(FraudData[[#This Row],[Fraud Risk Score]]&gt;=8,"High Risk",FraudData[[#This Row],[Fraud Risk Score]]&gt;=6,"Medium Risk",TRUE,"Low Risk")</f>
        <v>Medium Risk</v>
      </c>
    </row>
    <row r="5641" spans="1:19">
      <c r="A5641">
        <v>5640</v>
      </c>
      <c r="B5641">
        <v>9.0399999999999991</v>
      </c>
      <c r="C5641">
        <v>10</v>
      </c>
      <c r="D5641" t="s">
        <v>50</v>
      </c>
      <c r="E5641">
        <v>0</v>
      </c>
      <c r="F5641">
        <v>0</v>
      </c>
      <c r="G5641">
        <v>81</v>
      </c>
      <c r="H5641">
        <v>0</v>
      </c>
      <c r="I5641">
        <v>56</v>
      </c>
      <c r="J5641">
        <v>0</v>
      </c>
      <c r="K5641">
        <f>_xlfn.XLOOKUP(FraudData[[#This Row],[amount]],AmountRules[Amount Min],AmountRules[Risk Points],,-1)</f>
        <v>0</v>
      </c>
      <c r="L5641">
        <f>_xlfn.XLOOKUP(FraudData[[#This Row],[transaction_hour]],TimeRules[Hour Min],TimeRules[Risk Points],,-1)</f>
        <v>0</v>
      </c>
      <c r="M5641">
        <f>_xlfn.XLOOKUP(FraudData[[#This Row],[foreign_transaction]],ForeignRules[Foreign Transaction],ForeignRules[Risk Points],0)</f>
        <v>0</v>
      </c>
      <c r="N5641">
        <f>_xlfn.XLOOKUP(FraudData[[#This Row],[location_mismatch]],Table10[Location Mismatch],Table10[Risk Points],0)</f>
        <v>0</v>
      </c>
      <c r="O5641">
        <f>_xlfn.XLOOKUP(FraudData[[#This Row],[device_trust_score]],DeviceRules[Device Min],DeviceRules[Risk Points],,-1)</f>
        <v>0</v>
      </c>
      <c r="P5641">
        <f>_xlfn.XLOOKUP(FraudData[[#This Row],[velocity_last_24h]],VelocityRules[Velocity Min],VelocityRules[Risk Points],,-1)</f>
        <v>0</v>
      </c>
      <c r="Q5641">
        <f>_xlfn.XLOOKUP(FraudData[[#This Row],[merchant_category]],MerchantRules[Merchant Category],MerchantRules[Risk Points],0)</f>
        <v>0</v>
      </c>
      <c r="R5641">
        <f>SUM(FraudData[[#This Row],[Amount Risk]:[Merchant Risk]])</f>
        <v>0</v>
      </c>
      <c r="S5641" t="str" cm="1">
        <f t="array" ref="S5641">_xlfn.IFS(FraudData[[#This Row],[Fraud Risk Score]]&gt;=8,"High Risk",FraudData[[#This Row],[Fraud Risk Score]]&gt;=6,"Medium Risk",TRUE,"Low Risk")</f>
        <v>Low Risk</v>
      </c>
    </row>
    <row r="5642" spans="1:19">
      <c r="A5642">
        <v>5641</v>
      </c>
      <c r="B5642">
        <v>153.08000000000001</v>
      </c>
      <c r="C5642">
        <v>14</v>
      </c>
      <c r="D5642" t="s">
        <v>49</v>
      </c>
      <c r="E5642">
        <v>0</v>
      </c>
      <c r="F5642">
        <v>0</v>
      </c>
      <c r="G5642">
        <v>50</v>
      </c>
      <c r="H5642">
        <v>0</v>
      </c>
      <c r="I5642">
        <v>64</v>
      </c>
      <c r="J5642">
        <v>0</v>
      </c>
      <c r="K5642">
        <f>_xlfn.XLOOKUP(FraudData[[#This Row],[amount]],AmountRules[Amount Min],AmountRules[Risk Points],,-1)</f>
        <v>0</v>
      </c>
      <c r="L5642">
        <f>_xlfn.XLOOKUP(FraudData[[#This Row],[transaction_hour]],TimeRules[Hour Min],TimeRules[Risk Points],,-1)</f>
        <v>0</v>
      </c>
      <c r="M5642">
        <f>_xlfn.XLOOKUP(FraudData[[#This Row],[foreign_transaction]],ForeignRules[Foreign Transaction],ForeignRules[Risk Points],0)</f>
        <v>0</v>
      </c>
      <c r="N5642">
        <f>_xlfn.XLOOKUP(FraudData[[#This Row],[location_mismatch]],Table10[Location Mismatch],Table10[Risk Points],0)</f>
        <v>0</v>
      </c>
      <c r="O5642">
        <f>_xlfn.XLOOKUP(FraudData[[#This Row],[device_trust_score]],DeviceRules[Device Min],DeviceRules[Risk Points],,-1)</f>
        <v>1</v>
      </c>
      <c r="P5642">
        <f>_xlfn.XLOOKUP(FraudData[[#This Row],[velocity_last_24h]],VelocityRules[Velocity Min],VelocityRules[Risk Points],,-1)</f>
        <v>0</v>
      </c>
      <c r="Q5642">
        <f>_xlfn.XLOOKUP(FraudData[[#This Row],[merchant_category]],MerchantRules[Merchant Category],MerchantRules[Risk Points],0)</f>
        <v>1</v>
      </c>
      <c r="R5642">
        <f>SUM(FraudData[[#This Row],[Amount Risk]:[Merchant Risk]])</f>
        <v>2</v>
      </c>
      <c r="S5642" t="str" cm="1">
        <f t="array" ref="S5642">_xlfn.IFS(FraudData[[#This Row],[Fraud Risk Score]]&gt;=8,"High Risk",FraudData[[#This Row],[Fraud Risk Score]]&gt;=6,"Medium Risk",TRUE,"Low Risk")</f>
        <v>Low Risk</v>
      </c>
    </row>
    <row r="5643" spans="1:19">
      <c r="A5643">
        <v>5642</v>
      </c>
      <c r="B5643">
        <v>308.16000000000003</v>
      </c>
      <c r="C5643">
        <v>14</v>
      </c>
      <c r="D5643" t="s">
        <v>50</v>
      </c>
      <c r="E5643">
        <v>0</v>
      </c>
      <c r="F5643">
        <v>0</v>
      </c>
      <c r="G5643">
        <v>96</v>
      </c>
      <c r="H5643">
        <v>2</v>
      </c>
      <c r="I5643">
        <v>62</v>
      </c>
      <c r="J5643">
        <v>0</v>
      </c>
      <c r="K5643">
        <f>_xlfn.XLOOKUP(FraudData[[#This Row],[amount]],AmountRules[Amount Min],AmountRules[Risk Points],,-1)</f>
        <v>0</v>
      </c>
      <c r="L5643">
        <f>_xlfn.XLOOKUP(FraudData[[#This Row],[transaction_hour]],TimeRules[Hour Min],TimeRules[Risk Points],,-1)</f>
        <v>0</v>
      </c>
      <c r="M5643">
        <f>_xlfn.XLOOKUP(FraudData[[#This Row],[foreign_transaction]],ForeignRules[Foreign Transaction],ForeignRules[Risk Points],0)</f>
        <v>0</v>
      </c>
      <c r="N5643">
        <f>_xlfn.XLOOKUP(FraudData[[#This Row],[location_mismatch]],Table10[Location Mismatch],Table10[Risk Points],0)</f>
        <v>0</v>
      </c>
      <c r="O5643">
        <f>_xlfn.XLOOKUP(FraudData[[#This Row],[device_trust_score]],DeviceRules[Device Min],DeviceRules[Risk Points],,-1)</f>
        <v>0</v>
      </c>
      <c r="P5643">
        <f>_xlfn.XLOOKUP(FraudData[[#This Row],[velocity_last_24h]],VelocityRules[Velocity Min],VelocityRules[Risk Points],,-1)</f>
        <v>0</v>
      </c>
      <c r="Q5643">
        <f>_xlfn.XLOOKUP(FraudData[[#This Row],[merchant_category]],MerchantRules[Merchant Category],MerchantRules[Risk Points],0)</f>
        <v>0</v>
      </c>
      <c r="R5643">
        <f>SUM(FraudData[[#This Row],[Amount Risk]:[Merchant Risk]])</f>
        <v>0</v>
      </c>
      <c r="S5643" t="str" cm="1">
        <f t="array" ref="S5643">_xlfn.IFS(FraudData[[#This Row],[Fraud Risk Score]]&gt;=8,"High Risk",FraudData[[#This Row],[Fraud Risk Score]]&gt;=6,"Medium Risk",TRUE,"Low Risk")</f>
        <v>Low Risk</v>
      </c>
    </row>
    <row r="5644" spans="1:19">
      <c r="A5644">
        <v>5643</v>
      </c>
      <c r="B5644">
        <v>71.209999999999994</v>
      </c>
      <c r="C5644">
        <v>23</v>
      </c>
      <c r="D5644" t="s">
        <v>50</v>
      </c>
      <c r="E5644">
        <v>0</v>
      </c>
      <c r="F5644">
        <v>0</v>
      </c>
      <c r="G5644">
        <v>97</v>
      </c>
      <c r="H5644">
        <v>1</v>
      </c>
      <c r="I5644">
        <v>54</v>
      </c>
      <c r="J5644">
        <v>0</v>
      </c>
      <c r="K5644">
        <f>_xlfn.XLOOKUP(FraudData[[#This Row],[amount]],AmountRules[Amount Min],AmountRules[Risk Points],,-1)</f>
        <v>0</v>
      </c>
      <c r="L5644">
        <f>_xlfn.XLOOKUP(FraudData[[#This Row],[transaction_hour]],TimeRules[Hour Min],TimeRules[Risk Points],,-1)</f>
        <v>1</v>
      </c>
      <c r="M5644">
        <f>_xlfn.XLOOKUP(FraudData[[#This Row],[foreign_transaction]],ForeignRules[Foreign Transaction],ForeignRules[Risk Points],0)</f>
        <v>0</v>
      </c>
      <c r="N5644">
        <f>_xlfn.XLOOKUP(FraudData[[#This Row],[location_mismatch]],Table10[Location Mismatch],Table10[Risk Points],0)</f>
        <v>0</v>
      </c>
      <c r="O5644">
        <f>_xlfn.XLOOKUP(FraudData[[#This Row],[device_trust_score]],DeviceRules[Device Min],DeviceRules[Risk Points],,-1)</f>
        <v>0</v>
      </c>
      <c r="P5644">
        <f>_xlfn.XLOOKUP(FraudData[[#This Row],[velocity_last_24h]],VelocityRules[Velocity Min],VelocityRules[Risk Points],,-1)</f>
        <v>0</v>
      </c>
      <c r="Q5644">
        <f>_xlfn.XLOOKUP(FraudData[[#This Row],[merchant_category]],MerchantRules[Merchant Category],MerchantRules[Risk Points],0)</f>
        <v>0</v>
      </c>
      <c r="R5644">
        <f>SUM(FraudData[[#This Row],[Amount Risk]:[Merchant Risk]])</f>
        <v>1</v>
      </c>
      <c r="S5644" t="str" cm="1">
        <f t="array" ref="S5644">_xlfn.IFS(FraudData[[#This Row],[Fraud Risk Score]]&gt;=8,"High Risk",FraudData[[#This Row],[Fraud Risk Score]]&gt;=6,"Medium Risk",TRUE,"Low Risk")</f>
        <v>Low Risk</v>
      </c>
    </row>
    <row r="5645" spans="1:19">
      <c r="A5645">
        <v>5644</v>
      </c>
      <c r="B5645">
        <v>77.430000000000007</v>
      </c>
      <c r="C5645">
        <v>1</v>
      </c>
      <c r="D5645" t="s">
        <v>46</v>
      </c>
      <c r="E5645">
        <v>0</v>
      </c>
      <c r="F5645">
        <v>1</v>
      </c>
      <c r="G5645">
        <v>41</v>
      </c>
      <c r="H5645">
        <v>3</v>
      </c>
      <c r="I5645">
        <v>56</v>
      </c>
      <c r="J5645">
        <v>0</v>
      </c>
      <c r="K5645">
        <f>_xlfn.XLOOKUP(FraudData[[#This Row],[amount]],AmountRules[Amount Min],AmountRules[Risk Points],,-1)</f>
        <v>0</v>
      </c>
      <c r="L5645">
        <f>_xlfn.XLOOKUP(FraudData[[#This Row],[transaction_hour]],TimeRules[Hour Min],TimeRules[Risk Points],,-1)</f>
        <v>3</v>
      </c>
      <c r="M5645">
        <f>_xlfn.XLOOKUP(FraudData[[#This Row],[foreign_transaction]],ForeignRules[Foreign Transaction],ForeignRules[Risk Points],0)</f>
        <v>0</v>
      </c>
      <c r="N5645">
        <f>_xlfn.XLOOKUP(FraudData[[#This Row],[location_mismatch]],Table10[Location Mismatch],Table10[Risk Points],0)</f>
        <v>3</v>
      </c>
      <c r="O5645">
        <f>_xlfn.XLOOKUP(FraudData[[#This Row],[device_trust_score]],DeviceRules[Device Min],DeviceRules[Risk Points],,-1)</f>
        <v>2</v>
      </c>
      <c r="P5645">
        <f>_xlfn.XLOOKUP(FraudData[[#This Row],[velocity_last_24h]],VelocityRules[Velocity Min],VelocityRules[Risk Points],,-1)</f>
        <v>0</v>
      </c>
      <c r="Q5645">
        <f>_xlfn.XLOOKUP(FraudData[[#This Row],[merchant_category]],MerchantRules[Merchant Category],MerchantRules[Risk Points],0)</f>
        <v>0</v>
      </c>
      <c r="R5645">
        <f>SUM(FraudData[[#This Row],[Amount Risk]:[Merchant Risk]])</f>
        <v>8</v>
      </c>
      <c r="S5645" t="str" cm="1">
        <f t="array" ref="S5645">_xlfn.IFS(FraudData[[#This Row],[Fraud Risk Score]]&gt;=8,"High Risk",FraudData[[#This Row],[Fraud Risk Score]]&gt;=6,"Medium Risk",TRUE,"Low Risk")</f>
        <v>High Risk</v>
      </c>
    </row>
    <row r="5646" spans="1:19">
      <c r="A5646">
        <v>5645</v>
      </c>
      <c r="B5646">
        <v>163.30000000000001</v>
      </c>
      <c r="C5646">
        <v>10</v>
      </c>
      <c r="D5646" t="s">
        <v>48</v>
      </c>
      <c r="E5646">
        <v>0</v>
      </c>
      <c r="F5646">
        <v>0</v>
      </c>
      <c r="G5646">
        <v>80</v>
      </c>
      <c r="H5646">
        <v>6</v>
      </c>
      <c r="I5646">
        <v>68</v>
      </c>
      <c r="J5646">
        <v>0</v>
      </c>
      <c r="K5646">
        <f>_xlfn.XLOOKUP(FraudData[[#This Row],[amount]],AmountRules[Amount Min],AmountRules[Risk Points],,-1)</f>
        <v>0</v>
      </c>
      <c r="L5646">
        <f>_xlfn.XLOOKUP(FraudData[[#This Row],[transaction_hour]],TimeRules[Hour Min],TimeRules[Risk Points],,-1)</f>
        <v>0</v>
      </c>
      <c r="M5646">
        <f>_xlfn.XLOOKUP(FraudData[[#This Row],[foreign_transaction]],ForeignRules[Foreign Transaction],ForeignRules[Risk Points],0)</f>
        <v>0</v>
      </c>
      <c r="N5646">
        <f>_xlfn.XLOOKUP(FraudData[[#This Row],[location_mismatch]],Table10[Location Mismatch],Table10[Risk Points],0)</f>
        <v>0</v>
      </c>
      <c r="O5646">
        <f>_xlfn.XLOOKUP(FraudData[[#This Row],[device_trust_score]],DeviceRules[Device Min],DeviceRules[Risk Points],,-1)</f>
        <v>0</v>
      </c>
      <c r="P5646">
        <f>_xlfn.XLOOKUP(FraudData[[#This Row],[velocity_last_24h]],VelocityRules[Velocity Min],VelocityRules[Risk Points],,-1)</f>
        <v>3</v>
      </c>
      <c r="Q5646">
        <f>_xlfn.XLOOKUP(FraudData[[#This Row],[merchant_category]],MerchantRules[Merchant Category],MerchantRules[Risk Points],0)</f>
        <v>0</v>
      </c>
      <c r="R5646">
        <f>SUM(FraudData[[#This Row],[Amount Risk]:[Merchant Risk]])</f>
        <v>3</v>
      </c>
      <c r="S5646" t="str" cm="1">
        <f t="array" ref="S5646">_xlfn.IFS(FraudData[[#This Row],[Fraud Risk Score]]&gt;=8,"High Risk",FraudData[[#This Row],[Fraud Risk Score]]&gt;=6,"Medium Risk",TRUE,"Low Risk")</f>
        <v>Low Risk</v>
      </c>
    </row>
    <row r="5647" spans="1:19">
      <c r="A5647">
        <v>5646</v>
      </c>
      <c r="B5647">
        <v>57.69</v>
      </c>
      <c r="C5647">
        <v>1</v>
      </c>
      <c r="D5647" t="s">
        <v>50</v>
      </c>
      <c r="E5647">
        <v>0</v>
      </c>
      <c r="F5647">
        <v>0</v>
      </c>
      <c r="G5647">
        <v>32</v>
      </c>
      <c r="H5647">
        <v>3</v>
      </c>
      <c r="I5647">
        <v>23</v>
      </c>
      <c r="J5647">
        <v>0</v>
      </c>
      <c r="K5647">
        <f>_xlfn.XLOOKUP(FraudData[[#This Row],[amount]],AmountRules[Amount Min],AmountRules[Risk Points],,-1)</f>
        <v>0</v>
      </c>
      <c r="L5647">
        <f>_xlfn.XLOOKUP(FraudData[[#This Row],[transaction_hour]],TimeRules[Hour Min],TimeRules[Risk Points],,-1)</f>
        <v>3</v>
      </c>
      <c r="M5647">
        <f>_xlfn.XLOOKUP(FraudData[[#This Row],[foreign_transaction]],ForeignRules[Foreign Transaction],ForeignRules[Risk Points],0)</f>
        <v>0</v>
      </c>
      <c r="N5647">
        <f>_xlfn.XLOOKUP(FraudData[[#This Row],[location_mismatch]],Table10[Location Mismatch],Table10[Risk Points],0)</f>
        <v>0</v>
      </c>
      <c r="O5647">
        <f>_xlfn.XLOOKUP(FraudData[[#This Row],[device_trust_score]],DeviceRules[Device Min],DeviceRules[Risk Points],,-1)</f>
        <v>2</v>
      </c>
      <c r="P5647">
        <f>_xlfn.XLOOKUP(FraudData[[#This Row],[velocity_last_24h]],VelocityRules[Velocity Min],VelocityRules[Risk Points],,-1)</f>
        <v>0</v>
      </c>
      <c r="Q5647">
        <f>_xlfn.XLOOKUP(FraudData[[#This Row],[merchant_category]],MerchantRules[Merchant Category],MerchantRules[Risk Points],0)</f>
        <v>0</v>
      </c>
      <c r="R5647">
        <f>SUM(FraudData[[#This Row],[Amount Risk]:[Merchant Risk]])</f>
        <v>5</v>
      </c>
      <c r="S5647" t="str" cm="1">
        <f t="array" ref="S5647">_xlfn.IFS(FraudData[[#This Row],[Fraud Risk Score]]&gt;=8,"High Risk",FraudData[[#This Row],[Fraud Risk Score]]&gt;=6,"Medium Risk",TRUE,"Low Risk")</f>
        <v>Low Risk</v>
      </c>
    </row>
    <row r="5648" spans="1:19">
      <c r="A5648">
        <v>5647</v>
      </c>
      <c r="B5648">
        <v>4.8499999999999996</v>
      </c>
      <c r="C5648">
        <v>22</v>
      </c>
      <c r="D5648" t="s">
        <v>47</v>
      </c>
      <c r="E5648">
        <v>0</v>
      </c>
      <c r="F5648">
        <v>0</v>
      </c>
      <c r="G5648">
        <v>88</v>
      </c>
      <c r="H5648">
        <v>0</v>
      </c>
      <c r="I5648">
        <v>35</v>
      </c>
      <c r="J5648">
        <v>0</v>
      </c>
      <c r="K5648">
        <f>_xlfn.XLOOKUP(FraudData[[#This Row],[amount]],AmountRules[Amount Min],AmountRules[Risk Points],,-1)</f>
        <v>0</v>
      </c>
      <c r="L5648">
        <f>_xlfn.XLOOKUP(FraudData[[#This Row],[transaction_hour]],TimeRules[Hour Min],TimeRules[Risk Points],,-1)</f>
        <v>0</v>
      </c>
      <c r="M5648">
        <f>_xlfn.XLOOKUP(FraudData[[#This Row],[foreign_transaction]],ForeignRules[Foreign Transaction],ForeignRules[Risk Points],0)</f>
        <v>0</v>
      </c>
      <c r="N5648">
        <f>_xlfn.XLOOKUP(FraudData[[#This Row],[location_mismatch]],Table10[Location Mismatch],Table10[Risk Points],0)</f>
        <v>0</v>
      </c>
      <c r="O5648">
        <f>_xlfn.XLOOKUP(FraudData[[#This Row],[device_trust_score]],DeviceRules[Device Min],DeviceRules[Risk Points],,-1)</f>
        <v>0</v>
      </c>
      <c r="P5648">
        <f>_xlfn.XLOOKUP(FraudData[[#This Row],[velocity_last_24h]],VelocityRules[Velocity Min],VelocityRules[Risk Points],,-1)</f>
        <v>0</v>
      </c>
      <c r="Q5648">
        <f>_xlfn.XLOOKUP(FraudData[[#This Row],[merchant_category]],MerchantRules[Merchant Category],MerchantRules[Risk Points],0)</f>
        <v>0</v>
      </c>
      <c r="R5648">
        <f>SUM(FraudData[[#This Row],[Amount Risk]:[Merchant Risk]])</f>
        <v>0</v>
      </c>
      <c r="S5648" t="str" cm="1">
        <f t="array" ref="S5648">_xlfn.IFS(FraudData[[#This Row],[Fraud Risk Score]]&gt;=8,"High Risk",FraudData[[#This Row],[Fraud Risk Score]]&gt;=6,"Medium Risk",TRUE,"Low Risk")</f>
        <v>Low Risk</v>
      </c>
    </row>
    <row r="5649" spans="1:19">
      <c r="A5649">
        <v>5648</v>
      </c>
      <c r="B5649">
        <v>239.2</v>
      </c>
      <c r="C5649">
        <v>4</v>
      </c>
      <c r="D5649" t="s">
        <v>46</v>
      </c>
      <c r="E5649">
        <v>0</v>
      </c>
      <c r="F5649">
        <v>1</v>
      </c>
      <c r="G5649">
        <v>93</v>
      </c>
      <c r="H5649">
        <v>4</v>
      </c>
      <c r="I5649">
        <v>18</v>
      </c>
      <c r="J5649">
        <v>0</v>
      </c>
      <c r="K5649">
        <f>_xlfn.XLOOKUP(FraudData[[#This Row],[amount]],AmountRules[Amount Min],AmountRules[Risk Points],,-1)</f>
        <v>0</v>
      </c>
      <c r="L5649">
        <f>_xlfn.XLOOKUP(FraudData[[#This Row],[transaction_hour]],TimeRules[Hour Min],TimeRules[Risk Points],,-1)</f>
        <v>0</v>
      </c>
      <c r="M5649">
        <f>_xlfn.XLOOKUP(FraudData[[#This Row],[foreign_transaction]],ForeignRules[Foreign Transaction],ForeignRules[Risk Points],0)</f>
        <v>0</v>
      </c>
      <c r="N5649">
        <f>_xlfn.XLOOKUP(FraudData[[#This Row],[location_mismatch]],Table10[Location Mismatch],Table10[Risk Points],0)</f>
        <v>3</v>
      </c>
      <c r="O5649">
        <f>_xlfn.XLOOKUP(FraudData[[#This Row],[device_trust_score]],DeviceRules[Device Min],DeviceRules[Risk Points],,-1)</f>
        <v>0</v>
      </c>
      <c r="P5649">
        <f>_xlfn.XLOOKUP(FraudData[[#This Row],[velocity_last_24h]],VelocityRules[Velocity Min],VelocityRules[Risk Points],,-1)</f>
        <v>0</v>
      </c>
      <c r="Q5649">
        <f>_xlfn.XLOOKUP(FraudData[[#This Row],[merchant_category]],MerchantRules[Merchant Category],MerchantRules[Risk Points],0)</f>
        <v>0</v>
      </c>
      <c r="R5649">
        <f>SUM(FraudData[[#This Row],[Amount Risk]:[Merchant Risk]])</f>
        <v>3</v>
      </c>
      <c r="S5649" t="str" cm="1">
        <f t="array" ref="S5649">_xlfn.IFS(FraudData[[#This Row],[Fraud Risk Score]]&gt;=8,"High Risk",FraudData[[#This Row],[Fraud Risk Score]]&gt;=6,"Medium Risk",TRUE,"Low Risk")</f>
        <v>Low Risk</v>
      </c>
    </row>
    <row r="5650" spans="1:19">
      <c r="A5650">
        <v>5649</v>
      </c>
      <c r="B5650">
        <v>176.86</v>
      </c>
      <c r="C5650">
        <v>12</v>
      </c>
      <c r="D5650" t="s">
        <v>46</v>
      </c>
      <c r="E5650">
        <v>0</v>
      </c>
      <c r="F5650">
        <v>0</v>
      </c>
      <c r="G5650">
        <v>34</v>
      </c>
      <c r="H5650">
        <v>2</v>
      </c>
      <c r="I5650">
        <v>35</v>
      </c>
      <c r="J5650">
        <v>0</v>
      </c>
      <c r="K5650">
        <f>_xlfn.XLOOKUP(FraudData[[#This Row],[amount]],AmountRules[Amount Min],AmountRules[Risk Points],,-1)</f>
        <v>0</v>
      </c>
      <c r="L5650">
        <f>_xlfn.XLOOKUP(FraudData[[#This Row],[transaction_hour]],TimeRules[Hour Min],TimeRules[Risk Points],,-1)</f>
        <v>0</v>
      </c>
      <c r="M5650">
        <f>_xlfn.XLOOKUP(FraudData[[#This Row],[foreign_transaction]],ForeignRules[Foreign Transaction],ForeignRules[Risk Points],0)</f>
        <v>0</v>
      </c>
      <c r="N5650">
        <f>_xlfn.XLOOKUP(FraudData[[#This Row],[location_mismatch]],Table10[Location Mismatch],Table10[Risk Points],0)</f>
        <v>0</v>
      </c>
      <c r="O5650">
        <f>_xlfn.XLOOKUP(FraudData[[#This Row],[device_trust_score]],DeviceRules[Device Min],DeviceRules[Risk Points],,-1)</f>
        <v>2</v>
      </c>
      <c r="P5650">
        <f>_xlfn.XLOOKUP(FraudData[[#This Row],[velocity_last_24h]],VelocityRules[Velocity Min],VelocityRules[Risk Points],,-1)</f>
        <v>0</v>
      </c>
      <c r="Q5650">
        <f>_xlfn.XLOOKUP(FraudData[[#This Row],[merchant_category]],MerchantRules[Merchant Category],MerchantRules[Risk Points],0)</f>
        <v>0</v>
      </c>
      <c r="R5650">
        <f>SUM(FraudData[[#This Row],[Amount Risk]:[Merchant Risk]])</f>
        <v>2</v>
      </c>
      <c r="S5650" t="str" cm="1">
        <f t="array" ref="S5650">_xlfn.IFS(FraudData[[#This Row],[Fraud Risk Score]]&gt;=8,"High Risk",FraudData[[#This Row],[Fraud Risk Score]]&gt;=6,"Medium Risk",TRUE,"Low Risk")</f>
        <v>Low Risk</v>
      </c>
    </row>
    <row r="5651" spans="1:19">
      <c r="A5651">
        <v>5650</v>
      </c>
      <c r="B5651">
        <v>156.47</v>
      </c>
      <c r="C5651">
        <v>0</v>
      </c>
      <c r="D5651" t="s">
        <v>50</v>
      </c>
      <c r="E5651">
        <v>0</v>
      </c>
      <c r="F5651">
        <v>0</v>
      </c>
      <c r="G5651">
        <v>74</v>
      </c>
      <c r="H5651">
        <v>0</v>
      </c>
      <c r="I5651">
        <v>69</v>
      </c>
      <c r="J5651">
        <v>0</v>
      </c>
      <c r="K5651">
        <f>_xlfn.XLOOKUP(FraudData[[#This Row],[amount]],AmountRules[Amount Min],AmountRules[Risk Points],,-1)</f>
        <v>0</v>
      </c>
      <c r="L5651">
        <f>_xlfn.XLOOKUP(FraudData[[#This Row],[transaction_hour]],TimeRules[Hour Min],TimeRules[Risk Points],,-1)</f>
        <v>3</v>
      </c>
      <c r="M5651">
        <f>_xlfn.XLOOKUP(FraudData[[#This Row],[foreign_transaction]],ForeignRules[Foreign Transaction],ForeignRules[Risk Points],0)</f>
        <v>0</v>
      </c>
      <c r="N5651">
        <f>_xlfn.XLOOKUP(FraudData[[#This Row],[location_mismatch]],Table10[Location Mismatch],Table10[Risk Points],0)</f>
        <v>0</v>
      </c>
      <c r="O5651">
        <f>_xlfn.XLOOKUP(FraudData[[#This Row],[device_trust_score]],DeviceRules[Device Min],DeviceRules[Risk Points],,-1)</f>
        <v>0</v>
      </c>
      <c r="P5651">
        <f>_xlfn.XLOOKUP(FraudData[[#This Row],[velocity_last_24h]],VelocityRules[Velocity Min],VelocityRules[Risk Points],,-1)</f>
        <v>0</v>
      </c>
      <c r="Q5651">
        <f>_xlfn.XLOOKUP(FraudData[[#This Row],[merchant_category]],MerchantRules[Merchant Category],MerchantRules[Risk Points],0)</f>
        <v>0</v>
      </c>
      <c r="R5651">
        <f>SUM(FraudData[[#This Row],[Amount Risk]:[Merchant Risk]])</f>
        <v>3</v>
      </c>
      <c r="S5651" t="str" cm="1">
        <f t="array" ref="S5651">_xlfn.IFS(FraudData[[#This Row],[Fraud Risk Score]]&gt;=8,"High Risk",FraudData[[#This Row],[Fraud Risk Score]]&gt;=6,"Medium Risk",TRUE,"Low Risk")</f>
        <v>Low Risk</v>
      </c>
    </row>
    <row r="5652" spans="1:19">
      <c r="A5652">
        <v>5651</v>
      </c>
      <c r="B5652">
        <v>243.64</v>
      </c>
      <c r="C5652">
        <v>6</v>
      </c>
      <c r="D5652" t="s">
        <v>47</v>
      </c>
      <c r="E5652">
        <v>0</v>
      </c>
      <c r="F5652">
        <v>0</v>
      </c>
      <c r="G5652">
        <v>79</v>
      </c>
      <c r="H5652">
        <v>0</v>
      </c>
      <c r="I5652">
        <v>28</v>
      </c>
      <c r="J5652">
        <v>0</v>
      </c>
      <c r="K5652">
        <f>_xlfn.XLOOKUP(FraudData[[#This Row],[amount]],AmountRules[Amount Min],AmountRules[Risk Points],,-1)</f>
        <v>0</v>
      </c>
      <c r="L5652">
        <f>_xlfn.XLOOKUP(FraudData[[#This Row],[transaction_hour]],TimeRules[Hour Min],TimeRules[Risk Points],,-1)</f>
        <v>0</v>
      </c>
      <c r="M5652">
        <f>_xlfn.XLOOKUP(FraudData[[#This Row],[foreign_transaction]],ForeignRules[Foreign Transaction],ForeignRules[Risk Points],0)</f>
        <v>0</v>
      </c>
      <c r="N5652">
        <f>_xlfn.XLOOKUP(FraudData[[#This Row],[location_mismatch]],Table10[Location Mismatch],Table10[Risk Points],0)</f>
        <v>0</v>
      </c>
      <c r="O5652">
        <f>_xlfn.XLOOKUP(FraudData[[#This Row],[device_trust_score]],DeviceRules[Device Min],DeviceRules[Risk Points],,-1)</f>
        <v>0</v>
      </c>
      <c r="P5652">
        <f>_xlfn.XLOOKUP(FraudData[[#This Row],[velocity_last_24h]],VelocityRules[Velocity Min],VelocityRules[Risk Points],,-1)</f>
        <v>0</v>
      </c>
      <c r="Q5652">
        <f>_xlfn.XLOOKUP(FraudData[[#This Row],[merchant_category]],MerchantRules[Merchant Category],MerchantRules[Risk Points],0)</f>
        <v>0</v>
      </c>
      <c r="R5652">
        <f>SUM(FraudData[[#This Row],[Amount Risk]:[Merchant Risk]])</f>
        <v>0</v>
      </c>
      <c r="S5652" t="str" cm="1">
        <f t="array" ref="S5652">_xlfn.IFS(FraudData[[#This Row],[Fraud Risk Score]]&gt;=8,"High Risk",FraudData[[#This Row],[Fraud Risk Score]]&gt;=6,"Medium Risk",TRUE,"Low Risk")</f>
        <v>Low Risk</v>
      </c>
    </row>
    <row r="5653" spans="1:19">
      <c r="A5653">
        <v>5652</v>
      </c>
      <c r="B5653">
        <v>202.44</v>
      </c>
      <c r="C5653">
        <v>6</v>
      </c>
      <c r="D5653" t="s">
        <v>50</v>
      </c>
      <c r="E5653">
        <v>0</v>
      </c>
      <c r="F5653">
        <v>0</v>
      </c>
      <c r="G5653">
        <v>38</v>
      </c>
      <c r="H5653">
        <v>1</v>
      </c>
      <c r="I5653">
        <v>59</v>
      </c>
      <c r="J5653">
        <v>0</v>
      </c>
      <c r="K5653">
        <f>_xlfn.XLOOKUP(FraudData[[#This Row],[amount]],AmountRules[Amount Min],AmountRules[Risk Points],,-1)</f>
        <v>0</v>
      </c>
      <c r="L5653">
        <f>_xlfn.XLOOKUP(FraudData[[#This Row],[transaction_hour]],TimeRules[Hour Min],TimeRules[Risk Points],,-1)</f>
        <v>0</v>
      </c>
      <c r="M5653">
        <f>_xlfn.XLOOKUP(FraudData[[#This Row],[foreign_transaction]],ForeignRules[Foreign Transaction],ForeignRules[Risk Points],0)</f>
        <v>0</v>
      </c>
      <c r="N5653">
        <f>_xlfn.XLOOKUP(FraudData[[#This Row],[location_mismatch]],Table10[Location Mismatch],Table10[Risk Points],0)</f>
        <v>0</v>
      </c>
      <c r="O5653">
        <f>_xlfn.XLOOKUP(FraudData[[#This Row],[device_trust_score]],DeviceRules[Device Min],DeviceRules[Risk Points],,-1)</f>
        <v>2</v>
      </c>
      <c r="P5653">
        <f>_xlfn.XLOOKUP(FraudData[[#This Row],[velocity_last_24h]],VelocityRules[Velocity Min],VelocityRules[Risk Points],,-1)</f>
        <v>0</v>
      </c>
      <c r="Q5653">
        <f>_xlfn.XLOOKUP(FraudData[[#This Row],[merchant_category]],MerchantRules[Merchant Category],MerchantRules[Risk Points],0)</f>
        <v>0</v>
      </c>
      <c r="R5653">
        <f>SUM(FraudData[[#This Row],[Amount Risk]:[Merchant Risk]])</f>
        <v>2</v>
      </c>
      <c r="S5653" t="str" cm="1">
        <f t="array" ref="S5653">_xlfn.IFS(FraudData[[#This Row],[Fraud Risk Score]]&gt;=8,"High Risk",FraudData[[#This Row],[Fraud Risk Score]]&gt;=6,"Medium Risk",TRUE,"Low Risk")</f>
        <v>Low Risk</v>
      </c>
    </row>
    <row r="5654" spans="1:19">
      <c r="A5654">
        <v>5653</v>
      </c>
      <c r="B5654">
        <v>41.49</v>
      </c>
      <c r="C5654">
        <v>9</v>
      </c>
      <c r="D5654" t="s">
        <v>47</v>
      </c>
      <c r="E5654">
        <v>0</v>
      </c>
      <c r="F5654">
        <v>0</v>
      </c>
      <c r="G5654">
        <v>51</v>
      </c>
      <c r="H5654">
        <v>0</v>
      </c>
      <c r="I5654">
        <v>23</v>
      </c>
      <c r="J5654">
        <v>0</v>
      </c>
      <c r="K5654">
        <f>_xlfn.XLOOKUP(FraudData[[#This Row],[amount]],AmountRules[Amount Min],AmountRules[Risk Points],,-1)</f>
        <v>0</v>
      </c>
      <c r="L5654">
        <f>_xlfn.XLOOKUP(FraudData[[#This Row],[transaction_hour]],TimeRules[Hour Min],TimeRules[Risk Points],,-1)</f>
        <v>0</v>
      </c>
      <c r="M5654">
        <f>_xlfn.XLOOKUP(FraudData[[#This Row],[foreign_transaction]],ForeignRules[Foreign Transaction],ForeignRules[Risk Points],0)</f>
        <v>0</v>
      </c>
      <c r="N5654">
        <f>_xlfn.XLOOKUP(FraudData[[#This Row],[location_mismatch]],Table10[Location Mismatch],Table10[Risk Points],0)</f>
        <v>0</v>
      </c>
      <c r="O5654">
        <f>_xlfn.XLOOKUP(FraudData[[#This Row],[device_trust_score]],DeviceRules[Device Min],DeviceRules[Risk Points],,-1)</f>
        <v>1</v>
      </c>
      <c r="P5654">
        <f>_xlfn.XLOOKUP(FraudData[[#This Row],[velocity_last_24h]],VelocityRules[Velocity Min],VelocityRules[Risk Points],,-1)</f>
        <v>0</v>
      </c>
      <c r="Q5654">
        <f>_xlfn.XLOOKUP(FraudData[[#This Row],[merchant_category]],MerchantRules[Merchant Category],MerchantRules[Risk Points],0)</f>
        <v>0</v>
      </c>
      <c r="R5654">
        <f>SUM(FraudData[[#This Row],[Amount Risk]:[Merchant Risk]])</f>
        <v>1</v>
      </c>
      <c r="S5654" t="str" cm="1">
        <f t="array" ref="S5654">_xlfn.IFS(FraudData[[#This Row],[Fraud Risk Score]]&gt;=8,"High Risk",FraudData[[#This Row],[Fraud Risk Score]]&gt;=6,"Medium Risk",TRUE,"Low Risk")</f>
        <v>Low Risk</v>
      </c>
    </row>
    <row r="5655" spans="1:19">
      <c r="A5655">
        <v>5654</v>
      </c>
      <c r="B5655">
        <v>78.23</v>
      </c>
      <c r="C5655">
        <v>5</v>
      </c>
      <c r="D5655" t="s">
        <v>46</v>
      </c>
      <c r="E5655">
        <v>0</v>
      </c>
      <c r="F5655">
        <v>0</v>
      </c>
      <c r="G5655">
        <v>29</v>
      </c>
      <c r="H5655">
        <v>4</v>
      </c>
      <c r="I5655">
        <v>22</v>
      </c>
      <c r="J5655">
        <v>0</v>
      </c>
      <c r="K5655">
        <f>_xlfn.XLOOKUP(FraudData[[#This Row],[amount]],AmountRules[Amount Min],AmountRules[Risk Points],,-1)</f>
        <v>0</v>
      </c>
      <c r="L5655">
        <f>_xlfn.XLOOKUP(FraudData[[#This Row],[transaction_hour]],TimeRules[Hour Min],TimeRules[Risk Points],,-1)</f>
        <v>0</v>
      </c>
      <c r="M5655">
        <f>_xlfn.XLOOKUP(FraudData[[#This Row],[foreign_transaction]],ForeignRules[Foreign Transaction],ForeignRules[Risk Points],0)</f>
        <v>0</v>
      </c>
      <c r="N5655">
        <f>_xlfn.XLOOKUP(FraudData[[#This Row],[location_mismatch]],Table10[Location Mismatch],Table10[Risk Points],0)</f>
        <v>0</v>
      </c>
      <c r="O5655">
        <f>_xlfn.XLOOKUP(FraudData[[#This Row],[device_trust_score]],DeviceRules[Device Min],DeviceRules[Risk Points],,-1)</f>
        <v>3</v>
      </c>
      <c r="P5655">
        <f>_xlfn.XLOOKUP(FraudData[[#This Row],[velocity_last_24h]],VelocityRules[Velocity Min],VelocityRules[Risk Points],,-1)</f>
        <v>0</v>
      </c>
      <c r="Q5655">
        <f>_xlfn.XLOOKUP(FraudData[[#This Row],[merchant_category]],MerchantRules[Merchant Category],MerchantRules[Risk Points],0)</f>
        <v>0</v>
      </c>
      <c r="R5655">
        <f>SUM(FraudData[[#This Row],[Amount Risk]:[Merchant Risk]])</f>
        <v>3</v>
      </c>
      <c r="S5655" t="str" cm="1">
        <f t="array" ref="S5655">_xlfn.IFS(FraudData[[#This Row],[Fraud Risk Score]]&gt;=8,"High Risk",FraudData[[#This Row],[Fraud Risk Score]]&gt;=6,"Medium Risk",TRUE,"Low Risk")</f>
        <v>Low Risk</v>
      </c>
    </row>
    <row r="5656" spans="1:19">
      <c r="A5656">
        <v>5655</v>
      </c>
      <c r="B5656">
        <v>24.26</v>
      </c>
      <c r="C5656">
        <v>19</v>
      </c>
      <c r="D5656" t="s">
        <v>47</v>
      </c>
      <c r="E5656">
        <v>0</v>
      </c>
      <c r="F5656">
        <v>1</v>
      </c>
      <c r="G5656">
        <v>52</v>
      </c>
      <c r="H5656">
        <v>1</v>
      </c>
      <c r="I5656">
        <v>41</v>
      </c>
      <c r="J5656">
        <v>0</v>
      </c>
      <c r="K5656">
        <f>_xlfn.XLOOKUP(FraudData[[#This Row],[amount]],AmountRules[Amount Min],AmountRules[Risk Points],,-1)</f>
        <v>0</v>
      </c>
      <c r="L5656">
        <f>_xlfn.XLOOKUP(FraudData[[#This Row],[transaction_hour]],TimeRules[Hour Min],TimeRules[Risk Points],,-1)</f>
        <v>0</v>
      </c>
      <c r="M5656">
        <f>_xlfn.XLOOKUP(FraudData[[#This Row],[foreign_transaction]],ForeignRules[Foreign Transaction],ForeignRules[Risk Points],0)</f>
        <v>0</v>
      </c>
      <c r="N5656">
        <f>_xlfn.XLOOKUP(FraudData[[#This Row],[location_mismatch]],Table10[Location Mismatch],Table10[Risk Points],0)</f>
        <v>3</v>
      </c>
      <c r="O5656">
        <f>_xlfn.XLOOKUP(FraudData[[#This Row],[device_trust_score]],DeviceRules[Device Min],DeviceRules[Risk Points],,-1)</f>
        <v>1</v>
      </c>
      <c r="P5656">
        <f>_xlfn.XLOOKUP(FraudData[[#This Row],[velocity_last_24h]],VelocityRules[Velocity Min],VelocityRules[Risk Points],,-1)</f>
        <v>0</v>
      </c>
      <c r="Q5656">
        <f>_xlfn.XLOOKUP(FraudData[[#This Row],[merchant_category]],MerchantRules[Merchant Category],MerchantRules[Risk Points],0)</f>
        <v>0</v>
      </c>
      <c r="R5656">
        <f>SUM(FraudData[[#This Row],[Amount Risk]:[Merchant Risk]])</f>
        <v>4</v>
      </c>
      <c r="S5656" t="str" cm="1">
        <f t="array" ref="S5656">_xlfn.IFS(FraudData[[#This Row],[Fraud Risk Score]]&gt;=8,"High Risk",FraudData[[#This Row],[Fraud Risk Score]]&gt;=6,"Medium Risk",TRUE,"Low Risk")</f>
        <v>Low Risk</v>
      </c>
    </row>
    <row r="5657" spans="1:19">
      <c r="A5657">
        <v>5656</v>
      </c>
      <c r="B5657">
        <v>25.04</v>
      </c>
      <c r="C5657">
        <v>11</v>
      </c>
      <c r="D5657" t="s">
        <v>50</v>
      </c>
      <c r="E5657">
        <v>0</v>
      </c>
      <c r="F5657">
        <v>0</v>
      </c>
      <c r="G5657">
        <v>29</v>
      </c>
      <c r="H5657">
        <v>3</v>
      </c>
      <c r="I5657">
        <v>19</v>
      </c>
      <c r="J5657">
        <v>0</v>
      </c>
      <c r="K5657">
        <f>_xlfn.XLOOKUP(FraudData[[#This Row],[amount]],AmountRules[Amount Min],AmountRules[Risk Points],,-1)</f>
        <v>0</v>
      </c>
      <c r="L5657">
        <f>_xlfn.XLOOKUP(FraudData[[#This Row],[transaction_hour]],TimeRules[Hour Min],TimeRules[Risk Points],,-1)</f>
        <v>0</v>
      </c>
      <c r="M5657">
        <f>_xlfn.XLOOKUP(FraudData[[#This Row],[foreign_transaction]],ForeignRules[Foreign Transaction],ForeignRules[Risk Points],0)</f>
        <v>0</v>
      </c>
      <c r="N5657">
        <f>_xlfn.XLOOKUP(FraudData[[#This Row],[location_mismatch]],Table10[Location Mismatch],Table10[Risk Points],0)</f>
        <v>0</v>
      </c>
      <c r="O5657">
        <f>_xlfn.XLOOKUP(FraudData[[#This Row],[device_trust_score]],DeviceRules[Device Min],DeviceRules[Risk Points],,-1)</f>
        <v>3</v>
      </c>
      <c r="P5657">
        <f>_xlfn.XLOOKUP(FraudData[[#This Row],[velocity_last_24h]],VelocityRules[Velocity Min],VelocityRules[Risk Points],,-1)</f>
        <v>0</v>
      </c>
      <c r="Q5657">
        <f>_xlfn.XLOOKUP(FraudData[[#This Row],[merchant_category]],MerchantRules[Merchant Category],MerchantRules[Risk Points],0)</f>
        <v>0</v>
      </c>
      <c r="R5657">
        <f>SUM(FraudData[[#This Row],[Amount Risk]:[Merchant Risk]])</f>
        <v>3</v>
      </c>
      <c r="S5657" t="str" cm="1">
        <f t="array" ref="S5657">_xlfn.IFS(FraudData[[#This Row],[Fraud Risk Score]]&gt;=8,"High Risk",FraudData[[#This Row],[Fraud Risk Score]]&gt;=6,"Medium Risk",TRUE,"Low Risk")</f>
        <v>Low Risk</v>
      </c>
    </row>
    <row r="5658" spans="1:19">
      <c r="A5658">
        <v>5657</v>
      </c>
      <c r="B5658">
        <v>202.97</v>
      </c>
      <c r="C5658">
        <v>12</v>
      </c>
      <c r="D5658" t="s">
        <v>49</v>
      </c>
      <c r="E5658">
        <v>0</v>
      </c>
      <c r="F5658">
        <v>0</v>
      </c>
      <c r="G5658">
        <v>36</v>
      </c>
      <c r="H5658">
        <v>2</v>
      </c>
      <c r="I5658">
        <v>65</v>
      </c>
      <c r="J5658">
        <v>0</v>
      </c>
      <c r="K5658">
        <f>_xlfn.XLOOKUP(FraudData[[#This Row],[amount]],AmountRules[Amount Min],AmountRules[Risk Points],,-1)</f>
        <v>0</v>
      </c>
      <c r="L5658">
        <f>_xlfn.XLOOKUP(FraudData[[#This Row],[transaction_hour]],TimeRules[Hour Min],TimeRules[Risk Points],,-1)</f>
        <v>0</v>
      </c>
      <c r="M5658">
        <f>_xlfn.XLOOKUP(FraudData[[#This Row],[foreign_transaction]],ForeignRules[Foreign Transaction],ForeignRules[Risk Points],0)</f>
        <v>0</v>
      </c>
      <c r="N5658">
        <f>_xlfn.XLOOKUP(FraudData[[#This Row],[location_mismatch]],Table10[Location Mismatch],Table10[Risk Points],0)</f>
        <v>0</v>
      </c>
      <c r="O5658">
        <f>_xlfn.XLOOKUP(FraudData[[#This Row],[device_trust_score]],DeviceRules[Device Min],DeviceRules[Risk Points],,-1)</f>
        <v>2</v>
      </c>
      <c r="P5658">
        <f>_xlfn.XLOOKUP(FraudData[[#This Row],[velocity_last_24h]],VelocityRules[Velocity Min],VelocityRules[Risk Points],,-1)</f>
        <v>0</v>
      </c>
      <c r="Q5658">
        <f>_xlfn.XLOOKUP(FraudData[[#This Row],[merchant_category]],MerchantRules[Merchant Category],MerchantRules[Risk Points],0)</f>
        <v>1</v>
      </c>
      <c r="R5658">
        <f>SUM(FraudData[[#This Row],[Amount Risk]:[Merchant Risk]])</f>
        <v>3</v>
      </c>
      <c r="S5658" t="str" cm="1">
        <f t="array" ref="S5658">_xlfn.IFS(FraudData[[#This Row],[Fraud Risk Score]]&gt;=8,"High Risk",FraudData[[#This Row],[Fraud Risk Score]]&gt;=6,"Medium Risk",TRUE,"Low Risk")</f>
        <v>Low Risk</v>
      </c>
    </row>
    <row r="5659" spans="1:19">
      <c r="A5659">
        <v>5658</v>
      </c>
      <c r="B5659">
        <v>352.11</v>
      </c>
      <c r="C5659">
        <v>23</v>
      </c>
      <c r="D5659" t="s">
        <v>49</v>
      </c>
      <c r="E5659">
        <v>0</v>
      </c>
      <c r="F5659">
        <v>0</v>
      </c>
      <c r="G5659">
        <v>32</v>
      </c>
      <c r="H5659">
        <v>1</v>
      </c>
      <c r="I5659">
        <v>52</v>
      </c>
      <c r="J5659">
        <v>0</v>
      </c>
      <c r="K5659">
        <f>_xlfn.XLOOKUP(FraudData[[#This Row],[amount]],AmountRules[Amount Min],AmountRules[Risk Points],,-1)</f>
        <v>0</v>
      </c>
      <c r="L5659">
        <f>_xlfn.XLOOKUP(FraudData[[#This Row],[transaction_hour]],TimeRules[Hour Min],TimeRules[Risk Points],,-1)</f>
        <v>1</v>
      </c>
      <c r="M5659">
        <f>_xlfn.XLOOKUP(FraudData[[#This Row],[foreign_transaction]],ForeignRules[Foreign Transaction],ForeignRules[Risk Points],0)</f>
        <v>0</v>
      </c>
      <c r="N5659">
        <f>_xlfn.XLOOKUP(FraudData[[#This Row],[location_mismatch]],Table10[Location Mismatch],Table10[Risk Points],0)</f>
        <v>0</v>
      </c>
      <c r="O5659">
        <f>_xlfn.XLOOKUP(FraudData[[#This Row],[device_trust_score]],DeviceRules[Device Min],DeviceRules[Risk Points],,-1)</f>
        <v>2</v>
      </c>
      <c r="P5659">
        <f>_xlfn.XLOOKUP(FraudData[[#This Row],[velocity_last_24h]],VelocityRules[Velocity Min],VelocityRules[Risk Points],,-1)</f>
        <v>0</v>
      </c>
      <c r="Q5659">
        <f>_xlfn.XLOOKUP(FraudData[[#This Row],[merchant_category]],MerchantRules[Merchant Category],MerchantRules[Risk Points],0)</f>
        <v>1</v>
      </c>
      <c r="R5659">
        <f>SUM(FraudData[[#This Row],[Amount Risk]:[Merchant Risk]])</f>
        <v>4</v>
      </c>
      <c r="S5659" t="str" cm="1">
        <f t="array" ref="S5659">_xlfn.IFS(FraudData[[#This Row],[Fraud Risk Score]]&gt;=8,"High Risk",FraudData[[#This Row],[Fraud Risk Score]]&gt;=6,"Medium Risk",TRUE,"Low Risk")</f>
        <v>Low Risk</v>
      </c>
    </row>
    <row r="5660" spans="1:19">
      <c r="A5660">
        <v>5659</v>
      </c>
      <c r="B5660">
        <v>592.13</v>
      </c>
      <c r="C5660">
        <v>10</v>
      </c>
      <c r="D5660" t="s">
        <v>47</v>
      </c>
      <c r="E5660">
        <v>0</v>
      </c>
      <c r="F5660">
        <v>0</v>
      </c>
      <c r="G5660">
        <v>83</v>
      </c>
      <c r="H5660">
        <v>0</v>
      </c>
      <c r="I5660">
        <v>51</v>
      </c>
      <c r="J5660">
        <v>0</v>
      </c>
      <c r="K5660">
        <f>_xlfn.XLOOKUP(FraudData[[#This Row],[amount]],AmountRules[Amount Min],AmountRules[Risk Points],,-1)</f>
        <v>1</v>
      </c>
      <c r="L5660">
        <f>_xlfn.XLOOKUP(FraudData[[#This Row],[transaction_hour]],TimeRules[Hour Min],TimeRules[Risk Points],,-1)</f>
        <v>0</v>
      </c>
      <c r="M5660">
        <f>_xlfn.XLOOKUP(FraudData[[#This Row],[foreign_transaction]],ForeignRules[Foreign Transaction],ForeignRules[Risk Points],0)</f>
        <v>0</v>
      </c>
      <c r="N5660">
        <f>_xlfn.XLOOKUP(FraudData[[#This Row],[location_mismatch]],Table10[Location Mismatch],Table10[Risk Points],0)</f>
        <v>0</v>
      </c>
      <c r="O5660">
        <f>_xlfn.XLOOKUP(FraudData[[#This Row],[device_trust_score]],DeviceRules[Device Min],DeviceRules[Risk Points],,-1)</f>
        <v>0</v>
      </c>
      <c r="P5660">
        <f>_xlfn.XLOOKUP(FraudData[[#This Row],[velocity_last_24h]],VelocityRules[Velocity Min],VelocityRules[Risk Points],,-1)</f>
        <v>0</v>
      </c>
      <c r="Q5660">
        <f>_xlfn.XLOOKUP(FraudData[[#This Row],[merchant_category]],MerchantRules[Merchant Category],MerchantRules[Risk Points],0)</f>
        <v>0</v>
      </c>
      <c r="R5660">
        <f>SUM(FraudData[[#This Row],[Amount Risk]:[Merchant Risk]])</f>
        <v>1</v>
      </c>
      <c r="S5660" t="str" cm="1">
        <f t="array" ref="S5660">_xlfn.IFS(FraudData[[#This Row],[Fraud Risk Score]]&gt;=8,"High Risk",FraudData[[#This Row],[Fraud Risk Score]]&gt;=6,"Medium Risk",TRUE,"Low Risk")</f>
        <v>Low Risk</v>
      </c>
    </row>
    <row r="5661" spans="1:19">
      <c r="A5661">
        <v>5660</v>
      </c>
      <c r="B5661">
        <v>178.16</v>
      </c>
      <c r="C5661">
        <v>17</v>
      </c>
      <c r="D5661" t="s">
        <v>50</v>
      </c>
      <c r="E5661">
        <v>0</v>
      </c>
      <c r="F5661">
        <v>0</v>
      </c>
      <c r="G5661">
        <v>89</v>
      </c>
      <c r="H5661">
        <v>2</v>
      </c>
      <c r="I5661">
        <v>59</v>
      </c>
      <c r="J5661">
        <v>0</v>
      </c>
      <c r="K5661">
        <f>_xlfn.XLOOKUP(FraudData[[#This Row],[amount]],AmountRules[Amount Min],AmountRules[Risk Points],,-1)</f>
        <v>0</v>
      </c>
      <c r="L5661">
        <f>_xlfn.XLOOKUP(FraudData[[#This Row],[transaction_hour]],TimeRules[Hour Min],TimeRules[Risk Points],,-1)</f>
        <v>0</v>
      </c>
      <c r="M5661">
        <f>_xlfn.XLOOKUP(FraudData[[#This Row],[foreign_transaction]],ForeignRules[Foreign Transaction],ForeignRules[Risk Points],0)</f>
        <v>0</v>
      </c>
      <c r="N5661">
        <f>_xlfn.XLOOKUP(FraudData[[#This Row],[location_mismatch]],Table10[Location Mismatch],Table10[Risk Points],0)</f>
        <v>0</v>
      </c>
      <c r="O5661">
        <f>_xlfn.XLOOKUP(FraudData[[#This Row],[device_trust_score]],DeviceRules[Device Min],DeviceRules[Risk Points],,-1)</f>
        <v>0</v>
      </c>
      <c r="P5661">
        <f>_xlfn.XLOOKUP(FraudData[[#This Row],[velocity_last_24h]],VelocityRules[Velocity Min],VelocityRules[Risk Points],,-1)</f>
        <v>0</v>
      </c>
      <c r="Q5661">
        <f>_xlfn.XLOOKUP(FraudData[[#This Row],[merchant_category]],MerchantRules[Merchant Category],MerchantRules[Risk Points],0)</f>
        <v>0</v>
      </c>
      <c r="R5661">
        <f>SUM(FraudData[[#This Row],[Amount Risk]:[Merchant Risk]])</f>
        <v>0</v>
      </c>
      <c r="S5661" t="str" cm="1">
        <f t="array" ref="S5661">_xlfn.IFS(FraudData[[#This Row],[Fraud Risk Score]]&gt;=8,"High Risk",FraudData[[#This Row],[Fraud Risk Score]]&gt;=6,"Medium Risk",TRUE,"Low Risk")</f>
        <v>Low Risk</v>
      </c>
    </row>
    <row r="5662" spans="1:19">
      <c r="A5662">
        <v>5661</v>
      </c>
      <c r="B5662">
        <v>36.619999999999997</v>
      </c>
      <c r="C5662">
        <v>1</v>
      </c>
      <c r="D5662" t="s">
        <v>48</v>
      </c>
      <c r="E5662">
        <v>0</v>
      </c>
      <c r="F5662">
        <v>0</v>
      </c>
      <c r="G5662">
        <v>84</v>
      </c>
      <c r="H5662">
        <v>4</v>
      </c>
      <c r="I5662">
        <v>19</v>
      </c>
      <c r="J5662">
        <v>0</v>
      </c>
      <c r="K5662">
        <f>_xlfn.XLOOKUP(FraudData[[#This Row],[amount]],AmountRules[Amount Min],AmountRules[Risk Points],,-1)</f>
        <v>0</v>
      </c>
      <c r="L5662">
        <f>_xlfn.XLOOKUP(FraudData[[#This Row],[transaction_hour]],TimeRules[Hour Min],TimeRules[Risk Points],,-1)</f>
        <v>3</v>
      </c>
      <c r="M5662">
        <f>_xlfn.XLOOKUP(FraudData[[#This Row],[foreign_transaction]],ForeignRules[Foreign Transaction],ForeignRules[Risk Points],0)</f>
        <v>0</v>
      </c>
      <c r="N5662">
        <f>_xlfn.XLOOKUP(FraudData[[#This Row],[location_mismatch]],Table10[Location Mismatch],Table10[Risk Points],0)</f>
        <v>0</v>
      </c>
      <c r="O5662">
        <f>_xlfn.XLOOKUP(FraudData[[#This Row],[device_trust_score]],DeviceRules[Device Min],DeviceRules[Risk Points],,-1)</f>
        <v>0</v>
      </c>
      <c r="P5662">
        <f>_xlfn.XLOOKUP(FraudData[[#This Row],[velocity_last_24h]],VelocityRules[Velocity Min],VelocityRules[Risk Points],,-1)</f>
        <v>0</v>
      </c>
      <c r="Q5662">
        <f>_xlfn.XLOOKUP(FraudData[[#This Row],[merchant_category]],MerchantRules[Merchant Category],MerchantRules[Risk Points],0)</f>
        <v>0</v>
      </c>
      <c r="R5662">
        <f>SUM(FraudData[[#This Row],[Amount Risk]:[Merchant Risk]])</f>
        <v>3</v>
      </c>
      <c r="S5662" t="str" cm="1">
        <f t="array" ref="S5662">_xlfn.IFS(FraudData[[#This Row],[Fraud Risk Score]]&gt;=8,"High Risk",FraudData[[#This Row],[Fraud Risk Score]]&gt;=6,"Medium Risk",TRUE,"Low Risk")</f>
        <v>Low Risk</v>
      </c>
    </row>
    <row r="5663" spans="1:19">
      <c r="A5663">
        <v>5662</v>
      </c>
      <c r="B5663">
        <v>20.100000000000001</v>
      </c>
      <c r="C5663">
        <v>15</v>
      </c>
      <c r="D5663" t="s">
        <v>49</v>
      </c>
      <c r="E5663">
        <v>0</v>
      </c>
      <c r="F5663">
        <v>0</v>
      </c>
      <c r="G5663">
        <v>79</v>
      </c>
      <c r="H5663">
        <v>0</v>
      </c>
      <c r="I5663">
        <v>69</v>
      </c>
      <c r="J5663">
        <v>0</v>
      </c>
      <c r="K5663">
        <f>_xlfn.XLOOKUP(FraudData[[#This Row],[amount]],AmountRules[Amount Min],AmountRules[Risk Points],,-1)</f>
        <v>0</v>
      </c>
      <c r="L5663">
        <f>_xlfn.XLOOKUP(FraudData[[#This Row],[transaction_hour]],TimeRules[Hour Min],TimeRules[Risk Points],,-1)</f>
        <v>0</v>
      </c>
      <c r="M5663">
        <f>_xlfn.XLOOKUP(FraudData[[#This Row],[foreign_transaction]],ForeignRules[Foreign Transaction],ForeignRules[Risk Points],0)</f>
        <v>0</v>
      </c>
      <c r="N5663">
        <f>_xlfn.XLOOKUP(FraudData[[#This Row],[location_mismatch]],Table10[Location Mismatch],Table10[Risk Points],0)</f>
        <v>0</v>
      </c>
      <c r="O5663">
        <f>_xlfn.XLOOKUP(FraudData[[#This Row],[device_trust_score]],DeviceRules[Device Min],DeviceRules[Risk Points],,-1)</f>
        <v>0</v>
      </c>
      <c r="P5663">
        <f>_xlfn.XLOOKUP(FraudData[[#This Row],[velocity_last_24h]],VelocityRules[Velocity Min],VelocityRules[Risk Points],,-1)</f>
        <v>0</v>
      </c>
      <c r="Q5663">
        <f>_xlfn.XLOOKUP(FraudData[[#This Row],[merchant_category]],MerchantRules[Merchant Category],MerchantRules[Risk Points],0)</f>
        <v>1</v>
      </c>
      <c r="R5663">
        <f>SUM(FraudData[[#This Row],[Amount Risk]:[Merchant Risk]])</f>
        <v>1</v>
      </c>
      <c r="S5663" t="str" cm="1">
        <f t="array" ref="S5663">_xlfn.IFS(FraudData[[#This Row],[Fraud Risk Score]]&gt;=8,"High Risk",FraudData[[#This Row],[Fraud Risk Score]]&gt;=6,"Medium Risk",TRUE,"Low Risk")</f>
        <v>Low Risk</v>
      </c>
    </row>
    <row r="5664" spans="1:19">
      <c r="A5664">
        <v>5663</v>
      </c>
      <c r="B5664">
        <v>301.64999999999998</v>
      </c>
      <c r="C5664">
        <v>1</v>
      </c>
      <c r="D5664" t="s">
        <v>46</v>
      </c>
      <c r="E5664">
        <v>0</v>
      </c>
      <c r="F5664">
        <v>0</v>
      </c>
      <c r="G5664">
        <v>67</v>
      </c>
      <c r="H5664">
        <v>1</v>
      </c>
      <c r="I5664">
        <v>29</v>
      </c>
      <c r="J5664">
        <v>0</v>
      </c>
      <c r="K5664">
        <f>_xlfn.XLOOKUP(FraudData[[#This Row],[amount]],AmountRules[Amount Min],AmountRules[Risk Points],,-1)</f>
        <v>0</v>
      </c>
      <c r="L5664">
        <f>_xlfn.XLOOKUP(FraudData[[#This Row],[transaction_hour]],TimeRules[Hour Min],TimeRules[Risk Points],,-1)</f>
        <v>3</v>
      </c>
      <c r="M5664">
        <f>_xlfn.XLOOKUP(FraudData[[#This Row],[foreign_transaction]],ForeignRules[Foreign Transaction],ForeignRules[Risk Points],0)</f>
        <v>0</v>
      </c>
      <c r="N5664">
        <f>_xlfn.XLOOKUP(FraudData[[#This Row],[location_mismatch]],Table10[Location Mismatch],Table10[Risk Points],0)</f>
        <v>0</v>
      </c>
      <c r="O5664">
        <f>_xlfn.XLOOKUP(FraudData[[#This Row],[device_trust_score]],DeviceRules[Device Min],DeviceRules[Risk Points],,-1)</f>
        <v>1</v>
      </c>
      <c r="P5664">
        <f>_xlfn.XLOOKUP(FraudData[[#This Row],[velocity_last_24h]],VelocityRules[Velocity Min],VelocityRules[Risk Points],,-1)</f>
        <v>0</v>
      </c>
      <c r="Q5664">
        <f>_xlfn.XLOOKUP(FraudData[[#This Row],[merchant_category]],MerchantRules[Merchant Category],MerchantRules[Risk Points],0)</f>
        <v>0</v>
      </c>
      <c r="R5664">
        <f>SUM(FraudData[[#This Row],[Amount Risk]:[Merchant Risk]])</f>
        <v>4</v>
      </c>
      <c r="S5664" t="str" cm="1">
        <f t="array" ref="S5664">_xlfn.IFS(FraudData[[#This Row],[Fraud Risk Score]]&gt;=8,"High Risk",FraudData[[#This Row],[Fraud Risk Score]]&gt;=6,"Medium Risk",TRUE,"Low Risk")</f>
        <v>Low Risk</v>
      </c>
    </row>
    <row r="5665" spans="1:19">
      <c r="A5665">
        <v>5664</v>
      </c>
      <c r="B5665">
        <v>155.62</v>
      </c>
      <c r="C5665">
        <v>18</v>
      </c>
      <c r="D5665" t="s">
        <v>50</v>
      </c>
      <c r="E5665">
        <v>0</v>
      </c>
      <c r="F5665">
        <v>0</v>
      </c>
      <c r="G5665">
        <v>65</v>
      </c>
      <c r="H5665">
        <v>3</v>
      </c>
      <c r="I5665">
        <v>19</v>
      </c>
      <c r="J5665">
        <v>0</v>
      </c>
      <c r="K5665">
        <f>_xlfn.XLOOKUP(FraudData[[#This Row],[amount]],AmountRules[Amount Min],AmountRules[Risk Points],,-1)</f>
        <v>0</v>
      </c>
      <c r="L5665">
        <f>_xlfn.XLOOKUP(FraudData[[#This Row],[transaction_hour]],TimeRules[Hour Min],TimeRules[Risk Points],,-1)</f>
        <v>0</v>
      </c>
      <c r="M5665">
        <f>_xlfn.XLOOKUP(FraudData[[#This Row],[foreign_transaction]],ForeignRules[Foreign Transaction],ForeignRules[Risk Points],0)</f>
        <v>0</v>
      </c>
      <c r="N5665">
        <f>_xlfn.XLOOKUP(FraudData[[#This Row],[location_mismatch]],Table10[Location Mismatch],Table10[Risk Points],0)</f>
        <v>0</v>
      </c>
      <c r="O5665">
        <f>_xlfn.XLOOKUP(FraudData[[#This Row],[device_trust_score]],DeviceRules[Device Min],DeviceRules[Risk Points],,-1)</f>
        <v>1</v>
      </c>
      <c r="P5665">
        <f>_xlfn.XLOOKUP(FraudData[[#This Row],[velocity_last_24h]],VelocityRules[Velocity Min],VelocityRules[Risk Points],,-1)</f>
        <v>0</v>
      </c>
      <c r="Q5665">
        <f>_xlfn.XLOOKUP(FraudData[[#This Row],[merchant_category]],MerchantRules[Merchant Category],MerchantRules[Risk Points],0)</f>
        <v>0</v>
      </c>
      <c r="R5665">
        <f>SUM(FraudData[[#This Row],[Amount Risk]:[Merchant Risk]])</f>
        <v>1</v>
      </c>
      <c r="S5665" t="str" cm="1">
        <f t="array" ref="S5665">_xlfn.IFS(FraudData[[#This Row],[Fraud Risk Score]]&gt;=8,"High Risk",FraudData[[#This Row],[Fraud Risk Score]]&gt;=6,"Medium Risk",TRUE,"Low Risk")</f>
        <v>Low Risk</v>
      </c>
    </row>
    <row r="5666" spans="1:19">
      <c r="A5666">
        <v>5665</v>
      </c>
      <c r="B5666">
        <v>173.35</v>
      </c>
      <c r="C5666">
        <v>5</v>
      </c>
      <c r="D5666" t="s">
        <v>50</v>
      </c>
      <c r="E5666">
        <v>0</v>
      </c>
      <c r="F5666">
        <v>0</v>
      </c>
      <c r="G5666">
        <v>34</v>
      </c>
      <c r="H5666">
        <v>1</v>
      </c>
      <c r="I5666">
        <v>64</v>
      </c>
      <c r="J5666">
        <v>0</v>
      </c>
      <c r="K5666">
        <f>_xlfn.XLOOKUP(FraudData[[#This Row],[amount]],AmountRules[Amount Min],AmountRules[Risk Points],,-1)</f>
        <v>0</v>
      </c>
      <c r="L5666">
        <f>_xlfn.XLOOKUP(FraudData[[#This Row],[transaction_hour]],TimeRules[Hour Min],TimeRules[Risk Points],,-1)</f>
        <v>0</v>
      </c>
      <c r="M5666">
        <f>_xlfn.XLOOKUP(FraudData[[#This Row],[foreign_transaction]],ForeignRules[Foreign Transaction],ForeignRules[Risk Points],0)</f>
        <v>0</v>
      </c>
      <c r="N5666">
        <f>_xlfn.XLOOKUP(FraudData[[#This Row],[location_mismatch]],Table10[Location Mismatch],Table10[Risk Points],0)</f>
        <v>0</v>
      </c>
      <c r="O5666">
        <f>_xlfn.XLOOKUP(FraudData[[#This Row],[device_trust_score]],DeviceRules[Device Min],DeviceRules[Risk Points],,-1)</f>
        <v>2</v>
      </c>
      <c r="P5666">
        <f>_xlfn.XLOOKUP(FraudData[[#This Row],[velocity_last_24h]],VelocityRules[Velocity Min],VelocityRules[Risk Points],,-1)</f>
        <v>0</v>
      </c>
      <c r="Q5666">
        <f>_xlfn.XLOOKUP(FraudData[[#This Row],[merchant_category]],MerchantRules[Merchant Category],MerchantRules[Risk Points],0)</f>
        <v>0</v>
      </c>
      <c r="R5666">
        <f>SUM(FraudData[[#This Row],[Amount Risk]:[Merchant Risk]])</f>
        <v>2</v>
      </c>
      <c r="S5666" t="str" cm="1">
        <f t="array" ref="S5666">_xlfn.IFS(FraudData[[#This Row],[Fraud Risk Score]]&gt;=8,"High Risk",FraudData[[#This Row],[Fraud Risk Score]]&gt;=6,"Medium Risk",TRUE,"Low Risk")</f>
        <v>Low Risk</v>
      </c>
    </row>
    <row r="5667" spans="1:19">
      <c r="A5667">
        <v>5666</v>
      </c>
      <c r="B5667">
        <v>273.74</v>
      </c>
      <c r="C5667">
        <v>0</v>
      </c>
      <c r="D5667" t="s">
        <v>49</v>
      </c>
      <c r="E5667">
        <v>0</v>
      </c>
      <c r="F5667">
        <v>0</v>
      </c>
      <c r="G5667">
        <v>99</v>
      </c>
      <c r="H5667">
        <v>2</v>
      </c>
      <c r="I5667">
        <v>67</v>
      </c>
      <c r="J5667">
        <v>0</v>
      </c>
      <c r="K5667">
        <f>_xlfn.XLOOKUP(FraudData[[#This Row],[amount]],AmountRules[Amount Min],AmountRules[Risk Points],,-1)</f>
        <v>0</v>
      </c>
      <c r="L5667">
        <f>_xlfn.XLOOKUP(FraudData[[#This Row],[transaction_hour]],TimeRules[Hour Min],TimeRules[Risk Points],,-1)</f>
        <v>3</v>
      </c>
      <c r="M5667">
        <f>_xlfn.XLOOKUP(FraudData[[#This Row],[foreign_transaction]],ForeignRules[Foreign Transaction],ForeignRules[Risk Points],0)</f>
        <v>0</v>
      </c>
      <c r="N5667">
        <f>_xlfn.XLOOKUP(FraudData[[#This Row],[location_mismatch]],Table10[Location Mismatch],Table10[Risk Points],0)</f>
        <v>0</v>
      </c>
      <c r="O5667">
        <f>_xlfn.XLOOKUP(FraudData[[#This Row],[device_trust_score]],DeviceRules[Device Min],DeviceRules[Risk Points],,-1)</f>
        <v>0</v>
      </c>
      <c r="P5667">
        <f>_xlfn.XLOOKUP(FraudData[[#This Row],[velocity_last_24h]],VelocityRules[Velocity Min],VelocityRules[Risk Points],,-1)</f>
        <v>0</v>
      </c>
      <c r="Q5667">
        <f>_xlfn.XLOOKUP(FraudData[[#This Row],[merchant_category]],MerchantRules[Merchant Category],MerchantRules[Risk Points],0)</f>
        <v>1</v>
      </c>
      <c r="R5667">
        <f>SUM(FraudData[[#This Row],[Amount Risk]:[Merchant Risk]])</f>
        <v>4</v>
      </c>
      <c r="S5667" t="str" cm="1">
        <f t="array" ref="S5667">_xlfn.IFS(FraudData[[#This Row],[Fraud Risk Score]]&gt;=8,"High Risk",FraudData[[#This Row],[Fraud Risk Score]]&gt;=6,"Medium Risk",TRUE,"Low Risk")</f>
        <v>Low Risk</v>
      </c>
    </row>
    <row r="5668" spans="1:19">
      <c r="A5668">
        <v>5667</v>
      </c>
      <c r="B5668">
        <v>218.69</v>
      </c>
      <c r="C5668">
        <v>10</v>
      </c>
      <c r="D5668" t="s">
        <v>48</v>
      </c>
      <c r="E5668">
        <v>0</v>
      </c>
      <c r="F5668">
        <v>0</v>
      </c>
      <c r="G5668">
        <v>31</v>
      </c>
      <c r="H5668">
        <v>1</v>
      </c>
      <c r="I5668">
        <v>52</v>
      </c>
      <c r="J5668">
        <v>0</v>
      </c>
      <c r="K5668">
        <f>_xlfn.XLOOKUP(FraudData[[#This Row],[amount]],AmountRules[Amount Min],AmountRules[Risk Points],,-1)</f>
        <v>0</v>
      </c>
      <c r="L5668">
        <f>_xlfn.XLOOKUP(FraudData[[#This Row],[transaction_hour]],TimeRules[Hour Min],TimeRules[Risk Points],,-1)</f>
        <v>0</v>
      </c>
      <c r="M5668">
        <f>_xlfn.XLOOKUP(FraudData[[#This Row],[foreign_transaction]],ForeignRules[Foreign Transaction],ForeignRules[Risk Points],0)</f>
        <v>0</v>
      </c>
      <c r="N5668">
        <f>_xlfn.XLOOKUP(FraudData[[#This Row],[location_mismatch]],Table10[Location Mismatch],Table10[Risk Points],0)</f>
        <v>0</v>
      </c>
      <c r="O5668">
        <f>_xlfn.XLOOKUP(FraudData[[#This Row],[device_trust_score]],DeviceRules[Device Min],DeviceRules[Risk Points],,-1)</f>
        <v>2</v>
      </c>
      <c r="P5668">
        <f>_xlfn.XLOOKUP(FraudData[[#This Row],[velocity_last_24h]],VelocityRules[Velocity Min],VelocityRules[Risk Points],,-1)</f>
        <v>0</v>
      </c>
      <c r="Q5668">
        <f>_xlfn.XLOOKUP(FraudData[[#This Row],[merchant_category]],MerchantRules[Merchant Category],MerchantRules[Risk Points],0)</f>
        <v>0</v>
      </c>
      <c r="R5668">
        <f>SUM(FraudData[[#This Row],[Amount Risk]:[Merchant Risk]])</f>
        <v>2</v>
      </c>
      <c r="S5668" t="str" cm="1">
        <f t="array" ref="S5668">_xlfn.IFS(FraudData[[#This Row],[Fraud Risk Score]]&gt;=8,"High Risk",FraudData[[#This Row],[Fraud Risk Score]]&gt;=6,"Medium Risk",TRUE,"Low Risk")</f>
        <v>Low Risk</v>
      </c>
    </row>
    <row r="5669" spans="1:19">
      <c r="A5669">
        <v>5668</v>
      </c>
      <c r="B5669">
        <v>323.74</v>
      </c>
      <c r="C5669">
        <v>17</v>
      </c>
      <c r="D5669" t="s">
        <v>46</v>
      </c>
      <c r="E5669">
        <v>1</v>
      </c>
      <c r="F5669">
        <v>0</v>
      </c>
      <c r="G5669">
        <v>45</v>
      </c>
      <c r="H5669">
        <v>1</v>
      </c>
      <c r="I5669">
        <v>46</v>
      </c>
      <c r="J5669">
        <v>0</v>
      </c>
      <c r="K5669">
        <f>_xlfn.XLOOKUP(FraudData[[#This Row],[amount]],AmountRules[Amount Min],AmountRules[Risk Points],,-1)</f>
        <v>0</v>
      </c>
      <c r="L5669">
        <f>_xlfn.XLOOKUP(FraudData[[#This Row],[transaction_hour]],TimeRules[Hour Min],TimeRules[Risk Points],,-1)</f>
        <v>0</v>
      </c>
      <c r="M5669">
        <f>_xlfn.XLOOKUP(FraudData[[#This Row],[foreign_transaction]],ForeignRules[Foreign Transaction],ForeignRules[Risk Points],0)</f>
        <v>3</v>
      </c>
      <c r="N5669">
        <f>_xlfn.XLOOKUP(FraudData[[#This Row],[location_mismatch]],Table10[Location Mismatch],Table10[Risk Points],0)</f>
        <v>0</v>
      </c>
      <c r="O5669">
        <f>_xlfn.XLOOKUP(FraudData[[#This Row],[device_trust_score]],DeviceRules[Device Min],DeviceRules[Risk Points],,-1)</f>
        <v>2</v>
      </c>
      <c r="P5669">
        <f>_xlfn.XLOOKUP(FraudData[[#This Row],[velocity_last_24h]],VelocityRules[Velocity Min],VelocityRules[Risk Points],,-1)</f>
        <v>0</v>
      </c>
      <c r="Q5669">
        <f>_xlfn.XLOOKUP(FraudData[[#This Row],[merchant_category]],MerchantRules[Merchant Category],MerchantRules[Risk Points],0)</f>
        <v>0</v>
      </c>
      <c r="R5669">
        <f>SUM(FraudData[[#This Row],[Amount Risk]:[Merchant Risk]])</f>
        <v>5</v>
      </c>
      <c r="S5669" t="str" cm="1">
        <f t="array" ref="S5669">_xlfn.IFS(FraudData[[#This Row],[Fraud Risk Score]]&gt;=8,"High Risk",FraudData[[#This Row],[Fraud Risk Score]]&gt;=6,"Medium Risk",TRUE,"Low Risk")</f>
        <v>Low Risk</v>
      </c>
    </row>
    <row r="5670" spans="1:19">
      <c r="A5670">
        <v>5669</v>
      </c>
      <c r="B5670">
        <v>10.41</v>
      </c>
      <c r="C5670">
        <v>9</v>
      </c>
      <c r="D5670" t="s">
        <v>48</v>
      </c>
      <c r="E5670">
        <v>0</v>
      </c>
      <c r="F5670">
        <v>0</v>
      </c>
      <c r="G5670">
        <v>99</v>
      </c>
      <c r="H5670">
        <v>0</v>
      </c>
      <c r="I5670">
        <v>50</v>
      </c>
      <c r="J5670">
        <v>0</v>
      </c>
      <c r="K5670">
        <f>_xlfn.XLOOKUP(FraudData[[#This Row],[amount]],AmountRules[Amount Min],AmountRules[Risk Points],,-1)</f>
        <v>0</v>
      </c>
      <c r="L5670">
        <f>_xlfn.XLOOKUP(FraudData[[#This Row],[transaction_hour]],TimeRules[Hour Min],TimeRules[Risk Points],,-1)</f>
        <v>0</v>
      </c>
      <c r="M5670">
        <f>_xlfn.XLOOKUP(FraudData[[#This Row],[foreign_transaction]],ForeignRules[Foreign Transaction],ForeignRules[Risk Points],0)</f>
        <v>0</v>
      </c>
      <c r="N5670">
        <f>_xlfn.XLOOKUP(FraudData[[#This Row],[location_mismatch]],Table10[Location Mismatch],Table10[Risk Points],0)</f>
        <v>0</v>
      </c>
      <c r="O5670">
        <f>_xlfn.XLOOKUP(FraudData[[#This Row],[device_trust_score]],DeviceRules[Device Min],DeviceRules[Risk Points],,-1)</f>
        <v>0</v>
      </c>
      <c r="P5670">
        <f>_xlfn.XLOOKUP(FraudData[[#This Row],[velocity_last_24h]],VelocityRules[Velocity Min],VelocityRules[Risk Points],,-1)</f>
        <v>0</v>
      </c>
      <c r="Q5670">
        <f>_xlfn.XLOOKUP(FraudData[[#This Row],[merchant_category]],MerchantRules[Merchant Category],MerchantRules[Risk Points],0)</f>
        <v>0</v>
      </c>
      <c r="R5670">
        <f>SUM(FraudData[[#This Row],[Amount Risk]:[Merchant Risk]])</f>
        <v>0</v>
      </c>
      <c r="S5670" t="str" cm="1">
        <f t="array" ref="S5670">_xlfn.IFS(FraudData[[#This Row],[Fraud Risk Score]]&gt;=8,"High Risk",FraudData[[#This Row],[Fraud Risk Score]]&gt;=6,"Medium Risk",TRUE,"Low Risk")</f>
        <v>Low Risk</v>
      </c>
    </row>
    <row r="5671" spans="1:19">
      <c r="A5671">
        <v>5670</v>
      </c>
      <c r="B5671">
        <v>247.76</v>
      </c>
      <c r="C5671">
        <v>17</v>
      </c>
      <c r="D5671" t="s">
        <v>46</v>
      </c>
      <c r="E5671">
        <v>0</v>
      </c>
      <c r="F5671">
        <v>1</v>
      </c>
      <c r="G5671">
        <v>68</v>
      </c>
      <c r="H5671">
        <v>4</v>
      </c>
      <c r="I5671">
        <v>22</v>
      </c>
      <c r="J5671">
        <v>0</v>
      </c>
      <c r="K5671">
        <f>_xlfn.XLOOKUP(FraudData[[#This Row],[amount]],AmountRules[Amount Min],AmountRules[Risk Points],,-1)</f>
        <v>0</v>
      </c>
      <c r="L5671">
        <f>_xlfn.XLOOKUP(FraudData[[#This Row],[transaction_hour]],TimeRules[Hour Min],TimeRules[Risk Points],,-1)</f>
        <v>0</v>
      </c>
      <c r="M5671">
        <f>_xlfn.XLOOKUP(FraudData[[#This Row],[foreign_transaction]],ForeignRules[Foreign Transaction],ForeignRules[Risk Points],0)</f>
        <v>0</v>
      </c>
      <c r="N5671">
        <f>_xlfn.XLOOKUP(FraudData[[#This Row],[location_mismatch]],Table10[Location Mismatch],Table10[Risk Points],0)</f>
        <v>3</v>
      </c>
      <c r="O5671">
        <f>_xlfn.XLOOKUP(FraudData[[#This Row],[device_trust_score]],DeviceRules[Device Min],DeviceRules[Risk Points],,-1)</f>
        <v>1</v>
      </c>
      <c r="P5671">
        <f>_xlfn.XLOOKUP(FraudData[[#This Row],[velocity_last_24h]],VelocityRules[Velocity Min],VelocityRules[Risk Points],,-1)</f>
        <v>0</v>
      </c>
      <c r="Q5671">
        <f>_xlfn.XLOOKUP(FraudData[[#This Row],[merchant_category]],MerchantRules[Merchant Category],MerchantRules[Risk Points],0)</f>
        <v>0</v>
      </c>
      <c r="R5671">
        <f>SUM(FraudData[[#This Row],[Amount Risk]:[Merchant Risk]])</f>
        <v>4</v>
      </c>
      <c r="S5671" t="str" cm="1">
        <f t="array" ref="S5671">_xlfn.IFS(FraudData[[#This Row],[Fraud Risk Score]]&gt;=8,"High Risk",FraudData[[#This Row],[Fraud Risk Score]]&gt;=6,"Medium Risk",TRUE,"Low Risk")</f>
        <v>Low Risk</v>
      </c>
    </row>
    <row r="5672" spans="1:19">
      <c r="A5672">
        <v>5671</v>
      </c>
      <c r="B5672">
        <v>342.51</v>
      </c>
      <c r="C5672">
        <v>0</v>
      </c>
      <c r="D5672" t="s">
        <v>49</v>
      </c>
      <c r="E5672">
        <v>0</v>
      </c>
      <c r="F5672">
        <v>0</v>
      </c>
      <c r="G5672">
        <v>61</v>
      </c>
      <c r="H5672">
        <v>3</v>
      </c>
      <c r="I5672">
        <v>60</v>
      </c>
      <c r="J5672">
        <v>0</v>
      </c>
      <c r="K5672">
        <f>_xlfn.XLOOKUP(FraudData[[#This Row],[amount]],AmountRules[Amount Min],AmountRules[Risk Points],,-1)</f>
        <v>0</v>
      </c>
      <c r="L5672">
        <f>_xlfn.XLOOKUP(FraudData[[#This Row],[transaction_hour]],TimeRules[Hour Min],TimeRules[Risk Points],,-1)</f>
        <v>3</v>
      </c>
      <c r="M5672">
        <f>_xlfn.XLOOKUP(FraudData[[#This Row],[foreign_transaction]],ForeignRules[Foreign Transaction],ForeignRules[Risk Points],0)</f>
        <v>0</v>
      </c>
      <c r="N5672">
        <f>_xlfn.XLOOKUP(FraudData[[#This Row],[location_mismatch]],Table10[Location Mismatch],Table10[Risk Points],0)</f>
        <v>0</v>
      </c>
      <c r="O5672">
        <f>_xlfn.XLOOKUP(FraudData[[#This Row],[device_trust_score]],DeviceRules[Device Min],DeviceRules[Risk Points],,-1)</f>
        <v>1</v>
      </c>
      <c r="P5672">
        <f>_xlfn.XLOOKUP(FraudData[[#This Row],[velocity_last_24h]],VelocityRules[Velocity Min],VelocityRules[Risk Points],,-1)</f>
        <v>0</v>
      </c>
      <c r="Q5672">
        <f>_xlfn.XLOOKUP(FraudData[[#This Row],[merchant_category]],MerchantRules[Merchant Category],MerchantRules[Risk Points],0)</f>
        <v>1</v>
      </c>
      <c r="R5672">
        <f>SUM(FraudData[[#This Row],[Amount Risk]:[Merchant Risk]])</f>
        <v>5</v>
      </c>
      <c r="S5672" t="str" cm="1">
        <f t="array" ref="S5672">_xlfn.IFS(FraudData[[#This Row],[Fraud Risk Score]]&gt;=8,"High Risk",FraudData[[#This Row],[Fraud Risk Score]]&gt;=6,"Medium Risk",TRUE,"Low Risk")</f>
        <v>Low Risk</v>
      </c>
    </row>
    <row r="5673" spans="1:19">
      <c r="A5673">
        <v>5672</v>
      </c>
      <c r="B5673">
        <v>60.67</v>
      </c>
      <c r="C5673">
        <v>18</v>
      </c>
      <c r="D5673" t="s">
        <v>50</v>
      </c>
      <c r="E5673">
        <v>0</v>
      </c>
      <c r="F5673">
        <v>0</v>
      </c>
      <c r="G5673">
        <v>68</v>
      </c>
      <c r="H5673">
        <v>4</v>
      </c>
      <c r="I5673">
        <v>69</v>
      </c>
      <c r="J5673">
        <v>0</v>
      </c>
      <c r="K5673">
        <f>_xlfn.XLOOKUP(FraudData[[#This Row],[amount]],AmountRules[Amount Min],AmountRules[Risk Points],,-1)</f>
        <v>0</v>
      </c>
      <c r="L5673">
        <f>_xlfn.XLOOKUP(FraudData[[#This Row],[transaction_hour]],TimeRules[Hour Min],TimeRules[Risk Points],,-1)</f>
        <v>0</v>
      </c>
      <c r="M5673">
        <f>_xlfn.XLOOKUP(FraudData[[#This Row],[foreign_transaction]],ForeignRules[Foreign Transaction],ForeignRules[Risk Points],0)</f>
        <v>0</v>
      </c>
      <c r="N5673">
        <f>_xlfn.XLOOKUP(FraudData[[#This Row],[location_mismatch]],Table10[Location Mismatch],Table10[Risk Points],0)</f>
        <v>0</v>
      </c>
      <c r="O5673">
        <f>_xlfn.XLOOKUP(FraudData[[#This Row],[device_trust_score]],DeviceRules[Device Min],DeviceRules[Risk Points],,-1)</f>
        <v>1</v>
      </c>
      <c r="P5673">
        <f>_xlfn.XLOOKUP(FraudData[[#This Row],[velocity_last_24h]],VelocityRules[Velocity Min],VelocityRules[Risk Points],,-1)</f>
        <v>0</v>
      </c>
      <c r="Q5673">
        <f>_xlfn.XLOOKUP(FraudData[[#This Row],[merchant_category]],MerchantRules[Merchant Category],MerchantRules[Risk Points],0)</f>
        <v>0</v>
      </c>
      <c r="R5673">
        <f>SUM(FraudData[[#This Row],[Amount Risk]:[Merchant Risk]])</f>
        <v>1</v>
      </c>
      <c r="S5673" t="str" cm="1">
        <f t="array" ref="S5673">_xlfn.IFS(FraudData[[#This Row],[Fraud Risk Score]]&gt;=8,"High Risk",FraudData[[#This Row],[Fraud Risk Score]]&gt;=6,"Medium Risk",TRUE,"Low Risk")</f>
        <v>Low Risk</v>
      </c>
    </row>
    <row r="5674" spans="1:19">
      <c r="A5674">
        <v>5673</v>
      </c>
      <c r="B5674">
        <v>184.12</v>
      </c>
      <c r="C5674">
        <v>15</v>
      </c>
      <c r="D5674" t="s">
        <v>46</v>
      </c>
      <c r="E5674">
        <v>0</v>
      </c>
      <c r="F5674">
        <v>0</v>
      </c>
      <c r="G5674">
        <v>89</v>
      </c>
      <c r="H5674">
        <v>2</v>
      </c>
      <c r="I5674">
        <v>60</v>
      </c>
      <c r="J5674">
        <v>0</v>
      </c>
      <c r="K5674">
        <f>_xlfn.XLOOKUP(FraudData[[#This Row],[amount]],AmountRules[Amount Min],AmountRules[Risk Points],,-1)</f>
        <v>0</v>
      </c>
      <c r="L5674">
        <f>_xlfn.XLOOKUP(FraudData[[#This Row],[transaction_hour]],TimeRules[Hour Min],TimeRules[Risk Points],,-1)</f>
        <v>0</v>
      </c>
      <c r="M5674">
        <f>_xlfn.XLOOKUP(FraudData[[#This Row],[foreign_transaction]],ForeignRules[Foreign Transaction],ForeignRules[Risk Points],0)</f>
        <v>0</v>
      </c>
      <c r="N5674">
        <f>_xlfn.XLOOKUP(FraudData[[#This Row],[location_mismatch]],Table10[Location Mismatch],Table10[Risk Points],0)</f>
        <v>0</v>
      </c>
      <c r="O5674">
        <f>_xlfn.XLOOKUP(FraudData[[#This Row],[device_trust_score]],DeviceRules[Device Min],DeviceRules[Risk Points],,-1)</f>
        <v>0</v>
      </c>
      <c r="P5674">
        <f>_xlfn.XLOOKUP(FraudData[[#This Row],[velocity_last_24h]],VelocityRules[Velocity Min],VelocityRules[Risk Points],,-1)</f>
        <v>0</v>
      </c>
      <c r="Q5674">
        <f>_xlfn.XLOOKUP(FraudData[[#This Row],[merchant_category]],MerchantRules[Merchant Category],MerchantRules[Risk Points],0)</f>
        <v>0</v>
      </c>
      <c r="R5674">
        <f>SUM(FraudData[[#This Row],[Amount Risk]:[Merchant Risk]])</f>
        <v>0</v>
      </c>
      <c r="S5674" t="str" cm="1">
        <f t="array" ref="S5674">_xlfn.IFS(FraudData[[#This Row],[Fraud Risk Score]]&gt;=8,"High Risk",FraudData[[#This Row],[Fraud Risk Score]]&gt;=6,"Medium Risk",TRUE,"Low Risk")</f>
        <v>Low Risk</v>
      </c>
    </row>
    <row r="5675" spans="1:19">
      <c r="A5675">
        <v>5674</v>
      </c>
      <c r="B5675">
        <v>67.88</v>
      </c>
      <c r="C5675">
        <v>6</v>
      </c>
      <c r="D5675" t="s">
        <v>50</v>
      </c>
      <c r="E5675">
        <v>0</v>
      </c>
      <c r="F5675">
        <v>0</v>
      </c>
      <c r="G5675">
        <v>30</v>
      </c>
      <c r="H5675">
        <v>3</v>
      </c>
      <c r="I5675">
        <v>50</v>
      </c>
      <c r="J5675">
        <v>0</v>
      </c>
      <c r="K5675">
        <f>_xlfn.XLOOKUP(FraudData[[#This Row],[amount]],AmountRules[Amount Min],AmountRules[Risk Points],,-1)</f>
        <v>0</v>
      </c>
      <c r="L5675">
        <f>_xlfn.XLOOKUP(FraudData[[#This Row],[transaction_hour]],TimeRules[Hour Min],TimeRules[Risk Points],,-1)</f>
        <v>0</v>
      </c>
      <c r="M5675">
        <f>_xlfn.XLOOKUP(FraudData[[#This Row],[foreign_transaction]],ForeignRules[Foreign Transaction],ForeignRules[Risk Points],0)</f>
        <v>0</v>
      </c>
      <c r="N5675">
        <f>_xlfn.XLOOKUP(FraudData[[#This Row],[location_mismatch]],Table10[Location Mismatch],Table10[Risk Points],0)</f>
        <v>0</v>
      </c>
      <c r="O5675">
        <f>_xlfn.XLOOKUP(FraudData[[#This Row],[device_trust_score]],DeviceRules[Device Min],DeviceRules[Risk Points],,-1)</f>
        <v>2</v>
      </c>
      <c r="P5675">
        <f>_xlfn.XLOOKUP(FraudData[[#This Row],[velocity_last_24h]],VelocityRules[Velocity Min],VelocityRules[Risk Points],,-1)</f>
        <v>0</v>
      </c>
      <c r="Q5675">
        <f>_xlfn.XLOOKUP(FraudData[[#This Row],[merchant_category]],MerchantRules[Merchant Category],MerchantRules[Risk Points],0)</f>
        <v>0</v>
      </c>
      <c r="R5675">
        <f>SUM(FraudData[[#This Row],[Amount Risk]:[Merchant Risk]])</f>
        <v>2</v>
      </c>
      <c r="S5675" t="str" cm="1">
        <f t="array" ref="S5675">_xlfn.IFS(FraudData[[#This Row],[Fraud Risk Score]]&gt;=8,"High Risk",FraudData[[#This Row],[Fraud Risk Score]]&gt;=6,"Medium Risk",TRUE,"Low Risk")</f>
        <v>Low Risk</v>
      </c>
    </row>
    <row r="5676" spans="1:19">
      <c r="A5676">
        <v>5675</v>
      </c>
      <c r="B5676">
        <v>570.49</v>
      </c>
      <c r="C5676">
        <v>14</v>
      </c>
      <c r="D5676" t="s">
        <v>47</v>
      </c>
      <c r="E5676">
        <v>0</v>
      </c>
      <c r="F5676">
        <v>0</v>
      </c>
      <c r="G5676">
        <v>62</v>
      </c>
      <c r="H5676">
        <v>4</v>
      </c>
      <c r="I5676">
        <v>56</v>
      </c>
      <c r="J5676">
        <v>0</v>
      </c>
      <c r="K5676">
        <f>_xlfn.XLOOKUP(FraudData[[#This Row],[amount]],AmountRules[Amount Min],AmountRules[Risk Points],,-1)</f>
        <v>1</v>
      </c>
      <c r="L5676">
        <f>_xlfn.XLOOKUP(FraudData[[#This Row],[transaction_hour]],TimeRules[Hour Min],TimeRules[Risk Points],,-1)</f>
        <v>0</v>
      </c>
      <c r="M5676">
        <f>_xlfn.XLOOKUP(FraudData[[#This Row],[foreign_transaction]],ForeignRules[Foreign Transaction],ForeignRules[Risk Points],0)</f>
        <v>0</v>
      </c>
      <c r="N5676">
        <f>_xlfn.XLOOKUP(FraudData[[#This Row],[location_mismatch]],Table10[Location Mismatch],Table10[Risk Points],0)</f>
        <v>0</v>
      </c>
      <c r="O5676">
        <f>_xlfn.XLOOKUP(FraudData[[#This Row],[device_trust_score]],DeviceRules[Device Min],DeviceRules[Risk Points],,-1)</f>
        <v>1</v>
      </c>
      <c r="P5676">
        <f>_xlfn.XLOOKUP(FraudData[[#This Row],[velocity_last_24h]],VelocityRules[Velocity Min],VelocityRules[Risk Points],,-1)</f>
        <v>0</v>
      </c>
      <c r="Q5676">
        <f>_xlfn.XLOOKUP(FraudData[[#This Row],[merchant_category]],MerchantRules[Merchant Category],MerchantRules[Risk Points],0)</f>
        <v>0</v>
      </c>
      <c r="R5676">
        <f>SUM(FraudData[[#This Row],[Amount Risk]:[Merchant Risk]])</f>
        <v>2</v>
      </c>
      <c r="S5676" t="str" cm="1">
        <f t="array" ref="S5676">_xlfn.IFS(FraudData[[#This Row],[Fraud Risk Score]]&gt;=8,"High Risk",FraudData[[#This Row],[Fraud Risk Score]]&gt;=6,"Medium Risk",TRUE,"Low Risk")</f>
        <v>Low Risk</v>
      </c>
    </row>
    <row r="5677" spans="1:19">
      <c r="A5677">
        <v>5676</v>
      </c>
      <c r="B5677">
        <v>6.12</v>
      </c>
      <c r="C5677">
        <v>0</v>
      </c>
      <c r="D5677" t="s">
        <v>47</v>
      </c>
      <c r="E5677">
        <v>0</v>
      </c>
      <c r="F5677">
        <v>0</v>
      </c>
      <c r="G5677">
        <v>67</v>
      </c>
      <c r="H5677">
        <v>0</v>
      </c>
      <c r="I5677">
        <v>30</v>
      </c>
      <c r="J5677">
        <v>0</v>
      </c>
      <c r="K5677">
        <f>_xlfn.XLOOKUP(FraudData[[#This Row],[amount]],AmountRules[Amount Min],AmountRules[Risk Points],,-1)</f>
        <v>0</v>
      </c>
      <c r="L5677">
        <f>_xlfn.XLOOKUP(FraudData[[#This Row],[transaction_hour]],TimeRules[Hour Min],TimeRules[Risk Points],,-1)</f>
        <v>3</v>
      </c>
      <c r="M5677">
        <f>_xlfn.XLOOKUP(FraudData[[#This Row],[foreign_transaction]],ForeignRules[Foreign Transaction],ForeignRules[Risk Points],0)</f>
        <v>0</v>
      </c>
      <c r="N5677">
        <f>_xlfn.XLOOKUP(FraudData[[#This Row],[location_mismatch]],Table10[Location Mismatch],Table10[Risk Points],0)</f>
        <v>0</v>
      </c>
      <c r="O5677">
        <f>_xlfn.XLOOKUP(FraudData[[#This Row],[device_trust_score]],DeviceRules[Device Min],DeviceRules[Risk Points],,-1)</f>
        <v>1</v>
      </c>
      <c r="P5677">
        <f>_xlfn.XLOOKUP(FraudData[[#This Row],[velocity_last_24h]],VelocityRules[Velocity Min],VelocityRules[Risk Points],,-1)</f>
        <v>0</v>
      </c>
      <c r="Q5677">
        <f>_xlfn.XLOOKUP(FraudData[[#This Row],[merchant_category]],MerchantRules[Merchant Category],MerchantRules[Risk Points],0)</f>
        <v>0</v>
      </c>
      <c r="R5677">
        <f>SUM(FraudData[[#This Row],[Amount Risk]:[Merchant Risk]])</f>
        <v>4</v>
      </c>
      <c r="S5677" t="str" cm="1">
        <f t="array" ref="S5677">_xlfn.IFS(FraudData[[#This Row],[Fraud Risk Score]]&gt;=8,"High Risk",FraudData[[#This Row],[Fraud Risk Score]]&gt;=6,"Medium Risk",TRUE,"Low Risk")</f>
        <v>Low Risk</v>
      </c>
    </row>
    <row r="5678" spans="1:19">
      <c r="A5678">
        <v>5677</v>
      </c>
      <c r="B5678">
        <v>156.06</v>
      </c>
      <c r="C5678">
        <v>22</v>
      </c>
      <c r="D5678" t="s">
        <v>49</v>
      </c>
      <c r="E5678">
        <v>0</v>
      </c>
      <c r="F5678">
        <v>0</v>
      </c>
      <c r="G5678">
        <v>81</v>
      </c>
      <c r="H5678">
        <v>1</v>
      </c>
      <c r="I5678">
        <v>48</v>
      </c>
      <c r="J5678">
        <v>0</v>
      </c>
      <c r="K5678">
        <f>_xlfn.XLOOKUP(FraudData[[#This Row],[amount]],AmountRules[Amount Min],AmountRules[Risk Points],,-1)</f>
        <v>0</v>
      </c>
      <c r="L5678">
        <f>_xlfn.XLOOKUP(FraudData[[#This Row],[transaction_hour]],TimeRules[Hour Min],TimeRules[Risk Points],,-1)</f>
        <v>0</v>
      </c>
      <c r="M5678">
        <f>_xlfn.XLOOKUP(FraudData[[#This Row],[foreign_transaction]],ForeignRules[Foreign Transaction],ForeignRules[Risk Points],0)</f>
        <v>0</v>
      </c>
      <c r="N5678">
        <f>_xlfn.XLOOKUP(FraudData[[#This Row],[location_mismatch]],Table10[Location Mismatch],Table10[Risk Points],0)</f>
        <v>0</v>
      </c>
      <c r="O5678">
        <f>_xlfn.XLOOKUP(FraudData[[#This Row],[device_trust_score]],DeviceRules[Device Min],DeviceRules[Risk Points],,-1)</f>
        <v>0</v>
      </c>
      <c r="P5678">
        <f>_xlfn.XLOOKUP(FraudData[[#This Row],[velocity_last_24h]],VelocityRules[Velocity Min],VelocityRules[Risk Points],,-1)</f>
        <v>0</v>
      </c>
      <c r="Q5678">
        <f>_xlfn.XLOOKUP(FraudData[[#This Row],[merchant_category]],MerchantRules[Merchant Category],MerchantRules[Risk Points],0)</f>
        <v>1</v>
      </c>
      <c r="R5678">
        <f>SUM(FraudData[[#This Row],[Amount Risk]:[Merchant Risk]])</f>
        <v>1</v>
      </c>
      <c r="S5678" t="str" cm="1">
        <f t="array" ref="S5678">_xlfn.IFS(FraudData[[#This Row],[Fraud Risk Score]]&gt;=8,"High Risk",FraudData[[#This Row],[Fraud Risk Score]]&gt;=6,"Medium Risk",TRUE,"Low Risk")</f>
        <v>Low Risk</v>
      </c>
    </row>
    <row r="5679" spans="1:19">
      <c r="A5679">
        <v>5678</v>
      </c>
      <c r="B5679">
        <v>32.78</v>
      </c>
      <c r="C5679">
        <v>20</v>
      </c>
      <c r="D5679" t="s">
        <v>49</v>
      </c>
      <c r="E5679">
        <v>0</v>
      </c>
      <c r="F5679">
        <v>1</v>
      </c>
      <c r="G5679">
        <v>99</v>
      </c>
      <c r="H5679">
        <v>2</v>
      </c>
      <c r="I5679">
        <v>53</v>
      </c>
      <c r="J5679">
        <v>0</v>
      </c>
      <c r="K5679">
        <f>_xlfn.XLOOKUP(FraudData[[#This Row],[amount]],AmountRules[Amount Min],AmountRules[Risk Points],,-1)</f>
        <v>0</v>
      </c>
      <c r="L5679">
        <f>_xlfn.XLOOKUP(FraudData[[#This Row],[transaction_hour]],TimeRules[Hour Min],TimeRules[Risk Points],,-1)</f>
        <v>0</v>
      </c>
      <c r="M5679">
        <f>_xlfn.XLOOKUP(FraudData[[#This Row],[foreign_transaction]],ForeignRules[Foreign Transaction],ForeignRules[Risk Points],0)</f>
        <v>0</v>
      </c>
      <c r="N5679">
        <f>_xlfn.XLOOKUP(FraudData[[#This Row],[location_mismatch]],Table10[Location Mismatch],Table10[Risk Points],0)</f>
        <v>3</v>
      </c>
      <c r="O5679">
        <f>_xlfn.XLOOKUP(FraudData[[#This Row],[device_trust_score]],DeviceRules[Device Min],DeviceRules[Risk Points],,-1)</f>
        <v>0</v>
      </c>
      <c r="P5679">
        <f>_xlfn.XLOOKUP(FraudData[[#This Row],[velocity_last_24h]],VelocityRules[Velocity Min],VelocityRules[Risk Points],,-1)</f>
        <v>0</v>
      </c>
      <c r="Q5679">
        <f>_xlfn.XLOOKUP(FraudData[[#This Row],[merchant_category]],MerchantRules[Merchant Category],MerchantRules[Risk Points],0)</f>
        <v>1</v>
      </c>
      <c r="R5679">
        <f>SUM(FraudData[[#This Row],[Amount Risk]:[Merchant Risk]])</f>
        <v>4</v>
      </c>
      <c r="S5679" t="str" cm="1">
        <f t="array" ref="S5679">_xlfn.IFS(FraudData[[#This Row],[Fraud Risk Score]]&gt;=8,"High Risk",FraudData[[#This Row],[Fraud Risk Score]]&gt;=6,"Medium Risk",TRUE,"Low Risk")</f>
        <v>Low Risk</v>
      </c>
    </row>
    <row r="5680" spans="1:19">
      <c r="A5680">
        <v>5679</v>
      </c>
      <c r="B5680">
        <v>224.2</v>
      </c>
      <c r="C5680">
        <v>8</v>
      </c>
      <c r="D5680" t="s">
        <v>49</v>
      </c>
      <c r="E5680">
        <v>0</v>
      </c>
      <c r="F5680">
        <v>1</v>
      </c>
      <c r="G5680">
        <v>94</v>
      </c>
      <c r="H5680">
        <v>2</v>
      </c>
      <c r="I5680">
        <v>36</v>
      </c>
      <c r="J5680">
        <v>0</v>
      </c>
      <c r="K5680">
        <f>_xlfn.XLOOKUP(FraudData[[#This Row],[amount]],AmountRules[Amount Min],AmountRules[Risk Points],,-1)</f>
        <v>0</v>
      </c>
      <c r="L5680">
        <f>_xlfn.XLOOKUP(FraudData[[#This Row],[transaction_hour]],TimeRules[Hour Min],TimeRules[Risk Points],,-1)</f>
        <v>0</v>
      </c>
      <c r="M5680">
        <f>_xlfn.XLOOKUP(FraudData[[#This Row],[foreign_transaction]],ForeignRules[Foreign Transaction],ForeignRules[Risk Points],0)</f>
        <v>0</v>
      </c>
      <c r="N5680">
        <f>_xlfn.XLOOKUP(FraudData[[#This Row],[location_mismatch]],Table10[Location Mismatch],Table10[Risk Points],0)</f>
        <v>3</v>
      </c>
      <c r="O5680">
        <f>_xlfn.XLOOKUP(FraudData[[#This Row],[device_trust_score]],DeviceRules[Device Min],DeviceRules[Risk Points],,-1)</f>
        <v>0</v>
      </c>
      <c r="P5680">
        <f>_xlfn.XLOOKUP(FraudData[[#This Row],[velocity_last_24h]],VelocityRules[Velocity Min],VelocityRules[Risk Points],,-1)</f>
        <v>0</v>
      </c>
      <c r="Q5680">
        <f>_xlfn.XLOOKUP(FraudData[[#This Row],[merchant_category]],MerchantRules[Merchant Category],MerchantRules[Risk Points],0)</f>
        <v>1</v>
      </c>
      <c r="R5680">
        <f>SUM(FraudData[[#This Row],[Amount Risk]:[Merchant Risk]])</f>
        <v>4</v>
      </c>
      <c r="S5680" t="str" cm="1">
        <f t="array" ref="S5680">_xlfn.IFS(FraudData[[#This Row],[Fraud Risk Score]]&gt;=8,"High Risk",FraudData[[#This Row],[Fraud Risk Score]]&gt;=6,"Medium Risk",TRUE,"Low Risk")</f>
        <v>Low Risk</v>
      </c>
    </row>
    <row r="5681" spans="1:19">
      <c r="A5681">
        <v>5680</v>
      </c>
      <c r="B5681">
        <v>34.82</v>
      </c>
      <c r="C5681">
        <v>1</v>
      </c>
      <c r="D5681" t="s">
        <v>47</v>
      </c>
      <c r="E5681">
        <v>0</v>
      </c>
      <c r="F5681">
        <v>0</v>
      </c>
      <c r="G5681">
        <v>89</v>
      </c>
      <c r="H5681">
        <v>0</v>
      </c>
      <c r="I5681">
        <v>42</v>
      </c>
      <c r="J5681">
        <v>0</v>
      </c>
      <c r="K5681">
        <f>_xlfn.XLOOKUP(FraudData[[#This Row],[amount]],AmountRules[Amount Min],AmountRules[Risk Points],,-1)</f>
        <v>0</v>
      </c>
      <c r="L5681">
        <f>_xlfn.XLOOKUP(FraudData[[#This Row],[transaction_hour]],TimeRules[Hour Min],TimeRules[Risk Points],,-1)</f>
        <v>3</v>
      </c>
      <c r="M5681">
        <f>_xlfn.XLOOKUP(FraudData[[#This Row],[foreign_transaction]],ForeignRules[Foreign Transaction],ForeignRules[Risk Points],0)</f>
        <v>0</v>
      </c>
      <c r="N5681">
        <f>_xlfn.XLOOKUP(FraudData[[#This Row],[location_mismatch]],Table10[Location Mismatch],Table10[Risk Points],0)</f>
        <v>0</v>
      </c>
      <c r="O5681">
        <f>_xlfn.XLOOKUP(FraudData[[#This Row],[device_trust_score]],DeviceRules[Device Min],DeviceRules[Risk Points],,-1)</f>
        <v>0</v>
      </c>
      <c r="P5681">
        <f>_xlfn.XLOOKUP(FraudData[[#This Row],[velocity_last_24h]],VelocityRules[Velocity Min],VelocityRules[Risk Points],,-1)</f>
        <v>0</v>
      </c>
      <c r="Q5681">
        <f>_xlfn.XLOOKUP(FraudData[[#This Row],[merchant_category]],MerchantRules[Merchant Category],MerchantRules[Risk Points],0)</f>
        <v>0</v>
      </c>
      <c r="R5681">
        <f>SUM(FraudData[[#This Row],[Amount Risk]:[Merchant Risk]])</f>
        <v>3</v>
      </c>
      <c r="S5681" t="str" cm="1">
        <f t="array" ref="S5681">_xlfn.IFS(FraudData[[#This Row],[Fraud Risk Score]]&gt;=8,"High Risk",FraudData[[#This Row],[Fraud Risk Score]]&gt;=6,"Medium Risk",TRUE,"Low Risk")</f>
        <v>Low Risk</v>
      </c>
    </row>
    <row r="5682" spans="1:19">
      <c r="A5682">
        <v>5681</v>
      </c>
      <c r="B5682">
        <v>48.31</v>
      </c>
      <c r="C5682">
        <v>16</v>
      </c>
      <c r="D5682" t="s">
        <v>46</v>
      </c>
      <c r="E5682">
        <v>0</v>
      </c>
      <c r="F5682">
        <v>0</v>
      </c>
      <c r="G5682">
        <v>79</v>
      </c>
      <c r="H5682">
        <v>5</v>
      </c>
      <c r="I5682">
        <v>60</v>
      </c>
      <c r="J5682">
        <v>0</v>
      </c>
      <c r="K5682">
        <f>_xlfn.XLOOKUP(FraudData[[#This Row],[amount]],AmountRules[Amount Min],AmountRules[Risk Points],,-1)</f>
        <v>0</v>
      </c>
      <c r="L5682">
        <f>_xlfn.XLOOKUP(FraudData[[#This Row],[transaction_hour]],TimeRules[Hour Min],TimeRules[Risk Points],,-1)</f>
        <v>0</v>
      </c>
      <c r="M5682">
        <f>_xlfn.XLOOKUP(FraudData[[#This Row],[foreign_transaction]],ForeignRules[Foreign Transaction],ForeignRules[Risk Points],0)</f>
        <v>0</v>
      </c>
      <c r="N5682">
        <f>_xlfn.XLOOKUP(FraudData[[#This Row],[location_mismatch]],Table10[Location Mismatch],Table10[Risk Points],0)</f>
        <v>0</v>
      </c>
      <c r="O5682">
        <f>_xlfn.XLOOKUP(FraudData[[#This Row],[device_trust_score]],DeviceRules[Device Min],DeviceRules[Risk Points],,-1)</f>
        <v>0</v>
      </c>
      <c r="P5682">
        <f>_xlfn.XLOOKUP(FraudData[[#This Row],[velocity_last_24h]],VelocityRules[Velocity Min],VelocityRules[Risk Points],,-1)</f>
        <v>3</v>
      </c>
      <c r="Q5682">
        <f>_xlfn.XLOOKUP(FraudData[[#This Row],[merchant_category]],MerchantRules[Merchant Category],MerchantRules[Risk Points],0)</f>
        <v>0</v>
      </c>
      <c r="R5682">
        <f>SUM(FraudData[[#This Row],[Amount Risk]:[Merchant Risk]])</f>
        <v>3</v>
      </c>
      <c r="S5682" t="str" cm="1">
        <f t="array" ref="S5682">_xlfn.IFS(FraudData[[#This Row],[Fraud Risk Score]]&gt;=8,"High Risk",FraudData[[#This Row],[Fraud Risk Score]]&gt;=6,"Medium Risk",TRUE,"Low Risk")</f>
        <v>Low Risk</v>
      </c>
    </row>
    <row r="5683" spans="1:19">
      <c r="A5683">
        <v>5682</v>
      </c>
      <c r="B5683">
        <v>122.75</v>
      </c>
      <c r="C5683">
        <v>23</v>
      </c>
      <c r="D5683" t="s">
        <v>48</v>
      </c>
      <c r="E5683">
        <v>0</v>
      </c>
      <c r="F5683">
        <v>1</v>
      </c>
      <c r="G5683">
        <v>59</v>
      </c>
      <c r="H5683">
        <v>1</v>
      </c>
      <c r="I5683">
        <v>52</v>
      </c>
      <c r="J5683">
        <v>0</v>
      </c>
      <c r="K5683">
        <f>_xlfn.XLOOKUP(FraudData[[#This Row],[amount]],AmountRules[Amount Min],AmountRules[Risk Points],,-1)</f>
        <v>0</v>
      </c>
      <c r="L5683">
        <f>_xlfn.XLOOKUP(FraudData[[#This Row],[transaction_hour]],TimeRules[Hour Min],TimeRules[Risk Points],,-1)</f>
        <v>1</v>
      </c>
      <c r="M5683">
        <f>_xlfn.XLOOKUP(FraudData[[#This Row],[foreign_transaction]],ForeignRules[Foreign Transaction],ForeignRules[Risk Points],0)</f>
        <v>0</v>
      </c>
      <c r="N5683">
        <f>_xlfn.XLOOKUP(FraudData[[#This Row],[location_mismatch]],Table10[Location Mismatch],Table10[Risk Points],0)</f>
        <v>3</v>
      </c>
      <c r="O5683">
        <f>_xlfn.XLOOKUP(FraudData[[#This Row],[device_trust_score]],DeviceRules[Device Min],DeviceRules[Risk Points],,-1)</f>
        <v>1</v>
      </c>
      <c r="P5683">
        <f>_xlfn.XLOOKUP(FraudData[[#This Row],[velocity_last_24h]],VelocityRules[Velocity Min],VelocityRules[Risk Points],,-1)</f>
        <v>0</v>
      </c>
      <c r="Q5683">
        <f>_xlfn.XLOOKUP(FraudData[[#This Row],[merchant_category]],MerchantRules[Merchant Category],MerchantRules[Risk Points],0)</f>
        <v>0</v>
      </c>
      <c r="R5683">
        <f>SUM(FraudData[[#This Row],[Amount Risk]:[Merchant Risk]])</f>
        <v>5</v>
      </c>
      <c r="S5683" t="str" cm="1">
        <f t="array" ref="S5683">_xlfn.IFS(FraudData[[#This Row],[Fraud Risk Score]]&gt;=8,"High Risk",FraudData[[#This Row],[Fraud Risk Score]]&gt;=6,"Medium Risk",TRUE,"Low Risk")</f>
        <v>Low Risk</v>
      </c>
    </row>
    <row r="5684" spans="1:19">
      <c r="A5684">
        <v>5683</v>
      </c>
      <c r="B5684">
        <v>443.37</v>
      </c>
      <c r="C5684">
        <v>9</v>
      </c>
      <c r="D5684" t="s">
        <v>49</v>
      </c>
      <c r="E5684">
        <v>1</v>
      </c>
      <c r="F5684">
        <v>0</v>
      </c>
      <c r="G5684">
        <v>48</v>
      </c>
      <c r="H5684">
        <v>2</v>
      </c>
      <c r="I5684">
        <v>54</v>
      </c>
      <c r="J5684">
        <v>0</v>
      </c>
      <c r="K5684">
        <f>_xlfn.XLOOKUP(FraudData[[#This Row],[amount]],AmountRules[Amount Min],AmountRules[Risk Points],,-1)</f>
        <v>0</v>
      </c>
      <c r="L5684">
        <f>_xlfn.XLOOKUP(FraudData[[#This Row],[transaction_hour]],TimeRules[Hour Min],TimeRules[Risk Points],,-1)</f>
        <v>0</v>
      </c>
      <c r="M5684">
        <f>_xlfn.XLOOKUP(FraudData[[#This Row],[foreign_transaction]],ForeignRules[Foreign Transaction],ForeignRules[Risk Points],0)</f>
        <v>3</v>
      </c>
      <c r="N5684">
        <f>_xlfn.XLOOKUP(FraudData[[#This Row],[location_mismatch]],Table10[Location Mismatch],Table10[Risk Points],0)</f>
        <v>0</v>
      </c>
      <c r="O5684">
        <f>_xlfn.XLOOKUP(FraudData[[#This Row],[device_trust_score]],DeviceRules[Device Min],DeviceRules[Risk Points],,-1)</f>
        <v>2</v>
      </c>
      <c r="P5684">
        <f>_xlfn.XLOOKUP(FraudData[[#This Row],[velocity_last_24h]],VelocityRules[Velocity Min],VelocityRules[Risk Points],,-1)</f>
        <v>0</v>
      </c>
      <c r="Q5684">
        <f>_xlfn.XLOOKUP(FraudData[[#This Row],[merchant_category]],MerchantRules[Merchant Category],MerchantRules[Risk Points],0)</f>
        <v>1</v>
      </c>
      <c r="R5684">
        <f>SUM(FraudData[[#This Row],[Amount Risk]:[Merchant Risk]])</f>
        <v>6</v>
      </c>
      <c r="S5684" t="str" cm="1">
        <f t="array" ref="S5684">_xlfn.IFS(FraudData[[#This Row],[Fraud Risk Score]]&gt;=8,"High Risk",FraudData[[#This Row],[Fraud Risk Score]]&gt;=6,"Medium Risk",TRUE,"Low Risk")</f>
        <v>Medium Risk</v>
      </c>
    </row>
    <row r="5685" spans="1:19">
      <c r="A5685">
        <v>5684</v>
      </c>
      <c r="B5685">
        <v>42.82</v>
      </c>
      <c r="C5685">
        <v>5</v>
      </c>
      <c r="D5685" t="s">
        <v>48</v>
      </c>
      <c r="E5685">
        <v>1</v>
      </c>
      <c r="F5685">
        <v>0</v>
      </c>
      <c r="G5685">
        <v>62</v>
      </c>
      <c r="H5685">
        <v>1</v>
      </c>
      <c r="I5685">
        <v>56</v>
      </c>
      <c r="J5685">
        <v>0</v>
      </c>
      <c r="K5685">
        <f>_xlfn.XLOOKUP(FraudData[[#This Row],[amount]],AmountRules[Amount Min],AmountRules[Risk Points],,-1)</f>
        <v>0</v>
      </c>
      <c r="L5685">
        <f>_xlfn.XLOOKUP(FraudData[[#This Row],[transaction_hour]],TimeRules[Hour Min],TimeRules[Risk Points],,-1)</f>
        <v>0</v>
      </c>
      <c r="M5685">
        <f>_xlfn.XLOOKUP(FraudData[[#This Row],[foreign_transaction]],ForeignRules[Foreign Transaction],ForeignRules[Risk Points],0)</f>
        <v>3</v>
      </c>
      <c r="N5685">
        <f>_xlfn.XLOOKUP(FraudData[[#This Row],[location_mismatch]],Table10[Location Mismatch],Table10[Risk Points],0)</f>
        <v>0</v>
      </c>
      <c r="O5685">
        <f>_xlfn.XLOOKUP(FraudData[[#This Row],[device_trust_score]],DeviceRules[Device Min],DeviceRules[Risk Points],,-1)</f>
        <v>1</v>
      </c>
      <c r="P5685">
        <f>_xlfn.XLOOKUP(FraudData[[#This Row],[velocity_last_24h]],VelocityRules[Velocity Min],VelocityRules[Risk Points],,-1)</f>
        <v>0</v>
      </c>
      <c r="Q5685">
        <f>_xlfn.XLOOKUP(FraudData[[#This Row],[merchant_category]],MerchantRules[Merchant Category],MerchantRules[Risk Points],0)</f>
        <v>0</v>
      </c>
      <c r="R5685">
        <f>SUM(FraudData[[#This Row],[Amount Risk]:[Merchant Risk]])</f>
        <v>4</v>
      </c>
      <c r="S5685" t="str" cm="1">
        <f t="array" ref="S5685">_xlfn.IFS(FraudData[[#This Row],[Fraud Risk Score]]&gt;=8,"High Risk",FraudData[[#This Row],[Fraud Risk Score]]&gt;=6,"Medium Risk",TRUE,"Low Risk")</f>
        <v>Low Risk</v>
      </c>
    </row>
    <row r="5686" spans="1:19">
      <c r="A5686">
        <v>5685</v>
      </c>
      <c r="B5686">
        <v>28.04</v>
      </c>
      <c r="C5686">
        <v>4</v>
      </c>
      <c r="D5686" t="s">
        <v>48</v>
      </c>
      <c r="E5686">
        <v>0</v>
      </c>
      <c r="F5686">
        <v>0</v>
      </c>
      <c r="G5686">
        <v>27</v>
      </c>
      <c r="H5686">
        <v>1</v>
      </c>
      <c r="I5686">
        <v>50</v>
      </c>
      <c r="J5686">
        <v>0</v>
      </c>
      <c r="K5686">
        <f>_xlfn.XLOOKUP(FraudData[[#This Row],[amount]],AmountRules[Amount Min],AmountRules[Risk Points],,-1)</f>
        <v>0</v>
      </c>
      <c r="L5686">
        <f>_xlfn.XLOOKUP(FraudData[[#This Row],[transaction_hour]],TimeRules[Hour Min],TimeRules[Risk Points],,-1)</f>
        <v>0</v>
      </c>
      <c r="M5686">
        <f>_xlfn.XLOOKUP(FraudData[[#This Row],[foreign_transaction]],ForeignRules[Foreign Transaction],ForeignRules[Risk Points],0)</f>
        <v>0</v>
      </c>
      <c r="N5686">
        <f>_xlfn.XLOOKUP(FraudData[[#This Row],[location_mismatch]],Table10[Location Mismatch],Table10[Risk Points],0)</f>
        <v>0</v>
      </c>
      <c r="O5686">
        <f>_xlfn.XLOOKUP(FraudData[[#This Row],[device_trust_score]],DeviceRules[Device Min],DeviceRules[Risk Points],,-1)</f>
        <v>3</v>
      </c>
      <c r="P5686">
        <f>_xlfn.XLOOKUP(FraudData[[#This Row],[velocity_last_24h]],VelocityRules[Velocity Min],VelocityRules[Risk Points],,-1)</f>
        <v>0</v>
      </c>
      <c r="Q5686">
        <f>_xlfn.XLOOKUP(FraudData[[#This Row],[merchant_category]],MerchantRules[Merchant Category],MerchantRules[Risk Points],0)</f>
        <v>0</v>
      </c>
      <c r="R5686">
        <f>SUM(FraudData[[#This Row],[Amount Risk]:[Merchant Risk]])</f>
        <v>3</v>
      </c>
      <c r="S5686" t="str" cm="1">
        <f t="array" ref="S5686">_xlfn.IFS(FraudData[[#This Row],[Fraud Risk Score]]&gt;=8,"High Risk",FraudData[[#This Row],[Fraud Risk Score]]&gt;=6,"Medium Risk",TRUE,"Low Risk")</f>
        <v>Low Risk</v>
      </c>
    </row>
    <row r="5687" spans="1:19">
      <c r="A5687">
        <v>5686</v>
      </c>
      <c r="B5687">
        <v>256.12</v>
      </c>
      <c r="C5687">
        <v>7</v>
      </c>
      <c r="D5687" t="s">
        <v>47</v>
      </c>
      <c r="E5687">
        <v>0</v>
      </c>
      <c r="F5687">
        <v>0</v>
      </c>
      <c r="G5687">
        <v>75</v>
      </c>
      <c r="H5687">
        <v>0</v>
      </c>
      <c r="I5687">
        <v>60</v>
      </c>
      <c r="J5687">
        <v>0</v>
      </c>
      <c r="K5687">
        <f>_xlfn.XLOOKUP(FraudData[[#This Row],[amount]],AmountRules[Amount Min],AmountRules[Risk Points],,-1)</f>
        <v>0</v>
      </c>
      <c r="L5687">
        <f>_xlfn.XLOOKUP(FraudData[[#This Row],[transaction_hour]],TimeRules[Hour Min],TimeRules[Risk Points],,-1)</f>
        <v>0</v>
      </c>
      <c r="M5687">
        <f>_xlfn.XLOOKUP(FraudData[[#This Row],[foreign_transaction]],ForeignRules[Foreign Transaction],ForeignRules[Risk Points],0)</f>
        <v>0</v>
      </c>
      <c r="N5687">
        <f>_xlfn.XLOOKUP(FraudData[[#This Row],[location_mismatch]],Table10[Location Mismatch],Table10[Risk Points],0)</f>
        <v>0</v>
      </c>
      <c r="O5687">
        <f>_xlfn.XLOOKUP(FraudData[[#This Row],[device_trust_score]],DeviceRules[Device Min],DeviceRules[Risk Points],,-1)</f>
        <v>0</v>
      </c>
      <c r="P5687">
        <f>_xlfn.XLOOKUP(FraudData[[#This Row],[velocity_last_24h]],VelocityRules[Velocity Min],VelocityRules[Risk Points],,-1)</f>
        <v>0</v>
      </c>
      <c r="Q5687">
        <f>_xlfn.XLOOKUP(FraudData[[#This Row],[merchant_category]],MerchantRules[Merchant Category],MerchantRules[Risk Points],0)</f>
        <v>0</v>
      </c>
      <c r="R5687">
        <f>SUM(FraudData[[#This Row],[Amount Risk]:[Merchant Risk]])</f>
        <v>0</v>
      </c>
      <c r="S5687" t="str" cm="1">
        <f t="array" ref="S5687">_xlfn.IFS(FraudData[[#This Row],[Fraud Risk Score]]&gt;=8,"High Risk",FraudData[[#This Row],[Fraud Risk Score]]&gt;=6,"Medium Risk",TRUE,"Low Risk")</f>
        <v>Low Risk</v>
      </c>
    </row>
    <row r="5688" spans="1:19">
      <c r="A5688">
        <v>5687</v>
      </c>
      <c r="B5688">
        <v>124.99</v>
      </c>
      <c r="C5688">
        <v>7</v>
      </c>
      <c r="D5688" t="s">
        <v>46</v>
      </c>
      <c r="E5688">
        <v>0</v>
      </c>
      <c r="F5688">
        <v>0</v>
      </c>
      <c r="G5688">
        <v>85</v>
      </c>
      <c r="H5688">
        <v>2</v>
      </c>
      <c r="I5688">
        <v>20</v>
      </c>
      <c r="J5688">
        <v>0</v>
      </c>
      <c r="K5688">
        <f>_xlfn.XLOOKUP(FraudData[[#This Row],[amount]],AmountRules[Amount Min],AmountRules[Risk Points],,-1)</f>
        <v>0</v>
      </c>
      <c r="L5688">
        <f>_xlfn.XLOOKUP(FraudData[[#This Row],[transaction_hour]],TimeRules[Hour Min],TimeRules[Risk Points],,-1)</f>
        <v>0</v>
      </c>
      <c r="M5688">
        <f>_xlfn.XLOOKUP(FraudData[[#This Row],[foreign_transaction]],ForeignRules[Foreign Transaction],ForeignRules[Risk Points],0)</f>
        <v>0</v>
      </c>
      <c r="N5688">
        <f>_xlfn.XLOOKUP(FraudData[[#This Row],[location_mismatch]],Table10[Location Mismatch],Table10[Risk Points],0)</f>
        <v>0</v>
      </c>
      <c r="O5688">
        <f>_xlfn.XLOOKUP(FraudData[[#This Row],[device_trust_score]],DeviceRules[Device Min],DeviceRules[Risk Points],,-1)</f>
        <v>0</v>
      </c>
      <c r="P5688">
        <f>_xlfn.XLOOKUP(FraudData[[#This Row],[velocity_last_24h]],VelocityRules[Velocity Min],VelocityRules[Risk Points],,-1)</f>
        <v>0</v>
      </c>
      <c r="Q5688">
        <f>_xlfn.XLOOKUP(FraudData[[#This Row],[merchant_category]],MerchantRules[Merchant Category],MerchantRules[Risk Points],0)</f>
        <v>0</v>
      </c>
      <c r="R5688">
        <f>SUM(FraudData[[#This Row],[Amount Risk]:[Merchant Risk]])</f>
        <v>0</v>
      </c>
      <c r="S5688" t="str" cm="1">
        <f t="array" ref="S5688">_xlfn.IFS(FraudData[[#This Row],[Fraud Risk Score]]&gt;=8,"High Risk",FraudData[[#This Row],[Fraud Risk Score]]&gt;=6,"Medium Risk",TRUE,"Low Risk")</f>
        <v>Low Risk</v>
      </c>
    </row>
    <row r="5689" spans="1:19">
      <c r="A5689">
        <v>5688</v>
      </c>
      <c r="B5689">
        <v>437.04</v>
      </c>
      <c r="C5689">
        <v>4</v>
      </c>
      <c r="D5689" t="s">
        <v>47</v>
      </c>
      <c r="E5689">
        <v>0</v>
      </c>
      <c r="F5689">
        <v>1</v>
      </c>
      <c r="G5689">
        <v>64</v>
      </c>
      <c r="H5689">
        <v>2</v>
      </c>
      <c r="I5689">
        <v>68</v>
      </c>
      <c r="J5689">
        <v>0</v>
      </c>
      <c r="K5689">
        <f>_xlfn.XLOOKUP(FraudData[[#This Row],[amount]],AmountRules[Amount Min],AmountRules[Risk Points],,-1)</f>
        <v>0</v>
      </c>
      <c r="L5689">
        <f>_xlfn.XLOOKUP(FraudData[[#This Row],[transaction_hour]],TimeRules[Hour Min],TimeRules[Risk Points],,-1)</f>
        <v>0</v>
      </c>
      <c r="M5689">
        <f>_xlfn.XLOOKUP(FraudData[[#This Row],[foreign_transaction]],ForeignRules[Foreign Transaction],ForeignRules[Risk Points],0)</f>
        <v>0</v>
      </c>
      <c r="N5689">
        <f>_xlfn.XLOOKUP(FraudData[[#This Row],[location_mismatch]],Table10[Location Mismatch],Table10[Risk Points],0)</f>
        <v>3</v>
      </c>
      <c r="O5689">
        <f>_xlfn.XLOOKUP(FraudData[[#This Row],[device_trust_score]],DeviceRules[Device Min],DeviceRules[Risk Points],,-1)</f>
        <v>1</v>
      </c>
      <c r="P5689">
        <f>_xlfn.XLOOKUP(FraudData[[#This Row],[velocity_last_24h]],VelocityRules[Velocity Min],VelocityRules[Risk Points],,-1)</f>
        <v>0</v>
      </c>
      <c r="Q5689">
        <f>_xlfn.XLOOKUP(FraudData[[#This Row],[merchant_category]],MerchantRules[Merchant Category],MerchantRules[Risk Points],0)</f>
        <v>0</v>
      </c>
      <c r="R5689">
        <f>SUM(FraudData[[#This Row],[Amount Risk]:[Merchant Risk]])</f>
        <v>4</v>
      </c>
      <c r="S5689" t="str" cm="1">
        <f t="array" ref="S5689">_xlfn.IFS(FraudData[[#This Row],[Fraud Risk Score]]&gt;=8,"High Risk",FraudData[[#This Row],[Fraud Risk Score]]&gt;=6,"Medium Risk",TRUE,"Low Risk")</f>
        <v>Low Risk</v>
      </c>
    </row>
    <row r="5690" spans="1:19">
      <c r="A5690">
        <v>5689</v>
      </c>
      <c r="B5690">
        <v>28.54</v>
      </c>
      <c r="C5690">
        <v>11</v>
      </c>
      <c r="D5690" t="s">
        <v>49</v>
      </c>
      <c r="E5690">
        <v>0</v>
      </c>
      <c r="F5690">
        <v>0</v>
      </c>
      <c r="G5690">
        <v>78</v>
      </c>
      <c r="H5690">
        <v>3</v>
      </c>
      <c r="I5690">
        <v>64</v>
      </c>
      <c r="J5690">
        <v>0</v>
      </c>
      <c r="K5690">
        <f>_xlfn.XLOOKUP(FraudData[[#This Row],[amount]],AmountRules[Amount Min],AmountRules[Risk Points],,-1)</f>
        <v>0</v>
      </c>
      <c r="L5690">
        <f>_xlfn.XLOOKUP(FraudData[[#This Row],[transaction_hour]],TimeRules[Hour Min],TimeRules[Risk Points],,-1)</f>
        <v>0</v>
      </c>
      <c r="M5690">
        <f>_xlfn.XLOOKUP(FraudData[[#This Row],[foreign_transaction]],ForeignRules[Foreign Transaction],ForeignRules[Risk Points],0)</f>
        <v>0</v>
      </c>
      <c r="N5690">
        <f>_xlfn.XLOOKUP(FraudData[[#This Row],[location_mismatch]],Table10[Location Mismatch],Table10[Risk Points],0)</f>
        <v>0</v>
      </c>
      <c r="O5690">
        <f>_xlfn.XLOOKUP(FraudData[[#This Row],[device_trust_score]],DeviceRules[Device Min],DeviceRules[Risk Points],,-1)</f>
        <v>0</v>
      </c>
      <c r="P5690">
        <f>_xlfn.XLOOKUP(FraudData[[#This Row],[velocity_last_24h]],VelocityRules[Velocity Min],VelocityRules[Risk Points],,-1)</f>
        <v>0</v>
      </c>
      <c r="Q5690">
        <f>_xlfn.XLOOKUP(FraudData[[#This Row],[merchant_category]],MerchantRules[Merchant Category],MerchantRules[Risk Points],0)</f>
        <v>1</v>
      </c>
      <c r="R5690">
        <f>SUM(FraudData[[#This Row],[Amount Risk]:[Merchant Risk]])</f>
        <v>1</v>
      </c>
      <c r="S5690" t="str" cm="1">
        <f t="array" ref="S5690">_xlfn.IFS(FraudData[[#This Row],[Fraud Risk Score]]&gt;=8,"High Risk",FraudData[[#This Row],[Fraud Risk Score]]&gt;=6,"Medium Risk",TRUE,"Low Risk")</f>
        <v>Low Risk</v>
      </c>
    </row>
    <row r="5691" spans="1:19">
      <c r="A5691">
        <v>5690</v>
      </c>
      <c r="B5691">
        <v>186.89</v>
      </c>
      <c r="C5691">
        <v>6</v>
      </c>
      <c r="D5691" t="s">
        <v>47</v>
      </c>
      <c r="E5691">
        <v>0</v>
      </c>
      <c r="F5691">
        <v>0</v>
      </c>
      <c r="G5691">
        <v>90</v>
      </c>
      <c r="H5691">
        <v>0</v>
      </c>
      <c r="I5691">
        <v>59</v>
      </c>
      <c r="J5691">
        <v>0</v>
      </c>
      <c r="K5691">
        <f>_xlfn.XLOOKUP(FraudData[[#This Row],[amount]],AmountRules[Amount Min],AmountRules[Risk Points],,-1)</f>
        <v>0</v>
      </c>
      <c r="L5691">
        <f>_xlfn.XLOOKUP(FraudData[[#This Row],[transaction_hour]],TimeRules[Hour Min],TimeRules[Risk Points],,-1)</f>
        <v>0</v>
      </c>
      <c r="M5691">
        <f>_xlfn.XLOOKUP(FraudData[[#This Row],[foreign_transaction]],ForeignRules[Foreign Transaction],ForeignRules[Risk Points],0)</f>
        <v>0</v>
      </c>
      <c r="N5691">
        <f>_xlfn.XLOOKUP(FraudData[[#This Row],[location_mismatch]],Table10[Location Mismatch],Table10[Risk Points],0)</f>
        <v>0</v>
      </c>
      <c r="O5691">
        <f>_xlfn.XLOOKUP(FraudData[[#This Row],[device_trust_score]],DeviceRules[Device Min],DeviceRules[Risk Points],,-1)</f>
        <v>0</v>
      </c>
      <c r="P5691">
        <f>_xlfn.XLOOKUP(FraudData[[#This Row],[velocity_last_24h]],VelocityRules[Velocity Min],VelocityRules[Risk Points],,-1)</f>
        <v>0</v>
      </c>
      <c r="Q5691">
        <f>_xlfn.XLOOKUP(FraudData[[#This Row],[merchant_category]],MerchantRules[Merchant Category],MerchantRules[Risk Points],0)</f>
        <v>0</v>
      </c>
      <c r="R5691">
        <f>SUM(FraudData[[#This Row],[Amount Risk]:[Merchant Risk]])</f>
        <v>0</v>
      </c>
      <c r="S5691" t="str" cm="1">
        <f t="array" ref="S5691">_xlfn.IFS(FraudData[[#This Row],[Fraud Risk Score]]&gt;=8,"High Risk",FraudData[[#This Row],[Fraud Risk Score]]&gt;=6,"Medium Risk",TRUE,"Low Risk")</f>
        <v>Low Risk</v>
      </c>
    </row>
    <row r="5692" spans="1:19">
      <c r="A5692">
        <v>5691</v>
      </c>
      <c r="B5692">
        <v>47.72</v>
      </c>
      <c r="C5692">
        <v>12</v>
      </c>
      <c r="D5692" t="s">
        <v>47</v>
      </c>
      <c r="E5692">
        <v>0</v>
      </c>
      <c r="F5692">
        <v>0</v>
      </c>
      <c r="G5692">
        <v>84</v>
      </c>
      <c r="H5692">
        <v>2</v>
      </c>
      <c r="I5692">
        <v>41</v>
      </c>
      <c r="J5692">
        <v>0</v>
      </c>
      <c r="K5692">
        <f>_xlfn.XLOOKUP(FraudData[[#This Row],[amount]],AmountRules[Amount Min],AmountRules[Risk Points],,-1)</f>
        <v>0</v>
      </c>
      <c r="L5692">
        <f>_xlfn.XLOOKUP(FraudData[[#This Row],[transaction_hour]],TimeRules[Hour Min],TimeRules[Risk Points],,-1)</f>
        <v>0</v>
      </c>
      <c r="M5692">
        <f>_xlfn.XLOOKUP(FraudData[[#This Row],[foreign_transaction]],ForeignRules[Foreign Transaction],ForeignRules[Risk Points],0)</f>
        <v>0</v>
      </c>
      <c r="N5692">
        <f>_xlfn.XLOOKUP(FraudData[[#This Row],[location_mismatch]],Table10[Location Mismatch],Table10[Risk Points],0)</f>
        <v>0</v>
      </c>
      <c r="O5692">
        <f>_xlfn.XLOOKUP(FraudData[[#This Row],[device_trust_score]],DeviceRules[Device Min],DeviceRules[Risk Points],,-1)</f>
        <v>0</v>
      </c>
      <c r="P5692">
        <f>_xlfn.XLOOKUP(FraudData[[#This Row],[velocity_last_24h]],VelocityRules[Velocity Min],VelocityRules[Risk Points],,-1)</f>
        <v>0</v>
      </c>
      <c r="Q5692">
        <f>_xlfn.XLOOKUP(FraudData[[#This Row],[merchant_category]],MerchantRules[Merchant Category],MerchantRules[Risk Points],0)</f>
        <v>0</v>
      </c>
      <c r="R5692">
        <f>SUM(FraudData[[#This Row],[Amount Risk]:[Merchant Risk]])</f>
        <v>0</v>
      </c>
      <c r="S5692" t="str" cm="1">
        <f t="array" ref="S5692">_xlfn.IFS(FraudData[[#This Row],[Fraud Risk Score]]&gt;=8,"High Risk",FraudData[[#This Row],[Fraud Risk Score]]&gt;=6,"Medium Risk",TRUE,"Low Risk")</f>
        <v>Low Risk</v>
      </c>
    </row>
    <row r="5693" spans="1:19">
      <c r="A5693">
        <v>5692</v>
      </c>
      <c r="B5693">
        <v>30.69</v>
      </c>
      <c r="C5693">
        <v>12</v>
      </c>
      <c r="D5693" t="s">
        <v>47</v>
      </c>
      <c r="E5693">
        <v>0</v>
      </c>
      <c r="F5693">
        <v>0</v>
      </c>
      <c r="G5693">
        <v>39</v>
      </c>
      <c r="H5693">
        <v>2</v>
      </c>
      <c r="I5693">
        <v>20</v>
      </c>
      <c r="J5693">
        <v>0</v>
      </c>
      <c r="K5693">
        <f>_xlfn.XLOOKUP(FraudData[[#This Row],[amount]],AmountRules[Amount Min],AmountRules[Risk Points],,-1)</f>
        <v>0</v>
      </c>
      <c r="L5693">
        <f>_xlfn.XLOOKUP(FraudData[[#This Row],[transaction_hour]],TimeRules[Hour Min],TimeRules[Risk Points],,-1)</f>
        <v>0</v>
      </c>
      <c r="M5693">
        <f>_xlfn.XLOOKUP(FraudData[[#This Row],[foreign_transaction]],ForeignRules[Foreign Transaction],ForeignRules[Risk Points],0)</f>
        <v>0</v>
      </c>
      <c r="N5693">
        <f>_xlfn.XLOOKUP(FraudData[[#This Row],[location_mismatch]],Table10[Location Mismatch],Table10[Risk Points],0)</f>
        <v>0</v>
      </c>
      <c r="O5693">
        <f>_xlfn.XLOOKUP(FraudData[[#This Row],[device_trust_score]],DeviceRules[Device Min],DeviceRules[Risk Points],,-1)</f>
        <v>2</v>
      </c>
      <c r="P5693">
        <f>_xlfn.XLOOKUP(FraudData[[#This Row],[velocity_last_24h]],VelocityRules[Velocity Min],VelocityRules[Risk Points],,-1)</f>
        <v>0</v>
      </c>
      <c r="Q5693">
        <f>_xlfn.XLOOKUP(FraudData[[#This Row],[merchant_category]],MerchantRules[Merchant Category],MerchantRules[Risk Points],0)</f>
        <v>0</v>
      </c>
      <c r="R5693">
        <f>SUM(FraudData[[#This Row],[Amount Risk]:[Merchant Risk]])</f>
        <v>2</v>
      </c>
      <c r="S5693" t="str" cm="1">
        <f t="array" ref="S5693">_xlfn.IFS(FraudData[[#This Row],[Fraud Risk Score]]&gt;=8,"High Risk",FraudData[[#This Row],[Fraud Risk Score]]&gt;=6,"Medium Risk",TRUE,"Low Risk")</f>
        <v>Low Risk</v>
      </c>
    </row>
    <row r="5694" spans="1:19">
      <c r="A5694">
        <v>5693</v>
      </c>
      <c r="B5694">
        <v>207.04</v>
      </c>
      <c r="C5694">
        <v>16</v>
      </c>
      <c r="D5694" t="s">
        <v>49</v>
      </c>
      <c r="E5694">
        <v>0</v>
      </c>
      <c r="F5694">
        <v>0</v>
      </c>
      <c r="G5694">
        <v>70</v>
      </c>
      <c r="H5694">
        <v>2</v>
      </c>
      <c r="I5694">
        <v>24</v>
      </c>
      <c r="J5694">
        <v>0</v>
      </c>
      <c r="K5694">
        <f>_xlfn.XLOOKUP(FraudData[[#This Row],[amount]],AmountRules[Amount Min],AmountRules[Risk Points],,-1)</f>
        <v>0</v>
      </c>
      <c r="L5694">
        <f>_xlfn.XLOOKUP(FraudData[[#This Row],[transaction_hour]],TimeRules[Hour Min],TimeRules[Risk Points],,-1)</f>
        <v>0</v>
      </c>
      <c r="M5694">
        <f>_xlfn.XLOOKUP(FraudData[[#This Row],[foreign_transaction]],ForeignRules[Foreign Transaction],ForeignRules[Risk Points],0)</f>
        <v>0</v>
      </c>
      <c r="N5694">
        <f>_xlfn.XLOOKUP(FraudData[[#This Row],[location_mismatch]],Table10[Location Mismatch],Table10[Risk Points],0)</f>
        <v>0</v>
      </c>
      <c r="O5694">
        <f>_xlfn.XLOOKUP(FraudData[[#This Row],[device_trust_score]],DeviceRules[Device Min],DeviceRules[Risk Points],,-1)</f>
        <v>0</v>
      </c>
      <c r="P5694">
        <f>_xlfn.XLOOKUP(FraudData[[#This Row],[velocity_last_24h]],VelocityRules[Velocity Min],VelocityRules[Risk Points],,-1)</f>
        <v>0</v>
      </c>
      <c r="Q5694">
        <f>_xlfn.XLOOKUP(FraudData[[#This Row],[merchant_category]],MerchantRules[Merchant Category],MerchantRules[Risk Points],0)</f>
        <v>1</v>
      </c>
      <c r="R5694">
        <f>SUM(FraudData[[#This Row],[Amount Risk]:[Merchant Risk]])</f>
        <v>1</v>
      </c>
      <c r="S5694" t="str" cm="1">
        <f t="array" ref="S5694">_xlfn.IFS(FraudData[[#This Row],[Fraud Risk Score]]&gt;=8,"High Risk",FraudData[[#This Row],[Fraud Risk Score]]&gt;=6,"Medium Risk",TRUE,"Low Risk")</f>
        <v>Low Risk</v>
      </c>
    </row>
    <row r="5695" spans="1:19">
      <c r="A5695">
        <v>5694</v>
      </c>
      <c r="B5695">
        <v>162.11000000000001</v>
      </c>
      <c r="C5695">
        <v>3</v>
      </c>
      <c r="D5695" t="s">
        <v>49</v>
      </c>
      <c r="E5695">
        <v>0</v>
      </c>
      <c r="F5695">
        <v>0</v>
      </c>
      <c r="G5695">
        <v>79</v>
      </c>
      <c r="H5695">
        <v>3</v>
      </c>
      <c r="I5695">
        <v>30</v>
      </c>
      <c r="J5695">
        <v>0</v>
      </c>
      <c r="K5695">
        <f>_xlfn.XLOOKUP(FraudData[[#This Row],[amount]],AmountRules[Amount Min],AmountRules[Risk Points],,-1)</f>
        <v>0</v>
      </c>
      <c r="L5695">
        <f>_xlfn.XLOOKUP(FraudData[[#This Row],[transaction_hour]],TimeRules[Hour Min],TimeRules[Risk Points],,-1)</f>
        <v>3</v>
      </c>
      <c r="M5695">
        <f>_xlfn.XLOOKUP(FraudData[[#This Row],[foreign_transaction]],ForeignRules[Foreign Transaction],ForeignRules[Risk Points],0)</f>
        <v>0</v>
      </c>
      <c r="N5695">
        <f>_xlfn.XLOOKUP(FraudData[[#This Row],[location_mismatch]],Table10[Location Mismatch],Table10[Risk Points],0)</f>
        <v>0</v>
      </c>
      <c r="O5695">
        <f>_xlfn.XLOOKUP(FraudData[[#This Row],[device_trust_score]],DeviceRules[Device Min],DeviceRules[Risk Points],,-1)</f>
        <v>0</v>
      </c>
      <c r="P5695">
        <f>_xlfn.XLOOKUP(FraudData[[#This Row],[velocity_last_24h]],VelocityRules[Velocity Min],VelocityRules[Risk Points],,-1)</f>
        <v>0</v>
      </c>
      <c r="Q5695">
        <f>_xlfn.XLOOKUP(FraudData[[#This Row],[merchant_category]],MerchantRules[Merchant Category],MerchantRules[Risk Points],0)</f>
        <v>1</v>
      </c>
      <c r="R5695">
        <f>SUM(FraudData[[#This Row],[Amount Risk]:[Merchant Risk]])</f>
        <v>4</v>
      </c>
      <c r="S5695" t="str" cm="1">
        <f t="array" ref="S5695">_xlfn.IFS(FraudData[[#This Row],[Fraud Risk Score]]&gt;=8,"High Risk",FraudData[[#This Row],[Fraud Risk Score]]&gt;=6,"Medium Risk",TRUE,"Low Risk")</f>
        <v>Low Risk</v>
      </c>
    </row>
    <row r="5696" spans="1:19">
      <c r="A5696">
        <v>5695</v>
      </c>
      <c r="B5696">
        <v>253.04</v>
      </c>
      <c r="C5696">
        <v>17</v>
      </c>
      <c r="D5696" t="s">
        <v>47</v>
      </c>
      <c r="E5696">
        <v>1</v>
      </c>
      <c r="F5696">
        <v>0</v>
      </c>
      <c r="G5696">
        <v>28</v>
      </c>
      <c r="H5696">
        <v>0</v>
      </c>
      <c r="I5696">
        <v>41</v>
      </c>
      <c r="J5696">
        <v>0</v>
      </c>
      <c r="K5696">
        <f>_xlfn.XLOOKUP(FraudData[[#This Row],[amount]],AmountRules[Amount Min],AmountRules[Risk Points],,-1)</f>
        <v>0</v>
      </c>
      <c r="L5696">
        <f>_xlfn.XLOOKUP(FraudData[[#This Row],[transaction_hour]],TimeRules[Hour Min],TimeRules[Risk Points],,-1)</f>
        <v>0</v>
      </c>
      <c r="M5696">
        <f>_xlfn.XLOOKUP(FraudData[[#This Row],[foreign_transaction]],ForeignRules[Foreign Transaction],ForeignRules[Risk Points],0)</f>
        <v>3</v>
      </c>
      <c r="N5696">
        <f>_xlfn.XLOOKUP(FraudData[[#This Row],[location_mismatch]],Table10[Location Mismatch],Table10[Risk Points],0)</f>
        <v>0</v>
      </c>
      <c r="O5696">
        <f>_xlfn.XLOOKUP(FraudData[[#This Row],[device_trust_score]],DeviceRules[Device Min],DeviceRules[Risk Points],,-1)</f>
        <v>3</v>
      </c>
      <c r="P5696">
        <f>_xlfn.XLOOKUP(FraudData[[#This Row],[velocity_last_24h]],VelocityRules[Velocity Min],VelocityRules[Risk Points],,-1)</f>
        <v>0</v>
      </c>
      <c r="Q5696">
        <f>_xlfn.XLOOKUP(FraudData[[#This Row],[merchant_category]],MerchantRules[Merchant Category],MerchantRules[Risk Points],0)</f>
        <v>0</v>
      </c>
      <c r="R5696">
        <f>SUM(FraudData[[#This Row],[Amount Risk]:[Merchant Risk]])</f>
        <v>6</v>
      </c>
      <c r="S5696" t="str" cm="1">
        <f t="array" ref="S5696">_xlfn.IFS(FraudData[[#This Row],[Fraud Risk Score]]&gt;=8,"High Risk",FraudData[[#This Row],[Fraud Risk Score]]&gt;=6,"Medium Risk",TRUE,"Low Risk")</f>
        <v>Medium Risk</v>
      </c>
    </row>
    <row r="5697" spans="1:19">
      <c r="A5697">
        <v>5696</v>
      </c>
      <c r="B5697">
        <v>66.650000000000006</v>
      </c>
      <c r="C5697">
        <v>9</v>
      </c>
      <c r="D5697" t="s">
        <v>47</v>
      </c>
      <c r="E5697">
        <v>0</v>
      </c>
      <c r="F5697">
        <v>0</v>
      </c>
      <c r="G5697">
        <v>48</v>
      </c>
      <c r="H5697">
        <v>3</v>
      </c>
      <c r="I5697">
        <v>55</v>
      </c>
      <c r="J5697">
        <v>0</v>
      </c>
      <c r="K5697">
        <f>_xlfn.XLOOKUP(FraudData[[#This Row],[amount]],AmountRules[Amount Min],AmountRules[Risk Points],,-1)</f>
        <v>0</v>
      </c>
      <c r="L5697">
        <f>_xlfn.XLOOKUP(FraudData[[#This Row],[transaction_hour]],TimeRules[Hour Min],TimeRules[Risk Points],,-1)</f>
        <v>0</v>
      </c>
      <c r="M5697">
        <f>_xlfn.XLOOKUP(FraudData[[#This Row],[foreign_transaction]],ForeignRules[Foreign Transaction],ForeignRules[Risk Points],0)</f>
        <v>0</v>
      </c>
      <c r="N5697">
        <f>_xlfn.XLOOKUP(FraudData[[#This Row],[location_mismatch]],Table10[Location Mismatch],Table10[Risk Points],0)</f>
        <v>0</v>
      </c>
      <c r="O5697">
        <f>_xlfn.XLOOKUP(FraudData[[#This Row],[device_trust_score]],DeviceRules[Device Min],DeviceRules[Risk Points],,-1)</f>
        <v>2</v>
      </c>
      <c r="P5697">
        <f>_xlfn.XLOOKUP(FraudData[[#This Row],[velocity_last_24h]],VelocityRules[Velocity Min],VelocityRules[Risk Points],,-1)</f>
        <v>0</v>
      </c>
      <c r="Q5697">
        <f>_xlfn.XLOOKUP(FraudData[[#This Row],[merchant_category]],MerchantRules[Merchant Category],MerchantRules[Risk Points],0)</f>
        <v>0</v>
      </c>
      <c r="R5697">
        <f>SUM(FraudData[[#This Row],[Amount Risk]:[Merchant Risk]])</f>
        <v>2</v>
      </c>
      <c r="S5697" t="str" cm="1">
        <f t="array" ref="S5697">_xlfn.IFS(FraudData[[#This Row],[Fraud Risk Score]]&gt;=8,"High Risk",FraudData[[#This Row],[Fraud Risk Score]]&gt;=6,"Medium Risk",TRUE,"Low Risk")</f>
        <v>Low Risk</v>
      </c>
    </row>
    <row r="5698" spans="1:19">
      <c r="A5698">
        <v>5697</v>
      </c>
      <c r="B5698">
        <v>106.95</v>
      </c>
      <c r="C5698">
        <v>2</v>
      </c>
      <c r="D5698" t="s">
        <v>48</v>
      </c>
      <c r="E5698">
        <v>1</v>
      </c>
      <c r="F5698">
        <v>0</v>
      </c>
      <c r="G5698">
        <v>64</v>
      </c>
      <c r="H5698">
        <v>4</v>
      </c>
      <c r="I5698">
        <v>47</v>
      </c>
      <c r="J5698">
        <v>0</v>
      </c>
      <c r="K5698">
        <f>_xlfn.XLOOKUP(FraudData[[#This Row],[amount]],AmountRules[Amount Min],AmountRules[Risk Points],,-1)</f>
        <v>0</v>
      </c>
      <c r="L5698">
        <f>_xlfn.XLOOKUP(FraudData[[#This Row],[transaction_hour]],TimeRules[Hour Min],TimeRules[Risk Points],,-1)</f>
        <v>3</v>
      </c>
      <c r="M5698">
        <f>_xlfn.XLOOKUP(FraudData[[#This Row],[foreign_transaction]],ForeignRules[Foreign Transaction],ForeignRules[Risk Points],0)</f>
        <v>3</v>
      </c>
      <c r="N5698">
        <f>_xlfn.XLOOKUP(FraudData[[#This Row],[location_mismatch]],Table10[Location Mismatch],Table10[Risk Points],0)</f>
        <v>0</v>
      </c>
      <c r="O5698">
        <f>_xlfn.XLOOKUP(FraudData[[#This Row],[device_trust_score]],DeviceRules[Device Min],DeviceRules[Risk Points],,-1)</f>
        <v>1</v>
      </c>
      <c r="P5698">
        <f>_xlfn.XLOOKUP(FraudData[[#This Row],[velocity_last_24h]],VelocityRules[Velocity Min],VelocityRules[Risk Points],,-1)</f>
        <v>0</v>
      </c>
      <c r="Q5698">
        <f>_xlfn.XLOOKUP(FraudData[[#This Row],[merchant_category]],MerchantRules[Merchant Category],MerchantRules[Risk Points],0)</f>
        <v>0</v>
      </c>
      <c r="R5698">
        <f>SUM(FraudData[[#This Row],[Amount Risk]:[Merchant Risk]])</f>
        <v>7</v>
      </c>
      <c r="S5698" t="str" cm="1">
        <f t="array" ref="S5698">_xlfn.IFS(FraudData[[#This Row],[Fraud Risk Score]]&gt;=8,"High Risk",FraudData[[#This Row],[Fraud Risk Score]]&gt;=6,"Medium Risk",TRUE,"Low Risk")</f>
        <v>Medium Risk</v>
      </c>
    </row>
    <row r="5699" spans="1:19">
      <c r="A5699">
        <v>5698</v>
      </c>
      <c r="B5699">
        <v>93.6</v>
      </c>
      <c r="C5699">
        <v>11</v>
      </c>
      <c r="D5699" t="s">
        <v>46</v>
      </c>
      <c r="E5699">
        <v>0</v>
      </c>
      <c r="F5699">
        <v>1</v>
      </c>
      <c r="G5699">
        <v>51</v>
      </c>
      <c r="H5699">
        <v>0</v>
      </c>
      <c r="I5699">
        <v>22</v>
      </c>
      <c r="J5699">
        <v>0</v>
      </c>
      <c r="K5699">
        <f>_xlfn.XLOOKUP(FraudData[[#This Row],[amount]],AmountRules[Amount Min],AmountRules[Risk Points],,-1)</f>
        <v>0</v>
      </c>
      <c r="L5699">
        <f>_xlfn.XLOOKUP(FraudData[[#This Row],[transaction_hour]],TimeRules[Hour Min],TimeRules[Risk Points],,-1)</f>
        <v>0</v>
      </c>
      <c r="M5699">
        <f>_xlfn.XLOOKUP(FraudData[[#This Row],[foreign_transaction]],ForeignRules[Foreign Transaction],ForeignRules[Risk Points],0)</f>
        <v>0</v>
      </c>
      <c r="N5699">
        <f>_xlfn.XLOOKUP(FraudData[[#This Row],[location_mismatch]],Table10[Location Mismatch],Table10[Risk Points],0)</f>
        <v>3</v>
      </c>
      <c r="O5699">
        <f>_xlfn.XLOOKUP(FraudData[[#This Row],[device_trust_score]],DeviceRules[Device Min],DeviceRules[Risk Points],,-1)</f>
        <v>1</v>
      </c>
      <c r="P5699">
        <f>_xlfn.XLOOKUP(FraudData[[#This Row],[velocity_last_24h]],VelocityRules[Velocity Min],VelocityRules[Risk Points],,-1)</f>
        <v>0</v>
      </c>
      <c r="Q5699">
        <f>_xlfn.XLOOKUP(FraudData[[#This Row],[merchant_category]],MerchantRules[Merchant Category],MerchantRules[Risk Points],0)</f>
        <v>0</v>
      </c>
      <c r="R5699">
        <f>SUM(FraudData[[#This Row],[Amount Risk]:[Merchant Risk]])</f>
        <v>4</v>
      </c>
      <c r="S5699" t="str" cm="1">
        <f t="array" ref="S5699">_xlfn.IFS(FraudData[[#This Row],[Fraud Risk Score]]&gt;=8,"High Risk",FraudData[[#This Row],[Fraud Risk Score]]&gt;=6,"Medium Risk",TRUE,"Low Risk")</f>
        <v>Low Risk</v>
      </c>
    </row>
    <row r="5700" spans="1:19">
      <c r="A5700">
        <v>5699</v>
      </c>
      <c r="B5700">
        <v>745.34</v>
      </c>
      <c r="C5700">
        <v>0</v>
      </c>
      <c r="D5700" t="s">
        <v>48</v>
      </c>
      <c r="E5700">
        <v>1</v>
      </c>
      <c r="F5700">
        <v>0</v>
      </c>
      <c r="G5700">
        <v>76</v>
      </c>
      <c r="H5700">
        <v>5</v>
      </c>
      <c r="I5700">
        <v>40</v>
      </c>
      <c r="J5700">
        <v>1</v>
      </c>
      <c r="K5700">
        <f>_xlfn.XLOOKUP(FraudData[[#This Row],[amount]],AmountRules[Amount Min],AmountRules[Risk Points],,-1)</f>
        <v>1</v>
      </c>
      <c r="L5700">
        <f>_xlfn.XLOOKUP(FraudData[[#This Row],[transaction_hour]],TimeRules[Hour Min],TimeRules[Risk Points],,-1)</f>
        <v>3</v>
      </c>
      <c r="M5700">
        <f>_xlfn.XLOOKUP(FraudData[[#This Row],[foreign_transaction]],ForeignRules[Foreign Transaction],ForeignRules[Risk Points],0)</f>
        <v>3</v>
      </c>
      <c r="N5700">
        <f>_xlfn.XLOOKUP(FraudData[[#This Row],[location_mismatch]],Table10[Location Mismatch],Table10[Risk Points],0)</f>
        <v>0</v>
      </c>
      <c r="O5700">
        <f>_xlfn.XLOOKUP(FraudData[[#This Row],[device_trust_score]],DeviceRules[Device Min],DeviceRules[Risk Points],,-1)</f>
        <v>0</v>
      </c>
      <c r="P5700">
        <f>_xlfn.XLOOKUP(FraudData[[#This Row],[velocity_last_24h]],VelocityRules[Velocity Min],VelocityRules[Risk Points],,-1)</f>
        <v>3</v>
      </c>
      <c r="Q5700">
        <f>_xlfn.XLOOKUP(FraudData[[#This Row],[merchant_category]],MerchantRules[Merchant Category],MerchantRules[Risk Points],0)</f>
        <v>0</v>
      </c>
      <c r="R5700">
        <f>SUM(FraudData[[#This Row],[Amount Risk]:[Merchant Risk]])</f>
        <v>10</v>
      </c>
      <c r="S5700" t="str" cm="1">
        <f t="array" ref="S5700">_xlfn.IFS(FraudData[[#This Row],[Fraud Risk Score]]&gt;=8,"High Risk",FraudData[[#This Row],[Fraud Risk Score]]&gt;=6,"Medium Risk",TRUE,"Low Risk")</f>
        <v>High Risk</v>
      </c>
    </row>
    <row r="5701" spans="1:19">
      <c r="A5701">
        <v>5700</v>
      </c>
      <c r="B5701">
        <v>62.22</v>
      </c>
      <c r="C5701">
        <v>10</v>
      </c>
      <c r="D5701" t="s">
        <v>46</v>
      </c>
      <c r="E5701">
        <v>0</v>
      </c>
      <c r="F5701">
        <v>0</v>
      </c>
      <c r="G5701">
        <v>61</v>
      </c>
      <c r="H5701">
        <v>1</v>
      </c>
      <c r="I5701">
        <v>58</v>
      </c>
      <c r="J5701">
        <v>0</v>
      </c>
      <c r="K5701">
        <f>_xlfn.XLOOKUP(FraudData[[#This Row],[amount]],AmountRules[Amount Min],AmountRules[Risk Points],,-1)</f>
        <v>0</v>
      </c>
      <c r="L5701">
        <f>_xlfn.XLOOKUP(FraudData[[#This Row],[transaction_hour]],TimeRules[Hour Min],TimeRules[Risk Points],,-1)</f>
        <v>0</v>
      </c>
      <c r="M5701">
        <f>_xlfn.XLOOKUP(FraudData[[#This Row],[foreign_transaction]],ForeignRules[Foreign Transaction],ForeignRules[Risk Points],0)</f>
        <v>0</v>
      </c>
      <c r="N5701">
        <f>_xlfn.XLOOKUP(FraudData[[#This Row],[location_mismatch]],Table10[Location Mismatch],Table10[Risk Points],0)</f>
        <v>0</v>
      </c>
      <c r="O5701">
        <f>_xlfn.XLOOKUP(FraudData[[#This Row],[device_trust_score]],DeviceRules[Device Min],DeviceRules[Risk Points],,-1)</f>
        <v>1</v>
      </c>
      <c r="P5701">
        <f>_xlfn.XLOOKUP(FraudData[[#This Row],[velocity_last_24h]],VelocityRules[Velocity Min],VelocityRules[Risk Points],,-1)</f>
        <v>0</v>
      </c>
      <c r="Q5701">
        <f>_xlfn.XLOOKUP(FraudData[[#This Row],[merchant_category]],MerchantRules[Merchant Category],MerchantRules[Risk Points],0)</f>
        <v>0</v>
      </c>
      <c r="R5701">
        <f>SUM(FraudData[[#This Row],[Amount Risk]:[Merchant Risk]])</f>
        <v>1</v>
      </c>
      <c r="S5701" t="str" cm="1">
        <f t="array" ref="S5701">_xlfn.IFS(FraudData[[#This Row],[Fraud Risk Score]]&gt;=8,"High Risk",FraudData[[#This Row],[Fraud Risk Score]]&gt;=6,"Medium Risk",TRUE,"Low Risk")</f>
        <v>Low Risk</v>
      </c>
    </row>
    <row r="5702" spans="1:19">
      <c r="A5702">
        <v>5701</v>
      </c>
      <c r="B5702">
        <v>62.87</v>
      </c>
      <c r="C5702">
        <v>17</v>
      </c>
      <c r="D5702" t="s">
        <v>46</v>
      </c>
      <c r="E5702">
        <v>0</v>
      </c>
      <c r="F5702">
        <v>0</v>
      </c>
      <c r="G5702">
        <v>25</v>
      </c>
      <c r="H5702">
        <v>1</v>
      </c>
      <c r="I5702">
        <v>61</v>
      </c>
      <c r="J5702">
        <v>0</v>
      </c>
      <c r="K5702">
        <f>_xlfn.XLOOKUP(FraudData[[#This Row],[amount]],AmountRules[Amount Min],AmountRules[Risk Points],,-1)</f>
        <v>0</v>
      </c>
      <c r="L5702">
        <f>_xlfn.XLOOKUP(FraudData[[#This Row],[transaction_hour]],TimeRules[Hour Min],TimeRules[Risk Points],,-1)</f>
        <v>0</v>
      </c>
      <c r="M5702">
        <f>_xlfn.XLOOKUP(FraudData[[#This Row],[foreign_transaction]],ForeignRules[Foreign Transaction],ForeignRules[Risk Points],0)</f>
        <v>0</v>
      </c>
      <c r="N5702">
        <f>_xlfn.XLOOKUP(FraudData[[#This Row],[location_mismatch]],Table10[Location Mismatch],Table10[Risk Points],0)</f>
        <v>0</v>
      </c>
      <c r="O5702">
        <f>_xlfn.XLOOKUP(FraudData[[#This Row],[device_trust_score]],DeviceRules[Device Min],DeviceRules[Risk Points],,-1)</f>
        <v>3</v>
      </c>
      <c r="P5702">
        <f>_xlfn.XLOOKUP(FraudData[[#This Row],[velocity_last_24h]],VelocityRules[Velocity Min],VelocityRules[Risk Points],,-1)</f>
        <v>0</v>
      </c>
      <c r="Q5702">
        <f>_xlfn.XLOOKUP(FraudData[[#This Row],[merchant_category]],MerchantRules[Merchant Category],MerchantRules[Risk Points],0)</f>
        <v>0</v>
      </c>
      <c r="R5702">
        <f>SUM(FraudData[[#This Row],[Amount Risk]:[Merchant Risk]])</f>
        <v>3</v>
      </c>
      <c r="S5702" t="str" cm="1">
        <f t="array" ref="S5702">_xlfn.IFS(FraudData[[#This Row],[Fraud Risk Score]]&gt;=8,"High Risk",FraudData[[#This Row],[Fraud Risk Score]]&gt;=6,"Medium Risk",TRUE,"Low Risk")</f>
        <v>Low Risk</v>
      </c>
    </row>
    <row r="5703" spans="1:19">
      <c r="A5703">
        <v>5702</v>
      </c>
      <c r="B5703">
        <v>78.8</v>
      </c>
      <c r="C5703">
        <v>12</v>
      </c>
      <c r="D5703" t="s">
        <v>47</v>
      </c>
      <c r="E5703">
        <v>0</v>
      </c>
      <c r="F5703">
        <v>0</v>
      </c>
      <c r="G5703">
        <v>33</v>
      </c>
      <c r="H5703">
        <v>3</v>
      </c>
      <c r="I5703">
        <v>44</v>
      </c>
      <c r="J5703">
        <v>0</v>
      </c>
      <c r="K5703">
        <f>_xlfn.XLOOKUP(FraudData[[#This Row],[amount]],AmountRules[Amount Min],AmountRules[Risk Points],,-1)</f>
        <v>0</v>
      </c>
      <c r="L5703">
        <f>_xlfn.XLOOKUP(FraudData[[#This Row],[transaction_hour]],TimeRules[Hour Min],TimeRules[Risk Points],,-1)</f>
        <v>0</v>
      </c>
      <c r="M5703">
        <f>_xlfn.XLOOKUP(FraudData[[#This Row],[foreign_transaction]],ForeignRules[Foreign Transaction],ForeignRules[Risk Points],0)</f>
        <v>0</v>
      </c>
      <c r="N5703">
        <f>_xlfn.XLOOKUP(FraudData[[#This Row],[location_mismatch]],Table10[Location Mismatch],Table10[Risk Points],0)</f>
        <v>0</v>
      </c>
      <c r="O5703">
        <f>_xlfn.XLOOKUP(FraudData[[#This Row],[device_trust_score]],DeviceRules[Device Min],DeviceRules[Risk Points],,-1)</f>
        <v>2</v>
      </c>
      <c r="P5703">
        <f>_xlfn.XLOOKUP(FraudData[[#This Row],[velocity_last_24h]],VelocityRules[Velocity Min],VelocityRules[Risk Points],,-1)</f>
        <v>0</v>
      </c>
      <c r="Q5703">
        <f>_xlfn.XLOOKUP(FraudData[[#This Row],[merchant_category]],MerchantRules[Merchant Category],MerchantRules[Risk Points],0)</f>
        <v>0</v>
      </c>
      <c r="R5703">
        <f>SUM(FraudData[[#This Row],[Amount Risk]:[Merchant Risk]])</f>
        <v>2</v>
      </c>
      <c r="S5703" t="str" cm="1">
        <f t="array" ref="S5703">_xlfn.IFS(FraudData[[#This Row],[Fraud Risk Score]]&gt;=8,"High Risk",FraudData[[#This Row],[Fraud Risk Score]]&gt;=6,"Medium Risk",TRUE,"Low Risk")</f>
        <v>Low Risk</v>
      </c>
    </row>
    <row r="5704" spans="1:19">
      <c r="A5704">
        <v>5703</v>
      </c>
      <c r="B5704">
        <v>149.66999999999999</v>
      </c>
      <c r="C5704">
        <v>16</v>
      </c>
      <c r="D5704" t="s">
        <v>48</v>
      </c>
      <c r="E5704">
        <v>0</v>
      </c>
      <c r="F5704">
        <v>0</v>
      </c>
      <c r="G5704">
        <v>42</v>
      </c>
      <c r="H5704">
        <v>2</v>
      </c>
      <c r="I5704">
        <v>35</v>
      </c>
      <c r="J5704">
        <v>0</v>
      </c>
      <c r="K5704">
        <f>_xlfn.XLOOKUP(FraudData[[#This Row],[amount]],AmountRules[Amount Min],AmountRules[Risk Points],,-1)</f>
        <v>0</v>
      </c>
      <c r="L5704">
        <f>_xlfn.XLOOKUP(FraudData[[#This Row],[transaction_hour]],TimeRules[Hour Min],TimeRules[Risk Points],,-1)</f>
        <v>0</v>
      </c>
      <c r="M5704">
        <f>_xlfn.XLOOKUP(FraudData[[#This Row],[foreign_transaction]],ForeignRules[Foreign Transaction],ForeignRules[Risk Points],0)</f>
        <v>0</v>
      </c>
      <c r="N5704">
        <f>_xlfn.XLOOKUP(FraudData[[#This Row],[location_mismatch]],Table10[Location Mismatch],Table10[Risk Points],0)</f>
        <v>0</v>
      </c>
      <c r="O5704">
        <f>_xlfn.XLOOKUP(FraudData[[#This Row],[device_trust_score]],DeviceRules[Device Min],DeviceRules[Risk Points],,-1)</f>
        <v>2</v>
      </c>
      <c r="P5704">
        <f>_xlfn.XLOOKUP(FraudData[[#This Row],[velocity_last_24h]],VelocityRules[Velocity Min],VelocityRules[Risk Points],,-1)</f>
        <v>0</v>
      </c>
      <c r="Q5704">
        <f>_xlfn.XLOOKUP(FraudData[[#This Row],[merchant_category]],MerchantRules[Merchant Category],MerchantRules[Risk Points],0)</f>
        <v>0</v>
      </c>
      <c r="R5704">
        <f>SUM(FraudData[[#This Row],[Amount Risk]:[Merchant Risk]])</f>
        <v>2</v>
      </c>
      <c r="S5704" t="str" cm="1">
        <f t="array" ref="S5704">_xlfn.IFS(FraudData[[#This Row],[Fraud Risk Score]]&gt;=8,"High Risk",FraudData[[#This Row],[Fraud Risk Score]]&gt;=6,"Medium Risk",TRUE,"Low Risk")</f>
        <v>Low Risk</v>
      </c>
    </row>
    <row r="5705" spans="1:19">
      <c r="A5705">
        <v>5704</v>
      </c>
      <c r="B5705">
        <v>52.34</v>
      </c>
      <c r="C5705">
        <v>7</v>
      </c>
      <c r="D5705" t="s">
        <v>46</v>
      </c>
      <c r="E5705">
        <v>1</v>
      </c>
      <c r="F5705">
        <v>0</v>
      </c>
      <c r="G5705">
        <v>63</v>
      </c>
      <c r="H5705">
        <v>0</v>
      </c>
      <c r="I5705">
        <v>57</v>
      </c>
      <c r="J5705">
        <v>0</v>
      </c>
      <c r="K5705">
        <f>_xlfn.XLOOKUP(FraudData[[#This Row],[amount]],AmountRules[Amount Min],AmountRules[Risk Points],,-1)</f>
        <v>0</v>
      </c>
      <c r="L5705">
        <f>_xlfn.XLOOKUP(FraudData[[#This Row],[transaction_hour]],TimeRules[Hour Min],TimeRules[Risk Points],,-1)</f>
        <v>0</v>
      </c>
      <c r="M5705">
        <f>_xlfn.XLOOKUP(FraudData[[#This Row],[foreign_transaction]],ForeignRules[Foreign Transaction],ForeignRules[Risk Points],0)</f>
        <v>3</v>
      </c>
      <c r="N5705">
        <f>_xlfn.XLOOKUP(FraudData[[#This Row],[location_mismatch]],Table10[Location Mismatch],Table10[Risk Points],0)</f>
        <v>0</v>
      </c>
      <c r="O5705">
        <f>_xlfn.XLOOKUP(FraudData[[#This Row],[device_trust_score]],DeviceRules[Device Min],DeviceRules[Risk Points],,-1)</f>
        <v>1</v>
      </c>
      <c r="P5705">
        <f>_xlfn.XLOOKUP(FraudData[[#This Row],[velocity_last_24h]],VelocityRules[Velocity Min],VelocityRules[Risk Points],,-1)</f>
        <v>0</v>
      </c>
      <c r="Q5705">
        <f>_xlfn.XLOOKUP(FraudData[[#This Row],[merchant_category]],MerchantRules[Merchant Category],MerchantRules[Risk Points],0)</f>
        <v>0</v>
      </c>
      <c r="R5705">
        <f>SUM(FraudData[[#This Row],[Amount Risk]:[Merchant Risk]])</f>
        <v>4</v>
      </c>
      <c r="S5705" t="str" cm="1">
        <f t="array" ref="S5705">_xlfn.IFS(FraudData[[#This Row],[Fraud Risk Score]]&gt;=8,"High Risk",FraudData[[#This Row],[Fraud Risk Score]]&gt;=6,"Medium Risk",TRUE,"Low Risk")</f>
        <v>Low Risk</v>
      </c>
    </row>
    <row r="5706" spans="1:19">
      <c r="A5706">
        <v>5705</v>
      </c>
      <c r="B5706">
        <v>444.33</v>
      </c>
      <c r="C5706">
        <v>19</v>
      </c>
      <c r="D5706" t="s">
        <v>46</v>
      </c>
      <c r="E5706">
        <v>0</v>
      </c>
      <c r="F5706">
        <v>0</v>
      </c>
      <c r="G5706">
        <v>99</v>
      </c>
      <c r="H5706">
        <v>1</v>
      </c>
      <c r="I5706">
        <v>37</v>
      </c>
      <c r="J5706">
        <v>0</v>
      </c>
      <c r="K5706">
        <f>_xlfn.XLOOKUP(FraudData[[#This Row],[amount]],AmountRules[Amount Min],AmountRules[Risk Points],,-1)</f>
        <v>0</v>
      </c>
      <c r="L5706">
        <f>_xlfn.XLOOKUP(FraudData[[#This Row],[transaction_hour]],TimeRules[Hour Min],TimeRules[Risk Points],,-1)</f>
        <v>0</v>
      </c>
      <c r="M5706">
        <f>_xlfn.XLOOKUP(FraudData[[#This Row],[foreign_transaction]],ForeignRules[Foreign Transaction],ForeignRules[Risk Points],0)</f>
        <v>0</v>
      </c>
      <c r="N5706">
        <f>_xlfn.XLOOKUP(FraudData[[#This Row],[location_mismatch]],Table10[Location Mismatch],Table10[Risk Points],0)</f>
        <v>0</v>
      </c>
      <c r="O5706">
        <f>_xlfn.XLOOKUP(FraudData[[#This Row],[device_trust_score]],DeviceRules[Device Min],DeviceRules[Risk Points],,-1)</f>
        <v>0</v>
      </c>
      <c r="P5706">
        <f>_xlfn.XLOOKUP(FraudData[[#This Row],[velocity_last_24h]],VelocityRules[Velocity Min],VelocityRules[Risk Points],,-1)</f>
        <v>0</v>
      </c>
      <c r="Q5706">
        <f>_xlfn.XLOOKUP(FraudData[[#This Row],[merchant_category]],MerchantRules[Merchant Category],MerchantRules[Risk Points],0)</f>
        <v>0</v>
      </c>
      <c r="R5706">
        <f>SUM(FraudData[[#This Row],[Amount Risk]:[Merchant Risk]])</f>
        <v>0</v>
      </c>
      <c r="S5706" t="str" cm="1">
        <f t="array" ref="S5706">_xlfn.IFS(FraudData[[#This Row],[Fraud Risk Score]]&gt;=8,"High Risk",FraudData[[#This Row],[Fraud Risk Score]]&gt;=6,"Medium Risk",TRUE,"Low Risk")</f>
        <v>Low Risk</v>
      </c>
    </row>
    <row r="5707" spans="1:19">
      <c r="A5707">
        <v>5706</v>
      </c>
      <c r="B5707">
        <v>55.59</v>
      </c>
      <c r="C5707">
        <v>18</v>
      </c>
      <c r="D5707" t="s">
        <v>49</v>
      </c>
      <c r="E5707">
        <v>0</v>
      </c>
      <c r="F5707">
        <v>0</v>
      </c>
      <c r="G5707">
        <v>99</v>
      </c>
      <c r="H5707">
        <v>2</v>
      </c>
      <c r="I5707">
        <v>23</v>
      </c>
      <c r="J5707">
        <v>0</v>
      </c>
      <c r="K5707">
        <f>_xlfn.XLOOKUP(FraudData[[#This Row],[amount]],AmountRules[Amount Min],AmountRules[Risk Points],,-1)</f>
        <v>0</v>
      </c>
      <c r="L5707">
        <f>_xlfn.XLOOKUP(FraudData[[#This Row],[transaction_hour]],TimeRules[Hour Min],TimeRules[Risk Points],,-1)</f>
        <v>0</v>
      </c>
      <c r="M5707">
        <f>_xlfn.XLOOKUP(FraudData[[#This Row],[foreign_transaction]],ForeignRules[Foreign Transaction],ForeignRules[Risk Points],0)</f>
        <v>0</v>
      </c>
      <c r="N5707">
        <f>_xlfn.XLOOKUP(FraudData[[#This Row],[location_mismatch]],Table10[Location Mismatch],Table10[Risk Points],0)</f>
        <v>0</v>
      </c>
      <c r="O5707">
        <f>_xlfn.XLOOKUP(FraudData[[#This Row],[device_trust_score]],DeviceRules[Device Min],DeviceRules[Risk Points],,-1)</f>
        <v>0</v>
      </c>
      <c r="P5707">
        <f>_xlfn.XLOOKUP(FraudData[[#This Row],[velocity_last_24h]],VelocityRules[Velocity Min],VelocityRules[Risk Points],,-1)</f>
        <v>0</v>
      </c>
      <c r="Q5707">
        <f>_xlfn.XLOOKUP(FraudData[[#This Row],[merchant_category]],MerchantRules[Merchant Category],MerchantRules[Risk Points],0)</f>
        <v>1</v>
      </c>
      <c r="R5707">
        <f>SUM(FraudData[[#This Row],[Amount Risk]:[Merchant Risk]])</f>
        <v>1</v>
      </c>
      <c r="S5707" t="str" cm="1">
        <f t="array" ref="S5707">_xlfn.IFS(FraudData[[#This Row],[Fraud Risk Score]]&gt;=8,"High Risk",FraudData[[#This Row],[Fraud Risk Score]]&gt;=6,"Medium Risk",TRUE,"Low Risk")</f>
        <v>Low Risk</v>
      </c>
    </row>
    <row r="5708" spans="1:19">
      <c r="A5708">
        <v>5707</v>
      </c>
      <c r="B5708">
        <v>407.09</v>
      </c>
      <c r="C5708">
        <v>16</v>
      </c>
      <c r="D5708" t="s">
        <v>46</v>
      </c>
      <c r="E5708">
        <v>0</v>
      </c>
      <c r="F5708">
        <v>0</v>
      </c>
      <c r="G5708">
        <v>54</v>
      </c>
      <c r="H5708">
        <v>1</v>
      </c>
      <c r="I5708">
        <v>47</v>
      </c>
      <c r="J5708">
        <v>0</v>
      </c>
      <c r="K5708">
        <f>_xlfn.XLOOKUP(FraudData[[#This Row],[amount]],AmountRules[Amount Min],AmountRules[Risk Points],,-1)</f>
        <v>0</v>
      </c>
      <c r="L5708">
        <f>_xlfn.XLOOKUP(FraudData[[#This Row],[transaction_hour]],TimeRules[Hour Min],TimeRules[Risk Points],,-1)</f>
        <v>0</v>
      </c>
      <c r="M5708">
        <f>_xlfn.XLOOKUP(FraudData[[#This Row],[foreign_transaction]],ForeignRules[Foreign Transaction],ForeignRules[Risk Points],0)</f>
        <v>0</v>
      </c>
      <c r="N5708">
        <f>_xlfn.XLOOKUP(FraudData[[#This Row],[location_mismatch]],Table10[Location Mismatch],Table10[Risk Points],0)</f>
        <v>0</v>
      </c>
      <c r="O5708">
        <f>_xlfn.XLOOKUP(FraudData[[#This Row],[device_trust_score]],DeviceRules[Device Min],DeviceRules[Risk Points],,-1)</f>
        <v>1</v>
      </c>
      <c r="P5708">
        <f>_xlfn.XLOOKUP(FraudData[[#This Row],[velocity_last_24h]],VelocityRules[Velocity Min],VelocityRules[Risk Points],,-1)</f>
        <v>0</v>
      </c>
      <c r="Q5708">
        <f>_xlfn.XLOOKUP(FraudData[[#This Row],[merchant_category]],MerchantRules[Merchant Category],MerchantRules[Risk Points],0)</f>
        <v>0</v>
      </c>
      <c r="R5708">
        <f>SUM(FraudData[[#This Row],[Amount Risk]:[Merchant Risk]])</f>
        <v>1</v>
      </c>
      <c r="S5708" t="str" cm="1">
        <f t="array" ref="S5708">_xlfn.IFS(FraudData[[#This Row],[Fraud Risk Score]]&gt;=8,"High Risk",FraudData[[#This Row],[Fraud Risk Score]]&gt;=6,"Medium Risk",TRUE,"Low Risk")</f>
        <v>Low Risk</v>
      </c>
    </row>
    <row r="5709" spans="1:19">
      <c r="A5709">
        <v>5708</v>
      </c>
      <c r="B5709">
        <v>19.66</v>
      </c>
      <c r="C5709">
        <v>1</v>
      </c>
      <c r="D5709" t="s">
        <v>47</v>
      </c>
      <c r="E5709">
        <v>1</v>
      </c>
      <c r="F5709">
        <v>0</v>
      </c>
      <c r="G5709">
        <v>44</v>
      </c>
      <c r="H5709">
        <v>5</v>
      </c>
      <c r="I5709">
        <v>67</v>
      </c>
      <c r="J5709">
        <v>1</v>
      </c>
      <c r="K5709">
        <f>_xlfn.XLOOKUP(FraudData[[#This Row],[amount]],AmountRules[Amount Min],AmountRules[Risk Points],,-1)</f>
        <v>0</v>
      </c>
      <c r="L5709">
        <f>_xlfn.XLOOKUP(FraudData[[#This Row],[transaction_hour]],TimeRules[Hour Min],TimeRules[Risk Points],,-1)</f>
        <v>3</v>
      </c>
      <c r="M5709">
        <f>_xlfn.XLOOKUP(FraudData[[#This Row],[foreign_transaction]],ForeignRules[Foreign Transaction],ForeignRules[Risk Points],0)</f>
        <v>3</v>
      </c>
      <c r="N5709">
        <f>_xlfn.XLOOKUP(FraudData[[#This Row],[location_mismatch]],Table10[Location Mismatch],Table10[Risk Points],0)</f>
        <v>0</v>
      </c>
      <c r="O5709">
        <f>_xlfn.XLOOKUP(FraudData[[#This Row],[device_trust_score]],DeviceRules[Device Min],DeviceRules[Risk Points],,-1)</f>
        <v>2</v>
      </c>
      <c r="P5709">
        <f>_xlfn.XLOOKUP(FraudData[[#This Row],[velocity_last_24h]],VelocityRules[Velocity Min],VelocityRules[Risk Points],,-1)</f>
        <v>3</v>
      </c>
      <c r="Q5709">
        <f>_xlfn.XLOOKUP(FraudData[[#This Row],[merchant_category]],MerchantRules[Merchant Category],MerchantRules[Risk Points],0)</f>
        <v>0</v>
      </c>
      <c r="R5709">
        <f>SUM(FraudData[[#This Row],[Amount Risk]:[Merchant Risk]])</f>
        <v>11</v>
      </c>
      <c r="S5709" t="str" cm="1">
        <f t="array" ref="S5709">_xlfn.IFS(FraudData[[#This Row],[Fraud Risk Score]]&gt;=8,"High Risk",FraudData[[#This Row],[Fraud Risk Score]]&gt;=6,"Medium Risk",TRUE,"Low Risk")</f>
        <v>High Risk</v>
      </c>
    </row>
    <row r="5710" spans="1:19">
      <c r="A5710">
        <v>5709</v>
      </c>
      <c r="B5710">
        <v>192.38</v>
      </c>
      <c r="C5710">
        <v>2</v>
      </c>
      <c r="D5710" t="s">
        <v>50</v>
      </c>
      <c r="E5710">
        <v>0</v>
      </c>
      <c r="F5710">
        <v>0</v>
      </c>
      <c r="G5710">
        <v>39</v>
      </c>
      <c r="H5710">
        <v>2</v>
      </c>
      <c r="I5710">
        <v>23</v>
      </c>
      <c r="J5710">
        <v>0</v>
      </c>
      <c r="K5710">
        <f>_xlfn.XLOOKUP(FraudData[[#This Row],[amount]],AmountRules[Amount Min],AmountRules[Risk Points],,-1)</f>
        <v>0</v>
      </c>
      <c r="L5710">
        <f>_xlfn.XLOOKUP(FraudData[[#This Row],[transaction_hour]],TimeRules[Hour Min],TimeRules[Risk Points],,-1)</f>
        <v>3</v>
      </c>
      <c r="M5710">
        <f>_xlfn.XLOOKUP(FraudData[[#This Row],[foreign_transaction]],ForeignRules[Foreign Transaction],ForeignRules[Risk Points],0)</f>
        <v>0</v>
      </c>
      <c r="N5710">
        <f>_xlfn.XLOOKUP(FraudData[[#This Row],[location_mismatch]],Table10[Location Mismatch],Table10[Risk Points],0)</f>
        <v>0</v>
      </c>
      <c r="O5710">
        <f>_xlfn.XLOOKUP(FraudData[[#This Row],[device_trust_score]],DeviceRules[Device Min],DeviceRules[Risk Points],,-1)</f>
        <v>2</v>
      </c>
      <c r="P5710">
        <f>_xlfn.XLOOKUP(FraudData[[#This Row],[velocity_last_24h]],VelocityRules[Velocity Min],VelocityRules[Risk Points],,-1)</f>
        <v>0</v>
      </c>
      <c r="Q5710">
        <f>_xlfn.XLOOKUP(FraudData[[#This Row],[merchant_category]],MerchantRules[Merchant Category],MerchantRules[Risk Points],0)</f>
        <v>0</v>
      </c>
      <c r="R5710">
        <f>SUM(FraudData[[#This Row],[Amount Risk]:[Merchant Risk]])</f>
        <v>5</v>
      </c>
      <c r="S5710" t="str" cm="1">
        <f t="array" ref="S5710">_xlfn.IFS(FraudData[[#This Row],[Fraud Risk Score]]&gt;=8,"High Risk",FraudData[[#This Row],[Fraud Risk Score]]&gt;=6,"Medium Risk",TRUE,"Low Risk")</f>
        <v>Low Risk</v>
      </c>
    </row>
    <row r="5711" spans="1:19">
      <c r="A5711">
        <v>5710</v>
      </c>
      <c r="B5711">
        <v>427.5</v>
      </c>
      <c r="C5711">
        <v>2</v>
      </c>
      <c r="D5711" t="s">
        <v>49</v>
      </c>
      <c r="E5711">
        <v>0</v>
      </c>
      <c r="F5711">
        <v>0</v>
      </c>
      <c r="G5711">
        <v>88</v>
      </c>
      <c r="H5711">
        <v>2</v>
      </c>
      <c r="I5711">
        <v>67</v>
      </c>
      <c r="J5711">
        <v>0</v>
      </c>
      <c r="K5711">
        <f>_xlfn.XLOOKUP(FraudData[[#This Row],[amount]],AmountRules[Amount Min],AmountRules[Risk Points],,-1)</f>
        <v>0</v>
      </c>
      <c r="L5711">
        <f>_xlfn.XLOOKUP(FraudData[[#This Row],[transaction_hour]],TimeRules[Hour Min],TimeRules[Risk Points],,-1)</f>
        <v>3</v>
      </c>
      <c r="M5711">
        <f>_xlfn.XLOOKUP(FraudData[[#This Row],[foreign_transaction]],ForeignRules[Foreign Transaction],ForeignRules[Risk Points],0)</f>
        <v>0</v>
      </c>
      <c r="N5711">
        <f>_xlfn.XLOOKUP(FraudData[[#This Row],[location_mismatch]],Table10[Location Mismatch],Table10[Risk Points],0)</f>
        <v>0</v>
      </c>
      <c r="O5711">
        <f>_xlfn.XLOOKUP(FraudData[[#This Row],[device_trust_score]],DeviceRules[Device Min],DeviceRules[Risk Points],,-1)</f>
        <v>0</v>
      </c>
      <c r="P5711">
        <f>_xlfn.XLOOKUP(FraudData[[#This Row],[velocity_last_24h]],VelocityRules[Velocity Min],VelocityRules[Risk Points],,-1)</f>
        <v>0</v>
      </c>
      <c r="Q5711">
        <f>_xlfn.XLOOKUP(FraudData[[#This Row],[merchant_category]],MerchantRules[Merchant Category],MerchantRules[Risk Points],0)</f>
        <v>1</v>
      </c>
      <c r="R5711">
        <f>SUM(FraudData[[#This Row],[Amount Risk]:[Merchant Risk]])</f>
        <v>4</v>
      </c>
      <c r="S5711" t="str" cm="1">
        <f t="array" ref="S5711">_xlfn.IFS(FraudData[[#This Row],[Fraud Risk Score]]&gt;=8,"High Risk",FraudData[[#This Row],[Fraud Risk Score]]&gt;=6,"Medium Risk",TRUE,"Low Risk")</f>
        <v>Low Risk</v>
      </c>
    </row>
    <row r="5712" spans="1:19">
      <c r="A5712">
        <v>5711</v>
      </c>
      <c r="B5712">
        <v>33.270000000000003</v>
      </c>
      <c r="C5712">
        <v>5</v>
      </c>
      <c r="D5712" t="s">
        <v>50</v>
      </c>
      <c r="E5712">
        <v>0</v>
      </c>
      <c r="F5712">
        <v>0</v>
      </c>
      <c r="G5712">
        <v>49</v>
      </c>
      <c r="H5712">
        <v>3</v>
      </c>
      <c r="I5712">
        <v>34</v>
      </c>
      <c r="J5712">
        <v>0</v>
      </c>
      <c r="K5712">
        <f>_xlfn.XLOOKUP(FraudData[[#This Row],[amount]],AmountRules[Amount Min],AmountRules[Risk Points],,-1)</f>
        <v>0</v>
      </c>
      <c r="L5712">
        <f>_xlfn.XLOOKUP(FraudData[[#This Row],[transaction_hour]],TimeRules[Hour Min],TimeRules[Risk Points],,-1)</f>
        <v>0</v>
      </c>
      <c r="M5712">
        <f>_xlfn.XLOOKUP(FraudData[[#This Row],[foreign_transaction]],ForeignRules[Foreign Transaction],ForeignRules[Risk Points],0)</f>
        <v>0</v>
      </c>
      <c r="N5712">
        <f>_xlfn.XLOOKUP(FraudData[[#This Row],[location_mismatch]],Table10[Location Mismatch],Table10[Risk Points],0)</f>
        <v>0</v>
      </c>
      <c r="O5712">
        <f>_xlfn.XLOOKUP(FraudData[[#This Row],[device_trust_score]],DeviceRules[Device Min],DeviceRules[Risk Points],,-1)</f>
        <v>2</v>
      </c>
      <c r="P5712">
        <f>_xlfn.XLOOKUP(FraudData[[#This Row],[velocity_last_24h]],VelocityRules[Velocity Min],VelocityRules[Risk Points],,-1)</f>
        <v>0</v>
      </c>
      <c r="Q5712">
        <f>_xlfn.XLOOKUP(FraudData[[#This Row],[merchant_category]],MerchantRules[Merchant Category],MerchantRules[Risk Points],0)</f>
        <v>0</v>
      </c>
      <c r="R5712">
        <f>SUM(FraudData[[#This Row],[Amount Risk]:[Merchant Risk]])</f>
        <v>2</v>
      </c>
      <c r="S5712" t="str" cm="1">
        <f t="array" ref="S5712">_xlfn.IFS(FraudData[[#This Row],[Fraud Risk Score]]&gt;=8,"High Risk",FraudData[[#This Row],[Fraud Risk Score]]&gt;=6,"Medium Risk",TRUE,"Low Risk")</f>
        <v>Low Risk</v>
      </c>
    </row>
    <row r="5713" spans="1:19">
      <c r="A5713">
        <v>5712</v>
      </c>
      <c r="B5713">
        <v>621.41</v>
      </c>
      <c r="C5713">
        <v>9</v>
      </c>
      <c r="D5713" t="s">
        <v>47</v>
      </c>
      <c r="E5713">
        <v>0</v>
      </c>
      <c r="F5713">
        <v>0</v>
      </c>
      <c r="G5713">
        <v>73</v>
      </c>
      <c r="H5713">
        <v>3</v>
      </c>
      <c r="I5713">
        <v>60</v>
      </c>
      <c r="J5713">
        <v>0</v>
      </c>
      <c r="K5713">
        <f>_xlfn.XLOOKUP(FraudData[[#This Row],[amount]],AmountRules[Amount Min],AmountRules[Risk Points],,-1)</f>
        <v>1</v>
      </c>
      <c r="L5713">
        <f>_xlfn.XLOOKUP(FraudData[[#This Row],[transaction_hour]],TimeRules[Hour Min],TimeRules[Risk Points],,-1)</f>
        <v>0</v>
      </c>
      <c r="M5713">
        <f>_xlfn.XLOOKUP(FraudData[[#This Row],[foreign_transaction]],ForeignRules[Foreign Transaction],ForeignRules[Risk Points],0)</f>
        <v>0</v>
      </c>
      <c r="N5713">
        <f>_xlfn.XLOOKUP(FraudData[[#This Row],[location_mismatch]],Table10[Location Mismatch],Table10[Risk Points],0)</f>
        <v>0</v>
      </c>
      <c r="O5713">
        <f>_xlfn.XLOOKUP(FraudData[[#This Row],[device_trust_score]],DeviceRules[Device Min],DeviceRules[Risk Points],,-1)</f>
        <v>0</v>
      </c>
      <c r="P5713">
        <f>_xlfn.XLOOKUP(FraudData[[#This Row],[velocity_last_24h]],VelocityRules[Velocity Min],VelocityRules[Risk Points],,-1)</f>
        <v>0</v>
      </c>
      <c r="Q5713">
        <f>_xlfn.XLOOKUP(FraudData[[#This Row],[merchant_category]],MerchantRules[Merchant Category],MerchantRules[Risk Points],0)</f>
        <v>0</v>
      </c>
      <c r="R5713">
        <f>SUM(FraudData[[#This Row],[Amount Risk]:[Merchant Risk]])</f>
        <v>1</v>
      </c>
      <c r="S5713" t="str" cm="1">
        <f t="array" ref="S5713">_xlfn.IFS(FraudData[[#This Row],[Fraud Risk Score]]&gt;=8,"High Risk",FraudData[[#This Row],[Fraud Risk Score]]&gt;=6,"Medium Risk",TRUE,"Low Risk")</f>
        <v>Low Risk</v>
      </c>
    </row>
    <row r="5714" spans="1:19">
      <c r="A5714">
        <v>5713</v>
      </c>
      <c r="B5714">
        <v>108.56</v>
      </c>
      <c r="C5714">
        <v>23</v>
      </c>
      <c r="D5714" t="s">
        <v>50</v>
      </c>
      <c r="E5714">
        <v>0</v>
      </c>
      <c r="F5714">
        <v>0</v>
      </c>
      <c r="G5714">
        <v>91</v>
      </c>
      <c r="H5714">
        <v>4</v>
      </c>
      <c r="I5714">
        <v>53</v>
      </c>
      <c r="J5714">
        <v>0</v>
      </c>
      <c r="K5714">
        <f>_xlfn.XLOOKUP(FraudData[[#This Row],[amount]],AmountRules[Amount Min],AmountRules[Risk Points],,-1)</f>
        <v>0</v>
      </c>
      <c r="L5714">
        <f>_xlfn.XLOOKUP(FraudData[[#This Row],[transaction_hour]],TimeRules[Hour Min],TimeRules[Risk Points],,-1)</f>
        <v>1</v>
      </c>
      <c r="M5714">
        <f>_xlfn.XLOOKUP(FraudData[[#This Row],[foreign_transaction]],ForeignRules[Foreign Transaction],ForeignRules[Risk Points],0)</f>
        <v>0</v>
      </c>
      <c r="N5714">
        <f>_xlfn.XLOOKUP(FraudData[[#This Row],[location_mismatch]],Table10[Location Mismatch],Table10[Risk Points],0)</f>
        <v>0</v>
      </c>
      <c r="O5714">
        <f>_xlfn.XLOOKUP(FraudData[[#This Row],[device_trust_score]],DeviceRules[Device Min],DeviceRules[Risk Points],,-1)</f>
        <v>0</v>
      </c>
      <c r="P5714">
        <f>_xlfn.XLOOKUP(FraudData[[#This Row],[velocity_last_24h]],VelocityRules[Velocity Min],VelocityRules[Risk Points],,-1)</f>
        <v>0</v>
      </c>
      <c r="Q5714">
        <f>_xlfn.XLOOKUP(FraudData[[#This Row],[merchant_category]],MerchantRules[Merchant Category],MerchantRules[Risk Points],0)</f>
        <v>0</v>
      </c>
      <c r="R5714">
        <f>SUM(FraudData[[#This Row],[Amount Risk]:[Merchant Risk]])</f>
        <v>1</v>
      </c>
      <c r="S5714" t="str" cm="1">
        <f t="array" ref="S5714">_xlfn.IFS(FraudData[[#This Row],[Fraud Risk Score]]&gt;=8,"High Risk",FraudData[[#This Row],[Fraud Risk Score]]&gt;=6,"Medium Risk",TRUE,"Low Risk")</f>
        <v>Low Risk</v>
      </c>
    </row>
    <row r="5715" spans="1:19">
      <c r="A5715">
        <v>5714</v>
      </c>
      <c r="B5715">
        <v>524.42999999999995</v>
      </c>
      <c r="C5715">
        <v>21</v>
      </c>
      <c r="D5715" t="s">
        <v>46</v>
      </c>
      <c r="E5715">
        <v>0</v>
      </c>
      <c r="F5715">
        <v>0</v>
      </c>
      <c r="G5715">
        <v>50</v>
      </c>
      <c r="H5715">
        <v>1</v>
      </c>
      <c r="I5715">
        <v>32</v>
      </c>
      <c r="J5715">
        <v>0</v>
      </c>
      <c r="K5715">
        <f>_xlfn.XLOOKUP(FraudData[[#This Row],[amount]],AmountRules[Amount Min],AmountRules[Risk Points],,-1)</f>
        <v>1</v>
      </c>
      <c r="L5715">
        <f>_xlfn.XLOOKUP(FraudData[[#This Row],[transaction_hour]],TimeRules[Hour Min],TimeRules[Risk Points],,-1)</f>
        <v>0</v>
      </c>
      <c r="M5715">
        <f>_xlfn.XLOOKUP(FraudData[[#This Row],[foreign_transaction]],ForeignRules[Foreign Transaction],ForeignRules[Risk Points],0)</f>
        <v>0</v>
      </c>
      <c r="N5715">
        <f>_xlfn.XLOOKUP(FraudData[[#This Row],[location_mismatch]],Table10[Location Mismatch],Table10[Risk Points],0)</f>
        <v>0</v>
      </c>
      <c r="O5715">
        <f>_xlfn.XLOOKUP(FraudData[[#This Row],[device_trust_score]],DeviceRules[Device Min],DeviceRules[Risk Points],,-1)</f>
        <v>1</v>
      </c>
      <c r="P5715">
        <f>_xlfn.XLOOKUP(FraudData[[#This Row],[velocity_last_24h]],VelocityRules[Velocity Min],VelocityRules[Risk Points],,-1)</f>
        <v>0</v>
      </c>
      <c r="Q5715">
        <f>_xlfn.XLOOKUP(FraudData[[#This Row],[merchant_category]],MerchantRules[Merchant Category],MerchantRules[Risk Points],0)</f>
        <v>0</v>
      </c>
      <c r="R5715">
        <f>SUM(FraudData[[#This Row],[Amount Risk]:[Merchant Risk]])</f>
        <v>2</v>
      </c>
      <c r="S5715" t="str" cm="1">
        <f t="array" ref="S5715">_xlfn.IFS(FraudData[[#This Row],[Fraud Risk Score]]&gt;=8,"High Risk",FraudData[[#This Row],[Fraud Risk Score]]&gt;=6,"Medium Risk",TRUE,"Low Risk")</f>
        <v>Low Risk</v>
      </c>
    </row>
    <row r="5716" spans="1:19">
      <c r="A5716">
        <v>5715</v>
      </c>
      <c r="B5716">
        <v>203.32</v>
      </c>
      <c r="C5716">
        <v>17</v>
      </c>
      <c r="D5716" t="s">
        <v>50</v>
      </c>
      <c r="E5716">
        <v>0</v>
      </c>
      <c r="F5716">
        <v>0</v>
      </c>
      <c r="G5716">
        <v>69</v>
      </c>
      <c r="H5716">
        <v>5</v>
      </c>
      <c r="I5716">
        <v>69</v>
      </c>
      <c r="J5716">
        <v>0</v>
      </c>
      <c r="K5716">
        <f>_xlfn.XLOOKUP(FraudData[[#This Row],[amount]],AmountRules[Amount Min],AmountRules[Risk Points],,-1)</f>
        <v>0</v>
      </c>
      <c r="L5716">
        <f>_xlfn.XLOOKUP(FraudData[[#This Row],[transaction_hour]],TimeRules[Hour Min],TimeRules[Risk Points],,-1)</f>
        <v>0</v>
      </c>
      <c r="M5716">
        <f>_xlfn.XLOOKUP(FraudData[[#This Row],[foreign_transaction]],ForeignRules[Foreign Transaction],ForeignRules[Risk Points],0)</f>
        <v>0</v>
      </c>
      <c r="N5716">
        <f>_xlfn.XLOOKUP(FraudData[[#This Row],[location_mismatch]],Table10[Location Mismatch],Table10[Risk Points],0)</f>
        <v>0</v>
      </c>
      <c r="O5716">
        <f>_xlfn.XLOOKUP(FraudData[[#This Row],[device_trust_score]],DeviceRules[Device Min],DeviceRules[Risk Points],,-1)</f>
        <v>1</v>
      </c>
      <c r="P5716">
        <f>_xlfn.XLOOKUP(FraudData[[#This Row],[velocity_last_24h]],VelocityRules[Velocity Min],VelocityRules[Risk Points],,-1)</f>
        <v>3</v>
      </c>
      <c r="Q5716">
        <f>_xlfn.XLOOKUP(FraudData[[#This Row],[merchant_category]],MerchantRules[Merchant Category],MerchantRules[Risk Points],0)</f>
        <v>0</v>
      </c>
      <c r="R5716">
        <f>SUM(FraudData[[#This Row],[Amount Risk]:[Merchant Risk]])</f>
        <v>4</v>
      </c>
      <c r="S5716" t="str" cm="1">
        <f t="array" ref="S5716">_xlfn.IFS(FraudData[[#This Row],[Fraud Risk Score]]&gt;=8,"High Risk",FraudData[[#This Row],[Fraud Risk Score]]&gt;=6,"Medium Risk",TRUE,"Low Risk")</f>
        <v>Low Risk</v>
      </c>
    </row>
    <row r="5717" spans="1:19">
      <c r="A5717">
        <v>5716</v>
      </c>
      <c r="B5717">
        <v>64.61</v>
      </c>
      <c r="C5717">
        <v>17</v>
      </c>
      <c r="D5717" t="s">
        <v>48</v>
      </c>
      <c r="E5717">
        <v>0</v>
      </c>
      <c r="F5717">
        <v>0</v>
      </c>
      <c r="G5717">
        <v>30</v>
      </c>
      <c r="H5717">
        <v>1</v>
      </c>
      <c r="I5717">
        <v>34</v>
      </c>
      <c r="J5717">
        <v>0</v>
      </c>
      <c r="K5717">
        <f>_xlfn.XLOOKUP(FraudData[[#This Row],[amount]],AmountRules[Amount Min],AmountRules[Risk Points],,-1)</f>
        <v>0</v>
      </c>
      <c r="L5717">
        <f>_xlfn.XLOOKUP(FraudData[[#This Row],[transaction_hour]],TimeRules[Hour Min],TimeRules[Risk Points],,-1)</f>
        <v>0</v>
      </c>
      <c r="M5717">
        <f>_xlfn.XLOOKUP(FraudData[[#This Row],[foreign_transaction]],ForeignRules[Foreign Transaction],ForeignRules[Risk Points],0)</f>
        <v>0</v>
      </c>
      <c r="N5717">
        <f>_xlfn.XLOOKUP(FraudData[[#This Row],[location_mismatch]],Table10[Location Mismatch],Table10[Risk Points],0)</f>
        <v>0</v>
      </c>
      <c r="O5717">
        <f>_xlfn.XLOOKUP(FraudData[[#This Row],[device_trust_score]],DeviceRules[Device Min],DeviceRules[Risk Points],,-1)</f>
        <v>2</v>
      </c>
      <c r="P5717">
        <f>_xlfn.XLOOKUP(FraudData[[#This Row],[velocity_last_24h]],VelocityRules[Velocity Min],VelocityRules[Risk Points],,-1)</f>
        <v>0</v>
      </c>
      <c r="Q5717">
        <f>_xlfn.XLOOKUP(FraudData[[#This Row],[merchant_category]],MerchantRules[Merchant Category],MerchantRules[Risk Points],0)</f>
        <v>0</v>
      </c>
      <c r="R5717">
        <f>SUM(FraudData[[#This Row],[Amount Risk]:[Merchant Risk]])</f>
        <v>2</v>
      </c>
      <c r="S5717" t="str" cm="1">
        <f t="array" ref="S5717">_xlfn.IFS(FraudData[[#This Row],[Fraud Risk Score]]&gt;=8,"High Risk",FraudData[[#This Row],[Fraud Risk Score]]&gt;=6,"Medium Risk",TRUE,"Low Risk")</f>
        <v>Low Risk</v>
      </c>
    </row>
    <row r="5718" spans="1:19">
      <c r="A5718">
        <v>5717</v>
      </c>
      <c r="B5718">
        <v>37.549999999999997</v>
      </c>
      <c r="C5718">
        <v>13</v>
      </c>
      <c r="D5718" t="s">
        <v>47</v>
      </c>
      <c r="E5718">
        <v>0</v>
      </c>
      <c r="F5718">
        <v>0</v>
      </c>
      <c r="G5718">
        <v>56</v>
      </c>
      <c r="H5718">
        <v>3</v>
      </c>
      <c r="I5718">
        <v>42</v>
      </c>
      <c r="J5718">
        <v>0</v>
      </c>
      <c r="K5718">
        <f>_xlfn.XLOOKUP(FraudData[[#This Row],[amount]],AmountRules[Amount Min],AmountRules[Risk Points],,-1)</f>
        <v>0</v>
      </c>
      <c r="L5718">
        <f>_xlfn.XLOOKUP(FraudData[[#This Row],[transaction_hour]],TimeRules[Hour Min],TimeRules[Risk Points],,-1)</f>
        <v>0</v>
      </c>
      <c r="M5718">
        <f>_xlfn.XLOOKUP(FraudData[[#This Row],[foreign_transaction]],ForeignRules[Foreign Transaction],ForeignRules[Risk Points],0)</f>
        <v>0</v>
      </c>
      <c r="N5718">
        <f>_xlfn.XLOOKUP(FraudData[[#This Row],[location_mismatch]],Table10[Location Mismatch],Table10[Risk Points],0)</f>
        <v>0</v>
      </c>
      <c r="O5718">
        <f>_xlfn.XLOOKUP(FraudData[[#This Row],[device_trust_score]],DeviceRules[Device Min],DeviceRules[Risk Points],,-1)</f>
        <v>1</v>
      </c>
      <c r="P5718">
        <f>_xlfn.XLOOKUP(FraudData[[#This Row],[velocity_last_24h]],VelocityRules[Velocity Min],VelocityRules[Risk Points],,-1)</f>
        <v>0</v>
      </c>
      <c r="Q5718">
        <f>_xlfn.XLOOKUP(FraudData[[#This Row],[merchant_category]],MerchantRules[Merchant Category],MerchantRules[Risk Points],0)</f>
        <v>0</v>
      </c>
      <c r="R5718">
        <f>SUM(FraudData[[#This Row],[Amount Risk]:[Merchant Risk]])</f>
        <v>1</v>
      </c>
      <c r="S5718" t="str" cm="1">
        <f t="array" ref="S5718">_xlfn.IFS(FraudData[[#This Row],[Fraud Risk Score]]&gt;=8,"High Risk",FraudData[[#This Row],[Fraud Risk Score]]&gt;=6,"Medium Risk",TRUE,"Low Risk")</f>
        <v>Low Risk</v>
      </c>
    </row>
    <row r="5719" spans="1:19">
      <c r="A5719">
        <v>5718</v>
      </c>
      <c r="B5719">
        <v>65.16</v>
      </c>
      <c r="C5719">
        <v>15</v>
      </c>
      <c r="D5719" t="s">
        <v>48</v>
      </c>
      <c r="E5719">
        <v>0</v>
      </c>
      <c r="F5719">
        <v>0</v>
      </c>
      <c r="G5719">
        <v>99</v>
      </c>
      <c r="H5719">
        <v>2</v>
      </c>
      <c r="I5719">
        <v>61</v>
      </c>
      <c r="J5719">
        <v>0</v>
      </c>
      <c r="K5719">
        <f>_xlfn.XLOOKUP(FraudData[[#This Row],[amount]],AmountRules[Amount Min],AmountRules[Risk Points],,-1)</f>
        <v>0</v>
      </c>
      <c r="L5719">
        <f>_xlfn.XLOOKUP(FraudData[[#This Row],[transaction_hour]],TimeRules[Hour Min],TimeRules[Risk Points],,-1)</f>
        <v>0</v>
      </c>
      <c r="M5719">
        <f>_xlfn.XLOOKUP(FraudData[[#This Row],[foreign_transaction]],ForeignRules[Foreign Transaction],ForeignRules[Risk Points],0)</f>
        <v>0</v>
      </c>
      <c r="N5719">
        <f>_xlfn.XLOOKUP(FraudData[[#This Row],[location_mismatch]],Table10[Location Mismatch],Table10[Risk Points],0)</f>
        <v>0</v>
      </c>
      <c r="O5719">
        <f>_xlfn.XLOOKUP(FraudData[[#This Row],[device_trust_score]],DeviceRules[Device Min],DeviceRules[Risk Points],,-1)</f>
        <v>0</v>
      </c>
      <c r="P5719">
        <f>_xlfn.XLOOKUP(FraudData[[#This Row],[velocity_last_24h]],VelocityRules[Velocity Min],VelocityRules[Risk Points],,-1)</f>
        <v>0</v>
      </c>
      <c r="Q5719">
        <f>_xlfn.XLOOKUP(FraudData[[#This Row],[merchant_category]],MerchantRules[Merchant Category],MerchantRules[Risk Points],0)</f>
        <v>0</v>
      </c>
      <c r="R5719">
        <f>SUM(FraudData[[#This Row],[Amount Risk]:[Merchant Risk]])</f>
        <v>0</v>
      </c>
      <c r="S5719" t="str" cm="1">
        <f t="array" ref="S5719">_xlfn.IFS(FraudData[[#This Row],[Fraud Risk Score]]&gt;=8,"High Risk",FraudData[[#This Row],[Fraud Risk Score]]&gt;=6,"Medium Risk",TRUE,"Low Risk")</f>
        <v>Low Risk</v>
      </c>
    </row>
    <row r="5720" spans="1:19">
      <c r="A5720">
        <v>5719</v>
      </c>
      <c r="B5720">
        <v>17.57</v>
      </c>
      <c r="C5720">
        <v>6</v>
      </c>
      <c r="D5720" t="s">
        <v>50</v>
      </c>
      <c r="E5720">
        <v>0</v>
      </c>
      <c r="F5720">
        <v>0</v>
      </c>
      <c r="G5720">
        <v>41</v>
      </c>
      <c r="H5720">
        <v>1</v>
      </c>
      <c r="I5720">
        <v>47</v>
      </c>
      <c r="J5720">
        <v>0</v>
      </c>
      <c r="K5720">
        <f>_xlfn.XLOOKUP(FraudData[[#This Row],[amount]],AmountRules[Amount Min],AmountRules[Risk Points],,-1)</f>
        <v>0</v>
      </c>
      <c r="L5720">
        <f>_xlfn.XLOOKUP(FraudData[[#This Row],[transaction_hour]],TimeRules[Hour Min],TimeRules[Risk Points],,-1)</f>
        <v>0</v>
      </c>
      <c r="M5720">
        <f>_xlfn.XLOOKUP(FraudData[[#This Row],[foreign_transaction]],ForeignRules[Foreign Transaction],ForeignRules[Risk Points],0)</f>
        <v>0</v>
      </c>
      <c r="N5720">
        <f>_xlfn.XLOOKUP(FraudData[[#This Row],[location_mismatch]],Table10[Location Mismatch],Table10[Risk Points],0)</f>
        <v>0</v>
      </c>
      <c r="O5720">
        <f>_xlfn.XLOOKUP(FraudData[[#This Row],[device_trust_score]],DeviceRules[Device Min],DeviceRules[Risk Points],,-1)</f>
        <v>2</v>
      </c>
      <c r="P5720">
        <f>_xlfn.XLOOKUP(FraudData[[#This Row],[velocity_last_24h]],VelocityRules[Velocity Min],VelocityRules[Risk Points],,-1)</f>
        <v>0</v>
      </c>
      <c r="Q5720">
        <f>_xlfn.XLOOKUP(FraudData[[#This Row],[merchant_category]],MerchantRules[Merchant Category],MerchantRules[Risk Points],0)</f>
        <v>0</v>
      </c>
      <c r="R5720">
        <f>SUM(FraudData[[#This Row],[Amount Risk]:[Merchant Risk]])</f>
        <v>2</v>
      </c>
      <c r="S5720" t="str" cm="1">
        <f t="array" ref="S5720">_xlfn.IFS(FraudData[[#This Row],[Fraud Risk Score]]&gt;=8,"High Risk",FraudData[[#This Row],[Fraud Risk Score]]&gt;=6,"Medium Risk",TRUE,"Low Risk")</f>
        <v>Low Risk</v>
      </c>
    </row>
    <row r="5721" spans="1:19">
      <c r="A5721">
        <v>5720</v>
      </c>
      <c r="B5721">
        <v>27.96</v>
      </c>
      <c r="C5721">
        <v>0</v>
      </c>
      <c r="D5721" t="s">
        <v>48</v>
      </c>
      <c r="E5721">
        <v>0</v>
      </c>
      <c r="F5721">
        <v>0</v>
      </c>
      <c r="G5721">
        <v>70</v>
      </c>
      <c r="H5721">
        <v>1</v>
      </c>
      <c r="I5721">
        <v>60</v>
      </c>
      <c r="J5721">
        <v>0</v>
      </c>
      <c r="K5721">
        <f>_xlfn.XLOOKUP(FraudData[[#This Row],[amount]],AmountRules[Amount Min],AmountRules[Risk Points],,-1)</f>
        <v>0</v>
      </c>
      <c r="L5721">
        <f>_xlfn.XLOOKUP(FraudData[[#This Row],[transaction_hour]],TimeRules[Hour Min],TimeRules[Risk Points],,-1)</f>
        <v>3</v>
      </c>
      <c r="M5721">
        <f>_xlfn.XLOOKUP(FraudData[[#This Row],[foreign_transaction]],ForeignRules[Foreign Transaction],ForeignRules[Risk Points],0)</f>
        <v>0</v>
      </c>
      <c r="N5721">
        <f>_xlfn.XLOOKUP(FraudData[[#This Row],[location_mismatch]],Table10[Location Mismatch],Table10[Risk Points],0)</f>
        <v>0</v>
      </c>
      <c r="O5721">
        <f>_xlfn.XLOOKUP(FraudData[[#This Row],[device_trust_score]],DeviceRules[Device Min],DeviceRules[Risk Points],,-1)</f>
        <v>0</v>
      </c>
      <c r="P5721">
        <f>_xlfn.XLOOKUP(FraudData[[#This Row],[velocity_last_24h]],VelocityRules[Velocity Min],VelocityRules[Risk Points],,-1)</f>
        <v>0</v>
      </c>
      <c r="Q5721">
        <f>_xlfn.XLOOKUP(FraudData[[#This Row],[merchant_category]],MerchantRules[Merchant Category],MerchantRules[Risk Points],0)</f>
        <v>0</v>
      </c>
      <c r="R5721">
        <f>SUM(FraudData[[#This Row],[Amount Risk]:[Merchant Risk]])</f>
        <v>3</v>
      </c>
      <c r="S5721" t="str" cm="1">
        <f t="array" ref="S5721">_xlfn.IFS(FraudData[[#This Row],[Fraud Risk Score]]&gt;=8,"High Risk",FraudData[[#This Row],[Fraud Risk Score]]&gt;=6,"Medium Risk",TRUE,"Low Risk")</f>
        <v>Low Risk</v>
      </c>
    </row>
    <row r="5722" spans="1:19">
      <c r="A5722">
        <v>5721</v>
      </c>
      <c r="B5722">
        <v>19.899999999999999</v>
      </c>
      <c r="C5722">
        <v>16</v>
      </c>
      <c r="D5722" t="s">
        <v>49</v>
      </c>
      <c r="E5722">
        <v>0</v>
      </c>
      <c r="F5722">
        <v>0</v>
      </c>
      <c r="G5722">
        <v>77</v>
      </c>
      <c r="H5722">
        <v>4</v>
      </c>
      <c r="I5722">
        <v>57</v>
      </c>
      <c r="J5722">
        <v>0</v>
      </c>
      <c r="K5722">
        <f>_xlfn.XLOOKUP(FraudData[[#This Row],[amount]],AmountRules[Amount Min],AmountRules[Risk Points],,-1)</f>
        <v>0</v>
      </c>
      <c r="L5722">
        <f>_xlfn.XLOOKUP(FraudData[[#This Row],[transaction_hour]],TimeRules[Hour Min],TimeRules[Risk Points],,-1)</f>
        <v>0</v>
      </c>
      <c r="M5722">
        <f>_xlfn.XLOOKUP(FraudData[[#This Row],[foreign_transaction]],ForeignRules[Foreign Transaction],ForeignRules[Risk Points],0)</f>
        <v>0</v>
      </c>
      <c r="N5722">
        <f>_xlfn.XLOOKUP(FraudData[[#This Row],[location_mismatch]],Table10[Location Mismatch],Table10[Risk Points],0)</f>
        <v>0</v>
      </c>
      <c r="O5722">
        <f>_xlfn.XLOOKUP(FraudData[[#This Row],[device_trust_score]],DeviceRules[Device Min],DeviceRules[Risk Points],,-1)</f>
        <v>0</v>
      </c>
      <c r="P5722">
        <f>_xlfn.XLOOKUP(FraudData[[#This Row],[velocity_last_24h]],VelocityRules[Velocity Min],VelocityRules[Risk Points],,-1)</f>
        <v>0</v>
      </c>
      <c r="Q5722">
        <f>_xlfn.XLOOKUP(FraudData[[#This Row],[merchant_category]],MerchantRules[Merchant Category],MerchantRules[Risk Points],0)</f>
        <v>1</v>
      </c>
      <c r="R5722">
        <f>SUM(FraudData[[#This Row],[Amount Risk]:[Merchant Risk]])</f>
        <v>1</v>
      </c>
      <c r="S5722" t="str" cm="1">
        <f t="array" ref="S5722">_xlfn.IFS(FraudData[[#This Row],[Fraud Risk Score]]&gt;=8,"High Risk",FraudData[[#This Row],[Fraud Risk Score]]&gt;=6,"Medium Risk",TRUE,"Low Risk")</f>
        <v>Low Risk</v>
      </c>
    </row>
    <row r="5723" spans="1:19">
      <c r="A5723">
        <v>5722</v>
      </c>
      <c r="B5723">
        <v>98.97</v>
      </c>
      <c r="C5723">
        <v>22</v>
      </c>
      <c r="D5723" t="s">
        <v>50</v>
      </c>
      <c r="E5723">
        <v>0</v>
      </c>
      <c r="F5723">
        <v>0</v>
      </c>
      <c r="G5723">
        <v>28</v>
      </c>
      <c r="H5723">
        <v>7</v>
      </c>
      <c r="I5723">
        <v>34</v>
      </c>
      <c r="J5723">
        <v>0</v>
      </c>
      <c r="K5723">
        <f>_xlfn.XLOOKUP(FraudData[[#This Row],[amount]],AmountRules[Amount Min],AmountRules[Risk Points],,-1)</f>
        <v>0</v>
      </c>
      <c r="L5723">
        <f>_xlfn.XLOOKUP(FraudData[[#This Row],[transaction_hour]],TimeRules[Hour Min],TimeRules[Risk Points],,-1)</f>
        <v>0</v>
      </c>
      <c r="M5723">
        <f>_xlfn.XLOOKUP(FraudData[[#This Row],[foreign_transaction]],ForeignRules[Foreign Transaction],ForeignRules[Risk Points],0)</f>
        <v>0</v>
      </c>
      <c r="N5723">
        <f>_xlfn.XLOOKUP(FraudData[[#This Row],[location_mismatch]],Table10[Location Mismatch],Table10[Risk Points],0)</f>
        <v>0</v>
      </c>
      <c r="O5723">
        <f>_xlfn.XLOOKUP(FraudData[[#This Row],[device_trust_score]],DeviceRules[Device Min],DeviceRules[Risk Points],,-1)</f>
        <v>3</v>
      </c>
      <c r="P5723">
        <f>_xlfn.XLOOKUP(FraudData[[#This Row],[velocity_last_24h]],VelocityRules[Velocity Min],VelocityRules[Risk Points],,-1)</f>
        <v>2</v>
      </c>
      <c r="Q5723">
        <f>_xlfn.XLOOKUP(FraudData[[#This Row],[merchant_category]],MerchantRules[Merchant Category],MerchantRules[Risk Points],0)</f>
        <v>0</v>
      </c>
      <c r="R5723">
        <f>SUM(FraudData[[#This Row],[Amount Risk]:[Merchant Risk]])</f>
        <v>5</v>
      </c>
      <c r="S5723" t="str" cm="1">
        <f t="array" ref="S5723">_xlfn.IFS(FraudData[[#This Row],[Fraud Risk Score]]&gt;=8,"High Risk",FraudData[[#This Row],[Fraud Risk Score]]&gt;=6,"Medium Risk",TRUE,"Low Risk")</f>
        <v>Low Risk</v>
      </c>
    </row>
    <row r="5724" spans="1:19">
      <c r="A5724">
        <v>5723</v>
      </c>
      <c r="B5724">
        <v>285.76</v>
      </c>
      <c r="C5724">
        <v>4</v>
      </c>
      <c r="D5724" t="s">
        <v>48</v>
      </c>
      <c r="E5724">
        <v>0</v>
      </c>
      <c r="F5724">
        <v>0</v>
      </c>
      <c r="G5724">
        <v>52</v>
      </c>
      <c r="H5724">
        <v>3</v>
      </c>
      <c r="I5724">
        <v>22</v>
      </c>
      <c r="J5724">
        <v>0</v>
      </c>
      <c r="K5724">
        <f>_xlfn.XLOOKUP(FraudData[[#This Row],[amount]],AmountRules[Amount Min],AmountRules[Risk Points],,-1)</f>
        <v>0</v>
      </c>
      <c r="L5724">
        <f>_xlfn.XLOOKUP(FraudData[[#This Row],[transaction_hour]],TimeRules[Hour Min],TimeRules[Risk Points],,-1)</f>
        <v>0</v>
      </c>
      <c r="M5724">
        <f>_xlfn.XLOOKUP(FraudData[[#This Row],[foreign_transaction]],ForeignRules[Foreign Transaction],ForeignRules[Risk Points],0)</f>
        <v>0</v>
      </c>
      <c r="N5724">
        <f>_xlfn.XLOOKUP(FraudData[[#This Row],[location_mismatch]],Table10[Location Mismatch],Table10[Risk Points],0)</f>
        <v>0</v>
      </c>
      <c r="O5724">
        <f>_xlfn.XLOOKUP(FraudData[[#This Row],[device_trust_score]],DeviceRules[Device Min],DeviceRules[Risk Points],,-1)</f>
        <v>1</v>
      </c>
      <c r="P5724">
        <f>_xlfn.XLOOKUP(FraudData[[#This Row],[velocity_last_24h]],VelocityRules[Velocity Min],VelocityRules[Risk Points],,-1)</f>
        <v>0</v>
      </c>
      <c r="Q5724">
        <f>_xlfn.XLOOKUP(FraudData[[#This Row],[merchant_category]],MerchantRules[Merchant Category],MerchantRules[Risk Points],0)</f>
        <v>0</v>
      </c>
      <c r="R5724">
        <f>SUM(FraudData[[#This Row],[Amount Risk]:[Merchant Risk]])</f>
        <v>1</v>
      </c>
      <c r="S5724" t="str" cm="1">
        <f t="array" ref="S5724">_xlfn.IFS(FraudData[[#This Row],[Fraud Risk Score]]&gt;=8,"High Risk",FraudData[[#This Row],[Fraud Risk Score]]&gt;=6,"Medium Risk",TRUE,"Low Risk")</f>
        <v>Low Risk</v>
      </c>
    </row>
    <row r="5725" spans="1:19">
      <c r="A5725">
        <v>5724</v>
      </c>
      <c r="B5725">
        <v>27.44</v>
      </c>
      <c r="C5725">
        <v>0</v>
      </c>
      <c r="D5725" t="s">
        <v>46</v>
      </c>
      <c r="E5725">
        <v>0</v>
      </c>
      <c r="F5725">
        <v>0</v>
      </c>
      <c r="G5725">
        <v>95</v>
      </c>
      <c r="H5725">
        <v>5</v>
      </c>
      <c r="I5725">
        <v>61</v>
      </c>
      <c r="J5725">
        <v>0</v>
      </c>
      <c r="K5725">
        <f>_xlfn.XLOOKUP(FraudData[[#This Row],[amount]],AmountRules[Amount Min],AmountRules[Risk Points],,-1)</f>
        <v>0</v>
      </c>
      <c r="L5725">
        <f>_xlfn.XLOOKUP(FraudData[[#This Row],[transaction_hour]],TimeRules[Hour Min],TimeRules[Risk Points],,-1)</f>
        <v>3</v>
      </c>
      <c r="M5725">
        <f>_xlfn.XLOOKUP(FraudData[[#This Row],[foreign_transaction]],ForeignRules[Foreign Transaction],ForeignRules[Risk Points],0)</f>
        <v>0</v>
      </c>
      <c r="N5725">
        <f>_xlfn.XLOOKUP(FraudData[[#This Row],[location_mismatch]],Table10[Location Mismatch],Table10[Risk Points],0)</f>
        <v>0</v>
      </c>
      <c r="O5725">
        <f>_xlfn.XLOOKUP(FraudData[[#This Row],[device_trust_score]],DeviceRules[Device Min],DeviceRules[Risk Points],,-1)</f>
        <v>0</v>
      </c>
      <c r="P5725">
        <f>_xlfn.XLOOKUP(FraudData[[#This Row],[velocity_last_24h]],VelocityRules[Velocity Min],VelocityRules[Risk Points],,-1)</f>
        <v>3</v>
      </c>
      <c r="Q5725">
        <f>_xlfn.XLOOKUP(FraudData[[#This Row],[merchant_category]],MerchantRules[Merchant Category],MerchantRules[Risk Points],0)</f>
        <v>0</v>
      </c>
      <c r="R5725">
        <f>SUM(FraudData[[#This Row],[Amount Risk]:[Merchant Risk]])</f>
        <v>6</v>
      </c>
      <c r="S5725" t="str" cm="1">
        <f t="array" ref="S5725">_xlfn.IFS(FraudData[[#This Row],[Fraud Risk Score]]&gt;=8,"High Risk",FraudData[[#This Row],[Fraud Risk Score]]&gt;=6,"Medium Risk",TRUE,"Low Risk")</f>
        <v>Medium Risk</v>
      </c>
    </row>
    <row r="5726" spans="1:19">
      <c r="A5726">
        <v>5725</v>
      </c>
      <c r="B5726">
        <v>25.13</v>
      </c>
      <c r="C5726">
        <v>20</v>
      </c>
      <c r="D5726" t="s">
        <v>50</v>
      </c>
      <c r="E5726">
        <v>0</v>
      </c>
      <c r="F5726">
        <v>0</v>
      </c>
      <c r="G5726">
        <v>40</v>
      </c>
      <c r="H5726">
        <v>0</v>
      </c>
      <c r="I5726">
        <v>65</v>
      </c>
      <c r="J5726">
        <v>0</v>
      </c>
      <c r="K5726">
        <f>_xlfn.XLOOKUP(FraudData[[#This Row],[amount]],AmountRules[Amount Min],AmountRules[Risk Points],,-1)</f>
        <v>0</v>
      </c>
      <c r="L5726">
        <f>_xlfn.XLOOKUP(FraudData[[#This Row],[transaction_hour]],TimeRules[Hour Min],TimeRules[Risk Points],,-1)</f>
        <v>0</v>
      </c>
      <c r="M5726">
        <f>_xlfn.XLOOKUP(FraudData[[#This Row],[foreign_transaction]],ForeignRules[Foreign Transaction],ForeignRules[Risk Points],0)</f>
        <v>0</v>
      </c>
      <c r="N5726">
        <f>_xlfn.XLOOKUP(FraudData[[#This Row],[location_mismatch]],Table10[Location Mismatch],Table10[Risk Points],0)</f>
        <v>0</v>
      </c>
      <c r="O5726">
        <f>_xlfn.XLOOKUP(FraudData[[#This Row],[device_trust_score]],DeviceRules[Device Min],DeviceRules[Risk Points],,-1)</f>
        <v>2</v>
      </c>
      <c r="P5726">
        <f>_xlfn.XLOOKUP(FraudData[[#This Row],[velocity_last_24h]],VelocityRules[Velocity Min],VelocityRules[Risk Points],,-1)</f>
        <v>0</v>
      </c>
      <c r="Q5726">
        <f>_xlfn.XLOOKUP(FraudData[[#This Row],[merchant_category]],MerchantRules[Merchant Category],MerchantRules[Risk Points],0)</f>
        <v>0</v>
      </c>
      <c r="R5726">
        <f>SUM(FraudData[[#This Row],[Amount Risk]:[Merchant Risk]])</f>
        <v>2</v>
      </c>
      <c r="S5726" t="str" cm="1">
        <f t="array" ref="S5726">_xlfn.IFS(FraudData[[#This Row],[Fraud Risk Score]]&gt;=8,"High Risk",FraudData[[#This Row],[Fraud Risk Score]]&gt;=6,"Medium Risk",TRUE,"Low Risk")</f>
        <v>Low Risk</v>
      </c>
    </row>
    <row r="5727" spans="1:19">
      <c r="A5727">
        <v>5726</v>
      </c>
      <c r="B5727">
        <v>185.62</v>
      </c>
      <c r="C5727">
        <v>16</v>
      </c>
      <c r="D5727" t="s">
        <v>49</v>
      </c>
      <c r="E5727">
        <v>0</v>
      </c>
      <c r="F5727">
        <v>1</v>
      </c>
      <c r="G5727">
        <v>63</v>
      </c>
      <c r="H5727">
        <v>1</v>
      </c>
      <c r="I5727">
        <v>65</v>
      </c>
      <c r="J5727">
        <v>0</v>
      </c>
      <c r="K5727">
        <f>_xlfn.XLOOKUP(FraudData[[#This Row],[amount]],AmountRules[Amount Min],AmountRules[Risk Points],,-1)</f>
        <v>0</v>
      </c>
      <c r="L5727">
        <f>_xlfn.XLOOKUP(FraudData[[#This Row],[transaction_hour]],TimeRules[Hour Min],TimeRules[Risk Points],,-1)</f>
        <v>0</v>
      </c>
      <c r="M5727">
        <f>_xlfn.XLOOKUP(FraudData[[#This Row],[foreign_transaction]],ForeignRules[Foreign Transaction],ForeignRules[Risk Points],0)</f>
        <v>0</v>
      </c>
      <c r="N5727">
        <f>_xlfn.XLOOKUP(FraudData[[#This Row],[location_mismatch]],Table10[Location Mismatch],Table10[Risk Points],0)</f>
        <v>3</v>
      </c>
      <c r="O5727">
        <f>_xlfn.XLOOKUP(FraudData[[#This Row],[device_trust_score]],DeviceRules[Device Min],DeviceRules[Risk Points],,-1)</f>
        <v>1</v>
      </c>
      <c r="P5727">
        <f>_xlfn.XLOOKUP(FraudData[[#This Row],[velocity_last_24h]],VelocityRules[Velocity Min],VelocityRules[Risk Points],,-1)</f>
        <v>0</v>
      </c>
      <c r="Q5727">
        <f>_xlfn.XLOOKUP(FraudData[[#This Row],[merchant_category]],MerchantRules[Merchant Category],MerchantRules[Risk Points],0)</f>
        <v>1</v>
      </c>
      <c r="R5727">
        <f>SUM(FraudData[[#This Row],[Amount Risk]:[Merchant Risk]])</f>
        <v>5</v>
      </c>
      <c r="S5727" t="str" cm="1">
        <f t="array" ref="S5727">_xlfn.IFS(FraudData[[#This Row],[Fraud Risk Score]]&gt;=8,"High Risk",FraudData[[#This Row],[Fraud Risk Score]]&gt;=6,"Medium Risk",TRUE,"Low Risk")</f>
        <v>Low Risk</v>
      </c>
    </row>
    <row r="5728" spans="1:19">
      <c r="A5728">
        <v>5727</v>
      </c>
      <c r="B5728">
        <v>39.53</v>
      </c>
      <c r="C5728">
        <v>9</v>
      </c>
      <c r="D5728" t="s">
        <v>46</v>
      </c>
      <c r="E5728">
        <v>0</v>
      </c>
      <c r="F5728">
        <v>0</v>
      </c>
      <c r="G5728">
        <v>54</v>
      </c>
      <c r="H5728">
        <v>2</v>
      </c>
      <c r="I5728">
        <v>66</v>
      </c>
      <c r="J5728">
        <v>0</v>
      </c>
      <c r="K5728">
        <f>_xlfn.XLOOKUP(FraudData[[#This Row],[amount]],AmountRules[Amount Min],AmountRules[Risk Points],,-1)</f>
        <v>0</v>
      </c>
      <c r="L5728">
        <f>_xlfn.XLOOKUP(FraudData[[#This Row],[transaction_hour]],TimeRules[Hour Min],TimeRules[Risk Points],,-1)</f>
        <v>0</v>
      </c>
      <c r="M5728">
        <f>_xlfn.XLOOKUP(FraudData[[#This Row],[foreign_transaction]],ForeignRules[Foreign Transaction],ForeignRules[Risk Points],0)</f>
        <v>0</v>
      </c>
      <c r="N5728">
        <f>_xlfn.XLOOKUP(FraudData[[#This Row],[location_mismatch]],Table10[Location Mismatch],Table10[Risk Points],0)</f>
        <v>0</v>
      </c>
      <c r="O5728">
        <f>_xlfn.XLOOKUP(FraudData[[#This Row],[device_trust_score]],DeviceRules[Device Min],DeviceRules[Risk Points],,-1)</f>
        <v>1</v>
      </c>
      <c r="P5728">
        <f>_xlfn.XLOOKUP(FraudData[[#This Row],[velocity_last_24h]],VelocityRules[Velocity Min],VelocityRules[Risk Points],,-1)</f>
        <v>0</v>
      </c>
      <c r="Q5728">
        <f>_xlfn.XLOOKUP(FraudData[[#This Row],[merchant_category]],MerchantRules[Merchant Category],MerchantRules[Risk Points],0)</f>
        <v>0</v>
      </c>
      <c r="R5728">
        <f>SUM(FraudData[[#This Row],[Amount Risk]:[Merchant Risk]])</f>
        <v>1</v>
      </c>
      <c r="S5728" t="str" cm="1">
        <f t="array" ref="S5728">_xlfn.IFS(FraudData[[#This Row],[Fraud Risk Score]]&gt;=8,"High Risk",FraudData[[#This Row],[Fraud Risk Score]]&gt;=6,"Medium Risk",TRUE,"Low Risk")</f>
        <v>Low Risk</v>
      </c>
    </row>
    <row r="5729" spans="1:19">
      <c r="A5729">
        <v>5728</v>
      </c>
      <c r="B5729">
        <v>18.489999999999998</v>
      </c>
      <c r="C5729">
        <v>11</v>
      </c>
      <c r="D5729" t="s">
        <v>50</v>
      </c>
      <c r="E5729">
        <v>0</v>
      </c>
      <c r="F5729">
        <v>0</v>
      </c>
      <c r="G5729">
        <v>81</v>
      </c>
      <c r="H5729">
        <v>2</v>
      </c>
      <c r="I5729">
        <v>59</v>
      </c>
      <c r="J5729">
        <v>0</v>
      </c>
      <c r="K5729">
        <f>_xlfn.XLOOKUP(FraudData[[#This Row],[amount]],AmountRules[Amount Min],AmountRules[Risk Points],,-1)</f>
        <v>0</v>
      </c>
      <c r="L5729">
        <f>_xlfn.XLOOKUP(FraudData[[#This Row],[transaction_hour]],TimeRules[Hour Min],TimeRules[Risk Points],,-1)</f>
        <v>0</v>
      </c>
      <c r="M5729">
        <f>_xlfn.XLOOKUP(FraudData[[#This Row],[foreign_transaction]],ForeignRules[Foreign Transaction],ForeignRules[Risk Points],0)</f>
        <v>0</v>
      </c>
      <c r="N5729">
        <f>_xlfn.XLOOKUP(FraudData[[#This Row],[location_mismatch]],Table10[Location Mismatch],Table10[Risk Points],0)</f>
        <v>0</v>
      </c>
      <c r="O5729">
        <f>_xlfn.XLOOKUP(FraudData[[#This Row],[device_trust_score]],DeviceRules[Device Min],DeviceRules[Risk Points],,-1)</f>
        <v>0</v>
      </c>
      <c r="P5729">
        <f>_xlfn.XLOOKUP(FraudData[[#This Row],[velocity_last_24h]],VelocityRules[Velocity Min],VelocityRules[Risk Points],,-1)</f>
        <v>0</v>
      </c>
      <c r="Q5729">
        <f>_xlfn.XLOOKUP(FraudData[[#This Row],[merchant_category]],MerchantRules[Merchant Category],MerchantRules[Risk Points],0)</f>
        <v>0</v>
      </c>
      <c r="R5729">
        <f>SUM(FraudData[[#This Row],[Amount Risk]:[Merchant Risk]])</f>
        <v>0</v>
      </c>
      <c r="S5729" t="str" cm="1">
        <f t="array" ref="S5729">_xlfn.IFS(FraudData[[#This Row],[Fraud Risk Score]]&gt;=8,"High Risk",FraudData[[#This Row],[Fraud Risk Score]]&gt;=6,"Medium Risk",TRUE,"Low Risk")</f>
        <v>Low Risk</v>
      </c>
    </row>
    <row r="5730" spans="1:19">
      <c r="A5730">
        <v>5729</v>
      </c>
      <c r="B5730">
        <v>32.86</v>
      </c>
      <c r="C5730">
        <v>19</v>
      </c>
      <c r="D5730" t="s">
        <v>46</v>
      </c>
      <c r="E5730">
        <v>0</v>
      </c>
      <c r="F5730">
        <v>0</v>
      </c>
      <c r="G5730">
        <v>80</v>
      </c>
      <c r="H5730">
        <v>2</v>
      </c>
      <c r="I5730">
        <v>59</v>
      </c>
      <c r="J5730">
        <v>0</v>
      </c>
      <c r="K5730">
        <f>_xlfn.XLOOKUP(FraudData[[#This Row],[amount]],AmountRules[Amount Min],AmountRules[Risk Points],,-1)</f>
        <v>0</v>
      </c>
      <c r="L5730">
        <f>_xlfn.XLOOKUP(FraudData[[#This Row],[transaction_hour]],TimeRules[Hour Min],TimeRules[Risk Points],,-1)</f>
        <v>0</v>
      </c>
      <c r="M5730">
        <f>_xlfn.XLOOKUP(FraudData[[#This Row],[foreign_transaction]],ForeignRules[Foreign Transaction],ForeignRules[Risk Points],0)</f>
        <v>0</v>
      </c>
      <c r="N5730">
        <f>_xlfn.XLOOKUP(FraudData[[#This Row],[location_mismatch]],Table10[Location Mismatch],Table10[Risk Points],0)</f>
        <v>0</v>
      </c>
      <c r="O5730">
        <f>_xlfn.XLOOKUP(FraudData[[#This Row],[device_trust_score]],DeviceRules[Device Min],DeviceRules[Risk Points],,-1)</f>
        <v>0</v>
      </c>
      <c r="P5730">
        <f>_xlfn.XLOOKUP(FraudData[[#This Row],[velocity_last_24h]],VelocityRules[Velocity Min],VelocityRules[Risk Points],,-1)</f>
        <v>0</v>
      </c>
      <c r="Q5730">
        <f>_xlfn.XLOOKUP(FraudData[[#This Row],[merchant_category]],MerchantRules[Merchant Category],MerchantRules[Risk Points],0)</f>
        <v>0</v>
      </c>
      <c r="R5730">
        <f>SUM(FraudData[[#This Row],[Amount Risk]:[Merchant Risk]])</f>
        <v>0</v>
      </c>
      <c r="S5730" t="str" cm="1">
        <f t="array" ref="S5730">_xlfn.IFS(FraudData[[#This Row],[Fraud Risk Score]]&gt;=8,"High Risk",FraudData[[#This Row],[Fraud Risk Score]]&gt;=6,"Medium Risk",TRUE,"Low Risk")</f>
        <v>Low Risk</v>
      </c>
    </row>
    <row r="5731" spans="1:19">
      <c r="A5731">
        <v>5730</v>
      </c>
      <c r="B5731">
        <v>463.23</v>
      </c>
      <c r="C5731">
        <v>1</v>
      </c>
      <c r="D5731" t="s">
        <v>50</v>
      </c>
      <c r="E5731">
        <v>0</v>
      </c>
      <c r="F5731">
        <v>0</v>
      </c>
      <c r="G5731">
        <v>63</v>
      </c>
      <c r="H5731">
        <v>1</v>
      </c>
      <c r="I5731">
        <v>52</v>
      </c>
      <c r="J5731">
        <v>0</v>
      </c>
      <c r="K5731">
        <f>_xlfn.XLOOKUP(FraudData[[#This Row],[amount]],AmountRules[Amount Min],AmountRules[Risk Points],,-1)</f>
        <v>0</v>
      </c>
      <c r="L5731">
        <f>_xlfn.XLOOKUP(FraudData[[#This Row],[transaction_hour]],TimeRules[Hour Min],TimeRules[Risk Points],,-1)</f>
        <v>3</v>
      </c>
      <c r="M5731">
        <f>_xlfn.XLOOKUP(FraudData[[#This Row],[foreign_transaction]],ForeignRules[Foreign Transaction],ForeignRules[Risk Points],0)</f>
        <v>0</v>
      </c>
      <c r="N5731">
        <f>_xlfn.XLOOKUP(FraudData[[#This Row],[location_mismatch]],Table10[Location Mismatch],Table10[Risk Points],0)</f>
        <v>0</v>
      </c>
      <c r="O5731">
        <f>_xlfn.XLOOKUP(FraudData[[#This Row],[device_trust_score]],DeviceRules[Device Min],DeviceRules[Risk Points],,-1)</f>
        <v>1</v>
      </c>
      <c r="P5731">
        <f>_xlfn.XLOOKUP(FraudData[[#This Row],[velocity_last_24h]],VelocityRules[Velocity Min],VelocityRules[Risk Points],,-1)</f>
        <v>0</v>
      </c>
      <c r="Q5731">
        <f>_xlfn.XLOOKUP(FraudData[[#This Row],[merchant_category]],MerchantRules[Merchant Category],MerchantRules[Risk Points],0)</f>
        <v>0</v>
      </c>
      <c r="R5731">
        <f>SUM(FraudData[[#This Row],[Amount Risk]:[Merchant Risk]])</f>
        <v>4</v>
      </c>
      <c r="S5731" t="str" cm="1">
        <f t="array" ref="S5731">_xlfn.IFS(FraudData[[#This Row],[Fraud Risk Score]]&gt;=8,"High Risk",FraudData[[#This Row],[Fraud Risk Score]]&gt;=6,"Medium Risk",TRUE,"Low Risk")</f>
        <v>Low Risk</v>
      </c>
    </row>
    <row r="5732" spans="1:19">
      <c r="A5732">
        <v>5731</v>
      </c>
      <c r="B5732">
        <v>310.14</v>
      </c>
      <c r="C5732">
        <v>22</v>
      </c>
      <c r="D5732" t="s">
        <v>50</v>
      </c>
      <c r="E5732">
        <v>0</v>
      </c>
      <c r="F5732">
        <v>0</v>
      </c>
      <c r="G5732">
        <v>66</v>
      </c>
      <c r="H5732">
        <v>0</v>
      </c>
      <c r="I5732">
        <v>28</v>
      </c>
      <c r="J5732">
        <v>0</v>
      </c>
      <c r="K5732">
        <f>_xlfn.XLOOKUP(FraudData[[#This Row],[amount]],AmountRules[Amount Min],AmountRules[Risk Points],,-1)</f>
        <v>0</v>
      </c>
      <c r="L5732">
        <f>_xlfn.XLOOKUP(FraudData[[#This Row],[transaction_hour]],TimeRules[Hour Min],TimeRules[Risk Points],,-1)</f>
        <v>0</v>
      </c>
      <c r="M5732">
        <f>_xlfn.XLOOKUP(FraudData[[#This Row],[foreign_transaction]],ForeignRules[Foreign Transaction],ForeignRules[Risk Points],0)</f>
        <v>0</v>
      </c>
      <c r="N5732">
        <f>_xlfn.XLOOKUP(FraudData[[#This Row],[location_mismatch]],Table10[Location Mismatch],Table10[Risk Points],0)</f>
        <v>0</v>
      </c>
      <c r="O5732">
        <f>_xlfn.XLOOKUP(FraudData[[#This Row],[device_trust_score]],DeviceRules[Device Min],DeviceRules[Risk Points],,-1)</f>
        <v>1</v>
      </c>
      <c r="P5732">
        <f>_xlfn.XLOOKUP(FraudData[[#This Row],[velocity_last_24h]],VelocityRules[Velocity Min],VelocityRules[Risk Points],,-1)</f>
        <v>0</v>
      </c>
      <c r="Q5732">
        <f>_xlfn.XLOOKUP(FraudData[[#This Row],[merchant_category]],MerchantRules[Merchant Category],MerchantRules[Risk Points],0)</f>
        <v>0</v>
      </c>
      <c r="R5732">
        <f>SUM(FraudData[[#This Row],[Amount Risk]:[Merchant Risk]])</f>
        <v>1</v>
      </c>
      <c r="S5732" t="str" cm="1">
        <f t="array" ref="S5732">_xlfn.IFS(FraudData[[#This Row],[Fraud Risk Score]]&gt;=8,"High Risk",FraudData[[#This Row],[Fraud Risk Score]]&gt;=6,"Medium Risk",TRUE,"Low Risk")</f>
        <v>Low Risk</v>
      </c>
    </row>
    <row r="5733" spans="1:19">
      <c r="A5733">
        <v>5732</v>
      </c>
      <c r="B5733">
        <v>78.67</v>
      </c>
      <c r="C5733">
        <v>15</v>
      </c>
      <c r="D5733" t="s">
        <v>47</v>
      </c>
      <c r="E5733">
        <v>0</v>
      </c>
      <c r="F5733">
        <v>0</v>
      </c>
      <c r="G5733">
        <v>42</v>
      </c>
      <c r="H5733">
        <v>4</v>
      </c>
      <c r="I5733">
        <v>45</v>
      </c>
      <c r="J5733">
        <v>0</v>
      </c>
      <c r="K5733">
        <f>_xlfn.XLOOKUP(FraudData[[#This Row],[amount]],AmountRules[Amount Min],AmountRules[Risk Points],,-1)</f>
        <v>0</v>
      </c>
      <c r="L5733">
        <f>_xlfn.XLOOKUP(FraudData[[#This Row],[transaction_hour]],TimeRules[Hour Min],TimeRules[Risk Points],,-1)</f>
        <v>0</v>
      </c>
      <c r="M5733">
        <f>_xlfn.XLOOKUP(FraudData[[#This Row],[foreign_transaction]],ForeignRules[Foreign Transaction],ForeignRules[Risk Points],0)</f>
        <v>0</v>
      </c>
      <c r="N5733">
        <f>_xlfn.XLOOKUP(FraudData[[#This Row],[location_mismatch]],Table10[Location Mismatch],Table10[Risk Points],0)</f>
        <v>0</v>
      </c>
      <c r="O5733">
        <f>_xlfn.XLOOKUP(FraudData[[#This Row],[device_trust_score]],DeviceRules[Device Min],DeviceRules[Risk Points],,-1)</f>
        <v>2</v>
      </c>
      <c r="P5733">
        <f>_xlfn.XLOOKUP(FraudData[[#This Row],[velocity_last_24h]],VelocityRules[Velocity Min],VelocityRules[Risk Points],,-1)</f>
        <v>0</v>
      </c>
      <c r="Q5733">
        <f>_xlfn.XLOOKUP(FraudData[[#This Row],[merchant_category]],MerchantRules[Merchant Category],MerchantRules[Risk Points],0)</f>
        <v>0</v>
      </c>
      <c r="R5733">
        <f>SUM(FraudData[[#This Row],[Amount Risk]:[Merchant Risk]])</f>
        <v>2</v>
      </c>
      <c r="S5733" t="str" cm="1">
        <f t="array" ref="S5733">_xlfn.IFS(FraudData[[#This Row],[Fraud Risk Score]]&gt;=8,"High Risk",FraudData[[#This Row],[Fraud Risk Score]]&gt;=6,"Medium Risk",TRUE,"Low Risk")</f>
        <v>Low Risk</v>
      </c>
    </row>
    <row r="5734" spans="1:19">
      <c r="A5734">
        <v>5733</v>
      </c>
      <c r="B5734">
        <v>191.99</v>
      </c>
      <c r="C5734">
        <v>14</v>
      </c>
      <c r="D5734" t="s">
        <v>48</v>
      </c>
      <c r="E5734">
        <v>0</v>
      </c>
      <c r="F5734">
        <v>0</v>
      </c>
      <c r="G5734">
        <v>99</v>
      </c>
      <c r="H5734">
        <v>0</v>
      </c>
      <c r="I5734">
        <v>61</v>
      </c>
      <c r="J5734">
        <v>0</v>
      </c>
      <c r="K5734">
        <f>_xlfn.XLOOKUP(FraudData[[#This Row],[amount]],AmountRules[Amount Min],AmountRules[Risk Points],,-1)</f>
        <v>0</v>
      </c>
      <c r="L5734">
        <f>_xlfn.XLOOKUP(FraudData[[#This Row],[transaction_hour]],TimeRules[Hour Min],TimeRules[Risk Points],,-1)</f>
        <v>0</v>
      </c>
      <c r="M5734">
        <f>_xlfn.XLOOKUP(FraudData[[#This Row],[foreign_transaction]],ForeignRules[Foreign Transaction],ForeignRules[Risk Points],0)</f>
        <v>0</v>
      </c>
      <c r="N5734">
        <f>_xlfn.XLOOKUP(FraudData[[#This Row],[location_mismatch]],Table10[Location Mismatch],Table10[Risk Points],0)</f>
        <v>0</v>
      </c>
      <c r="O5734">
        <f>_xlfn.XLOOKUP(FraudData[[#This Row],[device_trust_score]],DeviceRules[Device Min],DeviceRules[Risk Points],,-1)</f>
        <v>0</v>
      </c>
      <c r="P5734">
        <f>_xlfn.XLOOKUP(FraudData[[#This Row],[velocity_last_24h]],VelocityRules[Velocity Min],VelocityRules[Risk Points],,-1)</f>
        <v>0</v>
      </c>
      <c r="Q5734">
        <f>_xlfn.XLOOKUP(FraudData[[#This Row],[merchant_category]],MerchantRules[Merchant Category],MerchantRules[Risk Points],0)</f>
        <v>0</v>
      </c>
      <c r="R5734">
        <f>SUM(FraudData[[#This Row],[Amount Risk]:[Merchant Risk]])</f>
        <v>0</v>
      </c>
      <c r="S5734" t="str" cm="1">
        <f t="array" ref="S5734">_xlfn.IFS(FraudData[[#This Row],[Fraud Risk Score]]&gt;=8,"High Risk",FraudData[[#This Row],[Fraud Risk Score]]&gt;=6,"Medium Risk",TRUE,"Low Risk")</f>
        <v>Low Risk</v>
      </c>
    </row>
    <row r="5735" spans="1:19">
      <c r="A5735">
        <v>5734</v>
      </c>
      <c r="B5735">
        <v>138.71</v>
      </c>
      <c r="C5735">
        <v>12</v>
      </c>
      <c r="D5735" t="s">
        <v>50</v>
      </c>
      <c r="E5735">
        <v>1</v>
      </c>
      <c r="F5735">
        <v>0</v>
      </c>
      <c r="G5735">
        <v>46</v>
      </c>
      <c r="H5735">
        <v>1</v>
      </c>
      <c r="I5735">
        <v>37</v>
      </c>
      <c r="J5735">
        <v>0</v>
      </c>
      <c r="K5735">
        <f>_xlfn.XLOOKUP(FraudData[[#This Row],[amount]],AmountRules[Amount Min],AmountRules[Risk Points],,-1)</f>
        <v>0</v>
      </c>
      <c r="L5735">
        <f>_xlfn.XLOOKUP(FraudData[[#This Row],[transaction_hour]],TimeRules[Hour Min],TimeRules[Risk Points],,-1)</f>
        <v>0</v>
      </c>
      <c r="M5735">
        <f>_xlfn.XLOOKUP(FraudData[[#This Row],[foreign_transaction]],ForeignRules[Foreign Transaction],ForeignRules[Risk Points],0)</f>
        <v>3</v>
      </c>
      <c r="N5735">
        <f>_xlfn.XLOOKUP(FraudData[[#This Row],[location_mismatch]],Table10[Location Mismatch],Table10[Risk Points],0)</f>
        <v>0</v>
      </c>
      <c r="O5735">
        <f>_xlfn.XLOOKUP(FraudData[[#This Row],[device_trust_score]],DeviceRules[Device Min],DeviceRules[Risk Points],,-1)</f>
        <v>2</v>
      </c>
      <c r="P5735">
        <f>_xlfn.XLOOKUP(FraudData[[#This Row],[velocity_last_24h]],VelocityRules[Velocity Min],VelocityRules[Risk Points],,-1)</f>
        <v>0</v>
      </c>
      <c r="Q5735">
        <f>_xlfn.XLOOKUP(FraudData[[#This Row],[merchant_category]],MerchantRules[Merchant Category],MerchantRules[Risk Points],0)</f>
        <v>0</v>
      </c>
      <c r="R5735">
        <f>SUM(FraudData[[#This Row],[Amount Risk]:[Merchant Risk]])</f>
        <v>5</v>
      </c>
      <c r="S5735" t="str" cm="1">
        <f t="array" ref="S5735">_xlfn.IFS(FraudData[[#This Row],[Fraud Risk Score]]&gt;=8,"High Risk",FraudData[[#This Row],[Fraud Risk Score]]&gt;=6,"Medium Risk",TRUE,"Low Risk")</f>
        <v>Low Risk</v>
      </c>
    </row>
    <row r="5736" spans="1:19">
      <c r="A5736">
        <v>5735</v>
      </c>
      <c r="B5736">
        <v>203.49</v>
      </c>
      <c r="C5736">
        <v>17</v>
      </c>
      <c r="D5736" t="s">
        <v>49</v>
      </c>
      <c r="E5736">
        <v>0</v>
      </c>
      <c r="F5736">
        <v>0</v>
      </c>
      <c r="G5736">
        <v>28</v>
      </c>
      <c r="H5736">
        <v>3</v>
      </c>
      <c r="I5736">
        <v>19</v>
      </c>
      <c r="J5736">
        <v>0</v>
      </c>
      <c r="K5736">
        <f>_xlfn.XLOOKUP(FraudData[[#This Row],[amount]],AmountRules[Amount Min],AmountRules[Risk Points],,-1)</f>
        <v>0</v>
      </c>
      <c r="L5736">
        <f>_xlfn.XLOOKUP(FraudData[[#This Row],[transaction_hour]],TimeRules[Hour Min],TimeRules[Risk Points],,-1)</f>
        <v>0</v>
      </c>
      <c r="M5736">
        <f>_xlfn.XLOOKUP(FraudData[[#This Row],[foreign_transaction]],ForeignRules[Foreign Transaction],ForeignRules[Risk Points],0)</f>
        <v>0</v>
      </c>
      <c r="N5736">
        <f>_xlfn.XLOOKUP(FraudData[[#This Row],[location_mismatch]],Table10[Location Mismatch],Table10[Risk Points],0)</f>
        <v>0</v>
      </c>
      <c r="O5736">
        <f>_xlfn.XLOOKUP(FraudData[[#This Row],[device_trust_score]],DeviceRules[Device Min],DeviceRules[Risk Points],,-1)</f>
        <v>3</v>
      </c>
      <c r="P5736">
        <f>_xlfn.XLOOKUP(FraudData[[#This Row],[velocity_last_24h]],VelocityRules[Velocity Min],VelocityRules[Risk Points],,-1)</f>
        <v>0</v>
      </c>
      <c r="Q5736">
        <f>_xlfn.XLOOKUP(FraudData[[#This Row],[merchant_category]],MerchantRules[Merchant Category],MerchantRules[Risk Points],0)</f>
        <v>1</v>
      </c>
      <c r="R5736">
        <f>SUM(FraudData[[#This Row],[Amount Risk]:[Merchant Risk]])</f>
        <v>4</v>
      </c>
      <c r="S5736" t="str" cm="1">
        <f t="array" ref="S5736">_xlfn.IFS(FraudData[[#This Row],[Fraud Risk Score]]&gt;=8,"High Risk",FraudData[[#This Row],[Fraud Risk Score]]&gt;=6,"Medium Risk",TRUE,"Low Risk")</f>
        <v>Low Risk</v>
      </c>
    </row>
    <row r="5737" spans="1:19">
      <c r="A5737">
        <v>5736</v>
      </c>
      <c r="B5737">
        <v>206.61</v>
      </c>
      <c r="C5737">
        <v>19</v>
      </c>
      <c r="D5737" t="s">
        <v>48</v>
      </c>
      <c r="E5737">
        <v>0</v>
      </c>
      <c r="F5737">
        <v>0</v>
      </c>
      <c r="G5737">
        <v>27</v>
      </c>
      <c r="H5737">
        <v>1</v>
      </c>
      <c r="I5737">
        <v>58</v>
      </c>
      <c r="J5737">
        <v>0</v>
      </c>
      <c r="K5737">
        <f>_xlfn.XLOOKUP(FraudData[[#This Row],[amount]],AmountRules[Amount Min],AmountRules[Risk Points],,-1)</f>
        <v>0</v>
      </c>
      <c r="L5737">
        <f>_xlfn.XLOOKUP(FraudData[[#This Row],[transaction_hour]],TimeRules[Hour Min],TimeRules[Risk Points],,-1)</f>
        <v>0</v>
      </c>
      <c r="M5737">
        <f>_xlfn.XLOOKUP(FraudData[[#This Row],[foreign_transaction]],ForeignRules[Foreign Transaction],ForeignRules[Risk Points],0)</f>
        <v>0</v>
      </c>
      <c r="N5737">
        <f>_xlfn.XLOOKUP(FraudData[[#This Row],[location_mismatch]],Table10[Location Mismatch],Table10[Risk Points],0)</f>
        <v>0</v>
      </c>
      <c r="O5737">
        <f>_xlfn.XLOOKUP(FraudData[[#This Row],[device_trust_score]],DeviceRules[Device Min],DeviceRules[Risk Points],,-1)</f>
        <v>3</v>
      </c>
      <c r="P5737">
        <f>_xlfn.XLOOKUP(FraudData[[#This Row],[velocity_last_24h]],VelocityRules[Velocity Min],VelocityRules[Risk Points],,-1)</f>
        <v>0</v>
      </c>
      <c r="Q5737">
        <f>_xlfn.XLOOKUP(FraudData[[#This Row],[merchant_category]],MerchantRules[Merchant Category],MerchantRules[Risk Points],0)</f>
        <v>0</v>
      </c>
      <c r="R5737">
        <f>SUM(FraudData[[#This Row],[Amount Risk]:[Merchant Risk]])</f>
        <v>3</v>
      </c>
      <c r="S5737" t="str" cm="1">
        <f t="array" ref="S5737">_xlfn.IFS(FraudData[[#This Row],[Fraud Risk Score]]&gt;=8,"High Risk",FraudData[[#This Row],[Fraud Risk Score]]&gt;=6,"Medium Risk",TRUE,"Low Risk")</f>
        <v>Low Risk</v>
      </c>
    </row>
    <row r="5738" spans="1:19">
      <c r="A5738">
        <v>5737</v>
      </c>
      <c r="B5738">
        <v>178.35</v>
      </c>
      <c r="C5738">
        <v>21</v>
      </c>
      <c r="D5738" t="s">
        <v>47</v>
      </c>
      <c r="E5738">
        <v>0</v>
      </c>
      <c r="F5738">
        <v>0</v>
      </c>
      <c r="G5738">
        <v>85</v>
      </c>
      <c r="H5738">
        <v>1</v>
      </c>
      <c r="I5738">
        <v>50</v>
      </c>
      <c r="J5738">
        <v>0</v>
      </c>
      <c r="K5738">
        <f>_xlfn.XLOOKUP(FraudData[[#This Row],[amount]],AmountRules[Amount Min],AmountRules[Risk Points],,-1)</f>
        <v>0</v>
      </c>
      <c r="L5738">
        <f>_xlfn.XLOOKUP(FraudData[[#This Row],[transaction_hour]],TimeRules[Hour Min],TimeRules[Risk Points],,-1)</f>
        <v>0</v>
      </c>
      <c r="M5738">
        <f>_xlfn.XLOOKUP(FraudData[[#This Row],[foreign_transaction]],ForeignRules[Foreign Transaction],ForeignRules[Risk Points],0)</f>
        <v>0</v>
      </c>
      <c r="N5738">
        <f>_xlfn.XLOOKUP(FraudData[[#This Row],[location_mismatch]],Table10[Location Mismatch],Table10[Risk Points],0)</f>
        <v>0</v>
      </c>
      <c r="O5738">
        <f>_xlfn.XLOOKUP(FraudData[[#This Row],[device_trust_score]],DeviceRules[Device Min],DeviceRules[Risk Points],,-1)</f>
        <v>0</v>
      </c>
      <c r="P5738">
        <f>_xlfn.XLOOKUP(FraudData[[#This Row],[velocity_last_24h]],VelocityRules[Velocity Min],VelocityRules[Risk Points],,-1)</f>
        <v>0</v>
      </c>
      <c r="Q5738">
        <f>_xlfn.XLOOKUP(FraudData[[#This Row],[merchant_category]],MerchantRules[Merchant Category],MerchantRules[Risk Points],0)</f>
        <v>0</v>
      </c>
      <c r="R5738">
        <f>SUM(FraudData[[#This Row],[Amount Risk]:[Merchant Risk]])</f>
        <v>0</v>
      </c>
      <c r="S5738" t="str" cm="1">
        <f t="array" ref="S5738">_xlfn.IFS(FraudData[[#This Row],[Fraud Risk Score]]&gt;=8,"High Risk",FraudData[[#This Row],[Fraud Risk Score]]&gt;=6,"Medium Risk",TRUE,"Low Risk")</f>
        <v>Low Risk</v>
      </c>
    </row>
    <row r="5739" spans="1:19">
      <c r="A5739">
        <v>5738</v>
      </c>
      <c r="B5739">
        <v>55.69</v>
      </c>
      <c r="C5739">
        <v>13</v>
      </c>
      <c r="D5739" t="s">
        <v>48</v>
      </c>
      <c r="E5739">
        <v>0</v>
      </c>
      <c r="F5739">
        <v>0</v>
      </c>
      <c r="G5739">
        <v>48</v>
      </c>
      <c r="H5739">
        <v>1</v>
      </c>
      <c r="I5739">
        <v>53</v>
      </c>
      <c r="J5739">
        <v>0</v>
      </c>
      <c r="K5739">
        <f>_xlfn.XLOOKUP(FraudData[[#This Row],[amount]],AmountRules[Amount Min],AmountRules[Risk Points],,-1)</f>
        <v>0</v>
      </c>
      <c r="L5739">
        <f>_xlfn.XLOOKUP(FraudData[[#This Row],[transaction_hour]],TimeRules[Hour Min],TimeRules[Risk Points],,-1)</f>
        <v>0</v>
      </c>
      <c r="M5739">
        <f>_xlfn.XLOOKUP(FraudData[[#This Row],[foreign_transaction]],ForeignRules[Foreign Transaction],ForeignRules[Risk Points],0)</f>
        <v>0</v>
      </c>
      <c r="N5739">
        <f>_xlfn.XLOOKUP(FraudData[[#This Row],[location_mismatch]],Table10[Location Mismatch],Table10[Risk Points],0)</f>
        <v>0</v>
      </c>
      <c r="O5739">
        <f>_xlfn.XLOOKUP(FraudData[[#This Row],[device_trust_score]],DeviceRules[Device Min],DeviceRules[Risk Points],,-1)</f>
        <v>2</v>
      </c>
      <c r="P5739">
        <f>_xlfn.XLOOKUP(FraudData[[#This Row],[velocity_last_24h]],VelocityRules[Velocity Min],VelocityRules[Risk Points],,-1)</f>
        <v>0</v>
      </c>
      <c r="Q5739">
        <f>_xlfn.XLOOKUP(FraudData[[#This Row],[merchant_category]],MerchantRules[Merchant Category],MerchantRules[Risk Points],0)</f>
        <v>0</v>
      </c>
      <c r="R5739">
        <f>SUM(FraudData[[#This Row],[Amount Risk]:[Merchant Risk]])</f>
        <v>2</v>
      </c>
      <c r="S5739" t="str" cm="1">
        <f t="array" ref="S5739">_xlfn.IFS(FraudData[[#This Row],[Fraud Risk Score]]&gt;=8,"High Risk",FraudData[[#This Row],[Fraud Risk Score]]&gt;=6,"Medium Risk",TRUE,"Low Risk")</f>
        <v>Low Risk</v>
      </c>
    </row>
    <row r="5740" spans="1:19">
      <c r="A5740">
        <v>5739</v>
      </c>
      <c r="B5740">
        <v>7.16</v>
      </c>
      <c r="C5740">
        <v>17</v>
      </c>
      <c r="D5740" t="s">
        <v>48</v>
      </c>
      <c r="E5740">
        <v>0</v>
      </c>
      <c r="F5740">
        <v>0</v>
      </c>
      <c r="G5740">
        <v>76</v>
      </c>
      <c r="H5740">
        <v>1</v>
      </c>
      <c r="I5740">
        <v>27</v>
      </c>
      <c r="J5740">
        <v>0</v>
      </c>
      <c r="K5740">
        <f>_xlfn.XLOOKUP(FraudData[[#This Row],[amount]],AmountRules[Amount Min],AmountRules[Risk Points],,-1)</f>
        <v>0</v>
      </c>
      <c r="L5740">
        <f>_xlfn.XLOOKUP(FraudData[[#This Row],[transaction_hour]],TimeRules[Hour Min],TimeRules[Risk Points],,-1)</f>
        <v>0</v>
      </c>
      <c r="M5740">
        <f>_xlfn.XLOOKUP(FraudData[[#This Row],[foreign_transaction]],ForeignRules[Foreign Transaction],ForeignRules[Risk Points],0)</f>
        <v>0</v>
      </c>
      <c r="N5740">
        <f>_xlfn.XLOOKUP(FraudData[[#This Row],[location_mismatch]],Table10[Location Mismatch],Table10[Risk Points],0)</f>
        <v>0</v>
      </c>
      <c r="O5740">
        <f>_xlfn.XLOOKUP(FraudData[[#This Row],[device_trust_score]],DeviceRules[Device Min],DeviceRules[Risk Points],,-1)</f>
        <v>0</v>
      </c>
      <c r="P5740">
        <f>_xlfn.XLOOKUP(FraudData[[#This Row],[velocity_last_24h]],VelocityRules[Velocity Min],VelocityRules[Risk Points],,-1)</f>
        <v>0</v>
      </c>
      <c r="Q5740">
        <f>_xlfn.XLOOKUP(FraudData[[#This Row],[merchant_category]],MerchantRules[Merchant Category],MerchantRules[Risk Points],0)</f>
        <v>0</v>
      </c>
      <c r="R5740">
        <f>SUM(FraudData[[#This Row],[Amount Risk]:[Merchant Risk]])</f>
        <v>0</v>
      </c>
      <c r="S5740" t="str" cm="1">
        <f t="array" ref="S5740">_xlfn.IFS(FraudData[[#This Row],[Fraud Risk Score]]&gt;=8,"High Risk",FraudData[[#This Row],[Fraud Risk Score]]&gt;=6,"Medium Risk",TRUE,"Low Risk")</f>
        <v>Low Risk</v>
      </c>
    </row>
    <row r="5741" spans="1:19">
      <c r="A5741">
        <v>5740</v>
      </c>
      <c r="B5741">
        <v>109.44</v>
      </c>
      <c r="C5741">
        <v>1</v>
      </c>
      <c r="D5741" t="s">
        <v>50</v>
      </c>
      <c r="E5741">
        <v>0</v>
      </c>
      <c r="F5741">
        <v>0</v>
      </c>
      <c r="G5741">
        <v>91</v>
      </c>
      <c r="H5741">
        <v>2</v>
      </c>
      <c r="I5741">
        <v>62</v>
      </c>
      <c r="J5741">
        <v>0</v>
      </c>
      <c r="K5741">
        <f>_xlfn.XLOOKUP(FraudData[[#This Row],[amount]],AmountRules[Amount Min],AmountRules[Risk Points],,-1)</f>
        <v>0</v>
      </c>
      <c r="L5741">
        <f>_xlfn.XLOOKUP(FraudData[[#This Row],[transaction_hour]],TimeRules[Hour Min],TimeRules[Risk Points],,-1)</f>
        <v>3</v>
      </c>
      <c r="M5741">
        <f>_xlfn.XLOOKUP(FraudData[[#This Row],[foreign_transaction]],ForeignRules[Foreign Transaction],ForeignRules[Risk Points],0)</f>
        <v>0</v>
      </c>
      <c r="N5741">
        <f>_xlfn.XLOOKUP(FraudData[[#This Row],[location_mismatch]],Table10[Location Mismatch],Table10[Risk Points],0)</f>
        <v>0</v>
      </c>
      <c r="O5741">
        <f>_xlfn.XLOOKUP(FraudData[[#This Row],[device_trust_score]],DeviceRules[Device Min],DeviceRules[Risk Points],,-1)</f>
        <v>0</v>
      </c>
      <c r="P5741">
        <f>_xlfn.XLOOKUP(FraudData[[#This Row],[velocity_last_24h]],VelocityRules[Velocity Min],VelocityRules[Risk Points],,-1)</f>
        <v>0</v>
      </c>
      <c r="Q5741">
        <f>_xlfn.XLOOKUP(FraudData[[#This Row],[merchant_category]],MerchantRules[Merchant Category],MerchantRules[Risk Points],0)</f>
        <v>0</v>
      </c>
      <c r="R5741">
        <f>SUM(FraudData[[#This Row],[Amount Risk]:[Merchant Risk]])</f>
        <v>3</v>
      </c>
      <c r="S5741" t="str" cm="1">
        <f t="array" ref="S5741">_xlfn.IFS(FraudData[[#This Row],[Fraud Risk Score]]&gt;=8,"High Risk",FraudData[[#This Row],[Fraud Risk Score]]&gt;=6,"Medium Risk",TRUE,"Low Risk")</f>
        <v>Low Risk</v>
      </c>
    </row>
    <row r="5742" spans="1:19">
      <c r="A5742">
        <v>5741</v>
      </c>
      <c r="B5742">
        <v>398.91</v>
      </c>
      <c r="C5742">
        <v>1</v>
      </c>
      <c r="D5742" t="s">
        <v>49</v>
      </c>
      <c r="E5742">
        <v>0</v>
      </c>
      <c r="F5742">
        <v>0</v>
      </c>
      <c r="G5742">
        <v>55</v>
      </c>
      <c r="H5742">
        <v>2</v>
      </c>
      <c r="I5742">
        <v>36</v>
      </c>
      <c r="J5742">
        <v>0</v>
      </c>
      <c r="K5742">
        <f>_xlfn.XLOOKUP(FraudData[[#This Row],[amount]],AmountRules[Amount Min],AmountRules[Risk Points],,-1)</f>
        <v>0</v>
      </c>
      <c r="L5742">
        <f>_xlfn.XLOOKUP(FraudData[[#This Row],[transaction_hour]],TimeRules[Hour Min],TimeRules[Risk Points],,-1)</f>
        <v>3</v>
      </c>
      <c r="M5742">
        <f>_xlfn.XLOOKUP(FraudData[[#This Row],[foreign_transaction]],ForeignRules[Foreign Transaction],ForeignRules[Risk Points],0)</f>
        <v>0</v>
      </c>
      <c r="N5742">
        <f>_xlfn.XLOOKUP(FraudData[[#This Row],[location_mismatch]],Table10[Location Mismatch],Table10[Risk Points],0)</f>
        <v>0</v>
      </c>
      <c r="O5742">
        <f>_xlfn.XLOOKUP(FraudData[[#This Row],[device_trust_score]],DeviceRules[Device Min],DeviceRules[Risk Points],,-1)</f>
        <v>1</v>
      </c>
      <c r="P5742">
        <f>_xlfn.XLOOKUP(FraudData[[#This Row],[velocity_last_24h]],VelocityRules[Velocity Min],VelocityRules[Risk Points],,-1)</f>
        <v>0</v>
      </c>
      <c r="Q5742">
        <f>_xlfn.XLOOKUP(FraudData[[#This Row],[merchant_category]],MerchantRules[Merchant Category],MerchantRules[Risk Points],0)</f>
        <v>1</v>
      </c>
      <c r="R5742">
        <f>SUM(FraudData[[#This Row],[Amount Risk]:[Merchant Risk]])</f>
        <v>5</v>
      </c>
      <c r="S5742" t="str" cm="1">
        <f t="array" ref="S5742">_xlfn.IFS(FraudData[[#This Row],[Fraud Risk Score]]&gt;=8,"High Risk",FraudData[[#This Row],[Fraud Risk Score]]&gt;=6,"Medium Risk",TRUE,"Low Risk")</f>
        <v>Low Risk</v>
      </c>
    </row>
    <row r="5743" spans="1:19">
      <c r="A5743">
        <v>5742</v>
      </c>
      <c r="B5743">
        <v>151.69999999999999</v>
      </c>
      <c r="C5743">
        <v>2</v>
      </c>
      <c r="D5743" t="s">
        <v>50</v>
      </c>
      <c r="E5743">
        <v>0</v>
      </c>
      <c r="F5743">
        <v>0</v>
      </c>
      <c r="G5743">
        <v>77</v>
      </c>
      <c r="H5743">
        <v>1</v>
      </c>
      <c r="I5743">
        <v>42</v>
      </c>
      <c r="J5743">
        <v>0</v>
      </c>
      <c r="K5743">
        <f>_xlfn.XLOOKUP(FraudData[[#This Row],[amount]],AmountRules[Amount Min],AmountRules[Risk Points],,-1)</f>
        <v>0</v>
      </c>
      <c r="L5743">
        <f>_xlfn.XLOOKUP(FraudData[[#This Row],[transaction_hour]],TimeRules[Hour Min],TimeRules[Risk Points],,-1)</f>
        <v>3</v>
      </c>
      <c r="M5743">
        <f>_xlfn.XLOOKUP(FraudData[[#This Row],[foreign_transaction]],ForeignRules[Foreign Transaction],ForeignRules[Risk Points],0)</f>
        <v>0</v>
      </c>
      <c r="N5743">
        <f>_xlfn.XLOOKUP(FraudData[[#This Row],[location_mismatch]],Table10[Location Mismatch],Table10[Risk Points],0)</f>
        <v>0</v>
      </c>
      <c r="O5743">
        <f>_xlfn.XLOOKUP(FraudData[[#This Row],[device_trust_score]],DeviceRules[Device Min],DeviceRules[Risk Points],,-1)</f>
        <v>0</v>
      </c>
      <c r="P5743">
        <f>_xlfn.XLOOKUP(FraudData[[#This Row],[velocity_last_24h]],VelocityRules[Velocity Min],VelocityRules[Risk Points],,-1)</f>
        <v>0</v>
      </c>
      <c r="Q5743">
        <f>_xlfn.XLOOKUP(FraudData[[#This Row],[merchant_category]],MerchantRules[Merchant Category],MerchantRules[Risk Points],0)</f>
        <v>0</v>
      </c>
      <c r="R5743">
        <f>SUM(FraudData[[#This Row],[Amount Risk]:[Merchant Risk]])</f>
        <v>3</v>
      </c>
      <c r="S5743" t="str" cm="1">
        <f t="array" ref="S5743">_xlfn.IFS(FraudData[[#This Row],[Fraud Risk Score]]&gt;=8,"High Risk",FraudData[[#This Row],[Fraud Risk Score]]&gt;=6,"Medium Risk",TRUE,"Low Risk")</f>
        <v>Low Risk</v>
      </c>
    </row>
    <row r="5744" spans="1:19">
      <c r="A5744">
        <v>5743</v>
      </c>
      <c r="B5744">
        <v>321.5</v>
      </c>
      <c r="C5744">
        <v>4</v>
      </c>
      <c r="D5744" t="s">
        <v>49</v>
      </c>
      <c r="E5744">
        <v>0</v>
      </c>
      <c r="F5744">
        <v>0</v>
      </c>
      <c r="G5744">
        <v>85</v>
      </c>
      <c r="H5744">
        <v>1</v>
      </c>
      <c r="I5744">
        <v>44</v>
      </c>
      <c r="J5744">
        <v>0</v>
      </c>
      <c r="K5744">
        <f>_xlfn.XLOOKUP(FraudData[[#This Row],[amount]],AmountRules[Amount Min],AmountRules[Risk Points],,-1)</f>
        <v>0</v>
      </c>
      <c r="L5744">
        <f>_xlfn.XLOOKUP(FraudData[[#This Row],[transaction_hour]],TimeRules[Hour Min],TimeRules[Risk Points],,-1)</f>
        <v>0</v>
      </c>
      <c r="M5744">
        <f>_xlfn.XLOOKUP(FraudData[[#This Row],[foreign_transaction]],ForeignRules[Foreign Transaction],ForeignRules[Risk Points],0)</f>
        <v>0</v>
      </c>
      <c r="N5744">
        <f>_xlfn.XLOOKUP(FraudData[[#This Row],[location_mismatch]],Table10[Location Mismatch],Table10[Risk Points],0)</f>
        <v>0</v>
      </c>
      <c r="O5744">
        <f>_xlfn.XLOOKUP(FraudData[[#This Row],[device_trust_score]],DeviceRules[Device Min],DeviceRules[Risk Points],,-1)</f>
        <v>0</v>
      </c>
      <c r="P5744">
        <f>_xlfn.XLOOKUP(FraudData[[#This Row],[velocity_last_24h]],VelocityRules[Velocity Min],VelocityRules[Risk Points],,-1)</f>
        <v>0</v>
      </c>
      <c r="Q5744">
        <f>_xlfn.XLOOKUP(FraudData[[#This Row],[merchant_category]],MerchantRules[Merchant Category],MerchantRules[Risk Points],0)</f>
        <v>1</v>
      </c>
      <c r="R5744">
        <f>SUM(FraudData[[#This Row],[Amount Risk]:[Merchant Risk]])</f>
        <v>1</v>
      </c>
      <c r="S5744" t="str" cm="1">
        <f t="array" ref="S5744">_xlfn.IFS(FraudData[[#This Row],[Fraud Risk Score]]&gt;=8,"High Risk",FraudData[[#This Row],[Fraud Risk Score]]&gt;=6,"Medium Risk",TRUE,"Low Risk")</f>
        <v>Low Risk</v>
      </c>
    </row>
    <row r="5745" spans="1:19">
      <c r="A5745">
        <v>5744</v>
      </c>
      <c r="B5745">
        <v>860.84</v>
      </c>
      <c r="C5745">
        <v>15</v>
      </c>
      <c r="D5745" t="s">
        <v>49</v>
      </c>
      <c r="E5745">
        <v>1</v>
      </c>
      <c r="F5745">
        <v>0</v>
      </c>
      <c r="G5745">
        <v>82</v>
      </c>
      <c r="H5745">
        <v>3</v>
      </c>
      <c r="I5745">
        <v>52</v>
      </c>
      <c r="J5745">
        <v>0</v>
      </c>
      <c r="K5745">
        <f>_xlfn.XLOOKUP(FraudData[[#This Row],[amount]],AmountRules[Amount Min],AmountRules[Risk Points],,-1)</f>
        <v>1</v>
      </c>
      <c r="L5745">
        <f>_xlfn.XLOOKUP(FraudData[[#This Row],[transaction_hour]],TimeRules[Hour Min],TimeRules[Risk Points],,-1)</f>
        <v>0</v>
      </c>
      <c r="M5745">
        <f>_xlfn.XLOOKUP(FraudData[[#This Row],[foreign_transaction]],ForeignRules[Foreign Transaction],ForeignRules[Risk Points],0)</f>
        <v>3</v>
      </c>
      <c r="N5745">
        <f>_xlfn.XLOOKUP(FraudData[[#This Row],[location_mismatch]],Table10[Location Mismatch],Table10[Risk Points],0)</f>
        <v>0</v>
      </c>
      <c r="O5745">
        <f>_xlfn.XLOOKUP(FraudData[[#This Row],[device_trust_score]],DeviceRules[Device Min],DeviceRules[Risk Points],,-1)</f>
        <v>0</v>
      </c>
      <c r="P5745">
        <f>_xlfn.XLOOKUP(FraudData[[#This Row],[velocity_last_24h]],VelocityRules[Velocity Min],VelocityRules[Risk Points],,-1)</f>
        <v>0</v>
      </c>
      <c r="Q5745">
        <f>_xlfn.XLOOKUP(FraudData[[#This Row],[merchant_category]],MerchantRules[Merchant Category],MerchantRules[Risk Points],0)</f>
        <v>1</v>
      </c>
      <c r="R5745">
        <f>SUM(FraudData[[#This Row],[Amount Risk]:[Merchant Risk]])</f>
        <v>5</v>
      </c>
      <c r="S5745" t="str" cm="1">
        <f t="array" ref="S5745">_xlfn.IFS(FraudData[[#This Row],[Fraud Risk Score]]&gt;=8,"High Risk",FraudData[[#This Row],[Fraud Risk Score]]&gt;=6,"Medium Risk",TRUE,"Low Risk")</f>
        <v>Low Risk</v>
      </c>
    </row>
    <row r="5746" spans="1:19">
      <c r="A5746">
        <v>5745</v>
      </c>
      <c r="B5746">
        <v>32.159999999999997</v>
      </c>
      <c r="C5746">
        <v>21</v>
      </c>
      <c r="D5746" t="s">
        <v>46</v>
      </c>
      <c r="E5746">
        <v>0</v>
      </c>
      <c r="F5746">
        <v>0</v>
      </c>
      <c r="G5746">
        <v>59</v>
      </c>
      <c r="H5746">
        <v>1</v>
      </c>
      <c r="I5746">
        <v>40</v>
      </c>
      <c r="J5746">
        <v>0</v>
      </c>
      <c r="K5746">
        <f>_xlfn.XLOOKUP(FraudData[[#This Row],[amount]],AmountRules[Amount Min],AmountRules[Risk Points],,-1)</f>
        <v>0</v>
      </c>
      <c r="L5746">
        <f>_xlfn.XLOOKUP(FraudData[[#This Row],[transaction_hour]],TimeRules[Hour Min],TimeRules[Risk Points],,-1)</f>
        <v>0</v>
      </c>
      <c r="M5746">
        <f>_xlfn.XLOOKUP(FraudData[[#This Row],[foreign_transaction]],ForeignRules[Foreign Transaction],ForeignRules[Risk Points],0)</f>
        <v>0</v>
      </c>
      <c r="N5746">
        <f>_xlfn.XLOOKUP(FraudData[[#This Row],[location_mismatch]],Table10[Location Mismatch],Table10[Risk Points],0)</f>
        <v>0</v>
      </c>
      <c r="O5746">
        <f>_xlfn.XLOOKUP(FraudData[[#This Row],[device_trust_score]],DeviceRules[Device Min],DeviceRules[Risk Points],,-1)</f>
        <v>1</v>
      </c>
      <c r="P5746">
        <f>_xlfn.XLOOKUP(FraudData[[#This Row],[velocity_last_24h]],VelocityRules[Velocity Min],VelocityRules[Risk Points],,-1)</f>
        <v>0</v>
      </c>
      <c r="Q5746">
        <f>_xlfn.XLOOKUP(FraudData[[#This Row],[merchant_category]],MerchantRules[Merchant Category],MerchantRules[Risk Points],0)</f>
        <v>0</v>
      </c>
      <c r="R5746">
        <f>SUM(FraudData[[#This Row],[Amount Risk]:[Merchant Risk]])</f>
        <v>1</v>
      </c>
      <c r="S5746" t="str" cm="1">
        <f t="array" ref="S5746">_xlfn.IFS(FraudData[[#This Row],[Fraud Risk Score]]&gt;=8,"High Risk",FraudData[[#This Row],[Fraud Risk Score]]&gt;=6,"Medium Risk",TRUE,"Low Risk")</f>
        <v>Low Risk</v>
      </c>
    </row>
    <row r="5747" spans="1:19">
      <c r="A5747">
        <v>5746</v>
      </c>
      <c r="B5747">
        <v>211.85</v>
      </c>
      <c r="C5747">
        <v>14</v>
      </c>
      <c r="D5747" t="s">
        <v>50</v>
      </c>
      <c r="E5747">
        <v>0</v>
      </c>
      <c r="F5747">
        <v>1</v>
      </c>
      <c r="G5747">
        <v>55</v>
      </c>
      <c r="H5747">
        <v>0</v>
      </c>
      <c r="I5747">
        <v>60</v>
      </c>
      <c r="J5747">
        <v>0</v>
      </c>
      <c r="K5747">
        <f>_xlfn.XLOOKUP(FraudData[[#This Row],[amount]],AmountRules[Amount Min],AmountRules[Risk Points],,-1)</f>
        <v>0</v>
      </c>
      <c r="L5747">
        <f>_xlfn.XLOOKUP(FraudData[[#This Row],[transaction_hour]],TimeRules[Hour Min],TimeRules[Risk Points],,-1)</f>
        <v>0</v>
      </c>
      <c r="M5747">
        <f>_xlfn.XLOOKUP(FraudData[[#This Row],[foreign_transaction]],ForeignRules[Foreign Transaction],ForeignRules[Risk Points],0)</f>
        <v>0</v>
      </c>
      <c r="N5747">
        <f>_xlfn.XLOOKUP(FraudData[[#This Row],[location_mismatch]],Table10[Location Mismatch],Table10[Risk Points],0)</f>
        <v>3</v>
      </c>
      <c r="O5747">
        <f>_xlfn.XLOOKUP(FraudData[[#This Row],[device_trust_score]],DeviceRules[Device Min],DeviceRules[Risk Points],,-1)</f>
        <v>1</v>
      </c>
      <c r="P5747">
        <f>_xlfn.XLOOKUP(FraudData[[#This Row],[velocity_last_24h]],VelocityRules[Velocity Min],VelocityRules[Risk Points],,-1)</f>
        <v>0</v>
      </c>
      <c r="Q5747">
        <f>_xlfn.XLOOKUP(FraudData[[#This Row],[merchant_category]],MerchantRules[Merchant Category],MerchantRules[Risk Points],0)</f>
        <v>0</v>
      </c>
      <c r="R5747">
        <f>SUM(FraudData[[#This Row],[Amount Risk]:[Merchant Risk]])</f>
        <v>4</v>
      </c>
      <c r="S5747" t="str" cm="1">
        <f t="array" ref="S5747">_xlfn.IFS(FraudData[[#This Row],[Fraud Risk Score]]&gt;=8,"High Risk",FraudData[[#This Row],[Fraud Risk Score]]&gt;=6,"Medium Risk",TRUE,"Low Risk")</f>
        <v>Low Risk</v>
      </c>
    </row>
    <row r="5748" spans="1:19">
      <c r="A5748">
        <v>5747</v>
      </c>
      <c r="B5748">
        <v>201.92</v>
      </c>
      <c r="C5748">
        <v>11</v>
      </c>
      <c r="D5748" t="s">
        <v>47</v>
      </c>
      <c r="E5748">
        <v>0</v>
      </c>
      <c r="F5748">
        <v>1</v>
      </c>
      <c r="G5748">
        <v>81</v>
      </c>
      <c r="H5748">
        <v>1</v>
      </c>
      <c r="I5748">
        <v>51</v>
      </c>
      <c r="J5748">
        <v>0</v>
      </c>
      <c r="K5748">
        <f>_xlfn.XLOOKUP(FraudData[[#This Row],[amount]],AmountRules[Amount Min],AmountRules[Risk Points],,-1)</f>
        <v>0</v>
      </c>
      <c r="L5748">
        <f>_xlfn.XLOOKUP(FraudData[[#This Row],[transaction_hour]],TimeRules[Hour Min],TimeRules[Risk Points],,-1)</f>
        <v>0</v>
      </c>
      <c r="M5748">
        <f>_xlfn.XLOOKUP(FraudData[[#This Row],[foreign_transaction]],ForeignRules[Foreign Transaction],ForeignRules[Risk Points],0)</f>
        <v>0</v>
      </c>
      <c r="N5748">
        <f>_xlfn.XLOOKUP(FraudData[[#This Row],[location_mismatch]],Table10[Location Mismatch],Table10[Risk Points],0)</f>
        <v>3</v>
      </c>
      <c r="O5748">
        <f>_xlfn.XLOOKUP(FraudData[[#This Row],[device_trust_score]],DeviceRules[Device Min],DeviceRules[Risk Points],,-1)</f>
        <v>0</v>
      </c>
      <c r="P5748">
        <f>_xlfn.XLOOKUP(FraudData[[#This Row],[velocity_last_24h]],VelocityRules[Velocity Min],VelocityRules[Risk Points],,-1)</f>
        <v>0</v>
      </c>
      <c r="Q5748">
        <f>_xlfn.XLOOKUP(FraudData[[#This Row],[merchant_category]],MerchantRules[Merchant Category],MerchantRules[Risk Points],0)</f>
        <v>0</v>
      </c>
      <c r="R5748">
        <f>SUM(FraudData[[#This Row],[Amount Risk]:[Merchant Risk]])</f>
        <v>3</v>
      </c>
      <c r="S5748" t="str" cm="1">
        <f t="array" ref="S5748">_xlfn.IFS(FraudData[[#This Row],[Fraud Risk Score]]&gt;=8,"High Risk",FraudData[[#This Row],[Fraud Risk Score]]&gt;=6,"Medium Risk",TRUE,"Low Risk")</f>
        <v>Low Risk</v>
      </c>
    </row>
    <row r="5749" spans="1:19">
      <c r="A5749">
        <v>5748</v>
      </c>
      <c r="B5749">
        <v>703.76</v>
      </c>
      <c r="C5749">
        <v>8</v>
      </c>
      <c r="D5749" t="s">
        <v>48</v>
      </c>
      <c r="E5749">
        <v>0</v>
      </c>
      <c r="F5749">
        <v>0</v>
      </c>
      <c r="G5749">
        <v>34</v>
      </c>
      <c r="H5749">
        <v>2</v>
      </c>
      <c r="I5749">
        <v>25</v>
      </c>
      <c r="J5749">
        <v>0</v>
      </c>
      <c r="K5749">
        <f>_xlfn.XLOOKUP(FraudData[[#This Row],[amount]],AmountRules[Amount Min],AmountRules[Risk Points],,-1)</f>
        <v>1</v>
      </c>
      <c r="L5749">
        <f>_xlfn.XLOOKUP(FraudData[[#This Row],[transaction_hour]],TimeRules[Hour Min],TimeRules[Risk Points],,-1)</f>
        <v>0</v>
      </c>
      <c r="M5749">
        <f>_xlfn.XLOOKUP(FraudData[[#This Row],[foreign_transaction]],ForeignRules[Foreign Transaction],ForeignRules[Risk Points],0)</f>
        <v>0</v>
      </c>
      <c r="N5749">
        <f>_xlfn.XLOOKUP(FraudData[[#This Row],[location_mismatch]],Table10[Location Mismatch],Table10[Risk Points],0)</f>
        <v>0</v>
      </c>
      <c r="O5749">
        <f>_xlfn.XLOOKUP(FraudData[[#This Row],[device_trust_score]],DeviceRules[Device Min],DeviceRules[Risk Points],,-1)</f>
        <v>2</v>
      </c>
      <c r="P5749">
        <f>_xlfn.XLOOKUP(FraudData[[#This Row],[velocity_last_24h]],VelocityRules[Velocity Min],VelocityRules[Risk Points],,-1)</f>
        <v>0</v>
      </c>
      <c r="Q5749">
        <f>_xlfn.XLOOKUP(FraudData[[#This Row],[merchant_category]],MerchantRules[Merchant Category],MerchantRules[Risk Points],0)</f>
        <v>0</v>
      </c>
      <c r="R5749">
        <f>SUM(FraudData[[#This Row],[Amount Risk]:[Merchant Risk]])</f>
        <v>3</v>
      </c>
      <c r="S5749" t="str" cm="1">
        <f t="array" ref="S5749">_xlfn.IFS(FraudData[[#This Row],[Fraud Risk Score]]&gt;=8,"High Risk",FraudData[[#This Row],[Fraud Risk Score]]&gt;=6,"Medium Risk",TRUE,"Low Risk")</f>
        <v>Low Risk</v>
      </c>
    </row>
    <row r="5750" spans="1:19">
      <c r="A5750">
        <v>5749</v>
      </c>
      <c r="B5750">
        <v>763.3</v>
      </c>
      <c r="C5750">
        <v>13</v>
      </c>
      <c r="D5750" t="s">
        <v>46</v>
      </c>
      <c r="E5750">
        <v>0</v>
      </c>
      <c r="F5750">
        <v>1</v>
      </c>
      <c r="G5750">
        <v>42</v>
      </c>
      <c r="H5750">
        <v>2</v>
      </c>
      <c r="I5750">
        <v>19</v>
      </c>
      <c r="J5750">
        <v>0</v>
      </c>
      <c r="K5750">
        <f>_xlfn.XLOOKUP(FraudData[[#This Row],[amount]],AmountRules[Amount Min],AmountRules[Risk Points],,-1)</f>
        <v>1</v>
      </c>
      <c r="L5750">
        <f>_xlfn.XLOOKUP(FraudData[[#This Row],[transaction_hour]],TimeRules[Hour Min],TimeRules[Risk Points],,-1)</f>
        <v>0</v>
      </c>
      <c r="M5750">
        <f>_xlfn.XLOOKUP(FraudData[[#This Row],[foreign_transaction]],ForeignRules[Foreign Transaction],ForeignRules[Risk Points],0)</f>
        <v>0</v>
      </c>
      <c r="N5750">
        <f>_xlfn.XLOOKUP(FraudData[[#This Row],[location_mismatch]],Table10[Location Mismatch],Table10[Risk Points],0)</f>
        <v>3</v>
      </c>
      <c r="O5750">
        <f>_xlfn.XLOOKUP(FraudData[[#This Row],[device_trust_score]],DeviceRules[Device Min],DeviceRules[Risk Points],,-1)</f>
        <v>2</v>
      </c>
      <c r="P5750">
        <f>_xlfn.XLOOKUP(FraudData[[#This Row],[velocity_last_24h]],VelocityRules[Velocity Min],VelocityRules[Risk Points],,-1)</f>
        <v>0</v>
      </c>
      <c r="Q5750">
        <f>_xlfn.XLOOKUP(FraudData[[#This Row],[merchant_category]],MerchantRules[Merchant Category],MerchantRules[Risk Points],0)</f>
        <v>0</v>
      </c>
      <c r="R5750">
        <f>SUM(FraudData[[#This Row],[Amount Risk]:[Merchant Risk]])</f>
        <v>6</v>
      </c>
      <c r="S5750" t="str" cm="1">
        <f t="array" ref="S5750">_xlfn.IFS(FraudData[[#This Row],[Fraud Risk Score]]&gt;=8,"High Risk",FraudData[[#This Row],[Fraud Risk Score]]&gt;=6,"Medium Risk",TRUE,"Low Risk")</f>
        <v>Medium Risk</v>
      </c>
    </row>
    <row r="5751" spans="1:19">
      <c r="A5751">
        <v>5750</v>
      </c>
      <c r="B5751">
        <v>208.89</v>
      </c>
      <c r="C5751">
        <v>20</v>
      </c>
      <c r="D5751" t="s">
        <v>47</v>
      </c>
      <c r="E5751">
        <v>1</v>
      </c>
      <c r="F5751">
        <v>0</v>
      </c>
      <c r="G5751">
        <v>80</v>
      </c>
      <c r="H5751">
        <v>0</v>
      </c>
      <c r="I5751">
        <v>42</v>
      </c>
      <c r="J5751">
        <v>0</v>
      </c>
      <c r="K5751">
        <f>_xlfn.XLOOKUP(FraudData[[#This Row],[amount]],AmountRules[Amount Min],AmountRules[Risk Points],,-1)</f>
        <v>0</v>
      </c>
      <c r="L5751">
        <f>_xlfn.XLOOKUP(FraudData[[#This Row],[transaction_hour]],TimeRules[Hour Min],TimeRules[Risk Points],,-1)</f>
        <v>0</v>
      </c>
      <c r="M5751">
        <f>_xlfn.XLOOKUP(FraudData[[#This Row],[foreign_transaction]],ForeignRules[Foreign Transaction],ForeignRules[Risk Points],0)</f>
        <v>3</v>
      </c>
      <c r="N5751">
        <f>_xlfn.XLOOKUP(FraudData[[#This Row],[location_mismatch]],Table10[Location Mismatch],Table10[Risk Points],0)</f>
        <v>0</v>
      </c>
      <c r="O5751">
        <f>_xlfn.XLOOKUP(FraudData[[#This Row],[device_trust_score]],DeviceRules[Device Min],DeviceRules[Risk Points],,-1)</f>
        <v>0</v>
      </c>
      <c r="P5751">
        <f>_xlfn.XLOOKUP(FraudData[[#This Row],[velocity_last_24h]],VelocityRules[Velocity Min],VelocityRules[Risk Points],,-1)</f>
        <v>0</v>
      </c>
      <c r="Q5751">
        <f>_xlfn.XLOOKUP(FraudData[[#This Row],[merchant_category]],MerchantRules[Merchant Category],MerchantRules[Risk Points],0)</f>
        <v>0</v>
      </c>
      <c r="R5751">
        <f>SUM(FraudData[[#This Row],[Amount Risk]:[Merchant Risk]])</f>
        <v>3</v>
      </c>
      <c r="S5751" t="str" cm="1">
        <f t="array" ref="S5751">_xlfn.IFS(FraudData[[#This Row],[Fraud Risk Score]]&gt;=8,"High Risk",FraudData[[#This Row],[Fraud Risk Score]]&gt;=6,"Medium Risk",TRUE,"Low Risk")</f>
        <v>Low Risk</v>
      </c>
    </row>
    <row r="5752" spans="1:19">
      <c r="A5752">
        <v>5751</v>
      </c>
      <c r="B5752">
        <v>50.26</v>
      </c>
      <c r="C5752">
        <v>15</v>
      </c>
      <c r="D5752" t="s">
        <v>50</v>
      </c>
      <c r="E5752">
        <v>0</v>
      </c>
      <c r="F5752">
        <v>0</v>
      </c>
      <c r="G5752">
        <v>60</v>
      </c>
      <c r="H5752">
        <v>2</v>
      </c>
      <c r="I5752">
        <v>26</v>
      </c>
      <c r="J5752">
        <v>0</v>
      </c>
      <c r="K5752">
        <f>_xlfn.XLOOKUP(FraudData[[#This Row],[amount]],AmountRules[Amount Min],AmountRules[Risk Points],,-1)</f>
        <v>0</v>
      </c>
      <c r="L5752">
        <f>_xlfn.XLOOKUP(FraudData[[#This Row],[transaction_hour]],TimeRules[Hour Min],TimeRules[Risk Points],,-1)</f>
        <v>0</v>
      </c>
      <c r="M5752">
        <f>_xlfn.XLOOKUP(FraudData[[#This Row],[foreign_transaction]],ForeignRules[Foreign Transaction],ForeignRules[Risk Points],0)</f>
        <v>0</v>
      </c>
      <c r="N5752">
        <f>_xlfn.XLOOKUP(FraudData[[#This Row],[location_mismatch]],Table10[Location Mismatch],Table10[Risk Points],0)</f>
        <v>0</v>
      </c>
      <c r="O5752">
        <f>_xlfn.XLOOKUP(FraudData[[#This Row],[device_trust_score]],DeviceRules[Device Min],DeviceRules[Risk Points],,-1)</f>
        <v>1</v>
      </c>
      <c r="P5752">
        <f>_xlfn.XLOOKUP(FraudData[[#This Row],[velocity_last_24h]],VelocityRules[Velocity Min],VelocityRules[Risk Points],,-1)</f>
        <v>0</v>
      </c>
      <c r="Q5752">
        <f>_xlfn.XLOOKUP(FraudData[[#This Row],[merchant_category]],MerchantRules[Merchant Category],MerchantRules[Risk Points],0)</f>
        <v>0</v>
      </c>
      <c r="R5752">
        <f>SUM(FraudData[[#This Row],[Amount Risk]:[Merchant Risk]])</f>
        <v>1</v>
      </c>
      <c r="S5752" t="str" cm="1">
        <f t="array" ref="S5752">_xlfn.IFS(FraudData[[#This Row],[Fraud Risk Score]]&gt;=8,"High Risk",FraudData[[#This Row],[Fraud Risk Score]]&gt;=6,"Medium Risk",TRUE,"Low Risk")</f>
        <v>Low Risk</v>
      </c>
    </row>
    <row r="5753" spans="1:19">
      <c r="A5753">
        <v>5752</v>
      </c>
      <c r="B5753">
        <v>288.39999999999998</v>
      </c>
      <c r="C5753">
        <v>10</v>
      </c>
      <c r="D5753" t="s">
        <v>49</v>
      </c>
      <c r="E5753">
        <v>0</v>
      </c>
      <c r="F5753">
        <v>0</v>
      </c>
      <c r="G5753">
        <v>75</v>
      </c>
      <c r="H5753">
        <v>3</v>
      </c>
      <c r="I5753">
        <v>42</v>
      </c>
      <c r="J5753">
        <v>0</v>
      </c>
      <c r="K5753">
        <f>_xlfn.XLOOKUP(FraudData[[#This Row],[amount]],AmountRules[Amount Min],AmountRules[Risk Points],,-1)</f>
        <v>0</v>
      </c>
      <c r="L5753">
        <f>_xlfn.XLOOKUP(FraudData[[#This Row],[transaction_hour]],TimeRules[Hour Min],TimeRules[Risk Points],,-1)</f>
        <v>0</v>
      </c>
      <c r="M5753">
        <f>_xlfn.XLOOKUP(FraudData[[#This Row],[foreign_transaction]],ForeignRules[Foreign Transaction],ForeignRules[Risk Points],0)</f>
        <v>0</v>
      </c>
      <c r="N5753">
        <f>_xlfn.XLOOKUP(FraudData[[#This Row],[location_mismatch]],Table10[Location Mismatch],Table10[Risk Points],0)</f>
        <v>0</v>
      </c>
      <c r="O5753">
        <f>_xlfn.XLOOKUP(FraudData[[#This Row],[device_trust_score]],DeviceRules[Device Min],DeviceRules[Risk Points],,-1)</f>
        <v>0</v>
      </c>
      <c r="P5753">
        <f>_xlfn.XLOOKUP(FraudData[[#This Row],[velocity_last_24h]],VelocityRules[Velocity Min],VelocityRules[Risk Points],,-1)</f>
        <v>0</v>
      </c>
      <c r="Q5753">
        <f>_xlfn.XLOOKUP(FraudData[[#This Row],[merchant_category]],MerchantRules[Merchant Category],MerchantRules[Risk Points],0)</f>
        <v>1</v>
      </c>
      <c r="R5753">
        <f>SUM(FraudData[[#This Row],[Amount Risk]:[Merchant Risk]])</f>
        <v>1</v>
      </c>
      <c r="S5753" t="str" cm="1">
        <f t="array" ref="S5753">_xlfn.IFS(FraudData[[#This Row],[Fraud Risk Score]]&gt;=8,"High Risk",FraudData[[#This Row],[Fraud Risk Score]]&gt;=6,"Medium Risk",TRUE,"Low Risk")</f>
        <v>Low Risk</v>
      </c>
    </row>
    <row r="5754" spans="1:19">
      <c r="A5754">
        <v>5753</v>
      </c>
      <c r="B5754">
        <v>20.38</v>
      </c>
      <c r="C5754">
        <v>5</v>
      </c>
      <c r="D5754" t="s">
        <v>50</v>
      </c>
      <c r="E5754">
        <v>0</v>
      </c>
      <c r="F5754">
        <v>0</v>
      </c>
      <c r="G5754">
        <v>85</v>
      </c>
      <c r="H5754">
        <v>2</v>
      </c>
      <c r="I5754">
        <v>62</v>
      </c>
      <c r="J5754">
        <v>0</v>
      </c>
      <c r="K5754">
        <f>_xlfn.XLOOKUP(FraudData[[#This Row],[amount]],AmountRules[Amount Min],AmountRules[Risk Points],,-1)</f>
        <v>0</v>
      </c>
      <c r="L5754">
        <f>_xlfn.XLOOKUP(FraudData[[#This Row],[transaction_hour]],TimeRules[Hour Min],TimeRules[Risk Points],,-1)</f>
        <v>0</v>
      </c>
      <c r="M5754">
        <f>_xlfn.XLOOKUP(FraudData[[#This Row],[foreign_transaction]],ForeignRules[Foreign Transaction],ForeignRules[Risk Points],0)</f>
        <v>0</v>
      </c>
      <c r="N5754">
        <f>_xlfn.XLOOKUP(FraudData[[#This Row],[location_mismatch]],Table10[Location Mismatch],Table10[Risk Points],0)</f>
        <v>0</v>
      </c>
      <c r="O5754">
        <f>_xlfn.XLOOKUP(FraudData[[#This Row],[device_trust_score]],DeviceRules[Device Min],DeviceRules[Risk Points],,-1)</f>
        <v>0</v>
      </c>
      <c r="P5754">
        <f>_xlfn.XLOOKUP(FraudData[[#This Row],[velocity_last_24h]],VelocityRules[Velocity Min],VelocityRules[Risk Points],,-1)</f>
        <v>0</v>
      </c>
      <c r="Q5754">
        <f>_xlfn.XLOOKUP(FraudData[[#This Row],[merchant_category]],MerchantRules[Merchant Category],MerchantRules[Risk Points],0)</f>
        <v>0</v>
      </c>
      <c r="R5754">
        <f>SUM(FraudData[[#This Row],[Amount Risk]:[Merchant Risk]])</f>
        <v>0</v>
      </c>
      <c r="S5754" t="str" cm="1">
        <f t="array" ref="S5754">_xlfn.IFS(FraudData[[#This Row],[Fraud Risk Score]]&gt;=8,"High Risk",FraudData[[#This Row],[Fraud Risk Score]]&gt;=6,"Medium Risk",TRUE,"Low Risk")</f>
        <v>Low Risk</v>
      </c>
    </row>
    <row r="5755" spans="1:19">
      <c r="A5755">
        <v>5754</v>
      </c>
      <c r="B5755">
        <v>273.12</v>
      </c>
      <c r="C5755">
        <v>9</v>
      </c>
      <c r="D5755" t="s">
        <v>50</v>
      </c>
      <c r="E5755">
        <v>0</v>
      </c>
      <c r="F5755">
        <v>0</v>
      </c>
      <c r="G5755">
        <v>43</v>
      </c>
      <c r="H5755">
        <v>6</v>
      </c>
      <c r="I5755">
        <v>46</v>
      </c>
      <c r="J5755">
        <v>0</v>
      </c>
      <c r="K5755">
        <f>_xlfn.XLOOKUP(FraudData[[#This Row],[amount]],AmountRules[Amount Min],AmountRules[Risk Points],,-1)</f>
        <v>0</v>
      </c>
      <c r="L5755">
        <f>_xlfn.XLOOKUP(FraudData[[#This Row],[transaction_hour]],TimeRules[Hour Min],TimeRules[Risk Points],,-1)</f>
        <v>0</v>
      </c>
      <c r="M5755">
        <f>_xlfn.XLOOKUP(FraudData[[#This Row],[foreign_transaction]],ForeignRules[Foreign Transaction],ForeignRules[Risk Points],0)</f>
        <v>0</v>
      </c>
      <c r="N5755">
        <f>_xlfn.XLOOKUP(FraudData[[#This Row],[location_mismatch]],Table10[Location Mismatch],Table10[Risk Points],0)</f>
        <v>0</v>
      </c>
      <c r="O5755">
        <f>_xlfn.XLOOKUP(FraudData[[#This Row],[device_trust_score]],DeviceRules[Device Min],DeviceRules[Risk Points],,-1)</f>
        <v>2</v>
      </c>
      <c r="P5755">
        <f>_xlfn.XLOOKUP(FraudData[[#This Row],[velocity_last_24h]],VelocityRules[Velocity Min],VelocityRules[Risk Points],,-1)</f>
        <v>3</v>
      </c>
      <c r="Q5755">
        <f>_xlfn.XLOOKUP(FraudData[[#This Row],[merchant_category]],MerchantRules[Merchant Category],MerchantRules[Risk Points],0)</f>
        <v>0</v>
      </c>
      <c r="R5755">
        <f>SUM(FraudData[[#This Row],[Amount Risk]:[Merchant Risk]])</f>
        <v>5</v>
      </c>
      <c r="S5755" t="str" cm="1">
        <f t="array" ref="S5755">_xlfn.IFS(FraudData[[#This Row],[Fraud Risk Score]]&gt;=8,"High Risk",FraudData[[#This Row],[Fraud Risk Score]]&gt;=6,"Medium Risk",TRUE,"Low Risk")</f>
        <v>Low Risk</v>
      </c>
    </row>
    <row r="5756" spans="1:19">
      <c r="A5756">
        <v>5755</v>
      </c>
      <c r="B5756">
        <v>433.82</v>
      </c>
      <c r="C5756">
        <v>7</v>
      </c>
      <c r="D5756" t="s">
        <v>46</v>
      </c>
      <c r="E5756">
        <v>0</v>
      </c>
      <c r="F5756">
        <v>0</v>
      </c>
      <c r="G5756">
        <v>35</v>
      </c>
      <c r="H5756">
        <v>2</v>
      </c>
      <c r="I5756">
        <v>39</v>
      </c>
      <c r="J5756">
        <v>0</v>
      </c>
      <c r="K5756">
        <f>_xlfn.XLOOKUP(FraudData[[#This Row],[amount]],AmountRules[Amount Min],AmountRules[Risk Points],,-1)</f>
        <v>0</v>
      </c>
      <c r="L5756">
        <f>_xlfn.XLOOKUP(FraudData[[#This Row],[transaction_hour]],TimeRules[Hour Min],TimeRules[Risk Points],,-1)</f>
        <v>0</v>
      </c>
      <c r="M5756">
        <f>_xlfn.XLOOKUP(FraudData[[#This Row],[foreign_transaction]],ForeignRules[Foreign Transaction],ForeignRules[Risk Points],0)</f>
        <v>0</v>
      </c>
      <c r="N5756">
        <f>_xlfn.XLOOKUP(FraudData[[#This Row],[location_mismatch]],Table10[Location Mismatch],Table10[Risk Points],0)</f>
        <v>0</v>
      </c>
      <c r="O5756">
        <f>_xlfn.XLOOKUP(FraudData[[#This Row],[device_trust_score]],DeviceRules[Device Min],DeviceRules[Risk Points],,-1)</f>
        <v>2</v>
      </c>
      <c r="P5756">
        <f>_xlfn.XLOOKUP(FraudData[[#This Row],[velocity_last_24h]],VelocityRules[Velocity Min],VelocityRules[Risk Points],,-1)</f>
        <v>0</v>
      </c>
      <c r="Q5756">
        <f>_xlfn.XLOOKUP(FraudData[[#This Row],[merchant_category]],MerchantRules[Merchant Category],MerchantRules[Risk Points],0)</f>
        <v>0</v>
      </c>
      <c r="R5756">
        <f>SUM(FraudData[[#This Row],[Amount Risk]:[Merchant Risk]])</f>
        <v>2</v>
      </c>
      <c r="S5756" t="str" cm="1">
        <f t="array" ref="S5756">_xlfn.IFS(FraudData[[#This Row],[Fraud Risk Score]]&gt;=8,"High Risk",FraudData[[#This Row],[Fraud Risk Score]]&gt;=6,"Medium Risk",TRUE,"Low Risk")</f>
        <v>Low Risk</v>
      </c>
    </row>
    <row r="5757" spans="1:19">
      <c r="A5757">
        <v>5756</v>
      </c>
      <c r="B5757">
        <v>86.87</v>
      </c>
      <c r="C5757">
        <v>15</v>
      </c>
      <c r="D5757" t="s">
        <v>47</v>
      </c>
      <c r="E5757">
        <v>0</v>
      </c>
      <c r="F5757">
        <v>0</v>
      </c>
      <c r="G5757">
        <v>29</v>
      </c>
      <c r="H5757">
        <v>1</v>
      </c>
      <c r="I5757">
        <v>31</v>
      </c>
      <c r="J5757">
        <v>0</v>
      </c>
      <c r="K5757">
        <f>_xlfn.XLOOKUP(FraudData[[#This Row],[amount]],AmountRules[Amount Min],AmountRules[Risk Points],,-1)</f>
        <v>0</v>
      </c>
      <c r="L5757">
        <f>_xlfn.XLOOKUP(FraudData[[#This Row],[transaction_hour]],TimeRules[Hour Min],TimeRules[Risk Points],,-1)</f>
        <v>0</v>
      </c>
      <c r="M5757">
        <f>_xlfn.XLOOKUP(FraudData[[#This Row],[foreign_transaction]],ForeignRules[Foreign Transaction],ForeignRules[Risk Points],0)</f>
        <v>0</v>
      </c>
      <c r="N5757">
        <f>_xlfn.XLOOKUP(FraudData[[#This Row],[location_mismatch]],Table10[Location Mismatch],Table10[Risk Points],0)</f>
        <v>0</v>
      </c>
      <c r="O5757">
        <f>_xlfn.XLOOKUP(FraudData[[#This Row],[device_trust_score]],DeviceRules[Device Min],DeviceRules[Risk Points],,-1)</f>
        <v>3</v>
      </c>
      <c r="P5757">
        <f>_xlfn.XLOOKUP(FraudData[[#This Row],[velocity_last_24h]],VelocityRules[Velocity Min],VelocityRules[Risk Points],,-1)</f>
        <v>0</v>
      </c>
      <c r="Q5757">
        <f>_xlfn.XLOOKUP(FraudData[[#This Row],[merchant_category]],MerchantRules[Merchant Category],MerchantRules[Risk Points],0)</f>
        <v>0</v>
      </c>
      <c r="R5757">
        <f>SUM(FraudData[[#This Row],[Amount Risk]:[Merchant Risk]])</f>
        <v>3</v>
      </c>
      <c r="S5757" t="str" cm="1">
        <f t="array" ref="S5757">_xlfn.IFS(FraudData[[#This Row],[Fraud Risk Score]]&gt;=8,"High Risk",FraudData[[#This Row],[Fraud Risk Score]]&gt;=6,"Medium Risk",TRUE,"Low Risk")</f>
        <v>Low Risk</v>
      </c>
    </row>
    <row r="5758" spans="1:19">
      <c r="A5758">
        <v>5757</v>
      </c>
      <c r="B5758">
        <v>179.27</v>
      </c>
      <c r="C5758">
        <v>2</v>
      </c>
      <c r="D5758" t="s">
        <v>46</v>
      </c>
      <c r="E5758">
        <v>1</v>
      </c>
      <c r="F5758">
        <v>0</v>
      </c>
      <c r="G5758">
        <v>69</v>
      </c>
      <c r="H5758">
        <v>2</v>
      </c>
      <c r="I5758">
        <v>69</v>
      </c>
      <c r="J5758">
        <v>0</v>
      </c>
      <c r="K5758">
        <f>_xlfn.XLOOKUP(FraudData[[#This Row],[amount]],AmountRules[Amount Min],AmountRules[Risk Points],,-1)</f>
        <v>0</v>
      </c>
      <c r="L5758">
        <f>_xlfn.XLOOKUP(FraudData[[#This Row],[transaction_hour]],TimeRules[Hour Min],TimeRules[Risk Points],,-1)</f>
        <v>3</v>
      </c>
      <c r="M5758">
        <f>_xlfn.XLOOKUP(FraudData[[#This Row],[foreign_transaction]],ForeignRules[Foreign Transaction],ForeignRules[Risk Points],0)</f>
        <v>3</v>
      </c>
      <c r="N5758">
        <f>_xlfn.XLOOKUP(FraudData[[#This Row],[location_mismatch]],Table10[Location Mismatch],Table10[Risk Points],0)</f>
        <v>0</v>
      </c>
      <c r="O5758">
        <f>_xlfn.XLOOKUP(FraudData[[#This Row],[device_trust_score]],DeviceRules[Device Min],DeviceRules[Risk Points],,-1)</f>
        <v>1</v>
      </c>
      <c r="P5758">
        <f>_xlfn.XLOOKUP(FraudData[[#This Row],[velocity_last_24h]],VelocityRules[Velocity Min],VelocityRules[Risk Points],,-1)</f>
        <v>0</v>
      </c>
      <c r="Q5758">
        <f>_xlfn.XLOOKUP(FraudData[[#This Row],[merchant_category]],MerchantRules[Merchant Category],MerchantRules[Risk Points],0)</f>
        <v>0</v>
      </c>
      <c r="R5758">
        <f>SUM(FraudData[[#This Row],[Amount Risk]:[Merchant Risk]])</f>
        <v>7</v>
      </c>
      <c r="S5758" t="str" cm="1">
        <f t="array" ref="S5758">_xlfn.IFS(FraudData[[#This Row],[Fraud Risk Score]]&gt;=8,"High Risk",FraudData[[#This Row],[Fraud Risk Score]]&gt;=6,"Medium Risk",TRUE,"Low Risk")</f>
        <v>Medium Risk</v>
      </c>
    </row>
    <row r="5759" spans="1:19">
      <c r="A5759">
        <v>5758</v>
      </c>
      <c r="B5759">
        <v>101.23</v>
      </c>
      <c r="C5759">
        <v>1</v>
      </c>
      <c r="D5759" t="s">
        <v>47</v>
      </c>
      <c r="E5759">
        <v>0</v>
      </c>
      <c r="F5759">
        <v>0</v>
      </c>
      <c r="G5759">
        <v>69</v>
      </c>
      <c r="H5759">
        <v>1</v>
      </c>
      <c r="I5759">
        <v>65</v>
      </c>
      <c r="J5759">
        <v>0</v>
      </c>
      <c r="K5759">
        <f>_xlfn.XLOOKUP(FraudData[[#This Row],[amount]],AmountRules[Amount Min],AmountRules[Risk Points],,-1)</f>
        <v>0</v>
      </c>
      <c r="L5759">
        <f>_xlfn.XLOOKUP(FraudData[[#This Row],[transaction_hour]],TimeRules[Hour Min],TimeRules[Risk Points],,-1)</f>
        <v>3</v>
      </c>
      <c r="M5759">
        <f>_xlfn.XLOOKUP(FraudData[[#This Row],[foreign_transaction]],ForeignRules[Foreign Transaction],ForeignRules[Risk Points],0)</f>
        <v>0</v>
      </c>
      <c r="N5759">
        <f>_xlfn.XLOOKUP(FraudData[[#This Row],[location_mismatch]],Table10[Location Mismatch],Table10[Risk Points],0)</f>
        <v>0</v>
      </c>
      <c r="O5759">
        <f>_xlfn.XLOOKUP(FraudData[[#This Row],[device_trust_score]],DeviceRules[Device Min],DeviceRules[Risk Points],,-1)</f>
        <v>1</v>
      </c>
      <c r="P5759">
        <f>_xlfn.XLOOKUP(FraudData[[#This Row],[velocity_last_24h]],VelocityRules[Velocity Min],VelocityRules[Risk Points],,-1)</f>
        <v>0</v>
      </c>
      <c r="Q5759">
        <f>_xlfn.XLOOKUP(FraudData[[#This Row],[merchant_category]],MerchantRules[Merchant Category],MerchantRules[Risk Points],0)</f>
        <v>0</v>
      </c>
      <c r="R5759">
        <f>SUM(FraudData[[#This Row],[Amount Risk]:[Merchant Risk]])</f>
        <v>4</v>
      </c>
      <c r="S5759" t="str" cm="1">
        <f t="array" ref="S5759">_xlfn.IFS(FraudData[[#This Row],[Fraud Risk Score]]&gt;=8,"High Risk",FraudData[[#This Row],[Fraud Risk Score]]&gt;=6,"Medium Risk",TRUE,"Low Risk")</f>
        <v>Low Risk</v>
      </c>
    </row>
    <row r="5760" spans="1:19">
      <c r="A5760">
        <v>5759</v>
      </c>
      <c r="B5760">
        <v>103.65</v>
      </c>
      <c r="C5760">
        <v>15</v>
      </c>
      <c r="D5760" t="s">
        <v>46</v>
      </c>
      <c r="E5760">
        <v>1</v>
      </c>
      <c r="F5760">
        <v>0</v>
      </c>
      <c r="G5760">
        <v>72</v>
      </c>
      <c r="H5760">
        <v>0</v>
      </c>
      <c r="I5760">
        <v>60</v>
      </c>
      <c r="J5760">
        <v>0</v>
      </c>
      <c r="K5760">
        <f>_xlfn.XLOOKUP(FraudData[[#This Row],[amount]],AmountRules[Amount Min],AmountRules[Risk Points],,-1)</f>
        <v>0</v>
      </c>
      <c r="L5760">
        <f>_xlfn.XLOOKUP(FraudData[[#This Row],[transaction_hour]],TimeRules[Hour Min],TimeRules[Risk Points],,-1)</f>
        <v>0</v>
      </c>
      <c r="M5760">
        <f>_xlfn.XLOOKUP(FraudData[[#This Row],[foreign_transaction]],ForeignRules[Foreign Transaction],ForeignRules[Risk Points],0)</f>
        <v>3</v>
      </c>
      <c r="N5760">
        <f>_xlfn.XLOOKUP(FraudData[[#This Row],[location_mismatch]],Table10[Location Mismatch],Table10[Risk Points],0)</f>
        <v>0</v>
      </c>
      <c r="O5760">
        <f>_xlfn.XLOOKUP(FraudData[[#This Row],[device_trust_score]],DeviceRules[Device Min],DeviceRules[Risk Points],,-1)</f>
        <v>0</v>
      </c>
      <c r="P5760">
        <f>_xlfn.XLOOKUP(FraudData[[#This Row],[velocity_last_24h]],VelocityRules[Velocity Min],VelocityRules[Risk Points],,-1)</f>
        <v>0</v>
      </c>
      <c r="Q5760">
        <f>_xlfn.XLOOKUP(FraudData[[#This Row],[merchant_category]],MerchantRules[Merchant Category],MerchantRules[Risk Points],0)</f>
        <v>0</v>
      </c>
      <c r="R5760">
        <f>SUM(FraudData[[#This Row],[Amount Risk]:[Merchant Risk]])</f>
        <v>3</v>
      </c>
      <c r="S5760" t="str" cm="1">
        <f t="array" ref="S5760">_xlfn.IFS(FraudData[[#This Row],[Fraud Risk Score]]&gt;=8,"High Risk",FraudData[[#This Row],[Fraud Risk Score]]&gt;=6,"Medium Risk",TRUE,"Low Risk")</f>
        <v>Low Risk</v>
      </c>
    </row>
    <row r="5761" spans="1:19">
      <c r="A5761">
        <v>5760</v>
      </c>
      <c r="B5761">
        <v>66.89</v>
      </c>
      <c r="C5761">
        <v>18</v>
      </c>
      <c r="D5761" t="s">
        <v>48</v>
      </c>
      <c r="E5761">
        <v>0</v>
      </c>
      <c r="F5761">
        <v>0</v>
      </c>
      <c r="G5761">
        <v>38</v>
      </c>
      <c r="H5761">
        <v>2</v>
      </c>
      <c r="I5761">
        <v>65</v>
      </c>
      <c r="J5761">
        <v>0</v>
      </c>
      <c r="K5761">
        <f>_xlfn.XLOOKUP(FraudData[[#This Row],[amount]],AmountRules[Amount Min],AmountRules[Risk Points],,-1)</f>
        <v>0</v>
      </c>
      <c r="L5761">
        <f>_xlfn.XLOOKUP(FraudData[[#This Row],[transaction_hour]],TimeRules[Hour Min],TimeRules[Risk Points],,-1)</f>
        <v>0</v>
      </c>
      <c r="M5761">
        <f>_xlfn.XLOOKUP(FraudData[[#This Row],[foreign_transaction]],ForeignRules[Foreign Transaction],ForeignRules[Risk Points],0)</f>
        <v>0</v>
      </c>
      <c r="N5761">
        <f>_xlfn.XLOOKUP(FraudData[[#This Row],[location_mismatch]],Table10[Location Mismatch],Table10[Risk Points],0)</f>
        <v>0</v>
      </c>
      <c r="O5761">
        <f>_xlfn.XLOOKUP(FraudData[[#This Row],[device_trust_score]],DeviceRules[Device Min],DeviceRules[Risk Points],,-1)</f>
        <v>2</v>
      </c>
      <c r="P5761">
        <f>_xlfn.XLOOKUP(FraudData[[#This Row],[velocity_last_24h]],VelocityRules[Velocity Min],VelocityRules[Risk Points],,-1)</f>
        <v>0</v>
      </c>
      <c r="Q5761">
        <f>_xlfn.XLOOKUP(FraudData[[#This Row],[merchant_category]],MerchantRules[Merchant Category],MerchantRules[Risk Points],0)</f>
        <v>0</v>
      </c>
      <c r="R5761">
        <f>SUM(FraudData[[#This Row],[Amount Risk]:[Merchant Risk]])</f>
        <v>2</v>
      </c>
      <c r="S5761" t="str" cm="1">
        <f t="array" ref="S5761">_xlfn.IFS(FraudData[[#This Row],[Fraud Risk Score]]&gt;=8,"High Risk",FraudData[[#This Row],[Fraud Risk Score]]&gt;=6,"Medium Risk",TRUE,"Low Risk")</f>
        <v>Low Risk</v>
      </c>
    </row>
    <row r="5762" spans="1:19">
      <c r="A5762">
        <v>5761</v>
      </c>
      <c r="B5762">
        <v>258.49</v>
      </c>
      <c r="C5762">
        <v>8</v>
      </c>
      <c r="D5762" t="s">
        <v>49</v>
      </c>
      <c r="E5762">
        <v>0</v>
      </c>
      <c r="F5762">
        <v>0</v>
      </c>
      <c r="G5762">
        <v>52</v>
      </c>
      <c r="H5762">
        <v>3</v>
      </c>
      <c r="I5762">
        <v>28</v>
      </c>
      <c r="J5762">
        <v>0</v>
      </c>
      <c r="K5762">
        <f>_xlfn.XLOOKUP(FraudData[[#This Row],[amount]],AmountRules[Amount Min],AmountRules[Risk Points],,-1)</f>
        <v>0</v>
      </c>
      <c r="L5762">
        <f>_xlfn.XLOOKUP(FraudData[[#This Row],[transaction_hour]],TimeRules[Hour Min],TimeRules[Risk Points],,-1)</f>
        <v>0</v>
      </c>
      <c r="M5762">
        <f>_xlfn.XLOOKUP(FraudData[[#This Row],[foreign_transaction]],ForeignRules[Foreign Transaction],ForeignRules[Risk Points],0)</f>
        <v>0</v>
      </c>
      <c r="N5762">
        <f>_xlfn.XLOOKUP(FraudData[[#This Row],[location_mismatch]],Table10[Location Mismatch],Table10[Risk Points],0)</f>
        <v>0</v>
      </c>
      <c r="O5762">
        <f>_xlfn.XLOOKUP(FraudData[[#This Row],[device_trust_score]],DeviceRules[Device Min],DeviceRules[Risk Points],,-1)</f>
        <v>1</v>
      </c>
      <c r="P5762">
        <f>_xlfn.XLOOKUP(FraudData[[#This Row],[velocity_last_24h]],VelocityRules[Velocity Min],VelocityRules[Risk Points],,-1)</f>
        <v>0</v>
      </c>
      <c r="Q5762">
        <f>_xlfn.XLOOKUP(FraudData[[#This Row],[merchant_category]],MerchantRules[Merchant Category],MerchantRules[Risk Points],0)</f>
        <v>1</v>
      </c>
      <c r="R5762">
        <f>SUM(FraudData[[#This Row],[Amount Risk]:[Merchant Risk]])</f>
        <v>2</v>
      </c>
      <c r="S5762" t="str" cm="1">
        <f t="array" ref="S5762">_xlfn.IFS(FraudData[[#This Row],[Fraud Risk Score]]&gt;=8,"High Risk",FraudData[[#This Row],[Fraud Risk Score]]&gt;=6,"Medium Risk",TRUE,"Low Risk")</f>
        <v>Low Risk</v>
      </c>
    </row>
    <row r="5763" spans="1:19">
      <c r="A5763">
        <v>5762</v>
      </c>
      <c r="B5763">
        <v>495.29</v>
      </c>
      <c r="C5763">
        <v>15</v>
      </c>
      <c r="D5763" t="s">
        <v>49</v>
      </c>
      <c r="E5763">
        <v>0</v>
      </c>
      <c r="F5763">
        <v>0</v>
      </c>
      <c r="G5763">
        <v>33</v>
      </c>
      <c r="H5763">
        <v>2</v>
      </c>
      <c r="I5763">
        <v>67</v>
      </c>
      <c r="J5763">
        <v>0</v>
      </c>
      <c r="K5763">
        <f>_xlfn.XLOOKUP(FraudData[[#This Row],[amount]],AmountRules[Amount Min],AmountRules[Risk Points],,-1)</f>
        <v>0</v>
      </c>
      <c r="L5763">
        <f>_xlfn.XLOOKUP(FraudData[[#This Row],[transaction_hour]],TimeRules[Hour Min],TimeRules[Risk Points],,-1)</f>
        <v>0</v>
      </c>
      <c r="M5763">
        <f>_xlfn.XLOOKUP(FraudData[[#This Row],[foreign_transaction]],ForeignRules[Foreign Transaction],ForeignRules[Risk Points],0)</f>
        <v>0</v>
      </c>
      <c r="N5763">
        <f>_xlfn.XLOOKUP(FraudData[[#This Row],[location_mismatch]],Table10[Location Mismatch],Table10[Risk Points],0)</f>
        <v>0</v>
      </c>
      <c r="O5763">
        <f>_xlfn.XLOOKUP(FraudData[[#This Row],[device_trust_score]],DeviceRules[Device Min],DeviceRules[Risk Points],,-1)</f>
        <v>2</v>
      </c>
      <c r="P5763">
        <f>_xlfn.XLOOKUP(FraudData[[#This Row],[velocity_last_24h]],VelocityRules[Velocity Min],VelocityRules[Risk Points],,-1)</f>
        <v>0</v>
      </c>
      <c r="Q5763">
        <f>_xlfn.XLOOKUP(FraudData[[#This Row],[merchant_category]],MerchantRules[Merchant Category],MerchantRules[Risk Points],0)</f>
        <v>1</v>
      </c>
      <c r="R5763">
        <f>SUM(FraudData[[#This Row],[Amount Risk]:[Merchant Risk]])</f>
        <v>3</v>
      </c>
      <c r="S5763" t="str" cm="1">
        <f t="array" ref="S5763">_xlfn.IFS(FraudData[[#This Row],[Fraud Risk Score]]&gt;=8,"High Risk",FraudData[[#This Row],[Fraud Risk Score]]&gt;=6,"Medium Risk",TRUE,"Low Risk")</f>
        <v>Low Risk</v>
      </c>
    </row>
    <row r="5764" spans="1:19">
      <c r="A5764">
        <v>5763</v>
      </c>
      <c r="B5764">
        <v>508.68</v>
      </c>
      <c r="C5764">
        <v>21</v>
      </c>
      <c r="D5764" t="s">
        <v>49</v>
      </c>
      <c r="E5764">
        <v>0</v>
      </c>
      <c r="F5764">
        <v>0</v>
      </c>
      <c r="G5764">
        <v>83</v>
      </c>
      <c r="H5764">
        <v>4</v>
      </c>
      <c r="I5764">
        <v>68</v>
      </c>
      <c r="J5764">
        <v>0</v>
      </c>
      <c r="K5764">
        <f>_xlfn.XLOOKUP(FraudData[[#This Row],[amount]],AmountRules[Amount Min],AmountRules[Risk Points],,-1)</f>
        <v>1</v>
      </c>
      <c r="L5764">
        <f>_xlfn.XLOOKUP(FraudData[[#This Row],[transaction_hour]],TimeRules[Hour Min],TimeRules[Risk Points],,-1)</f>
        <v>0</v>
      </c>
      <c r="M5764">
        <f>_xlfn.XLOOKUP(FraudData[[#This Row],[foreign_transaction]],ForeignRules[Foreign Transaction],ForeignRules[Risk Points],0)</f>
        <v>0</v>
      </c>
      <c r="N5764">
        <f>_xlfn.XLOOKUP(FraudData[[#This Row],[location_mismatch]],Table10[Location Mismatch],Table10[Risk Points],0)</f>
        <v>0</v>
      </c>
      <c r="O5764">
        <f>_xlfn.XLOOKUP(FraudData[[#This Row],[device_trust_score]],DeviceRules[Device Min],DeviceRules[Risk Points],,-1)</f>
        <v>0</v>
      </c>
      <c r="P5764">
        <f>_xlfn.XLOOKUP(FraudData[[#This Row],[velocity_last_24h]],VelocityRules[Velocity Min],VelocityRules[Risk Points],,-1)</f>
        <v>0</v>
      </c>
      <c r="Q5764">
        <f>_xlfn.XLOOKUP(FraudData[[#This Row],[merchant_category]],MerchantRules[Merchant Category],MerchantRules[Risk Points],0)</f>
        <v>1</v>
      </c>
      <c r="R5764">
        <f>SUM(FraudData[[#This Row],[Amount Risk]:[Merchant Risk]])</f>
        <v>2</v>
      </c>
      <c r="S5764" t="str" cm="1">
        <f t="array" ref="S5764">_xlfn.IFS(FraudData[[#This Row],[Fraud Risk Score]]&gt;=8,"High Risk",FraudData[[#This Row],[Fraud Risk Score]]&gt;=6,"Medium Risk",TRUE,"Low Risk")</f>
        <v>Low Risk</v>
      </c>
    </row>
    <row r="5765" spans="1:19">
      <c r="A5765">
        <v>5764</v>
      </c>
      <c r="B5765">
        <v>34.58</v>
      </c>
      <c r="C5765">
        <v>3</v>
      </c>
      <c r="D5765" t="s">
        <v>48</v>
      </c>
      <c r="E5765">
        <v>0</v>
      </c>
      <c r="F5765">
        <v>0</v>
      </c>
      <c r="G5765">
        <v>62</v>
      </c>
      <c r="H5765">
        <v>1</v>
      </c>
      <c r="I5765">
        <v>68</v>
      </c>
      <c r="J5765">
        <v>0</v>
      </c>
      <c r="K5765">
        <f>_xlfn.XLOOKUP(FraudData[[#This Row],[amount]],AmountRules[Amount Min],AmountRules[Risk Points],,-1)</f>
        <v>0</v>
      </c>
      <c r="L5765">
        <f>_xlfn.XLOOKUP(FraudData[[#This Row],[transaction_hour]],TimeRules[Hour Min],TimeRules[Risk Points],,-1)</f>
        <v>3</v>
      </c>
      <c r="M5765">
        <f>_xlfn.XLOOKUP(FraudData[[#This Row],[foreign_transaction]],ForeignRules[Foreign Transaction],ForeignRules[Risk Points],0)</f>
        <v>0</v>
      </c>
      <c r="N5765">
        <f>_xlfn.XLOOKUP(FraudData[[#This Row],[location_mismatch]],Table10[Location Mismatch],Table10[Risk Points],0)</f>
        <v>0</v>
      </c>
      <c r="O5765">
        <f>_xlfn.XLOOKUP(FraudData[[#This Row],[device_trust_score]],DeviceRules[Device Min],DeviceRules[Risk Points],,-1)</f>
        <v>1</v>
      </c>
      <c r="P5765">
        <f>_xlfn.XLOOKUP(FraudData[[#This Row],[velocity_last_24h]],VelocityRules[Velocity Min],VelocityRules[Risk Points],,-1)</f>
        <v>0</v>
      </c>
      <c r="Q5765">
        <f>_xlfn.XLOOKUP(FraudData[[#This Row],[merchant_category]],MerchantRules[Merchant Category],MerchantRules[Risk Points],0)</f>
        <v>0</v>
      </c>
      <c r="R5765">
        <f>SUM(FraudData[[#This Row],[Amount Risk]:[Merchant Risk]])</f>
        <v>4</v>
      </c>
      <c r="S5765" t="str" cm="1">
        <f t="array" ref="S5765">_xlfn.IFS(FraudData[[#This Row],[Fraud Risk Score]]&gt;=8,"High Risk",FraudData[[#This Row],[Fraud Risk Score]]&gt;=6,"Medium Risk",TRUE,"Low Risk")</f>
        <v>Low Risk</v>
      </c>
    </row>
    <row r="5766" spans="1:19">
      <c r="A5766">
        <v>5765</v>
      </c>
      <c r="B5766">
        <v>373.93</v>
      </c>
      <c r="C5766">
        <v>9</v>
      </c>
      <c r="D5766" t="s">
        <v>48</v>
      </c>
      <c r="E5766">
        <v>0</v>
      </c>
      <c r="F5766">
        <v>0</v>
      </c>
      <c r="G5766">
        <v>49</v>
      </c>
      <c r="H5766">
        <v>1</v>
      </c>
      <c r="I5766">
        <v>30</v>
      </c>
      <c r="J5766">
        <v>0</v>
      </c>
      <c r="K5766">
        <f>_xlfn.XLOOKUP(FraudData[[#This Row],[amount]],AmountRules[Amount Min],AmountRules[Risk Points],,-1)</f>
        <v>0</v>
      </c>
      <c r="L5766">
        <f>_xlfn.XLOOKUP(FraudData[[#This Row],[transaction_hour]],TimeRules[Hour Min],TimeRules[Risk Points],,-1)</f>
        <v>0</v>
      </c>
      <c r="M5766">
        <f>_xlfn.XLOOKUP(FraudData[[#This Row],[foreign_transaction]],ForeignRules[Foreign Transaction],ForeignRules[Risk Points],0)</f>
        <v>0</v>
      </c>
      <c r="N5766">
        <f>_xlfn.XLOOKUP(FraudData[[#This Row],[location_mismatch]],Table10[Location Mismatch],Table10[Risk Points],0)</f>
        <v>0</v>
      </c>
      <c r="O5766">
        <f>_xlfn.XLOOKUP(FraudData[[#This Row],[device_trust_score]],DeviceRules[Device Min],DeviceRules[Risk Points],,-1)</f>
        <v>2</v>
      </c>
      <c r="P5766">
        <f>_xlfn.XLOOKUP(FraudData[[#This Row],[velocity_last_24h]],VelocityRules[Velocity Min],VelocityRules[Risk Points],,-1)</f>
        <v>0</v>
      </c>
      <c r="Q5766">
        <f>_xlfn.XLOOKUP(FraudData[[#This Row],[merchant_category]],MerchantRules[Merchant Category],MerchantRules[Risk Points],0)</f>
        <v>0</v>
      </c>
      <c r="R5766">
        <f>SUM(FraudData[[#This Row],[Amount Risk]:[Merchant Risk]])</f>
        <v>2</v>
      </c>
      <c r="S5766" t="str" cm="1">
        <f t="array" ref="S5766">_xlfn.IFS(FraudData[[#This Row],[Fraud Risk Score]]&gt;=8,"High Risk",FraudData[[#This Row],[Fraud Risk Score]]&gt;=6,"Medium Risk",TRUE,"Low Risk")</f>
        <v>Low Risk</v>
      </c>
    </row>
    <row r="5767" spans="1:19">
      <c r="A5767">
        <v>5766</v>
      </c>
      <c r="B5767">
        <v>240.7</v>
      </c>
      <c r="C5767">
        <v>18</v>
      </c>
      <c r="D5767" t="s">
        <v>49</v>
      </c>
      <c r="E5767">
        <v>1</v>
      </c>
      <c r="F5767">
        <v>0</v>
      </c>
      <c r="G5767">
        <v>96</v>
      </c>
      <c r="H5767">
        <v>4</v>
      </c>
      <c r="I5767">
        <v>50</v>
      </c>
      <c r="J5767">
        <v>0</v>
      </c>
      <c r="K5767">
        <f>_xlfn.XLOOKUP(FraudData[[#This Row],[amount]],AmountRules[Amount Min],AmountRules[Risk Points],,-1)</f>
        <v>0</v>
      </c>
      <c r="L5767">
        <f>_xlfn.XLOOKUP(FraudData[[#This Row],[transaction_hour]],TimeRules[Hour Min],TimeRules[Risk Points],,-1)</f>
        <v>0</v>
      </c>
      <c r="M5767">
        <f>_xlfn.XLOOKUP(FraudData[[#This Row],[foreign_transaction]],ForeignRules[Foreign Transaction],ForeignRules[Risk Points],0)</f>
        <v>3</v>
      </c>
      <c r="N5767">
        <f>_xlfn.XLOOKUP(FraudData[[#This Row],[location_mismatch]],Table10[Location Mismatch],Table10[Risk Points],0)</f>
        <v>0</v>
      </c>
      <c r="O5767">
        <f>_xlfn.XLOOKUP(FraudData[[#This Row],[device_trust_score]],DeviceRules[Device Min],DeviceRules[Risk Points],,-1)</f>
        <v>0</v>
      </c>
      <c r="P5767">
        <f>_xlfn.XLOOKUP(FraudData[[#This Row],[velocity_last_24h]],VelocityRules[Velocity Min],VelocityRules[Risk Points],,-1)</f>
        <v>0</v>
      </c>
      <c r="Q5767">
        <f>_xlfn.XLOOKUP(FraudData[[#This Row],[merchant_category]],MerchantRules[Merchant Category],MerchantRules[Risk Points],0)</f>
        <v>1</v>
      </c>
      <c r="R5767">
        <f>SUM(FraudData[[#This Row],[Amount Risk]:[Merchant Risk]])</f>
        <v>4</v>
      </c>
      <c r="S5767" t="str" cm="1">
        <f t="array" ref="S5767">_xlfn.IFS(FraudData[[#This Row],[Fraud Risk Score]]&gt;=8,"High Risk",FraudData[[#This Row],[Fraud Risk Score]]&gt;=6,"Medium Risk",TRUE,"Low Risk")</f>
        <v>Low Risk</v>
      </c>
    </row>
    <row r="5768" spans="1:19">
      <c r="A5768">
        <v>5767</v>
      </c>
      <c r="B5768">
        <v>52.47</v>
      </c>
      <c r="C5768">
        <v>12</v>
      </c>
      <c r="D5768" t="s">
        <v>49</v>
      </c>
      <c r="E5768">
        <v>0</v>
      </c>
      <c r="F5768">
        <v>0</v>
      </c>
      <c r="G5768">
        <v>72</v>
      </c>
      <c r="H5768">
        <v>3</v>
      </c>
      <c r="I5768">
        <v>20</v>
      </c>
      <c r="J5768">
        <v>0</v>
      </c>
      <c r="K5768">
        <f>_xlfn.XLOOKUP(FraudData[[#This Row],[amount]],AmountRules[Amount Min],AmountRules[Risk Points],,-1)</f>
        <v>0</v>
      </c>
      <c r="L5768">
        <f>_xlfn.XLOOKUP(FraudData[[#This Row],[transaction_hour]],TimeRules[Hour Min],TimeRules[Risk Points],,-1)</f>
        <v>0</v>
      </c>
      <c r="M5768">
        <f>_xlfn.XLOOKUP(FraudData[[#This Row],[foreign_transaction]],ForeignRules[Foreign Transaction],ForeignRules[Risk Points],0)</f>
        <v>0</v>
      </c>
      <c r="N5768">
        <f>_xlfn.XLOOKUP(FraudData[[#This Row],[location_mismatch]],Table10[Location Mismatch],Table10[Risk Points],0)</f>
        <v>0</v>
      </c>
      <c r="O5768">
        <f>_xlfn.XLOOKUP(FraudData[[#This Row],[device_trust_score]],DeviceRules[Device Min],DeviceRules[Risk Points],,-1)</f>
        <v>0</v>
      </c>
      <c r="P5768">
        <f>_xlfn.XLOOKUP(FraudData[[#This Row],[velocity_last_24h]],VelocityRules[Velocity Min],VelocityRules[Risk Points],,-1)</f>
        <v>0</v>
      </c>
      <c r="Q5768">
        <f>_xlfn.XLOOKUP(FraudData[[#This Row],[merchant_category]],MerchantRules[Merchant Category],MerchantRules[Risk Points],0)</f>
        <v>1</v>
      </c>
      <c r="R5768">
        <f>SUM(FraudData[[#This Row],[Amount Risk]:[Merchant Risk]])</f>
        <v>1</v>
      </c>
      <c r="S5768" t="str" cm="1">
        <f t="array" ref="S5768">_xlfn.IFS(FraudData[[#This Row],[Fraud Risk Score]]&gt;=8,"High Risk",FraudData[[#This Row],[Fraud Risk Score]]&gt;=6,"Medium Risk",TRUE,"Low Risk")</f>
        <v>Low Risk</v>
      </c>
    </row>
    <row r="5769" spans="1:19">
      <c r="A5769">
        <v>5768</v>
      </c>
      <c r="B5769">
        <v>12.54</v>
      </c>
      <c r="C5769">
        <v>17</v>
      </c>
      <c r="D5769" t="s">
        <v>47</v>
      </c>
      <c r="E5769">
        <v>0</v>
      </c>
      <c r="F5769">
        <v>0</v>
      </c>
      <c r="G5769">
        <v>43</v>
      </c>
      <c r="H5769">
        <v>0</v>
      </c>
      <c r="I5769">
        <v>64</v>
      </c>
      <c r="J5769">
        <v>0</v>
      </c>
      <c r="K5769">
        <f>_xlfn.XLOOKUP(FraudData[[#This Row],[amount]],AmountRules[Amount Min],AmountRules[Risk Points],,-1)</f>
        <v>0</v>
      </c>
      <c r="L5769">
        <f>_xlfn.XLOOKUP(FraudData[[#This Row],[transaction_hour]],TimeRules[Hour Min],TimeRules[Risk Points],,-1)</f>
        <v>0</v>
      </c>
      <c r="M5769">
        <f>_xlfn.XLOOKUP(FraudData[[#This Row],[foreign_transaction]],ForeignRules[Foreign Transaction],ForeignRules[Risk Points],0)</f>
        <v>0</v>
      </c>
      <c r="N5769">
        <f>_xlfn.XLOOKUP(FraudData[[#This Row],[location_mismatch]],Table10[Location Mismatch],Table10[Risk Points],0)</f>
        <v>0</v>
      </c>
      <c r="O5769">
        <f>_xlfn.XLOOKUP(FraudData[[#This Row],[device_trust_score]],DeviceRules[Device Min],DeviceRules[Risk Points],,-1)</f>
        <v>2</v>
      </c>
      <c r="P5769">
        <f>_xlfn.XLOOKUP(FraudData[[#This Row],[velocity_last_24h]],VelocityRules[Velocity Min],VelocityRules[Risk Points],,-1)</f>
        <v>0</v>
      </c>
      <c r="Q5769">
        <f>_xlfn.XLOOKUP(FraudData[[#This Row],[merchant_category]],MerchantRules[Merchant Category],MerchantRules[Risk Points],0)</f>
        <v>0</v>
      </c>
      <c r="R5769">
        <f>SUM(FraudData[[#This Row],[Amount Risk]:[Merchant Risk]])</f>
        <v>2</v>
      </c>
      <c r="S5769" t="str" cm="1">
        <f t="array" ref="S5769">_xlfn.IFS(FraudData[[#This Row],[Fraud Risk Score]]&gt;=8,"High Risk",FraudData[[#This Row],[Fraud Risk Score]]&gt;=6,"Medium Risk",TRUE,"Low Risk")</f>
        <v>Low Risk</v>
      </c>
    </row>
    <row r="5770" spans="1:19">
      <c r="A5770">
        <v>5769</v>
      </c>
      <c r="B5770">
        <v>56.15</v>
      </c>
      <c r="C5770">
        <v>14</v>
      </c>
      <c r="D5770" t="s">
        <v>47</v>
      </c>
      <c r="E5770">
        <v>1</v>
      </c>
      <c r="F5770">
        <v>0</v>
      </c>
      <c r="G5770">
        <v>26</v>
      </c>
      <c r="H5770">
        <v>0</v>
      </c>
      <c r="I5770">
        <v>69</v>
      </c>
      <c r="J5770">
        <v>0</v>
      </c>
      <c r="K5770">
        <f>_xlfn.XLOOKUP(FraudData[[#This Row],[amount]],AmountRules[Amount Min],AmountRules[Risk Points],,-1)</f>
        <v>0</v>
      </c>
      <c r="L5770">
        <f>_xlfn.XLOOKUP(FraudData[[#This Row],[transaction_hour]],TimeRules[Hour Min],TimeRules[Risk Points],,-1)</f>
        <v>0</v>
      </c>
      <c r="M5770">
        <f>_xlfn.XLOOKUP(FraudData[[#This Row],[foreign_transaction]],ForeignRules[Foreign Transaction],ForeignRules[Risk Points],0)</f>
        <v>3</v>
      </c>
      <c r="N5770">
        <f>_xlfn.XLOOKUP(FraudData[[#This Row],[location_mismatch]],Table10[Location Mismatch],Table10[Risk Points],0)</f>
        <v>0</v>
      </c>
      <c r="O5770">
        <f>_xlfn.XLOOKUP(FraudData[[#This Row],[device_trust_score]],DeviceRules[Device Min],DeviceRules[Risk Points],,-1)</f>
        <v>3</v>
      </c>
      <c r="P5770">
        <f>_xlfn.XLOOKUP(FraudData[[#This Row],[velocity_last_24h]],VelocityRules[Velocity Min],VelocityRules[Risk Points],,-1)</f>
        <v>0</v>
      </c>
      <c r="Q5770">
        <f>_xlfn.XLOOKUP(FraudData[[#This Row],[merchant_category]],MerchantRules[Merchant Category],MerchantRules[Risk Points],0)</f>
        <v>0</v>
      </c>
      <c r="R5770">
        <f>SUM(FraudData[[#This Row],[Amount Risk]:[Merchant Risk]])</f>
        <v>6</v>
      </c>
      <c r="S5770" t="str" cm="1">
        <f t="array" ref="S5770">_xlfn.IFS(FraudData[[#This Row],[Fraud Risk Score]]&gt;=8,"High Risk",FraudData[[#This Row],[Fraud Risk Score]]&gt;=6,"Medium Risk",TRUE,"Low Risk")</f>
        <v>Medium Risk</v>
      </c>
    </row>
    <row r="5771" spans="1:19">
      <c r="A5771">
        <v>5770</v>
      </c>
      <c r="B5771">
        <v>437.9</v>
      </c>
      <c r="C5771">
        <v>3</v>
      </c>
      <c r="D5771" t="s">
        <v>50</v>
      </c>
      <c r="E5771">
        <v>1</v>
      </c>
      <c r="F5771">
        <v>0</v>
      </c>
      <c r="G5771">
        <v>30</v>
      </c>
      <c r="H5771">
        <v>3</v>
      </c>
      <c r="I5771">
        <v>53</v>
      </c>
      <c r="J5771">
        <v>1</v>
      </c>
      <c r="K5771">
        <f>_xlfn.XLOOKUP(FraudData[[#This Row],[amount]],AmountRules[Amount Min],AmountRules[Risk Points],,-1)</f>
        <v>0</v>
      </c>
      <c r="L5771">
        <f>_xlfn.XLOOKUP(FraudData[[#This Row],[transaction_hour]],TimeRules[Hour Min],TimeRules[Risk Points],,-1)</f>
        <v>3</v>
      </c>
      <c r="M5771">
        <f>_xlfn.XLOOKUP(FraudData[[#This Row],[foreign_transaction]],ForeignRules[Foreign Transaction],ForeignRules[Risk Points],0)</f>
        <v>3</v>
      </c>
      <c r="N5771">
        <f>_xlfn.XLOOKUP(FraudData[[#This Row],[location_mismatch]],Table10[Location Mismatch],Table10[Risk Points],0)</f>
        <v>0</v>
      </c>
      <c r="O5771">
        <f>_xlfn.XLOOKUP(FraudData[[#This Row],[device_trust_score]],DeviceRules[Device Min],DeviceRules[Risk Points],,-1)</f>
        <v>2</v>
      </c>
      <c r="P5771">
        <f>_xlfn.XLOOKUP(FraudData[[#This Row],[velocity_last_24h]],VelocityRules[Velocity Min],VelocityRules[Risk Points],,-1)</f>
        <v>0</v>
      </c>
      <c r="Q5771">
        <f>_xlfn.XLOOKUP(FraudData[[#This Row],[merchant_category]],MerchantRules[Merchant Category],MerchantRules[Risk Points],0)</f>
        <v>0</v>
      </c>
      <c r="R5771">
        <f>SUM(FraudData[[#This Row],[Amount Risk]:[Merchant Risk]])</f>
        <v>8</v>
      </c>
      <c r="S5771" t="str" cm="1">
        <f t="array" ref="S5771">_xlfn.IFS(FraudData[[#This Row],[Fraud Risk Score]]&gt;=8,"High Risk",FraudData[[#This Row],[Fraud Risk Score]]&gt;=6,"Medium Risk",TRUE,"Low Risk")</f>
        <v>High Risk</v>
      </c>
    </row>
    <row r="5772" spans="1:19">
      <c r="A5772">
        <v>5771</v>
      </c>
      <c r="B5772">
        <v>180.52</v>
      </c>
      <c r="C5772">
        <v>8</v>
      </c>
      <c r="D5772" t="s">
        <v>46</v>
      </c>
      <c r="E5772">
        <v>0</v>
      </c>
      <c r="F5772">
        <v>0</v>
      </c>
      <c r="G5772">
        <v>54</v>
      </c>
      <c r="H5772">
        <v>2</v>
      </c>
      <c r="I5772">
        <v>68</v>
      </c>
      <c r="J5772">
        <v>0</v>
      </c>
      <c r="K5772">
        <f>_xlfn.XLOOKUP(FraudData[[#This Row],[amount]],AmountRules[Amount Min],AmountRules[Risk Points],,-1)</f>
        <v>0</v>
      </c>
      <c r="L5772">
        <f>_xlfn.XLOOKUP(FraudData[[#This Row],[transaction_hour]],TimeRules[Hour Min],TimeRules[Risk Points],,-1)</f>
        <v>0</v>
      </c>
      <c r="M5772">
        <f>_xlfn.XLOOKUP(FraudData[[#This Row],[foreign_transaction]],ForeignRules[Foreign Transaction],ForeignRules[Risk Points],0)</f>
        <v>0</v>
      </c>
      <c r="N5772">
        <f>_xlfn.XLOOKUP(FraudData[[#This Row],[location_mismatch]],Table10[Location Mismatch],Table10[Risk Points],0)</f>
        <v>0</v>
      </c>
      <c r="O5772">
        <f>_xlfn.XLOOKUP(FraudData[[#This Row],[device_trust_score]],DeviceRules[Device Min],DeviceRules[Risk Points],,-1)</f>
        <v>1</v>
      </c>
      <c r="P5772">
        <f>_xlfn.XLOOKUP(FraudData[[#This Row],[velocity_last_24h]],VelocityRules[Velocity Min],VelocityRules[Risk Points],,-1)</f>
        <v>0</v>
      </c>
      <c r="Q5772">
        <f>_xlfn.XLOOKUP(FraudData[[#This Row],[merchant_category]],MerchantRules[Merchant Category],MerchantRules[Risk Points],0)</f>
        <v>0</v>
      </c>
      <c r="R5772">
        <f>SUM(FraudData[[#This Row],[Amount Risk]:[Merchant Risk]])</f>
        <v>1</v>
      </c>
      <c r="S5772" t="str" cm="1">
        <f t="array" ref="S5772">_xlfn.IFS(FraudData[[#This Row],[Fraud Risk Score]]&gt;=8,"High Risk",FraudData[[#This Row],[Fraud Risk Score]]&gt;=6,"Medium Risk",TRUE,"Low Risk")</f>
        <v>Low Risk</v>
      </c>
    </row>
    <row r="5773" spans="1:19">
      <c r="A5773">
        <v>5772</v>
      </c>
      <c r="B5773">
        <v>229.81</v>
      </c>
      <c r="C5773">
        <v>3</v>
      </c>
      <c r="D5773" t="s">
        <v>47</v>
      </c>
      <c r="E5773">
        <v>0</v>
      </c>
      <c r="F5773">
        <v>0</v>
      </c>
      <c r="G5773">
        <v>85</v>
      </c>
      <c r="H5773">
        <v>8</v>
      </c>
      <c r="I5773">
        <v>65</v>
      </c>
      <c r="J5773">
        <v>0</v>
      </c>
      <c r="K5773">
        <f>_xlfn.XLOOKUP(FraudData[[#This Row],[amount]],AmountRules[Amount Min],AmountRules[Risk Points],,-1)</f>
        <v>0</v>
      </c>
      <c r="L5773">
        <f>_xlfn.XLOOKUP(FraudData[[#This Row],[transaction_hour]],TimeRules[Hour Min],TimeRules[Risk Points],,-1)</f>
        <v>3</v>
      </c>
      <c r="M5773">
        <f>_xlfn.XLOOKUP(FraudData[[#This Row],[foreign_transaction]],ForeignRules[Foreign Transaction],ForeignRules[Risk Points],0)</f>
        <v>0</v>
      </c>
      <c r="N5773">
        <f>_xlfn.XLOOKUP(FraudData[[#This Row],[location_mismatch]],Table10[Location Mismatch],Table10[Risk Points],0)</f>
        <v>0</v>
      </c>
      <c r="O5773">
        <f>_xlfn.XLOOKUP(FraudData[[#This Row],[device_trust_score]],DeviceRules[Device Min],DeviceRules[Risk Points],,-1)</f>
        <v>0</v>
      </c>
      <c r="P5773">
        <f>_xlfn.XLOOKUP(FraudData[[#This Row],[velocity_last_24h]],VelocityRules[Velocity Min],VelocityRules[Risk Points],,-1)</f>
        <v>2</v>
      </c>
      <c r="Q5773">
        <f>_xlfn.XLOOKUP(FraudData[[#This Row],[merchant_category]],MerchantRules[Merchant Category],MerchantRules[Risk Points],0)</f>
        <v>0</v>
      </c>
      <c r="R5773">
        <f>SUM(FraudData[[#This Row],[Amount Risk]:[Merchant Risk]])</f>
        <v>5</v>
      </c>
      <c r="S5773" t="str" cm="1">
        <f t="array" ref="S5773">_xlfn.IFS(FraudData[[#This Row],[Fraud Risk Score]]&gt;=8,"High Risk",FraudData[[#This Row],[Fraud Risk Score]]&gt;=6,"Medium Risk",TRUE,"Low Risk")</f>
        <v>Low Risk</v>
      </c>
    </row>
    <row r="5774" spans="1:19">
      <c r="A5774">
        <v>5773</v>
      </c>
      <c r="B5774">
        <v>53.51</v>
      </c>
      <c r="C5774">
        <v>15</v>
      </c>
      <c r="D5774" t="s">
        <v>47</v>
      </c>
      <c r="E5774">
        <v>0</v>
      </c>
      <c r="F5774">
        <v>1</v>
      </c>
      <c r="G5774">
        <v>26</v>
      </c>
      <c r="H5774">
        <v>4</v>
      </c>
      <c r="I5774">
        <v>59</v>
      </c>
      <c r="J5774">
        <v>0</v>
      </c>
      <c r="K5774">
        <f>_xlfn.XLOOKUP(FraudData[[#This Row],[amount]],AmountRules[Amount Min],AmountRules[Risk Points],,-1)</f>
        <v>0</v>
      </c>
      <c r="L5774">
        <f>_xlfn.XLOOKUP(FraudData[[#This Row],[transaction_hour]],TimeRules[Hour Min],TimeRules[Risk Points],,-1)</f>
        <v>0</v>
      </c>
      <c r="M5774">
        <f>_xlfn.XLOOKUP(FraudData[[#This Row],[foreign_transaction]],ForeignRules[Foreign Transaction],ForeignRules[Risk Points],0)</f>
        <v>0</v>
      </c>
      <c r="N5774">
        <f>_xlfn.XLOOKUP(FraudData[[#This Row],[location_mismatch]],Table10[Location Mismatch],Table10[Risk Points],0)</f>
        <v>3</v>
      </c>
      <c r="O5774">
        <f>_xlfn.XLOOKUP(FraudData[[#This Row],[device_trust_score]],DeviceRules[Device Min],DeviceRules[Risk Points],,-1)</f>
        <v>3</v>
      </c>
      <c r="P5774">
        <f>_xlfn.XLOOKUP(FraudData[[#This Row],[velocity_last_24h]],VelocityRules[Velocity Min],VelocityRules[Risk Points],,-1)</f>
        <v>0</v>
      </c>
      <c r="Q5774">
        <f>_xlfn.XLOOKUP(FraudData[[#This Row],[merchant_category]],MerchantRules[Merchant Category],MerchantRules[Risk Points],0)</f>
        <v>0</v>
      </c>
      <c r="R5774">
        <f>SUM(FraudData[[#This Row],[Amount Risk]:[Merchant Risk]])</f>
        <v>6</v>
      </c>
      <c r="S5774" t="str" cm="1">
        <f t="array" ref="S5774">_xlfn.IFS(FraudData[[#This Row],[Fraud Risk Score]]&gt;=8,"High Risk",FraudData[[#This Row],[Fraud Risk Score]]&gt;=6,"Medium Risk",TRUE,"Low Risk")</f>
        <v>Medium Risk</v>
      </c>
    </row>
    <row r="5775" spans="1:19">
      <c r="A5775">
        <v>5774</v>
      </c>
      <c r="B5775">
        <v>228.74</v>
      </c>
      <c r="C5775">
        <v>20</v>
      </c>
      <c r="D5775" t="s">
        <v>47</v>
      </c>
      <c r="E5775">
        <v>0</v>
      </c>
      <c r="F5775">
        <v>0</v>
      </c>
      <c r="G5775">
        <v>75</v>
      </c>
      <c r="H5775">
        <v>2</v>
      </c>
      <c r="I5775">
        <v>49</v>
      </c>
      <c r="J5775">
        <v>0</v>
      </c>
      <c r="K5775">
        <f>_xlfn.XLOOKUP(FraudData[[#This Row],[amount]],AmountRules[Amount Min],AmountRules[Risk Points],,-1)</f>
        <v>0</v>
      </c>
      <c r="L5775">
        <f>_xlfn.XLOOKUP(FraudData[[#This Row],[transaction_hour]],TimeRules[Hour Min],TimeRules[Risk Points],,-1)</f>
        <v>0</v>
      </c>
      <c r="M5775">
        <f>_xlfn.XLOOKUP(FraudData[[#This Row],[foreign_transaction]],ForeignRules[Foreign Transaction],ForeignRules[Risk Points],0)</f>
        <v>0</v>
      </c>
      <c r="N5775">
        <f>_xlfn.XLOOKUP(FraudData[[#This Row],[location_mismatch]],Table10[Location Mismatch],Table10[Risk Points],0)</f>
        <v>0</v>
      </c>
      <c r="O5775">
        <f>_xlfn.XLOOKUP(FraudData[[#This Row],[device_trust_score]],DeviceRules[Device Min],DeviceRules[Risk Points],,-1)</f>
        <v>0</v>
      </c>
      <c r="P5775">
        <f>_xlfn.XLOOKUP(FraudData[[#This Row],[velocity_last_24h]],VelocityRules[Velocity Min],VelocityRules[Risk Points],,-1)</f>
        <v>0</v>
      </c>
      <c r="Q5775">
        <f>_xlfn.XLOOKUP(FraudData[[#This Row],[merchant_category]],MerchantRules[Merchant Category],MerchantRules[Risk Points],0)</f>
        <v>0</v>
      </c>
      <c r="R5775">
        <f>SUM(FraudData[[#This Row],[Amount Risk]:[Merchant Risk]])</f>
        <v>0</v>
      </c>
      <c r="S5775" t="str" cm="1">
        <f t="array" ref="S5775">_xlfn.IFS(FraudData[[#This Row],[Fraud Risk Score]]&gt;=8,"High Risk",FraudData[[#This Row],[Fraud Risk Score]]&gt;=6,"Medium Risk",TRUE,"Low Risk")</f>
        <v>Low Risk</v>
      </c>
    </row>
    <row r="5776" spans="1:19">
      <c r="A5776">
        <v>5775</v>
      </c>
      <c r="B5776">
        <v>5.13</v>
      </c>
      <c r="C5776">
        <v>14</v>
      </c>
      <c r="D5776" t="s">
        <v>47</v>
      </c>
      <c r="E5776">
        <v>0</v>
      </c>
      <c r="F5776">
        <v>0</v>
      </c>
      <c r="G5776">
        <v>37</v>
      </c>
      <c r="H5776">
        <v>1</v>
      </c>
      <c r="I5776">
        <v>53</v>
      </c>
      <c r="J5776">
        <v>0</v>
      </c>
      <c r="K5776">
        <f>_xlfn.XLOOKUP(FraudData[[#This Row],[amount]],AmountRules[Amount Min],AmountRules[Risk Points],,-1)</f>
        <v>0</v>
      </c>
      <c r="L5776">
        <f>_xlfn.XLOOKUP(FraudData[[#This Row],[transaction_hour]],TimeRules[Hour Min],TimeRules[Risk Points],,-1)</f>
        <v>0</v>
      </c>
      <c r="M5776">
        <f>_xlfn.XLOOKUP(FraudData[[#This Row],[foreign_transaction]],ForeignRules[Foreign Transaction],ForeignRules[Risk Points],0)</f>
        <v>0</v>
      </c>
      <c r="N5776">
        <f>_xlfn.XLOOKUP(FraudData[[#This Row],[location_mismatch]],Table10[Location Mismatch],Table10[Risk Points],0)</f>
        <v>0</v>
      </c>
      <c r="O5776">
        <f>_xlfn.XLOOKUP(FraudData[[#This Row],[device_trust_score]],DeviceRules[Device Min],DeviceRules[Risk Points],,-1)</f>
        <v>2</v>
      </c>
      <c r="P5776">
        <f>_xlfn.XLOOKUP(FraudData[[#This Row],[velocity_last_24h]],VelocityRules[Velocity Min],VelocityRules[Risk Points],,-1)</f>
        <v>0</v>
      </c>
      <c r="Q5776">
        <f>_xlfn.XLOOKUP(FraudData[[#This Row],[merchant_category]],MerchantRules[Merchant Category],MerchantRules[Risk Points],0)</f>
        <v>0</v>
      </c>
      <c r="R5776">
        <f>SUM(FraudData[[#This Row],[Amount Risk]:[Merchant Risk]])</f>
        <v>2</v>
      </c>
      <c r="S5776" t="str" cm="1">
        <f t="array" ref="S5776">_xlfn.IFS(FraudData[[#This Row],[Fraud Risk Score]]&gt;=8,"High Risk",FraudData[[#This Row],[Fraud Risk Score]]&gt;=6,"Medium Risk",TRUE,"Low Risk")</f>
        <v>Low Risk</v>
      </c>
    </row>
    <row r="5777" spans="1:19">
      <c r="A5777">
        <v>5776</v>
      </c>
      <c r="B5777">
        <v>84.69</v>
      </c>
      <c r="C5777">
        <v>23</v>
      </c>
      <c r="D5777" t="s">
        <v>48</v>
      </c>
      <c r="E5777">
        <v>0</v>
      </c>
      <c r="F5777">
        <v>0</v>
      </c>
      <c r="G5777">
        <v>73</v>
      </c>
      <c r="H5777">
        <v>3</v>
      </c>
      <c r="I5777">
        <v>60</v>
      </c>
      <c r="J5777">
        <v>0</v>
      </c>
      <c r="K5777">
        <f>_xlfn.XLOOKUP(FraudData[[#This Row],[amount]],AmountRules[Amount Min],AmountRules[Risk Points],,-1)</f>
        <v>0</v>
      </c>
      <c r="L5777">
        <f>_xlfn.XLOOKUP(FraudData[[#This Row],[transaction_hour]],TimeRules[Hour Min],TimeRules[Risk Points],,-1)</f>
        <v>1</v>
      </c>
      <c r="M5777">
        <f>_xlfn.XLOOKUP(FraudData[[#This Row],[foreign_transaction]],ForeignRules[Foreign Transaction],ForeignRules[Risk Points],0)</f>
        <v>0</v>
      </c>
      <c r="N5777">
        <f>_xlfn.XLOOKUP(FraudData[[#This Row],[location_mismatch]],Table10[Location Mismatch],Table10[Risk Points],0)</f>
        <v>0</v>
      </c>
      <c r="O5777">
        <f>_xlfn.XLOOKUP(FraudData[[#This Row],[device_trust_score]],DeviceRules[Device Min],DeviceRules[Risk Points],,-1)</f>
        <v>0</v>
      </c>
      <c r="P5777">
        <f>_xlfn.XLOOKUP(FraudData[[#This Row],[velocity_last_24h]],VelocityRules[Velocity Min],VelocityRules[Risk Points],,-1)</f>
        <v>0</v>
      </c>
      <c r="Q5777">
        <f>_xlfn.XLOOKUP(FraudData[[#This Row],[merchant_category]],MerchantRules[Merchant Category],MerchantRules[Risk Points],0)</f>
        <v>0</v>
      </c>
      <c r="R5777">
        <f>SUM(FraudData[[#This Row],[Amount Risk]:[Merchant Risk]])</f>
        <v>1</v>
      </c>
      <c r="S5777" t="str" cm="1">
        <f t="array" ref="S5777">_xlfn.IFS(FraudData[[#This Row],[Fraud Risk Score]]&gt;=8,"High Risk",FraudData[[#This Row],[Fraud Risk Score]]&gt;=6,"Medium Risk",TRUE,"Low Risk")</f>
        <v>Low Risk</v>
      </c>
    </row>
    <row r="5778" spans="1:19">
      <c r="A5778">
        <v>5777</v>
      </c>
      <c r="B5778">
        <v>177.39</v>
      </c>
      <c r="C5778">
        <v>1</v>
      </c>
      <c r="D5778" t="s">
        <v>50</v>
      </c>
      <c r="E5778">
        <v>1</v>
      </c>
      <c r="F5778">
        <v>0</v>
      </c>
      <c r="G5778">
        <v>32</v>
      </c>
      <c r="H5778">
        <v>5</v>
      </c>
      <c r="I5778">
        <v>53</v>
      </c>
      <c r="J5778">
        <v>1</v>
      </c>
      <c r="K5778">
        <f>_xlfn.XLOOKUP(FraudData[[#This Row],[amount]],AmountRules[Amount Min],AmountRules[Risk Points],,-1)</f>
        <v>0</v>
      </c>
      <c r="L5778">
        <f>_xlfn.XLOOKUP(FraudData[[#This Row],[transaction_hour]],TimeRules[Hour Min],TimeRules[Risk Points],,-1)</f>
        <v>3</v>
      </c>
      <c r="M5778">
        <f>_xlfn.XLOOKUP(FraudData[[#This Row],[foreign_transaction]],ForeignRules[Foreign Transaction],ForeignRules[Risk Points],0)</f>
        <v>3</v>
      </c>
      <c r="N5778">
        <f>_xlfn.XLOOKUP(FraudData[[#This Row],[location_mismatch]],Table10[Location Mismatch],Table10[Risk Points],0)</f>
        <v>0</v>
      </c>
      <c r="O5778">
        <f>_xlfn.XLOOKUP(FraudData[[#This Row],[device_trust_score]],DeviceRules[Device Min],DeviceRules[Risk Points],,-1)</f>
        <v>2</v>
      </c>
      <c r="P5778">
        <f>_xlfn.XLOOKUP(FraudData[[#This Row],[velocity_last_24h]],VelocityRules[Velocity Min],VelocityRules[Risk Points],,-1)</f>
        <v>3</v>
      </c>
      <c r="Q5778">
        <f>_xlfn.XLOOKUP(FraudData[[#This Row],[merchant_category]],MerchantRules[Merchant Category],MerchantRules[Risk Points],0)</f>
        <v>0</v>
      </c>
      <c r="R5778">
        <f>SUM(FraudData[[#This Row],[Amount Risk]:[Merchant Risk]])</f>
        <v>11</v>
      </c>
      <c r="S5778" t="str" cm="1">
        <f t="array" ref="S5778">_xlfn.IFS(FraudData[[#This Row],[Fraud Risk Score]]&gt;=8,"High Risk",FraudData[[#This Row],[Fraud Risk Score]]&gt;=6,"Medium Risk",TRUE,"Low Risk")</f>
        <v>High Risk</v>
      </c>
    </row>
    <row r="5779" spans="1:19">
      <c r="A5779">
        <v>5778</v>
      </c>
      <c r="B5779">
        <v>28.43</v>
      </c>
      <c r="C5779">
        <v>13</v>
      </c>
      <c r="D5779" t="s">
        <v>47</v>
      </c>
      <c r="E5779">
        <v>0</v>
      </c>
      <c r="F5779">
        <v>0</v>
      </c>
      <c r="G5779">
        <v>33</v>
      </c>
      <c r="H5779">
        <v>1</v>
      </c>
      <c r="I5779">
        <v>52</v>
      </c>
      <c r="J5779">
        <v>0</v>
      </c>
      <c r="K5779">
        <f>_xlfn.XLOOKUP(FraudData[[#This Row],[amount]],AmountRules[Amount Min],AmountRules[Risk Points],,-1)</f>
        <v>0</v>
      </c>
      <c r="L5779">
        <f>_xlfn.XLOOKUP(FraudData[[#This Row],[transaction_hour]],TimeRules[Hour Min],TimeRules[Risk Points],,-1)</f>
        <v>0</v>
      </c>
      <c r="M5779">
        <f>_xlfn.XLOOKUP(FraudData[[#This Row],[foreign_transaction]],ForeignRules[Foreign Transaction],ForeignRules[Risk Points],0)</f>
        <v>0</v>
      </c>
      <c r="N5779">
        <f>_xlfn.XLOOKUP(FraudData[[#This Row],[location_mismatch]],Table10[Location Mismatch],Table10[Risk Points],0)</f>
        <v>0</v>
      </c>
      <c r="O5779">
        <f>_xlfn.XLOOKUP(FraudData[[#This Row],[device_trust_score]],DeviceRules[Device Min],DeviceRules[Risk Points],,-1)</f>
        <v>2</v>
      </c>
      <c r="P5779">
        <f>_xlfn.XLOOKUP(FraudData[[#This Row],[velocity_last_24h]],VelocityRules[Velocity Min],VelocityRules[Risk Points],,-1)</f>
        <v>0</v>
      </c>
      <c r="Q5779">
        <f>_xlfn.XLOOKUP(FraudData[[#This Row],[merchant_category]],MerchantRules[Merchant Category],MerchantRules[Risk Points],0)</f>
        <v>0</v>
      </c>
      <c r="R5779">
        <f>SUM(FraudData[[#This Row],[Amount Risk]:[Merchant Risk]])</f>
        <v>2</v>
      </c>
      <c r="S5779" t="str" cm="1">
        <f t="array" ref="S5779">_xlfn.IFS(FraudData[[#This Row],[Fraud Risk Score]]&gt;=8,"High Risk",FraudData[[#This Row],[Fraud Risk Score]]&gt;=6,"Medium Risk",TRUE,"Low Risk")</f>
        <v>Low Risk</v>
      </c>
    </row>
    <row r="5780" spans="1:19">
      <c r="A5780">
        <v>5779</v>
      </c>
      <c r="B5780">
        <v>311.69</v>
      </c>
      <c r="C5780">
        <v>2</v>
      </c>
      <c r="D5780" t="s">
        <v>46</v>
      </c>
      <c r="E5780">
        <v>0</v>
      </c>
      <c r="F5780">
        <v>0</v>
      </c>
      <c r="G5780">
        <v>47</v>
      </c>
      <c r="H5780">
        <v>4</v>
      </c>
      <c r="I5780">
        <v>22</v>
      </c>
      <c r="J5780">
        <v>0</v>
      </c>
      <c r="K5780">
        <f>_xlfn.XLOOKUP(FraudData[[#This Row],[amount]],AmountRules[Amount Min],AmountRules[Risk Points],,-1)</f>
        <v>0</v>
      </c>
      <c r="L5780">
        <f>_xlfn.XLOOKUP(FraudData[[#This Row],[transaction_hour]],TimeRules[Hour Min],TimeRules[Risk Points],,-1)</f>
        <v>3</v>
      </c>
      <c r="M5780">
        <f>_xlfn.XLOOKUP(FraudData[[#This Row],[foreign_transaction]],ForeignRules[Foreign Transaction],ForeignRules[Risk Points],0)</f>
        <v>0</v>
      </c>
      <c r="N5780">
        <f>_xlfn.XLOOKUP(FraudData[[#This Row],[location_mismatch]],Table10[Location Mismatch],Table10[Risk Points],0)</f>
        <v>0</v>
      </c>
      <c r="O5780">
        <f>_xlfn.XLOOKUP(FraudData[[#This Row],[device_trust_score]],DeviceRules[Device Min],DeviceRules[Risk Points],,-1)</f>
        <v>2</v>
      </c>
      <c r="P5780">
        <f>_xlfn.XLOOKUP(FraudData[[#This Row],[velocity_last_24h]],VelocityRules[Velocity Min],VelocityRules[Risk Points],,-1)</f>
        <v>0</v>
      </c>
      <c r="Q5780">
        <f>_xlfn.XLOOKUP(FraudData[[#This Row],[merchant_category]],MerchantRules[Merchant Category],MerchantRules[Risk Points],0)</f>
        <v>0</v>
      </c>
      <c r="R5780">
        <f>SUM(FraudData[[#This Row],[Amount Risk]:[Merchant Risk]])</f>
        <v>5</v>
      </c>
      <c r="S5780" t="str" cm="1">
        <f t="array" ref="S5780">_xlfn.IFS(FraudData[[#This Row],[Fraud Risk Score]]&gt;=8,"High Risk",FraudData[[#This Row],[Fraud Risk Score]]&gt;=6,"Medium Risk",TRUE,"Low Risk")</f>
        <v>Low Risk</v>
      </c>
    </row>
    <row r="5781" spans="1:19">
      <c r="A5781">
        <v>5780</v>
      </c>
      <c r="B5781">
        <v>48.23</v>
      </c>
      <c r="C5781">
        <v>21</v>
      </c>
      <c r="D5781" t="s">
        <v>47</v>
      </c>
      <c r="E5781">
        <v>0</v>
      </c>
      <c r="F5781">
        <v>0</v>
      </c>
      <c r="G5781">
        <v>96</v>
      </c>
      <c r="H5781">
        <v>0</v>
      </c>
      <c r="I5781">
        <v>29</v>
      </c>
      <c r="J5781">
        <v>0</v>
      </c>
      <c r="K5781">
        <f>_xlfn.XLOOKUP(FraudData[[#This Row],[amount]],AmountRules[Amount Min],AmountRules[Risk Points],,-1)</f>
        <v>0</v>
      </c>
      <c r="L5781">
        <f>_xlfn.XLOOKUP(FraudData[[#This Row],[transaction_hour]],TimeRules[Hour Min],TimeRules[Risk Points],,-1)</f>
        <v>0</v>
      </c>
      <c r="M5781">
        <f>_xlfn.XLOOKUP(FraudData[[#This Row],[foreign_transaction]],ForeignRules[Foreign Transaction],ForeignRules[Risk Points],0)</f>
        <v>0</v>
      </c>
      <c r="N5781">
        <f>_xlfn.XLOOKUP(FraudData[[#This Row],[location_mismatch]],Table10[Location Mismatch],Table10[Risk Points],0)</f>
        <v>0</v>
      </c>
      <c r="O5781">
        <f>_xlfn.XLOOKUP(FraudData[[#This Row],[device_trust_score]],DeviceRules[Device Min],DeviceRules[Risk Points],,-1)</f>
        <v>0</v>
      </c>
      <c r="P5781">
        <f>_xlfn.XLOOKUP(FraudData[[#This Row],[velocity_last_24h]],VelocityRules[Velocity Min],VelocityRules[Risk Points],,-1)</f>
        <v>0</v>
      </c>
      <c r="Q5781">
        <f>_xlfn.XLOOKUP(FraudData[[#This Row],[merchant_category]],MerchantRules[Merchant Category],MerchantRules[Risk Points],0)</f>
        <v>0</v>
      </c>
      <c r="R5781">
        <f>SUM(FraudData[[#This Row],[Amount Risk]:[Merchant Risk]])</f>
        <v>0</v>
      </c>
      <c r="S5781" t="str" cm="1">
        <f t="array" ref="S5781">_xlfn.IFS(FraudData[[#This Row],[Fraud Risk Score]]&gt;=8,"High Risk",FraudData[[#This Row],[Fraud Risk Score]]&gt;=6,"Medium Risk",TRUE,"Low Risk")</f>
        <v>Low Risk</v>
      </c>
    </row>
    <row r="5782" spans="1:19">
      <c r="A5782">
        <v>5781</v>
      </c>
      <c r="B5782">
        <v>190.14</v>
      </c>
      <c r="C5782">
        <v>22</v>
      </c>
      <c r="D5782" t="s">
        <v>48</v>
      </c>
      <c r="E5782">
        <v>0</v>
      </c>
      <c r="F5782">
        <v>0</v>
      </c>
      <c r="G5782">
        <v>97</v>
      </c>
      <c r="H5782">
        <v>1</v>
      </c>
      <c r="I5782">
        <v>36</v>
      </c>
      <c r="J5782">
        <v>0</v>
      </c>
      <c r="K5782">
        <f>_xlfn.XLOOKUP(FraudData[[#This Row],[amount]],AmountRules[Amount Min],AmountRules[Risk Points],,-1)</f>
        <v>0</v>
      </c>
      <c r="L5782">
        <f>_xlfn.XLOOKUP(FraudData[[#This Row],[transaction_hour]],TimeRules[Hour Min],TimeRules[Risk Points],,-1)</f>
        <v>0</v>
      </c>
      <c r="M5782">
        <f>_xlfn.XLOOKUP(FraudData[[#This Row],[foreign_transaction]],ForeignRules[Foreign Transaction],ForeignRules[Risk Points],0)</f>
        <v>0</v>
      </c>
      <c r="N5782">
        <f>_xlfn.XLOOKUP(FraudData[[#This Row],[location_mismatch]],Table10[Location Mismatch],Table10[Risk Points],0)</f>
        <v>0</v>
      </c>
      <c r="O5782">
        <f>_xlfn.XLOOKUP(FraudData[[#This Row],[device_trust_score]],DeviceRules[Device Min],DeviceRules[Risk Points],,-1)</f>
        <v>0</v>
      </c>
      <c r="P5782">
        <f>_xlfn.XLOOKUP(FraudData[[#This Row],[velocity_last_24h]],VelocityRules[Velocity Min],VelocityRules[Risk Points],,-1)</f>
        <v>0</v>
      </c>
      <c r="Q5782">
        <f>_xlfn.XLOOKUP(FraudData[[#This Row],[merchant_category]],MerchantRules[Merchant Category],MerchantRules[Risk Points],0)</f>
        <v>0</v>
      </c>
      <c r="R5782">
        <f>SUM(FraudData[[#This Row],[Amount Risk]:[Merchant Risk]])</f>
        <v>0</v>
      </c>
      <c r="S5782" t="str" cm="1">
        <f t="array" ref="S5782">_xlfn.IFS(FraudData[[#This Row],[Fraud Risk Score]]&gt;=8,"High Risk",FraudData[[#This Row],[Fraud Risk Score]]&gt;=6,"Medium Risk",TRUE,"Low Risk")</f>
        <v>Low Risk</v>
      </c>
    </row>
    <row r="5783" spans="1:19">
      <c r="A5783">
        <v>5782</v>
      </c>
      <c r="B5783">
        <v>93.51</v>
      </c>
      <c r="C5783">
        <v>3</v>
      </c>
      <c r="D5783" t="s">
        <v>49</v>
      </c>
      <c r="E5783">
        <v>0</v>
      </c>
      <c r="F5783">
        <v>1</v>
      </c>
      <c r="G5783">
        <v>40</v>
      </c>
      <c r="H5783">
        <v>2</v>
      </c>
      <c r="I5783">
        <v>57</v>
      </c>
      <c r="J5783">
        <v>0</v>
      </c>
      <c r="K5783">
        <f>_xlfn.XLOOKUP(FraudData[[#This Row],[amount]],AmountRules[Amount Min],AmountRules[Risk Points],,-1)</f>
        <v>0</v>
      </c>
      <c r="L5783">
        <f>_xlfn.XLOOKUP(FraudData[[#This Row],[transaction_hour]],TimeRules[Hour Min],TimeRules[Risk Points],,-1)</f>
        <v>3</v>
      </c>
      <c r="M5783">
        <f>_xlfn.XLOOKUP(FraudData[[#This Row],[foreign_transaction]],ForeignRules[Foreign Transaction],ForeignRules[Risk Points],0)</f>
        <v>0</v>
      </c>
      <c r="N5783">
        <f>_xlfn.XLOOKUP(FraudData[[#This Row],[location_mismatch]],Table10[Location Mismatch],Table10[Risk Points],0)</f>
        <v>3</v>
      </c>
      <c r="O5783">
        <f>_xlfn.XLOOKUP(FraudData[[#This Row],[device_trust_score]],DeviceRules[Device Min],DeviceRules[Risk Points],,-1)</f>
        <v>2</v>
      </c>
      <c r="P5783">
        <f>_xlfn.XLOOKUP(FraudData[[#This Row],[velocity_last_24h]],VelocityRules[Velocity Min],VelocityRules[Risk Points],,-1)</f>
        <v>0</v>
      </c>
      <c r="Q5783">
        <f>_xlfn.XLOOKUP(FraudData[[#This Row],[merchant_category]],MerchantRules[Merchant Category],MerchantRules[Risk Points],0)</f>
        <v>1</v>
      </c>
      <c r="R5783">
        <f>SUM(FraudData[[#This Row],[Amount Risk]:[Merchant Risk]])</f>
        <v>9</v>
      </c>
      <c r="S5783" t="str" cm="1">
        <f t="array" ref="S5783">_xlfn.IFS(FraudData[[#This Row],[Fraud Risk Score]]&gt;=8,"High Risk",FraudData[[#This Row],[Fraud Risk Score]]&gt;=6,"Medium Risk",TRUE,"Low Risk")</f>
        <v>High Risk</v>
      </c>
    </row>
    <row r="5784" spans="1:19">
      <c r="A5784">
        <v>5783</v>
      </c>
      <c r="B5784">
        <v>163.16</v>
      </c>
      <c r="C5784">
        <v>0</v>
      </c>
      <c r="D5784" t="s">
        <v>49</v>
      </c>
      <c r="E5784">
        <v>0</v>
      </c>
      <c r="F5784">
        <v>0</v>
      </c>
      <c r="G5784">
        <v>40</v>
      </c>
      <c r="H5784">
        <v>3</v>
      </c>
      <c r="I5784">
        <v>44</v>
      </c>
      <c r="J5784">
        <v>0</v>
      </c>
      <c r="K5784">
        <f>_xlfn.XLOOKUP(FraudData[[#This Row],[amount]],AmountRules[Amount Min],AmountRules[Risk Points],,-1)</f>
        <v>0</v>
      </c>
      <c r="L5784">
        <f>_xlfn.XLOOKUP(FraudData[[#This Row],[transaction_hour]],TimeRules[Hour Min],TimeRules[Risk Points],,-1)</f>
        <v>3</v>
      </c>
      <c r="M5784">
        <f>_xlfn.XLOOKUP(FraudData[[#This Row],[foreign_transaction]],ForeignRules[Foreign Transaction],ForeignRules[Risk Points],0)</f>
        <v>0</v>
      </c>
      <c r="N5784">
        <f>_xlfn.XLOOKUP(FraudData[[#This Row],[location_mismatch]],Table10[Location Mismatch],Table10[Risk Points],0)</f>
        <v>0</v>
      </c>
      <c r="O5784">
        <f>_xlfn.XLOOKUP(FraudData[[#This Row],[device_trust_score]],DeviceRules[Device Min],DeviceRules[Risk Points],,-1)</f>
        <v>2</v>
      </c>
      <c r="P5784">
        <f>_xlfn.XLOOKUP(FraudData[[#This Row],[velocity_last_24h]],VelocityRules[Velocity Min],VelocityRules[Risk Points],,-1)</f>
        <v>0</v>
      </c>
      <c r="Q5784">
        <f>_xlfn.XLOOKUP(FraudData[[#This Row],[merchant_category]],MerchantRules[Merchant Category],MerchantRules[Risk Points],0)</f>
        <v>1</v>
      </c>
      <c r="R5784">
        <f>SUM(FraudData[[#This Row],[Amount Risk]:[Merchant Risk]])</f>
        <v>6</v>
      </c>
      <c r="S5784" t="str" cm="1">
        <f t="array" ref="S5784">_xlfn.IFS(FraudData[[#This Row],[Fraud Risk Score]]&gt;=8,"High Risk",FraudData[[#This Row],[Fraud Risk Score]]&gt;=6,"Medium Risk",TRUE,"Low Risk")</f>
        <v>Medium Risk</v>
      </c>
    </row>
    <row r="5785" spans="1:19">
      <c r="A5785">
        <v>5784</v>
      </c>
      <c r="B5785">
        <v>20.46</v>
      </c>
      <c r="C5785">
        <v>22</v>
      </c>
      <c r="D5785" t="s">
        <v>50</v>
      </c>
      <c r="E5785">
        <v>0</v>
      </c>
      <c r="F5785">
        <v>0</v>
      </c>
      <c r="G5785">
        <v>36</v>
      </c>
      <c r="H5785">
        <v>1</v>
      </c>
      <c r="I5785">
        <v>52</v>
      </c>
      <c r="J5785">
        <v>0</v>
      </c>
      <c r="K5785">
        <f>_xlfn.XLOOKUP(FraudData[[#This Row],[amount]],AmountRules[Amount Min],AmountRules[Risk Points],,-1)</f>
        <v>0</v>
      </c>
      <c r="L5785">
        <f>_xlfn.XLOOKUP(FraudData[[#This Row],[transaction_hour]],TimeRules[Hour Min],TimeRules[Risk Points],,-1)</f>
        <v>0</v>
      </c>
      <c r="M5785">
        <f>_xlfn.XLOOKUP(FraudData[[#This Row],[foreign_transaction]],ForeignRules[Foreign Transaction],ForeignRules[Risk Points],0)</f>
        <v>0</v>
      </c>
      <c r="N5785">
        <f>_xlfn.XLOOKUP(FraudData[[#This Row],[location_mismatch]],Table10[Location Mismatch],Table10[Risk Points],0)</f>
        <v>0</v>
      </c>
      <c r="O5785">
        <f>_xlfn.XLOOKUP(FraudData[[#This Row],[device_trust_score]],DeviceRules[Device Min],DeviceRules[Risk Points],,-1)</f>
        <v>2</v>
      </c>
      <c r="P5785">
        <f>_xlfn.XLOOKUP(FraudData[[#This Row],[velocity_last_24h]],VelocityRules[Velocity Min],VelocityRules[Risk Points],,-1)</f>
        <v>0</v>
      </c>
      <c r="Q5785">
        <f>_xlfn.XLOOKUP(FraudData[[#This Row],[merchant_category]],MerchantRules[Merchant Category],MerchantRules[Risk Points],0)</f>
        <v>0</v>
      </c>
      <c r="R5785">
        <f>SUM(FraudData[[#This Row],[Amount Risk]:[Merchant Risk]])</f>
        <v>2</v>
      </c>
      <c r="S5785" t="str" cm="1">
        <f t="array" ref="S5785">_xlfn.IFS(FraudData[[#This Row],[Fraud Risk Score]]&gt;=8,"High Risk",FraudData[[#This Row],[Fraud Risk Score]]&gt;=6,"Medium Risk",TRUE,"Low Risk")</f>
        <v>Low Risk</v>
      </c>
    </row>
    <row r="5786" spans="1:19">
      <c r="A5786">
        <v>5785</v>
      </c>
      <c r="B5786">
        <v>3.07</v>
      </c>
      <c r="C5786">
        <v>8</v>
      </c>
      <c r="D5786" t="s">
        <v>49</v>
      </c>
      <c r="E5786">
        <v>0</v>
      </c>
      <c r="F5786">
        <v>0</v>
      </c>
      <c r="G5786">
        <v>35</v>
      </c>
      <c r="H5786">
        <v>0</v>
      </c>
      <c r="I5786">
        <v>27</v>
      </c>
      <c r="J5786">
        <v>0</v>
      </c>
      <c r="K5786">
        <f>_xlfn.XLOOKUP(FraudData[[#This Row],[amount]],AmountRules[Amount Min],AmountRules[Risk Points],,-1)</f>
        <v>0</v>
      </c>
      <c r="L5786">
        <f>_xlfn.XLOOKUP(FraudData[[#This Row],[transaction_hour]],TimeRules[Hour Min],TimeRules[Risk Points],,-1)</f>
        <v>0</v>
      </c>
      <c r="M5786">
        <f>_xlfn.XLOOKUP(FraudData[[#This Row],[foreign_transaction]],ForeignRules[Foreign Transaction],ForeignRules[Risk Points],0)</f>
        <v>0</v>
      </c>
      <c r="N5786">
        <f>_xlfn.XLOOKUP(FraudData[[#This Row],[location_mismatch]],Table10[Location Mismatch],Table10[Risk Points],0)</f>
        <v>0</v>
      </c>
      <c r="O5786">
        <f>_xlfn.XLOOKUP(FraudData[[#This Row],[device_trust_score]],DeviceRules[Device Min],DeviceRules[Risk Points],,-1)</f>
        <v>2</v>
      </c>
      <c r="P5786">
        <f>_xlfn.XLOOKUP(FraudData[[#This Row],[velocity_last_24h]],VelocityRules[Velocity Min],VelocityRules[Risk Points],,-1)</f>
        <v>0</v>
      </c>
      <c r="Q5786">
        <f>_xlfn.XLOOKUP(FraudData[[#This Row],[merchant_category]],MerchantRules[Merchant Category],MerchantRules[Risk Points],0)</f>
        <v>1</v>
      </c>
      <c r="R5786">
        <f>SUM(FraudData[[#This Row],[Amount Risk]:[Merchant Risk]])</f>
        <v>3</v>
      </c>
      <c r="S5786" t="str" cm="1">
        <f t="array" ref="S5786">_xlfn.IFS(FraudData[[#This Row],[Fraud Risk Score]]&gt;=8,"High Risk",FraudData[[#This Row],[Fraud Risk Score]]&gt;=6,"Medium Risk",TRUE,"Low Risk")</f>
        <v>Low Risk</v>
      </c>
    </row>
    <row r="5787" spans="1:19">
      <c r="A5787">
        <v>5786</v>
      </c>
      <c r="B5787">
        <v>432.56</v>
      </c>
      <c r="C5787">
        <v>16</v>
      </c>
      <c r="D5787" t="s">
        <v>47</v>
      </c>
      <c r="E5787">
        <v>0</v>
      </c>
      <c r="F5787">
        <v>0</v>
      </c>
      <c r="G5787">
        <v>37</v>
      </c>
      <c r="H5787">
        <v>1</v>
      </c>
      <c r="I5787">
        <v>68</v>
      </c>
      <c r="J5787">
        <v>0</v>
      </c>
      <c r="K5787">
        <f>_xlfn.XLOOKUP(FraudData[[#This Row],[amount]],AmountRules[Amount Min],AmountRules[Risk Points],,-1)</f>
        <v>0</v>
      </c>
      <c r="L5787">
        <f>_xlfn.XLOOKUP(FraudData[[#This Row],[transaction_hour]],TimeRules[Hour Min],TimeRules[Risk Points],,-1)</f>
        <v>0</v>
      </c>
      <c r="M5787">
        <f>_xlfn.XLOOKUP(FraudData[[#This Row],[foreign_transaction]],ForeignRules[Foreign Transaction],ForeignRules[Risk Points],0)</f>
        <v>0</v>
      </c>
      <c r="N5787">
        <f>_xlfn.XLOOKUP(FraudData[[#This Row],[location_mismatch]],Table10[Location Mismatch],Table10[Risk Points],0)</f>
        <v>0</v>
      </c>
      <c r="O5787">
        <f>_xlfn.XLOOKUP(FraudData[[#This Row],[device_trust_score]],DeviceRules[Device Min],DeviceRules[Risk Points],,-1)</f>
        <v>2</v>
      </c>
      <c r="P5787">
        <f>_xlfn.XLOOKUP(FraudData[[#This Row],[velocity_last_24h]],VelocityRules[Velocity Min],VelocityRules[Risk Points],,-1)</f>
        <v>0</v>
      </c>
      <c r="Q5787">
        <f>_xlfn.XLOOKUP(FraudData[[#This Row],[merchant_category]],MerchantRules[Merchant Category],MerchantRules[Risk Points],0)</f>
        <v>0</v>
      </c>
      <c r="R5787">
        <f>SUM(FraudData[[#This Row],[Amount Risk]:[Merchant Risk]])</f>
        <v>2</v>
      </c>
      <c r="S5787" t="str" cm="1">
        <f t="array" ref="S5787">_xlfn.IFS(FraudData[[#This Row],[Fraud Risk Score]]&gt;=8,"High Risk",FraudData[[#This Row],[Fraud Risk Score]]&gt;=6,"Medium Risk",TRUE,"Low Risk")</f>
        <v>Low Risk</v>
      </c>
    </row>
    <row r="5788" spans="1:19">
      <c r="A5788">
        <v>5787</v>
      </c>
      <c r="B5788">
        <v>56.56</v>
      </c>
      <c r="C5788">
        <v>13</v>
      </c>
      <c r="D5788" t="s">
        <v>48</v>
      </c>
      <c r="E5788">
        <v>0</v>
      </c>
      <c r="F5788">
        <v>0</v>
      </c>
      <c r="G5788">
        <v>59</v>
      </c>
      <c r="H5788">
        <v>2</v>
      </c>
      <c r="I5788">
        <v>45</v>
      </c>
      <c r="J5788">
        <v>0</v>
      </c>
      <c r="K5788">
        <f>_xlfn.XLOOKUP(FraudData[[#This Row],[amount]],AmountRules[Amount Min],AmountRules[Risk Points],,-1)</f>
        <v>0</v>
      </c>
      <c r="L5788">
        <f>_xlfn.XLOOKUP(FraudData[[#This Row],[transaction_hour]],TimeRules[Hour Min],TimeRules[Risk Points],,-1)</f>
        <v>0</v>
      </c>
      <c r="M5788">
        <f>_xlfn.XLOOKUP(FraudData[[#This Row],[foreign_transaction]],ForeignRules[Foreign Transaction],ForeignRules[Risk Points],0)</f>
        <v>0</v>
      </c>
      <c r="N5788">
        <f>_xlfn.XLOOKUP(FraudData[[#This Row],[location_mismatch]],Table10[Location Mismatch],Table10[Risk Points],0)</f>
        <v>0</v>
      </c>
      <c r="O5788">
        <f>_xlfn.XLOOKUP(FraudData[[#This Row],[device_trust_score]],DeviceRules[Device Min],DeviceRules[Risk Points],,-1)</f>
        <v>1</v>
      </c>
      <c r="P5788">
        <f>_xlfn.XLOOKUP(FraudData[[#This Row],[velocity_last_24h]],VelocityRules[Velocity Min],VelocityRules[Risk Points],,-1)</f>
        <v>0</v>
      </c>
      <c r="Q5788">
        <f>_xlfn.XLOOKUP(FraudData[[#This Row],[merchant_category]],MerchantRules[Merchant Category],MerchantRules[Risk Points],0)</f>
        <v>0</v>
      </c>
      <c r="R5788">
        <f>SUM(FraudData[[#This Row],[Amount Risk]:[Merchant Risk]])</f>
        <v>1</v>
      </c>
      <c r="S5788" t="str" cm="1">
        <f t="array" ref="S5788">_xlfn.IFS(FraudData[[#This Row],[Fraud Risk Score]]&gt;=8,"High Risk",FraudData[[#This Row],[Fraud Risk Score]]&gt;=6,"Medium Risk",TRUE,"Low Risk")</f>
        <v>Low Risk</v>
      </c>
    </row>
    <row r="5789" spans="1:19">
      <c r="A5789">
        <v>5788</v>
      </c>
      <c r="B5789">
        <v>308.33999999999997</v>
      </c>
      <c r="C5789">
        <v>16</v>
      </c>
      <c r="D5789" t="s">
        <v>50</v>
      </c>
      <c r="E5789">
        <v>0</v>
      </c>
      <c r="F5789">
        <v>0</v>
      </c>
      <c r="G5789">
        <v>67</v>
      </c>
      <c r="H5789">
        <v>2</v>
      </c>
      <c r="I5789">
        <v>50</v>
      </c>
      <c r="J5789">
        <v>0</v>
      </c>
      <c r="K5789">
        <f>_xlfn.XLOOKUP(FraudData[[#This Row],[amount]],AmountRules[Amount Min],AmountRules[Risk Points],,-1)</f>
        <v>0</v>
      </c>
      <c r="L5789">
        <f>_xlfn.XLOOKUP(FraudData[[#This Row],[transaction_hour]],TimeRules[Hour Min],TimeRules[Risk Points],,-1)</f>
        <v>0</v>
      </c>
      <c r="M5789">
        <f>_xlfn.XLOOKUP(FraudData[[#This Row],[foreign_transaction]],ForeignRules[Foreign Transaction],ForeignRules[Risk Points],0)</f>
        <v>0</v>
      </c>
      <c r="N5789">
        <f>_xlfn.XLOOKUP(FraudData[[#This Row],[location_mismatch]],Table10[Location Mismatch],Table10[Risk Points],0)</f>
        <v>0</v>
      </c>
      <c r="O5789">
        <f>_xlfn.XLOOKUP(FraudData[[#This Row],[device_trust_score]],DeviceRules[Device Min],DeviceRules[Risk Points],,-1)</f>
        <v>1</v>
      </c>
      <c r="P5789">
        <f>_xlfn.XLOOKUP(FraudData[[#This Row],[velocity_last_24h]],VelocityRules[Velocity Min],VelocityRules[Risk Points],,-1)</f>
        <v>0</v>
      </c>
      <c r="Q5789">
        <f>_xlfn.XLOOKUP(FraudData[[#This Row],[merchant_category]],MerchantRules[Merchant Category],MerchantRules[Risk Points],0)</f>
        <v>0</v>
      </c>
      <c r="R5789">
        <f>SUM(FraudData[[#This Row],[Amount Risk]:[Merchant Risk]])</f>
        <v>1</v>
      </c>
      <c r="S5789" t="str" cm="1">
        <f t="array" ref="S5789">_xlfn.IFS(FraudData[[#This Row],[Fraud Risk Score]]&gt;=8,"High Risk",FraudData[[#This Row],[Fraud Risk Score]]&gt;=6,"Medium Risk",TRUE,"Low Risk")</f>
        <v>Low Risk</v>
      </c>
    </row>
    <row r="5790" spans="1:19">
      <c r="A5790">
        <v>5789</v>
      </c>
      <c r="B5790">
        <v>1321.02</v>
      </c>
      <c r="C5790">
        <v>0</v>
      </c>
      <c r="D5790" t="s">
        <v>47</v>
      </c>
      <c r="E5790">
        <v>0</v>
      </c>
      <c r="F5790">
        <v>0</v>
      </c>
      <c r="G5790">
        <v>54</v>
      </c>
      <c r="H5790">
        <v>2</v>
      </c>
      <c r="I5790">
        <v>64</v>
      </c>
      <c r="J5790">
        <v>0</v>
      </c>
      <c r="K5790">
        <f>_xlfn.XLOOKUP(FraudData[[#This Row],[amount]],AmountRules[Amount Min],AmountRules[Risk Points],,-1)</f>
        <v>3</v>
      </c>
      <c r="L5790">
        <f>_xlfn.XLOOKUP(FraudData[[#This Row],[transaction_hour]],TimeRules[Hour Min],TimeRules[Risk Points],,-1)</f>
        <v>3</v>
      </c>
      <c r="M5790">
        <f>_xlfn.XLOOKUP(FraudData[[#This Row],[foreign_transaction]],ForeignRules[Foreign Transaction],ForeignRules[Risk Points],0)</f>
        <v>0</v>
      </c>
      <c r="N5790">
        <f>_xlfn.XLOOKUP(FraudData[[#This Row],[location_mismatch]],Table10[Location Mismatch],Table10[Risk Points],0)</f>
        <v>0</v>
      </c>
      <c r="O5790">
        <f>_xlfn.XLOOKUP(FraudData[[#This Row],[device_trust_score]],DeviceRules[Device Min],DeviceRules[Risk Points],,-1)</f>
        <v>1</v>
      </c>
      <c r="P5790">
        <f>_xlfn.XLOOKUP(FraudData[[#This Row],[velocity_last_24h]],VelocityRules[Velocity Min],VelocityRules[Risk Points],,-1)</f>
        <v>0</v>
      </c>
      <c r="Q5790">
        <f>_xlfn.XLOOKUP(FraudData[[#This Row],[merchant_category]],MerchantRules[Merchant Category],MerchantRules[Risk Points],0)</f>
        <v>0</v>
      </c>
      <c r="R5790">
        <f>SUM(FraudData[[#This Row],[Amount Risk]:[Merchant Risk]])</f>
        <v>7</v>
      </c>
      <c r="S5790" t="str" cm="1">
        <f t="array" ref="S5790">_xlfn.IFS(FraudData[[#This Row],[Fraud Risk Score]]&gt;=8,"High Risk",FraudData[[#This Row],[Fraud Risk Score]]&gt;=6,"Medium Risk",TRUE,"Low Risk")</f>
        <v>Medium Risk</v>
      </c>
    </row>
    <row r="5791" spans="1:19">
      <c r="A5791">
        <v>5790</v>
      </c>
      <c r="B5791">
        <v>42.76</v>
      </c>
      <c r="C5791">
        <v>9</v>
      </c>
      <c r="D5791" t="s">
        <v>49</v>
      </c>
      <c r="E5791">
        <v>0</v>
      </c>
      <c r="F5791">
        <v>0</v>
      </c>
      <c r="G5791">
        <v>84</v>
      </c>
      <c r="H5791">
        <v>1</v>
      </c>
      <c r="I5791">
        <v>64</v>
      </c>
      <c r="J5791">
        <v>0</v>
      </c>
      <c r="K5791">
        <f>_xlfn.XLOOKUP(FraudData[[#This Row],[amount]],AmountRules[Amount Min],AmountRules[Risk Points],,-1)</f>
        <v>0</v>
      </c>
      <c r="L5791">
        <f>_xlfn.XLOOKUP(FraudData[[#This Row],[transaction_hour]],TimeRules[Hour Min],TimeRules[Risk Points],,-1)</f>
        <v>0</v>
      </c>
      <c r="M5791">
        <f>_xlfn.XLOOKUP(FraudData[[#This Row],[foreign_transaction]],ForeignRules[Foreign Transaction],ForeignRules[Risk Points],0)</f>
        <v>0</v>
      </c>
      <c r="N5791">
        <f>_xlfn.XLOOKUP(FraudData[[#This Row],[location_mismatch]],Table10[Location Mismatch],Table10[Risk Points],0)</f>
        <v>0</v>
      </c>
      <c r="O5791">
        <f>_xlfn.XLOOKUP(FraudData[[#This Row],[device_trust_score]],DeviceRules[Device Min],DeviceRules[Risk Points],,-1)</f>
        <v>0</v>
      </c>
      <c r="P5791">
        <f>_xlfn.XLOOKUP(FraudData[[#This Row],[velocity_last_24h]],VelocityRules[Velocity Min],VelocityRules[Risk Points],,-1)</f>
        <v>0</v>
      </c>
      <c r="Q5791">
        <f>_xlfn.XLOOKUP(FraudData[[#This Row],[merchant_category]],MerchantRules[Merchant Category],MerchantRules[Risk Points],0)</f>
        <v>1</v>
      </c>
      <c r="R5791">
        <f>SUM(FraudData[[#This Row],[Amount Risk]:[Merchant Risk]])</f>
        <v>1</v>
      </c>
      <c r="S5791" t="str" cm="1">
        <f t="array" ref="S5791">_xlfn.IFS(FraudData[[#This Row],[Fraud Risk Score]]&gt;=8,"High Risk",FraudData[[#This Row],[Fraud Risk Score]]&gt;=6,"Medium Risk",TRUE,"Low Risk")</f>
        <v>Low Risk</v>
      </c>
    </row>
    <row r="5792" spans="1:19">
      <c r="A5792">
        <v>5791</v>
      </c>
      <c r="B5792">
        <v>55.46</v>
      </c>
      <c r="C5792">
        <v>22</v>
      </c>
      <c r="D5792" t="s">
        <v>46</v>
      </c>
      <c r="E5792">
        <v>0</v>
      </c>
      <c r="F5792">
        <v>0</v>
      </c>
      <c r="G5792">
        <v>91</v>
      </c>
      <c r="H5792">
        <v>5</v>
      </c>
      <c r="I5792">
        <v>60</v>
      </c>
      <c r="J5792">
        <v>0</v>
      </c>
      <c r="K5792">
        <f>_xlfn.XLOOKUP(FraudData[[#This Row],[amount]],AmountRules[Amount Min],AmountRules[Risk Points],,-1)</f>
        <v>0</v>
      </c>
      <c r="L5792">
        <f>_xlfn.XLOOKUP(FraudData[[#This Row],[transaction_hour]],TimeRules[Hour Min],TimeRules[Risk Points],,-1)</f>
        <v>0</v>
      </c>
      <c r="M5792">
        <f>_xlfn.XLOOKUP(FraudData[[#This Row],[foreign_transaction]],ForeignRules[Foreign Transaction],ForeignRules[Risk Points],0)</f>
        <v>0</v>
      </c>
      <c r="N5792">
        <f>_xlfn.XLOOKUP(FraudData[[#This Row],[location_mismatch]],Table10[Location Mismatch],Table10[Risk Points],0)</f>
        <v>0</v>
      </c>
      <c r="O5792">
        <f>_xlfn.XLOOKUP(FraudData[[#This Row],[device_trust_score]],DeviceRules[Device Min],DeviceRules[Risk Points],,-1)</f>
        <v>0</v>
      </c>
      <c r="P5792">
        <f>_xlfn.XLOOKUP(FraudData[[#This Row],[velocity_last_24h]],VelocityRules[Velocity Min],VelocityRules[Risk Points],,-1)</f>
        <v>3</v>
      </c>
      <c r="Q5792">
        <f>_xlfn.XLOOKUP(FraudData[[#This Row],[merchant_category]],MerchantRules[Merchant Category],MerchantRules[Risk Points],0)</f>
        <v>0</v>
      </c>
      <c r="R5792">
        <f>SUM(FraudData[[#This Row],[Amount Risk]:[Merchant Risk]])</f>
        <v>3</v>
      </c>
      <c r="S5792" t="str" cm="1">
        <f t="array" ref="S5792">_xlfn.IFS(FraudData[[#This Row],[Fraud Risk Score]]&gt;=8,"High Risk",FraudData[[#This Row],[Fraud Risk Score]]&gt;=6,"Medium Risk",TRUE,"Low Risk")</f>
        <v>Low Risk</v>
      </c>
    </row>
    <row r="5793" spans="1:19">
      <c r="A5793">
        <v>5792</v>
      </c>
      <c r="B5793">
        <v>195.71</v>
      </c>
      <c r="C5793">
        <v>15</v>
      </c>
      <c r="D5793" t="s">
        <v>47</v>
      </c>
      <c r="E5793">
        <v>0</v>
      </c>
      <c r="F5793">
        <v>0</v>
      </c>
      <c r="G5793">
        <v>53</v>
      </c>
      <c r="H5793">
        <v>0</v>
      </c>
      <c r="I5793">
        <v>53</v>
      </c>
      <c r="J5793">
        <v>0</v>
      </c>
      <c r="K5793">
        <f>_xlfn.XLOOKUP(FraudData[[#This Row],[amount]],AmountRules[Amount Min],AmountRules[Risk Points],,-1)</f>
        <v>0</v>
      </c>
      <c r="L5793">
        <f>_xlfn.XLOOKUP(FraudData[[#This Row],[transaction_hour]],TimeRules[Hour Min],TimeRules[Risk Points],,-1)</f>
        <v>0</v>
      </c>
      <c r="M5793">
        <f>_xlfn.XLOOKUP(FraudData[[#This Row],[foreign_transaction]],ForeignRules[Foreign Transaction],ForeignRules[Risk Points],0)</f>
        <v>0</v>
      </c>
      <c r="N5793">
        <f>_xlfn.XLOOKUP(FraudData[[#This Row],[location_mismatch]],Table10[Location Mismatch],Table10[Risk Points],0)</f>
        <v>0</v>
      </c>
      <c r="O5793">
        <f>_xlfn.XLOOKUP(FraudData[[#This Row],[device_trust_score]],DeviceRules[Device Min],DeviceRules[Risk Points],,-1)</f>
        <v>1</v>
      </c>
      <c r="P5793">
        <f>_xlfn.XLOOKUP(FraudData[[#This Row],[velocity_last_24h]],VelocityRules[Velocity Min],VelocityRules[Risk Points],,-1)</f>
        <v>0</v>
      </c>
      <c r="Q5793">
        <f>_xlfn.XLOOKUP(FraudData[[#This Row],[merchant_category]],MerchantRules[Merchant Category],MerchantRules[Risk Points],0)</f>
        <v>0</v>
      </c>
      <c r="R5793">
        <f>SUM(FraudData[[#This Row],[Amount Risk]:[Merchant Risk]])</f>
        <v>1</v>
      </c>
      <c r="S5793" t="str" cm="1">
        <f t="array" ref="S5793">_xlfn.IFS(FraudData[[#This Row],[Fraud Risk Score]]&gt;=8,"High Risk",FraudData[[#This Row],[Fraud Risk Score]]&gt;=6,"Medium Risk",TRUE,"Low Risk")</f>
        <v>Low Risk</v>
      </c>
    </row>
    <row r="5794" spans="1:19">
      <c r="A5794">
        <v>5793</v>
      </c>
      <c r="B5794">
        <v>605.76</v>
      </c>
      <c r="C5794">
        <v>18</v>
      </c>
      <c r="D5794" t="s">
        <v>46</v>
      </c>
      <c r="E5794">
        <v>0</v>
      </c>
      <c r="F5794">
        <v>0</v>
      </c>
      <c r="G5794">
        <v>49</v>
      </c>
      <c r="H5794">
        <v>5</v>
      </c>
      <c r="I5794">
        <v>52</v>
      </c>
      <c r="J5794">
        <v>0</v>
      </c>
      <c r="K5794">
        <f>_xlfn.XLOOKUP(FraudData[[#This Row],[amount]],AmountRules[Amount Min],AmountRules[Risk Points],,-1)</f>
        <v>1</v>
      </c>
      <c r="L5794">
        <f>_xlfn.XLOOKUP(FraudData[[#This Row],[transaction_hour]],TimeRules[Hour Min],TimeRules[Risk Points],,-1)</f>
        <v>0</v>
      </c>
      <c r="M5794">
        <f>_xlfn.XLOOKUP(FraudData[[#This Row],[foreign_transaction]],ForeignRules[Foreign Transaction],ForeignRules[Risk Points],0)</f>
        <v>0</v>
      </c>
      <c r="N5794">
        <f>_xlfn.XLOOKUP(FraudData[[#This Row],[location_mismatch]],Table10[Location Mismatch],Table10[Risk Points],0)</f>
        <v>0</v>
      </c>
      <c r="O5794">
        <f>_xlfn.XLOOKUP(FraudData[[#This Row],[device_trust_score]],DeviceRules[Device Min],DeviceRules[Risk Points],,-1)</f>
        <v>2</v>
      </c>
      <c r="P5794">
        <f>_xlfn.XLOOKUP(FraudData[[#This Row],[velocity_last_24h]],VelocityRules[Velocity Min],VelocityRules[Risk Points],,-1)</f>
        <v>3</v>
      </c>
      <c r="Q5794">
        <f>_xlfn.XLOOKUP(FraudData[[#This Row],[merchant_category]],MerchantRules[Merchant Category],MerchantRules[Risk Points],0)</f>
        <v>0</v>
      </c>
      <c r="R5794">
        <f>SUM(FraudData[[#This Row],[Amount Risk]:[Merchant Risk]])</f>
        <v>6</v>
      </c>
      <c r="S5794" t="str" cm="1">
        <f t="array" ref="S5794">_xlfn.IFS(FraudData[[#This Row],[Fraud Risk Score]]&gt;=8,"High Risk",FraudData[[#This Row],[Fraud Risk Score]]&gt;=6,"Medium Risk",TRUE,"Low Risk")</f>
        <v>Medium Risk</v>
      </c>
    </row>
    <row r="5795" spans="1:19">
      <c r="A5795">
        <v>5794</v>
      </c>
      <c r="B5795">
        <v>445.45</v>
      </c>
      <c r="C5795">
        <v>23</v>
      </c>
      <c r="D5795" t="s">
        <v>46</v>
      </c>
      <c r="E5795">
        <v>0</v>
      </c>
      <c r="F5795">
        <v>0</v>
      </c>
      <c r="G5795">
        <v>90</v>
      </c>
      <c r="H5795">
        <v>4</v>
      </c>
      <c r="I5795">
        <v>66</v>
      </c>
      <c r="J5795">
        <v>0</v>
      </c>
      <c r="K5795">
        <f>_xlfn.XLOOKUP(FraudData[[#This Row],[amount]],AmountRules[Amount Min],AmountRules[Risk Points],,-1)</f>
        <v>0</v>
      </c>
      <c r="L5795">
        <f>_xlfn.XLOOKUP(FraudData[[#This Row],[transaction_hour]],TimeRules[Hour Min],TimeRules[Risk Points],,-1)</f>
        <v>1</v>
      </c>
      <c r="M5795">
        <f>_xlfn.XLOOKUP(FraudData[[#This Row],[foreign_transaction]],ForeignRules[Foreign Transaction],ForeignRules[Risk Points],0)</f>
        <v>0</v>
      </c>
      <c r="N5795">
        <f>_xlfn.XLOOKUP(FraudData[[#This Row],[location_mismatch]],Table10[Location Mismatch],Table10[Risk Points],0)</f>
        <v>0</v>
      </c>
      <c r="O5795">
        <f>_xlfn.XLOOKUP(FraudData[[#This Row],[device_trust_score]],DeviceRules[Device Min],DeviceRules[Risk Points],,-1)</f>
        <v>0</v>
      </c>
      <c r="P5795">
        <f>_xlfn.XLOOKUP(FraudData[[#This Row],[velocity_last_24h]],VelocityRules[Velocity Min],VelocityRules[Risk Points],,-1)</f>
        <v>0</v>
      </c>
      <c r="Q5795">
        <f>_xlfn.XLOOKUP(FraudData[[#This Row],[merchant_category]],MerchantRules[Merchant Category],MerchantRules[Risk Points],0)</f>
        <v>0</v>
      </c>
      <c r="R5795">
        <f>SUM(FraudData[[#This Row],[Amount Risk]:[Merchant Risk]])</f>
        <v>1</v>
      </c>
      <c r="S5795" t="str" cm="1">
        <f t="array" ref="S5795">_xlfn.IFS(FraudData[[#This Row],[Fraud Risk Score]]&gt;=8,"High Risk",FraudData[[#This Row],[Fraud Risk Score]]&gt;=6,"Medium Risk",TRUE,"Low Risk")</f>
        <v>Low Risk</v>
      </c>
    </row>
    <row r="5796" spans="1:19">
      <c r="A5796">
        <v>5795</v>
      </c>
      <c r="B5796">
        <v>125.8</v>
      </c>
      <c r="C5796">
        <v>2</v>
      </c>
      <c r="D5796" t="s">
        <v>50</v>
      </c>
      <c r="E5796">
        <v>0</v>
      </c>
      <c r="F5796">
        <v>0</v>
      </c>
      <c r="G5796">
        <v>29</v>
      </c>
      <c r="H5796">
        <v>2</v>
      </c>
      <c r="I5796">
        <v>34</v>
      </c>
      <c r="J5796">
        <v>0</v>
      </c>
      <c r="K5796">
        <f>_xlfn.XLOOKUP(FraudData[[#This Row],[amount]],AmountRules[Amount Min],AmountRules[Risk Points],,-1)</f>
        <v>0</v>
      </c>
      <c r="L5796">
        <f>_xlfn.XLOOKUP(FraudData[[#This Row],[transaction_hour]],TimeRules[Hour Min],TimeRules[Risk Points],,-1)</f>
        <v>3</v>
      </c>
      <c r="M5796">
        <f>_xlfn.XLOOKUP(FraudData[[#This Row],[foreign_transaction]],ForeignRules[Foreign Transaction],ForeignRules[Risk Points],0)</f>
        <v>0</v>
      </c>
      <c r="N5796">
        <f>_xlfn.XLOOKUP(FraudData[[#This Row],[location_mismatch]],Table10[Location Mismatch],Table10[Risk Points],0)</f>
        <v>0</v>
      </c>
      <c r="O5796">
        <f>_xlfn.XLOOKUP(FraudData[[#This Row],[device_trust_score]],DeviceRules[Device Min],DeviceRules[Risk Points],,-1)</f>
        <v>3</v>
      </c>
      <c r="P5796">
        <f>_xlfn.XLOOKUP(FraudData[[#This Row],[velocity_last_24h]],VelocityRules[Velocity Min],VelocityRules[Risk Points],,-1)</f>
        <v>0</v>
      </c>
      <c r="Q5796">
        <f>_xlfn.XLOOKUP(FraudData[[#This Row],[merchant_category]],MerchantRules[Merchant Category],MerchantRules[Risk Points],0)</f>
        <v>0</v>
      </c>
      <c r="R5796">
        <f>SUM(FraudData[[#This Row],[Amount Risk]:[Merchant Risk]])</f>
        <v>6</v>
      </c>
      <c r="S5796" t="str" cm="1">
        <f t="array" ref="S5796">_xlfn.IFS(FraudData[[#This Row],[Fraud Risk Score]]&gt;=8,"High Risk",FraudData[[#This Row],[Fraud Risk Score]]&gt;=6,"Medium Risk",TRUE,"Low Risk")</f>
        <v>Medium Risk</v>
      </c>
    </row>
    <row r="5797" spans="1:19">
      <c r="A5797">
        <v>5796</v>
      </c>
      <c r="B5797">
        <v>285.35000000000002</v>
      </c>
      <c r="C5797">
        <v>11</v>
      </c>
      <c r="D5797" t="s">
        <v>48</v>
      </c>
      <c r="E5797">
        <v>0</v>
      </c>
      <c r="F5797">
        <v>0</v>
      </c>
      <c r="G5797">
        <v>29</v>
      </c>
      <c r="H5797">
        <v>2</v>
      </c>
      <c r="I5797">
        <v>28</v>
      </c>
      <c r="J5797">
        <v>0</v>
      </c>
      <c r="K5797">
        <f>_xlfn.XLOOKUP(FraudData[[#This Row],[amount]],AmountRules[Amount Min],AmountRules[Risk Points],,-1)</f>
        <v>0</v>
      </c>
      <c r="L5797">
        <f>_xlfn.XLOOKUP(FraudData[[#This Row],[transaction_hour]],TimeRules[Hour Min],TimeRules[Risk Points],,-1)</f>
        <v>0</v>
      </c>
      <c r="M5797">
        <f>_xlfn.XLOOKUP(FraudData[[#This Row],[foreign_transaction]],ForeignRules[Foreign Transaction],ForeignRules[Risk Points],0)</f>
        <v>0</v>
      </c>
      <c r="N5797">
        <f>_xlfn.XLOOKUP(FraudData[[#This Row],[location_mismatch]],Table10[Location Mismatch],Table10[Risk Points],0)</f>
        <v>0</v>
      </c>
      <c r="O5797">
        <f>_xlfn.XLOOKUP(FraudData[[#This Row],[device_trust_score]],DeviceRules[Device Min],DeviceRules[Risk Points],,-1)</f>
        <v>3</v>
      </c>
      <c r="P5797">
        <f>_xlfn.XLOOKUP(FraudData[[#This Row],[velocity_last_24h]],VelocityRules[Velocity Min],VelocityRules[Risk Points],,-1)</f>
        <v>0</v>
      </c>
      <c r="Q5797">
        <f>_xlfn.XLOOKUP(FraudData[[#This Row],[merchant_category]],MerchantRules[Merchant Category],MerchantRules[Risk Points],0)</f>
        <v>0</v>
      </c>
      <c r="R5797">
        <f>SUM(FraudData[[#This Row],[Amount Risk]:[Merchant Risk]])</f>
        <v>3</v>
      </c>
      <c r="S5797" t="str" cm="1">
        <f t="array" ref="S5797">_xlfn.IFS(FraudData[[#This Row],[Fraud Risk Score]]&gt;=8,"High Risk",FraudData[[#This Row],[Fraud Risk Score]]&gt;=6,"Medium Risk",TRUE,"Low Risk")</f>
        <v>Low Risk</v>
      </c>
    </row>
    <row r="5798" spans="1:19">
      <c r="A5798">
        <v>5797</v>
      </c>
      <c r="B5798">
        <v>26.26</v>
      </c>
      <c r="C5798">
        <v>2</v>
      </c>
      <c r="D5798" t="s">
        <v>49</v>
      </c>
      <c r="E5798">
        <v>0</v>
      </c>
      <c r="F5798">
        <v>0</v>
      </c>
      <c r="G5798">
        <v>73</v>
      </c>
      <c r="H5798">
        <v>2</v>
      </c>
      <c r="I5798">
        <v>53</v>
      </c>
      <c r="J5798">
        <v>0</v>
      </c>
      <c r="K5798">
        <f>_xlfn.XLOOKUP(FraudData[[#This Row],[amount]],AmountRules[Amount Min],AmountRules[Risk Points],,-1)</f>
        <v>0</v>
      </c>
      <c r="L5798">
        <f>_xlfn.XLOOKUP(FraudData[[#This Row],[transaction_hour]],TimeRules[Hour Min],TimeRules[Risk Points],,-1)</f>
        <v>3</v>
      </c>
      <c r="M5798">
        <f>_xlfn.XLOOKUP(FraudData[[#This Row],[foreign_transaction]],ForeignRules[Foreign Transaction],ForeignRules[Risk Points],0)</f>
        <v>0</v>
      </c>
      <c r="N5798">
        <f>_xlfn.XLOOKUP(FraudData[[#This Row],[location_mismatch]],Table10[Location Mismatch],Table10[Risk Points],0)</f>
        <v>0</v>
      </c>
      <c r="O5798">
        <f>_xlfn.XLOOKUP(FraudData[[#This Row],[device_trust_score]],DeviceRules[Device Min],DeviceRules[Risk Points],,-1)</f>
        <v>0</v>
      </c>
      <c r="P5798">
        <f>_xlfn.XLOOKUP(FraudData[[#This Row],[velocity_last_24h]],VelocityRules[Velocity Min],VelocityRules[Risk Points],,-1)</f>
        <v>0</v>
      </c>
      <c r="Q5798">
        <f>_xlfn.XLOOKUP(FraudData[[#This Row],[merchant_category]],MerchantRules[Merchant Category],MerchantRules[Risk Points],0)</f>
        <v>1</v>
      </c>
      <c r="R5798">
        <f>SUM(FraudData[[#This Row],[Amount Risk]:[Merchant Risk]])</f>
        <v>4</v>
      </c>
      <c r="S5798" t="str" cm="1">
        <f t="array" ref="S5798">_xlfn.IFS(FraudData[[#This Row],[Fraud Risk Score]]&gt;=8,"High Risk",FraudData[[#This Row],[Fraud Risk Score]]&gt;=6,"Medium Risk",TRUE,"Low Risk")</f>
        <v>Low Risk</v>
      </c>
    </row>
    <row r="5799" spans="1:19">
      <c r="A5799">
        <v>5798</v>
      </c>
      <c r="B5799">
        <v>682.47</v>
      </c>
      <c r="C5799">
        <v>14</v>
      </c>
      <c r="D5799" t="s">
        <v>49</v>
      </c>
      <c r="E5799">
        <v>0</v>
      </c>
      <c r="F5799">
        <v>0</v>
      </c>
      <c r="G5799">
        <v>50</v>
      </c>
      <c r="H5799">
        <v>3</v>
      </c>
      <c r="I5799">
        <v>54</v>
      </c>
      <c r="J5799">
        <v>0</v>
      </c>
      <c r="K5799">
        <f>_xlfn.XLOOKUP(FraudData[[#This Row],[amount]],AmountRules[Amount Min],AmountRules[Risk Points],,-1)</f>
        <v>1</v>
      </c>
      <c r="L5799">
        <f>_xlfn.XLOOKUP(FraudData[[#This Row],[transaction_hour]],TimeRules[Hour Min],TimeRules[Risk Points],,-1)</f>
        <v>0</v>
      </c>
      <c r="M5799">
        <f>_xlfn.XLOOKUP(FraudData[[#This Row],[foreign_transaction]],ForeignRules[Foreign Transaction],ForeignRules[Risk Points],0)</f>
        <v>0</v>
      </c>
      <c r="N5799">
        <f>_xlfn.XLOOKUP(FraudData[[#This Row],[location_mismatch]],Table10[Location Mismatch],Table10[Risk Points],0)</f>
        <v>0</v>
      </c>
      <c r="O5799">
        <f>_xlfn.XLOOKUP(FraudData[[#This Row],[device_trust_score]],DeviceRules[Device Min],DeviceRules[Risk Points],,-1)</f>
        <v>1</v>
      </c>
      <c r="P5799">
        <f>_xlfn.XLOOKUP(FraudData[[#This Row],[velocity_last_24h]],VelocityRules[Velocity Min],VelocityRules[Risk Points],,-1)</f>
        <v>0</v>
      </c>
      <c r="Q5799">
        <f>_xlfn.XLOOKUP(FraudData[[#This Row],[merchant_category]],MerchantRules[Merchant Category],MerchantRules[Risk Points],0)</f>
        <v>1</v>
      </c>
      <c r="R5799">
        <f>SUM(FraudData[[#This Row],[Amount Risk]:[Merchant Risk]])</f>
        <v>3</v>
      </c>
      <c r="S5799" t="str" cm="1">
        <f t="array" ref="S5799">_xlfn.IFS(FraudData[[#This Row],[Fraud Risk Score]]&gt;=8,"High Risk",FraudData[[#This Row],[Fraud Risk Score]]&gt;=6,"Medium Risk",TRUE,"Low Risk")</f>
        <v>Low Risk</v>
      </c>
    </row>
    <row r="5800" spans="1:19">
      <c r="A5800">
        <v>5799</v>
      </c>
      <c r="B5800">
        <v>600.14</v>
      </c>
      <c r="C5800">
        <v>16</v>
      </c>
      <c r="D5800" t="s">
        <v>47</v>
      </c>
      <c r="E5800">
        <v>0</v>
      </c>
      <c r="F5800">
        <v>1</v>
      </c>
      <c r="G5800">
        <v>95</v>
      </c>
      <c r="H5800">
        <v>1</v>
      </c>
      <c r="I5800">
        <v>35</v>
      </c>
      <c r="J5800">
        <v>0</v>
      </c>
      <c r="K5800">
        <f>_xlfn.XLOOKUP(FraudData[[#This Row],[amount]],AmountRules[Amount Min],AmountRules[Risk Points],,-1)</f>
        <v>1</v>
      </c>
      <c r="L5800">
        <f>_xlfn.XLOOKUP(FraudData[[#This Row],[transaction_hour]],TimeRules[Hour Min],TimeRules[Risk Points],,-1)</f>
        <v>0</v>
      </c>
      <c r="M5800">
        <f>_xlfn.XLOOKUP(FraudData[[#This Row],[foreign_transaction]],ForeignRules[Foreign Transaction],ForeignRules[Risk Points],0)</f>
        <v>0</v>
      </c>
      <c r="N5800">
        <f>_xlfn.XLOOKUP(FraudData[[#This Row],[location_mismatch]],Table10[Location Mismatch],Table10[Risk Points],0)</f>
        <v>3</v>
      </c>
      <c r="O5800">
        <f>_xlfn.XLOOKUP(FraudData[[#This Row],[device_trust_score]],DeviceRules[Device Min],DeviceRules[Risk Points],,-1)</f>
        <v>0</v>
      </c>
      <c r="P5800">
        <f>_xlfn.XLOOKUP(FraudData[[#This Row],[velocity_last_24h]],VelocityRules[Velocity Min],VelocityRules[Risk Points],,-1)</f>
        <v>0</v>
      </c>
      <c r="Q5800">
        <f>_xlfn.XLOOKUP(FraudData[[#This Row],[merchant_category]],MerchantRules[Merchant Category],MerchantRules[Risk Points],0)</f>
        <v>0</v>
      </c>
      <c r="R5800">
        <f>SUM(FraudData[[#This Row],[Amount Risk]:[Merchant Risk]])</f>
        <v>4</v>
      </c>
      <c r="S5800" t="str" cm="1">
        <f t="array" ref="S5800">_xlfn.IFS(FraudData[[#This Row],[Fraud Risk Score]]&gt;=8,"High Risk",FraudData[[#This Row],[Fraud Risk Score]]&gt;=6,"Medium Risk",TRUE,"Low Risk")</f>
        <v>Low Risk</v>
      </c>
    </row>
    <row r="5801" spans="1:19">
      <c r="A5801">
        <v>5800</v>
      </c>
      <c r="B5801">
        <v>32.18</v>
      </c>
      <c r="C5801">
        <v>17</v>
      </c>
      <c r="D5801" t="s">
        <v>49</v>
      </c>
      <c r="E5801">
        <v>0</v>
      </c>
      <c r="F5801">
        <v>0</v>
      </c>
      <c r="G5801">
        <v>54</v>
      </c>
      <c r="H5801">
        <v>5</v>
      </c>
      <c r="I5801">
        <v>48</v>
      </c>
      <c r="J5801">
        <v>0</v>
      </c>
      <c r="K5801">
        <f>_xlfn.XLOOKUP(FraudData[[#This Row],[amount]],AmountRules[Amount Min],AmountRules[Risk Points],,-1)</f>
        <v>0</v>
      </c>
      <c r="L5801">
        <f>_xlfn.XLOOKUP(FraudData[[#This Row],[transaction_hour]],TimeRules[Hour Min],TimeRules[Risk Points],,-1)</f>
        <v>0</v>
      </c>
      <c r="M5801">
        <f>_xlfn.XLOOKUP(FraudData[[#This Row],[foreign_transaction]],ForeignRules[Foreign Transaction],ForeignRules[Risk Points],0)</f>
        <v>0</v>
      </c>
      <c r="N5801">
        <f>_xlfn.XLOOKUP(FraudData[[#This Row],[location_mismatch]],Table10[Location Mismatch],Table10[Risk Points],0)</f>
        <v>0</v>
      </c>
      <c r="O5801">
        <f>_xlfn.XLOOKUP(FraudData[[#This Row],[device_trust_score]],DeviceRules[Device Min],DeviceRules[Risk Points],,-1)</f>
        <v>1</v>
      </c>
      <c r="P5801">
        <f>_xlfn.XLOOKUP(FraudData[[#This Row],[velocity_last_24h]],VelocityRules[Velocity Min],VelocityRules[Risk Points],,-1)</f>
        <v>3</v>
      </c>
      <c r="Q5801">
        <f>_xlfn.XLOOKUP(FraudData[[#This Row],[merchant_category]],MerchantRules[Merchant Category],MerchantRules[Risk Points],0)</f>
        <v>1</v>
      </c>
      <c r="R5801">
        <f>SUM(FraudData[[#This Row],[Amount Risk]:[Merchant Risk]])</f>
        <v>5</v>
      </c>
      <c r="S5801" t="str" cm="1">
        <f t="array" ref="S5801">_xlfn.IFS(FraudData[[#This Row],[Fraud Risk Score]]&gt;=8,"High Risk",FraudData[[#This Row],[Fraud Risk Score]]&gt;=6,"Medium Risk",TRUE,"Low Risk")</f>
        <v>Low Risk</v>
      </c>
    </row>
    <row r="5802" spans="1:19">
      <c r="A5802">
        <v>5801</v>
      </c>
      <c r="B5802">
        <v>64.05</v>
      </c>
      <c r="C5802">
        <v>6</v>
      </c>
      <c r="D5802" t="s">
        <v>50</v>
      </c>
      <c r="E5802">
        <v>0</v>
      </c>
      <c r="F5802">
        <v>0</v>
      </c>
      <c r="G5802">
        <v>52</v>
      </c>
      <c r="H5802">
        <v>0</v>
      </c>
      <c r="I5802">
        <v>52</v>
      </c>
      <c r="J5802">
        <v>0</v>
      </c>
      <c r="K5802">
        <f>_xlfn.XLOOKUP(FraudData[[#This Row],[amount]],AmountRules[Amount Min],AmountRules[Risk Points],,-1)</f>
        <v>0</v>
      </c>
      <c r="L5802">
        <f>_xlfn.XLOOKUP(FraudData[[#This Row],[transaction_hour]],TimeRules[Hour Min],TimeRules[Risk Points],,-1)</f>
        <v>0</v>
      </c>
      <c r="M5802">
        <f>_xlfn.XLOOKUP(FraudData[[#This Row],[foreign_transaction]],ForeignRules[Foreign Transaction],ForeignRules[Risk Points],0)</f>
        <v>0</v>
      </c>
      <c r="N5802">
        <f>_xlfn.XLOOKUP(FraudData[[#This Row],[location_mismatch]],Table10[Location Mismatch],Table10[Risk Points],0)</f>
        <v>0</v>
      </c>
      <c r="O5802">
        <f>_xlfn.XLOOKUP(FraudData[[#This Row],[device_trust_score]],DeviceRules[Device Min],DeviceRules[Risk Points],,-1)</f>
        <v>1</v>
      </c>
      <c r="P5802">
        <f>_xlfn.XLOOKUP(FraudData[[#This Row],[velocity_last_24h]],VelocityRules[Velocity Min],VelocityRules[Risk Points],,-1)</f>
        <v>0</v>
      </c>
      <c r="Q5802">
        <f>_xlfn.XLOOKUP(FraudData[[#This Row],[merchant_category]],MerchantRules[Merchant Category],MerchantRules[Risk Points],0)</f>
        <v>0</v>
      </c>
      <c r="R5802">
        <f>SUM(FraudData[[#This Row],[Amount Risk]:[Merchant Risk]])</f>
        <v>1</v>
      </c>
      <c r="S5802" t="str" cm="1">
        <f t="array" ref="S5802">_xlfn.IFS(FraudData[[#This Row],[Fraud Risk Score]]&gt;=8,"High Risk",FraudData[[#This Row],[Fraud Risk Score]]&gt;=6,"Medium Risk",TRUE,"Low Risk")</f>
        <v>Low Risk</v>
      </c>
    </row>
    <row r="5803" spans="1:19">
      <c r="A5803">
        <v>5802</v>
      </c>
      <c r="B5803">
        <v>19</v>
      </c>
      <c r="C5803">
        <v>18</v>
      </c>
      <c r="D5803" t="s">
        <v>49</v>
      </c>
      <c r="E5803">
        <v>0</v>
      </c>
      <c r="F5803">
        <v>0</v>
      </c>
      <c r="G5803">
        <v>38</v>
      </c>
      <c r="H5803">
        <v>5</v>
      </c>
      <c r="I5803">
        <v>45</v>
      </c>
      <c r="J5803">
        <v>0</v>
      </c>
      <c r="K5803">
        <f>_xlfn.XLOOKUP(FraudData[[#This Row],[amount]],AmountRules[Amount Min],AmountRules[Risk Points],,-1)</f>
        <v>0</v>
      </c>
      <c r="L5803">
        <f>_xlfn.XLOOKUP(FraudData[[#This Row],[transaction_hour]],TimeRules[Hour Min],TimeRules[Risk Points],,-1)</f>
        <v>0</v>
      </c>
      <c r="M5803">
        <f>_xlfn.XLOOKUP(FraudData[[#This Row],[foreign_transaction]],ForeignRules[Foreign Transaction],ForeignRules[Risk Points],0)</f>
        <v>0</v>
      </c>
      <c r="N5803">
        <f>_xlfn.XLOOKUP(FraudData[[#This Row],[location_mismatch]],Table10[Location Mismatch],Table10[Risk Points],0)</f>
        <v>0</v>
      </c>
      <c r="O5803">
        <f>_xlfn.XLOOKUP(FraudData[[#This Row],[device_trust_score]],DeviceRules[Device Min],DeviceRules[Risk Points],,-1)</f>
        <v>2</v>
      </c>
      <c r="P5803">
        <f>_xlfn.XLOOKUP(FraudData[[#This Row],[velocity_last_24h]],VelocityRules[Velocity Min],VelocityRules[Risk Points],,-1)</f>
        <v>3</v>
      </c>
      <c r="Q5803">
        <f>_xlfn.XLOOKUP(FraudData[[#This Row],[merchant_category]],MerchantRules[Merchant Category],MerchantRules[Risk Points],0)</f>
        <v>1</v>
      </c>
      <c r="R5803">
        <f>SUM(FraudData[[#This Row],[Amount Risk]:[Merchant Risk]])</f>
        <v>6</v>
      </c>
      <c r="S5803" t="str" cm="1">
        <f t="array" ref="S5803">_xlfn.IFS(FraudData[[#This Row],[Fraud Risk Score]]&gt;=8,"High Risk",FraudData[[#This Row],[Fraud Risk Score]]&gt;=6,"Medium Risk",TRUE,"Low Risk")</f>
        <v>Medium Risk</v>
      </c>
    </row>
    <row r="5804" spans="1:19">
      <c r="A5804">
        <v>5803</v>
      </c>
      <c r="B5804">
        <v>57.07</v>
      </c>
      <c r="C5804">
        <v>6</v>
      </c>
      <c r="D5804" t="s">
        <v>47</v>
      </c>
      <c r="E5804">
        <v>0</v>
      </c>
      <c r="F5804">
        <v>0</v>
      </c>
      <c r="G5804">
        <v>42</v>
      </c>
      <c r="H5804">
        <v>2</v>
      </c>
      <c r="I5804">
        <v>18</v>
      </c>
      <c r="J5804">
        <v>0</v>
      </c>
      <c r="K5804">
        <f>_xlfn.XLOOKUP(FraudData[[#This Row],[amount]],AmountRules[Amount Min],AmountRules[Risk Points],,-1)</f>
        <v>0</v>
      </c>
      <c r="L5804">
        <f>_xlfn.XLOOKUP(FraudData[[#This Row],[transaction_hour]],TimeRules[Hour Min],TimeRules[Risk Points],,-1)</f>
        <v>0</v>
      </c>
      <c r="M5804">
        <f>_xlfn.XLOOKUP(FraudData[[#This Row],[foreign_transaction]],ForeignRules[Foreign Transaction],ForeignRules[Risk Points],0)</f>
        <v>0</v>
      </c>
      <c r="N5804">
        <f>_xlfn.XLOOKUP(FraudData[[#This Row],[location_mismatch]],Table10[Location Mismatch],Table10[Risk Points],0)</f>
        <v>0</v>
      </c>
      <c r="O5804">
        <f>_xlfn.XLOOKUP(FraudData[[#This Row],[device_trust_score]],DeviceRules[Device Min],DeviceRules[Risk Points],,-1)</f>
        <v>2</v>
      </c>
      <c r="P5804">
        <f>_xlfn.XLOOKUP(FraudData[[#This Row],[velocity_last_24h]],VelocityRules[Velocity Min],VelocityRules[Risk Points],,-1)</f>
        <v>0</v>
      </c>
      <c r="Q5804">
        <f>_xlfn.XLOOKUP(FraudData[[#This Row],[merchant_category]],MerchantRules[Merchant Category],MerchantRules[Risk Points],0)</f>
        <v>0</v>
      </c>
      <c r="R5804">
        <f>SUM(FraudData[[#This Row],[Amount Risk]:[Merchant Risk]])</f>
        <v>2</v>
      </c>
      <c r="S5804" t="str" cm="1">
        <f t="array" ref="S5804">_xlfn.IFS(FraudData[[#This Row],[Fraud Risk Score]]&gt;=8,"High Risk",FraudData[[#This Row],[Fraud Risk Score]]&gt;=6,"Medium Risk",TRUE,"Low Risk")</f>
        <v>Low Risk</v>
      </c>
    </row>
    <row r="5805" spans="1:19">
      <c r="A5805">
        <v>5804</v>
      </c>
      <c r="B5805">
        <v>304.66000000000003</v>
      </c>
      <c r="C5805">
        <v>4</v>
      </c>
      <c r="D5805" t="s">
        <v>49</v>
      </c>
      <c r="E5805">
        <v>0</v>
      </c>
      <c r="F5805">
        <v>0</v>
      </c>
      <c r="G5805">
        <v>81</v>
      </c>
      <c r="H5805">
        <v>5</v>
      </c>
      <c r="I5805">
        <v>48</v>
      </c>
      <c r="J5805">
        <v>0</v>
      </c>
      <c r="K5805">
        <f>_xlfn.XLOOKUP(FraudData[[#This Row],[amount]],AmountRules[Amount Min],AmountRules[Risk Points],,-1)</f>
        <v>0</v>
      </c>
      <c r="L5805">
        <f>_xlfn.XLOOKUP(FraudData[[#This Row],[transaction_hour]],TimeRules[Hour Min],TimeRules[Risk Points],,-1)</f>
        <v>0</v>
      </c>
      <c r="M5805">
        <f>_xlfn.XLOOKUP(FraudData[[#This Row],[foreign_transaction]],ForeignRules[Foreign Transaction],ForeignRules[Risk Points],0)</f>
        <v>0</v>
      </c>
      <c r="N5805">
        <f>_xlfn.XLOOKUP(FraudData[[#This Row],[location_mismatch]],Table10[Location Mismatch],Table10[Risk Points],0)</f>
        <v>0</v>
      </c>
      <c r="O5805">
        <f>_xlfn.XLOOKUP(FraudData[[#This Row],[device_trust_score]],DeviceRules[Device Min],DeviceRules[Risk Points],,-1)</f>
        <v>0</v>
      </c>
      <c r="P5805">
        <f>_xlfn.XLOOKUP(FraudData[[#This Row],[velocity_last_24h]],VelocityRules[Velocity Min],VelocityRules[Risk Points],,-1)</f>
        <v>3</v>
      </c>
      <c r="Q5805">
        <f>_xlfn.XLOOKUP(FraudData[[#This Row],[merchant_category]],MerchantRules[Merchant Category],MerchantRules[Risk Points],0)</f>
        <v>1</v>
      </c>
      <c r="R5805">
        <f>SUM(FraudData[[#This Row],[Amount Risk]:[Merchant Risk]])</f>
        <v>4</v>
      </c>
      <c r="S5805" t="str" cm="1">
        <f t="array" ref="S5805">_xlfn.IFS(FraudData[[#This Row],[Fraud Risk Score]]&gt;=8,"High Risk",FraudData[[#This Row],[Fraud Risk Score]]&gt;=6,"Medium Risk",TRUE,"Low Risk")</f>
        <v>Low Risk</v>
      </c>
    </row>
    <row r="5806" spans="1:19">
      <c r="A5806">
        <v>5805</v>
      </c>
      <c r="B5806">
        <v>85.56</v>
      </c>
      <c r="C5806">
        <v>7</v>
      </c>
      <c r="D5806" t="s">
        <v>48</v>
      </c>
      <c r="E5806">
        <v>0</v>
      </c>
      <c r="F5806">
        <v>0</v>
      </c>
      <c r="G5806">
        <v>49</v>
      </c>
      <c r="H5806">
        <v>4</v>
      </c>
      <c r="I5806">
        <v>69</v>
      </c>
      <c r="J5806">
        <v>0</v>
      </c>
      <c r="K5806">
        <f>_xlfn.XLOOKUP(FraudData[[#This Row],[amount]],AmountRules[Amount Min],AmountRules[Risk Points],,-1)</f>
        <v>0</v>
      </c>
      <c r="L5806">
        <f>_xlfn.XLOOKUP(FraudData[[#This Row],[transaction_hour]],TimeRules[Hour Min],TimeRules[Risk Points],,-1)</f>
        <v>0</v>
      </c>
      <c r="M5806">
        <f>_xlfn.XLOOKUP(FraudData[[#This Row],[foreign_transaction]],ForeignRules[Foreign Transaction],ForeignRules[Risk Points],0)</f>
        <v>0</v>
      </c>
      <c r="N5806">
        <f>_xlfn.XLOOKUP(FraudData[[#This Row],[location_mismatch]],Table10[Location Mismatch],Table10[Risk Points],0)</f>
        <v>0</v>
      </c>
      <c r="O5806">
        <f>_xlfn.XLOOKUP(FraudData[[#This Row],[device_trust_score]],DeviceRules[Device Min],DeviceRules[Risk Points],,-1)</f>
        <v>2</v>
      </c>
      <c r="P5806">
        <f>_xlfn.XLOOKUP(FraudData[[#This Row],[velocity_last_24h]],VelocityRules[Velocity Min],VelocityRules[Risk Points],,-1)</f>
        <v>0</v>
      </c>
      <c r="Q5806">
        <f>_xlfn.XLOOKUP(FraudData[[#This Row],[merchant_category]],MerchantRules[Merchant Category],MerchantRules[Risk Points],0)</f>
        <v>0</v>
      </c>
      <c r="R5806">
        <f>SUM(FraudData[[#This Row],[Amount Risk]:[Merchant Risk]])</f>
        <v>2</v>
      </c>
      <c r="S5806" t="str" cm="1">
        <f t="array" ref="S5806">_xlfn.IFS(FraudData[[#This Row],[Fraud Risk Score]]&gt;=8,"High Risk",FraudData[[#This Row],[Fraud Risk Score]]&gt;=6,"Medium Risk",TRUE,"Low Risk")</f>
        <v>Low Risk</v>
      </c>
    </row>
    <row r="5807" spans="1:19">
      <c r="A5807">
        <v>5806</v>
      </c>
      <c r="B5807">
        <v>16.66</v>
      </c>
      <c r="C5807">
        <v>20</v>
      </c>
      <c r="D5807" t="s">
        <v>46</v>
      </c>
      <c r="E5807">
        <v>0</v>
      </c>
      <c r="F5807">
        <v>0</v>
      </c>
      <c r="G5807">
        <v>94</v>
      </c>
      <c r="H5807">
        <v>3</v>
      </c>
      <c r="I5807">
        <v>44</v>
      </c>
      <c r="J5807">
        <v>0</v>
      </c>
      <c r="K5807">
        <f>_xlfn.XLOOKUP(FraudData[[#This Row],[amount]],AmountRules[Amount Min],AmountRules[Risk Points],,-1)</f>
        <v>0</v>
      </c>
      <c r="L5807">
        <f>_xlfn.XLOOKUP(FraudData[[#This Row],[transaction_hour]],TimeRules[Hour Min],TimeRules[Risk Points],,-1)</f>
        <v>0</v>
      </c>
      <c r="M5807">
        <f>_xlfn.XLOOKUP(FraudData[[#This Row],[foreign_transaction]],ForeignRules[Foreign Transaction],ForeignRules[Risk Points],0)</f>
        <v>0</v>
      </c>
      <c r="N5807">
        <f>_xlfn.XLOOKUP(FraudData[[#This Row],[location_mismatch]],Table10[Location Mismatch],Table10[Risk Points],0)</f>
        <v>0</v>
      </c>
      <c r="O5807">
        <f>_xlfn.XLOOKUP(FraudData[[#This Row],[device_trust_score]],DeviceRules[Device Min],DeviceRules[Risk Points],,-1)</f>
        <v>0</v>
      </c>
      <c r="P5807">
        <f>_xlfn.XLOOKUP(FraudData[[#This Row],[velocity_last_24h]],VelocityRules[Velocity Min],VelocityRules[Risk Points],,-1)</f>
        <v>0</v>
      </c>
      <c r="Q5807">
        <f>_xlfn.XLOOKUP(FraudData[[#This Row],[merchant_category]],MerchantRules[Merchant Category],MerchantRules[Risk Points],0)</f>
        <v>0</v>
      </c>
      <c r="R5807">
        <f>SUM(FraudData[[#This Row],[Amount Risk]:[Merchant Risk]])</f>
        <v>0</v>
      </c>
      <c r="S5807" t="str" cm="1">
        <f t="array" ref="S5807">_xlfn.IFS(FraudData[[#This Row],[Fraud Risk Score]]&gt;=8,"High Risk",FraudData[[#This Row],[Fraud Risk Score]]&gt;=6,"Medium Risk",TRUE,"Low Risk")</f>
        <v>Low Risk</v>
      </c>
    </row>
    <row r="5808" spans="1:19">
      <c r="A5808">
        <v>5807</v>
      </c>
      <c r="B5808">
        <v>75.400000000000006</v>
      </c>
      <c r="C5808">
        <v>15</v>
      </c>
      <c r="D5808" t="s">
        <v>46</v>
      </c>
      <c r="E5808">
        <v>0</v>
      </c>
      <c r="F5808">
        <v>0</v>
      </c>
      <c r="G5808">
        <v>29</v>
      </c>
      <c r="H5808">
        <v>1</v>
      </c>
      <c r="I5808">
        <v>57</v>
      </c>
      <c r="J5808">
        <v>0</v>
      </c>
      <c r="K5808">
        <f>_xlfn.XLOOKUP(FraudData[[#This Row],[amount]],AmountRules[Amount Min],AmountRules[Risk Points],,-1)</f>
        <v>0</v>
      </c>
      <c r="L5808">
        <f>_xlfn.XLOOKUP(FraudData[[#This Row],[transaction_hour]],TimeRules[Hour Min],TimeRules[Risk Points],,-1)</f>
        <v>0</v>
      </c>
      <c r="M5808">
        <f>_xlfn.XLOOKUP(FraudData[[#This Row],[foreign_transaction]],ForeignRules[Foreign Transaction],ForeignRules[Risk Points],0)</f>
        <v>0</v>
      </c>
      <c r="N5808">
        <f>_xlfn.XLOOKUP(FraudData[[#This Row],[location_mismatch]],Table10[Location Mismatch],Table10[Risk Points],0)</f>
        <v>0</v>
      </c>
      <c r="O5808">
        <f>_xlfn.XLOOKUP(FraudData[[#This Row],[device_trust_score]],DeviceRules[Device Min],DeviceRules[Risk Points],,-1)</f>
        <v>3</v>
      </c>
      <c r="P5808">
        <f>_xlfn.XLOOKUP(FraudData[[#This Row],[velocity_last_24h]],VelocityRules[Velocity Min],VelocityRules[Risk Points],,-1)</f>
        <v>0</v>
      </c>
      <c r="Q5808">
        <f>_xlfn.XLOOKUP(FraudData[[#This Row],[merchant_category]],MerchantRules[Merchant Category],MerchantRules[Risk Points],0)</f>
        <v>0</v>
      </c>
      <c r="R5808">
        <f>SUM(FraudData[[#This Row],[Amount Risk]:[Merchant Risk]])</f>
        <v>3</v>
      </c>
      <c r="S5808" t="str" cm="1">
        <f t="array" ref="S5808">_xlfn.IFS(FraudData[[#This Row],[Fraud Risk Score]]&gt;=8,"High Risk",FraudData[[#This Row],[Fraud Risk Score]]&gt;=6,"Medium Risk",TRUE,"Low Risk")</f>
        <v>Low Risk</v>
      </c>
    </row>
    <row r="5809" spans="1:19">
      <c r="A5809">
        <v>5808</v>
      </c>
      <c r="B5809">
        <v>717.07</v>
      </c>
      <c r="C5809">
        <v>15</v>
      </c>
      <c r="D5809" t="s">
        <v>46</v>
      </c>
      <c r="E5809">
        <v>0</v>
      </c>
      <c r="F5809">
        <v>0</v>
      </c>
      <c r="G5809">
        <v>77</v>
      </c>
      <c r="H5809">
        <v>3</v>
      </c>
      <c r="I5809">
        <v>29</v>
      </c>
      <c r="J5809">
        <v>0</v>
      </c>
      <c r="K5809">
        <f>_xlfn.XLOOKUP(FraudData[[#This Row],[amount]],AmountRules[Amount Min],AmountRules[Risk Points],,-1)</f>
        <v>1</v>
      </c>
      <c r="L5809">
        <f>_xlfn.XLOOKUP(FraudData[[#This Row],[transaction_hour]],TimeRules[Hour Min],TimeRules[Risk Points],,-1)</f>
        <v>0</v>
      </c>
      <c r="M5809">
        <f>_xlfn.XLOOKUP(FraudData[[#This Row],[foreign_transaction]],ForeignRules[Foreign Transaction],ForeignRules[Risk Points],0)</f>
        <v>0</v>
      </c>
      <c r="N5809">
        <f>_xlfn.XLOOKUP(FraudData[[#This Row],[location_mismatch]],Table10[Location Mismatch],Table10[Risk Points],0)</f>
        <v>0</v>
      </c>
      <c r="O5809">
        <f>_xlfn.XLOOKUP(FraudData[[#This Row],[device_trust_score]],DeviceRules[Device Min],DeviceRules[Risk Points],,-1)</f>
        <v>0</v>
      </c>
      <c r="P5809">
        <f>_xlfn.XLOOKUP(FraudData[[#This Row],[velocity_last_24h]],VelocityRules[Velocity Min],VelocityRules[Risk Points],,-1)</f>
        <v>0</v>
      </c>
      <c r="Q5809">
        <f>_xlfn.XLOOKUP(FraudData[[#This Row],[merchant_category]],MerchantRules[Merchant Category],MerchantRules[Risk Points],0)</f>
        <v>0</v>
      </c>
      <c r="R5809">
        <f>SUM(FraudData[[#This Row],[Amount Risk]:[Merchant Risk]])</f>
        <v>1</v>
      </c>
      <c r="S5809" t="str" cm="1">
        <f t="array" ref="S5809">_xlfn.IFS(FraudData[[#This Row],[Fraud Risk Score]]&gt;=8,"High Risk",FraudData[[#This Row],[Fraud Risk Score]]&gt;=6,"Medium Risk",TRUE,"Low Risk")</f>
        <v>Low Risk</v>
      </c>
    </row>
    <row r="5810" spans="1:19">
      <c r="A5810">
        <v>5809</v>
      </c>
      <c r="B5810">
        <v>178.81</v>
      </c>
      <c r="C5810">
        <v>18</v>
      </c>
      <c r="D5810" t="s">
        <v>48</v>
      </c>
      <c r="E5810">
        <v>0</v>
      </c>
      <c r="F5810">
        <v>0</v>
      </c>
      <c r="G5810">
        <v>63</v>
      </c>
      <c r="H5810">
        <v>3</v>
      </c>
      <c r="I5810">
        <v>29</v>
      </c>
      <c r="J5810">
        <v>0</v>
      </c>
      <c r="K5810">
        <f>_xlfn.XLOOKUP(FraudData[[#This Row],[amount]],AmountRules[Amount Min],AmountRules[Risk Points],,-1)</f>
        <v>0</v>
      </c>
      <c r="L5810">
        <f>_xlfn.XLOOKUP(FraudData[[#This Row],[transaction_hour]],TimeRules[Hour Min],TimeRules[Risk Points],,-1)</f>
        <v>0</v>
      </c>
      <c r="M5810">
        <f>_xlfn.XLOOKUP(FraudData[[#This Row],[foreign_transaction]],ForeignRules[Foreign Transaction],ForeignRules[Risk Points],0)</f>
        <v>0</v>
      </c>
      <c r="N5810">
        <f>_xlfn.XLOOKUP(FraudData[[#This Row],[location_mismatch]],Table10[Location Mismatch],Table10[Risk Points],0)</f>
        <v>0</v>
      </c>
      <c r="O5810">
        <f>_xlfn.XLOOKUP(FraudData[[#This Row],[device_trust_score]],DeviceRules[Device Min],DeviceRules[Risk Points],,-1)</f>
        <v>1</v>
      </c>
      <c r="P5810">
        <f>_xlfn.XLOOKUP(FraudData[[#This Row],[velocity_last_24h]],VelocityRules[Velocity Min],VelocityRules[Risk Points],,-1)</f>
        <v>0</v>
      </c>
      <c r="Q5810">
        <f>_xlfn.XLOOKUP(FraudData[[#This Row],[merchant_category]],MerchantRules[Merchant Category],MerchantRules[Risk Points],0)</f>
        <v>0</v>
      </c>
      <c r="R5810">
        <f>SUM(FraudData[[#This Row],[Amount Risk]:[Merchant Risk]])</f>
        <v>1</v>
      </c>
      <c r="S5810" t="str" cm="1">
        <f t="array" ref="S5810">_xlfn.IFS(FraudData[[#This Row],[Fraud Risk Score]]&gt;=8,"High Risk",FraudData[[#This Row],[Fraud Risk Score]]&gt;=6,"Medium Risk",TRUE,"Low Risk")</f>
        <v>Low Risk</v>
      </c>
    </row>
    <row r="5811" spans="1:19">
      <c r="A5811">
        <v>5810</v>
      </c>
      <c r="B5811">
        <v>96.86</v>
      </c>
      <c r="C5811">
        <v>14</v>
      </c>
      <c r="D5811" t="s">
        <v>50</v>
      </c>
      <c r="E5811">
        <v>0</v>
      </c>
      <c r="F5811">
        <v>0</v>
      </c>
      <c r="G5811">
        <v>81</v>
      </c>
      <c r="H5811">
        <v>2</v>
      </c>
      <c r="I5811">
        <v>44</v>
      </c>
      <c r="J5811">
        <v>0</v>
      </c>
      <c r="K5811">
        <f>_xlfn.XLOOKUP(FraudData[[#This Row],[amount]],AmountRules[Amount Min],AmountRules[Risk Points],,-1)</f>
        <v>0</v>
      </c>
      <c r="L5811">
        <f>_xlfn.XLOOKUP(FraudData[[#This Row],[transaction_hour]],TimeRules[Hour Min],TimeRules[Risk Points],,-1)</f>
        <v>0</v>
      </c>
      <c r="M5811">
        <f>_xlfn.XLOOKUP(FraudData[[#This Row],[foreign_transaction]],ForeignRules[Foreign Transaction],ForeignRules[Risk Points],0)</f>
        <v>0</v>
      </c>
      <c r="N5811">
        <f>_xlfn.XLOOKUP(FraudData[[#This Row],[location_mismatch]],Table10[Location Mismatch],Table10[Risk Points],0)</f>
        <v>0</v>
      </c>
      <c r="O5811">
        <f>_xlfn.XLOOKUP(FraudData[[#This Row],[device_trust_score]],DeviceRules[Device Min],DeviceRules[Risk Points],,-1)</f>
        <v>0</v>
      </c>
      <c r="P5811">
        <f>_xlfn.XLOOKUP(FraudData[[#This Row],[velocity_last_24h]],VelocityRules[Velocity Min],VelocityRules[Risk Points],,-1)</f>
        <v>0</v>
      </c>
      <c r="Q5811">
        <f>_xlfn.XLOOKUP(FraudData[[#This Row],[merchant_category]],MerchantRules[Merchant Category],MerchantRules[Risk Points],0)</f>
        <v>0</v>
      </c>
      <c r="R5811">
        <f>SUM(FraudData[[#This Row],[Amount Risk]:[Merchant Risk]])</f>
        <v>0</v>
      </c>
      <c r="S5811" t="str" cm="1">
        <f t="array" ref="S5811">_xlfn.IFS(FraudData[[#This Row],[Fraud Risk Score]]&gt;=8,"High Risk",FraudData[[#This Row],[Fraud Risk Score]]&gt;=6,"Medium Risk",TRUE,"Low Risk")</f>
        <v>Low Risk</v>
      </c>
    </row>
    <row r="5812" spans="1:19">
      <c r="A5812">
        <v>5811</v>
      </c>
      <c r="B5812">
        <v>32.79</v>
      </c>
      <c r="C5812">
        <v>6</v>
      </c>
      <c r="D5812" t="s">
        <v>47</v>
      </c>
      <c r="E5812">
        <v>0</v>
      </c>
      <c r="F5812">
        <v>0</v>
      </c>
      <c r="G5812">
        <v>35</v>
      </c>
      <c r="H5812">
        <v>1</v>
      </c>
      <c r="I5812">
        <v>44</v>
      </c>
      <c r="J5812">
        <v>0</v>
      </c>
      <c r="K5812">
        <f>_xlfn.XLOOKUP(FraudData[[#This Row],[amount]],AmountRules[Amount Min],AmountRules[Risk Points],,-1)</f>
        <v>0</v>
      </c>
      <c r="L5812">
        <f>_xlfn.XLOOKUP(FraudData[[#This Row],[transaction_hour]],TimeRules[Hour Min],TimeRules[Risk Points],,-1)</f>
        <v>0</v>
      </c>
      <c r="M5812">
        <f>_xlfn.XLOOKUP(FraudData[[#This Row],[foreign_transaction]],ForeignRules[Foreign Transaction],ForeignRules[Risk Points],0)</f>
        <v>0</v>
      </c>
      <c r="N5812">
        <f>_xlfn.XLOOKUP(FraudData[[#This Row],[location_mismatch]],Table10[Location Mismatch],Table10[Risk Points],0)</f>
        <v>0</v>
      </c>
      <c r="O5812">
        <f>_xlfn.XLOOKUP(FraudData[[#This Row],[device_trust_score]],DeviceRules[Device Min],DeviceRules[Risk Points],,-1)</f>
        <v>2</v>
      </c>
      <c r="P5812">
        <f>_xlfn.XLOOKUP(FraudData[[#This Row],[velocity_last_24h]],VelocityRules[Velocity Min],VelocityRules[Risk Points],,-1)</f>
        <v>0</v>
      </c>
      <c r="Q5812">
        <f>_xlfn.XLOOKUP(FraudData[[#This Row],[merchant_category]],MerchantRules[Merchant Category],MerchantRules[Risk Points],0)</f>
        <v>0</v>
      </c>
      <c r="R5812">
        <f>SUM(FraudData[[#This Row],[Amount Risk]:[Merchant Risk]])</f>
        <v>2</v>
      </c>
      <c r="S5812" t="str" cm="1">
        <f t="array" ref="S5812">_xlfn.IFS(FraudData[[#This Row],[Fraud Risk Score]]&gt;=8,"High Risk",FraudData[[#This Row],[Fraud Risk Score]]&gt;=6,"Medium Risk",TRUE,"Low Risk")</f>
        <v>Low Risk</v>
      </c>
    </row>
    <row r="5813" spans="1:19">
      <c r="A5813">
        <v>5812</v>
      </c>
      <c r="B5813">
        <v>770.65</v>
      </c>
      <c r="C5813">
        <v>4</v>
      </c>
      <c r="D5813" t="s">
        <v>48</v>
      </c>
      <c r="E5813">
        <v>0</v>
      </c>
      <c r="F5813">
        <v>0</v>
      </c>
      <c r="G5813">
        <v>93</v>
      </c>
      <c r="H5813">
        <v>2</v>
      </c>
      <c r="I5813">
        <v>68</v>
      </c>
      <c r="J5813">
        <v>0</v>
      </c>
      <c r="K5813">
        <f>_xlfn.XLOOKUP(FraudData[[#This Row],[amount]],AmountRules[Amount Min],AmountRules[Risk Points],,-1)</f>
        <v>1</v>
      </c>
      <c r="L5813">
        <f>_xlfn.XLOOKUP(FraudData[[#This Row],[transaction_hour]],TimeRules[Hour Min],TimeRules[Risk Points],,-1)</f>
        <v>0</v>
      </c>
      <c r="M5813">
        <f>_xlfn.XLOOKUP(FraudData[[#This Row],[foreign_transaction]],ForeignRules[Foreign Transaction],ForeignRules[Risk Points],0)</f>
        <v>0</v>
      </c>
      <c r="N5813">
        <f>_xlfn.XLOOKUP(FraudData[[#This Row],[location_mismatch]],Table10[Location Mismatch],Table10[Risk Points],0)</f>
        <v>0</v>
      </c>
      <c r="O5813">
        <f>_xlfn.XLOOKUP(FraudData[[#This Row],[device_trust_score]],DeviceRules[Device Min],DeviceRules[Risk Points],,-1)</f>
        <v>0</v>
      </c>
      <c r="P5813">
        <f>_xlfn.XLOOKUP(FraudData[[#This Row],[velocity_last_24h]],VelocityRules[Velocity Min],VelocityRules[Risk Points],,-1)</f>
        <v>0</v>
      </c>
      <c r="Q5813">
        <f>_xlfn.XLOOKUP(FraudData[[#This Row],[merchant_category]],MerchantRules[Merchant Category],MerchantRules[Risk Points],0)</f>
        <v>0</v>
      </c>
      <c r="R5813">
        <f>SUM(FraudData[[#This Row],[Amount Risk]:[Merchant Risk]])</f>
        <v>1</v>
      </c>
      <c r="S5813" t="str" cm="1">
        <f t="array" ref="S5813">_xlfn.IFS(FraudData[[#This Row],[Fraud Risk Score]]&gt;=8,"High Risk",FraudData[[#This Row],[Fraud Risk Score]]&gt;=6,"Medium Risk",TRUE,"Low Risk")</f>
        <v>Low Risk</v>
      </c>
    </row>
    <row r="5814" spans="1:19">
      <c r="A5814">
        <v>5813</v>
      </c>
      <c r="B5814">
        <v>309.51</v>
      </c>
      <c r="C5814">
        <v>22</v>
      </c>
      <c r="D5814" t="s">
        <v>47</v>
      </c>
      <c r="E5814">
        <v>0</v>
      </c>
      <c r="F5814">
        <v>0</v>
      </c>
      <c r="G5814">
        <v>49</v>
      </c>
      <c r="H5814">
        <v>1</v>
      </c>
      <c r="I5814">
        <v>63</v>
      </c>
      <c r="J5814">
        <v>0</v>
      </c>
      <c r="K5814">
        <f>_xlfn.XLOOKUP(FraudData[[#This Row],[amount]],AmountRules[Amount Min],AmountRules[Risk Points],,-1)</f>
        <v>0</v>
      </c>
      <c r="L5814">
        <f>_xlfn.XLOOKUP(FraudData[[#This Row],[transaction_hour]],TimeRules[Hour Min],TimeRules[Risk Points],,-1)</f>
        <v>0</v>
      </c>
      <c r="M5814">
        <f>_xlfn.XLOOKUP(FraudData[[#This Row],[foreign_transaction]],ForeignRules[Foreign Transaction],ForeignRules[Risk Points],0)</f>
        <v>0</v>
      </c>
      <c r="N5814">
        <f>_xlfn.XLOOKUP(FraudData[[#This Row],[location_mismatch]],Table10[Location Mismatch],Table10[Risk Points],0)</f>
        <v>0</v>
      </c>
      <c r="O5814">
        <f>_xlfn.XLOOKUP(FraudData[[#This Row],[device_trust_score]],DeviceRules[Device Min],DeviceRules[Risk Points],,-1)</f>
        <v>2</v>
      </c>
      <c r="P5814">
        <f>_xlfn.XLOOKUP(FraudData[[#This Row],[velocity_last_24h]],VelocityRules[Velocity Min],VelocityRules[Risk Points],,-1)</f>
        <v>0</v>
      </c>
      <c r="Q5814">
        <f>_xlfn.XLOOKUP(FraudData[[#This Row],[merchant_category]],MerchantRules[Merchant Category],MerchantRules[Risk Points],0)</f>
        <v>0</v>
      </c>
      <c r="R5814">
        <f>SUM(FraudData[[#This Row],[Amount Risk]:[Merchant Risk]])</f>
        <v>2</v>
      </c>
      <c r="S5814" t="str" cm="1">
        <f t="array" ref="S5814">_xlfn.IFS(FraudData[[#This Row],[Fraud Risk Score]]&gt;=8,"High Risk",FraudData[[#This Row],[Fraud Risk Score]]&gt;=6,"Medium Risk",TRUE,"Low Risk")</f>
        <v>Low Risk</v>
      </c>
    </row>
    <row r="5815" spans="1:19">
      <c r="A5815">
        <v>5814</v>
      </c>
      <c r="B5815">
        <v>59.5</v>
      </c>
      <c r="C5815">
        <v>10</v>
      </c>
      <c r="D5815" t="s">
        <v>50</v>
      </c>
      <c r="E5815">
        <v>0</v>
      </c>
      <c r="F5815">
        <v>0</v>
      </c>
      <c r="G5815">
        <v>54</v>
      </c>
      <c r="H5815">
        <v>2</v>
      </c>
      <c r="I5815">
        <v>34</v>
      </c>
      <c r="J5815">
        <v>0</v>
      </c>
      <c r="K5815">
        <f>_xlfn.XLOOKUP(FraudData[[#This Row],[amount]],AmountRules[Amount Min],AmountRules[Risk Points],,-1)</f>
        <v>0</v>
      </c>
      <c r="L5815">
        <f>_xlfn.XLOOKUP(FraudData[[#This Row],[transaction_hour]],TimeRules[Hour Min],TimeRules[Risk Points],,-1)</f>
        <v>0</v>
      </c>
      <c r="M5815">
        <f>_xlfn.XLOOKUP(FraudData[[#This Row],[foreign_transaction]],ForeignRules[Foreign Transaction],ForeignRules[Risk Points],0)</f>
        <v>0</v>
      </c>
      <c r="N5815">
        <f>_xlfn.XLOOKUP(FraudData[[#This Row],[location_mismatch]],Table10[Location Mismatch],Table10[Risk Points],0)</f>
        <v>0</v>
      </c>
      <c r="O5815">
        <f>_xlfn.XLOOKUP(FraudData[[#This Row],[device_trust_score]],DeviceRules[Device Min],DeviceRules[Risk Points],,-1)</f>
        <v>1</v>
      </c>
      <c r="P5815">
        <f>_xlfn.XLOOKUP(FraudData[[#This Row],[velocity_last_24h]],VelocityRules[Velocity Min],VelocityRules[Risk Points],,-1)</f>
        <v>0</v>
      </c>
      <c r="Q5815">
        <f>_xlfn.XLOOKUP(FraudData[[#This Row],[merchant_category]],MerchantRules[Merchant Category],MerchantRules[Risk Points],0)</f>
        <v>0</v>
      </c>
      <c r="R5815">
        <f>SUM(FraudData[[#This Row],[Amount Risk]:[Merchant Risk]])</f>
        <v>1</v>
      </c>
      <c r="S5815" t="str" cm="1">
        <f t="array" ref="S5815">_xlfn.IFS(FraudData[[#This Row],[Fraud Risk Score]]&gt;=8,"High Risk",FraudData[[#This Row],[Fraud Risk Score]]&gt;=6,"Medium Risk",TRUE,"Low Risk")</f>
        <v>Low Risk</v>
      </c>
    </row>
    <row r="5816" spans="1:19">
      <c r="A5816">
        <v>5815</v>
      </c>
      <c r="B5816">
        <v>13.08</v>
      </c>
      <c r="C5816">
        <v>9</v>
      </c>
      <c r="D5816" t="s">
        <v>48</v>
      </c>
      <c r="E5816">
        <v>0</v>
      </c>
      <c r="F5816">
        <v>0</v>
      </c>
      <c r="G5816">
        <v>26</v>
      </c>
      <c r="H5816">
        <v>2</v>
      </c>
      <c r="I5816">
        <v>69</v>
      </c>
      <c r="J5816">
        <v>0</v>
      </c>
      <c r="K5816">
        <f>_xlfn.XLOOKUP(FraudData[[#This Row],[amount]],AmountRules[Amount Min],AmountRules[Risk Points],,-1)</f>
        <v>0</v>
      </c>
      <c r="L5816">
        <f>_xlfn.XLOOKUP(FraudData[[#This Row],[transaction_hour]],TimeRules[Hour Min],TimeRules[Risk Points],,-1)</f>
        <v>0</v>
      </c>
      <c r="M5816">
        <f>_xlfn.XLOOKUP(FraudData[[#This Row],[foreign_transaction]],ForeignRules[Foreign Transaction],ForeignRules[Risk Points],0)</f>
        <v>0</v>
      </c>
      <c r="N5816">
        <f>_xlfn.XLOOKUP(FraudData[[#This Row],[location_mismatch]],Table10[Location Mismatch],Table10[Risk Points],0)</f>
        <v>0</v>
      </c>
      <c r="O5816">
        <f>_xlfn.XLOOKUP(FraudData[[#This Row],[device_trust_score]],DeviceRules[Device Min],DeviceRules[Risk Points],,-1)</f>
        <v>3</v>
      </c>
      <c r="P5816">
        <f>_xlfn.XLOOKUP(FraudData[[#This Row],[velocity_last_24h]],VelocityRules[Velocity Min],VelocityRules[Risk Points],,-1)</f>
        <v>0</v>
      </c>
      <c r="Q5816">
        <f>_xlfn.XLOOKUP(FraudData[[#This Row],[merchant_category]],MerchantRules[Merchant Category],MerchantRules[Risk Points],0)</f>
        <v>0</v>
      </c>
      <c r="R5816">
        <f>SUM(FraudData[[#This Row],[Amount Risk]:[Merchant Risk]])</f>
        <v>3</v>
      </c>
      <c r="S5816" t="str" cm="1">
        <f t="array" ref="S5816">_xlfn.IFS(FraudData[[#This Row],[Fraud Risk Score]]&gt;=8,"High Risk",FraudData[[#This Row],[Fraud Risk Score]]&gt;=6,"Medium Risk",TRUE,"Low Risk")</f>
        <v>Low Risk</v>
      </c>
    </row>
    <row r="5817" spans="1:19">
      <c r="A5817">
        <v>5816</v>
      </c>
      <c r="B5817">
        <v>10.49</v>
      </c>
      <c r="C5817">
        <v>20</v>
      </c>
      <c r="D5817" t="s">
        <v>49</v>
      </c>
      <c r="E5817">
        <v>0</v>
      </c>
      <c r="F5817">
        <v>0</v>
      </c>
      <c r="G5817">
        <v>60</v>
      </c>
      <c r="H5817">
        <v>2</v>
      </c>
      <c r="I5817">
        <v>42</v>
      </c>
      <c r="J5817">
        <v>0</v>
      </c>
      <c r="K5817">
        <f>_xlfn.XLOOKUP(FraudData[[#This Row],[amount]],AmountRules[Amount Min],AmountRules[Risk Points],,-1)</f>
        <v>0</v>
      </c>
      <c r="L5817">
        <f>_xlfn.XLOOKUP(FraudData[[#This Row],[transaction_hour]],TimeRules[Hour Min],TimeRules[Risk Points],,-1)</f>
        <v>0</v>
      </c>
      <c r="M5817">
        <f>_xlfn.XLOOKUP(FraudData[[#This Row],[foreign_transaction]],ForeignRules[Foreign Transaction],ForeignRules[Risk Points],0)</f>
        <v>0</v>
      </c>
      <c r="N5817">
        <f>_xlfn.XLOOKUP(FraudData[[#This Row],[location_mismatch]],Table10[Location Mismatch],Table10[Risk Points],0)</f>
        <v>0</v>
      </c>
      <c r="O5817">
        <f>_xlfn.XLOOKUP(FraudData[[#This Row],[device_trust_score]],DeviceRules[Device Min],DeviceRules[Risk Points],,-1)</f>
        <v>1</v>
      </c>
      <c r="P5817">
        <f>_xlfn.XLOOKUP(FraudData[[#This Row],[velocity_last_24h]],VelocityRules[Velocity Min],VelocityRules[Risk Points],,-1)</f>
        <v>0</v>
      </c>
      <c r="Q5817">
        <f>_xlfn.XLOOKUP(FraudData[[#This Row],[merchant_category]],MerchantRules[Merchant Category],MerchantRules[Risk Points],0)</f>
        <v>1</v>
      </c>
      <c r="R5817">
        <f>SUM(FraudData[[#This Row],[Amount Risk]:[Merchant Risk]])</f>
        <v>2</v>
      </c>
      <c r="S5817" t="str" cm="1">
        <f t="array" ref="S5817">_xlfn.IFS(FraudData[[#This Row],[Fraud Risk Score]]&gt;=8,"High Risk",FraudData[[#This Row],[Fraud Risk Score]]&gt;=6,"Medium Risk",TRUE,"Low Risk")</f>
        <v>Low Risk</v>
      </c>
    </row>
    <row r="5818" spans="1:19">
      <c r="A5818">
        <v>5817</v>
      </c>
      <c r="B5818">
        <v>23.09</v>
      </c>
      <c r="C5818">
        <v>22</v>
      </c>
      <c r="D5818" t="s">
        <v>50</v>
      </c>
      <c r="E5818">
        <v>0</v>
      </c>
      <c r="F5818">
        <v>0</v>
      </c>
      <c r="G5818">
        <v>61</v>
      </c>
      <c r="H5818">
        <v>1</v>
      </c>
      <c r="I5818">
        <v>47</v>
      </c>
      <c r="J5818">
        <v>0</v>
      </c>
      <c r="K5818">
        <f>_xlfn.XLOOKUP(FraudData[[#This Row],[amount]],AmountRules[Amount Min],AmountRules[Risk Points],,-1)</f>
        <v>0</v>
      </c>
      <c r="L5818">
        <f>_xlfn.XLOOKUP(FraudData[[#This Row],[transaction_hour]],TimeRules[Hour Min],TimeRules[Risk Points],,-1)</f>
        <v>0</v>
      </c>
      <c r="M5818">
        <f>_xlfn.XLOOKUP(FraudData[[#This Row],[foreign_transaction]],ForeignRules[Foreign Transaction],ForeignRules[Risk Points],0)</f>
        <v>0</v>
      </c>
      <c r="N5818">
        <f>_xlfn.XLOOKUP(FraudData[[#This Row],[location_mismatch]],Table10[Location Mismatch],Table10[Risk Points],0)</f>
        <v>0</v>
      </c>
      <c r="O5818">
        <f>_xlfn.XLOOKUP(FraudData[[#This Row],[device_trust_score]],DeviceRules[Device Min],DeviceRules[Risk Points],,-1)</f>
        <v>1</v>
      </c>
      <c r="P5818">
        <f>_xlfn.XLOOKUP(FraudData[[#This Row],[velocity_last_24h]],VelocityRules[Velocity Min],VelocityRules[Risk Points],,-1)</f>
        <v>0</v>
      </c>
      <c r="Q5818">
        <f>_xlfn.XLOOKUP(FraudData[[#This Row],[merchant_category]],MerchantRules[Merchant Category],MerchantRules[Risk Points],0)</f>
        <v>0</v>
      </c>
      <c r="R5818">
        <f>SUM(FraudData[[#This Row],[Amount Risk]:[Merchant Risk]])</f>
        <v>1</v>
      </c>
      <c r="S5818" t="str" cm="1">
        <f t="array" ref="S5818">_xlfn.IFS(FraudData[[#This Row],[Fraud Risk Score]]&gt;=8,"High Risk",FraudData[[#This Row],[Fraud Risk Score]]&gt;=6,"Medium Risk",TRUE,"Low Risk")</f>
        <v>Low Risk</v>
      </c>
    </row>
    <row r="5819" spans="1:19">
      <c r="A5819">
        <v>5818</v>
      </c>
      <c r="B5819">
        <v>156.47999999999999</v>
      </c>
      <c r="C5819">
        <v>8</v>
      </c>
      <c r="D5819" t="s">
        <v>46</v>
      </c>
      <c r="E5819">
        <v>0</v>
      </c>
      <c r="F5819">
        <v>0</v>
      </c>
      <c r="G5819">
        <v>26</v>
      </c>
      <c r="H5819">
        <v>3</v>
      </c>
      <c r="I5819">
        <v>27</v>
      </c>
      <c r="J5819">
        <v>0</v>
      </c>
      <c r="K5819">
        <f>_xlfn.XLOOKUP(FraudData[[#This Row],[amount]],AmountRules[Amount Min],AmountRules[Risk Points],,-1)</f>
        <v>0</v>
      </c>
      <c r="L5819">
        <f>_xlfn.XLOOKUP(FraudData[[#This Row],[transaction_hour]],TimeRules[Hour Min],TimeRules[Risk Points],,-1)</f>
        <v>0</v>
      </c>
      <c r="M5819">
        <f>_xlfn.XLOOKUP(FraudData[[#This Row],[foreign_transaction]],ForeignRules[Foreign Transaction],ForeignRules[Risk Points],0)</f>
        <v>0</v>
      </c>
      <c r="N5819">
        <f>_xlfn.XLOOKUP(FraudData[[#This Row],[location_mismatch]],Table10[Location Mismatch],Table10[Risk Points],0)</f>
        <v>0</v>
      </c>
      <c r="O5819">
        <f>_xlfn.XLOOKUP(FraudData[[#This Row],[device_trust_score]],DeviceRules[Device Min],DeviceRules[Risk Points],,-1)</f>
        <v>3</v>
      </c>
      <c r="P5819">
        <f>_xlfn.XLOOKUP(FraudData[[#This Row],[velocity_last_24h]],VelocityRules[Velocity Min],VelocityRules[Risk Points],,-1)</f>
        <v>0</v>
      </c>
      <c r="Q5819">
        <f>_xlfn.XLOOKUP(FraudData[[#This Row],[merchant_category]],MerchantRules[Merchant Category],MerchantRules[Risk Points],0)</f>
        <v>0</v>
      </c>
      <c r="R5819">
        <f>SUM(FraudData[[#This Row],[Amount Risk]:[Merchant Risk]])</f>
        <v>3</v>
      </c>
      <c r="S5819" t="str" cm="1">
        <f t="array" ref="S5819">_xlfn.IFS(FraudData[[#This Row],[Fraud Risk Score]]&gt;=8,"High Risk",FraudData[[#This Row],[Fraud Risk Score]]&gt;=6,"Medium Risk",TRUE,"Low Risk")</f>
        <v>Low Risk</v>
      </c>
    </row>
    <row r="5820" spans="1:19">
      <c r="A5820">
        <v>5819</v>
      </c>
      <c r="B5820">
        <v>475.51</v>
      </c>
      <c r="C5820">
        <v>0</v>
      </c>
      <c r="D5820" t="s">
        <v>48</v>
      </c>
      <c r="E5820">
        <v>0</v>
      </c>
      <c r="F5820">
        <v>0</v>
      </c>
      <c r="G5820">
        <v>71</v>
      </c>
      <c r="H5820">
        <v>1</v>
      </c>
      <c r="I5820">
        <v>57</v>
      </c>
      <c r="J5820">
        <v>0</v>
      </c>
      <c r="K5820">
        <f>_xlfn.XLOOKUP(FraudData[[#This Row],[amount]],AmountRules[Amount Min],AmountRules[Risk Points],,-1)</f>
        <v>0</v>
      </c>
      <c r="L5820">
        <f>_xlfn.XLOOKUP(FraudData[[#This Row],[transaction_hour]],TimeRules[Hour Min],TimeRules[Risk Points],,-1)</f>
        <v>3</v>
      </c>
      <c r="M5820">
        <f>_xlfn.XLOOKUP(FraudData[[#This Row],[foreign_transaction]],ForeignRules[Foreign Transaction],ForeignRules[Risk Points],0)</f>
        <v>0</v>
      </c>
      <c r="N5820">
        <f>_xlfn.XLOOKUP(FraudData[[#This Row],[location_mismatch]],Table10[Location Mismatch],Table10[Risk Points],0)</f>
        <v>0</v>
      </c>
      <c r="O5820">
        <f>_xlfn.XLOOKUP(FraudData[[#This Row],[device_trust_score]],DeviceRules[Device Min],DeviceRules[Risk Points],,-1)</f>
        <v>0</v>
      </c>
      <c r="P5820">
        <f>_xlfn.XLOOKUP(FraudData[[#This Row],[velocity_last_24h]],VelocityRules[Velocity Min],VelocityRules[Risk Points],,-1)</f>
        <v>0</v>
      </c>
      <c r="Q5820">
        <f>_xlfn.XLOOKUP(FraudData[[#This Row],[merchant_category]],MerchantRules[Merchant Category],MerchantRules[Risk Points],0)</f>
        <v>0</v>
      </c>
      <c r="R5820">
        <f>SUM(FraudData[[#This Row],[Amount Risk]:[Merchant Risk]])</f>
        <v>3</v>
      </c>
      <c r="S5820" t="str" cm="1">
        <f t="array" ref="S5820">_xlfn.IFS(FraudData[[#This Row],[Fraud Risk Score]]&gt;=8,"High Risk",FraudData[[#This Row],[Fraud Risk Score]]&gt;=6,"Medium Risk",TRUE,"Low Risk")</f>
        <v>Low Risk</v>
      </c>
    </row>
    <row r="5821" spans="1:19">
      <c r="A5821">
        <v>5820</v>
      </c>
      <c r="B5821">
        <v>123.6</v>
      </c>
      <c r="C5821">
        <v>19</v>
      </c>
      <c r="D5821" t="s">
        <v>50</v>
      </c>
      <c r="E5821">
        <v>1</v>
      </c>
      <c r="F5821">
        <v>1</v>
      </c>
      <c r="G5821">
        <v>83</v>
      </c>
      <c r="H5821">
        <v>1</v>
      </c>
      <c r="I5821">
        <v>32</v>
      </c>
      <c r="J5821">
        <v>0</v>
      </c>
      <c r="K5821">
        <f>_xlfn.XLOOKUP(FraudData[[#This Row],[amount]],AmountRules[Amount Min],AmountRules[Risk Points],,-1)</f>
        <v>0</v>
      </c>
      <c r="L5821">
        <f>_xlfn.XLOOKUP(FraudData[[#This Row],[transaction_hour]],TimeRules[Hour Min],TimeRules[Risk Points],,-1)</f>
        <v>0</v>
      </c>
      <c r="M5821">
        <f>_xlfn.XLOOKUP(FraudData[[#This Row],[foreign_transaction]],ForeignRules[Foreign Transaction],ForeignRules[Risk Points],0)</f>
        <v>3</v>
      </c>
      <c r="N5821">
        <f>_xlfn.XLOOKUP(FraudData[[#This Row],[location_mismatch]],Table10[Location Mismatch],Table10[Risk Points],0)</f>
        <v>3</v>
      </c>
      <c r="O5821">
        <f>_xlfn.XLOOKUP(FraudData[[#This Row],[device_trust_score]],DeviceRules[Device Min],DeviceRules[Risk Points],,-1)</f>
        <v>0</v>
      </c>
      <c r="P5821">
        <f>_xlfn.XLOOKUP(FraudData[[#This Row],[velocity_last_24h]],VelocityRules[Velocity Min],VelocityRules[Risk Points],,-1)</f>
        <v>0</v>
      </c>
      <c r="Q5821">
        <f>_xlfn.XLOOKUP(FraudData[[#This Row],[merchant_category]],MerchantRules[Merchant Category],MerchantRules[Risk Points],0)</f>
        <v>0</v>
      </c>
      <c r="R5821">
        <f>SUM(FraudData[[#This Row],[Amount Risk]:[Merchant Risk]])</f>
        <v>6</v>
      </c>
      <c r="S5821" t="str" cm="1">
        <f t="array" ref="S5821">_xlfn.IFS(FraudData[[#This Row],[Fraud Risk Score]]&gt;=8,"High Risk",FraudData[[#This Row],[Fraud Risk Score]]&gt;=6,"Medium Risk",TRUE,"Low Risk")</f>
        <v>Medium Risk</v>
      </c>
    </row>
    <row r="5822" spans="1:19">
      <c r="A5822">
        <v>5821</v>
      </c>
      <c r="B5822">
        <v>333.21</v>
      </c>
      <c r="C5822">
        <v>0</v>
      </c>
      <c r="D5822" t="s">
        <v>50</v>
      </c>
      <c r="E5822">
        <v>0</v>
      </c>
      <c r="F5822">
        <v>0</v>
      </c>
      <c r="G5822">
        <v>28</v>
      </c>
      <c r="H5822">
        <v>0</v>
      </c>
      <c r="I5822">
        <v>36</v>
      </c>
      <c r="J5822">
        <v>0</v>
      </c>
      <c r="K5822">
        <f>_xlfn.XLOOKUP(FraudData[[#This Row],[amount]],AmountRules[Amount Min],AmountRules[Risk Points],,-1)</f>
        <v>0</v>
      </c>
      <c r="L5822">
        <f>_xlfn.XLOOKUP(FraudData[[#This Row],[transaction_hour]],TimeRules[Hour Min],TimeRules[Risk Points],,-1)</f>
        <v>3</v>
      </c>
      <c r="M5822">
        <f>_xlfn.XLOOKUP(FraudData[[#This Row],[foreign_transaction]],ForeignRules[Foreign Transaction],ForeignRules[Risk Points],0)</f>
        <v>0</v>
      </c>
      <c r="N5822">
        <f>_xlfn.XLOOKUP(FraudData[[#This Row],[location_mismatch]],Table10[Location Mismatch],Table10[Risk Points],0)</f>
        <v>0</v>
      </c>
      <c r="O5822">
        <f>_xlfn.XLOOKUP(FraudData[[#This Row],[device_trust_score]],DeviceRules[Device Min],DeviceRules[Risk Points],,-1)</f>
        <v>3</v>
      </c>
      <c r="P5822">
        <f>_xlfn.XLOOKUP(FraudData[[#This Row],[velocity_last_24h]],VelocityRules[Velocity Min],VelocityRules[Risk Points],,-1)</f>
        <v>0</v>
      </c>
      <c r="Q5822">
        <f>_xlfn.XLOOKUP(FraudData[[#This Row],[merchant_category]],MerchantRules[Merchant Category],MerchantRules[Risk Points],0)</f>
        <v>0</v>
      </c>
      <c r="R5822">
        <f>SUM(FraudData[[#This Row],[Amount Risk]:[Merchant Risk]])</f>
        <v>6</v>
      </c>
      <c r="S5822" t="str" cm="1">
        <f t="array" ref="S5822">_xlfn.IFS(FraudData[[#This Row],[Fraud Risk Score]]&gt;=8,"High Risk",FraudData[[#This Row],[Fraud Risk Score]]&gt;=6,"Medium Risk",TRUE,"Low Risk")</f>
        <v>Medium Risk</v>
      </c>
    </row>
    <row r="5823" spans="1:19">
      <c r="A5823">
        <v>5822</v>
      </c>
      <c r="B5823">
        <v>106.27</v>
      </c>
      <c r="C5823">
        <v>7</v>
      </c>
      <c r="D5823" t="s">
        <v>48</v>
      </c>
      <c r="E5823">
        <v>0</v>
      </c>
      <c r="F5823">
        <v>0</v>
      </c>
      <c r="G5823">
        <v>91</v>
      </c>
      <c r="H5823">
        <v>1</v>
      </c>
      <c r="I5823">
        <v>21</v>
      </c>
      <c r="J5823">
        <v>0</v>
      </c>
      <c r="K5823">
        <f>_xlfn.XLOOKUP(FraudData[[#This Row],[amount]],AmountRules[Amount Min],AmountRules[Risk Points],,-1)</f>
        <v>0</v>
      </c>
      <c r="L5823">
        <f>_xlfn.XLOOKUP(FraudData[[#This Row],[transaction_hour]],TimeRules[Hour Min],TimeRules[Risk Points],,-1)</f>
        <v>0</v>
      </c>
      <c r="M5823">
        <f>_xlfn.XLOOKUP(FraudData[[#This Row],[foreign_transaction]],ForeignRules[Foreign Transaction],ForeignRules[Risk Points],0)</f>
        <v>0</v>
      </c>
      <c r="N5823">
        <f>_xlfn.XLOOKUP(FraudData[[#This Row],[location_mismatch]],Table10[Location Mismatch],Table10[Risk Points],0)</f>
        <v>0</v>
      </c>
      <c r="O5823">
        <f>_xlfn.XLOOKUP(FraudData[[#This Row],[device_trust_score]],DeviceRules[Device Min],DeviceRules[Risk Points],,-1)</f>
        <v>0</v>
      </c>
      <c r="P5823">
        <f>_xlfn.XLOOKUP(FraudData[[#This Row],[velocity_last_24h]],VelocityRules[Velocity Min],VelocityRules[Risk Points],,-1)</f>
        <v>0</v>
      </c>
      <c r="Q5823">
        <f>_xlfn.XLOOKUP(FraudData[[#This Row],[merchant_category]],MerchantRules[Merchant Category],MerchantRules[Risk Points],0)</f>
        <v>0</v>
      </c>
      <c r="R5823">
        <f>SUM(FraudData[[#This Row],[Amount Risk]:[Merchant Risk]])</f>
        <v>0</v>
      </c>
      <c r="S5823" t="str" cm="1">
        <f t="array" ref="S5823">_xlfn.IFS(FraudData[[#This Row],[Fraud Risk Score]]&gt;=8,"High Risk",FraudData[[#This Row],[Fraud Risk Score]]&gt;=6,"Medium Risk",TRUE,"Low Risk")</f>
        <v>Low Risk</v>
      </c>
    </row>
    <row r="5824" spans="1:19">
      <c r="A5824">
        <v>5823</v>
      </c>
      <c r="B5824">
        <v>221.94</v>
      </c>
      <c r="C5824">
        <v>2</v>
      </c>
      <c r="D5824" t="s">
        <v>46</v>
      </c>
      <c r="E5824">
        <v>0</v>
      </c>
      <c r="F5824">
        <v>0</v>
      </c>
      <c r="G5824">
        <v>70</v>
      </c>
      <c r="H5824">
        <v>2</v>
      </c>
      <c r="I5824">
        <v>32</v>
      </c>
      <c r="J5824">
        <v>0</v>
      </c>
      <c r="K5824">
        <f>_xlfn.XLOOKUP(FraudData[[#This Row],[amount]],AmountRules[Amount Min],AmountRules[Risk Points],,-1)</f>
        <v>0</v>
      </c>
      <c r="L5824">
        <f>_xlfn.XLOOKUP(FraudData[[#This Row],[transaction_hour]],TimeRules[Hour Min],TimeRules[Risk Points],,-1)</f>
        <v>3</v>
      </c>
      <c r="M5824">
        <f>_xlfn.XLOOKUP(FraudData[[#This Row],[foreign_transaction]],ForeignRules[Foreign Transaction],ForeignRules[Risk Points],0)</f>
        <v>0</v>
      </c>
      <c r="N5824">
        <f>_xlfn.XLOOKUP(FraudData[[#This Row],[location_mismatch]],Table10[Location Mismatch],Table10[Risk Points],0)</f>
        <v>0</v>
      </c>
      <c r="O5824">
        <f>_xlfn.XLOOKUP(FraudData[[#This Row],[device_trust_score]],DeviceRules[Device Min],DeviceRules[Risk Points],,-1)</f>
        <v>0</v>
      </c>
      <c r="P5824">
        <f>_xlfn.XLOOKUP(FraudData[[#This Row],[velocity_last_24h]],VelocityRules[Velocity Min],VelocityRules[Risk Points],,-1)</f>
        <v>0</v>
      </c>
      <c r="Q5824">
        <f>_xlfn.XLOOKUP(FraudData[[#This Row],[merchant_category]],MerchantRules[Merchant Category],MerchantRules[Risk Points],0)</f>
        <v>0</v>
      </c>
      <c r="R5824">
        <f>SUM(FraudData[[#This Row],[Amount Risk]:[Merchant Risk]])</f>
        <v>3</v>
      </c>
      <c r="S5824" t="str" cm="1">
        <f t="array" ref="S5824">_xlfn.IFS(FraudData[[#This Row],[Fraud Risk Score]]&gt;=8,"High Risk",FraudData[[#This Row],[Fraud Risk Score]]&gt;=6,"Medium Risk",TRUE,"Low Risk")</f>
        <v>Low Risk</v>
      </c>
    </row>
    <row r="5825" spans="1:19">
      <c r="A5825">
        <v>5824</v>
      </c>
      <c r="B5825">
        <v>236.93</v>
      </c>
      <c r="C5825">
        <v>1</v>
      </c>
      <c r="D5825" t="s">
        <v>46</v>
      </c>
      <c r="E5825">
        <v>0</v>
      </c>
      <c r="F5825">
        <v>0</v>
      </c>
      <c r="G5825">
        <v>60</v>
      </c>
      <c r="H5825">
        <v>2</v>
      </c>
      <c r="I5825">
        <v>54</v>
      </c>
      <c r="J5825">
        <v>0</v>
      </c>
      <c r="K5825">
        <f>_xlfn.XLOOKUP(FraudData[[#This Row],[amount]],AmountRules[Amount Min],AmountRules[Risk Points],,-1)</f>
        <v>0</v>
      </c>
      <c r="L5825">
        <f>_xlfn.XLOOKUP(FraudData[[#This Row],[transaction_hour]],TimeRules[Hour Min],TimeRules[Risk Points],,-1)</f>
        <v>3</v>
      </c>
      <c r="M5825">
        <f>_xlfn.XLOOKUP(FraudData[[#This Row],[foreign_transaction]],ForeignRules[Foreign Transaction],ForeignRules[Risk Points],0)</f>
        <v>0</v>
      </c>
      <c r="N5825">
        <f>_xlfn.XLOOKUP(FraudData[[#This Row],[location_mismatch]],Table10[Location Mismatch],Table10[Risk Points],0)</f>
        <v>0</v>
      </c>
      <c r="O5825">
        <f>_xlfn.XLOOKUP(FraudData[[#This Row],[device_trust_score]],DeviceRules[Device Min],DeviceRules[Risk Points],,-1)</f>
        <v>1</v>
      </c>
      <c r="P5825">
        <f>_xlfn.XLOOKUP(FraudData[[#This Row],[velocity_last_24h]],VelocityRules[Velocity Min],VelocityRules[Risk Points],,-1)</f>
        <v>0</v>
      </c>
      <c r="Q5825">
        <f>_xlfn.XLOOKUP(FraudData[[#This Row],[merchant_category]],MerchantRules[Merchant Category],MerchantRules[Risk Points],0)</f>
        <v>0</v>
      </c>
      <c r="R5825">
        <f>SUM(FraudData[[#This Row],[Amount Risk]:[Merchant Risk]])</f>
        <v>4</v>
      </c>
      <c r="S5825" t="str" cm="1">
        <f t="array" ref="S5825">_xlfn.IFS(FraudData[[#This Row],[Fraud Risk Score]]&gt;=8,"High Risk",FraudData[[#This Row],[Fraud Risk Score]]&gt;=6,"Medium Risk",TRUE,"Low Risk")</f>
        <v>Low Risk</v>
      </c>
    </row>
    <row r="5826" spans="1:19">
      <c r="A5826">
        <v>5825</v>
      </c>
      <c r="B5826">
        <v>34.4</v>
      </c>
      <c r="C5826">
        <v>3</v>
      </c>
      <c r="D5826" t="s">
        <v>50</v>
      </c>
      <c r="E5826">
        <v>0</v>
      </c>
      <c r="F5826">
        <v>0</v>
      </c>
      <c r="G5826">
        <v>89</v>
      </c>
      <c r="H5826">
        <v>3</v>
      </c>
      <c r="I5826">
        <v>32</v>
      </c>
      <c r="J5826">
        <v>0</v>
      </c>
      <c r="K5826">
        <f>_xlfn.XLOOKUP(FraudData[[#This Row],[amount]],AmountRules[Amount Min],AmountRules[Risk Points],,-1)</f>
        <v>0</v>
      </c>
      <c r="L5826">
        <f>_xlfn.XLOOKUP(FraudData[[#This Row],[transaction_hour]],TimeRules[Hour Min],TimeRules[Risk Points],,-1)</f>
        <v>3</v>
      </c>
      <c r="M5826">
        <f>_xlfn.XLOOKUP(FraudData[[#This Row],[foreign_transaction]],ForeignRules[Foreign Transaction],ForeignRules[Risk Points],0)</f>
        <v>0</v>
      </c>
      <c r="N5826">
        <f>_xlfn.XLOOKUP(FraudData[[#This Row],[location_mismatch]],Table10[Location Mismatch],Table10[Risk Points],0)</f>
        <v>0</v>
      </c>
      <c r="O5826">
        <f>_xlfn.XLOOKUP(FraudData[[#This Row],[device_trust_score]],DeviceRules[Device Min],DeviceRules[Risk Points],,-1)</f>
        <v>0</v>
      </c>
      <c r="P5826">
        <f>_xlfn.XLOOKUP(FraudData[[#This Row],[velocity_last_24h]],VelocityRules[Velocity Min],VelocityRules[Risk Points],,-1)</f>
        <v>0</v>
      </c>
      <c r="Q5826">
        <f>_xlfn.XLOOKUP(FraudData[[#This Row],[merchant_category]],MerchantRules[Merchant Category],MerchantRules[Risk Points],0)</f>
        <v>0</v>
      </c>
      <c r="R5826">
        <f>SUM(FraudData[[#This Row],[Amount Risk]:[Merchant Risk]])</f>
        <v>3</v>
      </c>
      <c r="S5826" t="str" cm="1">
        <f t="array" ref="S5826">_xlfn.IFS(FraudData[[#This Row],[Fraud Risk Score]]&gt;=8,"High Risk",FraudData[[#This Row],[Fraud Risk Score]]&gt;=6,"Medium Risk",TRUE,"Low Risk")</f>
        <v>Low Risk</v>
      </c>
    </row>
    <row r="5827" spans="1:19">
      <c r="A5827">
        <v>5826</v>
      </c>
      <c r="B5827">
        <v>80.67</v>
      </c>
      <c r="C5827">
        <v>18</v>
      </c>
      <c r="D5827" t="s">
        <v>47</v>
      </c>
      <c r="E5827">
        <v>0</v>
      </c>
      <c r="F5827">
        <v>0</v>
      </c>
      <c r="G5827">
        <v>80</v>
      </c>
      <c r="H5827">
        <v>3</v>
      </c>
      <c r="I5827">
        <v>50</v>
      </c>
      <c r="J5827">
        <v>0</v>
      </c>
      <c r="K5827">
        <f>_xlfn.XLOOKUP(FraudData[[#This Row],[amount]],AmountRules[Amount Min],AmountRules[Risk Points],,-1)</f>
        <v>0</v>
      </c>
      <c r="L5827">
        <f>_xlfn.XLOOKUP(FraudData[[#This Row],[transaction_hour]],TimeRules[Hour Min],TimeRules[Risk Points],,-1)</f>
        <v>0</v>
      </c>
      <c r="M5827">
        <f>_xlfn.XLOOKUP(FraudData[[#This Row],[foreign_transaction]],ForeignRules[Foreign Transaction],ForeignRules[Risk Points],0)</f>
        <v>0</v>
      </c>
      <c r="N5827">
        <f>_xlfn.XLOOKUP(FraudData[[#This Row],[location_mismatch]],Table10[Location Mismatch],Table10[Risk Points],0)</f>
        <v>0</v>
      </c>
      <c r="O5827">
        <f>_xlfn.XLOOKUP(FraudData[[#This Row],[device_trust_score]],DeviceRules[Device Min],DeviceRules[Risk Points],,-1)</f>
        <v>0</v>
      </c>
      <c r="P5827">
        <f>_xlfn.XLOOKUP(FraudData[[#This Row],[velocity_last_24h]],VelocityRules[Velocity Min],VelocityRules[Risk Points],,-1)</f>
        <v>0</v>
      </c>
      <c r="Q5827">
        <f>_xlfn.XLOOKUP(FraudData[[#This Row],[merchant_category]],MerchantRules[Merchant Category],MerchantRules[Risk Points],0)</f>
        <v>0</v>
      </c>
      <c r="R5827">
        <f>SUM(FraudData[[#This Row],[Amount Risk]:[Merchant Risk]])</f>
        <v>0</v>
      </c>
      <c r="S5827" t="str" cm="1">
        <f t="array" ref="S5827">_xlfn.IFS(FraudData[[#This Row],[Fraud Risk Score]]&gt;=8,"High Risk",FraudData[[#This Row],[Fraud Risk Score]]&gt;=6,"Medium Risk",TRUE,"Low Risk")</f>
        <v>Low Risk</v>
      </c>
    </row>
    <row r="5828" spans="1:19">
      <c r="A5828">
        <v>5827</v>
      </c>
      <c r="B5828">
        <v>182.55</v>
      </c>
      <c r="C5828">
        <v>10</v>
      </c>
      <c r="D5828" t="s">
        <v>50</v>
      </c>
      <c r="E5828">
        <v>0</v>
      </c>
      <c r="F5828">
        <v>0</v>
      </c>
      <c r="G5828">
        <v>59</v>
      </c>
      <c r="H5828">
        <v>3</v>
      </c>
      <c r="I5828">
        <v>68</v>
      </c>
      <c r="J5828">
        <v>0</v>
      </c>
      <c r="K5828">
        <f>_xlfn.XLOOKUP(FraudData[[#This Row],[amount]],AmountRules[Amount Min],AmountRules[Risk Points],,-1)</f>
        <v>0</v>
      </c>
      <c r="L5828">
        <f>_xlfn.XLOOKUP(FraudData[[#This Row],[transaction_hour]],TimeRules[Hour Min],TimeRules[Risk Points],,-1)</f>
        <v>0</v>
      </c>
      <c r="M5828">
        <f>_xlfn.XLOOKUP(FraudData[[#This Row],[foreign_transaction]],ForeignRules[Foreign Transaction],ForeignRules[Risk Points],0)</f>
        <v>0</v>
      </c>
      <c r="N5828">
        <f>_xlfn.XLOOKUP(FraudData[[#This Row],[location_mismatch]],Table10[Location Mismatch],Table10[Risk Points],0)</f>
        <v>0</v>
      </c>
      <c r="O5828">
        <f>_xlfn.XLOOKUP(FraudData[[#This Row],[device_trust_score]],DeviceRules[Device Min],DeviceRules[Risk Points],,-1)</f>
        <v>1</v>
      </c>
      <c r="P5828">
        <f>_xlfn.XLOOKUP(FraudData[[#This Row],[velocity_last_24h]],VelocityRules[Velocity Min],VelocityRules[Risk Points],,-1)</f>
        <v>0</v>
      </c>
      <c r="Q5828">
        <f>_xlfn.XLOOKUP(FraudData[[#This Row],[merchant_category]],MerchantRules[Merchant Category],MerchantRules[Risk Points],0)</f>
        <v>0</v>
      </c>
      <c r="R5828">
        <f>SUM(FraudData[[#This Row],[Amount Risk]:[Merchant Risk]])</f>
        <v>1</v>
      </c>
      <c r="S5828" t="str" cm="1">
        <f t="array" ref="S5828">_xlfn.IFS(FraudData[[#This Row],[Fraud Risk Score]]&gt;=8,"High Risk",FraudData[[#This Row],[Fraud Risk Score]]&gt;=6,"Medium Risk",TRUE,"Low Risk")</f>
        <v>Low Risk</v>
      </c>
    </row>
    <row r="5829" spans="1:19">
      <c r="A5829">
        <v>5828</v>
      </c>
      <c r="B5829">
        <v>13.2</v>
      </c>
      <c r="C5829">
        <v>4</v>
      </c>
      <c r="D5829" t="s">
        <v>48</v>
      </c>
      <c r="E5829">
        <v>1</v>
      </c>
      <c r="F5829">
        <v>0</v>
      </c>
      <c r="G5829">
        <v>47</v>
      </c>
      <c r="H5829">
        <v>1</v>
      </c>
      <c r="I5829">
        <v>30</v>
      </c>
      <c r="J5829">
        <v>0</v>
      </c>
      <c r="K5829">
        <f>_xlfn.XLOOKUP(FraudData[[#This Row],[amount]],AmountRules[Amount Min],AmountRules[Risk Points],,-1)</f>
        <v>0</v>
      </c>
      <c r="L5829">
        <f>_xlfn.XLOOKUP(FraudData[[#This Row],[transaction_hour]],TimeRules[Hour Min],TimeRules[Risk Points],,-1)</f>
        <v>0</v>
      </c>
      <c r="M5829">
        <f>_xlfn.XLOOKUP(FraudData[[#This Row],[foreign_transaction]],ForeignRules[Foreign Transaction],ForeignRules[Risk Points],0)</f>
        <v>3</v>
      </c>
      <c r="N5829">
        <f>_xlfn.XLOOKUP(FraudData[[#This Row],[location_mismatch]],Table10[Location Mismatch],Table10[Risk Points],0)</f>
        <v>0</v>
      </c>
      <c r="O5829">
        <f>_xlfn.XLOOKUP(FraudData[[#This Row],[device_trust_score]],DeviceRules[Device Min],DeviceRules[Risk Points],,-1)</f>
        <v>2</v>
      </c>
      <c r="P5829">
        <f>_xlfn.XLOOKUP(FraudData[[#This Row],[velocity_last_24h]],VelocityRules[Velocity Min],VelocityRules[Risk Points],,-1)</f>
        <v>0</v>
      </c>
      <c r="Q5829">
        <f>_xlfn.XLOOKUP(FraudData[[#This Row],[merchant_category]],MerchantRules[Merchant Category],MerchantRules[Risk Points],0)</f>
        <v>0</v>
      </c>
      <c r="R5829">
        <f>SUM(FraudData[[#This Row],[Amount Risk]:[Merchant Risk]])</f>
        <v>5</v>
      </c>
      <c r="S5829" t="str" cm="1">
        <f t="array" ref="S5829">_xlfn.IFS(FraudData[[#This Row],[Fraud Risk Score]]&gt;=8,"High Risk",FraudData[[#This Row],[Fraud Risk Score]]&gt;=6,"Medium Risk",TRUE,"Low Risk")</f>
        <v>Low Risk</v>
      </c>
    </row>
    <row r="5830" spans="1:19">
      <c r="A5830">
        <v>5829</v>
      </c>
      <c r="B5830">
        <v>80.77</v>
      </c>
      <c r="C5830">
        <v>23</v>
      </c>
      <c r="D5830" t="s">
        <v>48</v>
      </c>
      <c r="E5830">
        <v>0</v>
      </c>
      <c r="F5830">
        <v>0</v>
      </c>
      <c r="G5830">
        <v>68</v>
      </c>
      <c r="H5830">
        <v>4</v>
      </c>
      <c r="I5830">
        <v>34</v>
      </c>
      <c r="J5830">
        <v>0</v>
      </c>
      <c r="K5830">
        <f>_xlfn.XLOOKUP(FraudData[[#This Row],[amount]],AmountRules[Amount Min],AmountRules[Risk Points],,-1)</f>
        <v>0</v>
      </c>
      <c r="L5830">
        <f>_xlfn.XLOOKUP(FraudData[[#This Row],[transaction_hour]],TimeRules[Hour Min],TimeRules[Risk Points],,-1)</f>
        <v>1</v>
      </c>
      <c r="M5830">
        <f>_xlfn.XLOOKUP(FraudData[[#This Row],[foreign_transaction]],ForeignRules[Foreign Transaction],ForeignRules[Risk Points],0)</f>
        <v>0</v>
      </c>
      <c r="N5830">
        <f>_xlfn.XLOOKUP(FraudData[[#This Row],[location_mismatch]],Table10[Location Mismatch],Table10[Risk Points],0)</f>
        <v>0</v>
      </c>
      <c r="O5830">
        <f>_xlfn.XLOOKUP(FraudData[[#This Row],[device_trust_score]],DeviceRules[Device Min],DeviceRules[Risk Points],,-1)</f>
        <v>1</v>
      </c>
      <c r="P5830">
        <f>_xlfn.XLOOKUP(FraudData[[#This Row],[velocity_last_24h]],VelocityRules[Velocity Min],VelocityRules[Risk Points],,-1)</f>
        <v>0</v>
      </c>
      <c r="Q5830">
        <f>_xlfn.XLOOKUP(FraudData[[#This Row],[merchant_category]],MerchantRules[Merchant Category],MerchantRules[Risk Points],0)</f>
        <v>0</v>
      </c>
      <c r="R5830">
        <f>SUM(FraudData[[#This Row],[Amount Risk]:[Merchant Risk]])</f>
        <v>2</v>
      </c>
      <c r="S5830" t="str" cm="1">
        <f t="array" ref="S5830">_xlfn.IFS(FraudData[[#This Row],[Fraud Risk Score]]&gt;=8,"High Risk",FraudData[[#This Row],[Fraud Risk Score]]&gt;=6,"Medium Risk",TRUE,"Low Risk")</f>
        <v>Low Risk</v>
      </c>
    </row>
    <row r="5831" spans="1:19">
      <c r="A5831">
        <v>5830</v>
      </c>
      <c r="B5831">
        <v>137.75</v>
      </c>
      <c r="C5831">
        <v>9</v>
      </c>
      <c r="D5831" t="s">
        <v>48</v>
      </c>
      <c r="E5831">
        <v>0</v>
      </c>
      <c r="F5831">
        <v>0</v>
      </c>
      <c r="G5831">
        <v>25</v>
      </c>
      <c r="H5831">
        <v>3</v>
      </c>
      <c r="I5831">
        <v>36</v>
      </c>
      <c r="J5831">
        <v>0</v>
      </c>
      <c r="K5831">
        <f>_xlfn.XLOOKUP(FraudData[[#This Row],[amount]],AmountRules[Amount Min],AmountRules[Risk Points],,-1)</f>
        <v>0</v>
      </c>
      <c r="L5831">
        <f>_xlfn.XLOOKUP(FraudData[[#This Row],[transaction_hour]],TimeRules[Hour Min],TimeRules[Risk Points],,-1)</f>
        <v>0</v>
      </c>
      <c r="M5831">
        <f>_xlfn.XLOOKUP(FraudData[[#This Row],[foreign_transaction]],ForeignRules[Foreign Transaction],ForeignRules[Risk Points],0)</f>
        <v>0</v>
      </c>
      <c r="N5831">
        <f>_xlfn.XLOOKUP(FraudData[[#This Row],[location_mismatch]],Table10[Location Mismatch],Table10[Risk Points],0)</f>
        <v>0</v>
      </c>
      <c r="O5831">
        <f>_xlfn.XLOOKUP(FraudData[[#This Row],[device_trust_score]],DeviceRules[Device Min],DeviceRules[Risk Points],,-1)</f>
        <v>3</v>
      </c>
      <c r="P5831">
        <f>_xlfn.XLOOKUP(FraudData[[#This Row],[velocity_last_24h]],VelocityRules[Velocity Min],VelocityRules[Risk Points],,-1)</f>
        <v>0</v>
      </c>
      <c r="Q5831">
        <f>_xlfn.XLOOKUP(FraudData[[#This Row],[merchant_category]],MerchantRules[Merchant Category],MerchantRules[Risk Points],0)</f>
        <v>0</v>
      </c>
      <c r="R5831">
        <f>SUM(FraudData[[#This Row],[Amount Risk]:[Merchant Risk]])</f>
        <v>3</v>
      </c>
      <c r="S5831" t="str" cm="1">
        <f t="array" ref="S5831">_xlfn.IFS(FraudData[[#This Row],[Fraud Risk Score]]&gt;=8,"High Risk",FraudData[[#This Row],[Fraud Risk Score]]&gt;=6,"Medium Risk",TRUE,"Low Risk")</f>
        <v>Low Risk</v>
      </c>
    </row>
    <row r="5832" spans="1:19">
      <c r="A5832">
        <v>5831</v>
      </c>
      <c r="B5832">
        <v>1004.26</v>
      </c>
      <c r="C5832">
        <v>23</v>
      </c>
      <c r="D5832" t="s">
        <v>46</v>
      </c>
      <c r="E5832">
        <v>1</v>
      </c>
      <c r="F5832">
        <v>0</v>
      </c>
      <c r="G5832">
        <v>90</v>
      </c>
      <c r="H5832">
        <v>3</v>
      </c>
      <c r="I5832">
        <v>30</v>
      </c>
      <c r="J5832">
        <v>0</v>
      </c>
      <c r="K5832">
        <f>_xlfn.XLOOKUP(FraudData[[#This Row],[amount]],AmountRules[Amount Min],AmountRules[Risk Points],,-1)</f>
        <v>3</v>
      </c>
      <c r="L5832">
        <f>_xlfn.XLOOKUP(FraudData[[#This Row],[transaction_hour]],TimeRules[Hour Min],TimeRules[Risk Points],,-1)</f>
        <v>1</v>
      </c>
      <c r="M5832">
        <f>_xlfn.XLOOKUP(FraudData[[#This Row],[foreign_transaction]],ForeignRules[Foreign Transaction],ForeignRules[Risk Points],0)</f>
        <v>3</v>
      </c>
      <c r="N5832">
        <f>_xlfn.XLOOKUP(FraudData[[#This Row],[location_mismatch]],Table10[Location Mismatch],Table10[Risk Points],0)</f>
        <v>0</v>
      </c>
      <c r="O5832">
        <f>_xlfn.XLOOKUP(FraudData[[#This Row],[device_trust_score]],DeviceRules[Device Min],DeviceRules[Risk Points],,-1)</f>
        <v>0</v>
      </c>
      <c r="P5832">
        <f>_xlfn.XLOOKUP(FraudData[[#This Row],[velocity_last_24h]],VelocityRules[Velocity Min],VelocityRules[Risk Points],,-1)</f>
        <v>0</v>
      </c>
      <c r="Q5832">
        <f>_xlfn.XLOOKUP(FraudData[[#This Row],[merchant_category]],MerchantRules[Merchant Category],MerchantRules[Risk Points],0)</f>
        <v>0</v>
      </c>
      <c r="R5832">
        <f>SUM(FraudData[[#This Row],[Amount Risk]:[Merchant Risk]])</f>
        <v>7</v>
      </c>
      <c r="S5832" t="str" cm="1">
        <f t="array" ref="S5832">_xlfn.IFS(FraudData[[#This Row],[Fraud Risk Score]]&gt;=8,"High Risk",FraudData[[#This Row],[Fraud Risk Score]]&gt;=6,"Medium Risk",TRUE,"Low Risk")</f>
        <v>Medium Risk</v>
      </c>
    </row>
    <row r="5833" spans="1:19">
      <c r="A5833">
        <v>5832</v>
      </c>
      <c r="B5833">
        <v>115.82</v>
      </c>
      <c r="C5833">
        <v>22</v>
      </c>
      <c r="D5833" t="s">
        <v>49</v>
      </c>
      <c r="E5833">
        <v>1</v>
      </c>
      <c r="F5833">
        <v>0</v>
      </c>
      <c r="G5833">
        <v>36</v>
      </c>
      <c r="H5833">
        <v>3</v>
      </c>
      <c r="I5833">
        <v>23</v>
      </c>
      <c r="J5833">
        <v>0</v>
      </c>
      <c r="K5833">
        <f>_xlfn.XLOOKUP(FraudData[[#This Row],[amount]],AmountRules[Amount Min],AmountRules[Risk Points],,-1)</f>
        <v>0</v>
      </c>
      <c r="L5833">
        <f>_xlfn.XLOOKUP(FraudData[[#This Row],[transaction_hour]],TimeRules[Hour Min],TimeRules[Risk Points],,-1)</f>
        <v>0</v>
      </c>
      <c r="M5833">
        <f>_xlfn.XLOOKUP(FraudData[[#This Row],[foreign_transaction]],ForeignRules[Foreign Transaction],ForeignRules[Risk Points],0)</f>
        <v>3</v>
      </c>
      <c r="N5833">
        <f>_xlfn.XLOOKUP(FraudData[[#This Row],[location_mismatch]],Table10[Location Mismatch],Table10[Risk Points],0)</f>
        <v>0</v>
      </c>
      <c r="O5833">
        <f>_xlfn.XLOOKUP(FraudData[[#This Row],[device_trust_score]],DeviceRules[Device Min],DeviceRules[Risk Points],,-1)</f>
        <v>2</v>
      </c>
      <c r="P5833">
        <f>_xlfn.XLOOKUP(FraudData[[#This Row],[velocity_last_24h]],VelocityRules[Velocity Min],VelocityRules[Risk Points],,-1)</f>
        <v>0</v>
      </c>
      <c r="Q5833">
        <f>_xlfn.XLOOKUP(FraudData[[#This Row],[merchant_category]],MerchantRules[Merchant Category],MerchantRules[Risk Points],0)</f>
        <v>1</v>
      </c>
      <c r="R5833">
        <f>SUM(FraudData[[#This Row],[Amount Risk]:[Merchant Risk]])</f>
        <v>6</v>
      </c>
      <c r="S5833" t="str" cm="1">
        <f t="array" ref="S5833">_xlfn.IFS(FraudData[[#This Row],[Fraud Risk Score]]&gt;=8,"High Risk",FraudData[[#This Row],[Fraud Risk Score]]&gt;=6,"Medium Risk",TRUE,"Low Risk")</f>
        <v>Medium Risk</v>
      </c>
    </row>
    <row r="5834" spans="1:19">
      <c r="A5834">
        <v>5833</v>
      </c>
      <c r="B5834">
        <v>304.76</v>
      </c>
      <c r="C5834">
        <v>7</v>
      </c>
      <c r="D5834" t="s">
        <v>48</v>
      </c>
      <c r="E5834">
        <v>0</v>
      </c>
      <c r="F5834">
        <v>0</v>
      </c>
      <c r="G5834">
        <v>37</v>
      </c>
      <c r="H5834">
        <v>2</v>
      </c>
      <c r="I5834">
        <v>57</v>
      </c>
      <c r="J5834">
        <v>0</v>
      </c>
      <c r="K5834">
        <f>_xlfn.XLOOKUP(FraudData[[#This Row],[amount]],AmountRules[Amount Min],AmountRules[Risk Points],,-1)</f>
        <v>0</v>
      </c>
      <c r="L5834">
        <f>_xlfn.XLOOKUP(FraudData[[#This Row],[transaction_hour]],TimeRules[Hour Min],TimeRules[Risk Points],,-1)</f>
        <v>0</v>
      </c>
      <c r="M5834">
        <f>_xlfn.XLOOKUP(FraudData[[#This Row],[foreign_transaction]],ForeignRules[Foreign Transaction],ForeignRules[Risk Points],0)</f>
        <v>0</v>
      </c>
      <c r="N5834">
        <f>_xlfn.XLOOKUP(FraudData[[#This Row],[location_mismatch]],Table10[Location Mismatch],Table10[Risk Points],0)</f>
        <v>0</v>
      </c>
      <c r="O5834">
        <f>_xlfn.XLOOKUP(FraudData[[#This Row],[device_trust_score]],DeviceRules[Device Min],DeviceRules[Risk Points],,-1)</f>
        <v>2</v>
      </c>
      <c r="P5834">
        <f>_xlfn.XLOOKUP(FraudData[[#This Row],[velocity_last_24h]],VelocityRules[Velocity Min],VelocityRules[Risk Points],,-1)</f>
        <v>0</v>
      </c>
      <c r="Q5834">
        <f>_xlfn.XLOOKUP(FraudData[[#This Row],[merchant_category]],MerchantRules[Merchant Category],MerchantRules[Risk Points],0)</f>
        <v>0</v>
      </c>
      <c r="R5834">
        <f>SUM(FraudData[[#This Row],[Amount Risk]:[Merchant Risk]])</f>
        <v>2</v>
      </c>
      <c r="S5834" t="str" cm="1">
        <f t="array" ref="S5834">_xlfn.IFS(FraudData[[#This Row],[Fraud Risk Score]]&gt;=8,"High Risk",FraudData[[#This Row],[Fraud Risk Score]]&gt;=6,"Medium Risk",TRUE,"Low Risk")</f>
        <v>Low Risk</v>
      </c>
    </row>
    <row r="5835" spans="1:19">
      <c r="A5835">
        <v>5834</v>
      </c>
      <c r="B5835">
        <v>101.84</v>
      </c>
      <c r="C5835">
        <v>12</v>
      </c>
      <c r="D5835" t="s">
        <v>48</v>
      </c>
      <c r="E5835">
        <v>0</v>
      </c>
      <c r="F5835">
        <v>0</v>
      </c>
      <c r="G5835">
        <v>51</v>
      </c>
      <c r="H5835">
        <v>2</v>
      </c>
      <c r="I5835">
        <v>47</v>
      </c>
      <c r="J5835">
        <v>0</v>
      </c>
      <c r="K5835">
        <f>_xlfn.XLOOKUP(FraudData[[#This Row],[amount]],AmountRules[Amount Min],AmountRules[Risk Points],,-1)</f>
        <v>0</v>
      </c>
      <c r="L5835">
        <f>_xlfn.XLOOKUP(FraudData[[#This Row],[transaction_hour]],TimeRules[Hour Min],TimeRules[Risk Points],,-1)</f>
        <v>0</v>
      </c>
      <c r="M5835">
        <f>_xlfn.XLOOKUP(FraudData[[#This Row],[foreign_transaction]],ForeignRules[Foreign Transaction],ForeignRules[Risk Points],0)</f>
        <v>0</v>
      </c>
      <c r="N5835">
        <f>_xlfn.XLOOKUP(FraudData[[#This Row],[location_mismatch]],Table10[Location Mismatch],Table10[Risk Points],0)</f>
        <v>0</v>
      </c>
      <c r="O5835">
        <f>_xlfn.XLOOKUP(FraudData[[#This Row],[device_trust_score]],DeviceRules[Device Min],DeviceRules[Risk Points],,-1)</f>
        <v>1</v>
      </c>
      <c r="P5835">
        <f>_xlfn.XLOOKUP(FraudData[[#This Row],[velocity_last_24h]],VelocityRules[Velocity Min],VelocityRules[Risk Points],,-1)</f>
        <v>0</v>
      </c>
      <c r="Q5835">
        <f>_xlfn.XLOOKUP(FraudData[[#This Row],[merchant_category]],MerchantRules[Merchant Category],MerchantRules[Risk Points],0)</f>
        <v>0</v>
      </c>
      <c r="R5835">
        <f>SUM(FraudData[[#This Row],[Amount Risk]:[Merchant Risk]])</f>
        <v>1</v>
      </c>
      <c r="S5835" t="str" cm="1">
        <f t="array" ref="S5835">_xlfn.IFS(FraudData[[#This Row],[Fraud Risk Score]]&gt;=8,"High Risk",FraudData[[#This Row],[Fraud Risk Score]]&gt;=6,"Medium Risk",TRUE,"Low Risk")</f>
        <v>Low Risk</v>
      </c>
    </row>
    <row r="5836" spans="1:19">
      <c r="A5836">
        <v>5835</v>
      </c>
      <c r="B5836">
        <v>286.48</v>
      </c>
      <c r="C5836">
        <v>4</v>
      </c>
      <c r="D5836" t="s">
        <v>47</v>
      </c>
      <c r="E5836">
        <v>0</v>
      </c>
      <c r="F5836">
        <v>0</v>
      </c>
      <c r="G5836">
        <v>44</v>
      </c>
      <c r="H5836">
        <v>0</v>
      </c>
      <c r="I5836">
        <v>53</v>
      </c>
      <c r="J5836">
        <v>0</v>
      </c>
      <c r="K5836">
        <f>_xlfn.XLOOKUP(FraudData[[#This Row],[amount]],AmountRules[Amount Min],AmountRules[Risk Points],,-1)</f>
        <v>0</v>
      </c>
      <c r="L5836">
        <f>_xlfn.XLOOKUP(FraudData[[#This Row],[transaction_hour]],TimeRules[Hour Min],TimeRules[Risk Points],,-1)</f>
        <v>0</v>
      </c>
      <c r="M5836">
        <f>_xlfn.XLOOKUP(FraudData[[#This Row],[foreign_transaction]],ForeignRules[Foreign Transaction],ForeignRules[Risk Points],0)</f>
        <v>0</v>
      </c>
      <c r="N5836">
        <f>_xlfn.XLOOKUP(FraudData[[#This Row],[location_mismatch]],Table10[Location Mismatch],Table10[Risk Points],0)</f>
        <v>0</v>
      </c>
      <c r="O5836">
        <f>_xlfn.XLOOKUP(FraudData[[#This Row],[device_trust_score]],DeviceRules[Device Min],DeviceRules[Risk Points],,-1)</f>
        <v>2</v>
      </c>
      <c r="P5836">
        <f>_xlfn.XLOOKUP(FraudData[[#This Row],[velocity_last_24h]],VelocityRules[Velocity Min],VelocityRules[Risk Points],,-1)</f>
        <v>0</v>
      </c>
      <c r="Q5836">
        <f>_xlfn.XLOOKUP(FraudData[[#This Row],[merchant_category]],MerchantRules[Merchant Category],MerchantRules[Risk Points],0)</f>
        <v>0</v>
      </c>
      <c r="R5836">
        <f>SUM(FraudData[[#This Row],[Amount Risk]:[Merchant Risk]])</f>
        <v>2</v>
      </c>
      <c r="S5836" t="str" cm="1">
        <f t="array" ref="S5836">_xlfn.IFS(FraudData[[#This Row],[Fraud Risk Score]]&gt;=8,"High Risk",FraudData[[#This Row],[Fraud Risk Score]]&gt;=6,"Medium Risk",TRUE,"Low Risk")</f>
        <v>Low Risk</v>
      </c>
    </row>
    <row r="5837" spans="1:19">
      <c r="A5837">
        <v>5836</v>
      </c>
      <c r="B5837">
        <v>162.88</v>
      </c>
      <c r="C5837">
        <v>11</v>
      </c>
      <c r="D5837" t="s">
        <v>47</v>
      </c>
      <c r="E5837">
        <v>0</v>
      </c>
      <c r="F5837">
        <v>0</v>
      </c>
      <c r="G5837">
        <v>30</v>
      </c>
      <c r="H5837">
        <v>4</v>
      </c>
      <c r="I5837">
        <v>48</v>
      </c>
      <c r="J5837">
        <v>0</v>
      </c>
      <c r="K5837">
        <f>_xlfn.XLOOKUP(FraudData[[#This Row],[amount]],AmountRules[Amount Min],AmountRules[Risk Points],,-1)</f>
        <v>0</v>
      </c>
      <c r="L5837">
        <f>_xlfn.XLOOKUP(FraudData[[#This Row],[transaction_hour]],TimeRules[Hour Min],TimeRules[Risk Points],,-1)</f>
        <v>0</v>
      </c>
      <c r="M5837">
        <f>_xlfn.XLOOKUP(FraudData[[#This Row],[foreign_transaction]],ForeignRules[Foreign Transaction],ForeignRules[Risk Points],0)</f>
        <v>0</v>
      </c>
      <c r="N5837">
        <f>_xlfn.XLOOKUP(FraudData[[#This Row],[location_mismatch]],Table10[Location Mismatch],Table10[Risk Points],0)</f>
        <v>0</v>
      </c>
      <c r="O5837">
        <f>_xlfn.XLOOKUP(FraudData[[#This Row],[device_trust_score]],DeviceRules[Device Min],DeviceRules[Risk Points],,-1)</f>
        <v>2</v>
      </c>
      <c r="P5837">
        <f>_xlfn.XLOOKUP(FraudData[[#This Row],[velocity_last_24h]],VelocityRules[Velocity Min],VelocityRules[Risk Points],,-1)</f>
        <v>0</v>
      </c>
      <c r="Q5837">
        <f>_xlfn.XLOOKUP(FraudData[[#This Row],[merchant_category]],MerchantRules[Merchant Category],MerchantRules[Risk Points],0)</f>
        <v>0</v>
      </c>
      <c r="R5837">
        <f>SUM(FraudData[[#This Row],[Amount Risk]:[Merchant Risk]])</f>
        <v>2</v>
      </c>
      <c r="S5837" t="str" cm="1">
        <f t="array" ref="S5837">_xlfn.IFS(FraudData[[#This Row],[Fraud Risk Score]]&gt;=8,"High Risk",FraudData[[#This Row],[Fraud Risk Score]]&gt;=6,"Medium Risk",TRUE,"Low Risk")</f>
        <v>Low Risk</v>
      </c>
    </row>
    <row r="5838" spans="1:19">
      <c r="A5838">
        <v>5837</v>
      </c>
      <c r="B5838">
        <v>391.82</v>
      </c>
      <c r="C5838">
        <v>12</v>
      </c>
      <c r="D5838" t="s">
        <v>50</v>
      </c>
      <c r="E5838">
        <v>0</v>
      </c>
      <c r="F5838">
        <v>0</v>
      </c>
      <c r="G5838">
        <v>32</v>
      </c>
      <c r="H5838">
        <v>1</v>
      </c>
      <c r="I5838">
        <v>30</v>
      </c>
      <c r="J5838">
        <v>0</v>
      </c>
      <c r="K5838">
        <f>_xlfn.XLOOKUP(FraudData[[#This Row],[amount]],AmountRules[Amount Min],AmountRules[Risk Points],,-1)</f>
        <v>0</v>
      </c>
      <c r="L5838">
        <f>_xlfn.XLOOKUP(FraudData[[#This Row],[transaction_hour]],TimeRules[Hour Min],TimeRules[Risk Points],,-1)</f>
        <v>0</v>
      </c>
      <c r="M5838">
        <f>_xlfn.XLOOKUP(FraudData[[#This Row],[foreign_transaction]],ForeignRules[Foreign Transaction],ForeignRules[Risk Points],0)</f>
        <v>0</v>
      </c>
      <c r="N5838">
        <f>_xlfn.XLOOKUP(FraudData[[#This Row],[location_mismatch]],Table10[Location Mismatch],Table10[Risk Points],0)</f>
        <v>0</v>
      </c>
      <c r="O5838">
        <f>_xlfn.XLOOKUP(FraudData[[#This Row],[device_trust_score]],DeviceRules[Device Min],DeviceRules[Risk Points],,-1)</f>
        <v>2</v>
      </c>
      <c r="P5838">
        <f>_xlfn.XLOOKUP(FraudData[[#This Row],[velocity_last_24h]],VelocityRules[Velocity Min],VelocityRules[Risk Points],,-1)</f>
        <v>0</v>
      </c>
      <c r="Q5838">
        <f>_xlfn.XLOOKUP(FraudData[[#This Row],[merchant_category]],MerchantRules[Merchant Category],MerchantRules[Risk Points],0)</f>
        <v>0</v>
      </c>
      <c r="R5838">
        <f>SUM(FraudData[[#This Row],[Amount Risk]:[Merchant Risk]])</f>
        <v>2</v>
      </c>
      <c r="S5838" t="str" cm="1">
        <f t="array" ref="S5838">_xlfn.IFS(FraudData[[#This Row],[Fraud Risk Score]]&gt;=8,"High Risk",FraudData[[#This Row],[Fraud Risk Score]]&gt;=6,"Medium Risk",TRUE,"Low Risk")</f>
        <v>Low Risk</v>
      </c>
    </row>
    <row r="5839" spans="1:19">
      <c r="A5839">
        <v>5838</v>
      </c>
      <c r="B5839">
        <v>95.26</v>
      </c>
      <c r="C5839">
        <v>21</v>
      </c>
      <c r="D5839" t="s">
        <v>50</v>
      </c>
      <c r="E5839">
        <v>0</v>
      </c>
      <c r="F5839">
        <v>0</v>
      </c>
      <c r="G5839">
        <v>45</v>
      </c>
      <c r="H5839">
        <v>3</v>
      </c>
      <c r="I5839">
        <v>41</v>
      </c>
      <c r="J5839">
        <v>0</v>
      </c>
      <c r="K5839">
        <f>_xlfn.XLOOKUP(FraudData[[#This Row],[amount]],AmountRules[Amount Min],AmountRules[Risk Points],,-1)</f>
        <v>0</v>
      </c>
      <c r="L5839">
        <f>_xlfn.XLOOKUP(FraudData[[#This Row],[transaction_hour]],TimeRules[Hour Min],TimeRules[Risk Points],,-1)</f>
        <v>0</v>
      </c>
      <c r="M5839">
        <f>_xlfn.XLOOKUP(FraudData[[#This Row],[foreign_transaction]],ForeignRules[Foreign Transaction],ForeignRules[Risk Points],0)</f>
        <v>0</v>
      </c>
      <c r="N5839">
        <f>_xlfn.XLOOKUP(FraudData[[#This Row],[location_mismatch]],Table10[Location Mismatch],Table10[Risk Points],0)</f>
        <v>0</v>
      </c>
      <c r="O5839">
        <f>_xlfn.XLOOKUP(FraudData[[#This Row],[device_trust_score]],DeviceRules[Device Min],DeviceRules[Risk Points],,-1)</f>
        <v>2</v>
      </c>
      <c r="P5839">
        <f>_xlfn.XLOOKUP(FraudData[[#This Row],[velocity_last_24h]],VelocityRules[Velocity Min],VelocityRules[Risk Points],,-1)</f>
        <v>0</v>
      </c>
      <c r="Q5839">
        <f>_xlfn.XLOOKUP(FraudData[[#This Row],[merchant_category]],MerchantRules[Merchant Category],MerchantRules[Risk Points],0)</f>
        <v>0</v>
      </c>
      <c r="R5839">
        <f>SUM(FraudData[[#This Row],[Amount Risk]:[Merchant Risk]])</f>
        <v>2</v>
      </c>
      <c r="S5839" t="str" cm="1">
        <f t="array" ref="S5839">_xlfn.IFS(FraudData[[#This Row],[Fraud Risk Score]]&gt;=8,"High Risk",FraudData[[#This Row],[Fraud Risk Score]]&gt;=6,"Medium Risk",TRUE,"Low Risk")</f>
        <v>Low Risk</v>
      </c>
    </row>
    <row r="5840" spans="1:19">
      <c r="A5840">
        <v>5839</v>
      </c>
      <c r="B5840">
        <v>166.88</v>
      </c>
      <c r="C5840">
        <v>7</v>
      </c>
      <c r="D5840" t="s">
        <v>50</v>
      </c>
      <c r="E5840">
        <v>0</v>
      </c>
      <c r="F5840">
        <v>0</v>
      </c>
      <c r="G5840">
        <v>45</v>
      </c>
      <c r="H5840">
        <v>5</v>
      </c>
      <c r="I5840">
        <v>46</v>
      </c>
      <c r="J5840">
        <v>0</v>
      </c>
      <c r="K5840">
        <f>_xlfn.XLOOKUP(FraudData[[#This Row],[amount]],AmountRules[Amount Min],AmountRules[Risk Points],,-1)</f>
        <v>0</v>
      </c>
      <c r="L5840">
        <f>_xlfn.XLOOKUP(FraudData[[#This Row],[transaction_hour]],TimeRules[Hour Min],TimeRules[Risk Points],,-1)</f>
        <v>0</v>
      </c>
      <c r="M5840">
        <f>_xlfn.XLOOKUP(FraudData[[#This Row],[foreign_transaction]],ForeignRules[Foreign Transaction],ForeignRules[Risk Points],0)</f>
        <v>0</v>
      </c>
      <c r="N5840">
        <f>_xlfn.XLOOKUP(FraudData[[#This Row],[location_mismatch]],Table10[Location Mismatch],Table10[Risk Points],0)</f>
        <v>0</v>
      </c>
      <c r="O5840">
        <f>_xlfn.XLOOKUP(FraudData[[#This Row],[device_trust_score]],DeviceRules[Device Min],DeviceRules[Risk Points],,-1)</f>
        <v>2</v>
      </c>
      <c r="P5840">
        <f>_xlfn.XLOOKUP(FraudData[[#This Row],[velocity_last_24h]],VelocityRules[Velocity Min],VelocityRules[Risk Points],,-1)</f>
        <v>3</v>
      </c>
      <c r="Q5840">
        <f>_xlfn.XLOOKUP(FraudData[[#This Row],[merchant_category]],MerchantRules[Merchant Category],MerchantRules[Risk Points],0)</f>
        <v>0</v>
      </c>
      <c r="R5840">
        <f>SUM(FraudData[[#This Row],[Amount Risk]:[Merchant Risk]])</f>
        <v>5</v>
      </c>
      <c r="S5840" t="str" cm="1">
        <f t="array" ref="S5840">_xlfn.IFS(FraudData[[#This Row],[Fraud Risk Score]]&gt;=8,"High Risk",FraudData[[#This Row],[Fraud Risk Score]]&gt;=6,"Medium Risk",TRUE,"Low Risk")</f>
        <v>Low Risk</v>
      </c>
    </row>
    <row r="5841" spans="1:19">
      <c r="A5841">
        <v>5840</v>
      </c>
      <c r="B5841">
        <v>178.97</v>
      </c>
      <c r="C5841">
        <v>14</v>
      </c>
      <c r="D5841" t="s">
        <v>48</v>
      </c>
      <c r="E5841">
        <v>0</v>
      </c>
      <c r="F5841">
        <v>0</v>
      </c>
      <c r="G5841">
        <v>69</v>
      </c>
      <c r="H5841">
        <v>1</v>
      </c>
      <c r="I5841">
        <v>66</v>
      </c>
      <c r="J5841">
        <v>0</v>
      </c>
      <c r="K5841">
        <f>_xlfn.XLOOKUP(FraudData[[#This Row],[amount]],AmountRules[Amount Min],AmountRules[Risk Points],,-1)</f>
        <v>0</v>
      </c>
      <c r="L5841">
        <f>_xlfn.XLOOKUP(FraudData[[#This Row],[transaction_hour]],TimeRules[Hour Min],TimeRules[Risk Points],,-1)</f>
        <v>0</v>
      </c>
      <c r="M5841">
        <f>_xlfn.XLOOKUP(FraudData[[#This Row],[foreign_transaction]],ForeignRules[Foreign Transaction],ForeignRules[Risk Points],0)</f>
        <v>0</v>
      </c>
      <c r="N5841">
        <f>_xlfn.XLOOKUP(FraudData[[#This Row],[location_mismatch]],Table10[Location Mismatch],Table10[Risk Points],0)</f>
        <v>0</v>
      </c>
      <c r="O5841">
        <f>_xlfn.XLOOKUP(FraudData[[#This Row],[device_trust_score]],DeviceRules[Device Min],DeviceRules[Risk Points],,-1)</f>
        <v>1</v>
      </c>
      <c r="P5841">
        <f>_xlfn.XLOOKUP(FraudData[[#This Row],[velocity_last_24h]],VelocityRules[Velocity Min],VelocityRules[Risk Points],,-1)</f>
        <v>0</v>
      </c>
      <c r="Q5841">
        <f>_xlfn.XLOOKUP(FraudData[[#This Row],[merchant_category]],MerchantRules[Merchant Category],MerchantRules[Risk Points],0)</f>
        <v>0</v>
      </c>
      <c r="R5841">
        <f>SUM(FraudData[[#This Row],[Amount Risk]:[Merchant Risk]])</f>
        <v>1</v>
      </c>
      <c r="S5841" t="str" cm="1">
        <f t="array" ref="S5841">_xlfn.IFS(FraudData[[#This Row],[Fraud Risk Score]]&gt;=8,"High Risk",FraudData[[#This Row],[Fraud Risk Score]]&gt;=6,"Medium Risk",TRUE,"Low Risk")</f>
        <v>Low Risk</v>
      </c>
    </row>
    <row r="5842" spans="1:19">
      <c r="A5842">
        <v>5841</v>
      </c>
      <c r="B5842">
        <v>97.24</v>
      </c>
      <c r="C5842">
        <v>12</v>
      </c>
      <c r="D5842" t="s">
        <v>47</v>
      </c>
      <c r="E5842">
        <v>0</v>
      </c>
      <c r="F5842">
        <v>0</v>
      </c>
      <c r="G5842">
        <v>94</v>
      </c>
      <c r="H5842">
        <v>1</v>
      </c>
      <c r="I5842">
        <v>63</v>
      </c>
      <c r="J5842">
        <v>0</v>
      </c>
      <c r="K5842">
        <f>_xlfn.XLOOKUP(FraudData[[#This Row],[amount]],AmountRules[Amount Min],AmountRules[Risk Points],,-1)</f>
        <v>0</v>
      </c>
      <c r="L5842">
        <f>_xlfn.XLOOKUP(FraudData[[#This Row],[transaction_hour]],TimeRules[Hour Min],TimeRules[Risk Points],,-1)</f>
        <v>0</v>
      </c>
      <c r="M5842">
        <f>_xlfn.XLOOKUP(FraudData[[#This Row],[foreign_transaction]],ForeignRules[Foreign Transaction],ForeignRules[Risk Points],0)</f>
        <v>0</v>
      </c>
      <c r="N5842">
        <f>_xlfn.XLOOKUP(FraudData[[#This Row],[location_mismatch]],Table10[Location Mismatch],Table10[Risk Points],0)</f>
        <v>0</v>
      </c>
      <c r="O5842">
        <f>_xlfn.XLOOKUP(FraudData[[#This Row],[device_trust_score]],DeviceRules[Device Min],DeviceRules[Risk Points],,-1)</f>
        <v>0</v>
      </c>
      <c r="P5842">
        <f>_xlfn.XLOOKUP(FraudData[[#This Row],[velocity_last_24h]],VelocityRules[Velocity Min],VelocityRules[Risk Points],,-1)</f>
        <v>0</v>
      </c>
      <c r="Q5842">
        <f>_xlfn.XLOOKUP(FraudData[[#This Row],[merchant_category]],MerchantRules[Merchant Category],MerchantRules[Risk Points],0)</f>
        <v>0</v>
      </c>
      <c r="R5842">
        <f>SUM(FraudData[[#This Row],[Amount Risk]:[Merchant Risk]])</f>
        <v>0</v>
      </c>
      <c r="S5842" t="str" cm="1">
        <f t="array" ref="S5842">_xlfn.IFS(FraudData[[#This Row],[Fraud Risk Score]]&gt;=8,"High Risk",FraudData[[#This Row],[Fraud Risk Score]]&gt;=6,"Medium Risk",TRUE,"Low Risk")</f>
        <v>Low Risk</v>
      </c>
    </row>
    <row r="5843" spans="1:19">
      <c r="A5843">
        <v>5842</v>
      </c>
      <c r="B5843">
        <v>28.05</v>
      </c>
      <c r="C5843">
        <v>0</v>
      </c>
      <c r="D5843" t="s">
        <v>50</v>
      </c>
      <c r="E5843">
        <v>0</v>
      </c>
      <c r="F5843">
        <v>0</v>
      </c>
      <c r="G5843">
        <v>68</v>
      </c>
      <c r="H5843">
        <v>2</v>
      </c>
      <c r="I5843">
        <v>19</v>
      </c>
      <c r="J5843">
        <v>0</v>
      </c>
      <c r="K5843">
        <f>_xlfn.XLOOKUP(FraudData[[#This Row],[amount]],AmountRules[Amount Min],AmountRules[Risk Points],,-1)</f>
        <v>0</v>
      </c>
      <c r="L5843">
        <f>_xlfn.XLOOKUP(FraudData[[#This Row],[transaction_hour]],TimeRules[Hour Min],TimeRules[Risk Points],,-1)</f>
        <v>3</v>
      </c>
      <c r="M5843">
        <f>_xlfn.XLOOKUP(FraudData[[#This Row],[foreign_transaction]],ForeignRules[Foreign Transaction],ForeignRules[Risk Points],0)</f>
        <v>0</v>
      </c>
      <c r="N5843">
        <f>_xlfn.XLOOKUP(FraudData[[#This Row],[location_mismatch]],Table10[Location Mismatch],Table10[Risk Points],0)</f>
        <v>0</v>
      </c>
      <c r="O5843">
        <f>_xlfn.XLOOKUP(FraudData[[#This Row],[device_trust_score]],DeviceRules[Device Min],DeviceRules[Risk Points],,-1)</f>
        <v>1</v>
      </c>
      <c r="P5843">
        <f>_xlfn.XLOOKUP(FraudData[[#This Row],[velocity_last_24h]],VelocityRules[Velocity Min],VelocityRules[Risk Points],,-1)</f>
        <v>0</v>
      </c>
      <c r="Q5843">
        <f>_xlfn.XLOOKUP(FraudData[[#This Row],[merchant_category]],MerchantRules[Merchant Category],MerchantRules[Risk Points],0)</f>
        <v>0</v>
      </c>
      <c r="R5843">
        <f>SUM(FraudData[[#This Row],[Amount Risk]:[Merchant Risk]])</f>
        <v>4</v>
      </c>
      <c r="S5843" t="str" cm="1">
        <f t="array" ref="S5843">_xlfn.IFS(FraudData[[#This Row],[Fraud Risk Score]]&gt;=8,"High Risk",FraudData[[#This Row],[Fraud Risk Score]]&gt;=6,"Medium Risk",TRUE,"Low Risk")</f>
        <v>Low Risk</v>
      </c>
    </row>
    <row r="5844" spans="1:19">
      <c r="A5844">
        <v>5843</v>
      </c>
      <c r="B5844">
        <v>17.68</v>
      </c>
      <c r="C5844">
        <v>21</v>
      </c>
      <c r="D5844" t="s">
        <v>47</v>
      </c>
      <c r="E5844">
        <v>0</v>
      </c>
      <c r="F5844">
        <v>0</v>
      </c>
      <c r="G5844">
        <v>83</v>
      </c>
      <c r="H5844">
        <v>1</v>
      </c>
      <c r="I5844">
        <v>33</v>
      </c>
      <c r="J5844">
        <v>0</v>
      </c>
      <c r="K5844">
        <f>_xlfn.XLOOKUP(FraudData[[#This Row],[amount]],AmountRules[Amount Min],AmountRules[Risk Points],,-1)</f>
        <v>0</v>
      </c>
      <c r="L5844">
        <f>_xlfn.XLOOKUP(FraudData[[#This Row],[transaction_hour]],TimeRules[Hour Min],TimeRules[Risk Points],,-1)</f>
        <v>0</v>
      </c>
      <c r="M5844">
        <f>_xlfn.XLOOKUP(FraudData[[#This Row],[foreign_transaction]],ForeignRules[Foreign Transaction],ForeignRules[Risk Points],0)</f>
        <v>0</v>
      </c>
      <c r="N5844">
        <f>_xlfn.XLOOKUP(FraudData[[#This Row],[location_mismatch]],Table10[Location Mismatch],Table10[Risk Points],0)</f>
        <v>0</v>
      </c>
      <c r="O5844">
        <f>_xlfn.XLOOKUP(FraudData[[#This Row],[device_trust_score]],DeviceRules[Device Min],DeviceRules[Risk Points],,-1)</f>
        <v>0</v>
      </c>
      <c r="P5844">
        <f>_xlfn.XLOOKUP(FraudData[[#This Row],[velocity_last_24h]],VelocityRules[Velocity Min],VelocityRules[Risk Points],,-1)</f>
        <v>0</v>
      </c>
      <c r="Q5844">
        <f>_xlfn.XLOOKUP(FraudData[[#This Row],[merchant_category]],MerchantRules[Merchant Category],MerchantRules[Risk Points],0)</f>
        <v>0</v>
      </c>
      <c r="R5844">
        <f>SUM(FraudData[[#This Row],[Amount Risk]:[Merchant Risk]])</f>
        <v>0</v>
      </c>
      <c r="S5844" t="str" cm="1">
        <f t="array" ref="S5844">_xlfn.IFS(FraudData[[#This Row],[Fraud Risk Score]]&gt;=8,"High Risk",FraudData[[#This Row],[Fraud Risk Score]]&gt;=6,"Medium Risk",TRUE,"Low Risk")</f>
        <v>Low Risk</v>
      </c>
    </row>
    <row r="5845" spans="1:19">
      <c r="A5845">
        <v>5844</v>
      </c>
      <c r="B5845">
        <v>3.03</v>
      </c>
      <c r="C5845">
        <v>5</v>
      </c>
      <c r="D5845" t="s">
        <v>48</v>
      </c>
      <c r="E5845">
        <v>0</v>
      </c>
      <c r="F5845">
        <v>0</v>
      </c>
      <c r="G5845">
        <v>54</v>
      </c>
      <c r="H5845">
        <v>1</v>
      </c>
      <c r="I5845">
        <v>69</v>
      </c>
      <c r="J5845">
        <v>0</v>
      </c>
      <c r="K5845">
        <f>_xlfn.XLOOKUP(FraudData[[#This Row],[amount]],AmountRules[Amount Min],AmountRules[Risk Points],,-1)</f>
        <v>0</v>
      </c>
      <c r="L5845">
        <f>_xlfn.XLOOKUP(FraudData[[#This Row],[transaction_hour]],TimeRules[Hour Min],TimeRules[Risk Points],,-1)</f>
        <v>0</v>
      </c>
      <c r="M5845">
        <f>_xlfn.XLOOKUP(FraudData[[#This Row],[foreign_transaction]],ForeignRules[Foreign Transaction],ForeignRules[Risk Points],0)</f>
        <v>0</v>
      </c>
      <c r="N5845">
        <f>_xlfn.XLOOKUP(FraudData[[#This Row],[location_mismatch]],Table10[Location Mismatch],Table10[Risk Points],0)</f>
        <v>0</v>
      </c>
      <c r="O5845">
        <f>_xlfn.XLOOKUP(FraudData[[#This Row],[device_trust_score]],DeviceRules[Device Min],DeviceRules[Risk Points],,-1)</f>
        <v>1</v>
      </c>
      <c r="P5845">
        <f>_xlfn.XLOOKUP(FraudData[[#This Row],[velocity_last_24h]],VelocityRules[Velocity Min],VelocityRules[Risk Points],,-1)</f>
        <v>0</v>
      </c>
      <c r="Q5845">
        <f>_xlfn.XLOOKUP(FraudData[[#This Row],[merchant_category]],MerchantRules[Merchant Category],MerchantRules[Risk Points],0)</f>
        <v>0</v>
      </c>
      <c r="R5845">
        <f>SUM(FraudData[[#This Row],[Amount Risk]:[Merchant Risk]])</f>
        <v>1</v>
      </c>
      <c r="S5845" t="str" cm="1">
        <f t="array" ref="S5845">_xlfn.IFS(FraudData[[#This Row],[Fraud Risk Score]]&gt;=8,"High Risk",FraudData[[#This Row],[Fraud Risk Score]]&gt;=6,"Medium Risk",TRUE,"Low Risk")</f>
        <v>Low Risk</v>
      </c>
    </row>
    <row r="5846" spans="1:19">
      <c r="A5846">
        <v>5845</v>
      </c>
      <c r="B5846">
        <v>372.2</v>
      </c>
      <c r="C5846">
        <v>10</v>
      </c>
      <c r="D5846" t="s">
        <v>48</v>
      </c>
      <c r="E5846">
        <v>0</v>
      </c>
      <c r="F5846">
        <v>0</v>
      </c>
      <c r="G5846">
        <v>34</v>
      </c>
      <c r="H5846">
        <v>3</v>
      </c>
      <c r="I5846">
        <v>29</v>
      </c>
      <c r="J5846">
        <v>0</v>
      </c>
      <c r="K5846">
        <f>_xlfn.XLOOKUP(FraudData[[#This Row],[amount]],AmountRules[Amount Min],AmountRules[Risk Points],,-1)</f>
        <v>0</v>
      </c>
      <c r="L5846">
        <f>_xlfn.XLOOKUP(FraudData[[#This Row],[transaction_hour]],TimeRules[Hour Min],TimeRules[Risk Points],,-1)</f>
        <v>0</v>
      </c>
      <c r="M5846">
        <f>_xlfn.XLOOKUP(FraudData[[#This Row],[foreign_transaction]],ForeignRules[Foreign Transaction],ForeignRules[Risk Points],0)</f>
        <v>0</v>
      </c>
      <c r="N5846">
        <f>_xlfn.XLOOKUP(FraudData[[#This Row],[location_mismatch]],Table10[Location Mismatch],Table10[Risk Points],0)</f>
        <v>0</v>
      </c>
      <c r="O5846">
        <f>_xlfn.XLOOKUP(FraudData[[#This Row],[device_trust_score]],DeviceRules[Device Min],DeviceRules[Risk Points],,-1)</f>
        <v>2</v>
      </c>
      <c r="P5846">
        <f>_xlfn.XLOOKUP(FraudData[[#This Row],[velocity_last_24h]],VelocityRules[Velocity Min],VelocityRules[Risk Points],,-1)</f>
        <v>0</v>
      </c>
      <c r="Q5846">
        <f>_xlfn.XLOOKUP(FraudData[[#This Row],[merchant_category]],MerchantRules[Merchant Category],MerchantRules[Risk Points],0)</f>
        <v>0</v>
      </c>
      <c r="R5846">
        <f>SUM(FraudData[[#This Row],[Amount Risk]:[Merchant Risk]])</f>
        <v>2</v>
      </c>
      <c r="S5846" t="str" cm="1">
        <f t="array" ref="S5846">_xlfn.IFS(FraudData[[#This Row],[Fraud Risk Score]]&gt;=8,"High Risk",FraudData[[#This Row],[Fraud Risk Score]]&gt;=6,"Medium Risk",TRUE,"Low Risk")</f>
        <v>Low Risk</v>
      </c>
    </row>
    <row r="5847" spans="1:19">
      <c r="A5847">
        <v>5846</v>
      </c>
      <c r="B5847">
        <v>48.57</v>
      </c>
      <c r="C5847">
        <v>12</v>
      </c>
      <c r="D5847" t="s">
        <v>50</v>
      </c>
      <c r="E5847">
        <v>0</v>
      </c>
      <c r="F5847">
        <v>0</v>
      </c>
      <c r="G5847">
        <v>99</v>
      </c>
      <c r="H5847">
        <v>0</v>
      </c>
      <c r="I5847">
        <v>45</v>
      </c>
      <c r="J5847">
        <v>0</v>
      </c>
      <c r="K5847">
        <f>_xlfn.XLOOKUP(FraudData[[#This Row],[amount]],AmountRules[Amount Min],AmountRules[Risk Points],,-1)</f>
        <v>0</v>
      </c>
      <c r="L5847">
        <f>_xlfn.XLOOKUP(FraudData[[#This Row],[transaction_hour]],TimeRules[Hour Min],TimeRules[Risk Points],,-1)</f>
        <v>0</v>
      </c>
      <c r="M5847">
        <f>_xlfn.XLOOKUP(FraudData[[#This Row],[foreign_transaction]],ForeignRules[Foreign Transaction],ForeignRules[Risk Points],0)</f>
        <v>0</v>
      </c>
      <c r="N5847">
        <f>_xlfn.XLOOKUP(FraudData[[#This Row],[location_mismatch]],Table10[Location Mismatch],Table10[Risk Points],0)</f>
        <v>0</v>
      </c>
      <c r="O5847">
        <f>_xlfn.XLOOKUP(FraudData[[#This Row],[device_trust_score]],DeviceRules[Device Min],DeviceRules[Risk Points],,-1)</f>
        <v>0</v>
      </c>
      <c r="P5847">
        <f>_xlfn.XLOOKUP(FraudData[[#This Row],[velocity_last_24h]],VelocityRules[Velocity Min],VelocityRules[Risk Points],,-1)</f>
        <v>0</v>
      </c>
      <c r="Q5847">
        <f>_xlfn.XLOOKUP(FraudData[[#This Row],[merchant_category]],MerchantRules[Merchant Category],MerchantRules[Risk Points],0)</f>
        <v>0</v>
      </c>
      <c r="R5847">
        <f>SUM(FraudData[[#This Row],[Amount Risk]:[Merchant Risk]])</f>
        <v>0</v>
      </c>
      <c r="S5847" t="str" cm="1">
        <f t="array" ref="S5847">_xlfn.IFS(FraudData[[#This Row],[Fraud Risk Score]]&gt;=8,"High Risk",FraudData[[#This Row],[Fraud Risk Score]]&gt;=6,"Medium Risk",TRUE,"Low Risk")</f>
        <v>Low Risk</v>
      </c>
    </row>
    <row r="5848" spans="1:19">
      <c r="A5848">
        <v>5847</v>
      </c>
      <c r="B5848">
        <v>42.77</v>
      </c>
      <c r="C5848">
        <v>20</v>
      </c>
      <c r="D5848" t="s">
        <v>48</v>
      </c>
      <c r="E5848">
        <v>0</v>
      </c>
      <c r="F5848">
        <v>1</v>
      </c>
      <c r="G5848">
        <v>25</v>
      </c>
      <c r="H5848">
        <v>0</v>
      </c>
      <c r="I5848">
        <v>43</v>
      </c>
      <c r="J5848">
        <v>0</v>
      </c>
      <c r="K5848">
        <f>_xlfn.XLOOKUP(FraudData[[#This Row],[amount]],AmountRules[Amount Min],AmountRules[Risk Points],,-1)</f>
        <v>0</v>
      </c>
      <c r="L5848">
        <f>_xlfn.XLOOKUP(FraudData[[#This Row],[transaction_hour]],TimeRules[Hour Min],TimeRules[Risk Points],,-1)</f>
        <v>0</v>
      </c>
      <c r="M5848">
        <f>_xlfn.XLOOKUP(FraudData[[#This Row],[foreign_transaction]],ForeignRules[Foreign Transaction],ForeignRules[Risk Points],0)</f>
        <v>0</v>
      </c>
      <c r="N5848">
        <f>_xlfn.XLOOKUP(FraudData[[#This Row],[location_mismatch]],Table10[Location Mismatch],Table10[Risk Points],0)</f>
        <v>3</v>
      </c>
      <c r="O5848">
        <f>_xlfn.XLOOKUP(FraudData[[#This Row],[device_trust_score]],DeviceRules[Device Min],DeviceRules[Risk Points],,-1)</f>
        <v>3</v>
      </c>
      <c r="P5848">
        <f>_xlfn.XLOOKUP(FraudData[[#This Row],[velocity_last_24h]],VelocityRules[Velocity Min],VelocityRules[Risk Points],,-1)</f>
        <v>0</v>
      </c>
      <c r="Q5848">
        <f>_xlfn.XLOOKUP(FraudData[[#This Row],[merchant_category]],MerchantRules[Merchant Category],MerchantRules[Risk Points],0)</f>
        <v>0</v>
      </c>
      <c r="R5848">
        <f>SUM(FraudData[[#This Row],[Amount Risk]:[Merchant Risk]])</f>
        <v>6</v>
      </c>
      <c r="S5848" t="str" cm="1">
        <f t="array" ref="S5848">_xlfn.IFS(FraudData[[#This Row],[Fraud Risk Score]]&gt;=8,"High Risk",FraudData[[#This Row],[Fraud Risk Score]]&gt;=6,"Medium Risk",TRUE,"Low Risk")</f>
        <v>Medium Risk</v>
      </c>
    </row>
    <row r="5849" spans="1:19">
      <c r="A5849">
        <v>5848</v>
      </c>
      <c r="B5849">
        <v>239.75</v>
      </c>
      <c r="C5849">
        <v>19</v>
      </c>
      <c r="D5849" t="s">
        <v>48</v>
      </c>
      <c r="E5849">
        <v>0</v>
      </c>
      <c r="F5849">
        <v>0</v>
      </c>
      <c r="G5849">
        <v>34</v>
      </c>
      <c r="H5849">
        <v>0</v>
      </c>
      <c r="I5849">
        <v>49</v>
      </c>
      <c r="J5849">
        <v>0</v>
      </c>
      <c r="K5849">
        <f>_xlfn.XLOOKUP(FraudData[[#This Row],[amount]],AmountRules[Amount Min],AmountRules[Risk Points],,-1)</f>
        <v>0</v>
      </c>
      <c r="L5849">
        <f>_xlfn.XLOOKUP(FraudData[[#This Row],[transaction_hour]],TimeRules[Hour Min],TimeRules[Risk Points],,-1)</f>
        <v>0</v>
      </c>
      <c r="M5849">
        <f>_xlfn.XLOOKUP(FraudData[[#This Row],[foreign_transaction]],ForeignRules[Foreign Transaction],ForeignRules[Risk Points],0)</f>
        <v>0</v>
      </c>
      <c r="N5849">
        <f>_xlfn.XLOOKUP(FraudData[[#This Row],[location_mismatch]],Table10[Location Mismatch],Table10[Risk Points],0)</f>
        <v>0</v>
      </c>
      <c r="O5849">
        <f>_xlfn.XLOOKUP(FraudData[[#This Row],[device_trust_score]],DeviceRules[Device Min],DeviceRules[Risk Points],,-1)</f>
        <v>2</v>
      </c>
      <c r="P5849">
        <f>_xlfn.XLOOKUP(FraudData[[#This Row],[velocity_last_24h]],VelocityRules[Velocity Min],VelocityRules[Risk Points],,-1)</f>
        <v>0</v>
      </c>
      <c r="Q5849">
        <f>_xlfn.XLOOKUP(FraudData[[#This Row],[merchant_category]],MerchantRules[Merchant Category],MerchantRules[Risk Points],0)</f>
        <v>0</v>
      </c>
      <c r="R5849">
        <f>SUM(FraudData[[#This Row],[Amount Risk]:[Merchant Risk]])</f>
        <v>2</v>
      </c>
      <c r="S5849" t="str" cm="1">
        <f t="array" ref="S5849">_xlfn.IFS(FraudData[[#This Row],[Fraud Risk Score]]&gt;=8,"High Risk",FraudData[[#This Row],[Fraud Risk Score]]&gt;=6,"Medium Risk",TRUE,"Low Risk")</f>
        <v>Low Risk</v>
      </c>
    </row>
    <row r="5850" spans="1:19">
      <c r="A5850">
        <v>5849</v>
      </c>
      <c r="B5850">
        <v>69.42</v>
      </c>
      <c r="C5850">
        <v>0</v>
      </c>
      <c r="D5850" t="s">
        <v>47</v>
      </c>
      <c r="E5850">
        <v>0</v>
      </c>
      <c r="F5850">
        <v>0</v>
      </c>
      <c r="G5850">
        <v>49</v>
      </c>
      <c r="H5850">
        <v>2</v>
      </c>
      <c r="I5850">
        <v>59</v>
      </c>
      <c r="J5850">
        <v>0</v>
      </c>
      <c r="K5850">
        <f>_xlfn.XLOOKUP(FraudData[[#This Row],[amount]],AmountRules[Amount Min],AmountRules[Risk Points],,-1)</f>
        <v>0</v>
      </c>
      <c r="L5850">
        <f>_xlfn.XLOOKUP(FraudData[[#This Row],[transaction_hour]],TimeRules[Hour Min],TimeRules[Risk Points],,-1)</f>
        <v>3</v>
      </c>
      <c r="M5850">
        <f>_xlfn.XLOOKUP(FraudData[[#This Row],[foreign_transaction]],ForeignRules[Foreign Transaction],ForeignRules[Risk Points],0)</f>
        <v>0</v>
      </c>
      <c r="N5850">
        <f>_xlfn.XLOOKUP(FraudData[[#This Row],[location_mismatch]],Table10[Location Mismatch],Table10[Risk Points],0)</f>
        <v>0</v>
      </c>
      <c r="O5850">
        <f>_xlfn.XLOOKUP(FraudData[[#This Row],[device_trust_score]],DeviceRules[Device Min],DeviceRules[Risk Points],,-1)</f>
        <v>2</v>
      </c>
      <c r="P5850">
        <f>_xlfn.XLOOKUP(FraudData[[#This Row],[velocity_last_24h]],VelocityRules[Velocity Min],VelocityRules[Risk Points],,-1)</f>
        <v>0</v>
      </c>
      <c r="Q5850">
        <f>_xlfn.XLOOKUP(FraudData[[#This Row],[merchant_category]],MerchantRules[Merchant Category],MerchantRules[Risk Points],0)</f>
        <v>0</v>
      </c>
      <c r="R5850">
        <f>SUM(FraudData[[#This Row],[Amount Risk]:[Merchant Risk]])</f>
        <v>5</v>
      </c>
      <c r="S5850" t="str" cm="1">
        <f t="array" ref="S5850">_xlfn.IFS(FraudData[[#This Row],[Fraud Risk Score]]&gt;=8,"High Risk",FraudData[[#This Row],[Fraud Risk Score]]&gt;=6,"Medium Risk",TRUE,"Low Risk")</f>
        <v>Low Risk</v>
      </c>
    </row>
    <row r="5851" spans="1:19">
      <c r="A5851">
        <v>5850</v>
      </c>
      <c r="B5851">
        <v>126.96</v>
      </c>
      <c r="C5851">
        <v>10</v>
      </c>
      <c r="D5851" t="s">
        <v>49</v>
      </c>
      <c r="E5851">
        <v>0</v>
      </c>
      <c r="F5851">
        <v>0</v>
      </c>
      <c r="G5851">
        <v>98</v>
      </c>
      <c r="H5851">
        <v>2</v>
      </c>
      <c r="I5851">
        <v>21</v>
      </c>
      <c r="J5851">
        <v>0</v>
      </c>
      <c r="K5851">
        <f>_xlfn.XLOOKUP(FraudData[[#This Row],[amount]],AmountRules[Amount Min],AmountRules[Risk Points],,-1)</f>
        <v>0</v>
      </c>
      <c r="L5851">
        <f>_xlfn.XLOOKUP(FraudData[[#This Row],[transaction_hour]],TimeRules[Hour Min],TimeRules[Risk Points],,-1)</f>
        <v>0</v>
      </c>
      <c r="M5851">
        <f>_xlfn.XLOOKUP(FraudData[[#This Row],[foreign_transaction]],ForeignRules[Foreign Transaction],ForeignRules[Risk Points],0)</f>
        <v>0</v>
      </c>
      <c r="N5851">
        <f>_xlfn.XLOOKUP(FraudData[[#This Row],[location_mismatch]],Table10[Location Mismatch],Table10[Risk Points],0)</f>
        <v>0</v>
      </c>
      <c r="O5851">
        <f>_xlfn.XLOOKUP(FraudData[[#This Row],[device_trust_score]],DeviceRules[Device Min],DeviceRules[Risk Points],,-1)</f>
        <v>0</v>
      </c>
      <c r="P5851">
        <f>_xlfn.XLOOKUP(FraudData[[#This Row],[velocity_last_24h]],VelocityRules[Velocity Min],VelocityRules[Risk Points],,-1)</f>
        <v>0</v>
      </c>
      <c r="Q5851">
        <f>_xlfn.XLOOKUP(FraudData[[#This Row],[merchant_category]],MerchantRules[Merchant Category],MerchantRules[Risk Points],0)</f>
        <v>1</v>
      </c>
      <c r="R5851">
        <f>SUM(FraudData[[#This Row],[Amount Risk]:[Merchant Risk]])</f>
        <v>1</v>
      </c>
      <c r="S5851" t="str" cm="1">
        <f t="array" ref="S5851">_xlfn.IFS(FraudData[[#This Row],[Fraud Risk Score]]&gt;=8,"High Risk",FraudData[[#This Row],[Fraud Risk Score]]&gt;=6,"Medium Risk",TRUE,"Low Risk")</f>
        <v>Low Risk</v>
      </c>
    </row>
    <row r="5852" spans="1:19">
      <c r="A5852">
        <v>5851</v>
      </c>
      <c r="B5852">
        <v>31.92</v>
      </c>
      <c r="C5852">
        <v>10</v>
      </c>
      <c r="D5852" t="s">
        <v>46</v>
      </c>
      <c r="E5852">
        <v>0</v>
      </c>
      <c r="F5852">
        <v>0</v>
      </c>
      <c r="G5852">
        <v>38</v>
      </c>
      <c r="H5852">
        <v>1</v>
      </c>
      <c r="I5852">
        <v>22</v>
      </c>
      <c r="J5852">
        <v>0</v>
      </c>
      <c r="K5852">
        <f>_xlfn.XLOOKUP(FraudData[[#This Row],[amount]],AmountRules[Amount Min],AmountRules[Risk Points],,-1)</f>
        <v>0</v>
      </c>
      <c r="L5852">
        <f>_xlfn.XLOOKUP(FraudData[[#This Row],[transaction_hour]],TimeRules[Hour Min],TimeRules[Risk Points],,-1)</f>
        <v>0</v>
      </c>
      <c r="M5852">
        <f>_xlfn.XLOOKUP(FraudData[[#This Row],[foreign_transaction]],ForeignRules[Foreign Transaction],ForeignRules[Risk Points],0)</f>
        <v>0</v>
      </c>
      <c r="N5852">
        <f>_xlfn.XLOOKUP(FraudData[[#This Row],[location_mismatch]],Table10[Location Mismatch],Table10[Risk Points],0)</f>
        <v>0</v>
      </c>
      <c r="O5852">
        <f>_xlfn.XLOOKUP(FraudData[[#This Row],[device_trust_score]],DeviceRules[Device Min],DeviceRules[Risk Points],,-1)</f>
        <v>2</v>
      </c>
      <c r="P5852">
        <f>_xlfn.XLOOKUP(FraudData[[#This Row],[velocity_last_24h]],VelocityRules[Velocity Min],VelocityRules[Risk Points],,-1)</f>
        <v>0</v>
      </c>
      <c r="Q5852">
        <f>_xlfn.XLOOKUP(FraudData[[#This Row],[merchant_category]],MerchantRules[Merchant Category],MerchantRules[Risk Points],0)</f>
        <v>0</v>
      </c>
      <c r="R5852">
        <f>SUM(FraudData[[#This Row],[Amount Risk]:[Merchant Risk]])</f>
        <v>2</v>
      </c>
      <c r="S5852" t="str" cm="1">
        <f t="array" ref="S5852">_xlfn.IFS(FraudData[[#This Row],[Fraud Risk Score]]&gt;=8,"High Risk",FraudData[[#This Row],[Fraud Risk Score]]&gt;=6,"Medium Risk",TRUE,"Low Risk")</f>
        <v>Low Risk</v>
      </c>
    </row>
    <row r="5853" spans="1:19">
      <c r="A5853">
        <v>5852</v>
      </c>
      <c r="B5853">
        <v>578.26</v>
      </c>
      <c r="C5853">
        <v>7</v>
      </c>
      <c r="D5853" t="s">
        <v>50</v>
      </c>
      <c r="E5853">
        <v>0</v>
      </c>
      <c r="F5853">
        <v>0</v>
      </c>
      <c r="G5853">
        <v>27</v>
      </c>
      <c r="H5853">
        <v>0</v>
      </c>
      <c r="I5853">
        <v>34</v>
      </c>
      <c r="J5853">
        <v>0</v>
      </c>
      <c r="K5853">
        <f>_xlfn.XLOOKUP(FraudData[[#This Row],[amount]],AmountRules[Amount Min],AmountRules[Risk Points],,-1)</f>
        <v>1</v>
      </c>
      <c r="L5853">
        <f>_xlfn.XLOOKUP(FraudData[[#This Row],[transaction_hour]],TimeRules[Hour Min],TimeRules[Risk Points],,-1)</f>
        <v>0</v>
      </c>
      <c r="M5853">
        <f>_xlfn.XLOOKUP(FraudData[[#This Row],[foreign_transaction]],ForeignRules[Foreign Transaction],ForeignRules[Risk Points],0)</f>
        <v>0</v>
      </c>
      <c r="N5853">
        <f>_xlfn.XLOOKUP(FraudData[[#This Row],[location_mismatch]],Table10[Location Mismatch],Table10[Risk Points],0)</f>
        <v>0</v>
      </c>
      <c r="O5853">
        <f>_xlfn.XLOOKUP(FraudData[[#This Row],[device_trust_score]],DeviceRules[Device Min],DeviceRules[Risk Points],,-1)</f>
        <v>3</v>
      </c>
      <c r="P5853">
        <f>_xlfn.XLOOKUP(FraudData[[#This Row],[velocity_last_24h]],VelocityRules[Velocity Min],VelocityRules[Risk Points],,-1)</f>
        <v>0</v>
      </c>
      <c r="Q5853">
        <f>_xlfn.XLOOKUP(FraudData[[#This Row],[merchant_category]],MerchantRules[Merchant Category],MerchantRules[Risk Points],0)</f>
        <v>0</v>
      </c>
      <c r="R5853">
        <f>SUM(FraudData[[#This Row],[Amount Risk]:[Merchant Risk]])</f>
        <v>4</v>
      </c>
      <c r="S5853" t="str" cm="1">
        <f t="array" ref="S5853">_xlfn.IFS(FraudData[[#This Row],[Fraud Risk Score]]&gt;=8,"High Risk",FraudData[[#This Row],[Fraud Risk Score]]&gt;=6,"Medium Risk",TRUE,"Low Risk")</f>
        <v>Low Risk</v>
      </c>
    </row>
    <row r="5854" spans="1:19">
      <c r="A5854">
        <v>5853</v>
      </c>
      <c r="B5854">
        <v>343.39</v>
      </c>
      <c r="C5854">
        <v>21</v>
      </c>
      <c r="D5854" t="s">
        <v>49</v>
      </c>
      <c r="E5854">
        <v>0</v>
      </c>
      <c r="F5854">
        <v>0</v>
      </c>
      <c r="G5854">
        <v>92</v>
      </c>
      <c r="H5854">
        <v>2</v>
      </c>
      <c r="I5854">
        <v>37</v>
      </c>
      <c r="J5854">
        <v>0</v>
      </c>
      <c r="K5854">
        <f>_xlfn.XLOOKUP(FraudData[[#This Row],[amount]],AmountRules[Amount Min],AmountRules[Risk Points],,-1)</f>
        <v>0</v>
      </c>
      <c r="L5854">
        <f>_xlfn.XLOOKUP(FraudData[[#This Row],[transaction_hour]],TimeRules[Hour Min],TimeRules[Risk Points],,-1)</f>
        <v>0</v>
      </c>
      <c r="M5854">
        <f>_xlfn.XLOOKUP(FraudData[[#This Row],[foreign_transaction]],ForeignRules[Foreign Transaction],ForeignRules[Risk Points],0)</f>
        <v>0</v>
      </c>
      <c r="N5854">
        <f>_xlfn.XLOOKUP(FraudData[[#This Row],[location_mismatch]],Table10[Location Mismatch],Table10[Risk Points],0)</f>
        <v>0</v>
      </c>
      <c r="O5854">
        <f>_xlfn.XLOOKUP(FraudData[[#This Row],[device_trust_score]],DeviceRules[Device Min],DeviceRules[Risk Points],,-1)</f>
        <v>0</v>
      </c>
      <c r="P5854">
        <f>_xlfn.XLOOKUP(FraudData[[#This Row],[velocity_last_24h]],VelocityRules[Velocity Min],VelocityRules[Risk Points],,-1)</f>
        <v>0</v>
      </c>
      <c r="Q5854">
        <f>_xlfn.XLOOKUP(FraudData[[#This Row],[merchant_category]],MerchantRules[Merchant Category],MerchantRules[Risk Points],0)</f>
        <v>1</v>
      </c>
      <c r="R5854">
        <f>SUM(FraudData[[#This Row],[Amount Risk]:[Merchant Risk]])</f>
        <v>1</v>
      </c>
      <c r="S5854" t="str" cm="1">
        <f t="array" ref="S5854">_xlfn.IFS(FraudData[[#This Row],[Fraud Risk Score]]&gt;=8,"High Risk",FraudData[[#This Row],[Fraud Risk Score]]&gt;=6,"Medium Risk",TRUE,"Low Risk")</f>
        <v>Low Risk</v>
      </c>
    </row>
    <row r="5855" spans="1:19">
      <c r="A5855">
        <v>5854</v>
      </c>
      <c r="B5855">
        <v>358.84</v>
      </c>
      <c r="C5855">
        <v>2</v>
      </c>
      <c r="D5855" t="s">
        <v>50</v>
      </c>
      <c r="E5855">
        <v>0</v>
      </c>
      <c r="F5855">
        <v>0</v>
      </c>
      <c r="G5855">
        <v>64</v>
      </c>
      <c r="H5855">
        <v>2</v>
      </c>
      <c r="I5855">
        <v>57</v>
      </c>
      <c r="J5855">
        <v>0</v>
      </c>
      <c r="K5855">
        <f>_xlfn.XLOOKUP(FraudData[[#This Row],[amount]],AmountRules[Amount Min],AmountRules[Risk Points],,-1)</f>
        <v>0</v>
      </c>
      <c r="L5855">
        <f>_xlfn.XLOOKUP(FraudData[[#This Row],[transaction_hour]],TimeRules[Hour Min],TimeRules[Risk Points],,-1)</f>
        <v>3</v>
      </c>
      <c r="M5855">
        <f>_xlfn.XLOOKUP(FraudData[[#This Row],[foreign_transaction]],ForeignRules[Foreign Transaction],ForeignRules[Risk Points],0)</f>
        <v>0</v>
      </c>
      <c r="N5855">
        <f>_xlfn.XLOOKUP(FraudData[[#This Row],[location_mismatch]],Table10[Location Mismatch],Table10[Risk Points],0)</f>
        <v>0</v>
      </c>
      <c r="O5855">
        <f>_xlfn.XLOOKUP(FraudData[[#This Row],[device_trust_score]],DeviceRules[Device Min],DeviceRules[Risk Points],,-1)</f>
        <v>1</v>
      </c>
      <c r="P5855">
        <f>_xlfn.XLOOKUP(FraudData[[#This Row],[velocity_last_24h]],VelocityRules[Velocity Min],VelocityRules[Risk Points],,-1)</f>
        <v>0</v>
      </c>
      <c r="Q5855">
        <f>_xlfn.XLOOKUP(FraudData[[#This Row],[merchant_category]],MerchantRules[Merchant Category],MerchantRules[Risk Points],0)</f>
        <v>0</v>
      </c>
      <c r="R5855">
        <f>SUM(FraudData[[#This Row],[Amount Risk]:[Merchant Risk]])</f>
        <v>4</v>
      </c>
      <c r="S5855" t="str" cm="1">
        <f t="array" ref="S5855">_xlfn.IFS(FraudData[[#This Row],[Fraud Risk Score]]&gt;=8,"High Risk",FraudData[[#This Row],[Fraud Risk Score]]&gt;=6,"Medium Risk",TRUE,"Low Risk")</f>
        <v>Low Risk</v>
      </c>
    </row>
    <row r="5856" spans="1:19">
      <c r="A5856">
        <v>5855</v>
      </c>
      <c r="B5856">
        <v>93.99</v>
      </c>
      <c r="C5856">
        <v>18</v>
      </c>
      <c r="D5856" t="s">
        <v>49</v>
      </c>
      <c r="E5856">
        <v>0</v>
      </c>
      <c r="F5856">
        <v>0</v>
      </c>
      <c r="G5856">
        <v>57</v>
      </c>
      <c r="H5856">
        <v>1</v>
      </c>
      <c r="I5856">
        <v>46</v>
      </c>
      <c r="J5856">
        <v>0</v>
      </c>
      <c r="K5856">
        <f>_xlfn.XLOOKUP(FraudData[[#This Row],[amount]],AmountRules[Amount Min],AmountRules[Risk Points],,-1)</f>
        <v>0</v>
      </c>
      <c r="L5856">
        <f>_xlfn.XLOOKUP(FraudData[[#This Row],[transaction_hour]],TimeRules[Hour Min],TimeRules[Risk Points],,-1)</f>
        <v>0</v>
      </c>
      <c r="M5856">
        <f>_xlfn.XLOOKUP(FraudData[[#This Row],[foreign_transaction]],ForeignRules[Foreign Transaction],ForeignRules[Risk Points],0)</f>
        <v>0</v>
      </c>
      <c r="N5856">
        <f>_xlfn.XLOOKUP(FraudData[[#This Row],[location_mismatch]],Table10[Location Mismatch],Table10[Risk Points],0)</f>
        <v>0</v>
      </c>
      <c r="O5856">
        <f>_xlfn.XLOOKUP(FraudData[[#This Row],[device_trust_score]],DeviceRules[Device Min],DeviceRules[Risk Points],,-1)</f>
        <v>1</v>
      </c>
      <c r="P5856">
        <f>_xlfn.XLOOKUP(FraudData[[#This Row],[velocity_last_24h]],VelocityRules[Velocity Min],VelocityRules[Risk Points],,-1)</f>
        <v>0</v>
      </c>
      <c r="Q5856">
        <f>_xlfn.XLOOKUP(FraudData[[#This Row],[merchant_category]],MerchantRules[Merchant Category],MerchantRules[Risk Points],0)</f>
        <v>1</v>
      </c>
      <c r="R5856">
        <f>SUM(FraudData[[#This Row],[Amount Risk]:[Merchant Risk]])</f>
        <v>2</v>
      </c>
      <c r="S5856" t="str" cm="1">
        <f t="array" ref="S5856">_xlfn.IFS(FraudData[[#This Row],[Fraud Risk Score]]&gt;=8,"High Risk",FraudData[[#This Row],[Fraud Risk Score]]&gt;=6,"Medium Risk",TRUE,"Low Risk")</f>
        <v>Low Risk</v>
      </c>
    </row>
    <row r="5857" spans="1:19">
      <c r="A5857">
        <v>5856</v>
      </c>
      <c r="B5857">
        <v>258.66000000000003</v>
      </c>
      <c r="C5857">
        <v>11</v>
      </c>
      <c r="D5857" t="s">
        <v>48</v>
      </c>
      <c r="E5857">
        <v>0</v>
      </c>
      <c r="F5857">
        <v>0</v>
      </c>
      <c r="G5857">
        <v>31</v>
      </c>
      <c r="H5857">
        <v>4</v>
      </c>
      <c r="I5857">
        <v>42</v>
      </c>
      <c r="J5857">
        <v>0</v>
      </c>
      <c r="K5857">
        <f>_xlfn.XLOOKUP(FraudData[[#This Row],[amount]],AmountRules[Amount Min],AmountRules[Risk Points],,-1)</f>
        <v>0</v>
      </c>
      <c r="L5857">
        <f>_xlfn.XLOOKUP(FraudData[[#This Row],[transaction_hour]],TimeRules[Hour Min],TimeRules[Risk Points],,-1)</f>
        <v>0</v>
      </c>
      <c r="M5857">
        <f>_xlfn.XLOOKUP(FraudData[[#This Row],[foreign_transaction]],ForeignRules[Foreign Transaction],ForeignRules[Risk Points],0)</f>
        <v>0</v>
      </c>
      <c r="N5857">
        <f>_xlfn.XLOOKUP(FraudData[[#This Row],[location_mismatch]],Table10[Location Mismatch],Table10[Risk Points],0)</f>
        <v>0</v>
      </c>
      <c r="O5857">
        <f>_xlfn.XLOOKUP(FraudData[[#This Row],[device_trust_score]],DeviceRules[Device Min],DeviceRules[Risk Points],,-1)</f>
        <v>2</v>
      </c>
      <c r="P5857">
        <f>_xlfn.XLOOKUP(FraudData[[#This Row],[velocity_last_24h]],VelocityRules[Velocity Min],VelocityRules[Risk Points],,-1)</f>
        <v>0</v>
      </c>
      <c r="Q5857">
        <f>_xlfn.XLOOKUP(FraudData[[#This Row],[merchant_category]],MerchantRules[Merchant Category],MerchantRules[Risk Points],0)</f>
        <v>0</v>
      </c>
      <c r="R5857">
        <f>SUM(FraudData[[#This Row],[Amount Risk]:[Merchant Risk]])</f>
        <v>2</v>
      </c>
      <c r="S5857" t="str" cm="1">
        <f t="array" ref="S5857">_xlfn.IFS(FraudData[[#This Row],[Fraud Risk Score]]&gt;=8,"High Risk",FraudData[[#This Row],[Fraud Risk Score]]&gt;=6,"Medium Risk",TRUE,"Low Risk")</f>
        <v>Low Risk</v>
      </c>
    </row>
    <row r="5858" spans="1:19">
      <c r="A5858">
        <v>5857</v>
      </c>
      <c r="B5858">
        <v>27.96</v>
      </c>
      <c r="C5858">
        <v>5</v>
      </c>
      <c r="D5858" t="s">
        <v>50</v>
      </c>
      <c r="E5858">
        <v>1</v>
      </c>
      <c r="F5858">
        <v>1</v>
      </c>
      <c r="G5858">
        <v>27</v>
      </c>
      <c r="H5858">
        <v>1</v>
      </c>
      <c r="I5858">
        <v>35</v>
      </c>
      <c r="J5858">
        <v>1</v>
      </c>
      <c r="K5858">
        <f>_xlfn.XLOOKUP(FraudData[[#This Row],[amount]],AmountRules[Amount Min],AmountRules[Risk Points],,-1)</f>
        <v>0</v>
      </c>
      <c r="L5858">
        <f>_xlfn.XLOOKUP(FraudData[[#This Row],[transaction_hour]],TimeRules[Hour Min],TimeRules[Risk Points],,-1)</f>
        <v>0</v>
      </c>
      <c r="M5858">
        <f>_xlfn.XLOOKUP(FraudData[[#This Row],[foreign_transaction]],ForeignRules[Foreign Transaction],ForeignRules[Risk Points],0)</f>
        <v>3</v>
      </c>
      <c r="N5858">
        <f>_xlfn.XLOOKUP(FraudData[[#This Row],[location_mismatch]],Table10[Location Mismatch],Table10[Risk Points],0)</f>
        <v>3</v>
      </c>
      <c r="O5858">
        <f>_xlfn.XLOOKUP(FraudData[[#This Row],[device_trust_score]],DeviceRules[Device Min],DeviceRules[Risk Points],,-1)</f>
        <v>3</v>
      </c>
      <c r="P5858">
        <f>_xlfn.XLOOKUP(FraudData[[#This Row],[velocity_last_24h]],VelocityRules[Velocity Min],VelocityRules[Risk Points],,-1)</f>
        <v>0</v>
      </c>
      <c r="Q5858">
        <f>_xlfn.XLOOKUP(FraudData[[#This Row],[merchant_category]],MerchantRules[Merchant Category],MerchantRules[Risk Points],0)</f>
        <v>0</v>
      </c>
      <c r="R5858">
        <f>SUM(FraudData[[#This Row],[Amount Risk]:[Merchant Risk]])</f>
        <v>9</v>
      </c>
      <c r="S5858" t="str" cm="1">
        <f t="array" ref="S5858">_xlfn.IFS(FraudData[[#This Row],[Fraud Risk Score]]&gt;=8,"High Risk",FraudData[[#This Row],[Fraud Risk Score]]&gt;=6,"Medium Risk",TRUE,"Low Risk")</f>
        <v>High Risk</v>
      </c>
    </row>
    <row r="5859" spans="1:19">
      <c r="A5859">
        <v>5858</v>
      </c>
      <c r="B5859">
        <v>1.56</v>
      </c>
      <c r="C5859">
        <v>22</v>
      </c>
      <c r="D5859" t="s">
        <v>49</v>
      </c>
      <c r="E5859">
        <v>0</v>
      </c>
      <c r="F5859">
        <v>0</v>
      </c>
      <c r="G5859">
        <v>61</v>
      </c>
      <c r="H5859">
        <v>3</v>
      </c>
      <c r="I5859">
        <v>39</v>
      </c>
      <c r="J5859">
        <v>0</v>
      </c>
      <c r="K5859">
        <f>_xlfn.XLOOKUP(FraudData[[#This Row],[amount]],AmountRules[Amount Min],AmountRules[Risk Points],,-1)</f>
        <v>0</v>
      </c>
      <c r="L5859">
        <f>_xlfn.XLOOKUP(FraudData[[#This Row],[transaction_hour]],TimeRules[Hour Min],TimeRules[Risk Points],,-1)</f>
        <v>0</v>
      </c>
      <c r="M5859">
        <f>_xlfn.XLOOKUP(FraudData[[#This Row],[foreign_transaction]],ForeignRules[Foreign Transaction],ForeignRules[Risk Points],0)</f>
        <v>0</v>
      </c>
      <c r="N5859">
        <f>_xlfn.XLOOKUP(FraudData[[#This Row],[location_mismatch]],Table10[Location Mismatch],Table10[Risk Points],0)</f>
        <v>0</v>
      </c>
      <c r="O5859">
        <f>_xlfn.XLOOKUP(FraudData[[#This Row],[device_trust_score]],DeviceRules[Device Min],DeviceRules[Risk Points],,-1)</f>
        <v>1</v>
      </c>
      <c r="P5859">
        <f>_xlfn.XLOOKUP(FraudData[[#This Row],[velocity_last_24h]],VelocityRules[Velocity Min],VelocityRules[Risk Points],,-1)</f>
        <v>0</v>
      </c>
      <c r="Q5859">
        <f>_xlfn.XLOOKUP(FraudData[[#This Row],[merchant_category]],MerchantRules[Merchant Category],MerchantRules[Risk Points],0)</f>
        <v>1</v>
      </c>
      <c r="R5859">
        <f>SUM(FraudData[[#This Row],[Amount Risk]:[Merchant Risk]])</f>
        <v>2</v>
      </c>
      <c r="S5859" t="str" cm="1">
        <f t="array" ref="S5859">_xlfn.IFS(FraudData[[#This Row],[Fraud Risk Score]]&gt;=8,"High Risk",FraudData[[#This Row],[Fraud Risk Score]]&gt;=6,"Medium Risk",TRUE,"Low Risk")</f>
        <v>Low Risk</v>
      </c>
    </row>
    <row r="5860" spans="1:19">
      <c r="A5860">
        <v>5859</v>
      </c>
      <c r="B5860">
        <v>3.63</v>
      </c>
      <c r="C5860">
        <v>7</v>
      </c>
      <c r="D5860" t="s">
        <v>46</v>
      </c>
      <c r="E5860">
        <v>0</v>
      </c>
      <c r="F5860">
        <v>0</v>
      </c>
      <c r="G5860">
        <v>50</v>
      </c>
      <c r="H5860">
        <v>1</v>
      </c>
      <c r="I5860">
        <v>25</v>
      </c>
      <c r="J5860">
        <v>0</v>
      </c>
      <c r="K5860">
        <f>_xlfn.XLOOKUP(FraudData[[#This Row],[amount]],AmountRules[Amount Min],AmountRules[Risk Points],,-1)</f>
        <v>0</v>
      </c>
      <c r="L5860">
        <f>_xlfn.XLOOKUP(FraudData[[#This Row],[transaction_hour]],TimeRules[Hour Min],TimeRules[Risk Points],,-1)</f>
        <v>0</v>
      </c>
      <c r="M5860">
        <f>_xlfn.XLOOKUP(FraudData[[#This Row],[foreign_transaction]],ForeignRules[Foreign Transaction],ForeignRules[Risk Points],0)</f>
        <v>0</v>
      </c>
      <c r="N5860">
        <f>_xlfn.XLOOKUP(FraudData[[#This Row],[location_mismatch]],Table10[Location Mismatch],Table10[Risk Points],0)</f>
        <v>0</v>
      </c>
      <c r="O5860">
        <f>_xlfn.XLOOKUP(FraudData[[#This Row],[device_trust_score]],DeviceRules[Device Min],DeviceRules[Risk Points],,-1)</f>
        <v>1</v>
      </c>
      <c r="P5860">
        <f>_xlfn.XLOOKUP(FraudData[[#This Row],[velocity_last_24h]],VelocityRules[Velocity Min],VelocityRules[Risk Points],,-1)</f>
        <v>0</v>
      </c>
      <c r="Q5860">
        <f>_xlfn.XLOOKUP(FraudData[[#This Row],[merchant_category]],MerchantRules[Merchant Category],MerchantRules[Risk Points],0)</f>
        <v>0</v>
      </c>
      <c r="R5860">
        <f>SUM(FraudData[[#This Row],[Amount Risk]:[Merchant Risk]])</f>
        <v>1</v>
      </c>
      <c r="S5860" t="str" cm="1">
        <f t="array" ref="S5860">_xlfn.IFS(FraudData[[#This Row],[Fraud Risk Score]]&gt;=8,"High Risk",FraudData[[#This Row],[Fraud Risk Score]]&gt;=6,"Medium Risk",TRUE,"Low Risk")</f>
        <v>Low Risk</v>
      </c>
    </row>
    <row r="5861" spans="1:19">
      <c r="A5861">
        <v>5860</v>
      </c>
      <c r="B5861">
        <v>159</v>
      </c>
      <c r="C5861">
        <v>4</v>
      </c>
      <c r="D5861" t="s">
        <v>48</v>
      </c>
      <c r="E5861">
        <v>0</v>
      </c>
      <c r="F5861">
        <v>0</v>
      </c>
      <c r="G5861">
        <v>49</v>
      </c>
      <c r="H5861">
        <v>3</v>
      </c>
      <c r="I5861">
        <v>57</v>
      </c>
      <c r="J5861">
        <v>0</v>
      </c>
      <c r="K5861">
        <f>_xlfn.XLOOKUP(FraudData[[#This Row],[amount]],AmountRules[Amount Min],AmountRules[Risk Points],,-1)</f>
        <v>0</v>
      </c>
      <c r="L5861">
        <f>_xlfn.XLOOKUP(FraudData[[#This Row],[transaction_hour]],TimeRules[Hour Min],TimeRules[Risk Points],,-1)</f>
        <v>0</v>
      </c>
      <c r="M5861">
        <f>_xlfn.XLOOKUP(FraudData[[#This Row],[foreign_transaction]],ForeignRules[Foreign Transaction],ForeignRules[Risk Points],0)</f>
        <v>0</v>
      </c>
      <c r="N5861">
        <f>_xlfn.XLOOKUP(FraudData[[#This Row],[location_mismatch]],Table10[Location Mismatch],Table10[Risk Points],0)</f>
        <v>0</v>
      </c>
      <c r="O5861">
        <f>_xlfn.XLOOKUP(FraudData[[#This Row],[device_trust_score]],DeviceRules[Device Min],DeviceRules[Risk Points],,-1)</f>
        <v>2</v>
      </c>
      <c r="P5861">
        <f>_xlfn.XLOOKUP(FraudData[[#This Row],[velocity_last_24h]],VelocityRules[Velocity Min],VelocityRules[Risk Points],,-1)</f>
        <v>0</v>
      </c>
      <c r="Q5861">
        <f>_xlfn.XLOOKUP(FraudData[[#This Row],[merchant_category]],MerchantRules[Merchant Category],MerchantRules[Risk Points],0)</f>
        <v>0</v>
      </c>
      <c r="R5861">
        <f>SUM(FraudData[[#This Row],[Amount Risk]:[Merchant Risk]])</f>
        <v>2</v>
      </c>
      <c r="S5861" t="str" cm="1">
        <f t="array" ref="S5861">_xlfn.IFS(FraudData[[#This Row],[Fraud Risk Score]]&gt;=8,"High Risk",FraudData[[#This Row],[Fraud Risk Score]]&gt;=6,"Medium Risk",TRUE,"Low Risk")</f>
        <v>Low Risk</v>
      </c>
    </row>
    <row r="5862" spans="1:19">
      <c r="A5862">
        <v>5861</v>
      </c>
      <c r="B5862">
        <v>109.38</v>
      </c>
      <c r="C5862">
        <v>9</v>
      </c>
      <c r="D5862" t="s">
        <v>50</v>
      </c>
      <c r="E5862">
        <v>0</v>
      </c>
      <c r="F5862">
        <v>0</v>
      </c>
      <c r="G5862">
        <v>64</v>
      </c>
      <c r="H5862">
        <v>0</v>
      </c>
      <c r="I5862">
        <v>64</v>
      </c>
      <c r="J5862">
        <v>0</v>
      </c>
      <c r="K5862">
        <f>_xlfn.XLOOKUP(FraudData[[#This Row],[amount]],AmountRules[Amount Min],AmountRules[Risk Points],,-1)</f>
        <v>0</v>
      </c>
      <c r="L5862">
        <f>_xlfn.XLOOKUP(FraudData[[#This Row],[transaction_hour]],TimeRules[Hour Min],TimeRules[Risk Points],,-1)</f>
        <v>0</v>
      </c>
      <c r="M5862">
        <f>_xlfn.XLOOKUP(FraudData[[#This Row],[foreign_transaction]],ForeignRules[Foreign Transaction],ForeignRules[Risk Points],0)</f>
        <v>0</v>
      </c>
      <c r="N5862">
        <f>_xlfn.XLOOKUP(FraudData[[#This Row],[location_mismatch]],Table10[Location Mismatch],Table10[Risk Points],0)</f>
        <v>0</v>
      </c>
      <c r="O5862">
        <f>_xlfn.XLOOKUP(FraudData[[#This Row],[device_trust_score]],DeviceRules[Device Min],DeviceRules[Risk Points],,-1)</f>
        <v>1</v>
      </c>
      <c r="P5862">
        <f>_xlfn.XLOOKUP(FraudData[[#This Row],[velocity_last_24h]],VelocityRules[Velocity Min],VelocityRules[Risk Points],,-1)</f>
        <v>0</v>
      </c>
      <c r="Q5862">
        <f>_xlfn.XLOOKUP(FraudData[[#This Row],[merchant_category]],MerchantRules[Merchant Category],MerchantRules[Risk Points],0)</f>
        <v>0</v>
      </c>
      <c r="R5862">
        <f>SUM(FraudData[[#This Row],[Amount Risk]:[Merchant Risk]])</f>
        <v>1</v>
      </c>
      <c r="S5862" t="str" cm="1">
        <f t="array" ref="S5862">_xlfn.IFS(FraudData[[#This Row],[Fraud Risk Score]]&gt;=8,"High Risk",FraudData[[#This Row],[Fraud Risk Score]]&gt;=6,"Medium Risk",TRUE,"Low Risk")</f>
        <v>Low Risk</v>
      </c>
    </row>
    <row r="5863" spans="1:19">
      <c r="A5863">
        <v>5862</v>
      </c>
      <c r="B5863">
        <v>131.37</v>
      </c>
      <c r="C5863">
        <v>21</v>
      </c>
      <c r="D5863" t="s">
        <v>50</v>
      </c>
      <c r="E5863">
        <v>0</v>
      </c>
      <c r="F5863">
        <v>0</v>
      </c>
      <c r="G5863">
        <v>67</v>
      </c>
      <c r="H5863">
        <v>0</v>
      </c>
      <c r="I5863">
        <v>57</v>
      </c>
      <c r="J5863">
        <v>0</v>
      </c>
      <c r="K5863">
        <f>_xlfn.XLOOKUP(FraudData[[#This Row],[amount]],AmountRules[Amount Min],AmountRules[Risk Points],,-1)</f>
        <v>0</v>
      </c>
      <c r="L5863">
        <f>_xlfn.XLOOKUP(FraudData[[#This Row],[transaction_hour]],TimeRules[Hour Min],TimeRules[Risk Points],,-1)</f>
        <v>0</v>
      </c>
      <c r="M5863">
        <f>_xlfn.XLOOKUP(FraudData[[#This Row],[foreign_transaction]],ForeignRules[Foreign Transaction],ForeignRules[Risk Points],0)</f>
        <v>0</v>
      </c>
      <c r="N5863">
        <f>_xlfn.XLOOKUP(FraudData[[#This Row],[location_mismatch]],Table10[Location Mismatch],Table10[Risk Points],0)</f>
        <v>0</v>
      </c>
      <c r="O5863">
        <f>_xlfn.XLOOKUP(FraudData[[#This Row],[device_trust_score]],DeviceRules[Device Min],DeviceRules[Risk Points],,-1)</f>
        <v>1</v>
      </c>
      <c r="P5863">
        <f>_xlfn.XLOOKUP(FraudData[[#This Row],[velocity_last_24h]],VelocityRules[Velocity Min],VelocityRules[Risk Points],,-1)</f>
        <v>0</v>
      </c>
      <c r="Q5863">
        <f>_xlfn.XLOOKUP(FraudData[[#This Row],[merchant_category]],MerchantRules[Merchant Category],MerchantRules[Risk Points],0)</f>
        <v>0</v>
      </c>
      <c r="R5863">
        <f>SUM(FraudData[[#This Row],[Amount Risk]:[Merchant Risk]])</f>
        <v>1</v>
      </c>
      <c r="S5863" t="str" cm="1">
        <f t="array" ref="S5863">_xlfn.IFS(FraudData[[#This Row],[Fraud Risk Score]]&gt;=8,"High Risk",FraudData[[#This Row],[Fraud Risk Score]]&gt;=6,"Medium Risk",TRUE,"Low Risk")</f>
        <v>Low Risk</v>
      </c>
    </row>
    <row r="5864" spans="1:19">
      <c r="A5864">
        <v>5863</v>
      </c>
      <c r="B5864">
        <v>1.35</v>
      </c>
      <c r="C5864">
        <v>15</v>
      </c>
      <c r="D5864" t="s">
        <v>49</v>
      </c>
      <c r="E5864">
        <v>0</v>
      </c>
      <c r="F5864">
        <v>0</v>
      </c>
      <c r="G5864">
        <v>68</v>
      </c>
      <c r="H5864">
        <v>2</v>
      </c>
      <c r="I5864">
        <v>27</v>
      </c>
      <c r="J5864">
        <v>0</v>
      </c>
      <c r="K5864">
        <f>_xlfn.XLOOKUP(FraudData[[#This Row],[amount]],AmountRules[Amount Min],AmountRules[Risk Points],,-1)</f>
        <v>0</v>
      </c>
      <c r="L5864">
        <f>_xlfn.XLOOKUP(FraudData[[#This Row],[transaction_hour]],TimeRules[Hour Min],TimeRules[Risk Points],,-1)</f>
        <v>0</v>
      </c>
      <c r="M5864">
        <f>_xlfn.XLOOKUP(FraudData[[#This Row],[foreign_transaction]],ForeignRules[Foreign Transaction],ForeignRules[Risk Points],0)</f>
        <v>0</v>
      </c>
      <c r="N5864">
        <f>_xlfn.XLOOKUP(FraudData[[#This Row],[location_mismatch]],Table10[Location Mismatch],Table10[Risk Points],0)</f>
        <v>0</v>
      </c>
      <c r="O5864">
        <f>_xlfn.XLOOKUP(FraudData[[#This Row],[device_trust_score]],DeviceRules[Device Min],DeviceRules[Risk Points],,-1)</f>
        <v>1</v>
      </c>
      <c r="P5864">
        <f>_xlfn.XLOOKUP(FraudData[[#This Row],[velocity_last_24h]],VelocityRules[Velocity Min],VelocityRules[Risk Points],,-1)</f>
        <v>0</v>
      </c>
      <c r="Q5864">
        <f>_xlfn.XLOOKUP(FraudData[[#This Row],[merchant_category]],MerchantRules[Merchant Category],MerchantRules[Risk Points],0)</f>
        <v>1</v>
      </c>
      <c r="R5864">
        <f>SUM(FraudData[[#This Row],[Amount Risk]:[Merchant Risk]])</f>
        <v>2</v>
      </c>
      <c r="S5864" t="str" cm="1">
        <f t="array" ref="S5864">_xlfn.IFS(FraudData[[#This Row],[Fraud Risk Score]]&gt;=8,"High Risk",FraudData[[#This Row],[Fraud Risk Score]]&gt;=6,"Medium Risk",TRUE,"Low Risk")</f>
        <v>Low Risk</v>
      </c>
    </row>
    <row r="5865" spans="1:19">
      <c r="A5865">
        <v>5864</v>
      </c>
      <c r="B5865">
        <v>98.89</v>
      </c>
      <c r="C5865">
        <v>11</v>
      </c>
      <c r="D5865" t="s">
        <v>50</v>
      </c>
      <c r="E5865">
        <v>1</v>
      </c>
      <c r="F5865">
        <v>1</v>
      </c>
      <c r="G5865">
        <v>95</v>
      </c>
      <c r="H5865">
        <v>0</v>
      </c>
      <c r="I5865">
        <v>34</v>
      </c>
      <c r="J5865">
        <v>0</v>
      </c>
      <c r="K5865">
        <f>_xlfn.XLOOKUP(FraudData[[#This Row],[amount]],AmountRules[Amount Min],AmountRules[Risk Points],,-1)</f>
        <v>0</v>
      </c>
      <c r="L5865">
        <f>_xlfn.XLOOKUP(FraudData[[#This Row],[transaction_hour]],TimeRules[Hour Min],TimeRules[Risk Points],,-1)</f>
        <v>0</v>
      </c>
      <c r="M5865">
        <f>_xlfn.XLOOKUP(FraudData[[#This Row],[foreign_transaction]],ForeignRules[Foreign Transaction],ForeignRules[Risk Points],0)</f>
        <v>3</v>
      </c>
      <c r="N5865">
        <f>_xlfn.XLOOKUP(FraudData[[#This Row],[location_mismatch]],Table10[Location Mismatch],Table10[Risk Points],0)</f>
        <v>3</v>
      </c>
      <c r="O5865">
        <f>_xlfn.XLOOKUP(FraudData[[#This Row],[device_trust_score]],DeviceRules[Device Min],DeviceRules[Risk Points],,-1)</f>
        <v>0</v>
      </c>
      <c r="P5865">
        <f>_xlfn.XLOOKUP(FraudData[[#This Row],[velocity_last_24h]],VelocityRules[Velocity Min],VelocityRules[Risk Points],,-1)</f>
        <v>0</v>
      </c>
      <c r="Q5865">
        <f>_xlfn.XLOOKUP(FraudData[[#This Row],[merchant_category]],MerchantRules[Merchant Category],MerchantRules[Risk Points],0)</f>
        <v>0</v>
      </c>
      <c r="R5865">
        <f>SUM(FraudData[[#This Row],[Amount Risk]:[Merchant Risk]])</f>
        <v>6</v>
      </c>
      <c r="S5865" t="str" cm="1">
        <f t="array" ref="S5865">_xlfn.IFS(FraudData[[#This Row],[Fraud Risk Score]]&gt;=8,"High Risk",FraudData[[#This Row],[Fraud Risk Score]]&gt;=6,"Medium Risk",TRUE,"Low Risk")</f>
        <v>Medium Risk</v>
      </c>
    </row>
    <row r="5866" spans="1:19">
      <c r="A5866">
        <v>5865</v>
      </c>
      <c r="B5866">
        <v>227.9</v>
      </c>
      <c r="C5866">
        <v>16</v>
      </c>
      <c r="D5866" t="s">
        <v>48</v>
      </c>
      <c r="E5866">
        <v>0</v>
      </c>
      <c r="F5866">
        <v>0</v>
      </c>
      <c r="G5866">
        <v>53</v>
      </c>
      <c r="H5866">
        <v>2</v>
      </c>
      <c r="I5866">
        <v>63</v>
      </c>
      <c r="J5866">
        <v>0</v>
      </c>
      <c r="K5866">
        <f>_xlfn.XLOOKUP(FraudData[[#This Row],[amount]],AmountRules[Amount Min],AmountRules[Risk Points],,-1)</f>
        <v>0</v>
      </c>
      <c r="L5866">
        <f>_xlfn.XLOOKUP(FraudData[[#This Row],[transaction_hour]],TimeRules[Hour Min],TimeRules[Risk Points],,-1)</f>
        <v>0</v>
      </c>
      <c r="M5866">
        <f>_xlfn.XLOOKUP(FraudData[[#This Row],[foreign_transaction]],ForeignRules[Foreign Transaction],ForeignRules[Risk Points],0)</f>
        <v>0</v>
      </c>
      <c r="N5866">
        <f>_xlfn.XLOOKUP(FraudData[[#This Row],[location_mismatch]],Table10[Location Mismatch],Table10[Risk Points],0)</f>
        <v>0</v>
      </c>
      <c r="O5866">
        <f>_xlfn.XLOOKUP(FraudData[[#This Row],[device_trust_score]],DeviceRules[Device Min],DeviceRules[Risk Points],,-1)</f>
        <v>1</v>
      </c>
      <c r="P5866">
        <f>_xlfn.XLOOKUP(FraudData[[#This Row],[velocity_last_24h]],VelocityRules[Velocity Min],VelocityRules[Risk Points],,-1)</f>
        <v>0</v>
      </c>
      <c r="Q5866">
        <f>_xlfn.XLOOKUP(FraudData[[#This Row],[merchant_category]],MerchantRules[Merchant Category],MerchantRules[Risk Points],0)</f>
        <v>0</v>
      </c>
      <c r="R5866">
        <f>SUM(FraudData[[#This Row],[Amount Risk]:[Merchant Risk]])</f>
        <v>1</v>
      </c>
      <c r="S5866" t="str" cm="1">
        <f t="array" ref="S5866">_xlfn.IFS(FraudData[[#This Row],[Fraud Risk Score]]&gt;=8,"High Risk",FraudData[[#This Row],[Fraud Risk Score]]&gt;=6,"Medium Risk",TRUE,"Low Risk")</f>
        <v>Low Risk</v>
      </c>
    </row>
    <row r="5867" spans="1:19">
      <c r="A5867">
        <v>5866</v>
      </c>
      <c r="B5867">
        <v>105.24</v>
      </c>
      <c r="C5867">
        <v>5</v>
      </c>
      <c r="D5867" t="s">
        <v>47</v>
      </c>
      <c r="E5867">
        <v>0</v>
      </c>
      <c r="F5867">
        <v>0</v>
      </c>
      <c r="G5867">
        <v>81</v>
      </c>
      <c r="H5867">
        <v>1</v>
      </c>
      <c r="I5867">
        <v>65</v>
      </c>
      <c r="J5867">
        <v>0</v>
      </c>
      <c r="K5867">
        <f>_xlfn.XLOOKUP(FraudData[[#This Row],[amount]],AmountRules[Amount Min],AmountRules[Risk Points],,-1)</f>
        <v>0</v>
      </c>
      <c r="L5867">
        <f>_xlfn.XLOOKUP(FraudData[[#This Row],[transaction_hour]],TimeRules[Hour Min],TimeRules[Risk Points],,-1)</f>
        <v>0</v>
      </c>
      <c r="M5867">
        <f>_xlfn.XLOOKUP(FraudData[[#This Row],[foreign_transaction]],ForeignRules[Foreign Transaction],ForeignRules[Risk Points],0)</f>
        <v>0</v>
      </c>
      <c r="N5867">
        <f>_xlfn.XLOOKUP(FraudData[[#This Row],[location_mismatch]],Table10[Location Mismatch],Table10[Risk Points],0)</f>
        <v>0</v>
      </c>
      <c r="O5867">
        <f>_xlfn.XLOOKUP(FraudData[[#This Row],[device_trust_score]],DeviceRules[Device Min],DeviceRules[Risk Points],,-1)</f>
        <v>0</v>
      </c>
      <c r="P5867">
        <f>_xlfn.XLOOKUP(FraudData[[#This Row],[velocity_last_24h]],VelocityRules[Velocity Min],VelocityRules[Risk Points],,-1)</f>
        <v>0</v>
      </c>
      <c r="Q5867">
        <f>_xlfn.XLOOKUP(FraudData[[#This Row],[merchant_category]],MerchantRules[Merchant Category],MerchantRules[Risk Points],0)</f>
        <v>0</v>
      </c>
      <c r="R5867">
        <f>SUM(FraudData[[#This Row],[Amount Risk]:[Merchant Risk]])</f>
        <v>0</v>
      </c>
      <c r="S5867" t="str" cm="1">
        <f t="array" ref="S5867">_xlfn.IFS(FraudData[[#This Row],[Fraud Risk Score]]&gt;=8,"High Risk",FraudData[[#This Row],[Fraud Risk Score]]&gt;=6,"Medium Risk",TRUE,"Low Risk")</f>
        <v>Low Risk</v>
      </c>
    </row>
    <row r="5868" spans="1:19">
      <c r="A5868">
        <v>5867</v>
      </c>
      <c r="B5868">
        <v>237.17</v>
      </c>
      <c r="C5868">
        <v>8</v>
      </c>
      <c r="D5868" t="s">
        <v>49</v>
      </c>
      <c r="E5868">
        <v>0</v>
      </c>
      <c r="F5868">
        <v>0</v>
      </c>
      <c r="G5868">
        <v>33</v>
      </c>
      <c r="H5868">
        <v>1</v>
      </c>
      <c r="I5868">
        <v>37</v>
      </c>
      <c r="J5868">
        <v>0</v>
      </c>
      <c r="K5868">
        <f>_xlfn.XLOOKUP(FraudData[[#This Row],[amount]],AmountRules[Amount Min],AmountRules[Risk Points],,-1)</f>
        <v>0</v>
      </c>
      <c r="L5868">
        <f>_xlfn.XLOOKUP(FraudData[[#This Row],[transaction_hour]],TimeRules[Hour Min],TimeRules[Risk Points],,-1)</f>
        <v>0</v>
      </c>
      <c r="M5868">
        <f>_xlfn.XLOOKUP(FraudData[[#This Row],[foreign_transaction]],ForeignRules[Foreign Transaction],ForeignRules[Risk Points],0)</f>
        <v>0</v>
      </c>
      <c r="N5868">
        <f>_xlfn.XLOOKUP(FraudData[[#This Row],[location_mismatch]],Table10[Location Mismatch],Table10[Risk Points],0)</f>
        <v>0</v>
      </c>
      <c r="O5868">
        <f>_xlfn.XLOOKUP(FraudData[[#This Row],[device_trust_score]],DeviceRules[Device Min],DeviceRules[Risk Points],,-1)</f>
        <v>2</v>
      </c>
      <c r="P5868">
        <f>_xlfn.XLOOKUP(FraudData[[#This Row],[velocity_last_24h]],VelocityRules[Velocity Min],VelocityRules[Risk Points],,-1)</f>
        <v>0</v>
      </c>
      <c r="Q5868">
        <f>_xlfn.XLOOKUP(FraudData[[#This Row],[merchant_category]],MerchantRules[Merchant Category],MerchantRules[Risk Points],0)</f>
        <v>1</v>
      </c>
      <c r="R5868">
        <f>SUM(FraudData[[#This Row],[Amount Risk]:[Merchant Risk]])</f>
        <v>3</v>
      </c>
      <c r="S5868" t="str" cm="1">
        <f t="array" ref="S5868">_xlfn.IFS(FraudData[[#This Row],[Fraud Risk Score]]&gt;=8,"High Risk",FraudData[[#This Row],[Fraud Risk Score]]&gt;=6,"Medium Risk",TRUE,"Low Risk")</f>
        <v>Low Risk</v>
      </c>
    </row>
    <row r="5869" spans="1:19">
      <c r="A5869">
        <v>5868</v>
      </c>
      <c r="B5869">
        <v>47.75</v>
      </c>
      <c r="C5869">
        <v>9</v>
      </c>
      <c r="D5869" t="s">
        <v>46</v>
      </c>
      <c r="E5869">
        <v>0</v>
      </c>
      <c r="F5869">
        <v>0</v>
      </c>
      <c r="G5869">
        <v>46</v>
      </c>
      <c r="H5869">
        <v>1</v>
      </c>
      <c r="I5869">
        <v>44</v>
      </c>
      <c r="J5869">
        <v>0</v>
      </c>
      <c r="K5869">
        <f>_xlfn.XLOOKUP(FraudData[[#This Row],[amount]],AmountRules[Amount Min],AmountRules[Risk Points],,-1)</f>
        <v>0</v>
      </c>
      <c r="L5869">
        <f>_xlfn.XLOOKUP(FraudData[[#This Row],[transaction_hour]],TimeRules[Hour Min],TimeRules[Risk Points],,-1)</f>
        <v>0</v>
      </c>
      <c r="M5869">
        <f>_xlfn.XLOOKUP(FraudData[[#This Row],[foreign_transaction]],ForeignRules[Foreign Transaction],ForeignRules[Risk Points],0)</f>
        <v>0</v>
      </c>
      <c r="N5869">
        <f>_xlfn.XLOOKUP(FraudData[[#This Row],[location_mismatch]],Table10[Location Mismatch],Table10[Risk Points],0)</f>
        <v>0</v>
      </c>
      <c r="O5869">
        <f>_xlfn.XLOOKUP(FraudData[[#This Row],[device_trust_score]],DeviceRules[Device Min],DeviceRules[Risk Points],,-1)</f>
        <v>2</v>
      </c>
      <c r="P5869">
        <f>_xlfn.XLOOKUP(FraudData[[#This Row],[velocity_last_24h]],VelocityRules[Velocity Min],VelocityRules[Risk Points],,-1)</f>
        <v>0</v>
      </c>
      <c r="Q5869">
        <f>_xlfn.XLOOKUP(FraudData[[#This Row],[merchant_category]],MerchantRules[Merchant Category],MerchantRules[Risk Points],0)</f>
        <v>0</v>
      </c>
      <c r="R5869">
        <f>SUM(FraudData[[#This Row],[Amount Risk]:[Merchant Risk]])</f>
        <v>2</v>
      </c>
      <c r="S5869" t="str" cm="1">
        <f t="array" ref="S5869">_xlfn.IFS(FraudData[[#This Row],[Fraud Risk Score]]&gt;=8,"High Risk",FraudData[[#This Row],[Fraud Risk Score]]&gt;=6,"Medium Risk",TRUE,"Low Risk")</f>
        <v>Low Risk</v>
      </c>
    </row>
    <row r="5870" spans="1:19">
      <c r="A5870">
        <v>5869</v>
      </c>
      <c r="B5870">
        <v>301.93</v>
      </c>
      <c r="C5870">
        <v>19</v>
      </c>
      <c r="D5870" t="s">
        <v>50</v>
      </c>
      <c r="E5870">
        <v>0</v>
      </c>
      <c r="F5870">
        <v>0</v>
      </c>
      <c r="G5870">
        <v>94</v>
      </c>
      <c r="H5870">
        <v>1</v>
      </c>
      <c r="I5870">
        <v>19</v>
      </c>
      <c r="J5870">
        <v>0</v>
      </c>
      <c r="K5870">
        <f>_xlfn.XLOOKUP(FraudData[[#This Row],[amount]],AmountRules[Amount Min],AmountRules[Risk Points],,-1)</f>
        <v>0</v>
      </c>
      <c r="L5870">
        <f>_xlfn.XLOOKUP(FraudData[[#This Row],[transaction_hour]],TimeRules[Hour Min],TimeRules[Risk Points],,-1)</f>
        <v>0</v>
      </c>
      <c r="M5870">
        <f>_xlfn.XLOOKUP(FraudData[[#This Row],[foreign_transaction]],ForeignRules[Foreign Transaction],ForeignRules[Risk Points],0)</f>
        <v>0</v>
      </c>
      <c r="N5870">
        <f>_xlfn.XLOOKUP(FraudData[[#This Row],[location_mismatch]],Table10[Location Mismatch],Table10[Risk Points],0)</f>
        <v>0</v>
      </c>
      <c r="O5870">
        <f>_xlfn.XLOOKUP(FraudData[[#This Row],[device_trust_score]],DeviceRules[Device Min],DeviceRules[Risk Points],,-1)</f>
        <v>0</v>
      </c>
      <c r="P5870">
        <f>_xlfn.XLOOKUP(FraudData[[#This Row],[velocity_last_24h]],VelocityRules[Velocity Min],VelocityRules[Risk Points],,-1)</f>
        <v>0</v>
      </c>
      <c r="Q5870">
        <f>_xlfn.XLOOKUP(FraudData[[#This Row],[merchant_category]],MerchantRules[Merchant Category],MerchantRules[Risk Points],0)</f>
        <v>0</v>
      </c>
      <c r="R5870">
        <f>SUM(FraudData[[#This Row],[Amount Risk]:[Merchant Risk]])</f>
        <v>0</v>
      </c>
      <c r="S5870" t="str" cm="1">
        <f t="array" ref="S5870">_xlfn.IFS(FraudData[[#This Row],[Fraud Risk Score]]&gt;=8,"High Risk",FraudData[[#This Row],[Fraud Risk Score]]&gt;=6,"Medium Risk",TRUE,"Low Risk")</f>
        <v>Low Risk</v>
      </c>
    </row>
    <row r="5871" spans="1:19">
      <c r="A5871">
        <v>5870</v>
      </c>
      <c r="B5871">
        <v>159.80000000000001</v>
      </c>
      <c r="C5871">
        <v>13</v>
      </c>
      <c r="D5871" t="s">
        <v>48</v>
      </c>
      <c r="E5871">
        <v>0</v>
      </c>
      <c r="F5871">
        <v>0</v>
      </c>
      <c r="G5871">
        <v>30</v>
      </c>
      <c r="H5871">
        <v>3</v>
      </c>
      <c r="I5871">
        <v>69</v>
      </c>
      <c r="J5871">
        <v>0</v>
      </c>
      <c r="K5871">
        <f>_xlfn.XLOOKUP(FraudData[[#This Row],[amount]],AmountRules[Amount Min],AmountRules[Risk Points],,-1)</f>
        <v>0</v>
      </c>
      <c r="L5871">
        <f>_xlfn.XLOOKUP(FraudData[[#This Row],[transaction_hour]],TimeRules[Hour Min],TimeRules[Risk Points],,-1)</f>
        <v>0</v>
      </c>
      <c r="M5871">
        <f>_xlfn.XLOOKUP(FraudData[[#This Row],[foreign_transaction]],ForeignRules[Foreign Transaction],ForeignRules[Risk Points],0)</f>
        <v>0</v>
      </c>
      <c r="N5871">
        <f>_xlfn.XLOOKUP(FraudData[[#This Row],[location_mismatch]],Table10[Location Mismatch],Table10[Risk Points],0)</f>
        <v>0</v>
      </c>
      <c r="O5871">
        <f>_xlfn.XLOOKUP(FraudData[[#This Row],[device_trust_score]],DeviceRules[Device Min],DeviceRules[Risk Points],,-1)</f>
        <v>2</v>
      </c>
      <c r="P5871">
        <f>_xlfn.XLOOKUP(FraudData[[#This Row],[velocity_last_24h]],VelocityRules[Velocity Min],VelocityRules[Risk Points],,-1)</f>
        <v>0</v>
      </c>
      <c r="Q5871">
        <f>_xlfn.XLOOKUP(FraudData[[#This Row],[merchant_category]],MerchantRules[Merchant Category],MerchantRules[Risk Points],0)</f>
        <v>0</v>
      </c>
      <c r="R5871">
        <f>SUM(FraudData[[#This Row],[Amount Risk]:[Merchant Risk]])</f>
        <v>2</v>
      </c>
      <c r="S5871" t="str" cm="1">
        <f t="array" ref="S5871">_xlfn.IFS(FraudData[[#This Row],[Fraud Risk Score]]&gt;=8,"High Risk",FraudData[[#This Row],[Fraud Risk Score]]&gt;=6,"Medium Risk",TRUE,"Low Risk")</f>
        <v>Low Risk</v>
      </c>
    </row>
    <row r="5872" spans="1:19">
      <c r="A5872">
        <v>5871</v>
      </c>
      <c r="B5872">
        <v>42.6</v>
      </c>
      <c r="C5872">
        <v>13</v>
      </c>
      <c r="D5872" t="s">
        <v>50</v>
      </c>
      <c r="E5872">
        <v>0</v>
      </c>
      <c r="F5872">
        <v>0</v>
      </c>
      <c r="G5872">
        <v>51</v>
      </c>
      <c r="H5872">
        <v>1</v>
      </c>
      <c r="I5872">
        <v>46</v>
      </c>
      <c r="J5872">
        <v>0</v>
      </c>
      <c r="K5872">
        <f>_xlfn.XLOOKUP(FraudData[[#This Row],[amount]],AmountRules[Amount Min],AmountRules[Risk Points],,-1)</f>
        <v>0</v>
      </c>
      <c r="L5872">
        <f>_xlfn.XLOOKUP(FraudData[[#This Row],[transaction_hour]],TimeRules[Hour Min],TimeRules[Risk Points],,-1)</f>
        <v>0</v>
      </c>
      <c r="M5872">
        <f>_xlfn.XLOOKUP(FraudData[[#This Row],[foreign_transaction]],ForeignRules[Foreign Transaction],ForeignRules[Risk Points],0)</f>
        <v>0</v>
      </c>
      <c r="N5872">
        <f>_xlfn.XLOOKUP(FraudData[[#This Row],[location_mismatch]],Table10[Location Mismatch],Table10[Risk Points],0)</f>
        <v>0</v>
      </c>
      <c r="O5872">
        <f>_xlfn.XLOOKUP(FraudData[[#This Row],[device_trust_score]],DeviceRules[Device Min],DeviceRules[Risk Points],,-1)</f>
        <v>1</v>
      </c>
      <c r="P5872">
        <f>_xlfn.XLOOKUP(FraudData[[#This Row],[velocity_last_24h]],VelocityRules[Velocity Min],VelocityRules[Risk Points],,-1)</f>
        <v>0</v>
      </c>
      <c r="Q5872">
        <f>_xlfn.XLOOKUP(FraudData[[#This Row],[merchant_category]],MerchantRules[Merchant Category],MerchantRules[Risk Points],0)</f>
        <v>0</v>
      </c>
      <c r="R5872">
        <f>SUM(FraudData[[#This Row],[Amount Risk]:[Merchant Risk]])</f>
        <v>1</v>
      </c>
      <c r="S5872" t="str" cm="1">
        <f t="array" ref="S5872">_xlfn.IFS(FraudData[[#This Row],[Fraud Risk Score]]&gt;=8,"High Risk",FraudData[[#This Row],[Fraud Risk Score]]&gt;=6,"Medium Risk",TRUE,"Low Risk")</f>
        <v>Low Risk</v>
      </c>
    </row>
    <row r="5873" spans="1:19">
      <c r="A5873">
        <v>5872</v>
      </c>
      <c r="B5873">
        <v>48.62</v>
      </c>
      <c r="C5873">
        <v>16</v>
      </c>
      <c r="D5873" t="s">
        <v>46</v>
      </c>
      <c r="E5873">
        <v>1</v>
      </c>
      <c r="F5873">
        <v>0</v>
      </c>
      <c r="G5873">
        <v>76</v>
      </c>
      <c r="H5873">
        <v>2</v>
      </c>
      <c r="I5873">
        <v>23</v>
      </c>
      <c r="J5873">
        <v>0</v>
      </c>
      <c r="K5873">
        <f>_xlfn.XLOOKUP(FraudData[[#This Row],[amount]],AmountRules[Amount Min],AmountRules[Risk Points],,-1)</f>
        <v>0</v>
      </c>
      <c r="L5873">
        <f>_xlfn.XLOOKUP(FraudData[[#This Row],[transaction_hour]],TimeRules[Hour Min],TimeRules[Risk Points],,-1)</f>
        <v>0</v>
      </c>
      <c r="M5873">
        <f>_xlfn.XLOOKUP(FraudData[[#This Row],[foreign_transaction]],ForeignRules[Foreign Transaction],ForeignRules[Risk Points],0)</f>
        <v>3</v>
      </c>
      <c r="N5873">
        <f>_xlfn.XLOOKUP(FraudData[[#This Row],[location_mismatch]],Table10[Location Mismatch],Table10[Risk Points],0)</f>
        <v>0</v>
      </c>
      <c r="O5873">
        <f>_xlfn.XLOOKUP(FraudData[[#This Row],[device_trust_score]],DeviceRules[Device Min],DeviceRules[Risk Points],,-1)</f>
        <v>0</v>
      </c>
      <c r="P5873">
        <f>_xlfn.XLOOKUP(FraudData[[#This Row],[velocity_last_24h]],VelocityRules[Velocity Min],VelocityRules[Risk Points],,-1)</f>
        <v>0</v>
      </c>
      <c r="Q5873">
        <f>_xlfn.XLOOKUP(FraudData[[#This Row],[merchant_category]],MerchantRules[Merchant Category],MerchantRules[Risk Points],0)</f>
        <v>0</v>
      </c>
      <c r="R5873">
        <f>SUM(FraudData[[#This Row],[Amount Risk]:[Merchant Risk]])</f>
        <v>3</v>
      </c>
      <c r="S5873" t="str" cm="1">
        <f t="array" ref="S5873">_xlfn.IFS(FraudData[[#This Row],[Fraud Risk Score]]&gt;=8,"High Risk",FraudData[[#This Row],[Fraud Risk Score]]&gt;=6,"Medium Risk",TRUE,"Low Risk")</f>
        <v>Low Risk</v>
      </c>
    </row>
    <row r="5874" spans="1:19">
      <c r="A5874">
        <v>5873</v>
      </c>
      <c r="B5874">
        <v>178.01</v>
      </c>
      <c r="C5874">
        <v>15</v>
      </c>
      <c r="D5874" t="s">
        <v>48</v>
      </c>
      <c r="E5874">
        <v>0</v>
      </c>
      <c r="F5874">
        <v>0</v>
      </c>
      <c r="G5874">
        <v>94</v>
      </c>
      <c r="H5874">
        <v>1</v>
      </c>
      <c r="I5874">
        <v>37</v>
      </c>
      <c r="J5874">
        <v>0</v>
      </c>
      <c r="K5874">
        <f>_xlfn.XLOOKUP(FraudData[[#This Row],[amount]],AmountRules[Amount Min],AmountRules[Risk Points],,-1)</f>
        <v>0</v>
      </c>
      <c r="L5874">
        <f>_xlfn.XLOOKUP(FraudData[[#This Row],[transaction_hour]],TimeRules[Hour Min],TimeRules[Risk Points],,-1)</f>
        <v>0</v>
      </c>
      <c r="M5874">
        <f>_xlfn.XLOOKUP(FraudData[[#This Row],[foreign_transaction]],ForeignRules[Foreign Transaction],ForeignRules[Risk Points],0)</f>
        <v>0</v>
      </c>
      <c r="N5874">
        <f>_xlfn.XLOOKUP(FraudData[[#This Row],[location_mismatch]],Table10[Location Mismatch],Table10[Risk Points],0)</f>
        <v>0</v>
      </c>
      <c r="O5874">
        <f>_xlfn.XLOOKUP(FraudData[[#This Row],[device_trust_score]],DeviceRules[Device Min],DeviceRules[Risk Points],,-1)</f>
        <v>0</v>
      </c>
      <c r="P5874">
        <f>_xlfn.XLOOKUP(FraudData[[#This Row],[velocity_last_24h]],VelocityRules[Velocity Min],VelocityRules[Risk Points],,-1)</f>
        <v>0</v>
      </c>
      <c r="Q5874">
        <f>_xlfn.XLOOKUP(FraudData[[#This Row],[merchant_category]],MerchantRules[Merchant Category],MerchantRules[Risk Points],0)</f>
        <v>0</v>
      </c>
      <c r="R5874">
        <f>SUM(FraudData[[#This Row],[Amount Risk]:[Merchant Risk]])</f>
        <v>0</v>
      </c>
      <c r="S5874" t="str" cm="1">
        <f t="array" ref="S5874">_xlfn.IFS(FraudData[[#This Row],[Fraud Risk Score]]&gt;=8,"High Risk",FraudData[[#This Row],[Fraud Risk Score]]&gt;=6,"Medium Risk",TRUE,"Low Risk")</f>
        <v>Low Risk</v>
      </c>
    </row>
    <row r="5875" spans="1:19">
      <c r="A5875">
        <v>5874</v>
      </c>
      <c r="B5875">
        <v>318.89</v>
      </c>
      <c r="C5875">
        <v>3</v>
      </c>
      <c r="D5875" t="s">
        <v>46</v>
      </c>
      <c r="E5875">
        <v>1</v>
      </c>
      <c r="F5875">
        <v>0</v>
      </c>
      <c r="G5875">
        <v>73</v>
      </c>
      <c r="H5875">
        <v>1</v>
      </c>
      <c r="I5875">
        <v>54</v>
      </c>
      <c r="J5875">
        <v>0</v>
      </c>
      <c r="K5875">
        <f>_xlfn.XLOOKUP(FraudData[[#This Row],[amount]],AmountRules[Amount Min],AmountRules[Risk Points],,-1)</f>
        <v>0</v>
      </c>
      <c r="L5875">
        <f>_xlfn.XLOOKUP(FraudData[[#This Row],[transaction_hour]],TimeRules[Hour Min],TimeRules[Risk Points],,-1)</f>
        <v>3</v>
      </c>
      <c r="M5875">
        <f>_xlfn.XLOOKUP(FraudData[[#This Row],[foreign_transaction]],ForeignRules[Foreign Transaction],ForeignRules[Risk Points],0)</f>
        <v>3</v>
      </c>
      <c r="N5875">
        <f>_xlfn.XLOOKUP(FraudData[[#This Row],[location_mismatch]],Table10[Location Mismatch],Table10[Risk Points],0)</f>
        <v>0</v>
      </c>
      <c r="O5875">
        <f>_xlfn.XLOOKUP(FraudData[[#This Row],[device_trust_score]],DeviceRules[Device Min],DeviceRules[Risk Points],,-1)</f>
        <v>0</v>
      </c>
      <c r="P5875">
        <f>_xlfn.XLOOKUP(FraudData[[#This Row],[velocity_last_24h]],VelocityRules[Velocity Min],VelocityRules[Risk Points],,-1)</f>
        <v>0</v>
      </c>
      <c r="Q5875">
        <f>_xlfn.XLOOKUP(FraudData[[#This Row],[merchant_category]],MerchantRules[Merchant Category],MerchantRules[Risk Points],0)</f>
        <v>0</v>
      </c>
      <c r="R5875">
        <f>SUM(FraudData[[#This Row],[Amount Risk]:[Merchant Risk]])</f>
        <v>6</v>
      </c>
      <c r="S5875" t="str" cm="1">
        <f t="array" ref="S5875">_xlfn.IFS(FraudData[[#This Row],[Fraud Risk Score]]&gt;=8,"High Risk",FraudData[[#This Row],[Fraud Risk Score]]&gt;=6,"Medium Risk",TRUE,"Low Risk")</f>
        <v>Medium Risk</v>
      </c>
    </row>
    <row r="5876" spans="1:19">
      <c r="A5876">
        <v>5875</v>
      </c>
      <c r="B5876">
        <v>96.7</v>
      </c>
      <c r="C5876">
        <v>1</v>
      </c>
      <c r="D5876" t="s">
        <v>48</v>
      </c>
      <c r="E5876">
        <v>0</v>
      </c>
      <c r="F5876">
        <v>0</v>
      </c>
      <c r="G5876">
        <v>47</v>
      </c>
      <c r="H5876">
        <v>2</v>
      </c>
      <c r="I5876">
        <v>36</v>
      </c>
      <c r="J5876">
        <v>0</v>
      </c>
      <c r="K5876">
        <f>_xlfn.XLOOKUP(FraudData[[#This Row],[amount]],AmountRules[Amount Min],AmountRules[Risk Points],,-1)</f>
        <v>0</v>
      </c>
      <c r="L5876">
        <f>_xlfn.XLOOKUP(FraudData[[#This Row],[transaction_hour]],TimeRules[Hour Min],TimeRules[Risk Points],,-1)</f>
        <v>3</v>
      </c>
      <c r="M5876">
        <f>_xlfn.XLOOKUP(FraudData[[#This Row],[foreign_transaction]],ForeignRules[Foreign Transaction],ForeignRules[Risk Points],0)</f>
        <v>0</v>
      </c>
      <c r="N5876">
        <f>_xlfn.XLOOKUP(FraudData[[#This Row],[location_mismatch]],Table10[Location Mismatch],Table10[Risk Points],0)</f>
        <v>0</v>
      </c>
      <c r="O5876">
        <f>_xlfn.XLOOKUP(FraudData[[#This Row],[device_trust_score]],DeviceRules[Device Min],DeviceRules[Risk Points],,-1)</f>
        <v>2</v>
      </c>
      <c r="P5876">
        <f>_xlfn.XLOOKUP(FraudData[[#This Row],[velocity_last_24h]],VelocityRules[Velocity Min],VelocityRules[Risk Points],,-1)</f>
        <v>0</v>
      </c>
      <c r="Q5876">
        <f>_xlfn.XLOOKUP(FraudData[[#This Row],[merchant_category]],MerchantRules[Merchant Category],MerchantRules[Risk Points],0)</f>
        <v>0</v>
      </c>
      <c r="R5876">
        <f>SUM(FraudData[[#This Row],[Amount Risk]:[Merchant Risk]])</f>
        <v>5</v>
      </c>
      <c r="S5876" t="str" cm="1">
        <f t="array" ref="S5876">_xlfn.IFS(FraudData[[#This Row],[Fraud Risk Score]]&gt;=8,"High Risk",FraudData[[#This Row],[Fraud Risk Score]]&gt;=6,"Medium Risk",TRUE,"Low Risk")</f>
        <v>Low Risk</v>
      </c>
    </row>
    <row r="5877" spans="1:19">
      <c r="A5877">
        <v>5876</v>
      </c>
      <c r="B5877">
        <v>53.79</v>
      </c>
      <c r="C5877">
        <v>15</v>
      </c>
      <c r="D5877" t="s">
        <v>47</v>
      </c>
      <c r="E5877">
        <v>0</v>
      </c>
      <c r="F5877">
        <v>0</v>
      </c>
      <c r="G5877">
        <v>45</v>
      </c>
      <c r="H5877">
        <v>2</v>
      </c>
      <c r="I5877">
        <v>28</v>
      </c>
      <c r="J5877">
        <v>0</v>
      </c>
      <c r="K5877">
        <f>_xlfn.XLOOKUP(FraudData[[#This Row],[amount]],AmountRules[Amount Min],AmountRules[Risk Points],,-1)</f>
        <v>0</v>
      </c>
      <c r="L5877">
        <f>_xlfn.XLOOKUP(FraudData[[#This Row],[transaction_hour]],TimeRules[Hour Min],TimeRules[Risk Points],,-1)</f>
        <v>0</v>
      </c>
      <c r="M5877">
        <f>_xlfn.XLOOKUP(FraudData[[#This Row],[foreign_transaction]],ForeignRules[Foreign Transaction],ForeignRules[Risk Points],0)</f>
        <v>0</v>
      </c>
      <c r="N5877">
        <f>_xlfn.XLOOKUP(FraudData[[#This Row],[location_mismatch]],Table10[Location Mismatch],Table10[Risk Points],0)</f>
        <v>0</v>
      </c>
      <c r="O5877">
        <f>_xlfn.XLOOKUP(FraudData[[#This Row],[device_trust_score]],DeviceRules[Device Min],DeviceRules[Risk Points],,-1)</f>
        <v>2</v>
      </c>
      <c r="P5877">
        <f>_xlfn.XLOOKUP(FraudData[[#This Row],[velocity_last_24h]],VelocityRules[Velocity Min],VelocityRules[Risk Points],,-1)</f>
        <v>0</v>
      </c>
      <c r="Q5877">
        <f>_xlfn.XLOOKUP(FraudData[[#This Row],[merchant_category]],MerchantRules[Merchant Category],MerchantRules[Risk Points],0)</f>
        <v>0</v>
      </c>
      <c r="R5877">
        <f>SUM(FraudData[[#This Row],[Amount Risk]:[Merchant Risk]])</f>
        <v>2</v>
      </c>
      <c r="S5877" t="str" cm="1">
        <f t="array" ref="S5877">_xlfn.IFS(FraudData[[#This Row],[Fraud Risk Score]]&gt;=8,"High Risk",FraudData[[#This Row],[Fraud Risk Score]]&gt;=6,"Medium Risk",TRUE,"Low Risk")</f>
        <v>Low Risk</v>
      </c>
    </row>
    <row r="5878" spans="1:19">
      <c r="A5878">
        <v>5877</v>
      </c>
      <c r="B5878">
        <v>363.15</v>
      </c>
      <c r="C5878">
        <v>0</v>
      </c>
      <c r="D5878" t="s">
        <v>48</v>
      </c>
      <c r="E5878">
        <v>0</v>
      </c>
      <c r="F5878">
        <v>0</v>
      </c>
      <c r="G5878">
        <v>98</v>
      </c>
      <c r="H5878">
        <v>0</v>
      </c>
      <c r="I5878">
        <v>65</v>
      </c>
      <c r="J5878">
        <v>0</v>
      </c>
      <c r="K5878">
        <f>_xlfn.XLOOKUP(FraudData[[#This Row],[amount]],AmountRules[Amount Min],AmountRules[Risk Points],,-1)</f>
        <v>0</v>
      </c>
      <c r="L5878">
        <f>_xlfn.XLOOKUP(FraudData[[#This Row],[transaction_hour]],TimeRules[Hour Min],TimeRules[Risk Points],,-1)</f>
        <v>3</v>
      </c>
      <c r="M5878">
        <f>_xlfn.XLOOKUP(FraudData[[#This Row],[foreign_transaction]],ForeignRules[Foreign Transaction],ForeignRules[Risk Points],0)</f>
        <v>0</v>
      </c>
      <c r="N5878">
        <f>_xlfn.XLOOKUP(FraudData[[#This Row],[location_mismatch]],Table10[Location Mismatch],Table10[Risk Points],0)</f>
        <v>0</v>
      </c>
      <c r="O5878">
        <f>_xlfn.XLOOKUP(FraudData[[#This Row],[device_trust_score]],DeviceRules[Device Min],DeviceRules[Risk Points],,-1)</f>
        <v>0</v>
      </c>
      <c r="P5878">
        <f>_xlfn.XLOOKUP(FraudData[[#This Row],[velocity_last_24h]],VelocityRules[Velocity Min],VelocityRules[Risk Points],,-1)</f>
        <v>0</v>
      </c>
      <c r="Q5878">
        <f>_xlfn.XLOOKUP(FraudData[[#This Row],[merchant_category]],MerchantRules[Merchant Category],MerchantRules[Risk Points],0)</f>
        <v>0</v>
      </c>
      <c r="R5878">
        <f>SUM(FraudData[[#This Row],[Amount Risk]:[Merchant Risk]])</f>
        <v>3</v>
      </c>
      <c r="S5878" t="str" cm="1">
        <f t="array" ref="S5878">_xlfn.IFS(FraudData[[#This Row],[Fraud Risk Score]]&gt;=8,"High Risk",FraudData[[#This Row],[Fraud Risk Score]]&gt;=6,"Medium Risk",TRUE,"Low Risk")</f>
        <v>Low Risk</v>
      </c>
    </row>
    <row r="5879" spans="1:19">
      <c r="A5879">
        <v>5878</v>
      </c>
      <c r="B5879">
        <v>199.16</v>
      </c>
      <c r="C5879">
        <v>2</v>
      </c>
      <c r="D5879" t="s">
        <v>46</v>
      </c>
      <c r="E5879">
        <v>0</v>
      </c>
      <c r="F5879">
        <v>0</v>
      </c>
      <c r="G5879">
        <v>32</v>
      </c>
      <c r="H5879">
        <v>2</v>
      </c>
      <c r="I5879">
        <v>35</v>
      </c>
      <c r="J5879">
        <v>0</v>
      </c>
      <c r="K5879">
        <f>_xlfn.XLOOKUP(FraudData[[#This Row],[amount]],AmountRules[Amount Min],AmountRules[Risk Points],,-1)</f>
        <v>0</v>
      </c>
      <c r="L5879">
        <f>_xlfn.XLOOKUP(FraudData[[#This Row],[transaction_hour]],TimeRules[Hour Min],TimeRules[Risk Points],,-1)</f>
        <v>3</v>
      </c>
      <c r="M5879">
        <f>_xlfn.XLOOKUP(FraudData[[#This Row],[foreign_transaction]],ForeignRules[Foreign Transaction],ForeignRules[Risk Points],0)</f>
        <v>0</v>
      </c>
      <c r="N5879">
        <f>_xlfn.XLOOKUP(FraudData[[#This Row],[location_mismatch]],Table10[Location Mismatch],Table10[Risk Points],0)</f>
        <v>0</v>
      </c>
      <c r="O5879">
        <f>_xlfn.XLOOKUP(FraudData[[#This Row],[device_trust_score]],DeviceRules[Device Min],DeviceRules[Risk Points],,-1)</f>
        <v>2</v>
      </c>
      <c r="P5879">
        <f>_xlfn.XLOOKUP(FraudData[[#This Row],[velocity_last_24h]],VelocityRules[Velocity Min],VelocityRules[Risk Points],,-1)</f>
        <v>0</v>
      </c>
      <c r="Q5879">
        <f>_xlfn.XLOOKUP(FraudData[[#This Row],[merchant_category]],MerchantRules[Merchant Category],MerchantRules[Risk Points],0)</f>
        <v>0</v>
      </c>
      <c r="R5879">
        <f>SUM(FraudData[[#This Row],[Amount Risk]:[Merchant Risk]])</f>
        <v>5</v>
      </c>
      <c r="S5879" t="str" cm="1">
        <f t="array" ref="S5879">_xlfn.IFS(FraudData[[#This Row],[Fraud Risk Score]]&gt;=8,"High Risk",FraudData[[#This Row],[Fraud Risk Score]]&gt;=6,"Medium Risk",TRUE,"Low Risk")</f>
        <v>Low Risk</v>
      </c>
    </row>
    <row r="5880" spans="1:19">
      <c r="A5880">
        <v>5879</v>
      </c>
      <c r="B5880">
        <v>106.99</v>
      </c>
      <c r="C5880">
        <v>22</v>
      </c>
      <c r="D5880" t="s">
        <v>49</v>
      </c>
      <c r="E5880">
        <v>0</v>
      </c>
      <c r="F5880">
        <v>0</v>
      </c>
      <c r="G5880">
        <v>78</v>
      </c>
      <c r="H5880">
        <v>1</v>
      </c>
      <c r="I5880">
        <v>56</v>
      </c>
      <c r="J5880">
        <v>0</v>
      </c>
      <c r="K5880">
        <f>_xlfn.XLOOKUP(FraudData[[#This Row],[amount]],AmountRules[Amount Min],AmountRules[Risk Points],,-1)</f>
        <v>0</v>
      </c>
      <c r="L5880">
        <f>_xlfn.XLOOKUP(FraudData[[#This Row],[transaction_hour]],TimeRules[Hour Min],TimeRules[Risk Points],,-1)</f>
        <v>0</v>
      </c>
      <c r="M5880">
        <f>_xlfn.XLOOKUP(FraudData[[#This Row],[foreign_transaction]],ForeignRules[Foreign Transaction],ForeignRules[Risk Points],0)</f>
        <v>0</v>
      </c>
      <c r="N5880">
        <f>_xlfn.XLOOKUP(FraudData[[#This Row],[location_mismatch]],Table10[Location Mismatch],Table10[Risk Points],0)</f>
        <v>0</v>
      </c>
      <c r="O5880">
        <f>_xlfn.XLOOKUP(FraudData[[#This Row],[device_trust_score]],DeviceRules[Device Min],DeviceRules[Risk Points],,-1)</f>
        <v>0</v>
      </c>
      <c r="P5880">
        <f>_xlfn.XLOOKUP(FraudData[[#This Row],[velocity_last_24h]],VelocityRules[Velocity Min],VelocityRules[Risk Points],,-1)</f>
        <v>0</v>
      </c>
      <c r="Q5880">
        <f>_xlfn.XLOOKUP(FraudData[[#This Row],[merchant_category]],MerchantRules[Merchant Category],MerchantRules[Risk Points],0)</f>
        <v>1</v>
      </c>
      <c r="R5880">
        <f>SUM(FraudData[[#This Row],[Amount Risk]:[Merchant Risk]])</f>
        <v>1</v>
      </c>
      <c r="S5880" t="str" cm="1">
        <f t="array" ref="S5880">_xlfn.IFS(FraudData[[#This Row],[Fraud Risk Score]]&gt;=8,"High Risk",FraudData[[#This Row],[Fraud Risk Score]]&gt;=6,"Medium Risk",TRUE,"Low Risk")</f>
        <v>Low Risk</v>
      </c>
    </row>
    <row r="5881" spans="1:19">
      <c r="A5881">
        <v>5880</v>
      </c>
      <c r="B5881">
        <v>120.46</v>
      </c>
      <c r="C5881">
        <v>10</v>
      </c>
      <c r="D5881" t="s">
        <v>47</v>
      </c>
      <c r="E5881">
        <v>0</v>
      </c>
      <c r="F5881">
        <v>0</v>
      </c>
      <c r="G5881">
        <v>38</v>
      </c>
      <c r="H5881">
        <v>1</v>
      </c>
      <c r="I5881">
        <v>39</v>
      </c>
      <c r="J5881">
        <v>0</v>
      </c>
      <c r="K5881">
        <f>_xlfn.XLOOKUP(FraudData[[#This Row],[amount]],AmountRules[Amount Min],AmountRules[Risk Points],,-1)</f>
        <v>0</v>
      </c>
      <c r="L5881">
        <f>_xlfn.XLOOKUP(FraudData[[#This Row],[transaction_hour]],TimeRules[Hour Min],TimeRules[Risk Points],,-1)</f>
        <v>0</v>
      </c>
      <c r="M5881">
        <f>_xlfn.XLOOKUP(FraudData[[#This Row],[foreign_transaction]],ForeignRules[Foreign Transaction],ForeignRules[Risk Points],0)</f>
        <v>0</v>
      </c>
      <c r="N5881">
        <f>_xlfn.XLOOKUP(FraudData[[#This Row],[location_mismatch]],Table10[Location Mismatch],Table10[Risk Points],0)</f>
        <v>0</v>
      </c>
      <c r="O5881">
        <f>_xlfn.XLOOKUP(FraudData[[#This Row],[device_trust_score]],DeviceRules[Device Min],DeviceRules[Risk Points],,-1)</f>
        <v>2</v>
      </c>
      <c r="P5881">
        <f>_xlfn.XLOOKUP(FraudData[[#This Row],[velocity_last_24h]],VelocityRules[Velocity Min],VelocityRules[Risk Points],,-1)</f>
        <v>0</v>
      </c>
      <c r="Q5881">
        <f>_xlfn.XLOOKUP(FraudData[[#This Row],[merchant_category]],MerchantRules[Merchant Category],MerchantRules[Risk Points],0)</f>
        <v>0</v>
      </c>
      <c r="R5881">
        <f>SUM(FraudData[[#This Row],[Amount Risk]:[Merchant Risk]])</f>
        <v>2</v>
      </c>
      <c r="S5881" t="str" cm="1">
        <f t="array" ref="S5881">_xlfn.IFS(FraudData[[#This Row],[Fraud Risk Score]]&gt;=8,"High Risk",FraudData[[#This Row],[Fraud Risk Score]]&gt;=6,"Medium Risk",TRUE,"Low Risk")</f>
        <v>Low Risk</v>
      </c>
    </row>
    <row r="5882" spans="1:19">
      <c r="A5882">
        <v>5881</v>
      </c>
      <c r="B5882">
        <v>41.13</v>
      </c>
      <c r="C5882">
        <v>15</v>
      </c>
      <c r="D5882" t="s">
        <v>50</v>
      </c>
      <c r="E5882">
        <v>1</v>
      </c>
      <c r="F5882">
        <v>0</v>
      </c>
      <c r="G5882">
        <v>55</v>
      </c>
      <c r="H5882">
        <v>2</v>
      </c>
      <c r="I5882">
        <v>68</v>
      </c>
      <c r="J5882">
        <v>0</v>
      </c>
      <c r="K5882">
        <f>_xlfn.XLOOKUP(FraudData[[#This Row],[amount]],AmountRules[Amount Min],AmountRules[Risk Points],,-1)</f>
        <v>0</v>
      </c>
      <c r="L5882">
        <f>_xlfn.XLOOKUP(FraudData[[#This Row],[transaction_hour]],TimeRules[Hour Min],TimeRules[Risk Points],,-1)</f>
        <v>0</v>
      </c>
      <c r="M5882">
        <f>_xlfn.XLOOKUP(FraudData[[#This Row],[foreign_transaction]],ForeignRules[Foreign Transaction],ForeignRules[Risk Points],0)</f>
        <v>3</v>
      </c>
      <c r="N5882">
        <f>_xlfn.XLOOKUP(FraudData[[#This Row],[location_mismatch]],Table10[Location Mismatch],Table10[Risk Points],0)</f>
        <v>0</v>
      </c>
      <c r="O5882">
        <f>_xlfn.XLOOKUP(FraudData[[#This Row],[device_trust_score]],DeviceRules[Device Min],DeviceRules[Risk Points],,-1)</f>
        <v>1</v>
      </c>
      <c r="P5882">
        <f>_xlfn.XLOOKUP(FraudData[[#This Row],[velocity_last_24h]],VelocityRules[Velocity Min],VelocityRules[Risk Points],,-1)</f>
        <v>0</v>
      </c>
      <c r="Q5882">
        <f>_xlfn.XLOOKUP(FraudData[[#This Row],[merchant_category]],MerchantRules[Merchant Category],MerchantRules[Risk Points],0)</f>
        <v>0</v>
      </c>
      <c r="R5882">
        <f>SUM(FraudData[[#This Row],[Amount Risk]:[Merchant Risk]])</f>
        <v>4</v>
      </c>
      <c r="S5882" t="str" cm="1">
        <f t="array" ref="S5882">_xlfn.IFS(FraudData[[#This Row],[Fraud Risk Score]]&gt;=8,"High Risk",FraudData[[#This Row],[Fraud Risk Score]]&gt;=6,"Medium Risk",TRUE,"Low Risk")</f>
        <v>Low Risk</v>
      </c>
    </row>
    <row r="5883" spans="1:19">
      <c r="A5883">
        <v>5882</v>
      </c>
      <c r="B5883">
        <v>177.42</v>
      </c>
      <c r="C5883">
        <v>17</v>
      </c>
      <c r="D5883" t="s">
        <v>47</v>
      </c>
      <c r="E5883">
        <v>0</v>
      </c>
      <c r="F5883">
        <v>0</v>
      </c>
      <c r="G5883">
        <v>75</v>
      </c>
      <c r="H5883">
        <v>1</v>
      </c>
      <c r="I5883">
        <v>31</v>
      </c>
      <c r="J5883">
        <v>0</v>
      </c>
      <c r="K5883">
        <f>_xlfn.XLOOKUP(FraudData[[#This Row],[amount]],AmountRules[Amount Min],AmountRules[Risk Points],,-1)</f>
        <v>0</v>
      </c>
      <c r="L5883">
        <f>_xlfn.XLOOKUP(FraudData[[#This Row],[transaction_hour]],TimeRules[Hour Min],TimeRules[Risk Points],,-1)</f>
        <v>0</v>
      </c>
      <c r="M5883">
        <f>_xlfn.XLOOKUP(FraudData[[#This Row],[foreign_transaction]],ForeignRules[Foreign Transaction],ForeignRules[Risk Points],0)</f>
        <v>0</v>
      </c>
      <c r="N5883">
        <f>_xlfn.XLOOKUP(FraudData[[#This Row],[location_mismatch]],Table10[Location Mismatch],Table10[Risk Points],0)</f>
        <v>0</v>
      </c>
      <c r="O5883">
        <f>_xlfn.XLOOKUP(FraudData[[#This Row],[device_trust_score]],DeviceRules[Device Min],DeviceRules[Risk Points],,-1)</f>
        <v>0</v>
      </c>
      <c r="P5883">
        <f>_xlfn.XLOOKUP(FraudData[[#This Row],[velocity_last_24h]],VelocityRules[Velocity Min],VelocityRules[Risk Points],,-1)</f>
        <v>0</v>
      </c>
      <c r="Q5883">
        <f>_xlfn.XLOOKUP(FraudData[[#This Row],[merchant_category]],MerchantRules[Merchant Category],MerchantRules[Risk Points],0)</f>
        <v>0</v>
      </c>
      <c r="R5883">
        <f>SUM(FraudData[[#This Row],[Amount Risk]:[Merchant Risk]])</f>
        <v>0</v>
      </c>
      <c r="S5883" t="str" cm="1">
        <f t="array" ref="S5883">_xlfn.IFS(FraudData[[#This Row],[Fraud Risk Score]]&gt;=8,"High Risk",FraudData[[#This Row],[Fraud Risk Score]]&gt;=6,"Medium Risk",TRUE,"Low Risk")</f>
        <v>Low Risk</v>
      </c>
    </row>
    <row r="5884" spans="1:19">
      <c r="A5884">
        <v>5883</v>
      </c>
      <c r="B5884">
        <v>79.98</v>
      </c>
      <c r="C5884">
        <v>14</v>
      </c>
      <c r="D5884" t="s">
        <v>47</v>
      </c>
      <c r="E5884">
        <v>1</v>
      </c>
      <c r="F5884">
        <v>0</v>
      </c>
      <c r="G5884">
        <v>86</v>
      </c>
      <c r="H5884">
        <v>0</v>
      </c>
      <c r="I5884">
        <v>59</v>
      </c>
      <c r="J5884">
        <v>0</v>
      </c>
      <c r="K5884">
        <f>_xlfn.XLOOKUP(FraudData[[#This Row],[amount]],AmountRules[Amount Min],AmountRules[Risk Points],,-1)</f>
        <v>0</v>
      </c>
      <c r="L5884">
        <f>_xlfn.XLOOKUP(FraudData[[#This Row],[transaction_hour]],TimeRules[Hour Min],TimeRules[Risk Points],,-1)</f>
        <v>0</v>
      </c>
      <c r="M5884">
        <f>_xlfn.XLOOKUP(FraudData[[#This Row],[foreign_transaction]],ForeignRules[Foreign Transaction],ForeignRules[Risk Points],0)</f>
        <v>3</v>
      </c>
      <c r="N5884">
        <f>_xlfn.XLOOKUP(FraudData[[#This Row],[location_mismatch]],Table10[Location Mismatch],Table10[Risk Points],0)</f>
        <v>0</v>
      </c>
      <c r="O5884">
        <f>_xlfn.XLOOKUP(FraudData[[#This Row],[device_trust_score]],DeviceRules[Device Min],DeviceRules[Risk Points],,-1)</f>
        <v>0</v>
      </c>
      <c r="P5884">
        <f>_xlfn.XLOOKUP(FraudData[[#This Row],[velocity_last_24h]],VelocityRules[Velocity Min],VelocityRules[Risk Points],,-1)</f>
        <v>0</v>
      </c>
      <c r="Q5884">
        <f>_xlfn.XLOOKUP(FraudData[[#This Row],[merchant_category]],MerchantRules[Merchant Category],MerchantRules[Risk Points],0)</f>
        <v>0</v>
      </c>
      <c r="R5884">
        <f>SUM(FraudData[[#This Row],[Amount Risk]:[Merchant Risk]])</f>
        <v>3</v>
      </c>
      <c r="S5884" t="str" cm="1">
        <f t="array" ref="S5884">_xlfn.IFS(FraudData[[#This Row],[Fraud Risk Score]]&gt;=8,"High Risk",FraudData[[#This Row],[Fraud Risk Score]]&gt;=6,"Medium Risk",TRUE,"Low Risk")</f>
        <v>Low Risk</v>
      </c>
    </row>
    <row r="5885" spans="1:19">
      <c r="A5885">
        <v>5884</v>
      </c>
      <c r="B5885">
        <v>978.56</v>
      </c>
      <c r="C5885">
        <v>8</v>
      </c>
      <c r="D5885" t="s">
        <v>50</v>
      </c>
      <c r="E5885">
        <v>0</v>
      </c>
      <c r="F5885">
        <v>1</v>
      </c>
      <c r="G5885">
        <v>42</v>
      </c>
      <c r="H5885">
        <v>0</v>
      </c>
      <c r="I5885">
        <v>23</v>
      </c>
      <c r="J5885">
        <v>0</v>
      </c>
      <c r="K5885">
        <f>_xlfn.XLOOKUP(FraudData[[#This Row],[amount]],AmountRules[Amount Min],AmountRules[Risk Points],,-1)</f>
        <v>1</v>
      </c>
      <c r="L5885">
        <f>_xlfn.XLOOKUP(FraudData[[#This Row],[transaction_hour]],TimeRules[Hour Min],TimeRules[Risk Points],,-1)</f>
        <v>0</v>
      </c>
      <c r="M5885">
        <f>_xlfn.XLOOKUP(FraudData[[#This Row],[foreign_transaction]],ForeignRules[Foreign Transaction],ForeignRules[Risk Points],0)</f>
        <v>0</v>
      </c>
      <c r="N5885">
        <f>_xlfn.XLOOKUP(FraudData[[#This Row],[location_mismatch]],Table10[Location Mismatch],Table10[Risk Points],0)</f>
        <v>3</v>
      </c>
      <c r="O5885">
        <f>_xlfn.XLOOKUP(FraudData[[#This Row],[device_trust_score]],DeviceRules[Device Min],DeviceRules[Risk Points],,-1)</f>
        <v>2</v>
      </c>
      <c r="P5885">
        <f>_xlfn.XLOOKUP(FraudData[[#This Row],[velocity_last_24h]],VelocityRules[Velocity Min],VelocityRules[Risk Points],,-1)</f>
        <v>0</v>
      </c>
      <c r="Q5885">
        <f>_xlfn.XLOOKUP(FraudData[[#This Row],[merchant_category]],MerchantRules[Merchant Category],MerchantRules[Risk Points],0)</f>
        <v>0</v>
      </c>
      <c r="R5885">
        <f>SUM(FraudData[[#This Row],[Amount Risk]:[Merchant Risk]])</f>
        <v>6</v>
      </c>
      <c r="S5885" t="str" cm="1">
        <f t="array" ref="S5885">_xlfn.IFS(FraudData[[#This Row],[Fraud Risk Score]]&gt;=8,"High Risk",FraudData[[#This Row],[Fraud Risk Score]]&gt;=6,"Medium Risk",TRUE,"Low Risk")</f>
        <v>Medium Risk</v>
      </c>
    </row>
    <row r="5886" spans="1:19">
      <c r="A5886">
        <v>5885</v>
      </c>
      <c r="B5886">
        <v>117.77</v>
      </c>
      <c r="C5886">
        <v>11</v>
      </c>
      <c r="D5886" t="s">
        <v>48</v>
      </c>
      <c r="E5886">
        <v>0</v>
      </c>
      <c r="F5886">
        <v>0</v>
      </c>
      <c r="G5886">
        <v>71</v>
      </c>
      <c r="H5886">
        <v>3</v>
      </c>
      <c r="I5886">
        <v>38</v>
      </c>
      <c r="J5886">
        <v>0</v>
      </c>
      <c r="K5886">
        <f>_xlfn.XLOOKUP(FraudData[[#This Row],[amount]],AmountRules[Amount Min],AmountRules[Risk Points],,-1)</f>
        <v>0</v>
      </c>
      <c r="L5886">
        <f>_xlfn.XLOOKUP(FraudData[[#This Row],[transaction_hour]],TimeRules[Hour Min],TimeRules[Risk Points],,-1)</f>
        <v>0</v>
      </c>
      <c r="M5886">
        <f>_xlfn.XLOOKUP(FraudData[[#This Row],[foreign_transaction]],ForeignRules[Foreign Transaction],ForeignRules[Risk Points],0)</f>
        <v>0</v>
      </c>
      <c r="N5886">
        <f>_xlfn.XLOOKUP(FraudData[[#This Row],[location_mismatch]],Table10[Location Mismatch],Table10[Risk Points],0)</f>
        <v>0</v>
      </c>
      <c r="O5886">
        <f>_xlfn.XLOOKUP(FraudData[[#This Row],[device_trust_score]],DeviceRules[Device Min],DeviceRules[Risk Points],,-1)</f>
        <v>0</v>
      </c>
      <c r="P5886">
        <f>_xlfn.XLOOKUP(FraudData[[#This Row],[velocity_last_24h]],VelocityRules[Velocity Min],VelocityRules[Risk Points],,-1)</f>
        <v>0</v>
      </c>
      <c r="Q5886">
        <f>_xlfn.XLOOKUP(FraudData[[#This Row],[merchant_category]],MerchantRules[Merchant Category],MerchantRules[Risk Points],0)</f>
        <v>0</v>
      </c>
      <c r="R5886">
        <f>SUM(FraudData[[#This Row],[Amount Risk]:[Merchant Risk]])</f>
        <v>0</v>
      </c>
      <c r="S5886" t="str" cm="1">
        <f t="array" ref="S5886">_xlfn.IFS(FraudData[[#This Row],[Fraud Risk Score]]&gt;=8,"High Risk",FraudData[[#This Row],[Fraud Risk Score]]&gt;=6,"Medium Risk",TRUE,"Low Risk")</f>
        <v>Low Risk</v>
      </c>
    </row>
    <row r="5887" spans="1:19">
      <c r="A5887">
        <v>5886</v>
      </c>
      <c r="B5887">
        <v>119.76</v>
      </c>
      <c r="C5887">
        <v>17</v>
      </c>
      <c r="D5887" t="s">
        <v>47</v>
      </c>
      <c r="E5887">
        <v>0</v>
      </c>
      <c r="F5887">
        <v>0</v>
      </c>
      <c r="G5887">
        <v>76</v>
      </c>
      <c r="H5887">
        <v>3</v>
      </c>
      <c r="I5887">
        <v>25</v>
      </c>
      <c r="J5887">
        <v>0</v>
      </c>
      <c r="K5887">
        <f>_xlfn.XLOOKUP(FraudData[[#This Row],[amount]],AmountRules[Amount Min],AmountRules[Risk Points],,-1)</f>
        <v>0</v>
      </c>
      <c r="L5887">
        <f>_xlfn.XLOOKUP(FraudData[[#This Row],[transaction_hour]],TimeRules[Hour Min],TimeRules[Risk Points],,-1)</f>
        <v>0</v>
      </c>
      <c r="M5887">
        <f>_xlfn.XLOOKUP(FraudData[[#This Row],[foreign_transaction]],ForeignRules[Foreign Transaction],ForeignRules[Risk Points],0)</f>
        <v>0</v>
      </c>
      <c r="N5887">
        <f>_xlfn.XLOOKUP(FraudData[[#This Row],[location_mismatch]],Table10[Location Mismatch],Table10[Risk Points],0)</f>
        <v>0</v>
      </c>
      <c r="O5887">
        <f>_xlfn.XLOOKUP(FraudData[[#This Row],[device_trust_score]],DeviceRules[Device Min],DeviceRules[Risk Points],,-1)</f>
        <v>0</v>
      </c>
      <c r="P5887">
        <f>_xlfn.XLOOKUP(FraudData[[#This Row],[velocity_last_24h]],VelocityRules[Velocity Min],VelocityRules[Risk Points],,-1)</f>
        <v>0</v>
      </c>
      <c r="Q5887">
        <f>_xlfn.XLOOKUP(FraudData[[#This Row],[merchant_category]],MerchantRules[Merchant Category],MerchantRules[Risk Points],0)</f>
        <v>0</v>
      </c>
      <c r="R5887">
        <f>SUM(FraudData[[#This Row],[Amount Risk]:[Merchant Risk]])</f>
        <v>0</v>
      </c>
      <c r="S5887" t="str" cm="1">
        <f t="array" ref="S5887">_xlfn.IFS(FraudData[[#This Row],[Fraud Risk Score]]&gt;=8,"High Risk",FraudData[[#This Row],[Fraud Risk Score]]&gt;=6,"Medium Risk",TRUE,"Low Risk")</f>
        <v>Low Risk</v>
      </c>
    </row>
    <row r="5888" spans="1:19">
      <c r="A5888">
        <v>5887</v>
      </c>
      <c r="B5888">
        <v>150.19</v>
      </c>
      <c r="C5888">
        <v>4</v>
      </c>
      <c r="D5888" t="s">
        <v>47</v>
      </c>
      <c r="E5888">
        <v>0</v>
      </c>
      <c r="F5888">
        <v>0</v>
      </c>
      <c r="G5888">
        <v>61</v>
      </c>
      <c r="H5888">
        <v>0</v>
      </c>
      <c r="I5888">
        <v>35</v>
      </c>
      <c r="J5888">
        <v>0</v>
      </c>
      <c r="K5888">
        <f>_xlfn.XLOOKUP(FraudData[[#This Row],[amount]],AmountRules[Amount Min],AmountRules[Risk Points],,-1)</f>
        <v>0</v>
      </c>
      <c r="L5888">
        <f>_xlfn.XLOOKUP(FraudData[[#This Row],[transaction_hour]],TimeRules[Hour Min],TimeRules[Risk Points],,-1)</f>
        <v>0</v>
      </c>
      <c r="M5888">
        <f>_xlfn.XLOOKUP(FraudData[[#This Row],[foreign_transaction]],ForeignRules[Foreign Transaction],ForeignRules[Risk Points],0)</f>
        <v>0</v>
      </c>
      <c r="N5888">
        <f>_xlfn.XLOOKUP(FraudData[[#This Row],[location_mismatch]],Table10[Location Mismatch],Table10[Risk Points],0)</f>
        <v>0</v>
      </c>
      <c r="O5888">
        <f>_xlfn.XLOOKUP(FraudData[[#This Row],[device_trust_score]],DeviceRules[Device Min],DeviceRules[Risk Points],,-1)</f>
        <v>1</v>
      </c>
      <c r="P5888">
        <f>_xlfn.XLOOKUP(FraudData[[#This Row],[velocity_last_24h]],VelocityRules[Velocity Min],VelocityRules[Risk Points],,-1)</f>
        <v>0</v>
      </c>
      <c r="Q5888">
        <f>_xlfn.XLOOKUP(FraudData[[#This Row],[merchant_category]],MerchantRules[Merchant Category],MerchantRules[Risk Points],0)</f>
        <v>0</v>
      </c>
      <c r="R5888">
        <f>SUM(FraudData[[#This Row],[Amount Risk]:[Merchant Risk]])</f>
        <v>1</v>
      </c>
      <c r="S5888" t="str" cm="1">
        <f t="array" ref="S5888">_xlfn.IFS(FraudData[[#This Row],[Fraud Risk Score]]&gt;=8,"High Risk",FraudData[[#This Row],[Fraud Risk Score]]&gt;=6,"Medium Risk",TRUE,"Low Risk")</f>
        <v>Low Risk</v>
      </c>
    </row>
    <row r="5889" spans="1:19">
      <c r="A5889">
        <v>5888</v>
      </c>
      <c r="B5889">
        <v>447.48</v>
      </c>
      <c r="C5889">
        <v>23</v>
      </c>
      <c r="D5889" t="s">
        <v>49</v>
      </c>
      <c r="E5889">
        <v>0</v>
      </c>
      <c r="F5889">
        <v>0</v>
      </c>
      <c r="G5889">
        <v>54</v>
      </c>
      <c r="H5889">
        <v>1</v>
      </c>
      <c r="I5889">
        <v>39</v>
      </c>
      <c r="J5889">
        <v>0</v>
      </c>
      <c r="K5889">
        <f>_xlfn.XLOOKUP(FraudData[[#This Row],[amount]],AmountRules[Amount Min],AmountRules[Risk Points],,-1)</f>
        <v>0</v>
      </c>
      <c r="L5889">
        <f>_xlfn.XLOOKUP(FraudData[[#This Row],[transaction_hour]],TimeRules[Hour Min],TimeRules[Risk Points],,-1)</f>
        <v>1</v>
      </c>
      <c r="M5889">
        <f>_xlfn.XLOOKUP(FraudData[[#This Row],[foreign_transaction]],ForeignRules[Foreign Transaction],ForeignRules[Risk Points],0)</f>
        <v>0</v>
      </c>
      <c r="N5889">
        <f>_xlfn.XLOOKUP(FraudData[[#This Row],[location_mismatch]],Table10[Location Mismatch],Table10[Risk Points],0)</f>
        <v>0</v>
      </c>
      <c r="O5889">
        <f>_xlfn.XLOOKUP(FraudData[[#This Row],[device_trust_score]],DeviceRules[Device Min],DeviceRules[Risk Points],,-1)</f>
        <v>1</v>
      </c>
      <c r="P5889">
        <f>_xlfn.XLOOKUP(FraudData[[#This Row],[velocity_last_24h]],VelocityRules[Velocity Min],VelocityRules[Risk Points],,-1)</f>
        <v>0</v>
      </c>
      <c r="Q5889">
        <f>_xlfn.XLOOKUP(FraudData[[#This Row],[merchant_category]],MerchantRules[Merchant Category],MerchantRules[Risk Points],0)</f>
        <v>1</v>
      </c>
      <c r="R5889">
        <f>SUM(FraudData[[#This Row],[Amount Risk]:[Merchant Risk]])</f>
        <v>3</v>
      </c>
      <c r="S5889" t="str" cm="1">
        <f t="array" ref="S5889">_xlfn.IFS(FraudData[[#This Row],[Fraud Risk Score]]&gt;=8,"High Risk",FraudData[[#This Row],[Fraud Risk Score]]&gt;=6,"Medium Risk",TRUE,"Low Risk")</f>
        <v>Low Risk</v>
      </c>
    </row>
    <row r="5890" spans="1:19">
      <c r="A5890">
        <v>5889</v>
      </c>
      <c r="B5890">
        <v>290.44</v>
      </c>
      <c r="C5890">
        <v>7</v>
      </c>
      <c r="D5890" t="s">
        <v>49</v>
      </c>
      <c r="E5890">
        <v>0</v>
      </c>
      <c r="F5890">
        <v>0</v>
      </c>
      <c r="G5890">
        <v>54</v>
      </c>
      <c r="H5890">
        <v>5</v>
      </c>
      <c r="I5890">
        <v>23</v>
      </c>
      <c r="J5890">
        <v>0</v>
      </c>
      <c r="K5890">
        <f>_xlfn.XLOOKUP(FraudData[[#This Row],[amount]],AmountRules[Amount Min],AmountRules[Risk Points],,-1)</f>
        <v>0</v>
      </c>
      <c r="L5890">
        <f>_xlfn.XLOOKUP(FraudData[[#This Row],[transaction_hour]],TimeRules[Hour Min],TimeRules[Risk Points],,-1)</f>
        <v>0</v>
      </c>
      <c r="M5890">
        <f>_xlfn.XLOOKUP(FraudData[[#This Row],[foreign_transaction]],ForeignRules[Foreign Transaction],ForeignRules[Risk Points],0)</f>
        <v>0</v>
      </c>
      <c r="N5890">
        <f>_xlfn.XLOOKUP(FraudData[[#This Row],[location_mismatch]],Table10[Location Mismatch],Table10[Risk Points],0)</f>
        <v>0</v>
      </c>
      <c r="O5890">
        <f>_xlfn.XLOOKUP(FraudData[[#This Row],[device_trust_score]],DeviceRules[Device Min],DeviceRules[Risk Points],,-1)</f>
        <v>1</v>
      </c>
      <c r="P5890">
        <f>_xlfn.XLOOKUP(FraudData[[#This Row],[velocity_last_24h]],VelocityRules[Velocity Min],VelocityRules[Risk Points],,-1)</f>
        <v>3</v>
      </c>
      <c r="Q5890">
        <f>_xlfn.XLOOKUP(FraudData[[#This Row],[merchant_category]],MerchantRules[Merchant Category],MerchantRules[Risk Points],0)</f>
        <v>1</v>
      </c>
      <c r="R5890">
        <f>SUM(FraudData[[#This Row],[Amount Risk]:[Merchant Risk]])</f>
        <v>5</v>
      </c>
      <c r="S5890" t="str" cm="1">
        <f t="array" ref="S5890">_xlfn.IFS(FraudData[[#This Row],[Fraud Risk Score]]&gt;=8,"High Risk",FraudData[[#This Row],[Fraud Risk Score]]&gt;=6,"Medium Risk",TRUE,"Low Risk")</f>
        <v>Low Risk</v>
      </c>
    </row>
    <row r="5891" spans="1:19">
      <c r="A5891">
        <v>5890</v>
      </c>
      <c r="B5891">
        <v>107.98</v>
      </c>
      <c r="C5891">
        <v>2</v>
      </c>
      <c r="D5891" t="s">
        <v>46</v>
      </c>
      <c r="E5891">
        <v>0</v>
      </c>
      <c r="F5891">
        <v>1</v>
      </c>
      <c r="G5891">
        <v>99</v>
      </c>
      <c r="H5891">
        <v>0</v>
      </c>
      <c r="I5891">
        <v>52</v>
      </c>
      <c r="J5891">
        <v>0</v>
      </c>
      <c r="K5891">
        <f>_xlfn.XLOOKUP(FraudData[[#This Row],[amount]],AmountRules[Amount Min],AmountRules[Risk Points],,-1)</f>
        <v>0</v>
      </c>
      <c r="L5891">
        <f>_xlfn.XLOOKUP(FraudData[[#This Row],[transaction_hour]],TimeRules[Hour Min],TimeRules[Risk Points],,-1)</f>
        <v>3</v>
      </c>
      <c r="M5891">
        <f>_xlfn.XLOOKUP(FraudData[[#This Row],[foreign_transaction]],ForeignRules[Foreign Transaction],ForeignRules[Risk Points],0)</f>
        <v>0</v>
      </c>
      <c r="N5891">
        <f>_xlfn.XLOOKUP(FraudData[[#This Row],[location_mismatch]],Table10[Location Mismatch],Table10[Risk Points],0)</f>
        <v>3</v>
      </c>
      <c r="O5891">
        <f>_xlfn.XLOOKUP(FraudData[[#This Row],[device_trust_score]],DeviceRules[Device Min],DeviceRules[Risk Points],,-1)</f>
        <v>0</v>
      </c>
      <c r="P5891">
        <f>_xlfn.XLOOKUP(FraudData[[#This Row],[velocity_last_24h]],VelocityRules[Velocity Min],VelocityRules[Risk Points],,-1)</f>
        <v>0</v>
      </c>
      <c r="Q5891">
        <f>_xlfn.XLOOKUP(FraudData[[#This Row],[merchant_category]],MerchantRules[Merchant Category],MerchantRules[Risk Points],0)</f>
        <v>0</v>
      </c>
      <c r="R5891">
        <f>SUM(FraudData[[#This Row],[Amount Risk]:[Merchant Risk]])</f>
        <v>6</v>
      </c>
      <c r="S5891" t="str" cm="1">
        <f t="array" ref="S5891">_xlfn.IFS(FraudData[[#This Row],[Fraud Risk Score]]&gt;=8,"High Risk",FraudData[[#This Row],[Fraud Risk Score]]&gt;=6,"Medium Risk",TRUE,"Low Risk")</f>
        <v>Medium Risk</v>
      </c>
    </row>
    <row r="5892" spans="1:19">
      <c r="A5892">
        <v>5891</v>
      </c>
      <c r="B5892">
        <v>228.3</v>
      </c>
      <c r="C5892">
        <v>1</v>
      </c>
      <c r="D5892" t="s">
        <v>50</v>
      </c>
      <c r="E5892">
        <v>0</v>
      </c>
      <c r="F5892">
        <v>0</v>
      </c>
      <c r="G5892">
        <v>72</v>
      </c>
      <c r="H5892">
        <v>0</v>
      </c>
      <c r="I5892">
        <v>52</v>
      </c>
      <c r="J5892">
        <v>0</v>
      </c>
      <c r="K5892">
        <f>_xlfn.XLOOKUP(FraudData[[#This Row],[amount]],AmountRules[Amount Min],AmountRules[Risk Points],,-1)</f>
        <v>0</v>
      </c>
      <c r="L5892">
        <f>_xlfn.XLOOKUP(FraudData[[#This Row],[transaction_hour]],TimeRules[Hour Min],TimeRules[Risk Points],,-1)</f>
        <v>3</v>
      </c>
      <c r="M5892">
        <f>_xlfn.XLOOKUP(FraudData[[#This Row],[foreign_transaction]],ForeignRules[Foreign Transaction],ForeignRules[Risk Points],0)</f>
        <v>0</v>
      </c>
      <c r="N5892">
        <f>_xlfn.XLOOKUP(FraudData[[#This Row],[location_mismatch]],Table10[Location Mismatch],Table10[Risk Points],0)</f>
        <v>0</v>
      </c>
      <c r="O5892">
        <f>_xlfn.XLOOKUP(FraudData[[#This Row],[device_trust_score]],DeviceRules[Device Min],DeviceRules[Risk Points],,-1)</f>
        <v>0</v>
      </c>
      <c r="P5892">
        <f>_xlfn.XLOOKUP(FraudData[[#This Row],[velocity_last_24h]],VelocityRules[Velocity Min],VelocityRules[Risk Points],,-1)</f>
        <v>0</v>
      </c>
      <c r="Q5892">
        <f>_xlfn.XLOOKUP(FraudData[[#This Row],[merchant_category]],MerchantRules[Merchant Category],MerchantRules[Risk Points],0)</f>
        <v>0</v>
      </c>
      <c r="R5892">
        <f>SUM(FraudData[[#This Row],[Amount Risk]:[Merchant Risk]])</f>
        <v>3</v>
      </c>
      <c r="S5892" t="str" cm="1">
        <f t="array" ref="S5892">_xlfn.IFS(FraudData[[#This Row],[Fraud Risk Score]]&gt;=8,"High Risk",FraudData[[#This Row],[Fraud Risk Score]]&gt;=6,"Medium Risk",TRUE,"Low Risk")</f>
        <v>Low Risk</v>
      </c>
    </row>
    <row r="5893" spans="1:19">
      <c r="A5893">
        <v>5892</v>
      </c>
      <c r="B5893">
        <v>158.84</v>
      </c>
      <c r="C5893">
        <v>18</v>
      </c>
      <c r="D5893" t="s">
        <v>48</v>
      </c>
      <c r="E5893">
        <v>0</v>
      </c>
      <c r="F5893">
        <v>0</v>
      </c>
      <c r="G5893">
        <v>63</v>
      </c>
      <c r="H5893">
        <v>1</v>
      </c>
      <c r="I5893">
        <v>63</v>
      </c>
      <c r="J5893">
        <v>0</v>
      </c>
      <c r="K5893">
        <f>_xlfn.XLOOKUP(FraudData[[#This Row],[amount]],AmountRules[Amount Min],AmountRules[Risk Points],,-1)</f>
        <v>0</v>
      </c>
      <c r="L5893">
        <f>_xlfn.XLOOKUP(FraudData[[#This Row],[transaction_hour]],TimeRules[Hour Min],TimeRules[Risk Points],,-1)</f>
        <v>0</v>
      </c>
      <c r="M5893">
        <f>_xlfn.XLOOKUP(FraudData[[#This Row],[foreign_transaction]],ForeignRules[Foreign Transaction],ForeignRules[Risk Points],0)</f>
        <v>0</v>
      </c>
      <c r="N5893">
        <f>_xlfn.XLOOKUP(FraudData[[#This Row],[location_mismatch]],Table10[Location Mismatch],Table10[Risk Points],0)</f>
        <v>0</v>
      </c>
      <c r="O5893">
        <f>_xlfn.XLOOKUP(FraudData[[#This Row],[device_trust_score]],DeviceRules[Device Min],DeviceRules[Risk Points],,-1)</f>
        <v>1</v>
      </c>
      <c r="P5893">
        <f>_xlfn.XLOOKUP(FraudData[[#This Row],[velocity_last_24h]],VelocityRules[Velocity Min],VelocityRules[Risk Points],,-1)</f>
        <v>0</v>
      </c>
      <c r="Q5893">
        <f>_xlfn.XLOOKUP(FraudData[[#This Row],[merchant_category]],MerchantRules[Merchant Category],MerchantRules[Risk Points],0)</f>
        <v>0</v>
      </c>
      <c r="R5893">
        <f>SUM(FraudData[[#This Row],[Amount Risk]:[Merchant Risk]])</f>
        <v>1</v>
      </c>
      <c r="S5893" t="str" cm="1">
        <f t="array" ref="S5893">_xlfn.IFS(FraudData[[#This Row],[Fraud Risk Score]]&gt;=8,"High Risk",FraudData[[#This Row],[Fraud Risk Score]]&gt;=6,"Medium Risk",TRUE,"Low Risk")</f>
        <v>Low Risk</v>
      </c>
    </row>
    <row r="5894" spans="1:19">
      <c r="A5894">
        <v>5893</v>
      </c>
      <c r="B5894">
        <v>122.04</v>
      </c>
      <c r="C5894">
        <v>7</v>
      </c>
      <c r="D5894" t="s">
        <v>48</v>
      </c>
      <c r="E5894">
        <v>0</v>
      </c>
      <c r="F5894">
        <v>0</v>
      </c>
      <c r="G5894">
        <v>51</v>
      </c>
      <c r="H5894">
        <v>0</v>
      </c>
      <c r="I5894">
        <v>62</v>
      </c>
      <c r="J5894">
        <v>0</v>
      </c>
      <c r="K5894">
        <f>_xlfn.XLOOKUP(FraudData[[#This Row],[amount]],AmountRules[Amount Min],AmountRules[Risk Points],,-1)</f>
        <v>0</v>
      </c>
      <c r="L5894">
        <f>_xlfn.XLOOKUP(FraudData[[#This Row],[transaction_hour]],TimeRules[Hour Min],TimeRules[Risk Points],,-1)</f>
        <v>0</v>
      </c>
      <c r="M5894">
        <f>_xlfn.XLOOKUP(FraudData[[#This Row],[foreign_transaction]],ForeignRules[Foreign Transaction],ForeignRules[Risk Points],0)</f>
        <v>0</v>
      </c>
      <c r="N5894">
        <f>_xlfn.XLOOKUP(FraudData[[#This Row],[location_mismatch]],Table10[Location Mismatch],Table10[Risk Points],0)</f>
        <v>0</v>
      </c>
      <c r="O5894">
        <f>_xlfn.XLOOKUP(FraudData[[#This Row],[device_trust_score]],DeviceRules[Device Min],DeviceRules[Risk Points],,-1)</f>
        <v>1</v>
      </c>
      <c r="P5894">
        <f>_xlfn.XLOOKUP(FraudData[[#This Row],[velocity_last_24h]],VelocityRules[Velocity Min],VelocityRules[Risk Points],,-1)</f>
        <v>0</v>
      </c>
      <c r="Q5894">
        <f>_xlfn.XLOOKUP(FraudData[[#This Row],[merchant_category]],MerchantRules[Merchant Category],MerchantRules[Risk Points],0)</f>
        <v>0</v>
      </c>
      <c r="R5894">
        <f>SUM(FraudData[[#This Row],[Amount Risk]:[Merchant Risk]])</f>
        <v>1</v>
      </c>
      <c r="S5894" t="str" cm="1">
        <f t="array" ref="S5894">_xlfn.IFS(FraudData[[#This Row],[Fraud Risk Score]]&gt;=8,"High Risk",FraudData[[#This Row],[Fraud Risk Score]]&gt;=6,"Medium Risk",TRUE,"Low Risk")</f>
        <v>Low Risk</v>
      </c>
    </row>
    <row r="5895" spans="1:19">
      <c r="A5895">
        <v>5894</v>
      </c>
      <c r="B5895">
        <v>38.450000000000003</v>
      </c>
      <c r="C5895">
        <v>1</v>
      </c>
      <c r="D5895" t="s">
        <v>46</v>
      </c>
      <c r="E5895">
        <v>0</v>
      </c>
      <c r="F5895">
        <v>0</v>
      </c>
      <c r="G5895">
        <v>40</v>
      </c>
      <c r="H5895">
        <v>1</v>
      </c>
      <c r="I5895">
        <v>26</v>
      </c>
      <c r="J5895">
        <v>0</v>
      </c>
      <c r="K5895">
        <f>_xlfn.XLOOKUP(FraudData[[#This Row],[amount]],AmountRules[Amount Min],AmountRules[Risk Points],,-1)</f>
        <v>0</v>
      </c>
      <c r="L5895">
        <f>_xlfn.XLOOKUP(FraudData[[#This Row],[transaction_hour]],TimeRules[Hour Min],TimeRules[Risk Points],,-1)</f>
        <v>3</v>
      </c>
      <c r="M5895">
        <f>_xlfn.XLOOKUP(FraudData[[#This Row],[foreign_transaction]],ForeignRules[Foreign Transaction],ForeignRules[Risk Points],0)</f>
        <v>0</v>
      </c>
      <c r="N5895">
        <f>_xlfn.XLOOKUP(FraudData[[#This Row],[location_mismatch]],Table10[Location Mismatch],Table10[Risk Points],0)</f>
        <v>0</v>
      </c>
      <c r="O5895">
        <f>_xlfn.XLOOKUP(FraudData[[#This Row],[device_trust_score]],DeviceRules[Device Min],DeviceRules[Risk Points],,-1)</f>
        <v>2</v>
      </c>
      <c r="P5895">
        <f>_xlfn.XLOOKUP(FraudData[[#This Row],[velocity_last_24h]],VelocityRules[Velocity Min],VelocityRules[Risk Points],,-1)</f>
        <v>0</v>
      </c>
      <c r="Q5895">
        <f>_xlfn.XLOOKUP(FraudData[[#This Row],[merchant_category]],MerchantRules[Merchant Category],MerchantRules[Risk Points],0)</f>
        <v>0</v>
      </c>
      <c r="R5895">
        <f>SUM(FraudData[[#This Row],[Amount Risk]:[Merchant Risk]])</f>
        <v>5</v>
      </c>
      <c r="S5895" t="str" cm="1">
        <f t="array" ref="S5895">_xlfn.IFS(FraudData[[#This Row],[Fraud Risk Score]]&gt;=8,"High Risk",FraudData[[#This Row],[Fraud Risk Score]]&gt;=6,"Medium Risk",TRUE,"Low Risk")</f>
        <v>Low Risk</v>
      </c>
    </row>
    <row r="5896" spans="1:19">
      <c r="A5896">
        <v>5895</v>
      </c>
      <c r="B5896">
        <v>112.23</v>
      </c>
      <c r="C5896">
        <v>18</v>
      </c>
      <c r="D5896" t="s">
        <v>48</v>
      </c>
      <c r="E5896">
        <v>0</v>
      </c>
      <c r="F5896">
        <v>0</v>
      </c>
      <c r="G5896">
        <v>56</v>
      </c>
      <c r="H5896">
        <v>1</v>
      </c>
      <c r="I5896">
        <v>33</v>
      </c>
      <c r="J5896">
        <v>0</v>
      </c>
      <c r="K5896">
        <f>_xlfn.XLOOKUP(FraudData[[#This Row],[amount]],AmountRules[Amount Min],AmountRules[Risk Points],,-1)</f>
        <v>0</v>
      </c>
      <c r="L5896">
        <f>_xlfn.XLOOKUP(FraudData[[#This Row],[transaction_hour]],TimeRules[Hour Min],TimeRules[Risk Points],,-1)</f>
        <v>0</v>
      </c>
      <c r="M5896">
        <f>_xlfn.XLOOKUP(FraudData[[#This Row],[foreign_transaction]],ForeignRules[Foreign Transaction],ForeignRules[Risk Points],0)</f>
        <v>0</v>
      </c>
      <c r="N5896">
        <f>_xlfn.XLOOKUP(FraudData[[#This Row],[location_mismatch]],Table10[Location Mismatch],Table10[Risk Points],0)</f>
        <v>0</v>
      </c>
      <c r="O5896">
        <f>_xlfn.XLOOKUP(FraudData[[#This Row],[device_trust_score]],DeviceRules[Device Min],DeviceRules[Risk Points],,-1)</f>
        <v>1</v>
      </c>
      <c r="P5896">
        <f>_xlfn.XLOOKUP(FraudData[[#This Row],[velocity_last_24h]],VelocityRules[Velocity Min],VelocityRules[Risk Points],,-1)</f>
        <v>0</v>
      </c>
      <c r="Q5896">
        <f>_xlfn.XLOOKUP(FraudData[[#This Row],[merchant_category]],MerchantRules[Merchant Category],MerchantRules[Risk Points],0)</f>
        <v>0</v>
      </c>
      <c r="R5896">
        <f>SUM(FraudData[[#This Row],[Amount Risk]:[Merchant Risk]])</f>
        <v>1</v>
      </c>
      <c r="S5896" t="str" cm="1">
        <f t="array" ref="S5896">_xlfn.IFS(FraudData[[#This Row],[Fraud Risk Score]]&gt;=8,"High Risk",FraudData[[#This Row],[Fraud Risk Score]]&gt;=6,"Medium Risk",TRUE,"Low Risk")</f>
        <v>Low Risk</v>
      </c>
    </row>
    <row r="5897" spans="1:19">
      <c r="A5897">
        <v>5896</v>
      </c>
      <c r="B5897">
        <v>50.78</v>
      </c>
      <c r="C5897">
        <v>0</v>
      </c>
      <c r="D5897" t="s">
        <v>48</v>
      </c>
      <c r="E5897">
        <v>1</v>
      </c>
      <c r="F5897">
        <v>0</v>
      </c>
      <c r="G5897">
        <v>53</v>
      </c>
      <c r="H5897">
        <v>4</v>
      </c>
      <c r="I5897">
        <v>28</v>
      </c>
      <c r="J5897">
        <v>0</v>
      </c>
      <c r="K5897">
        <f>_xlfn.XLOOKUP(FraudData[[#This Row],[amount]],AmountRules[Amount Min],AmountRules[Risk Points],,-1)</f>
        <v>0</v>
      </c>
      <c r="L5897">
        <f>_xlfn.XLOOKUP(FraudData[[#This Row],[transaction_hour]],TimeRules[Hour Min],TimeRules[Risk Points],,-1)</f>
        <v>3</v>
      </c>
      <c r="M5897">
        <f>_xlfn.XLOOKUP(FraudData[[#This Row],[foreign_transaction]],ForeignRules[Foreign Transaction],ForeignRules[Risk Points],0)</f>
        <v>3</v>
      </c>
      <c r="N5897">
        <f>_xlfn.XLOOKUP(FraudData[[#This Row],[location_mismatch]],Table10[Location Mismatch],Table10[Risk Points],0)</f>
        <v>0</v>
      </c>
      <c r="O5897">
        <f>_xlfn.XLOOKUP(FraudData[[#This Row],[device_trust_score]],DeviceRules[Device Min],DeviceRules[Risk Points],,-1)</f>
        <v>1</v>
      </c>
      <c r="P5897">
        <f>_xlfn.XLOOKUP(FraudData[[#This Row],[velocity_last_24h]],VelocityRules[Velocity Min],VelocityRules[Risk Points],,-1)</f>
        <v>0</v>
      </c>
      <c r="Q5897">
        <f>_xlfn.XLOOKUP(FraudData[[#This Row],[merchant_category]],MerchantRules[Merchant Category],MerchantRules[Risk Points],0)</f>
        <v>0</v>
      </c>
      <c r="R5897">
        <f>SUM(FraudData[[#This Row],[Amount Risk]:[Merchant Risk]])</f>
        <v>7</v>
      </c>
      <c r="S5897" t="str" cm="1">
        <f t="array" ref="S5897">_xlfn.IFS(FraudData[[#This Row],[Fraud Risk Score]]&gt;=8,"High Risk",FraudData[[#This Row],[Fraud Risk Score]]&gt;=6,"Medium Risk",TRUE,"Low Risk")</f>
        <v>Medium Risk</v>
      </c>
    </row>
    <row r="5898" spans="1:19">
      <c r="A5898">
        <v>5897</v>
      </c>
      <c r="B5898">
        <v>443.38</v>
      </c>
      <c r="C5898">
        <v>21</v>
      </c>
      <c r="D5898" t="s">
        <v>49</v>
      </c>
      <c r="E5898">
        <v>0</v>
      </c>
      <c r="F5898">
        <v>0</v>
      </c>
      <c r="G5898">
        <v>76</v>
      </c>
      <c r="H5898">
        <v>2</v>
      </c>
      <c r="I5898">
        <v>65</v>
      </c>
      <c r="J5898">
        <v>0</v>
      </c>
      <c r="K5898">
        <f>_xlfn.XLOOKUP(FraudData[[#This Row],[amount]],AmountRules[Amount Min],AmountRules[Risk Points],,-1)</f>
        <v>0</v>
      </c>
      <c r="L5898">
        <f>_xlfn.XLOOKUP(FraudData[[#This Row],[transaction_hour]],TimeRules[Hour Min],TimeRules[Risk Points],,-1)</f>
        <v>0</v>
      </c>
      <c r="M5898">
        <f>_xlfn.XLOOKUP(FraudData[[#This Row],[foreign_transaction]],ForeignRules[Foreign Transaction],ForeignRules[Risk Points],0)</f>
        <v>0</v>
      </c>
      <c r="N5898">
        <f>_xlfn.XLOOKUP(FraudData[[#This Row],[location_mismatch]],Table10[Location Mismatch],Table10[Risk Points],0)</f>
        <v>0</v>
      </c>
      <c r="O5898">
        <f>_xlfn.XLOOKUP(FraudData[[#This Row],[device_trust_score]],DeviceRules[Device Min],DeviceRules[Risk Points],,-1)</f>
        <v>0</v>
      </c>
      <c r="P5898">
        <f>_xlfn.XLOOKUP(FraudData[[#This Row],[velocity_last_24h]],VelocityRules[Velocity Min],VelocityRules[Risk Points],,-1)</f>
        <v>0</v>
      </c>
      <c r="Q5898">
        <f>_xlfn.XLOOKUP(FraudData[[#This Row],[merchant_category]],MerchantRules[Merchant Category],MerchantRules[Risk Points],0)</f>
        <v>1</v>
      </c>
      <c r="R5898">
        <f>SUM(FraudData[[#This Row],[Amount Risk]:[Merchant Risk]])</f>
        <v>1</v>
      </c>
      <c r="S5898" t="str" cm="1">
        <f t="array" ref="S5898">_xlfn.IFS(FraudData[[#This Row],[Fraud Risk Score]]&gt;=8,"High Risk",FraudData[[#This Row],[Fraud Risk Score]]&gt;=6,"Medium Risk",TRUE,"Low Risk")</f>
        <v>Low Risk</v>
      </c>
    </row>
    <row r="5899" spans="1:19">
      <c r="A5899">
        <v>5898</v>
      </c>
      <c r="B5899">
        <v>73.540000000000006</v>
      </c>
      <c r="C5899">
        <v>12</v>
      </c>
      <c r="D5899" t="s">
        <v>48</v>
      </c>
      <c r="E5899">
        <v>0</v>
      </c>
      <c r="F5899">
        <v>0</v>
      </c>
      <c r="G5899">
        <v>98</v>
      </c>
      <c r="H5899">
        <v>2</v>
      </c>
      <c r="I5899">
        <v>38</v>
      </c>
      <c r="J5899">
        <v>0</v>
      </c>
      <c r="K5899">
        <f>_xlfn.XLOOKUP(FraudData[[#This Row],[amount]],AmountRules[Amount Min],AmountRules[Risk Points],,-1)</f>
        <v>0</v>
      </c>
      <c r="L5899">
        <f>_xlfn.XLOOKUP(FraudData[[#This Row],[transaction_hour]],TimeRules[Hour Min],TimeRules[Risk Points],,-1)</f>
        <v>0</v>
      </c>
      <c r="M5899">
        <f>_xlfn.XLOOKUP(FraudData[[#This Row],[foreign_transaction]],ForeignRules[Foreign Transaction],ForeignRules[Risk Points],0)</f>
        <v>0</v>
      </c>
      <c r="N5899">
        <f>_xlfn.XLOOKUP(FraudData[[#This Row],[location_mismatch]],Table10[Location Mismatch],Table10[Risk Points],0)</f>
        <v>0</v>
      </c>
      <c r="O5899">
        <f>_xlfn.XLOOKUP(FraudData[[#This Row],[device_trust_score]],DeviceRules[Device Min],DeviceRules[Risk Points],,-1)</f>
        <v>0</v>
      </c>
      <c r="P5899">
        <f>_xlfn.XLOOKUP(FraudData[[#This Row],[velocity_last_24h]],VelocityRules[Velocity Min],VelocityRules[Risk Points],,-1)</f>
        <v>0</v>
      </c>
      <c r="Q5899">
        <f>_xlfn.XLOOKUP(FraudData[[#This Row],[merchant_category]],MerchantRules[Merchant Category],MerchantRules[Risk Points],0)</f>
        <v>0</v>
      </c>
      <c r="R5899">
        <f>SUM(FraudData[[#This Row],[Amount Risk]:[Merchant Risk]])</f>
        <v>0</v>
      </c>
      <c r="S5899" t="str" cm="1">
        <f t="array" ref="S5899">_xlfn.IFS(FraudData[[#This Row],[Fraud Risk Score]]&gt;=8,"High Risk",FraudData[[#This Row],[Fraud Risk Score]]&gt;=6,"Medium Risk",TRUE,"Low Risk")</f>
        <v>Low Risk</v>
      </c>
    </row>
    <row r="5900" spans="1:19">
      <c r="A5900">
        <v>5899</v>
      </c>
      <c r="B5900">
        <v>547.57000000000005</v>
      </c>
      <c r="C5900">
        <v>22</v>
      </c>
      <c r="D5900" t="s">
        <v>48</v>
      </c>
      <c r="E5900">
        <v>0</v>
      </c>
      <c r="F5900">
        <v>0</v>
      </c>
      <c r="G5900">
        <v>99</v>
      </c>
      <c r="H5900">
        <v>1</v>
      </c>
      <c r="I5900">
        <v>59</v>
      </c>
      <c r="J5900">
        <v>0</v>
      </c>
      <c r="K5900">
        <f>_xlfn.XLOOKUP(FraudData[[#This Row],[amount]],AmountRules[Amount Min],AmountRules[Risk Points],,-1)</f>
        <v>1</v>
      </c>
      <c r="L5900">
        <f>_xlfn.XLOOKUP(FraudData[[#This Row],[transaction_hour]],TimeRules[Hour Min],TimeRules[Risk Points],,-1)</f>
        <v>0</v>
      </c>
      <c r="M5900">
        <f>_xlfn.XLOOKUP(FraudData[[#This Row],[foreign_transaction]],ForeignRules[Foreign Transaction],ForeignRules[Risk Points],0)</f>
        <v>0</v>
      </c>
      <c r="N5900">
        <f>_xlfn.XLOOKUP(FraudData[[#This Row],[location_mismatch]],Table10[Location Mismatch],Table10[Risk Points],0)</f>
        <v>0</v>
      </c>
      <c r="O5900">
        <f>_xlfn.XLOOKUP(FraudData[[#This Row],[device_trust_score]],DeviceRules[Device Min],DeviceRules[Risk Points],,-1)</f>
        <v>0</v>
      </c>
      <c r="P5900">
        <f>_xlfn.XLOOKUP(FraudData[[#This Row],[velocity_last_24h]],VelocityRules[Velocity Min],VelocityRules[Risk Points],,-1)</f>
        <v>0</v>
      </c>
      <c r="Q5900">
        <f>_xlfn.XLOOKUP(FraudData[[#This Row],[merchant_category]],MerchantRules[Merchant Category],MerchantRules[Risk Points],0)</f>
        <v>0</v>
      </c>
      <c r="R5900">
        <f>SUM(FraudData[[#This Row],[Amount Risk]:[Merchant Risk]])</f>
        <v>1</v>
      </c>
      <c r="S5900" t="str" cm="1">
        <f t="array" ref="S5900">_xlfn.IFS(FraudData[[#This Row],[Fraud Risk Score]]&gt;=8,"High Risk",FraudData[[#This Row],[Fraud Risk Score]]&gt;=6,"Medium Risk",TRUE,"Low Risk")</f>
        <v>Low Risk</v>
      </c>
    </row>
    <row r="5901" spans="1:19">
      <c r="A5901">
        <v>5900</v>
      </c>
      <c r="B5901">
        <v>137.08000000000001</v>
      </c>
      <c r="C5901">
        <v>19</v>
      </c>
      <c r="D5901" t="s">
        <v>46</v>
      </c>
      <c r="E5901">
        <v>1</v>
      </c>
      <c r="F5901">
        <v>0</v>
      </c>
      <c r="G5901">
        <v>39</v>
      </c>
      <c r="H5901">
        <v>3</v>
      </c>
      <c r="I5901">
        <v>40</v>
      </c>
      <c r="J5901">
        <v>0</v>
      </c>
      <c r="K5901">
        <f>_xlfn.XLOOKUP(FraudData[[#This Row],[amount]],AmountRules[Amount Min],AmountRules[Risk Points],,-1)</f>
        <v>0</v>
      </c>
      <c r="L5901">
        <f>_xlfn.XLOOKUP(FraudData[[#This Row],[transaction_hour]],TimeRules[Hour Min],TimeRules[Risk Points],,-1)</f>
        <v>0</v>
      </c>
      <c r="M5901">
        <f>_xlfn.XLOOKUP(FraudData[[#This Row],[foreign_transaction]],ForeignRules[Foreign Transaction],ForeignRules[Risk Points],0)</f>
        <v>3</v>
      </c>
      <c r="N5901">
        <f>_xlfn.XLOOKUP(FraudData[[#This Row],[location_mismatch]],Table10[Location Mismatch],Table10[Risk Points],0)</f>
        <v>0</v>
      </c>
      <c r="O5901">
        <f>_xlfn.XLOOKUP(FraudData[[#This Row],[device_trust_score]],DeviceRules[Device Min],DeviceRules[Risk Points],,-1)</f>
        <v>2</v>
      </c>
      <c r="P5901">
        <f>_xlfn.XLOOKUP(FraudData[[#This Row],[velocity_last_24h]],VelocityRules[Velocity Min],VelocityRules[Risk Points],,-1)</f>
        <v>0</v>
      </c>
      <c r="Q5901">
        <f>_xlfn.XLOOKUP(FraudData[[#This Row],[merchant_category]],MerchantRules[Merchant Category],MerchantRules[Risk Points],0)</f>
        <v>0</v>
      </c>
      <c r="R5901">
        <f>SUM(FraudData[[#This Row],[Amount Risk]:[Merchant Risk]])</f>
        <v>5</v>
      </c>
      <c r="S5901" t="str" cm="1">
        <f t="array" ref="S5901">_xlfn.IFS(FraudData[[#This Row],[Fraud Risk Score]]&gt;=8,"High Risk",FraudData[[#This Row],[Fraud Risk Score]]&gt;=6,"Medium Risk",TRUE,"Low Risk")</f>
        <v>Low Risk</v>
      </c>
    </row>
    <row r="5902" spans="1:19">
      <c r="A5902">
        <v>5901</v>
      </c>
      <c r="B5902">
        <v>179.72</v>
      </c>
      <c r="C5902">
        <v>16</v>
      </c>
      <c r="D5902" t="s">
        <v>46</v>
      </c>
      <c r="E5902">
        <v>0</v>
      </c>
      <c r="F5902">
        <v>0</v>
      </c>
      <c r="G5902">
        <v>68</v>
      </c>
      <c r="H5902">
        <v>4</v>
      </c>
      <c r="I5902">
        <v>62</v>
      </c>
      <c r="J5902">
        <v>0</v>
      </c>
      <c r="K5902">
        <f>_xlfn.XLOOKUP(FraudData[[#This Row],[amount]],AmountRules[Amount Min],AmountRules[Risk Points],,-1)</f>
        <v>0</v>
      </c>
      <c r="L5902">
        <f>_xlfn.XLOOKUP(FraudData[[#This Row],[transaction_hour]],TimeRules[Hour Min],TimeRules[Risk Points],,-1)</f>
        <v>0</v>
      </c>
      <c r="M5902">
        <f>_xlfn.XLOOKUP(FraudData[[#This Row],[foreign_transaction]],ForeignRules[Foreign Transaction],ForeignRules[Risk Points],0)</f>
        <v>0</v>
      </c>
      <c r="N5902">
        <f>_xlfn.XLOOKUP(FraudData[[#This Row],[location_mismatch]],Table10[Location Mismatch],Table10[Risk Points],0)</f>
        <v>0</v>
      </c>
      <c r="O5902">
        <f>_xlfn.XLOOKUP(FraudData[[#This Row],[device_trust_score]],DeviceRules[Device Min],DeviceRules[Risk Points],,-1)</f>
        <v>1</v>
      </c>
      <c r="P5902">
        <f>_xlfn.XLOOKUP(FraudData[[#This Row],[velocity_last_24h]],VelocityRules[Velocity Min],VelocityRules[Risk Points],,-1)</f>
        <v>0</v>
      </c>
      <c r="Q5902">
        <f>_xlfn.XLOOKUP(FraudData[[#This Row],[merchant_category]],MerchantRules[Merchant Category],MerchantRules[Risk Points],0)</f>
        <v>0</v>
      </c>
      <c r="R5902">
        <f>SUM(FraudData[[#This Row],[Amount Risk]:[Merchant Risk]])</f>
        <v>1</v>
      </c>
      <c r="S5902" t="str" cm="1">
        <f t="array" ref="S5902">_xlfn.IFS(FraudData[[#This Row],[Fraud Risk Score]]&gt;=8,"High Risk",FraudData[[#This Row],[Fraud Risk Score]]&gt;=6,"Medium Risk",TRUE,"Low Risk")</f>
        <v>Low Risk</v>
      </c>
    </row>
    <row r="5903" spans="1:19">
      <c r="A5903">
        <v>5902</v>
      </c>
      <c r="B5903">
        <v>140.93</v>
      </c>
      <c r="C5903">
        <v>2</v>
      </c>
      <c r="D5903" t="s">
        <v>47</v>
      </c>
      <c r="E5903">
        <v>0</v>
      </c>
      <c r="F5903">
        <v>0</v>
      </c>
      <c r="G5903">
        <v>47</v>
      </c>
      <c r="H5903">
        <v>1</v>
      </c>
      <c r="I5903">
        <v>37</v>
      </c>
      <c r="J5903">
        <v>0</v>
      </c>
      <c r="K5903">
        <f>_xlfn.XLOOKUP(FraudData[[#This Row],[amount]],AmountRules[Amount Min],AmountRules[Risk Points],,-1)</f>
        <v>0</v>
      </c>
      <c r="L5903">
        <f>_xlfn.XLOOKUP(FraudData[[#This Row],[transaction_hour]],TimeRules[Hour Min],TimeRules[Risk Points],,-1)</f>
        <v>3</v>
      </c>
      <c r="M5903">
        <f>_xlfn.XLOOKUP(FraudData[[#This Row],[foreign_transaction]],ForeignRules[Foreign Transaction],ForeignRules[Risk Points],0)</f>
        <v>0</v>
      </c>
      <c r="N5903">
        <f>_xlfn.XLOOKUP(FraudData[[#This Row],[location_mismatch]],Table10[Location Mismatch],Table10[Risk Points],0)</f>
        <v>0</v>
      </c>
      <c r="O5903">
        <f>_xlfn.XLOOKUP(FraudData[[#This Row],[device_trust_score]],DeviceRules[Device Min],DeviceRules[Risk Points],,-1)</f>
        <v>2</v>
      </c>
      <c r="P5903">
        <f>_xlfn.XLOOKUP(FraudData[[#This Row],[velocity_last_24h]],VelocityRules[Velocity Min],VelocityRules[Risk Points],,-1)</f>
        <v>0</v>
      </c>
      <c r="Q5903">
        <f>_xlfn.XLOOKUP(FraudData[[#This Row],[merchant_category]],MerchantRules[Merchant Category],MerchantRules[Risk Points],0)</f>
        <v>0</v>
      </c>
      <c r="R5903">
        <f>SUM(FraudData[[#This Row],[Amount Risk]:[Merchant Risk]])</f>
        <v>5</v>
      </c>
      <c r="S5903" t="str" cm="1">
        <f t="array" ref="S5903">_xlfn.IFS(FraudData[[#This Row],[Fraud Risk Score]]&gt;=8,"High Risk",FraudData[[#This Row],[Fraud Risk Score]]&gt;=6,"Medium Risk",TRUE,"Low Risk")</f>
        <v>Low Risk</v>
      </c>
    </row>
    <row r="5904" spans="1:19">
      <c r="A5904">
        <v>5903</v>
      </c>
      <c r="B5904">
        <v>24.94</v>
      </c>
      <c r="C5904">
        <v>8</v>
      </c>
      <c r="D5904" t="s">
        <v>48</v>
      </c>
      <c r="E5904">
        <v>0</v>
      </c>
      <c r="F5904">
        <v>0</v>
      </c>
      <c r="G5904">
        <v>72</v>
      </c>
      <c r="H5904">
        <v>1</v>
      </c>
      <c r="I5904">
        <v>34</v>
      </c>
      <c r="J5904">
        <v>0</v>
      </c>
      <c r="K5904">
        <f>_xlfn.XLOOKUP(FraudData[[#This Row],[amount]],AmountRules[Amount Min],AmountRules[Risk Points],,-1)</f>
        <v>0</v>
      </c>
      <c r="L5904">
        <f>_xlfn.XLOOKUP(FraudData[[#This Row],[transaction_hour]],TimeRules[Hour Min],TimeRules[Risk Points],,-1)</f>
        <v>0</v>
      </c>
      <c r="M5904">
        <f>_xlfn.XLOOKUP(FraudData[[#This Row],[foreign_transaction]],ForeignRules[Foreign Transaction],ForeignRules[Risk Points],0)</f>
        <v>0</v>
      </c>
      <c r="N5904">
        <f>_xlfn.XLOOKUP(FraudData[[#This Row],[location_mismatch]],Table10[Location Mismatch],Table10[Risk Points],0)</f>
        <v>0</v>
      </c>
      <c r="O5904">
        <f>_xlfn.XLOOKUP(FraudData[[#This Row],[device_trust_score]],DeviceRules[Device Min],DeviceRules[Risk Points],,-1)</f>
        <v>0</v>
      </c>
      <c r="P5904">
        <f>_xlfn.XLOOKUP(FraudData[[#This Row],[velocity_last_24h]],VelocityRules[Velocity Min],VelocityRules[Risk Points],,-1)</f>
        <v>0</v>
      </c>
      <c r="Q5904">
        <f>_xlfn.XLOOKUP(FraudData[[#This Row],[merchant_category]],MerchantRules[Merchant Category],MerchantRules[Risk Points],0)</f>
        <v>0</v>
      </c>
      <c r="R5904">
        <f>SUM(FraudData[[#This Row],[Amount Risk]:[Merchant Risk]])</f>
        <v>0</v>
      </c>
      <c r="S5904" t="str" cm="1">
        <f t="array" ref="S5904">_xlfn.IFS(FraudData[[#This Row],[Fraud Risk Score]]&gt;=8,"High Risk",FraudData[[#This Row],[Fraud Risk Score]]&gt;=6,"Medium Risk",TRUE,"Low Risk")</f>
        <v>Low Risk</v>
      </c>
    </row>
    <row r="5905" spans="1:19">
      <c r="A5905">
        <v>5904</v>
      </c>
      <c r="B5905">
        <v>84.84</v>
      </c>
      <c r="C5905">
        <v>4</v>
      </c>
      <c r="D5905" t="s">
        <v>48</v>
      </c>
      <c r="E5905">
        <v>0</v>
      </c>
      <c r="F5905">
        <v>0</v>
      </c>
      <c r="G5905">
        <v>47</v>
      </c>
      <c r="H5905">
        <v>1</v>
      </c>
      <c r="I5905">
        <v>48</v>
      </c>
      <c r="J5905">
        <v>0</v>
      </c>
      <c r="K5905">
        <f>_xlfn.XLOOKUP(FraudData[[#This Row],[amount]],AmountRules[Amount Min],AmountRules[Risk Points],,-1)</f>
        <v>0</v>
      </c>
      <c r="L5905">
        <f>_xlfn.XLOOKUP(FraudData[[#This Row],[transaction_hour]],TimeRules[Hour Min],TimeRules[Risk Points],,-1)</f>
        <v>0</v>
      </c>
      <c r="M5905">
        <f>_xlfn.XLOOKUP(FraudData[[#This Row],[foreign_transaction]],ForeignRules[Foreign Transaction],ForeignRules[Risk Points],0)</f>
        <v>0</v>
      </c>
      <c r="N5905">
        <f>_xlfn.XLOOKUP(FraudData[[#This Row],[location_mismatch]],Table10[Location Mismatch],Table10[Risk Points],0)</f>
        <v>0</v>
      </c>
      <c r="O5905">
        <f>_xlfn.XLOOKUP(FraudData[[#This Row],[device_trust_score]],DeviceRules[Device Min],DeviceRules[Risk Points],,-1)</f>
        <v>2</v>
      </c>
      <c r="P5905">
        <f>_xlfn.XLOOKUP(FraudData[[#This Row],[velocity_last_24h]],VelocityRules[Velocity Min],VelocityRules[Risk Points],,-1)</f>
        <v>0</v>
      </c>
      <c r="Q5905">
        <f>_xlfn.XLOOKUP(FraudData[[#This Row],[merchant_category]],MerchantRules[Merchant Category],MerchantRules[Risk Points],0)</f>
        <v>0</v>
      </c>
      <c r="R5905">
        <f>SUM(FraudData[[#This Row],[Amount Risk]:[Merchant Risk]])</f>
        <v>2</v>
      </c>
      <c r="S5905" t="str" cm="1">
        <f t="array" ref="S5905">_xlfn.IFS(FraudData[[#This Row],[Fraud Risk Score]]&gt;=8,"High Risk",FraudData[[#This Row],[Fraud Risk Score]]&gt;=6,"Medium Risk",TRUE,"Low Risk")</f>
        <v>Low Risk</v>
      </c>
    </row>
    <row r="5906" spans="1:19">
      <c r="A5906">
        <v>5905</v>
      </c>
      <c r="B5906">
        <v>18.79</v>
      </c>
      <c r="C5906">
        <v>5</v>
      </c>
      <c r="D5906" t="s">
        <v>48</v>
      </c>
      <c r="E5906">
        <v>0</v>
      </c>
      <c r="F5906">
        <v>0</v>
      </c>
      <c r="G5906">
        <v>95</v>
      </c>
      <c r="H5906">
        <v>0</v>
      </c>
      <c r="I5906">
        <v>69</v>
      </c>
      <c r="J5906">
        <v>0</v>
      </c>
      <c r="K5906">
        <f>_xlfn.XLOOKUP(FraudData[[#This Row],[amount]],AmountRules[Amount Min],AmountRules[Risk Points],,-1)</f>
        <v>0</v>
      </c>
      <c r="L5906">
        <f>_xlfn.XLOOKUP(FraudData[[#This Row],[transaction_hour]],TimeRules[Hour Min],TimeRules[Risk Points],,-1)</f>
        <v>0</v>
      </c>
      <c r="M5906">
        <f>_xlfn.XLOOKUP(FraudData[[#This Row],[foreign_transaction]],ForeignRules[Foreign Transaction],ForeignRules[Risk Points],0)</f>
        <v>0</v>
      </c>
      <c r="N5906">
        <f>_xlfn.XLOOKUP(FraudData[[#This Row],[location_mismatch]],Table10[Location Mismatch],Table10[Risk Points],0)</f>
        <v>0</v>
      </c>
      <c r="O5906">
        <f>_xlfn.XLOOKUP(FraudData[[#This Row],[device_trust_score]],DeviceRules[Device Min],DeviceRules[Risk Points],,-1)</f>
        <v>0</v>
      </c>
      <c r="P5906">
        <f>_xlfn.XLOOKUP(FraudData[[#This Row],[velocity_last_24h]],VelocityRules[Velocity Min],VelocityRules[Risk Points],,-1)</f>
        <v>0</v>
      </c>
      <c r="Q5906">
        <f>_xlfn.XLOOKUP(FraudData[[#This Row],[merchant_category]],MerchantRules[Merchant Category],MerchantRules[Risk Points],0)</f>
        <v>0</v>
      </c>
      <c r="R5906">
        <f>SUM(FraudData[[#This Row],[Amount Risk]:[Merchant Risk]])</f>
        <v>0</v>
      </c>
      <c r="S5906" t="str" cm="1">
        <f t="array" ref="S5906">_xlfn.IFS(FraudData[[#This Row],[Fraud Risk Score]]&gt;=8,"High Risk",FraudData[[#This Row],[Fraud Risk Score]]&gt;=6,"Medium Risk",TRUE,"Low Risk")</f>
        <v>Low Risk</v>
      </c>
    </row>
    <row r="5907" spans="1:19">
      <c r="A5907">
        <v>5906</v>
      </c>
      <c r="B5907">
        <v>175.57</v>
      </c>
      <c r="C5907">
        <v>3</v>
      </c>
      <c r="D5907" t="s">
        <v>49</v>
      </c>
      <c r="E5907">
        <v>0</v>
      </c>
      <c r="F5907">
        <v>0</v>
      </c>
      <c r="G5907">
        <v>38</v>
      </c>
      <c r="H5907">
        <v>3</v>
      </c>
      <c r="I5907">
        <v>35</v>
      </c>
      <c r="J5907">
        <v>0</v>
      </c>
      <c r="K5907">
        <f>_xlfn.XLOOKUP(FraudData[[#This Row],[amount]],AmountRules[Amount Min],AmountRules[Risk Points],,-1)</f>
        <v>0</v>
      </c>
      <c r="L5907">
        <f>_xlfn.XLOOKUP(FraudData[[#This Row],[transaction_hour]],TimeRules[Hour Min],TimeRules[Risk Points],,-1)</f>
        <v>3</v>
      </c>
      <c r="M5907">
        <f>_xlfn.XLOOKUP(FraudData[[#This Row],[foreign_transaction]],ForeignRules[Foreign Transaction],ForeignRules[Risk Points],0)</f>
        <v>0</v>
      </c>
      <c r="N5907">
        <f>_xlfn.XLOOKUP(FraudData[[#This Row],[location_mismatch]],Table10[Location Mismatch],Table10[Risk Points],0)</f>
        <v>0</v>
      </c>
      <c r="O5907">
        <f>_xlfn.XLOOKUP(FraudData[[#This Row],[device_trust_score]],DeviceRules[Device Min],DeviceRules[Risk Points],,-1)</f>
        <v>2</v>
      </c>
      <c r="P5907">
        <f>_xlfn.XLOOKUP(FraudData[[#This Row],[velocity_last_24h]],VelocityRules[Velocity Min],VelocityRules[Risk Points],,-1)</f>
        <v>0</v>
      </c>
      <c r="Q5907">
        <f>_xlfn.XLOOKUP(FraudData[[#This Row],[merchant_category]],MerchantRules[Merchant Category],MerchantRules[Risk Points],0)</f>
        <v>1</v>
      </c>
      <c r="R5907">
        <f>SUM(FraudData[[#This Row],[Amount Risk]:[Merchant Risk]])</f>
        <v>6</v>
      </c>
      <c r="S5907" t="str" cm="1">
        <f t="array" ref="S5907">_xlfn.IFS(FraudData[[#This Row],[Fraud Risk Score]]&gt;=8,"High Risk",FraudData[[#This Row],[Fraud Risk Score]]&gt;=6,"Medium Risk",TRUE,"Low Risk")</f>
        <v>Medium Risk</v>
      </c>
    </row>
    <row r="5908" spans="1:19">
      <c r="A5908">
        <v>5907</v>
      </c>
      <c r="B5908">
        <v>106.59</v>
      </c>
      <c r="C5908">
        <v>16</v>
      </c>
      <c r="D5908" t="s">
        <v>48</v>
      </c>
      <c r="E5908">
        <v>0</v>
      </c>
      <c r="F5908">
        <v>0</v>
      </c>
      <c r="G5908">
        <v>97</v>
      </c>
      <c r="H5908">
        <v>2</v>
      </c>
      <c r="I5908">
        <v>46</v>
      </c>
      <c r="J5908">
        <v>0</v>
      </c>
      <c r="K5908">
        <f>_xlfn.XLOOKUP(FraudData[[#This Row],[amount]],AmountRules[Amount Min],AmountRules[Risk Points],,-1)</f>
        <v>0</v>
      </c>
      <c r="L5908">
        <f>_xlfn.XLOOKUP(FraudData[[#This Row],[transaction_hour]],TimeRules[Hour Min],TimeRules[Risk Points],,-1)</f>
        <v>0</v>
      </c>
      <c r="M5908">
        <f>_xlfn.XLOOKUP(FraudData[[#This Row],[foreign_transaction]],ForeignRules[Foreign Transaction],ForeignRules[Risk Points],0)</f>
        <v>0</v>
      </c>
      <c r="N5908">
        <f>_xlfn.XLOOKUP(FraudData[[#This Row],[location_mismatch]],Table10[Location Mismatch],Table10[Risk Points],0)</f>
        <v>0</v>
      </c>
      <c r="O5908">
        <f>_xlfn.XLOOKUP(FraudData[[#This Row],[device_trust_score]],DeviceRules[Device Min],DeviceRules[Risk Points],,-1)</f>
        <v>0</v>
      </c>
      <c r="P5908">
        <f>_xlfn.XLOOKUP(FraudData[[#This Row],[velocity_last_24h]],VelocityRules[Velocity Min],VelocityRules[Risk Points],,-1)</f>
        <v>0</v>
      </c>
      <c r="Q5908">
        <f>_xlfn.XLOOKUP(FraudData[[#This Row],[merchant_category]],MerchantRules[Merchant Category],MerchantRules[Risk Points],0)</f>
        <v>0</v>
      </c>
      <c r="R5908">
        <f>SUM(FraudData[[#This Row],[Amount Risk]:[Merchant Risk]])</f>
        <v>0</v>
      </c>
      <c r="S5908" t="str" cm="1">
        <f t="array" ref="S5908">_xlfn.IFS(FraudData[[#This Row],[Fraud Risk Score]]&gt;=8,"High Risk",FraudData[[#This Row],[Fraud Risk Score]]&gt;=6,"Medium Risk",TRUE,"Low Risk")</f>
        <v>Low Risk</v>
      </c>
    </row>
    <row r="5909" spans="1:19">
      <c r="A5909">
        <v>5908</v>
      </c>
      <c r="B5909">
        <v>270.89999999999998</v>
      </c>
      <c r="C5909">
        <v>20</v>
      </c>
      <c r="D5909" t="s">
        <v>49</v>
      </c>
      <c r="E5909">
        <v>0</v>
      </c>
      <c r="F5909">
        <v>0</v>
      </c>
      <c r="G5909">
        <v>78</v>
      </c>
      <c r="H5909">
        <v>4</v>
      </c>
      <c r="I5909">
        <v>65</v>
      </c>
      <c r="J5909">
        <v>0</v>
      </c>
      <c r="K5909">
        <f>_xlfn.XLOOKUP(FraudData[[#This Row],[amount]],AmountRules[Amount Min],AmountRules[Risk Points],,-1)</f>
        <v>0</v>
      </c>
      <c r="L5909">
        <f>_xlfn.XLOOKUP(FraudData[[#This Row],[transaction_hour]],TimeRules[Hour Min],TimeRules[Risk Points],,-1)</f>
        <v>0</v>
      </c>
      <c r="M5909">
        <f>_xlfn.XLOOKUP(FraudData[[#This Row],[foreign_transaction]],ForeignRules[Foreign Transaction],ForeignRules[Risk Points],0)</f>
        <v>0</v>
      </c>
      <c r="N5909">
        <f>_xlfn.XLOOKUP(FraudData[[#This Row],[location_mismatch]],Table10[Location Mismatch],Table10[Risk Points],0)</f>
        <v>0</v>
      </c>
      <c r="O5909">
        <f>_xlfn.XLOOKUP(FraudData[[#This Row],[device_trust_score]],DeviceRules[Device Min],DeviceRules[Risk Points],,-1)</f>
        <v>0</v>
      </c>
      <c r="P5909">
        <f>_xlfn.XLOOKUP(FraudData[[#This Row],[velocity_last_24h]],VelocityRules[Velocity Min],VelocityRules[Risk Points],,-1)</f>
        <v>0</v>
      </c>
      <c r="Q5909">
        <f>_xlfn.XLOOKUP(FraudData[[#This Row],[merchant_category]],MerchantRules[Merchant Category],MerchantRules[Risk Points],0)</f>
        <v>1</v>
      </c>
      <c r="R5909">
        <f>SUM(FraudData[[#This Row],[Amount Risk]:[Merchant Risk]])</f>
        <v>1</v>
      </c>
      <c r="S5909" t="str" cm="1">
        <f t="array" ref="S5909">_xlfn.IFS(FraudData[[#This Row],[Fraud Risk Score]]&gt;=8,"High Risk",FraudData[[#This Row],[Fraud Risk Score]]&gt;=6,"Medium Risk",TRUE,"Low Risk")</f>
        <v>Low Risk</v>
      </c>
    </row>
    <row r="5910" spans="1:19">
      <c r="A5910">
        <v>5909</v>
      </c>
      <c r="B5910">
        <v>44.83</v>
      </c>
      <c r="C5910">
        <v>20</v>
      </c>
      <c r="D5910" t="s">
        <v>47</v>
      </c>
      <c r="E5910">
        <v>0</v>
      </c>
      <c r="F5910">
        <v>0</v>
      </c>
      <c r="G5910">
        <v>94</v>
      </c>
      <c r="H5910">
        <v>3</v>
      </c>
      <c r="I5910">
        <v>49</v>
      </c>
      <c r="J5910">
        <v>0</v>
      </c>
      <c r="K5910">
        <f>_xlfn.XLOOKUP(FraudData[[#This Row],[amount]],AmountRules[Amount Min],AmountRules[Risk Points],,-1)</f>
        <v>0</v>
      </c>
      <c r="L5910">
        <f>_xlfn.XLOOKUP(FraudData[[#This Row],[transaction_hour]],TimeRules[Hour Min],TimeRules[Risk Points],,-1)</f>
        <v>0</v>
      </c>
      <c r="M5910">
        <f>_xlfn.XLOOKUP(FraudData[[#This Row],[foreign_transaction]],ForeignRules[Foreign Transaction],ForeignRules[Risk Points],0)</f>
        <v>0</v>
      </c>
      <c r="N5910">
        <f>_xlfn.XLOOKUP(FraudData[[#This Row],[location_mismatch]],Table10[Location Mismatch],Table10[Risk Points],0)</f>
        <v>0</v>
      </c>
      <c r="O5910">
        <f>_xlfn.XLOOKUP(FraudData[[#This Row],[device_trust_score]],DeviceRules[Device Min],DeviceRules[Risk Points],,-1)</f>
        <v>0</v>
      </c>
      <c r="P5910">
        <f>_xlfn.XLOOKUP(FraudData[[#This Row],[velocity_last_24h]],VelocityRules[Velocity Min],VelocityRules[Risk Points],,-1)</f>
        <v>0</v>
      </c>
      <c r="Q5910">
        <f>_xlfn.XLOOKUP(FraudData[[#This Row],[merchant_category]],MerchantRules[Merchant Category],MerchantRules[Risk Points],0)</f>
        <v>0</v>
      </c>
      <c r="R5910">
        <f>SUM(FraudData[[#This Row],[Amount Risk]:[Merchant Risk]])</f>
        <v>0</v>
      </c>
      <c r="S5910" t="str" cm="1">
        <f t="array" ref="S5910">_xlfn.IFS(FraudData[[#This Row],[Fraud Risk Score]]&gt;=8,"High Risk",FraudData[[#This Row],[Fraud Risk Score]]&gt;=6,"Medium Risk",TRUE,"Low Risk")</f>
        <v>Low Risk</v>
      </c>
    </row>
    <row r="5911" spans="1:19">
      <c r="A5911">
        <v>5910</v>
      </c>
      <c r="B5911">
        <v>32.36</v>
      </c>
      <c r="C5911">
        <v>20</v>
      </c>
      <c r="D5911" t="s">
        <v>50</v>
      </c>
      <c r="E5911">
        <v>0</v>
      </c>
      <c r="F5911">
        <v>0</v>
      </c>
      <c r="G5911">
        <v>67</v>
      </c>
      <c r="H5911">
        <v>1</v>
      </c>
      <c r="I5911">
        <v>25</v>
      </c>
      <c r="J5911">
        <v>0</v>
      </c>
      <c r="K5911">
        <f>_xlfn.XLOOKUP(FraudData[[#This Row],[amount]],AmountRules[Amount Min],AmountRules[Risk Points],,-1)</f>
        <v>0</v>
      </c>
      <c r="L5911">
        <f>_xlfn.XLOOKUP(FraudData[[#This Row],[transaction_hour]],TimeRules[Hour Min],TimeRules[Risk Points],,-1)</f>
        <v>0</v>
      </c>
      <c r="M5911">
        <f>_xlfn.XLOOKUP(FraudData[[#This Row],[foreign_transaction]],ForeignRules[Foreign Transaction],ForeignRules[Risk Points],0)</f>
        <v>0</v>
      </c>
      <c r="N5911">
        <f>_xlfn.XLOOKUP(FraudData[[#This Row],[location_mismatch]],Table10[Location Mismatch],Table10[Risk Points],0)</f>
        <v>0</v>
      </c>
      <c r="O5911">
        <f>_xlfn.XLOOKUP(FraudData[[#This Row],[device_trust_score]],DeviceRules[Device Min],DeviceRules[Risk Points],,-1)</f>
        <v>1</v>
      </c>
      <c r="P5911">
        <f>_xlfn.XLOOKUP(FraudData[[#This Row],[velocity_last_24h]],VelocityRules[Velocity Min],VelocityRules[Risk Points],,-1)</f>
        <v>0</v>
      </c>
      <c r="Q5911">
        <f>_xlfn.XLOOKUP(FraudData[[#This Row],[merchant_category]],MerchantRules[Merchant Category],MerchantRules[Risk Points],0)</f>
        <v>0</v>
      </c>
      <c r="R5911">
        <f>SUM(FraudData[[#This Row],[Amount Risk]:[Merchant Risk]])</f>
        <v>1</v>
      </c>
      <c r="S5911" t="str" cm="1">
        <f t="array" ref="S5911">_xlfn.IFS(FraudData[[#This Row],[Fraud Risk Score]]&gt;=8,"High Risk",FraudData[[#This Row],[Fraud Risk Score]]&gt;=6,"Medium Risk",TRUE,"Low Risk")</f>
        <v>Low Risk</v>
      </c>
    </row>
    <row r="5912" spans="1:19">
      <c r="A5912">
        <v>5911</v>
      </c>
      <c r="B5912">
        <v>93.86</v>
      </c>
      <c r="C5912">
        <v>15</v>
      </c>
      <c r="D5912" t="s">
        <v>48</v>
      </c>
      <c r="E5912">
        <v>0</v>
      </c>
      <c r="F5912">
        <v>1</v>
      </c>
      <c r="G5912">
        <v>69</v>
      </c>
      <c r="H5912">
        <v>1</v>
      </c>
      <c r="I5912">
        <v>67</v>
      </c>
      <c r="J5912">
        <v>0</v>
      </c>
      <c r="K5912">
        <f>_xlfn.XLOOKUP(FraudData[[#This Row],[amount]],AmountRules[Amount Min],AmountRules[Risk Points],,-1)</f>
        <v>0</v>
      </c>
      <c r="L5912">
        <f>_xlfn.XLOOKUP(FraudData[[#This Row],[transaction_hour]],TimeRules[Hour Min],TimeRules[Risk Points],,-1)</f>
        <v>0</v>
      </c>
      <c r="M5912">
        <f>_xlfn.XLOOKUP(FraudData[[#This Row],[foreign_transaction]],ForeignRules[Foreign Transaction],ForeignRules[Risk Points],0)</f>
        <v>0</v>
      </c>
      <c r="N5912">
        <f>_xlfn.XLOOKUP(FraudData[[#This Row],[location_mismatch]],Table10[Location Mismatch],Table10[Risk Points],0)</f>
        <v>3</v>
      </c>
      <c r="O5912">
        <f>_xlfn.XLOOKUP(FraudData[[#This Row],[device_trust_score]],DeviceRules[Device Min],DeviceRules[Risk Points],,-1)</f>
        <v>1</v>
      </c>
      <c r="P5912">
        <f>_xlfn.XLOOKUP(FraudData[[#This Row],[velocity_last_24h]],VelocityRules[Velocity Min],VelocityRules[Risk Points],,-1)</f>
        <v>0</v>
      </c>
      <c r="Q5912">
        <f>_xlfn.XLOOKUP(FraudData[[#This Row],[merchant_category]],MerchantRules[Merchant Category],MerchantRules[Risk Points],0)</f>
        <v>0</v>
      </c>
      <c r="R5912">
        <f>SUM(FraudData[[#This Row],[Amount Risk]:[Merchant Risk]])</f>
        <v>4</v>
      </c>
      <c r="S5912" t="str" cm="1">
        <f t="array" ref="S5912">_xlfn.IFS(FraudData[[#This Row],[Fraud Risk Score]]&gt;=8,"High Risk",FraudData[[#This Row],[Fraud Risk Score]]&gt;=6,"Medium Risk",TRUE,"Low Risk")</f>
        <v>Low Risk</v>
      </c>
    </row>
    <row r="5913" spans="1:19">
      <c r="A5913">
        <v>5912</v>
      </c>
      <c r="B5913">
        <v>470.09</v>
      </c>
      <c r="C5913">
        <v>15</v>
      </c>
      <c r="D5913" t="s">
        <v>46</v>
      </c>
      <c r="E5913">
        <v>0</v>
      </c>
      <c r="F5913">
        <v>0</v>
      </c>
      <c r="G5913">
        <v>46</v>
      </c>
      <c r="H5913">
        <v>2</v>
      </c>
      <c r="I5913">
        <v>26</v>
      </c>
      <c r="J5913">
        <v>0</v>
      </c>
      <c r="K5913">
        <f>_xlfn.XLOOKUP(FraudData[[#This Row],[amount]],AmountRules[Amount Min],AmountRules[Risk Points],,-1)</f>
        <v>0</v>
      </c>
      <c r="L5913">
        <f>_xlfn.XLOOKUP(FraudData[[#This Row],[transaction_hour]],TimeRules[Hour Min],TimeRules[Risk Points],,-1)</f>
        <v>0</v>
      </c>
      <c r="M5913">
        <f>_xlfn.XLOOKUP(FraudData[[#This Row],[foreign_transaction]],ForeignRules[Foreign Transaction],ForeignRules[Risk Points],0)</f>
        <v>0</v>
      </c>
      <c r="N5913">
        <f>_xlfn.XLOOKUP(FraudData[[#This Row],[location_mismatch]],Table10[Location Mismatch],Table10[Risk Points],0)</f>
        <v>0</v>
      </c>
      <c r="O5913">
        <f>_xlfn.XLOOKUP(FraudData[[#This Row],[device_trust_score]],DeviceRules[Device Min],DeviceRules[Risk Points],,-1)</f>
        <v>2</v>
      </c>
      <c r="P5913">
        <f>_xlfn.XLOOKUP(FraudData[[#This Row],[velocity_last_24h]],VelocityRules[Velocity Min],VelocityRules[Risk Points],,-1)</f>
        <v>0</v>
      </c>
      <c r="Q5913">
        <f>_xlfn.XLOOKUP(FraudData[[#This Row],[merchant_category]],MerchantRules[Merchant Category],MerchantRules[Risk Points],0)</f>
        <v>0</v>
      </c>
      <c r="R5913">
        <f>SUM(FraudData[[#This Row],[Amount Risk]:[Merchant Risk]])</f>
        <v>2</v>
      </c>
      <c r="S5913" t="str" cm="1">
        <f t="array" ref="S5913">_xlfn.IFS(FraudData[[#This Row],[Fraud Risk Score]]&gt;=8,"High Risk",FraudData[[#This Row],[Fraud Risk Score]]&gt;=6,"Medium Risk",TRUE,"Low Risk")</f>
        <v>Low Risk</v>
      </c>
    </row>
    <row r="5914" spans="1:19">
      <c r="A5914">
        <v>5913</v>
      </c>
      <c r="B5914">
        <v>223.08</v>
      </c>
      <c r="C5914">
        <v>21</v>
      </c>
      <c r="D5914" t="s">
        <v>46</v>
      </c>
      <c r="E5914">
        <v>0</v>
      </c>
      <c r="F5914">
        <v>0</v>
      </c>
      <c r="G5914">
        <v>85</v>
      </c>
      <c r="H5914">
        <v>2</v>
      </c>
      <c r="I5914">
        <v>63</v>
      </c>
      <c r="J5914">
        <v>0</v>
      </c>
      <c r="K5914">
        <f>_xlfn.XLOOKUP(FraudData[[#This Row],[amount]],AmountRules[Amount Min],AmountRules[Risk Points],,-1)</f>
        <v>0</v>
      </c>
      <c r="L5914">
        <f>_xlfn.XLOOKUP(FraudData[[#This Row],[transaction_hour]],TimeRules[Hour Min],TimeRules[Risk Points],,-1)</f>
        <v>0</v>
      </c>
      <c r="M5914">
        <f>_xlfn.XLOOKUP(FraudData[[#This Row],[foreign_transaction]],ForeignRules[Foreign Transaction],ForeignRules[Risk Points],0)</f>
        <v>0</v>
      </c>
      <c r="N5914">
        <f>_xlfn.XLOOKUP(FraudData[[#This Row],[location_mismatch]],Table10[Location Mismatch],Table10[Risk Points],0)</f>
        <v>0</v>
      </c>
      <c r="O5914">
        <f>_xlfn.XLOOKUP(FraudData[[#This Row],[device_trust_score]],DeviceRules[Device Min],DeviceRules[Risk Points],,-1)</f>
        <v>0</v>
      </c>
      <c r="P5914">
        <f>_xlfn.XLOOKUP(FraudData[[#This Row],[velocity_last_24h]],VelocityRules[Velocity Min],VelocityRules[Risk Points],,-1)</f>
        <v>0</v>
      </c>
      <c r="Q5914">
        <f>_xlfn.XLOOKUP(FraudData[[#This Row],[merchant_category]],MerchantRules[Merchant Category],MerchantRules[Risk Points],0)</f>
        <v>0</v>
      </c>
      <c r="R5914">
        <f>SUM(FraudData[[#This Row],[Amount Risk]:[Merchant Risk]])</f>
        <v>0</v>
      </c>
      <c r="S5914" t="str" cm="1">
        <f t="array" ref="S5914">_xlfn.IFS(FraudData[[#This Row],[Fraud Risk Score]]&gt;=8,"High Risk",FraudData[[#This Row],[Fraud Risk Score]]&gt;=6,"Medium Risk",TRUE,"Low Risk")</f>
        <v>Low Risk</v>
      </c>
    </row>
    <row r="5915" spans="1:19">
      <c r="A5915">
        <v>5914</v>
      </c>
      <c r="B5915">
        <v>97.72</v>
      </c>
      <c r="C5915">
        <v>10</v>
      </c>
      <c r="D5915" t="s">
        <v>48</v>
      </c>
      <c r="E5915">
        <v>0</v>
      </c>
      <c r="F5915">
        <v>0</v>
      </c>
      <c r="G5915">
        <v>42</v>
      </c>
      <c r="H5915">
        <v>0</v>
      </c>
      <c r="I5915">
        <v>23</v>
      </c>
      <c r="J5915">
        <v>0</v>
      </c>
      <c r="K5915">
        <f>_xlfn.XLOOKUP(FraudData[[#This Row],[amount]],AmountRules[Amount Min],AmountRules[Risk Points],,-1)</f>
        <v>0</v>
      </c>
      <c r="L5915">
        <f>_xlfn.XLOOKUP(FraudData[[#This Row],[transaction_hour]],TimeRules[Hour Min],TimeRules[Risk Points],,-1)</f>
        <v>0</v>
      </c>
      <c r="M5915">
        <f>_xlfn.XLOOKUP(FraudData[[#This Row],[foreign_transaction]],ForeignRules[Foreign Transaction],ForeignRules[Risk Points],0)</f>
        <v>0</v>
      </c>
      <c r="N5915">
        <f>_xlfn.XLOOKUP(FraudData[[#This Row],[location_mismatch]],Table10[Location Mismatch],Table10[Risk Points],0)</f>
        <v>0</v>
      </c>
      <c r="O5915">
        <f>_xlfn.XLOOKUP(FraudData[[#This Row],[device_trust_score]],DeviceRules[Device Min],DeviceRules[Risk Points],,-1)</f>
        <v>2</v>
      </c>
      <c r="P5915">
        <f>_xlfn.XLOOKUP(FraudData[[#This Row],[velocity_last_24h]],VelocityRules[Velocity Min],VelocityRules[Risk Points],,-1)</f>
        <v>0</v>
      </c>
      <c r="Q5915">
        <f>_xlfn.XLOOKUP(FraudData[[#This Row],[merchant_category]],MerchantRules[Merchant Category],MerchantRules[Risk Points],0)</f>
        <v>0</v>
      </c>
      <c r="R5915">
        <f>SUM(FraudData[[#This Row],[Amount Risk]:[Merchant Risk]])</f>
        <v>2</v>
      </c>
      <c r="S5915" t="str" cm="1">
        <f t="array" ref="S5915">_xlfn.IFS(FraudData[[#This Row],[Fraud Risk Score]]&gt;=8,"High Risk",FraudData[[#This Row],[Fraud Risk Score]]&gt;=6,"Medium Risk",TRUE,"Low Risk")</f>
        <v>Low Risk</v>
      </c>
    </row>
    <row r="5916" spans="1:19">
      <c r="A5916">
        <v>5915</v>
      </c>
      <c r="B5916">
        <v>131.09</v>
      </c>
      <c r="C5916">
        <v>1</v>
      </c>
      <c r="D5916" t="s">
        <v>49</v>
      </c>
      <c r="E5916">
        <v>0</v>
      </c>
      <c r="F5916">
        <v>0</v>
      </c>
      <c r="G5916">
        <v>68</v>
      </c>
      <c r="H5916">
        <v>1</v>
      </c>
      <c r="I5916">
        <v>22</v>
      </c>
      <c r="J5916">
        <v>0</v>
      </c>
      <c r="K5916">
        <f>_xlfn.XLOOKUP(FraudData[[#This Row],[amount]],AmountRules[Amount Min],AmountRules[Risk Points],,-1)</f>
        <v>0</v>
      </c>
      <c r="L5916">
        <f>_xlfn.XLOOKUP(FraudData[[#This Row],[transaction_hour]],TimeRules[Hour Min],TimeRules[Risk Points],,-1)</f>
        <v>3</v>
      </c>
      <c r="M5916">
        <f>_xlfn.XLOOKUP(FraudData[[#This Row],[foreign_transaction]],ForeignRules[Foreign Transaction],ForeignRules[Risk Points],0)</f>
        <v>0</v>
      </c>
      <c r="N5916">
        <f>_xlfn.XLOOKUP(FraudData[[#This Row],[location_mismatch]],Table10[Location Mismatch],Table10[Risk Points],0)</f>
        <v>0</v>
      </c>
      <c r="O5916">
        <f>_xlfn.XLOOKUP(FraudData[[#This Row],[device_trust_score]],DeviceRules[Device Min],DeviceRules[Risk Points],,-1)</f>
        <v>1</v>
      </c>
      <c r="P5916">
        <f>_xlfn.XLOOKUP(FraudData[[#This Row],[velocity_last_24h]],VelocityRules[Velocity Min],VelocityRules[Risk Points],,-1)</f>
        <v>0</v>
      </c>
      <c r="Q5916">
        <f>_xlfn.XLOOKUP(FraudData[[#This Row],[merchant_category]],MerchantRules[Merchant Category],MerchantRules[Risk Points],0)</f>
        <v>1</v>
      </c>
      <c r="R5916">
        <f>SUM(FraudData[[#This Row],[Amount Risk]:[Merchant Risk]])</f>
        <v>5</v>
      </c>
      <c r="S5916" t="str" cm="1">
        <f t="array" ref="S5916">_xlfn.IFS(FraudData[[#This Row],[Fraud Risk Score]]&gt;=8,"High Risk",FraudData[[#This Row],[Fraud Risk Score]]&gt;=6,"Medium Risk",TRUE,"Low Risk")</f>
        <v>Low Risk</v>
      </c>
    </row>
    <row r="5917" spans="1:19">
      <c r="A5917">
        <v>5916</v>
      </c>
      <c r="B5917">
        <v>15.83</v>
      </c>
      <c r="C5917">
        <v>16</v>
      </c>
      <c r="D5917" t="s">
        <v>46</v>
      </c>
      <c r="E5917">
        <v>0</v>
      </c>
      <c r="F5917">
        <v>0</v>
      </c>
      <c r="G5917">
        <v>97</v>
      </c>
      <c r="H5917">
        <v>2</v>
      </c>
      <c r="I5917">
        <v>62</v>
      </c>
      <c r="J5917">
        <v>0</v>
      </c>
      <c r="K5917">
        <f>_xlfn.XLOOKUP(FraudData[[#This Row],[amount]],AmountRules[Amount Min],AmountRules[Risk Points],,-1)</f>
        <v>0</v>
      </c>
      <c r="L5917">
        <f>_xlfn.XLOOKUP(FraudData[[#This Row],[transaction_hour]],TimeRules[Hour Min],TimeRules[Risk Points],,-1)</f>
        <v>0</v>
      </c>
      <c r="M5917">
        <f>_xlfn.XLOOKUP(FraudData[[#This Row],[foreign_transaction]],ForeignRules[Foreign Transaction],ForeignRules[Risk Points],0)</f>
        <v>0</v>
      </c>
      <c r="N5917">
        <f>_xlfn.XLOOKUP(FraudData[[#This Row],[location_mismatch]],Table10[Location Mismatch],Table10[Risk Points],0)</f>
        <v>0</v>
      </c>
      <c r="O5917">
        <f>_xlfn.XLOOKUP(FraudData[[#This Row],[device_trust_score]],DeviceRules[Device Min],DeviceRules[Risk Points],,-1)</f>
        <v>0</v>
      </c>
      <c r="P5917">
        <f>_xlfn.XLOOKUP(FraudData[[#This Row],[velocity_last_24h]],VelocityRules[Velocity Min],VelocityRules[Risk Points],,-1)</f>
        <v>0</v>
      </c>
      <c r="Q5917">
        <f>_xlfn.XLOOKUP(FraudData[[#This Row],[merchant_category]],MerchantRules[Merchant Category],MerchantRules[Risk Points],0)</f>
        <v>0</v>
      </c>
      <c r="R5917">
        <f>SUM(FraudData[[#This Row],[Amount Risk]:[Merchant Risk]])</f>
        <v>0</v>
      </c>
      <c r="S5917" t="str" cm="1">
        <f t="array" ref="S5917">_xlfn.IFS(FraudData[[#This Row],[Fraud Risk Score]]&gt;=8,"High Risk",FraudData[[#This Row],[Fraud Risk Score]]&gt;=6,"Medium Risk",TRUE,"Low Risk")</f>
        <v>Low Risk</v>
      </c>
    </row>
    <row r="5918" spans="1:19">
      <c r="A5918">
        <v>5917</v>
      </c>
      <c r="B5918">
        <v>750.93</v>
      </c>
      <c r="C5918">
        <v>14</v>
      </c>
      <c r="D5918" t="s">
        <v>46</v>
      </c>
      <c r="E5918">
        <v>0</v>
      </c>
      <c r="F5918">
        <v>0</v>
      </c>
      <c r="G5918">
        <v>42</v>
      </c>
      <c r="H5918">
        <v>0</v>
      </c>
      <c r="I5918">
        <v>30</v>
      </c>
      <c r="J5918">
        <v>0</v>
      </c>
      <c r="K5918">
        <f>_xlfn.XLOOKUP(FraudData[[#This Row],[amount]],AmountRules[Amount Min],AmountRules[Risk Points],,-1)</f>
        <v>1</v>
      </c>
      <c r="L5918">
        <f>_xlfn.XLOOKUP(FraudData[[#This Row],[transaction_hour]],TimeRules[Hour Min],TimeRules[Risk Points],,-1)</f>
        <v>0</v>
      </c>
      <c r="M5918">
        <f>_xlfn.XLOOKUP(FraudData[[#This Row],[foreign_transaction]],ForeignRules[Foreign Transaction],ForeignRules[Risk Points],0)</f>
        <v>0</v>
      </c>
      <c r="N5918">
        <f>_xlfn.XLOOKUP(FraudData[[#This Row],[location_mismatch]],Table10[Location Mismatch],Table10[Risk Points],0)</f>
        <v>0</v>
      </c>
      <c r="O5918">
        <f>_xlfn.XLOOKUP(FraudData[[#This Row],[device_trust_score]],DeviceRules[Device Min],DeviceRules[Risk Points],,-1)</f>
        <v>2</v>
      </c>
      <c r="P5918">
        <f>_xlfn.XLOOKUP(FraudData[[#This Row],[velocity_last_24h]],VelocityRules[Velocity Min],VelocityRules[Risk Points],,-1)</f>
        <v>0</v>
      </c>
      <c r="Q5918">
        <f>_xlfn.XLOOKUP(FraudData[[#This Row],[merchant_category]],MerchantRules[Merchant Category],MerchantRules[Risk Points],0)</f>
        <v>0</v>
      </c>
      <c r="R5918">
        <f>SUM(FraudData[[#This Row],[Amount Risk]:[Merchant Risk]])</f>
        <v>3</v>
      </c>
      <c r="S5918" t="str" cm="1">
        <f t="array" ref="S5918">_xlfn.IFS(FraudData[[#This Row],[Fraud Risk Score]]&gt;=8,"High Risk",FraudData[[#This Row],[Fraud Risk Score]]&gt;=6,"Medium Risk",TRUE,"Low Risk")</f>
        <v>Low Risk</v>
      </c>
    </row>
    <row r="5919" spans="1:19">
      <c r="A5919">
        <v>5918</v>
      </c>
      <c r="B5919">
        <v>197.61</v>
      </c>
      <c r="C5919">
        <v>17</v>
      </c>
      <c r="D5919" t="s">
        <v>47</v>
      </c>
      <c r="E5919">
        <v>0</v>
      </c>
      <c r="F5919">
        <v>0</v>
      </c>
      <c r="G5919">
        <v>81</v>
      </c>
      <c r="H5919">
        <v>4</v>
      </c>
      <c r="I5919">
        <v>42</v>
      </c>
      <c r="J5919">
        <v>0</v>
      </c>
      <c r="K5919">
        <f>_xlfn.XLOOKUP(FraudData[[#This Row],[amount]],AmountRules[Amount Min],AmountRules[Risk Points],,-1)</f>
        <v>0</v>
      </c>
      <c r="L5919">
        <f>_xlfn.XLOOKUP(FraudData[[#This Row],[transaction_hour]],TimeRules[Hour Min],TimeRules[Risk Points],,-1)</f>
        <v>0</v>
      </c>
      <c r="M5919">
        <f>_xlfn.XLOOKUP(FraudData[[#This Row],[foreign_transaction]],ForeignRules[Foreign Transaction],ForeignRules[Risk Points],0)</f>
        <v>0</v>
      </c>
      <c r="N5919">
        <f>_xlfn.XLOOKUP(FraudData[[#This Row],[location_mismatch]],Table10[Location Mismatch],Table10[Risk Points],0)</f>
        <v>0</v>
      </c>
      <c r="O5919">
        <f>_xlfn.XLOOKUP(FraudData[[#This Row],[device_trust_score]],DeviceRules[Device Min],DeviceRules[Risk Points],,-1)</f>
        <v>0</v>
      </c>
      <c r="P5919">
        <f>_xlfn.XLOOKUP(FraudData[[#This Row],[velocity_last_24h]],VelocityRules[Velocity Min],VelocityRules[Risk Points],,-1)</f>
        <v>0</v>
      </c>
      <c r="Q5919">
        <f>_xlfn.XLOOKUP(FraudData[[#This Row],[merchant_category]],MerchantRules[Merchant Category],MerchantRules[Risk Points],0)</f>
        <v>0</v>
      </c>
      <c r="R5919">
        <f>SUM(FraudData[[#This Row],[Amount Risk]:[Merchant Risk]])</f>
        <v>0</v>
      </c>
      <c r="S5919" t="str" cm="1">
        <f t="array" ref="S5919">_xlfn.IFS(FraudData[[#This Row],[Fraud Risk Score]]&gt;=8,"High Risk",FraudData[[#This Row],[Fraud Risk Score]]&gt;=6,"Medium Risk",TRUE,"Low Risk")</f>
        <v>Low Risk</v>
      </c>
    </row>
    <row r="5920" spans="1:19">
      <c r="A5920">
        <v>5919</v>
      </c>
      <c r="B5920">
        <v>60.49</v>
      </c>
      <c r="C5920">
        <v>9</v>
      </c>
      <c r="D5920" t="s">
        <v>47</v>
      </c>
      <c r="E5920">
        <v>1</v>
      </c>
      <c r="F5920">
        <v>0</v>
      </c>
      <c r="G5920">
        <v>39</v>
      </c>
      <c r="H5920">
        <v>1</v>
      </c>
      <c r="I5920">
        <v>48</v>
      </c>
      <c r="J5920">
        <v>0</v>
      </c>
      <c r="K5920">
        <f>_xlfn.XLOOKUP(FraudData[[#This Row],[amount]],AmountRules[Amount Min],AmountRules[Risk Points],,-1)</f>
        <v>0</v>
      </c>
      <c r="L5920">
        <f>_xlfn.XLOOKUP(FraudData[[#This Row],[transaction_hour]],TimeRules[Hour Min],TimeRules[Risk Points],,-1)</f>
        <v>0</v>
      </c>
      <c r="M5920">
        <f>_xlfn.XLOOKUP(FraudData[[#This Row],[foreign_transaction]],ForeignRules[Foreign Transaction],ForeignRules[Risk Points],0)</f>
        <v>3</v>
      </c>
      <c r="N5920">
        <f>_xlfn.XLOOKUP(FraudData[[#This Row],[location_mismatch]],Table10[Location Mismatch],Table10[Risk Points],0)</f>
        <v>0</v>
      </c>
      <c r="O5920">
        <f>_xlfn.XLOOKUP(FraudData[[#This Row],[device_trust_score]],DeviceRules[Device Min],DeviceRules[Risk Points],,-1)</f>
        <v>2</v>
      </c>
      <c r="P5920">
        <f>_xlfn.XLOOKUP(FraudData[[#This Row],[velocity_last_24h]],VelocityRules[Velocity Min],VelocityRules[Risk Points],,-1)</f>
        <v>0</v>
      </c>
      <c r="Q5920">
        <f>_xlfn.XLOOKUP(FraudData[[#This Row],[merchant_category]],MerchantRules[Merchant Category],MerchantRules[Risk Points],0)</f>
        <v>0</v>
      </c>
      <c r="R5920">
        <f>SUM(FraudData[[#This Row],[Amount Risk]:[Merchant Risk]])</f>
        <v>5</v>
      </c>
      <c r="S5920" t="str" cm="1">
        <f t="array" ref="S5920">_xlfn.IFS(FraudData[[#This Row],[Fraud Risk Score]]&gt;=8,"High Risk",FraudData[[#This Row],[Fraud Risk Score]]&gt;=6,"Medium Risk",TRUE,"Low Risk")</f>
        <v>Low Risk</v>
      </c>
    </row>
    <row r="5921" spans="1:19">
      <c r="A5921">
        <v>5920</v>
      </c>
      <c r="B5921">
        <v>158.66</v>
      </c>
      <c r="C5921">
        <v>5</v>
      </c>
      <c r="D5921" t="s">
        <v>47</v>
      </c>
      <c r="E5921">
        <v>0</v>
      </c>
      <c r="F5921">
        <v>1</v>
      </c>
      <c r="G5921">
        <v>97</v>
      </c>
      <c r="H5921">
        <v>1</v>
      </c>
      <c r="I5921">
        <v>51</v>
      </c>
      <c r="J5921">
        <v>0</v>
      </c>
      <c r="K5921">
        <f>_xlfn.XLOOKUP(FraudData[[#This Row],[amount]],AmountRules[Amount Min],AmountRules[Risk Points],,-1)</f>
        <v>0</v>
      </c>
      <c r="L5921">
        <f>_xlfn.XLOOKUP(FraudData[[#This Row],[transaction_hour]],TimeRules[Hour Min],TimeRules[Risk Points],,-1)</f>
        <v>0</v>
      </c>
      <c r="M5921">
        <f>_xlfn.XLOOKUP(FraudData[[#This Row],[foreign_transaction]],ForeignRules[Foreign Transaction],ForeignRules[Risk Points],0)</f>
        <v>0</v>
      </c>
      <c r="N5921">
        <f>_xlfn.XLOOKUP(FraudData[[#This Row],[location_mismatch]],Table10[Location Mismatch],Table10[Risk Points],0)</f>
        <v>3</v>
      </c>
      <c r="O5921">
        <f>_xlfn.XLOOKUP(FraudData[[#This Row],[device_trust_score]],DeviceRules[Device Min],DeviceRules[Risk Points],,-1)</f>
        <v>0</v>
      </c>
      <c r="P5921">
        <f>_xlfn.XLOOKUP(FraudData[[#This Row],[velocity_last_24h]],VelocityRules[Velocity Min],VelocityRules[Risk Points],,-1)</f>
        <v>0</v>
      </c>
      <c r="Q5921">
        <f>_xlfn.XLOOKUP(FraudData[[#This Row],[merchant_category]],MerchantRules[Merchant Category],MerchantRules[Risk Points],0)</f>
        <v>0</v>
      </c>
      <c r="R5921">
        <f>SUM(FraudData[[#This Row],[Amount Risk]:[Merchant Risk]])</f>
        <v>3</v>
      </c>
      <c r="S5921" t="str" cm="1">
        <f t="array" ref="S5921">_xlfn.IFS(FraudData[[#This Row],[Fraud Risk Score]]&gt;=8,"High Risk",FraudData[[#This Row],[Fraud Risk Score]]&gt;=6,"Medium Risk",TRUE,"Low Risk")</f>
        <v>Low Risk</v>
      </c>
    </row>
    <row r="5922" spans="1:19">
      <c r="A5922">
        <v>5921</v>
      </c>
      <c r="B5922">
        <v>20.87</v>
      </c>
      <c r="C5922">
        <v>20</v>
      </c>
      <c r="D5922" t="s">
        <v>46</v>
      </c>
      <c r="E5922">
        <v>0</v>
      </c>
      <c r="F5922">
        <v>0</v>
      </c>
      <c r="G5922">
        <v>82</v>
      </c>
      <c r="H5922">
        <v>3</v>
      </c>
      <c r="I5922">
        <v>34</v>
      </c>
      <c r="J5922">
        <v>0</v>
      </c>
      <c r="K5922">
        <f>_xlfn.XLOOKUP(FraudData[[#This Row],[amount]],AmountRules[Amount Min],AmountRules[Risk Points],,-1)</f>
        <v>0</v>
      </c>
      <c r="L5922">
        <f>_xlfn.XLOOKUP(FraudData[[#This Row],[transaction_hour]],TimeRules[Hour Min],TimeRules[Risk Points],,-1)</f>
        <v>0</v>
      </c>
      <c r="M5922">
        <f>_xlfn.XLOOKUP(FraudData[[#This Row],[foreign_transaction]],ForeignRules[Foreign Transaction],ForeignRules[Risk Points],0)</f>
        <v>0</v>
      </c>
      <c r="N5922">
        <f>_xlfn.XLOOKUP(FraudData[[#This Row],[location_mismatch]],Table10[Location Mismatch],Table10[Risk Points],0)</f>
        <v>0</v>
      </c>
      <c r="O5922">
        <f>_xlfn.XLOOKUP(FraudData[[#This Row],[device_trust_score]],DeviceRules[Device Min],DeviceRules[Risk Points],,-1)</f>
        <v>0</v>
      </c>
      <c r="P5922">
        <f>_xlfn.XLOOKUP(FraudData[[#This Row],[velocity_last_24h]],VelocityRules[Velocity Min],VelocityRules[Risk Points],,-1)</f>
        <v>0</v>
      </c>
      <c r="Q5922">
        <f>_xlfn.XLOOKUP(FraudData[[#This Row],[merchant_category]],MerchantRules[Merchant Category],MerchantRules[Risk Points],0)</f>
        <v>0</v>
      </c>
      <c r="R5922">
        <f>SUM(FraudData[[#This Row],[Amount Risk]:[Merchant Risk]])</f>
        <v>0</v>
      </c>
      <c r="S5922" t="str" cm="1">
        <f t="array" ref="S5922">_xlfn.IFS(FraudData[[#This Row],[Fraud Risk Score]]&gt;=8,"High Risk",FraudData[[#This Row],[Fraud Risk Score]]&gt;=6,"Medium Risk",TRUE,"Low Risk")</f>
        <v>Low Risk</v>
      </c>
    </row>
    <row r="5923" spans="1:19">
      <c r="A5923">
        <v>5922</v>
      </c>
      <c r="B5923">
        <v>607.79</v>
      </c>
      <c r="C5923">
        <v>15</v>
      </c>
      <c r="D5923" t="s">
        <v>46</v>
      </c>
      <c r="E5923">
        <v>0</v>
      </c>
      <c r="F5923">
        <v>0</v>
      </c>
      <c r="G5923">
        <v>26</v>
      </c>
      <c r="H5923">
        <v>1</v>
      </c>
      <c r="I5923">
        <v>43</v>
      </c>
      <c r="J5923">
        <v>0</v>
      </c>
      <c r="K5923">
        <f>_xlfn.XLOOKUP(FraudData[[#This Row],[amount]],AmountRules[Amount Min],AmountRules[Risk Points],,-1)</f>
        <v>1</v>
      </c>
      <c r="L5923">
        <f>_xlfn.XLOOKUP(FraudData[[#This Row],[transaction_hour]],TimeRules[Hour Min],TimeRules[Risk Points],,-1)</f>
        <v>0</v>
      </c>
      <c r="M5923">
        <f>_xlfn.XLOOKUP(FraudData[[#This Row],[foreign_transaction]],ForeignRules[Foreign Transaction],ForeignRules[Risk Points],0)</f>
        <v>0</v>
      </c>
      <c r="N5923">
        <f>_xlfn.XLOOKUP(FraudData[[#This Row],[location_mismatch]],Table10[Location Mismatch],Table10[Risk Points],0)</f>
        <v>0</v>
      </c>
      <c r="O5923">
        <f>_xlfn.XLOOKUP(FraudData[[#This Row],[device_trust_score]],DeviceRules[Device Min],DeviceRules[Risk Points],,-1)</f>
        <v>3</v>
      </c>
      <c r="P5923">
        <f>_xlfn.XLOOKUP(FraudData[[#This Row],[velocity_last_24h]],VelocityRules[Velocity Min],VelocityRules[Risk Points],,-1)</f>
        <v>0</v>
      </c>
      <c r="Q5923">
        <f>_xlfn.XLOOKUP(FraudData[[#This Row],[merchant_category]],MerchantRules[Merchant Category],MerchantRules[Risk Points],0)</f>
        <v>0</v>
      </c>
      <c r="R5923">
        <f>SUM(FraudData[[#This Row],[Amount Risk]:[Merchant Risk]])</f>
        <v>4</v>
      </c>
      <c r="S5923" t="str" cm="1">
        <f t="array" ref="S5923">_xlfn.IFS(FraudData[[#This Row],[Fraud Risk Score]]&gt;=8,"High Risk",FraudData[[#This Row],[Fraud Risk Score]]&gt;=6,"Medium Risk",TRUE,"Low Risk")</f>
        <v>Low Risk</v>
      </c>
    </row>
    <row r="5924" spans="1:19">
      <c r="A5924">
        <v>5923</v>
      </c>
      <c r="B5924">
        <v>34.58</v>
      </c>
      <c r="C5924">
        <v>4</v>
      </c>
      <c r="D5924" t="s">
        <v>48</v>
      </c>
      <c r="E5924">
        <v>1</v>
      </c>
      <c r="F5924">
        <v>1</v>
      </c>
      <c r="G5924">
        <v>38</v>
      </c>
      <c r="H5924">
        <v>2</v>
      </c>
      <c r="I5924">
        <v>37</v>
      </c>
      <c r="J5924">
        <v>1</v>
      </c>
      <c r="K5924">
        <f>_xlfn.XLOOKUP(FraudData[[#This Row],[amount]],AmountRules[Amount Min],AmountRules[Risk Points],,-1)</f>
        <v>0</v>
      </c>
      <c r="L5924">
        <f>_xlfn.XLOOKUP(FraudData[[#This Row],[transaction_hour]],TimeRules[Hour Min],TimeRules[Risk Points],,-1)</f>
        <v>0</v>
      </c>
      <c r="M5924">
        <f>_xlfn.XLOOKUP(FraudData[[#This Row],[foreign_transaction]],ForeignRules[Foreign Transaction],ForeignRules[Risk Points],0)</f>
        <v>3</v>
      </c>
      <c r="N5924">
        <f>_xlfn.XLOOKUP(FraudData[[#This Row],[location_mismatch]],Table10[Location Mismatch],Table10[Risk Points],0)</f>
        <v>3</v>
      </c>
      <c r="O5924">
        <f>_xlfn.XLOOKUP(FraudData[[#This Row],[device_trust_score]],DeviceRules[Device Min],DeviceRules[Risk Points],,-1)</f>
        <v>2</v>
      </c>
      <c r="P5924">
        <f>_xlfn.XLOOKUP(FraudData[[#This Row],[velocity_last_24h]],VelocityRules[Velocity Min],VelocityRules[Risk Points],,-1)</f>
        <v>0</v>
      </c>
      <c r="Q5924">
        <f>_xlfn.XLOOKUP(FraudData[[#This Row],[merchant_category]],MerchantRules[Merchant Category],MerchantRules[Risk Points],0)</f>
        <v>0</v>
      </c>
      <c r="R5924">
        <f>SUM(FraudData[[#This Row],[Amount Risk]:[Merchant Risk]])</f>
        <v>8</v>
      </c>
      <c r="S5924" t="str" cm="1">
        <f t="array" ref="S5924">_xlfn.IFS(FraudData[[#This Row],[Fraud Risk Score]]&gt;=8,"High Risk",FraudData[[#This Row],[Fraud Risk Score]]&gt;=6,"Medium Risk",TRUE,"Low Risk")</f>
        <v>High Risk</v>
      </c>
    </row>
    <row r="5925" spans="1:19">
      <c r="A5925">
        <v>5924</v>
      </c>
      <c r="B5925">
        <v>187.96</v>
      </c>
      <c r="C5925">
        <v>11</v>
      </c>
      <c r="D5925" t="s">
        <v>48</v>
      </c>
      <c r="E5925">
        <v>0</v>
      </c>
      <c r="F5925">
        <v>0</v>
      </c>
      <c r="G5925">
        <v>45</v>
      </c>
      <c r="H5925">
        <v>1</v>
      </c>
      <c r="I5925">
        <v>67</v>
      </c>
      <c r="J5925">
        <v>0</v>
      </c>
      <c r="K5925">
        <f>_xlfn.XLOOKUP(FraudData[[#This Row],[amount]],AmountRules[Amount Min],AmountRules[Risk Points],,-1)</f>
        <v>0</v>
      </c>
      <c r="L5925">
        <f>_xlfn.XLOOKUP(FraudData[[#This Row],[transaction_hour]],TimeRules[Hour Min],TimeRules[Risk Points],,-1)</f>
        <v>0</v>
      </c>
      <c r="M5925">
        <f>_xlfn.XLOOKUP(FraudData[[#This Row],[foreign_transaction]],ForeignRules[Foreign Transaction],ForeignRules[Risk Points],0)</f>
        <v>0</v>
      </c>
      <c r="N5925">
        <f>_xlfn.XLOOKUP(FraudData[[#This Row],[location_mismatch]],Table10[Location Mismatch],Table10[Risk Points],0)</f>
        <v>0</v>
      </c>
      <c r="O5925">
        <f>_xlfn.XLOOKUP(FraudData[[#This Row],[device_trust_score]],DeviceRules[Device Min],DeviceRules[Risk Points],,-1)</f>
        <v>2</v>
      </c>
      <c r="P5925">
        <f>_xlfn.XLOOKUP(FraudData[[#This Row],[velocity_last_24h]],VelocityRules[Velocity Min],VelocityRules[Risk Points],,-1)</f>
        <v>0</v>
      </c>
      <c r="Q5925">
        <f>_xlfn.XLOOKUP(FraudData[[#This Row],[merchant_category]],MerchantRules[Merchant Category],MerchantRules[Risk Points],0)</f>
        <v>0</v>
      </c>
      <c r="R5925">
        <f>SUM(FraudData[[#This Row],[Amount Risk]:[Merchant Risk]])</f>
        <v>2</v>
      </c>
      <c r="S5925" t="str" cm="1">
        <f t="array" ref="S5925">_xlfn.IFS(FraudData[[#This Row],[Fraud Risk Score]]&gt;=8,"High Risk",FraudData[[#This Row],[Fraud Risk Score]]&gt;=6,"Medium Risk",TRUE,"Low Risk")</f>
        <v>Low Risk</v>
      </c>
    </row>
    <row r="5926" spans="1:19">
      <c r="A5926">
        <v>5925</v>
      </c>
      <c r="B5926">
        <v>50.7</v>
      </c>
      <c r="C5926">
        <v>5</v>
      </c>
      <c r="D5926" t="s">
        <v>49</v>
      </c>
      <c r="E5926">
        <v>0</v>
      </c>
      <c r="F5926">
        <v>0</v>
      </c>
      <c r="G5926">
        <v>67</v>
      </c>
      <c r="H5926">
        <v>0</v>
      </c>
      <c r="I5926">
        <v>23</v>
      </c>
      <c r="J5926">
        <v>0</v>
      </c>
      <c r="K5926">
        <f>_xlfn.XLOOKUP(FraudData[[#This Row],[amount]],AmountRules[Amount Min],AmountRules[Risk Points],,-1)</f>
        <v>0</v>
      </c>
      <c r="L5926">
        <f>_xlfn.XLOOKUP(FraudData[[#This Row],[transaction_hour]],TimeRules[Hour Min],TimeRules[Risk Points],,-1)</f>
        <v>0</v>
      </c>
      <c r="M5926">
        <f>_xlfn.XLOOKUP(FraudData[[#This Row],[foreign_transaction]],ForeignRules[Foreign Transaction],ForeignRules[Risk Points],0)</f>
        <v>0</v>
      </c>
      <c r="N5926">
        <f>_xlfn.XLOOKUP(FraudData[[#This Row],[location_mismatch]],Table10[Location Mismatch],Table10[Risk Points],0)</f>
        <v>0</v>
      </c>
      <c r="O5926">
        <f>_xlfn.XLOOKUP(FraudData[[#This Row],[device_trust_score]],DeviceRules[Device Min],DeviceRules[Risk Points],,-1)</f>
        <v>1</v>
      </c>
      <c r="P5926">
        <f>_xlfn.XLOOKUP(FraudData[[#This Row],[velocity_last_24h]],VelocityRules[Velocity Min],VelocityRules[Risk Points],,-1)</f>
        <v>0</v>
      </c>
      <c r="Q5926">
        <f>_xlfn.XLOOKUP(FraudData[[#This Row],[merchant_category]],MerchantRules[Merchant Category],MerchantRules[Risk Points],0)</f>
        <v>1</v>
      </c>
      <c r="R5926">
        <f>SUM(FraudData[[#This Row],[Amount Risk]:[Merchant Risk]])</f>
        <v>2</v>
      </c>
      <c r="S5926" t="str" cm="1">
        <f t="array" ref="S5926">_xlfn.IFS(FraudData[[#This Row],[Fraud Risk Score]]&gt;=8,"High Risk",FraudData[[#This Row],[Fraud Risk Score]]&gt;=6,"Medium Risk",TRUE,"Low Risk")</f>
        <v>Low Risk</v>
      </c>
    </row>
    <row r="5927" spans="1:19">
      <c r="A5927">
        <v>5926</v>
      </c>
      <c r="B5927">
        <v>227.57</v>
      </c>
      <c r="C5927">
        <v>13</v>
      </c>
      <c r="D5927" t="s">
        <v>46</v>
      </c>
      <c r="E5927">
        <v>0</v>
      </c>
      <c r="F5927">
        <v>1</v>
      </c>
      <c r="G5927">
        <v>69</v>
      </c>
      <c r="H5927">
        <v>1</v>
      </c>
      <c r="I5927">
        <v>49</v>
      </c>
      <c r="J5927">
        <v>0</v>
      </c>
      <c r="K5927">
        <f>_xlfn.XLOOKUP(FraudData[[#This Row],[amount]],AmountRules[Amount Min],AmountRules[Risk Points],,-1)</f>
        <v>0</v>
      </c>
      <c r="L5927">
        <f>_xlfn.XLOOKUP(FraudData[[#This Row],[transaction_hour]],TimeRules[Hour Min],TimeRules[Risk Points],,-1)</f>
        <v>0</v>
      </c>
      <c r="M5927">
        <f>_xlfn.XLOOKUP(FraudData[[#This Row],[foreign_transaction]],ForeignRules[Foreign Transaction],ForeignRules[Risk Points],0)</f>
        <v>0</v>
      </c>
      <c r="N5927">
        <f>_xlfn.XLOOKUP(FraudData[[#This Row],[location_mismatch]],Table10[Location Mismatch],Table10[Risk Points],0)</f>
        <v>3</v>
      </c>
      <c r="O5927">
        <f>_xlfn.XLOOKUP(FraudData[[#This Row],[device_trust_score]],DeviceRules[Device Min],DeviceRules[Risk Points],,-1)</f>
        <v>1</v>
      </c>
      <c r="P5927">
        <f>_xlfn.XLOOKUP(FraudData[[#This Row],[velocity_last_24h]],VelocityRules[Velocity Min],VelocityRules[Risk Points],,-1)</f>
        <v>0</v>
      </c>
      <c r="Q5927">
        <f>_xlfn.XLOOKUP(FraudData[[#This Row],[merchant_category]],MerchantRules[Merchant Category],MerchantRules[Risk Points],0)</f>
        <v>0</v>
      </c>
      <c r="R5927">
        <f>SUM(FraudData[[#This Row],[Amount Risk]:[Merchant Risk]])</f>
        <v>4</v>
      </c>
      <c r="S5927" t="str" cm="1">
        <f t="array" ref="S5927">_xlfn.IFS(FraudData[[#This Row],[Fraud Risk Score]]&gt;=8,"High Risk",FraudData[[#This Row],[Fraud Risk Score]]&gt;=6,"Medium Risk",TRUE,"Low Risk")</f>
        <v>Low Risk</v>
      </c>
    </row>
    <row r="5928" spans="1:19">
      <c r="A5928">
        <v>5927</v>
      </c>
      <c r="B5928">
        <v>269.95999999999998</v>
      </c>
      <c r="C5928">
        <v>22</v>
      </c>
      <c r="D5928" t="s">
        <v>48</v>
      </c>
      <c r="E5928">
        <v>0</v>
      </c>
      <c r="F5928">
        <v>0</v>
      </c>
      <c r="G5928">
        <v>58</v>
      </c>
      <c r="H5928">
        <v>1</v>
      </c>
      <c r="I5928">
        <v>50</v>
      </c>
      <c r="J5928">
        <v>0</v>
      </c>
      <c r="K5928">
        <f>_xlfn.XLOOKUP(FraudData[[#This Row],[amount]],AmountRules[Amount Min],AmountRules[Risk Points],,-1)</f>
        <v>0</v>
      </c>
      <c r="L5928">
        <f>_xlfn.XLOOKUP(FraudData[[#This Row],[transaction_hour]],TimeRules[Hour Min],TimeRules[Risk Points],,-1)</f>
        <v>0</v>
      </c>
      <c r="M5928">
        <f>_xlfn.XLOOKUP(FraudData[[#This Row],[foreign_transaction]],ForeignRules[Foreign Transaction],ForeignRules[Risk Points],0)</f>
        <v>0</v>
      </c>
      <c r="N5928">
        <f>_xlfn.XLOOKUP(FraudData[[#This Row],[location_mismatch]],Table10[Location Mismatch],Table10[Risk Points],0)</f>
        <v>0</v>
      </c>
      <c r="O5928">
        <f>_xlfn.XLOOKUP(FraudData[[#This Row],[device_trust_score]],DeviceRules[Device Min],DeviceRules[Risk Points],,-1)</f>
        <v>1</v>
      </c>
      <c r="P5928">
        <f>_xlfn.XLOOKUP(FraudData[[#This Row],[velocity_last_24h]],VelocityRules[Velocity Min],VelocityRules[Risk Points],,-1)</f>
        <v>0</v>
      </c>
      <c r="Q5928">
        <f>_xlfn.XLOOKUP(FraudData[[#This Row],[merchant_category]],MerchantRules[Merchant Category],MerchantRules[Risk Points],0)</f>
        <v>0</v>
      </c>
      <c r="R5928">
        <f>SUM(FraudData[[#This Row],[Amount Risk]:[Merchant Risk]])</f>
        <v>1</v>
      </c>
      <c r="S5928" t="str" cm="1">
        <f t="array" ref="S5928">_xlfn.IFS(FraudData[[#This Row],[Fraud Risk Score]]&gt;=8,"High Risk",FraudData[[#This Row],[Fraud Risk Score]]&gt;=6,"Medium Risk",TRUE,"Low Risk")</f>
        <v>Low Risk</v>
      </c>
    </row>
    <row r="5929" spans="1:19">
      <c r="A5929">
        <v>5928</v>
      </c>
      <c r="B5929">
        <v>201.43</v>
      </c>
      <c r="C5929">
        <v>15</v>
      </c>
      <c r="D5929" t="s">
        <v>48</v>
      </c>
      <c r="E5929">
        <v>0</v>
      </c>
      <c r="F5929">
        <v>0</v>
      </c>
      <c r="G5929">
        <v>95</v>
      </c>
      <c r="H5929">
        <v>0</v>
      </c>
      <c r="I5929">
        <v>37</v>
      </c>
      <c r="J5929">
        <v>0</v>
      </c>
      <c r="K5929">
        <f>_xlfn.XLOOKUP(FraudData[[#This Row],[amount]],AmountRules[Amount Min],AmountRules[Risk Points],,-1)</f>
        <v>0</v>
      </c>
      <c r="L5929">
        <f>_xlfn.XLOOKUP(FraudData[[#This Row],[transaction_hour]],TimeRules[Hour Min],TimeRules[Risk Points],,-1)</f>
        <v>0</v>
      </c>
      <c r="M5929">
        <f>_xlfn.XLOOKUP(FraudData[[#This Row],[foreign_transaction]],ForeignRules[Foreign Transaction],ForeignRules[Risk Points],0)</f>
        <v>0</v>
      </c>
      <c r="N5929">
        <f>_xlfn.XLOOKUP(FraudData[[#This Row],[location_mismatch]],Table10[Location Mismatch],Table10[Risk Points],0)</f>
        <v>0</v>
      </c>
      <c r="O5929">
        <f>_xlfn.XLOOKUP(FraudData[[#This Row],[device_trust_score]],DeviceRules[Device Min],DeviceRules[Risk Points],,-1)</f>
        <v>0</v>
      </c>
      <c r="P5929">
        <f>_xlfn.XLOOKUP(FraudData[[#This Row],[velocity_last_24h]],VelocityRules[Velocity Min],VelocityRules[Risk Points],,-1)</f>
        <v>0</v>
      </c>
      <c r="Q5929">
        <f>_xlfn.XLOOKUP(FraudData[[#This Row],[merchant_category]],MerchantRules[Merchant Category],MerchantRules[Risk Points],0)</f>
        <v>0</v>
      </c>
      <c r="R5929">
        <f>SUM(FraudData[[#This Row],[Amount Risk]:[Merchant Risk]])</f>
        <v>0</v>
      </c>
      <c r="S5929" t="str" cm="1">
        <f t="array" ref="S5929">_xlfn.IFS(FraudData[[#This Row],[Fraud Risk Score]]&gt;=8,"High Risk",FraudData[[#This Row],[Fraud Risk Score]]&gt;=6,"Medium Risk",TRUE,"Low Risk")</f>
        <v>Low Risk</v>
      </c>
    </row>
    <row r="5930" spans="1:19">
      <c r="A5930">
        <v>5929</v>
      </c>
      <c r="B5930">
        <v>171.58</v>
      </c>
      <c r="C5930">
        <v>6</v>
      </c>
      <c r="D5930" t="s">
        <v>47</v>
      </c>
      <c r="E5930">
        <v>0</v>
      </c>
      <c r="F5930">
        <v>0</v>
      </c>
      <c r="G5930">
        <v>36</v>
      </c>
      <c r="H5930">
        <v>2</v>
      </c>
      <c r="I5930">
        <v>64</v>
      </c>
      <c r="J5930">
        <v>0</v>
      </c>
      <c r="K5930">
        <f>_xlfn.XLOOKUP(FraudData[[#This Row],[amount]],AmountRules[Amount Min],AmountRules[Risk Points],,-1)</f>
        <v>0</v>
      </c>
      <c r="L5930">
        <f>_xlfn.XLOOKUP(FraudData[[#This Row],[transaction_hour]],TimeRules[Hour Min],TimeRules[Risk Points],,-1)</f>
        <v>0</v>
      </c>
      <c r="M5930">
        <f>_xlfn.XLOOKUP(FraudData[[#This Row],[foreign_transaction]],ForeignRules[Foreign Transaction],ForeignRules[Risk Points],0)</f>
        <v>0</v>
      </c>
      <c r="N5930">
        <f>_xlfn.XLOOKUP(FraudData[[#This Row],[location_mismatch]],Table10[Location Mismatch],Table10[Risk Points],0)</f>
        <v>0</v>
      </c>
      <c r="O5930">
        <f>_xlfn.XLOOKUP(FraudData[[#This Row],[device_trust_score]],DeviceRules[Device Min],DeviceRules[Risk Points],,-1)</f>
        <v>2</v>
      </c>
      <c r="P5930">
        <f>_xlfn.XLOOKUP(FraudData[[#This Row],[velocity_last_24h]],VelocityRules[Velocity Min],VelocityRules[Risk Points],,-1)</f>
        <v>0</v>
      </c>
      <c r="Q5930">
        <f>_xlfn.XLOOKUP(FraudData[[#This Row],[merchant_category]],MerchantRules[Merchant Category],MerchantRules[Risk Points],0)</f>
        <v>0</v>
      </c>
      <c r="R5930">
        <f>SUM(FraudData[[#This Row],[Amount Risk]:[Merchant Risk]])</f>
        <v>2</v>
      </c>
      <c r="S5930" t="str" cm="1">
        <f t="array" ref="S5930">_xlfn.IFS(FraudData[[#This Row],[Fraud Risk Score]]&gt;=8,"High Risk",FraudData[[#This Row],[Fraud Risk Score]]&gt;=6,"Medium Risk",TRUE,"Low Risk")</f>
        <v>Low Risk</v>
      </c>
    </row>
    <row r="5931" spans="1:19">
      <c r="A5931">
        <v>5930</v>
      </c>
      <c r="B5931">
        <v>401.4</v>
      </c>
      <c r="C5931">
        <v>1</v>
      </c>
      <c r="D5931" t="s">
        <v>47</v>
      </c>
      <c r="E5931">
        <v>1</v>
      </c>
      <c r="F5931">
        <v>0</v>
      </c>
      <c r="G5931">
        <v>31</v>
      </c>
      <c r="H5931">
        <v>0</v>
      </c>
      <c r="I5931">
        <v>28</v>
      </c>
      <c r="J5931">
        <v>1</v>
      </c>
      <c r="K5931">
        <f>_xlfn.XLOOKUP(FraudData[[#This Row],[amount]],AmountRules[Amount Min],AmountRules[Risk Points],,-1)</f>
        <v>0</v>
      </c>
      <c r="L5931">
        <f>_xlfn.XLOOKUP(FraudData[[#This Row],[transaction_hour]],TimeRules[Hour Min],TimeRules[Risk Points],,-1)</f>
        <v>3</v>
      </c>
      <c r="M5931">
        <f>_xlfn.XLOOKUP(FraudData[[#This Row],[foreign_transaction]],ForeignRules[Foreign Transaction],ForeignRules[Risk Points],0)</f>
        <v>3</v>
      </c>
      <c r="N5931">
        <f>_xlfn.XLOOKUP(FraudData[[#This Row],[location_mismatch]],Table10[Location Mismatch],Table10[Risk Points],0)</f>
        <v>0</v>
      </c>
      <c r="O5931">
        <f>_xlfn.XLOOKUP(FraudData[[#This Row],[device_trust_score]],DeviceRules[Device Min],DeviceRules[Risk Points],,-1)</f>
        <v>2</v>
      </c>
      <c r="P5931">
        <f>_xlfn.XLOOKUP(FraudData[[#This Row],[velocity_last_24h]],VelocityRules[Velocity Min],VelocityRules[Risk Points],,-1)</f>
        <v>0</v>
      </c>
      <c r="Q5931">
        <f>_xlfn.XLOOKUP(FraudData[[#This Row],[merchant_category]],MerchantRules[Merchant Category],MerchantRules[Risk Points],0)</f>
        <v>0</v>
      </c>
      <c r="R5931">
        <f>SUM(FraudData[[#This Row],[Amount Risk]:[Merchant Risk]])</f>
        <v>8</v>
      </c>
      <c r="S5931" t="str" cm="1">
        <f t="array" ref="S5931">_xlfn.IFS(FraudData[[#This Row],[Fraud Risk Score]]&gt;=8,"High Risk",FraudData[[#This Row],[Fraud Risk Score]]&gt;=6,"Medium Risk",TRUE,"Low Risk")</f>
        <v>High Risk</v>
      </c>
    </row>
    <row r="5932" spans="1:19">
      <c r="A5932">
        <v>5931</v>
      </c>
      <c r="B5932">
        <v>14.74</v>
      </c>
      <c r="C5932">
        <v>5</v>
      </c>
      <c r="D5932" t="s">
        <v>47</v>
      </c>
      <c r="E5932">
        <v>1</v>
      </c>
      <c r="F5932">
        <v>0</v>
      </c>
      <c r="G5932">
        <v>93</v>
      </c>
      <c r="H5932">
        <v>2</v>
      </c>
      <c r="I5932">
        <v>64</v>
      </c>
      <c r="J5932">
        <v>0</v>
      </c>
      <c r="K5932">
        <f>_xlfn.XLOOKUP(FraudData[[#This Row],[amount]],AmountRules[Amount Min],AmountRules[Risk Points],,-1)</f>
        <v>0</v>
      </c>
      <c r="L5932">
        <f>_xlfn.XLOOKUP(FraudData[[#This Row],[transaction_hour]],TimeRules[Hour Min],TimeRules[Risk Points],,-1)</f>
        <v>0</v>
      </c>
      <c r="M5932">
        <f>_xlfn.XLOOKUP(FraudData[[#This Row],[foreign_transaction]],ForeignRules[Foreign Transaction],ForeignRules[Risk Points],0)</f>
        <v>3</v>
      </c>
      <c r="N5932">
        <f>_xlfn.XLOOKUP(FraudData[[#This Row],[location_mismatch]],Table10[Location Mismatch],Table10[Risk Points],0)</f>
        <v>0</v>
      </c>
      <c r="O5932">
        <f>_xlfn.XLOOKUP(FraudData[[#This Row],[device_trust_score]],DeviceRules[Device Min],DeviceRules[Risk Points],,-1)</f>
        <v>0</v>
      </c>
      <c r="P5932">
        <f>_xlfn.XLOOKUP(FraudData[[#This Row],[velocity_last_24h]],VelocityRules[Velocity Min],VelocityRules[Risk Points],,-1)</f>
        <v>0</v>
      </c>
      <c r="Q5932">
        <f>_xlfn.XLOOKUP(FraudData[[#This Row],[merchant_category]],MerchantRules[Merchant Category],MerchantRules[Risk Points],0)</f>
        <v>0</v>
      </c>
      <c r="R5932">
        <f>SUM(FraudData[[#This Row],[Amount Risk]:[Merchant Risk]])</f>
        <v>3</v>
      </c>
      <c r="S5932" t="str" cm="1">
        <f t="array" ref="S5932">_xlfn.IFS(FraudData[[#This Row],[Fraud Risk Score]]&gt;=8,"High Risk",FraudData[[#This Row],[Fraud Risk Score]]&gt;=6,"Medium Risk",TRUE,"Low Risk")</f>
        <v>Low Risk</v>
      </c>
    </row>
    <row r="5933" spans="1:19">
      <c r="A5933">
        <v>5932</v>
      </c>
      <c r="B5933">
        <v>72.33</v>
      </c>
      <c r="C5933">
        <v>8</v>
      </c>
      <c r="D5933" t="s">
        <v>50</v>
      </c>
      <c r="E5933">
        <v>1</v>
      </c>
      <c r="F5933">
        <v>0</v>
      </c>
      <c r="G5933">
        <v>52</v>
      </c>
      <c r="H5933">
        <v>1</v>
      </c>
      <c r="I5933">
        <v>69</v>
      </c>
      <c r="J5933">
        <v>0</v>
      </c>
      <c r="K5933">
        <f>_xlfn.XLOOKUP(FraudData[[#This Row],[amount]],AmountRules[Amount Min],AmountRules[Risk Points],,-1)</f>
        <v>0</v>
      </c>
      <c r="L5933">
        <f>_xlfn.XLOOKUP(FraudData[[#This Row],[transaction_hour]],TimeRules[Hour Min],TimeRules[Risk Points],,-1)</f>
        <v>0</v>
      </c>
      <c r="M5933">
        <f>_xlfn.XLOOKUP(FraudData[[#This Row],[foreign_transaction]],ForeignRules[Foreign Transaction],ForeignRules[Risk Points],0)</f>
        <v>3</v>
      </c>
      <c r="N5933">
        <f>_xlfn.XLOOKUP(FraudData[[#This Row],[location_mismatch]],Table10[Location Mismatch],Table10[Risk Points],0)</f>
        <v>0</v>
      </c>
      <c r="O5933">
        <f>_xlfn.XLOOKUP(FraudData[[#This Row],[device_trust_score]],DeviceRules[Device Min],DeviceRules[Risk Points],,-1)</f>
        <v>1</v>
      </c>
      <c r="P5933">
        <f>_xlfn.XLOOKUP(FraudData[[#This Row],[velocity_last_24h]],VelocityRules[Velocity Min],VelocityRules[Risk Points],,-1)</f>
        <v>0</v>
      </c>
      <c r="Q5933">
        <f>_xlfn.XLOOKUP(FraudData[[#This Row],[merchant_category]],MerchantRules[Merchant Category],MerchantRules[Risk Points],0)</f>
        <v>0</v>
      </c>
      <c r="R5933">
        <f>SUM(FraudData[[#This Row],[Amount Risk]:[Merchant Risk]])</f>
        <v>4</v>
      </c>
      <c r="S5933" t="str" cm="1">
        <f t="array" ref="S5933">_xlfn.IFS(FraudData[[#This Row],[Fraud Risk Score]]&gt;=8,"High Risk",FraudData[[#This Row],[Fraud Risk Score]]&gt;=6,"Medium Risk",TRUE,"Low Risk")</f>
        <v>Low Risk</v>
      </c>
    </row>
    <row r="5934" spans="1:19">
      <c r="A5934">
        <v>5933</v>
      </c>
      <c r="B5934">
        <v>51.37</v>
      </c>
      <c r="C5934">
        <v>6</v>
      </c>
      <c r="D5934" t="s">
        <v>48</v>
      </c>
      <c r="E5934">
        <v>0</v>
      </c>
      <c r="F5934">
        <v>0</v>
      </c>
      <c r="G5934">
        <v>49</v>
      </c>
      <c r="H5934">
        <v>0</v>
      </c>
      <c r="I5934">
        <v>27</v>
      </c>
      <c r="J5934">
        <v>0</v>
      </c>
      <c r="K5934">
        <f>_xlfn.XLOOKUP(FraudData[[#This Row],[amount]],AmountRules[Amount Min],AmountRules[Risk Points],,-1)</f>
        <v>0</v>
      </c>
      <c r="L5934">
        <f>_xlfn.XLOOKUP(FraudData[[#This Row],[transaction_hour]],TimeRules[Hour Min],TimeRules[Risk Points],,-1)</f>
        <v>0</v>
      </c>
      <c r="M5934">
        <f>_xlfn.XLOOKUP(FraudData[[#This Row],[foreign_transaction]],ForeignRules[Foreign Transaction],ForeignRules[Risk Points],0)</f>
        <v>0</v>
      </c>
      <c r="N5934">
        <f>_xlfn.XLOOKUP(FraudData[[#This Row],[location_mismatch]],Table10[Location Mismatch],Table10[Risk Points],0)</f>
        <v>0</v>
      </c>
      <c r="O5934">
        <f>_xlfn.XLOOKUP(FraudData[[#This Row],[device_trust_score]],DeviceRules[Device Min],DeviceRules[Risk Points],,-1)</f>
        <v>2</v>
      </c>
      <c r="P5934">
        <f>_xlfn.XLOOKUP(FraudData[[#This Row],[velocity_last_24h]],VelocityRules[Velocity Min],VelocityRules[Risk Points],,-1)</f>
        <v>0</v>
      </c>
      <c r="Q5934">
        <f>_xlfn.XLOOKUP(FraudData[[#This Row],[merchant_category]],MerchantRules[Merchant Category],MerchantRules[Risk Points],0)</f>
        <v>0</v>
      </c>
      <c r="R5934">
        <f>SUM(FraudData[[#This Row],[Amount Risk]:[Merchant Risk]])</f>
        <v>2</v>
      </c>
      <c r="S5934" t="str" cm="1">
        <f t="array" ref="S5934">_xlfn.IFS(FraudData[[#This Row],[Fraud Risk Score]]&gt;=8,"High Risk",FraudData[[#This Row],[Fraud Risk Score]]&gt;=6,"Medium Risk",TRUE,"Low Risk")</f>
        <v>Low Risk</v>
      </c>
    </row>
    <row r="5935" spans="1:19">
      <c r="A5935">
        <v>5934</v>
      </c>
      <c r="B5935">
        <v>796.32</v>
      </c>
      <c r="C5935">
        <v>1</v>
      </c>
      <c r="D5935" t="s">
        <v>47</v>
      </c>
      <c r="E5935">
        <v>0</v>
      </c>
      <c r="F5935">
        <v>0</v>
      </c>
      <c r="G5935">
        <v>90</v>
      </c>
      <c r="H5935">
        <v>2</v>
      </c>
      <c r="I5935">
        <v>60</v>
      </c>
      <c r="J5935">
        <v>0</v>
      </c>
      <c r="K5935">
        <f>_xlfn.XLOOKUP(FraudData[[#This Row],[amount]],AmountRules[Amount Min],AmountRules[Risk Points],,-1)</f>
        <v>1</v>
      </c>
      <c r="L5935">
        <f>_xlfn.XLOOKUP(FraudData[[#This Row],[transaction_hour]],TimeRules[Hour Min],TimeRules[Risk Points],,-1)</f>
        <v>3</v>
      </c>
      <c r="M5935">
        <f>_xlfn.XLOOKUP(FraudData[[#This Row],[foreign_transaction]],ForeignRules[Foreign Transaction],ForeignRules[Risk Points],0)</f>
        <v>0</v>
      </c>
      <c r="N5935">
        <f>_xlfn.XLOOKUP(FraudData[[#This Row],[location_mismatch]],Table10[Location Mismatch],Table10[Risk Points],0)</f>
        <v>0</v>
      </c>
      <c r="O5935">
        <f>_xlfn.XLOOKUP(FraudData[[#This Row],[device_trust_score]],DeviceRules[Device Min],DeviceRules[Risk Points],,-1)</f>
        <v>0</v>
      </c>
      <c r="P5935">
        <f>_xlfn.XLOOKUP(FraudData[[#This Row],[velocity_last_24h]],VelocityRules[Velocity Min],VelocityRules[Risk Points],,-1)</f>
        <v>0</v>
      </c>
      <c r="Q5935">
        <f>_xlfn.XLOOKUP(FraudData[[#This Row],[merchant_category]],MerchantRules[Merchant Category],MerchantRules[Risk Points],0)</f>
        <v>0</v>
      </c>
      <c r="R5935">
        <f>SUM(FraudData[[#This Row],[Amount Risk]:[Merchant Risk]])</f>
        <v>4</v>
      </c>
      <c r="S5935" t="str" cm="1">
        <f t="array" ref="S5935">_xlfn.IFS(FraudData[[#This Row],[Fraud Risk Score]]&gt;=8,"High Risk",FraudData[[#This Row],[Fraud Risk Score]]&gt;=6,"Medium Risk",TRUE,"Low Risk")</f>
        <v>Low Risk</v>
      </c>
    </row>
    <row r="5936" spans="1:19">
      <c r="A5936">
        <v>5935</v>
      </c>
      <c r="B5936">
        <v>88.79</v>
      </c>
      <c r="C5936">
        <v>18</v>
      </c>
      <c r="D5936" t="s">
        <v>47</v>
      </c>
      <c r="E5936">
        <v>0</v>
      </c>
      <c r="F5936">
        <v>0</v>
      </c>
      <c r="G5936">
        <v>75</v>
      </c>
      <c r="H5936">
        <v>1</v>
      </c>
      <c r="I5936">
        <v>56</v>
      </c>
      <c r="J5936">
        <v>0</v>
      </c>
      <c r="K5936">
        <f>_xlfn.XLOOKUP(FraudData[[#This Row],[amount]],AmountRules[Amount Min],AmountRules[Risk Points],,-1)</f>
        <v>0</v>
      </c>
      <c r="L5936">
        <f>_xlfn.XLOOKUP(FraudData[[#This Row],[transaction_hour]],TimeRules[Hour Min],TimeRules[Risk Points],,-1)</f>
        <v>0</v>
      </c>
      <c r="M5936">
        <f>_xlfn.XLOOKUP(FraudData[[#This Row],[foreign_transaction]],ForeignRules[Foreign Transaction],ForeignRules[Risk Points],0)</f>
        <v>0</v>
      </c>
      <c r="N5936">
        <f>_xlfn.XLOOKUP(FraudData[[#This Row],[location_mismatch]],Table10[Location Mismatch],Table10[Risk Points],0)</f>
        <v>0</v>
      </c>
      <c r="O5936">
        <f>_xlfn.XLOOKUP(FraudData[[#This Row],[device_trust_score]],DeviceRules[Device Min],DeviceRules[Risk Points],,-1)</f>
        <v>0</v>
      </c>
      <c r="P5936">
        <f>_xlfn.XLOOKUP(FraudData[[#This Row],[velocity_last_24h]],VelocityRules[Velocity Min],VelocityRules[Risk Points],,-1)</f>
        <v>0</v>
      </c>
      <c r="Q5936">
        <f>_xlfn.XLOOKUP(FraudData[[#This Row],[merchant_category]],MerchantRules[Merchant Category],MerchantRules[Risk Points],0)</f>
        <v>0</v>
      </c>
      <c r="R5936">
        <f>SUM(FraudData[[#This Row],[Amount Risk]:[Merchant Risk]])</f>
        <v>0</v>
      </c>
      <c r="S5936" t="str" cm="1">
        <f t="array" ref="S5936">_xlfn.IFS(FraudData[[#This Row],[Fraud Risk Score]]&gt;=8,"High Risk",FraudData[[#This Row],[Fraud Risk Score]]&gt;=6,"Medium Risk",TRUE,"Low Risk")</f>
        <v>Low Risk</v>
      </c>
    </row>
    <row r="5937" spans="1:19">
      <c r="A5937">
        <v>5936</v>
      </c>
      <c r="B5937">
        <v>237.43</v>
      </c>
      <c r="C5937">
        <v>7</v>
      </c>
      <c r="D5937" t="s">
        <v>46</v>
      </c>
      <c r="E5937">
        <v>0</v>
      </c>
      <c r="F5937">
        <v>0</v>
      </c>
      <c r="G5937">
        <v>97</v>
      </c>
      <c r="H5937">
        <v>1</v>
      </c>
      <c r="I5937">
        <v>36</v>
      </c>
      <c r="J5937">
        <v>0</v>
      </c>
      <c r="K5937">
        <f>_xlfn.XLOOKUP(FraudData[[#This Row],[amount]],AmountRules[Amount Min],AmountRules[Risk Points],,-1)</f>
        <v>0</v>
      </c>
      <c r="L5937">
        <f>_xlfn.XLOOKUP(FraudData[[#This Row],[transaction_hour]],TimeRules[Hour Min],TimeRules[Risk Points],,-1)</f>
        <v>0</v>
      </c>
      <c r="M5937">
        <f>_xlfn.XLOOKUP(FraudData[[#This Row],[foreign_transaction]],ForeignRules[Foreign Transaction],ForeignRules[Risk Points],0)</f>
        <v>0</v>
      </c>
      <c r="N5937">
        <f>_xlfn.XLOOKUP(FraudData[[#This Row],[location_mismatch]],Table10[Location Mismatch],Table10[Risk Points],0)</f>
        <v>0</v>
      </c>
      <c r="O5937">
        <f>_xlfn.XLOOKUP(FraudData[[#This Row],[device_trust_score]],DeviceRules[Device Min],DeviceRules[Risk Points],,-1)</f>
        <v>0</v>
      </c>
      <c r="P5937">
        <f>_xlfn.XLOOKUP(FraudData[[#This Row],[velocity_last_24h]],VelocityRules[Velocity Min],VelocityRules[Risk Points],,-1)</f>
        <v>0</v>
      </c>
      <c r="Q5937">
        <f>_xlfn.XLOOKUP(FraudData[[#This Row],[merchant_category]],MerchantRules[Merchant Category],MerchantRules[Risk Points],0)</f>
        <v>0</v>
      </c>
      <c r="R5937">
        <f>SUM(FraudData[[#This Row],[Amount Risk]:[Merchant Risk]])</f>
        <v>0</v>
      </c>
      <c r="S5937" t="str" cm="1">
        <f t="array" ref="S5937">_xlfn.IFS(FraudData[[#This Row],[Fraud Risk Score]]&gt;=8,"High Risk",FraudData[[#This Row],[Fraud Risk Score]]&gt;=6,"Medium Risk",TRUE,"Low Risk")</f>
        <v>Low Risk</v>
      </c>
    </row>
    <row r="5938" spans="1:19">
      <c r="A5938">
        <v>5937</v>
      </c>
      <c r="B5938">
        <v>207.78</v>
      </c>
      <c r="C5938">
        <v>10</v>
      </c>
      <c r="D5938" t="s">
        <v>47</v>
      </c>
      <c r="E5938">
        <v>0</v>
      </c>
      <c r="F5938">
        <v>0</v>
      </c>
      <c r="G5938">
        <v>58</v>
      </c>
      <c r="H5938">
        <v>2</v>
      </c>
      <c r="I5938">
        <v>44</v>
      </c>
      <c r="J5938">
        <v>0</v>
      </c>
      <c r="K5938">
        <f>_xlfn.XLOOKUP(FraudData[[#This Row],[amount]],AmountRules[Amount Min],AmountRules[Risk Points],,-1)</f>
        <v>0</v>
      </c>
      <c r="L5938">
        <f>_xlfn.XLOOKUP(FraudData[[#This Row],[transaction_hour]],TimeRules[Hour Min],TimeRules[Risk Points],,-1)</f>
        <v>0</v>
      </c>
      <c r="M5938">
        <f>_xlfn.XLOOKUP(FraudData[[#This Row],[foreign_transaction]],ForeignRules[Foreign Transaction],ForeignRules[Risk Points],0)</f>
        <v>0</v>
      </c>
      <c r="N5938">
        <f>_xlfn.XLOOKUP(FraudData[[#This Row],[location_mismatch]],Table10[Location Mismatch],Table10[Risk Points],0)</f>
        <v>0</v>
      </c>
      <c r="O5938">
        <f>_xlfn.XLOOKUP(FraudData[[#This Row],[device_trust_score]],DeviceRules[Device Min],DeviceRules[Risk Points],,-1)</f>
        <v>1</v>
      </c>
      <c r="P5938">
        <f>_xlfn.XLOOKUP(FraudData[[#This Row],[velocity_last_24h]],VelocityRules[Velocity Min],VelocityRules[Risk Points],,-1)</f>
        <v>0</v>
      </c>
      <c r="Q5938">
        <f>_xlfn.XLOOKUP(FraudData[[#This Row],[merchant_category]],MerchantRules[Merchant Category],MerchantRules[Risk Points],0)</f>
        <v>0</v>
      </c>
      <c r="R5938">
        <f>SUM(FraudData[[#This Row],[Amount Risk]:[Merchant Risk]])</f>
        <v>1</v>
      </c>
      <c r="S5938" t="str" cm="1">
        <f t="array" ref="S5938">_xlfn.IFS(FraudData[[#This Row],[Fraud Risk Score]]&gt;=8,"High Risk",FraudData[[#This Row],[Fraud Risk Score]]&gt;=6,"Medium Risk",TRUE,"Low Risk")</f>
        <v>Low Risk</v>
      </c>
    </row>
    <row r="5939" spans="1:19">
      <c r="A5939">
        <v>5938</v>
      </c>
      <c r="B5939">
        <v>42.9</v>
      </c>
      <c r="C5939">
        <v>3</v>
      </c>
      <c r="D5939" t="s">
        <v>46</v>
      </c>
      <c r="E5939">
        <v>0</v>
      </c>
      <c r="F5939">
        <v>0</v>
      </c>
      <c r="G5939">
        <v>70</v>
      </c>
      <c r="H5939">
        <v>2</v>
      </c>
      <c r="I5939">
        <v>57</v>
      </c>
      <c r="J5939">
        <v>0</v>
      </c>
      <c r="K5939">
        <f>_xlfn.XLOOKUP(FraudData[[#This Row],[amount]],AmountRules[Amount Min],AmountRules[Risk Points],,-1)</f>
        <v>0</v>
      </c>
      <c r="L5939">
        <f>_xlfn.XLOOKUP(FraudData[[#This Row],[transaction_hour]],TimeRules[Hour Min],TimeRules[Risk Points],,-1)</f>
        <v>3</v>
      </c>
      <c r="M5939">
        <f>_xlfn.XLOOKUP(FraudData[[#This Row],[foreign_transaction]],ForeignRules[Foreign Transaction],ForeignRules[Risk Points],0)</f>
        <v>0</v>
      </c>
      <c r="N5939">
        <f>_xlfn.XLOOKUP(FraudData[[#This Row],[location_mismatch]],Table10[Location Mismatch],Table10[Risk Points],0)</f>
        <v>0</v>
      </c>
      <c r="O5939">
        <f>_xlfn.XLOOKUP(FraudData[[#This Row],[device_trust_score]],DeviceRules[Device Min],DeviceRules[Risk Points],,-1)</f>
        <v>0</v>
      </c>
      <c r="P5939">
        <f>_xlfn.XLOOKUP(FraudData[[#This Row],[velocity_last_24h]],VelocityRules[Velocity Min],VelocityRules[Risk Points],,-1)</f>
        <v>0</v>
      </c>
      <c r="Q5939">
        <f>_xlfn.XLOOKUP(FraudData[[#This Row],[merchant_category]],MerchantRules[Merchant Category],MerchantRules[Risk Points],0)</f>
        <v>0</v>
      </c>
      <c r="R5939">
        <f>SUM(FraudData[[#This Row],[Amount Risk]:[Merchant Risk]])</f>
        <v>3</v>
      </c>
      <c r="S5939" t="str" cm="1">
        <f t="array" ref="S5939">_xlfn.IFS(FraudData[[#This Row],[Fraud Risk Score]]&gt;=8,"High Risk",FraudData[[#This Row],[Fraud Risk Score]]&gt;=6,"Medium Risk",TRUE,"Low Risk")</f>
        <v>Low Risk</v>
      </c>
    </row>
    <row r="5940" spans="1:19">
      <c r="A5940">
        <v>5939</v>
      </c>
      <c r="B5940">
        <v>49.16</v>
      </c>
      <c r="C5940">
        <v>15</v>
      </c>
      <c r="D5940" t="s">
        <v>49</v>
      </c>
      <c r="E5940">
        <v>1</v>
      </c>
      <c r="F5940">
        <v>0</v>
      </c>
      <c r="G5940">
        <v>71</v>
      </c>
      <c r="H5940">
        <v>0</v>
      </c>
      <c r="I5940">
        <v>51</v>
      </c>
      <c r="J5940">
        <v>0</v>
      </c>
      <c r="K5940">
        <f>_xlfn.XLOOKUP(FraudData[[#This Row],[amount]],AmountRules[Amount Min],AmountRules[Risk Points],,-1)</f>
        <v>0</v>
      </c>
      <c r="L5940">
        <f>_xlfn.XLOOKUP(FraudData[[#This Row],[transaction_hour]],TimeRules[Hour Min],TimeRules[Risk Points],,-1)</f>
        <v>0</v>
      </c>
      <c r="M5940">
        <f>_xlfn.XLOOKUP(FraudData[[#This Row],[foreign_transaction]],ForeignRules[Foreign Transaction],ForeignRules[Risk Points],0)</f>
        <v>3</v>
      </c>
      <c r="N5940">
        <f>_xlfn.XLOOKUP(FraudData[[#This Row],[location_mismatch]],Table10[Location Mismatch],Table10[Risk Points],0)</f>
        <v>0</v>
      </c>
      <c r="O5940">
        <f>_xlfn.XLOOKUP(FraudData[[#This Row],[device_trust_score]],DeviceRules[Device Min],DeviceRules[Risk Points],,-1)</f>
        <v>0</v>
      </c>
      <c r="P5940">
        <f>_xlfn.XLOOKUP(FraudData[[#This Row],[velocity_last_24h]],VelocityRules[Velocity Min],VelocityRules[Risk Points],,-1)</f>
        <v>0</v>
      </c>
      <c r="Q5940">
        <f>_xlfn.XLOOKUP(FraudData[[#This Row],[merchant_category]],MerchantRules[Merchant Category],MerchantRules[Risk Points],0)</f>
        <v>1</v>
      </c>
      <c r="R5940">
        <f>SUM(FraudData[[#This Row],[Amount Risk]:[Merchant Risk]])</f>
        <v>4</v>
      </c>
      <c r="S5940" t="str" cm="1">
        <f t="array" ref="S5940">_xlfn.IFS(FraudData[[#This Row],[Fraud Risk Score]]&gt;=8,"High Risk",FraudData[[#This Row],[Fraud Risk Score]]&gt;=6,"Medium Risk",TRUE,"Low Risk")</f>
        <v>Low Risk</v>
      </c>
    </row>
    <row r="5941" spans="1:19">
      <c r="A5941">
        <v>5940</v>
      </c>
      <c r="B5941">
        <v>59.45</v>
      </c>
      <c r="C5941">
        <v>17</v>
      </c>
      <c r="D5941" t="s">
        <v>47</v>
      </c>
      <c r="E5941">
        <v>0</v>
      </c>
      <c r="F5941">
        <v>0</v>
      </c>
      <c r="G5941">
        <v>56</v>
      </c>
      <c r="H5941">
        <v>2</v>
      </c>
      <c r="I5941">
        <v>53</v>
      </c>
      <c r="J5941">
        <v>0</v>
      </c>
      <c r="K5941">
        <f>_xlfn.XLOOKUP(FraudData[[#This Row],[amount]],AmountRules[Amount Min],AmountRules[Risk Points],,-1)</f>
        <v>0</v>
      </c>
      <c r="L5941">
        <f>_xlfn.XLOOKUP(FraudData[[#This Row],[transaction_hour]],TimeRules[Hour Min],TimeRules[Risk Points],,-1)</f>
        <v>0</v>
      </c>
      <c r="M5941">
        <f>_xlfn.XLOOKUP(FraudData[[#This Row],[foreign_transaction]],ForeignRules[Foreign Transaction],ForeignRules[Risk Points],0)</f>
        <v>0</v>
      </c>
      <c r="N5941">
        <f>_xlfn.XLOOKUP(FraudData[[#This Row],[location_mismatch]],Table10[Location Mismatch],Table10[Risk Points],0)</f>
        <v>0</v>
      </c>
      <c r="O5941">
        <f>_xlfn.XLOOKUP(FraudData[[#This Row],[device_trust_score]],DeviceRules[Device Min],DeviceRules[Risk Points],,-1)</f>
        <v>1</v>
      </c>
      <c r="P5941">
        <f>_xlfn.XLOOKUP(FraudData[[#This Row],[velocity_last_24h]],VelocityRules[Velocity Min],VelocityRules[Risk Points],,-1)</f>
        <v>0</v>
      </c>
      <c r="Q5941">
        <f>_xlfn.XLOOKUP(FraudData[[#This Row],[merchant_category]],MerchantRules[Merchant Category],MerchantRules[Risk Points],0)</f>
        <v>0</v>
      </c>
      <c r="R5941">
        <f>SUM(FraudData[[#This Row],[Amount Risk]:[Merchant Risk]])</f>
        <v>1</v>
      </c>
      <c r="S5941" t="str" cm="1">
        <f t="array" ref="S5941">_xlfn.IFS(FraudData[[#This Row],[Fraud Risk Score]]&gt;=8,"High Risk",FraudData[[#This Row],[Fraud Risk Score]]&gt;=6,"Medium Risk",TRUE,"Low Risk")</f>
        <v>Low Risk</v>
      </c>
    </row>
    <row r="5942" spans="1:19">
      <c r="A5942">
        <v>5941</v>
      </c>
      <c r="B5942">
        <v>95.32</v>
      </c>
      <c r="C5942">
        <v>12</v>
      </c>
      <c r="D5942" t="s">
        <v>46</v>
      </c>
      <c r="E5942">
        <v>0</v>
      </c>
      <c r="F5942">
        <v>0</v>
      </c>
      <c r="G5942">
        <v>36</v>
      </c>
      <c r="H5942">
        <v>4</v>
      </c>
      <c r="I5942">
        <v>37</v>
      </c>
      <c r="J5942">
        <v>0</v>
      </c>
      <c r="K5942">
        <f>_xlfn.XLOOKUP(FraudData[[#This Row],[amount]],AmountRules[Amount Min],AmountRules[Risk Points],,-1)</f>
        <v>0</v>
      </c>
      <c r="L5942">
        <f>_xlfn.XLOOKUP(FraudData[[#This Row],[transaction_hour]],TimeRules[Hour Min],TimeRules[Risk Points],,-1)</f>
        <v>0</v>
      </c>
      <c r="M5942">
        <f>_xlfn.XLOOKUP(FraudData[[#This Row],[foreign_transaction]],ForeignRules[Foreign Transaction],ForeignRules[Risk Points],0)</f>
        <v>0</v>
      </c>
      <c r="N5942">
        <f>_xlfn.XLOOKUP(FraudData[[#This Row],[location_mismatch]],Table10[Location Mismatch],Table10[Risk Points],0)</f>
        <v>0</v>
      </c>
      <c r="O5942">
        <f>_xlfn.XLOOKUP(FraudData[[#This Row],[device_trust_score]],DeviceRules[Device Min],DeviceRules[Risk Points],,-1)</f>
        <v>2</v>
      </c>
      <c r="P5942">
        <f>_xlfn.XLOOKUP(FraudData[[#This Row],[velocity_last_24h]],VelocityRules[Velocity Min],VelocityRules[Risk Points],,-1)</f>
        <v>0</v>
      </c>
      <c r="Q5942">
        <f>_xlfn.XLOOKUP(FraudData[[#This Row],[merchant_category]],MerchantRules[Merchant Category],MerchantRules[Risk Points],0)</f>
        <v>0</v>
      </c>
      <c r="R5942">
        <f>SUM(FraudData[[#This Row],[Amount Risk]:[Merchant Risk]])</f>
        <v>2</v>
      </c>
      <c r="S5942" t="str" cm="1">
        <f t="array" ref="S5942">_xlfn.IFS(FraudData[[#This Row],[Fraud Risk Score]]&gt;=8,"High Risk",FraudData[[#This Row],[Fraud Risk Score]]&gt;=6,"Medium Risk",TRUE,"Low Risk")</f>
        <v>Low Risk</v>
      </c>
    </row>
    <row r="5943" spans="1:19">
      <c r="A5943">
        <v>5942</v>
      </c>
      <c r="B5943">
        <v>48.06</v>
      </c>
      <c r="C5943">
        <v>4</v>
      </c>
      <c r="D5943" t="s">
        <v>47</v>
      </c>
      <c r="E5943">
        <v>0</v>
      </c>
      <c r="F5943">
        <v>1</v>
      </c>
      <c r="G5943">
        <v>43</v>
      </c>
      <c r="H5943">
        <v>2</v>
      </c>
      <c r="I5943">
        <v>63</v>
      </c>
      <c r="J5943">
        <v>0</v>
      </c>
      <c r="K5943">
        <f>_xlfn.XLOOKUP(FraudData[[#This Row],[amount]],AmountRules[Amount Min],AmountRules[Risk Points],,-1)</f>
        <v>0</v>
      </c>
      <c r="L5943">
        <f>_xlfn.XLOOKUP(FraudData[[#This Row],[transaction_hour]],TimeRules[Hour Min],TimeRules[Risk Points],,-1)</f>
        <v>0</v>
      </c>
      <c r="M5943">
        <f>_xlfn.XLOOKUP(FraudData[[#This Row],[foreign_transaction]],ForeignRules[Foreign Transaction],ForeignRules[Risk Points],0)</f>
        <v>0</v>
      </c>
      <c r="N5943">
        <f>_xlfn.XLOOKUP(FraudData[[#This Row],[location_mismatch]],Table10[Location Mismatch],Table10[Risk Points],0)</f>
        <v>3</v>
      </c>
      <c r="O5943">
        <f>_xlfn.XLOOKUP(FraudData[[#This Row],[device_trust_score]],DeviceRules[Device Min],DeviceRules[Risk Points],,-1)</f>
        <v>2</v>
      </c>
      <c r="P5943">
        <f>_xlfn.XLOOKUP(FraudData[[#This Row],[velocity_last_24h]],VelocityRules[Velocity Min],VelocityRules[Risk Points],,-1)</f>
        <v>0</v>
      </c>
      <c r="Q5943">
        <f>_xlfn.XLOOKUP(FraudData[[#This Row],[merchant_category]],MerchantRules[Merchant Category],MerchantRules[Risk Points],0)</f>
        <v>0</v>
      </c>
      <c r="R5943">
        <f>SUM(FraudData[[#This Row],[Amount Risk]:[Merchant Risk]])</f>
        <v>5</v>
      </c>
      <c r="S5943" t="str" cm="1">
        <f t="array" ref="S5943">_xlfn.IFS(FraudData[[#This Row],[Fraud Risk Score]]&gt;=8,"High Risk",FraudData[[#This Row],[Fraud Risk Score]]&gt;=6,"Medium Risk",TRUE,"Low Risk")</f>
        <v>Low Risk</v>
      </c>
    </row>
    <row r="5944" spans="1:19">
      <c r="A5944">
        <v>5943</v>
      </c>
      <c r="B5944">
        <v>3.57</v>
      </c>
      <c r="C5944">
        <v>1</v>
      </c>
      <c r="D5944" t="s">
        <v>49</v>
      </c>
      <c r="E5944">
        <v>0</v>
      </c>
      <c r="F5944">
        <v>0</v>
      </c>
      <c r="G5944">
        <v>71</v>
      </c>
      <c r="H5944">
        <v>0</v>
      </c>
      <c r="I5944">
        <v>22</v>
      </c>
      <c r="J5944">
        <v>0</v>
      </c>
      <c r="K5944">
        <f>_xlfn.XLOOKUP(FraudData[[#This Row],[amount]],AmountRules[Amount Min],AmountRules[Risk Points],,-1)</f>
        <v>0</v>
      </c>
      <c r="L5944">
        <f>_xlfn.XLOOKUP(FraudData[[#This Row],[transaction_hour]],TimeRules[Hour Min],TimeRules[Risk Points],,-1)</f>
        <v>3</v>
      </c>
      <c r="M5944">
        <f>_xlfn.XLOOKUP(FraudData[[#This Row],[foreign_transaction]],ForeignRules[Foreign Transaction],ForeignRules[Risk Points],0)</f>
        <v>0</v>
      </c>
      <c r="N5944">
        <f>_xlfn.XLOOKUP(FraudData[[#This Row],[location_mismatch]],Table10[Location Mismatch],Table10[Risk Points],0)</f>
        <v>0</v>
      </c>
      <c r="O5944">
        <f>_xlfn.XLOOKUP(FraudData[[#This Row],[device_trust_score]],DeviceRules[Device Min],DeviceRules[Risk Points],,-1)</f>
        <v>0</v>
      </c>
      <c r="P5944">
        <f>_xlfn.XLOOKUP(FraudData[[#This Row],[velocity_last_24h]],VelocityRules[Velocity Min],VelocityRules[Risk Points],,-1)</f>
        <v>0</v>
      </c>
      <c r="Q5944">
        <f>_xlfn.XLOOKUP(FraudData[[#This Row],[merchant_category]],MerchantRules[Merchant Category],MerchantRules[Risk Points],0)</f>
        <v>1</v>
      </c>
      <c r="R5944">
        <f>SUM(FraudData[[#This Row],[Amount Risk]:[Merchant Risk]])</f>
        <v>4</v>
      </c>
      <c r="S5944" t="str" cm="1">
        <f t="array" ref="S5944">_xlfn.IFS(FraudData[[#This Row],[Fraud Risk Score]]&gt;=8,"High Risk",FraudData[[#This Row],[Fraud Risk Score]]&gt;=6,"Medium Risk",TRUE,"Low Risk")</f>
        <v>Low Risk</v>
      </c>
    </row>
    <row r="5945" spans="1:19">
      <c r="A5945">
        <v>5944</v>
      </c>
      <c r="B5945">
        <v>380.74</v>
      </c>
      <c r="C5945">
        <v>10</v>
      </c>
      <c r="D5945" t="s">
        <v>47</v>
      </c>
      <c r="E5945">
        <v>0</v>
      </c>
      <c r="F5945">
        <v>0</v>
      </c>
      <c r="G5945">
        <v>62</v>
      </c>
      <c r="H5945">
        <v>0</v>
      </c>
      <c r="I5945">
        <v>27</v>
      </c>
      <c r="J5945">
        <v>0</v>
      </c>
      <c r="K5945">
        <f>_xlfn.XLOOKUP(FraudData[[#This Row],[amount]],AmountRules[Amount Min],AmountRules[Risk Points],,-1)</f>
        <v>0</v>
      </c>
      <c r="L5945">
        <f>_xlfn.XLOOKUP(FraudData[[#This Row],[transaction_hour]],TimeRules[Hour Min],TimeRules[Risk Points],,-1)</f>
        <v>0</v>
      </c>
      <c r="M5945">
        <f>_xlfn.XLOOKUP(FraudData[[#This Row],[foreign_transaction]],ForeignRules[Foreign Transaction],ForeignRules[Risk Points],0)</f>
        <v>0</v>
      </c>
      <c r="N5945">
        <f>_xlfn.XLOOKUP(FraudData[[#This Row],[location_mismatch]],Table10[Location Mismatch],Table10[Risk Points],0)</f>
        <v>0</v>
      </c>
      <c r="O5945">
        <f>_xlfn.XLOOKUP(FraudData[[#This Row],[device_trust_score]],DeviceRules[Device Min],DeviceRules[Risk Points],,-1)</f>
        <v>1</v>
      </c>
      <c r="P5945">
        <f>_xlfn.XLOOKUP(FraudData[[#This Row],[velocity_last_24h]],VelocityRules[Velocity Min],VelocityRules[Risk Points],,-1)</f>
        <v>0</v>
      </c>
      <c r="Q5945">
        <f>_xlfn.XLOOKUP(FraudData[[#This Row],[merchant_category]],MerchantRules[Merchant Category],MerchantRules[Risk Points],0)</f>
        <v>0</v>
      </c>
      <c r="R5945">
        <f>SUM(FraudData[[#This Row],[Amount Risk]:[Merchant Risk]])</f>
        <v>1</v>
      </c>
      <c r="S5945" t="str" cm="1">
        <f t="array" ref="S5945">_xlfn.IFS(FraudData[[#This Row],[Fraud Risk Score]]&gt;=8,"High Risk",FraudData[[#This Row],[Fraud Risk Score]]&gt;=6,"Medium Risk",TRUE,"Low Risk")</f>
        <v>Low Risk</v>
      </c>
    </row>
    <row r="5946" spans="1:19">
      <c r="A5946">
        <v>5945</v>
      </c>
      <c r="B5946">
        <v>606.6</v>
      </c>
      <c r="C5946">
        <v>0</v>
      </c>
      <c r="D5946" t="s">
        <v>46</v>
      </c>
      <c r="E5946">
        <v>0</v>
      </c>
      <c r="F5946">
        <v>0</v>
      </c>
      <c r="G5946">
        <v>34</v>
      </c>
      <c r="H5946">
        <v>0</v>
      </c>
      <c r="I5946">
        <v>49</v>
      </c>
      <c r="J5946">
        <v>0</v>
      </c>
      <c r="K5946">
        <f>_xlfn.XLOOKUP(FraudData[[#This Row],[amount]],AmountRules[Amount Min],AmountRules[Risk Points],,-1)</f>
        <v>1</v>
      </c>
      <c r="L5946">
        <f>_xlfn.XLOOKUP(FraudData[[#This Row],[transaction_hour]],TimeRules[Hour Min],TimeRules[Risk Points],,-1)</f>
        <v>3</v>
      </c>
      <c r="M5946">
        <f>_xlfn.XLOOKUP(FraudData[[#This Row],[foreign_transaction]],ForeignRules[Foreign Transaction],ForeignRules[Risk Points],0)</f>
        <v>0</v>
      </c>
      <c r="N5946">
        <f>_xlfn.XLOOKUP(FraudData[[#This Row],[location_mismatch]],Table10[Location Mismatch],Table10[Risk Points],0)</f>
        <v>0</v>
      </c>
      <c r="O5946">
        <f>_xlfn.XLOOKUP(FraudData[[#This Row],[device_trust_score]],DeviceRules[Device Min],DeviceRules[Risk Points],,-1)</f>
        <v>2</v>
      </c>
      <c r="P5946">
        <f>_xlfn.XLOOKUP(FraudData[[#This Row],[velocity_last_24h]],VelocityRules[Velocity Min],VelocityRules[Risk Points],,-1)</f>
        <v>0</v>
      </c>
      <c r="Q5946">
        <f>_xlfn.XLOOKUP(FraudData[[#This Row],[merchant_category]],MerchantRules[Merchant Category],MerchantRules[Risk Points],0)</f>
        <v>0</v>
      </c>
      <c r="R5946">
        <f>SUM(FraudData[[#This Row],[Amount Risk]:[Merchant Risk]])</f>
        <v>6</v>
      </c>
      <c r="S5946" t="str" cm="1">
        <f t="array" ref="S5946">_xlfn.IFS(FraudData[[#This Row],[Fraud Risk Score]]&gt;=8,"High Risk",FraudData[[#This Row],[Fraud Risk Score]]&gt;=6,"Medium Risk",TRUE,"Low Risk")</f>
        <v>Medium Risk</v>
      </c>
    </row>
    <row r="5947" spans="1:19">
      <c r="A5947">
        <v>5946</v>
      </c>
      <c r="B5947">
        <v>75.22</v>
      </c>
      <c r="C5947">
        <v>12</v>
      </c>
      <c r="D5947" t="s">
        <v>49</v>
      </c>
      <c r="E5947">
        <v>0</v>
      </c>
      <c r="F5947">
        <v>0</v>
      </c>
      <c r="G5947">
        <v>34</v>
      </c>
      <c r="H5947">
        <v>4</v>
      </c>
      <c r="I5947">
        <v>57</v>
      </c>
      <c r="J5947">
        <v>0</v>
      </c>
      <c r="K5947">
        <f>_xlfn.XLOOKUP(FraudData[[#This Row],[amount]],AmountRules[Amount Min],AmountRules[Risk Points],,-1)</f>
        <v>0</v>
      </c>
      <c r="L5947">
        <f>_xlfn.XLOOKUP(FraudData[[#This Row],[transaction_hour]],TimeRules[Hour Min],TimeRules[Risk Points],,-1)</f>
        <v>0</v>
      </c>
      <c r="M5947">
        <f>_xlfn.XLOOKUP(FraudData[[#This Row],[foreign_transaction]],ForeignRules[Foreign Transaction],ForeignRules[Risk Points],0)</f>
        <v>0</v>
      </c>
      <c r="N5947">
        <f>_xlfn.XLOOKUP(FraudData[[#This Row],[location_mismatch]],Table10[Location Mismatch],Table10[Risk Points],0)</f>
        <v>0</v>
      </c>
      <c r="O5947">
        <f>_xlfn.XLOOKUP(FraudData[[#This Row],[device_trust_score]],DeviceRules[Device Min],DeviceRules[Risk Points],,-1)</f>
        <v>2</v>
      </c>
      <c r="P5947">
        <f>_xlfn.XLOOKUP(FraudData[[#This Row],[velocity_last_24h]],VelocityRules[Velocity Min],VelocityRules[Risk Points],,-1)</f>
        <v>0</v>
      </c>
      <c r="Q5947">
        <f>_xlfn.XLOOKUP(FraudData[[#This Row],[merchant_category]],MerchantRules[Merchant Category],MerchantRules[Risk Points],0)</f>
        <v>1</v>
      </c>
      <c r="R5947">
        <f>SUM(FraudData[[#This Row],[Amount Risk]:[Merchant Risk]])</f>
        <v>3</v>
      </c>
      <c r="S5947" t="str" cm="1">
        <f t="array" ref="S5947">_xlfn.IFS(FraudData[[#This Row],[Fraud Risk Score]]&gt;=8,"High Risk",FraudData[[#This Row],[Fraud Risk Score]]&gt;=6,"Medium Risk",TRUE,"Low Risk")</f>
        <v>Low Risk</v>
      </c>
    </row>
    <row r="5948" spans="1:19">
      <c r="A5948">
        <v>5947</v>
      </c>
      <c r="B5948">
        <v>74.39</v>
      </c>
      <c r="C5948">
        <v>4</v>
      </c>
      <c r="D5948" t="s">
        <v>49</v>
      </c>
      <c r="E5948">
        <v>0</v>
      </c>
      <c r="F5948">
        <v>0</v>
      </c>
      <c r="G5948">
        <v>65</v>
      </c>
      <c r="H5948">
        <v>0</v>
      </c>
      <c r="I5948">
        <v>57</v>
      </c>
      <c r="J5948">
        <v>0</v>
      </c>
      <c r="K5948">
        <f>_xlfn.XLOOKUP(FraudData[[#This Row],[amount]],AmountRules[Amount Min],AmountRules[Risk Points],,-1)</f>
        <v>0</v>
      </c>
      <c r="L5948">
        <f>_xlfn.XLOOKUP(FraudData[[#This Row],[transaction_hour]],TimeRules[Hour Min],TimeRules[Risk Points],,-1)</f>
        <v>0</v>
      </c>
      <c r="M5948">
        <f>_xlfn.XLOOKUP(FraudData[[#This Row],[foreign_transaction]],ForeignRules[Foreign Transaction],ForeignRules[Risk Points],0)</f>
        <v>0</v>
      </c>
      <c r="N5948">
        <f>_xlfn.XLOOKUP(FraudData[[#This Row],[location_mismatch]],Table10[Location Mismatch],Table10[Risk Points],0)</f>
        <v>0</v>
      </c>
      <c r="O5948">
        <f>_xlfn.XLOOKUP(FraudData[[#This Row],[device_trust_score]],DeviceRules[Device Min],DeviceRules[Risk Points],,-1)</f>
        <v>1</v>
      </c>
      <c r="P5948">
        <f>_xlfn.XLOOKUP(FraudData[[#This Row],[velocity_last_24h]],VelocityRules[Velocity Min],VelocityRules[Risk Points],,-1)</f>
        <v>0</v>
      </c>
      <c r="Q5948">
        <f>_xlfn.XLOOKUP(FraudData[[#This Row],[merchant_category]],MerchantRules[Merchant Category],MerchantRules[Risk Points],0)</f>
        <v>1</v>
      </c>
      <c r="R5948">
        <f>SUM(FraudData[[#This Row],[Amount Risk]:[Merchant Risk]])</f>
        <v>2</v>
      </c>
      <c r="S5948" t="str" cm="1">
        <f t="array" ref="S5948">_xlfn.IFS(FraudData[[#This Row],[Fraud Risk Score]]&gt;=8,"High Risk",FraudData[[#This Row],[Fraud Risk Score]]&gt;=6,"Medium Risk",TRUE,"Low Risk")</f>
        <v>Low Risk</v>
      </c>
    </row>
    <row r="5949" spans="1:19">
      <c r="A5949">
        <v>5948</v>
      </c>
      <c r="B5949">
        <v>1.28</v>
      </c>
      <c r="C5949">
        <v>17</v>
      </c>
      <c r="D5949" t="s">
        <v>49</v>
      </c>
      <c r="E5949">
        <v>0</v>
      </c>
      <c r="F5949">
        <v>0</v>
      </c>
      <c r="G5949">
        <v>79</v>
      </c>
      <c r="H5949">
        <v>3</v>
      </c>
      <c r="I5949">
        <v>45</v>
      </c>
      <c r="J5949">
        <v>0</v>
      </c>
      <c r="K5949">
        <f>_xlfn.XLOOKUP(FraudData[[#This Row],[amount]],AmountRules[Amount Min],AmountRules[Risk Points],,-1)</f>
        <v>0</v>
      </c>
      <c r="L5949">
        <f>_xlfn.XLOOKUP(FraudData[[#This Row],[transaction_hour]],TimeRules[Hour Min],TimeRules[Risk Points],,-1)</f>
        <v>0</v>
      </c>
      <c r="M5949">
        <f>_xlfn.XLOOKUP(FraudData[[#This Row],[foreign_transaction]],ForeignRules[Foreign Transaction],ForeignRules[Risk Points],0)</f>
        <v>0</v>
      </c>
      <c r="N5949">
        <f>_xlfn.XLOOKUP(FraudData[[#This Row],[location_mismatch]],Table10[Location Mismatch],Table10[Risk Points],0)</f>
        <v>0</v>
      </c>
      <c r="O5949">
        <f>_xlfn.XLOOKUP(FraudData[[#This Row],[device_trust_score]],DeviceRules[Device Min],DeviceRules[Risk Points],,-1)</f>
        <v>0</v>
      </c>
      <c r="P5949">
        <f>_xlfn.XLOOKUP(FraudData[[#This Row],[velocity_last_24h]],VelocityRules[Velocity Min],VelocityRules[Risk Points],,-1)</f>
        <v>0</v>
      </c>
      <c r="Q5949">
        <f>_xlfn.XLOOKUP(FraudData[[#This Row],[merchant_category]],MerchantRules[Merchant Category],MerchantRules[Risk Points],0)</f>
        <v>1</v>
      </c>
      <c r="R5949">
        <f>SUM(FraudData[[#This Row],[Amount Risk]:[Merchant Risk]])</f>
        <v>1</v>
      </c>
      <c r="S5949" t="str" cm="1">
        <f t="array" ref="S5949">_xlfn.IFS(FraudData[[#This Row],[Fraud Risk Score]]&gt;=8,"High Risk",FraudData[[#This Row],[Fraud Risk Score]]&gt;=6,"Medium Risk",TRUE,"Low Risk")</f>
        <v>Low Risk</v>
      </c>
    </row>
    <row r="5950" spans="1:19">
      <c r="A5950">
        <v>5949</v>
      </c>
      <c r="B5950">
        <v>205.24</v>
      </c>
      <c r="C5950">
        <v>13</v>
      </c>
      <c r="D5950" t="s">
        <v>50</v>
      </c>
      <c r="E5950">
        <v>0</v>
      </c>
      <c r="F5950">
        <v>0</v>
      </c>
      <c r="G5950">
        <v>95</v>
      </c>
      <c r="H5950">
        <v>4</v>
      </c>
      <c r="I5950">
        <v>46</v>
      </c>
      <c r="J5950">
        <v>0</v>
      </c>
      <c r="K5950">
        <f>_xlfn.XLOOKUP(FraudData[[#This Row],[amount]],AmountRules[Amount Min],AmountRules[Risk Points],,-1)</f>
        <v>0</v>
      </c>
      <c r="L5950">
        <f>_xlfn.XLOOKUP(FraudData[[#This Row],[transaction_hour]],TimeRules[Hour Min],TimeRules[Risk Points],,-1)</f>
        <v>0</v>
      </c>
      <c r="M5950">
        <f>_xlfn.XLOOKUP(FraudData[[#This Row],[foreign_transaction]],ForeignRules[Foreign Transaction],ForeignRules[Risk Points],0)</f>
        <v>0</v>
      </c>
      <c r="N5950">
        <f>_xlfn.XLOOKUP(FraudData[[#This Row],[location_mismatch]],Table10[Location Mismatch],Table10[Risk Points],0)</f>
        <v>0</v>
      </c>
      <c r="O5950">
        <f>_xlfn.XLOOKUP(FraudData[[#This Row],[device_trust_score]],DeviceRules[Device Min],DeviceRules[Risk Points],,-1)</f>
        <v>0</v>
      </c>
      <c r="P5950">
        <f>_xlfn.XLOOKUP(FraudData[[#This Row],[velocity_last_24h]],VelocityRules[Velocity Min],VelocityRules[Risk Points],,-1)</f>
        <v>0</v>
      </c>
      <c r="Q5950">
        <f>_xlfn.XLOOKUP(FraudData[[#This Row],[merchant_category]],MerchantRules[Merchant Category],MerchantRules[Risk Points],0)</f>
        <v>0</v>
      </c>
      <c r="R5950">
        <f>SUM(FraudData[[#This Row],[Amount Risk]:[Merchant Risk]])</f>
        <v>0</v>
      </c>
      <c r="S5950" t="str" cm="1">
        <f t="array" ref="S5950">_xlfn.IFS(FraudData[[#This Row],[Fraud Risk Score]]&gt;=8,"High Risk",FraudData[[#This Row],[Fraud Risk Score]]&gt;=6,"Medium Risk",TRUE,"Low Risk")</f>
        <v>Low Risk</v>
      </c>
    </row>
    <row r="5951" spans="1:19">
      <c r="A5951">
        <v>5950</v>
      </c>
      <c r="B5951">
        <v>314.19</v>
      </c>
      <c r="C5951">
        <v>12</v>
      </c>
      <c r="D5951" t="s">
        <v>46</v>
      </c>
      <c r="E5951">
        <v>0</v>
      </c>
      <c r="F5951">
        <v>0</v>
      </c>
      <c r="G5951">
        <v>98</v>
      </c>
      <c r="H5951">
        <v>3</v>
      </c>
      <c r="I5951">
        <v>65</v>
      </c>
      <c r="J5951">
        <v>0</v>
      </c>
      <c r="K5951">
        <f>_xlfn.XLOOKUP(FraudData[[#This Row],[amount]],AmountRules[Amount Min],AmountRules[Risk Points],,-1)</f>
        <v>0</v>
      </c>
      <c r="L5951">
        <f>_xlfn.XLOOKUP(FraudData[[#This Row],[transaction_hour]],TimeRules[Hour Min],TimeRules[Risk Points],,-1)</f>
        <v>0</v>
      </c>
      <c r="M5951">
        <f>_xlfn.XLOOKUP(FraudData[[#This Row],[foreign_transaction]],ForeignRules[Foreign Transaction],ForeignRules[Risk Points],0)</f>
        <v>0</v>
      </c>
      <c r="N5951">
        <f>_xlfn.XLOOKUP(FraudData[[#This Row],[location_mismatch]],Table10[Location Mismatch],Table10[Risk Points],0)</f>
        <v>0</v>
      </c>
      <c r="O5951">
        <f>_xlfn.XLOOKUP(FraudData[[#This Row],[device_trust_score]],DeviceRules[Device Min],DeviceRules[Risk Points],,-1)</f>
        <v>0</v>
      </c>
      <c r="P5951">
        <f>_xlfn.XLOOKUP(FraudData[[#This Row],[velocity_last_24h]],VelocityRules[Velocity Min],VelocityRules[Risk Points],,-1)</f>
        <v>0</v>
      </c>
      <c r="Q5951">
        <f>_xlfn.XLOOKUP(FraudData[[#This Row],[merchant_category]],MerchantRules[Merchant Category],MerchantRules[Risk Points],0)</f>
        <v>0</v>
      </c>
      <c r="R5951">
        <f>SUM(FraudData[[#This Row],[Amount Risk]:[Merchant Risk]])</f>
        <v>0</v>
      </c>
      <c r="S5951" t="str" cm="1">
        <f t="array" ref="S5951">_xlfn.IFS(FraudData[[#This Row],[Fraud Risk Score]]&gt;=8,"High Risk",FraudData[[#This Row],[Fraud Risk Score]]&gt;=6,"Medium Risk",TRUE,"Low Risk")</f>
        <v>Low Risk</v>
      </c>
    </row>
    <row r="5952" spans="1:19">
      <c r="A5952">
        <v>5951</v>
      </c>
      <c r="B5952">
        <v>28.54</v>
      </c>
      <c r="C5952">
        <v>6</v>
      </c>
      <c r="D5952" t="s">
        <v>50</v>
      </c>
      <c r="E5952">
        <v>0</v>
      </c>
      <c r="F5952">
        <v>0</v>
      </c>
      <c r="G5952">
        <v>67</v>
      </c>
      <c r="H5952">
        <v>0</v>
      </c>
      <c r="I5952">
        <v>39</v>
      </c>
      <c r="J5952">
        <v>0</v>
      </c>
      <c r="K5952">
        <f>_xlfn.XLOOKUP(FraudData[[#This Row],[amount]],AmountRules[Amount Min],AmountRules[Risk Points],,-1)</f>
        <v>0</v>
      </c>
      <c r="L5952">
        <f>_xlfn.XLOOKUP(FraudData[[#This Row],[transaction_hour]],TimeRules[Hour Min],TimeRules[Risk Points],,-1)</f>
        <v>0</v>
      </c>
      <c r="M5952">
        <f>_xlfn.XLOOKUP(FraudData[[#This Row],[foreign_transaction]],ForeignRules[Foreign Transaction],ForeignRules[Risk Points],0)</f>
        <v>0</v>
      </c>
      <c r="N5952">
        <f>_xlfn.XLOOKUP(FraudData[[#This Row],[location_mismatch]],Table10[Location Mismatch],Table10[Risk Points],0)</f>
        <v>0</v>
      </c>
      <c r="O5952">
        <f>_xlfn.XLOOKUP(FraudData[[#This Row],[device_trust_score]],DeviceRules[Device Min],DeviceRules[Risk Points],,-1)</f>
        <v>1</v>
      </c>
      <c r="P5952">
        <f>_xlfn.XLOOKUP(FraudData[[#This Row],[velocity_last_24h]],VelocityRules[Velocity Min],VelocityRules[Risk Points],,-1)</f>
        <v>0</v>
      </c>
      <c r="Q5952">
        <f>_xlfn.XLOOKUP(FraudData[[#This Row],[merchant_category]],MerchantRules[Merchant Category],MerchantRules[Risk Points],0)</f>
        <v>0</v>
      </c>
      <c r="R5952">
        <f>SUM(FraudData[[#This Row],[Amount Risk]:[Merchant Risk]])</f>
        <v>1</v>
      </c>
      <c r="S5952" t="str" cm="1">
        <f t="array" ref="S5952">_xlfn.IFS(FraudData[[#This Row],[Fraud Risk Score]]&gt;=8,"High Risk",FraudData[[#This Row],[Fraud Risk Score]]&gt;=6,"Medium Risk",TRUE,"Low Risk")</f>
        <v>Low Risk</v>
      </c>
    </row>
    <row r="5953" spans="1:19">
      <c r="A5953">
        <v>5952</v>
      </c>
      <c r="B5953">
        <v>31.31</v>
      </c>
      <c r="C5953">
        <v>7</v>
      </c>
      <c r="D5953" t="s">
        <v>49</v>
      </c>
      <c r="E5953">
        <v>0</v>
      </c>
      <c r="F5953">
        <v>0</v>
      </c>
      <c r="G5953">
        <v>62</v>
      </c>
      <c r="H5953">
        <v>2</v>
      </c>
      <c r="I5953">
        <v>26</v>
      </c>
      <c r="J5953">
        <v>0</v>
      </c>
      <c r="K5953">
        <f>_xlfn.XLOOKUP(FraudData[[#This Row],[amount]],AmountRules[Amount Min],AmountRules[Risk Points],,-1)</f>
        <v>0</v>
      </c>
      <c r="L5953">
        <f>_xlfn.XLOOKUP(FraudData[[#This Row],[transaction_hour]],TimeRules[Hour Min],TimeRules[Risk Points],,-1)</f>
        <v>0</v>
      </c>
      <c r="M5953">
        <f>_xlfn.XLOOKUP(FraudData[[#This Row],[foreign_transaction]],ForeignRules[Foreign Transaction],ForeignRules[Risk Points],0)</f>
        <v>0</v>
      </c>
      <c r="N5953">
        <f>_xlfn.XLOOKUP(FraudData[[#This Row],[location_mismatch]],Table10[Location Mismatch],Table10[Risk Points],0)</f>
        <v>0</v>
      </c>
      <c r="O5953">
        <f>_xlfn.XLOOKUP(FraudData[[#This Row],[device_trust_score]],DeviceRules[Device Min],DeviceRules[Risk Points],,-1)</f>
        <v>1</v>
      </c>
      <c r="P5953">
        <f>_xlfn.XLOOKUP(FraudData[[#This Row],[velocity_last_24h]],VelocityRules[Velocity Min],VelocityRules[Risk Points],,-1)</f>
        <v>0</v>
      </c>
      <c r="Q5953">
        <f>_xlfn.XLOOKUP(FraudData[[#This Row],[merchant_category]],MerchantRules[Merchant Category],MerchantRules[Risk Points],0)</f>
        <v>1</v>
      </c>
      <c r="R5953">
        <f>SUM(FraudData[[#This Row],[Amount Risk]:[Merchant Risk]])</f>
        <v>2</v>
      </c>
      <c r="S5953" t="str" cm="1">
        <f t="array" ref="S5953">_xlfn.IFS(FraudData[[#This Row],[Fraud Risk Score]]&gt;=8,"High Risk",FraudData[[#This Row],[Fraud Risk Score]]&gt;=6,"Medium Risk",TRUE,"Low Risk")</f>
        <v>Low Risk</v>
      </c>
    </row>
    <row r="5954" spans="1:19">
      <c r="A5954">
        <v>5953</v>
      </c>
      <c r="B5954">
        <v>280.99</v>
      </c>
      <c r="C5954">
        <v>17</v>
      </c>
      <c r="D5954" t="s">
        <v>50</v>
      </c>
      <c r="E5954">
        <v>0</v>
      </c>
      <c r="F5954">
        <v>0</v>
      </c>
      <c r="G5954">
        <v>51</v>
      </c>
      <c r="H5954">
        <v>1</v>
      </c>
      <c r="I5954">
        <v>19</v>
      </c>
      <c r="J5954">
        <v>0</v>
      </c>
      <c r="K5954">
        <f>_xlfn.XLOOKUP(FraudData[[#This Row],[amount]],AmountRules[Amount Min],AmountRules[Risk Points],,-1)</f>
        <v>0</v>
      </c>
      <c r="L5954">
        <f>_xlfn.XLOOKUP(FraudData[[#This Row],[transaction_hour]],TimeRules[Hour Min],TimeRules[Risk Points],,-1)</f>
        <v>0</v>
      </c>
      <c r="M5954">
        <f>_xlfn.XLOOKUP(FraudData[[#This Row],[foreign_transaction]],ForeignRules[Foreign Transaction],ForeignRules[Risk Points],0)</f>
        <v>0</v>
      </c>
      <c r="N5954">
        <f>_xlfn.XLOOKUP(FraudData[[#This Row],[location_mismatch]],Table10[Location Mismatch],Table10[Risk Points],0)</f>
        <v>0</v>
      </c>
      <c r="O5954">
        <f>_xlfn.XLOOKUP(FraudData[[#This Row],[device_trust_score]],DeviceRules[Device Min],DeviceRules[Risk Points],,-1)</f>
        <v>1</v>
      </c>
      <c r="P5954">
        <f>_xlfn.XLOOKUP(FraudData[[#This Row],[velocity_last_24h]],VelocityRules[Velocity Min],VelocityRules[Risk Points],,-1)</f>
        <v>0</v>
      </c>
      <c r="Q5954">
        <f>_xlfn.XLOOKUP(FraudData[[#This Row],[merchant_category]],MerchantRules[Merchant Category],MerchantRules[Risk Points],0)</f>
        <v>0</v>
      </c>
      <c r="R5954">
        <f>SUM(FraudData[[#This Row],[Amount Risk]:[Merchant Risk]])</f>
        <v>1</v>
      </c>
      <c r="S5954" t="str" cm="1">
        <f t="array" ref="S5954">_xlfn.IFS(FraudData[[#This Row],[Fraud Risk Score]]&gt;=8,"High Risk",FraudData[[#This Row],[Fraud Risk Score]]&gt;=6,"Medium Risk",TRUE,"Low Risk")</f>
        <v>Low Risk</v>
      </c>
    </row>
    <row r="5955" spans="1:19">
      <c r="A5955">
        <v>5954</v>
      </c>
      <c r="B5955">
        <v>172.42</v>
      </c>
      <c r="C5955">
        <v>6</v>
      </c>
      <c r="D5955" t="s">
        <v>47</v>
      </c>
      <c r="E5955">
        <v>0</v>
      </c>
      <c r="F5955">
        <v>0</v>
      </c>
      <c r="G5955">
        <v>56</v>
      </c>
      <c r="H5955">
        <v>0</v>
      </c>
      <c r="I5955">
        <v>30</v>
      </c>
      <c r="J5955">
        <v>0</v>
      </c>
      <c r="K5955">
        <f>_xlfn.XLOOKUP(FraudData[[#This Row],[amount]],AmountRules[Amount Min],AmountRules[Risk Points],,-1)</f>
        <v>0</v>
      </c>
      <c r="L5955">
        <f>_xlfn.XLOOKUP(FraudData[[#This Row],[transaction_hour]],TimeRules[Hour Min],TimeRules[Risk Points],,-1)</f>
        <v>0</v>
      </c>
      <c r="M5955">
        <f>_xlfn.XLOOKUP(FraudData[[#This Row],[foreign_transaction]],ForeignRules[Foreign Transaction],ForeignRules[Risk Points],0)</f>
        <v>0</v>
      </c>
      <c r="N5955">
        <f>_xlfn.XLOOKUP(FraudData[[#This Row],[location_mismatch]],Table10[Location Mismatch],Table10[Risk Points],0)</f>
        <v>0</v>
      </c>
      <c r="O5955">
        <f>_xlfn.XLOOKUP(FraudData[[#This Row],[device_trust_score]],DeviceRules[Device Min],DeviceRules[Risk Points],,-1)</f>
        <v>1</v>
      </c>
      <c r="P5955">
        <f>_xlfn.XLOOKUP(FraudData[[#This Row],[velocity_last_24h]],VelocityRules[Velocity Min],VelocityRules[Risk Points],,-1)</f>
        <v>0</v>
      </c>
      <c r="Q5955">
        <f>_xlfn.XLOOKUP(FraudData[[#This Row],[merchant_category]],MerchantRules[Merchant Category],MerchantRules[Risk Points],0)</f>
        <v>0</v>
      </c>
      <c r="R5955">
        <f>SUM(FraudData[[#This Row],[Amount Risk]:[Merchant Risk]])</f>
        <v>1</v>
      </c>
      <c r="S5955" t="str" cm="1">
        <f t="array" ref="S5955">_xlfn.IFS(FraudData[[#This Row],[Fraud Risk Score]]&gt;=8,"High Risk",FraudData[[#This Row],[Fraud Risk Score]]&gt;=6,"Medium Risk",TRUE,"Low Risk")</f>
        <v>Low Risk</v>
      </c>
    </row>
    <row r="5956" spans="1:19">
      <c r="A5956">
        <v>5955</v>
      </c>
      <c r="B5956">
        <v>8.26</v>
      </c>
      <c r="C5956">
        <v>19</v>
      </c>
      <c r="D5956" t="s">
        <v>50</v>
      </c>
      <c r="E5956">
        <v>0</v>
      </c>
      <c r="F5956">
        <v>0</v>
      </c>
      <c r="G5956">
        <v>95</v>
      </c>
      <c r="H5956">
        <v>0</v>
      </c>
      <c r="I5956">
        <v>52</v>
      </c>
      <c r="J5956">
        <v>0</v>
      </c>
      <c r="K5956">
        <f>_xlfn.XLOOKUP(FraudData[[#This Row],[amount]],AmountRules[Amount Min],AmountRules[Risk Points],,-1)</f>
        <v>0</v>
      </c>
      <c r="L5956">
        <f>_xlfn.XLOOKUP(FraudData[[#This Row],[transaction_hour]],TimeRules[Hour Min],TimeRules[Risk Points],,-1)</f>
        <v>0</v>
      </c>
      <c r="M5956">
        <f>_xlfn.XLOOKUP(FraudData[[#This Row],[foreign_transaction]],ForeignRules[Foreign Transaction],ForeignRules[Risk Points],0)</f>
        <v>0</v>
      </c>
      <c r="N5956">
        <f>_xlfn.XLOOKUP(FraudData[[#This Row],[location_mismatch]],Table10[Location Mismatch],Table10[Risk Points],0)</f>
        <v>0</v>
      </c>
      <c r="O5956">
        <f>_xlfn.XLOOKUP(FraudData[[#This Row],[device_trust_score]],DeviceRules[Device Min],DeviceRules[Risk Points],,-1)</f>
        <v>0</v>
      </c>
      <c r="P5956">
        <f>_xlfn.XLOOKUP(FraudData[[#This Row],[velocity_last_24h]],VelocityRules[Velocity Min],VelocityRules[Risk Points],,-1)</f>
        <v>0</v>
      </c>
      <c r="Q5956">
        <f>_xlfn.XLOOKUP(FraudData[[#This Row],[merchant_category]],MerchantRules[Merchant Category],MerchantRules[Risk Points],0)</f>
        <v>0</v>
      </c>
      <c r="R5956">
        <f>SUM(FraudData[[#This Row],[Amount Risk]:[Merchant Risk]])</f>
        <v>0</v>
      </c>
      <c r="S5956" t="str" cm="1">
        <f t="array" ref="S5956">_xlfn.IFS(FraudData[[#This Row],[Fraud Risk Score]]&gt;=8,"High Risk",FraudData[[#This Row],[Fraud Risk Score]]&gt;=6,"Medium Risk",TRUE,"Low Risk")</f>
        <v>Low Risk</v>
      </c>
    </row>
    <row r="5957" spans="1:19">
      <c r="A5957">
        <v>5956</v>
      </c>
      <c r="B5957">
        <v>175.38</v>
      </c>
      <c r="C5957">
        <v>16</v>
      </c>
      <c r="D5957" t="s">
        <v>48</v>
      </c>
      <c r="E5957">
        <v>0</v>
      </c>
      <c r="F5957">
        <v>0</v>
      </c>
      <c r="G5957">
        <v>72</v>
      </c>
      <c r="H5957">
        <v>2</v>
      </c>
      <c r="I5957">
        <v>44</v>
      </c>
      <c r="J5957">
        <v>0</v>
      </c>
      <c r="K5957">
        <f>_xlfn.XLOOKUP(FraudData[[#This Row],[amount]],AmountRules[Amount Min],AmountRules[Risk Points],,-1)</f>
        <v>0</v>
      </c>
      <c r="L5957">
        <f>_xlfn.XLOOKUP(FraudData[[#This Row],[transaction_hour]],TimeRules[Hour Min],TimeRules[Risk Points],,-1)</f>
        <v>0</v>
      </c>
      <c r="M5957">
        <f>_xlfn.XLOOKUP(FraudData[[#This Row],[foreign_transaction]],ForeignRules[Foreign Transaction],ForeignRules[Risk Points],0)</f>
        <v>0</v>
      </c>
      <c r="N5957">
        <f>_xlfn.XLOOKUP(FraudData[[#This Row],[location_mismatch]],Table10[Location Mismatch],Table10[Risk Points],0)</f>
        <v>0</v>
      </c>
      <c r="O5957">
        <f>_xlfn.XLOOKUP(FraudData[[#This Row],[device_trust_score]],DeviceRules[Device Min],DeviceRules[Risk Points],,-1)</f>
        <v>0</v>
      </c>
      <c r="P5957">
        <f>_xlfn.XLOOKUP(FraudData[[#This Row],[velocity_last_24h]],VelocityRules[Velocity Min],VelocityRules[Risk Points],,-1)</f>
        <v>0</v>
      </c>
      <c r="Q5957">
        <f>_xlfn.XLOOKUP(FraudData[[#This Row],[merchant_category]],MerchantRules[Merchant Category],MerchantRules[Risk Points],0)</f>
        <v>0</v>
      </c>
      <c r="R5957">
        <f>SUM(FraudData[[#This Row],[Amount Risk]:[Merchant Risk]])</f>
        <v>0</v>
      </c>
      <c r="S5957" t="str" cm="1">
        <f t="array" ref="S5957">_xlfn.IFS(FraudData[[#This Row],[Fraud Risk Score]]&gt;=8,"High Risk",FraudData[[#This Row],[Fraud Risk Score]]&gt;=6,"Medium Risk",TRUE,"Low Risk")</f>
        <v>Low Risk</v>
      </c>
    </row>
    <row r="5958" spans="1:19">
      <c r="A5958">
        <v>5957</v>
      </c>
      <c r="B5958">
        <v>66.510000000000005</v>
      </c>
      <c r="C5958">
        <v>15</v>
      </c>
      <c r="D5958" t="s">
        <v>49</v>
      </c>
      <c r="E5958">
        <v>0</v>
      </c>
      <c r="F5958">
        <v>0</v>
      </c>
      <c r="G5958">
        <v>50</v>
      </c>
      <c r="H5958">
        <v>1</v>
      </c>
      <c r="I5958">
        <v>47</v>
      </c>
      <c r="J5958">
        <v>0</v>
      </c>
      <c r="K5958">
        <f>_xlfn.XLOOKUP(FraudData[[#This Row],[amount]],AmountRules[Amount Min],AmountRules[Risk Points],,-1)</f>
        <v>0</v>
      </c>
      <c r="L5958">
        <f>_xlfn.XLOOKUP(FraudData[[#This Row],[transaction_hour]],TimeRules[Hour Min],TimeRules[Risk Points],,-1)</f>
        <v>0</v>
      </c>
      <c r="M5958">
        <f>_xlfn.XLOOKUP(FraudData[[#This Row],[foreign_transaction]],ForeignRules[Foreign Transaction],ForeignRules[Risk Points],0)</f>
        <v>0</v>
      </c>
      <c r="N5958">
        <f>_xlfn.XLOOKUP(FraudData[[#This Row],[location_mismatch]],Table10[Location Mismatch],Table10[Risk Points],0)</f>
        <v>0</v>
      </c>
      <c r="O5958">
        <f>_xlfn.XLOOKUP(FraudData[[#This Row],[device_trust_score]],DeviceRules[Device Min],DeviceRules[Risk Points],,-1)</f>
        <v>1</v>
      </c>
      <c r="P5958">
        <f>_xlfn.XLOOKUP(FraudData[[#This Row],[velocity_last_24h]],VelocityRules[Velocity Min],VelocityRules[Risk Points],,-1)</f>
        <v>0</v>
      </c>
      <c r="Q5958">
        <f>_xlfn.XLOOKUP(FraudData[[#This Row],[merchant_category]],MerchantRules[Merchant Category],MerchantRules[Risk Points],0)</f>
        <v>1</v>
      </c>
      <c r="R5958">
        <f>SUM(FraudData[[#This Row],[Amount Risk]:[Merchant Risk]])</f>
        <v>2</v>
      </c>
      <c r="S5958" t="str" cm="1">
        <f t="array" ref="S5958">_xlfn.IFS(FraudData[[#This Row],[Fraud Risk Score]]&gt;=8,"High Risk",FraudData[[#This Row],[Fraud Risk Score]]&gt;=6,"Medium Risk",TRUE,"Low Risk")</f>
        <v>Low Risk</v>
      </c>
    </row>
    <row r="5959" spans="1:19">
      <c r="A5959">
        <v>5958</v>
      </c>
      <c r="B5959">
        <v>82.8</v>
      </c>
      <c r="C5959">
        <v>10</v>
      </c>
      <c r="D5959" t="s">
        <v>49</v>
      </c>
      <c r="E5959">
        <v>0</v>
      </c>
      <c r="F5959">
        <v>0</v>
      </c>
      <c r="G5959">
        <v>82</v>
      </c>
      <c r="H5959">
        <v>0</v>
      </c>
      <c r="I5959">
        <v>46</v>
      </c>
      <c r="J5959">
        <v>0</v>
      </c>
      <c r="K5959">
        <f>_xlfn.XLOOKUP(FraudData[[#This Row],[amount]],AmountRules[Amount Min],AmountRules[Risk Points],,-1)</f>
        <v>0</v>
      </c>
      <c r="L5959">
        <f>_xlfn.XLOOKUP(FraudData[[#This Row],[transaction_hour]],TimeRules[Hour Min],TimeRules[Risk Points],,-1)</f>
        <v>0</v>
      </c>
      <c r="M5959">
        <f>_xlfn.XLOOKUP(FraudData[[#This Row],[foreign_transaction]],ForeignRules[Foreign Transaction],ForeignRules[Risk Points],0)</f>
        <v>0</v>
      </c>
      <c r="N5959">
        <f>_xlfn.XLOOKUP(FraudData[[#This Row],[location_mismatch]],Table10[Location Mismatch],Table10[Risk Points],0)</f>
        <v>0</v>
      </c>
      <c r="O5959">
        <f>_xlfn.XLOOKUP(FraudData[[#This Row],[device_trust_score]],DeviceRules[Device Min],DeviceRules[Risk Points],,-1)</f>
        <v>0</v>
      </c>
      <c r="P5959">
        <f>_xlfn.XLOOKUP(FraudData[[#This Row],[velocity_last_24h]],VelocityRules[Velocity Min],VelocityRules[Risk Points],,-1)</f>
        <v>0</v>
      </c>
      <c r="Q5959">
        <f>_xlfn.XLOOKUP(FraudData[[#This Row],[merchant_category]],MerchantRules[Merchant Category],MerchantRules[Risk Points],0)</f>
        <v>1</v>
      </c>
      <c r="R5959">
        <f>SUM(FraudData[[#This Row],[Amount Risk]:[Merchant Risk]])</f>
        <v>1</v>
      </c>
      <c r="S5959" t="str" cm="1">
        <f t="array" ref="S5959">_xlfn.IFS(FraudData[[#This Row],[Fraud Risk Score]]&gt;=8,"High Risk",FraudData[[#This Row],[Fraud Risk Score]]&gt;=6,"Medium Risk",TRUE,"Low Risk")</f>
        <v>Low Risk</v>
      </c>
    </row>
    <row r="5960" spans="1:19">
      <c r="A5960">
        <v>5959</v>
      </c>
      <c r="B5960">
        <v>264.33</v>
      </c>
      <c r="C5960">
        <v>18</v>
      </c>
      <c r="D5960" t="s">
        <v>46</v>
      </c>
      <c r="E5960">
        <v>0</v>
      </c>
      <c r="F5960">
        <v>0</v>
      </c>
      <c r="G5960">
        <v>48</v>
      </c>
      <c r="H5960">
        <v>1</v>
      </c>
      <c r="I5960">
        <v>52</v>
      </c>
      <c r="J5960">
        <v>0</v>
      </c>
      <c r="K5960">
        <f>_xlfn.XLOOKUP(FraudData[[#This Row],[amount]],AmountRules[Amount Min],AmountRules[Risk Points],,-1)</f>
        <v>0</v>
      </c>
      <c r="L5960">
        <f>_xlfn.XLOOKUP(FraudData[[#This Row],[transaction_hour]],TimeRules[Hour Min],TimeRules[Risk Points],,-1)</f>
        <v>0</v>
      </c>
      <c r="M5960">
        <f>_xlfn.XLOOKUP(FraudData[[#This Row],[foreign_transaction]],ForeignRules[Foreign Transaction],ForeignRules[Risk Points],0)</f>
        <v>0</v>
      </c>
      <c r="N5960">
        <f>_xlfn.XLOOKUP(FraudData[[#This Row],[location_mismatch]],Table10[Location Mismatch],Table10[Risk Points],0)</f>
        <v>0</v>
      </c>
      <c r="O5960">
        <f>_xlfn.XLOOKUP(FraudData[[#This Row],[device_trust_score]],DeviceRules[Device Min],DeviceRules[Risk Points],,-1)</f>
        <v>2</v>
      </c>
      <c r="P5960">
        <f>_xlfn.XLOOKUP(FraudData[[#This Row],[velocity_last_24h]],VelocityRules[Velocity Min],VelocityRules[Risk Points],,-1)</f>
        <v>0</v>
      </c>
      <c r="Q5960">
        <f>_xlfn.XLOOKUP(FraudData[[#This Row],[merchant_category]],MerchantRules[Merchant Category],MerchantRules[Risk Points],0)</f>
        <v>0</v>
      </c>
      <c r="R5960">
        <f>SUM(FraudData[[#This Row],[Amount Risk]:[Merchant Risk]])</f>
        <v>2</v>
      </c>
      <c r="S5960" t="str" cm="1">
        <f t="array" ref="S5960">_xlfn.IFS(FraudData[[#This Row],[Fraud Risk Score]]&gt;=8,"High Risk",FraudData[[#This Row],[Fraud Risk Score]]&gt;=6,"Medium Risk",TRUE,"Low Risk")</f>
        <v>Low Risk</v>
      </c>
    </row>
    <row r="5961" spans="1:19">
      <c r="A5961">
        <v>5960</v>
      </c>
      <c r="B5961">
        <v>299.82</v>
      </c>
      <c r="C5961">
        <v>0</v>
      </c>
      <c r="D5961" t="s">
        <v>47</v>
      </c>
      <c r="E5961">
        <v>0</v>
      </c>
      <c r="F5961">
        <v>0</v>
      </c>
      <c r="G5961">
        <v>78</v>
      </c>
      <c r="H5961">
        <v>4</v>
      </c>
      <c r="I5961">
        <v>54</v>
      </c>
      <c r="J5961">
        <v>0</v>
      </c>
      <c r="K5961">
        <f>_xlfn.XLOOKUP(FraudData[[#This Row],[amount]],AmountRules[Amount Min],AmountRules[Risk Points],,-1)</f>
        <v>0</v>
      </c>
      <c r="L5961">
        <f>_xlfn.XLOOKUP(FraudData[[#This Row],[transaction_hour]],TimeRules[Hour Min],TimeRules[Risk Points],,-1)</f>
        <v>3</v>
      </c>
      <c r="M5961">
        <f>_xlfn.XLOOKUP(FraudData[[#This Row],[foreign_transaction]],ForeignRules[Foreign Transaction],ForeignRules[Risk Points],0)</f>
        <v>0</v>
      </c>
      <c r="N5961">
        <f>_xlfn.XLOOKUP(FraudData[[#This Row],[location_mismatch]],Table10[Location Mismatch],Table10[Risk Points],0)</f>
        <v>0</v>
      </c>
      <c r="O5961">
        <f>_xlfn.XLOOKUP(FraudData[[#This Row],[device_trust_score]],DeviceRules[Device Min],DeviceRules[Risk Points],,-1)</f>
        <v>0</v>
      </c>
      <c r="P5961">
        <f>_xlfn.XLOOKUP(FraudData[[#This Row],[velocity_last_24h]],VelocityRules[Velocity Min],VelocityRules[Risk Points],,-1)</f>
        <v>0</v>
      </c>
      <c r="Q5961">
        <f>_xlfn.XLOOKUP(FraudData[[#This Row],[merchant_category]],MerchantRules[Merchant Category],MerchantRules[Risk Points],0)</f>
        <v>0</v>
      </c>
      <c r="R5961">
        <f>SUM(FraudData[[#This Row],[Amount Risk]:[Merchant Risk]])</f>
        <v>3</v>
      </c>
      <c r="S5961" t="str" cm="1">
        <f t="array" ref="S5961">_xlfn.IFS(FraudData[[#This Row],[Fraud Risk Score]]&gt;=8,"High Risk",FraudData[[#This Row],[Fraud Risk Score]]&gt;=6,"Medium Risk",TRUE,"Low Risk")</f>
        <v>Low Risk</v>
      </c>
    </row>
    <row r="5962" spans="1:19">
      <c r="A5962">
        <v>5961</v>
      </c>
      <c r="B5962">
        <v>92.06</v>
      </c>
      <c r="C5962">
        <v>20</v>
      </c>
      <c r="D5962" t="s">
        <v>46</v>
      </c>
      <c r="E5962">
        <v>0</v>
      </c>
      <c r="F5962">
        <v>0</v>
      </c>
      <c r="G5962">
        <v>70</v>
      </c>
      <c r="H5962">
        <v>1</v>
      </c>
      <c r="I5962">
        <v>68</v>
      </c>
      <c r="J5962">
        <v>0</v>
      </c>
      <c r="K5962">
        <f>_xlfn.XLOOKUP(FraudData[[#This Row],[amount]],AmountRules[Amount Min],AmountRules[Risk Points],,-1)</f>
        <v>0</v>
      </c>
      <c r="L5962">
        <f>_xlfn.XLOOKUP(FraudData[[#This Row],[transaction_hour]],TimeRules[Hour Min],TimeRules[Risk Points],,-1)</f>
        <v>0</v>
      </c>
      <c r="M5962">
        <f>_xlfn.XLOOKUP(FraudData[[#This Row],[foreign_transaction]],ForeignRules[Foreign Transaction],ForeignRules[Risk Points],0)</f>
        <v>0</v>
      </c>
      <c r="N5962">
        <f>_xlfn.XLOOKUP(FraudData[[#This Row],[location_mismatch]],Table10[Location Mismatch],Table10[Risk Points],0)</f>
        <v>0</v>
      </c>
      <c r="O5962">
        <f>_xlfn.XLOOKUP(FraudData[[#This Row],[device_trust_score]],DeviceRules[Device Min],DeviceRules[Risk Points],,-1)</f>
        <v>0</v>
      </c>
      <c r="P5962">
        <f>_xlfn.XLOOKUP(FraudData[[#This Row],[velocity_last_24h]],VelocityRules[Velocity Min],VelocityRules[Risk Points],,-1)</f>
        <v>0</v>
      </c>
      <c r="Q5962">
        <f>_xlfn.XLOOKUP(FraudData[[#This Row],[merchant_category]],MerchantRules[Merchant Category],MerchantRules[Risk Points],0)</f>
        <v>0</v>
      </c>
      <c r="R5962">
        <f>SUM(FraudData[[#This Row],[Amount Risk]:[Merchant Risk]])</f>
        <v>0</v>
      </c>
      <c r="S5962" t="str" cm="1">
        <f t="array" ref="S5962">_xlfn.IFS(FraudData[[#This Row],[Fraud Risk Score]]&gt;=8,"High Risk",FraudData[[#This Row],[Fraud Risk Score]]&gt;=6,"Medium Risk",TRUE,"Low Risk")</f>
        <v>Low Risk</v>
      </c>
    </row>
    <row r="5963" spans="1:19">
      <c r="A5963">
        <v>5962</v>
      </c>
      <c r="B5963">
        <v>529.26</v>
      </c>
      <c r="C5963">
        <v>7</v>
      </c>
      <c r="D5963" t="s">
        <v>50</v>
      </c>
      <c r="E5963">
        <v>0</v>
      </c>
      <c r="F5963">
        <v>0</v>
      </c>
      <c r="G5963">
        <v>82</v>
      </c>
      <c r="H5963">
        <v>1</v>
      </c>
      <c r="I5963">
        <v>43</v>
      </c>
      <c r="J5963">
        <v>0</v>
      </c>
      <c r="K5963">
        <f>_xlfn.XLOOKUP(FraudData[[#This Row],[amount]],AmountRules[Amount Min],AmountRules[Risk Points],,-1)</f>
        <v>1</v>
      </c>
      <c r="L5963">
        <f>_xlfn.XLOOKUP(FraudData[[#This Row],[transaction_hour]],TimeRules[Hour Min],TimeRules[Risk Points],,-1)</f>
        <v>0</v>
      </c>
      <c r="M5963">
        <f>_xlfn.XLOOKUP(FraudData[[#This Row],[foreign_transaction]],ForeignRules[Foreign Transaction],ForeignRules[Risk Points],0)</f>
        <v>0</v>
      </c>
      <c r="N5963">
        <f>_xlfn.XLOOKUP(FraudData[[#This Row],[location_mismatch]],Table10[Location Mismatch],Table10[Risk Points],0)</f>
        <v>0</v>
      </c>
      <c r="O5963">
        <f>_xlfn.XLOOKUP(FraudData[[#This Row],[device_trust_score]],DeviceRules[Device Min],DeviceRules[Risk Points],,-1)</f>
        <v>0</v>
      </c>
      <c r="P5963">
        <f>_xlfn.XLOOKUP(FraudData[[#This Row],[velocity_last_24h]],VelocityRules[Velocity Min],VelocityRules[Risk Points],,-1)</f>
        <v>0</v>
      </c>
      <c r="Q5963">
        <f>_xlfn.XLOOKUP(FraudData[[#This Row],[merchant_category]],MerchantRules[Merchant Category],MerchantRules[Risk Points],0)</f>
        <v>0</v>
      </c>
      <c r="R5963">
        <f>SUM(FraudData[[#This Row],[Amount Risk]:[Merchant Risk]])</f>
        <v>1</v>
      </c>
      <c r="S5963" t="str" cm="1">
        <f t="array" ref="S5963">_xlfn.IFS(FraudData[[#This Row],[Fraud Risk Score]]&gt;=8,"High Risk",FraudData[[#This Row],[Fraud Risk Score]]&gt;=6,"Medium Risk",TRUE,"Low Risk")</f>
        <v>Low Risk</v>
      </c>
    </row>
    <row r="5964" spans="1:19">
      <c r="A5964">
        <v>5963</v>
      </c>
      <c r="B5964">
        <v>93.9</v>
      </c>
      <c r="C5964">
        <v>0</v>
      </c>
      <c r="D5964" t="s">
        <v>48</v>
      </c>
      <c r="E5964">
        <v>0</v>
      </c>
      <c r="F5964">
        <v>0</v>
      </c>
      <c r="G5964">
        <v>56</v>
      </c>
      <c r="H5964">
        <v>0</v>
      </c>
      <c r="I5964">
        <v>21</v>
      </c>
      <c r="J5964">
        <v>0</v>
      </c>
      <c r="K5964">
        <f>_xlfn.XLOOKUP(FraudData[[#This Row],[amount]],AmountRules[Amount Min],AmountRules[Risk Points],,-1)</f>
        <v>0</v>
      </c>
      <c r="L5964">
        <f>_xlfn.XLOOKUP(FraudData[[#This Row],[transaction_hour]],TimeRules[Hour Min],TimeRules[Risk Points],,-1)</f>
        <v>3</v>
      </c>
      <c r="M5964">
        <f>_xlfn.XLOOKUP(FraudData[[#This Row],[foreign_transaction]],ForeignRules[Foreign Transaction],ForeignRules[Risk Points],0)</f>
        <v>0</v>
      </c>
      <c r="N5964">
        <f>_xlfn.XLOOKUP(FraudData[[#This Row],[location_mismatch]],Table10[Location Mismatch],Table10[Risk Points],0)</f>
        <v>0</v>
      </c>
      <c r="O5964">
        <f>_xlfn.XLOOKUP(FraudData[[#This Row],[device_trust_score]],DeviceRules[Device Min],DeviceRules[Risk Points],,-1)</f>
        <v>1</v>
      </c>
      <c r="P5964">
        <f>_xlfn.XLOOKUP(FraudData[[#This Row],[velocity_last_24h]],VelocityRules[Velocity Min],VelocityRules[Risk Points],,-1)</f>
        <v>0</v>
      </c>
      <c r="Q5964">
        <f>_xlfn.XLOOKUP(FraudData[[#This Row],[merchant_category]],MerchantRules[Merchant Category],MerchantRules[Risk Points],0)</f>
        <v>0</v>
      </c>
      <c r="R5964">
        <f>SUM(FraudData[[#This Row],[Amount Risk]:[Merchant Risk]])</f>
        <v>4</v>
      </c>
      <c r="S5964" t="str" cm="1">
        <f t="array" ref="S5964">_xlfn.IFS(FraudData[[#This Row],[Fraud Risk Score]]&gt;=8,"High Risk",FraudData[[#This Row],[Fraud Risk Score]]&gt;=6,"Medium Risk",TRUE,"Low Risk")</f>
        <v>Low Risk</v>
      </c>
    </row>
    <row r="5965" spans="1:19">
      <c r="A5965">
        <v>5964</v>
      </c>
      <c r="B5965">
        <v>265.98</v>
      </c>
      <c r="C5965">
        <v>8</v>
      </c>
      <c r="D5965" t="s">
        <v>48</v>
      </c>
      <c r="E5965">
        <v>0</v>
      </c>
      <c r="F5965">
        <v>0</v>
      </c>
      <c r="G5965">
        <v>40</v>
      </c>
      <c r="H5965">
        <v>3</v>
      </c>
      <c r="I5965">
        <v>52</v>
      </c>
      <c r="J5965">
        <v>0</v>
      </c>
      <c r="K5965">
        <f>_xlfn.XLOOKUP(FraudData[[#This Row],[amount]],AmountRules[Amount Min],AmountRules[Risk Points],,-1)</f>
        <v>0</v>
      </c>
      <c r="L5965">
        <f>_xlfn.XLOOKUP(FraudData[[#This Row],[transaction_hour]],TimeRules[Hour Min],TimeRules[Risk Points],,-1)</f>
        <v>0</v>
      </c>
      <c r="M5965">
        <f>_xlfn.XLOOKUP(FraudData[[#This Row],[foreign_transaction]],ForeignRules[Foreign Transaction],ForeignRules[Risk Points],0)</f>
        <v>0</v>
      </c>
      <c r="N5965">
        <f>_xlfn.XLOOKUP(FraudData[[#This Row],[location_mismatch]],Table10[Location Mismatch],Table10[Risk Points],0)</f>
        <v>0</v>
      </c>
      <c r="O5965">
        <f>_xlfn.XLOOKUP(FraudData[[#This Row],[device_trust_score]],DeviceRules[Device Min],DeviceRules[Risk Points],,-1)</f>
        <v>2</v>
      </c>
      <c r="P5965">
        <f>_xlfn.XLOOKUP(FraudData[[#This Row],[velocity_last_24h]],VelocityRules[Velocity Min],VelocityRules[Risk Points],,-1)</f>
        <v>0</v>
      </c>
      <c r="Q5965">
        <f>_xlfn.XLOOKUP(FraudData[[#This Row],[merchant_category]],MerchantRules[Merchant Category],MerchantRules[Risk Points],0)</f>
        <v>0</v>
      </c>
      <c r="R5965">
        <f>SUM(FraudData[[#This Row],[Amount Risk]:[Merchant Risk]])</f>
        <v>2</v>
      </c>
      <c r="S5965" t="str" cm="1">
        <f t="array" ref="S5965">_xlfn.IFS(FraudData[[#This Row],[Fraud Risk Score]]&gt;=8,"High Risk",FraudData[[#This Row],[Fraud Risk Score]]&gt;=6,"Medium Risk",TRUE,"Low Risk")</f>
        <v>Low Risk</v>
      </c>
    </row>
    <row r="5966" spans="1:19">
      <c r="A5966">
        <v>5965</v>
      </c>
      <c r="B5966">
        <v>119.05</v>
      </c>
      <c r="C5966">
        <v>18</v>
      </c>
      <c r="D5966" t="s">
        <v>48</v>
      </c>
      <c r="E5966">
        <v>0</v>
      </c>
      <c r="F5966">
        <v>0</v>
      </c>
      <c r="G5966">
        <v>94</v>
      </c>
      <c r="H5966">
        <v>1</v>
      </c>
      <c r="I5966">
        <v>27</v>
      </c>
      <c r="J5966">
        <v>0</v>
      </c>
      <c r="K5966">
        <f>_xlfn.XLOOKUP(FraudData[[#This Row],[amount]],AmountRules[Amount Min],AmountRules[Risk Points],,-1)</f>
        <v>0</v>
      </c>
      <c r="L5966">
        <f>_xlfn.XLOOKUP(FraudData[[#This Row],[transaction_hour]],TimeRules[Hour Min],TimeRules[Risk Points],,-1)</f>
        <v>0</v>
      </c>
      <c r="M5966">
        <f>_xlfn.XLOOKUP(FraudData[[#This Row],[foreign_transaction]],ForeignRules[Foreign Transaction],ForeignRules[Risk Points],0)</f>
        <v>0</v>
      </c>
      <c r="N5966">
        <f>_xlfn.XLOOKUP(FraudData[[#This Row],[location_mismatch]],Table10[Location Mismatch],Table10[Risk Points],0)</f>
        <v>0</v>
      </c>
      <c r="O5966">
        <f>_xlfn.XLOOKUP(FraudData[[#This Row],[device_trust_score]],DeviceRules[Device Min],DeviceRules[Risk Points],,-1)</f>
        <v>0</v>
      </c>
      <c r="P5966">
        <f>_xlfn.XLOOKUP(FraudData[[#This Row],[velocity_last_24h]],VelocityRules[Velocity Min],VelocityRules[Risk Points],,-1)</f>
        <v>0</v>
      </c>
      <c r="Q5966">
        <f>_xlfn.XLOOKUP(FraudData[[#This Row],[merchant_category]],MerchantRules[Merchant Category],MerchantRules[Risk Points],0)</f>
        <v>0</v>
      </c>
      <c r="R5966">
        <f>SUM(FraudData[[#This Row],[Amount Risk]:[Merchant Risk]])</f>
        <v>0</v>
      </c>
      <c r="S5966" t="str" cm="1">
        <f t="array" ref="S5966">_xlfn.IFS(FraudData[[#This Row],[Fraud Risk Score]]&gt;=8,"High Risk",FraudData[[#This Row],[Fraud Risk Score]]&gt;=6,"Medium Risk",TRUE,"Low Risk")</f>
        <v>Low Risk</v>
      </c>
    </row>
    <row r="5967" spans="1:19">
      <c r="A5967">
        <v>5966</v>
      </c>
      <c r="B5967">
        <v>410.08</v>
      </c>
      <c r="C5967">
        <v>20</v>
      </c>
      <c r="D5967" t="s">
        <v>48</v>
      </c>
      <c r="E5967">
        <v>0</v>
      </c>
      <c r="F5967">
        <v>0</v>
      </c>
      <c r="G5967">
        <v>89</v>
      </c>
      <c r="H5967">
        <v>2</v>
      </c>
      <c r="I5967">
        <v>37</v>
      </c>
      <c r="J5967">
        <v>0</v>
      </c>
      <c r="K5967">
        <f>_xlfn.XLOOKUP(FraudData[[#This Row],[amount]],AmountRules[Amount Min],AmountRules[Risk Points],,-1)</f>
        <v>0</v>
      </c>
      <c r="L5967">
        <f>_xlfn.XLOOKUP(FraudData[[#This Row],[transaction_hour]],TimeRules[Hour Min],TimeRules[Risk Points],,-1)</f>
        <v>0</v>
      </c>
      <c r="M5967">
        <f>_xlfn.XLOOKUP(FraudData[[#This Row],[foreign_transaction]],ForeignRules[Foreign Transaction],ForeignRules[Risk Points],0)</f>
        <v>0</v>
      </c>
      <c r="N5967">
        <f>_xlfn.XLOOKUP(FraudData[[#This Row],[location_mismatch]],Table10[Location Mismatch],Table10[Risk Points],0)</f>
        <v>0</v>
      </c>
      <c r="O5967">
        <f>_xlfn.XLOOKUP(FraudData[[#This Row],[device_trust_score]],DeviceRules[Device Min],DeviceRules[Risk Points],,-1)</f>
        <v>0</v>
      </c>
      <c r="P5967">
        <f>_xlfn.XLOOKUP(FraudData[[#This Row],[velocity_last_24h]],VelocityRules[Velocity Min],VelocityRules[Risk Points],,-1)</f>
        <v>0</v>
      </c>
      <c r="Q5967">
        <f>_xlfn.XLOOKUP(FraudData[[#This Row],[merchant_category]],MerchantRules[Merchant Category],MerchantRules[Risk Points],0)</f>
        <v>0</v>
      </c>
      <c r="R5967">
        <f>SUM(FraudData[[#This Row],[Amount Risk]:[Merchant Risk]])</f>
        <v>0</v>
      </c>
      <c r="S5967" t="str" cm="1">
        <f t="array" ref="S5967">_xlfn.IFS(FraudData[[#This Row],[Fraud Risk Score]]&gt;=8,"High Risk",FraudData[[#This Row],[Fraud Risk Score]]&gt;=6,"Medium Risk",TRUE,"Low Risk")</f>
        <v>Low Risk</v>
      </c>
    </row>
    <row r="5968" spans="1:19">
      <c r="A5968">
        <v>5967</v>
      </c>
      <c r="B5968">
        <v>429.01</v>
      </c>
      <c r="C5968">
        <v>8</v>
      </c>
      <c r="D5968" t="s">
        <v>47</v>
      </c>
      <c r="E5968">
        <v>0</v>
      </c>
      <c r="F5968">
        <v>0</v>
      </c>
      <c r="G5968">
        <v>37</v>
      </c>
      <c r="H5968">
        <v>4</v>
      </c>
      <c r="I5968">
        <v>66</v>
      </c>
      <c r="J5968">
        <v>0</v>
      </c>
      <c r="K5968">
        <f>_xlfn.XLOOKUP(FraudData[[#This Row],[amount]],AmountRules[Amount Min],AmountRules[Risk Points],,-1)</f>
        <v>0</v>
      </c>
      <c r="L5968">
        <f>_xlfn.XLOOKUP(FraudData[[#This Row],[transaction_hour]],TimeRules[Hour Min],TimeRules[Risk Points],,-1)</f>
        <v>0</v>
      </c>
      <c r="M5968">
        <f>_xlfn.XLOOKUP(FraudData[[#This Row],[foreign_transaction]],ForeignRules[Foreign Transaction],ForeignRules[Risk Points],0)</f>
        <v>0</v>
      </c>
      <c r="N5968">
        <f>_xlfn.XLOOKUP(FraudData[[#This Row],[location_mismatch]],Table10[Location Mismatch],Table10[Risk Points],0)</f>
        <v>0</v>
      </c>
      <c r="O5968">
        <f>_xlfn.XLOOKUP(FraudData[[#This Row],[device_trust_score]],DeviceRules[Device Min],DeviceRules[Risk Points],,-1)</f>
        <v>2</v>
      </c>
      <c r="P5968">
        <f>_xlfn.XLOOKUP(FraudData[[#This Row],[velocity_last_24h]],VelocityRules[Velocity Min],VelocityRules[Risk Points],,-1)</f>
        <v>0</v>
      </c>
      <c r="Q5968">
        <f>_xlfn.XLOOKUP(FraudData[[#This Row],[merchant_category]],MerchantRules[Merchant Category],MerchantRules[Risk Points],0)</f>
        <v>0</v>
      </c>
      <c r="R5968">
        <f>SUM(FraudData[[#This Row],[Amount Risk]:[Merchant Risk]])</f>
        <v>2</v>
      </c>
      <c r="S5968" t="str" cm="1">
        <f t="array" ref="S5968">_xlfn.IFS(FraudData[[#This Row],[Fraud Risk Score]]&gt;=8,"High Risk",FraudData[[#This Row],[Fraud Risk Score]]&gt;=6,"Medium Risk",TRUE,"Low Risk")</f>
        <v>Low Risk</v>
      </c>
    </row>
    <row r="5969" spans="1:19">
      <c r="A5969">
        <v>5968</v>
      </c>
      <c r="B5969">
        <v>16.47</v>
      </c>
      <c r="C5969">
        <v>20</v>
      </c>
      <c r="D5969" t="s">
        <v>50</v>
      </c>
      <c r="E5969">
        <v>0</v>
      </c>
      <c r="F5969">
        <v>0</v>
      </c>
      <c r="G5969">
        <v>30</v>
      </c>
      <c r="H5969">
        <v>1</v>
      </c>
      <c r="I5969">
        <v>27</v>
      </c>
      <c r="J5969">
        <v>0</v>
      </c>
      <c r="K5969">
        <f>_xlfn.XLOOKUP(FraudData[[#This Row],[amount]],AmountRules[Amount Min],AmountRules[Risk Points],,-1)</f>
        <v>0</v>
      </c>
      <c r="L5969">
        <f>_xlfn.XLOOKUP(FraudData[[#This Row],[transaction_hour]],TimeRules[Hour Min],TimeRules[Risk Points],,-1)</f>
        <v>0</v>
      </c>
      <c r="M5969">
        <f>_xlfn.XLOOKUP(FraudData[[#This Row],[foreign_transaction]],ForeignRules[Foreign Transaction],ForeignRules[Risk Points],0)</f>
        <v>0</v>
      </c>
      <c r="N5969">
        <f>_xlfn.XLOOKUP(FraudData[[#This Row],[location_mismatch]],Table10[Location Mismatch],Table10[Risk Points],0)</f>
        <v>0</v>
      </c>
      <c r="O5969">
        <f>_xlfn.XLOOKUP(FraudData[[#This Row],[device_trust_score]],DeviceRules[Device Min],DeviceRules[Risk Points],,-1)</f>
        <v>2</v>
      </c>
      <c r="P5969">
        <f>_xlfn.XLOOKUP(FraudData[[#This Row],[velocity_last_24h]],VelocityRules[Velocity Min],VelocityRules[Risk Points],,-1)</f>
        <v>0</v>
      </c>
      <c r="Q5969">
        <f>_xlfn.XLOOKUP(FraudData[[#This Row],[merchant_category]],MerchantRules[Merchant Category],MerchantRules[Risk Points],0)</f>
        <v>0</v>
      </c>
      <c r="R5969">
        <f>SUM(FraudData[[#This Row],[Amount Risk]:[Merchant Risk]])</f>
        <v>2</v>
      </c>
      <c r="S5969" t="str" cm="1">
        <f t="array" ref="S5969">_xlfn.IFS(FraudData[[#This Row],[Fraud Risk Score]]&gt;=8,"High Risk",FraudData[[#This Row],[Fraud Risk Score]]&gt;=6,"Medium Risk",TRUE,"Low Risk")</f>
        <v>Low Risk</v>
      </c>
    </row>
    <row r="5970" spans="1:19">
      <c r="A5970">
        <v>5969</v>
      </c>
      <c r="B5970">
        <v>496.19</v>
      </c>
      <c r="C5970">
        <v>9</v>
      </c>
      <c r="D5970" t="s">
        <v>48</v>
      </c>
      <c r="E5970">
        <v>0</v>
      </c>
      <c r="F5970">
        <v>0</v>
      </c>
      <c r="G5970">
        <v>36</v>
      </c>
      <c r="H5970">
        <v>0</v>
      </c>
      <c r="I5970">
        <v>47</v>
      </c>
      <c r="J5970">
        <v>0</v>
      </c>
      <c r="K5970">
        <f>_xlfn.XLOOKUP(FraudData[[#This Row],[amount]],AmountRules[Amount Min],AmountRules[Risk Points],,-1)</f>
        <v>0</v>
      </c>
      <c r="L5970">
        <f>_xlfn.XLOOKUP(FraudData[[#This Row],[transaction_hour]],TimeRules[Hour Min],TimeRules[Risk Points],,-1)</f>
        <v>0</v>
      </c>
      <c r="M5970">
        <f>_xlfn.XLOOKUP(FraudData[[#This Row],[foreign_transaction]],ForeignRules[Foreign Transaction],ForeignRules[Risk Points],0)</f>
        <v>0</v>
      </c>
      <c r="N5970">
        <f>_xlfn.XLOOKUP(FraudData[[#This Row],[location_mismatch]],Table10[Location Mismatch],Table10[Risk Points],0)</f>
        <v>0</v>
      </c>
      <c r="O5970">
        <f>_xlfn.XLOOKUP(FraudData[[#This Row],[device_trust_score]],DeviceRules[Device Min],DeviceRules[Risk Points],,-1)</f>
        <v>2</v>
      </c>
      <c r="P5970">
        <f>_xlfn.XLOOKUP(FraudData[[#This Row],[velocity_last_24h]],VelocityRules[Velocity Min],VelocityRules[Risk Points],,-1)</f>
        <v>0</v>
      </c>
      <c r="Q5970">
        <f>_xlfn.XLOOKUP(FraudData[[#This Row],[merchant_category]],MerchantRules[Merchant Category],MerchantRules[Risk Points],0)</f>
        <v>0</v>
      </c>
      <c r="R5970">
        <f>SUM(FraudData[[#This Row],[Amount Risk]:[Merchant Risk]])</f>
        <v>2</v>
      </c>
      <c r="S5970" t="str" cm="1">
        <f t="array" ref="S5970">_xlfn.IFS(FraudData[[#This Row],[Fraud Risk Score]]&gt;=8,"High Risk",FraudData[[#This Row],[Fraud Risk Score]]&gt;=6,"Medium Risk",TRUE,"Low Risk")</f>
        <v>Low Risk</v>
      </c>
    </row>
    <row r="5971" spans="1:19">
      <c r="A5971">
        <v>5970</v>
      </c>
      <c r="B5971">
        <v>314.29000000000002</v>
      </c>
      <c r="C5971">
        <v>23</v>
      </c>
      <c r="D5971" t="s">
        <v>49</v>
      </c>
      <c r="E5971">
        <v>0</v>
      </c>
      <c r="F5971">
        <v>0</v>
      </c>
      <c r="G5971">
        <v>33</v>
      </c>
      <c r="H5971">
        <v>2</v>
      </c>
      <c r="I5971">
        <v>28</v>
      </c>
      <c r="J5971">
        <v>0</v>
      </c>
      <c r="K5971">
        <f>_xlfn.XLOOKUP(FraudData[[#This Row],[amount]],AmountRules[Amount Min],AmountRules[Risk Points],,-1)</f>
        <v>0</v>
      </c>
      <c r="L5971">
        <f>_xlfn.XLOOKUP(FraudData[[#This Row],[transaction_hour]],TimeRules[Hour Min],TimeRules[Risk Points],,-1)</f>
        <v>1</v>
      </c>
      <c r="M5971">
        <f>_xlfn.XLOOKUP(FraudData[[#This Row],[foreign_transaction]],ForeignRules[Foreign Transaction],ForeignRules[Risk Points],0)</f>
        <v>0</v>
      </c>
      <c r="N5971">
        <f>_xlfn.XLOOKUP(FraudData[[#This Row],[location_mismatch]],Table10[Location Mismatch],Table10[Risk Points],0)</f>
        <v>0</v>
      </c>
      <c r="O5971">
        <f>_xlfn.XLOOKUP(FraudData[[#This Row],[device_trust_score]],DeviceRules[Device Min],DeviceRules[Risk Points],,-1)</f>
        <v>2</v>
      </c>
      <c r="P5971">
        <f>_xlfn.XLOOKUP(FraudData[[#This Row],[velocity_last_24h]],VelocityRules[Velocity Min],VelocityRules[Risk Points],,-1)</f>
        <v>0</v>
      </c>
      <c r="Q5971">
        <f>_xlfn.XLOOKUP(FraudData[[#This Row],[merchant_category]],MerchantRules[Merchant Category],MerchantRules[Risk Points],0)</f>
        <v>1</v>
      </c>
      <c r="R5971">
        <f>SUM(FraudData[[#This Row],[Amount Risk]:[Merchant Risk]])</f>
        <v>4</v>
      </c>
      <c r="S5971" t="str" cm="1">
        <f t="array" ref="S5971">_xlfn.IFS(FraudData[[#This Row],[Fraud Risk Score]]&gt;=8,"High Risk",FraudData[[#This Row],[Fraud Risk Score]]&gt;=6,"Medium Risk",TRUE,"Low Risk")</f>
        <v>Low Risk</v>
      </c>
    </row>
    <row r="5972" spans="1:19">
      <c r="A5972">
        <v>5971</v>
      </c>
      <c r="B5972">
        <v>282.04000000000002</v>
      </c>
      <c r="C5972">
        <v>22</v>
      </c>
      <c r="D5972" t="s">
        <v>50</v>
      </c>
      <c r="E5972">
        <v>1</v>
      </c>
      <c r="F5972">
        <v>0</v>
      </c>
      <c r="G5972">
        <v>83</v>
      </c>
      <c r="H5972">
        <v>4</v>
      </c>
      <c r="I5972">
        <v>33</v>
      </c>
      <c r="J5972">
        <v>0</v>
      </c>
      <c r="K5972">
        <f>_xlfn.XLOOKUP(FraudData[[#This Row],[amount]],AmountRules[Amount Min],AmountRules[Risk Points],,-1)</f>
        <v>0</v>
      </c>
      <c r="L5972">
        <f>_xlfn.XLOOKUP(FraudData[[#This Row],[transaction_hour]],TimeRules[Hour Min],TimeRules[Risk Points],,-1)</f>
        <v>0</v>
      </c>
      <c r="M5972">
        <f>_xlfn.XLOOKUP(FraudData[[#This Row],[foreign_transaction]],ForeignRules[Foreign Transaction],ForeignRules[Risk Points],0)</f>
        <v>3</v>
      </c>
      <c r="N5972">
        <f>_xlfn.XLOOKUP(FraudData[[#This Row],[location_mismatch]],Table10[Location Mismatch],Table10[Risk Points],0)</f>
        <v>0</v>
      </c>
      <c r="O5972">
        <f>_xlfn.XLOOKUP(FraudData[[#This Row],[device_trust_score]],DeviceRules[Device Min],DeviceRules[Risk Points],,-1)</f>
        <v>0</v>
      </c>
      <c r="P5972">
        <f>_xlfn.XLOOKUP(FraudData[[#This Row],[velocity_last_24h]],VelocityRules[Velocity Min],VelocityRules[Risk Points],,-1)</f>
        <v>0</v>
      </c>
      <c r="Q5972">
        <f>_xlfn.XLOOKUP(FraudData[[#This Row],[merchant_category]],MerchantRules[Merchant Category],MerchantRules[Risk Points],0)</f>
        <v>0</v>
      </c>
      <c r="R5972">
        <f>SUM(FraudData[[#This Row],[Amount Risk]:[Merchant Risk]])</f>
        <v>3</v>
      </c>
      <c r="S5972" t="str" cm="1">
        <f t="array" ref="S5972">_xlfn.IFS(FraudData[[#This Row],[Fraud Risk Score]]&gt;=8,"High Risk",FraudData[[#This Row],[Fraud Risk Score]]&gt;=6,"Medium Risk",TRUE,"Low Risk")</f>
        <v>Low Risk</v>
      </c>
    </row>
    <row r="5973" spans="1:19">
      <c r="A5973">
        <v>5972</v>
      </c>
      <c r="B5973">
        <v>40.369999999999997</v>
      </c>
      <c r="C5973">
        <v>10</v>
      </c>
      <c r="D5973" t="s">
        <v>47</v>
      </c>
      <c r="E5973">
        <v>0</v>
      </c>
      <c r="F5973">
        <v>0</v>
      </c>
      <c r="G5973">
        <v>91</v>
      </c>
      <c r="H5973">
        <v>2</v>
      </c>
      <c r="I5973">
        <v>24</v>
      </c>
      <c r="J5973">
        <v>0</v>
      </c>
      <c r="K5973">
        <f>_xlfn.XLOOKUP(FraudData[[#This Row],[amount]],AmountRules[Amount Min],AmountRules[Risk Points],,-1)</f>
        <v>0</v>
      </c>
      <c r="L5973">
        <f>_xlfn.XLOOKUP(FraudData[[#This Row],[transaction_hour]],TimeRules[Hour Min],TimeRules[Risk Points],,-1)</f>
        <v>0</v>
      </c>
      <c r="M5973">
        <f>_xlfn.XLOOKUP(FraudData[[#This Row],[foreign_transaction]],ForeignRules[Foreign Transaction],ForeignRules[Risk Points],0)</f>
        <v>0</v>
      </c>
      <c r="N5973">
        <f>_xlfn.XLOOKUP(FraudData[[#This Row],[location_mismatch]],Table10[Location Mismatch],Table10[Risk Points],0)</f>
        <v>0</v>
      </c>
      <c r="O5973">
        <f>_xlfn.XLOOKUP(FraudData[[#This Row],[device_trust_score]],DeviceRules[Device Min],DeviceRules[Risk Points],,-1)</f>
        <v>0</v>
      </c>
      <c r="P5973">
        <f>_xlfn.XLOOKUP(FraudData[[#This Row],[velocity_last_24h]],VelocityRules[Velocity Min],VelocityRules[Risk Points],,-1)</f>
        <v>0</v>
      </c>
      <c r="Q5973">
        <f>_xlfn.XLOOKUP(FraudData[[#This Row],[merchant_category]],MerchantRules[Merchant Category],MerchantRules[Risk Points],0)</f>
        <v>0</v>
      </c>
      <c r="R5973">
        <f>SUM(FraudData[[#This Row],[Amount Risk]:[Merchant Risk]])</f>
        <v>0</v>
      </c>
      <c r="S5973" t="str" cm="1">
        <f t="array" ref="S5973">_xlfn.IFS(FraudData[[#This Row],[Fraud Risk Score]]&gt;=8,"High Risk",FraudData[[#This Row],[Fraud Risk Score]]&gt;=6,"Medium Risk",TRUE,"Low Risk")</f>
        <v>Low Risk</v>
      </c>
    </row>
    <row r="5974" spans="1:19">
      <c r="A5974">
        <v>5973</v>
      </c>
      <c r="B5974">
        <v>294.37</v>
      </c>
      <c r="C5974">
        <v>0</v>
      </c>
      <c r="D5974" t="s">
        <v>48</v>
      </c>
      <c r="E5974">
        <v>0</v>
      </c>
      <c r="F5974">
        <v>0</v>
      </c>
      <c r="G5974">
        <v>48</v>
      </c>
      <c r="H5974">
        <v>0</v>
      </c>
      <c r="I5974">
        <v>40</v>
      </c>
      <c r="J5974">
        <v>0</v>
      </c>
      <c r="K5974">
        <f>_xlfn.XLOOKUP(FraudData[[#This Row],[amount]],AmountRules[Amount Min],AmountRules[Risk Points],,-1)</f>
        <v>0</v>
      </c>
      <c r="L5974">
        <f>_xlfn.XLOOKUP(FraudData[[#This Row],[transaction_hour]],TimeRules[Hour Min],TimeRules[Risk Points],,-1)</f>
        <v>3</v>
      </c>
      <c r="M5974">
        <f>_xlfn.XLOOKUP(FraudData[[#This Row],[foreign_transaction]],ForeignRules[Foreign Transaction],ForeignRules[Risk Points],0)</f>
        <v>0</v>
      </c>
      <c r="N5974">
        <f>_xlfn.XLOOKUP(FraudData[[#This Row],[location_mismatch]],Table10[Location Mismatch],Table10[Risk Points],0)</f>
        <v>0</v>
      </c>
      <c r="O5974">
        <f>_xlfn.XLOOKUP(FraudData[[#This Row],[device_trust_score]],DeviceRules[Device Min],DeviceRules[Risk Points],,-1)</f>
        <v>2</v>
      </c>
      <c r="P5974">
        <f>_xlfn.XLOOKUP(FraudData[[#This Row],[velocity_last_24h]],VelocityRules[Velocity Min],VelocityRules[Risk Points],,-1)</f>
        <v>0</v>
      </c>
      <c r="Q5974">
        <f>_xlfn.XLOOKUP(FraudData[[#This Row],[merchant_category]],MerchantRules[Merchant Category],MerchantRules[Risk Points],0)</f>
        <v>0</v>
      </c>
      <c r="R5974">
        <f>SUM(FraudData[[#This Row],[Amount Risk]:[Merchant Risk]])</f>
        <v>5</v>
      </c>
      <c r="S5974" t="str" cm="1">
        <f t="array" ref="S5974">_xlfn.IFS(FraudData[[#This Row],[Fraud Risk Score]]&gt;=8,"High Risk",FraudData[[#This Row],[Fraud Risk Score]]&gt;=6,"Medium Risk",TRUE,"Low Risk")</f>
        <v>Low Risk</v>
      </c>
    </row>
    <row r="5975" spans="1:19">
      <c r="A5975">
        <v>5974</v>
      </c>
      <c r="B5975">
        <v>341.64</v>
      </c>
      <c r="C5975">
        <v>19</v>
      </c>
      <c r="D5975" t="s">
        <v>47</v>
      </c>
      <c r="E5975">
        <v>0</v>
      </c>
      <c r="F5975">
        <v>0</v>
      </c>
      <c r="G5975">
        <v>39</v>
      </c>
      <c r="H5975">
        <v>2</v>
      </c>
      <c r="I5975">
        <v>57</v>
      </c>
      <c r="J5975">
        <v>0</v>
      </c>
      <c r="K5975">
        <f>_xlfn.XLOOKUP(FraudData[[#This Row],[amount]],AmountRules[Amount Min],AmountRules[Risk Points],,-1)</f>
        <v>0</v>
      </c>
      <c r="L5975">
        <f>_xlfn.XLOOKUP(FraudData[[#This Row],[transaction_hour]],TimeRules[Hour Min],TimeRules[Risk Points],,-1)</f>
        <v>0</v>
      </c>
      <c r="M5975">
        <f>_xlfn.XLOOKUP(FraudData[[#This Row],[foreign_transaction]],ForeignRules[Foreign Transaction],ForeignRules[Risk Points],0)</f>
        <v>0</v>
      </c>
      <c r="N5975">
        <f>_xlfn.XLOOKUP(FraudData[[#This Row],[location_mismatch]],Table10[Location Mismatch],Table10[Risk Points],0)</f>
        <v>0</v>
      </c>
      <c r="O5975">
        <f>_xlfn.XLOOKUP(FraudData[[#This Row],[device_trust_score]],DeviceRules[Device Min],DeviceRules[Risk Points],,-1)</f>
        <v>2</v>
      </c>
      <c r="P5975">
        <f>_xlfn.XLOOKUP(FraudData[[#This Row],[velocity_last_24h]],VelocityRules[Velocity Min],VelocityRules[Risk Points],,-1)</f>
        <v>0</v>
      </c>
      <c r="Q5975">
        <f>_xlfn.XLOOKUP(FraudData[[#This Row],[merchant_category]],MerchantRules[Merchant Category],MerchantRules[Risk Points],0)</f>
        <v>0</v>
      </c>
      <c r="R5975">
        <f>SUM(FraudData[[#This Row],[Amount Risk]:[Merchant Risk]])</f>
        <v>2</v>
      </c>
      <c r="S5975" t="str" cm="1">
        <f t="array" ref="S5975">_xlfn.IFS(FraudData[[#This Row],[Fraud Risk Score]]&gt;=8,"High Risk",FraudData[[#This Row],[Fraud Risk Score]]&gt;=6,"Medium Risk",TRUE,"Low Risk")</f>
        <v>Low Risk</v>
      </c>
    </row>
    <row r="5976" spans="1:19">
      <c r="A5976">
        <v>5975</v>
      </c>
      <c r="B5976">
        <v>61.43</v>
      </c>
      <c r="C5976">
        <v>7</v>
      </c>
      <c r="D5976" t="s">
        <v>48</v>
      </c>
      <c r="E5976">
        <v>0</v>
      </c>
      <c r="F5976">
        <v>0</v>
      </c>
      <c r="G5976">
        <v>87</v>
      </c>
      <c r="H5976">
        <v>1</v>
      </c>
      <c r="I5976">
        <v>18</v>
      </c>
      <c r="J5976">
        <v>0</v>
      </c>
      <c r="K5976">
        <f>_xlfn.XLOOKUP(FraudData[[#This Row],[amount]],AmountRules[Amount Min],AmountRules[Risk Points],,-1)</f>
        <v>0</v>
      </c>
      <c r="L5976">
        <f>_xlfn.XLOOKUP(FraudData[[#This Row],[transaction_hour]],TimeRules[Hour Min],TimeRules[Risk Points],,-1)</f>
        <v>0</v>
      </c>
      <c r="M5976">
        <f>_xlfn.XLOOKUP(FraudData[[#This Row],[foreign_transaction]],ForeignRules[Foreign Transaction],ForeignRules[Risk Points],0)</f>
        <v>0</v>
      </c>
      <c r="N5976">
        <f>_xlfn.XLOOKUP(FraudData[[#This Row],[location_mismatch]],Table10[Location Mismatch],Table10[Risk Points],0)</f>
        <v>0</v>
      </c>
      <c r="O5976">
        <f>_xlfn.XLOOKUP(FraudData[[#This Row],[device_trust_score]],DeviceRules[Device Min],DeviceRules[Risk Points],,-1)</f>
        <v>0</v>
      </c>
      <c r="P5976">
        <f>_xlfn.XLOOKUP(FraudData[[#This Row],[velocity_last_24h]],VelocityRules[Velocity Min],VelocityRules[Risk Points],,-1)</f>
        <v>0</v>
      </c>
      <c r="Q5976">
        <f>_xlfn.XLOOKUP(FraudData[[#This Row],[merchant_category]],MerchantRules[Merchant Category],MerchantRules[Risk Points],0)</f>
        <v>0</v>
      </c>
      <c r="R5976">
        <f>SUM(FraudData[[#This Row],[Amount Risk]:[Merchant Risk]])</f>
        <v>0</v>
      </c>
      <c r="S5976" t="str" cm="1">
        <f t="array" ref="S5976">_xlfn.IFS(FraudData[[#This Row],[Fraud Risk Score]]&gt;=8,"High Risk",FraudData[[#This Row],[Fraud Risk Score]]&gt;=6,"Medium Risk",TRUE,"Low Risk")</f>
        <v>Low Risk</v>
      </c>
    </row>
    <row r="5977" spans="1:19">
      <c r="A5977">
        <v>5976</v>
      </c>
      <c r="B5977">
        <v>547.55999999999995</v>
      </c>
      <c r="C5977">
        <v>19</v>
      </c>
      <c r="D5977" t="s">
        <v>49</v>
      </c>
      <c r="E5977">
        <v>0</v>
      </c>
      <c r="F5977">
        <v>0</v>
      </c>
      <c r="G5977">
        <v>74</v>
      </c>
      <c r="H5977">
        <v>2</v>
      </c>
      <c r="I5977">
        <v>62</v>
      </c>
      <c r="J5977">
        <v>0</v>
      </c>
      <c r="K5977">
        <f>_xlfn.XLOOKUP(FraudData[[#This Row],[amount]],AmountRules[Amount Min],AmountRules[Risk Points],,-1)</f>
        <v>1</v>
      </c>
      <c r="L5977">
        <f>_xlfn.XLOOKUP(FraudData[[#This Row],[transaction_hour]],TimeRules[Hour Min],TimeRules[Risk Points],,-1)</f>
        <v>0</v>
      </c>
      <c r="M5977">
        <f>_xlfn.XLOOKUP(FraudData[[#This Row],[foreign_transaction]],ForeignRules[Foreign Transaction],ForeignRules[Risk Points],0)</f>
        <v>0</v>
      </c>
      <c r="N5977">
        <f>_xlfn.XLOOKUP(FraudData[[#This Row],[location_mismatch]],Table10[Location Mismatch],Table10[Risk Points],0)</f>
        <v>0</v>
      </c>
      <c r="O5977">
        <f>_xlfn.XLOOKUP(FraudData[[#This Row],[device_trust_score]],DeviceRules[Device Min],DeviceRules[Risk Points],,-1)</f>
        <v>0</v>
      </c>
      <c r="P5977">
        <f>_xlfn.XLOOKUP(FraudData[[#This Row],[velocity_last_24h]],VelocityRules[Velocity Min],VelocityRules[Risk Points],,-1)</f>
        <v>0</v>
      </c>
      <c r="Q5977">
        <f>_xlfn.XLOOKUP(FraudData[[#This Row],[merchant_category]],MerchantRules[Merchant Category],MerchantRules[Risk Points],0)</f>
        <v>1</v>
      </c>
      <c r="R5977">
        <f>SUM(FraudData[[#This Row],[Amount Risk]:[Merchant Risk]])</f>
        <v>2</v>
      </c>
      <c r="S5977" t="str" cm="1">
        <f t="array" ref="S5977">_xlfn.IFS(FraudData[[#This Row],[Fraud Risk Score]]&gt;=8,"High Risk",FraudData[[#This Row],[Fraud Risk Score]]&gt;=6,"Medium Risk",TRUE,"Low Risk")</f>
        <v>Low Risk</v>
      </c>
    </row>
    <row r="5978" spans="1:19">
      <c r="A5978">
        <v>5977</v>
      </c>
      <c r="B5978">
        <v>9.2100000000000009</v>
      </c>
      <c r="C5978">
        <v>11</v>
      </c>
      <c r="D5978" t="s">
        <v>50</v>
      </c>
      <c r="E5978">
        <v>0</v>
      </c>
      <c r="F5978">
        <v>0</v>
      </c>
      <c r="G5978">
        <v>45</v>
      </c>
      <c r="H5978">
        <v>2</v>
      </c>
      <c r="I5978">
        <v>24</v>
      </c>
      <c r="J5978">
        <v>0</v>
      </c>
      <c r="K5978">
        <f>_xlfn.XLOOKUP(FraudData[[#This Row],[amount]],AmountRules[Amount Min],AmountRules[Risk Points],,-1)</f>
        <v>0</v>
      </c>
      <c r="L5978">
        <f>_xlfn.XLOOKUP(FraudData[[#This Row],[transaction_hour]],TimeRules[Hour Min],TimeRules[Risk Points],,-1)</f>
        <v>0</v>
      </c>
      <c r="M5978">
        <f>_xlfn.XLOOKUP(FraudData[[#This Row],[foreign_transaction]],ForeignRules[Foreign Transaction],ForeignRules[Risk Points],0)</f>
        <v>0</v>
      </c>
      <c r="N5978">
        <f>_xlfn.XLOOKUP(FraudData[[#This Row],[location_mismatch]],Table10[Location Mismatch],Table10[Risk Points],0)</f>
        <v>0</v>
      </c>
      <c r="O5978">
        <f>_xlfn.XLOOKUP(FraudData[[#This Row],[device_trust_score]],DeviceRules[Device Min],DeviceRules[Risk Points],,-1)</f>
        <v>2</v>
      </c>
      <c r="P5978">
        <f>_xlfn.XLOOKUP(FraudData[[#This Row],[velocity_last_24h]],VelocityRules[Velocity Min],VelocityRules[Risk Points],,-1)</f>
        <v>0</v>
      </c>
      <c r="Q5978">
        <f>_xlfn.XLOOKUP(FraudData[[#This Row],[merchant_category]],MerchantRules[Merchant Category],MerchantRules[Risk Points],0)</f>
        <v>0</v>
      </c>
      <c r="R5978">
        <f>SUM(FraudData[[#This Row],[Amount Risk]:[Merchant Risk]])</f>
        <v>2</v>
      </c>
      <c r="S5978" t="str" cm="1">
        <f t="array" ref="S5978">_xlfn.IFS(FraudData[[#This Row],[Fraud Risk Score]]&gt;=8,"High Risk",FraudData[[#This Row],[Fraud Risk Score]]&gt;=6,"Medium Risk",TRUE,"Low Risk")</f>
        <v>Low Risk</v>
      </c>
    </row>
    <row r="5979" spans="1:19">
      <c r="A5979">
        <v>5978</v>
      </c>
      <c r="B5979">
        <v>29.23</v>
      </c>
      <c r="C5979">
        <v>0</v>
      </c>
      <c r="D5979" t="s">
        <v>49</v>
      </c>
      <c r="E5979">
        <v>1</v>
      </c>
      <c r="F5979">
        <v>0</v>
      </c>
      <c r="G5979">
        <v>25</v>
      </c>
      <c r="H5979">
        <v>2</v>
      </c>
      <c r="I5979">
        <v>58</v>
      </c>
      <c r="J5979">
        <v>1</v>
      </c>
      <c r="K5979">
        <f>_xlfn.XLOOKUP(FraudData[[#This Row],[amount]],AmountRules[Amount Min],AmountRules[Risk Points],,-1)</f>
        <v>0</v>
      </c>
      <c r="L5979">
        <f>_xlfn.XLOOKUP(FraudData[[#This Row],[transaction_hour]],TimeRules[Hour Min],TimeRules[Risk Points],,-1)</f>
        <v>3</v>
      </c>
      <c r="M5979">
        <f>_xlfn.XLOOKUP(FraudData[[#This Row],[foreign_transaction]],ForeignRules[Foreign Transaction],ForeignRules[Risk Points],0)</f>
        <v>3</v>
      </c>
      <c r="N5979">
        <f>_xlfn.XLOOKUP(FraudData[[#This Row],[location_mismatch]],Table10[Location Mismatch],Table10[Risk Points],0)</f>
        <v>0</v>
      </c>
      <c r="O5979">
        <f>_xlfn.XLOOKUP(FraudData[[#This Row],[device_trust_score]],DeviceRules[Device Min],DeviceRules[Risk Points],,-1)</f>
        <v>3</v>
      </c>
      <c r="P5979">
        <f>_xlfn.XLOOKUP(FraudData[[#This Row],[velocity_last_24h]],VelocityRules[Velocity Min],VelocityRules[Risk Points],,-1)</f>
        <v>0</v>
      </c>
      <c r="Q5979">
        <f>_xlfn.XLOOKUP(FraudData[[#This Row],[merchant_category]],MerchantRules[Merchant Category],MerchantRules[Risk Points],0)</f>
        <v>1</v>
      </c>
      <c r="R5979">
        <f>SUM(FraudData[[#This Row],[Amount Risk]:[Merchant Risk]])</f>
        <v>10</v>
      </c>
      <c r="S5979" t="str" cm="1">
        <f t="array" ref="S5979">_xlfn.IFS(FraudData[[#This Row],[Fraud Risk Score]]&gt;=8,"High Risk",FraudData[[#This Row],[Fraud Risk Score]]&gt;=6,"Medium Risk",TRUE,"Low Risk")</f>
        <v>High Risk</v>
      </c>
    </row>
    <row r="5980" spans="1:19">
      <c r="A5980">
        <v>5979</v>
      </c>
      <c r="B5980">
        <v>138.83000000000001</v>
      </c>
      <c r="C5980">
        <v>9</v>
      </c>
      <c r="D5980" t="s">
        <v>48</v>
      </c>
      <c r="E5980">
        <v>0</v>
      </c>
      <c r="F5980">
        <v>0</v>
      </c>
      <c r="G5980">
        <v>35</v>
      </c>
      <c r="H5980">
        <v>3</v>
      </c>
      <c r="I5980">
        <v>21</v>
      </c>
      <c r="J5980">
        <v>0</v>
      </c>
      <c r="K5980">
        <f>_xlfn.XLOOKUP(FraudData[[#This Row],[amount]],AmountRules[Amount Min],AmountRules[Risk Points],,-1)</f>
        <v>0</v>
      </c>
      <c r="L5980">
        <f>_xlfn.XLOOKUP(FraudData[[#This Row],[transaction_hour]],TimeRules[Hour Min],TimeRules[Risk Points],,-1)</f>
        <v>0</v>
      </c>
      <c r="M5980">
        <f>_xlfn.XLOOKUP(FraudData[[#This Row],[foreign_transaction]],ForeignRules[Foreign Transaction],ForeignRules[Risk Points],0)</f>
        <v>0</v>
      </c>
      <c r="N5980">
        <f>_xlfn.XLOOKUP(FraudData[[#This Row],[location_mismatch]],Table10[Location Mismatch],Table10[Risk Points],0)</f>
        <v>0</v>
      </c>
      <c r="O5980">
        <f>_xlfn.XLOOKUP(FraudData[[#This Row],[device_trust_score]],DeviceRules[Device Min],DeviceRules[Risk Points],,-1)</f>
        <v>2</v>
      </c>
      <c r="P5980">
        <f>_xlfn.XLOOKUP(FraudData[[#This Row],[velocity_last_24h]],VelocityRules[Velocity Min],VelocityRules[Risk Points],,-1)</f>
        <v>0</v>
      </c>
      <c r="Q5980">
        <f>_xlfn.XLOOKUP(FraudData[[#This Row],[merchant_category]],MerchantRules[Merchant Category],MerchantRules[Risk Points],0)</f>
        <v>0</v>
      </c>
      <c r="R5980">
        <f>SUM(FraudData[[#This Row],[Amount Risk]:[Merchant Risk]])</f>
        <v>2</v>
      </c>
      <c r="S5980" t="str" cm="1">
        <f t="array" ref="S5980">_xlfn.IFS(FraudData[[#This Row],[Fraud Risk Score]]&gt;=8,"High Risk",FraudData[[#This Row],[Fraud Risk Score]]&gt;=6,"Medium Risk",TRUE,"Low Risk")</f>
        <v>Low Risk</v>
      </c>
    </row>
    <row r="5981" spans="1:19">
      <c r="A5981">
        <v>5980</v>
      </c>
      <c r="B5981">
        <v>154.36000000000001</v>
      </c>
      <c r="C5981">
        <v>3</v>
      </c>
      <c r="D5981" t="s">
        <v>46</v>
      </c>
      <c r="E5981">
        <v>0</v>
      </c>
      <c r="F5981">
        <v>0</v>
      </c>
      <c r="G5981">
        <v>91</v>
      </c>
      <c r="H5981">
        <v>1</v>
      </c>
      <c r="I5981">
        <v>19</v>
      </c>
      <c r="J5981">
        <v>0</v>
      </c>
      <c r="K5981">
        <f>_xlfn.XLOOKUP(FraudData[[#This Row],[amount]],AmountRules[Amount Min],AmountRules[Risk Points],,-1)</f>
        <v>0</v>
      </c>
      <c r="L5981">
        <f>_xlfn.XLOOKUP(FraudData[[#This Row],[transaction_hour]],TimeRules[Hour Min],TimeRules[Risk Points],,-1)</f>
        <v>3</v>
      </c>
      <c r="M5981">
        <f>_xlfn.XLOOKUP(FraudData[[#This Row],[foreign_transaction]],ForeignRules[Foreign Transaction],ForeignRules[Risk Points],0)</f>
        <v>0</v>
      </c>
      <c r="N5981">
        <f>_xlfn.XLOOKUP(FraudData[[#This Row],[location_mismatch]],Table10[Location Mismatch],Table10[Risk Points],0)</f>
        <v>0</v>
      </c>
      <c r="O5981">
        <f>_xlfn.XLOOKUP(FraudData[[#This Row],[device_trust_score]],DeviceRules[Device Min],DeviceRules[Risk Points],,-1)</f>
        <v>0</v>
      </c>
      <c r="P5981">
        <f>_xlfn.XLOOKUP(FraudData[[#This Row],[velocity_last_24h]],VelocityRules[Velocity Min],VelocityRules[Risk Points],,-1)</f>
        <v>0</v>
      </c>
      <c r="Q5981">
        <f>_xlfn.XLOOKUP(FraudData[[#This Row],[merchant_category]],MerchantRules[Merchant Category],MerchantRules[Risk Points],0)</f>
        <v>0</v>
      </c>
      <c r="R5981">
        <f>SUM(FraudData[[#This Row],[Amount Risk]:[Merchant Risk]])</f>
        <v>3</v>
      </c>
      <c r="S5981" t="str" cm="1">
        <f t="array" ref="S5981">_xlfn.IFS(FraudData[[#This Row],[Fraud Risk Score]]&gt;=8,"High Risk",FraudData[[#This Row],[Fraud Risk Score]]&gt;=6,"Medium Risk",TRUE,"Low Risk")</f>
        <v>Low Risk</v>
      </c>
    </row>
    <row r="5982" spans="1:19">
      <c r="A5982">
        <v>5981</v>
      </c>
      <c r="B5982">
        <v>186.49</v>
      </c>
      <c r="C5982">
        <v>14</v>
      </c>
      <c r="D5982" t="s">
        <v>50</v>
      </c>
      <c r="E5982">
        <v>0</v>
      </c>
      <c r="F5982">
        <v>0</v>
      </c>
      <c r="G5982">
        <v>46</v>
      </c>
      <c r="H5982">
        <v>1</v>
      </c>
      <c r="I5982">
        <v>34</v>
      </c>
      <c r="J5982">
        <v>0</v>
      </c>
      <c r="K5982">
        <f>_xlfn.XLOOKUP(FraudData[[#This Row],[amount]],AmountRules[Amount Min],AmountRules[Risk Points],,-1)</f>
        <v>0</v>
      </c>
      <c r="L5982">
        <f>_xlfn.XLOOKUP(FraudData[[#This Row],[transaction_hour]],TimeRules[Hour Min],TimeRules[Risk Points],,-1)</f>
        <v>0</v>
      </c>
      <c r="M5982">
        <f>_xlfn.XLOOKUP(FraudData[[#This Row],[foreign_transaction]],ForeignRules[Foreign Transaction],ForeignRules[Risk Points],0)</f>
        <v>0</v>
      </c>
      <c r="N5982">
        <f>_xlfn.XLOOKUP(FraudData[[#This Row],[location_mismatch]],Table10[Location Mismatch],Table10[Risk Points],0)</f>
        <v>0</v>
      </c>
      <c r="O5982">
        <f>_xlfn.XLOOKUP(FraudData[[#This Row],[device_trust_score]],DeviceRules[Device Min],DeviceRules[Risk Points],,-1)</f>
        <v>2</v>
      </c>
      <c r="P5982">
        <f>_xlfn.XLOOKUP(FraudData[[#This Row],[velocity_last_24h]],VelocityRules[Velocity Min],VelocityRules[Risk Points],,-1)</f>
        <v>0</v>
      </c>
      <c r="Q5982">
        <f>_xlfn.XLOOKUP(FraudData[[#This Row],[merchant_category]],MerchantRules[Merchant Category],MerchantRules[Risk Points],0)</f>
        <v>0</v>
      </c>
      <c r="R5982">
        <f>SUM(FraudData[[#This Row],[Amount Risk]:[Merchant Risk]])</f>
        <v>2</v>
      </c>
      <c r="S5982" t="str" cm="1">
        <f t="array" ref="S5982">_xlfn.IFS(FraudData[[#This Row],[Fraud Risk Score]]&gt;=8,"High Risk",FraudData[[#This Row],[Fraud Risk Score]]&gt;=6,"Medium Risk",TRUE,"Low Risk")</f>
        <v>Low Risk</v>
      </c>
    </row>
    <row r="5983" spans="1:19">
      <c r="A5983">
        <v>5982</v>
      </c>
      <c r="B5983">
        <v>3.08</v>
      </c>
      <c r="C5983">
        <v>18</v>
      </c>
      <c r="D5983" t="s">
        <v>47</v>
      </c>
      <c r="E5983">
        <v>0</v>
      </c>
      <c r="F5983">
        <v>0</v>
      </c>
      <c r="G5983">
        <v>98</v>
      </c>
      <c r="H5983">
        <v>2</v>
      </c>
      <c r="I5983">
        <v>57</v>
      </c>
      <c r="J5983">
        <v>0</v>
      </c>
      <c r="K5983">
        <f>_xlfn.XLOOKUP(FraudData[[#This Row],[amount]],AmountRules[Amount Min],AmountRules[Risk Points],,-1)</f>
        <v>0</v>
      </c>
      <c r="L5983">
        <f>_xlfn.XLOOKUP(FraudData[[#This Row],[transaction_hour]],TimeRules[Hour Min],TimeRules[Risk Points],,-1)</f>
        <v>0</v>
      </c>
      <c r="M5983">
        <f>_xlfn.XLOOKUP(FraudData[[#This Row],[foreign_transaction]],ForeignRules[Foreign Transaction],ForeignRules[Risk Points],0)</f>
        <v>0</v>
      </c>
      <c r="N5983">
        <f>_xlfn.XLOOKUP(FraudData[[#This Row],[location_mismatch]],Table10[Location Mismatch],Table10[Risk Points],0)</f>
        <v>0</v>
      </c>
      <c r="O5983">
        <f>_xlfn.XLOOKUP(FraudData[[#This Row],[device_trust_score]],DeviceRules[Device Min],DeviceRules[Risk Points],,-1)</f>
        <v>0</v>
      </c>
      <c r="P5983">
        <f>_xlfn.XLOOKUP(FraudData[[#This Row],[velocity_last_24h]],VelocityRules[Velocity Min],VelocityRules[Risk Points],,-1)</f>
        <v>0</v>
      </c>
      <c r="Q5983">
        <f>_xlfn.XLOOKUP(FraudData[[#This Row],[merchant_category]],MerchantRules[Merchant Category],MerchantRules[Risk Points],0)</f>
        <v>0</v>
      </c>
      <c r="R5983">
        <f>SUM(FraudData[[#This Row],[Amount Risk]:[Merchant Risk]])</f>
        <v>0</v>
      </c>
      <c r="S5983" t="str" cm="1">
        <f t="array" ref="S5983">_xlfn.IFS(FraudData[[#This Row],[Fraud Risk Score]]&gt;=8,"High Risk",FraudData[[#This Row],[Fraud Risk Score]]&gt;=6,"Medium Risk",TRUE,"Low Risk")</f>
        <v>Low Risk</v>
      </c>
    </row>
    <row r="5984" spans="1:19">
      <c r="A5984">
        <v>5983</v>
      </c>
      <c r="B5984">
        <v>581.05999999999995</v>
      </c>
      <c r="C5984">
        <v>5</v>
      </c>
      <c r="D5984" t="s">
        <v>48</v>
      </c>
      <c r="E5984">
        <v>0</v>
      </c>
      <c r="F5984">
        <v>0</v>
      </c>
      <c r="G5984">
        <v>31</v>
      </c>
      <c r="H5984">
        <v>1</v>
      </c>
      <c r="I5984">
        <v>26</v>
      </c>
      <c r="J5984">
        <v>0</v>
      </c>
      <c r="K5984">
        <f>_xlfn.XLOOKUP(FraudData[[#This Row],[amount]],AmountRules[Amount Min],AmountRules[Risk Points],,-1)</f>
        <v>1</v>
      </c>
      <c r="L5984">
        <f>_xlfn.XLOOKUP(FraudData[[#This Row],[transaction_hour]],TimeRules[Hour Min],TimeRules[Risk Points],,-1)</f>
        <v>0</v>
      </c>
      <c r="M5984">
        <f>_xlfn.XLOOKUP(FraudData[[#This Row],[foreign_transaction]],ForeignRules[Foreign Transaction],ForeignRules[Risk Points],0)</f>
        <v>0</v>
      </c>
      <c r="N5984">
        <f>_xlfn.XLOOKUP(FraudData[[#This Row],[location_mismatch]],Table10[Location Mismatch],Table10[Risk Points],0)</f>
        <v>0</v>
      </c>
      <c r="O5984">
        <f>_xlfn.XLOOKUP(FraudData[[#This Row],[device_trust_score]],DeviceRules[Device Min],DeviceRules[Risk Points],,-1)</f>
        <v>2</v>
      </c>
      <c r="P5984">
        <f>_xlfn.XLOOKUP(FraudData[[#This Row],[velocity_last_24h]],VelocityRules[Velocity Min],VelocityRules[Risk Points],,-1)</f>
        <v>0</v>
      </c>
      <c r="Q5984">
        <f>_xlfn.XLOOKUP(FraudData[[#This Row],[merchant_category]],MerchantRules[Merchant Category],MerchantRules[Risk Points],0)</f>
        <v>0</v>
      </c>
      <c r="R5984">
        <f>SUM(FraudData[[#This Row],[Amount Risk]:[Merchant Risk]])</f>
        <v>3</v>
      </c>
      <c r="S5984" t="str" cm="1">
        <f t="array" ref="S5984">_xlfn.IFS(FraudData[[#This Row],[Fraud Risk Score]]&gt;=8,"High Risk",FraudData[[#This Row],[Fraud Risk Score]]&gt;=6,"Medium Risk",TRUE,"Low Risk")</f>
        <v>Low Risk</v>
      </c>
    </row>
    <row r="5985" spans="1:19">
      <c r="A5985">
        <v>5984</v>
      </c>
      <c r="B5985">
        <v>8.2100000000000009</v>
      </c>
      <c r="C5985">
        <v>4</v>
      </c>
      <c r="D5985" t="s">
        <v>49</v>
      </c>
      <c r="E5985">
        <v>0</v>
      </c>
      <c r="F5985">
        <v>0</v>
      </c>
      <c r="G5985">
        <v>73</v>
      </c>
      <c r="H5985">
        <v>2</v>
      </c>
      <c r="I5985">
        <v>28</v>
      </c>
      <c r="J5985">
        <v>0</v>
      </c>
      <c r="K5985">
        <f>_xlfn.XLOOKUP(FraudData[[#This Row],[amount]],AmountRules[Amount Min],AmountRules[Risk Points],,-1)</f>
        <v>0</v>
      </c>
      <c r="L5985">
        <f>_xlfn.XLOOKUP(FraudData[[#This Row],[transaction_hour]],TimeRules[Hour Min],TimeRules[Risk Points],,-1)</f>
        <v>0</v>
      </c>
      <c r="M5985">
        <f>_xlfn.XLOOKUP(FraudData[[#This Row],[foreign_transaction]],ForeignRules[Foreign Transaction],ForeignRules[Risk Points],0)</f>
        <v>0</v>
      </c>
      <c r="N5985">
        <f>_xlfn.XLOOKUP(FraudData[[#This Row],[location_mismatch]],Table10[Location Mismatch],Table10[Risk Points],0)</f>
        <v>0</v>
      </c>
      <c r="O5985">
        <f>_xlfn.XLOOKUP(FraudData[[#This Row],[device_trust_score]],DeviceRules[Device Min],DeviceRules[Risk Points],,-1)</f>
        <v>0</v>
      </c>
      <c r="P5985">
        <f>_xlfn.XLOOKUP(FraudData[[#This Row],[velocity_last_24h]],VelocityRules[Velocity Min],VelocityRules[Risk Points],,-1)</f>
        <v>0</v>
      </c>
      <c r="Q5985">
        <f>_xlfn.XLOOKUP(FraudData[[#This Row],[merchant_category]],MerchantRules[Merchant Category],MerchantRules[Risk Points],0)</f>
        <v>1</v>
      </c>
      <c r="R5985">
        <f>SUM(FraudData[[#This Row],[Amount Risk]:[Merchant Risk]])</f>
        <v>1</v>
      </c>
      <c r="S5985" t="str" cm="1">
        <f t="array" ref="S5985">_xlfn.IFS(FraudData[[#This Row],[Fraud Risk Score]]&gt;=8,"High Risk",FraudData[[#This Row],[Fraud Risk Score]]&gt;=6,"Medium Risk",TRUE,"Low Risk")</f>
        <v>Low Risk</v>
      </c>
    </row>
    <row r="5986" spans="1:19">
      <c r="A5986">
        <v>5985</v>
      </c>
      <c r="B5986">
        <v>27.79</v>
      </c>
      <c r="C5986">
        <v>4</v>
      </c>
      <c r="D5986" t="s">
        <v>46</v>
      </c>
      <c r="E5986">
        <v>1</v>
      </c>
      <c r="F5986">
        <v>0</v>
      </c>
      <c r="G5986">
        <v>25</v>
      </c>
      <c r="H5986">
        <v>0</v>
      </c>
      <c r="I5986">
        <v>61</v>
      </c>
      <c r="J5986">
        <v>0</v>
      </c>
      <c r="K5986">
        <f>_xlfn.XLOOKUP(FraudData[[#This Row],[amount]],AmountRules[Amount Min],AmountRules[Risk Points],,-1)</f>
        <v>0</v>
      </c>
      <c r="L5986">
        <f>_xlfn.XLOOKUP(FraudData[[#This Row],[transaction_hour]],TimeRules[Hour Min],TimeRules[Risk Points],,-1)</f>
        <v>0</v>
      </c>
      <c r="M5986">
        <f>_xlfn.XLOOKUP(FraudData[[#This Row],[foreign_transaction]],ForeignRules[Foreign Transaction],ForeignRules[Risk Points],0)</f>
        <v>3</v>
      </c>
      <c r="N5986">
        <f>_xlfn.XLOOKUP(FraudData[[#This Row],[location_mismatch]],Table10[Location Mismatch],Table10[Risk Points],0)</f>
        <v>0</v>
      </c>
      <c r="O5986">
        <f>_xlfn.XLOOKUP(FraudData[[#This Row],[device_trust_score]],DeviceRules[Device Min],DeviceRules[Risk Points],,-1)</f>
        <v>3</v>
      </c>
      <c r="P5986">
        <f>_xlfn.XLOOKUP(FraudData[[#This Row],[velocity_last_24h]],VelocityRules[Velocity Min],VelocityRules[Risk Points],,-1)</f>
        <v>0</v>
      </c>
      <c r="Q5986">
        <f>_xlfn.XLOOKUP(FraudData[[#This Row],[merchant_category]],MerchantRules[Merchant Category],MerchantRules[Risk Points],0)</f>
        <v>0</v>
      </c>
      <c r="R5986">
        <f>SUM(FraudData[[#This Row],[Amount Risk]:[Merchant Risk]])</f>
        <v>6</v>
      </c>
      <c r="S5986" t="str" cm="1">
        <f t="array" ref="S5986">_xlfn.IFS(FraudData[[#This Row],[Fraud Risk Score]]&gt;=8,"High Risk",FraudData[[#This Row],[Fraud Risk Score]]&gt;=6,"Medium Risk",TRUE,"Low Risk")</f>
        <v>Medium Risk</v>
      </c>
    </row>
    <row r="5987" spans="1:19">
      <c r="A5987">
        <v>5986</v>
      </c>
      <c r="B5987">
        <v>2.54</v>
      </c>
      <c r="C5987">
        <v>17</v>
      </c>
      <c r="D5987" t="s">
        <v>48</v>
      </c>
      <c r="E5987">
        <v>0</v>
      </c>
      <c r="F5987">
        <v>0</v>
      </c>
      <c r="G5987">
        <v>89</v>
      </c>
      <c r="H5987">
        <v>2</v>
      </c>
      <c r="I5987">
        <v>36</v>
      </c>
      <c r="J5987">
        <v>0</v>
      </c>
      <c r="K5987">
        <f>_xlfn.XLOOKUP(FraudData[[#This Row],[amount]],AmountRules[Amount Min],AmountRules[Risk Points],,-1)</f>
        <v>0</v>
      </c>
      <c r="L5987">
        <f>_xlfn.XLOOKUP(FraudData[[#This Row],[transaction_hour]],TimeRules[Hour Min],TimeRules[Risk Points],,-1)</f>
        <v>0</v>
      </c>
      <c r="M5987">
        <f>_xlfn.XLOOKUP(FraudData[[#This Row],[foreign_transaction]],ForeignRules[Foreign Transaction],ForeignRules[Risk Points],0)</f>
        <v>0</v>
      </c>
      <c r="N5987">
        <f>_xlfn.XLOOKUP(FraudData[[#This Row],[location_mismatch]],Table10[Location Mismatch],Table10[Risk Points],0)</f>
        <v>0</v>
      </c>
      <c r="O5987">
        <f>_xlfn.XLOOKUP(FraudData[[#This Row],[device_trust_score]],DeviceRules[Device Min],DeviceRules[Risk Points],,-1)</f>
        <v>0</v>
      </c>
      <c r="P5987">
        <f>_xlfn.XLOOKUP(FraudData[[#This Row],[velocity_last_24h]],VelocityRules[Velocity Min],VelocityRules[Risk Points],,-1)</f>
        <v>0</v>
      </c>
      <c r="Q5987">
        <f>_xlfn.XLOOKUP(FraudData[[#This Row],[merchant_category]],MerchantRules[Merchant Category],MerchantRules[Risk Points],0)</f>
        <v>0</v>
      </c>
      <c r="R5987">
        <f>SUM(FraudData[[#This Row],[Amount Risk]:[Merchant Risk]])</f>
        <v>0</v>
      </c>
      <c r="S5987" t="str" cm="1">
        <f t="array" ref="S5987">_xlfn.IFS(FraudData[[#This Row],[Fraud Risk Score]]&gt;=8,"High Risk",FraudData[[#This Row],[Fraud Risk Score]]&gt;=6,"Medium Risk",TRUE,"Low Risk")</f>
        <v>Low Risk</v>
      </c>
    </row>
    <row r="5988" spans="1:19">
      <c r="A5988">
        <v>5987</v>
      </c>
      <c r="B5988">
        <v>150.6</v>
      </c>
      <c r="C5988">
        <v>2</v>
      </c>
      <c r="D5988" t="s">
        <v>47</v>
      </c>
      <c r="E5988">
        <v>0</v>
      </c>
      <c r="F5988">
        <v>0</v>
      </c>
      <c r="G5988">
        <v>87</v>
      </c>
      <c r="H5988">
        <v>1</v>
      </c>
      <c r="I5988">
        <v>31</v>
      </c>
      <c r="J5988">
        <v>0</v>
      </c>
      <c r="K5988">
        <f>_xlfn.XLOOKUP(FraudData[[#This Row],[amount]],AmountRules[Amount Min],AmountRules[Risk Points],,-1)</f>
        <v>0</v>
      </c>
      <c r="L5988">
        <f>_xlfn.XLOOKUP(FraudData[[#This Row],[transaction_hour]],TimeRules[Hour Min],TimeRules[Risk Points],,-1)</f>
        <v>3</v>
      </c>
      <c r="M5988">
        <f>_xlfn.XLOOKUP(FraudData[[#This Row],[foreign_transaction]],ForeignRules[Foreign Transaction],ForeignRules[Risk Points],0)</f>
        <v>0</v>
      </c>
      <c r="N5988">
        <f>_xlfn.XLOOKUP(FraudData[[#This Row],[location_mismatch]],Table10[Location Mismatch],Table10[Risk Points],0)</f>
        <v>0</v>
      </c>
      <c r="O5988">
        <f>_xlfn.XLOOKUP(FraudData[[#This Row],[device_trust_score]],DeviceRules[Device Min],DeviceRules[Risk Points],,-1)</f>
        <v>0</v>
      </c>
      <c r="P5988">
        <f>_xlfn.XLOOKUP(FraudData[[#This Row],[velocity_last_24h]],VelocityRules[Velocity Min],VelocityRules[Risk Points],,-1)</f>
        <v>0</v>
      </c>
      <c r="Q5988">
        <f>_xlfn.XLOOKUP(FraudData[[#This Row],[merchant_category]],MerchantRules[Merchant Category],MerchantRules[Risk Points],0)</f>
        <v>0</v>
      </c>
      <c r="R5988">
        <f>SUM(FraudData[[#This Row],[Amount Risk]:[Merchant Risk]])</f>
        <v>3</v>
      </c>
      <c r="S5988" t="str" cm="1">
        <f t="array" ref="S5988">_xlfn.IFS(FraudData[[#This Row],[Fraud Risk Score]]&gt;=8,"High Risk",FraudData[[#This Row],[Fraud Risk Score]]&gt;=6,"Medium Risk",TRUE,"Low Risk")</f>
        <v>Low Risk</v>
      </c>
    </row>
    <row r="5989" spans="1:19">
      <c r="A5989">
        <v>5988</v>
      </c>
      <c r="B5989">
        <v>484.59</v>
      </c>
      <c r="C5989">
        <v>21</v>
      </c>
      <c r="D5989" t="s">
        <v>49</v>
      </c>
      <c r="E5989">
        <v>0</v>
      </c>
      <c r="F5989">
        <v>0</v>
      </c>
      <c r="G5989">
        <v>88</v>
      </c>
      <c r="H5989">
        <v>1</v>
      </c>
      <c r="I5989">
        <v>32</v>
      </c>
      <c r="J5989">
        <v>0</v>
      </c>
      <c r="K5989">
        <f>_xlfn.XLOOKUP(FraudData[[#This Row],[amount]],AmountRules[Amount Min],AmountRules[Risk Points],,-1)</f>
        <v>0</v>
      </c>
      <c r="L5989">
        <f>_xlfn.XLOOKUP(FraudData[[#This Row],[transaction_hour]],TimeRules[Hour Min],TimeRules[Risk Points],,-1)</f>
        <v>0</v>
      </c>
      <c r="M5989">
        <f>_xlfn.XLOOKUP(FraudData[[#This Row],[foreign_transaction]],ForeignRules[Foreign Transaction],ForeignRules[Risk Points],0)</f>
        <v>0</v>
      </c>
      <c r="N5989">
        <f>_xlfn.XLOOKUP(FraudData[[#This Row],[location_mismatch]],Table10[Location Mismatch],Table10[Risk Points],0)</f>
        <v>0</v>
      </c>
      <c r="O5989">
        <f>_xlfn.XLOOKUP(FraudData[[#This Row],[device_trust_score]],DeviceRules[Device Min],DeviceRules[Risk Points],,-1)</f>
        <v>0</v>
      </c>
      <c r="P5989">
        <f>_xlfn.XLOOKUP(FraudData[[#This Row],[velocity_last_24h]],VelocityRules[Velocity Min],VelocityRules[Risk Points],,-1)</f>
        <v>0</v>
      </c>
      <c r="Q5989">
        <f>_xlfn.XLOOKUP(FraudData[[#This Row],[merchant_category]],MerchantRules[Merchant Category],MerchantRules[Risk Points],0)</f>
        <v>1</v>
      </c>
      <c r="R5989">
        <f>SUM(FraudData[[#This Row],[Amount Risk]:[Merchant Risk]])</f>
        <v>1</v>
      </c>
      <c r="S5989" t="str" cm="1">
        <f t="array" ref="S5989">_xlfn.IFS(FraudData[[#This Row],[Fraud Risk Score]]&gt;=8,"High Risk",FraudData[[#This Row],[Fraud Risk Score]]&gt;=6,"Medium Risk",TRUE,"Low Risk")</f>
        <v>Low Risk</v>
      </c>
    </row>
    <row r="5990" spans="1:19">
      <c r="A5990">
        <v>5989</v>
      </c>
      <c r="B5990">
        <v>197.36</v>
      </c>
      <c r="C5990">
        <v>1</v>
      </c>
      <c r="D5990" t="s">
        <v>50</v>
      </c>
      <c r="E5990">
        <v>1</v>
      </c>
      <c r="F5990">
        <v>0</v>
      </c>
      <c r="G5990">
        <v>50</v>
      </c>
      <c r="H5990">
        <v>2</v>
      </c>
      <c r="I5990">
        <v>64</v>
      </c>
      <c r="J5990">
        <v>0</v>
      </c>
      <c r="K5990">
        <f>_xlfn.XLOOKUP(FraudData[[#This Row],[amount]],AmountRules[Amount Min],AmountRules[Risk Points],,-1)</f>
        <v>0</v>
      </c>
      <c r="L5990">
        <f>_xlfn.XLOOKUP(FraudData[[#This Row],[transaction_hour]],TimeRules[Hour Min],TimeRules[Risk Points],,-1)</f>
        <v>3</v>
      </c>
      <c r="M5990">
        <f>_xlfn.XLOOKUP(FraudData[[#This Row],[foreign_transaction]],ForeignRules[Foreign Transaction],ForeignRules[Risk Points],0)</f>
        <v>3</v>
      </c>
      <c r="N5990">
        <f>_xlfn.XLOOKUP(FraudData[[#This Row],[location_mismatch]],Table10[Location Mismatch],Table10[Risk Points],0)</f>
        <v>0</v>
      </c>
      <c r="O5990">
        <f>_xlfn.XLOOKUP(FraudData[[#This Row],[device_trust_score]],DeviceRules[Device Min],DeviceRules[Risk Points],,-1)</f>
        <v>1</v>
      </c>
      <c r="P5990">
        <f>_xlfn.XLOOKUP(FraudData[[#This Row],[velocity_last_24h]],VelocityRules[Velocity Min],VelocityRules[Risk Points],,-1)</f>
        <v>0</v>
      </c>
      <c r="Q5990">
        <f>_xlfn.XLOOKUP(FraudData[[#This Row],[merchant_category]],MerchantRules[Merchant Category],MerchantRules[Risk Points],0)</f>
        <v>0</v>
      </c>
      <c r="R5990">
        <f>SUM(FraudData[[#This Row],[Amount Risk]:[Merchant Risk]])</f>
        <v>7</v>
      </c>
      <c r="S5990" t="str" cm="1">
        <f t="array" ref="S5990">_xlfn.IFS(FraudData[[#This Row],[Fraud Risk Score]]&gt;=8,"High Risk",FraudData[[#This Row],[Fraud Risk Score]]&gt;=6,"Medium Risk",TRUE,"Low Risk")</f>
        <v>Medium Risk</v>
      </c>
    </row>
    <row r="5991" spans="1:19">
      <c r="A5991">
        <v>5990</v>
      </c>
      <c r="B5991">
        <v>311.33999999999997</v>
      </c>
      <c r="C5991">
        <v>3</v>
      </c>
      <c r="D5991" t="s">
        <v>46</v>
      </c>
      <c r="E5991">
        <v>0</v>
      </c>
      <c r="F5991">
        <v>0</v>
      </c>
      <c r="G5991">
        <v>41</v>
      </c>
      <c r="H5991">
        <v>3</v>
      </c>
      <c r="I5991">
        <v>25</v>
      </c>
      <c r="J5991">
        <v>0</v>
      </c>
      <c r="K5991">
        <f>_xlfn.XLOOKUP(FraudData[[#This Row],[amount]],AmountRules[Amount Min],AmountRules[Risk Points],,-1)</f>
        <v>0</v>
      </c>
      <c r="L5991">
        <f>_xlfn.XLOOKUP(FraudData[[#This Row],[transaction_hour]],TimeRules[Hour Min],TimeRules[Risk Points],,-1)</f>
        <v>3</v>
      </c>
      <c r="M5991">
        <f>_xlfn.XLOOKUP(FraudData[[#This Row],[foreign_transaction]],ForeignRules[Foreign Transaction],ForeignRules[Risk Points],0)</f>
        <v>0</v>
      </c>
      <c r="N5991">
        <f>_xlfn.XLOOKUP(FraudData[[#This Row],[location_mismatch]],Table10[Location Mismatch],Table10[Risk Points],0)</f>
        <v>0</v>
      </c>
      <c r="O5991">
        <f>_xlfn.XLOOKUP(FraudData[[#This Row],[device_trust_score]],DeviceRules[Device Min],DeviceRules[Risk Points],,-1)</f>
        <v>2</v>
      </c>
      <c r="P5991">
        <f>_xlfn.XLOOKUP(FraudData[[#This Row],[velocity_last_24h]],VelocityRules[Velocity Min],VelocityRules[Risk Points],,-1)</f>
        <v>0</v>
      </c>
      <c r="Q5991">
        <f>_xlfn.XLOOKUP(FraudData[[#This Row],[merchant_category]],MerchantRules[Merchant Category],MerchantRules[Risk Points],0)</f>
        <v>0</v>
      </c>
      <c r="R5991">
        <f>SUM(FraudData[[#This Row],[Amount Risk]:[Merchant Risk]])</f>
        <v>5</v>
      </c>
      <c r="S5991" t="str" cm="1">
        <f t="array" ref="S5991">_xlfn.IFS(FraudData[[#This Row],[Fraud Risk Score]]&gt;=8,"High Risk",FraudData[[#This Row],[Fraud Risk Score]]&gt;=6,"Medium Risk",TRUE,"Low Risk")</f>
        <v>Low Risk</v>
      </c>
    </row>
    <row r="5992" spans="1:19">
      <c r="A5992">
        <v>5991</v>
      </c>
      <c r="B5992">
        <v>2.41</v>
      </c>
      <c r="C5992">
        <v>17</v>
      </c>
      <c r="D5992" t="s">
        <v>48</v>
      </c>
      <c r="E5992">
        <v>0</v>
      </c>
      <c r="F5992">
        <v>0</v>
      </c>
      <c r="G5992">
        <v>35</v>
      </c>
      <c r="H5992">
        <v>1</v>
      </c>
      <c r="I5992">
        <v>50</v>
      </c>
      <c r="J5992">
        <v>0</v>
      </c>
      <c r="K5992">
        <f>_xlfn.XLOOKUP(FraudData[[#This Row],[amount]],AmountRules[Amount Min],AmountRules[Risk Points],,-1)</f>
        <v>0</v>
      </c>
      <c r="L5992">
        <f>_xlfn.XLOOKUP(FraudData[[#This Row],[transaction_hour]],TimeRules[Hour Min],TimeRules[Risk Points],,-1)</f>
        <v>0</v>
      </c>
      <c r="M5992">
        <f>_xlfn.XLOOKUP(FraudData[[#This Row],[foreign_transaction]],ForeignRules[Foreign Transaction],ForeignRules[Risk Points],0)</f>
        <v>0</v>
      </c>
      <c r="N5992">
        <f>_xlfn.XLOOKUP(FraudData[[#This Row],[location_mismatch]],Table10[Location Mismatch],Table10[Risk Points],0)</f>
        <v>0</v>
      </c>
      <c r="O5992">
        <f>_xlfn.XLOOKUP(FraudData[[#This Row],[device_trust_score]],DeviceRules[Device Min],DeviceRules[Risk Points],,-1)</f>
        <v>2</v>
      </c>
      <c r="P5992">
        <f>_xlfn.XLOOKUP(FraudData[[#This Row],[velocity_last_24h]],VelocityRules[Velocity Min],VelocityRules[Risk Points],,-1)</f>
        <v>0</v>
      </c>
      <c r="Q5992">
        <f>_xlfn.XLOOKUP(FraudData[[#This Row],[merchant_category]],MerchantRules[Merchant Category],MerchantRules[Risk Points],0)</f>
        <v>0</v>
      </c>
      <c r="R5992">
        <f>SUM(FraudData[[#This Row],[Amount Risk]:[Merchant Risk]])</f>
        <v>2</v>
      </c>
      <c r="S5992" t="str" cm="1">
        <f t="array" ref="S5992">_xlfn.IFS(FraudData[[#This Row],[Fraud Risk Score]]&gt;=8,"High Risk",FraudData[[#This Row],[Fraud Risk Score]]&gt;=6,"Medium Risk",TRUE,"Low Risk")</f>
        <v>Low Risk</v>
      </c>
    </row>
    <row r="5993" spans="1:19">
      <c r="A5993">
        <v>5992</v>
      </c>
      <c r="B5993">
        <v>140.57</v>
      </c>
      <c r="C5993">
        <v>8</v>
      </c>
      <c r="D5993" t="s">
        <v>48</v>
      </c>
      <c r="E5993">
        <v>0</v>
      </c>
      <c r="F5993">
        <v>0</v>
      </c>
      <c r="G5993">
        <v>91</v>
      </c>
      <c r="H5993">
        <v>3</v>
      </c>
      <c r="I5993">
        <v>19</v>
      </c>
      <c r="J5993">
        <v>0</v>
      </c>
      <c r="K5993">
        <f>_xlfn.XLOOKUP(FraudData[[#This Row],[amount]],AmountRules[Amount Min],AmountRules[Risk Points],,-1)</f>
        <v>0</v>
      </c>
      <c r="L5993">
        <f>_xlfn.XLOOKUP(FraudData[[#This Row],[transaction_hour]],TimeRules[Hour Min],TimeRules[Risk Points],,-1)</f>
        <v>0</v>
      </c>
      <c r="M5993">
        <f>_xlfn.XLOOKUP(FraudData[[#This Row],[foreign_transaction]],ForeignRules[Foreign Transaction],ForeignRules[Risk Points],0)</f>
        <v>0</v>
      </c>
      <c r="N5993">
        <f>_xlfn.XLOOKUP(FraudData[[#This Row],[location_mismatch]],Table10[Location Mismatch],Table10[Risk Points],0)</f>
        <v>0</v>
      </c>
      <c r="O5993">
        <f>_xlfn.XLOOKUP(FraudData[[#This Row],[device_trust_score]],DeviceRules[Device Min],DeviceRules[Risk Points],,-1)</f>
        <v>0</v>
      </c>
      <c r="P5993">
        <f>_xlfn.XLOOKUP(FraudData[[#This Row],[velocity_last_24h]],VelocityRules[Velocity Min],VelocityRules[Risk Points],,-1)</f>
        <v>0</v>
      </c>
      <c r="Q5993">
        <f>_xlfn.XLOOKUP(FraudData[[#This Row],[merchant_category]],MerchantRules[Merchant Category],MerchantRules[Risk Points],0)</f>
        <v>0</v>
      </c>
      <c r="R5993">
        <f>SUM(FraudData[[#This Row],[Amount Risk]:[Merchant Risk]])</f>
        <v>0</v>
      </c>
      <c r="S5993" t="str" cm="1">
        <f t="array" ref="S5993">_xlfn.IFS(FraudData[[#This Row],[Fraud Risk Score]]&gt;=8,"High Risk",FraudData[[#This Row],[Fraud Risk Score]]&gt;=6,"Medium Risk",TRUE,"Low Risk")</f>
        <v>Low Risk</v>
      </c>
    </row>
    <row r="5994" spans="1:19">
      <c r="A5994">
        <v>5993</v>
      </c>
      <c r="B5994">
        <v>110.77</v>
      </c>
      <c r="C5994">
        <v>18</v>
      </c>
      <c r="D5994" t="s">
        <v>48</v>
      </c>
      <c r="E5994">
        <v>0</v>
      </c>
      <c r="F5994">
        <v>0</v>
      </c>
      <c r="G5994">
        <v>34</v>
      </c>
      <c r="H5994">
        <v>2</v>
      </c>
      <c r="I5994">
        <v>19</v>
      </c>
      <c r="J5994">
        <v>0</v>
      </c>
      <c r="K5994">
        <f>_xlfn.XLOOKUP(FraudData[[#This Row],[amount]],AmountRules[Amount Min],AmountRules[Risk Points],,-1)</f>
        <v>0</v>
      </c>
      <c r="L5994">
        <f>_xlfn.XLOOKUP(FraudData[[#This Row],[transaction_hour]],TimeRules[Hour Min],TimeRules[Risk Points],,-1)</f>
        <v>0</v>
      </c>
      <c r="M5994">
        <f>_xlfn.XLOOKUP(FraudData[[#This Row],[foreign_transaction]],ForeignRules[Foreign Transaction],ForeignRules[Risk Points],0)</f>
        <v>0</v>
      </c>
      <c r="N5994">
        <f>_xlfn.XLOOKUP(FraudData[[#This Row],[location_mismatch]],Table10[Location Mismatch],Table10[Risk Points],0)</f>
        <v>0</v>
      </c>
      <c r="O5994">
        <f>_xlfn.XLOOKUP(FraudData[[#This Row],[device_trust_score]],DeviceRules[Device Min],DeviceRules[Risk Points],,-1)</f>
        <v>2</v>
      </c>
      <c r="P5994">
        <f>_xlfn.XLOOKUP(FraudData[[#This Row],[velocity_last_24h]],VelocityRules[Velocity Min],VelocityRules[Risk Points],,-1)</f>
        <v>0</v>
      </c>
      <c r="Q5994">
        <f>_xlfn.XLOOKUP(FraudData[[#This Row],[merchant_category]],MerchantRules[Merchant Category],MerchantRules[Risk Points],0)</f>
        <v>0</v>
      </c>
      <c r="R5994">
        <f>SUM(FraudData[[#This Row],[Amount Risk]:[Merchant Risk]])</f>
        <v>2</v>
      </c>
      <c r="S5994" t="str" cm="1">
        <f t="array" ref="S5994">_xlfn.IFS(FraudData[[#This Row],[Fraud Risk Score]]&gt;=8,"High Risk",FraudData[[#This Row],[Fraud Risk Score]]&gt;=6,"Medium Risk",TRUE,"Low Risk")</f>
        <v>Low Risk</v>
      </c>
    </row>
    <row r="5995" spans="1:19">
      <c r="A5995">
        <v>5994</v>
      </c>
      <c r="B5995">
        <v>124.4</v>
      </c>
      <c r="C5995">
        <v>9</v>
      </c>
      <c r="D5995" t="s">
        <v>48</v>
      </c>
      <c r="E5995">
        <v>0</v>
      </c>
      <c r="F5995">
        <v>0</v>
      </c>
      <c r="G5995">
        <v>90</v>
      </c>
      <c r="H5995">
        <v>1</v>
      </c>
      <c r="I5995">
        <v>37</v>
      </c>
      <c r="J5995">
        <v>0</v>
      </c>
      <c r="K5995">
        <f>_xlfn.XLOOKUP(FraudData[[#This Row],[amount]],AmountRules[Amount Min],AmountRules[Risk Points],,-1)</f>
        <v>0</v>
      </c>
      <c r="L5995">
        <f>_xlfn.XLOOKUP(FraudData[[#This Row],[transaction_hour]],TimeRules[Hour Min],TimeRules[Risk Points],,-1)</f>
        <v>0</v>
      </c>
      <c r="M5995">
        <f>_xlfn.XLOOKUP(FraudData[[#This Row],[foreign_transaction]],ForeignRules[Foreign Transaction],ForeignRules[Risk Points],0)</f>
        <v>0</v>
      </c>
      <c r="N5995">
        <f>_xlfn.XLOOKUP(FraudData[[#This Row],[location_mismatch]],Table10[Location Mismatch],Table10[Risk Points],0)</f>
        <v>0</v>
      </c>
      <c r="O5995">
        <f>_xlfn.XLOOKUP(FraudData[[#This Row],[device_trust_score]],DeviceRules[Device Min],DeviceRules[Risk Points],,-1)</f>
        <v>0</v>
      </c>
      <c r="P5995">
        <f>_xlfn.XLOOKUP(FraudData[[#This Row],[velocity_last_24h]],VelocityRules[Velocity Min],VelocityRules[Risk Points],,-1)</f>
        <v>0</v>
      </c>
      <c r="Q5995">
        <f>_xlfn.XLOOKUP(FraudData[[#This Row],[merchant_category]],MerchantRules[Merchant Category],MerchantRules[Risk Points],0)</f>
        <v>0</v>
      </c>
      <c r="R5995">
        <f>SUM(FraudData[[#This Row],[Amount Risk]:[Merchant Risk]])</f>
        <v>0</v>
      </c>
      <c r="S5995" t="str" cm="1">
        <f t="array" ref="S5995">_xlfn.IFS(FraudData[[#This Row],[Fraud Risk Score]]&gt;=8,"High Risk",FraudData[[#This Row],[Fraud Risk Score]]&gt;=6,"Medium Risk",TRUE,"Low Risk")</f>
        <v>Low Risk</v>
      </c>
    </row>
    <row r="5996" spans="1:19">
      <c r="A5996">
        <v>5995</v>
      </c>
      <c r="B5996">
        <v>13.49</v>
      </c>
      <c r="C5996">
        <v>21</v>
      </c>
      <c r="D5996" t="s">
        <v>49</v>
      </c>
      <c r="E5996">
        <v>0</v>
      </c>
      <c r="F5996">
        <v>0</v>
      </c>
      <c r="G5996">
        <v>56</v>
      </c>
      <c r="H5996">
        <v>3</v>
      </c>
      <c r="I5996">
        <v>40</v>
      </c>
      <c r="J5996">
        <v>0</v>
      </c>
      <c r="K5996">
        <f>_xlfn.XLOOKUP(FraudData[[#This Row],[amount]],AmountRules[Amount Min],AmountRules[Risk Points],,-1)</f>
        <v>0</v>
      </c>
      <c r="L5996">
        <f>_xlfn.XLOOKUP(FraudData[[#This Row],[transaction_hour]],TimeRules[Hour Min],TimeRules[Risk Points],,-1)</f>
        <v>0</v>
      </c>
      <c r="M5996">
        <f>_xlfn.XLOOKUP(FraudData[[#This Row],[foreign_transaction]],ForeignRules[Foreign Transaction],ForeignRules[Risk Points],0)</f>
        <v>0</v>
      </c>
      <c r="N5996">
        <f>_xlfn.XLOOKUP(FraudData[[#This Row],[location_mismatch]],Table10[Location Mismatch],Table10[Risk Points],0)</f>
        <v>0</v>
      </c>
      <c r="O5996">
        <f>_xlfn.XLOOKUP(FraudData[[#This Row],[device_trust_score]],DeviceRules[Device Min],DeviceRules[Risk Points],,-1)</f>
        <v>1</v>
      </c>
      <c r="P5996">
        <f>_xlfn.XLOOKUP(FraudData[[#This Row],[velocity_last_24h]],VelocityRules[Velocity Min],VelocityRules[Risk Points],,-1)</f>
        <v>0</v>
      </c>
      <c r="Q5996">
        <f>_xlfn.XLOOKUP(FraudData[[#This Row],[merchant_category]],MerchantRules[Merchant Category],MerchantRules[Risk Points],0)</f>
        <v>1</v>
      </c>
      <c r="R5996">
        <f>SUM(FraudData[[#This Row],[Amount Risk]:[Merchant Risk]])</f>
        <v>2</v>
      </c>
      <c r="S5996" t="str" cm="1">
        <f t="array" ref="S5996">_xlfn.IFS(FraudData[[#This Row],[Fraud Risk Score]]&gt;=8,"High Risk",FraudData[[#This Row],[Fraud Risk Score]]&gt;=6,"Medium Risk",TRUE,"Low Risk")</f>
        <v>Low Risk</v>
      </c>
    </row>
    <row r="5997" spans="1:19">
      <c r="A5997">
        <v>5996</v>
      </c>
      <c r="B5997">
        <v>207.61</v>
      </c>
      <c r="C5997">
        <v>14</v>
      </c>
      <c r="D5997" t="s">
        <v>50</v>
      </c>
      <c r="E5997">
        <v>0</v>
      </c>
      <c r="F5997">
        <v>0</v>
      </c>
      <c r="G5997">
        <v>40</v>
      </c>
      <c r="H5997">
        <v>2</v>
      </c>
      <c r="I5997">
        <v>35</v>
      </c>
      <c r="J5997">
        <v>0</v>
      </c>
      <c r="K5997">
        <f>_xlfn.XLOOKUP(FraudData[[#This Row],[amount]],AmountRules[Amount Min],AmountRules[Risk Points],,-1)</f>
        <v>0</v>
      </c>
      <c r="L5997">
        <f>_xlfn.XLOOKUP(FraudData[[#This Row],[transaction_hour]],TimeRules[Hour Min],TimeRules[Risk Points],,-1)</f>
        <v>0</v>
      </c>
      <c r="M5997">
        <f>_xlfn.XLOOKUP(FraudData[[#This Row],[foreign_transaction]],ForeignRules[Foreign Transaction],ForeignRules[Risk Points],0)</f>
        <v>0</v>
      </c>
      <c r="N5997">
        <f>_xlfn.XLOOKUP(FraudData[[#This Row],[location_mismatch]],Table10[Location Mismatch],Table10[Risk Points],0)</f>
        <v>0</v>
      </c>
      <c r="O5997">
        <f>_xlfn.XLOOKUP(FraudData[[#This Row],[device_trust_score]],DeviceRules[Device Min],DeviceRules[Risk Points],,-1)</f>
        <v>2</v>
      </c>
      <c r="P5997">
        <f>_xlfn.XLOOKUP(FraudData[[#This Row],[velocity_last_24h]],VelocityRules[Velocity Min],VelocityRules[Risk Points],,-1)</f>
        <v>0</v>
      </c>
      <c r="Q5997">
        <f>_xlfn.XLOOKUP(FraudData[[#This Row],[merchant_category]],MerchantRules[Merchant Category],MerchantRules[Risk Points],0)</f>
        <v>0</v>
      </c>
      <c r="R5997">
        <f>SUM(FraudData[[#This Row],[Amount Risk]:[Merchant Risk]])</f>
        <v>2</v>
      </c>
      <c r="S5997" t="str" cm="1">
        <f t="array" ref="S5997">_xlfn.IFS(FraudData[[#This Row],[Fraud Risk Score]]&gt;=8,"High Risk",FraudData[[#This Row],[Fraud Risk Score]]&gt;=6,"Medium Risk",TRUE,"Low Risk")</f>
        <v>Low Risk</v>
      </c>
    </row>
    <row r="5998" spans="1:19">
      <c r="A5998">
        <v>5997</v>
      </c>
      <c r="B5998">
        <v>125.93</v>
      </c>
      <c r="C5998">
        <v>0</v>
      </c>
      <c r="D5998" t="s">
        <v>47</v>
      </c>
      <c r="E5998">
        <v>0</v>
      </c>
      <c r="F5998">
        <v>0</v>
      </c>
      <c r="G5998">
        <v>50</v>
      </c>
      <c r="H5998">
        <v>3</v>
      </c>
      <c r="I5998">
        <v>47</v>
      </c>
      <c r="J5998">
        <v>0</v>
      </c>
      <c r="K5998">
        <f>_xlfn.XLOOKUP(FraudData[[#This Row],[amount]],AmountRules[Amount Min],AmountRules[Risk Points],,-1)</f>
        <v>0</v>
      </c>
      <c r="L5998">
        <f>_xlfn.XLOOKUP(FraudData[[#This Row],[transaction_hour]],TimeRules[Hour Min],TimeRules[Risk Points],,-1)</f>
        <v>3</v>
      </c>
      <c r="M5998">
        <f>_xlfn.XLOOKUP(FraudData[[#This Row],[foreign_transaction]],ForeignRules[Foreign Transaction],ForeignRules[Risk Points],0)</f>
        <v>0</v>
      </c>
      <c r="N5998">
        <f>_xlfn.XLOOKUP(FraudData[[#This Row],[location_mismatch]],Table10[Location Mismatch],Table10[Risk Points],0)</f>
        <v>0</v>
      </c>
      <c r="O5998">
        <f>_xlfn.XLOOKUP(FraudData[[#This Row],[device_trust_score]],DeviceRules[Device Min],DeviceRules[Risk Points],,-1)</f>
        <v>1</v>
      </c>
      <c r="P5998">
        <f>_xlfn.XLOOKUP(FraudData[[#This Row],[velocity_last_24h]],VelocityRules[Velocity Min],VelocityRules[Risk Points],,-1)</f>
        <v>0</v>
      </c>
      <c r="Q5998">
        <f>_xlfn.XLOOKUP(FraudData[[#This Row],[merchant_category]],MerchantRules[Merchant Category],MerchantRules[Risk Points],0)</f>
        <v>0</v>
      </c>
      <c r="R5998">
        <f>SUM(FraudData[[#This Row],[Amount Risk]:[Merchant Risk]])</f>
        <v>4</v>
      </c>
      <c r="S5998" t="str" cm="1">
        <f t="array" ref="S5998">_xlfn.IFS(FraudData[[#This Row],[Fraud Risk Score]]&gt;=8,"High Risk",FraudData[[#This Row],[Fraud Risk Score]]&gt;=6,"Medium Risk",TRUE,"Low Risk")</f>
        <v>Low Risk</v>
      </c>
    </row>
    <row r="5999" spans="1:19">
      <c r="A5999">
        <v>5998</v>
      </c>
      <c r="B5999">
        <v>260.77999999999997</v>
      </c>
      <c r="C5999">
        <v>10</v>
      </c>
      <c r="D5999" t="s">
        <v>46</v>
      </c>
      <c r="E5999">
        <v>0</v>
      </c>
      <c r="F5999">
        <v>0</v>
      </c>
      <c r="G5999">
        <v>98</v>
      </c>
      <c r="H5999">
        <v>2</v>
      </c>
      <c r="I5999">
        <v>38</v>
      </c>
      <c r="J5999">
        <v>0</v>
      </c>
      <c r="K5999">
        <f>_xlfn.XLOOKUP(FraudData[[#This Row],[amount]],AmountRules[Amount Min],AmountRules[Risk Points],,-1)</f>
        <v>0</v>
      </c>
      <c r="L5999">
        <f>_xlfn.XLOOKUP(FraudData[[#This Row],[transaction_hour]],TimeRules[Hour Min],TimeRules[Risk Points],,-1)</f>
        <v>0</v>
      </c>
      <c r="M5999">
        <f>_xlfn.XLOOKUP(FraudData[[#This Row],[foreign_transaction]],ForeignRules[Foreign Transaction],ForeignRules[Risk Points],0)</f>
        <v>0</v>
      </c>
      <c r="N5999">
        <f>_xlfn.XLOOKUP(FraudData[[#This Row],[location_mismatch]],Table10[Location Mismatch],Table10[Risk Points],0)</f>
        <v>0</v>
      </c>
      <c r="O5999">
        <f>_xlfn.XLOOKUP(FraudData[[#This Row],[device_trust_score]],DeviceRules[Device Min],DeviceRules[Risk Points],,-1)</f>
        <v>0</v>
      </c>
      <c r="P5999">
        <f>_xlfn.XLOOKUP(FraudData[[#This Row],[velocity_last_24h]],VelocityRules[Velocity Min],VelocityRules[Risk Points],,-1)</f>
        <v>0</v>
      </c>
      <c r="Q5999">
        <f>_xlfn.XLOOKUP(FraudData[[#This Row],[merchant_category]],MerchantRules[Merchant Category],MerchantRules[Risk Points],0)</f>
        <v>0</v>
      </c>
      <c r="R5999">
        <f>SUM(FraudData[[#This Row],[Amount Risk]:[Merchant Risk]])</f>
        <v>0</v>
      </c>
      <c r="S5999" t="str" cm="1">
        <f t="array" ref="S5999">_xlfn.IFS(FraudData[[#This Row],[Fraud Risk Score]]&gt;=8,"High Risk",FraudData[[#This Row],[Fraud Risk Score]]&gt;=6,"Medium Risk",TRUE,"Low Risk")</f>
        <v>Low Risk</v>
      </c>
    </row>
    <row r="6000" spans="1:19">
      <c r="A6000">
        <v>5999</v>
      </c>
      <c r="B6000">
        <v>119.55</v>
      </c>
      <c r="C6000">
        <v>13</v>
      </c>
      <c r="D6000" t="s">
        <v>48</v>
      </c>
      <c r="E6000">
        <v>0</v>
      </c>
      <c r="F6000">
        <v>1</v>
      </c>
      <c r="G6000">
        <v>80</v>
      </c>
      <c r="H6000">
        <v>1</v>
      </c>
      <c r="I6000">
        <v>53</v>
      </c>
      <c r="J6000">
        <v>0</v>
      </c>
      <c r="K6000">
        <f>_xlfn.XLOOKUP(FraudData[[#This Row],[amount]],AmountRules[Amount Min],AmountRules[Risk Points],,-1)</f>
        <v>0</v>
      </c>
      <c r="L6000">
        <f>_xlfn.XLOOKUP(FraudData[[#This Row],[transaction_hour]],TimeRules[Hour Min],TimeRules[Risk Points],,-1)</f>
        <v>0</v>
      </c>
      <c r="M6000">
        <f>_xlfn.XLOOKUP(FraudData[[#This Row],[foreign_transaction]],ForeignRules[Foreign Transaction],ForeignRules[Risk Points],0)</f>
        <v>0</v>
      </c>
      <c r="N6000">
        <f>_xlfn.XLOOKUP(FraudData[[#This Row],[location_mismatch]],Table10[Location Mismatch],Table10[Risk Points],0)</f>
        <v>3</v>
      </c>
      <c r="O6000">
        <f>_xlfn.XLOOKUP(FraudData[[#This Row],[device_trust_score]],DeviceRules[Device Min],DeviceRules[Risk Points],,-1)</f>
        <v>0</v>
      </c>
      <c r="P6000">
        <f>_xlfn.XLOOKUP(FraudData[[#This Row],[velocity_last_24h]],VelocityRules[Velocity Min],VelocityRules[Risk Points],,-1)</f>
        <v>0</v>
      </c>
      <c r="Q6000">
        <f>_xlfn.XLOOKUP(FraudData[[#This Row],[merchant_category]],MerchantRules[Merchant Category],MerchantRules[Risk Points],0)</f>
        <v>0</v>
      </c>
      <c r="R6000">
        <f>SUM(FraudData[[#This Row],[Amount Risk]:[Merchant Risk]])</f>
        <v>3</v>
      </c>
      <c r="S6000" t="str" cm="1">
        <f t="array" ref="S6000">_xlfn.IFS(FraudData[[#This Row],[Fraud Risk Score]]&gt;=8,"High Risk",FraudData[[#This Row],[Fraud Risk Score]]&gt;=6,"Medium Risk",TRUE,"Low Risk")</f>
        <v>Low Risk</v>
      </c>
    </row>
    <row r="6001" spans="1:19">
      <c r="A6001">
        <v>6000</v>
      </c>
      <c r="B6001">
        <v>29.12</v>
      </c>
      <c r="C6001">
        <v>9</v>
      </c>
      <c r="D6001" t="s">
        <v>48</v>
      </c>
      <c r="E6001">
        <v>0</v>
      </c>
      <c r="F6001">
        <v>1</v>
      </c>
      <c r="G6001">
        <v>33</v>
      </c>
      <c r="H6001">
        <v>2</v>
      </c>
      <c r="I6001">
        <v>20</v>
      </c>
      <c r="J6001">
        <v>0</v>
      </c>
      <c r="K6001">
        <f>_xlfn.XLOOKUP(FraudData[[#This Row],[amount]],AmountRules[Amount Min],AmountRules[Risk Points],,-1)</f>
        <v>0</v>
      </c>
      <c r="L6001">
        <f>_xlfn.XLOOKUP(FraudData[[#This Row],[transaction_hour]],TimeRules[Hour Min],TimeRules[Risk Points],,-1)</f>
        <v>0</v>
      </c>
      <c r="M6001">
        <f>_xlfn.XLOOKUP(FraudData[[#This Row],[foreign_transaction]],ForeignRules[Foreign Transaction],ForeignRules[Risk Points],0)</f>
        <v>0</v>
      </c>
      <c r="N6001">
        <f>_xlfn.XLOOKUP(FraudData[[#This Row],[location_mismatch]],Table10[Location Mismatch],Table10[Risk Points],0)</f>
        <v>3</v>
      </c>
      <c r="O6001">
        <f>_xlfn.XLOOKUP(FraudData[[#This Row],[device_trust_score]],DeviceRules[Device Min],DeviceRules[Risk Points],,-1)</f>
        <v>2</v>
      </c>
      <c r="P6001">
        <f>_xlfn.XLOOKUP(FraudData[[#This Row],[velocity_last_24h]],VelocityRules[Velocity Min],VelocityRules[Risk Points],,-1)</f>
        <v>0</v>
      </c>
      <c r="Q6001">
        <f>_xlfn.XLOOKUP(FraudData[[#This Row],[merchant_category]],MerchantRules[Merchant Category],MerchantRules[Risk Points],0)</f>
        <v>0</v>
      </c>
      <c r="R6001">
        <f>SUM(FraudData[[#This Row],[Amount Risk]:[Merchant Risk]])</f>
        <v>5</v>
      </c>
      <c r="S6001" t="str" cm="1">
        <f t="array" ref="S6001">_xlfn.IFS(FraudData[[#This Row],[Fraud Risk Score]]&gt;=8,"High Risk",FraudData[[#This Row],[Fraud Risk Score]]&gt;=6,"Medium Risk",TRUE,"Low Risk")</f>
        <v>Low Risk</v>
      </c>
    </row>
    <row r="6002" spans="1:19">
      <c r="A6002">
        <v>6001</v>
      </c>
      <c r="B6002">
        <v>188.07</v>
      </c>
      <c r="C6002">
        <v>18</v>
      </c>
      <c r="D6002" t="s">
        <v>50</v>
      </c>
      <c r="E6002">
        <v>0</v>
      </c>
      <c r="F6002">
        <v>0</v>
      </c>
      <c r="G6002">
        <v>29</v>
      </c>
      <c r="H6002">
        <v>2</v>
      </c>
      <c r="I6002">
        <v>34</v>
      </c>
      <c r="J6002">
        <v>0</v>
      </c>
      <c r="K6002">
        <f>_xlfn.XLOOKUP(FraudData[[#This Row],[amount]],AmountRules[Amount Min],AmountRules[Risk Points],,-1)</f>
        <v>0</v>
      </c>
      <c r="L6002">
        <f>_xlfn.XLOOKUP(FraudData[[#This Row],[transaction_hour]],TimeRules[Hour Min],TimeRules[Risk Points],,-1)</f>
        <v>0</v>
      </c>
      <c r="M6002">
        <f>_xlfn.XLOOKUP(FraudData[[#This Row],[foreign_transaction]],ForeignRules[Foreign Transaction],ForeignRules[Risk Points],0)</f>
        <v>0</v>
      </c>
      <c r="N6002">
        <f>_xlfn.XLOOKUP(FraudData[[#This Row],[location_mismatch]],Table10[Location Mismatch],Table10[Risk Points],0)</f>
        <v>0</v>
      </c>
      <c r="O6002">
        <f>_xlfn.XLOOKUP(FraudData[[#This Row],[device_trust_score]],DeviceRules[Device Min],DeviceRules[Risk Points],,-1)</f>
        <v>3</v>
      </c>
      <c r="P6002">
        <f>_xlfn.XLOOKUP(FraudData[[#This Row],[velocity_last_24h]],VelocityRules[Velocity Min],VelocityRules[Risk Points],,-1)</f>
        <v>0</v>
      </c>
      <c r="Q6002">
        <f>_xlfn.XLOOKUP(FraudData[[#This Row],[merchant_category]],MerchantRules[Merchant Category],MerchantRules[Risk Points],0)</f>
        <v>0</v>
      </c>
      <c r="R6002">
        <f>SUM(FraudData[[#This Row],[Amount Risk]:[Merchant Risk]])</f>
        <v>3</v>
      </c>
      <c r="S6002" t="str" cm="1">
        <f t="array" ref="S6002">_xlfn.IFS(FraudData[[#This Row],[Fraud Risk Score]]&gt;=8,"High Risk",FraudData[[#This Row],[Fraud Risk Score]]&gt;=6,"Medium Risk",TRUE,"Low Risk")</f>
        <v>Low Risk</v>
      </c>
    </row>
    <row r="6003" spans="1:19">
      <c r="A6003">
        <v>6002</v>
      </c>
      <c r="B6003">
        <v>34.06</v>
      </c>
      <c r="C6003">
        <v>23</v>
      </c>
      <c r="D6003" t="s">
        <v>50</v>
      </c>
      <c r="E6003">
        <v>0</v>
      </c>
      <c r="F6003">
        <v>1</v>
      </c>
      <c r="G6003">
        <v>31</v>
      </c>
      <c r="H6003">
        <v>5</v>
      </c>
      <c r="I6003">
        <v>41</v>
      </c>
      <c r="J6003">
        <v>1</v>
      </c>
      <c r="K6003">
        <f>_xlfn.XLOOKUP(FraudData[[#This Row],[amount]],AmountRules[Amount Min],AmountRules[Risk Points],,-1)</f>
        <v>0</v>
      </c>
      <c r="L6003">
        <f>_xlfn.XLOOKUP(FraudData[[#This Row],[transaction_hour]],TimeRules[Hour Min],TimeRules[Risk Points],,-1)</f>
        <v>1</v>
      </c>
      <c r="M6003">
        <f>_xlfn.XLOOKUP(FraudData[[#This Row],[foreign_transaction]],ForeignRules[Foreign Transaction],ForeignRules[Risk Points],0)</f>
        <v>0</v>
      </c>
      <c r="N6003">
        <f>_xlfn.XLOOKUP(FraudData[[#This Row],[location_mismatch]],Table10[Location Mismatch],Table10[Risk Points],0)</f>
        <v>3</v>
      </c>
      <c r="O6003">
        <f>_xlfn.XLOOKUP(FraudData[[#This Row],[device_trust_score]],DeviceRules[Device Min],DeviceRules[Risk Points],,-1)</f>
        <v>2</v>
      </c>
      <c r="P6003">
        <f>_xlfn.XLOOKUP(FraudData[[#This Row],[velocity_last_24h]],VelocityRules[Velocity Min],VelocityRules[Risk Points],,-1)</f>
        <v>3</v>
      </c>
      <c r="Q6003">
        <f>_xlfn.XLOOKUP(FraudData[[#This Row],[merchant_category]],MerchantRules[Merchant Category],MerchantRules[Risk Points],0)</f>
        <v>0</v>
      </c>
      <c r="R6003">
        <f>SUM(FraudData[[#This Row],[Amount Risk]:[Merchant Risk]])</f>
        <v>9</v>
      </c>
      <c r="S6003" t="str" cm="1">
        <f t="array" ref="S6003">_xlfn.IFS(FraudData[[#This Row],[Fraud Risk Score]]&gt;=8,"High Risk",FraudData[[#This Row],[Fraud Risk Score]]&gt;=6,"Medium Risk",TRUE,"Low Risk")</f>
        <v>High Risk</v>
      </c>
    </row>
    <row r="6004" spans="1:19">
      <c r="A6004">
        <v>6003</v>
      </c>
      <c r="B6004">
        <v>370.59</v>
      </c>
      <c r="C6004">
        <v>20</v>
      </c>
      <c r="D6004" t="s">
        <v>49</v>
      </c>
      <c r="E6004">
        <v>0</v>
      </c>
      <c r="F6004">
        <v>0</v>
      </c>
      <c r="G6004">
        <v>89</v>
      </c>
      <c r="H6004">
        <v>2</v>
      </c>
      <c r="I6004">
        <v>55</v>
      </c>
      <c r="J6004">
        <v>0</v>
      </c>
      <c r="K6004">
        <f>_xlfn.XLOOKUP(FraudData[[#This Row],[amount]],AmountRules[Amount Min],AmountRules[Risk Points],,-1)</f>
        <v>0</v>
      </c>
      <c r="L6004">
        <f>_xlfn.XLOOKUP(FraudData[[#This Row],[transaction_hour]],TimeRules[Hour Min],TimeRules[Risk Points],,-1)</f>
        <v>0</v>
      </c>
      <c r="M6004">
        <f>_xlfn.XLOOKUP(FraudData[[#This Row],[foreign_transaction]],ForeignRules[Foreign Transaction],ForeignRules[Risk Points],0)</f>
        <v>0</v>
      </c>
      <c r="N6004">
        <f>_xlfn.XLOOKUP(FraudData[[#This Row],[location_mismatch]],Table10[Location Mismatch],Table10[Risk Points],0)</f>
        <v>0</v>
      </c>
      <c r="O6004">
        <f>_xlfn.XLOOKUP(FraudData[[#This Row],[device_trust_score]],DeviceRules[Device Min],DeviceRules[Risk Points],,-1)</f>
        <v>0</v>
      </c>
      <c r="P6004">
        <f>_xlfn.XLOOKUP(FraudData[[#This Row],[velocity_last_24h]],VelocityRules[Velocity Min],VelocityRules[Risk Points],,-1)</f>
        <v>0</v>
      </c>
      <c r="Q6004">
        <f>_xlfn.XLOOKUP(FraudData[[#This Row],[merchant_category]],MerchantRules[Merchant Category],MerchantRules[Risk Points],0)</f>
        <v>1</v>
      </c>
      <c r="R6004">
        <f>SUM(FraudData[[#This Row],[Amount Risk]:[Merchant Risk]])</f>
        <v>1</v>
      </c>
      <c r="S6004" t="str" cm="1">
        <f t="array" ref="S6004">_xlfn.IFS(FraudData[[#This Row],[Fraud Risk Score]]&gt;=8,"High Risk",FraudData[[#This Row],[Fraud Risk Score]]&gt;=6,"Medium Risk",TRUE,"Low Risk")</f>
        <v>Low Risk</v>
      </c>
    </row>
    <row r="6005" spans="1:19">
      <c r="A6005">
        <v>6004</v>
      </c>
      <c r="B6005">
        <v>170.93</v>
      </c>
      <c r="C6005">
        <v>15</v>
      </c>
      <c r="D6005" t="s">
        <v>49</v>
      </c>
      <c r="E6005">
        <v>0</v>
      </c>
      <c r="F6005">
        <v>0</v>
      </c>
      <c r="G6005">
        <v>36</v>
      </c>
      <c r="H6005">
        <v>5</v>
      </c>
      <c r="I6005">
        <v>21</v>
      </c>
      <c r="J6005">
        <v>0</v>
      </c>
      <c r="K6005">
        <f>_xlfn.XLOOKUP(FraudData[[#This Row],[amount]],AmountRules[Amount Min],AmountRules[Risk Points],,-1)</f>
        <v>0</v>
      </c>
      <c r="L6005">
        <f>_xlfn.XLOOKUP(FraudData[[#This Row],[transaction_hour]],TimeRules[Hour Min],TimeRules[Risk Points],,-1)</f>
        <v>0</v>
      </c>
      <c r="M6005">
        <f>_xlfn.XLOOKUP(FraudData[[#This Row],[foreign_transaction]],ForeignRules[Foreign Transaction],ForeignRules[Risk Points],0)</f>
        <v>0</v>
      </c>
      <c r="N6005">
        <f>_xlfn.XLOOKUP(FraudData[[#This Row],[location_mismatch]],Table10[Location Mismatch],Table10[Risk Points],0)</f>
        <v>0</v>
      </c>
      <c r="O6005">
        <f>_xlfn.XLOOKUP(FraudData[[#This Row],[device_trust_score]],DeviceRules[Device Min],DeviceRules[Risk Points],,-1)</f>
        <v>2</v>
      </c>
      <c r="P6005">
        <f>_xlfn.XLOOKUP(FraudData[[#This Row],[velocity_last_24h]],VelocityRules[Velocity Min],VelocityRules[Risk Points],,-1)</f>
        <v>3</v>
      </c>
      <c r="Q6005">
        <f>_xlfn.XLOOKUP(FraudData[[#This Row],[merchant_category]],MerchantRules[Merchant Category],MerchantRules[Risk Points],0)</f>
        <v>1</v>
      </c>
      <c r="R6005">
        <f>SUM(FraudData[[#This Row],[Amount Risk]:[Merchant Risk]])</f>
        <v>6</v>
      </c>
      <c r="S6005" t="str" cm="1">
        <f t="array" ref="S6005">_xlfn.IFS(FraudData[[#This Row],[Fraud Risk Score]]&gt;=8,"High Risk",FraudData[[#This Row],[Fraud Risk Score]]&gt;=6,"Medium Risk",TRUE,"Low Risk")</f>
        <v>Medium Risk</v>
      </c>
    </row>
    <row r="6006" spans="1:19">
      <c r="A6006">
        <v>6005</v>
      </c>
      <c r="B6006">
        <v>30.79</v>
      </c>
      <c r="C6006">
        <v>7</v>
      </c>
      <c r="D6006" t="s">
        <v>49</v>
      </c>
      <c r="E6006">
        <v>0</v>
      </c>
      <c r="F6006">
        <v>0</v>
      </c>
      <c r="G6006">
        <v>72</v>
      </c>
      <c r="H6006">
        <v>1</v>
      </c>
      <c r="I6006">
        <v>26</v>
      </c>
      <c r="J6006">
        <v>0</v>
      </c>
      <c r="K6006">
        <f>_xlfn.XLOOKUP(FraudData[[#This Row],[amount]],AmountRules[Amount Min],AmountRules[Risk Points],,-1)</f>
        <v>0</v>
      </c>
      <c r="L6006">
        <f>_xlfn.XLOOKUP(FraudData[[#This Row],[transaction_hour]],TimeRules[Hour Min],TimeRules[Risk Points],,-1)</f>
        <v>0</v>
      </c>
      <c r="M6006">
        <f>_xlfn.XLOOKUP(FraudData[[#This Row],[foreign_transaction]],ForeignRules[Foreign Transaction],ForeignRules[Risk Points],0)</f>
        <v>0</v>
      </c>
      <c r="N6006">
        <f>_xlfn.XLOOKUP(FraudData[[#This Row],[location_mismatch]],Table10[Location Mismatch],Table10[Risk Points],0)</f>
        <v>0</v>
      </c>
      <c r="O6006">
        <f>_xlfn.XLOOKUP(FraudData[[#This Row],[device_trust_score]],DeviceRules[Device Min],DeviceRules[Risk Points],,-1)</f>
        <v>0</v>
      </c>
      <c r="P6006">
        <f>_xlfn.XLOOKUP(FraudData[[#This Row],[velocity_last_24h]],VelocityRules[Velocity Min],VelocityRules[Risk Points],,-1)</f>
        <v>0</v>
      </c>
      <c r="Q6006">
        <f>_xlfn.XLOOKUP(FraudData[[#This Row],[merchant_category]],MerchantRules[Merchant Category],MerchantRules[Risk Points],0)</f>
        <v>1</v>
      </c>
      <c r="R6006">
        <f>SUM(FraudData[[#This Row],[Amount Risk]:[Merchant Risk]])</f>
        <v>1</v>
      </c>
      <c r="S6006" t="str" cm="1">
        <f t="array" ref="S6006">_xlfn.IFS(FraudData[[#This Row],[Fraud Risk Score]]&gt;=8,"High Risk",FraudData[[#This Row],[Fraud Risk Score]]&gt;=6,"Medium Risk",TRUE,"Low Risk")</f>
        <v>Low Risk</v>
      </c>
    </row>
    <row r="6007" spans="1:19">
      <c r="A6007">
        <v>6006</v>
      </c>
      <c r="B6007">
        <v>590.24</v>
      </c>
      <c r="C6007">
        <v>1</v>
      </c>
      <c r="D6007" t="s">
        <v>46</v>
      </c>
      <c r="E6007">
        <v>0</v>
      </c>
      <c r="F6007">
        <v>0</v>
      </c>
      <c r="G6007">
        <v>96</v>
      </c>
      <c r="H6007">
        <v>2</v>
      </c>
      <c r="I6007">
        <v>50</v>
      </c>
      <c r="J6007">
        <v>0</v>
      </c>
      <c r="K6007">
        <f>_xlfn.XLOOKUP(FraudData[[#This Row],[amount]],AmountRules[Amount Min],AmountRules[Risk Points],,-1)</f>
        <v>1</v>
      </c>
      <c r="L6007">
        <f>_xlfn.XLOOKUP(FraudData[[#This Row],[transaction_hour]],TimeRules[Hour Min],TimeRules[Risk Points],,-1)</f>
        <v>3</v>
      </c>
      <c r="M6007">
        <f>_xlfn.XLOOKUP(FraudData[[#This Row],[foreign_transaction]],ForeignRules[Foreign Transaction],ForeignRules[Risk Points],0)</f>
        <v>0</v>
      </c>
      <c r="N6007">
        <f>_xlfn.XLOOKUP(FraudData[[#This Row],[location_mismatch]],Table10[Location Mismatch],Table10[Risk Points],0)</f>
        <v>0</v>
      </c>
      <c r="O6007">
        <f>_xlfn.XLOOKUP(FraudData[[#This Row],[device_trust_score]],DeviceRules[Device Min],DeviceRules[Risk Points],,-1)</f>
        <v>0</v>
      </c>
      <c r="P6007">
        <f>_xlfn.XLOOKUP(FraudData[[#This Row],[velocity_last_24h]],VelocityRules[Velocity Min],VelocityRules[Risk Points],,-1)</f>
        <v>0</v>
      </c>
      <c r="Q6007">
        <f>_xlfn.XLOOKUP(FraudData[[#This Row],[merchant_category]],MerchantRules[Merchant Category],MerchantRules[Risk Points],0)</f>
        <v>0</v>
      </c>
      <c r="R6007">
        <f>SUM(FraudData[[#This Row],[Amount Risk]:[Merchant Risk]])</f>
        <v>4</v>
      </c>
      <c r="S6007" t="str" cm="1">
        <f t="array" ref="S6007">_xlfn.IFS(FraudData[[#This Row],[Fraud Risk Score]]&gt;=8,"High Risk",FraudData[[#This Row],[Fraud Risk Score]]&gt;=6,"Medium Risk",TRUE,"Low Risk")</f>
        <v>Low Risk</v>
      </c>
    </row>
    <row r="6008" spans="1:19">
      <c r="A6008">
        <v>6007</v>
      </c>
      <c r="B6008">
        <v>131.5</v>
      </c>
      <c r="C6008">
        <v>22</v>
      </c>
      <c r="D6008" t="s">
        <v>49</v>
      </c>
      <c r="E6008">
        <v>1</v>
      </c>
      <c r="F6008">
        <v>0</v>
      </c>
      <c r="G6008">
        <v>49</v>
      </c>
      <c r="H6008">
        <v>3</v>
      </c>
      <c r="I6008">
        <v>51</v>
      </c>
      <c r="J6008">
        <v>0</v>
      </c>
      <c r="K6008">
        <f>_xlfn.XLOOKUP(FraudData[[#This Row],[amount]],AmountRules[Amount Min],AmountRules[Risk Points],,-1)</f>
        <v>0</v>
      </c>
      <c r="L6008">
        <f>_xlfn.XLOOKUP(FraudData[[#This Row],[transaction_hour]],TimeRules[Hour Min],TimeRules[Risk Points],,-1)</f>
        <v>0</v>
      </c>
      <c r="M6008">
        <f>_xlfn.XLOOKUP(FraudData[[#This Row],[foreign_transaction]],ForeignRules[Foreign Transaction],ForeignRules[Risk Points],0)</f>
        <v>3</v>
      </c>
      <c r="N6008">
        <f>_xlfn.XLOOKUP(FraudData[[#This Row],[location_mismatch]],Table10[Location Mismatch],Table10[Risk Points],0)</f>
        <v>0</v>
      </c>
      <c r="O6008">
        <f>_xlfn.XLOOKUP(FraudData[[#This Row],[device_trust_score]],DeviceRules[Device Min],DeviceRules[Risk Points],,-1)</f>
        <v>2</v>
      </c>
      <c r="P6008">
        <f>_xlfn.XLOOKUP(FraudData[[#This Row],[velocity_last_24h]],VelocityRules[Velocity Min],VelocityRules[Risk Points],,-1)</f>
        <v>0</v>
      </c>
      <c r="Q6008">
        <f>_xlfn.XLOOKUP(FraudData[[#This Row],[merchant_category]],MerchantRules[Merchant Category],MerchantRules[Risk Points],0)</f>
        <v>1</v>
      </c>
      <c r="R6008">
        <f>SUM(FraudData[[#This Row],[Amount Risk]:[Merchant Risk]])</f>
        <v>6</v>
      </c>
      <c r="S6008" t="str" cm="1">
        <f t="array" ref="S6008">_xlfn.IFS(FraudData[[#This Row],[Fraud Risk Score]]&gt;=8,"High Risk",FraudData[[#This Row],[Fraud Risk Score]]&gt;=6,"Medium Risk",TRUE,"Low Risk")</f>
        <v>Medium Risk</v>
      </c>
    </row>
    <row r="6009" spans="1:19">
      <c r="A6009">
        <v>6008</v>
      </c>
      <c r="B6009">
        <v>13.62</v>
      </c>
      <c r="C6009">
        <v>6</v>
      </c>
      <c r="D6009" t="s">
        <v>48</v>
      </c>
      <c r="E6009">
        <v>0</v>
      </c>
      <c r="F6009">
        <v>0</v>
      </c>
      <c r="G6009">
        <v>37</v>
      </c>
      <c r="H6009">
        <v>2</v>
      </c>
      <c r="I6009">
        <v>62</v>
      </c>
      <c r="J6009">
        <v>0</v>
      </c>
      <c r="K6009">
        <f>_xlfn.XLOOKUP(FraudData[[#This Row],[amount]],AmountRules[Amount Min],AmountRules[Risk Points],,-1)</f>
        <v>0</v>
      </c>
      <c r="L6009">
        <f>_xlfn.XLOOKUP(FraudData[[#This Row],[transaction_hour]],TimeRules[Hour Min],TimeRules[Risk Points],,-1)</f>
        <v>0</v>
      </c>
      <c r="M6009">
        <f>_xlfn.XLOOKUP(FraudData[[#This Row],[foreign_transaction]],ForeignRules[Foreign Transaction],ForeignRules[Risk Points],0)</f>
        <v>0</v>
      </c>
      <c r="N6009">
        <f>_xlfn.XLOOKUP(FraudData[[#This Row],[location_mismatch]],Table10[Location Mismatch],Table10[Risk Points],0)</f>
        <v>0</v>
      </c>
      <c r="O6009">
        <f>_xlfn.XLOOKUP(FraudData[[#This Row],[device_trust_score]],DeviceRules[Device Min],DeviceRules[Risk Points],,-1)</f>
        <v>2</v>
      </c>
      <c r="P6009">
        <f>_xlfn.XLOOKUP(FraudData[[#This Row],[velocity_last_24h]],VelocityRules[Velocity Min],VelocityRules[Risk Points],,-1)</f>
        <v>0</v>
      </c>
      <c r="Q6009">
        <f>_xlfn.XLOOKUP(FraudData[[#This Row],[merchant_category]],MerchantRules[Merchant Category],MerchantRules[Risk Points],0)</f>
        <v>0</v>
      </c>
      <c r="R6009">
        <f>SUM(FraudData[[#This Row],[Amount Risk]:[Merchant Risk]])</f>
        <v>2</v>
      </c>
      <c r="S6009" t="str" cm="1">
        <f t="array" ref="S6009">_xlfn.IFS(FraudData[[#This Row],[Fraud Risk Score]]&gt;=8,"High Risk",FraudData[[#This Row],[Fraud Risk Score]]&gt;=6,"Medium Risk",TRUE,"Low Risk")</f>
        <v>Low Risk</v>
      </c>
    </row>
    <row r="6010" spans="1:19">
      <c r="A6010">
        <v>6009</v>
      </c>
      <c r="B6010">
        <v>177.43</v>
      </c>
      <c r="C6010">
        <v>18</v>
      </c>
      <c r="D6010" t="s">
        <v>49</v>
      </c>
      <c r="E6010">
        <v>0</v>
      </c>
      <c r="F6010">
        <v>0</v>
      </c>
      <c r="G6010">
        <v>65</v>
      </c>
      <c r="H6010">
        <v>3</v>
      </c>
      <c r="I6010">
        <v>49</v>
      </c>
      <c r="J6010">
        <v>0</v>
      </c>
      <c r="K6010">
        <f>_xlfn.XLOOKUP(FraudData[[#This Row],[amount]],AmountRules[Amount Min],AmountRules[Risk Points],,-1)</f>
        <v>0</v>
      </c>
      <c r="L6010">
        <f>_xlfn.XLOOKUP(FraudData[[#This Row],[transaction_hour]],TimeRules[Hour Min],TimeRules[Risk Points],,-1)</f>
        <v>0</v>
      </c>
      <c r="M6010">
        <f>_xlfn.XLOOKUP(FraudData[[#This Row],[foreign_transaction]],ForeignRules[Foreign Transaction],ForeignRules[Risk Points],0)</f>
        <v>0</v>
      </c>
      <c r="N6010">
        <f>_xlfn.XLOOKUP(FraudData[[#This Row],[location_mismatch]],Table10[Location Mismatch],Table10[Risk Points],0)</f>
        <v>0</v>
      </c>
      <c r="O6010">
        <f>_xlfn.XLOOKUP(FraudData[[#This Row],[device_trust_score]],DeviceRules[Device Min],DeviceRules[Risk Points],,-1)</f>
        <v>1</v>
      </c>
      <c r="P6010">
        <f>_xlfn.XLOOKUP(FraudData[[#This Row],[velocity_last_24h]],VelocityRules[Velocity Min],VelocityRules[Risk Points],,-1)</f>
        <v>0</v>
      </c>
      <c r="Q6010">
        <f>_xlfn.XLOOKUP(FraudData[[#This Row],[merchant_category]],MerchantRules[Merchant Category],MerchantRules[Risk Points],0)</f>
        <v>1</v>
      </c>
      <c r="R6010">
        <f>SUM(FraudData[[#This Row],[Amount Risk]:[Merchant Risk]])</f>
        <v>2</v>
      </c>
      <c r="S6010" t="str" cm="1">
        <f t="array" ref="S6010">_xlfn.IFS(FraudData[[#This Row],[Fraud Risk Score]]&gt;=8,"High Risk",FraudData[[#This Row],[Fraud Risk Score]]&gt;=6,"Medium Risk",TRUE,"Low Risk")</f>
        <v>Low Risk</v>
      </c>
    </row>
    <row r="6011" spans="1:19">
      <c r="A6011">
        <v>6010</v>
      </c>
      <c r="B6011">
        <v>52.55</v>
      </c>
      <c r="C6011">
        <v>6</v>
      </c>
      <c r="D6011" t="s">
        <v>46</v>
      </c>
      <c r="E6011">
        <v>0</v>
      </c>
      <c r="F6011">
        <v>0</v>
      </c>
      <c r="G6011">
        <v>34</v>
      </c>
      <c r="H6011">
        <v>1</v>
      </c>
      <c r="I6011">
        <v>25</v>
      </c>
      <c r="J6011">
        <v>0</v>
      </c>
      <c r="K6011">
        <f>_xlfn.XLOOKUP(FraudData[[#This Row],[amount]],AmountRules[Amount Min],AmountRules[Risk Points],,-1)</f>
        <v>0</v>
      </c>
      <c r="L6011">
        <f>_xlfn.XLOOKUP(FraudData[[#This Row],[transaction_hour]],TimeRules[Hour Min],TimeRules[Risk Points],,-1)</f>
        <v>0</v>
      </c>
      <c r="M6011">
        <f>_xlfn.XLOOKUP(FraudData[[#This Row],[foreign_transaction]],ForeignRules[Foreign Transaction],ForeignRules[Risk Points],0)</f>
        <v>0</v>
      </c>
      <c r="N6011">
        <f>_xlfn.XLOOKUP(FraudData[[#This Row],[location_mismatch]],Table10[Location Mismatch],Table10[Risk Points],0)</f>
        <v>0</v>
      </c>
      <c r="O6011">
        <f>_xlfn.XLOOKUP(FraudData[[#This Row],[device_trust_score]],DeviceRules[Device Min],DeviceRules[Risk Points],,-1)</f>
        <v>2</v>
      </c>
      <c r="P6011">
        <f>_xlfn.XLOOKUP(FraudData[[#This Row],[velocity_last_24h]],VelocityRules[Velocity Min],VelocityRules[Risk Points],,-1)</f>
        <v>0</v>
      </c>
      <c r="Q6011">
        <f>_xlfn.XLOOKUP(FraudData[[#This Row],[merchant_category]],MerchantRules[Merchant Category],MerchantRules[Risk Points],0)</f>
        <v>0</v>
      </c>
      <c r="R6011">
        <f>SUM(FraudData[[#This Row],[Amount Risk]:[Merchant Risk]])</f>
        <v>2</v>
      </c>
      <c r="S6011" t="str" cm="1">
        <f t="array" ref="S6011">_xlfn.IFS(FraudData[[#This Row],[Fraud Risk Score]]&gt;=8,"High Risk",FraudData[[#This Row],[Fraud Risk Score]]&gt;=6,"Medium Risk",TRUE,"Low Risk")</f>
        <v>Low Risk</v>
      </c>
    </row>
    <row r="6012" spans="1:19">
      <c r="A6012">
        <v>6011</v>
      </c>
      <c r="B6012">
        <v>293.05</v>
      </c>
      <c r="C6012">
        <v>14</v>
      </c>
      <c r="D6012" t="s">
        <v>49</v>
      </c>
      <c r="E6012">
        <v>0</v>
      </c>
      <c r="F6012">
        <v>0</v>
      </c>
      <c r="G6012">
        <v>64</v>
      </c>
      <c r="H6012">
        <v>4</v>
      </c>
      <c r="I6012">
        <v>65</v>
      </c>
      <c r="J6012">
        <v>0</v>
      </c>
      <c r="K6012">
        <f>_xlfn.XLOOKUP(FraudData[[#This Row],[amount]],AmountRules[Amount Min],AmountRules[Risk Points],,-1)</f>
        <v>0</v>
      </c>
      <c r="L6012">
        <f>_xlfn.XLOOKUP(FraudData[[#This Row],[transaction_hour]],TimeRules[Hour Min],TimeRules[Risk Points],,-1)</f>
        <v>0</v>
      </c>
      <c r="M6012">
        <f>_xlfn.XLOOKUP(FraudData[[#This Row],[foreign_transaction]],ForeignRules[Foreign Transaction],ForeignRules[Risk Points],0)</f>
        <v>0</v>
      </c>
      <c r="N6012">
        <f>_xlfn.XLOOKUP(FraudData[[#This Row],[location_mismatch]],Table10[Location Mismatch],Table10[Risk Points],0)</f>
        <v>0</v>
      </c>
      <c r="O6012">
        <f>_xlfn.XLOOKUP(FraudData[[#This Row],[device_trust_score]],DeviceRules[Device Min],DeviceRules[Risk Points],,-1)</f>
        <v>1</v>
      </c>
      <c r="P6012">
        <f>_xlfn.XLOOKUP(FraudData[[#This Row],[velocity_last_24h]],VelocityRules[Velocity Min],VelocityRules[Risk Points],,-1)</f>
        <v>0</v>
      </c>
      <c r="Q6012">
        <f>_xlfn.XLOOKUP(FraudData[[#This Row],[merchant_category]],MerchantRules[Merchant Category],MerchantRules[Risk Points],0)</f>
        <v>1</v>
      </c>
      <c r="R6012">
        <f>SUM(FraudData[[#This Row],[Amount Risk]:[Merchant Risk]])</f>
        <v>2</v>
      </c>
      <c r="S6012" t="str" cm="1">
        <f t="array" ref="S6012">_xlfn.IFS(FraudData[[#This Row],[Fraud Risk Score]]&gt;=8,"High Risk",FraudData[[#This Row],[Fraud Risk Score]]&gt;=6,"Medium Risk",TRUE,"Low Risk")</f>
        <v>Low Risk</v>
      </c>
    </row>
    <row r="6013" spans="1:19">
      <c r="A6013">
        <v>6012</v>
      </c>
      <c r="B6013">
        <v>306.5</v>
      </c>
      <c r="C6013">
        <v>7</v>
      </c>
      <c r="D6013" t="s">
        <v>49</v>
      </c>
      <c r="E6013">
        <v>0</v>
      </c>
      <c r="F6013">
        <v>0</v>
      </c>
      <c r="G6013">
        <v>57</v>
      </c>
      <c r="H6013">
        <v>0</v>
      </c>
      <c r="I6013">
        <v>67</v>
      </c>
      <c r="J6013">
        <v>0</v>
      </c>
      <c r="K6013">
        <f>_xlfn.XLOOKUP(FraudData[[#This Row],[amount]],AmountRules[Amount Min],AmountRules[Risk Points],,-1)</f>
        <v>0</v>
      </c>
      <c r="L6013">
        <f>_xlfn.XLOOKUP(FraudData[[#This Row],[transaction_hour]],TimeRules[Hour Min],TimeRules[Risk Points],,-1)</f>
        <v>0</v>
      </c>
      <c r="M6013">
        <f>_xlfn.XLOOKUP(FraudData[[#This Row],[foreign_transaction]],ForeignRules[Foreign Transaction],ForeignRules[Risk Points],0)</f>
        <v>0</v>
      </c>
      <c r="N6013">
        <f>_xlfn.XLOOKUP(FraudData[[#This Row],[location_mismatch]],Table10[Location Mismatch],Table10[Risk Points],0)</f>
        <v>0</v>
      </c>
      <c r="O6013">
        <f>_xlfn.XLOOKUP(FraudData[[#This Row],[device_trust_score]],DeviceRules[Device Min],DeviceRules[Risk Points],,-1)</f>
        <v>1</v>
      </c>
      <c r="P6013">
        <f>_xlfn.XLOOKUP(FraudData[[#This Row],[velocity_last_24h]],VelocityRules[Velocity Min],VelocityRules[Risk Points],,-1)</f>
        <v>0</v>
      </c>
      <c r="Q6013">
        <f>_xlfn.XLOOKUP(FraudData[[#This Row],[merchant_category]],MerchantRules[Merchant Category],MerchantRules[Risk Points],0)</f>
        <v>1</v>
      </c>
      <c r="R6013">
        <f>SUM(FraudData[[#This Row],[Amount Risk]:[Merchant Risk]])</f>
        <v>2</v>
      </c>
      <c r="S6013" t="str" cm="1">
        <f t="array" ref="S6013">_xlfn.IFS(FraudData[[#This Row],[Fraud Risk Score]]&gt;=8,"High Risk",FraudData[[#This Row],[Fraud Risk Score]]&gt;=6,"Medium Risk",TRUE,"Low Risk")</f>
        <v>Low Risk</v>
      </c>
    </row>
    <row r="6014" spans="1:19">
      <c r="A6014">
        <v>6013</v>
      </c>
      <c r="B6014">
        <v>694.93</v>
      </c>
      <c r="C6014">
        <v>13</v>
      </c>
      <c r="D6014" t="s">
        <v>48</v>
      </c>
      <c r="E6014">
        <v>1</v>
      </c>
      <c r="F6014">
        <v>0</v>
      </c>
      <c r="G6014">
        <v>59</v>
      </c>
      <c r="H6014">
        <v>5</v>
      </c>
      <c r="I6014">
        <v>32</v>
      </c>
      <c r="J6014">
        <v>0</v>
      </c>
      <c r="K6014">
        <f>_xlfn.XLOOKUP(FraudData[[#This Row],[amount]],AmountRules[Amount Min],AmountRules[Risk Points],,-1)</f>
        <v>1</v>
      </c>
      <c r="L6014">
        <f>_xlfn.XLOOKUP(FraudData[[#This Row],[transaction_hour]],TimeRules[Hour Min],TimeRules[Risk Points],,-1)</f>
        <v>0</v>
      </c>
      <c r="M6014">
        <f>_xlfn.XLOOKUP(FraudData[[#This Row],[foreign_transaction]],ForeignRules[Foreign Transaction],ForeignRules[Risk Points],0)</f>
        <v>3</v>
      </c>
      <c r="N6014">
        <f>_xlfn.XLOOKUP(FraudData[[#This Row],[location_mismatch]],Table10[Location Mismatch],Table10[Risk Points],0)</f>
        <v>0</v>
      </c>
      <c r="O6014">
        <f>_xlfn.XLOOKUP(FraudData[[#This Row],[device_trust_score]],DeviceRules[Device Min],DeviceRules[Risk Points],,-1)</f>
        <v>1</v>
      </c>
      <c r="P6014">
        <f>_xlfn.XLOOKUP(FraudData[[#This Row],[velocity_last_24h]],VelocityRules[Velocity Min],VelocityRules[Risk Points],,-1)</f>
        <v>3</v>
      </c>
      <c r="Q6014">
        <f>_xlfn.XLOOKUP(FraudData[[#This Row],[merchant_category]],MerchantRules[Merchant Category],MerchantRules[Risk Points],0)</f>
        <v>0</v>
      </c>
      <c r="R6014">
        <f>SUM(FraudData[[#This Row],[Amount Risk]:[Merchant Risk]])</f>
        <v>8</v>
      </c>
      <c r="S6014" t="str" cm="1">
        <f t="array" ref="S6014">_xlfn.IFS(FraudData[[#This Row],[Fraud Risk Score]]&gt;=8,"High Risk",FraudData[[#This Row],[Fraud Risk Score]]&gt;=6,"Medium Risk",TRUE,"Low Risk")</f>
        <v>High Risk</v>
      </c>
    </row>
    <row r="6015" spans="1:19">
      <c r="A6015">
        <v>6014</v>
      </c>
      <c r="B6015">
        <v>125.44</v>
      </c>
      <c r="C6015">
        <v>0</v>
      </c>
      <c r="D6015" t="s">
        <v>48</v>
      </c>
      <c r="E6015">
        <v>0</v>
      </c>
      <c r="F6015">
        <v>0</v>
      </c>
      <c r="G6015">
        <v>61</v>
      </c>
      <c r="H6015">
        <v>1</v>
      </c>
      <c r="I6015">
        <v>48</v>
      </c>
      <c r="J6015">
        <v>0</v>
      </c>
      <c r="K6015">
        <f>_xlfn.XLOOKUP(FraudData[[#This Row],[amount]],AmountRules[Amount Min],AmountRules[Risk Points],,-1)</f>
        <v>0</v>
      </c>
      <c r="L6015">
        <f>_xlfn.XLOOKUP(FraudData[[#This Row],[transaction_hour]],TimeRules[Hour Min],TimeRules[Risk Points],,-1)</f>
        <v>3</v>
      </c>
      <c r="M6015">
        <f>_xlfn.XLOOKUP(FraudData[[#This Row],[foreign_transaction]],ForeignRules[Foreign Transaction],ForeignRules[Risk Points],0)</f>
        <v>0</v>
      </c>
      <c r="N6015">
        <f>_xlfn.XLOOKUP(FraudData[[#This Row],[location_mismatch]],Table10[Location Mismatch],Table10[Risk Points],0)</f>
        <v>0</v>
      </c>
      <c r="O6015">
        <f>_xlfn.XLOOKUP(FraudData[[#This Row],[device_trust_score]],DeviceRules[Device Min],DeviceRules[Risk Points],,-1)</f>
        <v>1</v>
      </c>
      <c r="P6015">
        <f>_xlfn.XLOOKUP(FraudData[[#This Row],[velocity_last_24h]],VelocityRules[Velocity Min],VelocityRules[Risk Points],,-1)</f>
        <v>0</v>
      </c>
      <c r="Q6015">
        <f>_xlfn.XLOOKUP(FraudData[[#This Row],[merchant_category]],MerchantRules[Merchant Category],MerchantRules[Risk Points],0)</f>
        <v>0</v>
      </c>
      <c r="R6015">
        <f>SUM(FraudData[[#This Row],[Amount Risk]:[Merchant Risk]])</f>
        <v>4</v>
      </c>
      <c r="S6015" t="str" cm="1">
        <f t="array" ref="S6015">_xlfn.IFS(FraudData[[#This Row],[Fraud Risk Score]]&gt;=8,"High Risk",FraudData[[#This Row],[Fraud Risk Score]]&gt;=6,"Medium Risk",TRUE,"Low Risk")</f>
        <v>Low Risk</v>
      </c>
    </row>
    <row r="6016" spans="1:19">
      <c r="A6016">
        <v>6015</v>
      </c>
      <c r="B6016">
        <v>109.24</v>
      </c>
      <c r="C6016">
        <v>12</v>
      </c>
      <c r="D6016" t="s">
        <v>48</v>
      </c>
      <c r="E6016">
        <v>0</v>
      </c>
      <c r="F6016">
        <v>0</v>
      </c>
      <c r="G6016">
        <v>40</v>
      </c>
      <c r="H6016">
        <v>2</v>
      </c>
      <c r="I6016">
        <v>22</v>
      </c>
      <c r="J6016">
        <v>0</v>
      </c>
      <c r="K6016">
        <f>_xlfn.XLOOKUP(FraudData[[#This Row],[amount]],AmountRules[Amount Min],AmountRules[Risk Points],,-1)</f>
        <v>0</v>
      </c>
      <c r="L6016">
        <f>_xlfn.XLOOKUP(FraudData[[#This Row],[transaction_hour]],TimeRules[Hour Min],TimeRules[Risk Points],,-1)</f>
        <v>0</v>
      </c>
      <c r="M6016">
        <f>_xlfn.XLOOKUP(FraudData[[#This Row],[foreign_transaction]],ForeignRules[Foreign Transaction],ForeignRules[Risk Points],0)</f>
        <v>0</v>
      </c>
      <c r="N6016">
        <f>_xlfn.XLOOKUP(FraudData[[#This Row],[location_mismatch]],Table10[Location Mismatch],Table10[Risk Points],0)</f>
        <v>0</v>
      </c>
      <c r="O6016">
        <f>_xlfn.XLOOKUP(FraudData[[#This Row],[device_trust_score]],DeviceRules[Device Min],DeviceRules[Risk Points],,-1)</f>
        <v>2</v>
      </c>
      <c r="P6016">
        <f>_xlfn.XLOOKUP(FraudData[[#This Row],[velocity_last_24h]],VelocityRules[Velocity Min],VelocityRules[Risk Points],,-1)</f>
        <v>0</v>
      </c>
      <c r="Q6016">
        <f>_xlfn.XLOOKUP(FraudData[[#This Row],[merchant_category]],MerchantRules[Merchant Category],MerchantRules[Risk Points],0)</f>
        <v>0</v>
      </c>
      <c r="R6016">
        <f>SUM(FraudData[[#This Row],[Amount Risk]:[Merchant Risk]])</f>
        <v>2</v>
      </c>
      <c r="S6016" t="str" cm="1">
        <f t="array" ref="S6016">_xlfn.IFS(FraudData[[#This Row],[Fraud Risk Score]]&gt;=8,"High Risk",FraudData[[#This Row],[Fraud Risk Score]]&gt;=6,"Medium Risk",TRUE,"Low Risk")</f>
        <v>Low Risk</v>
      </c>
    </row>
    <row r="6017" spans="1:19">
      <c r="A6017">
        <v>6016</v>
      </c>
      <c r="B6017">
        <v>252.05</v>
      </c>
      <c r="C6017">
        <v>2</v>
      </c>
      <c r="D6017" t="s">
        <v>49</v>
      </c>
      <c r="E6017">
        <v>0</v>
      </c>
      <c r="F6017">
        <v>1</v>
      </c>
      <c r="G6017">
        <v>96</v>
      </c>
      <c r="H6017">
        <v>2</v>
      </c>
      <c r="I6017">
        <v>59</v>
      </c>
      <c r="J6017">
        <v>0</v>
      </c>
      <c r="K6017">
        <f>_xlfn.XLOOKUP(FraudData[[#This Row],[amount]],AmountRules[Amount Min],AmountRules[Risk Points],,-1)</f>
        <v>0</v>
      </c>
      <c r="L6017">
        <f>_xlfn.XLOOKUP(FraudData[[#This Row],[transaction_hour]],TimeRules[Hour Min],TimeRules[Risk Points],,-1)</f>
        <v>3</v>
      </c>
      <c r="M6017">
        <f>_xlfn.XLOOKUP(FraudData[[#This Row],[foreign_transaction]],ForeignRules[Foreign Transaction],ForeignRules[Risk Points],0)</f>
        <v>0</v>
      </c>
      <c r="N6017">
        <f>_xlfn.XLOOKUP(FraudData[[#This Row],[location_mismatch]],Table10[Location Mismatch],Table10[Risk Points],0)</f>
        <v>3</v>
      </c>
      <c r="O6017">
        <f>_xlfn.XLOOKUP(FraudData[[#This Row],[device_trust_score]],DeviceRules[Device Min],DeviceRules[Risk Points],,-1)</f>
        <v>0</v>
      </c>
      <c r="P6017">
        <f>_xlfn.XLOOKUP(FraudData[[#This Row],[velocity_last_24h]],VelocityRules[Velocity Min],VelocityRules[Risk Points],,-1)</f>
        <v>0</v>
      </c>
      <c r="Q6017">
        <f>_xlfn.XLOOKUP(FraudData[[#This Row],[merchant_category]],MerchantRules[Merchant Category],MerchantRules[Risk Points],0)</f>
        <v>1</v>
      </c>
      <c r="R6017">
        <f>SUM(FraudData[[#This Row],[Amount Risk]:[Merchant Risk]])</f>
        <v>7</v>
      </c>
      <c r="S6017" t="str" cm="1">
        <f t="array" ref="S6017">_xlfn.IFS(FraudData[[#This Row],[Fraud Risk Score]]&gt;=8,"High Risk",FraudData[[#This Row],[Fraud Risk Score]]&gt;=6,"Medium Risk",TRUE,"Low Risk")</f>
        <v>Medium Risk</v>
      </c>
    </row>
    <row r="6018" spans="1:19">
      <c r="A6018">
        <v>6017</v>
      </c>
      <c r="B6018">
        <v>25.58</v>
      </c>
      <c r="C6018">
        <v>20</v>
      </c>
      <c r="D6018" t="s">
        <v>48</v>
      </c>
      <c r="E6018">
        <v>0</v>
      </c>
      <c r="F6018">
        <v>0</v>
      </c>
      <c r="G6018">
        <v>57</v>
      </c>
      <c r="H6018">
        <v>1</v>
      </c>
      <c r="I6018">
        <v>59</v>
      </c>
      <c r="J6018">
        <v>0</v>
      </c>
      <c r="K6018">
        <f>_xlfn.XLOOKUP(FraudData[[#This Row],[amount]],AmountRules[Amount Min],AmountRules[Risk Points],,-1)</f>
        <v>0</v>
      </c>
      <c r="L6018">
        <f>_xlfn.XLOOKUP(FraudData[[#This Row],[transaction_hour]],TimeRules[Hour Min],TimeRules[Risk Points],,-1)</f>
        <v>0</v>
      </c>
      <c r="M6018">
        <f>_xlfn.XLOOKUP(FraudData[[#This Row],[foreign_transaction]],ForeignRules[Foreign Transaction],ForeignRules[Risk Points],0)</f>
        <v>0</v>
      </c>
      <c r="N6018">
        <f>_xlfn.XLOOKUP(FraudData[[#This Row],[location_mismatch]],Table10[Location Mismatch],Table10[Risk Points],0)</f>
        <v>0</v>
      </c>
      <c r="O6018">
        <f>_xlfn.XLOOKUP(FraudData[[#This Row],[device_trust_score]],DeviceRules[Device Min],DeviceRules[Risk Points],,-1)</f>
        <v>1</v>
      </c>
      <c r="P6018">
        <f>_xlfn.XLOOKUP(FraudData[[#This Row],[velocity_last_24h]],VelocityRules[Velocity Min],VelocityRules[Risk Points],,-1)</f>
        <v>0</v>
      </c>
      <c r="Q6018">
        <f>_xlfn.XLOOKUP(FraudData[[#This Row],[merchant_category]],MerchantRules[Merchant Category],MerchantRules[Risk Points],0)</f>
        <v>0</v>
      </c>
      <c r="R6018">
        <f>SUM(FraudData[[#This Row],[Amount Risk]:[Merchant Risk]])</f>
        <v>1</v>
      </c>
      <c r="S6018" t="str" cm="1">
        <f t="array" ref="S6018">_xlfn.IFS(FraudData[[#This Row],[Fraud Risk Score]]&gt;=8,"High Risk",FraudData[[#This Row],[Fraud Risk Score]]&gt;=6,"Medium Risk",TRUE,"Low Risk")</f>
        <v>Low Risk</v>
      </c>
    </row>
    <row r="6019" spans="1:19">
      <c r="A6019">
        <v>6018</v>
      </c>
      <c r="B6019">
        <v>142.5</v>
      </c>
      <c r="C6019">
        <v>5</v>
      </c>
      <c r="D6019" t="s">
        <v>50</v>
      </c>
      <c r="E6019">
        <v>0</v>
      </c>
      <c r="F6019">
        <v>0</v>
      </c>
      <c r="G6019">
        <v>77</v>
      </c>
      <c r="H6019">
        <v>3</v>
      </c>
      <c r="I6019">
        <v>46</v>
      </c>
      <c r="J6019">
        <v>0</v>
      </c>
      <c r="K6019">
        <f>_xlfn.XLOOKUP(FraudData[[#This Row],[amount]],AmountRules[Amount Min],AmountRules[Risk Points],,-1)</f>
        <v>0</v>
      </c>
      <c r="L6019">
        <f>_xlfn.XLOOKUP(FraudData[[#This Row],[transaction_hour]],TimeRules[Hour Min],TimeRules[Risk Points],,-1)</f>
        <v>0</v>
      </c>
      <c r="M6019">
        <f>_xlfn.XLOOKUP(FraudData[[#This Row],[foreign_transaction]],ForeignRules[Foreign Transaction],ForeignRules[Risk Points],0)</f>
        <v>0</v>
      </c>
      <c r="N6019">
        <f>_xlfn.XLOOKUP(FraudData[[#This Row],[location_mismatch]],Table10[Location Mismatch],Table10[Risk Points],0)</f>
        <v>0</v>
      </c>
      <c r="O6019">
        <f>_xlfn.XLOOKUP(FraudData[[#This Row],[device_trust_score]],DeviceRules[Device Min],DeviceRules[Risk Points],,-1)</f>
        <v>0</v>
      </c>
      <c r="P6019">
        <f>_xlfn.XLOOKUP(FraudData[[#This Row],[velocity_last_24h]],VelocityRules[Velocity Min],VelocityRules[Risk Points],,-1)</f>
        <v>0</v>
      </c>
      <c r="Q6019">
        <f>_xlfn.XLOOKUP(FraudData[[#This Row],[merchant_category]],MerchantRules[Merchant Category],MerchantRules[Risk Points],0)</f>
        <v>0</v>
      </c>
      <c r="R6019">
        <f>SUM(FraudData[[#This Row],[Amount Risk]:[Merchant Risk]])</f>
        <v>0</v>
      </c>
      <c r="S6019" t="str" cm="1">
        <f t="array" ref="S6019">_xlfn.IFS(FraudData[[#This Row],[Fraud Risk Score]]&gt;=8,"High Risk",FraudData[[#This Row],[Fraud Risk Score]]&gt;=6,"Medium Risk",TRUE,"Low Risk")</f>
        <v>Low Risk</v>
      </c>
    </row>
    <row r="6020" spans="1:19">
      <c r="A6020">
        <v>6019</v>
      </c>
      <c r="B6020">
        <v>142.24</v>
      </c>
      <c r="C6020">
        <v>18</v>
      </c>
      <c r="D6020" t="s">
        <v>47</v>
      </c>
      <c r="E6020">
        <v>0</v>
      </c>
      <c r="F6020">
        <v>0</v>
      </c>
      <c r="G6020">
        <v>59</v>
      </c>
      <c r="H6020">
        <v>2</v>
      </c>
      <c r="I6020">
        <v>31</v>
      </c>
      <c r="J6020">
        <v>0</v>
      </c>
      <c r="K6020">
        <f>_xlfn.XLOOKUP(FraudData[[#This Row],[amount]],AmountRules[Amount Min],AmountRules[Risk Points],,-1)</f>
        <v>0</v>
      </c>
      <c r="L6020">
        <f>_xlfn.XLOOKUP(FraudData[[#This Row],[transaction_hour]],TimeRules[Hour Min],TimeRules[Risk Points],,-1)</f>
        <v>0</v>
      </c>
      <c r="M6020">
        <f>_xlfn.XLOOKUP(FraudData[[#This Row],[foreign_transaction]],ForeignRules[Foreign Transaction],ForeignRules[Risk Points],0)</f>
        <v>0</v>
      </c>
      <c r="N6020">
        <f>_xlfn.XLOOKUP(FraudData[[#This Row],[location_mismatch]],Table10[Location Mismatch],Table10[Risk Points],0)</f>
        <v>0</v>
      </c>
      <c r="O6020">
        <f>_xlfn.XLOOKUP(FraudData[[#This Row],[device_trust_score]],DeviceRules[Device Min],DeviceRules[Risk Points],,-1)</f>
        <v>1</v>
      </c>
      <c r="P6020">
        <f>_xlfn.XLOOKUP(FraudData[[#This Row],[velocity_last_24h]],VelocityRules[Velocity Min],VelocityRules[Risk Points],,-1)</f>
        <v>0</v>
      </c>
      <c r="Q6020">
        <f>_xlfn.XLOOKUP(FraudData[[#This Row],[merchant_category]],MerchantRules[Merchant Category],MerchantRules[Risk Points],0)</f>
        <v>0</v>
      </c>
      <c r="R6020">
        <f>SUM(FraudData[[#This Row],[Amount Risk]:[Merchant Risk]])</f>
        <v>1</v>
      </c>
      <c r="S6020" t="str" cm="1">
        <f t="array" ref="S6020">_xlfn.IFS(FraudData[[#This Row],[Fraud Risk Score]]&gt;=8,"High Risk",FraudData[[#This Row],[Fraud Risk Score]]&gt;=6,"Medium Risk",TRUE,"Low Risk")</f>
        <v>Low Risk</v>
      </c>
    </row>
    <row r="6021" spans="1:19">
      <c r="A6021">
        <v>6020</v>
      </c>
      <c r="B6021">
        <v>16.87</v>
      </c>
      <c r="C6021">
        <v>14</v>
      </c>
      <c r="D6021" t="s">
        <v>47</v>
      </c>
      <c r="E6021">
        <v>0</v>
      </c>
      <c r="F6021">
        <v>0</v>
      </c>
      <c r="G6021">
        <v>79</v>
      </c>
      <c r="H6021">
        <v>0</v>
      </c>
      <c r="I6021">
        <v>69</v>
      </c>
      <c r="J6021">
        <v>0</v>
      </c>
      <c r="K6021">
        <f>_xlfn.XLOOKUP(FraudData[[#This Row],[amount]],AmountRules[Amount Min],AmountRules[Risk Points],,-1)</f>
        <v>0</v>
      </c>
      <c r="L6021">
        <f>_xlfn.XLOOKUP(FraudData[[#This Row],[transaction_hour]],TimeRules[Hour Min],TimeRules[Risk Points],,-1)</f>
        <v>0</v>
      </c>
      <c r="M6021">
        <f>_xlfn.XLOOKUP(FraudData[[#This Row],[foreign_transaction]],ForeignRules[Foreign Transaction],ForeignRules[Risk Points],0)</f>
        <v>0</v>
      </c>
      <c r="N6021">
        <f>_xlfn.XLOOKUP(FraudData[[#This Row],[location_mismatch]],Table10[Location Mismatch],Table10[Risk Points],0)</f>
        <v>0</v>
      </c>
      <c r="O6021">
        <f>_xlfn.XLOOKUP(FraudData[[#This Row],[device_trust_score]],DeviceRules[Device Min],DeviceRules[Risk Points],,-1)</f>
        <v>0</v>
      </c>
      <c r="P6021">
        <f>_xlfn.XLOOKUP(FraudData[[#This Row],[velocity_last_24h]],VelocityRules[Velocity Min],VelocityRules[Risk Points],,-1)</f>
        <v>0</v>
      </c>
      <c r="Q6021">
        <f>_xlfn.XLOOKUP(FraudData[[#This Row],[merchant_category]],MerchantRules[Merchant Category],MerchantRules[Risk Points],0)</f>
        <v>0</v>
      </c>
      <c r="R6021">
        <f>SUM(FraudData[[#This Row],[Amount Risk]:[Merchant Risk]])</f>
        <v>0</v>
      </c>
      <c r="S6021" t="str" cm="1">
        <f t="array" ref="S6021">_xlfn.IFS(FraudData[[#This Row],[Fraud Risk Score]]&gt;=8,"High Risk",FraudData[[#This Row],[Fraud Risk Score]]&gt;=6,"Medium Risk",TRUE,"Low Risk")</f>
        <v>Low Risk</v>
      </c>
    </row>
    <row r="6022" spans="1:19">
      <c r="A6022">
        <v>6021</v>
      </c>
      <c r="B6022">
        <v>97.43</v>
      </c>
      <c r="C6022">
        <v>3</v>
      </c>
      <c r="D6022" t="s">
        <v>48</v>
      </c>
      <c r="E6022">
        <v>0</v>
      </c>
      <c r="F6022">
        <v>0</v>
      </c>
      <c r="G6022">
        <v>41</v>
      </c>
      <c r="H6022">
        <v>3</v>
      </c>
      <c r="I6022">
        <v>30</v>
      </c>
      <c r="J6022">
        <v>0</v>
      </c>
      <c r="K6022">
        <f>_xlfn.XLOOKUP(FraudData[[#This Row],[amount]],AmountRules[Amount Min],AmountRules[Risk Points],,-1)</f>
        <v>0</v>
      </c>
      <c r="L6022">
        <f>_xlfn.XLOOKUP(FraudData[[#This Row],[transaction_hour]],TimeRules[Hour Min],TimeRules[Risk Points],,-1)</f>
        <v>3</v>
      </c>
      <c r="M6022">
        <f>_xlfn.XLOOKUP(FraudData[[#This Row],[foreign_transaction]],ForeignRules[Foreign Transaction],ForeignRules[Risk Points],0)</f>
        <v>0</v>
      </c>
      <c r="N6022">
        <f>_xlfn.XLOOKUP(FraudData[[#This Row],[location_mismatch]],Table10[Location Mismatch],Table10[Risk Points],0)</f>
        <v>0</v>
      </c>
      <c r="O6022">
        <f>_xlfn.XLOOKUP(FraudData[[#This Row],[device_trust_score]],DeviceRules[Device Min],DeviceRules[Risk Points],,-1)</f>
        <v>2</v>
      </c>
      <c r="P6022">
        <f>_xlfn.XLOOKUP(FraudData[[#This Row],[velocity_last_24h]],VelocityRules[Velocity Min],VelocityRules[Risk Points],,-1)</f>
        <v>0</v>
      </c>
      <c r="Q6022">
        <f>_xlfn.XLOOKUP(FraudData[[#This Row],[merchant_category]],MerchantRules[Merchant Category],MerchantRules[Risk Points],0)</f>
        <v>0</v>
      </c>
      <c r="R6022">
        <f>SUM(FraudData[[#This Row],[Amount Risk]:[Merchant Risk]])</f>
        <v>5</v>
      </c>
      <c r="S6022" t="str" cm="1">
        <f t="array" ref="S6022">_xlfn.IFS(FraudData[[#This Row],[Fraud Risk Score]]&gt;=8,"High Risk",FraudData[[#This Row],[Fraud Risk Score]]&gt;=6,"Medium Risk",TRUE,"Low Risk")</f>
        <v>Low Risk</v>
      </c>
    </row>
    <row r="6023" spans="1:19">
      <c r="A6023">
        <v>6022</v>
      </c>
      <c r="B6023">
        <v>345.47</v>
      </c>
      <c r="C6023">
        <v>20</v>
      </c>
      <c r="D6023" t="s">
        <v>46</v>
      </c>
      <c r="E6023">
        <v>0</v>
      </c>
      <c r="F6023">
        <v>0</v>
      </c>
      <c r="G6023">
        <v>51</v>
      </c>
      <c r="H6023">
        <v>2</v>
      </c>
      <c r="I6023">
        <v>65</v>
      </c>
      <c r="J6023">
        <v>0</v>
      </c>
      <c r="K6023">
        <f>_xlfn.XLOOKUP(FraudData[[#This Row],[amount]],AmountRules[Amount Min],AmountRules[Risk Points],,-1)</f>
        <v>0</v>
      </c>
      <c r="L6023">
        <f>_xlfn.XLOOKUP(FraudData[[#This Row],[transaction_hour]],TimeRules[Hour Min],TimeRules[Risk Points],,-1)</f>
        <v>0</v>
      </c>
      <c r="M6023">
        <f>_xlfn.XLOOKUP(FraudData[[#This Row],[foreign_transaction]],ForeignRules[Foreign Transaction],ForeignRules[Risk Points],0)</f>
        <v>0</v>
      </c>
      <c r="N6023">
        <f>_xlfn.XLOOKUP(FraudData[[#This Row],[location_mismatch]],Table10[Location Mismatch],Table10[Risk Points],0)</f>
        <v>0</v>
      </c>
      <c r="O6023">
        <f>_xlfn.XLOOKUP(FraudData[[#This Row],[device_trust_score]],DeviceRules[Device Min],DeviceRules[Risk Points],,-1)</f>
        <v>1</v>
      </c>
      <c r="P6023">
        <f>_xlfn.XLOOKUP(FraudData[[#This Row],[velocity_last_24h]],VelocityRules[Velocity Min],VelocityRules[Risk Points],,-1)</f>
        <v>0</v>
      </c>
      <c r="Q6023">
        <f>_xlfn.XLOOKUP(FraudData[[#This Row],[merchant_category]],MerchantRules[Merchant Category],MerchantRules[Risk Points],0)</f>
        <v>0</v>
      </c>
      <c r="R6023">
        <f>SUM(FraudData[[#This Row],[Amount Risk]:[Merchant Risk]])</f>
        <v>1</v>
      </c>
      <c r="S6023" t="str" cm="1">
        <f t="array" ref="S6023">_xlfn.IFS(FraudData[[#This Row],[Fraud Risk Score]]&gt;=8,"High Risk",FraudData[[#This Row],[Fraud Risk Score]]&gt;=6,"Medium Risk",TRUE,"Low Risk")</f>
        <v>Low Risk</v>
      </c>
    </row>
    <row r="6024" spans="1:19">
      <c r="A6024">
        <v>6023</v>
      </c>
      <c r="B6024">
        <v>349.02</v>
      </c>
      <c r="C6024">
        <v>2</v>
      </c>
      <c r="D6024" t="s">
        <v>48</v>
      </c>
      <c r="E6024">
        <v>0</v>
      </c>
      <c r="F6024">
        <v>0</v>
      </c>
      <c r="G6024">
        <v>45</v>
      </c>
      <c r="H6024">
        <v>2</v>
      </c>
      <c r="I6024">
        <v>43</v>
      </c>
      <c r="J6024">
        <v>0</v>
      </c>
      <c r="K6024">
        <f>_xlfn.XLOOKUP(FraudData[[#This Row],[amount]],AmountRules[Amount Min],AmountRules[Risk Points],,-1)</f>
        <v>0</v>
      </c>
      <c r="L6024">
        <f>_xlfn.XLOOKUP(FraudData[[#This Row],[transaction_hour]],TimeRules[Hour Min],TimeRules[Risk Points],,-1)</f>
        <v>3</v>
      </c>
      <c r="M6024">
        <f>_xlfn.XLOOKUP(FraudData[[#This Row],[foreign_transaction]],ForeignRules[Foreign Transaction],ForeignRules[Risk Points],0)</f>
        <v>0</v>
      </c>
      <c r="N6024">
        <f>_xlfn.XLOOKUP(FraudData[[#This Row],[location_mismatch]],Table10[Location Mismatch],Table10[Risk Points],0)</f>
        <v>0</v>
      </c>
      <c r="O6024">
        <f>_xlfn.XLOOKUP(FraudData[[#This Row],[device_trust_score]],DeviceRules[Device Min],DeviceRules[Risk Points],,-1)</f>
        <v>2</v>
      </c>
      <c r="P6024">
        <f>_xlfn.XLOOKUP(FraudData[[#This Row],[velocity_last_24h]],VelocityRules[Velocity Min],VelocityRules[Risk Points],,-1)</f>
        <v>0</v>
      </c>
      <c r="Q6024">
        <f>_xlfn.XLOOKUP(FraudData[[#This Row],[merchant_category]],MerchantRules[Merchant Category],MerchantRules[Risk Points],0)</f>
        <v>0</v>
      </c>
      <c r="R6024">
        <f>SUM(FraudData[[#This Row],[Amount Risk]:[Merchant Risk]])</f>
        <v>5</v>
      </c>
      <c r="S6024" t="str" cm="1">
        <f t="array" ref="S6024">_xlfn.IFS(FraudData[[#This Row],[Fraud Risk Score]]&gt;=8,"High Risk",FraudData[[#This Row],[Fraud Risk Score]]&gt;=6,"Medium Risk",TRUE,"Low Risk")</f>
        <v>Low Risk</v>
      </c>
    </row>
    <row r="6025" spans="1:19">
      <c r="A6025">
        <v>6024</v>
      </c>
      <c r="B6025">
        <v>18.809999999999999</v>
      </c>
      <c r="C6025">
        <v>3</v>
      </c>
      <c r="D6025" t="s">
        <v>48</v>
      </c>
      <c r="E6025">
        <v>0</v>
      </c>
      <c r="F6025">
        <v>0</v>
      </c>
      <c r="G6025">
        <v>45</v>
      </c>
      <c r="H6025">
        <v>1</v>
      </c>
      <c r="I6025">
        <v>37</v>
      </c>
      <c r="J6025">
        <v>0</v>
      </c>
      <c r="K6025">
        <f>_xlfn.XLOOKUP(FraudData[[#This Row],[amount]],AmountRules[Amount Min],AmountRules[Risk Points],,-1)</f>
        <v>0</v>
      </c>
      <c r="L6025">
        <f>_xlfn.XLOOKUP(FraudData[[#This Row],[transaction_hour]],TimeRules[Hour Min],TimeRules[Risk Points],,-1)</f>
        <v>3</v>
      </c>
      <c r="M6025">
        <f>_xlfn.XLOOKUP(FraudData[[#This Row],[foreign_transaction]],ForeignRules[Foreign Transaction],ForeignRules[Risk Points],0)</f>
        <v>0</v>
      </c>
      <c r="N6025">
        <f>_xlfn.XLOOKUP(FraudData[[#This Row],[location_mismatch]],Table10[Location Mismatch],Table10[Risk Points],0)</f>
        <v>0</v>
      </c>
      <c r="O6025">
        <f>_xlfn.XLOOKUP(FraudData[[#This Row],[device_trust_score]],DeviceRules[Device Min],DeviceRules[Risk Points],,-1)</f>
        <v>2</v>
      </c>
      <c r="P6025">
        <f>_xlfn.XLOOKUP(FraudData[[#This Row],[velocity_last_24h]],VelocityRules[Velocity Min],VelocityRules[Risk Points],,-1)</f>
        <v>0</v>
      </c>
      <c r="Q6025">
        <f>_xlfn.XLOOKUP(FraudData[[#This Row],[merchant_category]],MerchantRules[Merchant Category],MerchantRules[Risk Points],0)</f>
        <v>0</v>
      </c>
      <c r="R6025">
        <f>SUM(FraudData[[#This Row],[Amount Risk]:[Merchant Risk]])</f>
        <v>5</v>
      </c>
      <c r="S6025" t="str" cm="1">
        <f t="array" ref="S6025">_xlfn.IFS(FraudData[[#This Row],[Fraud Risk Score]]&gt;=8,"High Risk",FraudData[[#This Row],[Fraud Risk Score]]&gt;=6,"Medium Risk",TRUE,"Low Risk")</f>
        <v>Low Risk</v>
      </c>
    </row>
    <row r="6026" spans="1:19">
      <c r="A6026">
        <v>6025</v>
      </c>
      <c r="B6026">
        <v>17.12</v>
      </c>
      <c r="C6026">
        <v>4</v>
      </c>
      <c r="D6026" t="s">
        <v>49</v>
      </c>
      <c r="E6026">
        <v>0</v>
      </c>
      <c r="F6026">
        <v>0</v>
      </c>
      <c r="G6026">
        <v>41</v>
      </c>
      <c r="H6026">
        <v>3</v>
      </c>
      <c r="I6026">
        <v>48</v>
      </c>
      <c r="J6026">
        <v>0</v>
      </c>
      <c r="K6026">
        <f>_xlfn.XLOOKUP(FraudData[[#This Row],[amount]],AmountRules[Amount Min],AmountRules[Risk Points],,-1)</f>
        <v>0</v>
      </c>
      <c r="L6026">
        <f>_xlfn.XLOOKUP(FraudData[[#This Row],[transaction_hour]],TimeRules[Hour Min],TimeRules[Risk Points],,-1)</f>
        <v>0</v>
      </c>
      <c r="M6026">
        <f>_xlfn.XLOOKUP(FraudData[[#This Row],[foreign_transaction]],ForeignRules[Foreign Transaction],ForeignRules[Risk Points],0)</f>
        <v>0</v>
      </c>
      <c r="N6026">
        <f>_xlfn.XLOOKUP(FraudData[[#This Row],[location_mismatch]],Table10[Location Mismatch],Table10[Risk Points],0)</f>
        <v>0</v>
      </c>
      <c r="O6026">
        <f>_xlfn.XLOOKUP(FraudData[[#This Row],[device_trust_score]],DeviceRules[Device Min],DeviceRules[Risk Points],,-1)</f>
        <v>2</v>
      </c>
      <c r="P6026">
        <f>_xlfn.XLOOKUP(FraudData[[#This Row],[velocity_last_24h]],VelocityRules[Velocity Min],VelocityRules[Risk Points],,-1)</f>
        <v>0</v>
      </c>
      <c r="Q6026">
        <f>_xlfn.XLOOKUP(FraudData[[#This Row],[merchant_category]],MerchantRules[Merchant Category],MerchantRules[Risk Points],0)</f>
        <v>1</v>
      </c>
      <c r="R6026">
        <f>SUM(FraudData[[#This Row],[Amount Risk]:[Merchant Risk]])</f>
        <v>3</v>
      </c>
      <c r="S6026" t="str" cm="1">
        <f t="array" ref="S6026">_xlfn.IFS(FraudData[[#This Row],[Fraud Risk Score]]&gt;=8,"High Risk",FraudData[[#This Row],[Fraud Risk Score]]&gt;=6,"Medium Risk",TRUE,"Low Risk")</f>
        <v>Low Risk</v>
      </c>
    </row>
    <row r="6027" spans="1:19">
      <c r="A6027">
        <v>6026</v>
      </c>
      <c r="B6027">
        <v>54.86</v>
      </c>
      <c r="C6027">
        <v>17</v>
      </c>
      <c r="D6027" t="s">
        <v>46</v>
      </c>
      <c r="E6027">
        <v>0</v>
      </c>
      <c r="F6027">
        <v>0</v>
      </c>
      <c r="G6027">
        <v>51</v>
      </c>
      <c r="H6027">
        <v>0</v>
      </c>
      <c r="I6027">
        <v>68</v>
      </c>
      <c r="J6027">
        <v>0</v>
      </c>
      <c r="K6027">
        <f>_xlfn.XLOOKUP(FraudData[[#This Row],[amount]],AmountRules[Amount Min],AmountRules[Risk Points],,-1)</f>
        <v>0</v>
      </c>
      <c r="L6027">
        <f>_xlfn.XLOOKUP(FraudData[[#This Row],[transaction_hour]],TimeRules[Hour Min],TimeRules[Risk Points],,-1)</f>
        <v>0</v>
      </c>
      <c r="M6027">
        <f>_xlfn.XLOOKUP(FraudData[[#This Row],[foreign_transaction]],ForeignRules[Foreign Transaction],ForeignRules[Risk Points],0)</f>
        <v>0</v>
      </c>
      <c r="N6027">
        <f>_xlfn.XLOOKUP(FraudData[[#This Row],[location_mismatch]],Table10[Location Mismatch],Table10[Risk Points],0)</f>
        <v>0</v>
      </c>
      <c r="O6027">
        <f>_xlfn.XLOOKUP(FraudData[[#This Row],[device_trust_score]],DeviceRules[Device Min],DeviceRules[Risk Points],,-1)</f>
        <v>1</v>
      </c>
      <c r="P6027">
        <f>_xlfn.XLOOKUP(FraudData[[#This Row],[velocity_last_24h]],VelocityRules[Velocity Min],VelocityRules[Risk Points],,-1)</f>
        <v>0</v>
      </c>
      <c r="Q6027">
        <f>_xlfn.XLOOKUP(FraudData[[#This Row],[merchant_category]],MerchantRules[Merchant Category],MerchantRules[Risk Points],0)</f>
        <v>0</v>
      </c>
      <c r="R6027">
        <f>SUM(FraudData[[#This Row],[Amount Risk]:[Merchant Risk]])</f>
        <v>1</v>
      </c>
      <c r="S6027" t="str" cm="1">
        <f t="array" ref="S6027">_xlfn.IFS(FraudData[[#This Row],[Fraud Risk Score]]&gt;=8,"High Risk",FraudData[[#This Row],[Fraud Risk Score]]&gt;=6,"Medium Risk",TRUE,"Low Risk")</f>
        <v>Low Risk</v>
      </c>
    </row>
    <row r="6028" spans="1:19">
      <c r="A6028">
        <v>6027</v>
      </c>
      <c r="B6028">
        <v>373.96</v>
      </c>
      <c r="C6028">
        <v>9</v>
      </c>
      <c r="D6028" t="s">
        <v>48</v>
      </c>
      <c r="E6028">
        <v>0</v>
      </c>
      <c r="F6028">
        <v>0</v>
      </c>
      <c r="G6028">
        <v>72</v>
      </c>
      <c r="H6028">
        <v>2</v>
      </c>
      <c r="I6028">
        <v>53</v>
      </c>
      <c r="J6028">
        <v>0</v>
      </c>
      <c r="K6028">
        <f>_xlfn.XLOOKUP(FraudData[[#This Row],[amount]],AmountRules[Amount Min],AmountRules[Risk Points],,-1)</f>
        <v>0</v>
      </c>
      <c r="L6028">
        <f>_xlfn.XLOOKUP(FraudData[[#This Row],[transaction_hour]],TimeRules[Hour Min],TimeRules[Risk Points],,-1)</f>
        <v>0</v>
      </c>
      <c r="M6028">
        <f>_xlfn.XLOOKUP(FraudData[[#This Row],[foreign_transaction]],ForeignRules[Foreign Transaction],ForeignRules[Risk Points],0)</f>
        <v>0</v>
      </c>
      <c r="N6028">
        <f>_xlfn.XLOOKUP(FraudData[[#This Row],[location_mismatch]],Table10[Location Mismatch],Table10[Risk Points],0)</f>
        <v>0</v>
      </c>
      <c r="O6028">
        <f>_xlfn.XLOOKUP(FraudData[[#This Row],[device_trust_score]],DeviceRules[Device Min],DeviceRules[Risk Points],,-1)</f>
        <v>0</v>
      </c>
      <c r="P6028">
        <f>_xlfn.XLOOKUP(FraudData[[#This Row],[velocity_last_24h]],VelocityRules[Velocity Min],VelocityRules[Risk Points],,-1)</f>
        <v>0</v>
      </c>
      <c r="Q6028">
        <f>_xlfn.XLOOKUP(FraudData[[#This Row],[merchant_category]],MerchantRules[Merchant Category],MerchantRules[Risk Points],0)</f>
        <v>0</v>
      </c>
      <c r="R6028">
        <f>SUM(FraudData[[#This Row],[Amount Risk]:[Merchant Risk]])</f>
        <v>0</v>
      </c>
      <c r="S6028" t="str" cm="1">
        <f t="array" ref="S6028">_xlfn.IFS(FraudData[[#This Row],[Fraud Risk Score]]&gt;=8,"High Risk",FraudData[[#This Row],[Fraud Risk Score]]&gt;=6,"Medium Risk",TRUE,"Low Risk")</f>
        <v>Low Risk</v>
      </c>
    </row>
    <row r="6029" spans="1:19">
      <c r="A6029">
        <v>6028</v>
      </c>
      <c r="B6029">
        <v>24.84</v>
      </c>
      <c r="C6029">
        <v>7</v>
      </c>
      <c r="D6029" t="s">
        <v>50</v>
      </c>
      <c r="E6029">
        <v>0</v>
      </c>
      <c r="F6029">
        <v>0</v>
      </c>
      <c r="G6029">
        <v>68</v>
      </c>
      <c r="H6029">
        <v>3</v>
      </c>
      <c r="I6029">
        <v>44</v>
      </c>
      <c r="J6029">
        <v>0</v>
      </c>
      <c r="K6029">
        <f>_xlfn.XLOOKUP(FraudData[[#This Row],[amount]],AmountRules[Amount Min],AmountRules[Risk Points],,-1)</f>
        <v>0</v>
      </c>
      <c r="L6029">
        <f>_xlfn.XLOOKUP(FraudData[[#This Row],[transaction_hour]],TimeRules[Hour Min],TimeRules[Risk Points],,-1)</f>
        <v>0</v>
      </c>
      <c r="M6029">
        <f>_xlfn.XLOOKUP(FraudData[[#This Row],[foreign_transaction]],ForeignRules[Foreign Transaction],ForeignRules[Risk Points],0)</f>
        <v>0</v>
      </c>
      <c r="N6029">
        <f>_xlfn.XLOOKUP(FraudData[[#This Row],[location_mismatch]],Table10[Location Mismatch],Table10[Risk Points],0)</f>
        <v>0</v>
      </c>
      <c r="O6029">
        <f>_xlfn.XLOOKUP(FraudData[[#This Row],[device_trust_score]],DeviceRules[Device Min],DeviceRules[Risk Points],,-1)</f>
        <v>1</v>
      </c>
      <c r="P6029">
        <f>_xlfn.XLOOKUP(FraudData[[#This Row],[velocity_last_24h]],VelocityRules[Velocity Min],VelocityRules[Risk Points],,-1)</f>
        <v>0</v>
      </c>
      <c r="Q6029">
        <f>_xlfn.XLOOKUP(FraudData[[#This Row],[merchant_category]],MerchantRules[Merchant Category],MerchantRules[Risk Points],0)</f>
        <v>0</v>
      </c>
      <c r="R6029">
        <f>SUM(FraudData[[#This Row],[Amount Risk]:[Merchant Risk]])</f>
        <v>1</v>
      </c>
      <c r="S6029" t="str" cm="1">
        <f t="array" ref="S6029">_xlfn.IFS(FraudData[[#This Row],[Fraud Risk Score]]&gt;=8,"High Risk",FraudData[[#This Row],[Fraud Risk Score]]&gt;=6,"Medium Risk",TRUE,"Low Risk")</f>
        <v>Low Risk</v>
      </c>
    </row>
    <row r="6030" spans="1:19">
      <c r="A6030">
        <v>6029</v>
      </c>
      <c r="B6030">
        <v>229.13</v>
      </c>
      <c r="C6030">
        <v>11</v>
      </c>
      <c r="D6030" t="s">
        <v>47</v>
      </c>
      <c r="E6030">
        <v>0</v>
      </c>
      <c r="F6030">
        <v>0</v>
      </c>
      <c r="G6030">
        <v>60</v>
      </c>
      <c r="H6030">
        <v>3</v>
      </c>
      <c r="I6030">
        <v>54</v>
      </c>
      <c r="J6030">
        <v>0</v>
      </c>
      <c r="K6030">
        <f>_xlfn.XLOOKUP(FraudData[[#This Row],[amount]],AmountRules[Amount Min],AmountRules[Risk Points],,-1)</f>
        <v>0</v>
      </c>
      <c r="L6030">
        <f>_xlfn.XLOOKUP(FraudData[[#This Row],[transaction_hour]],TimeRules[Hour Min],TimeRules[Risk Points],,-1)</f>
        <v>0</v>
      </c>
      <c r="M6030">
        <f>_xlfn.XLOOKUP(FraudData[[#This Row],[foreign_transaction]],ForeignRules[Foreign Transaction],ForeignRules[Risk Points],0)</f>
        <v>0</v>
      </c>
      <c r="N6030">
        <f>_xlfn.XLOOKUP(FraudData[[#This Row],[location_mismatch]],Table10[Location Mismatch],Table10[Risk Points],0)</f>
        <v>0</v>
      </c>
      <c r="O6030">
        <f>_xlfn.XLOOKUP(FraudData[[#This Row],[device_trust_score]],DeviceRules[Device Min],DeviceRules[Risk Points],,-1)</f>
        <v>1</v>
      </c>
      <c r="P6030">
        <f>_xlfn.XLOOKUP(FraudData[[#This Row],[velocity_last_24h]],VelocityRules[Velocity Min],VelocityRules[Risk Points],,-1)</f>
        <v>0</v>
      </c>
      <c r="Q6030">
        <f>_xlfn.XLOOKUP(FraudData[[#This Row],[merchant_category]],MerchantRules[Merchant Category],MerchantRules[Risk Points],0)</f>
        <v>0</v>
      </c>
      <c r="R6030">
        <f>SUM(FraudData[[#This Row],[Amount Risk]:[Merchant Risk]])</f>
        <v>1</v>
      </c>
      <c r="S6030" t="str" cm="1">
        <f t="array" ref="S6030">_xlfn.IFS(FraudData[[#This Row],[Fraud Risk Score]]&gt;=8,"High Risk",FraudData[[#This Row],[Fraud Risk Score]]&gt;=6,"Medium Risk",TRUE,"Low Risk")</f>
        <v>Low Risk</v>
      </c>
    </row>
    <row r="6031" spans="1:19">
      <c r="A6031">
        <v>6030</v>
      </c>
      <c r="B6031">
        <v>19.2</v>
      </c>
      <c r="C6031">
        <v>21</v>
      </c>
      <c r="D6031" t="s">
        <v>50</v>
      </c>
      <c r="E6031">
        <v>0</v>
      </c>
      <c r="F6031">
        <v>0</v>
      </c>
      <c r="G6031">
        <v>52</v>
      </c>
      <c r="H6031">
        <v>4</v>
      </c>
      <c r="I6031">
        <v>50</v>
      </c>
      <c r="J6031">
        <v>0</v>
      </c>
      <c r="K6031">
        <f>_xlfn.XLOOKUP(FraudData[[#This Row],[amount]],AmountRules[Amount Min],AmountRules[Risk Points],,-1)</f>
        <v>0</v>
      </c>
      <c r="L6031">
        <f>_xlfn.XLOOKUP(FraudData[[#This Row],[transaction_hour]],TimeRules[Hour Min],TimeRules[Risk Points],,-1)</f>
        <v>0</v>
      </c>
      <c r="M6031">
        <f>_xlfn.XLOOKUP(FraudData[[#This Row],[foreign_transaction]],ForeignRules[Foreign Transaction],ForeignRules[Risk Points],0)</f>
        <v>0</v>
      </c>
      <c r="N6031">
        <f>_xlfn.XLOOKUP(FraudData[[#This Row],[location_mismatch]],Table10[Location Mismatch],Table10[Risk Points],0)</f>
        <v>0</v>
      </c>
      <c r="O6031">
        <f>_xlfn.XLOOKUP(FraudData[[#This Row],[device_trust_score]],DeviceRules[Device Min],DeviceRules[Risk Points],,-1)</f>
        <v>1</v>
      </c>
      <c r="P6031">
        <f>_xlfn.XLOOKUP(FraudData[[#This Row],[velocity_last_24h]],VelocityRules[Velocity Min],VelocityRules[Risk Points],,-1)</f>
        <v>0</v>
      </c>
      <c r="Q6031">
        <f>_xlfn.XLOOKUP(FraudData[[#This Row],[merchant_category]],MerchantRules[Merchant Category],MerchantRules[Risk Points],0)</f>
        <v>0</v>
      </c>
      <c r="R6031">
        <f>SUM(FraudData[[#This Row],[Amount Risk]:[Merchant Risk]])</f>
        <v>1</v>
      </c>
      <c r="S6031" t="str" cm="1">
        <f t="array" ref="S6031">_xlfn.IFS(FraudData[[#This Row],[Fraud Risk Score]]&gt;=8,"High Risk",FraudData[[#This Row],[Fraud Risk Score]]&gt;=6,"Medium Risk",TRUE,"Low Risk")</f>
        <v>Low Risk</v>
      </c>
    </row>
    <row r="6032" spans="1:19">
      <c r="A6032">
        <v>6031</v>
      </c>
      <c r="B6032">
        <v>175.66</v>
      </c>
      <c r="C6032">
        <v>2</v>
      </c>
      <c r="D6032" t="s">
        <v>50</v>
      </c>
      <c r="E6032">
        <v>0</v>
      </c>
      <c r="F6032">
        <v>1</v>
      </c>
      <c r="G6032">
        <v>49</v>
      </c>
      <c r="H6032">
        <v>2</v>
      </c>
      <c r="I6032">
        <v>46</v>
      </c>
      <c r="J6032">
        <v>0</v>
      </c>
      <c r="K6032">
        <f>_xlfn.XLOOKUP(FraudData[[#This Row],[amount]],AmountRules[Amount Min],AmountRules[Risk Points],,-1)</f>
        <v>0</v>
      </c>
      <c r="L6032">
        <f>_xlfn.XLOOKUP(FraudData[[#This Row],[transaction_hour]],TimeRules[Hour Min],TimeRules[Risk Points],,-1)</f>
        <v>3</v>
      </c>
      <c r="M6032">
        <f>_xlfn.XLOOKUP(FraudData[[#This Row],[foreign_transaction]],ForeignRules[Foreign Transaction],ForeignRules[Risk Points],0)</f>
        <v>0</v>
      </c>
      <c r="N6032">
        <f>_xlfn.XLOOKUP(FraudData[[#This Row],[location_mismatch]],Table10[Location Mismatch],Table10[Risk Points],0)</f>
        <v>3</v>
      </c>
      <c r="O6032">
        <f>_xlfn.XLOOKUP(FraudData[[#This Row],[device_trust_score]],DeviceRules[Device Min],DeviceRules[Risk Points],,-1)</f>
        <v>2</v>
      </c>
      <c r="P6032">
        <f>_xlfn.XLOOKUP(FraudData[[#This Row],[velocity_last_24h]],VelocityRules[Velocity Min],VelocityRules[Risk Points],,-1)</f>
        <v>0</v>
      </c>
      <c r="Q6032">
        <f>_xlfn.XLOOKUP(FraudData[[#This Row],[merchant_category]],MerchantRules[Merchant Category],MerchantRules[Risk Points],0)</f>
        <v>0</v>
      </c>
      <c r="R6032">
        <f>SUM(FraudData[[#This Row],[Amount Risk]:[Merchant Risk]])</f>
        <v>8</v>
      </c>
      <c r="S6032" t="str" cm="1">
        <f t="array" ref="S6032">_xlfn.IFS(FraudData[[#This Row],[Fraud Risk Score]]&gt;=8,"High Risk",FraudData[[#This Row],[Fraud Risk Score]]&gt;=6,"Medium Risk",TRUE,"Low Risk")</f>
        <v>High Risk</v>
      </c>
    </row>
    <row r="6033" spans="1:19">
      <c r="A6033">
        <v>6032</v>
      </c>
      <c r="B6033">
        <v>79.23</v>
      </c>
      <c r="C6033">
        <v>17</v>
      </c>
      <c r="D6033" t="s">
        <v>50</v>
      </c>
      <c r="E6033">
        <v>0</v>
      </c>
      <c r="F6033">
        <v>1</v>
      </c>
      <c r="G6033">
        <v>97</v>
      </c>
      <c r="H6033">
        <v>2</v>
      </c>
      <c r="I6033">
        <v>44</v>
      </c>
      <c r="J6033">
        <v>0</v>
      </c>
      <c r="K6033">
        <f>_xlfn.XLOOKUP(FraudData[[#This Row],[amount]],AmountRules[Amount Min],AmountRules[Risk Points],,-1)</f>
        <v>0</v>
      </c>
      <c r="L6033">
        <f>_xlfn.XLOOKUP(FraudData[[#This Row],[transaction_hour]],TimeRules[Hour Min],TimeRules[Risk Points],,-1)</f>
        <v>0</v>
      </c>
      <c r="M6033">
        <f>_xlfn.XLOOKUP(FraudData[[#This Row],[foreign_transaction]],ForeignRules[Foreign Transaction],ForeignRules[Risk Points],0)</f>
        <v>0</v>
      </c>
      <c r="N6033">
        <f>_xlfn.XLOOKUP(FraudData[[#This Row],[location_mismatch]],Table10[Location Mismatch],Table10[Risk Points],0)</f>
        <v>3</v>
      </c>
      <c r="O6033">
        <f>_xlfn.XLOOKUP(FraudData[[#This Row],[device_trust_score]],DeviceRules[Device Min],DeviceRules[Risk Points],,-1)</f>
        <v>0</v>
      </c>
      <c r="P6033">
        <f>_xlfn.XLOOKUP(FraudData[[#This Row],[velocity_last_24h]],VelocityRules[Velocity Min],VelocityRules[Risk Points],,-1)</f>
        <v>0</v>
      </c>
      <c r="Q6033">
        <f>_xlfn.XLOOKUP(FraudData[[#This Row],[merchant_category]],MerchantRules[Merchant Category],MerchantRules[Risk Points],0)</f>
        <v>0</v>
      </c>
      <c r="R6033">
        <f>SUM(FraudData[[#This Row],[Amount Risk]:[Merchant Risk]])</f>
        <v>3</v>
      </c>
      <c r="S6033" t="str" cm="1">
        <f t="array" ref="S6033">_xlfn.IFS(FraudData[[#This Row],[Fraud Risk Score]]&gt;=8,"High Risk",FraudData[[#This Row],[Fraud Risk Score]]&gt;=6,"Medium Risk",TRUE,"Low Risk")</f>
        <v>Low Risk</v>
      </c>
    </row>
    <row r="6034" spans="1:19">
      <c r="A6034">
        <v>6033</v>
      </c>
      <c r="B6034">
        <v>279.99</v>
      </c>
      <c r="C6034">
        <v>22</v>
      </c>
      <c r="D6034" t="s">
        <v>46</v>
      </c>
      <c r="E6034">
        <v>1</v>
      </c>
      <c r="F6034">
        <v>0</v>
      </c>
      <c r="G6034">
        <v>71</v>
      </c>
      <c r="H6034">
        <v>5</v>
      </c>
      <c r="I6034">
        <v>21</v>
      </c>
      <c r="J6034">
        <v>0</v>
      </c>
      <c r="K6034">
        <f>_xlfn.XLOOKUP(FraudData[[#This Row],[amount]],AmountRules[Amount Min],AmountRules[Risk Points],,-1)</f>
        <v>0</v>
      </c>
      <c r="L6034">
        <f>_xlfn.XLOOKUP(FraudData[[#This Row],[transaction_hour]],TimeRules[Hour Min],TimeRules[Risk Points],,-1)</f>
        <v>0</v>
      </c>
      <c r="M6034">
        <f>_xlfn.XLOOKUP(FraudData[[#This Row],[foreign_transaction]],ForeignRules[Foreign Transaction],ForeignRules[Risk Points],0)</f>
        <v>3</v>
      </c>
      <c r="N6034">
        <f>_xlfn.XLOOKUP(FraudData[[#This Row],[location_mismatch]],Table10[Location Mismatch],Table10[Risk Points],0)</f>
        <v>0</v>
      </c>
      <c r="O6034">
        <f>_xlfn.XLOOKUP(FraudData[[#This Row],[device_trust_score]],DeviceRules[Device Min],DeviceRules[Risk Points],,-1)</f>
        <v>0</v>
      </c>
      <c r="P6034">
        <f>_xlfn.XLOOKUP(FraudData[[#This Row],[velocity_last_24h]],VelocityRules[Velocity Min],VelocityRules[Risk Points],,-1)</f>
        <v>3</v>
      </c>
      <c r="Q6034">
        <f>_xlfn.XLOOKUP(FraudData[[#This Row],[merchant_category]],MerchantRules[Merchant Category],MerchantRules[Risk Points],0)</f>
        <v>0</v>
      </c>
      <c r="R6034">
        <f>SUM(FraudData[[#This Row],[Amount Risk]:[Merchant Risk]])</f>
        <v>6</v>
      </c>
      <c r="S6034" t="str" cm="1">
        <f t="array" ref="S6034">_xlfn.IFS(FraudData[[#This Row],[Fraud Risk Score]]&gt;=8,"High Risk",FraudData[[#This Row],[Fraud Risk Score]]&gt;=6,"Medium Risk",TRUE,"Low Risk")</f>
        <v>Medium Risk</v>
      </c>
    </row>
    <row r="6035" spans="1:19">
      <c r="A6035">
        <v>6034</v>
      </c>
      <c r="B6035">
        <v>47.91</v>
      </c>
      <c r="C6035">
        <v>7</v>
      </c>
      <c r="D6035" t="s">
        <v>46</v>
      </c>
      <c r="E6035">
        <v>0</v>
      </c>
      <c r="F6035">
        <v>0</v>
      </c>
      <c r="G6035">
        <v>47</v>
      </c>
      <c r="H6035">
        <v>3</v>
      </c>
      <c r="I6035">
        <v>28</v>
      </c>
      <c r="J6035">
        <v>0</v>
      </c>
      <c r="K6035">
        <f>_xlfn.XLOOKUP(FraudData[[#This Row],[amount]],AmountRules[Amount Min],AmountRules[Risk Points],,-1)</f>
        <v>0</v>
      </c>
      <c r="L6035">
        <f>_xlfn.XLOOKUP(FraudData[[#This Row],[transaction_hour]],TimeRules[Hour Min],TimeRules[Risk Points],,-1)</f>
        <v>0</v>
      </c>
      <c r="M6035">
        <f>_xlfn.XLOOKUP(FraudData[[#This Row],[foreign_transaction]],ForeignRules[Foreign Transaction],ForeignRules[Risk Points],0)</f>
        <v>0</v>
      </c>
      <c r="N6035">
        <f>_xlfn.XLOOKUP(FraudData[[#This Row],[location_mismatch]],Table10[Location Mismatch],Table10[Risk Points],0)</f>
        <v>0</v>
      </c>
      <c r="O6035">
        <f>_xlfn.XLOOKUP(FraudData[[#This Row],[device_trust_score]],DeviceRules[Device Min],DeviceRules[Risk Points],,-1)</f>
        <v>2</v>
      </c>
      <c r="P6035">
        <f>_xlfn.XLOOKUP(FraudData[[#This Row],[velocity_last_24h]],VelocityRules[Velocity Min],VelocityRules[Risk Points],,-1)</f>
        <v>0</v>
      </c>
      <c r="Q6035">
        <f>_xlfn.XLOOKUP(FraudData[[#This Row],[merchant_category]],MerchantRules[Merchant Category],MerchantRules[Risk Points],0)</f>
        <v>0</v>
      </c>
      <c r="R6035">
        <f>SUM(FraudData[[#This Row],[Amount Risk]:[Merchant Risk]])</f>
        <v>2</v>
      </c>
      <c r="S6035" t="str" cm="1">
        <f t="array" ref="S6035">_xlfn.IFS(FraudData[[#This Row],[Fraud Risk Score]]&gt;=8,"High Risk",FraudData[[#This Row],[Fraud Risk Score]]&gt;=6,"Medium Risk",TRUE,"Low Risk")</f>
        <v>Low Risk</v>
      </c>
    </row>
    <row r="6036" spans="1:19">
      <c r="A6036">
        <v>6035</v>
      </c>
      <c r="B6036">
        <v>183.5</v>
      </c>
      <c r="C6036">
        <v>0</v>
      </c>
      <c r="D6036" t="s">
        <v>46</v>
      </c>
      <c r="E6036">
        <v>0</v>
      </c>
      <c r="F6036">
        <v>0</v>
      </c>
      <c r="G6036">
        <v>99</v>
      </c>
      <c r="H6036">
        <v>2</v>
      </c>
      <c r="I6036">
        <v>42</v>
      </c>
      <c r="J6036">
        <v>0</v>
      </c>
      <c r="K6036">
        <f>_xlfn.XLOOKUP(FraudData[[#This Row],[amount]],AmountRules[Amount Min],AmountRules[Risk Points],,-1)</f>
        <v>0</v>
      </c>
      <c r="L6036">
        <f>_xlfn.XLOOKUP(FraudData[[#This Row],[transaction_hour]],TimeRules[Hour Min],TimeRules[Risk Points],,-1)</f>
        <v>3</v>
      </c>
      <c r="M6036">
        <f>_xlfn.XLOOKUP(FraudData[[#This Row],[foreign_transaction]],ForeignRules[Foreign Transaction],ForeignRules[Risk Points],0)</f>
        <v>0</v>
      </c>
      <c r="N6036">
        <f>_xlfn.XLOOKUP(FraudData[[#This Row],[location_mismatch]],Table10[Location Mismatch],Table10[Risk Points],0)</f>
        <v>0</v>
      </c>
      <c r="O6036">
        <f>_xlfn.XLOOKUP(FraudData[[#This Row],[device_trust_score]],DeviceRules[Device Min],DeviceRules[Risk Points],,-1)</f>
        <v>0</v>
      </c>
      <c r="P6036">
        <f>_xlfn.XLOOKUP(FraudData[[#This Row],[velocity_last_24h]],VelocityRules[Velocity Min],VelocityRules[Risk Points],,-1)</f>
        <v>0</v>
      </c>
      <c r="Q6036">
        <f>_xlfn.XLOOKUP(FraudData[[#This Row],[merchant_category]],MerchantRules[Merchant Category],MerchantRules[Risk Points],0)</f>
        <v>0</v>
      </c>
      <c r="R6036">
        <f>SUM(FraudData[[#This Row],[Amount Risk]:[Merchant Risk]])</f>
        <v>3</v>
      </c>
      <c r="S6036" t="str" cm="1">
        <f t="array" ref="S6036">_xlfn.IFS(FraudData[[#This Row],[Fraud Risk Score]]&gt;=8,"High Risk",FraudData[[#This Row],[Fraud Risk Score]]&gt;=6,"Medium Risk",TRUE,"Low Risk")</f>
        <v>Low Risk</v>
      </c>
    </row>
    <row r="6037" spans="1:19">
      <c r="A6037">
        <v>6036</v>
      </c>
      <c r="B6037">
        <v>48.38</v>
      </c>
      <c r="C6037">
        <v>13</v>
      </c>
      <c r="D6037" t="s">
        <v>47</v>
      </c>
      <c r="E6037">
        <v>0</v>
      </c>
      <c r="F6037">
        <v>0</v>
      </c>
      <c r="G6037">
        <v>74</v>
      </c>
      <c r="H6037">
        <v>1</v>
      </c>
      <c r="I6037">
        <v>22</v>
      </c>
      <c r="J6037">
        <v>0</v>
      </c>
      <c r="K6037">
        <f>_xlfn.XLOOKUP(FraudData[[#This Row],[amount]],AmountRules[Amount Min],AmountRules[Risk Points],,-1)</f>
        <v>0</v>
      </c>
      <c r="L6037">
        <f>_xlfn.XLOOKUP(FraudData[[#This Row],[transaction_hour]],TimeRules[Hour Min],TimeRules[Risk Points],,-1)</f>
        <v>0</v>
      </c>
      <c r="M6037">
        <f>_xlfn.XLOOKUP(FraudData[[#This Row],[foreign_transaction]],ForeignRules[Foreign Transaction],ForeignRules[Risk Points],0)</f>
        <v>0</v>
      </c>
      <c r="N6037">
        <f>_xlfn.XLOOKUP(FraudData[[#This Row],[location_mismatch]],Table10[Location Mismatch],Table10[Risk Points],0)</f>
        <v>0</v>
      </c>
      <c r="O6037">
        <f>_xlfn.XLOOKUP(FraudData[[#This Row],[device_trust_score]],DeviceRules[Device Min],DeviceRules[Risk Points],,-1)</f>
        <v>0</v>
      </c>
      <c r="P6037">
        <f>_xlfn.XLOOKUP(FraudData[[#This Row],[velocity_last_24h]],VelocityRules[Velocity Min],VelocityRules[Risk Points],,-1)</f>
        <v>0</v>
      </c>
      <c r="Q6037">
        <f>_xlfn.XLOOKUP(FraudData[[#This Row],[merchant_category]],MerchantRules[Merchant Category],MerchantRules[Risk Points],0)</f>
        <v>0</v>
      </c>
      <c r="R6037">
        <f>SUM(FraudData[[#This Row],[Amount Risk]:[Merchant Risk]])</f>
        <v>0</v>
      </c>
      <c r="S6037" t="str" cm="1">
        <f t="array" ref="S6037">_xlfn.IFS(FraudData[[#This Row],[Fraud Risk Score]]&gt;=8,"High Risk",FraudData[[#This Row],[Fraud Risk Score]]&gt;=6,"Medium Risk",TRUE,"Low Risk")</f>
        <v>Low Risk</v>
      </c>
    </row>
    <row r="6038" spans="1:19">
      <c r="A6038">
        <v>6037</v>
      </c>
      <c r="B6038">
        <v>225.1</v>
      </c>
      <c r="C6038">
        <v>21</v>
      </c>
      <c r="D6038" t="s">
        <v>49</v>
      </c>
      <c r="E6038">
        <v>0</v>
      </c>
      <c r="F6038">
        <v>0</v>
      </c>
      <c r="G6038">
        <v>89</v>
      </c>
      <c r="H6038">
        <v>0</v>
      </c>
      <c r="I6038">
        <v>68</v>
      </c>
      <c r="J6038">
        <v>0</v>
      </c>
      <c r="K6038">
        <f>_xlfn.XLOOKUP(FraudData[[#This Row],[amount]],AmountRules[Amount Min],AmountRules[Risk Points],,-1)</f>
        <v>0</v>
      </c>
      <c r="L6038">
        <f>_xlfn.XLOOKUP(FraudData[[#This Row],[transaction_hour]],TimeRules[Hour Min],TimeRules[Risk Points],,-1)</f>
        <v>0</v>
      </c>
      <c r="M6038">
        <f>_xlfn.XLOOKUP(FraudData[[#This Row],[foreign_transaction]],ForeignRules[Foreign Transaction],ForeignRules[Risk Points],0)</f>
        <v>0</v>
      </c>
      <c r="N6038">
        <f>_xlfn.XLOOKUP(FraudData[[#This Row],[location_mismatch]],Table10[Location Mismatch],Table10[Risk Points],0)</f>
        <v>0</v>
      </c>
      <c r="O6038">
        <f>_xlfn.XLOOKUP(FraudData[[#This Row],[device_trust_score]],DeviceRules[Device Min],DeviceRules[Risk Points],,-1)</f>
        <v>0</v>
      </c>
      <c r="P6038">
        <f>_xlfn.XLOOKUP(FraudData[[#This Row],[velocity_last_24h]],VelocityRules[Velocity Min],VelocityRules[Risk Points],,-1)</f>
        <v>0</v>
      </c>
      <c r="Q6038">
        <f>_xlfn.XLOOKUP(FraudData[[#This Row],[merchant_category]],MerchantRules[Merchant Category],MerchantRules[Risk Points],0)</f>
        <v>1</v>
      </c>
      <c r="R6038">
        <f>SUM(FraudData[[#This Row],[Amount Risk]:[Merchant Risk]])</f>
        <v>1</v>
      </c>
      <c r="S6038" t="str" cm="1">
        <f t="array" ref="S6038">_xlfn.IFS(FraudData[[#This Row],[Fraud Risk Score]]&gt;=8,"High Risk",FraudData[[#This Row],[Fraud Risk Score]]&gt;=6,"Medium Risk",TRUE,"Low Risk")</f>
        <v>Low Risk</v>
      </c>
    </row>
    <row r="6039" spans="1:19">
      <c r="A6039">
        <v>6038</v>
      </c>
      <c r="B6039">
        <v>372.41</v>
      </c>
      <c r="C6039">
        <v>22</v>
      </c>
      <c r="D6039" t="s">
        <v>48</v>
      </c>
      <c r="E6039">
        <v>0</v>
      </c>
      <c r="F6039">
        <v>0</v>
      </c>
      <c r="G6039">
        <v>40</v>
      </c>
      <c r="H6039">
        <v>4</v>
      </c>
      <c r="I6039">
        <v>19</v>
      </c>
      <c r="J6039">
        <v>0</v>
      </c>
      <c r="K6039">
        <f>_xlfn.XLOOKUP(FraudData[[#This Row],[amount]],AmountRules[Amount Min],AmountRules[Risk Points],,-1)</f>
        <v>0</v>
      </c>
      <c r="L6039">
        <f>_xlfn.XLOOKUP(FraudData[[#This Row],[transaction_hour]],TimeRules[Hour Min],TimeRules[Risk Points],,-1)</f>
        <v>0</v>
      </c>
      <c r="M6039">
        <f>_xlfn.XLOOKUP(FraudData[[#This Row],[foreign_transaction]],ForeignRules[Foreign Transaction],ForeignRules[Risk Points],0)</f>
        <v>0</v>
      </c>
      <c r="N6039">
        <f>_xlfn.XLOOKUP(FraudData[[#This Row],[location_mismatch]],Table10[Location Mismatch],Table10[Risk Points],0)</f>
        <v>0</v>
      </c>
      <c r="O6039">
        <f>_xlfn.XLOOKUP(FraudData[[#This Row],[device_trust_score]],DeviceRules[Device Min],DeviceRules[Risk Points],,-1)</f>
        <v>2</v>
      </c>
      <c r="P6039">
        <f>_xlfn.XLOOKUP(FraudData[[#This Row],[velocity_last_24h]],VelocityRules[Velocity Min],VelocityRules[Risk Points],,-1)</f>
        <v>0</v>
      </c>
      <c r="Q6039">
        <f>_xlfn.XLOOKUP(FraudData[[#This Row],[merchant_category]],MerchantRules[Merchant Category],MerchantRules[Risk Points],0)</f>
        <v>0</v>
      </c>
      <c r="R6039">
        <f>SUM(FraudData[[#This Row],[Amount Risk]:[Merchant Risk]])</f>
        <v>2</v>
      </c>
      <c r="S6039" t="str" cm="1">
        <f t="array" ref="S6039">_xlfn.IFS(FraudData[[#This Row],[Fraud Risk Score]]&gt;=8,"High Risk",FraudData[[#This Row],[Fraud Risk Score]]&gt;=6,"Medium Risk",TRUE,"Low Risk")</f>
        <v>Low Risk</v>
      </c>
    </row>
    <row r="6040" spans="1:19">
      <c r="A6040">
        <v>6039</v>
      </c>
      <c r="B6040">
        <v>24.41</v>
      </c>
      <c r="C6040">
        <v>12</v>
      </c>
      <c r="D6040" t="s">
        <v>48</v>
      </c>
      <c r="E6040">
        <v>0</v>
      </c>
      <c r="F6040">
        <v>0</v>
      </c>
      <c r="G6040">
        <v>74</v>
      </c>
      <c r="H6040">
        <v>3</v>
      </c>
      <c r="I6040">
        <v>57</v>
      </c>
      <c r="J6040">
        <v>0</v>
      </c>
      <c r="K6040">
        <f>_xlfn.XLOOKUP(FraudData[[#This Row],[amount]],AmountRules[Amount Min],AmountRules[Risk Points],,-1)</f>
        <v>0</v>
      </c>
      <c r="L6040">
        <f>_xlfn.XLOOKUP(FraudData[[#This Row],[transaction_hour]],TimeRules[Hour Min],TimeRules[Risk Points],,-1)</f>
        <v>0</v>
      </c>
      <c r="M6040">
        <f>_xlfn.XLOOKUP(FraudData[[#This Row],[foreign_transaction]],ForeignRules[Foreign Transaction],ForeignRules[Risk Points],0)</f>
        <v>0</v>
      </c>
      <c r="N6040">
        <f>_xlfn.XLOOKUP(FraudData[[#This Row],[location_mismatch]],Table10[Location Mismatch],Table10[Risk Points],0)</f>
        <v>0</v>
      </c>
      <c r="O6040">
        <f>_xlfn.XLOOKUP(FraudData[[#This Row],[device_trust_score]],DeviceRules[Device Min],DeviceRules[Risk Points],,-1)</f>
        <v>0</v>
      </c>
      <c r="P6040">
        <f>_xlfn.XLOOKUP(FraudData[[#This Row],[velocity_last_24h]],VelocityRules[Velocity Min],VelocityRules[Risk Points],,-1)</f>
        <v>0</v>
      </c>
      <c r="Q6040">
        <f>_xlfn.XLOOKUP(FraudData[[#This Row],[merchant_category]],MerchantRules[Merchant Category],MerchantRules[Risk Points],0)</f>
        <v>0</v>
      </c>
      <c r="R6040">
        <f>SUM(FraudData[[#This Row],[Amount Risk]:[Merchant Risk]])</f>
        <v>0</v>
      </c>
      <c r="S6040" t="str" cm="1">
        <f t="array" ref="S6040">_xlfn.IFS(FraudData[[#This Row],[Fraud Risk Score]]&gt;=8,"High Risk",FraudData[[#This Row],[Fraud Risk Score]]&gt;=6,"Medium Risk",TRUE,"Low Risk")</f>
        <v>Low Risk</v>
      </c>
    </row>
    <row r="6041" spans="1:19">
      <c r="A6041">
        <v>6040</v>
      </c>
      <c r="B6041">
        <v>362.59</v>
      </c>
      <c r="C6041">
        <v>11</v>
      </c>
      <c r="D6041" t="s">
        <v>49</v>
      </c>
      <c r="E6041">
        <v>0</v>
      </c>
      <c r="F6041">
        <v>0</v>
      </c>
      <c r="G6041">
        <v>37</v>
      </c>
      <c r="H6041">
        <v>1</v>
      </c>
      <c r="I6041">
        <v>30</v>
      </c>
      <c r="J6041">
        <v>0</v>
      </c>
      <c r="K6041">
        <f>_xlfn.XLOOKUP(FraudData[[#This Row],[amount]],AmountRules[Amount Min],AmountRules[Risk Points],,-1)</f>
        <v>0</v>
      </c>
      <c r="L6041">
        <f>_xlfn.XLOOKUP(FraudData[[#This Row],[transaction_hour]],TimeRules[Hour Min],TimeRules[Risk Points],,-1)</f>
        <v>0</v>
      </c>
      <c r="M6041">
        <f>_xlfn.XLOOKUP(FraudData[[#This Row],[foreign_transaction]],ForeignRules[Foreign Transaction],ForeignRules[Risk Points],0)</f>
        <v>0</v>
      </c>
      <c r="N6041">
        <f>_xlfn.XLOOKUP(FraudData[[#This Row],[location_mismatch]],Table10[Location Mismatch],Table10[Risk Points],0)</f>
        <v>0</v>
      </c>
      <c r="O6041">
        <f>_xlfn.XLOOKUP(FraudData[[#This Row],[device_trust_score]],DeviceRules[Device Min],DeviceRules[Risk Points],,-1)</f>
        <v>2</v>
      </c>
      <c r="P6041">
        <f>_xlfn.XLOOKUP(FraudData[[#This Row],[velocity_last_24h]],VelocityRules[Velocity Min],VelocityRules[Risk Points],,-1)</f>
        <v>0</v>
      </c>
      <c r="Q6041">
        <f>_xlfn.XLOOKUP(FraudData[[#This Row],[merchant_category]],MerchantRules[Merchant Category],MerchantRules[Risk Points],0)</f>
        <v>1</v>
      </c>
      <c r="R6041">
        <f>SUM(FraudData[[#This Row],[Amount Risk]:[Merchant Risk]])</f>
        <v>3</v>
      </c>
      <c r="S6041" t="str" cm="1">
        <f t="array" ref="S6041">_xlfn.IFS(FraudData[[#This Row],[Fraud Risk Score]]&gt;=8,"High Risk",FraudData[[#This Row],[Fraud Risk Score]]&gt;=6,"Medium Risk",TRUE,"Low Risk")</f>
        <v>Low Risk</v>
      </c>
    </row>
    <row r="6042" spans="1:19">
      <c r="A6042">
        <v>6041</v>
      </c>
      <c r="B6042">
        <v>162.06</v>
      </c>
      <c r="C6042">
        <v>2</v>
      </c>
      <c r="D6042" t="s">
        <v>48</v>
      </c>
      <c r="E6042">
        <v>0</v>
      </c>
      <c r="F6042">
        <v>1</v>
      </c>
      <c r="G6042">
        <v>59</v>
      </c>
      <c r="H6042">
        <v>1</v>
      </c>
      <c r="I6042">
        <v>44</v>
      </c>
      <c r="J6042">
        <v>0</v>
      </c>
      <c r="K6042">
        <f>_xlfn.XLOOKUP(FraudData[[#This Row],[amount]],AmountRules[Amount Min],AmountRules[Risk Points],,-1)</f>
        <v>0</v>
      </c>
      <c r="L6042">
        <f>_xlfn.XLOOKUP(FraudData[[#This Row],[transaction_hour]],TimeRules[Hour Min],TimeRules[Risk Points],,-1)</f>
        <v>3</v>
      </c>
      <c r="M6042">
        <f>_xlfn.XLOOKUP(FraudData[[#This Row],[foreign_transaction]],ForeignRules[Foreign Transaction],ForeignRules[Risk Points],0)</f>
        <v>0</v>
      </c>
      <c r="N6042">
        <f>_xlfn.XLOOKUP(FraudData[[#This Row],[location_mismatch]],Table10[Location Mismatch],Table10[Risk Points],0)</f>
        <v>3</v>
      </c>
      <c r="O6042">
        <f>_xlfn.XLOOKUP(FraudData[[#This Row],[device_trust_score]],DeviceRules[Device Min],DeviceRules[Risk Points],,-1)</f>
        <v>1</v>
      </c>
      <c r="P6042">
        <f>_xlfn.XLOOKUP(FraudData[[#This Row],[velocity_last_24h]],VelocityRules[Velocity Min],VelocityRules[Risk Points],,-1)</f>
        <v>0</v>
      </c>
      <c r="Q6042">
        <f>_xlfn.XLOOKUP(FraudData[[#This Row],[merchant_category]],MerchantRules[Merchant Category],MerchantRules[Risk Points],0)</f>
        <v>0</v>
      </c>
      <c r="R6042">
        <f>SUM(FraudData[[#This Row],[Amount Risk]:[Merchant Risk]])</f>
        <v>7</v>
      </c>
      <c r="S6042" t="str" cm="1">
        <f t="array" ref="S6042">_xlfn.IFS(FraudData[[#This Row],[Fraud Risk Score]]&gt;=8,"High Risk",FraudData[[#This Row],[Fraud Risk Score]]&gt;=6,"Medium Risk",TRUE,"Low Risk")</f>
        <v>Medium Risk</v>
      </c>
    </row>
    <row r="6043" spans="1:19">
      <c r="A6043">
        <v>6042</v>
      </c>
      <c r="B6043">
        <v>24.47</v>
      </c>
      <c r="C6043">
        <v>17</v>
      </c>
      <c r="D6043" t="s">
        <v>50</v>
      </c>
      <c r="E6043">
        <v>0</v>
      </c>
      <c r="F6043">
        <v>0</v>
      </c>
      <c r="G6043">
        <v>56</v>
      </c>
      <c r="H6043">
        <v>2</v>
      </c>
      <c r="I6043">
        <v>56</v>
      </c>
      <c r="J6043">
        <v>0</v>
      </c>
      <c r="K6043">
        <f>_xlfn.XLOOKUP(FraudData[[#This Row],[amount]],AmountRules[Amount Min],AmountRules[Risk Points],,-1)</f>
        <v>0</v>
      </c>
      <c r="L6043">
        <f>_xlfn.XLOOKUP(FraudData[[#This Row],[transaction_hour]],TimeRules[Hour Min],TimeRules[Risk Points],,-1)</f>
        <v>0</v>
      </c>
      <c r="M6043">
        <f>_xlfn.XLOOKUP(FraudData[[#This Row],[foreign_transaction]],ForeignRules[Foreign Transaction],ForeignRules[Risk Points],0)</f>
        <v>0</v>
      </c>
      <c r="N6043">
        <f>_xlfn.XLOOKUP(FraudData[[#This Row],[location_mismatch]],Table10[Location Mismatch],Table10[Risk Points],0)</f>
        <v>0</v>
      </c>
      <c r="O6043">
        <f>_xlfn.XLOOKUP(FraudData[[#This Row],[device_trust_score]],DeviceRules[Device Min],DeviceRules[Risk Points],,-1)</f>
        <v>1</v>
      </c>
      <c r="P6043">
        <f>_xlfn.XLOOKUP(FraudData[[#This Row],[velocity_last_24h]],VelocityRules[Velocity Min],VelocityRules[Risk Points],,-1)</f>
        <v>0</v>
      </c>
      <c r="Q6043">
        <f>_xlfn.XLOOKUP(FraudData[[#This Row],[merchant_category]],MerchantRules[Merchant Category],MerchantRules[Risk Points],0)</f>
        <v>0</v>
      </c>
      <c r="R6043">
        <f>SUM(FraudData[[#This Row],[Amount Risk]:[Merchant Risk]])</f>
        <v>1</v>
      </c>
      <c r="S6043" t="str" cm="1">
        <f t="array" ref="S6043">_xlfn.IFS(FraudData[[#This Row],[Fraud Risk Score]]&gt;=8,"High Risk",FraudData[[#This Row],[Fraud Risk Score]]&gt;=6,"Medium Risk",TRUE,"Low Risk")</f>
        <v>Low Risk</v>
      </c>
    </row>
    <row r="6044" spans="1:19">
      <c r="A6044">
        <v>6043</v>
      </c>
      <c r="B6044">
        <v>100.41</v>
      </c>
      <c r="C6044">
        <v>20</v>
      </c>
      <c r="D6044" t="s">
        <v>47</v>
      </c>
      <c r="E6044">
        <v>0</v>
      </c>
      <c r="F6044">
        <v>1</v>
      </c>
      <c r="G6044">
        <v>49</v>
      </c>
      <c r="H6044">
        <v>4</v>
      </c>
      <c r="I6044">
        <v>34</v>
      </c>
      <c r="J6044">
        <v>0</v>
      </c>
      <c r="K6044">
        <f>_xlfn.XLOOKUP(FraudData[[#This Row],[amount]],AmountRules[Amount Min],AmountRules[Risk Points],,-1)</f>
        <v>0</v>
      </c>
      <c r="L6044">
        <f>_xlfn.XLOOKUP(FraudData[[#This Row],[transaction_hour]],TimeRules[Hour Min],TimeRules[Risk Points],,-1)</f>
        <v>0</v>
      </c>
      <c r="M6044">
        <f>_xlfn.XLOOKUP(FraudData[[#This Row],[foreign_transaction]],ForeignRules[Foreign Transaction],ForeignRules[Risk Points],0)</f>
        <v>0</v>
      </c>
      <c r="N6044">
        <f>_xlfn.XLOOKUP(FraudData[[#This Row],[location_mismatch]],Table10[Location Mismatch],Table10[Risk Points],0)</f>
        <v>3</v>
      </c>
      <c r="O6044">
        <f>_xlfn.XLOOKUP(FraudData[[#This Row],[device_trust_score]],DeviceRules[Device Min],DeviceRules[Risk Points],,-1)</f>
        <v>2</v>
      </c>
      <c r="P6044">
        <f>_xlfn.XLOOKUP(FraudData[[#This Row],[velocity_last_24h]],VelocityRules[Velocity Min],VelocityRules[Risk Points],,-1)</f>
        <v>0</v>
      </c>
      <c r="Q6044">
        <f>_xlfn.XLOOKUP(FraudData[[#This Row],[merchant_category]],MerchantRules[Merchant Category],MerchantRules[Risk Points],0)</f>
        <v>0</v>
      </c>
      <c r="R6044">
        <f>SUM(FraudData[[#This Row],[Amount Risk]:[Merchant Risk]])</f>
        <v>5</v>
      </c>
      <c r="S6044" t="str" cm="1">
        <f t="array" ref="S6044">_xlfn.IFS(FraudData[[#This Row],[Fraud Risk Score]]&gt;=8,"High Risk",FraudData[[#This Row],[Fraud Risk Score]]&gt;=6,"Medium Risk",TRUE,"Low Risk")</f>
        <v>Low Risk</v>
      </c>
    </row>
    <row r="6045" spans="1:19">
      <c r="A6045">
        <v>6044</v>
      </c>
      <c r="B6045">
        <v>31.57</v>
      </c>
      <c r="C6045">
        <v>12</v>
      </c>
      <c r="D6045" t="s">
        <v>48</v>
      </c>
      <c r="E6045">
        <v>0</v>
      </c>
      <c r="F6045">
        <v>1</v>
      </c>
      <c r="G6045">
        <v>67</v>
      </c>
      <c r="H6045">
        <v>1</v>
      </c>
      <c r="I6045">
        <v>48</v>
      </c>
      <c r="J6045">
        <v>0</v>
      </c>
      <c r="K6045">
        <f>_xlfn.XLOOKUP(FraudData[[#This Row],[amount]],AmountRules[Amount Min],AmountRules[Risk Points],,-1)</f>
        <v>0</v>
      </c>
      <c r="L6045">
        <f>_xlfn.XLOOKUP(FraudData[[#This Row],[transaction_hour]],TimeRules[Hour Min],TimeRules[Risk Points],,-1)</f>
        <v>0</v>
      </c>
      <c r="M6045">
        <f>_xlfn.XLOOKUP(FraudData[[#This Row],[foreign_transaction]],ForeignRules[Foreign Transaction],ForeignRules[Risk Points],0)</f>
        <v>0</v>
      </c>
      <c r="N6045">
        <f>_xlfn.XLOOKUP(FraudData[[#This Row],[location_mismatch]],Table10[Location Mismatch],Table10[Risk Points],0)</f>
        <v>3</v>
      </c>
      <c r="O6045">
        <f>_xlfn.XLOOKUP(FraudData[[#This Row],[device_trust_score]],DeviceRules[Device Min],DeviceRules[Risk Points],,-1)</f>
        <v>1</v>
      </c>
      <c r="P6045">
        <f>_xlfn.XLOOKUP(FraudData[[#This Row],[velocity_last_24h]],VelocityRules[Velocity Min],VelocityRules[Risk Points],,-1)</f>
        <v>0</v>
      </c>
      <c r="Q6045">
        <f>_xlfn.XLOOKUP(FraudData[[#This Row],[merchant_category]],MerchantRules[Merchant Category],MerchantRules[Risk Points],0)</f>
        <v>0</v>
      </c>
      <c r="R6045">
        <f>SUM(FraudData[[#This Row],[Amount Risk]:[Merchant Risk]])</f>
        <v>4</v>
      </c>
      <c r="S6045" t="str" cm="1">
        <f t="array" ref="S6045">_xlfn.IFS(FraudData[[#This Row],[Fraud Risk Score]]&gt;=8,"High Risk",FraudData[[#This Row],[Fraud Risk Score]]&gt;=6,"Medium Risk",TRUE,"Low Risk")</f>
        <v>Low Risk</v>
      </c>
    </row>
    <row r="6046" spans="1:19">
      <c r="A6046">
        <v>6045</v>
      </c>
      <c r="B6046">
        <v>216.92</v>
      </c>
      <c r="C6046">
        <v>14</v>
      </c>
      <c r="D6046" t="s">
        <v>47</v>
      </c>
      <c r="E6046">
        <v>1</v>
      </c>
      <c r="F6046">
        <v>0</v>
      </c>
      <c r="G6046">
        <v>52</v>
      </c>
      <c r="H6046">
        <v>0</v>
      </c>
      <c r="I6046">
        <v>28</v>
      </c>
      <c r="J6046">
        <v>0</v>
      </c>
      <c r="K6046">
        <f>_xlfn.XLOOKUP(FraudData[[#This Row],[amount]],AmountRules[Amount Min],AmountRules[Risk Points],,-1)</f>
        <v>0</v>
      </c>
      <c r="L6046">
        <f>_xlfn.XLOOKUP(FraudData[[#This Row],[transaction_hour]],TimeRules[Hour Min],TimeRules[Risk Points],,-1)</f>
        <v>0</v>
      </c>
      <c r="M6046">
        <f>_xlfn.XLOOKUP(FraudData[[#This Row],[foreign_transaction]],ForeignRules[Foreign Transaction],ForeignRules[Risk Points],0)</f>
        <v>3</v>
      </c>
      <c r="N6046">
        <f>_xlfn.XLOOKUP(FraudData[[#This Row],[location_mismatch]],Table10[Location Mismatch],Table10[Risk Points],0)</f>
        <v>0</v>
      </c>
      <c r="O6046">
        <f>_xlfn.XLOOKUP(FraudData[[#This Row],[device_trust_score]],DeviceRules[Device Min],DeviceRules[Risk Points],,-1)</f>
        <v>1</v>
      </c>
      <c r="P6046">
        <f>_xlfn.XLOOKUP(FraudData[[#This Row],[velocity_last_24h]],VelocityRules[Velocity Min],VelocityRules[Risk Points],,-1)</f>
        <v>0</v>
      </c>
      <c r="Q6046">
        <f>_xlfn.XLOOKUP(FraudData[[#This Row],[merchant_category]],MerchantRules[Merchant Category],MerchantRules[Risk Points],0)</f>
        <v>0</v>
      </c>
      <c r="R6046">
        <f>SUM(FraudData[[#This Row],[Amount Risk]:[Merchant Risk]])</f>
        <v>4</v>
      </c>
      <c r="S6046" t="str" cm="1">
        <f t="array" ref="S6046">_xlfn.IFS(FraudData[[#This Row],[Fraud Risk Score]]&gt;=8,"High Risk",FraudData[[#This Row],[Fraud Risk Score]]&gt;=6,"Medium Risk",TRUE,"Low Risk")</f>
        <v>Low Risk</v>
      </c>
    </row>
    <row r="6047" spans="1:19">
      <c r="A6047">
        <v>6046</v>
      </c>
      <c r="B6047">
        <v>256.02999999999997</v>
      </c>
      <c r="C6047">
        <v>9</v>
      </c>
      <c r="D6047" t="s">
        <v>49</v>
      </c>
      <c r="E6047">
        <v>0</v>
      </c>
      <c r="F6047">
        <v>0</v>
      </c>
      <c r="G6047">
        <v>90</v>
      </c>
      <c r="H6047">
        <v>2</v>
      </c>
      <c r="I6047">
        <v>26</v>
      </c>
      <c r="J6047">
        <v>0</v>
      </c>
      <c r="K6047">
        <f>_xlfn.XLOOKUP(FraudData[[#This Row],[amount]],AmountRules[Amount Min],AmountRules[Risk Points],,-1)</f>
        <v>0</v>
      </c>
      <c r="L6047">
        <f>_xlfn.XLOOKUP(FraudData[[#This Row],[transaction_hour]],TimeRules[Hour Min],TimeRules[Risk Points],,-1)</f>
        <v>0</v>
      </c>
      <c r="M6047">
        <f>_xlfn.XLOOKUP(FraudData[[#This Row],[foreign_transaction]],ForeignRules[Foreign Transaction],ForeignRules[Risk Points],0)</f>
        <v>0</v>
      </c>
      <c r="N6047">
        <f>_xlfn.XLOOKUP(FraudData[[#This Row],[location_mismatch]],Table10[Location Mismatch],Table10[Risk Points],0)</f>
        <v>0</v>
      </c>
      <c r="O6047">
        <f>_xlfn.XLOOKUP(FraudData[[#This Row],[device_trust_score]],DeviceRules[Device Min],DeviceRules[Risk Points],,-1)</f>
        <v>0</v>
      </c>
      <c r="P6047">
        <f>_xlfn.XLOOKUP(FraudData[[#This Row],[velocity_last_24h]],VelocityRules[Velocity Min],VelocityRules[Risk Points],,-1)</f>
        <v>0</v>
      </c>
      <c r="Q6047">
        <f>_xlfn.XLOOKUP(FraudData[[#This Row],[merchant_category]],MerchantRules[Merchant Category],MerchantRules[Risk Points],0)</f>
        <v>1</v>
      </c>
      <c r="R6047">
        <f>SUM(FraudData[[#This Row],[Amount Risk]:[Merchant Risk]])</f>
        <v>1</v>
      </c>
      <c r="S6047" t="str" cm="1">
        <f t="array" ref="S6047">_xlfn.IFS(FraudData[[#This Row],[Fraud Risk Score]]&gt;=8,"High Risk",FraudData[[#This Row],[Fraud Risk Score]]&gt;=6,"Medium Risk",TRUE,"Low Risk")</f>
        <v>Low Risk</v>
      </c>
    </row>
    <row r="6048" spans="1:19">
      <c r="A6048">
        <v>6047</v>
      </c>
      <c r="B6048">
        <v>20.13</v>
      </c>
      <c r="C6048">
        <v>0</v>
      </c>
      <c r="D6048" t="s">
        <v>48</v>
      </c>
      <c r="E6048">
        <v>0</v>
      </c>
      <c r="F6048">
        <v>0</v>
      </c>
      <c r="G6048">
        <v>91</v>
      </c>
      <c r="H6048">
        <v>1</v>
      </c>
      <c r="I6048">
        <v>28</v>
      </c>
      <c r="J6048">
        <v>0</v>
      </c>
      <c r="K6048">
        <f>_xlfn.XLOOKUP(FraudData[[#This Row],[amount]],AmountRules[Amount Min],AmountRules[Risk Points],,-1)</f>
        <v>0</v>
      </c>
      <c r="L6048">
        <f>_xlfn.XLOOKUP(FraudData[[#This Row],[transaction_hour]],TimeRules[Hour Min],TimeRules[Risk Points],,-1)</f>
        <v>3</v>
      </c>
      <c r="M6048">
        <f>_xlfn.XLOOKUP(FraudData[[#This Row],[foreign_transaction]],ForeignRules[Foreign Transaction],ForeignRules[Risk Points],0)</f>
        <v>0</v>
      </c>
      <c r="N6048">
        <f>_xlfn.XLOOKUP(FraudData[[#This Row],[location_mismatch]],Table10[Location Mismatch],Table10[Risk Points],0)</f>
        <v>0</v>
      </c>
      <c r="O6048">
        <f>_xlfn.XLOOKUP(FraudData[[#This Row],[device_trust_score]],DeviceRules[Device Min],DeviceRules[Risk Points],,-1)</f>
        <v>0</v>
      </c>
      <c r="P6048">
        <f>_xlfn.XLOOKUP(FraudData[[#This Row],[velocity_last_24h]],VelocityRules[Velocity Min],VelocityRules[Risk Points],,-1)</f>
        <v>0</v>
      </c>
      <c r="Q6048">
        <f>_xlfn.XLOOKUP(FraudData[[#This Row],[merchant_category]],MerchantRules[Merchant Category],MerchantRules[Risk Points],0)</f>
        <v>0</v>
      </c>
      <c r="R6048">
        <f>SUM(FraudData[[#This Row],[Amount Risk]:[Merchant Risk]])</f>
        <v>3</v>
      </c>
      <c r="S6048" t="str" cm="1">
        <f t="array" ref="S6048">_xlfn.IFS(FraudData[[#This Row],[Fraud Risk Score]]&gt;=8,"High Risk",FraudData[[#This Row],[Fraud Risk Score]]&gt;=6,"Medium Risk",TRUE,"Low Risk")</f>
        <v>Low Risk</v>
      </c>
    </row>
    <row r="6049" spans="1:19">
      <c r="A6049">
        <v>6048</v>
      </c>
      <c r="B6049">
        <v>126.99</v>
      </c>
      <c r="C6049">
        <v>5</v>
      </c>
      <c r="D6049" t="s">
        <v>47</v>
      </c>
      <c r="E6049">
        <v>0</v>
      </c>
      <c r="F6049">
        <v>0</v>
      </c>
      <c r="G6049">
        <v>57</v>
      </c>
      <c r="H6049">
        <v>3</v>
      </c>
      <c r="I6049">
        <v>24</v>
      </c>
      <c r="J6049">
        <v>0</v>
      </c>
      <c r="K6049">
        <f>_xlfn.XLOOKUP(FraudData[[#This Row],[amount]],AmountRules[Amount Min],AmountRules[Risk Points],,-1)</f>
        <v>0</v>
      </c>
      <c r="L6049">
        <f>_xlfn.XLOOKUP(FraudData[[#This Row],[transaction_hour]],TimeRules[Hour Min],TimeRules[Risk Points],,-1)</f>
        <v>0</v>
      </c>
      <c r="M6049">
        <f>_xlfn.XLOOKUP(FraudData[[#This Row],[foreign_transaction]],ForeignRules[Foreign Transaction],ForeignRules[Risk Points],0)</f>
        <v>0</v>
      </c>
      <c r="N6049">
        <f>_xlfn.XLOOKUP(FraudData[[#This Row],[location_mismatch]],Table10[Location Mismatch],Table10[Risk Points],0)</f>
        <v>0</v>
      </c>
      <c r="O6049">
        <f>_xlfn.XLOOKUP(FraudData[[#This Row],[device_trust_score]],DeviceRules[Device Min],DeviceRules[Risk Points],,-1)</f>
        <v>1</v>
      </c>
      <c r="P6049">
        <f>_xlfn.XLOOKUP(FraudData[[#This Row],[velocity_last_24h]],VelocityRules[Velocity Min],VelocityRules[Risk Points],,-1)</f>
        <v>0</v>
      </c>
      <c r="Q6049">
        <f>_xlfn.XLOOKUP(FraudData[[#This Row],[merchant_category]],MerchantRules[Merchant Category],MerchantRules[Risk Points],0)</f>
        <v>0</v>
      </c>
      <c r="R6049">
        <f>SUM(FraudData[[#This Row],[Amount Risk]:[Merchant Risk]])</f>
        <v>1</v>
      </c>
      <c r="S6049" t="str" cm="1">
        <f t="array" ref="S6049">_xlfn.IFS(FraudData[[#This Row],[Fraud Risk Score]]&gt;=8,"High Risk",FraudData[[#This Row],[Fraud Risk Score]]&gt;=6,"Medium Risk",TRUE,"Low Risk")</f>
        <v>Low Risk</v>
      </c>
    </row>
    <row r="6050" spans="1:19">
      <c r="A6050">
        <v>6049</v>
      </c>
      <c r="B6050">
        <v>303.37</v>
      </c>
      <c r="C6050">
        <v>8</v>
      </c>
      <c r="D6050" t="s">
        <v>50</v>
      </c>
      <c r="E6050">
        <v>0</v>
      </c>
      <c r="F6050">
        <v>0</v>
      </c>
      <c r="G6050">
        <v>71</v>
      </c>
      <c r="H6050">
        <v>2</v>
      </c>
      <c r="I6050">
        <v>54</v>
      </c>
      <c r="J6050">
        <v>0</v>
      </c>
      <c r="K6050">
        <f>_xlfn.XLOOKUP(FraudData[[#This Row],[amount]],AmountRules[Amount Min],AmountRules[Risk Points],,-1)</f>
        <v>0</v>
      </c>
      <c r="L6050">
        <f>_xlfn.XLOOKUP(FraudData[[#This Row],[transaction_hour]],TimeRules[Hour Min],TimeRules[Risk Points],,-1)</f>
        <v>0</v>
      </c>
      <c r="M6050">
        <f>_xlfn.XLOOKUP(FraudData[[#This Row],[foreign_transaction]],ForeignRules[Foreign Transaction],ForeignRules[Risk Points],0)</f>
        <v>0</v>
      </c>
      <c r="N6050">
        <f>_xlfn.XLOOKUP(FraudData[[#This Row],[location_mismatch]],Table10[Location Mismatch],Table10[Risk Points],0)</f>
        <v>0</v>
      </c>
      <c r="O6050">
        <f>_xlfn.XLOOKUP(FraudData[[#This Row],[device_trust_score]],DeviceRules[Device Min],DeviceRules[Risk Points],,-1)</f>
        <v>0</v>
      </c>
      <c r="P6050">
        <f>_xlfn.XLOOKUP(FraudData[[#This Row],[velocity_last_24h]],VelocityRules[Velocity Min],VelocityRules[Risk Points],,-1)</f>
        <v>0</v>
      </c>
      <c r="Q6050">
        <f>_xlfn.XLOOKUP(FraudData[[#This Row],[merchant_category]],MerchantRules[Merchant Category],MerchantRules[Risk Points],0)</f>
        <v>0</v>
      </c>
      <c r="R6050">
        <f>SUM(FraudData[[#This Row],[Amount Risk]:[Merchant Risk]])</f>
        <v>0</v>
      </c>
      <c r="S6050" t="str" cm="1">
        <f t="array" ref="S6050">_xlfn.IFS(FraudData[[#This Row],[Fraud Risk Score]]&gt;=8,"High Risk",FraudData[[#This Row],[Fraud Risk Score]]&gt;=6,"Medium Risk",TRUE,"Low Risk")</f>
        <v>Low Risk</v>
      </c>
    </row>
    <row r="6051" spans="1:19">
      <c r="A6051">
        <v>6050</v>
      </c>
      <c r="B6051">
        <v>495.26</v>
      </c>
      <c r="C6051">
        <v>9</v>
      </c>
      <c r="D6051" t="s">
        <v>50</v>
      </c>
      <c r="E6051">
        <v>0</v>
      </c>
      <c r="F6051">
        <v>0</v>
      </c>
      <c r="G6051">
        <v>59</v>
      </c>
      <c r="H6051">
        <v>2</v>
      </c>
      <c r="I6051">
        <v>23</v>
      </c>
      <c r="J6051">
        <v>0</v>
      </c>
      <c r="K6051">
        <f>_xlfn.XLOOKUP(FraudData[[#This Row],[amount]],AmountRules[Amount Min],AmountRules[Risk Points],,-1)</f>
        <v>0</v>
      </c>
      <c r="L6051">
        <f>_xlfn.XLOOKUP(FraudData[[#This Row],[transaction_hour]],TimeRules[Hour Min],TimeRules[Risk Points],,-1)</f>
        <v>0</v>
      </c>
      <c r="M6051">
        <f>_xlfn.XLOOKUP(FraudData[[#This Row],[foreign_transaction]],ForeignRules[Foreign Transaction],ForeignRules[Risk Points],0)</f>
        <v>0</v>
      </c>
      <c r="N6051">
        <f>_xlfn.XLOOKUP(FraudData[[#This Row],[location_mismatch]],Table10[Location Mismatch],Table10[Risk Points],0)</f>
        <v>0</v>
      </c>
      <c r="O6051">
        <f>_xlfn.XLOOKUP(FraudData[[#This Row],[device_trust_score]],DeviceRules[Device Min],DeviceRules[Risk Points],,-1)</f>
        <v>1</v>
      </c>
      <c r="P6051">
        <f>_xlfn.XLOOKUP(FraudData[[#This Row],[velocity_last_24h]],VelocityRules[Velocity Min],VelocityRules[Risk Points],,-1)</f>
        <v>0</v>
      </c>
      <c r="Q6051">
        <f>_xlfn.XLOOKUP(FraudData[[#This Row],[merchant_category]],MerchantRules[Merchant Category],MerchantRules[Risk Points],0)</f>
        <v>0</v>
      </c>
      <c r="R6051">
        <f>SUM(FraudData[[#This Row],[Amount Risk]:[Merchant Risk]])</f>
        <v>1</v>
      </c>
      <c r="S6051" t="str" cm="1">
        <f t="array" ref="S6051">_xlfn.IFS(FraudData[[#This Row],[Fraud Risk Score]]&gt;=8,"High Risk",FraudData[[#This Row],[Fraud Risk Score]]&gt;=6,"Medium Risk",TRUE,"Low Risk")</f>
        <v>Low Risk</v>
      </c>
    </row>
    <row r="6052" spans="1:19">
      <c r="A6052">
        <v>6051</v>
      </c>
      <c r="B6052">
        <v>129.69999999999999</v>
      </c>
      <c r="C6052">
        <v>14</v>
      </c>
      <c r="D6052" t="s">
        <v>49</v>
      </c>
      <c r="E6052">
        <v>0</v>
      </c>
      <c r="F6052">
        <v>0</v>
      </c>
      <c r="G6052">
        <v>88</v>
      </c>
      <c r="H6052">
        <v>1</v>
      </c>
      <c r="I6052">
        <v>47</v>
      </c>
      <c r="J6052">
        <v>0</v>
      </c>
      <c r="K6052">
        <f>_xlfn.XLOOKUP(FraudData[[#This Row],[amount]],AmountRules[Amount Min],AmountRules[Risk Points],,-1)</f>
        <v>0</v>
      </c>
      <c r="L6052">
        <f>_xlfn.XLOOKUP(FraudData[[#This Row],[transaction_hour]],TimeRules[Hour Min],TimeRules[Risk Points],,-1)</f>
        <v>0</v>
      </c>
      <c r="M6052">
        <f>_xlfn.XLOOKUP(FraudData[[#This Row],[foreign_transaction]],ForeignRules[Foreign Transaction],ForeignRules[Risk Points],0)</f>
        <v>0</v>
      </c>
      <c r="N6052">
        <f>_xlfn.XLOOKUP(FraudData[[#This Row],[location_mismatch]],Table10[Location Mismatch],Table10[Risk Points],0)</f>
        <v>0</v>
      </c>
      <c r="O6052">
        <f>_xlfn.XLOOKUP(FraudData[[#This Row],[device_trust_score]],DeviceRules[Device Min],DeviceRules[Risk Points],,-1)</f>
        <v>0</v>
      </c>
      <c r="P6052">
        <f>_xlfn.XLOOKUP(FraudData[[#This Row],[velocity_last_24h]],VelocityRules[Velocity Min],VelocityRules[Risk Points],,-1)</f>
        <v>0</v>
      </c>
      <c r="Q6052">
        <f>_xlfn.XLOOKUP(FraudData[[#This Row],[merchant_category]],MerchantRules[Merchant Category],MerchantRules[Risk Points],0)</f>
        <v>1</v>
      </c>
      <c r="R6052">
        <f>SUM(FraudData[[#This Row],[Amount Risk]:[Merchant Risk]])</f>
        <v>1</v>
      </c>
      <c r="S6052" t="str" cm="1">
        <f t="array" ref="S6052">_xlfn.IFS(FraudData[[#This Row],[Fraud Risk Score]]&gt;=8,"High Risk",FraudData[[#This Row],[Fraud Risk Score]]&gt;=6,"Medium Risk",TRUE,"Low Risk")</f>
        <v>Low Risk</v>
      </c>
    </row>
    <row r="6053" spans="1:19">
      <c r="A6053">
        <v>6052</v>
      </c>
      <c r="B6053">
        <v>540.24</v>
      </c>
      <c r="C6053">
        <v>8</v>
      </c>
      <c r="D6053" t="s">
        <v>46</v>
      </c>
      <c r="E6053">
        <v>0</v>
      </c>
      <c r="F6053">
        <v>0</v>
      </c>
      <c r="G6053">
        <v>36</v>
      </c>
      <c r="H6053">
        <v>3</v>
      </c>
      <c r="I6053">
        <v>46</v>
      </c>
      <c r="J6053">
        <v>0</v>
      </c>
      <c r="K6053">
        <f>_xlfn.XLOOKUP(FraudData[[#This Row],[amount]],AmountRules[Amount Min],AmountRules[Risk Points],,-1)</f>
        <v>1</v>
      </c>
      <c r="L6053">
        <f>_xlfn.XLOOKUP(FraudData[[#This Row],[transaction_hour]],TimeRules[Hour Min],TimeRules[Risk Points],,-1)</f>
        <v>0</v>
      </c>
      <c r="M6053">
        <f>_xlfn.XLOOKUP(FraudData[[#This Row],[foreign_transaction]],ForeignRules[Foreign Transaction],ForeignRules[Risk Points],0)</f>
        <v>0</v>
      </c>
      <c r="N6053">
        <f>_xlfn.XLOOKUP(FraudData[[#This Row],[location_mismatch]],Table10[Location Mismatch],Table10[Risk Points],0)</f>
        <v>0</v>
      </c>
      <c r="O6053">
        <f>_xlfn.XLOOKUP(FraudData[[#This Row],[device_trust_score]],DeviceRules[Device Min],DeviceRules[Risk Points],,-1)</f>
        <v>2</v>
      </c>
      <c r="P6053">
        <f>_xlfn.XLOOKUP(FraudData[[#This Row],[velocity_last_24h]],VelocityRules[Velocity Min],VelocityRules[Risk Points],,-1)</f>
        <v>0</v>
      </c>
      <c r="Q6053">
        <f>_xlfn.XLOOKUP(FraudData[[#This Row],[merchant_category]],MerchantRules[Merchant Category],MerchantRules[Risk Points],0)</f>
        <v>0</v>
      </c>
      <c r="R6053">
        <f>SUM(FraudData[[#This Row],[Amount Risk]:[Merchant Risk]])</f>
        <v>3</v>
      </c>
      <c r="S6053" t="str" cm="1">
        <f t="array" ref="S6053">_xlfn.IFS(FraudData[[#This Row],[Fraud Risk Score]]&gt;=8,"High Risk",FraudData[[#This Row],[Fraud Risk Score]]&gt;=6,"Medium Risk",TRUE,"Low Risk")</f>
        <v>Low Risk</v>
      </c>
    </row>
    <row r="6054" spans="1:19">
      <c r="A6054">
        <v>6053</v>
      </c>
      <c r="B6054">
        <v>138.1</v>
      </c>
      <c r="C6054">
        <v>22</v>
      </c>
      <c r="D6054" t="s">
        <v>48</v>
      </c>
      <c r="E6054">
        <v>0</v>
      </c>
      <c r="F6054">
        <v>0</v>
      </c>
      <c r="G6054">
        <v>77</v>
      </c>
      <c r="H6054">
        <v>1</v>
      </c>
      <c r="I6054">
        <v>48</v>
      </c>
      <c r="J6054">
        <v>0</v>
      </c>
      <c r="K6054">
        <f>_xlfn.XLOOKUP(FraudData[[#This Row],[amount]],AmountRules[Amount Min],AmountRules[Risk Points],,-1)</f>
        <v>0</v>
      </c>
      <c r="L6054">
        <f>_xlfn.XLOOKUP(FraudData[[#This Row],[transaction_hour]],TimeRules[Hour Min],TimeRules[Risk Points],,-1)</f>
        <v>0</v>
      </c>
      <c r="M6054">
        <f>_xlfn.XLOOKUP(FraudData[[#This Row],[foreign_transaction]],ForeignRules[Foreign Transaction],ForeignRules[Risk Points],0)</f>
        <v>0</v>
      </c>
      <c r="N6054">
        <f>_xlfn.XLOOKUP(FraudData[[#This Row],[location_mismatch]],Table10[Location Mismatch],Table10[Risk Points],0)</f>
        <v>0</v>
      </c>
      <c r="O6054">
        <f>_xlfn.XLOOKUP(FraudData[[#This Row],[device_trust_score]],DeviceRules[Device Min],DeviceRules[Risk Points],,-1)</f>
        <v>0</v>
      </c>
      <c r="P6054">
        <f>_xlfn.XLOOKUP(FraudData[[#This Row],[velocity_last_24h]],VelocityRules[Velocity Min],VelocityRules[Risk Points],,-1)</f>
        <v>0</v>
      </c>
      <c r="Q6054">
        <f>_xlfn.XLOOKUP(FraudData[[#This Row],[merchant_category]],MerchantRules[Merchant Category],MerchantRules[Risk Points],0)</f>
        <v>0</v>
      </c>
      <c r="R6054">
        <f>SUM(FraudData[[#This Row],[Amount Risk]:[Merchant Risk]])</f>
        <v>0</v>
      </c>
      <c r="S6054" t="str" cm="1">
        <f t="array" ref="S6054">_xlfn.IFS(FraudData[[#This Row],[Fraud Risk Score]]&gt;=8,"High Risk",FraudData[[#This Row],[Fraud Risk Score]]&gt;=6,"Medium Risk",TRUE,"Low Risk")</f>
        <v>Low Risk</v>
      </c>
    </row>
    <row r="6055" spans="1:19">
      <c r="A6055">
        <v>6054</v>
      </c>
      <c r="B6055">
        <v>90.21</v>
      </c>
      <c r="C6055">
        <v>13</v>
      </c>
      <c r="D6055" t="s">
        <v>50</v>
      </c>
      <c r="E6055">
        <v>0</v>
      </c>
      <c r="F6055">
        <v>0</v>
      </c>
      <c r="G6055">
        <v>68</v>
      </c>
      <c r="H6055">
        <v>3</v>
      </c>
      <c r="I6055">
        <v>40</v>
      </c>
      <c r="J6055">
        <v>0</v>
      </c>
      <c r="K6055">
        <f>_xlfn.XLOOKUP(FraudData[[#This Row],[amount]],AmountRules[Amount Min],AmountRules[Risk Points],,-1)</f>
        <v>0</v>
      </c>
      <c r="L6055">
        <f>_xlfn.XLOOKUP(FraudData[[#This Row],[transaction_hour]],TimeRules[Hour Min],TimeRules[Risk Points],,-1)</f>
        <v>0</v>
      </c>
      <c r="M6055">
        <f>_xlfn.XLOOKUP(FraudData[[#This Row],[foreign_transaction]],ForeignRules[Foreign Transaction],ForeignRules[Risk Points],0)</f>
        <v>0</v>
      </c>
      <c r="N6055">
        <f>_xlfn.XLOOKUP(FraudData[[#This Row],[location_mismatch]],Table10[Location Mismatch],Table10[Risk Points],0)</f>
        <v>0</v>
      </c>
      <c r="O6055">
        <f>_xlfn.XLOOKUP(FraudData[[#This Row],[device_trust_score]],DeviceRules[Device Min],DeviceRules[Risk Points],,-1)</f>
        <v>1</v>
      </c>
      <c r="P6055">
        <f>_xlfn.XLOOKUP(FraudData[[#This Row],[velocity_last_24h]],VelocityRules[Velocity Min],VelocityRules[Risk Points],,-1)</f>
        <v>0</v>
      </c>
      <c r="Q6055">
        <f>_xlfn.XLOOKUP(FraudData[[#This Row],[merchant_category]],MerchantRules[Merchant Category],MerchantRules[Risk Points],0)</f>
        <v>0</v>
      </c>
      <c r="R6055">
        <f>SUM(FraudData[[#This Row],[Amount Risk]:[Merchant Risk]])</f>
        <v>1</v>
      </c>
      <c r="S6055" t="str" cm="1">
        <f t="array" ref="S6055">_xlfn.IFS(FraudData[[#This Row],[Fraud Risk Score]]&gt;=8,"High Risk",FraudData[[#This Row],[Fraud Risk Score]]&gt;=6,"Medium Risk",TRUE,"Low Risk")</f>
        <v>Low Risk</v>
      </c>
    </row>
    <row r="6056" spans="1:19">
      <c r="A6056">
        <v>6055</v>
      </c>
      <c r="B6056">
        <v>339.34</v>
      </c>
      <c r="C6056">
        <v>10</v>
      </c>
      <c r="D6056" t="s">
        <v>50</v>
      </c>
      <c r="E6056">
        <v>0</v>
      </c>
      <c r="F6056">
        <v>0</v>
      </c>
      <c r="G6056">
        <v>70</v>
      </c>
      <c r="H6056">
        <v>3</v>
      </c>
      <c r="I6056">
        <v>30</v>
      </c>
      <c r="J6056">
        <v>0</v>
      </c>
      <c r="K6056">
        <f>_xlfn.XLOOKUP(FraudData[[#This Row],[amount]],AmountRules[Amount Min],AmountRules[Risk Points],,-1)</f>
        <v>0</v>
      </c>
      <c r="L6056">
        <f>_xlfn.XLOOKUP(FraudData[[#This Row],[transaction_hour]],TimeRules[Hour Min],TimeRules[Risk Points],,-1)</f>
        <v>0</v>
      </c>
      <c r="M6056">
        <f>_xlfn.XLOOKUP(FraudData[[#This Row],[foreign_transaction]],ForeignRules[Foreign Transaction],ForeignRules[Risk Points],0)</f>
        <v>0</v>
      </c>
      <c r="N6056">
        <f>_xlfn.XLOOKUP(FraudData[[#This Row],[location_mismatch]],Table10[Location Mismatch],Table10[Risk Points],0)</f>
        <v>0</v>
      </c>
      <c r="O6056">
        <f>_xlfn.XLOOKUP(FraudData[[#This Row],[device_trust_score]],DeviceRules[Device Min],DeviceRules[Risk Points],,-1)</f>
        <v>0</v>
      </c>
      <c r="P6056">
        <f>_xlfn.XLOOKUP(FraudData[[#This Row],[velocity_last_24h]],VelocityRules[Velocity Min],VelocityRules[Risk Points],,-1)</f>
        <v>0</v>
      </c>
      <c r="Q6056">
        <f>_xlfn.XLOOKUP(FraudData[[#This Row],[merchant_category]],MerchantRules[Merchant Category],MerchantRules[Risk Points],0)</f>
        <v>0</v>
      </c>
      <c r="R6056">
        <f>SUM(FraudData[[#This Row],[Amount Risk]:[Merchant Risk]])</f>
        <v>0</v>
      </c>
      <c r="S6056" t="str" cm="1">
        <f t="array" ref="S6056">_xlfn.IFS(FraudData[[#This Row],[Fraud Risk Score]]&gt;=8,"High Risk",FraudData[[#This Row],[Fraud Risk Score]]&gt;=6,"Medium Risk",TRUE,"Low Risk")</f>
        <v>Low Risk</v>
      </c>
    </row>
    <row r="6057" spans="1:19">
      <c r="A6057">
        <v>6056</v>
      </c>
      <c r="B6057">
        <v>122.26</v>
      </c>
      <c r="C6057">
        <v>6</v>
      </c>
      <c r="D6057" t="s">
        <v>49</v>
      </c>
      <c r="E6057">
        <v>0</v>
      </c>
      <c r="F6057">
        <v>0</v>
      </c>
      <c r="G6057">
        <v>35</v>
      </c>
      <c r="H6057">
        <v>2</v>
      </c>
      <c r="I6057">
        <v>54</v>
      </c>
      <c r="J6057">
        <v>0</v>
      </c>
      <c r="K6057">
        <f>_xlfn.XLOOKUP(FraudData[[#This Row],[amount]],AmountRules[Amount Min],AmountRules[Risk Points],,-1)</f>
        <v>0</v>
      </c>
      <c r="L6057">
        <f>_xlfn.XLOOKUP(FraudData[[#This Row],[transaction_hour]],TimeRules[Hour Min],TimeRules[Risk Points],,-1)</f>
        <v>0</v>
      </c>
      <c r="M6057">
        <f>_xlfn.XLOOKUP(FraudData[[#This Row],[foreign_transaction]],ForeignRules[Foreign Transaction],ForeignRules[Risk Points],0)</f>
        <v>0</v>
      </c>
      <c r="N6057">
        <f>_xlfn.XLOOKUP(FraudData[[#This Row],[location_mismatch]],Table10[Location Mismatch],Table10[Risk Points],0)</f>
        <v>0</v>
      </c>
      <c r="O6057">
        <f>_xlfn.XLOOKUP(FraudData[[#This Row],[device_trust_score]],DeviceRules[Device Min],DeviceRules[Risk Points],,-1)</f>
        <v>2</v>
      </c>
      <c r="P6057">
        <f>_xlfn.XLOOKUP(FraudData[[#This Row],[velocity_last_24h]],VelocityRules[Velocity Min],VelocityRules[Risk Points],,-1)</f>
        <v>0</v>
      </c>
      <c r="Q6057">
        <f>_xlfn.XLOOKUP(FraudData[[#This Row],[merchant_category]],MerchantRules[Merchant Category],MerchantRules[Risk Points],0)</f>
        <v>1</v>
      </c>
      <c r="R6057">
        <f>SUM(FraudData[[#This Row],[Amount Risk]:[Merchant Risk]])</f>
        <v>3</v>
      </c>
      <c r="S6057" t="str" cm="1">
        <f t="array" ref="S6057">_xlfn.IFS(FraudData[[#This Row],[Fraud Risk Score]]&gt;=8,"High Risk",FraudData[[#This Row],[Fraud Risk Score]]&gt;=6,"Medium Risk",TRUE,"Low Risk")</f>
        <v>Low Risk</v>
      </c>
    </row>
    <row r="6058" spans="1:19">
      <c r="A6058">
        <v>6057</v>
      </c>
      <c r="B6058">
        <v>114.93</v>
      </c>
      <c r="C6058">
        <v>23</v>
      </c>
      <c r="D6058" t="s">
        <v>50</v>
      </c>
      <c r="E6058">
        <v>0</v>
      </c>
      <c r="F6058">
        <v>0</v>
      </c>
      <c r="G6058">
        <v>94</v>
      </c>
      <c r="H6058">
        <v>0</v>
      </c>
      <c r="I6058">
        <v>29</v>
      </c>
      <c r="J6058">
        <v>0</v>
      </c>
      <c r="K6058">
        <f>_xlfn.XLOOKUP(FraudData[[#This Row],[amount]],AmountRules[Amount Min],AmountRules[Risk Points],,-1)</f>
        <v>0</v>
      </c>
      <c r="L6058">
        <f>_xlfn.XLOOKUP(FraudData[[#This Row],[transaction_hour]],TimeRules[Hour Min],TimeRules[Risk Points],,-1)</f>
        <v>1</v>
      </c>
      <c r="M6058">
        <f>_xlfn.XLOOKUP(FraudData[[#This Row],[foreign_transaction]],ForeignRules[Foreign Transaction],ForeignRules[Risk Points],0)</f>
        <v>0</v>
      </c>
      <c r="N6058">
        <f>_xlfn.XLOOKUP(FraudData[[#This Row],[location_mismatch]],Table10[Location Mismatch],Table10[Risk Points],0)</f>
        <v>0</v>
      </c>
      <c r="O6058">
        <f>_xlfn.XLOOKUP(FraudData[[#This Row],[device_trust_score]],DeviceRules[Device Min],DeviceRules[Risk Points],,-1)</f>
        <v>0</v>
      </c>
      <c r="P6058">
        <f>_xlfn.XLOOKUP(FraudData[[#This Row],[velocity_last_24h]],VelocityRules[Velocity Min],VelocityRules[Risk Points],,-1)</f>
        <v>0</v>
      </c>
      <c r="Q6058">
        <f>_xlfn.XLOOKUP(FraudData[[#This Row],[merchant_category]],MerchantRules[Merchant Category],MerchantRules[Risk Points],0)</f>
        <v>0</v>
      </c>
      <c r="R6058">
        <f>SUM(FraudData[[#This Row],[Amount Risk]:[Merchant Risk]])</f>
        <v>1</v>
      </c>
      <c r="S6058" t="str" cm="1">
        <f t="array" ref="S6058">_xlfn.IFS(FraudData[[#This Row],[Fraud Risk Score]]&gt;=8,"High Risk",FraudData[[#This Row],[Fraud Risk Score]]&gt;=6,"Medium Risk",TRUE,"Low Risk")</f>
        <v>Low Risk</v>
      </c>
    </row>
    <row r="6059" spans="1:19">
      <c r="A6059">
        <v>6058</v>
      </c>
      <c r="B6059">
        <v>121.31</v>
      </c>
      <c r="C6059">
        <v>1</v>
      </c>
      <c r="D6059" t="s">
        <v>48</v>
      </c>
      <c r="E6059">
        <v>1</v>
      </c>
      <c r="F6059">
        <v>0</v>
      </c>
      <c r="G6059">
        <v>70</v>
      </c>
      <c r="H6059">
        <v>3</v>
      </c>
      <c r="I6059">
        <v>62</v>
      </c>
      <c r="J6059">
        <v>0</v>
      </c>
      <c r="K6059">
        <f>_xlfn.XLOOKUP(FraudData[[#This Row],[amount]],AmountRules[Amount Min],AmountRules[Risk Points],,-1)</f>
        <v>0</v>
      </c>
      <c r="L6059">
        <f>_xlfn.XLOOKUP(FraudData[[#This Row],[transaction_hour]],TimeRules[Hour Min],TimeRules[Risk Points],,-1)</f>
        <v>3</v>
      </c>
      <c r="M6059">
        <f>_xlfn.XLOOKUP(FraudData[[#This Row],[foreign_transaction]],ForeignRules[Foreign Transaction],ForeignRules[Risk Points],0)</f>
        <v>3</v>
      </c>
      <c r="N6059">
        <f>_xlfn.XLOOKUP(FraudData[[#This Row],[location_mismatch]],Table10[Location Mismatch],Table10[Risk Points],0)</f>
        <v>0</v>
      </c>
      <c r="O6059">
        <f>_xlfn.XLOOKUP(FraudData[[#This Row],[device_trust_score]],DeviceRules[Device Min],DeviceRules[Risk Points],,-1)</f>
        <v>0</v>
      </c>
      <c r="P6059">
        <f>_xlfn.XLOOKUP(FraudData[[#This Row],[velocity_last_24h]],VelocityRules[Velocity Min],VelocityRules[Risk Points],,-1)</f>
        <v>0</v>
      </c>
      <c r="Q6059">
        <f>_xlfn.XLOOKUP(FraudData[[#This Row],[merchant_category]],MerchantRules[Merchant Category],MerchantRules[Risk Points],0)</f>
        <v>0</v>
      </c>
      <c r="R6059">
        <f>SUM(FraudData[[#This Row],[Amount Risk]:[Merchant Risk]])</f>
        <v>6</v>
      </c>
      <c r="S6059" t="str" cm="1">
        <f t="array" ref="S6059">_xlfn.IFS(FraudData[[#This Row],[Fraud Risk Score]]&gt;=8,"High Risk",FraudData[[#This Row],[Fraud Risk Score]]&gt;=6,"Medium Risk",TRUE,"Low Risk")</f>
        <v>Medium Risk</v>
      </c>
    </row>
    <row r="6060" spans="1:19">
      <c r="A6060">
        <v>6059</v>
      </c>
      <c r="B6060">
        <v>337.66</v>
      </c>
      <c r="C6060">
        <v>13</v>
      </c>
      <c r="D6060" t="s">
        <v>49</v>
      </c>
      <c r="E6060">
        <v>0</v>
      </c>
      <c r="F6060">
        <v>0</v>
      </c>
      <c r="G6060">
        <v>83</v>
      </c>
      <c r="H6060">
        <v>5</v>
      </c>
      <c r="I6060">
        <v>35</v>
      </c>
      <c r="J6060">
        <v>0</v>
      </c>
      <c r="K6060">
        <f>_xlfn.XLOOKUP(FraudData[[#This Row],[amount]],AmountRules[Amount Min],AmountRules[Risk Points],,-1)</f>
        <v>0</v>
      </c>
      <c r="L6060">
        <f>_xlfn.XLOOKUP(FraudData[[#This Row],[transaction_hour]],TimeRules[Hour Min],TimeRules[Risk Points],,-1)</f>
        <v>0</v>
      </c>
      <c r="M6060">
        <f>_xlfn.XLOOKUP(FraudData[[#This Row],[foreign_transaction]],ForeignRules[Foreign Transaction],ForeignRules[Risk Points],0)</f>
        <v>0</v>
      </c>
      <c r="N6060">
        <f>_xlfn.XLOOKUP(FraudData[[#This Row],[location_mismatch]],Table10[Location Mismatch],Table10[Risk Points],0)</f>
        <v>0</v>
      </c>
      <c r="O6060">
        <f>_xlfn.XLOOKUP(FraudData[[#This Row],[device_trust_score]],DeviceRules[Device Min],DeviceRules[Risk Points],,-1)</f>
        <v>0</v>
      </c>
      <c r="P6060">
        <f>_xlfn.XLOOKUP(FraudData[[#This Row],[velocity_last_24h]],VelocityRules[Velocity Min],VelocityRules[Risk Points],,-1)</f>
        <v>3</v>
      </c>
      <c r="Q6060">
        <f>_xlfn.XLOOKUP(FraudData[[#This Row],[merchant_category]],MerchantRules[Merchant Category],MerchantRules[Risk Points],0)</f>
        <v>1</v>
      </c>
      <c r="R6060">
        <f>SUM(FraudData[[#This Row],[Amount Risk]:[Merchant Risk]])</f>
        <v>4</v>
      </c>
      <c r="S6060" t="str" cm="1">
        <f t="array" ref="S6060">_xlfn.IFS(FraudData[[#This Row],[Fraud Risk Score]]&gt;=8,"High Risk",FraudData[[#This Row],[Fraud Risk Score]]&gt;=6,"Medium Risk",TRUE,"Low Risk")</f>
        <v>Low Risk</v>
      </c>
    </row>
    <row r="6061" spans="1:19">
      <c r="A6061">
        <v>6060</v>
      </c>
      <c r="B6061">
        <v>321.02</v>
      </c>
      <c r="C6061">
        <v>5</v>
      </c>
      <c r="D6061" t="s">
        <v>47</v>
      </c>
      <c r="E6061">
        <v>0</v>
      </c>
      <c r="F6061">
        <v>0</v>
      </c>
      <c r="G6061">
        <v>83</v>
      </c>
      <c r="H6061">
        <v>3</v>
      </c>
      <c r="I6061">
        <v>29</v>
      </c>
      <c r="J6061">
        <v>0</v>
      </c>
      <c r="K6061">
        <f>_xlfn.XLOOKUP(FraudData[[#This Row],[amount]],AmountRules[Amount Min],AmountRules[Risk Points],,-1)</f>
        <v>0</v>
      </c>
      <c r="L6061">
        <f>_xlfn.XLOOKUP(FraudData[[#This Row],[transaction_hour]],TimeRules[Hour Min],TimeRules[Risk Points],,-1)</f>
        <v>0</v>
      </c>
      <c r="M6061">
        <f>_xlfn.XLOOKUP(FraudData[[#This Row],[foreign_transaction]],ForeignRules[Foreign Transaction],ForeignRules[Risk Points],0)</f>
        <v>0</v>
      </c>
      <c r="N6061">
        <f>_xlfn.XLOOKUP(FraudData[[#This Row],[location_mismatch]],Table10[Location Mismatch],Table10[Risk Points],0)</f>
        <v>0</v>
      </c>
      <c r="O6061">
        <f>_xlfn.XLOOKUP(FraudData[[#This Row],[device_trust_score]],DeviceRules[Device Min],DeviceRules[Risk Points],,-1)</f>
        <v>0</v>
      </c>
      <c r="P6061">
        <f>_xlfn.XLOOKUP(FraudData[[#This Row],[velocity_last_24h]],VelocityRules[Velocity Min],VelocityRules[Risk Points],,-1)</f>
        <v>0</v>
      </c>
      <c r="Q6061">
        <f>_xlfn.XLOOKUP(FraudData[[#This Row],[merchant_category]],MerchantRules[Merchant Category],MerchantRules[Risk Points],0)</f>
        <v>0</v>
      </c>
      <c r="R6061">
        <f>SUM(FraudData[[#This Row],[Amount Risk]:[Merchant Risk]])</f>
        <v>0</v>
      </c>
      <c r="S6061" t="str" cm="1">
        <f t="array" ref="S6061">_xlfn.IFS(FraudData[[#This Row],[Fraud Risk Score]]&gt;=8,"High Risk",FraudData[[#This Row],[Fraud Risk Score]]&gt;=6,"Medium Risk",TRUE,"Low Risk")</f>
        <v>Low Risk</v>
      </c>
    </row>
    <row r="6062" spans="1:19">
      <c r="A6062">
        <v>6061</v>
      </c>
      <c r="B6062">
        <v>93.01</v>
      </c>
      <c r="C6062">
        <v>4</v>
      </c>
      <c r="D6062" t="s">
        <v>49</v>
      </c>
      <c r="E6062">
        <v>0</v>
      </c>
      <c r="F6062">
        <v>0</v>
      </c>
      <c r="G6062">
        <v>58</v>
      </c>
      <c r="H6062">
        <v>2</v>
      </c>
      <c r="I6062">
        <v>20</v>
      </c>
      <c r="J6062">
        <v>0</v>
      </c>
      <c r="K6062">
        <f>_xlfn.XLOOKUP(FraudData[[#This Row],[amount]],AmountRules[Amount Min],AmountRules[Risk Points],,-1)</f>
        <v>0</v>
      </c>
      <c r="L6062">
        <f>_xlfn.XLOOKUP(FraudData[[#This Row],[transaction_hour]],TimeRules[Hour Min],TimeRules[Risk Points],,-1)</f>
        <v>0</v>
      </c>
      <c r="M6062">
        <f>_xlfn.XLOOKUP(FraudData[[#This Row],[foreign_transaction]],ForeignRules[Foreign Transaction],ForeignRules[Risk Points],0)</f>
        <v>0</v>
      </c>
      <c r="N6062">
        <f>_xlfn.XLOOKUP(FraudData[[#This Row],[location_mismatch]],Table10[Location Mismatch],Table10[Risk Points],0)</f>
        <v>0</v>
      </c>
      <c r="O6062">
        <f>_xlfn.XLOOKUP(FraudData[[#This Row],[device_trust_score]],DeviceRules[Device Min],DeviceRules[Risk Points],,-1)</f>
        <v>1</v>
      </c>
      <c r="P6062">
        <f>_xlfn.XLOOKUP(FraudData[[#This Row],[velocity_last_24h]],VelocityRules[Velocity Min],VelocityRules[Risk Points],,-1)</f>
        <v>0</v>
      </c>
      <c r="Q6062">
        <f>_xlfn.XLOOKUP(FraudData[[#This Row],[merchant_category]],MerchantRules[Merchant Category],MerchantRules[Risk Points],0)</f>
        <v>1</v>
      </c>
      <c r="R6062">
        <f>SUM(FraudData[[#This Row],[Amount Risk]:[Merchant Risk]])</f>
        <v>2</v>
      </c>
      <c r="S6062" t="str" cm="1">
        <f t="array" ref="S6062">_xlfn.IFS(FraudData[[#This Row],[Fraud Risk Score]]&gt;=8,"High Risk",FraudData[[#This Row],[Fraud Risk Score]]&gt;=6,"Medium Risk",TRUE,"Low Risk")</f>
        <v>Low Risk</v>
      </c>
    </row>
    <row r="6063" spans="1:19">
      <c r="A6063">
        <v>6062</v>
      </c>
      <c r="B6063">
        <v>72.97</v>
      </c>
      <c r="C6063">
        <v>4</v>
      </c>
      <c r="D6063" t="s">
        <v>48</v>
      </c>
      <c r="E6063">
        <v>1</v>
      </c>
      <c r="F6063">
        <v>0</v>
      </c>
      <c r="G6063">
        <v>45</v>
      </c>
      <c r="H6063">
        <v>3</v>
      </c>
      <c r="I6063">
        <v>65</v>
      </c>
      <c r="J6063">
        <v>0</v>
      </c>
      <c r="K6063">
        <f>_xlfn.XLOOKUP(FraudData[[#This Row],[amount]],AmountRules[Amount Min],AmountRules[Risk Points],,-1)</f>
        <v>0</v>
      </c>
      <c r="L6063">
        <f>_xlfn.XLOOKUP(FraudData[[#This Row],[transaction_hour]],TimeRules[Hour Min],TimeRules[Risk Points],,-1)</f>
        <v>0</v>
      </c>
      <c r="M6063">
        <f>_xlfn.XLOOKUP(FraudData[[#This Row],[foreign_transaction]],ForeignRules[Foreign Transaction],ForeignRules[Risk Points],0)</f>
        <v>3</v>
      </c>
      <c r="N6063">
        <f>_xlfn.XLOOKUP(FraudData[[#This Row],[location_mismatch]],Table10[Location Mismatch],Table10[Risk Points],0)</f>
        <v>0</v>
      </c>
      <c r="O6063">
        <f>_xlfn.XLOOKUP(FraudData[[#This Row],[device_trust_score]],DeviceRules[Device Min],DeviceRules[Risk Points],,-1)</f>
        <v>2</v>
      </c>
      <c r="P6063">
        <f>_xlfn.XLOOKUP(FraudData[[#This Row],[velocity_last_24h]],VelocityRules[Velocity Min],VelocityRules[Risk Points],,-1)</f>
        <v>0</v>
      </c>
      <c r="Q6063">
        <f>_xlfn.XLOOKUP(FraudData[[#This Row],[merchant_category]],MerchantRules[Merchant Category],MerchantRules[Risk Points],0)</f>
        <v>0</v>
      </c>
      <c r="R6063">
        <f>SUM(FraudData[[#This Row],[Amount Risk]:[Merchant Risk]])</f>
        <v>5</v>
      </c>
      <c r="S6063" t="str" cm="1">
        <f t="array" ref="S6063">_xlfn.IFS(FraudData[[#This Row],[Fraud Risk Score]]&gt;=8,"High Risk",FraudData[[#This Row],[Fraud Risk Score]]&gt;=6,"Medium Risk",TRUE,"Low Risk")</f>
        <v>Low Risk</v>
      </c>
    </row>
    <row r="6064" spans="1:19">
      <c r="A6064">
        <v>6063</v>
      </c>
      <c r="B6064">
        <v>121.88</v>
      </c>
      <c r="C6064">
        <v>18</v>
      </c>
      <c r="D6064" t="s">
        <v>48</v>
      </c>
      <c r="E6064">
        <v>0</v>
      </c>
      <c r="F6064">
        <v>0</v>
      </c>
      <c r="G6064">
        <v>96</v>
      </c>
      <c r="H6064">
        <v>4</v>
      </c>
      <c r="I6064">
        <v>53</v>
      </c>
      <c r="J6064">
        <v>0</v>
      </c>
      <c r="K6064">
        <f>_xlfn.XLOOKUP(FraudData[[#This Row],[amount]],AmountRules[Amount Min],AmountRules[Risk Points],,-1)</f>
        <v>0</v>
      </c>
      <c r="L6064">
        <f>_xlfn.XLOOKUP(FraudData[[#This Row],[transaction_hour]],TimeRules[Hour Min],TimeRules[Risk Points],,-1)</f>
        <v>0</v>
      </c>
      <c r="M6064">
        <f>_xlfn.XLOOKUP(FraudData[[#This Row],[foreign_transaction]],ForeignRules[Foreign Transaction],ForeignRules[Risk Points],0)</f>
        <v>0</v>
      </c>
      <c r="N6064">
        <f>_xlfn.XLOOKUP(FraudData[[#This Row],[location_mismatch]],Table10[Location Mismatch],Table10[Risk Points],0)</f>
        <v>0</v>
      </c>
      <c r="O6064">
        <f>_xlfn.XLOOKUP(FraudData[[#This Row],[device_trust_score]],DeviceRules[Device Min],DeviceRules[Risk Points],,-1)</f>
        <v>0</v>
      </c>
      <c r="P6064">
        <f>_xlfn.XLOOKUP(FraudData[[#This Row],[velocity_last_24h]],VelocityRules[Velocity Min],VelocityRules[Risk Points],,-1)</f>
        <v>0</v>
      </c>
      <c r="Q6064">
        <f>_xlfn.XLOOKUP(FraudData[[#This Row],[merchant_category]],MerchantRules[Merchant Category],MerchantRules[Risk Points],0)</f>
        <v>0</v>
      </c>
      <c r="R6064">
        <f>SUM(FraudData[[#This Row],[Amount Risk]:[Merchant Risk]])</f>
        <v>0</v>
      </c>
      <c r="S6064" t="str" cm="1">
        <f t="array" ref="S6064">_xlfn.IFS(FraudData[[#This Row],[Fraud Risk Score]]&gt;=8,"High Risk",FraudData[[#This Row],[Fraud Risk Score]]&gt;=6,"Medium Risk",TRUE,"Low Risk")</f>
        <v>Low Risk</v>
      </c>
    </row>
    <row r="6065" spans="1:19">
      <c r="A6065">
        <v>6064</v>
      </c>
      <c r="B6065">
        <v>153.08000000000001</v>
      </c>
      <c r="C6065">
        <v>18</v>
      </c>
      <c r="D6065" t="s">
        <v>47</v>
      </c>
      <c r="E6065">
        <v>0</v>
      </c>
      <c r="F6065">
        <v>0</v>
      </c>
      <c r="G6065">
        <v>76</v>
      </c>
      <c r="H6065">
        <v>1</v>
      </c>
      <c r="I6065">
        <v>34</v>
      </c>
      <c r="J6065">
        <v>0</v>
      </c>
      <c r="K6065">
        <f>_xlfn.XLOOKUP(FraudData[[#This Row],[amount]],AmountRules[Amount Min],AmountRules[Risk Points],,-1)</f>
        <v>0</v>
      </c>
      <c r="L6065">
        <f>_xlfn.XLOOKUP(FraudData[[#This Row],[transaction_hour]],TimeRules[Hour Min],TimeRules[Risk Points],,-1)</f>
        <v>0</v>
      </c>
      <c r="M6065">
        <f>_xlfn.XLOOKUP(FraudData[[#This Row],[foreign_transaction]],ForeignRules[Foreign Transaction],ForeignRules[Risk Points],0)</f>
        <v>0</v>
      </c>
      <c r="N6065">
        <f>_xlfn.XLOOKUP(FraudData[[#This Row],[location_mismatch]],Table10[Location Mismatch],Table10[Risk Points],0)</f>
        <v>0</v>
      </c>
      <c r="O6065">
        <f>_xlfn.XLOOKUP(FraudData[[#This Row],[device_trust_score]],DeviceRules[Device Min],DeviceRules[Risk Points],,-1)</f>
        <v>0</v>
      </c>
      <c r="P6065">
        <f>_xlfn.XLOOKUP(FraudData[[#This Row],[velocity_last_24h]],VelocityRules[Velocity Min],VelocityRules[Risk Points],,-1)</f>
        <v>0</v>
      </c>
      <c r="Q6065">
        <f>_xlfn.XLOOKUP(FraudData[[#This Row],[merchant_category]],MerchantRules[Merchant Category],MerchantRules[Risk Points],0)</f>
        <v>0</v>
      </c>
      <c r="R6065">
        <f>SUM(FraudData[[#This Row],[Amount Risk]:[Merchant Risk]])</f>
        <v>0</v>
      </c>
      <c r="S6065" t="str" cm="1">
        <f t="array" ref="S6065">_xlfn.IFS(FraudData[[#This Row],[Fraud Risk Score]]&gt;=8,"High Risk",FraudData[[#This Row],[Fraud Risk Score]]&gt;=6,"Medium Risk",TRUE,"Low Risk")</f>
        <v>Low Risk</v>
      </c>
    </row>
    <row r="6066" spans="1:19">
      <c r="A6066">
        <v>6065</v>
      </c>
      <c r="B6066">
        <v>49.01</v>
      </c>
      <c r="C6066">
        <v>5</v>
      </c>
      <c r="D6066" t="s">
        <v>49</v>
      </c>
      <c r="E6066">
        <v>0</v>
      </c>
      <c r="F6066">
        <v>0</v>
      </c>
      <c r="G6066">
        <v>72</v>
      </c>
      <c r="H6066">
        <v>2</v>
      </c>
      <c r="I6066">
        <v>27</v>
      </c>
      <c r="J6066">
        <v>0</v>
      </c>
      <c r="K6066">
        <f>_xlfn.XLOOKUP(FraudData[[#This Row],[amount]],AmountRules[Amount Min],AmountRules[Risk Points],,-1)</f>
        <v>0</v>
      </c>
      <c r="L6066">
        <f>_xlfn.XLOOKUP(FraudData[[#This Row],[transaction_hour]],TimeRules[Hour Min],TimeRules[Risk Points],,-1)</f>
        <v>0</v>
      </c>
      <c r="M6066">
        <f>_xlfn.XLOOKUP(FraudData[[#This Row],[foreign_transaction]],ForeignRules[Foreign Transaction],ForeignRules[Risk Points],0)</f>
        <v>0</v>
      </c>
      <c r="N6066">
        <f>_xlfn.XLOOKUP(FraudData[[#This Row],[location_mismatch]],Table10[Location Mismatch],Table10[Risk Points],0)</f>
        <v>0</v>
      </c>
      <c r="O6066">
        <f>_xlfn.XLOOKUP(FraudData[[#This Row],[device_trust_score]],DeviceRules[Device Min],DeviceRules[Risk Points],,-1)</f>
        <v>0</v>
      </c>
      <c r="P6066">
        <f>_xlfn.XLOOKUP(FraudData[[#This Row],[velocity_last_24h]],VelocityRules[Velocity Min],VelocityRules[Risk Points],,-1)</f>
        <v>0</v>
      </c>
      <c r="Q6066">
        <f>_xlfn.XLOOKUP(FraudData[[#This Row],[merchant_category]],MerchantRules[Merchant Category],MerchantRules[Risk Points],0)</f>
        <v>1</v>
      </c>
      <c r="R6066">
        <f>SUM(FraudData[[#This Row],[Amount Risk]:[Merchant Risk]])</f>
        <v>1</v>
      </c>
      <c r="S6066" t="str" cm="1">
        <f t="array" ref="S6066">_xlfn.IFS(FraudData[[#This Row],[Fraud Risk Score]]&gt;=8,"High Risk",FraudData[[#This Row],[Fraud Risk Score]]&gt;=6,"Medium Risk",TRUE,"Low Risk")</f>
        <v>Low Risk</v>
      </c>
    </row>
    <row r="6067" spans="1:19">
      <c r="A6067">
        <v>6066</v>
      </c>
      <c r="B6067">
        <v>284.33999999999997</v>
      </c>
      <c r="C6067">
        <v>9</v>
      </c>
      <c r="D6067" t="s">
        <v>48</v>
      </c>
      <c r="E6067">
        <v>0</v>
      </c>
      <c r="F6067">
        <v>0</v>
      </c>
      <c r="G6067">
        <v>43</v>
      </c>
      <c r="H6067">
        <v>1</v>
      </c>
      <c r="I6067">
        <v>30</v>
      </c>
      <c r="J6067">
        <v>0</v>
      </c>
      <c r="K6067">
        <f>_xlfn.XLOOKUP(FraudData[[#This Row],[amount]],AmountRules[Amount Min],AmountRules[Risk Points],,-1)</f>
        <v>0</v>
      </c>
      <c r="L6067">
        <f>_xlfn.XLOOKUP(FraudData[[#This Row],[transaction_hour]],TimeRules[Hour Min],TimeRules[Risk Points],,-1)</f>
        <v>0</v>
      </c>
      <c r="M6067">
        <f>_xlfn.XLOOKUP(FraudData[[#This Row],[foreign_transaction]],ForeignRules[Foreign Transaction],ForeignRules[Risk Points],0)</f>
        <v>0</v>
      </c>
      <c r="N6067">
        <f>_xlfn.XLOOKUP(FraudData[[#This Row],[location_mismatch]],Table10[Location Mismatch],Table10[Risk Points],0)</f>
        <v>0</v>
      </c>
      <c r="O6067">
        <f>_xlfn.XLOOKUP(FraudData[[#This Row],[device_trust_score]],DeviceRules[Device Min],DeviceRules[Risk Points],,-1)</f>
        <v>2</v>
      </c>
      <c r="P6067">
        <f>_xlfn.XLOOKUP(FraudData[[#This Row],[velocity_last_24h]],VelocityRules[Velocity Min],VelocityRules[Risk Points],,-1)</f>
        <v>0</v>
      </c>
      <c r="Q6067">
        <f>_xlfn.XLOOKUP(FraudData[[#This Row],[merchant_category]],MerchantRules[Merchant Category],MerchantRules[Risk Points],0)</f>
        <v>0</v>
      </c>
      <c r="R6067">
        <f>SUM(FraudData[[#This Row],[Amount Risk]:[Merchant Risk]])</f>
        <v>2</v>
      </c>
      <c r="S6067" t="str" cm="1">
        <f t="array" ref="S6067">_xlfn.IFS(FraudData[[#This Row],[Fraud Risk Score]]&gt;=8,"High Risk",FraudData[[#This Row],[Fraud Risk Score]]&gt;=6,"Medium Risk",TRUE,"Low Risk")</f>
        <v>Low Risk</v>
      </c>
    </row>
    <row r="6068" spans="1:19">
      <c r="A6068">
        <v>6067</v>
      </c>
      <c r="B6068">
        <v>119.96</v>
      </c>
      <c r="C6068">
        <v>22</v>
      </c>
      <c r="D6068" t="s">
        <v>48</v>
      </c>
      <c r="E6068">
        <v>1</v>
      </c>
      <c r="F6068">
        <v>0</v>
      </c>
      <c r="G6068">
        <v>28</v>
      </c>
      <c r="H6068">
        <v>3</v>
      </c>
      <c r="I6068">
        <v>40</v>
      </c>
      <c r="J6068">
        <v>0</v>
      </c>
      <c r="K6068">
        <f>_xlfn.XLOOKUP(FraudData[[#This Row],[amount]],AmountRules[Amount Min],AmountRules[Risk Points],,-1)</f>
        <v>0</v>
      </c>
      <c r="L6068">
        <f>_xlfn.XLOOKUP(FraudData[[#This Row],[transaction_hour]],TimeRules[Hour Min],TimeRules[Risk Points],,-1)</f>
        <v>0</v>
      </c>
      <c r="M6068">
        <f>_xlfn.XLOOKUP(FraudData[[#This Row],[foreign_transaction]],ForeignRules[Foreign Transaction],ForeignRules[Risk Points],0)</f>
        <v>3</v>
      </c>
      <c r="N6068">
        <f>_xlfn.XLOOKUP(FraudData[[#This Row],[location_mismatch]],Table10[Location Mismatch],Table10[Risk Points],0)</f>
        <v>0</v>
      </c>
      <c r="O6068">
        <f>_xlfn.XLOOKUP(FraudData[[#This Row],[device_trust_score]],DeviceRules[Device Min],DeviceRules[Risk Points],,-1)</f>
        <v>3</v>
      </c>
      <c r="P6068">
        <f>_xlfn.XLOOKUP(FraudData[[#This Row],[velocity_last_24h]],VelocityRules[Velocity Min],VelocityRules[Risk Points],,-1)</f>
        <v>0</v>
      </c>
      <c r="Q6068">
        <f>_xlfn.XLOOKUP(FraudData[[#This Row],[merchant_category]],MerchantRules[Merchant Category],MerchantRules[Risk Points],0)</f>
        <v>0</v>
      </c>
      <c r="R6068">
        <f>SUM(FraudData[[#This Row],[Amount Risk]:[Merchant Risk]])</f>
        <v>6</v>
      </c>
      <c r="S6068" t="str" cm="1">
        <f t="array" ref="S6068">_xlfn.IFS(FraudData[[#This Row],[Fraud Risk Score]]&gt;=8,"High Risk",FraudData[[#This Row],[Fraud Risk Score]]&gt;=6,"Medium Risk",TRUE,"Low Risk")</f>
        <v>Medium Risk</v>
      </c>
    </row>
    <row r="6069" spans="1:19">
      <c r="A6069">
        <v>6068</v>
      </c>
      <c r="B6069">
        <v>73.180000000000007</v>
      </c>
      <c r="C6069">
        <v>13</v>
      </c>
      <c r="D6069" t="s">
        <v>47</v>
      </c>
      <c r="E6069">
        <v>0</v>
      </c>
      <c r="F6069">
        <v>0</v>
      </c>
      <c r="G6069">
        <v>56</v>
      </c>
      <c r="H6069">
        <v>2</v>
      </c>
      <c r="I6069">
        <v>47</v>
      </c>
      <c r="J6069">
        <v>0</v>
      </c>
      <c r="K6069">
        <f>_xlfn.XLOOKUP(FraudData[[#This Row],[amount]],AmountRules[Amount Min],AmountRules[Risk Points],,-1)</f>
        <v>0</v>
      </c>
      <c r="L6069">
        <f>_xlfn.XLOOKUP(FraudData[[#This Row],[transaction_hour]],TimeRules[Hour Min],TimeRules[Risk Points],,-1)</f>
        <v>0</v>
      </c>
      <c r="M6069">
        <f>_xlfn.XLOOKUP(FraudData[[#This Row],[foreign_transaction]],ForeignRules[Foreign Transaction],ForeignRules[Risk Points],0)</f>
        <v>0</v>
      </c>
      <c r="N6069">
        <f>_xlfn.XLOOKUP(FraudData[[#This Row],[location_mismatch]],Table10[Location Mismatch],Table10[Risk Points],0)</f>
        <v>0</v>
      </c>
      <c r="O6069">
        <f>_xlfn.XLOOKUP(FraudData[[#This Row],[device_trust_score]],DeviceRules[Device Min],DeviceRules[Risk Points],,-1)</f>
        <v>1</v>
      </c>
      <c r="P6069">
        <f>_xlfn.XLOOKUP(FraudData[[#This Row],[velocity_last_24h]],VelocityRules[Velocity Min],VelocityRules[Risk Points],,-1)</f>
        <v>0</v>
      </c>
      <c r="Q6069">
        <f>_xlfn.XLOOKUP(FraudData[[#This Row],[merchant_category]],MerchantRules[Merchant Category],MerchantRules[Risk Points],0)</f>
        <v>0</v>
      </c>
      <c r="R6069">
        <f>SUM(FraudData[[#This Row],[Amount Risk]:[Merchant Risk]])</f>
        <v>1</v>
      </c>
      <c r="S6069" t="str" cm="1">
        <f t="array" ref="S6069">_xlfn.IFS(FraudData[[#This Row],[Fraud Risk Score]]&gt;=8,"High Risk",FraudData[[#This Row],[Fraud Risk Score]]&gt;=6,"Medium Risk",TRUE,"Low Risk")</f>
        <v>Low Risk</v>
      </c>
    </row>
    <row r="6070" spans="1:19">
      <c r="A6070">
        <v>6069</v>
      </c>
      <c r="B6070">
        <v>20.329999999999998</v>
      </c>
      <c r="C6070">
        <v>16</v>
      </c>
      <c r="D6070" t="s">
        <v>46</v>
      </c>
      <c r="E6070">
        <v>0</v>
      </c>
      <c r="F6070">
        <v>1</v>
      </c>
      <c r="G6070">
        <v>52</v>
      </c>
      <c r="H6070">
        <v>2</v>
      </c>
      <c r="I6070">
        <v>45</v>
      </c>
      <c r="J6070">
        <v>0</v>
      </c>
      <c r="K6070">
        <f>_xlfn.XLOOKUP(FraudData[[#This Row],[amount]],AmountRules[Amount Min],AmountRules[Risk Points],,-1)</f>
        <v>0</v>
      </c>
      <c r="L6070">
        <f>_xlfn.XLOOKUP(FraudData[[#This Row],[transaction_hour]],TimeRules[Hour Min],TimeRules[Risk Points],,-1)</f>
        <v>0</v>
      </c>
      <c r="M6070">
        <f>_xlfn.XLOOKUP(FraudData[[#This Row],[foreign_transaction]],ForeignRules[Foreign Transaction],ForeignRules[Risk Points],0)</f>
        <v>0</v>
      </c>
      <c r="N6070">
        <f>_xlfn.XLOOKUP(FraudData[[#This Row],[location_mismatch]],Table10[Location Mismatch],Table10[Risk Points],0)</f>
        <v>3</v>
      </c>
      <c r="O6070">
        <f>_xlfn.XLOOKUP(FraudData[[#This Row],[device_trust_score]],DeviceRules[Device Min],DeviceRules[Risk Points],,-1)</f>
        <v>1</v>
      </c>
      <c r="P6070">
        <f>_xlfn.XLOOKUP(FraudData[[#This Row],[velocity_last_24h]],VelocityRules[Velocity Min],VelocityRules[Risk Points],,-1)</f>
        <v>0</v>
      </c>
      <c r="Q6070">
        <f>_xlfn.XLOOKUP(FraudData[[#This Row],[merchant_category]],MerchantRules[Merchant Category],MerchantRules[Risk Points],0)</f>
        <v>0</v>
      </c>
      <c r="R6070">
        <f>SUM(FraudData[[#This Row],[Amount Risk]:[Merchant Risk]])</f>
        <v>4</v>
      </c>
      <c r="S6070" t="str" cm="1">
        <f t="array" ref="S6070">_xlfn.IFS(FraudData[[#This Row],[Fraud Risk Score]]&gt;=8,"High Risk",FraudData[[#This Row],[Fraud Risk Score]]&gt;=6,"Medium Risk",TRUE,"Low Risk")</f>
        <v>Low Risk</v>
      </c>
    </row>
    <row r="6071" spans="1:19">
      <c r="A6071">
        <v>6070</v>
      </c>
      <c r="B6071">
        <v>49.13</v>
      </c>
      <c r="C6071">
        <v>2</v>
      </c>
      <c r="D6071" t="s">
        <v>49</v>
      </c>
      <c r="E6071">
        <v>0</v>
      </c>
      <c r="F6071">
        <v>0</v>
      </c>
      <c r="G6071">
        <v>82</v>
      </c>
      <c r="H6071">
        <v>0</v>
      </c>
      <c r="I6071">
        <v>40</v>
      </c>
      <c r="J6071">
        <v>0</v>
      </c>
      <c r="K6071">
        <f>_xlfn.XLOOKUP(FraudData[[#This Row],[amount]],AmountRules[Amount Min],AmountRules[Risk Points],,-1)</f>
        <v>0</v>
      </c>
      <c r="L6071">
        <f>_xlfn.XLOOKUP(FraudData[[#This Row],[transaction_hour]],TimeRules[Hour Min],TimeRules[Risk Points],,-1)</f>
        <v>3</v>
      </c>
      <c r="M6071">
        <f>_xlfn.XLOOKUP(FraudData[[#This Row],[foreign_transaction]],ForeignRules[Foreign Transaction],ForeignRules[Risk Points],0)</f>
        <v>0</v>
      </c>
      <c r="N6071">
        <f>_xlfn.XLOOKUP(FraudData[[#This Row],[location_mismatch]],Table10[Location Mismatch],Table10[Risk Points],0)</f>
        <v>0</v>
      </c>
      <c r="O6071">
        <f>_xlfn.XLOOKUP(FraudData[[#This Row],[device_trust_score]],DeviceRules[Device Min],DeviceRules[Risk Points],,-1)</f>
        <v>0</v>
      </c>
      <c r="P6071">
        <f>_xlfn.XLOOKUP(FraudData[[#This Row],[velocity_last_24h]],VelocityRules[Velocity Min],VelocityRules[Risk Points],,-1)</f>
        <v>0</v>
      </c>
      <c r="Q6071">
        <f>_xlfn.XLOOKUP(FraudData[[#This Row],[merchant_category]],MerchantRules[Merchant Category],MerchantRules[Risk Points],0)</f>
        <v>1</v>
      </c>
      <c r="R6071">
        <f>SUM(FraudData[[#This Row],[Amount Risk]:[Merchant Risk]])</f>
        <v>4</v>
      </c>
      <c r="S6071" t="str" cm="1">
        <f t="array" ref="S6071">_xlfn.IFS(FraudData[[#This Row],[Fraud Risk Score]]&gt;=8,"High Risk",FraudData[[#This Row],[Fraud Risk Score]]&gt;=6,"Medium Risk",TRUE,"Low Risk")</f>
        <v>Low Risk</v>
      </c>
    </row>
    <row r="6072" spans="1:19">
      <c r="A6072">
        <v>6071</v>
      </c>
      <c r="B6072">
        <v>536.66</v>
      </c>
      <c r="C6072">
        <v>0</v>
      </c>
      <c r="D6072" t="s">
        <v>48</v>
      </c>
      <c r="E6072">
        <v>1</v>
      </c>
      <c r="F6072">
        <v>0</v>
      </c>
      <c r="G6072">
        <v>98</v>
      </c>
      <c r="H6072">
        <v>3</v>
      </c>
      <c r="I6072">
        <v>22</v>
      </c>
      <c r="J6072">
        <v>0</v>
      </c>
      <c r="K6072">
        <f>_xlfn.XLOOKUP(FraudData[[#This Row],[amount]],AmountRules[Amount Min],AmountRules[Risk Points],,-1)</f>
        <v>1</v>
      </c>
      <c r="L6072">
        <f>_xlfn.XLOOKUP(FraudData[[#This Row],[transaction_hour]],TimeRules[Hour Min],TimeRules[Risk Points],,-1)</f>
        <v>3</v>
      </c>
      <c r="M6072">
        <f>_xlfn.XLOOKUP(FraudData[[#This Row],[foreign_transaction]],ForeignRules[Foreign Transaction],ForeignRules[Risk Points],0)</f>
        <v>3</v>
      </c>
      <c r="N6072">
        <f>_xlfn.XLOOKUP(FraudData[[#This Row],[location_mismatch]],Table10[Location Mismatch],Table10[Risk Points],0)</f>
        <v>0</v>
      </c>
      <c r="O6072">
        <f>_xlfn.XLOOKUP(FraudData[[#This Row],[device_trust_score]],DeviceRules[Device Min],DeviceRules[Risk Points],,-1)</f>
        <v>0</v>
      </c>
      <c r="P6072">
        <f>_xlfn.XLOOKUP(FraudData[[#This Row],[velocity_last_24h]],VelocityRules[Velocity Min],VelocityRules[Risk Points],,-1)</f>
        <v>0</v>
      </c>
      <c r="Q6072">
        <f>_xlfn.XLOOKUP(FraudData[[#This Row],[merchant_category]],MerchantRules[Merchant Category],MerchantRules[Risk Points],0)</f>
        <v>0</v>
      </c>
      <c r="R6072">
        <f>SUM(FraudData[[#This Row],[Amount Risk]:[Merchant Risk]])</f>
        <v>7</v>
      </c>
      <c r="S6072" t="str" cm="1">
        <f t="array" ref="S6072">_xlfn.IFS(FraudData[[#This Row],[Fraud Risk Score]]&gt;=8,"High Risk",FraudData[[#This Row],[Fraud Risk Score]]&gt;=6,"Medium Risk",TRUE,"Low Risk")</f>
        <v>Medium Risk</v>
      </c>
    </row>
    <row r="6073" spans="1:19">
      <c r="A6073">
        <v>6072</v>
      </c>
      <c r="B6073">
        <v>65.52</v>
      </c>
      <c r="C6073">
        <v>9</v>
      </c>
      <c r="D6073" t="s">
        <v>50</v>
      </c>
      <c r="E6073">
        <v>0</v>
      </c>
      <c r="F6073">
        <v>0</v>
      </c>
      <c r="G6073">
        <v>65</v>
      </c>
      <c r="H6073">
        <v>2</v>
      </c>
      <c r="I6073">
        <v>66</v>
      </c>
      <c r="J6073">
        <v>0</v>
      </c>
      <c r="K6073">
        <f>_xlfn.XLOOKUP(FraudData[[#This Row],[amount]],AmountRules[Amount Min],AmountRules[Risk Points],,-1)</f>
        <v>0</v>
      </c>
      <c r="L6073">
        <f>_xlfn.XLOOKUP(FraudData[[#This Row],[transaction_hour]],TimeRules[Hour Min],TimeRules[Risk Points],,-1)</f>
        <v>0</v>
      </c>
      <c r="M6073">
        <f>_xlfn.XLOOKUP(FraudData[[#This Row],[foreign_transaction]],ForeignRules[Foreign Transaction],ForeignRules[Risk Points],0)</f>
        <v>0</v>
      </c>
      <c r="N6073">
        <f>_xlfn.XLOOKUP(FraudData[[#This Row],[location_mismatch]],Table10[Location Mismatch],Table10[Risk Points],0)</f>
        <v>0</v>
      </c>
      <c r="O6073">
        <f>_xlfn.XLOOKUP(FraudData[[#This Row],[device_trust_score]],DeviceRules[Device Min],DeviceRules[Risk Points],,-1)</f>
        <v>1</v>
      </c>
      <c r="P6073">
        <f>_xlfn.XLOOKUP(FraudData[[#This Row],[velocity_last_24h]],VelocityRules[Velocity Min],VelocityRules[Risk Points],,-1)</f>
        <v>0</v>
      </c>
      <c r="Q6073">
        <f>_xlfn.XLOOKUP(FraudData[[#This Row],[merchant_category]],MerchantRules[Merchant Category],MerchantRules[Risk Points],0)</f>
        <v>0</v>
      </c>
      <c r="R6073">
        <f>SUM(FraudData[[#This Row],[Amount Risk]:[Merchant Risk]])</f>
        <v>1</v>
      </c>
      <c r="S6073" t="str" cm="1">
        <f t="array" ref="S6073">_xlfn.IFS(FraudData[[#This Row],[Fraud Risk Score]]&gt;=8,"High Risk",FraudData[[#This Row],[Fraud Risk Score]]&gt;=6,"Medium Risk",TRUE,"Low Risk")</f>
        <v>Low Risk</v>
      </c>
    </row>
    <row r="6074" spans="1:19">
      <c r="A6074">
        <v>6073</v>
      </c>
      <c r="B6074">
        <v>33.29</v>
      </c>
      <c r="C6074">
        <v>2</v>
      </c>
      <c r="D6074" t="s">
        <v>47</v>
      </c>
      <c r="E6074">
        <v>0</v>
      </c>
      <c r="F6074">
        <v>0</v>
      </c>
      <c r="G6074">
        <v>57</v>
      </c>
      <c r="H6074">
        <v>1</v>
      </c>
      <c r="I6074">
        <v>47</v>
      </c>
      <c r="J6074">
        <v>0</v>
      </c>
      <c r="K6074">
        <f>_xlfn.XLOOKUP(FraudData[[#This Row],[amount]],AmountRules[Amount Min],AmountRules[Risk Points],,-1)</f>
        <v>0</v>
      </c>
      <c r="L6074">
        <f>_xlfn.XLOOKUP(FraudData[[#This Row],[transaction_hour]],TimeRules[Hour Min],TimeRules[Risk Points],,-1)</f>
        <v>3</v>
      </c>
      <c r="M6074">
        <f>_xlfn.XLOOKUP(FraudData[[#This Row],[foreign_transaction]],ForeignRules[Foreign Transaction],ForeignRules[Risk Points],0)</f>
        <v>0</v>
      </c>
      <c r="N6074">
        <f>_xlfn.XLOOKUP(FraudData[[#This Row],[location_mismatch]],Table10[Location Mismatch],Table10[Risk Points],0)</f>
        <v>0</v>
      </c>
      <c r="O6074">
        <f>_xlfn.XLOOKUP(FraudData[[#This Row],[device_trust_score]],DeviceRules[Device Min],DeviceRules[Risk Points],,-1)</f>
        <v>1</v>
      </c>
      <c r="P6074">
        <f>_xlfn.XLOOKUP(FraudData[[#This Row],[velocity_last_24h]],VelocityRules[Velocity Min],VelocityRules[Risk Points],,-1)</f>
        <v>0</v>
      </c>
      <c r="Q6074">
        <f>_xlfn.XLOOKUP(FraudData[[#This Row],[merchant_category]],MerchantRules[Merchant Category],MerchantRules[Risk Points],0)</f>
        <v>0</v>
      </c>
      <c r="R6074">
        <f>SUM(FraudData[[#This Row],[Amount Risk]:[Merchant Risk]])</f>
        <v>4</v>
      </c>
      <c r="S6074" t="str" cm="1">
        <f t="array" ref="S6074">_xlfn.IFS(FraudData[[#This Row],[Fraud Risk Score]]&gt;=8,"High Risk",FraudData[[#This Row],[Fraud Risk Score]]&gt;=6,"Medium Risk",TRUE,"Low Risk")</f>
        <v>Low Risk</v>
      </c>
    </row>
    <row r="6075" spans="1:19">
      <c r="A6075">
        <v>6074</v>
      </c>
      <c r="B6075">
        <v>111.14</v>
      </c>
      <c r="C6075">
        <v>4</v>
      </c>
      <c r="D6075" t="s">
        <v>46</v>
      </c>
      <c r="E6075">
        <v>0</v>
      </c>
      <c r="F6075">
        <v>0</v>
      </c>
      <c r="G6075">
        <v>38</v>
      </c>
      <c r="H6075">
        <v>1</v>
      </c>
      <c r="I6075">
        <v>26</v>
      </c>
      <c r="J6075">
        <v>0</v>
      </c>
      <c r="K6075">
        <f>_xlfn.XLOOKUP(FraudData[[#This Row],[amount]],AmountRules[Amount Min],AmountRules[Risk Points],,-1)</f>
        <v>0</v>
      </c>
      <c r="L6075">
        <f>_xlfn.XLOOKUP(FraudData[[#This Row],[transaction_hour]],TimeRules[Hour Min],TimeRules[Risk Points],,-1)</f>
        <v>0</v>
      </c>
      <c r="M6075">
        <f>_xlfn.XLOOKUP(FraudData[[#This Row],[foreign_transaction]],ForeignRules[Foreign Transaction],ForeignRules[Risk Points],0)</f>
        <v>0</v>
      </c>
      <c r="N6075">
        <f>_xlfn.XLOOKUP(FraudData[[#This Row],[location_mismatch]],Table10[Location Mismatch],Table10[Risk Points],0)</f>
        <v>0</v>
      </c>
      <c r="O6075">
        <f>_xlfn.XLOOKUP(FraudData[[#This Row],[device_trust_score]],DeviceRules[Device Min],DeviceRules[Risk Points],,-1)</f>
        <v>2</v>
      </c>
      <c r="P6075">
        <f>_xlfn.XLOOKUP(FraudData[[#This Row],[velocity_last_24h]],VelocityRules[Velocity Min],VelocityRules[Risk Points],,-1)</f>
        <v>0</v>
      </c>
      <c r="Q6075">
        <f>_xlfn.XLOOKUP(FraudData[[#This Row],[merchant_category]],MerchantRules[Merchant Category],MerchantRules[Risk Points],0)</f>
        <v>0</v>
      </c>
      <c r="R6075">
        <f>SUM(FraudData[[#This Row],[Amount Risk]:[Merchant Risk]])</f>
        <v>2</v>
      </c>
      <c r="S6075" t="str" cm="1">
        <f t="array" ref="S6075">_xlfn.IFS(FraudData[[#This Row],[Fraud Risk Score]]&gt;=8,"High Risk",FraudData[[#This Row],[Fraud Risk Score]]&gt;=6,"Medium Risk",TRUE,"Low Risk")</f>
        <v>Low Risk</v>
      </c>
    </row>
    <row r="6076" spans="1:19">
      <c r="A6076">
        <v>6075</v>
      </c>
      <c r="B6076">
        <v>66.03</v>
      </c>
      <c r="C6076">
        <v>18</v>
      </c>
      <c r="D6076" t="s">
        <v>46</v>
      </c>
      <c r="E6076">
        <v>0</v>
      </c>
      <c r="F6076">
        <v>0</v>
      </c>
      <c r="G6076">
        <v>77</v>
      </c>
      <c r="H6076">
        <v>3</v>
      </c>
      <c r="I6076">
        <v>51</v>
      </c>
      <c r="J6076">
        <v>0</v>
      </c>
      <c r="K6076">
        <f>_xlfn.XLOOKUP(FraudData[[#This Row],[amount]],AmountRules[Amount Min],AmountRules[Risk Points],,-1)</f>
        <v>0</v>
      </c>
      <c r="L6076">
        <f>_xlfn.XLOOKUP(FraudData[[#This Row],[transaction_hour]],TimeRules[Hour Min],TimeRules[Risk Points],,-1)</f>
        <v>0</v>
      </c>
      <c r="M6076">
        <f>_xlfn.XLOOKUP(FraudData[[#This Row],[foreign_transaction]],ForeignRules[Foreign Transaction],ForeignRules[Risk Points],0)</f>
        <v>0</v>
      </c>
      <c r="N6076">
        <f>_xlfn.XLOOKUP(FraudData[[#This Row],[location_mismatch]],Table10[Location Mismatch],Table10[Risk Points],0)</f>
        <v>0</v>
      </c>
      <c r="O6076">
        <f>_xlfn.XLOOKUP(FraudData[[#This Row],[device_trust_score]],DeviceRules[Device Min],DeviceRules[Risk Points],,-1)</f>
        <v>0</v>
      </c>
      <c r="P6076">
        <f>_xlfn.XLOOKUP(FraudData[[#This Row],[velocity_last_24h]],VelocityRules[Velocity Min],VelocityRules[Risk Points],,-1)</f>
        <v>0</v>
      </c>
      <c r="Q6076">
        <f>_xlfn.XLOOKUP(FraudData[[#This Row],[merchant_category]],MerchantRules[Merchant Category],MerchantRules[Risk Points],0)</f>
        <v>0</v>
      </c>
      <c r="R6076">
        <f>SUM(FraudData[[#This Row],[Amount Risk]:[Merchant Risk]])</f>
        <v>0</v>
      </c>
      <c r="S6076" t="str" cm="1">
        <f t="array" ref="S6076">_xlfn.IFS(FraudData[[#This Row],[Fraud Risk Score]]&gt;=8,"High Risk",FraudData[[#This Row],[Fraud Risk Score]]&gt;=6,"Medium Risk",TRUE,"Low Risk")</f>
        <v>Low Risk</v>
      </c>
    </row>
    <row r="6077" spans="1:19">
      <c r="A6077">
        <v>6076</v>
      </c>
      <c r="B6077">
        <v>6.44</v>
      </c>
      <c r="C6077">
        <v>9</v>
      </c>
      <c r="D6077" t="s">
        <v>47</v>
      </c>
      <c r="E6077">
        <v>0</v>
      </c>
      <c r="F6077">
        <v>0</v>
      </c>
      <c r="G6077">
        <v>66</v>
      </c>
      <c r="H6077">
        <v>0</v>
      </c>
      <c r="I6077">
        <v>65</v>
      </c>
      <c r="J6077">
        <v>0</v>
      </c>
      <c r="K6077">
        <f>_xlfn.XLOOKUP(FraudData[[#This Row],[amount]],AmountRules[Amount Min],AmountRules[Risk Points],,-1)</f>
        <v>0</v>
      </c>
      <c r="L6077">
        <f>_xlfn.XLOOKUP(FraudData[[#This Row],[transaction_hour]],TimeRules[Hour Min],TimeRules[Risk Points],,-1)</f>
        <v>0</v>
      </c>
      <c r="M6077">
        <f>_xlfn.XLOOKUP(FraudData[[#This Row],[foreign_transaction]],ForeignRules[Foreign Transaction],ForeignRules[Risk Points],0)</f>
        <v>0</v>
      </c>
      <c r="N6077">
        <f>_xlfn.XLOOKUP(FraudData[[#This Row],[location_mismatch]],Table10[Location Mismatch],Table10[Risk Points],0)</f>
        <v>0</v>
      </c>
      <c r="O6077">
        <f>_xlfn.XLOOKUP(FraudData[[#This Row],[device_trust_score]],DeviceRules[Device Min],DeviceRules[Risk Points],,-1)</f>
        <v>1</v>
      </c>
      <c r="P6077">
        <f>_xlfn.XLOOKUP(FraudData[[#This Row],[velocity_last_24h]],VelocityRules[Velocity Min],VelocityRules[Risk Points],,-1)</f>
        <v>0</v>
      </c>
      <c r="Q6077">
        <f>_xlfn.XLOOKUP(FraudData[[#This Row],[merchant_category]],MerchantRules[Merchant Category],MerchantRules[Risk Points],0)</f>
        <v>0</v>
      </c>
      <c r="R6077">
        <f>SUM(FraudData[[#This Row],[Amount Risk]:[Merchant Risk]])</f>
        <v>1</v>
      </c>
      <c r="S6077" t="str" cm="1">
        <f t="array" ref="S6077">_xlfn.IFS(FraudData[[#This Row],[Fraud Risk Score]]&gt;=8,"High Risk",FraudData[[#This Row],[Fraud Risk Score]]&gt;=6,"Medium Risk",TRUE,"Low Risk")</f>
        <v>Low Risk</v>
      </c>
    </row>
    <row r="6078" spans="1:19">
      <c r="A6078">
        <v>6077</v>
      </c>
      <c r="B6078">
        <v>70.25</v>
      </c>
      <c r="C6078">
        <v>15</v>
      </c>
      <c r="D6078" t="s">
        <v>46</v>
      </c>
      <c r="E6078">
        <v>0</v>
      </c>
      <c r="F6078">
        <v>0</v>
      </c>
      <c r="G6078">
        <v>60</v>
      </c>
      <c r="H6078">
        <v>1</v>
      </c>
      <c r="I6078">
        <v>43</v>
      </c>
      <c r="J6078">
        <v>0</v>
      </c>
      <c r="K6078">
        <f>_xlfn.XLOOKUP(FraudData[[#This Row],[amount]],AmountRules[Amount Min],AmountRules[Risk Points],,-1)</f>
        <v>0</v>
      </c>
      <c r="L6078">
        <f>_xlfn.XLOOKUP(FraudData[[#This Row],[transaction_hour]],TimeRules[Hour Min],TimeRules[Risk Points],,-1)</f>
        <v>0</v>
      </c>
      <c r="M6078">
        <f>_xlfn.XLOOKUP(FraudData[[#This Row],[foreign_transaction]],ForeignRules[Foreign Transaction],ForeignRules[Risk Points],0)</f>
        <v>0</v>
      </c>
      <c r="N6078">
        <f>_xlfn.XLOOKUP(FraudData[[#This Row],[location_mismatch]],Table10[Location Mismatch],Table10[Risk Points],0)</f>
        <v>0</v>
      </c>
      <c r="O6078">
        <f>_xlfn.XLOOKUP(FraudData[[#This Row],[device_trust_score]],DeviceRules[Device Min],DeviceRules[Risk Points],,-1)</f>
        <v>1</v>
      </c>
      <c r="P6078">
        <f>_xlfn.XLOOKUP(FraudData[[#This Row],[velocity_last_24h]],VelocityRules[Velocity Min],VelocityRules[Risk Points],,-1)</f>
        <v>0</v>
      </c>
      <c r="Q6078">
        <f>_xlfn.XLOOKUP(FraudData[[#This Row],[merchant_category]],MerchantRules[Merchant Category],MerchantRules[Risk Points],0)</f>
        <v>0</v>
      </c>
      <c r="R6078">
        <f>SUM(FraudData[[#This Row],[Amount Risk]:[Merchant Risk]])</f>
        <v>1</v>
      </c>
      <c r="S6078" t="str" cm="1">
        <f t="array" ref="S6078">_xlfn.IFS(FraudData[[#This Row],[Fraud Risk Score]]&gt;=8,"High Risk",FraudData[[#This Row],[Fraud Risk Score]]&gt;=6,"Medium Risk",TRUE,"Low Risk")</f>
        <v>Low Risk</v>
      </c>
    </row>
    <row r="6079" spans="1:19">
      <c r="A6079">
        <v>6078</v>
      </c>
      <c r="B6079">
        <v>141.38999999999999</v>
      </c>
      <c r="C6079">
        <v>0</v>
      </c>
      <c r="D6079" t="s">
        <v>48</v>
      </c>
      <c r="E6079">
        <v>0</v>
      </c>
      <c r="F6079">
        <v>0</v>
      </c>
      <c r="G6079">
        <v>49</v>
      </c>
      <c r="H6079">
        <v>5</v>
      </c>
      <c r="I6079">
        <v>34</v>
      </c>
      <c r="J6079">
        <v>0</v>
      </c>
      <c r="K6079">
        <f>_xlfn.XLOOKUP(FraudData[[#This Row],[amount]],AmountRules[Amount Min],AmountRules[Risk Points],,-1)</f>
        <v>0</v>
      </c>
      <c r="L6079">
        <f>_xlfn.XLOOKUP(FraudData[[#This Row],[transaction_hour]],TimeRules[Hour Min],TimeRules[Risk Points],,-1)</f>
        <v>3</v>
      </c>
      <c r="M6079">
        <f>_xlfn.XLOOKUP(FraudData[[#This Row],[foreign_transaction]],ForeignRules[Foreign Transaction],ForeignRules[Risk Points],0)</f>
        <v>0</v>
      </c>
      <c r="N6079">
        <f>_xlfn.XLOOKUP(FraudData[[#This Row],[location_mismatch]],Table10[Location Mismatch],Table10[Risk Points],0)</f>
        <v>0</v>
      </c>
      <c r="O6079">
        <f>_xlfn.XLOOKUP(FraudData[[#This Row],[device_trust_score]],DeviceRules[Device Min],DeviceRules[Risk Points],,-1)</f>
        <v>2</v>
      </c>
      <c r="P6079">
        <f>_xlfn.XLOOKUP(FraudData[[#This Row],[velocity_last_24h]],VelocityRules[Velocity Min],VelocityRules[Risk Points],,-1)</f>
        <v>3</v>
      </c>
      <c r="Q6079">
        <f>_xlfn.XLOOKUP(FraudData[[#This Row],[merchant_category]],MerchantRules[Merchant Category],MerchantRules[Risk Points],0)</f>
        <v>0</v>
      </c>
      <c r="R6079">
        <f>SUM(FraudData[[#This Row],[Amount Risk]:[Merchant Risk]])</f>
        <v>8</v>
      </c>
      <c r="S6079" t="str" cm="1">
        <f t="array" ref="S6079">_xlfn.IFS(FraudData[[#This Row],[Fraud Risk Score]]&gt;=8,"High Risk",FraudData[[#This Row],[Fraud Risk Score]]&gt;=6,"Medium Risk",TRUE,"Low Risk")</f>
        <v>High Risk</v>
      </c>
    </row>
    <row r="6080" spans="1:19">
      <c r="A6080">
        <v>6079</v>
      </c>
      <c r="B6080">
        <v>144.41999999999999</v>
      </c>
      <c r="C6080">
        <v>5</v>
      </c>
      <c r="D6080" t="s">
        <v>46</v>
      </c>
      <c r="E6080">
        <v>0</v>
      </c>
      <c r="F6080">
        <v>0</v>
      </c>
      <c r="G6080">
        <v>76</v>
      </c>
      <c r="H6080">
        <v>3</v>
      </c>
      <c r="I6080">
        <v>51</v>
      </c>
      <c r="J6080">
        <v>0</v>
      </c>
      <c r="K6080">
        <f>_xlfn.XLOOKUP(FraudData[[#This Row],[amount]],AmountRules[Amount Min],AmountRules[Risk Points],,-1)</f>
        <v>0</v>
      </c>
      <c r="L6080">
        <f>_xlfn.XLOOKUP(FraudData[[#This Row],[transaction_hour]],TimeRules[Hour Min],TimeRules[Risk Points],,-1)</f>
        <v>0</v>
      </c>
      <c r="M6080">
        <f>_xlfn.XLOOKUP(FraudData[[#This Row],[foreign_transaction]],ForeignRules[Foreign Transaction],ForeignRules[Risk Points],0)</f>
        <v>0</v>
      </c>
      <c r="N6080">
        <f>_xlfn.XLOOKUP(FraudData[[#This Row],[location_mismatch]],Table10[Location Mismatch],Table10[Risk Points],0)</f>
        <v>0</v>
      </c>
      <c r="O6080">
        <f>_xlfn.XLOOKUP(FraudData[[#This Row],[device_trust_score]],DeviceRules[Device Min],DeviceRules[Risk Points],,-1)</f>
        <v>0</v>
      </c>
      <c r="P6080">
        <f>_xlfn.XLOOKUP(FraudData[[#This Row],[velocity_last_24h]],VelocityRules[Velocity Min],VelocityRules[Risk Points],,-1)</f>
        <v>0</v>
      </c>
      <c r="Q6080">
        <f>_xlfn.XLOOKUP(FraudData[[#This Row],[merchant_category]],MerchantRules[Merchant Category],MerchantRules[Risk Points],0)</f>
        <v>0</v>
      </c>
      <c r="R6080">
        <f>SUM(FraudData[[#This Row],[Amount Risk]:[Merchant Risk]])</f>
        <v>0</v>
      </c>
      <c r="S6080" t="str" cm="1">
        <f t="array" ref="S6080">_xlfn.IFS(FraudData[[#This Row],[Fraud Risk Score]]&gt;=8,"High Risk",FraudData[[#This Row],[Fraud Risk Score]]&gt;=6,"Medium Risk",TRUE,"Low Risk")</f>
        <v>Low Risk</v>
      </c>
    </row>
    <row r="6081" spans="1:19">
      <c r="A6081">
        <v>6080</v>
      </c>
      <c r="B6081">
        <v>79.37</v>
      </c>
      <c r="C6081">
        <v>8</v>
      </c>
      <c r="D6081" t="s">
        <v>49</v>
      </c>
      <c r="E6081">
        <v>0</v>
      </c>
      <c r="F6081">
        <v>1</v>
      </c>
      <c r="G6081">
        <v>64</v>
      </c>
      <c r="H6081">
        <v>3</v>
      </c>
      <c r="I6081">
        <v>21</v>
      </c>
      <c r="J6081">
        <v>0</v>
      </c>
      <c r="K6081">
        <f>_xlfn.XLOOKUP(FraudData[[#This Row],[amount]],AmountRules[Amount Min],AmountRules[Risk Points],,-1)</f>
        <v>0</v>
      </c>
      <c r="L6081">
        <f>_xlfn.XLOOKUP(FraudData[[#This Row],[transaction_hour]],TimeRules[Hour Min],TimeRules[Risk Points],,-1)</f>
        <v>0</v>
      </c>
      <c r="M6081">
        <f>_xlfn.XLOOKUP(FraudData[[#This Row],[foreign_transaction]],ForeignRules[Foreign Transaction],ForeignRules[Risk Points],0)</f>
        <v>0</v>
      </c>
      <c r="N6081">
        <f>_xlfn.XLOOKUP(FraudData[[#This Row],[location_mismatch]],Table10[Location Mismatch],Table10[Risk Points],0)</f>
        <v>3</v>
      </c>
      <c r="O6081">
        <f>_xlfn.XLOOKUP(FraudData[[#This Row],[device_trust_score]],DeviceRules[Device Min],DeviceRules[Risk Points],,-1)</f>
        <v>1</v>
      </c>
      <c r="P6081">
        <f>_xlfn.XLOOKUP(FraudData[[#This Row],[velocity_last_24h]],VelocityRules[Velocity Min],VelocityRules[Risk Points],,-1)</f>
        <v>0</v>
      </c>
      <c r="Q6081">
        <f>_xlfn.XLOOKUP(FraudData[[#This Row],[merchant_category]],MerchantRules[Merchant Category],MerchantRules[Risk Points],0)</f>
        <v>1</v>
      </c>
      <c r="R6081">
        <f>SUM(FraudData[[#This Row],[Amount Risk]:[Merchant Risk]])</f>
        <v>5</v>
      </c>
      <c r="S6081" t="str" cm="1">
        <f t="array" ref="S6081">_xlfn.IFS(FraudData[[#This Row],[Fraud Risk Score]]&gt;=8,"High Risk",FraudData[[#This Row],[Fraud Risk Score]]&gt;=6,"Medium Risk",TRUE,"Low Risk")</f>
        <v>Low Risk</v>
      </c>
    </row>
    <row r="6082" spans="1:19">
      <c r="A6082">
        <v>6081</v>
      </c>
      <c r="B6082">
        <v>106.73</v>
      </c>
      <c r="C6082">
        <v>4</v>
      </c>
      <c r="D6082" t="s">
        <v>50</v>
      </c>
      <c r="E6082">
        <v>0</v>
      </c>
      <c r="F6082">
        <v>0</v>
      </c>
      <c r="G6082">
        <v>94</v>
      </c>
      <c r="H6082">
        <v>3</v>
      </c>
      <c r="I6082">
        <v>31</v>
      </c>
      <c r="J6082">
        <v>0</v>
      </c>
      <c r="K6082">
        <f>_xlfn.XLOOKUP(FraudData[[#This Row],[amount]],AmountRules[Amount Min],AmountRules[Risk Points],,-1)</f>
        <v>0</v>
      </c>
      <c r="L6082">
        <f>_xlfn.XLOOKUP(FraudData[[#This Row],[transaction_hour]],TimeRules[Hour Min],TimeRules[Risk Points],,-1)</f>
        <v>0</v>
      </c>
      <c r="M6082">
        <f>_xlfn.XLOOKUP(FraudData[[#This Row],[foreign_transaction]],ForeignRules[Foreign Transaction],ForeignRules[Risk Points],0)</f>
        <v>0</v>
      </c>
      <c r="N6082">
        <f>_xlfn.XLOOKUP(FraudData[[#This Row],[location_mismatch]],Table10[Location Mismatch],Table10[Risk Points],0)</f>
        <v>0</v>
      </c>
      <c r="O6082">
        <f>_xlfn.XLOOKUP(FraudData[[#This Row],[device_trust_score]],DeviceRules[Device Min],DeviceRules[Risk Points],,-1)</f>
        <v>0</v>
      </c>
      <c r="P6082">
        <f>_xlfn.XLOOKUP(FraudData[[#This Row],[velocity_last_24h]],VelocityRules[Velocity Min],VelocityRules[Risk Points],,-1)</f>
        <v>0</v>
      </c>
      <c r="Q6082">
        <f>_xlfn.XLOOKUP(FraudData[[#This Row],[merchant_category]],MerchantRules[Merchant Category],MerchantRules[Risk Points],0)</f>
        <v>0</v>
      </c>
      <c r="R6082">
        <f>SUM(FraudData[[#This Row],[Amount Risk]:[Merchant Risk]])</f>
        <v>0</v>
      </c>
      <c r="S6082" t="str" cm="1">
        <f t="array" ref="S6082">_xlfn.IFS(FraudData[[#This Row],[Fraud Risk Score]]&gt;=8,"High Risk",FraudData[[#This Row],[Fraud Risk Score]]&gt;=6,"Medium Risk",TRUE,"Low Risk")</f>
        <v>Low Risk</v>
      </c>
    </row>
    <row r="6083" spans="1:19">
      <c r="A6083">
        <v>6082</v>
      </c>
      <c r="B6083">
        <v>606.12</v>
      </c>
      <c r="C6083">
        <v>13</v>
      </c>
      <c r="D6083" t="s">
        <v>48</v>
      </c>
      <c r="E6083">
        <v>0</v>
      </c>
      <c r="F6083">
        <v>0</v>
      </c>
      <c r="G6083">
        <v>86</v>
      </c>
      <c r="H6083">
        <v>2</v>
      </c>
      <c r="I6083">
        <v>19</v>
      </c>
      <c r="J6083">
        <v>0</v>
      </c>
      <c r="K6083">
        <f>_xlfn.XLOOKUP(FraudData[[#This Row],[amount]],AmountRules[Amount Min],AmountRules[Risk Points],,-1)</f>
        <v>1</v>
      </c>
      <c r="L6083">
        <f>_xlfn.XLOOKUP(FraudData[[#This Row],[transaction_hour]],TimeRules[Hour Min],TimeRules[Risk Points],,-1)</f>
        <v>0</v>
      </c>
      <c r="M6083">
        <f>_xlfn.XLOOKUP(FraudData[[#This Row],[foreign_transaction]],ForeignRules[Foreign Transaction],ForeignRules[Risk Points],0)</f>
        <v>0</v>
      </c>
      <c r="N6083">
        <f>_xlfn.XLOOKUP(FraudData[[#This Row],[location_mismatch]],Table10[Location Mismatch],Table10[Risk Points],0)</f>
        <v>0</v>
      </c>
      <c r="O6083">
        <f>_xlfn.XLOOKUP(FraudData[[#This Row],[device_trust_score]],DeviceRules[Device Min],DeviceRules[Risk Points],,-1)</f>
        <v>0</v>
      </c>
      <c r="P6083">
        <f>_xlfn.XLOOKUP(FraudData[[#This Row],[velocity_last_24h]],VelocityRules[Velocity Min],VelocityRules[Risk Points],,-1)</f>
        <v>0</v>
      </c>
      <c r="Q6083">
        <f>_xlfn.XLOOKUP(FraudData[[#This Row],[merchant_category]],MerchantRules[Merchant Category],MerchantRules[Risk Points],0)</f>
        <v>0</v>
      </c>
      <c r="R6083">
        <f>SUM(FraudData[[#This Row],[Amount Risk]:[Merchant Risk]])</f>
        <v>1</v>
      </c>
      <c r="S6083" t="str" cm="1">
        <f t="array" ref="S6083">_xlfn.IFS(FraudData[[#This Row],[Fraud Risk Score]]&gt;=8,"High Risk",FraudData[[#This Row],[Fraud Risk Score]]&gt;=6,"Medium Risk",TRUE,"Low Risk")</f>
        <v>Low Risk</v>
      </c>
    </row>
    <row r="6084" spans="1:19">
      <c r="A6084">
        <v>6083</v>
      </c>
      <c r="B6084">
        <v>85.28</v>
      </c>
      <c r="C6084">
        <v>9</v>
      </c>
      <c r="D6084" t="s">
        <v>47</v>
      </c>
      <c r="E6084">
        <v>0</v>
      </c>
      <c r="F6084">
        <v>0</v>
      </c>
      <c r="G6084">
        <v>33</v>
      </c>
      <c r="H6084">
        <v>2</v>
      </c>
      <c r="I6084">
        <v>65</v>
      </c>
      <c r="J6084">
        <v>0</v>
      </c>
      <c r="K6084">
        <f>_xlfn.XLOOKUP(FraudData[[#This Row],[amount]],AmountRules[Amount Min],AmountRules[Risk Points],,-1)</f>
        <v>0</v>
      </c>
      <c r="L6084">
        <f>_xlfn.XLOOKUP(FraudData[[#This Row],[transaction_hour]],TimeRules[Hour Min],TimeRules[Risk Points],,-1)</f>
        <v>0</v>
      </c>
      <c r="M6084">
        <f>_xlfn.XLOOKUP(FraudData[[#This Row],[foreign_transaction]],ForeignRules[Foreign Transaction],ForeignRules[Risk Points],0)</f>
        <v>0</v>
      </c>
      <c r="N6084">
        <f>_xlfn.XLOOKUP(FraudData[[#This Row],[location_mismatch]],Table10[Location Mismatch],Table10[Risk Points],0)</f>
        <v>0</v>
      </c>
      <c r="O6084">
        <f>_xlfn.XLOOKUP(FraudData[[#This Row],[device_trust_score]],DeviceRules[Device Min],DeviceRules[Risk Points],,-1)</f>
        <v>2</v>
      </c>
      <c r="P6084">
        <f>_xlfn.XLOOKUP(FraudData[[#This Row],[velocity_last_24h]],VelocityRules[Velocity Min],VelocityRules[Risk Points],,-1)</f>
        <v>0</v>
      </c>
      <c r="Q6084">
        <f>_xlfn.XLOOKUP(FraudData[[#This Row],[merchant_category]],MerchantRules[Merchant Category],MerchantRules[Risk Points],0)</f>
        <v>0</v>
      </c>
      <c r="R6084">
        <f>SUM(FraudData[[#This Row],[Amount Risk]:[Merchant Risk]])</f>
        <v>2</v>
      </c>
      <c r="S6084" t="str" cm="1">
        <f t="array" ref="S6084">_xlfn.IFS(FraudData[[#This Row],[Fraud Risk Score]]&gt;=8,"High Risk",FraudData[[#This Row],[Fraud Risk Score]]&gt;=6,"Medium Risk",TRUE,"Low Risk")</f>
        <v>Low Risk</v>
      </c>
    </row>
    <row r="6085" spans="1:19">
      <c r="A6085">
        <v>6084</v>
      </c>
      <c r="B6085">
        <v>53.77</v>
      </c>
      <c r="C6085">
        <v>1</v>
      </c>
      <c r="D6085" t="s">
        <v>50</v>
      </c>
      <c r="E6085">
        <v>0</v>
      </c>
      <c r="F6085">
        <v>0</v>
      </c>
      <c r="G6085">
        <v>93</v>
      </c>
      <c r="H6085">
        <v>2</v>
      </c>
      <c r="I6085">
        <v>23</v>
      </c>
      <c r="J6085">
        <v>0</v>
      </c>
      <c r="K6085">
        <f>_xlfn.XLOOKUP(FraudData[[#This Row],[amount]],AmountRules[Amount Min],AmountRules[Risk Points],,-1)</f>
        <v>0</v>
      </c>
      <c r="L6085">
        <f>_xlfn.XLOOKUP(FraudData[[#This Row],[transaction_hour]],TimeRules[Hour Min],TimeRules[Risk Points],,-1)</f>
        <v>3</v>
      </c>
      <c r="M6085">
        <f>_xlfn.XLOOKUP(FraudData[[#This Row],[foreign_transaction]],ForeignRules[Foreign Transaction],ForeignRules[Risk Points],0)</f>
        <v>0</v>
      </c>
      <c r="N6085">
        <f>_xlfn.XLOOKUP(FraudData[[#This Row],[location_mismatch]],Table10[Location Mismatch],Table10[Risk Points],0)</f>
        <v>0</v>
      </c>
      <c r="O6085">
        <f>_xlfn.XLOOKUP(FraudData[[#This Row],[device_trust_score]],DeviceRules[Device Min],DeviceRules[Risk Points],,-1)</f>
        <v>0</v>
      </c>
      <c r="P6085">
        <f>_xlfn.XLOOKUP(FraudData[[#This Row],[velocity_last_24h]],VelocityRules[Velocity Min],VelocityRules[Risk Points],,-1)</f>
        <v>0</v>
      </c>
      <c r="Q6085">
        <f>_xlfn.XLOOKUP(FraudData[[#This Row],[merchant_category]],MerchantRules[Merchant Category],MerchantRules[Risk Points],0)</f>
        <v>0</v>
      </c>
      <c r="R6085">
        <f>SUM(FraudData[[#This Row],[Amount Risk]:[Merchant Risk]])</f>
        <v>3</v>
      </c>
      <c r="S6085" t="str" cm="1">
        <f t="array" ref="S6085">_xlfn.IFS(FraudData[[#This Row],[Fraud Risk Score]]&gt;=8,"High Risk",FraudData[[#This Row],[Fraud Risk Score]]&gt;=6,"Medium Risk",TRUE,"Low Risk")</f>
        <v>Low Risk</v>
      </c>
    </row>
    <row r="6086" spans="1:19">
      <c r="A6086">
        <v>6085</v>
      </c>
      <c r="B6086">
        <v>50.22</v>
      </c>
      <c r="C6086">
        <v>4</v>
      </c>
      <c r="D6086" t="s">
        <v>48</v>
      </c>
      <c r="E6086">
        <v>0</v>
      </c>
      <c r="F6086">
        <v>1</v>
      </c>
      <c r="G6086">
        <v>45</v>
      </c>
      <c r="H6086">
        <v>2</v>
      </c>
      <c r="I6086">
        <v>26</v>
      </c>
      <c r="J6086">
        <v>0</v>
      </c>
      <c r="K6086">
        <f>_xlfn.XLOOKUP(FraudData[[#This Row],[amount]],AmountRules[Amount Min],AmountRules[Risk Points],,-1)</f>
        <v>0</v>
      </c>
      <c r="L6086">
        <f>_xlfn.XLOOKUP(FraudData[[#This Row],[transaction_hour]],TimeRules[Hour Min],TimeRules[Risk Points],,-1)</f>
        <v>0</v>
      </c>
      <c r="M6086">
        <f>_xlfn.XLOOKUP(FraudData[[#This Row],[foreign_transaction]],ForeignRules[Foreign Transaction],ForeignRules[Risk Points],0)</f>
        <v>0</v>
      </c>
      <c r="N6086">
        <f>_xlfn.XLOOKUP(FraudData[[#This Row],[location_mismatch]],Table10[Location Mismatch],Table10[Risk Points],0)</f>
        <v>3</v>
      </c>
      <c r="O6086">
        <f>_xlfn.XLOOKUP(FraudData[[#This Row],[device_trust_score]],DeviceRules[Device Min],DeviceRules[Risk Points],,-1)</f>
        <v>2</v>
      </c>
      <c r="P6086">
        <f>_xlfn.XLOOKUP(FraudData[[#This Row],[velocity_last_24h]],VelocityRules[Velocity Min],VelocityRules[Risk Points],,-1)</f>
        <v>0</v>
      </c>
      <c r="Q6086">
        <f>_xlfn.XLOOKUP(FraudData[[#This Row],[merchant_category]],MerchantRules[Merchant Category],MerchantRules[Risk Points],0)</f>
        <v>0</v>
      </c>
      <c r="R6086">
        <f>SUM(FraudData[[#This Row],[Amount Risk]:[Merchant Risk]])</f>
        <v>5</v>
      </c>
      <c r="S6086" t="str" cm="1">
        <f t="array" ref="S6086">_xlfn.IFS(FraudData[[#This Row],[Fraud Risk Score]]&gt;=8,"High Risk",FraudData[[#This Row],[Fraud Risk Score]]&gt;=6,"Medium Risk",TRUE,"Low Risk")</f>
        <v>Low Risk</v>
      </c>
    </row>
    <row r="6087" spans="1:19">
      <c r="A6087">
        <v>6086</v>
      </c>
      <c r="B6087">
        <v>110.17</v>
      </c>
      <c r="C6087">
        <v>0</v>
      </c>
      <c r="D6087" t="s">
        <v>50</v>
      </c>
      <c r="E6087">
        <v>0</v>
      </c>
      <c r="F6087">
        <v>0</v>
      </c>
      <c r="G6087">
        <v>77</v>
      </c>
      <c r="H6087">
        <v>1</v>
      </c>
      <c r="I6087">
        <v>41</v>
      </c>
      <c r="J6087">
        <v>0</v>
      </c>
      <c r="K6087">
        <f>_xlfn.XLOOKUP(FraudData[[#This Row],[amount]],AmountRules[Amount Min],AmountRules[Risk Points],,-1)</f>
        <v>0</v>
      </c>
      <c r="L6087">
        <f>_xlfn.XLOOKUP(FraudData[[#This Row],[transaction_hour]],TimeRules[Hour Min],TimeRules[Risk Points],,-1)</f>
        <v>3</v>
      </c>
      <c r="M6087">
        <f>_xlfn.XLOOKUP(FraudData[[#This Row],[foreign_transaction]],ForeignRules[Foreign Transaction],ForeignRules[Risk Points],0)</f>
        <v>0</v>
      </c>
      <c r="N6087">
        <f>_xlfn.XLOOKUP(FraudData[[#This Row],[location_mismatch]],Table10[Location Mismatch],Table10[Risk Points],0)</f>
        <v>0</v>
      </c>
      <c r="O6087">
        <f>_xlfn.XLOOKUP(FraudData[[#This Row],[device_trust_score]],DeviceRules[Device Min],DeviceRules[Risk Points],,-1)</f>
        <v>0</v>
      </c>
      <c r="P6087">
        <f>_xlfn.XLOOKUP(FraudData[[#This Row],[velocity_last_24h]],VelocityRules[Velocity Min],VelocityRules[Risk Points],,-1)</f>
        <v>0</v>
      </c>
      <c r="Q6087">
        <f>_xlfn.XLOOKUP(FraudData[[#This Row],[merchant_category]],MerchantRules[Merchant Category],MerchantRules[Risk Points],0)</f>
        <v>0</v>
      </c>
      <c r="R6087">
        <f>SUM(FraudData[[#This Row],[Amount Risk]:[Merchant Risk]])</f>
        <v>3</v>
      </c>
      <c r="S6087" t="str" cm="1">
        <f t="array" ref="S6087">_xlfn.IFS(FraudData[[#This Row],[Fraud Risk Score]]&gt;=8,"High Risk",FraudData[[#This Row],[Fraud Risk Score]]&gt;=6,"Medium Risk",TRUE,"Low Risk")</f>
        <v>Low Risk</v>
      </c>
    </row>
    <row r="6088" spans="1:19">
      <c r="A6088">
        <v>6087</v>
      </c>
      <c r="B6088">
        <v>256.52</v>
      </c>
      <c r="C6088">
        <v>9</v>
      </c>
      <c r="D6088" t="s">
        <v>46</v>
      </c>
      <c r="E6088">
        <v>0</v>
      </c>
      <c r="F6088">
        <v>0</v>
      </c>
      <c r="G6088">
        <v>94</v>
      </c>
      <c r="H6088">
        <v>1</v>
      </c>
      <c r="I6088">
        <v>31</v>
      </c>
      <c r="J6088">
        <v>0</v>
      </c>
      <c r="K6088">
        <f>_xlfn.XLOOKUP(FraudData[[#This Row],[amount]],AmountRules[Amount Min],AmountRules[Risk Points],,-1)</f>
        <v>0</v>
      </c>
      <c r="L6088">
        <f>_xlfn.XLOOKUP(FraudData[[#This Row],[transaction_hour]],TimeRules[Hour Min],TimeRules[Risk Points],,-1)</f>
        <v>0</v>
      </c>
      <c r="M6088">
        <f>_xlfn.XLOOKUP(FraudData[[#This Row],[foreign_transaction]],ForeignRules[Foreign Transaction],ForeignRules[Risk Points],0)</f>
        <v>0</v>
      </c>
      <c r="N6088">
        <f>_xlfn.XLOOKUP(FraudData[[#This Row],[location_mismatch]],Table10[Location Mismatch],Table10[Risk Points],0)</f>
        <v>0</v>
      </c>
      <c r="O6088">
        <f>_xlfn.XLOOKUP(FraudData[[#This Row],[device_trust_score]],DeviceRules[Device Min],DeviceRules[Risk Points],,-1)</f>
        <v>0</v>
      </c>
      <c r="P6088">
        <f>_xlfn.XLOOKUP(FraudData[[#This Row],[velocity_last_24h]],VelocityRules[Velocity Min],VelocityRules[Risk Points],,-1)</f>
        <v>0</v>
      </c>
      <c r="Q6088">
        <f>_xlfn.XLOOKUP(FraudData[[#This Row],[merchant_category]],MerchantRules[Merchant Category],MerchantRules[Risk Points],0)</f>
        <v>0</v>
      </c>
      <c r="R6088">
        <f>SUM(FraudData[[#This Row],[Amount Risk]:[Merchant Risk]])</f>
        <v>0</v>
      </c>
      <c r="S6088" t="str" cm="1">
        <f t="array" ref="S6088">_xlfn.IFS(FraudData[[#This Row],[Fraud Risk Score]]&gt;=8,"High Risk",FraudData[[#This Row],[Fraud Risk Score]]&gt;=6,"Medium Risk",TRUE,"Low Risk")</f>
        <v>Low Risk</v>
      </c>
    </row>
    <row r="6089" spans="1:19">
      <c r="A6089">
        <v>6088</v>
      </c>
      <c r="B6089">
        <v>41.52</v>
      </c>
      <c r="C6089">
        <v>21</v>
      </c>
      <c r="D6089" t="s">
        <v>47</v>
      </c>
      <c r="E6089">
        <v>0</v>
      </c>
      <c r="F6089">
        <v>0</v>
      </c>
      <c r="G6089">
        <v>25</v>
      </c>
      <c r="H6089">
        <v>1</v>
      </c>
      <c r="I6089">
        <v>30</v>
      </c>
      <c r="J6089">
        <v>0</v>
      </c>
      <c r="K6089">
        <f>_xlfn.XLOOKUP(FraudData[[#This Row],[amount]],AmountRules[Amount Min],AmountRules[Risk Points],,-1)</f>
        <v>0</v>
      </c>
      <c r="L6089">
        <f>_xlfn.XLOOKUP(FraudData[[#This Row],[transaction_hour]],TimeRules[Hour Min],TimeRules[Risk Points],,-1)</f>
        <v>0</v>
      </c>
      <c r="M6089">
        <f>_xlfn.XLOOKUP(FraudData[[#This Row],[foreign_transaction]],ForeignRules[Foreign Transaction],ForeignRules[Risk Points],0)</f>
        <v>0</v>
      </c>
      <c r="N6089">
        <f>_xlfn.XLOOKUP(FraudData[[#This Row],[location_mismatch]],Table10[Location Mismatch],Table10[Risk Points],0)</f>
        <v>0</v>
      </c>
      <c r="O6089">
        <f>_xlfn.XLOOKUP(FraudData[[#This Row],[device_trust_score]],DeviceRules[Device Min],DeviceRules[Risk Points],,-1)</f>
        <v>3</v>
      </c>
      <c r="P6089">
        <f>_xlfn.XLOOKUP(FraudData[[#This Row],[velocity_last_24h]],VelocityRules[Velocity Min],VelocityRules[Risk Points],,-1)</f>
        <v>0</v>
      </c>
      <c r="Q6089">
        <f>_xlfn.XLOOKUP(FraudData[[#This Row],[merchant_category]],MerchantRules[Merchant Category],MerchantRules[Risk Points],0)</f>
        <v>0</v>
      </c>
      <c r="R6089">
        <f>SUM(FraudData[[#This Row],[Amount Risk]:[Merchant Risk]])</f>
        <v>3</v>
      </c>
      <c r="S6089" t="str" cm="1">
        <f t="array" ref="S6089">_xlfn.IFS(FraudData[[#This Row],[Fraud Risk Score]]&gt;=8,"High Risk",FraudData[[#This Row],[Fraud Risk Score]]&gt;=6,"Medium Risk",TRUE,"Low Risk")</f>
        <v>Low Risk</v>
      </c>
    </row>
    <row r="6090" spans="1:19">
      <c r="A6090">
        <v>6089</v>
      </c>
      <c r="B6090">
        <v>222.38</v>
      </c>
      <c r="C6090">
        <v>8</v>
      </c>
      <c r="D6090" t="s">
        <v>47</v>
      </c>
      <c r="E6090">
        <v>0</v>
      </c>
      <c r="F6090">
        <v>0</v>
      </c>
      <c r="G6090">
        <v>55</v>
      </c>
      <c r="H6090">
        <v>3</v>
      </c>
      <c r="I6090">
        <v>28</v>
      </c>
      <c r="J6090">
        <v>0</v>
      </c>
      <c r="K6090">
        <f>_xlfn.XLOOKUP(FraudData[[#This Row],[amount]],AmountRules[Amount Min],AmountRules[Risk Points],,-1)</f>
        <v>0</v>
      </c>
      <c r="L6090">
        <f>_xlfn.XLOOKUP(FraudData[[#This Row],[transaction_hour]],TimeRules[Hour Min],TimeRules[Risk Points],,-1)</f>
        <v>0</v>
      </c>
      <c r="M6090">
        <f>_xlfn.XLOOKUP(FraudData[[#This Row],[foreign_transaction]],ForeignRules[Foreign Transaction],ForeignRules[Risk Points],0)</f>
        <v>0</v>
      </c>
      <c r="N6090">
        <f>_xlfn.XLOOKUP(FraudData[[#This Row],[location_mismatch]],Table10[Location Mismatch],Table10[Risk Points],0)</f>
        <v>0</v>
      </c>
      <c r="O6090">
        <f>_xlfn.XLOOKUP(FraudData[[#This Row],[device_trust_score]],DeviceRules[Device Min],DeviceRules[Risk Points],,-1)</f>
        <v>1</v>
      </c>
      <c r="P6090">
        <f>_xlfn.XLOOKUP(FraudData[[#This Row],[velocity_last_24h]],VelocityRules[Velocity Min],VelocityRules[Risk Points],,-1)</f>
        <v>0</v>
      </c>
      <c r="Q6090">
        <f>_xlfn.XLOOKUP(FraudData[[#This Row],[merchant_category]],MerchantRules[Merchant Category],MerchantRules[Risk Points],0)</f>
        <v>0</v>
      </c>
      <c r="R6090">
        <f>SUM(FraudData[[#This Row],[Amount Risk]:[Merchant Risk]])</f>
        <v>1</v>
      </c>
      <c r="S6090" t="str" cm="1">
        <f t="array" ref="S6090">_xlfn.IFS(FraudData[[#This Row],[Fraud Risk Score]]&gt;=8,"High Risk",FraudData[[#This Row],[Fraud Risk Score]]&gt;=6,"Medium Risk",TRUE,"Low Risk")</f>
        <v>Low Risk</v>
      </c>
    </row>
    <row r="6091" spans="1:19">
      <c r="A6091">
        <v>6090</v>
      </c>
      <c r="B6091">
        <v>3.85</v>
      </c>
      <c r="C6091">
        <v>2</v>
      </c>
      <c r="D6091" t="s">
        <v>49</v>
      </c>
      <c r="E6091">
        <v>0</v>
      </c>
      <c r="F6091">
        <v>1</v>
      </c>
      <c r="G6091">
        <v>69</v>
      </c>
      <c r="H6091">
        <v>1</v>
      </c>
      <c r="I6091">
        <v>57</v>
      </c>
      <c r="J6091">
        <v>0</v>
      </c>
      <c r="K6091">
        <f>_xlfn.XLOOKUP(FraudData[[#This Row],[amount]],AmountRules[Amount Min],AmountRules[Risk Points],,-1)</f>
        <v>0</v>
      </c>
      <c r="L6091">
        <f>_xlfn.XLOOKUP(FraudData[[#This Row],[transaction_hour]],TimeRules[Hour Min],TimeRules[Risk Points],,-1)</f>
        <v>3</v>
      </c>
      <c r="M6091">
        <f>_xlfn.XLOOKUP(FraudData[[#This Row],[foreign_transaction]],ForeignRules[Foreign Transaction],ForeignRules[Risk Points],0)</f>
        <v>0</v>
      </c>
      <c r="N6091">
        <f>_xlfn.XLOOKUP(FraudData[[#This Row],[location_mismatch]],Table10[Location Mismatch],Table10[Risk Points],0)</f>
        <v>3</v>
      </c>
      <c r="O6091">
        <f>_xlfn.XLOOKUP(FraudData[[#This Row],[device_trust_score]],DeviceRules[Device Min],DeviceRules[Risk Points],,-1)</f>
        <v>1</v>
      </c>
      <c r="P6091">
        <f>_xlfn.XLOOKUP(FraudData[[#This Row],[velocity_last_24h]],VelocityRules[Velocity Min],VelocityRules[Risk Points],,-1)</f>
        <v>0</v>
      </c>
      <c r="Q6091">
        <f>_xlfn.XLOOKUP(FraudData[[#This Row],[merchant_category]],MerchantRules[Merchant Category],MerchantRules[Risk Points],0)</f>
        <v>1</v>
      </c>
      <c r="R6091">
        <f>SUM(FraudData[[#This Row],[Amount Risk]:[Merchant Risk]])</f>
        <v>8</v>
      </c>
      <c r="S6091" t="str" cm="1">
        <f t="array" ref="S6091">_xlfn.IFS(FraudData[[#This Row],[Fraud Risk Score]]&gt;=8,"High Risk",FraudData[[#This Row],[Fraud Risk Score]]&gt;=6,"Medium Risk",TRUE,"Low Risk")</f>
        <v>High Risk</v>
      </c>
    </row>
    <row r="6092" spans="1:19">
      <c r="A6092">
        <v>6091</v>
      </c>
      <c r="B6092">
        <v>97.72</v>
      </c>
      <c r="C6092">
        <v>14</v>
      </c>
      <c r="D6092" t="s">
        <v>46</v>
      </c>
      <c r="E6092">
        <v>0</v>
      </c>
      <c r="F6092">
        <v>0</v>
      </c>
      <c r="G6092">
        <v>52</v>
      </c>
      <c r="H6092">
        <v>3</v>
      </c>
      <c r="I6092">
        <v>42</v>
      </c>
      <c r="J6092">
        <v>0</v>
      </c>
      <c r="K6092">
        <f>_xlfn.XLOOKUP(FraudData[[#This Row],[amount]],AmountRules[Amount Min],AmountRules[Risk Points],,-1)</f>
        <v>0</v>
      </c>
      <c r="L6092">
        <f>_xlfn.XLOOKUP(FraudData[[#This Row],[transaction_hour]],TimeRules[Hour Min],TimeRules[Risk Points],,-1)</f>
        <v>0</v>
      </c>
      <c r="M6092">
        <f>_xlfn.XLOOKUP(FraudData[[#This Row],[foreign_transaction]],ForeignRules[Foreign Transaction],ForeignRules[Risk Points],0)</f>
        <v>0</v>
      </c>
      <c r="N6092">
        <f>_xlfn.XLOOKUP(FraudData[[#This Row],[location_mismatch]],Table10[Location Mismatch],Table10[Risk Points],0)</f>
        <v>0</v>
      </c>
      <c r="O6092">
        <f>_xlfn.XLOOKUP(FraudData[[#This Row],[device_trust_score]],DeviceRules[Device Min],DeviceRules[Risk Points],,-1)</f>
        <v>1</v>
      </c>
      <c r="P6092">
        <f>_xlfn.XLOOKUP(FraudData[[#This Row],[velocity_last_24h]],VelocityRules[Velocity Min],VelocityRules[Risk Points],,-1)</f>
        <v>0</v>
      </c>
      <c r="Q6092">
        <f>_xlfn.XLOOKUP(FraudData[[#This Row],[merchant_category]],MerchantRules[Merchant Category],MerchantRules[Risk Points],0)</f>
        <v>0</v>
      </c>
      <c r="R6092">
        <f>SUM(FraudData[[#This Row],[Amount Risk]:[Merchant Risk]])</f>
        <v>1</v>
      </c>
      <c r="S6092" t="str" cm="1">
        <f t="array" ref="S6092">_xlfn.IFS(FraudData[[#This Row],[Fraud Risk Score]]&gt;=8,"High Risk",FraudData[[#This Row],[Fraud Risk Score]]&gt;=6,"Medium Risk",TRUE,"Low Risk")</f>
        <v>Low Risk</v>
      </c>
    </row>
    <row r="6093" spans="1:19">
      <c r="A6093">
        <v>6092</v>
      </c>
      <c r="B6093">
        <v>269.19</v>
      </c>
      <c r="C6093">
        <v>3</v>
      </c>
      <c r="D6093" t="s">
        <v>49</v>
      </c>
      <c r="E6093">
        <v>0</v>
      </c>
      <c r="F6093">
        <v>0</v>
      </c>
      <c r="G6093">
        <v>27</v>
      </c>
      <c r="H6093">
        <v>1</v>
      </c>
      <c r="I6093">
        <v>47</v>
      </c>
      <c r="J6093">
        <v>0</v>
      </c>
      <c r="K6093">
        <f>_xlfn.XLOOKUP(FraudData[[#This Row],[amount]],AmountRules[Amount Min],AmountRules[Risk Points],,-1)</f>
        <v>0</v>
      </c>
      <c r="L6093">
        <f>_xlfn.XLOOKUP(FraudData[[#This Row],[transaction_hour]],TimeRules[Hour Min],TimeRules[Risk Points],,-1)</f>
        <v>3</v>
      </c>
      <c r="M6093">
        <f>_xlfn.XLOOKUP(FraudData[[#This Row],[foreign_transaction]],ForeignRules[Foreign Transaction],ForeignRules[Risk Points],0)</f>
        <v>0</v>
      </c>
      <c r="N6093">
        <f>_xlfn.XLOOKUP(FraudData[[#This Row],[location_mismatch]],Table10[Location Mismatch],Table10[Risk Points],0)</f>
        <v>0</v>
      </c>
      <c r="O6093">
        <f>_xlfn.XLOOKUP(FraudData[[#This Row],[device_trust_score]],DeviceRules[Device Min],DeviceRules[Risk Points],,-1)</f>
        <v>3</v>
      </c>
      <c r="P6093">
        <f>_xlfn.XLOOKUP(FraudData[[#This Row],[velocity_last_24h]],VelocityRules[Velocity Min],VelocityRules[Risk Points],,-1)</f>
        <v>0</v>
      </c>
      <c r="Q6093">
        <f>_xlfn.XLOOKUP(FraudData[[#This Row],[merchant_category]],MerchantRules[Merchant Category],MerchantRules[Risk Points],0)</f>
        <v>1</v>
      </c>
      <c r="R6093">
        <f>SUM(FraudData[[#This Row],[Amount Risk]:[Merchant Risk]])</f>
        <v>7</v>
      </c>
      <c r="S6093" t="str" cm="1">
        <f t="array" ref="S6093">_xlfn.IFS(FraudData[[#This Row],[Fraud Risk Score]]&gt;=8,"High Risk",FraudData[[#This Row],[Fraud Risk Score]]&gt;=6,"Medium Risk",TRUE,"Low Risk")</f>
        <v>Medium Risk</v>
      </c>
    </row>
    <row r="6094" spans="1:19">
      <c r="A6094">
        <v>6093</v>
      </c>
      <c r="B6094">
        <v>74.45</v>
      </c>
      <c r="C6094">
        <v>12</v>
      </c>
      <c r="D6094" t="s">
        <v>49</v>
      </c>
      <c r="E6094">
        <v>0</v>
      </c>
      <c r="F6094">
        <v>0</v>
      </c>
      <c r="G6094">
        <v>64</v>
      </c>
      <c r="H6094">
        <v>1</v>
      </c>
      <c r="I6094">
        <v>41</v>
      </c>
      <c r="J6094">
        <v>0</v>
      </c>
      <c r="K6094">
        <f>_xlfn.XLOOKUP(FraudData[[#This Row],[amount]],AmountRules[Amount Min],AmountRules[Risk Points],,-1)</f>
        <v>0</v>
      </c>
      <c r="L6094">
        <f>_xlfn.XLOOKUP(FraudData[[#This Row],[transaction_hour]],TimeRules[Hour Min],TimeRules[Risk Points],,-1)</f>
        <v>0</v>
      </c>
      <c r="M6094">
        <f>_xlfn.XLOOKUP(FraudData[[#This Row],[foreign_transaction]],ForeignRules[Foreign Transaction],ForeignRules[Risk Points],0)</f>
        <v>0</v>
      </c>
      <c r="N6094">
        <f>_xlfn.XLOOKUP(FraudData[[#This Row],[location_mismatch]],Table10[Location Mismatch],Table10[Risk Points],0)</f>
        <v>0</v>
      </c>
      <c r="O6094">
        <f>_xlfn.XLOOKUP(FraudData[[#This Row],[device_trust_score]],DeviceRules[Device Min],DeviceRules[Risk Points],,-1)</f>
        <v>1</v>
      </c>
      <c r="P6094">
        <f>_xlfn.XLOOKUP(FraudData[[#This Row],[velocity_last_24h]],VelocityRules[Velocity Min],VelocityRules[Risk Points],,-1)</f>
        <v>0</v>
      </c>
      <c r="Q6094">
        <f>_xlfn.XLOOKUP(FraudData[[#This Row],[merchant_category]],MerchantRules[Merchant Category],MerchantRules[Risk Points],0)</f>
        <v>1</v>
      </c>
      <c r="R6094">
        <f>SUM(FraudData[[#This Row],[Amount Risk]:[Merchant Risk]])</f>
        <v>2</v>
      </c>
      <c r="S6094" t="str" cm="1">
        <f t="array" ref="S6094">_xlfn.IFS(FraudData[[#This Row],[Fraud Risk Score]]&gt;=8,"High Risk",FraudData[[#This Row],[Fraud Risk Score]]&gt;=6,"Medium Risk",TRUE,"Low Risk")</f>
        <v>Low Risk</v>
      </c>
    </row>
    <row r="6095" spans="1:19">
      <c r="A6095">
        <v>6094</v>
      </c>
      <c r="B6095">
        <v>149.31</v>
      </c>
      <c r="C6095">
        <v>5</v>
      </c>
      <c r="D6095" t="s">
        <v>46</v>
      </c>
      <c r="E6095">
        <v>0</v>
      </c>
      <c r="F6095">
        <v>0</v>
      </c>
      <c r="G6095">
        <v>28</v>
      </c>
      <c r="H6095">
        <v>4</v>
      </c>
      <c r="I6095">
        <v>51</v>
      </c>
      <c r="J6095">
        <v>0</v>
      </c>
      <c r="K6095">
        <f>_xlfn.XLOOKUP(FraudData[[#This Row],[amount]],AmountRules[Amount Min],AmountRules[Risk Points],,-1)</f>
        <v>0</v>
      </c>
      <c r="L6095">
        <f>_xlfn.XLOOKUP(FraudData[[#This Row],[transaction_hour]],TimeRules[Hour Min],TimeRules[Risk Points],,-1)</f>
        <v>0</v>
      </c>
      <c r="M6095">
        <f>_xlfn.XLOOKUP(FraudData[[#This Row],[foreign_transaction]],ForeignRules[Foreign Transaction],ForeignRules[Risk Points],0)</f>
        <v>0</v>
      </c>
      <c r="N6095">
        <f>_xlfn.XLOOKUP(FraudData[[#This Row],[location_mismatch]],Table10[Location Mismatch],Table10[Risk Points],0)</f>
        <v>0</v>
      </c>
      <c r="O6095">
        <f>_xlfn.XLOOKUP(FraudData[[#This Row],[device_trust_score]],DeviceRules[Device Min],DeviceRules[Risk Points],,-1)</f>
        <v>3</v>
      </c>
      <c r="P6095">
        <f>_xlfn.XLOOKUP(FraudData[[#This Row],[velocity_last_24h]],VelocityRules[Velocity Min],VelocityRules[Risk Points],,-1)</f>
        <v>0</v>
      </c>
      <c r="Q6095">
        <f>_xlfn.XLOOKUP(FraudData[[#This Row],[merchant_category]],MerchantRules[Merchant Category],MerchantRules[Risk Points],0)</f>
        <v>0</v>
      </c>
      <c r="R6095">
        <f>SUM(FraudData[[#This Row],[Amount Risk]:[Merchant Risk]])</f>
        <v>3</v>
      </c>
      <c r="S6095" t="str" cm="1">
        <f t="array" ref="S6095">_xlfn.IFS(FraudData[[#This Row],[Fraud Risk Score]]&gt;=8,"High Risk",FraudData[[#This Row],[Fraud Risk Score]]&gt;=6,"Medium Risk",TRUE,"Low Risk")</f>
        <v>Low Risk</v>
      </c>
    </row>
    <row r="6096" spans="1:19">
      <c r="A6096">
        <v>6095</v>
      </c>
      <c r="B6096">
        <v>41.29</v>
      </c>
      <c r="C6096">
        <v>19</v>
      </c>
      <c r="D6096" t="s">
        <v>48</v>
      </c>
      <c r="E6096">
        <v>0</v>
      </c>
      <c r="F6096">
        <v>0</v>
      </c>
      <c r="G6096">
        <v>94</v>
      </c>
      <c r="H6096">
        <v>6</v>
      </c>
      <c r="I6096">
        <v>40</v>
      </c>
      <c r="J6096">
        <v>0</v>
      </c>
      <c r="K6096">
        <f>_xlfn.XLOOKUP(FraudData[[#This Row],[amount]],AmountRules[Amount Min],AmountRules[Risk Points],,-1)</f>
        <v>0</v>
      </c>
      <c r="L6096">
        <f>_xlfn.XLOOKUP(FraudData[[#This Row],[transaction_hour]],TimeRules[Hour Min],TimeRules[Risk Points],,-1)</f>
        <v>0</v>
      </c>
      <c r="M6096">
        <f>_xlfn.XLOOKUP(FraudData[[#This Row],[foreign_transaction]],ForeignRules[Foreign Transaction],ForeignRules[Risk Points],0)</f>
        <v>0</v>
      </c>
      <c r="N6096">
        <f>_xlfn.XLOOKUP(FraudData[[#This Row],[location_mismatch]],Table10[Location Mismatch],Table10[Risk Points],0)</f>
        <v>0</v>
      </c>
      <c r="O6096">
        <f>_xlfn.XLOOKUP(FraudData[[#This Row],[device_trust_score]],DeviceRules[Device Min],DeviceRules[Risk Points],,-1)</f>
        <v>0</v>
      </c>
      <c r="P6096">
        <f>_xlfn.XLOOKUP(FraudData[[#This Row],[velocity_last_24h]],VelocityRules[Velocity Min],VelocityRules[Risk Points],,-1)</f>
        <v>3</v>
      </c>
      <c r="Q6096">
        <f>_xlfn.XLOOKUP(FraudData[[#This Row],[merchant_category]],MerchantRules[Merchant Category],MerchantRules[Risk Points],0)</f>
        <v>0</v>
      </c>
      <c r="R6096">
        <f>SUM(FraudData[[#This Row],[Amount Risk]:[Merchant Risk]])</f>
        <v>3</v>
      </c>
      <c r="S6096" t="str" cm="1">
        <f t="array" ref="S6096">_xlfn.IFS(FraudData[[#This Row],[Fraud Risk Score]]&gt;=8,"High Risk",FraudData[[#This Row],[Fraud Risk Score]]&gt;=6,"Medium Risk",TRUE,"Low Risk")</f>
        <v>Low Risk</v>
      </c>
    </row>
    <row r="6097" spans="1:19">
      <c r="A6097">
        <v>6096</v>
      </c>
      <c r="B6097">
        <v>243.86</v>
      </c>
      <c r="C6097">
        <v>16</v>
      </c>
      <c r="D6097" t="s">
        <v>49</v>
      </c>
      <c r="E6097">
        <v>0</v>
      </c>
      <c r="F6097">
        <v>0</v>
      </c>
      <c r="G6097">
        <v>36</v>
      </c>
      <c r="H6097">
        <v>2</v>
      </c>
      <c r="I6097">
        <v>36</v>
      </c>
      <c r="J6097">
        <v>0</v>
      </c>
      <c r="K6097">
        <f>_xlfn.XLOOKUP(FraudData[[#This Row],[amount]],AmountRules[Amount Min],AmountRules[Risk Points],,-1)</f>
        <v>0</v>
      </c>
      <c r="L6097">
        <f>_xlfn.XLOOKUP(FraudData[[#This Row],[transaction_hour]],TimeRules[Hour Min],TimeRules[Risk Points],,-1)</f>
        <v>0</v>
      </c>
      <c r="M6097">
        <f>_xlfn.XLOOKUP(FraudData[[#This Row],[foreign_transaction]],ForeignRules[Foreign Transaction],ForeignRules[Risk Points],0)</f>
        <v>0</v>
      </c>
      <c r="N6097">
        <f>_xlfn.XLOOKUP(FraudData[[#This Row],[location_mismatch]],Table10[Location Mismatch],Table10[Risk Points],0)</f>
        <v>0</v>
      </c>
      <c r="O6097">
        <f>_xlfn.XLOOKUP(FraudData[[#This Row],[device_trust_score]],DeviceRules[Device Min],DeviceRules[Risk Points],,-1)</f>
        <v>2</v>
      </c>
      <c r="P6097">
        <f>_xlfn.XLOOKUP(FraudData[[#This Row],[velocity_last_24h]],VelocityRules[Velocity Min],VelocityRules[Risk Points],,-1)</f>
        <v>0</v>
      </c>
      <c r="Q6097">
        <f>_xlfn.XLOOKUP(FraudData[[#This Row],[merchant_category]],MerchantRules[Merchant Category],MerchantRules[Risk Points],0)</f>
        <v>1</v>
      </c>
      <c r="R6097">
        <f>SUM(FraudData[[#This Row],[Amount Risk]:[Merchant Risk]])</f>
        <v>3</v>
      </c>
      <c r="S6097" t="str" cm="1">
        <f t="array" ref="S6097">_xlfn.IFS(FraudData[[#This Row],[Fraud Risk Score]]&gt;=8,"High Risk",FraudData[[#This Row],[Fraud Risk Score]]&gt;=6,"Medium Risk",TRUE,"Low Risk")</f>
        <v>Low Risk</v>
      </c>
    </row>
    <row r="6098" spans="1:19">
      <c r="A6098">
        <v>6097</v>
      </c>
      <c r="B6098">
        <v>9.67</v>
      </c>
      <c r="C6098">
        <v>22</v>
      </c>
      <c r="D6098" t="s">
        <v>50</v>
      </c>
      <c r="E6098">
        <v>0</v>
      </c>
      <c r="F6098">
        <v>0</v>
      </c>
      <c r="G6098">
        <v>86</v>
      </c>
      <c r="H6098">
        <v>3</v>
      </c>
      <c r="I6098">
        <v>18</v>
      </c>
      <c r="J6098">
        <v>0</v>
      </c>
      <c r="K6098">
        <f>_xlfn.XLOOKUP(FraudData[[#This Row],[amount]],AmountRules[Amount Min],AmountRules[Risk Points],,-1)</f>
        <v>0</v>
      </c>
      <c r="L6098">
        <f>_xlfn.XLOOKUP(FraudData[[#This Row],[transaction_hour]],TimeRules[Hour Min],TimeRules[Risk Points],,-1)</f>
        <v>0</v>
      </c>
      <c r="M6098">
        <f>_xlfn.XLOOKUP(FraudData[[#This Row],[foreign_transaction]],ForeignRules[Foreign Transaction],ForeignRules[Risk Points],0)</f>
        <v>0</v>
      </c>
      <c r="N6098">
        <f>_xlfn.XLOOKUP(FraudData[[#This Row],[location_mismatch]],Table10[Location Mismatch],Table10[Risk Points],0)</f>
        <v>0</v>
      </c>
      <c r="O6098">
        <f>_xlfn.XLOOKUP(FraudData[[#This Row],[device_trust_score]],DeviceRules[Device Min],DeviceRules[Risk Points],,-1)</f>
        <v>0</v>
      </c>
      <c r="P6098">
        <f>_xlfn.XLOOKUP(FraudData[[#This Row],[velocity_last_24h]],VelocityRules[Velocity Min],VelocityRules[Risk Points],,-1)</f>
        <v>0</v>
      </c>
      <c r="Q6098">
        <f>_xlfn.XLOOKUP(FraudData[[#This Row],[merchant_category]],MerchantRules[Merchant Category],MerchantRules[Risk Points],0)</f>
        <v>0</v>
      </c>
      <c r="R6098">
        <f>SUM(FraudData[[#This Row],[Amount Risk]:[Merchant Risk]])</f>
        <v>0</v>
      </c>
      <c r="S6098" t="str" cm="1">
        <f t="array" ref="S6098">_xlfn.IFS(FraudData[[#This Row],[Fraud Risk Score]]&gt;=8,"High Risk",FraudData[[#This Row],[Fraud Risk Score]]&gt;=6,"Medium Risk",TRUE,"Low Risk")</f>
        <v>Low Risk</v>
      </c>
    </row>
    <row r="6099" spans="1:19">
      <c r="A6099">
        <v>6098</v>
      </c>
      <c r="B6099">
        <v>344.56</v>
      </c>
      <c r="C6099">
        <v>4</v>
      </c>
      <c r="D6099" t="s">
        <v>48</v>
      </c>
      <c r="E6099">
        <v>0</v>
      </c>
      <c r="F6099">
        <v>0</v>
      </c>
      <c r="G6099">
        <v>95</v>
      </c>
      <c r="H6099">
        <v>2</v>
      </c>
      <c r="I6099">
        <v>32</v>
      </c>
      <c r="J6099">
        <v>0</v>
      </c>
      <c r="K6099">
        <f>_xlfn.XLOOKUP(FraudData[[#This Row],[amount]],AmountRules[Amount Min],AmountRules[Risk Points],,-1)</f>
        <v>0</v>
      </c>
      <c r="L6099">
        <f>_xlfn.XLOOKUP(FraudData[[#This Row],[transaction_hour]],TimeRules[Hour Min],TimeRules[Risk Points],,-1)</f>
        <v>0</v>
      </c>
      <c r="M6099">
        <f>_xlfn.XLOOKUP(FraudData[[#This Row],[foreign_transaction]],ForeignRules[Foreign Transaction],ForeignRules[Risk Points],0)</f>
        <v>0</v>
      </c>
      <c r="N6099">
        <f>_xlfn.XLOOKUP(FraudData[[#This Row],[location_mismatch]],Table10[Location Mismatch],Table10[Risk Points],0)</f>
        <v>0</v>
      </c>
      <c r="O6099">
        <f>_xlfn.XLOOKUP(FraudData[[#This Row],[device_trust_score]],DeviceRules[Device Min],DeviceRules[Risk Points],,-1)</f>
        <v>0</v>
      </c>
      <c r="P6099">
        <f>_xlfn.XLOOKUP(FraudData[[#This Row],[velocity_last_24h]],VelocityRules[Velocity Min],VelocityRules[Risk Points],,-1)</f>
        <v>0</v>
      </c>
      <c r="Q6099">
        <f>_xlfn.XLOOKUP(FraudData[[#This Row],[merchant_category]],MerchantRules[Merchant Category],MerchantRules[Risk Points],0)</f>
        <v>0</v>
      </c>
      <c r="R6099">
        <f>SUM(FraudData[[#This Row],[Amount Risk]:[Merchant Risk]])</f>
        <v>0</v>
      </c>
      <c r="S6099" t="str" cm="1">
        <f t="array" ref="S6099">_xlfn.IFS(FraudData[[#This Row],[Fraud Risk Score]]&gt;=8,"High Risk",FraudData[[#This Row],[Fraud Risk Score]]&gt;=6,"Medium Risk",TRUE,"Low Risk")</f>
        <v>Low Risk</v>
      </c>
    </row>
    <row r="6100" spans="1:19">
      <c r="A6100">
        <v>6099</v>
      </c>
      <c r="B6100">
        <v>39.76</v>
      </c>
      <c r="C6100">
        <v>14</v>
      </c>
      <c r="D6100" t="s">
        <v>46</v>
      </c>
      <c r="E6100">
        <v>0</v>
      </c>
      <c r="F6100">
        <v>0</v>
      </c>
      <c r="G6100">
        <v>72</v>
      </c>
      <c r="H6100">
        <v>1</v>
      </c>
      <c r="I6100">
        <v>58</v>
      </c>
      <c r="J6100">
        <v>0</v>
      </c>
      <c r="K6100">
        <f>_xlfn.XLOOKUP(FraudData[[#This Row],[amount]],AmountRules[Amount Min],AmountRules[Risk Points],,-1)</f>
        <v>0</v>
      </c>
      <c r="L6100">
        <f>_xlfn.XLOOKUP(FraudData[[#This Row],[transaction_hour]],TimeRules[Hour Min],TimeRules[Risk Points],,-1)</f>
        <v>0</v>
      </c>
      <c r="M6100">
        <f>_xlfn.XLOOKUP(FraudData[[#This Row],[foreign_transaction]],ForeignRules[Foreign Transaction],ForeignRules[Risk Points],0)</f>
        <v>0</v>
      </c>
      <c r="N6100">
        <f>_xlfn.XLOOKUP(FraudData[[#This Row],[location_mismatch]],Table10[Location Mismatch],Table10[Risk Points],0)</f>
        <v>0</v>
      </c>
      <c r="O6100">
        <f>_xlfn.XLOOKUP(FraudData[[#This Row],[device_trust_score]],DeviceRules[Device Min],DeviceRules[Risk Points],,-1)</f>
        <v>0</v>
      </c>
      <c r="P6100">
        <f>_xlfn.XLOOKUP(FraudData[[#This Row],[velocity_last_24h]],VelocityRules[Velocity Min],VelocityRules[Risk Points],,-1)</f>
        <v>0</v>
      </c>
      <c r="Q6100">
        <f>_xlfn.XLOOKUP(FraudData[[#This Row],[merchant_category]],MerchantRules[Merchant Category],MerchantRules[Risk Points],0)</f>
        <v>0</v>
      </c>
      <c r="R6100">
        <f>SUM(FraudData[[#This Row],[Amount Risk]:[Merchant Risk]])</f>
        <v>0</v>
      </c>
      <c r="S6100" t="str" cm="1">
        <f t="array" ref="S6100">_xlfn.IFS(FraudData[[#This Row],[Fraud Risk Score]]&gt;=8,"High Risk",FraudData[[#This Row],[Fraud Risk Score]]&gt;=6,"Medium Risk",TRUE,"Low Risk")</f>
        <v>Low Risk</v>
      </c>
    </row>
    <row r="6101" spans="1:19">
      <c r="A6101">
        <v>6100</v>
      </c>
      <c r="B6101">
        <v>373.43</v>
      </c>
      <c r="C6101">
        <v>7</v>
      </c>
      <c r="D6101" t="s">
        <v>47</v>
      </c>
      <c r="E6101">
        <v>0</v>
      </c>
      <c r="F6101">
        <v>0</v>
      </c>
      <c r="G6101">
        <v>31</v>
      </c>
      <c r="H6101">
        <v>1</v>
      </c>
      <c r="I6101">
        <v>63</v>
      </c>
      <c r="J6101">
        <v>0</v>
      </c>
      <c r="K6101">
        <f>_xlfn.XLOOKUP(FraudData[[#This Row],[amount]],AmountRules[Amount Min],AmountRules[Risk Points],,-1)</f>
        <v>0</v>
      </c>
      <c r="L6101">
        <f>_xlfn.XLOOKUP(FraudData[[#This Row],[transaction_hour]],TimeRules[Hour Min],TimeRules[Risk Points],,-1)</f>
        <v>0</v>
      </c>
      <c r="M6101">
        <f>_xlfn.XLOOKUP(FraudData[[#This Row],[foreign_transaction]],ForeignRules[Foreign Transaction],ForeignRules[Risk Points],0)</f>
        <v>0</v>
      </c>
      <c r="N6101">
        <f>_xlfn.XLOOKUP(FraudData[[#This Row],[location_mismatch]],Table10[Location Mismatch],Table10[Risk Points],0)</f>
        <v>0</v>
      </c>
      <c r="O6101">
        <f>_xlfn.XLOOKUP(FraudData[[#This Row],[device_trust_score]],DeviceRules[Device Min],DeviceRules[Risk Points],,-1)</f>
        <v>2</v>
      </c>
      <c r="P6101">
        <f>_xlfn.XLOOKUP(FraudData[[#This Row],[velocity_last_24h]],VelocityRules[Velocity Min],VelocityRules[Risk Points],,-1)</f>
        <v>0</v>
      </c>
      <c r="Q6101">
        <f>_xlfn.XLOOKUP(FraudData[[#This Row],[merchant_category]],MerchantRules[Merchant Category],MerchantRules[Risk Points],0)</f>
        <v>0</v>
      </c>
      <c r="R6101">
        <f>SUM(FraudData[[#This Row],[Amount Risk]:[Merchant Risk]])</f>
        <v>2</v>
      </c>
      <c r="S6101" t="str" cm="1">
        <f t="array" ref="S6101">_xlfn.IFS(FraudData[[#This Row],[Fraud Risk Score]]&gt;=8,"High Risk",FraudData[[#This Row],[Fraud Risk Score]]&gt;=6,"Medium Risk",TRUE,"Low Risk")</f>
        <v>Low Risk</v>
      </c>
    </row>
    <row r="6102" spans="1:19">
      <c r="A6102">
        <v>6101</v>
      </c>
      <c r="B6102">
        <v>78.239999999999995</v>
      </c>
      <c r="C6102">
        <v>4</v>
      </c>
      <c r="D6102" t="s">
        <v>48</v>
      </c>
      <c r="E6102">
        <v>0</v>
      </c>
      <c r="F6102">
        <v>0</v>
      </c>
      <c r="G6102">
        <v>81</v>
      </c>
      <c r="H6102">
        <v>1</v>
      </c>
      <c r="I6102">
        <v>33</v>
      </c>
      <c r="J6102">
        <v>0</v>
      </c>
      <c r="K6102">
        <f>_xlfn.XLOOKUP(FraudData[[#This Row],[amount]],AmountRules[Amount Min],AmountRules[Risk Points],,-1)</f>
        <v>0</v>
      </c>
      <c r="L6102">
        <f>_xlfn.XLOOKUP(FraudData[[#This Row],[transaction_hour]],TimeRules[Hour Min],TimeRules[Risk Points],,-1)</f>
        <v>0</v>
      </c>
      <c r="M6102">
        <f>_xlfn.XLOOKUP(FraudData[[#This Row],[foreign_transaction]],ForeignRules[Foreign Transaction],ForeignRules[Risk Points],0)</f>
        <v>0</v>
      </c>
      <c r="N6102">
        <f>_xlfn.XLOOKUP(FraudData[[#This Row],[location_mismatch]],Table10[Location Mismatch],Table10[Risk Points],0)</f>
        <v>0</v>
      </c>
      <c r="O6102">
        <f>_xlfn.XLOOKUP(FraudData[[#This Row],[device_trust_score]],DeviceRules[Device Min],DeviceRules[Risk Points],,-1)</f>
        <v>0</v>
      </c>
      <c r="P6102">
        <f>_xlfn.XLOOKUP(FraudData[[#This Row],[velocity_last_24h]],VelocityRules[Velocity Min],VelocityRules[Risk Points],,-1)</f>
        <v>0</v>
      </c>
      <c r="Q6102">
        <f>_xlfn.XLOOKUP(FraudData[[#This Row],[merchant_category]],MerchantRules[Merchant Category],MerchantRules[Risk Points],0)</f>
        <v>0</v>
      </c>
      <c r="R6102">
        <f>SUM(FraudData[[#This Row],[Amount Risk]:[Merchant Risk]])</f>
        <v>0</v>
      </c>
      <c r="S6102" t="str" cm="1">
        <f t="array" ref="S6102">_xlfn.IFS(FraudData[[#This Row],[Fraud Risk Score]]&gt;=8,"High Risk",FraudData[[#This Row],[Fraud Risk Score]]&gt;=6,"Medium Risk",TRUE,"Low Risk")</f>
        <v>Low Risk</v>
      </c>
    </row>
    <row r="6103" spans="1:19">
      <c r="A6103">
        <v>6102</v>
      </c>
      <c r="B6103">
        <v>230.87</v>
      </c>
      <c r="C6103">
        <v>23</v>
      </c>
      <c r="D6103" t="s">
        <v>49</v>
      </c>
      <c r="E6103">
        <v>0</v>
      </c>
      <c r="F6103">
        <v>0</v>
      </c>
      <c r="G6103">
        <v>80</v>
      </c>
      <c r="H6103">
        <v>3</v>
      </c>
      <c r="I6103">
        <v>51</v>
      </c>
      <c r="J6103">
        <v>0</v>
      </c>
      <c r="K6103">
        <f>_xlfn.XLOOKUP(FraudData[[#This Row],[amount]],AmountRules[Amount Min],AmountRules[Risk Points],,-1)</f>
        <v>0</v>
      </c>
      <c r="L6103">
        <f>_xlfn.XLOOKUP(FraudData[[#This Row],[transaction_hour]],TimeRules[Hour Min],TimeRules[Risk Points],,-1)</f>
        <v>1</v>
      </c>
      <c r="M6103">
        <f>_xlfn.XLOOKUP(FraudData[[#This Row],[foreign_transaction]],ForeignRules[Foreign Transaction],ForeignRules[Risk Points],0)</f>
        <v>0</v>
      </c>
      <c r="N6103">
        <f>_xlfn.XLOOKUP(FraudData[[#This Row],[location_mismatch]],Table10[Location Mismatch],Table10[Risk Points],0)</f>
        <v>0</v>
      </c>
      <c r="O6103">
        <f>_xlfn.XLOOKUP(FraudData[[#This Row],[device_trust_score]],DeviceRules[Device Min],DeviceRules[Risk Points],,-1)</f>
        <v>0</v>
      </c>
      <c r="P6103">
        <f>_xlfn.XLOOKUP(FraudData[[#This Row],[velocity_last_24h]],VelocityRules[Velocity Min],VelocityRules[Risk Points],,-1)</f>
        <v>0</v>
      </c>
      <c r="Q6103">
        <f>_xlfn.XLOOKUP(FraudData[[#This Row],[merchant_category]],MerchantRules[Merchant Category],MerchantRules[Risk Points],0)</f>
        <v>1</v>
      </c>
      <c r="R6103">
        <f>SUM(FraudData[[#This Row],[Amount Risk]:[Merchant Risk]])</f>
        <v>2</v>
      </c>
      <c r="S6103" t="str" cm="1">
        <f t="array" ref="S6103">_xlfn.IFS(FraudData[[#This Row],[Fraud Risk Score]]&gt;=8,"High Risk",FraudData[[#This Row],[Fraud Risk Score]]&gt;=6,"Medium Risk",TRUE,"Low Risk")</f>
        <v>Low Risk</v>
      </c>
    </row>
    <row r="6104" spans="1:19">
      <c r="A6104">
        <v>6103</v>
      </c>
      <c r="B6104">
        <v>69.209999999999994</v>
      </c>
      <c r="C6104">
        <v>12</v>
      </c>
      <c r="D6104" t="s">
        <v>50</v>
      </c>
      <c r="E6104">
        <v>0</v>
      </c>
      <c r="F6104">
        <v>0</v>
      </c>
      <c r="G6104">
        <v>91</v>
      </c>
      <c r="H6104">
        <v>2</v>
      </c>
      <c r="I6104">
        <v>60</v>
      </c>
      <c r="J6104">
        <v>0</v>
      </c>
      <c r="K6104">
        <f>_xlfn.XLOOKUP(FraudData[[#This Row],[amount]],AmountRules[Amount Min],AmountRules[Risk Points],,-1)</f>
        <v>0</v>
      </c>
      <c r="L6104">
        <f>_xlfn.XLOOKUP(FraudData[[#This Row],[transaction_hour]],TimeRules[Hour Min],TimeRules[Risk Points],,-1)</f>
        <v>0</v>
      </c>
      <c r="M6104">
        <f>_xlfn.XLOOKUP(FraudData[[#This Row],[foreign_transaction]],ForeignRules[Foreign Transaction],ForeignRules[Risk Points],0)</f>
        <v>0</v>
      </c>
      <c r="N6104">
        <f>_xlfn.XLOOKUP(FraudData[[#This Row],[location_mismatch]],Table10[Location Mismatch],Table10[Risk Points],0)</f>
        <v>0</v>
      </c>
      <c r="O6104">
        <f>_xlfn.XLOOKUP(FraudData[[#This Row],[device_trust_score]],DeviceRules[Device Min],DeviceRules[Risk Points],,-1)</f>
        <v>0</v>
      </c>
      <c r="P6104">
        <f>_xlfn.XLOOKUP(FraudData[[#This Row],[velocity_last_24h]],VelocityRules[Velocity Min],VelocityRules[Risk Points],,-1)</f>
        <v>0</v>
      </c>
      <c r="Q6104">
        <f>_xlfn.XLOOKUP(FraudData[[#This Row],[merchant_category]],MerchantRules[Merchant Category],MerchantRules[Risk Points],0)</f>
        <v>0</v>
      </c>
      <c r="R6104">
        <f>SUM(FraudData[[#This Row],[Amount Risk]:[Merchant Risk]])</f>
        <v>0</v>
      </c>
      <c r="S6104" t="str" cm="1">
        <f t="array" ref="S6104">_xlfn.IFS(FraudData[[#This Row],[Fraud Risk Score]]&gt;=8,"High Risk",FraudData[[#This Row],[Fraud Risk Score]]&gt;=6,"Medium Risk",TRUE,"Low Risk")</f>
        <v>Low Risk</v>
      </c>
    </row>
    <row r="6105" spans="1:19">
      <c r="A6105">
        <v>6104</v>
      </c>
      <c r="B6105">
        <v>425.43</v>
      </c>
      <c r="C6105">
        <v>0</v>
      </c>
      <c r="D6105" t="s">
        <v>46</v>
      </c>
      <c r="E6105">
        <v>0</v>
      </c>
      <c r="F6105">
        <v>0</v>
      </c>
      <c r="G6105">
        <v>37</v>
      </c>
      <c r="H6105">
        <v>3</v>
      </c>
      <c r="I6105">
        <v>18</v>
      </c>
      <c r="J6105">
        <v>0</v>
      </c>
      <c r="K6105">
        <f>_xlfn.XLOOKUP(FraudData[[#This Row],[amount]],AmountRules[Amount Min],AmountRules[Risk Points],,-1)</f>
        <v>0</v>
      </c>
      <c r="L6105">
        <f>_xlfn.XLOOKUP(FraudData[[#This Row],[transaction_hour]],TimeRules[Hour Min],TimeRules[Risk Points],,-1)</f>
        <v>3</v>
      </c>
      <c r="M6105">
        <f>_xlfn.XLOOKUP(FraudData[[#This Row],[foreign_transaction]],ForeignRules[Foreign Transaction],ForeignRules[Risk Points],0)</f>
        <v>0</v>
      </c>
      <c r="N6105">
        <f>_xlfn.XLOOKUP(FraudData[[#This Row],[location_mismatch]],Table10[Location Mismatch],Table10[Risk Points],0)</f>
        <v>0</v>
      </c>
      <c r="O6105">
        <f>_xlfn.XLOOKUP(FraudData[[#This Row],[device_trust_score]],DeviceRules[Device Min],DeviceRules[Risk Points],,-1)</f>
        <v>2</v>
      </c>
      <c r="P6105">
        <f>_xlfn.XLOOKUP(FraudData[[#This Row],[velocity_last_24h]],VelocityRules[Velocity Min],VelocityRules[Risk Points],,-1)</f>
        <v>0</v>
      </c>
      <c r="Q6105">
        <f>_xlfn.XLOOKUP(FraudData[[#This Row],[merchant_category]],MerchantRules[Merchant Category],MerchantRules[Risk Points],0)</f>
        <v>0</v>
      </c>
      <c r="R6105">
        <f>SUM(FraudData[[#This Row],[Amount Risk]:[Merchant Risk]])</f>
        <v>5</v>
      </c>
      <c r="S6105" t="str" cm="1">
        <f t="array" ref="S6105">_xlfn.IFS(FraudData[[#This Row],[Fraud Risk Score]]&gt;=8,"High Risk",FraudData[[#This Row],[Fraud Risk Score]]&gt;=6,"Medium Risk",TRUE,"Low Risk")</f>
        <v>Low Risk</v>
      </c>
    </row>
    <row r="6106" spans="1:19">
      <c r="A6106">
        <v>6105</v>
      </c>
      <c r="B6106">
        <v>24.37</v>
      </c>
      <c r="C6106">
        <v>0</v>
      </c>
      <c r="D6106" t="s">
        <v>47</v>
      </c>
      <c r="E6106">
        <v>0</v>
      </c>
      <c r="F6106">
        <v>0</v>
      </c>
      <c r="G6106">
        <v>76</v>
      </c>
      <c r="H6106">
        <v>4</v>
      </c>
      <c r="I6106">
        <v>39</v>
      </c>
      <c r="J6106">
        <v>0</v>
      </c>
      <c r="K6106">
        <f>_xlfn.XLOOKUP(FraudData[[#This Row],[amount]],AmountRules[Amount Min],AmountRules[Risk Points],,-1)</f>
        <v>0</v>
      </c>
      <c r="L6106">
        <f>_xlfn.XLOOKUP(FraudData[[#This Row],[transaction_hour]],TimeRules[Hour Min],TimeRules[Risk Points],,-1)</f>
        <v>3</v>
      </c>
      <c r="M6106">
        <f>_xlfn.XLOOKUP(FraudData[[#This Row],[foreign_transaction]],ForeignRules[Foreign Transaction],ForeignRules[Risk Points],0)</f>
        <v>0</v>
      </c>
      <c r="N6106">
        <f>_xlfn.XLOOKUP(FraudData[[#This Row],[location_mismatch]],Table10[Location Mismatch],Table10[Risk Points],0)</f>
        <v>0</v>
      </c>
      <c r="O6106">
        <f>_xlfn.XLOOKUP(FraudData[[#This Row],[device_trust_score]],DeviceRules[Device Min],DeviceRules[Risk Points],,-1)</f>
        <v>0</v>
      </c>
      <c r="P6106">
        <f>_xlfn.XLOOKUP(FraudData[[#This Row],[velocity_last_24h]],VelocityRules[Velocity Min],VelocityRules[Risk Points],,-1)</f>
        <v>0</v>
      </c>
      <c r="Q6106">
        <f>_xlfn.XLOOKUP(FraudData[[#This Row],[merchant_category]],MerchantRules[Merchant Category],MerchantRules[Risk Points],0)</f>
        <v>0</v>
      </c>
      <c r="R6106">
        <f>SUM(FraudData[[#This Row],[Amount Risk]:[Merchant Risk]])</f>
        <v>3</v>
      </c>
      <c r="S6106" t="str" cm="1">
        <f t="array" ref="S6106">_xlfn.IFS(FraudData[[#This Row],[Fraud Risk Score]]&gt;=8,"High Risk",FraudData[[#This Row],[Fraud Risk Score]]&gt;=6,"Medium Risk",TRUE,"Low Risk")</f>
        <v>Low Risk</v>
      </c>
    </row>
    <row r="6107" spans="1:19">
      <c r="A6107">
        <v>6106</v>
      </c>
      <c r="B6107">
        <v>35.4</v>
      </c>
      <c r="C6107">
        <v>6</v>
      </c>
      <c r="D6107" t="s">
        <v>50</v>
      </c>
      <c r="E6107">
        <v>0</v>
      </c>
      <c r="F6107">
        <v>0</v>
      </c>
      <c r="G6107">
        <v>87</v>
      </c>
      <c r="H6107">
        <v>4</v>
      </c>
      <c r="I6107">
        <v>19</v>
      </c>
      <c r="J6107">
        <v>0</v>
      </c>
      <c r="K6107">
        <f>_xlfn.XLOOKUP(FraudData[[#This Row],[amount]],AmountRules[Amount Min],AmountRules[Risk Points],,-1)</f>
        <v>0</v>
      </c>
      <c r="L6107">
        <f>_xlfn.XLOOKUP(FraudData[[#This Row],[transaction_hour]],TimeRules[Hour Min],TimeRules[Risk Points],,-1)</f>
        <v>0</v>
      </c>
      <c r="M6107">
        <f>_xlfn.XLOOKUP(FraudData[[#This Row],[foreign_transaction]],ForeignRules[Foreign Transaction],ForeignRules[Risk Points],0)</f>
        <v>0</v>
      </c>
      <c r="N6107">
        <f>_xlfn.XLOOKUP(FraudData[[#This Row],[location_mismatch]],Table10[Location Mismatch],Table10[Risk Points],0)</f>
        <v>0</v>
      </c>
      <c r="O6107">
        <f>_xlfn.XLOOKUP(FraudData[[#This Row],[device_trust_score]],DeviceRules[Device Min],DeviceRules[Risk Points],,-1)</f>
        <v>0</v>
      </c>
      <c r="P6107">
        <f>_xlfn.XLOOKUP(FraudData[[#This Row],[velocity_last_24h]],VelocityRules[Velocity Min],VelocityRules[Risk Points],,-1)</f>
        <v>0</v>
      </c>
      <c r="Q6107">
        <f>_xlfn.XLOOKUP(FraudData[[#This Row],[merchant_category]],MerchantRules[Merchant Category],MerchantRules[Risk Points],0)</f>
        <v>0</v>
      </c>
      <c r="R6107">
        <f>SUM(FraudData[[#This Row],[Amount Risk]:[Merchant Risk]])</f>
        <v>0</v>
      </c>
      <c r="S6107" t="str" cm="1">
        <f t="array" ref="S6107">_xlfn.IFS(FraudData[[#This Row],[Fraud Risk Score]]&gt;=8,"High Risk",FraudData[[#This Row],[Fraud Risk Score]]&gt;=6,"Medium Risk",TRUE,"Low Risk")</f>
        <v>Low Risk</v>
      </c>
    </row>
    <row r="6108" spans="1:19">
      <c r="A6108">
        <v>6107</v>
      </c>
      <c r="B6108">
        <v>122.27</v>
      </c>
      <c r="C6108">
        <v>21</v>
      </c>
      <c r="D6108" t="s">
        <v>47</v>
      </c>
      <c r="E6108">
        <v>0</v>
      </c>
      <c r="F6108">
        <v>0</v>
      </c>
      <c r="G6108">
        <v>65</v>
      </c>
      <c r="H6108">
        <v>1</v>
      </c>
      <c r="I6108">
        <v>66</v>
      </c>
      <c r="J6108">
        <v>0</v>
      </c>
      <c r="K6108">
        <f>_xlfn.XLOOKUP(FraudData[[#This Row],[amount]],AmountRules[Amount Min],AmountRules[Risk Points],,-1)</f>
        <v>0</v>
      </c>
      <c r="L6108">
        <f>_xlfn.XLOOKUP(FraudData[[#This Row],[transaction_hour]],TimeRules[Hour Min],TimeRules[Risk Points],,-1)</f>
        <v>0</v>
      </c>
      <c r="M6108">
        <f>_xlfn.XLOOKUP(FraudData[[#This Row],[foreign_transaction]],ForeignRules[Foreign Transaction],ForeignRules[Risk Points],0)</f>
        <v>0</v>
      </c>
      <c r="N6108">
        <f>_xlfn.XLOOKUP(FraudData[[#This Row],[location_mismatch]],Table10[Location Mismatch],Table10[Risk Points],0)</f>
        <v>0</v>
      </c>
      <c r="O6108">
        <f>_xlfn.XLOOKUP(FraudData[[#This Row],[device_trust_score]],DeviceRules[Device Min],DeviceRules[Risk Points],,-1)</f>
        <v>1</v>
      </c>
      <c r="P6108">
        <f>_xlfn.XLOOKUP(FraudData[[#This Row],[velocity_last_24h]],VelocityRules[Velocity Min],VelocityRules[Risk Points],,-1)</f>
        <v>0</v>
      </c>
      <c r="Q6108">
        <f>_xlfn.XLOOKUP(FraudData[[#This Row],[merchant_category]],MerchantRules[Merchant Category],MerchantRules[Risk Points],0)</f>
        <v>0</v>
      </c>
      <c r="R6108">
        <f>SUM(FraudData[[#This Row],[Amount Risk]:[Merchant Risk]])</f>
        <v>1</v>
      </c>
      <c r="S6108" t="str" cm="1">
        <f t="array" ref="S6108">_xlfn.IFS(FraudData[[#This Row],[Fraud Risk Score]]&gt;=8,"High Risk",FraudData[[#This Row],[Fraud Risk Score]]&gt;=6,"Medium Risk",TRUE,"Low Risk")</f>
        <v>Low Risk</v>
      </c>
    </row>
    <row r="6109" spans="1:19">
      <c r="A6109">
        <v>6108</v>
      </c>
      <c r="B6109">
        <v>15.39</v>
      </c>
      <c r="C6109">
        <v>4</v>
      </c>
      <c r="D6109" t="s">
        <v>46</v>
      </c>
      <c r="E6109">
        <v>0</v>
      </c>
      <c r="F6109">
        <v>0</v>
      </c>
      <c r="G6109">
        <v>99</v>
      </c>
      <c r="H6109">
        <v>2</v>
      </c>
      <c r="I6109">
        <v>30</v>
      </c>
      <c r="J6109">
        <v>0</v>
      </c>
      <c r="K6109">
        <f>_xlfn.XLOOKUP(FraudData[[#This Row],[amount]],AmountRules[Amount Min],AmountRules[Risk Points],,-1)</f>
        <v>0</v>
      </c>
      <c r="L6109">
        <f>_xlfn.XLOOKUP(FraudData[[#This Row],[transaction_hour]],TimeRules[Hour Min],TimeRules[Risk Points],,-1)</f>
        <v>0</v>
      </c>
      <c r="M6109">
        <f>_xlfn.XLOOKUP(FraudData[[#This Row],[foreign_transaction]],ForeignRules[Foreign Transaction],ForeignRules[Risk Points],0)</f>
        <v>0</v>
      </c>
      <c r="N6109">
        <f>_xlfn.XLOOKUP(FraudData[[#This Row],[location_mismatch]],Table10[Location Mismatch],Table10[Risk Points],0)</f>
        <v>0</v>
      </c>
      <c r="O6109">
        <f>_xlfn.XLOOKUP(FraudData[[#This Row],[device_trust_score]],DeviceRules[Device Min],DeviceRules[Risk Points],,-1)</f>
        <v>0</v>
      </c>
      <c r="P6109">
        <f>_xlfn.XLOOKUP(FraudData[[#This Row],[velocity_last_24h]],VelocityRules[Velocity Min],VelocityRules[Risk Points],,-1)</f>
        <v>0</v>
      </c>
      <c r="Q6109">
        <f>_xlfn.XLOOKUP(FraudData[[#This Row],[merchant_category]],MerchantRules[Merchant Category],MerchantRules[Risk Points],0)</f>
        <v>0</v>
      </c>
      <c r="R6109">
        <f>SUM(FraudData[[#This Row],[Amount Risk]:[Merchant Risk]])</f>
        <v>0</v>
      </c>
      <c r="S6109" t="str" cm="1">
        <f t="array" ref="S6109">_xlfn.IFS(FraudData[[#This Row],[Fraud Risk Score]]&gt;=8,"High Risk",FraudData[[#This Row],[Fraud Risk Score]]&gt;=6,"Medium Risk",TRUE,"Low Risk")</f>
        <v>Low Risk</v>
      </c>
    </row>
    <row r="6110" spans="1:19">
      <c r="A6110">
        <v>6109</v>
      </c>
      <c r="B6110">
        <v>39.26</v>
      </c>
      <c r="C6110">
        <v>13</v>
      </c>
      <c r="D6110" t="s">
        <v>48</v>
      </c>
      <c r="E6110">
        <v>1</v>
      </c>
      <c r="F6110">
        <v>0</v>
      </c>
      <c r="G6110">
        <v>47</v>
      </c>
      <c r="H6110">
        <v>1</v>
      </c>
      <c r="I6110">
        <v>52</v>
      </c>
      <c r="J6110">
        <v>0</v>
      </c>
      <c r="K6110">
        <f>_xlfn.XLOOKUP(FraudData[[#This Row],[amount]],AmountRules[Amount Min],AmountRules[Risk Points],,-1)</f>
        <v>0</v>
      </c>
      <c r="L6110">
        <f>_xlfn.XLOOKUP(FraudData[[#This Row],[transaction_hour]],TimeRules[Hour Min],TimeRules[Risk Points],,-1)</f>
        <v>0</v>
      </c>
      <c r="M6110">
        <f>_xlfn.XLOOKUP(FraudData[[#This Row],[foreign_transaction]],ForeignRules[Foreign Transaction],ForeignRules[Risk Points],0)</f>
        <v>3</v>
      </c>
      <c r="N6110">
        <f>_xlfn.XLOOKUP(FraudData[[#This Row],[location_mismatch]],Table10[Location Mismatch],Table10[Risk Points],0)</f>
        <v>0</v>
      </c>
      <c r="O6110">
        <f>_xlfn.XLOOKUP(FraudData[[#This Row],[device_trust_score]],DeviceRules[Device Min],DeviceRules[Risk Points],,-1)</f>
        <v>2</v>
      </c>
      <c r="P6110">
        <f>_xlfn.XLOOKUP(FraudData[[#This Row],[velocity_last_24h]],VelocityRules[Velocity Min],VelocityRules[Risk Points],,-1)</f>
        <v>0</v>
      </c>
      <c r="Q6110">
        <f>_xlfn.XLOOKUP(FraudData[[#This Row],[merchant_category]],MerchantRules[Merchant Category],MerchantRules[Risk Points],0)</f>
        <v>0</v>
      </c>
      <c r="R6110">
        <f>SUM(FraudData[[#This Row],[Amount Risk]:[Merchant Risk]])</f>
        <v>5</v>
      </c>
      <c r="S6110" t="str" cm="1">
        <f t="array" ref="S6110">_xlfn.IFS(FraudData[[#This Row],[Fraud Risk Score]]&gt;=8,"High Risk",FraudData[[#This Row],[Fraud Risk Score]]&gt;=6,"Medium Risk",TRUE,"Low Risk")</f>
        <v>Low Risk</v>
      </c>
    </row>
    <row r="6111" spans="1:19">
      <c r="A6111">
        <v>6110</v>
      </c>
      <c r="B6111">
        <v>518.08000000000004</v>
      </c>
      <c r="C6111">
        <v>14</v>
      </c>
      <c r="D6111" t="s">
        <v>49</v>
      </c>
      <c r="E6111">
        <v>0</v>
      </c>
      <c r="F6111">
        <v>0</v>
      </c>
      <c r="G6111">
        <v>71</v>
      </c>
      <c r="H6111">
        <v>1</v>
      </c>
      <c r="I6111">
        <v>38</v>
      </c>
      <c r="J6111">
        <v>0</v>
      </c>
      <c r="K6111">
        <f>_xlfn.XLOOKUP(FraudData[[#This Row],[amount]],AmountRules[Amount Min],AmountRules[Risk Points],,-1)</f>
        <v>1</v>
      </c>
      <c r="L6111">
        <f>_xlfn.XLOOKUP(FraudData[[#This Row],[transaction_hour]],TimeRules[Hour Min],TimeRules[Risk Points],,-1)</f>
        <v>0</v>
      </c>
      <c r="M6111">
        <f>_xlfn.XLOOKUP(FraudData[[#This Row],[foreign_transaction]],ForeignRules[Foreign Transaction],ForeignRules[Risk Points],0)</f>
        <v>0</v>
      </c>
      <c r="N6111">
        <f>_xlfn.XLOOKUP(FraudData[[#This Row],[location_mismatch]],Table10[Location Mismatch],Table10[Risk Points],0)</f>
        <v>0</v>
      </c>
      <c r="O6111">
        <f>_xlfn.XLOOKUP(FraudData[[#This Row],[device_trust_score]],DeviceRules[Device Min],DeviceRules[Risk Points],,-1)</f>
        <v>0</v>
      </c>
      <c r="P6111">
        <f>_xlfn.XLOOKUP(FraudData[[#This Row],[velocity_last_24h]],VelocityRules[Velocity Min],VelocityRules[Risk Points],,-1)</f>
        <v>0</v>
      </c>
      <c r="Q6111">
        <f>_xlfn.XLOOKUP(FraudData[[#This Row],[merchant_category]],MerchantRules[Merchant Category],MerchantRules[Risk Points],0)</f>
        <v>1</v>
      </c>
      <c r="R6111">
        <f>SUM(FraudData[[#This Row],[Amount Risk]:[Merchant Risk]])</f>
        <v>2</v>
      </c>
      <c r="S6111" t="str" cm="1">
        <f t="array" ref="S6111">_xlfn.IFS(FraudData[[#This Row],[Fraud Risk Score]]&gt;=8,"High Risk",FraudData[[#This Row],[Fraud Risk Score]]&gt;=6,"Medium Risk",TRUE,"Low Risk")</f>
        <v>Low Risk</v>
      </c>
    </row>
    <row r="6112" spans="1:19">
      <c r="A6112">
        <v>6111</v>
      </c>
      <c r="B6112">
        <v>675.06</v>
      </c>
      <c r="C6112">
        <v>20</v>
      </c>
      <c r="D6112" t="s">
        <v>46</v>
      </c>
      <c r="E6112">
        <v>0</v>
      </c>
      <c r="F6112">
        <v>0</v>
      </c>
      <c r="G6112">
        <v>89</v>
      </c>
      <c r="H6112">
        <v>1</v>
      </c>
      <c r="I6112">
        <v>58</v>
      </c>
      <c r="J6112">
        <v>0</v>
      </c>
      <c r="K6112">
        <f>_xlfn.XLOOKUP(FraudData[[#This Row],[amount]],AmountRules[Amount Min],AmountRules[Risk Points],,-1)</f>
        <v>1</v>
      </c>
      <c r="L6112">
        <f>_xlfn.XLOOKUP(FraudData[[#This Row],[transaction_hour]],TimeRules[Hour Min],TimeRules[Risk Points],,-1)</f>
        <v>0</v>
      </c>
      <c r="M6112">
        <f>_xlfn.XLOOKUP(FraudData[[#This Row],[foreign_transaction]],ForeignRules[Foreign Transaction],ForeignRules[Risk Points],0)</f>
        <v>0</v>
      </c>
      <c r="N6112">
        <f>_xlfn.XLOOKUP(FraudData[[#This Row],[location_mismatch]],Table10[Location Mismatch],Table10[Risk Points],0)</f>
        <v>0</v>
      </c>
      <c r="O6112">
        <f>_xlfn.XLOOKUP(FraudData[[#This Row],[device_trust_score]],DeviceRules[Device Min],DeviceRules[Risk Points],,-1)</f>
        <v>0</v>
      </c>
      <c r="P6112">
        <f>_xlfn.XLOOKUP(FraudData[[#This Row],[velocity_last_24h]],VelocityRules[Velocity Min],VelocityRules[Risk Points],,-1)</f>
        <v>0</v>
      </c>
      <c r="Q6112">
        <f>_xlfn.XLOOKUP(FraudData[[#This Row],[merchant_category]],MerchantRules[Merchant Category],MerchantRules[Risk Points],0)</f>
        <v>0</v>
      </c>
      <c r="R6112">
        <f>SUM(FraudData[[#This Row],[Amount Risk]:[Merchant Risk]])</f>
        <v>1</v>
      </c>
      <c r="S6112" t="str" cm="1">
        <f t="array" ref="S6112">_xlfn.IFS(FraudData[[#This Row],[Fraud Risk Score]]&gt;=8,"High Risk",FraudData[[#This Row],[Fraud Risk Score]]&gt;=6,"Medium Risk",TRUE,"Low Risk")</f>
        <v>Low Risk</v>
      </c>
    </row>
    <row r="6113" spans="1:19">
      <c r="A6113">
        <v>6112</v>
      </c>
      <c r="B6113">
        <v>84.96</v>
      </c>
      <c r="C6113">
        <v>16</v>
      </c>
      <c r="D6113" t="s">
        <v>50</v>
      </c>
      <c r="E6113">
        <v>0</v>
      </c>
      <c r="F6113">
        <v>0</v>
      </c>
      <c r="G6113">
        <v>55</v>
      </c>
      <c r="H6113">
        <v>2</v>
      </c>
      <c r="I6113">
        <v>25</v>
      </c>
      <c r="J6113">
        <v>0</v>
      </c>
      <c r="K6113">
        <f>_xlfn.XLOOKUP(FraudData[[#This Row],[amount]],AmountRules[Amount Min],AmountRules[Risk Points],,-1)</f>
        <v>0</v>
      </c>
      <c r="L6113">
        <f>_xlfn.XLOOKUP(FraudData[[#This Row],[transaction_hour]],TimeRules[Hour Min],TimeRules[Risk Points],,-1)</f>
        <v>0</v>
      </c>
      <c r="M6113">
        <f>_xlfn.XLOOKUP(FraudData[[#This Row],[foreign_transaction]],ForeignRules[Foreign Transaction],ForeignRules[Risk Points],0)</f>
        <v>0</v>
      </c>
      <c r="N6113">
        <f>_xlfn.XLOOKUP(FraudData[[#This Row],[location_mismatch]],Table10[Location Mismatch],Table10[Risk Points],0)</f>
        <v>0</v>
      </c>
      <c r="O6113">
        <f>_xlfn.XLOOKUP(FraudData[[#This Row],[device_trust_score]],DeviceRules[Device Min],DeviceRules[Risk Points],,-1)</f>
        <v>1</v>
      </c>
      <c r="P6113">
        <f>_xlfn.XLOOKUP(FraudData[[#This Row],[velocity_last_24h]],VelocityRules[Velocity Min],VelocityRules[Risk Points],,-1)</f>
        <v>0</v>
      </c>
      <c r="Q6113">
        <f>_xlfn.XLOOKUP(FraudData[[#This Row],[merchant_category]],MerchantRules[Merchant Category],MerchantRules[Risk Points],0)</f>
        <v>0</v>
      </c>
      <c r="R6113">
        <f>SUM(FraudData[[#This Row],[Amount Risk]:[Merchant Risk]])</f>
        <v>1</v>
      </c>
      <c r="S6113" t="str" cm="1">
        <f t="array" ref="S6113">_xlfn.IFS(FraudData[[#This Row],[Fraud Risk Score]]&gt;=8,"High Risk",FraudData[[#This Row],[Fraud Risk Score]]&gt;=6,"Medium Risk",TRUE,"Low Risk")</f>
        <v>Low Risk</v>
      </c>
    </row>
    <row r="6114" spans="1:19">
      <c r="A6114">
        <v>6113</v>
      </c>
      <c r="B6114">
        <v>462.18</v>
      </c>
      <c r="C6114">
        <v>23</v>
      </c>
      <c r="D6114" t="s">
        <v>48</v>
      </c>
      <c r="E6114">
        <v>0</v>
      </c>
      <c r="F6114">
        <v>0</v>
      </c>
      <c r="G6114">
        <v>60</v>
      </c>
      <c r="H6114">
        <v>1</v>
      </c>
      <c r="I6114">
        <v>46</v>
      </c>
      <c r="J6114">
        <v>0</v>
      </c>
      <c r="K6114">
        <f>_xlfn.XLOOKUP(FraudData[[#This Row],[amount]],AmountRules[Amount Min],AmountRules[Risk Points],,-1)</f>
        <v>0</v>
      </c>
      <c r="L6114">
        <f>_xlfn.XLOOKUP(FraudData[[#This Row],[transaction_hour]],TimeRules[Hour Min],TimeRules[Risk Points],,-1)</f>
        <v>1</v>
      </c>
      <c r="M6114">
        <f>_xlfn.XLOOKUP(FraudData[[#This Row],[foreign_transaction]],ForeignRules[Foreign Transaction],ForeignRules[Risk Points],0)</f>
        <v>0</v>
      </c>
      <c r="N6114">
        <f>_xlfn.XLOOKUP(FraudData[[#This Row],[location_mismatch]],Table10[Location Mismatch],Table10[Risk Points],0)</f>
        <v>0</v>
      </c>
      <c r="O6114">
        <f>_xlfn.XLOOKUP(FraudData[[#This Row],[device_trust_score]],DeviceRules[Device Min],DeviceRules[Risk Points],,-1)</f>
        <v>1</v>
      </c>
      <c r="P6114">
        <f>_xlfn.XLOOKUP(FraudData[[#This Row],[velocity_last_24h]],VelocityRules[Velocity Min],VelocityRules[Risk Points],,-1)</f>
        <v>0</v>
      </c>
      <c r="Q6114">
        <f>_xlfn.XLOOKUP(FraudData[[#This Row],[merchant_category]],MerchantRules[Merchant Category],MerchantRules[Risk Points],0)</f>
        <v>0</v>
      </c>
      <c r="R6114">
        <f>SUM(FraudData[[#This Row],[Amount Risk]:[Merchant Risk]])</f>
        <v>2</v>
      </c>
      <c r="S6114" t="str" cm="1">
        <f t="array" ref="S6114">_xlfn.IFS(FraudData[[#This Row],[Fraud Risk Score]]&gt;=8,"High Risk",FraudData[[#This Row],[Fraud Risk Score]]&gt;=6,"Medium Risk",TRUE,"Low Risk")</f>
        <v>Low Risk</v>
      </c>
    </row>
    <row r="6115" spans="1:19">
      <c r="A6115">
        <v>6114</v>
      </c>
      <c r="B6115">
        <v>141.66999999999999</v>
      </c>
      <c r="C6115">
        <v>17</v>
      </c>
      <c r="D6115" t="s">
        <v>47</v>
      </c>
      <c r="E6115">
        <v>0</v>
      </c>
      <c r="F6115">
        <v>0</v>
      </c>
      <c r="G6115">
        <v>38</v>
      </c>
      <c r="H6115">
        <v>2</v>
      </c>
      <c r="I6115">
        <v>63</v>
      </c>
      <c r="J6115">
        <v>0</v>
      </c>
      <c r="K6115">
        <f>_xlfn.XLOOKUP(FraudData[[#This Row],[amount]],AmountRules[Amount Min],AmountRules[Risk Points],,-1)</f>
        <v>0</v>
      </c>
      <c r="L6115">
        <f>_xlfn.XLOOKUP(FraudData[[#This Row],[transaction_hour]],TimeRules[Hour Min],TimeRules[Risk Points],,-1)</f>
        <v>0</v>
      </c>
      <c r="M6115">
        <f>_xlfn.XLOOKUP(FraudData[[#This Row],[foreign_transaction]],ForeignRules[Foreign Transaction],ForeignRules[Risk Points],0)</f>
        <v>0</v>
      </c>
      <c r="N6115">
        <f>_xlfn.XLOOKUP(FraudData[[#This Row],[location_mismatch]],Table10[Location Mismatch],Table10[Risk Points],0)</f>
        <v>0</v>
      </c>
      <c r="O6115">
        <f>_xlfn.XLOOKUP(FraudData[[#This Row],[device_trust_score]],DeviceRules[Device Min],DeviceRules[Risk Points],,-1)</f>
        <v>2</v>
      </c>
      <c r="P6115">
        <f>_xlfn.XLOOKUP(FraudData[[#This Row],[velocity_last_24h]],VelocityRules[Velocity Min],VelocityRules[Risk Points],,-1)</f>
        <v>0</v>
      </c>
      <c r="Q6115">
        <f>_xlfn.XLOOKUP(FraudData[[#This Row],[merchant_category]],MerchantRules[Merchant Category],MerchantRules[Risk Points],0)</f>
        <v>0</v>
      </c>
      <c r="R6115">
        <f>SUM(FraudData[[#This Row],[Amount Risk]:[Merchant Risk]])</f>
        <v>2</v>
      </c>
      <c r="S6115" t="str" cm="1">
        <f t="array" ref="S6115">_xlfn.IFS(FraudData[[#This Row],[Fraud Risk Score]]&gt;=8,"High Risk",FraudData[[#This Row],[Fraud Risk Score]]&gt;=6,"Medium Risk",TRUE,"Low Risk")</f>
        <v>Low Risk</v>
      </c>
    </row>
    <row r="6116" spans="1:19">
      <c r="A6116">
        <v>6115</v>
      </c>
      <c r="B6116">
        <v>56.58</v>
      </c>
      <c r="C6116">
        <v>6</v>
      </c>
      <c r="D6116" t="s">
        <v>48</v>
      </c>
      <c r="E6116">
        <v>1</v>
      </c>
      <c r="F6116">
        <v>0</v>
      </c>
      <c r="G6116">
        <v>61</v>
      </c>
      <c r="H6116">
        <v>1</v>
      </c>
      <c r="I6116">
        <v>26</v>
      </c>
      <c r="J6116">
        <v>0</v>
      </c>
      <c r="K6116">
        <f>_xlfn.XLOOKUP(FraudData[[#This Row],[amount]],AmountRules[Amount Min],AmountRules[Risk Points],,-1)</f>
        <v>0</v>
      </c>
      <c r="L6116">
        <f>_xlfn.XLOOKUP(FraudData[[#This Row],[transaction_hour]],TimeRules[Hour Min],TimeRules[Risk Points],,-1)</f>
        <v>0</v>
      </c>
      <c r="M6116">
        <f>_xlfn.XLOOKUP(FraudData[[#This Row],[foreign_transaction]],ForeignRules[Foreign Transaction],ForeignRules[Risk Points],0)</f>
        <v>3</v>
      </c>
      <c r="N6116">
        <f>_xlfn.XLOOKUP(FraudData[[#This Row],[location_mismatch]],Table10[Location Mismatch],Table10[Risk Points],0)</f>
        <v>0</v>
      </c>
      <c r="O6116">
        <f>_xlfn.XLOOKUP(FraudData[[#This Row],[device_trust_score]],DeviceRules[Device Min],DeviceRules[Risk Points],,-1)</f>
        <v>1</v>
      </c>
      <c r="P6116">
        <f>_xlfn.XLOOKUP(FraudData[[#This Row],[velocity_last_24h]],VelocityRules[Velocity Min],VelocityRules[Risk Points],,-1)</f>
        <v>0</v>
      </c>
      <c r="Q6116">
        <f>_xlfn.XLOOKUP(FraudData[[#This Row],[merchant_category]],MerchantRules[Merchant Category],MerchantRules[Risk Points],0)</f>
        <v>0</v>
      </c>
      <c r="R6116">
        <f>SUM(FraudData[[#This Row],[Amount Risk]:[Merchant Risk]])</f>
        <v>4</v>
      </c>
      <c r="S6116" t="str" cm="1">
        <f t="array" ref="S6116">_xlfn.IFS(FraudData[[#This Row],[Fraud Risk Score]]&gt;=8,"High Risk",FraudData[[#This Row],[Fraud Risk Score]]&gt;=6,"Medium Risk",TRUE,"Low Risk")</f>
        <v>Low Risk</v>
      </c>
    </row>
    <row r="6117" spans="1:19">
      <c r="A6117">
        <v>6116</v>
      </c>
      <c r="B6117">
        <v>218.16</v>
      </c>
      <c r="C6117">
        <v>21</v>
      </c>
      <c r="D6117" t="s">
        <v>48</v>
      </c>
      <c r="E6117">
        <v>0</v>
      </c>
      <c r="F6117">
        <v>0</v>
      </c>
      <c r="G6117">
        <v>56</v>
      </c>
      <c r="H6117">
        <v>3</v>
      </c>
      <c r="I6117">
        <v>21</v>
      </c>
      <c r="J6117">
        <v>0</v>
      </c>
      <c r="K6117">
        <f>_xlfn.XLOOKUP(FraudData[[#This Row],[amount]],AmountRules[Amount Min],AmountRules[Risk Points],,-1)</f>
        <v>0</v>
      </c>
      <c r="L6117">
        <f>_xlfn.XLOOKUP(FraudData[[#This Row],[transaction_hour]],TimeRules[Hour Min],TimeRules[Risk Points],,-1)</f>
        <v>0</v>
      </c>
      <c r="M6117">
        <f>_xlfn.XLOOKUP(FraudData[[#This Row],[foreign_transaction]],ForeignRules[Foreign Transaction],ForeignRules[Risk Points],0)</f>
        <v>0</v>
      </c>
      <c r="N6117">
        <f>_xlfn.XLOOKUP(FraudData[[#This Row],[location_mismatch]],Table10[Location Mismatch],Table10[Risk Points],0)</f>
        <v>0</v>
      </c>
      <c r="O6117">
        <f>_xlfn.XLOOKUP(FraudData[[#This Row],[device_trust_score]],DeviceRules[Device Min],DeviceRules[Risk Points],,-1)</f>
        <v>1</v>
      </c>
      <c r="P6117">
        <f>_xlfn.XLOOKUP(FraudData[[#This Row],[velocity_last_24h]],VelocityRules[Velocity Min],VelocityRules[Risk Points],,-1)</f>
        <v>0</v>
      </c>
      <c r="Q6117">
        <f>_xlfn.XLOOKUP(FraudData[[#This Row],[merchant_category]],MerchantRules[Merchant Category],MerchantRules[Risk Points],0)</f>
        <v>0</v>
      </c>
      <c r="R6117">
        <f>SUM(FraudData[[#This Row],[Amount Risk]:[Merchant Risk]])</f>
        <v>1</v>
      </c>
      <c r="S6117" t="str" cm="1">
        <f t="array" ref="S6117">_xlfn.IFS(FraudData[[#This Row],[Fraud Risk Score]]&gt;=8,"High Risk",FraudData[[#This Row],[Fraud Risk Score]]&gt;=6,"Medium Risk",TRUE,"Low Risk")</f>
        <v>Low Risk</v>
      </c>
    </row>
    <row r="6118" spans="1:19">
      <c r="A6118">
        <v>6117</v>
      </c>
      <c r="B6118">
        <v>193.61</v>
      </c>
      <c r="C6118">
        <v>17</v>
      </c>
      <c r="D6118" t="s">
        <v>50</v>
      </c>
      <c r="E6118">
        <v>1</v>
      </c>
      <c r="F6118">
        <v>0</v>
      </c>
      <c r="G6118">
        <v>77</v>
      </c>
      <c r="H6118">
        <v>2</v>
      </c>
      <c r="I6118">
        <v>20</v>
      </c>
      <c r="J6118">
        <v>0</v>
      </c>
      <c r="K6118">
        <f>_xlfn.XLOOKUP(FraudData[[#This Row],[amount]],AmountRules[Amount Min],AmountRules[Risk Points],,-1)</f>
        <v>0</v>
      </c>
      <c r="L6118">
        <f>_xlfn.XLOOKUP(FraudData[[#This Row],[transaction_hour]],TimeRules[Hour Min],TimeRules[Risk Points],,-1)</f>
        <v>0</v>
      </c>
      <c r="M6118">
        <f>_xlfn.XLOOKUP(FraudData[[#This Row],[foreign_transaction]],ForeignRules[Foreign Transaction],ForeignRules[Risk Points],0)</f>
        <v>3</v>
      </c>
      <c r="N6118">
        <f>_xlfn.XLOOKUP(FraudData[[#This Row],[location_mismatch]],Table10[Location Mismatch],Table10[Risk Points],0)</f>
        <v>0</v>
      </c>
      <c r="O6118">
        <f>_xlfn.XLOOKUP(FraudData[[#This Row],[device_trust_score]],DeviceRules[Device Min],DeviceRules[Risk Points],,-1)</f>
        <v>0</v>
      </c>
      <c r="P6118">
        <f>_xlfn.XLOOKUP(FraudData[[#This Row],[velocity_last_24h]],VelocityRules[Velocity Min],VelocityRules[Risk Points],,-1)</f>
        <v>0</v>
      </c>
      <c r="Q6118">
        <f>_xlfn.XLOOKUP(FraudData[[#This Row],[merchant_category]],MerchantRules[Merchant Category],MerchantRules[Risk Points],0)</f>
        <v>0</v>
      </c>
      <c r="R6118">
        <f>SUM(FraudData[[#This Row],[Amount Risk]:[Merchant Risk]])</f>
        <v>3</v>
      </c>
      <c r="S6118" t="str" cm="1">
        <f t="array" ref="S6118">_xlfn.IFS(FraudData[[#This Row],[Fraud Risk Score]]&gt;=8,"High Risk",FraudData[[#This Row],[Fraud Risk Score]]&gt;=6,"Medium Risk",TRUE,"Low Risk")</f>
        <v>Low Risk</v>
      </c>
    </row>
    <row r="6119" spans="1:19">
      <c r="A6119">
        <v>6118</v>
      </c>
      <c r="B6119">
        <v>813.84</v>
      </c>
      <c r="C6119">
        <v>18</v>
      </c>
      <c r="D6119" t="s">
        <v>49</v>
      </c>
      <c r="E6119">
        <v>0</v>
      </c>
      <c r="F6119">
        <v>1</v>
      </c>
      <c r="G6119">
        <v>52</v>
      </c>
      <c r="H6119">
        <v>2</v>
      </c>
      <c r="I6119">
        <v>68</v>
      </c>
      <c r="J6119">
        <v>0</v>
      </c>
      <c r="K6119">
        <f>_xlfn.XLOOKUP(FraudData[[#This Row],[amount]],AmountRules[Amount Min],AmountRules[Risk Points],,-1)</f>
        <v>1</v>
      </c>
      <c r="L6119">
        <f>_xlfn.XLOOKUP(FraudData[[#This Row],[transaction_hour]],TimeRules[Hour Min],TimeRules[Risk Points],,-1)</f>
        <v>0</v>
      </c>
      <c r="M6119">
        <f>_xlfn.XLOOKUP(FraudData[[#This Row],[foreign_transaction]],ForeignRules[Foreign Transaction],ForeignRules[Risk Points],0)</f>
        <v>0</v>
      </c>
      <c r="N6119">
        <f>_xlfn.XLOOKUP(FraudData[[#This Row],[location_mismatch]],Table10[Location Mismatch],Table10[Risk Points],0)</f>
        <v>3</v>
      </c>
      <c r="O6119">
        <f>_xlfn.XLOOKUP(FraudData[[#This Row],[device_trust_score]],DeviceRules[Device Min],DeviceRules[Risk Points],,-1)</f>
        <v>1</v>
      </c>
      <c r="P6119">
        <f>_xlfn.XLOOKUP(FraudData[[#This Row],[velocity_last_24h]],VelocityRules[Velocity Min],VelocityRules[Risk Points],,-1)</f>
        <v>0</v>
      </c>
      <c r="Q6119">
        <f>_xlfn.XLOOKUP(FraudData[[#This Row],[merchant_category]],MerchantRules[Merchant Category],MerchantRules[Risk Points],0)</f>
        <v>1</v>
      </c>
      <c r="R6119">
        <f>SUM(FraudData[[#This Row],[Amount Risk]:[Merchant Risk]])</f>
        <v>6</v>
      </c>
      <c r="S6119" t="str" cm="1">
        <f t="array" ref="S6119">_xlfn.IFS(FraudData[[#This Row],[Fraud Risk Score]]&gt;=8,"High Risk",FraudData[[#This Row],[Fraud Risk Score]]&gt;=6,"Medium Risk",TRUE,"Low Risk")</f>
        <v>Medium Risk</v>
      </c>
    </row>
    <row r="6120" spans="1:19">
      <c r="A6120">
        <v>6119</v>
      </c>
      <c r="B6120">
        <v>55.43</v>
      </c>
      <c r="C6120">
        <v>19</v>
      </c>
      <c r="D6120" t="s">
        <v>48</v>
      </c>
      <c r="E6120">
        <v>1</v>
      </c>
      <c r="F6120">
        <v>0</v>
      </c>
      <c r="G6120">
        <v>89</v>
      </c>
      <c r="H6120">
        <v>1</v>
      </c>
      <c r="I6120">
        <v>60</v>
      </c>
      <c r="J6120">
        <v>0</v>
      </c>
      <c r="K6120">
        <f>_xlfn.XLOOKUP(FraudData[[#This Row],[amount]],AmountRules[Amount Min],AmountRules[Risk Points],,-1)</f>
        <v>0</v>
      </c>
      <c r="L6120">
        <f>_xlfn.XLOOKUP(FraudData[[#This Row],[transaction_hour]],TimeRules[Hour Min],TimeRules[Risk Points],,-1)</f>
        <v>0</v>
      </c>
      <c r="M6120">
        <f>_xlfn.XLOOKUP(FraudData[[#This Row],[foreign_transaction]],ForeignRules[Foreign Transaction],ForeignRules[Risk Points],0)</f>
        <v>3</v>
      </c>
      <c r="N6120">
        <f>_xlfn.XLOOKUP(FraudData[[#This Row],[location_mismatch]],Table10[Location Mismatch],Table10[Risk Points],0)</f>
        <v>0</v>
      </c>
      <c r="O6120">
        <f>_xlfn.XLOOKUP(FraudData[[#This Row],[device_trust_score]],DeviceRules[Device Min],DeviceRules[Risk Points],,-1)</f>
        <v>0</v>
      </c>
      <c r="P6120">
        <f>_xlfn.XLOOKUP(FraudData[[#This Row],[velocity_last_24h]],VelocityRules[Velocity Min],VelocityRules[Risk Points],,-1)</f>
        <v>0</v>
      </c>
      <c r="Q6120">
        <f>_xlfn.XLOOKUP(FraudData[[#This Row],[merchant_category]],MerchantRules[Merchant Category],MerchantRules[Risk Points],0)</f>
        <v>0</v>
      </c>
      <c r="R6120">
        <f>SUM(FraudData[[#This Row],[Amount Risk]:[Merchant Risk]])</f>
        <v>3</v>
      </c>
      <c r="S6120" t="str" cm="1">
        <f t="array" ref="S6120">_xlfn.IFS(FraudData[[#This Row],[Fraud Risk Score]]&gt;=8,"High Risk",FraudData[[#This Row],[Fraud Risk Score]]&gt;=6,"Medium Risk",TRUE,"Low Risk")</f>
        <v>Low Risk</v>
      </c>
    </row>
    <row r="6121" spans="1:19">
      <c r="A6121">
        <v>6120</v>
      </c>
      <c r="B6121">
        <v>200.69</v>
      </c>
      <c r="C6121">
        <v>6</v>
      </c>
      <c r="D6121" t="s">
        <v>48</v>
      </c>
      <c r="E6121">
        <v>0</v>
      </c>
      <c r="F6121">
        <v>1</v>
      </c>
      <c r="G6121">
        <v>71</v>
      </c>
      <c r="H6121">
        <v>0</v>
      </c>
      <c r="I6121">
        <v>21</v>
      </c>
      <c r="J6121">
        <v>0</v>
      </c>
      <c r="K6121">
        <f>_xlfn.XLOOKUP(FraudData[[#This Row],[amount]],AmountRules[Amount Min],AmountRules[Risk Points],,-1)</f>
        <v>0</v>
      </c>
      <c r="L6121">
        <f>_xlfn.XLOOKUP(FraudData[[#This Row],[transaction_hour]],TimeRules[Hour Min],TimeRules[Risk Points],,-1)</f>
        <v>0</v>
      </c>
      <c r="M6121">
        <f>_xlfn.XLOOKUP(FraudData[[#This Row],[foreign_transaction]],ForeignRules[Foreign Transaction],ForeignRules[Risk Points],0)</f>
        <v>0</v>
      </c>
      <c r="N6121">
        <f>_xlfn.XLOOKUP(FraudData[[#This Row],[location_mismatch]],Table10[Location Mismatch],Table10[Risk Points],0)</f>
        <v>3</v>
      </c>
      <c r="O6121">
        <f>_xlfn.XLOOKUP(FraudData[[#This Row],[device_trust_score]],DeviceRules[Device Min],DeviceRules[Risk Points],,-1)</f>
        <v>0</v>
      </c>
      <c r="P6121">
        <f>_xlfn.XLOOKUP(FraudData[[#This Row],[velocity_last_24h]],VelocityRules[Velocity Min],VelocityRules[Risk Points],,-1)</f>
        <v>0</v>
      </c>
      <c r="Q6121">
        <f>_xlfn.XLOOKUP(FraudData[[#This Row],[merchant_category]],MerchantRules[Merchant Category],MerchantRules[Risk Points],0)</f>
        <v>0</v>
      </c>
      <c r="R6121">
        <f>SUM(FraudData[[#This Row],[Amount Risk]:[Merchant Risk]])</f>
        <v>3</v>
      </c>
      <c r="S6121" t="str" cm="1">
        <f t="array" ref="S6121">_xlfn.IFS(FraudData[[#This Row],[Fraud Risk Score]]&gt;=8,"High Risk",FraudData[[#This Row],[Fraud Risk Score]]&gt;=6,"Medium Risk",TRUE,"Low Risk")</f>
        <v>Low Risk</v>
      </c>
    </row>
    <row r="6122" spans="1:19">
      <c r="A6122">
        <v>6121</v>
      </c>
      <c r="B6122">
        <v>9.6199999999999992</v>
      </c>
      <c r="C6122">
        <v>7</v>
      </c>
      <c r="D6122" t="s">
        <v>49</v>
      </c>
      <c r="E6122">
        <v>0</v>
      </c>
      <c r="F6122">
        <v>0</v>
      </c>
      <c r="G6122">
        <v>95</v>
      </c>
      <c r="H6122">
        <v>0</v>
      </c>
      <c r="I6122">
        <v>44</v>
      </c>
      <c r="J6122">
        <v>0</v>
      </c>
      <c r="K6122">
        <f>_xlfn.XLOOKUP(FraudData[[#This Row],[amount]],AmountRules[Amount Min],AmountRules[Risk Points],,-1)</f>
        <v>0</v>
      </c>
      <c r="L6122">
        <f>_xlfn.XLOOKUP(FraudData[[#This Row],[transaction_hour]],TimeRules[Hour Min],TimeRules[Risk Points],,-1)</f>
        <v>0</v>
      </c>
      <c r="M6122">
        <f>_xlfn.XLOOKUP(FraudData[[#This Row],[foreign_transaction]],ForeignRules[Foreign Transaction],ForeignRules[Risk Points],0)</f>
        <v>0</v>
      </c>
      <c r="N6122">
        <f>_xlfn.XLOOKUP(FraudData[[#This Row],[location_mismatch]],Table10[Location Mismatch],Table10[Risk Points],0)</f>
        <v>0</v>
      </c>
      <c r="O6122">
        <f>_xlfn.XLOOKUP(FraudData[[#This Row],[device_trust_score]],DeviceRules[Device Min],DeviceRules[Risk Points],,-1)</f>
        <v>0</v>
      </c>
      <c r="P6122">
        <f>_xlfn.XLOOKUP(FraudData[[#This Row],[velocity_last_24h]],VelocityRules[Velocity Min],VelocityRules[Risk Points],,-1)</f>
        <v>0</v>
      </c>
      <c r="Q6122">
        <f>_xlfn.XLOOKUP(FraudData[[#This Row],[merchant_category]],MerchantRules[Merchant Category],MerchantRules[Risk Points],0)</f>
        <v>1</v>
      </c>
      <c r="R6122">
        <f>SUM(FraudData[[#This Row],[Amount Risk]:[Merchant Risk]])</f>
        <v>1</v>
      </c>
      <c r="S6122" t="str" cm="1">
        <f t="array" ref="S6122">_xlfn.IFS(FraudData[[#This Row],[Fraud Risk Score]]&gt;=8,"High Risk",FraudData[[#This Row],[Fraud Risk Score]]&gt;=6,"Medium Risk",TRUE,"Low Risk")</f>
        <v>Low Risk</v>
      </c>
    </row>
    <row r="6123" spans="1:19">
      <c r="A6123">
        <v>6122</v>
      </c>
      <c r="B6123">
        <v>21.72</v>
      </c>
      <c r="C6123">
        <v>12</v>
      </c>
      <c r="D6123" t="s">
        <v>49</v>
      </c>
      <c r="E6123">
        <v>0</v>
      </c>
      <c r="F6123">
        <v>0</v>
      </c>
      <c r="G6123">
        <v>56</v>
      </c>
      <c r="H6123">
        <v>2</v>
      </c>
      <c r="I6123">
        <v>54</v>
      </c>
      <c r="J6123">
        <v>0</v>
      </c>
      <c r="K6123">
        <f>_xlfn.XLOOKUP(FraudData[[#This Row],[amount]],AmountRules[Amount Min],AmountRules[Risk Points],,-1)</f>
        <v>0</v>
      </c>
      <c r="L6123">
        <f>_xlfn.XLOOKUP(FraudData[[#This Row],[transaction_hour]],TimeRules[Hour Min],TimeRules[Risk Points],,-1)</f>
        <v>0</v>
      </c>
      <c r="M6123">
        <f>_xlfn.XLOOKUP(FraudData[[#This Row],[foreign_transaction]],ForeignRules[Foreign Transaction],ForeignRules[Risk Points],0)</f>
        <v>0</v>
      </c>
      <c r="N6123">
        <f>_xlfn.XLOOKUP(FraudData[[#This Row],[location_mismatch]],Table10[Location Mismatch],Table10[Risk Points],0)</f>
        <v>0</v>
      </c>
      <c r="O6123">
        <f>_xlfn.XLOOKUP(FraudData[[#This Row],[device_trust_score]],DeviceRules[Device Min],DeviceRules[Risk Points],,-1)</f>
        <v>1</v>
      </c>
      <c r="P6123">
        <f>_xlfn.XLOOKUP(FraudData[[#This Row],[velocity_last_24h]],VelocityRules[Velocity Min],VelocityRules[Risk Points],,-1)</f>
        <v>0</v>
      </c>
      <c r="Q6123">
        <f>_xlfn.XLOOKUP(FraudData[[#This Row],[merchant_category]],MerchantRules[Merchant Category],MerchantRules[Risk Points],0)</f>
        <v>1</v>
      </c>
      <c r="R6123">
        <f>SUM(FraudData[[#This Row],[Amount Risk]:[Merchant Risk]])</f>
        <v>2</v>
      </c>
      <c r="S6123" t="str" cm="1">
        <f t="array" ref="S6123">_xlfn.IFS(FraudData[[#This Row],[Fraud Risk Score]]&gt;=8,"High Risk",FraudData[[#This Row],[Fraud Risk Score]]&gt;=6,"Medium Risk",TRUE,"Low Risk")</f>
        <v>Low Risk</v>
      </c>
    </row>
    <row r="6124" spans="1:19">
      <c r="A6124">
        <v>6123</v>
      </c>
      <c r="B6124">
        <v>0.71</v>
      </c>
      <c r="C6124">
        <v>17</v>
      </c>
      <c r="D6124" t="s">
        <v>47</v>
      </c>
      <c r="E6124">
        <v>0</v>
      </c>
      <c r="F6124">
        <v>0</v>
      </c>
      <c r="G6124">
        <v>48</v>
      </c>
      <c r="H6124">
        <v>3</v>
      </c>
      <c r="I6124">
        <v>63</v>
      </c>
      <c r="J6124">
        <v>0</v>
      </c>
      <c r="K6124">
        <f>_xlfn.XLOOKUP(FraudData[[#This Row],[amount]],AmountRules[Amount Min],AmountRules[Risk Points],,-1)</f>
        <v>0</v>
      </c>
      <c r="L6124">
        <f>_xlfn.XLOOKUP(FraudData[[#This Row],[transaction_hour]],TimeRules[Hour Min],TimeRules[Risk Points],,-1)</f>
        <v>0</v>
      </c>
      <c r="M6124">
        <f>_xlfn.XLOOKUP(FraudData[[#This Row],[foreign_transaction]],ForeignRules[Foreign Transaction],ForeignRules[Risk Points],0)</f>
        <v>0</v>
      </c>
      <c r="N6124">
        <f>_xlfn.XLOOKUP(FraudData[[#This Row],[location_mismatch]],Table10[Location Mismatch],Table10[Risk Points],0)</f>
        <v>0</v>
      </c>
      <c r="O6124">
        <f>_xlfn.XLOOKUP(FraudData[[#This Row],[device_trust_score]],DeviceRules[Device Min],DeviceRules[Risk Points],,-1)</f>
        <v>2</v>
      </c>
      <c r="P6124">
        <f>_xlfn.XLOOKUP(FraudData[[#This Row],[velocity_last_24h]],VelocityRules[Velocity Min],VelocityRules[Risk Points],,-1)</f>
        <v>0</v>
      </c>
      <c r="Q6124">
        <f>_xlfn.XLOOKUP(FraudData[[#This Row],[merchant_category]],MerchantRules[Merchant Category],MerchantRules[Risk Points],0)</f>
        <v>0</v>
      </c>
      <c r="R6124">
        <f>SUM(FraudData[[#This Row],[Amount Risk]:[Merchant Risk]])</f>
        <v>2</v>
      </c>
      <c r="S6124" t="str" cm="1">
        <f t="array" ref="S6124">_xlfn.IFS(FraudData[[#This Row],[Fraud Risk Score]]&gt;=8,"High Risk",FraudData[[#This Row],[Fraud Risk Score]]&gt;=6,"Medium Risk",TRUE,"Low Risk")</f>
        <v>Low Risk</v>
      </c>
    </row>
    <row r="6125" spans="1:19">
      <c r="A6125">
        <v>6124</v>
      </c>
      <c r="B6125">
        <v>1354.54</v>
      </c>
      <c r="C6125">
        <v>23</v>
      </c>
      <c r="D6125" t="s">
        <v>47</v>
      </c>
      <c r="E6125">
        <v>0</v>
      </c>
      <c r="F6125">
        <v>0</v>
      </c>
      <c r="G6125">
        <v>38</v>
      </c>
      <c r="H6125">
        <v>0</v>
      </c>
      <c r="I6125">
        <v>47</v>
      </c>
      <c r="J6125">
        <v>0</v>
      </c>
      <c r="K6125">
        <f>_xlfn.XLOOKUP(FraudData[[#This Row],[amount]],AmountRules[Amount Min],AmountRules[Risk Points],,-1)</f>
        <v>3</v>
      </c>
      <c r="L6125">
        <f>_xlfn.XLOOKUP(FraudData[[#This Row],[transaction_hour]],TimeRules[Hour Min],TimeRules[Risk Points],,-1)</f>
        <v>1</v>
      </c>
      <c r="M6125">
        <f>_xlfn.XLOOKUP(FraudData[[#This Row],[foreign_transaction]],ForeignRules[Foreign Transaction],ForeignRules[Risk Points],0)</f>
        <v>0</v>
      </c>
      <c r="N6125">
        <f>_xlfn.XLOOKUP(FraudData[[#This Row],[location_mismatch]],Table10[Location Mismatch],Table10[Risk Points],0)</f>
        <v>0</v>
      </c>
      <c r="O6125">
        <f>_xlfn.XLOOKUP(FraudData[[#This Row],[device_trust_score]],DeviceRules[Device Min],DeviceRules[Risk Points],,-1)</f>
        <v>2</v>
      </c>
      <c r="P6125">
        <f>_xlfn.XLOOKUP(FraudData[[#This Row],[velocity_last_24h]],VelocityRules[Velocity Min],VelocityRules[Risk Points],,-1)</f>
        <v>0</v>
      </c>
      <c r="Q6125">
        <f>_xlfn.XLOOKUP(FraudData[[#This Row],[merchant_category]],MerchantRules[Merchant Category],MerchantRules[Risk Points],0)</f>
        <v>0</v>
      </c>
      <c r="R6125">
        <f>SUM(FraudData[[#This Row],[Amount Risk]:[Merchant Risk]])</f>
        <v>6</v>
      </c>
      <c r="S6125" t="str" cm="1">
        <f t="array" ref="S6125">_xlfn.IFS(FraudData[[#This Row],[Fraud Risk Score]]&gt;=8,"High Risk",FraudData[[#This Row],[Fraud Risk Score]]&gt;=6,"Medium Risk",TRUE,"Low Risk")</f>
        <v>Medium Risk</v>
      </c>
    </row>
    <row r="6126" spans="1:19">
      <c r="A6126">
        <v>6125</v>
      </c>
      <c r="B6126">
        <v>291.76</v>
      </c>
      <c r="C6126">
        <v>10</v>
      </c>
      <c r="D6126" t="s">
        <v>49</v>
      </c>
      <c r="E6126">
        <v>0</v>
      </c>
      <c r="F6126">
        <v>0</v>
      </c>
      <c r="G6126">
        <v>71</v>
      </c>
      <c r="H6126">
        <v>1</v>
      </c>
      <c r="I6126">
        <v>32</v>
      </c>
      <c r="J6126">
        <v>0</v>
      </c>
      <c r="K6126">
        <f>_xlfn.XLOOKUP(FraudData[[#This Row],[amount]],AmountRules[Amount Min],AmountRules[Risk Points],,-1)</f>
        <v>0</v>
      </c>
      <c r="L6126">
        <f>_xlfn.XLOOKUP(FraudData[[#This Row],[transaction_hour]],TimeRules[Hour Min],TimeRules[Risk Points],,-1)</f>
        <v>0</v>
      </c>
      <c r="M6126">
        <f>_xlfn.XLOOKUP(FraudData[[#This Row],[foreign_transaction]],ForeignRules[Foreign Transaction],ForeignRules[Risk Points],0)</f>
        <v>0</v>
      </c>
      <c r="N6126">
        <f>_xlfn.XLOOKUP(FraudData[[#This Row],[location_mismatch]],Table10[Location Mismatch],Table10[Risk Points],0)</f>
        <v>0</v>
      </c>
      <c r="O6126">
        <f>_xlfn.XLOOKUP(FraudData[[#This Row],[device_trust_score]],DeviceRules[Device Min],DeviceRules[Risk Points],,-1)</f>
        <v>0</v>
      </c>
      <c r="P6126">
        <f>_xlfn.XLOOKUP(FraudData[[#This Row],[velocity_last_24h]],VelocityRules[Velocity Min],VelocityRules[Risk Points],,-1)</f>
        <v>0</v>
      </c>
      <c r="Q6126">
        <f>_xlfn.XLOOKUP(FraudData[[#This Row],[merchant_category]],MerchantRules[Merchant Category],MerchantRules[Risk Points],0)</f>
        <v>1</v>
      </c>
      <c r="R6126">
        <f>SUM(FraudData[[#This Row],[Amount Risk]:[Merchant Risk]])</f>
        <v>1</v>
      </c>
      <c r="S6126" t="str" cm="1">
        <f t="array" ref="S6126">_xlfn.IFS(FraudData[[#This Row],[Fraud Risk Score]]&gt;=8,"High Risk",FraudData[[#This Row],[Fraud Risk Score]]&gt;=6,"Medium Risk",TRUE,"Low Risk")</f>
        <v>Low Risk</v>
      </c>
    </row>
    <row r="6127" spans="1:19">
      <c r="A6127">
        <v>6126</v>
      </c>
      <c r="B6127">
        <v>278.13</v>
      </c>
      <c r="C6127">
        <v>8</v>
      </c>
      <c r="D6127" t="s">
        <v>46</v>
      </c>
      <c r="E6127">
        <v>0</v>
      </c>
      <c r="F6127">
        <v>0</v>
      </c>
      <c r="G6127">
        <v>25</v>
      </c>
      <c r="H6127">
        <v>3</v>
      </c>
      <c r="I6127">
        <v>33</v>
      </c>
      <c r="J6127">
        <v>0</v>
      </c>
      <c r="K6127">
        <f>_xlfn.XLOOKUP(FraudData[[#This Row],[amount]],AmountRules[Amount Min],AmountRules[Risk Points],,-1)</f>
        <v>0</v>
      </c>
      <c r="L6127">
        <f>_xlfn.XLOOKUP(FraudData[[#This Row],[transaction_hour]],TimeRules[Hour Min],TimeRules[Risk Points],,-1)</f>
        <v>0</v>
      </c>
      <c r="M6127">
        <f>_xlfn.XLOOKUP(FraudData[[#This Row],[foreign_transaction]],ForeignRules[Foreign Transaction],ForeignRules[Risk Points],0)</f>
        <v>0</v>
      </c>
      <c r="N6127">
        <f>_xlfn.XLOOKUP(FraudData[[#This Row],[location_mismatch]],Table10[Location Mismatch],Table10[Risk Points],0)</f>
        <v>0</v>
      </c>
      <c r="O6127">
        <f>_xlfn.XLOOKUP(FraudData[[#This Row],[device_trust_score]],DeviceRules[Device Min],DeviceRules[Risk Points],,-1)</f>
        <v>3</v>
      </c>
      <c r="P6127">
        <f>_xlfn.XLOOKUP(FraudData[[#This Row],[velocity_last_24h]],VelocityRules[Velocity Min],VelocityRules[Risk Points],,-1)</f>
        <v>0</v>
      </c>
      <c r="Q6127">
        <f>_xlfn.XLOOKUP(FraudData[[#This Row],[merchant_category]],MerchantRules[Merchant Category],MerchantRules[Risk Points],0)</f>
        <v>0</v>
      </c>
      <c r="R6127">
        <f>SUM(FraudData[[#This Row],[Amount Risk]:[Merchant Risk]])</f>
        <v>3</v>
      </c>
      <c r="S6127" t="str" cm="1">
        <f t="array" ref="S6127">_xlfn.IFS(FraudData[[#This Row],[Fraud Risk Score]]&gt;=8,"High Risk",FraudData[[#This Row],[Fraud Risk Score]]&gt;=6,"Medium Risk",TRUE,"Low Risk")</f>
        <v>Low Risk</v>
      </c>
    </row>
    <row r="6128" spans="1:19">
      <c r="A6128">
        <v>6127</v>
      </c>
      <c r="B6128">
        <v>128.30000000000001</v>
      </c>
      <c r="C6128">
        <v>22</v>
      </c>
      <c r="D6128" t="s">
        <v>49</v>
      </c>
      <c r="E6128">
        <v>0</v>
      </c>
      <c r="F6128">
        <v>0</v>
      </c>
      <c r="G6128">
        <v>43</v>
      </c>
      <c r="H6128">
        <v>0</v>
      </c>
      <c r="I6128">
        <v>45</v>
      </c>
      <c r="J6128">
        <v>0</v>
      </c>
      <c r="K6128">
        <f>_xlfn.XLOOKUP(FraudData[[#This Row],[amount]],AmountRules[Amount Min],AmountRules[Risk Points],,-1)</f>
        <v>0</v>
      </c>
      <c r="L6128">
        <f>_xlfn.XLOOKUP(FraudData[[#This Row],[transaction_hour]],TimeRules[Hour Min],TimeRules[Risk Points],,-1)</f>
        <v>0</v>
      </c>
      <c r="M6128">
        <f>_xlfn.XLOOKUP(FraudData[[#This Row],[foreign_transaction]],ForeignRules[Foreign Transaction],ForeignRules[Risk Points],0)</f>
        <v>0</v>
      </c>
      <c r="N6128">
        <f>_xlfn.XLOOKUP(FraudData[[#This Row],[location_mismatch]],Table10[Location Mismatch],Table10[Risk Points],0)</f>
        <v>0</v>
      </c>
      <c r="O6128">
        <f>_xlfn.XLOOKUP(FraudData[[#This Row],[device_trust_score]],DeviceRules[Device Min],DeviceRules[Risk Points],,-1)</f>
        <v>2</v>
      </c>
      <c r="P6128">
        <f>_xlfn.XLOOKUP(FraudData[[#This Row],[velocity_last_24h]],VelocityRules[Velocity Min],VelocityRules[Risk Points],,-1)</f>
        <v>0</v>
      </c>
      <c r="Q6128">
        <f>_xlfn.XLOOKUP(FraudData[[#This Row],[merchant_category]],MerchantRules[Merchant Category],MerchantRules[Risk Points],0)</f>
        <v>1</v>
      </c>
      <c r="R6128">
        <f>SUM(FraudData[[#This Row],[Amount Risk]:[Merchant Risk]])</f>
        <v>3</v>
      </c>
      <c r="S6128" t="str" cm="1">
        <f t="array" ref="S6128">_xlfn.IFS(FraudData[[#This Row],[Fraud Risk Score]]&gt;=8,"High Risk",FraudData[[#This Row],[Fraud Risk Score]]&gt;=6,"Medium Risk",TRUE,"Low Risk")</f>
        <v>Low Risk</v>
      </c>
    </row>
    <row r="6129" spans="1:19">
      <c r="A6129">
        <v>6128</v>
      </c>
      <c r="B6129">
        <v>64.22</v>
      </c>
      <c r="C6129">
        <v>0</v>
      </c>
      <c r="D6129" t="s">
        <v>47</v>
      </c>
      <c r="E6129">
        <v>0</v>
      </c>
      <c r="F6129">
        <v>0</v>
      </c>
      <c r="G6129">
        <v>82</v>
      </c>
      <c r="H6129">
        <v>1</v>
      </c>
      <c r="I6129">
        <v>29</v>
      </c>
      <c r="J6129">
        <v>0</v>
      </c>
      <c r="K6129">
        <f>_xlfn.XLOOKUP(FraudData[[#This Row],[amount]],AmountRules[Amount Min],AmountRules[Risk Points],,-1)</f>
        <v>0</v>
      </c>
      <c r="L6129">
        <f>_xlfn.XLOOKUP(FraudData[[#This Row],[transaction_hour]],TimeRules[Hour Min],TimeRules[Risk Points],,-1)</f>
        <v>3</v>
      </c>
      <c r="M6129">
        <f>_xlfn.XLOOKUP(FraudData[[#This Row],[foreign_transaction]],ForeignRules[Foreign Transaction],ForeignRules[Risk Points],0)</f>
        <v>0</v>
      </c>
      <c r="N6129">
        <f>_xlfn.XLOOKUP(FraudData[[#This Row],[location_mismatch]],Table10[Location Mismatch],Table10[Risk Points],0)</f>
        <v>0</v>
      </c>
      <c r="O6129">
        <f>_xlfn.XLOOKUP(FraudData[[#This Row],[device_trust_score]],DeviceRules[Device Min],DeviceRules[Risk Points],,-1)</f>
        <v>0</v>
      </c>
      <c r="P6129">
        <f>_xlfn.XLOOKUP(FraudData[[#This Row],[velocity_last_24h]],VelocityRules[Velocity Min],VelocityRules[Risk Points],,-1)</f>
        <v>0</v>
      </c>
      <c r="Q6129">
        <f>_xlfn.XLOOKUP(FraudData[[#This Row],[merchant_category]],MerchantRules[Merchant Category],MerchantRules[Risk Points],0)</f>
        <v>0</v>
      </c>
      <c r="R6129">
        <f>SUM(FraudData[[#This Row],[Amount Risk]:[Merchant Risk]])</f>
        <v>3</v>
      </c>
      <c r="S6129" t="str" cm="1">
        <f t="array" ref="S6129">_xlfn.IFS(FraudData[[#This Row],[Fraud Risk Score]]&gt;=8,"High Risk",FraudData[[#This Row],[Fraud Risk Score]]&gt;=6,"Medium Risk",TRUE,"Low Risk")</f>
        <v>Low Risk</v>
      </c>
    </row>
    <row r="6130" spans="1:19">
      <c r="A6130">
        <v>6129</v>
      </c>
      <c r="B6130">
        <v>29.52</v>
      </c>
      <c r="C6130">
        <v>21</v>
      </c>
      <c r="D6130" t="s">
        <v>50</v>
      </c>
      <c r="E6130">
        <v>0</v>
      </c>
      <c r="F6130">
        <v>0</v>
      </c>
      <c r="G6130">
        <v>31</v>
      </c>
      <c r="H6130">
        <v>1</v>
      </c>
      <c r="I6130">
        <v>42</v>
      </c>
      <c r="J6130">
        <v>0</v>
      </c>
      <c r="K6130">
        <f>_xlfn.XLOOKUP(FraudData[[#This Row],[amount]],AmountRules[Amount Min],AmountRules[Risk Points],,-1)</f>
        <v>0</v>
      </c>
      <c r="L6130">
        <f>_xlfn.XLOOKUP(FraudData[[#This Row],[transaction_hour]],TimeRules[Hour Min],TimeRules[Risk Points],,-1)</f>
        <v>0</v>
      </c>
      <c r="M6130">
        <f>_xlfn.XLOOKUP(FraudData[[#This Row],[foreign_transaction]],ForeignRules[Foreign Transaction],ForeignRules[Risk Points],0)</f>
        <v>0</v>
      </c>
      <c r="N6130">
        <f>_xlfn.XLOOKUP(FraudData[[#This Row],[location_mismatch]],Table10[Location Mismatch],Table10[Risk Points],0)</f>
        <v>0</v>
      </c>
      <c r="O6130">
        <f>_xlfn.XLOOKUP(FraudData[[#This Row],[device_trust_score]],DeviceRules[Device Min],DeviceRules[Risk Points],,-1)</f>
        <v>2</v>
      </c>
      <c r="P6130">
        <f>_xlfn.XLOOKUP(FraudData[[#This Row],[velocity_last_24h]],VelocityRules[Velocity Min],VelocityRules[Risk Points],,-1)</f>
        <v>0</v>
      </c>
      <c r="Q6130">
        <f>_xlfn.XLOOKUP(FraudData[[#This Row],[merchant_category]],MerchantRules[Merchant Category],MerchantRules[Risk Points],0)</f>
        <v>0</v>
      </c>
      <c r="R6130">
        <f>SUM(FraudData[[#This Row],[Amount Risk]:[Merchant Risk]])</f>
        <v>2</v>
      </c>
      <c r="S6130" t="str" cm="1">
        <f t="array" ref="S6130">_xlfn.IFS(FraudData[[#This Row],[Fraud Risk Score]]&gt;=8,"High Risk",FraudData[[#This Row],[Fraud Risk Score]]&gt;=6,"Medium Risk",TRUE,"Low Risk")</f>
        <v>Low Risk</v>
      </c>
    </row>
    <row r="6131" spans="1:19">
      <c r="A6131">
        <v>6130</v>
      </c>
      <c r="B6131">
        <v>60.3</v>
      </c>
      <c r="C6131">
        <v>7</v>
      </c>
      <c r="D6131" t="s">
        <v>50</v>
      </c>
      <c r="E6131">
        <v>0</v>
      </c>
      <c r="F6131">
        <v>0</v>
      </c>
      <c r="G6131">
        <v>88</v>
      </c>
      <c r="H6131">
        <v>2</v>
      </c>
      <c r="I6131">
        <v>45</v>
      </c>
      <c r="J6131">
        <v>0</v>
      </c>
      <c r="K6131">
        <f>_xlfn.XLOOKUP(FraudData[[#This Row],[amount]],AmountRules[Amount Min],AmountRules[Risk Points],,-1)</f>
        <v>0</v>
      </c>
      <c r="L6131">
        <f>_xlfn.XLOOKUP(FraudData[[#This Row],[transaction_hour]],TimeRules[Hour Min],TimeRules[Risk Points],,-1)</f>
        <v>0</v>
      </c>
      <c r="M6131">
        <f>_xlfn.XLOOKUP(FraudData[[#This Row],[foreign_transaction]],ForeignRules[Foreign Transaction],ForeignRules[Risk Points],0)</f>
        <v>0</v>
      </c>
      <c r="N6131">
        <f>_xlfn.XLOOKUP(FraudData[[#This Row],[location_mismatch]],Table10[Location Mismatch],Table10[Risk Points],0)</f>
        <v>0</v>
      </c>
      <c r="O6131">
        <f>_xlfn.XLOOKUP(FraudData[[#This Row],[device_trust_score]],DeviceRules[Device Min],DeviceRules[Risk Points],,-1)</f>
        <v>0</v>
      </c>
      <c r="P6131">
        <f>_xlfn.XLOOKUP(FraudData[[#This Row],[velocity_last_24h]],VelocityRules[Velocity Min],VelocityRules[Risk Points],,-1)</f>
        <v>0</v>
      </c>
      <c r="Q6131">
        <f>_xlfn.XLOOKUP(FraudData[[#This Row],[merchant_category]],MerchantRules[Merchant Category],MerchantRules[Risk Points],0)</f>
        <v>0</v>
      </c>
      <c r="R6131">
        <f>SUM(FraudData[[#This Row],[Amount Risk]:[Merchant Risk]])</f>
        <v>0</v>
      </c>
      <c r="S6131" t="str" cm="1">
        <f t="array" ref="S6131">_xlfn.IFS(FraudData[[#This Row],[Fraud Risk Score]]&gt;=8,"High Risk",FraudData[[#This Row],[Fraud Risk Score]]&gt;=6,"Medium Risk",TRUE,"Low Risk")</f>
        <v>Low Risk</v>
      </c>
    </row>
    <row r="6132" spans="1:19">
      <c r="A6132">
        <v>6131</v>
      </c>
      <c r="B6132">
        <v>84.88</v>
      </c>
      <c r="C6132">
        <v>20</v>
      </c>
      <c r="D6132" t="s">
        <v>48</v>
      </c>
      <c r="E6132">
        <v>0</v>
      </c>
      <c r="F6132">
        <v>1</v>
      </c>
      <c r="G6132">
        <v>42</v>
      </c>
      <c r="H6132">
        <v>3</v>
      </c>
      <c r="I6132">
        <v>69</v>
      </c>
      <c r="J6132">
        <v>0</v>
      </c>
      <c r="K6132">
        <f>_xlfn.XLOOKUP(FraudData[[#This Row],[amount]],AmountRules[Amount Min],AmountRules[Risk Points],,-1)</f>
        <v>0</v>
      </c>
      <c r="L6132">
        <f>_xlfn.XLOOKUP(FraudData[[#This Row],[transaction_hour]],TimeRules[Hour Min],TimeRules[Risk Points],,-1)</f>
        <v>0</v>
      </c>
      <c r="M6132">
        <f>_xlfn.XLOOKUP(FraudData[[#This Row],[foreign_transaction]],ForeignRules[Foreign Transaction],ForeignRules[Risk Points],0)</f>
        <v>0</v>
      </c>
      <c r="N6132">
        <f>_xlfn.XLOOKUP(FraudData[[#This Row],[location_mismatch]],Table10[Location Mismatch],Table10[Risk Points],0)</f>
        <v>3</v>
      </c>
      <c r="O6132">
        <f>_xlfn.XLOOKUP(FraudData[[#This Row],[device_trust_score]],DeviceRules[Device Min],DeviceRules[Risk Points],,-1)</f>
        <v>2</v>
      </c>
      <c r="P6132">
        <f>_xlfn.XLOOKUP(FraudData[[#This Row],[velocity_last_24h]],VelocityRules[Velocity Min],VelocityRules[Risk Points],,-1)</f>
        <v>0</v>
      </c>
      <c r="Q6132">
        <f>_xlfn.XLOOKUP(FraudData[[#This Row],[merchant_category]],MerchantRules[Merchant Category],MerchantRules[Risk Points],0)</f>
        <v>0</v>
      </c>
      <c r="R6132">
        <f>SUM(FraudData[[#This Row],[Amount Risk]:[Merchant Risk]])</f>
        <v>5</v>
      </c>
      <c r="S6132" t="str" cm="1">
        <f t="array" ref="S6132">_xlfn.IFS(FraudData[[#This Row],[Fraud Risk Score]]&gt;=8,"High Risk",FraudData[[#This Row],[Fraud Risk Score]]&gt;=6,"Medium Risk",TRUE,"Low Risk")</f>
        <v>Low Risk</v>
      </c>
    </row>
    <row r="6133" spans="1:19">
      <c r="A6133">
        <v>6132</v>
      </c>
      <c r="B6133">
        <v>254.13</v>
      </c>
      <c r="C6133">
        <v>11</v>
      </c>
      <c r="D6133" t="s">
        <v>50</v>
      </c>
      <c r="E6133">
        <v>0</v>
      </c>
      <c r="F6133">
        <v>1</v>
      </c>
      <c r="G6133">
        <v>87</v>
      </c>
      <c r="H6133">
        <v>2</v>
      </c>
      <c r="I6133">
        <v>63</v>
      </c>
      <c r="J6133">
        <v>0</v>
      </c>
      <c r="K6133">
        <f>_xlfn.XLOOKUP(FraudData[[#This Row],[amount]],AmountRules[Amount Min],AmountRules[Risk Points],,-1)</f>
        <v>0</v>
      </c>
      <c r="L6133">
        <f>_xlfn.XLOOKUP(FraudData[[#This Row],[transaction_hour]],TimeRules[Hour Min],TimeRules[Risk Points],,-1)</f>
        <v>0</v>
      </c>
      <c r="M6133">
        <f>_xlfn.XLOOKUP(FraudData[[#This Row],[foreign_transaction]],ForeignRules[Foreign Transaction],ForeignRules[Risk Points],0)</f>
        <v>0</v>
      </c>
      <c r="N6133">
        <f>_xlfn.XLOOKUP(FraudData[[#This Row],[location_mismatch]],Table10[Location Mismatch],Table10[Risk Points],0)</f>
        <v>3</v>
      </c>
      <c r="O6133">
        <f>_xlfn.XLOOKUP(FraudData[[#This Row],[device_trust_score]],DeviceRules[Device Min],DeviceRules[Risk Points],,-1)</f>
        <v>0</v>
      </c>
      <c r="P6133">
        <f>_xlfn.XLOOKUP(FraudData[[#This Row],[velocity_last_24h]],VelocityRules[Velocity Min],VelocityRules[Risk Points],,-1)</f>
        <v>0</v>
      </c>
      <c r="Q6133">
        <f>_xlfn.XLOOKUP(FraudData[[#This Row],[merchant_category]],MerchantRules[Merchant Category],MerchantRules[Risk Points],0)</f>
        <v>0</v>
      </c>
      <c r="R6133">
        <f>SUM(FraudData[[#This Row],[Amount Risk]:[Merchant Risk]])</f>
        <v>3</v>
      </c>
      <c r="S6133" t="str" cm="1">
        <f t="array" ref="S6133">_xlfn.IFS(FraudData[[#This Row],[Fraud Risk Score]]&gt;=8,"High Risk",FraudData[[#This Row],[Fraud Risk Score]]&gt;=6,"Medium Risk",TRUE,"Low Risk")</f>
        <v>Low Risk</v>
      </c>
    </row>
    <row r="6134" spans="1:19">
      <c r="A6134">
        <v>6133</v>
      </c>
      <c r="B6134">
        <v>139.63999999999999</v>
      </c>
      <c r="C6134">
        <v>1</v>
      </c>
      <c r="D6134" t="s">
        <v>47</v>
      </c>
      <c r="E6134">
        <v>0</v>
      </c>
      <c r="F6134">
        <v>0</v>
      </c>
      <c r="G6134">
        <v>92</v>
      </c>
      <c r="H6134">
        <v>2</v>
      </c>
      <c r="I6134">
        <v>21</v>
      </c>
      <c r="J6134">
        <v>0</v>
      </c>
      <c r="K6134">
        <f>_xlfn.XLOOKUP(FraudData[[#This Row],[amount]],AmountRules[Amount Min],AmountRules[Risk Points],,-1)</f>
        <v>0</v>
      </c>
      <c r="L6134">
        <f>_xlfn.XLOOKUP(FraudData[[#This Row],[transaction_hour]],TimeRules[Hour Min],TimeRules[Risk Points],,-1)</f>
        <v>3</v>
      </c>
      <c r="M6134">
        <f>_xlfn.XLOOKUP(FraudData[[#This Row],[foreign_transaction]],ForeignRules[Foreign Transaction],ForeignRules[Risk Points],0)</f>
        <v>0</v>
      </c>
      <c r="N6134">
        <f>_xlfn.XLOOKUP(FraudData[[#This Row],[location_mismatch]],Table10[Location Mismatch],Table10[Risk Points],0)</f>
        <v>0</v>
      </c>
      <c r="O6134">
        <f>_xlfn.XLOOKUP(FraudData[[#This Row],[device_trust_score]],DeviceRules[Device Min],DeviceRules[Risk Points],,-1)</f>
        <v>0</v>
      </c>
      <c r="P6134">
        <f>_xlfn.XLOOKUP(FraudData[[#This Row],[velocity_last_24h]],VelocityRules[Velocity Min],VelocityRules[Risk Points],,-1)</f>
        <v>0</v>
      </c>
      <c r="Q6134">
        <f>_xlfn.XLOOKUP(FraudData[[#This Row],[merchant_category]],MerchantRules[Merchant Category],MerchantRules[Risk Points],0)</f>
        <v>0</v>
      </c>
      <c r="R6134">
        <f>SUM(FraudData[[#This Row],[Amount Risk]:[Merchant Risk]])</f>
        <v>3</v>
      </c>
      <c r="S6134" t="str" cm="1">
        <f t="array" ref="S6134">_xlfn.IFS(FraudData[[#This Row],[Fraud Risk Score]]&gt;=8,"High Risk",FraudData[[#This Row],[Fraud Risk Score]]&gt;=6,"Medium Risk",TRUE,"Low Risk")</f>
        <v>Low Risk</v>
      </c>
    </row>
    <row r="6135" spans="1:19">
      <c r="A6135">
        <v>6134</v>
      </c>
      <c r="B6135">
        <v>14.52</v>
      </c>
      <c r="C6135">
        <v>14</v>
      </c>
      <c r="D6135" t="s">
        <v>50</v>
      </c>
      <c r="E6135">
        <v>0</v>
      </c>
      <c r="F6135">
        <v>0</v>
      </c>
      <c r="G6135">
        <v>74</v>
      </c>
      <c r="H6135">
        <v>0</v>
      </c>
      <c r="I6135">
        <v>52</v>
      </c>
      <c r="J6135">
        <v>0</v>
      </c>
      <c r="K6135">
        <f>_xlfn.XLOOKUP(FraudData[[#This Row],[amount]],AmountRules[Amount Min],AmountRules[Risk Points],,-1)</f>
        <v>0</v>
      </c>
      <c r="L6135">
        <f>_xlfn.XLOOKUP(FraudData[[#This Row],[transaction_hour]],TimeRules[Hour Min],TimeRules[Risk Points],,-1)</f>
        <v>0</v>
      </c>
      <c r="M6135">
        <f>_xlfn.XLOOKUP(FraudData[[#This Row],[foreign_transaction]],ForeignRules[Foreign Transaction],ForeignRules[Risk Points],0)</f>
        <v>0</v>
      </c>
      <c r="N6135">
        <f>_xlfn.XLOOKUP(FraudData[[#This Row],[location_mismatch]],Table10[Location Mismatch],Table10[Risk Points],0)</f>
        <v>0</v>
      </c>
      <c r="O6135">
        <f>_xlfn.XLOOKUP(FraudData[[#This Row],[device_trust_score]],DeviceRules[Device Min],DeviceRules[Risk Points],,-1)</f>
        <v>0</v>
      </c>
      <c r="P6135">
        <f>_xlfn.XLOOKUP(FraudData[[#This Row],[velocity_last_24h]],VelocityRules[Velocity Min],VelocityRules[Risk Points],,-1)</f>
        <v>0</v>
      </c>
      <c r="Q6135">
        <f>_xlfn.XLOOKUP(FraudData[[#This Row],[merchant_category]],MerchantRules[Merchant Category],MerchantRules[Risk Points],0)</f>
        <v>0</v>
      </c>
      <c r="R6135">
        <f>SUM(FraudData[[#This Row],[Amount Risk]:[Merchant Risk]])</f>
        <v>0</v>
      </c>
      <c r="S6135" t="str" cm="1">
        <f t="array" ref="S6135">_xlfn.IFS(FraudData[[#This Row],[Fraud Risk Score]]&gt;=8,"High Risk",FraudData[[#This Row],[Fraud Risk Score]]&gt;=6,"Medium Risk",TRUE,"Low Risk")</f>
        <v>Low Risk</v>
      </c>
    </row>
    <row r="6136" spans="1:19">
      <c r="A6136">
        <v>6135</v>
      </c>
      <c r="B6136">
        <v>3.27</v>
      </c>
      <c r="C6136">
        <v>20</v>
      </c>
      <c r="D6136" t="s">
        <v>46</v>
      </c>
      <c r="E6136">
        <v>1</v>
      </c>
      <c r="F6136">
        <v>0</v>
      </c>
      <c r="G6136">
        <v>92</v>
      </c>
      <c r="H6136">
        <v>0</v>
      </c>
      <c r="I6136">
        <v>56</v>
      </c>
      <c r="J6136">
        <v>0</v>
      </c>
      <c r="K6136">
        <f>_xlfn.XLOOKUP(FraudData[[#This Row],[amount]],AmountRules[Amount Min],AmountRules[Risk Points],,-1)</f>
        <v>0</v>
      </c>
      <c r="L6136">
        <f>_xlfn.XLOOKUP(FraudData[[#This Row],[transaction_hour]],TimeRules[Hour Min],TimeRules[Risk Points],,-1)</f>
        <v>0</v>
      </c>
      <c r="M6136">
        <f>_xlfn.XLOOKUP(FraudData[[#This Row],[foreign_transaction]],ForeignRules[Foreign Transaction],ForeignRules[Risk Points],0)</f>
        <v>3</v>
      </c>
      <c r="N6136">
        <f>_xlfn.XLOOKUP(FraudData[[#This Row],[location_mismatch]],Table10[Location Mismatch],Table10[Risk Points],0)</f>
        <v>0</v>
      </c>
      <c r="O6136">
        <f>_xlfn.XLOOKUP(FraudData[[#This Row],[device_trust_score]],DeviceRules[Device Min],DeviceRules[Risk Points],,-1)</f>
        <v>0</v>
      </c>
      <c r="P6136">
        <f>_xlfn.XLOOKUP(FraudData[[#This Row],[velocity_last_24h]],VelocityRules[Velocity Min],VelocityRules[Risk Points],,-1)</f>
        <v>0</v>
      </c>
      <c r="Q6136">
        <f>_xlfn.XLOOKUP(FraudData[[#This Row],[merchant_category]],MerchantRules[Merchant Category],MerchantRules[Risk Points],0)</f>
        <v>0</v>
      </c>
      <c r="R6136">
        <f>SUM(FraudData[[#This Row],[Amount Risk]:[Merchant Risk]])</f>
        <v>3</v>
      </c>
      <c r="S6136" t="str" cm="1">
        <f t="array" ref="S6136">_xlfn.IFS(FraudData[[#This Row],[Fraud Risk Score]]&gt;=8,"High Risk",FraudData[[#This Row],[Fraud Risk Score]]&gt;=6,"Medium Risk",TRUE,"Low Risk")</f>
        <v>Low Risk</v>
      </c>
    </row>
    <row r="6137" spans="1:19">
      <c r="A6137">
        <v>6136</v>
      </c>
      <c r="B6137">
        <v>19.43</v>
      </c>
      <c r="C6137">
        <v>23</v>
      </c>
      <c r="D6137" t="s">
        <v>49</v>
      </c>
      <c r="E6137">
        <v>0</v>
      </c>
      <c r="F6137">
        <v>0</v>
      </c>
      <c r="G6137">
        <v>40</v>
      </c>
      <c r="H6137">
        <v>3</v>
      </c>
      <c r="I6137">
        <v>22</v>
      </c>
      <c r="J6137">
        <v>0</v>
      </c>
      <c r="K6137">
        <f>_xlfn.XLOOKUP(FraudData[[#This Row],[amount]],AmountRules[Amount Min],AmountRules[Risk Points],,-1)</f>
        <v>0</v>
      </c>
      <c r="L6137">
        <f>_xlfn.XLOOKUP(FraudData[[#This Row],[transaction_hour]],TimeRules[Hour Min],TimeRules[Risk Points],,-1)</f>
        <v>1</v>
      </c>
      <c r="M6137">
        <f>_xlfn.XLOOKUP(FraudData[[#This Row],[foreign_transaction]],ForeignRules[Foreign Transaction],ForeignRules[Risk Points],0)</f>
        <v>0</v>
      </c>
      <c r="N6137">
        <f>_xlfn.XLOOKUP(FraudData[[#This Row],[location_mismatch]],Table10[Location Mismatch],Table10[Risk Points],0)</f>
        <v>0</v>
      </c>
      <c r="O6137">
        <f>_xlfn.XLOOKUP(FraudData[[#This Row],[device_trust_score]],DeviceRules[Device Min],DeviceRules[Risk Points],,-1)</f>
        <v>2</v>
      </c>
      <c r="P6137">
        <f>_xlfn.XLOOKUP(FraudData[[#This Row],[velocity_last_24h]],VelocityRules[Velocity Min],VelocityRules[Risk Points],,-1)</f>
        <v>0</v>
      </c>
      <c r="Q6137">
        <f>_xlfn.XLOOKUP(FraudData[[#This Row],[merchant_category]],MerchantRules[Merchant Category],MerchantRules[Risk Points],0)</f>
        <v>1</v>
      </c>
      <c r="R6137">
        <f>SUM(FraudData[[#This Row],[Amount Risk]:[Merchant Risk]])</f>
        <v>4</v>
      </c>
      <c r="S6137" t="str" cm="1">
        <f t="array" ref="S6137">_xlfn.IFS(FraudData[[#This Row],[Fraud Risk Score]]&gt;=8,"High Risk",FraudData[[#This Row],[Fraud Risk Score]]&gt;=6,"Medium Risk",TRUE,"Low Risk")</f>
        <v>Low Risk</v>
      </c>
    </row>
    <row r="6138" spans="1:19">
      <c r="A6138">
        <v>6137</v>
      </c>
      <c r="B6138">
        <v>95.13</v>
      </c>
      <c r="C6138">
        <v>17</v>
      </c>
      <c r="D6138" t="s">
        <v>49</v>
      </c>
      <c r="E6138">
        <v>0</v>
      </c>
      <c r="F6138">
        <v>0</v>
      </c>
      <c r="G6138">
        <v>38</v>
      </c>
      <c r="H6138">
        <v>5</v>
      </c>
      <c r="I6138">
        <v>67</v>
      </c>
      <c r="J6138">
        <v>0</v>
      </c>
      <c r="K6138">
        <f>_xlfn.XLOOKUP(FraudData[[#This Row],[amount]],AmountRules[Amount Min],AmountRules[Risk Points],,-1)</f>
        <v>0</v>
      </c>
      <c r="L6138">
        <f>_xlfn.XLOOKUP(FraudData[[#This Row],[transaction_hour]],TimeRules[Hour Min],TimeRules[Risk Points],,-1)</f>
        <v>0</v>
      </c>
      <c r="M6138">
        <f>_xlfn.XLOOKUP(FraudData[[#This Row],[foreign_transaction]],ForeignRules[Foreign Transaction],ForeignRules[Risk Points],0)</f>
        <v>0</v>
      </c>
      <c r="N6138">
        <f>_xlfn.XLOOKUP(FraudData[[#This Row],[location_mismatch]],Table10[Location Mismatch],Table10[Risk Points],0)</f>
        <v>0</v>
      </c>
      <c r="O6138">
        <f>_xlfn.XLOOKUP(FraudData[[#This Row],[device_trust_score]],DeviceRules[Device Min],DeviceRules[Risk Points],,-1)</f>
        <v>2</v>
      </c>
      <c r="P6138">
        <f>_xlfn.XLOOKUP(FraudData[[#This Row],[velocity_last_24h]],VelocityRules[Velocity Min],VelocityRules[Risk Points],,-1)</f>
        <v>3</v>
      </c>
      <c r="Q6138">
        <f>_xlfn.XLOOKUP(FraudData[[#This Row],[merchant_category]],MerchantRules[Merchant Category],MerchantRules[Risk Points],0)</f>
        <v>1</v>
      </c>
      <c r="R6138">
        <f>SUM(FraudData[[#This Row],[Amount Risk]:[Merchant Risk]])</f>
        <v>6</v>
      </c>
      <c r="S6138" t="str" cm="1">
        <f t="array" ref="S6138">_xlfn.IFS(FraudData[[#This Row],[Fraud Risk Score]]&gt;=8,"High Risk",FraudData[[#This Row],[Fraud Risk Score]]&gt;=6,"Medium Risk",TRUE,"Low Risk")</f>
        <v>Medium Risk</v>
      </c>
    </row>
    <row r="6139" spans="1:19">
      <c r="A6139">
        <v>6138</v>
      </c>
      <c r="B6139">
        <v>487.07</v>
      </c>
      <c r="C6139">
        <v>16</v>
      </c>
      <c r="D6139" t="s">
        <v>47</v>
      </c>
      <c r="E6139">
        <v>0</v>
      </c>
      <c r="F6139">
        <v>1</v>
      </c>
      <c r="G6139">
        <v>86</v>
      </c>
      <c r="H6139">
        <v>2</v>
      </c>
      <c r="I6139">
        <v>46</v>
      </c>
      <c r="J6139">
        <v>0</v>
      </c>
      <c r="K6139">
        <f>_xlfn.XLOOKUP(FraudData[[#This Row],[amount]],AmountRules[Amount Min],AmountRules[Risk Points],,-1)</f>
        <v>0</v>
      </c>
      <c r="L6139">
        <f>_xlfn.XLOOKUP(FraudData[[#This Row],[transaction_hour]],TimeRules[Hour Min],TimeRules[Risk Points],,-1)</f>
        <v>0</v>
      </c>
      <c r="M6139">
        <f>_xlfn.XLOOKUP(FraudData[[#This Row],[foreign_transaction]],ForeignRules[Foreign Transaction],ForeignRules[Risk Points],0)</f>
        <v>0</v>
      </c>
      <c r="N6139">
        <f>_xlfn.XLOOKUP(FraudData[[#This Row],[location_mismatch]],Table10[Location Mismatch],Table10[Risk Points],0)</f>
        <v>3</v>
      </c>
      <c r="O6139">
        <f>_xlfn.XLOOKUP(FraudData[[#This Row],[device_trust_score]],DeviceRules[Device Min],DeviceRules[Risk Points],,-1)</f>
        <v>0</v>
      </c>
      <c r="P6139">
        <f>_xlfn.XLOOKUP(FraudData[[#This Row],[velocity_last_24h]],VelocityRules[Velocity Min],VelocityRules[Risk Points],,-1)</f>
        <v>0</v>
      </c>
      <c r="Q6139">
        <f>_xlfn.XLOOKUP(FraudData[[#This Row],[merchant_category]],MerchantRules[Merchant Category],MerchantRules[Risk Points],0)</f>
        <v>0</v>
      </c>
      <c r="R6139">
        <f>SUM(FraudData[[#This Row],[Amount Risk]:[Merchant Risk]])</f>
        <v>3</v>
      </c>
      <c r="S6139" t="str" cm="1">
        <f t="array" ref="S6139">_xlfn.IFS(FraudData[[#This Row],[Fraud Risk Score]]&gt;=8,"High Risk",FraudData[[#This Row],[Fraud Risk Score]]&gt;=6,"Medium Risk",TRUE,"Low Risk")</f>
        <v>Low Risk</v>
      </c>
    </row>
    <row r="6140" spans="1:19">
      <c r="A6140">
        <v>6139</v>
      </c>
      <c r="B6140">
        <v>182.6</v>
      </c>
      <c r="C6140">
        <v>14</v>
      </c>
      <c r="D6140" t="s">
        <v>48</v>
      </c>
      <c r="E6140">
        <v>0</v>
      </c>
      <c r="F6140">
        <v>0</v>
      </c>
      <c r="G6140">
        <v>31</v>
      </c>
      <c r="H6140">
        <v>3</v>
      </c>
      <c r="I6140">
        <v>34</v>
      </c>
      <c r="J6140">
        <v>0</v>
      </c>
      <c r="K6140">
        <f>_xlfn.XLOOKUP(FraudData[[#This Row],[amount]],AmountRules[Amount Min],AmountRules[Risk Points],,-1)</f>
        <v>0</v>
      </c>
      <c r="L6140">
        <f>_xlfn.XLOOKUP(FraudData[[#This Row],[transaction_hour]],TimeRules[Hour Min],TimeRules[Risk Points],,-1)</f>
        <v>0</v>
      </c>
      <c r="M6140">
        <f>_xlfn.XLOOKUP(FraudData[[#This Row],[foreign_transaction]],ForeignRules[Foreign Transaction],ForeignRules[Risk Points],0)</f>
        <v>0</v>
      </c>
      <c r="N6140">
        <f>_xlfn.XLOOKUP(FraudData[[#This Row],[location_mismatch]],Table10[Location Mismatch],Table10[Risk Points],0)</f>
        <v>0</v>
      </c>
      <c r="O6140">
        <f>_xlfn.XLOOKUP(FraudData[[#This Row],[device_trust_score]],DeviceRules[Device Min],DeviceRules[Risk Points],,-1)</f>
        <v>2</v>
      </c>
      <c r="P6140">
        <f>_xlfn.XLOOKUP(FraudData[[#This Row],[velocity_last_24h]],VelocityRules[Velocity Min],VelocityRules[Risk Points],,-1)</f>
        <v>0</v>
      </c>
      <c r="Q6140">
        <f>_xlfn.XLOOKUP(FraudData[[#This Row],[merchant_category]],MerchantRules[Merchant Category],MerchantRules[Risk Points],0)</f>
        <v>0</v>
      </c>
      <c r="R6140">
        <f>SUM(FraudData[[#This Row],[Amount Risk]:[Merchant Risk]])</f>
        <v>2</v>
      </c>
      <c r="S6140" t="str" cm="1">
        <f t="array" ref="S6140">_xlfn.IFS(FraudData[[#This Row],[Fraud Risk Score]]&gt;=8,"High Risk",FraudData[[#This Row],[Fraud Risk Score]]&gt;=6,"Medium Risk",TRUE,"Low Risk")</f>
        <v>Low Risk</v>
      </c>
    </row>
    <row r="6141" spans="1:19">
      <c r="A6141">
        <v>6140</v>
      </c>
      <c r="B6141">
        <v>291.35000000000002</v>
      </c>
      <c r="C6141">
        <v>19</v>
      </c>
      <c r="D6141" t="s">
        <v>49</v>
      </c>
      <c r="E6141">
        <v>0</v>
      </c>
      <c r="F6141">
        <v>0</v>
      </c>
      <c r="G6141">
        <v>80</v>
      </c>
      <c r="H6141">
        <v>2</v>
      </c>
      <c r="I6141">
        <v>48</v>
      </c>
      <c r="J6141">
        <v>0</v>
      </c>
      <c r="K6141">
        <f>_xlfn.XLOOKUP(FraudData[[#This Row],[amount]],AmountRules[Amount Min],AmountRules[Risk Points],,-1)</f>
        <v>0</v>
      </c>
      <c r="L6141">
        <f>_xlfn.XLOOKUP(FraudData[[#This Row],[transaction_hour]],TimeRules[Hour Min],TimeRules[Risk Points],,-1)</f>
        <v>0</v>
      </c>
      <c r="M6141">
        <f>_xlfn.XLOOKUP(FraudData[[#This Row],[foreign_transaction]],ForeignRules[Foreign Transaction],ForeignRules[Risk Points],0)</f>
        <v>0</v>
      </c>
      <c r="N6141">
        <f>_xlfn.XLOOKUP(FraudData[[#This Row],[location_mismatch]],Table10[Location Mismatch],Table10[Risk Points],0)</f>
        <v>0</v>
      </c>
      <c r="O6141">
        <f>_xlfn.XLOOKUP(FraudData[[#This Row],[device_trust_score]],DeviceRules[Device Min],DeviceRules[Risk Points],,-1)</f>
        <v>0</v>
      </c>
      <c r="P6141">
        <f>_xlfn.XLOOKUP(FraudData[[#This Row],[velocity_last_24h]],VelocityRules[Velocity Min],VelocityRules[Risk Points],,-1)</f>
        <v>0</v>
      </c>
      <c r="Q6141">
        <f>_xlfn.XLOOKUP(FraudData[[#This Row],[merchant_category]],MerchantRules[Merchant Category],MerchantRules[Risk Points],0)</f>
        <v>1</v>
      </c>
      <c r="R6141">
        <f>SUM(FraudData[[#This Row],[Amount Risk]:[Merchant Risk]])</f>
        <v>1</v>
      </c>
      <c r="S6141" t="str" cm="1">
        <f t="array" ref="S6141">_xlfn.IFS(FraudData[[#This Row],[Fraud Risk Score]]&gt;=8,"High Risk",FraudData[[#This Row],[Fraud Risk Score]]&gt;=6,"Medium Risk",TRUE,"Low Risk")</f>
        <v>Low Risk</v>
      </c>
    </row>
    <row r="6142" spans="1:19">
      <c r="A6142">
        <v>6141</v>
      </c>
      <c r="B6142">
        <v>113.05</v>
      </c>
      <c r="C6142">
        <v>19</v>
      </c>
      <c r="D6142" t="s">
        <v>50</v>
      </c>
      <c r="E6142">
        <v>0</v>
      </c>
      <c r="F6142">
        <v>0</v>
      </c>
      <c r="G6142">
        <v>38</v>
      </c>
      <c r="H6142">
        <v>2</v>
      </c>
      <c r="I6142">
        <v>29</v>
      </c>
      <c r="J6142">
        <v>0</v>
      </c>
      <c r="K6142">
        <f>_xlfn.XLOOKUP(FraudData[[#This Row],[amount]],AmountRules[Amount Min],AmountRules[Risk Points],,-1)</f>
        <v>0</v>
      </c>
      <c r="L6142">
        <f>_xlfn.XLOOKUP(FraudData[[#This Row],[transaction_hour]],TimeRules[Hour Min],TimeRules[Risk Points],,-1)</f>
        <v>0</v>
      </c>
      <c r="M6142">
        <f>_xlfn.XLOOKUP(FraudData[[#This Row],[foreign_transaction]],ForeignRules[Foreign Transaction],ForeignRules[Risk Points],0)</f>
        <v>0</v>
      </c>
      <c r="N6142">
        <f>_xlfn.XLOOKUP(FraudData[[#This Row],[location_mismatch]],Table10[Location Mismatch],Table10[Risk Points],0)</f>
        <v>0</v>
      </c>
      <c r="O6142">
        <f>_xlfn.XLOOKUP(FraudData[[#This Row],[device_trust_score]],DeviceRules[Device Min],DeviceRules[Risk Points],,-1)</f>
        <v>2</v>
      </c>
      <c r="P6142">
        <f>_xlfn.XLOOKUP(FraudData[[#This Row],[velocity_last_24h]],VelocityRules[Velocity Min],VelocityRules[Risk Points],,-1)</f>
        <v>0</v>
      </c>
      <c r="Q6142">
        <f>_xlfn.XLOOKUP(FraudData[[#This Row],[merchant_category]],MerchantRules[Merchant Category],MerchantRules[Risk Points],0)</f>
        <v>0</v>
      </c>
      <c r="R6142">
        <f>SUM(FraudData[[#This Row],[Amount Risk]:[Merchant Risk]])</f>
        <v>2</v>
      </c>
      <c r="S6142" t="str" cm="1">
        <f t="array" ref="S6142">_xlfn.IFS(FraudData[[#This Row],[Fraud Risk Score]]&gt;=8,"High Risk",FraudData[[#This Row],[Fraud Risk Score]]&gt;=6,"Medium Risk",TRUE,"Low Risk")</f>
        <v>Low Risk</v>
      </c>
    </row>
    <row r="6143" spans="1:19">
      <c r="A6143">
        <v>6142</v>
      </c>
      <c r="B6143">
        <v>80.8</v>
      </c>
      <c r="C6143">
        <v>8</v>
      </c>
      <c r="D6143" t="s">
        <v>46</v>
      </c>
      <c r="E6143">
        <v>0</v>
      </c>
      <c r="F6143">
        <v>0</v>
      </c>
      <c r="G6143">
        <v>66</v>
      </c>
      <c r="H6143">
        <v>5</v>
      </c>
      <c r="I6143">
        <v>53</v>
      </c>
      <c r="J6143">
        <v>0</v>
      </c>
      <c r="K6143">
        <f>_xlfn.XLOOKUP(FraudData[[#This Row],[amount]],AmountRules[Amount Min],AmountRules[Risk Points],,-1)</f>
        <v>0</v>
      </c>
      <c r="L6143">
        <f>_xlfn.XLOOKUP(FraudData[[#This Row],[transaction_hour]],TimeRules[Hour Min],TimeRules[Risk Points],,-1)</f>
        <v>0</v>
      </c>
      <c r="M6143">
        <f>_xlfn.XLOOKUP(FraudData[[#This Row],[foreign_transaction]],ForeignRules[Foreign Transaction],ForeignRules[Risk Points],0)</f>
        <v>0</v>
      </c>
      <c r="N6143">
        <f>_xlfn.XLOOKUP(FraudData[[#This Row],[location_mismatch]],Table10[Location Mismatch],Table10[Risk Points],0)</f>
        <v>0</v>
      </c>
      <c r="O6143">
        <f>_xlfn.XLOOKUP(FraudData[[#This Row],[device_trust_score]],DeviceRules[Device Min],DeviceRules[Risk Points],,-1)</f>
        <v>1</v>
      </c>
      <c r="P6143">
        <f>_xlfn.XLOOKUP(FraudData[[#This Row],[velocity_last_24h]],VelocityRules[Velocity Min],VelocityRules[Risk Points],,-1)</f>
        <v>3</v>
      </c>
      <c r="Q6143">
        <f>_xlfn.XLOOKUP(FraudData[[#This Row],[merchant_category]],MerchantRules[Merchant Category],MerchantRules[Risk Points],0)</f>
        <v>0</v>
      </c>
      <c r="R6143">
        <f>SUM(FraudData[[#This Row],[Amount Risk]:[Merchant Risk]])</f>
        <v>4</v>
      </c>
      <c r="S6143" t="str" cm="1">
        <f t="array" ref="S6143">_xlfn.IFS(FraudData[[#This Row],[Fraud Risk Score]]&gt;=8,"High Risk",FraudData[[#This Row],[Fraud Risk Score]]&gt;=6,"Medium Risk",TRUE,"Low Risk")</f>
        <v>Low Risk</v>
      </c>
    </row>
    <row r="6144" spans="1:19">
      <c r="A6144">
        <v>6143</v>
      </c>
      <c r="B6144">
        <v>20.65</v>
      </c>
      <c r="C6144">
        <v>2</v>
      </c>
      <c r="D6144" t="s">
        <v>48</v>
      </c>
      <c r="E6144">
        <v>1</v>
      </c>
      <c r="F6144">
        <v>0</v>
      </c>
      <c r="G6144">
        <v>94</v>
      </c>
      <c r="H6144">
        <v>0</v>
      </c>
      <c r="I6144">
        <v>48</v>
      </c>
      <c r="J6144">
        <v>0</v>
      </c>
      <c r="K6144">
        <f>_xlfn.XLOOKUP(FraudData[[#This Row],[amount]],AmountRules[Amount Min],AmountRules[Risk Points],,-1)</f>
        <v>0</v>
      </c>
      <c r="L6144">
        <f>_xlfn.XLOOKUP(FraudData[[#This Row],[transaction_hour]],TimeRules[Hour Min],TimeRules[Risk Points],,-1)</f>
        <v>3</v>
      </c>
      <c r="M6144">
        <f>_xlfn.XLOOKUP(FraudData[[#This Row],[foreign_transaction]],ForeignRules[Foreign Transaction],ForeignRules[Risk Points],0)</f>
        <v>3</v>
      </c>
      <c r="N6144">
        <f>_xlfn.XLOOKUP(FraudData[[#This Row],[location_mismatch]],Table10[Location Mismatch],Table10[Risk Points],0)</f>
        <v>0</v>
      </c>
      <c r="O6144">
        <f>_xlfn.XLOOKUP(FraudData[[#This Row],[device_trust_score]],DeviceRules[Device Min],DeviceRules[Risk Points],,-1)</f>
        <v>0</v>
      </c>
      <c r="P6144">
        <f>_xlfn.XLOOKUP(FraudData[[#This Row],[velocity_last_24h]],VelocityRules[Velocity Min],VelocityRules[Risk Points],,-1)</f>
        <v>0</v>
      </c>
      <c r="Q6144">
        <f>_xlfn.XLOOKUP(FraudData[[#This Row],[merchant_category]],MerchantRules[Merchant Category],MerchantRules[Risk Points],0)</f>
        <v>0</v>
      </c>
      <c r="R6144">
        <f>SUM(FraudData[[#This Row],[Amount Risk]:[Merchant Risk]])</f>
        <v>6</v>
      </c>
      <c r="S6144" t="str" cm="1">
        <f t="array" ref="S6144">_xlfn.IFS(FraudData[[#This Row],[Fraud Risk Score]]&gt;=8,"High Risk",FraudData[[#This Row],[Fraud Risk Score]]&gt;=6,"Medium Risk",TRUE,"Low Risk")</f>
        <v>Medium Risk</v>
      </c>
    </row>
    <row r="6145" spans="1:19">
      <c r="A6145">
        <v>6144</v>
      </c>
      <c r="B6145">
        <v>375.65</v>
      </c>
      <c r="C6145">
        <v>19</v>
      </c>
      <c r="D6145" t="s">
        <v>48</v>
      </c>
      <c r="E6145">
        <v>1</v>
      </c>
      <c r="F6145">
        <v>0</v>
      </c>
      <c r="G6145">
        <v>86</v>
      </c>
      <c r="H6145">
        <v>3</v>
      </c>
      <c r="I6145">
        <v>28</v>
      </c>
      <c r="J6145">
        <v>0</v>
      </c>
      <c r="K6145">
        <f>_xlfn.XLOOKUP(FraudData[[#This Row],[amount]],AmountRules[Amount Min],AmountRules[Risk Points],,-1)</f>
        <v>0</v>
      </c>
      <c r="L6145">
        <f>_xlfn.XLOOKUP(FraudData[[#This Row],[transaction_hour]],TimeRules[Hour Min],TimeRules[Risk Points],,-1)</f>
        <v>0</v>
      </c>
      <c r="M6145">
        <f>_xlfn.XLOOKUP(FraudData[[#This Row],[foreign_transaction]],ForeignRules[Foreign Transaction],ForeignRules[Risk Points],0)</f>
        <v>3</v>
      </c>
      <c r="N6145">
        <f>_xlfn.XLOOKUP(FraudData[[#This Row],[location_mismatch]],Table10[Location Mismatch],Table10[Risk Points],0)</f>
        <v>0</v>
      </c>
      <c r="O6145">
        <f>_xlfn.XLOOKUP(FraudData[[#This Row],[device_trust_score]],DeviceRules[Device Min],DeviceRules[Risk Points],,-1)</f>
        <v>0</v>
      </c>
      <c r="P6145">
        <f>_xlfn.XLOOKUP(FraudData[[#This Row],[velocity_last_24h]],VelocityRules[Velocity Min],VelocityRules[Risk Points],,-1)</f>
        <v>0</v>
      </c>
      <c r="Q6145">
        <f>_xlfn.XLOOKUP(FraudData[[#This Row],[merchant_category]],MerchantRules[Merchant Category],MerchantRules[Risk Points],0)</f>
        <v>0</v>
      </c>
      <c r="R6145">
        <f>SUM(FraudData[[#This Row],[Amount Risk]:[Merchant Risk]])</f>
        <v>3</v>
      </c>
      <c r="S6145" t="str" cm="1">
        <f t="array" ref="S6145">_xlfn.IFS(FraudData[[#This Row],[Fraud Risk Score]]&gt;=8,"High Risk",FraudData[[#This Row],[Fraud Risk Score]]&gt;=6,"Medium Risk",TRUE,"Low Risk")</f>
        <v>Low Risk</v>
      </c>
    </row>
    <row r="6146" spans="1:19">
      <c r="A6146">
        <v>6145</v>
      </c>
      <c r="B6146">
        <v>275.14999999999998</v>
      </c>
      <c r="C6146">
        <v>18</v>
      </c>
      <c r="D6146" t="s">
        <v>48</v>
      </c>
      <c r="E6146">
        <v>0</v>
      </c>
      <c r="F6146">
        <v>0</v>
      </c>
      <c r="G6146">
        <v>67</v>
      </c>
      <c r="H6146">
        <v>0</v>
      </c>
      <c r="I6146">
        <v>63</v>
      </c>
      <c r="J6146">
        <v>0</v>
      </c>
      <c r="K6146">
        <f>_xlfn.XLOOKUP(FraudData[[#This Row],[amount]],AmountRules[Amount Min],AmountRules[Risk Points],,-1)</f>
        <v>0</v>
      </c>
      <c r="L6146">
        <f>_xlfn.XLOOKUP(FraudData[[#This Row],[transaction_hour]],TimeRules[Hour Min],TimeRules[Risk Points],,-1)</f>
        <v>0</v>
      </c>
      <c r="M6146">
        <f>_xlfn.XLOOKUP(FraudData[[#This Row],[foreign_transaction]],ForeignRules[Foreign Transaction],ForeignRules[Risk Points],0)</f>
        <v>0</v>
      </c>
      <c r="N6146">
        <f>_xlfn.XLOOKUP(FraudData[[#This Row],[location_mismatch]],Table10[Location Mismatch],Table10[Risk Points],0)</f>
        <v>0</v>
      </c>
      <c r="O6146">
        <f>_xlfn.XLOOKUP(FraudData[[#This Row],[device_trust_score]],DeviceRules[Device Min],DeviceRules[Risk Points],,-1)</f>
        <v>1</v>
      </c>
      <c r="P6146">
        <f>_xlfn.XLOOKUP(FraudData[[#This Row],[velocity_last_24h]],VelocityRules[Velocity Min],VelocityRules[Risk Points],,-1)</f>
        <v>0</v>
      </c>
      <c r="Q6146">
        <f>_xlfn.XLOOKUP(FraudData[[#This Row],[merchant_category]],MerchantRules[Merchant Category],MerchantRules[Risk Points],0)</f>
        <v>0</v>
      </c>
      <c r="R6146">
        <f>SUM(FraudData[[#This Row],[Amount Risk]:[Merchant Risk]])</f>
        <v>1</v>
      </c>
      <c r="S6146" t="str" cm="1">
        <f t="array" ref="S6146">_xlfn.IFS(FraudData[[#This Row],[Fraud Risk Score]]&gt;=8,"High Risk",FraudData[[#This Row],[Fraud Risk Score]]&gt;=6,"Medium Risk",TRUE,"Low Risk")</f>
        <v>Low Risk</v>
      </c>
    </row>
    <row r="6147" spans="1:19">
      <c r="A6147">
        <v>6146</v>
      </c>
      <c r="B6147">
        <v>33.130000000000003</v>
      </c>
      <c r="C6147">
        <v>17</v>
      </c>
      <c r="D6147" t="s">
        <v>49</v>
      </c>
      <c r="E6147">
        <v>0</v>
      </c>
      <c r="F6147">
        <v>0</v>
      </c>
      <c r="G6147">
        <v>81</v>
      </c>
      <c r="H6147">
        <v>1</v>
      </c>
      <c r="I6147">
        <v>56</v>
      </c>
      <c r="J6147">
        <v>0</v>
      </c>
      <c r="K6147">
        <f>_xlfn.XLOOKUP(FraudData[[#This Row],[amount]],AmountRules[Amount Min],AmountRules[Risk Points],,-1)</f>
        <v>0</v>
      </c>
      <c r="L6147">
        <f>_xlfn.XLOOKUP(FraudData[[#This Row],[transaction_hour]],TimeRules[Hour Min],TimeRules[Risk Points],,-1)</f>
        <v>0</v>
      </c>
      <c r="M6147">
        <f>_xlfn.XLOOKUP(FraudData[[#This Row],[foreign_transaction]],ForeignRules[Foreign Transaction],ForeignRules[Risk Points],0)</f>
        <v>0</v>
      </c>
      <c r="N6147">
        <f>_xlfn.XLOOKUP(FraudData[[#This Row],[location_mismatch]],Table10[Location Mismatch],Table10[Risk Points],0)</f>
        <v>0</v>
      </c>
      <c r="O6147">
        <f>_xlfn.XLOOKUP(FraudData[[#This Row],[device_trust_score]],DeviceRules[Device Min],DeviceRules[Risk Points],,-1)</f>
        <v>0</v>
      </c>
      <c r="P6147">
        <f>_xlfn.XLOOKUP(FraudData[[#This Row],[velocity_last_24h]],VelocityRules[Velocity Min],VelocityRules[Risk Points],,-1)</f>
        <v>0</v>
      </c>
      <c r="Q6147">
        <f>_xlfn.XLOOKUP(FraudData[[#This Row],[merchant_category]],MerchantRules[Merchant Category],MerchantRules[Risk Points],0)</f>
        <v>1</v>
      </c>
      <c r="R6147">
        <f>SUM(FraudData[[#This Row],[Amount Risk]:[Merchant Risk]])</f>
        <v>1</v>
      </c>
      <c r="S6147" t="str" cm="1">
        <f t="array" ref="S6147">_xlfn.IFS(FraudData[[#This Row],[Fraud Risk Score]]&gt;=8,"High Risk",FraudData[[#This Row],[Fraud Risk Score]]&gt;=6,"Medium Risk",TRUE,"Low Risk")</f>
        <v>Low Risk</v>
      </c>
    </row>
    <row r="6148" spans="1:19">
      <c r="A6148">
        <v>6147</v>
      </c>
      <c r="B6148">
        <v>129.24</v>
      </c>
      <c r="C6148">
        <v>19</v>
      </c>
      <c r="D6148" t="s">
        <v>48</v>
      </c>
      <c r="E6148">
        <v>0</v>
      </c>
      <c r="F6148">
        <v>0</v>
      </c>
      <c r="G6148">
        <v>99</v>
      </c>
      <c r="H6148">
        <v>5</v>
      </c>
      <c r="I6148">
        <v>47</v>
      </c>
      <c r="J6148">
        <v>0</v>
      </c>
      <c r="K6148">
        <f>_xlfn.XLOOKUP(FraudData[[#This Row],[amount]],AmountRules[Amount Min],AmountRules[Risk Points],,-1)</f>
        <v>0</v>
      </c>
      <c r="L6148">
        <f>_xlfn.XLOOKUP(FraudData[[#This Row],[transaction_hour]],TimeRules[Hour Min],TimeRules[Risk Points],,-1)</f>
        <v>0</v>
      </c>
      <c r="M6148">
        <f>_xlfn.XLOOKUP(FraudData[[#This Row],[foreign_transaction]],ForeignRules[Foreign Transaction],ForeignRules[Risk Points],0)</f>
        <v>0</v>
      </c>
      <c r="N6148">
        <f>_xlfn.XLOOKUP(FraudData[[#This Row],[location_mismatch]],Table10[Location Mismatch],Table10[Risk Points],0)</f>
        <v>0</v>
      </c>
      <c r="O6148">
        <f>_xlfn.XLOOKUP(FraudData[[#This Row],[device_trust_score]],DeviceRules[Device Min],DeviceRules[Risk Points],,-1)</f>
        <v>0</v>
      </c>
      <c r="P6148">
        <f>_xlfn.XLOOKUP(FraudData[[#This Row],[velocity_last_24h]],VelocityRules[Velocity Min],VelocityRules[Risk Points],,-1)</f>
        <v>3</v>
      </c>
      <c r="Q6148">
        <f>_xlfn.XLOOKUP(FraudData[[#This Row],[merchant_category]],MerchantRules[Merchant Category],MerchantRules[Risk Points],0)</f>
        <v>0</v>
      </c>
      <c r="R6148">
        <f>SUM(FraudData[[#This Row],[Amount Risk]:[Merchant Risk]])</f>
        <v>3</v>
      </c>
      <c r="S6148" t="str" cm="1">
        <f t="array" ref="S6148">_xlfn.IFS(FraudData[[#This Row],[Fraud Risk Score]]&gt;=8,"High Risk",FraudData[[#This Row],[Fraud Risk Score]]&gt;=6,"Medium Risk",TRUE,"Low Risk")</f>
        <v>Low Risk</v>
      </c>
    </row>
    <row r="6149" spans="1:19">
      <c r="A6149">
        <v>6148</v>
      </c>
      <c r="B6149">
        <v>120.28</v>
      </c>
      <c r="C6149">
        <v>7</v>
      </c>
      <c r="D6149" t="s">
        <v>47</v>
      </c>
      <c r="E6149">
        <v>0</v>
      </c>
      <c r="F6149">
        <v>0</v>
      </c>
      <c r="G6149">
        <v>55</v>
      </c>
      <c r="H6149">
        <v>0</v>
      </c>
      <c r="I6149">
        <v>49</v>
      </c>
      <c r="J6149">
        <v>0</v>
      </c>
      <c r="K6149">
        <f>_xlfn.XLOOKUP(FraudData[[#This Row],[amount]],AmountRules[Amount Min],AmountRules[Risk Points],,-1)</f>
        <v>0</v>
      </c>
      <c r="L6149">
        <f>_xlfn.XLOOKUP(FraudData[[#This Row],[transaction_hour]],TimeRules[Hour Min],TimeRules[Risk Points],,-1)</f>
        <v>0</v>
      </c>
      <c r="M6149">
        <f>_xlfn.XLOOKUP(FraudData[[#This Row],[foreign_transaction]],ForeignRules[Foreign Transaction],ForeignRules[Risk Points],0)</f>
        <v>0</v>
      </c>
      <c r="N6149">
        <f>_xlfn.XLOOKUP(FraudData[[#This Row],[location_mismatch]],Table10[Location Mismatch],Table10[Risk Points],0)</f>
        <v>0</v>
      </c>
      <c r="O6149">
        <f>_xlfn.XLOOKUP(FraudData[[#This Row],[device_trust_score]],DeviceRules[Device Min],DeviceRules[Risk Points],,-1)</f>
        <v>1</v>
      </c>
      <c r="P6149">
        <f>_xlfn.XLOOKUP(FraudData[[#This Row],[velocity_last_24h]],VelocityRules[Velocity Min],VelocityRules[Risk Points],,-1)</f>
        <v>0</v>
      </c>
      <c r="Q6149">
        <f>_xlfn.XLOOKUP(FraudData[[#This Row],[merchant_category]],MerchantRules[Merchant Category],MerchantRules[Risk Points],0)</f>
        <v>0</v>
      </c>
      <c r="R6149">
        <f>SUM(FraudData[[#This Row],[Amount Risk]:[Merchant Risk]])</f>
        <v>1</v>
      </c>
      <c r="S6149" t="str" cm="1">
        <f t="array" ref="S6149">_xlfn.IFS(FraudData[[#This Row],[Fraud Risk Score]]&gt;=8,"High Risk",FraudData[[#This Row],[Fraud Risk Score]]&gt;=6,"Medium Risk",TRUE,"Low Risk")</f>
        <v>Low Risk</v>
      </c>
    </row>
    <row r="6150" spans="1:19">
      <c r="A6150">
        <v>6149</v>
      </c>
      <c r="B6150">
        <v>176.59</v>
      </c>
      <c r="C6150">
        <v>0</v>
      </c>
      <c r="D6150" t="s">
        <v>50</v>
      </c>
      <c r="E6150">
        <v>0</v>
      </c>
      <c r="F6150">
        <v>0</v>
      </c>
      <c r="G6150">
        <v>75</v>
      </c>
      <c r="H6150">
        <v>1</v>
      </c>
      <c r="I6150">
        <v>25</v>
      </c>
      <c r="J6150">
        <v>0</v>
      </c>
      <c r="K6150">
        <f>_xlfn.XLOOKUP(FraudData[[#This Row],[amount]],AmountRules[Amount Min],AmountRules[Risk Points],,-1)</f>
        <v>0</v>
      </c>
      <c r="L6150">
        <f>_xlfn.XLOOKUP(FraudData[[#This Row],[transaction_hour]],TimeRules[Hour Min],TimeRules[Risk Points],,-1)</f>
        <v>3</v>
      </c>
      <c r="M6150">
        <f>_xlfn.XLOOKUP(FraudData[[#This Row],[foreign_transaction]],ForeignRules[Foreign Transaction],ForeignRules[Risk Points],0)</f>
        <v>0</v>
      </c>
      <c r="N6150">
        <f>_xlfn.XLOOKUP(FraudData[[#This Row],[location_mismatch]],Table10[Location Mismatch],Table10[Risk Points],0)</f>
        <v>0</v>
      </c>
      <c r="O6150">
        <f>_xlfn.XLOOKUP(FraudData[[#This Row],[device_trust_score]],DeviceRules[Device Min],DeviceRules[Risk Points],,-1)</f>
        <v>0</v>
      </c>
      <c r="P6150">
        <f>_xlfn.XLOOKUP(FraudData[[#This Row],[velocity_last_24h]],VelocityRules[Velocity Min],VelocityRules[Risk Points],,-1)</f>
        <v>0</v>
      </c>
      <c r="Q6150">
        <f>_xlfn.XLOOKUP(FraudData[[#This Row],[merchant_category]],MerchantRules[Merchant Category],MerchantRules[Risk Points],0)</f>
        <v>0</v>
      </c>
      <c r="R6150">
        <f>SUM(FraudData[[#This Row],[Amount Risk]:[Merchant Risk]])</f>
        <v>3</v>
      </c>
      <c r="S6150" t="str" cm="1">
        <f t="array" ref="S6150">_xlfn.IFS(FraudData[[#This Row],[Fraud Risk Score]]&gt;=8,"High Risk",FraudData[[#This Row],[Fraud Risk Score]]&gt;=6,"Medium Risk",TRUE,"Low Risk")</f>
        <v>Low Risk</v>
      </c>
    </row>
    <row r="6151" spans="1:19">
      <c r="A6151">
        <v>6150</v>
      </c>
      <c r="B6151">
        <v>526</v>
      </c>
      <c r="C6151">
        <v>23</v>
      </c>
      <c r="D6151" t="s">
        <v>46</v>
      </c>
      <c r="E6151">
        <v>0</v>
      </c>
      <c r="F6151">
        <v>0</v>
      </c>
      <c r="G6151">
        <v>91</v>
      </c>
      <c r="H6151">
        <v>1</v>
      </c>
      <c r="I6151">
        <v>27</v>
      </c>
      <c r="J6151">
        <v>0</v>
      </c>
      <c r="K6151">
        <f>_xlfn.XLOOKUP(FraudData[[#This Row],[amount]],AmountRules[Amount Min],AmountRules[Risk Points],,-1)</f>
        <v>1</v>
      </c>
      <c r="L6151">
        <f>_xlfn.XLOOKUP(FraudData[[#This Row],[transaction_hour]],TimeRules[Hour Min],TimeRules[Risk Points],,-1)</f>
        <v>1</v>
      </c>
      <c r="M6151">
        <f>_xlfn.XLOOKUP(FraudData[[#This Row],[foreign_transaction]],ForeignRules[Foreign Transaction],ForeignRules[Risk Points],0)</f>
        <v>0</v>
      </c>
      <c r="N6151">
        <f>_xlfn.XLOOKUP(FraudData[[#This Row],[location_mismatch]],Table10[Location Mismatch],Table10[Risk Points],0)</f>
        <v>0</v>
      </c>
      <c r="O6151">
        <f>_xlfn.XLOOKUP(FraudData[[#This Row],[device_trust_score]],DeviceRules[Device Min],DeviceRules[Risk Points],,-1)</f>
        <v>0</v>
      </c>
      <c r="P6151">
        <f>_xlfn.XLOOKUP(FraudData[[#This Row],[velocity_last_24h]],VelocityRules[Velocity Min],VelocityRules[Risk Points],,-1)</f>
        <v>0</v>
      </c>
      <c r="Q6151">
        <f>_xlfn.XLOOKUP(FraudData[[#This Row],[merchant_category]],MerchantRules[Merchant Category],MerchantRules[Risk Points],0)</f>
        <v>0</v>
      </c>
      <c r="R6151">
        <f>SUM(FraudData[[#This Row],[Amount Risk]:[Merchant Risk]])</f>
        <v>2</v>
      </c>
      <c r="S6151" t="str" cm="1">
        <f t="array" ref="S6151">_xlfn.IFS(FraudData[[#This Row],[Fraud Risk Score]]&gt;=8,"High Risk",FraudData[[#This Row],[Fraud Risk Score]]&gt;=6,"Medium Risk",TRUE,"Low Risk")</f>
        <v>Low Risk</v>
      </c>
    </row>
    <row r="6152" spans="1:19">
      <c r="A6152">
        <v>6151</v>
      </c>
      <c r="B6152">
        <v>156.05000000000001</v>
      </c>
      <c r="C6152">
        <v>23</v>
      </c>
      <c r="D6152" t="s">
        <v>50</v>
      </c>
      <c r="E6152">
        <v>0</v>
      </c>
      <c r="F6152">
        <v>0</v>
      </c>
      <c r="G6152">
        <v>25</v>
      </c>
      <c r="H6152">
        <v>4</v>
      </c>
      <c r="I6152">
        <v>28</v>
      </c>
      <c r="J6152">
        <v>0</v>
      </c>
      <c r="K6152">
        <f>_xlfn.XLOOKUP(FraudData[[#This Row],[amount]],AmountRules[Amount Min],AmountRules[Risk Points],,-1)</f>
        <v>0</v>
      </c>
      <c r="L6152">
        <f>_xlfn.XLOOKUP(FraudData[[#This Row],[transaction_hour]],TimeRules[Hour Min],TimeRules[Risk Points],,-1)</f>
        <v>1</v>
      </c>
      <c r="M6152">
        <f>_xlfn.XLOOKUP(FraudData[[#This Row],[foreign_transaction]],ForeignRules[Foreign Transaction],ForeignRules[Risk Points],0)</f>
        <v>0</v>
      </c>
      <c r="N6152">
        <f>_xlfn.XLOOKUP(FraudData[[#This Row],[location_mismatch]],Table10[Location Mismatch],Table10[Risk Points],0)</f>
        <v>0</v>
      </c>
      <c r="O6152">
        <f>_xlfn.XLOOKUP(FraudData[[#This Row],[device_trust_score]],DeviceRules[Device Min],DeviceRules[Risk Points],,-1)</f>
        <v>3</v>
      </c>
      <c r="P6152">
        <f>_xlfn.XLOOKUP(FraudData[[#This Row],[velocity_last_24h]],VelocityRules[Velocity Min],VelocityRules[Risk Points],,-1)</f>
        <v>0</v>
      </c>
      <c r="Q6152">
        <f>_xlfn.XLOOKUP(FraudData[[#This Row],[merchant_category]],MerchantRules[Merchant Category],MerchantRules[Risk Points],0)</f>
        <v>0</v>
      </c>
      <c r="R6152">
        <f>SUM(FraudData[[#This Row],[Amount Risk]:[Merchant Risk]])</f>
        <v>4</v>
      </c>
      <c r="S6152" t="str" cm="1">
        <f t="array" ref="S6152">_xlfn.IFS(FraudData[[#This Row],[Fraud Risk Score]]&gt;=8,"High Risk",FraudData[[#This Row],[Fraud Risk Score]]&gt;=6,"Medium Risk",TRUE,"Low Risk")</f>
        <v>Low Risk</v>
      </c>
    </row>
    <row r="6153" spans="1:19">
      <c r="A6153">
        <v>6152</v>
      </c>
      <c r="B6153">
        <v>139.86000000000001</v>
      </c>
      <c r="C6153">
        <v>14</v>
      </c>
      <c r="D6153" t="s">
        <v>47</v>
      </c>
      <c r="E6153">
        <v>0</v>
      </c>
      <c r="F6153">
        <v>0</v>
      </c>
      <c r="G6153">
        <v>68</v>
      </c>
      <c r="H6153">
        <v>6</v>
      </c>
      <c r="I6153">
        <v>44</v>
      </c>
      <c r="J6153">
        <v>0</v>
      </c>
      <c r="K6153">
        <f>_xlfn.XLOOKUP(FraudData[[#This Row],[amount]],AmountRules[Amount Min],AmountRules[Risk Points],,-1)</f>
        <v>0</v>
      </c>
      <c r="L6153">
        <f>_xlfn.XLOOKUP(FraudData[[#This Row],[transaction_hour]],TimeRules[Hour Min],TimeRules[Risk Points],,-1)</f>
        <v>0</v>
      </c>
      <c r="M6153">
        <f>_xlfn.XLOOKUP(FraudData[[#This Row],[foreign_transaction]],ForeignRules[Foreign Transaction],ForeignRules[Risk Points],0)</f>
        <v>0</v>
      </c>
      <c r="N6153">
        <f>_xlfn.XLOOKUP(FraudData[[#This Row],[location_mismatch]],Table10[Location Mismatch],Table10[Risk Points],0)</f>
        <v>0</v>
      </c>
      <c r="O6153">
        <f>_xlfn.XLOOKUP(FraudData[[#This Row],[device_trust_score]],DeviceRules[Device Min],DeviceRules[Risk Points],,-1)</f>
        <v>1</v>
      </c>
      <c r="P6153">
        <f>_xlfn.XLOOKUP(FraudData[[#This Row],[velocity_last_24h]],VelocityRules[Velocity Min],VelocityRules[Risk Points],,-1)</f>
        <v>3</v>
      </c>
      <c r="Q6153">
        <f>_xlfn.XLOOKUP(FraudData[[#This Row],[merchant_category]],MerchantRules[Merchant Category],MerchantRules[Risk Points],0)</f>
        <v>0</v>
      </c>
      <c r="R6153">
        <f>SUM(FraudData[[#This Row],[Amount Risk]:[Merchant Risk]])</f>
        <v>4</v>
      </c>
      <c r="S6153" t="str" cm="1">
        <f t="array" ref="S6153">_xlfn.IFS(FraudData[[#This Row],[Fraud Risk Score]]&gt;=8,"High Risk",FraudData[[#This Row],[Fraud Risk Score]]&gt;=6,"Medium Risk",TRUE,"Low Risk")</f>
        <v>Low Risk</v>
      </c>
    </row>
    <row r="6154" spans="1:19">
      <c r="A6154">
        <v>6153</v>
      </c>
      <c r="B6154">
        <v>9.2899999999999991</v>
      </c>
      <c r="C6154">
        <v>18</v>
      </c>
      <c r="D6154" t="s">
        <v>47</v>
      </c>
      <c r="E6154">
        <v>0</v>
      </c>
      <c r="F6154">
        <v>0</v>
      </c>
      <c r="G6154">
        <v>74</v>
      </c>
      <c r="H6154">
        <v>3</v>
      </c>
      <c r="I6154">
        <v>23</v>
      </c>
      <c r="J6154">
        <v>0</v>
      </c>
      <c r="K6154">
        <f>_xlfn.XLOOKUP(FraudData[[#This Row],[amount]],AmountRules[Amount Min],AmountRules[Risk Points],,-1)</f>
        <v>0</v>
      </c>
      <c r="L6154">
        <f>_xlfn.XLOOKUP(FraudData[[#This Row],[transaction_hour]],TimeRules[Hour Min],TimeRules[Risk Points],,-1)</f>
        <v>0</v>
      </c>
      <c r="M6154">
        <f>_xlfn.XLOOKUP(FraudData[[#This Row],[foreign_transaction]],ForeignRules[Foreign Transaction],ForeignRules[Risk Points],0)</f>
        <v>0</v>
      </c>
      <c r="N6154">
        <f>_xlfn.XLOOKUP(FraudData[[#This Row],[location_mismatch]],Table10[Location Mismatch],Table10[Risk Points],0)</f>
        <v>0</v>
      </c>
      <c r="O6154">
        <f>_xlfn.XLOOKUP(FraudData[[#This Row],[device_trust_score]],DeviceRules[Device Min],DeviceRules[Risk Points],,-1)</f>
        <v>0</v>
      </c>
      <c r="P6154">
        <f>_xlfn.XLOOKUP(FraudData[[#This Row],[velocity_last_24h]],VelocityRules[Velocity Min],VelocityRules[Risk Points],,-1)</f>
        <v>0</v>
      </c>
      <c r="Q6154">
        <f>_xlfn.XLOOKUP(FraudData[[#This Row],[merchant_category]],MerchantRules[Merchant Category],MerchantRules[Risk Points],0)</f>
        <v>0</v>
      </c>
      <c r="R6154">
        <f>SUM(FraudData[[#This Row],[Amount Risk]:[Merchant Risk]])</f>
        <v>0</v>
      </c>
      <c r="S6154" t="str" cm="1">
        <f t="array" ref="S6154">_xlfn.IFS(FraudData[[#This Row],[Fraud Risk Score]]&gt;=8,"High Risk",FraudData[[#This Row],[Fraud Risk Score]]&gt;=6,"Medium Risk",TRUE,"Low Risk")</f>
        <v>Low Risk</v>
      </c>
    </row>
    <row r="6155" spans="1:19">
      <c r="A6155">
        <v>6154</v>
      </c>
      <c r="B6155">
        <v>11.7</v>
      </c>
      <c r="C6155">
        <v>9</v>
      </c>
      <c r="D6155" t="s">
        <v>50</v>
      </c>
      <c r="E6155">
        <v>0</v>
      </c>
      <c r="F6155">
        <v>0</v>
      </c>
      <c r="G6155">
        <v>84</v>
      </c>
      <c r="H6155">
        <v>2</v>
      </c>
      <c r="I6155">
        <v>58</v>
      </c>
      <c r="J6155">
        <v>0</v>
      </c>
      <c r="K6155">
        <f>_xlfn.XLOOKUP(FraudData[[#This Row],[amount]],AmountRules[Amount Min],AmountRules[Risk Points],,-1)</f>
        <v>0</v>
      </c>
      <c r="L6155">
        <f>_xlfn.XLOOKUP(FraudData[[#This Row],[transaction_hour]],TimeRules[Hour Min],TimeRules[Risk Points],,-1)</f>
        <v>0</v>
      </c>
      <c r="M6155">
        <f>_xlfn.XLOOKUP(FraudData[[#This Row],[foreign_transaction]],ForeignRules[Foreign Transaction],ForeignRules[Risk Points],0)</f>
        <v>0</v>
      </c>
      <c r="N6155">
        <f>_xlfn.XLOOKUP(FraudData[[#This Row],[location_mismatch]],Table10[Location Mismatch],Table10[Risk Points],0)</f>
        <v>0</v>
      </c>
      <c r="O6155">
        <f>_xlfn.XLOOKUP(FraudData[[#This Row],[device_trust_score]],DeviceRules[Device Min],DeviceRules[Risk Points],,-1)</f>
        <v>0</v>
      </c>
      <c r="P6155">
        <f>_xlfn.XLOOKUP(FraudData[[#This Row],[velocity_last_24h]],VelocityRules[Velocity Min],VelocityRules[Risk Points],,-1)</f>
        <v>0</v>
      </c>
      <c r="Q6155">
        <f>_xlfn.XLOOKUP(FraudData[[#This Row],[merchant_category]],MerchantRules[Merchant Category],MerchantRules[Risk Points],0)</f>
        <v>0</v>
      </c>
      <c r="R6155">
        <f>SUM(FraudData[[#This Row],[Amount Risk]:[Merchant Risk]])</f>
        <v>0</v>
      </c>
      <c r="S6155" t="str" cm="1">
        <f t="array" ref="S6155">_xlfn.IFS(FraudData[[#This Row],[Fraud Risk Score]]&gt;=8,"High Risk",FraudData[[#This Row],[Fraud Risk Score]]&gt;=6,"Medium Risk",TRUE,"Low Risk")</f>
        <v>Low Risk</v>
      </c>
    </row>
    <row r="6156" spans="1:19">
      <c r="A6156">
        <v>6155</v>
      </c>
      <c r="B6156">
        <v>37.340000000000003</v>
      </c>
      <c r="C6156">
        <v>11</v>
      </c>
      <c r="D6156" t="s">
        <v>49</v>
      </c>
      <c r="E6156">
        <v>0</v>
      </c>
      <c r="F6156">
        <v>0</v>
      </c>
      <c r="G6156">
        <v>27</v>
      </c>
      <c r="H6156">
        <v>3</v>
      </c>
      <c r="I6156">
        <v>23</v>
      </c>
      <c r="J6156">
        <v>0</v>
      </c>
      <c r="K6156">
        <f>_xlfn.XLOOKUP(FraudData[[#This Row],[amount]],AmountRules[Amount Min],AmountRules[Risk Points],,-1)</f>
        <v>0</v>
      </c>
      <c r="L6156">
        <f>_xlfn.XLOOKUP(FraudData[[#This Row],[transaction_hour]],TimeRules[Hour Min],TimeRules[Risk Points],,-1)</f>
        <v>0</v>
      </c>
      <c r="M6156">
        <f>_xlfn.XLOOKUP(FraudData[[#This Row],[foreign_transaction]],ForeignRules[Foreign Transaction],ForeignRules[Risk Points],0)</f>
        <v>0</v>
      </c>
      <c r="N6156">
        <f>_xlfn.XLOOKUP(FraudData[[#This Row],[location_mismatch]],Table10[Location Mismatch],Table10[Risk Points],0)</f>
        <v>0</v>
      </c>
      <c r="O6156">
        <f>_xlfn.XLOOKUP(FraudData[[#This Row],[device_trust_score]],DeviceRules[Device Min],DeviceRules[Risk Points],,-1)</f>
        <v>3</v>
      </c>
      <c r="P6156">
        <f>_xlfn.XLOOKUP(FraudData[[#This Row],[velocity_last_24h]],VelocityRules[Velocity Min],VelocityRules[Risk Points],,-1)</f>
        <v>0</v>
      </c>
      <c r="Q6156">
        <f>_xlfn.XLOOKUP(FraudData[[#This Row],[merchant_category]],MerchantRules[Merchant Category],MerchantRules[Risk Points],0)</f>
        <v>1</v>
      </c>
      <c r="R6156">
        <f>SUM(FraudData[[#This Row],[Amount Risk]:[Merchant Risk]])</f>
        <v>4</v>
      </c>
      <c r="S6156" t="str" cm="1">
        <f t="array" ref="S6156">_xlfn.IFS(FraudData[[#This Row],[Fraud Risk Score]]&gt;=8,"High Risk",FraudData[[#This Row],[Fraud Risk Score]]&gt;=6,"Medium Risk",TRUE,"Low Risk")</f>
        <v>Low Risk</v>
      </c>
    </row>
    <row r="6157" spans="1:19">
      <c r="A6157">
        <v>6156</v>
      </c>
      <c r="B6157">
        <v>5.94</v>
      </c>
      <c r="C6157">
        <v>5</v>
      </c>
      <c r="D6157" t="s">
        <v>47</v>
      </c>
      <c r="E6157">
        <v>1</v>
      </c>
      <c r="F6157">
        <v>0</v>
      </c>
      <c r="G6157">
        <v>96</v>
      </c>
      <c r="H6157">
        <v>1</v>
      </c>
      <c r="I6157">
        <v>56</v>
      </c>
      <c r="J6157">
        <v>0</v>
      </c>
      <c r="K6157">
        <f>_xlfn.XLOOKUP(FraudData[[#This Row],[amount]],AmountRules[Amount Min],AmountRules[Risk Points],,-1)</f>
        <v>0</v>
      </c>
      <c r="L6157">
        <f>_xlfn.XLOOKUP(FraudData[[#This Row],[transaction_hour]],TimeRules[Hour Min],TimeRules[Risk Points],,-1)</f>
        <v>0</v>
      </c>
      <c r="M6157">
        <f>_xlfn.XLOOKUP(FraudData[[#This Row],[foreign_transaction]],ForeignRules[Foreign Transaction],ForeignRules[Risk Points],0)</f>
        <v>3</v>
      </c>
      <c r="N6157">
        <f>_xlfn.XLOOKUP(FraudData[[#This Row],[location_mismatch]],Table10[Location Mismatch],Table10[Risk Points],0)</f>
        <v>0</v>
      </c>
      <c r="O6157">
        <f>_xlfn.XLOOKUP(FraudData[[#This Row],[device_trust_score]],DeviceRules[Device Min],DeviceRules[Risk Points],,-1)</f>
        <v>0</v>
      </c>
      <c r="P6157">
        <f>_xlfn.XLOOKUP(FraudData[[#This Row],[velocity_last_24h]],VelocityRules[Velocity Min],VelocityRules[Risk Points],,-1)</f>
        <v>0</v>
      </c>
      <c r="Q6157">
        <f>_xlfn.XLOOKUP(FraudData[[#This Row],[merchant_category]],MerchantRules[Merchant Category],MerchantRules[Risk Points],0)</f>
        <v>0</v>
      </c>
      <c r="R6157">
        <f>SUM(FraudData[[#This Row],[Amount Risk]:[Merchant Risk]])</f>
        <v>3</v>
      </c>
      <c r="S6157" t="str" cm="1">
        <f t="array" ref="S6157">_xlfn.IFS(FraudData[[#This Row],[Fraud Risk Score]]&gt;=8,"High Risk",FraudData[[#This Row],[Fraud Risk Score]]&gt;=6,"Medium Risk",TRUE,"Low Risk")</f>
        <v>Low Risk</v>
      </c>
    </row>
    <row r="6158" spans="1:19">
      <c r="A6158">
        <v>6157</v>
      </c>
      <c r="B6158">
        <v>244.81</v>
      </c>
      <c r="C6158">
        <v>12</v>
      </c>
      <c r="D6158" t="s">
        <v>48</v>
      </c>
      <c r="E6158">
        <v>0</v>
      </c>
      <c r="F6158">
        <v>0</v>
      </c>
      <c r="G6158">
        <v>78</v>
      </c>
      <c r="H6158">
        <v>2</v>
      </c>
      <c r="I6158">
        <v>47</v>
      </c>
      <c r="J6158">
        <v>0</v>
      </c>
      <c r="K6158">
        <f>_xlfn.XLOOKUP(FraudData[[#This Row],[amount]],AmountRules[Amount Min],AmountRules[Risk Points],,-1)</f>
        <v>0</v>
      </c>
      <c r="L6158">
        <f>_xlfn.XLOOKUP(FraudData[[#This Row],[transaction_hour]],TimeRules[Hour Min],TimeRules[Risk Points],,-1)</f>
        <v>0</v>
      </c>
      <c r="M6158">
        <f>_xlfn.XLOOKUP(FraudData[[#This Row],[foreign_transaction]],ForeignRules[Foreign Transaction],ForeignRules[Risk Points],0)</f>
        <v>0</v>
      </c>
      <c r="N6158">
        <f>_xlfn.XLOOKUP(FraudData[[#This Row],[location_mismatch]],Table10[Location Mismatch],Table10[Risk Points],0)</f>
        <v>0</v>
      </c>
      <c r="O6158">
        <f>_xlfn.XLOOKUP(FraudData[[#This Row],[device_trust_score]],DeviceRules[Device Min],DeviceRules[Risk Points],,-1)</f>
        <v>0</v>
      </c>
      <c r="P6158">
        <f>_xlfn.XLOOKUP(FraudData[[#This Row],[velocity_last_24h]],VelocityRules[Velocity Min],VelocityRules[Risk Points],,-1)</f>
        <v>0</v>
      </c>
      <c r="Q6158">
        <f>_xlfn.XLOOKUP(FraudData[[#This Row],[merchant_category]],MerchantRules[Merchant Category],MerchantRules[Risk Points],0)</f>
        <v>0</v>
      </c>
      <c r="R6158">
        <f>SUM(FraudData[[#This Row],[Amount Risk]:[Merchant Risk]])</f>
        <v>0</v>
      </c>
      <c r="S6158" t="str" cm="1">
        <f t="array" ref="S6158">_xlfn.IFS(FraudData[[#This Row],[Fraud Risk Score]]&gt;=8,"High Risk",FraudData[[#This Row],[Fraud Risk Score]]&gt;=6,"Medium Risk",TRUE,"Low Risk")</f>
        <v>Low Risk</v>
      </c>
    </row>
    <row r="6159" spans="1:19">
      <c r="A6159">
        <v>6158</v>
      </c>
      <c r="B6159">
        <v>231.29</v>
      </c>
      <c r="C6159">
        <v>3</v>
      </c>
      <c r="D6159" t="s">
        <v>46</v>
      </c>
      <c r="E6159">
        <v>0</v>
      </c>
      <c r="F6159">
        <v>0</v>
      </c>
      <c r="G6159">
        <v>26</v>
      </c>
      <c r="H6159">
        <v>5</v>
      </c>
      <c r="I6159">
        <v>35</v>
      </c>
      <c r="J6159">
        <v>1</v>
      </c>
      <c r="K6159">
        <f>_xlfn.XLOOKUP(FraudData[[#This Row],[amount]],AmountRules[Amount Min],AmountRules[Risk Points],,-1)</f>
        <v>0</v>
      </c>
      <c r="L6159">
        <f>_xlfn.XLOOKUP(FraudData[[#This Row],[transaction_hour]],TimeRules[Hour Min],TimeRules[Risk Points],,-1)</f>
        <v>3</v>
      </c>
      <c r="M6159">
        <f>_xlfn.XLOOKUP(FraudData[[#This Row],[foreign_transaction]],ForeignRules[Foreign Transaction],ForeignRules[Risk Points],0)</f>
        <v>0</v>
      </c>
      <c r="N6159">
        <f>_xlfn.XLOOKUP(FraudData[[#This Row],[location_mismatch]],Table10[Location Mismatch],Table10[Risk Points],0)</f>
        <v>0</v>
      </c>
      <c r="O6159">
        <f>_xlfn.XLOOKUP(FraudData[[#This Row],[device_trust_score]],DeviceRules[Device Min],DeviceRules[Risk Points],,-1)</f>
        <v>3</v>
      </c>
      <c r="P6159">
        <f>_xlfn.XLOOKUP(FraudData[[#This Row],[velocity_last_24h]],VelocityRules[Velocity Min],VelocityRules[Risk Points],,-1)</f>
        <v>3</v>
      </c>
      <c r="Q6159">
        <f>_xlfn.XLOOKUP(FraudData[[#This Row],[merchant_category]],MerchantRules[Merchant Category],MerchantRules[Risk Points],0)</f>
        <v>0</v>
      </c>
      <c r="R6159">
        <f>SUM(FraudData[[#This Row],[Amount Risk]:[Merchant Risk]])</f>
        <v>9</v>
      </c>
      <c r="S6159" t="str" cm="1">
        <f t="array" ref="S6159">_xlfn.IFS(FraudData[[#This Row],[Fraud Risk Score]]&gt;=8,"High Risk",FraudData[[#This Row],[Fraud Risk Score]]&gt;=6,"Medium Risk",TRUE,"Low Risk")</f>
        <v>High Risk</v>
      </c>
    </row>
    <row r="6160" spans="1:19">
      <c r="A6160">
        <v>6159</v>
      </c>
      <c r="B6160">
        <v>26.32</v>
      </c>
      <c r="C6160">
        <v>12</v>
      </c>
      <c r="D6160" t="s">
        <v>46</v>
      </c>
      <c r="E6160">
        <v>0</v>
      </c>
      <c r="F6160">
        <v>0</v>
      </c>
      <c r="G6160">
        <v>53</v>
      </c>
      <c r="H6160">
        <v>0</v>
      </c>
      <c r="I6160">
        <v>56</v>
      </c>
      <c r="J6160">
        <v>0</v>
      </c>
      <c r="K6160">
        <f>_xlfn.XLOOKUP(FraudData[[#This Row],[amount]],AmountRules[Amount Min],AmountRules[Risk Points],,-1)</f>
        <v>0</v>
      </c>
      <c r="L6160">
        <f>_xlfn.XLOOKUP(FraudData[[#This Row],[transaction_hour]],TimeRules[Hour Min],TimeRules[Risk Points],,-1)</f>
        <v>0</v>
      </c>
      <c r="M6160">
        <f>_xlfn.XLOOKUP(FraudData[[#This Row],[foreign_transaction]],ForeignRules[Foreign Transaction],ForeignRules[Risk Points],0)</f>
        <v>0</v>
      </c>
      <c r="N6160">
        <f>_xlfn.XLOOKUP(FraudData[[#This Row],[location_mismatch]],Table10[Location Mismatch],Table10[Risk Points],0)</f>
        <v>0</v>
      </c>
      <c r="O6160">
        <f>_xlfn.XLOOKUP(FraudData[[#This Row],[device_trust_score]],DeviceRules[Device Min],DeviceRules[Risk Points],,-1)</f>
        <v>1</v>
      </c>
      <c r="P6160">
        <f>_xlfn.XLOOKUP(FraudData[[#This Row],[velocity_last_24h]],VelocityRules[Velocity Min],VelocityRules[Risk Points],,-1)</f>
        <v>0</v>
      </c>
      <c r="Q6160">
        <f>_xlfn.XLOOKUP(FraudData[[#This Row],[merchant_category]],MerchantRules[Merchant Category],MerchantRules[Risk Points],0)</f>
        <v>0</v>
      </c>
      <c r="R6160">
        <f>SUM(FraudData[[#This Row],[Amount Risk]:[Merchant Risk]])</f>
        <v>1</v>
      </c>
      <c r="S6160" t="str" cm="1">
        <f t="array" ref="S6160">_xlfn.IFS(FraudData[[#This Row],[Fraud Risk Score]]&gt;=8,"High Risk",FraudData[[#This Row],[Fraud Risk Score]]&gt;=6,"Medium Risk",TRUE,"Low Risk")</f>
        <v>Low Risk</v>
      </c>
    </row>
    <row r="6161" spans="1:19">
      <c r="A6161">
        <v>6160</v>
      </c>
      <c r="B6161">
        <v>325.51</v>
      </c>
      <c r="C6161">
        <v>16</v>
      </c>
      <c r="D6161" t="s">
        <v>47</v>
      </c>
      <c r="E6161">
        <v>0</v>
      </c>
      <c r="F6161">
        <v>0</v>
      </c>
      <c r="G6161">
        <v>40</v>
      </c>
      <c r="H6161">
        <v>3</v>
      </c>
      <c r="I6161">
        <v>56</v>
      </c>
      <c r="J6161">
        <v>0</v>
      </c>
      <c r="K6161">
        <f>_xlfn.XLOOKUP(FraudData[[#This Row],[amount]],AmountRules[Amount Min],AmountRules[Risk Points],,-1)</f>
        <v>0</v>
      </c>
      <c r="L6161">
        <f>_xlfn.XLOOKUP(FraudData[[#This Row],[transaction_hour]],TimeRules[Hour Min],TimeRules[Risk Points],,-1)</f>
        <v>0</v>
      </c>
      <c r="M6161">
        <f>_xlfn.XLOOKUP(FraudData[[#This Row],[foreign_transaction]],ForeignRules[Foreign Transaction],ForeignRules[Risk Points],0)</f>
        <v>0</v>
      </c>
      <c r="N6161">
        <f>_xlfn.XLOOKUP(FraudData[[#This Row],[location_mismatch]],Table10[Location Mismatch],Table10[Risk Points],0)</f>
        <v>0</v>
      </c>
      <c r="O6161">
        <f>_xlfn.XLOOKUP(FraudData[[#This Row],[device_trust_score]],DeviceRules[Device Min],DeviceRules[Risk Points],,-1)</f>
        <v>2</v>
      </c>
      <c r="P6161">
        <f>_xlfn.XLOOKUP(FraudData[[#This Row],[velocity_last_24h]],VelocityRules[Velocity Min],VelocityRules[Risk Points],,-1)</f>
        <v>0</v>
      </c>
      <c r="Q6161">
        <f>_xlfn.XLOOKUP(FraudData[[#This Row],[merchant_category]],MerchantRules[Merchant Category],MerchantRules[Risk Points],0)</f>
        <v>0</v>
      </c>
      <c r="R6161">
        <f>SUM(FraudData[[#This Row],[Amount Risk]:[Merchant Risk]])</f>
        <v>2</v>
      </c>
      <c r="S6161" t="str" cm="1">
        <f t="array" ref="S6161">_xlfn.IFS(FraudData[[#This Row],[Fraud Risk Score]]&gt;=8,"High Risk",FraudData[[#This Row],[Fraud Risk Score]]&gt;=6,"Medium Risk",TRUE,"Low Risk")</f>
        <v>Low Risk</v>
      </c>
    </row>
    <row r="6162" spans="1:19">
      <c r="A6162">
        <v>6161</v>
      </c>
      <c r="B6162">
        <v>30.27</v>
      </c>
      <c r="C6162">
        <v>0</v>
      </c>
      <c r="D6162" t="s">
        <v>48</v>
      </c>
      <c r="E6162">
        <v>0</v>
      </c>
      <c r="F6162">
        <v>0</v>
      </c>
      <c r="G6162">
        <v>83</v>
      </c>
      <c r="H6162">
        <v>4</v>
      </c>
      <c r="I6162">
        <v>31</v>
      </c>
      <c r="J6162">
        <v>0</v>
      </c>
      <c r="K6162">
        <f>_xlfn.XLOOKUP(FraudData[[#This Row],[amount]],AmountRules[Amount Min],AmountRules[Risk Points],,-1)</f>
        <v>0</v>
      </c>
      <c r="L6162">
        <f>_xlfn.XLOOKUP(FraudData[[#This Row],[transaction_hour]],TimeRules[Hour Min],TimeRules[Risk Points],,-1)</f>
        <v>3</v>
      </c>
      <c r="M6162">
        <f>_xlfn.XLOOKUP(FraudData[[#This Row],[foreign_transaction]],ForeignRules[Foreign Transaction],ForeignRules[Risk Points],0)</f>
        <v>0</v>
      </c>
      <c r="N6162">
        <f>_xlfn.XLOOKUP(FraudData[[#This Row],[location_mismatch]],Table10[Location Mismatch],Table10[Risk Points],0)</f>
        <v>0</v>
      </c>
      <c r="O6162">
        <f>_xlfn.XLOOKUP(FraudData[[#This Row],[device_trust_score]],DeviceRules[Device Min],DeviceRules[Risk Points],,-1)</f>
        <v>0</v>
      </c>
      <c r="P6162">
        <f>_xlfn.XLOOKUP(FraudData[[#This Row],[velocity_last_24h]],VelocityRules[Velocity Min],VelocityRules[Risk Points],,-1)</f>
        <v>0</v>
      </c>
      <c r="Q6162">
        <f>_xlfn.XLOOKUP(FraudData[[#This Row],[merchant_category]],MerchantRules[Merchant Category],MerchantRules[Risk Points],0)</f>
        <v>0</v>
      </c>
      <c r="R6162">
        <f>SUM(FraudData[[#This Row],[Amount Risk]:[Merchant Risk]])</f>
        <v>3</v>
      </c>
      <c r="S6162" t="str" cm="1">
        <f t="array" ref="S6162">_xlfn.IFS(FraudData[[#This Row],[Fraud Risk Score]]&gt;=8,"High Risk",FraudData[[#This Row],[Fraud Risk Score]]&gt;=6,"Medium Risk",TRUE,"Low Risk")</f>
        <v>Low Risk</v>
      </c>
    </row>
    <row r="6163" spans="1:19">
      <c r="A6163">
        <v>6162</v>
      </c>
      <c r="B6163">
        <v>64.5</v>
      </c>
      <c r="C6163">
        <v>4</v>
      </c>
      <c r="D6163" t="s">
        <v>50</v>
      </c>
      <c r="E6163">
        <v>0</v>
      </c>
      <c r="F6163">
        <v>0</v>
      </c>
      <c r="G6163">
        <v>35</v>
      </c>
      <c r="H6163">
        <v>1</v>
      </c>
      <c r="I6163">
        <v>32</v>
      </c>
      <c r="J6163">
        <v>0</v>
      </c>
      <c r="K6163">
        <f>_xlfn.XLOOKUP(FraudData[[#This Row],[amount]],AmountRules[Amount Min],AmountRules[Risk Points],,-1)</f>
        <v>0</v>
      </c>
      <c r="L6163">
        <f>_xlfn.XLOOKUP(FraudData[[#This Row],[transaction_hour]],TimeRules[Hour Min],TimeRules[Risk Points],,-1)</f>
        <v>0</v>
      </c>
      <c r="M6163">
        <f>_xlfn.XLOOKUP(FraudData[[#This Row],[foreign_transaction]],ForeignRules[Foreign Transaction],ForeignRules[Risk Points],0)</f>
        <v>0</v>
      </c>
      <c r="N6163">
        <f>_xlfn.XLOOKUP(FraudData[[#This Row],[location_mismatch]],Table10[Location Mismatch],Table10[Risk Points],0)</f>
        <v>0</v>
      </c>
      <c r="O6163">
        <f>_xlfn.XLOOKUP(FraudData[[#This Row],[device_trust_score]],DeviceRules[Device Min],DeviceRules[Risk Points],,-1)</f>
        <v>2</v>
      </c>
      <c r="P6163">
        <f>_xlfn.XLOOKUP(FraudData[[#This Row],[velocity_last_24h]],VelocityRules[Velocity Min],VelocityRules[Risk Points],,-1)</f>
        <v>0</v>
      </c>
      <c r="Q6163">
        <f>_xlfn.XLOOKUP(FraudData[[#This Row],[merchant_category]],MerchantRules[Merchant Category],MerchantRules[Risk Points],0)</f>
        <v>0</v>
      </c>
      <c r="R6163">
        <f>SUM(FraudData[[#This Row],[Amount Risk]:[Merchant Risk]])</f>
        <v>2</v>
      </c>
      <c r="S6163" t="str" cm="1">
        <f t="array" ref="S6163">_xlfn.IFS(FraudData[[#This Row],[Fraud Risk Score]]&gt;=8,"High Risk",FraudData[[#This Row],[Fraud Risk Score]]&gt;=6,"Medium Risk",TRUE,"Low Risk")</f>
        <v>Low Risk</v>
      </c>
    </row>
    <row r="6164" spans="1:19">
      <c r="A6164">
        <v>6163</v>
      </c>
      <c r="B6164">
        <v>51.54</v>
      </c>
      <c r="C6164">
        <v>23</v>
      </c>
      <c r="D6164" t="s">
        <v>46</v>
      </c>
      <c r="E6164">
        <v>0</v>
      </c>
      <c r="F6164">
        <v>0</v>
      </c>
      <c r="G6164">
        <v>48</v>
      </c>
      <c r="H6164">
        <v>3</v>
      </c>
      <c r="I6164">
        <v>67</v>
      </c>
      <c r="J6164">
        <v>0</v>
      </c>
      <c r="K6164">
        <f>_xlfn.XLOOKUP(FraudData[[#This Row],[amount]],AmountRules[Amount Min],AmountRules[Risk Points],,-1)</f>
        <v>0</v>
      </c>
      <c r="L6164">
        <f>_xlfn.XLOOKUP(FraudData[[#This Row],[transaction_hour]],TimeRules[Hour Min],TimeRules[Risk Points],,-1)</f>
        <v>1</v>
      </c>
      <c r="M6164">
        <f>_xlfn.XLOOKUP(FraudData[[#This Row],[foreign_transaction]],ForeignRules[Foreign Transaction],ForeignRules[Risk Points],0)</f>
        <v>0</v>
      </c>
      <c r="N6164">
        <f>_xlfn.XLOOKUP(FraudData[[#This Row],[location_mismatch]],Table10[Location Mismatch],Table10[Risk Points],0)</f>
        <v>0</v>
      </c>
      <c r="O6164">
        <f>_xlfn.XLOOKUP(FraudData[[#This Row],[device_trust_score]],DeviceRules[Device Min],DeviceRules[Risk Points],,-1)</f>
        <v>2</v>
      </c>
      <c r="P6164">
        <f>_xlfn.XLOOKUP(FraudData[[#This Row],[velocity_last_24h]],VelocityRules[Velocity Min],VelocityRules[Risk Points],,-1)</f>
        <v>0</v>
      </c>
      <c r="Q6164">
        <f>_xlfn.XLOOKUP(FraudData[[#This Row],[merchant_category]],MerchantRules[Merchant Category],MerchantRules[Risk Points],0)</f>
        <v>0</v>
      </c>
      <c r="R6164">
        <f>SUM(FraudData[[#This Row],[Amount Risk]:[Merchant Risk]])</f>
        <v>3</v>
      </c>
      <c r="S6164" t="str" cm="1">
        <f t="array" ref="S6164">_xlfn.IFS(FraudData[[#This Row],[Fraud Risk Score]]&gt;=8,"High Risk",FraudData[[#This Row],[Fraud Risk Score]]&gt;=6,"Medium Risk",TRUE,"Low Risk")</f>
        <v>Low Risk</v>
      </c>
    </row>
    <row r="6165" spans="1:19">
      <c r="A6165">
        <v>6164</v>
      </c>
      <c r="B6165">
        <v>83.83</v>
      </c>
      <c r="C6165">
        <v>16</v>
      </c>
      <c r="D6165" t="s">
        <v>48</v>
      </c>
      <c r="E6165">
        <v>0</v>
      </c>
      <c r="F6165">
        <v>0</v>
      </c>
      <c r="G6165">
        <v>56</v>
      </c>
      <c r="H6165">
        <v>2</v>
      </c>
      <c r="I6165">
        <v>53</v>
      </c>
      <c r="J6165">
        <v>0</v>
      </c>
      <c r="K6165">
        <f>_xlfn.XLOOKUP(FraudData[[#This Row],[amount]],AmountRules[Amount Min],AmountRules[Risk Points],,-1)</f>
        <v>0</v>
      </c>
      <c r="L6165">
        <f>_xlfn.XLOOKUP(FraudData[[#This Row],[transaction_hour]],TimeRules[Hour Min],TimeRules[Risk Points],,-1)</f>
        <v>0</v>
      </c>
      <c r="M6165">
        <f>_xlfn.XLOOKUP(FraudData[[#This Row],[foreign_transaction]],ForeignRules[Foreign Transaction],ForeignRules[Risk Points],0)</f>
        <v>0</v>
      </c>
      <c r="N6165">
        <f>_xlfn.XLOOKUP(FraudData[[#This Row],[location_mismatch]],Table10[Location Mismatch],Table10[Risk Points],0)</f>
        <v>0</v>
      </c>
      <c r="O6165">
        <f>_xlfn.XLOOKUP(FraudData[[#This Row],[device_trust_score]],DeviceRules[Device Min],DeviceRules[Risk Points],,-1)</f>
        <v>1</v>
      </c>
      <c r="P6165">
        <f>_xlfn.XLOOKUP(FraudData[[#This Row],[velocity_last_24h]],VelocityRules[Velocity Min],VelocityRules[Risk Points],,-1)</f>
        <v>0</v>
      </c>
      <c r="Q6165">
        <f>_xlfn.XLOOKUP(FraudData[[#This Row],[merchant_category]],MerchantRules[Merchant Category],MerchantRules[Risk Points],0)</f>
        <v>0</v>
      </c>
      <c r="R6165">
        <f>SUM(FraudData[[#This Row],[Amount Risk]:[Merchant Risk]])</f>
        <v>1</v>
      </c>
      <c r="S6165" t="str" cm="1">
        <f t="array" ref="S6165">_xlfn.IFS(FraudData[[#This Row],[Fraud Risk Score]]&gt;=8,"High Risk",FraudData[[#This Row],[Fraud Risk Score]]&gt;=6,"Medium Risk",TRUE,"Low Risk")</f>
        <v>Low Risk</v>
      </c>
    </row>
    <row r="6166" spans="1:19">
      <c r="A6166">
        <v>6165</v>
      </c>
      <c r="B6166">
        <v>52.91</v>
      </c>
      <c r="C6166">
        <v>17</v>
      </c>
      <c r="D6166" t="s">
        <v>48</v>
      </c>
      <c r="E6166">
        <v>0</v>
      </c>
      <c r="F6166">
        <v>0</v>
      </c>
      <c r="G6166">
        <v>98</v>
      </c>
      <c r="H6166">
        <v>1</v>
      </c>
      <c r="I6166">
        <v>40</v>
      </c>
      <c r="J6166">
        <v>0</v>
      </c>
      <c r="K6166">
        <f>_xlfn.XLOOKUP(FraudData[[#This Row],[amount]],AmountRules[Amount Min],AmountRules[Risk Points],,-1)</f>
        <v>0</v>
      </c>
      <c r="L6166">
        <f>_xlfn.XLOOKUP(FraudData[[#This Row],[transaction_hour]],TimeRules[Hour Min],TimeRules[Risk Points],,-1)</f>
        <v>0</v>
      </c>
      <c r="M6166">
        <f>_xlfn.XLOOKUP(FraudData[[#This Row],[foreign_transaction]],ForeignRules[Foreign Transaction],ForeignRules[Risk Points],0)</f>
        <v>0</v>
      </c>
      <c r="N6166">
        <f>_xlfn.XLOOKUP(FraudData[[#This Row],[location_mismatch]],Table10[Location Mismatch],Table10[Risk Points],0)</f>
        <v>0</v>
      </c>
      <c r="O6166">
        <f>_xlfn.XLOOKUP(FraudData[[#This Row],[device_trust_score]],DeviceRules[Device Min],DeviceRules[Risk Points],,-1)</f>
        <v>0</v>
      </c>
      <c r="P6166">
        <f>_xlfn.XLOOKUP(FraudData[[#This Row],[velocity_last_24h]],VelocityRules[Velocity Min],VelocityRules[Risk Points],,-1)</f>
        <v>0</v>
      </c>
      <c r="Q6166">
        <f>_xlfn.XLOOKUP(FraudData[[#This Row],[merchant_category]],MerchantRules[Merchant Category],MerchantRules[Risk Points],0)</f>
        <v>0</v>
      </c>
      <c r="R6166">
        <f>SUM(FraudData[[#This Row],[Amount Risk]:[Merchant Risk]])</f>
        <v>0</v>
      </c>
      <c r="S6166" t="str" cm="1">
        <f t="array" ref="S6166">_xlfn.IFS(FraudData[[#This Row],[Fraud Risk Score]]&gt;=8,"High Risk",FraudData[[#This Row],[Fraud Risk Score]]&gt;=6,"Medium Risk",TRUE,"Low Risk")</f>
        <v>Low Risk</v>
      </c>
    </row>
    <row r="6167" spans="1:19">
      <c r="A6167">
        <v>6166</v>
      </c>
      <c r="B6167">
        <v>120.83</v>
      </c>
      <c r="C6167">
        <v>6</v>
      </c>
      <c r="D6167" t="s">
        <v>49</v>
      </c>
      <c r="E6167">
        <v>0</v>
      </c>
      <c r="F6167">
        <v>1</v>
      </c>
      <c r="G6167">
        <v>78</v>
      </c>
      <c r="H6167">
        <v>5</v>
      </c>
      <c r="I6167">
        <v>53</v>
      </c>
      <c r="J6167">
        <v>0</v>
      </c>
      <c r="K6167">
        <f>_xlfn.XLOOKUP(FraudData[[#This Row],[amount]],AmountRules[Amount Min],AmountRules[Risk Points],,-1)</f>
        <v>0</v>
      </c>
      <c r="L6167">
        <f>_xlfn.XLOOKUP(FraudData[[#This Row],[transaction_hour]],TimeRules[Hour Min],TimeRules[Risk Points],,-1)</f>
        <v>0</v>
      </c>
      <c r="M6167">
        <f>_xlfn.XLOOKUP(FraudData[[#This Row],[foreign_transaction]],ForeignRules[Foreign Transaction],ForeignRules[Risk Points],0)</f>
        <v>0</v>
      </c>
      <c r="N6167">
        <f>_xlfn.XLOOKUP(FraudData[[#This Row],[location_mismatch]],Table10[Location Mismatch],Table10[Risk Points],0)</f>
        <v>3</v>
      </c>
      <c r="O6167">
        <f>_xlfn.XLOOKUP(FraudData[[#This Row],[device_trust_score]],DeviceRules[Device Min],DeviceRules[Risk Points],,-1)</f>
        <v>0</v>
      </c>
      <c r="P6167">
        <f>_xlfn.XLOOKUP(FraudData[[#This Row],[velocity_last_24h]],VelocityRules[Velocity Min],VelocityRules[Risk Points],,-1)</f>
        <v>3</v>
      </c>
      <c r="Q6167">
        <f>_xlfn.XLOOKUP(FraudData[[#This Row],[merchant_category]],MerchantRules[Merchant Category],MerchantRules[Risk Points],0)</f>
        <v>1</v>
      </c>
      <c r="R6167">
        <f>SUM(FraudData[[#This Row],[Amount Risk]:[Merchant Risk]])</f>
        <v>7</v>
      </c>
      <c r="S6167" t="str" cm="1">
        <f t="array" ref="S6167">_xlfn.IFS(FraudData[[#This Row],[Fraud Risk Score]]&gt;=8,"High Risk",FraudData[[#This Row],[Fraud Risk Score]]&gt;=6,"Medium Risk",TRUE,"Low Risk")</f>
        <v>Medium Risk</v>
      </c>
    </row>
    <row r="6168" spans="1:19">
      <c r="A6168">
        <v>6167</v>
      </c>
      <c r="B6168">
        <v>94.18</v>
      </c>
      <c r="C6168">
        <v>15</v>
      </c>
      <c r="D6168" t="s">
        <v>47</v>
      </c>
      <c r="E6168">
        <v>0</v>
      </c>
      <c r="F6168">
        <v>0</v>
      </c>
      <c r="G6168">
        <v>80</v>
      </c>
      <c r="H6168">
        <v>1</v>
      </c>
      <c r="I6168">
        <v>42</v>
      </c>
      <c r="J6168">
        <v>0</v>
      </c>
      <c r="K6168">
        <f>_xlfn.XLOOKUP(FraudData[[#This Row],[amount]],AmountRules[Amount Min],AmountRules[Risk Points],,-1)</f>
        <v>0</v>
      </c>
      <c r="L6168">
        <f>_xlfn.XLOOKUP(FraudData[[#This Row],[transaction_hour]],TimeRules[Hour Min],TimeRules[Risk Points],,-1)</f>
        <v>0</v>
      </c>
      <c r="M6168">
        <f>_xlfn.XLOOKUP(FraudData[[#This Row],[foreign_transaction]],ForeignRules[Foreign Transaction],ForeignRules[Risk Points],0)</f>
        <v>0</v>
      </c>
      <c r="N6168">
        <f>_xlfn.XLOOKUP(FraudData[[#This Row],[location_mismatch]],Table10[Location Mismatch],Table10[Risk Points],0)</f>
        <v>0</v>
      </c>
      <c r="O6168">
        <f>_xlfn.XLOOKUP(FraudData[[#This Row],[device_trust_score]],DeviceRules[Device Min],DeviceRules[Risk Points],,-1)</f>
        <v>0</v>
      </c>
      <c r="P6168">
        <f>_xlfn.XLOOKUP(FraudData[[#This Row],[velocity_last_24h]],VelocityRules[Velocity Min],VelocityRules[Risk Points],,-1)</f>
        <v>0</v>
      </c>
      <c r="Q6168">
        <f>_xlfn.XLOOKUP(FraudData[[#This Row],[merchant_category]],MerchantRules[Merchant Category],MerchantRules[Risk Points],0)</f>
        <v>0</v>
      </c>
      <c r="R6168">
        <f>SUM(FraudData[[#This Row],[Amount Risk]:[Merchant Risk]])</f>
        <v>0</v>
      </c>
      <c r="S6168" t="str" cm="1">
        <f t="array" ref="S6168">_xlfn.IFS(FraudData[[#This Row],[Fraud Risk Score]]&gt;=8,"High Risk",FraudData[[#This Row],[Fraud Risk Score]]&gt;=6,"Medium Risk",TRUE,"Low Risk")</f>
        <v>Low Risk</v>
      </c>
    </row>
    <row r="6169" spans="1:19">
      <c r="A6169">
        <v>6168</v>
      </c>
      <c r="B6169">
        <v>775.84</v>
      </c>
      <c r="C6169">
        <v>7</v>
      </c>
      <c r="D6169" t="s">
        <v>48</v>
      </c>
      <c r="E6169">
        <v>0</v>
      </c>
      <c r="F6169">
        <v>0</v>
      </c>
      <c r="G6169">
        <v>95</v>
      </c>
      <c r="H6169">
        <v>1</v>
      </c>
      <c r="I6169">
        <v>26</v>
      </c>
      <c r="J6169">
        <v>0</v>
      </c>
      <c r="K6169">
        <f>_xlfn.XLOOKUP(FraudData[[#This Row],[amount]],AmountRules[Amount Min],AmountRules[Risk Points],,-1)</f>
        <v>1</v>
      </c>
      <c r="L6169">
        <f>_xlfn.XLOOKUP(FraudData[[#This Row],[transaction_hour]],TimeRules[Hour Min],TimeRules[Risk Points],,-1)</f>
        <v>0</v>
      </c>
      <c r="M6169">
        <f>_xlfn.XLOOKUP(FraudData[[#This Row],[foreign_transaction]],ForeignRules[Foreign Transaction],ForeignRules[Risk Points],0)</f>
        <v>0</v>
      </c>
      <c r="N6169">
        <f>_xlfn.XLOOKUP(FraudData[[#This Row],[location_mismatch]],Table10[Location Mismatch],Table10[Risk Points],0)</f>
        <v>0</v>
      </c>
      <c r="O6169">
        <f>_xlfn.XLOOKUP(FraudData[[#This Row],[device_trust_score]],DeviceRules[Device Min],DeviceRules[Risk Points],,-1)</f>
        <v>0</v>
      </c>
      <c r="P6169">
        <f>_xlfn.XLOOKUP(FraudData[[#This Row],[velocity_last_24h]],VelocityRules[Velocity Min],VelocityRules[Risk Points],,-1)</f>
        <v>0</v>
      </c>
      <c r="Q6169">
        <f>_xlfn.XLOOKUP(FraudData[[#This Row],[merchant_category]],MerchantRules[Merchant Category],MerchantRules[Risk Points],0)</f>
        <v>0</v>
      </c>
      <c r="R6169">
        <f>SUM(FraudData[[#This Row],[Amount Risk]:[Merchant Risk]])</f>
        <v>1</v>
      </c>
      <c r="S6169" t="str" cm="1">
        <f t="array" ref="S6169">_xlfn.IFS(FraudData[[#This Row],[Fraud Risk Score]]&gt;=8,"High Risk",FraudData[[#This Row],[Fraud Risk Score]]&gt;=6,"Medium Risk",TRUE,"Low Risk")</f>
        <v>Low Risk</v>
      </c>
    </row>
    <row r="6170" spans="1:19">
      <c r="A6170">
        <v>6169</v>
      </c>
      <c r="B6170">
        <v>10.36</v>
      </c>
      <c r="C6170">
        <v>11</v>
      </c>
      <c r="D6170" t="s">
        <v>50</v>
      </c>
      <c r="E6170">
        <v>0</v>
      </c>
      <c r="F6170">
        <v>0</v>
      </c>
      <c r="G6170">
        <v>67</v>
      </c>
      <c r="H6170">
        <v>2</v>
      </c>
      <c r="I6170">
        <v>54</v>
      </c>
      <c r="J6170">
        <v>0</v>
      </c>
      <c r="K6170">
        <f>_xlfn.XLOOKUP(FraudData[[#This Row],[amount]],AmountRules[Amount Min],AmountRules[Risk Points],,-1)</f>
        <v>0</v>
      </c>
      <c r="L6170">
        <f>_xlfn.XLOOKUP(FraudData[[#This Row],[transaction_hour]],TimeRules[Hour Min],TimeRules[Risk Points],,-1)</f>
        <v>0</v>
      </c>
      <c r="M6170">
        <f>_xlfn.XLOOKUP(FraudData[[#This Row],[foreign_transaction]],ForeignRules[Foreign Transaction],ForeignRules[Risk Points],0)</f>
        <v>0</v>
      </c>
      <c r="N6170">
        <f>_xlfn.XLOOKUP(FraudData[[#This Row],[location_mismatch]],Table10[Location Mismatch],Table10[Risk Points],0)</f>
        <v>0</v>
      </c>
      <c r="O6170">
        <f>_xlfn.XLOOKUP(FraudData[[#This Row],[device_trust_score]],DeviceRules[Device Min],DeviceRules[Risk Points],,-1)</f>
        <v>1</v>
      </c>
      <c r="P6170">
        <f>_xlfn.XLOOKUP(FraudData[[#This Row],[velocity_last_24h]],VelocityRules[Velocity Min],VelocityRules[Risk Points],,-1)</f>
        <v>0</v>
      </c>
      <c r="Q6170">
        <f>_xlfn.XLOOKUP(FraudData[[#This Row],[merchant_category]],MerchantRules[Merchant Category],MerchantRules[Risk Points],0)</f>
        <v>0</v>
      </c>
      <c r="R6170">
        <f>SUM(FraudData[[#This Row],[Amount Risk]:[Merchant Risk]])</f>
        <v>1</v>
      </c>
      <c r="S6170" t="str" cm="1">
        <f t="array" ref="S6170">_xlfn.IFS(FraudData[[#This Row],[Fraud Risk Score]]&gt;=8,"High Risk",FraudData[[#This Row],[Fraud Risk Score]]&gt;=6,"Medium Risk",TRUE,"Low Risk")</f>
        <v>Low Risk</v>
      </c>
    </row>
    <row r="6171" spans="1:19">
      <c r="A6171">
        <v>6170</v>
      </c>
      <c r="B6171">
        <v>27.61</v>
      </c>
      <c r="C6171">
        <v>13</v>
      </c>
      <c r="D6171" t="s">
        <v>46</v>
      </c>
      <c r="E6171">
        <v>0</v>
      </c>
      <c r="F6171">
        <v>1</v>
      </c>
      <c r="G6171">
        <v>77</v>
      </c>
      <c r="H6171">
        <v>0</v>
      </c>
      <c r="I6171">
        <v>41</v>
      </c>
      <c r="J6171">
        <v>0</v>
      </c>
      <c r="K6171">
        <f>_xlfn.XLOOKUP(FraudData[[#This Row],[amount]],AmountRules[Amount Min],AmountRules[Risk Points],,-1)</f>
        <v>0</v>
      </c>
      <c r="L6171">
        <f>_xlfn.XLOOKUP(FraudData[[#This Row],[transaction_hour]],TimeRules[Hour Min],TimeRules[Risk Points],,-1)</f>
        <v>0</v>
      </c>
      <c r="M6171">
        <f>_xlfn.XLOOKUP(FraudData[[#This Row],[foreign_transaction]],ForeignRules[Foreign Transaction],ForeignRules[Risk Points],0)</f>
        <v>0</v>
      </c>
      <c r="N6171">
        <f>_xlfn.XLOOKUP(FraudData[[#This Row],[location_mismatch]],Table10[Location Mismatch],Table10[Risk Points],0)</f>
        <v>3</v>
      </c>
      <c r="O6171">
        <f>_xlfn.XLOOKUP(FraudData[[#This Row],[device_trust_score]],DeviceRules[Device Min],DeviceRules[Risk Points],,-1)</f>
        <v>0</v>
      </c>
      <c r="P6171">
        <f>_xlfn.XLOOKUP(FraudData[[#This Row],[velocity_last_24h]],VelocityRules[Velocity Min],VelocityRules[Risk Points],,-1)</f>
        <v>0</v>
      </c>
      <c r="Q6171">
        <f>_xlfn.XLOOKUP(FraudData[[#This Row],[merchant_category]],MerchantRules[Merchant Category],MerchantRules[Risk Points],0)</f>
        <v>0</v>
      </c>
      <c r="R6171">
        <f>SUM(FraudData[[#This Row],[Amount Risk]:[Merchant Risk]])</f>
        <v>3</v>
      </c>
      <c r="S6171" t="str" cm="1">
        <f t="array" ref="S6171">_xlfn.IFS(FraudData[[#This Row],[Fraud Risk Score]]&gt;=8,"High Risk",FraudData[[#This Row],[Fraud Risk Score]]&gt;=6,"Medium Risk",TRUE,"Low Risk")</f>
        <v>Low Risk</v>
      </c>
    </row>
    <row r="6172" spans="1:19">
      <c r="A6172">
        <v>6171</v>
      </c>
      <c r="B6172">
        <v>9.77</v>
      </c>
      <c r="C6172">
        <v>18</v>
      </c>
      <c r="D6172" t="s">
        <v>49</v>
      </c>
      <c r="E6172">
        <v>0</v>
      </c>
      <c r="F6172">
        <v>0</v>
      </c>
      <c r="G6172">
        <v>25</v>
      </c>
      <c r="H6172">
        <v>2</v>
      </c>
      <c r="I6172">
        <v>36</v>
      </c>
      <c r="J6172">
        <v>0</v>
      </c>
      <c r="K6172">
        <f>_xlfn.XLOOKUP(FraudData[[#This Row],[amount]],AmountRules[Amount Min],AmountRules[Risk Points],,-1)</f>
        <v>0</v>
      </c>
      <c r="L6172">
        <f>_xlfn.XLOOKUP(FraudData[[#This Row],[transaction_hour]],TimeRules[Hour Min],TimeRules[Risk Points],,-1)</f>
        <v>0</v>
      </c>
      <c r="M6172">
        <f>_xlfn.XLOOKUP(FraudData[[#This Row],[foreign_transaction]],ForeignRules[Foreign Transaction],ForeignRules[Risk Points],0)</f>
        <v>0</v>
      </c>
      <c r="N6172">
        <f>_xlfn.XLOOKUP(FraudData[[#This Row],[location_mismatch]],Table10[Location Mismatch],Table10[Risk Points],0)</f>
        <v>0</v>
      </c>
      <c r="O6172">
        <f>_xlfn.XLOOKUP(FraudData[[#This Row],[device_trust_score]],DeviceRules[Device Min],DeviceRules[Risk Points],,-1)</f>
        <v>3</v>
      </c>
      <c r="P6172">
        <f>_xlfn.XLOOKUP(FraudData[[#This Row],[velocity_last_24h]],VelocityRules[Velocity Min],VelocityRules[Risk Points],,-1)</f>
        <v>0</v>
      </c>
      <c r="Q6172">
        <f>_xlfn.XLOOKUP(FraudData[[#This Row],[merchant_category]],MerchantRules[Merchant Category],MerchantRules[Risk Points],0)</f>
        <v>1</v>
      </c>
      <c r="R6172">
        <f>SUM(FraudData[[#This Row],[Amount Risk]:[Merchant Risk]])</f>
        <v>4</v>
      </c>
      <c r="S6172" t="str" cm="1">
        <f t="array" ref="S6172">_xlfn.IFS(FraudData[[#This Row],[Fraud Risk Score]]&gt;=8,"High Risk",FraudData[[#This Row],[Fraud Risk Score]]&gt;=6,"Medium Risk",TRUE,"Low Risk")</f>
        <v>Low Risk</v>
      </c>
    </row>
    <row r="6173" spans="1:19">
      <c r="A6173">
        <v>6172</v>
      </c>
      <c r="B6173">
        <v>176.95</v>
      </c>
      <c r="C6173">
        <v>10</v>
      </c>
      <c r="D6173" t="s">
        <v>50</v>
      </c>
      <c r="E6173">
        <v>1</v>
      </c>
      <c r="F6173">
        <v>0</v>
      </c>
      <c r="G6173">
        <v>85</v>
      </c>
      <c r="H6173">
        <v>2</v>
      </c>
      <c r="I6173">
        <v>53</v>
      </c>
      <c r="J6173">
        <v>0</v>
      </c>
      <c r="K6173">
        <f>_xlfn.XLOOKUP(FraudData[[#This Row],[amount]],AmountRules[Amount Min],AmountRules[Risk Points],,-1)</f>
        <v>0</v>
      </c>
      <c r="L6173">
        <f>_xlfn.XLOOKUP(FraudData[[#This Row],[transaction_hour]],TimeRules[Hour Min],TimeRules[Risk Points],,-1)</f>
        <v>0</v>
      </c>
      <c r="M6173">
        <f>_xlfn.XLOOKUP(FraudData[[#This Row],[foreign_transaction]],ForeignRules[Foreign Transaction],ForeignRules[Risk Points],0)</f>
        <v>3</v>
      </c>
      <c r="N6173">
        <f>_xlfn.XLOOKUP(FraudData[[#This Row],[location_mismatch]],Table10[Location Mismatch],Table10[Risk Points],0)</f>
        <v>0</v>
      </c>
      <c r="O6173">
        <f>_xlfn.XLOOKUP(FraudData[[#This Row],[device_trust_score]],DeviceRules[Device Min],DeviceRules[Risk Points],,-1)</f>
        <v>0</v>
      </c>
      <c r="P6173">
        <f>_xlfn.XLOOKUP(FraudData[[#This Row],[velocity_last_24h]],VelocityRules[Velocity Min],VelocityRules[Risk Points],,-1)</f>
        <v>0</v>
      </c>
      <c r="Q6173">
        <f>_xlfn.XLOOKUP(FraudData[[#This Row],[merchant_category]],MerchantRules[Merchant Category],MerchantRules[Risk Points],0)</f>
        <v>0</v>
      </c>
      <c r="R6173">
        <f>SUM(FraudData[[#This Row],[Amount Risk]:[Merchant Risk]])</f>
        <v>3</v>
      </c>
      <c r="S6173" t="str" cm="1">
        <f t="array" ref="S6173">_xlfn.IFS(FraudData[[#This Row],[Fraud Risk Score]]&gt;=8,"High Risk",FraudData[[#This Row],[Fraud Risk Score]]&gt;=6,"Medium Risk",TRUE,"Low Risk")</f>
        <v>Low Risk</v>
      </c>
    </row>
    <row r="6174" spans="1:19">
      <c r="A6174">
        <v>6173</v>
      </c>
      <c r="B6174">
        <v>10.09</v>
      </c>
      <c r="C6174">
        <v>11</v>
      </c>
      <c r="D6174" t="s">
        <v>46</v>
      </c>
      <c r="E6174">
        <v>0</v>
      </c>
      <c r="F6174">
        <v>0</v>
      </c>
      <c r="G6174">
        <v>58</v>
      </c>
      <c r="H6174">
        <v>3</v>
      </c>
      <c r="I6174">
        <v>51</v>
      </c>
      <c r="J6174">
        <v>0</v>
      </c>
      <c r="K6174">
        <f>_xlfn.XLOOKUP(FraudData[[#This Row],[amount]],AmountRules[Amount Min],AmountRules[Risk Points],,-1)</f>
        <v>0</v>
      </c>
      <c r="L6174">
        <f>_xlfn.XLOOKUP(FraudData[[#This Row],[transaction_hour]],TimeRules[Hour Min],TimeRules[Risk Points],,-1)</f>
        <v>0</v>
      </c>
      <c r="M6174">
        <f>_xlfn.XLOOKUP(FraudData[[#This Row],[foreign_transaction]],ForeignRules[Foreign Transaction],ForeignRules[Risk Points],0)</f>
        <v>0</v>
      </c>
      <c r="N6174">
        <f>_xlfn.XLOOKUP(FraudData[[#This Row],[location_mismatch]],Table10[Location Mismatch],Table10[Risk Points],0)</f>
        <v>0</v>
      </c>
      <c r="O6174">
        <f>_xlfn.XLOOKUP(FraudData[[#This Row],[device_trust_score]],DeviceRules[Device Min],DeviceRules[Risk Points],,-1)</f>
        <v>1</v>
      </c>
      <c r="P6174">
        <f>_xlfn.XLOOKUP(FraudData[[#This Row],[velocity_last_24h]],VelocityRules[Velocity Min],VelocityRules[Risk Points],,-1)</f>
        <v>0</v>
      </c>
      <c r="Q6174">
        <f>_xlfn.XLOOKUP(FraudData[[#This Row],[merchant_category]],MerchantRules[Merchant Category],MerchantRules[Risk Points],0)</f>
        <v>0</v>
      </c>
      <c r="R6174">
        <f>SUM(FraudData[[#This Row],[Amount Risk]:[Merchant Risk]])</f>
        <v>1</v>
      </c>
      <c r="S6174" t="str" cm="1">
        <f t="array" ref="S6174">_xlfn.IFS(FraudData[[#This Row],[Fraud Risk Score]]&gt;=8,"High Risk",FraudData[[#This Row],[Fraud Risk Score]]&gt;=6,"Medium Risk",TRUE,"Low Risk")</f>
        <v>Low Risk</v>
      </c>
    </row>
    <row r="6175" spans="1:19">
      <c r="A6175">
        <v>6174</v>
      </c>
      <c r="B6175">
        <v>325.89999999999998</v>
      </c>
      <c r="C6175">
        <v>12</v>
      </c>
      <c r="D6175" t="s">
        <v>47</v>
      </c>
      <c r="E6175">
        <v>0</v>
      </c>
      <c r="F6175">
        <v>0</v>
      </c>
      <c r="G6175">
        <v>85</v>
      </c>
      <c r="H6175">
        <v>3</v>
      </c>
      <c r="I6175">
        <v>28</v>
      </c>
      <c r="J6175">
        <v>0</v>
      </c>
      <c r="K6175">
        <f>_xlfn.XLOOKUP(FraudData[[#This Row],[amount]],AmountRules[Amount Min],AmountRules[Risk Points],,-1)</f>
        <v>0</v>
      </c>
      <c r="L6175">
        <f>_xlfn.XLOOKUP(FraudData[[#This Row],[transaction_hour]],TimeRules[Hour Min],TimeRules[Risk Points],,-1)</f>
        <v>0</v>
      </c>
      <c r="M6175">
        <f>_xlfn.XLOOKUP(FraudData[[#This Row],[foreign_transaction]],ForeignRules[Foreign Transaction],ForeignRules[Risk Points],0)</f>
        <v>0</v>
      </c>
      <c r="N6175">
        <f>_xlfn.XLOOKUP(FraudData[[#This Row],[location_mismatch]],Table10[Location Mismatch],Table10[Risk Points],0)</f>
        <v>0</v>
      </c>
      <c r="O6175">
        <f>_xlfn.XLOOKUP(FraudData[[#This Row],[device_trust_score]],DeviceRules[Device Min],DeviceRules[Risk Points],,-1)</f>
        <v>0</v>
      </c>
      <c r="P6175">
        <f>_xlfn.XLOOKUP(FraudData[[#This Row],[velocity_last_24h]],VelocityRules[Velocity Min],VelocityRules[Risk Points],,-1)</f>
        <v>0</v>
      </c>
      <c r="Q6175">
        <f>_xlfn.XLOOKUP(FraudData[[#This Row],[merchant_category]],MerchantRules[Merchant Category],MerchantRules[Risk Points],0)</f>
        <v>0</v>
      </c>
      <c r="R6175">
        <f>SUM(FraudData[[#This Row],[Amount Risk]:[Merchant Risk]])</f>
        <v>0</v>
      </c>
      <c r="S6175" t="str" cm="1">
        <f t="array" ref="S6175">_xlfn.IFS(FraudData[[#This Row],[Fraud Risk Score]]&gt;=8,"High Risk",FraudData[[#This Row],[Fraud Risk Score]]&gt;=6,"Medium Risk",TRUE,"Low Risk")</f>
        <v>Low Risk</v>
      </c>
    </row>
    <row r="6176" spans="1:19">
      <c r="A6176">
        <v>6175</v>
      </c>
      <c r="B6176">
        <v>129.12</v>
      </c>
      <c r="C6176">
        <v>7</v>
      </c>
      <c r="D6176" t="s">
        <v>50</v>
      </c>
      <c r="E6176">
        <v>0</v>
      </c>
      <c r="F6176">
        <v>1</v>
      </c>
      <c r="G6176">
        <v>85</v>
      </c>
      <c r="H6176">
        <v>1</v>
      </c>
      <c r="I6176">
        <v>65</v>
      </c>
      <c r="J6176">
        <v>0</v>
      </c>
      <c r="K6176">
        <f>_xlfn.XLOOKUP(FraudData[[#This Row],[amount]],AmountRules[Amount Min],AmountRules[Risk Points],,-1)</f>
        <v>0</v>
      </c>
      <c r="L6176">
        <f>_xlfn.XLOOKUP(FraudData[[#This Row],[transaction_hour]],TimeRules[Hour Min],TimeRules[Risk Points],,-1)</f>
        <v>0</v>
      </c>
      <c r="M6176">
        <f>_xlfn.XLOOKUP(FraudData[[#This Row],[foreign_transaction]],ForeignRules[Foreign Transaction],ForeignRules[Risk Points],0)</f>
        <v>0</v>
      </c>
      <c r="N6176">
        <f>_xlfn.XLOOKUP(FraudData[[#This Row],[location_mismatch]],Table10[Location Mismatch],Table10[Risk Points],0)</f>
        <v>3</v>
      </c>
      <c r="O6176">
        <f>_xlfn.XLOOKUP(FraudData[[#This Row],[device_trust_score]],DeviceRules[Device Min],DeviceRules[Risk Points],,-1)</f>
        <v>0</v>
      </c>
      <c r="P6176">
        <f>_xlfn.XLOOKUP(FraudData[[#This Row],[velocity_last_24h]],VelocityRules[Velocity Min],VelocityRules[Risk Points],,-1)</f>
        <v>0</v>
      </c>
      <c r="Q6176">
        <f>_xlfn.XLOOKUP(FraudData[[#This Row],[merchant_category]],MerchantRules[Merchant Category],MerchantRules[Risk Points],0)</f>
        <v>0</v>
      </c>
      <c r="R6176">
        <f>SUM(FraudData[[#This Row],[Amount Risk]:[Merchant Risk]])</f>
        <v>3</v>
      </c>
      <c r="S6176" t="str" cm="1">
        <f t="array" ref="S6176">_xlfn.IFS(FraudData[[#This Row],[Fraud Risk Score]]&gt;=8,"High Risk",FraudData[[#This Row],[Fraud Risk Score]]&gt;=6,"Medium Risk",TRUE,"Low Risk")</f>
        <v>Low Risk</v>
      </c>
    </row>
    <row r="6177" spans="1:19">
      <c r="A6177">
        <v>6176</v>
      </c>
      <c r="B6177">
        <v>134.76</v>
      </c>
      <c r="C6177">
        <v>0</v>
      </c>
      <c r="D6177" t="s">
        <v>46</v>
      </c>
      <c r="E6177">
        <v>1</v>
      </c>
      <c r="F6177">
        <v>0</v>
      </c>
      <c r="G6177">
        <v>32</v>
      </c>
      <c r="H6177">
        <v>4</v>
      </c>
      <c r="I6177">
        <v>52</v>
      </c>
      <c r="J6177">
        <v>1</v>
      </c>
      <c r="K6177">
        <f>_xlfn.XLOOKUP(FraudData[[#This Row],[amount]],AmountRules[Amount Min],AmountRules[Risk Points],,-1)</f>
        <v>0</v>
      </c>
      <c r="L6177">
        <f>_xlfn.XLOOKUP(FraudData[[#This Row],[transaction_hour]],TimeRules[Hour Min],TimeRules[Risk Points],,-1)</f>
        <v>3</v>
      </c>
      <c r="M6177">
        <f>_xlfn.XLOOKUP(FraudData[[#This Row],[foreign_transaction]],ForeignRules[Foreign Transaction],ForeignRules[Risk Points],0)</f>
        <v>3</v>
      </c>
      <c r="N6177">
        <f>_xlfn.XLOOKUP(FraudData[[#This Row],[location_mismatch]],Table10[Location Mismatch],Table10[Risk Points],0)</f>
        <v>0</v>
      </c>
      <c r="O6177">
        <f>_xlfn.XLOOKUP(FraudData[[#This Row],[device_trust_score]],DeviceRules[Device Min],DeviceRules[Risk Points],,-1)</f>
        <v>2</v>
      </c>
      <c r="P6177">
        <f>_xlfn.XLOOKUP(FraudData[[#This Row],[velocity_last_24h]],VelocityRules[Velocity Min],VelocityRules[Risk Points],,-1)</f>
        <v>0</v>
      </c>
      <c r="Q6177">
        <f>_xlfn.XLOOKUP(FraudData[[#This Row],[merchant_category]],MerchantRules[Merchant Category],MerchantRules[Risk Points],0)</f>
        <v>0</v>
      </c>
      <c r="R6177">
        <f>SUM(FraudData[[#This Row],[Amount Risk]:[Merchant Risk]])</f>
        <v>8</v>
      </c>
      <c r="S6177" t="str" cm="1">
        <f t="array" ref="S6177">_xlfn.IFS(FraudData[[#This Row],[Fraud Risk Score]]&gt;=8,"High Risk",FraudData[[#This Row],[Fraud Risk Score]]&gt;=6,"Medium Risk",TRUE,"Low Risk")</f>
        <v>High Risk</v>
      </c>
    </row>
    <row r="6178" spans="1:19">
      <c r="A6178">
        <v>6177</v>
      </c>
      <c r="B6178">
        <v>148.43</v>
      </c>
      <c r="C6178">
        <v>8</v>
      </c>
      <c r="D6178" t="s">
        <v>49</v>
      </c>
      <c r="E6178">
        <v>0</v>
      </c>
      <c r="F6178">
        <v>0</v>
      </c>
      <c r="G6178">
        <v>78</v>
      </c>
      <c r="H6178">
        <v>1</v>
      </c>
      <c r="I6178">
        <v>45</v>
      </c>
      <c r="J6178">
        <v>0</v>
      </c>
      <c r="K6178">
        <f>_xlfn.XLOOKUP(FraudData[[#This Row],[amount]],AmountRules[Amount Min],AmountRules[Risk Points],,-1)</f>
        <v>0</v>
      </c>
      <c r="L6178">
        <f>_xlfn.XLOOKUP(FraudData[[#This Row],[transaction_hour]],TimeRules[Hour Min],TimeRules[Risk Points],,-1)</f>
        <v>0</v>
      </c>
      <c r="M6178">
        <f>_xlfn.XLOOKUP(FraudData[[#This Row],[foreign_transaction]],ForeignRules[Foreign Transaction],ForeignRules[Risk Points],0)</f>
        <v>0</v>
      </c>
      <c r="N6178">
        <f>_xlfn.XLOOKUP(FraudData[[#This Row],[location_mismatch]],Table10[Location Mismatch],Table10[Risk Points],0)</f>
        <v>0</v>
      </c>
      <c r="O6178">
        <f>_xlfn.XLOOKUP(FraudData[[#This Row],[device_trust_score]],DeviceRules[Device Min],DeviceRules[Risk Points],,-1)</f>
        <v>0</v>
      </c>
      <c r="P6178">
        <f>_xlfn.XLOOKUP(FraudData[[#This Row],[velocity_last_24h]],VelocityRules[Velocity Min],VelocityRules[Risk Points],,-1)</f>
        <v>0</v>
      </c>
      <c r="Q6178">
        <f>_xlfn.XLOOKUP(FraudData[[#This Row],[merchant_category]],MerchantRules[Merchant Category],MerchantRules[Risk Points],0)</f>
        <v>1</v>
      </c>
      <c r="R6178">
        <f>SUM(FraudData[[#This Row],[Amount Risk]:[Merchant Risk]])</f>
        <v>1</v>
      </c>
      <c r="S6178" t="str" cm="1">
        <f t="array" ref="S6178">_xlfn.IFS(FraudData[[#This Row],[Fraud Risk Score]]&gt;=8,"High Risk",FraudData[[#This Row],[Fraud Risk Score]]&gt;=6,"Medium Risk",TRUE,"Low Risk")</f>
        <v>Low Risk</v>
      </c>
    </row>
    <row r="6179" spans="1:19">
      <c r="A6179">
        <v>6178</v>
      </c>
      <c r="B6179">
        <v>33.72</v>
      </c>
      <c r="C6179">
        <v>1</v>
      </c>
      <c r="D6179" t="s">
        <v>46</v>
      </c>
      <c r="E6179">
        <v>0</v>
      </c>
      <c r="F6179">
        <v>0</v>
      </c>
      <c r="G6179">
        <v>77</v>
      </c>
      <c r="H6179">
        <v>2</v>
      </c>
      <c r="I6179">
        <v>69</v>
      </c>
      <c r="J6179">
        <v>0</v>
      </c>
      <c r="K6179">
        <f>_xlfn.XLOOKUP(FraudData[[#This Row],[amount]],AmountRules[Amount Min],AmountRules[Risk Points],,-1)</f>
        <v>0</v>
      </c>
      <c r="L6179">
        <f>_xlfn.XLOOKUP(FraudData[[#This Row],[transaction_hour]],TimeRules[Hour Min],TimeRules[Risk Points],,-1)</f>
        <v>3</v>
      </c>
      <c r="M6179">
        <f>_xlfn.XLOOKUP(FraudData[[#This Row],[foreign_transaction]],ForeignRules[Foreign Transaction],ForeignRules[Risk Points],0)</f>
        <v>0</v>
      </c>
      <c r="N6179">
        <f>_xlfn.XLOOKUP(FraudData[[#This Row],[location_mismatch]],Table10[Location Mismatch],Table10[Risk Points],0)</f>
        <v>0</v>
      </c>
      <c r="O6179">
        <f>_xlfn.XLOOKUP(FraudData[[#This Row],[device_trust_score]],DeviceRules[Device Min],DeviceRules[Risk Points],,-1)</f>
        <v>0</v>
      </c>
      <c r="P6179">
        <f>_xlfn.XLOOKUP(FraudData[[#This Row],[velocity_last_24h]],VelocityRules[Velocity Min],VelocityRules[Risk Points],,-1)</f>
        <v>0</v>
      </c>
      <c r="Q6179">
        <f>_xlfn.XLOOKUP(FraudData[[#This Row],[merchant_category]],MerchantRules[Merchant Category],MerchantRules[Risk Points],0)</f>
        <v>0</v>
      </c>
      <c r="R6179">
        <f>SUM(FraudData[[#This Row],[Amount Risk]:[Merchant Risk]])</f>
        <v>3</v>
      </c>
      <c r="S6179" t="str" cm="1">
        <f t="array" ref="S6179">_xlfn.IFS(FraudData[[#This Row],[Fraud Risk Score]]&gt;=8,"High Risk",FraudData[[#This Row],[Fraud Risk Score]]&gt;=6,"Medium Risk",TRUE,"Low Risk")</f>
        <v>Low Risk</v>
      </c>
    </row>
    <row r="6180" spans="1:19">
      <c r="A6180">
        <v>6179</v>
      </c>
      <c r="B6180">
        <v>39.65</v>
      </c>
      <c r="C6180">
        <v>13</v>
      </c>
      <c r="D6180" t="s">
        <v>48</v>
      </c>
      <c r="E6180">
        <v>0</v>
      </c>
      <c r="F6180">
        <v>0</v>
      </c>
      <c r="G6180">
        <v>44</v>
      </c>
      <c r="H6180">
        <v>1</v>
      </c>
      <c r="I6180">
        <v>58</v>
      </c>
      <c r="J6180">
        <v>0</v>
      </c>
      <c r="K6180">
        <f>_xlfn.XLOOKUP(FraudData[[#This Row],[amount]],AmountRules[Amount Min],AmountRules[Risk Points],,-1)</f>
        <v>0</v>
      </c>
      <c r="L6180">
        <f>_xlfn.XLOOKUP(FraudData[[#This Row],[transaction_hour]],TimeRules[Hour Min],TimeRules[Risk Points],,-1)</f>
        <v>0</v>
      </c>
      <c r="M6180">
        <f>_xlfn.XLOOKUP(FraudData[[#This Row],[foreign_transaction]],ForeignRules[Foreign Transaction],ForeignRules[Risk Points],0)</f>
        <v>0</v>
      </c>
      <c r="N6180">
        <f>_xlfn.XLOOKUP(FraudData[[#This Row],[location_mismatch]],Table10[Location Mismatch],Table10[Risk Points],0)</f>
        <v>0</v>
      </c>
      <c r="O6180">
        <f>_xlfn.XLOOKUP(FraudData[[#This Row],[device_trust_score]],DeviceRules[Device Min],DeviceRules[Risk Points],,-1)</f>
        <v>2</v>
      </c>
      <c r="P6180">
        <f>_xlfn.XLOOKUP(FraudData[[#This Row],[velocity_last_24h]],VelocityRules[Velocity Min],VelocityRules[Risk Points],,-1)</f>
        <v>0</v>
      </c>
      <c r="Q6180">
        <f>_xlfn.XLOOKUP(FraudData[[#This Row],[merchant_category]],MerchantRules[Merchant Category],MerchantRules[Risk Points],0)</f>
        <v>0</v>
      </c>
      <c r="R6180">
        <f>SUM(FraudData[[#This Row],[Amount Risk]:[Merchant Risk]])</f>
        <v>2</v>
      </c>
      <c r="S6180" t="str" cm="1">
        <f t="array" ref="S6180">_xlfn.IFS(FraudData[[#This Row],[Fraud Risk Score]]&gt;=8,"High Risk",FraudData[[#This Row],[Fraud Risk Score]]&gt;=6,"Medium Risk",TRUE,"Low Risk")</f>
        <v>Low Risk</v>
      </c>
    </row>
    <row r="6181" spans="1:19">
      <c r="A6181">
        <v>6180</v>
      </c>
      <c r="B6181">
        <v>69.11</v>
      </c>
      <c r="C6181">
        <v>12</v>
      </c>
      <c r="D6181" t="s">
        <v>49</v>
      </c>
      <c r="E6181">
        <v>0</v>
      </c>
      <c r="F6181">
        <v>0</v>
      </c>
      <c r="G6181">
        <v>70</v>
      </c>
      <c r="H6181">
        <v>0</v>
      </c>
      <c r="I6181">
        <v>48</v>
      </c>
      <c r="J6181">
        <v>0</v>
      </c>
      <c r="K6181">
        <f>_xlfn.XLOOKUP(FraudData[[#This Row],[amount]],AmountRules[Amount Min],AmountRules[Risk Points],,-1)</f>
        <v>0</v>
      </c>
      <c r="L6181">
        <f>_xlfn.XLOOKUP(FraudData[[#This Row],[transaction_hour]],TimeRules[Hour Min],TimeRules[Risk Points],,-1)</f>
        <v>0</v>
      </c>
      <c r="M6181">
        <f>_xlfn.XLOOKUP(FraudData[[#This Row],[foreign_transaction]],ForeignRules[Foreign Transaction],ForeignRules[Risk Points],0)</f>
        <v>0</v>
      </c>
      <c r="N6181">
        <f>_xlfn.XLOOKUP(FraudData[[#This Row],[location_mismatch]],Table10[Location Mismatch],Table10[Risk Points],0)</f>
        <v>0</v>
      </c>
      <c r="O6181">
        <f>_xlfn.XLOOKUP(FraudData[[#This Row],[device_trust_score]],DeviceRules[Device Min],DeviceRules[Risk Points],,-1)</f>
        <v>0</v>
      </c>
      <c r="P6181">
        <f>_xlfn.XLOOKUP(FraudData[[#This Row],[velocity_last_24h]],VelocityRules[Velocity Min],VelocityRules[Risk Points],,-1)</f>
        <v>0</v>
      </c>
      <c r="Q6181">
        <f>_xlfn.XLOOKUP(FraudData[[#This Row],[merchant_category]],MerchantRules[Merchant Category],MerchantRules[Risk Points],0)</f>
        <v>1</v>
      </c>
      <c r="R6181">
        <f>SUM(FraudData[[#This Row],[Amount Risk]:[Merchant Risk]])</f>
        <v>1</v>
      </c>
      <c r="S6181" t="str" cm="1">
        <f t="array" ref="S6181">_xlfn.IFS(FraudData[[#This Row],[Fraud Risk Score]]&gt;=8,"High Risk",FraudData[[#This Row],[Fraud Risk Score]]&gt;=6,"Medium Risk",TRUE,"Low Risk")</f>
        <v>Low Risk</v>
      </c>
    </row>
    <row r="6182" spans="1:19">
      <c r="A6182">
        <v>6181</v>
      </c>
      <c r="B6182">
        <v>162.03</v>
      </c>
      <c r="C6182">
        <v>15</v>
      </c>
      <c r="D6182" t="s">
        <v>50</v>
      </c>
      <c r="E6182">
        <v>0</v>
      </c>
      <c r="F6182">
        <v>1</v>
      </c>
      <c r="G6182">
        <v>55</v>
      </c>
      <c r="H6182">
        <v>4</v>
      </c>
      <c r="I6182">
        <v>53</v>
      </c>
      <c r="J6182">
        <v>0</v>
      </c>
      <c r="K6182">
        <f>_xlfn.XLOOKUP(FraudData[[#This Row],[amount]],AmountRules[Amount Min],AmountRules[Risk Points],,-1)</f>
        <v>0</v>
      </c>
      <c r="L6182">
        <f>_xlfn.XLOOKUP(FraudData[[#This Row],[transaction_hour]],TimeRules[Hour Min],TimeRules[Risk Points],,-1)</f>
        <v>0</v>
      </c>
      <c r="M6182">
        <f>_xlfn.XLOOKUP(FraudData[[#This Row],[foreign_transaction]],ForeignRules[Foreign Transaction],ForeignRules[Risk Points],0)</f>
        <v>0</v>
      </c>
      <c r="N6182">
        <f>_xlfn.XLOOKUP(FraudData[[#This Row],[location_mismatch]],Table10[Location Mismatch],Table10[Risk Points],0)</f>
        <v>3</v>
      </c>
      <c r="O6182">
        <f>_xlfn.XLOOKUP(FraudData[[#This Row],[device_trust_score]],DeviceRules[Device Min],DeviceRules[Risk Points],,-1)</f>
        <v>1</v>
      </c>
      <c r="P6182">
        <f>_xlfn.XLOOKUP(FraudData[[#This Row],[velocity_last_24h]],VelocityRules[Velocity Min],VelocityRules[Risk Points],,-1)</f>
        <v>0</v>
      </c>
      <c r="Q6182">
        <f>_xlfn.XLOOKUP(FraudData[[#This Row],[merchant_category]],MerchantRules[Merchant Category],MerchantRules[Risk Points],0)</f>
        <v>0</v>
      </c>
      <c r="R6182">
        <f>SUM(FraudData[[#This Row],[Amount Risk]:[Merchant Risk]])</f>
        <v>4</v>
      </c>
      <c r="S6182" t="str" cm="1">
        <f t="array" ref="S6182">_xlfn.IFS(FraudData[[#This Row],[Fraud Risk Score]]&gt;=8,"High Risk",FraudData[[#This Row],[Fraud Risk Score]]&gt;=6,"Medium Risk",TRUE,"Low Risk")</f>
        <v>Low Risk</v>
      </c>
    </row>
    <row r="6183" spans="1:19">
      <c r="A6183">
        <v>6182</v>
      </c>
      <c r="B6183">
        <v>42.46</v>
      </c>
      <c r="C6183">
        <v>1</v>
      </c>
      <c r="D6183" t="s">
        <v>47</v>
      </c>
      <c r="E6183">
        <v>0</v>
      </c>
      <c r="F6183">
        <v>0</v>
      </c>
      <c r="G6183">
        <v>50</v>
      </c>
      <c r="H6183">
        <v>1</v>
      </c>
      <c r="I6183">
        <v>50</v>
      </c>
      <c r="J6183">
        <v>0</v>
      </c>
      <c r="K6183">
        <f>_xlfn.XLOOKUP(FraudData[[#This Row],[amount]],AmountRules[Amount Min],AmountRules[Risk Points],,-1)</f>
        <v>0</v>
      </c>
      <c r="L6183">
        <f>_xlfn.XLOOKUP(FraudData[[#This Row],[transaction_hour]],TimeRules[Hour Min],TimeRules[Risk Points],,-1)</f>
        <v>3</v>
      </c>
      <c r="M6183">
        <f>_xlfn.XLOOKUP(FraudData[[#This Row],[foreign_transaction]],ForeignRules[Foreign Transaction],ForeignRules[Risk Points],0)</f>
        <v>0</v>
      </c>
      <c r="N6183">
        <f>_xlfn.XLOOKUP(FraudData[[#This Row],[location_mismatch]],Table10[Location Mismatch],Table10[Risk Points],0)</f>
        <v>0</v>
      </c>
      <c r="O6183">
        <f>_xlfn.XLOOKUP(FraudData[[#This Row],[device_trust_score]],DeviceRules[Device Min],DeviceRules[Risk Points],,-1)</f>
        <v>1</v>
      </c>
      <c r="P6183">
        <f>_xlfn.XLOOKUP(FraudData[[#This Row],[velocity_last_24h]],VelocityRules[Velocity Min],VelocityRules[Risk Points],,-1)</f>
        <v>0</v>
      </c>
      <c r="Q6183">
        <f>_xlfn.XLOOKUP(FraudData[[#This Row],[merchant_category]],MerchantRules[Merchant Category],MerchantRules[Risk Points],0)</f>
        <v>0</v>
      </c>
      <c r="R6183">
        <f>SUM(FraudData[[#This Row],[Amount Risk]:[Merchant Risk]])</f>
        <v>4</v>
      </c>
      <c r="S6183" t="str" cm="1">
        <f t="array" ref="S6183">_xlfn.IFS(FraudData[[#This Row],[Fraud Risk Score]]&gt;=8,"High Risk",FraudData[[#This Row],[Fraud Risk Score]]&gt;=6,"Medium Risk",TRUE,"Low Risk")</f>
        <v>Low Risk</v>
      </c>
    </row>
    <row r="6184" spans="1:19">
      <c r="A6184">
        <v>6183</v>
      </c>
      <c r="B6184">
        <v>22.26</v>
      </c>
      <c r="C6184">
        <v>3</v>
      </c>
      <c r="D6184" t="s">
        <v>49</v>
      </c>
      <c r="E6184">
        <v>1</v>
      </c>
      <c r="F6184">
        <v>0</v>
      </c>
      <c r="G6184">
        <v>87</v>
      </c>
      <c r="H6184">
        <v>4</v>
      </c>
      <c r="I6184">
        <v>32</v>
      </c>
      <c r="J6184">
        <v>0</v>
      </c>
      <c r="K6184">
        <f>_xlfn.XLOOKUP(FraudData[[#This Row],[amount]],AmountRules[Amount Min],AmountRules[Risk Points],,-1)</f>
        <v>0</v>
      </c>
      <c r="L6184">
        <f>_xlfn.XLOOKUP(FraudData[[#This Row],[transaction_hour]],TimeRules[Hour Min],TimeRules[Risk Points],,-1)</f>
        <v>3</v>
      </c>
      <c r="M6184">
        <f>_xlfn.XLOOKUP(FraudData[[#This Row],[foreign_transaction]],ForeignRules[Foreign Transaction],ForeignRules[Risk Points],0)</f>
        <v>3</v>
      </c>
      <c r="N6184">
        <f>_xlfn.XLOOKUP(FraudData[[#This Row],[location_mismatch]],Table10[Location Mismatch],Table10[Risk Points],0)</f>
        <v>0</v>
      </c>
      <c r="O6184">
        <f>_xlfn.XLOOKUP(FraudData[[#This Row],[device_trust_score]],DeviceRules[Device Min],DeviceRules[Risk Points],,-1)</f>
        <v>0</v>
      </c>
      <c r="P6184">
        <f>_xlfn.XLOOKUP(FraudData[[#This Row],[velocity_last_24h]],VelocityRules[Velocity Min],VelocityRules[Risk Points],,-1)</f>
        <v>0</v>
      </c>
      <c r="Q6184">
        <f>_xlfn.XLOOKUP(FraudData[[#This Row],[merchant_category]],MerchantRules[Merchant Category],MerchantRules[Risk Points],0)</f>
        <v>1</v>
      </c>
      <c r="R6184">
        <f>SUM(FraudData[[#This Row],[Amount Risk]:[Merchant Risk]])</f>
        <v>7</v>
      </c>
      <c r="S6184" t="str" cm="1">
        <f t="array" ref="S6184">_xlfn.IFS(FraudData[[#This Row],[Fraud Risk Score]]&gt;=8,"High Risk",FraudData[[#This Row],[Fraud Risk Score]]&gt;=6,"Medium Risk",TRUE,"Low Risk")</f>
        <v>Medium Risk</v>
      </c>
    </row>
    <row r="6185" spans="1:19">
      <c r="A6185">
        <v>6184</v>
      </c>
      <c r="B6185">
        <v>631.88</v>
      </c>
      <c r="C6185">
        <v>11</v>
      </c>
      <c r="D6185" t="s">
        <v>49</v>
      </c>
      <c r="E6185">
        <v>0</v>
      </c>
      <c r="F6185">
        <v>0</v>
      </c>
      <c r="G6185">
        <v>44</v>
      </c>
      <c r="H6185">
        <v>2</v>
      </c>
      <c r="I6185">
        <v>19</v>
      </c>
      <c r="J6185">
        <v>0</v>
      </c>
      <c r="K6185">
        <f>_xlfn.XLOOKUP(FraudData[[#This Row],[amount]],AmountRules[Amount Min],AmountRules[Risk Points],,-1)</f>
        <v>1</v>
      </c>
      <c r="L6185">
        <f>_xlfn.XLOOKUP(FraudData[[#This Row],[transaction_hour]],TimeRules[Hour Min],TimeRules[Risk Points],,-1)</f>
        <v>0</v>
      </c>
      <c r="M6185">
        <f>_xlfn.XLOOKUP(FraudData[[#This Row],[foreign_transaction]],ForeignRules[Foreign Transaction],ForeignRules[Risk Points],0)</f>
        <v>0</v>
      </c>
      <c r="N6185">
        <f>_xlfn.XLOOKUP(FraudData[[#This Row],[location_mismatch]],Table10[Location Mismatch],Table10[Risk Points],0)</f>
        <v>0</v>
      </c>
      <c r="O6185">
        <f>_xlfn.XLOOKUP(FraudData[[#This Row],[device_trust_score]],DeviceRules[Device Min],DeviceRules[Risk Points],,-1)</f>
        <v>2</v>
      </c>
      <c r="P6185">
        <f>_xlfn.XLOOKUP(FraudData[[#This Row],[velocity_last_24h]],VelocityRules[Velocity Min],VelocityRules[Risk Points],,-1)</f>
        <v>0</v>
      </c>
      <c r="Q6185">
        <f>_xlfn.XLOOKUP(FraudData[[#This Row],[merchant_category]],MerchantRules[Merchant Category],MerchantRules[Risk Points],0)</f>
        <v>1</v>
      </c>
      <c r="R6185">
        <f>SUM(FraudData[[#This Row],[Amount Risk]:[Merchant Risk]])</f>
        <v>4</v>
      </c>
      <c r="S6185" t="str" cm="1">
        <f t="array" ref="S6185">_xlfn.IFS(FraudData[[#This Row],[Fraud Risk Score]]&gt;=8,"High Risk",FraudData[[#This Row],[Fraud Risk Score]]&gt;=6,"Medium Risk",TRUE,"Low Risk")</f>
        <v>Low Risk</v>
      </c>
    </row>
    <row r="6186" spans="1:19">
      <c r="A6186">
        <v>6185</v>
      </c>
      <c r="B6186">
        <v>4</v>
      </c>
      <c r="C6186">
        <v>15</v>
      </c>
      <c r="D6186" t="s">
        <v>49</v>
      </c>
      <c r="E6186">
        <v>0</v>
      </c>
      <c r="F6186">
        <v>0</v>
      </c>
      <c r="G6186">
        <v>46</v>
      </c>
      <c r="H6186">
        <v>4</v>
      </c>
      <c r="I6186">
        <v>56</v>
      </c>
      <c r="J6186">
        <v>0</v>
      </c>
      <c r="K6186">
        <f>_xlfn.XLOOKUP(FraudData[[#This Row],[amount]],AmountRules[Amount Min],AmountRules[Risk Points],,-1)</f>
        <v>0</v>
      </c>
      <c r="L6186">
        <f>_xlfn.XLOOKUP(FraudData[[#This Row],[transaction_hour]],TimeRules[Hour Min],TimeRules[Risk Points],,-1)</f>
        <v>0</v>
      </c>
      <c r="M6186">
        <f>_xlfn.XLOOKUP(FraudData[[#This Row],[foreign_transaction]],ForeignRules[Foreign Transaction],ForeignRules[Risk Points],0)</f>
        <v>0</v>
      </c>
      <c r="N6186">
        <f>_xlfn.XLOOKUP(FraudData[[#This Row],[location_mismatch]],Table10[Location Mismatch],Table10[Risk Points],0)</f>
        <v>0</v>
      </c>
      <c r="O6186">
        <f>_xlfn.XLOOKUP(FraudData[[#This Row],[device_trust_score]],DeviceRules[Device Min],DeviceRules[Risk Points],,-1)</f>
        <v>2</v>
      </c>
      <c r="P6186">
        <f>_xlfn.XLOOKUP(FraudData[[#This Row],[velocity_last_24h]],VelocityRules[Velocity Min],VelocityRules[Risk Points],,-1)</f>
        <v>0</v>
      </c>
      <c r="Q6186">
        <f>_xlfn.XLOOKUP(FraudData[[#This Row],[merchant_category]],MerchantRules[Merchant Category],MerchantRules[Risk Points],0)</f>
        <v>1</v>
      </c>
      <c r="R6186">
        <f>SUM(FraudData[[#This Row],[Amount Risk]:[Merchant Risk]])</f>
        <v>3</v>
      </c>
      <c r="S6186" t="str" cm="1">
        <f t="array" ref="S6186">_xlfn.IFS(FraudData[[#This Row],[Fraud Risk Score]]&gt;=8,"High Risk",FraudData[[#This Row],[Fraud Risk Score]]&gt;=6,"Medium Risk",TRUE,"Low Risk")</f>
        <v>Low Risk</v>
      </c>
    </row>
    <row r="6187" spans="1:19">
      <c r="A6187">
        <v>6186</v>
      </c>
      <c r="B6187">
        <v>292.14</v>
      </c>
      <c r="C6187">
        <v>9</v>
      </c>
      <c r="D6187" t="s">
        <v>46</v>
      </c>
      <c r="E6187">
        <v>0</v>
      </c>
      <c r="F6187">
        <v>0</v>
      </c>
      <c r="G6187">
        <v>81</v>
      </c>
      <c r="H6187">
        <v>3</v>
      </c>
      <c r="I6187">
        <v>67</v>
      </c>
      <c r="J6187">
        <v>0</v>
      </c>
      <c r="K6187">
        <f>_xlfn.XLOOKUP(FraudData[[#This Row],[amount]],AmountRules[Amount Min],AmountRules[Risk Points],,-1)</f>
        <v>0</v>
      </c>
      <c r="L6187">
        <f>_xlfn.XLOOKUP(FraudData[[#This Row],[transaction_hour]],TimeRules[Hour Min],TimeRules[Risk Points],,-1)</f>
        <v>0</v>
      </c>
      <c r="M6187">
        <f>_xlfn.XLOOKUP(FraudData[[#This Row],[foreign_transaction]],ForeignRules[Foreign Transaction],ForeignRules[Risk Points],0)</f>
        <v>0</v>
      </c>
      <c r="N6187">
        <f>_xlfn.XLOOKUP(FraudData[[#This Row],[location_mismatch]],Table10[Location Mismatch],Table10[Risk Points],0)</f>
        <v>0</v>
      </c>
      <c r="O6187">
        <f>_xlfn.XLOOKUP(FraudData[[#This Row],[device_trust_score]],DeviceRules[Device Min],DeviceRules[Risk Points],,-1)</f>
        <v>0</v>
      </c>
      <c r="P6187">
        <f>_xlfn.XLOOKUP(FraudData[[#This Row],[velocity_last_24h]],VelocityRules[Velocity Min],VelocityRules[Risk Points],,-1)</f>
        <v>0</v>
      </c>
      <c r="Q6187">
        <f>_xlfn.XLOOKUP(FraudData[[#This Row],[merchant_category]],MerchantRules[Merchant Category],MerchantRules[Risk Points],0)</f>
        <v>0</v>
      </c>
      <c r="R6187">
        <f>SUM(FraudData[[#This Row],[Amount Risk]:[Merchant Risk]])</f>
        <v>0</v>
      </c>
      <c r="S6187" t="str" cm="1">
        <f t="array" ref="S6187">_xlfn.IFS(FraudData[[#This Row],[Fraud Risk Score]]&gt;=8,"High Risk",FraudData[[#This Row],[Fraud Risk Score]]&gt;=6,"Medium Risk",TRUE,"Low Risk")</f>
        <v>Low Risk</v>
      </c>
    </row>
    <row r="6188" spans="1:19">
      <c r="A6188">
        <v>6187</v>
      </c>
      <c r="B6188">
        <v>279.24</v>
      </c>
      <c r="C6188">
        <v>2</v>
      </c>
      <c r="D6188" t="s">
        <v>48</v>
      </c>
      <c r="E6188">
        <v>0</v>
      </c>
      <c r="F6188">
        <v>0</v>
      </c>
      <c r="G6188">
        <v>81</v>
      </c>
      <c r="H6188">
        <v>1</v>
      </c>
      <c r="I6188">
        <v>44</v>
      </c>
      <c r="J6188">
        <v>0</v>
      </c>
      <c r="K6188">
        <f>_xlfn.XLOOKUP(FraudData[[#This Row],[amount]],AmountRules[Amount Min],AmountRules[Risk Points],,-1)</f>
        <v>0</v>
      </c>
      <c r="L6188">
        <f>_xlfn.XLOOKUP(FraudData[[#This Row],[transaction_hour]],TimeRules[Hour Min],TimeRules[Risk Points],,-1)</f>
        <v>3</v>
      </c>
      <c r="M6188">
        <f>_xlfn.XLOOKUP(FraudData[[#This Row],[foreign_transaction]],ForeignRules[Foreign Transaction],ForeignRules[Risk Points],0)</f>
        <v>0</v>
      </c>
      <c r="N6188">
        <f>_xlfn.XLOOKUP(FraudData[[#This Row],[location_mismatch]],Table10[Location Mismatch],Table10[Risk Points],0)</f>
        <v>0</v>
      </c>
      <c r="O6188">
        <f>_xlfn.XLOOKUP(FraudData[[#This Row],[device_trust_score]],DeviceRules[Device Min],DeviceRules[Risk Points],,-1)</f>
        <v>0</v>
      </c>
      <c r="P6188">
        <f>_xlfn.XLOOKUP(FraudData[[#This Row],[velocity_last_24h]],VelocityRules[Velocity Min],VelocityRules[Risk Points],,-1)</f>
        <v>0</v>
      </c>
      <c r="Q6188">
        <f>_xlfn.XLOOKUP(FraudData[[#This Row],[merchant_category]],MerchantRules[Merchant Category],MerchantRules[Risk Points],0)</f>
        <v>0</v>
      </c>
      <c r="R6188">
        <f>SUM(FraudData[[#This Row],[Amount Risk]:[Merchant Risk]])</f>
        <v>3</v>
      </c>
      <c r="S6188" t="str" cm="1">
        <f t="array" ref="S6188">_xlfn.IFS(FraudData[[#This Row],[Fraud Risk Score]]&gt;=8,"High Risk",FraudData[[#This Row],[Fraud Risk Score]]&gt;=6,"Medium Risk",TRUE,"Low Risk")</f>
        <v>Low Risk</v>
      </c>
    </row>
    <row r="6189" spans="1:19">
      <c r="A6189">
        <v>6188</v>
      </c>
      <c r="B6189">
        <v>63.49</v>
      </c>
      <c r="C6189">
        <v>3</v>
      </c>
      <c r="D6189" t="s">
        <v>47</v>
      </c>
      <c r="E6189">
        <v>0</v>
      </c>
      <c r="F6189">
        <v>0</v>
      </c>
      <c r="G6189">
        <v>50</v>
      </c>
      <c r="H6189">
        <v>2</v>
      </c>
      <c r="I6189">
        <v>64</v>
      </c>
      <c r="J6189">
        <v>0</v>
      </c>
      <c r="K6189">
        <f>_xlfn.XLOOKUP(FraudData[[#This Row],[amount]],AmountRules[Amount Min],AmountRules[Risk Points],,-1)</f>
        <v>0</v>
      </c>
      <c r="L6189">
        <f>_xlfn.XLOOKUP(FraudData[[#This Row],[transaction_hour]],TimeRules[Hour Min],TimeRules[Risk Points],,-1)</f>
        <v>3</v>
      </c>
      <c r="M6189">
        <f>_xlfn.XLOOKUP(FraudData[[#This Row],[foreign_transaction]],ForeignRules[Foreign Transaction],ForeignRules[Risk Points],0)</f>
        <v>0</v>
      </c>
      <c r="N6189">
        <f>_xlfn.XLOOKUP(FraudData[[#This Row],[location_mismatch]],Table10[Location Mismatch],Table10[Risk Points],0)</f>
        <v>0</v>
      </c>
      <c r="O6189">
        <f>_xlfn.XLOOKUP(FraudData[[#This Row],[device_trust_score]],DeviceRules[Device Min],DeviceRules[Risk Points],,-1)</f>
        <v>1</v>
      </c>
      <c r="P6189">
        <f>_xlfn.XLOOKUP(FraudData[[#This Row],[velocity_last_24h]],VelocityRules[Velocity Min],VelocityRules[Risk Points],,-1)</f>
        <v>0</v>
      </c>
      <c r="Q6189">
        <f>_xlfn.XLOOKUP(FraudData[[#This Row],[merchant_category]],MerchantRules[Merchant Category],MerchantRules[Risk Points],0)</f>
        <v>0</v>
      </c>
      <c r="R6189">
        <f>SUM(FraudData[[#This Row],[Amount Risk]:[Merchant Risk]])</f>
        <v>4</v>
      </c>
      <c r="S6189" t="str" cm="1">
        <f t="array" ref="S6189">_xlfn.IFS(FraudData[[#This Row],[Fraud Risk Score]]&gt;=8,"High Risk",FraudData[[#This Row],[Fraud Risk Score]]&gt;=6,"Medium Risk",TRUE,"Low Risk")</f>
        <v>Low Risk</v>
      </c>
    </row>
    <row r="6190" spans="1:19">
      <c r="A6190">
        <v>6189</v>
      </c>
      <c r="B6190">
        <v>26.24</v>
      </c>
      <c r="C6190">
        <v>5</v>
      </c>
      <c r="D6190" t="s">
        <v>47</v>
      </c>
      <c r="E6190">
        <v>0</v>
      </c>
      <c r="F6190">
        <v>0</v>
      </c>
      <c r="G6190">
        <v>41</v>
      </c>
      <c r="H6190">
        <v>0</v>
      </c>
      <c r="I6190">
        <v>33</v>
      </c>
      <c r="J6190">
        <v>0</v>
      </c>
      <c r="K6190">
        <f>_xlfn.XLOOKUP(FraudData[[#This Row],[amount]],AmountRules[Amount Min],AmountRules[Risk Points],,-1)</f>
        <v>0</v>
      </c>
      <c r="L6190">
        <f>_xlfn.XLOOKUP(FraudData[[#This Row],[transaction_hour]],TimeRules[Hour Min],TimeRules[Risk Points],,-1)</f>
        <v>0</v>
      </c>
      <c r="M6190">
        <f>_xlfn.XLOOKUP(FraudData[[#This Row],[foreign_transaction]],ForeignRules[Foreign Transaction],ForeignRules[Risk Points],0)</f>
        <v>0</v>
      </c>
      <c r="N6190">
        <f>_xlfn.XLOOKUP(FraudData[[#This Row],[location_mismatch]],Table10[Location Mismatch],Table10[Risk Points],0)</f>
        <v>0</v>
      </c>
      <c r="O6190">
        <f>_xlfn.XLOOKUP(FraudData[[#This Row],[device_trust_score]],DeviceRules[Device Min],DeviceRules[Risk Points],,-1)</f>
        <v>2</v>
      </c>
      <c r="P6190">
        <f>_xlfn.XLOOKUP(FraudData[[#This Row],[velocity_last_24h]],VelocityRules[Velocity Min],VelocityRules[Risk Points],,-1)</f>
        <v>0</v>
      </c>
      <c r="Q6190">
        <f>_xlfn.XLOOKUP(FraudData[[#This Row],[merchant_category]],MerchantRules[Merchant Category],MerchantRules[Risk Points],0)</f>
        <v>0</v>
      </c>
      <c r="R6190">
        <f>SUM(FraudData[[#This Row],[Amount Risk]:[Merchant Risk]])</f>
        <v>2</v>
      </c>
      <c r="S6190" t="str" cm="1">
        <f t="array" ref="S6190">_xlfn.IFS(FraudData[[#This Row],[Fraud Risk Score]]&gt;=8,"High Risk",FraudData[[#This Row],[Fraud Risk Score]]&gt;=6,"Medium Risk",TRUE,"Low Risk")</f>
        <v>Low Risk</v>
      </c>
    </row>
    <row r="6191" spans="1:19">
      <c r="A6191">
        <v>6190</v>
      </c>
      <c r="B6191">
        <v>28.33</v>
      </c>
      <c r="C6191">
        <v>22</v>
      </c>
      <c r="D6191" t="s">
        <v>48</v>
      </c>
      <c r="E6191">
        <v>0</v>
      </c>
      <c r="F6191">
        <v>0</v>
      </c>
      <c r="G6191">
        <v>51</v>
      </c>
      <c r="H6191">
        <v>2</v>
      </c>
      <c r="I6191">
        <v>20</v>
      </c>
      <c r="J6191">
        <v>0</v>
      </c>
      <c r="K6191">
        <f>_xlfn.XLOOKUP(FraudData[[#This Row],[amount]],AmountRules[Amount Min],AmountRules[Risk Points],,-1)</f>
        <v>0</v>
      </c>
      <c r="L6191">
        <f>_xlfn.XLOOKUP(FraudData[[#This Row],[transaction_hour]],TimeRules[Hour Min],TimeRules[Risk Points],,-1)</f>
        <v>0</v>
      </c>
      <c r="M6191">
        <f>_xlfn.XLOOKUP(FraudData[[#This Row],[foreign_transaction]],ForeignRules[Foreign Transaction],ForeignRules[Risk Points],0)</f>
        <v>0</v>
      </c>
      <c r="N6191">
        <f>_xlfn.XLOOKUP(FraudData[[#This Row],[location_mismatch]],Table10[Location Mismatch],Table10[Risk Points],0)</f>
        <v>0</v>
      </c>
      <c r="O6191">
        <f>_xlfn.XLOOKUP(FraudData[[#This Row],[device_trust_score]],DeviceRules[Device Min],DeviceRules[Risk Points],,-1)</f>
        <v>1</v>
      </c>
      <c r="P6191">
        <f>_xlfn.XLOOKUP(FraudData[[#This Row],[velocity_last_24h]],VelocityRules[Velocity Min],VelocityRules[Risk Points],,-1)</f>
        <v>0</v>
      </c>
      <c r="Q6191">
        <f>_xlfn.XLOOKUP(FraudData[[#This Row],[merchant_category]],MerchantRules[Merchant Category],MerchantRules[Risk Points],0)</f>
        <v>0</v>
      </c>
      <c r="R6191">
        <f>SUM(FraudData[[#This Row],[Amount Risk]:[Merchant Risk]])</f>
        <v>1</v>
      </c>
      <c r="S6191" t="str" cm="1">
        <f t="array" ref="S6191">_xlfn.IFS(FraudData[[#This Row],[Fraud Risk Score]]&gt;=8,"High Risk",FraudData[[#This Row],[Fraud Risk Score]]&gt;=6,"Medium Risk",TRUE,"Low Risk")</f>
        <v>Low Risk</v>
      </c>
    </row>
    <row r="6192" spans="1:19">
      <c r="A6192">
        <v>6191</v>
      </c>
      <c r="B6192">
        <v>215.18</v>
      </c>
      <c r="C6192">
        <v>4</v>
      </c>
      <c r="D6192" t="s">
        <v>46</v>
      </c>
      <c r="E6192">
        <v>0</v>
      </c>
      <c r="F6192">
        <v>0</v>
      </c>
      <c r="G6192">
        <v>91</v>
      </c>
      <c r="H6192">
        <v>1</v>
      </c>
      <c r="I6192">
        <v>44</v>
      </c>
      <c r="J6192">
        <v>0</v>
      </c>
      <c r="K6192">
        <f>_xlfn.XLOOKUP(FraudData[[#This Row],[amount]],AmountRules[Amount Min],AmountRules[Risk Points],,-1)</f>
        <v>0</v>
      </c>
      <c r="L6192">
        <f>_xlfn.XLOOKUP(FraudData[[#This Row],[transaction_hour]],TimeRules[Hour Min],TimeRules[Risk Points],,-1)</f>
        <v>0</v>
      </c>
      <c r="M6192">
        <f>_xlfn.XLOOKUP(FraudData[[#This Row],[foreign_transaction]],ForeignRules[Foreign Transaction],ForeignRules[Risk Points],0)</f>
        <v>0</v>
      </c>
      <c r="N6192">
        <f>_xlfn.XLOOKUP(FraudData[[#This Row],[location_mismatch]],Table10[Location Mismatch],Table10[Risk Points],0)</f>
        <v>0</v>
      </c>
      <c r="O6192">
        <f>_xlfn.XLOOKUP(FraudData[[#This Row],[device_trust_score]],DeviceRules[Device Min],DeviceRules[Risk Points],,-1)</f>
        <v>0</v>
      </c>
      <c r="P6192">
        <f>_xlfn.XLOOKUP(FraudData[[#This Row],[velocity_last_24h]],VelocityRules[Velocity Min],VelocityRules[Risk Points],,-1)</f>
        <v>0</v>
      </c>
      <c r="Q6192">
        <f>_xlfn.XLOOKUP(FraudData[[#This Row],[merchant_category]],MerchantRules[Merchant Category],MerchantRules[Risk Points],0)</f>
        <v>0</v>
      </c>
      <c r="R6192">
        <f>SUM(FraudData[[#This Row],[Amount Risk]:[Merchant Risk]])</f>
        <v>0</v>
      </c>
      <c r="S6192" t="str" cm="1">
        <f t="array" ref="S6192">_xlfn.IFS(FraudData[[#This Row],[Fraud Risk Score]]&gt;=8,"High Risk",FraudData[[#This Row],[Fraud Risk Score]]&gt;=6,"Medium Risk",TRUE,"Low Risk")</f>
        <v>Low Risk</v>
      </c>
    </row>
    <row r="6193" spans="1:19">
      <c r="A6193">
        <v>6192</v>
      </c>
      <c r="B6193">
        <v>185.31</v>
      </c>
      <c r="C6193">
        <v>17</v>
      </c>
      <c r="D6193" t="s">
        <v>46</v>
      </c>
      <c r="E6193">
        <v>0</v>
      </c>
      <c r="F6193">
        <v>0</v>
      </c>
      <c r="G6193">
        <v>80</v>
      </c>
      <c r="H6193">
        <v>3</v>
      </c>
      <c r="I6193">
        <v>49</v>
      </c>
      <c r="J6193">
        <v>0</v>
      </c>
      <c r="K6193">
        <f>_xlfn.XLOOKUP(FraudData[[#This Row],[amount]],AmountRules[Amount Min],AmountRules[Risk Points],,-1)</f>
        <v>0</v>
      </c>
      <c r="L6193">
        <f>_xlfn.XLOOKUP(FraudData[[#This Row],[transaction_hour]],TimeRules[Hour Min],TimeRules[Risk Points],,-1)</f>
        <v>0</v>
      </c>
      <c r="M6193">
        <f>_xlfn.XLOOKUP(FraudData[[#This Row],[foreign_transaction]],ForeignRules[Foreign Transaction],ForeignRules[Risk Points],0)</f>
        <v>0</v>
      </c>
      <c r="N6193">
        <f>_xlfn.XLOOKUP(FraudData[[#This Row],[location_mismatch]],Table10[Location Mismatch],Table10[Risk Points],0)</f>
        <v>0</v>
      </c>
      <c r="O6193">
        <f>_xlfn.XLOOKUP(FraudData[[#This Row],[device_trust_score]],DeviceRules[Device Min],DeviceRules[Risk Points],,-1)</f>
        <v>0</v>
      </c>
      <c r="P6193">
        <f>_xlfn.XLOOKUP(FraudData[[#This Row],[velocity_last_24h]],VelocityRules[Velocity Min],VelocityRules[Risk Points],,-1)</f>
        <v>0</v>
      </c>
      <c r="Q6193">
        <f>_xlfn.XLOOKUP(FraudData[[#This Row],[merchant_category]],MerchantRules[Merchant Category],MerchantRules[Risk Points],0)</f>
        <v>0</v>
      </c>
      <c r="R6193">
        <f>SUM(FraudData[[#This Row],[Amount Risk]:[Merchant Risk]])</f>
        <v>0</v>
      </c>
      <c r="S6193" t="str" cm="1">
        <f t="array" ref="S6193">_xlfn.IFS(FraudData[[#This Row],[Fraud Risk Score]]&gt;=8,"High Risk",FraudData[[#This Row],[Fraud Risk Score]]&gt;=6,"Medium Risk",TRUE,"Low Risk")</f>
        <v>Low Risk</v>
      </c>
    </row>
    <row r="6194" spans="1:19">
      <c r="A6194">
        <v>6193</v>
      </c>
      <c r="B6194">
        <v>274.8</v>
      </c>
      <c r="C6194">
        <v>2</v>
      </c>
      <c r="D6194" t="s">
        <v>48</v>
      </c>
      <c r="E6194">
        <v>0</v>
      </c>
      <c r="F6194">
        <v>0</v>
      </c>
      <c r="G6194">
        <v>48</v>
      </c>
      <c r="H6194">
        <v>1</v>
      </c>
      <c r="I6194">
        <v>52</v>
      </c>
      <c r="J6194">
        <v>0</v>
      </c>
      <c r="K6194">
        <f>_xlfn.XLOOKUP(FraudData[[#This Row],[amount]],AmountRules[Amount Min],AmountRules[Risk Points],,-1)</f>
        <v>0</v>
      </c>
      <c r="L6194">
        <f>_xlfn.XLOOKUP(FraudData[[#This Row],[transaction_hour]],TimeRules[Hour Min],TimeRules[Risk Points],,-1)</f>
        <v>3</v>
      </c>
      <c r="M6194">
        <f>_xlfn.XLOOKUP(FraudData[[#This Row],[foreign_transaction]],ForeignRules[Foreign Transaction],ForeignRules[Risk Points],0)</f>
        <v>0</v>
      </c>
      <c r="N6194">
        <f>_xlfn.XLOOKUP(FraudData[[#This Row],[location_mismatch]],Table10[Location Mismatch],Table10[Risk Points],0)</f>
        <v>0</v>
      </c>
      <c r="O6194">
        <f>_xlfn.XLOOKUP(FraudData[[#This Row],[device_trust_score]],DeviceRules[Device Min],DeviceRules[Risk Points],,-1)</f>
        <v>2</v>
      </c>
      <c r="P6194">
        <f>_xlfn.XLOOKUP(FraudData[[#This Row],[velocity_last_24h]],VelocityRules[Velocity Min],VelocityRules[Risk Points],,-1)</f>
        <v>0</v>
      </c>
      <c r="Q6194">
        <f>_xlfn.XLOOKUP(FraudData[[#This Row],[merchant_category]],MerchantRules[Merchant Category],MerchantRules[Risk Points],0)</f>
        <v>0</v>
      </c>
      <c r="R6194">
        <f>SUM(FraudData[[#This Row],[Amount Risk]:[Merchant Risk]])</f>
        <v>5</v>
      </c>
      <c r="S6194" t="str" cm="1">
        <f t="array" ref="S6194">_xlfn.IFS(FraudData[[#This Row],[Fraud Risk Score]]&gt;=8,"High Risk",FraudData[[#This Row],[Fraud Risk Score]]&gt;=6,"Medium Risk",TRUE,"Low Risk")</f>
        <v>Low Risk</v>
      </c>
    </row>
    <row r="6195" spans="1:19">
      <c r="A6195">
        <v>6194</v>
      </c>
      <c r="B6195">
        <v>499.01</v>
      </c>
      <c r="C6195">
        <v>9</v>
      </c>
      <c r="D6195" t="s">
        <v>48</v>
      </c>
      <c r="E6195">
        <v>0</v>
      </c>
      <c r="F6195">
        <v>0</v>
      </c>
      <c r="G6195">
        <v>49</v>
      </c>
      <c r="H6195">
        <v>2</v>
      </c>
      <c r="I6195">
        <v>41</v>
      </c>
      <c r="J6195">
        <v>0</v>
      </c>
      <c r="K6195">
        <f>_xlfn.XLOOKUP(FraudData[[#This Row],[amount]],AmountRules[Amount Min],AmountRules[Risk Points],,-1)</f>
        <v>0</v>
      </c>
      <c r="L6195">
        <f>_xlfn.XLOOKUP(FraudData[[#This Row],[transaction_hour]],TimeRules[Hour Min],TimeRules[Risk Points],,-1)</f>
        <v>0</v>
      </c>
      <c r="M6195">
        <f>_xlfn.XLOOKUP(FraudData[[#This Row],[foreign_transaction]],ForeignRules[Foreign Transaction],ForeignRules[Risk Points],0)</f>
        <v>0</v>
      </c>
      <c r="N6195">
        <f>_xlfn.XLOOKUP(FraudData[[#This Row],[location_mismatch]],Table10[Location Mismatch],Table10[Risk Points],0)</f>
        <v>0</v>
      </c>
      <c r="O6195">
        <f>_xlfn.XLOOKUP(FraudData[[#This Row],[device_trust_score]],DeviceRules[Device Min],DeviceRules[Risk Points],,-1)</f>
        <v>2</v>
      </c>
      <c r="P6195">
        <f>_xlfn.XLOOKUP(FraudData[[#This Row],[velocity_last_24h]],VelocityRules[Velocity Min],VelocityRules[Risk Points],,-1)</f>
        <v>0</v>
      </c>
      <c r="Q6195">
        <f>_xlfn.XLOOKUP(FraudData[[#This Row],[merchant_category]],MerchantRules[Merchant Category],MerchantRules[Risk Points],0)</f>
        <v>0</v>
      </c>
      <c r="R6195">
        <f>SUM(FraudData[[#This Row],[Amount Risk]:[Merchant Risk]])</f>
        <v>2</v>
      </c>
      <c r="S6195" t="str" cm="1">
        <f t="array" ref="S6195">_xlfn.IFS(FraudData[[#This Row],[Fraud Risk Score]]&gt;=8,"High Risk",FraudData[[#This Row],[Fraud Risk Score]]&gt;=6,"Medium Risk",TRUE,"Low Risk")</f>
        <v>Low Risk</v>
      </c>
    </row>
    <row r="6196" spans="1:19">
      <c r="A6196">
        <v>6195</v>
      </c>
      <c r="B6196">
        <v>211.94</v>
      </c>
      <c r="C6196">
        <v>10</v>
      </c>
      <c r="D6196" t="s">
        <v>50</v>
      </c>
      <c r="E6196">
        <v>0</v>
      </c>
      <c r="F6196">
        <v>0</v>
      </c>
      <c r="G6196">
        <v>34</v>
      </c>
      <c r="H6196">
        <v>0</v>
      </c>
      <c r="I6196">
        <v>24</v>
      </c>
      <c r="J6196">
        <v>0</v>
      </c>
      <c r="K6196">
        <f>_xlfn.XLOOKUP(FraudData[[#This Row],[amount]],AmountRules[Amount Min],AmountRules[Risk Points],,-1)</f>
        <v>0</v>
      </c>
      <c r="L6196">
        <f>_xlfn.XLOOKUP(FraudData[[#This Row],[transaction_hour]],TimeRules[Hour Min],TimeRules[Risk Points],,-1)</f>
        <v>0</v>
      </c>
      <c r="M6196">
        <f>_xlfn.XLOOKUP(FraudData[[#This Row],[foreign_transaction]],ForeignRules[Foreign Transaction],ForeignRules[Risk Points],0)</f>
        <v>0</v>
      </c>
      <c r="N6196">
        <f>_xlfn.XLOOKUP(FraudData[[#This Row],[location_mismatch]],Table10[Location Mismatch],Table10[Risk Points],0)</f>
        <v>0</v>
      </c>
      <c r="O6196">
        <f>_xlfn.XLOOKUP(FraudData[[#This Row],[device_trust_score]],DeviceRules[Device Min],DeviceRules[Risk Points],,-1)</f>
        <v>2</v>
      </c>
      <c r="P6196">
        <f>_xlfn.XLOOKUP(FraudData[[#This Row],[velocity_last_24h]],VelocityRules[Velocity Min],VelocityRules[Risk Points],,-1)</f>
        <v>0</v>
      </c>
      <c r="Q6196">
        <f>_xlfn.XLOOKUP(FraudData[[#This Row],[merchant_category]],MerchantRules[Merchant Category],MerchantRules[Risk Points],0)</f>
        <v>0</v>
      </c>
      <c r="R6196">
        <f>SUM(FraudData[[#This Row],[Amount Risk]:[Merchant Risk]])</f>
        <v>2</v>
      </c>
      <c r="S6196" t="str" cm="1">
        <f t="array" ref="S6196">_xlfn.IFS(FraudData[[#This Row],[Fraud Risk Score]]&gt;=8,"High Risk",FraudData[[#This Row],[Fraud Risk Score]]&gt;=6,"Medium Risk",TRUE,"Low Risk")</f>
        <v>Low Risk</v>
      </c>
    </row>
    <row r="6197" spans="1:19">
      <c r="A6197">
        <v>6196</v>
      </c>
      <c r="B6197">
        <v>30.5</v>
      </c>
      <c r="C6197">
        <v>18</v>
      </c>
      <c r="D6197" t="s">
        <v>46</v>
      </c>
      <c r="E6197">
        <v>0</v>
      </c>
      <c r="F6197">
        <v>0</v>
      </c>
      <c r="G6197">
        <v>60</v>
      </c>
      <c r="H6197">
        <v>0</v>
      </c>
      <c r="I6197">
        <v>66</v>
      </c>
      <c r="J6197">
        <v>0</v>
      </c>
      <c r="K6197">
        <f>_xlfn.XLOOKUP(FraudData[[#This Row],[amount]],AmountRules[Amount Min],AmountRules[Risk Points],,-1)</f>
        <v>0</v>
      </c>
      <c r="L6197">
        <f>_xlfn.XLOOKUP(FraudData[[#This Row],[transaction_hour]],TimeRules[Hour Min],TimeRules[Risk Points],,-1)</f>
        <v>0</v>
      </c>
      <c r="M6197">
        <f>_xlfn.XLOOKUP(FraudData[[#This Row],[foreign_transaction]],ForeignRules[Foreign Transaction],ForeignRules[Risk Points],0)</f>
        <v>0</v>
      </c>
      <c r="N6197">
        <f>_xlfn.XLOOKUP(FraudData[[#This Row],[location_mismatch]],Table10[Location Mismatch],Table10[Risk Points],0)</f>
        <v>0</v>
      </c>
      <c r="O6197">
        <f>_xlfn.XLOOKUP(FraudData[[#This Row],[device_trust_score]],DeviceRules[Device Min],DeviceRules[Risk Points],,-1)</f>
        <v>1</v>
      </c>
      <c r="P6197">
        <f>_xlfn.XLOOKUP(FraudData[[#This Row],[velocity_last_24h]],VelocityRules[Velocity Min],VelocityRules[Risk Points],,-1)</f>
        <v>0</v>
      </c>
      <c r="Q6197">
        <f>_xlfn.XLOOKUP(FraudData[[#This Row],[merchant_category]],MerchantRules[Merchant Category],MerchantRules[Risk Points],0)</f>
        <v>0</v>
      </c>
      <c r="R6197">
        <f>SUM(FraudData[[#This Row],[Amount Risk]:[Merchant Risk]])</f>
        <v>1</v>
      </c>
      <c r="S6197" t="str" cm="1">
        <f t="array" ref="S6197">_xlfn.IFS(FraudData[[#This Row],[Fraud Risk Score]]&gt;=8,"High Risk",FraudData[[#This Row],[Fraud Risk Score]]&gt;=6,"Medium Risk",TRUE,"Low Risk")</f>
        <v>Low Risk</v>
      </c>
    </row>
    <row r="6198" spans="1:19">
      <c r="A6198">
        <v>6197</v>
      </c>
      <c r="B6198">
        <v>50.22</v>
      </c>
      <c r="C6198">
        <v>13</v>
      </c>
      <c r="D6198" t="s">
        <v>49</v>
      </c>
      <c r="E6198">
        <v>0</v>
      </c>
      <c r="F6198">
        <v>0</v>
      </c>
      <c r="G6198">
        <v>69</v>
      </c>
      <c r="H6198">
        <v>1</v>
      </c>
      <c r="I6198">
        <v>57</v>
      </c>
      <c r="J6198">
        <v>0</v>
      </c>
      <c r="K6198">
        <f>_xlfn.XLOOKUP(FraudData[[#This Row],[amount]],AmountRules[Amount Min],AmountRules[Risk Points],,-1)</f>
        <v>0</v>
      </c>
      <c r="L6198">
        <f>_xlfn.XLOOKUP(FraudData[[#This Row],[transaction_hour]],TimeRules[Hour Min],TimeRules[Risk Points],,-1)</f>
        <v>0</v>
      </c>
      <c r="M6198">
        <f>_xlfn.XLOOKUP(FraudData[[#This Row],[foreign_transaction]],ForeignRules[Foreign Transaction],ForeignRules[Risk Points],0)</f>
        <v>0</v>
      </c>
      <c r="N6198">
        <f>_xlfn.XLOOKUP(FraudData[[#This Row],[location_mismatch]],Table10[Location Mismatch],Table10[Risk Points],0)</f>
        <v>0</v>
      </c>
      <c r="O6198">
        <f>_xlfn.XLOOKUP(FraudData[[#This Row],[device_trust_score]],DeviceRules[Device Min],DeviceRules[Risk Points],,-1)</f>
        <v>1</v>
      </c>
      <c r="P6198">
        <f>_xlfn.XLOOKUP(FraudData[[#This Row],[velocity_last_24h]],VelocityRules[Velocity Min],VelocityRules[Risk Points],,-1)</f>
        <v>0</v>
      </c>
      <c r="Q6198">
        <f>_xlfn.XLOOKUP(FraudData[[#This Row],[merchant_category]],MerchantRules[Merchant Category],MerchantRules[Risk Points],0)</f>
        <v>1</v>
      </c>
      <c r="R6198">
        <f>SUM(FraudData[[#This Row],[Amount Risk]:[Merchant Risk]])</f>
        <v>2</v>
      </c>
      <c r="S6198" t="str" cm="1">
        <f t="array" ref="S6198">_xlfn.IFS(FraudData[[#This Row],[Fraud Risk Score]]&gt;=8,"High Risk",FraudData[[#This Row],[Fraud Risk Score]]&gt;=6,"Medium Risk",TRUE,"Low Risk")</f>
        <v>Low Risk</v>
      </c>
    </row>
    <row r="6199" spans="1:19">
      <c r="A6199">
        <v>6198</v>
      </c>
      <c r="B6199">
        <v>332.35</v>
      </c>
      <c r="C6199">
        <v>20</v>
      </c>
      <c r="D6199" t="s">
        <v>47</v>
      </c>
      <c r="E6199">
        <v>0</v>
      </c>
      <c r="F6199">
        <v>0</v>
      </c>
      <c r="G6199">
        <v>41</v>
      </c>
      <c r="H6199">
        <v>0</v>
      </c>
      <c r="I6199">
        <v>36</v>
      </c>
      <c r="J6199">
        <v>0</v>
      </c>
      <c r="K6199">
        <f>_xlfn.XLOOKUP(FraudData[[#This Row],[amount]],AmountRules[Amount Min],AmountRules[Risk Points],,-1)</f>
        <v>0</v>
      </c>
      <c r="L6199">
        <f>_xlfn.XLOOKUP(FraudData[[#This Row],[transaction_hour]],TimeRules[Hour Min],TimeRules[Risk Points],,-1)</f>
        <v>0</v>
      </c>
      <c r="M6199">
        <f>_xlfn.XLOOKUP(FraudData[[#This Row],[foreign_transaction]],ForeignRules[Foreign Transaction],ForeignRules[Risk Points],0)</f>
        <v>0</v>
      </c>
      <c r="N6199">
        <f>_xlfn.XLOOKUP(FraudData[[#This Row],[location_mismatch]],Table10[Location Mismatch],Table10[Risk Points],0)</f>
        <v>0</v>
      </c>
      <c r="O6199">
        <f>_xlfn.XLOOKUP(FraudData[[#This Row],[device_trust_score]],DeviceRules[Device Min],DeviceRules[Risk Points],,-1)</f>
        <v>2</v>
      </c>
      <c r="P6199">
        <f>_xlfn.XLOOKUP(FraudData[[#This Row],[velocity_last_24h]],VelocityRules[Velocity Min],VelocityRules[Risk Points],,-1)</f>
        <v>0</v>
      </c>
      <c r="Q6199">
        <f>_xlfn.XLOOKUP(FraudData[[#This Row],[merchant_category]],MerchantRules[Merchant Category],MerchantRules[Risk Points],0)</f>
        <v>0</v>
      </c>
      <c r="R6199">
        <f>SUM(FraudData[[#This Row],[Amount Risk]:[Merchant Risk]])</f>
        <v>2</v>
      </c>
      <c r="S6199" t="str" cm="1">
        <f t="array" ref="S6199">_xlfn.IFS(FraudData[[#This Row],[Fraud Risk Score]]&gt;=8,"High Risk",FraudData[[#This Row],[Fraud Risk Score]]&gt;=6,"Medium Risk",TRUE,"Low Risk")</f>
        <v>Low Risk</v>
      </c>
    </row>
    <row r="6200" spans="1:19">
      <c r="A6200">
        <v>6199</v>
      </c>
      <c r="B6200">
        <v>42.27</v>
      </c>
      <c r="C6200">
        <v>10</v>
      </c>
      <c r="D6200" t="s">
        <v>46</v>
      </c>
      <c r="E6200">
        <v>0</v>
      </c>
      <c r="F6200">
        <v>0</v>
      </c>
      <c r="G6200">
        <v>82</v>
      </c>
      <c r="H6200">
        <v>1</v>
      </c>
      <c r="I6200">
        <v>22</v>
      </c>
      <c r="J6200">
        <v>0</v>
      </c>
      <c r="K6200">
        <f>_xlfn.XLOOKUP(FraudData[[#This Row],[amount]],AmountRules[Amount Min],AmountRules[Risk Points],,-1)</f>
        <v>0</v>
      </c>
      <c r="L6200">
        <f>_xlfn.XLOOKUP(FraudData[[#This Row],[transaction_hour]],TimeRules[Hour Min],TimeRules[Risk Points],,-1)</f>
        <v>0</v>
      </c>
      <c r="M6200">
        <f>_xlfn.XLOOKUP(FraudData[[#This Row],[foreign_transaction]],ForeignRules[Foreign Transaction],ForeignRules[Risk Points],0)</f>
        <v>0</v>
      </c>
      <c r="N6200">
        <f>_xlfn.XLOOKUP(FraudData[[#This Row],[location_mismatch]],Table10[Location Mismatch],Table10[Risk Points],0)</f>
        <v>0</v>
      </c>
      <c r="O6200">
        <f>_xlfn.XLOOKUP(FraudData[[#This Row],[device_trust_score]],DeviceRules[Device Min],DeviceRules[Risk Points],,-1)</f>
        <v>0</v>
      </c>
      <c r="P6200">
        <f>_xlfn.XLOOKUP(FraudData[[#This Row],[velocity_last_24h]],VelocityRules[Velocity Min],VelocityRules[Risk Points],,-1)</f>
        <v>0</v>
      </c>
      <c r="Q6200">
        <f>_xlfn.XLOOKUP(FraudData[[#This Row],[merchant_category]],MerchantRules[Merchant Category],MerchantRules[Risk Points],0)</f>
        <v>0</v>
      </c>
      <c r="R6200">
        <f>SUM(FraudData[[#This Row],[Amount Risk]:[Merchant Risk]])</f>
        <v>0</v>
      </c>
      <c r="S6200" t="str" cm="1">
        <f t="array" ref="S6200">_xlfn.IFS(FraudData[[#This Row],[Fraud Risk Score]]&gt;=8,"High Risk",FraudData[[#This Row],[Fraud Risk Score]]&gt;=6,"Medium Risk",TRUE,"Low Risk")</f>
        <v>Low Risk</v>
      </c>
    </row>
    <row r="6201" spans="1:19">
      <c r="A6201">
        <v>6200</v>
      </c>
      <c r="B6201">
        <v>13.55</v>
      </c>
      <c r="C6201">
        <v>20</v>
      </c>
      <c r="D6201" t="s">
        <v>48</v>
      </c>
      <c r="E6201">
        <v>1</v>
      </c>
      <c r="F6201">
        <v>0</v>
      </c>
      <c r="G6201">
        <v>47</v>
      </c>
      <c r="H6201">
        <v>3</v>
      </c>
      <c r="I6201">
        <v>56</v>
      </c>
      <c r="J6201">
        <v>0</v>
      </c>
      <c r="K6201">
        <f>_xlfn.XLOOKUP(FraudData[[#This Row],[amount]],AmountRules[Amount Min],AmountRules[Risk Points],,-1)</f>
        <v>0</v>
      </c>
      <c r="L6201">
        <f>_xlfn.XLOOKUP(FraudData[[#This Row],[transaction_hour]],TimeRules[Hour Min],TimeRules[Risk Points],,-1)</f>
        <v>0</v>
      </c>
      <c r="M6201">
        <f>_xlfn.XLOOKUP(FraudData[[#This Row],[foreign_transaction]],ForeignRules[Foreign Transaction],ForeignRules[Risk Points],0)</f>
        <v>3</v>
      </c>
      <c r="N6201">
        <f>_xlfn.XLOOKUP(FraudData[[#This Row],[location_mismatch]],Table10[Location Mismatch],Table10[Risk Points],0)</f>
        <v>0</v>
      </c>
      <c r="O6201">
        <f>_xlfn.XLOOKUP(FraudData[[#This Row],[device_trust_score]],DeviceRules[Device Min],DeviceRules[Risk Points],,-1)</f>
        <v>2</v>
      </c>
      <c r="P6201">
        <f>_xlfn.XLOOKUP(FraudData[[#This Row],[velocity_last_24h]],VelocityRules[Velocity Min],VelocityRules[Risk Points],,-1)</f>
        <v>0</v>
      </c>
      <c r="Q6201">
        <f>_xlfn.XLOOKUP(FraudData[[#This Row],[merchant_category]],MerchantRules[Merchant Category],MerchantRules[Risk Points],0)</f>
        <v>0</v>
      </c>
      <c r="R6201">
        <f>SUM(FraudData[[#This Row],[Amount Risk]:[Merchant Risk]])</f>
        <v>5</v>
      </c>
      <c r="S6201" t="str" cm="1">
        <f t="array" ref="S6201">_xlfn.IFS(FraudData[[#This Row],[Fraud Risk Score]]&gt;=8,"High Risk",FraudData[[#This Row],[Fraud Risk Score]]&gt;=6,"Medium Risk",TRUE,"Low Risk")</f>
        <v>Low Risk</v>
      </c>
    </row>
    <row r="6202" spans="1:19">
      <c r="A6202">
        <v>6201</v>
      </c>
      <c r="B6202">
        <v>218.69</v>
      </c>
      <c r="C6202">
        <v>3</v>
      </c>
      <c r="D6202" t="s">
        <v>49</v>
      </c>
      <c r="E6202">
        <v>0</v>
      </c>
      <c r="F6202">
        <v>0</v>
      </c>
      <c r="G6202">
        <v>32</v>
      </c>
      <c r="H6202">
        <v>2</v>
      </c>
      <c r="I6202">
        <v>68</v>
      </c>
      <c r="J6202">
        <v>0</v>
      </c>
      <c r="K6202">
        <f>_xlfn.XLOOKUP(FraudData[[#This Row],[amount]],AmountRules[Amount Min],AmountRules[Risk Points],,-1)</f>
        <v>0</v>
      </c>
      <c r="L6202">
        <f>_xlfn.XLOOKUP(FraudData[[#This Row],[transaction_hour]],TimeRules[Hour Min],TimeRules[Risk Points],,-1)</f>
        <v>3</v>
      </c>
      <c r="M6202">
        <f>_xlfn.XLOOKUP(FraudData[[#This Row],[foreign_transaction]],ForeignRules[Foreign Transaction],ForeignRules[Risk Points],0)</f>
        <v>0</v>
      </c>
      <c r="N6202">
        <f>_xlfn.XLOOKUP(FraudData[[#This Row],[location_mismatch]],Table10[Location Mismatch],Table10[Risk Points],0)</f>
        <v>0</v>
      </c>
      <c r="O6202">
        <f>_xlfn.XLOOKUP(FraudData[[#This Row],[device_trust_score]],DeviceRules[Device Min],DeviceRules[Risk Points],,-1)</f>
        <v>2</v>
      </c>
      <c r="P6202">
        <f>_xlfn.XLOOKUP(FraudData[[#This Row],[velocity_last_24h]],VelocityRules[Velocity Min],VelocityRules[Risk Points],,-1)</f>
        <v>0</v>
      </c>
      <c r="Q6202">
        <f>_xlfn.XLOOKUP(FraudData[[#This Row],[merchant_category]],MerchantRules[Merchant Category],MerchantRules[Risk Points],0)</f>
        <v>1</v>
      </c>
      <c r="R6202">
        <f>SUM(FraudData[[#This Row],[Amount Risk]:[Merchant Risk]])</f>
        <v>6</v>
      </c>
      <c r="S6202" t="str" cm="1">
        <f t="array" ref="S6202">_xlfn.IFS(FraudData[[#This Row],[Fraud Risk Score]]&gt;=8,"High Risk",FraudData[[#This Row],[Fraud Risk Score]]&gt;=6,"Medium Risk",TRUE,"Low Risk")</f>
        <v>Medium Risk</v>
      </c>
    </row>
    <row r="6203" spans="1:19">
      <c r="A6203">
        <v>6202</v>
      </c>
      <c r="B6203">
        <v>92.71</v>
      </c>
      <c r="C6203">
        <v>23</v>
      </c>
      <c r="D6203" t="s">
        <v>50</v>
      </c>
      <c r="E6203">
        <v>0</v>
      </c>
      <c r="F6203">
        <v>0</v>
      </c>
      <c r="G6203">
        <v>74</v>
      </c>
      <c r="H6203">
        <v>0</v>
      </c>
      <c r="I6203">
        <v>25</v>
      </c>
      <c r="J6203">
        <v>0</v>
      </c>
      <c r="K6203">
        <f>_xlfn.XLOOKUP(FraudData[[#This Row],[amount]],AmountRules[Amount Min],AmountRules[Risk Points],,-1)</f>
        <v>0</v>
      </c>
      <c r="L6203">
        <f>_xlfn.XLOOKUP(FraudData[[#This Row],[transaction_hour]],TimeRules[Hour Min],TimeRules[Risk Points],,-1)</f>
        <v>1</v>
      </c>
      <c r="M6203">
        <f>_xlfn.XLOOKUP(FraudData[[#This Row],[foreign_transaction]],ForeignRules[Foreign Transaction],ForeignRules[Risk Points],0)</f>
        <v>0</v>
      </c>
      <c r="N6203">
        <f>_xlfn.XLOOKUP(FraudData[[#This Row],[location_mismatch]],Table10[Location Mismatch],Table10[Risk Points],0)</f>
        <v>0</v>
      </c>
      <c r="O6203">
        <f>_xlfn.XLOOKUP(FraudData[[#This Row],[device_trust_score]],DeviceRules[Device Min],DeviceRules[Risk Points],,-1)</f>
        <v>0</v>
      </c>
      <c r="P6203">
        <f>_xlfn.XLOOKUP(FraudData[[#This Row],[velocity_last_24h]],VelocityRules[Velocity Min],VelocityRules[Risk Points],,-1)</f>
        <v>0</v>
      </c>
      <c r="Q6203">
        <f>_xlfn.XLOOKUP(FraudData[[#This Row],[merchant_category]],MerchantRules[Merchant Category],MerchantRules[Risk Points],0)</f>
        <v>0</v>
      </c>
      <c r="R6203">
        <f>SUM(FraudData[[#This Row],[Amount Risk]:[Merchant Risk]])</f>
        <v>1</v>
      </c>
      <c r="S6203" t="str" cm="1">
        <f t="array" ref="S6203">_xlfn.IFS(FraudData[[#This Row],[Fraud Risk Score]]&gt;=8,"High Risk",FraudData[[#This Row],[Fraud Risk Score]]&gt;=6,"Medium Risk",TRUE,"Low Risk")</f>
        <v>Low Risk</v>
      </c>
    </row>
    <row r="6204" spans="1:19">
      <c r="A6204">
        <v>6203</v>
      </c>
      <c r="B6204">
        <v>454.72</v>
      </c>
      <c r="C6204">
        <v>21</v>
      </c>
      <c r="D6204" t="s">
        <v>50</v>
      </c>
      <c r="E6204">
        <v>0</v>
      </c>
      <c r="F6204">
        <v>0</v>
      </c>
      <c r="G6204">
        <v>40</v>
      </c>
      <c r="H6204">
        <v>3</v>
      </c>
      <c r="I6204">
        <v>42</v>
      </c>
      <c r="J6204">
        <v>0</v>
      </c>
      <c r="K6204">
        <f>_xlfn.XLOOKUP(FraudData[[#This Row],[amount]],AmountRules[Amount Min],AmountRules[Risk Points],,-1)</f>
        <v>0</v>
      </c>
      <c r="L6204">
        <f>_xlfn.XLOOKUP(FraudData[[#This Row],[transaction_hour]],TimeRules[Hour Min],TimeRules[Risk Points],,-1)</f>
        <v>0</v>
      </c>
      <c r="M6204">
        <f>_xlfn.XLOOKUP(FraudData[[#This Row],[foreign_transaction]],ForeignRules[Foreign Transaction],ForeignRules[Risk Points],0)</f>
        <v>0</v>
      </c>
      <c r="N6204">
        <f>_xlfn.XLOOKUP(FraudData[[#This Row],[location_mismatch]],Table10[Location Mismatch],Table10[Risk Points],0)</f>
        <v>0</v>
      </c>
      <c r="O6204">
        <f>_xlfn.XLOOKUP(FraudData[[#This Row],[device_trust_score]],DeviceRules[Device Min],DeviceRules[Risk Points],,-1)</f>
        <v>2</v>
      </c>
      <c r="P6204">
        <f>_xlfn.XLOOKUP(FraudData[[#This Row],[velocity_last_24h]],VelocityRules[Velocity Min],VelocityRules[Risk Points],,-1)</f>
        <v>0</v>
      </c>
      <c r="Q6204">
        <f>_xlfn.XLOOKUP(FraudData[[#This Row],[merchant_category]],MerchantRules[Merchant Category],MerchantRules[Risk Points],0)</f>
        <v>0</v>
      </c>
      <c r="R6204">
        <f>SUM(FraudData[[#This Row],[Amount Risk]:[Merchant Risk]])</f>
        <v>2</v>
      </c>
      <c r="S6204" t="str" cm="1">
        <f t="array" ref="S6204">_xlfn.IFS(FraudData[[#This Row],[Fraud Risk Score]]&gt;=8,"High Risk",FraudData[[#This Row],[Fraud Risk Score]]&gt;=6,"Medium Risk",TRUE,"Low Risk")</f>
        <v>Low Risk</v>
      </c>
    </row>
    <row r="6205" spans="1:19">
      <c r="A6205">
        <v>6204</v>
      </c>
      <c r="B6205">
        <v>189.1</v>
      </c>
      <c r="C6205">
        <v>5</v>
      </c>
      <c r="D6205" t="s">
        <v>49</v>
      </c>
      <c r="E6205">
        <v>0</v>
      </c>
      <c r="F6205">
        <v>0</v>
      </c>
      <c r="G6205">
        <v>67</v>
      </c>
      <c r="H6205">
        <v>0</v>
      </c>
      <c r="I6205">
        <v>39</v>
      </c>
      <c r="J6205">
        <v>0</v>
      </c>
      <c r="K6205">
        <f>_xlfn.XLOOKUP(FraudData[[#This Row],[amount]],AmountRules[Amount Min],AmountRules[Risk Points],,-1)</f>
        <v>0</v>
      </c>
      <c r="L6205">
        <f>_xlfn.XLOOKUP(FraudData[[#This Row],[transaction_hour]],TimeRules[Hour Min],TimeRules[Risk Points],,-1)</f>
        <v>0</v>
      </c>
      <c r="M6205">
        <f>_xlfn.XLOOKUP(FraudData[[#This Row],[foreign_transaction]],ForeignRules[Foreign Transaction],ForeignRules[Risk Points],0)</f>
        <v>0</v>
      </c>
      <c r="N6205">
        <f>_xlfn.XLOOKUP(FraudData[[#This Row],[location_mismatch]],Table10[Location Mismatch],Table10[Risk Points],0)</f>
        <v>0</v>
      </c>
      <c r="O6205">
        <f>_xlfn.XLOOKUP(FraudData[[#This Row],[device_trust_score]],DeviceRules[Device Min],DeviceRules[Risk Points],,-1)</f>
        <v>1</v>
      </c>
      <c r="P6205">
        <f>_xlfn.XLOOKUP(FraudData[[#This Row],[velocity_last_24h]],VelocityRules[Velocity Min],VelocityRules[Risk Points],,-1)</f>
        <v>0</v>
      </c>
      <c r="Q6205">
        <f>_xlfn.XLOOKUP(FraudData[[#This Row],[merchant_category]],MerchantRules[Merchant Category],MerchantRules[Risk Points],0)</f>
        <v>1</v>
      </c>
      <c r="R6205">
        <f>SUM(FraudData[[#This Row],[Amount Risk]:[Merchant Risk]])</f>
        <v>2</v>
      </c>
      <c r="S6205" t="str" cm="1">
        <f t="array" ref="S6205">_xlfn.IFS(FraudData[[#This Row],[Fraud Risk Score]]&gt;=8,"High Risk",FraudData[[#This Row],[Fraud Risk Score]]&gt;=6,"Medium Risk",TRUE,"Low Risk")</f>
        <v>Low Risk</v>
      </c>
    </row>
    <row r="6206" spans="1:19">
      <c r="A6206">
        <v>6205</v>
      </c>
      <c r="B6206">
        <v>17.059999999999999</v>
      </c>
      <c r="C6206">
        <v>16</v>
      </c>
      <c r="D6206" t="s">
        <v>49</v>
      </c>
      <c r="E6206">
        <v>0</v>
      </c>
      <c r="F6206">
        <v>0</v>
      </c>
      <c r="G6206">
        <v>70</v>
      </c>
      <c r="H6206">
        <v>3</v>
      </c>
      <c r="I6206">
        <v>19</v>
      </c>
      <c r="J6206">
        <v>0</v>
      </c>
      <c r="K6206">
        <f>_xlfn.XLOOKUP(FraudData[[#This Row],[amount]],AmountRules[Amount Min],AmountRules[Risk Points],,-1)</f>
        <v>0</v>
      </c>
      <c r="L6206">
        <f>_xlfn.XLOOKUP(FraudData[[#This Row],[transaction_hour]],TimeRules[Hour Min],TimeRules[Risk Points],,-1)</f>
        <v>0</v>
      </c>
      <c r="M6206">
        <f>_xlfn.XLOOKUP(FraudData[[#This Row],[foreign_transaction]],ForeignRules[Foreign Transaction],ForeignRules[Risk Points],0)</f>
        <v>0</v>
      </c>
      <c r="N6206">
        <f>_xlfn.XLOOKUP(FraudData[[#This Row],[location_mismatch]],Table10[Location Mismatch],Table10[Risk Points],0)</f>
        <v>0</v>
      </c>
      <c r="O6206">
        <f>_xlfn.XLOOKUP(FraudData[[#This Row],[device_trust_score]],DeviceRules[Device Min],DeviceRules[Risk Points],,-1)</f>
        <v>0</v>
      </c>
      <c r="P6206">
        <f>_xlfn.XLOOKUP(FraudData[[#This Row],[velocity_last_24h]],VelocityRules[Velocity Min],VelocityRules[Risk Points],,-1)</f>
        <v>0</v>
      </c>
      <c r="Q6206">
        <f>_xlfn.XLOOKUP(FraudData[[#This Row],[merchant_category]],MerchantRules[Merchant Category],MerchantRules[Risk Points],0)</f>
        <v>1</v>
      </c>
      <c r="R6206">
        <f>SUM(FraudData[[#This Row],[Amount Risk]:[Merchant Risk]])</f>
        <v>1</v>
      </c>
      <c r="S6206" t="str" cm="1">
        <f t="array" ref="S6206">_xlfn.IFS(FraudData[[#This Row],[Fraud Risk Score]]&gt;=8,"High Risk",FraudData[[#This Row],[Fraud Risk Score]]&gt;=6,"Medium Risk",TRUE,"Low Risk")</f>
        <v>Low Risk</v>
      </c>
    </row>
    <row r="6207" spans="1:19">
      <c r="A6207">
        <v>6206</v>
      </c>
      <c r="B6207">
        <v>531.67999999999995</v>
      </c>
      <c r="C6207">
        <v>21</v>
      </c>
      <c r="D6207" t="s">
        <v>48</v>
      </c>
      <c r="E6207">
        <v>0</v>
      </c>
      <c r="F6207">
        <v>0</v>
      </c>
      <c r="G6207">
        <v>73</v>
      </c>
      <c r="H6207">
        <v>2</v>
      </c>
      <c r="I6207">
        <v>57</v>
      </c>
      <c r="J6207">
        <v>0</v>
      </c>
      <c r="K6207">
        <f>_xlfn.XLOOKUP(FraudData[[#This Row],[amount]],AmountRules[Amount Min],AmountRules[Risk Points],,-1)</f>
        <v>1</v>
      </c>
      <c r="L6207">
        <f>_xlfn.XLOOKUP(FraudData[[#This Row],[transaction_hour]],TimeRules[Hour Min],TimeRules[Risk Points],,-1)</f>
        <v>0</v>
      </c>
      <c r="M6207">
        <f>_xlfn.XLOOKUP(FraudData[[#This Row],[foreign_transaction]],ForeignRules[Foreign Transaction],ForeignRules[Risk Points],0)</f>
        <v>0</v>
      </c>
      <c r="N6207">
        <f>_xlfn.XLOOKUP(FraudData[[#This Row],[location_mismatch]],Table10[Location Mismatch],Table10[Risk Points],0)</f>
        <v>0</v>
      </c>
      <c r="O6207">
        <f>_xlfn.XLOOKUP(FraudData[[#This Row],[device_trust_score]],DeviceRules[Device Min],DeviceRules[Risk Points],,-1)</f>
        <v>0</v>
      </c>
      <c r="P6207">
        <f>_xlfn.XLOOKUP(FraudData[[#This Row],[velocity_last_24h]],VelocityRules[Velocity Min],VelocityRules[Risk Points],,-1)</f>
        <v>0</v>
      </c>
      <c r="Q6207">
        <f>_xlfn.XLOOKUP(FraudData[[#This Row],[merchant_category]],MerchantRules[Merchant Category],MerchantRules[Risk Points],0)</f>
        <v>0</v>
      </c>
      <c r="R6207">
        <f>SUM(FraudData[[#This Row],[Amount Risk]:[Merchant Risk]])</f>
        <v>1</v>
      </c>
      <c r="S6207" t="str" cm="1">
        <f t="array" ref="S6207">_xlfn.IFS(FraudData[[#This Row],[Fraud Risk Score]]&gt;=8,"High Risk",FraudData[[#This Row],[Fraud Risk Score]]&gt;=6,"Medium Risk",TRUE,"Low Risk")</f>
        <v>Low Risk</v>
      </c>
    </row>
    <row r="6208" spans="1:19">
      <c r="A6208">
        <v>6207</v>
      </c>
      <c r="B6208">
        <v>53.85</v>
      </c>
      <c r="C6208">
        <v>18</v>
      </c>
      <c r="D6208" t="s">
        <v>48</v>
      </c>
      <c r="E6208">
        <v>0</v>
      </c>
      <c r="F6208">
        <v>0</v>
      </c>
      <c r="G6208">
        <v>39</v>
      </c>
      <c r="H6208">
        <v>2</v>
      </c>
      <c r="I6208">
        <v>63</v>
      </c>
      <c r="J6208">
        <v>0</v>
      </c>
      <c r="K6208">
        <f>_xlfn.XLOOKUP(FraudData[[#This Row],[amount]],AmountRules[Amount Min],AmountRules[Risk Points],,-1)</f>
        <v>0</v>
      </c>
      <c r="L6208">
        <f>_xlfn.XLOOKUP(FraudData[[#This Row],[transaction_hour]],TimeRules[Hour Min],TimeRules[Risk Points],,-1)</f>
        <v>0</v>
      </c>
      <c r="M6208">
        <f>_xlfn.XLOOKUP(FraudData[[#This Row],[foreign_transaction]],ForeignRules[Foreign Transaction],ForeignRules[Risk Points],0)</f>
        <v>0</v>
      </c>
      <c r="N6208">
        <f>_xlfn.XLOOKUP(FraudData[[#This Row],[location_mismatch]],Table10[Location Mismatch],Table10[Risk Points],0)</f>
        <v>0</v>
      </c>
      <c r="O6208">
        <f>_xlfn.XLOOKUP(FraudData[[#This Row],[device_trust_score]],DeviceRules[Device Min],DeviceRules[Risk Points],,-1)</f>
        <v>2</v>
      </c>
      <c r="P6208">
        <f>_xlfn.XLOOKUP(FraudData[[#This Row],[velocity_last_24h]],VelocityRules[Velocity Min],VelocityRules[Risk Points],,-1)</f>
        <v>0</v>
      </c>
      <c r="Q6208">
        <f>_xlfn.XLOOKUP(FraudData[[#This Row],[merchant_category]],MerchantRules[Merchant Category],MerchantRules[Risk Points],0)</f>
        <v>0</v>
      </c>
      <c r="R6208">
        <f>SUM(FraudData[[#This Row],[Amount Risk]:[Merchant Risk]])</f>
        <v>2</v>
      </c>
      <c r="S6208" t="str" cm="1">
        <f t="array" ref="S6208">_xlfn.IFS(FraudData[[#This Row],[Fraud Risk Score]]&gt;=8,"High Risk",FraudData[[#This Row],[Fraud Risk Score]]&gt;=6,"Medium Risk",TRUE,"Low Risk")</f>
        <v>Low Risk</v>
      </c>
    </row>
    <row r="6209" spans="1:19">
      <c r="A6209">
        <v>6208</v>
      </c>
      <c r="B6209">
        <v>74.03</v>
      </c>
      <c r="C6209">
        <v>12</v>
      </c>
      <c r="D6209" t="s">
        <v>47</v>
      </c>
      <c r="E6209">
        <v>0</v>
      </c>
      <c r="F6209">
        <v>0</v>
      </c>
      <c r="G6209">
        <v>73</v>
      </c>
      <c r="H6209">
        <v>0</v>
      </c>
      <c r="I6209">
        <v>27</v>
      </c>
      <c r="J6209">
        <v>0</v>
      </c>
      <c r="K6209">
        <f>_xlfn.XLOOKUP(FraudData[[#This Row],[amount]],AmountRules[Amount Min],AmountRules[Risk Points],,-1)</f>
        <v>0</v>
      </c>
      <c r="L6209">
        <f>_xlfn.XLOOKUP(FraudData[[#This Row],[transaction_hour]],TimeRules[Hour Min],TimeRules[Risk Points],,-1)</f>
        <v>0</v>
      </c>
      <c r="M6209">
        <f>_xlfn.XLOOKUP(FraudData[[#This Row],[foreign_transaction]],ForeignRules[Foreign Transaction],ForeignRules[Risk Points],0)</f>
        <v>0</v>
      </c>
      <c r="N6209">
        <f>_xlfn.XLOOKUP(FraudData[[#This Row],[location_mismatch]],Table10[Location Mismatch],Table10[Risk Points],0)</f>
        <v>0</v>
      </c>
      <c r="O6209">
        <f>_xlfn.XLOOKUP(FraudData[[#This Row],[device_trust_score]],DeviceRules[Device Min],DeviceRules[Risk Points],,-1)</f>
        <v>0</v>
      </c>
      <c r="P6209">
        <f>_xlfn.XLOOKUP(FraudData[[#This Row],[velocity_last_24h]],VelocityRules[Velocity Min],VelocityRules[Risk Points],,-1)</f>
        <v>0</v>
      </c>
      <c r="Q6209">
        <f>_xlfn.XLOOKUP(FraudData[[#This Row],[merchant_category]],MerchantRules[Merchant Category],MerchantRules[Risk Points],0)</f>
        <v>0</v>
      </c>
      <c r="R6209">
        <f>SUM(FraudData[[#This Row],[Amount Risk]:[Merchant Risk]])</f>
        <v>0</v>
      </c>
      <c r="S6209" t="str" cm="1">
        <f t="array" ref="S6209">_xlfn.IFS(FraudData[[#This Row],[Fraud Risk Score]]&gt;=8,"High Risk",FraudData[[#This Row],[Fraud Risk Score]]&gt;=6,"Medium Risk",TRUE,"Low Risk")</f>
        <v>Low Risk</v>
      </c>
    </row>
    <row r="6210" spans="1:19">
      <c r="A6210">
        <v>6209</v>
      </c>
      <c r="B6210">
        <v>92.63</v>
      </c>
      <c r="C6210">
        <v>21</v>
      </c>
      <c r="D6210" t="s">
        <v>47</v>
      </c>
      <c r="E6210">
        <v>0</v>
      </c>
      <c r="F6210">
        <v>0</v>
      </c>
      <c r="G6210">
        <v>45</v>
      </c>
      <c r="H6210">
        <v>3</v>
      </c>
      <c r="I6210">
        <v>35</v>
      </c>
      <c r="J6210">
        <v>0</v>
      </c>
      <c r="K6210">
        <f>_xlfn.XLOOKUP(FraudData[[#This Row],[amount]],AmountRules[Amount Min],AmountRules[Risk Points],,-1)</f>
        <v>0</v>
      </c>
      <c r="L6210">
        <f>_xlfn.XLOOKUP(FraudData[[#This Row],[transaction_hour]],TimeRules[Hour Min],TimeRules[Risk Points],,-1)</f>
        <v>0</v>
      </c>
      <c r="M6210">
        <f>_xlfn.XLOOKUP(FraudData[[#This Row],[foreign_transaction]],ForeignRules[Foreign Transaction],ForeignRules[Risk Points],0)</f>
        <v>0</v>
      </c>
      <c r="N6210">
        <f>_xlfn.XLOOKUP(FraudData[[#This Row],[location_mismatch]],Table10[Location Mismatch],Table10[Risk Points],0)</f>
        <v>0</v>
      </c>
      <c r="O6210">
        <f>_xlfn.XLOOKUP(FraudData[[#This Row],[device_trust_score]],DeviceRules[Device Min],DeviceRules[Risk Points],,-1)</f>
        <v>2</v>
      </c>
      <c r="P6210">
        <f>_xlfn.XLOOKUP(FraudData[[#This Row],[velocity_last_24h]],VelocityRules[Velocity Min],VelocityRules[Risk Points],,-1)</f>
        <v>0</v>
      </c>
      <c r="Q6210">
        <f>_xlfn.XLOOKUP(FraudData[[#This Row],[merchant_category]],MerchantRules[Merchant Category],MerchantRules[Risk Points],0)</f>
        <v>0</v>
      </c>
      <c r="R6210">
        <f>SUM(FraudData[[#This Row],[Amount Risk]:[Merchant Risk]])</f>
        <v>2</v>
      </c>
      <c r="S6210" t="str" cm="1">
        <f t="array" ref="S6210">_xlfn.IFS(FraudData[[#This Row],[Fraud Risk Score]]&gt;=8,"High Risk",FraudData[[#This Row],[Fraud Risk Score]]&gt;=6,"Medium Risk",TRUE,"Low Risk")</f>
        <v>Low Risk</v>
      </c>
    </row>
    <row r="6211" spans="1:19">
      <c r="A6211">
        <v>6210</v>
      </c>
      <c r="B6211">
        <v>9.4600000000000009</v>
      </c>
      <c r="C6211">
        <v>9</v>
      </c>
      <c r="D6211" t="s">
        <v>50</v>
      </c>
      <c r="E6211">
        <v>0</v>
      </c>
      <c r="F6211">
        <v>0</v>
      </c>
      <c r="G6211">
        <v>99</v>
      </c>
      <c r="H6211">
        <v>0</v>
      </c>
      <c r="I6211">
        <v>42</v>
      </c>
      <c r="J6211">
        <v>0</v>
      </c>
      <c r="K6211">
        <f>_xlfn.XLOOKUP(FraudData[[#This Row],[amount]],AmountRules[Amount Min],AmountRules[Risk Points],,-1)</f>
        <v>0</v>
      </c>
      <c r="L6211">
        <f>_xlfn.XLOOKUP(FraudData[[#This Row],[transaction_hour]],TimeRules[Hour Min],TimeRules[Risk Points],,-1)</f>
        <v>0</v>
      </c>
      <c r="M6211">
        <f>_xlfn.XLOOKUP(FraudData[[#This Row],[foreign_transaction]],ForeignRules[Foreign Transaction],ForeignRules[Risk Points],0)</f>
        <v>0</v>
      </c>
      <c r="N6211">
        <f>_xlfn.XLOOKUP(FraudData[[#This Row],[location_mismatch]],Table10[Location Mismatch],Table10[Risk Points],0)</f>
        <v>0</v>
      </c>
      <c r="O6211">
        <f>_xlfn.XLOOKUP(FraudData[[#This Row],[device_trust_score]],DeviceRules[Device Min],DeviceRules[Risk Points],,-1)</f>
        <v>0</v>
      </c>
      <c r="P6211">
        <f>_xlfn.XLOOKUP(FraudData[[#This Row],[velocity_last_24h]],VelocityRules[Velocity Min],VelocityRules[Risk Points],,-1)</f>
        <v>0</v>
      </c>
      <c r="Q6211">
        <f>_xlfn.XLOOKUP(FraudData[[#This Row],[merchant_category]],MerchantRules[Merchant Category],MerchantRules[Risk Points],0)</f>
        <v>0</v>
      </c>
      <c r="R6211">
        <f>SUM(FraudData[[#This Row],[Amount Risk]:[Merchant Risk]])</f>
        <v>0</v>
      </c>
      <c r="S6211" t="str" cm="1">
        <f t="array" ref="S6211">_xlfn.IFS(FraudData[[#This Row],[Fraud Risk Score]]&gt;=8,"High Risk",FraudData[[#This Row],[Fraud Risk Score]]&gt;=6,"Medium Risk",TRUE,"Low Risk")</f>
        <v>Low Risk</v>
      </c>
    </row>
    <row r="6212" spans="1:19">
      <c r="A6212">
        <v>6211</v>
      </c>
      <c r="B6212">
        <v>123.52</v>
      </c>
      <c r="C6212">
        <v>10</v>
      </c>
      <c r="D6212" t="s">
        <v>49</v>
      </c>
      <c r="E6212">
        <v>0</v>
      </c>
      <c r="F6212">
        <v>0</v>
      </c>
      <c r="G6212">
        <v>30</v>
      </c>
      <c r="H6212">
        <v>1</v>
      </c>
      <c r="I6212">
        <v>67</v>
      </c>
      <c r="J6212">
        <v>0</v>
      </c>
      <c r="K6212">
        <f>_xlfn.XLOOKUP(FraudData[[#This Row],[amount]],AmountRules[Amount Min],AmountRules[Risk Points],,-1)</f>
        <v>0</v>
      </c>
      <c r="L6212">
        <f>_xlfn.XLOOKUP(FraudData[[#This Row],[transaction_hour]],TimeRules[Hour Min],TimeRules[Risk Points],,-1)</f>
        <v>0</v>
      </c>
      <c r="M6212">
        <f>_xlfn.XLOOKUP(FraudData[[#This Row],[foreign_transaction]],ForeignRules[Foreign Transaction],ForeignRules[Risk Points],0)</f>
        <v>0</v>
      </c>
      <c r="N6212">
        <f>_xlfn.XLOOKUP(FraudData[[#This Row],[location_mismatch]],Table10[Location Mismatch],Table10[Risk Points],0)</f>
        <v>0</v>
      </c>
      <c r="O6212">
        <f>_xlfn.XLOOKUP(FraudData[[#This Row],[device_trust_score]],DeviceRules[Device Min],DeviceRules[Risk Points],,-1)</f>
        <v>2</v>
      </c>
      <c r="P6212">
        <f>_xlfn.XLOOKUP(FraudData[[#This Row],[velocity_last_24h]],VelocityRules[Velocity Min],VelocityRules[Risk Points],,-1)</f>
        <v>0</v>
      </c>
      <c r="Q6212">
        <f>_xlfn.XLOOKUP(FraudData[[#This Row],[merchant_category]],MerchantRules[Merchant Category],MerchantRules[Risk Points],0)</f>
        <v>1</v>
      </c>
      <c r="R6212">
        <f>SUM(FraudData[[#This Row],[Amount Risk]:[Merchant Risk]])</f>
        <v>3</v>
      </c>
      <c r="S6212" t="str" cm="1">
        <f t="array" ref="S6212">_xlfn.IFS(FraudData[[#This Row],[Fraud Risk Score]]&gt;=8,"High Risk",FraudData[[#This Row],[Fraud Risk Score]]&gt;=6,"Medium Risk",TRUE,"Low Risk")</f>
        <v>Low Risk</v>
      </c>
    </row>
    <row r="6213" spans="1:19">
      <c r="A6213">
        <v>6212</v>
      </c>
      <c r="B6213">
        <v>23.69</v>
      </c>
      <c r="C6213">
        <v>5</v>
      </c>
      <c r="D6213" t="s">
        <v>50</v>
      </c>
      <c r="E6213">
        <v>0</v>
      </c>
      <c r="F6213">
        <v>0</v>
      </c>
      <c r="G6213">
        <v>79</v>
      </c>
      <c r="H6213">
        <v>1</v>
      </c>
      <c r="I6213">
        <v>33</v>
      </c>
      <c r="J6213">
        <v>0</v>
      </c>
      <c r="K6213">
        <f>_xlfn.XLOOKUP(FraudData[[#This Row],[amount]],AmountRules[Amount Min],AmountRules[Risk Points],,-1)</f>
        <v>0</v>
      </c>
      <c r="L6213">
        <f>_xlfn.XLOOKUP(FraudData[[#This Row],[transaction_hour]],TimeRules[Hour Min],TimeRules[Risk Points],,-1)</f>
        <v>0</v>
      </c>
      <c r="M6213">
        <f>_xlfn.XLOOKUP(FraudData[[#This Row],[foreign_transaction]],ForeignRules[Foreign Transaction],ForeignRules[Risk Points],0)</f>
        <v>0</v>
      </c>
      <c r="N6213">
        <f>_xlfn.XLOOKUP(FraudData[[#This Row],[location_mismatch]],Table10[Location Mismatch],Table10[Risk Points],0)</f>
        <v>0</v>
      </c>
      <c r="O6213">
        <f>_xlfn.XLOOKUP(FraudData[[#This Row],[device_trust_score]],DeviceRules[Device Min],DeviceRules[Risk Points],,-1)</f>
        <v>0</v>
      </c>
      <c r="P6213">
        <f>_xlfn.XLOOKUP(FraudData[[#This Row],[velocity_last_24h]],VelocityRules[Velocity Min],VelocityRules[Risk Points],,-1)</f>
        <v>0</v>
      </c>
      <c r="Q6213">
        <f>_xlfn.XLOOKUP(FraudData[[#This Row],[merchant_category]],MerchantRules[Merchant Category],MerchantRules[Risk Points],0)</f>
        <v>0</v>
      </c>
      <c r="R6213">
        <f>SUM(FraudData[[#This Row],[Amount Risk]:[Merchant Risk]])</f>
        <v>0</v>
      </c>
      <c r="S6213" t="str" cm="1">
        <f t="array" ref="S6213">_xlfn.IFS(FraudData[[#This Row],[Fraud Risk Score]]&gt;=8,"High Risk",FraudData[[#This Row],[Fraud Risk Score]]&gt;=6,"Medium Risk",TRUE,"Low Risk")</f>
        <v>Low Risk</v>
      </c>
    </row>
    <row r="6214" spans="1:19">
      <c r="A6214">
        <v>6213</v>
      </c>
      <c r="B6214">
        <v>92.24</v>
      </c>
      <c r="C6214">
        <v>1</v>
      </c>
      <c r="D6214" t="s">
        <v>48</v>
      </c>
      <c r="E6214">
        <v>1</v>
      </c>
      <c r="F6214">
        <v>0</v>
      </c>
      <c r="G6214">
        <v>39</v>
      </c>
      <c r="H6214">
        <v>0</v>
      </c>
      <c r="I6214">
        <v>32</v>
      </c>
      <c r="J6214">
        <v>1</v>
      </c>
      <c r="K6214">
        <f>_xlfn.XLOOKUP(FraudData[[#This Row],[amount]],AmountRules[Amount Min],AmountRules[Risk Points],,-1)</f>
        <v>0</v>
      </c>
      <c r="L6214">
        <f>_xlfn.XLOOKUP(FraudData[[#This Row],[transaction_hour]],TimeRules[Hour Min],TimeRules[Risk Points],,-1)</f>
        <v>3</v>
      </c>
      <c r="M6214">
        <f>_xlfn.XLOOKUP(FraudData[[#This Row],[foreign_transaction]],ForeignRules[Foreign Transaction],ForeignRules[Risk Points],0)</f>
        <v>3</v>
      </c>
      <c r="N6214">
        <f>_xlfn.XLOOKUP(FraudData[[#This Row],[location_mismatch]],Table10[Location Mismatch],Table10[Risk Points],0)</f>
        <v>0</v>
      </c>
      <c r="O6214">
        <f>_xlfn.XLOOKUP(FraudData[[#This Row],[device_trust_score]],DeviceRules[Device Min],DeviceRules[Risk Points],,-1)</f>
        <v>2</v>
      </c>
      <c r="P6214">
        <f>_xlfn.XLOOKUP(FraudData[[#This Row],[velocity_last_24h]],VelocityRules[Velocity Min],VelocityRules[Risk Points],,-1)</f>
        <v>0</v>
      </c>
      <c r="Q6214">
        <f>_xlfn.XLOOKUP(FraudData[[#This Row],[merchant_category]],MerchantRules[Merchant Category],MerchantRules[Risk Points],0)</f>
        <v>0</v>
      </c>
      <c r="R6214">
        <f>SUM(FraudData[[#This Row],[Amount Risk]:[Merchant Risk]])</f>
        <v>8</v>
      </c>
      <c r="S6214" t="str" cm="1">
        <f t="array" ref="S6214">_xlfn.IFS(FraudData[[#This Row],[Fraud Risk Score]]&gt;=8,"High Risk",FraudData[[#This Row],[Fraud Risk Score]]&gt;=6,"Medium Risk",TRUE,"Low Risk")</f>
        <v>High Risk</v>
      </c>
    </row>
    <row r="6215" spans="1:19">
      <c r="A6215">
        <v>6214</v>
      </c>
      <c r="B6215">
        <v>77.739999999999995</v>
      </c>
      <c r="C6215">
        <v>0</v>
      </c>
      <c r="D6215" t="s">
        <v>46</v>
      </c>
      <c r="E6215">
        <v>0</v>
      </c>
      <c r="F6215">
        <v>0</v>
      </c>
      <c r="G6215">
        <v>35</v>
      </c>
      <c r="H6215">
        <v>2</v>
      </c>
      <c r="I6215">
        <v>24</v>
      </c>
      <c r="J6215">
        <v>0</v>
      </c>
      <c r="K6215">
        <f>_xlfn.XLOOKUP(FraudData[[#This Row],[amount]],AmountRules[Amount Min],AmountRules[Risk Points],,-1)</f>
        <v>0</v>
      </c>
      <c r="L6215">
        <f>_xlfn.XLOOKUP(FraudData[[#This Row],[transaction_hour]],TimeRules[Hour Min],TimeRules[Risk Points],,-1)</f>
        <v>3</v>
      </c>
      <c r="M6215">
        <f>_xlfn.XLOOKUP(FraudData[[#This Row],[foreign_transaction]],ForeignRules[Foreign Transaction],ForeignRules[Risk Points],0)</f>
        <v>0</v>
      </c>
      <c r="N6215">
        <f>_xlfn.XLOOKUP(FraudData[[#This Row],[location_mismatch]],Table10[Location Mismatch],Table10[Risk Points],0)</f>
        <v>0</v>
      </c>
      <c r="O6215">
        <f>_xlfn.XLOOKUP(FraudData[[#This Row],[device_trust_score]],DeviceRules[Device Min],DeviceRules[Risk Points],,-1)</f>
        <v>2</v>
      </c>
      <c r="P6215">
        <f>_xlfn.XLOOKUP(FraudData[[#This Row],[velocity_last_24h]],VelocityRules[Velocity Min],VelocityRules[Risk Points],,-1)</f>
        <v>0</v>
      </c>
      <c r="Q6215">
        <f>_xlfn.XLOOKUP(FraudData[[#This Row],[merchant_category]],MerchantRules[Merchant Category],MerchantRules[Risk Points],0)</f>
        <v>0</v>
      </c>
      <c r="R6215">
        <f>SUM(FraudData[[#This Row],[Amount Risk]:[Merchant Risk]])</f>
        <v>5</v>
      </c>
      <c r="S6215" t="str" cm="1">
        <f t="array" ref="S6215">_xlfn.IFS(FraudData[[#This Row],[Fraud Risk Score]]&gt;=8,"High Risk",FraudData[[#This Row],[Fraud Risk Score]]&gt;=6,"Medium Risk",TRUE,"Low Risk")</f>
        <v>Low Risk</v>
      </c>
    </row>
    <row r="6216" spans="1:19">
      <c r="A6216">
        <v>6215</v>
      </c>
      <c r="B6216">
        <v>266.77999999999997</v>
      </c>
      <c r="C6216">
        <v>10</v>
      </c>
      <c r="D6216" t="s">
        <v>48</v>
      </c>
      <c r="E6216">
        <v>0</v>
      </c>
      <c r="F6216">
        <v>0</v>
      </c>
      <c r="G6216">
        <v>63</v>
      </c>
      <c r="H6216">
        <v>2</v>
      </c>
      <c r="I6216">
        <v>29</v>
      </c>
      <c r="J6216">
        <v>0</v>
      </c>
      <c r="K6216">
        <f>_xlfn.XLOOKUP(FraudData[[#This Row],[amount]],AmountRules[Amount Min],AmountRules[Risk Points],,-1)</f>
        <v>0</v>
      </c>
      <c r="L6216">
        <f>_xlfn.XLOOKUP(FraudData[[#This Row],[transaction_hour]],TimeRules[Hour Min],TimeRules[Risk Points],,-1)</f>
        <v>0</v>
      </c>
      <c r="M6216">
        <f>_xlfn.XLOOKUP(FraudData[[#This Row],[foreign_transaction]],ForeignRules[Foreign Transaction],ForeignRules[Risk Points],0)</f>
        <v>0</v>
      </c>
      <c r="N6216">
        <f>_xlfn.XLOOKUP(FraudData[[#This Row],[location_mismatch]],Table10[Location Mismatch],Table10[Risk Points],0)</f>
        <v>0</v>
      </c>
      <c r="O6216">
        <f>_xlfn.XLOOKUP(FraudData[[#This Row],[device_trust_score]],DeviceRules[Device Min],DeviceRules[Risk Points],,-1)</f>
        <v>1</v>
      </c>
      <c r="P6216">
        <f>_xlfn.XLOOKUP(FraudData[[#This Row],[velocity_last_24h]],VelocityRules[Velocity Min],VelocityRules[Risk Points],,-1)</f>
        <v>0</v>
      </c>
      <c r="Q6216">
        <f>_xlfn.XLOOKUP(FraudData[[#This Row],[merchant_category]],MerchantRules[Merchant Category],MerchantRules[Risk Points],0)</f>
        <v>0</v>
      </c>
      <c r="R6216">
        <f>SUM(FraudData[[#This Row],[Amount Risk]:[Merchant Risk]])</f>
        <v>1</v>
      </c>
      <c r="S6216" t="str" cm="1">
        <f t="array" ref="S6216">_xlfn.IFS(FraudData[[#This Row],[Fraud Risk Score]]&gt;=8,"High Risk",FraudData[[#This Row],[Fraud Risk Score]]&gt;=6,"Medium Risk",TRUE,"Low Risk")</f>
        <v>Low Risk</v>
      </c>
    </row>
    <row r="6217" spans="1:19">
      <c r="A6217">
        <v>6216</v>
      </c>
      <c r="B6217">
        <v>292.58</v>
      </c>
      <c r="C6217">
        <v>15</v>
      </c>
      <c r="D6217" t="s">
        <v>46</v>
      </c>
      <c r="E6217">
        <v>0</v>
      </c>
      <c r="F6217">
        <v>0</v>
      </c>
      <c r="G6217">
        <v>98</v>
      </c>
      <c r="H6217">
        <v>5</v>
      </c>
      <c r="I6217">
        <v>49</v>
      </c>
      <c r="J6217">
        <v>0</v>
      </c>
      <c r="K6217">
        <f>_xlfn.XLOOKUP(FraudData[[#This Row],[amount]],AmountRules[Amount Min],AmountRules[Risk Points],,-1)</f>
        <v>0</v>
      </c>
      <c r="L6217">
        <f>_xlfn.XLOOKUP(FraudData[[#This Row],[transaction_hour]],TimeRules[Hour Min],TimeRules[Risk Points],,-1)</f>
        <v>0</v>
      </c>
      <c r="M6217">
        <f>_xlfn.XLOOKUP(FraudData[[#This Row],[foreign_transaction]],ForeignRules[Foreign Transaction],ForeignRules[Risk Points],0)</f>
        <v>0</v>
      </c>
      <c r="N6217">
        <f>_xlfn.XLOOKUP(FraudData[[#This Row],[location_mismatch]],Table10[Location Mismatch],Table10[Risk Points],0)</f>
        <v>0</v>
      </c>
      <c r="O6217">
        <f>_xlfn.XLOOKUP(FraudData[[#This Row],[device_trust_score]],DeviceRules[Device Min],DeviceRules[Risk Points],,-1)</f>
        <v>0</v>
      </c>
      <c r="P6217">
        <f>_xlfn.XLOOKUP(FraudData[[#This Row],[velocity_last_24h]],VelocityRules[Velocity Min],VelocityRules[Risk Points],,-1)</f>
        <v>3</v>
      </c>
      <c r="Q6217">
        <f>_xlfn.XLOOKUP(FraudData[[#This Row],[merchant_category]],MerchantRules[Merchant Category],MerchantRules[Risk Points],0)</f>
        <v>0</v>
      </c>
      <c r="R6217">
        <f>SUM(FraudData[[#This Row],[Amount Risk]:[Merchant Risk]])</f>
        <v>3</v>
      </c>
      <c r="S6217" t="str" cm="1">
        <f t="array" ref="S6217">_xlfn.IFS(FraudData[[#This Row],[Fraud Risk Score]]&gt;=8,"High Risk",FraudData[[#This Row],[Fraud Risk Score]]&gt;=6,"Medium Risk",TRUE,"Low Risk")</f>
        <v>Low Risk</v>
      </c>
    </row>
    <row r="6218" spans="1:19">
      <c r="A6218">
        <v>6217</v>
      </c>
      <c r="B6218">
        <v>29.98</v>
      </c>
      <c r="C6218">
        <v>2</v>
      </c>
      <c r="D6218" t="s">
        <v>49</v>
      </c>
      <c r="E6218">
        <v>0</v>
      </c>
      <c r="F6218">
        <v>0</v>
      </c>
      <c r="G6218">
        <v>75</v>
      </c>
      <c r="H6218">
        <v>1</v>
      </c>
      <c r="I6218">
        <v>20</v>
      </c>
      <c r="J6218">
        <v>0</v>
      </c>
      <c r="K6218">
        <f>_xlfn.XLOOKUP(FraudData[[#This Row],[amount]],AmountRules[Amount Min],AmountRules[Risk Points],,-1)</f>
        <v>0</v>
      </c>
      <c r="L6218">
        <f>_xlfn.XLOOKUP(FraudData[[#This Row],[transaction_hour]],TimeRules[Hour Min],TimeRules[Risk Points],,-1)</f>
        <v>3</v>
      </c>
      <c r="M6218">
        <f>_xlfn.XLOOKUP(FraudData[[#This Row],[foreign_transaction]],ForeignRules[Foreign Transaction],ForeignRules[Risk Points],0)</f>
        <v>0</v>
      </c>
      <c r="N6218">
        <f>_xlfn.XLOOKUP(FraudData[[#This Row],[location_mismatch]],Table10[Location Mismatch],Table10[Risk Points],0)</f>
        <v>0</v>
      </c>
      <c r="O6218">
        <f>_xlfn.XLOOKUP(FraudData[[#This Row],[device_trust_score]],DeviceRules[Device Min],DeviceRules[Risk Points],,-1)</f>
        <v>0</v>
      </c>
      <c r="P6218">
        <f>_xlfn.XLOOKUP(FraudData[[#This Row],[velocity_last_24h]],VelocityRules[Velocity Min],VelocityRules[Risk Points],,-1)</f>
        <v>0</v>
      </c>
      <c r="Q6218">
        <f>_xlfn.XLOOKUP(FraudData[[#This Row],[merchant_category]],MerchantRules[Merchant Category],MerchantRules[Risk Points],0)</f>
        <v>1</v>
      </c>
      <c r="R6218">
        <f>SUM(FraudData[[#This Row],[Amount Risk]:[Merchant Risk]])</f>
        <v>4</v>
      </c>
      <c r="S6218" t="str" cm="1">
        <f t="array" ref="S6218">_xlfn.IFS(FraudData[[#This Row],[Fraud Risk Score]]&gt;=8,"High Risk",FraudData[[#This Row],[Fraud Risk Score]]&gt;=6,"Medium Risk",TRUE,"Low Risk")</f>
        <v>Low Risk</v>
      </c>
    </row>
    <row r="6219" spans="1:19">
      <c r="A6219">
        <v>6218</v>
      </c>
      <c r="B6219">
        <v>82.18</v>
      </c>
      <c r="C6219">
        <v>4</v>
      </c>
      <c r="D6219" t="s">
        <v>49</v>
      </c>
      <c r="E6219">
        <v>0</v>
      </c>
      <c r="F6219">
        <v>1</v>
      </c>
      <c r="G6219">
        <v>61</v>
      </c>
      <c r="H6219">
        <v>2</v>
      </c>
      <c r="I6219">
        <v>18</v>
      </c>
      <c r="J6219">
        <v>0</v>
      </c>
      <c r="K6219">
        <f>_xlfn.XLOOKUP(FraudData[[#This Row],[amount]],AmountRules[Amount Min],AmountRules[Risk Points],,-1)</f>
        <v>0</v>
      </c>
      <c r="L6219">
        <f>_xlfn.XLOOKUP(FraudData[[#This Row],[transaction_hour]],TimeRules[Hour Min],TimeRules[Risk Points],,-1)</f>
        <v>0</v>
      </c>
      <c r="M6219">
        <f>_xlfn.XLOOKUP(FraudData[[#This Row],[foreign_transaction]],ForeignRules[Foreign Transaction],ForeignRules[Risk Points],0)</f>
        <v>0</v>
      </c>
      <c r="N6219">
        <f>_xlfn.XLOOKUP(FraudData[[#This Row],[location_mismatch]],Table10[Location Mismatch],Table10[Risk Points],0)</f>
        <v>3</v>
      </c>
      <c r="O6219">
        <f>_xlfn.XLOOKUP(FraudData[[#This Row],[device_trust_score]],DeviceRules[Device Min],DeviceRules[Risk Points],,-1)</f>
        <v>1</v>
      </c>
      <c r="P6219">
        <f>_xlfn.XLOOKUP(FraudData[[#This Row],[velocity_last_24h]],VelocityRules[Velocity Min],VelocityRules[Risk Points],,-1)</f>
        <v>0</v>
      </c>
      <c r="Q6219">
        <f>_xlfn.XLOOKUP(FraudData[[#This Row],[merchant_category]],MerchantRules[Merchant Category],MerchantRules[Risk Points],0)</f>
        <v>1</v>
      </c>
      <c r="R6219">
        <f>SUM(FraudData[[#This Row],[Amount Risk]:[Merchant Risk]])</f>
        <v>5</v>
      </c>
      <c r="S6219" t="str" cm="1">
        <f t="array" ref="S6219">_xlfn.IFS(FraudData[[#This Row],[Fraud Risk Score]]&gt;=8,"High Risk",FraudData[[#This Row],[Fraud Risk Score]]&gt;=6,"Medium Risk",TRUE,"Low Risk")</f>
        <v>Low Risk</v>
      </c>
    </row>
    <row r="6220" spans="1:19">
      <c r="A6220">
        <v>6219</v>
      </c>
      <c r="B6220">
        <v>84.13</v>
      </c>
      <c r="C6220">
        <v>14</v>
      </c>
      <c r="D6220" t="s">
        <v>49</v>
      </c>
      <c r="E6220">
        <v>0</v>
      </c>
      <c r="F6220">
        <v>0</v>
      </c>
      <c r="G6220">
        <v>73</v>
      </c>
      <c r="H6220">
        <v>1</v>
      </c>
      <c r="I6220">
        <v>60</v>
      </c>
      <c r="J6220">
        <v>0</v>
      </c>
      <c r="K6220">
        <f>_xlfn.XLOOKUP(FraudData[[#This Row],[amount]],AmountRules[Amount Min],AmountRules[Risk Points],,-1)</f>
        <v>0</v>
      </c>
      <c r="L6220">
        <f>_xlfn.XLOOKUP(FraudData[[#This Row],[transaction_hour]],TimeRules[Hour Min],TimeRules[Risk Points],,-1)</f>
        <v>0</v>
      </c>
      <c r="M6220">
        <f>_xlfn.XLOOKUP(FraudData[[#This Row],[foreign_transaction]],ForeignRules[Foreign Transaction],ForeignRules[Risk Points],0)</f>
        <v>0</v>
      </c>
      <c r="N6220">
        <f>_xlfn.XLOOKUP(FraudData[[#This Row],[location_mismatch]],Table10[Location Mismatch],Table10[Risk Points],0)</f>
        <v>0</v>
      </c>
      <c r="O6220">
        <f>_xlfn.XLOOKUP(FraudData[[#This Row],[device_trust_score]],DeviceRules[Device Min],DeviceRules[Risk Points],,-1)</f>
        <v>0</v>
      </c>
      <c r="P6220">
        <f>_xlfn.XLOOKUP(FraudData[[#This Row],[velocity_last_24h]],VelocityRules[Velocity Min],VelocityRules[Risk Points],,-1)</f>
        <v>0</v>
      </c>
      <c r="Q6220">
        <f>_xlfn.XLOOKUP(FraudData[[#This Row],[merchant_category]],MerchantRules[Merchant Category],MerchantRules[Risk Points],0)</f>
        <v>1</v>
      </c>
      <c r="R6220">
        <f>SUM(FraudData[[#This Row],[Amount Risk]:[Merchant Risk]])</f>
        <v>1</v>
      </c>
      <c r="S6220" t="str" cm="1">
        <f t="array" ref="S6220">_xlfn.IFS(FraudData[[#This Row],[Fraud Risk Score]]&gt;=8,"High Risk",FraudData[[#This Row],[Fraud Risk Score]]&gt;=6,"Medium Risk",TRUE,"Low Risk")</f>
        <v>Low Risk</v>
      </c>
    </row>
    <row r="6221" spans="1:19">
      <c r="A6221">
        <v>6220</v>
      </c>
      <c r="B6221">
        <v>29.55</v>
      </c>
      <c r="C6221">
        <v>14</v>
      </c>
      <c r="D6221" t="s">
        <v>47</v>
      </c>
      <c r="E6221">
        <v>1</v>
      </c>
      <c r="F6221">
        <v>0</v>
      </c>
      <c r="G6221">
        <v>81</v>
      </c>
      <c r="H6221">
        <v>2</v>
      </c>
      <c r="I6221">
        <v>40</v>
      </c>
      <c r="J6221">
        <v>0</v>
      </c>
      <c r="K6221">
        <f>_xlfn.XLOOKUP(FraudData[[#This Row],[amount]],AmountRules[Amount Min],AmountRules[Risk Points],,-1)</f>
        <v>0</v>
      </c>
      <c r="L6221">
        <f>_xlfn.XLOOKUP(FraudData[[#This Row],[transaction_hour]],TimeRules[Hour Min],TimeRules[Risk Points],,-1)</f>
        <v>0</v>
      </c>
      <c r="M6221">
        <f>_xlfn.XLOOKUP(FraudData[[#This Row],[foreign_transaction]],ForeignRules[Foreign Transaction],ForeignRules[Risk Points],0)</f>
        <v>3</v>
      </c>
      <c r="N6221">
        <f>_xlfn.XLOOKUP(FraudData[[#This Row],[location_mismatch]],Table10[Location Mismatch],Table10[Risk Points],0)</f>
        <v>0</v>
      </c>
      <c r="O6221">
        <f>_xlfn.XLOOKUP(FraudData[[#This Row],[device_trust_score]],DeviceRules[Device Min],DeviceRules[Risk Points],,-1)</f>
        <v>0</v>
      </c>
      <c r="P6221">
        <f>_xlfn.XLOOKUP(FraudData[[#This Row],[velocity_last_24h]],VelocityRules[Velocity Min],VelocityRules[Risk Points],,-1)</f>
        <v>0</v>
      </c>
      <c r="Q6221">
        <f>_xlfn.XLOOKUP(FraudData[[#This Row],[merchant_category]],MerchantRules[Merchant Category],MerchantRules[Risk Points],0)</f>
        <v>0</v>
      </c>
      <c r="R6221">
        <f>SUM(FraudData[[#This Row],[Amount Risk]:[Merchant Risk]])</f>
        <v>3</v>
      </c>
      <c r="S6221" t="str" cm="1">
        <f t="array" ref="S6221">_xlfn.IFS(FraudData[[#This Row],[Fraud Risk Score]]&gt;=8,"High Risk",FraudData[[#This Row],[Fraud Risk Score]]&gt;=6,"Medium Risk",TRUE,"Low Risk")</f>
        <v>Low Risk</v>
      </c>
    </row>
    <row r="6222" spans="1:19">
      <c r="A6222">
        <v>6221</v>
      </c>
      <c r="B6222">
        <v>288.31</v>
      </c>
      <c r="C6222">
        <v>3</v>
      </c>
      <c r="D6222" t="s">
        <v>47</v>
      </c>
      <c r="E6222">
        <v>0</v>
      </c>
      <c r="F6222">
        <v>0</v>
      </c>
      <c r="G6222">
        <v>89</v>
      </c>
      <c r="H6222">
        <v>0</v>
      </c>
      <c r="I6222">
        <v>52</v>
      </c>
      <c r="J6222">
        <v>0</v>
      </c>
      <c r="K6222">
        <f>_xlfn.XLOOKUP(FraudData[[#This Row],[amount]],AmountRules[Amount Min],AmountRules[Risk Points],,-1)</f>
        <v>0</v>
      </c>
      <c r="L6222">
        <f>_xlfn.XLOOKUP(FraudData[[#This Row],[transaction_hour]],TimeRules[Hour Min],TimeRules[Risk Points],,-1)</f>
        <v>3</v>
      </c>
      <c r="M6222">
        <f>_xlfn.XLOOKUP(FraudData[[#This Row],[foreign_transaction]],ForeignRules[Foreign Transaction],ForeignRules[Risk Points],0)</f>
        <v>0</v>
      </c>
      <c r="N6222">
        <f>_xlfn.XLOOKUP(FraudData[[#This Row],[location_mismatch]],Table10[Location Mismatch],Table10[Risk Points],0)</f>
        <v>0</v>
      </c>
      <c r="O6222">
        <f>_xlfn.XLOOKUP(FraudData[[#This Row],[device_trust_score]],DeviceRules[Device Min],DeviceRules[Risk Points],,-1)</f>
        <v>0</v>
      </c>
      <c r="P6222">
        <f>_xlfn.XLOOKUP(FraudData[[#This Row],[velocity_last_24h]],VelocityRules[Velocity Min],VelocityRules[Risk Points],,-1)</f>
        <v>0</v>
      </c>
      <c r="Q6222">
        <f>_xlfn.XLOOKUP(FraudData[[#This Row],[merchant_category]],MerchantRules[Merchant Category],MerchantRules[Risk Points],0)</f>
        <v>0</v>
      </c>
      <c r="R6222">
        <f>SUM(FraudData[[#This Row],[Amount Risk]:[Merchant Risk]])</f>
        <v>3</v>
      </c>
      <c r="S6222" t="str" cm="1">
        <f t="array" ref="S6222">_xlfn.IFS(FraudData[[#This Row],[Fraud Risk Score]]&gt;=8,"High Risk",FraudData[[#This Row],[Fraud Risk Score]]&gt;=6,"Medium Risk",TRUE,"Low Risk")</f>
        <v>Low Risk</v>
      </c>
    </row>
    <row r="6223" spans="1:19">
      <c r="A6223">
        <v>6222</v>
      </c>
      <c r="B6223">
        <v>221.11</v>
      </c>
      <c r="C6223">
        <v>22</v>
      </c>
      <c r="D6223" t="s">
        <v>46</v>
      </c>
      <c r="E6223">
        <v>0</v>
      </c>
      <c r="F6223">
        <v>0</v>
      </c>
      <c r="G6223">
        <v>41</v>
      </c>
      <c r="H6223">
        <v>1</v>
      </c>
      <c r="I6223">
        <v>18</v>
      </c>
      <c r="J6223">
        <v>0</v>
      </c>
      <c r="K6223">
        <f>_xlfn.XLOOKUP(FraudData[[#This Row],[amount]],AmountRules[Amount Min],AmountRules[Risk Points],,-1)</f>
        <v>0</v>
      </c>
      <c r="L6223">
        <f>_xlfn.XLOOKUP(FraudData[[#This Row],[transaction_hour]],TimeRules[Hour Min],TimeRules[Risk Points],,-1)</f>
        <v>0</v>
      </c>
      <c r="M6223">
        <f>_xlfn.XLOOKUP(FraudData[[#This Row],[foreign_transaction]],ForeignRules[Foreign Transaction],ForeignRules[Risk Points],0)</f>
        <v>0</v>
      </c>
      <c r="N6223">
        <f>_xlfn.XLOOKUP(FraudData[[#This Row],[location_mismatch]],Table10[Location Mismatch],Table10[Risk Points],0)</f>
        <v>0</v>
      </c>
      <c r="O6223">
        <f>_xlfn.XLOOKUP(FraudData[[#This Row],[device_trust_score]],DeviceRules[Device Min],DeviceRules[Risk Points],,-1)</f>
        <v>2</v>
      </c>
      <c r="P6223">
        <f>_xlfn.XLOOKUP(FraudData[[#This Row],[velocity_last_24h]],VelocityRules[Velocity Min],VelocityRules[Risk Points],,-1)</f>
        <v>0</v>
      </c>
      <c r="Q6223">
        <f>_xlfn.XLOOKUP(FraudData[[#This Row],[merchant_category]],MerchantRules[Merchant Category],MerchantRules[Risk Points],0)</f>
        <v>0</v>
      </c>
      <c r="R6223">
        <f>SUM(FraudData[[#This Row],[Amount Risk]:[Merchant Risk]])</f>
        <v>2</v>
      </c>
      <c r="S6223" t="str" cm="1">
        <f t="array" ref="S6223">_xlfn.IFS(FraudData[[#This Row],[Fraud Risk Score]]&gt;=8,"High Risk",FraudData[[#This Row],[Fraud Risk Score]]&gt;=6,"Medium Risk",TRUE,"Low Risk")</f>
        <v>Low Risk</v>
      </c>
    </row>
    <row r="6224" spans="1:19">
      <c r="A6224">
        <v>6223</v>
      </c>
      <c r="B6224">
        <v>38.01</v>
      </c>
      <c r="C6224">
        <v>3</v>
      </c>
      <c r="D6224" t="s">
        <v>50</v>
      </c>
      <c r="E6224">
        <v>0</v>
      </c>
      <c r="F6224">
        <v>0</v>
      </c>
      <c r="G6224">
        <v>87</v>
      </c>
      <c r="H6224">
        <v>2</v>
      </c>
      <c r="I6224">
        <v>61</v>
      </c>
      <c r="J6224">
        <v>0</v>
      </c>
      <c r="K6224">
        <f>_xlfn.XLOOKUP(FraudData[[#This Row],[amount]],AmountRules[Amount Min],AmountRules[Risk Points],,-1)</f>
        <v>0</v>
      </c>
      <c r="L6224">
        <f>_xlfn.XLOOKUP(FraudData[[#This Row],[transaction_hour]],TimeRules[Hour Min],TimeRules[Risk Points],,-1)</f>
        <v>3</v>
      </c>
      <c r="M6224">
        <f>_xlfn.XLOOKUP(FraudData[[#This Row],[foreign_transaction]],ForeignRules[Foreign Transaction],ForeignRules[Risk Points],0)</f>
        <v>0</v>
      </c>
      <c r="N6224">
        <f>_xlfn.XLOOKUP(FraudData[[#This Row],[location_mismatch]],Table10[Location Mismatch],Table10[Risk Points],0)</f>
        <v>0</v>
      </c>
      <c r="O6224">
        <f>_xlfn.XLOOKUP(FraudData[[#This Row],[device_trust_score]],DeviceRules[Device Min],DeviceRules[Risk Points],,-1)</f>
        <v>0</v>
      </c>
      <c r="P6224">
        <f>_xlfn.XLOOKUP(FraudData[[#This Row],[velocity_last_24h]],VelocityRules[Velocity Min],VelocityRules[Risk Points],,-1)</f>
        <v>0</v>
      </c>
      <c r="Q6224">
        <f>_xlfn.XLOOKUP(FraudData[[#This Row],[merchant_category]],MerchantRules[Merchant Category],MerchantRules[Risk Points],0)</f>
        <v>0</v>
      </c>
      <c r="R6224">
        <f>SUM(FraudData[[#This Row],[Amount Risk]:[Merchant Risk]])</f>
        <v>3</v>
      </c>
      <c r="S6224" t="str" cm="1">
        <f t="array" ref="S6224">_xlfn.IFS(FraudData[[#This Row],[Fraud Risk Score]]&gt;=8,"High Risk",FraudData[[#This Row],[Fraud Risk Score]]&gt;=6,"Medium Risk",TRUE,"Low Risk")</f>
        <v>Low Risk</v>
      </c>
    </row>
    <row r="6225" spans="1:19">
      <c r="A6225">
        <v>6224</v>
      </c>
      <c r="B6225">
        <v>82.23</v>
      </c>
      <c r="C6225">
        <v>7</v>
      </c>
      <c r="D6225" t="s">
        <v>50</v>
      </c>
      <c r="E6225">
        <v>0</v>
      </c>
      <c r="F6225">
        <v>0</v>
      </c>
      <c r="G6225">
        <v>38</v>
      </c>
      <c r="H6225">
        <v>0</v>
      </c>
      <c r="I6225">
        <v>61</v>
      </c>
      <c r="J6225">
        <v>0</v>
      </c>
      <c r="K6225">
        <f>_xlfn.XLOOKUP(FraudData[[#This Row],[amount]],AmountRules[Amount Min],AmountRules[Risk Points],,-1)</f>
        <v>0</v>
      </c>
      <c r="L6225">
        <f>_xlfn.XLOOKUP(FraudData[[#This Row],[transaction_hour]],TimeRules[Hour Min],TimeRules[Risk Points],,-1)</f>
        <v>0</v>
      </c>
      <c r="M6225">
        <f>_xlfn.XLOOKUP(FraudData[[#This Row],[foreign_transaction]],ForeignRules[Foreign Transaction],ForeignRules[Risk Points],0)</f>
        <v>0</v>
      </c>
      <c r="N6225">
        <f>_xlfn.XLOOKUP(FraudData[[#This Row],[location_mismatch]],Table10[Location Mismatch],Table10[Risk Points],0)</f>
        <v>0</v>
      </c>
      <c r="O6225">
        <f>_xlfn.XLOOKUP(FraudData[[#This Row],[device_trust_score]],DeviceRules[Device Min],DeviceRules[Risk Points],,-1)</f>
        <v>2</v>
      </c>
      <c r="P6225">
        <f>_xlfn.XLOOKUP(FraudData[[#This Row],[velocity_last_24h]],VelocityRules[Velocity Min],VelocityRules[Risk Points],,-1)</f>
        <v>0</v>
      </c>
      <c r="Q6225">
        <f>_xlfn.XLOOKUP(FraudData[[#This Row],[merchant_category]],MerchantRules[Merchant Category],MerchantRules[Risk Points],0)</f>
        <v>0</v>
      </c>
      <c r="R6225">
        <f>SUM(FraudData[[#This Row],[Amount Risk]:[Merchant Risk]])</f>
        <v>2</v>
      </c>
      <c r="S6225" t="str" cm="1">
        <f t="array" ref="S6225">_xlfn.IFS(FraudData[[#This Row],[Fraud Risk Score]]&gt;=8,"High Risk",FraudData[[#This Row],[Fraud Risk Score]]&gt;=6,"Medium Risk",TRUE,"Low Risk")</f>
        <v>Low Risk</v>
      </c>
    </row>
    <row r="6226" spans="1:19">
      <c r="A6226">
        <v>6225</v>
      </c>
      <c r="B6226">
        <v>20.13</v>
      </c>
      <c r="C6226">
        <v>6</v>
      </c>
      <c r="D6226" t="s">
        <v>46</v>
      </c>
      <c r="E6226">
        <v>0</v>
      </c>
      <c r="F6226">
        <v>0</v>
      </c>
      <c r="G6226">
        <v>62</v>
      </c>
      <c r="H6226">
        <v>3</v>
      </c>
      <c r="I6226">
        <v>37</v>
      </c>
      <c r="J6226">
        <v>0</v>
      </c>
      <c r="K6226">
        <f>_xlfn.XLOOKUP(FraudData[[#This Row],[amount]],AmountRules[Amount Min],AmountRules[Risk Points],,-1)</f>
        <v>0</v>
      </c>
      <c r="L6226">
        <f>_xlfn.XLOOKUP(FraudData[[#This Row],[transaction_hour]],TimeRules[Hour Min],TimeRules[Risk Points],,-1)</f>
        <v>0</v>
      </c>
      <c r="M6226">
        <f>_xlfn.XLOOKUP(FraudData[[#This Row],[foreign_transaction]],ForeignRules[Foreign Transaction],ForeignRules[Risk Points],0)</f>
        <v>0</v>
      </c>
      <c r="N6226">
        <f>_xlfn.XLOOKUP(FraudData[[#This Row],[location_mismatch]],Table10[Location Mismatch],Table10[Risk Points],0)</f>
        <v>0</v>
      </c>
      <c r="O6226">
        <f>_xlfn.XLOOKUP(FraudData[[#This Row],[device_trust_score]],DeviceRules[Device Min],DeviceRules[Risk Points],,-1)</f>
        <v>1</v>
      </c>
      <c r="P6226">
        <f>_xlfn.XLOOKUP(FraudData[[#This Row],[velocity_last_24h]],VelocityRules[Velocity Min],VelocityRules[Risk Points],,-1)</f>
        <v>0</v>
      </c>
      <c r="Q6226">
        <f>_xlfn.XLOOKUP(FraudData[[#This Row],[merchant_category]],MerchantRules[Merchant Category],MerchantRules[Risk Points],0)</f>
        <v>0</v>
      </c>
      <c r="R6226">
        <f>SUM(FraudData[[#This Row],[Amount Risk]:[Merchant Risk]])</f>
        <v>1</v>
      </c>
      <c r="S6226" t="str" cm="1">
        <f t="array" ref="S6226">_xlfn.IFS(FraudData[[#This Row],[Fraud Risk Score]]&gt;=8,"High Risk",FraudData[[#This Row],[Fraud Risk Score]]&gt;=6,"Medium Risk",TRUE,"Low Risk")</f>
        <v>Low Risk</v>
      </c>
    </row>
    <row r="6227" spans="1:19">
      <c r="A6227">
        <v>6226</v>
      </c>
      <c r="B6227">
        <v>178.1</v>
      </c>
      <c r="C6227">
        <v>16</v>
      </c>
      <c r="D6227" t="s">
        <v>47</v>
      </c>
      <c r="E6227">
        <v>0</v>
      </c>
      <c r="F6227">
        <v>0</v>
      </c>
      <c r="G6227">
        <v>49</v>
      </c>
      <c r="H6227">
        <v>2</v>
      </c>
      <c r="I6227">
        <v>33</v>
      </c>
      <c r="J6227">
        <v>0</v>
      </c>
      <c r="K6227">
        <f>_xlfn.XLOOKUP(FraudData[[#This Row],[amount]],AmountRules[Amount Min],AmountRules[Risk Points],,-1)</f>
        <v>0</v>
      </c>
      <c r="L6227">
        <f>_xlfn.XLOOKUP(FraudData[[#This Row],[transaction_hour]],TimeRules[Hour Min],TimeRules[Risk Points],,-1)</f>
        <v>0</v>
      </c>
      <c r="M6227">
        <f>_xlfn.XLOOKUP(FraudData[[#This Row],[foreign_transaction]],ForeignRules[Foreign Transaction],ForeignRules[Risk Points],0)</f>
        <v>0</v>
      </c>
      <c r="N6227">
        <f>_xlfn.XLOOKUP(FraudData[[#This Row],[location_mismatch]],Table10[Location Mismatch],Table10[Risk Points],0)</f>
        <v>0</v>
      </c>
      <c r="O6227">
        <f>_xlfn.XLOOKUP(FraudData[[#This Row],[device_trust_score]],DeviceRules[Device Min],DeviceRules[Risk Points],,-1)</f>
        <v>2</v>
      </c>
      <c r="P6227">
        <f>_xlfn.XLOOKUP(FraudData[[#This Row],[velocity_last_24h]],VelocityRules[Velocity Min],VelocityRules[Risk Points],,-1)</f>
        <v>0</v>
      </c>
      <c r="Q6227">
        <f>_xlfn.XLOOKUP(FraudData[[#This Row],[merchant_category]],MerchantRules[Merchant Category],MerchantRules[Risk Points],0)</f>
        <v>0</v>
      </c>
      <c r="R6227">
        <f>SUM(FraudData[[#This Row],[Amount Risk]:[Merchant Risk]])</f>
        <v>2</v>
      </c>
      <c r="S6227" t="str" cm="1">
        <f t="array" ref="S6227">_xlfn.IFS(FraudData[[#This Row],[Fraud Risk Score]]&gt;=8,"High Risk",FraudData[[#This Row],[Fraud Risk Score]]&gt;=6,"Medium Risk",TRUE,"Low Risk")</f>
        <v>Low Risk</v>
      </c>
    </row>
    <row r="6228" spans="1:19">
      <c r="A6228">
        <v>6227</v>
      </c>
      <c r="B6228">
        <v>23.29</v>
      </c>
      <c r="C6228">
        <v>14</v>
      </c>
      <c r="D6228" t="s">
        <v>48</v>
      </c>
      <c r="E6228">
        <v>0</v>
      </c>
      <c r="F6228">
        <v>1</v>
      </c>
      <c r="G6228">
        <v>61</v>
      </c>
      <c r="H6228">
        <v>0</v>
      </c>
      <c r="I6228">
        <v>54</v>
      </c>
      <c r="J6228">
        <v>0</v>
      </c>
      <c r="K6228">
        <f>_xlfn.XLOOKUP(FraudData[[#This Row],[amount]],AmountRules[Amount Min],AmountRules[Risk Points],,-1)</f>
        <v>0</v>
      </c>
      <c r="L6228">
        <f>_xlfn.XLOOKUP(FraudData[[#This Row],[transaction_hour]],TimeRules[Hour Min],TimeRules[Risk Points],,-1)</f>
        <v>0</v>
      </c>
      <c r="M6228">
        <f>_xlfn.XLOOKUP(FraudData[[#This Row],[foreign_transaction]],ForeignRules[Foreign Transaction],ForeignRules[Risk Points],0)</f>
        <v>0</v>
      </c>
      <c r="N6228">
        <f>_xlfn.XLOOKUP(FraudData[[#This Row],[location_mismatch]],Table10[Location Mismatch],Table10[Risk Points],0)</f>
        <v>3</v>
      </c>
      <c r="O6228">
        <f>_xlfn.XLOOKUP(FraudData[[#This Row],[device_trust_score]],DeviceRules[Device Min],DeviceRules[Risk Points],,-1)</f>
        <v>1</v>
      </c>
      <c r="P6228">
        <f>_xlfn.XLOOKUP(FraudData[[#This Row],[velocity_last_24h]],VelocityRules[Velocity Min],VelocityRules[Risk Points],,-1)</f>
        <v>0</v>
      </c>
      <c r="Q6228">
        <f>_xlfn.XLOOKUP(FraudData[[#This Row],[merchant_category]],MerchantRules[Merchant Category],MerchantRules[Risk Points],0)</f>
        <v>0</v>
      </c>
      <c r="R6228">
        <f>SUM(FraudData[[#This Row],[Amount Risk]:[Merchant Risk]])</f>
        <v>4</v>
      </c>
      <c r="S6228" t="str" cm="1">
        <f t="array" ref="S6228">_xlfn.IFS(FraudData[[#This Row],[Fraud Risk Score]]&gt;=8,"High Risk",FraudData[[#This Row],[Fraud Risk Score]]&gt;=6,"Medium Risk",TRUE,"Low Risk")</f>
        <v>Low Risk</v>
      </c>
    </row>
    <row r="6229" spans="1:19">
      <c r="A6229">
        <v>6228</v>
      </c>
      <c r="B6229">
        <v>767.52</v>
      </c>
      <c r="C6229">
        <v>4</v>
      </c>
      <c r="D6229" t="s">
        <v>46</v>
      </c>
      <c r="E6229">
        <v>1</v>
      </c>
      <c r="F6229">
        <v>1</v>
      </c>
      <c r="G6229">
        <v>80</v>
      </c>
      <c r="H6229">
        <v>4</v>
      </c>
      <c r="I6229">
        <v>62</v>
      </c>
      <c r="J6229">
        <v>0</v>
      </c>
      <c r="K6229">
        <f>_xlfn.XLOOKUP(FraudData[[#This Row],[amount]],AmountRules[Amount Min],AmountRules[Risk Points],,-1)</f>
        <v>1</v>
      </c>
      <c r="L6229">
        <f>_xlfn.XLOOKUP(FraudData[[#This Row],[transaction_hour]],TimeRules[Hour Min],TimeRules[Risk Points],,-1)</f>
        <v>0</v>
      </c>
      <c r="M6229">
        <f>_xlfn.XLOOKUP(FraudData[[#This Row],[foreign_transaction]],ForeignRules[Foreign Transaction],ForeignRules[Risk Points],0)</f>
        <v>3</v>
      </c>
      <c r="N6229">
        <f>_xlfn.XLOOKUP(FraudData[[#This Row],[location_mismatch]],Table10[Location Mismatch],Table10[Risk Points],0)</f>
        <v>3</v>
      </c>
      <c r="O6229">
        <f>_xlfn.XLOOKUP(FraudData[[#This Row],[device_trust_score]],DeviceRules[Device Min],DeviceRules[Risk Points],,-1)</f>
        <v>0</v>
      </c>
      <c r="P6229">
        <f>_xlfn.XLOOKUP(FraudData[[#This Row],[velocity_last_24h]],VelocityRules[Velocity Min],VelocityRules[Risk Points],,-1)</f>
        <v>0</v>
      </c>
      <c r="Q6229">
        <f>_xlfn.XLOOKUP(FraudData[[#This Row],[merchant_category]],MerchantRules[Merchant Category],MerchantRules[Risk Points],0)</f>
        <v>0</v>
      </c>
      <c r="R6229">
        <f>SUM(FraudData[[#This Row],[Amount Risk]:[Merchant Risk]])</f>
        <v>7</v>
      </c>
      <c r="S6229" t="str" cm="1">
        <f t="array" ref="S6229">_xlfn.IFS(FraudData[[#This Row],[Fraud Risk Score]]&gt;=8,"High Risk",FraudData[[#This Row],[Fraud Risk Score]]&gt;=6,"Medium Risk",TRUE,"Low Risk")</f>
        <v>Medium Risk</v>
      </c>
    </row>
    <row r="6230" spans="1:19">
      <c r="A6230">
        <v>6229</v>
      </c>
      <c r="B6230">
        <v>273.10000000000002</v>
      </c>
      <c r="C6230">
        <v>12</v>
      </c>
      <c r="D6230" t="s">
        <v>50</v>
      </c>
      <c r="E6230">
        <v>0</v>
      </c>
      <c r="F6230">
        <v>0</v>
      </c>
      <c r="G6230">
        <v>31</v>
      </c>
      <c r="H6230">
        <v>1</v>
      </c>
      <c r="I6230">
        <v>52</v>
      </c>
      <c r="J6230">
        <v>0</v>
      </c>
      <c r="K6230">
        <f>_xlfn.XLOOKUP(FraudData[[#This Row],[amount]],AmountRules[Amount Min],AmountRules[Risk Points],,-1)</f>
        <v>0</v>
      </c>
      <c r="L6230">
        <f>_xlfn.XLOOKUP(FraudData[[#This Row],[transaction_hour]],TimeRules[Hour Min],TimeRules[Risk Points],,-1)</f>
        <v>0</v>
      </c>
      <c r="M6230">
        <f>_xlfn.XLOOKUP(FraudData[[#This Row],[foreign_transaction]],ForeignRules[Foreign Transaction],ForeignRules[Risk Points],0)</f>
        <v>0</v>
      </c>
      <c r="N6230">
        <f>_xlfn.XLOOKUP(FraudData[[#This Row],[location_mismatch]],Table10[Location Mismatch],Table10[Risk Points],0)</f>
        <v>0</v>
      </c>
      <c r="O6230">
        <f>_xlfn.XLOOKUP(FraudData[[#This Row],[device_trust_score]],DeviceRules[Device Min],DeviceRules[Risk Points],,-1)</f>
        <v>2</v>
      </c>
      <c r="P6230">
        <f>_xlfn.XLOOKUP(FraudData[[#This Row],[velocity_last_24h]],VelocityRules[Velocity Min],VelocityRules[Risk Points],,-1)</f>
        <v>0</v>
      </c>
      <c r="Q6230">
        <f>_xlfn.XLOOKUP(FraudData[[#This Row],[merchant_category]],MerchantRules[Merchant Category],MerchantRules[Risk Points],0)</f>
        <v>0</v>
      </c>
      <c r="R6230">
        <f>SUM(FraudData[[#This Row],[Amount Risk]:[Merchant Risk]])</f>
        <v>2</v>
      </c>
      <c r="S6230" t="str" cm="1">
        <f t="array" ref="S6230">_xlfn.IFS(FraudData[[#This Row],[Fraud Risk Score]]&gt;=8,"High Risk",FraudData[[#This Row],[Fraud Risk Score]]&gt;=6,"Medium Risk",TRUE,"Low Risk")</f>
        <v>Low Risk</v>
      </c>
    </row>
    <row r="6231" spans="1:19">
      <c r="A6231">
        <v>6230</v>
      </c>
      <c r="B6231">
        <v>89.04</v>
      </c>
      <c r="C6231">
        <v>3</v>
      </c>
      <c r="D6231" t="s">
        <v>46</v>
      </c>
      <c r="E6231">
        <v>0</v>
      </c>
      <c r="F6231">
        <v>0</v>
      </c>
      <c r="G6231">
        <v>35</v>
      </c>
      <c r="H6231">
        <v>4</v>
      </c>
      <c r="I6231">
        <v>54</v>
      </c>
      <c r="J6231">
        <v>0</v>
      </c>
      <c r="K6231">
        <f>_xlfn.XLOOKUP(FraudData[[#This Row],[amount]],AmountRules[Amount Min],AmountRules[Risk Points],,-1)</f>
        <v>0</v>
      </c>
      <c r="L6231">
        <f>_xlfn.XLOOKUP(FraudData[[#This Row],[transaction_hour]],TimeRules[Hour Min],TimeRules[Risk Points],,-1)</f>
        <v>3</v>
      </c>
      <c r="M6231">
        <f>_xlfn.XLOOKUP(FraudData[[#This Row],[foreign_transaction]],ForeignRules[Foreign Transaction],ForeignRules[Risk Points],0)</f>
        <v>0</v>
      </c>
      <c r="N6231">
        <f>_xlfn.XLOOKUP(FraudData[[#This Row],[location_mismatch]],Table10[Location Mismatch],Table10[Risk Points],0)</f>
        <v>0</v>
      </c>
      <c r="O6231">
        <f>_xlfn.XLOOKUP(FraudData[[#This Row],[device_trust_score]],DeviceRules[Device Min],DeviceRules[Risk Points],,-1)</f>
        <v>2</v>
      </c>
      <c r="P6231">
        <f>_xlfn.XLOOKUP(FraudData[[#This Row],[velocity_last_24h]],VelocityRules[Velocity Min],VelocityRules[Risk Points],,-1)</f>
        <v>0</v>
      </c>
      <c r="Q6231">
        <f>_xlfn.XLOOKUP(FraudData[[#This Row],[merchant_category]],MerchantRules[Merchant Category],MerchantRules[Risk Points],0)</f>
        <v>0</v>
      </c>
      <c r="R6231">
        <f>SUM(FraudData[[#This Row],[Amount Risk]:[Merchant Risk]])</f>
        <v>5</v>
      </c>
      <c r="S6231" t="str" cm="1">
        <f t="array" ref="S6231">_xlfn.IFS(FraudData[[#This Row],[Fraud Risk Score]]&gt;=8,"High Risk",FraudData[[#This Row],[Fraud Risk Score]]&gt;=6,"Medium Risk",TRUE,"Low Risk")</f>
        <v>Low Risk</v>
      </c>
    </row>
    <row r="6232" spans="1:19">
      <c r="A6232">
        <v>6231</v>
      </c>
      <c r="B6232">
        <v>155.54</v>
      </c>
      <c r="C6232">
        <v>21</v>
      </c>
      <c r="D6232" t="s">
        <v>46</v>
      </c>
      <c r="E6232">
        <v>1</v>
      </c>
      <c r="F6232">
        <v>0</v>
      </c>
      <c r="G6232">
        <v>98</v>
      </c>
      <c r="H6232">
        <v>1</v>
      </c>
      <c r="I6232">
        <v>18</v>
      </c>
      <c r="J6232">
        <v>0</v>
      </c>
      <c r="K6232">
        <f>_xlfn.XLOOKUP(FraudData[[#This Row],[amount]],AmountRules[Amount Min],AmountRules[Risk Points],,-1)</f>
        <v>0</v>
      </c>
      <c r="L6232">
        <f>_xlfn.XLOOKUP(FraudData[[#This Row],[transaction_hour]],TimeRules[Hour Min],TimeRules[Risk Points],,-1)</f>
        <v>0</v>
      </c>
      <c r="M6232">
        <f>_xlfn.XLOOKUP(FraudData[[#This Row],[foreign_transaction]],ForeignRules[Foreign Transaction],ForeignRules[Risk Points],0)</f>
        <v>3</v>
      </c>
      <c r="N6232">
        <f>_xlfn.XLOOKUP(FraudData[[#This Row],[location_mismatch]],Table10[Location Mismatch],Table10[Risk Points],0)</f>
        <v>0</v>
      </c>
      <c r="O6232">
        <f>_xlfn.XLOOKUP(FraudData[[#This Row],[device_trust_score]],DeviceRules[Device Min],DeviceRules[Risk Points],,-1)</f>
        <v>0</v>
      </c>
      <c r="P6232">
        <f>_xlfn.XLOOKUP(FraudData[[#This Row],[velocity_last_24h]],VelocityRules[Velocity Min],VelocityRules[Risk Points],,-1)</f>
        <v>0</v>
      </c>
      <c r="Q6232">
        <f>_xlfn.XLOOKUP(FraudData[[#This Row],[merchant_category]],MerchantRules[Merchant Category],MerchantRules[Risk Points],0)</f>
        <v>0</v>
      </c>
      <c r="R6232">
        <f>SUM(FraudData[[#This Row],[Amount Risk]:[Merchant Risk]])</f>
        <v>3</v>
      </c>
      <c r="S6232" t="str" cm="1">
        <f t="array" ref="S6232">_xlfn.IFS(FraudData[[#This Row],[Fraud Risk Score]]&gt;=8,"High Risk",FraudData[[#This Row],[Fraud Risk Score]]&gt;=6,"Medium Risk",TRUE,"Low Risk")</f>
        <v>Low Risk</v>
      </c>
    </row>
    <row r="6233" spans="1:19">
      <c r="A6233">
        <v>6232</v>
      </c>
      <c r="B6233">
        <v>436.13</v>
      </c>
      <c r="C6233">
        <v>16</v>
      </c>
      <c r="D6233" t="s">
        <v>49</v>
      </c>
      <c r="E6233">
        <v>0</v>
      </c>
      <c r="F6233">
        <v>0</v>
      </c>
      <c r="G6233">
        <v>59</v>
      </c>
      <c r="H6233">
        <v>7</v>
      </c>
      <c r="I6233">
        <v>64</v>
      </c>
      <c r="J6233">
        <v>0</v>
      </c>
      <c r="K6233">
        <f>_xlfn.XLOOKUP(FraudData[[#This Row],[amount]],AmountRules[Amount Min],AmountRules[Risk Points],,-1)</f>
        <v>0</v>
      </c>
      <c r="L6233">
        <f>_xlfn.XLOOKUP(FraudData[[#This Row],[transaction_hour]],TimeRules[Hour Min],TimeRules[Risk Points],,-1)</f>
        <v>0</v>
      </c>
      <c r="M6233">
        <f>_xlfn.XLOOKUP(FraudData[[#This Row],[foreign_transaction]],ForeignRules[Foreign Transaction],ForeignRules[Risk Points],0)</f>
        <v>0</v>
      </c>
      <c r="N6233">
        <f>_xlfn.XLOOKUP(FraudData[[#This Row],[location_mismatch]],Table10[Location Mismatch],Table10[Risk Points],0)</f>
        <v>0</v>
      </c>
      <c r="O6233">
        <f>_xlfn.XLOOKUP(FraudData[[#This Row],[device_trust_score]],DeviceRules[Device Min],DeviceRules[Risk Points],,-1)</f>
        <v>1</v>
      </c>
      <c r="P6233">
        <f>_xlfn.XLOOKUP(FraudData[[#This Row],[velocity_last_24h]],VelocityRules[Velocity Min],VelocityRules[Risk Points],,-1)</f>
        <v>2</v>
      </c>
      <c r="Q6233">
        <f>_xlfn.XLOOKUP(FraudData[[#This Row],[merchant_category]],MerchantRules[Merchant Category],MerchantRules[Risk Points],0)</f>
        <v>1</v>
      </c>
      <c r="R6233">
        <f>SUM(FraudData[[#This Row],[Amount Risk]:[Merchant Risk]])</f>
        <v>4</v>
      </c>
      <c r="S6233" t="str" cm="1">
        <f t="array" ref="S6233">_xlfn.IFS(FraudData[[#This Row],[Fraud Risk Score]]&gt;=8,"High Risk",FraudData[[#This Row],[Fraud Risk Score]]&gt;=6,"Medium Risk",TRUE,"Low Risk")</f>
        <v>Low Risk</v>
      </c>
    </row>
    <row r="6234" spans="1:19">
      <c r="A6234">
        <v>6233</v>
      </c>
      <c r="B6234">
        <v>145.38</v>
      </c>
      <c r="C6234">
        <v>21</v>
      </c>
      <c r="D6234" t="s">
        <v>47</v>
      </c>
      <c r="E6234">
        <v>0</v>
      </c>
      <c r="F6234">
        <v>0</v>
      </c>
      <c r="G6234">
        <v>60</v>
      </c>
      <c r="H6234">
        <v>1</v>
      </c>
      <c r="I6234">
        <v>51</v>
      </c>
      <c r="J6234">
        <v>0</v>
      </c>
      <c r="K6234">
        <f>_xlfn.XLOOKUP(FraudData[[#This Row],[amount]],AmountRules[Amount Min],AmountRules[Risk Points],,-1)</f>
        <v>0</v>
      </c>
      <c r="L6234">
        <f>_xlfn.XLOOKUP(FraudData[[#This Row],[transaction_hour]],TimeRules[Hour Min],TimeRules[Risk Points],,-1)</f>
        <v>0</v>
      </c>
      <c r="M6234">
        <f>_xlfn.XLOOKUP(FraudData[[#This Row],[foreign_transaction]],ForeignRules[Foreign Transaction],ForeignRules[Risk Points],0)</f>
        <v>0</v>
      </c>
      <c r="N6234">
        <f>_xlfn.XLOOKUP(FraudData[[#This Row],[location_mismatch]],Table10[Location Mismatch],Table10[Risk Points],0)</f>
        <v>0</v>
      </c>
      <c r="O6234">
        <f>_xlfn.XLOOKUP(FraudData[[#This Row],[device_trust_score]],DeviceRules[Device Min],DeviceRules[Risk Points],,-1)</f>
        <v>1</v>
      </c>
      <c r="P6234">
        <f>_xlfn.XLOOKUP(FraudData[[#This Row],[velocity_last_24h]],VelocityRules[Velocity Min],VelocityRules[Risk Points],,-1)</f>
        <v>0</v>
      </c>
      <c r="Q6234">
        <f>_xlfn.XLOOKUP(FraudData[[#This Row],[merchant_category]],MerchantRules[Merchant Category],MerchantRules[Risk Points],0)</f>
        <v>0</v>
      </c>
      <c r="R6234">
        <f>SUM(FraudData[[#This Row],[Amount Risk]:[Merchant Risk]])</f>
        <v>1</v>
      </c>
      <c r="S6234" t="str" cm="1">
        <f t="array" ref="S6234">_xlfn.IFS(FraudData[[#This Row],[Fraud Risk Score]]&gt;=8,"High Risk",FraudData[[#This Row],[Fraud Risk Score]]&gt;=6,"Medium Risk",TRUE,"Low Risk")</f>
        <v>Low Risk</v>
      </c>
    </row>
    <row r="6235" spans="1:19">
      <c r="A6235">
        <v>6234</v>
      </c>
      <c r="B6235">
        <v>34.520000000000003</v>
      </c>
      <c r="C6235">
        <v>16</v>
      </c>
      <c r="D6235" t="s">
        <v>49</v>
      </c>
      <c r="E6235">
        <v>0</v>
      </c>
      <c r="F6235">
        <v>0</v>
      </c>
      <c r="G6235">
        <v>94</v>
      </c>
      <c r="H6235">
        <v>4</v>
      </c>
      <c r="I6235">
        <v>38</v>
      </c>
      <c r="J6235">
        <v>0</v>
      </c>
      <c r="K6235">
        <f>_xlfn.XLOOKUP(FraudData[[#This Row],[amount]],AmountRules[Amount Min],AmountRules[Risk Points],,-1)</f>
        <v>0</v>
      </c>
      <c r="L6235">
        <f>_xlfn.XLOOKUP(FraudData[[#This Row],[transaction_hour]],TimeRules[Hour Min],TimeRules[Risk Points],,-1)</f>
        <v>0</v>
      </c>
      <c r="M6235">
        <f>_xlfn.XLOOKUP(FraudData[[#This Row],[foreign_transaction]],ForeignRules[Foreign Transaction],ForeignRules[Risk Points],0)</f>
        <v>0</v>
      </c>
      <c r="N6235">
        <f>_xlfn.XLOOKUP(FraudData[[#This Row],[location_mismatch]],Table10[Location Mismatch],Table10[Risk Points],0)</f>
        <v>0</v>
      </c>
      <c r="O6235">
        <f>_xlfn.XLOOKUP(FraudData[[#This Row],[device_trust_score]],DeviceRules[Device Min],DeviceRules[Risk Points],,-1)</f>
        <v>0</v>
      </c>
      <c r="P6235">
        <f>_xlfn.XLOOKUP(FraudData[[#This Row],[velocity_last_24h]],VelocityRules[Velocity Min],VelocityRules[Risk Points],,-1)</f>
        <v>0</v>
      </c>
      <c r="Q6235">
        <f>_xlfn.XLOOKUP(FraudData[[#This Row],[merchant_category]],MerchantRules[Merchant Category],MerchantRules[Risk Points],0)</f>
        <v>1</v>
      </c>
      <c r="R6235">
        <f>SUM(FraudData[[#This Row],[Amount Risk]:[Merchant Risk]])</f>
        <v>1</v>
      </c>
      <c r="S6235" t="str" cm="1">
        <f t="array" ref="S6235">_xlfn.IFS(FraudData[[#This Row],[Fraud Risk Score]]&gt;=8,"High Risk",FraudData[[#This Row],[Fraud Risk Score]]&gt;=6,"Medium Risk",TRUE,"Low Risk")</f>
        <v>Low Risk</v>
      </c>
    </row>
    <row r="6236" spans="1:19">
      <c r="A6236">
        <v>6235</v>
      </c>
      <c r="B6236">
        <v>85.67</v>
      </c>
      <c r="C6236">
        <v>13</v>
      </c>
      <c r="D6236" t="s">
        <v>47</v>
      </c>
      <c r="E6236">
        <v>0</v>
      </c>
      <c r="F6236">
        <v>1</v>
      </c>
      <c r="G6236">
        <v>76</v>
      </c>
      <c r="H6236">
        <v>1</v>
      </c>
      <c r="I6236">
        <v>43</v>
      </c>
      <c r="J6236">
        <v>0</v>
      </c>
      <c r="K6236">
        <f>_xlfn.XLOOKUP(FraudData[[#This Row],[amount]],AmountRules[Amount Min],AmountRules[Risk Points],,-1)</f>
        <v>0</v>
      </c>
      <c r="L6236">
        <f>_xlfn.XLOOKUP(FraudData[[#This Row],[transaction_hour]],TimeRules[Hour Min],TimeRules[Risk Points],,-1)</f>
        <v>0</v>
      </c>
      <c r="M6236">
        <f>_xlfn.XLOOKUP(FraudData[[#This Row],[foreign_transaction]],ForeignRules[Foreign Transaction],ForeignRules[Risk Points],0)</f>
        <v>0</v>
      </c>
      <c r="N6236">
        <f>_xlfn.XLOOKUP(FraudData[[#This Row],[location_mismatch]],Table10[Location Mismatch],Table10[Risk Points],0)</f>
        <v>3</v>
      </c>
      <c r="O6236">
        <f>_xlfn.XLOOKUP(FraudData[[#This Row],[device_trust_score]],DeviceRules[Device Min],DeviceRules[Risk Points],,-1)</f>
        <v>0</v>
      </c>
      <c r="P6236">
        <f>_xlfn.XLOOKUP(FraudData[[#This Row],[velocity_last_24h]],VelocityRules[Velocity Min],VelocityRules[Risk Points],,-1)</f>
        <v>0</v>
      </c>
      <c r="Q6236">
        <f>_xlfn.XLOOKUP(FraudData[[#This Row],[merchant_category]],MerchantRules[Merchant Category],MerchantRules[Risk Points],0)</f>
        <v>0</v>
      </c>
      <c r="R6236">
        <f>SUM(FraudData[[#This Row],[Amount Risk]:[Merchant Risk]])</f>
        <v>3</v>
      </c>
      <c r="S6236" t="str" cm="1">
        <f t="array" ref="S6236">_xlfn.IFS(FraudData[[#This Row],[Fraud Risk Score]]&gt;=8,"High Risk",FraudData[[#This Row],[Fraud Risk Score]]&gt;=6,"Medium Risk",TRUE,"Low Risk")</f>
        <v>Low Risk</v>
      </c>
    </row>
    <row r="6237" spans="1:19">
      <c r="A6237">
        <v>6236</v>
      </c>
      <c r="B6237">
        <v>333.44</v>
      </c>
      <c r="C6237">
        <v>13</v>
      </c>
      <c r="D6237" t="s">
        <v>46</v>
      </c>
      <c r="E6237">
        <v>0</v>
      </c>
      <c r="F6237">
        <v>0</v>
      </c>
      <c r="G6237">
        <v>93</v>
      </c>
      <c r="H6237">
        <v>0</v>
      </c>
      <c r="I6237">
        <v>31</v>
      </c>
      <c r="J6237">
        <v>0</v>
      </c>
      <c r="K6237">
        <f>_xlfn.XLOOKUP(FraudData[[#This Row],[amount]],AmountRules[Amount Min],AmountRules[Risk Points],,-1)</f>
        <v>0</v>
      </c>
      <c r="L6237">
        <f>_xlfn.XLOOKUP(FraudData[[#This Row],[transaction_hour]],TimeRules[Hour Min],TimeRules[Risk Points],,-1)</f>
        <v>0</v>
      </c>
      <c r="M6237">
        <f>_xlfn.XLOOKUP(FraudData[[#This Row],[foreign_transaction]],ForeignRules[Foreign Transaction],ForeignRules[Risk Points],0)</f>
        <v>0</v>
      </c>
      <c r="N6237">
        <f>_xlfn.XLOOKUP(FraudData[[#This Row],[location_mismatch]],Table10[Location Mismatch],Table10[Risk Points],0)</f>
        <v>0</v>
      </c>
      <c r="O6237">
        <f>_xlfn.XLOOKUP(FraudData[[#This Row],[device_trust_score]],DeviceRules[Device Min],DeviceRules[Risk Points],,-1)</f>
        <v>0</v>
      </c>
      <c r="P6237">
        <f>_xlfn.XLOOKUP(FraudData[[#This Row],[velocity_last_24h]],VelocityRules[Velocity Min],VelocityRules[Risk Points],,-1)</f>
        <v>0</v>
      </c>
      <c r="Q6237">
        <f>_xlfn.XLOOKUP(FraudData[[#This Row],[merchant_category]],MerchantRules[Merchant Category],MerchantRules[Risk Points],0)</f>
        <v>0</v>
      </c>
      <c r="R6237">
        <f>SUM(FraudData[[#This Row],[Amount Risk]:[Merchant Risk]])</f>
        <v>0</v>
      </c>
      <c r="S6237" t="str" cm="1">
        <f t="array" ref="S6237">_xlfn.IFS(FraudData[[#This Row],[Fraud Risk Score]]&gt;=8,"High Risk",FraudData[[#This Row],[Fraud Risk Score]]&gt;=6,"Medium Risk",TRUE,"Low Risk")</f>
        <v>Low Risk</v>
      </c>
    </row>
    <row r="6238" spans="1:19">
      <c r="A6238">
        <v>6237</v>
      </c>
      <c r="B6238">
        <v>186.02</v>
      </c>
      <c r="C6238">
        <v>16</v>
      </c>
      <c r="D6238" t="s">
        <v>47</v>
      </c>
      <c r="E6238">
        <v>0</v>
      </c>
      <c r="F6238">
        <v>0</v>
      </c>
      <c r="G6238">
        <v>66</v>
      </c>
      <c r="H6238">
        <v>2</v>
      </c>
      <c r="I6238">
        <v>35</v>
      </c>
      <c r="J6238">
        <v>0</v>
      </c>
      <c r="K6238">
        <f>_xlfn.XLOOKUP(FraudData[[#This Row],[amount]],AmountRules[Amount Min],AmountRules[Risk Points],,-1)</f>
        <v>0</v>
      </c>
      <c r="L6238">
        <f>_xlfn.XLOOKUP(FraudData[[#This Row],[transaction_hour]],TimeRules[Hour Min],TimeRules[Risk Points],,-1)</f>
        <v>0</v>
      </c>
      <c r="M6238">
        <f>_xlfn.XLOOKUP(FraudData[[#This Row],[foreign_transaction]],ForeignRules[Foreign Transaction],ForeignRules[Risk Points],0)</f>
        <v>0</v>
      </c>
      <c r="N6238">
        <f>_xlfn.XLOOKUP(FraudData[[#This Row],[location_mismatch]],Table10[Location Mismatch],Table10[Risk Points],0)</f>
        <v>0</v>
      </c>
      <c r="O6238">
        <f>_xlfn.XLOOKUP(FraudData[[#This Row],[device_trust_score]],DeviceRules[Device Min],DeviceRules[Risk Points],,-1)</f>
        <v>1</v>
      </c>
      <c r="P6238">
        <f>_xlfn.XLOOKUP(FraudData[[#This Row],[velocity_last_24h]],VelocityRules[Velocity Min],VelocityRules[Risk Points],,-1)</f>
        <v>0</v>
      </c>
      <c r="Q6238">
        <f>_xlfn.XLOOKUP(FraudData[[#This Row],[merchant_category]],MerchantRules[Merchant Category],MerchantRules[Risk Points],0)</f>
        <v>0</v>
      </c>
      <c r="R6238">
        <f>SUM(FraudData[[#This Row],[Amount Risk]:[Merchant Risk]])</f>
        <v>1</v>
      </c>
      <c r="S6238" t="str" cm="1">
        <f t="array" ref="S6238">_xlfn.IFS(FraudData[[#This Row],[Fraud Risk Score]]&gt;=8,"High Risk",FraudData[[#This Row],[Fraud Risk Score]]&gt;=6,"Medium Risk",TRUE,"Low Risk")</f>
        <v>Low Risk</v>
      </c>
    </row>
    <row r="6239" spans="1:19">
      <c r="A6239">
        <v>6238</v>
      </c>
      <c r="B6239">
        <v>189.34</v>
      </c>
      <c r="C6239">
        <v>7</v>
      </c>
      <c r="D6239" t="s">
        <v>50</v>
      </c>
      <c r="E6239">
        <v>1</v>
      </c>
      <c r="F6239">
        <v>0</v>
      </c>
      <c r="G6239">
        <v>95</v>
      </c>
      <c r="H6239">
        <v>0</v>
      </c>
      <c r="I6239">
        <v>41</v>
      </c>
      <c r="J6239">
        <v>0</v>
      </c>
      <c r="K6239">
        <f>_xlfn.XLOOKUP(FraudData[[#This Row],[amount]],AmountRules[Amount Min],AmountRules[Risk Points],,-1)</f>
        <v>0</v>
      </c>
      <c r="L6239">
        <f>_xlfn.XLOOKUP(FraudData[[#This Row],[transaction_hour]],TimeRules[Hour Min],TimeRules[Risk Points],,-1)</f>
        <v>0</v>
      </c>
      <c r="M6239">
        <f>_xlfn.XLOOKUP(FraudData[[#This Row],[foreign_transaction]],ForeignRules[Foreign Transaction],ForeignRules[Risk Points],0)</f>
        <v>3</v>
      </c>
      <c r="N6239">
        <f>_xlfn.XLOOKUP(FraudData[[#This Row],[location_mismatch]],Table10[Location Mismatch],Table10[Risk Points],0)</f>
        <v>0</v>
      </c>
      <c r="O6239">
        <f>_xlfn.XLOOKUP(FraudData[[#This Row],[device_trust_score]],DeviceRules[Device Min],DeviceRules[Risk Points],,-1)</f>
        <v>0</v>
      </c>
      <c r="P6239">
        <f>_xlfn.XLOOKUP(FraudData[[#This Row],[velocity_last_24h]],VelocityRules[Velocity Min],VelocityRules[Risk Points],,-1)</f>
        <v>0</v>
      </c>
      <c r="Q6239">
        <f>_xlfn.XLOOKUP(FraudData[[#This Row],[merchant_category]],MerchantRules[Merchant Category],MerchantRules[Risk Points],0)</f>
        <v>0</v>
      </c>
      <c r="R6239">
        <f>SUM(FraudData[[#This Row],[Amount Risk]:[Merchant Risk]])</f>
        <v>3</v>
      </c>
      <c r="S6239" t="str" cm="1">
        <f t="array" ref="S6239">_xlfn.IFS(FraudData[[#This Row],[Fraud Risk Score]]&gt;=8,"High Risk",FraudData[[#This Row],[Fraud Risk Score]]&gt;=6,"Medium Risk",TRUE,"Low Risk")</f>
        <v>Low Risk</v>
      </c>
    </row>
    <row r="6240" spans="1:19">
      <c r="A6240">
        <v>6239</v>
      </c>
      <c r="B6240">
        <v>362.89</v>
      </c>
      <c r="C6240">
        <v>1</v>
      </c>
      <c r="D6240" t="s">
        <v>49</v>
      </c>
      <c r="E6240">
        <v>0</v>
      </c>
      <c r="F6240">
        <v>0</v>
      </c>
      <c r="G6240">
        <v>39</v>
      </c>
      <c r="H6240">
        <v>3</v>
      </c>
      <c r="I6240">
        <v>52</v>
      </c>
      <c r="J6240">
        <v>0</v>
      </c>
      <c r="K6240">
        <f>_xlfn.XLOOKUP(FraudData[[#This Row],[amount]],AmountRules[Amount Min],AmountRules[Risk Points],,-1)</f>
        <v>0</v>
      </c>
      <c r="L6240">
        <f>_xlfn.XLOOKUP(FraudData[[#This Row],[transaction_hour]],TimeRules[Hour Min],TimeRules[Risk Points],,-1)</f>
        <v>3</v>
      </c>
      <c r="M6240">
        <f>_xlfn.XLOOKUP(FraudData[[#This Row],[foreign_transaction]],ForeignRules[Foreign Transaction],ForeignRules[Risk Points],0)</f>
        <v>0</v>
      </c>
      <c r="N6240">
        <f>_xlfn.XLOOKUP(FraudData[[#This Row],[location_mismatch]],Table10[Location Mismatch],Table10[Risk Points],0)</f>
        <v>0</v>
      </c>
      <c r="O6240">
        <f>_xlfn.XLOOKUP(FraudData[[#This Row],[device_trust_score]],DeviceRules[Device Min],DeviceRules[Risk Points],,-1)</f>
        <v>2</v>
      </c>
      <c r="P6240">
        <f>_xlfn.XLOOKUP(FraudData[[#This Row],[velocity_last_24h]],VelocityRules[Velocity Min],VelocityRules[Risk Points],,-1)</f>
        <v>0</v>
      </c>
      <c r="Q6240">
        <f>_xlfn.XLOOKUP(FraudData[[#This Row],[merchant_category]],MerchantRules[Merchant Category],MerchantRules[Risk Points],0)</f>
        <v>1</v>
      </c>
      <c r="R6240">
        <f>SUM(FraudData[[#This Row],[Amount Risk]:[Merchant Risk]])</f>
        <v>6</v>
      </c>
      <c r="S6240" t="str" cm="1">
        <f t="array" ref="S6240">_xlfn.IFS(FraudData[[#This Row],[Fraud Risk Score]]&gt;=8,"High Risk",FraudData[[#This Row],[Fraud Risk Score]]&gt;=6,"Medium Risk",TRUE,"Low Risk")</f>
        <v>Medium Risk</v>
      </c>
    </row>
    <row r="6241" spans="1:19">
      <c r="A6241">
        <v>6240</v>
      </c>
      <c r="B6241">
        <v>403.93</v>
      </c>
      <c r="C6241">
        <v>12</v>
      </c>
      <c r="D6241" t="s">
        <v>46</v>
      </c>
      <c r="E6241">
        <v>0</v>
      </c>
      <c r="F6241">
        <v>0</v>
      </c>
      <c r="G6241">
        <v>45</v>
      </c>
      <c r="H6241">
        <v>1</v>
      </c>
      <c r="I6241">
        <v>18</v>
      </c>
      <c r="J6241">
        <v>0</v>
      </c>
      <c r="K6241">
        <f>_xlfn.XLOOKUP(FraudData[[#This Row],[amount]],AmountRules[Amount Min],AmountRules[Risk Points],,-1)</f>
        <v>0</v>
      </c>
      <c r="L6241">
        <f>_xlfn.XLOOKUP(FraudData[[#This Row],[transaction_hour]],TimeRules[Hour Min],TimeRules[Risk Points],,-1)</f>
        <v>0</v>
      </c>
      <c r="M6241">
        <f>_xlfn.XLOOKUP(FraudData[[#This Row],[foreign_transaction]],ForeignRules[Foreign Transaction],ForeignRules[Risk Points],0)</f>
        <v>0</v>
      </c>
      <c r="N6241">
        <f>_xlfn.XLOOKUP(FraudData[[#This Row],[location_mismatch]],Table10[Location Mismatch],Table10[Risk Points],0)</f>
        <v>0</v>
      </c>
      <c r="O6241">
        <f>_xlfn.XLOOKUP(FraudData[[#This Row],[device_trust_score]],DeviceRules[Device Min],DeviceRules[Risk Points],,-1)</f>
        <v>2</v>
      </c>
      <c r="P6241">
        <f>_xlfn.XLOOKUP(FraudData[[#This Row],[velocity_last_24h]],VelocityRules[Velocity Min],VelocityRules[Risk Points],,-1)</f>
        <v>0</v>
      </c>
      <c r="Q6241">
        <f>_xlfn.XLOOKUP(FraudData[[#This Row],[merchant_category]],MerchantRules[Merchant Category],MerchantRules[Risk Points],0)</f>
        <v>0</v>
      </c>
      <c r="R6241">
        <f>SUM(FraudData[[#This Row],[Amount Risk]:[Merchant Risk]])</f>
        <v>2</v>
      </c>
      <c r="S6241" t="str" cm="1">
        <f t="array" ref="S6241">_xlfn.IFS(FraudData[[#This Row],[Fraud Risk Score]]&gt;=8,"High Risk",FraudData[[#This Row],[Fraud Risk Score]]&gt;=6,"Medium Risk",TRUE,"Low Risk")</f>
        <v>Low Risk</v>
      </c>
    </row>
    <row r="6242" spans="1:19">
      <c r="A6242">
        <v>6241</v>
      </c>
      <c r="B6242">
        <v>454.17</v>
      </c>
      <c r="C6242">
        <v>21</v>
      </c>
      <c r="D6242" t="s">
        <v>50</v>
      </c>
      <c r="E6242">
        <v>0</v>
      </c>
      <c r="F6242">
        <v>0</v>
      </c>
      <c r="G6242">
        <v>25</v>
      </c>
      <c r="H6242">
        <v>1</v>
      </c>
      <c r="I6242">
        <v>64</v>
      </c>
      <c r="J6242">
        <v>0</v>
      </c>
      <c r="K6242">
        <f>_xlfn.XLOOKUP(FraudData[[#This Row],[amount]],AmountRules[Amount Min],AmountRules[Risk Points],,-1)</f>
        <v>0</v>
      </c>
      <c r="L6242">
        <f>_xlfn.XLOOKUP(FraudData[[#This Row],[transaction_hour]],TimeRules[Hour Min],TimeRules[Risk Points],,-1)</f>
        <v>0</v>
      </c>
      <c r="M6242">
        <f>_xlfn.XLOOKUP(FraudData[[#This Row],[foreign_transaction]],ForeignRules[Foreign Transaction],ForeignRules[Risk Points],0)</f>
        <v>0</v>
      </c>
      <c r="N6242">
        <f>_xlfn.XLOOKUP(FraudData[[#This Row],[location_mismatch]],Table10[Location Mismatch],Table10[Risk Points],0)</f>
        <v>0</v>
      </c>
      <c r="O6242">
        <f>_xlfn.XLOOKUP(FraudData[[#This Row],[device_trust_score]],DeviceRules[Device Min],DeviceRules[Risk Points],,-1)</f>
        <v>3</v>
      </c>
      <c r="P6242">
        <f>_xlfn.XLOOKUP(FraudData[[#This Row],[velocity_last_24h]],VelocityRules[Velocity Min],VelocityRules[Risk Points],,-1)</f>
        <v>0</v>
      </c>
      <c r="Q6242">
        <f>_xlfn.XLOOKUP(FraudData[[#This Row],[merchant_category]],MerchantRules[Merchant Category],MerchantRules[Risk Points],0)</f>
        <v>0</v>
      </c>
      <c r="R6242">
        <f>SUM(FraudData[[#This Row],[Amount Risk]:[Merchant Risk]])</f>
        <v>3</v>
      </c>
      <c r="S6242" t="str" cm="1">
        <f t="array" ref="S6242">_xlfn.IFS(FraudData[[#This Row],[Fraud Risk Score]]&gt;=8,"High Risk",FraudData[[#This Row],[Fraud Risk Score]]&gt;=6,"Medium Risk",TRUE,"Low Risk")</f>
        <v>Low Risk</v>
      </c>
    </row>
    <row r="6243" spans="1:19">
      <c r="A6243">
        <v>6242</v>
      </c>
      <c r="B6243">
        <v>17.940000000000001</v>
      </c>
      <c r="C6243">
        <v>15</v>
      </c>
      <c r="D6243" t="s">
        <v>47</v>
      </c>
      <c r="E6243">
        <v>0</v>
      </c>
      <c r="F6243">
        <v>0</v>
      </c>
      <c r="G6243">
        <v>92</v>
      </c>
      <c r="H6243">
        <v>2</v>
      </c>
      <c r="I6243">
        <v>60</v>
      </c>
      <c r="J6243">
        <v>0</v>
      </c>
      <c r="K6243">
        <f>_xlfn.XLOOKUP(FraudData[[#This Row],[amount]],AmountRules[Amount Min],AmountRules[Risk Points],,-1)</f>
        <v>0</v>
      </c>
      <c r="L6243">
        <f>_xlfn.XLOOKUP(FraudData[[#This Row],[transaction_hour]],TimeRules[Hour Min],TimeRules[Risk Points],,-1)</f>
        <v>0</v>
      </c>
      <c r="M6243">
        <f>_xlfn.XLOOKUP(FraudData[[#This Row],[foreign_transaction]],ForeignRules[Foreign Transaction],ForeignRules[Risk Points],0)</f>
        <v>0</v>
      </c>
      <c r="N6243">
        <f>_xlfn.XLOOKUP(FraudData[[#This Row],[location_mismatch]],Table10[Location Mismatch],Table10[Risk Points],0)</f>
        <v>0</v>
      </c>
      <c r="O6243">
        <f>_xlfn.XLOOKUP(FraudData[[#This Row],[device_trust_score]],DeviceRules[Device Min],DeviceRules[Risk Points],,-1)</f>
        <v>0</v>
      </c>
      <c r="P6243">
        <f>_xlfn.XLOOKUP(FraudData[[#This Row],[velocity_last_24h]],VelocityRules[Velocity Min],VelocityRules[Risk Points],,-1)</f>
        <v>0</v>
      </c>
      <c r="Q6243">
        <f>_xlfn.XLOOKUP(FraudData[[#This Row],[merchant_category]],MerchantRules[Merchant Category],MerchantRules[Risk Points],0)</f>
        <v>0</v>
      </c>
      <c r="R6243">
        <f>SUM(FraudData[[#This Row],[Amount Risk]:[Merchant Risk]])</f>
        <v>0</v>
      </c>
      <c r="S6243" t="str" cm="1">
        <f t="array" ref="S6243">_xlfn.IFS(FraudData[[#This Row],[Fraud Risk Score]]&gt;=8,"High Risk",FraudData[[#This Row],[Fraud Risk Score]]&gt;=6,"Medium Risk",TRUE,"Low Risk")</f>
        <v>Low Risk</v>
      </c>
    </row>
    <row r="6244" spans="1:19">
      <c r="A6244">
        <v>6243</v>
      </c>
      <c r="B6244">
        <v>141.4</v>
      </c>
      <c r="C6244">
        <v>15</v>
      </c>
      <c r="D6244" t="s">
        <v>47</v>
      </c>
      <c r="E6244">
        <v>0</v>
      </c>
      <c r="F6244">
        <v>1</v>
      </c>
      <c r="G6244">
        <v>35</v>
      </c>
      <c r="H6244">
        <v>2</v>
      </c>
      <c r="I6244">
        <v>33</v>
      </c>
      <c r="J6244">
        <v>0</v>
      </c>
      <c r="K6244">
        <f>_xlfn.XLOOKUP(FraudData[[#This Row],[amount]],AmountRules[Amount Min],AmountRules[Risk Points],,-1)</f>
        <v>0</v>
      </c>
      <c r="L6244">
        <f>_xlfn.XLOOKUP(FraudData[[#This Row],[transaction_hour]],TimeRules[Hour Min],TimeRules[Risk Points],,-1)</f>
        <v>0</v>
      </c>
      <c r="M6244">
        <f>_xlfn.XLOOKUP(FraudData[[#This Row],[foreign_transaction]],ForeignRules[Foreign Transaction],ForeignRules[Risk Points],0)</f>
        <v>0</v>
      </c>
      <c r="N6244">
        <f>_xlfn.XLOOKUP(FraudData[[#This Row],[location_mismatch]],Table10[Location Mismatch],Table10[Risk Points],0)</f>
        <v>3</v>
      </c>
      <c r="O6244">
        <f>_xlfn.XLOOKUP(FraudData[[#This Row],[device_trust_score]],DeviceRules[Device Min],DeviceRules[Risk Points],,-1)</f>
        <v>2</v>
      </c>
      <c r="P6244">
        <f>_xlfn.XLOOKUP(FraudData[[#This Row],[velocity_last_24h]],VelocityRules[Velocity Min],VelocityRules[Risk Points],,-1)</f>
        <v>0</v>
      </c>
      <c r="Q6244">
        <f>_xlfn.XLOOKUP(FraudData[[#This Row],[merchant_category]],MerchantRules[Merchant Category],MerchantRules[Risk Points],0)</f>
        <v>0</v>
      </c>
      <c r="R6244">
        <f>SUM(FraudData[[#This Row],[Amount Risk]:[Merchant Risk]])</f>
        <v>5</v>
      </c>
      <c r="S6244" t="str" cm="1">
        <f t="array" ref="S6244">_xlfn.IFS(FraudData[[#This Row],[Fraud Risk Score]]&gt;=8,"High Risk",FraudData[[#This Row],[Fraud Risk Score]]&gt;=6,"Medium Risk",TRUE,"Low Risk")</f>
        <v>Low Risk</v>
      </c>
    </row>
    <row r="6245" spans="1:19">
      <c r="A6245">
        <v>6244</v>
      </c>
      <c r="B6245">
        <v>242.83</v>
      </c>
      <c r="C6245">
        <v>5</v>
      </c>
      <c r="D6245" t="s">
        <v>50</v>
      </c>
      <c r="E6245">
        <v>0</v>
      </c>
      <c r="F6245">
        <v>0</v>
      </c>
      <c r="G6245">
        <v>34</v>
      </c>
      <c r="H6245">
        <v>3</v>
      </c>
      <c r="I6245">
        <v>63</v>
      </c>
      <c r="J6245">
        <v>0</v>
      </c>
      <c r="K6245">
        <f>_xlfn.XLOOKUP(FraudData[[#This Row],[amount]],AmountRules[Amount Min],AmountRules[Risk Points],,-1)</f>
        <v>0</v>
      </c>
      <c r="L6245">
        <f>_xlfn.XLOOKUP(FraudData[[#This Row],[transaction_hour]],TimeRules[Hour Min],TimeRules[Risk Points],,-1)</f>
        <v>0</v>
      </c>
      <c r="M6245">
        <f>_xlfn.XLOOKUP(FraudData[[#This Row],[foreign_transaction]],ForeignRules[Foreign Transaction],ForeignRules[Risk Points],0)</f>
        <v>0</v>
      </c>
      <c r="N6245">
        <f>_xlfn.XLOOKUP(FraudData[[#This Row],[location_mismatch]],Table10[Location Mismatch],Table10[Risk Points],0)</f>
        <v>0</v>
      </c>
      <c r="O6245">
        <f>_xlfn.XLOOKUP(FraudData[[#This Row],[device_trust_score]],DeviceRules[Device Min],DeviceRules[Risk Points],,-1)</f>
        <v>2</v>
      </c>
      <c r="P6245">
        <f>_xlfn.XLOOKUP(FraudData[[#This Row],[velocity_last_24h]],VelocityRules[Velocity Min],VelocityRules[Risk Points],,-1)</f>
        <v>0</v>
      </c>
      <c r="Q6245">
        <f>_xlfn.XLOOKUP(FraudData[[#This Row],[merchant_category]],MerchantRules[Merchant Category],MerchantRules[Risk Points],0)</f>
        <v>0</v>
      </c>
      <c r="R6245">
        <f>SUM(FraudData[[#This Row],[Amount Risk]:[Merchant Risk]])</f>
        <v>2</v>
      </c>
      <c r="S6245" t="str" cm="1">
        <f t="array" ref="S6245">_xlfn.IFS(FraudData[[#This Row],[Fraud Risk Score]]&gt;=8,"High Risk",FraudData[[#This Row],[Fraud Risk Score]]&gt;=6,"Medium Risk",TRUE,"Low Risk")</f>
        <v>Low Risk</v>
      </c>
    </row>
    <row r="6246" spans="1:19">
      <c r="A6246">
        <v>6245</v>
      </c>
      <c r="B6246">
        <v>254.59</v>
      </c>
      <c r="C6246">
        <v>21</v>
      </c>
      <c r="D6246" t="s">
        <v>47</v>
      </c>
      <c r="E6246">
        <v>0</v>
      </c>
      <c r="F6246">
        <v>0</v>
      </c>
      <c r="G6246">
        <v>69</v>
      </c>
      <c r="H6246">
        <v>4</v>
      </c>
      <c r="I6246">
        <v>56</v>
      </c>
      <c r="J6246">
        <v>0</v>
      </c>
      <c r="K6246">
        <f>_xlfn.XLOOKUP(FraudData[[#This Row],[amount]],AmountRules[Amount Min],AmountRules[Risk Points],,-1)</f>
        <v>0</v>
      </c>
      <c r="L6246">
        <f>_xlfn.XLOOKUP(FraudData[[#This Row],[transaction_hour]],TimeRules[Hour Min],TimeRules[Risk Points],,-1)</f>
        <v>0</v>
      </c>
      <c r="M6246">
        <f>_xlfn.XLOOKUP(FraudData[[#This Row],[foreign_transaction]],ForeignRules[Foreign Transaction],ForeignRules[Risk Points],0)</f>
        <v>0</v>
      </c>
      <c r="N6246">
        <f>_xlfn.XLOOKUP(FraudData[[#This Row],[location_mismatch]],Table10[Location Mismatch],Table10[Risk Points],0)</f>
        <v>0</v>
      </c>
      <c r="O6246">
        <f>_xlfn.XLOOKUP(FraudData[[#This Row],[device_trust_score]],DeviceRules[Device Min],DeviceRules[Risk Points],,-1)</f>
        <v>1</v>
      </c>
      <c r="P6246">
        <f>_xlfn.XLOOKUP(FraudData[[#This Row],[velocity_last_24h]],VelocityRules[Velocity Min],VelocityRules[Risk Points],,-1)</f>
        <v>0</v>
      </c>
      <c r="Q6246">
        <f>_xlfn.XLOOKUP(FraudData[[#This Row],[merchant_category]],MerchantRules[Merchant Category],MerchantRules[Risk Points],0)</f>
        <v>0</v>
      </c>
      <c r="R6246">
        <f>SUM(FraudData[[#This Row],[Amount Risk]:[Merchant Risk]])</f>
        <v>1</v>
      </c>
      <c r="S6246" t="str" cm="1">
        <f t="array" ref="S6246">_xlfn.IFS(FraudData[[#This Row],[Fraud Risk Score]]&gt;=8,"High Risk",FraudData[[#This Row],[Fraud Risk Score]]&gt;=6,"Medium Risk",TRUE,"Low Risk")</f>
        <v>Low Risk</v>
      </c>
    </row>
    <row r="6247" spans="1:19">
      <c r="A6247">
        <v>6246</v>
      </c>
      <c r="B6247">
        <v>167.98</v>
      </c>
      <c r="C6247">
        <v>23</v>
      </c>
      <c r="D6247" t="s">
        <v>49</v>
      </c>
      <c r="E6247">
        <v>0</v>
      </c>
      <c r="F6247">
        <v>0</v>
      </c>
      <c r="G6247">
        <v>80</v>
      </c>
      <c r="H6247">
        <v>0</v>
      </c>
      <c r="I6247">
        <v>55</v>
      </c>
      <c r="J6247">
        <v>0</v>
      </c>
      <c r="K6247">
        <f>_xlfn.XLOOKUP(FraudData[[#This Row],[amount]],AmountRules[Amount Min],AmountRules[Risk Points],,-1)</f>
        <v>0</v>
      </c>
      <c r="L6247">
        <f>_xlfn.XLOOKUP(FraudData[[#This Row],[transaction_hour]],TimeRules[Hour Min],TimeRules[Risk Points],,-1)</f>
        <v>1</v>
      </c>
      <c r="M6247">
        <f>_xlfn.XLOOKUP(FraudData[[#This Row],[foreign_transaction]],ForeignRules[Foreign Transaction],ForeignRules[Risk Points],0)</f>
        <v>0</v>
      </c>
      <c r="N6247">
        <f>_xlfn.XLOOKUP(FraudData[[#This Row],[location_mismatch]],Table10[Location Mismatch],Table10[Risk Points],0)</f>
        <v>0</v>
      </c>
      <c r="O6247">
        <f>_xlfn.XLOOKUP(FraudData[[#This Row],[device_trust_score]],DeviceRules[Device Min],DeviceRules[Risk Points],,-1)</f>
        <v>0</v>
      </c>
      <c r="P6247">
        <f>_xlfn.XLOOKUP(FraudData[[#This Row],[velocity_last_24h]],VelocityRules[Velocity Min],VelocityRules[Risk Points],,-1)</f>
        <v>0</v>
      </c>
      <c r="Q6247">
        <f>_xlfn.XLOOKUP(FraudData[[#This Row],[merchant_category]],MerchantRules[Merchant Category],MerchantRules[Risk Points],0)</f>
        <v>1</v>
      </c>
      <c r="R6247">
        <f>SUM(FraudData[[#This Row],[Amount Risk]:[Merchant Risk]])</f>
        <v>2</v>
      </c>
      <c r="S6247" t="str" cm="1">
        <f t="array" ref="S6247">_xlfn.IFS(FraudData[[#This Row],[Fraud Risk Score]]&gt;=8,"High Risk",FraudData[[#This Row],[Fraud Risk Score]]&gt;=6,"Medium Risk",TRUE,"Low Risk")</f>
        <v>Low Risk</v>
      </c>
    </row>
    <row r="6248" spans="1:19">
      <c r="A6248">
        <v>6247</v>
      </c>
      <c r="B6248">
        <v>32.840000000000003</v>
      </c>
      <c r="C6248">
        <v>3</v>
      </c>
      <c r="D6248" t="s">
        <v>48</v>
      </c>
      <c r="E6248">
        <v>0</v>
      </c>
      <c r="F6248">
        <v>0</v>
      </c>
      <c r="G6248">
        <v>43</v>
      </c>
      <c r="H6248">
        <v>2</v>
      </c>
      <c r="I6248">
        <v>38</v>
      </c>
      <c r="J6248">
        <v>0</v>
      </c>
      <c r="K6248">
        <f>_xlfn.XLOOKUP(FraudData[[#This Row],[amount]],AmountRules[Amount Min],AmountRules[Risk Points],,-1)</f>
        <v>0</v>
      </c>
      <c r="L6248">
        <f>_xlfn.XLOOKUP(FraudData[[#This Row],[transaction_hour]],TimeRules[Hour Min],TimeRules[Risk Points],,-1)</f>
        <v>3</v>
      </c>
      <c r="M6248">
        <f>_xlfn.XLOOKUP(FraudData[[#This Row],[foreign_transaction]],ForeignRules[Foreign Transaction],ForeignRules[Risk Points],0)</f>
        <v>0</v>
      </c>
      <c r="N6248">
        <f>_xlfn.XLOOKUP(FraudData[[#This Row],[location_mismatch]],Table10[Location Mismatch],Table10[Risk Points],0)</f>
        <v>0</v>
      </c>
      <c r="O6248">
        <f>_xlfn.XLOOKUP(FraudData[[#This Row],[device_trust_score]],DeviceRules[Device Min],DeviceRules[Risk Points],,-1)</f>
        <v>2</v>
      </c>
      <c r="P6248">
        <f>_xlfn.XLOOKUP(FraudData[[#This Row],[velocity_last_24h]],VelocityRules[Velocity Min],VelocityRules[Risk Points],,-1)</f>
        <v>0</v>
      </c>
      <c r="Q6248">
        <f>_xlfn.XLOOKUP(FraudData[[#This Row],[merchant_category]],MerchantRules[Merchant Category],MerchantRules[Risk Points],0)</f>
        <v>0</v>
      </c>
      <c r="R6248">
        <f>SUM(FraudData[[#This Row],[Amount Risk]:[Merchant Risk]])</f>
        <v>5</v>
      </c>
      <c r="S6248" t="str" cm="1">
        <f t="array" ref="S6248">_xlfn.IFS(FraudData[[#This Row],[Fraud Risk Score]]&gt;=8,"High Risk",FraudData[[#This Row],[Fraud Risk Score]]&gt;=6,"Medium Risk",TRUE,"Low Risk")</f>
        <v>Low Risk</v>
      </c>
    </row>
    <row r="6249" spans="1:19">
      <c r="A6249">
        <v>6248</v>
      </c>
      <c r="B6249">
        <v>287.39</v>
      </c>
      <c r="C6249">
        <v>2</v>
      </c>
      <c r="D6249" t="s">
        <v>47</v>
      </c>
      <c r="E6249">
        <v>0</v>
      </c>
      <c r="F6249">
        <v>0</v>
      </c>
      <c r="G6249">
        <v>66</v>
      </c>
      <c r="H6249">
        <v>2</v>
      </c>
      <c r="I6249">
        <v>41</v>
      </c>
      <c r="J6249">
        <v>0</v>
      </c>
      <c r="K6249">
        <f>_xlfn.XLOOKUP(FraudData[[#This Row],[amount]],AmountRules[Amount Min],AmountRules[Risk Points],,-1)</f>
        <v>0</v>
      </c>
      <c r="L6249">
        <f>_xlfn.XLOOKUP(FraudData[[#This Row],[transaction_hour]],TimeRules[Hour Min],TimeRules[Risk Points],,-1)</f>
        <v>3</v>
      </c>
      <c r="M6249">
        <f>_xlfn.XLOOKUP(FraudData[[#This Row],[foreign_transaction]],ForeignRules[Foreign Transaction],ForeignRules[Risk Points],0)</f>
        <v>0</v>
      </c>
      <c r="N6249">
        <f>_xlfn.XLOOKUP(FraudData[[#This Row],[location_mismatch]],Table10[Location Mismatch],Table10[Risk Points],0)</f>
        <v>0</v>
      </c>
      <c r="O6249">
        <f>_xlfn.XLOOKUP(FraudData[[#This Row],[device_trust_score]],DeviceRules[Device Min],DeviceRules[Risk Points],,-1)</f>
        <v>1</v>
      </c>
      <c r="P6249">
        <f>_xlfn.XLOOKUP(FraudData[[#This Row],[velocity_last_24h]],VelocityRules[Velocity Min],VelocityRules[Risk Points],,-1)</f>
        <v>0</v>
      </c>
      <c r="Q6249">
        <f>_xlfn.XLOOKUP(FraudData[[#This Row],[merchant_category]],MerchantRules[Merchant Category],MerchantRules[Risk Points],0)</f>
        <v>0</v>
      </c>
      <c r="R6249">
        <f>SUM(FraudData[[#This Row],[Amount Risk]:[Merchant Risk]])</f>
        <v>4</v>
      </c>
      <c r="S6249" t="str" cm="1">
        <f t="array" ref="S6249">_xlfn.IFS(FraudData[[#This Row],[Fraud Risk Score]]&gt;=8,"High Risk",FraudData[[#This Row],[Fraud Risk Score]]&gt;=6,"Medium Risk",TRUE,"Low Risk")</f>
        <v>Low Risk</v>
      </c>
    </row>
    <row r="6250" spans="1:19">
      <c r="A6250">
        <v>6249</v>
      </c>
      <c r="B6250">
        <v>229.21</v>
      </c>
      <c r="C6250">
        <v>5</v>
      </c>
      <c r="D6250" t="s">
        <v>46</v>
      </c>
      <c r="E6250">
        <v>0</v>
      </c>
      <c r="F6250">
        <v>0</v>
      </c>
      <c r="G6250">
        <v>65</v>
      </c>
      <c r="H6250">
        <v>0</v>
      </c>
      <c r="I6250">
        <v>43</v>
      </c>
      <c r="J6250">
        <v>0</v>
      </c>
      <c r="K6250">
        <f>_xlfn.XLOOKUP(FraudData[[#This Row],[amount]],AmountRules[Amount Min],AmountRules[Risk Points],,-1)</f>
        <v>0</v>
      </c>
      <c r="L6250">
        <f>_xlfn.XLOOKUP(FraudData[[#This Row],[transaction_hour]],TimeRules[Hour Min],TimeRules[Risk Points],,-1)</f>
        <v>0</v>
      </c>
      <c r="M6250">
        <f>_xlfn.XLOOKUP(FraudData[[#This Row],[foreign_transaction]],ForeignRules[Foreign Transaction],ForeignRules[Risk Points],0)</f>
        <v>0</v>
      </c>
      <c r="N6250">
        <f>_xlfn.XLOOKUP(FraudData[[#This Row],[location_mismatch]],Table10[Location Mismatch],Table10[Risk Points],0)</f>
        <v>0</v>
      </c>
      <c r="O6250">
        <f>_xlfn.XLOOKUP(FraudData[[#This Row],[device_trust_score]],DeviceRules[Device Min],DeviceRules[Risk Points],,-1)</f>
        <v>1</v>
      </c>
      <c r="P6250">
        <f>_xlfn.XLOOKUP(FraudData[[#This Row],[velocity_last_24h]],VelocityRules[Velocity Min],VelocityRules[Risk Points],,-1)</f>
        <v>0</v>
      </c>
      <c r="Q6250">
        <f>_xlfn.XLOOKUP(FraudData[[#This Row],[merchant_category]],MerchantRules[Merchant Category],MerchantRules[Risk Points],0)</f>
        <v>0</v>
      </c>
      <c r="R6250">
        <f>SUM(FraudData[[#This Row],[Amount Risk]:[Merchant Risk]])</f>
        <v>1</v>
      </c>
      <c r="S6250" t="str" cm="1">
        <f t="array" ref="S6250">_xlfn.IFS(FraudData[[#This Row],[Fraud Risk Score]]&gt;=8,"High Risk",FraudData[[#This Row],[Fraud Risk Score]]&gt;=6,"Medium Risk",TRUE,"Low Risk")</f>
        <v>Low Risk</v>
      </c>
    </row>
    <row r="6251" spans="1:19">
      <c r="A6251">
        <v>6250</v>
      </c>
      <c r="B6251">
        <v>16.21</v>
      </c>
      <c r="C6251">
        <v>3</v>
      </c>
      <c r="D6251" t="s">
        <v>47</v>
      </c>
      <c r="E6251">
        <v>0</v>
      </c>
      <c r="F6251">
        <v>0</v>
      </c>
      <c r="G6251">
        <v>44</v>
      </c>
      <c r="H6251">
        <v>3</v>
      </c>
      <c r="I6251">
        <v>64</v>
      </c>
      <c r="J6251">
        <v>0</v>
      </c>
      <c r="K6251">
        <f>_xlfn.XLOOKUP(FraudData[[#This Row],[amount]],AmountRules[Amount Min],AmountRules[Risk Points],,-1)</f>
        <v>0</v>
      </c>
      <c r="L6251">
        <f>_xlfn.XLOOKUP(FraudData[[#This Row],[transaction_hour]],TimeRules[Hour Min],TimeRules[Risk Points],,-1)</f>
        <v>3</v>
      </c>
      <c r="M6251">
        <f>_xlfn.XLOOKUP(FraudData[[#This Row],[foreign_transaction]],ForeignRules[Foreign Transaction],ForeignRules[Risk Points],0)</f>
        <v>0</v>
      </c>
      <c r="N6251">
        <f>_xlfn.XLOOKUP(FraudData[[#This Row],[location_mismatch]],Table10[Location Mismatch],Table10[Risk Points],0)</f>
        <v>0</v>
      </c>
      <c r="O6251">
        <f>_xlfn.XLOOKUP(FraudData[[#This Row],[device_trust_score]],DeviceRules[Device Min],DeviceRules[Risk Points],,-1)</f>
        <v>2</v>
      </c>
      <c r="P6251">
        <f>_xlfn.XLOOKUP(FraudData[[#This Row],[velocity_last_24h]],VelocityRules[Velocity Min],VelocityRules[Risk Points],,-1)</f>
        <v>0</v>
      </c>
      <c r="Q6251">
        <f>_xlfn.XLOOKUP(FraudData[[#This Row],[merchant_category]],MerchantRules[Merchant Category],MerchantRules[Risk Points],0)</f>
        <v>0</v>
      </c>
      <c r="R6251">
        <f>SUM(FraudData[[#This Row],[Amount Risk]:[Merchant Risk]])</f>
        <v>5</v>
      </c>
      <c r="S6251" t="str" cm="1">
        <f t="array" ref="S6251">_xlfn.IFS(FraudData[[#This Row],[Fraud Risk Score]]&gt;=8,"High Risk",FraudData[[#This Row],[Fraud Risk Score]]&gt;=6,"Medium Risk",TRUE,"Low Risk")</f>
        <v>Low Risk</v>
      </c>
    </row>
    <row r="6252" spans="1:19">
      <c r="A6252">
        <v>6251</v>
      </c>
      <c r="B6252">
        <v>112.19</v>
      </c>
      <c r="C6252">
        <v>17</v>
      </c>
      <c r="D6252" t="s">
        <v>46</v>
      </c>
      <c r="E6252">
        <v>0</v>
      </c>
      <c r="F6252">
        <v>0</v>
      </c>
      <c r="G6252">
        <v>51</v>
      </c>
      <c r="H6252">
        <v>1</v>
      </c>
      <c r="I6252">
        <v>63</v>
      </c>
      <c r="J6252">
        <v>0</v>
      </c>
      <c r="K6252">
        <f>_xlfn.XLOOKUP(FraudData[[#This Row],[amount]],AmountRules[Amount Min],AmountRules[Risk Points],,-1)</f>
        <v>0</v>
      </c>
      <c r="L6252">
        <f>_xlfn.XLOOKUP(FraudData[[#This Row],[transaction_hour]],TimeRules[Hour Min],TimeRules[Risk Points],,-1)</f>
        <v>0</v>
      </c>
      <c r="M6252">
        <f>_xlfn.XLOOKUP(FraudData[[#This Row],[foreign_transaction]],ForeignRules[Foreign Transaction],ForeignRules[Risk Points],0)</f>
        <v>0</v>
      </c>
      <c r="N6252">
        <f>_xlfn.XLOOKUP(FraudData[[#This Row],[location_mismatch]],Table10[Location Mismatch],Table10[Risk Points],0)</f>
        <v>0</v>
      </c>
      <c r="O6252">
        <f>_xlfn.XLOOKUP(FraudData[[#This Row],[device_trust_score]],DeviceRules[Device Min],DeviceRules[Risk Points],,-1)</f>
        <v>1</v>
      </c>
      <c r="P6252">
        <f>_xlfn.XLOOKUP(FraudData[[#This Row],[velocity_last_24h]],VelocityRules[Velocity Min],VelocityRules[Risk Points],,-1)</f>
        <v>0</v>
      </c>
      <c r="Q6252">
        <f>_xlfn.XLOOKUP(FraudData[[#This Row],[merchant_category]],MerchantRules[Merchant Category],MerchantRules[Risk Points],0)</f>
        <v>0</v>
      </c>
      <c r="R6252">
        <f>SUM(FraudData[[#This Row],[Amount Risk]:[Merchant Risk]])</f>
        <v>1</v>
      </c>
      <c r="S6252" t="str" cm="1">
        <f t="array" ref="S6252">_xlfn.IFS(FraudData[[#This Row],[Fraud Risk Score]]&gt;=8,"High Risk",FraudData[[#This Row],[Fraud Risk Score]]&gt;=6,"Medium Risk",TRUE,"Low Risk")</f>
        <v>Low Risk</v>
      </c>
    </row>
    <row r="6253" spans="1:19">
      <c r="A6253">
        <v>6252</v>
      </c>
      <c r="B6253">
        <v>34.4</v>
      </c>
      <c r="C6253">
        <v>5</v>
      </c>
      <c r="D6253" t="s">
        <v>47</v>
      </c>
      <c r="E6253">
        <v>1</v>
      </c>
      <c r="F6253">
        <v>0</v>
      </c>
      <c r="G6253">
        <v>36</v>
      </c>
      <c r="H6253">
        <v>2</v>
      </c>
      <c r="I6253">
        <v>69</v>
      </c>
      <c r="J6253">
        <v>0</v>
      </c>
      <c r="K6253">
        <f>_xlfn.XLOOKUP(FraudData[[#This Row],[amount]],AmountRules[Amount Min],AmountRules[Risk Points],,-1)</f>
        <v>0</v>
      </c>
      <c r="L6253">
        <f>_xlfn.XLOOKUP(FraudData[[#This Row],[transaction_hour]],TimeRules[Hour Min],TimeRules[Risk Points],,-1)</f>
        <v>0</v>
      </c>
      <c r="M6253">
        <f>_xlfn.XLOOKUP(FraudData[[#This Row],[foreign_transaction]],ForeignRules[Foreign Transaction],ForeignRules[Risk Points],0)</f>
        <v>3</v>
      </c>
      <c r="N6253">
        <f>_xlfn.XLOOKUP(FraudData[[#This Row],[location_mismatch]],Table10[Location Mismatch],Table10[Risk Points],0)</f>
        <v>0</v>
      </c>
      <c r="O6253">
        <f>_xlfn.XLOOKUP(FraudData[[#This Row],[device_trust_score]],DeviceRules[Device Min],DeviceRules[Risk Points],,-1)</f>
        <v>2</v>
      </c>
      <c r="P6253">
        <f>_xlfn.XLOOKUP(FraudData[[#This Row],[velocity_last_24h]],VelocityRules[Velocity Min],VelocityRules[Risk Points],,-1)</f>
        <v>0</v>
      </c>
      <c r="Q6253">
        <f>_xlfn.XLOOKUP(FraudData[[#This Row],[merchant_category]],MerchantRules[Merchant Category],MerchantRules[Risk Points],0)</f>
        <v>0</v>
      </c>
      <c r="R6253">
        <f>SUM(FraudData[[#This Row],[Amount Risk]:[Merchant Risk]])</f>
        <v>5</v>
      </c>
      <c r="S6253" t="str" cm="1">
        <f t="array" ref="S6253">_xlfn.IFS(FraudData[[#This Row],[Fraud Risk Score]]&gt;=8,"High Risk",FraudData[[#This Row],[Fraud Risk Score]]&gt;=6,"Medium Risk",TRUE,"Low Risk")</f>
        <v>Low Risk</v>
      </c>
    </row>
    <row r="6254" spans="1:19">
      <c r="A6254">
        <v>6253</v>
      </c>
      <c r="B6254">
        <v>74.11</v>
      </c>
      <c r="C6254">
        <v>4</v>
      </c>
      <c r="D6254" t="s">
        <v>47</v>
      </c>
      <c r="E6254">
        <v>0</v>
      </c>
      <c r="F6254">
        <v>0</v>
      </c>
      <c r="G6254">
        <v>88</v>
      </c>
      <c r="H6254">
        <v>1</v>
      </c>
      <c r="I6254">
        <v>56</v>
      </c>
      <c r="J6254">
        <v>0</v>
      </c>
      <c r="K6254">
        <f>_xlfn.XLOOKUP(FraudData[[#This Row],[amount]],AmountRules[Amount Min],AmountRules[Risk Points],,-1)</f>
        <v>0</v>
      </c>
      <c r="L6254">
        <f>_xlfn.XLOOKUP(FraudData[[#This Row],[transaction_hour]],TimeRules[Hour Min],TimeRules[Risk Points],,-1)</f>
        <v>0</v>
      </c>
      <c r="M6254">
        <f>_xlfn.XLOOKUP(FraudData[[#This Row],[foreign_transaction]],ForeignRules[Foreign Transaction],ForeignRules[Risk Points],0)</f>
        <v>0</v>
      </c>
      <c r="N6254">
        <f>_xlfn.XLOOKUP(FraudData[[#This Row],[location_mismatch]],Table10[Location Mismatch],Table10[Risk Points],0)</f>
        <v>0</v>
      </c>
      <c r="O6254">
        <f>_xlfn.XLOOKUP(FraudData[[#This Row],[device_trust_score]],DeviceRules[Device Min],DeviceRules[Risk Points],,-1)</f>
        <v>0</v>
      </c>
      <c r="P6254">
        <f>_xlfn.XLOOKUP(FraudData[[#This Row],[velocity_last_24h]],VelocityRules[Velocity Min],VelocityRules[Risk Points],,-1)</f>
        <v>0</v>
      </c>
      <c r="Q6254">
        <f>_xlfn.XLOOKUP(FraudData[[#This Row],[merchant_category]],MerchantRules[Merchant Category],MerchantRules[Risk Points],0)</f>
        <v>0</v>
      </c>
      <c r="R6254">
        <f>SUM(FraudData[[#This Row],[Amount Risk]:[Merchant Risk]])</f>
        <v>0</v>
      </c>
      <c r="S6254" t="str" cm="1">
        <f t="array" ref="S6254">_xlfn.IFS(FraudData[[#This Row],[Fraud Risk Score]]&gt;=8,"High Risk",FraudData[[#This Row],[Fraud Risk Score]]&gt;=6,"Medium Risk",TRUE,"Low Risk")</f>
        <v>Low Risk</v>
      </c>
    </row>
    <row r="6255" spans="1:19">
      <c r="A6255">
        <v>6254</v>
      </c>
      <c r="B6255">
        <v>3.28</v>
      </c>
      <c r="C6255">
        <v>8</v>
      </c>
      <c r="D6255" t="s">
        <v>46</v>
      </c>
      <c r="E6255">
        <v>1</v>
      </c>
      <c r="F6255">
        <v>0</v>
      </c>
      <c r="G6255">
        <v>62</v>
      </c>
      <c r="H6255">
        <v>2</v>
      </c>
      <c r="I6255">
        <v>35</v>
      </c>
      <c r="J6255">
        <v>0</v>
      </c>
      <c r="K6255">
        <f>_xlfn.XLOOKUP(FraudData[[#This Row],[amount]],AmountRules[Amount Min],AmountRules[Risk Points],,-1)</f>
        <v>0</v>
      </c>
      <c r="L6255">
        <f>_xlfn.XLOOKUP(FraudData[[#This Row],[transaction_hour]],TimeRules[Hour Min],TimeRules[Risk Points],,-1)</f>
        <v>0</v>
      </c>
      <c r="M6255">
        <f>_xlfn.XLOOKUP(FraudData[[#This Row],[foreign_transaction]],ForeignRules[Foreign Transaction],ForeignRules[Risk Points],0)</f>
        <v>3</v>
      </c>
      <c r="N6255">
        <f>_xlfn.XLOOKUP(FraudData[[#This Row],[location_mismatch]],Table10[Location Mismatch],Table10[Risk Points],0)</f>
        <v>0</v>
      </c>
      <c r="O6255">
        <f>_xlfn.XLOOKUP(FraudData[[#This Row],[device_trust_score]],DeviceRules[Device Min],DeviceRules[Risk Points],,-1)</f>
        <v>1</v>
      </c>
      <c r="P6255">
        <f>_xlfn.XLOOKUP(FraudData[[#This Row],[velocity_last_24h]],VelocityRules[Velocity Min],VelocityRules[Risk Points],,-1)</f>
        <v>0</v>
      </c>
      <c r="Q6255">
        <f>_xlfn.XLOOKUP(FraudData[[#This Row],[merchant_category]],MerchantRules[Merchant Category],MerchantRules[Risk Points],0)</f>
        <v>0</v>
      </c>
      <c r="R6255">
        <f>SUM(FraudData[[#This Row],[Amount Risk]:[Merchant Risk]])</f>
        <v>4</v>
      </c>
      <c r="S6255" t="str" cm="1">
        <f t="array" ref="S6255">_xlfn.IFS(FraudData[[#This Row],[Fraud Risk Score]]&gt;=8,"High Risk",FraudData[[#This Row],[Fraud Risk Score]]&gt;=6,"Medium Risk",TRUE,"Low Risk")</f>
        <v>Low Risk</v>
      </c>
    </row>
    <row r="6256" spans="1:19">
      <c r="A6256">
        <v>6255</v>
      </c>
      <c r="B6256">
        <v>92.05</v>
      </c>
      <c r="C6256">
        <v>10</v>
      </c>
      <c r="D6256" t="s">
        <v>49</v>
      </c>
      <c r="E6256">
        <v>0</v>
      </c>
      <c r="F6256">
        <v>0</v>
      </c>
      <c r="G6256">
        <v>90</v>
      </c>
      <c r="H6256">
        <v>3</v>
      </c>
      <c r="I6256">
        <v>58</v>
      </c>
      <c r="J6256">
        <v>0</v>
      </c>
      <c r="K6256">
        <f>_xlfn.XLOOKUP(FraudData[[#This Row],[amount]],AmountRules[Amount Min],AmountRules[Risk Points],,-1)</f>
        <v>0</v>
      </c>
      <c r="L6256">
        <f>_xlfn.XLOOKUP(FraudData[[#This Row],[transaction_hour]],TimeRules[Hour Min],TimeRules[Risk Points],,-1)</f>
        <v>0</v>
      </c>
      <c r="M6256">
        <f>_xlfn.XLOOKUP(FraudData[[#This Row],[foreign_transaction]],ForeignRules[Foreign Transaction],ForeignRules[Risk Points],0)</f>
        <v>0</v>
      </c>
      <c r="N6256">
        <f>_xlfn.XLOOKUP(FraudData[[#This Row],[location_mismatch]],Table10[Location Mismatch],Table10[Risk Points],0)</f>
        <v>0</v>
      </c>
      <c r="O6256">
        <f>_xlfn.XLOOKUP(FraudData[[#This Row],[device_trust_score]],DeviceRules[Device Min],DeviceRules[Risk Points],,-1)</f>
        <v>0</v>
      </c>
      <c r="P6256">
        <f>_xlfn.XLOOKUP(FraudData[[#This Row],[velocity_last_24h]],VelocityRules[Velocity Min],VelocityRules[Risk Points],,-1)</f>
        <v>0</v>
      </c>
      <c r="Q6256">
        <f>_xlfn.XLOOKUP(FraudData[[#This Row],[merchant_category]],MerchantRules[Merchant Category],MerchantRules[Risk Points],0)</f>
        <v>1</v>
      </c>
      <c r="R6256">
        <f>SUM(FraudData[[#This Row],[Amount Risk]:[Merchant Risk]])</f>
        <v>1</v>
      </c>
      <c r="S6256" t="str" cm="1">
        <f t="array" ref="S6256">_xlfn.IFS(FraudData[[#This Row],[Fraud Risk Score]]&gt;=8,"High Risk",FraudData[[#This Row],[Fraud Risk Score]]&gt;=6,"Medium Risk",TRUE,"Low Risk")</f>
        <v>Low Risk</v>
      </c>
    </row>
    <row r="6257" spans="1:19">
      <c r="A6257">
        <v>6256</v>
      </c>
      <c r="B6257">
        <v>143.68</v>
      </c>
      <c r="C6257">
        <v>5</v>
      </c>
      <c r="D6257" t="s">
        <v>48</v>
      </c>
      <c r="E6257">
        <v>0</v>
      </c>
      <c r="F6257">
        <v>0</v>
      </c>
      <c r="G6257">
        <v>82</v>
      </c>
      <c r="H6257">
        <v>0</v>
      </c>
      <c r="I6257">
        <v>41</v>
      </c>
      <c r="J6257">
        <v>0</v>
      </c>
      <c r="K6257">
        <f>_xlfn.XLOOKUP(FraudData[[#This Row],[amount]],AmountRules[Amount Min],AmountRules[Risk Points],,-1)</f>
        <v>0</v>
      </c>
      <c r="L6257">
        <f>_xlfn.XLOOKUP(FraudData[[#This Row],[transaction_hour]],TimeRules[Hour Min],TimeRules[Risk Points],,-1)</f>
        <v>0</v>
      </c>
      <c r="M6257">
        <f>_xlfn.XLOOKUP(FraudData[[#This Row],[foreign_transaction]],ForeignRules[Foreign Transaction],ForeignRules[Risk Points],0)</f>
        <v>0</v>
      </c>
      <c r="N6257">
        <f>_xlfn.XLOOKUP(FraudData[[#This Row],[location_mismatch]],Table10[Location Mismatch],Table10[Risk Points],0)</f>
        <v>0</v>
      </c>
      <c r="O6257">
        <f>_xlfn.XLOOKUP(FraudData[[#This Row],[device_trust_score]],DeviceRules[Device Min],DeviceRules[Risk Points],,-1)</f>
        <v>0</v>
      </c>
      <c r="P6257">
        <f>_xlfn.XLOOKUP(FraudData[[#This Row],[velocity_last_24h]],VelocityRules[Velocity Min],VelocityRules[Risk Points],,-1)</f>
        <v>0</v>
      </c>
      <c r="Q6257">
        <f>_xlfn.XLOOKUP(FraudData[[#This Row],[merchant_category]],MerchantRules[Merchant Category],MerchantRules[Risk Points],0)</f>
        <v>0</v>
      </c>
      <c r="R6257">
        <f>SUM(FraudData[[#This Row],[Amount Risk]:[Merchant Risk]])</f>
        <v>0</v>
      </c>
      <c r="S6257" t="str" cm="1">
        <f t="array" ref="S6257">_xlfn.IFS(FraudData[[#This Row],[Fraud Risk Score]]&gt;=8,"High Risk",FraudData[[#This Row],[Fraud Risk Score]]&gt;=6,"Medium Risk",TRUE,"Low Risk")</f>
        <v>Low Risk</v>
      </c>
    </row>
    <row r="6258" spans="1:19">
      <c r="A6258">
        <v>6257</v>
      </c>
      <c r="B6258">
        <v>173.97</v>
      </c>
      <c r="C6258">
        <v>15</v>
      </c>
      <c r="D6258" t="s">
        <v>48</v>
      </c>
      <c r="E6258">
        <v>0</v>
      </c>
      <c r="F6258">
        <v>0</v>
      </c>
      <c r="G6258">
        <v>35</v>
      </c>
      <c r="H6258">
        <v>1</v>
      </c>
      <c r="I6258">
        <v>61</v>
      </c>
      <c r="J6258">
        <v>0</v>
      </c>
      <c r="K6258">
        <f>_xlfn.XLOOKUP(FraudData[[#This Row],[amount]],AmountRules[Amount Min],AmountRules[Risk Points],,-1)</f>
        <v>0</v>
      </c>
      <c r="L6258">
        <f>_xlfn.XLOOKUP(FraudData[[#This Row],[transaction_hour]],TimeRules[Hour Min],TimeRules[Risk Points],,-1)</f>
        <v>0</v>
      </c>
      <c r="M6258">
        <f>_xlfn.XLOOKUP(FraudData[[#This Row],[foreign_transaction]],ForeignRules[Foreign Transaction],ForeignRules[Risk Points],0)</f>
        <v>0</v>
      </c>
      <c r="N6258">
        <f>_xlfn.XLOOKUP(FraudData[[#This Row],[location_mismatch]],Table10[Location Mismatch],Table10[Risk Points],0)</f>
        <v>0</v>
      </c>
      <c r="O6258">
        <f>_xlfn.XLOOKUP(FraudData[[#This Row],[device_trust_score]],DeviceRules[Device Min],DeviceRules[Risk Points],,-1)</f>
        <v>2</v>
      </c>
      <c r="P6258">
        <f>_xlfn.XLOOKUP(FraudData[[#This Row],[velocity_last_24h]],VelocityRules[Velocity Min],VelocityRules[Risk Points],,-1)</f>
        <v>0</v>
      </c>
      <c r="Q6258">
        <f>_xlfn.XLOOKUP(FraudData[[#This Row],[merchant_category]],MerchantRules[Merchant Category],MerchantRules[Risk Points],0)</f>
        <v>0</v>
      </c>
      <c r="R6258">
        <f>SUM(FraudData[[#This Row],[Amount Risk]:[Merchant Risk]])</f>
        <v>2</v>
      </c>
      <c r="S6258" t="str" cm="1">
        <f t="array" ref="S6258">_xlfn.IFS(FraudData[[#This Row],[Fraud Risk Score]]&gt;=8,"High Risk",FraudData[[#This Row],[Fraud Risk Score]]&gt;=6,"Medium Risk",TRUE,"Low Risk")</f>
        <v>Low Risk</v>
      </c>
    </row>
    <row r="6259" spans="1:19">
      <c r="A6259">
        <v>6258</v>
      </c>
      <c r="B6259">
        <v>196.04</v>
      </c>
      <c r="C6259">
        <v>18</v>
      </c>
      <c r="D6259" t="s">
        <v>49</v>
      </c>
      <c r="E6259">
        <v>0</v>
      </c>
      <c r="F6259">
        <v>0</v>
      </c>
      <c r="G6259">
        <v>54</v>
      </c>
      <c r="H6259">
        <v>6</v>
      </c>
      <c r="I6259">
        <v>45</v>
      </c>
      <c r="J6259">
        <v>0</v>
      </c>
      <c r="K6259">
        <f>_xlfn.XLOOKUP(FraudData[[#This Row],[amount]],AmountRules[Amount Min],AmountRules[Risk Points],,-1)</f>
        <v>0</v>
      </c>
      <c r="L6259">
        <f>_xlfn.XLOOKUP(FraudData[[#This Row],[transaction_hour]],TimeRules[Hour Min],TimeRules[Risk Points],,-1)</f>
        <v>0</v>
      </c>
      <c r="M6259">
        <f>_xlfn.XLOOKUP(FraudData[[#This Row],[foreign_transaction]],ForeignRules[Foreign Transaction],ForeignRules[Risk Points],0)</f>
        <v>0</v>
      </c>
      <c r="N6259">
        <f>_xlfn.XLOOKUP(FraudData[[#This Row],[location_mismatch]],Table10[Location Mismatch],Table10[Risk Points],0)</f>
        <v>0</v>
      </c>
      <c r="O6259">
        <f>_xlfn.XLOOKUP(FraudData[[#This Row],[device_trust_score]],DeviceRules[Device Min],DeviceRules[Risk Points],,-1)</f>
        <v>1</v>
      </c>
      <c r="P6259">
        <f>_xlfn.XLOOKUP(FraudData[[#This Row],[velocity_last_24h]],VelocityRules[Velocity Min],VelocityRules[Risk Points],,-1)</f>
        <v>3</v>
      </c>
      <c r="Q6259">
        <f>_xlfn.XLOOKUP(FraudData[[#This Row],[merchant_category]],MerchantRules[Merchant Category],MerchantRules[Risk Points],0)</f>
        <v>1</v>
      </c>
      <c r="R6259">
        <f>SUM(FraudData[[#This Row],[Amount Risk]:[Merchant Risk]])</f>
        <v>5</v>
      </c>
      <c r="S6259" t="str" cm="1">
        <f t="array" ref="S6259">_xlfn.IFS(FraudData[[#This Row],[Fraud Risk Score]]&gt;=8,"High Risk",FraudData[[#This Row],[Fraud Risk Score]]&gt;=6,"Medium Risk",TRUE,"Low Risk")</f>
        <v>Low Risk</v>
      </c>
    </row>
    <row r="6260" spans="1:19">
      <c r="A6260">
        <v>6259</v>
      </c>
      <c r="B6260">
        <v>325.74</v>
      </c>
      <c r="C6260">
        <v>10</v>
      </c>
      <c r="D6260" t="s">
        <v>47</v>
      </c>
      <c r="E6260">
        <v>0</v>
      </c>
      <c r="F6260">
        <v>0</v>
      </c>
      <c r="G6260">
        <v>88</v>
      </c>
      <c r="H6260">
        <v>1</v>
      </c>
      <c r="I6260">
        <v>37</v>
      </c>
      <c r="J6260">
        <v>0</v>
      </c>
      <c r="K6260">
        <f>_xlfn.XLOOKUP(FraudData[[#This Row],[amount]],AmountRules[Amount Min],AmountRules[Risk Points],,-1)</f>
        <v>0</v>
      </c>
      <c r="L6260">
        <f>_xlfn.XLOOKUP(FraudData[[#This Row],[transaction_hour]],TimeRules[Hour Min],TimeRules[Risk Points],,-1)</f>
        <v>0</v>
      </c>
      <c r="M6260">
        <f>_xlfn.XLOOKUP(FraudData[[#This Row],[foreign_transaction]],ForeignRules[Foreign Transaction],ForeignRules[Risk Points],0)</f>
        <v>0</v>
      </c>
      <c r="N6260">
        <f>_xlfn.XLOOKUP(FraudData[[#This Row],[location_mismatch]],Table10[Location Mismatch],Table10[Risk Points],0)</f>
        <v>0</v>
      </c>
      <c r="O6260">
        <f>_xlfn.XLOOKUP(FraudData[[#This Row],[device_trust_score]],DeviceRules[Device Min],DeviceRules[Risk Points],,-1)</f>
        <v>0</v>
      </c>
      <c r="P6260">
        <f>_xlfn.XLOOKUP(FraudData[[#This Row],[velocity_last_24h]],VelocityRules[Velocity Min],VelocityRules[Risk Points],,-1)</f>
        <v>0</v>
      </c>
      <c r="Q6260">
        <f>_xlfn.XLOOKUP(FraudData[[#This Row],[merchant_category]],MerchantRules[Merchant Category],MerchantRules[Risk Points],0)</f>
        <v>0</v>
      </c>
      <c r="R6260">
        <f>SUM(FraudData[[#This Row],[Amount Risk]:[Merchant Risk]])</f>
        <v>0</v>
      </c>
      <c r="S6260" t="str" cm="1">
        <f t="array" ref="S6260">_xlfn.IFS(FraudData[[#This Row],[Fraud Risk Score]]&gt;=8,"High Risk",FraudData[[#This Row],[Fraud Risk Score]]&gt;=6,"Medium Risk",TRUE,"Low Risk")</f>
        <v>Low Risk</v>
      </c>
    </row>
    <row r="6261" spans="1:19">
      <c r="A6261">
        <v>6260</v>
      </c>
      <c r="B6261">
        <v>43.68</v>
      </c>
      <c r="C6261">
        <v>20</v>
      </c>
      <c r="D6261" t="s">
        <v>48</v>
      </c>
      <c r="E6261">
        <v>0</v>
      </c>
      <c r="F6261">
        <v>0</v>
      </c>
      <c r="G6261">
        <v>72</v>
      </c>
      <c r="H6261">
        <v>3</v>
      </c>
      <c r="I6261">
        <v>56</v>
      </c>
      <c r="J6261">
        <v>0</v>
      </c>
      <c r="K6261">
        <f>_xlfn.XLOOKUP(FraudData[[#This Row],[amount]],AmountRules[Amount Min],AmountRules[Risk Points],,-1)</f>
        <v>0</v>
      </c>
      <c r="L6261">
        <f>_xlfn.XLOOKUP(FraudData[[#This Row],[transaction_hour]],TimeRules[Hour Min],TimeRules[Risk Points],,-1)</f>
        <v>0</v>
      </c>
      <c r="M6261">
        <f>_xlfn.XLOOKUP(FraudData[[#This Row],[foreign_transaction]],ForeignRules[Foreign Transaction],ForeignRules[Risk Points],0)</f>
        <v>0</v>
      </c>
      <c r="N6261">
        <f>_xlfn.XLOOKUP(FraudData[[#This Row],[location_mismatch]],Table10[Location Mismatch],Table10[Risk Points],0)</f>
        <v>0</v>
      </c>
      <c r="O6261">
        <f>_xlfn.XLOOKUP(FraudData[[#This Row],[device_trust_score]],DeviceRules[Device Min],DeviceRules[Risk Points],,-1)</f>
        <v>0</v>
      </c>
      <c r="P6261">
        <f>_xlfn.XLOOKUP(FraudData[[#This Row],[velocity_last_24h]],VelocityRules[Velocity Min],VelocityRules[Risk Points],,-1)</f>
        <v>0</v>
      </c>
      <c r="Q6261">
        <f>_xlfn.XLOOKUP(FraudData[[#This Row],[merchant_category]],MerchantRules[Merchant Category],MerchantRules[Risk Points],0)</f>
        <v>0</v>
      </c>
      <c r="R6261">
        <f>SUM(FraudData[[#This Row],[Amount Risk]:[Merchant Risk]])</f>
        <v>0</v>
      </c>
      <c r="S6261" t="str" cm="1">
        <f t="array" ref="S6261">_xlfn.IFS(FraudData[[#This Row],[Fraud Risk Score]]&gt;=8,"High Risk",FraudData[[#This Row],[Fraud Risk Score]]&gt;=6,"Medium Risk",TRUE,"Low Risk")</f>
        <v>Low Risk</v>
      </c>
    </row>
    <row r="6262" spans="1:19">
      <c r="A6262">
        <v>6261</v>
      </c>
      <c r="B6262">
        <v>23.11</v>
      </c>
      <c r="C6262">
        <v>14</v>
      </c>
      <c r="D6262" t="s">
        <v>49</v>
      </c>
      <c r="E6262">
        <v>0</v>
      </c>
      <c r="F6262">
        <v>0</v>
      </c>
      <c r="G6262">
        <v>64</v>
      </c>
      <c r="H6262">
        <v>1</v>
      </c>
      <c r="I6262">
        <v>34</v>
      </c>
      <c r="J6262">
        <v>0</v>
      </c>
      <c r="K6262">
        <f>_xlfn.XLOOKUP(FraudData[[#This Row],[amount]],AmountRules[Amount Min],AmountRules[Risk Points],,-1)</f>
        <v>0</v>
      </c>
      <c r="L6262">
        <f>_xlfn.XLOOKUP(FraudData[[#This Row],[transaction_hour]],TimeRules[Hour Min],TimeRules[Risk Points],,-1)</f>
        <v>0</v>
      </c>
      <c r="M6262">
        <f>_xlfn.XLOOKUP(FraudData[[#This Row],[foreign_transaction]],ForeignRules[Foreign Transaction],ForeignRules[Risk Points],0)</f>
        <v>0</v>
      </c>
      <c r="N6262">
        <f>_xlfn.XLOOKUP(FraudData[[#This Row],[location_mismatch]],Table10[Location Mismatch],Table10[Risk Points],0)</f>
        <v>0</v>
      </c>
      <c r="O6262">
        <f>_xlfn.XLOOKUP(FraudData[[#This Row],[device_trust_score]],DeviceRules[Device Min],DeviceRules[Risk Points],,-1)</f>
        <v>1</v>
      </c>
      <c r="P6262">
        <f>_xlfn.XLOOKUP(FraudData[[#This Row],[velocity_last_24h]],VelocityRules[Velocity Min],VelocityRules[Risk Points],,-1)</f>
        <v>0</v>
      </c>
      <c r="Q6262">
        <f>_xlfn.XLOOKUP(FraudData[[#This Row],[merchant_category]],MerchantRules[Merchant Category],MerchantRules[Risk Points],0)</f>
        <v>1</v>
      </c>
      <c r="R6262">
        <f>SUM(FraudData[[#This Row],[Amount Risk]:[Merchant Risk]])</f>
        <v>2</v>
      </c>
      <c r="S6262" t="str" cm="1">
        <f t="array" ref="S6262">_xlfn.IFS(FraudData[[#This Row],[Fraud Risk Score]]&gt;=8,"High Risk",FraudData[[#This Row],[Fraud Risk Score]]&gt;=6,"Medium Risk",TRUE,"Low Risk")</f>
        <v>Low Risk</v>
      </c>
    </row>
    <row r="6263" spans="1:19">
      <c r="A6263">
        <v>6262</v>
      </c>
      <c r="B6263">
        <v>343.34</v>
      </c>
      <c r="C6263">
        <v>23</v>
      </c>
      <c r="D6263" t="s">
        <v>49</v>
      </c>
      <c r="E6263">
        <v>0</v>
      </c>
      <c r="F6263">
        <v>0</v>
      </c>
      <c r="G6263">
        <v>92</v>
      </c>
      <c r="H6263">
        <v>0</v>
      </c>
      <c r="I6263">
        <v>38</v>
      </c>
      <c r="J6263">
        <v>0</v>
      </c>
      <c r="K6263">
        <f>_xlfn.XLOOKUP(FraudData[[#This Row],[amount]],AmountRules[Amount Min],AmountRules[Risk Points],,-1)</f>
        <v>0</v>
      </c>
      <c r="L6263">
        <f>_xlfn.XLOOKUP(FraudData[[#This Row],[transaction_hour]],TimeRules[Hour Min],TimeRules[Risk Points],,-1)</f>
        <v>1</v>
      </c>
      <c r="M6263">
        <f>_xlfn.XLOOKUP(FraudData[[#This Row],[foreign_transaction]],ForeignRules[Foreign Transaction],ForeignRules[Risk Points],0)</f>
        <v>0</v>
      </c>
      <c r="N6263">
        <f>_xlfn.XLOOKUP(FraudData[[#This Row],[location_mismatch]],Table10[Location Mismatch],Table10[Risk Points],0)</f>
        <v>0</v>
      </c>
      <c r="O6263">
        <f>_xlfn.XLOOKUP(FraudData[[#This Row],[device_trust_score]],DeviceRules[Device Min],DeviceRules[Risk Points],,-1)</f>
        <v>0</v>
      </c>
      <c r="P6263">
        <f>_xlfn.XLOOKUP(FraudData[[#This Row],[velocity_last_24h]],VelocityRules[Velocity Min],VelocityRules[Risk Points],,-1)</f>
        <v>0</v>
      </c>
      <c r="Q6263">
        <f>_xlfn.XLOOKUP(FraudData[[#This Row],[merchant_category]],MerchantRules[Merchant Category],MerchantRules[Risk Points],0)</f>
        <v>1</v>
      </c>
      <c r="R6263">
        <f>SUM(FraudData[[#This Row],[Amount Risk]:[Merchant Risk]])</f>
        <v>2</v>
      </c>
      <c r="S6263" t="str" cm="1">
        <f t="array" ref="S6263">_xlfn.IFS(FraudData[[#This Row],[Fraud Risk Score]]&gt;=8,"High Risk",FraudData[[#This Row],[Fraud Risk Score]]&gt;=6,"Medium Risk",TRUE,"Low Risk")</f>
        <v>Low Risk</v>
      </c>
    </row>
    <row r="6264" spans="1:19">
      <c r="A6264">
        <v>6263</v>
      </c>
      <c r="B6264">
        <v>30.66</v>
      </c>
      <c r="C6264">
        <v>8</v>
      </c>
      <c r="D6264" t="s">
        <v>48</v>
      </c>
      <c r="E6264">
        <v>0</v>
      </c>
      <c r="F6264">
        <v>0</v>
      </c>
      <c r="G6264">
        <v>45</v>
      </c>
      <c r="H6264">
        <v>2</v>
      </c>
      <c r="I6264">
        <v>67</v>
      </c>
      <c r="J6264">
        <v>0</v>
      </c>
      <c r="K6264">
        <f>_xlfn.XLOOKUP(FraudData[[#This Row],[amount]],AmountRules[Amount Min],AmountRules[Risk Points],,-1)</f>
        <v>0</v>
      </c>
      <c r="L6264">
        <f>_xlfn.XLOOKUP(FraudData[[#This Row],[transaction_hour]],TimeRules[Hour Min],TimeRules[Risk Points],,-1)</f>
        <v>0</v>
      </c>
      <c r="M6264">
        <f>_xlfn.XLOOKUP(FraudData[[#This Row],[foreign_transaction]],ForeignRules[Foreign Transaction],ForeignRules[Risk Points],0)</f>
        <v>0</v>
      </c>
      <c r="N6264">
        <f>_xlfn.XLOOKUP(FraudData[[#This Row],[location_mismatch]],Table10[Location Mismatch],Table10[Risk Points],0)</f>
        <v>0</v>
      </c>
      <c r="O6264">
        <f>_xlfn.XLOOKUP(FraudData[[#This Row],[device_trust_score]],DeviceRules[Device Min],DeviceRules[Risk Points],,-1)</f>
        <v>2</v>
      </c>
      <c r="P6264">
        <f>_xlfn.XLOOKUP(FraudData[[#This Row],[velocity_last_24h]],VelocityRules[Velocity Min],VelocityRules[Risk Points],,-1)</f>
        <v>0</v>
      </c>
      <c r="Q6264">
        <f>_xlfn.XLOOKUP(FraudData[[#This Row],[merchant_category]],MerchantRules[Merchant Category],MerchantRules[Risk Points],0)</f>
        <v>0</v>
      </c>
      <c r="R6264">
        <f>SUM(FraudData[[#This Row],[Amount Risk]:[Merchant Risk]])</f>
        <v>2</v>
      </c>
      <c r="S6264" t="str" cm="1">
        <f t="array" ref="S6264">_xlfn.IFS(FraudData[[#This Row],[Fraud Risk Score]]&gt;=8,"High Risk",FraudData[[#This Row],[Fraud Risk Score]]&gt;=6,"Medium Risk",TRUE,"Low Risk")</f>
        <v>Low Risk</v>
      </c>
    </row>
    <row r="6265" spans="1:19">
      <c r="A6265">
        <v>6264</v>
      </c>
      <c r="B6265">
        <v>662.28</v>
      </c>
      <c r="C6265">
        <v>23</v>
      </c>
      <c r="D6265" t="s">
        <v>46</v>
      </c>
      <c r="E6265">
        <v>1</v>
      </c>
      <c r="F6265">
        <v>0</v>
      </c>
      <c r="G6265">
        <v>29</v>
      </c>
      <c r="H6265">
        <v>3</v>
      </c>
      <c r="I6265">
        <v>35</v>
      </c>
      <c r="J6265">
        <v>0</v>
      </c>
      <c r="K6265">
        <f>_xlfn.XLOOKUP(FraudData[[#This Row],[amount]],AmountRules[Amount Min],AmountRules[Risk Points],,-1)</f>
        <v>1</v>
      </c>
      <c r="L6265">
        <f>_xlfn.XLOOKUP(FraudData[[#This Row],[transaction_hour]],TimeRules[Hour Min],TimeRules[Risk Points],,-1)</f>
        <v>1</v>
      </c>
      <c r="M6265">
        <f>_xlfn.XLOOKUP(FraudData[[#This Row],[foreign_transaction]],ForeignRules[Foreign Transaction],ForeignRules[Risk Points],0)</f>
        <v>3</v>
      </c>
      <c r="N6265">
        <f>_xlfn.XLOOKUP(FraudData[[#This Row],[location_mismatch]],Table10[Location Mismatch],Table10[Risk Points],0)</f>
        <v>0</v>
      </c>
      <c r="O6265">
        <f>_xlfn.XLOOKUP(FraudData[[#This Row],[device_trust_score]],DeviceRules[Device Min],DeviceRules[Risk Points],,-1)</f>
        <v>3</v>
      </c>
      <c r="P6265">
        <f>_xlfn.XLOOKUP(FraudData[[#This Row],[velocity_last_24h]],VelocityRules[Velocity Min],VelocityRules[Risk Points],,-1)</f>
        <v>0</v>
      </c>
      <c r="Q6265">
        <f>_xlfn.XLOOKUP(FraudData[[#This Row],[merchant_category]],MerchantRules[Merchant Category],MerchantRules[Risk Points],0)</f>
        <v>0</v>
      </c>
      <c r="R6265">
        <f>SUM(FraudData[[#This Row],[Amount Risk]:[Merchant Risk]])</f>
        <v>8</v>
      </c>
      <c r="S6265" t="str" cm="1">
        <f t="array" ref="S6265">_xlfn.IFS(FraudData[[#This Row],[Fraud Risk Score]]&gt;=8,"High Risk",FraudData[[#This Row],[Fraud Risk Score]]&gt;=6,"Medium Risk",TRUE,"Low Risk")</f>
        <v>High Risk</v>
      </c>
    </row>
    <row r="6266" spans="1:19">
      <c r="A6266">
        <v>6265</v>
      </c>
      <c r="B6266">
        <v>332.74</v>
      </c>
      <c r="C6266">
        <v>18</v>
      </c>
      <c r="D6266" t="s">
        <v>50</v>
      </c>
      <c r="E6266">
        <v>0</v>
      </c>
      <c r="F6266">
        <v>0</v>
      </c>
      <c r="G6266">
        <v>60</v>
      </c>
      <c r="H6266">
        <v>0</v>
      </c>
      <c r="I6266">
        <v>67</v>
      </c>
      <c r="J6266">
        <v>0</v>
      </c>
      <c r="K6266">
        <f>_xlfn.XLOOKUP(FraudData[[#This Row],[amount]],AmountRules[Amount Min],AmountRules[Risk Points],,-1)</f>
        <v>0</v>
      </c>
      <c r="L6266">
        <f>_xlfn.XLOOKUP(FraudData[[#This Row],[transaction_hour]],TimeRules[Hour Min],TimeRules[Risk Points],,-1)</f>
        <v>0</v>
      </c>
      <c r="M6266">
        <f>_xlfn.XLOOKUP(FraudData[[#This Row],[foreign_transaction]],ForeignRules[Foreign Transaction],ForeignRules[Risk Points],0)</f>
        <v>0</v>
      </c>
      <c r="N6266">
        <f>_xlfn.XLOOKUP(FraudData[[#This Row],[location_mismatch]],Table10[Location Mismatch],Table10[Risk Points],0)</f>
        <v>0</v>
      </c>
      <c r="O6266">
        <f>_xlfn.XLOOKUP(FraudData[[#This Row],[device_trust_score]],DeviceRules[Device Min],DeviceRules[Risk Points],,-1)</f>
        <v>1</v>
      </c>
      <c r="P6266">
        <f>_xlfn.XLOOKUP(FraudData[[#This Row],[velocity_last_24h]],VelocityRules[Velocity Min],VelocityRules[Risk Points],,-1)</f>
        <v>0</v>
      </c>
      <c r="Q6266">
        <f>_xlfn.XLOOKUP(FraudData[[#This Row],[merchant_category]],MerchantRules[Merchant Category],MerchantRules[Risk Points],0)</f>
        <v>0</v>
      </c>
      <c r="R6266">
        <f>SUM(FraudData[[#This Row],[Amount Risk]:[Merchant Risk]])</f>
        <v>1</v>
      </c>
      <c r="S6266" t="str" cm="1">
        <f t="array" ref="S6266">_xlfn.IFS(FraudData[[#This Row],[Fraud Risk Score]]&gt;=8,"High Risk",FraudData[[#This Row],[Fraud Risk Score]]&gt;=6,"Medium Risk",TRUE,"Low Risk")</f>
        <v>Low Risk</v>
      </c>
    </row>
    <row r="6267" spans="1:19">
      <c r="A6267">
        <v>6266</v>
      </c>
      <c r="B6267">
        <v>125.08</v>
      </c>
      <c r="C6267">
        <v>18</v>
      </c>
      <c r="D6267" t="s">
        <v>46</v>
      </c>
      <c r="E6267">
        <v>0</v>
      </c>
      <c r="F6267">
        <v>0</v>
      </c>
      <c r="G6267">
        <v>31</v>
      </c>
      <c r="H6267">
        <v>0</v>
      </c>
      <c r="I6267">
        <v>19</v>
      </c>
      <c r="J6267">
        <v>0</v>
      </c>
      <c r="K6267">
        <f>_xlfn.XLOOKUP(FraudData[[#This Row],[amount]],AmountRules[Amount Min],AmountRules[Risk Points],,-1)</f>
        <v>0</v>
      </c>
      <c r="L6267">
        <f>_xlfn.XLOOKUP(FraudData[[#This Row],[transaction_hour]],TimeRules[Hour Min],TimeRules[Risk Points],,-1)</f>
        <v>0</v>
      </c>
      <c r="M6267">
        <f>_xlfn.XLOOKUP(FraudData[[#This Row],[foreign_transaction]],ForeignRules[Foreign Transaction],ForeignRules[Risk Points],0)</f>
        <v>0</v>
      </c>
      <c r="N6267">
        <f>_xlfn.XLOOKUP(FraudData[[#This Row],[location_mismatch]],Table10[Location Mismatch],Table10[Risk Points],0)</f>
        <v>0</v>
      </c>
      <c r="O6267">
        <f>_xlfn.XLOOKUP(FraudData[[#This Row],[device_trust_score]],DeviceRules[Device Min],DeviceRules[Risk Points],,-1)</f>
        <v>2</v>
      </c>
      <c r="P6267">
        <f>_xlfn.XLOOKUP(FraudData[[#This Row],[velocity_last_24h]],VelocityRules[Velocity Min],VelocityRules[Risk Points],,-1)</f>
        <v>0</v>
      </c>
      <c r="Q6267">
        <f>_xlfn.XLOOKUP(FraudData[[#This Row],[merchant_category]],MerchantRules[Merchant Category],MerchantRules[Risk Points],0)</f>
        <v>0</v>
      </c>
      <c r="R6267">
        <f>SUM(FraudData[[#This Row],[Amount Risk]:[Merchant Risk]])</f>
        <v>2</v>
      </c>
      <c r="S6267" t="str" cm="1">
        <f t="array" ref="S6267">_xlfn.IFS(FraudData[[#This Row],[Fraud Risk Score]]&gt;=8,"High Risk",FraudData[[#This Row],[Fraud Risk Score]]&gt;=6,"Medium Risk",TRUE,"Low Risk")</f>
        <v>Low Risk</v>
      </c>
    </row>
    <row r="6268" spans="1:19">
      <c r="A6268">
        <v>6267</v>
      </c>
      <c r="B6268">
        <v>717.43</v>
      </c>
      <c r="C6268">
        <v>23</v>
      </c>
      <c r="D6268" t="s">
        <v>47</v>
      </c>
      <c r="E6268">
        <v>0</v>
      </c>
      <c r="F6268">
        <v>0</v>
      </c>
      <c r="G6268">
        <v>84</v>
      </c>
      <c r="H6268">
        <v>2</v>
      </c>
      <c r="I6268">
        <v>54</v>
      </c>
      <c r="J6268">
        <v>0</v>
      </c>
      <c r="K6268">
        <f>_xlfn.XLOOKUP(FraudData[[#This Row],[amount]],AmountRules[Amount Min],AmountRules[Risk Points],,-1)</f>
        <v>1</v>
      </c>
      <c r="L6268">
        <f>_xlfn.XLOOKUP(FraudData[[#This Row],[transaction_hour]],TimeRules[Hour Min],TimeRules[Risk Points],,-1)</f>
        <v>1</v>
      </c>
      <c r="M6268">
        <f>_xlfn.XLOOKUP(FraudData[[#This Row],[foreign_transaction]],ForeignRules[Foreign Transaction],ForeignRules[Risk Points],0)</f>
        <v>0</v>
      </c>
      <c r="N6268">
        <f>_xlfn.XLOOKUP(FraudData[[#This Row],[location_mismatch]],Table10[Location Mismatch],Table10[Risk Points],0)</f>
        <v>0</v>
      </c>
      <c r="O6268">
        <f>_xlfn.XLOOKUP(FraudData[[#This Row],[device_trust_score]],DeviceRules[Device Min],DeviceRules[Risk Points],,-1)</f>
        <v>0</v>
      </c>
      <c r="P6268">
        <f>_xlfn.XLOOKUP(FraudData[[#This Row],[velocity_last_24h]],VelocityRules[Velocity Min],VelocityRules[Risk Points],,-1)</f>
        <v>0</v>
      </c>
      <c r="Q6268">
        <f>_xlfn.XLOOKUP(FraudData[[#This Row],[merchant_category]],MerchantRules[Merchant Category],MerchantRules[Risk Points],0)</f>
        <v>0</v>
      </c>
      <c r="R6268">
        <f>SUM(FraudData[[#This Row],[Amount Risk]:[Merchant Risk]])</f>
        <v>2</v>
      </c>
      <c r="S6268" t="str" cm="1">
        <f t="array" ref="S6268">_xlfn.IFS(FraudData[[#This Row],[Fraud Risk Score]]&gt;=8,"High Risk",FraudData[[#This Row],[Fraud Risk Score]]&gt;=6,"Medium Risk",TRUE,"Low Risk")</f>
        <v>Low Risk</v>
      </c>
    </row>
    <row r="6269" spans="1:19">
      <c r="A6269">
        <v>6268</v>
      </c>
      <c r="B6269">
        <v>18.440000000000001</v>
      </c>
      <c r="C6269">
        <v>8</v>
      </c>
      <c r="D6269" t="s">
        <v>46</v>
      </c>
      <c r="E6269">
        <v>0</v>
      </c>
      <c r="F6269">
        <v>0</v>
      </c>
      <c r="G6269">
        <v>80</v>
      </c>
      <c r="H6269">
        <v>4</v>
      </c>
      <c r="I6269">
        <v>53</v>
      </c>
      <c r="J6269">
        <v>0</v>
      </c>
      <c r="K6269">
        <f>_xlfn.XLOOKUP(FraudData[[#This Row],[amount]],AmountRules[Amount Min],AmountRules[Risk Points],,-1)</f>
        <v>0</v>
      </c>
      <c r="L6269">
        <f>_xlfn.XLOOKUP(FraudData[[#This Row],[transaction_hour]],TimeRules[Hour Min],TimeRules[Risk Points],,-1)</f>
        <v>0</v>
      </c>
      <c r="M6269">
        <f>_xlfn.XLOOKUP(FraudData[[#This Row],[foreign_transaction]],ForeignRules[Foreign Transaction],ForeignRules[Risk Points],0)</f>
        <v>0</v>
      </c>
      <c r="N6269">
        <f>_xlfn.XLOOKUP(FraudData[[#This Row],[location_mismatch]],Table10[Location Mismatch],Table10[Risk Points],0)</f>
        <v>0</v>
      </c>
      <c r="O6269">
        <f>_xlfn.XLOOKUP(FraudData[[#This Row],[device_trust_score]],DeviceRules[Device Min],DeviceRules[Risk Points],,-1)</f>
        <v>0</v>
      </c>
      <c r="P6269">
        <f>_xlfn.XLOOKUP(FraudData[[#This Row],[velocity_last_24h]],VelocityRules[Velocity Min],VelocityRules[Risk Points],,-1)</f>
        <v>0</v>
      </c>
      <c r="Q6269">
        <f>_xlfn.XLOOKUP(FraudData[[#This Row],[merchant_category]],MerchantRules[Merchant Category],MerchantRules[Risk Points],0)</f>
        <v>0</v>
      </c>
      <c r="R6269">
        <f>SUM(FraudData[[#This Row],[Amount Risk]:[Merchant Risk]])</f>
        <v>0</v>
      </c>
      <c r="S6269" t="str" cm="1">
        <f t="array" ref="S6269">_xlfn.IFS(FraudData[[#This Row],[Fraud Risk Score]]&gt;=8,"High Risk",FraudData[[#This Row],[Fraud Risk Score]]&gt;=6,"Medium Risk",TRUE,"Low Risk")</f>
        <v>Low Risk</v>
      </c>
    </row>
    <row r="6270" spans="1:19">
      <c r="A6270">
        <v>6269</v>
      </c>
      <c r="B6270">
        <v>64.989999999999995</v>
      </c>
      <c r="C6270">
        <v>22</v>
      </c>
      <c r="D6270" t="s">
        <v>50</v>
      </c>
      <c r="E6270">
        <v>0</v>
      </c>
      <c r="F6270">
        <v>0</v>
      </c>
      <c r="G6270">
        <v>55</v>
      </c>
      <c r="H6270">
        <v>4</v>
      </c>
      <c r="I6270">
        <v>34</v>
      </c>
      <c r="J6270">
        <v>0</v>
      </c>
      <c r="K6270">
        <f>_xlfn.XLOOKUP(FraudData[[#This Row],[amount]],AmountRules[Amount Min],AmountRules[Risk Points],,-1)</f>
        <v>0</v>
      </c>
      <c r="L6270">
        <f>_xlfn.XLOOKUP(FraudData[[#This Row],[transaction_hour]],TimeRules[Hour Min],TimeRules[Risk Points],,-1)</f>
        <v>0</v>
      </c>
      <c r="M6270">
        <f>_xlfn.XLOOKUP(FraudData[[#This Row],[foreign_transaction]],ForeignRules[Foreign Transaction],ForeignRules[Risk Points],0)</f>
        <v>0</v>
      </c>
      <c r="N6270">
        <f>_xlfn.XLOOKUP(FraudData[[#This Row],[location_mismatch]],Table10[Location Mismatch],Table10[Risk Points],0)</f>
        <v>0</v>
      </c>
      <c r="O6270">
        <f>_xlfn.XLOOKUP(FraudData[[#This Row],[device_trust_score]],DeviceRules[Device Min],DeviceRules[Risk Points],,-1)</f>
        <v>1</v>
      </c>
      <c r="P6270">
        <f>_xlfn.XLOOKUP(FraudData[[#This Row],[velocity_last_24h]],VelocityRules[Velocity Min],VelocityRules[Risk Points],,-1)</f>
        <v>0</v>
      </c>
      <c r="Q6270">
        <f>_xlfn.XLOOKUP(FraudData[[#This Row],[merchant_category]],MerchantRules[Merchant Category],MerchantRules[Risk Points],0)</f>
        <v>0</v>
      </c>
      <c r="R6270">
        <f>SUM(FraudData[[#This Row],[Amount Risk]:[Merchant Risk]])</f>
        <v>1</v>
      </c>
      <c r="S6270" t="str" cm="1">
        <f t="array" ref="S6270">_xlfn.IFS(FraudData[[#This Row],[Fraud Risk Score]]&gt;=8,"High Risk",FraudData[[#This Row],[Fraud Risk Score]]&gt;=6,"Medium Risk",TRUE,"Low Risk")</f>
        <v>Low Risk</v>
      </c>
    </row>
    <row r="6271" spans="1:19">
      <c r="A6271">
        <v>6270</v>
      </c>
      <c r="B6271">
        <v>183.01</v>
      </c>
      <c r="C6271">
        <v>3</v>
      </c>
      <c r="D6271" t="s">
        <v>50</v>
      </c>
      <c r="E6271">
        <v>1</v>
      </c>
      <c r="F6271">
        <v>0</v>
      </c>
      <c r="G6271">
        <v>49</v>
      </c>
      <c r="H6271">
        <v>1</v>
      </c>
      <c r="I6271">
        <v>60</v>
      </c>
      <c r="J6271">
        <v>0</v>
      </c>
      <c r="K6271">
        <f>_xlfn.XLOOKUP(FraudData[[#This Row],[amount]],AmountRules[Amount Min],AmountRules[Risk Points],,-1)</f>
        <v>0</v>
      </c>
      <c r="L6271">
        <f>_xlfn.XLOOKUP(FraudData[[#This Row],[transaction_hour]],TimeRules[Hour Min],TimeRules[Risk Points],,-1)</f>
        <v>3</v>
      </c>
      <c r="M6271">
        <f>_xlfn.XLOOKUP(FraudData[[#This Row],[foreign_transaction]],ForeignRules[Foreign Transaction],ForeignRules[Risk Points],0)</f>
        <v>3</v>
      </c>
      <c r="N6271">
        <f>_xlfn.XLOOKUP(FraudData[[#This Row],[location_mismatch]],Table10[Location Mismatch],Table10[Risk Points],0)</f>
        <v>0</v>
      </c>
      <c r="O6271">
        <f>_xlfn.XLOOKUP(FraudData[[#This Row],[device_trust_score]],DeviceRules[Device Min],DeviceRules[Risk Points],,-1)</f>
        <v>2</v>
      </c>
      <c r="P6271">
        <f>_xlfn.XLOOKUP(FraudData[[#This Row],[velocity_last_24h]],VelocityRules[Velocity Min],VelocityRules[Risk Points],,-1)</f>
        <v>0</v>
      </c>
      <c r="Q6271">
        <f>_xlfn.XLOOKUP(FraudData[[#This Row],[merchant_category]],MerchantRules[Merchant Category],MerchantRules[Risk Points],0)</f>
        <v>0</v>
      </c>
      <c r="R6271">
        <f>SUM(FraudData[[#This Row],[Amount Risk]:[Merchant Risk]])</f>
        <v>8</v>
      </c>
      <c r="S6271" t="str" cm="1">
        <f t="array" ref="S6271">_xlfn.IFS(FraudData[[#This Row],[Fraud Risk Score]]&gt;=8,"High Risk",FraudData[[#This Row],[Fraud Risk Score]]&gt;=6,"Medium Risk",TRUE,"Low Risk")</f>
        <v>High Risk</v>
      </c>
    </row>
    <row r="6272" spans="1:19">
      <c r="A6272">
        <v>6271</v>
      </c>
      <c r="B6272">
        <v>77.540000000000006</v>
      </c>
      <c r="C6272">
        <v>9</v>
      </c>
      <c r="D6272" t="s">
        <v>49</v>
      </c>
      <c r="E6272">
        <v>0</v>
      </c>
      <c r="F6272">
        <v>0</v>
      </c>
      <c r="G6272">
        <v>80</v>
      </c>
      <c r="H6272">
        <v>1</v>
      </c>
      <c r="I6272">
        <v>23</v>
      </c>
      <c r="J6272">
        <v>0</v>
      </c>
      <c r="K6272">
        <f>_xlfn.XLOOKUP(FraudData[[#This Row],[amount]],AmountRules[Amount Min],AmountRules[Risk Points],,-1)</f>
        <v>0</v>
      </c>
      <c r="L6272">
        <f>_xlfn.XLOOKUP(FraudData[[#This Row],[transaction_hour]],TimeRules[Hour Min],TimeRules[Risk Points],,-1)</f>
        <v>0</v>
      </c>
      <c r="M6272">
        <f>_xlfn.XLOOKUP(FraudData[[#This Row],[foreign_transaction]],ForeignRules[Foreign Transaction],ForeignRules[Risk Points],0)</f>
        <v>0</v>
      </c>
      <c r="N6272">
        <f>_xlfn.XLOOKUP(FraudData[[#This Row],[location_mismatch]],Table10[Location Mismatch],Table10[Risk Points],0)</f>
        <v>0</v>
      </c>
      <c r="O6272">
        <f>_xlfn.XLOOKUP(FraudData[[#This Row],[device_trust_score]],DeviceRules[Device Min],DeviceRules[Risk Points],,-1)</f>
        <v>0</v>
      </c>
      <c r="P6272">
        <f>_xlfn.XLOOKUP(FraudData[[#This Row],[velocity_last_24h]],VelocityRules[Velocity Min],VelocityRules[Risk Points],,-1)</f>
        <v>0</v>
      </c>
      <c r="Q6272">
        <f>_xlfn.XLOOKUP(FraudData[[#This Row],[merchant_category]],MerchantRules[Merchant Category],MerchantRules[Risk Points],0)</f>
        <v>1</v>
      </c>
      <c r="R6272">
        <f>SUM(FraudData[[#This Row],[Amount Risk]:[Merchant Risk]])</f>
        <v>1</v>
      </c>
      <c r="S6272" t="str" cm="1">
        <f t="array" ref="S6272">_xlfn.IFS(FraudData[[#This Row],[Fraud Risk Score]]&gt;=8,"High Risk",FraudData[[#This Row],[Fraud Risk Score]]&gt;=6,"Medium Risk",TRUE,"Low Risk")</f>
        <v>Low Risk</v>
      </c>
    </row>
    <row r="6273" spans="1:19">
      <c r="A6273">
        <v>6272</v>
      </c>
      <c r="B6273">
        <v>474.53</v>
      </c>
      <c r="C6273">
        <v>8</v>
      </c>
      <c r="D6273" t="s">
        <v>47</v>
      </c>
      <c r="E6273">
        <v>0</v>
      </c>
      <c r="F6273">
        <v>0</v>
      </c>
      <c r="G6273">
        <v>98</v>
      </c>
      <c r="H6273">
        <v>1</v>
      </c>
      <c r="I6273">
        <v>52</v>
      </c>
      <c r="J6273">
        <v>0</v>
      </c>
      <c r="K6273">
        <f>_xlfn.XLOOKUP(FraudData[[#This Row],[amount]],AmountRules[Amount Min],AmountRules[Risk Points],,-1)</f>
        <v>0</v>
      </c>
      <c r="L6273">
        <f>_xlfn.XLOOKUP(FraudData[[#This Row],[transaction_hour]],TimeRules[Hour Min],TimeRules[Risk Points],,-1)</f>
        <v>0</v>
      </c>
      <c r="M6273">
        <f>_xlfn.XLOOKUP(FraudData[[#This Row],[foreign_transaction]],ForeignRules[Foreign Transaction],ForeignRules[Risk Points],0)</f>
        <v>0</v>
      </c>
      <c r="N6273">
        <f>_xlfn.XLOOKUP(FraudData[[#This Row],[location_mismatch]],Table10[Location Mismatch],Table10[Risk Points],0)</f>
        <v>0</v>
      </c>
      <c r="O6273">
        <f>_xlfn.XLOOKUP(FraudData[[#This Row],[device_trust_score]],DeviceRules[Device Min],DeviceRules[Risk Points],,-1)</f>
        <v>0</v>
      </c>
      <c r="P6273">
        <f>_xlfn.XLOOKUP(FraudData[[#This Row],[velocity_last_24h]],VelocityRules[Velocity Min],VelocityRules[Risk Points],,-1)</f>
        <v>0</v>
      </c>
      <c r="Q6273">
        <f>_xlfn.XLOOKUP(FraudData[[#This Row],[merchant_category]],MerchantRules[Merchant Category],MerchantRules[Risk Points],0)</f>
        <v>0</v>
      </c>
      <c r="R6273">
        <f>SUM(FraudData[[#This Row],[Amount Risk]:[Merchant Risk]])</f>
        <v>0</v>
      </c>
      <c r="S6273" t="str" cm="1">
        <f t="array" ref="S6273">_xlfn.IFS(FraudData[[#This Row],[Fraud Risk Score]]&gt;=8,"High Risk",FraudData[[#This Row],[Fraud Risk Score]]&gt;=6,"Medium Risk",TRUE,"Low Risk")</f>
        <v>Low Risk</v>
      </c>
    </row>
    <row r="6274" spans="1:19">
      <c r="A6274">
        <v>6273</v>
      </c>
      <c r="B6274">
        <v>12.22</v>
      </c>
      <c r="C6274">
        <v>18</v>
      </c>
      <c r="D6274" t="s">
        <v>49</v>
      </c>
      <c r="E6274">
        <v>0</v>
      </c>
      <c r="F6274">
        <v>0</v>
      </c>
      <c r="G6274">
        <v>58</v>
      </c>
      <c r="H6274">
        <v>3</v>
      </c>
      <c r="I6274">
        <v>57</v>
      </c>
      <c r="J6274">
        <v>0</v>
      </c>
      <c r="K6274">
        <f>_xlfn.XLOOKUP(FraudData[[#This Row],[amount]],AmountRules[Amount Min],AmountRules[Risk Points],,-1)</f>
        <v>0</v>
      </c>
      <c r="L6274">
        <f>_xlfn.XLOOKUP(FraudData[[#This Row],[transaction_hour]],TimeRules[Hour Min],TimeRules[Risk Points],,-1)</f>
        <v>0</v>
      </c>
      <c r="M6274">
        <f>_xlfn.XLOOKUP(FraudData[[#This Row],[foreign_transaction]],ForeignRules[Foreign Transaction],ForeignRules[Risk Points],0)</f>
        <v>0</v>
      </c>
      <c r="N6274">
        <f>_xlfn.XLOOKUP(FraudData[[#This Row],[location_mismatch]],Table10[Location Mismatch],Table10[Risk Points],0)</f>
        <v>0</v>
      </c>
      <c r="O6274">
        <f>_xlfn.XLOOKUP(FraudData[[#This Row],[device_trust_score]],DeviceRules[Device Min],DeviceRules[Risk Points],,-1)</f>
        <v>1</v>
      </c>
      <c r="P6274">
        <f>_xlfn.XLOOKUP(FraudData[[#This Row],[velocity_last_24h]],VelocityRules[Velocity Min],VelocityRules[Risk Points],,-1)</f>
        <v>0</v>
      </c>
      <c r="Q6274">
        <f>_xlfn.XLOOKUP(FraudData[[#This Row],[merchant_category]],MerchantRules[Merchant Category],MerchantRules[Risk Points],0)</f>
        <v>1</v>
      </c>
      <c r="R6274">
        <f>SUM(FraudData[[#This Row],[Amount Risk]:[Merchant Risk]])</f>
        <v>2</v>
      </c>
      <c r="S6274" t="str" cm="1">
        <f t="array" ref="S6274">_xlfn.IFS(FraudData[[#This Row],[Fraud Risk Score]]&gt;=8,"High Risk",FraudData[[#This Row],[Fraud Risk Score]]&gt;=6,"Medium Risk",TRUE,"Low Risk")</f>
        <v>Low Risk</v>
      </c>
    </row>
    <row r="6275" spans="1:19">
      <c r="A6275">
        <v>6274</v>
      </c>
      <c r="B6275">
        <v>143.5</v>
      </c>
      <c r="C6275">
        <v>14</v>
      </c>
      <c r="D6275" t="s">
        <v>46</v>
      </c>
      <c r="E6275">
        <v>0</v>
      </c>
      <c r="F6275">
        <v>0</v>
      </c>
      <c r="G6275">
        <v>68</v>
      </c>
      <c r="H6275">
        <v>3</v>
      </c>
      <c r="I6275">
        <v>51</v>
      </c>
      <c r="J6275">
        <v>0</v>
      </c>
      <c r="K6275">
        <f>_xlfn.XLOOKUP(FraudData[[#This Row],[amount]],AmountRules[Amount Min],AmountRules[Risk Points],,-1)</f>
        <v>0</v>
      </c>
      <c r="L6275">
        <f>_xlfn.XLOOKUP(FraudData[[#This Row],[transaction_hour]],TimeRules[Hour Min],TimeRules[Risk Points],,-1)</f>
        <v>0</v>
      </c>
      <c r="M6275">
        <f>_xlfn.XLOOKUP(FraudData[[#This Row],[foreign_transaction]],ForeignRules[Foreign Transaction],ForeignRules[Risk Points],0)</f>
        <v>0</v>
      </c>
      <c r="N6275">
        <f>_xlfn.XLOOKUP(FraudData[[#This Row],[location_mismatch]],Table10[Location Mismatch],Table10[Risk Points],0)</f>
        <v>0</v>
      </c>
      <c r="O6275">
        <f>_xlfn.XLOOKUP(FraudData[[#This Row],[device_trust_score]],DeviceRules[Device Min],DeviceRules[Risk Points],,-1)</f>
        <v>1</v>
      </c>
      <c r="P6275">
        <f>_xlfn.XLOOKUP(FraudData[[#This Row],[velocity_last_24h]],VelocityRules[Velocity Min],VelocityRules[Risk Points],,-1)</f>
        <v>0</v>
      </c>
      <c r="Q6275">
        <f>_xlfn.XLOOKUP(FraudData[[#This Row],[merchant_category]],MerchantRules[Merchant Category],MerchantRules[Risk Points],0)</f>
        <v>0</v>
      </c>
      <c r="R6275">
        <f>SUM(FraudData[[#This Row],[Amount Risk]:[Merchant Risk]])</f>
        <v>1</v>
      </c>
      <c r="S6275" t="str" cm="1">
        <f t="array" ref="S6275">_xlfn.IFS(FraudData[[#This Row],[Fraud Risk Score]]&gt;=8,"High Risk",FraudData[[#This Row],[Fraud Risk Score]]&gt;=6,"Medium Risk",TRUE,"Low Risk")</f>
        <v>Low Risk</v>
      </c>
    </row>
    <row r="6276" spans="1:19">
      <c r="A6276">
        <v>6275</v>
      </c>
      <c r="B6276">
        <v>160.87</v>
      </c>
      <c r="C6276">
        <v>18</v>
      </c>
      <c r="D6276" t="s">
        <v>46</v>
      </c>
      <c r="E6276">
        <v>0</v>
      </c>
      <c r="F6276">
        <v>0</v>
      </c>
      <c r="G6276">
        <v>31</v>
      </c>
      <c r="H6276">
        <v>0</v>
      </c>
      <c r="I6276">
        <v>39</v>
      </c>
      <c r="J6276">
        <v>0</v>
      </c>
      <c r="K6276">
        <f>_xlfn.XLOOKUP(FraudData[[#This Row],[amount]],AmountRules[Amount Min],AmountRules[Risk Points],,-1)</f>
        <v>0</v>
      </c>
      <c r="L6276">
        <f>_xlfn.XLOOKUP(FraudData[[#This Row],[transaction_hour]],TimeRules[Hour Min],TimeRules[Risk Points],,-1)</f>
        <v>0</v>
      </c>
      <c r="M6276">
        <f>_xlfn.XLOOKUP(FraudData[[#This Row],[foreign_transaction]],ForeignRules[Foreign Transaction],ForeignRules[Risk Points],0)</f>
        <v>0</v>
      </c>
      <c r="N6276">
        <f>_xlfn.XLOOKUP(FraudData[[#This Row],[location_mismatch]],Table10[Location Mismatch],Table10[Risk Points],0)</f>
        <v>0</v>
      </c>
      <c r="O6276">
        <f>_xlfn.XLOOKUP(FraudData[[#This Row],[device_trust_score]],DeviceRules[Device Min],DeviceRules[Risk Points],,-1)</f>
        <v>2</v>
      </c>
      <c r="P6276">
        <f>_xlfn.XLOOKUP(FraudData[[#This Row],[velocity_last_24h]],VelocityRules[Velocity Min],VelocityRules[Risk Points],,-1)</f>
        <v>0</v>
      </c>
      <c r="Q6276">
        <f>_xlfn.XLOOKUP(FraudData[[#This Row],[merchant_category]],MerchantRules[Merchant Category],MerchantRules[Risk Points],0)</f>
        <v>0</v>
      </c>
      <c r="R6276">
        <f>SUM(FraudData[[#This Row],[Amount Risk]:[Merchant Risk]])</f>
        <v>2</v>
      </c>
      <c r="S6276" t="str" cm="1">
        <f t="array" ref="S6276">_xlfn.IFS(FraudData[[#This Row],[Fraud Risk Score]]&gt;=8,"High Risk",FraudData[[#This Row],[Fraud Risk Score]]&gt;=6,"Medium Risk",TRUE,"Low Risk")</f>
        <v>Low Risk</v>
      </c>
    </row>
    <row r="6277" spans="1:19">
      <c r="A6277">
        <v>6276</v>
      </c>
      <c r="B6277">
        <v>190.38</v>
      </c>
      <c r="C6277">
        <v>1</v>
      </c>
      <c r="D6277" t="s">
        <v>48</v>
      </c>
      <c r="E6277">
        <v>0</v>
      </c>
      <c r="F6277">
        <v>1</v>
      </c>
      <c r="G6277">
        <v>75</v>
      </c>
      <c r="H6277">
        <v>1</v>
      </c>
      <c r="I6277">
        <v>54</v>
      </c>
      <c r="J6277">
        <v>0</v>
      </c>
      <c r="K6277">
        <f>_xlfn.XLOOKUP(FraudData[[#This Row],[amount]],AmountRules[Amount Min],AmountRules[Risk Points],,-1)</f>
        <v>0</v>
      </c>
      <c r="L6277">
        <f>_xlfn.XLOOKUP(FraudData[[#This Row],[transaction_hour]],TimeRules[Hour Min],TimeRules[Risk Points],,-1)</f>
        <v>3</v>
      </c>
      <c r="M6277">
        <f>_xlfn.XLOOKUP(FraudData[[#This Row],[foreign_transaction]],ForeignRules[Foreign Transaction],ForeignRules[Risk Points],0)</f>
        <v>0</v>
      </c>
      <c r="N6277">
        <f>_xlfn.XLOOKUP(FraudData[[#This Row],[location_mismatch]],Table10[Location Mismatch],Table10[Risk Points],0)</f>
        <v>3</v>
      </c>
      <c r="O6277">
        <f>_xlfn.XLOOKUP(FraudData[[#This Row],[device_trust_score]],DeviceRules[Device Min],DeviceRules[Risk Points],,-1)</f>
        <v>0</v>
      </c>
      <c r="P6277">
        <f>_xlfn.XLOOKUP(FraudData[[#This Row],[velocity_last_24h]],VelocityRules[Velocity Min],VelocityRules[Risk Points],,-1)</f>
        <v>0</v>
      </c>
      <c r="Q6277">
        <f>_xlfn.XLOOKUP(FraudData[[#This Row],[merchant_category]],MerchantRules[Merchant Category],MerchantRules[Risk Points],0)</f>
        <v>0</v>
      </c>
      <c r="R6277">
        <f>SUM(FraudData[[#This Row],[Amount Risk]:[Merchant Risk]])</f>
        <v>6</v>
      </c>
      <c r="S6277" t="str" cm="1">
        <f t="array" ref="S6277">_xlfn.IFS(FraudData[[#This Row],[Fraud Risk Score]]&gt;=8,"High Risk",FraudData[[#This Row],[Fraud Risk Score]]&gt;=6,"Medium Risk",TRUE,"Low Risk")</f>
        <v>Medium Risk</v>
      </c>
    </row>
    <row r="6278" spans="1:19">
      <c r="A6278">
        <v>6277</v>
      </c>
      <c r="B6278">
        <v>53.15</v>
      </c>
      <c r="C6278">
        <v>9</v>
      </c>
      <c r="D6278" t="s">
        <v>49</v>
      </c>
      <c r="E6278">
        <v>0</v>
      </c>
      <c r="F6278">
        <v>0</v>
      </c>
      <c r="G6278">
        <v>49</v>
      </c>
      <c r="H6278">
        <v>2</v>
      </c>
      <c r="I6278">
        <v>49</v>
      </c>
      <c r="J6278">
        <v>0</v>
      </c>
      <c r="K6278">
        <f>_xlfn.XLOOKUP(FraudData[[#This Row],[amount]],AmountRules[Amount Min],AmountRules[Risk Points],,-1)</f>
        <v>0</v>
      </c>
      <c r="L6278">
        <f>_xlfn.XLOOKUP(FraudData[[#This Row],[transaction_hour]],TimeRules[Hour Min],TimeRules[Risk Points],,-1)</f>
        <v>0</v>
      </c>
      <c r="M6278">
        <f>_xlfn.XLOOKUP(FraudData[[#This Row],[foreign_transaction]],ForeignRules[Foreign Transaction],ForeignRules[Risk Points],0)</f>
        <v>0</v>
      </c>
      <c r="N6278">
        <f>_xlfn.XLOOKUP(FraudData[[#This Row],[location_mismatch]],Table10[Location Mismatch],Table10[Risk Points],0)</f>
        <v>0</v>
      </c>
      <c r="O6278">
        <f>_xlfn.XLOOKUP(FraudData[[#This Row],[device_trust_score]],DeviceRules[Device Min],DeviceRules[Risk Points],,-1)</f>
        <v>2</v>
      </c>
      <c r="P6278">
        <f>_xlfn.XLOOKUP(FraudData[[#This Row],[velocity_last_24h]],VelocityRules[Velocity Min],VelocityRules[Risk Points],,-1)</f>
        <v>0</v>
      </c>
      <c r="Q6278">
        <f>_xlfn.XLOOKUP(FraudData[[#This Row],[merchant_category]],MerchantRules[Merchant Category],MerchantRules[Risk Points],0)</f>
        <v>1</v>
      </c>
      <c r="R6278">
        <f>SUM(FraudData[[#This Row],[Amount Risk]:[Merchant Risk]])</f>
        <v>3</v>
      </c>
      <c r="S6278" t="str" cm="1">
        <f t="array" ref="S6278">_xlfn.IFS(FraudData[[#This Row],[Fraud Risk Score]]&gt;=8,"High Risk",FraudData[[#This Row],[Fraud Risk Score]]&gt;=6,"Medium Risk",TRUE,"Low Risk")</f>
        <v>Low Risk</v>
      </c>
    </row>
    <row r="6279" spans="1:19">
      <c r="A6279">
        <v>6278</v>
      </c>
      <c r="B6279">
        <v>81.62</v>
      </c>
      <c r="C6279">
        <v>18</v>
      </c>
      <c r="D6279" t="s">
        <v>49</v>
      </c>
      <c r="E6279">
        <v>0</v>
      </c>
      <c r="F6279">
        <v>0</v>
      </c>
      <c r="G6279">
        <v>52</v>
      </c>
      <c r="H6279">
        <v>1</v>
      </c>
      <c r="I6279">
        <v>27</v>
      </c>
      <c r="J6279">
        <v>0</v>
      </c>
      <c r="K6279">
        <f>_xlfn.XLOOKUP(FraudData[[#This Row],[amount]],AmountRules[Amount Min],AmountRules[Risk Points],,-1)</f>
        <v>0</v>
      </c>
      <c r="L6279">
        <f>_xlfn.XLOOKUP(FraudData[[#This Row],[transaction_hour]],TimeRules[Hour Min],TimeRules[Risk Points],,-1)</f>
        <v>0</v>
      </c>
      <c r="M6279">
        <f>_xlfn.XLOOKUP(FraudData[[#This Row],[foreign_transaction]],ForeignRules[Foreign Transaction],ForeignRules[Risk Points],0)</f>
        <v>0</v>
      </c>
      <c r="N6279">
        <f>_xlfn.XLOOKUP(FraudData[[#This Row],[location_mismatch]],Table10[Location Mismatch],Table10[Risk Points],0)</f>
        <v>0</v>
      </c>
      <c r="O6279">
        <f>_xlfn.XLOOKUP(FraudData[[#This Row],[device_trust_score]],DeviceRules[Device Min],DeviceRules[Risk Points],,-1)</f>
        <v>1</v>
      </c>
      <c r="P6279">
        <f>_xlfn.XLOOKUP(FraudData[[#This Row],[velocity_last_24h]],VelocityRules[Velocity Min],VelocityRules[Risk Points],,-1)</f>
        <v>0</v>
      </c>
      <c r="Q6279">
        <f>_xlfn.XLOOKUP(FraudData[[#This Row],[merchant_category]],MerchantRules[Merchant Category],MerchantRules[Risk Points],0)</f>
        <v>1</v>
      </c>
      <c r="R6279">
        <f>SUM(FraudData[[#This Row],[Amount Risk]:[Merchant Risk]])</f>
        <v>2</v>
      </c>
      <c r="S6279" t="str" cm="1">
        <f t="array" ref="S6279">_xlfn.IFS(FraudData[[#This Row],[Fraud Risk Score]]&gt;=8,"High Risk",FraudData[[#This Row],[Fraud Risk Score]]&gt;=6,"Medium Risk",TRUE,"Low Risk")</f>
        <v>Low Risk</v>
      </c>
    </row>
    <row r="6280" spans="1:19">
      <c r="A6280">
        <v>6279</v>
      </c>
      <c r="B6280">
        <v>334.05</v>
      </c>
      <c r="C6280">
        <v>16</v>
      </c>
      <c r="D6280" t="s">
        <v>49</v>
      </c>
      <c r="E6280">
        <v>0</v>
      </c>
      <c r="F6280">
        <v>0</v>
      </c>
      <c r="G6280">
        <v>66</v>
      </c>
      <c r="H6280">
        <v>3</v>
      </c>
      <c r="I6280">
        <v>23</v>
      </c>
      <c r="J6280">
        <v>0</v>
      </c>
      <c r="K6280">
        <f>_xlfn.XLOOKUP(FraudData[[#This Row],[amount]],AmountRules[Amount Min],AmountRules[Risk Points],,-1)</f>
        <v>0</v>
      </c>
      <c r="L6280">
        <f>_xlfn.XLOOKUP(FraudData[[#This Row],[transaction_hour]],TimeRules[Hour Min],TimeRules[Risk Points],,-1)</f>
        <v>0</v>
      </c>
      <c r="M6280">
        <f>_xlfn.XLOOKUP(FraudData[[#This Row],[foreign_transaction]],ForeignRules[Foreign Transaction],ForeignRules[Risk Points],0)</f>
        <v>0</v>
      </c>
      <c r="N6280">
        <f>_xlfn.XLOOKUP(FraudData[[#This Row],[location_mismatch]],Table10[Location Mismatch],Table10[Risk Points],0)</f>
        <v>0</v>
      </c>
      <c r="O6280">
        <f>_xlfn.XLOOKUP(FraudData[[#This Row],[device_trust_score]],DeviceRules[Device Min],DeviceRules[Risk Points],,-1)</f>
        <v>1</v>
      </c>
      <c r="P6280">
        <f>_xlfn.XLOOKUP(FraudData[[#This Row],[velocity_last_24h]],VelocityRules[Velocity Min],VelocityRules[Risk Points],,-1)</f>
        <v>0</v>
      </c>
      <c r="Q6280">
        <f>_xlfn.XLOOKUP(FraudData[[#This Row],[merchant_category]],MerchantRules[Merchant Category],MerchantRules[Risk Points],0)</f>
        <v>1</v>
      </c>
      <c r="R6280">
        <f>SUM(FraudData[[#This Row],[Amount Risk]:[Merchant Risk]])</f>
        <v>2</v>
      </c>
      <c r="S6280" t="str" cm="1">
        <f t="array" ref="S6280">_xlfn.IFS(FraudData[[#This Row],[Fraud Risk Score]]&gt;=8,"High Risk",FraudData[[#This Row],[Fraud Risk Score]]&gt;=6,"Medium Risk",TRUE,"Low Risk")</f>
        <v>Low Risk</v>
      </c>
    </row>
    <row r="6281" spans="1:19">
      <c r="A6281">
        <v>6280</v>
      </c>
      <c r="B6281">
        <v>39.03</v>
      </c>
      <c r="C6281">
        <v>19</v>
      </c>
      <c r="D6281" t="s">
        <v>49</v>
      </c>
      <c r="E6281">
        <v>0</v>
      </c>
      <c r="F6281">
        <v>1</v>
      </c>
      <c r="G6281">
        <v>51</v>
      </c>
      <c r="H6281">
        <v>3</v>
      </c>
      <c r="I6281">
        <v>30</v>
      </c>
      <c r="J6281">
        <v>0</v>
      </c>
      <c r="K6281">
        <f>_xlfn.XLOOKUP(FraudData[[#This Row],[amount]],AmountRules[Amount Min],AmountRules[Risk Points],,-1)</f>
        <v>0</v>
      </c>
      <c r="L6281">
        <f>_xlfn.XLOOKUP(FraudData[[#This Row],[transaction_hour]],TimeRules[Hour Min],TimeRules[Risk Points],,-1)</f>
        <v>0</v>
      </c>
      <c r="M6281">
        <f>_xlfn.XLOOKUP(FraudData[[#This Row],[foreign_transaction]],ForeignRules[Foreign Transaction],ForeignRules[Risk Points],0)</f>
        <v>0</v>
      </c>
      <c r="N6281">
        <f>_xlfn.XLOOKUP(FraudData[[#This Row],[location_mismatch]],Table10[Location Mismatch],Table10[Risk Points],0)</f>
        <v>3</v>
      </c>
      <c r="O6281">
        <f>_xlfn.XLOOKUP(FraudData[[#This Row],[device_trust_score]],DeviceRules[Device Min],DeviceRules[Risk Points],,-1)</f>
        <v>1</v>
      </c>
      <c r="P6281">
        <f>_xlfn.XLOOKUP(FraudData[[#This Row],[velocity_last_24h]],VelocityRules[Velocity Min],VelocityRules[Risk Points],,-1)</f>
        <v>0</v>
      </c>
      <c r="Q6281">
        <f>_xlfn.XLOOKUP(FraudData[[#This Row],[merchant_category]],MerchantRules[Merchant Category],MerchantRules[Risk Points],0)</f>
        <v>1</v>
      </c>
      <c r="R6281">
        <f>SUM(FraudData[[#This Row],[Amount Risk]:[Merchant Risk]])</f>
        <v>5</v>
      </c>
      <c r="S6281" t="str" cm="1">
        <f t="array" ref="S6281">_xlfn.IFS(FraudData[[#This Row],[Fraud Risk Score]]&gt;=8,"High Risk",FraudData[[#This Row],[Fraud Risk Score]]&gt;=6,"Medium Risk",TRUE,"Low Risk")</f>
        <v>Low Risk</v>
      </c>
    </row>
    <row r="6282" spans="1:19">
      <c r="A6282">
        <v>6281</v>
      </c>
      <c r="B6282">
        <v>315.67</v>
      </c>
      <c r="C6282">
        <v>23</v>
      </c>
      <c r="D6282" t="s">
        <v>50</v>
      </c>
      <c r="E6282">
        <v>0</v>
      </c>
      <c r="F6282">
        <v>0</v>
      </c>
      <c r="G6282">
        <v>61</v>
      </c>
      <c r="H6282">
        <v>5</v>
      </c>
      <c r="I6282">
        <v>23</v>
      </c>
      <c r="J6282">
        <v>0</v>
      </c>
      <c r="K6282">
        <f>_xlfn.XLOOKUP(FraudData[[#This Row],[amount]],AmountRules[Amount Min],AmountRules[Risk Points],,-1)</f>
        <v>0</v>
      </c>
      <c r="L6282">
        <f>_xlfn.XLOOKUP(FraudData[[#This Row],[transaction_hour]],TimeRules[Hour Min],TimeRules[Risk Points],,-1)</f>
        <v>1</v>
      </c>
      <c r="M6282">
        <f>_xlfn.XLOOKUP(FraudData[[#This Row],[foreign_transaction]],ForeignRules[Foreign Transaction],ForeignRules[Risk Points],0)</f>
        <v>0</v>
      </c>
      <c r="N6282">
        <f>_xlfn.XLOOKUP(FraudData[[#This Row],[location_mismatch]],Table10[Location Mismatch],Table10[Risk Points],0)</f>
        <v>0</v>
      </c>
      <c r="O6282">
        <f>_xlfn.XLOOKUP(FraudData[[#This Row],[device_trust_score]],DeviceRules[Device Min],DeviceRules[Risk Points],,-1)</f>
        <v>1</v>
      </c>
      <c r="P6282">
        <f>_xlfn.XLOOKUP(FraudData[[#This Row],[velocity_last_24h]],VelocityRules[Velocity Min],VelocityRules[Risk Points],,-1)</f>
        <v>3</v>
      </c>
      <c r="Q6282">
        <f>_xlfn.XLOOKUP(FraudData[[#This Row],[merchant_category]],MerchantRules[Merchant Category],MerchantRules[Risk Points],0)</f>
        <v>0</v>
      </c>
      <c r="R6282">
        <f>SUM(FraudData[[#This Row],[Amount Risk]:[Merchant Risk]])</f>
        <v>5</v>
      </c>
      <c r="S6282" t="str" cm="1">
        <f t="array" ref="S6282">_xlfn.IFS(FraudData[[#This Row],[Fraud Risk Score]]&gt;=8,"High Risk",FraudData[[#This Row],[Fraud Risk Score]]&gt;=6,"Medium Risk",TRUE,"Low Risk")</f>
        <v>Low Risk</v>
      </c>
    </row>
    <row r="6283" spans="1:19">
      <c r="A6283">
        <v>6282</v>
      </c>
      <c r="B6283">
        <v>148.87</v>
      </c>
      <c r="C6283">
        <v>20</v>
      </c>
      <c r="D6283" t="s">
        <v>48</v>
      </c>
      <c r="E6283">
        <v>0</v>
      </c>
      <c r="F6283">
        <v>1</v>
      </c>
      <c r="G6283">
        <v>79</v>
      </c>
      <c r="H6283">
        <v>2</v>
      </c>
      <c r="I6283">
        <v>53</v>
      </c>
      <c r="J6283">
        <v>0</v>
      </c>
      <c r="K6283">
        <f>_xlfn.XLOOKUP(FraudData[[#This Row],[amount]],AmountRules[Amount Min],AmountRules[Risk Points],,-1)</f>
        <v>0</v>
      </c>
      <c r="L6283">
        <f>_xlfn.XLOOKUP(FraudData[[#This Row],[transaction_hour]],TimeRules[Hour Min],TimeRules[Risk Points],,-1)</f>
        <v>0</v>
      </c>
      <c r="M6283">
        <f>_xlfn.XLOOKUP(FraudData[[#This Row],[foreign_transaction]],ForeignRules[Foreign Transaction],ForeignRules[Risk Points],0)</f>
        <v>0</v>
      </c>
      <c r="N6283">
        <f>_xlfn.XLOOKUP(FraudData[[#This Row],[location_mismatch]],Table10[Location Mismatch],Table10[Risk Points],0)</f>
        <v>3</v>
      </c>
      <c r="O6283">
        <f>_xlfn.XLOOKUP(FraudData[[#This Row],[device_trust_score]],DeviceRules[Device Min],DeviceRules[Risk Points],,-1)</f>
        <v>0</v>
      </c>
      <c r="P6283">
        <f>_xlfn.XLOOKUP(FraudData[[#This Row],[velocity_last_24h]],VelocityRules[Velocity Min],VelocityRules[Risk Points],,-1)</f>
        <v>0</v>
      </c>
      <c r="Q6283">
        <f>_xlfn.XLOOKUP(FraudData[[#This Row],[merchant_category]],MerchantRules[Merchant Category],MerchantRules[Risk Points],0)</f>
        <v>0</v>
      </c>
      <c r="R6283">
        <f>SUM(FraudData[[#This Row],[Amount Risk]:[Merchant Risk]])</f>
        <v>3</v>
      </c>
      <c r="S6283" t="str" cm="1">
        <f t="array" ref="S6283">_xlfn.IFS(FraudData[[#This Row],[Fraud Risk Score]]&gt;=8,"High Risk",FraudData[[#This Row],[Fraud Risk Score]]&gt;=6,"Medium Risk",TRUE,"Low Risk")</f>
        <v>Low Risk</v>
      </c>
    </row>
    <row r="6284" spans="1:19">
      <c r="A6284">
        <v>6283</v>
      </c>
      <c r="B6284">
        <v>258.52999999999997</v>
      </c>
      <c r="C6284">
        <v>1</v>
      </c>
      <c r="D6284" t="s">
        <v>47</v>
      </c>
      <c r="E6284">
        <v>0</v>
      </c>
      <c r="F6284">
        <v>0</v>
      </c>
      <c r="G6284">
        <v>62</v>
      </c>
      <c r="H6284">
        <v>0</v>
      </c>
      <c r="I6284">
        <v>50</v>
      </c>
      <c r="J6284">
        <v>0</v>
      </c>
      <c r="K6284">
        <f>_xlfn.XLOOKUP(FraudData[[#This Row],[amount]],AmountRules[Amount Min],AmountRules[Risk Points],,-1)</f>
        <v>0</v>
      </c>
      <c r="L6284">
        <f>_xlfn.XLOOKUP(FraudData[[#This Row],[transaction_hour]],TimeRules[Hour Min],TimeRules[Risk Points],,-1)</f>
        <v>3</v>
      </c>
      <c r="M6284">
        <f>_xlfn.XLOOKUP(FraudData[[#This Row],[foreign_transaction]],ForeignRules[Foreign Transaction],ForeignRules[Risk Points],0)</f>
        <v>0</v>
      </c>
      <c r="N6284">
        <f>_xlfn.XLOOKUP(FraudData[[#This Row],[location_mismatch]],Table10[Location Mismatch],Table10[Risk Points],0)</f>
        <v>0</v>
      </c>
      <c r="O6284">
        <f>_xlfn.XLOOKUP(FraudData[[#This Row],[device_trust_score]],DeviceRules[Device Min],DeviceRules[Risk Points],,-1)</f>
        <v>1</v>
      </c>
      <c r="P6284">
        <f>_xlfn.XLOOKUP(FraudData[[#This Row],[velocity_last_24h]],VelocityRules[Velocity Min],VelocityRules[Risk Points],,-1)</f>
        <v>0</v>
      </c>
      <c r="Q6284">
        <f>_xlfn.XLOOKUP(FraudData[[#This Row],[merchant_category]],MerchantRules[Merchant Category],MerchantRules[Risk Points],0)</f>
        <v>0</v>
      </c>
      <c r="R6284">
        <f>SUM(FraudData[[#This Row],[Amount Risk]:[Merchant Risk]])</f>
        <v>4</v>
      </c>
      <c r="S6284" t="str" cm="1">
        <f t="array" ref="S6284">_xlfn.IFS(FraudData[[#This Row],[Fraud Risk Score]]&gt;=8,"High Risk",FraudData[[#This Row],[Fraud Risk Score]]&gt;=6,"Medium Risk",TRUE,"Low Risk")</f>
        <v>Low Risk</v>
      </c>
    </row>
    <row r="6285" spans="1:19">
      <c r="A6285">
        <v>6284</v>
      </c>
      <c r="B6285">
        <v>225.07</v>
      </c>
      <c r="C6285">
        <v>18</v>
      </c>
      <c r="D6285" t="s">
        <v>47</v>
      </c>
      <c r="E6285">
        <v>0</v>
      </c>
      <c r="F6285">
        <v>0</v>
      </c>
      <c r="G6285">
        <v>80</v>
      </c>
      <c r="H6285">
        <v>2</v>
      </c>
      <c r="I6285">
        <v>19</v>
      </c>
      <c r="J6285">
        <v>0</v>
      </c>
      <c r="K6285">
        <f>_xlfn.XLOOKUP(FraudData[[#This Row],[amount]],AmountRules[Amount Min],AmountRules[Risk Points],,-1)</f>
        <v>0</v>
      </c>
      <c r="L6285">
        <f>_xlfn.XLOOKUP(FraudData[[#This Row],[transaction_hour]],TimeRules[Hour Min],TimeRules[Risk Points],,-1)</f>
        <v>0</v>
      </c>
      <c r="M6285">
        <f>_xlfn.XLOOKUP(FraudData[[#This Row],[foreign_transaction]],ForeignRules[Foreign Transaction],ForeignRules[Risk Points],0)</f>
        <v>0</v>
      </c>
      <c r="N6285">
        <f>_xlfn.XLOOKUP(FraudData[[#This Row],[location_mismatch]],Table10[Location Mismatch],Table10[Risk Points],0)</f>
        <v>0</v>
      </c>
      <c r="O6285">
        <f>_xlfn.XLOOKUP(FraudData[[#This Row],[device_trust_score]],DeviceRules[Device Min],DeviceRules[Risk Points],,-1)</f>
        <v>0</v>
      </c>
      <c r="P6285">
        <f>_xlfn.XLOOKUP(FraudData[[#This Row],[velocity_last_24h]],VelocityRules[Velocity Min],VelocityRules[Risk Points],,-1)</f>
        <v>0</v>
      </c>
      <c r="Q6285">
        <f>_xlfn.XLOOKUP(FraudData[[#This Row],[merchant_category]],MerchantRules[Merchant Category],MerchantRules[Risk Points],0)</f>
        <v>0</v>
      </c>
      <c r="R6285">
        <f>SUM(FraudData[[#This Row],[Amount Risk]:[Merchant Risk]])</f>
        <v>0</v>
      </c>
      <c r="S6285" t="str" cm="1">
        <f t="array" ref="S6285">_xlfn.IFS(FraudData[[#This Row],[Fraud Risk Score]]&gt;=8,"High Risk",FraudData[[#This Row],[Fraud Risk Score]]&gt;=6,"Medium Risk",TRUE,"Low Risk")</f>
        <v>Low Risk</v>
      </c>
    </row>
    <row r="6286" spans="1:19">
      <c r="A6286">
        <v>6285</v>
      </c>
      <c r="B6286">
        <v>41.86</v>
      </c>
      <c r="C6286">
        <v>16</v>
      </c>
      <c r="D6286" t="s">
        <v>47</v>
      </c>
      <c r="E6286">
        <v>0</v>
      </c>
      <c r="F6286">
        <v>0</v>
      </c>
      <c r="G6286">
        <v>58</v>
      </c>
      <c r="H6286">
        <v>1</v>
      </c>
      <c r="I6286">
        <v>33</v>
      </c>
      <c r="J6286">
        <v>0</v>
      </c>
      <c r="K6286">
        <f>_xlfn.XLOOKUP(FraudData[[#This Row],[amount]],AmountRules[Amount Min],AmountRules[Risk Points],,-1)</f>
        <v>0</v>
      </c>
      <c r="L6286">
        <f>_xlfn.XLOOKUP(FraudData[[#This Row],[transaction_hour]],TimeRules[Hour Min],TimeRules[Risk Points],,-1)</f>
        <v>0</v>
      </c>
      <c r="M6286">
        <f>_xlfn.XLOOKUP(FraudData[[#This Row],[foreign_transaction]],ForeignRules[Foreign Transaction],ForeignRules[Risk Points],0)</f>
        <v>0</v>
      </c>
      <c r="N6286">
        <f>_xlfn.XLOOKUP(FraudData[[#This Row],[location_mismatch]],Table10[Location Mismatch],Table10[Risk Points],0)</f>
        <v>0</v>
      </c>
      <c r="O6286">
        <f>_xlfn.XLOOKUP(FraudData[[#This Row],[device_trust_score]],DeviceRules[Device Min],DeviceRules[Risk Points],,-1)</f>
        <v>1</v>
      </c>
      <c r="P6286">
        <f>_xlfn.XLOOKUP(FraudData[[#This Row],[velocity_last_24h]],VelocityRules[Velocity Min],VelocityRules[Risk Points],,-1)</f>
        <v>0</v>
      </c>
      <c r="Q6286">
        <f>_xlfn.XLOOKUP(FraudData[[#This Row],[merchant_category]],MerchantRules[Merchant Category],MerchantRules[Risk Points],0)</f>
        <v>0</v>
      </c>
      <c r="R6286">
        <f>SUM(FraudData[[#This Row],[Amount Risk]:[Merchant Risk]])</f>
        <v>1</v>
      </c>
      <c r="S6286" t="str" cm="1">
        <f t="array" ref="S6286">_xlfn.IFS(FraudData[[#This Row],[Fraud Risk Score]]&gt;=8,"High Risk",FraudData[[#This Row],[Fraud Risk Score]]&gt;=6,"Medium Risk",TRUE,"Low Risk")</f>
        <v>Low Risk</v>
      </c>
    </row>
    <row r="6287" spans="1:19">
      <c r="A6287">
        <v>6286</v>
      </c>
      <c r="B6287">
        <v>151.41999999999999</v>
      </c>
      <c r="C6287">
        <v>17</v>
      </c>
      <c r="D6287" t="s">
        <v>50</v>
      </c>
      <c r="E6287">
        <v>0</v>
      </c>
      <c r="F6287">
        <v>0</v>
      </c>
      <c r="G6287">
        <v>53</v>
      </c>
      <c r="H6287">
        <v>3</v>
      </c>
      <c r="I6287">
        <v>57</v>
      </c>
      <c r="J6287">
        <v>0</v>
      </c>
      <c r="K6287">
        <f>_xlfn.XLOOKUP(FraudData[[#This Row],[amount]],AmountRules[Amount Min],AmountRules[Risk Points],,-1)</f>
        <v>0</v>
      </c>
      <c r="L6287">
        <f>_xlfn.XLOOKUP(FraudData[[#This Row],[transaction_hour]],TimeRules[Hour Min],TimeRules[Risk Points],,-1)</f>
        <v>0</v>
      </c>
      <c r="M6287">
        <f>_xlfn.XLOOKUP(FraudData[[#This Row],[foreign_transaction]],ForeignRules[Foreign Transaction],ForeignRules[Risk Points],0)</f>
        <v>0</v>
      </c>
      <c r="N6287">
        <f>_xlfn.XLOOKUP(FraudData[[#This Row],[location_mismatch]],Table10[Location Mismatch],Table10[Risk Points],0)</f>
        <v>0</v>
      </c>
      <c r="O6287">
        <f>_xlfn.XLOOKUP(FraudData[[#This Row],[device_trust_score]],DeviceRules[Device Min],DeviceRules[Risk Points],,-1)</f>
        <v>1</v>
      </c>
      <c r="P6287">
        <f>_xlfn.XLOOKUP(FraudData[[#This Row],[velocity_last_24h]],VelocityRules[Velocity Min],VelocityRules[Risk Points],,-1)</f>
        <v>0</v>
      </c>
      <c r="Q6287">
        <f>_xlfn.XLOOKUP(FraudData[[#This Row],[merchant_category]],MerchantRules[Merchant Category],MerchantRules[Risk Points],0)</f>
        <v>0</v>
      </c>
      <c r="R6287">
        <f>SUM(FraudData[[#This Row],[Amount Risk]:[Merchant Risk]])</f>
        <v>1</v>
      </c>
      <c r="S6287" t="str" cm="1">
        <f t="array" ref="S6287">_xlfn.IFS(FraudData[[#This Row],[Fraud Risk Score]]&gt;=8,"High Risk",FraudData[[#This Row],[Fraud Risk Score]]&gt;=6,"Medium Risk",TRUE,"Low Risk")</f>
        <v>Low Risk</v>
      </c>
    </row>
    <row r="6288" spans="1:19">
      <c r="A6288">
        <v>6287</v>
      </c>
      <c r="B6288">
        <v>364.11</v>
      </c>
      <c r="C6288">
        <v>16</v>
      </c>
      <c r="D6288" t="s">
        <v>48</v>
      </c>
      <c r="E6288">
        <v>0</v>
      </c>
      <c r="F6288">
        <v>0</v>
      </c>
      <c r="G6288">
        <v>72</v>
      </c>
      <c r="H6288">
        <v>2</v>
      </c>
      <c r="I6288">
        <v>42</v>
      </c>
      <c r="J6288">
        <v>0</v>
      </c>
      <c r="K6288">
        <f>_xlfn.XLOOKUP(FraudData[[#This Row],[amount]],AmountRules[Amount Min],AmountRules[Risk Points],,-1)</f>
        <v>0</v>
      </c>
      <c r="L6288">
        <f>_xlfn.XLOOKUP(FraudData[[#This Row],[transaction_hour]],TimeRules[Hour Min],TimeRules[Risk Points],,-1)</f>
        <v>0</v>
      </c>
      <c r="M6288">
        <f>_xlfn.XLOOKUP(FraudData[[#This Row],[foreign_transaction]],ForeignRules[Foreign Transaction],ForeignRules[Risk Points],0)</f>
        <v>0</v>
      </c>
      <c r="N6288">
        <f>_xlfn.XLOOKUP(FraudData[[#This Row],[location_mismatch]],Table10[Location Mismatch],Table10[Risk Points],0)</f>
        <v>0</v>
      </c>
      <c r="O6288">
        <f>_xlfn.XLOOKUP(FraudData[[#This Row],[device_trust_score]],DeviceRules[Device Min],DeviceRules[Risk Points],,-1)</f>
        <v>0</v>
      </c>
      <c r="P6288">
        <f>_xlfn.XLOOKUP(FraudData[[#This Row],[velocity_last_24h]],VelocityRules[Velocity Min],VelocityRules[Risk Points],,-1)</f>
        <v>0</v>
      </c>
      <c r="Q6288">
        <f>_xlfn.XLOOKUP(FraudData[[#This Row],[merchant_category]],MerchantRules[Merchant Category],MerchantRules[Risk Points],0)</f>
        <v>0</v>
      </c>
      <c r="R6288">
        <f>SUM(FraudData[[#This Row],[Amount Risk]:[Merchant Risk]])</f>
        <v>0</v>
      </c>
      <c r="S6288" t="str" cm="1">
        <f t="array" ref="S6288">_xlfn.IFS(FraudData[[#This Row],[Fraud Risk Score]]&gt;=8,"High Risk",FraudData[[#This Row],[Fraud Risk Score]]&gt;=6,"Medium Risk",TRUE,"Low Risk")</f>
        <v>Low Risk</v>
      </c>
    </row>
    <row r="6289" spans="1:19">
      <c r="A6289">
        <v>6288</v>
      </c>
      <c r="B6289">
        <v>101.85</v>
      </c>
      <c r="C6289">
        <v>1</v>
      </c>
      <c r="D6289" t="s">
        <v>48</v>
      </c>
      <c r="E6289">
        <v>1</v>
      </c>
      <c r="F6289">
        <v>0</v>
      </c>
      <c r="G6289">
        <v>96</v>
      </c>
      <c r="H6289">
        <v>1</v>
      </c>
      <c r="I6289">
        <v>37</v>
      </c>
      <c r="J6289">
        <v>0</v>
      </c>
      <c r="K6289">
        <f>_xlfn.XLOOKUP(FraudData[[#This Row],[amount]],AmountRules[Amount Min],AmountRules[Risk Points],,-1)</f>
        <v>0</v>
      </c>
      <c r="L6289">
        <f>_xlfn.XLOOKUP(FraudData[[#This Row],[transaction_hour]],TimeRules[Hour Min],TimeRules[Risk Points],,-1)</f>
        <v>3</v>
      </c>
      <c r="M6289">
        <f>_xlfn.XLOOKUP(FraudData[[#This Row],[foreign_transaction]],ForeignRules[Foreign Transaction],ForeignRules[Risk Points],0)</f>
        <v>3</v>
      </c>
      <c r="N6289">
        <f>_xlfn.XLOOKUP(FraudData[[#This Row],[location_mismatch]],Table10[Location Mismatch],Table10[Risk Points],0)</f>
        <v>0</v>
      </c>
      <c r="O6289">
        <f>_xlfn.XLOOKUP(FraudData[[#This Row],[device_trust_score]],DeviceRules[Device Min],DeviceRules[Risk Points],,-1)</f>
        <v>0</v>
      </c>
      <c r="P6289">
        <f>_xlfn.XLOOKUP(FraudData[[#This Row],[velocity_last_24h]],VelocityRules[Velocity Min],VelocityRules[Risk Points],,-1)</f>
        <v>0</v>
      </c>
      <c r="Q6289">
        <f>_xlfn.XLOOKUP(FraudData[[#This Row],[merchant_category]],MerchantRules[Merchant Category],MerchantRules[Risk Points],0)</f>
        <v>0</v>
      </c>
      <c r="R6289">
        <f>SUM(FraudData[[#This Row],[Amount Risk]:[Merchant Risk]])</f>
        <v>6</v>
      </c>
      <c r="S6289" t="str" cm="1">
        <f t="array" ref="S6289">_xlfn.IFS(FraudData[[#This Row],[Fraud Risk Score]]&gt;=8,"High Risk",FraudData[[#This Row],[Fraud Risk Score]]&gt;=6,"Medium Risk",TRUE,"Low Risk")</f>
        <v>Medium Risk</v>
      </c>
    </row>
    <row r="6290" spans="1:19">
      <c r="A6290">
        <v>6289</v>
      </c>
      <c r="B6290">
        <v>611.80999999999995</v>
      </c>
      <c r="C6290">
        <v>18</v>
      </c>
      <c r="D6290" t="s">
        <v>50</v>
      </c>
      <c r="E6290">
        <v>0</v>
      </c>
      <c r="F6290">
        <v>0</v>
      </c>
      <c r="G6290">
        <v>70</v>
      </c>
      <c r="H6290">
        <v>2</v>
      </c>
      <c r="I6290">
        <v>44</v>
      </c>
      <c r="J6290">
        <v>0</v>
      </c>
      <c r="K6290">
        <f>_xlfn.XLOOKUP(FraudData[[#This Row],[amount]],AmountRules[Amount Min],AmountRules[Risk Points],,-1)</f>
        <v>1</v>
      </c>
      <c r="L6290">
        <f>_xlfn.XLOOKUP(FraudData[[#This Row],[transaction_hour]],TimeRules[Hour Min],TimeRules[Risk Points],,-1)</f>
        <v>0</v>
      </c>
      <c r="M6290">
        <f>_xlfn.XLOOKUP(FraudData[[#This Row],[foreign_transaction]],ForeignRules[Foreign Transaction],ForeignRules[Risk Points],0)</f>
        <v>0</v>
      </c>
      <c r="N6290">
        <f>_xlfn.XLOOKUP(FraudData[[#This Row],[location_mismatch]],Table10[Location Mismatch],Table10[Risk Points],0)</f>
        <v>0</v>
      </c>
      <c r="O6290">
        <f>_xlfn.XLOOKUP(FraudData[[#This Row],[device_trust_score]],DeviceRules[Device Min],DeviceRules[Risk Points],,-1)</f>
        <v>0</v>
      </c>
      <c r="P6290">
        <f>_xlfn.XLOOKUP(FraudData[[#This Row],[velocity_last_24h]],VelocityRules[Velocity Min],VelocityRules[Risk Points],,-1)</f>
        <v>0</v>
      </c>
      <c r="Q6290">
        <f>_xlfn.XLOOKUP(FraudData[[#This Row],[merchant_category]],MerchantRules[Merchant Category],MerchantRules[Risk Points],0)</f>
        <v>0</v>
      </c>
      <c r="R6290">
        <f>SUM(FraudData[[#This Row],[Amount Risk]:[Merchant Risk]])</f>
        <v>1</v>
      </c>
      <c r="S6290" t="str" cm="1">
        <f t="array" ref="S6290">_xlfn.IFS(FraudData[[#This Row],[Fraud Risk Score]]&gt;=8,"High Risk",FraudData[[#This Row],[Fraud Risk Score]]&gt;=6,"Medium Risk",TRUE,"Low Risk")</f>
        <v>Low Risk</v>
      </c>
    </row>
    <row r="6291" spans="1:19">
      <c r="A6291">
        <v>6290</v>
      </c>
      <c r="B6291">
        <v>108.34</v>
      </c>
      <c r="C6291">
        <v>0</v>
      </c>
      <c r="D6291" t="s">
        <v>49</v>
      </c>
      <c r="E6291">
        <v>0</v>
      </c>
      <c r="F6291">
        <v>0</v>
      </c>
      <c r="G6291">
        <v>61</v>
      </c>
      <c r="H6291">
        <v>1</v>
      </c>
      <c r="I6291">
        <v>63</v>
      </c>
      <c r="J6291">
        <v>0</v>
      </c>
      <c r="K6291">
        <f>_xlfn.XLOOKUP(FraudData[[#This Row],[amount]],AmountRules[Amount Min],AmountRules[Risk Points],,-1)</f>
        <v>0</v>
      </c>
      <c r="L6291">
        <f>_xlfn.XLOOKUP(FraudData[[#This Row],[transaction_hour]],TimeRules[Hour Min],TimeRules[Risk Points],,-1)</f>
        <v>3</v>
      </c>
      <c r="M6291">
        <f>_xlfn.XLOOKUP(FraudData[[#This Row],[foreign_transaction]],ForeignRules[Foreign Transaction],ForeignRules[Risk Points],0)</f>
        <v>0</v>
      </c>
      <c r="N6291">
        <f>_xlfn.XLOOKUP(FraudData[[#This Row],[location_mismatch]],Table10[Location Mismatch],Table10[Risk Points],0)</f>
        <v>0</v>
      </c>
      <c r="O6291">
        <f>_xlfn.XLOOKUP(FraudData[[#This Row],[device_trust_score]],DeviceRules[Device Min],DeviceRules[Risk Points],,-1)</f>
        <v>1</v>
      </c>
      <c r="P6291">
        <f>_xlfn.XLOOKUP(FraudData[[#This Row],[velocity_last_24h]],VelocityRules[Velocity Min],VelocityRules[Risk Points],,-1)</f>
        <v>0</v>
      </c>
      <c r="Q6291">
        <f>_xlfn.XLOOKUP(FraudData[[#This Row],[merchant_category]],MerchantRules[Merchant Category],MerchantRules[Risk Points],0)</f>
        <v>1</v>
      </c>
      <c r="R6291">
        <f>SUM(FraudData[[#This Row],[Amount Risk]:[Merchant Risk]])</f>
        <v>5</v>
      </c>
      <c r="S6291" t="str" cm="1">
        <f t="array" ref="S6291">_xlfn.IFS(FraudData[[#This Row],[Fraud Risk Score]]&gt;=8,"High Risk",FraudData[[#This Row],[Fraud Risk Score]]&gt;=6,"Medium Risk",TRUE,"Low Risk")</f>
        <v>Low Risk</v>
      </c>
    </row>
    <row r="6292" spans="1:19">
      <c r="A6292">
        <v>6291</v>
      </c>
      <c r="B6292">
        <v>27.73</v>
      </c>
      <c r="C6292">
        <v>10</v>
      </c>
      <c r="D6292" t="s">
        <v>46</v>
      </c>
      <c r="E6292">
        <v>0</v>
      </c>
      <c r="F6292">
        <v>0</v>
      </c>
      <c r="G6292">
        <v>27</v>
      </c>
      <c r="H6292">
        <v>2</v>
      </c>
      <c r="I6292">
        <v>32</v>
      </c>
      <c r="J6292">
        <v>0</v>
      </c>
      <c r="K6292">
        <f>_xlfn.XLOOKUP(FraudData[[#This Row],[amount]],AmountRules[Amount Min],AmountRules[Risk Points],,-1)</f>
        <v>0</v>
      </c>
      <c r="L6292">
        <f>_xlfn.XLOOKUP(FraudData[[#This Row],[transaction_hour]],TimeRules[Hour Min],TimeRules[Risk Points],,-1)</f>
        <v>0</v>
      </c>
      <c r="M6292">
        <f>_xlfn.XLOOKUP(FraudData[[#This Row],[foreign_transaction]],ForeignRules[Foreign Transaction],ForeignRules[Risk Points],0)</f>
        <v>0</v>
      </c>
      <c r="N6292">
        <f>_xlfn.XLOOKUP(FraudData[[#This Row],[location_mismatch]],Table10[Location Mismatch],Table10[Risk Points],0)</f>
        <v>0</v>
      </c>
      <c r="O6292">
        <f>_xlfn.XLOOKUP(FraudData[[#This Row],[device_trust_score]],DeviceRules[Device Min],DeviceRules[Risk Points],,-1)</f>
        <v>3</v>
      </c>
      <c r="P6292">
        <f>_xlfn.XLOOKUP(FraudData[[#This Row],[velocity_last_24h]],VelocityRules[Velocity Min],VelocityRules[Risk Points],,-1)</f>
        <v>0</v>
      </c>
      <c r="Q6292">
        <f>_xlfn.XLOOKUP(FraudData[[#This Row],[merchant_category]],MerchantRules[Merchant Category],MerchantRules[Risk Points],0)</f>
        <v>0</v>
      </c>
      <c r="R6292">
        <f>SUM(FraudData[[#This Row],[Amount Risk]:[Merchant Risk]])</f>
        <v>3</v>
      </c>
      <c r="S6292" t="str" cm="1">
        <f t="array" ref="S6292">_xlfn.IFS(FraudData[[#This Row],[Fraud Risk Score]]&gt;=8,"High Risk",FraudData[[#This Row],[Fraud Risk Score]]&gt;=6,"Medium Risk",TRUE,"Low Risk")</f>
        <v>Low Risk</v>
      </c>
    </row>
    <row r="6293" spans="1:19">
      <c r="A6293">
        <v>6292</v>
      </c>
      <c r="B6293">
        <v>88.81</v>
      </c>
      <c r="C6293">
        <v>9</v>
      </c>
      <c r="D6293" t="s">
        <v>49</v>
      </c>
      <c r="E6293">
        <v>0</v>
      </c>
      <c r="F6293">
        <v>0</v>
      </c>
      <c r="G6293">
        <v>74</v>
      </c>
      <c r="H6293">
        <v>1</v>
      </c>
      <c r="I6293">
        <v>57</v>
      </c>
      <c r="J6293">
        <v>0</v>
      </c>
      <c r="K6293">
        <f>_xlfn.XLOOKUP(FraudData[[#This Row],[amount]],AmountRules[Amount Min],AmountRules[Risk Points],,-1)</f>
        <v>0</v>
      </c>
      <c r="L6293">
        <f>_xlfn.XLOOKUP(FraudData[[#This Row],[transaction_hour]],TimeRules[Hour Min],TimeRules[Risk Points],,-1)</f>
        <v>0</v>
      </c>
      <c r="M6293">
        <f>_xlfn.XLOOKUP(FraudData[[#This Row],[foreign_transaction]],ForeignRules[Foreign Transaction],ForeignRules[Risk Points],0)</f>
        <v>0</v>
      </c>
      <c r="N6293">
        <f>_xlfn.XLOOKUP(FraudData[[#This Row],[location_mismatch]],Table10[Location Mismatch],Table10[Risk Points],0)</f>
        <v>0</v>
      </c>
      <c r="O6293">
        <f>_xlfn.XLOOKUP(FraudData[[#This Row],[device_trust_score]],DeviceRules[Device Min],DeviceRules[Risk Points],,-1)</f>
        <v>0</v>
      </c>
      <c r="P6293">
        <f>_xlfn.XLOOKUP(FraudData[[#This Row],[velocity_last_24h]],VelocityRules[Velocity Min],VelocityRules[Risk Points],,-1)</f>
        <v>0</v>
      </c>
      <c r="Q6293">
        <f>_xlfn.XLOOKUP(FraudData[[#This Row],[merchant_category]],MerchantRules[Merchant Category],MerchantRules[Risk Points],0)</f>
        <v>1</v>
      </c>
      <c r="R6293">
        <f>SUM(FraudData[[#This Row],[Amount Risk]:[Merchant Risk]])</f>
        <v>1</v>
      </c>
      <c r="S6293" t="str" cm="1">
        <f t="array" ref="S6293">_xlfn.IFS(FraudData[[#This Row],[Fraud Risk Score]]&gt;=8,"High Risk",FraudData[[#This Row],[Fraud Risk Score]]&gt;=6,"Medium Risk",TRUE,"Low Risk")</f>
        <v>Low Risk</v>
      </c>
    </row>
    <row r="6294" spans="1:19">
      <c r="A6294">
        <v>6293</v>
      </c>
      <c r="B6294">
        <v>545.47</v>
      </c>
      <c r="C6294">
        <v>4</v>
      </c>
      <c r="D6294" t="s">
        <v>47</v>
      </c>
      <c r="E6294">
        <v>0</v>
      </c>
      <c r="F6294">
        <v>0</v>
      </c>
      <c r="G6294">
        <v>45</v>
      </c>
      <c r="H6294">
        <v>3</v>
      </c>
      <c r="I6294">
        <v>27</v>
      </c>
      <c r="J6294">
        <v>0</v>
      </c>
      <c r="K6294">
        <f>_xlfn.XLOOKUP(FraudData[[#This Row],[amount]],AmountRules[Amount Min],AmountRules[Risk Points],,-1)</f>
        <v>1</v>
      </c>
      <c r="L6294">
        <f>_xlfn.XLOOKUP(FraudData[[#This Row],[transaction_hour]],TimeRules[Hour Min],TimeRules[Risk Points],,-1)</f>
        <v>0</v>
      </c>
      <c r="M6294">
        <f>_xlfn.XLOOKUP(FraudData[[#This Row],[foreign_transaction]],ForeignRules[Foreign Transaction],ForeignRules[Risk Points],0)</f>
        <v>0</v>
      </c>
      <c r="N6294">
        <f>_xlfn.XLOOKUP(FraudData[[#This Row],[location_mismatch]],Table10[Location Mismatch],Table10[Risk Points],0)</f>
        <v>0</v>
      </c>
      <c r="O6294">
        <f>_xlfn.XLOOKUP(FraudData[[#This Row],[device_trust_score]],DeviceRules[Device Min],DeviceRules[Risk Points],,-1)</f>
        <v>2</v>
      </c>
      <c r="P6294">
        <f>_xlfn.XLOOKUP(FraudData[[#This Row],[velocity_last_24h]],VelocityRules[Velocity Min],VelocityRules[Risk Points],,-1)</f>
        <v>0</v>
      </c>
      <c r="Q6294">
        <f>_xlfn.XLOOKUP(FraudData[[#This Row],[merchant_category]],MerchantRules[Merchant Category],MerchantRules[Risk Points],0)</f>
        <v>0</v>
      </c>
      <c r="R6294">
        <f>SUM(FraudData[[#This Row],[Amount Risk]:[Merchant Risk]])</f>
        <v>3</v>
      </c>
      <c r="S6294" t="str" cm="1">
        <f t="array" ref="S6294">_xlfn.IFS(FraudData[[#This Row],[Fraud Risk Score]]&gt;=8,"High Risk",FraudData[[#This Row],[Fraud Risk Score]]&gt;=6,"Medium Risk",TRUE,"Low Risk")</f>
        <v>Low Risk</v>
      </c>
    </row>
    <row r="6295" spans="1:19">
      <c r="A6295">
        <v>6294</v>
      </c>
      <c r="B6295">
        <v>69.349999999999994</v>
      </c>
      <c r="C6295">
        <v>15</v>
      </c>
      <c r="D6295" t="s">
        <v>49</v>
      </c>
      <c r="E6295">
        <v>0</v>
      </c>
      <c r="F6295">
        <v>0</v>
      </c>
      <c r="G6295">
        <v>72</v>
      </c>
      <c r="H6295">
        <v>1</v>
      </c>
      <c r="I6295">
        <v>55</v>
      </c>
      <c r="J6295">
        <v>0</v>
      </c>
      <c r="K6295">
        <f>_xlfn.XLOOKUP(FraudData[[#This Row],[amount]],AmountRules[Amount Min],AmountRules[Risk Points],,-1)</f>
        <v>0</v>
      </c>
      <c r="L6295">
        <f>_xlfn.XLOOKUP(FraudData[[#This Row],[transaction_hour]],TimeRules[Hour Min],TimeRules[Risk Points],,-1)</f>
        <v>0</v>
      </c>
      <c r="M6295">
        <f>_xlfn.XLOOKUP(FraudData[[#This Row],[foreign_transaction]],ForeignRules[Foreign Transaction],ForeignRules[Risk Points],0)</f>
        <v>0</v>
      </c>
      <c r="N6295">
        <f>_xlfn.XLOOKUP(FraudData[[#This Row],[location_mismatch]],Table10[Location Mismatch],Table10[Risk Points],0)</f>
        <v>0</v>
      </c>
      <c r="O6295">
        <f>_xlfn.XLOOKUP(FraudData[[#This Row],[device_trust_score]],DeviceRules[Device Min],DeviceRules[Risk Points],,-1)</f>
        <v>0</v>
      </c>
      <c r="P6295">
        <f>_xlfn.XLOOKUP(FraudData[[#This Row],[velocity_last_24h]],VelocityRules[Velocity Min],VelocityRules[Risk Points],,-1)</f>
        <v>0</v>
      </c>
      <c r="Q6295">
        <f>_xlfn.XLOOKUP(FraudData[[#This Row],[merchant_category]],MerchantRules[Merchant Category],MerchantRules[Risk Points],0)</f>
        <v>1</v>
      </c>
      <c r="R6295">
        <f>SUM(FraudData[[#This Row],[Amount Risk]:[Merchant Risk]])</f>
        <v>1</v>
      </c>
      <c r="S6295" t="str" cm="1">
        <f t="array" ref="S6295">_xlfn.IFS(FraudData[[#This Row],[Fraud Risk Score]]&gt;=8,"High Risk",FraudData[[#This Row],[Fraud Risk Score]]&gt;=6,"Medium Risk",TRUE,"Low Risk")</f>
        <v>Low Risk</v>
      </c>
    </row>
    <row r="6296" spans="1:19">
      <c r="A6296">
        <v>6295</v>
      </c>
      <c r="B6296">
        <v>364.63</v>
      </c>
      <c r="C6296">
        <v>23</v>
      </c>
      <c r="D6296" t="s">
        <v>50</v>
      </c>
      <c r="E6296">
        <v>0</v>
      </c>
      <c r="F6296">
        <v>0</v>
      </c>
      <c r="G6296">
        <v>82</v>
      </c>
      <c r="H6296">
        <v>4</v>
      </c>
      <c r="I6296">
        <v>44</v>
      </c>
      <c r="J6296">
        <v>0</v>
      </c>
      <c r="K6296">
        <f>_xlfn.XLOOKUP(FraudData[[#This Row],[amount]],AmountRules[Amount Min],AmountRules[Risk Points],,-1)</f>
        <v>0</v>
      </c>
      <c r="L6296">
        <f>_xlfn.XLOOKUP(FraudData[[#This Row],[transaction_hour]],TimeRules[Hour Min],TimeRules[Risk Points],,-1)</f>
        <v>1</v>
      </c>
      <c r="M6296">
        <f>_xlfn.XLOOKUP(FraudData[[#This Row],[foreign_transaction]],ForeignRules[Foreign Transaction],ForeignRules[Risk Points],0)</f>
        <v>0</v>
      </c>
      <c r="N6296">
        <f>_xlfn.XLOOKUP(FraudData[[#This Row],[location_mismatch]],Table10[Location Mismatch],Table10[Risk Points],0)</f>
        <v>0</v>
      </c>
      <c r="O6296">
        <f>_xlfn.XLOOKUP(FraudData[[#This Row],[device_trust_score]],DeviceRules[Device Min],DeviceRules[Risk Points],,-1)</f>
        <v>0</v>
      </c>
      <c r="P6296">
        <f>_xlfn.XLOOKUP(FraudData[[#This Row],[velocity_last_24h]],VelocityRules[Velocity Min],VelocityRules[Risk Points],,-1)</f>
        <v>0</v>
      </c>
      <c r="Q6296">
        <f>_xlfn.XLOOKUP(FraudData[[#This Row],[merchant_category]],MerchantRules[Merchant Category],MerchantRules[Risk Points],0)</f>
        <v>0</v>
      </c>
      <c r="R6296">
        <f>SUM(FraudData[[#This Row],[Amount Risk]:[Merchant Risk]])</f>
        <v>1</v>
      </c>
      <c r="S6296" t="str" cm="1">
        <f t="array" ref="S6296">_xlfn.IFS(FraudData[[#This Row],[Fraud Risk Score]]&gt;=8,"High Risk",FraudData[[#This Row],[Fraud Risk Score]]&gt;=6,"Medium Risk",TRUE,"Low Risk")</f>
        <v>Low Risk</v>
      </c>
    </row>
    <row r="6297" spans="1:19">
      <c r="A6297">
        <v>6296</v>
      </c>
      <c r="B6297">
        <v>383.53</v>
      </c>
      <c r="C6297">
        <v>4</v>
      </c>
      <c r="D6297" t="s">
        <v>47</v>
      </c>
      <c r="E6297">
        <v>0</v>
      </c>
      <c r="F6297">
        <v>1</v>
      </c>
      <c r="G6297">
        <v>55</v>
      </c>
      <c r="H6297">
        <v>1</v>
      </c>
      <c r="I6297">
        <v>34</v>
      </c>
      <c r="J6297">
        <v>0</v>
      </c>
      <c r="K6297">
        <f>_xlfn.XLOOKUP(FraudData[[#This Row],[amount]],AmountRules[Amount Min],AmountRules[Risk Points],,-1)</f>
        <v>0</v>
      </c>
      <c r="L6297">
        <f>_xlfn.XLOOKUP(FraudData[[#This Row],[transaction_hour]],TimeRules[Hour Min],TimeRules[Risk Points],,-1)</f>
        <v>0</v>
      </c>
      <c r="M6297">
        <f>_xlfn.XLOOKUP(FraudData[[#This Row],[foreign_transaction]],ForeignRules[Foreign Transaction],ForeignRules[Risk Points],0)</f>
        <v>0</v>
      </c>
      <c r="N6297">
        <f>_xlfn.XLOOKUP(FraudData[[#This Row],[location_mismatch]],Table10[Location Mismatch],Table10[Risk Points],0)</f>
        <v>3</v>
      </c>
      <c r="O6297">
        <f>_xlfn.XLOOKUP(FraudData[[#This Row],[device_trust_score]],DeviceRules[Device Min],DeviceRules[Risk Points],,-1)</f>
        <v>1</v>
      </c>
      <c r="P6297">
        <f>_xlfn.XLOOKUP(FraudData[[#This Row],[velocity_last_24h]],VelocityRules[Velocity Min],VelocityRules[Risk Points],,-1)</f>
        <v>0</v>
      </c>
      <c r="Q6297">
        <f>_xlfn.XLOOKUP(FraudData[[#This Row],[merchant_category]],MerchantRules[Merchant Category],MerchantRules[Risk Points],0)</f>
        <v>0</v>
      </c>
      <c r="R6297">
        <f>SUM(FraudData[[#This Row],[Amount Risk]:[Merchant Risk]])</f>
        <v>4</v>
      </c>
      <c r="S6297" t="str" cm="1">
        <f t="array" ref="S6297">_xlfn.IFS(FraudData[[#This Row],[Fraud Risk Score]]&gt;=8,"High Risk",FraudData[[#This Row],[Fraud Risk Score]]&gt;=6,"Medium Risk",TRUE,"Low Risk")</f>
        <v>Low Risk</v>
      </c>
    </row>
    <row r="6298" spans="1:19">
      <c r="A6298">
        <v>6297</v>
      </c>
      <c r="B6298">
        <v>77.59</v>
      </c>
      <c r="C6298">
        <v>23</v>
      </c>
      <c r="D6298" t="s">
        <v>46</v>
      </c>
      <c r="E6298">
        <v>0</v>
      </c>
      <c r="F6298">
        <v>0</v>
      </c>
      <c r="G6298">
        <v>31</v>
      </c>
      <c r="H6298">
        <v>4</v>
      </c>
      <c r="I6298">
        <v>39</v>
      </c>
      <c r="J6298">
        <v>0</v>
      </c>
      <c r="K6298">
        <f>_xlfn.XLOOKUP(FraudData[[#This Row],[amount]],AmountRules[Amount Min],AmountRules[Risk Points],,-1)</f>
        <v>0</v>
      </c>
      <c r="L6298">
        <f>_xlfn.XLOOKUP(FraudData[[#This Row],[transaction_hour]],TimeRules[Hour Min],TimeRules[Risk Points],,-1)</f>
        <v>1</v>
      </c>
      <c r="M6298">
        <f>_xlfn.XLOOKUP(FraudData[[#This Row],[foreign_transaction]],ForeignRules[Foreign Transaction],ForeignRules[Risk Points],0)</f>
        <v>0</v>
      </c>
      <c r="N6298">
        <f>_xlfn.XLOOKUP(FraudData[[#This Row],[location_mismatch]],Table10[Location Mismatch],Table10[Risk Points],0)</f>
        <v>0</v>
      </c>
      <c r="O6298">
        <f>_xlfn.XLOOKUP(FraudData[[#This Row],[device_trust_score]],DeviceRules[Device Min],DeviceRules[Risk Points],,-1)</f>
        <v>2</v>
      </c>
      <c r="P6298">
        <f>_xlfn.XLOOKUP(FraudData[[#This Row],[velocity_last_24h]],VelocityRules[Velocity Min],VelocityRules[Risk Points],,-1)</f>
        <v>0</v>
      </c>
      <c r="Q6298">
        <f>_xlfn.XLOOKUP(FraudData[[#This Row],[merchant_category]],MerchantRules[Merchant Category],MerchantRules[Risk Points],0)</f>
        <v>0</v>
      </c>
      <c r="R6298">
        <f>SUM(FraudData[[#This Row],[Amount Risk]:[Merchant Risk]])</f>
        <v>3</v>
      </c>
      <c r="S6298" t="str" cm="1">
        <f t="array" ref="S6298">_xlfn.IFS(FraudData[[#This Row],[Fraud Risk Score]]&gt;=8,"High Risk",FraudData[[#This Row],[Fraud Risk Score]]&gt;=6,"Medium Risk",TRUE,"Low Risk")</f>
        <v>Low Risk</v>
      </c>
    </row>
    <row r="6299" spans="1:19">
      <c r="A6299">
        <v>6298</v>
      </c>
      <c r="B6299">
        <v>15.65</v>
      </c>
      <c r="C6299">
        <v>22</v>
      </c>
      <c r="D6299" t="s">
        <v>47</v>
      </c>
      <c r="E6299">
        <v>0</v>
      </c>
      <c r="F6299">
        <v>0</v>
      </c>
      <c r="G6299">
        <v>81</v>
      </c>
      <c r="H6299">
        <v>1</v>
      </c>
      <c r="I6299">
        <v>56</v>
      </c>
      <c r="J6299">
        <v>0</v>
      </c>
      <c r="K6299">
        <f>_xlfn.XLOOKUP(FraudData[[#This Row],[amount]],AmountRules[Amount Min],AmountRules[Risk Points],,-1)</f>
        <v>0</v>
      </c>
      <c r="L6299">
        <f>_xlfn.XLOOKUP(FraudData[[#This Row],[transaction_hour]],TimeRules[Hour Min],TimeRules[Risk Points],,-1)</f>
        <v>0</v>
      </c>
      <c r="M6299">
        <f>_xlfn.XLOOKUP(FraudData[[#This Row],[foreign_transaction]],ForeignRules[Foreign Transaction],ForeignRules[Risk Points],0)</f>
        <v>0</v>
      </c>
      <c r="N6299">
        <f>_xlfn.XLOOKUP(FraudData[[#This Row],[location_mismatch]],Table10[Location Mismatch],Table10[Risk Points],0)</f>
        <v>0</v>
      </c>
      <c r="O6299">
        <f>_xlfn.XLOOKUP(FraudData[[#This Row],[device_trust_score]],DeviceRules[Device Min],DeviceRules[Risk Points],,-1)</f>
        <v>0</v>
      </c>
      <c r="P6299">
        <f>_xlfn.XLOOKUP(FraudData[[#This Row],[velocity_last_24h]],VelocityRules[Velocity Min],VelocityRules[Risk Points],,-1)</f>
        <v>0</v>
      </c>
      <c r="Q6299">
        <f>_xlfn.XLOOKUP(FraudData[[#This Row],[merchant_category]],MerchantRules[Merchant Category],MerchantRules[Risk Points],0)</f>
        <v>0</v>
      </c>
      <c r="R6299">
        <f>SUM(FraudData[[#This Row],[Amount Risk]:[Merchant Risk]])</f>
        <v>0</v>
      </c>
      <c r="S6299" t="str" cm="1">
        <f t="array" ref="S6299">_xlfn.IFS(FraudData[[#This Row],[Fraud Risk Score]]&gt;=8,"High Risk",FraudData[[#This Row],[Fraud Risk Score]]&gt;=6,"Medium Risk",TRUE,"Low Risk")</f>
        <v>Low Risk</v>
      </c>
    </row>
    <row r="6300" spans="1:19">
      <c r="A6300">
        <v>6299</v>
      </c>
      <c r="B6300">
        <v>232.09</v>
      </c>
      <c r="C6300">
        <v>11</v>
      </c>
      <c r="D6300" t="s">
        <v>49</v>
      </c>
      <c r="E6300">
        <v>0</v>
      </c>
      <c r="F6300">
        <v>0</v>
      </c>
      <c r="G6300">
        <v>60</v>
      </c>
      <c r="H6300">
        <v>0</v>
      </c>
      <c r="I6300">
        <v>31</v>
      </c>
      <c r="J6300">
        <v>0</v>
      </c>
      <c r="K6300">
        <f>_xlfn.XLOOKUP(FraudData[[#This Row],[amount]],AmountRules[Amount Min],AmountRules[Risk Points],,-1)</f>
        <v>0</v>
      </c>
      <c r="L6300">
        <f>_xlfn.XLOOKUP(FraudData[[#This Row],[transaction_hour]],TimeRules[Hour Min],TimeRules[Risk Points],,-1)</f>
        <v>0</v>
      </c>
      <c r="M6300">
        <f>_xlfn.XLOOKUP(FraudData[[#This Row],[foreign_transaction]],ForeignRules[Foreign Transaction],ForeignRules[Risk Points],0)</f>
        <v>0</v>
      </c>
      <c r="N6300">
        <f>_xlfn.XLOOKUP(FraudData[[#This Row],[location_mismatch]],Table10[Location Mismatch],Table10[Risk Points],0)</f>
        <v>0</v>
      </c>
      <c r="O6300">
        <f>_xlfn.XLOOKUP(FraudData[[#This Row],[device_trust_score]],DeviceRules[Device Min],DeviceRules[Risk Points],,-1)</f>
        <v>1</v>
      </c>
      <c r="P6300">
        <f>_xlfn.XLOOKUP(FraudData[[#This Row],[velocity_last_24h]],VelocityRules[Velocity Min],VelocityRules[Risk Points],,-1)</f>
        <v>0</v>
      </c>
      <c r="Q6300">
        <f>_xlfn.XLOOKUP(FraudData[[#This Row],[merchant_category]],MerchantRules[Merchant Category],MerchantRules[Risk Points],0)</f>
        <v>1</v>
      </c>
      <c r="R6300">
        <f>SUM(FraudData[[#This Row],[Amount Risk]:[Merchant Risk]])</f>
        <v>2</v>
      </c>
      <c r="S6300" t="str" cm="1">
        <f t="array" ref="S6300">_xlfn.IFS(FraudData[[#This Row],[Fraud Risk Score]]&gt;=8,"High Risk",FraudData[[#This Row],[Fraud Risk Score]]&gt;=6,"Medium Risk",TRUE,"Low Risk")</f>
        <v>Low Risk</v>
      </c>
    </row>
    <row r="6301" spans="1:19">
      <c r="A6301">
        <v>6300</v>
      </c>
      <c r="B6301">
        <v>67.19</v>
      </c>
      <c r="C6301">
        <v>3</v>
      </c>
      <c r="D6301" t="s">
        <v>48</v>
      </c>
      <c r="E6301">
        <v>0</v>
      </c>
      <c r="F6301">
        <v>0</v>
      </c>
      <c r="G6301">
        <v>48</v>
      </c>
      <c r="H6301">
        <v>1</v>
      </c>
      <c r="I6301">
        <v>66</v>
      </c>
      <c r="J6301">
        <v>0</v>
      </c>
      <c r="K6301">
        <f>_xlfn.XLOOKUP(FraudData[[#This Row],[amount]],AmountRules[Amount Min],AmountRules[Risk Points],,-1)</f>
        <v>0</v>
      </c>
      <c r="L6301">
        <f>_xlfn.XLOOKUP(FraudData[[#This Row],[transaction_hour]],TimeRules[Hour Min],TimeRules[Risk Points],,-1)</f>
        <v>3</v>
      </c>
      <c r="M6301">
        <f>_xlfn.XLOOKUP(FraudData[[#This Row],[foreign_transaction]],ForeignRules[Foreign Transaction],ForeignRules[Risk Points],0)</f>
        <v>0</v>
      </c>
      <c r="N6301">
        <f>_xlfn.XLOOKUP(FraudData[[#This Row],[location_mismatch]],Table10[Location Mismatch],Table10[Risk Points],0)</f>
        <v>0</v>
      </c>
      <c r="O6301">
        <f>_xlfn.XLOOKUP(FraudData[[#This Row],[device_trust_score]],DeviceRules[Device Min],DeviceRules[Risk Points],,-1)</f>
        <v>2</v>
      </c>
      <c r="P6301">
        <f>_xlfn.XLOOKUP(FraudData[[#This Row],[velocity_last_24h]],VelocityRules[Velocity Min],VelocityRules[Risk Points],,-1)</f>
        <v>0</v>
      </c>
      <c r="Q6301">
        <f>_xlfn.XLOOKUP(FraudData[[#This Row],[merchant_category]],MerchantRules[Merchant Category],MerchantRules[Risk Points],0)</f>
        <v>0</v>
      </c>
      <c r="R6301">
        <f>SUM(FraudData[[#This Row],[Amount Risk]:[Merchant Risk]])</f>
        <v>5</v>
      </c>
      <c r="S6301" t="str" cm="1">
        <f t="array" ref="S6301">_xlfn.IFS(FraudData[[#This Row],[Fraud Risk Score]]&gt;=8,"High Risk",FraudData[[#This Row],[Fraud Risk Score]]&gt;=6,"Medium Risk",TRUE,"Low Risk")</f>
        <v>Low Risk</v>
      </c>
    </row>
    <row r="6302" spans="1:19">
      <c r="A6302">
        <v>6301</v>
      </c>
      <c r="B6302">
        <v>274.95</v>
      </c>
      <c r="C6302">
        <v>22</v>
      </c>
      <c r="D6302" t="s">
        <v>48</v>
      </c>
      <c r="E6302">
        <v>0</v>
      </c>
      <c r="F6302">
        <v>0</v>
      </c>
      <c r="G6302">
        <v>48</v>
      </c>
      <c r="H6302">
        <v>2</v>
      </c>
      <c r="I6302">
        <v>60</v>
      </c>
      <c r="J6302">
        <v>0</v>
      </c>
      <c r="K6302">
        <f>_xlfn.XLOOKUP(FraudData[[#This Row],[amount]],AmountRules[Amount Min],AmountRules[Risk Points],,-1)</f>
        <v>0</v>
      </c>
      <c r="L6302">
        <f>_xlfn.XLOOKUP(FraudData[[#This Row],[transaction_hour]],TimeRules[Hour Min],TimeRules[Risk Points],,-1)</f>
        <v>0</v>
      </c>
      <c r="M6302">
        <f>_xlfn.XLOOKUP(FraudData[[#This Row],[foreign_transaction]],ForeignRules[Foreign Transaction],ForeignRules[Risk Points],0)</f>
        <v>0</v>
      </c>
      <c r="N6302">
        <f>_xlfn.XLOOKUP(FraudData[[#This Row],[location_mismatch]],Table10[Location Mismatch],Table10[Risk Points],0)</f>
        <v>0</v>
      </c>
      <c r="O6302">
        <f>_xlfn.XLOOKUP(FraudData[[#This Row],[device_trust_score]],DeviceRules[Device Min],DeviceRules[Risk Points],,-1)</f>
        <v>2</v>
      </c>
      <c r="P6302">
        <f>_xlfn.XLOOKUP(FraudData[[#This Row],[velocity_last_24h]],VelocityRules[Velocity Min],VelocityRules[Risk Points],,-1)</f>
        <v>0</v>
      </c>
      <c r="Q6302">
        <f>_xlfn.XLOOKUP(FraudData[[#This Row],[merchant_category]],MerchantRules[Merchant Category],MerchantRules[Risk Points],0)</f>
        <v>0</v>
      </c>
      <c r="R6302">
        <f>SUM(FraudData[[#This Row],[Amount Risk]:[Merchant Risk]])</f>
        <v>2</v>
      </c>
      <c r="S6302" t="str" cm="1">
        <f t="array" ref="S6302">_xlfn.IFS(FraudData[[#This Row],[Fraud Risk Score]]&gt;=8,"High Risk",FraudData[[#This Row],[Fraud Risk Score]]&gt;=6,"Medium Risk",TRUE,"Low Risk")</f>
        <v>Low Risk</v>
      </c>
    </row>
    <row r="6303" spans="1:19">
      <c r="A6303">
        <v>6302</v>
      </c>
      <c r="B6303">
        <v>105.22</v>
      </c>
      <c r="C6303">
        <v>5</v>
      </c>
      <c r="D6303" t="s">
        <v>48</v>
      </c>
      <c r="E6303">
        <v>0</v>
      </c>
      <c r="F6303">
        <v>0</v>
      </c>
      <c r="G6303">
        <v>80</v>
      </c>
      <c r="H6303">
        <v>1</v>
      </c>
      <c r="I6303">
        <v>45</v>
      </c>
      <c r="J6303">
        <v>0</v>
      </c>
      <c r="K6303">
        <f>_xlfn.XLOOKUP(FraudData[[#This Row],[amount]],AmountRules[Amount Min],AmountRules[Risk Points],,-1)</f>
        <v>0</v>
      </c>
      <c r="L6303">
        <f>_xlfn.XLOOKUP(FraudData[[#This Row],[transaction_hour]],TimeRules[Hour Min],TimeRules[Risk Points],,-1)</f>
        <v>0</v>
      </c>
      <c r="M6303">
        <f>_xlfn.XLOOKUP(FraudData[[#This Row],[foreign_transaction]],ForeignRules[Foreign Transaction],ForeignRules[Risk Points],0)</f>
        <v>0</v>
      </c>
      <c r="N6303">
        <f>_xlfn.XLOOKUP(FraudData[[#This Row],[location_mismatch]],Table10[Location Mismatch],Table10[Risk Points],0)</f>
        <v>0</v>
      </c>
      <c r="O6303">
        <f>_xlfn.XLOOKUP(FraudData[[#This Row],[device_trust_score]],DeviceRules[Device Min],DeviceRules[Risk Points],,-1)</f>
        <v>0</v>
      </c>
      <c r="P6303">
        <f>_xlfn.XLOOKUP(FraudData[[#This Row],[velocity_last_24h]],VelocityRules[Velocity Min],VelocityRules[Risk Points],,-1)</f>
        <v>0</v>
      </c>
      <c r="Q6303">
        <f>_xlfn.XLOOKUP(FraudData[[#This Row],[merchant_category]],MerchantRules[Merchant Category],MerchantRules[Risk Points],0)</f>
        <v>0</v>
      </c>
      <c r="R6303">
        <f>SUM(FraudData[[#This Row],[Amount Risk]:[Merchant Risk]])</f>
        <v>0</v>
      </c>
      <c r="S6303" t="str" cm="1">
        <f t="array" ref="S6303">_xlfn.IFS(FraudData[[#This Row],[Fraud Risk Score]]&gt;=8,"High Risk",FraudData[[#This Row],[Fraud Risk Score]]&gt;=6,"Medium Risk",TRUE,"Low Risk")</f>
        <v>Low Risk</v>
      </c>
    </row>
    <row r="6304" spans="1:19">
      <c r="A6304">
        <v>6303</v>
      </c>
      <c r="B6304">
        <v>119.54</v>
      </c>
      <c r="C6304">
        <v>18</v>
      </c>
      <c r="D6304" t="s">
        <v>47</v>
      </c>
      <c r="E6304">
        <v>0</v>
      </c>
      <c r="F6304">
        <v>0</v>
      </c>
      <c r="G6304">
        <v>85</v>
      </c>
      <c r="H6304">
        <v>3</v>
      </c>
      <c r="I6304">
        <v>25</v>
      </c>
      <c r="J6304">
        <v>0</v>
      </c>
      <c r="K6304">
        <f>_xlfn.XLOOKUP(FraudData[[#This Row],[amount]],AmountRules[Amount Min],AmountRules[Risk Points],,-1)</f>
        <v>0</v>
      </c>
      <c r="L6304">
        <f>_xlfn.XLOOKUP(FraudData[[#This Row],[transaction_hour]],TimeRules[Hour Min],TimeRules[Risk Points],,-1)</f>
        <v>0</v>
      </c>
      <c r="M6304">
        <f>_xlfn.XLOOKUP(FraudData[[#This Row],[foreign_transaction]],ForeignRules[Foreign Transaction],ForeignRules[Risk Points],0)</f>
        <v>0</v>
      </c>
      <c r="N6304">
        <f>_xlfn.XLOOKUP(FraudData[[#This Row],[location_mismatch]],Table10[Location Mismatch],Table10[Risk Points],0)</f>
        <v>0</v>
      </c>
      <c r="O6304">
        <f>_xlfn.XLOOKUP(FraudData[[#This Row],[device_trust_score]],DeviceRules[Device Min],DeviceRules[Risk Points],,-1)</f>
        <v>0</v>
      </c>
      <c r="P6304">
        <f>_xlfn.XLOOKUP(FraudData[[#This Row],[velocity_last_24h]],VelocityRules[Velocity Min],VelocityRules[Risk Points],,-1)</f>
        <v>0</v>
      </c>
      <c r="Q6304">
        <f>_xlfn.XLOOKUP(FraudData[[#This Row],[merchant_category]],MerchantRules[Merchant Category],MerchantRules[Risk Points],0)</f>
        <v>0</v>
      </c>
      <c r="R6304">
        <f>SUM(FraudData[[#This Row],[Amount Risk]:[Merchant Risk]])</f>
        <v>0</v>
      </c>
      <c r="S6304" t="str" cm="1">
        <f t="array" ref="S6304">_xlfn.IFS(FraudData[[#This Row],[Fraud Risk Score]]&gt;=8,"High Risk",FraudData[[#This Row],[Fraud Risk Score]]&gt;=6,"Medium Risk",TRUE,"Low Risk")</f>
        <v>Low Risk</v>
      </c>
    </row>
    <row r="6305" spans="1:19">
      <c r="A6305">
        <v>6304</v>
      </c>
      <c r="B6305">
        <v>270.83999999999997</v>
      </c>
      <c r="C6305">
        <v>8</v>
      </c>
      <c r="D6305" t="s">
        <v>48</v>
      </c>
      <c r="E6305">
        <v>0</v>
      </c>
      <c r="F6305">
        <v>0</v>
      </c>
      <c r="G6305">
        <v>94</v>
      </c>
      <c r="H6305">
        <v>2</v>
      </c>
      <c r="I6305">
        <v>25</v>
      </c>
      <c r="J6305">
        <v>0</v>
      </c>
      <c r="K6305">
        <f>_xlfn.XLOOKUP(FraudData[[#This Row],[amount]],AmountRules[Amount Min],AmountRules[Risk Points],,-1)</f>
        <v>0</v>
      </c>
      <c r="L6305">
        <f>_xlfn.XLOOKUP(FraudData[[#This Row],[transaction_hour]],TimeRules[Hour Min],TimeRules[Risk Points],,-1)</f>
        <v>0</v>
      </c>
      <c r="M6305">
        <f>_xlfn.XLOOKUP(FraudData[[#This Row],[foreign_transaction]],ForeignRules[Foreign Transaction],ForeignRules[Risk Points],0)</f>
        <v>0</v>
      </c>
      <c r="N6305">
        <f>_xlfn.XLOOKUP(FraudData[[#This Row],[location_mismatch]],Table10[Location Mismatch],Table10[Risk Points],0)</f>
        <v>0</v>
      </c>
      <c r="O6305">
        <f>_xlfn.XLOOKUP(FraudData[[#This Row],[device_trust_score]],DeviceRules[Device Min],DeviceRules[Risk Points],,-1)</f>
        <v>0</v>
      </c>
      <c r="P6305">
        <f>_xlfn.XLOOKUP(FraudData[[#This Row],[velocity_last_24h]],VelocityRules[Velocity Min],VelocityRules[Risk Points],,-1)</f>
        <v>0</v>
      </c>
      <c r="Q6305">
        <f>_xlfn.XLOOKUP(FraudData[[#This Row],[merchant_category]],MerchantRules[Merchant Category],MerchantRules[Risk Points],0)</f>
        <v>0</v>
      </c>
      <c r="R6305">
        <f>SUM(FraudData[[#This Row],[Amount Risk]:[Merchant Risk]])</f>
        <v>0</v>
      </c>
      <c r="S6305" t="str" cm="1">
        <f t="array" ref="S6305">_xlfn.IFS(FraudData[[#This Row],[Fraud Risk Score]]&gt;=8,"High Risk",FraudData[[#This Row],[Fraud Risk Score]]&gt;=6,"Medium Risk",TRUE,"Low Risk")</f>
        <v>Low Risk</v>
      </c>
    </row>
    <row r="6306" spans="1:19">
      <c r="A6306">
        <v>6305</v>
      </c>
      <c r="B6306">
        <v>86.73</v>
      </c>
      <c r="C6306">
        <v>11</v>
      </c>
      <c r="D6306" t="s">
        <v>50</v>
      </c>
      <c r="E6306">
        <v>0</v>
      </c>
      <c r="F6306">
        <v>0</v>
      </c>
      <c r="G6306">
        <v>52</v>
      </c>
      <c r="H6306">
        <v>1</v>
      </c>
      <c r="I6306">
        <v>46</v>
      </c>
      <c r="J6306">
        <v>0</v>
      </c>
      <c r="K6306">
        <f>_xlfn.XLOOKUP(FraudData[[#This Row],[amount]],AmountRules[Amount Min],AmountRules[Risk Points],,-1)</f>
        <v>0</v>
      </c>
      <c r="L6306">
        <f>_xlfn.XLOOKUP(FraudData[[#This Row],[transaction_hour]],TimeRules[Hour Min],TimeRules[Risk Points],,-1)</f>
        <v>0</v>
      </c>
      <c r="M6306">
        <f>_xlfn.XLOOKUP(FraudData[[#This Row],[foreign_transaction]],ForeignRules[Foreign Transaction],ForeignRules[Risk Points],0)</f>
        <v>0</v>
      </c>
      <c r="N6306">
        <f>_xlfn.XLOOKUP(FraudData[[#This Row],[location_mismatch]],Table10[Location Mismatch],Table10[Risk Points],0)</f>
        <v>0</v>
      </c>
      <c r="O6306">
        <f>_xlfn.XLOOKUP(FraudData[[#This Row],[device_trust_score]],DeviceRules[Device Min],DeviceRules[Risk Points],,-1)</f>
        <v>1</v>
      </c>
      <c r="P6306">
        <f>_xlfn.XLOOKUP(FraudData[[#This Row],[velocity_last_24h]],VelocityRules[Velocity Min],VelocityRules[Risk Points],,-1)</f>
        <v>0</v>
      </c>
      <c r="Q6306">
        <f>_xlfn.XLOOKUP(FraudData[[#This Row],[merchant_category]],MerchantRules[Merchant Category],MerchantRules[Risk Points],0)</f>
        <v>0</v>
      </c>
      <c r="R6306">
        <f>SUM(FraudData[[#This Row],[Amount Risk]:[Merchant Risk]])</f>
        <v>1</v>
      </c>
      <c r="S6306" t="str" cm="1">
        <f t="array" ref="S6306">_xlfn.IFS(FraudData[[#This Row],[Fraud Risk Score]]&gt;=8,"High Risk",FraudData[[#This Row],[Fraud Risk Score]]&gt;=6,"Medium Risk",TRUE,"Low Risk")</f>
        <v>Low Risk</v>
      </c>
    </row>
    <row r="6307" spans="1:19">
      <c r="A6307">
        <v>6306</v>
      </c>
      <c r="B6307">
        <v>105.38</v>
      </c>
      <c r="C6307">
        <v>14</v>
      </c>
      <c r="D6307" t="s">
        <v>46</v>
      </c>
      <c r="E6307">
        <v>0</v>
      </c>
      <c r="F6307">
        <v>1</v>
      </c>
      <c r="G6307">
        <v>56</v>
      </c>
      <c r="H6307">
        <v>1</v>
      </c>
      <c r="I6307">
        <v>58</v>
      </c>
      <c r="J6307">
        <v>0</v>
      </c>
      <c r="K6307">
        <f>_xlfn.XLOOKUP(FraudData[[#This Row],[amount]],AmountRules[Amount Min],AmountRules[Risk Points],,-1)</f>
        <v>0</v>
      </c>
      <c r="L6307">
        <f>_xlfn.XLOOKUP(FraudData[[#This Row],[transaction_hour]],TimeRules[Hour Min],TimeRules[Risk Points],,-1)</f>
        <v>0</v>
      </c>
      <c r="M6307">
        <f>_xlfn.XLOOKUP(FraudData[[#This Row],[foreign_transaction]],ForeignRules[Foreign Transaction],ForeignRules[Risk Points],0)</f>
        <v>0</v>
      </c>
      <c r="N6307">
        <f>_xlfn.XLOOKUP(FraudData[[#This Row],[location_mismatch]],Table10[Location Mismatch],Table10[Risk Points],0)</f>
        <v>3</v>
      </c>
      <c r="O6307">
        <f>_xlfn.XLOOKUP(FraudData[[#This Row],[device_trust_score]],DeviceRules[Device Min],DeviceRules[Risk Points],,-1)</f>
        <v>1</v>
      </c>
      <c r="P6307">
        <f>_xlfn.XLOOKUP(FraudData[[#This Row],[velocity_last_24h]],VelocityRules[Velocity Min],VelocityRules[Risk Points],,-1)</f>
        <v>0</v>
      </c>
      <c r="Q6307">
        <f>_xlfn.XLOOKUP(FraudData[[#This Row],[merchant_category]],MerchantRules[Merchant Category],MerchantRules[Risk Points],0)</f>
        <v>0</v>
      </c>
      <c r="R6307">
        <f>SUM(FraudData[[#This Row],[Amount Risk]:[Merchant Risk]])</f>
        <v>4</v>
      </c>
      <c r="S6307" t="str" cm="1">
        <f t="array" ref="S6307">_xlfn.IFS(FraudData[[#This Row],[Fraud Risk Score]]&gt;=8,"High Risk",FraudData[[#This Row],[Fraud Risk Score]]&gt;=6,"Medium Risk",TRUE,"Low Risk")</f>
        <v>Low Risk</v>
      </c>
    </row>
    <row r="6308" spans="1:19">
      <c r="A6308">
        <v>6307</v>
      </c>
      <c r="B6308">
        <v>84.94</v>
      </c>
      <c r="C6308">
        <v>15</v>
      </c>
      <c r="D6308" t="s">
        <v>48</v>
      </c>
      <c r="E6308">
        <v>1</v>
      </c>
      <c r="F6308">
        <v>0</v>
      </c>
      <c r="G6308">
        <v>69</v>
      </c>
      <c r="H6308">
        <v>0</v>
      </c>
      <c r="I6308">
        <v>18</v>
      </c>
      <c r="J6308">
        <v>0</v>
      </c>
      <c r="K6308">
        <f>_xlfn.XLOOKUP(FraudData[[#This Row],[amount]],AmountRules[Amount Min],AmountRules[Risk Points],,-1)</f>
        <v>0</v>
      </c>
      <c r="L6308">
        <f>_xlfn.XLOOKUP(FraudData[[#This Row],[transaction_hour]],TimeRules[Hour Min],TimeRules[Risk Points],,-1)</f>
        <v>0</v>
      </c>
      <c r="M6308">
        <f>_xlfn.XLOOKUP(FraudData[[#This Row],[foreign_transaction]],ForeignRules[Foreign Transaction],ForeignRules[Risk Points],0)</f>
        <v>3</v>
      </c>
      <c r="N6308">
        <f>_xlfn.XLOOKUP(FraudData[[#This Row],[location_mismatch]],Table10[Location Mismatch],Table10[Risk Points],0)</f>
        <v>0</v>
      </c>
      <c r="O6308">
        <f>_xlfn.XLOOKUP(FraudData[[#This Row],[device_trust_score]],DeviceRules[Device Min],DeviceRules[Risk Points],,-1)</f>
        <v>1</v>
      </c>
      <c r="P6308">
        <f>_xlfn.XLOOKUP(FraudData[[#This Row],[velocity_last_24h]],VelocityRules[Velocity Min],VelocityRules[Risk Points],,-1)</f>
        <v>0</v>
      </c>
      <c r="Q6308">
        <f>_xlfn.XLOOKUP(FraudData[[#This Row],[merchant_category]],MerchantRules[Merchant Category],MerchantRules[Risk Points],0)</f>
        <v>0</v>
      </c>
      <c r="R6308">
        <f>SUM(FraudData[[#This Row],[Amount Risk]:[Merchant Risk]])</f>
        <v>4</v>
      </c>
      <c r="S6308" t="str" cm="1">
        <f t="array" ref="S6308">_xlfn.IFS(FraudData[[#This Row],[Fraud Risk Score]]&gt;=8,"High Risk",FraudData[[#This Row],[Fraud Risk Score]]&gt;=6,"Medium Risk",TRUE,"Low Risk")</f>
        <v>Low Risk</v>
      </c>
    </row>
    <row r="6309" spans="1:19">
      <c r="A6309">
        <v>6308</v>
      </c>
      <c r="B6309">
        <v>82.41</v>
      </c>
      <c r="C6309">
        <v>12</v>
      </c>
      <c r="D6309" t="s">
        <v>50</v>
      </c>
      <c r="E6309">
        <v>0</v>
      </c>
      <c r="F6309">
        <v>0</v>
      </c>
      <c r="G6309">
        <v>93</v>
      </c>
      <c r="H6309">
        <v>3</v>
      </c>
      <c r="I6309">
        <v>62</v>
      </c>
      <c r="J6309">
        <v>0</v>
      </c>
      <c r="K6309">
        <f>_xlfn.XLOOKUP(FraudData[[#This Row],[amount]],AmountRules[Amount Min],AmountRules[Risk Points],,-1)</f>
        <v>0</v>
      </c>
      <c r="L6309">
        <f>_xlfn.XLOOKUP(FraudData[[#This Row],[transaction_hour]],TimeRules[Hour Min],TimeRules[Risk Points],,-1)</f>
        <v>0</v>
      </c>
      <c r="M6309">
        <f>_xlfn.XLOOKUP(FraudData[[#This Row],[foreign_transaction]],ForeignRules[Foreign Transaction],ForeignRules[Risk Points],0)</f>
        <v>0</v>
      </c>
      <c r="N6309">
        <f>_xlfn.XLOOKUP(FraudData[[#This Row],[location_mismatch]],Table10[Location Mismatch],Table10[Risk Points],0)</f>
        <v>0</v>
      </c>
      <c r="O6309">
        <f>_xlfn.XLOOKUP(FraudData[[#This Row],[device_trust_score]],DeviceRules[Device Min],DeviceRules[Risk Points],,-1)</f>
        <v>0</v>
      </c>
      <c r="P6309">
        <f>_xlfn.XLOOKUP(FraudData[[#This Row],[velocity_last_24h]],VelocityRules[Velocity Min],VelocityRules[Risk Points],,-1)</f>
        <v>0</v>
      </c>
      <c r="Q6309">
        <f>_xlfn.XLOOKUP(FraudData[[#This Row],[merchant_category]],MerchantRules[Merchant Category],MerchantRules[Risk Points],0)</f>
        <v>0</v>
      </c>
      <c r="R6309">
        <f>SUM(FraudData[[#This Row],[Amount Risk]:[Merchant Risk]])</f>
        <v>0</v>
      </c>
      <c r="S6309" t="str" cm="1">
        <f t="array" ref="S6309">_xlfn.IFS(FraudData[[#This Row],[Fraud Risk Score]]&gt;=8,"High Risk",FraudData[[#This Row],[Fraud Risk Score]]&gt;=6,"Medium Risk",TRUE,"Low Risk")</f>
        <v>Low Risk</v>
      </c>
    </row>
    <row r="6310" spans="1:19">
      <c r="A6310">
        <v>6309</v>
      </c>
      <c r="B6310">
        <v>134.36000000000001</v>
      </c>
      <c r="C6310">
        <v>20</v>
      </c>
      <c r="D6310" t="s">
        <v>50</v>
      </c>
      <c r="E6310">
        <v>0</v>
      </c>
      <c r="F6310">
        <v>0</v>
      </c>
      <c r="G6310">
        <v>92</v>
      </c>
      <c r="H6310">
        <v>3</v>
      </c>
      <c r="I6310">
        <v>26</v>
      </c>
      <c r="J6310">
        <v>0</v>
      </c>
      <c r="K6310">
        <f>_xlfn.XLOOKUP(FraudData[[#This Row],[amount]],AmountRules[Amount Min],AmountRules[Risk Points],,-1)</f>
        <v>0</v>
      </c>
      <c r="L6310">
        <f>_xlfn.XLOOKUP(FraudData[[#This Row],[transaction_hour]],TimeRules[Hour Min],TimeRules[Risk Points],,-1)</f>
        <v>0</v>
      </c>
      <c r="M6310">
        <f>_xlfn.XLOOKUP(FraudData[[#This Row],[foreign_transaction]],ForeignRules[Foreign Transaction],ForeignRules[Risk Points],0)</f>
        <v>0</v>
      </c>
      <c r="N6310">
        <f>_xlfn.XLOOKUP(FraudData[[#This Row],[location_mismatch]],Table10[Location Mismatch],Table10[Risk Points],0)</f>
        <v>0</v>
      </c>
      <c r="O6310">
        <f>_xlfn.XLOOKUP(FraudData[[#This Row],[device_trust_score]],DeviceRules[Device Min],DeviceRules[Risk Points],,-1)</f>
        <v>0</v>
      </c>
      <c r="P6310">
        <f>_xlfn.XLOOKUP(FraudData[[#This Row],[velocity_last_24h]],VelocityRules[Velocity Min],VelocityRules[Risk Points],,-1)</f>
        <v>0</v>
      </c>
      <c r="Q6310">
        <f>_xlfn.XLOOKUP(FraudData[[#This Row],[merchant_category]],MerchantRules[Merchant Category],MerchantRules[Risk Points],0)</f>
        <v>0</v>
      </c>
      <c r="R6310">
        <f>SUM(FraudData[[#This Row],[Amount Risk]:[Merchant Risk]])</f>
        <v>0</v>
      </c>
      <c r="S6310" t="str" cm="1">
        <f t="array" ref="S6310">_xlfn.IFS(FraudData[[#This Row],[Fraud Risk Score]]&gt;=8,"High Risk",FraudData[[#This Row],[Fraud Risk Score]]&gt;=6,"Medium Risk",TRUE,"Low Risk")</f>
        <v>Low Risk</v>
      </c>
    </row>
    <row r="6311" spans="1:19">
      <c r="A6311">
        <v>6310</v>
      </c>
      <c r="B6311">
        <v>297.8</v>
      </c>
      <c r="C6311">
        <v>23</v>
      </c>
      <c r="D6311" t="s">
        <v>47</v>
      </c>
      <c r="E6311">
        <v>0</v>
      </c>
      <c r="F6311">
        <v>0</v>
      </c>
      <c r="G6311">
        <v>42</v>
      </c>
      <c r="H6311">
        <v>2</v>
      </c>
      <c r="I6311">
        <v>25</v>
      </c>
      <c r="J6311">
        <v>0</v>
      </c>
      <c r="K6311">
        <f>_xlfn.XLOOKUP(FraudData[[#This Row],[amount]],AmountRules[Amount Min],AmountRules[Risk Points],,-1)</f>
        <v>0</v>
      </c>
      <c r="L6311">
        <f>_xlfn.XLOOKUP(FraudData[[#This Row],[transaction_hour]],TimeRules[Hour Min],TimeRules[Risk Points],,-1)</f>
        <v>1</v>
      </c>
      <c r="M6311">
        <f>_xlfn.XLOOKUP(FraudData[[#This Row],[foreign_transaction]],ForeignRules[Foreign Transaction],ForeignRules[Risk Points],0)</f>
        <v>0</v>
      </c>
      <c r="N6311">
        <f>_xlfn.XLOOKUP(FraudData[[#This Row],[location_mismatch]],Table10[Location Mismatch],Table10[Risk Points],0)</f>
        <v>0</v>
      </c>
      <c r="O6311">
        <f>_xlfn.XLOOKUP(FraudData[[#This Row],[device_trust_score]],DeviceRules[Device Min],DeviceRules[Risk Points],,-1)</f>
        <v>2</v>
      </c>
      <c r="P6311">
        <f>_xlfn.XLOOKUP(FraudData[[#This Row],[velocity_last_24h]],VelocityRules[Velocity Min],VelocityRules[Risk Points],,-1)</f>
        <v>0</v>
      </c>
      <c r="Q6311">
        <f>_xlfn.XLOOKUP(FraudData[[#This Row],[merchant_category]],MerchantRules[Merchant Category],MerchantRules[Risk Points],0)</f>
        <v>0</v>
      </c>
      <c r="R6311">
        <f>SUM(FraudData[[#This Row],[Amount Risk]:[Merchant Risk]])</f>
        <v>3</v>
      </c>
      <c r="S6311" t="str" cm="1">
        <f t="array" ref="S6311">_xlfn.IFS(FraudData[[#This Row],[Fraud Risk Score]]&gt;=8,"High Risk",FraudData[[#This Row],[Fraud Risk Score]]&gt;=6,"Medium Risk",TRUE,"Low Risk")</f>
        <v>Low Risk</v>
      </c>
    </row>
    <row r="6312" spans="1:19">
      <c r="A6312">
        <v>6311</v>
      </c>
      <c r="B6312">
        <v>80.83</v>
      </c>
      <c r="C6312">
        <v>6</v>
      </c>
      <c r="D6312" t="s">
        <v>47</v>
      </c>
      <c r="E6312">
        <v>0</v>
      </c>
      <c r="F6312">
        <v>0</v>
      </c>
      <c r="G6312">
        <v>99</v>
      </c>
      <c r="H6312">
        <v>6</v>
      </c>
      <c r="I6312">
        <v>21</v>
      </c>
      <c r="J6312">
        <v>0</v>
      </c>
      <c r="K6312">
        <f>_xlfn.XLOOKUP(FraudData[[#This Row],[amount]],AmountRules[Amount Min],AmountRules[Risk Points],,-1)</f>
        <v>0</v>
      </c>
      <c r="L6312">
        <f>_xlfn.XLOOKUP(FraudData[[#This Row],[transaction_hour]],TimeRules[Hour Min],TimeRules[Risk Points],,-1)</f>
        <v>0</v>
      </c>
      <c r="M6312">
        <f>_xlfn.XLOOKUP(FraudData[[#This Row],[foreign_transaction]],ForeignRules[Foreign Transaction],ForeignRules[Risk Points],0)</f>
        <v>0</v>
      </c>
      <c r="N6312">
        <f>_xlfn.XLOOKUP(FraudData[[#This Row],[location_mismatch]],Table10[Location Mismatch],Table10[Risk Points],0)</f>
        <v>0</v>
      </c>
      <c r="O6312">
        <f>_xlfn.XLOOKUP(FraudData[[#This Row],[device_trust_score]],DeviceRules[Device Min],DeviceRules[Risk Points],,-1)</f>
        <v>0</v>
      </c>
      <c r="P6312">
        <f>_xlfn.XLOOKUP(FraudData[[#This Row],[velocity_last_24h]],VelocityRules[Velocity Min],VelocityRules[Risk Points],,-1)</f>
        <v>3</v>
      </c>
      <c r="Q6312">
        <f>_xlfn.XLOOKUP(FraudData[[#This Row],[merchant_category]],MerchantRules[Merchant Category],MerchantRules[Risk Points],0)</f>
        <v>0</v>
      </c>
      <c r="R6312">
        <f>SUM(FraudData[[#This Row],[Amount Risk]:[Merchant Risk]])</f>
        <v>3</v>
      </c>
      <c r="S6312" t="str" cm="1">
        <f t="array" ref="S6312">_xlfn.IFS(FraudData[[#This Row],[Fraud Risk Score]]&gt;=8,"High Risk",FraudData[[#This Row],[Fraud Risk Score]]&gt;=6,"Medium Risk",TRUE,"Low Risk")</f>
        <v>Low Risk</v>
      </c>
    </row>
    <row r="6313" spans="1:19">
      <c r="A6313">
        <v>6312</v>
      </c>
      <c r="B6313">
        <v>133.72</v>
      </c>
      <c r="C6313">
        <v>22</v>
      </c>
      <c r="D6313" t="s">
        <v>46</v>
      </c>
      <c r="E6313">
        <v>0</v>
      </c>
      <c r="F6313">
        <v>0</v>
      </c>
      <c r="G6313">
        <v>26</v>
      </c>
      <c r="H6313">
        <v>3</v>
      </c>
      <c r="I6313">
        <v>38</v>
      </c>
      <c r="J6313">
        <v>0</v>
      </c>
      <c r="K6313">
        <f>_xlfn.XLOOKUP(FraudData[[#This Row],[amount]],AmountRules[Amount Min],AmountRules[Risk Points],,-1)</f>
        <v>0</v>
      </c>
      <c r="L6313">
        <f>_xlfn.XLOOKUP(FraudData[[#This Row],[transaction_hour]],TimeRules[Hour Min],TimeRules[Risk Points],,-1)</f>
        <v>0</v>
      </c>
      <c r="M6313">
        <f>_xlfn.XLOOKUP(FraudData[[#This Row],[foreign_transaction]],ForeignRules[Foreign Transaction],ForeignRules[Risk Points],0)</f>
        <v>0</v>
      </c>
      <c r="N6313">
        <f>_xlfn.XLOOKUP(FraudData[[#This Row],[location_mismatch]],Table10[Location Mismatch],Table10[Risk Points],0)</f>
        <v>0</v>
      </c>
      <c r="O6313">
        <f>_xlfn.XLOOKUP(FraudData[[#This Row],[device_trust_score]],DeviceRules[Device Min],DeviceRules[Risk Points],,-1)</f>
        <v>3</v>
      </c>
      <c r="P6313">
        <f>_xlfn.XLOOKUP(FraudData[[#This Row],[velocity_last_24h]],VelocityRules[Velocity Min],VelocityRules[Risk Points],,-1)</f>
        <v>0</v>
      </c>
      <c r="Q6313">
        <f>_xlfn.XLOOKUP(FraudData[[#This Row],[merchant_category]],MerchantRules[Merchant Category],MerchantRules[Risk Points],0)</f>
        <v>0</v>
      </c>
      <c r="R6313">
        <f>SUM(FraudData[[#This Row],[Amount Risk]:[Merchant Risk]])</f>
        <v>3</v>
      </c>
      <c r="S6313" t="str" cm="1">
        <f t="array" ref="S6313">_xlfn.IFS(FraudData[[#This Row],[Fraud Risk Score]]&gt;=8,"High Risk",FraudData[[#This Row],[Fraud Risk Score]]&gt;=6,"Medium Risk",TRUE,"Low Risk")</f>
        <v>Low Risk</v>
      </c>
    </row>
    <row r="6314" spans="1:19">
      <c r="A6314">
        <v>6313</v>
      </c>
      <c r="B6314">
        <v>199.96</v>
      </c>
      <c r="C6314">
        <v>19</v>
      </c>
      <c r="D6314" t="s">
        <v>46</v>
      </c>
      <c r="E6314">
        <v>0</v>
      </c>
      <c r="F6314">
        <v>0</v>
      </c>
      <c r="G6314">
        <v>27</v>
      </c>
      <c r="H6314">
        <v>1</v>
      </c>
      <c r="I6314">
        <v>22</v>
      </c>
      <c r="J6314">
        <v>0</v>
      </c>
      <c r="K6314">
        <f>_xlfn.XLOOKUP(FraudData[[#This Row],[amount]],AmountRules[Amount Min],AmountRules[Risk Points],,-1)</f>
        <v>0</v>
      </c>
      <c r="L6314">
        <f>_xlfn.XLOOKUP(FraudData[[#This Row],[transaction_hour]],TimeRules[Hour Min],TimeRules[Risk Points],,-1)</f>
        <v>0</v>
      </c>
      <c r="M6314">
        <f>_xlfn.XLOOKUP(FraudData[[#This Row],[foreign_transaction]],ForeignRules[Foreign Transaction],ForeignRules[Risk Points],0)</f>
        <v>0</v>
      </c>
      <c r="N6314">
        <f>_xlfn.XLOOKUP(FraudData[[#This Row],[location_mismatch]],Table10[Location Mismatch],Table10[Risk Points],0)</f>
        <v>0</v>
      </c>
      <c r="O6314">
        <f>_xlfn.XLOOKUP(FraudData[[#This Row],[device_trust_score]],DeviceRules[Device Min],DeviceRules[Risk Points],,-1)</f>
        <v>3</v>
      </c>
      <c r="P6314">
        <f>_xlfn.XLOOKUP(FraudData[[#This Row],[velocity_last_24h]],VelocityRules[Velocity Min],VelocityRules[Risk Points],,-1)</f>
        <v>0</v>
      </c>
      <c r="Q6314">
        <f>_xlfn.XLOOKUP(FraudData[[#This Row],[merchant_category]],MerchantRules[Merchant Category],MerchantRules[Risk Points],0)</f>
        <v>0</v>
      </c>
      <c r="R6314">
        <f>SUM(FraudData[[#This Row],[Amount Risk]:[Merchant Risk]])</f>
        <v>3</v>
      </c>
      <c r="S6314" t="str" cm="1">
        <f t="array" ref="S6314">_xlfn.IFS(FraudData[[#This Row],[Fraud Risk Score]]&gt;=8,"High Risk",FraudData[[#This Row],[Fraud Risk Score]]&gt;=6,"Medium Risk",TRUE,"Low Risk")</f>
        <v>Low Risk</v>
      </c>
    </row>
    <row r="6315" spans="1:19">
      <c r="A6315">
        <v>6314</v>
      </c>
      <c r="B6315">
        <v>56.51</v>
      </c>
      <c r="C6315">
        <v>3</v>
      </c>
      <c r="D6315" t="s">
        <v>49</v>
      </c>
      <c r="E6315">
        <v>0</v>
      </c>
      <c r="F6315">
        <v>0</v>
      </c>
      <c r="G6315">
        <v>53</v>
      </c>
      <c r="H6315">
        <v>3</v>
      </c>
      <c r="I6315">
        <v>58</v>
      </c>
      <c r="J6315">
        <v>0</v>
      </c>
      <c r="K6315">
        <f>_xlfn.XLOOKUP(FraudData[[#This Row],[amount]],AmountRules[Amount Min],AmountRules[Risk Points],,-1)</f>
        <v>0</v>
      </c>
      <c r="L6315">
        <f>_xlfn.XLOOKUP(FraudData[[#This Row],[transaction_hour]],TimeRules[Hour Min],TimeRules[Risk Points],,-1)</f>
        <v>3</v>
      </c>
      <c r="M6315">
        <f>_xlfn.XLOOKUP(FraudData[[#This Row],[foreign_transaction]],ForeignRules[Foreign Transaction],ForeignRules[Risk Points],0)</f>
        <v>0</v>
      </c>
      <c r="N6315">
        <f>_xlfn.XLOOKUP(FraudData[[#This Row],[location_mismatch]],Table10[Location Mismatch],Table10[Risk Points],0)</f>
        <v>0</v>
      </c>
      <c r="O6315">
        <f>_xlfn.XLOOKUP(FraudData[[#This Row],[device_trust_score]],DeviceRules[Device Min],DeviceRules[Risk Points],,-1)</f>
        <v>1</v>
      </c>
      <c r="P6315">
        <f>_xlfn.XLOOKUP(FraudData[[#This Row],[velocity_last_24h]],VelocityRules[Velocity Min],VelocityRules[Risk Points],,-1)</f>
        <v>0</v>
      </c>
      <c r="Q6315">
        <f>_xlfn.XLOOKUP(FraudData[[#This Row],[merchant_category]],MerchantRules[Merchant Category],MerchantRules[Risk Points],0)</f>
        <v>1</v>
      </c>
      <c r="R6315">
        <f>SUM(FraudData[[#This Row],[Amount Risk]:[Merchant Risk]])</f>
        <v>5</v>
      </c>
      <c r="S6315" t="str" cm="1">
        <f t="array" ref="S6315">_xlfn.IFS(FraudData[[#This Row],[Fraud Risk Score]]&gt;=8,"High Risk",FraudData[[#This Row],[Fraud Risk Score]]&gt;=6,"Medium Risk",TRUE,"Low Risk")</f>
        <v>Low Risk</v>
      </c>
    </row>
    <row r="6316" spans="1:19">
      <c r="A6316">
        <v>6315</v>
      </c>
      <c r="B6316">
        <v>58.51</v>
      </c>
      <c r="C6316">
        <v>10</v>
      </c>
      <c r="D6316" t="s">
        <v>46</v>
      </c>
      <c r="E6316">
        <v>0</v>
      </c>
      <c r="F6316">
        <v>0</v>
      </c>
      <c r="G6316">
        <v>72</v>
      </c>
      <c r="H6316">
        <v>5</v>
      </c>
      <c r="I6316">
        <v>66</v>
      </c>
      <c r="J6316">
        <v>0</v>
      </c>
      <c r="K6316">
        <f>_xlfn.XLOOKUP(FraudData[[#This Row],[amount]],AmountRules[Amount Min],AmountRules[Risk Points],,-1)</f>
        <v>0</v>
      </c>
      <c r="L6316">
        <f>_xlfn.XLOOKUP(FraudData[[#This Row],[transaction_hour]],TimeRules[Hour Min],TimeRules[Risk Points],,-1)</f>
        <v>0</v>
      </c>
      <c r="M6316">
        <f>_xlfn.XLOOKUP(FraudData[[#This Row],[foreign_transaction]],ForeignRules[Foreign Transaction],ForeignRules[Risk Points],0)</f>
        <v>0</v>
      </c>
      <c r="N6316">
        <f>_xlfn.XLOOKUP(FraudData[[#This Row],[location_mismatch]],Table10[Location Mismatch],Table10[Risk Points],0)</f>
        <v>0</v>
      </c>
      <c r="O6316">
        <f>_xlfn.XLOOKUP(FraudData[[#This Row],[device_trust_score]],DeviceRules[Device Min],DeviceRules[Risk Points],,-1)</f>
        <v>0</v>
      </c>
      <c r="P6316">
        <f>_xlfn.XLOOKUP(FraudData[[#This Row],[velocity_last_24h]],VelocityRules[Velocity Min],VelocityRules[Risk Points],,-1)</f>
        <v>3</v>
      </c>
      <c r="Q6316">
        <f>_xlfn.XLOOKUP(FraudData[[#This Row],[merchant_category]],MerchantRules[Merchant Category],MerchantRules[Risk Points],0)</f>
        <v>0</v>
      </c>
      <c r="R6316">
        <f>SUM(FraudData[[#This Row],[Amount Risk]:[Merchant Risk]])</f>
        <v>3</v>
      </c>
      <c r="S6316" t="str" cm="1">
        <f t="array" ref="S6316">_xlfn.IFS(FraudData[[#This Row],[Fraud Risk Score]]&gt;=8,"High Risk",FraudData[[#This Row],[Fraud Risk Score]]&gt;=6,"Medium Risk",TRUE,"Low Risk")</f>
        <v>Low Risk</v>
      </c>
    </row>
    <row r="6317" spans="1:19">
      <c r="A6317">
        <v>6316</v>
      </c>
      <c r="B6317">
        <v>487.66</v>
      </c>
      <c r="C6317">
        <v>7</v>
      </c>
      <c r="D6317" t="s">
        <v>47</v>
      </c>
      <c r="E6317">
        <v>0</v>
      </c>
      <c r="F6317">
        <v>0</v>
      </c>
      <c r="G6317">
        <v>89</v>
      </c>
      <c r="H6317">
        <v>3</v>
      </c>
      <c r="I6317">
        <v>58</v>
      </c>
      <c r="J6317">
        <v>0</v>
      </c>
      <c r="K6317">
        <f>_xlfn.XLOOKUP(FraudData[[#This Row],[amount]],AmountRules[Amount Min],AmountRules[Risk Points],,-1)</f>
        <v>0</v>
      </c>
      <c r="L6317">
        <f>_xlfn.XLOOKUP(FraudData[[#This Row],[transaction_hour]],TimeRules[Hour Min],TimeRules[Risk Points],,-1)</f>
        <v>0</v>
      </c>
      <c r="M6317">
        <f>_xlfn.XLOOKUP(FraudData[[#This Row],[foreign_transaction]],ForeignRules[Foreign Transaction],ForeignRules[Risk Points],0)</f>
        <v>0</v>
      </c>
      <c r="N6317">
        <f>_xlfn.XLOOKUP(FraudData[[#This Row],[location_mismatch]],Table10[Location Mismatch],Table10[Risk Points],0)</f>
        <v>0</v>
      </c>
      <c r="O6317">
        <f>_xlfn.XLOOKUP(FraudData[[#This Row],[device_trust_score]],DeviceRules[Device Min],DeviceRules[Risk Points],,-1)</f>
        <v>0</v>
      </c>
      <c r="P6317">
        <f>_xlfn.XLOOKUP(FraudData[[#This Row],[velocity_last_24h]],VelocityRules[Velocity Min],VelocityRules[Risk Points],,-1)</f>
        <v>0</v>
      </c>
      <c r="Q6317">
        <f>_xlfn.XLOOKUP(FraudData[[#This Row],[merchant_category]],MerchantRules[Merchant Category],MerchantRules[Risk Points],0)</f>
        <v>0</v>
      </c>
      <c r="R6317">
        <f>SUM(FraudData[[#This Row],[Amount Risk]:[Merchant Risk]])</f>
        <v>0</v>
      </c>
      <c r="S6317" t="str" cm="1">
        <f t="array" ref="S6317">_xlfn.IFS(FraudData[[#This Row],[Fraud Risk Score]]&gt;=8,"High Risk",FraudData[[#This Row],[Fraud Risk Score]]&gt;=6,"Medium Risk",TRUE,"Low Risk")</f>
        <v>Low Risk</v>
      </c>
    </row>
    <row r="6318" spans="1:19">
      <c r="A6318">
        <v>6317</v>
      </c>
      <c r="B6318">
        <v>231.42</v>
      </c>
      <c r="C6318">
        <v>5</v>
      </c>
      <c r="D6318" t="s">
        <v>50</v>
      </c>
      <c r="E6318">
        <v>0</v>
      </c>
      <c r="F6318">
        <v>1</v>
      </c>
      <c r="G6318">
        <v>66</v>
      </c>
      <c r="H6318">
        <v>2</v>
      </c>
      <c r="I6318">
        <v>58</v>
      </c>
      <c r="J6318">
        <v>0</v>
      </c>
      <c r="K6318">
        <f>_xlfn.XLOOKUP(FraudData[[#This Row],[amount]],AmountRules[Amount Min],AmountRules[Risk Points],,-1)</f>
        <v>0</v>
      </c>
      <c r="L6318">
        <f>_xlfn.XLOOKUP(FraudData[[#This Row],[transaction_hour]],TimeRules[Hour Min],TimeRules[Risk Points],,-1)</f>
        <v>0</v>
      </c>
      <c r="M6318">
        <f>_xlfn.XLOOKUP(FraudData[[#This Row],[foreign_transaction]],ForeignRules[Foreign Transaction],ForeignRules[Risk Points],0)</f>
        <v>0</v>
      </c>
      <c r="N6318">
        <f>_xlfn.XLOOKUP(FraudData[[#This Row],[location_mismatch]],Table10[Location Mismatch],Table10[Risk Points],0)</f>
        <v>3</v>
      </c>
      <c r="O6318">
        <f>_xlfn.XLOOKUP(FraudData[[#This Row],[device_trust_score]],DeviceRules[Device Min],DeviceRules[Risk Points],,-1)</f>
        <v>1</v>
      </c>
      <c r="P6318">
        <f>_xlfn.XLOOKUP(FraudData[[#This Row],[velocity_last_24h]],VelocityRules[Velocity Min],VelocityRules[Risk Points],,-1)</f>
        <v>0</v>
      </c>
      <c r="Q6318">
        <f>_xlfn.XLOOKUP(FraudData[[#This Row],[merchant_category]],MerchantRules[Merchant Category],MerchantRules[Risk Points],0)</f>
        <v>0</v>
      </c>
      <c r="R6318">
        <f>SUM(FraudData[[#This Row],[Amount Risk]:[Merchant Risk]])</f>
        <v>4</v>
      </c>
      <c r="S6318" t="str" cm="1">
        <f t="array" ref="S6318">_xlfn.IFS(FraudData[[#This Row],[Fraud Risk Score]]&gt;=8,"High Risk",FraudData[[#This Row],[Fraud Risk Score]]&gt;=6,"Medium Risk",TRUE,"Low Risk")</f>
        <v>Low Risk</v>
      </c>
    </row>
    <row r="6319" spans="1:19">
      <c r="A6319">
        <v>6318</v>
      </c>
      <c r="B6319">
        <v>154.94999999999999</v>
      </c>
      <c r="C6319">
        <v>9</v>
      </c>
      <c r="D6319" t="s">
        <v>49</v>
      </c>
      <c r="E6319">
        <v>0</v>
      </c>
      <c r="F6319">
        <v>0</v>
      </c>
      <c r="G6319">
        <v>30</v>
      </c>
      <c r="H6319">
        <v>2</v>
      </c>
      <c r="I6319">
        <v>55</v>
      </c>
      <c r="J6319">
        <v>0</v>
      </c>
      <c r="K6319">
        <f>_xlfn.XLOOKUP(FraudData[[#This Row],[amount]],AmountRules[Amount Min],AmountRules[Risk Points],,-1)</f>
        <v>0</v>
      </c>
      <c r="L6319">
        <f>_xlfn.XLOOKUP(FraudData[[#This Row],[transaction_hour]],TimeRules[Hour Min],TimeRules[Risk Points],,-1)</f>
        <v>0</v>
      </c>
      <c r="M6319">
        <f>_xlfn.XLOOKUP(FraudData[[#This Row],[foreign_transaction]],ForeignRules[Foreign Transaction],ForeignRules[Risk Points],0)</f>
        <v>0</v>
      </c>
      <c r="N6319">
        <f>_xlfn.XLOOKUP(FraudData[[#This Row],[location_mismatch]],Table10[Location Mismatch],Table10[Risk Points],0)</f>
        <v>0</v>
      </c>
      <c r="O6319">
        <f>_xlfn.XLOOKUP(FraudData[[#This Row],[device_trust_score]],DeviceRules[Device Min],DeviceRules[Risk Points],,-1)</f>
        <v>2</v>
      </c>
      <c r="P6319">
        <f>_xlfn.XLOOKUP(FraudData[[#This Row],[velocity_last_24h]],VelocityRules[Velocity Min],VelocityRules[Risk Points],,-1)</f>
        <v>0</v>
      </c>
      <c r="Q6319">
        <f>_xlfn.XLOOKUP(FraudData[[#This Row],[merchant_category]],MerchantRules[Merchant Category],MerchantRules[Risk Points],0)</f>
        <v>1</v>
      </c>
      <c r="R6319">
        <f>SUM(FraudData[[#This Row],[Amount Risk]:[Merchant Risk]])</f>
        <v>3</v>
      </c>
      <c r="S6319" t="str" cm="1">
        <f t="array" ref="S6319">_xlfn.IFS(FraudData[[#This Row],[Fraud Risk Score]]&gt;=8,"High Risk",FraudData[[#This Row],[Fraud Risk Score]]&gt;=6,"Medium Risk",TRUE,"Low Risk")</f>
        <v>Low Risk</v>
      </c>
    </row>
    <row r="6320" spans="1:19">
      <c r="A6320">
        <v>6319</v>
      </c>
      <c r="B6320">
        <v>187.8</v>
      </c>
      <c r="C6320">
        <v>6</v>
      </c>
      <c r="D6320" t="s">
        <v>46</v>
      </c>
      <c r="E6320">
        <v>0</v>
      </c>
      <c r="F6320">
        <v>0</v>
      </c>
      <c r="G6320">
        <v>83</v>
      </c>
      <c r="H6320">
        <v>4</v>
      </c>
      <c r="I6320">
        <v>40</v>
      </c>
      <c r="J6320">
        <v>0</v>
      </c>
      <c r="K6320">
        <f>_xlfn.XLOOKUP(FraudData[[#This Row],[amount]],AmountRules[Amount Min],AmountRules[Risk Points],,-1)</f>
        <v>0</v>
      </c>
      <c r="L6320">
        <f>_xlfn.XLOOKUP(FraudData[[#This Row],[transaction_hour]],TimeRules[Hour Min],TimeRules[Risk Points],,-1)</f>
        <v>0</v>
      </c>
      <c r="M6320">
        <f>_xlfn.XLOOKUP(FraudData[[#This Row],[foreign_transaction]],ForeignRules[Foreign Transaction],ForeignRules[Risk Points],0)</f>
        <v>0</v>
      </c>
      <c r="N6320">
        <f>_xlfn.XLOOKUP(FraudData[[#This Row],[location_mismatch]],Table10[Location Mismatch],Table10[Risk Points],0)</f>
        <v>0</v>
      </c>
      <c r="O6320">
        <f>_xlfn.XLOOKUP(FraudData[[#This Row],[device_trust_score]],DeviceRules[Device Min],DeviceRules[Risk Points],,-1)</f>
        <v>0</v>
      </c>
      <c r="P6320">
        <f>_xlfn.XLOOKUP(FraudData[[#This Row],[velocity_last_24h]],VelocityRules[Velocity Min],VelocityRules[Risk Points],,-1)</f>
        <v>0</v>
      </c>
      <c r="Q6320">
        <f>_xlfn.XLOOKUP(FraudData[[#This Row],[merchant_category]],MerchantRules[Merchant Category],MerchantRules[Risk Points],0)</f>
        <v>0</v>
      </c>
      <c r="R6320">
        <f>SUM(FraudData[[#This Row],[Amount Risk]:[Merchant Risk]])</f>
        <v>0</v>
      </c>
      <c r="S6320" t="str" cm="1">
        <f t="array" ref="S6320">_xlfn.IFS(FraudData[[#This Row],[Fraud Risk Score]]&gt;=8,"High Risk",FraudData[[#This Row],[Fraud Risk Score]]&gt;=6,"Medium Risk",TRUE,"Low Risk")</f>
        <v>Low Risk</v>
      </c>
    </row>
    <row r="6321" spans="1:19">
      <c r="A6321">
        <v>6320</v>
      </c>
      <c r="B6321">
        <v>5.35</v>
      </c>
      <c r="C6321">
        <v>6</v>
      </c>
      <c r="D6321" t="s">
        <v>50</v>
      </c>
      <c r="E6321">
        <v>0</v>
      </c>
      <c r="F6321">
        <v>0</v>
      </c>
      <c r="G6321">
        <v>43</v>
      </c>
      <c r="H6321">
        <v>1</v>
      </c>
      <c r="I6321">
        <v>69</v>
      </c>
      <c r="J6321">
        <v>0</v>
      </c>
      <c r="K6321">
        <f>_xlfn.XLOOKUP(FraudData[[#This Row],[amount]],AmountRules[Amount Min],AmountRules[Risk Points],,-1)</f>
        <v>0</v>
      </c>
      <c r="L6321">
        <f>_xlfn.XLOOKUP(FraudData[[#This Row],[transaction_hour]],TimeRules[Hour Min],TimeRules[Risk Points],,-1)</f>
        <v>0</v>
      </c>
      <c r="M6321">
        <f>_xlfn.XLOOKUP(FraudData[[#This Row],[foreign_transaction]],ForeignRules[Foreign Transaction],ForeignRules[Risk Points],0)</f>
        <v>0</v>
      </c>
      <c r="N6321">
        <f>_xlfn.XLOOKUP(FraudData[[#This Row],[location_mismatch]],Table10[Location Mismatch],Table10[Risk Points],0)</f>
        <v>0</v>
      </c>
      <c r="O6321">
        <f>_xlfn.XLOOKUP(FraudData[[#This Row],[device_trust_score]],DeviceRules[Device Min],DeviceRules[Risk Points],,-1)</f>
        <v>2</v>
      </c>
      <c r="P6321">
        <f>_xlfn.XLOOKUP(FraudData[[#This Row],[velocity_last_24h]],VelocityRules[Velocity Min],VelocityRules[Risk Points],,-1)</f>
        <v>0</v>
      </c>
      <c r="Q6321">
        <f>_xlfn.XLOOKUP(FraudData[[#This Row],[merchant_category]],MerchantRules[Merchant Category],MerchantRules[Risk Points],0)</f>
        <v>0</v>
      </c>
      <c r="R6321">
        <f>SUM(FraudData[[#This Row],[Amount Risk]:[Merchant Risk]])</f>
        <v>2</v>
      </c>
      <c r="S6321" t="str" cm="1">
        <f t="array" ref="S6321">_xlfn.IFS(FraudData[[#This Row],[Fraud Risk Score]]&gt;=8,"High Risk",FraudData[[#This Row],[Fraud Risk Score]]&gt;=6,"Medium Risk",TRUE,"Low Risk")</f>
        <v>Low Risk</v>
      </c>
    </row>
    <row r="6322" spans="1:19">
      <c r="A6322">
        <v>6321</v>
      </c>
      <c r="B6322">
        <v>173.27</v>
      </c>
      <c r="C6322">
        <v>3</v>
      </c>
      <c r="D6322" t="s">
        <v>47</v>
      </c>
      <c r="E6322">
        <v>0</v>
      </c>
      <c r="F6322">
        <v>0</v>
      </c>
      <c r="G6322">
        <v>76</v>
      </c>
      <c r="H6322">
        <v>2</v>
      </c>
      <c r="I6322">
        <v>40</v>
      </c>
      <c r="J6322">
        <v>0</v>
      </c>
      <c r="K6322">
        <f>_xlfn.XLOOKUP(FraudData[[#This Row],[amount]],AmountRules[Amount Min],AmountRules[Risk Points],,-1)</f>
        <v>0</v>
      </c>
      <c r="L6322">
        <f>_xlfn.XLOOKUP(FraudData[[#This Row],[transaction_hour]],TimeRules[Hour Min],TimeRules[Risk Points],,-1)</f>
        <v>3</v>
      </c>
      <c r="M6322">
        <f>_xlfn.XLOOKUP(FraudData[[#This Row],[foreign_transaction]],ForeignRules[Foreign Transaction],ForeignRules[Risk Points],0)</f>
        <v>0</v>
      </c>
      <c r="N6322">
        <f>_xlfn.XLOOKUP(FraudData[[#This Row],[location_mismatch]],Table10[Location Mismatch],Table10[Risk Points],0)</f>
        <v>0</v>
      </c>
      <c r="O6322">
        <f>_xlfn.XLOOKUP(FraudData[[#This Row],[device_trust_score]],DeviceRules[Device Min],DeviceRules[Risk Points],,-1)</f>
        <v>0</v>
      </c>
      <c r="P6322">
        <f>_xlfn.XLOOKUP(FraudData[[#This Row],[velocity_last_24h]],VelocityRules[Velocity Min],VelocityRules[Risk Points],,-1)</f>
        <v>0</v>
      </c>
      <c r="Q6322">
        <f>_xlfn.XLOOKUP(FraudData[[#This Row],[merchant_category]],MerchantRules[Merchant Category],MerchantRules[Risk Points],0)</f>
        <v>0</v>
      </c>
      <c r="R6322">
        <f>SUM(FraudData[[#This Row],[Amount Risk]:[Merchant Risk]])</f>
        <v>3</v>
      </c>
      <c r="S6322" t="str" cm="1">
        <f t="array" ref="S6322">_xlfn.IFS(FraudData[[#This Row],[Fraud Risk Score]]&gt;=8,"High Risk",FraudData[[#This Row],[Fraud Risk Score]]&gt;=6,"Medium Risk",TRUE,"Low Risk")</f>
        <v>Low Risk</v>
      </c>
    </row>
    <row r="6323" spans="1:19">
      <c r="A6323">
        <v>6322</v>
      </c>
      <c r="B6323">
        <v>128.22</v>
      </c>
      <c r="C6323">
        <v>2</v>
      </c>
      <c r="D6323" t="s">
        <v>48</v>
      </c>
      <c r="E6323">
        <v>0</v>
      </c>
      <c r="F6323">
        <v>0</v>
      </c>
      <c r="G6323">
        <v>85</v>
      </c>
      <c r="H6323">
        <v>2</v>
      </c>
      <c r="I6323">
        <v>19</v>
      </c>
      <c r="J6323">
        <v>0</v>
      </c>
      <c r="K6323">
        <f>_xlfn.XLOOKUP(FraudData[[#This Row],[amount]],AmountRules[Amount Min],AmountRules[Risk Points],,-1)</f>
        <v>0</v>
      </c>
      <c r="L6323">
        <f>_xlfn.XLOOKUP(FraudData[[#This Row],[transaction_hour]],TimeRules[Hour Min],TimeRules[Risk Points],,-1)</f>
        <v>3</v>
      </c>
      <c r="M6323">
        <f>_xlfn.XLOOKUP(FraudData[[#This Row],[foreign_transaction]],ForeignRules[Foreign Transaction],ForeignRules[Risk Points],0)</f>
        <v>0</v>
      </c>
      <c r="N6323">
        <f>_xlfn.XLOOKUP(FraudData[[#This Row],[location_mismatch]],Table10[Location Mismatch],Table10[Risk Points],0)</f>
        <v>0</v>
      </c>
      <c r="O6323">
        <f>_xlfn.XLOOKUP(FraudData[[#This Row],[device_trust_score]],DeviceRules[Device Min],DeviceRules[Risk Points],,-1)</f>
        <v>0</v>
      </c>
      <c r="P6323">
        <f>_xlfn.XLOOKUP(FraudData[[#This Row],[velocity_last_24h]],VelocityRules[Velocity Min],VelocityRules[Risk Points],,-1)</f>
        <v>0</v>
      </c>
      <c r="Q6323">
        <f>_xlfn.XLOOKUP(FraudData[[#This Row],[merchant_category]],MerchantRules[Merchant Category],MerchantRules[Risk Points],0)</f>
        <v>0</v>
      </c>
      <c r="R6323">
        <f>SUM(FraudData[[#This Row],[Amount Risk]:[Merchant Risk]])</f>
        <v>3</v>
      </c>
      <c r="S6323" t="str" cm="1">
        <f t="array" ref="S6323">_xlfn.IFS(FraudData[[#This Row],[Fraud Risk Score]]&gt;=8,"High Risk",FraudData[[#This Row],[Fraud Risk Score]]&gt;=6,"Medium Risk",TRUE,"Low Risk")</f>
        <v>Low Risk</v>
      </c>
    </row>
    <row r="6324" spans="1:19">
      <c r="A6324">
        <v>6323</v>
      </c>
      <c r="B6324">
        <v>142.04</v>
      </c>
      <c r="C6324">
        <v>23</v>
      </c>
      <c r="D6324" t="s">
        <v>49</v>
      </c>
      <c r="E6324">
        <v>0</v>
      </c>
      <c r="F6324">
        <v>0</v>
      </c>
      <c r="G6324">
        <v>26</v>
      </c>
      <c r="H6324">
        <v>0</v>
      </c>
      <c r="I6324">
        <v>20</v>
      </c>
      <c r="J6324">
        <v>0</v>
      </c>
      <c r="K6324">
        <f>_xlfn.XLOOKUP(FraudData[[#This Row],[amount]],AmountRules[Amount Min],AmountRules[Risk Points],,-1)</f>
        <v>0</v>
      </c>
      <c r="L6324">
        <f>_xlfn.XLOOKUP(FraudData[[#This Row],[transaction_hour]],TimeRules[Hour Min],TimeRules[Risk Points],,-1)</f>
        <v>1</v>
      </c>
      <c r="M6324">
        <f>_xlfn.XLOOKUP(FraudData[[#This Row],[foreign_transaction]],ForeignRules[Foreign Transaction],ForeignRules[Risk Points],0)</f>
        <v>0</v>
      </c>
      <c r="N6324">
        <f>_xlfn.XLOOKUP(FraudData[[#This Row],[location_mismatch]],Table10[Location Mismatch],Table10[Risk Points],0)</f>
        <v>0</v>
      </c>
      <c r="O6324">
        <f>_xlfn.XLOOKUP(FraudData[[#This Row],[device_trust_score]],DeviceRules[Device Min],DeviceRules[Risk Points],,-1)</f>
        <v>3</v>
      </c>
      <c r="P6324">
        <f>_xlfn.XLOOKUP(FraudData[[#This Row],[velocity_last_24h]],VelocityRules[Velocity Min],VelocityRules[Risk Points],,-1)</f>
        <v>0</v>
      </c>
      <c r="Q6324">
        <f>_xlfn.XLOOKUP(FraudData[[#This Row],[merchant_category]],MerchantRules[Merchant Category],MerchantRules[Risk Points],0)</f>
        <v>1</v>
      </c>
      <c r="R6324">
        <f>SUM(FraudData[[#This Row],[Amount Risk]:[Merchant Risk]])</f>
        <v>5</v>
      </c>
      <c r="S6324" t="str" cm="1">
        <f t="array" ref="S6324">_xlfn.IFS(FraudData[[#This Row],[Fraud Risk Score]]&gt;=8,"High Risk",FraudData[[#This Row],[Fraud Risk Score]]&gt;=6,"Medium Risk",TRUE,"Low Risk")</f>
        <v>Low Risk</v>
      </c>
    </row>
    <row r="6325" spans="1:19">
      <c r="A6325">
        <v>6324</v>
      </c>
      <c r="B6325">
        <v>80.17</v>
      </c>
      <c r="C6325">
        <v>6</v>
      </c>
      <c r="D6325" t="s">
        <v>50</v>
      </c>
      <c r="E6325">
        <v>0</v>
      </c>
      <c r="F6325">
        <v>0</v>
      </c>
      <c r="G6325">
        <v>47</v>
      </c>
      <c r="H6325">
        <v>2</v>
      </c>
      <c r="I6325">
        <v>28</v>
      </c>
      <c r="J6325">
        <v>0</v>
      </c>
      <c r="K6325">
        <f>_xlfn.XLOOKUP(FraudData[[#This Row],[amount]],AmountRules[Amount Min],AmountRules[Risk Points],,-1)</f>
        <v>0</v>
      </c>
      <c r="L6325">
        <f>_xlfn.XLOOKUP(FraudData[[#This Row],[transaction_hour]],TimeRules[Hour Min],TimeRules[Risk Points],,-1)</f>
        <v>0</v>
      </c>
      <c r="M6325">
        <f>_xlfn.XLOOKUP(FraudData[[#This Row],[foreign_transaction]],ForeignRules[Foreign Transaction],ForeignRules[Risk Points],0)</f>
        <v>0</v>
      </c>
      <c r="N6325">
        <f>_xlfn.XLOOKUP(FraudData[[#This Row],[location_mismatch]],Table10[Location Mismatch],Table10[Risk Points],0)</f>
        <v>0</v>
      </c>
      <c r="O6325">
        <f>_xlfn.XLOOKUP(FraudData[[#This Row],[device_trust_score]],DeviceRules[Device Min],DeviceRules[Risk Points],,-1)</f>
        <v>2</v>
      </c>
      <c r="P6325">
        <f>_xlfn.XLOOKUP(FraudData[[#This Row],[velocity_last_24h]],VelocityRules[Velocity Min],VelocityRules[Risk Points],,-1)</f>
        <v>0</v>
      </c>
      <c r="Q6325">
        <f>_xlfn.XLOOKUP(FraudData[[#This Row],[merchant_category]],MerchantRules[Merchant Category],MerchantRules[Risk Points],0)</f>
        <v>0</v>
      </c>
      <c r="R6325">
        <f>SUM(FraudData[[#This Row],[Amount Risk]:[Merchant Risk]])</f>
        <v>2</v>
      </c>
      <c r="S6325" t="str" cm="1">
        <f t="array" ref="S6325">_xlfn.IFS(FraudData[[#This Row],[Fraud Risk Score]]&gt;=8,"High Risk",FraudData[[#This Row],[Fraud Risk Score]]&gt;=6,"Medium Risk",TRUE,"Low Risk")</f>
        <v>Low Risk</v>
      </c>
    </row>
    <row r="6326" spans="1:19">
      <c r="A6326">
        <v>6325</v>
      </c>
      <c r="B6326">
        <v>15.3</v>
      </c>
      <c r="C6326">
        <v>3</v>
      </c>
      <c r="D6326" t="s">
        <v>47</v>
      </c>
      <c r="E6326">
        <v>0</v>
      </c>
      <c r="F6326">
        <v>0</v>
      </c>
      <c r="G6326">
        <v>43</v>
      </c>
      <c r="H6326">
        <v>5</v>
      </c>
      <c r="I6326">
        <v>45</v>
      </c>
      <c r="J6326">
        <v>0</v>
      </c>
      <c r="K6326">
        <f>_xlfn.XLOOKUP(FraudData[[#This Row],[amount]],AmountRules[Amount Min],AmountRules[Risk Points],,-1)</f>
        <v>0</v>
      </c>
      <c r="L6326">
        <f>_xlfn.XLOOKUP(FraudData[[#This Row],[transaction_hour]],TimeRules[Hour Min],TimeRules[Risk Points],,-1)</f>
        <v>3</v>
      </c>
      <c r="M6326">
        <f>_xlfn.XLOOKUP(FraudData[[#This Row],[foreign_transaction]],ForeignRules[Foreign Transaction],ForeignRules[Risk Points],0)</f>
        <v>0</v>
      </c>
      <c r="N6326">
        <f>_xlfn.XLOOKUP(FraudData[[#This Row],[location_mismatch]],Table10[Location Mismatch],Table10[Risk Points],0)</f>
        <v>0</v>
      </c>
      <c r="O6326">
        <f>_xlfn.XLOOKUP(FraudData[[#This Row],[device_trust_score]],DeviceRules[Device Min],DeviceRules[Risk Points],,-1)</f>
        <v>2</v>
      </c>
      <c r="P6326">
        <f>_xlfn.XLOOKUP(FraudData[[#This Row],[velocity_last_24h]],VelocityRules[Velocity Min],VelocityRules[Risk Points],,-1)</f>
        <v>3</v>
      </c>
      <c r="Q6326">
        <f>_xlfn.XLOOKUP(FraudData[[#This Row],[merchant_category]],MerchantRules[Merchant Category],MerchantRules[Risk Points],0)</f>
        <v>0</v>
      </c>
      <c r="R6326">
        <f>SUM(FraudData[[#This Row],[Amount Risk]:[Merchant Risk]])</f>
        <v>8</v>
      </c>
      <c r="S6326" t="str" cm="1">
        <f t="array" ref="S6326">_xlfn.IFS(FraudData[[#This Row],[Fraud Risk Score]]&gt;=8,"High Risk",FraudData[[#This Row],[Fraud Risk Score]]&gt;=6,"Medium Risk",TRUE,"Low Risk")</f>
        <v>High Risk</v>
      </c>
    </row>
    <row r="6327" spans="1:19">
      <c r="A6327">
        <v>6326</v>
      </c>
      <c r="B6327">
        <v>38.67</v>
      </c>
      <c r="C6327">
        <v>12</v>
      </c>
      <c r="D6327" t="s">
        <v>47</v>
      </c>
      <c r="E6327">
        <v>0</v>
      </c>
      <c r="F6327">
        <v>1</v>
      </c>
      <c r="G6327">
        <v>94</v>
      </c>
      <c r="H6327">
        <v>3</v>
      </c>
      <c r="I6327">
        <v>69</v>
      </c>
      <c r="J6327">
        <v>0</v>
      </c>
      <c r="K6327">
        <f>_xlfn.XLOOKUP(FraudData[[#This Row],[amount]],AmountRules[Amount Min],AmountRules[Risk Points],,-1)</f>
        <v>0</v>
      </c>
      <c r="L6327">
        <f>_xlfn.XLOOKUP(FraudData[[#This Row],[transaction_hour]],TimeRules[Hour Min],TimeRules[Risk Points],,-1)</f>
        <v>0</v>
      </c>
      <c r="M6327">
        <f>_xlfn.XLOOKUP(FraudData[[#This Row],[foreign_transaction]],ForeignRules[Foreign Transaction],ForeignRules[Risk Points],0)</f>
        <v>0</v>
      </c>
      <c r="N6327">
        <f>_xlfn.XLOOKUP(FraudData[[#This Row],[location_mismatch]],Table10[Location Mismatch],Table10[Risk Points],0)</f>
        <v>3</v>
      </c>
      <c r="O6327">
        <f>_xlfn.XLOOKUP(FraudData[[#This Row],[device_trust_score]],DeviceRules[Device Min],DeviceRules[Risk Points],,-1)</f>
        <v>0</v>
      </c>
      <c r="P6327">
        <f>_xlfn.XLOOKUP(FraudData[[#This Row],[velocity_last_24h]],VelocityRules[Velocity Min],VelocityRules[Risk Points],,-1)</f>
        <v>0</v>
      </c>
      <c r="Q6327">
        <f>_xlfn.XLOOKUP(FraudData[[#This Row],[merchant_category]],MerchantRules[Merchant Category],MerchantRules[Risk Points],0)</f>
        <v>0</v>
      </c>
      <c r="R6327">
        <f>SUM(FraudData[[#This Row],[Amount Risk]:[Merchant Risk]])</f>
        <v>3</v>
      </c>
      <c r="S6327" t="str" cm="1">
        <f t="array" ref="S6327">_xlfn.IFS(FraudData[[#This Row],[Fraud Risk Score]]&gt;=8,"High Risk",FraudData[[#This Row],[Fraud Risk Score]]&gt;=6,"Medium Risk",TRUE,"Low Risk")</f>
        <v>Low Risk</v>
      </c>
    </row>
    <row r="6328" spans="1:19">
      <c r="A6328">
        <v>6327</v>
      </c>
      <c r="B6328">
        <v>541.92999999999995</v>
      </c>
      <c r="C6328">
        <v>19</v>
      </c>
      <c r="D6328" t="s">
        <v>49</v>
      </c>
      <c r="E6328">
        <v>0</v>
      </c>
      <c r="F6328">
        <v>0</v>
      </c>
      <c r="G6328">
        <v>74</v>
      </c>
      <c r="H6328">
        <v>2</v>
      </c>
      <c r="I6328">
        <v>20</v>
      </c>
      <c r="J6328">
        <v>0</v>
      </c>
      <c r="K6328">
        <f>_xlfn.XLOOKUP(FraudData[[#This Row],[amount]],AmountRules[Amount Min],AmountRules[Risk Points],,-1)</f>
        <v>1</v>
      </c>
      <c r="L6328">
        <f>_xlfn.XLOOKUP(FraudData[[#This Row],[transaction_hour]],TimeRules[Hour Min],TimeRules[Risk Points],,-1)</f>
        <v>0</v>
      </c>
      <c r="M6328">
        <f>_xlfn.XLOOKUP(FraudData[[#This Row],[foreign_transaction]],ForeignRules[Foreign Transaction],ForeignRules[Risk Points],0)</f>
        <v>0</v>
      </c>
      <c r="N6328">
        <f>_xlfn.XLOOKUP(FraudData[[#This Row],[location_mismatch]],Table10[Location Mismatch],Table10[Risk Points],0)</f>
        <v>0</v>
      </c>
      <c r="O6328">
        <f>_xlfn.XLOOKUP(FraudData[[#This Row],[device_trust_score]],DeviceRules[Device Min],DeviceRules[Risk Points],,-1)</f>
        <v>0</v>
      </c>
      <c r="P6328">
        <f>_xlfn.XLOOKUP(FraudData[[#This Row],[velocity_last_24h]],VelocityRules[Velocity Min],VelocityRules[Risk Points],,-1)</f>
        <v>0</v>
      </c>
      <c r="Q6328">
        <f>_xlfn.XLOOKUP(FraudData[[#This Row],[merchant_category]],MerchantRules[Merchant Category],MerchantRules[Risk Points],0)</f>
        <v>1</v>
      </c>
      <c r="R6328">
        <f>SUM(FraudData[[#This Row],[Amount Risk]:[Merchant Risk]])</f>
        <v>2</v>
      </c>
      <c r="S6328" t="str" cm="1">
        <f t="array" ref="S6328">_xlfn.IFS(FraudData[[#This Row],[Fraud Risk Score]]&gt;=8,"High Risk",FraudData[[#This Row],[Fraud Risk Score]]&gt;=6,"Medium Risk",TRUE,"Low Risk")</f>
        <v>Low Risk</v>
      </c>
    </row>
    <row r="6329" spans="1:19">
      <c r="A6329">
        <v>6328</v>
      </c>
      <c r="B6329">
        <v>94.58</v>
      </c>
      <c r="C6329">
        <v>16</v>
      </c>
      <c r="D6329" t="s">
        <v>49</v>
      </c>
      <c r="E6329">
        <v>0</v>
      </c>
      <c r="F6329">
        <v>1</v>
      </c>
      <c r="G6329">
        <v>85</v>
      </c>
      <c r="H6329">
        <v>1</v>
      </c>
      <c r="I6329">
        <v>26</v>
      </c>
      <c r="J6329">
        <v>0</v>
      </c>
      <c r="K6329">
        <f>_xlfn.XLOOKUP(FraudData[[#This Row],[amount]],AmountRules[Amount Min],AmountRules[Risk Points],,-1)</f>
        <v>0</v>
      </c>
      <c r="L6329">
        <f>_xlfn.XLOOKUP(FraudData[[#This Row],[transaction_hour]],TimeRules[Hour Min],TimeRules[Risk Points],,-1)</f>
        <v>0</v>
      </c>
      <c r="M6329">
        <f>_xlfn.XLOOKUP(FraudData[[#This Row],[foreign_transaction]],ForeignRules[Foreign Transaction],ForeignRules[Risk Points],0)</f>
        <v>0</v>
      </c>
      <c r="N6329">
        <f>_xlfn.XLOOKUP(FraudData[[#This Row],[location_mismatch]],Table10[Location Mismatch],Table10[Risk Points],0)</f>
        <v>3</v>
      </c>
      <c r="O6329">
        <f>_xlfn.XLOOKUP(FraudData[[#This Row],[device_trust_score]],DeviceRules[Device Min],DeviceRules[Risk Points],,-1)</f>
        <v>0</v>
      </c>
      <c r="P6329">
        <f>_xlfn.XLOOKUP(FraudData[[#This Row],[velocity_last_24h]],VelocityRules[Velocity Min],VelocityRules[Risk Points],,-1)</f>
        <v>0</v>
      </c>
      <c r="Q6329">
        <f>_xlfn.XLOOKUP(FraudData[[#This Row],[merchant_category]],MerchantRules[Merchant Category],MerchantRules[Risk Points],0)</f>
        <v>1</v>
      </c>
      <c r="R6329">
        <f>SUM(FraudData[[#This Row],[Amount Risk]:[Merchant Risk]])</f>
        <v>4</v>
      </c>
      <c r="S6329" t="str" cm="1">
        <f t="array" ref="S6329">_xlfn.IFS(FraudData[[#This Row],[Fraud Risk Score]]&gt;=8,"High Risk",FraudData[[#This Row],[Fraud Risk Score]]&gt;=6,"Medium Risk",TRUE,"Low Risk")</f>
        <v>Low Risk</v>
      </c>
    </row>
    <row r="6330" spans="1:19">
      <c r="A6330">
        <v>6329</v>
      </c>
      <c r="B6330">
        <v>113.16</v>
      </c>
      <c r="C6330">
        <v>6</v>
      </c>
      <c r="D6330" t="s">
        <v>46</v>
      </c>
      <c r="E6330">
        <v>0</v>
      </c>
      <c r="F6330">
        <v>0</v>
      </c>
      <c r="G6330">
        <v>43</v>
      </c>
      <c r="H6330">
        <v>2</v>
      </c>
      <c r="I6330">
        <v>49</v>
      </c>
      <c r="J6330">
        <v>0</v>
      </c>
      <c r="K6330">
        <f>_xlfn.XLOOKUP(FraudData[[#This Row],[amount]],AmountRules[Amount Min],AmountRules[Risk Points],,-1)</f>
        <v>0</v>
      </c>
      <c r="L6330">
        <f>_xlfn.XLOOKUP(FraudData[[#This Row],[transaction_hour]],TimeRules[Hour Min],TimeRules[Risk Points],,-1)</f>
        <v>0</v>
      </c>
      <c r="M6330">
        <f>_xlfn.XLOOKUP(FraudData[[#This Row],[foreign_transaction]],ForeignRules[Foreign Transaction],ForeignRules[Risk Points],0)</f>
        <v>0</v>
      </c>
      <c r="N6330">
        <f>_xlfn.XLOOKUP(FraudData[[#This Row],[location_mismatch]],Table10[Location Mismatch],Table10[Risk Points],0)</f>
        <v>0</v>
      </c>
      <c r="O6330">
        <f>_xlfn.XLOOKUP(FraudData[[#This Row],[device_trust_score]],DeviceRules[Device Min],DeviceRules[Risk Points],,-1)</f>
        <v>2</v>
      </c>
      <c r="P6330">
        <f>_xlfn.XLOOKUP(FraudData[[#This Row],[velocity_last_24h]],VelocityRules[Velocity Min],VelocityRules[Risk Points],,-1)</f>
        <v>0</v>
      </c>
      <c r="Q6330">
        <f>_xlfn.XLOOKUP(FraudData[[#This Row],[merchant_category]],MerchantRules[Merchant Category],MerchantRules[Risk Points],0)</f>
        <v>0</v>
      </c>
      <c r="R6330">
        <f>SUM(FraudData[[#This Row],[Amount Risk]:[Merchant Risk]])</f>
        <v>2</v>
      </c>
      <c r="S6330" t="str" cm="1">
        <f t="array" ref="S6330">_xlfn.IFS(FraudData[[#This Row],[Fraud Risk Score]]&gt;=8,"High Risk",FraudData[[#This Row],[Fraud Risk Score]]&gt;=6,"Medium Risk",TRUE,"Low Risk")</f>
        <v>Low Risk</v>
      </c>
    </row>
    <row r="6331" spans="1:19">
      <c r="A6331">
        <v>6330</v>
      </c>
      <c r="B6331">
        <v>9.75</v>
      </c>
      <c r="C6331">
        <v>16</v>
      </c>
      <c r="D6331" t="s">
        <v>46</v>
      </c>
      <c r="E6331">
        <v>1</v>
      </c>
      <c r="F6331">
        <v>0</v>
      </c>
      <c r="G6331">
        <v>46</v>
      </c>
      <c r="H6331">
        <v>4</v>
      </c>
      <c r="I6331">
        <v>62</v>
      </c>
      <c r="J6331">
        <v>0</v>
      </c>
      <c r="K6331">
        <f>_xlfn.XLOOKUP(FraudData[[#This Row],[amount]],AmountRules[Amount Min],AmountRules[Risk Points],,-1)</f>
        <v>0</v>
      </c>
      <c r="L6331">
        <f>_xlfn.XLOOKUP(FraudData[[#This Row],[transaction_hour]],TimeRules[Hour Min],TimeRules[Risk Points],,-1)</f>
        <v>0</v>
      </c>
      <c r="M6331">
        <f>_xlfn.XLOOKUP(FraudData[[#This Row],[foreign_transaction]],ForeignRules[Foreign Transaction],ForeignRules[Risk Points],0)</f>
        <v>3</v>
      </c>
      <c r="N6331">
        <f>_xlfn.XLOOKUP(FraudData[[#This Row],[location_mismatch]],Table10[Location Mismatch],Table10[Risk Points],0)</f>
        <v>0</v>
      </c>
      <c r="O6331">
        <f>_xlfn.XLOOKUP(FraudData[[#This Row],[device_trust_score]],DeviceRules[Device Min],DeviceRules[Risk Points],,-1)</f>
        <v>2</v>
      </c>
      <c r="P6331">
        <f>_xlfn.XLOOKUP(FraudData[[#This Row],[velocity_last_24h]],VelocityRules[Velocity Min],VelocityRules[Risk Points],,-1)</f>
        <v>0</v>
      </c>
      <c r="Q6331">
        <f>_xlfn.XLOOKUP(FraudData[[#This Row],[merchant_category]],MerchantRules[Merchant Category],MerchantRules[Risk Points],0)</f>
        <v>0</v>
      </c>
      <c r="R6331">
        <f>SUM(FraudData[[#This Row],[Amount Risk]:[Merchant Risk]])</f>
        <v>5</v>
      </c>
      <c r="S6331" t="str" cm="1">
        <f t="array" ref="S6331">_xlfn.IFS(FraudData[[#This Row],[Fraud Risk Score]]&gt;=8,"High Risk",FraudData[[#This Row],[Fraud Risk Score]]&gt;=6,"Medium Risk",TRUE,"Low Risk")</f>
        <v>Low Risk</v>
      </c>
    </row>
    <row r="6332" spans="1:19">
      <c r="A6332">
        <v>6331</v>
      </c>
      <c r="B6332">
        <v>6.89</v>
      </c>
      <c r="C6332">
        <v>3</v>
      </c>
      <c r="D6332" t="s">
        <v>49</v>
      </c>
      <c r="E6332">
        <v>0</v>
      </c>
      <c r="F6332">
        <v>0</v>
      </c>
      <c r="G6332">
        <v>27</v>
      </c>
      <c r="H6332">
        <v>2</v>
      </c>
      <c r="I6332">
        <v>69</v>
      </c>
      <c r="J6332">
        <v>0</v>
      </c>
      <c r="K6332">
        <f>_xlfn.XLOOKUP(FraudData[[#This Row],[amount]],AmountRules[Amount Min],AmountRules[Risk Points],,-1)</f>
        <v>0</v>
      </c>
      <c r="L6332">
        <f>_xlfn.XLOOKUP(FraudData[[#This Row],[transaction_hour]],TimeRules[Hour Min],TimeRules[Risk Points],,-1)</f>
        <v>3</v>
      </c>
      <c r="M6332">
        <f>_xlfn.XLOOKUP(FraudData[[#This Row],[foreign_transaction]],ForeignRules[Foreign Transaction],ForeignRules[Risk Points],0)</f>
        <v>0</v>
      </c>
      <c r="N6332">
        <f>_xlfn.XLOOKUP(FraudData[[#This Row],[location_mismatch]],Table10[Location Mismatch],Table10[Risk Points],0)</f>
        <v>0</v>
      </c>
      <c r="O6332">
        <f>_xlfn.XLOOKUP(FraudData[[#This Row],[device_trust_score]],DeviceRules[Device Min],DeviceRules[Risk Points],,-1)</f>
        <v>3</v>
      </c>
      <c r="P6332">
        <f>_xlfn.XLOOKUP(FraudData[[#This Row],[velocity_last_24h]],VelocityRules[Velocity Min],VelocityRules[Risk Points],,-1)</f>
        <v>0</v>
      </c>
      <c r="Q6332">
        <f>_xlfn.XLOOKUP(FraudData[[#This Row],[merchant_category]],MerchantRules[Merchant Category],MerchantRules[Risk Points],0)</f>
        <v>1</v>
      </c>
      <c r="R6332">
        <f>SUM(FraudData[[#This Row],[Amount Risk]:[Merchant Risk]])</f>
        <v>7</v>
      </c>
      <c r="S6332" t="str" cm="1">
        <f t="array" ref="S6332">_xlfn.IFS(FraudData[[#This Row],[Fraud Risk Score]]&gt;=8,"High Risk",FraudData[[#This Row],[Fraud Risk Score]]&gt;=6,"Medium Risk",TRUE,"Low Risk")</f>
        <v>Medium Risk</v>
      </c>
    </row>
    <row r="6333" spans="1:19">
      <c r="A6333">
        <v>6332</v>
      </c>
      <c r="B6333">
        <v>227.33</v>
      </c>
      <c r="C6333">
        <v>10</v>
      </c>
      <c r="D6333" t="s">
        <v>49</v>
      </c>
      <c r="E6333">
        <v>0</v>
      </c>
      <c r="F6333">
        <v>0</v>
      </c>
      <c r="G6333">
        <v>29</v>
      </c>
      <c r="H6333">
        <v>1</v>
      </c>
      <c r="I6333">
        <v>63</v>
      </c>
      <c r="J6333">
        <v>0</v>
      </c>
      <c r="K6333">
        <f>_xlfn.XLOOKUP(FraudData[[#This Row],[amount]],AmountRules[Amount Min],AmountRules[Risk Points],,-1)</f>
        <v>0</v>
      </c>
      <c r="L6333">
        <f>_xlfn.XLOOKUP(FraudData[[#This Row],[transaction_hour]],TimeRules[Hour Min],TimeRules[Risk Points],,-1)</f>
        <v>0</v>
      </c>
      <c r="M6333">
        <f>_xlfn.XLOOKUP(FraudData[[#This Row],[foreign_transaction]],ForeignRules[Foreign Transaction],ForeignRules[Risk Points],0)</f>
        <v>0</v>
      </c>
      <c r="N6333">
        <f>_xlfn.XLOOKUP(FraudData[[#This Row],[location_mismatch]],Table10[Location Mismatch],Table10[Risk Points],0)</f>
        <v>0</v>
      </c>
      <c r="O6333">
        <f>_xlfn.XLOOKUP(FraudData[[#This Row],[device_trust_score]],DeviceRules[Device Min],DeviceRules[Risk Points],,-1)</f>
        <v>3</v>
      </c>
      <c r="P6333">
        <f>_xlfn.XLOOKUP(FraudData[[#This Row],[velocity_last_24h]],VelocityRules[Velocity Min],VelocityRules[Risk Points],,-1)</f>
        <v>0</v>
      </c>
      <c r="Q6333">
        <f>_xlfn.XLOOKUP(FraudData[[#This Row],[merchant_category]],MerchantRules[Merchant Category],MerchantRules[Risk Points],0)</f>
        <v>1</v>
      </c>
      <c r="R6333">
        <f>SUM(FraudData[[#This Row],[Amount Risk]:[Merchant Risk]])</f>
        <v>4</v>
      </c>
      <c r="S6333" t="str" cm="1">
        <f t="array" ref="S6333">_xlfn.IFS(FraudData[[#This Row],[Fraud Risk Score]]&gt;=8,"High Risk",FraudData[[#This Row],[Fraud Risk Score]]&gt;=6,"Medium Risk",TRUE,"Low Risk")</f>
        <v>Low Risk</v>
      </c>
    </row>
    <row r="6334" spans="1:19">
      <c r="A6334">
        <v>6333</v>
      </c>
      <c r="B6334">
        <v>139.03</v>
      </c>
      <c r="C6334">
        <v>2</v>
      </c>
      <c r="D6334" t="s">
        <v>50</v>
      </c>
      <c r="E6334">
        <v>0</v>
      </c>
      <c r="F6334">
        <v>0</v>
      </c>
      <c r="G6334">
        <v>91</v>
      </c>
      <c r="H6334">
        <v>5</v>
      </c>
      <c r="I6334">
        <v>27</v>
      </c>
      <c r="J6334">
        <v>0</v>
      </c>
      <c r="K6334">
        <f>_xlfn.XLOOKUP(FraudData[[#This Row],[amount]],AmountRules[Amount Min],AmountRules[Risk Points],,-1)</f>
        <v>0</v>
      </c>
      <c r="L6334">
        <f>_xlfn.XLOOKUP(FraudData[[#This Row],[transaction_hour]],TimeRules[Hour Min],TimeRules[Risk Points],,-1)</f>
        <v>3</v>
      </c>
      <c r="M6334">
        <f>_xlfn.XLOOKUP(FraudData[[#This Row],[foreign_transaction]],ForeignRules[Foreign Transaction],ForeignRules[Risk Points],0)</f>
        <v>0</v>
      </c>
      <c r="N6334">
        <f>_xlfn.XLOOKUP(FraudData[[#This Row],[location_mismatch]],Table10[Location Mismatch],Table10[Risk Points],0)</f>
        <v>0</v>
      </c>
      <c r="O6334">
        <f>_xlfn.XLOOKUP(FraudData[[#This Row],[device_trust_score]],DeviceRules[Device Min],DeviceRules[Risk Points],,-1)</f>
        <v>0</v>
      </c>
      <c r="P6334">
        <f>_xlfn.XLOOKUP(FraudData[[#This Row],[velocity_last_24h]],VelocityRules[Velocity Min],VelocityRules[Risk Points],,-1)</f>
        <v>3</v>
      </c>
      <c r="Q6334">
        <f>_xlfn.XLOOKUP(FraudData[[#This Row],[merchant_category]],MerchantRules[Merchant Category],MerchantRules[Risk Points],0)</f>
        <v>0</v>
      </c>
      <c r="R6334">
        <f>SUM(FraudData[[#This Row],[Amount Risk]:[Merchant Risk]])</f>
        <v>6</v>
      </c>
      <c r="S6334" t="str" cm="1">
        <f t="array" ref="S6334">_xlfn.IFS(FraudData[[#This Row],[Fraud Risk Score]]&gt;=8,"High Risk",FraudData[[#This Row],[Fraud Risk Score]]&gt;=6,"Medium Risk",TRUE,"Low Risk")</f>
        <v>Medium Risk</v>
      </c>
    </row>
    <row r="6335" spans="1:19">
      <c r="A6335">
        <v>6334</v>
      </c>
      <c r="B6335">
        <v>127.93</v>
      </c>
      <c r="C6335">
        <v>10</v>
      </c>
      <c r="D6335" t="s">
        <v>46</v>
      </c>
      <c r="E6335">
        <v>0</v>
      </c>
      <c r="F6335">
        <v>0</v>
      </c>
      <c r="G6335">
        <v>84</v>
      </c>
      <c r="H6335">
        <v>4</v>
      </c>
      <c r="I6335">
        <v>66</v>
      </c>
      <c r="J6335">
        <v>0</v>
      </c>
      <c r="K6335">
        <f>_xlfn.XLOOKUP(FraudData[[#This Row],[amount]],AmountRules[Amount Min],AmountRules[Risk Points],,-1)</f>
        <v>0</v>
      </c>
      <c r="L6335">
        <f>_xlfn.XLOOKUP(FraudData[[#This Row],[transaction_hour]],TimeRules[Hour Min],TimeRules[Risk Points],,-1)</f>
        <v>0</v>
      </c>
      <c r="M6335">
        <f>_xlfn.XLOOKUP(FraudData[[#This Row],[foreign_transaction]],ForeignRules[Foreign Transaction],ForeignRules[Risk Points],0)</f>
        <v>0</v>
      </c>
      <c r="N6335">
        <f>_xlfn.XLOOKUP(FraudData[[#This Row],[location_mismatch]],Table10[Location Mismatch],Table10[Risk Points],0)</f>
        <v>0</v>
      </c>
      <c r="O6335">
        <f>_xlfn.XLOOKUP(FraudData[[#This Row],[device_trust_score]],DeviceRules[Device Min],DeviceRules[Risk Points],,-1)</f>
        <v>0</v>
      </c>
      <c r="P6335">
        <f>_xlfn.XLOOKUP(FraudData[[#This Row],[velocity_last_24h]],VelocityRules[Velocity Min],VelocityRules[Risk Points],,-1)</f>
        <v>0</v>
      </c>
      <c r="Q6335">
        <f>_xlfn.XLOOKUP(FraudData[[#This Row],[merchant_category]],MerchantRules[Merchant Category],MerchantRules[Risk Points],0)</f>
        <v>0</v>
      </c>
      <c r="R6335">
        <f>SUM(FraudData[[#This Row],[Amount Risk]:[Merchant Risk]])</f>
        <v>0</v>
      </c>
      <c r="S6335" t="str" cm="1">
        <f t="array" ref="S6335">_xlfn.IFS(FraudData[[#This Row],[Fraud Risk Score]]&gt;=8,"High Risk",FraudData[[#This Row],[Fraud Risk Score]]&gt;=6,"Medium Risk",TRUE,"Low Risk")</f>
        <v>Low Risk</v>
      </c>
    </row>
    <row r="6336" spans="1:19">
      <c r="A6336">
        <v>6335</v>
      </c>
      <c r="B6336">
        <v>50.14</v>
      </c>
      <c r="C6336">
        <v>2</v>
      </c>
      <c r="D6336" t="s">
        <v>47</v>
      </c>
      <c r="E6336">
        <v>0</v>
      </c>
      <c r="F6336">
        <v>0</v>
      </c>
      <c r="G6336">
        <v>63</v>
      </c>
      <c r="H6336">
        <v>2</v>
      </c>
      <c r="I6336">
        <v>29</v>
      </c>
      <c r="J6336">
        <v>0</v>
      </c>
      <c r="K6336">
        <f>_xlfn.XLOOKUP(FraudData[[#This Row],[amount]],AmountRules[Amount Min],AmountRules[Risk Points],,-1)</f>
        <v>0</v>
      </c>
      <c r="L6336">
        <f>_xlfn.XLOOKUP(FraudData[[#This Row],[transaction_hour]],TimeRules[Hour Min],TimeRules[Risk Points],,-1)</f>
        <v>3</v>
      </c>
      <c r="M6336">
        <f>_xlfn.XLOOKUP(FraudData[[#This Row],[foreign_transaction]],ForeignRules[Foreign Transaction],ForeignRules[Risk Points],0)</f>
        <v>0</v>
      </c>
      <c r="N6336">
        <f>_xlfn.XLOOKUP(FraudData[[#This Row],[location_mismatch]],Table10[Location Mismatch],Table10[Risk Points],0)</f>
        <v>0</v>
      </c>
      <c r="O6336">
        <f>_xlfn.XLOOKUP(FraudData[[#This Row],[device_trust_score]],DeviceRules[Device Min],DeviceRules[Risk Points],,-1)</f>
        <v>1</v>
      </c>
      <c r="P6336">
        <f>_xlfn.XLOOKUP(FraudData[[#This Row],[velocity_last_24h]],VelocityRules[Velocity Min],VelocityRules[Risk Points],,-1)</f>
        <v>0</v>
      </c>
      <c r="Q6336">
        <f>_xlfn.XLOOKUP(FraudData[[#This Row],[merchant_category]],MerchantRules[Merchant Category],MerchantRules[Risk Points],0)</f>
        <v>0</v>
      </c>
      <c r="R6336">
        <f>SUM(FraudData[[#This Row],[Amount Risk]:[Merchant Risk]])</f>
        <v>4</v>
      </c>
      <c r="S6336" t="str" cm="1">
        <f t="array" ref="S6336">_xlfn.IFS(FraudData[[#This Row],[Fraud Risk Score]]&gt;=8,"High Risk",FraudData[[#This Row],[Fraud Risk Score]]&gt;=6,"Medium Risk",TRUE,"Low Risk")</f>
        <v>Low Risk</v>
      </c>
    </row>
    <row r="6337" spans="1:19">
      <c r="A6337">
        <v>6336</v>
      </c>
      <c r="B6337">
        <v>245.79</v>
      </c>
      <c r="C6337">
        <v>11</v>
      </c>
      <c r="D6337" t="s">
        <v>46</v>
      </c>
      <c r="E6337">
        <v>0</v>
      </c>
      <c r="F6337">
        <v>0</v>
      </c>
      <c r="G6337">
        <v>52</v>
      </c>
      <c r="H6337">
        <v>3</v>
      </c>
      <c r="I6337">
        <v>61</v>
      </c>
      <c r="J6337">
        <v>0</v>
      </c>
      <c r="K6337">
        <f>_xlfn.XLOOKUP(FraudData[[#This Row],[amount]],AmountRules[Amount Min],AmountRules[Risk Points],,-1)</f>
        <v>0</v>
      </c>
      <c r="L6337">
        <f>_xlfn.XLOOKUP(FraudData[[#This Row],[transaction_hour]],TimeRules[Hour Min],TimeRules[Risk Points],,-1)</f>
        <v>0</v>
      </c>
      <c r="M6337">
        <f>_xlfn.XLOOKUP(FraudData[[#This Row],[foreign_transaction]],ForeignRules[Foreign Transaction],ForeignRules[Risk Points],0)</f>
        <v>0</v>
      </c>
      <c r="N6337">
        <f>_xlfn.XLOOKUP(FraudData[[#This Row],[location_mismatch]],Table10[Location Mismatch],Table10[Risk Points],0)</f>
        <v>0</v>
      </c>
      <c r="O6337">
        <f>_xlfn.XLOOKUP(FraudData[[#This Row],[device_trust_score]],DeviceRules[Device Min],DeviceRules[Risk Points],,-1)</f>
        <v>1</v>
      </c>
      <c r="P6337">
        <f>_xlfn.XLOOKUP(FraudData[[#This Row],[velocity_last_24h]],VelocityRules[Velocity Min],VelocityRules[Risk Points],,-1)</f>
        <v>0</v>
      </c>
      <c r="Q6337">
        <f>_xlfn.XLOOKUP(FraudData[[#This Row],[merchant_category]],MerchantRules[Merchant Category],MerchantRules[Risk Points],0)</f>
        <v>0</v>
      </c>
      <c r="R6337">
        <f>SUM(FraudData[[#This Row],[Amount Risk]:[Merchant Risk]])</f>
        <v>1</v>
      </c>
      <c r="S6337" t="str" cm="1">
        <f t="array" ref="S6337">_xlfn.IFS(FraudData[[#This Row],[Fraud Risk Score]]&gt;=8,"High Risk",FraudData[[#This Row],[Fraud Risk Score]]&gt;=6,"Medium Risk",TRUE,"Low Risk")</f>
        <v>Low Risk</v>
      </c>
    </row>
    <row r="6338" spans="1:19">
      <c r="A6338">
        <v>6337</v>
      </c>
      <c r="B6338">
        <v>33.159999999999997</v>
      </c>
      <c r="C6338">
        <v>0</v>
      </c>
      <c r="D6338" t="s">
        <v>46</v>
      </c>
      <c r="E6338">
        <v>0</v>
      </c>
      <c r="F6338">
        <v>0</v>
      </c>
      <c r="G6338">
        <v>25</v>
      </c>
      <c r="H6338">
        <v>1</v>
      </c>
      <c r="I6338">
        <v>37</v>
      </c>
      <c r="J6338">
        <v>0</v>
      </c>
      <c r="K6338">
        <f>_xlfn.XLOOKUP(FraudData[[#This Row],[amount]],AmountRules[Amount Min],AmountRules[Risk Points],,-1)</f>
        <v>0</v>
      </c>
      <c r="L6338">
        <f>_xlfn.XLOOKUP(FraudData[[#This Row],[transaction_hour]],TimeRules[Hour Min],TimeRules[Risk Points],,-1)</f>
        <v>3</v>
      </c>
      <c r="M6338">
        <f>_xlfn.XLOOKUP(FraudData[[#This Row],[foreign_transaction]],ForeignRules[Foreign Transaction],ForeignRules[Risk Points],0)</f>
        <v>0</v>
      </c>
      <c r="N6338">
        <f>_xlfn.XLOOKUP(FraudData[[#This Row],[location_mismatch]],Table10[Location Mismatch],Table10[Risk Points],0)</f>
        <v>0</v>
      </c>
      <c r="O6338">
        <f>_xlfn.XLOOKUP(FraudData[[#This Row],[device_trust_score]],DeviceRules[Device Min],DeviceRules[Risk Points],,-1)</f>
        <v>3</v>
      </c>
      <c r="P6338">
        <f>_xlfn.XLOOKUP(FraudData[[#This Row],[velocity_last_24h]],VelocityRules[Velocity Min],VelocityRules[Risk Points],,-1)</f>
        <v>0</v>
      </c>
      <c r="Q6338">
        <f>_xlfn.XLOOKUP(FraudData[[#This Row],[merchant_category]],MerchantRules[Merchant Category],MerchantRules[Risk Points],0)</f>
        <v>0</v>
      </c>
      <c r="R6338">
        <f>SUM(FraudData[[#This Row],[Amount Risk]:[Merchant Risk]])</f>
        <v>6</v>
      </c>
      <c r="S6338" t="str" cm="1">
        <f t="array" ref="S6338">_xlfn.IFS(FraudData[[#This Row],[Fraud Risk Score]]&gt;=8,"High Risk",FraudData[[#This Row],[Fraud Risk Score]]&gt;=6,"Medium Risk",TRUE,"Low Risk")</f>
        <v>Medium Risk</v>
      </c>
    </row>
    <row r="6339" spans="1:19">
      <c r="A6339">
        <v>6338</v>
      </c>
      <c r="B6339">
        <v>37.92</v>
      </c>
      <c r="C6339">
        <v>3</v>
      </c>
      <c r="D6339" t="s">
        <v>49</v>
      </c>
      <c r="E6339">
        <v>0</v>
      </c>
      <c r="F6339">
        <v>0</v>
      </c>
      <c r="G6339">
        <v>46</v>
      </c>
      <c r="H6339">
        <v>4</v>
      </c>
      <c r="I6339">
        <v>58</v>
      </c>
      <c r="J6339">
        <v>0</v>
      </c>
      <c r="K6339">
        <f>_xlfn.XLOOKUP(FraudData[[#This Row],[amount]],AmountRules[Amount Min],AmountRules[Risk Points],,-1)</f>
        <v>0</v>
      </c>
      <c r="L6339">
        <f>_xlfn.XLOOKUP(FraudData[[#This Row],[transaction_hour]],TimeRules[Hour Min],TimeRules[Risk Points],,-1)</f>
        <v>3</v>
      </c>
      <c r="M6339">
        <f>_xlfn.XLOOKUP(FraudData[[#This Row],[foreign_transaction]],ForeignRules[Foreign Transaction],ForeignRules[Risk Points],0)</f>
        <v>0</v>
      </c>
      <c r="N6339">
        <f>_xlfn.XLOOKUP(FraudData[[#This Row],[location_mismatch]],Table10[Location Mismatch],Table10[Risk Points],0)</f>
        <v>0</v>
      </c>
      <c r="O6339">
        <f>_xlfn.XLOOKUP(FraudData[[#This Row],[device_trust_score]],DeviceRules[Device Min],DeviceRules[Risk Points],,-1)</f>
        <v>2</v>
      </c>
      <c r="P6339">
        <f>_xlfn.XLOOKUP(FraudData[[#This Row],[velocity_last_24h]],VelocityRules[Velocity Min],VelocityRules[Risk Points],,-1)</f>
        <v>0</v>
      </c>
      <c r="Q6339">
        <f>_xlfn.XLOOKUP(FraudData[[#This Row],[merchant_category]],MerchantRules[Merchant Category],MerchantRules[Risk Points],0)</f>
        <v>1</v>
      </c>
      <c r="R6339">
        <f>SUM(FraudData[[#This Row],[Amount Risk]:[Merchant Risk]])</f>
        <v>6</v>
      </c>
      <c r="S6339" t="str" cm="1">
        <f t="array" ref="S6339">_xlfn.IFS(FraudData[[#This Row],[Fraud Risk Score]]&gt;=8,"High Risk",FraudData[[#This Row],[Fraud Risk Score]]&gt;=6,"Medium Risk",TRUE,"Low Risk")</f>
        <v>Medium Risk</v>
      </c>
    </row>
    <row r="6340" spans="1:19">
      <c r="A6340">
        <v>6339</v>
      </c>
      <c r="B6340">
        <v>111.15</v>
      </c>
      <c r="C6340">
        <v>13</v>
      </c>
      <c r="D6340" t="s">
        <v>49</v>
      </c>
      <c r="E6340">
        <v>0</v>
      </c>
      <c r="F6340">
        <v>1</v>
      </c>
      <c r="G6340">
        <v>69</v>
      </c>
      <c r="H6340">
        <v>1</v>
      </c>
      <c r="I6340">
        <v>29</v>
      </c>
      <c r="J6340">
        <v>0</v>
      </c>
      <c r="K6340">
        <f>_xlfn.XLOOKUP(FraudData[[#This Row],[amount]],AmountRules[Amount Min],AmountRules[Risk Points],,-1)</f>
        <v>0</v>
      </c>
      <c r="L6340">
        <f>_xlfn.XLOOKUP(FraudData[[#This Row],[transaction_hour]],TimeRules[Hour Min],TimeRules[Risk Points],,-1)</f>
        <v>0</v>
      </c>
      <c r="M6340">
        <f>_xlfn.XLOOKUP(FraudData[[#This Row],[foreign_transaction]],ForeignRules[Foreign Transaction],ForeignRules[Risk Points],0)</f>
        <v>0</v>
      </c>
      <c r="N6340">
        <f>_xlfn.XLOOKUP(FraudData[[#This Row],[location_mismatch]],Table10[Location Mismatch],Table10[Risk Points],0)</f>
        <v>3</v>
      </c>
      <c r="O6340">
        <f>_xlfn.XLOOKUP(FraudData[[#This Row],[device_trust_score]],DeviceRules[Device Min],DeviceRules[Risk Points],,-1)</f>
        <v>1</v>
      </c>
      <c r="P6340">
        <f>_xlfn.XLOOKUP(FraudData[[#This Row],[velocity_last_24h]],VelocityRules[Velocity Min],VelocityRules[Risk Points],,-1)</f>
        <v>0</v>
      </c>
      <c r="Q6340">
        <f>_xlfn.XLOOKUP(FraudData[[#This Row],[merchant_category]],MerchantRules[Merchant Category],MerchantRules[Risk Points],0)</f>
        <v>1</v>
      </c>
      <c r="R6340">
        <f>SUM(FraudData[[#This Row],[Amount Risk]:[Merchant Risk]])</f>
        <v>5</v>
      </c>
      <c r="S6340" t="str" cm="1">
        <f t="array" ref="S6340">_xlfn.IFS(FraudData[[#This Row],[Fraud Risk Score]]&gt;=8,"High Risk",FraudData[[#This Row],[Fraud Risk Score]]&gt;=6,"Medium Risk",TRUE,"Low Risk")</f>
        <v>Low Risk</v>
      </c>
    </row>
    <row r="6341" spans="1:19">
      <c r="A6341">
        <v>6340</v>
      </c>
      <c r="B6341">
        <v>60.71</v>
      </c>
      <c r="C6341">
        <v>0</v>
      </c>
      <c r="D6341" t="s">
        <v>46</v>
      </c>
      <c r="E6341">
        <v>0</v>
      </c>
      <c r="F6341">
        <v>0</v>
      </c>
      <c r="G6341">
        <v>75</v>
      </c>
      <c r="H6341">
        <v>5</v>
      </c>
      <c r="I6341">
        <v>26</v>
      </c>
      <c r="J6341">
        <v>0</v>
      </c>
      <c r="K6341">
        <f>_xlfn.XLOOKUP(FraudData[[#This Row],[amount]],AmountRules[Amount Min],AmountRules[Risk Points],,-1)</f>
        <v>0</v>
      </c>
      <c r="L6341">
        <f>_xlfn.XLOOKUP(FraudData[[#This Row],[transaction_hour]],TimeRules[Hour Min],TimeRules[Risk Points],,-1)</f>
        <v>3</v>
      </c>
      <c r="M6341">
        <f>_xlfn.XLOOKUP(FraudData[[#This Row],[foreign_transaction]],ForeignRules[Foreign Transaction],ForeignRules[Risk Points],0)</f>
        <v>0</v>
      </c>
      <c r="N6341">
        <f>_xlfn.XLOOKUP(FraudData[[#This Row],[location_mismatch]],Table10[Location Mismatch],Table10[Risk Points],0)</f>
        <v>0</v>
      </c>
      <c r="O6341">
        <f>_xlfn.XLOOKUP(FraudData[[#This Row],[device_trust_score]],DeviceRules[Device Min],DeviceRules[Risk Points],,-1)</f>
        <v>0</v>
      </c>
      <c r="P6341">
        <f>_xlfn.XLOOKUP(FraudData[[#This Row],[velocity_last_24h]],VelocityRules[Velocity Min],VelocityRules[Risk Points],,-1)</f>
        <v>3</v>
      </c>
      <c r="Q6341">
        <f>_xlfn.XLOOKUP(FraudData[[#This Row],[merchant_category]],MerchantRules[Merchant Category],MerchantRules[Risk Points],0)</f>
        <v>0</v>
      </c>
      <c r="R6341">
        <f>SUM(FraudData[[#This Row],[Amount Risk]:[Merchant Risk]])</f>
        <v>6</v>
      </c>
      <c r="S6341" t="str" cm="1">
        <f t="array" ref="S6341">_xlfn.IFS(FraudData[[#This Row],[Fraud Risk Score]]&gt;=8,"High Risk",FraudData[[#This Row],[Fraud Risk Score]]&gt;=6,"Medium Risk",TRUE,"Low Risk")</f>
        <v>Medium Risk</v>
      </c>
    </row>
    <row r="6342" spans="1:19">
      <c r="A6342">
        <v>6341</v>
      </c>
      <c r="B6342">
        <v>51.17</v>
      </c>
      <c r="C6342">
        <v>13</v>
      </c>
      <c r="D6342" t="s">
        <v>48</v>
      </c>
      <c r="E6342">
        <v>0</v>
      </c>
      <c r="F6342">
        <v>1</v>
      </c>
      <c r="G6342">
        <v>75</v>
      </c>
      <c r="H6342">
        <v>2</v>
      </c>
      <c r="I6342">
        <v>42</v>
      </c>
      <c r="J6342">
        <v>0</v>
      </c>
      <c r="K6342">
        <f>_xlfn.XLOOKUP(FraudData[[#This Row],[amount]],AmountRules[Amount Min],AmountRules[Risk Points],,-1)</f>
        <v>0</v>
      </c>
      <c r="L6342">
        <f>_xlfn.XLOOKUP(FraudData[[#This Row],[transaction_hour]],TimeRules[Hour Min],TimeRules[Risk Points],,-1)</f>
        <v>0</v>
      </c>
      <c r="M6342">
        <f>_xlfn.XLOOKUP(FraudData[[#This Row],[foreign_transaction]],ForeignRules[Foreign Transaction],ForeignRules[Risk Points],0)</f>
        <v>0</v>
      </c>
      <c r="N6342">
        <f>_xlfn.XLOOKUP(FraudData[[#This Row],[location_mismatch]],Table10[Location Mismatch],Table10[Risk Points],0)</f>
        <v>3</v>
      </c>
      <c r="O6342">
        <f>_xlfn.XLOOKUP(FraudData[[#This Row],[device_trust_score]],DeviceRules[Device Min],DeviceRules[Risk Points],,-1)</f>
        <v>0</v>
      </c>
      <c r="P6342">
        <f>_xlfn.XLOOKUP(FraudData[[#This Row],[velocity_last_24h]],VelocityRules[Velocity Min],VelocityRules[Risk Points],,-1)</f>
        <v>0</v>
      </c>
      <c r="Q6342">
        <f>_xlfn.XLOOKUP(FraudData[[#This Row],[merchant_category]],MerchantRules[Merchant Category],MerchantRules[Risk Points],0)</f>
        <v>0</v>
      </c>
      <c r="R6342">
        <f>SUM(FraudData[[#This Row],[Amount Risk]:[Merchant Risk]])</f>
        <v>3</v>
      </c>
      <c r="S6342" t="str" cm="1">
        <f t="array" ref="S6342">_xlfn.IFS(FraudData[[#This Row],[Fraud Risk Score]]&gt;=8,"High Risk",FraudData[[#This Row],[Fraud Risk Score]]&gt;=6,"Medium Risk",TRUE,"Low Risk")</f>
        <v>Low Risk</v>
      </c>
    </row>
    <row r="6343" spans="1:19">
      <c r="A6343">
        <v>6342</v>
      </c>
      <c r="B6343">
        <v>186.54</v>
      </c>
      <c r="C6343">
        <v>12</v>
      </c>
      <c r="D6343" t="s">
        <v>48</v>
      </c>
      <c r="E6343">
        <v>0</v>
      </c>
      <c r="F6343">
        <v>1</v>
      </c>
      <c r="G6343">
        <v>52</v>
      </c>
      <c r="H6343">
        <v>0</v>
      </c>
      <c r="I6343">
        <v>28</v>
      </c>
      <c r="J6343">
        <v>0</v>
      </c>
      <c r="K6343">
        <f>_xlfn.XLOOKUP(FraudData[[#This Row],[amount]],AmountRules[Amount Min],AmountRules[Risk Points],,-1)</f>
        <v>0</v>
      </c>
      <c r="L6343">
        <f>_xlfn.XLOOKUP(FraudData[[#This Row],[transaction_hour]],TimeRules[Hour Min],TimeRules[Risk Points],,-1)</f>
        <v>0</v>
      </c>
      <c r="M6343">
        <f>_xlfn.XLOOKUP(FraudData[[#This Row],[foreign_transaction]],ForeignRules[Foreign Transaction],ForeignRules[Risk Points],0)</f>
        <v>0</v>
      </c>
      <c r="N6343">
        <f>_xlfn.XLOOKUP(FraudData[[#This Row],[location_mismatch]],Table10[Location Mismatch],Table10[Risk Points],0)</f>
        <v>3</v>
      </c>
      <c r="O6343">
        <f>_xlfn.XLOOKUP(FraudData[[#This Row],[device_trust_score]],DeviceRules[Device Min],DeviceRules[Risk Points],,-1)</f>
        <v>1</v>
      </c>
      <c r="P6343">
        <f>_xlfn.XLOOKUP(FraudData[[#This Row],[velocity_last_24h]],VelocityRules[Velocity Min],VelocityRules[Risk Points],,-1)</f>
        <v>0</v>
      </c>
      <c r="Q6343">
        <f>_xlfn.XLOOKUP(FraudData[[#This Row],[merchant_category]],MerchantRules[Merchant Category],MerchantRules[Risk Points],0)</f>
        <v>0</v>
      </c>
      <c r="R6343">
        <f>SUM(FraudData[[#This Row],[Amount Risk]:[Merchant Risk]])</f>
        <v>4</v>
      </c>
      <c r="S6343" t="str" cm="1">
        <f t="array" ref="S6343">_xlfn.IFS(FraudData[[#This Row],[Fraud Risk Score]]&gt;=8,"High Risk",FraudData[[#This Row],[Fraud Risk Score]]&gt;=6,"Medium Risk",TRUE,"Low Risk")</f>
        <v>Low Risk</v>
      </c>
    </row>
    <row r="6344" spans="1:19">
      <c r="A6344">
        <v>6343</v>
      </c>
      <c r="B6344">
        <v>189.47</v>
      </c>
      <c r="C6344">
        <v>12</v>
      </c>
      <c r="D6344" t="s">
        <v>46</v>
      </c>
      <c r="E6344">
        <v>0</v>
      </c>
      <c r="F6344">
        <v>0</v>
      </c>
      <c r="G6344">
        <v>54</v>
      </c>
      <c r="H6344">
        <v>0</v>
      </c>
      <c r="I6344">
        <v>26</v>
      </c>
      <c r="J6344">
        <v>0</v>
      </c>
      <c r="K6344">
        <f>_xlfn.XLOOKUP(FraudData[[#This Row],[amount]],AmountRules[Amount Min],AmountRules[Risk Points],,-1)</f>
        <v>0</v>
      </c>
      <c r="L6344">
        <f>_xlfn.XLOOKUP(FraudData[[#This Row],[transaction_hour]],TimeRules[Hour Min],TimeRules[Risk Points],,-1)</f>
        <v>0</v>
      </c>
      <c r="M6344">
        <f>_xlfn.XLOOKUP(FraudData[[#This Row],[foreign_transaction]],ForeignRules[Foreign Transaction],ForeignRules[Risk Points],0)</f>
        <v>0</v>
      </c>
      <c r="N6344">
        <f>_xlfn.XLOOKUP(FraudData[[#This Row],[location_mismatch]],Table10[Location Mismatch],Table10[Risk Points],0)</f>
        <v>0</v>
      </c>
      <c r="O6344">
        <f>_xlfn.XLOOKUP(FraudData[[#This Row],[device_trust_score]],DeviceRules[Device Min],DeviceRules[Risk Points],,-1)</f>
        <v>1</v>
      </c>
      <c r="P6344">
        <f>_xlfn.XLOOKUP(FraudData[[#This Row],[velocity_last_24h]],VelocityRules[Velocity Min],VelocityRules[Risk Points],,-1)</f>
        <v>0</v>
      </c>
      <c r="Q6344">
        <f>_xlfn.XLOOKUP(FraudData[[#This Row],[merchant_category]],MerchantRules[Merchant Category],MerchantRules[Risk Points],0)</f>
        <v>0</v>
      </c>
      <c r="R6344">
        <f>SUM(FraudData[[#This Row],[Amount Risk]:[Merchant Risk]])</f>
        <v>1</v>
      </c>
      <c r="S6344" t="str" cm="1">
        <f t="array" ref="S6344">_xlfn.IFS(FraudData[[#This Row],[Fraud Risk Score]]&gt;=8,"High Risk",FraudData[[#This Row],[Fraud Risk Score]]&gt;=6,"Medium Risk",TRUE,"Low Risk")</f>
        <v>Low Risk</v>
      </c>
    </row>
    <row r="6345" spans="1:19">
      <c r="A6345">
        <v>6344</v>
      </c>
      <c r="B6345">
        <v>313.24</v>
      </c>
      <c r="C6345">
        <v>23</v>
      </c>
      <c r="D6345" t="s">
        <v>48</v>
      </c>
      <c r="E6345">
        <v>0</v>
      </c>
      <c r="F6345">
        <v>0</v>
      </c>
      <c r="G6345">
        <v>32</v>
      </c>
      <c r="H6345">
        <v>2</v>
      </c>
      <c r="I6345">
        <v>62</v>
      </c>
      <c r="J6345">
        <v>0</v>
      </c>
      <c r="K6345">
        <f>_xlfn.XLOOKUP(FraudData[[#This Row],[amount]],AmountRules[Amount Min],AmountRules[Risk Points],,-1)</f>
        <v>0</v>
      </c>
      <c r="L6345">
        <f>_xlfn.XLOOKUP(FraudData[[#This Row],[transaction_hour]],TimeRules[Hour Min],TimeRules[Risk Points],,-1)</f>
        <v>1</v>
      </c>
      <c r="M6345">
        <f>_xlfn.XLOOKUP(FraudData[[#This Row],[foreign_transaction]],ForeignRules[Foreign Transaction],ForeignRules[Risk Points],0)</f>
        <v>0</v>
      </c>
      <c r="N6345">
        <f>_xlfn.XLOOKUP(FraudData[[#This Row],[location_mismatch]],Table10[Location Mismatch],Table10[Risk Points],0)</f>
        <v>0</v>
      </c>
      <c r="O6345">
        <f>_xlfn.XLOOKUP(FraudData[[#This Row],[device_trust_score]],DeviceRules[Device Min],DeviceRules[Risk Points],,-1)</f>
        <v>2</v>
      </c>
      <c r="P6345">
        <f>_xlfn.XLOOKUP(FraudData[[#This Row],[velocity_last_24h]],VelocityRules[Velocity Min],VelocityRules[Risk Points],,-1)</f>
        <v>0</v>
      </c>
      <c r="Q6345">
        <f>_xlfn.XLOOKUP(FraudData[[#This Row],[merchant_category]],MerchantRules[Merchant Category],MerchantRules[Risk Points],0)</f>
        <v>0</v>
      </c>
      <c r="R6345">
        <f>SUM(FraudData[[#This Row],[Amount Risk]:[Merchant Risk]])</f>
        <v>3</v>
      </c>
      <c r="S6345" t="str" cm="1">
        <f t="array" ref="S6345">_xlfn.IFS(FraudData[[#This Row],[Fraud Risk Score]]&gt;=8,"High Risk",FraudData[[#This Row],[Fraud Risk Score]]&gt;=6,"Medium Risk",TRUE,"Low Risk")</f>
        <v>Low Risk</v>
      </c>
    </row>
    <row r="6346" spans="1:19">
      <c r="A6346">
        <v>6345</v>
      </c>
      <c r="B6346">
        <v>97.34</v>
      </c>
      <c r="C6346">
        <v>14</v>
      </c>
      <c r="D6346" t="s">
        <v>46</v>
      </c>
      <c r="E6346">
        <v>0</v>
      </c>
      <c r="F6346">
        <v>0</v>
      </c>
      <c r="G6346">
        <v>65</v>
      </c>
      <c r="H6346">
        <v>2</v>
      </c>
      <c r="I6346">
        <v>62</v>
      </c>
      <c r="J6346">
        <v>0</v>
      </c>
      <c r="K6346">
        <f>_xlfn.XLOOKUP(FraudData[[#This Row],[amount]],AmountRules[Amount Min],AmountRules[Risk Points],,-1)</f>
        <v>0</v>
      </c>
      <c r="L6346">
        <f>_xlfn.XLOOKUP(FraudData[[#This Row],[transaction_hour]],TimeRules[Hour Min],TimeRules[Risk Points],,-1)</f>
        <v>0</v>
      </c>
      <c r="M6346">
        <f>_xlfn.XLOOKUP(FraudData[[#This Row],[foreign_transaction]],ForeignRules[Foreign Transaction],ForeignRules[Risk Points],0)</f>
        <v>0</v>
      </c>
      <c r="N6346">
        <f>_xlfn.XLOOKUP(FraudData[[#This Row],[location_mismatch]],Table10[Location Mismatch],Table10[Risk Points],0)</f>
        <v>0</v>
      </c>
      <c r="O6346">
        <f>_xlfn.XLOOKUP(FraudData[[#This Row],[device_trust_score]],DeviceRules[Device Min],DeviceRules[Risk Points],,-1)</f>
        <v>1</v>
      </c>
      <c r="P6346">
        <f>_xlfn.XLOOKUP(FraudData[[#This Row],[velocity_last_24h]],VelocityRules[Velocity Min],VelocityRules[Risk Points],,-1)</f>
        <v>0</v>
      </c>
      <c r="Q6346">
        <f>_xlfn.XLOOKUP(FraudData[[#This Row],[merchant_category]],MerchantRules[Merchant Category],MerchantRules[Risk Points],0)</f>
        <v>0</v>
      </c>
      <c r="R6346">
        <f>SUM(FraudData[[#This Row],[Amount Risk]:[Merchant Risk]])</f>
        <v>1</v>
      </c>
      <c r="S6346" t="str" cm="1">
        <f t="array" ref="S6346">_xlfn.IFS(FraudData[[#This Row],[Fraud Risk Score]]&gt;=8,"High Risk",FraudData[[#This Row],[Fraud Risk Score]]&gt;=6,"Medium Risk",TRUE,"Low Risk")</f>
        <v>Low Risk</v>
      </c>
    </row>
    <row r="6347" spans="1:19">
      <c r="A6347">
        <v>6346</v>
      </c>
      <c r="B6347">
        <v>13.66</v>
      </c>
      <c r="C6347">
        <v>16</v>
      </c>
      <c r="D6347" t="s">
        <v>49</v>
      </c>
      <c r="E6347">
        <v>0</v>
      </c>
      <c r="F6347">
        <v>0</v>
      </c>
      <c r="G6347">
        <v>49</v>
      </c>
      <c r="H6347">
        <v>2</v>
      </c>
      <c r="I6347">
        <v>30</v>
      </c>
      <c r="J6347">
        <v>0</v>
      </c>
      <c r="K6347">
        <f>_xlfn.XLOOKUP(FraudData[[#This Row],[amount]],AmountRules[Amount Min],AmountRules[Risk Points],,-1)</f>
        <v>0</v>
      </c>
      <c r="L6347">
        <f>_xlfn.XLOOKUP(FraudData[[#This Row],[transaction_hour]],TimeRules[Hour Min],TimeRules[Risk Points],,-1)</f>
        <v>0</v>
      </c>
      <c r="M6347">
        <f>_xlfn.XLOOKUP(FraudData[[#This Row],[foreign_transaction]],ForeignRules[Foreign Transaction],ForeignRules[Risk Points],0)</f>
        <v>0</v>
      </c>
      <c r="N6347">
        <f>_xlfn.XLOOKUP(FraudData[[#This Row],[location_mismatch]],Table10[Location Mismatch],Table10[Risk Points],0)</f>
        <v>0</v>
      </c>
      <c r="O6347">
        <f>_xlfn.XLOOKUP(FraudData[[#This Row],[device_trust_score]],DeviceRules[Device Min],DeviceRules[Risk Points],,-1)</f>
        <v>2</v>
      </c>
      <c r="P6347">
        <f>_xlfn.XLOOKUP(FraudData[[#This Row],[velocity_last_24h]],VelocityRules[Velocity Min],VelocityRules[Risk Points],,-1)</f>
        <v>0</v>
      </c>
      <c r="Q6347">
        <f>_xlfn.XLOOKUP(FraudData[[#This Row],[merchant_category]],MerchantRules[Merchant Category],MerchantRules[Risk Points],0)</f>
        <v>1</v>
      </c>
      <c r="R6347">
        <f>SUM(FraudData[[#This Row],[Amount Risk]:[Merchant Risk]])</f>
        <v>3</v>
      </c>
      <c r="S6347" t="str" cm="1">
        <f t="array" ref="S6347">_xlfn.IFS(FraudData[[#This Row],[Fraud Risk Score]]&gt;=8,"High Risk",FraudData[[#This Row],[Fraud Risk Score]]&gt;=6,"Medium Risk",TRUE,"Low Risk")</f>
        <v>Low Risk</v>
      </c>
    </row>
    <row r="6348" spans="1:19">
      <c r="A6348">
        <v>6347</v>
      </c>
      <c r="B6348">
        <v>57.55</v>
      </c>
      <c r="C6348">
        <v>11</v>
      </c>
      <c r="D6348" t="s">
        <v>49</v>
      </c>
      <c r="E6348">
        <v>0</v>
      </c>
      <c r="F6348">
        <v>0</v>
      </c>
      <c r="G6348">
        <v>83</v>
      </c>
      <c r="H6348">
        <v>1</v>
      </c>
      <c r="I6348">
        <v>30</v>
      </c>
      <c r="J6348">
        <v>0</v>
      </c>
      <c r="K6348">
        <f>_xlfn.XLOOKUP(FraudData[[#This Row],[amount]],AmountRules[Amount Min],AmountRules[Risk Points],,-1)</f>
        <v>0</v>
      </c>
      <c r="L6348">
        <f>_xlfn.XLOOKUP(FraudData[[#This Row],[transaction_hour]],TimeRules[Hour Min],TimeRules[Risk Points],,-1)</f>
        <v>0</v>
      </c>
      <c r="M6348">
        <f>_xlfn.XLOOKUP(FraudData[[#This Row],[foreign_transaction]],ForeignRules[Foreign Transaction],ForeignRules[Risk Points],0)</f>
        <v>0</v>
      </c>
      <c r="N6348">
        <f>_xlfn.XLOOKUP(FraudData[[#This Row],[location_mismatch]],Table10[Location Mismatch],Table10[Risk Points],0)</f>
        <v>0</v>
      </c>
      <c r="O6348">
        <f>_xlfn.XLOOKUP(FraudData[[#This Row],[device_trust_score]],DeviceRules[Device Min],DeviceRules[Risk Points],,-1)</f>
        <v>0</v>
      </c>
      <c r="P6348">
        <f>_xlfn.XLOOKUP(FraudData[[#This Row],[velocity_last_24h]],VelocityRules[Velocity Min],VelocityRules[Risk Points],,-1)</f>
        <v>0</v>
      </c>
      <c r="Q6348">
        <f>_xlfn.XLOOKUP(FraudData[[#This Row],[merchant_category]],MerchantRules[Merchant Category],MerchantRules[Risk Points],0)</f>
        <v>1</v>
      </c>
      <c r="R6348">
        <f>SUM(FraudData[[#This Row],[Amount Risk]:[Merchant Risk]])</f>
        <v>1</v>
      </c>
      <c r="S6348" t="str" cm="1">
        <f t="array" ref="S6348">_xlfn.IFS(FraudData[[#This Row],[Fraud Risk Score]]&gt;=8,"High Risk",FraudData[[#This Row],[Fraud Risk Score]]&gt;=6,"Medium Risk",TRUE,"Low Risk")</f>
        <v>Low Risk</v>
      </c>
    </row>
    <row r="6349" spans="1:19">
      <c r="A6349">
        <v>6348</v>
      </c>
      <c r="B6349">
        <v>704.21</v>
      </c>
      <c r="C6349">
        <v>21</v>
      </c>
      <c r="D6349" t="s">
        <v>49</v>
      </c>
      <c r="E6349">
        <v>0</v>
      </c>
      <c r="F6349">
        <v>0</v>
      </c>
      <c r="G6349">
        <v>58</v>
      </c>
      <c r="H6349">
        <v>1</v>
      </c>
      <c r="I6349">
        <v>24</v>
      </c>
      <c r="J6349">
        <v>0</v>
      </c>
      <c r="K6349">
        <f>_xlfn.XLOOKUP(FraudData[[#This Row],[amount]],AmountRules[Amount Min],AmountRules[Risk Points],,-1)</f>
        <v>1</v>
      </c>
      <c r="L6349">
        <f>_xlfn.XLOOKUP(FraudData[[#This Row],[transaction_hour]],TimeRules[Hour Min],TimeRules[Risk Points],,-1)</f>
        <v>0</v>
      </c>
      <c r="M6349">
        <f>_xlfn.XLOOKUP(FraudData[[#This Row],[foreign_transaction]],ForeignRules[Foreign Transaction],ForeignRules[Risk Points],0)</f>
        <v>0</v>
      </c>
      <c r="N6349">
        <f>_xlfn.XLOOKUP(FraudData[[#This Row],[location_mismatch]],Table10[Location Mismatch],Table10[Risk Points],0)</f>
        <v>0</v>
      </c>
      <c r="O6349">
        <f>_xlfn.XLOOKUP(FraudData[[#This Row],[device_trust_score]],DeviceRules[Device Min],DeviceRules[Risk Points],,-1)</f>
        <v>1</v>
      </c>
      <c r="P6349">
        <f>_xlfn.XLOOKUP(FraudData[[#This Row],[velocity_last_24h]],VelocityRules[Velocity Min],VelocityRules[Risk Points],,-1)</f>
        <v>0</v>
      </c>
      <c r="Q6349">
        <f>_xlfn.XLOOKUP(FraudData[[#This Row],[merchant_category]],MerchantRules[Merchant Category],MerchantRules[Risk Points],0)</f>
        <v>1</v>
      </c>
      <c r="R6349">
        <f>SUM(FraudData[[#This Row],[Amount Risk]:[Merchant Risk]])</f>
        <v>3</v>
      </c>
      <c r="S6349" t="str" cm="1">
        <f t="array" ref="S6349">_xlfn.IFS(FraudData[[#This Row],[Fraud Risk Score]]&gt;=8,"High Risk",FraudData[[#This Row],[Fraud Risk Score]]&gt;=6,"Medium Risk",TRUE,"Low Risk")</f>
        <v>Low Risk</v>
      </c>
    </row>
    <row r="6350" spans="1:19">
      <c r="A6350">
        <v>6349</v>
      </c>
      <c r="B6350">
        <v>163.26</v>
      </c>
      <c r="C6350">
        <v>22</v>
      </c>
      <c r="D6350" t="s">
        <v>47</v>
      </c>
      <c r="E6350">
        <v>1</v>
      </c>
      <c r="F6350">
        <v>0</v>
      </c>
      <c r="G6350">
        <v>63</v>
      </c>
      <c r="H6350">
        <v>3</v>
      </c>
      <c r="I6350">
        <v>29</v>
      </c>
      <c r="J6350">
        <v>0</v>
      </c>
      <c r="K6350">
        <f>_xlfn.XLOOKUP(FraudData[[#This Row],[amount]],AmountRules[Amount Min],AmountRules[Risk Points],,-1)</f>
        <v>0</v>
      </c>
      <c r="L6350">
        <f>_xlfn.XLOOKUP(FraudData[[#This Row],[transaction_hour]],TimeRules[Hour Min],TimeRules[Risk Points],,-1)</f>
        <v>0</v>
      </c>
      <c r="M6350">
        <f>_xlfn.XLOOKUP(FraudData[[#This Row],[foreign_transaction]],ForeignRules[Foreign Transaction],ForeignRules[Risk Points],0)</f>
        <v>3</v>
      </c>
      <c r="N6350">
        <f>_xlfn.XLOOKUP(FraudData[[#This Row],[location_mismatch]],Table10[Location Mismatch],Table10[Risk Points],0)</f>
        <v>0</v>
      </c>
      <c r="O6350">
        <f>_xlfn.XLOOKUP(FraudData[[#This Row],[device_trust_score]],DeviceRules[Device Min],DeviceRules[Risk Points],,-1)</f>
        <v>1</v>
      </c>
      <c r="P6350">
        <f>_xlfn.XLOOKUP(FraudData[[#This Row],[velocity_last_24h]],VelocityRules[Velocity Min],VelocityRules[Risk Points],,-1)</f>
        <v>0</v>
      </c>
      <c r="Q6350">
        <f>_xlfn.XLOOKUP(FraudData[[#This Row],[merchant_category]],MerchantRules[Merchant Category],MerchantRules[Risk Points],0)</f>
        <v>0</v>
      </c>
      <c r="R6350">
        <f>SUM(FraudData[[#This Row],[Amount Risk]:[Merchant Risk]])</f>
        <v>4</v>
      </c>
      <c r="S6350" t="str" cm="1">
        <f t="array" ref="S6350">_xlfn.IFS(FraudData[[#This Row],[Fraud Risk Score]]&gt;=8,"High Risk",FraudData[[#This Row],[Fraud Risk Score]]&gt;=6,"Medium Risk",TRUE,"Low Risk")</f>
        <v>Low Risk</v>
      </c>
    </row>
    <row r="6351" spans="1:19">
      <c r="A6351">
        <v>6350</v>
      </c>
      <c r="B6351">
        <v>222.65</v>
      </c>
      <c r="C6351">
        <v>13</v>
      </c>
      <c r="D6351" t="s">
        <v>49</v>
      </c>
      <c r="E6351">
        <v>0</v>
      </c>
      <c r="F6351">
        <v>0</v>
      </c>
      <c r="G6351">
        <v>95</v>
      </c>
      <c r="H6351">
        <v>2</v>
      </c>
      <c r="I6351">
        <v>58</v>
      </c>
      <c r="J6351">
        <v>0</v>
      </c>
      <c r="K6351">
        <f>_xlfn.XLOOKUP(FraudData[[#This Row],[amount]],AmountRules[Amount Min],AmountRules[Risk Points],,-1)</f>
        <v>0</v>
      </c>
      <c r="L6351">
        <f>_xlfn.XLOOKUP(FraudData[[#This Row],[transaction_hour]],TimeRules[Hour Min],TimeRules[Risk Points],,-1)</f>
        <v>0</v>
      </c>
      <c r="M6351">
        <f>_xlfn.XLOOKUP(FraudData[[#This Row],[foreign_transaction]],ForeignRules[Foreign Transaction],ForeignRules[Risk Points],0)</f>
        <v>0</v>
      </c>
      <c r="N6351">
        <f>_xlfn.XLOOKUP(FraudData[[#This Row],[location_mismatch]],Table10[Location Mismatch],Table10[Risk Points],0)</f>
        <v>0</v>
      </c>
      <c r="O6351">
        <f>_xlfn.XLOOKUP(FraudData[[#This Row],[device_trust_score]],DeviceRules[Device Min],DeviceRules[Risk Points],,-1)</f>
        <v>0</v>
      </c>
      <c r="P6351">
        <f>_xlfn.XLOOKUP(FraudData[[#This Row],[velocity_last_24h]],VelocityRules[Velocity Min],VelocityRules[Risk Points],,-1)</f>
        <v>0</v>
      </c>
      <c r="Q6351">
        <f>_xlfn.XLOOKUP(FraudData[[#This Row],[merchant_category]],MerchantRules[Merchant Category],MerchantRules[Risk Points],0)</f>
        <v>1</v>
      </c>
      <c r="R6351">
        <f>SUM(FraudData[[#This Row],[Amount Risk]:[Merchant Risk]])</f>
        <v>1</v>
      </c>
      <c r="S6351" t="str" cm="1">
        <f t="array" ref="S6351">_xlfn.IFS(FraudData[[#This Row],[Fraud Risk Score]]&gt;=8,"High Risk",FraudData[[#This Row],[Fraud Risk Score]]&gt;=6,"Medium Risk",TRUE,"Low Risk")</f>
        <v>Low Risk</v>
      </c>
    </row>
    <row r="6352" spans="1:19">
      <c r="A6352">
        <v>6351</v>
      </c>
      <c r="B6352">
        <v>1.33</v>
      </c>
      <c r="C6352">
        <v>11</v>
      </c>
      <c r="D6352" t="s">
        <v>49</v>
      </c>
      <c r="E6352">
        <v>0</v>
      </c>
      <c r="F6352">
        <v>0</v>
      </c>
      <c r="G6352">
        <v>70</v>
      </c>
      <c r="H6352">
        <v>1</v>
      </c>
      <c r="I6352">
        <v>40</v>
      </c>
      <c r="J6352">
        <v>0</v>
      </c>
      <c r="K6352">
        <f>_xlfn.XLOOKUP(FraudData[[#This Row],[amount]],AmountRules[Amount Min],AmountRules[Risk Points],,-1)</f>
        <v>0</v>
      </c>
      <c r="L6352">
        <f>_xlfn.XLOOKUP(FraudData[[#This Row],[transaction_hour]],TimeRules[Hour Min],TimeRules[Risk Points],,-1)</f>
        <v>0</v>
      </c>
      <c r="M6352">
        <f>_xlfn.XLOOKUP(FraudData[[#This Row],[foreign_transaction]],ForeignRules[Foreign Transaction],ForeignRules[Risk Points],0)</f>
        <v>0</v>
      </c>
      <c r="N6352">
        <f>_xlfn.XLOOKUP(FraudData[[#This Row],[location_mismatch]],Table10[Location Mismatch],Table10[Risk Points],0)</f>
        <v>0</v>
      </c>
      <c r="O6352">
        <f>_xlfn.XLOOKUP(FraudData[[#This Row],[device_trust_score]],DeviceRules[Device Min],DeviceRules[Risk Points],,-1)</f>
        <v>0</v>
      </c>
      <c r="P6352">
        <f>_xlfn.XLOOKUP(FraudData[[#This Row],[velocity_last_24h]],VelocityRules[Velocity Min],VelocityRules[Risk Points],,-1)</f>
        <v>0</v>
      </c>
      <c r="Q6352">
        <f>_xlfn.XLOOKUP(FraudData[[#This Row],[merchant_category]],MerchantRules[Merchant Category],MerchantRules[Risk Points],0)</f>
        <v>1</v>
      </c>
      <c r="R6352">
        <f>SUM(FraudData[[#This Row],[Amount Risk]:[Merchant Risk]])</f>
        <v>1</v>
      </c>
      <c r="S6352" t="str" cm="1">
        <f t="array" ref="S6352">_xlfn.IFS(FraudData[[#This Row],[Fraud Risk Score]]&gt;=8,"High Risk",FraudData[[#This Row],[Fraud Risk Score]]&gt;=6,"Medium Risk",TRUE,"Low Risk")</f>
        <v>Low Risk</v>
      </c>
    </row>
    <row r="6353" spans="1:19">
      <c r="A6353">
        <v>6352</v>
      </c>
      <c r="B6353">
        <v>131.44</v>
      </c>
      <c r="C6353">
        <v>17</v>
      </c>
      <c r="D6353" t="s">
        <v>46</v>
      </c>
      <c r="E6353">
        <v>0</v>
      </c>
      <c r="F6353">
        <v>0</v>
      </c>
      <c r="G6353">
        <v>62</v>
      </c>
      <c r="H6353">
        <v>1</v>
      </c>
      <c r="I6353">
        <v>44</v>
      </c>
      <c r="J6353">
        <v>0</v>
      </c>
      <c r="K6353">
        <f>_xlfn.XLOOKUP(FraudData[[#This Row],[amount]],AmountRules[Amount Min],AmountRules[Risk Points],,-1)</f>
        <v>0</v>
      </c>
      <c r="L6353">
        <f>_xlfn.XLOOKUP(FraudData[[#This Row],[transaction_hour]],TimeRules[Hour Min],TimeRules[Risk Points],,-1)</f>
        <v>0</v>
      </c>
      <c r="M6353">
        <f>_xlfn.XLOOKUP(FraudData[[#This Row],[foreign_transaction]],ForeignRules[Foreign Transaction],ForeignRules[Risk Points],0)</f>
        <v>0</v>
      </c>
      <c r="N6353">
        <f>_xlfn.XLOOKUP(FraudData[[#This Row],[location_mismatch]],Table10[Location Mismatch],Table10[Risk Points],0)</f>
        <v>0</v>
      </c>
      <c r="O6353">
        <f>_xlfn.XLOOKUP(FraudData[[#This Row],[device_trust_score]],DeviceRules[Device Min],DeviceRules[Risk Points],,-1)</f>
        <v>1</v>
      </c>
      <c r="P6353">
        <f>_xlfn.XLOOKUP(FraudData[[#This Row],[velocity_last_24h]],VelocityRules[Velocity Min],VelocityRules[Risk Points],,-1)</f>
        <v>0</v>
      </c>
      <c r="Q6353">
        <f>_xlfn.XLOOKUP(FraudData[[#This Row],[merchant_category]],MerchantRules[Merchant Category],MerchantRules[Risk Points],0)</f>
        <v>0</v>
      </c>
      <c r="R6353">
        <f>SUM(FraudData[[#This Row],[Amount Risk]:[Merchant Risk]])</f>
        <v>1</v>
      </c>
      <c r="S6353" t="str" cm="1">
        <f t="array" ref="S6353">_xlfn.IFS(FraudData[[#This Row],[Fraud Risk Score]]&gt;=8,"High Risk",FraudData[[#This Row],[Fraud Risk Score]]&gt;=6,"Medium Risk",TRUE,"Low Risk")</f>
        <v>Low Risk</v>
      </c>
    </row>
    <row r="6354" spans="1:19">
      <c r="A6354">
        <v>6353</v>
      </c>
      <c r="B6354">
        <v>6.89</v>
      </c>
      <c r="C6354">
        <v>3</v>
      </c>
      <c r="D6354" t="s">
        <v>48</v>
      </c>
      <c r="E6354">
        <v>0</v>
      </c>
      <c r="F6354">
        <v>0</v>
      </c>
      <c r="G6354">
        <v>57</v>
      </c>
      <c r="H6354">
        <v>3</v>
      </c>
      <c r="I6354">
        <v>45</v>
      </c>
      <c r="J6354">
        <v>0</v>
      </c>
      <c r="K6354">
        <f>_xlfn.XLOOKUP(FraudData[[#This Row],[amount]],AmountRules[Amount Min],AmountRules[Risk Points],,-1)</f>
        <v>0</v>
      </c>
      <c r="L6354">
        <f>_xlfn.XLOOKUP(FraudData[[#This Row],[transaction_hour]],TimeRules[Hour Min],TimeRules[Risk Points],,-1)</f>
        <v>3</v>
      </c>
      <c r="M6354">
        <f>_xlfn.XLOOKUP(FraudData[[#This Row],[foreign_transaction]],ForeignRules[Foreign Transaction],ForeignRules[Risk Points],0)</f>
        <v>0</v>
      </c>
      <c r="N6354">
        <f>_xlfn.XLOOKUP(FraudData[[#This Row],[location_mismatch]],Table10[Location Mismatch],Table10[Risk Points],0)</f>
        <v>0</v>
      </c>
      <c r="O6354">
        <f>_xlfn.XLOOKUP(FraudData[[#This Row],[device_trust_score]],DeviceRules[Device Min],DeviceRules[Risk Points],,-1)</f>
        <v>1</v>
      </c>
      <c r="P6354">
        <f>_xlfn.XLOOKUP(FraudData[[#This Row],[velocity_last_24h]],VelocityRules[Velocity Min],VelocityRules[Risk Points],,-1)</f>
        <v>0</v>
      </c>
      <c r="Q6354">
        <f>_xlfn.XLOOKUP(FraudData[[#This Row],[merchant_category]],MerchantRules[Merchant Category],MerchantRules[Risk Points],0)</f>
        <v>0</v>
      </c>
      <c r="R6354">
        <f>SUM(FraudData[[#This Row],[Amount Risk]:[Merchant Risk]])</f>
        <v>4</v>
      </c>
      <c r="S6354" t="str" cm="1">
        <f t="array" ref="S6354">_xlfn.IFS(FraudData[[#This Row],[Fraud Risk Score]]&gt;=8,"High Risk",FraudData[[#This Row],[Fraud Risk Score]]&gt;=6,"Medium Risk",TRUE,"Low Risk")</f>
        <v>Low Risk</v>
      </c>
    </row>
    <row r="6355" spans="1:19">
      <c r="A6355">
        <v>6354</v>
      </c>
      <c r="B6355">
        <v>151.59</v>
      </c>
      <c r="C6355">
        <v>13</v>
      </c>
      <c r="D6355" t="s">
        <v>48</v>
      </c>
      <c r="E6355">
        <v>0</v>
      </c>
      <c r="F6355">
        <v>1</v>
      </c>
      <c r="G6355">
        <v>46</v>
      </c>
      <c r="H6355">
        <v>3</v>
      </c>
      <c r="I6355">
        <v>48</v>
      </c>
      <c r="J6355">
        <v>0</v>
      </c>
      <c r="K6355">
        <f>_xlfn.XLOOKUP(FraudData[[#This Row],[amount]],AmountRules[Amount Min],AmountRules[Risk Points],,-1)</f>
        <v>0</v>
      </c>
      <c r="L6355">
        <f>_xlfn.XLOOKUP(FraudData[[#This Row],[transaction_hour]],TimeRules[Hour Min],TimeRules[Risk Points],,-1)</f>
        <v>0</v>
      </c>
      <c r="M6355">
        <f>_xlfn.XLOOKUP(FraudData[[#This Row],[foreign_transaction]],ForeignRules[Foreign Transaction],ForeignRules[Risk Points],0)</f>
        <v>0</v>
      </c>
      <c r="N6355">
        <f>_xlfn.XLOOKUP(FraudData[[#This Row],[location_mismatch]],Table10[Location Mismatch],Table10[Risk Points],0)</f>
        <v>3</v>
      </c>
      <c r="O6355">
        <f>_xlfn.XLOOKUP(FraudData[[#This Row],[device_trust_score]],DeviceRules[Device Min],DeviceRules[Risk Points],,-1)</f>
        <v>2</v>
      </c>
      <c r="P6355">
        <f>_xlfn.XLOOKUP(FraudData[[#This Row],[velocity_last_24h]],VelocityRules[Velocity Min],VelocityRules[Risk Points],,-1)</f>
        <v>0</v>
      </c>
      <c r="Q6355">
        <f>_xlfn.XLOOKUP(FraudData[[#This Row],[merchant_category]],MerchantRules[Merchant Category],MerchantRules[Risk Points],0)</f>
        <v>0</v>
      </c>
      <c r="R6355">
        <f>SUM(FraudData[[#This Row],[Amount Risk]:[Merchant Risk]])</f>
        <v>5</v>
      </c>
      <c r="S6355" t="str" cm="1">
        <f t="array" ref="S6355">_xlfn.IFS(FraudData[[#This Row],[Fraud Risk Score]]&gt;=8,"High Risk",FraudData[[#This Row],[Fraud Risk Score]]&gt;=6,"Medium Risk",TRUE,"Low Risk")</f>
        <v>Low Risk</v>
      </c>
    </row>
    <row r="6356" spans="1:19">
      <c r="A6356">
        <v>6355</v>
      </c>
      <c r="B6356">
        <v>456.37</v>
      </c>
      <c r="C6356">
        <v>18</v>
      </c>
      <c r="D6356" t="s">
        <v>49</v>
      </c>
      <c r="E6356">
        <v>0</v>
      </c>
      <c r="F6356">
        <v>0</v>
      </c>
      <c r="G6356">
        <v>51</v>
      </c>
      <c r="H6356">
        <v>0</v>
      </c>
      <c r="I6356">
        <v>51</v>
      </c>
      <c r="J6356">
        <v>0</v>
      </c>
      <c r="K6356">
        <f>_xlfn.XLOOKUP(FraudData[[#This Row],[amount]],AmountRules[Amount Min],AmountRules[Risk Points],,-1)</f>
        <v>0</v>
      </c>
      <c r="L6356">
        <f>_xlfn.XLOOKUP(FraudData[[#This Row],[transaction_hour]],TimeRules[Hour Min],TimeRules[Risk Points],,-1)</f>
        <v>0</v>
      </c>
      <c r="M6356">
        <f>_xlfn.XLOOKUP(FraudData[[#This Row],[foreign_transaction]],ForeignRules[Foreign Transaction],ForeignRules[Risk Points],0)</f>
        <v>0</v>
      </c>
      <c r="N6356">
        <f>_xlfn.XLOOKUP(FraudData[[#This Row],[location_mismatch]],Table10[Location Mismatch],Table10[Risk Points],0)</f>
        <v>0</v>
      </c>
      <c r="O6356">
        <f>_xlfn.XLOOKUP(FraudData[[#This Row],[device_trust_score]],DeviceRules[Device Min],DeviceRules[Risk Points],,-1)</f>
        <v>1</v>
      </c>
      <c r="P6356">
        <f>_xlfn.XLOOKUP(FraudData[[#This Row],[velocity_last_24h]],VelocityRules[Velocity Min],VelocityRules[Risk Points],,-1)</f>
        <v>0</v>
      </c>
      <c r="Q6356">
        <f>_xlfn.XLOOKUP(FraudData[[#This Row],[merchant_category]],MerchantRules[Merchant Category],MerchantRules[Risk Points],0)</f>
        <v>1</v>
      </c>
      <c r="R6356">
        <f>SUM(FraudData[[#This Row],[Amount Risk]:[Merchant Risk]])</f>
        <v>2</v>
      </c>
      <c r="S6356" t="str" cm="1">
        <f t="array" ref="S6356">_xlfn.IFS(FraudData[[#This Row],[Fraud Risk Score]]&gt;=8,"High Risk",FraudData[[#This Row],[Fraud Risk Score]]&gt;=6,"Medium Risk",TRUE,"Low Risk")</f>
        <v>Low Risk</v>
      </c>
    </row>
    <row r="6357" spans="1:19">
      <c r="A6357">
        <v>6356</v>
      </c>
      <c r="B6357">
        <v>621.94000000000005</v>
      </c>
      <c r="C6357">
        <v>12</v>
      </c>
      <c r="D6357" t="s">
        <v>49</v>
      </c>
      <c r="E6357">
        <v>0</v>
      </c>
      <c r="F6357">
        <v>0</v>
      </c>
      <c r="G6357">
        <v>87</v>
      </c>
      <c r="H6357">
        <v>4</v>
      </c>
      <c r="I6357">
        <v>29</v>
      </c>
      <c r="J6357">
        <v>0</v>
      </c>
      <c r="K6357">
        <f>_xlfn.XLOOKUP(FraudData[[#This Row],[amount]],AmountRules[Amount Min],AmountRules[Risk Points],,-1)</f>
        <v>1</v>
      </c>
      <c r="L6357">
        <f>_xlfn.XLOOKUP(FraudData[[#This Row],[transaction_hour]],TimeRules[Hour Min],TimeRules[Risk Points],,-1)</f>
        <v>0</v>
      </c>
      <c r="M6357">
        <f>_xlfn.XLOOKUP(FraudData[[#This Row],[foreign_transaction]],ForeignRules[Foreign Transaction],ForeignRules[Risk Points],0)</f>
        <v>0</v>
      </c>
      <c r="N6357">
        <f>_xlfn.XLOOKUP(FraudData[[#This Row],[location_mismatch]],Table10[Location Mismatch],Table10[Risk Points],0)</f>
        <v>0</v>
      </c>
      <c r="O6357">
        <f>_xlfn.XLOOKUP(FraudData[[#This Row],[device_trust_score]],DeviceRules[Device Min],DeviceRules[Risk Points],,-1)</f>
        <v>0</v>
      </c>
      <c r="P6357">
        <f>_xlfn.XLOOKUP(FraudData[[#This Row],[velocity_last_24h]],VelocityRules[Velocity Min],VelocityRules[Risk Points],,-1)</f>
        <v>0</v>
      </c>
      <c r="Q6357">
        <f>_xlfn.XLOOKUP(FraudData[[#This Row],[merchant_category]],MerchantRules[Merchant Category],MerchantRules[Risk Points],0)</f>
        <v>1</v>
      </c>
      <c r="R6357">
        <f>SUM(FraudData[[#This Row],[Amount Risk]:[Merchant Risk]])</f>
        <v>2</v>
      </c>
      <c r="S6357" t="str" cm="1">
        <f t="array" ref="S6357">_xlfn.IFS(FraudData[[#This Row],[Fraud Risk Score]]&gt;=8,"High Risk",FraudData[[#This Row],[Fraud Risk Score]]&gt;=6,"Medium Risk",TRUE,"Low Risk")</f>
        <v>Low Risk</v>
      </c>
    </row>
    <row r="6358" spans="1:19">
      <c r="A6358">
        <v>6357</v>
      </c>
      <c r="B6358">
        <v>139.99</v>
      </c>
      <c r="C6358">
        <v>22</v>
      </c>
      <c r="D6358" t="s">
        <v>49</v>
      </c>
      <c r="E6358">
        <v>0</v>
      </c>
      <c r="F6358">
        <v>0</v>
      </c>
      <c r="G6358">
        <v>51</v>
      </c>
      <c r="H6358">
        <v>3</v>
      </c>
      <c r="I6358">
        <v>21</v>
      </c>
      <c r="J6358">
        <v>0</v>
      </c>
      <c r="K6358">
        <f>_xlfn.XLOOKUP(FraudData[[#This Row],[amount]],AmountRules[Amount Min],AmountRules[Risk Points],,-1)</f>
        <v>0</v>
      </c>
      <c r="L6358">
        <f>_xlfn.XLOOKUP(FraudData[[#This Row],[transaction_hour]],TimeRules[Hour Min],TimeRules[Risk Points],,-1)</f>
        <v>0</v>
      </c>
      <c r="M6358">
        <f>_xlfn.XLOOKUP(FraudData[[#This Row],[foreign_transaction]],ForeignRules[Foreign Transaction],ForeignRules[Risk Points],0)</f>
        <v>0</v>
      </c>
      <c r="N6358">
        <f>_xlfn.XLOOKUP(FraudData[[#This Row],[location_mismatch]],Table10[Location Mismatch],Table10[Risk Points],0)</f>
        <v>0</v>
      </c>
      <c r="O6358">
        <f>_xlfn.XLOOKUP(FraudData[[#This Row],[device_trust_score]],DeviceRules[Device Min],DeviceRules[Risk Points],,-1)</f>
        <v>1</v>
      </c>
      <c r="P6358">
        <f>_xlfn.XLOOKUP(FraudData[[#This Row],[velocity_last_24h]],VelocityRules[Velocity Min],VelocityRules[Risk Points],,-1)</f>
        <v>0</v>
      </c>
      <c r="Q6358">
        <f>_xlfn.XLOOKUP(FraudData[[#This Row],[merchant_category]],MerchantRules[Merchant Category],MerchantRules[Risk Points],0)</f>
        <v>1</v>
      </c>
      <c r="R6358">
        <f>SUM(FraudData[[#This Row],[Amount Risk]:[Merchant Risk]])</f>
        <v>2</v>
      </c>
      <c r="S6358" t="str" cm="1">
        <f t="array" ref="S6358">_xlfn.IFS(FraudData[[#This Row],[Fraud Risk Score]]&gt;=8,"High Risk",FraudData[[#This Row],[Fraud Risk Score]]&gt;=6,"Medium Risk",TRUE,"Low Risk")</f>
        <v>Low Risk</v>
      </c>
    </row>
    <row r="6359" spans="1:19">
      <c r="A6359">
        <v>6358</v>
      </c>
      <c r="B6359">
        <v>110.32</v>
      </c>
      <c r="C6359">
        <v>17</v>
      </c>
      <c r="D6359" t="s">
        <v>46</v>
      </c>
      <c r="E6359">
        <v>0</v>
      </c>
      <c r="F6359">
        <v>0</v>
      </c>
      <c r="G6359">
        <v>45</v>
      </c>
      <c r="H6359">
        <v>2</v>
      </c>
      <c r="I6359">
        <v>37</v>
      </c>
      <c r="J6359">
        <v>0</v>
      </c>
      <c r="K6359">
        <f>_xlfn.XLOOKUP(FraudData[[#This Row],[amount]],AmountRules[Amount Min],AmountRules[Risk Points],,-1)</f>
        <v>0</v>
      </c>
      <c r="L6359">
        <f>_xlfn.XLOOKUP(FraudData[[#This Row],[transaction_hour]],TimeRules[Hour Min],TimeRules[Risk Points],,-1)</f>
        <v>0</v>
      </c>
      <c r="M6359">
        <f>_xlfn.XLOOKUP(FraudData[[#This Row],[foreign_transaction]],ForeignRules[Foreign Transaction],ForeignRules[Risk Points],0)</f>
        <v>0</v>
      </c>
      <c r="N6359">
        <f>_xlfn.XLOOKUP(FraudData[[#This Row],[location_mismatch]],Table10[Location Mismatch],Table10[Risk Points],0)</f>
        <v>0</v>
      </c>
      <c r="O6359">
        <f>_xlfn.XLOOKUP(FraudData[[#This Row],[device_trust_score]],DeviceRules[Device Min],DeviceRules[Risk Points],,-1)</f>
        <v>2</v>
      </c>
      <c r="P6359">
        <f>_xlfn.XLOOKUP(FraudData[[#This Row],[velocity_last_24h]],VelocityRules[Velocity Min],VelocityRules[Risk Points],,-1)</f>
        <v>0</v>
      </c>
      <c r="Q6359">
        <f>_xlfn.XLOOKUP(FraudData[[#This Row],[merchant_category]],MerchantRules[Merchant Category],MerchantRules[Risk Points],0)</f>
        <v>0</v>
      </c>
      <c r="R6359">
        <f>SUM(FraudData[[#This Row],[Amount Risk]:[Merchant Risk]])</f>
        <v>2</v>
      </c>
      <c r="S6359" t="str" cm="1">
        <f t="array" ref="S6359">_xlfn.IFS(FraudData[[#This Row],[Fraud Risk Score]]&gt;=8,"High Risk",FraudData[[#This Row],[Fraud Risk Score]]&gt;=6,"Medium Risk",TRUE,"Low Risk")</f>
        <v>Low Risk</v>
      </c>
    </row>
    <row r="6360" spans="1:19">
      <c r="A6360">
        <v>6359</v>
      </c>
      <c r="B6360">
        <v>522.13</v>
      </c>
      <c r="C6360">
        <v>10</v>
      </c>
      <c r="D6360" t="s">
        <v>46</v>
      </c>
      <c r="E6360">
        <v>0</v>
      </c>
      <c r="F6360">
        <v>0</v>
      </c>
      <c r="G6360">
        <v>77</v>
      </c>
      <c r="H6360">
        <v>1</v>
      </c>
      <c r="I6360">
        <v>53</v>
      </c>
      <c r="J6360">
        <v>0</v>
      </c>
      <c r="K6360">
        <f>_xlfn.XLOOKUP(FraudData[[#This Row],[amount]],AmountRules[Amount Min],AmountRules[Risk Points],,-1)</f>
        <v>1</v>
      </c>
      <c r="L6360">
        <f>_xlfn.XLOOKUP(FraudData[[#This Row],[transaction_hour]],TimeRules[Hour Min],TimeRules[Risk Points],,-1)</f>
        <v>0</v>
      </c>
      <c r="M6360">
        <f>_xlfn.XLOOKUP(FraudData[[#This Row],[foreign_transaction]],ForeignRules[Foreign Transaction],ForeignRules[Risk Points],0)</f>
        <v>0</v>
      </c>
      <c r="N6360">
        <f>_xlfn.XLOOKUP(FraudData[[#This Row],[location_mismatch]],Table10[Location Mismatch],Table10[Risk Points],0)</f>
        <v>0</v>
      </c>
      <c r="O6360">
        <f>_xlfn.XLOOKUP(FraudData[[#This Row],[device_trust_score]],DeviceRules[Device Min],DeviceRules[Risk Points],,-1)</f>
        <v>0</v>
      </c>
      <c r="P6360">
        <f>_xlfn.XLOOKUP(FraudData[[#This Row],[velocity_last_24h]],VelocityRules[Velocity Min],VelocityRules[Risk Points],,-1)</f>
        <v>0</v>
      </c>
      <c r="Q6360">
        <f>_xlfn.XLOOKUP(FraudData[[#This Row],[merchant_category]],MerchantRules[Merchant Category],MerchantRules[Risk Points],0)</f>
        <v>0</v>
      </c>
      <c r="R6360">
        <f>SUM(FraudData[[#This Row],[Amount Risk]:[Merchant Risk]])</f>
        <v>1</v>
      </c>
      <c r="S6360" t="str" cm="1">
        <f t="array" ref="S6360">_xlfn.IFS(FraudData[[#This Row],[Fraud Risk Score]]&gt;=8,"High Risk",FraudData[[#This Row],[Fraud Risk Score]]&gt;=6,"Medium Risk",TRUE,"Low Risk")</f>
        <v>Low Risk</v>
      </c>
    </row>
    <row r="6361" spans="1:19">
      <c r="A6361">
        <v>6360</v>
      </c>
      <c r="B6361">
        <v>201.54</v>
      </c>
      <c r="C6361">
        <v>5</v>
      </c>
      <c r="D6361" t="s">
        <v>46</v>
      </c>
      <c r="E6361">
        <v>0</v>
      </c>
      <c r="F6361">
        <v>0</v>
      </c>
      <c r="G6361">
        <v>59</v>
      </c>
      <c r="H6361">
        <v>4</v>
      </c>
      <c r="I6361">
        <v>20</v>
      </c>
      <c r="J6361">
        <v>0</v>
      </c>
      <c r="K6361">
        <f>_xlfn.XLOOKUP(FraudData[[#This Row],[amount]],AmountRules[Amount Min],AmountRules[Risk Points],,-1)</f>
        <v>0</v>
      </c>
      <c r="L6361">
        <f>_xlfn.XLOOKUP(FraudData[[#This Row],[transaction_hour]],TimeRules[Hour Min],TimeRules[Risk Points],,-1)</f>
        <v>0</v>
      </c>
      <c r="M6361">
        <f>_xlfn.XLOOKUP(FraudData[[#This Row],[foreign_transaction]],ForeignRules[Foreign Transaction],ForeignRules[Risk Points],0)</f>
        <v>0</v>
      </c>
      <c r="N6361">
        <f>_xlfn.XLOOKUP(FraudData[[#This Row],[location_mismatch]],Table10[Location Mismatch],Table10[Risk Points],0)</f>
        <v>0</v>
      </c>
      <c r="O6361">
        <f>_xlfn.XLOOKUP(FraudData[[#This Row],[device_trust_score]],DeviceRules[Device Min],DeviceRules[Risk Points],,-1)</f>
        <v>1</v>
      </c>
      <c r="P6361">
        <f>_xlfn.XLOOKUP(FraudData[[#This Row],[velocity_last_24h]],VelocityRules[Velocity Min],VelocityRules[Risk Points],,-1)</f>
        <v>0</v>
      </c>
      <c r="Q6361">
        <f>_xlfn.XLOOKUP(FraudData[[#This Row],[merchant_category]],MerchantRules[Merchant Category],MerchantRules[Risk Points],0)</f>
        <v>0</v>
      </c>
      <c r="R6361">
        <f>SUM(FraudData[[#This Row],[Amount Risk]:[Merchant Risk]])</f>
        <v>1</v>
      </c>
      <c r="S6361" t="str" cm="1">
        <f t="array" ref="S6361">_xlfn.IFS(FraudData[[#This Row],[Fraud Risk Score]]&gt;=8,"High Risk",FraudData[[#This Row],[Fraud Risk Score]]&gt;=6,"Medium Risk",TRUE,"Low Risk")</f>
        <v>Low Risk</v>
      </c>
    </row>
    <row r="6362" spans="1:19">
      <c r="A6362">
        <v>6361</v>
      </c>
      <c r="B6362">
        <v>12.08</v>
      </c>
      <c r="C6362">
        <v>8</v>
      </c>
      <c r="D6362" t="s">
        <v>48</v>
      </c>
      <c r="E6362">
        <v>0</v>
      </c>
      <c r="F6362">
        <v>0</v>
      </c>
      <c r="G6362">
        <v>71</v>
      </c>
      <c r="H6362">
        <v>1</v>
      </c>
      <c r="I6362">
        <v>46</v>
      </c>
      <c r="J6362">
        <v>0</v>
      </c>
      <c r="K6362">
        <f>_xlfn.XLOOKUP(FraudData[[#This Row],[amount]],AmountRules[Amount Min],AmountRules[Risk Points],,-1)</f>
        <v>0</v>
      </c>
      <c r="L6362">
        <f>_xlfn.XLOOKUP(FraudData[[#This Row],[transaction_hour]],TimeRules[Hour Min],TimeRules[Risk Points],,-1)</f>
        <v>0</v>
      </c>
      <c r="M6362">
        <f>_xlfn.XLOOKUP(FraudData[[#This Row],[foreign_transaction]],ForeignRules[Foreign Transaction],ForeignRules[Risk Points],0)</f>
        <v>0</v>
      </c>
      <c r="N6362">
        <f>_xlfn.XLOOKUP(FraudData[[#This Row],[location_mismatch]],Table10[Location Mismatch],Table10[Risk Points],0)</f>
        <v>0</v>
      </c>
      <c r="O6362">
        <f>_xlfn.XLOOKUP(FraudData[[#This Row],[device_trust_score]],DeviceRules[Device Min],DeviceRules[Risk Points],,-1)</f>
        <v>0</v>
      </c>
      <c r="P6362">
        <f>_xlfn.XLOOKUP(FraudData[[#This Row],[velocity_last_24h]],VelocityRules[Velocity Min],VelocityRules[Risk Points],,-1)</f>
        <v>0</v>
      </c>
      <c r="Q6362">
        <f>_xlfn.XLOOKUP(FraudData[[#This Row],[merchant_category]],MerchantRules[Merchant Category],MerchantRules[Risk Points],0)</f>
        <v>0</v>
      </c>
      <c r="R6362">
        <f>SUM(FraudData[[#This Row],[Amount Risk]:[Merchant Risk]])</f>
        <v>0</v>
      </c>
      <c r="S6362" t="str" cm="1">
        <f t="array" ref="S6362">_xlfn.IFS(FraudData[[#This Row],[Fraud Risk Score]]&gt;=8,"High Risk",FraudData[[#This Row],[Fraud Risk Score]]&gt;=6,"Medium Risk",TRUE,"Low Risk")</f>
        <v>Low Risk</v>
      </c>
    </row>
    <row r="6363" spans="1:19">
      <c r="A6363">
        <v>6362</v>
      </c>
      <c r="B6363">
        <v>112.83</v>
      </c>
      <c r="C6363">
        <v>11</v>
      </c>
      <c r="D6363" t="s">
        <v>47</v>
      </c>
      <c r="E6363">
        <v>0</v>
      </c>
      <c r="F6363">
        <v>0</v>
      </c>
      <c r="G6363">
        <v>74</v>
      </c>
      <c r="H6363">
        <v>2</v>
      </c>
      <c r="I6363">
        <v>66</v>
      </c>
      <c r="J6363">
        <v>0</v>
      </c>
      <c r="K6363">
        <f>_xlfn.XLOOKUP(FraudData[[#This Row],[amount]],AmountRules[Amount Min],AmountRules[Risk Points],,-1)</f>
        <v>0</v>
      </c>
      <c r="L6363">
        <f>_xlfn.XLOOKUP(FraudData[[#This Row],[transaction_hour]],TimeRules[Hour Min],TimeRules[Risk Points],,-1)</f>
        <v>0</v>
      </c>
      <c r="M6363">
        <f>_xlfn.XLOOKUP(FraudData[[#This Row],[foreign_transaction]],ForeignRules[Foreign Transaction],ForeignRules[Risk Points],0)</f>
        <v>0</v>
      </c>
      <c r="N6363">
        <f>_xlfn.XLOOKUP(FraudData[[#This Row],[location_mismatch]],Table10[Location Mismatch],Table10[Risk Points],0)</f>
        <v>0</v>
      </c>
      <c r="O6363">
        <f>_xlfn.XLOOKUP(FraudData[[#This Row],[device_trust_score]],DeviceRules[Device Min],DeviceRules[Risk Points],,-1)</f>
        <v>0</v>
      </c>
      <c r="P6363">
        <f>_xlfn.XLOOKUP(FraudData[[#This Row],[velocity_last_24h]],VelocityRules[Velocity Min],VelocityRules[Risk Points],,-1)</f>
        <v>0</v>
      </c>
      <c r="Q6363">
        <f>_xlfn.XLOOKUP(FraudData[[#This Row],[merchant_category]],MerchantRules[Merchant Category],MerchantRules[Risk Points],0)</f>
        <v>0</v>
      </c>
      <c r="R6363">
        <f>SUM(FraudData[[#This Row],[Amount Risk]:[Merchant Risk]])</f>
        <v>0</v>
      </c>
      <c r="S6363" t="str" cm="1">
        <f t="array" ref="S6363">_xlfn.IFS(FraudData[[#This Row],[Fraud Risk Score]]&gt;=8,"High Risk",FraudData[[#This Row],[Fraud Risk Score]]&gt;=6,"Medium Risk",TRUE,"Low Risk")</f>
        <v>Low Risk</v>
      </c>
    </row>
    <row r="6364" spans="1:19">
      <c r="A6364">
        <v>6363</v>
      </c>
      <c r="B6364">
        <v>49.46</v>
      </c>
      <c r="C6364">
        <v>18</v>
      </c>
      <c r="D6364" t="s">
        <v>48</v>
      </c>
      <c r="E6364">
        <v>0</v>
      </c>
      <c r="F6364">
        <v>0</v>
      </c>
      <c r="G6364">
        <v>34</v>
      </c>
      <c r="H6364">
        <v>0</v>
      </c>
      <c r="I6364">
        <v>23</v>
      </c>
      <c r="J6364">
        <v>0</v>
      </c>
      <c r="K6364">
        <f>_xlfn.XLOOKUP(FraudData[[#This Row],[amount]],AmountRules[Amount Min],AmountRules[Risk Points],,-1)</f>
        <v>0</v>
      </c>
      <c r="L6364">
        <f>_xlfn.XLOOKUP(FraudData[[#This Row],[transaction_hour]],TimeRules[Hour Min],TimeRules[Risk Points],,-1)</f>
        <v>0</v>
      </c>
      <c r="M6364">
        <f>_xlfn.XLOOKUP(FraudData[[#This Row],[foreign_transaction]],ForeignRules[Foreign Transaction],ForeignRules[Risk Points],0)</f>
        <v>0</v>
      </c>
      <c r="N6364">
        <f>_xlfn.XLOOKUP(FraudData[[#This Row],[location_mismatch]],Table10[Location Mismatch],Table10[Risk Points],0)</f>
        <v>0</v>
      </c>
      <c r="O6364">
        <f>_xlfn.XLOOKUP(FraudData[[#This Row],[device_trust_score]],DeviceRules[Device Min],DeviceRules[Risk Points],,-1)</f>
        <v>2</v>
      </c>
      <c r="P6364">
        <f>_xlfn.XLOOKUP(FraudData[[#This Row],[velocity_last_24h]],VelocityRules[Velocity Min],VelocityRules[Risk Points],,-1)</f>
        <v>0</v>
      </c>
      <c r="Q6364">
        <f>_xlfn.XLOOKUP(FraudData[[#This Row],[merchant_category]],MerchantRules[Merchant Category],MerchantRules[Risk Points],0)</f>
        <v>0</v>
      </c>
      <c r="R6364">
        <f>SUM(FraudData[[#This Row],[Amount Risk]:[Merchant Risk]])</f>
        <v>2</v>
      </c>
      <c r="S6364" t="str" cm="1">
        <f t="array" ref="S6364">_xlfn.IFS(FraudData[[#This Row],[Fraud Risk Score]]&gt;=8,"High Risk",FraudData[[#This Row],[Fraud Risk Score]]&gt;=6,"Medium Risk",TRUE,"Low Risk")</f>
        <v>Low Risk</v>
      </c>
    </row>
    <row r="6365" spans="1:19">
      <c r="A6365">
        <v>6364</v>
      </c>
      <c r="B6365">
        <v>114.21</v>
      </c>
      <c r="C6365">
        <v>13</v>
      </c>
      <c r="D6365" t="s">
        <v>46</v>
      </c>
      <c r="E6365">
        <v>0</v>
      </c>
      <c r="F6365">
        <v>0</v>
      </c>
      <c r="G6365">
        <v>52</v>
      </c>
      <c r="H6365">
        <v>2</v>
      </c>
      <c r="I6365">
        <v>22</v>
      </c>
      <c r="J6365">
        <v>0</v>
      </c>
      <c r="K6365">
        <f>_xlfn.XLOOKUP(FraudData[[#This Row],[amount]],AmountRules[Amount Min],AmountRules[Risk Points],,-1)</f>
        <v>0</v>
      </c>
      <c r="L6365">
        <f>_xlfn.XLOOKUP(FraudData[[#This Row],[transaction_hour]],TimeRules[Hour Min],TimeRules[Risk Points],,-1)</f>
        <v>0</v>
      </c>
      <c r="M6365">
        <f>_xlfn.XLOOKUP(FraudData[[#This Row],[foreign_transaction]],ForeignRules[Foreign Transaction],ForeignRules[Risk Points],0)</f>
        <v>0</v>
      </c>
      <c r="N6365">
        <f>_xlfn.XLOOKUP(FraudData[[#This Row],[location_mismatch]],Table10[Location Mismatch],Table10[Risk Points],0)</f>
        <v>0</v>
      </c>
      <c r="O6365">
        <f>_xlfn.XLOOKUP(FraudData[[#This Row],[device_trust_score]],DeviceRules[Device Min],DeviceRules[Risk Points],,-1)</f>
        <v>1</v>
      </c>
      <c r="P6365">
        <f>_xlfn.XLOOKUP(FraudData[[#This Row],[velocity_last_24h]],VelocityRules[Velocity Min],VelocityRules[Risk Points],,-1)</f>
        <v>0</v>
      </c>
      <c r="Q6365">
        <f>_xlfn.XLOOKUP(FraudData[[#This Row],[merchant_category]],MerchantRules[Merchant Category],MerchantRules[Risk Points],0)</f>
        <v>0</v>
      </c>
      <c r="R6365">
        <f>SUM(FraudData[[#This Row],[Amount Risk]:[Merchant Risk]])</f>
        <v>1</v>
      </c>
      <c r="S6365" t="str" cm="1">
        <f t="array" ref="S6365">_xlfn.IFS(FraudData[[#This Row],[Fraud Risk Score]]&gt;=8,"High Risk",FraudData[[#This Row],[Fraud Risk Score]]&gt;=6,"Medium Risk",TRUE,"Low Risk")</f>
        <v>Low Risk</v>
      </c>
    </row>
    <row r="6366" spans="1:19">
      <c r="A6366">
        <v>6365</v>
      </c>
      <c r="B6366">
        <v>109.41</v>
      </c>
      <c r="C6366">
        <v>14</v>
      </c>
      <c r="D6366" t="s">
        <v>50</v>
      </c>
      <c r="E6366">
        <v>0</v>
      </c>
      <c r="F6366">
        <v>0</v>
      </c>
      <c r="G6366">
        <v>61</v>
      </c>
      <c r="H6366">
        <v>5</v>
      </c>
      <c r="I6366">
        <v>60</v>
      </c>
      <c r="J6366">
        <v>0</v>
      </c>
      <c r="K6366">
        <f>_xlfn.XLOOKUP(FraudData[[#This Row],[amount]],AmountRules[Amount Min],AmountRules[Risk Points],,-1)</f>
        <v>0</v>
      </c>
      <c r="L6366">
        <f>_xlfn.XLOOKUP(FraudData[[#This Row],[transaction_hour]],TimeRules[Hour Min],TimeRules[Risk Points],,-1)</f>
        <v>0</v>
      </c>
      <c r="M6366">
        <f>_xlfn.XLOOKUP(FraudData[[#This Row],[foreign_transaction]],ForeignRules[Foreign Transaction],ForeignRules[Risk Points],0)</f>
        <v>0</v>
      </c>
      <c r="N6366">
        <f>_xlfn.XLOOKUP(FraudData[[#This Row],[location_mismatch]],Table10[Location Mismatch],Table10[Risk Points],0)</f>
        <v>0</v>
      </c>
      <c r="O6366">
        <f>_xlfn.XLOOKUP(FraudData[[#This Row],[device_trust_score]],DeviceRules[Device Min],DeviceRules[Risk Points],,-1)</f>
        <v>1</v>
      </c>
      <c r="P6366">
        <f>_xlfn.XLOOKUP(FraudData[[#This Row],[velocity_last_24h]],VelocityRules[Velocity Min],VelocityRules[Risk Points],,-1)</f>
        <v>3</v>
      </c>
      <c r="Q6366">
        <f>_xlfn.XLOOKUP(FraudData[[#This Row],[merchant_category]],MerchantRules[Merchant Category],MerchantRules[Risk Points],0)</f>
        <v>0</v>
      </c>
      <c r="R6366">
        <f>SUM(FraudData[[#This Row],[Amount Risk]:[Merchant Risk]])</f>
        <v>4</v>
      </c>
      <c r="S6366" t="str" cm="1">
        <f t="array" ref="S6366">_xlfn.IFS(FraudData[[#This Row],[Fraud Risk Score]]&gt;=8,"High Risk",FraudData[[#This Row],[Fraud Risk Score]]&gt;=6,"Medium Risk",TRUE,"Low Risk")</f>
        <v>Low Risk</v>
      </c>
    </row>
    <row r="6367" spans="1:19">
      <c r="A6367">
        <v>6366</v>
      </c>
      <c r="B6367">
        <v>157.07</v>
      </c>
      <c r="C6367">
        <v>10</v>
      </c>
      <c r="D6367" t="s">
        <v>47</v>
      </c>
      <c r="E6367">
        <v>0</v>
      </c>
      <c r="F6367">
        <v>0</v>
      </c>
      <c r="G6367">
        <v>65</v>
      </c>
      <c r="H6367">
        <v>1</v>
      </c>
      <c r="I6367">
        <v>52</v>
      </c>
      <c r="J6367">
        <v>0</v>
      </c>
      <c r="K6367">
        <f>_xlfn.XLOOKUP(FraudData[[#This Row],[amount]],AmountRules[Amount Min],AmountRules[Risk Points],,-1)</f>
        <v>0</v>
      </c>
      <c r="L6367">
        <f>_xlfn.XLOOKUP(FraudData[[#This Row],[transaction_hour]],TimeRules[Hour Min],TimeRules[Risk Points],,-1)</f>
        <v>0</v>
      </c>
      <c r="M6367">
        <f>_xlfn.XLOOKUP(FraudData[[#This Row],[foreign_transaction]],ForeignRules[Foreign Transaction],ForeignRules[Risk Points],0)</f>
        <v>0</v>
      </c>
      <c r="N6367">
        <f>_xlfn.XLOOKUP(FraudData[[#This Row],[location_mismatch]],Table10[Location Mismatch],Table10[Risk Points],0)</f>
        <v>0</v>
      </c>
      <c r="O6367">
        <f>_xlfn.XLOOKUP(FraudData[[#This Row],[device_trust_score]],DeviceRules[Device Min],DeviceRules[Risk Points],,-1)</f>
        <v>1</v>
      </c>
      <c r="P6367">
        <f>_xlfn.XLOOKUP(FraudData[[#This Row],[velocity_last_24h]],VelocityRules[Velocity Min],VelocityRules[Risk Points],,-1)</f>
        <v>0</v>
      </c>
      <c r="Q6367">
        <f>_xlfn.XLOOKUP(FraudData[[#This Row],[merchant_category]],MerchantRules[Merchant Category],MerchantRules[Risk Points],0)</f>
        <v>0</v>
      </c>
      <c r="R6367">
        <f>SUM(FraudData[[#This Row],[Amount Risk]:[Merchant Risk]])</f>
        <v>1</v>
      </c>
      <c r="S6367" t="str" cm="1">
        <f t="array" ref="S6367">_xlfn.IFS(FraudData[[#This Row],[Fraud Risk Score]]&gt;=8,"High Risk",FraudData[[#This Row],[Fraud Risk Score]]&gt;=6,"Medium Risk",TRUE,"Low Risk")</f>
        <v>Low Risk</v>
      </c>
    </row>
    <row r="6368" spans="1:19">
      <c r="A6368">
        <v>6367</v>
      </c>
      <c r="B6368">
        <v>79.430000000000007</v>
      </c>
      <c r="C6368">
        <v>5</v>
      </c>
      <c r="D6368" t="s">
        <v>49</v>
      </c>
      <c r="E6368">
        <v>0</v>
      </c>
      <c r="F6368">
        <v>0</v>
      </c>
      <c r="G6368">
        <v>85</v>
      </c>
      <c r="H6368">
        <v>2</v>
      </c>
      <c r="I6368">
        <v>29</v>
      </c>
      <c r="J6368">
        <v>0</v>
      </c>
      <c r="K6368">
        <f>_xlfn.XLOOKUP(FraudData[[#This Row],[amount]],AmountRules[Amount Min],AmountRules[Risk Points],,-1)</f>
        <v>0</v>
      </c>
      <c r="L6368">
        <f>_xlfn.XLOOKUP(FraudData[[#This Row],[transaction_hour]],TimeRules[Hour Min],TimeRules[Risk Points],,-1)</f>
        <v>0</v>
      </c>
      <c r="M6368">
        <f>_xlfn.XLOOKUP(FraudData[[#This Row],[foreign_transaction]],ForeignRules[Foreign Transaction],ForeignRules[Risk Points],0)</f>
        <v>0</v>
      </c>
      <c r="N6368">
        <f>_xlfn.XLOOKUP(FraudData[[#This Row],[location_mismatch]],Table10[Location Mismatch],Table10[Risk Points],0)</f>
        <v>0</v>
      </c>
      <c r="O6368">
        <f>_xlfn.XLOOKUP(FraudData[[#This Row],[device_trust_score]],DeviceRules[Device Min],DeviceRules[Risk Points],,-1)</f>
        <v>0</v>
      </c>
      <c r="P6368">
        <f>_xlfn.XLOOKUP(FraudData[[#This Row],[velocity_last_24h]],VelocityRules[Velocity Min],VelocityRules[Risk Points],,-1)</f>
        <v>0</v>
      </c>
      <c r="Q6368">
        <f>_xlfn.XLOOKUP(FraudData[[#This Row],[merchant_category]],MerchantRules[Merchant Category],MerchantRules[Risk Points],0)</f>
        <v>1</v>
      </c>
      <c r="R6368">
        <f>SUM(FraudData[[#This Row],[Amount Risk]:[Merchant Risk]])</f>
        <v>1</v>
      </c>
      <c r="S6368" t="str" cm="1">
        <f t="array" ref="S6368">_xlfn.IFS(FraudData[[#This Row],[Fraud Risk Score]]&gt;=8,"High Risk",FraudData[[#This Row],[Fraud Risk Score]]&gt;=6,"Medium Risk",TRUE,"Low Risk")</f>
        <v>Low Risk</v>
      </c>
    </row>
    <row r="6369" spans="1:19">
      <c r="A6369">
        <v>6368</v>
      </c>
      <c r="B6369">
        <v>32.299999999999997</v>
      </c>
      <c r="C6369">
        <v>13</v>
      </c>
      <c r="D6369" t="s">
        <v>48</v>
      </c>
      <c r="E6369">
        <v>0</v>
      </c>
      <c r="F6369">
        <v>0</v>
      </c>
      <c r="G6369">
        <v>75</v>
      </c>
      <c r="H6369">
        <v>0</v>
      </c>
      <c r="I6369">
        <v>55</v>
      </c>
      <c r="J6369">
        <v>0</v>
      </c>
      <c r="K6369">
        <f>_xlfn.XLOOKUP(FraudData[[#This Row],[amount]],AmountRules[Amount Min],AmountRules[Risk Points],,-1)</f>
        <v>0</v>
      </c>
      <c r="L6369">
        <f>_xlfn.XLOOKUP(FraudData[[#This Row],[transaction_hour]],TimeRules[Hour Min],TimeRules[Risk Points],,-1)</f>
        <v>0</v>
      </c>
      <c r="M6369">
        <f>_xlfn.XLOOKUP(FraudData[[#This Row],[foreign_transaction]],ForeignRules[Foreign Transaction],ForeignRules[Risk Points],0)</f>
        <v>0</v>
      </c>
      <c r="N6369">
        <f>_xlfn.XLOOKUP(FraudData[[#This Row],[location_mismatch]],Table10[Location Mismatch],Table10[Risk Points],0)</f>
        <v>0</v>
      </c>
      <c r="O6369">
        <f>_xlfn.XLOOKUP(FraudData[[#This Row],[device_trust_score]],DeviceRules[Device Min],DeviceRules[Risk Points],,-1)</f>
        <v>0</v>
      </c>
      <c r="P6369">
        <f>_xlfn.XLOOKUP(FraudData[[#This Row],[velocity_last_24h]],VelocityRules[Velocity Min],VelocityRules[Risk Points],,-1)</f>
        <v>0</v>
      </c>
      <c r="Q6369">
        <f>_xlfn.XLOOKUP(FraudData[[#This Row],[merchant_category]],MerchantRules[Merchant Category],MerchantRules[Risk Points],0)</f>
        <v>0</v>
      </c>
      <c r="R6369">
        <f>SUM(FraudData[[#This Row],[Amount Risk]:[Merchant Risk]])</f>
        <v>0</v>
      </c>
      <c r="S6369" t="str" cm="1">
        <f t="array" ref="S6369">_xlfn.IFS(FraudData[[#This Row],[Fraud Risk Score]]&gt;=8,"High Risk",FraudData[[#This Row],[Fraud Risk Score]]&gt;=6,"Medium Risk",TRUE,"Low Risk")</f>
        <v>Low Risk</v>
      </c>
    </row>
    <row r="6370" spans="1:19">
      <c r="A6370">
        <v>6369</v>
      </c>
      <c r="B6370">
        <v>126.11</v>
      </c>
      <c r="C6370">
        <v>2</v>
      </c>
      <c r="D6370" t="s">
        <v>47</v>
      </c>
      <c r="E6370">
        <v>0</v>
      </c>
      <c r="F6370">
        <v>0</v>
      </c>
      <c r="G6370">
        <v>32</v>
      </c>
      <c r="H6370">
        <v>0</v>
      </c>
      <c r="I6370">
        <v>64</v>
      </c>
      <c r="J6370">
        <v>0</v>
      </c>
      <c r="K6370">
        <f>_xlfn.XLOOKUP(FraudData[[#This Row],[amount]],AmountRules[Amount Min],AmountRules[Risk Points],,-1)</f>
        <v>0</v>
      </c>
      <c r="L6370">
        <f>_xlfn.XLOOKUP(FraudData[[#This Row],[transaction_hour]],TimeRules[Hour Min],TimeRules[Risk Points],,-1)</f>
        <v>3</v>
      </c>
      <c r="M6370">
        <f>_xlfn.XLOOKUP(FraudData[[#This Row],[foreign_transaction]],ForeignRules[Foreign Transaction],ForeignRules[Risk Points],0)</f>
        <v>0</v>
      </c>
      <c r="N6370">
        <f>_xlfn.XLOOKUP(FraudData[[#This Row],[location_mismatch]],Table10[Location Mismatch],Table10[Risk Points],0)</f>
        <v>0</v>
      </c>
      <c r="O6370">
        <f>_xlfn.XLOOKUP(FraudData[[#This Row],[device_trust_score]],DeviceRules[Device Min],DeviceRules[Risk Points],,-1)</f>
        <v>2</v>
      </c>
      <c r="P6370">
        <f>_xlfn.XLOOKUP(FraudData[[#This Row],[velocity_last_24h]],VelocityRules[Velocity Min],VelocityRules[Risk Points],,-1)</f>
        <v>0</v>
      </c>
      <c r="Q6370">
        <f>_xlfn.XLOOKUP(FraudData[[#This Row],[merchant_category]],MerchantRules[Merchant Category],MerchantRules[Risk Points],0)</f>
        <v>0</v>
      </c>
      <c r="R6370">
        <f>SUM(FraudData[[#This Row],[Amount Risk]:[Merchant Risk]])</f>
        <v>5</v>
      </c>
      <c r="S6370" t="str" cm="1">
        <f t="array" ref="S6370">_xlfn.IFS(FraudData[[#This Row],[Fraud Risk Score]]&gt;=8,"High Risk",FraudData[[#This Row],[Fraud Risk Score]]&gt;=6,"Medium Risk",TRUE,"Low Risk")</f>
        <v>Low Risk</v>
      </c>
    </row>
    <row r="6371" spans="1:19">
      <c r="A6371">
        <v>6370</v>
      </c>
      <c r="B6371">
        <v>319.17</v>
      </c>
      <c r="C6371">
        <v>18</v>
      </c>
      <c r="D6371" t="s">
        <v>50</v>
      </c>
      <c r="E6371">
        <v>0</v>
      </c>
      <c r="F6371">
        <v>0</v>
      </c>
      <c r="G6371">
        <v>82</v>
      </c>
      <c r="H6371">
        <v>1</v>
      </c>
      <c r="I6371">
        <v>37</v>
      </c>
      <c r="J6371">
        <v>0</v>
      </c>
      <c r="K6371">
        <f>_xlfn.XLOOKUP(FraudData[[#This Row],[amount]],AmountRules[Amount Min],AmountRules[Risk Points],,-1)</f>
        <v>0</v>
      </c>
      <c r="L6371">
        <f>_xlfn.XLOOKUP(FraudData[[#This Row],[transaction_hour]],TimeRules[Hour Min],TimeRules[Risk Points],,-1)</f>
        <v>0</v>
      </c>
      <c r="M6371">
        <f>_xlfn.XLOOKUP(FraudData[[#This Row],[foreign_transaction]],ForeignRules[Foreign Transaction],ForeignRules[Risk Points],0)</f>
        <v>0</v>
      </c>
      <c r="N6371">
        <f>_xlfn.XLOOKUP(FraudData[[#This Row],[location_mismatch]],Table10[Location Mismatch],Table10[Risk Points],0)</f>
        <v>0</v>
      </c>
      <c r="O6371">
        <f>_xlfn.XLOOKUP(FraudData[[#This Row],[device_trust_score]],DeviceRules[Device Min],DeviceRules[Risk Points],,-1)</f>
        <v>0</v>
      </c>
      <c r="P6371">
        <f>_xlfn.XLOOKUP(FraudData[[#This Row],[velocity_last_24h]],VelocityRules[Velocity Min],VelocityRules[Risk Points],,-1)</f>
        <v>0</v>
      </c>
      <c r="Q6371">
        <f>_xlfn.XLOOKUP(FraudData[[#This Row],[merchant_category]],MerchantRules[Merchant Category],MerchantRules[Risk Points],0)</f>
        <v>0</v>
      </c>
      <c r="R6371">
        <f>SUM(FraudData[[#This Row],[Amount Risk]:[Merchant Risk]])</f>
        <v>0</v>
      </c>
      <c r="S6371" t="str" cm="1">
        <f t="array" ref="S6371">_xlfn.IFS(FraudData[[#This Row],[Fraud Risk Score]]&gt;=8,"High Risk",FraudData[[#This Row],[Fraud Risk Score]]&gt;=6,"Medium Risk",TRUE,"Low Risk")</f>
        <v>Low Risk</v>
      </c>
    </row>
    <row r="6372" spans="1:19">
      <c r="A6372">
        <v>6371</v>
      </c>
      <c r="B6372">
        <v>196.32</v>
      </c>
      <c r="C6372">
        <v>19</v>
      </c>
      <c r="D6372" t="s">
        <v>47</v>
      </c>
      <c r="E6372">
        <v>0</v>
      </c>
      <c r="F6372">
        <v>0</v>
      </c>
      <c r="G6372">
        <v>85</v>
      </c>
      <c r="H6372">
        <v>3</v>
      </c>
      <c r="I6372">
        <v>42</v>
      </c>
      <c r="J6372">
        <v>0</v>
      </c>
      <c r="K6372">
        <f>_xlfn.XLOOKUP(FraudData[[#This Row],[amount]],AmountRules[Amount Min],AmountRules[Risk Points],,-1)</f>
        <v>0</v>
      </c>
      <c r="L6372">
        <f>_xlfn.XLOOKUP(FraudData[[#This Row],[transaction_hour]],TimeRules[Hour Min],TimeRules[Risk Points],,-1)</f>
        <v>0</v>
      </c>
      <c r="M6372">
        <f>_xlfn.XLOOKUP(FraudData[[#This Row],[foreign_transaction]],ForeignRules[Foreign Transaction],ForeignRules[Risk Points],0)</f>
        <v>0</v>
      </c>
      <c r="N6372">
        <f>_xlfn.XLOOKUP(FraudData[[#This Row],[location_mismatch]],Table10[Location Mismatch],Table10[Risk Points],0)</f>
        <v>0</v>
      </c>
      <c r="O6372">
        <f>_xlfn.XLOOKUP(FraudData[[#This Row],[device_trust_score]],DeviceRules[Device Min],DeviceRules[Risk Points],,-1)</f>
        <v>0</v>
      </c>
      <c r="P6372">
        <f>_xlfn.XLOOKUP(FraudData[[#This Row],[velocity_last_24h]],VelocityRules[Velocity Min],VelocityRules[Risk Points],,-1)</f>
        <v>0</v>
      </c>
      <c r="Q6372">
        <f>_xlfn.XLOOKUP(FraudData[[#This Row],[merchant_category]],MerchantRules[Merchant Category],MerchantRules[Risk Points],0)</f>
        <v>0</v>
      </c>
      <c r="R6372">
        <f>SUM(FraudData[[#This Row],[Amount Risk]:[Merchant Risk]])</f>
        <v>0</v>
      </c>
      <c r="S6372" t="str" cm="1">
        <f t="array" ref="S6372">_xlfn.IFS(FraudData[[#This Row],[Fraud Risk Score]]&gt;=8,"High Risk",FraudData[[#This Row],[Fraud Risk Score]]&gt;=6,"Medium Risk",TRUE,"Low Risk")</f>
        <v>Low Risk</v>
      </c>
    </row>
    <row r="6373" spans="1:19">
      <c r="A6373">
        <v>6372</v>
      </c>
      <c r="B6373">
        <v>74.349999999999994</v>
      </c>
      <c r="C6373">
        <v>10</v>
      </c>
      <c r="D6373" t="s">
        <v>48</v>
      </c>
      <c r="E6373">
        <v>0</v>
      </c>
      <c r="F6373">
        <v>0</v>
      </c>
      <c r="G6373">
        <v>57</v>
      </c>
      <c r="H6373">
        <v>2</v>
      </c>
      <c r="I6373">
        <v>49</v>
      </c>
      <c r="J6373">
        <v>0</v>
      </c>
      <c r="K6373">
        <f>_xlfn.XLOOKUP(FraudData[[#This Row],[amount]],AmountRules[Amount Min],AmountRules[Risk Points],,-1)</f>
        <v>0</v>
      </c>
      <c r="L6373">
        <f>_xlfn.XLOOKUP(FraudData[[#This Row],[transaction_hour]],TimeRules[Hour Min],TimeRules[Risk Points],,-1)</f>
        <v>0</v>
      </c>
      <c r="M6373">
        <f>_xlfn.XLOOKUP(FraudData[[#This Row],[foreign_transaction]],ForeignRules[Foreign Transaction],ForeignRules[Risk Points],0)</f>
        <v>0</v>
      </c>
      <c r="N6373">
        <f>_xlfn.XLOOKUP(FraudData[[#This Row],[location_mismatch]],Table10[Location Mismatch],Table10[Risk Points],0)</f>
        <v>0</v>
      </c>
      <c r="O6373">
        <f>_xlfn.XLOOKUP(FraudData[[#This Row],[device_trust_score]],DeviceRules[Device Min],DeviceRules[Risk Points],,-1)</f>
        <v>1</v>
      </c>
      <c r="P6373">
        <f>_xlfn.XLOOKUP(FraudData[[#This Row],[velocity_last_24h]],VelocityRules[Velocity Min],VelocityRules[Risk Points],,-1)</f>
        <v>0</v>
      </c>
      <c r="Q6373">
        <f>_xlfn.XLOOKUP(FraudData[[#This Row],[merchant_category]],MerchantRules[Merchant Category],MerchantRules[Risk Points],0)</f>
        <v>0</v>
      </c>
      <c r="R6373">
        <f>SUM(FraudData[[#This Row],[Amount Risk]:[Merchant Risk]])</f>
        <v>1</v>
      </c>
      <c r="S6373" t="str" cm="1">
        <f t="array" ref="S6373">_xlfn.IFS(FraudData[[#This Row],[Fraud Risk Score]]&gt;=8,"High Risk",FraudData[[#This Row],[Fraud Risk Score]]&gt;=6,"Medium Risk",TRUE,"Low Risk")</f>
        <v>Low Risk</v>
      </c>
    </row>
    <row r="6374" spans="1:19">
      <c r="A6374">
        <v>6373</v>
      </c>
      <c r="B6374">
        <v>493.46</v>
      </c>
      <c r="C6374">
        <v>23</v>
      </c>
      <c r="D6374" t="s">
        <v>46</v>
      </c>
      <c r="E6374">
        <v>1</v>
      </c>
      <c r="F6374">
        <v>0</v>
      </c>
      <c r="G6374">
        <v>43</v>
      </c>
      <c r="H6374">
        <v>3</v>
      </c>
      <c r="I6374">
        <v>69</v>
      </c>
      <c r="J6374">
        <v>0</v>
      </c>
      <c r="K6374">
        <f>_xlfn.XLOOKUP(FraudData[[#This Row],[amount]],AmountRules[Amount Min],AmountRules[Risk Points],,-1)</f>
        <v>0</v>
      </c>
      <c r="L6374">
        <f>_xlfn.XLOOKUP(FraudData[[#This Row],[transaction_hour]],TimeRules[Hour Min],TimeRules[Risk Points],,-1)</f>
        <v>1</v>
      </c>
      <c r="M6374">
        <f>_xlfn.XLOOKUP(FraudData[[#This Row],[foreign_transaction]],ForeignRules[Foreign Transaction],ForeignRules[Risk Points],0)</f>
        <v>3</v>
      </c>
      <c r="N6374">
        <f>_xlfn.XLOOKUP(FraudData[[#This Row],[location_mismatch]],Table10[Location Mismatch],Table10[Risk Points],0)</f>
        <v>0</v>
      </c>
      <c r="O6374">
        <f>_xlfn.XLOOKUP(FraudData[[#This Row],[device_trust_score]],DeviceRules[Device Min],DeviceRules[Risk Points],,-1)</f>
        <v>2</v>
      </c>
      <c r="P6374">
        <f>_xlfn.XLOOKUP(FraudData[[#This Row],[velocity_last_24h]],VelocityRules[Velocity Min],VelocityRules[Risk Points],,-1)</f>
        <v>0</v>
      </c>
      <c r="Q6374">
        <f>_xlfn.XLOOKUP(FraudData[[#This Row],[merchant_category]],MerchantRules[Merchant Category],MerchantRules[Risk Points],0)</f>
        <v>0</v>
      </c>
      <c r="R6374">
        <f>SUM(FraudData[[#This Row],[Amount Risk]:[Merchant Risk]])</f>
        <v>6</v>
      </c>
      <c r="S6374" t="str" cm="1">
        <f t="array" ref="S6374">_xlfn.IFS(FraudData[[#This Row],[Fraud Risk Score]]&gt;=8,"High Risk",FraudData[[#This Row],[Fraud Risk Score]]&gt;=6,"Medium Risk",TRUE,"Low Risk")</f>
        <v>Medium Risk</v>
      </c>
    </row>
    <row r="6375" spans="1:19">
      <c r="A6375">
        <v>6374</v>
      </c>
      <c r="B6375">
        <v>437.9</v>
      </c>
      <c r="C6375">
        <v>16</v>
      </c>
      <c r="D6375" t="s">
        <v>49</v>
      </c>
      <c r="E6375">
        <v>0</v>
      </c>
      <c r="F6375">
        <v>0</v>
      </c>
      <c r="G6375">
        <v>54</v>
      </c>
      <c r="H6375">
        <v>2</v>
      </c>
      <c r="I6375">
        <v>20</v>
      </c>
      <c r="J6375">
        <v>0</v>
      </c>
      <c r="K6375">
        <f>_xlfn.XLOOKUP(FraudData[[#This Row],[amount]],AmountRules[Amount Min],AmountRules[Risk Points],,-1)</f>
        <v>0</v>
      </c>
      <c r="L6375">
        <f>_xlfn.XLOOKUP(FraudData[[#This Row],[transaction_hour]],TimeRules[Hour Min],TimeRules[Risk Points],,-1)</f>
        <v>0</v>
      </c>
      <c r="M6375">
        <f>_xlfn.XLOOKUP(FraudData[[#This Row],[foreign_transaction]],ForeignRules[Foreign Transaction],ForeignRules[Risk Points],0)</f>
        <v>0</v>
      </c>
      <c r="N6375">
        <f>_xlfn.XLOOKUP(FraudData[[#This Row],[location_mismatch]],Table10[Location Mismatch],Table10[Risk Points],0)</f>
        <v>0</v>
      </c>
      <c r="O6375">
        <f>_xlfn.XLOOKUP(FraudData[[#This Row],[device_trust_score]],DeviceRules[Device Min],DeviceRules[Risk Points],,-1)</f>
        <v>1</v>
      </c>
      <c r="P6375">
        <f>_xlfn.XLOOKUP(FraudData[[#This Row],[velocity_last_24h]],VelocityRules[Velocity Min],VelocityRules[Risk Points],,-1)</f>
        <v>0</v>
      </c>
      <c r="Q6375">
        <f>_xlfn.XLOOKUP(FraudData[[#This Row],[merchant_category]],MerchantRules[Merchant Category],MerchantRules[Risk Points],0)</f>
        <v>1</v>
      </c>
      <c r="R6375">
        <f>SUM(FraudData[[#This Row],[Amount Risk]:[Merchant Risk]])</f>
        <v>2</v>
      </c>
      <c r="S6375" t="str" cm="1">
        <f t="array" ref="S6375">_xlfn.IFS(FraudData[[#This Row],[Fraud Risk Score]]&gt;=8,"High Risk",FraudData[[#This Row],[Fraud Risk Score]]&gt;=6,"Medium Risk",TRUE,"Low Risk")</f>
        <v>Low Risk</v>
      </c>
    </row>
    <row r="6376" spans="1:19">
      <c r="A6376">
        <v>6375</v>
      </c>
      <c r="B6376">
        <v>42.28</v>
      </c>
      <c r="C6376">
        <v>16</v>
      </c>
      <c r="D6376" t="s">
        <v>46</v>
      </c>
      <c r="E6376">
        <v>0</v>
      </c>
      <c r="F6376">
        <v>0</v>
      </c>
      <c r="G6376">
        <v>38</v>
      </c>
      <c r="H6376">
        <v>0</v>
      </c>
      <c r="I6376">
        <v>63</v>
      </c>
      <c r="J6376">
        <v>0</v>
      </c>
      <c r="K6376">
        <f>_xlfn.XLOOKUP(FraudData[[#This Row],[amount]],AmountRules[Amount Min],AmountRules[Risk Points],,-1)</f>
        <v>0</v>
      </c>
      <c r="L6376">
        <f>_xlfn.XLOOKUP(FraudData[[#This Row],[transaction_hour]],TimeRules[Hour Min],TimeRules[Risk Points],,-1)</f>
        <v>0</v>
      </c>
      <c r="M6376">
        <f>_xlfn.XLOOKUP(FraudData[[#This Row],[foreign_transaction]],ForeignRules[Foreign Transaction],ForeignRules[Risk Points],0)</f>
        <v>0</v>
      </c>
      <c r="N6376">
        <f>_xlfn.XLOOKUP(FraudData[[#This Row],[location_mismatch]],Table10[Location Mismatch],Table10[Risk Points],0)</f>
        <v>0</v>
      </c>
      <c r="O6376">
        <f>_xlfn.XLOOKUP(FraudData[[#This Row],[device_trust_score]],DeviceRules[Device Min],DeviceRules[Risk Points],,-1)</f>
        <v>2</v>
      </c>
      <c r="P6376">
        <f>_xlfn.XLOOKUP(FraudData[[#This Row],[velocity_last_24h]],VelocityRules[Velocity Min],VelocityRules[Risk Points],,-1)</f>
        <v>0</v>
      </c>
      <c r="Q6376">
        <f>_xlfn.XLOOKUP(FraudData[[#This Row],[merchant_category]],MerchantRules[Merchant Category],MerchantRules[Risk Points],0)</f>
        <v>0</v>
      </c>
      <c r="R6376">
        <f>SUM(FraudData[[#This Row],[Amount Risk]:[Merchant Risk]])</f>
        <v>2</v>
      </c>
      <c r="S6376" t="str" cm="1">
        <f t="array" ref="S6376">_xlfn.IFS(FraudData[[#This Row],[Fraud Risk Score]]&gt;=8,"High Risk",FraudData[[#This Row],[Fraud Risk Score]]&gt;=6,"Medium Risk",TRUE,"Low Risk")</f>
        <v>Low Risk</v>
      </c>
    </row>
    <row r="6377" spans="1:19">
      <c r="A6377">
        <v>6376</v>
      </c>
      <c r="B6377">
        <v>7.24</v>
      </c>
      <c r="C6377">
        <v>22</v>
      </c>
      <c r="D6377" t="s">
        <v>46</v>
      </c>
      <c r="E6377">
        <v>0</v>
      </c>
      <c r="F6377">
        <v>0</v>
      </c>
      <c r="G6377">
        <v>60</v>
      </c>
      <c r="H6377">
        <v>2</v>
      </c>
      <c r="I6377">
        <v>18</v>
      </c>
      <c r="J6377">
        <v>0</v>
      </c>
      <c r="K6377">
        <f>_xlfn.XLOOKUP(FraudData[[#This Row],[amount]],AmountRules[Amount Min],AmountRules[Risk Points],,-1)</f>
        <v>0</v>
      </c>
      <c r="L6377">
        <f>_xlfn.XLOOKUP(FraudData[[#This Row],[transaction_hour]],TimeRules[Hour Min],TimeRules[Risk Points],,-1)</f>
        <v>0</v>
      </c>
      <c r="M6377">
        <f>_xlfn.XLOOKUP(FraudData[[#This Row],[foreign_transaction]],ForeignRules[Foreign Transaction],ForeignRules[Risk Points],0)</f>
        <v>0</v>
      </c>
      <c r="N6377">
        <f>_xlfn.XLOOKUP(FraudData[[#This Row],[location_mismatch]],Table10[Location Mismatch],Table10[Risk Points],0)</f>
        <v>0</v>
      </c>
      <c r="O6377">
        <f>_xlfn.XLOOKUP(FraudData[[#This Row],[device_trust_score]],DeviceRules[Device Min],DeviceRules[Risk Points],,-1)</f>
        <v>1</v>
      </c>
      <c r="P6377">
        <f>_xlfn.XLOOKUP(FraudData[[#This Row],[velocity_last_24h]],VelocityRules[Velocity Min],VelocityRules[Risk Points],,-1)</f>
        <v>0</v>
      </c>
      <c r="Q6377">
        <f>_xlfn.XLOOKUP(FraudData[[#This Row],[merchant_category]],MerchantRules[Merchant Category],MerchantRules[Risk Points],0)</f>
        <v>0</v>
      </c>
      <c r="R6377">
        <f>SUM(FraudData[[#This Row],[Amount Risk]:[Merchant Risk]])</f>
        <v>1</v>
      </c>
      <c r="S6377" t="str" cm="1">
        <f t="array" ref="S6377">_xlfn.IFS(FraudData[[#This Row],[Fraud Risk Score]]&gt;=8,"High Risk",FraudData[[#This Row],[Fraud Risk Score]]&gt;=6,"Medium Risk",TRUE,"Low Risk")</f>
        <v>Low Risk</v>
      </c>
    </row>
    <row r="6378" spans="1:19">
      <c r="A6378">
        <v>6377</v>
      </c>
      <c r="B6378">
        <v>243.38</v>
      </c>
      <c r="C6378">
        <v>2</v>
      </c>
      <c r="D6378" t="s">
        <v>48</v>
      </c>
      <c r="E6378">
        <v>0</v>
      </c>
      <c r="F6378">
        <v>0</v>
      </c>
      <c r="G6378">
        <v>31</v>
      </c>
      <c r="H6378">
        <v>0</v>
      </c>
      <c r="I6378">
        <v>18</v>
      </c>
      <c r="J6378">
        <v>0</v>
      </c>
      <c r="K6378">
        <f>_xlfn.XLOOKUP(FraudData[[#This Row],[amount]],AmountRules[Amount Min],AmountRules[Risk Points],,-1)</f>
        <v>0</v>
      </c>
      <c r="L6378">
        <f>_xlfn.XLOOKUP(FraudData[[#This Row],[transaction_hour]],TimeRules[Hour Min],TimeRules[Risk Points],,-1)</f>
        <v>3</v>
      </c>
      <c r="M6378">
        <f>_xlfn.XLOOKUP(FraudData[[#This Row],[foreign_transaction]],ForeignRules[Foreign Transaction],ForeignRules[Risk Points],0)</f>
        <v>0</v>
      </c>
      <c r="N6378">
        <f>_xlfn.XLOOKUP(FraudData[[#This Row],[location_mismatch]],Table10[Location Mismatch],Table10[Risk Points],0)</f>
        <v>0</v>
      </c>
      <c r="O6378">
        <f>_xlfn.XLOOKUP(FraudData[[#This Row],[device_trust_score]],DeviceRules[Device Min],DeviceRules[Risk Points],,-1)</f>
        <v>2</v>
      </c>
      <c r="P6378">
        <f>_xlfn.XLOOKUP(FraudData[[#This Row],[velocity_last_24h]],VelocityRules[Velocity Min],VelocityRules[Risk Points],,-1)</f>
        <v>0</v>
      </c>
      <c r="Q6378">
        <f>_xlfn.XLOOKUP(FraudData[[#This Row],[merchant_category]],MerchantRules[Merchant Category],MerchantRules[Risk Points],0)</f>
        <v>0</v>
      </c>
      <c r="R6378">
        <f>SUM(FraudData[[#This Row],[Amount Risk]:[Merchant Risk]])</f>
        <v>5</v>
      </c>
      <c r="S6378" t="str" cm="1">
        <f t="array" ref="S6378">_xlfn.IFS(FraudData[[#This Row],[Fraud Risk Score]]&gt;=8,"High Risk",FraudData[[#This Row],[Fraud Risk Score]]&gt;=6,"Medium Risk",TRUE,"Low Risk")</f>
        <v>Low Risk</v>
      </c>
    </row>
    <row r="6379" spans="1:19">
      <c r="A6379">
        <v>6378</v>
      </c>
      <c r="B6379">
        <v>316.44</v>
      </c>
      <c r="C6379">
        <v>13</v>
      </c>
      <c r="D6379" t="s">
        <v>46</v>
      </c>
      <c r="E6379">
        <v>0</v>
      </c>
      <c r="F6379">
        <v>0</v>
      </c>
      <c r="G6379">
        <v>58</v>
      </c>
      <c r="H6379">
        <v>3</v>
      </c>
      <c r="I6379">
        <v>19</v>
      </c>
      <c r="J6379">
        <v>0</v>
      </c>
      <c r="K6379">
        <f>_xlfn.XLOOKUP(FraudData[[#This Row],[amount]],AmountRules[Amount Min],AmountRules[Risk Points],,-1)</f>
        <v>0</v>
      </c>
      <c r="L6379">
        <f>_xlfn.XLOOKUP(FraudData[[#This Row],[transaction_hour]],TimeRules[Hour Min],TimeRules[Risk Points],,-1)</f>
        <v>0</v>
      </c>
      <c r="M6379">
        <f>_xlfn.XLOOKUP(FraudData[[#This Row],[foreign_transaction]],ForeignRules[Foreign Transaction],ForeignRules[Risk Points],0)</f>
        <v>0</v>
      </c>
      <c r="N6379">
        <f>_xlfn.XLOOKUP(FraudData[[#This Row],[location_mismatch]],Table10[Location Mismatch],Table10[Risk Points],0)</f>
        <v>0</v>
      </c>
      <c r="O6379">
        <f>_xlfn.XLOOKUP(FraudData[[#This Row],[device_trust_score]],DeviceRules[Device Min],DeviceRules[Risk Points],,-1)</f>
        <v>1</v>
      </c>
      <c r="P6379">
        <f>_xlfn.XLOOKUP(FraudData[[#This Row],[velocity_last_24h]],VelocityRules[Velocity Min],VelocityRules[Risk Points],,-1)</f>
        <v>0</v>
      </c>
      <c r="Q6379">
        <f>_xlfn.XLOOKUP(FraudData[[#This Row],[merchant_category]],MerchantRules[Merchant Category],MerchantRules[Risk Points],0)</f>
        <v>0</v>
      </c>
      <c r="R6379">
        <f>SUM(FraudData[[#This Row],[Amount Risk]:[Merchant Risk]])</f>
        <v>1</v>
      </c>
      <c r="S6379" t="str" cm="1">
        <f t="array" ref="S6379">_xlfn.IFS(FraudData[[#This Row],[Fraud Risk Score]]&gt;=8,"High Risk",FraudData[[#This Row],[Fraud Risk Score]]&gt;=6,"Medium Risk",TRUE,"Low Risk")</f>
        <v>Low Risk</v>
      </c>
    </row>
    <row r="6380" spans="1:19">
      <c r="A6380">
        <v>6379</v>
      </c>
      <c r="B6380">
        <v>618.79999999999995</v>
      </c>
      <c r="C6380">
        <v>6</v>
      </c>
      <c r="D6380" t="s">
        <v>46</v>
      </c>
      <c r="E6380">
        <v>0</v>
      </c>
      <c r="F6380">
        <v>1</v>
      </c>
      <c r="G6380">
        <v>74</v>
      </c>
      <c r="H6380">
        <v>2</v>
      </c>
      <c r="I6380">
        <v>69</v>
      </c>
      <c r="J6380">
        <v>0</v>
      </c>
      <c r="K6380">
        <f>_xlfn.XLOOKUP(FraudData[[#This Row],[amount]],AmountRules[Amount Min],AmountRules[Risk Points],,-1)</f>
        <v>1</v>
      </c>
      <c r="L6380">
        <f>_xlfn.XLOOKUP(FraudData[[#This Row],[transaction_hour]],TimeRules[Hour Min],TimeRules[Risk Points],,-1)</f>
        <v>0</v>
      </c>
      <c r="M6380">
        <f>_xlfn.XLOOKUP(FraudData[[#This Row],[foreign_transaction]],ForeignRules[Foreign Transaction],ForeignRules[Risk Points],0)</f>
        <v>0</v>
      </c>
      <c r="N6380">
        <f>_xlfn.XLOOKUP(FraudData[[#This Row],[location_mismatch]],Table10[Location Mismatch],Table10[Risk Points],0)</f>
        <v>3</v>
      </c>
      <c r="O6380">
        <f>_xlfn.XLOOKUP(FraudData[[#This Row],[device_trust_score]],DeviceRules[Device Min],DeviceRules[Risk Points],,-1)</f>
        <v>0</v>
      </c>
      <c r="P6380">
        <f>_xlfn.XLOOKUP(FraudData[[#This Row],[velocity_last_24h]],VelocityRules[Velocity Min],VelocityRules[Risk Points],,-1)</f>
        <v>0</v>
      </c>
      <c r="Q6380">
        <f>_xlfn.XLOOKUP(FraudData[[#This Row],[merchant_category]],MerchantRules[Merchant Category],MerchantRules[Risk Points],0)</f>
        <v>0</v>
      </c>
      <c r="R6380">
        <f>SUM(FraudData[[#This Row],[Amount Risk]:[Merchant Risk]])</f>
        <v>4</v>
      </c>
      <c r="S6380" t="str" cm="1">
        <f t="array" ref="S6380">_xlfn.IFS(FraudData[[#This Row],[Fraud Risk Score]]&gt;=8,"High Risk",FraudData[[#This Row],[Fraud Risk Score]]&gt;=6,"Medium Risk",TRUE,"Low Risk")</f>
        <v>Low Risk</v>
      </c>
    </row>
    <row r="6381" spans="1:19">
      <c r="A6381">
        <v>6380</v>
      </c>
      <c r="B6381">
        <v>397.04</v>
      </c>
      <c r="C6381">
        <v>18</v>
      </c>
      <c r="D6381" t="s">
        <v>48</v>
      </c>
      <c r="E6381">
        <v>0</v>
      </c>
      <c r="F6381">
        <v>0</v>
      </c>
      <c r="G6381">
        <v>56</v>
      </c>
      <c r="H6381">
        <v>0</v>
      </c>
      <c r="I6381">
        <v>30</v>
      </c>
      <c r="J6381">
        <v>0</v>
      </c>
      <c r="K6381">
        <f>_xlfn.XLOOKUP(FraudData[[#This Row],[amount]],AmountRules[Amount Min],AmountRules[Risk Points],,-1)</f>
        <v>0</v>
      </c>
      <c r="L6381">
        <f>_xlfn.XLOOKUP(FraudData[[#This Row],[transaction_hour]],TimeRules[Hour Min],TimeRules[Risk Points],,-1)</f>
        <v>0</v>
      </c>
      <c r="M6381">
        <f>_xlfn.XLOOKUP(FraudData[[#This Row],[foreign_transaction]],ForeignRules[Foreign Transaction],ForeignRules[Risk Points],0)</f>
        <v>0</v>
      </c>
      <c r="N6381">
        <f>_xlfn.XLOOKUP(FraudData[[#This Row],[location_mismatch]],Table10[Location Mismatch],Table10[Risk Points],0)</f>
        <v>0</v>
      </c>
      <c r="O6381">
        <f>_xlfn.XLOOKUP(FraudData[[#This Row],[device_trust_score]],DeviceRules[Device Min],DeviceRules[Risk Points],,-1)</f>
        <v>1</v>
      </c>
      <c r="P6381">
        <f>_xlfn.XLOOKUP(FraudData[[#This Row],[velocity_last_24h]],VelocityRules[Velocity Min],VelocityRules[Risk Points],,-1)</f>
        <v>0</v>
      </c>
      <c r="Q6381">
        <f>_xlfn.XLOOKUP(FraudData[[#This Row],[merchant_category]],MerchantRules[Merchant Category],MerchantRules[Risk Points],0)</f>
        <v>0</v>
      </c>
      <c r="R6381">
        <f>SUM(FraudData[[#This Row],[Amount Risk]:[Merchant Risk]])</f>
        <v>1</v>
      </c>
      <c r="S6381" t="str" cm="1">
        <f t="array" ref="S6381">_xlfn.IFS(FraudData[[#This Row],[Fraud Risk Score]]&gt;=8,"High Risk",FraudData[[#This Row],[Fraud Risk Score]]&gt;=6,"Medium Risk",TRUE,"Low Risk")</f>
        <v>Low Risk</v>
      </c>
    </row>
    <row r="6382" spans="1:19">
      <c r="A6382">
        <v>6381</v>
      </c>
      <c r="B6382">
        <v>165.17</v>
      </c>
      <c r="C6382">
        <v>2</v>
      </c>
      <c r="D6382" t="s">
        <v>48</v>
      </c>
      <c r="E6382">
        <v>0</v>
      </c>
      <c r="F6382">
        <v>0</v>
      </c>
      <c r="G6382">
        <v>66</v>
      </c>
      <c r="H6382">
        <v>0</v>
      </c>
      <c r="I6382">
        <v>35</v>
      </c>
      <c r="J6382">
        <v>0</v>
      </c>
      <c r="K6382">
        <f>_xlfn.XLOOKUP(FraudData[[#This Row],[amount]],AmountRules[Amount Min],AmountRules[Risk Points],,-1)</f>
        <v>0</v>
      </c>
      <c r="L6382">
        <f>_xlfn.XLOOKUP(FraudData[[#This Row],[transaction_hour]],TimeRules[Hour Min],TimeRules[Risk Points],,-1)</f>
        <v>3</v>
      </c>
      <c r="M6382">
        <f>_xlfn.XLOOKUP(FraudData[[#This Row],[foreign_transaction]],ForeignRules[Foreign Transaction],ForeignRules[Risk Points],0)</f>
        <v>0</v>
      </c>
      <c r="N6382">
        <f>_xlfn.XLOOKUP(FraudData[[#This Row],[location_mismatch]],Table10[Location Mismatch],Table10[Risk Points],0)</f>
        <v>0</v>
      </c>
      <c r="O6382">
        <f>_xlfn.XLOOKUP(FraudData[[#This Row],[device_trust_score]],DeviceRules[Device Min],DeviceRules[Risk Points],,-1)</f>
        <v>1</v>
      </c>
      <c r="P6382">
        <f>_xlfn.XLOOKUP(FraudData[[#This Row],[velocity_last_24h]],VelocityRules[Velocity Min],VelocityRules[Risk Points],,-1)</f>
        <v>0</v>
      </c>
      <c r="Q6382">
        <f>_xlfn.XLOOKUP(FraudData[[#This Row],[merchant_category]],MerchantRules[Merchant Category],MerchantRules[Risk Points],0)</f>
        <v>0</v>
      </c>
      <c r="R6382">
        <f>SUM(FraudData[[#This Row],[Amount Risk]:[Merchant Risk]])</f>
        <v>4</v>
      </c>
      <c r="S6382" t="str" cm="1">
        <f t="array" ref="S6382">_xlfn.IFS(FraudData[[#This Row],[Fraud Risk Score]]&gt;=8,"High Risk",FraudData[[#This Row],[Fraud Risk Score]]&gt;=6,"Medium Risk",TRUE,"Low Risk")</f>
        <v>Low Risk</v>
      </c>
    </row>
    <row r="6383" spans="1:19">
      <c r="A6383">
        <v>6382</v>
      </c>
      <c r="B6383">
        <v>135.91999999999999</v>
      </c>
      <c r="C6383">
        <v>1</v>
      </c>
      <c r="D6383" t="s">
        <v>50</v>
      </c>
      <c r="E6383">
        <v>0</v>
      </c>
      <c r="F6383">
        <v>1</v>
      </c>
      <c r="G6383">
        <v>57</v>
      </c>
      <c r="H6383">
        <v>2</v>
      </c>
      <c r="I6383">
        <v>59</v>
      </c>
      <c r="J6383">
        <v>0</v>
      </c>
      <c r="K6383">
        <f>_xlfn.XLOOKUP(FraudData[[#This Row],[amount]],AmountRules[Amount Min],AmountRules[Risk Points],,-1)</f>
        <v>0</v>
      </c>
      <c r="L6383">
        <f>_xlfn.XLOOKUP(FraudData[[#This Row],[transaction_hour]],TimeRules[Hour Min],TimeRules[Risk Points],,-1)</f>
        <v>3</v>
      </c>
      <c r="M6383">
        <f>_xlfn.XLOOKUP(FraudData[[#This Row],[foreign_transaction]],ForeignRules[Foreign Transaction],ForeignRules[Risk Points],0)</f>
        <v>0</v>
      </c>
      <c r="N6383">
        <f>_xlfn.XLOOKUP(FraudData[[#This Row],[location_mismatch]],Table10[Location Mismatch],Table10[Risk Points],0)</f>
        <v>3</v>
      </c>
      <c r="O6383">
        <f>_xlfn.XLOOKUP(FraudData[[#This Row],[device_trust_score]],DeviceRules[Device Min],DeviceRules[Risk Points],,-1)</f>
        <v>1</v>
      </c>
      <c r="P6383">
        <f>_xlfn.XLOOKUP(FraudData[[#This Row],[velocity_last_24h]],VelocityRules[Velocity Min],VelocityRules[Risk Points],,-1)</f>
        <v>0</v>
      </c>
      <c r="Q6383">
        <f>_xlfn.XLOOKUP(FraudData[[#This Row],[merchant_category]],MerchantRules[Merchant Category],MerchantRules[Risk Points],0)</f>
        <v>0</v>
      </c>
      <c r="R6383">
        <f>SUM(FraudData[[#This Row],[Amount Risk]:[Merchant Risk]])</f>
        <v>7</v>
      </c>
      <c r="S6383" t="str" cm="1">
        <f t="array" ref="S6383">_xlfn.IFS(FraudData[[#This Row],[Fraud Risk Score]]&gt;=8,"High Risk",FraudData[[#This Row],[Fraud Risk Score]]&gt;=6,"Medium Risk",TRUE,"Low Risk")</f>
        <v>Medium Risk</v>
      </c>
    </row>
    <row r="6384" spans="1:19">
      <c r="A6384">
        <v>6383</v>
      </c>
      <c r="B6384">
        <v>5.08</v>
      </c>
      <c r="C6384">
        <v>16</v>
      </c>
      <c r="D6384" t="s">
        <v>46</v>
      </c>
      <c r="E6384">
        <v>0</v>
      </c>
      <c r="F6384">
        <v>0</v>
      </c>
      <c r="G6384">
        <v>38</v>
      </c>
      <c r="H6384">
        <v>2</v>
      </c>
      <c r="I6384">
        <v>59</v>
      </c>
      <c r="J6384">
        <v>0</v>
      </c>
      <c r="K6384">
        <f>_xlfn.XLOOKUP(FraudData[[#This Row],[amount]],AmountRules[Amount Min],AmountRules[Risk Points],,-1)</f>
        <v>0</v>
      </c>
      <c r="L6384">
        <f>_xlfn.XLOOKUP(FraudData[[#This Row],[transaction_hour]],TimeRules[Hour Min],TimeRules[Risk Points],,-1)</f>
        <v>0</v>
      </c>
      <c r="M6384">
        <f>_xlfn.XLOOKUP(FraudData[[#This Row],[foreign_transaction]],ForeignRules[Foreign Transaction],ForeignRules[Risk Points],0)</f>
        <v>0</v>
      </c>
      <c r="N6384">
        <f>_xlfn.XLOOKUP(FraudData[[#This Row],[location_mismatch]],Table10[Location Mismatch],Table10[Risk Points],0)</f>
        <v>0</v>
      </c>
      <c r="O6384">
        <f>_xlfn.XLOOKUP(FraudData[[#This Row],[device_trust_score]],DeviceRules[Device Min],DeviceRules[Risk Points],,-1)</f>
        <v>2</v>
      </c>
      <c r="P6384">
        <f>_xlfn.XLOOKUP(FraudData[[#This Row],[velocity_last_24h]],VelocityRules[Velocity Min],VelocityRules[Risk Points],,-1)</f>
        <v>0</v>
      </c>
      <c r="Q6384">
        <f>_xlfn.XLOOKUP(FraudData[[#This Row],[merchant_category]],MerchantRules[Merchant Category],MerchantRules[Risk Points],0)</f>
        <v>0</v>
      </c>
      <c r="R6384">
        <f>SUM(FraudData[[#This Row],[Amount Risk]:[Merchant Risk]])</f>
        <v>2</v>
      </c>
      <c r="S6384" t="str" cm="1">
        <f t="array" ref="S6384">_xlfn.IFS(FraudData[[#This Row],[Fraud Risk Score]]&gt;=8,"High Risk",FraudData[[#This Row],[Fraud Risk Score]]&gt;=6,"Medium Risk",TRUE,"Low Risk")</f>
        <v>Low Risk</v>
      </c>
    </row>
    <row r="6385" spans="1:19">
      <c r="A6385">
        <v>6384</v>
      </c>
      <c r="B6385">
        <v>50.98</v>
      </c>
      <c r="C6385">
        <v>8</v>
      </c>
      <c r="D6385" t="s">
        <v>47</v>
      </c>
      <c r="E6385">
        <v>1</v>
      </c>
      <c r="F6385">
        <v>0</v>
      </c>
      <c r="G6385">
        <v>52</v>
      </c>
      <c r="H6385">
        <v>6</v>
      </c>
      <c r="I6385">
        <v>62</v>
      </c>
      <c r="J6385">
        <v>0</v>
      </c>
      <c r="K6385">
        <f>_xlfn.XLOOKUP(FraudData[[#This Row],[amount]],AmountRules[Amount Min],AmountRules[Risk Points],,-1)</f>
        <v>0</v>
      </c>
      <c r="L6385">
        <f>_xlfn.XLOOKUP(FraudData[[#This Row],[transaction_hour]],TimeRules[Hour Min],TimeRules[Risk Points],,-1)</f>
        <v>0</v>
      </c>
      <c r="M6385">
        <f>_xlfn.XLOOKUP(FraudData[[#This Row],[foreign_transaction]],ForeignRules[Foreign Transaction],ForeignRules[Risk Points],0)</f>
        <v>3</v>
      </c>
      <c r="N6385">
        <f>_xlfn.XLOOKUP(FraudData[[#This Row],[location_mismatch]],Table10[Location Mismatch],Table10[Risk Points],0)</f>
        <v>0</v>
      </c>
      <c r="O6385">
        <f>_xlfn.XLOOKUP(FraudData[[#This Row],[device_trust_score]],DeviceRules[Device Min],DeviceRules[Risk Points],,-1)</f>
        <v>1</v>
      </c>
      <c r="P6385">
        <f>_xlfn.XLOOKUP(FraudData[[#This Row],[velocity_last_24h]],VelocityRules[Velocity Min],VelocityRules[Risk Points],,-1)</f>
        <v>3</v>
      </c>
      <c r="Q6385">
        <f>_xlfn.XLOOKUP(FraudData[[#This Row],[merchant_category]],MerchantRules[Merchant Category],MerchantRules[Risk Points],0)</f>
        <v>0</v>
      </c>
      <c r="R6385">
        <f>SUM(FraudData[[#This Row],[Amount Risk]:[Merchant Risk]])</f>
        <v>7</v>
      </c>
      <c r="S6385" t="str" cm="1">
        <f t="array" ref="S6385">_xlfn.IFS(FraudData[[#This Row],[Fraud Risk Score]]&gt;=8,"High Risk",FraudData[[#This Row],[Fraud Risk Score]]&gt;=6,"Medium Risk",TRUE,"Low Risk")</f>
        <v>Medium Risk</v>
      </c>
    </row>
    <row r="6386" spans="1:19">
      <c r="A6386">
        <v>6385</v>
      </c>
      <c r="B6386">
        <v>110.79</v>
      </c>
      <c r="C6386">
        <v>21</v>
      </c>
      <c r="D6386" t="s">
        <v>49</v>
      </c>
      <c r="E6386">
        <v>0</v>
      </c>
      <c r="F6386">
        <v>0</v>
      </c>
      <c r="G6386">
        <v>63</v>
      </c>
      <c r="H6386">
        <v>0</v>
      </c>
      <c r="I6386">
        <v>38</v>
      </c>
      <c r="J6386">
        <v>0</v>
      </c>
      <c r="K6386">
        <f>_xlfn.XLOOKUP(FraudData[[#This Row],[amount]],AmountRules[Amount Min],AmountRules[Risk Points],,-1)</f>
        <v>0</v>
      </c>
      <c r="L6386">
        <f>_xlfn.XLOOKUP(FraudData[[#This Row],[transaction_hour]],TimeRules[Hour Min],TimeRules[Risk Points],,-1)</f>
        <v>0</v>
      </c>
      <c r="M6386">
        <f>_xlfn.XLOOKUP(FraudData[[#This Row],[foreign_transaction]],ForeignRules[Foreign Transaction],ForeignRules[Risk Points],0)</f>
        <v>0</v>
      </c>
      <c r="N6386">
        <f>_xlfn.XLOOKUP(FraudData[[#This Row],[location_mismatch]],Table10[Location Mismatch],Table10[Risk Points],0)</f>
        <v>0</v>
      </c>
      <c r="O6386">
        <f>_xlfn.XLOOKUP(FraudData[[#This Row],[device_trust_score]],DeviceRules[Device Min],DeviceRules[Risk Points],,-1)</f>
        <v>1</v>
      </c>
      <c r="P6386">
        <f>_xlfn.XLOOKUP(FraudData[[#This Row],[velocity_last_24h]],VelocityRules[Velocity Min],VelocityRules[Risk Points],,-1)</f>
        <v>0</v>
      </c>
      <c r="Q6386">
        <f>_xlfn.XLOOKUP(FraudData[[#This Row],[merchant_category]],MerchantRules[Merchant Category],MerchantRules[Risk Points],0)</f>
        <v>1</v>
      </c>
      <c r="R6386">
        <f>SUM(FraudData[[#This Row],[Amount Risk]:[Merchant Risk]])</f>
        <v>2</v>
      </c>
      <c r="S6386" t="str" cm="1">
        <f t="array" ref="S6386">_xlfn.IFS(FraudData[[#This Row],[Fraud Risk Score]]&gt;=8,"High Risk",FraudData[[#This Row],[Fraud Risk Score]]&gt;=6,"Medium Risk",TRUE,"Low Risk")</f>
        <v>Low Risk</v>
      </c>
    </row>
    <row r="6387" spans="1:19">
      <c r="A6387">
        <v>6386</v>
      </c>
      <c r="B6387">
        <v>178.24</v>
      </c>
      <c r="C6387">
        <v>5</v>
      </c>
      <c r="D6387" t="s">
        <v>49</v>
      </c>
      <c r="E6387">
        <v>0</v>
      </c>
      <c r="F6387">
        <v>0</v>
      </c>
      <c r="G6387">
        <v>55</v>
      </c>
      <c r="H6387">
        <v>2</v>
      </c>
      <c r="I6387">
        <v>19</v>
      </c>
      <c r="J6387">
        <v>0</v>
      </c>
      <c r="K6387">
        <f>_xlfn.XLOOKUP(FraudData[[#This Row],[amount]],AmountRules[Amount Min],AmountRules[Risk Points],,-1)</f>
        <v>0</v>
      </c>
      <c r="L6387">
        <f>_xlfn.XLOOKUP(FraudData[[#This Row],[transaction_hour]],TimeRules[Hour Min],TimeRules[Risk Points],,-1)</f>
        <v>0</v>
      </c>
      <c r="M6387">
        <f>_xlfn.XLOOKUP(FraudData[[#This Row],[foreign_transaction]],ForeignRules[Foreign Transaction],ForeignRules[Risk Points],0)</f>
        <v>0</v>
      </c>
      <c r="N6387">
        <f>_xlfn.XLOOKUP(FraudData[[#This Row],[location_mismatch]],Table10[Location Mismatch],Table10[Risk Points],0)</f>
        <v>0</v>
      </c>
      <c r="O6387">
        <f>_xlfn.XLOOKUP(FraudData[[#This Row],[device_trust_score]],DeviceRules[Device Min],DeviceRules[Risk Points],,-1)</f>
        <v>1</v>
      </c>
      <c r="P6387">
        <f>_xlfn.XLOOKUP(FraudData[[#This Row],[velocity_last_24h]],VelocityRules[Velocity Min],VelocityRules[Risk Points],,-1)</f>
        <v>0</v>
      </c>
      <c r="Q6387">
        <f>_xlfn.XLOOKUP(FraudData[[#This Row],[merchant_category]],MerchantRules[Merchant Category],MerchantRules[Risk Points],0)</f>
        <v>1</v>
      </c>
      <c r="R6387">
        <f>SUM(FraudData[[#This Row],[Amount Risk]:[Merchant Risk]])</f>
        <v>2</v>
      </c>
      <c r="S6387" t="str" cm="1">
        <f t="array" ref="S6387">_xlfn.IFS(FraudData[[#This Row],[Fraud Risk Score]]&gt;=8,"High Risk",FraudData[[#This Row],[Fraud Risk Score]]&gt;=6,"Medium Risk",TRUE,"Low Risk")</f>
        <v>Low Risk</v>
      </c>
    </row>
    <row r="6388" spans="1:19">
      <c r="A6388">
        <v>6387</v>
      </c>
      <c r="B6388">
        <v>146.66</v>
      </c>
      <c r="C6388">
        <v>23</v>
      </c>
      <c r="D6388" t="s">
        <v>48</v>
      </c>
      <c r="E6388">
        <v>0</v>
      </c>
      <c r="F6388">
        <v>0</v>
      </c>
      <c r="G6388">
        <v>48</v>
      </c>
      <c r="H6388">
        <v>0</v>
      </c>
      <c r="I6388">
        <v>41</v>
      </c>
      <c r="J6388">
        <v>0</v>
      </c>
      <c r="K6388">
        <f>_xlfn.XLOOKUP(FraudData[[#This Row],[amount]],AmountRules[Amount Min],AmountRules[Risk Points],,-1)</f>
        <v>0</v>
      </c>
      <c r="L6388">
        <f>_xlfn.XLOOKUP(FraudData[[#This Row],[transaction_hour]],TimeRules[Hour Min],TimeRules[Risk Points],,-1)</f>
        <v>1</v>
      </c>
      <c r="M6388">
        <f>_xlfn.XLOOKUP(FraudData[[#This Row],[foreign_transaction]],ForeignRules[Foreign Transaction],ForeignRules[Risk Points],0)</f>
        <v>0</v>
      </c>
      <c r="N6388">
        <f>_xlfn.XLOOKUP(FraudData[[#This Row],[location_mismatch]],Table10[Location Mismatch],Table10[Risk Points],0)</f>
        <v>0</v>
      </c>
      <c r="O6388">
        <f>_xlfn.XLOOKUP(FraudData[[#This Row],[device_trust_score]],DeviceRules[Device Min],DeviceRules[Risk Points],,-1)</f>
        <v>2</v>
      </c>
      <c r="P6388">
        <f>_xlfn.XLOOKUP(FraudData[[#This Row],[velocity_last_24h]],VelocityRules[Velocity Min],VelocityRules[Risk Points],,-1)</f>
        <v>0</v>
      </c>
      <c r="Q6388">
        <f>_xlfn.XLOOKUP(FraudData[[#This Row],[merchant_category]],MerchantRules[Merchant Category],MerchantRules[Risk Points],0)</f>
        <v>0</v>
      </c>
      <c r="R6388">
        <f>SUM(FraudData[[#This Row],[Amount Risk]:[Merchant Risk]])</f>
        <v>3</v>
      </c>
      <c r="S6388" t="str" cm="1">
        <f t="array" ref="S6388">_xlfn.IFS(FraudData[[#This Row],[Fraud Risk Score]]&gt;=8,"High Risk",FraudData[[#This Row],[Fraud Risk Score]]&gt;=6,"Medium Risk",TRUE,"Low Risk")</f>
        <v>Low Risk</v>
      </c>
    </row>
    <row r="6389" spans="1:19">
      <c r="A6389">
        <v>6388</v>
      </c>
      <c r="B6389">
        <v>244.31</v>
      </c>
      <c r="C6389">
        <v>20</v>
      </c>
      <c r="D6389" t="s">
        <v>48</v>
      </c>
      <c r="E6389">
        <v>0</v>
      </c>
      <c r="F6389">
        <v>0</v>
      </c>
      <c r="G6389">
        <v>28</v>
      </c>
      <c r="H6389">
        <v>2</v>
      </c>
      <c r="I6389">
        <v>23</v>
      </c>
      <c r="J6389">
        <v>0</v>
      </c>
      <c r="K6389">
        <f>_xlfn.XLOOKUP(FraudData[[#This Row],[amount]],AmountRules[Amount Min],AmountRules[Risk Points],,-1)</f>
        <v>0</v>
      </c>
      <c r="L6389">
        <f>_xlfn.XLOOKUP(FraudData[[#This Row],[transaction_hour]],TimeRules[Hour Min],TimeRules[Risk Points],,-1)</f>
        <v>0</v>
      </c>
      <c r="M6389">
        <f>_xlfn.XLOOKUP(FraudData[[#This Row],[foreign_transaction]],ForeignRules[Foreign Transaction],ForeignRules[Risk Points],0)</f>
        <v>0</v>
      </c>
      <c r="N6389">
        <f>_xlfn.XLOOKUP(FraudData[[#This Row],[location_mismatch]],Table10[Location Mismatch],Table10[Risk Points],0)</f>
        <v>0</v>
      </c>
      <c r="O6389">
        <f>_xlfn.XLOOKUP(FraudData[[#This Row],[device_trust_score]],DeviceRules[Device Min],DeviceRules[Risk Points],,-1)</f>
        <v>3</v>
      </c>
      <c r="P6389">
        <f>_xlfn.XLOOKUP(FraudData[[#This Row],[velocity_last_24h]],VelocityRules[Velocity Min],VelocityRules[Risk Points],,-1)</f>
        <v>0</v>
      </c>
      <c r="Q6389">
        <f>_xlfn.XLOOKUP(FraudData[[#This Row],[merchant_category]],MerchantRules[Merchant Category],MerchantRules[Risk Points],0)</f>
        <v>0</v>
      </c>
      <c r="R6389">
        <f>SUM(FraudData[[#This Row],[Amount Risk]:[Merchant Risk]])</f>
        <v>3</v>
      </c>
      <c r="S6389" t="str" cm="1">
        <f t="array" ref="S6389">_xlfn.IFS(FraudData[[#This Row],[Fraud Risk Score]]&gt;=8,"High Risk",FraudData[[#This Row],[Fraud Risk Score]]&gt;=6,"Medium Risk",TRUE,"Low Risk")</f>
        <v>Low Risk</v>
      </c>
    </row>
    <row r="6390" spans="1:19">
      <c r="A6390">
        <v>6389</v>
      </c>
      <c r="B6390">
        <v>59.07</v>
      </c>
      <c r="C6390">
        <v>8</v>
      </c>
      <c r="D6390" t="s">
        <v>50</v>
      </c>
      <c r="E6390">
        <v>1</v>
      </c>
      <c r="F6390">
        <v>0</v>
      </c>
      <c r="G6390">
        <v>33</v>
      </c>
      <c r="H6390">
        <v>4</v>
      </c>
      <c r="I6390">
        <v>20</v>
      </c>
      <c r="J6390">
        <v>0</v>
      </c>
      <c r="K6390">
        <f>_xlfn.XLOOKUP(FraudData[[#This Row],[amount]],AmountRules[Amount Min],AmountRules[Risk Points],,-1)</f>
        <v>0</v>
      </c>
      <c r="L6390">
        <f>_xlfn.XLOOKUP(FraudData[[#This Row],[transaction_hour]],TimeRules[Hour Min],TimeRules[Risk Points],,-1)</f>
        <v>0</v>
      </c>
      <c r="M6390">
        <f>_xlfn.XLOOKUP(FraudData[[#This Row],[foreign_transaction]],ForeignRules[Foreign Transaction],ForeignRules[Risk Points],0)</f>
        <v>3</v>
      </c>
      <c r="N6390">
        <f>_xlfn.XLOOKUP(FraudData[[#This Row],[location_mismatch]],Table10[Location Mismatch],Table10[Risk Points],0)</f>
        <v>0</v>
      </c>
      <c r="O6390">
        <f>_xlfn.XLOOKUP(FraudData[[#This Row],[device_trust_score]],DeviceRules[Device Min],DeviceRules[Risk Points],,-1)</f>
        <v>2</v>
      </c>
      <c r="P6390">
        <f>_xlfn.XLOOKUP(FraudData[[#This Row],[velocity_last_24h]],VelocityRules[Velocity Min],VelocityRules[Risk Points],,-1)</f>
        <v>0</v>
      </c>
      <c r="Q6390">
        <f>_xlfn.XLOOKUP(FraudData[[#This Row],[merchant_category]],MerchantRules[Merchant Category],MerchantRules[Risk Points],0)</f>
        <v>0</v>
      </c>
      <c r="R6390">
        <f>SUM(FraudData[[#This Row],[Amount Risk]:[Merchant Risk]])</f>
        <v>5</v>
      </c>
      <c r="S6390" t="str" cm="1">
        <f t="array" ref="S6390">_xlfn.IFS(FraudData[[#This Row],[Fraud Risk Score]]&gt;=8,"High Risk",FraudData[[#This Row],[Fraud Risk Score]]&gt;=6,"Medium Risk",TRUE,"Low Risk")</f>
        <v>Low Risk</v>
      </c>
    </row>
    <row r="6391" spans="1:19">
      <c r="A6391">
        <v>6390</v>
      </c>
      <c r="B6391">
        <v>149.81</v>
      </c>
      <c r="C6391">
        <v>4</v>
      </c>
      <c r="D6391" t="s">
        <v>46</v>
      </c>
      <c r="E6391">
        <v>0</v>
      </c>
      <c r="F6391">
        <v>0</v>
      </c>
      <c r="G6391">
        <v>94</v>
      </c>
      <c r="H6391">
        <v>2</v>
      </c>
      <c r="I6391">
        <v>67</v>
      </c>
      <c r="J6391">
        <v>0</v>
      </c>
      <c r="K6391">
        <f>_xlfn.XLOOKUP(FraudData[[#This Row],[amount]],AmountRules[Amount Min],AmountRules[Risk Points],,-1)</f>
        <v>0</v>
      </c>
      <c r="L6391">
        <f>_xlfn.XLOOKUP(FraudData[[#This Row],[transaction_hour]],TimeRules[Hour Min],TimeRules[Risk Points],,-1)</f>
        <v>0</v>
      </c>
      <c r="M6391">
        <f>_xlfn.XLOOKUP(FraudData[[#This Row],[foreign_transaction]],ForeignRules[Foreign Transaction],ForeignRules[Risk Points],0)</f>
        <v>0</v>
      </c>
      <c r="N6391">
        <f>_xlfn.XLOOKUP(FraudData[[#This Row],[location_mismatch]],Table10[Location Mismatch],Table10[Risk Points],0)</f>
        <v>0</v>
      </c>
      <c r="O6391">
        <f>_xlfn.XLOOKUP(FraudData[[#This Row],[device_trust_score]],DeviceRules[Device Min],DeviceRules[Risk Points],,-1)</f>
        <v>0</v>
      </c>
      <c r="P6391">
        <f>_xlfn.XLOOKUP(FraudData[[#This Row],[velocity_last_24h]],VelocityRules[Velocity Min],VelocityRules[Risk Points],,-1)</f>
        <v>0</v>
      </c>
      <c r="Q6391">
        <f>_xlfn.XLOOKUP(FraudData[[#This Row],[merchant_category]],MerchantRules[Merchant Category],MerchantRules[Risk Points],0)</f>
        <v>0</v>
      </c>
      <c r="R6391">
        <f>SUM(FraudData[[#This Row],[Amount Risk]:[Merchant Risk]])</f>
        <v>0</v>
      </c>
      <c r="S6391" t="str" cm="1">
        <f t="array" ref="S6391">_xlfn.IFS(FraudData[[#This Row],[Fraud Risk Score]]&gt;=8,"High Risk",FraudData[[#This Row],[Fraud Risk Score]]&gt;=6,"Medium Risk",TRUE,"Low Risk")</f>
        <v>Low Risk</v>
      </c>
    </row>
    <row r="6392" spans="1:19">
      <c r="A6392">
        <v>6391</v>
      </c>
      <c r="B6392">
        <v>16.61</v>
      </c>
      <c r="C6392">
        <v>1</v>
      </c>
      <c r="D6392" t="s">
        <v>48</v>
      </c>
      <c r="E6392">
        <v>1</v>
      </c>
      <c r="F6392">
        <v>0</v>
      </c>
      <c r="G6392">
        <v>48</v>
      </c>
      <c r="H6392">
        <v>2</v>
      </c>
      <c r="I6392">
        <v>31</v>
      </c>
      <c r="J6392">
        <v>0</v>
      </c>
      <c r="K6392">
        <f>_xlfn.XLOOKUP(FraudData[[#This Row],[amount]],AmountRules[Amount Min],AmountRules[Risk Points],,-1)</f>
        <v>0</v>
      </c>
      <c r="L6392">
        <f>_xlfn.XLOOKUP(FraudData[[#This Row],[transaction_hour]],TimeRules[Hour Min],TimeRules[Risk Points],,-1)</f>
        <v>3</v>
      </c>
      <c r="M6392">
        <f>_xlfn.XLOOKUP(FraudData[[#This Row],[foreign_transaction]],ForeignRules[Foreign Transaction],ForeignRules[Risk Points],0)</f>
        <v>3</v>
      </c>
      <c r="N6392">
        <f>_xlfn.XLOOKUP(FraudData[[#This Row],[location_mismatch]],Table10[Location Mismatch],Table10[Risk Points],0)</f>
        <v>0</v>
      </c>
      <c r="O6392">
        <f>_xlfn.XLOOKUP(FraudData[[#This Row],[device_trust_score]],DeviceRules[Device Min],DeviceRules[Risk Points],,-1)</f>
        <v>2</v>
      </c>
      <c r="P6392">
        <f>_xlfn.XLOOKUP(FraudData[[#This Row],[velocity_last_24h]],VelocityRules[Velocity Min],VelocityRules[Risk Points],,-1)</f>
        <v>0</v>
      </c>
      <c r="Q6392">
        <f>_xlfn.XLOOKUP(FraudData[[#This Row],[merchant_category]],MerchantRules[Merchant Category],MerchantRules[Risk Points],0)</f>
        <v>0</v>
      </c>
      <c r="R6392">
        <f>SUM(FraudData[[#This Row],[Amount Risk]:[Merchant Risk]])</f>
        <v>8</v>
      </c>
      <c r="S6392" t="str" cm="1">
        <f t="array" ref="S6392">_xlfn.IFS(FraudData[[#This Row],[Fraud Risk Score]]&gt;=8,"High Risk",FraudData[[#This Row],[Fraud Risk Score]]&gt;=6,"Medium Risk",TRUE,"Low Risk")</f>
        <v>High Risk</v>
      </c>
    </row>
    <row r="6393" spans="1:19">
      <c r="A6393">
        <v>6392</v>
      </c>
      <c r="B6393">
        <v>96.1</v>
      </c>
      <c r="C6393">
        <v>21</v>
      </c>
      <c r="D6393" t="s">
        <v>48</v>
      </c>
      <c r="E6393">
        <v>0</v>
      </c>
      <c r="F6393">
        <v>0</v>
      </c>
      <c r="G6393">
        <v>89</v>
      </c>
      <c r="H6393">
        <v>4</v>
      </c>
      <c r="I6393">
        <v>48</v>
      </c>
      <c r="J6393">
        <v>0</v>
      </c>
      <c r="K6393">
        <f>_xlfn.XLOOKUP(FraudData[[#This Row],[amount]],AmountRules[Amount Min],AmountRules[Risk Points],,-1)</f>
        <v>0</v>
      </c>
      <c r="L6393">
        <f>_xlfn.XLOOKUP(FraudData[[#This Row],[transaction_hour]],TimeRules[Hour Min],TimeRules[Risk Points],,-1)</f>
        <v>0</v>
      </c>
      <c r="M6393">
        <f>_xlfn.XLOOKUP(FraudData[[#This Row],[foreign_transaction]],ForeignRules[Foreign Transaction],ForeignRules[Risk Points],0)</f>
        <v>0</v>
      </c>
      <c r="N6393">
        <f>_xlfn.XLOOKUP(FraudData[[#This Row],[location_mismatch]],Table10[Location Mismatch],Table10[Risk Points],0)</f>
        <v>0</v>
      </c>
      <c r="O6393">
        <f>_xlfn.XLOOKUP(FraudData[[#This Row],[device_trust_score]],DeviceRules[Device Min],DeviceRules[Risk Points],,-1)</f>
        <v>0</v>
      </c>
      <c r="P6393">
        <f>_xlfn.XLOOKUP(FraudData[[#This Row],[velocity_last_24h]],VelocityRules[Velocity Min],VelocityRules[Risk Points],,-1)</f>
        <v>0</v>
      </c>
      <c r="Q6393">
        <f>_xlfn.XLOOKUP(FraudData[[#This Row],[merchant_category]],MerchantRules[Merchant Category],MerchantRules[Risk Points],0)</f>
        <v>0</v>
      </c>
      <c r="R6393">
        <f>SUM(FraudData[[#This Row],[Amount Risk]:[Merchant Risk]])</f>
        <v>0</v>
      </c>
      <c r="S6393" t="str" cm="1">
        <f t="array" ref="S6393">_xlfn.IFS(FraudData[[#This Row],[Fraud Risk Score]]&gt;=8,"High Risk",FraudData[[#This Row],[Fraud Risk Score]]&gt;=6,"Medium Risk",TRUE,"Low Risk")</f>
        <v>Low Risk</v>
      </c>
    </row>
    <row r="6394" spans="1:19">
      <c r="A6394">
        <v>6393</v>
      </c>
      <c r="B6394">
        <v>249.65</v>
      </c>
      <c r="C6394">
        <v>14</v>
      </c>
      <c r="D6394" t="s">
        <v>49</v>
      </c>
      <c r="E6394">
        <v>0</v>
      </c>
      <c r="F6394">
        <v>0</v>
      </c>
      <c r="G6394">
        <v>41</v>
      </c>
      <c r="H6394">
        <v>4</v>
      </c>
      <c r="I6394">
        <v>47</v>
      </c>
      <c r="J6394">
        <v>0</v>
      </c>
      <c r="K6394">
        <f>_xlfn.XLOOKUP(FraudData[[#This Row],[amount]],AmountRules[Amount Min],AmountRules[Risk Points],,-1)</f>
        <v>0</v>
      </c>
      <c r="L6394">
        <f>_xlfn.XLOOKUP(FraudData[[#This Row],[transaction_hour]],TimeRules[Hour Min],TimeRules[Risk Points],,-1)</f>
        <v>0</v>
      </c>
      <c r="M6394">
        <f>_xlfn.XLOOKUP(FraudData[[#This Row],[foreign_transaction]],ForeignRules[Foreign Transaction],ForeignRules[Risk Points],0)</f>
        <v>0</v>
      </c>
      <c r="N6394">
        <f>_xlfn.XLOOKUP(FraudData[[#This Row],[location_mismatch]],Table10[Location Mismatch],Table10[Risk Points],0)</f>
        <v>0</v>
      </c>
      <c r="O6394">
        <f>_xlfn.XLOOKUP(FraudData[[#This Row],[device_trust_score]],DeviceRules[Device Min],DeviceRules[Risk Points],,-1)</f>
        <v>2</v>
      </c>
      <c r="P6394">
        <f>_xlfn.XLOOKUP(FraudData[[#This Row],[velocity_last_24h]],VelocityRules[Velocity Min],VelocityRules[Risk Points],,-1)</f>
        <v>0</v>
      </c>
      <c r="Q6394">
        <f>_xlfn.XLOOKUP(FraudData[[#This Row],[merchant_category]],MerchantRules[Merchant Category],MerchantRules[Risk Points],0)</f>
        <v>1</v>
      </c>
      <c r="R6394">
        <f>SUM(FraudData[[#This Row],[Amount Risk]:[Merchant Risk]])</f>
        <v>3</v>
      </c>
      <c r="S6394" t="str" cm="1">
        <f t="array" ref="S6394">_xlfn.IFS(FraudData[[#This Row],[Fraud Risk Score]]&gt;=8,"High Risk",FraudData[[#This Row],[Fraud Risk Score]]&gt;=6,"Medium Risk",TRUE,"Low Risk")</f>
        <v>Low Risk</v>
      </c>
    </row>
    <row r="6395" spans="1:19">
      <c r="A6395">
        <v>6394</v>
      </c>
      <c r="B6395">
        <v>212.8</v>
      </c>
      <c r="C6395">
        <v>8</v>
      </c>
      <c r="D6395" t="s">
        <v>46</v>
      </c>
      <c r="E6395">
        <v>0</v>
      </c>
      <c r="F6395">
        <v>0</v>
      </c>
      <c r="G6395">
        <v>61</v>
      </c>
      <c r="H6395">
        <v>2</v>
      </c>
      <c r="I6395">
        <v>26</v>
      </c>
      <c r="J6395">
        <v>0</v>
      </c>
      <c r="K6395">
        <f>_xlfn.XLOOKUP(FraudData[[#This Row],[amount]],AmountRules[Amount Min],AmountRules[Risk Points],,-1)</f>
        <v>0</v>
      </c>
      <c r="L6395">
        <f>_xlfn.XLOOKUP(FraudData[[#This Row],[transaction_hour]],TimeRules[Hour Min],TimeRules[Risk Points],,-1)</f>
        <v>0</v>
      </c>
      <c r="M6395">
        <f>_xlfn.XLOOKUP(FraudData[[#This Row],[foreign_transaction]],ForeignRules[Foreign Transaction],ForeignRules[Risk Points],0)</f>
        <v>0</v>
      </c>
      <c r="N6395">
        <f>_xlfn.XLOOKUP(FraudData[[#This Row],[location_mismatch]],Table10[Location Mismatch],Table10[Risk Points],0)</f>
        <v>0</v>
      </c>
      <c r="O6395">
        <f>_xlfn.XLOOKUP(FraudData[[#This Row],[device_trust_score]],DeviceRules[Device Min],DeviceRules[Risk Points],,-1)</f>
        <v>1</v>
      </c>
      <c r="P6395">
        <f>_xlfn.XLOOKUP(FraudData[[#This Row],[velocity_last_24h]],VelocityRules[Velocity Min],VelocityRules[Risk Points],,-1)</f>
        <v>0</v>
      </c>
      <c r="Q6395">
        <f>_xlfn.XLOOKUP(FraudData[[#This Row],[merchant_category]],MerchantRules[Merchant Category],MerchantRules[Risk Points],0)</f>
        <v>0</v>
      </c>
      <c r="R6395">
        <f>SUM(FraudData[[#This Row],[Amount Risk]:[Merchant Risk]])</f>
        <v>1</v>
      </c>
      <c r="S6395" t="str" cm="1">
        <f t="array" ref="S6395">_xlfn.IFS(FraudData[[#This Row],[Fraud Risk Score]]&gt;=8,"High Risk",FraudData[[#This Row],[Fraud Risk Score]]&gt;=6,"Medium Risk",TRUE,"Low Risk")</f>
        <v>Low Risk</v>
      </c>
    </row>
    <row r="6396" spans="1:19">
      <c r="A6396">
        <v>6395</v>
      </c>
      <c r="B6396">
        <v>840.89</v>
      </c>
      <c r="C6396">
        <v>18</v>
      </c>
      <c r="D6396" t="s">
        <v>50</v>
      </c>
      <c r="E6396">
        <v>1</v>
      </c>
      <c r="F6396">
        <v>1</v>
      </c>
      <c r="G6396">
        <v>74</v>
      </c>
      <c r="H6396">
        <v>0</v>
      </c>
      <c r="I6396">
        <v>18</v>
      </c>
      <c r="J6396">
        <v>0</v>
      </c>
      <c r="K6396">
        <f>_xlfn.XLOOKUP(FraudData[[#This Row],[amount]],AmountRules[Amount Min],AmountRules[Risk Points],,-1)</f>
        <v>1</v>
      </c>
      <c r="L6396">
        <f>_xlfn.XLOOKUP(FraudData[[#This Row],[transaction_hour]],TimeRules[Hour Min],TimeRules[Risk Points],,-1)</f>
        <v>0</v>
      </c>
      <c r="M6396">
        <f>_xlfn.XLOOKUP(FraudData[[#This Row],[foreign_transaction]],ForeignRules[Foreign Transaction],ForeignRules[Risk Points],0)</f>
        <v>3</v>
      </c>
      <c r="N6396">
        <f>_xlfn.XLOOKUP(FraudData[[#This Row],[location_mismatch]],Table10[Location Mismatch],Table10[Risk Points],0)</f>
        <v>3</v>
      </c>
      <c r="O6396">
        <f>_xlfn.XLOOKUP(FraudData[[#This Row],[device_trust_score]],DeviceRules[Device Min],DeviceRules[Risk Points],,-1)</f>
        <v>0</v>
      </c>
      <c r="P6396">
        <f>_xlfn.XLOOKUP(FraudData[[#This Row],[velocity_last_24h]],VelocityRules[Velocity Min],VelocityRules[Risk Points],,-1)</f>
        <v>0</v>
      </c>
      <c r="Q6396">
        <f>_xlfn.XLOOKUP(FraudData[[#This Row],[merchant_category]],MerchantRules[Merchant Category],MerchantRules[Risk Points],0)</f>
        <v>0</v>
      </c>
      <c r="R6396">
        <f>SUM(FraudData[[#This Row],[Amount Risk]:[Merchant Risk]])</f>
        <v>7</v>
      </c>
      <c r="S6396" t="str" cm="1">
        <f t="array" ref="S6396">_xlfn.IFS(FraudData[[#This Row],[Fraud Risk Score]]&gt;=8,"High Risk",FraudData[[#This Row],[Fraud Risk Score]]&gt;=6,"Medium Risk",TRUE,"Low Risk")</f>
        <v>Medium Risk</v>
      </c>
    </row>
    <row r="6397" spans="1:19">
      <c r="A6397">
        <v>6396</v>
      </c>
      <c r="B6397">
        <v>58.6</v>
      </c>
      <c r="C6397">
        <v>9</v>
      </c>
      <c r="D6397" t="s">
        <v>48</v>
      </c>
      <c r="E6397">
        <v>0</v>
      </c>
      <c r="F6397">
        <v>0</v>
      </c>
      <c r="G6397">
        <v>69</v>
      </c>
      <c r="H6397">
        <v>2</v>
      </c>
      <c r="I6397">
        <v>55</v>
      </c>
      <c r="J6397">
        <v>0</v>
      </c>
      <c r="K6397">
        <f>_xlfn.XLOOKUP(FraudData[[#This Row],[amount]],AmountRules[Amount Min],AmountRules[Risk Points],,-1)</f>
        <v>0</v>
      </c>
      <c r="L6397">
        <f>_xlfn.XLOOKUP(FraudData[[#This Row],[transaction_hour]],TimeRules[Hour Min],TimeRules[Risk Points],,-1)</f>
        <v>0</v>
      </c>
      <c r="M6397">
        <f>_xlfn.XLOOKUP(FraudData[[#This Row],[foreign_transaction]],ForeignRules[Foreign Transaction],ForeignRules[Risk Points],0)</f>
        <v>0</v>
      </c>
      <c r="N6397">
        <f>_xlfn.XLOOKUP(FraudData[[#This Row],[location_mismatch]],Table10[Location Mismatch],Table10[Risk Points],0)</f>
        <v>0</v>
      </c>
      <c r="O6397">
        <f>_xlfn.XLOOKUP(FraudData[[#This Row],[device_trust_score]],DeviceRules[Device Min],DeviceRules[Risk Points],,-1)</f>
        <v>1</v>
      </c>
      <c r="P6397">
        <f>_xlfn.XLOOKUP(FraudData[[#This Row],[velocity_last_24h]],VelocityRules[Velocity Min],VelocityRules[Risk Points],,-1)</f>
        <v>0</v>
      </c>
      <c r="Q6397">
        <f>_xlfn.XLOOKUP(FraudData[[#This Row],[merchant_category]],MerchantRules[Merchant Category],MerchantRules[Risk Points],0)</f>
        <v>0</v>
      </c>
      <c r="R6397">
        <f>SUM(FraudData[[#This Row],[Amount Risk]:[Merchant Risk]])</f>
        <v>1</v>
      </c>
      <c r="S6397" t="str" cm="1">
        <f t="array" ref="S6397">_xlfn.IFS(FraudData[[#This Row],[Fraud Risk Score]]&gt;=8,"High Risk",FraudData[[#This Row],[Fraud Risk Score]]&gt;=6,"Medium Risk",TRUE,"Low Risk")</f>
        <v>Low Risk</v>
      </c>
    </row>
    <row r="6398" spans="1:19">
      <c r="A6398">
        <v>6397</v>
      </c>
      <c r="B6398">
        <v>124.12</v>
      </c>
      <c r="C6398">
        <v>3</v>
      </c>
      <c r="D6398" t="s">
        <v>48</v>
      </c>
      <c r="E6398">
        <v>0</v>
      </c>
      <c r="F6398">
        <v>0</v>
      </c>
      <c r="G6398">
        <v>44</v>
      </c>
      <c r="H6398">
        <v>2</v>
      </c>
      <c r="I6398">
        <v>64</v>
      </c>
      <c r="J6398">
        <v>0</v>
      </c>
      <c r="K6398">
        <f>_xlfn.XLOOKUP(FraudData[[#This Row],[amount]],AmountRules[Amount Min],AmountRules[Risk Points],,-1)</f>
        <v>0</v>
      </c>
      <c r="L6398">
        <f>_xlfn.XLOOKUP(FraudData[[#This Row],[transaction_hour]],TimeRules[Hour Min],TimeRules[Risk Points],,-1)</f>
        <v>3</v>
      </c>
      <c r="M6398">
        <f>_xlfn.XLOOKUP(FraudData[[#This Row],[foreign_transaction]],ForeignRules[Foreign Transaction],ForeignRules[Risk Points],0)</f>
        <v>0</v>
      </c>
      <c r="N6398">
        <f>_xlfn.XLOOKUP(FraudData[[#This Row],[location_mismatch]],Table10[Location Mismatch],Table10[Risk Points],0)</f>
        <v>0</v>
      </c>
      <c r="O6398">
        <f>_xlfn.XLOOKUP(FraudData[[#This Row],[device_trust_score]],DeviceRules[Device Min],DeviceRules[Risk Points],,-1)</f>
        <v>2</v>
      </c>
      <c r="P6398">
        <f>_xlfn.XLOOKUP(FraudData[[#This Row],[velocity_last_24h]],VelocityRules[Velocity Min],VelocityRules[Risk Points],,-1)</f>
        <v>0</v>
      </c>
      <c r="Q6398">
        <f>_xlfn.XLOOKUP(FraudData[[#This Row],[merchant_category]],MerchantRules[Merchant Category],MerchantRules[Risk Points],0)</f>
        <v>0</v>
      </c>
      <c r="R6398">
        <f>SUM(FraudData[[#This Row],[Amount Risk]:[Merchant Risk]])</f>
        <v>5</v>
      </c>
      <c r="S6398" t="str" cm="1">
        <f t="array" ref="S6398">_xlfn.IFS(FraudData[[#This Row],[Fraud Risk Score]]&gt;=8,"High Risk",FraudData[[#This Row],[Fraud Risk Score]]&gt;=6,"Medium Risk",TRUE,"Low Risk")</f>
        <v>Low Risk</v>
      </c>
    </row>
    <row r="6399" spans="1:19">
      <c r="A6399">
        <v>6398</v>
      </c>
      <c r="B6399">
        <v>71.959999999999994</v>
      </c>
      <c r="C6399">
        <v>9</v>
      </c>
      <c r="D6399" t="s">
        <v>48</v>
      </c>
      <c r="E6399">
        <v>0</v>
      </c>
      <c r="F6399">
        <v>0</v>
      </c>
      <c r="G6399">
        <v>83</v>
      </c>
      <c r="H6399">
        <v>1</v>
      </c>
      <c r="I6399">
        <v>46</v>
      </c>
      <c r="J6399">
        <v>0</v>
      </c>
      <c r="K6399">
        <f>_xlfn.XLOOKUP(FraudData[[#This Row],[amount]],AmountRules[Amount Min],AmountRules[Risk Points],,-1)</f>
        <v>0</v>
      </c>
      <c r="L6399">
        <f>_xlfn.XLOOKUP(FraudData[[#This Row],[transaction_hour]],TimeRules[Hour Min],TimeRules[Risk Points],,-1)</f>
        <v>0</v>
      </c>
      <c r="M6399">
        <f>_xlfn.XLOOKUP(FraudData[[#This Row],[foreign_transaction]],ForeignRules[Foreign Transaction],ForeignRules[Risk Points],0)</f>
        <v>0</v>
      </c>
      <c r="N6399">
        <f>_xlfn.XLOOKUP(FraudData[[#This Row],[location_mismatch]],Table10[Location Mismatch],Table10[Risk Points],0)</f>
        <v>0</v>
      </c>
      <c r="O6399">
        <f>_xlfn.XLOOKUP(FraudData[[#This Row],[device_trust_score]],DeviceRules[Device Min],DeviceRules[Risk Points],,-1)</f>
        <v>0</v>
      </c>
      <c r="P6399">
        <f>_xlfn.XLOOKUP(FraudData[[#This Row],[velocity_last_24h]],VelocityRules[Velocity Min],VelocityRules[Risk Points],,-1)</f>
        <v>0</v>
      </c>
      <c r="Q6399">
        <f>_xlfn.XLOOKUP(FraudData[[#This Row],[merchant_category]],MerchantRules[Merchant Category],MerchantRules[Risk Points],0)</f>
        <v>0</v>
      </c>
      <c r="R6399">
        <f>SUM(FraudData[[#This Row],[Amount Risk]:[Merchant Risk]])</f>
        <v>0</v>
      </c>
      <c r="S6399" t="str" cm="1">
        <f t="array" ref="S6399">_xlfn.IFS(FraudData[[#This Row],[Fraud Risk Score]]&gt;=8,"High Risk",FraudData[[#This Row],[Fraud Risk Score]]&gt;=6,"Medium Risk",TRUE,"Low Risk")</f>
        <v>Low Risk</v>
      </c>
    </row>
    <row r="6400" spans="1:19">
      <c r="A6400">
        <v>6399</v>
      </c>
      <c r="B6400">
        <v>104.56</v>
      </c>
      <c r="C6400">
        <v>7</v>
      </c>
      <c r="D6400" t="s">
        <v>49</v>
      </c>
      <c r="E6400">
        <v>0</v>
      </c>
      <c r="F6400">
        <v>0</v>
      </c>
      <c r="G6400">
        <v>83</v>
      </c>
      <c r="H6400">
        <v>1</v>
      </c>
      <c r="I6400">
        <v>42</v>
      </c>
      <c r="J6400">
        <v>0</v>
      </c>
      <c r="K6400">
        <f>_xlfn.XLOOKUP(FraudData[[#This Row],[amount]],AmountRules[Amount Min],AmountRules[Risk Points],,-1)</f>
        <v>0</v>
      </c>
      <c r="L6400">
        <f>_xlfn.XLOOKUP(FraudData[[#This Row],[transaction_hour]],TimeRules[Hour Min],TimeRules[Risk Points],,-1)</f>
        <v>0</v>
      </c>
      <c r="M6400">
        <f>_xlfn.XLOOKUP(FraudData[[#This Row],[foreign_transaction]],ForeignRules[Foreign Transaction],ForeignRules[Risk Points],0)</f>
        <v>0</v>
      </c>
      <c r="N6400">
        <f>_xlfn.XLOOKUP(FraudData[[#This Row],[location_mismatch]],Table10[Location Mismatch],Table10[Risk Points],0)</f>
        <v>0</v>
      </c>
      <c r="O6400">
        <f>_xlfn.XLOOKUP(FraudData[[#This Row],[device_trust_score]],DeviceRules[Device Min],DeviceRules[Risk Points],,-1)</f>
        <v>0</v>
      </c>
      <c r="P6400">
        <f>_xlfn.XLOOKUP(FraudData[[#This Row],[velocity_last_24h]],VelocityRules[Velocity Min],VelocityRules[Risk Points],,-1)</f>
        <v>0</v>
      </c>
      <c r="Q6400">
        <f>_xlfn.XLOOKUP(FraudData[[#This Row],[merchant_category]],MerchantRules[Merchant Category],MerchantRules[Risk Points],0)</f>
        <v>1</v>
      </c>
      <c r="R6400">
        <f>SUM(FraudData[[#This Row],[Amount Risk]:[Merchant Risk]])</f>
        <v>1</v>
      </c>
      <c r="S6400" t="str" cm="1">
        <f t="array" ref="S6400">_xlfn.IFS(FraudData[[#This Row],[Fraud Risk Score]]&gt;=8,"High Risk",FraudData[[#This Row],[Fraud Risk Score]]&gt;=6,"Medium Risk",TRUE,"Low Risk")</f>
        <v>Low Risk</v>
      </c>
    </row>
    <row r="6401" spans="1:19">
      <c r="A6401">
        <v>6400</v>
      </c>
      <c r="B6401">
        <v>350.02</v>
      </c>
      <c r="C6401">
        <v>21</v>
      </c>
      <c r="D6401" t="s">
        <v>48</v>
      </c>
      <c r="E6401">
        <v>0</v>
      </c>
      <c r="F6401">
        <v>0</v>
      </c>
      <c r="G6401">
        <v>35</v>
      </c>
      <c r="H6401">
        <v>4</v>
      </c>
      <c r="I6401">
        <v>56</v>
      </c>
      <c r="J6401">
        <v>0</v>
      </c>
      <c r="K6401">
        <f>_xlfn.XLOOKUP(FraudData[[#This Row],[amount]],AmountRules[Amount Min],AmountRules[Risk Points],,-1)</f>
        <v>0</v>
      </c>
      <c r="L6401">
        <f>_xlfn.XLOOKUP(FraudData[[#This Row],[transaction_hour]],TimeRules[Hour Min],TimeRules[Risk Points],,-1)</f>
        <v>0</v>
      </c>
      <c r="M6401">
        <f>_xlfn.XLOOKUP(FraudData[[#This Row],[foreign_transaction]],ForeignRules[Foreign Transaction],ForeignRules[Risk Points],0)</f>
        <v>0</v>
      </c>
      <c r="N6401">
        <f>_xlfn.XLOOKUP(FraudData[[#This Row],[location_mismatch]],Table10[Location Mismatch],Table10[Risk Points],0)</f>
        <v>0</v>
      </c>
      <c r="O6401">
        <f>_xlfn.XLOOKUP(FraudData[[#This Row],[device_trust_score]],DeviceRules[Device Min],DeviceRules[Risk Points],,-1)</f>
        <v>2</v>
      </c>
      <c r="P6401">
        <f>_xlfn.XLOOKUP(FraudData[[#This Row],[velocity_last_24h]],VelocityRules[Velocity Min],VelocityRules[Risk Points],,-1)</f>
        <v>0</v>
      </c>
      <c r="Q6401">
        <f>_xlfn.XLOOKUP(FraudData[[#This Row],[merchant_category]],MerchantRules[Merchant Category],MerchantRules[Risk Points],0)</f>
        <v>0</v>
      </c>
      <c r="R6401">
        <f>SUM(FraudData[[#This Row],[Amount Risk]:[Merchant Risk]])</f>
        <v>2</v>
      </c>
      <c r="S6401" t="str" cm="1">
        <f t="array" ref="S6401">_xlfn.IFS(FraudData[[#This Row],[Fraud Risk Score]]&gt;=8,"High Risk",FraudData[[#This Row],[Fraud Risk Score]]&gt;=6,"Medium Risk",TRUE,"Low Risk")</f>
        <v>Low Risk</v>
      </c>
    </row>
    <row r="6402" spans="1:19">
      <c r="A6402">
        <v>6401</v>
      </c>
      <c r="B6402">
        <v>207.48</v>
      </c>
      <c r="C6402">
        <v>12</v>
      </c>
      <c r="D6402" t="s">
        <v>48</v>
      </c>
      <c r="E6402">
        <v>0</v>
      </c>
      <c r="F6402">
        <v>0</v>
      </c>
      <c r="G6402">
        <v>79</v>
      </c>
      <c r="H6402">
        <v>3</v>
      </c>
      <c r="I6402">
        <v>37</v>
      </c>
      <c r="J6402">
        <v>0</v>
      </c>
      <c r="K6402">
        <f>_xlfn.XLOOKUP(FraudData[[#This Row],[amount]],AmountRules[Amount Min],AmountRules[Risk Points],,-1)</f>
        <v>0</v>
      </c>
      <c r="L6402">
        <f>_xlfn.XLOOKUP(FraudData[[#This Row],[transaction_hour]],TimeRules[Hour Min],TimeRules[Risk Points],,-1)</f>
        <v>0</v>
      </c>
      <c r="M6402">
        <f>_xlfn.XLOOKUP(FraudData[[#This Row],[foreign_transaction]],ForeignRules[Foreign Transaction],ForeignRules[Risk Points],0)</f>
        <v>0</v>
      </c>
      <c r="N6402">
        <f>_xlfn.XLOOKUP(FraudData[[#This Row],[location_mismatch]],Table10[Location Mismatch],Table10[Risk Points],0)</f>
        <v>0</v>
      </c>
      <c r="O6402">
        <f>_xlfn.XLOOKUP(FraudData[[#This Row],[device_trust_score]],DeviceRules[Device Min],DeviceRules[Risk Points],,-1)</f>
        <v>0</v>
      </c>
      <c r="P6402">
        <f>_xlfn.XLOOKUP(FraudData[[#This Row],[velocity_last_24h]],VelocityRules[Velocity Min],VelocityRules[Risk Points],,-1)</f>
        <v>0</v>
      </c>
      <c r="Q6402">
        <f>_xlfn.XLOOKUP(FraudData[[#This Row],[merchant_category]],MerchantRules[Merchant Category],MerchantRules[Risk Points],0)</f>
        <v>0</v>
      </c>
      <c r="R6402">
        <f>SUM(FraudData[[#This Row],[Amount Risk]:[Merchant Risk]])</f>
        <v>0</v>
      </c>
      <c r="S6402" t="str" cm="1">
        <f t="array" ref="S6402">_xlfn.IFS(FraudData[[#This Row],[Fraud Risk Score]]&gt;=8,"High Risk",FraudData[[#This Row],[Fraud Risk Score]]&gt;=6,"Medium Risk",TRUE,"Low Risk")</f>
        <v>Low Risk</v>
      </c>
    </row>
    <row r="6403" spans="1:19">
      <c r="A6403">
        <v>6402</v>
      </c>
      <c r="B6403">
        <v>385.35</v>
      </c>
      <c r="C6403">
        <v>6</v>
      </c>
      <c r="D6403" t="s">
        <v>49</v>
      </c>
      <c r="E6403">
        <v>0</v>
      </c>
      <c r="F6403">
        <v>0</v>
      </c>
      <c r="G6403">
        <v>89</v>
      </c>
      <c r="H6403">
        <v>3</v>
      </c>
      <c r="I6403">
        <v>29</v>
      </c>
      <c r="J6403">
        <v>0</v>
      </c>
      <c r="K6403">
        <f>_xlfn.XLOOKUP(FraudData[[#This Row],[amount]],AmountRules[Amount Min],AmountRules[Risk Points],,-1)</f>
        <v>0</v>
      </c>
      <c r="L6403">
        <f>_xlfn.XLOOKUP(FraudData[[#This Row],[transaction_hour]],TimeRules[Hour Min],TimeRules[Risk Points],,-1)</f>
        <v>0</v>
      </c>
      <c r="M6403">
        <f>_xlfn.XLOOKUP(FraudData[[#This Row],[foreign_transaction]],ForeignRules[Foreign Transaction],ForeignRules[Risk Points],0)</f>
        <v>0</v>
      </c>
      <c r="N6403">
        <f>_xlfn.XLOOKUP(FraudData[[#This Row],[location_mismatch]],Table10[Location Mismatch],Table10[Risk Points],0)</f>
        <v>0</v>
      </c>
      <c r="O6403">
        <f>_xlfn.XLOOKUP(FraudData[[#This Row],[device_trust_score]],DeviceRules[Device Min],DeviceRules[Risk Points],,-1)</f>
        <v>0</v>
      </c>
      <c r="P6403">
        <f>_xlfn.XLOOKUP(FraudData[[#This Row],[velocity_last_24h]],VelocityRules[Velocity Min],VelocityRules[Risk Points],,-1)</f>
        <v>0</v>
      </c>
      <c r="Q6403">
        <f>_xlfn.XLOOKUP(FraudData[[#This Row],[merchant_category]],MerchantRules[Merchant Category],MerchantRules[Risk Points],0)</f>
        <v>1</v>
      </c>
      <c r="R6403">
        <f>SUM(FraudData[[#This Row],[Amount Risk]:[Merchant Risk]])</f>
        <v>1</v>
      </c>
      <c r="S6403" t="str" cm="1">
        <f t="array" ref="S6403">_xlfn.IFS(FraudData[[#This Row],[Fraud Risk Score]]&gt;=8,"High Risk",FraudData[[#This Row],[Fraud Risk Score]]&gt;=6,"Medium Risk",TRUE,"Low Risk")</f>
        <v>Low Risk</v>
      </c>
    </row>
    <row r="6404" spans="1:19">
      <c r="A6404">
        <v>6403</v>
      </c>
      <c r="B6404">
        <v>40.96</v>
      </c>
      <c r="C6404">
        <v>6</v>
      </c>
      <c r="D6404" t="s">
        <v>48</v>
      </c>
      <c r="E6404">
        <v>0</v>
      </c>
      <c r="F6404">
        <v>1</v>
      </c>
      <c r="G6404">
        <v>82</v>
      </c>
      <c r="H6404">
        <v>2</v>
      </c>
      <c r="I6404">
        <v>51</v>
      </c>
      <c r="J6404">
        <v>0</v>
      </c>
      <c r="K6404">
        <f>_xlfn.XLOOKUP(FraudData[[#This Row],[amount]],AmountRules[Amount Min],AmountRules[Risk Points],,-1)</f>
        <v>0</v>
      </c>
      <c r="L6404">
        <f>_xlfn.XLOOKUP(FraudData[[#This Row],[transaction_hour]],TimeRules[Hour Min],TimeRules[Risk Points],,-1)</f>
        <v>0</v>
      </c>
      <c r="M6404">
        <f>_xlfn.XLOOKUP(FraudData[[#This Row],[foreign_transaction]],ForeignRules[Foreign Transaction],ForeignRules[Risk Points],0)</f>
        <v>0</v>
      </c>
      <c r="N6404">
        <f>_xlfn.XLOOKUP(FraudData[[#This Row],[location_mismatch]],Table10[Location Mismatch],Table10[Risk Points],0)</f>
        <v>3</v>
      </c>
      <c r="O6404">
        <f>_xlfn.XLOOKUP(FraudData[[#This Row],[device_trust_score]],DeviceRules[Device Min],DeviceRules[Risk Points],,-1)</f>
        <v>0</v>
      </c>
      <c r="P6404">
        <f>_xlfn.XLOOKUP(FraudData[[#This Row],[velocity_last_24h]],VelocityRules[Velocity Min],VelocityRules[Risk Points],,-1)</f>
        <v>0</v>
      </c>
      <c r="Q6404">
        <f>_xlfn.XLOOKUP(FraudData[[#This Row],[merchant_category]],MerchantRules[Merchant Category],MerchantRules[Risk Points],0)</f>
        <v>0</v>
      </c>
      <c r="R6404">
        <f>SUM(FraudData[[#This Row],[Amount Risk]:[Merchant Risk]])</f>
        <v>3</v>
      </c>
      <c r="S6404" t="str" cm="1">
        <f t="array" ref="S6404">_xlfn.IFS(FraudData[[#This Row],[Fraud Risk Score]]&gt;=8,"High Risk",FraudData[[#This Row],[Fraud Risk Score]]&gt;=6,"Medium Risk",TRUE,"Low Risk")</f>
        <v>Low Risk</v>
      </c>
    </row>
    <row r="6405" spans="1:19">
      <c r="A6405">
        <v>6404</v>
      </c>
      <c r="B6405">
        <v>371.95</v>
      </c>
      <c r="C6405">
        <v>3</v>
      </c>
      <c r="D6405" t="s">
        <v>46</v>
      </c>
      <c r="E6405">
        <v>0</v>
      </c>
      <c r="F6405">
        <v>0</v>
      </c>
      <c r="G6405">
        <v>68</v>
      </c>
      <c r="H6405">
        <v>4</v>
      </c>
      <c r="I6405">
        <v>39</v>
      </c>
      <c r="J6405">
        <v>0</v>
      </c>
      <c r="K6405">
        <f>_xlfn.XLOOKUP(FraudData[[#This Row],[amount]],AmountRules[Amount Min],AmountRules[Risk Points],,-1)</f>
        <v>0</v>
      </c>
      <c r="L6405">
        <f>_xlfn.XLOOKUP(FraudData[[#This Row],[transaction_hour]],TimeRules[Hour Min],TimeRules[Risk Points],,-1)</f>
        <v>3</v>
      </c>
      <c r="M6405">
        <f>_xlfn.XLOOKUP(FraudData[[#This Row],[foreign_transaction]],ForeignRules[Foreign Transaction],ForeignRules[Risk Points],0)</f>
        <v>0</v>
      </c>
      <c r="N6405">
        <f>_xlfn.XLOOKUP(FraudData[[#This Row],[location_mismatch]],Table10[Location Mismatch],Table10[Risk Points],0)</f>
        <v>0</v>
      </c>
      <c r="O6405">
        <f>_xlfn.XLOOKUP(FraudData[[#This Row],[device_trust_score]],DeviceRules[Device Min],DeviceRules[Risk Points],,-1)</f>
        <v>1</v>
      </c>
      <c r="P6405">
        <f>_xlfn.XLOOKUP(FraudData[[#This Row],[velocity_last_24h]],VelocityRules[Velocity Min],VelocityRules[Risk Points],,-1)</f>
        <v>0</v>
      </c>
      <c r="Q6405">
        <f>_xlfn.XLOOKUP(FraudData[[#This Row],[merchant_category]],MerchantRules[Merchant Category],MerchantRules[Risk Points],0)</f>
        <v>0</v>
      </c>
      <c r="R6405">
        <f>SUM(FraudData[[#This Row],[Amount Risk]:[Merchant Risk]])</f>
        <v>4</v>
      </c>
      <c r="S6405" t="str" cm="1">
        <f t="array" ref="S6405">_xlfn.IFS(FraudData[[#This Row],[Fraud Risk Score]]&gt;=8,"High Risk",FraudData[[#This Row],[Fraud Risk Score]]&gt;=6,"Medium Risk",TRUE,"Low Risk")</f>
        <v>Low Risk</v>
      </c>
    </row>
    <row r="6406" spans="1:19">
      <c r="A6406">
        <v>6405</v>
      </c>
      <c r="B6406">
        <v>11.09</v>
      </c>
      <c r="C6406">
        <v>14</v>
      </c>
      <c r="D6406" t="s">
        <v>46</v>
      </c>
      <c r="E6406">
        <v>0</v>
      </c>
      <c r="F6406">
        <v>0</v>
      </c>
      <c r="G6406">
        <v>38</v>
      </c>
      <c r="H6406">
        <v>2</v>
      </c>
      <c r="I6406">
        <v>61</v>
      </c>
      <c r="J6406">
        <v>0</v>
      </c>
      <c r="K6406">
        <f>_xlfn.XLOOKUP(FraudData[[#This Row],[amount]],AmountRules[Amount Min],AmountRules[Risk Points],,-1)</f>
        <v>0</v>
      </c>
      <c r="L6406">
        <f>_xlfn.XLOOKUP(FraudData[[#This Row],[transaction_hour]],TimeRules[Hour Min],TimeRules[Risk Points],,-1)</f>
        <v>0</v>
      </c>
      <c r="M6406">
        <f>_xlfn.XLOOKUP(FraudData[[#This Row],[foreign_transaction]],ForeignRules[Foreign Transaction],ForeignRules[Risk Points],0)</f>
        <v>0</v>
      </c>
      <c r="N6406">
        <f>_xlfn.XLOOKUP(FraudData[[#This Row],[location_mismatch]],Table10[Location Mismatch],Table10[Risk Points],0)</f>
        <v>0</v>
      </c>
      <c r="O6406">
        <f>_xlfn.XLOOKUP(FraudData[[#This Row],[device_trust_score]],DeviceRules[Device Min],DeviceRules[Risk Points],,-1)</f>
        <v>2</v>
      </c>
      <c r="P6406">
        <f>_xlfn.XLOOKUP(FraudData[[#This Row],[velocity_last_24h]],VelocityRules[Velocity Min],VelocityRules[Risk Points],,-1)</f>
        <v>0</v>
      </c>
      <c r="Q6406">
        <f>_xlfn.XLOOKUP(FraudData[[#This Row],[merchant_category]],MerchantRules[Merchant Category],MerchantRules[Risk Points],0)</f>
        <v>0</v>
      </c>
      <c r="R6406">
        <f>SUM(FraudData[[#This Row],[Amount Risk]:[Merchant Risk]])</f>
        <v>2</v>
      </c>
      <c r="S6406" t="str" cm="1">
        <f t="array" ref="S6406">_xlfn.IFS(FraudData[[#This Row],[Fraud Risk Score]]&gt;=8,"High Risk",FraudData[[#This Row],[Fraud Risk Score]]&gt;=6,"Medium Risk",TRUE,"Low Risk")</f>
        <v>Low Risk</v>
      </c>
    </row>
    <row r="6407" spans="1:19">
      <c r="A6407">
        <v>6406</v>
      </c>
      <c r="B6407">
        <v>395.03</v>
      </c>
      <c r="C6407">
        <v>11</v>
      </c>
      <c r="D6407" t="s">
        <v>49</v>
      </c>
      <c r="E6407">
        <v>0</v>
      </c>
      <c r="F6407">
        <v>0</v>
      </c>
      <c r="G6407">
        <v>76</v>
      </c>
      <c r="H6407">
        <v>1</v>
      </c>
      <c r="I6407">
        <v>31</v>
      </c>
      <c r="J6407">
        <v>0</v>
      </c>
      <c r="K6407">
        <f>_xlfn.XLOOKUP(FraudData[[#This Row],[amount]],AmountRules[Amount Min],AmountRules[Risk Points],,-1)</f>
        <v>0</v>
      </c>
      <c r="L6407">
        <f>_xlfn.XLOOKUP(FraudData[[#This Row],[transaction_hour]],TimeRules[Hour Min],TimeRules[Risk Points],,-1)</f>
        <v>0</v>
      </c>
      <c r="M6407">
        <f>_xlfn.XLOOKUP(FraudData[[#This Row],[foreign_transaction]],ForeignRules[Foreign Transaction],ForeignRules[Risk Points],0)</f>
        <v>0</v>
      </c>
      <c r="N6407">
        <f>_xlfn.XLOOKUP(FraudData[[#This Row],[location_mismatch]],Table10[Location Mismatch],Table10[Risk Points],0)</f>
        <v>0</v>
      </c>
      <c r="O6407">
        <f>_xlfn.XLOOKUP(FraudData[[#This Row],[device_trust_score]],DeviceRules[Device Min],DeviceRules[Risk Points],,-1)</f>
        <v>0</v>
      </c>
      <c r="P6407">
        <f>_xlfn.XLOOKUP(FraudData[[#This Row],[velocity_last_24h]],VelocityRules[Velocity Min],VelocityRules[Risk Points],,-1)</f>
        <v>0</v>
      </c>
      <c r="Q6407">
        <f>_xlfn.XLOOKUP(FraudData[[#This Row],[merchant_category]],MerchantRules[Merchant Category],MerchantRules[Risk Points],0)</f>
        <v>1</v>
      </c>
      <c r="R6407">
        <f>SUM(FraudData[[#This Row],[Amount Risk]:[Merchant Risk]])</f>
        <v>1</v>
      </c>
      <c r="S6407" t="str" cm="1">
        <f t="array" ref="S6407">_xlfn.IFS(FraudData[[#This Row],[Fraud Risk Score]]&gt;=8,"High Risk",FraudData[[#This Row],[Fraud Risk Score]]&gt;=6,"Medium Risk",TRUE,"Low Risk")</f>
        <v>Low Risk</v>
      </c>
    </row>
    <row r="6408" spans="1:19">
      <c r="A6408">
        <v>6407</v>
      </c>
      <c r="B6408">
        <v>71.84</v>
      </c>
      <c r="C6408">
        <v>15</v>
      </c>
      <c r="D6408" t="s">
        <v>46</v>
      </c>
      <c r="E6408">
        <v>0</v>
      </c>
      <c r="F6408">
        <v>0</v>
      </c>
      <c r="G6408">
        <v>58</v>
      </c>
      <c r="H6408">
        <v>3</v>
      </c>
      <c r="I6408">
        <v>45</v>
      </c>
      <c r="J6408">
        <v>0</v>
      </c>
      <c r="K6408">
        <f>_xlfn.XLOOKUP(FraudData[[#This Row],[amount]],AmountRules[Amount Min],AmountRules[Risk Points],,-1)</f>
        <v>0</v>
      </c>
      <c r="L6408">
        <f>_xlfn.XLOOKUP(FraudData[[#This Row],[transaction_hour]],TimeRules[Hour Min],TimeRules[Risk Points],,-1)</f>
        <v>0</v>
      </c>
      <c r="M6408">
        <f>_xlfn.XLOOKUP(FraudData[[#This Row],[foreign_transaction]],ForeignRules[Foreign Transaction],ForeignRules[Risk Points],0)</f>
        <v>0</v>
      </c>
      <c r="N6408">
        <f>_xlfn.XLOOKUP(FraudData[[#This Row],[location_mismatch]],Table10[Location Mismatch],Table10[Risk Points],0)</f>
        <v>0</v>
      </c>
      <c r="O6408">
        <f>_xlfn.XLOOKUP(FraudData[[#This Row],[device_trust_score]],DeviceRules[Device Min],DeviceRules[Risk Points],,-1)</f>
        <v>1</v>
      </c>
      <c r="P6408">
        <f>_xlfn.XLOOKUP(FraudData[[#This Row],[velocity_last_24h]],VelocityRules[Velocity Min],VelocityRules[Risk Points],,-1)</f>
        <v>0</v>
      </c>
      <c r="Q6408">
        <f>_xlfn.XLOOKUP(FraudData[[#This Row],[merchant_category]],MerchantRules[Merchant Category],MerchantRules[Risk Points],0)</f>
        <v>0</v>
      </c>
      <c r="R6408">
        <f>SUM(FraudData[[#This Row],[Amount Risk]:[Merchant Risk]])</f>
        <v>1</v>
      </c>
      <c r="S6408" t="str" cm="1">
        <f t="array" ref="S6408">_xlfn.IFS(FraudData[[#This Row],[Fraud Risk Score]]&gt;=8,"High Risk",FraudData[[#This Row],[Fraud Risk Score]]&gt;=6,"Medium Risk",TRUE,"Low Risk")</f>
        <v>Low Risk</v>
      </c>
    </row>
    <row r="6409" spans="1:19">
      <c r="A6409">
        <v>6408</v>
      </c>
      <c r="B6409">
        <v>67.989999999999995</v>
      </c>
      <c r="C6409">
        <v>5</v>
      </c>
      <c r="D6409" t="s">
        <v>50</v>
      </c>
      <c r="E6409">
        <v>0</v>
      </c>
      <c r="F6409">
        <v>0</v>
      </c>
      <c r="G6409">
        <v>87</v>
      </c>
      <c r="H6409">
        <v>2</v>
      </c>
      <c r="I6409">
        <v>24</v>
      </c>
      <c r="J6409">
        <v>0</v>
      </c>
      <c r="K6409">
        <f>_xlfn.XLOOKUP(FraudData[[#This Row],[amount]],AmountRules[Amount Min],AmountRules[Risk Points],,-1)</f>
        <v>0</v>
      </c>
      <c r="L6409">
        <f>_xlfn.XLOOKUP(FraudData[[#This Row],[transaction_hour]],TimeRules[Hour Min],TimeRules[Risk Points],,-1)</f>
        <v>0</v>
      </c>
      <c r="M6409">
        <f>_xlfn.XLOOKUP(FraudData[[#This Row],[foreign_transaction]],ForeignRules[Foreign Transaction],ForeignRules[Risk Points],0)</f>
        <v>0</v>
      </c>
      <c r="N6409">
        <f>_xlfn.XLOOKUP(FraudData[[#This Row],[location_mismatch]],Table10[Location Mismatch],Table10[Risk Points],0)</f>
        <v>0</v>
      </c>
      <c r="O6409">
        <f>_xlfn.XLOOKUP(FraudData[[#This Row],[device_trust_score]],DeviceRules[Device Min],DeviceRules[Risk Points],,-1)</f>
        <v>0</v>
      </c>
      <c r="P6409">
        <f>_xlfn.XLOOKUP(FraudData[[#This Row],[velocity_last_24h]],VelocityRules[Velocity Min],VelocityRules[Risk Points],,-1)</f>
        <v>0</v>
      </c>
      <c r="Q6409">
        <f>_xlfn.XLOOKUP(FraudData[[#This Row],[merchant_category]],MerchantRules[Merchant Category],MerchantRules[Risk Points],0)</f>
        <v>0</v>
      </c>
      <c r="R6409">
        <f>SUM(FraudData[[#This Row],[Amount Risk]:[Merchant Risk]])</f>
        <v>0</v>
      </c>
      <c r="S6409" t="str" cm="1">
        <f t="array" ref="S6409">_xlfn.IFS(FraudData[[#This Row],[Fraud Risk Score]]&gt;=8,"High Risk",FraudData[[#This Row],[Fraud Risk Score]]&gt;=6,"Medium Risk",TRUE,"Low Risk")</f>
        <v>Low Risk</v>
      </c>
    </row>
    <row r="6410" spans="1:19">
      <c r="A6410">
        <v>6409</v>
      </c>
      <c r="B6410">
        <v>129.16999999999999</v>
      </c>
      <c r="C6410">
        <v>8</v>
      </c>
      <c r="D6410" t="s">
        <v>48</v>
      </c>
      <c r="E6410">
        <v>0</v>
      </c>
      <c r="F6410">
        <v>0</v>
      </c>
      <c r="G6410">
        <v>51</v>
      </c>
      <c r="H6410">
        <v>1</v>
      </c>
      <c r="I6410">
        <v>23</v>
      </c>
      <c r="J6410">
        <v>0</v>
      </c>
      <c r="K6410">
        <f>_xlfn.XLOOKUP(FraudData[[#This Row],[amount]],AmountRules[Amount Min],AmountRules[Risk Points],,-1)</f>
        <v>0</v>
      </c>
      <c r="L6410">
        <f>_xlfn.XLOOKUP(FraudData[[#This Row],[transaction_hour]],TimeRules[Hour Min],TimeRules[Risk Points],,-1)</f>
        <v>0</v>
      </c>
      <c r="M6410">
        <f>_xlfn.XLOOKUP(FraudData[[#This Row],[foreign_transaction]],ForeignRules[Foreign Transaction],ForeignRules[Risk Points],0)</f>
        <v>0</v>
      </c>
      <c r="N6410">
        <f>_xlfn.XLOOKUP(FraudData[[#This Row],[location_mismatch]],Table10[Location Mismatch],Table10[Risk Points],0)</f>
        <v>0</v>
      </c>
      <c r="O6410">
        <f>_xlfn.XLOOKUP(FraudData[[#This Row],[device_trust_score]],DeviceRules[Device Min],DeviceRules[Risk Points],,-1)</f>
        <v>1</v>
      </c>
      <c r="P6410">
        <f>_xlfn.XLOOKUP(FraudData[[#This Row],[velocity_last_24h]],VelocityRules[Velocity Min],VelocityRules[Risk Points],,-1)</f>
        <v>0</v>
      </c>
      <c r="Q6410">
        <f>_xlfn.XLOOKUP(FraudData[[#This Row],[merchant_category]],MerchantRules[Merchant Category],MerchantRules[Risk Points],0)</f>
        <v>0</v>
      </c>
      <c r="R6410">
        <f>SUM(FraudData[[#This Row],[Amount Risk]:[Merchant Risk]])</f>
        <v>1</v>
      </c>
      <c r="S6410" t="str" cm="1">
        <f t="array" ref="S6410">_xlfn.IFS(FraudData[[#This Row],[Fraud Risk Score]]&gt;=8,"High Risk",FraudData[[#This Row],[Fraud Risk Score]]&gt;=6,"Medium Risk",TRUE,"Low Risk")</f>
        <v>Low Risk</v>
      </c>
    </row>
    <row r="6411" spans="1:19">
      <c r="A6411">
        <v>6410</v>
      </c>
      <c r="B6411">
        <v>508.5</v>
      </c>
      <c r="C6411">
        <v>2</v>
      </c>
      <c r="D6411" t="s">
        <v>50</v>
      </c>
      <c r="E6411">
        <v>0</v>
      </c>
      <c r="F6411">
        <v>0</v>
      </c>
      <c r="G6411">
        <v>36</v>
      </c>
      <c r="H6411">
        <v>3</v>
      </c>
      <c r="I6411">
        <v>53</v>
      </c>
      <c r="J6411">
        <v>0</v>
      </c>
      <c r="K6411">
        <f>_xlfn.XLOOKUP(FraudData[[#This Row],[amount]],AmountRules[Amount Min],AmountRules[Risk Points],,-1)</f>
        <v>1</v>
      </c>
      <c r="L6411">
        <f>_xlfn.XLOOKUP(FraudData[[#This Row],[transaction_hour]],TimeRules[Hour Min],TimeRules[Risk Points],,-1)</f>
        <v>3</v>
      </c>
      <c r="M6411">
        <f>_xlfn.XLOOKUP(FraudData[[#This Row],[foreign_transaction]],ForeignRules[Foreign Transaction],ForeignRules[Risk Points],0)</f>
        <v>0</v>
      </c>
      <c r="N6411">
        <f>_xlfn.XLOOKUP(FraudData[[#This Row],[location_mismatch]],Table10[Location Mismatch],Table10[Risk Points],0)</f>
        <v>0</v>
      </c>
      <c r="O6411">
        <f>_xlfn.XLOOKUP(FraudData[[#This Row],[device_trust_score]],DeviceRules[Device Min],DeviceRules[Risk Points],,-1)</f>
        <v>2</v>
      </c>
      <c r="P6411">
        <f>_xlfn.XLOOKUP(FraudData[[#This Row],[velocity_last_24h]],VelocityRules[Velocity Min],VelocityRules[Risk Points],,-1)</f>
        <v>0</v>
      </c>
      <c r="Q6411">
        <f>_xlfn.XLOOKUP(FraudData[[#This Row],[merchant_category]],MerchantRules[Merchant Category],MerchantRules[Risk Points],0)</f>
        <v>0</v>
      </c>
      <c r="R6411">
        <f>SUM(FraudData[[#This Row],[Amount Risk]:[Merchant Risk]])</f>
        <v>6</v>
      </c>
      <c r="S6411" t="str" cm="1">
        <f t="array" ref="S6411">_xlfn.IFS(FraudData[[#This Row],[Fraud Risk Score]]&gt;=8,"High Risk",FraudData[[#This Row],[Fraud Risk Score]]&gt;=6,"Medium Risk",TRUE,"Low Risk")</f>
        <v>Medium Risk</v>
      </c>
    </row>
    <row r="6412" spans="1:19">
      <c r="A6412">
        <v>6411</v>
      </c>
      <c r="B6412">
        <v>8.81</v>
      </c>
      <c r="C6412">
        <v>7</v>
      </c>
      <c r="D6412" t="s">
        <v>46</v>
      </c>
      <c r="E6412">
        <v>0</v>
      </c>
      <c r="F6412">
        <v>0</v>
      </c>
      <c r="G6412">
        <v>62</v>
      </c>
      <c r="H6412">
        <v>3</v>
      </c>
      <c r="I6412">
        <v>49</v>
      </c>
      <c r="J6412">
        <v>0</v>
      </c>
      <c r="K6412">
        <f>_xlfn.XLOOKUP(FraudData[[#This Row],[amount]],AmountRules[Amount Min],AmountRules[Risk Points],,-1)</f>
        <v>0</v>
      </c>
      <c r="L6412">
        <f>_xlfn.XLOOKUP(FraudData[[#This Row],[transaction_hour]],TimeRules[Hour Min],TimeRules[Risk Points],,-1)</f>
        <v>0</v>
      </c>
      <c r="M6412">
        <f>_xlfn.XLOOKUP(FraudData[[#This Row],[foreign_transaction]],ForeignRules[Foreign Transaction],ForeignRules[Risk Points],0)</f>
        <v>0</v>
      </c>
      <c r="N6412">
        <f>_xlfn.XLOOKUP(FraudData[[#This Row],[location_mismatch]],Table10[Location Mismatch],Table10[Risk Points],0)</f>
        <v>0</v>
      </c>
      <c r="O6412">
        <f>_xlfn.XLOOKUP(FraudData[[#This Row],[device_trust_score]],DeviceRules[Device Min],DeviceRules[Risk Points],,-1)</f>
        <v>1</v>
      </c>
      <c r="P6412">
        <f>_xlfn.XLOOKUP(FraudData[[#This Row],[velocity_last_24h]],VelocityRules[Velocity Min],VelocityRules[Risk Points],,-1)</f>
        <v>0</v>
      </c>
      <c r="Q6412">
        <f>_xlfn.XLOOKUP(FraudData[[#This Row],[merchant_category]],MerchantRules[Merchant Category],MerchantRules[Risk Points],0)</f>
        <v>0</v>
      </c>
      <c r="R6412">
        <f>SUM(FraudData[[#This Row],[Amount Risk]:[Merchant Risk]])</f>
        <v>1</v>
      </c>
      <c r="S6412" t="str" cm="1">
        <f t="array" ref="S6412">_xlfn.IFS(FraudData[[#This Row],[Fraud Risk Score]]&gt;=8,"High Risk",FraudData[[#This Row],[Fraud Risk Score]]&gt;=6,"Medium Risk",TRUE,"Low Risk")</f>
        <v>Low Risk</v>
      </c>
    </row>
    <row r="6413" spans="1:19">
      <c r="A6413">
        <v>6412</v>
      </c>
      <c r="B6413">
        <v>78.16</v>
      </c>
      <c r="C6413">
        <v>6</v>
      </c>
      <c r="D6413" t="s">
        <v>49</v>
      </c>
      <c r="E6413">
        <v>1</v>
      </c>
      <c r="F6413">
        <v>0</v>
      </c>
      <c r="G6413">
        <v>80</v>
      </c>
      <c r="H6413">
        <v>1</v>
      </c>
      <c r="I6413">
        <v>62</v>
      </c>
      <c r="J6413">
        <v>0</v>
      </c>
      <c r="K6413">
        <f>_xlfn.XLOOKUP(FraudData[[#This Row],[amount]],AmountRules[Amount Min],AmountRules[Risk Points],,-1)</f>
        <v>0</v>
      </c>
      <c r="L6413">
        <f>_xlfn.XLOOKUP(FraudData[[#This Row],[transaction_hour]],TimeRules[Hour Min],TimeRules[Risk Points],,-1)</f>
        <v>0</v>
      </c>
      <c r="M6413">
        <f>_xlfn.XLOOKUP(FraudData[[#This Row],[foreign_transaction]],ForeignRules[Foreign Transaction],ForeignRules[Risk Points],0)</f>
        <v>3</v>
      </c>
      <c r="N6413">
        <f>_xlfn.XLOOKUP(FraudData[[#This Row],[location_mismatch]],Table10[Location Mismatch],Table10[Risk Points],0)</f>
        <v>0</v>
      </c>
      <c r="O6413">
        <f>_xlfn.XLOOKUP(FraudData[[#This Row],[device_trust_score]],DeviceRules[Device Min],DeviceRules[Risk Points],,-1)</f>
        <v>0</v>
      </c>
      <c r="P6413">
        <f>_xlfn.XLOOKUP(FraudData[[#This Row],[velocity_last_24h]],VelocityRules[Velocity Min],VelocityRules[Risk Points],,-1)</f>
        <v>0</v>
      </c>
      <c r="Q6413">
        <f>_xlfn.XLOOKUP(FraudData[[#This Row],[merchant_category]],MerchantRules[Merchant Category],MerchantRules[Risk Points],0)</f>
        <v>1</v>
      </c>
      <c r="R6413">
        <f>SUM(FraudData[[#This Row],[Amount Risk]:[Merchant Risk]])</f>
        <v>4</v>
      </c>
      <c r="S6413" t="str" cm="1">
        <f t="array" ref="S6413">_xlfn.IFS(FraudData[[#This Row],[Fraud Risk Score]]&gt;=8,"High Risk",FraudData[[#This Row],[Fraud Risk Score]]&gt;=6,"Medium Risk",TRUE,"Low Risk")</f>
        <v>Low Risk</v>
      </c>
    </row>
    <row r="6414" spans="1:19">
      <c r="A6414">
        <v>6413</v>
      </c>
      <c r="B6414">
        <v>349.55</v>
      </c>
      <c r="C6414">
        <v>3</v>
      </c>
      <c r="D6414" t="s">
        <v>49</v>
      </c>
      <c r="E6414">
        <v>0</v>
      </c>
      <c r="F6414">
        <v>0</v>
      </c>
      <c r="G6414">
        <v>89</v>
      </c>
      <c r="H6414">
        <v>3</v>
      </c>
      <c r="I6414">
        <v>43</v>
      </c>
      <c r="J6414">
        <v>0</v>
      </c>
      <c r="K6414">
        <f>_xlfn.XLOOKUP(FraudData[[#This Row],[amount]],AmountRules[Amount Min],AmountRules[Risk Points],,-1)</f>
        <v>0</v>
      </c>
      <c r="L6414">
        <f>_xlfn.XLOOKUP(FraudData[[#This Row],[transaction_hour]],TimeRules[Hour Min],TimeRules[Risk Points],,-1)</f>
        <v>3</v>
      </c>
      <c r="M6414">
        <f>_xlfn.XLOOKUP(FraudData[[#This Row],[foreign_transaction]],ForeignRules[Foreign Transaction],ForeignRules[Risk Points],0)</f>
        <v>0</v>
      </c>
      <c r="N6414">
        <f>_xlfn.XLOOKUP(FraudData[[#This Row],[location_mismatch]],Table10[Location Mismatch],Table10[Risk Points],0)</f>
        <v>0</v>
      </c>
      <c r="O6414">
        <f>_xlfn.XLOOKUP(FraudData[[#This Row],[device_trust_score]],DeviceRules[Device Min],DeviceRules[Risk Points],,-1)</f>
        <v>0</v>
      </c>
      <c r="P6414">
        <f>_xlfn.XLOOKUP(FraudData[[#This Row],[velocity_last_24h]],VelocityRules[Velocity Min],VelocityRules[Risk Points],,-1)</f>
        <v>0</v>
      </c>
      <c r="Q6414">
        <f>_xlfn.XLOOKUP(FraudData[[#This Row],[merchant_category]],MerchantRules[Merchant Category],MerchantRules[Risk Points],0)</f>
        <v>1</v>
      </c>
      <c r="R6414">
        <f>SUM(FraudData[[#This Row],[Amount Risk]:[Merchant Risk]])</f>
        <v>4</v>
      </c>
      <c r="S6414" t="str" cm="1">
        <f t="array" ref="S6414">_xlfn.IFS(FraudData[[#This Row],[Fraud Risk Score]]&gt;=8,"High Risk",FraudData[[#This Row],[Fraud Risk Score]]&gt;=6,"Medium Risk",TRUE,"Low Risk")</f>
        <v>Low Risk</v>
      </c>
    </row>
    <row r="6415" spans="1:19">
      <c r="A6415">
        <v>6414</v>
      </c>
      <c r="B6415">
        <v>90.77</v>
      </c>
      <c r="C6415">
        <v>12</v>
      </c>
      <c r="D6415" t="s">
        <v>50</v>
      </c>
      <c r="E6415">
        <v>0</v>
      </c>
      <c r="F6415">
        <v>0</v>
      </c>
      <c r="G6415">
        <v>64</v>
      </c>
      <c r="H6415">
        <v>1</v>
      </c>
      <c r="I6415">
        <v>23</v>
      </c>
      <c r="J6415">
        <v>0</v>
      </c>
      <c r="K6415">
        <f>_xlfn.XLOOKUP(FraudData[[#This Row],[amount]],AmountRules[Amount Min],AmountRules[Risk Points],,-1)</f>
        <v>0</v>
      </c>
      <c r="L6415">
        <f>_xlfn.XLOOKUP(FraudData[[#This Row],[transaction_hour]],TimeRules[Hour Min],TimeRules[Risk Points],,-1)</f>
        <v>0</v>
      </c>
      <c r="M6415">
        <f>_xlfn.XLOOKUP(FraudData[[#This Row],[foreign_transaction]],ForeignRules[Foreign Transaction],ForeignRules[Risk Points],0)</f>
        <v>0</v>
      </c>
      <c r="N6415">
        <f>_xlfn.XLOOKUP(FraudData[[#This Row],[location_mismatch]],Table10[Location Mismatch],Table10[Risk Points],0)</f>
        <v>0</v>
      </c>
      <c r="O6415">
        <f>_xlfn.XLOOKUP(FraudData[[#This Row],[device_trust_score]],DeviceRules[Device Min],DeviceRules[Risk Points],,-1)</f>
        <v>1</v>
      </c>
      <c r="P6415">
        <f>_xlfn.XLOOKUP(FraudData[[#This Row],[velocity_last_24h]],VelocityRules[Velocity Min],VelocityRules[Risk Points],,-1)</f>
        <v>0</v>
      </c>
      <c r="Q6415">
        <f>_xlfn.XLOOKUP(FraudData[[#This Row],[merchant_category]],MerchantRules[Merchant Category],MerchantRules[Risk Points],0)</f>
        <v>0</v>
      </c>
      <c r="R6415">
        <f>SUM(FraudData[[#This Row],[Amount Risk]:[Merchant Risk]])</f>
        <v>1</v>
      </c>
      <c r="S6415" t="str" cm="1">
        <f t="array" ref="S6415">_xlfn.IFS(FraudData[[#This Row],[Fraud Risk Score]]&gt;=8,"High Risk",FraudData[[#This Row],[Fraud Risk Score]]&gt;=6,"Medium Risk",TRUE,"Low Risk")</f>
        <v>Low Risk</v>
      </c>
    </row>
    <row r="6416" spans="1:19">
      <c r="A6416">
        <v>6415</v>
      </c>
      <c r="B6416">
        <v>39.979999999999997</v>
      </c>
      <c r="C6416">
        <v>18</v>
      </c>
      <c r="D6416" t="s">
        <v>46</v>
      </c>
      <c r="E6416">
        <v>0</v>
      </c>
      <c r="F6416">
        <v>0</v>
      </c>
      <c r="G6416">
        <v>45</v>
      </c>
      <c r="H6416">
        <v>1</v>
      </c>
      <c r="I6416">
        <v>51</v>
      </c>
      <c r="J6416">
        <v>0</v>
      </c>
      <c r="K6416">
        <f>_xlfn.XLOOKUP(FraudData[[#This Row],[amount]],AmountRules[Amount Min],AmountRules[Risk Points],,-1)</f>
        <v>0</v>
      </c>
      <c r="L6416">
        <f>_xlfn.XLOOKUP(FraudData[[#This Row],[transaction_hour]],TimeRules[Hour Min],TimeRules[Risk Points],,-1)</f>
        <v>0</v>
      </c>
      <c r="M6416">
        <f>_xlfn.XLOOKUP(FraudData[[#This Row],[foreign_transaction]],ForeignRules[Foreign Transaction],ForeignRules[Risk Points],0)</f>
        <v>0</v>
      </c>
      <c r="N6416">
        <f>_xlfn.XLOOKUP(FraudData[[#This Row],[location_mismatch]],Table10[Location Mismatch],Table10[Risk Points],0)</f>
        <v>0</v>
      </c>
      <c r="O6416">
        <f>_xlfn.XLOOKUP(FraudData[[#This Row],[device_trust_score]],DeviceRules[Device Min],DeviceRules[Risk Points],,-1)</f>
        <v>2</v>
      </c>
      <c r="P6416">
        <f>_xlfn.XLOOKUP(FraudData[[#This Row],[velocity_last_24h]],VelocityRules[Velocity Min],VelocityRules[Risk Points],,-1)</f>
        <v>0</v>
      </c>
      <c r="Q6416">
        <f>_xlfn.XLOOKUP(FraudData[[#This Row],[merchant_category]],MerchantRules[Merchant Category],MerchantRules[Risk Points],0)</f>
        <v>0</v>
      </c>
      <c r="R6416">
        <f>SUM(FraudData[[#This Row],[Amount Risk]:[Merchant Risk]])</f>
        <v>2</v>
      </c>
      <c r="S6416" t="str" cm="1">
        <f t="array" ref="S6416">_xlfn.IFS(FraudData[[#This Row],[Fraud Risk Score]]&gt;=8,"High Risk",FraudData[[#This Row],[Fraud Risk Score]]&gt;=6,"Medium Risk",TRUE,"Low Risk")</f>
        <v>Low Risk</v>
      </c>
    </row>
    <row r="6417" spans="1:19">
      <c r="A6417">
        <v>6416</v>
      </c>
      <c r="B6417">
        <v>99.54</v>
      </c>
      <c r="C6417">
        <v>6</v>
      </c>
      <c r="D6417" t="s">
        <v>48</v>
      </c>
      <c r="E6417">
        <v>0</v>
      </c>
      <c r="F6417">
        <v>0</v>
      </c>
      <c r="G6417">
        <v>56</v>
      </c>
      <c r="H6417">
        <v>3</v>
      </c>
      <c r="I6417">
        <v>60</v>
      </c>
      <c r="J6417">
        <v>0</v>
      </c>
      <c r="K6417">
        <f>_xlfn.XLOOKUP(FraudData[[#This Row],[amount]],AmountRules[Amount Min],AmountRules[Risk Points],,-1)</f>
        <v>0</v>
      </c>
      <c r="L6417">
        <f>_xlfn.XLOOKUP(FraudData[[#This Row],[transaction_hour]],TimeRules[Hour Min],TimeRules[Risk Points],,-1)</f>
        <v>0</v>
      </c>
      <c r="M6417">
        <f>_xlfn.XLOOKUP(FraudData[[#This Row],[foreign_transaction]],ForeignRules[Foreign Transaction],ForeignRules[Risk Points],0)</f>
        <v>0</v>
      </c>
      <c r="N6417">
        <f>_xlfn.XLOOKUP(FraudData[[#This Row],[location_mismatch]],Table10[Location Mismatch],Table10[Risk Points],0)</f>
        <v>0</v>
      </c>
      <c r="O6417">
        <f>_xlfn.XLOOKUP(FraudData[[#This Row],[device_trust_score]],DeviceRules[Device Min],DeviceRules[Risk Points],,-1)</f>
        <v>1</v>
      </c>
      <c r="P6417">
        <f>_xlfn.XLOOKUP(FraudData[[#This Row],[velocity_last_24h]],VelocityRules[Velocity Min],VelocityRules[Risk Points],,-1)</f>
        <v>0</v>
      </c>
      <c r="Q6417">
        <f>_xlfn.XLOOKUP(FraudData[[#This Row],[merchant_category]],MerchantRules[Merchant Category],MerchantRules[Risk Points],0)</f>
        <v>0</v>
      </c>
      <c r="R6417">
        <f>SUM(FraudData[[#This Row],[Amount Risk]:[Merchant Risk]])</f>
        <v>1</v>
      </c>
      <c r="S6417" t="str" cm="1">
        <f t="array" ref="S6417">_xlfn.IFS(FraudData[[#This Row],[Fraud Risk Score]]&gt;=8,"High Risk",FraudData[[#This Row],[Fraud Risk Score]]&gt;=6,"Medium Risk",TRUE,"Low Risk")</f>
        <v>Low Risk</v>
      </c>
    </row>
    <row r="6418" spans="1:19">
      <c r="A6418">
        <v>6417</v>
      </c>
      <c r="B6418">
        <v>87.67</v>
      </c>
      <c r="C6418">
        <v>9</v>
      </c>
      <c r="D6418" t="s">
        <v>46</v>
      </c>
      <c r="E6418">
        <v>0</v>
      </c>
      <c r="F6418">
        <v>0</v>
      </c>
      <c r="G6418">
        <v>36</v>
      </c>
      <c r="H6418">
        <v>1</v>
      </c>
      <c r="I6418">
        <v>65</v>
      </c>
      <c r="J6418">
        <v>0</v>
      </c>
      <c r="K6418">
        <f>_xlfn.XLOOKUP(FraudData[[#This Row],[amount]],AmountRules[Amount Min],AmountRules[Risk Points],,-1)</f>
        <v>0</v>
      </c>
      <c r="L6418">
        <f>_xlfn.XLOOKUP(FraudData[[#This Row],[transaction_hour]],TimeRules[Hour Min],TimeRules[Risk Points],,-1)</f>
        <v>0</v>
      </c>
      <c r="M6418">
        <f>_xlfn.XLOOKUP(FraudData[[#This Row],[foreign_transaction]],ForeignRules[Foreign Transaction],ForeignRules[Risk Points],0)</f>
        <v>0</v>
      </c>
      <c r="N6418">
        <f>_xlfn.XLOOKUP(FraudData[[#This Row],[location_mismatch]],Table10[Location Mismatch],Table10[Risk Points],0)</f>
        <v>0</v>
      </c>
      <c r="O6418">
        <f>_xlfn.XLOOKUP(FraudData[[#This Row],[device_trust_score]],DeviceRules[Device Min],DeviceRules[Risk Points],,-1)</f>
        <v>2</v>
      </c>
      <c r="P6418">
        <f>_xlfn.XLOOKUP(FraudData[[#This Row],[velocity_last_24h]],VelocityRules[Velocity Min],VelocityRules[Risk Points],,-1)</f>
        <v>0</v>
      </c>
      <c r="Q6418">
        <f>_xlfn.XLOOKUP(FraudData[[#This Row],[merchant_category]],MerchantRules[Merchant Category],MerchantRules[Risk Points],0)</f>
        <v>0</v>
      </c>
      <c r="R6418">
        <f>SUM(FraudData[[#This Row],[Amount Risk]:[Merchant Risk]])</f>
        <v>2</v>
      </c>
      <c r="S6418" t="str" cm="1">
        <f t="array" ref="S6418">_xlfn.IFS(FraudData[[#This Row],[Fraud Risk Score]]&gt;=8,"High Risk",FraudData[[#This Row],[Fraud Risk Score]]&gt;=6,"Medium Risk",TRUE,"Low Risk")</f>
        <v>Low Risk</v>
      </c>
    </row>
    <row r="6419" spans="1:19">
      <c r="A6419">
        <v>6418</v>
      </c>
      <c r="B6419">
        <v>444.6</v>
      </c>
      <c r="C6419">
        <v>11</v>
      </c>
      <c r="D6419" t="s">
        <v>46</v>
      </c>
      <c r="E6419">
        <v>0</v>
      </c>
      <c r="F6419">
        <v>0</v>
      </c>
      <c r="G6419">
        <v>50</v>
      </c>
      <c r="H6419">
        <v>2</v>
      </c>
      <c r="I6419">
        <v>67</v>
      </c>
      <c r="J6419">
        <v>0</v>
      </c>
      <c r="K6419">
        <f>_xlfn.XLOOKUP(FraudData[[#This Row],[amount]],AmountRules[Amount Min],AmountRules[Risk Points],,-1)</f>
        <v>0</v>
      </c>
      <c r="L6419">
        <f>_xlfn.XLOOKUP(FraudData[[#This Row],[transaction_hour]],TimeRules[Hour Min],TimeRules[Risk Points],,-1)</f>
        <v>0</v>
      </c>
      <c r="M6419">
        <f>_xlfn.XLOOKUP(FraudData[[#This Row],[foreign_transaction]],ForeignRules[Foreign Transaction],ForeignRules[Risk Points],0)</f>
        <v>0</v>
      </c>
      <c r="N6419">
        <f>_xlfn.XLOOKUP(FraudData[[#This Row],[location_mismatch]],Table10[Location Mismatch],Table10[Risk Points],0)</f>
        <v>0</v>
      </c>
      <c r="O6419">
        <f>_xlfn.XLOOKUP(FraudData[[#This Row],[device_trust_score]],DeviceRules[Device Min],DeviceRules[Risk Points],,-1)</f>
        <v>1</v>
      </c>
      <c r="P6419">
        <f>_xlfn.XLOOKUP(FraudData[[#This Row],[velocity_last_24h]],VelocityRules[Velocity Min],VelocityRules[Risk Points],,-1)</f>
        <v>0</v>
      </c>
      <c r="Q6419">
        <f>_xlfn.XLOOKUP(FraudData[[#This Row],[merchant_category]],MerchantRules[Merchant Category],MerchantRules[Risk Points],0)</f>
        <v>0</v>
      </c>
      <c r="R6419">
        <f>SUM(FraudData[[#This Row],[Amount Risk]:[Merchant Risk]])</f>
        <v>1</v>
      </c>
      <c r="S6419" t="str" cm="1">
        <f t="array" ref="S6419">_xlfn.IFS(FraudData[[#This Row],[Fraud Risk Score]]&gt;=8,"High Risk",FraudData[[#This Row],[Fraud Risk Score]]&gt;=6,"Medium Risk",TRUE,"Low Risk")</f>
        <v>Low Risk</v>
      </c>
    </row>
    <row r="6420" spans="1:19">
      <c r="A6420">
        <v>6419</v>
      </c>
      <c r="B6420">
        <v>258.33999999999997</v>
      </c>
      <c r="C6420">
        <v>2</v>
      </c>
      <c r="D6420" t="s">
        <v>49</v>
      </c>
      <c r="E6420">
        <v>0</v>
      </c>
      <c r="F6420">
        <v>0</v>
      </c>
      <c r="G6420">
        <v>60</v>
      </c>
      <c r="H6420">
        <v>1</v>
      </c>
      <c r="I6420">
        <v>46</v>
      </c>
      <c r="J6420">
        <v>0</v>
      </c>
      <c r="K6420">
        <f>_xlfn.XLOOKUP(FraudData[[#This Row],[amount]],AmountRules[Amount Min],AmountRules[Risk Points],,-1)</f>
        <v>0</v>
      </c>
      <c r="L6420">
        <f>_xlfn.XLOOKUP(FraudData[[#This Row],[transaction_hour]],TimeRules[Hour Min],TimeRules[Risk Points],,-1)</f>
        <v>3</v>
      </c>
      <c r="M6420">
        <f>_xlfn.XLOOKUP(FraudData[[#This Row],[foreign_transaction]],ForeignRules[Foreign Transaction],ForeignRules[Risk Points],0)</f>
        <v>0</v>
      </c>
      <c r="N6420">
        <f>_xlfn.XLOOKUP(FraudData[[#This Row],[location_mismatch]],Table10[Location Mismatch],Table10[Risk Points],0)</f>
        <v>0</v>
      </c>
      <c r="O6420">
        <f>_xlfn.XLOOKUP(FraudData[[#This Row],[device_trust_score]],DeviceRules[Device Min],DeviceRules[Risk Points],,-1)</f>
        <v>1</v>
      </c>
      <c r="P6420">
        <f>_xlfn.XLOOKUP(FraudData[[#This Row],[velocity_last_24h]],VelocityRules[Velocity Min],VelocityRules[Risk Points],,-1)</f>
        <v>0</v>
      </c>
      <c r="Q6420">
        <f>_xlfn.XLOOKUP(FraudData[[#This Row],[merchant_category]],MerchantRules[Merchant Category],MerchantRules[Risk Points],0)</f>
        <v>1</v>
      </c>
      <c r="R6420">
        <f>SUM(FraudData[[#This Row],[Amount Risk]:[Merchant Risk]])</f>
        <v>5</v>
      </c>
      <c r="S6420" t="str" cm="1">
        <f t="array" ref="S6420">_xlfn.IFS(FraudData[[#This Row],[Fraud Risk Score]]&gt;=8,"High Risk",FraudData[[#This Row],[Fraud Risk Score]]&gt;=6,"Medium Risk",TRUE,"Low Risk")</f>
        <v>Low Risk</v>
      </c>
    </row>
    <row r="6421" spans="1:19">
      <c r="A6421">
        <v>6420</v>
      </c>
      <c r="B6421">
        <v>126.62</v>
      </c>
      <c r="C6421">
        <v>23</v>
      </c>
      <c r="D6421" t="s">
        <v>47</v>
      </c>
      <c r="E6421">
        <v>0</v>
      </c>
      <c r="F6421">
        <v>0</v>
      </c>
      <c r="G6421">
        <v>40</v>
      </c>
      <c r="H6421">
        <v>2</v>
      </c>
      <c r="I6421">
        <v>23</v>
      </c>
      <c r="J6421">
        <v>0</v>
      </c>
      <c r="K6421">
        <f>_xlfn.XLOOKUP(FraudData[[#This Row],[amount]],AmountRules[Amount Min],AmountRules[Risk Points],,-1)</f>
        <v>0</v>
      </c>
      <c r="L6421">
        <f>_xlfn.XLOOKUP(FraudData[[#This Row],[transaction_hour]],TimeRules[Hour Min],TimeRules[Risk Points],,-1)</f>
        <v>1</v>
      </c>
      <c r="M6421">
        <f>_xlfn.XLOOKUP(FraudData[[#This Row],[foreign_transaction]],ForeignRules[Foreign Transaction],ForeignRules[Risk Points],0)</f>
        <v>0</v>
      </c>
      <c r="N6421">
        <f>_xlfn.XLOOKUP(FraudData[[#This Row],[location_mismatch]],Table10[Location Mismatch],Table10[Risk Points],0)</f>
        <v>0</v>
      </c>
      <c r="O6421">
        <f>_xlfn.XLOOKUP(FraudData[[#This Row],[device_trust_score]],DeviceRules[Device Min],DeviceRules[Risk Points],,-1)</f>
        <v>2</v>
      </c>
      <c r="P6421">
        <f>_xlfn.XLOOKUP(FraudData[[#This Row],[velocity_last_24h]],VelocityRules[Velocity Min],VelocityRules[Risk Points],,-1)</f>
        <v>0</v>
      </c>
      <c r="Q6421">
        <f>_xlfn.XLOOKUP(FraudData[[#This Row],[merchant_category]],MerchantRules[Merchant Category],MerchantRules[Risk Points],0)</f>
        <v>0</v>
      </c>
      <c r="R6421">
        <f>SUM(FraudData[[#This Row],[Amount Risk]:[Merchant Risk]])</f>
        <v>3</v>
      </c>
      <c r="S6421" t="str" cm="1">
        <f t="array" ref="S6421">_xlfn.IFS(FraudData[[#This Row],[Fraud Risk Score]]&gt;=8,"High Risk",FraudData[[#This Row],[Fraud Risk Score]]&gt;=6,"Medium Risk",TRUE,"Low Risk")</f>
        <v>Low Risk</v>
      </c>
    </row>
    <row r="6422" spans="1:19">
      <c r="A6422">
        <v>6421</v>
      </c>
      <c r="B6422">
        <v>801.76</v>
      </c>
      <c r="C6422">
        <v>11</v>
      </c>
      <c r="D6422" t="s">
        <v>48</v>
      </c>
      <c r="E6422">
        <v>0</v>
      </c>
      <c r="F6422">
        <v>1</v>
      </c>
      <c r="G6422">
        <v>58</v>
      </c>
      <c r="H6422">
        <v>1</v>
      </c>
      <c r="I6422">
        <v>18</v>
      </c>
      <c r="J6422">
        <v>0</v>
      </c>
      <c r="K6422">
        <f>_xlfn.XLOOKUP(FraudData[[#This Row],[amount]],AmountRules[Amount Min],AmountRules[Risk Points],,-1)</f>
        <v>1</v>
      </c>
      <c r="L6422">
        <f>_xlfn.XLOOKUP(FraudData[[#This Row],[transaction_hour]],TimeRules[Hour Min],TimeRules[Risk Points],,-1)</f>
        <v>0</v>
      </c>
      <c r="M6422">
        <f>_xlfn.XLOOKUP(FraudData[[#This Row],[foreign_transaction]],ForeignRules[Foreign Transaction],ForeignRules[Risk Points],0)</f>
        <v>0</v>
      </c>
      <c r="N6422">
        <f>_xlfn.XLOOKUP(FraudData[[#This Row],[location_mismatch]],Table10[Location Mismatch],Table10[Risk Points],0)</f>
        <v>3</v>
      </c>
      <c r="O6422">
        <f>_xlfn.XLOOKUP(FraudData[[#This Row],[device_trust_score]],DeviceRules[Device Min],DeviceRules[Risk Points],,-1)</f>
        <v>1</v>
      </c>
      <c r="P6422">
        <f>_xlfn.XLOOKUP(FraudData[[#This Row],[velocity_last_24h]],VelocityRules[Velocity Min],VelocityRules[Risk Points],,-1)</f>
        <v>0</v>
      </c>
      <c r="Q6422">
        <f>_xlfn.XLOOKUP(FraudData[[#This Row],[merchant_category]],MerchantRules[Merchant Category],MerchantRules[Risk Points],0)</f>
        <v>0</v>
      </c>
      <c r="R6422">
        <f>SUM(FraudData[[#This Row],[Amount Risk]:[Merchant Risk]])</f>
        <v>5</v>
      </c>
      <c r="S6422" t="str" cm="1">
        <f t="array" ref="S6422">_xlfn.IFS(FraudData[[#This Row],[Fraud Risk Score]]&gt;=8,"High Risk",FraudData[[#This Row],[Fraud Risk Score]]&gt;=6,"Medium Risk",TRUE,"Low Risk")</f>
        <v>Low Risk</v>
      </c>
    </row>
    <row r="6423" spans="1:19">
      <c r="A6423">
        <v>6422</v>
      </c>
      <c r="B6423">
        <v>112.68</v>
      </c>
      <c r="C6423">
        <v>18</v>
      </c>
      <c r="D6423" t="s">
        <v>48</v>
      </c>
      <c r="E6423">
        <v>0</v>
      </c>
      <c r="F6423">
        <v>0</v>
      </c>
      <c r="G6423">
        <v>48</v>
      </c>
      <c r="H6423">
        <v>4</v>
      </c>
      <c r="I6423">
        <v>25</v>
      </c>
      <c r="J6423">
        <v>0</v>
      </c>
      <c r="K6423">
        <f>_xlfn.XLOOKUP(FraudData[[#This Row],[amount]],AmountRules[Amount Min],AmountRules[Risk Points],,-1)</f>
        <v>0</v>
      </c>
      <c r="L6423">
        <f>_xlfn.XLOOKUP(FraudData[[#This Row],[transaction_hour]],TimeRules[Hour Min],TimeRules[Risk Points],,-1)</f>
        <v>0</v>
      </c>
      <c r="M6423">
        <f>_xlfn.XLOOKUP(FraudData[[#This Row],[foreign_transaction]],ForeignRules[Foreign Transaction],ForeignRules[Risk Points],0)</f>
        <v>0</v>
      </c>
      <c r="N6423">
        <f>_xlfn.XLOOKUP(FraudData[[#This Row],[location_mismatch]],Table10[Location Mismatch],Table10[Risk Points],0)</f>
        <v>0</v>
      </c>
      <c r="O6423">
        <f>_xlfn.XLOOKUP(FraudData[[#This Row],[device_trust_score]],DeviceRules[Device Min],DeviceRules[Risk Points],,-1)</f>
        <v>2</v>
      </c>
      <c r="P6423">
        <f>_xlfn.XLOOKUP(FraudData[[#This Row],[velocity_last_24h]],VelocityRules[Velocity Min],VelocityRules[Risk Points],,-1)</f>
        <v>0</v>
      </c>
      <c r="Q6423">
        <f>_xlfn.XLOOKUP(FraudData[[#This Row],[merchant_category]],MerchantRules[Merchant Category],MerchantRules[Risk Points],0)</f>
        <v>0</v>
      </c>
      <c r="R6423">
        <f>SUM(FraudData[[#This Row],[Amount Risk]:[Merchant Risk]])</f>
        <v>2</v>
      </c>
      <c r="S6423" t="str" cm="1">
        <f t="array" ref="S6423">_xlfn.IFS(FraudData[[#This Row],[Fraud Risk Score]]&gt;=8,"High Risk",FraudData[[#This Row],[Fraud Risk Score]]&gt;=6,"Medium Risk",TRUE,"Low Risk")</f>
        <v>Low Risk</v>
      </c>
    </row>
    <row r="6424" spans="1:19">
      <c r="A6424">
        <v>6423</v>
      </c>
      <c r="B6424">
        <v>10.8</v>
      </c>
      <c r="C6424">
        <v>14</v>
      </c>
      <c r="D6424" t="s">
        <v>49</v>
      </c>
      <c r="E6424">
        <v>0</v>
      </c>
      <c r="F6424">
        <v>0</v>
      </c>
      <c r="G6424">
        <v>96</v>
      </c>
      <c r="H6424">
        <v>0</v>
      </c>
      <c r="I6424">
        <v>25</v>
      </c>
      <c r="J6424">
        <v>0</v>
      </c>
      <c r="K6424">
        <f>_xlfn.XLOOKUP(FraudData[[#This Row],[amount]],AmountRules[Amount Min],AmountRules[Risk Points],,-1)</f>
        <v>0</v>
      </c>
      <c r="L6424">
        <f>_xlfn.XLOOKUP(FraudData[[#This Row],[transaction_hour]],TimeRules[Hour Min],TimeRules[Risk Points],,-1)</f>
        <v>0</v>
      </c>
      <c r="M6424">
        <f>_xlfn.XLOOKUP(FraudData[[#This Row],[foreign_transaction]],ForeignRules[Foreign Transaction],ForeignRules[Risk Points],0)</f>
        <v>0</v>
      </c>
      <c r="N6424">
        <f>_xlfn.XLOOKUP(FraudData[[#This Row],[location_mismatch]],Table10[Location Mismatch],Table10[Risk Points],0)</f>
        <v>0</v>
      </c>
      <c r="O6424">
        <f>_xlfn.XLOOKUP(FraudData[[#This Row],[device_trust_score]],DeviceRules[Device Min],DeviceRules[Risk Points],,-1)</f>
        <v>0</v>
      </c>
      <c r="P6424">
        <f>_xlfn.XLOOKUP(FraudData[[#This Row],[velocity_last_24h]],VelocityRules[Velocity Min],VelocityRules[Risk Points],,-1)</f>
        <v>0</v>
      </c>
      <c r="Q6424">
        <f>_xlfn.XLOOKUP(FraudData[[#This Row],[merchant_category]],MerchantRules[Merchant Category],MerchantRules[Risk Points],0)</f>
        <v>1</v>
      </c>
      <c r="R6424">
        <f>SUM(FraudData[[#This Row],[Amount Risk]:[Merchant Risk]])</f>
        <v>1</v>
      </c>
      <c r="S6424" t="str" cm="1">
        <f t="array" ref="S6424">_xlfn.IFS(FraudData[[#This Row],[Fraud Risk Score]]&gt;=8,"High Risk",FraudData[[#This Row],[Fraud Risk Score]]&gt;=6,"Medium Risk",TRUE,"Low Risk")</f>
        <v>Low Risk</v>
      </c>
    </row>
    <row r="6425" spans="1:19">
      <c r="A6425">
        <v>6424</v>
      </c>
      <c r="B6425">
        <v>54.75</v>
      </c>
      <c r="C6425">
        <v>7</v>
      </c>
      <c r="D6425" t="s">
        <v>46</v>
      </c>
      <c r="E6425">
        <v>0</v>
      </c>
      <c r="F6425">
        <v>0</v>
      </c>
      <c r="G6425">
        <v>63</v>
      </c>
      <c r="H6425">
        <v>0</v>
      </c>
      <c r="I6425">
        <v>43</v>
      </c>
      <c r="J6425">
        <v>0</v>
      </c>
      <c r="K6425">
        <f>_xlfn.XLOOKUP(FraudData[[#This Row],[amount]],AmountRules[Amount Min],AmountRules[Risk Points],,-1)</f>
        <v>0</v>
      </c>
      <c r="L6425">
        <f>_xlfn.XLOOKUP(FraudData[[#This Row],[transaction_hour]],TimeRules[Hour Min],TimeRules[Risk Points],,-1)</f>
        <v>0</v>
      </c>
      <c r="M6425">
        <f>_xlfn.XLOOKUP(FraudData[[#This Row],[foreign_transaction]],ForeignRules[Foreign Transaction],ForeignRules[Risk Points],0)</f>
        <v>0</v>
      </c>
      <c r="N6425">
        <f>_xlfn.XLOOKUP(FraudData[[#This Row],[location_mismatch]],Table10[Location Mismatch],Table10[Risk Points],0)</f>
        <v>0</v>
      </c>
      <c r="O6425">
        <f>_xlfn.XLOOKUP(FraudData[[#This Row],[device_trust_score]],DeviceRules[Device Min],DeviceRules[Risk Points],,-1)</f>
        <v>1</v>
      </c>
      <c r="P6425">
        <f>_xlfn.XLOOKUP(FraudData[[#This Row],[velocity_last_24h]],VelocityRules[Velocity Min],VelocityRules[Risk Points],,-1)</f>
        <v>0</v>
      </c>
      <c r="Q6425">
        <f>_xlfn.XLOOKUP(FraudData[[#This Row],[merchant_category]],MerchantRules[Merchant Category],MerchantRules[Risk Points],0)</f>
        <v>0</v>
      </c>
      <c r="R6425">
        <f>SUM(FraudData[[#This Row],[Amount Risk]:[Merchant Risk]])</f>
        <v>1</v>
      </c>
      <c r="S6425" t="str" cm="1">
        <f t="array" ref="S6425">_xlfn.IFS(FraudData[[#This Row],[Fraud Risk Score]]&gt;=8,"High Risk",FraudData[[#This Row],[Fraud Risk Score]]&gt;=6,"Medium Risk",TRUE,"Low Risk")</f>
        <v>Low Risk</v>
      </c>
    </row>
    <row r="6426" spans="1:19">
      <c r="A6426">
        <v>6425</v>
      </c>
      <c r="B6426">
        <v>103.11</v>
      </c>
      <c r="C6426">
        <v>11</v>
      </c>
      <c r="D6426" t="s">
        <v>49</v>
      </c>
      <c r="E6426">
        <v>0</v>
      </c>
      <c r="F6426">
        <v>1</v>
      </c>
      <c r="G6426">
        <v>88</v>
      </c>
      <c r="H6426">
        <v>4</v>
      </c>
      <c r="I6426">
        <v>39</v>
      </c>
      <c r="J6426">
        <v>0</v>
      </c>
      <c r="K6426">
        <f>_xlfn.XLOOKUP(FraudData[[#This Row],[amount]],AmountRules[Amount Min],AmountRules[Risk Points],,-1)</f>
        <v>0</v>
      </c>
      <c r="L6426">
        <f>_xlfn.XLOOKUP(FraudData[[#This Row],[transaction_hour]],TimeRules[Hour Min],TimeRules[Risk Points],,-1)</f>
        <v>0</v>
      </c>
      <c r="M6426">
        <f>_xlfn.XLOOKUP(FraudData[[#This Row],[foreign_transaction]],ForeignRules[Foreign Transaction],ForeignRules[Risk Points],0)</f>
        <v>0</v>
      </c>
      <c r="N6426">
        <f>_xlfn.XLOOKUP(FraudData[[#This Row],[location_mismatch]],Table10[Location Mismatch],Table10[Risk Points],0)</f>
        <v>3</v>
      </c>
      <c r="O6426">
        <f>_xlfn.XLOOKUP(FraudData[[#This Row],[device_trust_score]],DeviceRules[Device Min],DeviceRules[Risk Points],,-1)</f>
        <v>0</v>
      </c>
      <c r="P6426">
        <f>_xlfn.XLOOKUP(FraudData[[#This Row],[velocity_last_24h]],VelocityRules[Velocity Min],VelocityRules[Risk Points],,-1)</f>
        <v>0</v>
      </c>
      <c r="Q6426">
        <f>_xlfn.XLOOKUP(FraudData[[#This Row],[merchant_category]],MerchantRules[Merchant Category],MerchantRules[Risk Points],0)</f>
        <v>1</v>
      </c>
      <c r="R6426">
        <f>SUM(FraudData[[#This Row],[Amount Risk]:[Merchant Risk]])</f>
        <v>4</v>
      </c>
      <c r="S6426" t="str" cm="1">
        <f t="array" ref="S6426">_xlfn.IFS(FraudData[[#This Row],[Fraud Risk Score]]&gt;=8,"High Risk",FraudData[[#This Row],[Fraud Risk Score]]&gt;=6,"Medium Risk",TRUE,"Low Risk")</f>
        <v>Low Risk</v>
      </c>
    </row>
    <row r="6427" spans="1:19">
      <c r="A6427">
        <v>6426</v>
      </c>
      <c r="B6427">
        <v>30.72</v>
      </c>
      <c r="C6427">
        <v>19</v>
      </c>
      <c r="D6427" t="s">
        <v>46</v>
      </c>
      <c r="E6427">
        <v>0</v>
      </c>
      <c r="F6427">
        <v>0</v>
      </c>
      <c r="G6427">
        <v>53</v>
      </c>
      <c r="H6427">
        <v>3</v>
      </c>
      <c r="I6427">
        <v>62</v>
      </c>
      <c r="J6427">
        <v>0</v>
      </c>
      <c r="K6427">
        <f>_xlfn.XLOOKUP(FraudData[[#This Row],[amount]],AmountRules[Amount Min],AmountRules[Risk Points],,-1)</f>
        <v>0</v>
      </c>
      <c r="L6427">
        <f>_xlfn.XLOOKUP(FraudData[[#This Row],[transaction_hour]],TimeRules[Hour Min],TimeRules[Risk Points],,-1)</f>
        <v>0</v>
      </c>
      <c r="M6427">
        <f>_xlfn.XLOOKUP(FraudData[[#This Row],[foreign_transaction]],ForeignRules[Foreign Transaction],ForeignRules[Risk Points],0)</f>
        <v>0</v>
      </c>
      <c r="N6427">
        <f>_xlfn.XLOOKUP(FraudData[[#This Row],[location_mismatch]],Table10[Location Mismatch],Table10[Risk Points],0)</f>
        <v>0</v>
      </c>
      <c r="O6427">
        <f>_xlfn.XLOOKUP(FraudData[[#This Row],[device_trust_score]],DeviceRules[Device Min],DeviceRules[Risk Points],,-1)</f>
        <v>1</v>
      </c>
      <c r="P6427">
        <f>_xlfn.XLOOKUP(FraudData[[#This Row],[velocity_last_24h]],VelocityRules[Velocity Min],VelocityRules[Risk Points],,-1)</f>
        <v>0</v>
      </c>
      <c r="Q6427">
        <f>_xlfn.XLOOKUP(FraudData[[#This Row],[merchant_category]],MerchantRules[Merchant Category],MerchantRules[Risk Points],0)</f>
        <v>0</v>
      </c>
      <c r="R6427">
        <f>SUM(FraudData[[#This Row],[Amount Risk]:[Merchant Risk]])</f>
        <v>1</v>
      </c>
      <c r="S6427" t="str" cm="1">
        <f t="array" ref="S6427">_xlfn.IFS(FraudData[[#This Row],[Fraud Risk Score]]&gt;=8,"High Risk",FraudData[[#This Row],[Fraud Risk Score]]&gt;=6,"Medium Risk",TRUE,"Low Risk")</f>
        <v>Low Risk</v>
      </c>
    </row>
    <row r="6428" spans="1:19">
      <c r="A6428">
        <v>6427</v>
      </c>
      <c r="B6428">
        <v>530.66999999999996</v>
      </c>
      <c r="C6428">
        <v>5</v>
      </c>
      <c r="D6428" t="s">
        <v>47</v>
      </c>
      <c r="E6428">
        <v>0</v>
      </c>
      <c r="F6428">
        <v>0</v>
      </c>
      <c r="G6428">
        <v>55</v>
      </c>
      <c r="H6428">
        <v>2</v>
      </c>
      <c r="I6428">
        <v>33</v>
      </c>
      <c r="J6428">
        <v>0</v>
      </c>
      <c r="K6428">
        <f>_xlfn.XLOOKUP(FraudData[[#This Row],[amount]],AmountRules[Amount Min],AmountRules[Risk Points],,-1)</f>
        <v>1</v>
      </c>
      <c r="L6428">
        <f>_xlfn.XLOOKUP(FraudData[[#This Row],[transaction_hour]],TimeRules[Hour Min],TimeRules[Risk Points],,-1)</f>
        <v>0</v>
      </c>
      <c r="M6428">
        <f>_xlfn.XLOOKUP(FraudData[[#This Row],[foreign_transaction]],ForeignRules[Foreign Transaction],ForeignRules[Risk Points],0)</f>
        <v>0</v>
      </c>
      <c r="N6428">
        <f>_xlfn.XLOOKUP(FraudData[[#This Row],[location_mismatch]],Table10[Location Mismatch],Table10[Risk Points],0)</f>
        <v>0</v>
      </c>
      <c r="O6428">
        <f>_xlfn.XLOOKUP(FraudData[[#This Row],[device_trust_score]],DeviceRules[Device Min],DeviceRules[Risk Points],,-1)</f>
        <v>1</v>
      </c>
      <c r="P6428">
        <f>_xlfn.XLOOKUP(FraudData[[#This Row],[velocity_last_24h]],VelocityRules[Velocity Min],VelocityRules[Risk Points],,-1)</f>
        <v>0</v>
      </c>
      <c r="Q6428">
        <f>_xlfn.XLOOKUP(FraudData[[#This Row],[merchant_category]],MerchantRules[Merchant Category],MerchantRules[Risk Points],0)</f>
        <v>0</v>
      </c>
      <c r="R6428">
        <f>SUM(FraudData[[#This Row],[Amount Risk]:[Merchant Risk]])</f>
        <v>2</v>
      </c>
      <c r="S6428" t="str" cm="1">
        <f t="array" ref="S6428">_xlfn.IFS(FraudData[[#This Row],[Fraud Risk Score]]&gt;=8,"High Risk",FraudData[[#This Row],[Fraud Risk Score]]&gt;=6,"Medium Risk",TRUE,"Low Risk")</f>
        <v>Low Risk</v>
      </c>
    </row>
    <row r="6429" spans="1:19">
      <c r="A6429">
        <v>6428</v>
      </c>
      <c r="B6429">
        <v>262.08999999999997</v>
      </c>
      <c r="C6429">
        <v>9</v>
      </c>
      <c r="D6429" t="s">
        <v>47</v>
      </c>
      <c r="E6429">
        <v>0</v>
      </c>
      <c r="F6429">
        <v>0</v>
      </c>
      <c r="G6429">
        <v>87</v>
      </c>
      <c r="H6429">
        <v>1</v>
      </c>
      <c r="I6429">
        <v>27</v>
      </c>
      <c r="J6429">
        <v>0</v>
      </c>
      <c r="K6429">
        <f>_xlfn.XLOOKUP(FraudData[[#This Row],[amount]],AmountRules[Amount Min],AmountRules[Risk Points],,-1)</f>
        <v>0</v>
      </c>
      <c r="L6429">
        <f>_xlfn.XLOOKUP(FraudData[[#This Row],[transaction_hour]],TimeRules[Hour Min],TimeRules[Risk Points],,-1)</f>
        <v>0</v>
      </c>
      <c r="M6429">
        <f>_xlfn.XLOOKUP(FraudData[[#This Row],[foreign_transaction]],ForeignRules[Foreign Transaction],ForeignRules[Risk Points],0)</f>
        <v>0</v>
      </c>
      <c r="N6429">
        <f>_xlfn.XLOOKUP(FraudData[[#This Row],[location_mismatch]],Table10[Location Mismatch],Table10[Risk Points],0)</f>
        <v>0</v>
      </c>
      <c r="O6429">
        <f>_xlfn.XLOOKUP(FraudData[[#This Row],[device_trust_score]],DeviceRules[Device Min],DeviceRules[Risk Points],,-1)</f>
        <v>0</v>
      </c>
      <c r="P6429">
        <f>_xlfn.XLOOKUP(FraudData[[#This Row],[velocity_last_24h]],VelocityRules[Velocity Min],VelocityRules[Risk Points],,-1)</f>
        <v>0</v>
      </c>
      <c r="Q6429">
        <f>_xlfn.XLOOKUP(FraudData[[#This Row],[merchant_category]],MerchantRules[Merchant Category],MerchantRules[Risk Points],0)</f>
        <v>0</v>
      </c>
      <c r="R6429">
        <f>SUM(FraudData[[#This Row],[Amount Risk]:[Merchant Risk]])</f>
        <v>0</v>
      </c>
      <c r="S6429" t="str" cm="1">
        <f t="array" ref="S6429">_xlfn.IFS(FraudData[[#This Row],[Fraud Risk Score]]&gt;=8,"High Risk",FraudData[[#This Row],[Fraud Risk Score]]&gt;=6,"Medium Risk",TRUE,"Low Risk")</f>
        <v>Low Risk</v>
      </c>
    </row>
    <row r="6430" spans="1:19">
      <c r="A6430">
        <v>6429</v>
      </c>
      <c r="B6430">
        <v>56.23</v>
      </c>
      <c r="C6430">
        <v>1</v>
      </c>
      <c r="D6430" t="s">
        <v>50</v>
      </c>
      <c r="E6430">
        <v>0</v>
      </c>
      <c r="F6430">
        <v>0</v>
      </c>
      <c r="G6430">
        <v>67</v>
      </c>
      <c r="H6430">
        <v>3</v>
      </c>
      <c r="I6430">
        <v>34</v>
      </c>
      <c r="J6430">
        <v>0</v>
      </c>
      <c r="K6430">
        <f>_xlfn.XLOOKUP(FraudData[[#This Row],[amount]],AmountRules[Amount Min],AmountRules[Risk Points],,-1)</f>
        <v>0</v>
      </c>
      <c r="L6430">
        <f>_xlfn.XLOOKUP(FraudData[[#This Row],[transaction_hour]],TimeRules[Hour Min],TimeRules[Risk Points],,-1)</f>
        <v>3</v>
      </c>
      <c r="M6430">
        <f>_xlfn.XLOOKUP(FraudData[[#This Row],[foreign_transaction]],ForeignRules[Foreign Transaction],ForeignRules[Risk Points],0)</f>
        <v>0</v>
      </c>
      <c r="N6430">
        <f>_xlfn.XLOOKUP(FraudData[[#This Row],[location_mismatch]],Table10[Location Mismatch],Table10[Risk Points],0)</f>
        <v>0</v>
      </c>
      <c r="O6430">
        <f>_xlfn.XLOOKUP(FraudData[[#This Row],[device_trust_score]],DeviceRules[Device Min],DeviceRules[Risk Points],,-1)</f>
        <v>1</v>
      </c>
      <c r="P6430">
        <f>_xlfn.XLOOKUP(FraudData[[#This Row],[velocity_last_24h]],VelocityRules[Velocity Min],VelocityRules[Risk Points],,-1)</f>
        <v>0</v>
      </c>
      <c r="Q6430">
        <f>_xlfn.XLOOKUP(FraudData[[#This Row],[merchant_category]],MerchantRules[Merchant Category],MerchantRules[Risk Points],0)</f>
        <v>0</v>
      </c>
      <c r="R6430">
        <f>SUM(FraudData[[#This Row],[Amount Risk]:[Merchant Risk]])</f>
        <v>4</v>
      </c>
      <c r="S6430" t="str" cm="1">
        <f t="array" ref="S6430">_xlfn.IFS(FraudData[[#This Row],[Fraud Risk Score]]&gt;=8,"High Risk",FraudData[[#This Row],[Fraud Risk Score]]&gt;=6,"Medium Risk",TRUE,"Low Risk")</f>
        <v>Low Risk</v>
      </c>
    </row>
    <row r="6431" spans="1:19">
      <c r="A6431">
        <v>6430</v>
      </c>
      <c r="B6431">
        <v>160.84</v>
      </c>
      <c r="C6431">
        <v>23</v>
      </c>
      <c r="D6431" t="s">
        <v>46</v>
      </c>
      <c r="E6431">
        <v>0</v>
      </c>
      <c r="F6431">
        <v>0</v>
      </c>
      <c r="G6431">
        <v>43</v>
      </c>
      <c r="H6431">
        <v>2</v>
      </c>
      <c r="I6431">
        <v>62</v>
      </c>
      <c r="J6431">
        <v>0</v>
      </c>
      <c r="K6431">
        <f>_xlfn.XLOOKUP(FraudData[[#This Row],[amount]],AmountRules[Amount Min],AmountRules[Risk Points],,-1)</f>
        <v>0</v>
      </c>
      <c r="L6431">
        <f>_xlfn.XLOOKUP(FraudData[[#This Row],[transaction_hour]],TimeRules[Hour Min],TimeRules[Risk Points],,-1)</f>
        <v>1</v>
      </c>
      <c r="M6431">
        <f>_xlfn.XLOOKUP(FraudData[[#This Row],[foreign_transaction]],ForeignRules[Foreign Transaction],ForeignRules[Risk Points],0)</f>
        <v>0</v>
      </c>
      <c r="N6431">
        <f>_xlfn.XLOOKUP(FraudData[[#This Row],[location_mismatch]],Table10[Location Mismatch],Table10[Risk Points],0)</f>
        <v>0</v>
      </c>
      <c r="O6431">
        <f>_xlfn.XLOOKUP(FraudData[[#This Row],[device_trust_score]],DeviceRules[Device Min],DeviceRules[Risk Points],,-1)</f>
        <v>2</v>
      </c>
      <c r="P6431">
        <f>_xlfn.XLOOKUP(FraudData[[#This Row],[velocity_last_24h]],VelocityRules[Velocity Min],VelocityRules[Risk Points],,-1)</f>
        <v>0</v>
      </c>
      <c r="Q6431">
        <f>_xlfn.XLOOKUP(FraudData[[#This Row],[merchant_category]],MerchantRules[Merchant Category],MerchantRules[Risk Points],0)</f>
        <v>0</v>
      </c>
      <c r="R6431">
        <f>SUM(FraudData[[#This Row],[Amount Risk]:[Merchant Risk]])</f>
        <v>3</v>
      </c>
      <c r="S6431" t="str" cm="1">
        <f t="array" ref="S6431">_xlfn.IFS(FraudData[[#This Row],[Fraud Risk Score]]&gt;=8,"High Risk",FraudData[[#This Row],[Fraud Risk Score]]&gt;=6,"Medium Risk",TRUE,"Low Risk")</f>
        <v>Low Risk</v>
      </c>
    </row>
    <row r="6432" spans="1:19">
      <c r="A6432">
        <v>6431</v>
      </c>
      <c r="B6432">
        <v>230.07</v>
      </c>
      <c r="C6432">
        <v>12</v>
      </c>
      <c r="D6432" t="s">
        <v>49</v>
      </c>
      <c r="E6432">
        <v>1</v>
      </c>
      <c r="F6432">
        <v>0</v>
      </c>
      <c r="G6432">
        <v>34</v>
      </c>
      <c r="H6432">
        <v>2</v>
      </c>
      <c r="I6432">
        <v>25</v>
      </c>
      <c r="J6432">
        <v>0</v>
      </c>
      <c r="K6432">
        <f>_xlfn.XLOOKUP(FraudData[[#This Row],[amount]],AmountRules[Amount Min],AmountRules[Risk Points],,-1)</f>
        <v>0</v>
      </c>
      <c r="L6432">
        <f>_xlfn.XLOOKUP(FraudData[[#This Row],[transaction_hour]],TimeRules[Hour Min],TimeRules[Risk Points],,-1)</f>
        <v>0</v>
      </c>
      <c r="M6432">
        <f>_xlfn.XLOOKUP(FraudData[[#This Row],[foreign_transaction]],ForeignRules[Foreign Transaction],ForeignRules[Risk Points],0)</f>
        <v>3</v>
      </c>
      <c r="N6432">
        <f>_xlfn.XLOOKUP(FraudData[[#This Row],[location_mismatch]],Table10[Location Mismatch],Table10[Risk Points],0)</f>
        <v>0</v>
      </c>
      <c r="O6432">
        <f>_xlfn.XLOOKUP(FraudData[[#This Row],[device_trust_score]],DeviceRules[Device Min],DeviceRules[Risk Points],,-1)</f>
        <v>2</v>
      </c>
      <c r="P6432">
        <f>_xlfn.XLOOKUP(FraudData[[#This Row],[velocity_last_24h]],VelocityRules[Velocity Min],VelocityRules[Risk Points],,-1)</f>
        <v>0</v>
      </c>
      <c r="Q6432">
        <f>_xlfn.XLOOKUP(FraudData[[#This Row],[merchant_category]],MerchantRules[Merchant Category],MerchantRules[Risk Points],0)</f>
        <v>1</v>
      </c>
      <c r="R6432">
        <f>SUM(FraudData[[#This Row],[Amount Risk]:[Merchant Risk]])</f>
        <v>6</v>
      </c>
      <c r="S6432" t="str" cm="1">
        <f t="array" ref="S6432">_xlfn.IFS(FraudData[[#This Row],[Fraud Risk Score]]&gt;=8,"High Risk",FraudData[[#This Row],[Fraud Risk Score]]&gt;=6,"Medium Risk",TRUE,"Low Risk")</f>
        <v>Medium Risk</v>
      </c>
    </row>
    <row r="6433" spans="1:19">
      <c r="A6433">
        <v>6432</v>
      </c>
      <c r="B6433">
        <v>510.29</v>
      </c>
      <c r="C6433">
        <v>6</v>
      </c>
      <c r="D6433" t="s">
        <v>49</v>
      </c>
      <c r="E6433">
        <v>0</v>
      </c>
      <c r="F6433">
        <v>1</v>
      </c>
      <c r="G6433">
        <v>80</v>
      </c>
      <c r="H6433">
        <v>3</v>
      </c>
      <c r="I6433">
        <v>67</v>
      </c>
      <c r="J6433">
        <v>0</v>
      </c>
      <c r="K6433">
        <f>_xlfn.XLOOKUP(FraudData[[#This Row],[amount]],AmountRules[Amount Min],AmountRules[Risk Points],,-1)</f>
        <v>1</v>
      </c>
      <c r="L6433">
        <f>_xlfn.XLOOKUP(FraudData[[#This Row],[transaction_hour]],TimeRules[Hour Min],TimeRules[Risk Points],,-1)</f>
        <v>0</v>
      </c>
      <c r="M6433">
        <f>_xlfn.XLOOKUP(FraudData[[#This Row],[foreign_transaction]],ForeignRules[Foreign Transaction],ForeignRules[Risk Points],0)</f>
        <v>0</v>
      </c>
      <c r="N6433">
        <f>_xlfn.XLOOKUP(FraudData[[#This Row],[location_mismatch]],Table10[Location Mismatch],Table10[Risk Points],0)</f>
        <v>3</v>
      </c>
      <c r="O6433">
        <f>_xlfn.XLOOKUP(FraudData[[#This Row],[device_trust_score]],DeviceRules[Device Min],DeviceRules[Risk Points],,-1)</f>
        <v>0</v>
      </c>
      <c r="P6433">
        <f>_xlfn.XLOOKUP(FraudData[[#This Row],[velocity_last_24h]],VelocityRules[Velocity Min],VelocityRules[Risk Points],,-1)</f>
        <v>0</v>
      </c>
      <c r="Q6433">
        <f>_xlfn.XLOOKUP(FraudData[[#This Row],[merchant_category]],MerchantRules[Merchant Category],MerchantRules[Risk Points],0)</f>
        <v>1</v>
      </c>
      <c r="R6433">
        <f>SUM(FraudData[[#This Row],[Amount Risk]:[Merchant Risk]])</f>
        <v>5</v>
      </c>
      <c r="S6433" t="str" cm="1">
        <f t="array" ref="S6433">_xlfn.IFS(FraudData[[#This Row],[Fraud Risk Score]]&gt;=8,"High Risk",FraudData[[#This Row],[Fraud Risk Score]]&gt;=6,"Medium Risk",TRUE,"Low Risk")</f>
        <v>Low Risk</v>
      </c>
    </row>
    <row r="6434" spans="1:19">
      <c r="A6434">
        <v>6433</v>
      </c>
      <c r="B6434">
        <v>384.12</v>
      </c>
      <c r="C6434">
        <v>7</v>
      </c>
      <c r="D6434" t="s">
        <v>49</v>
      </c>
      <c r="E6434">
        <v>0</v>
      </c>
      <c r="F6434">
        <v>0</v>
      </c>
      <c r="G6434">
        <v>84</v>
      </c>
      <c r="H6434">
        <v>1</v>
      </c>
      <c r="I6434">
        <v>37</v>
      </c>
      <c r="J6434">
        <v>0</v>
      </c>
      <c r="K6434">
        <f>_xlfn.XLOOKUP(FraudData[[#This Row],[amount]],AmountRules[Amount Min],AmountRules[Risk Points],,-1)</f>
        <v>0</v>
      </c>
      <c r="L6434">
        <f>_xlfn.XLOOKUP(FraudData[[#This Row],[transaction_hour]],TimeRules[Hour Min],TimeRules[Risk Points],,-1)</f>
        <v>0</v>
      </c>
      <c r="M6434">
        <f>_xlfn.XLOOKUP(FraudData[[#This Row],[foreign_transaction]],ForeignRules[Foreign Transaction],ForeignRules[Risk Points],0)</f>
        <v>0</v>
      </c>
      <c r="N6434">
        <f>_xlfn.XLOOKUP(FraudData[[#This Row],[location_mismatch]],Table10[Location Mismatch],Table10[Risk Points],0)</f>
        <v>0</v>
      </c>
      <c r="O6434">
        <f>_xlfn.XLOOKUP(FraudData[[#This Row],[device_trust_score]],DeviceRules[Device Min],DeviceRules[Risk Points],,-1)</f>
        <v>0</v>
      </c>
      <c r="P6434">
        <f>_xlfn.XLOOKUP(FraudData[[#This Row],[velocity_last_24h]],VelocityRules[Velocity Min],VelocityRules[Risk Points],,-1)</f>
        <v>0</v>
      </c>
      <c r="Q6434">
        <f>_xlfn.XLOOKUP(FraudData[[#This Row],[merchant_category]],MerchantRules[Merchant Category],MerchantRules[Risk Points],0)</f>
        <v>1</v>
      </c>
      <c r="R6434">
        <f>SUM(FraudData[[#This Row],[Amount Risk]:[Merchant Risk]])</f>
        <v>1</v>
      </c>
      <c r="S6434" t="str" cm="1">
        <f t="array" ref="S6434">_xlfn.IFS(FraudData[[#This Row],[Fraud Risk Score]]&gt;=8,"High Risk",FraudData[[#This Row],[Fraud Risk Score]]&gt;=6,"Medium Risk",TRUE,"Low Risk")</f>
        <v>Low Risk</v>
      </c>
    </row>
    <row r="6435" spans="1:19">
      <c r="A6435">
        <v>6434</v>
      </c>
      <c r="B6435">
        <v>130.32</v>
      </c>
      <c r="C6435">
        <v>22</v>
      </c>
      <c r="D6435" t="s">
        <v>50</v>
      </c>
      <c r="E6435">
        <v>0</v>
      </c>
      <c r="F6435">
        <v>0</v>
      </c>
      <c r="G6435">
        <v>67</v>
      </c>
      <c r="H6435">
        <v>1</v>
      </c>
      <c r="I6435">
        <v>66</v>
      </c>
      <c r="J6435">
        <v>0</v>
      </c>
      <c r="K6435">
        <f>_xlfn.XLOOKUP(FraudData[[#This Row],[amount]],AmountRules[Amount Min],AmountRules[Risk Points],,-1)</f>
        <v>0</v>
      </c>
      <c r="L6435">
        <f>_xlfn.XLOOKUP(FraudData[[#This Row],[transaction_hour]],TimeRules[Hour Min],TimeRules[Risk Points],,-1)</f>
        <v>0</v>
      </c>
      <c r="M6435">
        <f>_xlfn.XLOOKUP(FraudData[[#This Row],[foreign_transaction]],ForeignRules[Foreign Transaction],ForeignRules[Risk Points],0)</f>
        <v>0</v>
      </c>
      <c r="N6435">
        <f>_xlfn.XLOOKUP(FraudData[[#This Row],[location_mismatch]],Table10[Location Mismatch],Table10[Risk Points],0)</f>
        <v>0</v>
      </c>
      <c r="O6435">
        <f>_xlfn.XLOOKUP(FraudData[[#This Row],[device_trust_score]],DeviceRules[Device Min],DeviceRules[Risk Points],,-1)</f>
        <v>1</v>
      </c>
      <c r="P6435">
        <f>_xlfn.XLOOKUP(FraudData[[#This Row],[velocity_last_24h]],VelocityRules[Velocity Min],VelocityRules[Risk Points],,-1)</f>
        <v>0</v>
      </c>
      <c r="Q6435">
        <f>_xlfn.XLOOKUP(FraudData[[#This Row],[merchant_category]],MerchantRules[Merchant Category],MerchantRules[Risk Points],0)</f>
        <v>0</v>
      </c>
      <c r="R6435">
        <f>SUM(FraudData[[#This Row],[Amount Risk]:[Merchant Risk]])</f>
        <v>1</v>
      </c>
      <c r="S6435" t="str" cm="1">
        <f t="array" ref="S6435">_xlfn.IFS(FraudData[[#This Row],[Fraud Risk Score]]&gt;=8,"High Risk",FraudData[[#This Row],[Fraud Risk Score]]&gt;=6,"Medium Risk",TRUE,"Low Risk")</f>
        <v>Low Risk</v>
      </c>
    </row>
    <row r="6436" spans="1:19">
      <c r="A6436">
        <v>6435</v>
      </c>
      <c r="B6436">
        <v>268.22000000000003</v>
      </c>
      <c r="C6436">
        <v>15</v>
      </c>
      <c r="D6436" t="s">
        <v>48</v>
      </c>
      <c r="E6436">
        <v>0</v>
      </c>
      <c r="F6436">
        <v>0</v>
      </c>
      <c r="G6436">
        <v>72</v>
      </c>
      <c r="H6436">
        <v>1</v>
      </c>
      <c r="I6436">
        <v>18</v>
      </c>
      <c r="J6436">
        <v>0</v>
      </c>
      <c r="K6436">
        <f>_xlfn.XLOOKUP(FraudData[[#This Row],[amount]],AmountRules[Amount Min],AmountRules[Risk Points],,-1)</f>
        <v>0</v>
      </c>
      <c r="L6436">
        <f>_xlfn.XLOOKUP(FraudData[[#This Row],[transaction_hour]],TimeRules[Hour Min],TimeRules[Risk Points],,-1)</f>
        <v>0</v>
      </c>
      <c r="M6436">
        <f>_xlfn.XLOOKUP(FraudData[[#This Row],[foreign_transaction]],ForeignRules[Foreign Transaction],ForeignRules[Risk Points],0)</f>
        <v>0</v>
      </c>
      <c r="N6436">
        <f>_xlfn.XLOOKUP(FraudData[[#This Row],[location_mismatch]],Table10[Location Mismatch],Table10[Risk Points],0)</f>
        <v>0</v>
      </c>
      <c r="O6436">
        <f>_xlfn.XLOOKUP(FraudData[[#This Row],[device_trust_score]],DeviceRules[Device Min],DeviceRules[Risk Points],,-1)</f>
        <v>0</v>
      </c>
      <c r="P6436">
        <f>_xlfn.XLOOKUP(FraudData[[#This Row],[velocity_last_24h]],VelocityRules[Velocity Min],VelocityRules[Risk Points],,-1)</f>
        <v>0</v>
      </c>
      <c r="Q6436">
        <f>_xlfn.XLOOKUP(FraudData[[#This Row],[merchant_category]],MerchantRules[Merchant Category],MerchantRules[Risk Points],0)</f>
        <v>0</v>
      </c>
      <c r="R6436">
        <f>SUM(FraudData[[#This Row],[Amount Risk]:[Merchant Risk]])</f>
        <v>0</v>
      </c>
      <c r="S6436" t="str" cm="1">
        <f t="array" ref="S6436">_xlfn.IFS(FraudData[[#This Row],[Fraud Risk Score]]&gt;=8,"High Risk",FraudData[[#This Row],[Fraud Risk Score]]&gt;=6,"Medium Risk",TRUE,"Low Risk")</f>
        <v>Low Risk</v>
      </c>
    </row>
    <row r="6437" spans="1:19">
      <c r="A6437">
        <v>6436</v>
      </c>
      <c r="B6437">
        <v>148.66</v>
      </c>
      <c r="C6437">
        <v>10</v>
      </c>
      <c r="D6437" t="s">
        <v>49</v>
      </c>
      <c r="E6437">
        <v>0</v>
      </c>
      <c r="F6437">
        <v>0</v>
      </c>
      <c r="G6437">
        <v>64</v>
      </c>
      <c r="H6437">
        <v>0</v>
      </c>
      <c r="I6437">
        <v>61</v>
      </c>
      <c r="J6437">
        <v>0</v>
      </c>
      <c r="K6437">
        <f>_xlfn.XLOOKUP(FraudData[[#This Row],[amount]],AmountRules[Amount Min],AmountRules[Risk Points],,-1)</f>
        <v>0</v>
      </c>
      <c r="L6437">
        <f>_xlfn.XLOOKUP(FraudData[[#This Row],[transaction_hour]],TimeRules[Hour Min],TimeRules[Risk Points],,-1)</f>
        <v>0</v>
      </c>
      <c r="M6437">
        <f>_xlfn.XLOOKUP(FraudData[[#This Row],[foreign_transaction]],ForeignRules[Foreign Transaction],ForeignRules[Risk Points],0)</f>
        <v>0</v>
      </c>
      <c r="N6437">
        <f>_xlfn.XLOOKUP(FraudData[[#This Row],[location_mismatch]],Table10[Location Mismatch],Table10[Risk Points],0)</f>
        <v>0</v>
      </c>
      <c r="O6437">
        <f>_xlfn.XLOOKUP(FraudData[[#This Row],[device_trust_score]],DeviceRules[Device Min],DeviceRules[Risk Points],,-1)</f>
        <v>1</v>
      </c>
      <c r="P6437">
        <f>_xlfn.XLOOKUP(FraudData[[#This Row],[velocity_last_24h]],VelocityRules[Velocity Min],VelocityRules[Risk Points],,-1)</f>
        <v>0</v>
      </c>
      <c r="Q6437">
        <f>_xlfn.XLOOKUP(FraudData[[#This Row],[merchant_category]],MerchantRules[Merchant Category],MerchantRules[Risk Points],0)</f>
        <v>1</v>
      </c>
      <c r="R6437">
        <f>SUM(FraudData[[#This Row],[Amount Risk]:[Merchant Risk]])</f>
        <v>2</v>
      </c>
      <c r="S6437" t="str" cm="1">
        <f t="array" ref="S6437">_xlfn.IFS(FraudData[[#This Row],[Fraud Risk Score]]&gt;=8,"High Risk",FraudData[[#This Row],[Fraud Risk Score]]&gt;=6,"Medium Risk",TRUE,"Low Risk")</f>
        <v>Low Risk</v>
      </c>
    </row>
    <row r="6438" spans="1:19">
      <c r="A6438">
        <v>6437</v>
      </c>
      <c r="B6438">
        <v>144.82</v>
      </c>
      <c r="C6438">
        <v>3</v>
      </c>
      <c r="D6438" t="s">
        <v>47</v>
      </c>
      <c r="E6438">
        <v>0</v>
      </c>
      <c r="F6438">
        <v>0</v>
      </c>
      <c r="G6438">
        <v>58</v>
      </c>
      <c r="H6438">
        <v>0</v>
      </c>
      <c r="I6438">
        <v>48</v>
      </c>
      <c r="J6438">
        <v>0</v>
      </c>
      <c r="K6438">
        <f>_xlfn.XLOOKUP(FraudData[[#This Row],[amount]],AmountRules[Amount Min],AmountRules[Risk Points],,-1)</f>
        <v>0</v>
      </c>
      <c r="L6438">
        <f>_xlfn.XLOOKUP(FraudData[[#This Row],[transaction_hour]],TimeRules[Hour Min],TimeRules[Risk Points],,-1)</f>
        <v>3</v>
      </c>
      <c r="M6438">
        <f>_xlfn.XLOOKUP(FraudData[[#This Row],[foreign_transaction]],ForeignRules[Foreign Transaction],ForeignRules[Risk Points],0)</f>
        <v>0</v>
      </c>
      <c r="N6438">
        <f>_xlfn.XLOOKUP(FraudData[[#This Row],[location_mismatch]],Table10[Location Mismatch],Table10[Risk Points],0)</f>
        <v>0</v>
      </c>
      <c r="O6438">
        <f>_xlfn.XLOOKUP(FraudData[[#This Row],[device_trust_score]],DeviceRules[Device Min],DeviceRules[Risk Points],,-1)</f>
        <v>1</v>
      </c>
      <c r="P6438">
        <f>_xlfn.XLOOKUP(FraudData[[#This Row],[velocity_last_24h]],VelocityRules[Velocity Min],VelocityRules[Risk Points],,-1)</f>
        <v>0</v>
      </c>
      <c r="Q6438">
        <f>_xlfn.XLOOKUP(FraudData[[#This Row],[merchant_category]],MerchantRules[Merchant Category],MerchantRules[Risk Points],0)</f>
        <v>0</v>
      </c>
      <c r="R6438">
        <f>SUM(FraudData[[#This Row],[Amount Risk]:[Merchant Risk]])</f>
        <v>4</v>
      </c>
      <c r="S6438" t="str" cm="1">
        <f t="array" ref="S6438">_xlfn.IFS(FraudData[[#This Row],[Fraud Risk Score]]&gt;=8,"High Risk",FraudData[[#This Row],[Fraud Risk Score]]&gt;=6,"Medium Risk",TRUE,"Low Risk")</f>
        <v>Low Risk</v>
      </c>
    </row>
    <row r="6439" spans="1:19">
      <c r="A6439">
        <v>6438</v>
      </c>
      <c r="B6439">
        <v>21.94</v>
      </c>
      <c r="C6439">
        <v>16</v>
      </c>
      <c r="D6439" t="s">
        <v>49</v>
      </c>
      <c r="E6439">
        <v>0</v>
      </c>
      <c r="F6439">
        <v>0</v>
      </c>
      <c r="G6439">
        <v>25</v>
      </c>
      <c r="H6439">
        <v>2</v>
      </c>
      <c r="I6439">
        <v>39</v>
      </c>
      <c r="J6439">
        <v>0</v>
      </c>
      <c r="K6439">
        <f>_xlfn.XLOOKUP(FraudData[[#This Row],[amount]],AmountRules[Amount Min],AmountRules[Risk Points],,-1)</f>
        <v>0</v>
      </c>
      <c r="L6439">
        <f>_xlfn.XLOOKUP(FraudData[[#This Row],[transaction_hour]],TimeRules[Hour Min],TimeRules[Risk Points],,-1)</f>
        <v>0</v>
      </c>
      <c r="M6439">
        <f>_xlfn.XLOOKUP(FraudData[[#This Row],[foreign_transaction]],ForeignRules[Foreign Transaction],ForeignRules[Risk Points],0)</f>
        <v>0</v>
      </c>
      <c r="N6439">
        <f>_xlfn.XLOOKUP(FraudData[[#This Row],[location_mismatch]],Table10[Location Mismatch],Table10[Risk Points],0)</f>
        <v>0</v>
      </c>
      <c r="O6439">
        <f>_xlfn.XLOOKUP(FraudData[[#This Row],[device_trust_score]],DeviceRules[Device Min],DeviceRules[Risk Points],,-1)</f>
        <v>3</v>
      </c>
      <c r="P6439">
        <f>_xlfn.XLOOKUP(FraudData[[#This Row],[velocity_last_24h]],VelocityRules[Velocity Min],VelocityRules[Risk Points],,-1)</f>
        <v>0</v>
      </c>
      <c r="Q6439">
        <f>_xlfn.XLOOKUP(FraudData[[#This Row],[merchant_category]],MerchantRules[Merchant Category],MerchantRules[Risk Points],0)</f>
        <v>1</v>
      </c>
      <c r="R6439">
        <f>SUM(FraudData[[#This Row],[Amount Risk]:[Merchant Risk]])</f>
        <v>4</v>
      </c>
      <c r="S6439" t="str" cm="1">
        <f t="array" ref="S6439">_xlfn.IFS(FraudData[[#This Row],[Fraud Risk Score]]&gt;=8,"High Risk",FraudData[[#This Row],[Fraud Risk Score]]&gt;=6,"Medium Risk",TRUE,"Low Risk")</f>
        <v>Low Risk</v>
      </c>
    </row>
    <row r="6440" spans="1:19">
      <c r="A6440">
        <v>6439</v>
      </c>
      <c r="B6440">
        <v>24.27</v>
      </c>
      <c r="C6440">
        <v>15</v>
      </c>
      <c r="D6440" t="s">
        <v>49</v>
      </c>
      <c r="E6440">
        <v>0</v>
      </c>
      <c r="F6440">
        <v>0</v>
      </c>
      <c r="G6440">
        <v>43</v>
      </c>
      <c r="H6440">
        <v>1</v>
      </c>
      <c r="I6440">
        <v>60</v>
      </c>
      <c r="J6440">
        <v>0</v>
      </c>
      <c r="K6440">
        <f>_xlfn.XLOOKUP(FraudData[[#This Row],[amount]],AmountRules[Amount Min],AmountRules[Risk Points],,-1)</f>
        <v>0</v>
      </c>
      <c r="L6440">
        <f>_xlfn.XLOOKUP(FraudData[[#This Row],[transaction_hour]],TimeRules[Hour Min],TimeRules[Risk Points],,-1)</f>
        <v>0</v>
      </c>
      <c r="M6440">
        <f>_xlfn.XLOOKUP(FraudData[[#This Row],[foreign_transaction]],ForeignRules[Foreign Transaction],ForeignRules[Risk Points],0)</f>
        <v>0</v>
      </c>
      <c r="N6440">
        <f>_xlfn.XLOOKUP(FraudData[[#This Row],[location_mismatch]],Table10[Location Mismatch],Table10[Risk Points],0)</f>
        <v>0</v>
      </c>
      <c r="O6440">
        <f>_xlfn.XLOOKUP(FraudData[[#This Row],[device_trust_score]],DeviceRules[Device Min],DeviceRules[Risk Points],,-1)</f>
        <v>2</v>
      </c>
      <c r="P6440">
        <f>_xlfn.XLOOKUP(FraudData[[#This Row],[velocity_last_24h]],VelocityRules[Velocity Min],VelocityRules[Risk Points],,-1)</f>
        <v>0</v>
      </c>
      <c r="Q6440">
        <f>_xlfn.XLOOKUP(FraudData[[#This Row],[merchant_category]],MerchantRules[Merchant Category],MerchantRules[Risk Points],0)</f>
        <v>1</v>
      </c>
      <c r="R6440">
        <f>SUM(FraudData[[#This Row],[Amount Risk]:[Merchant Risk]])</f>
        <v>3</v>
      </c>
      <c r="S6440" t="str" cm="1">
        <f t="array" ref="S6440">_xlfn.IFS(FraudData[[#This Row],[Fraud Risk Score]]&gt;=8,"High Risk",FraudData[[#This Row],[Fraud Risk Score]]&gt;=6,"Medium Risk",TRUE,"Low Risk")</f>
        <v>Low Risk</v>
      </c>
    </row>
    <row r="6441" spans="1:19">
      <c r="A6441">
        <v>6440</v>
      </c>
      <c r="B6441">
        <v>135.72999999999999</v>
      </c>
      <c r="C6441">
        <v>18</v>
      </c>
      <c r="D6441" t="s">
        <v>49</v>
      </c>
      <c r="E6441">
        <v>0</v>
      </c>
      <c r="F6441">
        <v>0</v>
      </c>
      <c r="G6441">
        <v>25</v>
      </c>
      <c r="H6441">
        <v>3</v>
      </c>
      <c r="I6441">
        <v>42</v>
      </c>
      <c r="J6441">
        <v>0</v>
      </c>
      <c r="K6441">
        <f>_xlfn.XLOOKUP(FraudData[[#This Row],[amount]],AmountRules[Amount Min],AmountRules[Risk Points],,-1)</f>
        <v>0</v>
      </c>
      <c r="L6441">
        <f>_xlfn.XLOOKUP(FraudData[[#This Row],[transaction_hour]],TimeRules[Hour Min],TimeRules[Risk Points],,-1)</f>
        <v>0</v>
      </c>
      <c r="M6441">
        <f>_xlfn.XLOOKUP(FraudData[[#This Row],[foreign_transaction]],ForeignRules[Foreign Transaction],ForeignRules[Risk Points],0)</f>
        <v>0</v>
      </c>
      <c r="N6441">
        <f>_xlfn.XLOOKUP(FraudData[[#This Row],[location_mismatch]],Table10[Location Mismatch],Table10[Risk Points],0)</f>
        <v>0</v>
      </c>
      <c r="O6441">
        <f>_xlfn.XLOOKUP(FraudData[[#This Row],[device_trust_score]],DeviceRules[Device Min],DeviceRules[Risk Points],,-1)</f>
        <v>3</v>
      </c>
      <c r="P6441">
        <f>_xlfn.XLOOKUP(FraudData[[#This Row],[velocity_last_24h]],VelocityRules[Velocity Min],VelocityRules[Risk Points],,-1)</f>
        <v>0</v>
      </c>
      <c r="Q6441">
        <f>_xlfn.XLOOKUP(FraudData[[#This Row],[merchant_category]],MerchantRules[Merchant Category],MerchantRules[Risk Points],0)</f>
        <v>1</v>
      </c>
      <c r="R6441">
        <f>SUM(FraudData[[#This Row],[Amount Risk]:[Merchant Risk]])</f>
        <v>4</v>
      </c>
      <c r="S6441" t="str" cm="1">
        <f t="array" ref="S6441">_xlfn.IFS(FraudData[[#This Row],[Fraud Risk Score]]&gt;=8,"High Risk",FraudData[[#This Row],[Fraud Risk Score]]&gt;=6,"Medium Risk",TRUE,"Low Risk")</f>
        <v>Low Risk</v>
      </c>
    </row>
    <row r="6442" spans="1:19">
      <c r="A6442">
        <v>6441</v>
      </c>
      <c r="B6442">
        <v>56.37</v>
      </c>
      <c r="C6442">
        <v>22</v>
      </c>
      <c r="D6442" t="s">
        <v>48</v>
      </c>
      <c r="E6442">
        <v>0</v>
      </c>
      <c r="F6442">
        <v>0</v>
      </c>
      <c r="G6442">
        <v>49</v>
      </c>
      <c r="H6442">
        <v>2</v>
      </c>
      <c r="I6442">
        <v>68</v>
      </c>
      <c r="J6442">
        <v>0</v>
      </c>
      <c r="K6442">
        <f>_xlfn.XLOOKUP(FraudData[[#This Row],[amount]],AmountRules[Amount Min],AmountRules[Risk Points],,-1)</f>
        <v>0</v>
      </c>
      <c r="L6442">
        <f>_xlfn.XLOOKUP(FraudData[[#This Row],[transaction_hour]],TimeRules[Hour Min],TimeRules[Risk Points],,-1)</f>
        <v>0</v>
      </c>
      <c r="M6442">
        <f>_xlfn.XLOOKUP(FraudData[[#This Row],[foreign_transaction]],ForeignRules[Foreign Transaction],ForeignRules[Risk Points],0)</f>
        <v>0</v>
      </c>
      <c r="N6442">
        <f>_xlfn.XLOOKUP(FraudData[[#This Row],[location_mismatch]],Table10[Location Mismatch],Table10[Risk Points],0)</f>
        <v>0</v>
      </c>
      <c r="O6442">
        <f>_xlfn.XLOOKUP(FraudData[[#This Row],[device_trust_score]],DeviceRules[Device Min],DeviceRules[Risk Points],,-1)</f>
        <v>2</v>
      </c>
      <c r="P6442">
        <f>_xlfn.XLOOKUP(FraudData[[#This Row],[velocity_last_24h]],VelocityRules[Velocity Min],VelocityRules[Risk Points],,-1)</f>
        <v>0</v>
      </c>
      <c r="Q6442">
        <f>_xlfn.XLOOKUP(FraudData[[#This Row],[merchant_category]],MerchantRules[Merchant Category],MerchantRules[Risk Points],0)</f>
        <v>0</v>
      </c>
      <c r="R6442">
        <f>SUM(FraudData[[#This Row],[Amount Risk]:[Merchant Risk]])</f>
        <v>2</v>
      </c>
      <c r="S6442" t="str" cm="1">
        <f t="array" ref="S6442">_xlfn.IFS(FraudData[[#This Row],[Fraud Risk Score]]&gt;=8,"High Risk",FraudData[[#This Row],[Fraud Risk Score]]&gt;=6,"Medium Risk",TRUE,"Low Risk")</f>
        <v>Low Risk</v>
      </c>
    </row>
    <row r="6443" spans="1:19">
      <c r="A6443">
        <v>6442</v>
      </c>
      <c r="B6443">
        <v>3.83</v>
      </c>
      <c r="C6443">
        <v>10</v>
      </c>
      <c r="D6443" t="s">
        <v>49</v>
      </c>
      <c r="E6443">
        <v>0</v>
      </c>
      <c r="F6443">
        <v>0</v>
      </c>
      <c r="G6443">
        <v>92</v>
      </c>
      <c r="H6443">
        <v>2</v>
      </c>
      <c r="I6443">
        <v>29</v>
      </c>
      <c r="J6443">
        <v>0</v>
      </c>
      <c r="K6443">
        <f>_xlfn.XLOOKUP(FraudData[[#This Row],[amount]],AmountRules[Amount Min],AmountRules[Risk Points],,-1)</f>
        <v>0</v>
      </c>
      <c r="L6443">
        <f>_xlfn.XLOOKUP(FraudData[[#This Row],[transaction_hour]],TimeRules[Hour Min],TimeRules[Risk Points],,-1)</f>
        <v>0</v>
      </c>
      <c r="M6443">
        <f>_xlfn.XLOOKUP(FraudData[[#This Row],[foreign_transaction]],ForeignRules[Foreign Transaction],ForeignRules[Risk Points],0)</f>
        <v>0</v>
      </c>
      <c r="N6443">
        <f>_xlfn.XLOOKUP(FraudData[[#This Row],[location_mismatch]],Table10[Location Mismatch],Table10[Risk Points],0)</f>
        <v>0</v>
      </c>
      <c r="O6443">
        <f>_xlfn.XLOOKUP(FraudData[[#This Row],[device_trust_score]],DeviceRules[Device Min],DeviceRules[Risk Points],,-1)</f>
        <v>0</v>
      </c>
      <c r="P6443">
        <f>_xlfn.XLOOKUP(FraudData[[#This Row],[velocity_last_24h]],VelocityRules[Velocity Min],VelocityRules[Risk Points],,-1)</f>
        <v>0</v>
      </c>
      <c r="Q6443">
        <f>_xlfn.XLOOKUP(FraudData[[#This Row],[merchant_category]],MerchantRules[Merchant Category],MerchantRules[Risk Points],0)</f>
        <v>1</v>
      </c>
      <c r="R6443">
        <f>SUM(FraudData[[#This Row],[Amount Risk]:[Merchant Risk]])</f>
        <v>1</v>
      </c>
      <c r="S6443" t="str" cm="1">
        <f t="array" ref="S6443">_xlfn.IFS(FraudData[[#This Row],[Fraud Risk Score]]&gt;=8,"High Risk",FraudData[[#This Row],[Fraud Risk Score]]&gt;=6,"Medium Risk",TRUE,"Low Risk")</f>
        <v>Low Risk</v>
      </c>
    </row>
    <row r="6444" spans="1:19">
      <c r="A6444">
        <v>6443</v>
      </c>
      <c r="B6444">
        <v>230.97</v>
      </c>
      <c r="C6444">
        <v>6</v>
      </c>
      <c r="D6444" t="s">
        <v>48</v>
      </c>
      <c r="E6444">
        <v>0</v>
      </c>
      <c r="F6444">
        <v>0</v>
      </c>
      <c r="G6444">
        <v>52</v>
      </c>
      <c r="H6444">
        <v>1</v>
      </c>
      <c r="I6444">
        <v>46</v>
      </c>
      <c r="J6444">
        <v>0</v>
      </c>
      <c r="K6444">
        <f>_xlfn.XLOOKUP(FraudData[[#This Row],[amount]],AmountRules[Amount Min],AmountRules[Risk Points],,-1)</f>
        <v>0</v>
      </c>
      <c r="L6444">
        <f>_xlfn.XLOOKUP(FraudData[[#This Row],[transaction_hour]],TimeRules[Hour Min],TimeRules[Risk Points],,-1)</f>
        <v>0</v>
      </c>
      <c r="M6444">
        <f>_xlfn.XLOOKUP(FraudData[[#This Row],[foreign_transaction]],ForeignRules[Foreign Transaction],ForeignRules[Risk Points],0)</f>
        <v>0</v>
      </c>
      <c r="N6444">
        <f>_xlfn.XLOOKUP(FraudData[[#This Row],[location_mismatch]],Table10[Location Mismatch],Table10[Risk Points],0)</f>
        <v>0</v>
      </c>
      <c r="O6444">
        <f>_xlfn.XLOOKUP(FraudData[[#This Row],[device_trust_score]],DeviceRules[Device Min],DeviceRules[Risk Points],,-1)</f>
        <v>1</v>
      </c>
      <c r="P6444">
        <f>_xlfn.XLOOKUP(FraudData[[#This Row],[velocity_last_24h]],VelocityRules[Velocity Min],VelocityRules[Risk Points],,-1)</f>
        <v>0</v>
      </c>
      <c r="Q6444">
        <f>_xlfn.XLOOKUP(FraudData[[#This Row],[merchant_category]],MerchantRules[Merchant Category],MerchantRules[Risk Points],0)</f>
        <v>0</v>
      </c>
      <c r="R6444">
        <f>SUM(FraudData[[#This Row],[Amount Risk]:[Merchant Risk]])</f>
        <v>1</v>
      </c>
      <c r="S6444" t="str" cm="1">
        <f t="array" ref="S6444">_xlfn.IFS(FraudData[[#This Row],[Fraud Risk Score]]&gt;=8,"High Risk",FraudData[[#This Row],[Fraud Risk Score]]&gt;=6,"Medium Risk",TRUE,"Low Risk")</f>
        <v>Low Risk</v>
      </c>
    </row>
    <row r="6445" spans="1:19">
      <c r="A6445">
        <v>6444</v>
      </c>
      <c r="B6445">
        <v>5.94</v>
      </c>
      <c r="C6445">
        <v>12</v>
      </c>
      <c r="D6445" t="s">
        <v>48</v>
      </c>
      <c r="E6445">
        <v>0</v>
      </c>
      <c r="F6445">
        <v>0</v>
      </c>
      <c r="G6445">
        <v>69</v>
      </c>
      <c r="H6445">
        <v>3</v>
      </c>
      <c r="I6445">
        <v>19</v>
      </c>
      <c r="J6445">
        <v>0</v>
      </c>
      <c r="K6445">
        <f>_xlfn.XLOOKUP(FraudData[[#This Row],[amount]],AmountRules[Amount Min],AmountRules[Risk Points],,-1)</f>
        <v>0</v>
      </c>
      <c r="L6445">
        <f>_xlfn.XLOOKUP(FraudData[[#This Row],[transaction_hour]],TimeRules[Hour Min],TimeRules[Risk Points],,-1)</f>
        <v>0</v>
      </c>
      <c r="M6445">
        <f>_xlfn.XLOOKUP(FraudData[[#This Row],[foreign_transaction]],ForeignRules[Foreign Transaction],ForeignRules[Risk Points],0)</f>
        <v>0</v>
      </c>
      <c r="N6445">
        <f>_xlfn.XLOOKUP(FraudData[[#This Row],[location_mismatch]],Table10[Location Mismatch],Table10[Risk Points],0)</f>
        <v>0</v>
      </c>
      <c r="O6445">
        <f>_xlfn.XLOOKUP(FraudData[[#This Row],[device_trust_score]],DeviceRules[Device Min],DeviceRules[Risk Points],,-1)</f>
        <v>1</v>
      </c>
      <c r="P6445">
        <f>_xlfn.XLOOKUP(FraudData[[#This Row],[velocity_last_24h]],VelocityRules[Velocity Min],VelocityRules[Risk Points],,-1)</f>
        <v>0</v>
      </c>
      <c r="Q6445">
        <f>_xlfn.XLOOKUP(FraudData[[#This Row],[merchant_category]],MerchantRules[Merchant Category],MerchantRules[Risk Points],0)</f>
        <v>0</v>
      </c>
      <c r="R6445">
        <f>SUM(FraudData[[#This Row],[Amount Risk]:[Merchant Risk]])</f>
        <v>1</v>
      </c>
      <c r="S6445" t="str" cm="1">
        <f t="array" ref="S6445">_xlfn.IFS(FraudData[[#This Row],[Fraud Risk Score]]&gt;=8,"High Risk",FraudData[[#This Row],[Fraud Risk Score]]&gt;=6,"Medium Risk",TRUE,"Low Risk")</f>
        <v>Low Risk</v>
      </c>
    </row>
    <row r="6446" spans="1:19">
      <c r="A6446">
        <v>6445</v>
      </c>
      <c r="B6446">
        <v>162.82</v>
      </c>
      <c r="C6446">
        <v>18</v>
      </c>
      <c r="D6446" t="s">
        <v>50</v>
      </c>
      <c r="E6446">
        <v>0</v>
      </c>
      <c r="F6446">
        <v>0</v>
      </c>
      <c r="G6446">
        <v>48</v>
      </c>
      <c r="H6446">
        <v>2</v>
      </c>
      <c r="I6446">
        <v>31</v>
      </c>
      <c r="J6446">
        <v>0</v>
      </c>
      <c r="K6446">
        <f>_xlfn.XLOOKUP(FraudData[[#This Row],[amount]],AmountRules[Amount Min],AmountRules[Risk Points],,-1)</f>
        <v>0</v>
      </c>
      <c r="L6446">
        <f>_xlfn.XLOOKUP(FraudData[[#This Row],[transaction_hour]],TimeRules[Hour Min],TimeRules[Risk Points],,-1)</f>
        <v>0</v>
      </c>
      <c r="M6446">
        <f>_xlfn.XLOOKUP(FraudData[[#This Row],[foreign_transaction]],ForeignRules[Foreign Transaction],ForeignRules[Risk Points],0)</f>
        <v>0</v>
      </c>
      <c r="N6446">
        <f>_xlfn.XLOOKUP(FraudData[[#This Row],[location_mismatch]],Table10[Location Mismatch],Table10[Risk Points],0)</f>
        <v>0</v>
      </c>
      <c r="O6446">
        <f>_xlfn.XLOOKUP(FraudData[[#This Row],[device_trust_score]],DeviceRules[Device Min],DeviceRules[Risk Points],,-1)</f>
        <v>2</v>
      </c>
      <c r="P6446">
        <f>_xlfn.XLOOKUP(FraudData[[#This Row],[velocity_last_24h]],VelocityRules[Velocity Min],VelocityRules[Risk Points],,-1)</f>
        <v>0</v>
      </c>
      <c r="Q6446">
        <f>_xlfn.XLOOKUP(FraudData[[#This Row],[merchant_category]],MerchantRules[Merchant Category],MerchantRules[Risk Points],0)</f>
        <v>0</v>
      </c>
      <c r="R6446">
        <f>SUM(FraudData[[#This Row],[Amount Risk]:[Merchant Risk]])</f>
        <v>2</v>
      </c>
      <c r="S6446" t="str" cm="1">
        <f t="array" ref="S6446">_xlfn.IFS(FraudData[[#This Row],[Fraud Risk Score]]&gt;=8,"High Risk",FraudData[[#This Row],[Fraud Risk Score]]&gt;=6,"Medium Risk",TRUE,"Low Risk")</f>
        <v>Low Risk</v>
      </c>
    </row>
    <row r="6447" spans="1:19">
      <c r="A6447">
        <v>6446</v>
      </c>
      <c r="B6447">
        <v>139.46</v>
      </c>
      <c r="C6447">
        <v>16</v>
      </c>
      <c r="D6447" t="s">
        <v>47</v>
      </c>
      <c r="E6447">
        <v>0</v>
      </c>
      <c r="F6447">
        <v>0</v>
      </c>
      <c r="G6447">
        <v>68</v>
      </c>
      <c r="H6447">
        <v>2</v>
      </c>
      <c r="I6447">
        <v>67</v>
      </c>
      <c r="J6447">
        <v>0</v>
      </c>
      <c r="K6447">
        <f>_xlfn.XLOOKUP(FraudData[[#This Row],[amount]],AmountRules[Amount Min],AmountRules[Risk Points],,-1)</f>
        <v>0</v>
      </c>
      <c r="L6447">
        <f>_xlfn.XLOOKUP(FraudData[[#This Row],[transaction_hour]],TimeRules[Hour Min],TimeRules[Risk Points],,-1)</f>
        <v>0</v>
      </c>
      <c r="M6447">
        <f>_xlfn.XLOOKUP(FraudData[[#This Row],[foreign_transaction]],ForeignRules[Foreign Transaction],ForeignRules[Risk Points],0)</f>
        <v>0</v>
      </c>
      <c r="N6447">
        <f>_xlfn.XLOOKUP(FraudData[[#This Row],[location_mismatch]],Table10[Location Mismatch],Table10[Risk Points],0)</f>
        <v>0</v>
      </c>
      <c r="O6447">
        <f>_xlfn.XLOOKUP(FraudData[[#This Row],[device_trust_score]],DeviceRules[Device Min],DeviceRules[Risk Points],,-1)</f>
        <v>1</v>
      </c>
      <c r="P6447">
        <f>_xlfn.XLOOKUP(FraudData[[#This Row],[velocity_last_24h]],VelocityRules[Velocity Min],VelocityRules[Risk Points],,-1)</f>
        <v>0</v>
      </c>
      <c r="Q6447">
        <f>_xlfn.XLOOKUP(FraudData[[#This Row],[merchant_category]],MerchantRules[Merchant Category],MerchantRules[Risk Points],0)</f>
        <v>0</v>
      </c>
      <c r="R6447">
        <f>SUM(FraudData[[#This Row],[Amount Risk]:[Merchant Risk]])</f>
        <v>1</v>
      </c>
      <c r="S6447" t="str" cm="1">
        <f t="array" ref="S6447">_xlfn.IFS(FraudData[[#This Row],[Fraud Risk Score]]&gt;=8,"High Risk",FraudData[[#This Row],[Fraud Risk Score]]&gt;=6,"Medium Risk",TRUE,"Low Risk")</f>
        <v>Low Risk</v>
      </c>
    </row>
    <row r="6448" spans="1:19">
      <c r="A6448">
        <v>6447</v>
      </c>
      <c r="B6448">
        <v>624.21</v>
      </c>
      <c r="C6448">
        <v>21</v>
      </c>
      <c r="D6448" t="s">
        <v>49</v>
      </c>
      <c r="E6448">
        <v>0</v>
      </c>
      <c r="F6448">
        <v>1</v>
      </c>
      <c r="G6448">
        <v>26</v>
      </c>
      <c r="H6448">
        <v>1</v>
      </c>
      <c r="I6448">
        <v>41</v>
      </c>
      <c r="J6448">
        <v>0</v>
      </c>
      <c r="K6448">
        <f>_xlfn.XLOOKUP(FraudData[[#This Row],[amount]],AmountRules[Amount Min],AmountRules[Risk Points],,-1)</f>
        <v>1</v>
      </c>
      <c r="L6448">
        <f>_xlfn.XLOOKUP(FraudData[[#This Row],[transaction_hour]],TimeRules[Hour Min],TimeRules[Risk Points],,-1)</f>
        <v>0</v>
      </c>
      <c r="M6448">
        <f>_xlfn.XLOOKUP(FraudData[[#This Row],[foreign_transaction]],ForeignRules[Foreign Transaction],ForeignRules[Risk Points],0)</f>
        <v>0</v>
      </c>
      <c r="N6448">
        <f>_xlfn.XLOOKUP(FraudData[[#This Row],[location_mismatch]],Table10[Location Mismatch],Table10[Risk Points],0)</f>
        <v>3</v>
      </c>
      <c r="O6448">
        <f>_xlfn.XLOOKUP(FraudData[[#This Row],[device_trust_score]],DeviceRules[Device Min],DeviceRules[Risk Points],,-1)</f>
        <v>3</v>
      </c>
      <c r="P6448">
        <f>_xlfn.XLOOKUP(FraudData[[#This Row],[velocity_last_24h]],VelocityRules[Velocity Min],VelocityRules[Risk Points],,-1)</f>
        <v>0</v>
      </c>
      <c r="Q6448">
        <f>_xlfn.XLOOKUP(FraudData[[#This Row],[merchant_category]],MerchantRules[Merchant Category],MerchantRules[Risk Points],0)</f>
        <v>1</v>
      </c>
      <c r="R6448">
        <f>SUM(FraudData[[#This Row],[Amount Risk]:[Merchant Risk]])</f>
        <v>8</v>
      </c>
      <c r="S6448" t="str" cm="1">
        <f t="array" ref="S6448">_xlfn.IFS(FraudData[[#This Row],[Fraud Risk Score]]&gt;=8,"High Risk",FraudData[[#This Row],[Fraud Risk Score]]&gt;=6,"Medium Risk",TRUE,"Low Risk")</f>
        <v>High Risk</v>
      </c>
    </row>
    <row r="6449" spans="1:19">
      <c r="A6449">
        <v>6448</v>
      </c>
      <c r="B6449">
        <v>119.17</v>
      </c>
      <c r="C6449">
        <v>12</v>
      </c>
      <c r="D6449" t="s">
        <v>49</v>
      </c>
      <c r="E6449">
        <v>0</v>
      </c>
      <c r="F6449">
        <v>0</v>
      </c>
      <c r="G6449">
        <v>47</v>
      </c>
      <c r="H6449">
        <v>0</v>
      </c>
      <c r="I6449">
        <v>42</v>
      </c>
      <c r="J6449">
        <v>0</v>
      </c>
      <c r="K6449">
        <f>_xlfn.XLOOKUP(FraudData[[#This Row],[amount]],AmountRules[Amount Min],AmountRules[Risk Points],,-1)</f>
        <v>0</v>
      </c>
      <c r="L6449">
        <f>_xlfn.XLOOKUP(FraudData[[#This Row],[transaction_hour]],TimeRules[Hour Min],TimeRules[Risk Points],,-1)</f>
        <v>0</v>
      </c>
      <c r="M6449">
        <f>_xlfn.XLOOKUP(FraudData[[#This Row],[foreign_transaction]],ForeignRules[Foreign Transaction],ForeignRules[Risk Points],0)</f>
        <v>0</v>
      </c>
      <c r="N6449">
        <f>_xlfn.XLOOKUP(FraudData[[#This Row],[location_mismatch]],Table10[Location Mismatch],Table10[Risk Points],0)</f>
        <v>0</v>
      </c>
      <c r="O6449">
        <f>_xlfn.XLOOKUP(FraudData[[#This Row],[device_trust_score]],DeviceRules[Device Min],DeviceRules[Risk Points],,-1)</f>
        <v>2</v>
      </c>
      <c r="P6449">
        <f>_xlfn.XLOOKUP(FraudData[[#This Row],[velocity_last_24h]],VelocityRules[Velocity Min],VelocityRules[Risk Points],,-1)</f>
        <v>0</v>
      </c>
      <c r="Q6449">
        <f>_xlfn.XLOOKUP(FraudData[[#This Row],[merchant_category]],MerchantRules[Merchant Category],MerchantRules[Risk Points],0)</f>
        <v>1</v>
      </c>
      <c r="R6449">
        <f>SUM(FraudData[[#This Row],[Amount Risk]:[Merchant Risk]])</f>
        <v>3</v>
      </c>
      <c r="S6449" t="str" cm="1">
        <f t="array" ref="S6449">_xlfn.IFS(FraudData[[#This Row],[Fraud Risk Score]]&gt;=8,"High Risk",FraudData[[#This Row],[Fraud Risk Score]]&gt;=6,"Medium Risk",TRUE,"Low Risk")</f>
        <v>Low Risk</v>
      </c>
    </row>
    <row r="6450" spans="1:19">
      <c r="A6450">
        <v>6449</v>
      </c>
      <c r="B6450">
        <v>11.83</v>
      </c>
      <c r="C6450">
        <v>11</v>
      </c>
      <c r="D6450" t="s">
        <v>49</v>
      </c>
      <c r="E6450">
        <v>0</v>
      </c>
      <c r="F6450">
        <v>0</v>
      </c>
      <c r="G6450">
        <v>86</v>
      </c>
      <c r="H6450">
        <v>2</v>
      </c>
      <c r="I6450">
        <v>64</v>
      </c>
      <c r="J6450">
        <v>0</v>
      </c>
      <c r="K6450">
        <f>_xlfn.XLOOKUP(FraudData[[#This Row],[amount]],AmountRules[Amount Min],AmountRules[Risk Points],,-1)</f>
        <v>0</v>
      </c>
      <c r="L6450">
        <f>_xlfn.XLOOKUP(FraudData[[#This Row],[transaction_hour]],TimeRules[Hour Min],TimeRules[Risk Points],,-1)</f>
        <v>0</v>
      </c>
      <c r="M6450">
        <f>_xlfn.XLOOKUP(FraudData[[#This Row],[foreign_transaction]],ForeignRules[Foreign Transaction],ForeignRules[Risk Points],0)</f>
        <v>0</v>
      </c>
      <c r="N6450">
        <f>_xlfn.XLOOKUP(FraudData[[#This Row],[location_mismatch]],Table10[Location Mismatch],Table10[Risk Points],0)</f>
        <v>0</v>
      </c>
      <c r="O6450">
        <f>_xlfn.XLOOKUP(FraudData[[#This Row],[device_trust_score]],DeviceRules[Device Min],DeviceRules[Risk Points],,-1)</f>
        <v>0</v>
      </c>
      <c r="P6450">
        <f>_xlfn.XLOOKUP(FraudData[[#This Row],[velocity_last_24h]],VelocityRules[Velocity Min],VelocityRules[Risk Points],,-1)</f>
        <v>0</v>
      </c>
      <c r="Q6450">
        <f>_xlfn.XLOOKUP(FraudData[[#This Row],[merchant_category]],MerchantRules[Merchant Category],MerchantRules[Risk Points],0)</f>
        <v>1</v>
      </c>
      <c r="R6450">
        <f>SUM(FraudData[[#This Row],[Amount Risk]:[Merchant Risk]])</f>
        <v>1</v>
      </c>
      <c r="S6450" t="str" cm="1">
        <f t="array" ref="S6450">_xlfn.IFS(FraudData[[#This Row],[Fraud Risk Score]]&gt;=8,"High Risk",FraudData[[#This Row],[Fraud Risk Score]]&gt;=6,"Medium Risk",TRUE,"Low Risk")</f>
        <v>Low Risk</v>
      </c>
    </row>
    <row r="6451" spans="1:19">
      <c r="A6451">
        <v>6450</v>
      </c>
      <c r="B6451">
        <v>144.41</v>
      </c>
      <c r="C6451">
        <v>6</v>
      </c>
      <c r="D6451" t="s">
        <v>48</v>
      </c>
      <c r="E6451">
        <v>0</v>
      </c>
      <c r="F6451">
        <v>0</v>
      </c>
      <c r="G6451">
        <v>39</v>
      </c>
      <c r="H6451">
        <v>2</v>
      </c>
      <c r="I6451">
        <v>41</v>
      </c>
      <c r="J6451">
        <v>0</v>
      </c>
      <c r="K6451">
        <f>_xlfn.XLOOKUP(FraudData[[#This Row],[amount]],AmountRules[Amount Min],AmountRules[Risk Points],,-1)</f>
        <v>0</v>
      </c>
      <c r="L6451">
        <f>_xlfn.XLOOKUP(FraudData[[#This Row],[transaction_hour]],TimeRules[Hour Min],TimeRules[Risk Points],,-1)</f>
        <v>0</v>
      </c>
      <c r="M6451">
        <f>_xlfn.XLOOKUP(FraudData[[#This Row],[foreign_transaction]],ForeignRules[Foreign Transaction],ForeignRules[Risk Points],0)</f>
        <v>0</v>
      </c>
      <c r="N6451">
        <f>_xlfn.XLOOKUP(FraudData[[#This Row],[location_mismatch]],Table10[Location Mismatch],Table10[Risk Points],0)</f>
        <v>0</v>
      </c>
      <c r="O6451">
        <f>_xlfn.XLOOKUP(FraudData[[#This Row],[device_trust_score]],DeviceRules[Device Min],DeviceRules[Risk Points],,-1)</f>
        <v>2</v>
      </c>
      <c r="P6451">
        <f>_xlfn.XLOOKUP(FraudData[[#This Row],[velocity_last_24h]],VelocityRules[Velocity Min],VelocityRules[Risk Points],,-1)</f>
        <v>0</v>
      </c>
      <c r="Q6451">
        <f>_xlfn.XLOOKUP(FraudData[[#This Row],[merchant_category]],MerchantRules[Merchant Category],MerchantRules[Risk Points],0)</f>
        <v>0</v>
      </c>
      <c r="R6451">
        <f>SUM(FraudData[[#This Row],[Amount Risk]:[Merchant Risk]])</f>
        <v>2</v>
      </c>
      <c r="S6451" t="str" cm="1">
        <f t="array" ref="S6451">_xlfn.IFS(FraudData[[#This Row],[Fraud Risk Score]]&gt;=8,"High Risk",FraudData[[#This Row],[Fraud Risk Score]]&gt;=6,"Medium Risk",TRUE,"Low Risk")</f>
        <v>Low Risk</v>
      </c>
    </row>
    <row r="6452" spans="1:19">
      <c r="A6452">
        <v>6451</v>
      </c>
      <c r="B6452">
        <v>331.1</v>
      </c>
      <c r="C6452">
        <v>0</v>
      </c>
      <c r="D6452" t="s">
        <v>46</v>
      </c>
      <c r="E6452">
        <v>0</v>
      </c>
      <c r="F6452">
        <v>0</v>
      </c>
      <c r="G6452">
        <v>56</v>
      </c>
      <c r="H6452">
        <v>1</v>
      </c>
      <c r="I6452">
        <v>29</v>
      </c>
      <c r="J6452">
        <v>0</v>
      </c>
      <c r="K6452">
        <f>_xlfn.XLOOKUP(FraudData[[#This Row],[amount]],AmountRules[Amount Min],AmountRules[Risk Points],,-1)</f>
        <v>0</v>
      </c>
      <c r="L6452">
        <f>_xlfn.XLOOKUP(FraudData[[#This Row],[transaction_hour]],TimeRules[Hour Min],TimeRules[Risk Points],,-1)</f>
        <v>3</v>
      </c>
      <c r="M6452">
        <f>_xlfn.XLOOKUP(FraudData[[#This Row],[foreign_transaction]],ForeignRules[Foreign Transaction],ForeignRules[Risk Points],0)</f>
        <v>0</v>
      </c>
      <c r="N6452">
        <f>_xlfn.XLOOKUP(FraudData[[#This Row],[location_mismatch]],Table10[Location Mismatch],Table10[Risk Points],0)</f>
        <v>0</v>
      </c>
      <c r="O6452">
        <f>_xlfn.XLOOKUP(FraudData[[#This Row],[device_trust_score]],DeviceRules[Device Min],DeviceRules[Risk Points],,-1)</f>
        <v>1</v>
      </c>
      <c r="P6452">
        <f>_xlfn.XLOOKUP(FraudData[[#This Row],[velocity_last_24h]],VelocityRules[Velocity Min],VelocityRules[Risk Points],,-1)</f>
        <v>0</v>
      </c>
      <c r="Q6452">
        <f>_xlfn.XLOOKUP(FraudData[[#This Row],[merchant_category]],MerchantRules[Merchant Category],MerchantRules[Risk Points],0)</f>
        <v>0</v>
      </c>
      <c r="R6452">
        <f>SUM(FraudData[[#This Row],[Amount Risk]:[Merchant Risk]])</f>
        <v>4</v>
      </c>
      <c r="S6452" t="str" cm="1">
        <f t="array" ref="S6452">_xlfn.IFS(FraudData[[#This Row],[Fraud Risk Score]]&gt;=8,"High Risk",FraudData[[#This Row],[Fraud Risk Score]]&gt;=6,"Medium Risk",TRUE,"Low Risk")</f>
        <v>Low Risk</v>
      </c>
    </row>
    <row r="6453" spans="1:19">
      <c r="A6453">
        <v>6452</v>
      </c>
      <c r="B6453">
        <v>1036.82</v>
      </c>
      <c r="C6453">
        <v>0</v>
      </c>
      <c r="D6453" t="s">
        <v>47</v>
      </c>
      <c r="E6453">
        <v>0</v>
      </c>
      <c r="F6453">
        <v>0</v>
      </c>
      <c r="G6453">
        <v>28</v>
      </c>
      <c r="H6453">
        <v>0</v>
      </c>
      <c r="I6453">
        <v>20</v>
      </c>
      <c r="J6453">
        <v>1</v>
      </c>
      <c r="K6453">
        <f>_xlfn.XLOOKUP(FraudData[[#This Row],[amount]],AmountRules[Amount Min],AmountRules[Risk Points],,-1)</f>
        <v>3</v>
      </c>
      <c r="L6453">
        <f>_xlfn.XLOOKUP(FraudData[[#This Row],[transaction_hour]],TimeRules[Hour Min],TimeRules[Risk Points],,-1)</f>
        <v>3</v>
      </c>
      <c r="M6453">
        <f>_xlfn.XLOOKUP(FraudData[[#This Row],[foreign_transaction]],ForeignRules[Foreign Transaction],ForeignRules[Risk Points],0)</f>
        <v>0</v>
      </c>
      <c r="N6453">
        <f>_xlfn.XLOOKUP(FraudData[[#This Row],[location_mismatch]],Table10[Location Mismatch],Table10[Risk Points],0)</f>
        <v>0</v>
      </c>
      <c r="O6453">
        <f>_xlfn.XLOOKUP(FraudData[[#This Row],[device_trust_score]],DeviceRules[Device Min],DeviceRules[Risk Points],,-1)</f>
        <v>3</v>
      </c>
      <c r="P6453">
        <f>_xlfn.XLOOKUP(FraudData[[#This Row],[velocity_last_24h]],VelocityRules[Velocity Min],VelocityRules[Risk Points],,-1)</f>
        <v>0</v>
      </c>
      <c r="Q6453">
        <f>_xlfn.XLOOKUP(FraudData[[#This Row],[merchant_category]],MerchantRules[Merchant Category],MerchantRules[Risk Points],0)</f>
        <v>0</v>
      </c>
      <c r="R6453">
        <f>SUM(FraudData[[#This Row],[Amount Risk]:[Merchant Risk]])</f>
        <v>9</v>
      </c>
      <c r="S6453" t="str" cm="1">
        <f t="array" ref="S6453">_xlfn.IFS(FraudData[[#This Row],[Fraud Risk Score]]&gt;=8,"High Risk",FraudData[[#This Row],[Fraud Risk Score]]&gt;=6,"Medium Risk",TRUE,"Low Risk")</f>
        <v>High Risk</v>
      </c>
    </row>
    <row r="6454" spans="1:19">
      <c r="A6454">
        <v>6453</v>
      </c>
      <c r="B6454">
        <v>101.29</v>
      </c>
      <c r="C6454">
        <v>19</v>
      </c>
      <c r="D6454" t="s">
        <v>49</v>
      </c>
      <c r="E6454">
        <v>0</v>
      </c>
      <c r="F6454">
        <v>1</v>
      </c>
      <c r="G6454">
        <v>55</v>
      </c>
      <c r="H6454">
        <v>3</v>
      </c>
      <c r="I6454">
        <v>32</v>
      </c>
      <c r="J6454">
        <v>0</v>
      </c>
      <c r="K6454">
        <f>_xlfn.XLOOKUP(FraudData[[#This Row],[amount]],AmountRules[Amount Min],AmountRules[Risk Points],,-1)</f>
        <v>0</v>
      </c>
      <c r="L6454">
        <f>_xlfn.XLOOKUP(FraudData[[#This Row],[transaction_hour]],TimeRules[Hour Min],TimeRules[Risk Points],,-1)</f>
        <v>0</v>
      </c>
      <c r="M6454">
        <f>_xlfn.XLOOKUP(FraudData[[#This Row],[foreign_transaction]],ForeignRules[Foreign Transaction],ForeignRules[Risk Points],0)</f>
        <v>0</v>
      </c>
      <c r="N6454">
        <f>_xlfn.XLOOKUP(FraudData[[#This Row],[location_mismatch]],Table10[Location Mismatch],Table10[Risk Points],0)</f>
        <v>3</v>
      </c>
      <c r="O6454">
        <f>_xlfn.XLOOKUP(FraudData[[#This Row],[device_trust_score]],DeviceRules[Device Min],DeviceRules[Risk Points],,-1)</f>
        <v>1</v>
      </c>
      <c r="P6454">
        <f>_xlfn.XLOOKUP(FraudData[[#This Row],[velocity_last_24h]],VelocityRules[Velocity Min],VelocityRules[Risk Points],,-1)</f>
        <v>0</v>
      </c>
      <c r="Q6454">
        <f>_xlfn.XLOOKUP(FraudData[[#This Row],[merchant_category]],MerchantRules[Merchant Category],MerchantRules[Risk Points],0)</f>
        <v>1</v>
      </c>
      <c r="R6454">
        <f>SUM(FraudData[[#This Row],[Amount Risk]:[Merchant Risk]])</f>
        <v>5</v>
      </c>
      <c r="S6454" t="str" cm="1">
        <f t="array" ref="S6454">_xlfn.IFS(FraudData[[#This Row],[Fraud Risk Score]]&gt;=8,"High Risk",FraudData[[#This Row],[Fraud Risk Score]]&gt;=6,"Medium Risk",TRUE,"Low Risk")</f>
        <v>Low Risk</v>
      </c>
    </row>
    <row r="6455" spans="1:19">
      <c r="A6455">
        <v>6454</v>
      </c>
      <c r="B6455">
        <v>69.5</v>
      </c>
      <c r="C6455">
        <v>22</v>
      </c>
      <c r="D6455" t="s">
        <v>46</v>
      </c>
      <c r="E6455">
        <v>0</v>
      </c>
      <c r="F6455">
        <v>0</v>
      </c>
      <c r="G6455">
        <v>83</v>
      </c>
      <c r="H6455">
        <v>4</v>
      </c>
      <c r="I6455">
        <v>62</v>
      </c>
      <c r="J6455">
        <v>0</v>
      </c>
      <c r="K6455">
        <f>_xlfn.XLOOKUP(FraudData[[#This Row],[amount]],AmountRules[Amount Min],AmountRules[Risk Points],,-1)</f>
        <v>0</v>
      </c>
      <c r="L6455">
        <f>_xlfn.XLOOKUP(FraudData[[#This Row],[transaction_hour]],TimeRules[Hour Min],TimeRules[Risk Points],,-1)</f>
        <v>0</v>
      </c>
      <c r="M6455">
        <f>_xlfn.XLOOKUP(FraudData[[#This Row],[foreign_transaction]],ForeignRules[Foreign Transaction],ForeignRules[Risk Points],0)</f>
        <v>0</v>
      </c>
      <c r="N6455">
        <f>_xlfn.XLOOKUP(FraudData[[#This Row],[location_mismatch]],Table10[Location Mismatch],Table10[Risk Points],0)</f>
        <v>0</v>
      </c>
      <c r="O6455">
        <f>_xlfn.XLOOKUP(FraudData[[#This Row],[device_trust_score]],DeviceRules[Device Min],DeviceRules[Risk Points],,-1)</f>
        <v>0</v>
      </c>
      <c r="P6455">
        <f>_xlfn.XLOOKUP(FraudData[[#This Row],[velocity_last_24h]],VelocityRules[Velocity Min],VelocityRules[Risk Points],,-1)</f>
        <v>0</v>
      </c>
      <c r="Q6455">
        <f>_xlfn.XLOOKUP(FraudData[[#This Row],[merchant_category]],MerchantRules[Merchant Category],MerchantRules[Risk Points],0)</f>
        <v>0</v>
      </c>
      <c r="R6455">
        <f>SUM(FraudData[[#This Row],[Amount Risk]:[Merchant Risk]])</f>
        <v>0</v>
      </c>
      <c r="S6455" t="str" cm="1">
        <f t="array" ref="S6455">_xlfn.IFS(FraudData[[#This Row],[Fraud Risk Score]]&gt;=8,"High Risk",FraudData[[#This Row],[Fraud Risk Score]]&gt;=6,"Medium Risk",TRUE,"Low Risk")</f>
        <v>Low Risk</v>
      </c>
    </row>
    <row r="6456" spans="1:19">
      <c r="A6456">
        <v>6455</v>
      </c>
      <c r="B6456">
        <v>426.86</v>
      </c>
      <c r="C6456">
        <v>13</v>
      </c>
      <c r="D6456" t="s">
        <v>46</v>
      </c>
      <c r="E6456">
        <v>0</v>
      </c>
      <c r="F6456">
        <v>0</v>
      </c>
      <c r="G6456">
        <v>95</v>
      </c>
      <c r="H6456">
        <v>5</v>
      </c>
      <c r="I6456">
        <v>27</v>
      </c>
      <c r="J6456">
        <v>0</v>
      </c>
      <c r="K6456">
        <f>_xlfn.XLOOKUP(FraudData[[#This Row],[amount]],AmountRules[Amount Min],AmountRules[Risk Points],,-1)</f>
        <v>0</v>
      </c>
      <c r="L6456">
        <f>_xlfn.XLOOKUP(FraudData[[#This Row],[transaction_hour]],TimeRules[Hour Min],TimeRules[Risk Points],,-1)</f>
        <v>0</v>
      </c>
      <c r="M6456">
        <f>_xlfn.XLOOKUP(FraudData[[#This Row],[foreign_transaction]],ForeignRules[Foreign Transaction],ForeignRules[Risk Points],0)</f>
        <v>0</v>
      </c>
      <c r="N6456">
        <f>_xlfn.XLOOKUP(FraudData[[#This Row],[location_mismatch]],Table10[Location Mismatch],Table10[Risk Points],0)</f>
        <v>0</v>
      </c>
      <c r="O6456">
        <f>_xlfn.XLOOKUP(FraudData[[#This Row],[device_trust_score]],DeviceRules[Device Min],DeviceRules[Risk Points],,-1)</f>
        <v>0</v>
      </c>
      <c r="P6456">
        <f>_xlfn.XLOOKUP(FraudData[[#This Row],[velocity_last_24h]],VelocityRules[Velocity Min],VelocityRules[Risk Points],,-1)</f>
        <v>3</v>
      </c>
      <c r="Q6456">
        <f>_xlfn.XLOOKUP(FraudData[[#This Row],[merchant_category]],MerchantRules[Merchant Category],MerchantRules[Risk Points],0)</f>
        <v>0</v>
      </c>
      <c r="R6456">
        <f>SUM(FraudData[[#This Row],[Amount Risk]:[Merchant Risk]])</f>
        <v>3</v>
      </c>
      <c r="S6456" t="str" cm="1">
        <f t="array" ref="S6456">_xlfn.IFS(FraudData[[#This Row],[Fraud Risk Score]]&gt;=8,"High Risk",FraudData[[#This Row],[Fraud Risk Score]]&gt;=6,"Medium Risk",TRUE,"Low Risk")</f>
        <v>Low Risk</v>
      </c>
    </row>
    <row r="6457" spans="1:19">
      <c r="A6457">
        <v>6456</v>
      </c>
      <c r="B6457">
        <v>38.21</v>
      </c>
      <c r="C6457">
        <v>14</v>
      </c>
      <c r="D6457" t="s">
        <v>46</v>
      </c>
      <c r="E6457">
        <v>0</v>
      </c>
      <c r="F6457">
        <v>0</v>
      </c>
      <c r="G6457">
        <v>25</v>
      </c>
      <c r="H6457">
        <v>2</v>
      </c>
      <c r="I6457">
        <v>27</v>
      </c>
      <c r="J6457">
        <v>0</v>
      </c>
      <c r="K6457">
        <f>_xlfn.XLOOKUP(FraudData[[#This Row],[amount]],AmountRules[Amount Min],AmountRules[Risk Points],,-1)</f>
        <v>0</v>
      </c>
      <c r="L6457">
        <f>_xlfn.XLOOKUP(FraudData[[#This Row],[transaction_hour]],TimeRules[Hour Min],TimeRules[Risk Points],,-1)</f>
        <v>0</v>
      </c>
      <c r="M6457">
        <f>_xlfn.XLOOKUP(FraudData[[#This Row],[foreign_transaction]],ForeignRules[Foreign Transaction],ForeignRules[Risk Points],0)</f>
        <v>0</v>
      </c>
      <c r="N6457">
        <f>_xlfn.XLOOKUP(FraudData[[#This Row],[location_mismatch]],Table10[Location Mismatch],Table10[Risk Points],0)</f>
        <v>0</v>
      </c>
      <c r="O6457">
        <f>_xlfn.XLOOKUP(FraudData[[#This Row],[device_trust_score]],DeviceRules[Device Min],DeviceRules[Risk Points],,-1)</f>
        <v>3</v>
      </c>
      <c r="P6457">
        <f>_xlfn.XLOOKUP(FraudData[[#This Row],[velocity_last_24h]],VelocityRules[Velocity Min],VelocityRules[Risk Points],,-1)</f>
        <v>0</v>
      </c>
      <c r="Q6457">
        <f>_xlfn.XLOOKUP(FraudData[[#This Row],[merchant_category]],MerchantRules[Merchant Category],MerchantRules[Risk Points],0)</f>
        <v>0</v>
      </c>
      <c r="R6457">
        <f>SUM(FraudData[[#This Row],[Amount Risk]:[Merchant Risk]])</f>
        <v>3</v>
      </c>
      <c r="S6457" t="str" cm="1">
        <f t="array" ref="S6457">_xlfn.IFS(FraudData[[#This Row],[Fraud Risk Score]]&gt;=8,"High Risk",FraudData[[#This Row],[Fraud Risk Score]]&gt;=6,"Medium Risk",TRUE,"Low Risk")</f>
        <v>Low Risk</v>
      </c>
    </row>
    <row r="6458" spans="1:19">
      <c r="A6458">
        <v>6457</v>
      </c>
      <c r="B6458">
        <v>172.01</v>
      </c>
      <c r="C6458">
        <v>10</v>
      </c>
      <c r="D6458" t="s">
        <v>47</v>
      </c>
      <c r="E6458">
        <v>0</v>
      </c>
      <c r="F6458">
        <v>0</v>
      </c>
      <c r="G6458">
        <v>93</v>
      </c>
      <c r="H6458">
        <v>4</v>
      </c>
      <c r="I6458">
        <v>57</v>
      </c>
      <c r="J6458">
        <v>0</v>
      </c>
      <c r="K6458">
        <f>_xlfn.XLOOKUP(FraudData[[#This Row],[amount]],AmountRules[Amount Min],AmountRules[Risk Points],,-1)</f>
        <v>0</v>
      </c>
      <c r="L6458">
        <f>_xlfn.XLOOKUP(FraudData[[#This Row],[transaction_hour]],TimeRules[Hour Min],TimeRules[Risk Points],,-1)</f>
        <v>0</v>
      </c>
      <c r="M6458">
        <f>_xlfn.XLOOKUP(FraudData[[#This Row],[foreign_transaction]],ForeignRules[Foreign Transaction],ForeignRules[Risk Points],0)</f>
        <v>0</v>
      </c>
      <c r="N6458">
        <f>_xlfn.XLOOKUP(FraudData[[#This Row],[location_mismatch]],Table10[Location Mismatch],Table10[Risk Points],0)</f>
        <v>0</v>
      </c>
      <c r="O6458">
        <f>_xlfn.XLOOKUP(FraudData[[#This Row],[device_trust_score]],DeviceRules[Device Min],DeviceRules[Risk Points],,-1)</f>
        <v>0</v>
      </c>
      <c r="P6458">
        <f>_xlfn.XLOOKUP(FraudData[[#This Row],[velocity_last_24h]],VelocityRules[Velocity Min],VelocityRules[Risk Points],,-1)</f>
        <v>0</v>
      </c>
      <c r="Q6458">
        <f>_xlfn.XLOOKUP(FraudData[[#This Row],[merchant_category]],MerchantRules[Merchant Category],MerchantRules[Risk Points],0)</f>
        <v>0</v>
      </c>
      <c r="R6458">
        <f>SUM(FraudData[[#This Row],[Amount Risk]:[Merchant Risk]])</f>
        <v>0</v>
      </c>
      <c r="S6458" t="str" cm="1">
        <f t="array" ref="S6458">_xlfn.IFS(FraudData[[#This Row],[Fraud Risk Score]]&gt;=8,"High Risk",FraudData[[#This Row],[Fraud Risk Score]]&gt;=6,"Medium Risk",TRUE,"Low Risk")</f>
        <v>Low Risk</v>
      </c>
    </row>
    <row r="6459" spans="1:19">
      <c r="A6459">
        <v>6458</v>
      </c>
      <c r="B6459">
        <v>93.67</v>
      </c>
      <c r="C6459">
        <v>23</v>
      </c>
      <c r="D6459" t="s">
        <v>46</v>
      </c>
      <c r="E6459">
        <v>0</v>
      </c>
      <c r="F6459">
        <v>0</v>
      </c>
      <c r="G6459">
        <v>38</v>
      </c>
      <c r="H6459">
        <v>2</v>
      </c>
      <c r="I6459">
        <v>59</v>
      </c>
      <c r="J6459">
        <v>0</v>
      </c>
      <c r="K6459">
        <f>_xlfn.XLOOKUP(FraudData[[#This Row],[amount]],AmountRules[Amount Min],AmountRules[Risk Points],,-1)</f>
        <v>0</v>
      </c>
      <c r="L6459">
        <f>_xlfn.XLOOKUP(FraudData[[#This Row],[transaction_hour]],TimeRules[Hour Min],TimeRules[Risk Points],,-1)</f>
        <v>1</v>
      </c>
      <c r="M6459">
        <f>_xlfn.XLOOKUP(FraudData[[#This Row],[foreign_transaction]],ForeignRules[Foreign Transaction],ForeignRules[Risk Points],0)</f>
        <v>0</v>
      </c>
      <c r="N6459">
        <f>_xlfn.XLOOKUP(FraudData[[#This Row],[location_mismatch]],Table10[Location Mismatch],Table10[Risk Points],0)</f>
        <v>0</v>
      </c>
      <c r="O6459">
        <f>_xlfn.XLOOKUP(FraudData[[#This Row],[device_trust_score]],DeviceRules[Device Min],DeviceRules[Risk Points],,-1)</f>
        <v>2</v>
      </c>
      <c r="P6459">
        <f>_xlfn.XLOOKUP(FraudData[[#This Row],[velocity_last_24h]],VelocityRules[Velocity Min],VelocityRules[Risk Points],,-1)</f>
        <v>0</v>
      </c>
      <c r="Q6459">
        <f>_xlfn.XLOOKUP(FraudData[[#This Row],[merchant_category]],MerchantRules[Merchant Category],MerchantRules[Risk Points],0)</f>
        <v>0</v>
      </c>
      <c r="R6459">
        <f>SUM(FraudData[[#This Row],[Amount Risk]:[Merchant Risk]])</f>
        <v>3</v>
      </c>
      <c r="S6459" t="str" cm="1">
        <f t="array" ref="S6459">_xlfn.IFS(FraudData[[#This Row],[Fraud Risk Score]]&gt;=8,"High Risk",FraudData[[#This Row],[Fraud Risk Score]]&gt;=6,"Medium Risk",TRUE,"Low Risk")</f>
        <v>Low Risk</v>
      </c>
    </row>
    <row r="6460" spans="1:19">
      <c r="A6460">
        <v>6459</v>
      </c>
      <c r="B6460">
        <v>7.55</v>
      </c>
      <c r="C6460">
        <v>8</v>
      </c>
      <c r="D6460" t="s">
        <v>49</v>
      </c>
      <c r="E6460">
        <v>0</v>
      </c>
      <c r="F6460">
        <v>0</v>
      </c>
      <c r="G6460">
        <v>47</v>
      </c>
      <c r="H6460">
        <v>0</v>
      </c>
      <c r="I6460">
        <v>44</v>
      </c>
      <c r="J6460">
        <v>0</v>
      </c>
      <c r="K6460">
        <f>_xlfn.XLOOKUP(FraudData[[#This Row],[amount]],AmountRules[Amount Min],AmountRules[Risk Points],,-1)</f>
        <v>0</v>
      </c>
      <c r="L6460">
        <f>_xlfn.XLOOKUP(FraudData[[#This Row],[transaction_hour]],TimeRules[Hour Min],TimeRules[Risk Points],,-1)</f>
        <v>0</v>
      </c>
      <c r="M6460">
        <f>_xlfn.XLOOKUP(FraudData[[#This Row],[foreign_transaction]],ForeignRules[Foreign Transaction],ForeignRules[Risk Points],0)</f>
        <v>0</v>
      </c>
      <c r="N6460">
        <f>_xlfn.XLOOKUP(FraudData[[#This Row],[location_mismatch]],Table10[Location Mismatch],Table10[Risk Points],0)</f>
        <v>0</v>
      </c>
      <c r="O6460">
        <f>_xlfn.XLOOKUP(FraudData[[#This Row],[device_trust_score]],DeviceRules[Device Min],DeviceRules[Risk Points],,-1)</f>
        <v>2</v>
      </c>
      <c r="P6460">
        <f>_xlfn.XLOOKUP(FraudData[[#This Row],[velocity_last_24h]],VelocityRules[Velocity Min],VelocityRules[Risk Points],,-1)</f>
        <v>0</v>
      </c>
      <c r="Q6460">
        <f>_xlfn.XLOOKUP(FraudData[[#This Row],[merchant_category]],MerchantRules[Merchant Category],MerchantRules[Risk Points],0)</f>
        <v>1</v>
      </c>
      <c r="R6460">
        <f>SUM(FraudData[[#This Row],[Amount Risk]:[Merchant Risk]])</f>
        <v>3</v>
      </c>
      <c r="S6460" t="str" cm="1">
        <f t="array" ref="S6460">_xlfn.IFS(FraudData[[#This Row],[Fraud Risk Score]]&gt;=8,"High Risk",FraudData[[#This Row],[Fraud Risk Score]]&gt;=6,"Medium Risk",TRUE,"Low Risk")</f>
        <v>Low Risk</v>
      </c>
    </row>
    <row r="6461" spans="1:19">
      <c r="A6461">
        <v>6460</v>
      </c>
      <c r="B6461">
        <v>76.790000000000006</v>
      </c>
      <c r="C6461">
        <v>16</v>
      </c>
      <c r="D6461" t="s">
        <v>49</v>
      </c>
      <c r="E6461">
        <v>0</v>
      </c>
      <c r="F6461">
        <v>0</v>
      </c>
      <c r="G6461">
        <v>95</v>
      </c>
      <c r="H6461">
        <v>3</v>
      </c>
      <c r="I6461">
        <v>23</v>
      </c>
      <c r="J6461">
        <v>0</v>
      </c>
      <c r="K6461">
        <f>_xlfn.XLOOKUP(FraudData[[#This Row],[amount]],AmountRules[Amount Min],AmountRules[Risk Points],,-1)</f>
        <v>0</v>
      </c>
      <c r="L6461">
        <f>_xlfn.XLOOKUP(FraudData[[#This Row],[transaction_hour]],TimeRules[Hour Min],TimeRules[Risk Points],,-1)</f>
        <v>0</v>
      </c>
      <c r="M6461">
        <f>_xlfn.XLOOKUP(FraudData[[#This Row],[foreign_transaction]],ForeignRules[Foreign Transaction],ForeignRules[Risk Points],0)</f>
        <v>0</v>
      </c>
      <c r="N6461">
        <f>_xlfn.XLOOKUP(FraudData[[#This Row],[location_mismatch]],Table10[Location Mismatch],Table10[Risk Points],0)</f>
        <v>0</v>
      </c>
      <c r="O6461">
        <f>_xlfn.XLOOKUP(FraudData[[#This Row],[device_trust_score]],DeviceRules[Device Min],DeviceRules[Risk Points],,-1)</f>
        <v>0</v>
      </c>
      <c r="P6461">
        <f>_xlfn.XLOOKUP(FraudData[[#This Row],[velocity_last_24h]],VelocityRules[Velocity Min],VelocityRules[Risk Points],,-1)</f>
        <v>0</v>
      </c>
      <c r="Q6461">
        <f>_xlfn.XLOOKUP(FraudData[[#This Row],[merchant_category]],MerchantRules[Merchant Category],MerchantRules[Risk Points],0)</f>
        <v>1</v>
      </c>
      <c r="R6461">
        <f>SUM(FraudData[[#This Row],[Amount Risk]:[Merchant Risk]])</f>
        <v>1</v>
      </c>
      <c r="S6461" t="str" cm="1">
        <f t="array" ref="S6461">_xlfn.IFS(FraudData[[#This Row],[Fraud Risk Score]]&gt;=8,"High Risk",FraudData[[#This Row],[Fraud Risk Score]]&gt;=6,"Medium Risk",TRUE,"Low Risk")</f>
        <v>Low Risk</v>
      </c>
    </row>
    <row r="6462" spans="1:19">
      <c r="A6462">
        <v>6461</v>
      </c>
      <c r="B6462">
        <v>55.48</v>
      </c>
      <c r="C6462">
        <v>3</v>
      </c>
      <c r="D6462" t="s">
        <v>50</v>
      </c>
      <c r="E6462">
        <v>1</v>
      </c>
      <c r="F6462">
        <v>1</v>
      </c>
      <c r="G6462">
        <v>40</v>
      </c>
      <c r="H6462">
        <v>2</v>
      </c>
      <c r="I6462">
        <v>55</v>
      </c>
      <c r="J6462">
        <v>1</v>
      </c>
      <c r="K6462">
        <f>_xlfn.XLOOKUP(FraudData[[#This Row],[amount]],AmountRules[Amount Min],AmountRules[Risk Points],,-1)</f>
        <v>0</v>
      </c>
      <c r="L6462">
        <f>_xlfn.XLOOKUP(FraudData[[#This Row],[transaction_hour]],TimeRules[Hour Min],TimeRules[Risk Points],,-1)</f>
        <v>3</v>
      </c>
      <c r="M6462">
        <f>_xlfn.XLOOKUP(FraudData[[#This Row],[foreign_transaction]],ForeignRules[Foreign Transaction],ForeignRules[Risk Points],0)</f>
        <v>3</v>
      </c>
      <c r="N6462">
        <f>_xlfn.XLOOKUP(FraudData[[#This Row],[location_mismatch]],Table10[Location Mismatch],Table10[Risk Points],0)</f>
        <v>3</v>
      </c>
      <c r="O6462">
        <f>_xlfn.XLOOKUP(FraudData[[#This Row],[device_trust_score]],DeviceRules[Device Min],DeviceRules[Risk Points],,-1)</f>
        <v>2</v>
      </c>
      <c r="P6462">
        <f>_xlfn.XLOOKUP(FraudData[[#This Row],[velocity_last_24h]],VelocityRules[Velocity Min],VelocityRules[Risk Points],,-1)</f>
        <v>0</v>
      </c>
      <c r="Q6462">
        <f>_xlfn.XLOOKUP(FraudData[[#This Row],[merchant_category]],MerchantRules[Merchant Category],MerchantRules[Risk Points],0)</f>
        <v>0</v>
      </c>
      <c r="R6462">
        <f>SUM(FraudData[[#This Row],[Amount Risk]:[Merchant Risk]])</f>
        <v>11</v>
      </c>
      <c r="S6462" t="str" cm="1">
        <f t="array" ref="S6462">_xlfn.IFS(FraudData[[#This Row],[Fraud Risk Score]]&gt;=8,"High Risk",FraudData[[#This Row],[Fraud Risk Score]]&gt;=6,"Medium Risk",TRUE,"Low Risk")</f>
        <v>High Risk</v>
      </c>
    </row>
    <row r="6463" spans="1:19">
      <c r="A6463">
        <v>6462</v>
      </c>
      <c r="B6463">
        <v>208.56</v>
      </c>
      <c r="C6463">
        <v>19</v>
      </c>
      <c r="D6463" t="s">
        <v>48</v>
      </c>
      <c r="E6463">
        <v>0</v>
      </c>
      <c r="F6463">
        <v>0</v>
      </c>
      <c r="G6463">
        <v>33</v>
      </c>
      <c r="H6463">
        <v>0</v>
      </c>
      <c r="I6463">
        <v>47</v>
      </c>
      <c r="J6463">
        <v>0</v>
      </c>
      <c r="K6463">
        <f>_xlfn.XLOOKUP(FraudData[[#This Row],[amount]],AmountRules[Amount Min],AmountRules[Risk Points],,-1)</f>
        <v>0</v>
      </c>
      <c r="L6463">
        <f>_xlfn.XLOOKUP(FraudData[[#This Row],[transaction_hour]],TimeRules[Hour Min],TimeRules[Risk Points],,-1)</f>
        <v>0</v>
      </c>
      <c r="M6463">
        <f>_xlfn.XLOOKUP(FraudData[[#This Row],[foreign_transaction]],ForeignRules[Foreign Transaction],ForeignRules[Risk Points],0)</f>
        <v>0</v>
      </c>
      <c r="N6463">
        <f>_xlfn.XLOOKUP(FraudData[[#This Row],[location_mismatch]],Table10[Location Mismatch],Table10[Risk Points],0)</f>
        <v>0</v>
      </c>
      <c r="O6463">
        <f>_xlfn.XLOOKUP(FraudData[[#This Row],[device_trust_score]],DeviceRules[Device Min],DeviceRules[Risk Points],,-1)</f>
        <v>2</v>
      </c>
      <c r="P6463">
        <f>_xlfn.XLOOKUP(FraudData[[#This Row],[velocity_last_24h]],VelocityRules[Velocity Min],VelocityRules[Risk Points],,-1)</f>
        <v>0</v>
      </c>
      <c r="Q6463">
        <f>_xlfn.XLOOKUP(FraudData[[#This Row],[merchant_category]],MerchantRules[Merchant Category],MerchantRules[Risk Points],0)</f>
        <v>0</v>
      </c>
      <c r="R6463">
        <f>SUM(FraudData[[#This Row],[Amount Risk]:[Merchant Risk]])</f>
        <v>2</v>
      </c>
      <c r="S6463" t="str" cm="1">
        <f t="array" ref="S6463">_xlfn.IFS(FraudData[[#This Row],[Fraud Risk Score]]&gt;=8,"High Risk",FraudData[[#This Row],[Fraud Risk Score]]&gt;=6,"Medium Risk",TRUE,"Low Risk")</f>
        <v>Low Risk</v>
      </c>
    </row>
    <row r="6464" spans="1:19">
      <c r="A6464">
        <v>6463</v>
      </c>
      <c r="B6464">
        <v>534.92999999999995</v>
      </c>
      <c r="C6464">
        <v>18</v>
      </c>
      <c r="D6464" t="s">
        <v>46</v>
      </c>
      <c r="E6464">
        <v>0</v>
      </c>
      <c r="F6464">
        <v>0</v>
      </c>
      <c r="G6464">
        <v>55</v>
      </c>
      <c r="H6464">
        <v>2</v>
      </c>
      <c r="I6464">
        <v>26</v>
      </c>
      <c r="J6464">
        <v>0</v>
      </c>
      <c r="K6464">
        <f>_xlfn.XLOOKUP(FraudData[[#This Row],[amount]],AmountRules[Amount Min],AmountRules[Risk Points],,-1)</f>
        <v>1</v>
      </c>
      <c r="L6464">
        <f>_xlfn.XLOOKUP(FraudData[[#This Row],[transaction_hour]],TimeRules[Hour Min],TimeRules[Risk Points],,-1)</f>
        <v>0</v>
      </c>
      <c r="M6464">
        <f>_xlfn.XLOOKUP(FraudData[[#This Row],[foreign_transaction]],ForeignRules[Foreign Transaction],ForeignRules[Risk Points],0)</f>
        <v>0</v>
      </c>
      <c r="N6464">
        <f>_xlfn.XLOOKUP(FraudData[[#This Row],[location_mismatch]],Table10[Location Mismatch],Table10[Risk Points],0)</f>
        <v>0</v>
      </c>
      <c r="O6464">
        <f>_xlfn.XLOOKUP(FraudData[[#This Row],[device_trust_score]],DeviceRules[Device Min],DeviceRules[Risk Points],,-1)</f>
        <v>1</v>
      </c>
      <c r="P6464">
        <f>_xlfn.XLOOKUP(FraudData[[#This Row],[velocity_last_24h]],VelocityRules[Velocity Min],VelocityRules[Risk Points],,-1)</f>
        <v>0</v>
      </c>
      <c r="Q6464">
        <f>_xlfn.XLOOKUP(FraudData[[#This Row],[merchant_category]],MerchantRules[Merchant Category],MerchantRules[Risk Points],0)</f>
        <v>0</v>
      </c>
      <c r="R6464">
        <f>SUM(FraudData[[#This Row],[Amount Risk]:[Merchant Risk]])</f>
        <v>2</v>
      </c>
      <c r="S6464" t="str" cm="1">
        <f t="array" ref="S6464">_xlfn.IFS(FraudData[[#This Row],[Fraud Risk Score]]&gt;=8,"High Risk",FraudData[[#This Row],[Fraud Risk Score]]&gt;=6,"Medium Risk",TRUE,"Low Risk")</f>
        <v>Low Risk</v>
      </c>
    </row>
    <row r="6465" spans="1:19">
      <c r="A6465">
        <v>6464</v>
      </c>
      <c r="B6465">
        <v>56.17</v>
      </c>
      <c r="C6465">
        <v>6</v>
      </c>
      <c r="D6465" t="s">
        <v>48</v>
      </c>
      <c r="E6465">
        <v>0</v>
      </c>
      <c r="F6465">
        <v>0</v>
      </c>
      <c r="G6465">
        <v>85</v>
      </c>
      <c r="H6465">
        <v>5</v>
      </c>
      <c r="I6465">
        <v>57</v>
      </c>
      <c r="J6465">
        <v>0</v>
      </c>
      <c r="K6465">
        <f>_xlfn.XLOOKUP(FraudData[[#This Row],[amount]],AmountRules[Amount Min],AmountRules[Risk Points],,-1)</f>
        <v>0</v>
      </c>
      <c r="L6465">
        <f>_xlfn.XLOOKUP(FraudData[[#This Row],[transaction_hour]],TimeRules[Hour Min],TimeRules[Risk Points],,-1)</f>
        <v>0</v>
      </c>
      <c r="M6465">
        <f>_xlfn.XLOOKUP(FraudData[[#This Row],[foreign_transaction]],ForeignRules[Foreign Transaction],ForeignRules[Risk Points],0)</f>
        <v>0</v>
      </c>
      <c r="N6465">
        <f>_xlfn.XLOOKUP(FraudData[[#This Row],[location_mismatch]],Table10[Location Mismatch],Table10[Risk Points],0)</f>
        <v>0</v>
      </c>
      <c r="O6465">
        <f>_xlfn.XLOOKUP(FraudData[[#This Row],[device_trust_score]],DeviceRules[Device Min],DeviceRules[Risk Points],,-1)</f>
        <v>0</v>
      </c>
      <c r="P6465">
        <f>_xlfn.XLOOKUP(FraudData[[#This Row],[velocity_last_24h]],VelocityRules[Velocity Min],VelocityRules[Risk Points],,-1)</f>
        <v>3</v>
      </c>
      <c r="Q6465">
        <f>_xlfn.XLOOKUP(FraudData[[#This Row],[merchant_category]],MerchantRules[Merchant Category],MerchantRules[Risk Points],0)</f>
        <v>0</v>
      </c>
      <c r="R6465">
        <f>SUM(FraudData[[#This Row],[Amount Risk]:[Merchant Risk]])</f>
        <v>3</v>
      </c>
      <c r="S6465" t="str" cm="1">
        <f t="array" ref="S6465">_xlfn.IFS(FraudData[[#This Row],[Fraud Risk Score]]&gt;=8,"High Risk",FraudData[[#This Row],[Fraud Risk Score]]&gt;=6,"Medium Risk",TRUE,"Low Risk")</f>
        <v>Low Risk</v>
      </c>
    </row>
    <row r="6466" spans="1:19">
      <c r="A6466">
        <v>6465</v>
      </c>
      <c r="B6466">
        <v>300.33</v>
      </c>
      <c r="C6466">
        <v>0</v>
      </c>
      <c r="D6466" t="s">
        <v>48</v>
      </c>
      <c r="E6466">
        <v>0</v>
      </c>
      <c r="F6466">
        <v>0</v>
      </c>
      <c r="G6466">
        <v>69</v>
      </c>
      <c r="H6466">
        <v>1</v>
      </c>
      <c r="I6466">
        <v>50</v>
      </c>
      <c r="J6466">
        <v>0</v>
      </c>
      <c r="K6466">
        <f>_xlfn.XLOOKUP(FraudData[[#This Row],[amount]],AmountRules[Amount Min],AmountRules[Risk Points],,-1)</f>
        <v>0</v>
      </c>
      <c r="L6466">
        <f>_xlfn.XLOOKUP(FraudData[[#This Row],[transaction_hour]],TimeRules[Hour Min],TimeRules[Risk Points],,-1)</f>
        <v>3</v>
      </c>
      <c r="M6466">
        <f>_xlfn.XLOOKUP(FraudData[[#This Row],[foreign_transaction]],ForeignRules[Foreign Transaction],ForeignRules[Risk Points],0)</f>
        <v>0</v>
      </c>
      <c r="N6466">
        <f>_xlfn.XLOOKUP(FraudData[[#This Row],[location_mismatch]],Table10[Location Mismatch],Table10[Risk Points],0)</f>
        <v>0</v>
      </c>
      <c r="O6466">
        <f>_xlfn.XLOOKUP(FraudData[[#This Row],[device_trust_score]],DeviceRules[Device Min],DeviceRules[Risk Points],,-1)</f>
        <v>1</v>
      </c>
      <c r="P6466">
        <f>_xlfn.XLOOKUP(FraudData[[#This Row],[velocity_last_24h]],VelocityRules[Velocity Min],VelocityRules[Risk Points],,-1)</f>
        <v>0</v>
      </c>
      <c r="Q6466">
        <f>_xlfn.XLOOKUP(FraudData[[#This Row],[merchant_category]],MerchantRules[Merchant Category],MerchantRules[Risk Points],0)</f>
        <v>0</v>
      </c>
      <c r="R6466">
        <f>SUM(FraudData[[#This Row],[Amount Risk]:[Merchant Risk]])</f>
        <v>4</v>
      </c>
      <c r="S6466" t="str" cm="1">
        <f t="array" ref="S6466">_xlfn.IFS(FraudData[[#This Row],[Fraud Risk Score]]&gt;=8,"High Risk",FraudData[[#This Row],[Fraud Risk Score]]&gt;=6,"Medium Risk",TRUE,"Low Risk")</f>
        <v>Low Risk</v>
      </c>
    </row>
    <row r="6467" spans="1:19">
      <c r="A6467">
        <v>6466</v>
      </c>
      <c r="B6467">
        <v>10.25</v>
      </c>
      <c r="C6467">
        <v>8</v>
      </c>
      <c r="D6467" t="s">
        <v>48</v>
      </c>
      <c r="E6467">
        <v>0</v>
      </c>
      <c r="F6467">
        <v>0</v>
      </c>
      <c r="G6467">
        <v>31</v>
      </c>
      <c r="H6467">
        <v>1</v>
      </c>
      <c r="I6467">
        <v>40</v>
      </c>
      <c r="J6467">
        <v>0</v>
      </c>
      <c r="K6467">
        <f>_xlfn.XLOOKUP(FraudData[[#This Row],[amount]],AmountRules[Amount Min],AmountRules[Risk Points],,-1)</f>
        <v>0</v>
      </c>
      <c r="L6467">
        <f>_xlfn.XLOOKUP(FraudData[[#This Row],[transaction_hour]],TimeRules[Hour Min],TimeRules[Risk Points],,-1)</f>
        <v>0</v>
      </c>
      <c r="M6467">
        <f>_xlfn.XLOOKUP(FraudData[[#This Row],[foreign_transaction]],ForeignRules[Foreign Transaction],ForeignRules[Risk Points],0)</f>
        <v>0</v>
      </c>
      <c r="N6467">
        <f>_xlfn.XLOOKUP(FraudData[[#This Row],[location_mismatch]],Table10[Location Mismatch],Table10[Risk Points],0)</f>
        <v>0</v>
      </c>
      <c r="O6467">
        <f>_xlfn.XLOOKUP(FraudData[[#This Row],[device_trust_score]],DeviceRules[Device Min],DeviceRules[Risk Points],,-1)</f>
        <v>2</v>
      </c>
      <c r="P6467">
        <f>_xlfn.XLOOKUP(FraudData[[#This Row],[velocity_last_24h]],VelocityRules[Velocity Min],VelocityRules[Risk Points],,-1)</f>
        <v>0</v>
      </c>
      <c r="Q6467">
        <f>_xlfn.XLOOKUP(FraudData[[#This Row],[merchant_category]],MerchantRules[Merchant Category],MerchantRules[Risk Points],0)</f>
        <v>0</v>
      </c>
      <c r="R6467">
        <f>SUM(FraudData[[#This Row],[Amount Risk]:[Merchant Risk]])</f>
        <v>2</v>
      </c>
      <c r="S6467" t="str" cm="1">
        <f t="array" ref="S6467">_xlfn.IFS(FraudData[[#This Row],[Fraud Risk Score]]&gt;=8,"High Risk",FraudData[[#This Row],[Fraud Risk Score]]&gt;=6,"Medium Risk",TRUE,"Low Risk")</f>
        <v>Low Risk</v>
      </c>
    </row>
    <row r="6468" spans="1:19">
      <c r="A6468">
        <v>6467</v>
      </c>
      <c r="B6468">
        <v>139.04</v>
      </c>
      <c r="C6468">
        <v>12</v>
      </c>
      <c r="D6468" t="s">
        <v>48</v>
      </c>
      <c r="E6468">
        <v>0</v>
      </c>
      <c r="F6468">
        <v>0</v>
      </c>
      <c r="G6468">
        <v>81</v>
      </c>
      <c r="H6468">
        <v>1</v>
      </c>
      <c r="I6468">
        <v>38</v>
      </c>
      <c r="J6468">
        <v>0</v>
      </c>
      <c r="K6468">
        <f>_xlfn.XLOOKUP(FraudData[[#This Row],[amount]],AmountRules[Amount Min],AmountRules[Risk Points],,-1)</f>
        <v>0</v>
      </c>
      <c r="L6468">
        <f>_xlfn.XLOOKUP(FraudData[[#This Row],[transaction_hour]],TimeRules[Hour Min],TimeRules[Risk Points],,-1)</f>
        <v>0</v>
      </c>
      <c r="M6468">
        <f>_xlfn.XLOOKUP(FraudData[[#This Row],[foreign_transaction]],ForeignRules[Foreign Transaction],ForeignRules[Risk Points],0)</f>
        <v>0</v>
      </c>
      <c r="N6468">
        <f>_xlfn.XLOOKUP(FraudData[[#This Row],[location_mismatch]],Table10[Location Mismatch],Table10[Risk Points],0)</f>
        <v>0</v>
      </c>
      <c r="O6468">
        <f>_xlfn.XLOOKUP(FraudData[[#This Row],[device_trust_score]],DeviceRules[Device Min],DeviceRules[Risk Points],,-1)</f>
        <v>0</v>
      </c>
      <c r="P6468">
        <f>_xlfn.XLOOKUP(FraudData[[#This Row],[velocity_last_24h]],VelocityRules[Velocity Min],VelocityRules[Risk Points],,-1)</f>
        <v>0</v>
      </c>
      <c r="Q6468">
        <f>_xlfn.XLOOKUP(FraudData[[#This Row],[merchant_category]],MerchantRules[Merchant Category],MerchantRules[Risk Points],0)</f>
        <v>0</v>
      </c>
      <c r="R6468">
        <f>SUM(FraudData[[#This Row],[Amount Risk]:[Merchant Risk]])</f>
        <v>0</v>
      </c>
      <c r="S6468" t="str" cm="1">
        <f t="array" ref="S6468">_xlfn.IFS(FraudData[[#This Row],[Fraud Risk Score]]&gt;=8,"High Risk",FraudData[[#This Row],[Fraud Risk Score]]&gt;=6,"Medium Risk",TRUE,"Low Risk")</f>
        <v>Low Risk</v>
      </c>
    </row>
    <row r="6469" spans="1:19">
      <c r="A6469">
        <v>6468</v>
      </c>
      <c r="B6469">
        <v>13.17</v>
      </c>
      <c r="C6469">
        <v>23</v>
      </c>
      <c r="D6469" t="s">
        <v>48</v>
      </c>
      <c r="E6469">
        <v>0</v>
      </c>
      <c r="F6469">
        <v>0</v>
      </c>
      <c r="G6469">
        <v>88</v>
      </c>
      <c r="H6469">
        <v>1</v>
      </c>
      <c r="I6469">
        <v>68</v>
      </c>
      <c r="J6469">
        <v>0</v>
      </c>
      <c r="K6469">
        <f>_xlfn.XLOOKUP(FraudData[[#This Row],[amount]],AmountRules[Amount Min],AmountRules[Risk Points],,-1)</f>
        <v>0</v>
      </c>
      <c r="L6469">
        <f>_xlfn.XLOOKUP(FraudData[[#This Row],[transaction_hour]],TimeRules[Hour Min],TimeRules[Risk Points],,-1)</f>
        <v>1</v>
      </c>
      <c r="M6469">
        <f>_xlfn.XLOOKUP(FraudData[[#This Row],[foreign_transaction]],ForeignRules[Foreign Transaction],ForeignRules[Risk Points],0)</f>
        <v>0</v>
      </c>
      <c r="N6469">
        <f>_xlfn.XLOOKUP(FraudData[[#This Row],[location_mismatch]],Table10[Location Mismatch],Table10[Risk Points],0)</f>
        <v>0</v>
      </c>
      <c r="O6469">
        <f>_xlfn.XLOOKUP(FraudData[[#This Row],[device_trust_score]],DeviceRules[Device Min],DeviceRules[Risk Points],,-1)</f>
        <v>0</v>
      </c>
      <c r="P6469">
        <f>_xlfn.XLOOKUP(FraudData[[#This Row],[velocity_last_24h]],VelocityRules[Velocity Min],VelocityRules[Risk Points],,-1)</f>
        <v>0</v>
      </c>
      <c r="Q6469">
        <f>_xlfn.XLOOKUP(FraudData[[#This Row],[merchant_category]],MerchantRules[Merchant Category],MerchantRules[Risk Points],0)</f>
        <v>0</v>
      </c>
      <c r="R6469">
        <f>SUM(FraudData[[#This Row],[Amount Risk]:[Merchant Risk]])</f>
        <v>1</v>
      </c>
      <c r="S6469" t="str" cm="1">
        <f t="array" ref="S6469">_xlfn.IFS(FraudData[[#This Row],[Fraud Risk Score]]&gt;=8,"High Risk",FraudData[[#This Row],[Fraud Risk Score]]&gt;=6,"Medium Risk",TRUE,"Low Risk")</f>
        <v>Low Risk</v>
      </c>
    </row>
    <row r="6470" spans="1:19">
      <c r="A6470">
        <v>6469</v>
      </c>
      <c r="B6470">
        <v>489.35</v>
      </c>
      <c r="C6470">
        <v>1</v>
      </c>
      <c r="D6470" t="s">
        <v>49</v>
      </c>
      <c r="E6470">
        <v>0</v>
      </c>
      <c r="F6470">
        <v>0</v>
      </c>
      <c r="G6470">
        <v>26</v>
      </c>
      <c r="H6470">
        <v>3</v>
      </c>
      <c r="I6470">
        <v>18</v>
      </c>
      <c r="J6470">
        <v>0</v>
      </c>
      <c r="K6470">
        <f>_xlfn.XLOOKUP(FraudData[[#This Row],[amount]],AmountRules[Amount Min],AmountRules[Risk Points],,-1)</f>
        <v>0</v>
      </c>
      <c r="L6470">
        <f>_xlfn.XLOOKUP(FraudData[[#This Row],[transaction_hour]],TimeRules[Hour Min],TimeRules[Risk Points],,-1)</f>
        <v>3</v>
      </c>
      <c r="M6470">
        <f>_xlfn.XLOOKUP(FraudData[[#This Row],[foreign_transaction]],ForeignRules[Foreign Transaction],ForeignRules[Risk Points],0)</f>
        <v>0</v>
      </c>
      <c r="N6470">
        <f>_xlfn.XLOOKUP(FraudData[[#This Row],[location_mismatch]],Table10[Location Mismatch],Table10[Risk Points],0)</f>
        <v>0</v>
      </c>
      <c r="O6470">
        <f>_xlfn.XLOOKUP(FraudData[[#This Row],[device_trust_score]],DeviceRules[Device Min],DeviceRules[Risk Points],,-1)</f>
        <v>3</v>
      </c>
      <c r="P6470">
        <f>_xlfn.XLOOKUP(FraudData[[#This Row],[velocity_last_24h]],VelocityRules[Velocity Min],VelocityRules[Risk Points],,-1)</f>
        <v>0</v>
      </c>
      <c r="Q6470">
        <f>_xlfn.XLOOKUP(FraudData[[#This Row],[merchant_category]],MerchantRules[Merchant Category],MerchantRules[Risk Points],0)</f>
        <v>1</v>
      </c>
      <c r="R6470">
        <f>SUM(FraudData[[#This Row],[Amount Risk]:[Merchant Risk]])</f>
        <v>7</v>
      </c>
      <c r="S6470" t="str" cm="1">
        <f t="array" ref="S6470">_xlfn.IFS(FraudData[[#This Row],[Fraud Risk Score]]&gt;=8,"High Risk",FraudData[[#This Row],[Fraud Risk Score]]&gt;=6,"Medium Risk",TRUE,"Low Risk")</f>
        <v>Medium Risk</v>
      </c>
    </row>
    <row r="6471" spans="1:19">
      <c r="A6471">
        <v>6470</v>
      </c>
      <c r="B6471">
        <v>261.70999999999998</v>
      </c>
      <c r="C6471">
        <v>1</v>
      </c>
      <c r="D6471" t="s">
        <v>47</v>
      </c>
      <c r="E6471">
        <v>0</v>
      </c>
      <c r="F6471">
        <v>0</v>
      </c>
      <c r="G6471">
        <v>30</v>
      </c>
      <c r="H6471">
        <v>3</v>
      </c>
      <c r="I6471">
        <v>57</v>
      </c>
      <c r="J6471">
        <v>0</v>
      </c>
      <c r="K6471">
        <f>_xlfn.XLOOKUP(FraudData[[#This Row],[amount]],AmountRules[Amount Min],AmountRules[Risk Points],,-1)</f>
        <v>0</v>
      </c>
      <c r="L6471">
        <f>_xlfn.XLOOKUP(FraudData[[#This Row],[transaction_hour]],TimeRules[Hour Min],TimeRules[Risk Points],,-1)</f>
        <v>3</v>
      </c>
      <c r="M6471">
        <f>_xlfn.XLOOKUP(FraudData[[#This Row],[foreign_transaction]],ForeignRules[Foreign Transaction],ForeignRules[Risk Points],0)</f>
        <v>0</v>
      </c>
      <c r="N6471">
        <f>_xlfn.XLOOKUP(FraudData[[#This Row],[location_mismatch]],Table10[Location Mismatch],Table10[Risk Points],0)</f>
        <v>0</v>
      </c>
      <c r="O6471">
        <f>_xlfn.XLOOKUP(FraudData[[#This Row],[device_trust_score]],DeviceRules[Device Min],DeviceRules[Risk Points],,-1)</f>
        <v>2</v>
      </c>
      <c r="P6471">
        <f>_xlfn.XLOOKUP(FraudData[[#This Row],[velocity_last_24h]],VelocityRules[Velocity Min],VelocityRules[Risk Points],,-1)</f>
        <v>0</v>
      </c>
      <c r="Q6471">
        <f>_xlfn.XLOOKUP(FraudData[[#This Row],[merchant_category]],MerchantRules[Merchant Category],MerchantRules[Risk Points],0)</f>
        <v>0</v>
      </c>
      <c r="R6471">
        <f>SUM(FraudData[[#This Row],[Amount Risk]:[Merchant Risk]])</f>
        <v>5</v>
      </c>
      <c r="S6471" t="str" cm="1">
        <f t="array" ref="S6471">_xlfn.IFS(FraudData[[#This Row],[Fraud Risk Score]]&gt;=8,"High Risk",FraudData[[#This Row],[Fraud Risk Score]]&gt;=6,"Medium Risk",TRUE,"Low Risk")</f>
        <v>Low Risk</v>
      </c>
    </row>
    <row r="6472" spans="1:19">
      <c r="A6472">
        <v>6471</v>
      </c>
      <c r="B6472">
        <v>193.1</v>
      </c>
      <c r="C6472">
        <v>23</v>
      </c>
      <c r="D6472" t="s">
        <v>46</v>
      </c>
      <c r="E6472">
        <v>0</v>
      </c>
      <c r="F6472">
        <v>0</v>
      </c>
      <c r="G6472">
        <v>85</v>
      </c>
      <c r="H6472">
        <v>1</v>
      </c>
      <c r="I6472">
        <v>64</v>
      </c>
      <c r="J6472">
        <v>0</v>
      </c>
      <c r="K6472">
        <f>_xlfn.XLOOKUP(FraudData[[#This Row],[amount]],AmountRules[Amount Min],AmountRules[Risk Points],,-1)</f>
        <v>0</v>
      </c>
      <c r="L6472">
        <f>_xlfn.XLOOKUP(FraudData[[#This Row],[transaction_hour]],TimeRules[Hour Min],TimeRules[Risk Points],,-1)</f>
        <v>1</v>
      </c>
      <c r="M6472">
        <f>_xlfn.XLOOKUP(FraudData[[#This Row],[foreign_transaction]],ForeignRules[Foreign Transaction],ForeignRules[Risk Points],0)</f>
        <v>0</v>
      </c>
      <c r="N6472">
        <f>_xlfn.XLOOKUP(FraudData[[#This Row],[location_mismatch]],Table10[Location Mismatch],Table10[Risk Points],0)</f>
        <v>0</v>
      </c>
      <c r="O6472">
        <f>_xlfn.XLOOKUP(FraudData[[#This Row],[device_trust_score]],DeviceRules[Device Min],DeviceRules[Risk Points],,-1)</f>
        <v>0</v>
      </c>
      <c r="P6472">
        <f>_xlfn.XLOOKUP(FraudData[[#This Row],[velocity_last_24h]],VelocityRules[Velocity Min],VelocityRules[Risk Points],,-1)</f>
        <v>0</v>
      </c>
      <c r="Q6472">
        <f>_xlfn.XLOOKUP(FraudData[[#This Row],[merchant_category]],MerchantRules[Merchant Category],MerchantRules[Risk Points],0)</f>
        <v>0</v>
      </c>
      <c r="R6472">
        <f>SUM(FraudData[[#This Row],[Amount Risk]:[Merchant Risk]])</f>
        <v>1</v>
      </c>
      <c r="S6472" t="str" cm="1">
        <f t="array" ref="S6472">_xlfn.IFS(FraudData[[#This Row],[Fraud Risk Score]]&gt;=8,"High Risk",FraudData[[#This Row],[Fraud Risk Score]]&gt;=6,"Medium Risk",TRUE,"Low Risk")</f>
        <v>Low Risk</v>
      </c>
    </row>
    <row r="6473" spans="1:19">
      <c r="A6473">
        <v>6472</v>
      </c>
      <c r="B6473">
        <v>312.60000000000002</v>
      </c>
      <c r="C6473">
        <v>14</v>
      </c>
      <c r="D6473" t="s">
        <v>46</v>
      </c>
      <c r="E6473">
        <v>0</v>
      </c>
      <c r="F6473">
        <v>0</v>
      </c>
      <c r="G6473">
        <v>58</v>
      </c>
      <c r="H6473">
        <v>2</v>
      </c>
      <c r="I6473">
        <v>29</v>
      </c>
      <c r="J6473">
        <v>0</v>
      </c>
      <c r="K6473">
        <f>_xlfn.XLOOKUP(FraudData[[#This Row],[amount]],AmountRules[Amount Min],AmountRules[Risk Points],,-1)</f>
        <v>0</v>
      </c>
      <c r="L6473">
        <f>_xlfn.XLOOKUP(FraudData[[#This Row],[transaction_hour]],TimeRules[Hour Min],TimeRules[Risk Points],,-1)</f>
        <v>0</v>
      </c>
      <c r="M6473">
        <f>_xlfn.XLOOKUP(FraudData[[#This Row],[foreign_transaction]],ForeignRules[Foreign Transaction],ForeignRules[Risk Points],0)</f>
        <v>0</v>
      </c>
      <c r="N6473">
        <f>_xlfn.XLOOKUP(FraudData[[#This Row],[location_mismatch]],Table10[Location Mismatch],Table10[Risk Points],0)</f>
        <v>0</v>
      </c>
      <c r="O6473">
        <f>_xlfn.XLOOKUP(FraudData[[#This Row],[device_trust_score]],DeviceRules[Device Min],DeviceRules[Risk Points],,-1)</f>
        <v>1</v>
      </c>
      <c r="P6473">
        <f>_xlfn.XLOOKUP(FraudData[[#This Row],[velocity_last_24h]],VelocityRules[Velocity Min],VelocityRules[Risk Points],,-1)</f>
        <v>0</v>
      </c>
      <c r="Q6473">
        <f>_xlfn.XLOOKUP(FraudData[[#This Row],[merchant_category]],MerchantRules[Merchant Category],MerchantRules[Risk Points],0)</f>
        <v>0</v>
      </c>
      <c r="R6473">
        <f>SUM(FraudData[[#This Row],[Amount Risk]:[Merchant Risk]])</f>
        <v>1</v>
      </c>
      <c r="S6473" t="str" cm="1">
        <f t="array" ref="S6473">_xlfn.IFS(FraudData[[#This Row],[Fraud Risk Score]]&gt;=8,"High Risk",FraudData[[#This Row],[Fraud Risk Score]]&gt;=6,"Medium Risk",TRUE,"Low Risk")</f>
        <v>Low Risk</v>
      </c>
    </row>
    <row r="6474" spans="1:19">
      <c r="A6474">
        <v>6473</v>
      </c>
      <c r="B6474">
        <v>187.7</v>
      </c>
      <c r="C6474">
        <v>16</v>
      </c>
      <c r="D6474" t="s">
        <v>49</v>
      </c>
      <c r="E6474">
        <v>0</v>
      </c>
      <c r="F6474">
        <v>0</v>
      </c>
      <c r="G6474">
        <v>41</v>
      </c>
      <c r="H6474">
        <v>4</v>
      </c>
      <c r="I6474">
        <v>52</v>
      </c>
      <c r="J6474">
        <v>0</v>
      </c>
      <c r="K6474">
        <f>_xlfn.XLOOKUP(FraudData[[#This Row],[amount]],AmountRules[Amount Min],AmountRules[Risk Points],,-1)</f>
        <v>0</v>
      </c>
      <c r="L6474">
        <f>_xlfn.XLOOKUP(FraudData[[#This Row],[transaction_hour]],TimeRules[Hour Min],TimeRules[Risk Points],,-1)</f>
        <v>0</v>
      </c>
      <c r="M6474">
        <f>_xlfn.XLOOKUP(FraudData[[#This Row],[foreign_transaction]],ForeignRules[Foreign Transaction],ForeignRules[Risk Points],0)</f>
        <v>0</v>
      </c>
      <c r="N6474">
        <f>_xlfn.XLOOKUP(FraudData[[#This Row],[location_mismatch]],Table10[Location Mismatch],Table10[Risk Points],0)</f>
        <v>0</v>
      </c>
      <c r="O6474">
        <f>_xlfn.XLOOKUP(FraudData[[#This Row],[device_trust_score]],DeviceRules[Device Min],DeviceRules[Risk Points],,-1)</f>
        <v>2</v>
      </c>
      <c r="P6474">
        <f>_xlfn.XLOOKUP(FraudData[[#This Row],[velocity_last_24h]],VelocityRules[Velocity Min],VelocityRules[Risk Points],,-1)</f>
        <v>0</v>
      </c>
      <c r="Q6474">
        <f>_xlfn.XLOOKUP(FraudData[[#This Row],[merchant_category]],MerchantRules[Merchant Category],MerchantRules[Risk Points],0)</f>
        <v>1</v>
      </c>
      <c r="R6474">
        <f>SUM(FraudData[[#This Row],[Amount Risk]:[Merchant Risk]])</f>
        <v>3</v>
      </c>
      <c r="S6474" t="str" cm="1">
        <f t="array" ref="S6474">_xlfn.IFS(FraudData[[#This Row],[Fraud Risk Score]]&gt;=8,"High Risk",FraudData[[#This Row],[Fraud Risk Score]]&gt;=6,"Medium Risk",TRUE,"Low Risk")</f>
        <v>Low Risk</v>
      </c>
    </row>
    <row r="6475" spans="1:19">
      <c r="A6475">
        <v>6474</v>
      </c>
      <c r="B6475">
        <v>624.96</v>
      </c>
      <c r="C6475">
        <v>12</v>
      </c>
      <c r="D6475" t="s">
        <v>49</v>
      </c>
      <c r="E6475">
        <v>0</v>
      </c>
      <c r="F6475">
        <v>0</v>
      </c>
      <c r="G6475">
        <v>50</v>
      </c>
      <c r="H6475">
        <v>2</v>
      </c>
      <c r="I6475">
        <v>63</v>
      </c>
      <c r="J6475">
        <v>0</v>
      </c>
      <c r="K6475">
        <f>_xlfn.XLOOKUP(FraudData[[#This Row],[amount]],AmountRules[Amount Min],AmountRules[Risk Points],,-1)</f>
        <v>1</v>
      </c>
      <c r="L6475">
        <f>_xlfn.XLOOKUP(FraudData[[#This Row],[transaction_hour]],TimeRules[Hour Min],TimeRules[Risk Points],,-1)</f>
        <v>0</v>
      </c>
      <c r="M6475">
        <f>_xlfn.XLOOKUP(FraudData[[#This Row],[foreign_transaction]],ForeignRules[Foreign Transaction],ForeignRules[Risk Points],0)</f>
        <v>0</v>
      </c>
      <c r="N6475">
        <f>_xlfn.XLOOKUP(FraudData[[#This Row],[location_mismatch]],Table10[Location Mismatch],Table10[Risk Points],0)</f>
        <v>0</v>
      </c>
      <c r="O6475">
        <f>_xlfn.XLOOKUP(FraudData[[#This Row],[device_trust_score]],DeviceRules[Device Min],DeviceRules[Risk Points],,-1)</f>
        <v>1</v>
      </c>
      <c r="P6475">
        <f>_xlfn.XLOOKUP(FraudData[[#This Row],[velocity_last_24h]],VelocityRules[Velocity Min],VelocityRules[Risk Points],,-1)</f>
        <v>0</v>
      </c>
      <c r="Q6475">
        <f>_xlfn.XLOOKUP(FraudData[[#This Row],[merchant_category]],MerchantRules[Merchant Category],MerchantRules[Risk Points],0)</f>
        <v>1</v>
      </c>
      <c r="R6475">
        <f>SUM(FraudData[[#This Row],[Amount Risk]:[Merchant Risk]])</f>
        <v>3</v>
      </c>
      <c r="S6475" t="str" cm="1">
        <f t="array" ref="S6475">_xlfn.IFS(FraudData[[#This Row],[Fraud Risk Score]]&gt;=8,"High Risk",FraudData[[#This Row],[Fraud Risk Score]]&gt;=6,"Medium Risk",TRUE,"Low Risk")</f>
        <v>Low Risk</v>
      </c>
    </row>
    <row r="6476" spans="1:19">
      <c r="A6476">
        <v>6475</v>
      </c>
      <c r="B6476">
        <v>225.29</v>
      </c>
      <c r="C6476">
        <v>6</v>
      </c>
      <c r="D6476" t="s">
        <v>48</v>
      </c>
      <c r="E6476">
        <v>0</v>
      </c>
      <c r="F6476">
        <v>1</v>
      </c>
      <c r="G6476">
        <v>44</v>
      </c>
      <c r="H6476">
        <v>4</v>
      </c>
      <c r="I6476">
        <v>40</v>
      </c>
      <c r="J6476">
        <v>0</v>
      </c>
      <c r="K6476">
        <f>_xlfn.XLOOKUP(FraudData[[#This Row],[amount]],AmountRules[Amount Min],AmountRules[Risk Points],,-1)</f>
        <v>0</v>
      </c>
      <c r="L6476">
        <f>_xlfn.XLOOKUP(FraudData[[#This Row],[transaction_hour]],TimeRules[Hour Min],TimeRules[Risk Points],,-1)</f>
        <v>0</v>
      </c>
      <c r="M6476">
        <f>_xlfn.XLOOKUP(FraudData[[#This Row],[foreign_transaction]],ForeignRules[Foreign Transaction],ForeignRules[Risk Points],0)</f>
        <v>0</v>
      </c>
      <c r="N6476">
        <f>_xlfn.XLOOKUP(FraudData[[#This Row],[location_mismatch]],Table10[Location Mismatch],Table10[Risk Points],0)</f>
        <v>3</v>
      </c>
      <c r="O6476">
        <f>_xlfn.XLOOKUP(FraudData[[#This Row],[device_trust_score]],DeviceRules[Device Min],DeviceRules[Risk Points],,-1)</f>
        <v>2</v>
      </c>
      <c r="P6476">
        <f>_xlfn.XLOOKUP(FraudData[[#This Row],[velocity_last_24h]],VelocityRules[Velocity Min],VelocityRules[Risk Points],,-1)</f>
        <v>0</v>
      </c>
      <c r="Q6476">
        <f>_xlfn.XLOOKUP(FraudData[[#This Row],[merchant_category]],MerchantRules[Merchant Category],MerchantRules[Risk Points],0)</f>
        <v>0</v>
      </c>
      <c r="R6476">
        <f>SUM(FraudData[[#This Row],[Amount Risk]:[Merchant Risk]])</f>
        <v>5</v>
      </c>
      <c r="S6476" t="str" cm="1">
        <f t="array" ref="S6476">_xlfn.IFS(FraudData[[#This Row],[Fraud Risk Score]]&gt;=8,"High Risk",FraudData[[#This Row],[Fraud Risk Score]]&gt;=6,"Medium Risk",TRUE,"Low Risk")</f>
        <v>Low Risk</v>
      </c>
    </row>
    <row r="6477" spans="1:19">
      <c r="A6477">
        <v>6476</v>
      </c>
      <c r="B6477">
        <v>465.43</v>
      </c>
      <c r="C6477">
        <v>8</v>
      </c>
      <c r="D6477" t="s">
        <v>47</v>
      </c>
      <c r="E6477">
        <v>0</v>
      </c>
      <c r="F6477">
        <v>0</v>
      </c>
      <c r="G6477">
        <v>65</v>
      </c>
      <c r="H6477">
        <v>1</v>
      </c>
      <c r="I6477">
        <v>51</v>
      </c>
      <c r="J6477">
        <v>0</v>
      </c>
      <c r="K6477">
        <f>_xlfn.XLOOKUP(FraudData[[#This Row],[amount]],AmountRules[Amount Min],AmountRules[Risk Points],,-1)</f>
        <v>0</v>
      </c>
      <c r="L6477">
        <f>_xlfn.XLOOKUP(FraudData[[#This Row],[transaction_hour]],TimeRules[Hour Min],TimeRules[Risk Points],,-1)</f>
        <v>0</v>
      </c>
      <c r="M6477">
        <f>_xlfn.XLOOKUP(FraudData[[#This Row],[foreign_transaction]],ForeignRules[Foreign Transaction],ForeignRules[Risk Points],0)</f>
        <v>0</v>
      </c>
      <c r="N6477">
        <f>_xlfn.XLOOKUP(FraudData[[#This Row],[location_mismatch]],Table10[Location Mismatch],Table10[Risk Points],0)</f>
        <v>0</v>
      </c>
      <c r="O6477">
        <f>_xlfn.XLOOKUP(FraudData[[#This Row],[device_trust_score]],DeviceRules[Device Min],DeviceRules[Risk Points],,-1)</f>
        <v>1</v>
      </c>
      <c r="P6477">
        <f>_xlfn.XLOOKUP(FraudData[[#This Row],[velocity_last_24h]],VelocityRules[Velocity Min],VelocityRules[Risk Points],,-1)</f>
        <v>0</v>
      </c>
      <c r="Q6477">
        <f>_xlfn.XLOOKUP(FraudData[[#This Row],[merchant_category]],MerchantRules[Merchant Category],MerchantRules[Risk Points],0)</f>
        <v>0</v>
      </c>
      <c r="R6477">
        <f>SUM(FraudData[[#This Row],[Amount Risk]:[Merchant Risk]])</f>
        <v>1</v>
      </c>
      <c r="S6477" t="str" cm="1">
        <f t="array" ref="S6477">_xlfn.IFS(FraudData[[#This Row],[Fraud Risk Score]]&gt;=8,"High Risk",FraudData[[#This Row],[Fraud Risk Score]]&gt;=6,"Medium Risk",TRUE,"Low Risk")</f>
        <v>Low Risk</v>
      </c>
    </row>
    <row r="6478" spans="1:19">
      <c r="A6478">
        <v>6477</v>
      </c>
      <c r="B6478">
        <v>131.04</v>
      </c>
      <c r="C6478">
        <v>11</v>
      </c>
      <c r="D6478" t="s">
        <v>46</v>
      </c>
      <c r="E6478">
        <v>0</v>
      </c>
      <c r="F6478">
        <v>0</v>
      </c>
      <c r="G6478">
        <v>82</v>
      </c>
      <c r="H6478">
        <v>0</v>
      </c>
      <c r="I6478">
        <v>51</v>
      </c>
      <c r="J6478">
        <v>0</v>
      </c>
      <c r="K6478">
        <f>_xlfn.XLOOKUP(FraudData[[#This Row],[amount]],AmountRules[Amount Min],AmountRules[Risk Points],,-1)</f>
        <v>0</v>
      </c>
      <c r="L6478">
        <f>_xlfn.XLOOKUP(FraudData[[#This Row],[transaction_hour]],TimeRules[Hour Min],TimeRules[Risk Points],,-1)</f>
        <v>0</v>
      </c>
      <c r="M6478">
        <f>_xlfn.XLOOKUP(FraudData[[#This Row],[foreign_transaction]],ForeignRules[Foreign Transaction],ForeignRules[Risk Points],0)</f>
        <v>0</v>
      </c>
      <c r="N6478">
        <f>_xlfn.XLOOKUP(FraudData[[#This Row],[location_mismatch]],Table10[Location Mismatch],Table10[Risk Points],0)</f>
        <v>0</v>
      </c>
      <c r="O6478">
        <f>_xlfn.XLOOKUP(FraudData[[#This Row],[device_trust_score]],DeviceRules[Device Min],DeviceRules[Risk Points],,-1)</f>
        <v>0</v>
      </c>
      <c r="P6478">
        <f>_xlfn.XLOOKUP(FraudData[[#This Row],[velocity_last_24h]],VelocityRules[Velocity Min],VelocityRules[Risk Points],,-1)</f>
        <v>0</v>
      </c>
      <c r="Q6478">
        <f>_xlfn.XLOOKUP(FraudData[[#This Row],[merchant_category]],MerchantRules[Merchant Category],MerchantRules[Risk Points],0)</f>
        <v>0</v>
      </c>
      <c r="R6478">
        <f>SUM(FraudData[[#This Row],[Amount Risk]:[Merchant Risk]])</f>
        <v>0</v>
      </c>
      <c r="S6478" t="str" cm="1">
        <f t="array" ref="S6478">_xlfn.IFS(FraudData[[#This Row],[Fraud Risk Score]]&gt;=8,"High Risk",FraudData[[#This Row],[Fraud Risk Score]]&gt;=6,"Medium Risk",TRUE,"Low Risk")</f>
        <v>Low Risk</v>
      </c>
    </row>
    <row r="6479" spans="1:19">
      <c r="A6479">
        <v>6478</v>
      </c>
      <c r="B6479">
        <v>22.41</v>
      </c>
      <c r="C6479">
        <v>2</v>
      </c>
      <c r="D6479" t="s">
        <v>50</v>
      </c>
      <c r="E6479">
        <v>0</v>
      </c>
      <c r="F6479">
        <v>0</v>
      </c>
      <c r="G6479">
        <v>78</v>
      </c>
      <c r="H6479">
        <v>2</v>
      </c>
      <c r="I6479">
        <v>44</v>
      </c>
      <c r="J6479">
        <v>0</v>
      </c>
      <c r="K6479">
        <f>_xlfn.XLOOKUP(FraudData[[#This Row],[amount]],AmountRules[Amount Min],AmountRules[Risk Points],,-1)</f>
        <v>0</v>
      </c>
      <c r="L6479">
        <f>_xlfn.XLOOKUP(FraudData[[#This Row],[transaction_hour]],TimeRules[Hour Min],TimeRules[Risk Points],,-1)</f>
        <v>3</v>
      </c>
      <c r="M6479">
        <f>_xlfn.XLOOKUP(FraudData[[#This Row],[foreign_transaction]],ForeignRules[Foreign Transaction],ForeignRules[Risk Points],0)</f>
        <v>0</v>
      </c>
      <c r="N6479">
        <f>_xlfn.XLOOKUP(FraudData[[#This Row],[location_mismatch]],Table10[Location Mismatch],Table10[Risk Points],0)</f>
        <v>0</v>
      </c>
      <c r="O6479">
        <f>_xlfn.XLOOKUP(FraudData[[#This Row],[device_trust_score]],DeviceRules[Device Min],DeviceRules[Risk Points],,-1)</f>
        <v>0</v>
      </c>
      <c r="P6479">
        <f>_xlfn.XLOOKUP(FraudData[[#This Row],[velocity_last_24h]],VelocityRules[Velocity Min],VelocityRules[Risk Points],,-1)</f>
        <v>0</v>
      </c>
      <c r="Q6479">
        <f>_xlfn.XLOOKUP(FraudData[[#This Row],[merchant_category]],MerchantRules[Merchant Category],MerchantRules[Risk Points],0)</f>
        <v>0</v>
      </c>
      <c r="R6479">
        <f>SUM(FraudData[[#This Row],[Amount Risk]:[Merchant Risk]])</f>
        <v>3</v>
      </c>
      <c r="S6479" t="str" cm="1">
        <f t="array" ref="S6479">_xlfn.IFS(FraudData[[#This Row],[Fraud Risk Score]]&gt;=8,"High Risk",FraudData[[#This Row],[Fraud Risk Score]]&gt;=6,"Medium Risk",TRUE,"Low Risk")</f>
        <v>Low Risk</v>
      </c>
    </row>
    <row r="6480" spans="1:19">
      <c r="A6480">
        <v>6479</v>
      </c>
      <c r="B6480">
        <v>135.21</v>
      </c>
      <c r="C6480">
        <v>22</v>
      </c>
      <c r="D6480" t="s">
        <v>49</v>
      </c>
      <c r="E6480">
        <v>0</v>
      </c>
      <c r="F6480">
        <v>0</v>
      </c>
      <c r="G6480">
        <v>53</v>
      </c>
      <c r="H6480">
        <v>2</v>
      </c>
      <c r="I6480">
        <v>49</v>
      </c>
      <c r="J6480">
        <v>0</v>
      </c>
      <c r="K6480">
        <f>_xlfn.XLOOKUP(FraudData[[#This Row],[amount]],AmountRules[Amount Min],AmountRules[Risk Points],,-1)</f>
        <v>0</v>
      </c>
      <c r="L6480">
        <f>_xlfn.XLOOKUP(FraudData[[#This Row],[transaction_hour]],TimeRules[Hour Min],TimeRules[Risk Points],,-1)</f>
        <v>0</v>
      </c>
      <c r="M6480">
        <f>_xlfn.XLOOKUP(FraudData[[#This Row],[foreign_transaction]],ForeignRules[Foreign Transaction],ForeignRules[Risk Points],0)</f>
        <v>0</v>
      </c>
      <c r="N6480">
        <f>_xlfn.XLOOKUP(FraudData[[#This Row],[location_mismatch]],Table10[Location Mismatch],Table10[Risk Points],0)</f>
        <v>0</v>
      </c>
      <c r="O6480">
        <f>_xlfn.XLOOKUP(FraudData[[#This Row],[device_trust_score]],DeviceRules[Device Min],DeviceRules[Risk Points],,-1)</f>
        <v>1</v>
      </c>
      <c r="P6480">
        <f>_xlfn.XLOOKUP(FraudData[[#This Row],[velocity_last_24h]],VelocityRules[Velocity Min],VelocityRules[Risk Points],,-1)</f>
        <v>0</v>
      </c>
      <c r="Q6480">
        <f>_xlfn.XLOOKUP(FraudData[[#This Row],[merchant_category]],MerchantRules[Merchant Category],MerchantRules[Risk Points],0)</f>
        <v>1</v>
      </c>
      <c r="R6480">
        <f>SUM(FraudData[[#This Row],[Amount Risk]:[Merchant Risk]])</f>
        <v>2</v>
      </c>
      <c r="S6480" t="str" cm="1">
        <f t="array" ref="S6480">_xlfn.IFS(FraudData[[#This Row],[Fraud Risk Score]]&gt;=8,"High Risk",FraudData[[#This Row],[Fraud Risk Score]]&gt;=6,"Medium Risk",TRUE,"Low Risk")</f>
        <v>Low Risk</v>
      </c>
    </row>
    <row r="6481" spans="1:19">
      <c r="A6481">
        <v>6480</v>
      </c>
      <c r="B6481">
        <v>24.42</v>
      </c>
      <c r="C6481">
        <v>21</v>
      </c>
      <c r="D6481" t="s">
        <v>50</v>
      </c>
      <c r="E6481">
        <v>0</v>
      </c>
      <c r="F6481">
        <v>0</v>
      </c>
      <c r="G6481">
        <v>72</v>
      </c>
      <c r="H6481">
        <v>0</v>
      </c>
      <c r="I6481">
        <v>68</v>
      </c>
      <c r="J6481">
        <v>0</v>
      </c>
      <c r="K6481">
        <f>_xlfn.XLOOKUP(FraudData[[#This Row],[amount]],AmountRules[Amount Min],AmountRules[Risk Points],,-1)</f>
        <v>0</v>
      </c>
      <c r="L6481">
        <f>_xlfn.XLOOKUP(FraudData[[#This Row],[transaction_hour]],TimeRules[Hour Min],TimeRules[Risk Points],,-1)</f>
        <v>0</v>
      </c>
      <c r="M6481">
        <f>_xlfn.XLOOKUP(FraudData[[#This Row],[foreign_transaction]],ForeignRules[Foreign Transaction],ForeignRules[Risk Points],0)</f>
        <v>0</v>
      </c>
      <c r="N6481">
        <f>_xlfn.XLOOKUP(FraudData[[#This Row],[location_mismatch]],Table10[Location Mismatch],Table10[Risk Points],0)</f>
        <v>0</v>
      </c>
      <c r="O6481">
        <f>_xlfn.XLOOKUP(FraudData[[#This Row],[device_trust_score]],DeviceRules[Device Min],DeviceRules[Risk Points],,-1)</f>
        <v>0</v>
      </c>
      <c r="P6481">
        <f>_xlfn.XLOOKUP(FraudData[[#This Row],[velocity_last_24h]],VelocityRules[Velocity Min],VelocityRules[Risk Points],,-1)</f>
        <v>0</v>
      </c>
      <c r="Q6481">
        <f>_xlfn.XLOOKUP(FraudData[[#This Row],[merchant_category]],MerchantRules[Merchant Category],MerchantRules[Risk Points],0)</f>
        <v>0</v>
      </c>
      <c r="R6481">
        <f>SUM(FraudData[[#This Row],[Amount Risk]:[Merchant Risk]])</f>
        <v>0</v>
      </c>
      <c r="S6481" t="str" cm="1">
        <f t="array" ref="S6481">_xlfn.IFS(FraudData[[#This Row],[Fraud Risk Score]]&gt;=8,"High Risk",FraudData[[#This Row],[Fraud Risk Score]]&gt;=6,"Medium Risk",TRUE,"Low Risk")</f>
        <v>Low Risk</v>
      </c>
    </row>
    <row r="6482" spans="1:19">
      <c r="A6482">
        <v>6481</v>
      </c>
      <c r="B6482">
        <v>161.59</v>
      </c>
      <c r="C6482">
        <v>14</v>
      </c>
      <c r="D6482" t="s">
        <v>46</v>
      </c>
      <c r="E6482">
        <v>1</v>
      </c>
      <c r="F6482">
        <v>0</v>
      </c>
      <c r="G6482">
        <v>46</v>
      </c>
      <c r="H6482">
        <v>0</v>
      </c>
      <c r="I6482">
        <v>36</v>
      </c>
      <c r="J6482">
        <v>0</v>
      </c>
      <c r="K6482">
        <f>_xlfn.XLOOKUP(FraudData[[#This Row],[amount]],AmountRules[Amount Min],AmountRules[Risk Points],,-1)</f>
        <v>0</v>
      </c>
      <c r="L6482">
        <f>_xlfn.XLOOKUP(FraudData[[#This Row],[transaction_hour]],TimeRules[Hour Min],TimeRules[Risk Points],,-1)</f>
        <v>0</v>
      </c>
      <c r="M6482">
        <f>_xlfn.XLOOKUP(FraudData[[#This Row],[foreign_transaction]],ForeignRules[Foreign Transaction],ForeignRules[Risk Points],0)</f>
        <v>3</v>
      </c>
      <c r="N6482">
        <f>_xlfn.XLOOKUP(FraudData[[#This Row],[location_mismatch]],Table10[Location Mismatch],Table10[Risk Points],0)</f>
        <v>0</v>
      </c>
      <c r="O6482">
        <f>_xlfn.XLOOKUP(FraudData[[#This Row],[device_trust_score]],DeviceRules[Device Min],DeviceRules[Risk Points],,-1)</f>
        <v>2</v>
      </c>
      <c r="P6482">
        <f>_xlfn.XLOOKUP(FraudData[[#This Row],[velocity_last_24h]],VelocityRules[Velocity Min],VelocityRules[Risk Points],,-1)</f>
        <v>0</v>
      </c>
      <c r="Q6482">
        <f>_xlfn.XLOOKUP(FraudData[[#This Row],[merchant_category]],MerchantRules[Merchant Category],MerchantRules[Risk Points],0)</f>
        <v>0</v>
      </c>
      <c r="R6482">
        <f>SUM(FraudData[[#This Row],[Amount Risk]:[Merchant Risk]])</f>
        <v>5</v>
      </c>
      <c r="S6482" t="str" cm="1">
        <f t="array" ref="S6482">_xlfn.IFS(FraudData[[#This Row],[Fraud Risk Score]]&gt;=8,"High Risk",FraudData[[#This Row],[Fraud Risk Score]]&gt;=6,"Medium Risk",TRUE,"Low Risk")</f>
        <v>Low Risk</v>
      </c>
    </row>
    <row r="6483" spans="1:19">
      <c r="A6483">
        <v>6482</v>
      </c>
      <c r="B6483">
        <v>118.57</v>
      </c>
      <c r="C6483">
        <v>6</v>
      </c>
      <c r="D6483" t="s">
        <v>49</v>
      </c>
      <c r="E6483">
        <v>0</v>
      </c>
      <c r="F6483">
        <v>0</v>
      </c>
      <c r="G6483">
        <v>96</v>
      </c>
      <c r="H6483">
        <v>3</v>
      </c>
      <c r="I6483">
        <v>35</v>
      </c>
      <c r="J6483">
        <v>0</v>
      </c>
      <c r="K6483">
        <f>_xlfn.XLOOKUP(FraudData[[#This Row],[amount]],AmountRules[Amount Min],AmountRules[Risk Points],,-1)</f>
        <v>0</v>
      </c>
      <c r="L6483">
        <f>_xlfn.XLOOKUP(FraudData[[#This Row],[transaction_hour]],TimeRules[Hour Min],TimeRules[Risk Points],,-1)</f>
        <v>0</v>
      </c>
      <c r="M6483">
        <f>_xlfn.XLOOKUP(FraudData[[#This Row],[foreign_transaction]],ForeignRules[Foreign Transaction],ForeignRules[Risk Points],0)</f>
        <v>0</v>
      </c>
      <c r="N6483">
        <f>_xlfn.XLOOKUP(FraudData[[#This Row],[location_mismatch]],Table10[Location Mismatch],Table10[Risk Points],0)</f>
        <v>0</v>
      </c>
      <c r="O6483">
        <f>_xlfn.XLOOKUP(FraudData[[#This Row],[device_trust_score]],DeviceRules[Device Min],DeviceRules[Risk Points],,-1)</f>
        <v>0</v>
      </c>
      <c r="P6483">
        <f>_xlfn.XLOOKUP(FraudData[[#This Row],[velocity_last_24h]],VelocityRules[Velocity Min],VelocityRules[Risk Points],,-1)</f>
        <v>0</v>
      </c>
      <c r="Q6483">
        <f>_xlfn.XLOOKUP(FraudData[[#This Row],[merchant_category]],MerchantRules[Merchant Category],MerchantRules[Risk Points],0)</f>
        <v>1</v>
      </c>
      <c r="R6483">
        <f>SUM(FraudData[[#This Row],[Amount Risk]:[Merchant Risk]])</f>
        <v>1</v>
      </c>
      <c r="S6483" t="str" cm="1">
        <f t="array" ref="S6483">_xlfn.IFS(FraudData[[#This Row],[Fraud Risk Score]]&gt;=8,"High Risk",FraudData[[#This Row],[Fraud Risk Score]]&gt;=6,"Medium Risk",TRUE,"Low Risk")</f>
        <v>Low Risk</v>
      </c>
    </row>
    <row r="6484" spans="1:19">
      <c r="A6484">
        <v>6483</v>
      </c>
      <c r="B6484">
        <v>175.39</v>
      </c>
      <c r="C6484">
        <v>22</v>
      </c>
      <c r="D6484" t="s">
        <v>46</v>
      </c>
      <c r="E6484">
        <v>1</v>
      </c>
      <c r="F6484">
        <v>0</v>
      </c>
      <c r="G6484">
        <v>95</v>
      </c>
      <c r="H6484">
        <v>0</v>
      </c>
      <c r="I6484">
        <v>25</v>
      </c>
      <c r="J6484">
        <v>0</v>
      </c>
      <c r="K6484">
        <f>_xlfn.XLOOKUP(FraudData[[#This Row],[amount]],AmountRules[Amount Min],AmountRules[Risk Points],,-1)</f>
        <v>0</v>
      </c>
      <c r="L6484">
        <f>_xlfn.XLOOKUP(FraudData[[#This Row],[transaction_hour]],TimeRules[Hour Min],TimeRules[Risk Points],,-1)</f>
        <v>0</v>
      </c>
      <c r="M6484">
        <f>_xlfn.XLOOKUP(FraudData[[#This Row],[foreign_transaction]],ForeignRules[Foreign Transaction],ForeignRules[Risk Points],0)</f>
        <v>3</v>
      </c>
      <c r="N6484">
        <f>_xlfn.XLOOKUP(FraudData[[#This Row],[location_mismatch]],Table10[Location Mismatch],Table10[Risk Points],0)</f>
        <v>0</v>
      </c>
      <c r="O6484">
        <f>_xlfn.XLOOKUP(FraudData[[#This Row],[device_trust_score]],DeviceRules[Device Min],DeviceRules[Risk Points],,-1)</f>
        <v>0</v>
      </c>
      <c r="P6484">
        <f>_xlfn.XLOOKUP(FraudData[[#This Row],[velocity_last_24h]],VelocityRules[Velocity Min],VelocityRules[Risk Points],,-1)</f>
        <v>0</v>
      </c>
      <c r="Q6484">
        <f>_xlfn.XLOOKUP(FraudData[[#This Row],[merchant_category]],MerchantRules[Merchant Category],MerchantRules[Risk Points],0)</f>
        <v>0</v>
      </c>
      <c r="R6484">
        <f>SUM(FraudData[[#This Row],[Amount Risk]:[Merchant Risk]])</f>
        <v>3</v>
      </c>
      <c r="S6484" t="str" cm="1">
        <f t="array" ref="S6484">_xlfn.IFS(FraudData[[#This Row],[Fraud Risk Score]]&gt;=8,"High Risk",FraudData[[#This Row],[Fraud Risk Score]]&gt;=6,"Medium Risk",TRUE,"Low Risk")</f>
        <v>Low Risk</v>
      </c>
    </row>
    <row r="6485" spans="1:19">
      <c r="A6485">
        <v>6484</v>
      </c>
      <c r="B6485">
        <v>1.82</v>
      </c>
      <c r="C6485">
        <v>0</v>
      </c>
      <c r="D6485" t="s">
        <v>49</v>
      </c>
      <c r="E6485">
        <v>1</v>
      </c>
      <c r="F6485">
        <v>0</v>
      </c>
      <c r="G6485">
        <v>29</v>
      </c>
      <c r="H6485">
        <v>2</v>
      </c>
      <c r="I6485">
        <v>66</v>
      </c>
      <c r="J6485">
        <v>1</v>
      </c>
      <c r="K6485">
        <f>_xlfn.XLOOKUP(FraudData[[#This Row],[amount]],AmountRules[Amount Min],AmountRules[Risk Points],,-1)</f>
        <v>0</v>
      </c>
      <c r="L6485">
        <f>_xlfn.XLOOKUP(FraudData[[#This Row],[transaction_hour]],TimeRules[Hour Min],TimeRules[Risk Points],,-1)</f>
        <v>3</v>
      </c>
      <c r="M6485">
        <f>_xlfn.XLOOKUP(FraudData[[#This Row],[foreign_transaction]],ForeignRules[Foreign Transaction],ForeignRules[Risk Points],0)</f>
        <v>3</v>
      </c>
      <c r="N6485">
        <f>_xlfn.XLOOKUP(FraudData[[#This Row],[location_mismatch]],Table10[Location Mismatch],Table10[Risk Points],0)</f>
        <v>0</v>
      </c>
      <c r="O6485">
        <f>_xlfn.XLOOKUP(FraudData[[#This Row],[device_trust_score]],DeviceRules[Device Min],DeviceRules[Risk Points],,-1)</f>
        <v>3</v>
      </c>
      <c r="P6485">
        <f>_xlfn.XLOOKUP(FraudData[[#This Row],[velocity_last_24h]],VelocityRules[Velocity Min],VelocityRules[Risk Points],,-1)</f>
        <v>0</v>
      </c>
      <c r="Q6485">
        <f>_xlfn.XLOOKUP(FraudData[[#This Row],[merchant_category]],MerchantRules[Merchant Category],MerchantRules[Risk Points],0)</f>
        <v>1</v>
      </c>
      <c r="R6485">
        <f>SUM(FraudData[[#This Row],[Amount Risk]:[Merchant Risk]])</f>
        <v>10</v>
      </c>
      <c r="S6485" t="str" cm="1">
        <f t="array" ref="S6485">_xlfn.IFS(FraudData[[#This Row],[Fraud Risk Score]]&gt;=8,"High Risk",FraudData[[#This Row],[Fraud Risk Score]]&gt;=6,"Medium Risk",TRUE,"Low Risk")</f>
        <v>High Risk</v>
      </c>
    </row>
    <row r="6486" spans="1:19">
      <c r="A6486">
        <v>6485</v>
      </c>
      <c r="B6486">
        <v>39.01</v>
      </c>
      <c r="C6486">
        <v>13</v>
      </c>
      <c r="D6486" t="s">
        <v>46</v>
      </c>
      <c r="E6486">
        <v>0</v>
      </c>
      <c r="F6486">
        <v>0</v>
      </c>
      <c r="G6486">
        <v>76</v>
      </c>
      <c r="H6486">
        <v>2</v>
      </c>
      <c r="I6486">
        <v>52</v>
      </c>
      <c r="J6486">
        <v>0</v>
      </c>
      <c r="K6486">
        <f>_xlfn.XLOOKUP(FraudData[[#This Row],[amount]],AmountRules[Amount Min],AmountRules[Risk Points],,-1)</f>
        <v>0</v>
      </c>
      <c r="L6486">
        <f>_xlfn.XLOOKUP(FraudData[[#This Row],[transaction_hour]],TimeRules[Hour Min],TimeRules[Risk Points],,-1)</f>
        <v>0</v>
      </c>
      <c r="M6486">
        <f>_xlfn.XLOOKUP(FraudData[[#This Row],[foreign_transaction]],ForeignRules[Foreign Transaction],ForeignRules[Risk Points],0)</f>
        <v>0</v>
      </c>
      <c r="N6486">
        <f>_xlfn.XLOOKUP(FraudData[[#This Row],[location_mismatch]],Table10[Location Mismatch],Table10[Risk Points],0)</f>
        <v>0</v>
      </c>
      <c r="O6486">
        <f>_xlfn.XLOOKUP(FraudData[[#This Row],[device_trust_score]],DeviceRules[Device Min],DeviceRules[Risk Points],,-1)</f>
        <v>0</v>
      </c>
      <c r="P6486">
        <f>_xlfn.XLOOKUP(FraudData[[#This Row],[velocity_last_24h]],VelocityRules[Velocity Min],VelocityRules[Risk Points],,-1)</f>
        <v>0</v>
      </c>
      <c r="Q6486">
        <f>_xlfn.XLOOKUP(FraudData[[#This Row],[merchant_category]],MerchantRules[Merchant Category],MerchantRules[Risk Points],0)</f>
        <v>0</v>
      </c>
      <c r="R6486">
        <f>SUM(FraudData[[#This Row],[Amount Risk]:[Merchant Risk]])</f>
        <v>0</v>
      </c>
      <c r="S6486" t="str" cm="1">
        <f t="array" ref="S6486">_xlfn.IFS(FraudData[[#This Row],[Fraud Risk Score]]&gt;=8,"High Risk",FraudData[[#This Row],[Fraud Risk Score]]&gt;=6,"Medium Risk",TRUE,"Low Risk")</f>
        <v>Low Risk</v>
      </c>
    </row>
    <row r="6487" spans="1:19">
      <c r="A6487">
        <v>6486</v>
      </c>
      <c r="B6487">
        <v>121.67</v>
      </c>
      <c r="C6487">
        <v>18</v>
      </c>
      <c r="D6487" t="s">
        <v>50</v>
      </c>
      <c r="E6487">
        <v>0</v>
      </c>
      <c r="F6487">
        <v>0</v>
      </c>
      <c r="G6487">
        <v>25</v>
      </c>
      <c r="H6487">
        <v>2</v>
      </c>
      <c r="I6487">
        <v>65</v>
      </c>
      <c r="J6487">
        <v>0</v>
      </c>
      <c r="K6487">
        <f>_xlfn.XLOOKUP(FraudData[[#This Row],[amount]],AmountRules[Amount Min],AmountRules[Risk Points],,-1)</f>
        <v>0</v>
      </c>
      <c r="L6487">
        <f>_xlfn.XLOOKUP(FraudData[[#This Row],[transaction_hour]],TimeRules[Hour Min],TimeRules[Risk Points],,-1)</f>
        <v>0</v>
      </c>
      <c r="M6487">
        <f>_xlfn.XLOOKUP(FraudData[[#This Row],[foreign_transaction]],ForeignRules[Foreign Transaction],ForeignRules[Risk Points],0)</f>
        <v>0</v>
      </c>
      <c r="N6487">
        <f>_xlfn.XLOOKUP(FraudData[[#This Row],[location_mismatch]],Table10[Location Mismatch],Table10[Risk Points],0)</f>
        <v>0</v>
      </c>
      <c r="O6487">
        <f>_xlfn.XLOOKUP(FraudData[[#This Row],[device_trust_score]],DeviceRules[Device Min],DeviceRules[Risk Points],,-1)</f>
        <v>3</v>
      </c>
      <c r="P6487">
        <f>_xlfn.XLOOKUP(FraudData[[#This Row],[velocity_last_24h]],VelocityRules[Velocity Min],VelocityRules[Risk Points],,-1)</f>
        <v>0</v>
      </c>
      <c r="Q6487">
        <f>_xlfn.XLOOKUP(FraudData[[#This Row],[merchant_category]],MerchantRules[Merchant Category],MerchantRules[Risk Points],0)</f>
        <v>0</v>
      </c>
      <c r="R6487">
        <f>SUM(FraudData[[#This Row],[Amount Risk]:[Merchant Risk]])</f>
        <v>3</v>
      </c>
      <c r="S6487" t="str" cm="1">
        <f t="array" ref="S6487">_xlfn.IFS(FraudData[[#This Row],[Fraud Risk Score]]&gt;=8,"High Risk",FraudData[[#This Row],[Fraud Risk Score]]&gt;=6,"Medium Risk",TRUE,"Low Risk")</f>
        <v>Low Risk</v>
      </c>
    </row>
    <row r="6488" spans="1:19">
      <c r="A6488">
        <v>6487</v>
      </c>
      <c r="B6488">
        <v>541.04999999999995</v>
      </c>
      <c r="C6488">
        <v>15</v>
      </c>
      <c r="D6488" t="s">
        <v>47</v>
      </c>
      <c r="E6488">
        <v>0</v>
      </c>
      <c r="F6488">
        <v>1</v>
      </c>
      <c r="G6488">
        <v>69</v>
      </c>
      <c r="H6488">
        <v>2</v>
      </c>
      <c r="I6488">
        <v>66</v>
      </c>
      <c r="J6488">
        <v>0</v>
      </c>
      <c r="K6488">
        <f>_xlfn.XLOOKUP(FraudData[[#This Row],[amount]],AmountRules[Amount Min],AmountRules[Risk Points],,-1)</f>
        <v>1</v>
      </c>
      <c r="L6488">
        <f>_xlfn.XLOOKUP(FraudData[[#This Row],[transaction_hour]],TimeRules[Hour Min],TimeRules[Risk Points],,-1)</f>
        <v>0</v>
      </c>
      <c r="M6488">
        <f>_xlfn.XLOOKUP(FraudData[[#This Row],[foreign_transaction]],ForeignRules[Foreign Transaction],ForeignRules[Risk Points],0)</f>
        <v>0</v>
      </c>
      <c r="N6488">
        <f>_xlfn.XLOOKUP(FraudData[[#This Row],[location_mismatch]],Table10[Location Mismatch],Table10[Risk Points],0)</f>
        <v>3</v>
      </c>
      <c r="O6488">
        <f>_xlfn.XLOOKUP(FraudData[[#This Row],[device_trust_score]],DeviceRules[Device Min],DeviceRules[Risk Points],,-1)</f>
        <v>1</v>
      </c>
      <c r="P6488">
        <f>_xlfn.XLOOKUP(FraudData[[#This Row],[velocity_last_24h]],VelocityRules[Velocity Min],VelocityRules[Risk Points],,-1)</f>
        <v>0</v>
      </c>
      <c r="Q6488">
        <f>_xlfn.XLOOKUP(FraudData[[#This Row],[merchant_category]],MerchantRules[Merchant Category],MerchantRules[Risk Points],0)</f>
        <v>0</v>
      </c>
      <c r="R6488">
        <f>SUM(FraudData[[#This Row],[Amount Risk]:[Merchant Risk]])</f>
        <v>5</v>
      </c>
      <c r="S6488" t="str" cm="1">
        <f t="array" ref="S6488">_xlfn.IFS(FraudData[[#This Row],[Fraud Risk Score]]&gt;=8,"High Risk",FraudData[[#This Row],[Fraud Risk Score]]&gt;=6,"Medium Risk",TRUE,"Low Risk")</f>
        <v>Low Risk</v>
      </c>
    </row>
    <row r="6489" spans="1:19">
      <c r="A6489">
        <v>6488</v>
      </c>
      <c r="B6489">
        <v>87.1</v>
      </c>
      <c r="C6489">
        <v>9</v>
      </c>
      <c r="D6489" t="s">
        <v>49</v>
      </c>
      <c r="E6489">
        <v>0</v>
      </c>
      <c r="F6489">
        <v>0</v>
      </c>
      <c r="G6489">
        <v>64</v>
      </c>
      <c r="H6489">
        <v>2</v>
      </c>
      <c r="I6489">
        <v>53</v>
      </c>
      <c r="J6489">
        <v>0</v>
      </c>
      <c r="K6489">
        <f>_xlfn.XLOOKUP(FraudData[[#This Row],[amount]],AmountRules[Amount Min],AmountRules[Risk Points],,-1)</f>
        <v>0</v>
      </c>
      <c r="L6489">
        <f>_xlfn.XLOOKUP(FraudData[[#This Row],[transaction_hour]],TimeRules[Hour Min],TimeRules[Risk Points],,-1)</f>
        <v>0</v>
      </c>
      <c r="M6489">
        <f>_xlfn.XLOOKUP(FraudData[[#This Row],[foreign_transaction]],ForeignRules[Foreign Transaction],ForeignRules[Risk Points],0)</f>
        <v>0</v>
      </c>
      <c r="N6489">
        <f>_xlfn.XLOOKUP(FraudData[[#This Row],[location_mismatch]],Table10[Location Mismatch],Table10[Risk Points],0)</f>
        <v>0</v>
      </c>
      <c r="O6489">
        <f>_xlfn.XLOOKUP(FraudData[[#This Row],[device_trust_score]],DeviceRules[Device Min],DeviceRules[Risk Points],,-1)</f>
        <v>1</v>
      </c>
      <c r="P6489">
        <f>_xlfn.XLOOKUP(FraudData[[#This Row],[velocity_last_24h]],VelocityRules[Velocity Min],VelocityRules[Risk Points],,-1)</f>
        <v>0</v>
      </c>
      <c r="Q6489">
        <f>_xlfn.XLOOKUP(FraudData[[#This Row],[merchant_category]],MerchantRules[Merchant Category],MerchantRules[Risk Points],0)</f>
        <v>1</v>
      </c>
      <c r="R6489">
        <f>SUM(FraudData[[#This Row],[Amount Risk]:[Merchant Risk]])</f>
        <v>2</v>
      </c>
      <c r="S6489" t="str" cm="1">
        <f t="array" ref="S6489">_xlfn.IFS(FraudData[[#This Row],[Fraud Risk Score]]&gt;=8,"High Risk",FraudData[[#This Row],[Fraud Risk Score]]&gt;=6,"Medium Risk",TRUE,"Low Risk")</f>
        <v>Low Risk</v>
      </c>
    </row>
    <row r="6490" spans="1:19">
      <c r="A6490">
        <v>6489</v>
      </c>
      <c r="B6490">
        <v>99.41</v>
      </c>
      <c r="C6490">
        <v>0</v>
      </c>
      <c r="D6490" t="s">
        <v>50</v>
      </c>
      <c r="E6490">
        <v>0</v>
      </c>
      <c r="F6490">
        <v>0</v>
      </c>
      <c r="G6490">
        <v>88</v>
      </c>
      <c r="H6490">
        <v>3</v>
      </c>
      <c r="I6490">
        <v>66</v>
      </c>
      <c r="J6490">
        <v>0</v>
      </c>
      <c r="K6490">
        <f>_xlfn.XLOOKUP(FraudData[[#This Row],[amount]],AmountRules[Amount Min],AmountRules[Risk Points],,-1)</f>
        <v>0</v>
      </c>
      <c r="L6490">
        <f>_xlfn.XLOOKUP(FraudData[[#This Row],[transaction_hour]],TimeRules[Hour Min],TimeRules[Risk Points],,-1)</f>
        <v>3</v>
      </c>
      <c r="M6490">
        <f>_xlfn.XLOOKUP(FraudData[[#This Row],[foreign_transaction]],ForeignRules[Foreign Transaction],ForeignRules[Risk Points],0)</f>
        <v>0</v>
      </c>
      <c r="N6490">
        <f>_xlfn.XLOOKUP(FraudData[[#This Row],[location_mismatch]],Table10[Location Mismatch],Table10[Risk Points],0)</f>
        <v>0</v>
      </c>
      <c r="O6490">
        <f>_xlfn.XLOOKUP(FraudData[[#This Row],[device_trust_score]],DeviceRules[Device Min],DeviceRules[Risk Points],,-1)</f>
        <v>0</v>
      </c>
      <c r="P6490">
        <f>_xlfn.XLOOKUP(FraudData[[#This Row],[velocity_last_24h]],VelocityRules[Velocity Min],VelocityRules[Risk Points],,-1)</f>
        <v>0</v>
      </c>
      <c r="Q6490">
        <f>_xlfn.XLOOKUP(FraudData[[#This Row],[merchant_category]],MerchantRules[Merchant Category],MerchantRules[Risk Points],0)</f>
        <v>0</v>
      </c>
      <c r="R6490">
        <f>SUM(FraudData[[#This Row],[Amount Risk]:[Merchant Risk]])</f>
        <v>3</v>
      </c>
      <c r="S6490" t="str" cm="1">
        <f t="array" ref="S6490">_xlfn.IFS(FraudData[[#This Row],[Fraud Risk Score]]&gt;=8,"High Risk",FraudData[[#This Row],[Fraud Risk Score]]&gt;=6,"Medium Risk",TRUE,"Low Risk")</f>
        <v>Low Risk</v>
      </c>
    </row>
    <row r="6491" spans="1:19">
      <c r="A6491">
        <v>6490</v>
      </c>
      <c r="B6491">
        <v>225.76</v>
      </c>
      <c r="C6491">
        <v>4</v>
      </c>
      <c r="D6491" t="s">
        <v>46</v>
      </c>
      <c r="E6491">
        <v>0</v>
      </c>
      <c r="F6491">
        <v>0</v>
      </c>
      <c r="G6491">
        <v>35</v>
      </c>
      <c r="H6491">
        <v>3</v>
      </c>
      <c r="I6491">
        <v>66</v>
      </c>
      <c r="J6491">
        <v>0</v>
      </c>
      <c r="K6491">
        <f>_xlfn.XLOOKUP(FraudData[[#This Row],[amount]],AmountRules[Amount Min],AmountRules[Risk Points],,-1)</f>
        <v>0</v>
      </c>
      <c r="L6491">
        <f>_xlfn.XLOOKUP(FraudData[[#This Row],[transaction_hour]],TimeRules[Hour Min],TimeRules[Risk Points],,-1)</f>
        <v>0</v>
      </c>
      <c r="M6491">
        <f>_xlfn.XLOOKUP(FraudData[[#This Row],[foreign_transaction]],ForeignRules[Foreign Transaction],ForeignRules[Risk Points],0)</f>
        <v>0</v>
      </c>
      <c r="N6491">
        <f>_xlfn.XLOOKUP(FraudData[[#This Row],[location_mismatch]],Table10[Location Mismatch],Table10[Risk Points],0)</f>
        <v>0</v>
      </c>
      <c r="O6491">
        <f>_xlfn.XLOOKUP(FraudData[[#This Row],[device_trust_score]],DeviceRules[Device Min],DeviceRules[Risk Points],,-1)</f>
        <v>2</v>
      </c>
      <c r="P6491">
        <f>_xlfn.XLOOKUP(FraudData[[#This Row],[velocity_last_24h]],VelocityRules[Velocity Min],VelocityRules[Risk Points],,-1)</f>
        <v>0</v>
      </c>
      <c r="Q6491">
        <f>_xlfn.XLOOKUP(FraudData[[#This Row],[merchant_category]],MerchantRules[Merchant Category],MerchantRules[Risk Points],0)</f>
        <v>0</v>
      </c>
      <c r="R6491">
        <f>SUM(FraudData[[#This Row],[Amount Risk]:[Merchant Risk]])</f>
        <v>2</v>
      </c>
      <c r="S6491" t="str" cm="1">
        <f t="array" ref="S6491">_xlfn.IFS(FraudData[[#This Row],[Fraud Risk Score]]&gt;=8,"High Risk",FraudData[[#This Row],[Fraud Risk Score]]&gt;=6,"Medium Risk",TRUE,"Low Risk")</f>
        <v>Low Risk</v>
      </c>
    </row>
    <row r="6492" spans="1:19">
      <c r="A6492">
        <v>6491</v>
      </c>
      <c r="B6492">
        <v>166.65</v>
      </c>
      <c r="C6492">
        <v>2</v>
      </c>
      <c r="D6492" t="s">
        <v>50</v>
      </c>
      <c r="E6492">
        <v>0</v>
      </c>
      <c r="F6492">
        <v>0</v>
      </c>
      <c r="G6492">
        <v>76</v>
      </c>
      <c r="H6492">
        <v>1</v>
      </c>
      <c r="I6492">
        <v>45</v>
      </c>
      <c r="J6492">
        <v>0</v>
      </c>
      <c r="K6492">
        <f>_xlfn.XLOOKUP(FraudData[[#This Row],[amount]],AmountRules[Amount Min],AmountRules[Risk Points],,-1)</f>
        <v>0</v>
      </c>
      <c r="L6492">
        <f>_xlfn.XLOOKUP(FraudData[[#This Row],[transaction_hour]],TimeRules[Hour Min],TimeRules[Risk Points],,-1)</f>
        <v>3</v>
      </c>
      <c r="M6492">
        <f>_xlfn.XLOOKUP(FraudData[[#This Row],[foreign_transaction]],ForeignRules[Foreign Transaction],ForeignRules[Risk Points],0)</f>
        <v>0</v>
      </c>
      <c r="N6492">
        <f>_xlfn.XLOOKUP(FraudData[[#This Row],[location_mismatch]],Table10[Location Mismatch],Table10[Risk Points],0)</f>
        <v>0</v>
      </c>
      <c r="O6492">
        <f>_xlfn.XLOOKUP(FraudData[[#This Row],[device_trust_score]],DeviceRules[Device Min],DeviceRules[Risk Points],,-1)</f>
        <v>0</v>
      </c>
      <c r="P6492">
        <f>_xlfn.XLOOKUP(FraudData[[#This Row],[velocity_last_24h]],VelocityRules[Velocity Min],VelocityRules[Risk Points],,-1)</f>
        <v>0</v>
      </c>
      <c r="Q6492">
        <f>_xlfn.XLOOKUP(FraudData[[#This Row],[merchant_category]],MerchantRules[Merchant Category],MerchantRules[Risk Points],0)</f>
        <v>0</v>
      </c>
      <c r="R6492">
        <f>SUM(FraudData[[#This Row],[Amount Risk]:[Merchant Risk]])</f>
        <v>3</v>
      </c>
      <c r="S6492" t="str" cm="1">
        <f t="array" ref="S6492">_xlfn.IFS(FraudData[[#This Row],[Fraud Risk Score]]&gt;=8,"High Risk",FraudData[[#This Row],[Fraud Risk Score]]&gt;=6,"Medium Risk",TRUE,"Low Risk")</f>
        <v>Low Risk</v>
      </c>
    </row>
    <row r="6493" spans="1:19">
      <c r="A6493">
        <v>6492</v>
      </c>
      <c r="B6493">
        <v>63.93</v>
      </c>
      <c r="C6493">
        <v>16</v>
      </c>
      <c r="D6493" t="s">
        <v>49</v>
      </c>
      <c r="E6493">
        <v>0</v>
      </c>
      <c r="F6493">
        <v>0</v>
      </c>
      <c r="G6493">
        <v>31</v>
      </c>
      <c r="H6493">
        <v>2</v>
      </c>
      <c r="I6493">
        <v>53</v>
      </c>
      <c r="J6493">
        <v>0</v>
      </c>
      <c r="K6493">
        <f>_xlfn.XLOOKUP(FraudData[[#This Row],[amount]],AmountRules[Amount Min],AmountRules[Risk Points],,-1)</f>
        <v>0</v>
      </c>
      <c r="L6493">
        <f>_xlfn.XLOOKUP(FraudData[[#This Row],[transaction_hour]],TimeRules[Hour Min],TimeRules[Risk Points],,-1)</f>
        <v>0</v>
      </c>
      <c r="M6493">
        <f>_xlfn.XLOOKUP(FraudData[[#This Row],[foreign_transaction]],ForeignRules[Foreign Transaction],ForeignRules[Risk Points],0)</f>
        <v>0</v>
      </c>
      <c r="N6493">
        <f>_xlfn.XLOOKUP(FraudData[[#This Row],[location_mismatch]],Table10[Location Mismatch],Table10[Risk Points],0)</f>
        <v>0</v>
      </c>
      <c r="O6493">
        <f>_xlfn.XLOOKUP(FraudData[[#This Row],[device_trust_score]],DeviceRules[Device Min],DeviceRules[Risk Points],,-1)</f>
        <v>2</v>
      </c>
      <c r="P6493">
        <f>_xlfn.XLOOKUP(FraudData[[#This Row],[velocity_last_24h]],VelocityRules[Velocity Min],VelocityRules[Risk Points],,-1)</f>
        <v>0</v>
      </c>
      <c r="Q6493">
        <f>_xlfn.XLOOKUP(FraudData[[#This Row],[merchant_category]],MerchantRules[Merchant Category],MerchantRules[Risk Points],0)</f>
        <v>1</v>
      </c>
      <c r="R6493">
        <f>SUM(FraudData[[#This Row],[Amount Risk]:[Merchant Risk]])</f>
        <v>3</v>
      </c>
      <c r="S6493" t="str" cm="1">
        <f t="array" ref="S6493">_xlfn.IFS(FraudData[[#This Row],[Fraud Risk Score]]&gt;=8,"High Risk",FraudData[[#This Row],[Fraud Risk Score]]&gt;=6,"Medium Risk",TRUE,"Low Risk")</f>
        <v>Low Risk</v>
      </c>
    </row>
    <row r="6494" spans="1:19">
      <c r="A6494">
        <v>6493</v>
      </c>
      <c r="B6494">
        <v>95.22</v>
      </c>
      <c r="C6494">
        <v>17</v>
      </c>
      <c r="D6494" t="s">
        <v>50</v>
      </c>
      <c r="E6494">
        <v>0</v>
      </c>
      <c r="F6494">
        <v>0</v>
      </c>
      <c r="G6494">
        <v>75</v>
      </c>
      <c r="H6494">
        <v>4</v>
      </c>
      <c r="I6494">
        <v>55</v>
      </c>
      <c r="J6494">
        <v>0</v>
      </c>
      <c r="K6494">
        <f>_xlfn.XLOOKUP(FraudData[[#This Row],[amount]],AmountRules[Amount Min],AmountRules[Risk Points],,-1)</f>
        <v>0</v>
      </c>
      <c r="L6494">
        <f>_xlfn.XLOOKUP(FraudData[[#This Row],[transaction_hour]],TimeRules[Hour Min],TimeRules[Risk Points],,-1)</f>
        <v>0</v>
      </c>
      <c r="M6494">
        <f>_xlfn.XLOOKUP(FraudData[[#This Row],[foreign_transaction]],ForeignRules[Foreign Transaction],ForeignRules[Risk Points],0)</f>
        <v>0</v>
      </c>
      <c r="N6494">
        <f>_xlfn.XLOOKUP(FraudData[[#This Row],[location_mismatch]],Table10[Location Mismatch],Table10[Risk Points],0)</f>
        <v>0</v>
      </c>
      <c r="O6494">
        <f>_xlfn.XLOOKUP(FraudData[[#This Row],[device_trust_score]],DeviceRules[Device Min],DeviceRules[Risk Points],,-1)</f>
        <v>0</v>
      </c>
      <c r="P6494">
        <f>_xlfn.XLOOKUP(FraudData[[#This Row],[velocity_last_24h]],VelocityRules[Velocity Min],VelocityRules[Risk Points],,-1)</f>
        <v>0</v>
      </c>
      <c r="Q6494">
        <f>_xlfn.XLOOKUP(FraudData[[#This Row],[merchant_category]],MerchantRules[Merchant Category],MerchantRules[Risk Points],0)</f>
        <v>0</v>
      </c>
      <c r="R6494">
        <f>SUM(FraudData[[#This Row],[Amount Risk]:[Merchant Risk]])</f>
        <v>0</v>
      </c>
      <c r="S6494" t="str" cm="1">
        <f t="array" ref="S6494">_xlfn.IFS(FraudData[[#This Row],[Fraud Risk Score]]&gt;=8,"High Risk",FraudData[[#This Row],[Fraud Risk Score]]&gt;=6,"Medium Risk",TRUE,"Low Risk")</f>
        <v>Low Risk</v>
      </c>
    </row>
    <row r="6495" spans="1:19">
      <c r="A6495">
        <v>6494</v>
      </c>
      <c r="B6495">
        <v>44.19</v>
      </c>
      <c r="C6495">
        <v>20</v>
      </c>
      <c r="D6495" t="s">
        <v>46</v>
      </c>
      <c r="E6495">
        <v>0</v>
      </c>
      <c r="F6495">
        <v>0</v>
      </c>
      <c r="G6495">
        <v>45</v>
      </c>
      <c r="H6495">
        <v>4</v>
      </c>
      <c r="I6495">
        <v>61</v>
      </c>
      <c r="J6495">
        <v>0</v>
      </c>
      <c r="K6495">
        <f>_xlfn.XLOOKUP(FraudData[[#This Row],[amount]],AmountRules[Amount Min],AmountRules[Risk Points],,-1)</f>
        <v>0</v>
      </c>
      <c r="L6495">
        <f>_xlfn.XLOOKUP(FraudData[[#This Row],[transaction_hour]],TimeRules[Hour Min],TimeRules[Risk Points],,-1)</f>
        <v>0</v>
      </c>
      <c r="M6495">
        <f>_xlfn.XLOOKUP(FraudData[[#This Row],[foreign_transaction]],ForeignRules[Foreign Transaction],ForeignRules[Risk Points],0)</f>
        <v>0</v>
      </c>
      <c r="N6495">
        <f>_xlfn.XLOOKUP(FraudData[[#This Row],[location_mismatch]],Table10[Location Mismatch],Table10[Risk Points],0)</f>
        <v>0</v>
      </c>
      <c r="O6495">
        <f>_xlfn.XLOOKUP(FraudData[[#This Row],[device_trust_score]],DeviceRules[Device Min],DeviceRules[Risk Points],,-1)</f>
        <v>2</v>
      </c>
      <c r="P6495">
        <f>_xlfn.XLOOKUP(FraudData[[#This Row],[velocity_last_24h]],VelocityRules[Velocity Min],VelocityRules[Risk Points],,-1)</f>
        <v>0</v>
      </c>
      <c r="Q6495">
        <f>_xlfn.XLOOKUP(FraudData[[#This Row],[merchant_category]],MerchantRules[Merchant Category],MerchantRules[Risk Points],0)</f>
        <v>0</v>
      </c>
      <c r="R6495">
        <f>SUM(FraudData[[#This Row],[Amount Risk]:[Merchant Risk]])</f>
        <v>2</v>
      </c>
      <c r="S6495" t="str" cm="1">
        <f t="array" ref="S6495">_xlfn.IFS(FraudData[[#This Row],[Fraud Risk Score]]&gt;=8,"High Risk",FraudData[[#This Row],[Fraud Risk Score]]&gt;=6,"Medium Risk",TRUE,"Low Risk")</f>
        <v>Low Risk</v>
      </c>
    </row>
    <row r="6496" spans="1:19">
      <c r="A6496">
        <v>6495</v>
      </c>
      <c r="B6496">
        <v>608.76</v>
      </c>
      <c r="C6496">
        <v>18</v>
      </c>
      <c r="D6496" t="s">
        <v>48</v>
      </c>
      <c r="E6496">
        <v>1</v>
      </c>
      <c r="F6496">
        <v>0</v>
      </c>
      <c r="G6496">
        <v>63</v>
      </c>
      <c r="H6496">
        <v>4</v>
      </c>
      <c r="I6496">
        <v>69</v>
      </c>
      <c r="J6496">
        <v>0</v>
      </c>
      <c r="K6496">
        <f>_xlfn.XLOOKUP(FraudData[[#This Row],[amount]],AmountRules[Amount Min],AmountRules[Risk Points],,-1)</f>
        <v>1</v>
      </c>
      <c r="L6496">
        <f>_xlfn.XLOOKUP(FraudData[[#This Row],[transaction_hour]],TimeRules[Hour Min],TimeRules[Risk Points],,-1)</f>
        <v>0</v>
      </c>
      <c r="M6496">
        <f>_xlfn.XLOOKUP(FraudData[[#This Row],[foreign_transaction]],ForeignRules[Foreign Transaction],ForeignRules[Risk Points],0)</f>
        <v>3</v>
      </c>
      <c r="N6496">
        <f>_xlfn.XLOOKUP(FraudData[[#This Row],[location_mismatch]],Table10[Location Mismatch],Table10[Risk Points],0)</f>
        <v>0</v>
      </c>
      <c r="O6496">
        <f>_xlfn.XLOOKUP(FraudData[[#This Row],[device_trust_score]],DeviceRules[Device Min],DeviceRules[Risk Points],,-1)</f>
        <v>1</v>
      </c>
      <c r="P6496">
        <f>_xlfn.XLOOKUP(FraudData[[#This Row],[velocity_last_24h]],VelocityRules[Velocity Min],VelocityRules[Risk Points],,-1)</f>
        <v>0</v>
      </c>
      <c r="Q6496">
        <f>_xlfn.XLOOKUP(FraudData[[#This Row],[merchant_category]],MerchantRules[Merchant Category],MerchantRules[Risk Points],0)</f>
        <v>0</v>
      </c>
      <c r="R6496">
        <f>SUM(FraudData[[#This Row],[Amount Risk]:[Merchant Risk]])</f>
        <v>5</v>
      </c>
      <c r="S6496" t="str" cm="1">
        <f t="array" ref="S6496">_xlfn.IFS(FraudData[[#This Row],[Fraud Risk Score]]&gt;=8,"High Risk",FraudData[[#This Row],[Fraud Risk Score]]&gt;=6,"Medium Risk",TRUE,"Low Risk")</f>
        <v>Low Risk</v>
      </c>
    </row>
    <row r="6497" spans="1:19">
      <c r="A6497">
        <v>6496</v>
      </c>
      <c r="B6497">
        <v>25.2</v>
      </c>
      <c r="C6497">
        <v>21</v>
      </c>
      <c r="D6497" t="s">
        <v>47</v>
      </c>
      <c r="E6497">
        <v>0</v>
      </c>
      <c r="F6497">
        <v>0</v>
      </c>
      <c r="G6497">
        <v>68</v>
      </c>
      <c r="H6497">
        <v>3</v>
      </c>
      <c r="I6497">
        <v>56</v>
      </c>
      <c r="J6497">
        <v>0</v>
      </c>
      <c r="K6497">
        <f>_xlfn.XLOOKUP(FraudData[[#This Row],[amount]],AmountRules[Amount Min],AmountRules[Risk Points],,-1)</f>
        <v>0</v>
      </c>
      <c r="L6497">
        <f>_xlfn.XLOOKUP(FraudData[[#This Row],[transaction_hour]],TimeRules[Hour Min],TimeRules[Risk Points],,-1)</f>
        <v>0</v>
      </c>
      <c r="M6497">
        <f>_xlfn.XLOOKUP(FraudData[[#This Row],[foreign_transaction]],ForeignRules[Foreign Transaction],ForeignRules[Risk Points],0)</f>
        <v>0</v>
      </c>
      <c r="N6497">
        <f>_xlfn.XLOOKUP(FraudData[[#This Row],[location_mismatch]],Table10[Location Mismatch],Table10[Risk Points],0)</f>
        <v>0</v>
      </c>
      <c r="O6497">
        <f>_xlfn.XLOOKUP(FraudData[[#This Row],[device_trust_score]],DeviceRules[Device Min],DeviceRules[Risk Points],,-1)</f>
        <v>1</v>
      </c>
      <c r="P6497">
        <f>_xlfn.XLOOKUP(FraudData[[#This Row],[velocity_last_24h]],VelocityRules[Velocity Min],VelocityRules[Risk Points],,-1)</f>
        <v>0</v>
      </c>
      <c r="Q6497">
        <f>_xlfn.XLOOKUP(FraudData[[#This Row],[merchant_category]],MerchantRules[Merchant Category],MerchantRules[Risk Points],0)</f>
        <v>0</v>
      </c>
      <c r="R6497">
        <f>SUM(FraudData[[#This Row],[Amount Risk]:[Merchant Risk]])</f>
        <v>1</v>
      </c>
      <c r="S6497" t="str" cm="1">
        <f t="array" ref="S6497">_xlfn.IFS(FraudData[[#This Row],[Fraud Risk Score]]&gt;=8,"High Risk",FraudData[[#This Row],[Fraud Risk Score]]&gt;=6,"Medium Risk",TRUE,"Low Risk")</f>
        <v>Low Risk</v>
      </c>
    </row>
    <row r="6498" spans="1:19">
      <c r="A6498">
        <v>6497</v>
      </c>
      <c r="B6498">
        <v>83.69</v>
      </c>
      <c r="C6498">
        <v>21</v>
      </c>
      <c r="D6498" t="s">
        <v>47</v>
      </c>
      <c r="E6498">
        <v>0</v>
      </c>
      <c r="F6498">
        <v>0</v>
      </c>
      <c r="G6498">
        <v>81</v>
      </c>
      <c r="H6498">
        <v>3</v>
      </c>
      <c r="I6498">
        <v>57</v>
      </c>
      <c r="J6498">
        <v>0</v>
      </c>
      <c r="K6498">
        <f>_xlfn.XLOOKUP(FraudData[[#This Row],[amount]],AmountRules[Amount Min],AmountRules[Risk Points],,-1)</f>
        <v>0</v>
      </c>
      <c r="L6498">
        <f>_xlfn.XLOOKUP(FraudData[[#This Row],[transaction_hour]],TimeRules[Hour Min],TimeRules[Risk Points],,-1)</f>
        <v>0</v>
      </c>
      <c r="M6498">
        <f>_xlfn.XLOOKUP(FraudData[[#This Row],[foreign_transaction]],ForeignRules[Foreign Transaction],ForeignRules[Risk Points],0)</f>
        <v>0</v>
      </c>
      <c r="N6498">
        <f>_xlfn.XLOOKUP(FraudData[[#This Row],[location_mismatch]],Table10[Location Mismatch],Table10[Risk Points],0)</f>
        <v>0</v>
      </c>
      <c r="O6498">
        <f>_xlfn.XLOOKUP(FraudData[[#This Row],[device_trust_score]],DeviceRules[Device Min],DeviceRules[Risk Points],,-1)</f>
        <v>0</v>
      </c>
      <c r="P6498">
        <f>_xlfn.XLOOKUP(FraudData[[#This Row],[velocity_last_24h]],VelocityRules[Velocity Min],VelocityRules[Risk Points],,-1)</f>
        <v>0</v>
      </c>
      <c r="Q6498">
        <f>_xlfn.XLOOKUP(FraudData[[#This Row],[merchant_category]],MerchantRules[Merchant Category],MerchantRules[Risk Points],0)</f>
        <v>0</v>
      </c>
      <c r="R6498">
        <f>SUM(FraudData[[#This Row],[Amount Risk]:[Merchant Risk]])</f>
        <v>0</v>
      </c>
      <c r="S6498" t="str" cm="1">
        <f t="array" ref="S6498">_xlfn.IFS(FraudData[[#This Row],[Fraud Risk Score]]&gt;=8,"High Risk",FraudData[[#This Row],[Fraud Risk Score]]&gt;=6,"Medium Risk",TRUE,"Low Risk")</f>
        <v>Low Risk</v>
      </c>
    </row>
    <row r="6499" spans="1:19">
      <c r="A6499">
        <v>6498</v>
      </c>
      <c r="B6499">
        <v>4.71</v>
      </c>
      <c r="C6499">
        <v>17</v>
      </c>
      <c r="D6499" t="s">
        <v>48</v>
      </c>
      <c r="E6499">
        <v>0</v>
      </c>
      <c r="F6499">
        <v>0</v>
      </c>
      <c r="G6499">
        <v>65</v>
      </c>
      <c r="H6499">
        <v>1</v>
      </c>
      <c r="I6499">
        <v>67</v>
      </c>
      <c r="J6499">
        <v>0</v>
      </c>
      <c r="K6499">
        <f>_xlfn.XLOOKUP(FraudData[[#This Row],[amount]],AmountRules[Amount Min],AmountRules[Risk Points],,-1)</f>
        <v>0</v>
      </c>
      <c r="L6499">
        <f>_xlfn.XLOOKUP(FraudData[[#This Row],[transaction_hour]],TimeRules[Hour Min],TimeRules[Risk Points],,-1)</f>
        <v>0</v>
      </c>
      <c r="M6499">
        <f>_xlfn.XLOOKUP(FraudData[[#This Row],[foreign_transaction]],ForeignRules[Foreign Transaction],ForeignRules[Risk Points],0)</f>
        <v>0</v>
      </c>
      <c r="N6499">
        <f>_xlfn.XLOOKUP(FraudData[[#This Row],[location_mismatch]],Table10[Location Mismatch],Table10[Risk Points],0)</f>
        <v>0</v>
      </c>
      <c r="O6499">
        <f>_xlfn.XLOOKUP(FraudData[[#This Row],[device_trust_score]],DeviceRules[Device Min],DeviceRules[Risk Points],,-1)</f>
        <v>1</v>
      </c>
      <c r="P6499">
        <f>_xlfn.XLOOKUP(FraudData[[#This Row],[velocity_last_24h]],VelocityRules[Velocity Min],VelocityRules[Risk Points],,-1)</f>
        <v>0</v>
      </c>
      <c r="Q6499">
        <f>_xlfn.XLOOKUP(FraudData[[#This Row],[merchant_category]],MerchantRules[Merchant Category],MerchantRules[Risk Points],0)</f>
        <v>0</v>
      </c>
      <c r="R6499">
        <f>SUM(FraudData[[#This Row],[Amount Risk]:[Merchant Risk]])</f>
        <v>1</v>
      </c>
      <c r="S6499" t="str" cm="1">
        <f t="array" ref="S6499">_xlfn.IFS(FraudData[[#This Row],[Fraud Risk Score]]&gt;=8,"High Risk",FraudData[[#This Row],[Fraud Risk Score]]&gt;=6,"Medium Risk",TRUE,"Low Risk")</f>
        <v>Low Risk</v>
      </c>
    </row>
    <row r="6500" spans="1:19">
      <c r="A6500">
        <v>6499</v>
      </c>
      <c r="B6500">
        <v>45.13</v>
      </c>
      <c r="C6500">
        <v>15</v>
      </c>
      <c r="D6500" t="s">
        <v>49</v>
      </c>
      <c r="E6500">
        <v>0</v>
      </c>
      <c r="F6500">
        <v>1</v>
      </c>
      <c r="G6500">
        <v>63</v>
      </c>
      <c r="H6500">
        <v>5</v>
      </c>
      <c r="I6500">
        <v>22</v>
      </c>
      <c r="J6500">
        <v>0</v>
      </c>
      <c r="K6500">
        <f>_xlfn.XLOOKUP(FraudData[[#This Row],[amount]],AmountRules[Amount Min],AmountRules[Risk Points],,-1)</f>
        <v>0</v>
      </c>
      <c r="L6500">
        <f>_xlfn.XLOOKUP(FraudData[[#This Row],[transaction_hour]],TimeRules[Hour Min],TimeRules[Risk Points],,-1)</f>
        <v>0</v>
      </c>
      <c r="M6500">
        <f>_xlfn.XLOOKUP(FraudData[[#This Row],[foreign_transaction]],ForeignRules[Foreign Transaction],ForeignRules[Risk Points],0)</f>
        <v>0</v>
      </c>
      <c r="N6500">
        <f>_xlfn.XLOOKUP(FraudData[[#This Row],[location_mismatch]],Table10[Location Mismatch],Table10[Risk Points],0)</f>
        <v>3</v>
      </c>
      <c r="O6500">
        <f>_xlfn.XLOOKUP(FraudData[[#This Row],[device_trust_score]],DeviceRules[Device Min],DeviceRules[Risk Points],,-1)</f>
        <v>1</v>
      </c>
      <c r="P6500">
        <f>_xlfn.XLOOKUP(FraudData[[#This Row],[velocity_last_24h]],VelocityRules[Velocity Min],VelocityRules[Risk Points],,-1)</f>
        <v>3</v>
      </c>
      <c r="Q6500">
        <f>_xlfn.XLOOKUP(FraudData[[#This Row],[merchant_category]],MerchantRules[Merchant Category],MerchantRules[Risk Points],0)</f>
        <v>1</v>
      </c>
      <c r="R6500">
        <f>SUM(FraudData[[#This Row],[Amount Risk]:[Merchant Risk]])</f>
        <v>8</v>
      </c>
      <c r="S6500" t="str" cm="1">
        <f t="array" ref="S6500">_xlfn.IFS(FraudData[[#This Row],[Fraud Risk Score]]&gt;=8,"High Risk",FraudData[[#This Row],[Fraud Risk Score]]&gt;=6,"Medium Risk",TRUE,"Low Risk")</f>
        <v>High Risk</v>
      </c>
    </row>
    <row r="6501" spans="1:19">
      <c r="A6501">
        <v>6500</v>
      </c>
      <c r="B6501">
        <v>272.93</v>
      </c>
      <c r="C6501">
        <v>1</v>
      </c>
      <c r="D6501" t="s">
        <v>50</v>
      </c>
      <c r="E6501">
        <v>0</v>
      </c>
      <c r="F6501">
        <v>0</v>
      </c>
      <c r="G6501">
        <v>44</v>
      </c>
      <c r="H6501">
        <v>1</v>
      </c>
      <c r="I6501">
        <v>55</v>
      </c>
      <c r="J6501">
        <v>0</v>
      </c>
      <c r="K6501">
        <f>_xlfn.XLOOKUP(FraudData[[#This Row],[amount]],AmountRules[Amount Min],AmountRules[Risk Points],,-1)</f>
        <v>0</v>
      </c>
      <c r="L6501">
        <f>_xlfn.XLOOKUP(FraudData[[#This Row],[transaction_hour]],TimeRules[Hour Min],TimeRules[Risk Points],,-1)</f>
        <v>3</v>
      </c>
      <c r="M6501">
        <f>_xlfn.XLOOKUP(FraudData[[#This Row],[foreign_transaction]],ForeignRules[Foreign Transaction],ForeignRules[Risk Points],0)</f>
        <v>0</v>
      </c>
      <c r="N6501">
        <f>_xlfn.XLOOKUP(FraudData[[#This Row],[location_mismatch]],Table10[Location Mismatch],Table10[Risk Points],0)</f>
        <v>0</v>
      </c>
      <c r="O6501">
        <f>_xlfn.XLOOKUP(FraudData[[#This Row],[device_trust_score]],DeviceRules[Device Min],DeviceRules[Risk Points],,-1)</f>
        <v>2</v>
      </c>
      <c r="P6501">
        <f>_xlfn.XLOOKUP(FraudData[[#This Row],[velocity_last_24h]],VelocityRules[Velocity Min],VelocityRules[Risk Points],,-1)</f>
        <v>0</v>
      </c>
      <c r="Q6501">
        <f>_xlfn.XLOOKUP(FraudData[[#This Row],[merchant_category]],MerchantRules[Merchant Category],MerchantRules[Risk Points],0)</f>
        <v>0</v>
      </c>
      <c r="R6501">
        <f>SUM(FraudData[[#This Row],[Amount Risk]:[Merchant Risk]])</f>
        <v>5</v>
      </c>
      <c r="S6501" t="str" cm="1">
        <f t="array" ref="S6501">_xlfn.IFS(FraudData[[#This Row],[Fraud Risk Score]]&gt;=8,"High Risk",FraudData[[#This Row],[Fraud Risk Score]]&gt;=6,"Medium Risk",TRUE,"Low Risk")</f>
        <v>Low Risk</v>
      </c>
    </row>
    <row r="6502" spans="1:19">
      <c r="A6502">
        <v>6501</v>
      </c>
      <c r="B6502">
        <v>40.43</v>
      </c>
      <c r="C6502">
        <v>14</v>
      </c>
      <c r="D6502" t="s">
        <v>50</v>
      </c>
      <c r="E6502">
        <v>0</v>
      </c>
      <c r="F6502">
        <v>1</v>
      </c>
      <c r="G6502">
        <v>46</v>
      </c>
      <c r="H6502">
        <v>0</v>
      </c>
      <c r="I6502">
        <v>66</v>
      </c>
      <c r="J6502">
        <v>0</v>
      </c>
      <c r="K6502">
        <f>_xlfn.XLOOKUP(FraudData[[#This Row],[amount]],AmountRules[Amount Min],AmountRules[Risk Points],,-1)</f>
        <v>0</v>
      </c>
      <c r="L6502">
        <f>_xlfn.XLOOKUP(FraudData[[#This Row],[transaction_hour]],TimeRules[Hour Min],TimeRules[Risk Points],,-1)</f>
        <v>0</v>
      </c>
      <c r="M6502">
        <f>_xlfn.XLOOKUP(FraudData[[#This Row],[foreign_transaction]],ForeignRules[Foreign Transaction],ForeignRules[Risk Points],0)</f>
        <v>0</v>
      </c>
      <c r="N6502">
        <f>_xlfn.XLOOKUP(FraudData[[#This Row],[location_mismatch]],Table10[Location Mismatch],Table10[Risk Points],0)</f>
        <v>3</v>
      </c>
      <c r="O6502">
        <f>_xlfn.XLOOKUP(FraudData[[#This Row],[device_trust_score]],DeviceRules[Device Min],DeviceRules[Risk Points],,-1)</f>
        <v>2</v>
      </c>
      <c r="P6502">
        <f>_xlfn.XLOOKUP(FraudData[[#This Row],[velocity_last_24h]],VelocityRules[Velocity Min],VelocityRules[Risk Points],,-1)</f>
        <v>0</v>
      </c>
      <c r="Q6502">
        <f>_xlfn.XLOOKUP(FraudData[[#This Row],[merchant_category]],MerchantRules[Merchant Category],MerchantRules[Risk Points],0)</f>
        <v>0</v>
      </c>
      <c r="R6502">
        <f>SUM(FraudData[[#This Row],[Amount Risk]:[Merchant Risk]])</f>
        <v>5</v>
      </c>
      <c r="S6502" t="str" cm="1">
        <f t="array" ref="S6502">_xlfn.IFS(FraudData[[#This Row],[Fraud Risk Score]]&gt;=8,"High Risk",FraudData[[#This Row],[Fraud Risk Score]]&gt;=6,"Medium Risk",TRUE,"Low Risk")</f>
        <v>Low Risk</v>
      </c>
    </row>
    <row r="6503" spans="1:19">
      <c r="A6503">
        <v>6502</v>
      </c>
      <c r="B6503">
        <v>15.02</v>
      </c>
      <c r="C6503">
        <v>12</v>
      </c>
      <c r="D6503" t="s">
        <v>48</v>
      </c>
      <c r="E6503">
        <v>0</v>
      </c>
      <c r="F6503">
        <v>0</v>
      </c>
      <c r="G6503">
        <v>53</v>
      </c>
      <c r="H6503">
        <v>0</v>
      </c>
      <c r="I6503">
        <v>30</v>
      </c>
      <c r="J6503">
        <v>0</v>
      </c>
      <c r="K6503">
        <f>_xlfn.XLOOKUP(FraudData[[#This Row],[amount]],AmountRules[Amount Min],AmountRules[Risk Points],,-1)</f>
        <v>0</v>
      </c>
      <c r="L6503">
        <f>_xlfn.XLOOKUP(FraudData[[#This Row],[transaction_hour]],TimeRules[Hour Min],TimeRules[Risk Points],,-1)</f>
        <v>0</v>
      </c>
      <c r="M6503">
        <f>_xlfn.XLOOKUP(FraudData[[#This Row],[foreign_transaction]],ForeignRules[Foreign Transaction],ForeignRules[Risk Points],0)</f>
        <v>0</v>
      </c>
      <c r="N6503">
        <f>_xlfn.XLOOKUP(FraudData[[#This Row],[location_mismatch]],Table10[Location Mismatch],Table10[Risk Points],0)</f>
        <v>0</v>
      </c>
      <c r="O6503">
        <f>_xlfn.XLOOKUP(FraudData[[#This Row],[device_trust_score]],DeviceRules[Device Min],DeviceRules[Risk Points],,-1)</f>
        <v>1</v>
      </c>
      <c r="P6503">
        <f>_xlfn.XLOOKUP(FraudData[[#This Row],[velocity_last_24h]],VelocityRules[Velocity Min],VelocityRules[Risk Points],,-1)</f>
        <v>0</v>
      </c>
      <c r="Q6503">
        <f>_xlfn.XLOOKUP(FraudData[[#This Row],[merchant_category]],MerchantRules[Merchant Category],MerchantRules[Risk Points],0)</f>
        <v>0</v>
      </c>
      <c r="R6503">
        <f>SUM(FraudData[[#This Row],[Amount Risk]:[Merchant Risk]])</f>
        <v>1</v>
      </c>
      <c r="S6503" t="str" cm="1">
        <f t="array" ref="S6503">_xlfn.IFS(FraudData[[#This Row],[Fraud Risk Score]]&gt;=8,"High Risk",FraudData[[#This Row],[Fraud Risk Score]]&gt;=6,"Medium Risk",TRUE,"Low Risk")</f>
        <v>Low Risk</v>
      </c>
    </row>
    <row r="6504" spans="1:19">
      <c r="A6504">
        <v>6503</v>
      </c>
      <c r="B6504">
        <v>115.8</v>
      </c>
      <c r="C6504">
        <v>12</v>
      </c>
      <c r="D6504" t="s">
        <v>48</v>
      </c>
      <c r="E6504">
        <v>0</v>
      </c>
      <c r="F6504">
        <v>0</v>
      </c>
      <c r="G6504">
        <v>70</v>
      </c>
      <c r="H6504">
        <v>1</v>
      </c>
      <c r="I6504">
        <v>32</v>
      </c>
      <c r="J6504">
        <v>0</v>
      </c>
      <c r="K6504">
        <f>_xlfn.XLOOKUP(FraudData[[#This Row],[amount]],AmountRules[Amount Min],AmountRules[Risk Points],,-1)</f>
        <v>0</v>
      </c>
      <c r="L6504">
        <f>_xlfn.XLOOKUP(FraudData[[#This Row],[transaction_hour]],TimeRules[Hour Min],TimeRules[Risk Points],,-1)</f>
        <v>0</v>
      </c>
      <c r="M6504">
        <f>_xlfn.XLOOKUP(FraudData[[#This Row],[foreign_transaction]],ForeignRules[Foreign Transaction],ForeignRules[Risk Points],0)</f>
        <v>0</v>
      </c>
      <c r="N6504">
        <f>_xlfn.XLOOKUP(FraudData[[#This Row],[location_mismatch]],Table10[Location Mismatch],Table10[Risk Points],0)</f>
        <v>0</v>
      </c>
      <c r="O6504">
        <f>_xlfn.XLOOKUP(FraudData[[#This Row],[device_trust_score]],DeviceRules[Device Min],DeviceRules[Risk Points],,-1)</f>
        <v>0</v>
      </c>
      <c r="P6504">
        <f>_xlfn.XLOOKUP(FraudData[[#This Row],[velocity_last_24h]],VelocityRules[Velocity Min],VelocityRules[Risk Points],,-1)</f>
        <v>0</v>
      </c>
      <c r="Q6504">
        <f>_xlfn.XLOOKUP(FraudData[[#This Row],[merchant_category]],MerchantRules[Merchant Category],MerchantRules[Risk Points],0)</f>
        <v>0</v>
      </c>
      <c r="R6504">
        <f>SUM(FraudData[[#This Row],[Amount Risk]:[Merchant Risk]])</f>
        <v>0</v>
      </c>
      <c r="S6504" t="str" cm="1">
        <f t="array" ref="S6504">_xlfn.IFS(FraudData[[#This Row],[Fraud Risk Score]]&gt;=8,"High Risk",FraudData[[#This Row],[Fraud Risk Score]]&gt;=6,"Medium Risk",TRUE,"Low Risk")</f>
        <v>Low Risk</v>
      </c>
    </row>
    <row r="6505" spans="1:19">
      <c r="A6505">
        <v>6504</v>
      </c>
      <c r="B6505">
        <v>1.8</v>
      </c>
      <c r="C6505">
        <v>15</v>
      </c>
      <c r="D6505" t="s">
        <v>46</v>
      </c>
      <c r="E6505">
        <v>0</v>
      </c>
      <c r="F6505">
        <v>0</v>
      </c>
      <c r="G6505">
        <v>92</v>
      </c>
      <c r="H6505">
        <v>3</v>
      </c>
      <c r="I6505">
        <v>21</v>
      </c>
      <c r="J6505">
        <v>0</v>
      </c>
      <c r="K6505">
        <f>_xlfn.XLOOKUP(FraudData[[#This Row],[amount]],AmountRules[Amount Min],AmountRules[Risk Points],,-1)</f>
        <v>0</v>
      </c>
      <c r="L6505">
        <f>_xlfn.XLOOKUP(FraudData[[#This Row],[transaction_hour]],TimeRules[Hour Min],TimeRules[Risk Points],,-1)</f>
        <v>0</v>
      </c>
      <c r="M6505">
        <f>_xlfn.XLOOKUP(FraudData[[#This Row],[foreign_transaction]],ForeignRules[Foreign Transaction],ForeignRules[Risk Points],0)</f>
        <v>0</v>
      </c>
      <c r="N6505">
        <f>_xlfn.XLOOKUP(FraudData[[#This Row],[location_mismatch]],Table10[Location Mismatch],Table10[Risk Points],0)</f>
        <v>0</v>
      </c>
      <c r="O6505">
        <f>_xlfn.XLOOKUP(FraudData[[#This Row],[device_trust_score]],DeviceRules[Device Min],DeviceRules[Risk Points],,-1)</f>
        <v>0</v>
      </c>
      <c r="P6505">
        <f>_xlfn.XLOOKUP(FraudData[[#This Row],[velocity_last_24h]],VelocityRules[Velocity Min],VelocityRules[Risk Points],,-1)</f>
        <v>0</v>
      </c>
      <c r="Q6505">
        <f>_xlfn.XLOOKUP(FraudData[[#This Row],[merchant_category]],MerchantRules[Merchant Category],MerchantRules[Risk Points],0)</f>
        <v>0</v>
      </c>
      <c r="R6505">
        <f>SUM(FraudData[[#This Row],[Amount Risk]:[Merchant Risk]])</f>
        <v>0</v>
      </c>
      <c r="S6505" t="str" cm="1">
        <f t="array" ref="S6505">_xlfn.IFS(FraudData[[#This Row],[Fraud Risk Score]]&gt;=8,"High Risk",FraudData[[#This Row],[Fraud Risk Score]]&gt;=6,"Medium Risk",TRUE,"Low Risk")</f>
        <v>Low Risk</v>
      </c>
    </row>
    <row r="6506" spans="1:19">
      <c r="A6506">
        <v>6505</v>
      </c>
      <c r="B6506">
        <v>15.94</v>
      </c>
      <c r="C6506">
        <v>7</v>
      </c>
      <c r="D6506" t="s">
        <v>46</v>
      </c>
      <c r="E6506">
        <v>0</v>
      </c>
      <c r="F6506">
        <v>0</v>
      </c>
      <c r="G6506">
        <v>27</v>
      </c>
      <c r="H6506">
        <v>1</v>
      </c>
      <c r="I6506">
        <v>55</v>
      </c>
      <c r="J6506">
        <v>0</v>
      </c>
      <c r="K6506">
        <f>_xlfn.XLOOKUP(FraudData[[#This Row],[amount]],AmountRules[Amount Min],AmountRules[Risk Points],,-1)</f>
        <v>0</v>
      </c>
      <c r="L6506">
        <f>_xlfn.XLOOKUP(FraudData[[#This Row],[transaction_hour]],TimeRules[Hour Min],TimeRules[Risk Points],,-1)</f>
        <v>0</v>
      </c>
      <c r="M6506">
        <f>_xlfn.XLOOKUP(FraudData[[#This Row],[foreign_transaction]],ForeignRules[Foreign Transaction],ForeignRules[Risk Points],0)</f>
        <v>0</v>
      </c>
      <c r="N6506">
        <f>_xlfn.XLOOKUP(FraudData[[#This Row],[location_mismatch]],Table10[Location Mismatch],Table10[Risk Points],0)</f>
        <v>0</v>
      </c>
      <c r="O6506">
        <f>_xlfn.XLOOKUP(FraudData[[#This Row],[device_trust_score]],DeviceRules[Device Min],DeviceRules[Risk Points],,-1)</f>
        <v>3</v>
      </c>
      <c r="P6506">
        <f>_xlfn.XLOOKUP(FraudData[[#This Row],[velocity_last_24h]],VelocityRules[Velocity Min],VelocityRules[Risk Points],,-1)</f>
        <v>0</v>
      </c>
      <c r="Q6506">
        <f>_xlfn.XLOOKUP(FraudData[[#This Row],[merchant_category]],MerchantRules[Merchant Category],MerchantRules[Risk Points],0)</f>
        <v>0</v>
      </c>
      <c r="R6506">
        <f>SUM(FraudData[[#This Row],[Amount Risk]:[Merchant Risk]])</f>
        <v>3</v>
      </c>
      <c r="S6506" t="str" cm="1">
        <f t="array" ref="S6506">_xlfn.IFS(FraudData[[#This Row],[Fraud Risk Score]]&gt;=8,"High Risk",FraudData[[#This Row],[Fraud Risk Score]]&gt;=6,"Medium Risk",TRUE,"Low Risk")</f>
        <v>Low Risk</v>
      </c>
    </row>
    <row r="6507" spans="1:19">
      <c r="A6507">
        <v>6506</v>
      </c>
      <c r="B6507">
        <v>296.7</v>
      </c>
      <c r="C6507">
        <v>10</v>
      </c>
      <c r="D6507" t="s">
        <v>47</v>
      </c>
      <c r="E6507">
        <v>0</v>
      </c>
      <c r="F6507">
        <v>0</v>
      </c>
      <c r="G6507">
        <v>97</v>
      </c>
      <c r="H6507">
        <v>1</v>
      </c>
      <c r="I6507">
        <v>48</v>
      </c>
      <c r="J6507">
        <v>0</v>
      </c>
      <c r="K6507">
        <f>_xlfn.XLOOKUP(FraudData[[#This Row],[amount]],AmountRules[Amount Min],AmountRules[Risk Points],,-1)</f>
        <v>0</v>
      </c>
      <c r="L6507">
        <f>_xlfn.XLOOKUP(FraudData[[#This Row],[transaction_hour]],TimeRules[Hour Min],TimeRules[Risk Points],,-1)</f>
        <v>0</v>
      </c>
      <c r="M6507">
        <f>_xlfn.XLOOKUP(FraudData[[#This Row],[foreign_transaction]],ForeignRules[Foreign Transaction],ForeignRules[Risk Points],0)</f>
        <v>0</v>
      </c>
      <c r="N6507">
        <f>_xlfn.XLOOKUP(FraudData[[#This Row],[location_mismatch]],Table10[Location Mismatch],Table10[Risk Points],0)</f>
        <v>0</v>
      </c>
      <c r="O6507">
        <f>_xlfn.XLOOKUP(FraudData[[#This Row],[device_trust_score]],DeviceRules[Device Min],DeviceRules[Risk Points],,-1)</f>
        <v>0</v>
      </c>
      <c r="P6507">
        <f>_xlfn.XLOOKUP(FraudData[[#This Row],[velocity_last_24h]],VelocityRules[Velocity Min],VelocityRules[Risk Points],,-1)</f>
        <v>0</v>
      </c>
      <c r="Q6507">
        <f>_xlfn.XLOOKUP(FraudData[[#This Row],[merchant_category]],MerchantRules[Merchant Category],MerchantRules[Risk Points],0)</f>
        <v>0</v>
      </c>
      <c r="R6507">
        <f>SUM(FraudData[[#This Row],[Amount Risk]:[Merchant Risk]])</f>
        <v>0</v>
      </c>
      <c r="S6507" t="str" cm="1">
        <f t="array" ref="S6507">_xlfn.IFS(FraudData[[#This Row],[Fraud Risk Score]]&gt;=8,"High Risk",FraudData[[#This Row],[Fraud Risk Score]]&gt;=6,"Medium Risk",TRUE,"Low Risk")</f>
        <v>Low Risk</v>
      </c>
    </row>
    <row r="6508" spans="1:19">
      <c r="A6508">
        <v>6507</v>
      </c>
      <c r="B6508">
        <v>265.7</v>
      </c>
      <c r="C6508">
        <v>7</v>
      </c>
      <c r="D6508" t="s">
        <v>49</v>
      </c>
      <c r="E6508">
        <v>0</v>
      </c>
      <c r="F6508">
        <v>0</v>
      </c>
      <c r="G6508">
        <v>29</v>
      </c>
      <c r="H6508">
        <v>1</v>
      </c>
      <c r="I6508">
        <v>47</v>
      </c>
      <c r="J6508">
        <v>0</v>
      </c>
      <c r="K6508">
        <f>_xlfn.XLOOKUP(FraudData[[#This Row],[amount]],AmountRules[Amount Min],AmountRules[Risk Points],,-1)</f>
        <v>0</v>
      </c>
      <c r="L6508">
        <f>_xlfn.XLOOKUP(FraudData[[#This Row],[transaction_hour]],TimeRules[Hour Min],TimeRules[Risk Points],,-1)</f>
        <v>0</v>
      </c>
      <c r="M6508">
        <f>_xlfn.XLOOKUP(FraudData[[#This Row],[foreign_transaction]],ForeignRules[Foreign Transaction],ForeignRules[Risk Points],0)</f>
        <v>0</v>
      </c>
      <c r="N6508">
        <f>_xlfn.XLOOKUP(FraudData[[#This Row],[location_mismatch]],Table10[Location Mismatch],Table10[Risk Points],0)</f>
        <v>0</v>
      </c>
      <c r="O6508">
        <f>_xlfn.XLOOKUP(FraudData[[#This Row],[device_trust_score]],DeviceRules[Device Min],DeviceRules[Risk Points],,-1)</f>
        <v>3</v>
      </c>
      <c r="P6508">
        <f>_xlfn.XLOOKUP(FraudData[[#This Row],[velocity_last_24h]],VelocityRules[Velocity Min],VelocityRules[Risk Points],,-1)</f>
        <v>0</v>
      </c>
      <c r="Q6508">
        <f>_xlfn.XLOOKUP(FraudData[[#This Row],[merchant_category]],MerchantRules[Merchant Category],MerchantRules[Risk Points],0)</f>
        <v>1</v>
      </c>
      <c r="R6508">
        <f>SUM(FraudData[[#This Row],[Amount Risk]:[Merchant Risk]])</f>
        <v>4</v>
      </c>
      <c r="S6508" t="str" cm="1">
        <f t="array" ref="S6508">_xlfn.IFS(FraudData[[#This Row],[Fraud Risk Score]]&gt;=8,"High Risk",FraudData[[#This Row],[Fraud Risk Score]]&gt;=6,"Medium Risk",TRUE,"Low Risk")</f>
        <v>Low Risk</v>
      </c>
    </row>
    <row r="6509" spans="1:19">
      <c r="A6509">
        <v>6508</v>
      </c>
      <c r="B6509">
        <v>444.01</v>
      </c>
      <c r="C6509">
        <v>21</v>
      </c>
      <c r="D6509" t="s">
        <v>49</v>
      </c>
      <c r="E6509">
        <v>0</v>
      </c>
      <c r="F6509">
        <v>0</v>
      </c>
      <c r="G6509">
        <v>80</v>
      </c>
      <c r="H6509">
        <v>4</v>
      </c>
      <c r="I6509">
        <v>19</v>
      </c>
      <c r="J6509">
        <v>0</v>
      </c>
      <c r="K6509">
        <f>_xlfn.XLOOKUP(FraudData[[#This Row],[amount]],AmountRules[Amount Min],AmountRules[Risk Points],,-1)</f>
        <v>0</v>
      </c>
      <c r="L6509">
        <f>_xlfn.XLOOKUP(FraudData[[#This Row],[transaction_hour]],TimeRules[Hour Min],TimeRules[Risk Points],,-1)</f>
        <v>0</v>
      </c>
      <c r="M6509">
        <f>_xlfn.XLOOKUP(FraudData[[#This Row],[foreign_transaction]],ForeignRules[Foreign Transaction],ForeignRules[Risk Points],0)</f>
        <v>0</v>
      </c>
      <c r="N6509">
        <f>_xlfn.XLOOKUP(FraudData[[#This Row],[location_mismatch]],Table10[Location Mismatch],Table10[Risk Points],0)</f>
        <v>0</v>
      </c>
      <c r="O6509">
        <f>_xlfn.XLOOKUP(FraudData[[#This Row],[device_trust_score]],DeviceRules[Device Min],DeviceRules[Risk Points],,-1)</f>
        <v>0</v>
      </c>
      <c r="P6509">
        <f>_xlfn.XLOOKUP(FraudData[[#This Row],[velocity_last_24h]],VelocityRules[Velocity Min],VelocityRules[Risk Points],,-1)</f>
        <v>0</v>
      </c>
      <c r="Q6509">
        <f>_xlfn.XLOOKUP(FraudData[[#This Row],[merchant_category]],MerchantRules[Merchant Category],MerchantRules[Risk Points],0)</f>
        <v>1</v>
      </c>
      <c r="R6509">
        <f>SUM(FraudData[[#This Row],[Amount Risk]:[Merchant Risk]])</f>
        <v>1</v>
      </c>
      <c r="S6509" t="str" cm="1">
        <f t="array" ref="S6509">_xlfn.IFS(FraudData[[#This Row],[Fraud Risk Score]]&gt;=8,"High Risk",FraudData[[#This Row],[Fraud Risk Score]]&gt;=6,"Medium Risk",TRUE,"Low Risk")</f>
        <v>Low Risk</v>
      </c>
    </row>
    <row r="6510" spans="1:19">
      <c r="A6510">
        <v>6509</v>
      </c>
      <c r="B6510">
        <v>346.98</v>
      </c>
      <c r="C6510">
        <v>9</v>
      </c>
      <c r="D6510" t="s">
        <v>48</v>
      </c>
      <c r="E6510">
        <v>0</v>
      </c>
      <c r="F6510">
        <v>0</v>
      </c>
      <c r="G6510">
        <v>91</v>
      </c>
      <c r="H6510">
        <v>3</v>
      </c>
      <c r="I6510">
        <v>24</v>
      </c>
      <c r="J6510">
        <v>0</v>
      </c>
      <c r="K6510">
        <f>_xlfn.XLOOKUP(FraudData[[#This Row],[amount]],AmountRules[Amount Min],AmountRules[Risk Points],,-1)</f>
        <v>0</v>
      </c>
      <c r="L6510">
        <f>_xlfn.XLOOKUP(FraudData[[#This Row],[transaction_hour]],TimeRules[Hour Min],TimeRules[Risk Points],,-1)</f>
        <v>0</v>
      </c>
      <c r="M6510">
        <f>_xlfn.XLOOKUP(FraudData[[#This Row],[foreign_transaction]],ForeignRules[Foreign Transaction],ForeignRules[Risk Points],0)</f>
        <v>0</v>
      </c>
      <c r="N6510">
        <f>_xlfn.XLOOKUP(FraudData[[#This Row],[location_mismatch]],Table10[Location Mismatch],Table10[Risk Points],0)</f>
        <v>0</v>
      </c>
      <c r="O6510">
        <f>_xlfn.XLOOKUP(FraudData[[#This Row],[device_trust_score]],DeviceRules[Device Min],DeviceRules[Risk Points],,-1)</f>
        <v>0</v>
      </c>
      <c r="P6510">
        <f>_xlfn.XLOOKUP(FraudData[[#This Row],[velocity_last_24h]],VelocityRules[Velocity Min],VelocityRules[Risk Points],,-1)</f>
        <v>0</v>
      </c>
      <c r="Q6510">
        <f>_xlfn.XLOOKUP(FraudData[[#This Row],[merchant_category]],MerchantRules[Merchant Category],MerchantRules[Risk Points],0)</f>
        <v>0</v>
      </c>
      <c r="R6510">
        <f>SUM(FraudData[[#This Row],[Amount Risk]:[Merchant Risk]])</f>
        <v>0</v>
      </c>
      <c r="S6510" t="str" cm="1">
        <f t="array" ref="S6510">_xlfn.IFS(FraudData[[#This Row],[Fraud Risk Score]]&gt;=8,"High Risk",FraudData[[#This Row],[Fraud Risk Score]]&gt;=6,"Medium Risk",TRUE,"Low Risk")</f>
        <v>Low Risk</v>
      </c>
    </row>
    <row r="6511" spans="1:19">
      <c r="A6511">
        <v>6510</v>
      </c>
      <c r="B6511">
        <v>206.89</v>
      </c>
      <c r="C6511">
        <v>22</v>
      </c>
      <c r="D6511" t="s">
        <v>47</v>
      </c>
      <c r="E6511">
        <v>0</v>
      </c>
      <c r="F6511">
        <v>0</v>
      </c>
      <c r="G6511">
        <v>56</v>
      </c>
      <c r="H6511">
        <v>1</v>
      </c>
      <c r="I6511">
        <v>26</v>
      </c>
      <c r="J6511">
        <v>0</v>
      </c>
      <c r="K6511">
        <f>_xlfn.XLOOKUP(FraudData[[#This Row],[amount]],AmountRules[Amount Min],AmountRules[Risk Points],,-1)</f>
        <v>0</v>
      </c>
      <c r="L6511">
        <f>_xlfn.XLOOKUP(FraudData[[#This Row],[transaction_hour]],TimeRules[Hour Min],TimeRules[Risk Points],,-1)</f>
        <v>0</v>
      </c>
      <c r="M6511">
        <f>_xlfn.XLOOKUP(FraudData[[#This Row],[foreign_transaction]],ForeignRules[Foreign Transaction],ForeignRules[Risk Points],0)</f>
        <v>0</v>
      </c>
      <c r="N6511">
        <f>_xlfn.XLOOKUP(FraudData[[#This Row],[location_mismatch]],Table10[Location Mismatch],Table10[Risk Points],0)</f>
        <v>0</v>
      </c>
      <c r="O6511">
        <f>_xlfn.XLOOKUP(FraudData[[#This Row],[device_trust_score]],DeviceRules[Device Min],DeviceRules[Risk Points],,-1)</f>
        <v>1</v>
      </c>
      <c r="P6511">
        <f>_xlfn.XLOOKUP(FraudData[[#This Row],[velocity_last_24h]],VelocityRules[Velocity Min],VelocityRules[Risk Points],,-1)</f>
        <v>0</v>
      </c>
      <c r="Q6511">
        <f>_xlfn.XLOOKUP(FraudData[[#This Row],[merchant_category]],MerchantRules[Merchant Category],MerchantRules[Risk Points],0)</f>
        <v>0</v>
      </c>
      <c r="R6511">
        <f>SUM(FraudData[[#This Row],[Amount Risk]:[Merchant Risk]])</f>
        <v>1</v>
      </c>
      <c r="S6511" t="str" cm="1">
        <f t="array" ref="S6511">_xlfn.IFS(FraudData[[#This Row],[Fraud Risk Score]]&gt;=8,"High Risk",FraudData[[#This Row],[Fraud Risk Score]]&gt;=6,"Medium Risk",TRUE,"Low Risk")</f>
        <v>Low Risk</v>
      </c>
    </row>
    <row r="6512" spans="1:19">
      <c r="A6512">
        <v>6511</v>
      </c>
      <c r="B6512">
        <v>9.68</v>
      </c>
      <c r="C6512">
        <v>0</v>
      </c>
      <c r="D6512" t="s">
        <v>47</v>
      </c>
      <c r="E6512">
        <v>0</v>
      </c>
      <c r="F6512">
        <v>0</v>
      </c>
      <c r="G6512">
        <v>65</v>
      </c>
      <c r="H6512">
        <v>1</v>
      </c>
      <c r="I6512">
        <v>46</v>
      </c>
      <c r="J6512">
        <v>0</v>
      </c>
      <c r="K6512">
        <f>_xlfn.XLOOKUP(FraudData[[#This Row],[amount]],AmountRules[Amount Min],AmountRules[Risk Points],,-1)</f>
        <v>0</v>
      </c>
      <c r="L6512">
        <f>_xlfn.XLOOKUP(FraudData[[#This Row],[transaction_hour]],TimeRules[Hour Min],TimeRules[Risk Points],,-1)</f>
        <v>3</v>
      </c>
      <c r="M6512">
        <f>_xlfn.XLOOKUP(FraudData[[#This Row],[foreign_transaction]],ForeignRules[Foreign Transaction],ForeignRules[Risk Points],0)</f>
        <v>0</v>
      </c>
      <c r="N6512">
        <f>_xlfn.XLOOKUP(FraudData[[#This Row],[location_mismatch]],Table10[Location Mismatch],Table10[Risk Points],0)</f>
        <v>0</v>
      </c>
      <c r="O6512">
        <f>_xlfn.XLOOKUP(FraudData[[#This Row],[device_trust_score]],DeviceRules[Device Min],DeviceRules[Risk Points],,-1)</f>
        <v>1</v>
      </c>
      <c r="P6512">
        <f>_xlfn.XLOOKUP(FraudData[[#This Row],[velocity_last_24h]],VelocityRules[Velocity Min],VelocityRules[Risk Points],,-1)</f>
        <v>0</v>
      </c>
      <c r="Q6512">
        <f>_xlfn.XLOOKUP(FraudData[[#This Row],[merchant_category]],MerchantRules[Merchant Category],MerchantRules[Risk Points],0)</f>
        <v>0</v>
      </c>
      <c r="R6512">
        <f>SUM(FraudData[[#This Row],[Amount Risk]:[Merchant Risk]])</f>
        <v>4</v>
      </c>
      <c r="S6512" t="str" cm="1">
        <f t="array" ref="S6512">_xlfn.IFS(FraudData[[#This Row],[Fraud Risk Score]]&gt;=8,"High Risk",FraudData[[#This Row],[Fraud Risk Score]]&gt;=6,"Medium Risk",TRUE,"Low Risk")</f>
        <v>Low Risk</v>
      </c>
    </row>
    <row r="6513" spans="1:19">
      <c r="A6513">
        <v>6512</v>
      </c>
      <c r="B6513">
        <v>274.89</v>
      </c>
      <c r="C6513">
        <v>11</v>
      </c>
      <c r="D6513" t="s">
        <v>46</v>
      </c>
      <c r="E6513">
        <v>0</v>
      </c>
      <c r="F6513">
        <v>0</v>
      </c>
      <c r="G6513">
        <v>53</v>
      </c>
      <c r="H6513">
        <v>2</v>
      </c>
      <c r="I6513">
        <v>47</v>
      </c>
      <c r="J6513">
        <v>0</v>
      </c>
      <c r="K6513">
        <f>_xlfn.XLOOKUP(FraudData[[#This Row],[amount]],AmountRules[Amount Min],AmountRules[Risk Points],,-1)</f>
        <v>0</v>
      </c>
      <c r="L6513">
        <f>_xlfn.XLOOKUP(FraudData[[#This Row],[transaction_hour]],TimeRules[Hour Min],TimeRules[Risk Points],,-1)</f>
        <v>0</v>
      </c>
      <c r="M6513">
        <f>_xlfn.XLOOKUP(FraudData[[#This Row],[foreign_transaction]],ForeignRules[Foreign Transaction],ForeignRules[Risk Points],0)</f>
        <v>0</v>
      </c>
      <c r="N6513">
        <f>_xlfn.XLOOKUP(FraudData[[#This Row],[location_mismatch]],Table10[Location Mismatch],Table10[Risk Points],0)</f>
        <v>0</v>
      </c>
      <c r="O6513">
        <f>_xlfn.XLOOKUP(FraudData[[#This Row],[device_trust_score]],DeviceRules[Device Min],DeviceRules[Risk Points],,-1)</f>
        <v>1</v>
      </c>
      <c r="P6513">
        <f>_xlfn.XLOOKUP(FraudData[[#This Row],[velocity_last_24h]],VelocityRules[Velocity Min],VelocityRules[Risk Points],,-1)</f>
        <v>0</v>
      </c>
      <c r="Q6513">
        <f>_xlfn.XLOOKUP(FraudData[[#This Row],[merchant_category]],MerchantRules[Merchant Category],MerchantRules[Risk Points],0)</f>
        <v>0</v>
      </c>
      <c r="R6513">
        <f>SUM(FraudData[[#This Row],[Amount Risk]:[Merchant Risk]])</f>
        <v>1</v>
      </c>
      <c r="S6513" t="str" cm="1">
        <f t="array" ref="S6513">_xlfn.IFS(FraudData[[#This Row],[Fraud Risk Score]]&gt;=8,"High Risk",FraudData[[#This Row],[Fraud Risk Score]]&gt;=6,"Medium Risk",TRUE,"Low Risk")</f>
        <v>Low Risk</v>
      </c>
    </row>
    <row r="6514" spans="1:19">
      <c r="A6514">
        <v>6513</v>
      </c>
      <c r="B6514">
        <v>336.17</v>
      </c>
      <c r="C6514">
        <v>8</v>
      </c>
      <c r="D6514" t="s">
        <v>50</v>
      </c>
      <c r="E6514">
        <v>0</v>
      </c>
      <c r="F6514">
        <v>0</v>
      </c>
      <c r="G6514">
        <v>90</v>
      </c>
      <c r="H6514">
        <v>1</v>
      </c>
      <c r="I6514">
        <v>36</v>
      </c>
      <c r="J6514">
        <v>0</v>
      </c>
      <c r="K6514">
        <f>_xlfn.XLOOKUP(FraudData[[#This Row],[amount]],AmountRules[Amount Min],AmountRules[Risk Points],,-1)</f>
        <v>0</v>
      </c>
      <c r="L6514">
        <f>_xlfn.XLOOKUP(FraudData[[#This Row],[transaction_hour]],TimeRules[Hour Min],TimeRules[Risk Points],,-1)</f>
        <v>0</v>
      </c>
      <c r="M6514">
        <f>_xlfn.XLOOKUP(FraudData[[#This Row],[foreign_transaction]],ForeignRules[Foreign Transaction],ForeignRules[Risk Points],0)</f>
        <v>0</v>
      </c>
      <c r="N6514">
        <f>_xlfn.XLOOKUP(FraudData[[#This Row],[location_mismatch]],Table10[Location Mismatch],Table10[Risk Points],0)</f>
        <v>0</v>
      </c>
      <c r="O6514">
        <f>_xlfn.XLOOKUP(FraudData[[#This Row],[device_trust_score]],DeviceRules[Device Min],DeviceRules[Risk Points],,-1)</f>
        <v>0</v>
      </c>
      <c r="P6514">
        <f>_xlfn.XLOOKUP(FraudData[[#This Row],[velocity_last_24h]],VelocityRules[Velocity Min],VelocityRules[Risk Points],,-1)</f>
        <v>0</v>
      </c>
      <c r="Q6514">
        <f>_xlfn.XLOOKUP(FraudData[[#This Row],[merchant_category]],MerchantRules[Merchant Category],MerchantRules[Risk Points],0)</f>
        <v>0</v>
      </c>
      <c r="R6514">
        <f>SUM(FraudData[[#This Row],[Amount Risk]:[Merchant Risk]])</f>
        <v>0</v>
      </c>
      <c r="S6514" t="str" cm="1">
        <f t="array" ref="S6514">_xlfn.IFS(FraudData[[#This Row],[Fraud Risk Score]]&gt;=8,"High Risk",FraudData[[#This Row],[Fraud Risk Score]]&gt;=6,"Medium Risk",TRUE,"Low Risk")</f>
        <v>Low Risk</v>
      </c>
    </row>
    <row r="6515" spans="1:19">
      <c r="A6515">
        <v>6514</v>
      </c>
      <c r="B6515">
        <v>288.87</v>
      </c>
      <c r="C6515">
        <v>4</v>
      </c>
      <c r="D6515" t="s">
        <v>49</v>
      </c>
      <c r="E6515">
        <v>0</v>
      </c>
      <c r="F6515">
        <v>0</v>
      </c>
      <c r="G6515">
        <v>35</v>
      </c>
      <c r="H6515">
        <v>1</v>
      </c>
      <c r="I6515">
        <v>39</v>
      </c>
      <c r="J6515">
        <v>0</v>
      </c>
      <c r="K6515">
        <f>_xlfn.XLOOKUP(FraudData[[#This Row],[amount]],AmountRules[Amount Min],AmountRules[Risk Points],,-1)</f>
        <v>0</v>
      </c>
      <c r="L6515">
        <f>_xlfn.XLOOKUP(FraudData[[#This Row],[transaction_hour]],TimeRules[Hour Min],TimeRules[Risk Points],,-1)</f>
        <v>0</v>
      </c>
      <c r="M6515">
        <f>_xlfn.XLOOKUP(FraudData[[#This Row],[foreign_transaction]],ForeignRules[Foreign Transaction],ForeignRules[Risk Points],0)</f>
        <v>0</v>
      </c>
      <c r="N6515">
        <f>_xlfn.XLOOKUP(FraudData[[#This Row],[location_mismatch]],Table10[Location Mismatch],Table10[Risk Points],0)</f>
        <v>0</v>
      </c>
      <c r="O6515">
        <f>_xlfn.XLOOKUP(FraudData[[#This Row],[device_trust_score]],DeviceRules[Device Min],DeviceRules[Risk Points],,-1)</f>
        <v>2</v>
      </c>
      <c r="P6515">
        <f>_xlfn.XLOOKUP(FraudData[[#This Row],[velocity_last_24h]],VelocityRules[Velocity Min],VelocityRules[Risk Points],,-1)</f>
        <v>0</v>
      </c>
      <c r="Q6515">
        <f>_xlfn.XLOOKUP(FraudData[[#This Row],[merchant_category]],MerchantRules[Merchant Category],MerchantRules[Risk Points],0)</f>
        <v>1</v>
      </c>
      <c r="R6515">
        <f>SUM(FraudData[[#This Row],[Amount Risk]:[Merchant Risk]])</f>
        <v>3</v>
      </c>
      <c r="S6515" t="str" cm="1">
        <f t="array" ref="S6515">_xlfn.IFS(FraudData[[#This Row],[Fraud Risk Score]]&gt;=8,"High Risk",FraudData[[#This Row],[Fraud Risk Score]]&gt;=6,"Medium Risk",TRUE,"Low Risk")</f>
        <v>Low Risk</v>
      </c>
    </row>
    <row r="6516" spans="1:19">
      <c r="A6516">
        <v>6515</v>
      </c>
      <c r="B6516">
        <v>127.85</v>
      </c>
      <c r="C6516">
        <v>8</v>
      </c>
      <c r="D6516" t="s">
        <v>47</v>
      </c>
      <c r="E6516">
        <v>0</v>
      </c>
      <c r="F6516">
        <v>1</v>
      </c>
      <c r="G6516">
        <v>83</v>
      </c>
      <c r="H6516">
        <v>1</v>
      </c>
      <c r="I6516">
        <v>66</v>
      </c>
      <c r="J6516">
        <v>0</v>
      </c>
      <c r="K6516">
        <f>_xlfn.XLOOKUP(FraudData[[#This Row],[amount]],AmountRules[Amount Min],AmountRules[Risk Points],,-1)</f>
        <v>0</v>
      </c>
      <c r="L6516">
        <f>_xlfn.XLOOKUP(FraudData[[#This Row],[transaction_hour]],TimeRules[Hour Min],TimeRules[Risk Points],,-1)</f>
        <v>0</v>
      </c>
      <c r="M6516">
        <f>_xlfn.XLOOKUP(FraudData[[#This Row],[foreign_transaction]],ForeignRules[Foreign Transaction],ForeignRules[Risk Points],0)</f>
        <v>0</v>
      </c>
      <c r="N6516">
        <f>_xlfn.XLOOKUP(FraudData[[#This Row],[location_mismatch]],Table10[Location Mismatch],Table10[Risk Points],0)</f>
        <v>3</v>
      </c>
      <c r="O6516">
        <f>_xlfn.XLOOKUP(FraudData[[#This Row],[device_trust_score]],DeviceRules[Device Min],DeviceRules[Risk Points],,-1)</f>
        <v>0</v>
      </c>
      <c r="P6516">
        <f>_xlfn.XLOOKUP(FraudData[[#This Row],[velocity_last_24h]],VelocityRules[Velocity Min],VelocityRules[Risk Points],,-1)</f>
        <v>0</v>
      </c>
      <c r="Q6516">
        <f>_xlfn.XLOOKUP(FraudData[[#This Row],[merchant_category]],MerchantRules[Merchant Category],MerchantRules[Risk Points],0)</f>
        <v>0</v>
      </c>
      <c r="R6516">
        <f>SUM(FraudData[[#This Row],[Amount Risk]:[Merchant Risk]])</f>
        <v>3</v>
      </c>
      <c r="S6516" t="str" cm="1">
        <f t="array" ref="S6516">_xlfn.IFS(FraudData[[#This Row],[Fraud Risk Score]]&gt;=8,"High Risk",FraudData[[#This Row],[Fraud Risk Score]]&gt;=6,"Medium Risk",TRUE,"Low Risk")</f>
        <v>Low Risk</v>
      </c>
    </row>
    <row r="6517" spans="1:19">
      <c r="A6517">
        <v>6516</v>
      </c>
      <c r="B6517">
        <v>47.73</v>
      </c>
      <c r="C6517">
        <v>15</v>
      </c>
      <c r="D6517" t="s">
        <v>46</v>
      </c>
      <c r="E6517">
        <v>0</v>
      </c>
      <c r="F6517">
        <v>0</v>
      </c>
      <c r="G6517">
        <v>28</v>
      </c>
      <c r="H6517">
        <v>1</v>
      </c>
      <c r="I6517">
        <v>53</v>
      </c>
      <c r="J6517">
        <v>0</v>
      </c>
      <c r="K6517">
        <f>_xlfn.XLOOKUP(FraudData[[#This Row],[amount]],AmountRules[Amount Min],AmountRules[Risk Points],,-1)</f>
        <v>0</v>
      </c>
      <c r="L6517">
        <f>_xlfn.XLOOKUP(FraudData[[#This Row],[transaction_hour]],TimeRules[Hour Min],TimeRules[Risk Points],,-1)</f>
        <v>0</v>
      </c>
      <c r="M6517">
        <f>_xlfn.XLOOKUP(FraudData[[#This Row],[foreign_transaction]],ForeignRules[Foreign Transaction],ForeignRules[Risk Points],0)</f>
        <v>0</v>
      </c>
      <c r="N6517">
        <f>_xlfn.XLOOKUP(FraudData[[#This Row],[location_mismatch]],Table10[Location Mismatch],Table10[Risk Points],0)</f>
        <v>0</v>
      </c>
      <c r="O6517">
        <f>_xlfn.XLOOKUP(FraudData[[#This Row],[device_trust_score]],DeviceRules[Device Min],DeviceRules[Risk Points],,-1)</f>
        <v>3</v>
      </c>
      <c r="P6517">
        <f>_xlfn.XLOOKUP(FraudData[[#This Row],[velocity_last_24h]],VelocityRules[Velocity Min],VelocityRules[Risk Points],,-1)</f>
        <v>0</v>
      </c>
      <c r="Q6517">
        <f>_xlfn.XLOOKUP(FraudData[[#This Row],[merchant_category]],MerchantRules[Merchant Category],MerchantRules[Risk Points],0)</f>
        <v>0</v>
      </c>
      <c r="R6517">
        <f>SUM(FraudData[[#This Row],[Amount Risk]:[Merchant Risk]])</f>
        <v>3</v>
      </c>
      <c r="S6517" t="str" cm="1">
        <f t="array" ref="S6517">_xlfn.IFS(FraudData[[#This Row],[Fraud Risk Score]]&gt;=8,"High Risk",FraudData[[#This Row],[Fraud Risk Score]]&gt;=6,"Medium Risk",TRUE,"Low Risk")</f>
        <v>Low Risk</v>
      </c>
    </row>
    <row r="6518" spans="1:19">
      <c r="A6518">
        <v>6517</v>
      </c>
      <c r="B6518">
        <v>335.96</v>
      </c>
      <c r="C6518">
        <v>17</v>
      </c>
      <c r="D6518" t="s">
        <v>46</v>
      </c>
      <c r="E6518">
        <v>0</v>
      </c>
      <c r="F6518">
        <v>1</v>
      </c>
      <c r="G6518">
        <v>78</v>
      </c>
      <c r="H6518">
        <v>1</v>
      </c>
      <c r="I6518">
        <v>20</v>
      </c>
      <c r="J6518">
        <v>0</v>
      </c>
      <c r="K6518">
        <f>_xlfn.XLOOKUP(FraudData[[#This Row],[amount]],AmountRules[Amount Min],AmountRules[Risk Points],,-1)</f>
        <v>0</v>
      </c>
      <c r="L6518">
        <f>_xlfn.XLOOKUP(FraudData[[#This Row],[transaction_hour]],TimeRules[Hour Min],TimeRules[Risk Points],,-1)</f>
        <v>0</v>
      </c>
      <c r="M6518">
        <f>_xlfn.XLOOKUP(FraudData[[#This Row],[foreign_transaction]],ForeignRules[Foreign Transaction],ForeignRules[Risk Points],0)</f>
        <v>0</v>
      </c>
      <c r="N6518">
        <f>_xlfn.XLOOKUP(FraudData[[#This Row],[location_mismatch]],Table10[Location Mismatch],Table10[Risk Points],0)</f>
        <v>3</v>
      </c>
      <c r="O6518">
        <f>_xlfn.XLOOKUP(FraudData[[#This Row],[device_trust_score]],DeviceRules[Device Min],DeviceRules[Risk Points],,-1)</f>
        <v>0</v>
      </c>
      <c r="P6518">
        <f>_xlfn.XLOOKUP(FraudData[[#This Row],[velocity_last_24h]],VelocityRules[Velocity Min],VelocityRules[Risk Points],,-1)</f>
        <v>0</v>
      </c>
      <c r="Q6518">
        <f>_xlfn.XLOOKUP(FraudData[[#This Row],[merchant_category]],MerchantRules[Merchant Category],MerchantRules[Risk Points],0)</f>
        <v>0</v>
      </c>
      <c r="R6518">
        <f>SUM(FraudData[[#This Row],[Amount Risk]:[Merchant Risk]])</f>
        <v>3</v>
      </c>
      <c r="S6518" t="str" cm="1">
        <f t="array" ref="S6518">_xlfn.IFS(FraudData[[#This Row],[Fraud Risk Score]]&gt;=8,"High Risk",FraudData[[#This Row],[Fraud Risk Score]]&gt;=6,"Medium Risk",TRUE,"Low Risk")</f>
        <v>Low Risk</v>
      </c>
    </row>
    <row r="6519" spans="1:19">
      <c r="A6519">
        <v>6518</v>
      </c>
      <c r="B6519">
        <v>233.8</v>
      </c>
      <c r="C6519">
        <v>7</v>
      </c>
      <c r="D6519" t="s">
        <v>46</v>
      </c>
      <c r="E6519">
        <v>0</v>
      </c>
      <c r="F6519">
        <v>0</v>
      </c>
      <c r="G6519">
        <v>91</v>
      </c>
      <c r="H6519">
        <v>6</v>
      </c>
      <c r="I6519">
        <v>47</v>
      </c>
      <c r="J6519">
        <v>0</v>
      </c>
      <c r="K6519">
        <f>_xlfn.XLOOKUP(FraudData[[#This Row],[amount]],AmountRules[Amount Min],AmountRules[Risk Points],,-1)</f>
        <v>0</v>
      </c>
      <c r="L6519">
        <f>_xlfn.XLOOKUP(FraudData[[#This Row],[transaction_hour]],TimeRules[Hour Min],TimeRules[Risk Points],,-1)</f>
        <v>0</v>
      </c>
      <c r="M6519">
        <f>_xlfn.XLOOKUP(FraudData[[#This Row],[foreign_transaction]],ForeignRules[Foreign Transaction],ForeignRules[Risk Points],0)</f>
        <v>0</v>
      </c>
      <c r="N6519">
        <f>_xlfn.XLOOKUP(FraudData[[#This Row],[location_mismatch]],Table10[Location Mismatch],Table10[Risk Points],0)</f>
        <v>0</v>
      </c>
      <c r="O6519">
        <f>_xlfn.XLOOKUP(FraudData[[#This Row],[device_trust_score]],DeviceRules[Device Min],DeviceRules[Risk Points],,-1)</f>
        <v>0</v>
      </c>
      <c r="P6519">
        <f>_xlfn.XLOOKUP(FraudData[[#This Row],[velocity_last_24h]],VelocityRules[Velocity Min],VelocityRules[Risk Points],,-1)</f>
        <v>3</v>
      </c>
      <c r="Q6519">
        <f>_xlfn.XLOOKUP(FraudData[[#This Row],[merchant_category]],MerchantRules[Merchant Category],MerchantRules[Risk Points],0)</f>
        <v>0</v>
      </c>
      <c r="R6519">
        <f>SUM(FraudData[[#This Row],[Amount Risk]:[Merchant Risk]])</f>
        <v>3</v>
      </c>
      <c r="S6519" t="str" cm="1">
        <f t="array" ref="S6519">_xlfn.IFS(FraudData[[#This Row],[Fraud Risk Score]]&gt;=8,"High Risk",FraudData[[#This Row],[Fraud Risk Score]]&gt;=6,"Medium Risk",TRUE,"Low Risk")</f>
        <v>Low Risk</v>
      </c>
    </row>
    <row r="6520" spans="1:19">
      <c r="A6520">
        <v>6519</v>
      </c>
      <c r="B6520">
        <v>711.15</v>
      </c>
      <c r="C6520">
        <v>22</v>
      </c>
      <c r="D6520" t="s">
        <v>50</v>
      </c>
      <c r="E6520">
        <v>0</v>
      </c>
      <c r="F6520">
        <v>0</v>
      </c>
      <c r="G6520">
        <v>26</v>
      </c>
      <c r="H6520">
        <v>2</v>
      </c>
      <c r="I6520">
        <v>54</v>
      </c>
      <c r="J6520">
        <v>0</v>
      </c>
      <c r="K6520">
        <f>_xlfn.XLOOKUP(FraudData[[#This Row],[amount]],AmountRules[Amount Min],AmountRules[Risk Points],,-1)</f>
        <v>1</v>
      </c>
      <c r="L6520">
        <f>_xlfn.XLOOKUP(FraudData[[#This Row],[transaction_hour]],TimeRules[Hour Min],TimeRules[Risk Points],,-1)</f>
        <v>0</v>
      </c>
      <c r="M6520">
        <f>_xlfn.XLOOKUP(FraudData[[#This Row],[foreign_transaction]],ForeignRules[Foreign Transaction],ForeignRules[Risk Points],0)</f>
        <v>0</v>
      </c>
      <c r="N6520">
        <f>_xlfn.XLOOKUP(FraudData[[#This Row],[location_mismatch]],Table10[Location Mismatch],Table10[Risk Points],0)</f>
        <v>0</v>
      </c>
      <c r="O6520">
        <f>_xlfn.XLOOKUP(FraudData[[#This Row],[device_trust_score]],DeviceRules[Device Min],DeviceRules[Risk Points],,-1)</f>
        <v>3</v>
      </c>
      <c r="P6520">
        <f>_xlfn.XLOOKUP(FraudData[[#This Row],[velocity_last_24h]],VelocityRules[Velocity Min],VelocityRules[Risk Points],,-1)</f>
        <v>0</v>
      </c>
      <c r="Q6520">
        <f>_xlfn.XLOOKUP(FraudData[[#This Row],[merchant_category]],MerchantRules[Merchant Category],MerchantRules[Risk Points],0)</f>
        <v>0</v>
      </c>
      <c r="R6520">
        <f>SUM(FraudData[[#This Row],[Amount Risk]:[Merchant Risk]])</f>
        <v>4</v>
      </c>
      <c r="S6520" t="str" cm="1">
        <f t="array" ref="S6520">_xlfn.IFS(FraudData[[#This Row],[Fraud Risk Score]]&gt;=8,"High Risk",FraudData[[#This Row],[Fraud Risk Score]]&gt;=6,"Medium Risk",TRUE,"Low Risk")</f>
        <v>Low Risk</v>
      </c>
    </row>
    <row r="6521" spans="1:19">
      <c r="A6521">
        <v>6520</v>
      </c>
      <c r="B6521">
        <v>30.46</v>
      </c>
      <c r="C6521">
        <v>10</v>
      </c>
      <c r="D6521" t="s">
        <v>47</v>
      </c>
      <c r="E6521">
        <v>0</v>
      </c>
      <c r="F6521">
        <v>0</v>
      </c>
      <c r="G6521">
        <v>72</v>
      </c>
      <c r="H6521">
        <v>0</v>
      </c>
      <c r="I6521">
        <v>33</v>
      </c>
      <c r="J6521">
        <v>0</v>
      </c>
      <c r="K6521">
        <f>_xlfn.XLOOKUP(FraudData[[#This Row],[amount]],AmountRules[Amount Min],AmountRules[Risk Points],,-1)</f>
        <v>0</v>
      </c>
      <c r="L6521">
        <f>_xlfn.XLOOKUP(FraudData[[#This Row],[transaction_hour]],TimeRules[Hour Min],TimeRules[Risk Points],,-1)</f>
        <v>0</v>
      </c>
      <c r="M6521">
        <f>_xlfn.XLOOKUP(FraudData[[#This Row],[foreign_transaction]],ForeignRules[Foreign Transaction],ForeignRules[Risk Points],0)</f>
        <v>0</v>
      </c>
      <c r="N6521">
        <f>_xlfn.XLOOKUP(FraudData[[#This Row],[location_mismatch]],Table10[Location Mismatch],Table10[Risk Points],0)</f>
        <v>0</v>
      </c>
      <c r="O6521">
        <f>_xlfn.XLOOKUP(FraudData[[#This Row],[device_trust_score]],DeviceRules[Device Min],DeviceRules[Risk Points],,-1)</f>
        <v>0</v>
      </c>
      <c r="P6521">
        <f>_xlfn.XLOOKUP(FraudData[[#This Row],[velocity_last_24h]],VelocityRules[Velocity Min],VelocityRules[Risk Points],,-1)</f>
        <v>0</v>
      </c>
      <c r="Q6521">
        <f>_xlfn.XLOOKUP(FraudData[[#This Row],[merchant_category]],MerchantRules[Merchant Category],MerchantRules[Risk Points],0)</f>
        <v>0</v>
      </c>
      <c r="R6521">
        <f>SUM(FraudData[[#This Row],[Amount Risk]:[Merchant Risk]])</f>
        <v>0</v>
      </c>
      <c r="S6521" t="str" cm="1">
        <f t="array" ref="S6521">_xlfn.IFS(FraudData[[#This Row],[Fraud Risk Score]]&gt;=8,"High Risk",FraudData[[#This Row],[Fraud Risk Score]]&gt;=6,"Medium Risk",TRUE,"Low Risk")</f>
        <v>Low Risk</v>
      </c>
    </row>
    <row r="6522" spans="1:19">
      <c r="A6522">
        <v>6521</v>
      </c>
      <c r="B6522">
        <v>46.04</v>
      </c>
      <c r="C6522">
        <v>19</v>
      </c>
      <c r="D6522" t="s">
        <v>48</v>
      </c>
      <c r="E6522">
        <v>0</v>
      </c>
      <c r="F6522">
        <v>0</v>
      </c>
      <c r="G6522">
        <v>92</v>
      </c>
      <c r="H6522">
        <v>2</v>
      </c>
      <c r="I6522">
        <v>68</v>
      </c>
      <c r="J6522">
        <v>0</v>
      </c>
      <c r="K6522">
        <f>_xlfn.XLOOKUP(FraudData[[#This Row],[amount]],AmountRules[Amount Min],AmountRules[Risk Points],,-1)</f>
        <v>0</v>
      </c>
      <c r="L6522">
        <f>_xlfn.XLOOKUP(FraudData[[#This Row],[transaction_hour]],TimeRules[Hour Min],TimeRules[Risk Points],,-1)</f>
        <v>0</v>
      </c>
      <c r="M6522">
        <f>_xlfn.XLOOKUP(FraudData[[#This Row],[foreign_transaction]],ForeignRules[Foreign Transaction],ForeignRules[Risk Points],0)</f>
        <v>0</v>
      </c>
      <c r="N6522">
        <f>_xlfn.XLOOKUP(FraudData[[#This Row],[location_mismatch]],Table10[Location Mismatch],Table10[Risk Points],0)</f>
        <v>0</v>
      </c>
      <c r="O6522">
        <f>_xlfn.XLOOKUP(FraudData[[#This Row],[device_trust_score]],DeviceRules[Device Min],DeviceRules[Risk Points],,-1)</f>
        <v>0</v>
      </c>
      <c r="P6522">
        <f>_xlfn.XLOOKUP(FraudData[[#This Row],[velocity_last_24h]],VelocityRules[Velocity Min],VelocityRules[Risk Points],,-1)</f>
        <v>0</v>
      </c>
      <c r="Q6522">
        <f>_xlfn.XLOOKUP(FraudData[[#This Row],[merchant_category]],MerchantRules[Merchant Category],MerchantRules[Risk Points],0)</f>
        <v>0</v>
      </c>
      <c r="R6522">
        <f>SUM(FraudData[[#This Row],[Amount Risk]:[Merchant Risk]])</f>
        <v>0</v>
      </c>
      <c r="S6522" t="str" cm="1">
        <f t="array" ref="S6522">_xlfn.IFS(FraudData[[#This Row],[Fraud Risk Score]]&gt;=8,"High Risk",FraudData[[#This Row],[Fraud Risk Score]]&gt;=6,"Medium Risk",TRUE,"Low Risk")</f>
        <v>Low Risk</v>
      </c>
    </row>
    <row r="6523" spans="1:19">
      <c r="A6523">
        <v>6522</v>
      </c>
      <c r="B6523">
        <v>42.84</v>
      </c>
      <c r="C6523">
        <v>18</v>
      </c>
      <c r="D6523" t="s">
        <v>48</v>
      </c>
      <c r="E6523">
        <v>0</v>
      </c>
      <c r="F6523">
        <v>0</v>
      </c>
      <c r="G6523">
        <v>68</v>
      </c>
      <c r="H6523">
        <v>3</v>
      </c>
      <c r="I6523">
        <v>19</v>
      </c>
      <c r="J6523">
        <v>0</v>
      </c>
      <c r="K6523">
        <f>_xlfn.XLOOKUP(FraudData[[#This Row],[amount]],AmountRules[Amount Min],AmountRules[Risk Points],,-1)</f>
        <v>0</v>
      </c>
      <c r="L6523">
        <f>_xlfn.XLOOKUP(FraudData[[#This Row],[transaction_hour]],TimeRules[Hour Min],TimeRules[Risk Points],,-1)</f>
        <v>0</v>
      </c>
      <c r="M6523">
        <f>_xlfn.XLOOKUP(FraudData[[#This Row],[foreign_transaction]],ForeignRules[Foreign Transaction],ForeignRules[Risk Points],0)</f>
        <v>0</v>
      </c>
      <c r="N6523">
        <f>_xlfn.XLOOKUP(FraudData[[#This Row],[location_mismatch]],Table10[Location Mismatch],Table10[Risk Points],0)</f>
        <v>0</v>
      </c>
      <c r="O6523">
        <f>_xlfn.XLOOKUP(FraudData[[#This Row],[device_trust_score]],DeviceRules[Device Min],DeviceRules[Risk Points],,-1)</f>
        <v>1</v>
      </c>
      <c r="P6523">
        <f>_xlfn.XLOOKUP(FraudData[[#This Row],[velocity_last_24h]],VelocityRules[Velocity Min],VelocityRules[Risk Points],,-1)</f>
        <v>0</v>
      </c>
      <c r="Q6523">
        <f>_xlfn.XLOOKUP(FraudData[[#This Row],[merchant_category]],MerchantRules[Merchant Category],MerchantRules[Risk Points],0)</f>
        <v>0</v>
      </c>
      <c r="R6523">
        <f>SUM(FraudData[[#This Row],[Amount Risk]:[Merchant Risk]])</f>
        <v>1</v>
      </c>
      <c r="S6523" t="str" cm="1">
        <f t="array" ref="S6523">_xlfn.IFS(FraudData[[#This Row],[Fraud Risk Score]]&gt;=8,"High Risk",FraudData[[#This Row],[Fraud Risk Score]]&gt;=6,"Medium Risk",TRUE,"Low Risk")</f>
        <v>Low Risk</v>
      </c>
    </row>
    <row r="6524" spans="1:19">
      <c r="A6524">
        <v>6523</v>
      </c>
      <c r="B6524">
        <v>283.11</v>
      </c>
      <c r="C6524">
        <v>3</v>
      </c>
      <c r="D6524" t="s">
        <v>46</v>
      </c>
      <c r="E6524">
        <v>1</v>
      </c>
      <c r="F6524">
        <v>0</v>
      </c>
      <c r="G6524">
        <v>86</v>
      </c>
      <c r="H6524">
        <v>0</v>
      </c>
      <c r="I6524">
        <v>58</v>
      </c>
      <c r="J6524">
        <v>0</v>
      </c>
      <c r="K6524">
        <f>_xlfn.XLOOKUP(FraudData[[#This Row],[amount]],AmountRules[Amount Min],AmountRules[Risk Points],,-1)</f>
        <v>0</v>
      </c>
      <c r="L6524">
        <f>_xlfn.XLOOKUP(FraudData[[#This Row],[transaction_hour]],TimeRules[Hour Min],TimeRules[Risk Points],,-1)</f>
        <v>3</v>
      </c>
      <c r="M6524">
        <f>_xlfn.XLOOKUP(FraudData[[#This Row],[foreign_transaction]],ForeignRules[Foreign Transaction],ForeignRules[Risk Points],0)</f>
        <v>3</v>
      </c>
      <c r="N6524">
        <f>_xlfn.XLOOKUP(FraudData[[#This Row],[location_mismatch]],Table10[Location Mismatch],Table10[Risk Points],0)</f>
        <v>0</v>
      </c>
      <c r="O6524">
        <f>_xlfn.XLOOKUP(FraudData[[#This Row],[device_trust_score]],DeviceRules[Device Min],DeviceRules[Risk Points],,-1)</f>
        <v>0</v>
      </c>
      <c r="P6524">
        <f>_xlfn.XLOOKUP(FraudData[[#This Row],[velocity_last_24h]],VelocityRules[Velocity Min],VelocityRules[Risk Points],,-1)</f>
        <v>0</v>
      </c>
      <c r="Q6524">
        <f>_xlfn.XLOOKUP(FraudData[[#This Row],[merchant_category]],MerchantRules[Merchant Category],MerchantRules[Risk Points],0)</f>
        <v>0</v>
      </c>
      <c r="R6524">
        <f>SUM(FraudData[[#This Row],[Amount Risk]:[Merchant Risk]])</f>
        <v>6</v>
      </c>
      <c r="S6524" t="str" cm="1">
        <f t="array" ref="S6524">_xlfn.IFS(FraudData[[#This Row],[Fraud Risk Score]]&gt;=8,"High Risk",FraudData[[#This Row],[Fraud Risk Score]]&gt;=6,"Medium Risk",TRUE,"Low Risk")</f>
        <v>Medium Risk</v>
      </c>
    </row>
    <row r="6525" spans="1:19">
      <c r="A6525">
        <v>6524</v>
      </c>
      <c r="B6525">
        <v>37.24</v>
      </c>
      <c r="C6525">
        <v>19</v>
      </c>
      <c r="D6525" t="s">
        <v>46</v>
      </c>
      <c r="E6525">
        <v>0</v>
      </c>
      <c r="F6525">
        <v>0</v>
      </c>
      <c r="G6525">
        <v>43</v>
      </c>
      <c r="H6525">
        <v>2</v>
      </c>
      <c r="I6525">
        <v>28</v>
      </c>
      <c r="J6525">
        <v>0</v>
      </c>
      <c r="K6525">
        <f>_xlfn.XLOOKUP(FraudData[[#This Row],[amount]],AmountRules[Amount Min],AmountRules[Risk Points],,-1)</f>
        <v>0</v>
      </c>
      <c r="L6525">
        <f>_xlfn.XLOOKUP(FraudData[[#This Row],[transaction_hour]],TimeRules[Hour Min],TimeRules[Risk Points],,-1)</f>
        <v>0</v>
      </c>
      <c r="M6525">
        <f>_xlfn.XLOOKUP(FraudData[[#This Row],[foreign_transaction]],ForeignRules[Foreign Transaction],ForeignRules[Risk Points],0)</f>
        <v>0</v>
      </c>
      <c r="N6525">
        <f>_xlfn.XLOOKUP(FraudData[[#This Row],[location_mismatch]],Table10[Location Mismatch],Table10[Risk Points],0)</f>
        <v>0</v>
      </c>
      <c r="O6525">
        <f>_xlfn.XLOOKUP(FraudData[[#This Row],[device_trust_score]],DeviceRules[Device Min],DeviceRules[Risk Points],,-1)</f>
        <v>2</v>
      </c>
      <c r="P6525">
        <f>_xlfn.XLOOKUP(FraudData[[#This Row],[velocity_last_24h]],VelocityRules[Velocity Min],VelocityRules[Risk Points],,-1)</f>
        <v>0</v>
      </c>
      <c r="Q6525">
        <f>_xlfn.XLOOKUP(FraudData[[#This Row],[merchant_category]],MerchantRules[Merchant Category],MerchantRules[Risk Points],0)</f>
        <v>0</v>
      </c>
      <c r="R6525">
        <f>SUM(FraudData[[#This Row],[Amount Risk]:[Merchant Risk]])</f>
        <v>2</v>
      </c>
      <c r="S6525" t="str" cm="1">
        <f t="array" ref="S6525">_xlfn.IFS(FraudData[[#This Row],[Fraud Risk Score]]&gt;=8,"High Risk",FraudData[[#This Row],[Fraud Risk Score]]&gt;=6,"Medium Risk",TRUE,"Low Risk")</f>
        <v>Low Risk</v>
      </c>
    </row>
    <row r="6526" spans="1:19">
      <c r="A6526">
        <v>6525</v>
      </c>
      <c r="B6526">
        <v>12.42</v>
      </c>
      <c r="C6526">
        <v>9</v>
      </c>
      <c r="D6526" t="s">
        <v>50</v>
      </c>
      <c r="E6526">
        <v>0</v>
      </c>
      <c r="F6526">
        <v>0</v>
      </c>
      <c r="G6526">
        <v>68</v>
      </c>
      <c r="H6526">
        <v>1</v>
      </c>
      <c r="I6526">
        <v>64</v>
      </c>
      <c r="J6526">
        <v>0</v>
      </c>
      <c r="K6526">
        <f>_xlfn.XLOOKUP(FraudData[[#This Row],[amount]],AmountRules[Amount Min],AmountRules[Risk Points],,-1)</f>
        <v>0</v>
      </c>
      <c r="L6526">
        <f>_xlfn.XLOOKUP(FraudData[[#This Row],[transaction_hour]],TimeRules[Hour Min],TimeRules[Risk Points],,-1)</f>
        <v>0</v>
      </c>
      <c r="M6526">
        <f>_xlfn.XLOOKUP(FraudData[[#This Row],[foreign_transaction]],ForeignRules[Foreign Transaction],ForeignRules[Risk Points],0)</f>
        <v>0</v>
      </c>
      <c r="N6526">
        <f>_xlfn.XLOOKUP(FraudData[[#This Row],[location_mismatch]],Table10[Location Mismatch],Table10[Risk Points],0)</f>
        <v>0</v>
      </c>
      <c r="O6526">
        <f>_xlfn.XLOOKUP(FraudData[[#This Row],[device_trust_score]],DeviceRules[Device Min],DeviceRules[Risk Points],,-1)</f>
        <v>1</v>
      </c>
      <c r="P6526">
        <f>_xlfn.XLOOKUP(FraudData[[#This Row],[velocity_last_24h]],VelocityRules[Velocity Min],VelocityRules[Risk Points],,-1)</f>
        <v>0</v>
      </c>
      <c r="Q6526">
        <f>_xlfn.XLOOKUP(FraudData[[#This Row],[merchant_category]],MerchantRules[Merchant Category],MerchantRules[Risk Points],0)</f>
        <v>0</v>
      </c>
      <c r="R6526">
        <f>SUM(FraudData[[#This Row],[Amount Risk]:[Merchant Risk]])</f>
        <v>1</v>
      </c>
      <c r="S6526" t="str" cm="1">
        <f t="array" ref="S6526">_xlfn.IFS(FraudData[[#This Row],[Fraud Risk Score]]&gt;=8,"High Risk",FraudData[[#This Row],[Fraud Risk Score]]&gt;=6,"Medium Risk",TRUE,"Low Risk")</f>
        <v>Low Risk</v>
      </c>
    </row>
    <row r="6527" spans="1:19">
      <c r="A6527">
        <v>6526</v>
      </c>
      <c r="B6527">
        <v>1177.8599999999999</v>
      </c>
      <c r="C6527">
        <v>23</v>
      </c>
      <c r="D6527" t="s">
        <v>46</v>
      </c>
      <c r="E6527">
        <v>0</v>
      </c>
      <c r="F6527">
        <v>0</v>
      </c>
      <c r="G6527">
        <v>55</v>
      </c>
      <c r="H6527">
        <v>3</v>
      </c>
      <c r="I6527">
        <v>45</v>
      </c>
      <c r="J6527">
        <v>0</v>
      </c>
      <c r="K6527">
        <f>_xlfn.XLOOKUP(FraudData[[#This Row],[amount]],AmountRules[Amount Min],AmountRules[Risk Points],,-1)</f>
        <v>3</v>
      </c>
      <c r="L6527">
        <f>_xlfn.XLOOKUP(FraudData[[#This Row],[transaction_hour]],TimeRules[Hour Min],TimeRules[Risk Points],,-1)</f>
        <v>1</v>
      </c>
      <c r="M6527">
        <f>_xlfn.XLOOKUP(FraudData[[#This Row],[foreign_transaction]],ForeignRules[Foreign Transaction],ForeignRules[Risk Points],0)</f>
        <v>0</v>
      </c>
      <c r="N6527">
        <f>_xlfn.XLOOKUP(FraudData[[#This Row],[location_mismatch]],Table10[Location Mismatch],Table10[Risk Points],0)</f>
        <v>0</v>
      </c>
      <c r="O6527">
        <f>_xlfn.XLOOKUP(FraudData[[#This Row],[device_trust_score]],DeviceRules[Device Min],DeviceRules[Risk Points],,-1)</f>
        <v>1</v>
      </c>
      <c r="P6527">
        <f>_xlfn.XLOOKUP(FraudData[[#This Row],[velocity_last_24h]],VelocityRules[Velocity Min],VelocityRules[Risk Points],,-1)</f>
        <v>0</v>
      </c>
      <c r="Q6527">
        <f>_xlfn.XLOOKUP(FraudData[[#This Row],[merchant_category]],MerchantRules[Merchant Category],MerchantRules[Risk Points],0)</f>
        <v>0</v>
      </c>
      <c r="R6527">
        <f>SUM(FraudData[[#This Row],[Amount Risk]:[Merchant Risk]])</f>
        <v>5</v>
      </c>
      <c r="S6527" t="str" cm="1">
        <f t="array" ref="S6527">_xlfn.IFS(FraudData[[#This Row],[Fraud Risk Score]]&gt;=8,"High Risk",FraudData[[#This Row],[Fraud Risk Score]]&gt;=6,"Medium Risk",TRUE,"Low Risk")</f>
        <v>Low Risk</v>
      </c>
    </row>
    <row r="6528" spans="1:19">
      <c r="A6528">
        <v>6527</v>
      </c>
      <c r="B6528">
        <v>4.5199999999999996</v>
      </c>
      <c r="C6528">
        <v>12</v>
      </c>
      <c r="D6528" t="s">
        <v>47</v>
      </c>
      <c r="E6528">
        <v>0</v>
      </c>
      <c r="F6528">
        <v>0</v>
      </c>
      <c r="G6528">
        <v>86</v>
      </c>
      <c r="H6528">
        <v>2</v>
      </c>
      <c r="I6528">
        <v>46</v>
      </c>
      <c r="J6528">
        <v>0</v>
      </c>
      <c r="K6528">
        <f>_xlfn.XLOOKUP(FraudData[[#This Row],[amount]],AmountRules[Amount Min],AmountRules[Risk Points],,-1)</f>
        <v>0</v>
      </c>
      <c r="L6528">
        <f>_xlfn.XLOOKUP(FraudData[[#This Row],[transaction_hour]],TimeRules[Hour Min],TimeRules[Risk Points],,-1)</f>
        <v>0</v>
      </c>
      <c r="M6528">
        <f>_xlfn.XLOOKUP(FraudData[[#This Row],[foreign_transaction]],ForeignRules[Foreign Transaction],ForeignRules[Risk Points],0)</f>
        <v>0</v>
      </c>
      <c r="N6528">
        <f>_xlfn.XLOOKUP(FraudData[[#This Row],[location_mismatch]],Table10[Location Mismatch],Table10[Risk Points],0)</f>
        <v>0</v>
      </c>
      <c r="O6528">
        <f>_xlfn.XLOOKUP(FraudData[[#This Row],[device_trust_score]],DeviceRules[Device Min],DeviceRules[Risk Points],,-1)</f>
        <v>0</v>
      </c>
      <c r="P6528">
        <f>_xlfn.XLOOKUP(FraudData[[#This Row],[velocity_last_24h]],VelocityRules[Velocity Min],VelocityRules[Risk Points],,-1)</f>
        <v>0</v>
      </c>
      <c r="Q6528">
        <f>_xlfn.XLOOKUP(FraudData[[#This Row],[merchant_category]],MerchantRules[Merchant Category],MerchantRules[Risk Points],0)</f>
        <v>0</v>
      </c>
      <c r="R6528">
        <f>SUM(FraudData[[#This Row],[Amount Risk]:[Merchant Risk]])</f>
        <v>0</v>
      </c>
      <c r="S6528" t="str" cm="1">
        <f t="array" ref="S6528">_xlfn.IFS(FraudData[[#This Row],[Fraud Risk Score]]&gt;=8,"High Risk",FraudData[[#This Row],[Fraud Risk Score]]&gt;=6,"Medium Risk",TRUE,"Low Risk")</f>
        <v>Low Risk</v>
      </c>
    </row>
    <row r="6529" spans="1:19">
      <c r="A6529">
        <v>6528</v>
      </c>
      <c r="B6529">
        <v>324.58999999999997</v>
      </c>
      <c r="C6529">
        <v>19</v>
      </c>
      <c r="D6529" t="s">
        <v>46</v>
      </c>
      <c r="E6529">
        <v>0</v>
      </c>
      <c r="F6529">
        <v>0</v>
      </c>
      <c r="G6529">
        <v>39</v>
      </c>
      <c r="H6529">
        <v>4</v>
      </c>
      <c r="I6529">
        <v>44</v>
      </c>
      <c r="J6529">
        <v>0</v>
      </c>
      <c r="K6529">
        <f>_xlfn.XLOOKUP(FraudData[[#This Row],[amount]],AmountRules[Amount Min],AmountRules[Risk Points],,-1)</f>
        <v>0</v>
      </c>
      <c r="L6529">
        <f>_xlfn.XLOOKUP(FraudData[[#This Row],[transaction_hour]],TimeRules[Hour Min],TimeRules[Risk Points],,-1)</f>
        <v>0</v>
      </c>
      <c r="M6529">
        <f>_xlfn.XLOOKUP(FraudData[[#This Row],[foreign_transaction]],ForeignRules[Foreign Transaction],ForeignRules[Risk Points],0)</f>
        <v>0</v>
      </c>
      <c r="N6529">
        <f>_xlfn.XLOOKUP(FraudData[[#This Row],[location_mismatch]],Table10[Location Mismatch],Table10[Risk Points],0)</f>
        <v>0</v>
      </c>
      <c r="O6529">
        <f>_xlfn.XLOOKUP(FraudData[[#This Row],[device_trust_score]],DeviceRules[Device Min],DeviceRules[Risk Points],,-1)</f>
        <v>2</v>
      </c>
      <c r="P6529">
        <f>_xlfn.XLOOKUP(FraudData[[#This Row],[velocity_last_24h]],VelocityRules[Velocity Min],VelocityRules[Risk Points],,-1)</f>
        <v>0</v>
      </c>
      <c r="Q6529">
        <f>_xlfn.XLOOKUP(FraudData[[#This Row],[merchant_category]],MerchantRules[Merchant Category],MerchantRules[Risk Points],0)</f>
        <v>0</v>
      </c>
      <c r="R6529">
        <f>SUM(FraudData[[#This Row],[Amount Risk]:[Merchant Risk]])</f>
        <v>2</v>
      </c>
      <c r="S6529" t="str" cm="1">
        <f t="array" ref="S6529">_xlfn.IFS(FraudData[[#This Row],[Fraud Risk Score]]&gt;=8,"High Risk",FraudData[[#This Row],[Fraud Risk Score]]&gt;=6,"Medium Risk",TRUE,"Low Risk")</f>
        <v>Low Risk</v>
      </c>
    </row>
    <row r="6530" spans="1:19">
      <c r="A6530">
        <v>6529</v>
      </c>
      <c r="B6530">
        <v>81.849999999999994</v>
      </c>
      <c r="C6530">
        <v>13</v>
      </c>
      <c r="D6530" t="s">
        <v>46</v>
      </c>
      <c r="E6530">
        <v>0</v>
      </c>
      <c r="F6530">
        <v>0</v>
      </c>
      <c r="G6530">
        <v>53</v>
      </c>
      <c r="H6530">
        <v>1</v>
      </c>
      <c r="I6530">
        <v>62</v>
      </c>
      <c r="J6530">
        <v>0</v>
      </c>
      <c r="K6530">
        <f>_xlfn.XLOOKUP(FraudData[[#This Row],[amount]],AmountRules[Amount Min],AmountRules[Risk Points],,-1)</f>
        <v>0</v>
      </c>
      <c r="L6530">
        <f>_xlfn.XLOOKUP(FraudData[[#This Row],[transaction_hour]],TimeRules[Hour Min],TimeRules[Risk Points],,-1)</f>
        <v>0</v>
      </c>
      <c r="M6530">
        <f>_xlfn.XLOOKUP(FraudData[[#This Row],[foreign_transaction]],ForeignRules[Foreign Transaction],ForeignRules[Risk Points],0)</f>
        <v>0</v>
      </c>
      <c r="N6530">
        <f>_xlfn.XLOOKUP(FraudData[[#This Row],[location_mismatch]],Table10[Location Mismatch],Table10[Risk Points],0)</f>
        <v>0</v>
      </c>
      <c r="O6530">
        <f>_xlfn.XLOOKUP(FraudData[[#This Row],[device_trust_score]],DeviceRules[Device Min],DeviceRules[Risk Points],,-1)</f>
        <v>1</v>
      </c>
      <c r="P6530">
        <f>_xlfn.XLOOKUP(FraudData[[#This Row],[velocity_last_24h]],VelocityRules[Velocity Min],VelocityRules[Risk Points],,-1)</f>
        <v>0</v>
      </c>
      <c r="Q6530">
        <f>_xlfn.XLOOKUP(FraudData[[#This Row],[merchant_category]],MerchantRules[Merchant Category],MerchantRules[Risk Points],0)</f>
        <v>0</v>
      </c>
      <c r="R6530">
        <f>SUM(FraudData[[#This Row],[Amount Risk]:[Merchant Risk]])</f>
        <v>1</v>
      </c>
      <c r="S6530" t="str" cm="1">
        <f t="array" ref="S6530">_xlfn.IFS(FraudData[[#This Row],[Fraud Risk Score]]&gt;=8,"High Risk",FraudData[[#This Row],[Fraud Risk Score]]&gt;=6,"Medium Risk",TRUE,"Low Risk")</f>
        <v>Low Risk</v>
      </c>
    </row>
    <row r="6531" spans="1:19">
      <c r="A6531">
        <v>6530</v>
      </c>
      <c r="B6531">
        <v>331.69</v>
      </c>
      <c r="C6531">
        <v>20</v>
      </c>
      <c r="D6531" t="s">
        <v>47</v>
      </c>
      <c r="E6531">
        <v>0</v>
      </c>
      <c r="F6531">
        <v>0</v>
      </c>
      <c r="G6531">
        <v>91</v>
      </c>
      <c r="H6531">
        <v>2</v>
      </c>
      <c r="I6531">
        <v>23</v>
      </c>
      <c r="J6531">
        <v>0</v>
      </c>
      <c r="K6531">
        <f>_xlfn.XLOOKUP(FraudData[[#This Row],[amount]],AmountRules[Amount Min],AmountRules[Risk Points],,-1)</f>
        <v>0</v>
      </c>
      <c r="L6531">
        <f>_xlfn.XLOOKUP(FraudData[[#This Row],[transaction_hour]],TimeRules[Hour Min],TimeRules[Risk Points],,-1)</f>
        <v>0</v>
      </c>
      <c r="M6531">
        <f>_xlfn.XLOOKUP(FraudData[[#This Row],[foreign_transaction]],ForeignRules[Foreign Transaction],ForeignRules[Risk Points],0)</f>
        <v>0</v>
      </c>
      <c r="N6531">
        <f>_xlfn.XLOOKUP(FraudData[[#This Row],[location_mismatch]],Table10[Location Mismatch],Table10[Risk Points],0)</f>
        <v>0</v>
      </c>
      <c r="O6531">
        <f>_xlfn.XLOOKUP(FraudData[[#This Row],[device_trust_score]],DeviceRules[Device Min],DeviceRules[Risk Points],,-1)</f>
        <v>0</v>
      </c>
      <c r="P6531">
        <f>_xlfn.XLOOKUP(FraudData[[#This Row],[velocity_last_24h]],VelocityRules[Velocity Min],VelocityRules[Risk Points],,-1)</f>
        <v>0</v>
      </c>
      <c r="Q6531">
        <f>_xlfn.XLOOKUP(FraudData[[#This Row],[merchant_category]],MerchantRules[Merchant Category],MerchantRules[Risk Points],0)</f>
        <v>0</v>
      </c>
      <c r="R6531">
        <f>SUM(FraudData[[#This Row],[Amount Risk]:[Merchant Risk]])</f>
        <v>0</v>
      </c>
      <c r="S6531" t="str" cm="1">
        <f t="array" ref="S6531">_xlfn.IFS(FraudData[[#This Row],[Fraud Risk Score]]&gt;=8,"High Risk",FraudData[[#This Row],[Fraud Risk Score]]&gt;=6,"Medium Risk",TRUE,"Low Risk")</f>
        <v>Low Risk</v>
      </c>
    </row>
    <row r="6532" spans="1:19">
      <c r="A6532">
        <v>6531</v>
      </c>
      <c r="B6532">
        <v>145.59</v>
      </c>
      <c r="C6532">
        <v>1</v>
      </c>
      <c r="D6532" t="s">
        <v>49</v>
      </c>
      <c r="E6532">
        <v>0</v>
      </c>
      <c r="F6532">
        <v>0</v>
      </c>
      <c r="G6532">
        <v>71</v>
      </c>
      <c r="H6532">
        <v>6</v>
      </c>
      <c r="I6532">
        <v>55</v>
      </c>
      <c r="J6532">
        <v>0</v>
      </c>
      <c r="K6532">
        <f>_xlfn.XLOOKUP(FraudData[[#This Row],[amount]],AmountRules[Amount Min],AmountRules[Risk Points],,-1)</f>
        <v>0</v>
      </c>
      <c r="L6532">
        <f>_xlfn.XLOOKUP(FraudData[[#This Row],[transaction_hour]],TimeRules[Hour Min],TimeRules[Risk Points],,-1)</f>
        <v>3</v>
      </c>
      <c r="M6532">
        <f>_xlfn.XLOOKUP(FraudData[[#This Row],[foreign_transaction]],ForeignRules[Foreign Transaction],ForeignRules[Risk Points],0)</f>
        <v>0</v>
      </c>
      <c r="N6532">
        <f>_xlfn.XLOOKUP(FraudData[[#This Row],[location_mismatch]],Table10[Location Mismatch],Table10[Risk Points],0)</f>
        <v>0</v>
      </c>
      <c r="O6532">
        <f>_xlfn.XLOOKUP(FraudData[[#This Row],[device_trust_score]],DeviceRules[Device Min],DeviceRules[Risk Points],,-1)</f>
        <v>0</v>
      </c>
      <c r="P6532">
        <f>_xlfn.XLOOKUP(FraudData[[#This Row],[velocity_last_24h]],VelocityRules[Velocity Min],VelocityRules[Risk Points],,-1)</f>
        <v>3</v>
      </c>
      <c r="Q6532">
        <f>_xlfn.XLOOKUP(FraudData[[#This Row],[merchant_category]],MerchantRules[Merchant Category],MerchantRules[Risk Points],0)</f>
        <v>1</v>
      </c>
      <c r="R6532">
        <f>SUM(FraudData[[#This Row],[Amount Risk]:[Merchant Risk]])</f>
        <v>7</v>
      </c>
      <c r="S6532" t="str" cm="1">
        <f t="array" ref="S6532">_xlfn.IFS(FraudData[[#This Row],[Fraud Risk Score]]&gt;=8,"High Risk",FraudData[[#This Row],[Fraud Risk Score]]&gt;=6,"Medium Risk",TRUE,"Low Risk")</f>
        <v>Medium Risk</v>
      </c>
    </row>
    <row r="6533" spans="1:19">
      <c r="A6533">
        <v>6532</v>
      </c>
      <c r="B6533">
        <v>417.43</v>
      </c>
      <c r="C6533">
        <v>3</v>
      </c>
      <c r="D6533" t="s">
        <v>48</v>
      </c>
      <c r="E6533">
        <v>0</v>
      </c>
      <c r="F6533">
        <v>0</v>
      </c>
      <c r="G6533">
        <v>31</v>
      </c>
      <c r="H6533">
        <v>5</v>
      </c>
      <c r="I6533">
        <v>35</v>
      </c>
      <c r="J6533">
        <v>1</v>
      </c>
      <c r="K6533">
        <f>_xlfn.XLOOKUP(FraudData[[#This Row],[amount]],AmountRules[Amount Min],AmountRules[Risk Points],,-1)</f>
        <v>0</v>
      </c>
      <c r="L6533">
        <f>_xlfn.XLOOKUP(FraudData[[#This Row],[transaction_hour]],TimeRules[Hour Min],TimeRules[Risk Points],,-1)</f>
        <v>3</v>
      </c>
      <c r="M6533">
        <f>_xlfn.XLOOKUP(FraudData[[#This Row],[foreign_transaction]],ForeignRules[Foreign Transaction],ForeignRules[Risk Points],0)</f>
        <v>0</v>
      </c>
      <c r="N6533">
        <f>_xlfn.XLOOKUP(FraudData[[#This Row],[location_mismatch]],Table10[Location Mismatch],Table10[Risk Points],0)</f>
        <v>0</v>
      </c>
      <c r="O6533">
        <f>_xlfn.XLOOKUP(FraudData[[#This Row],[device_trust_score]],DeviceRules[Device Min],DeviceRules[Risk Points],,-1)</f>
        <v>2</v>
      </c>
      <c r="P6533">
        <f>_xlfn.XLOOKUP(FraudData[[#This Row],[velocity_last_24h]],VelocityRules[Velocity Min],VelocityRules[Risk Points],,-1)</f>
        <v>3</v>
      </c>
      <c r="Q6533">
        <f>_xlfn.XLOOKUP(FraudData[[#This Row],[merchant_category]],MerchantRules[Merchant Category],MerchantRules[Risk Points],0)</f>
        <v>0</v>
      </c>
      <c r="R6533">
        <f>SUM(FraudData[[#This Row],[Amount Risk]:[Merchant Risk]])</f>
        <v>8</v>
      </c>
      <c r="S6533" t="str" cm="1">
        <f t="array" ref="S6533">_xlfn.IFS(FraudData[[#This Row],[Fraud Risk Score]]&gt;=8,"High Risk",FraudData[[#This Row],[Fraud Risk Score]]&gt;=6,"Medium Risk",TRUE,"Low Risk")</f>
        <v>High Risk</v>
      </c>
    </row>
    <row r="6534" spans="1:19">
      <c r="A6534">
        <v>6533</v>
      </c>
      <c r="B6534">
        <v>469.13</v>
      </c>
      <c r="C6534">
        <v>6</v>
      </c>
      <c r="D6534" t="s">
        <v>46</v>
      </c>
      <c r="E6534">
        <v>0</v>
      </c>
      <c r="F6534">
        <v>0</v>
      </c>
      <c r="G6534">
        <v>92</v>
      </c>
      <c r="H6534">
        <v>2</v>
      </c>
      <c r="I6534">
        <v>57</v>
      </c>
      <c r="J6534">
        <v>0</v>
      </c>
      <c r="K6534">
        <f>_xlfn.XLOOKUP(FraudData[[#This Row],[amount]],AmountRules[Amount Min],AmountRules[Risk Points],,-1)</f>
        <v>0</v>
      </c>
      <c r="L6534">
        <f>_xlfn.XLOOKUP(FraudData[[#This Row],[transaction_hour]],TimeRules[Hour Min],TimeRules[Risk Points],,-1)</f>
        <v>0</v>
      </c>
      <c r="M6534">
        <f>_xlfn.XLOOKUP(FraudData[[#This Row],[foreign_transaction]],ForeignRules[Foreign Transaction],ForeignRules[Risk Points],0)</f>
        <v>0</v>
      </c>
      <c r="N6534">
        <f>_xlfn.XLOOKUP(FraudData[[#This Row],[location_mismatch]],Table10[Location Mismatch],Table10[Risk Points],0)</f>
        <v>0</v>
      </c>
      <c r="O6534">
        <f>_xlfn.XLOOKUP(FraudData[[#This Row],[device_trust_score]],DeviceRules[Device Min],DeviceRules[Risk Points],,-1)</f>
        <v>0</v>
      </c>
      <c r="P6534">
        <f>_xlfn.XLOOKUP(FraudData[[#This Row],[velocity_last_24h]],VelocityRules[Velocity Min],VelocityRules[Risk Points],,-1)</f>
        <v>0</v>
      </c>
      <c r="Q6534">
        <f>_xlfn.XLOOKUP(FraudData[[#This Row],[merchant_category]],MerchantRules[Merchant Category],MerchantRules[Risk Points],0)</f>
        <v>0</v>
      </c>
      <c r="R6534">
        <f>SUM(FraudData[[#This Row],[Amount Risk]:[Merchant Risk]])</f>
        <v>0</v>
      </c>
      <c r="S6534" t="str" cm="1">
        <f t="array" ref="S6534">_xlfn.IFS(FraudData[[#This Row],[Fraud Risk Score]]&gt;=8,"High Risk",FraudData[[#This Row],[Fraud Risk Score]]&gt;=6,"Medium Risk",TRUE,"Low Risk")</f>
        <v>Low Risk</v>
      </c>
    </row>
    <row r="6535" spans="1:19">
      <c r="A6535">
        <v>6534</v>
      </c>
      <c r="B6535">
        <v>1.65</v>
      </c>
      <c r="C6535">
        <v>18</v>
      </c>
      <c r="D6535" t="s">
        <v>47</v>
      </c>
      <c r="E6535">
        <v>0</v>
      </c>
      <c r="F6535">
        <v>1</v>
      </c>
      <c r="G6535">
        <v>25</v>
      </c>
      <c r="H6535">
        <v>0</v>
      </c>
      <c r="I6535">
        <v>22</v>
      </c>
      <c r="J6535">
        <v>0</v>
      </c>
      <c r="K6535">
        <f>_xlfn.XLOOKUP(FraudData[[#This Row],[amount]],AmountRules[Amount Min],AmountRules[Risk Points],,-1)</f>
        <v>0</v>
      </c>
      <c r="L6535">
        <f>_xlfn.XLOOKUP(FraudData[[#This Row],[transaction_hour]],TimeRules[Hour Min],TimeRules[Risk Points],,-1)</f>
        <v>0</v>
      </c>
      <c r="M6535">
        <f>_xlfn.XLOOKUP(FraudData[[#This Row],[foreign_transaction]],ForeignRules[Foreign Transaction],ForeignRules[Risk Points],0)</f>
        <v>0</v>
      </c>
      <c r="N6535">
        <f>_xlfn.XLOOKUP(FraudData[[#This Row],[location_mismatch]],Table10[Location Mismatch],Table10[Risk Points],0)</f>
        <v>3</v>
      </c>
      <c r="O6535">
        <f>_xlfn.XLOOKUP(FraudData[[#This Row],[device_trust_score]],DeviceRules[Device Min],DeviceRules[Risk Points],,-1)</f>
        <v>3</v>
      </c>
      <c r="P6535">
        <f>_xlfn.XLOOKUP(FraudData[[#This Row],[velocity_last_24h]],VelocityRules[Velocity Min],VelocityRules[Risk Points],,-1)</f>
        <v>0</v>
      </c>
      <c r="Q6535">
        <f>_xlfn.XLOOKUP(FraudData[[#This Row],[merchant_category]],MerchantRules[Merchant Category],MerchantRules[Risk Points],0)</f>
        <v>0</v>
      </c>
      <c r="R6535">
        <f>SUM(FraudData[[#This Row],[Amount Risk]:[Merchant Risk]])</f>
        <v>6</v>
      </c>
      <c r="S6535" t="str" cm="1">
        <f t="array" ref="S6535">_xlfn.IFS(FraudData[[#This Row],[Fraud Risk Score]]&gt;=8,"High Risk",FraudData[[#This Row],[Fraud Risk Score]]&gt;=6,"Medium Risk",TRUE,"Low Risk")</f>
        <v>Medium Risk</v>
      </c>
    </row>
    <row r="6536" spans="1:19">
      <c r="A6536">
        <v>6535</v>
      </c>
      <c r="B6536">
        <v>14.11</v>
      </c>
      <c r="C6536">
        <v>16</v>
      </c>
      <c r="D6536" t="s">
        <v>48</v>
      </c>
      <c r="E6536">
        <v>0</v>
      </c>
      <c r="F6536">
        <v>0</v>
      </c>
      <c r="G6536">
        <v>95</v>
      </c>
      <c r="H6536">
        <v>4</v>
      </c>
      <c r="I6536">
        <v>27</v>
      </c>
      <c r="J6536">
        <v>0</v>
      </c>
      <c r="K6536">
        <f>_xlfn.XLOOKUP(FraudData[[#This Row],[amount]],AmountRules[Amount Min],AmountRules[Risk Points],,-1)</f>
        <v>0</v>
      </c>
      <c r="L6536">
        <f>_xlfn.XLOOKUP(FraudData[[#This Row],[transaction_hour]],TimeRules[Hour Min],TimeRules[Risk Points],,-1)</f>
        <v>0</v>
      </c>
      <c r="M6536">
        <f>_xlfn.XLOOKUP(FraudData[[#This Row],[foreign_transaction]],ForeignRules[Foreign Transaction],ForeignRules[Risk Points],0)</f>
        <v>0</v>
      </c>
      <c r="N6536">
        <f>_xlfn.XLOOKUP(FraudData[[#This Row],[location_mismatch]],Table10[Location Mismatch],Table10[Risk Points],0)</f>
        <v>0</v>
      </c>
      <c r="O6536">
        <f>_xlfn.XLOOKUP(FraudData[[#This Row],[device_trust_score]],DeviceRules[Device Min],DeviceRules[Risk Points],,-1)</f>
        <v>0</v>
      </c>
      <c r="P6536">
        <f>_xlfn.XLOOKUP(FraudData[[#This Row],[velocity_last_24h]],VelocityRules[Velocity Min],VelocityRules[Risk Points],,-1)</f>
        <v>0</v>
      </c>
      <c r="Q6536">
        <f>_xlfn.XLOOKUP(FraudData[[#This Row],[merchant_category]],MerchantRules[Merchant Category],MerchantRules[Risk Points],0)</f>
        <v>0</v>
      </c>
      <c r="R6536">
        <f>SUM(FraudData[[#This Row],[Amount Risk]:[Merchant Risk]])</f>
        <v>0</v>
      </c>
      <c r="S6536" t="str" cm="1">
        <f t="array" ref="S6536">_xlfn.IFS(FraudData[[#This Row],[Fraud Risk Score]]&gt;=8,"High Risk",FraudData[[#This Row],[Fraud Risk Score]]&gt;=6,"Medium Risk",TRUE,"Low Risk")</f>
        <v>Low Risk</v>
      </c>
    </row>
    <row r="6537" spans="1:19">
      <c r="A6537">
        <v>6536</v>
      </c>
      <c r="B6537">
        <v>51.87</v>
      </c>
      <c r="C6537">
        <v>15</v>
      </c>
      <c r="D6537" t="s">
        <v>50</v>
      </c>
      <c r="E6537">
        <v>0</v>
      </c>
      <c r="F6537">
        <v>0</v>
      </c>
      <c r="G6537">
        <v>46</v>
      </c>
      <c r="H6537">
        <v>0</v>
      </c>
      <c r="I6537">
        <v>39</v>
      </c>
      <c r="J6537">
        <v>0</v>
      </c>
      <c r="K6537">
        <f>_xlfn.XLOOKUP(FraudData[[#This Row],[amount]],AmountRules[Amount Min],AmountRules[Risk Points],,-1)</f>
        <v>0</v>
      </c>
      <c r="L6537">
        <f>_xlfn.XLOOKUP(FraudData[[#This Row],[transaction_hour]],TimeRules[Hour Min],TimeRules[Risk Points],,-1)</f>
        <v>0</v>
      </c>
      <c r="M6537">
        <f>_xlfn.XLOOKUP(FraudData[[#This Row],[foreign_transaction]],ForeignRules[Foreign Transaction],ForeignRules[Risk Points],0)</f>
        <v>0</v>
      </c>
      <c r="N6537">
        <f>_xlfn.XLOOKUP(FraudData[[#This Row],[location_mismatch]],Table10[Location Mismatch],Table10[Risk Points],0)</f>
        <v>0</v>
      </c>
      <c r="O6537">
        <f>_xlfn.XLOOKUP(FraudData[[#This Row],[device_trust_score]],DeviceRules[Device Min],DeviceRules[Risk Points],,-1)</f>
        <v>2</v>
      </c>
      <c r="P6537">
        <f>_xlfn.XLOOKUP(FraudData[[#This Row],[velocity_last_24h]],VelocityRules[Velocity Min],VelocityRules[Risk Points],,-1)</f>
        <v>0</v>
      </c>
      <c r="Q6537">
        <f>_xlfn.XLOOKUP(FraudData[[#This Row],[merchant_category]],MerchantRules[Merchant Category],MerchantRules[Risk Points],0)</f>
        <v>0</v>
      </c>
      <c r="R6537">
        <f>SUM(FraudData[[#This Row],[Amount Risk]:[Merchant Risk]])</f>
        <v>2</v>
      </c>
      <c r="S6537" t="str" cm="1">
        <f t="array" ref="S6537">_xlfn.IFS(FraudData[[#This Row],[Fraud Risk Score]]&gt;=8,"High Risk",FraudData[[#This Row],[Fraud Risk Score]]&gt;=6,"Medium Risk",TRUE,"Low Risk")</f>
        <v>Low Risk</v>
      </c>
    </row>
    <row r="6538" spans="1:19">
      <c r="A6538">
        <v>6537</v>
      </c>
      <c r="B6538">
        <v>199.19</v>
      </c>
      <c r="C6538">
        <v>12</v>
      </c>
      <c r="D6538" t="s">
        <v>49</v>
      </c>
      <c r="E6538">
        <v>0</v>
      </c>
      <c r="F6538">
        <v>0</v>
      </c>
      <c r="G6538">
        <v>81</v>
      </c>
      <c r="H6538">
        <v>3</v>
      </c>
      <c r="I6538">
        <v>58</v>
      </c>
      <c r="J6538">
        <v>0</v>
      </c>
      <c r="K6538">
        <f>_xlfn.XLOOKUP(FraudData[[#This Row],[amount]],AmountRules[Amount Min],AmountRules[Risk Points],,-1)</f>
        <v>0</v>
      </c>
      <c r="L6538">
        <f>_xlfn.XLOOKUP(FraudData[[#This Row],[transaction_hour]],TimeRules[Hour Min],TimeRules[Risk Points],,-1)</f>
        <v>0</v>
      </c>
      <c r="M6538">
        <f>_xlfn.XLOOKUP(FraudData[[#This Row],[foreign_transaction]],ForeignRules[Foreign Transaction],ForeignRules[Risk Points],0)</f>
        <v>0</v>
      </c>
      <c r="N6538">
        <f>_xlfn.XLOOKUP(FraudData[[#This Row],[location_mismatch]],Table10[Location Mismatch],Table10[Risk Points],0)</f>
        <v>0</v>
      </c>
      <c r="O6538">
        <f>_xlfn.XLOOKUP(FraudData[[#This Row],[device_trust_score]],DeviceRules[Device Min],DeviceRules[Risk Points],,-1)</f>
        <v>0</v>
      </c>
      <c r="P6538">
        <f>_xlfn.XLOOKUP(FraudData[[#This Row],[velocity_last_24h]],VelocityRules[Velocity Min],VelocityRules[Risk Points],,-1)</f>
        <v>0</v>
      </c>
      <c r="Q6538">
        <f>_xlfn.XLOOKUP(FraudData[[#This Row],[merchant_category]],MerchantRules[Merchant Category],MerchantRules[Risk Points],0)</f>
        <v>1</v>
      </c>
      <c r="R6538">
        <f>SUM(FraudData[[#This Row],[Amount Risk]:[Merchant Risk]])</f>
        <v>1</v>
      </c>
      <c r="S6538" t="str" cm="1">
        <f t="array" ref="S6538">_xlfn.IFS(FraudData[[#This Row],[Fraud Risk Score]]&gt;=8,"High Risk",FraudData[[#This Row],[Fraud Risk Score]]&gt;=6,"Medium Risk",TRUE,"Low Risk")</f>
        <v>Low Risk</v>
      </c>
    </row>
    <row r="6539" spans="1:19">
      <c r="A6539">
        <v>6538</v>
      </c>
      <c r="B6539">
        <v>394.5</v>
      </c>
      <c r="C6539">
        <v>23</v>
      </c>
      <c r="D6539" t="s">
        <v>46</v>
      </c>
      <c r="E6539">
        <v>0</v>
      </c>
      <c r="F6539">
        <v>0</v>
      </c>
      <c r="G6539">
        <v>97</v>
      </c>
      <c r="H6539">
        <v>0</v>
      </c>
      <c r="I6539">
        <v>41</v>
      </c>
      <c r="J6539">
        <v>0</v>
      </c>
      <c r="K6539">
        <f>_xlfn.XLOOKUP(FraudData[[#This Row],[amount]],AmountRules[Amount Min],AmountRules[Risk Points],,-1)</f>
        <v>0</v>
      </c>
      <c r="L6539">
        <f>_xlfn.XLOOKUP(FraudData[[#This Row],[transaction_hour]],TimeRules[Hour Min],TimeRules[Risk Points],,-1)</f>
        <v>1</v>
      </c>
      <c r="M6539">
        <f>_xlfn.XLOOKUP(FraudData[[#This Row],[foreign_transaction]],ForeignRules[Foreign Transaction],ForeignRules[Risk Points],0)</f>
        <v>0</v>
      </c>
      <c r="N6539">
        <f>_xlfn.XLOOKUP(FraudData[[#This Row],[location_mismatch]],Table10[Location Mismatch],Table10[Risk Points],0)</f>
        <v>0</v>
      </c>
      <c r="O6539">
        <f>_xlfn.XLOOKUP(FraudData[[#This Row],[device_trust_score]],DeviceRules[Device Min],DeviceRules[Risk Points],,-1)</f>
        <v>0</v>
      </c>
      <c r="P6539">
        <f>_xlfn.XLOOKUP(FraudData[[#This Row],[velocity_last_24h]],VelocityRules[Velocity Min],VelocityRules[Risk Points],,-1)</f>
        <v>0</v>
      </c>
      <c r="Q6539">
        <f>_xlfn.XLOOKUP(FraudData[[#This Row],[merchant_category]],MerchantRules[Merchant Category],MerchantRules[Risk Points],0)</f>
        <v>0</v>
      </c>
      <c r="R6539">
        <f>SUM(FraudData[[#This Row],[Amount Risk]:[Merchant Risk]])</f>
        <v>1</v>
      </c>
      <c r="S6539" t="str" cm="1">
        <f t="array" ref="S6539">_xlfn.IFS(FraudData[[#This Row],[Fraud Risk Score]]&gt;=8,"High Risk",FraudData[[#This Row],[Fraud Risk Score]]&gt;=6,"Medium Risk",TRUE,"Low Risk")</f>
        <v>Low Risk</v>
      </c>
    </row>
    <row r="6540" spans="1:19">
      <c r="A6540">
        <v>6539</v>
      </c>
      <c r="B6540">
        <v>110.89</v>
      </c>
      <c r="C6540">
        <v>23</v>
      </c>
      <c r="D6540" t="s">
        <v>49</v>
      </c>
      <c r="E6540">
        <v>0</v>
      </c>
      <c r="F6540">
        <v>0</v>
      </c>
      <c r="G6540">
        <v>82</v>
      </c>
      <c r="H6540">
        <v>1</v>
      </c>
      <c r="I6540">
        <v>24</v>
      </c>
      <c r="J6540">
        <v>0</v>
      </c>
      <c r="K6540">
        <f>_xlfn.XLOOKUP(FraudData[[#This Row],[amount]],AmountRules[Amount Min],AmountRules[Risk Points],,-1)</f>
        <v>0</v>
      </c>
      <c r="L6540">
        <f>_xlfn.XLOOKUP(FraudData[[#This Row],[transaction_hour]],TimeRules[Hour Min],TimeRules[Risk Points],,-1)</f>
        <v>1</v>
      </c>
      <c r="M6540">
        <f>_xlfn.XLOOKUP(FraudData[[#This Row],[foreign_transaction]],ForeignRules[Foreign Transaction],ForeignRules[Risk Points],0)</f>
        <v>0</v>
      </c>
      <c r="N6540">
        <f>_xlfn.XLOOKUP(FraudData[[#This Row],[location_mismatch]],Table10[Location Mismatch],Table10[Risk Points],0)</f>
        <v>0</v>
      </c>
      <c r="O6540">
        <f>_xlfn.XLOOKUP(FraudData[[#This Row],[device_trust_score]],DeviceRules[Device Min],DeviceRules[Risk Points],,-1)</f>
        <v>0</v>
      </c>
      <c r="P6540">
        <f>_xlfn.XLOOKUP(FraudData[[#This Row],[velocity_last_24h]],VelocityRules[Velocity Min],VelocityRules[Risk Points],,-1)</f>
        <v>0</v>
      </c>
      <c r="Q6540">
        <f>_xlfn.XLOOKUP(FraudData[[#This Row],[merchant_category]],MerchantRules[Merchant Category],MerchantRules[Risk Points],0)</f>
        <v>1</v>
      </c>
      <c r="R6540">
        <f>SUM(FraudData[[#This Row],[Amount Risk]:[Merchant Risk]])</f>
        <v>2</v>
      </c>
      <c r="S6540" t="str" cm="1">
        <f t="array" ref="S6540">_xlfn.IFS(FraudData[[#This Row],[Fraud Risk Score]]&gt;=8,"High Risk",FraudData[[#This Row],[Fraud Risk Score]]&gt;=6,"Medium Risk",TRUE,"Low Risk")</f>
        <v>Low Risk</v>
      </c>
    </row>
    <row r="6541" spans="1:19">
      <c r="A6541">
        <v>6540</v>
      </c>
      <c r="B6541">
        <v>168.1</v>
      </c>
      <c r="C6541">
        <v>21</v>
      </c>
      <c r="D6541" t="s">
        <v>46</v>
      </c>
      <c r="E6541">
        <v>0</v>
      </c>
      <c r="F6541">
        <v>0</v>
      </c>
      <c r="G6541">
        <v>51</v>
      </c>
      <c r="H6541">
        <v>2</v>
      </c>
      <c r="I6541">
        <v>50</v>
      </c>
      <c r="J6541">
        <v>0</v>
      </c>
      <c r="K6541">
        <f>_xlfn.XLOOKUP(FraudData[[#This Row],[amount]],AmountRules[Amount Min],AmountRules[Risk Points],,-1)</f>
        <v>0</v>
      </c>
      <c r="L6541">
        <f>_xlfn.XLOOKUP(FraudData[[#This Row],[transaction_hour]],TimeRules[Hour Min],TimeRules[Risk Points],,-1)</f>
        <v>0</v>
      </c>
      <c r="M6541">
        <f>_xlfn.XLOOKUP(FraudData[[#This Row],[foreign_transaction]],ForeignRules[Foreign Transaction],ForeignRules[Risk Points],0)</f>
        <v>0</v>
      </c>
      <c r="N6541">
        <f>_xlfn.XLOOKUP(FraudData[[#This Row],[location_mismatch]],Table10[Location Mismatch],Table10[Risk Points],0)</f>
        <v>0</v>
      </c>
      <c r="O6541">
        <f>_xlfn.XLOOKUP(FraudData[[#This Row],[device_trust_score]],DeviceRules[Device Min],DeviceRules[Risk Points],,-1)</f>
        <v>1</v>
      </c>
      <c r="P6541">
        <f>_xlfn.XLOOKUP(FraudData[[#This Row],[velocity_last_24h]],VelocityRules[Velocity Min],VelocityRules[Risk Points],,-1)</f>
        <v>0</v>
      </c>
      <c r="Q6541">
        <f>_xlfn.XLOOKUP(FraudData[[#This Row],[merchant_category]],MerchantRules[Merchant Category],MerchantRules[Risk Points],0)</f>
        <v>0</v>
      </c>
      <c r="R6541">
        <f>SUM(FraudData[[#This Row],[Amount Risk]:[Merchant Risk]])</f>
        <v>1</v>
      </c>
      <c r="S6541" t="str" cm="1">
        <f t="array" ref="S6541">_xlfn.IFS(FraudData[[#This Row],[Fraud Risk Score]]&gt;=8,"High Risk",FraudData[[#This Row],[Fraud Risk Score]]&gt;=6,"Medium Risk",TRUE,"Low Risk")</f>
        <v>Low Risk</v>
      </c>
    </row>
    <row r="6542" spans="1:19">
      <c r="A6542">
        <v>6541</v>
      </c>
      <c r="B6542">
        <v>37.6</v>
      </c>
      <c r="C6542">
        <v>22</v>
      </c>
      <c r="D6542" t="s">
        <v>46</v>
      </c>
      <c r="E6542">
        <v>0</v>
      </c>
      <c r="F6542">
        <v>0</v>
      </c>
      <c r="G6542">
        <v>62</v>
      </c>
      <c r="H6542">
        <v>4</v>
      </c>
      <c r="I6542">
        <v>29</v>
      </c>
      <c r="J6542">
        <v>0</v>
      </c>
      <c r="K6542">
        <f>_xlfn.XLOOKUP(FraudData[[#This Row],[amount]],AmountRules[Amount Min],AmountRules[Risk Points],,-1)</f>
        <v>0</v>
      </c>
      <c r="L6542">
        <f>_xlfn.XLOOKUP(FraudData[[#This Row],[transaction_hour]],TimeRules[Hour Min],TimeRules[Risk Points],,-1)</f>
        <v>0</v>
      </c>
      <c r="M6542">
        <f>_xlfn.XLOOKUP(FraudData[[#This Row],[foreign_transaction]],ForeignRules[Foreign Transaction],ForeignRules[Risk Points],0)</f>
        <v>0</v>
      </c>
      <c r="N6542">
        <f>_xlfn.XLOOKUP(FraudData[[#This Row],[location_mismatch]],Table10[Location Mismatch],Table10[Risk Points],0)</f>
        <v>0</v>
      </c>
      <c r="O6542">
        <f>_xlfn.XLOOKUP(FraudData[[#This Row],[device_trust_score]],DeviceRules[Device Min],DeviceRules[Risk Points],,-1)</f>
        <v>1</v>
      </c>
      <c r="P6542">
        <f>_xlfn.XLOOKUP(FraudData[[#This Row],[velocity_last_24h]],VelocityRules[Velocity Min],VelocityRules[Risk Points],,-1)</f>
        <v>0</v>
      </c>
      <c r="Q6542">
        <f>_xlfn.XLOOKUP(FraudData[[#This Row],[merchant_category]],MerchantRules[Merchant Category],MerchantRules[Risk Points],0)</f>
        <v>0</v>
      </c>
      <c r="R6542">
        <f>SUM(FraudData[[#This Row],[Amount Risk]:[Merchant Risk]])</f>
        <v>1</v>
      </c>
      <c r="S6542" t="str" cm="1">
        <f t="array" ref="S6542">_xlfn.IFS(FraudData[[#This Row],[Fraud Risk Score]]&gt;=8,"High Risk",FraudData[[#This Row],[Fraud Risk Score]]&gt;=6,"Medium Risk",TRUE,"Low Risk")</f>
        <v>Low Risk</v>
      </c>
    </row>
    <row r="6543" spans="1:19">
      <c r="A6543">
        <v>6542</v>
      </c>
      <c r="B6543">
        <v>294.23</v>
      </c>
      <c r="C6543">
        <v>17</v>
      </c>
      <c r="D6543" t="s">
        <v>46</v>
      </c>
      <c r="E6543">
        <v>0</v>
      </c>
      <c r="F6543">
        <v>0</v>
      </c>
      <c r="G6543">
        <v>37</v>
      </c>
      <c r="H6543">
        <v>1</v>
      </c>
      <c r="I6543">
        <v>34</v>
      </c>
      <c r="J6543">
        <v>0</v>
      </c>
      <c r="K6543">
        <f>_xlfn.XLOOKUP(FraudData[[#This Row],[amount]],AmountRules[Amount Min],AmountRules[Risk Points],,-1)</f>
        <v>0</v>
      </c>
      <c r="L6543">
        <f>_xlfn.XLOOKUP(FraudData[[#This Row],[transaction_hour]],TimeRules[Hour Min],TimeRules[Risk Points],,-1)</f>
        <v>0</v>
      </c>
      <c r="M6543">
        <f>_xlfn.XLOOKUP(FraudData[[#This Row],[foreign_transaction]],ForeignRules[Foreign Transaction],ForeignRules[Risk Points],0)</f>
        <v>0</v>
      </c>
      <c r="N6543">
        <f>_xlfn.XLOOKUP(FraudData[[#This Row],[location_mismatch]],Table10[Location Mismatch],Table10[Risk Points],0)</f>
        <v>0</v>
      </c>
      <c r="O6543">
        <f>_xlfn.XLOOKUP(FraudData[[#This Row],[device_trust_score]],DeviceRules[Device Min],DeviceRules[Risk Points],,-1)</f>
        <v>2</v>
      </c>
      <c r="P6543">
        <f>_xlfn.XLOOKUP(FraudData[[#This Row],[velocity_last_24h]],VelocityRules[Velocity Min],VelocityRules[Risk Points],,-1)</f>
        <v>0</v>
      </c>
      <c r="Q6543">
        <f>_xlfn.XLOOKUP(FraudData[[#This Row],[merchant_category]],MerchantRules[Merchant Category],MerchantRules[Risk Points],0)</f>
        <v>0</v>
      </c>
      <c r="R6543">
        <f>SUM(FraudData[[#This Row],[Amount Risk]:[Merchant Risk]])</f>
        <v>2</v>
      </c>
      <c r="S6543" t="str" cm="1">
        <f t="array" ref="S6543">_xlfn.IFS(FraudData[[#This Row],[Fraud Risk Score]]&gt;=8,"High Risk",FraudData[[#This Row],[Fraud Risk Score]]&gt;=6,"Medium Risk",TRUE,"Low Risk")</f>
        <v>Low Risk</v>
      </c>
    </row>
    <row r="6544" spans="1:19">
      <c r="A6544">
        <v>6543</v>
      </c>
      <c r="B6544">
        <v>615.82000000000005</v>
      </c>
      <c r="C6544">
        <v>20</v>
      </c>
      <c r="D6544" t="s">
        <v>49</v>
      </c>
      <c r="E6544">
        <v>0</v>
      </c>
      <c r="F6544">
        <v>0</v>
      </c>
      <c r="G6544">
        <v>39</v>
      </c>
      <c r="H6544">
        <v>1</v>
      </c>
      <c r="I6544">
        <v>53</v>
      </c>
      <c r="J6544">
        <v>0</v>
      </c>
      <c r="K6544">
        <f>_xlfn.XLOOKUP(FraudData[[#This Row],[amount]],AmountRules[Amount Min],AmountRules[Risk Points],,-1)</f>
        <v>1</v>
      </c>
      <c r="L6544">
        <f>_xlfn.XLOOKUP(FraudData[[#This Row],[transaction_hour]],TimeRules[Hour Min],TimeRules[Risk Points],,-1)</f>
        <v>0</v>
      </c>
      <c r="M6544">
        <f>_xlfn.XLOOKUP(FraudData[[#This Row],[foreign_transaction]],ForeignRules[Foreign Transaction],ForeignRules[Risk Points],0)</f>
        <v>0</v>
      </c>
      <c r="N6544">
        <f>_xlfn.XLOOKUP(FraudData[[#This Row],[location_mismatch]],Table10[Location Mismatch],Table10[Risk Points],0)</f>
        <v>0</v>
      </c>
      <c r="O6544">
        <f>_xlfn.XLOOKUP(FraudData[[#This Row],[device_trust_score]],DeviceRules[Device Min],DeviceRules[Risk Points],,-1)</f>
        <v>2</v>
      </c>
      <c r="P6544">
        <f>_xlfn.XLOOKUP(FraudData[[#This Row],[velocity_last_24h]],VelocityRules[Velocity Min],VelocityRules[Risk Points],,-1)</f>
        <v>0</v>
      </c>
      <c r="Q6544">
        <f>_xlfn.XLOOKUP(FraudData[[#This Row],[merchant_category]],MerchantRules[Merchant Category],MerchantRules[Risk Points],0)</f>
        <v>1</v>
      </c>
      <c r="R6544">
        <f>SUM(FraudData[[#This Row],[Amount Risk]:[Merchant Risk]])</f>
        <v>4</v>
      </c>
      <c r="S6544" t="str" cm="1">
        <f t="array" ref="S6544">_xlfn.IFS(FraudData[[#This Row],[Fraud Risk Score]]&gt;=8,"High Risk",FraudData[[#This Row],[Fraud Risk Score]]&gt;=6,"Medium Risk",TRUE,"Low Risk")</f>
        <v>Low Risk</v>
      </c>
    </row>
    <row r="6545" spans="1:19">
      <c r="A6545">
        <v>6544</v>
      </c>
      <c r="B6545">
        <v>56.3</v>
      </c>
      <c r="C6545">
        <v>11</v>
      </c>
      <c r="D6545" t="s">
        <v>50</v>
      </c>
      <c r="E6545">
        <v>0</v>
      </c>
      <c r="F6545">
        <v>0</v>
      </c>
      <c r="G6545">
        <v>97</v>
      </c>
      <c r="H6545">
        <v>3</v>
      </c>
      <c r="I6545">
        <v>51</v>
      </c>
      <c r="J6545">
        <v>0</v>
      </c>
      <c r="K6545">
        <f>_xlfn.XLOOKUP(FraudData[[#This Row],[amount]],AmountRules[Amount Min],AmountRules[Risk Points],,-1)</f>
        <v>0</v>
      </c>
      <c r="L6545">
        <f>_xlfn.XLOOKUP(FraudData[[#This Row],[transaction_hour]],TimeRules[Hour Min],TimeRules[Risk Points],,-1)</f>
        <v>0</v>
      </c>
      <c r="M6545">
        <f>_xlfn.XLOOKUP(FraudData[[#This Row],[foreign_transaction]],ForeignRules[Foreign Transaction],ForeignRules[Risk Points],0)</f>
        <v>0</v>
      </c>
      <c r="N6545">
        <f>_xlfn.XLOOKUP(FraudData[[#This Row],[location_mismatch]],Table10[Location Mismatch],Table10[Risk Points],0)</f>
        <v>0</v>
      </c>
      <c r="O6545">
        <f>_xlfn.XLOOKUP(FraudData[[#This Row],[device_trust_score]],DeviceRules[Device Min],DeviceRules[Risk Points],,-1)</f>
        <v>0</v>
      </c>
      <c r="P6545">
        <f>_xlfn.XLOOKUP(FraudData[[#This Row],[velocity_last_24h]],VelocityRules[Velocity Min],VelocityRules[Risk Points],,-1)</f>
        <v>0</v>
      </c>
      <c r="Q6545">
        <f>_xlfn.XLOOKUP(FraudData[[#This Row],[merchant_category]],MerchantRules[Merchant Category],MerchantRules[Risk Points],0)</f>
        <v>0</v>
      </c>
      <c r="R6545">
        <f>SUM(FraudData[[#This Row],[Amount Risk]:[Merchant Risk]])</f>
        <v>0</v>
      </c>
      <c r="S6545" t="str" cm="1">
        <f t="array" ref="S6545">_xlfn.IFS(FraudData[[#This Row],[Fraud Risk Score]]&gt;=8,"High Risk",FraudData[[#This Row],[Fraud Risk Score]]&gt;=6,"Medium Risk",TRUE,"Low Risk")</f>
        <v>Low Risk</v>
      </c>
    </row>
    <row r="6546" spans="1:19">
      <c r="A6546">
        <v>6545</v>
      </c>
      <c r="B6546">
        <v>122.91</v>
      </c>
      <c r="C6546">
        <v>22</v>
      </c>
      <c r="D6546" t="s">
        <v>47</v>
      </c>
      <c r="E6546">
        <v>0</v>
      </c>
      <c r="F6546">
        <v>0</v>
      </c>
      <c r="G6546">
        <v>72</v>
      </c>
      <c r="H6546">
        <v>1</v>
      </c>
      <c r="I6546">
        <v>37</v>
      </c>
      <c r="J6546">
        <v>0</v>
      </c>
      <c r="K6546">
        <f>_xlfn.XLOOKUP(FraudData[[#This Row],[amount]],AmountRules[Amount Min],AmountRules[Risk Points],,-1)</f>
        <v>0</v>
      </c>
      <c r="L6546">
        <f>_xlfn.XLOOKUP(FraudData[[#This Row],[transaction_hour]],TimeRules[Hour Min],TimeRules[Risk Points],,-1)</f>
        <v>0</v>
      </c>
      <c r="M6546">
        <f>_xlfn.XLOOKUP(FraudData[[#This Row],[foreign_transaction]],ForeignRules[Foreign Transaction],ForeignRules[Risk Points],0)</f>
        <v>0</v>
      </c>
      <c r="N6546">
        <f>_xlfn.XLOOKUP(FraudData[[#This Row],[location_mismatch]],Table10[Location Mismatch],Table10[Risk Points],0)</f>
        <v>0</v>
      </c>
      <c r="O6546">
        <f>_xlfn.XLOOKUP(FraudData[[#This Row],[device_trust_score]],DeviceRules[Device Min],DeviceRules[Risk Points],,-1)</f>
        <v>0</v>
      </c>
      <c r="P6546">
        <f>_xlfn.XLOOKUP(FraudData[[#This Row],[velocity_last_24h]],VelocityRules[Velocity Min],VelocityRules[Risk Points],,-1)</f>
        <v>0</v>
      </c>
      <c r="Q6546">
        <f>_xlfn.XLOOKUP(FraudData[[#This Row],[merchant_category]],MerchantRules[Merchant Category],MerchantRules[Risk Points],0)</f>
        <v>0</v>
      </c>
      <c r="R6546">
        <f>SUM(FraudData[[#This Row],[Amount Risk]:[Merchant Risk]])</f>
        <v>0</v>
      </c>
      <c r="S6546" t="str" cm="1">
        <f t="array" ref="S6546">_xlfn.IFS(FraudData[[#This Row],[Fraud Risk Score]]&gt;=8,"High Risk",FraudData[[#This Row],[Fraud Risk Score]]&gt;=6,"Medium Risk",TRUE,"Low Risk")</f>
        <v>Low Risk</v>
      </c>
    </row>
    <row r="6547" spans="1:19">
      <c r="A6547">
        <v>6546</v>
      </c>
      <c r="B6547">
        <v>16.21</v>
      </c>
      <c r="C6547">
        <v>0</v>
      </c>
      <c r="D6547" t="s">
        <v>47</v>
      </c>
      <c r="E6547">
        <v>0</v>
      </c>
      <c r="F6547">
        <v>0</v>
      </c>
      <c r="G6547">
        <v>39</v>
      </c>
      <c r="H6547">
        <v>6</v>
      </c>
      <c r="I6547">
        <v>67</v>
      </c>
      <c r="J6547">
        <v>1</v>
      </c>
      <c r="K6547">
        <f>_xlfn.XLOOKUP(FraudData[[#This Row],[amount]],AmountRules[Amount Min],AmountRules[Risk Points],,-1)</f>
        <v>0</v>
      </c>
      <c r="L6547">
        <f>_xlfn.XLOOKUP(FraudData[[#This Row],[transaction_hour]],TimeRules[Hour Min],TimeRules[Risk Points],,-1)</f>
        <v>3</v>
      </c>
      <c r="M6547">
        <f>_xlfn.XLOOKUP(FraudData[[#This Row],[foreign_transaction]],ForeignRules[Foreign Transaction],ForeignRules[Risk Points],0)</f>
        <v>0</v>
      </c>
      <c r="N6547">
        <f>_xlfn.XLOOKUP(FraudData[[#This Row],[location_mismatch]],Table10[Location Mismatch],Table10[Risk Points],0)</f>
        <v>0</v>
      </c>
      <c r="O6547">
        <f>_xlfn.XLOOKUP(FraudData[[#This Row],[device_trust_score]],DeviceRules[Device Min],DeviceRules[Risk Points],,-1)</f>
        <v>2</v>
      </c>
      <c r="P6547">
        <f>_xlfn.XLOOKUP(FraudData[[#This Row],[velocity_last_24h]],VelocityRules[Velocity Min],VelocityRules[Risk Points],,-1)</f>
        <v>3</v>
      </c>
      <c r="Q6547">
        <f>_xlfn.XLOOKUP(FraudData[[#This Row],[merchant_category]],MerchantRules[Merchant Category],MerchantRules[Risk Points],0)</f>
        <v>0</v>
      </c>
      <c r="R6547">
        <f>SUM(FraudData[[#This Row],[Amount Risk]:[Merchant Risk]])</f>
        <v>8</v>
      </c>
      <c r="S6547" t="str" cm="1">
        <f t="array" ref="S6547">_xlfn.IFS(FraudData[[#This Row],[Fraud Risk Score]]&gt;=8,"High Risk",FraudData[[#This Row],[Fraud Risk Score]]&gt;=6,"Medium Risk",TRUE,"Low Risk")</f>
        <v>High Risk</v>
      </c>
    </row>
    <row r="6548" spans="1:19">
      <c r="A6548">
        <v>6547</v>
      </c>
      <c r="B6548">
        <v>147.41999999999999</v>
      </c>
      <c r="C6548">
        <v>14</v>
      </c>
      <c r="D6548" t="s">
        <v>50</v>
      </c>
      <c r="E6548">
        <v>0</v>
      </c>
      <c r="F6548">
        <v>0</v>
      </c>
      <c r="G6548">
        <v>64</v>
      </c>
      <c r="H6548">
        <v>4</v>
      </c>
      <c r="I6548">
        <v>32</v>
      </c>
      <c r="J6548">
        <v>0</v>
      </c>
      <c r="K6548">
        <f>_xlfn.XLOOKUP(FraudData[[#This Row],[amount]],AmountRules[Amount Min],AmountRules[Risk Points],,-1)</f>
        <v>0</v>
      </c>
      <c r="L6548">
        <f>_xlfn.XLOOKUP(FraudData[[#This Row],[transaction_hour]],TimeRules[Hour Min],TimeRules[Risk Points],,-1)</f>
        <v>0</v>
      </c>
      <c r="M6548">
        <f>_xlfn.XLOOKUP(FraudData[[#This Row],[foreign_transaction]],ForeignRules[Foreign Transaction],ForeignRules[Risk Points],0)</f>
        <v>0</v>
      </c>
      <c r="N6548">
        <f>_xlfn.XLOOKUP(FraudData[[#This Row],[location_mismatch]],Table10[Location Mismatch],Table10[Risk Points],0)</f>
        <v>0</v>
      </c>
      <c r="O6548">
        <f>_xlfn.XLOOKUP(FraudData[[#This Row],[device_trust_score]],DeviceRules[Device Min],DeviceRules[Risk Points],,-1)</f>
        <v>1</v>
      </c>
      <c r="P6548">
        <f>_xlfn.XLOOKUP(FraudData[[#This Row],[velocity_last_24h]],VelocityRules[Velocity Min],VelocityRules[Risk Points],,-1)</f>
        <v>0</v>
      </c>
      <c r="Q6548">
        <f>_xlfn.XLOOKUP(FraudData[[#This Row],[merchant_category]],MerchantRules[Merchant Category],MerchantRules[Risk Points],0)</f>
        <v>0</v>
      </c>
      <c r="R6548">
        <f>SUM(FraudData[[#This Row],[Amount Risk]:[Merchant Risk]])</f>
        <v>1</v>
      </c>
      <c r="S6548" t="str" cm="1">
        <f t="array" ref="S6548">_xlfn.IFS(FraudData[[#This Row],[Fraud Risk Score]]&gt;=8,"High Risk",FraudData[[#This Row],[Fraud Risk Score]]&gt;=6,"Medium Risk",TRUE,"Low Risk")</f>
        <v>Low Risk</v>
      </c>
    </row>
    <row r="6549" spans="1:19">
      <c r="A6549">
        <v>6548</v>
      </c>
      <c r="B6549">
        <v>125.77</v>
      </c>
      <c r="C6549">
        <v>2</v>
      </c>
      <c r="D6549" t="s">
        <v>50</v>
      </c>
      <c r="E6549">
        <v>0</v>
      </c>
      <c r="F6549">
        <v>0</v>
      </c>
      <c r="G6549">
        <v>54</v>
      </c>
      <c r="H6549">
        <v>1</v>
      </c>
      <c r="I6549">
        <v>26</v>
      </c>
      <c r="J6549">
        <v>0</v>
      </c>
      <c r="K6549">
        <f>_xlfn.XLOOKUP(FraudData[[#This Row],[amount]],AmountRules[Amount Min],AmountRules[Risk Points],,-1)</f>
        <v>0</v>
      </c>
      <c r="L6549">
        <f>_xlfn.XLOOKUP(FraudData[[#This Row],[transaction_hour]],TimeRules[Hour Min],TimeRules[Risk Points],,-1)</f>
        <v>3</v>
      </c>
      <c r="M6549">
        <f>_xlfn.XLOOKUP(FraudData[[#This Row],[foreign_transaction]],ForeignRules[Foreign Transaction],ForeignRules[Risk Points],0)</f>
        <v>0</v>
      </c>
      <c r="N6549">
        <f>_xlfn.XLOOKUP(FraudData[[#This Row],[location_mismatch]],Table10[Location Mismatch],Table10[Risk Points],0)</f>
        <v>0</v>
      </c>
      <c r="O6549">
        <f>_xlfn.XLOOKUP(FraudData[[#This Row],[device_trust_score]],DeviceRules[Device Min],DeviceRules[Risk Points],,-1)</f>
        <v>1</v>
      </c>
      <c r="P6549">
        <f>_xlfn.XLOOKUP(FraudData[[#This Row],[velocity_last_24h]],VelocityRules[Velocity Min],VelocityRules[Risk Points],,-1)</f>
        <v>0</v>
      </c>
      <c r="Q6549">
        <f>_xlfn.XLOOKUP(FraudData[[#This Row],[merchant_category]],MerchantRules[Merchant Category],MerchantRules[Risk Points],0)</f>
        <v>0</v>
      </c>
      <c r="R6549">
        <f>SUM(FraudData[[#This Row],[Amount Risk]:[Merchant Risk]])</f>
        <v>4</v>
      </c>
      <c r="S6549" t="str" cm="1">
        <f t="array" ref="S6549">_xlfn.IFS(FraudData[[#This Row],[Fraud Risk Score]]&gt;=8,"High Risk",FraudData[[#This Row],[Fraud Risk Score]]&gt;=6,"Medium Risk",TRUE,"Low Risk")</f>
        <v>Low Risk</v>
      </c>
    </row>
    <row r="6550" spans="1:19">
      <c r="A6550">
        <v>6549</v>
      </c>
      <c r="B6550">
        <v>28.08</v>
      </c>
      <c r="C6550">
        <v>5</v>
      </c>
      <c r="D6550" t="s">
        <v>46</v>
      </c>
      <c r="E6550">
        <v>0</v>
      </c>
      <c r="F6550">
        <v>0</v>
      </c>
      <c r="G6550">
        <v>47</v>
      </c>
      <c r="H6550">
        <v>4</v>
      </c>
      <c r="I6550">
        <v>33</v>
      </c>
      <c r="J6550">
        <v>0</v>
      </c>
      <c r="K6550">
        <f>_xlfn.XLOOKUP(FraudData[[#This Row],[amount]],AmountRules[Amount Min],AmountRules[Risk Points],,-1)</f>
        <v>0</v>
      </c>
      <c r="L6550">
        <f>_xlfn.XLOOKUP(FraudData[[#This Row],[transaction_hour]],TimeRules[Hour Min],TimeRules[Risk Points],,-1)</f>
        <v>0</v>
      </c>
      <c r="M6550">
        <f>_xlfn.XLOOKUP(FraudData[[#This Row],[foreign_transaction]],ForeignRules[Foreign Transaction],ForeignRules[Risk Points],0)</f>
        <v>0</v>
      </c>
      <c r="N6550">
        <f>_xlfn.XLOOKUP(FraudData[[#This Row],[location_mismatch]],Table10[Location Mismatch],Table10[Risk Points],0)</f>
        <v>0</v>
      </c>
      <c r="O6550">
        <f>_xlfn.XLOOKUP(FraudData[[#This Row],[device_trust_score]],DeviceRules[Device Min],DeviceRules[Risk Points],,-1)</f>
        <v>2</v>
      </c>
      <c r="P6550">
        <f>_xlfn.XLOOKUP(FraudData[[#This Row],[velocity_last_24h]],VelocityRules[Velocity Min],VelocityRules[Risk Points],,-1)</f>
        <v>0</v>
      </c>
      <c r="Q6550">
        <f>_xlfn.XLOOKUP(FraudData[[#This Row],[merchant_category]],MerchantRules[Merchant Category],MerchantRules[Risk Points],0)</f>
        <v>0</v>
      </c>
      <c r="R6550">
        <f>SUM(FraudData[[#This Row],[Amount Risk]:[Merchant Risk]])</f>
        <v>2</v>
      </c>
      <c r="S6550" t="str" cm="1">
        <f t="array" ref="S6550">_xlfn.IFS(FraudData[[#This Row],[Fraud Risk Score]]&gt;=8,"High Risk",FraudData[[#This Row],[Fraud Risk Score]]&gt;=6,"Medium Risk",TRUE,"Low Risk")</f>
        <v>Low Risk</v>
      </c>
    </row>
    <row r="6551" spans="1:19">
      <c r="A6551">
        <v>6550</v>
      </c>
      <c r="B6551">
        <v>105.03</v>
      </c>
      <c r="C6551">
        <v>13</v>
      </c>
      <c r="D6551" t="s">
        <v>46</v>
      </c>
      <c r="E6551">
        <v>0</v>
      </c>
      <c r="F6551">
        <v>0</v>
      </c>
      <c r="G6551">
        <v>33</v>
      </c>
      <c r="H6551">
        <v>1</v>
      </c>
      <c r="I6551">
        <v>25</v>
      </c>
      <c r="J6551">
        <v>0</v>
      </c>
      <c r="K6551">
        <f>_xlfn.XLOOKUP(FraudData[[#This Row],[amount]],AmountRules[Amount Min],AmountRules[Risk Points],,-1)</f>
        <v>0</v>
      </c>
      <c r="L6551">
        <f>_xlfn.XLOOKUP(FraudData[[#This Row],[transaction_hour]],TimeRules[Hour Min],TimeRules[Risk Points],,-1)</f>
        <v>0</v>
      </c>
      <c r="M6551">
        <f>_xlfn.XLOOKUP(FraudData[[#This Row],[foreign_transaction]],ForeignRules[Foreign Transaction],ForeignRules[Risk Points],0)</f>
        <v>0</v>
      </c>
      <c r="N6551">
        <f>_xlfn.XLOOKUP(FraudData[[#This Row],[location_mismatch]],Table10[Location Mismatch],Table10[Risk Points],0)</f>
        <v>0</v>
      </c>
      <c r="O6551">
        <f>_xlfn.XLOOKUP(FraudData[[#This Row],[device_trust_score]],DeviceRules[Device Min],DeviceRules[Risk Points],,-1)</f>
        <v>2</v>
      </c>
      <c r="P6551">
        <f>_xlfn.XLOOKUP(FraudData[[#This Row],[velocity_last_24h]],VelocityRules[Velocity Min],VelocityRules[Risk Points],,-1)</f>
        <v>0</v>
      </c>
      <c r="Q6551">
        <f>_xlfn.XLOOKUP(FraudData[[#This Row],[merchant_category]],MerchantRules[Merchant Category],MerchantRules[Risk Points],0)</f>
        <v>0</v>
      </c>
      <c r="R6551">
        <f>SUM(FraudData[[#This Row],[Amount Risk]:[Merchant Risk]])</f>
        <v>2</v>
      </c>
      <c r="S6551" t="str" cm="1">
        <f t="array" ref="S6551">_xlfn.IFS(FraudData[[#This Row],[Fraud Risk Score]]&gt;=8,"High Risk",FraudData[[#This Row],[Fraud Risk Score]]&gt;=6,"Medium Risk",TRUE,"Low Risk")</f>
        <v>Low Risk</v>
      </c>
    </row>
    <row r="6552" spans="1:19">
      <c r="A6552">
        <v>6551</v>
      </c>
      <c r="B6552">
        <v>73.19</v>
      </c>
      <c r="C6552">
        <v>22</v>
      </c>
      <c r="D6552" t="s">
        <v>47</v>
      </c>
      <c r="E6552">
        <v>0</v>
      </c>
      <c r="F6552">
        <v>0</v>
      </c>
      <c r="G6552">
        <v>56</v>
      </c>
      <c r="H6552">
        <v>2</v>
      </c>
      <c r="I6552">
        <v>40</v>
      </c>
      <c r="J6552">
        <v>0</v>
      </c>
      <c r="K6552">
        <f>_xlfn.XLOOKUP(FraudData[[#This Row],[amount]],AmountRules[Amount Min],AmountRules[Risk Points],,-1)</f>
        <v>0</v>
      </c>
      <c r="L6552">
        <f>_xlfn.XLOOKUP(FraudData[[#This Row],[transaction_hour]],TimeRules[Hour Min],TimeRules[Risk Points],,-1)</f>
        <v>0</v>
      </c>
      <c r="M6552">
        <f>_xlfn.XLOOKUP(FraudData[[#This Row],[foreign_transaction]],ForeignRules[Foreign Transaction],ForeignRules[Risk Points],0)</f>
        <v>0</v>
      </c>
      <c r="N6552">
        <f>_xlfn.XLOOKUP(FraudData[[#This Row],[location_mismatch]],Table10[Location Mismatch],Table10[Risk Points],0)</f>
        <v>0</v>
      </c>
      <c r="O6552">
        <f>_xlfn.XLOOKUP(FraudData[[#This Row],[device_trust_score]],DeviceRules[Device Min],DeviceRules[Risk Points],,-1)</f>
        <v>1</v>
      </c>
      <c r="P6552">
        <f>_xlfn.XLOOKUP(FraudData[[#This Row],[velocity_last_24h]],VelocityRules[Velocity Min],VelocityRules[Risk Points],,-1)</f>
        <v>0</v>
      </c>
      <c r="Q6552">
        <f>_xlfn.XLOOKUP(FraudData[[#This Row],[merchant_category]],MerchantRules[Merchant Category],MerchantRules[Risk Points],0)</f>
        <v>0</v>
      </c>
      <c r="R6552">
        <f>SUM(FraudData[[#This Row],[Amount Risk]:[Merchant Risk]])</f>
        <v>1</v>
      </c>
      <c r="S6552" t="str" cm="1">
        <f t="array" ref="S6552">_xlfn.IFS(FraudData[[#This Row],[Fraud Risk Score]]&gt;=8,"High Risk",FraudData[[#This Row],[Fraud Risk Score]]&gt;=6,"Medium Risk",TRUE,"Low Risk")</f>
        <v>Low Risk</v>
      </c>
    </row>
    <row r="6553" spans="1:19">
      <c r="A6553">
        <v>6552</v>
      </c>
      <c r="B6553">
        <v>132.80000000000001</v>
      </c>
      <c r="C6553">
        <v>5</v>
      </c>
      <c r="D6553" t="s">
        <v>46</v>
      </c>
      <c r="E6553">
        <v>0</v>
      </c>
      <c r="F6553">
        <v>0</v>
      </c>
      <c r="G6553">
        <v>59</v>
      </c>
      <c r="H6553">
        <v>4</v>
      </c>
      <c r="I6553">
        <v>61</v>
      </c>
      <c r="J6553">
        <v>0</v>
      </c>
      <c r="K6553">
        <f>_xlfn.XLOOKUP(FraudData[[#This Row],[amount]],AmountRules[Amount Min],AmountRules[Risk Points],,-1)</f>
        <v>0</v>
      </c>
      <c r="L6553">
        <f>_xlfn.XLOOKUP(FraudData[[#This Row],[transaction_hour]],TimeRules[Hour Min],TimeRules[Risk Points],,-1)</f>
        <v>0</v>
      </c>
      <c r="M6553">
        <f>_xlfn.XLOOKUP(FraudData[[#This Row],[foreign_transaction]],ForeignRules[Foreign Transaction],ForeignRules[Risk Points],0)</f>
        <v>0</v>
      </c>
      <c r="N6553">
        <f>_xlfn.XLOOKUP(FraudData[[#This Row],[location_mismatch]],Table10[Location Mismatch],Table10[Risk Points],0)</f>
        <v>0</v>
      </c>
      <c r="O6553">
        <f>_xlfn.XLOOKUP(FraudData[[#This Row],[device_trust_score]],DeviceRules[Device Min],DeviceRules[Risk Points],,-1)</f>
        <v>1</v>
      </c>
      <c r="P6553">
        <f>_xlfn.XLOOKUP(FraudData[[#This Row],[velocity_last_24h]],VelocityRules[Velocity Min],VelocityRules[Risk Points],,-1)</f>
        <v>0</v>
      </c>
      <c r="Q6553">
        <f>_xlfn.XLOOKUP(FraudData[[#This Row],[merchant_category]],MerchantRules[Merchant Category],MerchantRules[Risk Points],0)</f>
        <v>0</v>
      </c>
      <c r="R6553">
        <f>SUM(FraudData[[#This Row],[Amount Risk]:[Merchant Risk]])</f>
        <v>1</v>
      </c>
      <c r="S6553" t="str" cm="1">
        <f t="array" ref="S6553">_xlfn.IFS(FraudData[[#This Row],[Fraud Risk Score]]&gt;=8,"High Risk",FraudData[[#This Row],[Fraud Risk Score]]&gt;=6,"Medium Risk",TRUE,"Low Risk")</f>
        <v>Low Risk</v>
      </c>
    </row>
    <row r="6554" spans="1:19">
      <c r="A6554">
        <v>6553</v>
      </c>
      <c r="B6554">
        <v>158.59</v>
      </c>
      <c r="C6554">
        <v>0</v>
      </c>
      <c r="D6554" t="s">
        <v>46</v>
      </c>
      <c r="E6554">
        <v>0</v>
      </c>
      <c r="F6554">
        <v>0</v>
      </c>
      <c r="G6554">
        <v>73</v>
      </c>
      <c r="H6554">
        <v>4</v>
      </c>
      <c r="I6554">
        <v>24</v>
      </c>
      <c r="J6554">
        <v>0</v>
      </c>
      <c r="K6554">
        <f>_xlfn.XLOOKUP(FraudData[[#This Row],[amount]],AmountRules[Amount Min],AmountRules[Risk Points],,-1)</f>
        <v>0</v>
      </c>
      <c r="L6554">
        <f>_xlfn.XLOOKUP(FraudData[[#This Row],[transaction_hour]],TimeRules[Hour Min],TimeRules[Risk Points],,-1)</f>
        <v>3</v>
      </c>
      <c r="M6554">
        <f>_xlfn.XLOOKUP(FraudData[[#This Row],[foreign_transaction]],ForeignRules[Foreign Transaction],ForeignRules[Risk Points],0)</f>
        <v>0</v>
      </c>
      <c r="N6554">
        <f>_xlfn.XLOOKUP(FraudData[[#This Row],[location_mismatch]],Table10[Location Mismatch],Table10[Risk Points],0)</f>
        <v>0</v>
      </c>
      <c r="O6554">
        <f>_xlfn.XLOOKUP(FraudData[[#This Row],[device_trust_score]],DeviceRules[Device Min],DeviceRules[Risk Points],,-1)</f>
        <v>0</v>
      </c>
      <c r="P6554">
        <f>_xlfn.XLOOKUP(FraudData[[#This Row],[velocity_last_24h]],VelocityRules[Velocity Min],VelocityRules[Risk Points],,-1)</f>
        <v>0</v>
      </c>
      <c r="Q6554">
        <f>_xlfn.XLOOKUP(FraudData[[#This Row],[merchant_category]],MerchantRules[Merchant Category],MerchantRules[Risk Points],0)</f>
        <v>0</v>
      </c>
      <c r="R6554">
        <f>SUM(FraudData[[#This Row],[Amount Risk]:[Merchant Risk]])</f>
        <v>3</v>
      </c>
      <c r="S6554" t="str" cm="1">
        <f t="array" ref="S6554">_xlfn.IFS(FraudData[[#This Row],[Fraud Risk Score]]&gt;=8,"High Risk",FraudData[[#This Row],[Fraud Risk Score]]&gt;=6,"Medium Risk",TRUE,"Low Risk")</f>
        <v>Low Risk</v>
      </c>
    </row>
    <row r="6555" spans="1:19">
      <c r="A6555">
        <v>6554</v>
      </c>
      <c r="B6555">
        <v>1.54</v>
      </c>
      <c r="C6555">
        <v>19</v>
      </c>
      <c r="D6555" t="s">
        <v>50</v>
      </c>
      <c r="E6555">
        <v>0</v>
      </c>
      <c r="F6555">
        <v>0</v>
      </c>
      <c r="G6555">
        <v>69</v>
      </c>
      <c r="H6555">
        <v>3</v>
      </c>
      <c r="I6555">
        <v>45</v>
      </c>
      <c r="J6555">
        <v>0</v>
      </c>
      <c r="K6555">
        <f>_xlfn.XLOOKUP(FraudData[[#This Row],[amount]],AmountRules[Amount Min],AmountRules[Risk Points],,-1)</f>
        <v>0</v>
      </c>
      <c r="L6555">
        <f>_xlfn.XLOOKUP(FraudData[[#This Row],[transaction_hour]],TimeRules[Hour Min],TimeRules[Risk Points],,-1)</f>
        <v>0</v>
      </c>
      <c r="M6555">
        <f>_xlfn.XLOOKUP(FraudData[[#This Row],[foreign_transaction]],ForeignRules[Foreign Transaction],ForeignRules[Risk Points],0)</f>
        <v>0</v>
      </c>
      <c r="N6555">
        <f>_xlfn.XLOOKUP(FraudData[[#This Row],[location_mismatch]],Table10[Location Mismatch],Table10[Risk Points],0)</f>
        <v>0</v>
      </c>
      <c r="O6555">
        <f>_xlfn.XLOOKUP(FraudData[[#This Row],[device_trust_score]],DeviceRules[Device Min],DeviceRules[Risk Points],,-1)</f>
        <v>1</v>
      </c>
      <c r="P6555">
        <f>_xlfn.XLOOKUP(FraudData[[#This Row],[velocity_last_24h]],VelocityRules[Velocity Min],VelocityRules[Risk Points],,-1)</f>
        <v>0</v>
      </c>
      <c r="Q6555">
        <f>_xlfn.XLOOKUP(FraudData[[#This Row],[merchant_category]],MerchantRules[Merchant Category],MerchantRules[Risk Points],0)</f>
        <v>0</v>
      </c>
      <c r="R6555">
        <f>SUM(FraudData[[#This Row],[Amount Risk]:[Merchant Risk]])</f>
        <v>1</v>
      </c>
      <c r="S6555" t="str" cm="1">
        <f t="array" ref="S6555">_xlfn.IFS(FraudData[[#This Row],[Fraud Risk Score]]&gt;=8,"High Risk",FraudData[[#This Row],[Fraud Risk Score]]&gt;=6,"Medium Risk",TRUE,"Low Risk")</f>
        <v>Low Risk</v>
      </c>
    </row>
    <row r="6556" spans="1:19">
      <c r="A6556">
        <v>6555</v>
      </c>
      <c r="B6556">
        <v>257.64</v>
      </c>
      <c r="C6556">
        <v>5</v>
      </c>
      <c r="D6556" t="s">
        <v>49</v>
      </c>
      <c r="E6556">
        <v>0</v>
      </c>
      <c r="F6556">
        <v>0</v>
      </c>
      <c r="G6556">
        <v>40</v>
      </c>
      <c r="H6556">
        <v>2</v>
      </c>
      <c r="I6556">
        <v>48</v>
      </c>
      <c r="J6556">
        <v>0</v>
      </c>
      <c r="K6556">
        <f>_xlfn.XLOOKUP(FraudData[[#This Row],[amount]],AmountRules[Amount Min],AmountRules[Risk Points],,-1)</f>
        <v>0</v>
      </c>
      <c r="L6556">
        <f>_xlfn.XLOOKUP(FraudData[[#This Row],[transaction_hour]],TimeRules[Hour Min],TimeRules[Risk Points],,-1)</f>
        <v>0</v>
      </c>
      <c r="M6556">
        <f>_xlfn.XLOOKUP(FraudData[[#This Row],[foreign_transaction]],ForeignRules[Foreign Transaction],ForeignRules[Risk Points],0)</f>
        <v>0</v>
      </c>
      <c r="N6556">
        <f>_xlfn.XLOOKUP(FraudData[[#This Row],[location_mismatch]],Table10[Location Mismatch],Table10[Risk Points],0)</f>
        <v>0</v>
      </c>
      <c r="O6556">
        <f>_xlfn.XLOOKUP(FraudData[[#This Row],[device_trust_score]],DeviceRules[Device Min],DeviceRules[Risk Points],,-1)</f>
        <v>2</v>
      </c>
      <c r="P6556">
        <f>_xlfn.XLOOKUP(FraudData[[#This Row],[velocity_last_24h]],VelocityRules[Velocity Min],VelocityRules[Risk Points],,-1)</f>
        <v>0</v>
      </c>
      <c r="Q6556">
        <f>_xlfn.XLOOKUP(FraudData[[#This Row],[merchant_category]],MerchantRules[Merchant Category],MerchantRules[Risk Points],0)</f>
        <v>1</v>
      </c>
      <c r="R6556">
        <f>SUM(FraudData[[#This Row],[Amount Risk]:[Merchant Risk]])</f>
        <v>3</v>
      </c>
      <c r="S6556" t="str" cm="1">
        <f t="array" ref="S6556">_xlfn.IFS(FraudData[[#This Row],[Fraud Risk Score]]&gt;=8,"High Risk",FraudData[[#This Row],[Fraud Risk Score]]&gt;=6,"Medium Risk",TRUE,"Low Risk")</f>
        <v>Low Risk</v>
      </c>
    </row>
    <row r="6557" spans="1:19">
      <c r="A6557">
        <v>6556</v>
      </c>
      <c r="B6557">
        <v>224.7</v>
      </c>
      <c r="C6557">
        <v>7</v>
      </c>
      <c r="D6557" t="s">
        <v>48</v>
      </c>
      <c r="E6557">
        <v>0</v>
      </c>
      <c r="F6557">
        <v>0</v>
      </c>
      <c r="G6557">
        <v>56</v>
      </c>
      <c r="H6557">
        <v>2</v>
      </c>
      <c r="I6557">
        <v>57</v>
      </c>
      <c r="J6557">
        <v>0</v>
      </c>
      <c r="K6557">
        <f>_xlfn.XLOOKUP(FraudData[[#This Row],[amount]],AmountRules[Amount Min],AmountRules[Risk Points],,-1)</f>
        <v>0</v>
      </c>
      <c r="L6557">
        <f>_xlfn.XLOOKUP(FraudData[[#This Row],[transaction_hour]],TimeRules[Hour Min],TimeRules[Risk Points],,-1)</f>
        <v>0</v>
      </c>
      <c r="M6557">
        <f>_xlfn.XLOOKUP(FraudData[[#This Row],[foreign_transaction]],ForeignRules[Foreign Transaction],ForeignRules[Risk Points],0)</f>
        <v>0</v>
      </c>
      <c r="N6557">
        <f>_xlfn.XLOOKUP(FraudData[[#This Row],[location_mismatch]],Table10[Location Mismatch],Table10[Risk Points],0)</f>
        <v>0</v>
      </c>
      <c r="O6557">
        <f>_xlfn.XLOOKUP(FraudData[[#This Row],[device_trust_score]],DeviceRules[Device Min],DeviceRules[Risk Points],,-1)</f>
        <v>1</v>
      </c>
      <c r="P6557">
        <f>_xlfn.XLOOKUP(FraudData[[#This Row],[velocity_last_24h]],VelocityRules[Velocity Min],VelocityRules[Risk Points],,-1)</f>
        <v>0</v>
      </c>
      <c r="Q6557">
        <f>_xlfn.XLOOKUP(FraudData[[#This Row],[merchant_category]],MerchantRules[Merchant Category],MerchantRules[Risk Points],0)</f>
        <v>0</v>
      </c>
      <c r="R6557">
        <f>SUM(FraudData[[#This Row],[Amount Risk]:[Merchant Risk]])</f>
        <v>1</v>
      </c>
      <c r="S6557" t="str" cm="1">
        <f t="array" ref="S6557">_xlfn.IFS(FraudData[[#This Row],[Fraud Risk Score]]&gt;=8,"High Risk",FraudData[[#This Row],[Fraud Risk Score]]&gt;=6,"Medium Risk",TRUE,"Low Risk")</f>
        <v>Low Risk</v>
      </c>
    </row>
    <row r="6558" spans="1:19">
      <c r="A6558">
        <v>6557</v>
      </c>
      <c r="B6558">
        <v>82.11</v>
      </c>
      <c r="C6558">
        <v>14</v>
      </c>
      <c r="D6558" t="s">
        <v>48</v>
      </c>
      <c r="E6558">
        <v>0</v>
      </c>
      <c r="F6558">
        <v>0</v>
      </c>
      <c r="G6558">
        <v>49</v>
      </c>
      <c r="H6558">
        <v>2</v>
      </c>
      <c r="I6558">
        <v>27</v>
      </c>
      <c r="J6558">
        <v>0</v>
      </c>
      <c r="K6558">
        <f>_xlfn.XLOOKUP(FraudData[[#This Row],[amount]],AmountRules[Amount Min],AmountRules[Risk Points],,-1)</f>
        <v>0</v>
      </c>
      <c r="L6558">
        <f>_xlfn.XLOOKUP(FraudData[[#This Row],[transaction_hour]],TimeRules[Hour Min],TimeRules[Risk Points],,-1)</f>
        <v>0</v>
      </c>
      <c r="M6558">
        <f>_xlfn.XLOOKUP(FraudData[[#This Row],[foreign_transaction]],ForeignRules[Foreign Transaction],ForeignRules[Risk Points],0)</f>
        <v>0</v>
      </c>
      <c r="N6558">
        <f>_xlfn.XLOOKUP(FraudData[[#This Row],[location_mismatch]],Table10[Location Mismatch],Table10[Risk Points],0)</f>
        <v>0</v>
      </c>
      <c r="O6558">
        <f>_xlfn.XLOOKUP(FraudData[[#This Row],[device_trust_score]],DeviceRules[Device Min],DeviceRules[Risk Points],,-1)</f>
        <v>2</v>
      </c>
      <c r="P6558">
        <f>_xlfn.XLOOKUP(FraudData[[#This Row],[velocity_last_24h]],VelocityRules[Velocity Min],VelocityRules[Risk Points],,-1)</f>
        <v>0</v>
      </c>
      <c r="Q6558">
        <f>_xlfn.XLOOKUP(FraudData[[#This Row],[merchant_category]],MerchantRules[Merchant Category],MerchantRules[Risk Points],0)</f>
        <v>0</v>
      </c>
      <c r="R6558">
        <f>SUM(FraudData[[#This Row],[Amount Risk]:[Merchant Risk]])</f>
        <v>2</v>
      </c>
      <c r="S6558" t="str" cm="1">
        <f t="array" ref="S6558">_xlfn.IFS(FraudData[[#This Row],[Fraud Risk Score]]&gt;=8,"High Risk",FraudData[[#This Row],[Fraud Risk Score]]&gt;=6,"Medium Risk",TRUE,"Low Risk")</f>
        <v>Low Risk</v>
      </c>
    </row>
    <row r="6559" spans="1:19">
      <c r="A6559">
        <v>6558</v>
      </c>
      <c r="B6559">
        <v>9.7899999999999991</v>
      </c>
      <c r="C6559">
        <v>13</v>
      </c>
      <c r="D6559" t="s">
        <v>46</v>
      </c>
      <c r="E6559">
        <v>0</v>
      </c>
      <c r="F6559">
        <v>0</v>
      </c>
      <c r="G6559">
        <v>61</v>
      </c>
      <c r="H6559">
        <v>2</v>
      </c>
      <c r="I6559">
        <v>32</v>
      </c>
      <c r="J6559">
        <v>0</v>
      </c>
      <c r="K6559">
        <f>_xlfn.XLOOKUP(FraudData[[#This Row],[amount]],AmountRules[Amount Min],AmountRules[Risk Points],,-1)</f>
        <v>0</v>
      </c>
      <c r="L6559">
        <f>_xlfn.XLOOKUP(FraudData[[#This Row],[transaction_hour]],TimeRules[Hour Min],TimeRules[Risk Points],,-1)</f>
        <v>0</v>
      </c>
      <c r="M6559">
        <f>_xlfn.XLOOKUP(FraudData[[#This Row],[foreign_transaction]],ForeignRules[Foreign Transaction],ForeignRules[Risk Points],0)</f>
        <v>0</v>
      </c>
      <c r="N6559">
        <f>_xlfn.XLOOKUP(FraudData[[#This Row],[location_mismatch]],Table10[Location Mismatch],Table10[Risk Points],0)</f>
        <v>0</v>
      </c>
      <c r="O6559">
        <f>_xlfn.XLOOKUP(FraudData[[#This Row],[device_trust_score]],DeviceRules[Device Min],DeviceRules[Risk Points],,-1)</f>
        <v>1</v>
      </c>
      <c r="P6559">
        <f>_xlfn.XLOOKUP(FraudData[[#This Row],[velocity_last_24h]],VelocityRules[Velocity Min],VelocityRules[Risk Points],,-1)</f>
        <v>0</v>
      </c>
      <c r="Q6559">
        <f>_xlfn.XLOOKUP(FraudData[[#This Row],[merchant_category]],MerchantRules[Merchant Category],MerchantRules[Risk Points],0)</f>
        <v>0</v>
      </c>
      <c r="R6559">
        <f>SUM(FraudData[[#This Row],[Amount Risk]:[Merchant Risk]])</f>
        <v>1</v>
      </c>
      <c r="S6559" t="str" cm="1">
        <f t="array" ref="S6559">_xlfn.IFS(FraudData[[#This Row],[Fraud Risk Score]]&gt;=8,"High Risk",FraudData[[#This Row],[Fraud Risk Score]]&gt;=6,"Medium Risk",TRUE,"Low Risk")</f>
        <v>Low Risk</v>
      </c>
    </row>
    <row r="6560" spans="1:19">
      <c r="A6560">
        <v>6559</v>
      </c>
      <c r="B6560">
        <v>253.12</v>
      </c>
      <c r="C6560">
        <v>15</v>
      </c>
      <c r="D6560" t="s">
        <v>46</v>
      </c>
      <c r="E6560">
        <v>0</v>
      </c>
      <c r="F6560">
        <v>0</v>
      </c>
      <c r="G6560">
        <v>61</v>
      </c>
      <c r="H6560">
        <v>2</v>
      </c>
      <c r="I6560">
        <v>24</v>
      </c>
      <c r="J6560">
        <v>0</v>
      </c>
      <c r="K6560">
        <f>_xlfn.XLOOKUP(FraudData[[#This Row],[amount]],AmountRules[Amount Min],AmountRules[Risk Points],,-1)</f>
        <v>0</v>
      </c>
      <c r="L6560">
        <f>_xlfn.XLOOKUP(FraudData[[#This Row],[transaction_hour]],TimeRules[Hour Min],TimeRules[Risk Points],,-1)</f>
        <v>0</v>
      </c>
      <c r="M6560">
        <f>_xlfn.XLOOKUP(FraudData[[#This Row],[foreign_transaction]],ForeignRules[Foreign Transaction],ForeignRules[Risk Points],0)</f>
        <v>0</v>
      </c>
      <c r="N6560">
        <f>_xlfn.XLOOKUP(FraudData[[#This Row],[location_mismatch]],Table10[Location Mismatch],Table10[Risk Points],0)</f>
        <v>0</v>
      </c>
      <c r="O6560">
        <f>_xlfn.XLOOKUP(FraudData[[#This Row],[device_trust_score]],DeviceRules[Device Min],DeviceRules[Risk Points],,-1)</f>
        <v>1</v>
      </c>
      <c r="P6560">
        <f>_xlfn.XLOOKUP(FraudData[[#This Row],[velocity_last_24h]],VelocityRules[Velocity Min],VelocityRules[Risk Points],,-1)</f>
        <v>0</v>
      </c>
      <c r="Q6560">
        <f>_xlfn.XLOOKUP(FraudData[[#This Row],[merchant_category]],MerchantRules[Merchant Category],MerchantRules[Risk Points],0)</f>
        <v>0</v>
      </c>
      <c r="R6560">
        <f>SUM(FraudData[[#This Row],[Amount Risk]:[Merchant Risk]])</f>
        <v>1</v>
      </c>
      <c r="S6560" t="str" cm="1">
        <f t="array" ref="S6560">_xlfn.IFS(FraudData[[#This Row],[Fraud Risk Score]]&gt;=8,"High Risk",FraudData[[#This Row],[Fraud Risk Score]]&gt;=6,"Medium Risk",TRUE,"Low Risk")</f>
        <v>Low Risk</v>
      </c>
    </row>
    <row r="6561" spans="1:19">
      <c r="A6561">
        <v>6560</v>
      </c>
      <c r="B6561">
        <v>558.9</v>
      </c>
      <c r="C6561">
        <v>19</v>
      </c>
      <c r="D6561" t="s">
        <v>48</v>
      </c>
      <c r="E6561">
        <v>0</v>
      </c>
      <c r="F6561">
        <v>0</v>
      </c>
      <c r="G6561">
        <v>59</v>
      </c>
      <c r="H6561">
        <v>1</v>
      </c>
      <c r="I6561">
        <v>59</v>
      </c>
      <c r="J6561">
        <v>0</v>
      </c>
      <c r="K6561">
        <f>_xlfn.XLOOKUP(FraudData[[#This Row],[amount]],AmountRules[Amount Min],AmountRules[Risk Points],,-1)</f>
        <v>1</v>
      </c>
      <c r="L6561">
        <f>_xlfn.XLOOKUP(FraudData[[#This Row],[transaction_hour]],TimeRules[Hour Min],TimeRules[Risk Points],,-1)</f>
        <v>0</v>
      </c>
      <c r="M6561">
        <f>_xlfn.XLOOKUP(FraudData[[#This Row],[foreign_transaction]],ForeignRules[Foreign Transaction],ForeignRules[Risk Points],0)</f>
        <v>0</v>
      </c>
      <c r="N6561">
        <f>_xlfn.XLOOKUP(FraudData[[#This Row],[location_mismatch]],Table10[Location Mismatch],Table10[Risk Points],0)</f>
        <v>0</v>
      </c>
      <c r="O6561">
        <f>_xlfn.XLOOKUP(FraudData[[#This Row],[device_trust_score]],DeviceRules[Device Min],DeviceRules[Risk Points],,-1)</f>
        <v>1</v>
      </c>
      <c r="P6561">
        <f>_xlfn.XLOOKUP(FraudData[[#This Row],[velocity_last_24h]],VelocityRules[Velocity Min],VelocityRules[Risk Points],,-1)</f>
        <v>0</v>
      </c>
      <c r="Q6561">
        <f>_xlfn.XLOOKUP(FraudData[[#This Row],[merchant_category]],MerchantRules[Merchant Category],MerchantRules[Risk Points],0)</f>
        <v>0</v>
      </c>
      <c r="R6561">
        <f>SUM(FraudData[[#This Row],[Amount Risk]:[Merchant Risk]])</f>
        <v>2</v>
      </c>
      <c r="S6561" t="str" cm="1">
        <f t="array" ref="S6561">_xlfn.IFS(FraudData[[#This Row],[Fraud Risk Score]]&gt;=8,"High Risk",FraudData[[#This Row],[Fraud Risk Score]]&gt;=6,"Medium Risk",TRUE,"Low Risk")</f>
        <v>Low Risk</v>
      </c>
    </row>
    <row r="6562" spans="1:19">
      <c r="A6562">
        <v>6561</v>
      </c>
      <c r="B6562">
        <v>49.43</v>
      </c>
      <c r="C6562">
        <v>22</v>
      </c>
      <c r="D6562" t="s">
        <v>50</v>
      </c>
      <c r="E6562">
        <v>0</v>
      </c>
      <c r="F6562">
        <v>0</v>
      </c>
      <c r="G6562">
        <v>69</v>
      </c>
      <c r="H6562">
        <v>1</v>
      </c>
      <c r="I6562">
        <v>39</v>
      </c>
      <c r="J6562">
        <v>0</v>
      </c>
      <c r="K6562">
        <f>_xlfn.XLOOKUP(FraudData[[#This Row],[amount]],AmountRules[Amount Min],AmountRules[Risk Points],,-1)</f>
        <v>0</v>
      </c>
      <c r="L6562">
        <f>_xlfn.XLOOKUP(FraudData[[#This Row],[transaction_hour]],TimeRules[Hour Min],TimeRules[Risk Points],,-1)</f>
        <v>0</v>
      </c>
      <c r="M6562">
        <f>_xlfn.XLOOKUP(FraudData[[#This Row],[foreign_transaction]],ForeignRules[Foreign Transaction],ForeignRules[Risk Points],0)</f>
        <v>0</v>
      </c>
      <c r="N6562">
        <f>_xlfn.XLOOKUP(FraudData[[#This Row],[location_mismatch]],Table10[Location Mismatch],Table10[Risk Points],0)</f>
        <v>0</v>
      </c>
      <c r="O6562">
        <f>_xlfn.XLOOKUP(FraudData[[#This Row],[device_trust_score]],DeviceRules[Device Min],DeviceRules[Risk Points],,-1)</f>
        <v>1</v>
      </c>
      <c r="P6562">
        <f>_xlfn.XLOOKUP(FraudData[[#This Row],[velocity_last_24h]],VelocityRules[Velocity Min],VelocityRules[Risk Points],,-1)</f>
        <v>0</v>
      </c>
      <c r="Q6562">
        <f>_xlfn.XLOOKUP(FraudData[[#This Row],[merchant_category]],MerchantRules[Merchant Category],MerchantRules[Risk Points],0)</f>
        <v>0</v>
      </c>
      <c r="R6562">
        <f>SUM(FraudData[[#This Row],[Amount Risk]:[Merchant Risk]])</f>
        <v>1</v>
      </c>
      <c r="S6562" t="str" cm="1">
        <f t="array" ref="S6562">_xlfn.IFS(FraudData[[#This Row],[Fraud Risk Score]]&gt;=8,"High Risk",FraudData[[#This Row],[Fraud Risk Score]]&gt;=6,"Medium Risk",TRUE,"Low Risk")</f>
        <v>Low Risk</v>
      </c>
    </row>
    <row r="6563" spans="1:19">
      <c r="A6563">
        <v>6562</v>
      </c>
      <c r="B6563">
        <v>70.349999999999994</v>
      </c>
      <c r="C6563">
        <v>15</v>
      </c>
      <c r="D6563" t="s">
        <v>48</v>
      </c>
      <c r="E6563">
        <v>0</v>
      </c>
      <c r="F6563">
        <v>0</v>
      </c>
      <c r="G6563">
        <v>32</v>
      </c>
      <c r="H6563">
        <v>1</v>
      </c>
      <c r="I6563">
        <v>69</v>
      </c>
      <c r="J6563">
        <v>0</v>
      </c>
      <c r="K6563">
        <f>_xlfn.XLOOKUP(FraudData[[#This Row],[amount]],AmountRules[Amount Min],AmountRules[Risk Points],,-1)</f>
        <v>0</v>
      </c>
      <c r="L6563">
        <f>_xlfn.XLOOKUP(FraudData[[#This Row],[transaction_hour]],TimeRules[Hour Min],TimeRules[Risk Points],,-1)</f>
        <v>0</v>
      </c>
      <c r="M6563">
        <f>_xlfn.XLOOKUP(FraudData[[#This Row],[foreign_transaction]],ForeignRules[Foreign Transaction],ForeignRules[Risk Points],0)</f>
        <v>0</v>
      </c>
      <c r="N6563">
        <f>_xlfn.XLOOKUP(FraudData[[#This Row],[location_mismatch]],Table10[Location Mismatch],Table10[Risk Points],0)</f>
        <v>0</v>
      </c>
      <c r="O6563">
        <f>_xlfn.XLOOKUP(FraudData[[#This Row],[device_trust_score]],DeviceRules[Device Min],DeviceRules[Risk Points],,-1)</f>
        <v>2</v>
      </c>
      <c r="P6563">
        <f>_xlfn.XLOOKUP(FraudData[[#This Row],[velocity_last_24h]],VelocityRules[Velocity Min],VelocityRules[Risk Points],,-1)</f>
        <v>0</v>
      </c>
      <c r="Q6563">
        <f>_xlfn.XLOOKUP(FraudData[[#This Row],[merchant_category]],MerchantRules[Merchant Category],MerchantRules[Risk Points],0)</f>
        <v>0</v>
      </c>
      <c r="R6563">
        <f>SUM(FraudData[[#This Row],[Amount Risk]:[Merchant Risk]])</f>
        <v>2</v>
      </c>
      <c r="S6563" t="str" cm="1">
        <f t="array" ref="S6563">_xlfn.IFS(FraudData[[#This Row],[Fraud Risk Score]]&gt;=8,"High Risk",FraudData[[#This Row],[Fraud Risk Score]]&gt;=6,"Medium Risk",TRUE,"Low Risk")</f>
        <v>Low Risk</v>
      </c>
    </row>
    <row r="6564" spans="1:19">
      <c r="A6564">
        <v>6563</v>
      </c>
      <c r="B6564">
        <v>36.56</v>
      </c>
      <c r="C6564">
        <v>18</v>
      </c>
      <c r="D6564" t="s">
        <v>48</v>
      </c>
      <c r="E6564">
        <v>0</v>
      </c>
      <c r="F6564">
        <v>0</v>
      </c>
      <c r="G6564">
        <v>71</v>
      </c>
      <c r="H6564">
        <v>1</v>
      </c>
      <c r="I6564">
        <v>39</v>
      </c>
      <c r="J6564">
        <v>0</v>
      </c>
      <c r="K6564">
        <f>_xlfn.XLOOKUP(FraudData[[#This Row],[amount]],AmountRules[Amount Min],AmountRules[Risk Points],,-1)</f>
        <v>0</v>
      </c>
      <c r="L6564">
        <f>_xlfn.XLOOKUP(FraudData[[#This Row],[transaction_hour]],TimeRules[Hour Min],TimeRules[Risk Points],,-1)</f>
        <v>0</v>
      </c>
      <c r="M6564">
        <f>_xlfn.XLOOKUP(FraudData[[#This Row],[foreign_transaction]],ForeignRules[Foreign Transaction],ForeignRules[Risk Points],0)</f>
        <v>0</v>
      </c>
      <c r="N6564">
        <f>_xlfn.XLOOKUP(FraudData[[#This Row],[location_mismatch]],Table10[Location Mismatch],Table10[Risk Points],0)</f>
        <v>0</v>
      </c>
      <c r="O6564">
        <f>_xlfn.XLOOKUP(FraudData[[#This Row],[device_trust_score]],DeviceRules[Device Min],DeviceRules[Risk Points],,-1)</f>
        <v>0</v>
      </c>
      <c r="P6564">
        <f>_xlfn.XLOOKUP(FraudData[[#This Row],[velocity_last_24h]],VelocityRules[Velocity Min],VelocityRules[Risk Points],,-1)</f>
        <v>0</v>
      </c>
      <c r="Q6564">
        <f>_xlfn.XLOOKUP(FraudData[[#This Row],[merchant_category]],MerchantRules[Merchant Category],MerchantRules[Risk Points],0)</f>
        <v>0</v>
      </c>
      <c r="R6564">
        <f>SUM(FraudData[[#This Row],[Amount Risk]:[Merchant Risk]])</f>
        <v>0</v>
      </c>
      <c r="S6564" t="str" cm="1">
        <f t="array" ref="S6564">_xlfn.IFS(FraudData[[#This Row],[Fraud Risk Score]]&gt;=8,"High Risk",FraudData[[#This Row],[Fraud Risk Score]]&gt;=6,"Medium Risk",TRUE,"Low Risk")</f>
        <v>Low Risk</v>
      </c>
    </row>
    <row r="6565" spans="1:19">
      <c r="A6565">
        <v>6564</v>
      </c>
      <c r="B6565">
        <v>154.84</v>
      </c>
      <c r="C6565">
        <v>23</v>
      </c>
      <c r="D6565" t="s">
        <v>48</v>
      </c>
      <c r="E6565">
        <v>0</v>
      </c>
      <c r="F6565">
        <v>0</v>
      </c>
      <c r="G6565">
        <v>60</v>
      </c>
      <c r="H6565">
        <v>4</v>
      </c>
      <c r="I6565">
        <v>56</v>
      </c>
      <c r="J6565">
        <v>0</v>
      </c>
      <c r="K6565">
        <f>_xlfn.XLOOKUP(FraudData[[#This Row],[amount]],AmountRules[Amount Min],AmountRules[Risk Points],,-1)</f>
        <v>0</v>
      </c>
      <c r="L6565">
        <f>_xlfn.XLOOKUP(FraudData[[#This Row],[transaction_hour]],TimeRules[Hour Min],TimeRules[Risk Points],,-1)</f>
        <v>1</v>
      </c>
      <c r="M6565">
        <f>_xlfn.XLOOKUP(FraudData[[#This Row],[foreign_transaction]],ForeignRules[Foreign Transaction],ForeignRules[Risk Points],0)</f>
        <v>0</v>
      </c>
      <c r="N6565">
        <f>_xlfn.XLOOKUP(FraudData[[#This Row],[location_mismatch]],Table10[Location Mismatch],Table10[Risk Points],0)</f>
        <v>0</v>
      </c>
      <c r="O6565">
        <f>_xlfn.XLOOKUP(FraudData[[#This Row],[device_trust_score]],DeviceRules[Device Min],DeviceRules[Risk Points],,-1)</f>
        <v>1</v>
      </c>
      <c r="P6565">
        <f>_xlfn.XLOOKUP(FraudData[[#This Row],[velocity_last_24h]],VelocityRules[Velocity Min],VelocityRules[Risk Points],,-1)</f>
        <v>0</v>
      </c>
      <c r="Q6565">
        <f>_xlfn.XLOOKUP(FraudData[[#This Row],[merchant_category]],MerchantRules[Merchant Category],MerchantRules[Risk Points],0)</f>
        <v>0</v>
      </c>
      <c r="R6565">
        <f>SUM(FraudData[[#This Row],[Amount Risk]:[Merchant Risk]])</f>
        <v>2</v>
      </c>
      <c r="S6565" t="str" cm="1">
        <f t="array" ref="S6565">_xlfn.IFS(FraudData[[#This Row],[Fraud Risk Score]]&gt;=8,"High Risk",FraudData[[#This Row],[Fraud Risk Score]]&gt;=6,"Medium Risk",TRUE,"Low Risk")</f>
        <v>Low Risk</v>
      </c>
    </row>
    <row r="6566" spans="1:19">
      <c r="A6566">
        <v>6565</v>
      </c>
      <c r="B6566">
        <v>30.28</v>
      </c>
      <c r="C6566">
        <v>0</v>
      </c>
      <c r="D6566" t="s">
        <v>46</v>
      </c>
      <c r="E6566">
        <v>0</v>
      </c>
      <c r="F6566">
        <v>0</v>
      </c>
      <c r="G6566">
        <v>34</v>
      </c>
      <c r="H6566">
        <v>5</v>
      </c>
      <c r="I6566">
        <v>38</v>
      </c>
      <c r="J6566">
        <v>1</v>
      </c>
      <c r="K6566">
        <f>_xlfn.XLOOKUP(FraudData[[#This Row],[amount]],AmountRules[Amount Min],AmountRules[Risk Points],,-1)</f>
        <v>0</v>
      </c>
      <c r="L6566">
        <f>_xlfn.XLOOKUP(FraudData[[#This Row],[transaction_hour]],TimeRules[Hour Min],TimeRules[Risk Points],,-1)</f>
        <v>3</v>
      </c>
      <c r="M6566">
        <f>_xlfn.XLOOKUP(FraudData[[#This Row],[foreign_transaction]],ForeignRules[Foreign Transaction],ForeignRules[Risk Points],0)</f>
        <v>0</v>
      </c>
      <c r="N6566">
        <f>_xlfn.XLOOKUP(FraudData[[#This Row],[location_mismatch]],Table10[Location Mismatch],Table10[Risk Points],0)</f>
        <v>0</v>
      </c>
      <c r="O6566">
        <f>_xlfn.XLOOKUP(FraudData[[#This Row],[device_trust_score]],DeviceRules[Device Min],DeviceRules[Risk Points],,-1)</f>
        <v>2</v>
      </c>
      <c r="P6566">
        <f>_xlfn.XLOOKUP(FraudData[[#This Row],[velocity_last_24h]],VelocityRules[Velocity Min],VelocityRules[Risk Points],,-1)</f>
        <v>3</v>
      </c>
      <c r="Q6566">
        <f>_xlfn.XLOOKUP(FraudData[[#This Row],[merchant_category]],MerchantRules[Merchant Category],MerchantRules[Risk Points],0)</f>
        <v>0</v>
      </c>
      <c r="R6566">
        <f>SUM(FraudData[[#This Row],[Amount Risk]:[Merchant Risk]])</f>
        <v>8</v>
      </c>
      <c r="S6566" t="str" cm="1">
        <f t="array" ref="S6566">_xlfn.IFS(FraudData[[#This Row],[Fraud Risk Score]]&gt;=8,"High Risk",FraudData[[#This Row],[Fraud Risk Score]]&gt;=6,"Medium Risk",TRUE,"Low Risk")</f>
        <v>High Risk</v>
      </c>
    </row>
    <row r="6567" spans="1:19">
      <c r="A6567">
        <v>6566</v>
      </c>
      <c r="B6567">
        <v>79.260000000000005</v>
      </c>
      <c r="C6567">
        <v>3</v>
      </c>
      <c r="D6567" t="s">
        <v>46</v>
      </c>
      <c r="E6567">
        <v>0</v>
      </c>
      <c r="F6567">
        <v>0</v>
      </c>
      <c r="G6567">
        <v>25</v>
      </c>
      <c r="H6567">
        <v>1</v>
      </c>
      <c r="I6567">
        <v>38</v>
      </c>
      <c r="J6567">
        <v>0</v>
      </c>
      <c r="K6567">
        <f>_xlfn.XLOOKUP(FraudData[[#This Row],[amount]],AmountRules[Amount Min],AmountRules[Risk Points],,-1)</f>
        <v>0</v>
      </c>
      <c r="L6567">
        <f>_xlfn.XLOOKUP(FraudData[[#This Row],[transaction_hour]],TimeRules[Hour Min],TimeRules[Risk Points],,-1)</f>
        <v>3</v>
      </c>
      <c r="M6567">
        <f>_xlfn.XLOOKUP(FraudData[[#This Row],[foreign_transaction]],ForeignRules[Foreign Transaction],ForeignRules[Risk Points],0)</f>
        <v>0</v>
      </c>
      <c r="N6567">
        <f>_xlfn.XLOOKUP(FraudData[[#This Row],[location_mismatch]],Table10[Location Mismatch],Table10[Risk Points],0)</f>
        <v>0</v>
      </c>
      <c r="O6567">
        <f>_xlfn.XLOOKUP(FraudData[[#This Row],[device_trust_score]],DeviceRules[Device Min],DeviceRules[Risk Points],,-1)</f>
        <v>3</v>
      </c>
      <c r="P6567">
        <f>_xlfn.XLOOKUP(FraudData[[#This Row],[velocity_last_24h]],VelocityRules[Velocity Min],VelocityRules[Risk Points],,-1)</f>
        <v>0</v>
      </c>
      <c r="Q6567">
        <f>_xlfn.XLOOKUP(FraudData[[#This Row],[merchant_category]],MerchantRules[Merchant Category],MerchantRules[Risk Points],0)</f>
        <v>0</v>
      </c>
      <c r="R6567">
        <f>SUM(FraudData[[#This Row],[Amount Risk]:[Merchant Risk]])</f>
        <v>6</v>
      </c>
      <c r="S6567" t="str" cm="1">
        <f t="array" ref="S6567">_xlfn.IFS(FraudData[[#This Row],[Fraud Risk Score]]&gt;=8,"High Risk",FraudData[[#This Row],[Fraud Risk Score]]&gt;=6,"Medium Risk",TRUE,"Low Risk")</f>
        <v>Medium Risk</v>
      </c>
    </row>
    <row r="6568" spans="1:19">
      <c r="A6568">
        <v>6567</v>
      </c>
      <c r="B6568">
        <v>214.93</v>
      </c>
      <c r="C6568">
        <v>23</v>
      </c>
      <c r="D6568" t="s">
        <v>48</v>
      </c>
      <c r="E6568">
        <v>0</v>
      </c>
      <c r="F6568">
        <v>0</v>
      </c>
      <c r="G6568">
        <v>92</v>
      </c>
      <c r="H6568">
        <v>1</v>
      </c>
      <c r="I6568">
        <v>43</v>
      </c>
      <c r="J6568">
        <v>0</v>
      </c>
      <c r="K6568">
        <f>_xlfn.XLOOKUP(FraudData[[#This Row],[amount]],AmountRules[Amount Min],AmountRules[Risk Points],,-1)</f>
        <v>0</v>
      </c>
      <c r="L6568">
        <f>_xlfn.XLOOKUP(FraudData[[#This Row],[transaction_hour]],TimeRules[Hour Min],TimeRules[Risk Points],,-1)</f>
        <v>1</v>
      </c>
      <c r="M6568">
        <f>_xlfn.XLOOKUP(FraudData[[#This Row],[foreign_transaction]],ForeignRules[Foreign Transaction],ForeignRules[Risk Points],0)</f>
        <v>0</v>
      </c>
      <c r="N6568">
        <f>_xlfn.XLOOKUP(FraudData[[#This Row],[location_mismatch]],Table10[Location Mismatch],Table10[Risk Points],0)</f>
        <v>0</v>
      </c>
      <c r="O6568">
        <f>_xlfn.XLOOKUP(FraudData[[#This Row],[device_trust_score]],DeviceRules[Device Min],DeviceRules[Risk Points],,-1)</f>
        <v>0</v>
      </c>
      <c r="P6568">
        <f>_xlfn.XLOOKUP(FraudData[[#This Row],[velocity_last_24h]],VelocityRules[Velocity Min],VelocityRules[Risk Points],,-1)</f>
        <v>0</v>
      </c>
      <c r="Q6568">
        <f>_xlfn.XLOOKUP(FraudData[[#This Row],[merchant_category]],MerchantRules[Merchant Category],MerchantRules[Risk Points],0)</f>
        <v>0</v>
      </c>
      <c r="R6568">
        <f>SUM(FraudData[[#This Row],[Amount Risk]:[Merchant Risk]])</f>
        <v>1</v>
      </c>
      <c r="S6568" t="str" cm="1">
        <f t="array" ref="S6568">_xlfn.IFS(FraudData[[#This Row],[Fraud Risk Score]]&gt;=8,"High Risk",FraudData[[#This Row],[Fraud Risk Score]]&gt;=6,"Medium Risk",TRUE,"Low Risk")</f>
        <v>Low Risk</v>
      </c>
    </row>
    <row r="6569" spans="1:19">
      <c r="A6569">
        <v>6568</v>
      </c>
      <c r="B6569">
        <v>147.82</v>
      </c>
      <c r="C6569">
        <v>9</v>
      </c>
      <c r="D6569" t="s">
        <v>46</v>
      </c>
      <c r="E6569">
        <v>0</v>
      </c>
      <c r="F6569">
        <v>0</v>
      </c>
      <c r="G6569">
        <v>99</v>
      </c>
      <c r="H6569">
        <v>3</v>
      </c>
      <c r="I6569">
        <v>59</v>
      </c>
      <c r="J6569">
        <v>0</v>
      </c>
      <c r="K6569">
        <f>_xlfn.XLOOKUP(FraudData[[#This Row],[amount]],AmountRules[Amount Min],AmountRules[Risk Points],,-1)</f>
        <v>0</v>
      </c>
      <c r="L6569">
        <f>_xlfn.XLOOKUP(FraudData[[#This Row],[transaction_hour]],TimeRules[Hour Min],TimeRules[Risk Points],,-1)</f>
        <v>0</v>
      </c>
      <c r="M6569">
        <f>_xlfn.XLOOKUP(FraudData[[#This Row],[foreign_transaction]],ForeignRules[Foreign Transaction],ForeignRules[Risk Points],0)</f>
        <v>0</v>
      </c>
      <c r="N6569">
        <f>_xlfn.XLOOKUP(FraudData[[#This Row],[location_mismatch]],Table10[Location Mismatch],Table10[Risk Points],0)</f>
        <v>0</v>
      </c>
      <c r="O6569">
        <f>_xlfn.XLOOKUP(FraudData[[#This Row],[device_trust_score]],DeviceRules[Device Min],DeviceRules[Risk Points],,-1)</f>
        <v>0</v>
      </c>
      <c r="P6569">
        <f>_xlfn.XLOOKUP(FraudData[[#This Row],[velocity_last_24h]],VelocityRules[Velocity Min],VelocityRules[Risk Points],,-1)</f>
        <v>0</v>
      </c>
      <c r="Q6569">
        <f>_xlfn.XLOOKUP(FraudData[[#This Row],[merchant_category]],MerchantRules[Merchant Category],MerchantRules[Risk Points],0)</f>
        <v>0</v>
      </c>
      <c r="R6569">
        <f>SUM(FraudData[[#This Row],[Amount Risk]:[Merchant Risk]])</f>
        <v>0</v>
      </c>
      <c r="S6569" t="str" cm="1">
        <f t="array" ref="S6569">_xlfn.IFS(FraudData[[#This Row],[Fraud Risk Score]]&gt;=8,"High Risk",FraudData[[#This Row],[Fraud Risk Score]]&gt;=6,"Medium Risk",TRUE,"Low Risk")</f>
        <v>Low Risk</v>
      </c>
    </row>
    <row r="6570" spans="1:19">
      <c r="A6570">
        <v>6569</v>
      </c>
      <c r="B6570">
        <v>87.93</v>
      </c>
      <c r="C6570">
        <v>19</v>
      </c>
      <c r="D6570" t="s">
        <v>48</v>
      </c>
      <c r="E6570">
        <v>0</v>
      </c>
      <c r="F6570">
        <v>0</v>
      </c>
      <c r="G6570">
        <v>39</v>
      </c>
      <c r="H6570">
        <v>4</v>
      </c>
      <c r="I6570">
        <v>27</v>
      </c>
      <c r="J6570">
        <v>0</v>
      </c>
      <c r="K6570">
        <f>_xlfn.XLOOKUP(FraudData[[#This Row],[amount]],AmountRules[Amount Min],AmountRules[Risk Points],,-1)</f>
        <v>0</v>
      </c>
      <c r="L6570">
        <f>_xlfn.XLOOKUP(FraudData[[#This Row],[transaction_hour]],TimeRules[Hour Min],TimeRules[Risk Points],,-1)</f>
        <v>0</v>
      </c>
      <c r="M6570">
        <f>_xlfn.XLOOKUP(FraudData[[#This Row],[foreign_transaction]],ForeignRules[Foreign Transaction],ForeignRules[Risk Points],0)</f>
        <v>0</v>
      </c>
      <c r="N6570">
        <f>_xlfn.XLOOKUP(FraudData[[#This Row],[location_mismatch]],Table10[Location Mismatch],Table10[Risk Points],0)</f>
        <v>0</v>
      </c>
      <c r="O6570">
        <f>_xlfn.XLOOKUP(FraudData[[#This Row],[device_trust_score]],DeviceRules[Device Min],DeviceRules[Risk Points],,-1)</f>
        <v>2</v>
      </c>
      <c r="P6570">
        <f>_xlfn.XLOOKUP(FraudData[[#This Row],[velocity_last_24h]],VelocityRules[Velocity Min],VelocityRules[Risk Points],,-1)</f>
        <v>0</v>
      </c>
      <c r="Q6570">
        <f>_xlfn.XLOOKUP(FraudData[[#This Row],[merchant_category]],MerchantRules[Merchant Category],MerchantRules[Risk Points],0)</f>
        <v>0</v>
      </c>
      <c r="R6570">
        <f>SUM(FraudData[[#This Row],[Amount Risk]:[Merchant Risk]])</f>
        <v>2</v>
      </c>
      <c r="S6570" t="str" cm="1">
        <f t="array" ref="S6570">_xlfn.IFS(FraudData[[#This Row],[Fraud Risk Score]]&gt;=8,"High Risk",FraudData[[#This Row],[Fraud Risk Score]]&gt;=6,"Medium Risk",TRUE,"Low Risk")</f>
        <v>Low Risk</v>
      </c>
    </row>
    <row r="6571" spans="1:19">
      <c r="A6571">
        <v>6570</v>
      </c>
      <c r="B6571">
        <v>98.13</v>
      </c>
      <c r="C6571">
        <v>17</v>
      </c>
      <c r="D6571" t="s">
        <v>50</v>
      </c>
      <c r="E6571">
        <v>0</v>
      </c>
      <c r="F6571">
        <v>0</v>
      </c>
      <c r="G6571">
        <v>27</v>
      </c>
      <c r="H6571">
        <v>3</v>
      </c>
      <c r="I6571">
        <v>42</v>
      </c>
      <c r="J6571">
        <v>0</v>
      </c>
      <c r="K6571">
        <f>_xlfn.XLOOKUP(FraudData[[#This Row],[amount]],AmountRules[Amount Min],AmountRules[Risk Points],,-1)</f>
        <v>0</v>
      </c>
      <c r="L6571">
        <f>_xlfn.XLOOKUP(FraudData[[#This Row],[transaction_hour]],TimeRules[Hour Min],TimeRules[Risk Points],,-1)</f>
        <v>0</v>
      </c>
      <c r="M6571">
        <f>_xlfn.XLOOKUP(FraudData[[#This Row],[foreign_transaction]],ForeignRules[Foreign Transaction],ForeignRules[Risk Points],0)</f>
        <v>0</v>
      </c>
      <c r="N6571">
        <f>_xlfn.XLOOKUP(FraudData[[#This Row],[location_mismatch]],Table10[Location Mismatch],Table10[Risk Points],0)</f>
        <v>0</v>
      </c>
      <c r="O6571">
        <f>_xlfn.XLOOKUP(FraudData[[#This Row],[device_trust_score]],DeviceRules[Device Min],DeviceRules[Risk Points],,-1)</f>
        <v>3</v>
      </c>
      <c r="P6571">
        <f>_xlfn.XLOOKUP(FraudData[[#This Row],[velocity_last_24h]],VelocityRules[Velocity Min],VelocityRules[Risk Points],,-1)</f>
        <v>0</v>
      </c>
      <c r="Q6571">
        <f>_xlfn.XLOOKUP(FraudData[[#This Row],[merchant_category]],MerchantRules[Merchant Category],MerchantRules[Risk Points],0)</f>
        <v>0</v>
      </c>
      <c r="R6571">
        <f>SUM(FraudData[[#This Row],[Amount Risk]:[Merchant Risk]])</f>
        <v>3</v>
      </c>
      <c r="S6571" t="str" cm="1">
        <f t="array" ref="S6571">_xlfn.IFS(FraudData[[#This Row],[Fraud Risk Score]]&gt;=8,"High Risk",FraudData[[#This Row],[Fraud Risk Score]]&gt;=6,"Medium Risk",TRUE,"Low Risk")</f>
        <v>Low Risk</v>
      </c>
    </row>
    <row r="6572" spans="1:19">
      <c r="A6572">
        <v>6571</v>
      </c>
      <c r="B6572">
        <v>148.63999999999999</v>
      </c>
      <c r="C6572">
        <v>1</v>
      </c>
      <c r="D6572" t="s">
        <v>46</v>
      </c>
      <c r="E6572">
        <v>0</v>
      </c>
      <c r="F6572">
        <v>0</v>
      </c>
      <c r="G6572">
        <v>56</v>
      </c>
      <c r="H6572">
        <v>5</v>
      </c>
      <c r="I6572">
        <v>23</v>
      </c>
      <c r="J6572">
        <v>0</v>
      </c>
      <c r="K6572">
        <f>_xlfn.XLOOKUP(FraudData[[#This Row],[amount]],AmountRules[Amount Min],AmountRules[Risk Points],,-1)</f>
        <v>0</v>
      </c>
      <c r="L6572">
        <f>_xlfn.XLOOKUP(FraudData[[#This Row],[transaction_hour]],TimeRules[Hour Min],TimeRules[Risk Points],,-1)</f>
        <v>3</v>
      </c>
      <c r="M6572">
        <f>_xlfn.XLOOKUP(FraudData[[#This Row],[foreign_transaction]],ForeignRules[Foreign Transaction],ForeignRules[Risk Points],0)</f>
        <v>0</v>
      </c>
      <c r="N6572">
        <f>_xlfn.XLOOKUP(FraudData[[#This Row],[location_mismatch]],Table10[Location Mismatch],Table10[Risk Points],0)</f>
        <v>0</v>
      </c>
      <c r="O6572">
        <f>_xlfn.XLOOKUP(FraudData[[#This Row],[device_trust_score]],DeviceRules[Device Min],DeviceRules[Risk Points],,-1)</f>
        <v>1</v>
      </c>
      <c r="P6572">
        <f>_xlfn.XLOOKUP(FraudData[[#This Row],[velocity_last_24h]],VelocityRules[Velocity Min],VelocityRules[Risk Points],,-1)</f>
        <v>3</v>
      </c>
      <c r="Q6572">
        <f>_xlfn.XLOOKUP(FraudData[[#This Row],[merchant_category]],MerchantRules[Merchant Category],MerchantRules[Risk Points],0)</f>
        <v>0</v>
      </c>
      <c r="R6572">
        <f>SUM(FraudData[[#This Row],[Amount Risk]:[Merchant Risk]])</f>
        <v>7</v>
      </c>
      <c r="S6572" t="str" cm="1">
        <f t="array" ref="S6572">_xlfn.IFS(FraudData[[#This Row],[Fraud Risk Score]]&gt;=8,"High Risk",FraudData[[#This Row],[Fraud Risk Score]]&gt;=6,"Medium Risk",TRUE,"Low Risk")</f>
        <v>Medium Risk</v>
      </c>
    </row>
    <row r="6573" spans="1:19">
      <c r="A6573">
        <v>6572</v>
      </c>
      <c r="B6573">
        <v>1.06</v>
      </c>
      <c r="C6573">
        <v>3</v>
      </c>
      <c r="D6573" t="s">
        <v>49</v>
      </c>
      <c r="E6573">
        <v>0</v>
      </c>
      <c r="F6573">
        <v>0</v>
      </c>
      <c r="G6573">
        <v>44</v>
      </c>
      <c r="H6573">
        <v>2</v>
      </c>
      <c r="I6573">
        <v>32</v>
      </c>
      <c r="J6573">
        <v>0</v>
      </c>
      <c r="K6573">
        <f>_xlfn.XLOOKUP(FraudData[[#This Row],[amount]],AmountRules[Amount Min],AmountRules[Risk Points],,-1)</f>
        <v>0</v>
      </c>
      <c r="L6573">
        <f>_xlfn.XLOOKUP(FraudData[[#This Row],[transaction_hour]],TimeRules[Hour Min],TimeRules[Risk Points],,-1)</f>
        <v>3</v>
      </c>
      <c r="M6573">
        <f>_xlfn.XLOOKUP(FraudData[[#This Row],[foreign_transaction]],ForeignRules[Foreign Transaction],ForeignRules[Risk Points],0)</f>
        <v>0</v>
      </c>
      <c r="N6573">
        <f>_xlfn.XLOOKUP(FraudData[[#This Row],[location_mismatch]],Table10[Location Mismatch],Table10[Risk Points],0)</f>
        <v>0</v>
      </c>
      <c r="O6573">
        <f>_xlfn.XLOOKUP(FraudData[[#This Row],[device_trust_score]],DeviceRules[Device Min],DeviceRules[Risk Points],,-1)</f>
        <v>2</v>
      </c>
      <c r="P6573">
        <f>_xlfn.XLOOKUP(FraudData[[#This Row],[velocity_last_24h]],VelocityRules[Velocity Min],VelocityRules[Risk Points],,-1)</f>
        <v>0</v>
      </c>
      <c r="Q6573">
        <f>_xlfn.XLOOKUP(FraudData[[#This Row],[merchant_category]],MerchantRules[Merchant Category],MerchantRules[Risk Points],0)</f>
        <v>1</v>
      </c>
      <c r="R6573">
        <f>SUM(FraudData[[#This Row],[Amount Risk]:[Merchant Risk]])</f>
        <v>6</v>
      </c>
      <c r="S6573" t="str" cm="1">
        <f t="array" ref="S6573">_xlfn.IFS(FraudData[[#This Row],[Fraud Risk Score]]&gt;=8,"High Risk",FraudData[[#This Row],[Fraud Risk Score]]&gt;=6,"Medium Risk",TRUE,"Low Risk")</f>
        <v>Medium Risk</v>
      </c>
    </row>
    <row r="6574" spans="1:19">
      <c r="A6574">
        <v>6573</v>
      </c>
      <c r="B6574">
        <v>14.72</v>
      </c>
      <c r="C6574">
        <v>14</v>
      </c>
      <c r="D6574" t="s">
        <v>46</v>
      </c>
      <c r="E6574">
        <v>0</v>
      </c>
      <c r="F6574">
        <v>0</v>
      </c>
      <c r="G6574">
        <v>80</v>
      </c>
      <c r="H6574">
        <v>3</v>
      </c>
      <c r="I6574">
        <v>41</v>
      </c>
      <c r="J6574">
        <v>0</v>
      </c>
      <c r="K6574">
        <f>_xlfn.XLOOKUP(FraudData[[#This Row],[amount]],AmountRules[Amount Min],AmountRules[Risk Points],,-1)</f>
        <v>0</v>
      </c>
      <c r="L6574">
        <f>_xlfn.XLOOKUP(FraudData[[#This Row],[transaction_hour]],TimeRules[Hour Min],TimeRules[Risk Points],,-1)</f>
        <v>0</v>
      </c>
      <c r="M6574">
        <f>_xlfn.XLOOKUP(FraudData[[#This Row],[foreign_transaction]],ForeignRules[Foreign Transaction],ForeignRules[Risk Points],0)</f>
        <v>0</v>
      </c>
      <c r="N6574">
        <f>_xlfn.XLOOKUP(FraudData[[#This Row],[location_mismatch]],Table10[Location Mismatch],Table10[Risk Points],0)</f>
        <v>0</v>
      </c>
      <c r="O6574">
        <f>_xlfn.XLOOKUP(FraudData[[#This Row],[device_trust_score]],DeviceRules[Device Min],DeviceRules[Risk Points],,-1)</f>
        <v>0</v>
      </c>
      <c r="P6574">
        <f>_xlfn.XLOOKUP(FraudData[[#This Row],[velocity_last_24h]],VelocityRules[Velocity Min],VelocityRules[Risk Points],,-1)</f>
        <v>0</v>
      </c>
      <c r="Q6574">
        <f>_xlfn.XLOOKUP(FraudData[[#This Row],[merchant_category]],MerchantRules[Merchant Category],MerchantRules[Risk Points],0)</f>
        <v>0</v>
      </c>
      <c r="R6574">
        <f>SUM(FraudData[[#This Row],[Amount Risk]:[Merchant Risk]])</f>
        <v>0</v>
      </c>
      <c r="S6574" t="str" cm="1">
        <f t="array" ref="S6574">_xlfn.IFS(FraudData[[#This Row],[Fraud Risk Score]]&gt;=8,"High Risk",FraudData[[#This Row],[Fraud Risk Score]]&gt;=6,"Medium Risk",TRUE,"Low Risk")</f>
        <v>Low Risk</v>
      </c>
    </row>
    <row r="6575" spans="1:19">
      <c r="A6575">
        <v>6574</v>
      </c>
      <c r="B6575">
        <v>383.54</v>
      </c>
      <c r="C6575">
        <v>3</v>
      </c>
      <c r="D6575" t="s">
        <v>50</v>
      </c>
      <c r="E6575">
        <v>0</v>
      </c>
      <c r="F6575">
        <v>0</v>
      </c>
      <c r="G6575">
        <v>66</v>
      </c>
      <c r="H6575">
        <v>2</v>
      </c>
      <c r="I6575">
        <v>69</v>
      </c>
      <c r="J6575">
        <v>0</v>
      </c>
      <c r="K6575">
        <f>_xlfn.XLOOKUP(FraudData[[#This Row],[amount]],AmountRules[Amount Min],AmountRules[Risk Points],,-1)</f>
        <v>0</v>
      </c>
      <c r="L6575">
        <f>_xlfn.XLOOKUP(FraudData[[#This Row],[transaction_hour]],TimeRules[Hour Min],TimeRules[Risk Points],,-1)</f>
        <v>3</v>
      </c>
      <c r="M6575">
        <f>_xlfn.XLOOKUP(FraudData[[#This Row],[foreign_transaction]],ForeignRules[Foreign Transaction],ForeignRules[Risk Points],0)</f>
        <v>0</v>
      </c>
      <c r="N6575">
        <f>_xlfn.XLOOKUP(FraudData[[#This Row],[location_mismatch]],Table10[Location Mismatch],Table10[Risk Points],0)</f>
        <v>0</v>
      </c>
      <c r="O6575">
        <f>_xlfn.XLOOKUP(FraudData[[#This Row],[device_trust_score]],DeviceRules[Device Min],DeviceRules[Risk Points],,-1)</f>
        <v>1</v>
      </c>
      <c r="P6575">
        <f>_xlfn.XLOOKUP(FraudData[[#This Row],[velocity_last_24h]],VelocityRules[Velocity Min],VelocityRules[Risk Points],,-1)</f>
        <v>0</v>
      </c>
      <c r="Q6575">
        <f>_xlfn.XLOOKUP(FraudData[[#This Row],[merchant_category]],MerchantRules[Merchant Category],MerchantRules[Risk Points],0)</f>
        <v>0</v>
      </c>
      <c r="R6575">
        <f>SUM(FraudData[[#This Row],[Amount Risk]:[Merchant Risk]])</f>
        <v>4</v>
      </c>
      <c r="S6575" t="str" cm="1">
        <f t="array" ref="S6575">_xlfn.IFS(FraudData[[#This Row],[Fraud Risk Score]]&gt;=8,"High Risk",FraudData[[#This Row],[Fraud Risk Score]]&gt;=6,"Medium Risk",TRUE,"Low Risk")</f>
        <v>Low Risk</v>
      </c>
    </row>
    <row r="6576" spans="1:19">
      <c r="A6576">
        <v>6575</v>
      </c>
      <c r="B6576">
        <v>14.59</v>
      </c>
      <c r="C6576">
        <v>15</v>
      </c>
      <c r="D6576" t="s">
        <v>50</v>
      </c>
      <c r="E6576">
        <v>0</v>
      </c>
      <c r="F6576">
        <v>1</v>
      </c>
      <c r="G6576">
        <v>97</v>
      </c>
      <c r="H6576">
        <v>1</v>
      </c>
      <c r="I6576">
        <v>33</v>
      </c>
      <c r="J6576">
        <v>0</v>
      </c>
      <c r="K6576">
        <f>_xlfn.XLOOKUP(FraudData[[#This Row],[amount]],AmountRules[Amount Min],AmountRules[Risk Points],,-1)</f>
        <v>0</v>
      </c>
      <c r="L6576">
        <f>_xlfn.XLOOKUP(FraudData[[#This Row],[transaction_hour]],TimeRules[Hour Min],TimeRules[Risk Points],,-1)</f>
        <v>0</v>
      </c>
      <c r="M6576">
        <f>_xlfn.XLOOKUP(FraudData[[#This Row],[foreign_transaction]],ForeignRules[Foreign Transaction],ForeignRules[Risk Points],0)</f>
        <v>0</v>
      </c>
      <c r="N6576">
        <f>_xlfn.XLOOKUP(FraudData[[#This Row],[location_mismatch]],Table10[Location Mismatch],Table10[Risk Points],0)</f>
        <v>3</v>
      </c>
      <c r="O6576">
        <f>_xlfn.XLOOKUP(FraudData[[#This Row],[device_trust_score]],DeviceRules[Device Min],DeviceRules[Risk Points],,-1)</f>
        <v>0</v>
      </c>
      <c r="P6576">
        <f>_xlfn.XLOOKUP(FraudData[[#This Row],[velocity_last_24h]],VelocityRules[Velocity Min],VelocityRules[Risk Points],,-1)</f>
        <v>0</v>
      </c>
      <c r="Q6576">
        <f>_xlfn.XLOOKUP(FraudData[[#This Row],[merchant_category]],MerchantRules[Merchant Category],MerchantRules[Risk Points],0)</f>
        <v>0</v>
      </c>
      <c r="R6576">
        <f>SUM(FraudData[[#This Row],[Amount Risk]:[Merchant Risk]])</f>
        <v>3</v>
      </c>
      <c r="S6576" t="str" cm="1">
        <f t="array" ref="S6576">_xlfn.IFS(FraudData[[#This Row],[Fraud Risk Score]]&gt;=8,"High Risk",FraudData[[#This Row],[Fraud Risk Score]]&gt;=6,"Medium Risk",TRUE,"Low Risk")</f>
        <v>Low Risk</v>
      </c>
    </row>
    <row r="6577" spans="1:19">
      <c r="A6577">
        <v>6576</v>
      </c>
      <c r="B6577">
        <v>220.84</v>
      </c>
      <c r="C6577">
        <v>14</v>
      </c>
      <c r="D6577" t="s">
        <v>46</v>
      </c>
      <c r="E6577">
        <v>0</v>
      </c>
      <c r="F6577">
        <v>0</v>
      </c>
      <c r="G6577">
        <v>84</v>
      </c>
      <c r="H6577">
        <v>1</v>
      </c>
      <c r="I6577">
        <v>54</v>
      </c>
      <c r="J6577">
        <v>0</v>
      </c>
      <c r="K6577">
        <f>_xlfn.XLOOKUP(FraudData[[#This Row],[amount]],AmountRules[Amount Min],AmountRules[Risk Points],,-1)</f>
        <v>0</v>
      </c>
      <c r="L6577">
        <f>_xlfn.XLOOKUP(FraudData[[#This Row],[transaction_hour]],TimeRules[Hour Min],TimeRules[Risk Points],,-1)</f>
        <v>0</v>
      </c>
      <c r="M6577">
        <f>_xlfn.XLOOKUP(FraudData[[#This Row],[foreign_transaction]],ForeignRules[Foreign Transaction],ForeignRules[Risk Points],0)</f>
        <v>0</v>
      </c>
      <c r="N6577">
        <f>_xlfn.XLOOKUP(FraudData[[#This Row],[location_mismatch]],Table10[Location Mismatch],Table10[Risk Points],0)</f>
        <v>0</v>
      </c>
      <c r="O6577">
        <f>_xlfn.XLOOKUP(FraudData[[#This Row],[device_trust_score]],DeviceRules[Device Min],DeviceRules[Risk Points],,-1)</f>
        <v>0</v>
      </c>
      <c r="P6577">
        <f>_xlfn.XLOOKUP(FraudData[[#This Row],[velocity_last_24h]],VelocityRules[Velocity Min],VelocityRules[Risk Points],,-1)</f>
        <v>0</v>
      </c>
      <c r="Q6577">
        <f>_xlfn.XLOOKUP(FraudData[[#This Row],[merchant_category]],MerchantRules[Merchant Category],MerchantRules[Risk Points],0)</f>
        <v>0</v>
      </c>
      <c r="R6577">
        <f>SUM(FraudData[[#This Row],[Amount Risk]:[Merchant Risk]])</f>
        <v>0</v>
      </c>
      <c r="S6577" t="str" cm="1">
        <f t="array" ref="S6577">_xlfn.IFS(FraudData[[#This Row],[Fraud Risk Score]]&gt;=8,"High Risk",FraudData[[#This Row],[Fraud Risk Score]]&gt;=6,"Medium Risk",TRUE,"Low Risk")</f>
        <v>Low Risk</v>
      </c>
    </row>
    <row r="6578" spans="1:19">
      <c r="A6578">
        <v>6577</v>
      </c>
      <c r="B6578">
        <v>454.72</v>
      </c>
      <c r="C6578">
        <v>17</v>
      </c>
      <c r="D6578" t="s">
        <v>47</v>
      </c>
      <c r="E6578">
        <v>0</v>
      </c>
      <c r="F6578">
        <v>0</v>
      </c>
      <c r="G6578">
        <v>80</v>
      </c>
      <c r="H6578">
        <v>3</v>
      </c>
      <c r="I6578">
        <v>21</v>
      </c>
      <c r="J6578">
        <v>0</v>
      </c>
      <c r="K6578">
        <f>_xlfn.XLOOKUP(FraudData[[#This Row],[amount]],AmountRules[Amount Min],AmountRules[Risk Points],,-1)</f>
        <v>0</v>
      </c>
      <c r="L6578">
        <f>_xlfn.XLOOKUP(FraudData[[#This Row],[transaction_hour]],TimeRules[Hour Min],TimeRules[Risk Points],,-1)</f>
        <v>0</v>
      </c>
      <c r="M6578">
        <f>_xlfn.XLOOKUP(FraudData[[#This Row],[foreign_transaction]],ForeignRules[Foreign Transaction],ForeignRules[Risk Points],0)</f>
        <v>0</v>
      </c>
      <c r="N6578">
        <f>_xlfn.XLOOKUP(FraudData[[#This Row],[location_mismatch]],Table10[Location Mismatch],Table10[Risk Points],0)</f>
        <v>0</v>
      </c>
      <c r="O6578">
        <f>_xlfn.XLOOKUP(FraudData[[#This Row],[device_trust_score]],DeviceRules[Device Min],DeviceRules[Risk Points],,-1)</f>
        <v>0</v>
      </c>
      <c r="P6578">
        <f>_xlfn.XLOOKUP(FraudData[[#This Row],[velocity_last_24h]],VelocityRules[Velocity Min],VelocityRules[Risk Points],,-1)</f>
        <v>0</v>
      </c>
      <c r="Q6578">
        <f>_xlfn.XLOOKUP(FraudData[[#This Row],[merchant_category]],MerchantRules[Merchant Category],MerchantRules[Risk Points],0)</f>
        <v>0</v>
      </c>
      <c r="R6578">
        <f>SUM(FraudData[[#This Row],[Amount Risk]:[Merchant Risk]])</f>
        <v>0</v>
      </c>
      <c r="S6578" t="str" cm="1">
        <f t="array" ref="S6578">_xlfn.IFS(FraudData[[#This Row],[Fraud Risk Score]]&gt;=8,"High Risk",FraudData[[#This Row],[Fraud Risk Score]]&gt;=6,"Medium Risk",TRUE,"Low Risk")</f>
        <v>Low Risk</v>
      </c>
    </row>
    <row r="6579" spans="1:19">
      <c r="A6579">
        <v>6578</v>
      </c>
      <c r="B6579">
        <v>56.82</v>
      </c>
      <c r="C6579">
        <v>6</v>
      </c>
      <c r="D6579" t="s">
        <v>48</v>
      </c>
      <c r="E6579">
        <v>0</v>
      </c>
      <c r="F6579">
        <v>0</v>
      </c>
      <c r="G6579">
        <v>71</v>
      </c>
      <c r="H6579">
        <v>3</v>
      </c>
      <c r="I6579">
        <v>35</v>
      </c>
      <c r="J6579">
        <v>0</v>
      </c>
      <c r="K6579">
        <f>_xlfn.XLOOKUP(FraudData[[#This Row],[amount]],AmountRules[Amount Min],AmountRules[Risk Points],,-1)</f>
        <v>0</v>
      </c>
      <c r="L6579">
        <f>_xlfn.XLOOKUP(FraudData[[#This Row],[transaction_hour]],TimeRules[Hour Min],TimeRules[Risk Points],,-1)</f>
        <v>0</v>
      </c>
      <c r="M6579">
        <f>_xlfn.XLOOKUP(FraudData[[#This Row],[foreign_transaction]],ForeignRules[Foreign Transaction],ForeignRules[Risk Points],0)</f>
        <v>0</v>
      </c>
      <c r="N6579">
        <f>_xlfn.XLOOKUP(FraudData[[#This Row],[location_mismatch]],Table10[Location Mismatch],Table10[Risk Points],0)</f>
        <v>0</v>
      </c>
      <c r="O6579">
        <f>_xlfn.XLOOKUP(FraudData[[#This Row],[device_trust_score]],DeviceRules[Device Min],DeviceRules[Risk Points],,-1)</f>
        <v>0</v>
      </c>
      <c r="P6579">
        <f>_xlfn.XLOOKUP(FraudData[[#This Row],[velocity_last_24h]],VelocityRules[Velocity Min],VelocityRules[Risk Points],,-1)</f>
        <v>0</v>
      </c>
      <c r="Q6579">
        <f>_xlfn.XLOOKUP(FraudData[[#This Row],[merchant_category]],MerchantRules[Merchant Category],MerchantRules[Risk Points],0)</f>
        <v>0</v>
      </c>
      <c r="R6579">
        <f>SUM(FraudData[[#This Row],[Amount Risk]:[Merchant Risk]])</f>
        <v>0</v>
      </c>
      <c r="S6579" t="str" cm="1">
        <f t="array" ref="S6579">_xlfn.IFS(FraudData[[#This Row],[Fraud Risk Score]]&gt;=8,"High Risk",FraudData[[#This Row],[Fraud Risk Score]]&gt;=6,"Medium Risk",TRUE,"Low Risk")</f>
        <v>Low Risk</v>
      </c>
    </row>
    <row r="6580" spans="1:19">
      <c r="A6580">
        <v>6579</v>
      </c>
      <c r="B6580">
        <v>83.31</v>
      </c>
      <c r="C6580">
        <v>14</v>
      </c>
      <c r="D6580" t="s">
        <v>48</v>
      </c>
      <c r="E6580">
        <v>0</v>
      </c>
      <c r="F6580">
        <v>0</v>
      </c>
      <c r="G6580">
        <v>48</v>
      </c>
      <c r="H6580">
        <v>3</v>
      </c>
      <c r="I6580">
        <v>58</v>
      </c>
      <c r="J6580">
        <v>0</v>
      </c>
      <c r="K6580">
        <f>_xlfn.XLOOKUP(FraudData[[#This Row],[amount]],AmountRules[Amount Min],AmountRules[Risk Points],,-1)</f>
        <v>0</v>
      </c>
      <c r="L6580">
        <f>_xlfn.XLOOKUP(FraudData[[#This Row],[transaction_hour]],TimeRules[Hour Min],TimeRules[Risk Points],,-1)</f>
        <v>0</v>
      </c>
      <c r="M6580">
        <f>_xlfn.XLOOKUP(FraudData[[#This Row],[foreign_transaction]],ForeignRules[Foreign Transaction],ForeignRules[Risk Points],0)</f>
        <v>0</v>
      </c>
      <c r="N6580">
        <f>_xlfn.XLOOKUP(FraudData[[#This Row],[location_mismatch]],Table10[Location Mismatch],Table10[Risk Points],0)</f>
        <v>0</v>
      </c>
      <c r="O6580">
        <f>_xlfn.XLOOKUP(FraudData[[#This Row],[device_trust_score]],DeviceRules[Device Min],DeviceRules[Risk Points],,-1)</f>
        <v>2</v>
      </c>
      <c r="P6580">
        <f>_xlfn.XLOOKUP(FraudData[[#This Row],[velocity_last_24h]],VelocityRules[Velocity Min],VelocityRules[Risk Points],,-1)</f>
        <v>0</v>
      </c>
      <c r="Q6580">
        <f>_xlfn.XLOOKUP(FraudData[[#This Row],[merchant_category]],MerchantRules[Merchant Category],MerchantRules[Risk Points],0)</f>
        <v>0</v>
      </c>
      <c r="R6580">
        <f>SUM(FraudData[[#This Row],[Amount Risk]:[Merchant Risk]])</f>
        <v>2</v>
      </c>
      <c r="S6580" t="str" cm="1">
        <f t="array" ref="S6580">_xlfn.IFS(FraudData[[#This Row],[Fraud Risk Score]]&gt;=8,"High Risk",FraudData[[#This Row],[Fraud Risk Score]]&gt;=6,"Medium Risk",TRUE,"Low Risk")</f>
        <v>Low Risk</v>
      </c>
    </row>
    <row r="6581" spans="1:19">
      <c r="A6581">
        <v>6580</v>
      </c>
      <c r="B6581">
        <v>151.46</v>
      </c>
      <c r="C6581">
        <v>21</v>
      </c>
      <c r="D6581" t="s">
        <v>50</v>
      </c>
      <c r="E6581">
        <v>0</v>
      </c>
      <c r="F6581">
        <v>1</v>
      </c>
      <c r="G6581">
        <v>65</v>
      </c>
      <c r="H6581">
        <v>1</v>
      </c>
      <c r="I6581">
        <v>54</v>
      </c>
      <c r="J6581">
        <v>0</v>
      </c>
      <c r="K6581">
        <f>_xlfn.XLOOKUP(FraudData[[#This Row],[amount]],AmountRules[Amount Min],AmountRules[Risk Points],,-1)</f>
        <v>0</v>
      </c>
      <c r="L6581">
        <f>_xlfn.XLOOKUP(FraudData[[#This Row],[transaction_hour]],TimeRules[Hour Min],TimeRules[Risk Points],,-1)</f>
        <v>0</v>
      </c>
      <c r="M6581">
        <f>_xlfn.XLOOKUP(FraudData[[#This Row],[foreign_transaction]],ForeignRules[Foreign Transaction],ForeignRules[Risk Points],0)</f>
        <v>0</v>
      </c>
      <c r="N6581">
        <f>_xlfn.XLOOKUP(FraudData[[#This Row],[location_mismatch]],Table10[Location Mismatch],Table10[Risk Points],0)</f>
        <v>3</v>
      </c>
      <c r="O6581">
        <f>_xlfn.XLOOKUP(FraudData[[#This Row],[device_trust_score]],DeviceRules[Device Min],DeviceRules[Risk Points],,-1)</f>
        <v>1</v>
      </c>
      <c r="P6581">
        <f>_xlfn.XLOOKUP(FraudData[[#This Row],[velocity_last_24h]],VelocityRules[Velocity Min],VelocityRules[Risk Points],,-1)</f>
        <v>0</v>
      </c>
      <c r="Q6581">
        <f>_xlfn.XLOOKUP(FraudData[[#This Row],[merchant_category]],MerchantRules[Merchant Category],MerchantRules[Risk Points],0)</f>
        <v>0</v>
      </c>
      <c r="R6581">
        <f>SUM(FraudData[[#This Row],[Amount Risk]:[Merchant Risk]])</f>
        <v>4</v>
      </c>
      <c r="S6581" t="str" cm="1">
        <f t="array" ref="S6581">_xlfn.IFS(FraudData[[#This Row],[Fraud Risk Score]]&gt;=8,"High Risk",FraudData[[#This Row],[Fraud Risk Score]]&gt;=6,"Medium Risk",TRUE,"Low Risk")</f>
        <v>Low Risk</v>
      </c>
    </row>
    <row r="6582" spans="1:19">
      <c r="A6582">
        <v>6581</v>
      </c>
      <c r="B6582">
        <v>384.23</v>
      </c>
      <c r="C6582">
        <v>10</v>
      </c>
      <c r="D6582" t="s">
        <v>46</v>
      </c>
      <c r="E6582">
        <v>0</v>
      </c>
      <c r="F6582">
        <v>0</v>
      </c>
      <c r="G6582">
        <v>28</v>
      </c>
      <c r="H6582">
        <v>1</v>
      </c>
      <c r="I6582">
        <v>28</v>
      </c>
      <c r="J6582">
        <v>0</v>
      </c>
      <c r="K6582">
        <f>_xlfn.XLOOKUP(FraudData[[#This Row],[amount]],AmountRules[Amount Min],AmountRules[Risk Points],,-1)</f>
        <v>0</v>
      </c>
      <c r="L6582">
        <f>_xlfn.XLOOKUP(FraudData[[#This Row],[transaction_hour]],TimeRules[Hour Min],TimeRules[Risk Points],,-1)</f>
        <v>0</v>
      </c>
      <c r="M6582">
        <f>_xlfn.XLOOKUP(FraudData[[#This Row],[foreign_transaction]],ForeignRules[Foreign Transaction],ForeignRules[Risk Points],0)</f>
        <v>0</v>
      </c>
      <c r="N6582">
        <f>_xlfn.XLOOKUP(FraudData[[#This Row],[location_mismatch]],Table10[Location Mismatch],Table10[Risk Points],0)</f>
        <v>0</v>
      </c>
      <c r="O6582">
        <f>_xlfn.XLOOKUP(FraudData[[#This Row],[device_trust_score]],DeviceRules[Device Min],DeviceRules[Risk Points],,-1)</f>
        <v>3</v>
      </c>
      <c r="P6582">
        <f>_xlfn.XLOOKUP(FraudData[[#This Row],[velocity_last_24h]],VelocityRules[Velocity Min],VelocityRules[Risk Points],,-1)</f>
        <v>0</v>
      </c>
      <c r="Q6582">
        <f>_xlfn.XLOOKUP(FraudData[[#This Row],[merchant_category]],MerchantRules[Merchant Category],MerchantRules[Risk Points],0)</f>
        <v>0</v>
      </c>
      <c r="R6582">
        <f>SUM(FraudData[[#This Row],[Amount Risk]:[Merchant Risk]])</f>
        <v>3</v>
      </c>
      <c r="S6582" t="str" cm="1">
        <f t="array" ref="S6582">_xlfn.IFS(FraudData[[#This Row],[Fraud Risk Score]]&gt;=8,"High Risk",FraudData[[#This Row],[Fraud Risk Score]]&gt;=6,"Medium Risk",TRUE,"Low Risk")</f>
        <v>Low Risk</v>
      </c>
    </row>
    <row r="6583" spans="1:19">
      <c r="A6583">
        <v>6582</v>
      </c>
      <c r="B6583">
        <v>512.22</v>
      </c>
      <c r="C6583">
        <v>18</v>
      </c>
      <c r="D6583" t="s">
        <v>47</v>
      </c>
      <c r="E6583">
        <v>0</v>
      </c>
      <c r="F6583">
        <v>0</v>
      </c>
      <c r="G6583">
        <v>75</v>
      </c>
      <c r="H6583">
        <v>3</v>
      </c>
      <c r="I6583">
        <v>30</v>
      </c>
      <c r="J6583">
        <v>0</v>
      </c>
      <c r="K6583">
        <f>_xlfn.XLOOKUP(FraudData[[#This Row],[amount]],AmountRules[Amount Min],AmountRules[Risk Points],,-1)</f>
        <v>1</v>
      </c>
      <c r="L6583">
        <f>_xlfn.XLOOKUP(FraudData[[#This Row],[transaction_hour]],TimeRules[Hour Min],TimeRules[Risk Points],,-1)</f>
        <v>0</v>
      </c>
      <c r="M6583">
        <f>_xlfn.XLOOKUP(FraudData[[#This Row],[foreign_transaction]],ForeignRules[Foreign Transaction],ForeignRules[Risk Points],0)</f>
        <v>0</v>
      </c>
      <c r="N6583">
        <f>_xlfn.XLOOKUP(FraudData[[#This Row],[location_mismatch]],Table10[Location Mismatch],Table10[Risk Points],0)</f>
        <v>0</v>
      </c>
      <c r="O6583">
        <f>_xlfn.XLOOKUP(FraudData[[#This Row],[device_trust_score]],DeviceRules[Device Min],DeviceRules[Risk Points],,-1)</f>
        <v>0</v>
      </c>
      <c r="P6583">
        <f>_xlfn.XLOOKUP(FraudData[[#This Row],[velocity_last_24h]],VelocityRules[Velocity Min],VelocityRules[Risk Points],,-1)</f>
        <v>0</v>
      </c>
      <c r="Q6583">
        <f>_xlfn.XLOOKUP(FraudData[[#This Row],[merchant_category]],MerchantRules[Merchant Category],MerchantRules[Risk Points],0)</f>
        <v>0</v>
      </c>
      <c r="R6583">
        <f>SUM(FraudData[[#This Row],[Amount Risk]:[Merchant Risk]])</f>
        <v>1</v>
      </c>
      <c r="S6583" t="str" cm="1">
        <f t="array" ref="S6583">_xlfn.IFS(FraudData[[#This Row],[Fraud Risk Score]]&gt;=8,"High Risk",FraudData[[#This Row],[Fraud Risk Score]]&gt;=6,"Medium Risk",TRUE,"Low Risk")</f>
        <v>Low Risk</v>
      </c>
    </row>
    <row r="6584" spans="1:19">
      <c r="A6584">
        <v>6583</v>
      </c>
      <c r="B6584">
        <v>242.17</v>
      </c>
      <c r="C6584">
        <v>7</v>
      </c>
      <c r="D6584" t="s">
        <v>49</v>
      </c>
      <c r="E6584">
        <v>0</v>
      </c>
      <c r="F6584">
        <v>0</v>
      </c>
      <c r="G6584">
        <v>25</v>
      </c>
      <c r="H6584">
        <v>1</v>
      </c>
      <c r="I6584">
        <v>23</v>
      </c>
      <c r="J6584">
        <v>0</v>
      </c>
      <c r="K6584">
        <f>_xlfn.XLOOKUP(FraudData[[#This Row],[amount]],AmountRules[Amount Min],AmountRules[Risk Points],,-1)</f>
        <v>0</v>
      </c>
      <c r="L6584">
        <f>_xlfn.XLOOKUP(FraudData[[#This Row],[transaction_hour]],TimeRules[Hour Min],TimeRules[Risk Points],,-1)</f>
        <v>0</v>
      </c>
      <c r="M6584">
        <f>_xlfn.XLOOKUP(FraudData[[#This Row],[foreign_transaction]],ForeignRules[Foreign Transaction],ForeignRules[Risk Points],0)</f>
        <v>0</v>
      </c>
      <c r="N6584">
        <f>_xlfn.XLOOKUP(FraudData[[#This Row],[location_mismatch]],Table10[Location Mismatch],Table10[Risk Points],0)</f>
        <v>0</v>
      </c>
      <c r="O6584">
        <f>_xlfn.XLOOKUP(FraudData[[#This Row],[device_trust_score]],DeviceRules[Device Min],DeviceRules[Risk Points],,-1)</f>
        <v>3</v>
      </c>
      <c r="P6584">
        <f>_xlfn.XLOOKUP(FraudData[[#This Row],[velocity_last_24h]],VelocityRules[Velocity Min],VelocityRules[Risk Points],,-1)</f>
        <v>0</v>
      </c>
      <c r="Q6584">
        <f>_xlfn.XLOOKUP(FraudData[[#This Row],[merchant_category]],MerchantRules[Merchant Category],MerchantRules[Risk Points],0)</f>
        <v>1</v>
      </c>
      <c r="R6584">
        <f>SUM(FraudData[[#This Row],[Amount Risk]:[Merchant Risk]])</f>
        <v>4</v>
      </c>
      <c r="S6584" t="str" cm="1">
        <f t="array" ref="S6584">_xlfn.IFS(FraudData[[#This Row],[Fraud Risk Score]]&gt;=8,"High Risk",FraudData[[#This Row],[Fraud Risk Score]]&gt;=6,"Medium Risk",TRUE,"Low Risk")</f>
        <v>Low Risk</v>
      </c>
    </row>
    <row r="6585" spans="1:19">
      <c r="A6585">
        <v>6584</v>
      </c>
      <c r="B6585">
        <v>16.309999999999999</v>
      </c>
      <c r="C6585">
        <v>23</v>
      </c>
      <c r="D6585" t="s">
        <v>48</v>
      </c>
      <c r="E6585">
        <v>0</v>
      </c>
      <c r="F6585">
        <v>0</v>
      </c>
      <c r="G6585">
        <v>38</v>
      </c>
      <c r="H6585">
        <v>1</v>
      </c>
      <c r="I6585">
        <v>50</v>
      </c>
      <c r="J6585">
        <v>0</v>
      </c>
      <c r="K6585">
        <f>_xlfn.XLOOKUP(FraudData[[#This Row],[amount]],AmountRules[Amount Min],AmountRules[Risk Points],,-1)</f>
        <v>0</v>
      </c>
      <c r="L6585">
        <f>_xlfn.XLOOKUP(FraudData[[#This Row],[transaction_hour]],TimeRules[Hour Min],TimeRules[Risk Points],,-1)</f>
        <v>1</v>
      </c>
      <c r="M6585">
        <f>_xlfn.XLOOKUP(FraudData[[#This Row],[foreign_transaction]],ForeignRules[Foreign Transaction],ForeignRules[Risk Points],0)</f>
        <v>0</v>
      </c>
      <c r="N6585">
        <f>_xlfn.XLOOKUP(FraudData[[#This Row],[location_mismatch]],Table10[Location Mismatch],Table10[Risk Points],0)</f>
        <v>0</v>
      </c>
      <c r="O6585">
        <f>_xlfn.XLOOKUP(FraudData[[#This Row],[device_trust_score]],DeviceRules[Device Min],DeviceRules[Risk Points],,-1)</f>
        <v>2</v>
      </c>
      <c r="P6585">
        <f>_xlfn.XLOOKUP(FraudData[[#This Row],[velocity_last_24h]],VelocityRules[Velocity Min],VelocityRules[Risk Points],,-1)</f>
        <v>0</v>
      </c>
      <c r="Q6585">
        <f>_xlfn.XLOOKUP(FraudData[[#This Row],[merchant_category]],MerchantRules[Merchant Category],MerchantRules[Risk Points],0)</f>
        <v>0</v>
      </c>
      <c r="R6585">
        <f>SUM(FraudData[[#This Row],[Amount Risk]:[Merchant Risk]])</f>
        <v>3</v>
      </c>
      <c r="S6585" t="str" cm="1">
        <f t="array" ref="S6585">_xlfn.IFS(FraudData[[#This Row],[Fraud Risk Score]]&gt;=8,"High Risk",FraudData[[#This Row],[Fraud Risk Score]]&gt;=6,"Medium Risk",TRUE,"Low Risk")</f>
        <v>Low Risk</v>
      </c>
    </row>
    <row r="6586" spans="1:19">
      <c r="A6586">
        <v>6585</v>
      </c>
      <c r="B6586">
        <v>199.1</v>
      </c>
      <c r="C6586">
        <v>0</v>
      </c>
      <c r="D6586" t="s">
        <v>47</v>
      </c>
      <c r="E6586">
        <v>0</v>
      </c>
      <c r="F6586">
        <v>0</v>
      </c>
      <c r="G6586">
        <v>34</v>
      </c>
      <c r="H6586">
        <v>3</v>
      </c>
      <c r="I6586">
        <v>53</v>
      </c>
      <c r="J6586">
        <v>0</v>
      </c>
      <c r="K6586">
        <f>_xlfn.XLOOKUP(FraudData[[#This Row],[amount]],AmountRules[Amount Min],AmountRules[Risk Points],,-1)</f>
        <v>0</v>
      </c>
      <c r="L6586">
        <f>_xlfn.XLOOKUP(FraudData[[#This Row],[transaction_hour]],TimeRules[Hour Min],TimeRules[Risk Points],,-1)</f>
        <v>3</v>
      </c>
      <c r="M6586">
        <f>_xlfn.XLOOKUP(FraudData[[#This Row],[foreign_transaction]],ForeignRules[Foreign Transaction],ForeignRules[Risk Points],0)</f>
        <v>0</v>
      </c>
      <c r="N6586">
        <f>_xlfn.XLOOKUP(FraudData[[#This Row],[location_mismatch]],Table10[Location Mismatch],Table10[Risk Points],0)</f>
        <v>0</v>
      </c>
      <c r="O6586">
        <f>_xlfn.XLOOKUP(FraudData[[#This Row],[device_trust_score]],DeviceRules[Device Min],DeviceRules[Risk Points],,-1)</f>
        <v>2</v>
      </c>
      <c r="P6586">
        <f>_xlfn.XLOOKUP(FraudData[[#This Row],[velocity_last_24h]],VelocityRules[Velocity Min],VelocityRules[Risk Points],,-1)</f>
        <v>0</v>
      </c>
      <c r="Q6586">
        <f>_xlfn.XLOOKUP(FraudData[[#This Row],[merchant_category]],MerchantRules[Merchant Category],MerchantRules[Risk Points],0)</f>
        <v>0</v>
      </c>
      <c r="R6586">
        <f>SUM(FraudData[[#This Row],[Amount Risk]:[Merchant Risk]])</f>
        <v>5</v>
      </c>
      <c r="S6586" t="str" cm="1">
        <f t="array" ref="S6586">_xlfn.IFS(FraudData[[#This Row],[Fraud Risk Score]]&gt;=8,"High Risk",FraudData[[#This Row],[Fraud Risk Score]]&gt;=6,"Medium Risk",TRUE,"Low Risk")</f>
        <v>Low Risk</v>
      </c>
    </row>
    <row r="6587" spans="1:19">
      <c r="A6587">
        <v>6586</v>
      </c>
      <c r="B6587">
        <v>95.07</v>
      </c>
      <c r="C6587">
        <v>2</v>
      </c>
      <c r="D6587" t="s">
        <v>48</v>
      </c>
      <c r="E6587">
        <v>0</v>
      </c>
      <c r="F6587">
        <v>0</v>
      </c>
      <c r="G6587">
        <v>60</v>
      </c>
      <c r="H6587">
        <v>3</v>
      </c>
      <c r="I6587">
        <v>38</v>
      </c>
      <c r="J6587">
        <v>0</v>
      </c>
      <c r="K6587">
        <f>_xlfn.XLOOKUP(FraudData[[#This Row],[amount]],AmountRules[Amount Min],AmountRules[Risk Points],,-1)</f>
        <v>0</v>
      </c>
      <c r="L6587">
        <f>_xlfn.XLOOKUP(FraudData[[#This Row],[transaction_hour]],TimeRules[Hour Min],TimeRules[Risk Points],,-1)</f>
        <v>3</v>
      </c>
      <c r="M6587">
        <f>_xlfn.XLOOKUP(FraudData[[#This Row],[foreign_transaction]],ForeignRules[Foreign Transaction],ForeignRules[Risk Points],0)</f>
        <v>0</v>
      </c>
      <c r="N6587">
        <f>_xlfn.XLOOKUP(FraudData[[#This Row],[location_mismatch]],Table10[Location Mismatch],Table10[Risk Points],0)</f>
        <v>0</v>
      </c>
      <c r="O6587">
        <f>_xlfn.XLOOKUP(FraudData[[#This Row],[device_trust_score]],DeviceRules[Device Min],DeviceRules[Risk Points],,-1)</f>
        <v>1</v>
      </c>
      <c r="P6587">
        <f>_xlfn.XLOOKUP(FraudData[[#This Row],[velocity_last_24h]],VelocityRules[Velocity Min],VelocityRules[Risk Points],,-1)</f>
        <v>0</v>
      </c>
      <c r="Q6587">
        <f>_xlfn.XLOOKUP(FraudData[[#This Row],[merchant_category]],MerchantRules[Merchant Category],MerchantRules[Risk Points],0)</f>
        <v>0</v>
      </c>
      <c r="R6587">
        <f>SUM(FraudData[[#This Row],[Amount Risk]:[Merchant Risk]])</f>
        <v>4</v>
      </c>
      <c r="S6587" t="str" cm="1">
        <f t="array" ref="S6587">_xlfn.IFS(FraudData[[#This Row],[Fraud Risk Score]]&gt;=8,"High Risk",FraudData[[#This Row],[Fraud Risk Score]]&gt;=6,"Medium Risk",TRUE,"Low Risk")</f>
        <v>Low Risk</v>
      </c>
    </row>
    <row r="6588" spans="1:19">
      <c r="A6588">
        <v>6587</v>
      </c>
      <c r="B6588">
        <v>114.52</v>
      </c>
      <c r="C6588">
        <v>4</v>
      </c>
      <c r="D6588" t="s">
        <v>46</v>
      </c>
      <c r="E6588">
        <v>0</v>
      </c>
      <c r="F6588">
        <v>0</v>
      </c>
      <c r="G6588">
        <v>66</v>
      </c>
      <c r="H6588">
        <v>0</v>
      </c>
      <c r="I6588">
        <v>64</v>
      </c>
      <c r="J6588">
        <v>0</v>
      </c>
      <c r="K6588">
        <f>_xlfn.XLOOKUP(FraudData[[#This Row],[amount]],AmountRules[Amount Min],AmountRules[Risk Points],,-1)</f>
        <v>0</v>
      </c>
      <c r="L6588">
        <f>_xlfn.XLOOKUP(FraudData[[#This Row],[transaction_hour]],TimeRules[Hour Min],TimeRules[Risk Points],,-1)</f>
        <v>0</v>
      </c>
      <c r="M6588">
        <f>_xlfn.XLOOKUP(FraudData[[#This Row],[foreign_transaction]],ForeignRules[Foreign Transaction],ForeignRules[Risk Points],0)</f>
        <v>0</v>
      </c>
      <c r="N6588">
        <f>_xlfn.XLOOKUP(FraudData[[#This Row],[location_mismatch]],Table10[Location Mismatch],Table10[Risk Points],0)</f>
        <v>0</v>
      </c>
      <c r="O6588">
        <f>_xlfn.XLOOKUP(FraudData[[#This Row],[device_trust_score]],DeviceRules[Device Min],DeviceRules[Risk Points],,-1)</f>
        <v>1</v>
      </c>
      <c r="P6588">
        <f>_xlfn.XLOOKUP(FraudData[[#This Row],[velocity_last_24h]],VelocityRules[Velocity Min],VelocityRules[Risk Points],,-1)</f>
        <v>0</v>
      </c>
      <c r="Q6588">
        <f>_xlfn.XLOOKUP(FraudData[[#This Row],[merchant_category]],MerchantRules[Merchant Category],MerchantRules[Risk Points],0)</f>
        <v>0</v>
      </c>
      <c r="R6588">
        <f>SUM(FraudData[[#This Row],[Amount Risk]:[Merchant Risk]])</f>
        <v>1</v>
      </c>
      <c r="S6588" t="str" cm="1">
        <f t="array" ref="S6588">_xlfn.IFS(FraudData[[#This Row],[Fraud Risk Score]]&gt;=8,"High Risk",FraudData[[#This Row],[Fraud Risk Score]]&gt;=6,"Medium Risk",TRUE,"Low Risk")</f>
        <v>Low Risk</v>
      </c>
    </row>
    <row r="6589" spans="1:19">
      <c r="A6589">
        <v>6588</v>
      </c>
      <c r="B6589">
        <v>9.07</v>
      </c>
      <c r="C6589">
        <v>17</v>
      </c>
      <c r="D6589" t="s">
        <v>48</v>
      </c>
      <c r="E6589">
        <v>0</v>
      </c>
      <c r="F6589">
        <v>0</v>
      </c>
      <c r="G6589">
        <v>72</v>
      </c>
      <c r="H6589">
        <v>4</v>
      </c>
      <c r="I6589">
        <v>48</v>
      </c>
      <c r="J6589">
        <v>0</v>
      </c>
      <c r="K6589">
        <f>_xlfn.XLOOKUP(FraudData[[#This Row],[amount]],AmountRules[Amount Min],AmountRules[Risk Points],,-1)</f>
        <v>0</v>
      </c>
      <c r="L6589">
        <f>_xlfn.XLOOKUP(FraudData[[#This Row],[transaction_hour]],TimeRules[Hour Min],TimeRules[Risk Points],,-1)</f>
        <v>0</v>
      </c>
      <c r="M6589">
        <f>_xlfn.XLOOKUP(FraudData[[#This Row],[foreign_transaction]],ForeignRules[Foreign Transaction],ForeignRules[Risk Points],0)</f>
        <v>0</v>
      </c>
      <c r="N6589">
        <f>_xlfn.XLOOKUP(FraudData[[#This Row],[location_mismatch]],Table10[Location Mismatch],Table10[Risk Points],0)</f>
        <v>0</v>
      </c>
      <c r="O6589">
        <f>_xlfn.XLOOKUP(FraudData[[#This Row],[device_trust_score]],DeviceRules[Device Min],DeviceRules[Risk Points],,-1)</f>
        <v>0</v>
      </c>
      <c r="P6589">
        <f>_xlfn.XLOOKUP(FraudData[[#This Row],[velocity_last_24h]],VelocityRules[Velocity Min],VelocityRules[Risk Points],,-1)</f>
        <v>0</v>
      </c>
      <c r="Q6589">
        <f>_xlfn.XLOOKUP(FraudData[[#This Row],[merchant_category]],MerchantRules[Merchant Category],MerchantRules[Risk Points],0)</f>
        <v>0</v>
      </c>
      <c r="R6589">
        <f>SUM(FraudData[[#This Row],[Amount Risk]:[Merchant Risk]])</f>
        <v>0</v>
      </c>
      <c r="S6589" t="str" cm="1">
        <f t="array" ref="S6589">_xlfn.IFS(FraudData[[#This Row],[Fraud Risk Score]]&gt;=8,"High Risk",FraudData[[#This Row],[Fraud Risk Score]]&gt;=6,"Medium Risk",TRUE,"Low Risk")</f>
        <v>Low Risk</v>
      </c>
    </row>
    <row r="6590" spans="1:19">
      <c r="A6590">
        <v>6589</v>
      </c>
      <c r="B6590">
        <v>38.17</v>
      </c>
      <c r="C6590">
        <v>11</v>
      </c>
      <c r="D6590" t="s">
        <v>49</v>
      </c>
      <c r="E6590">
        <v>0</v>
      </c>
      <c r="F6590">
        <v>0</v>
      </c>
      <c r="G6590">
        <v>42</v>
      </c>
      <c r="H6590">
        <v>1</v>
      </c>
      <c r="I6590">
        <v>69</v>
      </c>
      <c r="J6590">
        <v>0</v>
      </c>
      <c r="K6590">
        <f>_xlfn.XLOOKUP(FraudData[[#This Row],[amount]],AmountRules[Amount Min],AmountRules[Risk Points],,-1)</f>
        <v>0</v>
      </c>
      <c r="L6590">
        <f>_xlfn.XLOOKUP(FraudData[[#This Row],[transaction_hour]],TimeRules[Hour Min],TimeRules[Risk Points],,-1)</f>
        <v>0</v>
      </c>
      <c r="M6590">
        <f>_xlfn.XLOOKUP(FraudData[[#This Row],[foreign_transaction]],ForeignRules[Foreign Transaction],ForeignRules[Risk Points],0)</f>
        <v>0</v>
      </c>
      <c r="N6590">
        <f>_xlfn.XLOOKUP(FraudData[[#This Row],[location_mismatch]],Table10[Location Mismatch],Table10[Risk Points],0)</f>
        <v>0</v>
      </c>
      <c r="O6590">
        <f>_xlfn.XLOOKUP(FraudData[[#This Row],[device_trust_score]],DeviceRules[Device Min],DeviceRules[Risk Points],,-1)</f>
        <v>2</v>
      </c>
      <c r="P6590">
        <f>_xlfn.XLOOKUP(FraudData[[#This Row],[velocity_last_24h]],VelocityRules[Velocity Min],VelocityRules[Risk Points],,-1)</f>
        <v>0</v>
      </c>
      <c r="Q6590">
        <f>_xlfn.XLOOKUP(FraudData[[#This Row],[merchant_category]],MerchantRules[Merchant Category],MerchantRules[Risk Points],0)</f>
        <v>1</v>
      </c>
      <c r="R6590">
        <f>SUM(FraudData[[#This Row],[Amount Risk]:[Merchant Risk]])</f>
        <v>3</v>
      </c>
      <c r="S6590" t="str" cm="1">
        <f t="array" ref="S6590">_xlfn.IFS(FraudData[[#This Row],[Fraud Risk Score]]&gt;=8,"High Risk",FraudData[[#This Row],[Fraud Risk Score]]&gt;=6,"Medium Risk",TRUE,"Low Risk")</f>
        <v>Low Risk</v>
      </c>
    </row>
    <row r="6591" spans="1:19">
      <c r="A6591">
        <v>6590</v>
      </c>
      <c r="B6591">
        <v>281.36</v>
      </c>
      <c r="C6591">
        <v>11</v>
      </c>
      <c r="D6591" t="s">
        <v>46</v>
      </c>
      <c r="E6591">
        <v>0</v>
      </c>
      <c r="F6591">
        <v>0</v>
      </c>
      <c r="G6591">
        <v>84</v>
      </c>
      <c r="H6591">
        <v>2</v>
      </c>
      <c r="I6591">
        <v>35</v>
      </c>
      <c r="J6591">
        <v>0</v>
      </c>
      <c r="K6591">
        <f>_xlfn.XLOOKUP(FraudData[[#This Row],[amount]],AmountRules[Amount Min],AmountRules[Risk Points],,-1)</f>
        <v>0</v>
      </c>
      <c r="L6591">
        <f>_xlfn.XLOOKUP(FraudData[[#This Row],[transaction_hour]],TimeRules[Hour Min],TimeRules[Risk Points],,-1)</f>
        <v>0</v>
      </c>
      <c r="M6591">
        <f>_xlfn.XLOOKUP(FraudData[[#This Row],[foreign_transaction]],ForeignRules[Foreign Transaction],ForeignRules[Risk Points],0)</f>
        <v>0</v>
      </c>
      <c r="N6591">
        <f>_xlfn.XLOOKUP(FraudData[[#This Row],[location_mismatch]],Table10[Location Mismatch],Table10[Risk Points],0)</f>
        <v>0</v>
      </c>
      <c r="O6591">
        <f>_xlfn.XLOOKUP(FraudData[[#This Row],[device_trust_score]],DeviceRules[Device Min],DeviceRules[Risk Points],,-1)</f>
        <v>0</v>
      </c>
      <c r="P6591">
        <f>_xlfn.XLOOKUP(FraudData[[#This Row],[velocity_last_24h]],VelocityRules[Velocity Min],VelocityRules[Risk Points],,-1)</f>
        <v>0</v>
      </c>
      <c r="Q6591">
        <f>_xlfn.XLOOKUP(FraudData[[#This Row],[merchant_category]],MerchantRules[Merchant Category],MerchantRules[Risk Points],0)</f>
        <v>0</v>
      </c>
      <c r="R6591">
        <f>SUM(FraudData[[#This Row],[Amount Risk]:[Merchant Risk]])</f>
        <v>0</v>
      </c>
      <c r="S6591" t="str" cm="1">
        <f t="array" ref="S6591">_xlfn.IFS(FraudData[[#This Row],[Fraud Risk Score]]&gt;=8,"High Risk",FraudData[[#This Row],[Fraud Risk Score]]&gt;=6,"Medium Risk",TRUE,"Low Risk")</f>
        <v>Low Risk</v>
      </c>
    </row>
    <row r="6592" spans="1:19">
      <c r="A6592">
        <v>6591</v>
      </c>
      <c r="B6592">
        <v>108.91</v>
      </c>
      <c r="C6592">
        <v>20</v>
      </c>
      <c r="D6592" t="s">
        <v>50</v>
      </c>
      <c r="E6592">
        <v>0</v>
      </c>
      <c r="F6592">
        <v>0</v>
      </c>
      <c r="G6592">
        <v>52</v>
      </c>
      <c r="H6592">
        <v>2</v>
      </c>
      <c r="I6592">
        <v>34</v>
      </c>
      <c r="J6592">
        <v>0</v>
      </c>
      <c r="K6592">
        <f>_xlfn.XLOOKUP(FraudData[[#This Row],[amount]],AmountRules[Amount Min],AmountRules[Risk Points],,-1)</f>
        <v>0</v>
      </c>
      <c r="L6592">
        <f>_xlfn.XLOOKUP(FraudData[[#This Row],[transaction_hour]],TimeRules[Hour Min],TimeRules[Risk Points],,-1)</f>
        <v>0</v>
      </c>
      <c r="M6592">
        <f>_xlfn.XLOOKUP(FraudData[[#This Row],[foreign_transaction]],ForeignRules[Foreign Transaction],ForeignRules[Risk Points],0)</f>
        <v>0</v>
      </c>
      <c r="N6592">
        <f>_xlfn.XLOOKUP(FraudData[[#This Row],[location_mismatch]],Table10[Location Mismatch],Table10[Risk Points],0)</f>
        <v>0</v>
      </c>
      <c r="O6592">
        <f>_xlfn.XLOOKUP(FraudData[[#This Row],[device_trust_score]],DeviceRules[Device Min],DeviceRules[Risk Points],,-1)</f>
        <v>1</v>
      </c>
      <c r="P6592">
        <f>_xlfn.XLOOKUP(FraudData[[#This Row],[velocity_last_24h]],VelocityRules[Velocity Min],VelocityRules[Risk Points],,-1)</f>
        <v>0</v>
      </c>
      <c r="Q6592">
        <f>_xlfn.XLOOKUP(FraudData[[#This Row],[merchant_category]],MerchantRules[Merchant Category],MerchantRules[Risk Points],0)</f>
        <v>0</v>
      </c>
      <c r="R6592">
        <f>SUM(FraudData[[#This Row],[Amount Risk]:[Merchant Risk]])</f>
        <v>1</v>
      </c>
      <c r="S6592" t="str" cm="1">
        <f t="array" ref="S6592">_xlfn.IFS(FraudData[[#This Row],[Fraud Risk Score]]&gt;=8,"High Risk",FraudData[[#This Row],[Fraud Risk Score]]&gt;=6,"Medium Risk",TRUE,"Low Risk")</f>
        <v>Low Risk</v>
      </c>
    </row>
    <row r="6593" spans="1:19">
      <c r="A6593">
        <v>6592</v>
      </c>
      <c r="B6593">
        <v>64.63</v>
      </c>
      <c r="C6593">
        <v>18</v>
      </c>
      <c r="D6593" t="s">
        <v>47</v>
      </c>
      <c r="E6593">
        <v>0</v>
      </c>
      <c r="F6593">
        <v>0</v>
      </c>
      <c r="G6593">
        <v>77</v>
      </c>
      <c r="H6593">
        <v>1</v>
      </c>
      <c r="I6593">
        <v>26</v>
      </c>
      <c r="J6593">
        <v>0</v>
      </c>
      <c r="K6593">
        <f>_xlfn.XLOOKUP(FraudData[[#This Row],[amount]],AmountRules[Amount Min],AmountRules[Risk Points],,-1)</f>
        <v>0</v>
      </c>
      <c r="L6593">
        <f>_xlfn.XLOOKUP(FraudData[[#This Row],[transaction_hour]],TimeRules[Hour Min],TimeRules[Risk Points],,-1)</f>
        <v>0</v>
      </c>
      <c r="M6593">
        <f>_xlfn.XLOOKUP(FraudData[[#This Row],[foreign_transaction]],ForeignRules[Foreign Transaction],ForeignRules[Risk Points],0)</f>
        <v>0</v>
      </c>
      <c r="N6593">
        <f>_xlfn.XLOOKUP(FraudData[[#This Row],[location_mismatch]],Table10[Location Mismatch],Table10[Risk Points],0)</f>
        <v>0</v>
      </c>
      <c r="O6593">
        <f>_xlfn.XLOOKUP(FraudData[[#This Row],[device_trust_score]],DeviceRules[Device Min],DeviceRules[Risk Points],,-1)</f>
        <v>0</v>
      </c>
      <c r="P6593">
        <f>_xlfn.XLOOKUP(FraudData[[#This Row],[velocity_last_24h]],VelocityRules[Velocity Min],VelocityRules[Risk Points],,-1)</f>
        <v>0</v>
      </c>
      <c r="Q6593">
        <f>_xlfn.XLOOKUP(FraudData[[#This Row],[merchant_category]],MerchantRules[Merchant Category],MerchantRules[Risk Points],0)</f>
        <v>0</v>
      </c>
      <c r="R6593">
        <f>SUM(FraudData[[#This Row],[Amount Risk]:[Merchant Risk]])</f>
        <v>0</v>
      </c>
      <c r="S6593" t="str" cm="1">
        <f t="array" ref="S6593">_xlfn.IFS(FraudData[[#This Row],[Fraud Risk Score]]&gt;=8,"High Risk",FraudData[[#This Row],[Fraud Risk Score]]&gt;=6,"Medium Risk",TRUE,"Low Risk")</f>
        <v>Low Risk</v>
      </c>
    </row>
    <row r="6594" spans="1:19">
      <c r="A6594">
        <v>6593</v>
      </c>
      <c r="B6594">
        <v>87.22</v>
      </c>
      <c r="C6594">
        <v>8</v>
      </c>
      <c r="D6594" t="s">
        <v>48</v>
      </c>
      <c r="E6594">
        <v>0</v>
      </c>
      <c r="F6594">
        <v>0</v>
      </c>
      <c r="G6594">
        <v>33</v>
      </c>
      <c r="H6594">
        <v>1</v>
      </c>
      <c r="I6594">
        <v>32</v>
      </c>
      <c r="J6594">
        <v>0</v>
      </c>
      <c r="K6594">
        <f>_xlfn.XLOOKUP(FraudData[[#This Row],[amount]],AmountRules[Amount Min],AmountRules[Risk Points],,-1)</f>
        <v>0</v>
      </c>
      <c r="L6594">
        <f>_xlfn.XLOOKUP(FraudData[[#This Row],[transaction_hour]],TimeRules[Hour Min],TimeRules[Risk Points],,-1)</f>
        <v>0</v>
      </c>
      <c r="M6594">
        <f>_xlfn.XLOOKUP(FraudData[[#This Row],[foreign_transaction]],ForeignRules[Foreign Transaction],ForeignRules[Risk Points],0)</f>
        <v>0</v>
      </c>
      <c r="N6594">
        <f>_xlfn.XLOOKUP(FraudData[[#This Row],[location_mismatch]],Table10[Location Mismatch],Table10[Risk Points],0)</f>
        <v>0</v>
      </c>
      <c r="O6594">
        <f>_xlfn.XLOOKUP(FraudData[[#This Row],[device_trust_score]],DeviceRules[Device Min],DeviceRules[Risk Points],,-1)</f>
        <v>2</v>
      </c>
      <c r="P6594">
        <f>_xlfn.XLOOKUP(FraudData[[#This Row],[velocity_last_24h]],VelocityRules[Velocity Min],VelocityRules[Risk Points],,-1)</f>
        <v>0</v>
      </c>
      <c r="Q6594">
        <f>_xlfn.XLOOKUP(FraudData[[#This Row],[merchant_category]],MerchantRules[Merchant Category],MerchantRules[Risk Points],0)</f>
        <v>0</v>
      </c>
      <c r="R6594">
        <f>SUM(FraudData[[#This Row],[Amount Risk]:[Merchant Risk]])</f>
        <v>2</v>
      </c>
      <c r="S6594" t="str" cm="1">
        <f t="array" ref="S6594">_xlfn.IFS(FraudData[[#This Row],[Fraud Risk Score]]&gt;=8,"High Risk",FraudData[[#This Row],[Fraud Risk Score]]&gt;=6,"Medium Risk",TRUE,"Low Risk")</f>
        <v>Low Risk</v>
      </c>
    </row>
    <row r="6595" spans="1:19">
      <c r="A6595">
        <v>6594</v>
      </c>
      <c r="B6595">
        <v>346.84</v>
      </c>
      <c r="C6595">
        <v>10</v>
      </c>
      <c r="D6595" t="s">
        <v>46</v>
      </c>
      <c r="E6595">
        <v>0</v>
      </c>
      <c r="F6595">
        <v>0</v>
      </c>
      <c r="G6595">
        <v>48</v>
      </c>
      <c r="H6595">
        <v>3</v>
      </c>
      <c r="I6595">
        <v>46</v>
      </c>
      <c r="J6595">
        <v>0</v>
      </c>
      <c r="K6595">
        <f>_xlfn.XLOOKUP(FraudData[[#This Row],[amount]],AmountRules[Amount Min],AmountRules[Risk Points],,-1)</f>
        <v>0</v>
      </c>
      <c r="L6595">
        <f>_xlfn.XLOOKUP(FraudData[[#This Row],[transaction_hour]],TimeRules[Hour Min],TimeRules[Risk Points],,-1)</f>
        <v>0</v>
      </c>
      <c r="M6595">
        <f>_xlfn.XLOOKUP(FraudData[[#This Row],[foreign_transaction]],ForeignRules[Foreign Transaction],ForeignRules[Risk Points],0)</f>
        <v>0</v>
      </c>
      <c r="N6595">
        <f>_xlfn.XLOOKUP(FraudData[[#This Row],[location_mismatch]],Table10[Location Mismatch],Table10[Risk Points],0)</f>
        <v>0</v>
      </c>
      <c r="O6595">
        <f>_xlfn.XLOOKUP(FraudData[[#This Row],[device_trust_score]],DeviceRules[Device Min],DeviceRules[Risk Points],,-1)</f>
        <v>2</v>
      </c>
      <c r="P6595">
        <f>_xlfn.XLOOKUP(FraudData[[#This Row],[velocity_last_24h]],VelocityRules[Velocity Min],VelocityRules[Risk Points],,-1)</f>
        <v>0</v>
      </c>
      <c r="Q6595">
        <f>_xlfn.XLOOKUP(FraudData[[#This Row],[merchant_category]],MerchantRules[Merchant Category],MerchantRules[Risk Points],0)</f>
        <v>0</v>
      </c>
      <c r="R6595">
        <f>SUM(FraudData[[#This Row],[Amount Risk]:[Merchant Risk]])</f>
        <v>2</v>
      </c>
      <c r="S6595" t="str" cm="1">
        <f t="array" ref="S6595">_xlfn.IFS(FraudData[[#This Row],[Fraud Risk Score]]&gt;=8,"High Risk",FraudData[[#This Row],[Fraud Risk Score]]&gt;=6,"Medium Risk",TRUE,"Low Risk")</f>
        <v>Low Risk</v>
      </c>
    </row>
    <row r="6596" spans="1:19">
      <c r="A6596">
        <v>6595</v>
      </c>
      <c r="B6596">
        <v>248.81</v>
      </c>
      <c r="C6596">
        <v>16</v>
      </c>
      <c r="D6596" t="s">
        <v>46</v>
      </c>
      <c r="E6596">
        <v>0</v>
      </c>
      <c r="F6596">
        <v>0</v>
      </c>
      <c r="G6596">
        <v>44</v>
      </c>
      <c r="H6596">
        <v>1</v>
      </c>
      <c r="I6596">
        <v>21</v>
      </c>
      <c r="J6596">
        <v>0</v>
      </c>
      <c r="K6596">
        <f>_xlfn.XLOOKUP(FraudData[[#This Row],[amount]],AmountRules[Amount Min],AmountRules[Risk Points],,-1)</f>
        <v>0</v>
      </c>
      <c r="L6596">
        <f>_xlfn.XLOOKUP(FraudData[[#This Row],[transaction_hour]],TimeRules[Hour Min],TimeRules[Risk Points],,-1)</f>
        <v>0</v>
      </c>
      <c r="M6596">
        <f>_xlfn.XLOOKUP(FraudData[[#This Row],[foreign_transaction]],ForeignRules[Foreign Transaction],ForeignRules[Risk Points],0)</f>
        <v>0</v>
      </c>
      <c r="N6596">
        <f>_xlfn.XLOOKUP(FraudData[[#This Row],[location_mismatch]],Table10[Location Mismatch],Table10[Risk Points],0)</f>
        <v>0</v>
      </c>
      <c r="O6596">
        <f>_xlfn.XLOOKUP(FraudData[[#This Row],[device_trust_score]],DeviceRules[Device Min],DeviceRules[Risk Points],,-1)</f>
        <v>2</v>
      </c>
      <c r="P6596">
        <f>_xlfn.XLOOKUP(FraudData[[#This Row],[velocity_last_24h]],VelocityRules[Velocity Min],VelocityRules[Risk Points],,-1)</f>
        <v>0</v>
      </c>
      <c r="Q6596">
        <f>_xlfn.XLOOKUP(FraudData[[#This Row],[merchant_category]],MerchantRules[Merchant Category],MerchantRules[Risk Points],0)</f>
        <v>0</v>
      </c>
      <c r="R6596">
        <f>SUM(FraudData[[#This Row],[Amount Risk]:[Merchant Risk]])</f>
        <v>2</v>
      </c>
      <c r="S6596" t="str" cm="1">
        <f t="array" ref="S6596">_xlfn.IFS(FraudData[[#This Row],[Fraud Risk Score]]&gt;=8,"High Risk",FraudData[[#This Row],[Fraud Risk Score]]&gt;=6,"Medium Risk",TRUE,"Low Risk")</f>
        <v>Low Risk</v>
      </c>
    </row>
    <row r="6597" spans="1:19">
      <c r="A6597">
        <v>6596</v>
      </c>
      <c r="B6597">
        <v>57.22</v>
      </c>
      <c r="C6597">
        <v>15</v>
      </c>
      <c r="D6597" t="s">
        <v>48</v>
      </c>
      <c r="E6597">
        <v>1</v>
      </c>
      <c r="F6597">
        <v>0</v>
      </c>
      <c r="G6597">
        <v>93</v>
      </c>
      <c r="H6597">
        <v>3</v>
      </c>
      <c r="I6597">
        <v>41</v>
      </c>
      <c r="J6597">
        <v>0</v>
      </c>
      <c r="K6597">
        <f>_xlfn.XLOOKUP(FraudData[[#This Row],[amount]],AmountRules[Amount Min],AmountRules[Risk Points],,-1)</f>
        <v>0</v>
      </c>
      <c r="L6597">
        <f>_xlfn.XLOOKUP(FraudData[[#This Row],[transaction_hour]],TimeRules[Hour Min],TimeRules[Risk Points],,-1)</f>
        <v>0</v>
      </c>
      <c r="M6597">
        <f>_xlfn.XLOOKUP(FraudData[[#This Row],[foreign_transaction]],ForeignRules[Foreign Transaction],ForeignRules[Risk Points],0)</f>
        <v>3</v>
      </c>
      <c r="N6597">
        <f>_xlfn.XLOOKUP(FraudData[[#This Row],[location_mismatch]],Table10[Location Mismatch],Table10[Risk Points],0)</f>
        <v>0</v>
      </c>
      <c r="O6597">
        <f>_xlfn.XLOOKUP(FraudData[[#This Row],[device_trust_score]],DeviceRules[Device Min],DeviceRules[Risk Points],,-1)</f>
        <v>0</v>
      </c>
      <c r="P6597">
        <f>_xlfn.XLOOKUP(FraudData[[#This Row],[velocity_last_24h]],VelocityRules[Velocity Min],VelocityRules[Risk Points],,-1)</f>
        <v>0</v>
      </c>
      <c r="Q6597">
        <f>_xlfn.XLOOKUP(FraudData[[#This Row],[merchant_category]],MerchantRules[Merchant Category],MerchantRules[Risk Points],0)</f>
        <v>0</v>
      </c>
      <c r="R6597">
        <f>SUM(FraudData[[#This Row],[Amount Risk]:[Merchant Risk]])</f>
        <v>3</v>
      </c>
      <c r="S6597" t="str" cm="1">
        <f t="array" ref="S6597">_xlfn.IFS(FraudData[[#This Row],[Fraud Risk Score]]&gt;=8,"High Risk",FraudData[[#This Row],[Fraud Risk Score]]&gt;=6,"Medium Risk",TRUE,"Low Risk")</f>
        <v>Low Risk</v>
      </c>
    </row>
    <row r="6598" spans="1:19">
      <c r="A6598">
        <v>6597</v>
      </c>
      <c r="B6598">
        <v>22.5</v>
      </c>
      <c r="C6598">
        <v>3</v>
      </c>
      <c r="D6598" t="s">
        <v>50</v>
      </c>
      <c r="E6598">
        <v>0</v>
      </c>
      <c r="F6598">
        <v>0</v>
      </c>
      <c r="G6598">
        <v>51</v>
      </c>
      <c r="H6598">
        <v>0</v>
      </c>
      <c r="I6598">
        <v>28</v>
      </c>
      <c r="J6598">
        <v>0</v>
      </c>
      <c r="K6598">
        <f>_xlfn.XLOOKUP(FraudData[[#This Row],[amount]],AmountRules[Amount Min],AmountRules[Risk Points],,-1)</f>
        <v>0</v>
      </c>
      <c r="L6598">
        <f>_xlfn.XLOOKUP(FraudData[[#This Row],[transaction_hour]],TimeRules[Hour Min],TimeRules[Risk Points],,-1)</f>
        <v>3</v>
      </c>
      <c r="M6598">
        <f>_xlfn.XLOOKUP(FraudData[[#This Row],[foreign_transaction]],ForeignRules[Foreign Transaction],ForeignRules[Risk Points],0)</f>
        <v>0</v>
      </c>
      <c r="N6598">
        <f>_xlfn.XLOOKUP(FraudData[[#This Row],[location_mismatch]],Table10[Location Mismatch],Table10[Risk Points],0)</f>
        <v>0</v>
      </c>
      <c r="O6598">
        <f>_xlfn.XLOOKUP(FraudData[[#This Row],[device_trust_score]],DeviceRules[Device Min],DeviceRules[Risk Points],,-1)</f>
        <v>1</v>
      </c>
      <c r="P6598">
        <f>_xlfn.XLOOKUP(FraudData[[#This Row],[velocity_last_24h]],VelocityRules[Velocity Min],VelocityRules[Risk Points],,-1)</f>
        <v>0</v>
      </c>
      <c r="Q6598">
        <f>_xlfn.XLOOKUP(FraudData[[#This Row],[merchant_category]],MerchantRules[Merchant Category],MerchantRules[Risk Points],0)</f>
        <v>0</v>
      </c>
      <c r="R6598">
        <f>SUM(FraudData[[#This Row],[Amount Risk]:[Merchant Risk]])</f>
        <v>4</v>
      </c>
      <c r="S6598" t="str" cm="1">
        <f t="array" ref="S6598">_xlfn.IFS(FraudData[[#This Row],[Fraud Risk Score]]&gt;=8,"High Risk",FraudData[[#This Row],[Fraud Risk Score]]&gt;=6,"Medium Risk",TRUE,"Low Risk")</f>
        <v>Low Risk</v>
      </c>
    </row>
    <row r="6599" spans="1:19">
      <c r="A6599">
        <v>6598</v>
      </c>
      <c r="B6599">
        <v>52.26</v>
      </c>
      <c r="C6599">
        <v>9</v>
      </c>
      <c r="D6599" t="s">
        <v>48</v>
      </c>
      <c r="E6599">
        <v>1</v>
      </c>
      <c r="F6599">
        <v>0</v>
      </c>
      <c r="G6599">
        <v>64</v>
      </c>
      <c r="H6599">
        <v>2</v>
      </c>
      <c r="I6599">
        <v>41</v>
      </c>
      <c r="J6599">
        <v>0</v>
      </c>
      <c r="K6599">
        <f>_xlfn.XLOOKUP(FraudData[[#This Row],[amount]],AmountRules[Amount Min],AmountRules[Risk Points],,-1)</f>
        <v>0</v>
      </c>
      <c r="L6599">
        <f>_xlfn.XLOOKUP(FraudData[[#This Row],[transaction_hour]],TimeRules[Hour Min],TimeRules[Risk Points],,-1)</f>
        <v>0</v>
      </c>
      <c r="M6599">
        <f>_xlfn.XLOOKUP(FraudData[[#This Row],[foreign_transaction]],ForeignRules[Foreign Transaction],ForeignRules[Risk Points],0)</f>
        <v>3</v>
      </c>
      <c r="N6599">
        <f>_xlfn.XLOOKUP(FraudData[[#This Row],[location_mismatch]],Table10[Location Mismatch],Table10[Risk Points],0)</f>
        <v>0</v>
      </c>
      <c r="O6599">
        <f>_xlfn.XLOOKUP(FraudData[[#This Row],[device_trust_score]],DeviceRules[Device Min],DeviceRules[Risk Points],,-1)</f>
        <v>1</v>
      </c>
      <c r="P6599">
        <f>_xlfn.XLOOKUP(FraudData[[#This Row],[velocity_last_24h]],VelocityRules[Velocity Min],VelocityRules[Risk Points],,-1)</f>
        <v>0</v>
      </c>
      <c r="Q6599">
        <f>_xlfn.XLOOKUP(FraudData[[#This Row],[merchant_category]],MerchantRules[Merchant Category],MerchantRules[Risk Points],0)</f>
        <v>0</v>
      </c>
      <c r="R6599">
        <f>SUM(FraudData[[#This Row],[Amount Risk]:[Merchant Risk]])</f>
        <v>4</v>
      </c>
      <c r="S6599" t="str" cm="1">
        <f t="array" ref="S6599">_xlfn.IFS(FraudData[[#This Row],[Fraud Risk Score]]&gt;=8,"High Risk",FraudData[[#This Row],[Fraud Risk Score]]&gt;=6,"Medium Risk",TRUE,"Low Risk")</f>
        <v>Low Risk</v>
      </c>
    </row>
    <row r="6600" spans="1:19">
      <c r="A6600">
        <v>6599</v>
      </c>
      <c r="B6600">
        <v>456.34</v>
      </c>
      <c r="C6600">
        <v>21</v>
      </c>
      <c r="D6600" t="s">
        <v>50</v>
      </c>
      <c r="E6600">
        <v>0</v>
      </c>
      <c r="F6600">
        <v>0</v>
      </c>
      <c r="G6600">
        <v>95</v>
      </c>
      <c r="H6600">
        <v>1</v>
      </c>
      <c r="I6600">
        <v>61</v>
      </c>
      <c r="J6600">
        <v>0</v>
      </c>
      <c r="K6600">
        <f>_xlfn.XLOOKUP(FraudData[[#This Row],[amount]],AmountRules[Amount Min],AmountRules[Risk Points],,-1)</f>
        <v>0</v>
      </c>
      <c r="L6600">
        <f>_xlfn.XLOOKUP(FraudData[[#This Row],[transaction_hour]],TimeRules[Hour Min],TimeRules[Risk Points],,-1)</f>
        <v>0</v>
      </c>
      <c r="M6600">
        <f>_xlfn.XLOOKUP(FraudData[[#This Row],[foreign_transaction]],ForeignRules[Foreign Transaction],ForeignRules[Risk Points],0)</f>
        <v>0</v>
      </c>
      <c r="N6600">
        <f>_xlfn.XLOOKUP(FraudData[[#This Row],[location_mismatch]],Table10[Location Mismatch],Table10[Risk Points],0)</f>
        <v>0</v>
      </c>
      <c r="O6600">
        <f>_xlfn.XLOOKUP(FraudData[[#This Row],[device_trust_score]],DeviceRules[Device Min],DeviceRules[Risk Points],,-1)</f>
        <v>0</v>
      </c>
      <c r="P6600">
        <f>_xlfn.XLOOKUP(FraudData[[#This Row],[velocity_last_24h]],VelocityRules[Velocity Min],VelocityRules[Risk Points],,-1)</f>
        <v>0</v>
      </c>
      <c r="Q6600">
        <f>_xlfn.XLOOKUP(FraudData[[#This Row],[merchant_category]],MerchantRules[Merchant Category],MerchantRules[Risk Points],0)</f>
        <v>0</v>
      </c>
      <c r="R6600">
        <f>SUM(FraudData[[#This Row],[Amount Risk]:[Merchant Risk]])</f>
        <v>0</v>
      </c>
      <c r="S6600" t="str" cm="1">
        <f t="array" ref="S6600">_xlfn.IFS(FraudData[[#This Row],[Fraud Risk Score]]&gt;=8,"High Risk",FraudData[[#This Row],[Fraud Risk Score]]&gt;=6,"Medium Risk",TRUE,"Low Risk")</f>
        <v>Low Risk</v>
      </c>
    </row>
    <row r="6601" spans="1:19">
      <c r="A6601">
        <v>6600</v>
      </c>
      <c r="B6601">
        <v>156.83000000000001</v>
      </c>
      <c r="C6601">
        <v>14</v>
      </c>
      <c r="D6601" t="s">
        <v>48</v>
      </c>
      <c r="E6601">
        <v>0</v>
      </c>
      <c r="F6601">
        <v>0</v>
      </c>
      <c r="G6601">
        <v>78</v>
      </c>
      <c r="H6601">
        <v>2</v>
      </c>
      <c r="I6601">
        <v>29</v>
      </c>
      <c r="J6601">
        <v>0</v>
      </c>
      <c r="K6601">
        <f>_xlfn.XLOOKUP(FraudData[[#This Row],[amount]],AmountRules[Amount Min],AmountRules[Risk Points],,-1)</f>
        <v>0</v>
      </c>
      <c r="L6601">
        <f>_xlfn.XLOOKUP(FraudData[[#This Row],[transaction_hour]],TimeRules[Hour Min],TimeRules[Risk Points],,-1)</f>
        <v>0</v>
      </c>
      <c r="M6601">
        <f>_xlfn.XLOOKUP(FraudData[[#This Row],[foreign_transaction]],ForeignRules[Foreign Transaction],ForeignRules[Risk Points],0)</f>
        <v>0</v>
      </c>
      <c r="N6601">
        <f>_xlfn.XLOOKUP(FraudData[[#This Row],[location_mismatch]],Table10[Location Mismatch],Table10[Risk Points],0)</f>
        <v>0</v>
      </c>
      <c r="O6601">
        <f>_xlfn.XLOOKUP(FraudData[[#This Row],[device_trust_score]],DeviceRules[Device Min],DeviceRules[Risk Points],,-1)</f>
        <v>0</v>
      </c>
      <c r="P6601">
        <f>_xlfn.XLOOKUP(FraudData[[#This Row],[velocity_last_24h]],VelocityRules[Velocity Min],VelocityRules[Risk Points],,-1)</f>
        <v>0</v>
      </c>
      <c r="Q6601">
        <f>_xlfn.XLOOKUP(FraudData[[#This Row],[merchant_category]],MerchantRules[Merchant Category],MerchantRules[Risk Points],0)</f>
        <v>0</v>
      </c>
      <c r="R6601">
        <f>SUM(FraudData[[#This Row],[Amount Risk]:[Merchant Risk]])</f>
        <v>0</v>
      </c>
      <c r="S6601" t="str" cm="1">
        <f t="array" ref="S6601">_xlfn.IFS(FraudData[[#This Row],[Fraud Risk Score]]&gt;=8,"High Risk",FraudData[[#This Row],[Fraud Risk Score]]&gt;=6,"Medium Risk",TRUE,"Low Risk")</f>
        <v>Low Risk</v>
      </c>
    </row>
    <row r="6602" spans="1:19">
      <c r="A6602">
        <v>6601</v>
      </c>
      <c r="B6602">
        <v>137.24</v>
      </c>
      <c r="C6602">
        <v>18</v>
      </c>
      <c r="D6602" t="s">
        <v>46</v>
      </c>
      <c r="E6602">
        <v>0</v>
      </c>
      <c r="F6602">
        <v>0</v>
      </c>
      <c r="G6602">
        <v>39</v>
      </c>
      <c r="H6602">
        <v>0</v>
      </c>
      <c r="I6602">
        <v>48</v>
      </c>
      <c r="J6602">
        <v>0</v>
      </c>
      <c r="K6602">
        <f>_xlfn.XLOOKUP(FraudData[[#This Row],[amount]],AmountRules[Amount Min],AmountRules[Risk Points],,-1)</f>
        <v>0</v>
      </c>
      <c r="L6602">
        <f>_xlfn.XLOOKUP(FraudData[[#This Row],[transaction_hour]],TimeRules[Hour Min],TimeRules[Risk Points],,-1)</f>
        <v>0</v>
      </c>
      <c r="M6602">
        <f>_xlfn.XLOOKUP(FraudData[[#This Row],[foreign_transaction]],ForeignRules[Foreign Transaction],ForeignRules[Risk Points],0)</f>
        <v>0</v>
      </c>
      <c r="N6602">
        <f>_xlfn.XLOOKUP(FraudData[[#This Row],[location_mismatch]],Table10[Location Mismatch],Table10[Risk Points],0)</f>
        <v>0</v>
      </c>
      <c r="O6602">
        <f>_xlfn.XLOOKUP(FraudData[[#This Row],[device_trust_score]],DeviceRules[Device Min],DeviceRules[Risk Points],,-1)</f>
        <v>2</v>
      </c>
      <c r="P6602">
        <f>_xlfn.XLOOKUP(FraudData[[#This Row],[velocity_last_24h]],VelocityRules[Velocity Min],VelocityRules[Risk Points],,-1)</f>
        <v>0</v>
      </c>
      <c r="Q6602">
        <f>_xlfn.XLOOKUP(FraudData[[#This Row],[merchant_category]],MerchantRules[Merchant Category],MerchantRules[Risk Points],0)</f>
        <v>0</v>
      </c>
      <c r="R6602">
        <f>SUM(FraudData[[#This Row],[Amount Risk]:[Merchant Risk]])</f>
        <v>2</v>
      </c>
      <c r="S6602" t="str" cm="1">
        <f t="array" ref="S6602">_xlfn.IFS(FraudData[[#This Row],[Fraud Risk Score]]&gt;=8,"High Risk",FraudData[[#This Row],[Fraud Risk Score]]&gt;=6,"Medium Risk",TRUE,"Low Risk")</f>
        <v>Low Risk</v>
      </c>
    </row>
    <row r="6603" spans="1:19">
      <c r="A6603">
        <v>6602</v>
      </c>
      <c r="B6603">
        <v>163.32</v>
      </c>
      <c r="C6603">
        <v>2</v>
      </c>
      <c r="D6603" t="s">
        <v>49</v>
      </c>
      <c r="E6603">
        <v>0</v>
      </c>
      <c r="F6603">
        <v>0</v>
      </c>
      <c r="G6603">
        <v>75</v>
      </c>
      <c r="H6603">
        <v>2</v>
      </c>
      <c r="I6603">
        <v>21</v>
      </c>
      <c r="J6603">
        <v>0</v>
      </c>
      <c r="K6603">
        <f>_xlfn.XLOOKUP(FraudData[[#This Row],[amount]],AmountRules[Amount Min],AmountRules[Risk Points],,-1)</f>
        <v>0</v>
      </c>
      <c r="L6603">
        <f>_xlfn.XLOOKUP(FraudData[[#This Row],[transaction_hour]],TimeRules[Hour Min],TimeRules[Risk Points],,-1)</f>
        <v>3</v>
      </c>
      <c r="M6603">
        <f>_xlfn.XLOOKUP(FraudData[[#This Row],[foreign_transaction]],ForeignRules[Foreign Transaction],ForeignRules[Risk Points],0)</f>
        <v>0</v>
      </c>
      <c r="N6603">
        <f>_xlfn.XLOOKUP(FraudData[[#This Row],[location_mismatch]],Table10[Location Mismatch],Table10[Risk Points],0)</f>
        <v>0</v>
      </c>
      <c r="O6603">
        <f>_xlfn.XLOOKUP(FraudData[[#This Row],[device_trust_score]],DeviceRules[Device Min],DeviceRules[Risk Points],,-1)</f>
        <v>0</v>
      </c>
      <c r="P6603">
        <f>_xlfn.XLOOKUP(FraudData[[#This Row],[velocity_last_24h]],VelocityRules[Velocity Min],VelocityRules[Risk Points],,-1)</f>
        <v>0</v>
      </c>
      <c r="Q6603">
        <f>_xlfn.XLOOKUP(FraudData[[#This Row],[merchant_category]],MerchantRules[Merchant Category],MerchantRules[Risk Points],0)</f>
        <v>1</v>
      </c>
      <c r="R6603">
        <f>SUM(FraudData[[#This Row],[Amount Risk]:[Merchant Risk]])</f>
        <v>4</v>
      </c>
      <c r="S6603" t="str" cm="1">
        <f t="array" ref="S6603">_xlfn.IFS(FraudData[[#This Row],[Fraud Risk Score]]&gt;=8,"High Risk",FraudData[[#This Row],[Fraud Risk Score]]&gt;=6,"Medium Risk",TRUE,"Low Risk")</f>
        <v>Low Risk</v>
      </c>
    </row>
    <row r="6604" spans="1:19">
      <c r="A6604">
        <v>6603</v>
      </c>
      <c r="B6604">
        <v>82.04</v>
      </c>
      <c r="C6604">
        <v>20</v>
      </c>
      <c r="D6604" t="s">
        <v>49</v>
      </c>
      <c r="E6604">
        <v>0</v>
      </c>
      <c r="F6604">
        <v>1</v>
      </c>
      <c r="G6604">
        <v>93</v>
      </c>
      <c r="H6604">
        <v>1</v>
      </c>
      <c r="I6604">
        <v>57</v>
      </c>
      <c r="J6604">
        <v>0</v>
      </c>
      <c r="K6604">
        <f>_xlfn.XLOOKUP(FraudData[[#This Row],[amount]],AmountRules[Amount Min],AmountRules[Risk Points],,-1)</f>
        <v>0</v>
      </c>
      <c r="L6604">
        <f>_xlfn.XLOOKUP(FraudData[[#This Row],[transaction_hour]],TimeRules[Hour Min],TimeRules[Risk Points],,-1)</f>
        <v>0</v>
      </c>
      <c r="M6604">
        <f>_xlfn.XLOOKUP(FraudData[[#This Row],[foreign_transaction]],ForeignRules[Foreign Transaction],ForeignRules[Risk Points],0)</f>
        <v>0</v>
      </c>
      <c r="N6604">
        <f>_xlfn.XLOOKUP(FraudData[[#This Row],[location_mismatch]],Table10[Location Mismatch],Table10[Risk Points],0)</f>
        <v>3</v>
      </c>
      <c r="O6604">
        <f>_xlfn.XLOOKUP(FraudData[[#This Row],[device_trust_score]],DeviceRules[Device Min],DeviceRules[Risk Points],,-1)</f>
        <v>0</v>
      </c>
      <c r="P6604">
        <f>_xlfn.XLOOKUP(FraudData[[#This Row],[velocity_last_24h]],VelocityRules[Velocity Min],VelocityRules[Risk Points],,-1)</f>
        <v>0</v>
      </c>
      <c r="Q6604">
        <f>_xlfn.XLOOKUP(FraudData[[#This Row],[merchant_category]],MerchantRules[Merchant Category],MerchantRules[Risk Points],0)</f>
        <v>1</v>
      </c>
      <c r="R6604">
        <f>SUM(FraudData[[#This Row],[Amount Risk]:[Merchant Risk]])</f>
        <v>4</v>
      </c>
      <c r="S6604" t="str" cm="1">
        <f t="array" ref="S6604">_xlfn.IFS(FraudData[[#This Row],[Fraud Risk Score]]&gt;=8,"High Risk",FraudData[[#This Row],[Fraud Risk Score]]&gt;=6,"Medium Risk",TRUE,"Low Risk")</f>
        <v>Low Risk</v>
      </c>
    </row>
    <row r="6605" spans="1:19">
      <c r="A6605">
        <v>6604</v>
      </c>
      <c r="B6605">
        <v>296.20999999999998</v>
      </c>
      <c r="C6605">
        <v>22</v>
      </c>
      <c r="D6605" t="s">
        <v>46</v>
      </c>
      <c r="E6605">
        <v>0</v>
      </c>
      <c r="F6605">
        <v>0</v>
      </c>
      <c r="G6605">
        <v>64</v>
      </c>
      <c r="H6605">
        <v>1</v>
      </c>
      <c r="I6605">
        <v>61</v>
      </c>
      <c r="J6605">
        <v>0</v>
      </c>
      <c r="K6605">
        <f>_xlfn.XLOOKUP(FraudData[[#This Row],[amount]],AmountRules[Amount Min],AmountRules[Risk Points],,-1)</f>
        <v>0</v>
      </c>
      <c r="L6605">
        <f>_xlfn.XLOOKUP(FraudData[[#This Row],[transaction_hour]],TimeRules[Hour Min],TimeRules[Risk Points],,-1)</f>
        <v>0</v>
      </c>
      <c r="M6605">
        <f>_xlfn.XLOOKUP(FraudData[[#This Row],[foreign_transaction]],ForeignRules[Foreign Transaction],ForeignRules[Risk Points],0)</f>
        <v>0</v>
      </c>
      <c r="N6605">
        <f>_xlfn.XLOOKUP(FraudData[[#This Row],[location_mismatch]],Table10[Location Mismatch],Table10[Risk Points],0)</f>
        <v>0</v>
      </c>
      <c r="O6605">
        <f>_xlfn.XLOOKUP(FraudData[[#This Row],[device_trust_score]],DeviceRules[Device Min],DeviceRules[Risk Points],,-1)</f>
        <v>1</v>
      </c>
      <c r="P6605">
        <f>_xlfn.XLOOKUP(FraudData[[#This Row],[velocity_last_24h]],VelocityRules[Velocity Min],VelocityRules[Risk Points],,-1)</f>
        <v>0</v>
      </c>
      <c r="Q6605">
        <f>_xlfn.XLOOKUP(FraudData[[#This Row],[merchant_category]],MerchantRules[Merchant Category],MerchantRules[Risk Points],0)</f>
        <v>0</v>
      </c>
      <c r="R6605">
        <f>SUM(FraudData[[#This Row],[Amount Risk]:[Merchant Risk]])</f>
        <v>1</v>
      </c>
      <c r="S6605" t="str" cm="1">
        <f t="array" ref="S6605">_xlfn.IFS(FraudData[[#This Row],[Fraud Risk Score]]&gt;=8,"High Risk",FraudData[[#This Row],[Fraud Risk Score]]&gt;=6,"Medium Risk",TRUE,"Low Risk")</f>
        <v>Low Risk</v>
      </c>
    </row>
    <row r="6606" spans="1:19">
      <c r="A6606">
        <v>6605</v>
      </c>
      <c r="B6606">
        <v>133.35</v>
      </c>
      <c r="C6606">
        <v>4</v>
      </c>
      <c r="D6606" t="s">
        <v>49</v>
      </c>
      <c r="E6606">
        <v>0</v>
      </c>
      <c r="F6606">
        <v>0</v>
      </c>
      <c r="G6606">
        <v>93</v>
      </c>
      <c r="H6606">
        <v>4</v>
      </c>
      <c r="I6606">
        <v>37</v>
      </c>
      <c r="J6606">
        <v>0</v>
      </c>
      <c r="K6606">
        <f>_xlfn.XLOOKUP(FraudData[[#This Row],[amount]],AmountRules[Amount Min],AmountRules[Risk Points],,-1)</f>
        <v>0</v>
      </c>
      <c r="L6606">
        <f>_xlfn.XLOOKUP(FraudData[[#This Row],[transaction_hour]],TimeRules[Hour Min],TimeRules[Risk Points],,-1)</f>
        <v>0</v>
      </c>
      <c r="M6606">
        <f>_xlfn.XLOOKUP(FraudData[[#This Row],[foreign_transaction]],ForeignRules[Foreign Transaction],ForeignRules[Risk Points],0)</f>
        <v>0</v>
      </c>
      <c r="N6606">
        <f>_xlfn.XLOOKUP(FraudData[[#This Row],[location_mismatch]],Table10[Location Mismatch],Table10[Risk Points],0)</f>
        <v>0</v>
      </c>
      <c r="O6606">
        <f>_xlfn.XLOOKUP(FraudData[[#This Row],[device_trust_score]],DeviceRules[Device Min],DeviceRules[Risk Points],,-1)</f>
        <v>0</v>
      </c>
      <c r="P6606">
        <f>_xlfn.XLOOKUP(FraudData[[#This Row],[velocity_last_24h]],VelocityRules[Velocity Min],VelocityRules[Risk Points],,-1)</f>
        <v>0</v>
      </c>
      <c r="Q6606">
        <f>_xlfn.XLOOKUP(FraudData[[#This Row],[merchant_category]],MerchantRules[Merchant Category],MerchantRules[Risk Points],0)</f>
        <v>1</v>
      </c>
      <c r="R6606">
        <f>SUM(FraudData[[#This Row],[Amount Risk]:[Merchant Risk]])</f>
        <v>1</v>
      </c>
      <c r="S6606" t="str" cm="1">
        <f t="array" ref="S6606">_xlfn.IFS(FraudData[[#This Row],[Fraud Risk Score]]&gt;=8,"High Risk",FraudData[[#This Row],[Fraud Risk Score]]&gt;=6,"Medium Risk",TRUE,"Low Risk")</f>
        <v>Low Risk</v>
      </c>
    </row>
    <row r="6607" spans="1:19">
      <c r="A6607">
        <v>6606</v>
      </c>
      <c r="B6607">
        <v>22.35</v>
      </c>
      <c r="C6607">
        <v>10</v>
      </c>
      <c r="D6607" t="s">
        <v>50</v>
      </c>
      <c r="E6607">
        <v>0</v>
      </c>
      <c r="F6607">
        <v>0</v>
      </c>
      <c r="G6607">
        <v>67</v>
      </c>
      <c r="H6607">
        <v>1</v>
      </c>
      <c r="I6607">
        <v>23</v>
      </c>
      <c r="J6607">
        <v>0</v>
      </c>
      <c r="K6607">
        <f>_xlfn.XLOOKUP(FraudData[[#This Row],[amount]],AmountRules[Amount Min],AmountRules[Risk Points],,-1)</f>
        <v>0</v>
      </c>
      <c r="L6607">
        <f>_xlfn.XLOOKUP(FraudData[[#This Row],[transaction_hour]],TimeRules[Hour Min],TimeRules[Risk Points],,-1)</f>
        <v>0</v>
      </c>
      <c r="M6607">
        <f>_xlfn.XLOOKUP(FraudData[[#This Row],[foreign_transaction]],ForeignRules[Foreign Transaction],ForeignRules[Risk Points],0)</f>
        <v>0</v>
      </c>
      <c r="N6607">
        <f>_xlfn.XLOOKUP(FraudData[[#This Row],[location_mismatch]],Table10[Location Mismatch],Table10[Risk Points],0)</f>
        <v>0</v>
      </c>
      <c r="O6607">
        <f>_xlfn.XLOOKUP(FraudData[[#This Row],[device_trust_score]],DeviceRules[Device Min],DeviceRules[Risk Points],,-1)</f>
        <v>1</v>
      </c>
      <c r="P6607">
        <f>_xlfn.XLOOKUP(FraudData[[#This Row],[velocity_last_24h]],VelocityRules[Velocity Min],VelocityRules[Risk Points],,-1)</f>
        <v>0</v>
      </c>
      <c r="Q6607">
        <f>_xlfn.XLOOKUP(FraudData[[#This Row],[merchant_category]],MerchantRules[Merchant Category],MerchantRules[Risk Points],0)</f>
        <v>0</v>
      </c>
      <c r="R6607">
        <f>SUM(FraudData[[#This Row],[Amount Risk]:[Merchant Risk]])</f>
        <v>1</v>
      </c>
      <c r="S6607" t="str" cm="1">
        <f t="array" ref="S6607">_xlfn.IFS(FraudData[[#This Row],[Fraud Risk Score]]&gt;=8,"High Risk",FraudData[[#This Row],[Fraud Risk Score]]&gt;=6,"Medium Risk",TRUE,"Low Risk")</f>
        <v>Low Risk</v>
      </c>
    </row>
    <row r="6608" spans="1:19">
      <c r="A6608">
        <v>6607</v>
      </c>
      <c r="B6608">
        <v>24.87</v>
      </c>
      <c r="C6608">
        <v>23</v>
      </c>
      <c r="D6608" t="s">
        <v>46</v>
      </c>
      <c r="E6608">
        <v>0</v>
      </c>
      <c r="F6608">
        <v>0</v>
      </c>
      <c r="G6608">
        <v>88</v>
      </c>
      <c r="H6608">
        <v>1</v>
      </c>
      <c r="I6608">
        <v>62</v>
      </c>
      <c r="J6608">
        <v>0</v>
      </c>
      <c r="K6608">
        <f>_xlfn.XLOOKUP(FraudData[[#This Row],[amount]],AmountRules[Amount Min],AmountRules[Risk Points],,-1)</f>
        <v>0</v>
      </c>
      <c r="L6608">
        <f>_xlfn.XLOOKUP(FraudData[[#This Row],[transaction_hour]],TimeRules[Hour Min],TimeRules[Risk Points],,-1)</f>
        <v>1</v>
      </c>
      <c r="M6608">
        <f>_xlfn.XLOOKUP(FraudData[[#This Row],[foreign_transaction]],ForeignRules[Foreign Transaction],ForeignRules[Risk Points],0)</f>
        <v>0</v>
      </c>
      <c r="N6608">
        <f>_xlfn.XLOOKUP(FraudData[[#This Row],[location_mismatch]],Table10[Location Mismatch],Table10[Risk Points],0)</f>
        <v>0</v>
      </c>
      <c r="O6608">
        <f>_xlfn.XLOOKUP(FraudData[[#This Row],[device_trust_score]],DeviceRules[Device Min],DeviceRules[Risk Points],,-1)</f>
        <v>0</v>
      </c>
      <c r="P6608">
        <f>_xlfn.XLOOKUP(FraudData[[#This Row],[velocity_last_24h]],VelocityRules[Velocity Min],VelocityRules[Risk Points],,-1)</f>
        <v>0</v>
      </c>
      <c r="Q6608">
        <f>_xlfn.XLOOKUP(FraudData[[#This Row],[merchant_category]],MerchantRules[Merchant Category],MerchantRules[Risk Points],0)</f>
        <v>0</v>
      </c>
      <c r="R6608">
        <f>SUM(FraudData[[#This Row],[Amount Risk]:[Merchant Risk]])</f>
        <v>1</v>
      </c>
      <c r="S6608" t="str" cm="1">
        <f t="array" ref="S6608">_xlfn.IFS(FraudData[[#This Row],[Fraud Risk Score]]&gt;=8,"High Risk",FraudData[[#This Row],[Fraud Risk Score]]&gt;=6,"Medium Risk",TRUE,"Low Risk")</f>
        <v>Low Risk</v>
      </c>
    </row>
    <row r="6609" spans="1:19">
      <c r="A6609">
        <v>6608</v>
      </c>
      <c r="B6609">
        <v>138.55000000000001</v>
      </c>
      <c r="C6609">
        <v>4</v>
      </c>
      <c r="D6609" t="s">
        <v>50</v>
      </c>
      <c r="E6609">
        <v>0</v>
      </c>
      <c r="F6609">
        <v>0</v>
      </c>
      <c r="G6609">
        <v>31</v>
      </c>
      <c r="H6609">
        <v>2</v>
      </c>
      <c r="I6609">
        <v>22</v>
      </c>
      <c r="J6609">
        <v>0</v>
      </c>
      <c r="K6609">
        <f>_xlfn.XLOOKUP(FraudData[[#This Row],[amount]],AmountRules[Amount Min],AmountRules[Risk Points],,-1)</f>
        <v>0</v>
      </c>
      <c r="L6609">
        <f>_xlfn.XLOOKUP(FraudData[[#This Row],[transaction_hour]],TimeRules[Hour Min],TimeRules[Risk Points],,-1)</f>
        <v>0</v>
      </c>
      <c r="M6609">
        <f>_xlfn.XLOOKUP(FraudData[[#This Row],[foreign_transaction]],ForeignRules[Foreign Transaction],ForeignRules[Risk Points],0)</f>
        <v>0</v>
      </c>
      <c r="N6609">
        <f>_xlfn.XLOOKUP(FraudData[[#This Row],[location_mismatch]],Table10[Location Mismatch],Table10[Risk Points],0)</f>
        <v>0</v>
      </c>
      <c r="O6609">
        <f>_xlfn.XLOOKUP(FraudData[[#This Row],[device_trust_score]],DeviceRules[Device Min],DeviceRules[Risk Points],,-1)</f>
        <v>2</v>
      </c>
      <c r="P6609">
        <f>_xlfn.XLOOKUP(FraudData[[#This Row],[velocity_last_24h]],VelocityRules[Velocity Min],VelocityRules[Risk Points],,-1)</f>
        <v>0</v>
      </c>
      <c r="Q6609">
        <f>_xlfn.XLOOKUP(FraudData[[#This Row],[merchant_category]],MerchantRules[Merchant Category],MerchantRules[Risk Points],0)</f>
        <v>0</v>
      </c>
      <c r="R6609">
        <f>SUM(FraudData[[#This Row],[Amount Risk]:[Merchant Risk]])</f>
        <v>2</v>
      </c>
      <c r="S6609" t="str" cm="1">
        <f t="array" ref="S6609">_xlfn.IFS(FraudData[[#This Row],[Fraud Risk Score]]&gt;=8,"High Risk",FraudData[[#This Row],[Fraud Risk Score]]&gt;=6,"Medium Risk",TRUE,"Low Risk")</f>
        <v>Low Risk</v>
      </c>
    </row>
    <row r="6610" spans="1:19">
      <c r="A6610">
        <v>6609</v>
      </c>
      <c r="B6610">
        <v>496.41</v>
      </c>
      <c r="C6610">
        <v>6</v>
      </c>
      <c r="D6610" t="s">
        <v>46</v>
      </c>
      <c r="E6610">
        <v>0</v>
      </c>
      <c r="F6610">
        <v>0</v>
      </c>
      <c r="G6610">
        <v>26</v>
      </c>
      <c r="H6610">
        <v>0</v>
      </c>
      <c r="I6610">
        <v>31</v>
      </c>
      <c r="J6610">
        <v>0</v>
      </c>
      <c r="K6610">
        <f>_xlfn.XLOOKUP(FraudData[[#This Row],[amount]],AmountRules[Amount Min],AmountRules[Risk Points],,-1)</f>
        <v>0</v>
      </c>
      <c r="L6610">
        <f>_xlfn.XLOOKUP(FraudData[[#This Row],[transaction_hour]],TimeRules[Hour Min],TimeRules[Risk Points],,-1)</f>
        <v>0</v>
      </c>
      <c r="M6610">
        <f>_xlfn.XLOOKUP(FraudData[[#This Row],[foreign_transaction]],ForeignRules[Foreign Transaction],ForeignRules[Risk Points],0)</f>
        <v>0</v>
      </c>
      <c r="N6610">
        <f>_xlfn.XLOOKUP(FraudData[[#This Row],[location_mismatch]],Table10[Location Mismatch],Table10[Risk Points],0)</f>
        <v>0</v>
      </c>
      <c r="O6610">
        <f>_xlfn.XLOOKUP(FraudData[[#This Row],[device_trust_score]],DeviceRules[Device Min],DeviceRules[Risk Points],,-1)</f>
        <v>3</v>
      </c>
      <c r="P6610">
        <f>_xlfn.XLOOKUP(FraudData[[#This Row],[velocity_last_24h]],VelocityRules[Velocity Min],VelocityRules[Risk Points],,-1)</f>
        <v>0</v>
      </c>
      <c r="Q6610">
        <f>_xlfn.XLOOKUP(FraudData[[#This Row],[merchant_category]],MerchantRules[Merchant Category],MerchantRules[Risk Points],0)</f>
        <v>0</v>
      </c>
      <c r="R6610">
        <f>SUM(FraudData[[#This Row],[Amount Risk]:[Merchant Risk]])</f>
        <v>3</v>
      </c>
      <c r="S6610" t="str" cm="1">
        <f t="array" ref="S6610">_xlfn.IFS(FraudData[[#This Row],[Fraud Risk Score]]&gt;=8,"High Risk",FraudData[[#This Row],[Fraud Risk Score]]&gt;=6,"Medium Risk",TRUE,"Low Risk")</f>
        <v>Low Risk</v>
      </c>
    </row>
    <row r="6611" spans="1:19">
      <c r="A6611">
        <v>6610</v>
      </c>
      <c r="B6611">
        <v>66.36</v>
      </c>
      <c r="C6611">
        <v>5</v>
      </c>
      <c r="D6611" t="s">
        <v>50</v>
      </c>
      <c r="E6611">
        <v>0</v>
      </c>
      <c r="F6611">
        <v>0</v>
      </c>
      <c r="G6611">
        <v>54</v>
      </c>
      <c r="H6611">
        <v>6</v>
      </c>
      <c r="I6611">
        <v>32</v>
      </c>
      <c r="J6611">
        <v>0</v>
      </c>
      <c r="K6611">
        <f>_xlfn.XLOOKUP(FraudData[[#This Row],[amount]],AmountRules[Amount Min],AmountRules[Risk Points],,-1)</f>
        <v>0</v>
      </c>
      <c r="L6611">
        <f>_xlfn.XLOOKUP(FraudData[[#This Row],[transaction_hour]],TimeRules[Hour Min],TimeRules[Risk Points],,-1)</f>
        <v>0</v>
      </c>
      <c r="M6611">
        <f>_xlfn.XLOOKUP(FraudData[[#This Row],[foreign_transaction]],ForeignRules[Foreign Transaction],ForeignRules[Risk Points],0)</f>
        <v>0</v>
      </c>
      <c r="N6611">
        <f>_xlfn.XLOOKUP(FraudData[[#This Row],[location_mismatch]],Table10[Location Mismatch],Table10[Risk Points],0)</f>
        <v>0</v>
      </c>
      <c r="O6611">
        <f>_xlfn.XLOOKUP(FraudData[[#This Row],[device_trust_score]],DeviceRules[Device Min],DeviceRules[Risk Points],,-1)</f>
        <v>1</v>
      </c>
      <c r="P6611">
        <f>_xlfn.XLOOKUP(FraudData[[#This Row],[velocity_last_24h]],VelocityRules[Velocity Min],VelocityRules[Risk Points],,-1)</f>
        <v>3</v>
      </c>
      <c r="Q6611">
        <f>_xlfn.XLOOKUP(FraudData[[#This Row],[merchant_category]],MerchantRules[Merchant Category],MerchantRules[Risk Points],0)</f>
        <v>0</v>
      </c>
      <c r="R6611">
        <f>SUM(FraudData[[#This Row],[Amount Risk]:[Merchant Risk]])</f>
        <v>4</v>
      </c>
      <c r="S6611" t="str" cm="1">
        <f t="array" ref="S6611">_xlfn.IFS(FraudData[[#This Row],[Fraud Risk Score]]&gt;=8,"High Risk",FraudData[[#This Row],[Fraud Risk Score]]&gt;=6,"Medium Risk",TRUE,"Low Risk")</f>
        <v>Low Risk</v>
      </c>
    </row>
    <row r="6612" spans="1:19">
      <c r="A6612">
        <v>6611</v>
      </c>
      <c r="B6612">
        <v>366.61</v>
      </c>
      <c r="C6612">
        <v>12</v>
      </c>
      <c r="D6612" t="s">
        <v>50</v>
      </c>
      <c r="E6612">
        <v>1</v>
      </c>
      <c r="F6612">
        <v>0</v>
      </c>
      <c r="G6612">
        <v>99</v>
      </c>
      <c r="H6612">
        <v>0</v>
      </c>
      <c r="I6612">
        <v>34</v>
      </c>
      <c r="J6612">
        <v>0</v>
      </c>
      <c r="K6612">
        <f>_xlfn.XLOOKUP(FraudData[[#This Row],[amount]],AmountRules[Amount Min],AmountRules[Risk Points],,-1)</f>
        <v>0</v>
      </c>
      <c r="L6612">
        <f>_xlfn.XLOOKUP(FraudData[[#This Row],[transaction_hour]],TimeRules[Hour Min],TimeRules[Risk Points],,-1)</f>
        <v>0</v>
      </c>
      <c r="M6612">
        <f>_xlfn.XLOOKUP(FraudData[[#This Row],[foreign_transaction]],ForeignRules[Foreign Transaction],ForeignRules[Risk Points],0)</f>
        <v>3</v>
      </c>
      <c r="N6612">
        <f>_xlfn.XLOOKUP(FraudData[[#This Row],[location_mismatch]],Table10[Location Mismatch],Table10[Risk Points],0)</f>
        <v>0</v>
      </c>
      <c r="O6612">
        <f>_xlfn.XLOOKUP(FraudData[[#This Row],[device_trust_score]],DeviceRules[Device Min],DeviceRules[Risk Points],,-1)</f>
        <v>0</v>
      </c>
      <c r="P6612">
        <f>_xlfn.XLOOKUP(FraudData[[#This Row],[velocity_last_24h]],VelocityRules[Velocity Min],VelocityRules[Risk Points],,-1)</f>
        <v>0</v>
      </c>
      <c r="Q6612">
        <f>_xlfn.XLOOKUP(FraudData[[#This Row],[merchant_category]],MerchantRules[Merchant Category],MerchantRules[Risk Points],0)</f>
        <v>0</v>
      </c>
      <c r="R6612">
        <f>SUM(FraudData[[#This Row],[Amount Risk]:[Merchant Risk]])</f>
        <v>3</v>
      </c>
      <c r="S6612" t="str" cm="1">
        <f t="array" ref="S6612">_xlfn.IFS(FraudData[[#This Row],[Fraud Risk Score]]&gt;=8,"High Risk",FraudData[[#This Row],[Fraud Risk Score]]&gt;=6,"Medium Risk",TRUE,"Low Risk")</f>
        <v>Low Risk</v>
      </c>
    </row>
    <row r="6613" spans="1:19">
      <c r="A6613">
        <v>6612</v>
      </c>
      <c r="B6613">
        <v>259.98</v>
      </c>
      <c r="C6613">
        <v>1</v>
      </c>
      <c r="D6613" t="s">
        <v>49</v>
      </c>
      <c r="E6613">
        <v>0</v>
      </c>
      <c r="F6613">
        <v>0</v>
      </c>
      <c r="G6613">
        <v>76</v>
      </c>
      <c r="H6613">
        <v>1</v>
      </c>
      <c r="I6613">
        <v>32</v>
      </c>
      <c r="J6613">
        <v>0</v>
      </c>
      <c r="K6613">
        <f>_xlfn.XLOOKUP(FraudData[[#This Row],[amount]],AmountRules[Amount Min],AmountRules[Risk Points],,-1)</f>
        <v>0</v>
      </c>
      <c r="L6613">
        <f>_xlfn.XLOOKUP(FraudData[[#This Row],[transaction_hour]],TimeRules[Hour Min],TimeRules[Risk Points],,-1)</f>
        <v>3</v>
      </c>
      <c r="M6613">
        <f>_xlfn.XLOOKUP(FraudData[[#This Row],[foreign_transaction]],ForeignRules[Foreign Transaction],ForeignRules[Risk Points],0)</f>
        <v>0</v>
      </c>
      <c r="N6613">
        <f>_xlfn.XLOOKUP(FraudData[[#This Row],[location_mismatch]],Table10[Location Mismatch],Table10[Risk Points],0)</f>
        <v>0</v>
      </c>
      <c r="O6613">
        <f>_xlfn.XLOOKUP(FraudData[[#This Row],[device_trust_score]],DeviceRules[Device Min],DeviceRules[Risk Points],,-1)</f>
        <v>0</v>
      </c>
      <c r="P6613">
        <f>_xlfn.XLOOKUP(FraudData[[#This Row],[velocity_last_24h]],VelocityRules[Velocity Min],VelocityRules[Risk Points],,-1)</f>
        <v>0</v>
      </c>
      <c r="Q6613">
        <f>_xlfn.XLOOKUP(FraudData[[#This Row],[merchant_category]],MerchantRules[Merchant Category],MerchantRules[Risk Points],0)</f>
        <v>1</v>
      </c>
      <c r="R6613">
        <f>SUM(FraudData[[#This Row],[Amount Risk]:[Merchant Risk]])</f>
        <v>4</v>
      </c>
      <c r="S6613" t="str" cm="1">
        <f t="array" ref="S6613">_xlfn.IFS(FraudData[[#This Row],[Fraud Risk Score]]&gt;=8,"High Risk",FraudData[[#This Row],[Fraud Risk Score]]&gt;=6,"Medium Risk",TRUE,"Low Risk")</f>
        <v>Low Risk</v>
      </c>
    </row>
    <row r="6614" spans="1:19">
      <c r="A6614">
        <v>6613</v>
      </c>
      <c r="B6614">
        <v>51.26</v>
      </c>
      <c r="C6614">
        <v>18</v>
      </c>
      <c r="D6614" t="s">
        <v>46</v>
      </c>
      <c r="E6614">
        <v>0</v>
      </c>
      <c r="F6614">
        <v>0</v>
      </c>
      <c r="G6614">
        <v>57</v>
      </c>
      <c r="H6614">
        <v>1</v>
      </c>
      <c r="I6614">
        <v>42</v>
      </c>
      <c r="J6614">
        <v>0</v>
      </c>
      <c r="K6614">
        <f>_xlfn.XLOOKUP(FraudData[[#This Row],[amount]],AmountRules[Amount Min],AmountRules[Risk Points],,-1)</f>
        <v>0</v>
      </c>
      <c r="L6614">
        <f>_xlfn.XLOOKUP(FraudData[[#This Row],[transaction_hour]],TimeRules[Hour Min],TimeRules[Risk Points],,-1)</f>
        <v>0</v>
      </c>
      <c r="M6614">
        <f>_xlfn.XLOOKUP(FraudData[[#This Row],[foreign_transaction]],ForeignRules[Foreign Transaction],ForeignRules[Risk Points],0)</f>
        <v>0</v>
      </c>
      <c r="N6614">
        <f>_xlfn.XLOOKUP(FraudData[[#This Row],[location_mismatch]],Table10[Location Mismatch],Table10[Risk Points],0)</f>
        <v>0</v>
      </c>
      <c r="O6614">
        <f>_xlfn.XLOOKUP(FraudData[[#This Row],[device_trust_score]],DeviceRules[Device Min],DeviceRules[Risk Points],,-1)</f>
        <v>1</v>
      </c>
      <c r="P6614">
        <f>_xlfn.XLOOKUP(FraudData[[#This Row],[velocity_last_24h]],VelocityRules[Velocity Min],VelocityRules[Risk Points],,-1)</f>
        <v>0</v>
      </c>
      <c r="Q6614">
        <f>_xlfn.XLOOKUP(FraudData[[#This Row],[merchant_category]],MerchantRules[Merchant Category],MerchantRules[Risk Points],0)</f>
        <v>0</v>
      </c>
      <c r="R6614">
        <f>SUM(FraudData[[#This Row],[Amount Risk]:[Merchant Risk]])</f>
        <v>1</v>
      </c>
      <c r="S6614" t="str" cm="1">
        <f t="array" ref="S6614">_xlfn.IFS(FraudData[[#This Row],[Fraud Risk Score]]&gt;=8,"High Risk",FraudData[[#This Row],[Fraud Risk Score]]&gt;=6,"Medium Risk",TRUE,"Low Risk")</f>
        <v>Low Risk</v>
      </c>
    </row>
    <row r="6615" spans="1:19">
      <c r="A6615">
        <v>6614</v>
      </c>
      <c r="B6615">
        <v>6.66</v>
      </c>
      <c r="C6615">
        <v>10</v>
      </c>
      <c r="D6615" t="s">
        <v>48</v>
      </c>
      <c r="E6615">
        <v>0</v>
      </c>
      <c r="F6615">
        <v>0</v>
      </c>
      <c r="G6615">
        <v>33</v>
      </c>
      <c r="H6615">
        <v>1</v>
      </c>
      <c r="I6615">
        <v>60</v>
      </c>
      <c r="J6615">
        <v>0</v>
      </c>
      <c r="K6615">
        <f>_xlfn.XLOOKUP(FraudData[[#This Row],[amount]],AmountRules[Amount Min],AmountRules[Risk Points],,-1)</f>
        <v>0</v>
      </c>
      <c r="L6615">
        <f>_xlfn.XLOOKUP(FraudData[[#This Row],[transaction_hour]],TimeRules[Hour Min],TimeRules[Risk Points],,-1)</f>
        <v>0</v>
      </c>
      <c r="M6615">
        <f>_xlfn.XLOOKUP(FraudData[[#This Row],[foreign_transaction]],ForeignRules[Foreign Transaction],ForeignRules[Risk Points],0)</f>
        <v>0</v>
      </c>
      <c r="N6615">
        <f>_xlfn.XLOOKUP(FraudData[[#This Row],[location_mismatch]],Table10[Location Mismatch],Table10[Risk Points],0)</f>
        <v>0</v>
      </c>
      <c r="O6615">
        <f>_xlfn.XLOOKUP(FraudData[[#This Row],[device_trust_score]],DeviceRules[Device Min],DeviceRules[Risk Points],,-1)</f>
        <v>2</v>
      </c>
      <c r="P6615">
        <f>_xlfn.XLOOKUP(FraudData[[#This Row],[velocity_last_24h]],VelocityRules[Velocity Min],VelocityRules[Risk Points],,-1)</f>
        <v>0</v>
      </c>
      <c r="Q6615">
        <f>_xlfn.XLOOKUP(FraudData[[#This Row],[merchant_category]],MerchantRules[Merchant Category],MerchantRules[Risk Points],0)</f>
        <v>0</v>
      </c>
      <c r="R6615">
        <f>SUM(FraudData[[#This Row],[Amount Risk]:[Merchant Risk]])</f>
        <v>2</v>
      </c>
      <c r="S6615" t="str" cm="1">
        <f t="array" ref="S6615">_xlfn.IFS(FraudData[[#This Row],[Fraud Risk Score]]&gt;=8,"High Risk",FraudData[[#This Row],[Fraud Risk Score]]&gt;=6,"Medium Risk",TRUE,"Low Risk")</f>
        <v>Low Risk</v>
      </c>
    </row>
    <row r="6616" spans="1:19">
      <c r="A6616">
        <v>6615</v>
      </c>
      <c r="B6616">
        <v>19.329999999999998</v>
      </c>
      <c r="C6616">
        <v>19</v>
      </c>
      <c r="D6616" t="s">
        <v>49</v>
      </c>
      <c r="E6616">
        <v>0</v>
      </c>
      <c r="F6616">
        <v>0</v>
      </c>
      <c r="G6616">
        <v>35</v>
      </c>
      <c r="H6616">
        <v>3</v>
      </c>
      <c r="I6616">
        <v>31</v>
      </c>
      <c r="J6616">
        <v>0</v>
      </c>
      <c r="K6616">
        <f>_xlfn.XLOOKUP(FraudData[[#This Row],[amount]],AmountRules[Amount Min],AmountRules[Risk Points],,-1)</f>
        <v>0</v>
      </c>
      <c r="L6616">
        <f>_xlfn.XLOOKUP(FraudData[[#This Row],[transaction_hour]],TimeRules[Hour Min],TimeRules[Risk Points],,-1)</f>
        <v>0</v>
      </c>
      <c r="M6616">
        <f>_xlfn.XLOOKUP(FraudData[[#This Row],[foreign_transaction]],ForeignRules[Foreign Transaction],ForeignRules[Risk Points],0)</f>
        <v>0</v>
      </c>
      <c r="N6616">
        <f>_xlfn.XLOOKUP(FraudData[[#This Row],[location_mismatch]],Table10[Location Mismatch],Table10[Risk Points],0)</f>
        <v>0</v>
      </c>
      <c r="O6616">
        <f>_xlfn.XLOOKUP(FraudData[[#This Row],[device_trust_score]],DeviceRules[Device Min],DeviceRules[Risk Points],,-1)</f>
        <v>2</v>
      </c>
      <c r="P6616">
        <f>_xlfn.XLOOKUP(FraudData[[#This Row],[velocity_last_24h]],VelocityRules[Velocity Min],VelocityRules[Risk Points],,-1)</f>
        <v>0</v>
      </c>
      <c r="Q6616">
        <f>_xlfn.XLOOKUP(FraudData[[#This Row],[merchant_category]],MerchantRules[Merchant Category],MerchantRules[Risk Points],0)</f>
        <v>1</v>
      </c>
      <c r="R6616">
        <f>SUM(FraudData[[#This Row],[Amount Risk]:[Merchant Risk]])</f>
        <v>3</v>
      </c>
      <c r="S6616" t="str" cm="1">
        <f t="array" ref="S6616">_xlfn.IFS(FraudData[[#This Row],[Fraud Risk Score]]&gt;=8,"High Risk",FraudData[[#This Row],[Fraud Risk Score]]&gt;=6,"Medium Risk",TRUE,"Low Risk")</f>
        <v>Low Risk</v>
      </c>
    </row>
    <row r="6617" spans="1:19">
      <c r="A6617">
        <v>6616</v>
      </c>
      <c r="B6617">
        <v>234.68</v>
      </c>
      <c r="C6617">
        <v>4</v>
      </c>
      <c r="D6617" t="s">
        <v>50</v>
      </c>
      <c r="E6617">
        <v>0</v>
      </c>
      <c r="F6617">
        <v>0</v>
      </c>
      <c r="G6617">
        <v>34</v>
      </c>
      <c r="H6617">
        <v>1</v>
      </c>
      <c r="I6617">
        <v>45</v>
      </c>
      <c r="J6617">
        <v>0</v>
      </c>
      <c r="K6617">
        <f>_xlfn.XLOOKUP(FraudData[[#This Row],[amount]],AmountRules[Amount Min],AmountRules[Risk Points],,-1)</f>
        <v>0</v>
      </c>
      <c r="L6617">
        <f>_xlfn.XLOOKUP(FraudData[[#This Row],[transaction_hour]],TimeRules[Hour Min],TimeRules[Risk Points],,-1)</f>
        <v>0</v>
      </c>
      <c r="M6617">
        <f>_xlfn.XLOOKUP(FraudData[[#This Row],[foreign_transaction]],ForeignRules[Foreign Transaction],ForeignRules[Risk Points],0)</f>
        <v>0</v>
      </c>
      <c r="N6617">
        <f>_xlfn.XLOOKUP(FraudData[[#This Row],[location_mismatch]],Table10[Location Mismatch],Table10[Risk Points],0)</f>
        <v>0</v>
      </c>
      <c r="O6617">
        <f>_xlfn.XLOOKUP(FraudData[[#This Row],[device_trust_score]],DeviceRules[Device Min],DeviceRules[Risk Points],,-1)</f>
        <v>2</v>
      </c>
      <c r="P6617">
        <f>_xlfn.XLOOKUP(FraudData[[#This Row],[velocity_last_24h]],VelocityRules[Velocity Min],VelocityRules[Risk Points],,-1)</f>
        <v>0</v>
      </c>
      <c r="Q6617">
        <f>_xlfn.XLOOKUP(FraudData[[#This Row],[merchant_category]],MerchantRules[Merchant Category],MerchantRules[Risk Points],0)</f>
        <v>0</v>
      </c>
      <c r="R6617">
        <f>SUM(FraudData[[#This Row],[Amount Risk]:[Merchant Risk]])</f>
        <v>2</v>
      </c>
      <c r="S6617" t="str" cm="1">
        <f t="array" ref="S6617">_xlfn.IFS(FraudData[[#This Row],[Fraud Risk Score]]&gt;=8,"High Risk",FraudData[[#This Row],[Fraud Risk Score]]&gt;=6,"Medium Risk",TRUE,"Low Risk")</f>
        <v>Low Risk</v>
      </c>
    </row>
    <row r="6618" spans="1:19">
      <c r="A6618">
        <v>6617</v>
      </c>
      <c r="B6618">
        <v>40.090000000000003</v>
      </c>
      <c r="C6618">
        <v>8</v>
      </c>
      <c r="D6618" t="s">
        <v>50</v>
      </c>
      <c r="E6618">
        <v>0</v>
      </c>
      <c r="F6618">
        <v>0</v>
      </c>
      <c r="G6618">
        <v>78</v>
      </c>
      <c r="H6618">
        <v>2</v>
      </c>
      <c r="I6618">
        <v>48</v>
      </c>
      <c r="J6618">
        <v>0</v>
      </c>
      <c r="K6618">
        <f>_xlfn.XLOOKUP(FraudData[[#This Row],[amount]],AmountRules[Amount Min],AmountRules[Risk Points],,-1)</f>
        <v>0</v>
      </c>
      <c r="L6618">
        <f>_xlfn.XLOOKUP(FraudData[[#This Row],[transaction_hour]],TimeRules[Hour Min],TimeRules[Risk Points],,-1)</f>
        <v>0</v>
      </c>
      <c r="M6618">
        <f>_xlfn.XLOOKUP(FraudData[[#This Row],[foreign_transaction]],ForeignRules[Foreign Transaction],ForeignRules[Risk Points],0)</f>
        <v>0</v>
      </c>
      <c r="N6618">
        <f>_xlfn.XLOOKUP(FraudData[[#This Row],[location_mismatch]],Table10[Location Mismatch],Table10[Risk Points],0)</f>
        <v>0</v>
      </c>
      <c r="O6618">
        <f>_xlfn.XLOOKUP(FraudData[[#This Row],[device_trust_score]],DeviceRules[Device Min],DeviceRules[Risk Points],,-1)</f>
        <v>0</v>
      </c>
      <c r="P6618">
        <f>_xlfn.XLOOKUP(FraudData[[#This Row],[velocity_last_24h]],VelocityRules[Velocity Min],VelocityRules[Risk Points],,-1)</f>
        <v>0</v>
      </c>
      <c r="Q6618">
        <f>_xlfn.XLOOKUP(FraudData[[#This Row],[merchant_category]],MerchantRules[Merchant Category],MerchantRules[Risk Points],0)</f>
        <v>0</v>
      </c>
      <c r="R6618">
        <f>SUM(FraudData[[#This Row],[Amount Risk]:[Merchant Risk]])</f>
        <v>0</v>
      </c>
      <c r="S6618" t="str" cm="1">
        <f t="array" ref="S6618">_xlfn.IFS(FraudData[[#This Row],[Fraud Risk Score]]&gt;=8,"High Risk",FraudData[[#This Row],[Fraud Risk Score]]&gt;=6,"Medium Risk",TRUE,"Low Risk")</f>
        <v>Low Risk</v>
      </c>
    </row>
    <row r="6619" spans="1:19">
      <c r="A6619">
        <v>6618</v>
      </c>
      <c r="B6619">
        <v>83.53</v>
      </c>
      <c r="C6619">
        <v>5</v>
      </c>
      <c r="D6619" t="s">
        <v>48</v>
      </c>
      <c r="E6619">
        <v>0</v>
      </c>
      <c r="F6619">
        <v>0</v>
      </c>
      <c r="G6619">
        <v>99</v>
      </c>
      <c r="H6619">
        <v>2</v>
      </c>
      <c r="I6619">
        <v>62</v>
      </c>
      <c r="J6619">
        <v>0</v>
      </c>
      <c r="K6619">
        <f>_xlfn.XLOOKUP(FraudData[[#This Row],[amount]],AmountRules[Amount Min],AmountRules[Risk Points],,-1)</f>
        <v>0</v>
      </c>
      <c r="L6619">
        <f>_xlfn.XLOOKUP(FraudData[[#This Row],[transaction_hour]],TimeRules[Hour Min],TimeRules[Risk Points],,-1)</f>
        <v>0</v>
      </c>
      <c r="M6619">
        <f>_xlfn.XLOOKUP(FraudData[[#This Row],[foreign_transaction]],ForeignRules[Foreign Transaction],ForeignRules[Risk Points],0)</f>
        <v>0</v>
      </c>
      <c r="N6619">
        <f>_xlfn.XLOOKUP(FraudData[[#This Row],[location_mismatch]],Table10[Location Mismatch],Table10[Risk Points],0)</f>
        <v>0</v>
      </c>
      <c r="O6619">
        <f>_xlfn.XLOOKUP(FraudData[[#This Row],[device_trust_score]],DeviceRules[Device Min],DeviceRules[Risk Points],,-1)</f>
        <v>0</v>
      </c>
      <c r="P6619">
        <f>_xlfn.XLOOKUP(FraudData[[#This Row],[velocity_last_24h]],VelocityRules[Velocity Min],VelocityRules[Risk Points],,-1)</f>
        <v>0</v>
      </c>
      <c r="Q6619">
        <f>_xlfn.XLOOKUP(FraudData[[#This Row],[merchant_category]],MerchantRules[Merchant Category],MerchantRules[Risk Points],0)</f>
        <v>0</v>
      </c>
      <c r="R6619">
        <f>SUM(FraudData[[#This Row],[Amount Risk]:[Merchant Risk]])</f>
        <v>0</v>
      </c>
      <c r="S6619" t="str" cm="1">
        <f t="array" ref="S6619">_xlfn.IFS(FraudData[[#This Row],[Fraud Risk Score]]&gt;=8,"High Risk",FraudData[[#This Row],[Fraud Risk Score]]&gt;=6,"Medium Risk",TRUE,"Low Risk")</f>
        <v>Low Risk</v>
      </c>
    </row>
    <row r="6620" spans="1:19">
      <c r="A6620">
        <v>6619</v>
      </c>
      <c r="B6620">
        <v>125.38</v>
      </c>
      <c r="C6620">
        <v>16</v>
      </c>
      <c r="D6620" t="s">
        <v>48</v>
      </c>
      <c r="E6620">
        <v>0</v>
      </c>
      <c r="F6620">
        <v>0</v>
      </c>
      <c r="G6620">
        <v>44</v>
      </c>
      <c r="H6620">
        <v>1</v>
      </c>
      <c r="I6620">
        <v>44</v>
      </c>
      <c r="J6620">
        <v>0</v>
      </c>
      <c r="K6620">
        <f>_xlfn.XLOOKUP(FraudData[[#This Row],[amount]],AmountRules[Amount Min],AmountRules[Risk Points],,-1)</f>
        <v>0</v>
      </c>
      <c r="L6620">
        <f>_xlfn.XLOOKUP(FraudData[[#This Row],[transaction_hour]],TimeRules[Hour Min],TimeRules[Risk Points],,-1)</f>
        <v>0</v>
      </c>
      <c r="M6620">
        <f>_xlfn.XLOOKUP(FraudData[[#This Row],[foreign_transaction]],ForeignRules[Foreign Transaction],ForeignRules[Risk Points],0)</f>
        <v>0</v>
      </c>
      <c r="N6620">
        <f>_xlfn.XLOOKUP(FraudData[[#This Row],[location_mismatch]],Table10[Location Mismatch],Table10[Risk Points],0)</f>
        <v>0</v>
      </c>
      <c r="O6620">
        <f>_xlfn.XLOOKUP(FraudData[[#This Row],[device_trust_score]],DeviceRules[Device Min],DeviceRules[Risk Points],,-1)</f>
        <v>2</v>
      </c>
      <c r="P6620">
        <f>_xlfn.XLOOKUP(FraudData[[#This Row],[velocity_last_24h]],VelocityRules[Velocity Min],VelocityRules[Risk Points],,-1)</f>
        <v>0</v>
      </c>
      <c r="Q6620">
        <f>_xlfn.XLOOKUP(FraudData[[#This Row],[merchant_category]],MerchantRules[Merchant Category],MerchantRules[Risk Points],0)</f>
        <v>0</v>
      </c>
      <c r="R6620">
        <f>SUM(FraudData[[#This Row],[Amount Risk]:[Merchant Risk]])</f>
        <v>2</v>
      </c>
      <c r="S6620" t="str" cm="1">
        <f t="array" ref="S6620">_xlfn.IFS(FraudData[[#This Row],[Fraud Risk Score]]&gt;=8,"High Risk",FraudData[[#This Row],[Fraud Risk Score]]&gt;=6,"Medium Risk",TRUE,"Low Risk")</f>
        <v>Low Risk</v>
      </c>
    </row>
    <row r="6621" spans="1:19">
      <c r="A6621">
        <v>6620</v>
      </c>
      <c r="B6621">
        <v>232.68</v>
      </c>
      <c r="C6621">
        <v>18</v>
      </c>
      <c r="D6621" t="s">
        <v>50</v>
      </c>
      <c r="E6621">
        <v>1</v>
      </c>
      <c r="F6621">
        <v>0</v>
      </c>
      <c r="G6621">
        <v>29</v>
      </c>
      <c r="H6621">
        <v>1</v>
      </c>
      <c r="I6621">
        <v>58</v>
      </c>
      <c r="J6621">
        <v>0</v>
      </c>
      <c r="K6621">
        <f>_xlfn.XLOOKUP(FraudData[[#This Row],[amount]],AmountRules[Amount Min],AmountRules[Risk Points],,-1)</f>
        <v>0</v>
      </c>
      <c r="L6621">
        <f>_xlfn.XLOOKUP(FraudData[[#This Row],[transaction_hour]],TimeRules[Hour Min],TimeRules[Risk Points],,-1)</f>
        <v>0</v>
      </c>
      <c r="M6621">
        <f>_xlfn.XLOOKUP(FraudData[[#This Row],[foreign_transaction]],ForeignRules[Foreign Transaction],ForeignRules[Risk Points],0)</f>
        <v>3</v>
      </c>
      <c r="N6621">
        <f>_xlfn.XLOOKUP(FraudData[[#This Row],[location_mismatch]],Table10[Location Mismatch],Table10[Risk Points],0)</f>
        <v>0</v>
      </c>
      <c r="O6621">
        <f>_xlfn.XLOOKUP(FraudData[[#This Row],[device_trust_score]],DeviceRules[Device Min],DeviceRules[Risk Points],,-1)</f>
        <v>3</v>
      </c>
      <c r="P6621">
        <f>_xlfn.XLOOKUP(FraudData[[#This Row],[velocity_last_24h]],VelocityRules[Velocity Min],VelocityRules[Risk Points],,-1)</f>
        <v>0</v>
      </c>
      <c r="Q6621">
        <f>_xlfn.XLOOKUP(FraudData[[#This Row],[merchant_category]],MerchantRules[Merchant Category],MerchantRules[Risk Points],0)</f>
        <v>0</v>
      </c>
      <c r="R6621">
        <f>SUM(FraudData[[#This Row],[Amount Risk]:[Merchant Risk]])</f>
        <v>6</v>
      </c>
      <c r="S6621" t="str" cm="1">
        <f t="array" ref="S6621">_xlfn.IFS(FraudData[[#This Row],[Fraud Risk Score]]&gt;=8,"High Risk",FraudData[[#This Row],[Fraud Risk Score]]&gt;=6,"Medium Risk",TRUE,"Low Risk")</f>
        <v>Medium Risk</v>
      </c>
    </row>
    <row r="6622" spans="1:19">
      <c r="A6622">
        <v>6621</v>
      </c>
      <c r="B6622">
        <v>21.63</v>
      </c>
      <c r="C6622">
        <v>22</v>
      </c>
      <c r="D6622" t="s">
        <v>48</v>
      </c>
      <c r="E6622">
        <v>0</v>
      </c>
      <c r="F6622">
        <v>0</v>
      </c>
      <c r="G6622">
        <v>48</v>
      </c>
      <c r="H6622">
        <v>4</v>
      </c>
      <c r="I6622">
        <v>69</v>
      </c>
      <c r="J6622">
        <v>0</v>
      </c>
      <c r="K6622">
        <f>_xlfn.XLOOKUP(FraudData[[#This Row],[amount]],AmountRules[Amount Min],AmountRules[Risk Points],,-1)</f>
        <v>0</v>
      </c>
      <c r="L6622">
        <f>_xlfn.XLOOKUP(FraudData[[#This Row],[transaction_hour]],TimeRules[Hour Min],TimeRules[Risk Points],,-1)</f>
        <v>0</v>
      </c>
      <c r="M6622">
        <f>_xlfn.XLOOKUP(FraudData[[#This Row],[foreign_transaction]],ForeignRules[Foreign Transaction],ForeignRules[Risk Points],0)</f>
        <v>0</v>
      </c>
      <c r="N6622">
        <f>_xlfn.XLOOKUP(FraudData[[#This Row],[location_mismatch]],Table10[Location Mismatch],Table10[Risk Points],0)</f>
        <v>0</v>
      </c>
      <c r="O6622">
        <f>_xlfn.XLOOKUP(FraudData[[#This Row],[device_trust_score]],DeviceRules[Device Min],DeviceRules[Risk Points],,-1)</f>
        <v>2</v>
      </c>
      <c r="P6622">
        <f>_xlfn.XLOOKUP(FraudData[[#This Row],[velocity_last_24h]],VelocityRules[Velocity Min],VelocityRules[Risk Points],,-1)</f>
        <v>0</v>
      </c>
      <c r="Q6622">
        <f>_xlfn.XLOOKUP(FraudData[[#This Row],[merchant_category]],MerchantRules[Merchant Category],MerchantRules[Risk Points],0)</f>
        <v>0</v>
      </c>
      <c r="R6622">
        <f>SUM(FraudData[[#This Row],[Amount Risk]:[Merchant Risk]])</f>
        <v>2</v>
      </c>
      <c r="S6622" t="str" cm="1">
        <f t="array" ref="S6622">_xlfn.IFS(FraudData[[#This Row],[Fraud Risk Score]]&gt;=8,"High Risk",FraudData[[#This Row],[Fraud Risk Score]]&gt;=6,"Medium Risk",TRUE,"Low Risk")</f>
        <v>Low Risk</v>
      </c>
    </row>
    <row r="6623" spans="1:19">
      <c r="A6623">
        <v>6622</v>
      </c>
      <c r="B6623">
        <v>93.87</v>
      </c>
      <c r="C6623">
        <v>7</v>
      </c>
      <c r="D6623" t="s">
        <v>47</v>
      </c>
      <c r="E6623">
        <v>0</v>
      </c>
      <c r="F6623">
        <v>0</v>
      </c>
      <c r="G6623">
        <v>56</v>
      </c>
      <c r="H6623">
        <v>0</v>
      </c>
      <c r="I6623">
        <v>69</v>
      </c>
      <c r="J6623">
        <v>0</v>
      </c>
      <c r="K6623">
        <f>_xlfn.XLOOKUP(FraudData[[#This Row],[amount]],AmountRules[Amount Min],AmountRules[Risk Points],,-1)</f>
        <v>0</v>
      </c>
      <c r="L6623">
        <f>_xlfn.XLOOKUP(FraudData[[#This Row],[transaction_hour]],TimeRules[Hour Min],TimeRules[Risk Points],,-1)</f>
        <v>0</v>
      </c>
      <c r="M6623">
        <f>_xlfn.XLOOKUP(FraudData[[#This Row],[foreign_transaction]],ForeignRules[Foreign Transaction],ForeignRules[Risk Points],0)</f>
        <v>0</v>
      </c>
      <c r="N6623">
        <f>_xlfn.XLOOKUP(FraudData[[#This Row],[location_mismatch]],Table10[Location Mismatch],Table10[Risk Points],0)</f>
        <v>0</v>
      </c>
      <c r="O6623">
        <f>_xlfn.XLOOKUP(FraudData[[#This Row],[device_trust_score]],DeviceRules[Device Min],DeviceRules[Risk Points],,-1)</f>
        <v>1</v>
      </c>
      <c r="P6623">
        <f>_xlfn.XLOOKUP(FraudData[[#This Row],[velocity_last_24h]],VelocityRules[Velocity Min],VelocityRules[Risk Points],,-1)</f>
        <v>0</v>
      </c>
      <c r="Q6623">
        <f>_xlfn.XLOOKUP(FraudData[[#This Row],[merchant_category]],MerchantRules[Merchant Category],MerchantRules[Risk Points],0)</f>
        <v>0</v>
      </c>
      <c r="R6623">
        <f>SUM(FraudData[[#This Row],[Amount Risk]:[Merchant Risk]])</f>
        <v>1</v>
      </c>
      <c r="S6623" t="str" cm="1">
        <f t="array" ref="S6623">_xlfn.IFS(FraudData[[#This Row],[Fraud Risk Score]]&gt;=8,"High Risk",FraudData[[#This Row],[Fraud Risk Score]]&gt;=6,"Medium Risk",TRUE,"Low Risk")</f>
        <v>Low Risk</v>
      </c>
    </row>
    <row r="6624" spans="1:19">
      <c r="A6624">
        <v>6623</v>
      </c>
      <c r="B6624">
        <v>119.47</v>
      </c>
      <c r="C6624">
        <v>6</v>
      </c>
      <c r="D6624" t="s">
        <v>49</v>
      </c>
      <c r="E6624">
        <v>0</v>
      </c>
      <c r="F6624">
        <v>0</v>
      </c>
      <c r="G6624">
        <v>55</v>
      </c>
      <c r="H6624">
        <v>2</v>
      </c>
      <c r="I6624">
        <v>53</v>
      </c>
      <c r="J6624">
        <v>0</v>
      </c>
      <c r="K6624">
        <f>_xlfn.XLOOKUP(FraudData[[#This Row],[amount]],AmountRules[Amount Min],AmountRules[Risk Points],,-1)</f>
        <v>0</v>
      </c>
      <c r="L6624">
        <f>_xlfn.XLOOKUP(FraudData[[#This Row],[transaction_hour]],TimeRules[Hour Min],TimeRules[Risk Points],,-1)</f>
        <v>0</v>
      </c>
      <c r="M6624">
        <f>_xlfn.XLOOKUP(FraudData[[#This Row],[foreign_transaction]],ForeignRules[Foreign Transaction],ForeignRules[Risk Points],0)</f>
        <v>0</v>
      </c>
      <c r="N6624">
        <f>_xlfn.XLOOKUP(FraudData[[#This Row],[location_mismatch]],Table10[Location Mismatch],Table10[Risk Points],0)</f>
        <v>0</v>
      </c>
      <c r="O6624">
        <f>_xlfn.XLOOKUP(FraudData[[#This Row],[device_trust_score]],DeviceRules[Device Min],DeviceRules[Risk Points],,-1)</f>
        <v>1</v>
      </c>
      <c r="P6624">
        <f>_xlfn.XLOOKUP(FraudData[[#This Row],[velocity_last_24h]],VelocityRules[Velocity Min],VelocityRules[Risk Points],,-1)</f>
        <v>0</v>
      </c>
      <c r="Q6624">
        <f>_xlfn.XLOOKUP(FraudData[[#This Row],[merchant_category]],MerchantRules[Merchant Category],MerchantRules[Risk Points],0)</f>
        <v>1</v>
      </c>
      <c r="R6624">
        <f>SUM(FraudData[[#This Row],[Amount Risk]:[Merchant Risk]])</f>
        <v>2</v>
      </c>
      <c r="S6624" t="str" cm="1">
        <f t="array" ref="S6624">_xlfn.IFS(FraudData[[#This Row],[Fraud Risk Score]]&gt;=8,"High Risk",FraudData[[#This Row],[Fraud Risk Score]]&gt;=6,"Medium Risk",TRUE,"Low Risk")</f>
        <v>Low Risk</v>
      </c>
    </row>
    <row r="6625" spans="1:19">
      <c r="A6625">
        <v>6624</v>
      </c>
      <c r="B6625">
        <v>140.1</v>
      </c>
      <c r="C6625">
        <v>4</v>
      </c>
      <c r="D6625" t="s">
        <v>46</v>
      </c>
      <c r="E6625">
        <v>0</v>
      </c>
      <c r="F6625">
        <v>0</v>
      </c>
      <c r="G6625">
        <v>68</v>
      </c>
      <c r="H6625">
        <v>1</v>
      </c>
      <c r="I6625">
        <v>33</v>
      </c>
      <c r="J6625">
        <v>0</v>
      </c>
      <c r="K6625">
        <f>_xlfn.XLOOKUP(FraudData[[#This Row],[amount]],AmountRules[Amount Min],AmountRules[Risk Points],,-1)</f>
        <v>0</v>
      </c>
      <c r="L6625">
        <f>_xlfn.XLOOKUP(FraudData[[#This Row],[transaction_hour]],TimeRules[Hour Min],TimeRules[Risk Points],,-1)</f>
        <v>0</v>
      </c>
      <c r="M6625">
        <f>_xlfn.XLOOKUP(FraudData[[#This Row],[foreign_transaction]],ForeignRules[Foreign Transaction],ForeignRules[Risk Points],0)</f>
        <v>0</v>
      </c>
      <c r="N6625">
        <f>_xlfn.XLOOKUP(FraudData[[#This Row],[location_mismatch]],Table10[Location Mismatch],Table10[Risk Points],0)</f>
        <v>0</v>
      </c>
      <c r="O6625">
        <f>_xlfn.XLOOKUP(FraudData[[#This Row],[device_trust_score]],DeviceRules[Device Min],DeviceRules[Risk Points],,-1)</f>
        <v>1</v>
      </c>
      <c r="P6625">
        <f>_xlfn.XLOOKUP(FraudData[[#This Row],[velocity_last_24h]],VelocityRules[Velocity Min],VelocityRules[Risk Points],,-1)</f>
        <v>0</v>
      </c>
      <c r="Q6625">
        <f>_xlfn.XLOOKUP(FraudData[[#This Row],[merchant_category]],MerchantRules[Merchant Category],MerchantRules[Risk Points],0)</f>
        <v>0</v>
      </c>
      <c r="R6625">
        <f>SUM(FraudData[[#This Row],[Amount Risk]:[Merchant Risk]])</f>
        <v>1</v>
      </c>
      <c r="S6625" t="str" cm="1">
        <f t="array" ref="S6625">_xlfn.IFS(FraudData[[#This Row],[Fraud Risk Score]]&gt;=8,"High Risk",FraudData[[#This Row],[Fraud Risk Score]]&gt;=6,"Medium Risk",TRUE,"Low Risk")</f>
        <v>Low Risk</v>
      </c>
    </row>
    <row r="6626" spans="1:19">
      <c r="A6626">
        <v>6625</v>
      </c>
      <c r="B6626">
        <v>307.02999999999997</v>
      </c>
      <c r="C6626">
        <v>14</v>
      </c>
      <c r="D6626" t="s">
        <v>48</v>
      </c>
      <c r="E6626">
        <v>0</v>
      </c>
      <c r="F6626">
        <v>0</v>
      </c>
      <c r="G6626">
        <v>43</v>
      </c>
      <c r="H6626">
        <v>2</v>
      </c>
      <c r="I6626">
        <v>67</v>
      </c>
      <c r="J6626">
        <v>0</v>
      </c>
      <c r="K6626">
        <f>_xlfn.XLOOKUP(FraudData[[#This Row],[amount]],AmountRules[Amount Min],AmountRules[Risk Points],,-1)</f>
        <v>0</v>
      </c>
      <c r="L6626">
        <f>_xlfn.XLOOKUP(FraudData[[#This Row],[transaction_hour]],TimeRules[Hour Min],TimeRules[Risk Points],,-1)</f>
        <v>0</v>
      </c>
      <c r="M6626">
        <f>_xlfn.XLOOKUP(FraudData[[#This Row],[foreign_transaction]],ForeignRules[Foreign Transaction],ForeignRules[Risk Points],0)</f>
        <v>0</v>
      </c>
      <c r="N6626">
        <f>_xlfn.XLOOKUP(FraudData[[#This Row],[location_mismatch]],Table10[Location Mismatch],Table10[Risk Points],0)</f>
        <v>0</v>
      </c>
      <c r="O6626">
        <f>_xlfn.XLOOKUP(FraudData[[#This Row],[device_trust_score]],DeviceRules[Device Min],DeviceRules[Risk Points],,-1)</f>
        <v>2</v>
      </c>
      <c r="P6626">
        <f>_xlfn.XLOOKUP(FraudData[[#This Row],[velocity_last_24h]],VelocityRules[Velocity Min],VelocityRules[Risk Points],,-1)</f>
        <v>0</v>
      </c>
      <c r="Q6626">
        <f>_xlfn.XLOOKUP(FraudData[[#This Row],[merchant_category]],MerchantRules[Merchant Category],MerchantRules[Risk Points],0)</f>
        <v>0</v>
      </c>
      <c r="R6626">
        <f>SUM(FraudData[[#This Row],[Amount Risk]:[Merchant Risk]])</f>
        <v>2</v>
      </c>
      <c r="S6626" t="str" cm="1">
        <f t="array" ref="S6626">_xlfn.IFS(FraudData[[#This Row],[Fraud Risk Score]]&gt;=8,"High Risk",FraudData[[#This Row],[Fraud Risk Score]]&gt;=6,"Medium Risk",TRUE,"Low Risk")</f>
        <v>Low Risk</v>
      </c>
    </row>
    <row r="6627" spans="1:19">
      <c r="A6627">
        <v>6626</v>
      </c>
      <c r="B6627">
        <v>33.9</v>
      </c>
      <c r="C6627">
        <v>9</v>
      </c>
      <c r="D6627" t="s">
        <v>48</v>
      </c>
      <c r="E6627">
        <v>0</v>
      </c>
      <c r="F6627">
        <v>0</v>
      </c>
      <c r="G6627">
        <v>48</v>
      </c>
      <c r="H6627">
        <v>1</v>
      </c>
      <c r="I6627">
        <v>52</v>
      </c>
      <c r="J6627">
        <v>0</v>
      </c>
      <c r="K6627">
        <f>_xlfn.XLOOKUP(FraudData[[#This Row],[amount]],AmountRules[Amount Min],AmountRules[Risk Points],,-1)</f>
        <v>0</v>
      </c>
      <c r="L6627">
        <f>_xlfn.XLOOKUP(FraudData[[#This Row],[transaction_hour]],TimeRules[Hour Min],TimeRules[Risk Points],,-1)</f>
        <v>0</v>
      </c>
      <c r="M6627">
        <f>_xlfn.XLOOKUP(FraudData[[#This Row],[foreign_transaction]],ForeignRules[Foreign Transaction],ForeignRules[Risk Points],0)</f>
        <v>0</v>
      </c>
      <c r="N6627">
        <f>_xlfn.XLOOKUP(FraudData[[#This Row],[location_mismatch]],Table10[Location Mismatch],Table10[Risk Points],0)</f>
        <v>0</v>
      </c>
      <c r="O6627">
        <f>_xlfn.XLOOKUP(FraudData[[#This Row],[device_trust_score]],DeviceRules[Device Min],DeviceRules[Risk Points],,-1)</f>
        <v>2</v>
      </c>
      <c r="P6627">
        <f>_xlfn.XLOOKUP(FraudData[[#This Row],[velocity_last_24h]],VelocityRules[Velocity Min],VelocityRules[Risk Points],,-1)</f>
        <v>0</v>
      </c>
      <c r="Q6627">
        <f>_xlfn.XLOOKUP(FraudData[[#This Row],[merchant_category]],MerchantRules[Merchant Category],MerchantRules[Risk Points],0)</f>
        <v>0</v>
      </c>
      <c r="R6627">
        <f>SUM(FraudData[[#This Row],[Amount Risk]:[Merchant Risk]])</f>
        <v>2</v>
      </c>
      <c r="S6627" t="str" cm="1">
        <f t="array" ref="S6627">_xlfn.IFS(FraudData[[#This Row],[Fraud Risk Score]]&gt;=8,"High Risk",FraudData[[#This Row],[Fraud Risk Score]]&gt;=6,"Medium Risk",TRUE,"Low Risk")</f>
        <v>Low Risk</v>
      </c>
    </row>
    <row r="6628" spans="1:19">
      <c r="A6628">
        <v>6627</v>
      </c>
      <c r="B6628">
        <v>296.89</v>
      </c>
      <c r="C6628">
        <v>23</v>
      </c>
      <c r="D6628" t="s">
        <v>47</v>
      </c>
      <c r="E6628">
        <v>0</v>
      </c>
      <c r="F6628">
        <v>0</v>
      </c>
      <c r="G6628">
        <v>36</v>
      </c>
      <c r="H6628">
        <v>1</v>
      </c>
      <c r="I6628">
        <v>30</v>
      </c>
      <c r="J6628">
        <v>0</v>
      </c>
      <c r="K6628">
        <f>_xlfn.XLOOKUP(FraudData[[#This Row],[amount]],AmountRules[Amount Min],AmountRules[Risk Points],,-1)</f>
        <v>0</v>
      </c>
      <c r="L6628">
        <f>_xlfn.XLOOKUP(FraudData[[#This Row],[transaction_hour]],TimeRules[Hour Min],TimeRules[Risk Points],,-1)</f>
        <v>1</v>
      </c>
      <c r="M6628">
        <f>_xlfn.XLOOKUP(FraudData[[#This Row],[foreign_transaction]],ForeignRules[Foreign Transaction],ForeignRules[Risk Points],0)</f>
        <v>0</v>
      </c>
      <c r="N6628">
        <f>_xlfn.XLOOKUP(FraudData[[#This Row],[location_mismatch]],Table10[Location Mismatch],Table10[Risk Points],0)</f>
        <v>0</v>
      </c>
      <c r="O6628">
        <f>_xlfn.XLOOKUP(FraudData[[#This Row],[device_trust_score]],DeviceRules[Device Min],DeviceRules[Risk Points],,-1)</f>
        <v>2</v>
      </c>
      <c r="P6628">
        <f>_xlfn.XLOOKUP(FraudData[[#This Row],[velocity_last_24h]],VelocityRules[Velocity Min],VelocityRules[Risk Points],,-1)</f>
        <v>0</v>
      </c>
      <c r="Q6628">
        <f>_xlfn.XLOOKUP(FraudData[[#This Row],[merchant_category]],MerchantRules[Merchant Category],MerchantRules[Risk Points],0)</f>
        <v>0</v>
      </c>
      <c r="R6628">
        <f>SUM(FraudData[[#This Row],[Amount Risk]:[Merchant Risk]])</f>
        <v>3</v>
      </c>
      <c r="S6628" t="str" cm="1">
        <f t="array" ref="S6628">_xlfn.IFS(FraudData[[#This Row],[Fraud Risk Score]]&gt;=8,"High Risk",FraudData[[#This Row],[Fraud Risk Score]]&gt;=6,"Medium Risk",TRUE,"Low Risk")</f>
        <v>Low Risk</v>
      </c>
    </row>
    <row r="6629" spans="1:19">
      <c r="A6629">
        <v>6628</v>
      </c>
      <c r="B6629">
        <v>212.49</v>
      </c>
      <c r="C6629">
        <v>15</v>
      </c>
      <c r="D6629" t="s">
        <v>46</v>
      </c>
      <c r="E6629">
        <v>1</v>
      </c>
      <c r="F6629">
        <v>0</v>
      </c>
      <c r="G6629">
        <v>74</v>
      </c>
      <c r="H6629">
        <v>4</v>
      </c>
      <c r="I6629">
        <v>38</v>
      </c>
      <c r="J6629">
        <v>0</v>
      </c>
      <c r="K6629">
        <f>_xlfn.XLOOKUP(FraudData[[#This Row],[amount]],AmountRules[Amount Min],AmountRules[Risk Points],,-1)</f>
        <v>0</v>
      </c>
      <c r="L6629">
        <f>_xlfn.XLOOKUP(FraudData[[#This Row],[transaction_hour]],TimeRules[Hour Min],TimeRules[Risk Points],,-1)</f>
        <v>0</v>
      </c>
      <c r="M6629">
        <f>_xlfn.XLOOKUP(FraudData[[#This Row],[foreign_transaction]],ForeignRules[Foreign Transaction],ForeignRules[Risk Points],0)</f>
        <v>3</v>
      </c>
      <c r="N6629">
        <f>_xlfn.XLOOKUP(FraudData[[#This Row],[location_mismatch]],Table10[Location Mismatch],Table10[Risk Points],0)</f>
        <v>0</v>
      </c>
      <c r="O6629">
        <f>_xlfn.XLOOKUP(FraudData[[#This Row],[device_trust_score]],DeviceRules[Device Min],DeviceRules[Risk Points],,-1)</f>
        <v>0</v>
      </c>
      <c r="P6629">
        <f>_xlfn.XLOOKUP(FraudData[[#This Row],[velocity_last_24h]],VelocityRules[Velocity Min],VelocityRules[Risk Points],,-1)</f>
        <v>0</v>
      </c>
      <c r="Q6629">
        <f>_xlfn.XLOOKUP(FraudData[[#This Row],[merchant_category]],MerchantRules[Merchant Category],MerchantRules[Risk Points],0)</f>
        <v>0</v>
      </c>
      <c r="R6629">
        <f>SUM(FraudData[[#This Row],[Amount Risk]:[Merchant Risk]])</f>
        <v>3</v>
      </c>
      <c r="S6629" t="str" cm="1">
        <f t="array" ref="S6629">_xlfn.IFS(FraudData[[#This Row],[Fraud Risk Score]]&gt;=8,"High Risk",FraudData[[#This Row],[Fraud Risk Score]]&gt;=6,"Medium Risk",TRUE,"Low Risk")</f>
        <v>Low Risk</v>
      </c>
    </row>
    <row r="6630" spans="1:19">
      <c r="A6630">
        <v>6629</v>
      </c>
      <c r="B6630">
        <v>146.1</v>
      </c>
      <c r="C6630">
        <v>8</v>
      </c>
      <c r="D6630" t="s">
        <v>47</v>
      </c>
      <c r="E6630">
        <v>0</v>
      </c>
      <c r="F6630">
        <v>0</v>
      </c>
      <c r="G6630">
        <v>49</v>
      </c>
      <c r="H6630">
        <v>3</v>
      </c>
      <c r="I6630">
        <v>64</v>
      </c>
      <c r="J6630">
        <v>0</v>
      </c>
      <c r="K6630">
        <f>_xlfn.XLOOKUP(FraudData[[#This Row],[amount]],AmountRules[Amount Min],AmountRules[Risk Points],,-1)</f>
        <v>0</v>
      </c>
      <c r="L6630">
        <f>_xlfn.XLOOKUP(FraudData[[#This Row],[transaction_hour]],TimeRules[Hour Min],TimeRules[Risk Points],,-1)</f>
        <v>0</v>
      </c>
      <c r="M6630">
        <f>_xlfn.XLOOKUP(FraudData[[#This Row],[foreign_transaction]],ForeignRules[Foreign Transaction],ForeignRules[Risk Points],0)</f>
        <v>0</v>
      </c>
      <c r="N6630">
        <f>_xlfn.XLOOKUP(FraudData[[#This Row],[location_mismatch]],Table10[Location Mismatch],Table10[Risk Points],0)</f>
        <v>0</v>
      </c>
      <c r="O6630">
        <f>_xlfn.XLOOKUP(FraudData[[#This Row],[device_trust_score]],DeviceRules[Device Min],DeviceRules[Risk Points],,-1)</f>
        <v>2</v>
      </c>
      <c r="P6630">
        <f>_xlfn.XLOOKUP(FraudData[[#This Row],[velocity_last_24h]],VelocityRules[Velocity Min],VelocityRules[Risk Points],,-1)</f>
        <v>0</v>
      </c>
      <c r="Q6630">
        <f>_xlfn.XLOOKUP(FraudData[[#This Row],[merchant_category]],MerchantRules[Merchant Category],MerchantRules[Risk Points],0)</f>
        <v>0</v>
      </c>
      <c r="R6630">
        <f>SUM(FraudData[[#This Row],[Amount Risk]:[Merchant Risk]])</f>
        <v>2</v>
      </c>
      <c r="S6630" t="str" cm="1">
        <f t="array" ref="S6630">_xlfn.IFS(FraudData[[#This Row],[Fraud Risk Score]]&gt;=8,"High Risk",FraudData[[#This Row],[Fraud Risk Score]]&gt;=6,"Medium Risk",TRUE,"Low Risk")</f>
        <v>Low Risk</v>
      </c>
    </row>
    <row r="6631" spans="1:19">
      <c r="A6631">
        <v>6630</v>
      </c>
      <c r="B6631">
        <v>216.43</v>
      </c>
      <c r="C6631">
        <v>6</v>
      </c>
      <c r="D6631" t="s">
        <v>46</v>
      </c>
      <c r="E6631">
        <v>0</v>
      </c>
      <c r="F6631">
        <v>0</v>
      </c>
      <c r="G6631">
        <v>75</v>
      </c>
      <c r="H6631">
        <v>3</v>
      </c>
      <c r="I6631">
        <v>37</v>
      </c>
      <c r="J6631">
        <v>0</v>
      </c>
      <c r="K6631">
        <f>_xlfn.XLOOKUP(FraudData[[#This Row],[amount]],AmountRules[Amount Min],AmountRules[Risk Points],,-1)</f>
        <v>0</v>
      </c>
      <c r="L6631">
        <f>_xlfn.XLOOKUP(FraudData[[#This Row],[transaction_hour]],TimeRules[Hour Min],TimeRules[Risk Points],,-1)</f>
        <v>0</v>
      </c>
      <c r="M6631">
        <f>_xlfn.XLOOKUP(FraudData[[#This Row],[foreign_transaction]],ForeignRules[Foreign Transaction],ForeignRules[Risk Points],0)</f>
        <v>0</v>
      </c>
      <c r="N6631">
        <f>_xlfn.XLOOKUP(FraudData[[#This Row],[location_mismatch]],Table10[Location Mismatch],Table10[Risk Points],0)</f>
        <v>0</v>
      </c>
      <c r="O6631">
        <f>_xlfn.XLOOKUP(FraudData[[#This Row],[device_trust_score]],DeviceRules[Device Min],DeviceRules[Risk Points],,-1)</f>
        <v>0</v>
      </c>
      <c r="P6631">
        <f>_xlfn.XLOOKUP(FraudData[[#This Row],[velocity_last_24h]],VelocityRules[Velocity Min],VelocityRules[Risk Points],,-1)</f>
        <v>0</v>
      </c>
      <c r="Q6631">
        <f>_xlfn.XLOOKUP(FraudData[[#This Row],[merchant_category]],MerchantRules[Merchant Category],MerchantRules[Risk Points],0)</f>
        <v>0</v>
      </c>
      <c r="R6631">
        <f>SUM(FraudData[[#This Row],[Amount Risk]:[Merchant Risk]])</f>
        <v>0</v>
      </c>
      <c r="S6631" t="str" cm="1">
        <f t="array" ref="S6631">_xlfn.IFS(FraudData[[#This Row],[Fraud Risk Score]]&gt;=8,"High Risk",FraudData[[#This Row],[Fraud Risk Score]]&gt;=6,"Medium Risk",TRUE,"Low Risk")</f>
        <v>Low Risk</v>
      </c>
    </row>
    <row r="6632" spans="1:19">
      <c r="A6632">
        <v>6631</v>
      </c>
      <c r="B6632">
        <v>95.59</v>
      </c>
      <c r="C6632">
        <v>10</v>
      </c>
      <c r="D6632" t="s">
        <v>49</v>
      </c>
      <c r="E6632">
        <v>0</v>
      </c>
      <c r="F6632">
        <v>0</v>
      </c>
      <c r="G6632">
        <v>38</v>
      </c>
      <c r="H6632">
        <v>3</v>
      </c>
      <c r="I6632">
        <v>66</v>
      </c>
      <c r="J6632">
        <v>0</v>
      </c>
      <c r="K6632">
        <f>_xlfn.XLOOKUP(FraudData[[#This Row],[amount]],AmountRules[Amount Min],AmountRules[Risk Points],,-1)</f>
        <v>0</v>
      </c>
      <c r="L6632">
        <f>_xlfn.XLOOKUP(FraudData[[#This Row],[transaction_hour]],TimeRules[Hour Min],TimeRules[Risk Points],,-1)</f>
        <v>0</v>
      </c>
      <c r="M6632">
        <f>_xlfn.XLOOKUP(FraudData[[#This Row],[foreign_transaction]],ForeignRules[Foreign Transaction],ForeignRules[Risk Points],0)</f>
        <v>0</v>
      </c>
      <c r="N6632">
        <f>_xlfn.XLOOKUP(FraudData[[#This Row],[location_mismatch]],Table10[Location Mismatch],Table10[Risk Points],0)</f>
        <v>0</v>
      </c>
      <c r="O6632">
        <f>_xlfn.XLOOKUP(FraudData[[#This Row],[device_trust_score]],DeviceRules[Device Min],DeviceRules[Risk Points],,-1)</f>
        <v>2</v>
      </c>
      <c r="P6632">
        <f>_xlfn.XLOOKUP(FraudData[[#This Row],[velocity_last_24h]],VelocityRules[Velocity Min],VelocityRules[Risk Points],,-1)</f>
        <v>0</v>
      </c>
      <c r="Q6632">
        <f>_xlfn.XLOOKUP(FraudData[[#This Row],[merchant_category]],MerchantRules[Merchant Category],MerchantRules[Risk Points],0)</f>
        <v>1</v>
      </c>
      <c r="R6632">
        <f>SUM(FraudData[[#This Row],[Amount Risk]:[Merchant Risk]])</f>
        <v>3</v>
      </c>
      <c r="S6632" t="str" cm="1">
        <f t="array" ref="S6632">_xlfn.IFS(FraudData[[#This Row],[Fraud Risk Score]]&gt;=8,"High Risk",FraudData[[#This Row],[Fraud Risk Score]]&gt;=6,"Medium Risk",TRUE,"Low Risk")</f>
        <v>Low Risk</v>
      </c>
    </row>
    <row r="6633" spans="1:19">
      <c r="A6633">
        <v>6632</v>
      </c>
      <c r="B6633">
        <v>26.81</v>
      </c>
      <c r="C6633">
        <v>8</v>
      </c>
      <c r="D6633" t="s">
        <v>48</v>
      </c>
      <c r="E6633">
        <v>0</v>
      </c>
      <c r="F6633">
        <v>0</v>
      </c>
      <c r="G6633">
        <v>96</v>
      </c>
      <c r="H6633">
        <v>7</v>
      </c>
      <c r="I6633">
        <v>25</v>
      </c>
      <c r="J6633">
        <v>0</v>
      </c>
      <c r="K6633">
        <f>_xlfn.XLOOKUP(FraudData[[#This Row],[amount]],AmountRules[Amount Min],AmountRules[Risk Points],,-1)</f>
        <v>0</v>
      </c>
      <c r="L6633">
        <f>_xlfn.XLOOKUP(FraudData[[#This Row],[transaction_hour]],TimeRules[Hour Min],TimeRules[Risk Points],,-1)</f>
        <v>0</v>
      </c>
      <c r="M6633">
        <f>_xlfn.XLOOKUP(FraudData[[#This Row],[foreign_transaction]],ForeignRules[Foreign Transaction],ForeignRules[Risk Points],0)</f>
        <v>0</v>
      </c>
      <c r="N6633">
        <f>_xlfn.XLOOKUP(FraudData[[#This Row],[location_mismatch]],Table10[Location Mismatch],Table10[Risk Points],0)</f>
        <v>0</v>
      </c>
      <c r="O6633">
        <f>_xlfn.XLOOKUP(FraudData[[#This Row],[device_trust_score]],DeviceRules[Device Min],DeviceRules[Risk Points],,-1)</f>
        <v>0</v>
      </c>
      <c r="P6633">
        <f>_xlfn.XLOOKUP(FraudData[[#This Row],[velocity_last_24h]],VelocityRules[Velocity Min],VelocityRules[Risk Points],,-1)</f>
        <v>2</v>
      </c>
      <c r="Q6633">
        <f>_xlfn.XLOOKUP(FraudData[[#This Row],[merchant_category]],MerchantRules[Merchant Category],MerchantRules[Risk Points],0)</f>
        <v>0</v>
      </c>
      <c r="R6633">
        <f>SUM(FraudData[[#This Row],[Amount Risk]:[Merchant Risk]])</f>
        <v>2</v>
      </c>
      <c r="S6633" t="str" cm="1">
        <f t="array" ref="S6633">_xlfn.IFS(FraudData[[#This Row],[Fraud Risk Score]]&gt;=8,"High Risk",FraudData[[#This Row],[Fraud Risk Score]]&gt;=6,"Medium Risk",TRUE,"Low Risk")</f>
        <v>Low Risk</v>
      </c>
    </row>
    <row r="6634" spans="1:19">
      <c r="A6634">
        <v>6633</v>
      </c>
      <c r="B6634">
        <v>197.26</v>
      </c>
      <c r="C6634">
        <v>16</v>
      </c>
      <c r="D6634" t="s">
        <v>49</v>
      </c>
      <c r="E6634">
        <v>0</v>
      </c>
      <c r="F6634">
        <v>0</v>
      </c>
      <c r="G6634">
        <v>53</v>
      </c>
      <c r="H6634">
        <v>1</v>
      </c>
      <c r="I6634">
        <v>69</v>
      </c>
      <c r="J6634">
        <v>0</v>
      </c>
      <c r="K6634">
        <f>_xlfn.XLOOKUP(FraudData[[#This Row],[amount]],AmountRules[Amount Min],AmountRules[Risk Points],,-1)</f>
        <v>0</v>
      </c>
      <c r="L6634">
        <f>_xlfn.XLOOKUP(FraudData[[#This Row],[transaction_hour]],TimeRules[Hour Min],TimeRules[Risk Points],,-1)</f>
        <v>0</v>
      </c>
      <c r="M6634">
        <f>_xlfn.XLOOKUP(FraudData[[#This Row],[foreign_transaction]],ForeignRules[Foreign Transaction],ForeignRules[Risk Points],0)</f>
        <v>0</v>
      </c>
      <c r="N6634">
        <f>_xlfn.XLOOKUP(FraudData[[#This Row],[location_mismatch]],Table10[Location Mismatch],Table10[Risk Points],0)</f>
        <v>0</v>
      </c>
      <c r="O6634">
        <f>_xlfn.XLOOKUP(FraudData[[#This Row],[device_trust_score]],DeviceRules[Device Min],DeviceRules[Risk Points],,-1)</f>
        <v>1</v>
      </c>
      <c r="P6634">
        <f>_xlfn.XLOOKUP(FraudData[[#This Row],[velocity_last_24h]],VelocityRules[Velocity Min],VelocityRules[Risk Points],,-1)</f>
        <v>0</v>
      </c>
      <c r="Q6634">
        <f>_xlfn.XLOOKUP(FraudData[[#This Row],[merchant_category]],MerchantRules[Merchant Category],MerchantRules[Risk Points],0)</f>
        <v>1</v>
      </c>
      <c r="R6634">
        <f>SUM(FraudData[[#This Row],[Amount Risk]:[Merchant Risk]])</f>
        <v>2</v>
      </c>
      <c r="S6634" t="str" cm="1">
        <f t="array" ref="S6634">_xlfn.IFS(FraudData[[#This Row],[Fraud Risk Score]]&gt;=8,"High Risk",FraudData[[#This Row],[Fraud Risk Score]]&gt;=6,"Medium Risk",TRUE,"Low Risk")</f>
        <v>Low Risk</v>
      </c>
    </row>
    <row r="6635" spans="1:19">
      <c r="A6635">
        <v>6634</v>
      </c>
      <c r="B6635">
        <v>133.88</v>
      </c>
      <c r="C6635">
        <v>8</v>
      </c>
      <c r="D6635" t="s">
        <v>46</v>
      </c>
      <c r="E6635">
        <v>0</v>
      </c>
      <c r="F6635">
        <v>0</v>
      </c>
      <c r="G6635">
        <v>49</v>
      </c>
      <c r="H6635">
        <v>2</v>
      </c>
      <c r="I6635">
        <v>37</v>
      </c>
      <c r="J6635">
        <v>0</v>
      </c>
      <c r="K6635">
        <f>_xlfn.XLOOKUP(FraudData[[#This Row],[amount]],AmountRules[Amount Min],AmountRules[Risk Points],,-1)</f>
        <v>0</v>
      </c>
      <c r="L6635">
        <f>_xlfn.XLOOKUP(FraudData[[#This Row],[transaction_hour]],TimeRules[Hour Min],TimeRules[Risk Points],,-1)</f>
        <v>0</v>
      </c>
      <c r="M6635">
        <f>_xlfn.XLOOKUP(FraudData[[#This Row],[foreign_transaction]],ForeignRules[Foreign Transaction],ForeignRules[Risk Points],0)</f>
        <v>0</v>
      </c>
      <c r="N6635">
        <f>_xlfn.XLOOKUP(FraudData[[#This Row],[location_mismatch]],Table10[Location Mismatch],Table10[Risk Points],0)</f>
        <v>0</v>
      </c>
      <c r="O6635">
        <f>_xlfn.XLOOKUP(FraudData[[#This Row],[device_trust_score]],DeviceRules[Device Min],DeviceRules[Risk Points],,-1)</f>
        <v>2</v>
      </c>
      <c r="P6635">
        <f>_xlfn.XLOOKUP(FraudData[[#This Row],[velocity_last_24h]],VelocityRules[Velocity Min],VelocityRules[Risk Points],,-1)</f>
        <v>0</v>
      </c>
      <c r="Q6635">
        <f>_xlfn.XLOOKUP(FraudData[[#This Row],[merchant_category]],MerchantRules[Merchant Category],MerchantRules[Risk Points],0)</f>
        <v>0</v>
      </c>
      <c r="R6635">
        <f>SUM(FraudData[[#This Row],[Amount Risk]:[Merchant Risk]])</f>
        <v>2</v>
      </c>
      <c r="S6635" t="str" cm="1">
        <f t="array" ref="S6635">_xlfn.IFS(FraudData[[#This Row],[Fraud Risk Score]]&gt;=8,"High Risk",FraudData[[#This Row],[Fraud Risk Score]]&gt;=6,"Medium Risk",TRUE,"Low Risk")</f>
        <v>Low Risk</v>
      </c>
    </row>
    <row r="6636" spans="1:19">
      <c r="A6636">
        <v>6635</v>
      </c>
      <c r="B6636">
        <v>183.58</v>
      </c>
      <c r="C6636">
        <v>2</v>
      </c>
      <c r="D6636" t="s">
        <v>48</v>
      </c>
      <c r="E6636">
        <v>0</v>
      </c>
      <c r="F6636">
        <v>1</v>
      </c>
      <c r="G6636">
        <v>83</v>
      </c>
      <c r="H6636">
        <v>0</v>
      </c>
      <c r="I6636">
        <v>49</v>
      </c>
      <c r="J6636">
        <v>0</v>
      </c>
      <c r="K6636">
        <f>_xlfn.XLOOKUP(FraudData[[#This Row],[amount]],AmountRules[Amount Min],AmountRules[Risk Points],,-1)</f>
        <v>0</v>
      </c>
      <c r="L6636">
        <f>_xlfn.XLOOKUP(FraudData[[#This Row],[transaction_hour]],TimeRules[Hour Min],TimeRules[Risk Points],,-1)</f>
        <v>3</v>
      </c>
      <c r="M6636">
        <f>_xlfn.XLOOKUP(FraudData[[#This Row],[foreign_transaction]],ForeignRules[Foreign Transaction],ForeignRules[Risk Points],0)</f>
        <v>0</v>
      </c>
      <c r="N6636">
        <f>_xlfn.XLOOKUP(FraudData[[#This Row],[location_mismatch]],Table10[Location Mismatch],Table10[Risk Points],0)</f>
        <v>3</v>
      </c>
      <c r="O6636">
        <f>_xlfn.XLOOKUP(FraudData[[#This Row],[device_trust_score]],DeviceRules[Device Min],DeviceRules[Risk Points],,-1)</f>
        <v>0</v>
      </c>
      <c r="P6636">
        <f>_xlfn.XLOOKUP(FraudData[[#This Row],[velocity_last_24h]],VelocityRules[Velocity Min],VelocityRules[Risk Points],,-1)</f>
        <v>0</v>
      </c>
      <c r="Q6636">
        <f>_xlfn.XLOOKUP(FraudData[[#This Row],[merchant_category]],MerchantRules[Merchant Category],MerchantRules[Risk Points],0)</f>
        <v>0</v>
      </c>
      <c r="R6636">
        <f>SUM(FraudData[[#This Row],[Amount Risk]:[Merchant Risk]])</f>
        <v>6</v>
      </c>
      <c r="S6636" t="str" cm="1">
        <f t="array" ref="S6636">_xlfn.IFS(FraudData[[#This Row],[Fraud Risk Score]]&gt;=8,"High Risk",FraudData[[#This Row],[Fraud Risk Score]]&gt;=6,"Medium Risk",TRUE,"Low Risk")</f>
        <v>Medium Risk</v>
      </c>
    </row>
    <row r="6637" spans="1:19">
      <c r="A6637">
        <v>6636</v>
      </c>
      <c r="B6637">
        <v>74.25</v>
      </c>
      <c r="C6637">
        <v>21</v>
      </c>
      <c r="D6637" t="s">
        <v>47</v>
      </c>
      <c r="E6637">
        <v>0</v>
      </c>
      <c r="F6637">
        <v>0</v>
      </c>
      <c r="G6637">
        <v>81</v>
      </c>
      <c r="H6637">
        <v>4</v>
      </c>
      <c r="I6637">
        <v>23</v>
      </c>
      <c r="J6637">
        <v>0</v>
      </c>
      <c r="K6637">
        <f>_xlfn.XLOOKUP(FraudData[[#This Row],[amount]],AmountRules[Amount Min],AmountRules[Risk Points],,-1)</f>
        <v>0</v>
      </c>
      <c r="L6637">
        <f>_xlfn.XLOOKUP(FraudData[[#This Row],[transaction_hour]],TimeRules[Hour Min],TimeRules[Risk Points],,-1)</f>
        <v>0</v>
      </c>
      <c r="M6637">
        <f>_xlfn.XLOOKUP(FraudData[[#This Row],[foreign_transaction]],ForeignRules[Foreign Transaction],ForeignRules[Risk Points],0)</f>
        <v>0</v>
      </c>
      <c r="N6637">
        <f>_xlfn.XLOOKUP(FraudData[[#This Row],[location_mismatch]],Table10[Location Mismatch],Table10[Risk Points],0)</f>
        <v>0</v>
      </c>
      <c r="O6637">
        <f>_xlfn.XLOOKUP(FraudData[[#This Row],[device_trust_score]],DeviceRules[Device Min],DeviceRules[Risk Points],,-1)</f>
        <v>0</v>
      </c>
      <c r="P6637">
        <f>_xlfn.XLOOKUP(FraudData[[#This Row],[velocity_last_24h]],VelocityRules[Velocity Min],VelocityRules[Risk Points],,-1)</f>
        <v>0</v>
      </c>
      <c r="Q6637">
        <f>_xlfn.XLOOKUP(FraudData[[#This Row],[merchant_category]],MerchantRules[Merchant Category],MerchantRules[Risk Points],0)</f>
        <v>0</v>
      </c>
      <c r="R6637">
        <f>SUM(FraudData[[#This Row],[Amount Risk]:[Merchant Risk]])</f>
        <v>0</v>
      </c>
      <c r="S6637" t="str" cm="1">
        <f t="array" ref="S6637">_xlfn.IFS(FraudData[[#This Row],[Fraud Risk Score]]&gt;=8,"High Risk",FraudData[[#This Row],[Fraud Risk Score]]&gt;=6,"Medium Risk",TRUE,"Low Risk")</f>
        <v>Low Risk</v>
      </c>
    </row>
    <row r="6638" spans="1:19">
      <c r="A6638">
        <v>6637</v>
      </c>
      <c r="B6638">
        <v>427.27</v>
      </c>
      <c r="C6638">
        <v>7</v>
      </c>
      <c r="D6638" t="s">
        <v>50</v>
      </c>
      <c r="E6638">
        <v>0</v>
      </c>
      <c r="F6638">
        <v>0</v>
      </c>
      <c r="G6638">
        <v>36</v>
      </c>
      <c r="H6638">
        <v>2</v>
      </c>
      <c r="I6638">
        <v>31</v>
      </c>
      <c r="J6638">
        <v>0</v>
      </c>
      <c r="K6638">
        <f>_xlfn.XLOOKUP(FraudData[[#This Row],[amount]],AmountRules[Amount Min],AmountRules[Risk Points],,-1)</f>
        <v>0</v>
      </c>
      <c r="L6638">
        <f>_xlfn.XLOOKUP(FraudData[[#This Row],[transaction_hour]],TimeRules[Hour Min],TimeRules[Risk Points],,-1)</f>
        <v>0</v>
      </c>
      <c r="M6638">
        <f>_xlfn.XLOOKUP(FraudData[[#This Row],[foreign_transaction]],ForeignRules[Foreign Transaction],ForeignRules[Risk Points],0)</f>
        <v>0</v>
      </c>
      <c r="N6638">
        <f>_xlfn.XLOOKUP(FraudData[[#This Row],[location_mismatch]],Table10[Location Mismatch],Table10[Risk Points],0)</f>
        <v>0</v>
      </c>
      <c r="O6638">
        <f>_xlfn.XLOOKUP(FraudData[[#This Row],[device_trust_score]],DeviceRules[Device Min],DeviceRules[Risk Points],,-1)</f>
        <v>2</v>
      </c>
      <c r="P6638">
        <f>_xlfn.XLOOKUP(FraudData[[#This Row],[velocity_last_24h]],VelocityRules[Velocity Min],VelocityRules[Risk Points],,-1)</f>
        <v>0</v>
      </c>
      <c r="Q6638">
        <f>_xlfn.XLOOKUP(FraudData[[#This Row],[merchant_category]],MerchantRules[Merchant Category],MerchantRules[Risk Points],0)</f>
        <v>0</v>
      </c>
      <c r="R6638">
        <f>SUM(FraudData[[#This Row],[Amount Risk]:[Merchant Risk]])</f>
        <v>2</v>
      </c>
      <c r="S6638" t="str" cm="1">
        <f t="array" ref="S6638">_xlfn.IFS(FraudData[[#This Row],[Fraud Risk Score]]&gt;=8,"High Risk",FraudData[[#This Row],[Fraud Risk Score]]&gt;=6,"Medium Risk",TRUE,"Low Risk")</f>
        <v>Low Risk</v>
      </c>
    </row>
    <row r="6639" spans="1:19">
      <c r="A6639">
        <v>6638</v>
      </c>
      <c r="B6639">
        <v>159.34</v>
      </c>
      <c r="C6639">
        <v>18</v>
      </c>
      <c r="D6639" t="s">
        <v>47</v>
      </c>
      <c r="E6639">
        <v>0</v>
      </c>
      <c r="F6639">
        <v>0</v>
      </c>
      <c r="G6639">
        <v>74</v>
      </c>
      <c r="H6639">
        <v>0</v>
      </c>
      <c r="I6639">
        <v>51</v>
      </c>
      <c r="J6639">
        <v>0</v>
      </c>
      <c r="K6639">
        <f>_xlfn.XLOOKUP(FraudData[[#This Row],[amount]],AmountRules[Amount Min],AmountRules[Risk Points],,-1)</f>
        <v>0</v>
      </c>
      <c r="L6639">
        <f>_xlfn.XLOOKUP(FraudData[[#This Row],[transaction_hour]],TimeRules[Hour Min],TimeRules[Risk Points],,-1)</f>
        <v>0</v>
      </c>
      <c r="M6639">
        <f>_xlfn.XLOOKUP(FraudData[[#This Row],[foreign_transaction]],ForeignRules[Foreign Transaction],ForeignRules[Risk Points],0)</f>
        <v>0</v>
      </c>
      <c r="N6639">
        <f>_xlfn.XLOOKUP(FraudData[[#This Row],[location_mismatch]],Table10[Location Mismatch],Table10[Risk Points],0)</f>
        <v>0</v>
      </c>
      <c r="O6639">
        <f>_xlfn.XLOOKUP(FraudData[[#This Row],[device_trust_score]],DeviceRules[Device Min],DeviceRules[Risk Points],,-1)</f>
        <v>0</v>
      </c>
      <c r="P6639">
        <f>_xlfn.XLOOKUP(FraudData[[#This Row],[velocity_last_24h]],VelocityRules[Velocity Min],VelocityRules[Risk Points],,-1)</f>
        <v>0</v>
      </c>
      <c r="Q6639">
        <f>_xlfn.XLOOKUP(FraudData[[#This Row],[merchant_category]],MerchantRules[Merchant Category],MerchantRules[Risk Points],0)</f>
        <v>0</v>
      </c>
      <c r="R6639">
        <f>SUM(FraudData[[#This Row],[Amount Risk]:[Merchant Risk]])</f>
        <v>0</v>
      </c>
      <c r="S6639" t="str" cm="1">
        <f t="array" ref="S6639">_xlfn.IFS(FraudData[[#This Row],[Fraud Risk Score]]&gt;=8,"High Risk",FraudData[[#This Row],[Fraud Risk Score]]&gt;=6,"Medium Risk",TRUE,"Low Risk")</f>
        <v>Low Risk</v>
      </c>
    </row>
    <row r="6640" spans="1:19">
      <c r="A6640">
        <v>6639</v>
      </c>
      <c r="B6640">
        <v>16.07</v>
      </c>
      <c r="C6640">
        <v>19</v>
      </c>
      <c r="D6640" t="s">
        <v>50</v>
      </c>
      <c r="E6640">
        <v>0</v>
      </c>
      <c r="F6640">
        <v>0</v>
      </c>
      <c r="G6640">
        <v>36</v>
      </c>
      <c r="H6640">
        <v>0</v>
      </c>
      <c r="I6640">
        <v>53</v>
      </c>
      <c r="J6640">
        <v>0</v>
      </c>
      <c r="K6640">
        <f>_xlfn.XLOOKUP(FraudData[[#This Row],[amount]],AmountRules[Amount Min],AmountRules[Risk Points],,-1)</f>
        <v>0</v>
      </c>
      <c r="L6640">
        <f>_xlfn.XLOOKUP(FraudData[[#This Row],[transaction_hour]],TimeRules[Hour Min],TimeRules[Risk Points],,-1)</f>
        <v>0</v>
      </c>
      <c r="M6640">
        <f>_xlfn.XLOOKUP(FraudData[[#This Row],[foreign_transaction]],ForeignRules[Foreign Transaction],ForeignRules[Risk Points],0)</f>
        <v>0</v>
      </c>
      <c r="N6640">
        <f>_xlfn.XLOOKUP(FraudData[[#This Row],[location_mismatch]],Table10[Location Mismatch],Table10[Risk Points],0)</f>
        <v>0</v>
      </c>
      <c r="O6640">
        <f>_xlfn.XLOOKUP(FraudData[[#This Row],[device_trust_score]],DeviceRules[Device Min],DeviceRules[Risk Points],,-1)</f>
        <v>2</v>
      </c>
      <c r="P6640">
        <f>_xlfn.XLOOKUP(FraudData[[#This Row],[velocity_last_24h]],VelocityRules[Velocity Min],VelocityRules[Risk Points],,-1)</f>
        <v>0</v>
      </c>
      <c r="Q6640">
        <f>_xlfn.XLOOKUP(FraudData[[#This Row],[merchant_category]],MerchantRules[Merchant Category],MerchantRules[Risk Points],0)</f>
        <v>0</v>
      </c>
      <c r="R6640">
        <f>SUM(FraudData[[#This Row],[Amount Risk]:[Merchant Risk]])</f>
        <v>2</v>
      </c>
      <c r="S6640" t="str" cm="1">
        <f t="array" ref="S6640">_xlfn.IFS(FraudData[[#This Row],[Fraud Risk Score]]&gt;=8,"High Risk",FraudData[[#This Row],[Fraud Risk Score]]&gt;=6,"Medium Risk",TRUE,"Low Risk")</f>
        <v>Low Risk</v>
      </c>
    </row>
    <row r="6641" spans="1:19">
      <c r="A6641">
        <v>6640</v>
      </c>
      <c r="B6641">
        <v>107.55</v>
      </c>
      <c r="C6641">
        <v>15</v>
      </c>
      <c r="D6641" t="s">
        <v>47</v>
      </c>
      <c r="E6641">
        <v>0</v>
      </c>
      <c r="F6641">
        <v>0</v>
      </c>
      <c r="G6641">
        <v>72</v>
      </c>
      <c r="H6641">
        <v>2</v>
      </c>
      <c r="I6641">
        <v>29</v>
      </c>
      <c r="J6641">
        <v>0</v>
      </c>
      <c r="K6641">
        <f>_xlfn.XLOOKUP(FraudData[[#This Row],[amount]],AmountRules[Amount Min],AmountRules[Risk Points],,-1)</f>
        <v>0</v>
      </c>
      <c r="L6641">
        <f>_xlfn.XLOOKUP(FraudData[[#This Row],[transaction_hour]],TimeRules[Hour Min],TimeRules[Risk Points],,-1)</f>
        <v>0</v>
      </c>
      <c r="M6641">
        <f>_xlfn.XLOOKUP(FraudData[[#This Row],[foreign_transaction]],ForeignRules[Foreign Transaction],ForeignRules[Risk Points],0)</f>
        <v>0</v>
      </c>
      <c r="N6641">
        <f>_xlfn.XLOOKUP(FraudData[[#This Row],[location_mismatch]],Table10[Location Mismatch],Table10[Risk Points],0)</f>
        <v>0</v>
      </c>
      <c r="O6641">
        <f>_xlfn.XLOOKUP(FraudData[[#This Row],[device_trust_score]],DeviceRules[Device Min],DeviceRules[Risk Points],,-1)</f>
        <v>0</v>
      </c>
      <c r="P6641">
        <f>_xlfn.XLOOKUP(FraudData[[#This Row],[velocity_last_24h]],VelocityRules[Velocity Min],VelocityRules[Risk Points],,-1)</f>
        <v>0</v>
      </c>
      <c r="Q6641">
        <f>_xlfn.XLOOKUP(FraudData[[#This Row],[merchant_category]],MerchantRules[Merchant Category],MerchantRules[Risk Points],0)</f>
        <v>0</v>
      </c>
      <c r="R6641">
        <f>SUM(FraudData[[#This Row],[Amount Risk]:[Merchant Risk]])</f>
        <v>0</v>
      </c>
      <c r="S6641" t="str" cm="1">
        <f t="array" ref="S6641">_xlfn.IFS(FraudData[[#This Row],[Fraud Risk Score]]&gt;=8,"High Risk",FraudData[[#This Row],[Fraud Risk Score]]&gt;=6,"Medium Risk",TRUE,"Low Risk")</f>
        <v>Low Risk</v>
      </c>
    </row>
    <row r="6642" spans="1:19">
      <c r="A6642">
        <v>6641</v>
      </c>
      <c r="B6642">
        <v>254.17</v>
      </c>
      <c r="C6642">
        <v>6</v>
      </c>
      <c r="D6642" t="s">
        <v>46</v>
      </c>
      <c r="E6642">
        <v>1</v>
      </c>
      <c r="F6642">
        <v>0</v>
      </c>
      <c r="G6642">
        <v>74</v>
      </c>
      <c r="H6642">
        <v>4</v>
      </c>
      <c r="I6642">
        <v>51</v>
      </c>
      <c r="J6642">
        <v>0</v>
      </c>
      <c r="K6642">
        <f>_xlfn.XLOOKUP(FraudData[[#This Row],[amount]],AmountRules[Amount Min],AmountRules[Risk Points],,-1)</f>
        <v>0</v>
      </c>
      <c r="L6642">
        <f>_xlfn.XLOOKUP(FraudData[[#This Row],[transaction_hour]],TimeRules[Hour Min],TimeRules[Risk Points],,-1)</f>
        <v>0</v>
      </c>
      <c r="M6642">
        <f>_xlfn.XLOOKUP(FraudData[[#This Row],[foreign_transaction]],ForeignRules[Foreign Transaction],ForeignRules[Risk Points],0)</f>
        <v>3</v>
      </c>
      <c r="N6642">
        <f>_xlfn.XLOOKUP(FraudData[[#This Row],[location_mismatch]],Table10[Location Mismatch],Table10[Risk Points],0)</f>
        <v>0</v>
      </c>
      <c r="O6642">
        <f>_xlfn.XLOOKUP(FraudData[[#This Row],[device_trust_score]],DeviceRules[Device Min],DeviceRules[Risk Points],,-1)</f>
        <v>0</v>
      </c>
      <c r="P6642">
        <f>_xlfn.XLOOKUP(FraudData[[#This Row],[velocity_last_24h]],VelocityRules[Velocity Min],VelocityRules[Risk Points],,-1)</f>
        <v>0</v>
      </c>
      <c r="Q6642">
        <f>_xlfn.XLOOKUP(FraudData[[#This Row],[merchant_category]],MerchantRules[Merchant Category],MerchantRules[Risk Points],0)</f>
        <v>0</v>
      </c>
      <c r="R6642">
        <f>SUM(FraudData[[#This Row],[Amount Risk]:[Merchant Risk]])</f>
        <v>3</v>
      </c>
      <c r="S6642" t="str" cm="1">
        <f t="array" ref="S6642">_xlfn.IFS(FraudData[[#This Row],[Fraud Risk Score]]&gt;=8,"High Risk",FraudData[[#This Row],[Fraud Risk Score]]&gt;=6,"Medium Risk",TRUE,"Low Risk")</f>
        <v>Low Risk</v>
      </c>
    </row>
    <row r="6643" spans="1:19">
      <c r="A6643">
        <v>6642</v>
      </c>
      <c r="B6643">
        <v>284.5</v>
      </c>
      <c r="C6643">
        <v>6</v>
      </c>
      <c r="D6643" t="s">
        <v>49</v>
      </c>
      <c r="E6643">
        <v>0</v>
      </c>
      <c r="F6643">
        <v>0</v>
      </c>
      <c r="G6643">
        <v>43</v>
      </c>
      <c r="H6643">
        <v>1</v>
      </c>
      <c r="I6643">
        <v>33</v>
      </c>
      <c r="J6643">
        <v>0</v>
      </c>
      <c r="K6643">
        <f>_xlfn.XLOOKUP(FraudData[[#This Row],[amount]],AmountRules[Amount Min],AmountRules[Risk Points],,-1)</f>
        <v>0</v>
      </c>
      <c r="L6643">
        <f>_xlfn.XLOOKUP(FraudData[[#This Row],[transaction_hour]],TimeRules[Hour Min],TimeRules[Risk Points],,-1)</f>
        <v>0</v>
      </c>
      <c r="M6643">
        <f>_xlfn.XLOOKUP(FraudData[[#This Row],[foreign_transaction]],ForeignRules[Foreign Transaction],ForeignRules[Risk Points],0)</f>
        <v>0</v>
      </c>
      <c r="N6643">
        <f>_xlfn.XLOOKUP(FraudData[[#This Row],[location_mismatch]],Table10[Location Mismatch],Table10[Risk Points],0)</f>
        <v>0</v>
      </c>
      <c r="O6643">
        <f>_xlfn.XLOOKUP(FraudData[[#This Row],[device_trust_score]],DeviceRules[Device Min],DeviceRules[Risk Points],,-1)</f>
        <v>2</v>
      </c>
      <c r="P6643">
        <f>_xlfn.XLOOKUP(FraudData[[#This Row],[velocity_last_24h]],VelocityRules[Velocity Min],VelocityRules[Risk Points],,-1)</f>
        <v>0</v>
      </c>
      <c r="Q6643">
        <f>_xlfn.XLOOKUP(FraudData[[#This Row],[merchant_category]],MerchantRules[Merchant Category],MerchantRules[Risk Points],0)</f>
        <v>1</v>
      </c>
      <c r="R6643">
        <f>SUM(FraudData[[#This Row],[Amount Risk]:[Merchant Risk]])</f>
        <v>3</v>
      </c>
      <c r="S6643" t="str" cm="1">
        <f t="array" ref="S6643">_xlfn.IFS(FraudData[[#This Row],[Fraud Risk Score]]&gt;=8,"High Risk",FraudData[[#This Row],[Fraud Risk Score]]&gt;=6,"Medium Risk",TRUE,"Low Risk")</f>
        <v>Low Risk</v>
      </c>
    </row>
    <row r="6644" spans="1:19">
      <c r="A6644">
        <v>6643</v>
      </c>
      <c r="B6644">
        <v>122.83</v>
      </c>
      <c r="C6644">
        <v>19</v>
      </c>
      <c r="D6644" t="s">
        <v>50</v>
      </c>
      <c r="E6644">
        <v>0</v>
      </c>
      <c r="F6644">
        <v>0</v>
      </c>
      <c r="G6644">
        <v>77</v>
      </c>
      <c r="H6644">
        <v>2</v>
      </c>
      <c r="I6644">
        <v>61</v>
      </c>
      <c r="J6644">
        <v>0</v>
      </c>
      <c r="K6644">
        <f>_xlfn.XLOOKUP(FraudData[[#This Row],[amount]],AmountRules[Amount Min],AmountRules[Risk Points],,-1)</f>
        <v>0</v>
      </c>
      <c r="L6644">
        <f>_xlfn.XLOOKUP(FraudData[[#This Row],[transaction_hour]],TimeRules[Hour Min],TimeRules[Risk Points],,-1)</f>
        <v>0</v>
      </c>
      <c r="M6644">
        <f>_xlfn.XLOOKUP(FraudData[[#This Row],[foreign_transaction]],ForeignRules[Foreign Transaction],ForeignRules[Risk Points],0)</f>
        <v>0</v>
      </c>
      <c r="N6644">
        <f>_xlfn.XLOOKUP(FraudData[[#This Row],[location_mismatch]],Table10[Location Mismatch],Table10[Risk Points],0)</f>
        <v>0</v>
      </c>
      <c r="O6644">
        <f>_xlfn.XLOOKUP(FraudData[[#This Row],[device_trust_score]],DeviceRules[Device Min],DeviceRules[Risk Points],,-1)</f>
        <v>0</v>
      </c>
      <c r="P6644">
        <f>_xlfn.XLOOKUP(FraudData[[#This Row],[velocity_last_24h]],VelocityRules[Velocity Min],VelocityRules[Risk Points],,-1)</f>
        <v>0</v>
      </c>
      <c r="Q6644">
        <f>_xlfn.XLOOKUP(FraudData[[#This Row],[merchant_category]],MerchantRules[Merchant Category],MerchantRules[Risk Points],0)</f>
        <v>0</v>
      </c>
      <c r="R6644">
        <f>SUM(FraudData[[#This Row],[Amount Risk]:[Merchant Risk]])</f>
        <v>0</v>
      </c>
      <c r="S6644" t="str" cm="1">
        <f t="array" ref="S6644">_xlfn.IFS(FraudData[[#This Row],[Fraud Risk Score]]&gt;=8,"High Risk",FraudData[[#This Row],[Fraud Risk Score]]&gt;=6,"Medium Risk",TRUE,"Low Risk")</f>
        <v>Low Risk</v>
      </c>
    </row>
    <row r="6645" spans="1:19">
      <c r="A6645">
        <v>6644</v>
      </c>
      <c r="B6645">
        <v>405.25</v>
      </c>
      <c r="C6645">
        <v>12</v>
      </c>
      <c r="D6645" t="s">
        <v>46</v>
      </c>
      <c r="E6645">
        <v>0</v>
      </c>
      <c r="F6645">
        <v>0</v>
      </c>
      <c r="G6645">
        <v>59</v>
      </c>
      <c r="H6645">
        <v>1</v>
      </c>
      <c r="I6645">
        <v>52</v>
      </c>
      <c r="J6645">
        <v>0</v>
      </c>
      <c r="K6645">
        <f>_xlfn.XLOOKUP(FraudData[[#This Row],[amount]],AmountRules[Amount Min],AmountRules[Risk Points],,-1)</f>
        <v>0</v>
      </c>
      <c r="L6645">
        <f>_xlfn.XLOOKUP(FraudData[[#This Row],[transaction_hour]],TimeRules[Hour Min],TimeRules[Risk Points],,-1)</f>
        <v>0</v>
      </c>
      <c r="M6645">
        <f>_xlfn.XLOOKUP(FraudData[[#This Row],[foreign_transaction]],ForeignRules[Foreign Transaction],ForeignRules[Risk Points],0)</f>
        <v>0</v>
      </c>
      <c r="N6645">
        <f>_xlfn.XLOOKUP(FraudData[[#This Row],[location_mismatch]],Table10[Location Mismatch],Table10[Risk Points],0)</f>
        <v>0</v>
      </c>
      <c r="O6645">
        <f>_xlfn.XLOOKUP(FraudData[[#This Row],[device_trust_score]],DeviceRules[Device Min],DeviceRules[Risk Points],,-1)</f>
        <v>1</v>
      </c>
      <c r="P6645">
        <f>_xlfn.XLOOKUP(FraudData[[#This Row],[velocity_last_24h]],VelocityRules[Velocity Min],VelocityRules[Risk Points],,-1)</f>
        <v>0</v>
      </c>
      <c r="Q6645">
        <f>_xlfn.XLOOKUP(FraudData[[#This Row],[merchant_category]],MerchantRules[Merchant Category],MerchantRules[Risk Points],0)</f>
        <v>0</v>
      </c>
      <c r="R6645">
        <f>SUM(FraudData[[#This Row],[Amount Risk]:[Merchant Risk]])</f>
        <v>1</v>
      </c>
      <c r="S6645" t="str" cm="1">
        <f t="array" ref="S6645">_xlfn.IFS(FraudData[[#This Row],[Fraud Risk Score]]&gt;=8,"High Risk",FraudData[[#This Row],[Fraud Risk Score]]&gt;=6,"Medium Risk",TRUE,"Low Risk")</f>
        <v>Low Risk</v>
      </c>
    </row>
    <row r="6646" spans="1:19">
      <c r="A6646">
        <v>6645</v>
      </c>
      <c r="B6646">
        <v>56.07</v>
      </c>
      <c r="C6646">
        <v>2</v>
      </c>
      <c r="D6646" t="s">
        <v>49</v>
      </c>
      <c r="E6646">
        <v>0</v>
      </c>
      <c r="F6646">
        <v>0</v>
      </c>
      <c r="G6646">
        <v>51</v>
      </c>
      <c r="H6646">
        <v>1</v>
      </c>
      <c r="I6646">
        <v>60</v>
      </c>
      <c r="J6646">
        <v>0</v>
      </c>
      <c r="K6646">
        <f>_xlfn.XLOOKUP(FraudData[[#This Row],[amount]],AmountRules[Amount Min],AmountRules[Risk Points],,-1)</f>
        <v>0</v>
      </c>
      <c r="L6646">
        <f>_xlfn.XLOOKUP(FraudData[[#This Row],[transaction_hour]],TimeRules[Hour Min],TimeRules[Risk Points],,-1)</f>
        <v>3</v>
      </c>
      <c r="M6646">
        <f>_xlfn.XLOOKUP(FraudData[[#This Row],[foreign_transaction]],ForeignRules[Foreign Transaction],ForeignRules[Risk Points],0)</f>
        <v>0</v>
      </c>
      <c r="N6646">
        <f>_xlfn.XLOOKUP(FraudData[[#This Row],[location_mismatch]],Table10[Location Mismatch],Table10[Risk Points],0)</f>
        <v>0</v>
      </c>
      <c r="O6646">
        <f>_xlfn.XLOOKUP(FraudData[[#This Row],[device_trust_score]],DeviceRules[Device Min],DeviceRules[Risk Points],,-1)</f>
        <v>1</v>
      </c>
      <c r="P6646">
        <f>_xlfn.XLOOKUP(FraudData[[#This Row],[velocity_last_24h]],VelocityRules[Velocity Min],VelocityRules[Risk Points],,-1)</f>
        <v>0</v>
      </c>
      <c r="Q6646">
        <f>_xlfn.XLOOKUP(FraudData[[#This Row],[merchant_category]],MerchantRules[Merchant Category],MerchantRules[Risk Points],0)</f>
        <v>1</v>
      </c>
      <c r="R6646">
        <f>SUM(FraudData[[#This Row],[Amount Risk]:[Merchant Risk]])</f>
        <v>5</v>
      </c>
      <c r="S6646" t="str" cm="1">
        <f t="array" ref="S6646">_xlfn.IFS(FraudData[[#This Row],[Fraud Risk Score]]&gt;=8,"High Risk",FraudData[[#This Row],[Fraud Risk Score]]&gt;=6,"Medium Risk",TRUE,"Low Risk")</f>
        <v>Low Risk</v>
      </c>
    </row>
    <row r="6647" spans="1:19">
      <c r="A6647">
        <v>6646</v>
      </c>
      <c r="B6647">
        <v>95.16</v>
      </c>
      <c r="C6647">
        <v>11</v>
      </c>
      <c r="D6647" t="s">
        <v>49</v>
      </c>
      <c r="E6647">
        <v>0</v>
      </c>
      <c r="F6647">
        <v>0</v>
      </c>
      <c r="G6647">
        <v>91</v>
      </c>
      <c r="H6647">
        <v>4</v>
      </c>
      <c r="I6647">
        <v>30</v>
      </c>
      <c r="J6647">
        <v>0</v>
      </c>
      <c r="K6647">
        <f>_xlfn.XLOOKUP(FraudData[[#This Row],[amount]],AmountRules[Amount Min],AmountRules[Risk Points],,-1)</f>
        <v>0</v>
      </c>
      <c r="L6647">
        <f>_xlfn.XLOOKUP(FraudData[[#This Row],[transaction_hour]],TimeRules[Hour Min],TimeRules[Risk Points],,-1)</f>
        <v>0</v>
      </c>
      <c r="M6647">
        <f>_xlfn.XLOOKUP(FraudData[[#This Row],[foreign_transaction]],ForeignRules[Foreign Transaction],ForeignRules[Risk Points],0)</f>
        <v>0</v>
      </c>
      <c r="N6647">
        <f>_xlfn.XLOOKUP(FraudData[[#This Row],[location_mismatch]],Table10[Location Mismatch],Table10[Risk Points],0)</f>
        <v>0</v>
      </c>
      <c r="O6647">
        <f>_xlfn.XLOOKUP(FraudData[[#This Row],[device_trust_score]],DeviceRules[Device Min],DeviceRules[Risk Points],,-1)</f>
        <v>0</v>
      </c>
      <c r="P6647">
        <f>_xlfn.XLOOKUP(FraudData[[#This Row],[velocity_last_24h]],VelocityRules[Velocity Min],VelocityRules[Risk Points],,-1)</f>
        <v>0</v>
      </c>
      <c r="Q6647">
        <f>_xlfn.XLOOKUP(FraudData[[#This Row],[merchant_category]],MerchantRules[Merchant Category],MerchantRules[Risk Points],0)</f>
        <v>1</v>
      </c>
      <c r="R6647">
        <f>SUM(FraudData[[#This Row],[Amount Risk]:[Merchant Risk]])</f>
        <v>1</v>
      </c>
      <c r="S6647" t="str" cm="1">
        <f t="array" ref="S6647">_xlfn.IFS(FraudData[[#This Row],[Fraud Risk Score]]&gt;=8,"High Risk",FraudData[[#This Row],[Fraud Risk Score]]&gt;=6,"Medium Risk",TRUE,"Low Risk")</f>
        <v>Low Risk</v>
      </c>
    </row>
    <row r="6648" spans="1:19">
      <c r="A6648">
        <v>6647</v>
      </c>
      <c r="B6648">
        <v>411.96</v>
      </c>
      <c r="C6648">
        <v>23</v>
      </c>
      <c r="D6648" t="s">
        <v>48</v>
      </c>
      <c r="E6648">
        <v>0</v>
      </c>
      <c r="F6648">
        <v>0</v>
      </c>
      <c r="G6648">
        <v>75</v>
      </c>
      <c r="H6648">
        <v>1</v>
      </c>
      <c r="I6648">
        <v>44</v>
      </c>
      <c r="J6648">
        <v>0</v>
      </c>
      <c r="K6648">
        <f>_xlfn.XLOOKUP(FraudData[[#This Row],[amount]],AmountRules[Amount Min],AmountRules[Risk Points],,-1)</f>
        <v>0</v>
      </c>
      <c r="L6648">
        <f>_xlfn.XLOOKUP(FraudData[[#This Row],[transaction_hour]],TimeRules[Hour Min],TimeRules[Risk Points],,-1)</f>
        <v>1</v>
      </c>
      <c r="M6648">
        <f>_xlfn.XLOOKUP(FraudData[[#This Row],[foreign_transaction]],ForeignRules[Foreign Transaction],ForeignRules[Risk Points],0)</f>
        <v>0</v>
      </c>
      <c r="N6648">
        <f>_xlfn.XLOOKUP(FraudData[[#This Row],[location_mismatch]],Table10[Location Mismatch],Table10[Risk Points],0)</f>
        <v>0</v>
      </c>
      <c r="O6648">
        <f>_xlfn.XLOOKUP(FraudData[[#This Row],[device_trust_score]],DeviceRules[Device Min],DeviceRules[Risk Points],,-1)</f>
        <v>0</v>
      </c>
      <c r="P6648">
        <f>_xlfn.XLOOKUP(FraudData[[#This Row],[velocity_last_24h]],VelocityRules[Velocity Min],VelocityRules[Risk Points],,-1)</f>
        <v>0</v>
      </c>
      <c r="Q6648">
        <f>_xlfn.XLOOKUP(FraudData[[#This Row],[merchant_category]],MerchantRules[Merchant Category],MerchantRules[Risk Points],0)</f>
        <v>0</v>
      </c>
      <c r="R6648">
        <f>SUM(FraudData[[#This Row],[Amount Risk]:[Merchant Risk]])</f>
        <v>1</v>
      </c>
      <c r="S6648" t="str" cm="1">
        <f t="array" ref="S6648">_xlfn.IFS(FraudData[[#This Row],[Fraud Risk Score]]&gt;=8,"High Risk",FraudData[[#This Row],[Fraud Risk Score]]&gt;=6,"Medium Risk",TRUE,"Low Risk")</f>
        <v>Low Risk</v>
      </c>
    </row>
    <row r="6649" spans="1:19">
      <c r="A6649">
        <v>6648</v>
      </c>
      <c r="B6649">
        <v>407.85</v>
      </c>
      <c r="C6649">
        <v>7</v>
      </c>
      <c r="D6649" t="s">
        <v>48</v>
      </c>
      <c r="E6649">
        <v>0</v>
      </c>
      <c r="F6649">
        <v>0</v>
      </c>
      <c r="G6649">
        <v>43</v>
      </c>
      <c r="H6649">
        <v>0</v>
      </c>
      <c r="I6649">
        <v>58</v>
      </c>
      <c r="J6649">
        <v>0</v>
      </c>
      <c r="K6649">
        <f>_xlfn.XLOOKUP(FraudData[[#This Row],[amount]],AmountRules[Amount Min],AmountRules[Risk Points],,-1)</f>
        <v>0</v>
      </c>
      <c r="L6649">
        <f>_xlfn.XLOOKUP(FraudData[[#This Row],[transaction_hour]],TimeRules[Hour Min],TimeRules[Risk Points],,-1)</f>
        <v>0</v>
      </c>
      <c r="M6649">
        <f>_xlfn.XLOOKUP(FraudData[[#This Row],[foreign_transaction]],ForeignRules[Foreign Transaction],ForeignRules[Risk Points],0)</f>
        <v>0</v>
      </c>
      <c r="N6649">
        <f>_xlfn.XLOOKUP(FraudData[[#This Row],[location_mismatch]],Table10[Location Mismatch],Table10[Risk Points],0)</f>
        <v>0</v>
      </c>
      <c r="O6649">
        <f>_xlfn.XLOOKUP(FraudData[[#This Row],[device_trust_score]],DeviceRules[Device Min],DeviceRules[Risk Points],,-1)</f>
        <v>2</v>
      </c>
      <c r="P6649">
        <f>_xlfn.XLOOKUP(FraudData[[#This Row],[velocity_last_24h]],VelocityRules[Velocity Min],VelocityRules[Risk Points],,-1)</f>
        <v>0</v>
      </c>
      <c r="Q6649">
        <f>_xlfn.XLOOKUP(FraudData[[#This Row],[merchant_category]],MerchantRules[Merchant Category],MerchantRules[Risk Points],0)</f>
        <v>0</v>
      </c>
      <c r="R6649">
        <f>SUM(FraudData[[#This Row],[Amount Risk]:[Merchant Risk]])</f>
        <v>2</v>
      </c>
      <c r="S6649" t="str" cm="1">
        <f t="array" ref="S6649">_xlfn.IFS(FraudData[[#This Row],[Fraud Risk Score]]&gt;=8,"High Risk",FraudData[[#This Row],[Fraud Risk Score]]&gt;=6,"Medium Risk",TRUE,"Low Risk")</f>
        <v>Low Risk</v>
      </c>
    </row>
    <row r="6650" spans="1:19">
      <c r="A6650">
        <v>6649</v>
      </c>
      <c r="B6650">
        <v>208.34</v>
      </c>
      <c r="C6650">
        <v>12</v>
      </c>
      <c r="D6650" t="s">
        <v>48</v>
      </c>
      <c r="E6650">
        <v>0</v>
      </c>
      <c r="F6650">
        <v>0</v>
      </c>
      <c r="G6650">
        <v>67</v>
      </c>
      <c r="H6650">
        <v>0</v>
      </c>
      <c r="I6650">
        <v>47</v>
      </c>
      <c r="J6650">
        <v>0</v>
      </c>
      <c r="K6650">
        <f>_xlfn.XLOOKUP(FraudData[[#This Row],[amount]],AmountRules[Amount Min],AmountRules[Risk Points],,-1)</f>
        <v>0</v>
      </c>
      <c r="L6650">
        <f>_xlfn.XLOOKUP(FraudData[[#This Row],[transaction_hour]],TimeRules[Hour Min],TimeRules[Risk Points],,-1)</f>
        <v>0</v>
      </c>
      <c r="M6650">
        <f>_xlfn.XLOOKUP(FraudData[[#This Row],[foreign_transaction]],ForeignRules[Foreign Transaction],ForeignRules[Risk Points],0)</f>
        <v>0</v>
      </c>
      <c r="N6650">
        <f>_xlfn.XLOOKUP(FraudData[[#This Row],[location_mismatch]],Table10[Location Mismatch],Table10[Risk Points],0)</f>
        <v>0</v>
      </c>
      <c r="O6650">
        <f>_xlfn.XLOOKUP(FraudData[[#This Row],[device_trust_score]],DeviceRules[Device Min],DeviceRules[Risk Points],,-1)</f>
        <v>1</v>
      </c>
      <c r="P6650">
        <f>_xlfn.XLOOKUP(FraudData[[#This Row],[velocity_last_24h]],VelocityRules[Velocity Min],VelocityRules[Risk Points],,-1)</f>
        <v>0</v>
      </c>
      <c r="Q6650">
        <f>_xlfn.XLOOKUP(FraudData[[#This Row],[merchant_category]],MerchantRules[Merchant Category],MerchantRules[Risk Points],0)</f>
        <v>0</v>
      </c>
      <c r="R6650">
        <f>SUM(FraudData[[#This Row],[Amount Risk]:[Merchant Risk]])</f>
        <v>1</v>
      </c>
      <c r="S6650" t="str" cm="1">
        <f t="array" ref="S6650">_xlfn.IFS(FraudData[[#This Row],[Fraud Risk Score]]&gt;=8,"High Risk",FraudData[[#This Row],[Fraud Risk Score]]&gt;=6,"Medium Risk",TRUE,"Low Risk")</f>
        <v>Low Risk</v>
      </c>
    </row>
    <row r="6651" spans="1:19">
      <c r="A6651">
        <v>6650</v>
      </c>
      <c r="B6651">
        <v>352.59</v>
      </c>
      <c r="C6651">
        <v>19</v>
      </c>
      <c r="D6651" t="s">
        <v>50</v>
      </c>
      <c r="E6651">
        <v>0</v>
      </c>
      <c r="F6651">
        <v>0</v>
      </c>
      <c r="G6651">
        <v>59</v>
      </c>
      <c r="H6651">
        <v>2</v>
      </c>
      <c r="I6651">
        <v>50</v>
      </c>
      <c r="J6651">
        <v>0</v>
      </c>
      <c r="K6651">
        <f>_xlfn.XLOOKUP(FraudData[[#This Row],[amount]],AmountRules[Amount Min],AmountRules[Risk Points],,-1)</f>
        <v>0</v>
      </c>
      <c r="L6651">
        <f>_xlfn.XLOOKUP(FraudData[[#This Row],[transaction_hour]],TimeRules[Hour Min],TimeRules[Risk Points],,-1)</f>
        <v>0</v>
      </c>
      <c r="M6651">
        <f>_xlfn.XLOOKUP(FraudData[[#This Row],[foreign_transaction]],ForeignRules[Foreign Transaction],ForeignRules[Risk Points],0)</f>
        <v>0</v>
      </c>
      <c r="N6651">
        <f>_xlfn.XLOOKUP(FraudData[[#This Row],[location_mismatch]],Table10[Location Mismatch],Table10[Risk Points],0)</f>
        <v>0</v>
      </c>
      <c r="O6651">
        <f>_xlfn.XLOOKUP(FraudData[[#This Row],[device_trust_score]],DeviceRules[Device Min],DeviceRules[Risk Points],,-1)</f>
        <v>1</v>
      </c>
      <c r="P6651">
        <f>_xlfn.XLOOKUP(FraudData[[#This Row],[velocity_last_24h]],VelocityRules[Velocity Min],VelocityRules[Risk Points],,-1)</f>
        <v>0</v>
      </c>
      <c r="Q6651">
        <f>_xlfn.XLOOKUP(FraudData[[#This Row],[merchant_category]],MerchantRules[Merchant Category],MerchantRules[Risk Points],0)</f>
        <v>0</v>
      </c>
      <c r="R6651">
        <f>SUM(FraudData[[#This Row],[Amount Risk]:[Merchant Risk]])</f>
        <v>1</v>
      </c>
      <c r="S6651" t="str" cm="1">
        <f t="array" ref="S6651">_xlfn.IFS(FraudData[[#This Row],[Fraud Risk Score]]&gt;=8,"High Risk",FraudData[[#This Row],[Fraud Risk Score]]&gt;=6,"Medium Risk",TRUE,"Low Risk")</f>
        <v>Low Risk</v>
      </c>
    </row>
    <row r="6652" spans="1:19">
      <c r="A6652">
        <v>6651</v>
      </c>
      <c r="B6652">
        <v>16.73</v>
      </c>
      <c r="C6652">
        <v>15</v>
      </c>
      <c r="D6652" t="s">
        <v>50</v>
      </c>
      <c r="E6652">
        <v>0</v>
      </c>
      <c r="F6652">
        <v>0</v>
      </c>
      <c r="G6652">
        <v>39</v>
      </c>
      <c r="H6652">
        <v>1</v>
      </c>
      <c r="I6652">
        <v>53</v>
      </c>
      <c r="J6652">
        <v>0</v>
      </c>
      <c r="K6652">
        <f>_xlfn.XLOOKUP(FraudData[[#This Row],[amount]],AmountRules[Amount Min],AmountRules[Risk Points],,-1)</f>
        <v>0</v>
      </c>
      <c r="L6652">
        <f>_xlfn.XLOOKUP(FraudData[[#This Row],[transaction_hour]],TimeRules[Hour Min],TimeRules[Risk Points],,-1)</f>
        <v>0</v>
      </c>
      <c r="M6652">
        <f>_xlfn.XLOOKUP(FraudData[[#This Row],[foreign_transaction]],ForeignRules[Foreign Transaction],ForeignRules[Risk Points],0)</f>
        <v>0</v>
      </c>
      <c r="N6652">
        <f>_xlfn.XLOOKUP(FraudData[[#This Row],[location_mismatch]],Table10[Location Mismatch],Table10[Risk Points],0)</f>
        <v>0</v>
      </c>
      <c r="O6652">
        <f>_xlfn.XLOOKUP(FraudData[[#This Row],[device_trust_score]],DeviceRules[Device Min],DeviceRules[Risk Points],,-1)</f>
        <v>2</v>
      </c>
      <c r="P6652">
        <f>_xlfn.XLOOKUP(FraudData[[#This Row],[velocity_last_24h]],VelocityRules[Velocity Min],VelocityRules[Risk Points],,-1)</f>
        <v>0</v>
      </c>
      <c r="Q6652">
        <f>_xlfn.XLOOKUP(FraudData[[#This Row],[merchant_category]],MerchantRules[Merchant Category],MerchantRules[Risk Points],0)</f>
        <v>0</v>
      </c>
      <c r="R6652">
        <f>SUM(FraudData[[#This Row],[Amount Risk]:[Merchant Risk]])</f>
        <v>2</v>
      </c>
      <c r="S6652" t="str" cm="1">
        <f t="array" ref="S6652">_xlfn.IFS(FraudData[[#This Row],[Fraud Risk Score]]&gt;=8,"High Risk",FraudData[[#This Row],[Fraud Risk Score]]&gt;=6,"Medium Risk",TRUE,"Low Risk")</f>
        <v>Low Risk</v>
      </c>
    </row>
    <row r="6653" spans="1:19">
      <c r="A6653">
        <v>6652</v>
      </c>
      <c r="B6653">
        <v>360.44</v>
      </c>
      <c r="C6653">
        <v>6</v>
      </c>
      <c r="D6653" t="s">
        <v>49</v>
      </c>
      <c r="E6653">
        <v>0</v>
      </c>
      <c r="F6653">
        <v>0</v>
      </c>
      <c r="G6653">
        <v>40</v>
      </c>
      <c r="H6653">
        <v>0</v>
      </c>
      <c r="I6653">
        <v>49</v>
      </c>
      <c r="J6653">
        <v>0</v>
      </c>
      <c r="K6653">
        <f>_xlfn.XLOOKUP(FraudData[[#This Row],[amount]],AmountRules[Amount Min],AmountRules[Risk Points],,-1)</f>
        <v>0</v>
      </c>
      <c r="L6653">
        <f>_xlfn.XLOOKUP(FraudData[[#This Row],[transaction_hour]],TimeRules[Hour Min],TimeRules[Risk Points],,-1)</f>
        <v>0</v>
      </c>
      <c r="M6653">
        <f>_xlfn.XLOOKUP(FraudData[[#This Row],[foreign_transaction]],ForeignRules[Foreign Transaction],ForeignRules[Risk Points],0)</f>
        <v>0</v>
      </c>
      <c r="N6653">
        <f>_xlfn.XLOOKUP(FraudData[[#This Row],[location_mismatch]],Table10[Location Mismatch],Table10[Risk Points],0)</f>
        <v>0</v>
      </c>
      <c r="O6653">
        <f>_xlfn.XLOOKUP(FraudData[[#This Row],[device_trust_score]],DeviceRules[Device Min],DeviceRules[Risk Points],,-1)</f>
        <v>2</v>
      </c>
      <c r="P6653">
        <f>_xlfn.XLOOKUP(FraudData[[#This Row],[velocity_last_24h]],VelocityRules[Velocity Min],VelocityRules[Risk Points],,-1)</f>
        <v>0</v>
      </c>
      <c r="Q6653">
        <f>_xlfn.XLOOKUP(FraudData[[#This Row],[merchant_category]],MerchantRules[Merchant Category],MerchantRules[Risk Points],0)</f>
        <v>1</v>
      </c>
      <c r="R6653">
        <f>SUM(FraudData[[#This Row],[Amount Risk]:[Merchant Risk]])</f>
        <v>3</v>
      </c>
      <c r="S6653" t="str" cm="1">
        <f t="array" ref="S6653">_xlfn.IFS(FraudData[[#This Row],[Fraud Risk Score]]&gt;=8,"High Risk",FraudData[[#This Row],[Fraud Risk Score]]&gt;=6,"Medium Risk",TRUE,"Low Risk")</f>
        <v>Low Risk</v>
      </c>
    </row>
    <row r="6654" spans="1:19">
      <c r="A6654">
        <v>6653</v>
      </c>
      <c r="B6654">
        <v>69.58</v>
      </c>
      <c r="C6654">
        <v>3</v>
      </c>
      <c r="D6654" t="s">
        <v>50</v>
      </c>
      <c r="E6654">
        <v>0</v>
      </c>
      <c r="F6654">
        <v>0</v>
      </c>
      <c r="G6654">
        <v>93</v>
      </c>
      <c r="H6654">
        <v>2</v>
      </c>
      <c r="I6654">
        <v>31</v>
      </c>
      <c r="J6654">
        <v>0</v>
      </c>
      <c r="K6654">
        <f>_xlfn.XLOOKUP(FraudData[[#This Row],[amount]],AmountRules[Amount Min],AmountRules[Risk Points],,-1)</f>
        <v>0</v>
      </c>
      <c r="L6654">
        <f>_xlfn.XLOOKUP(FraudData[[#This Row],[transaction_hour]],TimeRules[Hour Min],TimeRules[Risk Points],,-1)</f>
        <v>3</v>
      </c>
      <c r="M6654">
        <f>_xlfn.XLOOKUP(FraudData[[#This Row],[foreign_transaction]],ForeignRules[Foreign Transaction],ForeignRules[Risk Points],0)</f>
        <v>0</v>
      </c>
      <c r="N6654">
        <f>_xlfn.XLOOKUP(FraudData[[#This Row],[location_mismatch]],Table10[Location Mismatch],Table10[Risk Points],0)</f>
        <v>0</v>
      </c>
      <c r="O6654">
        <f>_xlfn.XLOOKUP(FraudData[[#This Row],[device_trust_score]],DeviceRules[Device Min],DeviceRules[Risk Points],,-1)</f>
        <v>0</v>
      </c>
      <c r="P6654">
        <f>_xlfn.XLOOKUP(FraudData[[#This Row],[velocity_last_24h]],VelocityRules[Velocity Min],VelocityRules[Risk Points],,-1)</f>
        <v>0</v>
      </c>
      <c r="Q6654">
        <f>_xlfn.XLOOKUP(FraudData[[#This Row],[merchant_category]],MerchantRules[Merchant Category],MerchantRules[Risk Points],0)</f>
        <v>0</v>
      </c>
      <c r="R6654">
        <f>SUM(FraudData[[#This Row],[Amount Risk]:[Merchant Risk]])</f>
        <v>3</v>
      </c>
      <c r="S6654" t="str" cm="1">
        <f t="array" ref="S6654">_xlfn.IFS(FraudData[[#This Row],[Fraud Risk Score]]&gt;=8,"High Risk",FraudData[[#This Row],[Fraud Risk Score]]&gt;=6,"Medium Risk",TRUE,"Low Risk")</f>
        <v>Low Risk</v>
      </c>
    </row>
    <row r="6655" spans="1:19">
      <c r="A6655">
        <v>6654</v>
      </c>
      <c r="B6655">
        <v>35.36</v>
      </c>
      <c r="C6655">
        <v>11</v>
      </c>
      <c r="D6655" t="s">
        <v>49</v>
      </c>
      <c r="E6655">
        <v>0</v>
      </c>
      <c r="F6655">
        <v>0</v>
      </c>
      <c r="G6655">
        <v>95</v>
      </c>
      <c r="H6655">
        <v>4</v>
      </c>
      <c r="I6655">
        <v>65</v>
      </c>
      <c r="J6655">
        <v>0</v>
      </c>
      <c r="K6655">
        <f>_xlfn.XLOOKUP(FraudData[[#This Row],[amount]],AmountRules[Amount Min],AmountRules[Risk Points],,-1)</f>
        <v>0</v>
      </c>
      <c r="L6655">
        <f>_xlfn.XLOOKUP(FraudData[[#This Row],[transaction_hour]],TimeRules[Hour Min],TimeRules[Risk Points],,-1)</f>
        <v>0</v>
      </c>
      <c r="M6655">
        <f>_xlfn.XLOOKUP(FraudData[[#This Row],[foreign_transaction]],ForeignRules[Foreign Transaction],ForeignRules[Risk Points],0)</f>
        <v>0</v>
      </c>
      <c r="N6655">
        <f>_xlfn.XLOOKUP(FraudData[[#This Row],[location_mismatch]],Table10[Location Mismatch],Table10[Risk Points],0)</f>
        <v>0</v>
      </c>
      <c r="O6655">
        <f>_xlfn.XLOOKUP(FraudData[[#This Row],[device_trust_score]],DeviceRules[Device Min],DeviceRules[Risk Points],,-1)</f>
        <v>0</v>
      </c>
      <c r="P6655">
        <f>_xlfn.XLOOKUP(FraudData[[#This Row],[velocity_last_24h]],VelocityRules[Velocity Min],VelocityRules[Risk Points],,-1)</f>
        <v>0</v>
      </c>
      <c r="Q6655">
        <f>_xlfn.XLOOKUP(FraudData[[#This Row],[merchant_category]],MerchantRules[Merchant Category],MerchantRules[Risk Points],0)</f>
        <v>1</v>
      </c>
      <c r="R6655">
        <f>SUM(FraudData[[#This Row],[Amount Risk]:[Merchant Risk]])</f>
        <v>1</v>
      </c>
      <c r="S6655" t="str" cm="1">
        <f t="array" ref="S6655">_xlfn.IFS(FraudData[[#This Row],[Fraud Risk Score]]&gt;=8,"High Risk",FraudData[[#This Row],[Fraud Risk Score]]&gt;=6,"Medium Risk",TRUE,"Low Risk")</f>
        <v>Low Risk</v>
      </c>
    </row>
    <row r="6656" spans="1:19">
      <c r="A6656">
        <v>6655</v>
      </c>
      <c r="B6656">
        <v>49.25</v>
      </c>
      <c r="C6656">
        <v>16</v>
      </c>
      <c r="D6656" t="s">
        <v>46</v>
      </c>
      <c r="E6656">
        <v>0</v>
      </c>
      <c r="F6656">
        <v>0</v>
      </c>
      <c r="G6656">
        <v>65</v>
      </c>
      <c r="H6656">
        <v>3</v>
      </c>
      <c r="I6656">
        <v>57</v>
      </c>
      <c r="J6656">
        <v>0</v>
      </c>
      <c r="K6656">
        <f>_xlfn.XLOOKUP(FraudData[[#This Row],[amount]],AmountRules[Amount Min],AmountRules[Risk Points],,-1)</f>
        <v>0</v>
      </c>
      <c r="L6656">
        <f>_xlfn.XLOOKUP(FraudData[[#This Row],[transaction_hour]],TimeRules[Hour Min],TimeRules[Risk Points],,-1)</f>
        <v>0</v>
      </c>
      <c r="M6656">
        <f>_xlfn.XLOOKUP(FraudData[[#This Row],[foreign_transaction]],ForeignRules[Foreign Transaction],ForeignRules[Risk Points],0)</f>
        <v>0</v>
      </c>
      <c r="N6656">
        <f>_xlfn.XLOOKUP(FraudData[[#This Row],[location_mismatch]],Table10[Location Mismatch],Table10[Risk Points],0)</f>
        <v>0</v>
      </c>
      <c r="O6656">
        <f>_xlfn.XLOOKUP(FraudData[[#This Row],[device_trust_score]],DeviceRules[Device Min],DeviceRules[Risk Points],,-1)</f>
        <v>1</v>
      </c>
      <c r="P6656">
        <f>_xlfn.XLOOKUP(FraudData[[#This Row],[velocity_last_24h]],VelocityRules[Velocity Min],VelocityRules[Risk Points],,-1)</f>
        <v>0</v>
      </c>
      <c r="Q6656">
        <f>_xlfn.XLOOKUP(FraudData[[#This Row],[merchant_category]],MerchantRules[Merchant Category],MerchantRules[Risk Points],0)</f>
        <v>0</v>
      </c>
      <c r="R6656">
        <f>SUM(FraudData[[#This Row],[Amount Risk]:[Merchant Risk]])</f>
        <v>1</v>
      </c>
      <c r="S6656" t="str" cm="1">
        <f t="array" ref="S6656">_xlfn.IFS(FraudData[[#This Row],[Fraud Risk Score]]&gt;=8,"High Risk",FraudData[[#This Row],[Fraud Risk Score]]&gt;=6,"Medium Risk",TRUE,"Low Risk")</f>
        <v>Low Risk</v>
      </c>
    </row>
    <row r="6657" spans="1:19">
      <c r="A6657">
        <v>6656</v>
      </c>
      <c r="B6657">
        <v>97.42</v>
      </c>
      <c r="C6657">
        <v>0</v>
      </c>
      <c r="D6657" t="s">
        <v>47</v>
      </c>
      <c r="E6657">
        <v>0</v>
      </c>
      <c r="F6657">
        <v>0</v>
      </c>
      <c r="G6657">
        <v>78</v>
      </c>
      <c r="H6657">
        <v>4</v>
      </c>
      <c r="I6657">
        <v>62</v>
      </c>
      <c r="J6657">
        <v>0</v>
      </c>
      <c r="K6657">
        <f>_xlfn.XLOOKUP(FraudData[[#This Row],[amount]],AmountRules[Amount Min],AmountRules[Risk Points],,-1)</f>
        <v>0</v>
      </c>
      <c r="L6657">
        <f>_xlfn.XLOOKUP(FraudData[[#This Row],[transaction_hour]],TimeRules[Hour Min],TimeRules[Risk Points],,-1)</f>
        <v>3</v>
      </c>
      <c r="M6657">
        <f>_xlfn.XLOOKUP(FraudData[[#This Row],[foreign_transaction]],ForeignRules[Foreign Transaction],ForeignRules[Risk Points],0)</f>
        <v>0</v>
      </c>
      <c r="N6657">
        <f>_xlfn.XLOOKUP(FraudData[[#This Row],[location_mismatch]],Table10[Location Mismatch],Table10[Risk Points],0)</f>
        <v>0</v>
      </c>
      <c r="O6657">
        <f>_xlfn.XLOOKUP(FraudData[[#This Row],[device_trust_score]],DeviceRules[Device Min],DeviceRules[Risk Points],,-1)</f>
        <v>0</v>
      </c>
      <c r="P6657">
        <f>_xlfn.XLOOKUP(FraudData[[#This Row],[velocity_last_24h]],VelocityRules[Velocity Min],VelocityRules[Risk Points],,-1)</f>
        <v>0</v>
      </c>
      <c r="Q6657">
        <f>_xlfn.XLOOKUP(FraudData[[#This Row],[merchant_category]],MerchantRules[Merchant Category],MerchantRules[Risk Points],0)</f>
        <v>0</v>
      </c>
      <c r="R6657">
        <f>SUM(FraudData[[#This Row],[Amount Risk]:[Merchant Risk]])</f>
        <v>3</v>
      </c>
      <c r="S6657" t="str" cm="1">
        <f t="array" ref="S6657">_xlfn.IFS(FraudData[[#This Row],[Fraud Risk Score]]&gt;=8,"High Risk",FraudData[[#This Row],[Fraud Risk Score]]&gt;=6,"Medium Risk",TRUE,"Low Risk")</f>
        <v>Low Risk</v>
      </c>
    </row>
    <row r="6658" spans="1:19">
      <c r="A6658">
        <v>6657</v>
      </c>
      <c r="B6658">
        <v>52.07</v>
      </c>
      <c r="C6658">
        <v>16</v>
      </c>
      <c r="D6658" t="s">
        <v>49</v>
      </c>
      <c r="E6658">
        <v>0</v>
      </c>
      <c r="F6658">
        <v>1</v>
      </c>
      <c r="G6658">
        <v>89</v>
      </c>
      <c r="H6658">
        <v>1</v>
      </c>
      <c r="I6658">
        <v>37</v>
      </c>
      <c r="J6658">
        <v>0</v>
      </c>
      <c r="K6658">
        <f>_xlfn.XLOOKUP(FraudData[[#This Row],[amount]],AmountRules[Amount Min],AmountRules[Risk Points],,-1)</f>
        <v>0</v>
      </c>
      <c r="L6658">
        <f>_xlfn.XLOOKUP(FraudData[[#This Row],[transaction_hour]],TimeRules[Hour Min],TimeRules[Risk Points],,-1)</f>
        <v>0</v>
      </c>
      <c r="M6658">
        <f>_xlfn.XLOOKUP(FraudData[[#This Row],[foreign_transaction]],ForeignRules[Foreign Transaction],ForeignRules[Risk Points],0)</f>
        <v>0</v>
      </c>
      <c r="N6658">
        <f>_xlfn.XLOOKUP(FraudData[[#This Row],[location_mismatch]],Table10[Location Mismatch],Table10[Risk Points],0)</f>
        <v>3</v>
      </c>
      <c r="O6658">
        <f>_xlfn.XLOOKUP(FraudData[[#This Row],[device_trust_score]],DeviceRules[Device Min],DeviceRules[Risk Points],,-1)</f>
        <v>0</v>
      </c>
      <c r="P6658">
        <f>_xlfn.XLOOKUP(FraudData[[#This Row],[velocity_last_24h]],VelocityRules[Velocity Min],VelocityRules[Risk Points],,-1)</f>
        <v>0</v>
      </c>
      <c r="Q6658">
        <f>_xlfn.XLOOKUP(FraudData[[#This Row],[merchant_category]],MerchantRules[Merchant Category],MerchantRules[Risk Points],0)</f>
        <v>1</v>
      </c>
      <c r="R6658">
        <f>SUM(FraudData[[#This Row],[Amount Risk]:[Merchant Risk]])</f>
        <v>4</v>
      </c>
      <c r="S6658" t="str" cm="1">
        <f t="array" ref="S6658">_xlfn.IFS(FraudData[[#This Row],[Fraud Risk Score]]&gt;=8,"High Risk",FraudData[[#This Row],[Fraud Risk Score]]&gt;=6,"Medium Risk",TRUE,"Low Risk")</f>
        <v>Low Risk</v>
      </c>
    </row>
    <row r="6659" spans="1:19">
      <c r="A6659">
        <v>6658</v>
      </c>
      <c r="B6659">
        <v>69.569999999999993</v>
      </c>
      <c r="C6659">
        <v>1</v>
      </c>
      <c r="D6659" t="s">
        <v>49</v>
      </c>
      <c r="E6659">
        <v>0</v>
      </c>
      <c r="F6659">
        <v>0</v>
      </c>
      <c r="G6659">
        <v>54</v>
      </c>
      <c r="H6659">
        <v>1</v>
      </c>
      <c r="I6659">
        <v>44</v>
      </c>
      <c r="J6659">
        <v>0</v>
      </c>
      <c r="K6659">
        <f>_xlfn.XLOOKUP(FraudData[[#This Row],[amount]],AmountRules[Amount Min],AmountRules[Risk Points],,-1)</f>
        <v>0</v>
      </c>
      <c r="L6659">
        <f>_xlfn.XLOOKUP(FraudData[[#This Row],[transaction_hour]],TimeRules[Hour Min],TimeRules[Risk Points],,-1)</f>
        <v>3</v>
      </c>
      <c r="M6659">
        <f>_xlfn.XLOOKUP(FraudData[[#This Row],[foreign_transaction]],ForeignRules[Foreign Transaction],ForeignRules[Risk Points],0)</f>
        <v>0</v>
      </c>
      <c r="N6659">
        <f>_xlfn.XLOOKUP(FraudData[[#This Row],[location_mismatch]],Table10[Location Mismatch],Table10[Risk Points],0)</f>
        <v>0</v>
      </c>
      <c r="O6659">
        <f>_xlfn.XLOOKUP(FraudData[[#This Row],[device_trust_score]],DeviceRules[Device Min],DeviceRules[Risk Points],,-1)</f>
        <v>1</v>
      </c>
      <c r="P6659">
        <f>_xlfn.XLOOKUP(FraudData[[#This Row],[velocity_last_24h]],VelocityRules[Velocity Min],VelocityRules[Risk Points],,-1)</f>
        <v>0</v>
      </c>
      <c r="Q6659">
        <f>_xlfn.XLOOKUP(FraudData[[#This Row],[merchant_category]],MerchantRules[Merchant Category],MerchantRules[Risk Points],0)</f>
        <v>1</v>
      </c>
      <c r="R6659">
        <f>SUM(FraudData[[#This Row],[Amount Risk]:[Merchant Risk]])</f>
        <v>5</v>
      </c>
      <c r="S6659" t="str" cm="1">
        <f t="array" ref="S6659">_xlfn.IFS(FraudData[[#This Row],[Fraud Risk Score]]&gt;=8,"High Risk",FraudData[[#This Row],[Fraud Risk Score]]&gt;=6,"Medium Risk",TRUE,"Low Risk")</f>
        <v>Low Risk</v>
      </c>
    </row>
    <row r="6660" spans="1:19">
      <c r="A6660">
        <v>6659</v>
      </c>
      <c r="B6660">
        <v>26.1</v>
      </c>
      <c r="C6660">
        <v>5</v>
      </c>
      <c r="D6660" t="s">
        <v>46</v>
      </c>
      <c r="E6660">
        <v>0</v>
      </c>
      <c r="F6660">
        <v>0</v>
      </c>
      <c r="G6660">
        <v>43</v>
      </c>
      <c r="H6660">
        <v>0</v>
      </c>
      <c r="I6660">
        <v>50</v>
      </c>
      <c r="J6660">
        <v>0</v>
      </c>
      <c r="K6660">
        <f>_xlfn.XLOOKUP(FraudData[[#This Row],[amount]],AmountRules[Amount Min],AmountRules[Risk Points],,-1)</f>
        <v>0</v>
      </c>
      <c r="L6660">
        <f>_xlfn.XLOOKUP(FraudData[[#This Row],[transaction_hour]],TimeRules[Hour Min],TimeRules[Risk Points],,-1)</f>
        <v>0</v>
      </c>
      <c r="M6660">
        <f>_xlfn.XLOOKUP(FraudData[[#This Row],[foreign_transaction]],ForeignRules[Foreign Transaction],ForeignRules[Risk Points],0)</f>
        <v>0</v>
      </c>
      <c r="N6660">
        <f>_xlfn.XLOOKUP(FraudData[[#This Row],[location_mismatch]],Table10[Location Mismatch],Table10[Risk Points],0)</f>
        <v>0</v>
      </c>
      <c r="O6660">
        <f>_xlfn.XLOOKUP(FraudData[[#This Row],[device_trust_score]],DeviceRules[Device Min],DeviceRules[Risk Points],,-1)</f>
        <v>2</v>
      </c>
      <c r="P6660">
        <f>_xlfn.XLOOKUP(FraudData[[#This Row],[velocity_last_24h]],VelocityRules[Velocity Min],VelocityRules[Risk Points],,-1)</f>
        <v>0</v>
      </c>
      <c r="Q6660">
        <f>_xlfn.XLOOKUP(FraudData[[#This Row],[merchant_category]],MerchantRules[Merchant Category],MerchantRules[Risk Points],0)</f>
        <v>0</v>
      </c>
      <c r="R6660">
        <f>SUM(FraudData[[#This Row],[Amount Risk]:[Merchant Risk]])</f>
        <v>2</v>
      </c>
      <c r="S6660" t="str" cm="1">
        <f t="array" ref="S6660">_xlfn.IFS(FraudData[[#This Row],[Fraud Risk Score]]&gt;=8,"High Risk",FraudData[[#This Row],[Fraud Risk Score]]&gt;=6,"Medium Risk",TRUE,"Low Risk")</f>
        <v>Low Risk</v>
      </c>
    </row>
    <row r="6661" spans="1:19">
      <c r="A6661">
        <v>6660</v>
      </c>
      <c r="B6661">
        <v>63.22</v>
      </c>
      <c r="C6661">
        <v>11</v>
      </c>
      <c r="D6661" t="s">
        <v>48</v>
      </c>
      <c r="E6661">
        <v>0</v>
      </c>
      <c r="F6661">
        <v>0</v>
      </c>
      <c r="G6661">
        <v>70</v>
      </c>
      <c r="H6661">
        <v>3</v>
      </c>
      <c r="I6661">
        <v>49</v>
      </c>
      <c r="J6661">
        <v>0</v>
      </c>
      <c r="K6661">
        <f>_xlfn.XLOOKUP(FraudData[[#This Row],[amount]],AmountRules[Amount Min],AmountRules[Risk Points],,-1)</f>
        <v>0</v>
      </c>
      <c r="L6661">
        <f>_xlfn.XLOOKUP(FraudData[[#This Row],[transaction_hour]],TimeRules[Hour Min],TimeRules[Risk Points],,-1)</f>
        <v>0</v>
      </c>
      <c r="M6661">
        <f>_xlfn.XLOOKUP(FraudData[[#This Row],[foreign_transaction]],ForeignRules[Foreign Transaction],ForeignRules[Risk Points],0)</f>
        <v>0</v>
      </c>
      <c r="N6661">
        <f>_xlfn.XLOOKUP(FraudData[[#This Row],[location_mismatch]],Table10[Location Mismatch],Table10[Risk Points],0)</f>
        <v>0</v>
      </c>
      <c r="O6661">
        <f>_xlfn.XLOOKUP(FraudData[[#This Row],[device_trust_score]],DeviceRules[Device Min],DeviceRules[Risk Points],,-1)</f>
        <v>0</v>
      </c>
      <c r="P6661">
        <f>_xlfn.XLOOKUP(FraudData[[#This Row],[velocity_last_24h]],VelocityRules[Velocity Min],VelocityRules[Risk Points],,-1)</f>
        <v>0</v>
      </c>
      <c r="Q6661">
        <f>_xlfn.XLOOKUP(FraudData[[#This Row],[merchant_category]],MerchantRules[Merchant Category],MerchantRules[Risk Points],0)</f>
        <v>0</v>
      </c>
      <c r="R6661">
        <f>SUM(FraudData[[#This Row],[Amount Risk]:[Merchant Risk]])</f>
        <v>0</v>
      </c>
      <c r="S6661" t="str" cm="1">
        <f t="array" ref="S6661">_xlfn.IFS(FraudData[[#This Row],[Fraud Risk Score]]&gt;=8,"High Risk",FraudData[[#This Row],[Fraud Risk Score]]&gt;=6,"Medium Risk",TRUE,"Low Risk")</f>
        <v>Low Risk</v>
      </c>
    </row>
    <row r="6662" spans="1:19">
      <c r="A6662">
        <v>6661</v>
      </c>
      <c r="B6662">
        <v>152.87</v>
      </c>
      <c r="C6662">
        <v>10</v>
      </c>
      <c r="D6662" t="s">
        <v>48</v>
      </c>
      <c r="E6662">
        <v>0</v>
      </c>
      <c r="F6662">
        <v>0</v>
      </c>
      <c r="G6662">
        <v>84</v>
      </c>
      <c r="H6662">
        <v>3</v>
      </c>
      <c r="I6662">
        <v>59</v>
      </c>
      <c r="J6662">
        <v>0</v>
      </c>
      <c r="K6662">
        <f>_xlfn.XLOOKUP(FraudData[[#This Row],[amount]],AmountRules[Amount Min],AmountRules[Risk Points],,-1)</f>
        <v>0</v>
      </c>
      <c r="L6662">
        <f>_xlfn.XLOOKUP(FraudData[[#This Row],[transaction_hour]],TimeRules[Hour Min],TimeRules[Risk Points],,-1)</f>
        <v>0</v>
      </c>
      <c r="M6662">
        <f>_xlfn.XLOOKUP(FraudData[[#This Row],[foreign_transaction]],ForeignRules[Foreign Transaction],ForeignRules[Risk Points],0)</f>
        <v>0</v>
      </c>
      <c r="N6662">
        <f>_xlfn.XLOOKUP(FraudData[[#This Row],[location_mismatch]],Table10[Location Mismatch],Table10[Risk Points],0)</f>
        <v>0</v>
      </c>
      <c r="O6662">
        <f>_xlfn.XLOOKUP(FraudData[[#This Row],[device_trust_score]],DeviceRules[Device Min],DeviceRules[Risk Points],,-1)</f>
        <v>0</v>
      </c>
      <c r="P6662">
        <f>_xlfn.XLOOKUP(FraudData[[#This Row],[velocity_last_24h]],VelocityRules[Velocity Min],VelocityRules[Risk Points],,-1)</f>
        <v>0</v>
      </c>
      <c r="Q6662">
        <f>_xlfn.XLOOKUP(FraudData[[#This Row],[merchant_category]],MerchantRules[Merchant Category],MerchantRules[Risk Points],0)</f>
        <v>0</v>
      </c>
      <c r="R6662">
        <f>SUM(FraudData[[#This Row],[Amount Risk]:[Merchant Risk]])</f>
        <v>0</v>
      </c>
      <c r="S6662" t="str" cm="1">
        <f t="array" ref="S6662">_xlfn.IFS(FraudData[[#This Row],[Fraud Risk Score]]&gt;=8,"High Risk",FraudData[[#This Row],[Fraud Risk Score]]&gt;=6,"Medium Risk",TRUE,"Low Risk")</f>
        <v>Low Risk</v>
      </c>
    </row>
    <row r="6663" spans="1:19">
      <c r="A6663">
        <v>6662</v>
      </c>
      <c r="B6663">
        <v>104.96</v>
      </c>
      <c r="C6663">
        <v>20</v>
      </c>
      <c r="D6663" t="s">
        <v>48</v>
      </c>
      <c r="E6663">
        <v>0</v>
      </c>
      <c r="F6663">
        <v>0</v>
      </c>
      <c r="G6663">
        <v>48</v>
      </c>
      <c r="H6663">
        <v>2</v>
      </c>
      <c r="I6663">
        <v>46</v>
      </c>
      <c r="J6663">
        <v>0</v>
      </c>
      <c r="K6663">
        <f>_xlfn.XLOOKUP(FraudData[[#This Row],[amount]],AmountRules[Amount Min],AmountRules[Risk Points],,-1)</f>
        <v>0</v>
      </c>
      <c r="L6663">
        <f>_xlfn.XLOOKUP(FraudData[[#This Row],[transaction_hour]],TimeRules[Hour Min],TimeRules[Risk Points],,-1)</f>
        <v>0</v>
      </c>
      <c r="M6663">
        <f>_xlfn.XLOOKUP(FraudData[[#This Row],[foreign_transaction]],ForeignRules[Foreign Transaction],ForeignRules[Risk Points],0)</f>
        <v>0</v>
      </c>
      <c r="N6663">
        <f>_xlfn.XLOOKUP(FraudData[[#This Row],[location_mismatch]],Table10[Location Mismatch],Table10[Risk Points],0)</f>
        <v>0</v>
      </c>
      <c r="O6663">
        <f>_xlfn.XLOOKUP(FraudData[[#This Row],[device_trust_score]],DeviceRules[Device Min],DeviceRules[Risk Points],,-1)</f>
        <v>2</v>
      </c>
      <c r="P6663">
        <f>_xlfn.XLOOKUP(FraudData[[#This Row],[velocity_last_24h]],VelocityRules[Velocity Min],VelocityRules[Risk Points],,-1)</f>
        <v>0</v>
      </c>
      <c r="Q6663">
        <f>_xlfn.XLOOKUP(FraudData[[#This Row],[merchant_category]],MerchantRules[Merchant Category],MerchantRules[Risk Points],0)</f>
        <v>0</v>
      </c>
      <c r="R6663">
        <f>SUM(FraudData[[#This Row],[Amount Risk]:[Merchant Risk]])</f>
        <v>2</v>
      </c>
      <c r="S6663" t="str" cm="1">
        <f t="array" ref="S6663">_xlfn.IFS(FraudData[[#This Row],[Fraud Risk Score]]&gt;=8,"High Risk",FraudData[[#This Row],[Fraud Risk Score]]&gt;=6,"Medium Risk",TRUE,"Low Risk")</f>
        <v>Low Risk</v>
      </c>
    </row>
    <row r="6664" spans="1:19">
      <c r="A6664">
        <v>6663</v>
      </c>
      <c r="B6664">
        <v>76.63</v>
      </c>
      <c r="C6664">
        <v>10</v>
      </c>
      <c r="D6664" t="s">
        <v>49</v>
      </c>
      <c r="E6664">
        <v>0</v>
      </c>
      <c r="F6664">
        <v>0</v>
      </c>
      <c r="G6664">
        <v>60</v>
      </c>
      <c r="H6664">
        <v>2</v>
      </c>
      <c r="I6664">
        <v>53</v>
      </c>
      <c r="J6664">
        <v>0</v>
      </c>
      <c r="K6664">
        <f>_xlfn.XLOOKUP(FraudData[[#This Row],[amount]],AmountRules[Amount Min],AmountRules[Risk Points],,-1)</f>
        <v>0</v>
      </c>
      <c r="L6664">
        <f>_xlfn.XLOOKUP(FraudData[[#This Row],[transaction_hour]],TimeRules[Hour Min],TimeRules[Risk Points],,-1)</f>
        <v>0</v>
      </c>
      <c r="M6664">
        <f>_xlfn.XLOOKUP(FraudData[[#This Row],[foreign_transaction]],ForeignRules[Foreign Transaction],ForeignRules[Risk Points],0)</f>
        <v>0</v>
      </c>
      <c r="N6664">
        <f>_xlfn.XLOOKUP(FraudData[[#This Row],[location_mismatch]],Table10[Location Mismatch],Table10[Risk Points],0)</f>
        <v>0</v>
      </c>
      <c r="O6664">
        <f>_xlfn.XLOOKUP(FraudData[[#This Row],[device_trust_score]],DeviceRules[Device Min],DeviceRules[Risk Points],,-1)</f>
        <v>1</v>
      </c>
      <c r="P6664">
        <f>_xlfn.XLOOKUP(FraudData[[#This Row],[velocity_last_24h]],VelocityRules[Velocity Min],VelocityRules[Risk Points],,-1)</f>
        <v>0</v>
      </c>
      <c r="Q6664">
        <f>_xlfn.XLOOKUP(FraudData[[#This Row],[merchant_category]],MerchantRules[Merchant Category],MerchantRules[Risk Points],0)</f>
        <v>1</v>
      </c>
      <c r="R6664">
        <f>SUM(FraudData[[#This Row],[Amount Risk]:[Merchant Risk]])</f>
        <v>2</v>
      </c>
      <c r="S6664" t="str" cm="1">
        <f t="array" ref="S6664">_xlfn.IFS(FraudData[[#This Row],[Fraud Risk Score]]&gt;=8,"High Risk",FraudData[[#This Row],[Fraud Risk Score]]&gt;=6,"Medium Risk",TRUE,"Low Risk")</f>
        <v>Low Risk</v>
      </c>
    </row>
    <row r="6665" spans="1:19">
      <c r="A6665">
        <v>6664</v>
      </c>
      <c r="B6665">
        <v>247</v>
      </c>
      <c r="C6665">
        <v>17</v>
      </c>
      <c r="D6665" t="s">
        <v>49</v>
      </c>
      <c r="E6665">
        <v>0</v>
      </c>
      <c r="F6665">
        <v>0</v>
      </c>
      <c r="G6665">
        <v>73</v>
      </c>
      <c r="H6665">
        <v>2</v>
      </c>
      <c r="I6665">
        <v>24</v>
      </c>
      <c r="J6665">
        <v>0</v>
      </c>
      <c r="K6665">
        <f>_xlfn.XLOOKUP(FraudData[[#This Row],[amount]],AmountRules[Amount Min],AmountRules[Risk Points],,-1)</f>
        <v>0</v>
      </c>
      <c r="L6665">
        <f>_xlfn.XLOOKUP(FraudData[[#This Row],[transaction_hour]],TimeRules[Hour Min],TimeRules[Risk Points],,-1)</f>
        <v>0</v>
      </c>
      <c r="M6665">
        <f>_xlfn.XLOOKUP(FraudData[[#This Row],[foreign_transaction]],ForeignRules[Foreign Transaction],ForeignRules[Risk Points],0)</f>
        <v>0</v>
      </c>
      <c r="N6665">
        <f>_xlfn.XLOOKUP(FraudData[[#This Row],[location_mismatch]],Table10[Location Mismatch],Table10[Risk Points],0)</f>
        <v>0</v>
      </c>
      <c r="O6665">
        <f>_xlfn.XLOOKUP(FraudData[[#This Row],[device_trust_score]],DeviceRules[Device Min],DeviceRules[Risk Points],,-1)</f>
        <v>0</v>
      </c>
      <c r="P6665">
        <f>_xlfn.XLOOKUP(FraudData[[#This Row],[velocity_last_24h]],VelocityRules[Velocity Min],VelocityRules[Risk Points],,-1)</f>
        <v>0</v>
      </c>
      <c r="Q6665">
        <f>_xlfn.XLOOKUP(FraudData[[#This Row],[merchant_category]],MerchantRules[Merchant Category],MerchantRules[Risk Points],0)</f>
        <v>1</v>
      </c>
      <c r="R6665">
        <f>SUM(FraudData[[#This Row],[Amount Risk]:[Merchant Risk]])</f>
        <v>1</v>
      </c>
      <c r="S6665" t="str" cm="1">
        <f t="array" ref="S6665">_xlfn.IFS(FraudData[[#This Row],[Fraud Risk Score]]&gt;=8,"High Risk",FraudData[[#This Row],[Fraud Risk Score]]&gt;=6,"Medium Risk",TRUE,"Low Risk")</f>
        <v>Low Risk</v>
      </c>
    </row>
    <row r="6666" spans="1:19">
      <c r="A6666">
        <v>6665</v>
      </c>
      <c r="B6666">
        <v>403.15</v>
      </c>
      <c r="C6666">
        <v>7</v>
      </c>
      <c r="D6666" t="s">
        <v>50</v>
      </c>
      <c r="E6666">
        <v>0</v>
      </c>
      <c r="F6666">
        <v>0</v>
      </c>
      <c r="G6666">
        <v>83</v>
      </c>
      <c r="H6666">
        <v>5</v>
      </c>
      <c r="I6666">
        <v>39</v>
      </c>
      <c r="J6666">
        <v>0</v>
      </c>
      <c r="K6666">
        <f>_xlfn.XLOOKUP(FraudData[[#This Row],[amount]],AmountRules[Amount Min],AmountRules[Risk Points],,-1)</f>
        <v>0</v>
      </c>
      <c r="L6666">
        <f>_xlfn.XLOOKUP(FraudData[[#This Row],[transaction_hour]],TimeRules[Hour Min],TimeRules[Risk Points],,-1)</f>
        <v>0</v>
      </c>
      <c r="M6666">
        <f>_xlfn.XLOOKUP(FraudData[[#This Row],[foreign_transaction]],ForeignRules[Foreign Transaction],ForeignRules[Risk Points],0)</f>
        <v>0</v>
      </c>
      <c r="N6666">
        <f>_xlfn.XLOOKUP(FraudData[[#This Row],[location_mismatch]],Table10[Location Mismatch],Table10[Risk Points],0)</f>
        <v>0</v>
      </c>
      <c r="O6666">
        <f>_xlfn.XLOOKUP(FraudData[[#This Row],[device_trust_score]],DeviceRules[Device Min],DeviceRules[Risk Points],,-1)</f>
        <v>0</v>
      </c>
      <c r="P6666">
        <f>_xlfn.XLOOKUP(FraudData[[#This Row],[velocity_last_24h]],VelocityRules[Velocity Min],VelocityRules[Risk Points],,-1)</f>
        <v>3</v>
      </c>
      <c r="Q6666">
        <f>_xlfn.XLOOKUP(FraudData[[#This Row],[merchant_category]],MerchantRules[Merchant Category],MerchantRules[Risk Points],0)</f>
        <v>0</v>
      </c>
      <c r="R6666">
        <f>SUM(FraudData[[#This Row],[Amount Risk]:[Merchant Risk]])</f>
        <v>3</v>
      </c>
      <c r="S6666" t="str" cm="1">
        <f t="array" ref="S6666">_xlfn.IFS(FraudData[[#This Row],[Fraud Risk Score]]&gt;=8,"High Risk",FraudData[[#This Row],[Fraud Risk Score]]&gt;=6,"Medium Risk",TRUE,"Low Risk")</f>
        <v>Low Risk</v>
      </c>
    </row>
    <row r="6667" spans="1:19">
      <c r="A6667">
        <v>6666</v>
      </c>
      <c r="B6667">
        <v>254.49</v>
      </c>
      <c r="C6667">
        <v>6</v>
      </c>
      <c r="D6667" t="s">
        <v>50</v>
      </c>
      <c r="E6667">
        <v>1</v>
      </c>
      <c r="F6667">
        <v>0</v>
      </c>
      <c r="G6667">
        <v>38</v>
      </c>
      <c r="H6667">
        <v>0</v>
      </c>
      <c r="I6667">
        <v>42</v>
      </c>
      <c r="J6667">
        <v>0</v>
      </c>
      <c r="K6667">
        <f>_xlfn.XLOOKUP(FraudData[[#This Row],[amount]],AmountRules[Amount Min],AmountRules[Risk Points],,-1)</f>
        <v>0</v>
      </c>
      <c r="L6667">
        <f>_xlfn.XLOOKUP(FraudData[[#This Row],[transaction_hour]],TimeRules[Hour Min],TimeRules[Risk Points],,-1)</f>
        <v>0</v>
      </c>
      <c r="M6667">
        <f>_xlfn.XLOOKUP(FraudData[[#This Row],[foreign_transaction]],ForeignRules[Foreign Transaction],ForeignRules[Risk Points],0)</f>
        <v>3</v>
      </c>
      <c r="N6667">
        <f>_xlfn.XLOOKUP(FraudData[[#This Row],[location_mismatch]],Table10[Location Mismatch],Table10[Risk Points],0)</f>
        <v>0</v>
      </c>
      <c r="O6667">
        <f>_xlfn.XLOOKUP(FraudData[[#This Row],[device_trust_score]],DeviceRules[Device Min],DeviceRules[Risk Points],,-1)</f>
        <v>2</v>
      </c>
      <c r="P6667">
        <f>_xlfn.XLOOKUP(FraudData[[#This Row],[velocity_last_24h]],VelocityRules[Velocity Min],VelocityRules[Risk Points],,-1)</f>
        <v>0</v>
      </c>
      <c r="Q6667">
        <f>_xlfn.XLOOKUP(FraudData[[#This Row],[merchant_category]],MerchantRules[Merchant Category],MerchantRules[Risk Points],0)</f>
        <v>0</v>
      </c>
      <c r="R6667">
        <f>SUM(FraudData[[#This Row],[Amount Risk]:[Merchant Risk]])</f>
        <v>5</v>
      </c>
      <c r="S6667" t="str" cm="1">
        <f t="array" ref="S6667">_xlfn.IFS(FraudData[[#This Row],[Fraud Risk Score]]&gt;=8,"High Risk",FraudData[[#This Row],[Fraud Risk Score]]&gt;=6,"Medium Risk",TRUE,"Low Risk")</f>
        <v>Low Risk</v>
      </c>
    </row>
    <row r="6668" spans="1:19">
      <c r="A6668">
        <v>6667</v>
      </c>
      <c r="B6668">
        <v>72.62</v>
      </c>
      <c r="C6668">
        <v>13</v>
      </c>
      <c r="D6668" t="s">
        <v>47</v>
      </c>
      <c r="E6668">
        <v>0</v>
      </c>
      <c r="F6668">
        <v>0</v>
      </c>
      <c r="G6668">
        <v>63</v>
      </c>
      <c r="H6668">
        <v>3</v>
      </c>
      <c r="I6668">
        <v>28</v>
      </c>
      <c r="J6668">
        <v>0</v>
      </c>
      <c r="K6668">
        <f>_xlfn.XLOOKUP(FraudData[[#This Row],[amount]],AmountRules[Amount Min],AmountRules[Risk Points],,-1)</f>
        <v>0</v>
      </c>
      <c r="L6668">
        <f>_xlfn.XLOOKUP(FraudData[[#This Row],[transaction_hour]],TimeRules[Hour Min],TimeRules[Risk Points],,-1)</f>
        <v>0</v>
      </c>
      <c r="M6668">
        <f>_xlfn.XLOOKUP(FraudData[[#This Row],[foreign_transaction]],ForeignRules[Foreign Transaction],ForeignRules[Risk Points],0)</f>
        <v>0</v>
      </c>
      <c r="N6668">
        <f>_xlfn.XLOOKUP(FraudData[[#This Row],[location_mismatch]],Table10[Location Mismatch],Table10[Risk Points],0)</f>
        <v>0</v>
      </c>
      <c r="O6668">
        <f>_xlfn.XLOOKUP(FraudData[[#This Row],[device_trust_score]],DeviceRules[Device Min],DeviceRules[Risk Points],,-1)</f>
        <v>1</v>
      </c>
      <c r="P6668">
        <f>_xlfn.XLOOKUP(FraudData[[#This Row],[velocity_last_24h]],VelocityRules[Velocity Min],VelocityRules[Risk Points],,-1)</f>
        <v>0</v>
      </c>
      <c r="Q6668">
        <f>_xlfn.XLOOKUP(FraudData[[#This Row],[merchant_category]],MerchantRules[Merchant Category],MerchantRules[Risk Points],0)</f>
        <v>0</v>
      </c>
      <c r="R6668">
        <f>SUM(FraudData[[#This Row],[Amount Risk]:[Merchant Risk]])</f>
        <v>1</v>
      </c>
      <c r="S6668" t="str" cm="1">
        <f t="array" ref="S6668">_xlfn.IFS(FraudData[[#This Row],[Fraud Risk Score]]&gt;=8,"High Risk",FraudData[[#This Row],[Fraud Risk Score]]&gt;=6,"Medium Risk",TRUE,"Low Risk")</f>
        <v>Low Risk</v>
      </c>
    </row>
    <row r="6669" spans="1:19">
      <c r="A6669">
        <v>6668</v>
      </c>
      <c r="B6669">
        <v>245.58</v>
      </c>
      <c r="C6669">
        <v>15</v>
      </c>
      <c r="D6669" t="s">
        <v>47</v>
      </c>
      <c r="E6669">
        <v>0</v>
      </c>
      <c r="F6669">
        <v>0</v>
      </c>
      <c r="G6669">
        <v>32</v>
      </c>
      <c r="H6669">
        <v>2</v>
      </c>
      <c r="I6669">
        <v>20</v>
      </c>
      <c r="J6669">
        <v>0</v>
      </c>
      <c r="K6669">
        <f>_xlfn.XLOOKUP(FraudData[[#This Row],[amount]],AmountRules[Amount Min],AmountRules[Risk Points],,-1)</f>
        <v>0</v>
      </c>
      <c r="L6669">
        <f>_xlfn.XLOOKUP(FraudData[[#This Row],[transaction_hour]],TimeRules[Hour Min],TimeRules[Risk Points],,-1)</f>
        <v>0</v>
      </c>
      <c r="M6669">
        <f>_xlfn.XLOOKUP(FraudData[[#This Row],[foreign_transaction]],ForeignRules[Foreign Transaction],ForeignRules[Risk Points],0)</f>
        <v>0</v>
      </c>
      <c r="N6669">
        <f>_xlfn.XLOOKUP(FraudData[[#This Row],[location_mismatch]],Table10[Location Mismatch],Table10[Risk Points],0)</f>
        <v>0</v>
      </c>
      <c r="O6669">
        <f>_xlfn.XLOOKUP(FraudData[[#This Row],[device_trust_score]],DeviceRules[Device Min],DeviceRules[Risk Points],,-1)</f>
        <v>2</v>
      </c>
      <c r="P6669">
        <f>_xlfn.XLOOKUP(FraudData[[#This Row],[velocity_last_24h]],VelocityRules[Velocity Min],VelocityRules[Risk Points],,-1)</f>
        <v>0</v>
      </c>
      <c r="Q6669">
        <f>_xlfn.XLOOKUP(FraudData[[#This Row],[merchant_category]],MerchantRules[Merchant Category],MerchantRules[Risk Points],0)</f>
        <v>0</v>
      </c>
      <c r="R6669">
        <f>SUM(FraudData[[#This Row],[Amount Risk]:[Merchant Risk]])</f>
        <v>2</v>
      </c>
      <c r="S6669" t="str" cm="1">
        <f t="array" ref="S6669">_xlfn.IFS(FraudData[[#This Row],[Fraud Risk Score]]&gt;=8,"High Risk",FraudData[[#This Row],[Fraud Risk Score]]&gt;=6,"Medium Risk",TRUE,"Low Risk")</f>
        <v>Low Risk</v>
      </c>
    </row>
    <row r="6670" spans="1:19">
      <c r="A6670">
        <v>6669</v>
      </c>
      <c r="B6670">
        <v>29.67</v>
      </c>
      <c r="C6670">
        <v>11</v>
      </c>
      <c r="D6670" t="s">
        <v>50</v>
      </c>
      <c r="E6670">
        <v>0</v>
      </c>
      <c r="F6670">
        <v>1</v>
      </c>
      <c r="G6670">
        <v>72</v>
      </c>
      <c r="H6670">
        <v>1</v>
      </c>
      <c r="I6670">
        <v>22</v>
      </c>
      <c r="J6670">
        <v>0</v>
      </c>
      <c r="K6670">
        <f>_xlfn.XLOOKUP(FraudData[[#This Row],[amount]],AmountRules[Amount Min],AmountRules[Risk Points],,-1)</f>
        <v>0</v>
      </c>
      <c r="L6670">
        <f>_xlfn.XLOOKUP(FraudData[[#This Row],[transaction_hour]],TimeRules[Hour Min],TimeRules[Risk Points],,-1)</f>
        <v>0</v>
      </c>
      <c r="M6670">
        <f>_xlfn.XLOOKUP(FraudData[[#This Row],[foreign_transaction]],ForeignRules[Foreign Transaction],ForeignRules[Risk Points],0)</f>
        <v>0</v>
      </c>
      <c r="N6670">
        <f>_xlfn.XLOOKUP(FraudData[[#This Row],[location_mismatch]],Table10[Location Mismatch],Table10[Risk Points],0)</f>
        <v>3</v>
      </c>
      <c r="O6670">
        <f>_xlfn.XLOOKUP(FraudData[[#This Row],[device_trust_score]],DeviceRules[Device Min],DeviceRules[Risk Points],,-1)</f>
        <v>0</v>
      </c>
      <c r="P6670">
        <f>_xlfn.XLOOKUP(FraudData[[#This Row],[velocity_last_24h]],VelocityRules[Velocity Min],VelocityRules[Risk Points],,-1)</f>
        <v>0</v>
      </c>
      <c r="Q6670">
        <f>_xlfn.XLOOKUP(FraudData[[#This Row],[merchant_category]],MerchantRules[Merchant Category],MerchantRules[Risk Points],0)</f>
        <v>0</v>
      </c>
      <c r="R6670">
        <f>SUM(FraudData[[#This Row],[Amount Risk]:[Merchant Risk]])</f>
        <v>3</v>
      </c>
      <c r="S6670" t="str" cm="1">
        <f t="array" ref="S6670">_xlfn.IFS(FraudData[[#This Row],[Fraud Risk Score]]&gt;=8,"High Risk",FraudData[[#This Row],[Fraud Risk Score]]&gt;=6,"Medium Risk",TRUE,"Low Risk")</f>
        <v>Low Risk</v>
      </c>
    </row>
    <row r="6671" spans="1:19">
      <c r="A6671">
        <v>6670</v>
      </c>
      <c r="B6671">
        <v>25.13</v>
      </c>
      <c r="C6671">
        <v>8</v>
      </c>
      <c r="D6671" t="s">
        <v>49</v>
      </c>
      <c r="E6671">
        <v>0</v>
      </c>
      <c r="F6671">
        <v>0</v>
      </c>
      <c r="G6671">
        <v>93</v>
      </c>
      <c r="H6671">
        <v>3</v>
      </c>
      <c r="I6671">
        <v>61</v>
      </c>
      <c r="J6671">
        <v>0</v>
      </c>
      <c r="K6671">
        <f>_xlfn.XLOOKUP(FraudData[[#This Row],[amount]],AmountRules[Amount Min],AmountRules[Risk Points],,-1)</f>
        <v>0</v>
      </c>
      <c r="L6671">
        <f>_xlfn.XLOOKUP(FraudData[[#This Row],[transaction_hour]],TimeRules[Hour Min],TimeRules[Risk Points],,-1)</f>
        <v>0</v>
      </c>
      <c r="M6671">
        <f>_xlfn.XLOOKUP(FraudData[[#This Row],[foreign_transaction]],ForeignRules[Foreign Transaction],ForeignRules[Risk Points],0)</f>
        <v>0</v>
      </c>
      <c r="N6671">
        <f>_xlfn.XLOOKUP(FraudData[[#This Row],[location_mismatch]],Table10[Location Mismatch],Table10[Risk Points],0)</f>
        <v>0</v>
      </c>
      <c r="O6671">
        <f>_xlfn.XLOOKUP(FraudData[[#This Row],[device_trust_score]],DeviceRules[Device Min],DeviceRules[Risk Points],,-1)</f>
        <v>0</v>
      </c>
      <c r="P6671">
        <f>_xlfn.XLOOKUP(FraudData[[#This Row],[velocity_last_24h]],VelocityRules[Velocity Min],VelocityRules[Risk Points],,-1)</f>
        <v>0</v>
      </c>
      <c r="Q6671">
        <f>_xlfn.XLOOKUP(FraudData[[#This Row],[merchant_category]],MerchantRules[Merchant Category],MerchantRules[Risk Points],0)</f>
        <v>1</v>
      </c>
      <c r="R6671">
        <f>SUM(FraudData[[#This Row],[Amount Risk]:[Merchant Risk]])</f>
        <v>1</v>
      </c>
      <c r="S6671" t="str" cm="1">
        <f t="array" ref="S6671">_xlfn.IFS(FraudData[[#This Row],[Fraud Risk Score]]&gt;=8,"High Risk",FraudData[[#This Row],[Fraud Risk Score]]&gt;=6,"Medium Risk",TRUE,"Low Risk")</f>
        <v>Low Risk</v>
      </c>
    </row>
    <row r="6672" spans="1:19">
      <c r="A6672">
        <v>6671</v>
      </c>
      <c r="B6672">
        <v>76.33</v>
      </c>
      <c r="C6672">
        <v>19</v>
      </c>
      <c r="D6672" t="s">
        <v>46</v>
      </c>
      <c r="E6672">
        <v>0</v>
      </c>
      <c r="F6672">
        <v>0</v>
      </c>
      <c r="G6672">
        <v>65</v>
      </c>
      <c r="H6672">
        <v>2</v>
      </c>
      <c r="I6672">
        <v>60</v>
      </c>
      <c r="J6672">
        <v>0</v>
      </c>
      <c r="K6672">
        <f>_xlfn.XLOOKUP(FraudData[[#This Row],[amount]],AmountRules[Amount Min],AmountRules[Risk Points],,-1)</f>
        <v>0</v>
      </c>
      <c r="L6672">
        <f>_xlfn.XLOOKUP(FraudData[[#This Row],[transaction_hour]],TimeRules[Hour Min],TimeRules[Risk Points],,-1)</f>
        <v>0</v>
      </c>
      <c r="M6672">
        <f>_xlfn.XLOOKUP(FraudData[[#This Row],[foreign_transaction]],ForeignRules[Foreign Transaction],ForeignRules[Risk Points],0)</f>
        <v>0</v>
      </c>
      <c r="N6672">
        <f>_xlfn.XLOOKUP(FraudData[[#This Row],[location_mismatch]],Table10[Location Mismatch],Table10[Risk Points],0)</f>
        <v>0</v>
      </c>
      <c r="O6672">
        <f>_xlfn.XLOOKUP(FraudData[[#This Row],[device_trust_score]],DeviceRules[Device Min],DeviceRules[Risk Points],,-1)</f>
        <v>1</v>
      </c>
      <c r="P6672">
        <f>_xlfn.XLOOKUP(FraudData[[#This Row],[velocity_last_24h]],VelocityRules[Velocity Min],VelocityRules[Risk Points],,-1)</f>
        <v>0</v>
      </c>
      <c r="Q6672">
        <f>_xlfn.XLOOKUP(FraudData[[#This Row],[merchant_category]],MerchantRules[Merchant Category],MerchantRules[Risk Points],0)</f>
        <v>0</v>
      </c>
      <c r="R6672">
        <f>SUM(FraudData[[#This Row],[Amount Risk]:[Merchant Risk]])</f>
        <v>1</v>
      </c>
      <c r="S6672" t="str" cm="1">
        <f t="array" ref="S6672">_xlfn.IFS(FraudData[[#This Row],[Fraud Risk Score]]&gt;=8,"High Risk",FraudData[[#This Row],[Fraud Risk Score]]&gt;=6,"Medium Risk",TRUE,"Low Risk")</f>
        <v>Low Risk</v>
      </c>
    </row>
    <row r="6673" spans="1:19">
      <c r="A6673">
        <v>6672</v>
      </c>
      <c r="B6673">
        <v>296.77</v>
      </c>
      <c r="C6673">
        <v>22</v>
      </c>
      <c r="D6673" t="s">
        <v>50</v>
      </c>
      <c r="E6673">
        <v>0</v>
      </c>
      <c r="F6673">
        <v>0</v>
      </c>
      <c r="G6673">
        <v>59</v>
      </c>
      <c r="H6673">
        <v>5</v>
      </c>
      <c r="I6673">
        <v>50</v>
      </c>
      <c r="J6673">
        <v>0</v>
      </c>
      <c r="K6673">
        <f>_xlfn.XLOOKUP(FraudData[[#This Row],[amount]],AmountRules[Amount Min],AmountRules[Risk Points],,-1)</f>
        <v>0</v>
      </c>
      <c r="L6673">
        <f>_xlfn.XLOOKUP(FraudData[[#This Row],[transaction_hour]],TimeRules[Hour Min],TimeRules[Risk Points],,-1)</f>
        <v>0</v>
      </c>
      <c r="M6673">
        <f>_xlfn.XLOOKUP(FraudData[[#This Row],[foreign_transaction]],ForeignRules[Foreign Transaction],ForeignRules[Risk Points],0)</f>
        <v>0</v>
      </c>
      <c r="N6673">
        <f>_xlfn.XLOOKUP(FraudData[[#This Row],[location_mismatch]],Table10[Location Mismatch],Table10[Risk Points],0)</f>
        <v>0</v>
      </c>
      <c r="O6673">
        <f>_xlfn.XLOOKUP(FraudData[[#This Row],[device_trust_score]],DeviceRules[Device Min],DeviceRules[Risk Points],,-1)</f>
        <v>1</v>
      </c>
      <c r="P6673">
        <f>_xlfn.XLOOKUP(FraudData[[#This Row],[velocity_last_24h]],VelocityRules[Velocity Min],VelocityRules[Risk Points],,-1)</f>
        <v>3</v>
      </c>
      <c r="Q6673">
        <f>_xlfn.XLOOKUP(FraudData[[#This Row],[merchant_category]],MerchantRules[Merchant Category],MerchantRules[Risk Points],0)</f>
        <v>0</v>
      </c>
      <c r="R6673">
        <f>SUM(FraudData[[#This Row],[Amount Risk]:[Merchant Risk]])</f>
        <v>4</v>
      </c>
      <c r="S6673" t="str" cm="1">
        <f t="array" ref="S6673">_xlfn.IFS(FraudData[[#This Row],[Fraud Risk Score]]&gt;=8,"High Risk",FraudData[[#This Row],[Fraud Risk Score]]&gt;=6,"Medium Risk",TRUE,"Low Risk")</f>
        <v>Low Risk</v>
      </c>
    </row>
    <row r="6674" spans="1:19">
      <c r="A6674">
        <v>6673</v>
      </c>
      <c r="B6674">
        <v>50.91</v>
      </c>
      <c r="C6674">
        <v>20</v>
      </c>
      <c r="D6674" t="s">
        <v>49</v>
      </c>
      <c r="E6674">
        <v>0</v>
      </c>
      <c r="F6674">
        <v>0</v>
      </c>
      <c r="G6674">
        <v>88</v>
      </c>
      <c r="H6674">
        <v>2</v>
      </c>
      <c r="I6674">
        <v>61</v>
      </c>
      <c r="J6674">
        <v>0</v>
      </c>
      <c r="K6674">
        <f>_xlfn.XLOOKUP(FraudData[[#This Row],[amount]],AmountRules[Amount Min],AmountRules[Risk Points],,-1)</f>
        <v>0</v>
      </c>
      <c r="L6674">
        <f>_xlfn.XLOOKUP(FraudData[[#This Row],[transaction_hour]],TimeRules[Hour Min],TimeRules[Risk Points],,-1)</f>
        <v>0</v>
      </c>
      <c r="M6674">
        <f>_xlfn.XLOOKUP(FraudData[[#This Row],[foreign_transaction]],ForeignRules[Foreign Transaction],ForeignRules[Risk Points],0)</f>
        <v>0</v>
      </c>
      <c r="N6674">
        <f>_xlfn.XLOOKUP(FraudData[[#This Row],[location_mismatch]],Table10[Location Mismatch],Table10[Risk Points],0)</f>
        <v>0</v>
      </c>
      <c r="O6674">
        <f>_xlfn.XLOOKUP(FraudData[[#This Row],[device_trust_score]],DeviceRules[Device Min],DeviceRules[Risk Points],,-1)</f>
        <v>0</v>
      </c>
      <c r="P6674">
        <f>_xlfn.XLOOKUP(FraudData[[#This Row],[velocity_last_24h]],VelocityRules[Velocity Min],VelocityRules[Risk Points],,-1)</f>
        <v>0</v>
      </c>
      <c r="Q6674">
        <f>_xlfn.XLOOKUP(FraudData[[#This Row],[merchant_category]],MerchantRules[Merchant Category],MerchantRules[Risk Points],0)</f>
        <v>1</v>
      </c>
      <c r="R6674">
        <f>SUM(FraudData[[#This Row],[Amount Risk]:[Merchant Risk]])</f>
        <v>1</v>
      </c>
      <c r="S6674" t="str" cm="1">
        <f t="array" ref="S6674">_xlfn.IFS(FraudData[[#This Row],[Fraud Risk Score]]&gt;=8,"High Risk",FraudData[[#This Row],[Fraud Risk Score]]&gt;=6,"Medium Risk",TRUE,"Low Risk")</f>
        <v>Low Risk</v>
      </c>
    </row>
    <row r="6675" spans="1:19">
      <c r="A6675">
        <v>6674</v>
      </c>
      <c r="B6675">
        <v>11.76</v>
      </c>
      <c r="C6675">
        <v>15</v>
      </c>
      <c r="D6675" t="s">
        <v>50</v>
      </c>
      <c r="E6675">
        <v>0</v>
      </c>
      <c r="F6675">
        <v>0</v>
      </c>
      <c r="G6675">
        <v>77</v>
      </c>
      <c r="H6675">
        <v>2</v>
      </c>
      <c r="I6675">
        <v>26</v>
      </c>
      <c r="J6675">
        <v>0</v>
      </c>
      <c r="K6675">
        <f>_xlfn.XLOOKUP(FraudData[[#This Row],[amount]],AmountRules[Amount Min],AmountRules[Risk Points],,-1)</f>
        <v>0</v>
      </c>
      <c r="L6675">
        <f>_xlfn.XLOOKUP(FraudData[[#This Row],[transaction_hour]],TimeRules[Hour Min],TimeRules[Risk Points],,-1)</f>
        <v>0</v>
      </c>
      <c r="M6675">
        <f>_xlfn.XLOOKUP(FraudData[[#This Row],[foreign_transaction]],ForeignRules[Foreign Transaction],ForeignRules[Risk Points],0)</f>
        <v>0</v>
      </c>
      <c r="N6675">
        <f>_xlfn.XLOOKUP(FraudData[[#This Row],[location_mismatch]],Table10[Location Mismatch],Table10[Risk Points],0)</f>
        <v>0</v>
      </c>
      <c r="O6675">
        <f>_xlfn.XLOOKUP(FraudData[[#This Row],[device_trust_score]],DeviceRules[Device Min],DeviceRules[Risk Points],,-1)</f>
        <v>0</v>
      </c>
      <c r="P6675">
        <f>_xlfn.XLOOKUP(FraudData[[#This Row],[velocity_last_24h]],VelocityRules[Velocity Min],VelocityRules[Risk Points],,-1)</f>
        <v>0</v>
      </c>
      <c r="Q6675">
        <f>_xlfn.XLOOKUP(FraudData[[#This Row],[merchant_category]],MerchantRules[Merchant Category],MerchantRules[Risk Points],0)</f>
        <v>0</v>
      </c>
      <c r="R6675">
        <f>SUM(FraudData[[#This Row],[Amount Risk]:[Merchant Risk]])</f>
        <v>0</v>
      </c>
      <c r="S6675" t="str" cm="1">
        <f t="array" ref="S6675">_xlfn.IFS(FraudData[[#This Row],[Fraud Risk Score]]&gt;=8,"High Risk",FraudData[[#This Row],[Fraud Risk Score]]&gt;=6,"Medium Risk",TRUE,"Low Risk")</f>
        <v>Low Risk</v>
      </c>
    </row>
    <row r="6676" spans="1:19">
      <c r="A6676">
        <v>6675</v>
      </c>
      <c r="B6676">
        <v>25.42</v>
      </c>
      <c r="C6676">
        <v>20</v>
      </c>
      <c r="D6676" t="s">
        <v>48</v>
      </c>
      <c r="E6676">
        <v>0</v>
      </c>
      <c r="F6676">
        <v>0</v>
      </c>
      <c r="G6676">
        <v>78</v>
      </c>
      <c r="H6676">
        <v>0</v>
      </c>
      <c r="I6676">
        <v>65</v>
      </c>
      <c r="J6676">
        <v>0</v>
      </c>
      <c r="K6676">
        <f>_xlfn.XLOOKUP(FraudData[[#This Row],[amount]],AmountRules[Amount Min],AmountRules[Risk Points],,-1)</f>
        <v>0</v>
      </c>
      <c r="L6676">
        <f>_xlfn.XLOOKUP(FraudData[[#This Row],[transaction_hour]],TimeRules[Hour Min],TimeRules[Risk Points],,-1)</f>
        <v>0</v>
      </c>
      <c r="M6676">
        <f>_xlfn.XLOOKUP(FraudData[[#This Row],[foreign_transaction]],ForeignRules[Foreign Transaction],ForeignRules[Risk Points],0)</f>
        <v>0</v>
      </c>
      <c r="N6676">
        <f>_xlfn.XLOOKUP(FraudData[[#This Row],[location_mismatch]],Table10[Location Mismatch],Table10[Risk Points],0)</f>
        <v>0</v>
      </c>
      <c r="O6676">
        <f>_xlfn.XLOOKUP(FraudData[[#This Row],[device_trust_score]],DeviceRules[Device Min],DeviceRules[Risk Points],,-1)</f>
        <v>0</v>
      </c>
      <c r="P6676">
        <f>_xlfn.XLOOKUP(FraudData[[#This Row],[velocity_last_24h]],VelocityRules[Velocity Min],VelocityRules[Risk Points],,-1)</f>
        <v>0</v>
      </c>
      <c r="Q6676">
        <f>_xlfn.XLOOKUP(FraudData[[#This Row],[merchant_category]],MerchantRules[Merchant Category],MerchantRules[Risk Points],0)</f>
        <v>0</v>
      </c>
      <c r="R6676">
        <f>SUM(FraudData[[#This Row],[Amount Risk]:[Merchant Risk]])</f>
        <v>0</v>
      </c>
      <c r="S6676" t="str" cm="1">
        <f t="array" ref="S6676">_xlfn.IFS(FraudData[[#This Row],[Fraud Risk Score]]&gt;=8,"High Risk",FraudData[[#This Row],[Fraud Risk Score]]&gt;=6,"Medium Risk",TRUE,"Low Risk")</f>
        <v>Low Risk</v>
      </c>
    </row>
    <row r="6677" spans="1:19">
      <c r="A6677">
        <v>6676</v>
      </c>
      <c r="B6677">
        <v>352.29</v>
      </c>
      <c r="C6677">
        <v>18</v>
      </c>
      <c r="D6677" t="s">
        <v>50</v>
      </c>
      <c r="E6677">
        <v>0</v>
      </c>
      <c r="F6677">
        <v>0</v>
      </c>
      <c r="G6677">
        <v>61</v>
      </c>
      <c r="H6677">
        <v>0</v>
      </c>
      <c r="I6677">
        <v>28</v>
      </c>
      <c r="J6677">
        <v>0</v>
      </c>
      <c r="K6677">
        <f>_xlfn.XLOOKUP(FraudData[[#This Row],[amount]],AmountRules[Amount Min],AmountRules[Risk Points],,-1)</f>
        <v>0</v>
      </c>
      <c r="L6677">
        <f>_xlfn.XLOOKUP(FraudData[[#This Row],[transaction_hour]],TimeRules[Hour Min],TimeRules[Risk Points],,-1)</f>
        <v>0</v>
      </c>
      <c r="M6677">
        <f>_xlfn.XLOOKUP(FraudData[[#This Row],[foreign_transaction]],ForeignRules[Foreign Transaction],ForeignRules[Risk Points],0)</f>
        <v>0</v>
      </c>
      <c r="N6677">
        <f>_xlfn.XLOOKUP(FraudData[[#This Row],[location_mismatch]],Table10[Location Mismatch],Table10[Risk Points],0)</f>
        <v>0</v>
      </c>
      <c r="O6677">
        <f>_xlfn.XLOOKUP(FraudData[[#This Row],[device_trust_score]],DeviceRules[Device Min],DeviceRules[Risk Points],,-1)</f>
        <v>1</v>
      </c>
      <c r="P6677">
        <f>_xlfn.XLOOKUP(FraudData[[#This Row],[velocity_last_24h]],VelocityRules[Velocity Min],VelocityRules[Risk Points],,-1)</f>
        <v>0</v>
      </c>
      <c r="Q6677">
        <f>_xlfn.XLOOKUP(FraudData[[#This Row],[merchant_category]],MerchantRules[Merchant Category],MerchantRules[Risk Points],0)</f>
        <v>0</v>
      </c>
      <c r="R6677">
        <f>SUM(FraudData[[#This Row],[Amount Risk]:[Merchant Risk]])</f>
        <v>1</v>
      </c>
      <c r="S6677" t="str" cm="1">
        <f t="array" ref="S6677">_xlfn.IFS(FraudData[[#This Row],[Fraud Risk Score]]&gt;=8,"High Risk",FraudData[[#This Row],[Fraud Risk Score]]&gt;=6,"Medium Risk",TRUE,"Low Risk")</f>
        <v>Low Risk</v>
      </c>
    </row>
    <row r="6678" spans="1:19">
      <c r="A6678">
        <v>6677</v>
      </c>
      <c r="B6678">
        <v>180.82</v>
      </c>
      <c r="C6678">
        <v>15</v>
      </c>
      <c r="D6678" t="s">
        <v>48</v>
      </c>
      <c r="E6678">
        <v>0</v>
      </c>
      <c r="F6678">
        <v>0</v>
      </c>
      <c r="G6678">
        <v>76</v>
      </c>
      <c r="H6678">
        <v>2</v>
      </c>
      <c r="I6678">
        <v>20</v>
      </c>
      <c r="J6678">
        <v>0</v>
      </c>
      <c r="K6678">
        <f>_xlfn.XLOOKUP(FraudData[[#This Row],[amount]],AmountRules[Amount Min],AmountRules[Risk Points],,-1)</f>
        <v>0</v>
      </c>
      <c r="L6678">
        <f>_xlfn.XLOOKUP(FraudData[[#This Row],[transaction_hour]],TimeRules[Hour Min],TimeRules[Risk Points],,-1)</f>
        <v>0</v>
      </c>
      <c r="M6678">
        <f>_xlfn.XLOOKUP(FraudData[[#This Row],[foreign_transaction]],ForeignRules[Foreign Transaction],ForeignRules[Risk Points],0)</f>
        <v>0</v>
      </c>
      <c r="N6678">
        <f>_xlfn.XLOOKUP(FraudData[[#This Row],[location_mismatch]],Table10[Location Mismatch],Table10[Risk Points],0)</f>
        <v>0</v>
      </c>
      <c r="O6678">
        <f>_xlfn.XLOOKUP(FraudData[[#This Row],[device_trust_score]],DeviceRules[Device Min],DeviceRules[Risk Points],,-1)</f>
        <v>0</v>
      </c>
      <c r="P6678">
        <f>_xlfn.XLOOKUP(FraudData[[#This Row],[velocity_last_24h]],VelocityRules[Velocity Min],VelocityRules[Risk Points],,-1)</f>
        <v>0</v>
      </c>
      <c r="Q6678">
        <f>_xlfn.XLOOKUP(FraudData[[#This Row],[merchant_category]],MerchantRules[Merchant Category],MerchantRules[Risk Points],0)</f>
        <v>0</v>
      </c>
      <c r="R6678">
        <f>SUM(FraudData[[#This Row],[Amount Risk]:[Merchant Risk]])</f>
        <v>0</v>
      </c>
      <c r="S6678" t="str" cm="1">
        <f t="array" ref="S6678">_xlfn.IFS(FraudData[[#This Row],[Fraud Risk Score]]&gt;=8,"High Risk",FraudData[[#This Row],[Fraud Risk Score]]&gt;=6,"Medium Risk",TRUE,"Low Risk")</f>
        <v>Low Risk</v>
      </c>
    </row>
    <row r="6679" spans="1:19">
      <c r="A6679">
        <v>6678</v>
      </c>
      <c r="B6679">
        <v>52.55</v>
      </c>
      <c r="C6679">
        <v>8</v>
      </c>
      <c r="D6679" t="s">
        <v>49</v>
      </c>
      <c r="E6679">
        <v>0</v>
      </c>
      <c r="F6679">
        <v>0</v>
      </c>
      <c r="G6679">
        <v>42</v>
      </c>
      <c r="H6679">
        <v>2</v>
      </c>
      <c r="I6679">
        <v>25</v>
      </c>
      <c r="J6679">
        <v>0</v>
      </c>
      <c r="K6679">
        <f>_xlfn.XLOOKUP(FraudData[[#This Row],[amount]],AmountRules[Amount Min],AmountRules[Risk Points],,-1)</f>
        <v>0</v>
      </c>
      <c r="L6679">
        <f>_xlfn.XLOOKUP(FraudData[[#This Row],[transaction_hour]],TimeRules[Hour Min],TimeRules[Risk Points],,-1)</f>
        <v>0</v>
      </c>
      <c r="M6679">
        <f>_xlfn.XLOOKUP(FraudData[[#This Row],[foreign_transaction]],ForeignRules[Foreign Transaction],ForeignRules[Risk Points],0)</f>
        <v>0</v>
      </c>
      <c r="N6679">
        <f>_xlfn.XLOOKUP(FraudData[[#This Row],[location_mismatch]],Table10[Location Mismatch],Table10[Risk Points],0)</f>
        <v>0</v>
      </c>
      <c r="O6679">
        <f>_xlfn.XLOOKUP(FraudData[[#This Row],[device_trust_score]],DeviceRules[Device Min],DeviceRules[Risk Points],,-1)</f>
        <v>2</v>
      </c>
      <c r="P6679">
        <f>_xlfn.XLOOKUP(FraudData[[#This Row],[velocity_last_24h]],VelocityRules[Velocity Min],VelocityRules[Risk Points],,-1)</f>
        <v>0</v>
      </c>
      <c r="Q6679">
        <f>_xlfn.XLOOKUP(FraudData[[#This Row],[merchant_category]],MerchantRules[Merchant Category],MerchantRules[Risk Points],0)</f>
        <v>1</v>
      </c>
      <c r="R6679">
        <f>SUM(FraudData[[#This Row],[Amount Risk]:[Merchant Risk]])</f>
        <v>3</v>
      </c>
      <c r="S6679" t="str" cm="1">
        <f t="array" ref="S6679">_xlfn.IFS(FraudData[[#This Row],[Fraud Risk Score]]&gt;=8,"High Risk",FraudData[[#This Row],[Fraud Risk Score]]&gt;=6,"Medium Risk",TRUE,"Low Risk")</f>
        <v>Low Risk</v>
      </c>
    </row>
    <row r="6680" spans="1:19">
      <c r="A6680">
        <v>6679</v>
      </c>
      <c r="B6680">
        <v>145.86000000000001</v>
      </c>
      <c r="C6680">
        <v>12</v>
      </c>
      <c r="D6680" t="s">
        <v>48</v>
      </c>
      <c r="E6680">
        <v>0</v>
      </c>
      <c r="F6680">
        <v>0</v>
      </c>
      <c r="G6680">
        <v>45</v>
      </c>
      <c r="H6680">
        <v>0</v>
      </c>
      <c r="I6680">
        <v>67</v>
      </c>
      <c r="J6680">
        <v>0</v>
      </c>
      <c r="K6680">
        <f>_xlfn.XLOOKUP(FraudData[[#This Row],[amount]],AmountRules[Amount Min],AmountRules[Risk Points],,-1)</f>
        <v>0</v>
      </c>
      <c r="L6680">
        <f>_xlfn.XLOOKUP(FraudData[[#This Row],[transaction_hour]],TimeRules[Hour Min],TimeRules[Risk Points],,-1)</f>
        <v>0</v>
      </c>
      <c r="M6680">
        <f>_xlfn.XLOOKUP(FraudData[[#This Row],[foreign_transaction]],ForeignRules[Foreign Transaction],ForeignRules[Risk Points],0)</f>
        <v>0</v>
      </c>
      <c r="N6680">
        <f>_xlfn.XLOOKUP(FraudData[[#This Row],[location_mismatch]],Table10[Location Mismatch],Table10[Risk Points],0)</f>
        <v>0</v>
      </c>
      <c r="O6680">
        <f>_xlfn.XLOOKUP(FraudData[[#This Row],[device_trust_score]],DeviceRules[Device Min],DeviceRules[Risk Points],,-1)</f>
        <v>2</v>
      </c>
      <c r="P6680">
        <f>_xlfn.XLOOKUP(FraudData[[#This Row],[velocity_last_24h]],VelocityRules[Velocity Min],VelocityRules[Risk Points],,-1)</f>
        <v>0</v>
      </c>
      <c r="Q6680">
        <f>_xlfn.XLOOKUP(FraudData[[#This Row],[merchant_category]],MerchantRules[Merchant Category],MerchantRules[Risk Points],0)</f>
        <v>0</v>
      </c>
      <c r="R6680">
        <f>SUM(FraudData[[#This Row],[Amount Risk]:[Merchant Risk]])</f>
        <v>2</v>
      </c>
      <c r="S6680" t="str" cm="1">
        <f t="array" ref="S6680">_xlfn.IFS(FraudData[[#This Row],[Fraud Risk Score]]&gt;=8,"High Risk",FraudData[[#This Row],[Fraud Risk Score]]&gt;=6,"Medium Risk",TRUE,"Low Risk")</f>
        <v>Low Risk</v>
      </c>
    </row>
    <row r="6681" spans="1:19">
      <c r="A6681">
        <v>6680</v>
      </c>
      <c r="B6681">
        <v>134.97999999999999</v>
      </c>
      <c r="C6681">
        <v>4</v>
      </c>
      <c r="D6681" t="s">
        <v>50</v>
      </c>
      <c r="E6681">
        <v>0</v>
      </c>
      <c r="F6681">
        <v>0</v>
      </c>
      <c r="G6681">
        <v>66</v>
      </c>
      <c r="H6681">
        <v>3</v>
      </c>
      <c r="I6681">
        <v>53</v>
      </c>
      <c r="J6681">
        <v>0</v>
      </c>
      <c r="K6681">
        <f>_xlfn.XLOOKUP(FraudData[[#This Row],[amount]],AmountRules[Amount Min],AmountRules[Risk Points],,-1)</f>
        <v>0</v>
      </c>
      <c r="L6681">
        <f>_xlfn.XLOOKUP(FraudData[[#This Row],[transaction_hour]],TimeRules[Hour Min],TimeRules[Risk Points],,-1)</f>
        <v>0</v>
      </c>
      <c r="M6681">
        <f>_xlfn.XLOOKUP(FraudData[[#This Row],[foreign_transaction]],ForeignRules[Foreign Transaction],ForeignRules[Risk Points],0)</f>
        <v>0</v>
      </c>
      <c r="N6681">
        <f>_xlfn.XLOOKUP(FraudData[[#This Row],[location_mismatch]],Table10[Location Mismatch],Table10[Risk Points],0)</f>
        <v>0</v>
      </c>
      <c r="O6681">
        <f>_xlfn.XLOOKUP(FraudData[[#This Row],[device_trust_score]],DeviceRules[Device Min],DeviceRules[Risk Points],,-1)</f>
        <v>1</v>
      </c>
      <c r="P6681">
        <f>_xlfn.XLOOKUP(FraudData[[#This Row],[velocity_last_24h]],VelocityRules[Velocity Min],VelocityRules[Risk Points],,-1)</f>
        <v>0</v>
      </c>
      <c r="Q6681">
        <f>_xlfn.XLOOKUP(FraudData[[#This Row],[merchant_category]],MerchantRules[Merchant Category],MerchantRules[Risk Points],0)</f>
        <v>0</v>
      </c>
      <c r="R6681">
        <f>SUM(FraudData[[#This Row],[Amount Risk]:[Merchant Risk]])</f>
        <v>1</v>
      </c>
      <c r="S6681" t="str" cm="1">
        <f t="array" ref="S6681">_xlfn.IFS(FraudData[[#This Row],[Fraud Risk Score]]&gt;=8,"High Risk",FraudData[[#This Row],[Fraud Risk Score]]&gt;=6,"Medium Risk",TRUE,"Low Risk")</f>
        <v>Low Risk</v>
      </c>
    </row>
    <row r="6682" spans="1:19">
      <c r="A6682">
        <v>6681</v>
      </c>
      <c r="B6682">
        <v>191.79</v>
      </c>
      <c r="C6682">
        <v>21</v>
      </c>
      <c r="D6682" t="s">
        <v>48</v>
      </c>
      <c r="E6682">
        <v>0</v>
      </c>
      <c r="F6682">
        <v>0</v>
      </c>
      <c r="G6682">
        <v>89</v>
      </c>
      <c r="H6682">
        <v>6</v>
      </c>
      <c r="I6682">
        <v>26</v>
      </c>
      <c r="J6682">
        <v>0</v>
      </c>
      <c r="K6682">
        <f>_xlfn.XLOOKUP(FraudData[[#This Row],[amount]],AmountRules[Amount Min],AmountRules[Risk Points],,-1)</f>
        <v>0</v>
      </c>
      <c r="L6682">
        <f>_xlfn.XLOOKUP(FraudData[[#This Row],[transaction_hour]],TimeRules[Hour Min],TimeRules[Risk Points],,-1)</f>
        <v>0</v>
      </c>
      <c r="M6682">
        <f>_xlfn.XLOOKUP(FraudData[[#This Row],[foreign_transaction]],ForeignRules[Foreign Transaction],ForeignRules[Risk Points],0)</f>
        <v>0</v>
      </c>
      <c r="N6682">
        <f>_xlfn.XLOOKUP(FraudData[[#This Row],[location_mismatch]],Table10[Location Mismatch],Table10[Risk Points],0)</f>
        <v>0</v>
      </c>
      <c r="O6682">
        <f>_xlfn.XLOOKUP(FraudData[[#This Row],[device_trust_score]],DeviceRules[Device Min],DeviceRules[Risk Points],,-1)</f>
        <v>0</v>
      </c>
      <c r="P6682">
        <f>_xlfn.XLOOKUP(FraudData[[#This Row],[velocity_last_24h]],VelocityRules[Velocity Min],VelocityRules[Risk Points],,-1)</f>
        <v>3</v>
      </c>
      <c r="Q6682">
        <f>_xlfn.XLOOKUP(FraudData[[#This Row],[merchant_category]],MerchantRules[Merchant Category],MerchantRules[Risk Points],0)</f>
        <v>0</v>
      </c>
      <c r="R6682">
        <f>SUM(FraudData[[#This Row],[Amount Risk]:[Merchant Risk]])</f>
        <v>3</v>
      </c>
      <c r="S6682" t="str" cm="1">
        <f t="array" ref="S6682">_xlfn.IFS(FraudData[[#This Row],[Fraud Risk Score]]&gt;=8,"High Risk",FraudData[[#This Row],[Fraud Risk Score]]&gt;=6,"Medium Risk",TRUE,"Low Risk")</f>
        <v>Low Risk</v>
      </c>
    </row>
    <row r="6683" spans="1:19">
      <c r="A6683">
        <v>6682</v>
      </c>
      <c r="B6683">
        <v>47.79</v>
      </c>
      <c r="C6683">
        <v>18</v>
      </c>
      <c r="D6683" t="s">
        <v>46</v>
      </c>
      <c r="E6683">
        <v>0</v>
      </c>
      <c r="F6683">
        <v>0</v>
      </c>
      <c r="G6683">
        <v>32</v>
      </c>
      <c r="H6683">
        <v>1</v>
      </c>
      <c r="I6683">
        <v>53</v>
      </c>
      <c r="J6683">
        <v>0</v>
      </c>
      <c r="K6683">
        <f>_xlfn.XLOOKUP(FraudData[[#This Row],[amount]],AmountRules[Amount Min],AmountRules[Risk Points],,-1)</f>
        <v>0</v>
      </c>
      <c r="L6683">
        <f>_xlfn.XLOOKUP(FraudData[[#This Row],[transaction_hour]],TimeRules[Hour Min],TimeRules[Risk Points],,-1)</f>
        <v>0</v>
      </c>
      <c r="M6683">
        <f>_xlfn.XLOOKUP(FraudData[[#This Row],[foreign_transaction]],ForeignRules[Foreign Transaction],ForeignRules[Risk Points],0)</f>
        <v>0</v>
      </c>
      <c r="N6683">
        <f>_xlfn.XLOOKUP(FraudData[[#This Row],[location_mismatch]],Table10[Location Mismatch],Table10[Risk Points],0)</f>
        <v>0</v>
      </c>
      <c r="O6683">
        <f>_xlfn.XLOOKUP(FraudData[[#This Row],[device_trust_score]],DeviceRules[Device Min],DeviceRules[Risk Points],,-1)</f>
        <v>2</v>
      </c>
      <c r="P6683">
        <f>_xlfn.XLOOKUP(FraudData[[#This Row],[velocity_last_24h]],VelocityRules[Velocity Min],VelocityRules[Risk Points],,-1)</f>
        <v>0</v>
      </c>
      <c r="Q6683">
        <f>_xlfn.XLOOKUP(FraudData[[#This Row],[merchant_category]],MerchantRules[Merchant Category],MerchantRules[Risk Points],0)</f>
        <v>0</v>
      </c>
      <c r="R6683">
        <f>SUM(FraudData[[#This Row],[Amount Risk]:[Merchant Risk]])</f>
        <v>2</v>
      </c>
      <c r="S6683" t="str" cm="1">
        <f t="array" ref="S6683">_xlfn.IFS(FraudData[[#This Row],[Fraud Risk Score]]&gt;=8,"High Risk",FraudData[[#This Row],[Fraud Risk Score]]&gt;=6,"Medium Risk",TRUE,"Low Risk")</f>
        <v>Low Risk</v>
      </c>
    </row>
    <row r="6684" spans="1:19">
      <c r="A6684">
        <v>6683</v>
      </c>
      <c r="B6684">
        <v>359.65</v>
      </c>
      <c r="C6684">
        <v>9</v>
      </c>
      <c r="D6684" t="s">
        <v>48</v>
      </c>
      <c r="E6684">
        <v>0</v>
      </c>
      <c r="F6684">
        <v>0</v>
      </c>
      <c r="G6684">
        <v>63</v>
      </c>
      <c r="H6684">
        <v>3</v>
      </c>
      <c r="I6684">
        <v>50</v>
      </c>
      <c r="J6684">
        <v>0</v>
      </c>
      <c r="K6684">
        <f>_xlfn.XLOOKUP(FraudData[[#This Row],[amount]],AmountRules[Amount Min],AmountRules[Risk Points],,-1)</f>
        <v>0</v>
      </c>
      <c r="L6684">
        <f>_xlfn.XLOOKUP(FraudData[[#This Row],[transaction_hour]],TimeRules[Hour Min],TimeRules[Risk Points],,-1)</f>
        <v>0</v>
      </c>
      <c r="M6684">
        <f>_xlfn.XLOOKUP(FraudData[[#This Row],[foreign_transaction]],ForeignRules[Foreign Transaction],ForeignRules[Risk Points],0)</f>
        <v>0</v>
      </c>
      <c r="N6684">
        <f>_xlfn.XLOOKUP(FraudData[[#This Row],[location_mismatch]],Table10[Location Mismatch],Table10[Risk Points],0)</f>
        <v>0</v>
      </c>
      <c r="O6684">
        <f>_xlfn.XLOOKUP(FraudData[[#This Row],[device_trust_score]],DeviceRules[Device Min],DeviceRules[Risk Points],,-1)</f>
        <v>1</v>
      </c>
      <c r="P6684">
        <f>_xlfn.XLOOKUP(FraudData[[#This Row],[velocity_last_24h]],VelocityRules[Velocity Min],VelocityRules[Risk Points],,-1)</f>
        <v>0</v>
      </c>
      <c r="Q6684">
        <f>_xlfn.XLOOKUP(FraudData[[#This Row],[merchant_category]],MerchantRules[Merchant Category],MerchantRules[Risk Points],0)</f>
        <v>0</v>
      </c>
      <c r="R6684">
        <f>SUM(FraudData[[#This Row],[Amount Risk]:[Merchant Risk]])</f>
        <v>1</v>
      </c>
      <c r="S6684" t="str" cm="1">
        <f t="array" ref="S6684">_xlfn.IFS(FraudData[[#This Row],[Fraud Risk Score]]&gt;=8,"High Risk",FraudData[[#This Row],[Fraud Risk Score]]&gt;=6,"Medium Risk",TRUE,"Low Risk")</f>
        <v>Low Risk</v>
      </c>
    </row>
    <row r="6685" spans="1:19">
      <c r="A6685">
        <v>6684</v>
      </c>
      <c r="B6685">
        <v>66.63</v>
      </c>
      <c r="C6685">
        <v>6</v>
      </c>
      <c r="D6685" t="s">
        <v>48</v>
      </c>
      <c r="E6685">
        <v>0</v>
      </c>
      <c r="F6685">
        <v>0</v>
      </c>
      <c r="G6685">
        <v>85</v>
      </c>
      <c r="H6685">
        <v>5</v>
      </c>
      <c r="I6685">
        <v>40</v>
      </c>
      <c r="J6685">
        <v>0</v>
      </c>
      <c r="K6685">
        <f>_xlfn.XLOOKUP(FraudData[[#This Row],[amount]],AmountRules[Amount Min],AmountRules[Risk Points],,-1)</f>
        <v>0</v>
      </c>
      <c r="L6685">
        <f>_xlfn.XLOOKUP(FraudData[[#This Row],[transaction_hour]],TimeRules[Hour Min],TimeRules[Risk Points],,-1)</f>
        <v>0</v>
      </c>
      <c r="M6685">
        <f>_xlfn.XLOOKUP(FraudData[[#This Row],[foreign_transaction]],ForeignRules[Foreign Transaction],ForeignRules[Risk Points],0)</f>
        <v>0</v>
      </c>
      <c r="N6685">
        <f>_xlfn.XLOOKUP(FraudData[[#This Row],[location_mismatch]],Table10[Location Mismatch],Table10[Risk Points],0)</f>
        <v>0</v>
      </c>
      <c r="O6685">
        <f>_xlfn.XLOOKUP(FraudData[[#This Row],[device_trust_score]],DeviceRules[Device Min],DeviceRules[Risk Points],,-1)</f>
        <v>0</v>
      </c>
      <c r="P6685">
        <f>_xlfn.XLOOKUP(FraudData[[#This Row],[velocity_last_24h]],VelocityRules[Velocity Min],VelocityRules[Risk Points],,-1)</f>
        <v>3</v>
      </c>
      <c r="Q6685">
        <f>_xlfn.XLOOKUP(FraudData[[#This Row],[merchant_category]],MerchantRules[Merchant Category],MerchantRules[Risk Points],0)</f>
        <v>0</v>
      </c>
      <c r="R6685">
        <f>SUM(FraudData[[#This Row],[Amount Risk]:[Merchant Risk]])</f>
        <v>3</v>
      </c>
      <c r="S6685" t="str" cm="1">
        <f t="array" ref="S6685">_xlfn.IFS(FraudData[[#This Row],[Fraud Risk Score]]&gt;=8,"High Risk",FraudData[[#This Row],[Fraud Risk Score]]&gt;=6,"Medium Risk",TRUE,"Low Risk")</f>
        <v>Low Risk</v>
      </c>
    </row>
    <row r="6686" spans="1:19">
      <c r="A6686">
        <v>6685</v>
      </c>
      <c r="B6686">
        <v>213.23</v>
      </c>
      <c r="C6686">
        <v>8</v>
      </c>
      <c r="D6686" t="s">
        <v>47</v>
      </c>
      <c r="E6686">
        <v>0</v>
      </c>
      <c r="F6686">
        <v>0</v>
      </c>
      <c r="G6686">
        <v>84</v>
      </c>
      <c r="H6686">
        <v>4</v>
      </c>
      <c r="I6686">
        <v>20</v>
      </c>
      <c r="J6686">
        <v>0</v>
      </c>
      <c r="K6686">
        <f>_xlfn.XLOOKUP(FraudData[[#This Row],[amount]],AmountRules[Amount Min],AmountRules[Risk Points],,-1)</f>
        <v>0</v>
      </c>
      <c r="L6686">
        <f>_xlfn.XLOOKUP(FraudData[[#This Row],[transaction_hour]],TimeRules[Hour Min],TimeRules[Risk Points],,-1)</f>
        <v>0</v>
      </c>
      <c r="M6686">
        <f>_xlfn.XLOOKUP(FraudData[[#This Row],[foreign_transaction]],ForeignRules[Foreign Transaction],ForeignRules[Risk Points],0)</f>
        <v>0</v>
      </c>
      <c r="N6686">
        <f>_xlfn.XLOOKUP(FraudData[[#This Row],[location_mismatch]],Table10[Location Mismatch],Table10[Risk Points],0)</f>
        <v>0</v>
      </c>
      <c r="O6686">
        <f>_xlfn.XLOOKUP(FraudData[[#This Row],[device_trust_score]],DeviceRules[Device Min],DeviceRules[Risk Points],,-1)</f>
        <v>0</v>
      </c>
      <c r="P6686">
        <f>_xlfn.XLOOKUP(FraudData[[#This Row],[velocity_last_24h]],VelocityRules[Velocity Min],VelocityRules[Risk Points],,-1)</f>
        <v>0</v>
      </c>
      <c r="Q6686">
        <f>_xlfn.XLOOKUP(FraudData[[#This Row],[merchant_category]],MerchantRules[Merchant Category],MerchantRules[Risk Points],0)</f>
        <v>0</v>
      </c>
      <c r="R6686">
        <f>SUM(FraudData[[#This Row],[Amount Risk]:[Merchant Risk]])</f>
        <v>0</v>
      </c>
      <c r="S6686" t="str" cm="1">
        <f t="array" ref="S6686">_xlfn.IFS(FraudData[[#This Row],[Fraud Risk Score]]&gt;=8,"High Risk",FraudData[[#This Row],[Fraud Risk Score]]&gt;=6,"Medium Risk",TRUE,"Low Risk")</f>
        <v>Low Risk</v>
      </c>
    </row>
    <row r="6687" spans="1:19">
      <c r="A6687">
        <v>6686</v>
      </c>
      <c r="B6687">
        <v>2.93</v>
      </c>
      <c r="C6687">
        <v>13</v>
      </c>
      <c r="D6687" t="s">
        <v>46</v>
      </c>
      <c r="E6687">
        <v>1</v>
      </c>
      <c r="F6687">
        <v>0</v>
      </c>
      <c r="G6687">
        <v>93</v>
      </c>
      <c r="H6687">
        <v>4</v>
      </c>
      <c r="I6687">
        <v>60</v>
      </c>
      <c r="J6687">
        <v>0</v>
      </c>
      <c r="K6687">
        <f>_xlfn.XLOOKUP(FraudData[[#This Row],[amount]],AmountRules[Amount Min],AmountRules[Risk Points],,-1)</f>
        <v>0</v>
      </c>
      <c r="L6687">
        <f>_xlfn.XLOOKUP(FraudData[[#This Row],[transaction_hour]],TimeRules[Hour Min],TimeRules[Risk Points],,-1)</f>
        <v>0</v>
      </c>
      <c r="M6687">
        <f>_xlfn.XLOOKUP(FraudData[[#This Row],[foreign_transaction]],ForeignRules[Foreign Transaction],ForeignRules[Risk Points],0)</f>
        <v>3</v>
      </c>
      <c r="N6687">
        <f>_xlfn.XLOOKUP(FraudData[[#This Row],[location_mismatch]],Table10[Location Mismatch],Table10[Risk Points],0)</f>
        <v>0</v>
      </c>
      <c r="O6687">
        <f>_xlfn.XLOOKUP(FraudData[[#This Row],[device_trust_score]],DeviceRules[Device Min],DeviceRules[Risk Points],,-1)</f>
        <v>0</v>
      </c>
      <c r="P6687">
        <f>_xlfn.XLOOKUP(FraudData[[#This Row],[velocity_last_24h]],VelocityRules[Velocity Min],VelocityRules[Risk Points],,-1)</f>
        <v>0</v>
      </c>
      <c r="Q6687">
        <f>_xlfn.XLOOKUP(FraudData[[#This Row],[merchant_category]],MerchantRules[Merchant Category],MerchantRules[Risk Points],0)</f>
        <v>0</v>
      </c>
      <c r="R6687">
        <f>SUM(FraudData[[#This Row],[Amount Risk]:[Merchant Risk]])</f>
        <v>3</v>
      </c>
      <c r="S6687" t="str" cm="1">
        <f t="array" ref="S6687">_xlfn.IFS(FraudData[[#This Row],[Fraud Risk Score]]&gt;=8,"High Risk",FraudData[[#This Row],[Fraud Risk Score]]&gt;=6,"Medium Risk",TRUE,"Low Risk")</f>
        <v>Low Risk</v>
      </c>
    </row>
    <row r="6688" spans="1:19">
      <c r="A6688">
        <v>6687</v>
      </c>
      <c r="B6688">
        <v>83.93</v>
      </c>
      <c r="C6688">
        <v>14</v>
      </c>
      <c r="D6688" t="s">
        <v>49</v>
      </c>
      <c r="E6688">
        <v>0</v>
      </c>
      <c r="F6688">
        <v>0</v>
      </c>
      <c r="G6688">
        <v>83</v>
      </c>
      <c r="H6688">
        <v>1</v>
      </c>
      <c r="I6688">
        <v>59</v>
      </c>
      <c r="J6688">
        <v>0</v>
      </c>
      <c r="K6688">
        <f>_xlfn.XLOOKUP(FraudData[[#This Row],[amount]],AmountRules[Amount Min],AmountRules[Risk Points],,-1)</f>
        <v>0</v>
      </c>
      <c r="L6688">
        <f>_xlfn.XLOOKUP(FraudData[[#This Row],[transaction_hour]],TimeRules[Hour Min],TimeRules[Risk Points],,-1)</f>
        <v>0</v>
      </c>
      <c r="M6688">
        <f>_xlfn.XLOOKUP(FraudData[[#This Row],[foreign_transaction]],ForeignRules[Foreign Transaction],ForeignRules[Risk Points],0)</f>
        <v>0</v>
      </c>
      <c r="N6688">
        <f>_xlfn.XLOOKUP(FraudData[[#This Row],[location_mismatch]],Table10[Location Mismatch],Table10[Risk Points],0)</f>
        <v>0</v>
      </c>
      <c r="O6688">
        <f>_xlfn.XLOOKUP(FraudData[[#This Row],[device_trust_score]],DeviceRules[Device Min],DeviceRules[Risk Points],,-1)</f>
        <v>0</v>
      </c>
      <c r="P6688">
        <f>_xlfn.XLOOKUP(FraudData[[#This Row],[velocity_last_24h]],VelocityRules[Velocity Min],VelocityRules[Risk Points],,-1)</f>
        <v>0</v>
      </c>
      <c r="Q6688">
        <f>_xlfn.XLOOKUP(FraudData[[#This Row],[merchant_category]],MerchantRules[Merchant Category],MerchantRules[Risk Points],0)</f>
        <v>1</v>
      </c>
      <c r="R6688">
        <f>SUM(FraudData[[#This Row],[Amount Risk]:[Merchant Risk]])</f>
        <v>1</v>
      </c>
      <c r="S6688" t="str" cm="1">
        <f t="array" ref="S6688">_xlfn.IFS(FraudData[[#This Row],[Fraud Risk Score]]&gt;=8,"High Risk",FraudData[[#This Row],[Fraud Risk Score]]&gt;=6,"Medium Risk",TRUE,"Low Risk")</f>
        <v>Low Risk</v>
      </c>
    </row>
    <row r="6689" spans="1:19">
      <c r="A6689">
        <v>6688</v>
      </c>
      <c r="B6689">
        <v>78.02</v>
      </c>
      <c r="C6689">
        <v>12</v>
      </c>
      <c r="D6689" t="s">
        <v>48</v>
      </c>
      <c r="E6689">
        <v>0</v>
      </c>
      <c r="F6689">
        <v>0</v>
      </c>
      <c r="G6689">
        <v>34</v>
      </c>
      <c r="H6689">
        <v>3</v>
      </c>
      <c r="I6689">
        <v>67</v>
      </c>
      <c r="J6689">
        <v>0</v>
      </c>
      <c r="K6689">
        <f>_xlfn.XLOOKUP(FraudData[[#This Row],[amount]],AmountRules[Amount Min],AmountRules[Risk Points],,-1)</f>
        <v>0</v>
      </c>
      <c r="L6689">
        <f>_xlfn.XLOOKUP(FraudData[[#This Row],[transaction_hour]],TimeRules[Hour Min],TimeRules[Risk Points],,-1)</f>
        <v>0</v>
      </c>
      <c r="M6689">
        <f>_xlfn.XLOOKUP(FraudData[[#This Row],[foreign_transaction]],ForeignRules[Foreign Transaction],ForeignRules[Risk Points],0)</f>
        <v>0</v>
      </c>
      <c r="N6689">
        <f>_xlfn.XLOOKUP(FraudData[[#This Row],[location_mismatch]],Table10[Location Mismatch],Table10[Risk Points],0)</f>
        <v>0</v>
      </c>
      <c r="O6689">
        <f>_xlfn.XLOOKUP(FraudData[[#This Row],[device_trust_score]],DeviceRules[Device Min],DeviceRules[Risk Points],,-1)</f>
        <v>2</v>
      </c>
      <c r="P6689">
        <f>_xlfn.XLOOKUP(FraudData[[#This Row],[velocity_last_24h]],VelocityRules[Velocity Min],VelocityRules[Risk Points],,-1)</f>
        <v>0</v>
      </c>
      <c r="Q6689">
        <f>_xlfn.XLOOKUP(FraudData[[#This Row],[merchant_category]],MerchantRules[Merchant Category],MerchantRules[Risk Points],0)</f>
        <v>0</v>
      </c>
      <c r="R6689">
        <f>SUM(FraudData[[#This Row],[Amount Risk]:[Merchant Risk]])</f>
        <v>2</v>
      </c>
      <c r="S6689" t="str" cm="1">
        <f t="array" ref="S6689">_xlfn.IFS(FraudData[[#This Row],[Fraud Risk Score]]&gt;=8,"High Risk",FraudData[[#This Row],[Fraud Risk Score]]&gt;=6,"Medium Risk",TRUE,"Low Risk")</f>
        <v>Low Risk</v>
      </c>
    </row>
    <row r="6690" spans="1:19">
      <c r="A6690">
        <v>6689</v>
      </c>
      <c r="B6690">
        <v>141.13999999999999</v>
      </c>
      <c r="C6690">
        <v>9</v>
      </c>
      <c r="D6690" t="s">
        <v>46</v>
      </c>
      <c r="E6690">
        <v>0</v>
      </c>
      <c r="F6690">
        <v>0</v>
      </c>
      <c r="G6690">
        <v>87</v>
      </c>
      <c r="H6690">
        <v>3</v>
      </c>
      <c r="I6690">
        <v>33</v>
      </c>
      <c r="J6690">
        <v>0</v>
      </c>
      <c r="K6690">
        <f>_xlfn.XLOOKUP(FraudData[[#This Row],[amount]],AmountRules[Amount Min],AmountRules[Risk Points],,-1)</f>
        <v>0</v>
      </c>
      <c r="L6690">
        <f>_xlfn.XLOOKUP(FraudData[[#This Row],[transaction_hour]],TimeRules[Hour Min],TimeRules[Risk Points],,-1)</f>
        <v>0</v>
      </c>
      <c r="M6690">
        <f>_xlfn.XLOOKUP(FraudData[[#This Row],[foreign_transaction]],ForeignRules[Foreign Transaction],ForeignRules[Risk Points],0)</f>
        <v>0</v>
      </c>
      <c r="N6690">
        <f>_xlfn.XLOOKUP(FraudData[[#This Row],[location_mismatch]],Table10[Location Mismatch],Table10[Risk Points],0)</f>
        <v>0</v>
      </c>
      <c r="O6690">
        <f>_xlfn.XLOOKUP(FraudData[[#This Row],[device_trust_score]],DeviceRules[Device Min],DeviceRules[Risk Points],,-1)</f>
        <v>0</v>
      </c>
      <c r="P6690">
        <f>_xlfn.XLOOKUP(FraudData[[#This Row],[velocity_last_24h]],VelocityRules[Velocity Min],VelocityRules[Risk Points],,-1)</f>
        <v>0</v>
      </c>
      <c r="Q6690">
        <f>_xlfn.XLOOKUP(FraudData[[#This Row],[merchant_category]],MerchantRules[Merchant Category],MerchantRules[Risk Points],0)</f>
        <v>0</v>
      </c>
      <c r="R6690">
        <f>SUM(FraudData[[#This Row],[Amount Risk]:[Merchant Risk]])</f>
        <v>0</v>
      </c>
      <c r="S6690" t="str" cm="1">
        <f t="array" ref="S6690">_xlfn.IFS(FraudData[[#This Row],[Fraud Risk Score]]&gt;=8,"High Risk",FraudData[[#This Row],[Fraud Risk Score]]&gt;=6,"Medium Risk",TRUE,"Low Risk")</f>
        <v>Low Risk</v>
      </c>
    </row>
    <row r="6691" spans="1:19">
      <c r="A6691">
        <v>6690</v>
      </c>
      <c r="B6691">
        <v>13.59</v>
      </c>
      <c r="C6691">
        <v>13</v>
      </c>
      <c r="D6691" t="s">
        <v>49</v>
      </c>
      <c r="E6691">
        <v>0</v>
      </c>
      <c r="F6691">
        <v>0</v>
      </c>
      <c r="G6691">
        <v>94</v>
      </c>
      <c r="H6691">
        <v>3</v>
      </c>
      <c r="I6691">
        <v>63</v>
      </c>
      <c r="J6691">
        <v>0</v>
      </c>
      <c r="K6691">
        <f>_xlfn.XLOOKUP(FraudData[[#This Row],[amount]],AmountRules[Amount Min],AmountRules[Risk Points],,-1)</f>
        <v>0</v>
      </c>
      <c r="L6691">
        <f>_xlfn.XLOOKUP(FraudData[[#This Row],[transaction_hour]],TimeRules[Hour Min],TimeRules[Risk Points],,-1)</f>
        <v>0</v>
      </c>
      <c r="M6691">
        <f>_xlfn.XLOOKUP(FraudData[[#This Row],[foreign_transaction]],ForeignRules[Foreign Transaction],ForeignRules[Risk Points],0)</f>
        <v>0</v>
      </c>
      <c r="N6691">
        <f>_xlfn.XLOOKUP(FraudData[[#This Row],[location_mismatch]],Table10[Location Mismatch],Table10[Risk Points],0)</f>
        <v>0</v>
      </c>
      <c r="O6691">
        <f>_xlfn.XLOOKUP(FraudData[[#This Row],[device_trust_score]],DeviceRules[Device Min],DeviceRules[Risk Points],,-1)</f>
        <v>0</v>
      </c>
      <c r="P6691">
        <f>_xlfn.XLOOKUP(FraudData[[#This Row],[velocity_last_24h]],VelocityRules[Velocity Min],VelocityRules[Risk Points],,-1)</f>
        <v>0</v>
      </c>
      <c r="Q6691">
        <f>_xlfn.XLOOKUP(FraudData[[#This Row],[merchant_category]],MerchantRules[Merchant Category],MerchantRules[Risk Points],0)</f>
        <v>1</v>
      </c>
      <c r="R6691">
        <f>SUM(FraudData[[#This Row],[Amount Risk]:[Merchant Risk]])</f>
        <v>1</v>
      </c>
      <c r="S6691" t="str" cm="1">
        <f t="array" ref="S6691">_xlfn.IFS(FraudData[[#This Row],[Fraud Risk Score]]&gt;=8,"High Risk",FraudData[[#This Row],[Fraud Risk Score]]&gt;=6,"Medium Risk",TRUE,"Low Risk")</f>
        <v>Low Risk</v>
      </c>
    </row>
    <row r="6692" spans="1:19">
      <c r="A6692">
        <v>6691</v>
      </c>
      <c r="B6692">
        <v>281.02999999999997</v>
      </c>
      <c r="C6692">
        <v>20</v>
      </c>
      <c r="D6692" t="s">
        <v>46</v>
      </c>
      <c r="E6692">
        <v>0</v>
      </c>
      <c r="F6692">
        <v>0</v>
      </c>
      <c r="G6692">
        <v>31</v>
      </c>
      <c r="H6692">
        <v>4</v>
      </c>
      <c r="I6692">
        <v>25</v>
      </c>
      <c r="J6692">
        <v>0</v>
      </c>
      <c r="K6692">
        <f>_xlfn.XLOOKUP(FraudData[[#This Row],[amount]],AmountRules[Amount Min],AmountRules[Risk Points],,-1)</f>
        <v>0</v>
      </c>
      <c r="L6692">
        <f>_xlfn.XLOOKUP(FraudData[[#This Row],[transaction_hour]],TimeRules[Hour Min],TimeRules[Risk Points],,-1)</f>
        <v>0</v>
      </c>
      <c r="M6692">
        <f>_xlfn.XLOOKUP(FraudData[[#This Row],[foreign_transaction]],ForeignRules[Foreign Transaction],ForeignRules[Risk Points],0)</f>
        <v>0</v>
      </c>
      <c r="N6692">
        <f>_xlfn.XLOOKUP(FraudData[[#This Row],[location_mismatch]],Table10[Location Mismatch],Table10[Risk Points],0)</f>
        <v>0</v>
      </c>
      <c r="O6692">
        <f>_xlfn.XLOOKUP(FraudData[[#This Row],[device_trust_score]],DeviceRules[Device Min],DeviceRules[Risk Points],,-1)</f>
        <v>2</v>
      </c>
      <c r="P6692">
        <f>_xlfn.XLOOKUP(FraudData[[#This Row],[velocity_last_24h]],VelocityRules[Velocity Min],VelocityRules[Risk Points],,-1)</f>
        <v>0</v>
      </c>
      <c r="Q6692">
        <f>_xlfn.XLOOKUP(FraudData[[#This Row],[merchant_category]],MerchantRules[Merchant Category],MerchantRules[Risk Points],0)</f>
        <v>0</v>
      </c>
      <c r="R6692">
        <f>SUM(FraudData[[#This Row],[Amount Risk]:[Merchant Risk]])</f>
        <v>2</v>
      </c>
      <c r="S6692" t="str" cm="1">
        <f t="array" ref="S6692">_xlfn.IFS(FraudData[[#This Row],[Fraud Risk Score]]&gt;=8,"High Risk",FraudData[[#This Row],[Fraud Risk Score]]&gt;=6,"Medium Risk",TRUE,"Low Risk")</f>
        <v>Low Risk</v>
      </c>
    </row>
    <row r="6693" spans="1:19">
      <c r="A6693">
        <v>6692</v>
      </c>
      <c r="B6693">
        <v>44.21</v>
      </c>
      <c r="C6693">
        <v>22</v>
      </c>
      <c r="D6693" t="s">
        <v>47</v>
      </c>
      <c r="E6693">
        <v>0</v>
      </c>
      <c r="F6693">
        <v>0</v>
      </c>
      <c r="G6693">
        <v>59</v>
      </c>
      <c r="H6693">
        <v>2</v>
      </c>
      <c r="I6693">
        <v>60</v>
      </c>
      <c r="J6693">
        <v>0</v>
      </c>
      <c r="K6693">
        <f>_xlfn.XLOOKUP(FraudData[[#This Row],[amount]],AmountRules[Amount Min],AmountRules[Risk Points],,-1)</f>
        <v>0</v>
      </c>
      <c r="L6693">
        <f>_xlfn.XLOOKUP(FraudData[[#This Row],[transaction_hour]],TimeRules[Hour Min],TimeRules[Risk Points],,-1)</f>
        <v>0</v>
      </c>
      <c r="M6693">
        <f>_xlfn.XLOOKUP(FraudData[[#This Row],[foreign_transaction]],ForeignRules[Foreign Transaction],ForeignRules[Risk Points],0)</f>
        <v>0</v>
      </c>
      <c r="N6693">
        <f>_xlfn.XLOOKUP(FraudData[[#This Row],[location_mismatch]],Table10[Location Mismatch],Table10[Risk Points],0)</f>
        <v>0</v>
      </c>
      <c r="O6693">
        <f>_xlfn.XLOOKUP(FraudData[[#This Row],[device_trust_score]],DeviceRules[Device Min],DeviceRules[Risk Points],,-1)</f>
        <v>1</v>
      </c>
      <c r="P6693">
        <f>_xlfn.XLOOKUP(FraudData[[#This Row],[velocity_last_24h]],VelocityRules[Velocity Min],VelocityRules[Risk Points],,-1)</f>
        <v>0</v>
      </c>
      <c r="Q6693">
        <f>_xlfn.XLOOKUP(FraudData[[#This Row],[merchant_category]],MerchantRules[Merchant Category],MerchantRules[Risk Points],0)</f>
        <v>0</v>
      </c>
      <c r="R6693">
        <f>SUM(FraudData[[#This Row],[Amount Risk]:[Merchant Risk]])</f>
        <v>1</v>
      </c>
      <c r="S6693" t="str" cm="1">
        <f t="array" ref="S6693">_xlfn.IFS(FraudData[[#This Row],[Fraud Risk Score]]&gt;=8,"High Risk",FraudData[[#This Row],[Fraud Risk Score]]&gt;=6,"Medium Risk",TRUE,"Low Risk")</f>
        <v>Low Risk</v>
      </c>
    </row>
    <row r="6694" spans="1:19">
      <c r="A6694">
        <v>6693</v>
      </c>
      <c r="B6694">
        <v>203.44</v>
      </c>
      <c r="C6694">
        <v>11</v>
      </c>
      <c r="D6694" t="s">
        <v>49</v>
      </c>
      <c r="E6694">
        <v>0</v>
      </c>
      <c r="F6694">
        <v>1</v>
      </c>
      <c r="G6694">
        <v>66</v>
      </c>
      <c r="H6694">
        <v>3</v>
      </c>
      <c r="I6694">
        <v>18</v>
      </c>
      <c r="J6694">
        <v>0</v>
      </c>
      <c r="K6694">
        <f>_xlfn.XLOOKUP(FraudData[[#This Row],[amount]],AmountRules[Amount Min],AmountRules[Risk Points],,-1)</f>
        <v>0</v>
      </c>
      <c r="L6694">
        <f>_xlfn.XLOOKUP(FraudData[[#This Row],[transaction_hour]],TimeRules[Hour Min],TimeRules[Risk Points],,-1)</f>
        <v>0</v>
      </c>
      <c r="M6694">
        <f>_xlfn.XLOOKUP(FraudData[[#This Row],[foreign_transaction]],ForeignRules[Foreign Transaction],ForeignRules[Risk Points],0)</f>
        <v>0</v>
      </c>
      <c r="N6694">
        <f>_xlfn.XLOOKUP(FraudData[[#This Row],[location_mismatch]],Table10[Location Mismatch],Table10[Risk Points],0)</f>
        <v>3</v>
      </c>
      <c r="O6694">
        <f>_xlfn.XLOOKUP(FraudData[[#This Row],[device_trust_score]],DeviceRules[Device Min],DeviceRules[Risk Points],,-1)</f>
        <v>1</v>
      </c>
      <c r="P6694">
        <f>_xlfn.XLOOKUP(FraudData[[#This Row],[velocity_last_24h]],VelocityRules[Velocity Min],VelocityRules[Risk Points],,-1)</f>
        <v>0</v>
      </c>
      <c r="Q6694">
        <f>_xlfn.XLOOKUP(FraudData[[#This Row],[merchant_category]],MerchantRules[Merchant Category],MerchantRules[Risk Points],0)</f>
        <v>1</v>
      </c>
      <c r="R6694">
        <f>SUM(FraudData[[#This Row],[Amount Risk]:[Merchant Risk]])</f>
        <v>5</v>
      </c>
      <c r="S6694" t="str" cm="1">
        <f t="array" ref="S6694">_xlfn.IFS(FraudData[[#This Row],[Fraud Risk Score]]&gt;=8,"High Risk",FraudData[[#This Row],[Fraud Risk Score]]&gt;=6,"Medium Risk",TRUE,"Low Risk")</f>
        <v>Low Risk</v>
      </c>
    </row>
    <row r="6695" spans="1:19">
      <c r="A6695">
        <v>6694</v>
      </c>
      <c r="B6695">
        <v>292.61</v>
      </c>
      <c r="C6695">
        <v>18</v>
      </c>
      <c r="D6695" t="s">
        <v>49</v>
      </c>
      <c r="E6695">
        <v>1</v>
      </c>
      <c r="F6695">
        <v>0</v>
      </c>
      <c r="G6695">
        <v>53</v>
      </c>
      <c r="H6695">
        <v>1</v>
      </c>
      <c r="I6695">
        <v>60</v>
      </c>
      <c r="J6695">
        <v>0</v>
      </c>
      <c r="K6695">
        <f>_xlfn.XLOOKUP(FraudData[[#This Row],[amount]],AmountRules[Amount Min],AmountRules[Risk Points],,-1)</f>
        <v>0</v>
      </c>
      <c r="L6695">
        <f>_xlfn.XLOOKUP(FraudData[[#This Row],[transaction_hour]],TimeRules[Hour Min],TimeRules[Risk Points],,-1)</f>
        <v>0</v>
      </c>
      <c r="M6695">
        <f>_xlfn.XLOOKUP(FraudData[[#This Row],[foreign_transaction]],ForeignRules[Foreign Transaction],ForeignRules[Risk Points],0)</f>
        <v>3</v>
      </c>
      <c r="N6695">
        <f>_xlfn.XLOOKUP(FraudData[[#This Row],[location_mismatch]],Table10[Location Mismatch],Table10[Risk Points],0)</f>
        <v>0</v>
      </c>
      <c r="O6695">
        <f>_xlfn.XLOOKUP(FraudData[[#This Row],[device_trust_score]],DeviceRules[Device Min],DeviceRules[Risk Points],,-1)</f>
        <v>1</v>
      </c>
      <c r="P6695">
        <f>_xlfn.XLOOKUP(FraudData[[#This Row],[velocity_last_24h]],VelocityRules[Velocity Min],VelocityRules[Risk Points],,-1)</f>
        <v>0</v>
      </c>
      <c r="Q6695">
        <f>_xlfn.XLOOKUP(FraudData[[#This Row],[merchant_category]],MerchantRules[Merchant Category],MerchantRules[Risk Points],0)</f>
        <v>1</v>
      </c>
      <c r="R6695">
        <f>SUM(FraudData[[#This Row],[Amount Risk]:[Merchant Risk]])</f>
        <v>5</v>
      </c>
      <c r="S6695" t="str" cm="1">
        <f t="array" ref="S6695">_xlfn.IFS(FraudData[[#This Row],[Fraud Risk Score]]&gt;=8,"High Risk",FraudData[[#This Row],[Fraud Risk Score]]&gt;=6,"Medium Risk",TRUE,"Low Risk")</f>
        <v>Low Risk</v>
      </c>
    </row>
    <row r="6696" spans="1:19">
      <c r="A6696">
        <v>6695</v>
      </c>
      <c r="B6696">
        <v>148.55000000000001</v>
      </c>
      <c r="C6696">
        <v>5</v>
      </c>
      <c r="D6696" t="s">
        <v>48</v>
      </c>
      <c r="E6696">
        <v>0</v>
      </c>
      <c r="F6696">
        <v>0</v>
      </c>
      <c r="G6696">
        <v>51</v>
      </c>
      <c r="H6696">
        <v>2</v>
      </c>
      <c r="I6696">
        <v>41</v>
      </c>
      <c r="J6696">
        <v>0</v>
      </c>
      <c r="K6696">
        <f>_xlfn.XLOOKUP(FraudData[[#This Row],[amount]],AmountRules[Amount Min],AmountRules[Risk Points],,-1)</f>
        <v>0</v>
      </c>
      <c r="L6696">
        <f>_xlfn.XLOOKUP(FraudData[[#This Row],[transaction_hour]],TimeRules[Hour Min],TimeRules[Risk Points],,-1)</f>
        <v>0</v>
      </c>
      <c r="M6696">
        <f>_xlfn.XLOOKUP(FraudData[[#This Row],[foreign_transaction]],ForeignRules[Foreign Transaction],ForeignRules[Risk Points],0)</f>
        <v>0</v>
      </c>
      <c r="N6696">
        <f>_xlfn.XLOOKUP(FraudData[[#This Row],[location_mismatch]],Table10[Location Mismatch],Table10[Risk Points],0)</f>
        <v>0</v>
      </c>
      <c r="O6696">
        <f>_xlfn.XLOOKUP(FraudData[[#This Row],[device_trust_score]],DeviceRules[Device Min],DeviceRules[Risk Points],,-1)</f>
        <v>1</v>
      </c>
      <c r="P6696">
        <f>_xlfn.XLOOKUP(FraudData[[#This Row],[velocity_last_24h]],VelocityRules[Velocity Min],VelocityRules[Risk Points],,-1)</f>
        <v>0</v>
      </c>
      <c r="Q6696">
        <f>_xlfn.XLOOKUP(FraudData[[#This Row],[merchant_category]],MerchantRules[Merchant Category],MerchantRules[Risk Points],0)</f>
        <v>0</v>
      </c>
      <c r="R6696">
        <f>SUM(FraudData[[#This Row],[Amount Risk]:[Merchant Risk]])</f>
        <v>1</v>
      </c>
      <c r="S6696" t="str" cm="1">
        <f t="array" ref="S6696">_xlfn.IFS(FraudData[[#This Row],[Fraud Risk Score]]&gt;=8,"High Risk",FraudData[[#This Row],[Fraud Risk Score]]&gt;=6,"Medium Risk",TRUE,"Low Risk")</f>
        <v>Low Risk</v>
      </c>
    </row>
    <row r="6697" spans="1:19">
      <c r="A6697">
        <v>6696</v>
      </c>
      <c r="B6697">
        <v>243.09</v>
      </c>
      <c r="C6697">
        <v>11</v>
      </c>
      <c r="D6697" t="s">
        <v>50</v>
      </c>
      <c r="E6697">
        <v>0</v>
      </c>
      <c r="F6697">
        <v>0</v>
      </c>
      <c r="G6697">
        <v>62</v>
      </c>
      <c r="H6697">
        <v>1</v>
      </c>
      <c r="I6697">
        <v>46</v>
      </c>
      <c r="J6697">
        <v>0</v>
      </c>
      <c r="K6697">
        <f>_xlfn.XLOOKUP(FraudData[[#This Row],[amount]],AmountRules[Amount Min],AmountRules[Risk Points],,-1)</f>
        <v>0</v>
      </c>
      <c r="L6697">
        <f>_xlfn.XLOOKUP(FraudData[[#This Row],[transaction_hour]],TimeRules[Hour Min],TimeRules[Risk Points],,-1)</f>
        <v>0</v>
      </c>
      <c r="M6697">
        <f>_xlfn.XLOOKUP(FraudData[[#This Row],[foreign_transaction]],ForeignRules[Foreign Transaction],ForeignRules[Risk Points],0)</f>
        <v>0</v>
      </c>
      <c r="N6697">
        <f>_xlfn.XLOOKUP(FraudData[[#This Row],[location_mismatch]],Table10[Location Mismatch],Table10[Risk Points],0)</f>
        <v>0</v>
      </c>
      <c r="O6697">
        <f>_xlfn.XLOOKUP(FraudData[[#This Row],[device_trust_score]],DeviceRules[Device Min],DeviceRules[Risk Points],,-1)</f>
        <v>1</v>
      </c>
      <c r="P6697">
        <f>_xlfn.XLOOKUP(FraudData[[#This Row],[velocity_last_24h]],VelocityRules[Velocity Min],VelocityRules[Risk Points],,-1)</f>
        <v>0</v>
      </c>
      <c r="Q6697">
        <f>_xlfn.XLOOKUP(FraudData[[#This Row],[merchant_category]],MerchantRules[Merchant Category],MerchantRules[Risk Points],0)</f>
        <v>0</v>
      </c>
      <c r="R6697">
        <f>SUM(FraudData[[#This Row],[Amount Risk]:[Merchant Risk]])</f>
        <v>1</v>
      </c>
      <c r="S6697" t="str" cm="1">
        <f t="array" ref="S6697">_xlfn.IFS(FraudData[[#This Row],[Fraud Risk Score]]&gt;=8,"High Risk",FraudData[[#This Row],[Fraud Risk Score]]&gt;=6,"Medium Risk",TRUE,"Low Risk")</f>
        <v>Low Risk</v>
      </c>
    </row>
    <row r="6698" spans="1:19">
      <c r="A6698">
        <v>6697</v>
      </c>
      <c r="B6698">
        <v>195.17</v>
      </c>
      <c r="C6698">
        <v>23</v>
      </c>
      <c r="D6698" t="s">
        <v>49</v>
      </c>
      <c r="E6698">
        <v>0</v>
      </c>
      <c r="F6698">
        <v>1</v>
      </c>
      <c r="G6698">
        <v>26</v>
      </c>
      <c r="H6698">
        <v>2</v>
      </c>
      <c r="I6698">
        <v>30</v>
      </c>
      <c r="J6698">
        <v>0</v>
      </c>
      <c r="K6698">
        <f>_xlfn.XLOOKUP(FraudData[[#This Row],[amount]],AmountRules[Amount Min],AmountRules[Risk Points],,-1)</f>
        <v>0</v>
      </c>
      <c r="L6698">
        <f>_xlfn.XLOOKUP(FraudData[[#This Row],[transaction_hour]],TimeRules[Hour Min],TimeRules[Risk Points],,-1)</f>
        <v>1</v>
      </c>
      <c r="M6698">
        <f>_xlfn.XLOOKUP(FraudData[[#This Row],[foreign_transaction]],ForeignRules[Foreign Transaction],ForeignRules[Risk Points],0)</f>
        <v>0</v>
      </c>
      <c r="N6698">
        <f>_xlfn.XLOOKUP(FraudData[[#This Row],[location_mismatch]],Table10[Location Mismatch],Table10[Risk Points],0)</f>
        <v>3</v>
      </c>
      <c r="O6698">
        <f>_xlfn.XLOOKUP(FraudData[[#This Row],[device_trust_score]],DeviceRules[Device Min],DeviceRules[Risk Points],,-1)</f>
        <v>3</v>
      </c>
      <c r="P6698">
        <f>_xlfn.XLOOKUP(FraudData[[#This Row],[velocity_last_24h]],VelocityRules[Velocity Min],VelocityRules[Risk Points],,-1)</f>
        <v>0</v>
      </c>
      <c r="Q6698">
        <f>_xlfn.XLOOKUP(FraudData[[#This Row],[merchant_category]],MerchantRules[Merchant Category],MerchantRules[Risk Points],0)</f>
        <v>1</v>
      </c>
      <c r="R6698">
        <f>SUM(FraudData[[#This Row],[Amount Risk]:[Merchant Risk]])</f>
        <v>8</v>
      </c>
      <c r="S6698" t="str" cm="1">
        <f t="array" ref="S6698">_xlfn.IFS(FraudData[[#This Row],[Fraud Risk Score]]&gt;=8,"High Risk",FraudData[[#This Row],[Fraud Risk Score]]&gt;=6,"Medium Risk",TRUE,"Low Risk")</f>
        <v>High Risk</v>
      </c>
    </row>
    <row r="6699" spans="1:19">
      <c r="A6699">
        <v>6698</v>
      </c>
      <c r="B6699">
        <v>79.08</v>
      </c>
      <c r="C6699">
        <v>12</v>
      </c>
      <c r="D6699" t="s">
        <v>49</v>
      </c>
      <c r="E6699">
        <v>0</v>
      </c>
      <c r="F6699">
        <v>0</v>
      </c>
      <c r="G6699">
        <v>49</v>
      </c>
      <c r="H6699">
        <v>4</v>
      </c>
      <c r="I6699">
        <v>62</v>
      </c>
      <c r="J6699">
        <v>0</v>
      </c>
      <c r="K6699">
        <f>_xlfn.XLOOKUP(FraudData[[#This Row],[amount]],AmountRules[Amount Min],AmountRules[Risk Points],,-1)</f>
        <v>0</v>
      </c>
      <c r="L6699">
        <f>_xlfn.XLOOKUP(FraudData[[#This Row],[transaction_hour]],TimeRules[Hour Min],TimeRules[Risk Points],,-1)</f>
        <v>0</v>
      </c>
      <c r="M6699">
        <f>_xlfn.XLOOKUP(FraudData[[#This Row],[foreign_transaction]],ForeignRules[Foreign Transaction],ForeignRules[Risk Points],0)</f>
        <v>0</v>
      </c>
      <c r="N6699">
        <f>_xlfn.XLOOKUP(FraudData[[#This Row],[location_mismatch]],Table10[Location Mismatch],Table10[Risk Points],0)</f>
        <v>0</v>
      </c>
      <c r="O6699">
        <f>_xlfn.XLOOKUP(FraudData[[#This Row],[device_trust_score]],DeviceRules[Device Min],DeviceRules[Risk Points],,-1)</f>
        <v>2</v>
      </c>
      <c r="P6699">
        <f>_xlfn.XLOOKUP(FraudData[[#This Row],[velocity_last_24h]],VelocityRules[Velocity Min],VelocityRules[Risk Points],,-1)</f>
        <v>0</v>
      </c>
      <c r="Q6699">
        <f>_xlfn.XLOOKUP(FraudData[[#This Row],[merchant_category]],MerchantRules[Merchant Category],MerchantRules[Risk Points],0)</f>
        <v>1</v>
      </c>
      <c r="R6699">
        <f>SUM(FraudData[[#This Row],[Amount Risk]:[Merchant Risk]])</f>
        <v>3</v>
      </c>
      <c r="S6699" t="str" cm="1">
        <f t="array" ref="S6699">_xlfn.IFS(FraudData[[#This Row],[Fraud Risk Score]]&gt;=8,"High Risk",FraudData[[#This Row],[Fraud Risk Score]]&gt;=6,"Medium Risk",TRUE,"Low Risk")</f>
        <v>Low Risk</v>
      </c>
    </row>
    <row r="6700" spans="1:19">
      <c r="A6700">
        <v>6699</v>
      </c>
      <c r="B6700">
        <v>297.85000000000002</v>
      </c>
      <c r="C6700">
        <v>7</v>
      </c>
      <c r="D6700" t="s">
        <v>47</v>
      </c>
      <c r="E6700">
        <v>0</v>
      </c>
      <c r="F6700">
        <v>0</v>
      </c>
      <c r="G6700">
        <v>90</v>
      </c>
      <c r="H6700">
        <v>2</v>
      </c>
      <c r="I6700">
        <v>19</v>
      </c>
      <c r="J6700">
        <v>0</v>
      </c>
      <c r="K6700">
        <f>_xlfn.XLOOKUP(FraudData[[#This Row],[amount]],AmountRules[Amount Min],AmountRules[Risk Points],,-1)</f>
        <v>0</v>
      </c>
      <c r="L6700">
        <f>_xlfn.XLOOKUP(FraudData[[#This Row],[transaction_hour]],TimeRules[Hour Min],TimeRules[Risk Points],,-1)</f>
        <v>0</v>
      </c>
      <c r="M6700">
        <f>_xlfn.XLOOKUP(FraudData[[#This Row],[foreign_transaction]],ForeignRules[Foreign Transaction],ForeignRules[Risk Points],0)</f>
        <v>0</v>
      </c>
      <c r="N6700">
        <f>_xlfn.XLOOKUP(FraudData[[#This Row],[location_mismatch]],Table10[Location Mismatch],Table10[Risk Points],0)</f>
        <v>0</v>
      </c>
      <c r="O6700">
        <f>_xlfn.XLOOKUP(FraudData[[#This Row],[device_trust_score]],DeviceRules[Device Min],DeviceRules[Risk Points],,-1)</f>
        <v>0</v>
      </c>
      <c r="P6700">
        <f>_xlfn.XLOOKUP(FraudData[[#This Row],[velocity_last_24h]],VelocityRules[Velocity Min],VelocityRules[Risk Points],,-1)</f>
        <v>0</v>
      </c>
      <c r="Q6700">
        <f>_xlfn.XLOOKUP(FraudData[[#This Row],[merchant_category]],MerchantRules[Merchant Category],MerchantRules[Risk Points],0)</f>
        <v>0</v>
      </c>
      <c r="R6700">
        <f>SUM(FraudData[[#This Row],[Amount Risk]:[Merchant Risk]])</f>
        <v>0</v>
      </c>
      <c r="S6700" t="str" cm="1">
        <f t="array" ref="S6700">_xlfn.IFS(FraudData[[#This Row],[Fraud Risk Score]]&gt;=8,"High Risk",FraudData[[#This Row],[Fraud Risk Score]]&gt;=6,"Medium Risk",TRUE,"Low Risk")</f>
        <v>Low Risk</v>
      </c>
    </row>
    <row r="6701" spans="1:19">
      <c r="A6701">
        <v>6700</v>
      </c>
      <c r="B6701">
        <v>62.84</v>
      </c>
      <c r="C6701">
        <v>15</v>
      </c>
      <c r="D6701" t="s">
        <v>47</v>
      </c>
      <c r="E6701">
        <v>0</v>
      </c>
      <c r="F6701">
        <v>0</v>
      </c>
      <c r="G6701">
        <v>62</v>
      </c>
      <c r="H6701">
        <v>3</v>
      </c>
      <c r="I6701">
        <v>50</v>
      </c>
      <c r="J6701">
        <v>0</v>
      </c>
      <c r="K6701">
        <f>_xlfn.XLOOKUP(FraudData[[#This Row],[amount]],AmountRules[Amount Min],AmountRules[Risk Points],,-1)</f>
        <v>0</v>
      </c>
      <c r="L6701">
        <f>_xlfn.XLOOKUP(FraudData[[#This Row],[transaction_hour]],TimeRules[Hour Min],TimeRules[Risk Points],,-1)</f>
        <v>0</v>
      </c>
      <c r="M6701">
        <f>_xlfn.XLOOKUP(FraudData[[#This Row],[foreign_transaction]],ForeignRules[Foreign Transaction],ForeignRules[Risk Points],0)</f>
        <v>0</v>
      </c>
      <c r="N6701">
        <f>_xlfn.XLOOKUP(FraudData[[#This Row],[location_mismatch]],Table10[Location Mismatch],Table10[Risk Points],0)</f>
        <v>0</v>
      </c>
      <c r="O6701">
        <f>_xlfn.XLOOKUP(FraudData[[#This Row],[device_trust_score]],DeviceRules[Device Min],DeviceRules[Risk Points],,-1)</f>
        <v>1</v>
      </c>
      <c r="P6701">
        <f>_xlfn.XLOOKUP(FraudData[[#This Row],[velocity_last_24h]],VelocityRules[Velocity Min],VelocityRules[Risk Points],,-1)</f>
        <v>0</v>
      </c>
      <c r="Q6701">
        <f>_xlfn.XLOOKUP(FraudData[[#This Row],[merchant_category]],MerchantRules[Merchant Category],MerchantRules[Risk Points],0)</f>
        <v>0</v>
      </c>
      <c r="R6701">
        <f>SUM(FraudData[[#This Row],[Amount Risk]:[Merchant Risk]])</f>
        <v>1</v>
      </c>
      <c r="S6701" t="str" cm="1">
        <f t="array" ref="S6701">_xlfn.IFS(FraudData[[#This Row],[Fraud Risk Score]]&gt;=8,"High Risk",FraudData[[#This Row],[Fraud Risk Score]]&gt;=6,"Medium Risk",TRUE,"Low Risk")</f>
        <v>Low Risk</v>
      </c>
    </row>
    <row r="6702" spans="1:19">
      <c r="A6702">
        <v>6701</v>
      </c>
      <c r="B6702">
        <v>152.41999999999999</v>
      </c>
      <c r="C6702">
        <v>1</v>
      </c>
      <c r="D6702" t="s">
        <v>47</v>
      </c>
      <c r="E6702">
        <v>0</v>
      </c>
      <c r="F6702">
        <v>0</v>
      </c>
      <c r="G6702">
        <v>83</v>
      </c>
      <c r="H6702">
        <v>2</v>
      </c>
      <c r="I6702">
        <v>31</v>
      </c>
      <c r="J6702">
        <v>0</v>
      </c>
      <c r="K6702">
        <f>_xlfn.XLOOKUP(FraudData[[#This Row],[amount]],AmountRules[Amount Min],AmountRules[Risk Points],,-1)</f>
        <v>0</v>
      </c>
      <c r="L6702">
        <f>_xlfn.XLOOKUP(FraudData[[#This Row],[transaction_hour]],TimeRules[Hour Min],TimeRules[Risk Points],,-1)</f>
        <v>3</v>
      </c>
      <c r="M6702">
        <f>_xlfn.XLOOKUP(FraudData[[#This Row],[foreign_transaction]],ForeignRules[Foreign Transaction],ForeignRules[Risk Points],0)</f>
        <v>0</v>
      </c>
      <c r="N6702">
        <f>_xlfn.XLOOKUP(FraudData[[#This Row],[location_mismatch]],Table10[Location Mismatch],Table10[Risk Points],0)</f>
        <v>0</v>
      </c>
      <c r="O6702">
        <f>_xlfn.XLOOKUP(FraudData[[#This Row],[device_trust_score]],DeviceRules[Device Min],DeviceRules[Risk Points],,-1)</f>
        <v>0</v>
      </c>
      <c r="P6702">
        <f>_xlfn.XLOOKUP(FraudData[[#This Row],[velocity_last_24h]],VelocityRules[Velocity Min],VelocityRules[Risk Points],,-1)</f>
        <v>0</v>
      </c>
      <c r="Q6702">
        <f>_xlfn.XLOOKUP(FraudData[[#This Row],[merchant_category]],MerchantRules[Merchant Category],MerchantRules[Risk Points],0)</f>
        <v>0</v>
      </c>
      <c r="R6702">
        <f>SUM(FraudData[[#This Row],[Amount Risk]:[Merchant Risk]])</f>
        <v>3</v>
      </c>
      <c r="S6702" t="str" cm="1">
        <f t="array" ref="S6702">_xlfn.IFS(FraudData[[#This Row],[Fraud Risk Score]]&gt;=8,"High Risk",FraudData[[#This Row],[Fraud Risk Score]]&gt;=6,"Medium Risk",TRUE,"Low Risk")</f>
        <v>Low Risk</v>
      </c>
    </row>
    <row r="6703" spans="1:19">
      <c r="A6703">
        <v>6702</v>
      </c>
      <c r="B6703">
        <v>246.25</v>
      </c>
      <c r="C6703">
        <v>21</v>
      </c>
      <c r="D6703" t="s">
        <v>48</v>
      </c>
      <c r="E6703">
        <v>0</v>
      </c>
      <c r="F6703">
        <v>1</v>
      </c>
      <c r="G6703">
        <v>31</v>
      </c>
      <c r="H6703">
        <v>1</v>
      </c>
      <c r="I6703">
        <v>27</v>
      </c>
      <c r="J6703">
        <v>0</v>
      </c>
      <c r="K6703">
        <f>_xlfn.XLOOKUP(FraudData[[#This Row],[amount]],AmountRules[Amount Min],AmountRules[Risk Points],,-1)</f>
        <v>0</v>
      </c>
      <c r="L6703">
        <f>_xlfn.XLOOKUP(FraudData[[#This Row],[transaction_hour]],TimeRules[Hour Min],TimeRules[Risk Points],,-1)</f>
        <v>0</v>
      </c>
      <c r="M6703">
        <f>_xlfn.XLOOKUP(FraudData[[#This Row],[foreign_transaction]],ForeignRules[Foreign Transaction],ForeignRules[Risk Points],0)</f>
        <v>0</v>
      </c>
      <c r="N6703">
        <f>_xlfn.XLOOKUP(FraudData[[#This Row],[location_mismatch]],Table10[Location Mismatch],Table10[Risk Points],0)</f>
        <v>3</v>
      </c>
      <c r="O6703">
        <f>_xlfn.XLOOKUP(FraudData[[#This Row],[device_trust_score]],DeviceRules[Device Min],DeviceRules[Risk Points],,-1)</f>
        <v>2</v>
      </c>
      <c r="P6703">
        <f>_xlfn.XLOOKUP(FraudData[[#This Row],[velocity_last_24h]],VelocityRules[Velocity Min],VelocityRules[Risk Points],,-1)</f>
        <v>0</v>
      </c>
      <c r="Q6703">
        <f>_xlfn.XLOOKUP(FraudData[[#This Row],[merchant_category]],MerchantRules[Merchant Category],MerchantRules[Risk Points],0)</f>
        <v>0</v>
      </c>
      <c r="R6703">
        <f>SUM(FraudData[[#This Row],[Amount Risk]:[Merchant Risk]])</f>
        <v>5</v>
      </c>
      <c r="S6703" t="str" cm="1">
        <f t="array" ref="S6703">_xlfn.IFS(FraudData[[#This Row],[Fraud Risk Score]]&gt;=8,"High Risk",FraudData[[#This Row],[Fraud Risk Score]]&gt;=6,"Medium Risk",TRUE,"Low Risk")</f>
        <v>Low Risk</v>
      </c>
    </row>
    <row r="6704" spans="1:19">
      <c r="A6704">
        <v>6703</v>
      </c>
      <c r="B6704">
        <v>85.74</v>
      </c>
      <c r="C6704">
        <v>6</v>
      </c>
      <c r="D6704" t="s">
        <v>49</v>
      </c>
      <c r="E6704">
        <v>0</v>
      </c>
      <c r="F6704">
        <v>0</v>
      </c>
      <c r="G6704">
        <v>73</v>
      </c>
      <c r="H6704">
        <v>1</v>
      </c>
      <c r="I6704">
        <v>21</v>
      </c>
      <c r="J6704">
        <v>0</v>
      </c>
      <c r="K6704">
        <f>_xlfn.XLOOKUP(FraudData[[#This Row],[amount]],AmountRules[Amount Min],AmountRules[Risk Points],,-1)</f>
        <v>0</v>
      </c>
      <c r="L6704">
        <f>_xlfn.XLOOKUP(FraudData[[#This Row],[transaction_hour]],TimeRules[Hour Min],TimeRules[Risk Points],,-1)</f>
        <v>0</v>
      </c>
      <c r="M6704">
        <f>_xlfn.XLOOKUP(FraudData[[#This Row],[foreign_transaction]],ForeignRules[Foreign Transaction],ForeignRules[Risk Points],0)</f>
        <v>0</v>
      </c>
      <c r="N6704">
        <f>_xlfn.XLOOKUP(FraudData[[#This Row],[location_mismatch]],Table10[Location Mismatch],Table10[Risk Points],0)</f>
        <v>0</v>
      </c>
      <c r="O6704">
        <f>_xlfn.XLOOKUP(FraudData[[#This Row],[device_trust_score]],DeviceRules[Device Min],DeviceRules[Risk Points],,-1)</f>
        <v>0</v>
      </c>
      <c r="P6704">
        <f>_xlfn.XLOOKUP(FraudData[[#This Row],[velocity_last_24h]],VelocityRules[Velocity Min],VelocityRules[Risk Points],,-1)</f>
        <v>0</v>
      </c>
      <c r="Q6704">
        <f>_xlfn.XLOOKUP(FraudData[[#This Row],[merchant_category]],MerchantRules[Merchant Category],MerchantRules[Risk Points],0)</f>
        <v>1</v>
      </c>
      <c r="R6704">
        <f>SUM(FraudData[[#This Row],[Amount Risk]:[Merchant Risk]])</f>
        <v>1</v>
      </c>
      <c r="S6704" t="str" cm="1">
        <f t="array" ref="S6704">_xlfn.IFS(FraudData[[#This Row],[Fraud Risk Score]]&gt;=8,"High Risk",FraudData[[#This Row],[Fraud Risk Score]]&gt;=6,"Medium Risk",TRUE,"Low Risk")</f>
        <v>Low Risk</v>
      </c>
    </row>
    <row r="6705" spans="1:19">
      <c r="A6705">
        <v>6704</v>
      </c>
      <c r="B6705">
        <v>64.91</v>
      </c>
      <c r="C6705">
        <v>11</v>
      </c>
      <c r="D6705" t="s">
        <v>47</v>
      </c>
      <c r="E6705">
        <v>0</v>
      </c>
      <c r="F6705">
        <v>0</v>
      </c>
      <c r="G6705">
        <v>92</v>
      </c>
      <c r="H6705">
        <v>2</v>
      </c>
      <c r="I6705">
        <v>64</v>
      </c>
      <c r="J6705">
        <v>0</v>
      </c>
      <c r="K6705">
        <f>_xlfn.XLOOKUP(FraudData[[#This Row],[amount]],AmountRules[Amount Min],AmountRules[Risk Points],,-1)</f>
        <v>0</v>
      </c>
      <c r="L6705">
        <f>_xlfn.XLOOKUP(FraudData[[#This Row],[transaction_hour]],TimeRules[Hour Min],TimeRules[Risk Points],,-1)</f>
        <v>0</v>
      </c>
      <c r="M6705">
        <f>_xlfn.XLOOKUP(FraudData[[#This Row],[foreign_transaction]],ForeignRules[Foreign Transaction],ForeignRules[Risk Points],0)</f>
        <v>0</v>
      </c>
      <c r="N6705">
        <f>_xlfn.XLOOKUP(FraudData[[#This Row],[location_mismatch]],Table10[Location Mismatch],Table10[Risk Points],0)</f>
        <v>0</v>
      </c>
      <c r="O6705">
        <f>_xlfn.XLOOKUP(FraudData[[#This Row],[device_trust_score]],DeviceRules[Device Min],DeviceRules[Risk Points],,-1)</f>
        <v>0</v>
      </c>
      <c r="P6705">
        <f>_xlfn.XLOOKUP(FraudData[[#This Row],[velocity_last_24h]],VelocityRules[Velocity Min],VelocityRules[Risk Points],,-1)</f>
        <v>0</v>
      </c>
      <c r="Q6705">
        <f>_xlfn.XLOOKUP(FraudData[[#This Row],[merchant_category]],MerchantRules[Merchant Category],MerchantRules[Risk Points],0)</f>
        <v>0</v>
      </c>
      <c r="R6705">
        <f>SUM(FraudData[[#This Row],[Amount Risk]:[Merchant Risk]])</f>
        <v>0</v>
      </c>
      <c r="S6705" t="str" cm="1">
        <f t="array" ref="S6705">_xlfn.IFS(FraudData[[#This Row],[Fraud Risk Score]]&gt;=8,"High Risk",FraudData[[#This Row],[Fraud Risk Score]]&gt;=6,"Medium Risk",TRUE,"Low Risk")</f>
        <v>Low Risk</v>
      </c>
    </row>
    <row r="6706" spans="1:19">
      <c r="A6706">
        <v>6705</v>
      </c>
      <c r="B6706">
        <v>110.7</v>
      </c>
      <c r="C6706">
        <v>6</v>
      </c>
      <c r="D6706" t="s">
        <v>47</v>
      </c>
      <c r="E6706">
        <v>0</v>
      </c>
      <c r="F6706">
        <v>0</v>
      </c>
      <c r="G6706">
        <v>65</v>
      </c>
      <c r="H6706">
        <v>0</v>
      </c>
      <c r="I6706">
        <v>33</v>
      </c>
      <c r="J6706">
        <v>0</v>
      </c>
      <c r="K6706">
        <f>_xlfn.XLOOKUP(FraudData[[#This Row],[amount]],AmountRules[Amount Min],AmountRules[Risk Points],,-1)</f>
        <v>0</v>
      </c>
      <c r="L6706">
        <f>_xlfn.XLOOKUP(FraudData[[#This Row],[transaction_hour]],TimeRules[Hour Min],TimeRules[Risk Points],,-1)</f>
        <v>0</v>
      </c>
      <c r="M6706">
        <f>_xlfn.XLOOKUP(FraudData[[#This Row],[foreign_transaction]],ForeignRules[Foreign Transaction],ForeignRules[Risk Points],0)</f>
        <v>0</v>
      </c>
      <c r="N6706">
        <f>_xlfn.XLOOKUP(FraudData[[#This Row],[location_mismatch]],Table10[Location Mismatch],Table10[Risk Points],0)</f>
        <v>0</v>
      </c>
      <c r="O6706">
        <f>_xlfn.XLOOKUP(FraudData[[#This Row],[device_trust_score]],DeviceRules[Device Min],DeviceRules[Risk Points],,-1)</f>
        <v>1</v>
      </c>
      <c r="P6706">
        <f>_xlfn.XLOOKUP(FraudData[[#This Row],[velocity_last_24h]],VelocityRules[Velocity Min],VelocityRules[Risk Points],,-1)</f>
        <v>0</v>
      </c>
      <c r="Q6706">
        <f>_xlfn.XLOOKUP(FraudData[[#This Row],[merchant_category]],MerchantRules[Merchant Category],MerchantRules[Risk Points],0)</f>
        <v>0</v>
      </c>
      <c r="R6706">
        <f>SUM(FraudData[[#This Row],[Amount Risk]:[Merchant Risk]])</f>
        <v>1</v>
      </c>
      <c r="S6706" t="str" cm="1">
        <f t="array" ref="S6706">_xlfn.IFS(FraudData[[#This Row],[Fraud Risk Score]]&gt;=8,"High Risk",FraudData[[#This Row],[Fraud Risk Score]]&gt;=6,"Medium Risk",TRUE,"Low Risk")</f>
        <v>Low Risk</v>
      </c>
    </row>
    <row r="6707" spans="1:19">
      <c r="A6707">
        <v>6706</v>
      </c>
      <c r="B6707">
        <v>306.64</v>
      </c>
      <c r="C6707">
        <v>18</v>
      </c>
      <c r="D6707" t="s">
        <v>46</v>
      </c>
      <c r="E6707">
        <v>0</v>
      </c>
      <c r="F6707">
        <v>0</v>
      </c>
      <c r="G6707">
        <v>98</v>
      </c>
      <c r="H6707">
        <v>4</v>
      </c>
      <c r="I6707">
        <v>50</v>
      </c>
      <c r="J6707">
        <v>0</v>
      </c>
      <c r="K6707">
        <f>_xlfn.XLOOKUP(FraudData[[#This Row],[amount]],AmountRules[Amount Min],AmountRules[Risk Points],,-1)</f>
        <v>0</v>
      </c>
      <c r="L6707">
        <f>_xlfn.XLOOKUP(FraudData[[#This Row],[transaction_hour]],TimeRules[Hour Min],TimeRules[Risk Points],,-1)</f>
        <v>0</v>
      </c>
      <c r="M6707">
        <f>_xlfn.XLOOKUP(FraudData[[#This Row],[foreign_transaction]],ForeignRules[Foreign Transaction],ForeignRules[Risk Points],0)</f>
        <v>0</v>
      </c>
      <c r="N6707">
        <f>_xlfn.XLOOKUP(FraudData[[#This Row],[location_mismatch]],Table10[Location Mismatch],Table10[Risk Points],0)</f>
        <v>0</v>
      </c>
      <c r="O6707">
        <f>_xlfn.XLOOKUP(FraudData[[#This Row],[device_trust_score]],DeviceRules[Device Min],DeviceRules[Risk Points],,-1)</f>
        <v>0</v>
      </c>
      <c r="P6707">
        <f>_xlfn.XLOOKUP(FraudData[[#This Row],[velocity_last_24h]],VelocityRules[Velocity Min],VelocityRules[Risk Points],,-1)</f>
        <v>0</v>
      </c>
      <c r="Q6707">
        <f>_xlfn.XLOOKUP(FraudData[[#This Row],[merchant_category]],MerchantRules[Merchant Category],MerchantRules[Risk Points],0)</f>
        <v>0</v>
      </c>
      <c r="R6707">
        <f>SUM(FraudData[[#This Row],[Amount Risk]:[Merchant Risk]])</f>
        <v>0</v>
      </c>
      <c r="S6707" t="str" cm="1">
        <f t="array" ref="S6707">_xlfn.IFS(FraudData[[#This Row],[Fraud Risk Score]]&gt;=8,"High Risk",FraudData[[#This Row],[Fraud Risk Score]]&gt;=6,"Medium Risk",TRUE,"Low Risk")</f>
        <v>Low Risk</v>
      </c>
    </row>
    <row r="6708" spans="1:19">
      <c r="A6708">
        <v>6707</v>
      </c>
      <c r="B6708">
        <v>478.47</v>
      </c>
      <c r="C6708">
        <v>13</v>
      </c>
      <c r="D6708" t="s">
        <v>46</v>
      </c>
      <c r="E6708">
        <v>0</v>
      </c>
      <c r="F6708">
        <v>0</v>
      </c>
      <c r="G6708">
        <v>75</v>
      </c>
      <c r="H6708">
        <v>1</v>
      </c>
      <c r="I6708">
        <v>64</v>
      </c>
      <c r="J6708">
        <v>0</v>
      </c>
      <c r="K6708">
        <f>_xlfn.XLOOKUP(FraudData[[#This Row],[amount]],AmountRules[Amount Min],AmountRules[Risk Points],,-1)</f>
        <v>0</v>
      </c>
      <c r="L6708">
        <f>_xlfn.XLOOKUP(FraudData[[#This Row],[transaction_hour]],TimeRules[Hour Min],TimeRules[Risk Points],,-1)</f>
        <v>0</v>
      </c>
      <c r="M6708">
        <f>_xlfn.XLOOKUP(FraudData[[#This Row],[foreign_transaction]],ForeignRules[Foreign Transaction],ForeignRules[Risk Points],0)</f>
        <v>0</v>
      </c>
      <c r="N6708">
        <f>_xlfn.XLOOKUP(FraudData[[#This Row],[location_mismatch]],Table10[Location Mismatch],Table10[Risk Points],0)</f>
        <v>0</v>
      </c>
      <c r="O6708">
        <f>_xlfn.XLOOKUP(FraudData[[#This Row],[device_trust_score]],DeviceRules[Device Min],DeviceRules[Risk Points],,-1)</f>
        <v>0</v>
      </c>
      <c r="P6708">
        <f>_xlfn.XLOOKUP(FraudData[[#This Row],[velocity_last_24h]],VelocityRules[Velocity Min],VelocityRules[Risk Points],,-1)</f>
        <v>0</v>
      </c>
      <c r="Q6708">
        <f>_xlfn.XLOOKUP(FraudData[[#This Row],[merchant_category]],MerchantRules[Merchant Category],MerchantRules[Risk Points],0)</f>
        <v>0</v>
      </c>
      <c r="R6708">
        <f>SUM(FraudData[[#This Row],[Amount Risk]:[Merchant Risk]])</f>
        <v>0</v>
      </c>
      <c r="S6708" t="str" cm="1">
        <f t="array" ref="S6708">_xlfn.IFS(FraudData[[#This Row],[Fraud Risk Score]]&gt;=8,"High Risk",FraudData[[#This Row],[Fraud Risk Score]]&gt;=6,"Medium Risk",TRUE,"Low Risk")</f>
        <v>Low Risk</v>
      </c>
    </row>
    <row r="6709" spans="1:19">
      <c r="A6709">
        <v>6708</v>
      </c>
      <c r="B6709">
        <v>141.78</v>
      </c>
      <c r="C6709">
        <v>8</v>
      </c>
      <c r="D6709" t="s">
        <v>47</v>
      </c>
      <c r="E6709">
        <v>0</v>
      </c>
      <c r="F6709">
        <v>0</v>
      </c>
      <c r="G6709">
        <v>48</v>
      </c>
      <c r="H6709">
        <v>2</v>
      </c>
      <c r="I6709">
        <v>30</v>
      </c>
      <c r="J6709">
        <v>0</v>
      </c>
      <c r="K6709">
        <f>_xlfn.XLOOKUP(FraudData[[#This Row],[amount]],AmountRules[Amount Min],AmountRules[Risk Points],,-1)</f>
        <v>0</v>
      </c>
      <c r="L6709">
        <f>_xlfn.XLOOKUP(FraudData[[#This Row],[transaction_hour]],TimeRules[Hour Min],TimeRules[Risk Points],,-1)</f>
        <v>0</v>
      </c>
      <c r="M6709">
        <f>_xlfn.XLOOKUP(FraudData[[#This Row],[foreign_transaction]],ForeignRules[Foreign Transaction],ForeignRules[Risk Points],0)</f>
        <v>0</v>
      </c>
      <c r="N6709">
        <f>_xlfn.XLOOKUP(FraudData[[#This Row],[location_mismatch]],Table10[Location Mismatch],Table10[Risk Points],0)</f>
        <v>0</v>
      </c>
      <c r="O6709">
        <f>_xlfn.XLOOKUP(FraudData[[#This Row],[device_trust_score]],DeviceRules[Device Min],DeviceRules[Risk Points],,-1)</f>
        <v>2</v>
      </c>
      <c r="P6709">
        <f>_xlfn.XLOOKUP(FraudData[[#This Row],[velocity_last_24h]],VelocityRules[Velocity Min],VelocityRules[Risk Points],,-1)</f>
        <v>0</v>
      </c>
      <c r="Q6709">
        <f>_xlfn.XLOOKUP(FraudData[[#This Row],[merchant_category]],MerchantRules[Merchant Category],MerchantRules[Risk Points],0)</f>
        <v>0</v>
      </c>
      <c r="R6709">
        <f>SUM(FraudData[[#This Row],[Amount Risk]:[Merchant Risk]])</f>
        <v>2</v>
      </c>
      <c r="S6709" t="str" cm="1">
        <f t="array" ref="S6709">_xlfn.IFS(FraudData[[#This Row],[Fraud Risk Score]]&gt;=8,"High Risk",FraudData[[#This Row],[Fraud Risk Score]]&gt;=6,"Medium Risk",TRUE,"Low Risk")</f>
        <v>Low Risk</v>
      </c>
    </row>
    <row r="6710" spans="1:19">
      <c r="A6710">
        <v>6709</v>
      </c>
      <c r="B6710">
        <v>194.96</v>
      </c>
      <c r="C6710">
        <v>17</v>
      </c>
      <c r="D6710" t="s">
        <v>48</v>
      </c>
      <c r="E6710">
        <v>0</v>
      </c>
      <c r="F6710">
        <v>0</v>
      </c>
      <c r="G6710">
        <v>60</v>
      </c>
      <c r="H6710">
        <v>6</v>
      </c>
      <c r="I6710">
        <v>22</v>
      </c>
      <c r="J6710">
        <v>0</v>
      </c>
      <c r="K6710">
        <f>_xlfn.XLOOKUP(FraudData[[#This Row],[amount]],AmountRules[Amount Min],AmountRules[Risk Points],,-1)</f>
        <v>0</v>
      </c>
      <c r="L6710">
        <f>_xlfn.XLOOKUP(FraudData[[#This Row],[transaction_hour]],TimeRules[Hour Min],TimeRules[Risk Points],,-1)</f>
        <v>0</v>
      </c>
      <c r="M6710">
        <f>_xlfn.XLOOKUP(FraudData[[#This Row],[foreign_transaction]],ForeignRules[Foreign Transaction],ForeignRules[Risk Points],0)</f>
        <v>0</v>
      </c>
      <c r="N6710">
        <f>_xlfn.XLOOKUP(FraudData[[#This Row],[location_mismatch]],Table10[Location Mismatch],Table10[Risk Points],0)</f>
        <v>0</v>
      </c>
      <c r="O6710">
        <f>_xlfn.XLOOKUP(FraudData[[#This Row],[device_trust_score]],DeviceRules[Device Min],DeviceRules[Risk Points],,-1)</f>
        <v>1</v>
      </c>
      <c r="P6710">
        <f>_xlfn.XLOOKUP(FraudData[[#This Row],[velocity_last_24h]],VelocityRules[Velocity Min],VelocityRules[Risk Points],,-1)</f>
        <v>3</v>
      </c>
      <c r="Q6710">
        <f>_xlfn.XLOOKUP(FraudData[[#This Row],[merchant_category]],MerchantRules[Merchant Category],MerchantRules[Risk Points],0)</f>
        <v>0</v>
      </c>
      <c r="R6710">
        <f>SUM(FraudData[[#This Row],[Amount Risk]:[Merchant Risk]])</f>
        <v>4</v>
      </c>
      <c r="S6710" t="str" cm="1">
        <f t="array" ref="S6710">_xlfn.IFS(FraudData[[#This Row],[Fraud Risk Score]]&gt;=8,"High Risk",FraudData[[#This Row],[Fraud Risk Score]]&gt;=6,"Medium Risk",TRUE,"Low Risk")</f>
        <v>Low Risk</v>
      </c>
    </row>
    <row r="6711" spans="1:19">
      <c r="A6711">
        <v>6710</v>
      </c>
      <c r="B6711">
        <v>420.46</v>
      </c>
      <c r="C6711">
        <v>10</v>
      </c>
      <c r="D6711" t="s">
        <v>50</v>
      </c>
      <c r="E6711">
        <v>0</v>
      </c>
      <c r="F6711">
        <v>0</v>
      </c>
      <c r="G6711">
        <v>34</v>
      </c>
      <c r="H6711">
        <v>3</v>
      </c>
      <c r="I6711">
        <v>25</v>
      </c>
      <c r="J6711">
        <v>0</v>
      </c>
      <c r="K6711">
        <f>_xlfn.XLOOKUP(FraudData[[#This Row],[amount]],AmountRules[Amount Min],AmountRules[Risk Points],,-1)</f>
        <v>0</v>
      </c>
      <c r="L6711">
        <f>_xlfn.XLOOKUP(FraudData[[#This Row],[transaction_hour]],TimeRules[Hour Min],TimeRules[Risk Points],,-1)</f>
        <v>0</v>
      </c>
      <c r="M6711">
        <f>_xlfn.XLOOKUP(FraudData[[#This Row],[foreign_transaction]],ForeignRules[Foreign Transaction],ForeignRules[Risk Points],0)</f>
        <v>0</v>
      </c>
      <c r="N6711">
        <f>_xlfn.XLOOKUP(FraudData[[#This Row],[location_mismatch]],Table10[Location Mismatch],Table10[Risk Points],0)</f>
        <v>0</v>
      </c>
      <c r="O6711">
        <f>_xlfn.XLOOKUP(FraudData[[#This Row],[device_trust_score]],DeviceRules[Device Min],DeviceRules[Risk Points],,-1)</f>
        <v>2</v>
      </c>
      <c r="P6711">
        <f>_xlfn.XLOOKUP(FraudData[[#This Row],[velocity_last_24h]],VelocityRules[Velocity Min],VelocityRules[Risk Points],,-1)</f>
        <v>0</v>
      </c>
      <c r="Q6711">
        <f>_xlfn.XLOOKUP(FraudData[[#This Row],[merchant_category]],MerchantRules[Merchant Category],MerchantRules[Risk Points],0)</f>
        <v>0</v>
      </c>
      <c r="R6711">
        <f>SUM(FraudData[[#This Row],[Amount Risk]:[Merchant Risk]])</f>
        <v>2</v>
      </c>
      <c r="S6711" t="str" cm="1">
        <f t="array" ref="S6711">_xlfn.IFS(FraudData[[#This Row],[Fraud Risk Score]]&gt;=8,"High Risk",FraudData[[#This Row],[Fraud Risk Score]]&gt;=6,"Medium Risk",TRUE,"Low Risk")</f>
        <v>Low Risk</v>
      </c>
    </row>
    <row r="6712" spans="1:19">
      <c r="A6712">
        <v>6711</v>
      </c>
      <c r="B6712">
        <v>18.670000000000002</v>
      </c>
      <c r="C6712">
        <v>15</v>
      </c>
      <c r="D6712" t="s">
        <v>46</v>
      </c>
      <c r="E6712">
        <v>0</v>
      </c>
      <c r="F6712">
        <v>0</v>
      </c>
      <c r="G6712">
        <v>45</v>
      </c>
      <c r="H6712">
        <v>1</v>
      </c>
      <c r="I6712">
        <v>60</v>
      </c>
      <c r="J6712">
        <v>0</v>
      </c>
      <c r="K6712">
        <f>_xlfn.XLOOKUP(FraudData[[#This Row],[amount]],AmountRules[Amount Min],AmountRules[Risk Points],,-1)</f>
        <v>0</v>
      </c>
      <c r="L6712">
        <f>_xlfn.XLOOKUP(FraudData[[#This Row],[transaction_hour]],TimeRules[Hour Min],TimeRules[Risk Points],,-1)</f>
        <v>0</v>
      </c>
      <c r="M6712">
        <f>_xlfn.XLOOKUP(FraudData[[#This Row],[foreign_transaction]],ForeignRules[Foreign Transaction],ForeignRules[Risk Points],0)</f>
        <v>0</v>
      </c>
      <c r="N6712">
        <f>_xlfn.XLOOKUP(FraudData[[#This Row],[location_mismatch]],Table10[Location Mismatch],Table10[Risk Points],0)</f>
        <v>0</v>
      </c>
      <c r="O6712">
        <f>_xlfn.XLOOKUP(FraudData[[#This Row],[device_trust_score]],DeviceRules[Device Min],DeviceRules[Risk Points],,-1)</f>
        <v>2</v>
      </c>
      <c r="P6712">
        <f>_xlfn.XLOOKUP(FraudData[[#This Row],[velocity_last_24h]],VelocityRules[Velocity Min],VelocityRules[Risk Points],,-1)</f>
        <v>0</v>
      </c>
      <c r="Q6712">
        <f>_xlfn.XLOOKUP(FraudData[[#This Row],[merchant_category]],MerchantRules[Merchant Category],MerchantRules[Risk Points],0)</f>
        <v>0</v>
      </c>
      <c r="R6712">
        <f>SUM(FraudData[[#This Row],[Amount Risk]:[Merchant Risk]])</f>
        <v>2</v>
      </c>
      <c r="S6712" t="str" cm="1">
        <f t="array" ref="S6712">_xlfn.IFS(FraudData[[#This Row],[Fraud Risk Score]]&gt;=8,"High Risk",FraudData[[#This Row],[Fraud Risk Score]]&gt;=6,"Medium Risk",TRUE,"Low Risk")</f>
        <v>Low Risk</v>
      </c>
    </row>
    <row r="6713" spans="1:19">
      <c r="A6713">
        <v>6712</v>
      </c>
      <c r="B6713">
        <v>47.53</v>
      </c>
      <c r="C6713">
        <v>18</v>
      </c>
      <c r="D6713" t="s">
        <v>46</v>
      </c>
      <c r="E6713">
        <v>0</v>
      </c>
      <c r="F6713">
        <v>0</v>
      </c>
      <c r="G6713">
        <v>51</v>
      </c>
      <c r="H6713">
        <v>1</v>
      </c>
      <c r="I6713">
        <v>64</v>
      </c>
      <c r="J6713">
        <v>0</v>
      </c>
      <c r="K6713">
        <f>_xlfn.XLOOKUP(FraudData[[#This Row],[amount]],AmountRules[Amount Min],AmountRules[Risk Points],,-1)</f>
        <v>0</v>
      </c>
      <c r="L6713">
        <f>_xlfn.XLOOKUP(FraudData[[#This Row],[transaction_hour]],TimeRules[Hour Min],TimeRules[Risk Points],,-1)</f>
        <v>0</v>
      </c>
      <c r="M6713">
        <f>_xlfn.XLOOKUP(FraudData[[#This Row],[foreign_transaction]],ForeignRules[Foreign Transaction],ForeignRules[Risk Points],0)</f>
        <v>0</v>
      </c>
      <c r="N6713">
        <f>_xlfn.XLOOKUP(FraudData[[#This Row],[location_mismatch]],Table10[Location Mismatch],Table10[Risk Points],0)</f>
        <v>0</v>
      </c>
      <c r="O6713">
        <f>_xlfn.XLOOKUP(FraudData[[#This Row],[device_trust_score]],DeviceRules[Device Min],DeviceRules[Risk Points],,-1)</f>
        <v>1</v>
      </c>
      <c r="P6713">
        <f>_xlfn.XLOOKUP(FraudData[[#This Row],[velocity_last_24h]],VelocityRules[Velocity Min],VelocityRules[Risk Points],,-1)</f>
        <v>0</v>
      </c>
      <c r="Q6713">
        <f>_xlfn.XLOOKUP(FraudData[[#This Row],[merchant_category]],MerchantRules[Merchant Category],MerchantRules[Risk Points],0)</f>
        <v>0</v>
      </c>
      <c r="R6713">
        <f>SUM(FraudData[[#This Row],[Amount Risk]:[Merchant Risk]])</f>
        <v>1</v>
      </c>
      <c r="S6713" t="str" cm="1">
        <f t="array" ref="S6713">_xlfn.IFS(FraudData[[#This Row],[Fraud Risk Score]]&gt;=8,"High Risk",FraudData[[#This Row],[Fraud Risk Score]]&gt;=6,"Medium Risk",TRUE,"Low Risk")</f>
        <v>Low Risk</v>
      </c>
    </row>
    <row r="6714" spans="1:19">
      <c r="A6714">
        <v>6713</v>
      </c>
      <c r="B6714">
        <v>222.14</v>
      </c>
      <c r="C6714">
        <v>10</v>
      </c>
      <c r="D6714" t="s">
        <v>49</v>
      </c>
      <c r="E6714">
        <v>0</v>
      </c>
      <c r="F6714">
        <v>0</v>
      </c>
      <c r="G6714">
        <v>79</v>
      </c>
      <c r="H6714">
        <v>1</v>
      </c>
      <c r="I6714">
        <v>25</v>
      </c>
      <c r="J6714">
        <v>0</v>
      </c>
      <c r="K6714">
        <f>_xlfn.XLOOKUP(FraudData[[#This Row],[amount]],AmountRules[Amount Min],AmountRules[Risk Points],,-1)</f>
        <v>0</v>
      </c>
      <c r="L6714">
        <f>_xlfn.XLOOKUP(FraudData[[#This Row],[transaction_hour]],TimeRules[Hour Min],TimeRules[Risk Points],,-1)</f>
        <v>0</v>
      </c>
      <c r="M6714">
        <f>_xlfn.XLOOKUP(FraudData[[#This Row],[foreign_transaction]],ForeignRules[Foreign Transaction],ForeignRules[Risk Points],0)</f>
        <v>0</v>
      </c>
      <c r="N6714">
        <f>_xlfn.XLOOKUP(FraudData[[#This Row],[location_mismatch]],Table10[Location Mismatch],Table10[Risk Points],0)</f>
        <v>0</v>
      </c>
      <c r="O6714">
        <f>_xlfn.XLOOKUP(FraudData[[#This Row],[device_trust_score]],DeviceRules[Device Min],DeviceRules[Risk Points],,-1)</f>
        <v>0</v>
      </c>
      <c r="P6714">
        <f>_xlfn.XLOOKUP(FraudData[[#This Row],[velocity_last_24h]],VelocityRules[Velocity Min],VelocityRules[Risk Points],,-1)</f>
        <v>0</v>
      </c>
      <c r="Q6714">
        <f>_xlfn.XLOOKUP(FraudData[[#This Row],[merchant_category]],MerchantRules[Merchant Category],MerchantRules[Risk Points],0)</f>
        <v>1</v>
      </c>
      <c r="R6714">
        <f>SUM(FraudData[[#This Row],[Amount Risk]:[Merchant Risk]])</f>
        <v>1</v>
      </c>
      <c r="S6714" t="str" cm="1">
        <f t="array" ref="S6714">_xlfn.IFS(FraudData[[#This Row],[Fraud Risk Score]]&gt;=8,"High Risk",FraudData[[#This Row],[Fraud Risk Score]]&gt;=6,"Medium Risk",TRUE,"Low Risk")</f>
        <v>Low Risk</v>
      </c>
    </row>
    <row r="6715" spans="1:19">
      <c r="A6715">
        <v>6714</v>
      </c>
      <c r="B6715">
        <v>312.45</v>
      </c>
      <c r="C6715">
        <v>17</v>
      </c>
      <c r="D6715" t="s">
        <v>49</v>
      </c>
      <c r="E6715">
        <v>0</v>
      </c>
      <c r="F6715">
        <v>1</v>
      </c>
      <c r="G6715">
        <v>29</v>
      </c>
      <c r="H6715">
        <v>2</v>
      </c>
      <c r="I6715">
        <v>48</v>
      </c>
      <c r="J6715">
        <v>0</v>
      </c>
      <c r="K6715">
        <f>_xlfn.XLOOKUP(FraudData[[#This Row],[amount]],AmountRules[Amount Min],AmountRules[Risk Points],,-1)</f>
        <v>0</v>
      </c>
      <c r="L6715">
        <f>_xlfn.XLOOKUP(FraudData[[#This Row],[transaction_hour]],TimeRules[Hour Min],TimeRules[Risk Points],,-1)</f>
        <v>0</v>
      </c>
      <c r="M6715">
        <f>_xlfn.XLOOKUP(FraudData[[#This Row],[foreign_transaction]],ForeignRules[Foreign Transaction],ForeignRules[Risk Points],0)</f>
        <v>0</v>
      </c>
      <c r="N6715">
        <f>_xlfn.XLOOKUP(FraudData[[#This Row],[location_mismatch]],Table10[Location Mismatch],Table10[Risk Points],0)</f>
        <v>3</v>
      </c>
      <c r="O6715">
        <f>_xlfn.XLOOKUP(FraudData[[#This Row],[device_trust_score]],DeviceRules[Device Min],DeviceRules[Risk Points],,-1)</f>
        <v>3</v>
      </c>
      <c r="P6715">
        <f>_xlfn.XLOOKUP(FraudData[[#This Row],[velocity_last_24h]],VelocityRules[Velocity Min],VelocityRules[Risk Points],,-1)</f>
        <v>0</v>
      </c>
      <c r="Q6715">
        <f>_xlfn.XLOOKUP(FraudData[[#This Row],[merchant_category]],MerchantRules[Merchant Category],MerchantRules[Risk Points],0)</f>
        <v>1</v>
      </c>
      <c r="R6715">
        <f>SUM(FraudData[[#This Row],[Amount Risk]:[Merchant Risk]])</f>
        <v>7</v>
      </c>
      <c r="S6715" t="str" cm="1">
        <f t="array" ref="S6715">_xlfn.IFS(FraudData[[#This Row],[Fraud Risk Score]]&gt;=8,"High Risk",FraudData[[#This Row],[Fraud Risk Score]]&gt;=6,"Medium Risk",TRUE,"Low Risk")</f>
        <v>Medium Risk</v>
      </c>
    </row>
    <row r="6716" spans="1:19">
      <c r="A6716">
        <v>6715</v>
      </c>
      <c r="B6716">
        <v>350.12</v>
      </c>
      <c r="C6716">
        <v>10</v>
      </c>
      <c r="D6716" t="s">
        <v>47</v>
      </c>
      <c r="E6716">
        <v>0</v>
      </c>
      <c r="F6716">
        <v>0</v>
      </c>
      <c r="G6716">
        <v>83</v>
      </c>
      <c r="H6716">
        <v>1</v>
      </c>
      <c r="I6716">
        <v>38</v>
      </c>
      <c r="J6716">
        <v>0</v>
      </c>
      <c r="K6716">
        <f>_xlfn.XLOOKUP(FraudData[[#This Row],[amount]],AmountRules[Amount Min],AmountRules[Risk Points],,-1)</f>
        <v>0</v>
      </c>
      <c r="L6716">
        <f>_xlfn.XLOOKUP(FraudData[[#This Row],[transaction_hour]],TimeRules[Hour Min],TimeRules[Risk Points],,-1)</f>
        <v>0</v>
      </c>
      <c r="M6716">
        <f>_xlfn.XLOOKUP(FraudData[[#This Row],[foreign_transaction]],ForeignRules[Foreign Transaction],ForeignRules[Risk Points],0)</f>
        <v>0</v>
      </c>
      <c r="N6716">
        <f>_xlfn.XLOOKUP(FraudData[[#This Row],[location_mismatch]],Table10[Location Mismatch],Table10[Risk Points],0)</f>
        <v>0</v>
      </c>
      <c r="O6716">
        <f>_xlfn.XLOOKUP(FraudData[[#This Row],[device_trust_score]],DeviceRules[Device Min],DeviceRules[Risk Points],,-1)</f>
        <v>0</v>
      </c>
      <c r="P6716">
        <f>_xlfn.XLOOKUP(FraudData[[#This Row],[velocity_last_24h]],VelocityRules[Velocity Min],VelocityRules[Risk Points],,-1)</f>
        <v>0</v>
      </c>
      <c r="Q6716">
        <f>_xlfn.XLOOKUP(FraudData[[#This Row],[merchant_category]],MerchantRules[Merchant Category],MerchantRules[Risk Points],0)</f>
        <v>0</v>
      </c>
      <c r="R6716">
        <f>SUM(FraudData[[#This Row],[Amount Risk]:[Merchant Risk]])</f>
        <v>0</v>
      </c>
      <c r="S6716" t="str" cm="1">
        <f t="array" ref="S6716">_xlfn.IFS(FraudData[[#This Row],[Fraud Risk Score]]&gt;=8,"High Risk",FraudData[[#This Row],[Fraud Risk Score]]&gt;=6,"Medium Risk",TRUE,"Low Risk")</f>
        <v>Low Risk</v>
      </c>
    </row>
    <row r="6717" spans="1:19">
      <c r="A6717">
        <v>6716</v>
      </c>
      <c r="B6717">
        <v>96.54</v>
      </c>
      <c r="C6717">
        <v>3</v>
      </c>
      <c r="D6717" t="s">
        <v>49</v>
      </c>
      <c r="E6717">
        <v>0</v>
      </c>
      <c r="F6717">
        <v>0</v>
      </c>
      <c r="G6717">
        <v>60</v>
      </c>
      <c r="H6717">
        <v>3</v>
      </c>
      <c r="I6717">
        <v>27</v>
      </c>
      <c r="J6717">
        <v>0</v>
      </c>
      <c r="K6717">
        <f>_xlfn.XLOOKUP(FraudData[[#This Row],[amount]],AmountRules[Amount Min],AmountRules[Risk Points],,-1)</f>
        <v>0</v>
      </c>
      <c r="L6717">
        <f>_xlfn.XLOOKUP(FraudData[[#This Row],[transaction_hour]],TimeRules[Hour Min],TimeRules[Risk Points],,-1)</f>
        <v>3</v>
      </c>
      <c r="M6717">
        <f>_xlfn.XLOOKUP(FraudData[[#This Row],[foreign_transaction]],ForeignRules[Foreign Transaction],ForeignRules[Risk Points],0)</f>
        <v>0</v>
      </c>
      <c r="N6717">
        <f>_xlfn.XLOOKUP(FraudData[[#This Row],[location_mismatch]],Table10[Location Mismatch],Table10[Risk Points],0)</f>
        <v>0</v>
      </c>
      <c r="O6717">
        <f>_xlfn.XLOOKUP(FraudData[[#This Row],[device_trust_score]],DeviceRules[Device Min],DeviceRules[Risk Points],,-1)</f>
        <v>1</v>
      </c>
      <c r="P6717">
        <f>_xlfn.XLOOKUP(FraudData[[#This Row],[velocity_last_24h]],VelocityRules[Velocity Min],VelocityRules[Risk Points],,-1)</f>
        <v>0</v>
      </c>
      <c r="Q6717">
        <f>_xlfn.XLOOKUP(FraudData[[#This Row],[merchant_category]],MerchantRules[Merchant Category],MerchantRules[Risk Points],0)</f>
        <v>1</v>
      </c>
      <c r="R6717">
        <f>SUM(FraudData[[#This Row],[Amount Risk]:[Merchant Risk]])</f>
        <v>5</v>
      </c>
      <c r="S6717" t="str" cm="1">
        <f t="array" ref="S6717">_xlfn.IFS(FraudData[[#This Row],[Fraud Risk Score]]&gt;=8,"High Risk",FraudData[[#This Row],[Fraud Risk Score]]&gt;=6,"Medium Risk",TRUE,"Low Risk")</f>
        <v>Low Risk</v>
      </c>
    </row>
    <row r="6718" spans="1:19">
      <c r="A6718">
        <v>6717</v>
      </c>
      <c r="B6718">
        <v>16.850000000000001</v>
      </c>
      <c r="C6718">
        <v>17</v>
      </c>
      <c r="D6718" t="s">
        <v>49</v>
      </c>
      <c r="E6718">
        <v>0</v>
      </c>
      <c r="F6718">
        <v>0</v>
      </c>
      <c r="G6718">
        <v>98</v>
      </c>
      <c r="H6718">
        <v>0</v>
      </c>
      <c r="I6718">
        <v>38</v>
      </c>
      <c r="J6718">
        <v>0</v>
      </c>
      <c r="K6718">
        <f>_xlfn.XLOOKUP(FraudData[[#This Row],[amount]],AmountRules[Amount Min],AmountRules[Risk Points],,-1)</f>
        <v>0</v>
      </c>
      <c r="L6718">
        <f>_xlfn.XLOOKUP(FraudData[[#This Row],[transaction_hour]],TimeRules[Hour Min],TimeRules[Risk Points],,-1)</f>
        <v>0</v>
      </c>
      <c r="M6718">
        <f>_xlfn.XLOOKUP(FraudData[[#This Row],[foreign_transaction]],ForeignRules[Foreign Transaction],ForeignRules[Risk Points],0)</f>
        <v>0</v>
      </c>
      <c r="N6718">
        <f>_xlfn.XLOOKUP(FraudData[[#This Row],[location_mismatch]],Table10[Location Mismatch],Table10[Risk Points],0)</f>
        <v>0</v>
      </c>
      <c r="O6718">
        <f>_xlfn.XLOOKUP(FraudData[[#This Row],[device_trust_score]],DeviceRules[Device Min],DeviceRules[Risk Points],,-1)</f>
        <v>0</v>
      </c>
      <c r="P6718">
        <f>_xlfn.XLOOKUP(FraudData[[#This Row],[velocity_last_24h]],VelocityRules[Velocity Min],VelocityRules[Risk Points],,-1)</f>
        <v>0</v>
      </c>
      <c r="Q6718">
        <f>_xlfn.XLOOKUP(FraudData[[#This Row],[merchant_category]],MerchantRules[Merchant Category],MerchantRules[Risk Points],0)</f>
        <v>1</v>
      </c>
      <c r="R6718">
        <f>SUM(FraudData[[#This Row],[Amount Risk]:[Merchant Risk]])</f>
        <v>1</v>
      </c>
      <c r="S6718" t="str" cm="1">
        <f t="array" ref="S6718">_xlfn.IFS(FraudData[[#This Row],[Fraud Risk Score]]&gt;=8,"High Risk",FraudData[[#This Row],[Fraud Risk Score]]&gt;=6,"Medium Risk",TRUE,"Low Risk")</f>
        <v>Low Risk</v>
      </c>
    </row>
    <row r="6719" spans="1:19">
      <c r="A6719">
        <v>6718</v>
      </c>
      <c r="B6719">
        <v>103.66</v>
      </c>
      <c r="C6719">
        <v>18</v>
      </c>
      <c r="D6719" t="s">
        <v>50</v>
      </c>
      <c r="E6719">
        <v>0</v>
      </c>
      <c r="F6719">
        <v>0</v>
      </c>
      <c r="G6719">
        <v>58</v>
      </c>
      <c r="H6719">
        <v>2</v>
      </c>
      <c r="I6719">
        <v>62</v>
      </c>
      <c r="J6719">
        <v>0</v>
      </c>
      <c r="K6719">
        <f>_xlfn.XLOOKUP(FraudData[[#This Row],[amount]],AmountRules[Amount Min],AmountRules[Risk Points],,-1)</f>
        <v>0</v>
      </c>
      <c r="L6719">
        <f>_xlfn.XLOOKUP(FraudData[[#This Row],[transaction_hour]],TimeRules[Hour Min],TimeRules[Risk Points],,-1)</f>
        <v>0</v>
      </c>
      <c r="M6719">
        <f>_xlfn.XLOOKUP(FraudData[[#This Row],[foreign_transaction]],ForeignRules[Foreign Transaction],ForeignRules[Risk Points],0)</f>
        <v>0</v>
      </c>
      <c r="N6719">
        <f>_xlfn.XLOOKUP(FraudData[[#This Row],[location_mismatch]],Table10[Location Mismatch],Table10[Risk Points],0)</f>
        <v>0</v>
      </c>
      <c r="O6719">
        <f>_xlfn.XLOOKUP(FraudData[[#This Row],[device_trust_score]],DeviceRules[Device Min],DeviceRules[Risk Points],,-1)</f>
        <v>1</v>
      </c>
      <c r="P6719">
        <f>_xlfn.XLOOKUP(FraudData[[#This Row],[velocity_last_24h]],VelocityRules[Velocity Min],VelocityRules[Risk Points],,-1)</f>
        <v>0</v>
      </c>
      <c r="Q6719">
        <f>_xlfn.XLOOKUP(FraudData[[#This Row],[merchant_category]],MerchantRules[Merchant Category],MerchantRules[Risk Points],0)</f>
        <v>0</v>
      </c>
      <c r="R6719">
        <f>SUM(FraudData[[#This Row],[Amount Risk]:[Merchant Risk]])</f>
        <v>1</v>
      </c>
      <c r="S6719" t="str" cm="1">
        <f t="array" ref="S6719">_xlfn.IFS(FraudData[[#This Row],[Fraud Risk Score]]&gt;=8,"High Risk",FraudData[[#This Row],[Fraud Risk Score]]&gt;=6,"Medium Risk",TRUE,"Low Risk")</f>
        <v>Low Risk</v>
      </c>
    </row>
    <row r="6720" spans="1:19">
      <c r="A6720">
        <v>6719</v>
      </c>
      <c r="B6720">
        <v>47.22</v>
      </c>
      <c r="C6720">
        <v>12</v>
      </c>
      <c r="D6720" t="s">
        <v>48</v>
      </c>
      <c r="E6720">
        <v>0</v>
      </c>
      <c r="F6720">
        <v>0</v>
      </c>
      <c r="G6720">
        <v>76</v>
      </c>
      <c r="H6720">
        <v>0</v>
      </c>
      <c r="I6720">
        <v>28</v>
      </c>
      <c r="J6720">
        <v>0</v>
      </c>
      <c r="K6720">
        <f>_xlfn.XLOOKUP(FraudData[[#This Row],[amount]],AmountRules[Amount Min],AmountRules[Risk Points],,-1)</f>
        <v>0</v>
      </c>
      <c r="L6720">
        <f>_xlfn.XLOOKUP(FraudData[[#This Row],[transaction_hour]],TimeRules[Hour Min],TimeRules[Risk Points],,-1)</f>
        <v>0</v>
      </c>
      <c r="M6720">
        <f>_xlfn.XLOOKUP(FraudData[[#This Row],[foreign_transaction]],ForeignRules[Foreign Transaction],ForeignRules[Risk Points],0)</f>
        <v>0</v>
      </c>
      <c r="N6720">
        <f>_xlfn.XLOOKUP(FraudData[[#This Row],[location_mismatch]],Table10[Location Mismatch],Table10[Risk Points],0)</f>
        <v>0</v>
      </c>
      <c r="O6720">
        <f>_xlfn.XLOOKUP(FraudData[[#This Row],[device_trust_score]],DeviceRules[Device Min],DeviceRules[Risk Points],,-1)</f>
        <v>0</v>
      </c>
      <c r="P6720">
        <f>_xlfn.XLOOKUP(FraudData[[#This Row],[velocity_last_24h]],VelocityRules[Velocity Min],VelocityRules[Risk Points],,-1)</f>
        <v>0</v>
      </c>
      <c r="Q6720">
        <f>_xlfn.XLOOKUP(FraudData[[#This Row],[merchant_category]],MerchantRules[Merchant Category],MerchantRules[Risk Points],0)</f>
        <v>0</v>
      </c>
      <c r="R6720">
        <f>SUM(FraudData[[#This Row],[Amount Risk]:[Merchant Risk]])</f>
        <v>0</v>
      </c>
      <c r="S6720" t="str" cm="1">
        <f t="array" ref="S6720">_xlfn.IFS(FraudData[[#This Row],[Fraud Risk Score]]&gt;=8,"High Risk",FraudData[[#This Row],[Fraud Risk Score]]&gt;=6,"Medium Risk",TRUE,"Low Risk")</f>
        <v>Low Risk</v>
      </c>
    </row>
    <row r="6721" spans="1:19">
      <c r="A6721">
        <v>6720</v>
      </c>
      <c r="B6721">
        <v>61.95</v>
      </c>
      <c r="C6721">
        <v>3</v>
      </c>
      <c r="D6721" t="s">
        <v>47</v>
      </c>
      <c r="E6721">
        <v>0</v>
      </c>
      <c r="F6721">
        <v>1</v>
      </c>
      <c r="G6721">
        <v>30</v>
      </c>
      <c r="H6721">
        <v>4</v>
      </c>
      <c r="I6721">
        <v>41</v>
      </c>
      <c r="J6721">
        <v>1</v>
      </c>
      <c r="K6721">
        <f>_xlfn.XLOOKUP(FraudData[[#This Row],[amount]],AmountRules[Amount Min],AmountRules[Risk Points],,-1)</f>
        <v>0</v>
      </c>
      <c r="L6721">
        <f>_xlfn.XLOOKUP(FraudData[[#This Row],[transaction_hour]],TimeRules[Hour Min],TimeRules[Risk Points],,-1)</f>
        <v>3</v>
      </c>
      <c r="M6721">
        <f>_xlfn.XLOOKUP(FraudData[[#This Row],[foreign_transaction]],ForeignRules[Foreign Transaction],ForeignRules[Risk Points],0)</f>
        <v>0</v>
      </c>
      <c r="N6721">
        <f>_xlfn.XLOOKUP(FraudData[[#This Row],[location_mismatch]],Table10[Location Mismatch],Table10[Risk Points],0)</f>
        <v>3</v>
      </c>
      <c r="O6721">
        <f>_xlfn.XLOOKUP(FraudData[[#This Row],[device_trust_score]],DeviceRules[Device Min],DeviceRules[Risk Points],,-1)</f>
        <v>2</v>
      </c>
      <c r="P6721">
        <f>_xlfn.XLOOKUP(FraudData[[#This Row],[velocity_last_24h]],VelocityRules[Velocity Min],VelocityRules[Risk Points],,-1)</f>
        <v>0</v>
      </c>
      <c r="Q6721">
        <f>_xlfn.XLOOKUP(FraudData[[#This Row],[merchant_category]],MerchantRules[Merchant Category],MerchantRules[Risk Points],0)</f>
        <v>0</v>
      </c>
      <c r="R6721">
        <f>SUM(FraudData[[#This Row],[Amount Risk]:[Merchant Risk]])</f>
        <v>8</v>
      </c>
      <c r="S6721" t="str" cm="1">
        <f t="array" ref="S6721">_xlfn.IFS(FraudData[[#This Row],[Fraud Risk Score]]&gt;=8,"High Risk",FraudData[[#This Row],[Fraud Risk Score]]&gt;=6,"Medium Risk",TRUE,"Low Risk")</f>
        <v>High Risk</v>
      </c>
    </row>
    <row r="6722" spans="1:19">
      <c r="A6722">
        <v>6721</v>
      </c>
      <c r="B6722">
        <v>266.33</v>
      </c>
      <c r="C6722">
        <v>9</v>
      </c>
      <c r="D6722" t="s">
        <v>50</v>
      </c>
      <c r="E6722">
        <v>0</v>
      </c>
      <c r="F6722">
        <v>0</v>
      </c>
      <c r="G6722">
        <v>38</v>
      </c>
      <c r="H6722">
        <v>2</v>
      </c>
      <c r="I6722">
        <v>45</v>
      </c>
      <c r="J6722">
        <v>0</v>
      </c>
      <c r="K6722">
        <f>_xlfn.XLOOKUP(FraudData[[#This Row],[amount]],AmountRules[Amount Min],AmountRules[Risk Points],,-1)</f>
        <v>0</v>
      </c>
      <c r="L6722">
        <f>_xlfn.XLOOKUP(FraudData[[#This Row],[transaction_hour]],TimeRules[Hour Min],TimeRules[Risk Points],,-1)</f>
        <v>0</v>
      </c>
      <c r="M6722">
        <f>_xlfn.XLOOKUP(FraudData[[#This Row],[foreign_transaction]],ForeignRules[Foreign Transaction],ForeignRules[Risk Points],0)</f>
        <v>0</v>
      </c>
      <c r="N6722">
        <f>_xlfn.XLOOKUP(FraudData[[#This Row],[location_mismatch]],Table10[Location Mismatch],Table10[Risk Points],0)</f>
        <v>0</v>
      </c>
      <c r="O6722">
        <f>_xlfn.XLOOKUP(FraudData[[#This Row],[device_trust_score]],DeviceRules[Device Min],DeviceRules[Risk Points],,-1)</f>
        <v>2</v>
      </c>
      <c r="P6722">
        <f>_xlfn.XLOOKUP(FraudData[[#This Row],[velocity_last_24h]],VelocityRules[Velocity Min],VelocityRules[Risk Points],,-1)</f>
        <v>0</v>
      </c>
      <c r="Q6722">
        <f>_xlfn.XLOOKUP(FraudData[[#This Row],[merchant_category]],MerchantRules[Merchant Category],MerchantRules[Risk Points],0)</f>
        <v>0</v>
      </c>
      <c r="R6722">
        <f>SUM(FraudData[[#This Row],[Amount Risk]:[Merchant Risk]])</f>
        <v>2</v>
      </c>
      <c r="S6722" t="str" cm="1">
        <f t="array" ref="S6722">_xlfn.IFS(FraudData[[#This Row],[Fraud Risk Score]]&gt;=8,"High Risk",FraudData[[#This Row],[Fraud Risk Score]]&gt;=6,"Medium Risk",TRUE,"Low Risk")</f>
        <v>Low Risk</v>
      </c>
    </row>
    <row r="6723" spans="1:19">
      <c r="A6723">
        <v>6722</v>
      </c>
      <c r="B6723">
        <v>14.14</v>
      </c>
      <c r="C6723">
        <v>21</v>
      </c>
      <c r="D6723" t="s">
        <v>47</v>
      </c>
      <c r="E6723">
        <v>0</v>
      </c>
      <c r="F6723">
        <v>0</v>
      </c>
      <c r="G6723">
        <v>83</v>
      </c>
      <c r="H6723">
        <v>2</v>
      </c>
      <c r="I6723">
        <v>48</v>
      </c>
      <c r="J6723">
        <v>0</v>
      </c>
      <c r="K6723">
        <f>_xlfn.XLOOKUP(FraudData[[#This Row],[amount]],AmountRules[Amount Min],AmountRules[Risk Points],,-1)</f>
        <v>0</v>
      </c>
      <c r="L6723">
        <f>_xlfn.XLOOKUP(FraudData[[#This Row],[transaction_hour]],TimeRules[Hour Min],TimeRules[Risk Points],,-1)</f>
        <v>0</v>
      </c>
      <c r="M6723">
        <f>_xlfn.XLOOKUP(FraudData[[#This Row],[foreign_transaction]],ForeignRules[Foreign Transaction],ForeignRules[Risk Points],0)</f>
        <v>0</v>
      </c>
      <c r="N6723">
        <f>_xlfn.XLOOKUP(FraudData[[#This Row],[location_mismatch]],Table10[Location Mismatch],Table10[Risk Points],0)</f>
        <v>0</v>
      </c>
      <c r="O6723">
        <f>_xlfn.XLOOKUP(FraudData[[#This Row],[device_trust_score]],DeviceRules[Device Min],DeviceRules[Risk Points],,-1)</f>
        <v>0</v>
      </c>
      <c r="P6723">
        <f>_xlfn.XLOOKUP(FraudData[[#This Row],[velocity_last_24h]],VelocityRules[Velocity Min],VelocityRules[Risk Points],,-1)</f>
        <v>0</v>
      </c>
      <c r="Q6723">
        <f>_xlfn.XLOOKUP(FraudData[[#This Row],[merchant_category]],MerchantRules[Merchant Category],MerchantRules[Risk Points],0)</f>
        <v>0</v>
      </c>
      <c r="R6723">
        <f>SUM(FraudData[[#This Row],[Amount Risk]:[Merchant Risk]])</f>
        <v>0</v>
      </c>
      <c r="S6723" t="str" cm="1">
        <f t="array" ref="S6723">_xlfn.IFS(FraudData[[#This Row],[Fraud Risk Score]]&gt;=8,"High Risk",FraudData[[#This Row],[Fraud Risk Score]]&gt;=6,"Medium Risk",TRUE,"Low Risk")</f>
        <v>Low Risk</v>
      </c>
    </row>
    <row r="6724" spans="1:19">
      <c r="A6724">
        <v>6723</v>
      </c>
      <c r="B6724">
        <v>316.41000000000003</v>
      </c>
      <c r="C6724">
        <v>4</v>
      </c>
      <c r="D6724" t="s">
        <v>48</v>
      </c>
      <c r="E6724">
        <v>0</v>
      </c>
      <c r="F6724">
        <v>1</v>
      </c>
      <c r="G6724">
        <v>81</v>
      </c>
      <c r="H6724">
        <v>3</v>
      </c>
      <c r="I6724">
        <v>29</v>
      </c>
      <c r="J6724">
        <v>0</v>
      </c>
      <c r="K6724">
        <f>_xlfn.XLOOKUP(FraudData[[#This Row],[amount]],AmountRules[Amount Min],AmountRules[Risk Points],,-1)</f>
        <v>0</v>
      </c>
      <c r="L6724">
        <f>_xlfn.XLOOKUP(FraudData[[#This Row],[transaction_hour]],TimeRules[Hour Min],TimeRules[Risk Points],,-1)</f>
        <v>0</v>
      </c>
      <c r="M6724">
        <f>_xlfn.XLOOKUP(FraudData[[#This Row],[foreign_transaction]],ForeignRules[Foreign Transaction],ForeignRules[Risk Points],0)</f>
        <v>0</v>
      </c>
      <c r="N6724">
        <f>_xlfn.XLOOKUP(FraudData[[#This Row],[location_mismatch]],Table10[Location Mismatch],Table10[Risk Points],0)</f>
        <v>3</v>
      </c>
      <c r="O6724">
        <f>_xlfn.XLOOKUP(FraudData[[#This Row],[device_trust_score]],DeviceRules[Device Min],DeviceRules[Risk Points],,-1)</f>
        <v>0</v>
      </c>
      <c r="P6724">
        <f>_xlfn.XLOOKUP(FraudData[[#This Row],[velocity_last_24h]],VelocityRules[Velocity Min],VelocityRules[Risk Points],,-1)</f>
        <v>0</v>
      </c>
      <c r="Q6724">
        <f>_xlfn.XLOOKUP(FraudData[[#This Row],[merchant_category]],MerchantRules[Merchant Category],MerchantRules[Risk Points],0)</f>
        <v>0</v>
      </c>
      <c r="R6724">
        <f>SUM(FraudData[[#This Row],[Amount Risk]:[Merchant Risk]])</f>
        <v>3</v>
      </c>
      <c r="S6724" t="str" cm="1">
        <f t="array" ref="S6724">_xlfn.IFS(FraudData[[#This Row],[Fraud Risk Score]]&gt;=8,"High Risk",FraudData[[#This Row],[Fraud Risk Score]]&gt;=6,"Medium Risk",TRUE,"Low Risk")</f>
        <v>Low Risk</v>
      </c>
    </row>
    <row r="6725" spans="1:19">
      <c r="A6725">
        <v>6724</v>
      </c>
      <c r="B6725">
        <v>100.45</v>
      </c>
      <c r="C6725">
        <v>2</v>
      </c>
      <c r="D6725" t="s">
        <v>47</v>
      </c>
      <c r="E6725">
        <v>0</v>
      </c>
      <c r="F6725">
        <v>0</v>
      </c>
      <c r="G6725">
        <v>61</v>
      </c>
      <c r="H6725">
        <v>2</v>
      </c>
      <c r="I6725">
        <v>62</v>
      </c>
      <c r="J6725">
        <v>0</v>
      </c>
      <c r="K6725">
        <f>_xlfn.XLOOKUP(FraudData[[#This Row],[amount]],AmountRules[Amount Min],AmountRules[Risk Points],,-1)</f>
        <v>0</v>
      </c>
      <c r="L6725">
        <f>_xlfn.XLOOKUP(FraudData[[#This Row],[transaction_hour]],TimeRules[Hour Min],TimeRules[Risk Points],,-1)</f>
        <v>3</v>
      </c>
      <c r="M6725">
        <f>_xlfn.XLOOKUP(FraudData[[#This Row],[foreign_transaction]],ForeignRules[Foreign Transaction],ForeignRules[Risk Points],0)</f>
        <v>0</v>
      </c>
      <c r="N6725">
        <f>_xlfn.XLOOKUP(FraudData[[#This Row],[location_mismatch]],Table10[Location Mismatch],Table10[Risk Points],0)</f>
        <v>0</v>
      </c>
      <c r="O6725">
        <f>_xlfn.XLOOKUP(FraudData[[#This Row],[device_trust_score]],DeviceRules[Device Min],DeviceRules[Risk Points],,-1)</f>
        <v>1</v>
      </c>
      <c r="P6725">
        <f>_xlfn.XLOOKUP(FraudData[[#This Row],[velocity_last_24h]],VelocityRules[Velocity Min],VelocityRules[Risk Points],,-1)</f>
        <v>0</v>
      </c>
      <c r="Q6725">
        <f>_xlfn.XLOOKUP(FraudData[[#This Row],[merchant_category]],MerchantRules[Merchant Category],MerchantRules[Risk Points],0)</f>
        <v>0</v>
      </c>
      <c r="R6725">
        <f>SUM(FraudData[[#This Row],[Amount Risk]:[Merchant Risk]])</f>
        <v>4</v>
      </c>
      <c r="S6725" t="str" cm="1">
        <f t="array" ref="S6725">_xlfn.IFS(FraudData[[#This Row],[Fraud Risk Score]]&gt;=8,"High Risk",FraudData[[#This Row],[Fraud Risk Score]]&gt;=6,"Medium Risk",TRUE,"Low Risk")</f>
        <v>Low Risk</v>
      </c>
    </row>
    <row r="6726" spans="1:19">
      <c r="A6726">
        <v>6725</v>
      </c>
      <c r="B6726">
        <v>163.16999999999999</v>
      </c>
      <c r="C6726">
        <v>15</v>
      </c>
      <c r="D6726" t="s">
        <v>49</v>
      </c>
      <c r="E6726">
        <v>0</v>
      </c>
      <c r="F6726">
        <v>0</v>
      </c>
      <c r="G6726">
        <v>82</v>
      </c>
      <c r="H6726">
        <v>4</v>
      </c>
      <c r="I6726">
        <v>41</v>
      </c>
      <c r="J6726">
        <v>0</v>
      </c>
      <c r="K6726">
        <f>_xlfn.XLOOKUP(FraudData[[#This Row],[amount]],AmountRules[Amount Min],AmountRules[Risk Points],,-1)</f>
        <v>0</v>
      </c>
      <c r="L6726">
        <f>_xlfn.XLOOKUP(FraudData[[#This Row],[transaction_hour]],TimeRules[Hour Min],TimeRules[Risk Points],,-1)</f>
        <v>0</v>
      </c>
      <c r="M6726">
        <f>_xlfn.XLOOKUP(FraudData[[#This Row],[foreign_transaction]],ForeignRules[Foreign Transaction],ForeignRules[Risk Points],0)</f>
        <v>0</v>
      </c>
      <c r="N6726">
        <f>_xlfn.XLOOKUP(FraudData[[#This Row],[location_mismatch]],Table10[Location Mismatch],Table10[Risk Points],0)</f>
        <v>0</v>
      </c>
      <c r="O6726">
        <f>_xlfn.XLOOKUP(FraudData[[#This Row],[device_trust_score]],DeviceRules[Device Min],DeviceRules[Risk Points],,-1)</f>
        <v>0</v>
      </c>
      <c r="P6726">
        <f>_xlfn.XLOOKUP(FraudData[[#This Row],[velocity_last_24h]],VelocityRules[Velocity Min],VelocityRules[Risk Points],,-1)</f>
        <v>0</v>
      </c>
      <c r="Q6726">
        <f>_xlfn.XLOOKUP(FraudData[[#This Row],[merchant_category]],MerchantRules[Merchant Category],MerchantRules[Risk Points],0)</f>
        <v>1</v>
      </c>
      <c r="R6726">
        <f>SUM(FraudData[[#This Row],[Amount Risk]:[Merchant Risk]])</f>
        <v>1</v>
      </c>
      <c r="S6726" t="str" cm="1">
        <f t="array" ref="S6726">_xlfn.IFS(FraudData[[#This Row],[Fraud Risk Score]]&gt;=8,"High Risk",FraudData[[#This Row],[Fraud Risk Score]]&gt;=6,"Medium Risk",TRUE,"Low Risk")</f>
        <v>Low Risk</v>
      </c>
    </row>
    <row r="6727" spans="1:19">
      <c r="A6727">
        <v>6726</v>
      </c>
      <c r="B6727">
        <v>16.91</v>
      </c>
      <c r="C6727">
        <v>7</v>
      </c>
      <c r="D6727" t="s">
        <v>48</v>
      </c>
      <c r="E6727">
        <v>0</v>
      </c>
      <c r="F6727">
        <v>1</v>
      </c>
      <c r="G6727">
        <v>56</v>
      </c>
      <c r="H6727">
        <v>2</v>
      </c>
      <c r="I6727">
        <v>62</v>
      </c>
      <c r="J6727">
        <v>0</v>
      </c>
      <c r="K6727">
        <f>_xlfn.XLOOKUP(FraudData[[#This Row],[amount]],AmountRules[Amount Min],AmountRules[Risk Points],,-1)</f>
        <v>0</v>
      </c>
      <c r="L6727">
        <f>_xlfn.XLOOKUP(FraudData[[#This Row],[transaction_hour]],TimeRules[Hour Min],TimeRules[Risk Points],,-1)</f>
        <v>0</v>
      </c>
      <c r="M6727">
        <f>_xlfn.XLOOKUP(FraudData[[#This Row],[foreign_transaction]],ForeignRules[Foreign Transaction],ForeignRules[Risk Points],0)</f>
        <v>0</v>
      </c>
      <c r="N6727">
        <f>_xlfn.XLOOKUP(FraudData[[#This Row],[location_mismatch]],Table10[Location Mismatch],Table10[Risk Points],0)</f>
        <v>3</v>
      </c>
      <c r="O6727">
        <f>_xlfn.XLOOKUP(FraudData[[#This Row],[device_trust_score]],DeviceRules[Device Min],DeviceRules[Risk Points],,-1)</f>
        <v>1</v>
      </c>
      <c r="P6727">
        <f>_xlfn.XLOOKUP(FraudData[[#This Row],[velocity_last_24h]],VelocityRules[Velocity Min],VelocityRules[Risk Points],,-1)</f>
        <v>0</v>
      </c>
      <c r="Q6727">
        <f>_xlfn.XLOOKUP(FraudData[[#This Row],[merchant_category]],MerchantRules[Merchant Category],MerchantRules[Risk Points],0)</f>
        <v>0</v>
      </c>
      <c r="R6727">
        <f>SUM(FraudData[[#This Row],[Amount Risk]:[Merchant Risk]])</f>
        <v>4</v>
      </c>
      <c r="S6727" t="str" cm="1">
        <f t="array" ref="S6727">_xlfn.IFS(FraudData[[#This Row],[Fraud Risk Score]]&gt;=8,"High Risk",FraudData[[#This Row],[Fraud Risk Score]]&gt;=6,"Medium Risk",TRUE,"Low Risk")</f>
        <v>Low Risk</v>
      </c>
    </row>
    <row r="6728" spans="1:19">
      <c r="A6728">
        <v>6727</v>
      </c>
      <c r="B6728">
        <v>74.069999999999993</v>
      </c>
      <c r="C6728">
        <v>23</v>
      </c>
      <c r="D6728" t="s">
        <v>50</v>
      </c>
      <c r="E6728">
        <v>0</v>
      </c>
      <c r="F6728">
        <v>0</v>
      </c>
      <c r="G6728">
        <v>44</v>
      </c>
      <c r="H6728">
        <v>1</v>
      </c>
      <c r="I6728">
        <v>45</v>
      </c>
      <c r="J6728">
        <v>0</v>
      </c>
      <c r="K6728">
        <f>_xlfn.XLOOKUP(FraudData[[#This Row],[amount]],AmountRules[Amount Min],AmountRules[Risk Points],,-1)</f>
        <v>0</v>
      </c>
      <c r="L6728">
        <f>_xlfn.XLOOKUP(FraudData[[#This Row],[transaction_hour]],TimeRules[Hour Min],TimeRules[Risk Points],,-1)</f>
        <v>1</v>
      </c>
      <c r="M6728">
        <f>_xlfn.XLOOKUP(FraudData[[#This Row],[foreign_transaction]],ForeignRules[Foreign Transaction],ForeignRules[Risk Points],0)</f>
        <v>0</v>
      </c>
      <c r="N6728">
        <f>_xlfn.XLOOKUP(FraudData[[#This Row],[location_mismatch]],Table10[Location Mismatch],Table10[Risk Points],0)</f>
        <v>0</v>
      </c>
      <c r="O6728">
        <f>_xlfn.XLOOKUP(FraudData[[#This Row],[device_trust_score]],DeviceRules[Device Min],DeviceRules[Risk Points],,-1)</f>
        <v>2</v>
      </c>
      <c r="P6728">
        <f>_xlfn.XLOOKUP(FraudData[[#This Row],[velocity_last_24h]],VelocityRules[Velocity Min],VelocityRules[Risk Points],,-1)</f>
        <v>0</v>
      </c>
      <c r="Q6728">
        <f>_xlfn.XLOOKUP(FraudData[[#This Row],[merchant_category]],MerchantRules[Merchant Category],MerchantRules[Risk Points],0)</f>
        <v>0</v>
      </c>
      <c r="R6728">
        <f>SUM(FraudData[[#This Row],[Amount Risk]:[Merchant Risk]])</f>
        <v>3</v>
      </c>
      <c r="S6728" t="str" cm="1">
        <f t="array" ref="S6728">_xlfn.IFS(FraudData[[#This Row],[Fraud Risk Score]]&gt;=8,"High Risk",FraudData[[#This Row],[Fraud Risk Score]]&gt;=6,"Medium Risk",TRUE,"Low Risk")</f>
        <v>Low Risk</v>
      </c>
    </row>
    <row r="6729" spans="1:19">
      <c r="A6729">
        <v>6728</v>
      </c>
      <c r="B6729">
        <v>16.920000000000002</v>
      </c>
      <c r="C6729">
        <v>6</v>
      </c>
      <c r="D6729" t="s">
        <v>50</v>
      </c>
      <c r="E6729">
        <v>0</v>
      </c>
      <c r="F6729">
        <v>1</v>
      </c>
      <c r="G6729">
        <v>85</v>
      </c>
      <c r="H6729">
        <v>5</v>
      </c>
      <c r="I6729">
        <v>35</v>
      </c>
      <c r="J6729">
        <v>0</v>
      </c>
      <c r="K6729">
        <f>_xlfn.XLOOKUP(FraudData[[#This Row],[amount]],AmountRules[Amount Min],AmountRules[Risk Points],,-1)</f>
        <v>0</v>
      </c>
      <c r="L6729">
        <f>_xlfn.XLOOKUP(FraudData[[#This Row],[transaction_hour]],TimeRules[Hour Min],TimeRules[Risk Points],,-1)</f>
        <v>0</v>
      </c>
      <c r="M6729">
        <f>_xlfn.XLOOKUP(FraudData[[#This Row],[foreign_transaction]],ForeignRules[Foreign Transaction],ForeignRules[Risk Points],0)</f>
        <v>0</v>
      </c>
      <c r="N6729">
        <f>_xlfn.XLOOKUP(FraudData[[#This Row],[location_mismatch]],Table10[Location Mismatch],Table10[Risk Points],0)</f>
        <v>3</v>
      </c>
      <c r="O6729">
        <f>_xlfn.XLOOKUP(FraudData[[#This Row],[device_trust_score]],DeviceRules[Device Min],DeviceRules[Risk Points],,-1)</f>
        <v>0</v>
      </c>
      <c r="P6729">
        <f>_xlfn.XLOOKUP(FraudData[[#This Row],[velocity_last_24h]],VelocityRules[Velocity Min],VelocityRules[Risk Points],,-1)</f>
        <v>3</v>
      </c>
      <c r="Q6729">
        <f>_xlfn.XLOOKUP(FraudData[[#This Row],[merchant_category]],MerchantRules[Merchant Category],MerchantRules[Risk Points],0)</f>
        <v>0</v>
      </c>
      <c r="R6729">
        <f>SUM(FraudData[[#This Row],[Amount Risk]:[Merchant Risk]])</f>
        <v>6</v>
      </c>
      <c r="S6729" t="str" cm="1">
        <f t="array" ref="S6729">_xlfn.IFS(FraudData[[#This Row],[Fraud Risk Score]]&gt;=8,"High Risk",FraudData[[#This Row],[Fraud Risk Score]]&gt;=6,"Medium Risk",TRUE,"Low Risk")</f>
        <v>Medium Risk</v>
      </c>
    </row>
    <row r="6730" spans="1:19">
      <c r="A6730">
        <v>6729</v>
      </c>
      <c r="B6730">
        <v>586.48</v>
      </c>
      <c r="C6730">
        <v>18</v>
      </c>
      <c r="D6730" t="s">
        <v>46</v>
      </c>
      <c r="E6730">
        <v>0</v>
      </c>
      <c r="F6730">
        <v>0</v>
      </c>
      <c r="G6730">
        <v>81</v>
      </c>
      <c r="H6730">
        <v>3</v>
      </c>
      <c r="I6730">
        <v>50</v>
      </c>
      <c r="J6730">
        <v>0</v>
      </c>
      <c r="K6730">
        <f>_xlfn.XLOOKUP(FraudData[[#This Row],[amount]],AmountRules[Amount Min],AmountRules[Risk Points],,-1)</f>
        <v>1</v>
      </c>
      <c r="L6730">
        <f>_xlfn.XLOOKUP(FraudData[[#This Row],[transaction_hour]],TimeRules[Hour Min],TimeRules[Risk Points],,-1)</f>
        <v>0</v>
      </c>
      <c r="M6730">
        <f>_xlfn.XLOOKUP(FraudData[[#This Row],[foreign_transaction]],ForeignRules[Foreign Transaction],ForeignRules[Risk Points],0)</f>
        <v>0</v>
      </c>
      <c r="N6730">
        <f>_xlfn.XLOOKUP(FraudData[[#This Row],[location_mismatch]],Table10[Location Mismatch],Table10[Risk Points],0)</f>
        <v>0</v>
      </c>
      <c r="O6730">
        <f>_xlfn.XLOOKUP(FraudData[[#This Row],[device_trust_score]],DeviceRules[Device Min],DeviceRules[Risk Points],,-1)</f>
        <v>0</v>
      </c>
      <c r="P6730">
        <f>_xlfn.XLOOKUP(FraudData[[#This Row],[velocity_last_24h]],VelocityRules[Velocity Min],VelocityRules[Risk Points],,-1)</f>
        <v>0</v>
      </c>
      <c r="Q6730">
        <f>_xlfn.XLOOKUP(FraudData[[#This Row],[merchant_category]],MerchantRules[Merchant Category],MerchantRules[Risk Points],0)</f>
        <v>0</v>
      </c>
      <c r="R6730">
        <f>SUM(FraudData[[#This Row],[Amount Risk]:[Merchant Risk]])</f>
        <v>1</v>
      </c>
      <c r="S6730" t="str" cm="1">
        <f t="array" ref="S6730">_xlfn.IFS(FraudData[[#This Row],[Fraud Risk Score]]&gt;=8,"High Risk",FraudData[[#This Row],[Fraud Risk Score]]&gt;=6,"Medium Risk",TRUE,"Low Risk")</f>
        <v>Low Risk</v>
      </c>
    </row>
    <row r="6731" spans="1:19">
      <c r="A6731">
        <v>6730</v>
      </c>
      <c r="B6731">
        <v>296.36</v>
      </c>
      <c r="C6731">
        <v>13</v>
      </c>
      <c r="D6731" t="s">
        <v>50</v>
      </c>
      <c r="E6731">
        <v>0</v>
      </c>
      <c r="F6731">
        <v>0</v>
      </c>
      <c r="G6731">
        <v>76</v>
      </c>
      <c r="H6731">
        <v>2</v>
      </c>
      <c r="I6731">
        <v>32</v>
      </c>
      <c r="J6731">
        <v>0</v>
      </c>
      <c r="K6731">
        <f>_xlfn.XLOOKUP(FraudData[[#This Row],[amount]],AmountRules[Amount Min],AmountRules[Risk Points],,-1)</f>
        <v>0</v>
      </c>
      <c r="L6731">
        <f>_xlfn.XLOOKUP(FraudData[[#This Row],[transaction_hour]],TimeRules[Hour Min],TimeRules[Risk Points],,-1)</f>
        <v>0</v>
      </c>
      <c r="M6731">
        <f>_xlfn.XLOOKUP(FraudData[[#This Row],[foreign_transaction]],ForeignRules[Foreign Transaction],ForeignRules[Risk Points],0)</f>
        <v>0</v>
      </c>
      <c r="N6731">
        <f>_xlfn.XLOOKUP(FraudData[[#This Row],[location_mismatch]],Table10[Location Mismatch],Table10[Risk Points],0)</f>
        <v>0</v>
      </c>
      <c r="O6731">
        <f>_xlfn.XLOOKUP(FraudData[[#This Row],[device_trust_score]],DeviceRules[Device Min],DeviceRules[Risk Points],,-1)</f>
        <v>0</v>
      </c>
      <c r="P6731">
        <f>_xlfn.XLOOKUP(FraudData[[#This Row],[velocity_last_24h]],VelocityRules[Velocity Min],VelocityRules[Risk Points],,-1)</f>
        <v>0</v>
      </c>
      <c r="Q6731">
        <f>_xlfn.XLOOKUP(FraudData[[#This Row],[merchant_category]],MerchantRules[Merchant Category],MerchantRules[Risk Points],0)</f>
        <v>0</v>
      </c>
      <c r="R6731">
        <f>SUM(FraudData[[#This Row],[Amount Risk]:[Merchant Risk]])</f>
        <v>0</v>
      </c>
      <c r="S6731" t="str" cm="1">
        <f t="array" ref="S6731">_xlfn.IFS(FraudData[[#This Row],[Fraud Risk Score]]&gt;=8,"High Risk",FraudData[[#This Row],[Fraud Risk Score]]&gt;=6,"Medium Risk",TRUE,"Low Risk")</f>
        <v>Low Risk</v>
      </c>
    </row>
    <row r="6732" spans="1:19">
      <c r="A6732">
        <v>6731</v>
      </c>
      <c r="B6732">
        <v>110.79</v>
      </c>
      <c r="C6732">
        <v>14</v>
      </c>
      <c r="D6732" t="s">
        <v>46</v>
      </c>
      <c r="E6732">
        <v>0</v>
      </c>
      <c r="F6732">
        <v>0</v>
      </c>
      <c r="G6732">
        <v>72</v>
      </c>
      <c r="H6732">
        <v>4</v>
      </c>
      <c r="I6732">
        <v>45</v>
      </c>
      <c r="J6732">
        <v>0</v>
      </c>
      <c r="K6732">
        <f>_xlfn.XLOOKUP(FraudData[[#This Row],[amount]],AmountRules[Amount Min],AmountRules[Risk Points],,-1)</f>
        <v>0</v>
      </c>
      <c r="L6732">
        <f>_xlfn.XLOOKUP(FraudData[[#This Row],[transaction_hour]],TimeRules[Hour Min],TimeRules[Risk Points],,-1)</f>
        <v>0</v>
      </c>
      <c r="M6732">
        <f>_xlfn.XLOOKUP(FraudData[[#This Row],[foreign_transaction]],ForeignRules[Foreign Transaction],ForeignRules[Risk Points],0)</f>
        <v>0</v>
      </c>
      <c r="N6732">
        <f>_xlfn.XLOOKUP(FraudData[[#This Row],[location_mismatch]],Table10[Location Mismatch],Table10[Risk Points],0)</f>
        <v>0</v>
      </c>
      <c r="O6732">
        <f>_xlfn.XLOOKUP(FraudData[[#This Row],[device_trust_score]],DeviceRules[Device Min],DeviceRules[Risk Points],,-1)</f>
        <v>0</v>
      </c>
      <c r="P6732">
        <f>_xlfn.XLOOKUP(FraudData[[#This Row],[velocity_last_24h]],VelocityRules[Velocity Min],VelocityRules[Risk Points],,-1)</f>
        <v>0</v>
      </c>
      <c r="Q6732">
        <f>_xlfn.XLOOKUP(FraudData[[#This Row],[merchant_category]],MerchantRules[Merchant Category],MerchantRules[Risk Points],0)</f>
        <v>0</v>
      </c>
      <c r="R6732">
        <f>SUM(FraudData[[#This Row],[Amount Risk]:[Merchant Risk]])</f>
        <v>0</v>
      </c>
      <c r="S6732" t="str" cm="1">
        <f t="array" ref="S6732">_xlfn.IFS(FraudData[[#This Row],[Fraud Risk Score]]&gt;=8,"High Risk",FraudData[[#This Row],[Fraud Risk Score]]&gt;=6,"Medium Risk",TRUE,"Low Risk")</f>
        <v>Low Risk</v>
      </c>
    </row>
    <row r="6733" spans="1:19">
      <c r="A6733">
        <v>6732</v>
      </c>
      <c r="B6733">
        <v>45.56</v>
      </c>
      <c r="C6733">
        <v>16</v>
      </c>
      <c r="D6733" t="s">
        <v>49</v>
      </c>
      <c r="E6733">
        <v>0</v>
      </c>
      <c r="F6733">
        <v>0</v>
      </c>
      <c r="G6733">
        <v>35</v>
      </c>
      <c r="H6733">
        <v>1</v>
      </c>
      <c r="I6733">
        <v>45</v>
      </c>
      <c r="J6733">
        <v>0</v>
      </c>
      <c r="K6733">
        <f>_xlfn.XLOOKUP(FraudData[[#This Row],[amount]],AmountRules[Amount Min],AmountRules[Risk Points],,-1)</f>
        <v>0</v>
      </c>
      <c r="L6733">
        <f>_xlfn.XLOOKUP(FraudData[[#This Row],[transaction_hour]],TimeRules[Hour Min],TimeRules[Risk Points],,-1)</f>
        <v>0</v>
      </c>
      <c r="M6733">
        <f>_xlfn.XLOOKUP(FraudData[[#This Row],[foreign_transaction]],ForeignRules[Foreign Transaction],ForeignRules[Risk Points],0)</f>
        <v>0</v>
      </c>
      <c r="N6733">
        <f>_xlfn.XLOOKUP(FraudData[[#This Row],[location_mismatch]],Table10[Location Mismatch],Table10[Risk Points],0)</f>
        <v>0</v>
      </c>
      <c r="O6733">
        <f>_xlfn.XLOOKUP(FraudData[[#This Row],[device_trust_score]],DeviceRules[Device Min],DeviceRules[Risk Points],,-1)</f>
        <v>2</v>
      </c>
      <c r="P6733">
        <f>_xlfn.XLOOKUP(FraudData[[#This Row],[velocity_last_24h]],VelocityRules[Velocity Min],VelocityRules[Risk Points],,-1)</f>
        <v>0</v>
      </c>
      <c r="Q6733">
        <f>_xlfn.XLOOKUP(FraudData[[#This Row],[merchant_category]],MerchantRules[Merchant Category],MerchantRules[Risk Points],0)</f>
        <v>1</v>
      </c>
      <c r="R6733">
        <f>SUM(FraudData[[#This Row],[Amount Risk]:[Merchant Risk]])</f>
        <v>3</v>
      </c>
      <c r="S6733" t="str" cm="1">
        <f t="array" ref="S6733">_xlfn.IFS(FraudData[[#This Row],[Fraud Risk Score]]&gt;=8,"High Risk",FraudData[[#This Row],[Fraud Risk Score]]&gt;=6,"Medium Risk",TRUE,"Low Risk")</f>
        <v>Low Risk</v>
      </c>
    </row>
    <row r="6734" spans="1:19">
      <c r="A6734">
        <v>6733</v>
      </c>
      <c r="B6734">
        <v>487.78</v>
      </c>
      <c r="C6734">
        <v>20</v>
      </c>
      <c r="D6734" t="s">
        <v>50</v>
      </c>
      <c r="E6734">
        <v>1</v>
      </c>
      <c r="F6734">
        <v>0</v>
      </c>
      <c r="G6734">
        <v>54</v>
      </c>
      <c r="H6734">
        <v>0</v>
      </c>
      <c r="I6734">
        <v>57</v>
      </c>
      <c r="J6734">
        <v>0</v>
      </c>
      <c r="K6734">
        <f>_xlfn.XLOOKUP(FraudData[[#This Row],[amount]],AmountRules[Amount Min],AmountRules[Risk Points],,-1)</f>
        <v>0</v>
      </c>
      <c r="L6734">
        <f>_xlfn.XLOOKUP(FraudData[[#This Row],[transaction_hour]],TimeRules[Hour Min],TimeRules[Risk Points],,-1)</f>
        <v>0</v>
      </c>
      <c r="M6734">
        <f>_xlfn.XLOOKUP(FraudData[[#This Row],[foreign_transaction]],ForeignRules[Foreign Transaction],ForeignRules[Risk Points],0)</f>
        <v>3</v>
      </c>
      <c r="N6734">
        <f>_xlfn.XLOOKUP(FraudData[[#This Row],[location_mismatch]],Table10[Location Mismatch],Table10[Risk Points],0)</f>
        <v>0</v>
      </c>
      <c r="O6734">
        <f>_xlfn.XLOOKUP(FraudData[[#This Row],[device_trust_score]],DeviceRules[Device Min],DeviceRules[Risk Points],,-1)</f>
        <v>1</v>
      </c>
      <c r="P6734">
        <f>_xlfn.XLOOKUP(FraudData[[#This Row],[velocity_last_24h]],VelocityRules[Velocity Min],VelocityRules[Risk Points],,-1)</f>
        <v>0</v>
      </c>
      <c r="Q6734">
        <f>_xlfn.XLOOKUP(FraudData[[#This Row],[merchant_category]],MerchantRules[Merchant Category],MerchantRules[Risk Points],0)</f>
        <v>0</v>
      </c>
      <c r="R6734">
        <f>SUM(FraudData[[#This Row],[Amount Risk]:[Merchant Risk]])</f>
        <v>4</v>
      </c>
      <c r="S6734" t="str" cm="1">
        <f t="array" ref="S6734">_xlfn.IFS(FraudData[[#This Row],[Fraud Risk Score]]&gt;=8,"High Risk",FraudData[[#This Row],[Fraud Risk Score]]&gt;=6,"Medium Risk",TRUE,"Low Risk")</f>
        <v>Low Risk</v>
      </c>
    </row>
    <row r="6735" spans="1:19">
      <c r="A6735">
        <v>6734</v>
      </c>
      <c r="B6735">
        <v>76.05</v>
      </c>
      <c r="C6735">
        <v>0</v>
      </c>
      <c r="D6735" t="s">
        <v>48</v>
      </c>
      <c r="E6735">
        <v>0</v>
      </c>
      <c r="F6735">
        <v>1</v>
      </c>
      <c r="G6735">
        <v>84</v>
      </c>
      <c r="H6735">
        <v>2</v>
      </c>
      <c r="I6735">
        <v>58</v>
      </c>
      <c r="J6735">
        <v>0</v>
      </c>
      <c r="K6735">
        <f>_xlfn.XLOOKUP(FraudData[[#This Row],[amount]],AmountRules[Amount Min],AmountRules[Risk Points],,-1)</f>
        <v>0</v>
      </c>
      <c r="L6735">
        <f>_xlfn.XLOOKUP(FraudData[[#This Row],[transaction_hour]],TimeRules[Hour Min],TimeRules[Risk Points],,-1)</f>
        <v>3</v>
      </c>
      <c r="M6735">
        <f>_xlfn.XLOOKUP(FraudData[[#This Row],[foreign_transaction]],ForeignRules[Foreign Transaction],ForeignRules[Risk Points],0)</f>
        <v>0</v>
      </c>
      <c r="N6735">
        <f>_xlfn.XLOOKUP(FraudData[[#This Row],[location_mismatch]],Table10[Location Mismatch],Table10[Risk Points],0)</f>
        <v>3</v>
      </c>
      <c r="O6735">
        <f>_xlfn.XLOOKUP(FraudData[[#This Row],[device_trust_score]],DeviceRules[Device Min],DeviceRules[Risk Points],,-1)</f>
        <v>0</v>
      </c>
      <c r="P6735">
        <f>_xlfn.XLOOKUP(FraudData[[#This Row],[velocity_last_24h]],VelocityRules[Velocity Min],VelocityRules[Risk Points],,-1)</f>
        <v>0</v>
      </c>
      <c r="Q6735">
        <f>_xlfn.XLOOKUP(FraudData[[#This Row],[merchant_category]],MerchantRules[Merchant Category],MerchantRules[Risk Points],0)</f>
        <v>0</v>
      </c>
      <c r="R6735">
        <f>SUM(FraudData[[#This Row],[Amount Risk]:[Merchant Risk]])</f>
        <v>6</v>
      </c>
      <c r="S6735" t="str" cm="1">
        <f t="array" ref="S6735">_xlfn.IFS(FraudData[[#This Row],[Fraud Risk Score]]&gt;=8,"High Risk",FraudData[[#This Row],[Fraud Risk Score]]&gt;=6,"Medium Risk",TRUE,"Low Risk")</f>
        <v>Medium Risk</v>
      </c>
    </row>
    <row r="6736" spans="1:19">
      <c r="A6736">
        <v>6735</v>
      </c>
      <c r="B6736">
        <v>31.59</v>
      </c>
      <c r="C6736">
        <v>5</v>
      </c>
      <c r="D6736" t="s">
        <v>46</v>
      </c>
      <c r="E6736">
        <v>0</v>
      </c>
      <c r="F6736">
        <v>0</v>
      </c>
      <c r="G6736">
        <v>42</v>
      </c>
      <c r="H6736">
        <v>1</v>
      </c>
      <c r="I6736">
        <v>29</v>
      </c>
      <c r="J6736">
        <v>0</v>
      </c>
      <c r="K6736">
        <f>_xlfn.XLOOKUP(FraudData[[#This Row],[amount]],AmountRules[Amount Min],AmountRules[Risk Points],,-1)</f>
        <v>0</v>
      </c>
      <c r="L6736">
        <f>_xlfn.XLOOKUP(FraudData[[#This Row],[transaction_hour]],TimeRules[Hour Min],TimeRules[Risk Points],,-1)</f>
        <v>0</v>
      </c>
      <c r="M6736">
        <f>_xlfn.XLOOKUP(FraudData[[#This Row],[foreign_transaction]],ForeignRules[Foreign Transaction],ForeignRules[Risk Points],0)</f>
        <v>0</v>
      </c>
      <c r="N6736">
        <f>_xlfn.XLOOKUP(FraudData[[#This Row],[location_mismatch]],Table10[Location Mismatch],Table10[Risk Points],0)</f>
        <v>0</v>
      </c>
      <c r="O6736">
        <f>_xlfn.XLOOKUP(FraudData[[#This Row],[device_trust_score]],DeviceRules[Device Min],DeviceRules[Risk Points],,-1)</f>
        <v>2</v>
      </c>
      <c r="P6736">
        <f>_xlfn.XLOOKUP(FraudData[[#This Row],[velocity_last_24h]],VelocityRules[Velocity Min],VelocityRules[Risk Points],,-1)</f>
        <v>0</v>
      </c>
      <c r="Q6736">
        <f>_xlfn.XLOOKUP(FraudData[[#This Row],[merchant_category]],MerchantRules[Merchant Category],MerchantRules[Risk Points],0)</f>
        <v>0</v>
      </c>
      <c r="R6736">
        <f>SUM(FraudData[[#This Row],[Amount Risk]:[Merchant Risk]])</f>
        <v>2</v>
      </c>
      <c r="S6736" t="str" cm="1">
        <f t="array" ref="S6736">_xlfn.IFS(FraudData[[#This Row],[Fraud Risk Score]]&gt;=8,"High Risk",FraudData[[#This Row],[Fraud Risk Score]]&gt;=6,"Medium Risk",TRUE,"Low Risk")</f>
        <v>Low Risk</v>
      </c>
    </row>
    <row r="6737" spans="1:19">
      <c r="A6737">
        <v>6736</v>
      </c>
      <c r="B6737">
        <v>149.08000000000001</v>
      </c>
      <c r="C6737">
        <v>22</v>
      </c>
      <c r="D6737" t="s">
        <v>50</v>
      </c>
      <c r="E6737">
        <v>0</v>
      </c>
      <c r="F6737">
        <v>0</v>
      </c>
      <c r="G6737">
        <v>98</v>
      </c>
      <c r="H6737">
        <v>2</v>
      </c>
      <c r="I6737">
        <v>40</v>
      </c>
      <c r="J6737">
        <v>0</v>
      </c>
      <c r="K6737">
        <f>_xlfn.XLOOKUP(FraudData[[#This Row],[amount]],AmountRules[Amount Min],AmountRules[Risk Points],,-1)</f>
        <v>0</v>
      </c>
      <c r="L6737">
        <f>_xlfn.XLOOKUP(FraudData[[#This Row],[transaction_hour]],TimeRules[Hour Min],TimeRules[Risk Points],,-1)</f>
        <v>0</v>
      </c>
      <c r="M6737">
        <f>_xlfn.XLOOKUP(FraudData[[#This Row],[foreign_transaction]],ForeignRules[Foreign Transaction],ForeignRules[Risk Points],0)</f>
        <v>0</v>
      </c>
      <c r="N6737">
        <f>_xlfn.XLOOKUP(FraudData[[#This Row],[location_mismatch]],Table10[Location Mismatch],Table10[Risk Points],0)</f>
        <v>0</v>
      </c>
      <c r="O6737">
        <f>_xlfn.XLOOKUP(FraudData[[#This Row],[device_trust_score]],DeviceRules[Device Min],DeviceRules[Risk Points],,-1)</f>
        <v>0</v>
      </c>
      <c r="P6737">
        <f>_xlfn.XLOOKUP(FraudData[[#This Row],[velocity_last_24h]],VelocityRules[Velocity Min],VelocityRules[Risk Points],,-1)</f>
        <v>0</v>
      </c>
      <c r="Q6737">
        <f>_xlfn.XLOOKUP(FraudData[[#This Row],[merchant_category]],MerchantRules[Merchant Category],MerchantRules[Risk Points],0)</f>
        <v>0</v>
      </c>
      <c r="R6737">
        <f>SUM(FraudData[[#This Row],[Amount Risk]:[Merchant Risk]])</f>
        <v>0</v>
      </c>
      <c r="S6737" t="str" cm="1">
        <f t="array" ref="S6737">_xlfn.IFS(FraudData[[#This Row],[Fraud Risk Score]]&gt;=8,"High Risk",FraudData[[#This Row],[Fraud Risk Score]]&gt;=6,"Medium Risk",TRUE,"Low Risk")</f>
        <v>Low Risk</v>
      </c>
    </row>
    <row r="6738" spans="1:19">
      <c r="A6738">
        <v>6737</v>
      </c>
      <c r="B6738">
        <v>518.11</v>
      </c>
      <c r="C6738">
        <v>14</v>
      </c>
      <c r="D6738" t="s">
        <v>49</v>
      </c>
      <c r="E6738">
        <v>0</v>
      </c>
      <c r="F6738">
        <v>0</v>
      </c>
      <c r="G6738">
        <v>71</v>
      </c>
      <c r="H6738">
        <v>4</v>
      </c>
      <c r="I6738">
        <v>47</v>
      </c>
      <c r="J6738">
        <v>0</v>
      </c>
      <c r="K6738">
        <f>_xlfn.XLOOKUP(FraudData[[#This Row],[amount]],AmountRules[Amount Min],AmountRules[Risk Points],,-1)</f>
        <v>1</v>
      </c>
      <c r="L6738">
        <f>_xlfn.XLOOKUP(FraudData[[#This Row],[transaction_hour]],TimeRules[Hour Min],TimeRules[Risk Points],,-1)</f>
        <v>0</v>
      </c>
      <c r="M6738">
        <f>_xlfn.XLOOKUP(FraudData[[#This Row],[foreign_transaction]],ForeignRules[Foreign Transaction],ForeignRules[Risk Points],0)</f>
        <v>0</v>
      </c>
      <c r="N6738">
        <f>_xlfn.XLOOKUP(FraudData[[#This Row],[location_mismatch]],Table10[Location Mismatch],Table10[Risk Points],0)</f>
        <v>0</v>
      </c>
      <c r="O6738">
        <f>_xlfn.XLOOKUP(FraudData[[#This Row],[device_trust_score]],DeviceRules[Device Min],DeviceRules[Risk Points],,-1)</f>
        <v>0</v>
      </c>
      <c r="P6738">
        <f>_xlfn.XLOOKUP(FraudData[[#This Row],[velocity_last_24h]],VelocityRules[Velocity Min],VelocityRules[Risk Points],,-1)</f>
        <v>0</v>
      </c>
      <c r="Q6738">
        <f>_xlfn.XLOOKUP(FraudData[[#This Row],[merchant_category]],MerchantRules[Merchant Category],MerchantRules[Risk Points],0)</f>
        <v>1</v>
      </c>
      <c r="R6738">
        <f>SUM(FraudData[[#This Row],[Amount Risk]:[Merchant Risk]])</f>
        <v>2</v>
      </c>
      <c r="S6738" t="str" cm="1">
        <f t="array" ref="S6738">_xlfn.IFS(FraudData[[#This Row],[Fraud Risk Score]]&gt;=8,"High Risk",FraudData[[#This Row],[Fraud Risk Score]]&gt;=6,"Medium Risk",TRUE,"Low Risk")</f>
        <v>Low Risk</v>
      </c>
    </row>
    <row r="6739" spans="1:19">
      <c r="A6739">
        <v>6738</v>
      </c>
      <c r="B6739">
        <v>0.69</v>
      </c>
      <c r="C6739">
        <v>11</v>
      </c>
      <c r="D6739" t="s">
        <v>48</v>
      </c>
      <c r="E6739">
        <v>0</v>
      </c>
      <c r="F6739">
        <v>0</v>
      </c>
      <c r="G6739">
        <v>36</v>
      </c>
      <c r="H6739">
        <v>4</v>
      </c>
      <c r="I6739">
        <v>41</v>
      </c>
      <c r="J6739">
        <v>0</v>
      </c>
      <c r="K6739">
        <f>_xlfn.XLOOKUP(FraudData[[#This Row],[amount]],AmountRules[Amount Min],AmountRules[Risk Points],,-1)</f>
        <v>0</v>
      </c>
      <c r="L6739">
        <f>_xlfn.XLOOKUP(FraudData[[#This Row],[transaction_hour]],TimeRules[Hour Min],TimeRules[Risk Points],,-1)</f>
        <v>0</v>
      </c>
      <c r="M6739">
        <f>_xlfn.XLOOKUP(FraudData[[#This Row],[foreign_transaction]],ForeignRules[Foreign Transaction],ForeignRules[Risk Points],0)</f>
        <v>0</v>
      </c>
      <c r="N6739">
        <f>_xlfn.XLOOKUP(FraudData[[#This Row],[location_mismatch]],Table10[Location Mismatch],Table10[Risk Points],0)</f>
        <v>0</v>
      </c>
      <c r="O6739">
        <f>_xlfn.XLOOKUP(FraudData[[#This Row],[device_trust_score]],DeviceRules[Device Min],DeviceRules[Risk Points],,-1)</f>
        <v>2</v>
      </c>
      <c r="P6739">
        <f>_xlfn.XLOOKUP(FraudData[[#This Row],[velocity_last_24h]],VelocityRules[Velocity Min],VelocityRules[Risk Points],,-1)</f>
        <v>0</v>
      </c>
      <c r="Q6739">
        <f>_xlfn.XLOOKUP(FraudData[[#This Row],[merchant_category]],MerchantRules[Merchant Category],MerchantRules[Risk Points],0)</f>
        <v>0</v>
      </c>
      <c r="R6739">
        <f>SUM(FraudData[[#This Row],[Amount Risk]:[Merchant Risk]])</f>
        <v>2</v>
      </c>
      <c r="S6739" t="str" cm="1">
        <f t="array" ref="S6739">_xlfn.IFS(FraudData[[#This Row],[Fraud Risk Score]]&gt;=8,"High Risk",FraudData[[#This Row],[Fraud Risk Score]]&gt;=6,"Medium Risk",TRUE,"Low Risk")</f>
        <v>Low Risk</v>
      </c>
    </row>
    <row r="6740" spans="1:19">
      <c r="A6740">
        <v>6739</v>
      </c>
      <c r="B6740">
        <v>48.96</v>
      </c>
      <c r="C6740">
        <v>20</v>
      </c>
      <c r="D6740" t="s">
        <v>48</v>
      </c>
      <c r="E6740">
        <v>0</v>
      </c>
      <c r="F6740">
        <v>0</v>
      </c>
      <c r="G6740">
        <v>74</v>
      </c>
      <c r="H6740">
        <v>2</v>
      </c>
      <c r="I6740">
        <v>26</v>
      </c>
      <c r="J6740">
        <v>0</v>
      </c>
      <c r="K6740">
        <f>_xlfn.XLOOKUP(FraudData[[#This Row],[amount]],AmountRules[Amount Min],AmountRules[Risk Points],,-1)</f>
        <v>0</v>
      </c>
      <c r="L6740">
        <f>_xlfn.XLOOKUP(FraudData[[#This Row],[transaction_hour]],TimeRules[Hour Min],TimeRules[Risk Points],,-1)</f>
        <v>0</v>
      </c>
      <c r="M6740">
        <f>_xlfn.XLOOKUP(FraudData[[#This Row],[foreign_transaction]],ForeignRules[Foreign Transaction],ForeignRules[Risk Points],0)</f>
        <v>0</v>
      </c>
      <c r="N6740">
        <f>_xlfn.XLOOKUP(FraudData[[#This Row],[location_mismatch]],Table10[Location Mismatch],Table10[Risk Points],0)</f>
        <v>0</v>
      </c>
      <c r="O6740">
        <f>_xlfn.XLOOKUP(FraudData[[#This Row],[device_trust_score]],DeviceRules[Device Min],DeviceRules[Risk Points],,-1)</f>
        <v>0</v>
      </c>
      <c r="P6740">
        <f>_xlfn.XLOOKUP(FraudData[[#This Row],[velocity_last_24h]],VelocityRules[Velocity Min],VelocityRules[Risk Points],,-1)</f>
        <v>0</v>
      </c>
      <c r="Q6740">
        <f>_xlfn.XLOOKUP(FraudData[[#This Row],[merchant_category]],MerchantRules[Merchant Category],MerchantRules[Risk Points],0)</f>
        <v>0</v>
      </c>
      <c r="R6740">
        <f>SUM(FraudData[[#This Row],[Amount Risk]:[Merchant Risk]])</f>
        <v>0</v>
      </c>
      <c r="S6740" t="str" cm="1">
        <f t="array" ref="S6740">_xlfn.IFS(FraudData[[#This Row],[Fraud Risk Score]]&gt;=8,"High Risk",FraudData[[#This Row],[Fraud Risk Score]]&gt;=6,"Medium Risk",TRUE,"Low Risk")</f>
        <v>Low Risk</v>
      </c>
    </row>
    <row r="6741" spans="1:19">
      <c r="A6741">
        <v>6740</v>
      </c>
      <c r="B6741">
        <v>501.82</v>
      </c>
      <c r="C6741">
        <v>19</v>
      </c>
      <c r="D6741" t="s">
        <v>49</v>
      </c>
      <c r="E6741">
        <v>0</v>
      </c>
      <c r="F6741">
        <v>0</v>
      </c>
      <c r="G6741">
        <v>64</v>
      </c>
      <c r="H6741">
        <v>2</v>
      </c>
      <c r="I6741">
        <v>59</v>
      </c>
      <c r="J6741">
        <v>0</v>
      </c>
      <c r="K6741">
        <f>_xlfn.XLOOKUP(FraudData[[#This Row],[amount]],AmountRules[Amount Min],AmountRules[Risk Points],,-1)</f>
        <v>1</v>
      </c>
      <c r="L6741">
        <f>_xlfn.XLOOKUP(FraudData[[#This Row],[transaction_hour]],TimeRules[Hour Min],TimeRules[Risk Points],,-1)</f>
        <v>0</v>
      </c>
      <c r="M6741">
        <f>_xlfn.XLOOKUP(FraudData[[#This Row],[foreign_transaction]],ForeignRules[Foreign Transaction],ForeignRules[Risk Points],0)</f>
        <v>0</v>
      </c>
      <c r="N6741">
        <f>_xlfn.XLOOKUP(FraudData[[#This Row],[location_mismatch]],Table10[Location Mismatch],Table10[Risk Points],0)</f>
        <v>0</v>
      </c>
      <c r="O6741">
        <f>_xlfn.XLOOKUP(FraudData[[#This Row],[device_trust_score]],DeviceRules[Device Min],DeviceRules[Risk Points],,-1)</f>
        <v>1</v>
      </c>
      <c r="P6741">
        <f>_xlfn.XLOOKUP(FraudData[[#This Row],[velocity_last_24h]],VelocityRules[Velocity Min],VelocityRules[Risk Points],,-1)</f>
        <v>0</v>
      </c>
      <c r="Q6741">
        <f>_xlfn.XLOOKUP(FraudData[[#This Row],[merchant_category]],MerchantRules[Merchant Category],MerchantRules[Risk Points],0)</f>
        <v>1</v>
      </c>
      <c r="R6741">
        <f>SUM(FraudData[[#This Row],[Amount Risk]:[Merchant Risk]])</f>
        <v>3</v>
      </c>
      <c r="S6741" t="str" cm="1">
        <f t="array" ref="S6741">_xlfn.IFS(FraudData[[#This Row],[Fraud Risk Score]]&gt;=8,"High Risk",FraudData[[#This Row],[Fraud Risk Score]]&gt;=6,"Medium Risk",TRUE,"Low Risk")</f>
        <v>Low Risk</v>
      </c>
    </row>
    <row r="6742" spans="1:19">
      <c r="A6742">
        <v>6741</v>
      </c>
      <c r="B6742">
        <v>33.770000000000003</v>
      </c>
      <c r="C6742">
        <v>1</v>
      </c>
      <c r="D6742" t="s">
        <v>50</v>
      </c>
      <c r="E6742">
        <v>0</v>
      </c>
      <c r="F6742">
        <v>1</v>
      </c>
      <c r="G6742">
        <v>88</v>
      </c>
      <c r="H6742">
        <v>2</v>
      </c>
      <c r="I6742">
        <v>30</v>
      </c>
      <c r="J6742">
        <v>0</v>
      </c>
      <c r="K6742">
        <f>_xlfn.XLOOKUP(FraudData[[#This Row],[amount]],AmountRules[Amount Min],AmountRules[Risk Points],,-1)</f>
        <v>0</v>
      </c>
      <c r="L6742">
        <f>_xlfn.XLOOKUP(FraudData[[#This Row],[transaction_hour]],TimeRules[Hour Min],TimeRules[Risk Points],,-1)</f>
        <v>3</v>
      </c>
      <c r="M6742">
        <f>_xlfn.XLOOKUP(FraudData[[#This Row],[foreign_transaction]],ForeignRules[Foreign Transaction],ForeignRules[Risk Points],0)</f>
        <v>0</v>
      </c>
      <c r="N6742">
        <f>_xlfn.XLOOKUP(FraudData[[#This Row],[location_mismatch]],Table10[Location Mismatch],Table10[Risk Points],0)</f>
        <v>3</v>
      </c>
      <c r="O6742">
        <f>_xlfn.XLOOKUP(FraudData[[#This Row],[device_trust_score]],DeviceRules[Device Min],DeviceRules[Risk Points],,-1)</f>
        <v>0</v>
      </c>
      <c r="P6742">
        <f>_xlfn.XLOOKUP(FraudData[[#This Row],[velocity_last_24h]],VelocityRules[Velocity Min],VelocityRules[Risk Points],,-1)</f>
        <v>0</v>
      </c>
      <c r="Q6742">
        <f>_xlfn.XLOOKUP(FraudData[[#This Row],[merchant_category]],MerchantRules[Merchant Category],MerchantRules[Risk Points],0)</f>
        <v>0</v>
      </c>
      <c r="R6742">
        <f>SUM(FraudData[[#This Row],[Amount Risk]:[Merchant Risk]])</f>
        <v>6</v>
      </c>
      <c r="S6742" t="str" cm="1">
        <f t="array" ref="S6742">_xlfn.IFS(FraudData[[#This Row],[Fraud Risk Score]]&gt;=8,"High Risk",FraudData[[#This Row],[Fraud Risk Score]]&gt;=6,"Medium Risk",TRUE,"Low Risk")</f>
        <v>Medium Risk</v>
      </c>
    </row>
    <row r="6743" spans="1:19">
      <c r="A6743">
        <v>6742</v>
      </c>
      <c r="B6743">
        <v>21.63</v>
      </c>
      <c r="C6743">
        <v>4</v>
      </c>
      <c r="D6743" t="s">
        <v>47</v>
      </c>
      <c r="E6743">
        <v>0</v>
      </c>
      <c r="F6743">
        <v>1</v>
      </c>
      <c r="G6743">
        <v>43</v>
      </c>
      <c r="H6743">
        <v>1</v>
      </c>
      <c r="I6743">
        <v>59</v>
      </c>
      <c r="J6743">
        <v>0</v>
      </c>
      <c r="K6743">
        <f>_xlfn.XLOOKUP(FraudData[[#This Row],[amount]],AmountRules[Amount Min],AmountRules[Risk Points],,-1)</f>
        <v>0</v>
      </c>
      <c r="L6743">
        <f>_xlfn.XLOOKUP(FraudData[[#This Row],[transaction_hour]],TimeRules[Hour Min],TimeRules[Risk Points],,-1)</f>
        <v>0</v>
      </c>
      <c r="M6743">
        <f>_xlfn.XLOOKUP(FraudData[[#This Row],[foreign_transaction]],ForeignRules[Foreign Transaction],ForeignRules[Risk Points],0)</f>
        <v>0</v>
      </c>
      <c r="N6743">
        <f>_xlfn.XLOOKUP(FraudData[[#This Row],[location_mismatch]],Table10[Location Mismatch],Table10[Risk Points],0)</f>
        <v>3</v>
      </c>
      <c r="O6743">
        <f>_xlfn.XLOOKUP(FraudData[[#This Row],[device_trust_score]],DeviceRules[Device Min],DeviceRules[Risk Points],,-1)</f>
        <v>2</v>
      </c>
      <c r="P6743">
        <f>_xlfn.XLOOKUP(FraudData[[#This Row],[velocity_last_24h]],VelocityRules[Velocity Min],VelocityRules[Risk Points],,-1)</f>
        <v>0</v>
      </c>
      <c r="Q6743">
        <f>_xlfn.XLOOKUP(FraudData[[#This Row],[merchant_category]],MerchantRules[Merchant Category],MerchantRules[Risk Points],0)</f>
        <v>0</v>
      </c>
      <c r="R6743">
        <f>SUM(FraudData[[#This Row],[Amount Risk]:[Merchant Risk]])</f>
        <v>5</v>
      </c>
      <c r="S6743" t="str" cm="1">
        <f t="array" ref="S6743">_xlfn.IFS(FraudData[[#This Row],[Fraud Risk Score]]&gt;=8,"High Risk",FraudData[[#This Row],[Fraud Risk Score]]&gt;=6,"Medium Risk",TRUE,"Low Risk")</f>
        <v>Low Risk</v>
      </c>
    </row>
    <row r="6744" spans="1:19">
      <c r="A6744">
        <v>6743</v>
      </c>
      <c r="B6744">
        <v>151.99</v>
      </c>
      <c r="C6744">
        <v>8</v>
      </c>
      <c r="D6744" t="s">
        <v>50</v>
      </c>
      <c r="E6744">
        <v>0</v>
      </c>
      <c r="F6744">
        <v>0</v>
      </c>
      <c r="G6744">
        <v>51</v>
      </c>
      <c r="H6744">
        <v>0</v>
      </c>
      <c r="I6744">
        <v>37</v>
      </c>
      <c r="J6744">
        <v>0</v>
      </c>
      <c r="K6744">
        <f>_xlfn.XLOOKUP(FraudData[[#This Row],[amount]],AmountRules[Amount Min],AmountRules[Risk Points],,-1)</f>
        <v>0</v>
      </c>
      <c r="L6744">
        <f>_xlfn.XLOOKUP(FraudData[[#This Row],[transaction_hour]],TimeRules[Hour Min],TimeRules[Risk Points],,-1)</f>
        <v>0</v>
      </c>
      <c r="M6744">
        <f>_xlfn.XLOOKUP(FraudData[[#This Row],[foreign_transaction]],ForeignRules[Foreign Transaction],ForeignRules[Risk Points],0)</f>
        <v>0</v>
      </c>
      <c r="N6744">
        <f>_xlfn.XLOOKUP(FraudData[[#This Row],[location_mismatch]],Table10[Location Mismatch],Table10[Risk Points],0)</f>
        <v>0</v>
      </c>
      <c r="O6744">
        <f>_xlfn.XLOOKUP(FraudData[[#This Row],[device_trust_score]],DeviceRules[Device Min],DeviceRules[Risk Points],,-1)</f>
        <v>1</v>
      </c>
      <c r="P6744">
        <f>_xlfn.XLOOKUP(FraudData[[#This Row],[velocity_last_24h]],VelocityRules[Velocity Min],VelocityRules[Risk Points],,-1)</f>
        <v>0</v>
      </c>
      <c r="Q6744">
        <f>_xlfn.XLOOKUP(FraudData[[#This Row],[merchant_category]],MerchantRules[Merchant Category],MerchantRules[Risk Points],0)</f>
        <v>0</v>
      </c>
      <c r="R6744">
        <f>SUM(FraudData[[#This Row],[Amount Risk]:[Merchant Risk]])</f>
        <v>1</v>
      </c>
      <c r="S6744" t="str" cm="1">
        <f t="array" ref="S6744">_xlfn.IFS(FraudData[[#This Row],[Fraud Risk Score]]&gt;=8,"High Risk",FraudData[[#This Row],[Fraud Risk Score]]&gt;=6,"Medium Risk",TRUE,"Low Risk")</f>
        <v>Low Risk</v>
      </c>
    </row>
    <row r="6745" spans="1:19">
      <c r="A6745">
        <v>6744</v>
      </c>
      <c r="B6745">
        <v>356.29</v>
      </c>
      <c r="C6745">
        <v>19</v>
      </c>
      <c r="D6745" t="s">
        <v>46</v>
      </c>
      <c r="E6745">
        <v>0</v>
      </c>
      <c r="F6745">
        <v>0</v>
      </c>
      <c r="G6745">
        <v>76</v>
      </c>
      <c r="H6745">
        <v>5</v>
      </c>
      <c r="I6745">
        <v>36</v>
      </c>
      <c r="J6745">
        <v>0</v>
      </c>
      <c r="K6745">
        <f>_xlfn.XLOOKUP(FraudData[[#This Row],[amount]],AmountRules[Amount Min],AmountRules[Risk Points],,-1)</f>
        <v>0</v>
      </c>
      <c r="L6745">
        <f>_xlfn.XLOOKUP(FraudData[[#This Row],[transaction_hour]],TimeRules[Hour Min],TimeRules[Risk Points],,-1)</f>
        <v>0</v>
      </c>
      <c r="M6745">
        <f>_xlfn.XLOOKUP(FraudData[[#This Row],[foreign_transaction]],ForeignRules[Foreign Transaction],ForeignRules[Risk Points],0)</f>
        <v>0</v>
      </c>
      <c r="N6745">
        <f>_xlfn.XLOOKUP(FraudData[[#This Row],[location_mismatch]],Table10[Location Mismatch],Table10[Risk Points],0)</f>
        <v>0</v>
      </c>
      <c r="O6745">
        <f>_xlfn.XLOOKUP(FraudData[[#This Row],[device_trust_score]],DeviceRules[Device Min],DeviceRules[Risk Points],,-1)</f>
        <v>0</v>
      </c>
      <c r="P6745">
        <f>_xlfn.XLOOKUP(FraudData[[#This Row],[velocity_last_24h]],VelocityRules[Velocity Min],VelocityRules[Risk Points],,-1)</f>
        <v>3</v>
      </c>
      <c r="Q6745">
        <f>_xlfn.XLOOKUP(FraudData[[#This Row],[merchant_category]],MerchantRules[Merchant Category],MerchantRules[Risk Points],0)</f>
        <v>0</v>
      </c>
      <c r="R6745">
        <f>SUM(FraudData[[#This Row],[Amount Risk]:[Merchant Risk]])</f>
        <v>3</v>
      </c>
      <c r="S6745" t="str" cm="1">
        <f t="array" ref="S6745">_xlfn.IFS(FraudData[[#This Row],[Fraud Risk Score]]&gt;=8,"High Risk",FraudData[[#This Row],[Fraud Risk Score]]&gt;=6,"Medium Risk",TRUE,"Low Risk")</f>
        <v>Low Risk</v>
      </c>
    </row>
    <row r="6746" spans="1:19">
      <c r="A6746">
        <v>6745</v>
      </c>
      <c r="B6746">
        <v>116.71</v>
      </c>
      <c r="C6746">
        <v>13</v>
      </c>
      <c r="D6746" t="s">
        <v>46</v>
      </c>
      <c r="E6746">
        <v>0</v>
      </c>
      <c r="F6746">
        <v>0</v>
      </c>
      <c r="G6746">
        <v>31</v>
      </c>
      <c r="H6746">
        <v>1</v>
      </c>
      <c r="I6746">
        <v>21</v>
      </c>
      <c r="J6746">
        <v>0</v>
      </c>
      <c r="K6746">
        <f>_xlfn.XLOOKUP(FraudData[[#This Row],[amount]],AmountRules[Amount Min],AmountRules[Risk Points],,-1)</f>
        <v>0</v>
      </c>
      <c r="L6746">
        <f>_xlfn.XLOOKUP(FraudData[[#This Row],[transaction_hour]],TimeRules[Hour Min],TimeRules[Risk Points],,-1)</f>
        <v>0</v>
      </c>
      <c r="M6746">
        <f>_xlfn.XLOOKUP(FraudData[[#This Row],[foreign_transaction]],ForeignRules[Foreign Transaction],ForeignRules[Risk Points],0)</f>
        <v>0</v>
      </c>
      <c r="N6746">
        <f>_xlfn.XLOOKUP(FraudData[[#This Row],[location_mismatch]],Table10[Location Mismatch],Table10[Risk Points],0)</f>
        <v>0</v>
      </c>
      <c r="O6746">
        <f>_xlfn.XLOOKUP(FraudData[[#This Row],[device_trust_score]],DeviceRules[Device Min],DeviceRules[Risk Points],,-1)</f>
        <v>2</v>
      </c>
      <c r="P6746">
        <f>_xlfn.XLOOKUP(FraudData[[#This Row],[velocity_last_24h]],VelocityRules[Velocity Min],VelocityRules[Risk Points],,-1)</f>
        <v>0</v>
      </c>
      <c r="Q6746">
        <f>_xlfn.XLOOKUP(FraudData[[#This Row],[merchant_category]],MerchantRules[Merchant Category],MerchantRules[Risk Points],0)</f>
        <v>0</v>
      </c>
      <c r="R6746">
        <f>SUM(FraudData[[#This Row],[Amount Risk]:[Merchant Risk]])</f>
        <v>2</v>
      </c>
      <c r="S6746" t="str" cm="1">
        <f t="array" ref="S6746">_xlfn.IFS(FraudData[[#This Row],[Fraud Risk Score]]&gt;=8,"High Risk",FraudData[[#This Row],[Fraud Risk Score]]&gt;=6,"Medium Risk",TRUE,"Low Risk")</f>
        <v>Low Risk</v>
      </c>
    </row>
    <row r="6747" spans="1:19">
      <c r="A6747">
        <v>6746</v>
      </c>
      <c r="B6747">
        <v>938.66</v>
      </c>
      <c r="C6747">
        <v>17</v>
      </c>
      <c r="D6747" t="s">
        <v>50</v>
      </c>
      <c r="E6747">
        <v>0</v>
      </c>
      <c r="F6747">
        <v>0</v>
      </c>
      <c r="G6747">
        <v>87</v>
      </c>
      <c r="H6747">
        <v>1</v>
      </c>
      <c r="I6747">
        <v>43</v>
      </c>
      <c r="J6747">
        <v>0</v>
      </c>
      <c r="K6747">
        <f>_xlfn.XLOOKUP(FraudData[[#This Row],[amount]],AmountRules[Amount Min],AmountRules[Risk Points],,-1)</f>
        <v>1</v>
      </c>
      <c r="L6747">
        <f>_xlfn.XLOOKUP(FraudData[[#This Row],[transaction_hour]],TimeRules[Hour Min],TimeRules[Risk Points],,-1)</f>
        <v>0</v>
      </c>
      <c r="M6747">
        <f>_xlfn.XLOOKUP(FraudData[[#This Row],[foreign_transaction]],ForeignRules[Foreign Transaction],ForeignRules[Risk Points],0)</f>
        <v>0</v>
      </c>
      <c r="N6747">
        <f>_xlfn.XLOOKUP(FraudData[[#This Row],[location_mismatch]],Table10[Location Mismatch],Table10[Risk Points],0)</f>
        <v>0</v>
      </c>
      <c r="O6747">
        <f>_xlfn.XLOOKUP(FraudData[[#This Row],[device_trust_score]],DeviceRules[Device Min],DeviceRules[Risk Points],,-1)</f>
        <v>0</v>
      </c>
      <c r="P6747">
        <f>_xlfn.XLOOKUP(FraudData[[#This Row],[velocity_last_24h]],VelocityRules[Velocity Min],VelocityRules[Risk Points],,-1)</f>
        <v>0</v>
      </c>
      <c r="Q6747">
        <f>_xlfn.XLOOKUP(FraudData[[#This Row],[merchant_category]],MerchantRules[Merchant Category],MerchantRules[Risk Points],0)</f>
        <v>0</v>
      </c>
      <c r="R6747">
        <f>SUM(FraudData[[#This Row],[Amount Risk]:[Merchant Risk]])</f>
        <v>1</v>
      </c>
      <c r="S6747" t="str" cm="1">
        <f t="array" ref="S6747">_xlfn.IFS(FraudData[[#This Row],[Fraud Risk Score]]&gt;=8,"High Risk",FraudData[[#This Row],[Fraud Risk Score]]&gt;=6,"Medium Risk",TRUE,"Low Risk")</f>
        <v>Low Risk</v>
      </c>
    </row>
    <row r="6748" spans="1:19">
      <c r="A6748">
        <v>6747</v>
      </c>
      <c r="B6748">
        <v>204.63</v>
      </c>
      <c r="C6748">
        <v>21</v>
      </c>
      <c r="D6748" t="s">
        <v>46</v>
      </c>
      <c r="E6748">
        <v>0</v>
      </c>
      <c r="F6748">
        <v>1</v>
      </c>
      <c r="G6748">
        <v>79</v>
      </c>
      <c r="H6748">
        <v>2</v>
      </c>
      <c r="I6748">
        <v>68</v>
      </c>
      <c r="J6748">
        <v>0</v>
      </c>
      <c r="K6748">
        <f>_xlfn.XLOOKUP(FraudData[[#This Row],[amount]],AmountRules[Amount Min],AmountRules[Risk Points],,-1)</f>
        <v>0</v>
      </c>
      <c r="L6748">
        <f>_xlfn.XLOOKUP(FraudData[[#This Row],[transaction_hour]],TimeRules[Hour Min],TimeRules[Risk Points],,-1)</f>
        <v>0</v>
      </c>
      <c r="M6748">
        <f>_xlfn.XLOOKUP(FraudData[[#This Row],[foreign_transaction]],ForeignRules[Foreign Transaction],ForeignRules[Risk Points],0)</f>
        <v>0</v>
      </c>
      <c r="N6748">
        <f>_xlfn.XLOOKUP(FraudData[[#This Row],[location_mismatch]],Table10[Location Mismatch],Table10[Risk Points],0)</f>
        <v>3</v>
      </c>
      <c r="O6748">
        <f>_xlfn.XLOOKUP(FraudData[[#This Row],[device_trust_score]],DeviceRules[Device Min],DeviceRules[Risk Points],,-1)</f>
        <v>0</v>
      </c>
      <c r="P6748">
        <f>_xlfn.XLOOKUP(FraudData[[#This Row],[velocity_last_24h]],VelocityRules[Velocity Min],VelocityRules[Risk Points],,-1)</f>
        <v>0</v>
      </c>
      <c r="Q6748">
        <f>_xlfn.XLOOKUP(FraudData[[#This Row],[merchant_category]],MerchantRules[Merchant Category],MerchantRules[Risk Points],0)</f>
        <v>0</v>
      </c>
      <c r="R6748">
        <f>SUM(FraudData[[#This Row],[Amount Risk]:[Merchant Risk]])</f>
        <v>3</v>
      </c>
      <c r="S6748" t="str" cm="1">
        <f t="array" ref="S6748">_xlfn.IFS(FraudData[[#This Row],[Fraud Risk Score]]&gt;=8,"High Risk",FraudData[[#This Row],[Fraud Risk Score]]&gt;=6,"Medium Risk",TRUE,"Low Risk")</f>
        <v>Low Risk</v>
      </c>
    </row>
    <row r="6749" spans="1:19">
      <c r="A6749">
        <v>6748</v>
      </c>
      <c r="B6749">
        <v>13.85</v>
      </c>
      <c r="C6749">
        <v>7</v>
      </c>
      <c r="D6749" t="s">
        <v>47</v>
      </c>
      <c r="E6749">
        <v>0</v>
      </c>
      <c r="F6749">
        <v>0</v>
      </c>
      <c r="G6749">
        <v>55</v>
      </c>
      <c r="H6749">
        <v>1</v>
      </c>
      <c r="I6749">
        <v>35</v>
      </c>
      <c r="J6749">
        <v>0</v>
      </c>
      <c r="K6749">
        <f>_xlfn.XLOOKUP(FraudData[[#This Row],[amount]],AmountRules[Amount Min],AmountRules[Risk Points],,-1)</f>
        <v>0</v>
      </c>
      <c r="L6749">
        <f>_xlfn.XLOOKUP(FraudData[[#This Row],[transaction_hour]],TimeRules[Hour Min],TimeRules[Risk Points],,-1)</f>
        <v>0</v>
      </c>
      <c r="M6749">
        <f>_xlfn.XLOOKUP(FraudData[[#This Row],[foreign_transaction]],ForeignRules[Foreign Transaction],ForeignRules[Risk Points],0)</f>
        <v>0</v>
      </c>
      <c r="N6749">
        <f>_xlfn.XLOOKUP(FraudData[[#This Row],[location_mismatch]],Table10[Location Mismatch],Table10[Risk Points],0)</f>
        <v>0</v>
      </c>
      <c r="O6749">
        <f>_xlfn.XLOOKUP(FraudData[[#This Row],[device_trust_score]],DeviceRules[Device Min],DeviceRules[Risk Points],,-1)</f>
        <v>1</v>
      </c>
      <c r="P6749">
        <f>_xlfn.XLOOKUP(FraudData[[#This Row],[velocity_last_24h]],VelocityRules[Velocity Min],VelocityRules[Risk Points],,-1)</f>
        <v>0</v>
      </c>
      <c r="Q6749">
        <f>_xlfn.XLOOKUP(FraudData[[#This Row],[merchant_category]],MerchantRules[Merchant Category],MerchantRules[Risk Points],0)</f>
        <v>0</v>
      </c>
      <c r="R6749">
        <f>SUM(FraudData[[#This Row],[Amount Risk]:[Merchant Risk]])</f>
        <v>1</v>
      </c>
      <c r="S6749" t="str" cm="1">
        <f t="array" ref="S6749">_xlfn.IFS(FraudData[[#This Row],[Fraud Risk Score]]&gt;=8,"High Risk",FraudData[[#This Row],[Fraud Risk Score]]&gt;=6,"Medium Risk",TRUE,"Low Risk")</f>
        <v>Low Risk</v>
      </c>
    </row>
    <row r="6750" spans="1:19">
      <c r="A6750">
        <v>6749</v>
      </c>
      <c r="B6750">
        <v>888.87</v>
      </c>
      <c r="C6750">
        <v>1</v>
      </c>
      <c r="D6750" t="s">
        <v>47</v>
      </c>
      <c r="E6750">
        <v>0</v>
      </c>
      <c r="F6750">
        <v>0</v>
      </c>
      <c r="G6750">
        <v>35</v>
      </c>
      <c r="H6750">
        <v>4</v>
      </c>
      <c r="I6750">
        <v>50</v>
      </c>
      <c r="J6750">
        <v>0</v>
      </c>
      <c r="K6750">
        <f>_xlfn.XLOOKUP(FraudData[[#This Row],[amount]],AmountRules[Amount Min],AmountRules[Risk Points],,-1)</f>
        <v>1</v>
      </c>
      <c r="L6750">
        <f>_xlfn.XLOOKUP(FraudData[[#This Row],[transaction_hour]],TimeRules[Hour Min],TimeRules[Risk Points],,-1)</f>
        <v>3</v>
      </c>
      <c r="M6750">
        <f>_xlfn.XLOOKUP(FraudData[[#This Row],[foreign_transaction]],ForeignRules[Foreign Transaction],ForeignRules[Risk Points],0)</f>
        <v>0</v>
      </c>
      <c r="N6750">
        <f>_xlfn.XLOOKUP(FraudData[[#This Row],[location_mismatch]],Table10[Location Mismatch],Table10[Risk Points],0)</f>
        <v>0</v>
      </c>
      <c r="O6750">
        <f>_xlfn.XLOOKUP(FraudData[[#This Row],[device_trust_score]],DeviceRules[Device Min],DeviceRules[Risk Points],,-1)</f>
        <v>2</v>
      </c>
      <c r="P6750">
        <f>_xlfn.XLOOKUP(FraudData[[#This Row],[velocity_last_24h]],VelocityRules[Velocity Min],VelocityRules[Risk Points],,-1)</f>
        <v>0</v>
      </c>
      <c r="Q6750">
        <f>_xlfn.XLOOKUP(FraudData[[#This Row],[merchant_category]],MerchantRules[Merchant Category],MerchantRules[Risk Points],0)</f>
        <v>0</v>
      </c>
      <c r="R6750">
        <f>SUM(FraudData[[#This Row],[Amount Risk]:[Merchant Risk]])</f>
        <v>6</v>
      </c>
      <c r="S6750" t="str" cm="1">
        <f t="array" ref="S6750">_xlfn.IFS(FraudData[[#This Row],[Fraud Risk Score]]&gt;=8,"High Risk",FraudData[[#This Row],[Fraud Risk Score]]&gt;=6,"Medium Risk",TRUE,"Low Risk")</f>
        <v>Medium Risk</v>
      </c>
    </row>
    <row r="6751" spans="1:19">
      <c r="A6751">
        <v>6750</v>
      </c>
      <c r="B6751">
        <v>94.33</v>
      </c>
      <c r="C6751">
        <v>8</v>
      </c>
      <c r="D6751" t="s">
        <v>48</v>
      </c>
      <c r="E6751">
        <v>0</v>
      </c>
      <c r="F6751">
        <v>0</v>
      </c>
      <c r="G6751">
        <v>41</v>
      </c>
      <c r="H6751">
        <v>3</v>
      </c>
      <c r="I6751">
        <v>37</v>
      </c>
      <c r="J6751">
        <v>0</v>
      </c>
      <c r="K6751">
        <f>_xlfn.XLOOKUP(FraudData[[#This Row],[amount]],AmountRules[Amount Min],AmountRules[Risk Points],,-1)</f>
        <v>0</v>
      </c>
      <c r="L6751">
        <f>_xlfn.XLOOKUP(FraudData[[#This Row],[transaction_hour]],TimeRules[Hour Min],TimeRules[Risk Points],,-1)</f>
        <v>0</v>
      </c>
      <c r="M6751">
        <f>_xlfn.XLOOKUP(FraudData[[#This Row],[foreign_transaction]],ForeignRules[Foreign Transaction],ForeignRules[Risk Points],0)</f>
        <v>0</v>
      </c>
      <c r="N6751">
        <f>_xlfn.XLOOKUP(FraudData[[#This Row],[location_mismatch]],Table10[Location Mismatch],Table10[Risk Points],0)</f>
        <v>0</v>
      </c>
      <c r="O6751">
        <f>_xlfn.XLOOKUP(FraudData[[#This Row],[device_trust_score]],DeviceRules[Device Min],DeviceRules[Risk Points],,-1)</f>
        <v>2</v>
      </c>
      <c r="P6751">
        <f>_xlfn.XLOOKUP(FraudData[[#This Row],[velocity_last_24h]],VelocityRules[Velocity Min],VelocityRules[Risk Points],,-1)</f>
        <v>0</v>
      </c>
      <c r="Q6751">
        <f>_xlfn.XLOOKUP(FraudData[[#This Row],[merchant_category]],MerchantRules[Merchant Category],MerchantRules[Risk Points],0)</f>
        <v>0</v>
      </c>
      <c r="R6751">
        <f>SUM(FraudData[[#This Row],[Amount Risk]:[Merchant Risk]])</f>
        <v>2</v>
      </c>
      <c r="S6751" t="str" cm="1">
        <f t="array" ref="S6751">_xlfn.IFS(FraudData[[#This Row],[Fraud Risk Score]]&gt;=8,"High Risk",FraudData[[#This Row],[Fraud Risk Score]]&gt;=6,"Medium Risk",TRUE,"Low Risk")</f>
        <v>Low Risk</v>
      </c>
    </row>
    <row r="6752" spans="1:19">
      <c r="A6752">
        <v>6751</v>
      </c>
      <c r="B6752">
        <v>60.99</v>
      </c>
      <c r="C6752">
        <v>6</v>
      </c>
      <c r="D6752" t="s">
        <v>46</v>
      </c>
      <c r="E6752">
        <v>0</v>
      </c>
      <c r="F6752">
        <v>0</v>
      </c>
      <c r="G6752">
        <v>90</v>
      </c>
      <c r="H6752">
        <v>4</v>
      </c>
      <c r="I6752">
        <v>60</v>
      </c>
      <c r="J6752">
        <v>0</v>
      </c>
      <c r="K6752">
        <f>_xlfn.XLOOKUP(FraudData[[#This Row],[amount]],AmountRules[Amount Min],AmountRules[Risk Points],,-1)</f>
        <v>0</v>
      </c>
      <c r="L6752">
        <f>_xlfn.XLOOKUP(FraudData[[#This Row],[transaction_hour]],TimeRules[Hour Min],TimeRules[Risk Points],,-1)</f>
        <v>0</v>
      </c>
      <c r="M6752">
        <f>_xlfn.XLOOKUP(FraudData[[#This Row],[foreign_transaction]],ForeignRules[Foreign Transaction],ForeignRules[Risk Points],0)</f>
        <v>0</v>
      </c>
      <c r="N6752">
        <f>_xlfn.XLOOKUP(FraudData[[#This Row],[location_mismatch]],Table10[Location Mismatch],Table10[Risk Points],0)</f>
        <v>0</v>
      </c>
      <c r="O6752">
        <f>_xlfn.XLOOKUP(FraudData[[#This Row],[device_trust_score]],DeviceRules[Device Min],DeviceRules[Risk Points],,-1)</f>
        <v>0</v>
      </c>
      <c r="P6752">
        <f>_xlfn.XLOOKUP(FraudData[[#This Row],[velocity_last_24h]],VelocityRules[Velocity Min],VelocityRules[Risk Points],,-1)</f>
        <v>0</v>
      </c>
      <c r="Q6752">
        <f>_xlfn.XLOOKUP(FraudData[[#This Row],[merchant_category]],MerchantRules[Merchant Category],MerchantRules[Risk Points],0)</f>
        <v>0</v>
      </c>
      <c r="R6752">
        <f>SUM(FraudData[[#This Row],[Amount Risk]:[Merchant Risk]])</f>
        <v>0</v>
      </c>
      <c r="S6752" t="str" cm="1">
        <f t="array" ref="S6752">_xlfn.IFS(FraudData[[#This Row],[Fraud Risk Score]]&gt;=8,"High Risk",FraudData[[#This Row],[Fraud Risk Score]]&gt;=6,"Medium Risk",TRUE,"Low Risk")</f>
        <v>Low Risk</v>
      </c>
    </row>
    <row r="6753" spans="1:19">
      <c r="A6753">
        <v>6752</v>
      </c>
      <c r="B6753">
        <v>146.91</v>
      </c>
      <c r="C6753">
        <v>17</v>
      </c>
      <c r="D6753" t="s">
        <v>50</v>
      </c>
      <c r="E6753">
        <v>0</v>
      </c>
      <c r="F6753">
        <v>0</v>
      </c>
      <c r="G6753">
        <v>91</v>
      </c>
      <c r="H6753">
        <v>1</v>
      </c>
      <c r="I6753">
        <v>38</v>
      </c>
      <c r="J6753">
        <v>0</v>
      </c>
      <c r="K6753">
        <f>_xlfn.XLOOKUP(FraudData[[#This Row],[amount]],AmountRules[Amount Min],AmountRules[Risk Points],,-1)</f>
        <v>0</v>
      </c>
      <c r="L6753">
        <f>_xlfn.XLOOKUP(FraudData[[#This Row],[transaction_hour]],TimeRules[Hour Min],TimeRules[Risk Points],,-1)</f>
        <v>0</v>
      </c>
      <c r="M6753">
        <f>_xlfn.XLOOKUP(FraudData[[#This Row],[foreign_transaction]],ForeignRules[Foreign Transaction],ForeignRules[Risk Points],0)</f>
        <v>0</v>
      </c>
      <c r="N6753">
        <f>_xlfn.XLOOKUP(FraudData[[#This Row],[location_mismatch]],Table10[Location Mismatch],Table10[Risk Points],0)</f>
        <v>0</v>
      </c>
      <c r="O6753">
        <f>_xlfn.XLOOKUP(FraudData[[#This Row],[device_trust_score]],DeviceRules[Device Min],DeviceRules[Risk Points],,-1)</f>
        <v>0</v>
      </c>
      <c r="P6753">
        <f>_xlfn.XLOOKUP(FraudData[[#This Row],[velocity_last_24h]],VelocityRules[Velocity Min],VelocityRules[Risk Points],,-1)</f>
        <v>0</v>
      </c>
      <c r="Q6753">
        <f>_xlfn.XLOOKUP(FraudData[[#This Row],[merchant_category]],MerchantRules[Merchant Category],MerchantRules[Risk Points],0)</f>
        <v>0</v>
      </c>
      <c r="R6753">
        <f>SUM(FraudData[[#This Row],[Amount Risk]:[Merchant Risk]])</f>
        <v>0</v>
      </c>
      <c r="S6753" t="str" cm="1">
        <f t="array" ref="S6753">_xlfn.IFS(FraudData[[#This Row],[Fraud Risk Score]]&gt;=8,"High Risk",FraudData[[#This Row],[Fraud Risk Score]]&gt;=6,"Medium Risk",TRUE,"Low Risk")</f>
        <v>Low Risk</v>
      </c>
    </row>
    <row r="6754" spans="1:19">
      <c r="A6754">
        <v>6753</v>
      </c>
      <c r="B6754">
        <v>65.31</v>
      </c>
      <c r="C6754">
        <v>15</v>
      </c>
      <c r="D6754" t="s">
        <v>48</v>
      </c>
      <c r="E6754">
        <v>0</v>
      </c>
      <c r="F6754">
        <v>0</v>
      </c>
      <c r="G6754">
        <v>56</v>
      </c>
      <c r="H6754">
        <v>0</v>
      </c>
      <c r="I6754">
        <v>57</v>
      </c>
      <c r="J6754">
        <v>0</v>
      </c>
      <c r="K6754">
        <f>_xlfn.XLOOKUP(FraudData[[#This Row],[amount]],AmountRules[Amount Min],AmountRules[Risk Points],,-1)</f>
        <v>0</v>
      </c>
      <c r="L6754">
        <f>_xlfn.XLOOKUP(FraudData[[#This Row],[transaction_hour]],TimeRules[Hour Min],TimeRules[Risk Points],,-1)</f>
        <v>0</v>
      </c>
      <c r="M6754">
        <f>_xlfn.XLOOKUP(FraudData[[#This Row],[foreign_transaction]],ForeignRules[Foreign Transaction],ForeignRules[Risk Points],0)</f>
        <v>0</v>
      </c>
      <c r="N6754">
        <f>_xlfn.XLOOKUP(FraudData[[#This Row],[location_mismatch]],Table10[Location Mismatch],Table10[Risk Points],0)</f>
        <v>0</v>
      </c>
      <c r="O6754">
        <f>_xlfn.XLOOKUP(FraudData[[#This Row],[device_trust_score]],DeviceRules[Device Min],DeviceRules[Risk Points],,-1)</f>
        <v>1</v>
      </c>
      <c r="P6754">
        <f>_xlfn.XLOOKUP(FraudData[[#This Row],[velocity_last_24h]],VelocityRules[Velocity Min],VelocityRules[Risk Points],,-1)</f>
        <v>0</v>
      </c>
      <c r="Q6754">
        <f>_xlfn.XLOOKUP(FraudData[[#This Row],[merchant_category]],MerchantRules[Merchant Category],MerchantRules[Risk Points],0)</f>
        <v>0</v>
      </c>
      <c r="R6754">
        <f>SUM(FraudData[[#This Row],[Amount Risk]:[Merchant Risk]])</f>
        <v>1</v>
      </c>
      <c r="S6754" t="str" cm="1">
        <f t="array" ref="S6754">_xlfn.IFS(FraudData[[#This Row],[Fraud Risk Score]]&gt;=8,"High Risk",FraudData[[#This Row],[Fraud Risk Score]]&gt;=6,"Medium Risk",TRUE,"Low Risk")</f>
        <v>Low Risk</v>
      </c>
    </row>
    <row r="6755" spans="1:19">
      <c r="A6755">
        <v>6754</v>
      </c>
      <c r="B6755">
        <v>16.28</v>
      </c>
      <c r="C6755">
        <v>20</v>
      </c>
      <c r="D6755" t="s">
        <v>47</v>
      </c>
      <c r="E6755">
        <v>0</v>
      </c>
      <c r="F6755">
        <v>0</v>
      </c>
      <c r="G6755">
        <v>48</v>
      </c>
      <c r="H6755">
        <v>2</v>
      </c>
      <c r="I6755">
        <v>40</v>
      </c>
      <c r="J6755">
        <v>0</v>
      </c>
      <c r="K6755">
        <f>_xlfn.XLOOKUP(FraudData[[#This Row],[amount]],AmountRules[Amount Min],AmountRules[Risk Points],,-1)</f>
        <v>0</v>
      </c>
      <c r="L6755">
        <f>_xlfn.XLOOKUP(FraudData[[#This Row],[transaction_hour]],TimeRules[Hour Min],TimeRules[Risk Points],,-1)</f>
        <v>0</v>
      </c>
      <c r="M6755">
        <f>_xlfn.XLOOKUP(FraudData[[#This Row],[foreign_transaction]],ForeignRules[Foreign Transaction],ForeignRules[Risk Points],0)</f>
        <v>0</v>
      </c>
      <c r="N6755">
        <f>_xlfn.XLOOKUP(FraudData[[#This Row],[location_mismatch]],Table10[Location Mismatch],Table10[Risk Points],0)</f>
        <v>0</v>
      </c>
      <c r="O6755">
        <f>_xlfn.XLOOKUP(FraudData[[#This Row],[device_trust_score]],DeviceRules[Device Min],DeviceRules[Risk Points],,-1)</f>
        <v>2</v>
      </c>
      <c r="P6755">
        <f>_xlfn.XLOOKUP(FraudData[[#This Row],[velocity_last_24h]],VelocityRules[Velocity Min],VelocityRules[Risk Points],,-1)</f>
        <v>0</v>
      </c>
      <c r="Q6755">
        <f>_xlfn.XLOOKUP(FraudData[[#This Row],[merchant_category]],MerchantRules[Merchant Category],MerchantRules[Risk Points],0)</f>
        <v>0</v>
      </c>
      <c r="R6755">
        <f>SUM(FraudData[[#This Row],[Amount Risk]:[Merchant Risk]])</f>
        <v>2</v>
      </c>
      <c r="S6755" t="str" cm="1">
        <f t="array" ref="S6755">_xlfn.IFS(FraudData[[#This Row],[Fraud Risk Score]]&gt;=8,"High Risk",FraudData[[#This Row],[Fraud Risk Score]]&gt;=6,"Medium Risk",TRUE,"Low Risk")</f>
        <v>Low Risk</v>
      </c>
    </row>
    <row r="6756" spans="1:19">
      <c r="A6756">
        <v>6755</v>
      </c>
      <c r="B6756">
        <v>0.26</v>
      </c>
      <c r="C6756">
        <v>4</v>
      </c>
      <c r="D6756" t="s">
        <v>48</v>
      </c>
      <c r="E6756">
        <v>0</v>
      </c>
      <c r="F6756">
        <v>0</v>
      </c>
      <c r="G6756">
        <v>37</v>
      </c>
      <c r="H6756">
        <v>3</v>
      </c>
      <c r="I6756">
        <v>28</v>
      </c>
      <c r="J6756">
        <v>0</v>
      </c>
      <c r="K6756">
        <f>_xlfn.XLOOKUP(FraudData[[#This Row],[amount]],AmountRules[Amount Min],AmountRules[Risk Points],,-1)</f>
        <v>0</v>
      </c>
      <c r="L6756">
        <f>_xlfn.XLOOKUP(FraudData[[#This Row],[transaction_hour]],TimeRules[Hour Min],TimeRules[Risk Points],,-1)</f>
        <v>0</v>
      </c>
      <c r="M6756">
        <f>_xlfn.XLOOKUP(FraudData[[#This Row],[foreign_transaction]],ForeignRules[Foreign Transaction],ForeignRules[Risk Points],0)</f>
        <v>0</v>
      </c>
      <c r="N6756">
        <f>_xlfn.XLOOKUP(FraudData[[#This Row],[location_mismatch]],Table10[Location Mismatch],Table10[Risk Points],0)</f>
        <v>0</v>
      </c>
      <c r="O6756">
        <f>_xlfn.XLOOKUP(FraudData[[#This Row],[device_trust_score]],DeviceRules[Device Min],DeviceRules[Risk Points],,-1)</f>
        <v>2</v>
      </c>
      <c r="P6756">
        <f>_xlfn.XLOOKUP(FraudData[[#This Row],[velocity_last_24h]],VelocityRules[Velocity Min],VelocityRules[Risk Points],,-1)</f>
        <v>0</v>
      </c>
      <c r="Q6756">
        <f>_xlfn.XLOOKUP(FraudData[[#This Row],[merchant_category]],MerchantRules[Merchant Category],MerchantRules[Risk Points],0)</f>
        <v>0</v>
      </c>
      <c r="R6756">
        <f>SUM(FraudData[[#This Row],[Amount Risk]:[Merchant Risk]])</f>
        <v>2</v>
      </c>
      <c r="S6756" t="str" cm="1">
        <f t="array" ref="S6756">_xlfn.IFS(FraudData[[#This Row],[Fraud Risk Score]]&gt;=8,"High Risk",FraudData[[#This Row],[Fraud Risk Score]]&gt;=6,"Medium Risk",TRUE,"Low Risk")</f>
        <v>Low Risk</v>
      </c>
    </row>
    <row r="6757" spans="1:19">
      <c r="A6757">
        <v>6756</v>
      </c>
      <c r="B6757">
        <v>107.47</v>
      </c>
      <c r="C6757">
        <v>22</v>
      </c>
      <c r="D6757" t="s">
        <v>49</v>
      </c>
      <c r="E6757">
        <v>0</v>
      </c>
      <c r="F6757">
        <v>1</v>
      </c>
      <c r="G6757">
        <v>46</v>
      </c>
      <c r="H6757">
        <v>0</v>
      </c>
      <c r="I6757">
        <v>23</v>
      </c>
      <c r="J6757">
        <v>0</v>
      </c>
      <c r="K6757">
        <f>_xlfn.XLOOKUP(FraudData[[#This Row],[amount]],AmountRules[Amount Min],AmountRules[Risk Points],,-1)</f>
        <v>0</v>
      </c>
      <c r="L6757">
        <f>_xlfn.XLOOKUP(FraudData[[#This Row],[transaction_hour]],TimeRules[Hour Min],TimeRules[Risk Points],,-1)</f>
        <v>0</v>
      </c>
      <c r="M6757">
        <f>_xlfn.XLOOKUP(FraudData[[#This Row],[foreign_transaction]],ForeignRules[Foreign Transaction],ForeignRules[Risk Points],0)</f>
        <v>0</v>
      </c>
      <c r="N6757">
        <f>_xlfn.XLOOKUP(FraudData[[#This Row],[location_mismatch]],Table10[Location Mismatch],Table10[Risk Points],0)</f>
        <v>3</v>
      </c>
      <c r="O6757">
        <f>_xlfn.XLOOKUP(FraudData[[#This Row],[device_trust_score]],DeviceRules[Device Min],DeviceRules[Risk Points],,-1)</f>
        <v>2</v>
      </c>
      <c r="P6757">
        <f>_xlfn.XLOOKUP(FraudData[[#This Row],[velocity_last_24h]],VelocityRules[Velocity Min],VelocityRules[Risk Points],,-1)</f>
        <v>0</v>
      </c>
      <c r="Q6757">
        <f>_xlfn.XLOOKUP(FraudData[[#This Row],[merchant_category]],MerchantRules[Merchant Category],MerchantRules[Risk Points],0)</f>
        <v>1</v>
      </c>
      <c r="R6757">
        <f>SUM(FraudData[[#This Row],[Amount Risk]:[Merchant Risk]])</f>
        <v>6</v>
      </c>
      <c r="S6757" t="str" cm="1">
        <f t="array" ref="S6757">_xlfn.IFS(FraudData[[#This Row],[Fraud Risk Score]]&gt;=8,"High Risk",FraudData[[#This Row],[Fraud Risk Score]]&gt;=6,"Medium Risk",TRUE,"Low Risk")</f>
        <v>Medium Risk</v>
      </c>
    </row>
    <row r="6758" spans="1:19">
      <c r="A6758">
        <v>6757</v>
      </c>
      <c r="B6758">
        <v>326.37</v>
      </c>
      <c r="C6758">
        <v>14</v>
      </c>
      <c r="D6758" t="s">
        <v>46</v>
      </c>
      <c r="E6758">
        <v>0</v>
      </c>
      <c r="F6758">
        <v>0</v>
      </c>
      <c r="G6758">
        <v>43</v>
      </c>
      <c r="H6758">
        <v>4</v>
      </c>
      <c r="I6758">
        <v>23</v>
      </c>
      <c r="J6758">
        <v>0</v>
      </c>
      <c r="K6758">
        <f>_xlfn.XLOOKUP(FraudData[[#This Row],[amount]],AmountRules[Amount Min],AmountRules[Risk Points],,-1)</f>
        <v>0</v>
      </c>
      <c r="L6758">
        <f>_xlfn.XLOOKUP(FraudData[[#This Row],[transaction_hour]],TimeRules[Hour Min],TimeRules[Risk Points],,-1)</f>
        <v>0</v>
      </c>
      <c r="M6758">
        <f>_xlfn.XLOOKUP(FraudData[[#This Row],[foreign_transaction]],ForeignRules[Foreign Transaction],ForeignRules[Risk Points],0)</f>
        <v>0</v>
      </c>
      <c r="N6758">
        <f>_xlfn.XLOOKUP(FraudData[[#This Row],[location_mismatch]],Table10[Location Mismatch],Table10[Risk Points],0)</f>
        <v>0</v>
      </c>
      <c r="O6758">
        <f>_xlfn.XLOOKUP(FraudData[[#This Row],[device_trust_score]],DeviceRules[Device Min],DeviceRules[Risk Points],,-1)</f>
        <v>2</v>
      </c>
      <c r="P6758">
        <f>_xlfn.XLOOKUP(FraudData[[#This Row],[velocity_last_24h]],VelocityRules[Velocity Min],VelocityRules[Risk Points],,-1)</f>
        <v>0</v>
      </c>
      <c r="Q6758">
        <f>_xlfn.XLOOKUP(FraudData[[#This Row],[merchant_category]],MerchantRules[Merchant Category],MerchantRules[Risk Points],0)</f>
        <v>0</v>
      </c>
      <c r="R6758">
        <f>SUM(FraudData[[#This Row],[Amount Risk]:[Merchant Risk]])</f>
        <v>2</v>
      </c>
      <c r="S6758" t="str" cm="1">
        <f t="array" ref="S6758">_xlfn.IFS(FraudData[[#This Row],[Fraud Risk Score]]&gt;=8,"High Risk",FraudData[[#This Row],[Fraud Risk Score]]&gt;=6,"Medium Risk",TRUE,"Low Risk")</f>
        <v>Low Risk</v>
      </c>
    </row>
    <row r="6759" spans="1:19">
      <c r="A6759">
        <v>6758</v>
      </c>
      <c r="B6759">
        <v>152.88999999999999</v>
      </c>
      <c r="C6759">
        <v>4</v>
      </c>
      <c r="D6759" t="s">
        <v>50</v>
      </c>
      <c r="E6759">
        <v>0</v>
      </c>
      <c r="F6759">
        <v>0</v>
      </c>
      <c r="G6759">
        <v>77</v>
      </c>
      <c r="H6759">
        <v>2</v>
      </c>
      <c r="I6759">
        <v>60</v>
      </c>
      <c r="J6759">
        <v>0</v>
      </c>
      <c r="K6759">
        <f>_xlfn.XLOOKUP(FraudData[[#This Row],[amount]],AmountRules[Amount Min],AmountRules[Risk Points],,-1)</f>
        <v>0</v>
      </c>
      <c r="L6759">
        <f>_xlfn.XLOOKUP(FraudData[[#This Row],[transaction_hour]],TimeRules[Hour Min],TimeRules[Risk Points],,-1)</f>
        <v>0</v>
      </c>
      <c r="M6759">
        <f>_xlfn.XLOOKUP(FraudData[[#This Row],[foreign_transaction]],ForeignRules[Foreign Transaction],ForeignRules[Risk Points],0)</f>
        <v>0</v>
      </c>
      <c r="N6759">
        <f>_xlfn.XLOOKUP(FraudData[[#This Row],[location_mismatch]],Table10[Location Mismatch],Table10[Risk Points],0)</f>
        <v>0</v>
      </c>
      <c r="O6759">
        <f>_xlfn.XLOOKUP(FraudData[[#This Row],[device_trust_score]],DeviceRules[Device Min],DeviceRules[Risk Points],,-1)</f>
        <v>0</v>
      </c>
      <c r="P6759">
        <f>_xlfn.XLOOKUP(FraudData[[#This Row],[velocity_last_24h]],VelocityRules[Velocity Min],VelocityRules[Risk Points],,-1)</f>
        <v>0</v>
      </c>
      <c r="Q6759">
        <f>_xlfn.XLOOKUP(FraudData[[#This Row],[merchant_category]],MerchantRules[Merchant Category],MerchantRules[Risk Points],0)</f>
        <v>0</v>
      </c>
      <c r="R6759">
        <f>SUM(FraudData[[#This Row],[Amount Risk]:[Merchant Risk]])</f>
        <v>0</v>
      </c>
      <c r="S6759" t="str" cm="1">
        <f t="array" ref="S6759">_xlfn.IFS(FraudData[[#This Row],[Fraud Risk Score]]&gt;=8,"High Risk",FraudData[[#This Row],[Fraud Risk Score]]&gt;=6,"Medium Risk",TRUE,"Low Risk")</f>
        <v>Low Risk</v>
      </c>
    </row>
    <row r="6760" spans="1:19">
      <c r="A6760">
        <v>6759</v>
      </c>
      <c r="B6760">
        <v>1285.21</v>
      </c>
      <c r="C6760">
        <v>10</v>
      </c>
      <c r="D6760" t="s">
        <v>47</v>
      </c>
      <c r="E6760">
        <v>0</v>
      </c>
      <c r="F6760">
        <v>0</v>
      </c>
      <c r="G6760">
        <v>63</v>
      </c>
      <c r="H6760">
        <v>2</v>
      </c>
      <c r="I6760">
        <v>54</v>
      </c>
      <c r="J6760">
        <v>0</v>
      </c>
      <c r="K6760">
        <f>_xlfn.XLOOKUP(FraudData[[#This Row],[amount]],AmountRules[Amount Min],AmountRules[Risk Points],,-1)</f>
        <v>3</v>
      </c>
      <c r="L6760">
        <f>_xlfn.XLOOKUP(FraudData[[#This Row],[transaction_hour]],TimeRules[Hour Min],TimeRules[Risk Points],,-1)</f>
        <v>0</v>
      </c>
      <c r="M6760">
        <f>_xlfn.XLOOKUP(FraudData[[#This Row],[foreign_transaction]],ForeignRules[Foreign Transaction],ForeignRules[Risk Points],0)</f>
        <v>0</v>
      </c>
      <c r="N6760">
        <f>_xlfn.XLOOKUP(FraudData[[#This Row],[location_mismatch]],Table10[Location Mismatch],Table10[Risk Points],0)</f>
        <v>0</v>
      </c>
      <c r="O6760">
        <f>_xlfn.XLOOKUP(FraudData[[#This Row],[device_trust_score]],DeviceRules[Device Min],DeviceRules[Risk Points],,-1)</f>
        <v>1</v>
      </c>
      <c r="P6760">
        <f>_xlfn.XLOOKUP(FraudData[[#This Row],[velocity_last_24h]],VelocityRules[Velocity Min],VelocityRules[Risk Points],,-1)</f>
        <v>0</v>
      </c>
      <c r="Q6760">
        <f>_xlfn.XLOOKUP(FraudData[[#This Row],[merchant_category]],MerchantRules[Merchant Category],MerchantRules[Risk Points],0)</f>
        <v>0</v>
      </c>
      <c r="R6760">
        <f>SUM(FraudData[[#This Row],[Amount Risk]:[Merchant Risk]])</f>
        <v>4</v>
      </c>
      <c r="S6760" t="str" cm="1">
        <f t="array" ref="S6760">_xlfn.IFS(FraudData[[#This Row],[Fraud Risk Score]]&gt;=8,"High Risk",FraudData[[#This Row],[Fraud Risk Score]]&gt;=6,"Medium Risk",TRUE,"Low Risk")</f>
        <v>Low Risk</v>
      </c>
    </row>
    <row r="6761" spans="1:19">
      <c r="A6761">
        <v>6760</v>
      </c>
      <c r="B6761">
        <v>60.85</v>
      </c>
      <c r="C6761">
        <v>21</v>
      </c>
      <c r="D6761" t="s">
        <v>48</v>
      </c>
      <c r="E6761">
        <v>0</v>
      </c>
      <c r="F6761">
        <v>0</v>
      </c>
      <c r="G6761">
        <v>45</v>
      </c>
      <c r="H6761">
        <v>2</v>
      </c>
      <c r="I6761">
        <v>28</v>
      </c>
      <c r="J6761">
        <v>0</v>
      </c>
      <c r="K6761">
        <f>_xlfn.XLOOKUP(FraudData[[#This Row],[amount]],AmountRules[Amount Min],AmountRules[Risk Points],,-1)</f>
        <v>0</v>
      </c>
      <c r="L6761">
        <f>_xlfn.XLOOKUP(FraudData[[#This Row],[transaction_hour]],TimeRules[Hour Min],TimeRules[Risk Points],,-1)</f>
        <v>0</v>
      </c>
      <c r="M6761">
        <f>_xlfn.XLOOKUP(FraudData[[#This Row],[foreign_transaction]],ForeignRules[Foreign Transaction],ForeignRules[Risk Points],0)</f>
        <v>0</v>
      </c>
      <c r="N6761">
        <f>_xlfn.XLOOKUP(FraudData[[#This Row],[location_mismatch]],Table10[Location Mismatch],Table10[Risk Points],0)</f>
        <v>0</v>
      </c>
      <c r="O6761">
        <f>_xlfn.XLOOKUP(FraudData[[#This Row],[device_trust_score]],DeviceRules[Device Min],DeviceRules[Risk Points],,-1)</f>
        <v>2</v>
      </c>
      <c r="P6761">
        <f>_xlfn.XLOOKUP(FraudData[[#This Row],[velocity_last_24h]],VelocityRules[Velocity Min],VelocityRules[Risk Points],,-1)</f>
        <v>0</v>
      </c>
      <c r="Q6761">
        <f>_xlfn.XLOOKUP(FraudData[[#This Row],[merchant_category]],MerchantRules[Merchant Category],MerchantRules[Risk Points],0)</f>
        <v>0</v>
      </c>
      <c r="R6761">
        <f>SUM(FraudData[[#This Row],[Amount Risk]:[Merchant Risk]])</f>
        <v>2</v>
      </c>
      <c r="S6761" t="str" cm="1">
        <f t="array" ref="S6761">_xlfn.IFS(FraudData[[#This Row],[Fraud Risk Score]]&gt;=8,"High Risk",FraudData[[#This Row],[Fraud Risk Score]]&gt;=6,"Medium Risk",TRUE,"Low Risk")</f>
        <v>Low Risk</v>
      </c>
    </row>
    <row r="6762" spans="1:19">
      <c r="A6762">
        <v>6761</v>
      </c>
      <c r="B6762">
        <v>59.24</v>
      </c>
      <c r="C6762">
        <v>13</v>
      </c>
      <c r="D6762" t="s">
        <v>50</v>
      </c>
      <c r="E6762">
        <v>0</v>
      </c>
      <c r="F6762">
        <v>0</v>
      </c>
      <c r="G6762">
        <v>40</v>
      </c>
      <c r="H6762">
        <v>1</v>
      </c>
      <c r="I6762">
        <v>53</v>
      </c>
      <c r="J6762">
        <v>0</v>
      </c>
      <c r="K6762">
        <f>_xlfn.XLOOKUP(FraudData[[#This Row],[amount]],AmountRules[Amount Min],AmountRules[Risk Points],,-1)</f>
        <v>0</v>
      </c>
      <c r="L6762">
        <f>_xlfn.XLOOKUP(FraudData[[#This Row],[transaction_hour]],TimeRules[Hour Min],TimeRules[Risk Points],,-1)</f>
        <v>0</v>
      </c>
      <c r="M6762">
        <f>_xlfn.XLOOKUP(FraudData[[#This Row],[foreign_transaction]],ForeignRules[Foreign Transaction],ForeignRules[Risk Points],0)</f>
        <v>0</v>
      </c>
      <c r="N6762">
        <f>_xlfn.XLOOKUP(FraudData[[#This Row],[location_mismatch]],Table10[Location Mismatch],Table10[Risk Points],0)</f>
        <v>0</v>
      </c>
      <c r="O6762">
        <f>_xlfn.XLOOKUP(FraudData[[#This Row],[device_trust_score]],DeviceRules[Device Min],DeviceRules[Risk Points],,-1)</f>
        <v>2</v>
      </c>
      <c r="P6762">
        <f>_xlfn.XLOOKUP(FraudData[[#This Row],[velocity_last_24h]],VelocityRules[Velocity Min],VelocityRules[Risk Points],,-1)</f>
        <v>0</v>
      </c>
      <c r="Q6762">
        <f>_xlfn.XLOOKUP(FraudData[[#This Row],[merchant_category]],MerchantRules[Merchant Category],MerchantRules[Risk Points],0)</f>
        <v>0</v>
      </c>
      <c r="R6762">
        <f>SUM(FraudData[[#This Row],[Amount Risk]:[Merchant Risk]])</f>
        <v>2</v>
      </c>
      <c r="S6762" t="str" cm="1">
        <f t="array" ref="S6762">_xlfn.IFS(FraudData[[#This Row],[Fraud Risk Score]]&gt;=8,"High Risk",FraudData[[#This Row],[Fraud Risk Score]]&gt;=6,"Medium Risk",TRUE,"Low Risk")</f>
        <v>Low Risk</v>
      </c>
    </row>
    <row r="6763" spans="1:19">
      <c r="A6763">
        <v>6762</v>
      </c>
      <c r="B6763">
        <v>31.33</v>
      </c>
      <c r="C6763">
        <v>18</v>
      </c>
      <c r="D6763" t="s">
        <v>46</v>
      </c>
      <c r="E6763">
        <v>0</v>
      </c>
      <c r="F6763">
        <v>0</v>
      </c>
      <c r="G6763">
        <v>31</v>
      </c>
      <c r="H6763">
        <v>0</v>
      </c>
      <c r="I6763">
        <v>25</v>
      </c>
      <c r="J6763">
        <v>0</v>
      </c>
      <c r="K6763">
        <f>_xlfn.XLOOKUP(FraudData[[#This Row],[amount]],AmountRules[Amount Min],AmountRules[Risk Points],,-1)</f>
        <v>0</v>
      </c>
      <c r="L6763">
        <f>_xlfn.XLOOKUP(FraudData[[#This Row],[transaction_hour]],TimeRules[Hour Min],TimeRules[Risk Points],,-1)</f>
        <v>0</v>
      </c>
      <c r="M6763">
        <f>_xlfn.XLOOKUP(FraudData[[#This Row],[foreign_transaction]],ForeignRules[Foreign Transaction],ForeignRules[Risk Points],0)</f>
        <v>0</v>
      </c>
      <c r="N6763">
        <f>_xlfn.XLOOKUP(FraudData[[#This Row],[location_mismatch]],Table10[Location Mismatch],Table10[Risk Points],0)</f>
        <v>0</v>
      </c>
      <c r="O6763">
        <f>_xlfn.XLOOKUP(FraudData[[#This Row],[device_trust_score]],DeviceRules[Device Min],DeviceRules[Risk Points],,-1)</f>
        <v>2</v>
      </c>
      <c r="P6763">
        <f>_xlfn.XLOOKUP(FraudData[[#This Row],[velocity_last_24h]],VelocityRules[Velocity Min],VelocityRules[Risk Points],,-1)</f>
        <v>0</v>
      </c>
      <c r="Q6763">
        <f>_xlfn.XLOOKUP(FraudData[[#This Row],[merchant_category]],MerchantRules[Merchant Category],MerchantRules[Risk Points],0)</f>
        <v>0</v>
      </c>
      <c r="R6763">
        <f>SUM(FraudData[[#This Row],[Amount Risk]:[Merchant Risk]])</f>
        <v>2</v>
      </c>
      <c r="S6763" t="str" cm="1">
        <f t="array" ref="S6763">_xlfn.IFS(FraudData[[#This Row],[Fraud Risk Score]]&gt;=8,"High Risk",FraudData[[#This Row],[Fraud Risk Score]]&gt;=6,"Medium Risk",TRUE,"Low Risk")</f>
        <v>Low Risk</v>
      </c>
    </row>
    <row r="6764" spans="1:19">
      <c r="A6764">
        <v>6763</v>
      </c>
      <c r="B6764">
        <v>32.26</v>
      </c>
      <c r="C6764">
        <v>2</v>
      </c>
      <c r="D6764" t="s">
        <v>50</v>
      </c>
      <c r="E6764">
        <v>0</v>
      </c>
      <c r="F6764">
        <v>0</v>
      </c>
      <c r="G6764">
        <v>50</v>
      </c>
      <c r="H6764">
        <v>2</v>
      </c>
      <c r="I6764">
        <v>41</v>
      </c>
      <c r="J6764">
        <v>0</v>
      </c>
      <c r="K6764">
        <f>_xlfn.XLOOKUP(FraudData[[#This Row],[amount]],AmountRules[Amount Min],AmountRules[Risk Points],,-1)</f>
        <v>0</v>
      </c>
      <c r="L6764">
        <f>_xlfn.XLOOKUP(FraudData[[#This Row],[transaction_hour]],TimeRules[Hour Min],TimeRules[Risk Points],,-1)</f>
        <v>3</v>
      </c>
      <c r="M6764">
        <f>_xlfn.XLOOKUP(FraudData[[#This Row],[foreign_transaction]],ForeignRules[Foreign Transaction],ForeignRules[Risk Points],0)</f>
        <v>0</v>
      </c>
      <c r="N6764">
        <f>_xlfn.XLOOKUP(FraudData[[#This Row],[location_mismatch]],Table10[Location Mismatch],Table10[Risk Points],0)</f>
        <v>0</v>
      </c>
      <c r="O6764">
        <f>_xlfn.XLOOKUP(FraudData[[#This Row],[device_trust_score]],DeviceRules[Device Min],DeviceRules[Risk Points],,-1)</f>
        <v>1</v>
      </c>
      <c r="P6764">
        <f>_xlfn.XLOOKUP(FraudData[[#This Row],[velocity_last_24h]],VelocityRules[Velocity Min],VelocityRules[Risk Points],,-1)</f>
        <v>0</v>
      </c>
      <c r="Q6764">
        <f>_xlfn.XLOOKUP(FraudData[[#This Row],[merchant_category]],MerchantRules[Merchant Category],MerchantRules[Risk Points],0)</f>
        <v>0</v>
      </c>
      <c r="R6764">
        <f>SUM(FraudData[[#This Row],[Amount Risk]:[Merchant Risk]])</f>
        <v>4</v>
      </c>
      <c r="S6764" t="str" cm="1">
        <f t="array" ref="S6764">_xlfn.IFS(FraudData[[#This Row],[Fraud Risk Score]]&gt;=8,"High Risk",FraudData[[#This Row],[Fraud Risk Score]]&gt;=6,"Medium Risk",TRUE,"Low Risk")</f>
        <v>Low Risk</v>
      </c>
    </row>
    <row r="6765" spans="1:19">
      <c r="A6765">
        <v>6764</v>
      </c>
      <c r="B6765">
        <v>60.43</v>
      </c>
      <c r="C6765">
        <v>23</v>
      </c>
      <c r="D6765" t="s">
        <v>46</v>
      </c>
      <c r="E6765">
        <v>0</v>
      </c>
      <c r="F6765">
        <v>0</v>
      </c>
      <c r="G6765">
        <v>55</v>
      </c>
      <c r="H6765">
        <v>1</v>
      </c>
      <c r="I6765">
        <v>60</v>
      </c>
      <c r="J6765">
        <v>0</v>
      </c>
      <c r="K6765">
        <f>_xlfn.XLOOKUP(FraudData[[#This Row],[amount]],AmountRules[Amount Min],AmountRules[Risk Points],,-1)</f>
        <v>0</v>
      </c>
      <c r="L6765">
        <f>_xlfn.XLOOKUP(FraudData[[#This Row],[transaction_hour]],TimeRules[Hour Min],TimeRules[Risk Points],,-1)</f>
        <v>1</v>
      </c>
      <c r="M6765">
        <f>_xlfn.XLOOKUP(FraudData[[#This Row],[foreign_transaction]],ForeignRules[Foreign Transaction],ForeignRules[Risk Points],0)</f>
        <v>0</v>
      </c>
      <c r="N6765">
        <f>_xlfn.XLOOKUP(FraudData[[#This Row],[location_mismatch]],Table10[Location Mismatch],Table10[Risk Points],0)</f>
        <v>0</v>
      </c>
      <c r="O6765">
        <f>_xlfn.XLOOKUP(FraudData[[#This Row],[device_trust_score]],DeviceRules[Device Min],DeviceRules[Risk Points],,-1)</f>
        <v>1</v>
      </c>
      <c r="P6765">
        <f>_xlfn.XLOOKUP(FraudData[[#This Row],[velocity_last_24h]],VelocityRules[Velocity Min],VelocityRules[Risk Points],,-1)</f>
        <v>0</v>
      </c>
      <c r="Q6765">
        <f>_xlfn.XLOOKUP(FraudData[[#This Row],[merchant_category]],MerchantRules[Merchant Category],MerchantRules[Risk Points],0)</f>
        <v>0</v>
      </c>
      <c r="R6765">
        <f>SUM(FraudData[[#This Row],[Amount Risk]:[Merchant Risk]])</f>
        <v>2</v>
      </c>
      <c r="S6765" t="str" cm="1">
        <f t="array" ref="S6765">_xlfn.IFS(FraudData[[#This Row],[Fraud Risk Score]]&gt;=8,"High Risk",FraudData[[#This Row],[Fraud Risk Score]]&gt;=6,"Medium Risk",TRUE,"Low Risk")</f>
        <v>Low Risk</v>
      </c>
    </row>
    <row r="6766" spans="1:19">
      <c r="A6766">
        <v>6765</v>
      </c>
      <c r="B6766">
        <v>283.37</v>
      </c>
      <c r="C6766">
        <v>9</v>
      </c>
      <c r="D6766" t="s">
        <v>46</v>
      </c>
      <c r="E6766">
        <v>0</v>
      </c>
      <c r="F6766">
        <v>0</v>
      </c>
      <c r="G6766">
        <v>92</v>
      </c>
      <c r="H6766">
        <v>2</v>
      </c>
      <c r="I6766">
        <v>27</v>
      </c>
      <c r="J6766">
        <v>0</v>
      </c>
      <c r="K6766">
        <f>_xlfn.XLOOKUP(FraudData[[#This Row],[amount]],AmountRules[Amount Min],AmountRules[Risk Points],,-1)</f>
        <v>0</v>
      </c>
      <c r="L6766">
        <f>_xlfn.XLOOKUP(FraudData[[#This Row],[transaction_hour]],TimeRules[Hour Min],TimeRules[Risk Points],,-1)</f>
        <v>0</v>
      </c>
      <c r="M6766">
        <f>_xlfn.XLOOKUP(FraudData[[#This Row],[foreign_transaction]],ForeignRules[Foreign Transaction],ForeignRules[Risk Points],0)</f>
        <v>0</v>
      </c>
      <c r="N6766">
        <f>_xlfn.XLOOKUP(FraudData[[#This Row],[location_mismatch]],Table10[Location Mismatch],Table10[Risk Points],0)</f>
        <v>0</v>
      </c>
      <c r="O6766">
        <f>_xlfn.XLOOKUP(FraudData[[#This Row],[device_trust_score]],DeviceRules[Device Min],DeviceRules[Risk Points],,-1)</f>
        <v>0</v>
      </c>
      <c r="P6766">
        <f>_xlfn.XLOOKUP(FraudData[[#This Row],[velocity_last_24h]],VelocityRules[Velocity Min],VelocityRules[Risk Points],,-1)</f>
        <v>0</v>
      </c>
      <c r="Q6766">
        <f>_xlfn.XLOOKUP(FraudData[[#This Row],[merchant_category]],MerchantRules[Merchant Category],MerchantRules[Risk Points],0)</f>
        <v>0</v>
      </c>
      <c r="R6766">
        <f>SUM(FraudData[[#This Row],[Amount Risk]:[Merchant Risk]])</f>
        <v>0</v>
      </c>
      <c r="S6766" t="str" cm="1">
        <f t="array" ref="S6766">_xlfn.IFS(FraudData[[#This Row],[Fraud Risk Score]]&gt;=8,"High Risk",FraudData[[#This Row],[Fraud Risk Score]]&gt;=6,"Medium Risk",TRUE,"Low Risk")</f>
        <v>Low Risk</v>
      </c>
    </row>
    <row r="6767" spans="1:19">
      <c r="A6767">
        <v>6766</v>
      </c>
      <c r="B6767">
        <v>425.14</v>
      </c>
      <c r="C6767">
        <v>5</v>
      </c>
      <c r="D6767" t="s">
        <v>46</v>
      </c>
      <c r="E6767">
        <v>0</v>
      </c>
      <c r="F6767">
        <v>0</v>
      </c>
      <c r="G6767">
        <v>64</v>
      </c>
      <c r="H6767">
        <v>3</v>
      </c>
      <c r="I6767">
        <v>60</v>
      </c>
      <c r="J6767">
        <v>0</v>
      </c>
      <c r="K6767">
        <f>_xlfn.XLOOKUP(FraudData[[#This Row],[amount]],AmountRules[Amount Min],AmountRules[Risk Points],,-1)</f>
        <v>0</v>
      </c>
      <c r="L6767">
        <f>_xlfn.XLOOKUP(FraudData[[#This Row],[transaction_hour]],TimeRules[Hour Min],TimeRules[Risk Points],,-1)</f>
        <v>0</v>
      </c>
      <c r="M6767">
        <f>_xlfn.XLOOKUP(FraudData[[#This Row],[foreign_transaction]],ForeignRules[Foreign Transaction],ForeignRules[Risk Points],0)</f>
        <v>0</v>
      </c>
      <c r="N6767">
        <f>_xlfn.XLOOKUP(FraudData[[#This Row],[location_mismatch]],Table10[Location Mismatch],Table10[Risk Points],0)</f>
        <v>0</v>
      </c>
      <c r="O6767">
        <f>_xlfn.XLOOKUP(FraudData[[#This Row],[device_trust_score]],DeviceRules[Device Min],DeviceRules[Risk Points],,-1)</f>
        <v>1</v>
      </c>
      <c r="P6767">
        <f>_xlfn.XLOOKUP(FraudData[[#This Row],[velocity_last_24h]],VelocityRules[Velocity Min],VelocityRules[Risk Points],,-1)</f>
        <v>0</v>
      </c>
      <c r="Q6767">
        <f>_xlfn.XLOOKUP(FraudData[[#This Row],[merchant_category]],MerchantRules[Merchant Category],MerchantRules[Risk Points],0)</f>
        <v>0</v>
      </c>
      <c r="R6767">
        <f>SUM(FraudData[[#This Row],[Amount Risk]:[Merchant Risk]])</f>
        <v>1</v>
      </c>
      <c r="S6767" t="str" cm="1">
        <f t="array" ref="S6767">_xlfn.IFS(FraudData[[#This Row],[Fraud Risk Score]]&gt;=8,"High Risk",FraudData[[#This Row],[Fraud Risk Score]]&gt;=6,"Medium Risk",TRUE,"Low Risk")</f>
        <v>Low Risk</v>
      </c>
    </row>
    <row r="6768" spans="1:19">
      <c r="A6768">
        <v>6767</v>
      </c>
      <c r="B6768">
        <v>664.63</v>
      </c>
      <c r="C6768">
        <v>2</v>
      </c>
      <c r="D6768" t="s">
        <v>48</v>
      </c>
      <c r="E6768">
        <v>0</v>
      </c>
      <c r="F6768">
        <v>0</v>
      </c>
      <c r="G6768">
        <v>51</v>
      </c>
      <c r="H6768">
        <v>1</v>
      </c>
      <c r="I6768">
        <v>36</v>
      </c>
      <c r="J6768">
        <v>0</v>
      </c>
      <c r="K6768">
        <f>_xlfn.XLOOKUP(FraudData[[#This Row],[amount]],AmountRules[Amount Min],AmountRules[Risk Points],,-1)</f>
        <v>1</v>
      </c>
      <c r="L6768">
        <f>_xlfn.XLOOKUP(FraudData[[#This Row],[transaction_hour]],TimeRules[Hour Min],TimeRules[Risk Points],,-1)</f>
        <v>3</v>
      </c>
      <c r="M6768">
        <f>_xlfn.XLOOKUP(FraudData[[#This Row],[foreign_transaction]],ForeignRules[Foreign Transaction],ForeignRules[Risk Points],0)</f>
        <v>0</v>
      </c>
      <c r="N6768">
        <f>_xlfn.XLOOKUP(FraudData[[#This Row],[location_mismatch]],Table10[Location Mismatch],Table10[Risk Points],0)</f>
        <v>0</v>
      </c>
      <c r="O6768">
        <f>_xlfn.XLOOKUP(FraudData[[#This Row],[device_trust_score]],DeviceRules[Device Min],DeviceRules[Risk Points],,-1)</f>
        <v>1</v>
      </c>
      <c r="P6768">
        <f>_xlfn.XLOOKUP(FraudData[[#This Row],[velocity_last_24h]],VelocityRules[Velocity Min],VelocityRules[Risk Points],,-1)</f>
        <v>0</v>
      </c>
      <c r="Q6768">
        <f>_xlfn.XLOOKUP(FraudData[[#This Row],[merchant_category]],MerchantRules[Merchant Category],MerchantRules[Risk Points],0)</f>
        <v>0</v>
      </c>
      <c r="R6768">
        <f>SUM(FraudData[[#This Row],[Amount Risk]:[Merchant Risk]])</f>
        <v>5</v>
      </c>
      <c r="S6768" t="str" cm="1">
        <f t="array" ref="S6768">_xlfn.IFS(FraudData[[#This Row],[Fraud Risk Score]]&gt;=8,"High Risk",FraudData[[#This Row],[Fraud Risk Score]]&gt;=6,"Medium Risk",TRUE,"Low Risk")</f>
        <v>Low Risk</v>
      </c>
    </row>
    <row r="6769" spans="1:19">
      <c r="A6769">
        <v>6768</v>
      </c>
      <c r="B6769">
        <v>47.58</v>
      </c>
      <c r="C6769">
        <v>1</v>
      </c>
      <c r="D6769" t="s">
        <v>46</v>
      </c>
      <c r="E6769">
        <v>1</v>
      </c>
      <c r="F6769">
        <v>0</v>
      </c>
      <c r="G6769">
        <v>33</v>
      </c>
      <c r="H6769">
        <v>0</v>
      </c>
      <c r="I6769">
        <v>41</v>
      </c>
      <c r="J6769">
        <v>1</v>
      </c>
      <c r="K6769">
        <f>_xlfn.XLOOKUP(FraudData[[#This Row],[amount]],AmountRules[Amount Min],AmountRules[Risk Points],,-1)</f>
        <v>0</v>
      </c>
      <c r="L6769">
        <f>_xlfn.XLOOKUP(FraudData[[#This Row],[transaction_hour]],TimeRules[Hour Min],TimeRules[Risk Points],,-1)</f>
        <v>3</v>
      </c>
      <c r="M6769">
        <f>_xlfn.XLOOKUP(FraudData[[#This Row],[foreign_transaction]],ForeignRules[Foreign Transaction],ForeignRules[Risk Points],0)</f>
        <v>3</v>
      </c>
      <c r="N6769">
        <f>_xlfn.XLOOKUP(FraudData[[#This Row],[location_mismatch]],Table10[Location Mismatch],Table10[Risk Points],0)</f>
        <v>0</v>
      </c>
      <c r="O6769">
        <f>_xlfn.XLOOKUP(FraudData[[#This Row],[device_trust_score]],DeviceRules[Device Min],DeviceRules[Risk Points],,-1)</f>
        <v>2</v>
      </c>
      <c r="P6769">
        <f>_xlfn.XLOOKUP(FraudData[[#This Row],[velocity_last_24h]],VelocityRules[Velocity Min],VelocityRules[Risk Points],,-1)</f>
        <v>0</v>
      </c>
      <c r="Q6769">
        <f>_xlfn.XLOOKUP(FraudData[[#This Row],[merchant_category]],MerchantRules[Merchant Category],MerchantRules[Risk Points],0)</f>
        <v>0</v>
      </c>
      <c r="R6769">
        <f>SUM(FraudData[[#This Row],[Amount Risk]:[Merchant Risk]])</f>
        <v>8</v>
      </c>
      <c r="S6769" t="str" cm="1">
        <f t="array" ref="S6769">_xlfn.IFS(FraudData[[#This Row],[Fraud Risk Score]]&gt;=8,"High Risk",FraudData[[#This Row],[Fraud Risk Score]]&gt;=6,"Medium Risk",TRUE,"Low Risk")</f>
        <v>High Risk</v>
      </c>
    </row>
    <row r="6770" spans="1:19">
      <c r="A6770">
        <v>6769</v>
      </c>
      <c r="B6770">
        <v>383.6</v>
      </c>
      <c r="C6770">
        <v>12</v>
      </c>
      <c r="D6770" t="s">
        <v>50</v>
      </c>
      <c r="E6770">
        <v>0</v>
      </c>
      <c r="F6770">
        <v>0</v>
      </c>
      <c r="G6770">
        <v>40</v>
      </c>
      <c r="H6770">
        <v>5</v>
      </c>
      <c r="I6770">
        <v>50</v>
      </c>
      <c r="J6770">
        <v>0</v>
      </c>
      <c r="K6770">
        <f>_xlfn.XLOOKUP(FraudData[[#This Row],[amount]],AmountRules[Amount Min],AmountRules[Risk Points],,-1)</f>
        <v>0</v>
      </c>
      <c r="L6770">
        <f>_xlfn.XLOOKUP(FraudData[[#This Row],[transaction_hour]],TimeRules[Hour Min],TimeRules[Risk Points],,-1)</f>
        <v>0</v>
      </c>
      <c r="M6770">
        <f>_xlfn.XLOOKUP(FraudData[[#This Row],[foreign_transaction]],ForeignRules[Foreign Transaction],ForeignRules[Risk Points],0)</f>
        <v>0</v>
      </c>
      <c r="N6770">
        <f>_xlfn.XLOOKUP(FraudData[[#This Row],[location_mismatch]],Table10[Location Mismatch],Table10[Risk Points],0)</f>
        <v>0</v>
      </c>
      <c r="O6770">
        <f>_xlfn.XLOOKUP(FraudData[[#This Row],[device_trust_score]],DeviceRules[Device Min],DeviceRules[Risk Points],,-1)</f>
        <v>2</v>
      </c>
      <c r="P6770">
        <f>_xlfn.XLOOKUP(FraudData[[#This Row],[velocity_last_24h]],VelocityRules[Velocity Min],VelocityRules[Risk Points],,-1)</f>
        <v>3</v>
      </c>
      <c r="Q6770">
        <f>_xlfn.XLOOKUP(FraudData[[#This Row],[merchant_category]],MerchantRules[Merchant Category],MerchantRules[Risk Points],0)</f>
        <v>0</v>
      </c>
      <c r="R6770">
        <f>SUM(FraudData[[#This Row],[Amount Risk]:[Merchant Risk]])</f>
        <v>5</v>
      </c>
      <c r="S6770" t="str" cm="1">
        <f t="array" ref="S6770">_xlfn.IFS(FraudData[[#This Row],[Fraud Risk Score]]&gt;=8,"High Risk",FraudData[[#This Row],[Fraud Risk Score]]&gt;=6,"Medium Risk",TRUE,"Low Risk")</f>
        <v>Low Risk</v>
      </c>
    </row>
    <row r="6771" spans="1:19">
      <c r="A6771">
        <v>6770</v>
      </c>
      <c r="B6771">
        <v>71.62</v>
      </c>
      <c r="C6771">
        <v>17</v>
      </c>
      <c r="D6771" t="s">
        <v>49</v>
      </c>
      <c r="E6771">
        <v>0</v>
      </c>
      <c r="F6771">
        <v>0</v>
      </c>
      <c r="G6771">
        <v>96</v>
      </c>
      <c r="H6771">
        <v>1</v>
      </c>
      <c r="I6771">
        <v>57</v>
      </c>
      <c r="J6771">
        <v>0</v>
      </c>
      <c r="K6771">
        <f>_xlfn.XLOOKUP(FraudData[[#This Row],[amount]],AmountRules[Amount Min],AmountRules[Risk Points],,-1)</f>
        <v>0</v>
      </c>
      <c r="L6771">
        <f>_xlfn.XLOOKUP(FraudData[[#This Row],[transaction_hour]],TimeRules[Hour Min],TimeRules[Risk Points],,-1)</f>
        <v>0</v>
      </c>
      <c r="M6771">
        <f>_xlfn.XLOOKUP(FraudData[[#This Row],[foreign_transaction]],ForeignRules[Foreign Transaction],ForeignRules[Risk Points],0)</f>
        <v>0</v>
      </c>
      <c r="N6771">
        <f>_xlfn.XLOOKUP(FraudData[[#This Row],[location_mismatch]],Table10[Location Mismatch],Table10[Risk Points],0)</f>
        <v>0</v>
      </c>
      <c r="O6771">
        <f>_xlfn.XLOOKUP(FraudData[[#This Row],[device_trust_score]],DeviceRules[Device Min],DeviceRules[Risk Points],,-1)</f>
        <v>0</v>
      </c>
      <c r="P6771">
        <f>_xlfn.XLOOKUP(FraudData[[#This Row],[velocity_last_24h]],VelocityRules[Velocity Min],VelocityRules[Risk Points],,-1)</f>
        <v>0</v>
      </c>
      <c r="Q6771">
        <f>_xlfn.XLOOKUP(FraudData[[#This Row],[merchant_category]],MerchantRules[Merchant Category],MerchantRules[Risk Points],0)</f>
        <v>1</v>
      </c>
      <c r="R6771">
        <f>SUM(FraudData[[#This Row],[Amount Risk]:[Merchant Risk]])</f>
        <v>1</v>
      </c>
      <c r="S6771" t="str" cm="1">
        <f t="array" ref="S6771">_xlfn.IFS(FraudData[[#This Row],[Fraud Risk Score]]&gt;=8,"High Risk",FraudData[[#This Row],[Fraud Risk Score]]&gt;=6,"Medium Risk",TRUE,"Low Risk")</f>
        <v>Low Risk</v>
      </c>
    </row>
    <row r="6772" spans="1:19">
      <c r="A6772">
        <v>6771</v>
      </c>
      <c r="B6772">
        <v>21.55</v>
      </c>
      <c r="C6772">
        <v>1</v>
      </c>
      <c r="D6772" t="s">
        <v>50</v>
      </c>
      <c r="E6772">
        <v>0</v>
      </c>
      <c r="F6772">
        <v>0</v>
      </c>
      <c r="G6772">
        <v>37</v>
      </c>
      <c r="H6772">
        <v>3</v>
      </c>
      <c r="I6772">
        <v>40</v>
      </c>
      <c r="J6772">
        <v>0</v>
      </c>
      <c r="K6772">
        <f>_xlfn.XLOOKUP(FraudData[[#This Row],[amount]],AmountRules[Amount Min],AmountRules[Risk Points],,-1)</f>
        <v>0</v>
      </c>
      <c r="L6772">
        <f>_xlfn.XLOOKUP(FraudData[[#This Row],[transaction_hour]],TimeRules[Hour Min],TimeRules[Risk Points],,-1)</f>
        <v>3</v>
      </c>
      <c r="M6772">
        <f>_xlfn.XLOOKUP(FraudData[[#This Row],[foreign_transaction]],ForeignRules[Foreign Transaction],ForeignRules[Risk Points],0)</f>
        <v>0</v>
      </c>
      <c r="N6772">
        <f>_xlfn.XLOOKUP(FraudData[[#This Row],[location_mismatch]],Table10[Location Mismatch],Table10[Risk Points],0)</f>
        <v>0</v>
      </c>
      <c r="O6772">
        <f>_xlfn.XLOOKUP(FraudData[[#This Row],[device_trust_score]],DeviceRules[Device Min],DeviceRules[Risk Points],,-1)</f>
        <v>2</v>
      </c>
      <c r="P6772">
        <f>_xlfn.XLOOKUP(FraudData[[#This Row],[velocity_last_24h]],VelocityRules[Velocity Min],VelocityRules[Risk Points],,-1)</f>
        <v>0</v>
      </c>
      <c r="Q6772">
        <f>_xlfn.XLOOKUP(FraudData[[#This Row],[merchant_category]],MerchantRules[Merchant Category],MerchantRules[Risk Points],0)</f>
        <v>0</v>
      </c>
      <c r="R6772">
        <f>SUM(FraudData[[#This Row],[Amount Risk]:[Merchant Risk]])</f>
        <v>5</v>
      </c>
      <c r="S6772" t="str" cm="1">
        <f t="array" ref="S6772">_xlfn.IFS(FraudData[[#This Row],[Fraud Risk Score]]&gt;=8,"High Risk",FraudData[[#This Row],[Fraud Risk Score]]&gt;=6,"Medium Risk",TRUE,"Low Risk")</f>
        <v>Low Risk</v>
      </c>
    </row>
    <row r="6773" spans="1:19">
      <c r="A6773">
        <v>6772</v>
      </c>
      <c r="B6773">
        <v>367.27</v>
      </c>
      <c r="C6773">
        <v>14</v>
      </c>
      <c r="D6773" t="s">
        <v>48</v>
      </c>
      <c r="E6773">
        <v>0</v>
      </c>
      <c r="F6773">
        <v>0</v>
      </c>
      <c r="G6773">
        <v>84</v>
      </c>
      <c r="H6773">
        <v>2</v>
      </c>
      <c r="I6773">
        <v>24</v>
      </c>
      <c r="J6773">
        <v>0</v>
      </c>
      <c r="K6773">
        <f>_xlfn.XLOOKUP(FraudData[[#This Row],[amount]],AmountRules[Amount Min],AmountRules[Risk Points],,-1)</f>
        <v>0</v>
      </c>
      <c r="L6773">
        <f>_xlfn.XLOOKUP(FraudData[[#This Row],[transaction_hour]],TimeRules[Hour Min],TimeRules[Risk Points],,-1)</f>
        <v>0</v>
      </c>
      <c r="M6773">
        <f>_xlfn.XLOOKUP(FraudData[[#This Row],[foreign_transaction]],ForeignRules[Foreign Transaction],ForeignRules[Risk Points],0)</f>
        <v>0</v>
      </c>
      <c r="N6773">
        <f>_xlfn.XLOOKUP(FraudData[[#This Row],[location_mismatch]],Table10[Location Mismatch],Table10[Risk Points],0)</f>
        <v>0</v>
      </c>
      <c r="O6773">
        <f>_xlfn.XLOOKUP(FraudData[[#This Row],[device_trust_score]],DeviceRules[Device Min],DeviceRules[Risk Points],,-1)</f>
        <v>0</v>
      </c>
      <c r="P6773">
        <f>_xlfn.XLOOKUP(FraudData[[#This Row],[velocity_last_24h]],VelocityRules[Velocity Min],VelocityRules[Risk Points],,-1)</f>
        <v>0</v>
      </c>
      <c r="Q6773">
        <f>_xlfn.XLOOKUP(FraudData[[#This Row],[merchant_category]],MerchantRules[Merchant Category],MerchantRules[Risk Points],0)</f>
        <v>0</v>
      </c>
      <c r="R6773">
        <f>SUM(FraudData[[#This Row],[Amount Risk]:[Merchant Risk]])</f>
        <v>0</v>
      </c>
      <c r="S6773" t="str" cm="1">
        <f t="array" ref="S6773">_xlfn.IFS(FraudData[[#This Row],[Fraud Risk Score]]&gt;=8,"High Risk",FraudData[[#This Row],[Fraud Risk Score]]&gt;=6,"Medium Risk",TRUE,"Low Risk")</f>
        <v>Low Risk</v>
      </c>
    </row>
    <row r="6774" spans="1:19">
      <c r="A6774">
        <v>6773</v>
      </c>
      <c r="B6774">
        <v>181.96</v>
      </c>
      <c r="C6774">
        <v>4</v>
      </c>
      <c r="D6774" t="s">
        <v>46</v>
      </c>
      <c r="E6774">
        <v>0</v>
      </c>
      <c r="F6774">
        <v>0</v>
      </c>
      <c r="G6774">
        <v>84</v>
      </c>
      <c r="H6774">
        <v>0</v>
      </c>
      <c r="I6774">
        <v>65</v>
      </c>
      <c r="J6774">
        <v>0</v>
      </c>
      <c r="K6774">
        <f>_xlfn.XLOOKUP(FraudData[[#This Row],[amount]],AmountRules[Amount Min],AmountRules[Risk Points],,-1)</f>
        <v>0</v>
      </c>
      <c r="L6774">
        <f>_xlfn.XLOOKUP(FraudData[[#This Row],[transaction_hour]],TimeRules[Hour Min],TimeRules[Risk Points],,-1)</f>
        <v>0</v>
      </c>
      <c r="M6774">
        <f>_xlfn.XLOOKUP(FraudData[[#This Row],[foreign_transaction]],ForeignRules[Foreign Transaction],ForeignRules[Risk Points],0)</f>
        <v>0</v>
      </c>
      <c r="N6774">
        <f>_xlfn.XLOOKUP(FraudData[[#This Row],[location_mismatch]],Table10[Location Mismatch],Table10[Risk Points],0)</f>
        <v>0</v>
      </c>
      <c r="O6774">
        <f>_xlfn.XLOOKUP(FraudData[[#This Row],[device_trust_score]],DeviceRules[Device Min],DeviceRules[Risk Points],,-1)</f>
        <v>0</v>
      </c>
      <c r="P6774">
        <f>_xlfn.XLOOKUP(FraudData[[#This Row],[velocity_last_24h]],VelocityRules[Velocity Min],VelocityRules[Risk Points],,-1)</f>
        <v>0</v>
      </c>
      <c r="Q6774">
        <f>_xlfn.XLOOKUP(FraudData[[#This Row],[merchant_category]],MerchantRules[Merchant Category],MerchantRules[Risk Points],0)</f>
        <v>0</v>
      </c>
      <c r="R6774">
        <f>SUM(FraudData[[#This Row],[Amount Risk]:[Merchant Risk]])</f>
        <v>0</v>
      </c>
      <c r="S6774" t="str" cm="1">
        <f t="array" ref="S6774">_xlfn.IFS(FraudData[[#This Row],[Fraud Risk Score]]&gt;=8,"High Risk",FraudData[[#This Row],[Fraud Risk Score]]&gt;=6,"Medium Risk",TRUE,"Low Risk")</f>
        <v>Low Risk</v>
      </c>
    </row>
    <row r="6775" spans="1:19">
      <c r="A6775">
        <v>6774</v>
      </c>
      <c r="B6775">
        <v>32.4</v>
      </c>
      <c r="C6775">
        <v>14</v>
      </c>
      <c r="D6775" t="s">
        <v>49</v>
      </c>
      <c r="E6775">
        <v>0</v>
      </c>
      <c r="F6775">
        <v>0</v>
      </c>
      <c r="G6775">
        <v>33</v>
      </c>
      <c r="H6775">
        <v>0</v>
      </c>
      <c r="I6775">
        <v>22</v>
      </c>
      <c r="J6775">
        <v>0</v>
      </c>
      <c r="K6775">
        <f>_xlfn.XLOOKUP(FraudData[[#This Row],[amount]],AmountRules[Amount Min],AmountRules[Risk Points],,-1)</f>
        <v>0</v>
      </c>
      <c r="L6775">
        <f>_xlfn.XLOOKUP(FraudData[[#This Row],[transaction_hour]],TimeRules[Hour Min],TimeRules[Risk Points],,-1)</f>
        <v>0</v>
      </c>
      <c r="M6775">
        <f>_xlfn.XLOOKUP(FraudData[[#This Row],[foreign_transaction]],ForeignRules[Foreign Transaction],ForeignRules[Risk Points],0)</f>
        <v>0</v>
      </c>
      <c r="N6775">
        <f>_xlfn.XLOOKUP(FraudData[[#This Row],[location_mismatch]],Table10[Location Mismatch],Table10[Risk Points],0)</f>
        <v>0</v>
      </c>
      <c r="O6775">
        <f>_xlfn.XLOOKUP(FraudData[[#This Row],[device_trust_score]],DeviceRules[Device Min],DeviceRules[Risk Points],,-1)</f>
        <v>2</v>
      </c>
      <c r="P6775">
        <f>_xlfn.XLOOKUP(FraudData[[#This Row],[velocity_last_24h]],VelocityRules[Velocity Min],VelocityRules[Risk Points],,-1)</f>
        <v>0</v>
      </c>
      <c r="Q6775">
        <f>_xlfn.XLOOKUP(FraudData[[#This Row],[merchant_category]],MerchantRules[Merchant Category],MerchantRules[Risk Points],0)</f>
        <v>1</v>
      </c>
      <c r="R6775">
        <f>SUM(FraudData[[#This Row],[Amount Risk]:[Merchant Risk]])</f>
        <v>3</v>
      </c>
      <c r="S6775" t="str" cm="1">
        <f t="array" ref="S6775">_xlfn.IFS(FraudData[[#This Row],[Fraud Risk Score]]&gt;=8,"High Risk",FraudData[[#This Row],[Fraud Risk Score]]&gt;=6,"Medium Risk",TRUE,"Low Risk")</f>
        <v>Low Risk</v>
      </c>
    </row>
    <row r="6776" spans="1:19">
      <c r="A6776">
        <v>6775</v>
      </c>
      <c r="B6776">
        <v>101.13</v>
      </c>
      <c r="C6776">
        <v>20</v>
      </c>
      <c r="D6776" t="s">
        <v>48</v>
      </c>
      <c r="E6776">
        <v>0</v>
      </c>
      <c r="F6776">
        <v>0</v>
      </c>
      <c r="G6776">
        <v>77</v>
      </c>
      <c r="H6776">
        <v>1</v>
      </c>
      <c r="I6776">
        <v>54</v>
      </c>
      <c r="J6776">
        <v>0</v>
      </c>
      <c r="K6776">
        <f>_xlfn.XLOOKUP(FraudData[[#This Row],[amount]],AmountRules[Amount Min],AmountRules[Risk Points],,-1)</f>
        <v>0</v>
      </c>
      <c r="L6776">
        <f>_xlfn.XLOOKUP(FraudData[[#This Row],[transaction_hour]],TimeRules[Hour Min],TimeRules[Risk Points],,-1)</f>
        <v>0</v>
      </c>
      <c r="M6776">
        <f>_xlfn.XLOOKUP(FraudData[[#This Row],[foreign_transaction]],ForeignRules[Foreign Transaction],ForeignRules[Risk Points],0)</f>
        <v>0</v>
      </c>
      <c r="N6776">
        <f>_xlfn.XLOOKUP(FraudData[[#This Row],[location_mismatch]],Table10[Location Mismatch],Table10[Risk Points],0)</f>
        <v>0</v>
      </c>
      <c r="O6776">
        <f>_xlfn.XLOOKUP(FraudData[[#This Row],[device_trust_score]],DeviceRules[Device Min],DeviceRules[Risk Points],,-1)</f>
        <v>0</v>
      </c>
      <c r="P6776">
        <f>_xlfn.XLOOKUP(FraudData[[#This Row],[velocity_last_24h]],VelocityRules[Velocity Min],VelocityRules[Risk Points],,-1)</f>
        <v>0</v>
      </c>
      <c r="Q6776">
        <f>_xlfn.XLOOKUP(FraudData[[#This Row],[merchant_category]],MerchantRules[Merchant Category],MerchantRules[Risk Points],0)</f>
        <v>0</v>
      </c>
      <c r="R6776">
        <f>SUM(FraudData[[#This Row],[Amount Risk]:[Merchant Risk]])</f>
        <v>0</v>
      </c>
      <c r="S6776" t="str" cm="1">
        <f t="array" ref="S6776">_xlfn.IFS(FraudData[[#This Row],[Fraud Risk Score]]&gt;=8,"High Risk",FraudData[[#This Row],[Fraud Risk Score]]&gt;=6,"Medium Risk",TRUE,"Low Risk")</f>
        <v>Low Risk</v>
      </c>
    </row>
    <row r="6777" spans="1:19">
      <c r="A6777">
        <v>6776</v>
      </c>
      <c r="B6777">
        <v>60.95</v>
      </c>
      <c r="C6777">
        <v>16</v>
      </c>
      <c r="D6777" t="s">
        <v>47</v>
      </c>
      <c r="E6777">
        <v>1</v>
      </c>
      <c r="F6777">
        <v>0</v>
      </c>
      <c r="G6777">
        <v>56</v>
      </c>
      <c r="H6777">
        <v>3</v>
      </c>
      <c r="I6777">
        <v>65</v>
      </c>
      <c r="J6777">
        <v>0</v>
      </c>
      <c r="K6777">
        <f>_xlfn.XLOOKUP(FraudData[[#This Row],[amount]],AmountRules[Amount Min],AmountRules[Risk Points],,-1)</f>
        <v>0</v>
      </c>
      <c r="L6777">
        <f>_xlfn.XLOOKUP(FraudData[[#This Row],[transaction_hour]],TimeRules[Hour Min],TimeRules[Risk Points],,-1)</f>
        <v>0</v>
      </c>
      <c r="M6777">
        <f>_xlfn.XLOOKUP(FraudData[[#This Row],[foreign_transaction]],ForeignRules[Foreign Transaction],ForeignRules[Risk Points],0)</f>
        <v>3</v>
      </c>
      <c r="N6777">
        <f>_xlfn.XLOOKUP(FraudData[[#This Row],[location_mismatch]],Table10[Location Mismatch],Table10[Risk Points],0)</f>
        <v>0</v>
      </c>
      <c r="O6777">
        <f>_xlfn.XLOOKUP(FraudData[[#This Row],[device_trust_score]],DeviceRules[Device Min],DeviceRules[Risk Points],,-1)</f>
        <v>1</v>
      </c>
      <c r="P6777">
        <f>_xlfn.XLOOKUP(FraudData[[#This Row],[velocity_last_24h]],VelocityRules[Velocity Min],VelocityRules[Risk Points],,-1)</f>
        <v>0</v>
      </c>
      <c r="Q6777">
        <f>_xlfn.XLOOKUP(FraudData[[#This Row],[merchant_category]],MerchantRules[Merchant Category],MerchantRules[Risk Points],0)</f>
        <v>0</v>
      </c>
      <c r="R6777">
        <f>SUM(FraudData[[#This Row],[Amount Risk]:[Merchant Risk]])</f>
        <v>4</v>
      </c>
      <c r="S6777" t="str" cm="1">
        <f t="array" ref="S6777">_xlfn.IFS(FraudData[[#This Row],[Fraud Risk Score]]&gt;=8,"High Risk",FraudData[[#This Row],[Fraud Risk Score]]&gt;=6,"Medium Risk",TRUE,"Low Risk")</f>
        <v>Low Risk</v>
      </c>
    </row>
    <row r="6778" spans="1:19">
      <c r="A6778">
        <v>6777</v>
      </c>
      <c r="B6778">
        <v>240.27</v>
      </c>
      <c r="C6778">
        <v>1</v>
      </c>
      <c r="D6778" t="s">
        <v>47</v>
      </c>
      <c r="E6778">
        <v>0</v>
      </c>
      <c r="F6778">
        <v>0</v>
      </c>
      <c r="G6778">
        <v>79</v>
      </c>
      <c r="H6778">
        <v>1</v>
      </c>
      <c r="I6778">
        <v>64</v>
      </c>
      <c r="J6778">
        <v>0</v>
      </c>
      <c r="K6778">
        <f>_xlfn.XLOOKUP(FraudData[[#This Row],[amount]],AmountRules[Amount Min],AmountRules[Risk Points],,-1)</f>
        <v>0</v>
      </c>
      <c r="L6778">
        <f>_xlfn.XLOOKUP(FraudData[[#This Row],[transaction_hour]],TimeRules[Hour Min],TimeRules[Risk Points],,-1)</f>
        <v>3</v>
      </c>
      <c r="M6778">
        <f>_xlfn.XLOOKUP(FraudData[[#This Row],[foreign_transaction]],ForeignRules[Foreign Transaction],ForeignRules[Risk Points],0)</f>
        <v>0</v>
      </c>
      <c r="N6778">
        <f>_xlfn.XLOOKUP(FraudData[[#This Row],[location_mismatch]],Table10[Location Mismatch],Table10[Risk Points],0)</f>
        <v>0</v>
      </c>
      <c r="O6778">
        <f>_xlfn.XLOOKUP(FraudData[[#This Row],[device_trust_score]],DeviceRules[Device Min],DeviceRules[Risk Points],,-1)</f>
        <v>0</v>
      </c>
      <c r="P6778">
        <f>_xlfn.XLOOKUP(FraudData[[#This Row],[velocity_last_24h]],VelocityRules[Velocity Min],VelocityRules[Risk Points],,-1)</f>
        <v>0</v>
      </c>
      <c r="Q6778">
        <f>_xlfn.XLOOKUP(FraudData[[#This Row],[merchant_category]],MerchantRules[Merchant Category],MerchantRules[Risk Points],0)</f>
        <v>0</v>
      </c>
      <c r="R6778">
        <f>SUM(FraudData[[#This Row],[Amount Risk]:[Merchant Risk]])</f>
        <v>3</v>
      </c>
      <c r="S6778" t="str" cm="1">
        <f t="array" ref="S6778">_xlfn.IFS(FraudData[[#This Row],[Fraud Risk Score]]&gt;=8,"High Risk",FraudData[[#This Row],[Fraud Risk Score]]&gt;=6,"Medium Risk",TRUE,"Low Risk")</f>
        <v>Low Risk</v>
      </c>
    </row>
    <row r="6779" spans="1:19">
      <c r="A6779">
        <v>6778</v>
      </c>
      <c r="B6779">
        <v>108.73</v>
      </c>
      <c r="C6779">
        <v>17</v>
      </c>
      <c r="D6779" t="s">
        <v>47</v>
      </c>
      <c r="E6779">
        <v>0</v>
      </c>
      <c r="F6779">
        <v>0</v>
      </c>
      <c r="G6779">
        <v>49</v>
      </c>
      <c r="H6779">
        <v>0</v>
      </c>
      <c r="I6779">
        <v>42</v>
      </c>
      <c r="J6779">
        <v>0</v>
      </c>
      <c r="K6779">
        <f>_xlfn.XLOOKUP(FraudData[[#This Row],[amount]],AmountRules[Amount Min],AmountRules[Risk Points],,-1)</f>
        <v>0</v>
      </c>
      <c r="L6779">
        <f>_xlfn.XLOOKUP(FraudData[[#This Row],[transaction_hour]],TimeRules[Hour Min],TimeRules[Risk Points],,-1)</f>
        <v>0</v>
      </c>
      <c r="M6779">
        <f>_xlfn.XLOOKUP(FraudData[[#This Row],[foreign_transaction]],ForeignRules[Foreign Transaction],ForeignRules[Risk Points],0)</f>
        <v>0</v>
      </c>
      <c r="N6779">
        <f>_xlfn.XLOOKUP(FraudData[[#This Row],[location_mismatch]],Table10[Location Mismatch],Table10[Risk Points],0)</f>
        <v>0</v>
      </c>
      <c r="O6779">
        <f>_xlfn.XLOOKUP(FraudData[[#This Row],[device_trust_score]],DeviceRules[Device Min],DeviceRules[Risk Points],,-1)</f>
        <v>2</v>
      </c>
      <c r="P6779">
        <f>_xlfn.XLOOKUP(FraudData[[#This Row],[velocity_last_24h]],VelocityRules[Velocity Min],VelocityRules[Risk Points],,-1)</f>
        <v>0</v>
      </c>
      <c r="Q6779">
        <f>_xlfn.XLOOKUP(FraudData[[#This Row],[merchant_category]],MerchantRules[Merchant Category],MerchantRules[Risk Points],0)</f>
        <v>0</v>
      </c>
      <c r="R6779">
        <f>SUM(FraudData[[#This Row],[Amount Risk]:[Merchant Risk]])</f>
        <v>2</v>
      </c>
      <c r="S6779" t="str" cm="1">
        <f t="array" ref="S6779">_xlfn.IFS(FraudData[[#This Row],[Fraud Risk Score]]&gt;=8,"High Risk",FraudData[[#This Row],[Fraud Risk Score]]&gt;=6,"Medium Risk",TRUE,"Low Risk")</f>
        <v>Low Risk</v>
      </c>
    </row>
    <row r="6780" spans="1:19">
      <c r="A6780">
        <v>6779</v>
      </c>
      <c r="B6780">
        <v>816.42</v>
      </c>
      <c r="C6780">
        <v>14</v>
      </c>
      <c r="D6780" t="s">
        <v>49</v>
      </c>
      <c r="E6780">
        <v>0</v>
      </c>
      <c r="F6780">
        <v>0</v>
      </c>
      <c r="G6780">
        <v>65</v>
      </c>
      <c r="H6780">
        <v>3</v>
      </c>
      <c r="I6780">
        <v>30</v>
      </c>
      <c r="J6780">
        <v>0</v>
      </c>
      <c r="K6780">
        <f>_xlfn.XLOOKUP(FraudData[[#This Row],[amount]],AmountRules[Amount Min],AmountRules[Risk Points],,-1)</f>
        <v>1</v>
      </c>
      <c r="L6780">
        <f>_xlfn.XLOOKUP(FraudData[[#This Row],[transaction_hour]],TimeRules[Hour Min],TimeRules[Risk Points],,-1)</f>
        <v>0</v>
      </c>
      <c r="M6780">
        <f>_xlfn.XLOOKUP(FraudData[[#This Row],[foreign_transaction]],ForeignRules[Foreign Transaction],ForeignRules[Risk Points],0)</f>
        <v>0</v>
      </c>
      <c r="N6780">
        <f>_xlfn.XLOOKUP(FraudData[[#This Row],[location_mismatch]],Table10[Location Mismatch],Table10[Risk Points],0)</f>
        <v>0</v>
      </c>
      <c r="O6780">
        <f>_xlfn.XLOOKUP(FraudData[[#This Row],[device_trust_score]],DeviceRules[Device Min],DeviceRules[Risk Points],,-1)</f>
        <v>1</v>
      </c>
      <c r="P6780">
        <f>_xlfn.XLOOKUP(FraudData[[#This Row],[velocity_last_24h]],VelocityRules[Velocity Min],VelocityRules[Risk Points],,-1)</f>
        <v>0</v>
      </c>
      <c r="Q6780">
        <f>_xlfn.XLOOKUP(FraudData[[#This Row],[merchant_category]],MerchantRules[Merchant Category],MerchantRules[Risk Points],0)</f>
        <v>1</v>
      </c>
      <c r="R6780">
        <f>SUM(FraudData[[#This Row],[Amount Risk]:[Merchant Risk]])</f>
        <v>3</v>
      </c>
      <c r="S6780" t="str" cm="1">
        <f t="array" ref="S6780">_xlfn.IFS(FraudData[[#This Row],[Fraud Risk Score]]&gt;=8,"High Risk",FraudData[[#This Row],[Fraud Risk Score]]&gt;=6,"Medium Risk",TRUE,"Low Risk")</f>
        <v>Low Risk</v>
      </c>
    </row>
    <row r="6781" spans="1:19">
      <c r="A6781">
        <v>6780</v>
      </c>
      <c r="B6781">
        <v>10.130000000000001</v>
      </c>
      <c r="C6781">
        <v>19</v>
      </c>
      <c r="D6781" t="s">
        <v>50</v>
      </c>
      <c r="E6781">
        <v>1</v>
      </c>
      <c r="F6781">
        <v>1</v>
      </c>
      <c r="G6781">
        <v>50</v>
      </c>
      <c r="H6781">
        <v>1</v>
      </c>
      <c r="I6781">
        <v>27</v>
      </c>
      <c r="J6781">
        <v>0</v>
      </c>
      <c r="K6781">
        <f>_xlfn.XLOOKUP(FraudData[[#This Row],[amount]],AmountRules[Amount Min],AmountRules[Risk Points],,-1)</f>
        <v>0</v>
      </c>
      <c r="L6781">
        <f>_xlfn.XLOOKUP(FraudData[[#This Row],[transaction_hour]],TimeRules[Hour Min],TimeRules[Risk Points],,-1)</f>
        <v>0</v>
      </c>
      <c r="M6781">
        <f>_xlfn.XLOOKUP(FraudData[[#This Row],[foreign_transaction]],ForeignRules[Foreign Transaction],ForeignRules[Risk Points],0)</f>
        <v>3</v>
      </c>
      <c r="N6781">
        <f>_xlfn.XLOOKUP(FraudData[[#This Row],[location_mismatch]],Table10[Location Mismatch],Table10[Risk Points],0)</f>
        <v>3</v>
      </c>
      <c r="O6781">
        <f>_xlfn.XLOOKUP(FraudData[[#This Row],[device_trust_score]],DeviceRules[Device Min],DeviceRules[Risk Points],,-1)</f>
        <v>1</v>
      </c>
      <c r="P6781">
        <f>_xlfn.XLOOKUP(FraudData[[#This Row],[velocity_last_24h]],VelocityRules[Velocity Min],VelocityRules[Risk Points],,-1)</f>
        <v>0</v>
      </c>
      <c r="Q6781">
        <f>_xlfn.XLOOKUP(FraudData[[#This Row],[merchant_category]],MerchantRules[Merchant Category],MerchantRules[Risk Points],0)</f>
        <v>0</v>
      </c>
      <c r="R6781">
        <f>SUM(FraudData[[#This Row],[Amount Risk]:[Merchant Risk]])</f>
        <v>7</v>
      </c>
      <c r="S6781" t="str" cm="1">
        <f t="array" ref="S6781">_xlfn.IFS(FraudData[[#This Row],[Fraud Risk Score]]&gt;=8,"High Risk",FraudData[[#This Row],[Fraud Risk Score]]&gt;=6,"Medium Risk",TRUE,"Low Risk")</f>
        <v>Medium Risk</v>
      </c>
    </row>
    <row r="6782" spans="1:19">
      <c r="A6782">
        <v>6781</v>
      </c>
      <c r="B6782">
        <v>78.94</v>
      </c>
      <c r="C6782">
        <v>22</v>
      </c>
      <c r="D6782" t="s">
        <v>49</v>
      </c>
      <c r="E6782">
        <v>0</v>
      </c>
      <c r="F6782">
        <v>0</v>
      </c>
      <c r="G6782">
        <v>53</v>
      </c>
      <c r="H6782">
        <v>0</v>
      </c>
      <c r="I6782">
        <v>34</v>
      </c>
      <c r="J6782">
        <v>0</v>
      </c>
      <c r="K6782">
        <f>_xlfn.XLOOKUP(FraudData[[#This Row],[amount]],AmountRules[Amount Min],AmountRules[Risk Points],,-1)</f>
        <v>0</v>
      </c>
      <c r="L6782">
        <f>_xlfn.XLOOKUP(FraudData[[#This Row],[transaction_hour]],TimeRules[Hour Min],TimeRules[Risk Points],,-1)</f>
        <v>0</v>
      </c>
      <c r="M6782">
        <f>_xlfn.XLOOKUP(FraudData[[#This Row],[foreign_transaction]],ForeignRules[Foreign Transaction],ForeignRules[Risk Points],0)</f>
        <v>0</v>
      </c>
      <c r="N6782">
        <f>_xlfn.XLOOKUP(FraudData[[#This Row],[location_mismatch]],Table10[Location Mismatch],Table10[Risk Points],0)</f>
        <v>0</v>
      </c>
      <c r="O6782">
        <f>_xlfn.XLOOKUP(FraudData[[#This Row],[device_trust_score]],DeviceRules[Device Min],DeviceRules[Risk Points],,-1)</f>
        <v>1</v>
      </c>
      <c r="P6782">
        <f>_xlfn.XLOOKUP(FraudData[[#This Row],[velocity_last_24h]],VelocityRules[Velocity Min],VelocityRules[Risk Points],,-1)</f>
        <v>0</v>
      </c>
      <c r="Q6782">
        <f>_xlfn.XLOOKUP(FraudData[[#This Row],[merchant_category]],MerchantRules[Merchant Category],MerchantRules[Risk Points],0)</f>
        <v>1</v>
      </c>
      <c r="R6782">
        <f>SUM(FraudData[[#This Row],[Amount Risk]:[Merchant Risk]])</f>
        <v>2</v>
      </c>
      <c r="S6782" t="str" cm="1">
        <f t="array" ref="S6782">_xlfn.IFS(FraudData[[#This Row],[Fraud Risk Score]]&gt;=8,"High Risk",FraudData[[#This Row],[Fraud Risk Score]]&gt;=6,"Medium Risk",TRUE,"Low Risk")</f>
        <v>Low Risk</v>
      </c>
    </row>
    <row r="6783" spans="1:19">
      <c r="A6783">
        <v>6782</v>
      </c>
      <c r="B6783">
        <v>118.37</v>
      </c>
      <c r="C6783">
        <v>2</v>
      </c>
      <c r="D6783" t="s">
        <v>49</v>
      </c>
      <c r="E6783">
        <v>1</v>
      </c>
      <c r="F6783">
        <v>0</v>
      </c>
      <c r="G6783">
        <v>60</v>
      </c>
      <c r="H6783">
        <v>5</v>
      </c>
      <c r="I6783">
        <v>57</v>
      </c>
      <c r="J6783">
        <v>1</v>
      </c>
      <c r="K6783">
        <f>_xlfn.XLOOKUP(FraudData[[#This Row],[amount]],AmountRules[Amount Min],AmountRules[Risk Points],,-1)</f>
        <v>0</v>
      </c>
      <c r="L6783">
        <f>_xlfn.XLOOKUP(FraudData[[#This Row],[transaction_hour]],TimeRules[Hour Min],TimeRules[Risk Points],,-1)</f>
        <v>3</v>
      </c>
      <c r="M6783">
        <f>_xlfn.XLOOKUP(FraudData[[#This Row],[foreign_transaction]],ForeignRules[Foreign Transaction],ForeignRules[Risk Points],0)</f>
        <v>3</v>
      </c>
      <c r="N6783">
        <f>_xlfn.XLOOKUP(FraudData[[#This Row],[location_mismatch]],Table10[Location Mismatch],Table10[Risk Points],0)</f>
        <v>0</v>
      </c>
      <c r="O6783">
        <f>_xlfn.XLOOKUP(FraudData[[#This Row],[device_trust_score]],DeviceRules[Device Min],DeviceRules[Risk Points],,-1)</f>
        <v>1</v>
      </c>
      <c r="P6783">
        <f>_xlfn.XLOOKUP(FraudData[[#This Row],[velocity_last_24h]],VelocityRules[Velocity Min],VelocityRules[Risk Points],,-1)</f>
        <v>3</v>
      </c>
      <c r="Q6783">
        <f>_xlfn.XLOOKUP(FraudData[[#This Row],[merchant_category]],MerchantRules[Merchant Category],MerchantRules[Risk Points],0)</f>
        <v>1</v>
      </c>
      <c r="R6783">
        <f>SUM(FraudData[[#This Row],[Amount Risk]:[Merchant Risk]])</f>
        <v>11</v>
      </c>
      <c r="S6783" t="str" cm="1">
        <f t="array" ref="S6783">_xlfn.IFS(FraudData[[#This Row],[Fraud Risk Score]]&gt;=8,"High Risk",FraudData[[#This Row],[Fraud Risk Score]]&gt;=6,"Medium Risk",TRUE,"Low Risk")</f>
        <v>High Risk</v>
      </c>
    </row>
    <row r="6784" spans="1:19">
      <c r="A6784">
        <v>6783</v>
      </c>
      <c r="B6784">
        <v>125.9</v>
      </c>
      <c r="C6784">
        <v>4</v>
      </c>
      <c r="D6784" t="s">
        <v>49</v>
      </c>
      <c r="E6784">
        <v>0</v>
      </c>
      <c r="F6784">
        <v>1</v>
      </c>
      <c r="G6784">
        <v>27</v>
      </c>
      <c r="H6784">
        <v>2</v>
      </c>
      <c r="I6784">
        <v>31</v>
      </c>
      <c r="J6784">
        <v>0</v>
      </c>
      <c r="K6784">
        <f>_xlfn.XLOOKUP(FraudData[[#This Row],[amount]],AmountRules[Amount Min],AmountRules[Risk Points],,-1)</f>
        <v>0</v>
      </c>
      <c r="L6784">
        <f>_xlfn.XLOOKUP(FraudData[[#This Row],[transaction_hour]],TimeRules[Hour Min],TimeRules[Risk Points],,-1)</f>
        <v>0</v>
      </c>
      <c r="M6784">
        <f>_xlfn.XLOOKUP(FraudData[[#This Row],[foreign_transaction]],ForeignRules[Foreign Transaction],ForeignRules[Risk Points],0)</f>
        <v>0</v>
      </c>
      <c r="N6784">
        <f>_xlfn.XLOOKUP(FraudData[[#This Row],[location_mismatch]],Table10[Location Mismatch],Table10[Risk Points],0)</f>
        <v>3</v>
      </c>
      <c r="O6784">
        <f>_xlfn.XLOOKUP(FraudData[[#This Row],[device_trust_score]],DeviceRules[Device Min],DeviceRules[Risk Points],,-1)</f>
        <v>3</v>
      </c>
      <c r="P6784">
        <f>_xlfn.XLOOKUP(FraudData[[#This Row],[velocity_last_24h]],VelocityRules[Velocity Min],VelocityRules[Risk Points],,-1)</f>
        <v>0</v>
      </c>
      <c r="Q6784">
        <f>_xlfn.XLOOKUP(FraudData[[#This Row],[merchant_category]],MerchantRules[Merchant Category],MerchantRules[Risk Points],0)</f>
        <v>1</v>
      </c>
      <c r="R6784">
        <f>SUM(FraudData[[#This Row],[Amount Risk]:[Merchant Risk]])</f>
        <v>7</v>
      </c>
      <c r="S6784" t="str" cm="1">
        <f t="array" ref="S6784">_xlfn.IFS(FraudData[[#This Row],[Fraud Risk Score]]&gt;=8,"High Risk",FraudData[[#This Row],[Fraud Risk Score]]&gt;=6,"Medium Risk",TRUE,"Low Risk")</f>
        <v>Medium Risk</v>
      </c>
    </row>
    <row r="6785" spans="1:19">
      <c r="A6785">
        <v>6784</v>
      </c>
      <c r="B6785">
        <v>68.349999999999994</v>
      </c>
      <c r="C6785">
        <v>10</v>
      </c>
      <c r="D6785" t="s">
        <v>47</v>
      </c>
      <c r="E6785">
        <v>1</v>
      </c>
      <c r="F6785">
        <v>0</v>
      </c>
      <c r="G6785">
        <v>83</v>
      </c>
      <c r="H6785">
        <v>1</v>
      </c>
      <c r="I6785">
        <v>28</v>
      </c>
      <c r="J6785">
        <v>0</v>
      </c>
      <c r="K6785">
        <f>_xlfn.XLOOKUP(FraudData[[#This Row],[amount]],AmountRules[Amount Min],AmountRules[Risk Points],,-1)</f>
        <v>0</v>
      </c>
      <c r="L6785">
        <f>_xlfn.XLOOKUP(FraudData[[#This Row],[transaction_hour]],TimeRules[Hour Min],TimeRules[Risk Points],,-1)</f>
        <v>0</v>
      </c>
      <c r="M6785">
        <f>_xlfn.XLOOKUP(FraudData[[#This Row],[foreign_transaction]],ForeignRules[Foreign Transaction],ForeignRules[Risk Points],0)</f>
        <v>3</v>
      </c>
      <c r="N6785">
        <f>_xlfn.XLOOKUP(FraudData[[#This Row],[location_mismatch]],Table10[Location Mismatch],Table10[Risk Points],0)</f>
        <v>0</v>
      </c>
      <c r="O6785">
        <f>_xlfn.XLOOKUP(FraudData[[#This Row],[device_trust_score]],DeviceRules[Device Min],DeviceRules[Risk Points],,-1)</f>
        <v>0</v>
      </c>
      <c r="P6785">
        <f>_xlfn.XLOOKUP(FraudData[[#This Row],[velocity_last_24h]],VelocityRules[Velocity Min],VelocityRules[Risk Points],,-1)</f>
        <v>0</v>
      </c>
      <c r="Q6785">
        <f>_xlfn.XLOOKUP(FraudData[[#This Row],[merchant_category]],MerchantRules[Merchant Category],MerchantRules[Risk Points],0)</f>
        <v>0</v>
      </c>
      <c r="R6785">
        <f>SUM(FraudData[[#This Row],[Amount Risk]:[Merchant Risk]])</f>
        <v>3</v>
      </c>
      <c r="S6785" t="str" cm="1">
        <f t="array" ref="S6785">_xlfn.IFS(FraudData[[#This Row],[Fraud Risk Score]]&gt;=8,"High Risk",FraudData[[#This Row],[Fraud Risk Score]]&gt;=6,"Medium Risk",TRUE,"Low Risk")</f>
        <v>Low Risk</v>
      </c>
    </row>
    <row r="6786" spans="1:19">
      <c r="A6786">
        <v>6785</v>
      </c>
      <c r="B6786">
        <v>235.17</v>
      </c>
      <c r="C6786">
        <v>8</v>
      </c>
      <c r="D6786" t="s">
        <v>50</v>
      </c>
      <c r="E6786">
        <v>0</v>
      </c>
      <c r="F6786">
        <v>0</v>
      </c>
      <c r="G6786">
        <v>58</v>
      </c>
      <c r="H6786">
        <v>1</v>
      </c>
      <c r="I6786">
        <v>63</v>
      </c>
      <c r="J6786">
        <v>0</v>
      </c>
      <c r="K6786">
        <f>_xlfn.XLOOKUP(FraudData[[#This Row],[amount]],AmountRules[Amount Min],AmountRules[Risk Points],,-1)</f>
        <v>0</v>
      </c>
      <c r="L6786">
        <f>_xlfn.XLOOKUP(FraudData[[#This Row],[transaction_hour]],TimeRules[Hour Min],TimeRules[Risk Points],,-1)</f>
        <v>0</v>
      </c>
      <c r="M6786">
        <f>_xlfn.XLOOKUP(FraudData[[#This Row],[foreign_transaction]],ForeignRules[Foreign Transaction],ForeignRules[Risk Points],0)</f>
        <v>0</v>
      </c>
      <c r="N6786">
        <f>_xlfn.XLOOKUP(FraudData[[#This Row],[location_mismatch]],Table10[Location Mismatch],Table10[Risk Points],0)</f>
        <v>0</v>
      </c>
      <c r="O6786">
        <f>_xlfn.XLOOKUP(FraudData[[#This Row],[device_trust_score]],DeviceRules[Device Min],DeviceRules[Risk Points],,-1)</f>
        <v>1</v>
      </c>
      <c r="P6786">
        <f>_xlfn.XLOOKUP(FraudData[[#This Row],[velocity_last_24h]],VelocityRules[Velocity Min],VelocityRules[Risk Points],,-1)</f>
        <v>0</v>
      </c>
      <c r="Q6786">
        <f>_xlfn.XLOOKUP(FraudData[[#This Row],[merchant_category]],MerchantRules[Merchant Category],MerchantRules[Risk Points],0)</f>
        <v>0</v>
      </c>
      <c r="R6786">
        <f>SUM(FraudData[[#This Row],[Amount Risk]:[Merchant Risk]])</f>
        <v>1</v>
      </c>
      <c r="S6786" t="str" cm="1">
        <f t="array" ref="S6786">_xlfn.IFS(FraudData[[#This Row],[Fraud Risk Score]]&gt;=8,"High Risk",FraudData[[#This Row],[Fraud Risk Score]]&gt;=6,"Medium Risk",TRUE,"Low Risk")</f>
        <v>Low Risk</v>
      </c>
    </row>
    <row r="6787" spans="1:19">
      <c r="A6787">
        <v>6786</v>
      </c>
      <c r="B6787">
        <v>373.94</v>
      </c>
      <c r="C6787">
        <v>4</v>
      </c>
      <c r="D6787" t="s">
        <v>49</v>
      </c>
      <c r="E6787">
        <v>0</v>
      </c>
      <c r="F6787">
        <v>0</v>
      </c>
      <c r="G6787">
        <v>30</v>
      </c>
      <c r="H6787">
        <v>1</v>
      </c>
      <c r="I6787">
        <v>27</v>
      </c>
      <c r="J6787">
        <v>0</v>
      </c>
      <c r="K6787">
        <f>_xlfn.XLOOKUP(FraudData[[#This Row],[amount]],AmountRules[Amount Min],AmountRules[Risk Points],,-1)</f>
        <v>0</v>
      </c>
      <c r="L6787">
        <f>_xlfn.XLOOKUP(FraudData[[#This Row],[transaction_hour]],TimeRules[Hour Min],TimeRules[Risk Points],,-1)</f>
        <v>0</v>
      </c>
      <c r="M6787">
        <f>_xlfn.XLOOKUP(FraudData[[#This Row],[foreign_transaction]],ForeignRules[Foreign Transaction],ForeignRules[Risk Points],0)</f>
        <v>0</v>
      </c>
      <c r="N6787">
        <f>_xlfn.XLOOKUP(FraudData[[#This Row],[location_mismatch]],Table10[Location Mismatch],Table10[Risk Points],0)</f>
        <v>0</v>
      </c>
      <c r="O6787">
        <f>_xlfn.XLOOKUP(FraudData[[#This Row],[device_trust_score]],DeviceRules[Device Min],DeviceRules[Risk Points],,-1)</f>
        <v>2</v>
      </c>
      <c r="P6787">
        <f>_xlfn.XLOOKUP(FraudData[[#This Row],[velocity_last_24h]],VelocityRules[Velocity Min],VelocityRules[Risk Points],,-1)</f>
        <v>0</v>
      </c>
      <c r="Q6787">
        <f>_xlfn.XLOOKUP(FraudData[[#This Row],[merchant_category]],MerchantRules[Merchant Category],MerchantRules[Risk Points],0)</f>
        <v>1</v>
      </c>
      <c r="R6787">
        <f>SUM(FraudData[[#This Row],[Amount Risk]:[Merchant Risk]])</f>
        <v>3</v>
      </c>
      <c r="S6787" t="str" cm="1">
        <f t="array" ref="S6787">_xlfn.IFS(FraudData[[#This Row],[Fraud Risk Score]]&gt;=8,"High Risk",FraudData[[#This Row],[Fraud Risk Score]]&gt;=6,"Medium Risk",TRUE,"Low Risk")</f>
        <v>Low Risk</v>
      </c>
    </row>
    <row r="6788" spans="1:19">
      <c r="A6788">
        <v>6787</v>
      </c>
      <c r="B6788">
        <v>502.61</v>
      </c>
      <c r="C6788">
        <v>0</v>
      </c>
      <c r="D6788" t="s">
        <v>50</v>
      </c>
      <c r="E6788">
        <v>0</v>
      </c>
      <c r="F6788">
        <v>1</v>
      </c>
      <c r="G6788">
        <v>55</v>
      </c>
      <c r="H6788">
        <v>1</v>
      </c>
      <c r="I6788">
        <v>64</v>
      </c>
      <c r="J6788">
        <v>0</v>
      </c>
      <c r="K6788">
        <f>_xlfn.XLOOKUP(FraudData[[#This Row],[amount]],AmountRules[Amount Min],AmountRules[Risk Points],,-1)</f>
        <v>1</v>
      </c>
      <c r="L6788">
        <f>_xlfn.XLOOKUP(FraudData[[#This Row],[transaction_hour]],TimeRules[Hour Min],TimeRules[Risk Points],,-1)</f>
        <v>3</v>
      </c>
      <c r="M6788">
        <f>_xlfn.XLOOKUP(FraudData[[#This Row],[foreign_transaction]],ForeignRules[Foreign Transaction],ForeignRules[Risk Points],0)</f>
        <v>0</v>
      </c>
      <c r="N6788">
        <f>_xlfn.XLOOKUP(FraudData[[#This Row],[location_mismatch]],Table10[Location Mismatch],Table10[Risk Points],0)</f>
        <v>3</v>
      </c>
      <c r="O6788">
        <f>_xlfn.XLOOKUP(FraudData[[#This Row],[device_trust_score]],DeviceRules[Device Min],DeviceRules[Risk Points],,-1)</f>
        <v>1</v>
      </c>
      <c r="P6788">
        <f>_xlfn.XLOOKUP(FraudData[[#This Row],[velocity_last_24h]],VelocityRules[Velocity Min],VelocityRules[Risk Points],,-1)</f>
        <v>0</v>
      </c>
      <c r="Q6788">
        <f>_xlfn.XLOOKUP(FraudData[[#This Row],[merchant_category]],MerchantRules[Merchant Category],MerchantRules[Risk Points],0)</f>
        <v>0</v>
      </c>
      <c r="R6788">
        <f>SUM(FraudData[[#This Row],[Amount Risk]:[Merchant Risk]])</f>
        <v>8</v>
      </c>
      <c r="S6788" t="str" cm="1">
        <f t="array" ref="S6788">_xlfn.IFS(FraudData[[#This Row],[Fraud Risk Score]]&gt;=8,"High Risk",FraudData[[#This Row],[Fraud Risk Score]]&gt;=6,"Medium Risk",TRUE,"Low Risk")</f>
        <v>High Risk</v>
      </c>
    </row>
    <row r="6789" spans="1:19">
      <c r="A6789">
        <v>6788</v>
      </c>
      <c r="B6789">
        <v>294.33999999999997</v>
      </c>
      <c r="C6789">
        <v>13</v>
      </c>
      <c r="D6789" t="s">
        <v>46</v>
      </c>
      <c r="E6789">
        <v>0</v>
      </c>
      <c r="F6789">
        <v>0</v>
      </c>
      <c r="G6789">
        <v>56</v>
      </c>
      <c r="H6789">
        <v>4</v>
      </c>
      <c r="I6789">
        <v>63</v>
      </c>
      <c r="J6789">
        <v>0</v>
      </c>
      <c r="K6789">
        <f>_xlfn.XLOOKUP(FraudData[[#This Row],[amount]],AmountRules[Amount Min],AmountRules[Risk Points],,-1)</f>
        <v>0</v>
      </c>
      <c r="L6789">
        <f>_xlfn.XLOOKUP(FraudData[[#This Row],[transaction_hour]],TimeRules[Hour Min],TimeRules[Risk Points],,-1)</f>
        <v>0</v>
      </c>
      <c r="M6789">
        <f>_xlfn.XLOOKUP(FraudData[[#This Row],[foreign_transaction]],ForeignRules[Foreign Transaction],ForeignRules[Risk Points],0)</f>
        <v>0</v>
      </c>
      <c r="N6789">
        <f>_xlfn.XLOOKUP(FraudData[[#This Row],[location_mismatch]],Table10[Location Mismatch],Table10[Risk Points],0)</f>
        <v>0</v>
      </c>
      <c r="O6789">
        <f>_xlfn.XLOOKUP(FraudData[[#This Row],[device_trust_score]],DeviceRules[Device Min],DeviceRules[Risk Points],,-1)</f>
        <v>1</v>
      </c>
      <c r="P6789">
        <f>_xlfn.XLOOKUP(FraudData[[#This Row],[velocity_last_24h]],VelocityRules[Velocity Min],VelocityRules[Risk Points],,-1)</f>
        <v>0</v>
      </c>
      <c r="Q6789">
        <f>_xlfn.XLOOKUP(FraudData[[#This Row],[merchant_category]],MerchantRules[Merchant Category],MerchantRules[Risk Points],0)</f>
        <v>0</v>
      </c>
      <c r="R6789">
        <f>SUM(FraudData[[#This Row],[Amount Risk]:[Merchant Risk]])</f>
        <v>1</v>
      </c>
      <c r="S6789" t="str" cm="1">
        <f t="array" ref="S6789">_xlfn.IFS(FraudData[[#This Row],[Fraud Risk Score]]&gt;=8,"High Risk",FraudData[[#This Row],[Fraud Risk Score]]&gt;=6,"Medium Risk",TRUE,"Low Risk")</f>
        <v>Low Risk</v>
      </c>
    </row>
    <row r="6790" spans="1:19">
      <c r="A6790">
        <v>6789</v>
      </c>
      <c r="B6790">
        <v>342.18</v>
      </c>
      <c r="C6790">
        <v>4</v>
      </c>
      <c r="D6790" t="s">
        <v>49</v>
      </c>
      <c r="E6790">
        <v>1</v>
      </c>
      <c r="F6790">
        <v>1</v>
      </c>
      <c r="G6790">
        <v>66</v>
      </c>
      <c r="H6790">
        <v>1</v>
      </c>
      <c r="I6790">
        <v>58</v>
      </c>
      <c r="J6790">
        <v>0</v>
      </c>
      <c r="K6790">
        <f>_xlfn.XLOOKUP(FraudData[[#This Row],[amount]],AmountRules[Amount Min],AmountRules[Risk Points],,-1)</f>
        <v>0</v>
      </c>
      <c r="L6790">
        <f>_xlfn.XLOOKUP(FraudData[[#This Row],[transaction_hour]],TimeRules[Hour Min],TimeRules[Risk Points],,-1)</f>
        <v>0</v>
      </c>
      <c r="M6790">
        <f>_xlfn.XLOOKUP(FraudData[[#This Row],[foreign_transaction]],ForeignRules[Foreign Transaction],ForeignRules[Risk Points],0)</f>
        <v>3</v>
      </c>
      <c r="N6790">
        <f>_xlfn.XLOOKUP(FraudData[[#This Row],[location_mismatch]],Table10[Location Mismatch],Table10[Risk Points],0)</f>
        <v>3</v>
      </c>
      <c r="O6790">
        <f>_xlfn.XLOOKUP(FraudData[[#This Row],[device_trust_score]],DeviceRules[Device Min],DeviceRules[Risk Points],,-1)</f>
        <v>1</v>
      </c>
      <c r="P6790">
        <f>_xlfn.XLOOKUP(FraudData[[#This Row],[velocity_last_24h]],VelocityRules[Velocity Min],VelocityRules[Risk Points],,-1)</f>
        <v>0</v>
      </c>
      <c r="Q6790">
        <f>_xlfn.XLOOKUP(FraudData[[#This Row],[merchant_category]],MerchantRules[Merchant Category],MerchantRules[Risk Points],0)</f>
        <v>1</v>
      </c>
      <c r="R6790">
        <f>SUM(FraudData[[#This Row],[Amount Risk]:[Merchant Risk]])</f>
        <v>8</v>
      </c>
      <c r="S6790" t="str" cm="1">
        <f t="array" ref="S6790">_xlfn.IFS(FraudData[[#This Row],[Fraud Risk Score]]&gt;=8,"High Risk",FraudData[[#This Row],[Fraud Risk Score]]&gt;=6,"Medium Risk",TRUE,"Low Risk")</f>
        <v>High Risk</v>
      </c>
    </row>
    <row r="6791" spans="1:19">
      <c r="A6791">
        <v>6790</v>
      </c>
      <c r="B6791">
        <v>143.94999999999999</v>
      </c>
      <c r="C6791">
        <v>7</v>
      </c>
      <c r="D6791" t="s">
        <v>49</v>
      </c>
      <c r="E6791">
        <v>0</v>
      </c>
      <c r="F6791">
        <v>0</v>
      </c>
      <c r="G6791">
        <v>81</v>
      </c>
      <c r="H6791">
        <v>1</v>
      </c>
      <c r="I6791">
        <v>47</v>
      </c>
      <c r="J6791">
        <v>0</v>
      </c>
      <c r="K6791">
        <f>_xlfn.XLOOKUP(FraudData[[#This Row],[amount]],AmountRules[Amount Min],AmountRules[Risk Points],,-1)</f>
        <v>0</v>
      </c>
      <c r="L6791">
        <f>_xlfn.XLOOKUP(FraudData[[#This Row],[transaction_hour]],TimeRules[Hour Min],TimeRules[Risk Points],,-1)</f>
        <v>0</v>
      </c>
      <c r="M6791">
        <f>_xlfn.XLOOKUP(FraudData[[#This Row],[foreign_transaction]],ForeignRules[Foreign Transaction],ForeignRules[Risk Points],0)</f>
        <v>0</v>
      </c>
      <c r="N6791">
        <f>_xlfn.XLOOKUP(FraudData[[#This Row],[location_mismatch]],Table10[Location Mismatch],Table10[Risk Points],0)</f>
        <v>0</v>
      </c>
      <c r="O6791">
        <f>_xlfn.XLOOKUP(FraudData[[#This Row],[device_trust_score]],DeviceRules[Device Min],DeviceRules[Risk Points],,-1)</f>
        <v>0</v>
      </c>
      <c r="P6791">
        <f>_xlfn.XLOOKUP(FraudData[[#This Row],[velocity_last_24h]],VelocityRules[Velocity Min],VelocityRules[Risk Points],,-1)</f>
        <v>0</v>
      </c>
      <c r="Q6791">
        <f>_xlfn.XLOOKUP(FraudData[[#This Row],[merchant_category]],MerchantRules[Merchant Category],MerchantRules[Risk Points],0)</f>
        <v>1</v>
      </c>
      <c r="R6791">
        <f>SUM(FraudData[[#This Row],[Amount Risk]:[Merchant Risk]])</f>
        <v>1</v>
      </c>
      <c r="S6791" t="str" cm="1">
        <f t="array" ref="S6791">_xlfn.IFS(FraudData[[#This Row],[Fraud Risk Score]]&gt;=8,"High Risk",FraudData[[#This Row],[Fraud Risk Score]]&gt;=6,"Medium Risk",TRUE,"Low Risk")</f>
        <v>Low Risk</v>
      </c>
    </row>
    <row r="6792" spans="1:19">
      <c r="A6792">
        <v>6791</v>
      </c>
      <c r="B6792">
        <v>314.64999999999998</v>
      </c>
      <c r="C6792">
        <v>20</v>
      </c>
      <c r="D6792" t="s">
        <v>49</v>
      </c>
      <c r="E6792">
        <v>0</v>
      </c>
      <c r="F6792">
        <v>0</v>
      </c>
      <c r="G6792">
        <v>97</v>
      </c>
      <c r="H6792">
        <v>5</v>
      </c>
      <c r="I6792">
        <v>67</v>
      </c>
      <c r="J6792">
        <v>0</v>
      </c>
      <c r="K6792">
        <f>_xlfn.XLOOKUP(FraudData[[#This Row],[amount]],AmountRules[Amount Min],AmountRules[Risk Points],,-1)</f>
        <v>0</v>
      </c>
      <c r="L6792">
        <f>_xlfn.XLOOKUP(FraudData[[#This Row],[transaction_hour]],TimeRules[Hour Min],TimeRules[Risk Points],,-1)</f>
        <v>0</v>
      </c>
      <c r="M6792">
        <f>_xlfn.XLOOKUP(FraudData[[#This Row],[foreign_transaction]],ForeignRules[Foreign Transaction],ForeignRules[Risk Points],0)</f>
        <v>0</v>
      </c>
      <c r="N6792">
        <f>_xlfn.XLOOKUP(FraudData[[#This Row],[location_mismatch]],Table10[Location Mismatch],Table10[Risk Points],0)</f>
        <v>0</v>
      </c>
      <c r="O6792">
        <f>_xlfn.XLOOKUP(FraudData[[#This Row],[device_trust_score]],DeviceRules[Device Min],DeviceRules[Risk Points],,-1)</f>
        <v>0</v>
      </c>
      <c r="P6792">
        <f>_xlfn.XLOOKUP(FraudData[[#This Row],[velocity_last_24h]],VelocityRules[Velocity Min],VelocityRules[Risk Points],,-1)</f>
        <v>3</v>
      </c>
      <c r="Q6792">
        <f>_xlfn.XLOOKUP(FraudData[[#This Row],[merchant_category]],MerchantRules[Merchant Category],MerchantRules[Risk Points],0)</f>
        <v>1</v>
      </c>
      <c r="R6792">
        <f>SUM(FraudData[[#This Row],[Amount Risk]:[Merchant Risk]])</f>
        <v>4</v>
      </c>
      <c r="S6792" t="str" cm="1">
        <f t="array" ref="S6792">_xlfn.IFS(FraudData[[#This Row],[Fraud Risk Score]]&gt;=8,"High Risk",FraudData[[#This Row],[Fraud Risk Score]]&gt;=6,"Medium Risk",TRUE,"Low Risk")</f>
        <v>Low Risk</v>
      </c>
    </row>
    <row r="6793" spans="1:19">
      <c r="A6793">
        <v>6792</v>
      </c>
      <c r="B6793">
        <v>65.099999999999994</v>
      </c>
      <c r="C6793">
        <v>13</v>
      </c>
      <c r="D6793" t="s">
        <v>46</v>
      </c>
      <c r="E6793">
        <v>0</v>
      </c>
      <c r="F6793">
        <v>0</v>
      </c>
      <c r="G6793">
        <v>70</v>
      </c>
      <c r="H6793">
        <v>4</v>
      </c>
      <c r="I6793">
        <v>61</v>
      </c>
      <c r="J6793">
        <v>0</v>
      </c>
      <c r="K6793">
        <f>_xlfn.XLOOKUP(FraudData[[#This Row],[amount]],AmountRules[Amount Min],AmountRules[Risk Points],,-1)</f>
        <v>0</v>
      </c>
      <c r="L6793">
        <f>_xlfn.XLOOKUP(FraudData[[#This Row],[transaction_hour]],TimeRules[Hour Min],TimeRules[Risk Points],,-1)</f>
        <v>0</v>
      </c>
      <c r="M6793">
        <f>_xlfn.XLOOKUP(FraudData[[#This Row],[foreign_transaction]],ForeignRules[Foreign Transaction],ForeignRules[Risk Points],0)</f>
        <v>0</v>
      </c>
      <c r="N6793">
        <f>_xlfn.XLOOKUP(FraudData[[#This Row],[location_mismatch]],Table10[Location Mismatch],Table10[Risk Points],0)</f>
        <v>0</v>
      </c>
      <c r="O6793">
        <f>_xlfn.XLOOKUP(FraudData[[#This Row],[device_trust_score]],DeviceRules[Device Min],DeviceRules[Risk Points],,-1)</f>
        <v>0</v>
      </c>
      <c r="P6793">
        <f>_xlfn.XLOOKUP(FraudData[[#This Row],[velocity_last_24h]],VelocityRules[Velocity Min],VelocityRules[Risk Points],,-1)</f>
        <v>0</v>
      </c>
      <c r="Q6793">
        <f>_xlfn.XLOOKUP(FraudData[[#This Row],[merchant_category]],MerchantRules[Merchant Category],MerchantRules[Risk Points],0)</f>
        <v>0</v>
      </c>
      <c r="R6793">
        <f>SUM(FraudData[[#This Row],[Amount Risk]:[Merchant Risk]])</f>
        <v>0</v>
      </c>
      <c r="S6793" t="str" cm="1">
        <f t="array" ref="S6793">_xlfn.IFS(FraudData[[#This Row],[Fraud Risk Score]]&gt;=8,"High Risk",FraudData[[#This Row],[Fraud Risk Score]]&gt;=6,"Medium Risk",TRUE,"Low Risk")</f>
        <v>Low Risk</v>
      </c>
    </row>
    <row r="6794" spans="1:19">
      <c r="A6794">
        <v>6793</v>
      </c>
      <c r="B6794">
        <v>91.49</v>
      </c>
      <c r="C6794">
        <v>15</v>
      </c>
      <c r="D6794" t="s">
        <v>46</v>
      </c>
      <c r="E6794">
        <v>0</v>
      </c>
      <c r="F6794">
        <v>0</v>
      </c>
      <c r="G6794">
        <v>80</v>
      </c>
      <c r="H6794">
        <v>1</v>
      </c>
      <c r="I6794">
        <v>33</v>
      </c>
      <c r="J6794">
        <v>0</v>
      </c>
      <c r="K6794">
        <f>_xlfn.XLOOKUP(FraudData[[#This Row],[amount]],AmountRules[Amount Min],AmountRules[Risk Points],,-1)</f>
        <v>0</v>
      </c>
      <c r="L6794">
        <f>_xlfn.XLOOKUP(FraudData[[#This Row],[transaction_hour]],TimeRules[Hour Min],TimeRules[Risk Points],,-1)</f>
        <v>0</v>
      </c>
      <c r="M6794">
        <f>_xlfn.XLOOKUP(FraudData[[#This Row],[foreign_transaction]],ForeignRules[Foreign Transaction],ForeignRules[Risk Points],0)</f>
        <v>0</v>
      </c>
      <c r="N6794">
        <f>_xlfn.XLOOKUP(FraudData[[#This Row],[location_mismatch]],Table10[Location Mismatch],Table10[Risk Points],0)</f>
        <v>0</v>
      </c>
      <c r="O6794">
        <f>_xlfn.XLOOKUP(FraudData[[#This Row],[device_trust_score]],DeviceRules[Device Min],DeviceRules[Risk Points],,-1)</f>
        <v>0</v>
      </c>
      <c r="P6794">
        <f>_xlfn.XLOOKUP(FraudData[[#This Row],[velocity_last_24h]],VelocityRules[Velocity Min],VelocityRules[Risk Points],,-1)</f>
        <v>0</v>
      </c>
      <c r="Q6794">
        <f>_xlfn.XLOOKUP(FraudData[[#This Row],[merchant_category]],MerchantRules[Merchant Category],MerchantRules[Risk Points],0)</f>
        <v>0</v>
      </c>
      <c r="R6794">
        <f>SUM(FraudData[[#This Row],[Amount Risk]:[Merchant Risk]])</f>
        <v>0</v>
      </c>
      <c r="S6794" t="str" cm="1">
        <f t="array" ref="S6794">_xlfn.IFS(FraudData[[#This Row],[Fraud Risk Score]]&gt;=8,"High Risk",FraudData[[#This Row],[Fraud Risk Score]]&gt;=6,"Medium Risk",TRUE,"Low Risk")</f>
        <v>Low Risk</v>
      </c>
    </row>
    <row r="6795" spans="1:19">
      <c r="A6795">
        <v>6794</v>
      </c>
      <c r="B6795">
        <v>68.599999999999994</v>
      </c>
      <c r="C6795">
        <v>5</v>
      </c>
      <c r="D6795" t="s">
        <v>47</v>
      </c>
      <c r="E6795">
        <v>0</v>
      </c>
      <c r="F6795">
        <v>0</v>
      </c>
      <c r="G6795">
        <v>74</v>
      </c>
      <c r="H6795">
        <v>1</v>
      </c>
      <c r="I6795">
        <v>54</v>
      </c>
      <c r="J6795">
        <v>0</v>
      </c>
      <c r="K6795">
        <f>_xlfn.XLOOKUP(FraudData[[#This Row],[amount]],AmountRules[Amount Min],AmountRules[Risk Points],,-1)</f>
        <v>0</v>
      </c>
      <c r="L6795">
        <f>_xlfn.XLOOKUP(FraudData[[#This Row],[transaction_hour]],TimeRules[Hour Min],TimeRules[Risk Points],,-1)</f>
        <v>0</v>
      </c>
      <c r="M6795">
        <f>_xlfn.XLOOKUP(FraudData[[#This Row],[foreign_transaction]],ForeignRules[Foreign Transaction],ForeignRules[Risk Points],0)</f>
        <v>0</v>
      </c>
      <c r="N6795">
        <f>_xlfn.XLOOKUP(FraudData[[#This Row],[location_mismatch]],Table10[Location Mismatch],Table10[Risk Points],0)</f>
        <v>0</v>
      </c>
      <c r="O6795">
        <f>_xlfn.XLOOKUP(FraudData[[#This Row],[device_trust_score]],DeviceRules[Device Min],DeviceRules[Risk Points],,-1)</f>
        <v>0</v>
      </c>
      <c r="P6795">
        <f>_xlfn.XLOOKUP(FraudData[[#This Row],[velocity_last_24h]],VelocityRules[Velocity Min],VelocityRules[Risk Points],,-1)</f>
        <v>0</v>
      </c>
      <c r="Q6795">
        <f>_xlfn.XLOOKUP(FraudData[[#This Row],[merchant_category]],MerchantRules[Merchant Category],MerchantRules[Risk Points],0)</f>
        <v>0</v>
      </c>
      <c r="R6795">
        <f>SUM(FraudData[[#This Row],[Amount Risk]:[Merchant Risk]])</f>
        <v>0</v>
      </c>
      <c r="S6795" t="str" cm="1">
        <f t="array" ref="S6795">_xlfn.IFS(FraudData[[#This Row],[Fraud Risk Score]]&gt;=8,"High Risk",FraudData[[#This Row],[Fraud Risk Score]]&gt;=6,"Medium Risk",TRUE,"Low Risk")</f>
        <v>Low Risk</v>
      </c>
    </row>
    <row r="6796" spans="1:19">
      <c r="A6796">
        <v>6795</v>
      </c>
      <c r="B6796">
        <v>113.39</v>
      </c>
      <c r="C6796">
        <v>7</v>
      </c>
      <c r="D6796" t="s">
        <v>48</v>
      </c>
      <c r="E6796">
        <v>0</v>
      </c>
      <c r="F6796">
        <v>0</v>
      </c>
      <c r="G6796">
        <v>54</v>
      </c>
      <c r="H6796">
        <v>1</v>
      </c>
      <c r="I6796">
        <v>31</v>
      </c>
      <c r="J6796">
        <v>0</v>
      </c>
      <c r="K6796">
        <f>_xlfn.XLOOKUP(FraudData[[#This Row],[amount]],AmountRules[Amount Min],AmountRules[Risk Points],,-1)</f>
        <v>0</v>
      </c>
      <c r="L6796">
        <f>_xlfn.XLOOKUP(FraudData[[#This Row],[transaction_hour]],TimeRules[Hour Min],TimeRules[Risk Points],,-1)</f>
        <v>0</v>
      </c>
      <c r="M6796">
        <f>_xlfn.XLOOKUP(FraudData[[#This Row],[foreign_transaction]],ForeignRules[Foreign Transaction],ForeignRules[Risk Points],0)</f>
        <v>0</v>
      </c>
      <c r="N6796">
        <f>_xlfn.XLOOKUP(FraudData[[#This Row],[location_mismatch]],Table10[Location Mismatch],Table10[Risk Points],0)</f>
        <v>0</v>
      </c>
      <c r="O6796">
        <f>_xlfn.XLOOKUP(FraudData[[#This Row],[device_trust_score]],DeviceRules[Device Min],DeviceRules[Risk Points],,-1)</f>
        <v>1</v>
      </c>
      <c r="P6796">
        <f>_xlfn.XLOOKUP(FraudData[[#This Row],[velocity_last_24h]],VelocityRules[Velocity Min],VelocityRules[Risk Points],,-1)</f>
        <v>0</v>
      </c>
      <c r="Q6796">
        <f>_xlfn.XLOOKUP(FraudData[[#This Row],[merchant_category]],MerchantRules[Merchant Category],MerchantRules[Risk Points],0)</f>
        <v>0</v>
      </c>
      <c r="R6796">
        <f>SUM(FraudData[[#This Row],[Amount Risk]:[Merchant Risk]])</f>
        <v>1</v>
      </c>
      <c r="S6796" t="str" cm="1">
        <f t="array" ref="S6796">_xlfn.IFS(FraudData[[#This Row],[Fraud Risk Score]]&gt;=8,"High Risk",FraudData[[#This Row],[Fraud Risk Score]]&gt;=6,"Medium Risk",TRUE,"Low Risk")</f>
        <v>Low Risk</v>
      </c>
    </row>
    <row r="6797" spans="1:19">
      <c r="A6797">
        <v>6796</v>
      </c>
      <c r="B6797">
        <v>60.53</v>
      </c>
      <c r="C6797">
        <v>1</v>
      </c>
      <c r="D6797" t="s">
        <v>50</v>
      </c>
      <c r="E6797">
        <v>0</v>
      </c>
      <c r="F6797">
        <v>0</v>
      </c>
      <c r="G6797">
        <v>60</v>
      </c>
      <c r="H6797">
        <v>0</v>
      </c>
      <c r="I6797">
        <v>47</v>
      </c>
      <c r="J6797">
        <v>0</v>
      </c>
      <c r="K6797">
        <f>_xlfn.XLOOKUP(FraudData[[#This Row],[amount]],AmountRules[Amount Min],AmountRules[Risk Points],,-1)</f>
        <v>0</v>
      </c>
      <c r="L6797">
        <f>_xlfn.XLOOKUP(FraudData[[#This Row],[transaction_hour]],TimeRules[Hour Min],TimeRules[Risk Points],,-1)</f>
        <v>3</v>
      </c>
      <c r="M6797">
        <f>_xlfn.XLOOKUP(FraudData[[#This Row],[foreign_transaction]],ForeignRules[Foreign Transaction],ForeignRules[Risk Points],0)</f>
        <v>0</v>
      </c>
      <c r="N6797">
        <f>_xlfn.XLOOKUP(FraudData[[#This Row],[location_mismatch]],Table10[Location Mismatch],Table10[Risk Points],0)</f>
        <v>0</v>
      </c>
      <c r="O6797">
        <f>_xlfn.XLOOKUP(FraudData[[#This Row],[device_trust_score]],DeviceRules[Device Min],DeviceRules[Risk Points],,-1)</f>
        <v>1</v>
      </c>
      <c r="P6797">
        <f>_xlfn.XLOOKUP(FraudData[[#This Row],[velocity_last_24h]],VelocityRules[Velocity Min],VelocityRules[Risk Points],,-1)</f>
        <v>0</v>
      </c>
      <c r="Q6797">
        <f>_xlfn.XLOOKUP(FraudData[[#This Row],[merchant_category]],MerchantRules[Merchant Category],MerchantRules[Risk Points],0)</f>
        <v>0</v>
      </c>
      <c r="R6797">
        <f>SUM(FraudData[[#This Row],[Amount Risk]:[Merchant Risk]])</f>
        <v>4</v>
      </c>
      <c r="S6797" t="str" cm="1">
        <f t="array" ref="S6797">_xlfn.IFS(FraudData[[#This Row],[Fraud Risk Score]]&gt;=8,"High Risk",FraudData[[#This Row],[Fraud Risk Score]]&gt;=6,"Medium Risk",TRUE,"Low Risk")</f>
        <v>Low Risk</v>
      </c>
    </row>
    <row r="6798" spans="1:19">
      <c r="A6798">
        <v>6797</v>
      </c>
      <c r="B6798">
        <v>586.79999999999995</v>
      </c>
      <c r="C6798">
        <v>18</v>
      </c>
      <c r="D6798" t="s">
        <v>48</v>
      </c>
      <c r="E6798">
        <v>0</v>
      </c>
      <c r="F6798">
        <v>0</v>
      </c>
      <c r="G6798">
        <v>50</v>
      </c>
      <c r="H6798">
        <v>1</v>
      </c>
      <c r="I6798">
        <v>21</v>
      </c>
      <c r="J6798">
        <v>0</v>
      </c>
      <c r="K6798">
        <f>_xlfn.XLOOKUP(FraudData[[#This Row],[amount]],AmountRules[Amount Min],AmountRules[Risk Points],,-1)</f>
        <v>1</v>
      </c>
      <c r="L6798">
        <f>_xlfn.XLOOKUP(FraudData[[#This Row],[transaction_hour]],TimeRules[Hour Min],TimeRules[Risk Points],,-1)</f>
        <v>0</v>
      </c>
      <c r="M6798">
        <f>_xlfn.XLOOKUP(FraudData[[#This Row],[foreign_transaction]],ForeignRules[Foreign Transaction],ForeignRules[Risk Points],0)</f>
        <v>0</v>
      </c>
      <c r="N6798">
        <f>_xlfn.XLOOKUP(FraudData[[#This Row],[location_mismatch]],Table10[Location Mismatch],Table10[Risk Points],0)</f>
        <v>0</v>
      </c>
      <c r="O6798">
        <f>_xlfn.XLOOKUP(FraudData[[#This Row],[device_trust_score]],DeviceRules[Device Min],DeviceRules[Risk Points],,-1)</f>
        <v>1</v>
      </c>
      <c r="P6798">
        <f>_xlfn.XLOOKUP(FraudData[[#This Row],[velocity_last_24h]],VelocityRules[Velocity Min],VelocityRules[Risk Points],,-1)</f>
        <v>0</v>
      </c>
      <c r="Q6798">
        <f>_xlfn.XLOOKUP(FraudData[[#This Row],[merchant_category]],MerchantRules[Merchant Category],MerchantRules[Risk Points],0)</f>
        <v>0</v>
      </c>
      <c r="R6798">
        <f>SUM(FraudData[[#This Row],[Amount Risk]:[Merchant Risk]])</f>
        <v>2</v>
      </c>
      <c r="S6798" t="str" cm="1">
        <f t="array" ref="S6798">_xlfn.IFS(FraudData[[#This Row],[Fraud Risk Score]]&gt;=8,"High Risk",FraudData[[#This Row],[Fraud Risk Score]]&gt;=6,"Medium Risk",TRUE,"Low Risk")</f>
        <v>Low Risk</v>
      </c>
    </row>
    <row r="6799" spans="1:19">
      <c r="A6799">
        <v>6798</v>
      </c>
      <c r="B6799">
        <v>67.540000000000006</v>
      </c>
      <c r="C6799">
        <v>8</v>
      </c>
      <c r="D6799" t="s">
        <v>49</v>
      </c>
      <c r="E6799">
        <v>0</v>
      </c>
      <c r="F6799">
        <v>0</v>
      </c>
      <c r="G6799">
        <v>74</v>
      </c>
      <c r="H6799">
        <v>2</v>
      </c>
      <c r="I6799">
        <v>56</v>
      </c>
      <c r="J6799">
        <v>0</v>
      </c>
      <c r="K6799">
        <f>_xlfn.XLOOKUP(FraudData[[#This Row],[amount]],AmountRules[Amount Min],AmountRules[Risk Points],,-1)</f>
        <v>0</v>
      </c>
      <c r="L6799">
        <f>_xlfn.XLOOKUP(FraudData[[#This Row],[transaction_hour]],TimeRules[Hour Min],TimeRules[Risk Points],,-1)</f>
        <v>0</v>
      </c>
      <c r="M6799">
        <f>_xlfn.XLOOKUP(FraudData[[#This Row],[foreign_transaction]],ForeignRules[Foreign Transaction],ForeignRules[Risk Points],0)</f>
        <v>0</v>
      </c>
      <c r="N6799">
        <f>_xlfn.XLOOKUP(FraudData[[#This Row],[location_mismatch]],Table10[Location Mismatch],Table10[Risk Points],0)</f>
        <v>0</v>
      </c>
      <c r="O6799">
        <f>_xlfn.XLOOKUP(FraudData[[#This Row],[device_trust_score]],DeviceRules[Device Min],DeviceRules[Risk Points],,-1)</f>
        <v>0</v>
      </c>
      <c r="P6799">
        <f>_xlfn.XLOOKUP(FraudData[[#This Row],[velocity_last_24h]],VelocityRules[Velocity Min],VelocityRules[Risk Points],,-1)</f>
        <v>0</v>
      </c>
      <c r="Q6799">
        <f>_xlfn.XLOOKUP(FraudData[[#This Row],[merchant_category]],MerchantRules[Merchant Category],MerchantRules[Risk Points],0)</f>
        <v>1</v>
      </c>
      <c r="R6799">
        <f>SUM(FraudData[[#This Row],[Amount Risk]:[Merchant Risk]])</f>
        <v>1</v>
      </c>
      <c r="S6799" t="str" cm="1">
        <f t="array" ref="S6799">_xlfn.IFS(FraudData[[#This Row],[Fraud Risk Score]]&gt;=8,"High Risk",FraudData[[#This Row],[Fraud Risk Score]]&gt;=6,"Medium Risk",TRUE,"Low Risk")</f>
        <v>Low Risk</v>
      </c>
    </row>
    <row r="6800" spans="1:19">
      <c r="A6800">
        <v>6799</v>
      </c>
      <c r="B6800">
        <v>18.57</v>
      </c>
      <c r="C6800">
        <v>4</v>
      </c>
      <c r="D6800" t="s">
        <v>49</v>
      </c>
      <c r="E6800">
        <v>0</v>
      </c>
      <c r="F6800">
        <v>0</v>
      </c>
      <c r="G6800">
        <v>26</v>
      </c>
      <c r="H6800">
        <v>2</v>
      </c>
      <c r="I6800">
        <v>20</v>
      </c>
      <c r="J6800">
        <v>0</v>
      </c>
      <c r="K6800">
        <f>_xlfn.XLOOKUP(FraudData[[#This Row],[amount]],AmountRules[Amount Min],AmountRules[Risk Points],,-1)</f>
        <v>0</v>
      </c>
      <c r="L6800">
        <f>_xlfn.XLOOKUP(FraudData[[#This Row],[transaction_hour]],TimeRules[Hour Min],TimeRules[Risk Points],,-1)</f>
        <v>0</v>
      </c>
      <c r="M6800">
        <f>_xlfn.XLOOKUP(FraudData[[#This Row],[foreign_transaction]],ForeignRules[Foreign Transaction],ForeignRules[Risk Points],0)</f>
        <v>0</v>
      </c>
      <c r="N6800">
        <f>_xlfn.XLOOKUP(FraudData[[#This Row],[location_mismatch]],Table10[Location Mismatch],Table10[Risk Points],0)</f>
        <v>0</v>
      </c>
      <c r="O6800">
        <f>_xlfn.XLOOKUP(FraudData[[#This Row],[device_trust_score]],DeviceRules[Device Min],DeviceRules[Risk Points],,-1)</f>
        <v>3</v>
      </c>
      <c r="P6800">
        <f>_xlfn.XLOOKUP(FraudData[[#This Row],[velocity_last_24h]],VelocityRules[Velocity Min],VelocityRules[Risk Points],,-1)</f>
        <v>0</v>
      </c>
      <c r="Q6800">
        <f>_xlfn.XLOOKUP(FraudData[[#This Row],[merchant_category]],MerchantRules[Merchant Category],MerchantRules[Risk Points],0)</f>
        <v>1</v>
      </c>
      <c r="R6800">
        <f>SUM(FraudData[[#This Row],[Amount Risk]:[Merchant Risk]])</f>
        <v>4</v>
      </c>
      <c r="S6800" t="str" cm="1">
        <f t="array" ref="S6800">_xlfn.IFS(FraudData[[#This Row],[Fraud Risk Score]]&gt;=8,"High Risk",FraudData[[#This Row],[Fraud Risk Score]]&gt;=6,"Medium Risk",TRUE,"Low Risk")</f>
        <v>Low Risk</v>
      </c>
    </row>
    <row r="6801" spans="1:19">
      <c r="A6801">
        <v>6800</v>
      </c>
      <c r="B6801">
        <v>134.69</v>
      </c>
      <c r="C6801">
        <v>4</v>
      </c>
      <c r="D6801" t="s">
        <v>47</v>
      </c>
      <c r="E6801">
        <v>0</v>
      </c>
      <c r="F6801">
        <v>0</v>
      </c>
      <c r="G6801">
        <v>31</v>
      </c>
      <c r="H6801">
        <v>3</v>
      </c>
      <c r="I6801">
        <v>38</v>
      </c>
      <c r="J6801">
        <v>0</v>
      </c>
      <c r="K6801">
        <f>_xlfn.XLOOKUP(FraudData[[#This Row],[amount]],AmountRules[Amount Min],AmountRules[Risk Points],,-1)</f>
        <v>0</v>
      </c>
      <c r="L6801">
        <f>_xlfn.XLOOKUP(FraudData[[#This Row],[transaction_hour]],TimeRules[Hour Min],TimeRules[Risk Points],,-1)</f>
        <v>0</v>
      </c>
      <c r="M6801">
        <f>_xlfn.XLOOKUP(FraudData[[#This Row],[foreign_transaction]],ForeignRules[Foreign Transaction],ForeignRules[Risk Points],0)</f>
        <v>0</v>
      </c>
      <c r="N6801">
        <f>_xlfn.XLOOKUP(FraudData[[#This Row],[location_mismatch]],Table10[Location Mismatch],Table10[Risk Points],0)</f>
        <v>0</v>
      </c>
      <c r="O6801">
        <f>_xlfn.XLOOKUP(FraudData[[#This Row],[device_trust_score]],DeviceRules[Device Min],DeviceRules[Risk Points],,-1)</f>
        <v>2</v>
      </c>
      <c r="P6801">
        <f>_xlfn.XLOOKUP(FraudData[[#This Row],[velocity_last_24h]],VelocityRules[Velocity Min],VelocityRules[Risk Points],,-1)</f>
        <v>0</v>
      </c>
      <c r="Q6801">
        <f>_xlfn.XLOOKUP(FraudData[[#This Row],[merchant_category]],MerchantRules[Merchant Category],MerchantRules[Risk Points],0)</f>
        <v>0</v>
      </c>
      <c r="R6801">
        <f>SUM(FraudData[[#This Row],[Amount Risk]:[Merchant Risk]])</f>
        <v>2</v>
      </c>
      <c r="S6801" t="str" cm="1">
        <f t="array" ref="S6801">_xlfn.IFS(FraudData[[#This Row],[Fraud Risk Score]]&gt;=8,"High Risk",FraudData[[#This Row],[Fraud Risk Score]]&gt;=6,"Medium Risk",TRUE,"Low Risk")</f>
        <v>Low Risk</v>
      </c>
    </row>
    <row r="6802" spans="1:19">
      <c r="A6802">
        <v>6801</v>
      </c>
      <c r="B6802">
        <v>10.58</v>
      </c>
      <c r="C6802">
        <v>18</v>
      </c>
      <c r="D6802" t="s">
        <v>48</v>
      </c>
      <c r="E6802">
        <v>0</v>
      </c>
      <c r="F6802">
        <v>0</v>
      </c>
      <c r="G6802">
        <v>51</v>
      </c>
      <c r="H6802">
        <v>2</v>
      </c>
      <c r="I6802">
        <v>39</v>
      </c>
      <c r="J6802">
        <v>0</v>
      </c>
      <c r="K6802">
        <f>_xlfn.XLOOKUP(FraudData[[#This Row],[amount]],AmountRules[Amount Min],AmountRules[Risk Points],,-1)</f>
        <v>0</v>
      </c>
      <c r="L6802">
        <f>_xlfn.XLOOKUP(FraudData[[#This Row],[transaction_hour]],TimeRules[Hour Min],TimeRules[Risk Points],,-1)</f>
        <v>0</v>
      </c>
      <c r="M6802">
        <f>_xlfn.XLOOKUP(FraudData[[#This Row],[foreign_transaction]],ForeignRules[Foreign Transaction],ForeignRules[Risk Points],0)</f>
        <v>0</v>
      </c>
      <c r="N6802">
        <f>_xlfn.XLOOKUP(FraudData[[#This Row],[location_mismatch]],Table10[Location Mismatch],Table10[Risk Points],0)</f>
        <v>0</v>
      </c>
      <c r="O6802">
        <f>_xlfn.XLOOKUP(FraudData[[#This Row],[device_trust_score]],DeviceRules[Device Min],DeviceRules[Risk Points],,-1)</f>
        <v>1</v>
      </c>
      <c r="P6802">
        <f>_xlfn.XLOOKUP(FraudData[[#This Row],[velocity_last_24h]],VelocityRules[Velocity Min],VelocityRules[Risk Points],,-1)</f>
        <v>0</v>
      </c>
      <c r="Q6802">
        <f>_xlfn.XLOOKUP(FraudData[[#This Row],[merchant_category]],MerchantRules[Merchant Category],MerchantRules[Risk Points],0)</f>
        <v>0</v>
      </c>
      <c r="R6802">
        <f>SUM(FraudData[[#This Row],[Amount Risk]:[Merchant Risk]])</f>
        <v>1</v>
      </c>
      <c r="S6802" t="str" cm="1">
        <f t="array" ref="S6802">_xlfn.IFS(FraudData[[#This Row],[Fraud Risk Score]]&gt;=8,"High Risk",FraudData[[#This Row],[Fraud Risk Score]]&gt;=6,"Medium Risk",TRUE,"Low Risk")</f>
        <v>Low Risk</v>
      </c>
    </row>
    <row r="6803" spans="1:19">
      <c r="A6803">
        <v>6802</v>
      </c>
      <c r="B6803">
        <v>21.09</v>
      </c>
      <c r="C6803">
        <v>3</v>
      </c>
      <c r="D6803" t="s">
        <v>49</v>
      </c>
      <c r="E6803">
        <v>1</v>
      </c>
      <c r="F6803">
        <v>0</v>
      </c>
      <c r="G6803">
        <v>73</v>
      </c>
      <c r="H6803">
        <v>3</v>
      </c>
      <c r="I6803">
        <v>21</v>
      </c>
      <c r="J6803">
        <v>0</v>
      </c>
      <c r="K6803">
        <f>_xlfn.XLOOKUP(FraudData[[#This Row],[amount]],AmountRules[Amount Min],AmountRules[Risk Points],,-1)</f>
        <v>0</v>
      </c>
      <c r="L6803">
        <f>_xlfn.XLOOKUP(FraudData[[#This Row],[transaction_hour]],TimeRules[Hour Min],TimeRules[Risk Points],,-1)</f>
        <v>3</v>
      </c>
      <c r="M6803">
        <f>_xlfn.XLOOKUP(FraudData[[#This Row],[foreign_transaction]],ForeignRules[Foreign Transaction],ForeignRules[Risk Points],0)</f>
        <v>3</v>
      </c>
      <c r="N6803">
        <f>_xlfn.XLOOKUP(FraudData[[#This Row],[location_mismatch]],Table10[Location Mismatch],Table10[Risk Points],0)</f>
        <v>0</v>
      </c>
      <c r="O6803">
        <f>_xlfn.XLOOKUP(FraudData[[#This Row],[device_trust_score]],DeviceRules[Device Min],DeviceRules[Risk Points],,-1)</f>
        <v>0</v>
      </c>
      <c r="P6803">
        <f>_xlfn.XLOOKUP(FraudData[[#This Row],[velocity_last_24h]],VelocityRules[Velocity Min],VelocityRules[Risk Points],,-1)</f>
        <v>0</v>
      </c>
      <c r="Q6803">
        <f>_xlfn.XLOOKUP(FraudData[[#This Row],[merchant_category]],MerchantRules[Merchant Category],MerchantRules[Risk Points],0)</f>
        <v>1</v>
      </c>
      <c r="R6803">
        <f>SUM(FraudData[[#This Row],[Amount Risk]:[Merchant Risk]])</f>
        <v>7</v>
      </c>
      <c r="S6803" t="str" cm="1">
        <f t="array" ref="S6803">_xlfn.IFS(FraudData[[#This Row],[Fraud Risk Score]]&gt;=8,"High Risk",FraudData[[#This Row],[Fraud Risk Score]]&gt;=6,"Medium Risk",TRUE,"Low Risk")</f>
        <v>Medium Risk</v>
      </c>
    </row>
    <row r="6804" spans="1:19">
      <c r="A6804">
        <v>6803</v>
      </c>
      <c r="B6804">
        <v>44.58</v>
      </c>
      <c r="C6804">
        <v>15</v>
      </c>
      <c r="D6804" t="s">
        <v>48</v>
      </c>
      <c r="E6804">
        <v>0</v>
      </c>
      <c r="F6804">
        <v>0</v>
      </c>
      <c r="G6804">
        <v>70</v>
      </c>
      <c r="H6804">
        <v>2</v>
      </c>
      <c r="I6804">
        <v>40</v>
      </c>
      <c r="J6804">
        <v>0</v>
      </c>
      <c r="K6804">
        <f>_xlfn.XLOOKUP(FraudData[[#This Row],[amount]],AmountRules[Amount Min],AmountRules[Risk Points],,-1)</f>
        <v>0</v>
      </c>
      <c r="L6804">
        <f>_xlfn.XLOOKUP(FraudData[[#This Row],[transaction_hour]],TimeRules[Hour Min],TimeRules[Risk Points],,-1)</f>
        <v>0</v>
      </c>
      <c r="M6804">
        <f>_xlfn.XLOOKUP(FraudData[[#This Row],[foreign_transaction]],ForeignRules[Foreign Transaction],ForeignRules[Risk Points],0)</f>
        <v>0</v>
      </c>
      <c r="N6804">
        <f>_xlfn.XLOOKUP(FraudData[[#This Row],[location_mismatch]],Table10[Location Mismatch],Table10[Risk Points],0)</f>
        <v>0</v>
      </c>
      <c r="O6804">
        <f>_xlfn.XLOOKUP(FraudData[[#This Row],[device_trust_score]],DeviceRules[Device Min],DeviceRules[Risk Points],,-1)</f>
        <v>0</v>
      </c>
      <c r="P6804">
        <f>_xlfn.XLOOKUP(FraudData[[#This Row],[velocity_last_24h]],VelocityRules[Velocity Min],VelocityRules[Risk Points],,-1)</f>
        <v>0</v>
      </c>
      <c r="Q6804">
        <f>_xlfn.XLOOKUP(FraudData[[#This Row],[merchant_category]],MerchantRules[Merchant Category],MerchantRules[Risk Points],0)</f>
        <v>0</v>
      </c>
      <c r="R6804">
        <f>SUM(FraudData[[#This Row],[Amount Risk]:[Merchant Risk]])</f>
        <v>0</v>
      </c>
      <c r="S6804" t="str" cm="1">
        <f t="array" ref="S6804">_xlfn.IFS(FraudData[[#This Row],[Fraud Risk Score]]&gt;=8,"High Risk",FraudData[[#This Row],[Fraud Risk Score]]&gt;=6,"Medium Risk",TRUE,"Low Risk")</f>
        <v>Low Risk</v>
      </c>
    </row>
    <row r="6805" spans="1:19">
      <c r="A6805">
        <v>6804</v>
      </c>
      <c r="B6805">
        <v>112.37</v>
      </c>
      <c r="C6805">
        <v>15</v>
      </c>
      <c r="D6805" t="s">
        <v>47</v>
      </c>
      <c r="E6805">
        <v>0</v>
      </c>
      <c r="F6805">
        <v>0</v>
      </c>
      <c r="G6805">
        <v>50</v>
      </c>
      <c r="H6805">
        <v>4</v>
      </c>
      <c r="I6805">
        <v>21</v>
      </c>
      <c r="J6805">
        <v>0</v>
      </c>
      <c r="K6805">
        <f>_xlfn.XLOOKUP(FraudData[[#This Row],[amount]],AmountRules[Amount Min],AmountRules[Risk Points],,-1)</f>
        <v>0</v>
      </c>
      <c r="L6805">
        <f>_xlfn.XLOOKUP(FraudData[[#This Row],[transaction_hour]],TimeRules[Hour Min],TimeRules[Risk Points],,-1)</f>
        <v>0</v>
      </c>
      <c r="M6805">
        <f>_xlfn.XLOOKUP(FraudData[[#This Row],[foreign_transaction]],ForeignRules[Foreign Transaction],ForeignRules[Risk Points],0)</f>
        <v>0</v>
      </c>
      <c r="N6805">
        <f>_xlfn.XLOOKUP(FraudData[[#This Row],[location_mismatch]],Table10[Location Mismatch],Table10[Risk Points],0)</f>
        <v>0</v>
      </c>
      <c r="O6805">
        <f>_xlfn.XLOOKUP(FraudData[[#This Row],[device_trust_score]],DeviceRules[Device Min],DeviceRules[Risk Points],,-1)</f>
        <v>1</v>
      </c>
      <c r="P6805">
        <f>_xlfn.XLOOKUP(FraudData[[#This Row],[velocity_last_24h]],VelocityRules[Velocity Min],VelocityRules[Risk Points],,-1)</f>
        <v>0</v>
      </c>
      <c r="Q6805">
        <f>_xlfn.XLOOKUP(FraudData[[#This Row],[merchant_category]],MerchantRules[Merchant Category],MerchantRules[Risk Points],0)</f>
        <v>0</v>
      </c>
      <c r="R6805">
        <f>SUM(FraudData[[#This Row],[Amount Risk]:[Merchant Risk]])</f>
        <v>1</v>
      </c>
      <c r="S6805" t="str" cm="1">
        <f t="array" ref="S6805">_xlfn.IFS(FraudData[[#This Row],[Fraud Risk Score]]&gt;=8,"High Risk",FraudData[[#This Row],[Fraud Risk Score]]&gt;=6,"Medium Risk",TRUE,"Low Risk")</f>
        <v>Low Risk</v>
      </c>
    </row>
    <row r="6806" spans="1:19">
      <c r="A6806">
        <v>6805</v>
      </c>
      <c r="B6806">
        <v>102.21</v>
      </c>
      <c r="C6806">
        <v>15</v>
      </c>
      <c r="D6806" t="s">
        <v>48</v>
      </c>
      <c r="E6806">
        <v>0</v>
      </c>
      <c r="F6806">
        <v>0</v>
      </c>
      <c r="G6806">
        <v>89</v>
      </c>
      <c r="H6806">
        <v>1</v>
      </c>
      <c r="I6806">
        <v>23</v>
      </c>
      <c r="J6806">
        <v>0</v>
      </c>
      <c r="K6806">
        <f>_xlfn.XLOOKUP(FraudData[[#This Row],[amount]],AmountRules[Amount Min],AmountRules[Risk Points],,-1)</f>
        <v>0</v>
      </c>
      <c r="L6806">
        <f>_xlfn.XLOOKUP(FraudData[[#This Row],[transaction_hour]],TimeRules[Hour Min],TimeRules[Risk Points],,-1)</f>
        <v>0</v>
      </c>
      <c r="M6806">
        <f>_xlfn.XLOOKUP(FraudData[[#This Row],[foreign_transaction]],ForeignRules[Foreign Transaction],ForeignRules[Risk Points],0)</f>
        <v>0</v>
      </c>
      <c r="N6806">
        <f>_xlfn.XLOOKUP(FraudData[[#This Row],[location_mismatch]],Table10[Location Mismatch],Table10[Risk Points],0)</f>
        <v>0</v>
      </c>
      <c r="O6806">
        <f>_xlfn.XLOOKUP(FraudData[[#This Row],[device_trust_score]],DeviceRules[Device Min],DeviceRules[Risk Points],,-1)</f>
        <v>0</v>
      </c>
      <c r="P6806">
        <f>_xlfn.XLOOKUP(FraudData[[#This Row],[velocity_last_24h]],VelocityRules[Velocity Min],VelocityRules[Risk Points],,-1)</f>
        <v>0</v>
      </c>
      <c r="Q6806">
        <f>_xlfn.XLOOKUP(FraudData[[#This Row],[merchant_category]],MerchantRules[Merchant Category],MerchantRules[Risk Points],0)</f>
        <v>0</v>
      </c>
      <c r="R6806">
        <f>SUM(FraudData[[#This Row],[Amount Risk]:[Merchant Risk]])</f>
        <v>0</v>
      </c>
      <c r="S6806" t="str" cm="1">
        <f t="array" ref="S6806">_xlfn.IFS(FraudData[[#This Row],[Fraud Risk Score]]&gt;=8,"High Risk",FraudData[[#This Row],[Fraud Risk Score]]&gt;=6,"Medium Risk",TRUE,"Low Risk")</f>
        <v>Low Risk</v>
      </c>
    </row>
    <row r="6807" spans="1:19">
      <c r="A6807">
        <v>6806</v>
      </c>
      <c r="B6807">
        <v>289.42</v>
      </c>
      <c r="C6807">
        <v>6</v>
      </c>
      <c r="D6807" t="s">
        <v>50</v>
      </c>
      <c r="E6807">
        <v>0</v>
      </c>
      <c r="F6807">
        <v>0</v>
      </c>
      <c r="G6807">
        <v>26</v>
      </c>
      <c r="H6807">
        <v>2</v>
      </c>
      <c r="I6807">
        <v>55</v>
      </c>
      <c r="J6807">
        <v>0</v>
      </c>
      <c r="K6807">
        <f>_xlfn.XLOOKUP(FraudData[[#This Row],[amount]],AmountRules[Amount Min],AmountRules[Risk Points],,-1)</f>
        <v>0</v>
      </c>
      <c r="L6807">
        <f>_xlfn.XLOOKUP(FraudData[[#This Row],[transaction_hour]],TimeRules[Hour Min],TimeRules[Risk Points],,-1)</f>
        <v>0</v>
      </c>
      <c r="M6807">
        <f>_xlfn.XLOOKUP(FraudData[[#This Row],[foreign_transaction]],ForeignRules[Foreign Transaction],ForeignRules[Risk Points],0)</f>
        <v>0</v>
      </c>
      <c r="N6807">
        <f>_xlfn.XLOOKUP(FraudData[[#This Row],[location_mismatch]],Table10[Location Mismatch],Table10[Risk Points],0)</f>
        <v>0</v>
      </c>
      <c r="O6807">
        <f>_xlfn.XLOOKUP(FraudData[[#This Row],[device_trust_score]],DeviceRules[Device Min],DeviceRules[Risk Points],,-1)</f>
        <v>3</v>
      </c>
      <c r="P6807">
        <f>_xlfn.XLOOKUP(FraudData[[#This Row],[velocity_last_24h]],VelocityRules[Velocity Min],VelocityRules[Risk Points],,-1)</f>
        <v>0</v>
      </c>
      <c r="Q6807">
        <f>_xlfn.XLOOKUP(FraudData[[#This Row],[merchant_category]],MerchantRules[Merchant Category],MerchantRules[Risk Points],0)</f>
        <v>0</v>
      </c>
      <c r="R6807">
        <f>SUM(FraudData[[#This Row],[Amount Risk]:[Merchant Risk]])</f>
        <v>3</v>
      </c>
      <c r="S6807" t="str" cm="1">
        <f t="array" ref="S6807">_xlfn.IFS(FraudData[[#This Row],[Fraud Risk Score]]&gt;=8,"High Risk",FraudData[[#This Row],[Fraud Risk Score]]&gt;=6,"Medium Risk",TRUE,"Low Risk")</f>
        <v>Low Risk</v>
      </c>
    </row>
    <row r="6808" spans="1:19">
      <c r="A6808">
        <v>6807</v>
      </c>
      <c r="B6808">
        <v>242.11</v>
      </c>
      <c r="C6808">
        <v>17</v>
      </c>
      <c r="D6808" t="s">
        <v>47</v>
      </c>
      <c r="E6808">
        <v>0</v>
      </c>
      <c r="F6808">
        <v>1</v>
      </c>
      <c r="G6808">
        <v>88</v>
      </c>
      <c r="H6808">
        <v>6</v>
      </c>
      <c r="I6808">
        <v>66</v>
      </c>
      <c r="J6808">
        <v>0</v>
      </c>
      <c r="K6808">
        <f>_xlfn.XLOOKUP(FraudData[[#This Row],[amount]],AmountRules[Amount Min],AmountRules[Risk Points],,-1)</f>
        <v>0</v>
      </c>
      <c r="L6808">
        <f>_xlfn.XLOOKUP(FraudData[[#This Row],[transaction_hour]],TimeRules[Hour Min],TimeRules[Risk Points],,-1)</f>
        <v>0</v>
      </c>
      <c r="M6808">
        <f>_xlfn.XLOOKUP(FraudData[[#This Row],[foreign_transaction]],ForeignRules[Foreign Transaction],ForeignRules[Risk Points],0)</f>
        <v>0</v>
      </c>
      <c r="N6808">
        <f>_xlfn.XLOOKUP(FraudData[[#This Row],[location_mismatch]],Table10[Location Mismatch],Table10[Risk Points],0)</f>
        <v>3</v>
      </c>
      <c r="O6808">
        <f>_xlfn.XLOOKUP(FraudData[[#This Row],[device_trust_score]],DeviceRules[Device Min],DeviceRules[Risk Points],,-1)</f>
        <v>0</v>
      </c>
      <c r="P6808">
        <f>_xlfn.XLOOKUP(FraudData[[#This Row],[velocity_last_24h]],VelocityRules[Velocity Min],VelocityRules[Risk Points],,-1)</f>
        <v>3</v>
      </c>
      <c r="Q6808">
        <f>_xlfn.XLOOKUP(FraudData[[#This Row],[merchant_category]],MerchantRules[Merchant Category],MerchantRules[Risk Points],0)</f>
        <v>0</v>
      </c>
      <c r="R6808">
        <f>SUM(FraudData[[#This Row],[Amount Risk]:[Merchant Risk]])</f>
        <v>6</v>
      </c>
      <c r="S6808" t="str" cm="1">
        <f t="array" ref="S6808">_xlfn.IFS(FraudData[[#This Row],[Fraud Risk Score]]&gt;=8,"High Risk",FraudData[[#This Row],[Fraud Risk Score]]&gt;=6,"Medium Risk",TRUE,"Low Risk")</f>
        <v>Medium Risk</v>
      </c>
    </row>
    <row r="6809" spans="1:19">
      <c r="A6809">
        <v>6808</v>
      </c>
      <c r="B6809">
        <v>100.02</v>
      </c>
      <c r="C6809">
        <v>23</v>
      </c>
      <c r="D6809" t="s">
        <v>48</v>
      </c>
      <c r="E6809">
        <v>0</v>
      </c>
      <c r="F6809">
        <v>0</v>
      </c>
      <c r="G6809">
        <v>88</v>
      </c>
      <c r="H6809">
        <v>1</v>
      </c>
      <c r="I6809">
        <v>42</v>
      </c>
      <c r="J6809">
        <v>0</v>
      </c>
      <c r="K6809">
        <f>_xlfn.XLOOKUP(FraudData[[#This Row],[amount]],AmountRules[Amount Min],AmountRules[Risk Points],,-1)</f>
        <v>0</v>
      </c>
      <c r="L6809">
        <f>_xlfn.XLOOKUP(FraudData[[#This Row],[transaction_hour]],TimeRules[Hour Min],TimeRules[Risk Points],,-1)</f>
        <v>1</v>
      </c>
      <c r="M6809">
        <f>_xlfn.XLOOKUP(FraudData[[#This Row],[foreign_transaction]],ForeignRules[Foreign Transaction],ForeignRules[Risk Points],0)</f>
        <v>0</v>
      </c>
      <c r="N6809">
        <f>_xlfn.XLOOKUP(FraudData[[#This Row],[location_mismatch]],Table10[Location Mismatch],Table10[Risk Points],0)</f>
        <v>0</v>
      </c>
      <c r="O6809">
        <f>_xlfn.XLOOKUP(FraudData[[#This Row],[device_trust_score]],DeviceRules[Device Min],DeviceRules[Risk Points],,-1)</f>
        <v>0</v>
      </c>
      <c r="P6809">
        <f>_xlfn.XLOOKUP(FraudData[[#This Row],[velocity_last_24h]],VelocityRules[Velocity Min],VelocityRules[Risk Points],,-1)</f>
        <v>0</v>
      </c>
      <c r="Q6809">
        <f>_xlfn.XLOOKUP(FraudData[[#This Row],[merchant_category]],MerchantRules[Merchant Category],MerchantRules[Risk Points],0)</f>
        <v>0</v>
      </c>
      <c r="R6809">
        <f>SUM(FraudData[[#This Row],[Amount Risk]:[Merchant Risk]])</f>
        <v>1</v>
      </c>
      <c r="S6809" t="str" cm="1">
        <f t="array" ref="S6809">_xlfn.IFS(FraudData[[#This Row],[Fraud Risk Score]]&gt;=8,"High Risk",FraudData[[#This Row],[Fraud Risk Score]]&gt;=6,"Medium Risk",TRUE,"Low Risk")</f>
        <v>Low Risk</v>
      </c>
    </row>
    <row r="6810" spans="1:19">
      <c r="A6810">
        <v>6809</v>
      </c>
      <c r="B6810">
        <v>73.08</v>
      </c>
      <c r="C6810">
        <v>20</v>
      </c>
      <c r="D6810" t="s">
        <v>49</v>
      </c>
      <c r="E6810">
        <v>0</v>
      </c>
      <c r="F6810">
        <v>0</v>
      </c>
      <c r="G6810">
        <v>84</v>
      </c>
      <c r="H6810">
        <v>4</v>
      </c>
      <c r="I6810">
        <v>19</v>
      </c>
      <c r="J6810">
        <v>0</v>
      </c>
      <c r="K6810">
        <f>_xlfn.XLOOKUP(FraudData[[#This Row],[amount]],AmountRules[Amount Min],AmountRules[Risk Points],,-1)</f>
        <v>0</v>
      </c>
      <c r="L6810">
        <f>_xlfn.XLOOKUP(FraudData[[#This Row],[transaction_hour]],TimeRules[Hour Min],TimeRules[Risk Points],,-1)</f>
        <v>0</v>
      </c>
      <c r="M6810">
        <f>_xlfn.XLOOKUP(FraudData[[#This Row],[foreign_transaction]],ForeignRules[Foreign Transaction],ForeignRules[Risk Points],0)</f>
        <v>0</v>
      </c>
      <c r="N6810">
        <f>_xlfn.XLOOKUP(FraudData[[#This Row],[location_mismatch]],Table10[Location Mismatch],Table10[Risk Points],0)</f>
        <v>0</v>
      </c>
      <c r="O6810">
        <f>_xlfn.XLOOKUP(FraudData[[#This Row],[device_trust_score]],DeviceRules[Device Min],DeviceRules[Risk Points],,-1)</f>
        <v>0</v>
      </c>
      <c r="P6810">
        <f>_xlfn.XLOOKUP(FraudData[[#This Row],[velocity_last_24h]],VelocityRules[Velocity Min],VelocityRules[Risk Points],,-1)</f>
        <v>0</v>
      </c>
      <c r="Q6810">
        <f>_xlfn.XLOOKUP(FraudData[[#This Row],[merchant_category]],MerchantRules[Merchant Category],MerchantRules[Risk Points],0)</f>
        <v>1</v>
      </c>
      <c r="R6810">
        <f>SUM(FraudData[[#This Row],[Amount Risk]:[Merchant Risk]])</f>
        <v>1</v>
      </c>
      <c r="S6810" t="str" cm="1">
        <f t="array" ref="S6810">_xlfn.IFS(FraudData[[#This Row],[Fraud Risk Score]]&gt;=8,"High Risk",FraudData[[#This Row],[Fraud Risk Score]]&gt;=6,"Medium Risk",TRUE,"Low Risk")</f>
        <v>Low Risk</v>
      </c>
    </row>
    <row r="6811" spans="1:19">
      <c r="A6811">
        <v>6810</v>
      </c>
      <c r="B6811">
        <v>68.489999999999995</v>
      </c>
      <c r="C6811">
        <v>0</v>
      </c>
      <c r="D6811" t="s">
        <v>46</v>
      </c>
      <c r="E6811">
        <v>0</v>
      </c>
      <c r="F6811">
        <v>0</v>
      </c>
      <c r="G6811">
        <v>33</v>
      </c>
      <c r="H6811">
        <v>1</v>
      </c>
      <c r="I6811">
        <v>50</v>
      </c>
      <c r="J6811">
        <v>0</v>
      </c>
      <c r="K6811">
        <f>_xlfn.XLOOKUP(FraudData[[#This Row],[amount]],AmountRules[Amount Min],AmountRules[Risk Points],,-1)</f>
        <v>0</v>
      </c>
      <c r="L6811">
        <f>_xlfn.XLOOKUP(FraudData[[#This Row],[transaction_hour]],TimeRules[Hour Min],TimeRules[Risk Points],,-1)</f>
        <v>3</v>
      </c>
      <c r="M6811">
        <f>_xlfn.XLOOKUP(FraudData[[#This Row],[foreign_transaction]],ForeignRules[Foreign Transaction],ForeignRules[Risk Points],0)</f>
        <v>0</v>
      </c>
      <c r="N6811">
        <f>_xlfn.XLOOKUP(FraudData[[#This Row],[location_mismatch]],Table10[Location Mismatch],Table10[Risk Points],0)</f>
        <v>0</v>
      </c>
      <c r="O6811">
        <f>_xlfn.XLOOKUP(FraudData[[#This Row],[device_trust_score]],DeviceRules[Device Min],DeviceRules[Risk Points],,-1)</f>
        <v>2</v>
      </c>
      <c r="P6811">
        <f>_xlfn.XLOOKUP(FraudData[[#This Row],[velocity_last_24h]],VelocityRules[Velocity Min],VelocityRules[Risk Points],,-1)</f>
        <v>0</v>
      </c>
      <c r="Q6811">
        <f>_xlfn.XLOOKUP(FraudData[[#This Row],[merchant_category]],MerchantRules[Merchant Category],MerchantRules[Risk Points],0)</f>
        <v>0</v>
      </c>
      <c r="R6811">
        <f>SUM(FraudData[[#This Row],[Amount Risk]:[Merchant Risk]])</f>
        <v>5</v>
      </c>
      <c r="S6811" t="str" cm="1">
        <f t="array" ref="S6811">_xlfn.IFS(FraudData[[#This Row],[Fraud Risk Score]]&gt;=8,"High Risk",FraudData[[#This Row],[Fraud Risk Score]]&gt;=6,"Medium Risk",TRUE,"Low Risk")</f>
        <v>Low Risk</v>
      </c>
    </row>
    <row r="6812" spans="1:19">
      <c r="A6812">
        <v>6811</v>
      </c>
      <c r="B6812">
        <v>267.7</v>
      </c>
      <c r="C6812">
        <v>2</v>
      </c>
      <c r="D6812" t="s">
        <v>46</v>
      </c>
      <c r="E6812">
        <v>0</v>
      </c>
      <c r="F6812">
        <v>0</v>
      </c>
      <c r="G6812">
        <v>39</v>
      </c>
      <c r="H6812">
        <v>2</v>
      </c>
      <c r="I6812">
        <v>54</v>
      </c>
      <c r="J6812">
        <v>0</v>
      </c>
      <c r="K6812">
        <f>_xlfn.XLOOKUP(FraudData[[#This Row],[amount]],AmountRules[Amount Min],AmountRules[Risk Points],,-1)</f>
        <v>0</v>
      </c>
      <c r="L6812">
        <f>_xlfn.XLOOKUP(FraudData[[#This Row],[transaction_hour]],TimeRules[Hour Min],TimeRules[Risk Points],,-1)</f>
        <v>3</v>
      </c>
      <c r="M6812">
        <f>_xlfn.XLOOKUP(FraudData[[#This Row],[foreign_transaction]],ForeignRules[Foreign Transaction],ForeignRules[Risk Points],0)</f>
        <v>0</v>
      </c>
      <c r="N6812">
        <f>_xlfn.XLOOKUP(FraudData[[#This Row],[location_mismatch]],Table10[Location Mismatch],Table10[Risk Points],0)</f>
        <v>0</v>
      </c>
      <c r="O6812">
        <f>_xlfn.XLOOKUP(FraudData[[#This Row],[device_trust_score]],DeviceRules[Device Min],DeviceRules[Risk Points],,-1)</f>
        <v>2</v>
      </c>
      <c r="P6812">
        <f>_xlfn.XLOOKUP(FraudData[[#This Row],[velocity_last_24h]],VelocityRules[Velocity Min],VelocityRules[Risk Points],,-1)</f>
        <v>0</v>
      </c>
      <c r="Q6812">
        <f>_xlfn.XLOOKUP(FraudData[[#This Row],[merchant_category]],MerchantRules[Merchant Category],MerchantRules[Risk Points],0)</f>
        <v>0</v>
      </c>
      <c r="R6812">
        <f>SUM(FraudData[[#This Row],[Amount Risk]:[Merchant Risk]])</f>
        <v>5</v>
      </c>
      <c r="S6812" t="str" cm="1">
        <f t="array" ref="S6812">_xlfn.IFS(FraudData[[#This Row],[Fraud Risk Score]]&gt;=8,"High Risk",FraudData[[#This Row],[Fraud Risk Score]]&gt;=6,"Medium Risk",TRUE,"Low Risk")</f>
        <v>Low Risk</v>
      </c>
    </row>
    <row r="6813" spans="1:19">
      <c r="A6813">
        <v>6812</v>
      </c>
      <c r="B6813">
        <v>9.6300000000000008</v>
      </c>
      <c r="C6813">
        <v>20</v>
      </c>
      <c r="D6813" t="s">
        <v>47</v>
      </c>
      <c r="E6813">
        <v>0</v>
      </c>
      <c r="F6813">
        <v>0</v>
      </c>
      <c r="G6813">
        <v>61</v>
      </c>
      <c r="H6813">
        <v>2</v>
      </c>
      <c r="I6813">
        <v>51</v>
      </c>
      <c r="J6813">
        <v>0</v>
      </c>
      <c r="K6813">
        <f>_xlfn.XLOOKUP(FraudData[[#This Row],[amount]],AmountRules[Amount Min],AmountRules[Risk Points],,-1)</f>
        <v>0</v>
      </c>
      <c r="L6813">
        <f>_xlfn.XLOOKUP(FraudData[[#This Row],[transaction_hour]],TimeRules[Hour Min],TimeRules[Risk Points],,-1)</f>
        <v>0</v>
      </c>
      <c r="M6813">
        <f>_xlfn.XLOOKUP(FraudData[[#This Row],[foreign_transaction]],ForeignRules[Foreign Transaction],ForeignRules[Risk Points],0)</f>
        <v>0</v>
      </c>
      <c r="N6813">
        <f>_xlfn.XLOOKUP(FraudData[[#This Row],[location_mismatch]],Table10[Location Mismatch],Table10[Risk Points],0)</f>
        <v>0</v>
      </c>
      <c r="O6813">
        <f>_xlfn.XLOOKUP(FraudData[[#This Row],[device_trust_score]],DeviceRules[Device Min],DeviceRules[Risk Points],,-1)</f>
        <v>1</v>
      </c>
      <c r="P6813">
        <f>_xlfn.XLOOKUP(FraudData[[#This Row],[velocity_last_24h]],VelocityRules[Velocity Min],VelocityRules[Risk Points],,-1)</f>
        <v>0</v>
      </c>
      <c r="Q6813">
        <f>_xlfn.XLOOKUP(FraudData[[#This Row],[merchant_category]],MerchantRules[Merchant Category],MerchantRules[Risk Points],0)</f>
        <v>0</v>
      </c>
      <c r="R6813">
        <f>SUM(FraudData[[#This Row],[Amount Risk]:[Merchant Risk]])</f>
        <v>1</v>
      </c>
      <c r="S6813" t="str" cm="1">
        <f t="array" ref="S6813">_xlfn.IFS(FraudData[[#This Row],[Fraud Risk Score]]&gt;=8,"High Risk",FraudData[[#This Row],[Fraud Risk Score]]&gt;=6,"Medium Risk",TRUE,"Low Risk")</f>
        <v>Low Risk</v>
      </c>
    </row>
    <row r="6814" spans="1:19">
      <c r="A6814">
        <v>6813</v>
      </c>
      <c r="B6814">
        <v>2.3199999999999998</v>
      </c>
      <c r="C6814">
        <v>7</v>
      </c>
      <c r="D6814" t="s">
        <v>46</v>
      </c>
      <c r="E6814">
        <v>0</v>
      </c>
      <c r="F6814">
        <v>0</v>
      </c>
      <c r="G6814">
        <v>30</v>
      </c>
      <c r="H6814">
        <v>3</v>
      </c>
      <c r="I6814">
        <v>43</v>
      </c>
      <c r="J6814">
        <v>0</v>
      </c>
      <c r="K6814">
        <f>_xlfn.XLOOKUP(FraudData[[#This Row],[amount]],AmountRules[Amount Min],AmountRules[Risk Points],,-1)</f>
        <v>0</v>
      </c>
      <c r="L6814">
        <f>_xlfn.XLOOKUP(FraudData[[#This Row],[transaction_hour]],TimeRules[Hour Min],TimeRules[Risk Points],,-1)</f>
        <v>0</v>
      </c>
      <c r="M6814">
        <f>_xlfn.XLOOKUP(FraudData[[#This Row],[foreign_transaction]],ForeignRules[Foreign Transaction],ForeignRules[Risk Points],0)</f>
        <v>0</v>
      </c>
      <c r="N6814">
        <f>_xlfn.XLOOKUP(FraudData[[#This Row],[location_mismatch]],Table10[Location Mismatch],Table10[Risk Points],0)</f>
        <v>0</v>
      </c>
      <c r="O6814">
        <f>_xlfn.XLOOKUP(FraudData[[#This Row],[device_trust_score]],DeviceRules[Device Min],DeviceRules[Risk Points],,-1)</f>
        <v>2</v>
      </c>
      <c r="P6814">
        <f>_xlfn.XLOOKUP(FraudData[[#This Row],[velocity_last_24h]],VelocityRules[Velocity Min],VelocityRules[Risk Points],,-1)</f>
        <v>0</v>
      </c>
      <c r="Q6814">
        <f>_xlfn.XLOOKUP(FraudData[[#This Row],[merchant_category]],MerchantRules[Merchant Category],MerchantRules[Risk Points],0)</f>
        <v>0</v>
      </c>
      <c r="R6814">
        <f>SUM(FraudData[[#This Row],[Amount Risk]:[Merchant Risk]])</f>
        <v>2</v>
      </c>
      <c r="S6814" t="str" cm="1">
        <f t="array" ref="S6814">_xlfn.IFS(FraudData[[#This Row],[Fraud Risk Score]]&gt;=8,"High Risk",FraudData[[#This Row],[Fraud Risk Score]]&gt;=6,"Medium Risk",TRUE,"Low Risk")</f>
        <v>Low Risk</v>
      </c>
    </row>
    <row r="6815" spans="1:19">
      <c r="A6815">
        <v>6814</v>
      </c>
      <c r="B6815">
        <v>285.73</v>
      </c>
      <c r="C6815">
        <v>0</v>
      </c>
      <c r="D6815" t="s">
        <v>50</v>
      </c>
      <c r="E6815">
        <v>0</v>
      </c>
      <c r="F6815">
        <v>0</v>
      </c>
      <c r="G6815">
        <v>67</v>
      </c>
      <c r="H6815">
        <v>3</v>
      </c>
      <c r="I6815">
        <v>32</v>
      </c>
      <c r="J6815">
        <v>0</v>
      </c>
      <c r="K6815">
        <f>_xlfn.XLOOKUP(FraudData[[#This Row],[amount]],AmountRules[Amount Min],AmountRules[Risk Points],,-1)</f>
        <v>0</v>
      </c>
      <c r="L6815">
        <f>_xlfn.XLOOKUP(FraudData[[#This Row],[transaction_hour]],TimeRules[Hour Min],TimeRules[Risk Points],,-1)</f>
        <v>3</v>
      </c>
      <c r="M6815">
        <f>_xlfn.XLOOKUP(FraudData[[#This Row],[foreign_transaction]],ForeignRules[Foreign Transaction],ForeignRules[Risk Points],0)</f>
        <v>0</v>
      </c>
      <c r="N6815">
        <f>_xlfn.XLOOKUP(FraudData[[#This Row],[location_mismatch]],Table10[Location Mismatch],Table10[Risk Points],0)</f>
        <v>0</v>
      </c>
      <c r="O6815">
        <f>_xlfn.XLOOKUP(FraudData[[#This Row],[device_trust_score]],DeviceRules[Device Min],DeviceRules[Risk Points],,-1)</f>
        <v>1</v>
      </c>
      <c r="P6815">
        <f>_xlfn.XLOOKUP(FraudData[[#This Row],[velocity_last_24h]],VelocityRules[Velocity Min],VelocityRules[Risk Points],,-1)</f>
        <v>0</v>
      </c>
      <c r="Q6815">
        <f>_xlfn.XLOOKUP(FraudData[[#This Row],[merchant_category]],MerchantRules[Merchant Category],MerchantRules[Risk Points],0)</f>
        <v>0</v>
      </c>
      <c r="R6815">
        <f>SUM(FraudData[[#This Row],[Amount Risk]:[Merchant Risk]])</f>
        <v>4</v>
      </c>
      <c r="S6815" t="str" cm="1">
        <f t="array" ref="S6815">_xlfn.IFS(FraudData[[#This Row],[Fraud Risk Score]]&gt;=8,"High Risk",FraudData[[#This Row],[Fraud Risk Score]]&gt;=6,"Medium Risk",TRUE,"Low Risk")</f>
        <v>Low Risk</v>
      </c>
    </row>
    <row r="6816" spans="1:19">
      <c r="A6816">
        <v>6815</v>
      </c>
      <c r="B6816">
        <v>116.72</v>
      </c>
      <c r="C6816">
        <v>6</v>
      </c>
      <c r="D6816" t="s">
        <v>47</v>
      </c>
      <c r="E6816">
        <v>0</v>
      </c>
      <c r="F6816">
        <v>0</v>
      </c>
      <c r="G6816">
        <v>69</v>
      </c>
      <c r="H6816">
        <v>5</v>
      </c>
      <c r="I6816">
        <v>38</v>
      </c>
      <c r="J6816">
        <v>0</v>
      </c>
      <c r="K6816">
        <f>_xlfn.XLOOKUP(FraudData[[#This Row],[amount]],AmountRules[Amount Min],AmountRules[Risk Points],,-1)</f>
        <v>0</v>
      </c>
      <c r="L6816">
        <f>_xlfn.XLOOKUP(FraudData[[#This Row],[transaction_hour]],TimeRules[Hour Min],TimeRules[Risk Points],,-1)</f>
        <v>0</v>
      </c>
      <c r="M6816">
        <f>_xlfn.XLOOKUP(FraudData[[#This Row],[foreign_transaction]],ForeignRules[Foreign Transaction],ForeignRules[Risk Points],0)</f>
        <v>0</v>
      </c>
      <c r="N6816">
        <f>_xlfn.XLOOKUP(FraudData[[#This Row],[location_mismatch]],Table10[Location Mismatch],Table10[Risk Points],0)</f>
        <v>0</v>
      </c>
      <c r="O6816">
        <f>_xlfn.XLOOKUP(FraudData[[#This Row],[device_trust_score]],DeviceRules[Device Min],DeviceRules[Risk Points],,-1)</f>
        <v>1</v>
      </c>
      <c r="P6816">
        <f>_xlfn.XLOOKUP(FraudData[[#This Row],[velocity_last_24h]],VelocityRules[Velocity Min],VelocityRules[Risk Points],,-1)</f>
        <v>3</v>
      </c>
      <c r="Q6816">
        <f>_xlfn.XLOOKUP(FraudData[[#This Row],[merchant_category]],MerchantRules[Merchant Category],MerchantRules[Risk Points],0)</f>
        <v>0</v>
      </c>
      <c r="R6816">
        <f>SUM(FraudData[[#This Row],[Amount Risk]:[Merchant Risk]])</f>
        <v>4</v>
      </c>
      <c r="S6816" t="str" cm="1">
        <f t="array" ref="S6816">_xlfn.IFS(FraudData[[#This Row],[Fraud Risk Score]]&gt;=8,"High Risk",FraudData[[#This Row],[Fraud Risk Score]]&gt;=6,"Medium Risk",TRUE,"Low Risk")</f>
        <v>Low Risk</v>
      </c>
    </row>
    <row r="6817" spans="1:19">
      <c r="A6817">
        <v>6816</v>
      </c>
      <c r="B6817">
        <v>25.25</v>
      </c>
      <c r="C6817">
        <v>6</v>
      </c>
      <c r="D6817" t="s">
        <v>49</v>
      </c>
      <c r="E6817">
        <v>0</v>
      </c>
      <c r="F6817">
        <v>0</v>
      </c>
      <c r="G6817">
        <v>95</v>
      </c>
      <c r="H6817">
        <v>1</v>
      </c>
      <c r="I6817">
        <v>34</v>
      </c>
      <c r="J6817">
        <v>0</v>
      </c>
      <c r="K6817">
        <f>_xlfn.XLOOKUP(FraudData[[#This Row],[amount]],AmountRules[Amount Min],AmountRules[Risk Points],,-1)</f>
        <v>0</v>
      </c>
      <c r="L6817">
        <f>_xlfn.XLOOKUP(FraudData[[#This Row],[transaction_hour]],TimeRules[Hour Min],TimeRules[Risk Points],,-1)</f>
        <v>0</v>
      </c>
      <c r="M6817">
        <f>_xlfn.XLOOKUP(FraudData[[#This Row],[foreign_transaction]],ForeignRules[Foreign Transaction],ForeignRules[Risk Points],0)</f>
        <v>0</v>
      </c>
      <c r="N6817">
        <f>_xlfn.XLOOKUP(FraudData[[#This Row],[location_mismatch]],Table10[Location Mismatch],Table10[Risk Points],0)</f>
        <v>0</v>
      </c>
      <c r="O6817">
        <f>_xlfn.XLOOKUP(FraudData[[#This Row],[device_trust_score]],DeviceRules[Device Min],DeviceRules[Risk Points],,-1)</f>
        <v>0</v>
      </c>
      <c r="P6817">
        <f>_xlfn.XLOOKUP(FraudData[[#This Row],[velocity_last_24h]],VelocityRules[Velocity Min],VelocityRules[Risk Points],,-1)</f>
        <v>0</v>
      </c>
      <c r="Q6817">
        <f>_xlfn.XLOOKUP(FraudData[[#This Row],[merchant_category]],MerchantRules[Merchant Category],MerchantRules[Risk Points],0)</f>
        <v>1</v>
      </c>
      <c r="R6817">
        <f>SUM(FraudData[[#This Row],[Amount Risk]:[Merchant Risk]])</f>
        <v>1</v>
      </c>
      <c r="S6817" t="str" cm="1">
        <f t="array" ref="S6817">_xlfn.IFS(FraudData[[#This Row],[Fraud Risk Score]]&gt;=8,"High Risk",FraudData[[#This Row],[Fraud Risk Score]]&gt;=6,"Medium Risk",TRUE,"Low Risk")</f>
        <v>Low Risk</v>
      </c>
    </row>
    <row r="6818" spans="1:19">
      <c r="A6818">
        <v>6817</v>
      </c>
      <c r="B6818">
        <v>48.35</v>
      </c>
      <c r="C6818">
        <v>7</v>
      </c>
      <c r="D6818" t="s">
        <v>49</v>
      </c>
      <c r="E6818">
        <v>0</v>
      </c>
      <c r="F6818">
        <v>0</v>
      </c>
      <c r="G6818">
        <v>52</v>
      </c>
      <c r="H6818">
        <v>0</v>
      </c>
      <c r="I6818">
        <v>64</v>
      </c>
      <c r="J6818">
        <v>0</v>
      </c>
      <c r="K6818">
        <f>_xlfn.XLOOKUP(FraudData[[#This Row],[amount]],AmountRules[Amount Min],AmountRules[Risk Points],,-1)</f>
        <v>0</v>
      </c>
      <c r="L6818">
        <f>_xlfn.XLOOKUP(FraudData[[#This Row],[transaction_hour]],TimeRules[Hour Min],TimeRules[Risk Points],,-1)</f>
        <v>0</v>
      </c>
      <c r="M6818">
        <f>_xlfn.XLOOKUP(FraudData[[#This Row],[foreign_transaction]],ForeignRules[Foreign Transaction],ForeignRules[Risk Points],0)</f>
        <v>0</v>
      </c>
      <c r="N6818">
        <f>_xlfn.XLOOKUP(FraudData[[#This Row],[location_mismatch]],Table10[Location Mismatch],Table10[Risk Points],0)</f>
        <v>0</v>
      </c>
      <c r="O6818">
        <f>_xlfn.XLOOKUP(FraudData[[#This Row],[device_trust_score]],DeviceRules[Device Min],DeviceRules[Risk Points],,-1)</f>
        <v>1</v>
      </c>
      <c r="P6818">
        <f>_xlfn.XLOOKUP(FraudData[[#This Row],[velocity_last_24h]],VelocityRules[Velocity Min],VelocityRules[Risk Points],,-1)</f>
        <v>0</v>
      </c>
      <c r="Q6818">
        <f>_xlfn.XLOOKUP(FraudData[[#This Row],[merchant_category]],MerchantRules[Merchant Category],MerchantRules[Risk Points],0)</f>
        <v>1</v>
      </c>
      <c r="R6818">
        <f>SUM(FraudData[[#This Row],[Amount Risk]:[Merchant Risk]])</f>
        <v>2</v>
      </c>
      <c r="S6818" t="str" cm="1">
        <f t="array" ref="S6818">_xlfn.IFS(FraudData[[#This Row],[Fraud Risk Score]]&gt;=8,"High Risk",FraudData[[#This Row],[Fraud Risk Score]]&gt;=6,"Medium Risk",TRUE,"Low Risk")</f>
        <v>Low Risk</v>
      </c>
    </row>
    <row r="6819" spans="1:19">
      <c r="A6819">
        <v>6818</v>
      </c>
      <c r="B6819">
        <v>485.22</v>
      </c>
      <c r="C6819">
        <v>18</v>
      </c>
      <c r="D6819" t="s">
        <v>47</v>
      </c>
      <c r="E6819">
        <v>0</v>
      </c>
      <c r="F6819">
        <v>0</v>
      </c>
      <c r="G6819">
        <v>76</v>
      </c>
      <c r="H6819">
        <v>1</v>
      </c>
      <c r="I6819">
        <v>37</v>
      </c>
      <c r="J6819">
        <v>0</v>
      </c>
      <c r="K6819">
        <f>_xlfn.XLOOKUP(FraudData[[#This Row],[amount]],AmountRules[Amount Min],AmountRules[Risk Points],,-1)</f>
        <v>0</v>
      </c>
      <c r="L6819">
        <f>_xlfn.XLOOKUP(FraudData[[#This Row],[transaction_hour]],TimeRules[Hour Min],TimeRules[Risk Points],,-1)</f>
        <v>0</v>
      </c>
      <c r="M6819">
        <f>_xlfn.XLOOKUP(FraudData[[#This Row],[foreign_transaction]],ForeignRules[Foreign Transaction],ForeignRules[Risk Points],0)</f>
        <v>0</v>
      </c>
      <c r="N6819">
        <f>_xlfn.XLOOKUP(FraudData[[#This Row],[location_mismatch]],Table10[Location Mismatch],Table10[Risk Points],0)</f>
        <v>0</v>
      </c>
      <c r="O6819">
        <f>_xlfn.XLOOKUP(FraudData[[#This Row],[device_trust_score]],DeviceRules[Device Min],DeviceRules[Risk Points],,-1)</f>
        <v>0</v>
      </c>
      <c r="P6819">
        <f>_xlfn.XLOOKUP(FraudData[[#This Row],[velocity_last_24h]],VelocityRules[Velocity Min],VelocityRules[Risk Points],,-1)</f>
        <v>0</v>
      </c>
      <c r="Q6819">
        <f>_xlfn.XLOOKUP(FraudData[[#This Row],[merchant_category]],MerchantRules[Merchant Category],MerchantRules[Risk Points],0)</f>
        <v>0</v>
      </c>
      <c r="R6819">
        <f>SUM(FraudData[[#This Row],[Amount Risk]:[Merchant Risk]])</f>
        <v>0</v>
      </c>
      <c r="S6819" t="str" cm="1">
        <f t="array" ref="S6819">_xlfn.IFS(FraudData[[#This Row],[Fraud Risk Score]]&gt;=8,"High Risk",FraudData[[#This Row],[Fraud Risk Score]]&gt;=6,"Medium Risk",TRUE,"Low Risk")</f>
        <v>Low Risk</v>
      </c>
    </row>
    <row r="6820" spans="1:19">
      <c r="A6820">
        <v>6819</v>
      </c>
      <c r="B6820">
        <v>353.26</v>
      </c>
      <c r="C6820">
        <v>16</v>
      </c>
      <c r="D6820" t="s">
        <v>46</v>
      </c>
      <c r="E6820">
        <v>0</v>
      </c>
      <c r="F6820">
        <v>0</v>
      </c>
      <c r="G6820">
        <v>59</v>
      </c>
      <c r="H6820">
        <v>1</v>
      </c>
      <c r="I6820">
        <v>65</v>
      </c>
      <c r="J6820">
        <v>0</v>
      </c>
      <c r="K6820">
        <f>_xlfn.XLOOKUP(FraudData[[#This Row],[amount]],AmountRules[Amount Min],AmountRules[Risk Points],,-1)</f>
        <v>0</v>
      </c>
      <c r="L6820">
        <f>_xlfn.XLOOKUP(FraudData[[#This Row],[transaction_hour]],TimeRules[Hour Min],TimeRules[Risk Points],,-1)</f>
        <v>0</v>
      </c>
      <c r="M6820">
        <f>_xlfn.XLOOKUP(FraudData[[#This Row],[foreign_transaction]],ForeignRules[Foreign Transaction],ForeignRules[Risk Points],0)</f>
        <v>0</v>
      </c>
      <c r="N6820">
        <f>_xlfn.XLOOKUP(FraudData[[#This Row],[location_mismatch]],Table10[Location Mismatch],Table10[Risk Points],0)</f>
        <v>0</v>
      </c>
      <c r="O6820">
        <f>_xlfn.XLOOKUP(FraudData[[#This Row],[device_trust_score]],DeviceRules[Device Min],DeviceRules[Risk Points],,-1)</f>
        <v>1</v>
      </c>
      <c r="P6820">
        <f>_xlfn.XLOOKUP(FraudData[[#This Row],[velocity_last_24h]],VelocityRules[Velocity Min],VelocityRules[Risk Points],,-1)</f>
        <v>0</v>
      </c>
      <c r="Q6820">
        <f>_xlfn.XLOOKUP(FraudData[[#This Row],[merchant_category]],MerchantRules[Merchant Category],MerchantRules[Risk Points],0)</f>
        <v>0</v>
      </c>
      <c r="R6820">
        <f>SUM(FraudData[[#This Row],[Amount Risk]:[Merchant Risk]])</f>
        <v>1</v>
      </c>
      <c r="S6820" t="str" cm="1">
        <f t="array" ref="S6820">_xlfn.IFS(FraudData[[#This Row],[Fraud Risk Score]]&gt;=8,"High Risk",FraudData[[#This Row],[Fraud Risk Score]]&gt;=6,"Medium Risk",TRUE,"Low Risk")</f>
        <v>Low Risk</v>
      </c>
    </row>
    <row r="6821" spans="1:19">
      <c r="A6821">
        <v>6820</v>
      </c>
      <c r="B6821">
        <v>222.68</v>
      </c>
      <c r="C6821">
        <v>10</v>
      </c>
      <c r="D6821" t="s">
        <v>46</v>
      </c>
      <c r="E6821">
        <v>1</v>
      </c>
      <c r="F6821">
        <v>1</v>
      </c>
      <c r="G6821">
        <v>90</v>
      </c>
      <c r="H6821">
        <v>1</v>
      </c>
      <c r="I6821">
        <v>25</v>
      </c>
      <c r="J6821">
        <v>0</v>
      </c>
      <c r="K6821">
        <f>_xlfn.XLOOKUP(FraudData[[#This Row],[amount]],AmountRules[Amount Min],AmountRules[Risk Points],,-1)</f>
        <v>0</v>
      </c>
      <c r="L6821">
        <f>_xlfn.XLOOKUP(FraudData[[#This Row],[transaction_hour]],TimeRules[Hour Min],TimeRules[Risk Points],,-1)</f>
        <v>0</v>
      </c>
      <c r="M6821">
        <f>_xlfn.XLOOKUP(FraudData[[#This Row],[foreign_transaction]],ForeignRules[Foreign Transaction],ForeignRules[Risk Points],0)</f>
        <v>3</v>
      </c>
      <c r="N6821">
        <f>_xlfn.XLOOKUP(FraudData[[#This Row],[location_mismatch]],Table10[Location Mismatch],Table10[Risk Points],0)</f>
        <v>3</v>
      </c>
      <c r="O6821">
        <f>_xlfn.XLOOKUP(FraudData[[#This Row],[device_trust_score]],DeviceRules[Device Min],DeviceRules[Risk Points],,-1)</f>
        <v>0</v>
      </c>
      <c r="P6821">
        <f>_xlfn.XLOOKUP(FraudData[[#This Row],[velocity_last_24h]],VelocityRules[Velocity Min],VelocityRules[Risk Points],,-1)</f>
        <v>0</v>
      </c>
      <c r="Q6821">
        <f>_xlfn.XLOOKUP(FraudData[[#This Row],[merchant_category]],MerchantRules[Merchant Category],MerchantRules[Risk Points],0)</f>
        <v>0</v>
      </c>
      <c r="R6821">
        <f>SUM(FraudData[[#This Row],[Amount Risk]:[Merchant Risk]])</f>
        <v>6</v>
      </c>
      <c r="S6821" t="str" cm="1">
        <f t="array" ref="S6821">_xlfn.IFS(FraudData[[#This Row],[Fraud Risk Score]]&gt;=8,"High Risk",FraudData[[#This Row],[Fraud Risk Score]]&gt;=6,"Medium Risk",TRUE,"Low Risk")</f>
        <v>Medium Risk</v>
      </c>
    </row>
    <row r="6822" spans="1:19">
      <c r="A6822">
        <v>6821</v>
      </c>
      <c r="B6822">
        <v>118.48</v>
      </c>
      <c r="C6822">
        <v>14</v>
      </c>
      <c r="D6822" t="s">
        <v>49</v>
      </c>
      <c r="E6822">
        <v>0</v>
      </c>
      <c r="F6822">
        <v>0</v>
      </c>
      <c r="G6822">
        <v>50</v>
      </c>
      <c r="H6822">
        <v>4</v>
      </c>
      <c r="I6822">
        <v>24</v>
      </c>
      <c r="J6822">
        <v>0</v>
      </c>
      <c r="K6822">
        <f>_xlfn.XLOOKUP(FraudData[[#This Row],[amount]],AmountRules[Amount Min],AmountRules[Risk Points],,-1)</f>
        <v>0</v>
      </c>
      <c r="L6822">
        <f>_xlfn.XLOOKUP(FraudData[[#This Row],[transaction_hour]],TimeRules[Hour Min],TimeRules[Risk Points],,-1)</f>
        <v>0</v>
      </c>
      <c r="M6822">
        <f>_xlfn.XLOOKUP(FraudData[[#This Row],[foreign_transaction]],ForeignRules[Foreign Transaction],ForeignRules[Risk Points],0)</f>
        <v>0</v>
      </c>
      <c r="N6822">
        <f>_xlfn.XLOOKUP(FraudData[[#This Row],[location_mismatch]],Table10[Location Mismatch],Table10[Risk Points],0)</f>
        <v>0</v>
      </c>
      <c r="O6822">
        <f>_xlfn.XLOOKUP(FraudData[[#This Row],[device_trust_score]],DeviceRules[Device Min],DeviceRules[Risk Points],,-1)</f>
        <v>1</v>
      </c>
      <c r="P6822">
        <f>_xlfn.XLOOKUP(FraudData[[#This Row],[velocity_last_24h]],VelocityRules[Velocity Min],VelocityRules[Risk Points],,-1)</f>
        <v>0</v>
      </c>
      <c r="Q6822">
        <f>_xlfn.XLOOKUP(FraudData[[#This Row],[merchant_category]],MerchantRules[Merchant Category],MerchantRules[Risk Points],0)</f>
        <v>1</v>
      </c>
      <c r="R6822">
        <f>SUM(FraudData[[#This Row],[Amount Risk]:[Merchant Risk]])</f>
        <v>2</v>
      </c>
      <c r="S6822" t="str" cm="1">
        <f t="array" ref="S6822">_xlfn.IFS(FraudData[[#This Row],[Fraud Risk Score]]&gt;=8,"High Risk",FraudData[[#This Row],[Fraud Risk Score]]&gt;=6,"Medium Risk",TRUE,"Low Risk")</f>
        <v>Low Risk</v>
      </c>
    </row>
    <row r="6823" spans="1:19">
      <c r="A6823">
        <v>6822</v>
      </c>
      <c r="B6823">
        <v>132.24</v>
      </c>
      <c r="C6823">
        <v>8</v>
      </c>
      <c r="D6823" t="s">
        <v>50</v>
      </c>
      <c r="E6823">
        <v>1</v>
      </c>
      <c r="F6823">
        <v>0</v>
      </c>
      <c r="G6823">
        <v>44</v>
      </c>
      <c r="H6823">
        <v>3</v>
      </c>
      <c r="I6823">
        <v>18</v>
      </c>
      <c r="J6823">
        <v>0</v>
      </c>
      <c r="K6823">
        <f>_xlfn.XLOOKUP(FraudData[[#This Row],[amount]],AmountRules[Amount Min],AmountRules[Risk Points],,-1)</f>
        <v>0</v>
      </c>
      <c r="L6823">
        <f>_xlfn.XLOOKUP(FraudData[[#This Row],[transaction_hour]],TimeRules[Hour Min],TimeRules[Risk Points],,-1)</f>
        <v>0</v>
      </c>
      <c r="M6823">
        <f>_xlfn.XLOOKUP(FraudData[[#This Row],[foreign_transaction]],ForeignRules[Foreign Transaction],ForeignRules[Risk Points],0)</f>
        <v>3</v>
      </c>
      <c r="N6823">
        <f>_xlfn.XLOOKUP(FraudData[[#This Row],[location_mismatch]],Table10[Location Mismatch],Table10[Risk Points],0)</f>
        <v>0</v>
      </c>
      <c r="O6823">
        <f>_xlfn.XLOOKUP(FraudData[[#This Row],[device_trust_score]],DeviceRules[Device Min],DeviceRules[Risk Points],,-1)</f>
        <v>2</v>
      </c>
      <c r="P6823">
        <f>_xlfn.XLOOKUP(FraudData[[#This Row],[velocity_last_24h]],VelocityRules[Velocity Min],VelocityRules[Risk Points],,-1)</f>
        <v>0</v>
      </c>
      <c r="Q6823">
        <f>_xlfn.XLOOKUP(FraudData[[#This Row],[merchant_category]],MerchantRules[Merchant Category],MerchantRules[Risk Points],0)</f>
        <v>0</v>
      </c>
      <c r="R6823">
        <f>SUM(FraudData[[#This Row],[Amount Risk]:[Merchant Risk]])</f>
        <v>5</v>
      </c>
      <c r="S6823" t="str" cm="1">
        <f t="array" ref="S6823">_xlfn.IFS(FraudData[[#This Row],[Fraud Risk Score]]&gt;=8,"High Risk",FraudData[[#This Row],[Fraud Risk Score]]&gt;=6,"Medium Risk",TRUE,"Low Risk")</f>
        <v>Low Risk</v>
      </c>
    </row>
    <row r="6824" spans="1:19">
      <c r="A6824">
        <v>6823</v>
      </c>
      <c r="B6824">
        <v>665.77</v>
      </c>
      <c r="C6824">
        <v>16</v>
      </c>
      <c r="D6824" t="s">
        <v>46</v>
      </c>
      <c r="E6824">
        <v>0</v>
      </c>
      <c r="F6824">
        <v>0</v>
      </c>
      <c r="G6824">
        <v>86</v>
      </c>
      <c r="H6824">
        <v>1</v>
      </c>
      <c r="I6824">
        <v>20</v>
      </c>
      <c r="J6824">
        <v>0</v>
      </c>
      <c r="K6824">
        <f>_xlfn.XLOOKUP(FraudData[[#This Row],[amount]],AmountRules[Amount Min],AmountRules[Risk Points],,-1)</f>
        <v>1</v>
      </c>
      <c r="L6824">
        <f>_xlfn.XLOOKUP(FraudData[[#This Row],[transaction_hour]],TimeRules[Hour Min],TimeRules[Risk Points],,-1)</f>
        <v>0</v>
      </c>
      <c r="M6824">
        <f>_xlfn.XLOOKUP(FraudData[[#This Row],[foreign_transaction]],ForeignRules[Foreign Transaction],ForeignRules[Risk Points],0)</f>
        <v>0</v>
      </c>
      <c r="N6824">
        <f>_xlfn.XLOOKUP(FraudData[[#This Row],[location_mismatch]],Table10[Location Mismatch],Table10[Risk Points],0)</f>
        <v>0</v>
      </c>
      <c r="O6824">
        <f>_xlfn.XLOOKUP(FraudData[[#This Row],[device_trust_score]],DeviceRules[Device Min],DeviceRules[Risk Points],,-1)</f>
        <v>0</v>
      </c>
      <c r="P6824">
        <f>_xlfn.XLOOKUP(FraudData[[#This Row],[velocity_last_24h]],VelocityRules[Velocity Min],VelocityRules[Risk Points],,-1)</f>
        <v>0</v>
      </c>
      <c r="Q6824">
        <f>_xlfn.XLOOKUP(FraudData[[#This Row],[merchant_category]],MerchantRules[Merchant Category],MerchantRules[Risk Points],0)</f>
        <v>0</v>
      </c>
      <c r="R6824">
        <f>SUM(FraudData[[#This Row],[Amount Risk]:[Merchant Risk]])</f>
        <v>1</v>
      </c>
      <c r="S6824" t="str" cm="1">
        <f t="array" ref="S6824">_xlfn.IFS(FraudData[[#This Row],[Fraud Risk Score]]&gt;=8,"High Risk",FraudData[[#This Row],[Fraud Risk Score]]&gt;=6,"Medium Risk",TRUE,"Low Risk")</f>
        <v>Low Risk</v>
      </c>
    </row>
    <row r="6825" spans="1:19">
      <c r="A6825">
        <v>6824</v>
      </c>
      <c r="B6825">
        <v>607.44000000000005</v>
      </c>
      <c r="C6825">
        <v>10</v>
      </c>
      <c r="D6825" t="s">
        <v>50</v>
      </c>
      <c r="E6825">
        <v>0</v>
      </c>
      <c r="F6825">
        <v>0</v>
      </c>
      <c r="G6825">
        <v>25</v>
      </c>
      <c r="H6825">
        <v>3</v>
      </c>
      <c r="I6825">
        <v>55</v>
      </c>
      <c r="J6825">
        <v>0</v>
      </c>
      <c r="K6825">
        <f>_xlfn.XLOOKUP(FraudData[[#This Row],[amount]],AmountRules[Amount Min],AmountRules[Risk Points],,-1)</f>
        <v>1</v>
      </c>
      <c r="L6825">
        <f>_xlfn.XLOOKUP(FraudData[[#This Row],[transaction_hour]],TimeRules[Hour Min],TimeRules[Risk Points],,-1)</f>
        <v>0</v>
      </c>
      <c r="M6825">
        <f>_xlfn.XLOOKUP(FraudData[[#This Row],[foreign_transaction]],ForeignRules[Foreign Transaction],ForeignRules[Risk Points],0)</f>
        <v>0</v>
      </c>
      <c r="N6825">
        <f>_xlfn.XLOOKUP(FraudData[[#This Row],[location_mismatch]],Table10[Location Mismatch],Table10[Risk Points],0)</f>
        <v>0</v>
      </c>
      <c r="O6825">
        <f>_xlfn.XLOOKUP(FraudData[[#This Row],[device_trust_score]],DeviceRules[Device Min],DeviceRules[Risk Points],,-1)</f>
        <v>3</v>
      </c>
      <c r="P6825">
        <f>_xlfn.XLOOKUP(FraudData[[#This Row],[velocity_last_24h]],VelocityRules[Velocity Min],VelocityRules[Risk Points],,-1)</f>
        <v>0</v>
      </c>
      <c r="Q6825">
        <f>_xlfn.XLOOKUP(FraudData[[#This Row],[merchant_category]],MerchantRules[Merchant Category],MerchantRules[Risk Points],0)</f>
        <v>0</v>
      </c>
      <c r="R6825">
        <f>SUM(FraudData[[#This Row],[Amount Risk]:[Merchant Risk]])</f>
        <v>4</v>
      </c>
      <c r="S6825" t="str" cm="1">
        <f t="array" ref="S6825">_xlfn.IFS(FraudData[[#This Row],[Fraud Risk Score]]&gt;=8,"High Risk",FraudData[[#This Row],[Fraud Risk Score]]&gt;=6,"Medium Risk",TRUE,"Low Risk")</f>
        <v>Low Risk</v>
      </c>
    </row>
    <row r="6826" spans="1:19">
      <c r="A6826">
        <v>6825</v>
      </c>
      <c r="B6826">
        <v>43.63</v>
      </c>
      <c r="C6826">
        <v>5</v>
      </c>
      <c r="D6826" t="s">
        <v>46</v>
      </c>
      <c r="E6826">
        <v>0</v>
      </c>
      <c r="F6826">
        <v>0</v>
      </c>
      <c r="G6826">
        <v>77</v>
      </c>
      <c r="H6826">
        <v>0</v>
      </c>
      <c r="I6826">
        <v>55</v>
      </c>
      <c r="J6826">
        <v>0</v>
      </c>
      <c r="K6826">
        <f>_xlfn.XLOOKUP(FraudData[[#This Row],[amount]],AmountRules[Amount Min],AmountRules[Risk Points],,-1)</f>
        <v>0</v>
      </c>
      <c r="L6826">
        <f>_xlfn.XLOOKUP(FraudData[[#This Row],[transaction_hour]],TimeRules[Hour Min],TimeRules[Risk Points],,-1)</f>
        <v>0</v>
      </c>
      <c r="M6826">
        <f>_xlfn.XLOOKUP(FraudData[[#This Row],[foreign_transaction]],ForeignRules[Foreign Transaction],ForeignRules[Risk Points],0)</f>
        <v>0</v>
      </c>
      <c r="N6826">
        <f>_xlfn.XLOOKUP(FraudData[[#This Row],[location_mismatch]],Table10[Location Mismatch],Table10[Risk Points],0)</f>
        <v>0</v>
      </c>
      <c r="O6826">
        <f>_xlfn.XLOOKUP(FraudData[[#This Row],[device_trust_score]],DeviceRules[Device Min],DeviceRules[Risk Points],,-1)</f>
        <v>0</v>
      </c>
      <c r="P6826">
        <f>_xlfn.XLOOKUP(FraudData[[#This Row],[velocity_last_24h]],VelocityRules[Velocity Min],VelocityRules[Risk Points],,-1)</f>
        <v>0</v>
      </c>
      <c r="Q6826">
        <f>_xlfn.XLOOKUP(FraudData[[#This Row],[merchant_category]],MerchantRules[Merchant Category],MerchantRules[Risk Points],0)</f>
        <v>0</v>
      </c>
      <c r="R6826">
        <f>SUM(FraudData[[#This Row],[Amount Risk]:[Merchant Risk]])</f>
        <v>0</v>
      </c>
      <c r="S6826" t="str" cm="1">
        <f t="array" ref="S6826">_xlfn.IFS(FraudData[[#This Row],[Fraud Risk Score]]&gt;=8,"High Risk",FraudData[[#This Row],[Fraud Risk Score]]&gt;=6,"Medium Risk",TRUE,"Low Risk")</f>
        <v>Low Risk</v>
      </c>
    </row>
    <row r="6827" spans="1:19">
      <c r="A6827">
        <v>6826</v>
      </c>
      <c r="B6827">
        <v>299.98</v>
      </c>
      <c r="C6827">
        <v>8</v>
      </c>
      <c r="D6827" t="s">
        <v>47</v>
      </c>
      <c r="E6827">
        <v>0</v>
      </c>
      <c r="F6827">
        <v>0</v>
      </c>
      <c r="G6827">
        <v>54</v>
      </c>
      <c r="H6827">
        <v>0</v>
      </c>
      <c r="I6827">
        <v>51</v>
      </c>
      <c r="J6827">
        <v>0</v>
      </c>
      <c r="K6827">
        <f>_xlfn.XLOOKUP(FraudData[[#This Row],[amount]],AmountRules[Amount Min],AmountRules[Risk Points],,-1)</f>
        <v>0</v>
      </c>
      <c r="L6827">
        <f>_xlfn.XLOOKUP(FraudData[[#This Row],[transaction_hour]],TimeRules[Hour Min],TimeRules[Risk Points],,-1)</f>
        <v>0</v>
      </c>
      <c r="M6827">
        <f>_xlfn.XLOOKUP(FraudData[[#This Row],[foreign_transaction]],ForeignRules[Foreign Transaction],ForeignRules[Risk Points],0)</f>
        <v>0</v>
      </c>
      <c r="N6827">
        <f>_xlfn.XLOOKUP(FraudData[[#This Row],[location_mismatch]],Table10[Location Mismatch],Table10[Risk Points],0)</f>
        <v>0</v>
      </c>
      <c r="O6827">
        <f>_xlfn.XLOOKUP(FraudData[[#This Row],[device_trust_score]],DeviceRules[Device Min],DeviceRules[Risk Points],,-1)</f>
        <v>1</v>
      </c>
      <c r="P6827">
        <f>_xlfn.XLOOKUP(FraudData[[#This Row],[velocity_last_24h]],VelocityRules[Velocity Min],VelocityRules[Risk Points],,-1)</f>
        <v>0</v>
      </c>
      <c r="Q6827">
        <f>_xlfn.XLOOKUP(FraudData[[#This Row],[merchant_category]],MerchantRules[Merchant Category],MerchantRules[Risk Points],0)</f>
        <v>0</v>
      </c>
      <c r="R6827">
        <f>SUM(FraudData[[#This Row],[Amount Risk]:[Merchant Risk]])</f>
        <v>1</v>
      </c>
      <c r="S6827" t="str" cm="1">
        <f t="array" ref="S6827">_xlfn.IFS(FraudData[[#This Row],[Fraud Risk Score]]&gt;=8,"High Risk",FraudData[[#This Row],[Fraud Risk Score]]&gt;=6,"Medium Risk",TRUE,"Low Risk")</f>
        <v>Low Risk</v>
      </c>
    </row>
    <row r="6828" spans="1:19">
      <c r="A6828">
        <v>6827</v>
      </c>
      <c r="B6828">
        <v>39.549999999999997</v>
      </c>
      <c r="C6828">
        <v>17</v>
      </c>
      <c r="D6828" t="s">
        <v>48</v>
      </c>
      <c r="E6828">
        <v>0</v>
      </c>
      <c r="F6828">
        <v>0</v>
      </c>
      <c r="G6828">
        <v>84</v>
      </c>
      <c r="H6828">
        <v>2</v>
      </c>
      <c r="I6828">
        <v>48</v>
      </c>
      <c r="J6828">
        <v>0</v>
      </c>
      <c r="K6828">
        <f>_xlfn.XLOOKUP(FraudData[[#This Row],[amount]],AmountRules[Amount Min],AmountRules[Risk Points],,-1)</f>
        <v>0</v>
      </c>
      <c r="L6828">
        <f>_xlfn.XLOOKUP(FraudData[[#This Row],[transaction_hour]],TimeRules[Hour Min],TimeRules[Risk Points],,-1)</f>
        <v>0</v>
      </c>
      <c r="M6828">
        <f>_xlfn.XLOOKUP(FraudData[[#This Row],[foreign_transaction]],ForeignRules[Foreign Transaction],ForeignRules[Risk Points],0)</f>
        <v>0</v>
      </c>
      <c r="N6828">
        <f>_xlfn.XLOOKUP(FraudData[[#This Row],[location_mismatch]],Table10[Location Mismatch],Table10[Risk Points],0)</f>
        <v>0</v>
      </c>
      <c r="O6828">
        <f>_xlfn.XLOOKUP(FraudData[[#This Row],[device_trust_score]],DeviceRules[Device Min],DeviceRules[Risk Points],,-1)</f>
        <v>0</v>
      </c>
      <c r="P6828">
        <f>_xlfn.XLOOKUP(FraudData[[#This Row],[velocity_last_24h]],VelocityRules[Velocity Min],VelocityRules[Risk Points],,-1)</f>
        <v>0</v>
      </c>
      <c r="Q6828">
        <f>_xlfn.XLOOKUP(FraudData[[#This Row],[merchant_category]],MerchantRules[Merchant Category],MerchantRules[Risk Points],0)</f>
        <v>0</v>
      </c>
      <c r="R6828">
        <f>SUM(FraudData[[#This Row],[Amount Risk]:[Merchant Risk]])</f>
        <v>0</v>
      </c>
      <c r="S6828" t="str" cm="1">
        <f t="array" ref="S6828">_xlfn.IFS(FraudData[[#This Row],[Fraud Risk Score]]&gt;=8,"High Risk",FraudData[[#This Row],[Fraud Risk Score]]&gt;=6,"Medium Risk",TRUE,"Low Risk")</f>
        <v>Low Risk</v>
      </c>
    </row>
    <row r="6829" spans="1:19">
      <c r="A6829">
        <v>6828</v>
      </c>
      <c r="B6829">
        <v>43.24</v>
      </c>
      <c r="C6829">
        <v>19</v>
      </c>
      <c r="D6829" t="s">
        <v>49</v>
      </c>
      <c r="E6829">
        <v>0</v>
      </c>
      <c r="F6829">
        <v>0</v>
      </c>
      <c r="G6829">
        <v>34</v>
      </c>
      <c r="H6829">
        <v>1</v>
      </c>
      <c r="I6829">
        <v>25</v>
      </c>
      <c r="J6829">
        <v>0</v>
      </c>
      <c r="K6829">
        <f>_xlfn.XLOOKUP(FraudData[[#This Row],[amount]],AmountRules[Amount Min],AmountRules[Risk Points],,-1)</f>
        <v>0</v>
      </c>
      <c r="L6829">
        <f>_xlfn.XLOOKUP(FraudData[[#This Row],[transaction_hour]],TimeRules[Hour Min],TimeRules[Risk Points],,-1)</f>
        <v>0</v>
      </c>
      <c r="M6829">
        <f>_xlfn.XLOOKUP(FraudData[[#This Row],[foreign_transaction]],ForeignRules[Foreign Transaction],ForeignRules[Risk Points],0)</f>
        <v>0</v>
      </c>
      <c r="N6829">
        <f>_xlfn.XLOOKUP(FraudData[[#This Row],[location_mismatch]],Table10[Location Mismatch],Table10[Risk Points],0)</f>
        <v>0</v>
      </c>
      <c r="O6829">
        <f>_xlfn.XLOOKUP(FraudData[[#This Row],[device_trust_score]],DeviceRules[Device Min],DeviceRules[Risk Points],,-1)</f>
        <v>2</v>
      </c>
      <c r="P6829">
        <f>_xlfn.XLOOKUP(FraudData[[#This Row],[velocity_last_24h]],VelocityRules[Velocity Min],VelocityRules[Risk Points],,-1)</f>
        <v>0</v>
      </c>
      <c r="Q6829">
        <f>_xlfn.XLOOKUP(FraudData[[#This Row],[merchant_category]],MerchantRules[Merchant Category],MerchantRules[Risk Points],0)</f>
        <v>1</v>
      </c>
      <c r="R6829">
        <f>SUM(FraudData[[#This Row],[Amount Risk]:[Merchant Risk]])</f>
        <v>3</v>
      </c>
      <c r="S6829" t="str" cm="1">
        <f t="array" ref="S6829">_xlfn.IFS(FraudData[[#This Row],[Fraud Risk Score]]&gt;=8,"High Risk",FraudData[[#This Row],[Fraud Risk Score]]&gt;=6,"Medium Risk",TRUE,"Low Risk")</f>
        <v>Low Risk</v>
      </c>
    </row>
    <row r="6830" spans="1:19">
      <c r="A6830">
        <v>6829</v>
      </c>
      <c r="B6830">
        <v>202.91</v>
      </c>
      <c r="C6830">
        <v>1</v>
      </c>
      <c r="D6830" t="s">
        <v>47</v>
      </c>
      <c r="E6830">
        <v>0</v>
      </c>
      <c r="F6830">
        <v>0</v>
      </c>
      <c r="G6830">
        <v>46</v>
      </c>
      <c r="H6830">
        <v>0</v>
      </c>
      <c r="I6830">
        <v>68</v>
      </c>
      <c r="J6830">
        <v>0</v>
      </c>
      <c r="K6830">
        <f>_xlfn.XLOOKUP(FraudData[[#This Row],[amount]],AmountRules[Amount Min],AmountRules[Risk Points],,-1)</f>
        <v>0</v>
      </c>
      <c r="L6830">
        <f>_xlfn.XLOOKUP(FraudData[[#This Row],[transaction_hour]],TimeRules[Hour Min],TimeRules[Risk Points],,-1)</f>
        <v>3</v>
      </c>
      <c r="M6830">
        <f>_xlfn.XLOOKUP(FraudData[[#This Row],[foreign_transaction]],ForeignRules[Foreign Transaction],ForeignRules[Risk Points],0)</f>
        <v>0</v>
      </c>
      <c r="N6830">
        <f>_xlfn.XLOOKUP(FraudData[[#This Row],[location_mismatch]],Table10[Location Mismatch],Table10[Risk Points],0)</f>
        <v>0</v>
      </c>
      <c r="O6830">
        <f>_xlfn.XLOOKUP(FraudData[[#This Row],[device_trust_score]],DeviceRules[Device Min],DeviceRules[Risk Points],,-1)</f>
        <v>2</v>
      </c>
      <c r="P6830">
        <f>_xlfn.XLOOKUP(FraudData[[#This Row],[velocity_last_24h]],VelocityRules[Velocity Min],VelocityRules[Risk Points],,-1)</f>
        <v>0</v>
      </c>
      <c r="Q6830">
        <f>_xlfn.XLOOKUP(FraudData[[#This Row],[merchant_category]],MerchantRules[Merchant Category],MerchantRules[Risk Points],0)</f>
        <v>0</v>
      </c>
      <c r="R6830">
        <f>SUM(FraudData[[#This Row],[Amount Risk]:[Merchant Risk]])</f>
        <v>5</v>
      </c>
      <c r="S6830" t="str" cm="1">
        <f t="array" ref="S6830">_xlfn.IFS(FraudData[[#This Row],[Fraud Risk Score]]&gt;=8,"High Risk",FraudData[[#This Row],[Fraud Risk Score]]&gt;=6,"Medium Risk",TRUE,"Low Risk")</f>
        <v>Low Risk</v>
      </c>
    </row>
    <row r="6831" spans="1:19">
      <c r="A6831">
        <v>6830</v>
      </c>
      <c r="B6831">
        <v>93.46</v>
      </c>
      <c r="C6831">
        <v>3</v>
      </c>
      <c r="D6831" t="s">
        <v>46</v>
      </c>
      <c r="E6831">
        <v>0</v>
      </c>
      <c r="F6831">
        <v>0</v>
      </c>
      <c r="G6831">
        <v>53</v>
      </c>
      <c r="H6831">
        <v>2</v>
      </c>
      <c r="I6831">
        <v>42</v>
      </c>
      <c r="J6831">
        <v>0</v>
      </c>
      <c r="K6831">
        <f>_xlfn.XLOOKUP(FraudData[[#This Row],[amount]],AmountRules[Amount Min],AmountRules[Risk Points],,-1)</f>
        <v>0</v>
      </c>
      <c r="L6831">
        <f>_xlfn.XLOOKUP(FraudData[[#This Row],[transaction_hour]],TimeRules[Hour Min],TimeRules[Risk Points],,-1)</f>
        <v>3</v>
      </c>
      <c r="M6831">
        <f>_xlfn.XLOOKUP(FraudData[[#This Row],[foreign_transaction]],ForeignRules[Foreign Transaction],ForeignRules[Risk Points],0)</f>
        <v>0</v>
      </c>
      <c r="N6831">
        <f>_xlfn.XLOOKUP(FraudData[[#This Row],[location_mismatch]],Table10[Location Mismatch],Table10[Risk Points],0)</f>
        <v>0</v>
      </c>
      <c r="O6831">
        <f>_xlfn.XLOOKUP(FraudData[[#This Row],[device_trust_score]],DeviceRules[Device Min],DeviceRules[Risk Points],,-1)</f>
        <v>1</v>
      </c>
      <c r="P6831">
        <f>_xlfn.XLOOKUP(FraudData[[#This Row],[velocity_last_24h]],VelocityRules[Velocity Min],VelocityRules[Risk Points],,-1)</f>
        <v>0</v>
      </c>
      <c r="Q6831">
        <f>_xlfn.XLOOKUP(FraudData[[#This Row],[merchant_category]],MerchantRules[Merchant Category],MerchantRules[Risk Points],0)</f>
        <v>0</v>
      </c>
      <c r="R6831">
        <f>SUM(FraudData[[#This Row],[Amount Risk]:[Merchant Risk]])</f>
        <v>4</v>
      </c>
      <c r="S6831" t="str" cm="1">
        <f t="array" ref="S6831">_xlfn.IFS(FraudData[[#This Row],[Fraud Risk Score]]&gt;=8,"High Risk",FraudData[[#This Row],[Fraud Risk Score]]&gt;=6,"Medium Risk",TRUE,"Low Risk")</f>
        <v>Low Risk</v>
      </c>
    </row>
    <row r="6832" spans="1:19">
      <c r="A6832">
        <v>6831</v>
      </c>
      <c r="B6832">
        <v>482.68</v>
      </c>
      <c r="C6832">
        <v>17</v>
      </c>
      <c r="D6832" t="s">
        <v>49</v>
      </c>
      <c r="E6832">
        <v>0</v>
      </c>
      <c r="F6832">
        <v>0</v>
      </c>
      <c r="G6832">
        <v>93</v>
      </c>
      <c r="H6832">
        <v>1</v>
      </c>
      <c r="I6832">
        <v>45</v>
      </c>
      <c r="J6832">
        <v>0</v>
      </c>
      <c r="K6832">
        <f>_xlfn.XLOOKUP(FraudData[[#This Row],[amount]],AmountRules[Amount Min],AmountRules[Risk Points],,-1)</f>
        <v>0</v>
      </c>
      <c r="L6832">
        <f>_xlfn.XLOOKUP(FraudData[[#This Row],[transaction_hour]],TimeRules[Hour Min],TimeRules[Risk Points],,-1)</f>
        <v>0</v>
      </c>
      <c r="M6832">
        <f>_xlfn.XLOOKUP(FraudData[[#This Row],[foreign_transaction]],ForeignRules[Foreign Transaction],ForeignRules[Risk Points],0)</f>
        <v>0</v>
      </c>
      <c r="N6832">
        <f>_xlfn.XLOOKUP(FraudData[[#This Row],[location_mismatch]],Table10[Location Mismatch],Table10[Risk Points],0)</f>
        <v>0</v>
      </c>
      <c r="O6832">
        <f>_xlfn.XLOOKUP(FraudData[[#This Row],[device_trust_score]],DeviceRules[Device Min],DeviceRules[Risk Points],,-1)</f>
        <v>0</v>
      </c>
      <c r="P6832">
        <f>_xlfn.XLOOKUP(FraudData[[#This Row],[velocity_last_24h]],VelocityRules[Velocity Min],VelocityRules[Risk Points],,-1)</f>
        <v>0</v>
      </c>
      <c r="Q6832">
        <f>_xlfn.XLOOKUP(FraudData[[#This Row],[merchant_category]],MerchantRules[Merchant Category],MerchantRules[Risk Points],0)</f>
        <v>1</v>
      </c>
      <c r="R6832">
        <f>SUM(FraudData[[#This Row],[Amount Risk]:[Merchant Risk]])</f>
        <v>1</v>
      </c>
      <c r="S6832" t="str" cm="1">
        <f t="array" ref="S6832">_xlfn.IFS(FraudData[[#This Row],[Fraud Risk Score]]&gt;=8,"High Risk",FraudData[[#This Row],[Fraud Risk Score]]&gt;=6,"Medium Risk",TRUE,"Low Risk")</f>
        <v>Low Risk</v>
      </c>
    </row>
    <row r="6833" spans="1:19">
      <c r="A6833">
        <v>6832</v>
      </c>
      <c r="B6833">
        <v>16.78</v>
      </c>
      <c r="C6833">
        <v>0</v>
      </c>
      <c r="D6833" t="s">
        <v>48</v>
      </c>
      <c r="E6833">
        <v>0</v>
      </c>
      <c r="F6833">
        <v>0</v>
      </c>
      <c r="G6833">
        <v>32</v>
      </c>
      <c r="H6833">
        <v>0</v>
      </c>
      <c r="I6833">
        <v>42</v>
      </c>
      <c r="J6833">
        <v>0</v>
      </c>
      <c r="K6833">
        <f>_xlfn.XLOOKUP(FraudData[[#This Row],[amount]],AmountRules[Amount Min],AmountRules[Risk Points],,-1)</f>
        <v>0</v>
      </c>
      <c r="L6833">
        <f>_xlfn.XLOOKUP(FraudData[[#This Row],[transaction_hour]],TimeRules[Hour Min],TimeRules[Risk Points],,-1)</f>
        <v>3</v>
      </c>
      <c r="M6833">
        <f>_xlfn.XLOOKUP(FraudData[[#This Row],[foreign_transaction]],ForeignRules[Foreign Transaction],ForeignRules[Risk Points],0)</f>
        <v>0</v>
      </c>
      <c r="N6833">
        <f>_xlfn.XLOOKUP(FraudData[[#This Row],[location_mismatch]],Table10[Location Mismatch],Table10[Risk Points],0)</f>
        <v>0</v>
      </c>
      <c r="O6833">
        <f>_xlfn.XLOOKUP(FraudData[[#This Row],[device_trust_score]],DeviceRules[Device Min],DeviceRules[Risk Points],,-1)</f>
        <v>2</v>
      </c>
      <c r="P6833">
        <f>_xlfn.XLOOKUP(FraudData[[#This Row],[velocity_last_24h]],VelocityRules[Velocity Min],VelocityRules[Risk Points],,-1)</f>
        <v>0</v>
      </c>
      <c r="Q6833">
        <f>_xlfn.XLOOKUP(FraudData[[#This Row],[merchant_category]],MerchantRules[Merchant Category],MerchantRules[Risk Points],0)</f>
        <v>0</v>
      </c>
      <c r="R6833">
        <f>SUM(FraudData[[#This Row],[Amount Risk]:[Merchant Risk]])</f>
        <v>5</v>
      </c>
      <c r="S6833" t="str" cm="1">
        <f t="array" ref="S6833">_xlfn.IFS(FraudData[[#This Row],[Fraud Risk Score]]&gt;=8,"High Risk",FraudData[[#This Row],[Fraud Risk Score]]&gt;=6,"Medium Risk",TRUE,"Low Risk")</f>
        <v>Low Risk</v>
      </c>
    </row>
    <row r="6834" spans="1:19">
      <c r="A6834">
        <v>6833</v>
      </c>
      <c r="B6834">
        <v>128.96</v>
      </c>
      <c r="C6834">
        <v>10</v>
      </c>
      <c r="D6834" t="s">
        <v>48</v>
      </c>
      <c r="E6834">
        <v>0</v>
      </c>
      <c r="F6834">
        <v>0</v>
      </c>
      <c r="G6834">
        <v>77</v>
      </c>
      <c r="H6834">
        <v>0</v>
      </c>
      <c r="I6834">
        <v>69</v>
      </c>
      <c r="J6834">
        <v>0</v>
      </c>
      <c r="K6834">
        <f>_xlfn.XLOOKUP(FraudData[[#This Row],[amount]],AmountRules[Amount Min],AmountRules[Risk Points],,-1)</f>
        <v>0</v>
      </c>
      <c r="L6834">
        <f>_xlfn.XLOOKUP(FraudData[[#This Row],[transaction_hour]],TimeRules[Hour Min],TimeRules[Risk Points],,-1)</f>
        <v>0</v>
      </c>
      <c r="M6834">
        <f>_xlfn.XLOOKUP(FraudData[[#This Row],[foreign_transaction]],ForeignRules[Foreign Transaction],ForeignRules[Risk Points],0)</f>
        <v>0</v>
      </c>
      <c r="N6834">
        <f>_xlfn.XLOOKUP(FraudData[[#This Row],[location_mismatch]],Table10[Location Mismatch],Table10[Risk Points],0)</f>
        <v>0</v>
      </c>
      <c r="O6834">
        <f>_xlfn.XLOOKUP(FraudData[[#This Row],[device_trust_score]],DeviceRules[Device Min],DeviceRules[Risk Points],,-1)</f>
        <v>0</v>
      </c>
      <c r="P6834">
        <f>_xlfn.XLOOKUP(FraudData[[#This Row],[velocity_last_24h]],VelocityRules[Velocity Min],VelocityRules[Risk Points],,-1)</f>
        <v>0</v>
      </c>
      <c r="Q6834">
        <f>_xlfn.XLOOKUP(FraudData[[#This Row],[merchant_category]],MerchantRules[Merchant Category],MerchantRules[Risk Points],0)</f>
        <v>0</v>
      </c>
      <c r="R6834">
        <f>SUM(FraudData[[#This Row],[Amount Risk]:[Merchant Risk]])</f>
        <v>0</v>
      </c>
      <c r="S6834" t="str" cm="1">
        <f t="array" ref="S6834">_xlfn.IFS(FraudData[[#This Row],[Fraud Risk Score]]&gt;=8,"High Risk",FraudData[[#This Row],[Fraud Risk Score]]&gt;=6,"Medium Risk",TRUE,"Low Risk")</f>
        <v>Low Risk</v>
      </c>
    </row>
    <row r="6835" spans="1:19">
      <c r="A6835">
        <v>6834</v>
      </c>
      <c r="B6835">
        <v>451.33</v>
      </c>
      <c r="C6835">
        <v>2</v>
      </c>
      <c r="D6835" t="s">
        <v>46</v>
      </c>
      <c r="E6835">
        <v>0</v>
      </c>
      <c r="F6835">
        <v>0</v>
      </c>
      <c r="G6835">
        <v>35</v>
      </c>
      <c r="H6835">
        <v>1</v>
      </c>
      <c r="I6835">
        <v>18</v>
      </c>
      <c r="J6835">
        <v>0</v>
      </c>
      <c r="K6835">
        <f>_xlfn.XLOOKUP(FraudData[[#This Row],[amount]],AmountRules[Amount Min],AmountRules[Risk Points],,-1)</f>
        <v>0</v>
      </c>
      <c r="L6835">
        <f>_xlfn.XLOOKUP(FraudData[[#This Row],[transaction_hour]],TimeRules[Hour Min],TimeRules[Risk Points],,-1)</f>
        <v>3</v>
      </c>
      <c r="M6835">
        <f>_xlfn.XLOOKUP(FraudData[[#This Row],[foreign_transaction]],ForeignRules[Foreign Transaction],ForeignRules[Risk Points],0)</f>
        <v>0</v>
      </c>
      <c r="N6835">
        <f>_xlfn.XLOOKUP(FraudData[[#This Row],[location_mismatch]],Table10[Location Mismatch],Table10[Risk Points],0)</f>
        <v>0</v>
      </c>
      <c r="O6835">
        <f>_xlfn.XLOOKUP(FraudData[[#This Row],[device_trust_score]],DeviceRules[Device Min],DeviceRules[Risk Points],,-1)</f>
        <v>2</v>
      </c>
      <c r="P6835">
        <f>_xlfn.XLOOKUP(FraudData[[#This Row],[velocity_last_24h]],VelocityRules[Velocity Min],VelocityRules[Risk Points],,-1)</f>
        <v>0</v>
      </c>
      <c r="Q6835">
        <f>_xlfn.XLOOKUP(FraudData[[#This Row],[merchant_category]],MerchantRules[Merchant Category],MerchantRules[Risk Points],0)</f>
        <v>0</v>
      </c>
      <c r="R6835">
        <f>SUM(FraudData[[#This Row],[Amount Risk]:[Merchant Risk]])</f>
        <v>5</v>
      </c>
      <c r="S6835" t="str" cm="1">
        <f t="array" ref="S6835">_xlfn.IFS(FraudData[[#This Row],[Fraud Risk Score]]&gt;=8,"High Risk",FraudData[[#This Row],[Fraud Risk Score]]&gt;=6,"Medium Risk",TRUE,"Low Risk")</f>
        <v>Low Risk</v>
      </c>
    </row>
    <row r="6836" spans="1:19">
      <c r="A6836">
        <v>6835</v>
      </c>
      <c r="B6836">
        <v>422.03</v>
      </c>
      <c r="C6836">
        <v>7</v>
      </c>
      <c r="D6836" t="s">
        <v>49</v>
      </c>
      <c r="E6836">
        <v>0</v>
      </c>
      <c r="F6836">
        <v>0</v>
      </c>
      <c r="G6836">
        <v>50</v>
      </c>
      <c r="H6836">
        <v>2</v>
      </c>
      <c r="I6836">
        <v>33</v>
      </c>
      <c r="J6836">
        <v>0</v>
      </c>
      <c r="K6836">
        <f>_xlfn.XLOOKUP(FraudData[[#This Row],[amount]],AmountRules[Amount Min],AmountRules[Risk Points],,-1)</f>
        <v>0</v>
      </c>
      <c r="L6836">
        <f>_xlfn.XLOOKUP(FraudData[[#This Row],[transaction_hour]],TimeRules[Hour Min],TimeRules[Risk Points],,-1)</f>
        <v>0</v>
      </c>
      <c r="M6836">
        <f>_xlfn.XLOOKUP(FraudData[[#This Row],[foreign_transaction]],ForeignRules[Foreign Transaction],ForeignRules[Risk Points],0)</f>
        <v>0</v>
      </c>
      <c r="N6836">
        <f>_xlfn.XLOOKUP(FraudData[[#This Row],[location_mismatch]],Table10[Location Mismatch],Table10[Risk Points],0)</f>
        <v>0</v>
      </c>
      <c r="O6836">
        <f>_xlfn.XLOOKUP(FraudData[[#This Row],[device_trust_score]],DeviceRules[Device Min],DeviceRules[Risk Points],,-1)</f>
        <v>1</v>
      </c>
      <c r="P6836">
        <f>_xlfn.XLOOKUP(FraudData[[#This Row],[velocity_last_24h]],VelocityRules[Velocity Min],VelocityRules[Risk Points],,-1)</f>
        <v>0</v>
      </c>
      <c r="Q6836">
        <f>_xlfn.XLOOKUP(FraudData[[#This Row],[merchant_category]],MerchantRules[Merchant Category],MerchantRules[Risk Points],0)</f>
        <v>1</v>
      </c>
      <c r="R6836">
        <f>SUM(FraudData[[#This Row],[Amount Risk]:[Merchant Risk]])</f>
        <v>2</v>
      </c>
      <c r="S6836" t="str" cm="1">
        <f t="array" ref="S6836">_xlfn.IFS(FraudData[[#This Row],[Fraud Risk Score]]&gt;=8,"High Risk",FraudData[[#This Row],[Fraud Risk Score]]&gt;=6,"Medium Risk",TRUE,"Low Risk")</f>
        <v>Low Risk</v>
      </c>
    </row>
    <row r="6837" spans="1:19">
      <c r="A6837">
        <v>6836</v>
      </c>
      <c r="B6837">
        <v>30.64</v>
      </c>
      <c r="C6837">
        <v>4</v>
      </c>
      <c r="D6837" t="s">
        <v>46</v>
      </c>
      <c r="E6837">
        <v>1</v>
      </c>
      <c r="F6837">
        <v>0</v>
      </c>
      <c r="G6837">
        <v>43</v>
      </c>
      <c r="H6837">
        <v>4</v>
      </c>
      <c r="I6837">
        <v>20</v>
      </c>
      <c r="J6837">
        <v>0</v>
      </c>
      <c r="K6837">
        <f>_xlfn.XLOOKUP(FraudData[[#This Row],[amount]],AmountRules[Amount Min],AmountRules[Risk Points],,-1)</f>
        <v>0</v>
      </c>
      <c r="L6837">
        <f>_xlfn.XLOOKUP(FraudData[[#This Row],[transaction_hour]],TimeRules[Hour Min],TimeRules[Risk Points],,-1)</f>
        <v>0</v>
      </c>
      <c r="M6837">
        <f>_xlfn.XLOOKUP(FraudData[[#This Row],[foreign_transaction]],ForeignRules[Foreign Transaction],ForeignRules[Risk Points],0)</f>
        <v>3</v>
      </c>
      <c r="N6837">
        <f>_xlfn.XLOOKUP(FraudData[[#This Row],[location_mismatch]],Table10[Location Mismatch],Table10[Risk Points],0)</f>
        <v>0</v>
      </c>
      <c r="O6837">
        <f>_xlfn.XLOOKUP(FraudData[[#This Row],[device_trust_score]],DeviceRules[Device Min],DeviceRules[Risk Points],,-1)</f>
        <v>2</v>
      </c>
      <c r="P6837">
        <f>_xlfn.XLOOKUP(FraudData[[#This Row],[velocity_last_24h]],VelocityRules[Velocity Min],VelocityRules[Risk Points],,-1)</f>
        <v>0</v>
      </c>
      <c r="Q6837">
        <f>_xlfn.XLOOKUP(FraudData[[#This Row],[merchant_category]],MerchantRules[Merchant Category],MerchantRules[Risk Points],0)</f>
        <v>0</v>
      </c>
      <c r="R6837">
        <f>SUM(FraudData[[#This Row],[Amount Risk]:[Merchant Risk]])</f>
        <v>5</v>
      </c>
      <c r="S6837" t="str" cm="1">
        <f t="array" ref="S6837">_xlfn.IFS(FraudData[[#This Row],[Fraud Risk Score]]&gt;=8,"High Risk",FraudData[[#This Row],[Fraud Risk Score]]&gt;=6,"Medium Risk",TRUE,"Low Risk")</f>
        <v>Low Risk</v>
      </c>
    </row>
    <row r="6838" spans="1:19">
      <c r="A6838">
        <v>6837</v>
      </c>
      <c r="B6838">
        <v>82.21</v>
      </c>
      <c r="C6838">
        <v>19</v>
      </c>
      <c r="D6838" t="s">
        <v>48</v>
      </c>
      <c r="E6838">
        <v>0</v>
      </c>
      <c r="F6838">
        <v>0</v>
      </c>
      <c r="G6838">
        <v>43</v>
      </c>
      <c r="H6838">
        <v>4</v>
      </c>
      <c r="I6838">
        <v>60</v>
      </c>
      <c r="J6838">
        <v>0</v>
      </c>
      <c r="K6838">
        <f>_xlfn.XLOOKUP(FraudData[[#This Row],[amount]],AmountRules[Amount Min],AmountRules[Risk Points],,-1)</f>
        <v>0</v>
      </c>
      <c r="L6838">
        <f>_xlfn.XLOOKUP(FraudData[[#This Row],[transaction_hour]],TimeRules[Hour Min],TimeRules[Risk Points],,-1)</f>
        <v>0</v>
      </c>
      <c r="M6838">
        <f>_xlfn.XLOOKUP(FraudData[[#This Row],[foreign_transaction]],ForeignRules[Foreign Transaction],ForeignRules[Risk Points],0)</f>
        <v>0</v>
      </c>
      <c r="N6838">
        <f>_xlfn.XLOOKUP(FraudData[[#This Row],[location_mismatch]],Table10[Location Mismatch],Table10[Risk Points],0)</f>
        <v>0</v>
      </c>
      <c r="O6838">
        <f>_xlfn.XLOOKUP(FraudData[[#This Row],[device_trust_score]],DeviceRules[Device Min],DeviceRules[Risk Points],,-1)</f>
        <v>2</v>
      </c>
      <c r="P6838">
        <f>_xlfn.XLOOKUP(FraudData[[#This Row],[velocity_last_24h]],VelocityRules[Velocity Min],VelocityRules[Risk Points],,-1)</f>
        <v>0</v>
      </c>
      <c r="Q6838">
        <f>_xlfn.XLOOKUP(FraudData[[#This Row],[merchant_category]],MerchantRules[Merchant Category],MerchantRules[Risk Points],0)</f>
        <v>0</v>
      </c>
      <c r="R6838">
        <f>SUM(FraudData[[#This Row],[Amount Risk]:[Merchant Risk]])</f>
        <v>2</v>
      </c>
      <c r="S6838" t="str" cm="1">
        <f t="array" ref="S6838">_xlfn.IFS(FraudData[[#This Row],[Fraud Risk Score]]&gt;=8,"High Risk",FraudData[[#This Row],[Fraud Risk Score]]&gt;=6,"Medium Risk",TRUE,"Low Risk")</f>
        <v>Low Risk</v>
      </c>
    </row>
    <row r="6839" spans="1:19">
      <c r="A6839">
        <v>6838</v>
      </c>
      <c r="B6839">
        <v>173.75</v>
      </c>
      <c r="C6839">
        <v>20</v>
      </c>
      <c r="D6839" t="s">
        <v>47</v>
      </c>
      <c r="E6839">
        <v>1</v>
      </c>
      <c r="F6839">
        <v>0</v>
      </c>
      <c r="G6839">
        <v>54</v>
      </c>
      <c r="H6839">
        <v>3</v>
      </c>
      <c r="I6839">
        <v>65</v>
      </c>
      <c r="J6839">
        <v>0</v>
      </c>
      <c r="K6839">
        <f>_xlfn.XLOOKUP(FraudData[[#This Row],[amount]],AmountRules[Amount Min],AmountRules[Risk Points],,-1)</f>
        <v>0</v>
      </c>
      <c r="L6839">
        <f>_xlfn.XLOOKUP(FraudData[[#This Row],[transaction_hour]],TimeRules[Hour Min],TimeRules[Risk Points],,-1)</f>
        <v>0</v>
      </c>
      <c r="M6839">
        <f>_xlfn.XLOOKUP(FraudData[[#This Row],[foreign_transaction]],ForeignRules[Foreign Transaction],ForeignRules[Risk Points],0)</f>
        <v>3</v>
      </c>
      <c r="N6839">
        <f>_xlfn.XLOOKUP(FraudData[[#This Row],[location_mismatch]],Table10[Location Mismatch],Table10[Risk Points],0)</f>
        <v>0</v>
      </c>
      <c r="O6839">
        <f>_xlfn.XLOOKUP(FraudData[[#This Row],[device_trust_score]],DeviceRules[Device Min],DeviceRules[Risk Points],,-1)</f>
        <v>1</v>
      </c>
      <c r="P6839">
        <f>_xlfn.XLOOKUP(FraudData[[#This Row],[velocity_last_24h]],VelocityRules[Velocity Min],VelocityRules[Risk Points],,-1)</f>
        <v>0</v>
      </c>
      <c r="Q6839">
        <f>_xlfn.XLOOKUP(FraudData[[#This Row],[merchant_category]],MerchantRules[Merchant Category],MerchantRules[Risk Points],0)</f>
        <v>0</v>
      </c>
      <c r="R6839">
        <f>SUM(FraudData[[#This Row],[Amount Risk]:[Merchant Risk]])</f>
        <v>4</v>
      </c>
      <c r="S6839" t="str" cm="1">
        <f t="array" ref="S6839">_xlfn.IFS(FraudData[[#This Row],[Fraud Risk Score]]&gt;=8,"High Risk",FraudData[[#This Row],[Fraud Risk Score]]&gt;=6,"Medium Risk",TRUE,"Low Risk")</f>
        <v>Low Risk</v>
      </c>
    </row>
    <row r="6840" spans="1:19">
      <c r="A6840">
        <v>6839</v>
      </c>
      <c r="B6840">
        <v>31.25</v>
      </c>
      <c r="C6840">
        <v>21</v>
      </c>
      <c r="D6840" t="s">
        <v>47</v>
      </c>
      <c r="E6840">
        <v>0</v>
      </c>
      <c r="F6840">
        <v>0</v>
      </c>
      <c r="G6840">
        <v>60</v>
      </c>
      <c r="H6840">
        <v>2</v>
      </c>
      <c r="I6840">
        <v>54</v>
      </c>
      <c r="J6840">
        <v>0</v>
      </c>
      <c r="K6840">
        <f>_xlfn.XLOOKUP(FraudData[[#This Row],[amount]],AmountRules[Amount Min],AmountRules[Risk Points],,-1)</f>
        <v>0</v>
      </c>
      <c r="L6840">
        <f>_xlfn.XLOOKUP(FraudData[[#This Row],[transaction_hour]],TimeRules[Hour Min],TimeRules[Risk Points],,-1)</f>
        <v>0</v>
      </c>
      <c r="M6840">
        <f>_xlfn.XLOOKUP(FraudData[[#This Row],[foreign_transaction]],ForeignRules[Foreign Transaction],ForeignRules[Risk Points],0)</f>
        <v>0</v>
      </c>
      <c r="N6840">
        <f>_xlfn.XLOOKUP(FraudData[[#This Row],[location_mismatch]],Table10[Location Mismatch],Table10[Risk Points],0)</f>
        <v>0</v>
      </c>
      <c r="O6840">
        <f>_xlfn.XLOOKUP(FraudData[[#This Row],[device_trust_score]],DeviceRules[Device Min],DeviceRules[Risk Points],,-1)</f>
        <v>1</v>
      </c>
      <c r="P6840">
        <f>_xlfn.XLOOKUP(FraudData[[#This Row],[velocity_last_24h]],VelocityRules[Velocity Min],VelocityRules[Risk Points],,-1)</f>
        <v>0</v>
      </c>
      <c r="Q6840">
        <f>_xlfn.XLOOKUP(FraudData[[#This Row],[merchant_category]],MerchantRules[Merchant Category],MerchantRules[Risk Points],0)</f>
        <v>0</v>
      </c>
      <c r="R6840">
        <f>SUM(FraudData[[#This Row],[Amount Risk]:[Merchant Risk]])</f>
        <v>1</v>
      </c>
      <c r="S6840" t="str" cm="1">
        <f t="array" ref="S6840">_xlfn.IFS(FraudData[[#This Row],[Fraud Risk Score]]&gt;=8,"High Risk",FraudData[[#This Row],[Fraud Risk Score]]&gt;=6,"Medium Risk",TRUE,"Low Risk")</f>
        <v>Low Risk</v>
      </c>
    </row>
    <row r="6841" spans="1:19">
      <c r="A6841">
        <v>6840</v>
      </c>
      <c r="B6841">
        <v>619.69000000000005</v>
      </c>
      <c r="C6841">
        <v>21</v>
      </c>
      <c r="D6841" t="s">
        <v>50</v>
      </c>
      <c r="E6841">
        <v>0</v>
      </c>
      <c r="F6841">
        <v>0</v>
      </c>
      <c r="G6841">
        <v>66</v>
      </c>
      <c r="H6841">
        <v>3</v>
      </c>
      <c r="I6841">
        <v>65</v>
      </c>
      <c r="J6841">
        <v>0</v>
      </c>
      <c r="K6841">
        <f>_xlfn.XLOOKUP(FraudData[[#This Row],[amount]],AmountRules[Amount Min],AmountRules[Risk Points],,-1)</f>
        <v>1</v>
      </c>
      <c r="L6841">
        <f>_xlfn.XLOOKUP(FraudData[[#This Row],[transaction_hour]],TimeRules[Hour Min],TimeRules[Risk Points],,-1)</f>
        <v>0</v>
      </c>
      <c r="M6841">
        <f>_xlfn.XLOOKUP(FraudData[[#This Row],[foreign_transaction]],ForeignRules[Foreign Transaction],ForeignRules[Risk Points],0)</f>
        <v>0</v>
      </c>
      <c r="N6841">
        <f>_xlfn.XLOOKUP(FraudData[[#This Row],[location_mismatch]],Table10[Location Mismatch],Table10[Risk Points],0)</f>
        <v>0</v>
      </c>
      <c r="O6841">
        <f>_xlfn.XLOOKUP(FraudData[[#This Row],[device_trust_score]],DeviceRules[Device Min],DeviceRules[Risk Points],,-1)</f>
        <v>1</v>
      </c>
      <c r="P6841">
        <f>_xlfn.XLOOKUP(FraudData[[#This Row],[velocity_last_24h]],VelocityRules[Velocity Min],VelocityRules[Risk Points],,-1)</f>
        <v>0</v>
      </c>
      <c r="Q6841">
        <f>_xlfn.XLOOKUP(FraudData[[#This Row],[merchant_category]],MerchantRules[Merchant Category],MerchantRules[Risk Points],0)</f>
        <v>0</v>
      </c>
      <c r="R6841">
        <f>SUM(FraudData[[#This Row],[Amount Risk]:[Merchant Risk]])</f>
        <v>2</v>
      </c>
      <c r="S6841" t="str" cm="1">
        <f t="array" ref="S6841">_xlfn.IFS(FraudData[[#This Row],[Fraud Risk Score]]&gt;=8,"High Risk",FraudData[[#This Row],[Fraud Risk Score]]&gt;=6,"Medium Risk",TRUE,"Low Risk")</f>
        <v>Low Risk</v>
      </c>
    </row>
    <row r="6842" spans="1:19">
      <c r="A6842">
        <v>6841</v>
      </c>
      <c r="B6842">
        <v>443.19</v>
      </c>
      <c r="C6842">
        <v>4</v>
      </c>
      <c r="D6842" t="s">
        <v>48</v>
      </c>
      <c r="E6842">
        <v>0</v>
      </c>
      <c r="F6842">
        <v>0</v>
      </c>
      <c r="G6842">
        <v>80</v>
      </c>
      <c r="H6842">
        <v>1</v>
      </c>
      <c r="I6842">
        <v>31</v>
      </c>
      <c r="J6842">
        <v>0</v>
      </c>
      <c r="K6842">
        <f>_xlfn.XLOOKUP(FraudData[[#This Row],[amount]],AmountRules[Amount Min],AmountRules[Risk Points],,-1)</f>
        <v>0</v>
      </c>
      <c r="L6842">
        <f>_xlfn.XLOOKUP(FraudData[[#This Row],[transaction_hour]],TimeRules[Hour Min],TimeRules[Risk Points],,-1)</f>
        <v>0</v>
      </c>
      <c r="M6842">
        <f>_xlfn.XLOOKUP(FraudData[[#This Row],[foreign_transaction]],ForeignRules[Foreign Transaction],ForeignRules[Risk Points],0)</f>
        <v>0</v>
      </c>
      <c r="N6842">
        <f>_xlfn.XLOOKUP(FraudData[[#This Row],[location_mismatch]],Table10[Location Mismatch],Table10[Risk Points],0)</f>
        <v>0</v>
      </c>
      <c r="O6842">
        <f>_xlfn.XLOOKUP(FraudData[[#This Row],[device_trust_score]],DeviceRules[Device Min],DeviceRules[Risk Points],,-1)</f>
        <v>0</v>
      </c>
      <c r="P6842">
        <f>_xlfn.XLOOKUP(FraudData[[#This Row],[velocity_last_24h]],VelocityRules[Velocity Min],VelocityRules[Risk Points],,-1)</f>
        <v>0</v>
      </c>
      <c r="Q6842">
        <f>_xlfn.XLOOKUP(FraudData[[#This Row],[merchant_category]],MerchantRules[Merchant Category],MerchantRules[Risk Points],0)</f>
        <v>0</v>
      </c>
      <c r="R6842">
        <f>SUM(FraudData[[#This Row],[Amount Risk]:[Merchant Risk]])</f>
        <v>0</v>
      </c>
      <c r="S6842" t="str" cm="1">
        <f t="array" ref="S6842">_xlfn.IFS(FraudData[[#This Row],[Fraud Risk Score]]&gt;=8,"High Risk",FraudData[[#This Row],[Fraud Risk Score]]&gt;=6,"Medium Risk",TRUE,"Low Risk")</f>
        <v>Low Risk</v>
      </c>
    </row>
    <row r="6843" spans="1:19">
      <c r="A6843">
        <v>6842</v>
      </c>
      <c r="B6843">
        <v>32.880000000000003</v>
      </c>
      <c r="C6843">
        <v>10</v>
      </c>
      <c r="D6843" t="s">
        <v>48</v>
      </c>
      <c r="E6843">
        <v>0</v>
      </c>
      <c r="F6843">
        <v>0</v>
      </c>
      <c r="G6843">
        <v>33</v>
      </c>
      <c r="H6843">
        <v>3</v>
      </c>
      <c r="I6843">
        <v>31</v>
      </c>
      <c r="J6843">
        <v>0</v>
      </c>
      <c r="K6843">
        <f>_xlfn.XLOOKUP(FraudData[[#This Row],[amount]],AmountRules[Amount Min],AmountRules[Risk Points],,-1)</f>
        <v>0</v>
      </c>
      <c r="L6843">
        <f>_xlfn.XLOOKUP(FraudData[[#This Row],[transaction_hour]],TimeRules[Hour Min],TimeRules[Risk Points],,-1)</f>
        <v>0</v>
      </c>
      <c r="M6843">
        <f>_xlfn.XLOOKUP(FraudData[[#This Row],[foreign_transaction]],ForeignRules[Foreign Transaction],ForeignRules[Risk Points],0)</f>
        <v>0</v>
      </c>
      <c r="N6843">
        <f>_xlfn.XLOOKUP(FraudData[[#This Row],[location_mismatch]],Table10[Location Mismatch],Table10[Risk Points],0)</f>
        <v>0</v>
      </c>
      <c r="O6843">
        <f>_xlfn.XLOOKUP(FraudData[[#This Row],[device_trust_score]],DeviceRules[Device Min],DeviceRules[Risk Points],,-1)</f>
        <v>2</v>
      </c>
      <c r="P6843">
        <f>_xlfn.XLOOKUP(FraudData[[#This Row],[velocity_last_24h]],VelocityRules[Velocity Min],VelocityRules[Risk Points],,-1)</f>
        <v>0</v>
      </c>
      <c r="Q6843">
        <f>_xlfn.XLOOKUP(FraudData[[#This Row],[merchant_category]],MerchantRules[Merchant Category],MerchantRules[Risk Points],0)</f>
        <v>0</v>
      </c>
      <c r="R6843">
        <f>SUM(FraudData[[#This Row],[Amount Risk]:[Merchant Risk]])</f>
        <v>2</v>
      </c>
      <c r="S6843" t="str" cm="1">
        <f t="array" ref="S6843">_xlfn.IFS(FraudData[[#This Row],[Fraud Risk Score]]&gt;=8,"High Risk",FraudData[[#This Row],[Fraud Risk Score]]&gt;=6,"Medium Risk",TRUE,"Low Risk")</f>
        <v>Low Risk</v>
      </c>
    </row>
    <row r="6844" spans="1:19">
      <c r="A6844">
        <v>6843</v>
      </c>
      <c r="B6844">
        <v>23.25</v>
      </c>
      <c r="C6844">
        <v>11</v>
      </c>
      <c r="D6844" t="s">
        <v>46</v>
      </c>
      <c r="E6844">
        <v>0</v>
      </c>
      <c r="F6844">
        <v>0</v>
      </c>
      <c r="G6844">
        <v>31</v>
      </c>
      <c r="H6844">
        <v>1</v>
      </c>
      <c r="I6844">
        <v>59</v>
      </c>
      <c r="J6844">
        <v>0</v>
      </c>
      <c r="K6844">
        <f>_xlfn.XLOOKUP(FraudData[[#This Row],[amount]],AmountRules[Amount Min],AmountRules[Risk Points],,-1)</f>
        <v>0</v>
      </c>
      <c r="L6844">
        <f>_xlfn.XLOOKUP(FraudData[[#This Row],[transaction_hour]],TimeRules[Hour Min],TimeRules[Risk Points],,-1)</f>
        <v>0</v>
      </c>
      <c r="M6844">
        <f>_xlfn.XLOOKUP(FraudData[[#This Row],[foreign_transaction]],ForeignRules[Foreign Transaction],ForeignRules[Risk Points],0)</f>
        <v>0</v>
      </c>
      <c r="N6844">
        <f>_xlfn.XLOOKUP(FraudData[[#This Row],[location_mismatch]],Table10[Location Mismatch],Table10[Risk Points],0)</f>
        <v>0</v>
      </c>
      <c r="O6844">
        <f>_xlfn.XLOOKUP(FraudData[[#This Row],[device_trust_score]],DeviceRules[Device Min],DeviceRules[Risk Points],,-1)</f>
        <v>2</v>
      </c>
      <c r="P6844">
        <f>_xlfn.XLOOKUP(FraudData[[#This Row],[velocity_last_24h]],VelocityRules[Velocity Min],VelocityRules[Risk Points],,-1)</f>
        <v>0</v>
      </c>
      <c r="Q6844">
        <f>_xlfn.XLOOKUP(FraudData[[#This Row],[merchant_category]],MerchantRules[Merchant Category],MerchantRules[Risk Points],0)</f>
        <v>0</v>
      </c>
      <c r="R6844">
        <f>SUM(FraudData[[#This Row],[Amount Risk]:[Merchant Risk]])</f>
        <v>2</v>
      </c>
      <c r="S6844" t="str" cm="1">
        <f t="array" ref="S6844">_xlfn.IFS(FraudData[[#This Row],[Fraud Risk Score]]&gt;=8,"High Risk",FraudData[[#This Row],[Fraud Risk Score]]&gt;=6,"Medium Risk",TRUE,"Low Risk")</f>
        <v>Low Risk</v>
      </c>
    </row>
    <row r="6845" spans="1:19">
      <c r="A6845">
        <v>6844</v>
      </c>
      <c r="B6845">
        <v>16.07</v>
      </c>
      <c r="C6845">
        <v>21</v>
      </c>
      <c r="D6845" t="s">
        <v>50</v>
      </c>
      <c r="E6845">
        <v>0</v>
      </c>
      <c r="F6845">
        <v>0</v>
      </c>
      <c r="G6845">
        <v>42</v>
      </c>
      <c r="H6845">
        <v>1</v>
      </c>
      <c r="I6845">
        <v>66</v>
      </c>
      <c r="J6845">
        <v>0</v>
      </c>
      <c r="K6845">
        <f>_xlfn.XLOOKUP(FraudData[[#This Row],[amount]],AmountRules[Amount Min],AmountRules[Risk Points],,-1)</f>
        <v>0</v>
      </c>
      <c r="L6845">
        <f>_xlfn.XLOOKUP(FraudData[[#This Row],[transaction_hour]],TimeRules[Hour Min],TimeRules[Risk Points],,-1)</f>
        <v>0</v>
      </c>
      <c r="M6845">
        <f>_xlfn.XLOOKUP(FraudData[[#This Row],[foreign_transaction]],ForeignRules[Foreign Transaction],ForeignRules[Risk Points],0)</f>
        <v>0</v>
      </c>
      <c r="N6845">
        <f>_xlfn.XLOOKUP(FraudData[[#This Row],[location_mismatch]],Table10[Location Mismatch],Table10[Risk Points],0)</f>
        <v>0</v>
      </c>
      <c r="O6845">
        <f>_xlfn.XLOOKUP(FraudData[[#This Row],[device_trust_score]],DeviceRules[Device Min],DeviceRules[Risk Points],,-1)</f>
        <v>2</v>
      </c>
      <c r="P6845">
        <f>_xlfn.XLOOKUP(FraudData[[#This Row],[velocity_last_24h]],VelocityRules[Velocity Min],VelocityRules[Risk Points],,-1)</f>
        <v>0</v>
      </c>
      <c r="Q6845">
        <f>_xlfn.XLOOKUP(FraudData[[#This Row],[merchant_category]],MerchantRules[Merchant Category],MerchantRules[Risk Points],0)</f>
        <v>0</v>
      </c>
      <c r="R6845">
        <f>SUM(FraudData[[#This Row],[Amount Risk]:[Merchant Risk]])</f>
        <v>2</v>
      </c>
      <c r="S6845" t="str" cm="1">
        <f t="array" ref="S6845">_xlfn.IFS(FraudData[[#This Row],[Fraud Risk Score]]&gt;=8,"High Risk",FraudData[[#This Row],[Fraud Risk Score]]&gt;=6,"Medium Risk",TRUE,"Low Risk")</f>
        <v>Low Risk</v>
      </c>
    </row>
    <row r="6846" spans="1:19">
      <c r="A6846">
        <v>6845</v>
      </c>
      <c r="B6846">
        <v>432.32</v>
      </c>
      <c r="C6846">
        <v>8</v>
      </c>
      <c r="D6846" t="s">
        <v>50</v>
      </c>
      <c r="E6846">
        <v>0</v>
      </c>
      <c r="F6846">
        <v>0</v>
      </c>
      <c r="G6846">
        <v>33</v>
      </c>
      <c r="H6846">
        <v>0</v>
      </c>
      <c r="I6846">
        <v>66</v>
      </c>
      <c r="J6846">
        <v>0</v>
      </c>
      <c r="K6846">
        <f>_xlfn.XLOOKUP(FraudData[[#This Row],[amount]],AmountRules[Amount Min],AmountRules[Risk Points],,-1)</f>
        <v>0</v>
      </c>
      <c r="L6846">
        <f>_xlfn.XLOOKUP(FraudData[[#This Row],[transaction_hour]],TimeRules[Hour Min],TimeRules[Risk Points],,-1)</f>
        <v>0</v>
      </c>
      <c r="M6846">
        <f>_xlfn.XLOOKUP(FraudData[[#This Row],[foreign_transaction]],ForeignRules[Foreign Transaction],ForeignRules[Risk Points],0)</f>
        <v>0</v>
      </c>
      <c r="N6846">
        <f>_xlfn.XLOOKUP(FraudData[[#This Row],[location_mismatch]],Table10[Location Mismatch],Table10[Risk Points],0)</f>
        <v>0</v>
      </c>
      <c r="O6846">
        <f>_xlfn.XLOOKUP(FraudData[[#This Row],[device_trust_score]],DeviceRules[Device Min],DeviceRules[Risk Points],,-1)</f>
        <v>2</v>
      </c>
      <c r="P6846">
        <f>_xlfn.XLOOKUP(FraudData[[#This Row],[velocity_last_24h]],VelocityRules[Velocity Min],VelocityRules[Risk Points],,-1)</f>
        <v>0</v>
      </c>
      <c r="Q6846">
        <f>_xlfn.XLOOKUP(FraudData[[#This Row],[merchant_category]],MerchantRules[Merchant Category],MerchantRules[Risk Points],0)</f>
        <v>0</v>
      </c>
      <c r="R6846">
        <f>SUM(FraudData[[#This Row],[Amount Risk]:[Merchant Risk]])</f>
        <v>2</v>
      </c>
      <c r="S6846" t="str" cm="1">
        <f t="array" ref="S6846">_xlfn.IFS(FraudData[[#This Row],[Fraud Risk Score]]&gt;=8,"High Risk",FraudData[[#This Row],[Fraud Risk Score]]&gt;=6,"Medium Risk",TRUE,"Low Risk")</f>
        <v>Low Risk</v>
      </c>
    </row>
    <row r="6847" spans="1:19">
      <c r="A6847">
        <v>6846</v>
      </c>
      <c r="B6847">
        <v>38.74</v>
      </c>
      <c r="C6847">
        <v>20</v>
      </c>
      <c r="D6847" t="s">
        <v>49</v>
      </c>
      <c r="E6847">
        <v>0</v>
      </c>
      <c r="F6847">
        <v>0</v>
      </c>
      <c r="G6847">
        <v>30</v>
      </c>
      <c r="H6847">
        <v>2</v>
      </c>
      <c r="I6847">
        <v>57</v>
      </c>
      <c r="J6847">
        <v>0</v>
      </c>
      <c r="K6847">
        <f>_xlfn.XLOOKUP(FraudData[[#This Row],[amount]],AmountRules[Amount Min],AmountRules[Risk Points],,-1)</f>
        <v>0</v>
      </c>
      <c r="L6847">
        <f>_xlfn.XLOOKUP(FraudData[[#This Row],[transaction_hour]],TimeRules[Hour Min],TimeRules[Risk Points],,-1)</f>
        <v>0</v>
      </c>
      <c r="M6847">
        <f>_xlfn.XLOOKUP(FraudData[[#This Row],[foreign_transaction]],ForeignRules[Foreign Transaction],ForeignRules[Risk Points],0)</f>
        <v>0</v>
      </c>
      <c r="N6847">
        <f>_xlfn.XLOOKUP(FraudData[[#This Row],[location_mismatch]],Table10[Location Mismatch],Table10[Risk Points],0)</f>
        <v>0</v>
      </c>
      <c r="O6847">
        <f>_xlfn.XLOOKUP(FraudData[[#This Row],[device_trust_score]],DeviceRules[Device Min],DeviceRules[Risk Points],,-1)</f>
        <v>2</v>
      </c>
      <c r="P6847">
        <f>_xlfn.XLOOKUP(FraudData[[#This Row],[velocity_last_24h]],VelocityRules[Velocity Min],VelocityRules[Risk Points],,-1)</f>
        <v>0</v>
      </c>
      <c r="Q6847">
        <f>_xlfn.XLOOKUP(FraudData[[#This Row],[merchant_category]],MerchantRules[Merchant Category],MerchantRules[Risk Points],0)</f>
        <v>1</v>
      </c>
      <c r="R6847">
        <f>SUM(FraudData[[#This Row],[Amount Risk]:[Merchant Risk]])</f>
        <v>3</v>
      </c>
      <c r="S6847" t="str" cm="1">
        <f t="array" ref="S6847">_xlfn.IFS(FraudData[[#This Row],[Fraud Risk Score]]&gt;=8,"High Risk",FraudData[[#This Row],[Fraud Risk Score]]&gt;=6,"Medium Risk",TRUE,"Low Risk")</f>
        <v>Low Risk</v>
      </c>
    </row>
    <row r="6848" spans="1:19">
      <c r="A6848">
        <v>6847</v>
      </c>
      <c r="B6848">
        <v>96.9</v>
      </c>
      <c r="C6848">
        <v>12</v>
      </c>
      <c r="D6848" t="s">
        <v>46</v>
      </c>
      <c r="E6848">
        <v>0</v>
      </c>
      <c r="F6848">
        <v>0</v>
      </c>
      <c r="G6848">
        <v>94</v>
      </c>
      <c r="H6848">
        <v>3</v>
      </c>
      <c r="I6848">
        <v>32</v>
      </c>
      <c r="J6848">
        <v>0</v>
      </c>
      <c r="K6848">
        <f>_xlfn.XLOOKUP(FraudData[[#This Row],[amount]],AmountRules[Amount Min],AmountRules[Risk Points],,-1)</f>
        <v>0</v>
      </c>
      <c r="L6848">
        <f>_xlfn.XLOOKUP(FraudData[[#This Row],[transaction_hour]],TimeRules[Hour Min],TimeRules[Risk Points],,-1)</f>
        <v>0</v>
      </c>
      <c r="M6848">
        <f>_xlfn.XLOOKUP(FraudData[[#This Row],[foreign_transaction]],ForeignRules[Foreign Transaction],ForeignRules[Risk Points],0)</f>
        <v>0</v>
      </c>
      <c r="N6848">
        <f>_xlfn.XLOOKUP(FraudData[[#This Row],[location_mismatch]],Table10[Location Mismatch],Table10[Risk Points],0)</f>
        <v>0</v>
      </c>
      <c r="O6848">
        <f>_xlfn.XLOOKUP(FraudData[[#This Row],[device_trust_score]],DeviceRules[Device Min],DeviceRules[Risk Points],,-1)</f>
        <v>0</v>
      </c>
      <c r="P6848">
        <f>_xlfn.XLOOKUP(FraudData[[#This Row],[velocity_last_24h]],VelocityRules[Velocity Min],VelocityRules[Risk Points],,-1)</f>
        <v>0</v>
      </c>
      <c r="Q6848">
        <f>_xlfn.XLOOKUP(FraudData[[#This Row],[merchant_category]],MerchantRules[Merchant Category],MerchantRules[Risk Points],0)</f>
        <v>0</v>
      </c>
      <c r="R6848">
        <f>SUM(FraudData[[#This Row],[Amount Risk]:[Merchant Risk]])</f>
        <v>0</v>
      </c>
      <c r="S6848" t="str" cm="1">
        <f t="array" ref="S6848">_xlfn.IFS(FraudData[[#This Row],[Fraud Risk Score]]&gt;=8,"High Risk",FraudData[[#This Row],[Fraud Risk Score]]&gt;=6,"Medium Risk",TRUE,"Low Risk")</f>
        <v>Low Risk</v>
      </c>
    </row>
    <row r="6849" spans="1:19">
      <c r="A6849">
        <v>6848</v>
      </c>
      <c r="B6849">
        <v>107.24</v>
      </c>
      <c r="C6849">
        <v>21</v>
      </c>
      <c r="D6849" t="s">
        <v>47</v>
      </c>
      <c r="E6849">
        <v>1</v>
      </c>
      <c r="F6849">
        <v>1</v>
      </c>
      <c r="G6849">
        <v>69</v>
      </c>
      <c r="H6849">
        <v>3</v>
      </c>
      <c r="I6849">
        <v>40</v>
      </c>
      <c r="J6849">
        <v>0</v>
      </c>
      <c r="K6849">
        <f>_xlfn.XLOOKUP(FraudData[[#This Row],[amount]],AmountRules[Amount Min],AmountRules[Risk Points],,-1)</f>
        <v>0</v>
      </c>
      <c r="L6849">
        <f>_xlfn.XLOOKUP(FraudData[[#This Row],[transaction_hour]],TimeRules[Hour Min],TimeRules[Risk Points],,-1)</f>
        <v>0</v>
      </c>
      <c r="M6849">
        <f>_xlfn.XLOOKUP(FraudData[[#This Row],[foreign_transaction]],ForeignRules[Foreign Transaction],ForeignRules[Risk Points],0)</f>
        <v>3</v>
      </c>
      <c r="N6849">
        <f>_xlfn.XLOOKUP(FraudData[[#This Row],[location_mismatch]],Table10[Location Mismatch],Table10[Risk Points],0)</f>
        <v>3</v>
      </c>
      <c r="O6849">
        <f>_xlfn.XLOOKUP(FraudData[[#This Row],[device_trust_score]],DeviceRules[Device Min],DeviceRules[Risk Points],,-1)</f>
        <v>1</v>
      </c>
      <c r="P6849">
        <f>_xlfn.XLOOKUP(FraudData[[#This Row],[velocity_last_24h]],VelocityRules[Velocity Min],VelocityRules[Risk Points],,-1)</f>
        <v>0</v>
      </c>
      <c r="Q6849">
        <f>_xlfn.XLOOKUP(FraudData[[#This Row],[merchant_category]],MerchantRules[Merchant Category],MerchantRules[Risk Points],0)</f>
        <v>0</v>
      </c>
      <c r="R6849">
        <f>SUM(FraudData[[#This Row],[Amount Risk]:[Merchant Risk]])</f>
        <v>7</v>
      </c>
      <c r="S6849" t="str" cm="1">
        <f t="array" ref="S6849">_xlfn.IFS(FraudData[[#This Row],[Fraud Risk Score]]&gt;=8,"High Risk",FraudData[[#This Row],[Fraud Risk Score]]&gt;=6,"Medium Risk",TRUE,"Low Risk")</f>
        <v>Medium Risk</v>
      </c>
    </row>
    <row r="6850" spans="1:19">
      <c r="A6850">
        <v>6849</v>
      </c>
      <c r="B6850">
        <v>164.49</v>
      </c>
      <c r="C6850">
        <v>19</v>
      </c>
      <c r="D6850" t="s">
        <v>49</v>
      </c>
      <c r="E6850">
        <v>0</v>
      </c>
      <c r="F6850">
        <v>0</v>
      </c>
      <c r="G6850">
        <v>46</v>
      </c>
      <c r="H6850">
        <v>4</v>
      </c>
      <c r="I6850">
        <v>19</v>
      </c>
      <c r="J6850">
        <v>0</v>
      </c>
      <c r="K6850">
        <f>_xlfn.XLOOKUP(FraudData[[#This Row],[amount]],AmountRules[Amount Min],AmountRules[Risk Points],,-1)</f>
        <v>0</v>
      </c>
      <c r="L6850">
        <f>_xlfn.XLOOKUP(FraudData[[#This Row],[transaction_hour]],TimeRules[Hour Min],TimeRules[Risk Points],,-1)</f>
        <v>0</v>
      </c>
      <c r="M6850">
        <f>_xlfn.XLOOKUP(FraudData[[#This Row],[foreign_transaction]],ForeignRules[Foreign Transaction],ForeignRules[Risk Points],0)</f>
        <v>0</v>
      </c>
      <c r="N6850">
        <f>_xlfn.XLOOKUP(FraudData[[#This Row],[location_mismatch]],Table10[Location Mismatch],Table10[Risk Points],0)</f>
        <v>0</v>
      </c>
      <c r="O6850">
        <f>_xlfn.XLOOKUP(FraudData[[#This Row],[device_trust_score]],DeviceRules[Device Min],DeviceRules[Risk Points],,-1)</f>
        <v>2</v>
      </c>
      <c r="P6850">
        <f>_xlfn.XLOOKUP(FraudData[[#This Row],[velocity_last_24h]],VelocityRules[Velocity Min],VelocityRules[Risk Points],,-1)</f>
        <v>0</v>
      </c>
      <c r="Q6850">
        <f>_xlfn.XLOOKUP(FraudData[[#This Row],[merchant_category]],MerchantRules[Merchant Category],MerchantRules[Risk Points],0)</f>
        <v>1</v>
      </c>
      <c r="R6850">
        <f>SUM(FraudData[[#This Row],[Amount Risk]:[Merchant Risk]])</f>
        <v>3</v>
      </c>
      <c r="S6850" t="str" cm="1">
        <f t="array" ref="S6850">_xlfn.IFS(FraudData[[#This Row],[Fraud Risk Score]]&gt;=8,"High Risk",FraudData[[#This Row],[Fraud Risk Score]]&gt;=6,"Medium Risk",TRUE,"Low Risk")</f>
        <v>Low Risk</v>
      </c>
    </row>
    <row r="6851" spans="1:19">
      <c r="A6851">
        <v>6850</v>
      </c>
      <c r="B6851">
        <v>13.4</v>
      </c>
      <c r="C6851">
        <v>2</v>
      </c>
      <c r="D6851" t="s">
        <v>50</v>
      </c>
      <c r="E6851">
        <v>0</v>
      </c>
      <c r="F6851">
        <v>0</v>
      </c>
      <c r="G6851">
        <v>97</v>
      </c>
      <c r="H6851">
        <v>2</v>
      </c>
      <c r="I6851">
        <v>45</v>
      </c>
      <c r="J6851">
        <v>0</v>
      </c>
      <c r="K6851">
        <f>_xlfn.XLOOKUP(FraudData[[#This Row],[amount]],AmountRules[Amount Min],AmountRules[Risk Points],,-1)</f>
        <v>0</v>
      </c>
      <c r="L6851">
        <f>_xlfn.XLOOKUP(FraudData[[#This Row],[transaction_hour]],TimeRules[Hour Min],TimeRules[Risk Points],,-1)</f>
        <v>3</v>
      </c>
      <c r="M6851">
        <f>_xlfn.XLOOKUP(FraudData[[#This Row],[foreign_transaction]],ForeignRules[Foreign Transaction],ForeignRules[Risk Points],0)</f>
        <v>0</v>
      </c>
      <c r="N6851">
        <f>_xlfn.XLOOKUP(FraudData[[#This Row],[location_mismatch]],Table10[Location Mismatch],Table10[Risk Points],0)</f>
        <v>0</v>
      </c>
      <c r="O6851">
        <f>_xlfn.XLOOKUP(FraudData[[#This Row],[device_trust_score]],DeviceRules[Device Min],DeviceRules[Risk Points],,-1)</f>
        <v>0</v>
      </c>
      <c r="P6851">
        <f>_xlfn.XLOOKUP(FraudData[[#This Row],[velocity_last_24h]],VelocityRules[Velocity Min],VelocityRules[Risk Points],,-1)</f>
        <v>0</v>
      </c>
      <c r="Q6851">
        <f>_xlfn.XLOOKUP(FraudData[[#This Row],[merchant_category]],MerchantRules[Merchant Category],MerchantRules[Risk Points],0)</f>
        <v>0</v>
      </c>
      <c r="R6851">
        <f>SUM(FraudData[[#This Row],[Amount Risk]:[Merchant Risk]])</f>
        <v>3</v>
      </c>
      <c r="S6851" t="str" cm="1">
        <f t="array" ref="S6851">_xlfn.IFS(FraudData[[#This Row],[Fraud Risk Score]]&gt;=8,"High Risk",FraudData[[#This Row],[Fraud Risk Score]]&gt;=6,"Medium Risk",TRUE,"Low Risk")</f>
        <v>Low Risk</v>
      </c>
    </row>
    <row r="6852" spans="1:19">
      <c r="A6852">
        <v>6851</v>
      </c>
      <c r="B6852">
        <v>46.29</v>
      </c>
      <c r="C6852">
        <v>12</v>
      </c>
      <c r="D6852" t="s">
        <v>47</v>
      </c>
      <c r="E6852">
        <v>0</v>
      </c>
      <c r="F6852">
        <v>0</v>
      </c>
      <c r="G6852">
        <v>94</v>
      </c>
      <c r="H6852">
        <v>2</v>
      </c>
      <c r="I6852">
        <v>60</v>
      </c>
      <c r="J6852">
        <v>0</v>
      </c>
      <c r="K6852">
        <f>_xlfn.XLOOKUP(FraudData[[#This Row],[amount]],AmountRules[Amount Min],AmountRules[Risk Points],,-1)</f>
        <v>0</v>
      </c>
      <c r="L6852">
        <f>_xlfn.XLOOKUP(FraudData[[#This Row],[transaction_hour]],TimeRules[Hour Min],TimeRules[Risk Points],,-1)</f>
        <v>0</v>
      </c>
      <c r="M6852">
        <f>_xlfn.XLOOKUP(FraudData[[#This Row],[foreign_transaction]],ForeignRules[Foreign Transaction],ForeignRules[Risk Points],0)</f>
        <v>0</v>
      </c>
      <c r="N6852">
        <f>_xlfn.XLOOKUP(FraudData[[#This Row],[location_mismatch]],Table10[Location Mismatch],Table10[Risk Points],0)</f>
        <v>0</v>
      </c>
      <c r="O6852">
        <f>_xlfn.XLOOKUP(FraudData[[#This Row],[device_trust_score]],DeviceRules[Device Min],DeviceRules[Risk Points],,-1)</f>
        <v>0</v>
      </c>
      <c r="P6852">
        <f>_xlfn.XLOOKUP(FraudData[[#This Row],[velocity_last_24h]],VelocityRules[Velocity Min],VelocityRules[Risk Points],,-1)</f>
        <v>0</v>
      </c>
      <c r="Q6852">
        <f>_xlfn.XLOOKUP(FraudData[[#This Row],[merchant_category]],MerchantRules[Merchant Category],MerchantRules[Risk Points],0)</f>
        <v>0</v>
      </c>
      <c r="R6852">
        <f>SUM(FraudData[[#This Row],[Amount Risk]:[Merchant Risk]])</f>
        <v>0</v>
      </c>
      <c r="S6852" t="str" cm="1">
        <f t="array" ref="S6852">_xlfn.IFS(FraudData[[#This Row],[Fraud Risk Score]]&gt;=8,"High Risk",FraudData[[#This Row],[Fraud Risk Score]]&gt;=6,"Medium Risk",TRUE,"Low Risk")</f>
        <v>Low Risk</v>
      </c>
    </row>
    <row r="6853" spans="1:19">
      <c r="A6853">
        <v>6852</v>
      </c>
      <c r="B6853">
        <v>482.54</v>
      </c>
      <c r="C6853">
        <v>21</v>
      </c>
      <c r="D6853" t="s">
        <v>48</v>
      </c>
      <c r="E6853">
        <v>0</v>
      </c>
      <c r="F6853">
        <v>0</v>
      </c>
      <c r="G6853">
        <v>56</v>
      </c>
      <c r="H6853">
        <v>3</v>
      </c>
      <c r="I6853">
        <v>56</v>
      </c>
      <c r="J6853">
        <v>0</v>
      </c>
      <c r="K6853">
        <f>_xlfn.XLOOKUP(FraudData[[#This Row],[amount]],AmountRules[Amount Min],AmountRules[Risk Points],,-1)</f>
        <v>0</v>
      </c>
      <c r="L6853">
        <f>_xlfn.XLOOKUP(FraudData[[#This Row],[transaction_hour]],TimeRules[Hour Min],TimeRules[Risk Points],,-1)</f>
        <v>0</v>
      </c>
      <c r="M6853">
        <f>_xlfn.XLOOKUP(FraudData[[#This Row],[foreign_transaction]],ForeignRules[Foreign Transaction],ForeignRules[Risk Points],0)</f>
        <v>0</v>
      </c>
      <c r="N6853">
        <f>_xlfn.XLOOKUP(FraudData[[#This Row],[location_mismatch]],Table10[Location Mismatch],Table10[Risk Points],0)</f>
        <v>0</v>
      </c>
      <c r="O6853">
        <f>_xlfn.XLOOKUP(FraudData[[#This Row],[device_trust_score]],DeviceRules[Device Min],DeviceRules[Risk Points],,-1)</f>
        <v>1</v>
      </c>
      <c r="P6853">
        <f>_xlfn.XLOOKUP(FraudData[[#This Row],[velocity_last_24h]],VelocityRules[Velocity Min],VelocityRules[Risk Points],,-1)</f>
        <v>0</v>
      </c>
      <c r="Q6853">
        <f>_xlfn.XLOOKUP(FraudData[[#This Row],[merchant_category]],MerchantRules[Merchant Category],MerchantRules[Risk Points],0)</f>
        <v>0</v>
      </c>
      <c r="R6853">
        <f>SUM(FraudData[[#This Row],[Amount Risk]:[Merchant Risk]])</f>
        <v>1</v>
      </c>
      <c r="S6853" t="str" cm="1">
        <f t="array" ref="S6853">_xlfn.IFS(FraudData[[#This Row],[Fraud Risk Score]]&gt;=8,"High Risk",FraudData[[#This Row],[Fraud Risk Score]]&gt;=6,"Medium Risk",TRUE,"Low Risk")</f>
        <v>Low Risk</v>
      </c>
    </row>
    <row r="6854" spans="1:19">
      <c r="A6854">
        <v>6853</v>
      </c>
      <c r="B6854">
        <v>430.28</v>
      </c>
      <c r="C6854">
        <v>10</v>
      </c>
      <c r="D6854" t="s">
        <v>46</v>
      </c>
      <c r="E6854">
        <v>0</v>
      </c>
      <c r="F6854">
        <v>0</v>
      </c>
      <c r="G6854">
        <v>91</v>
      </c>
      <c r="H6854">
        <v>2</v>
      </c>
      <c r="I6854">
        <v>28</v>
      </c>
      <c r="J6854">
        <v>0</v>
      </c>
      <c r="K6854">
        <f>_xlfn.XLOOKUP(FraudData[[#This Row],[amount]],AmountRules[Amount Min],AmountRules[Risk Points],,-1)</f>
        <v>0</v>
      </c>
      <c r="L6854">
        <f>_xlfn.XLOOKUP(FraudData[[#This Row],[transaction_hour]],TimeRules[Hour Min],TimeRules[Risk Points],,-1)</f>
        <v>0</v>
      </c>
      <c r="M6854">
        <f>_xlfn.XLOOKUP(FraudData[[#This Row],[foreign_transaction]],ForeignRules[Foreign Transaction],ForeignRules[Risk Points],0)</f>
        <v>0</v>
      </c>
      <c r="N6854">
        <f>_xlfn.XLOOKUP(FraudData[[#This Row],[location_mismatch]],Table10[Location Mismatch],Table10[Risk Points],0)</f>
        <v>0</v>
      </c>
      <c r="O6854">
        <f>_xlfn.XLOOKUP(FraudData[[#This Row],[device_trust_score]],DeviceRules[Device Min],DeviceRules[Risk Points],,-1)</f>
        <v>0</v>
      </c>
      <c r="P6854">
        <f>_xlfn.XLOOKUP(FraudData[[#This Row],[velocity_last_24h]],VelocityRules[Velocity Min],VelocityRules[Risk Points],,-1)</f>
        <v>0</v>
      </c>
      <c r="Q6854">
        <f>_xlfn.XLOOKUP(FraudData[[#This Row],[merchant_category]],MerchantRules[Merchant Category],MerchantRules[Risk Points],0)</f>
        <v>0</v>
      </c>
      <c r="R6854">
        <f>SUM(FraudData[[#This Row],[Amount Risk]:[Merchant Risk]])</f>
        <v>0</v>
      </c>
      <c r="S6854" t="str" cm="1">
        <f t="array" ref="S6854">_xlfn.IFS(FraudData[[#This Row],[Fraud Risk Score]]&gt;=8,"High Risk",FraudData[[#This Row],[Fraud Risk Score]]&gt;=6,"Medium Risk",TRUE,"Low Risk")</f>
        <v>Low Risk</v>
      </c>
    </row>
    <row r="6855" spans="1:19">
      <c r="A6855">
        <v>6854</v>
      </c>
      <c r="B6855">
        <v>273.60000000000002</v>
      </c>
      <c r="C6855">
        <v>10</v>
      </c>
      <c r="D6855" t="s">
        <v>50</v>
      </c>
      <c r="E6855">
        <v>0</v>
      </c>
      <c r="F6855">
        <v>0</v>
      </c>
      <c r="G6855">
        <v>40</v>
      </c>
      <c r="H6855">
        <v>3</v>
      </c>
      <c r="I6855">
        <v>44</v>
      </c>
      <c r="J6855">
        <v>0</v>
      </c>
      <c r="K6855">
        <f>_xlfn.XLOOKUP(FraudData[[#This Row],[amount]],AmountRules[Amount Min],AmountRules[Risk Points],,-1)</f>
        <v>0</v>
      </c>
      <c r="L6855">
        <f>_xlfn.XLOOKUP(FraudData[[#This Row],[transaction_hour]],TimeRules[Hour Min],TimeRules[Risk Points],,-1)</f>
        <v>0</v>
      </c>
      <c r="M6855">
        <f>_xlfn.XLOOKUP(FraudData[[#This Row],[foreign_transaction]],ForeignRules[Foreign Transaction],ForeignRules[Risk Points],0)</f>
        <v>0</v>
      </c>
      <c r="N6855">
        <f>_xlfn.XLOOKUP(FraudData[[#This Row],[location_mismatch]],Table10[Location Mismatch],Table10[Risk Points],0)</f>
        <v>0</v>
      </c>
      <c r="O6855">
        <f>_xlfn.XLOOKUP(FraudData[[#This Row],[device_trust_score]],DeviceRules[Device Min],DeviceRules[Risk Points],,-1)</f>
        <v>2</v>
      </c>
      <c r="P6855">
        <f>_xlfn.XLOOKUP(FraudData[[#This Row],[velocity_last_24h]],VelocityRules[Velocity Min],VelocityRules[Risk Points],,-1)</f>
        <v>0</v>
      </c>
      <c r="Q6855">
        <f>_xlfn.XLOOKUP(FraudData[[#This Row],[merchant_category]],MerchantRules[Merchant Category],MerchantRules[Risk Points],0)</f>
        <v>0</v>
      </c>
      <c r="R6855">
        <f>SUM(FraudData[[#This Row],[Amount Risk]:[Merchant Risk]])</f>
        <v>2</v>
      </c>
      <c r="S6855" t="str" cm="1">
        <f t="array" ref="S6855">_xlfn.IFS(FraudData[[#This Row],[Fraud Risk Score]]&gt;=8,"High Risk",FraudData[[#This Row],[Fraud Risk Score]]&gt;=6,"Medium Risk",TRUE,"Low Risk")</f>
        <v>Low Risk</v>
      </c>
    </row>
    <row r="6856" spans="1:19">
      <c r="A6856">
        <v>6855</v>
      </c>
      <c r="B6856">
        <v>3.53</v>
      </c>
      <c r="C6856">
        <v>20</v>
      </c>
      <c r="D6856" t="s">
        <v>48</v>
      </c>
      <c r="E6856">
        <v>0</v>
      </c>
      <c r="F6856">
        <v>0</v>
      </c>
      <c r="G6856">
        <v>26</v>
      </c>
      <c r="H6856">
        <v>2</v>
      </c>
      <c r="I6856">
        <v>39</v>
      </c>
      <c r="J6856">
        <v>0</v>
      </c>
      <c r="K6856">
        <f>_xlfn.XLOOKUP(FraudData[[#This Row],[amount]],AmountRules[Amount Min],AmountRules[Risk Points],,-1)</f>
        <v>0</v>
      </c>
      <c r="L6856">
        <f>_xlfn.XLOOKUP(FraudData[[#This Row],[transaction_hour]],TimeRules[Hour Min],TimeRules[Risk Points],,-1)</f>
        <v>0</v>
      </c>
      <c r="M6856">
        <f>_xlfn.XLOOKUP(FraudData[[#This Row],[foreign_transaction]],ForeignRules[Foreign Transaction],ForeignRules[Risk Points],0)</f>
        <v>0</v>
      </c>
      <c r="N6856">
        <f>_xlfn.XLOOKUP(FraudData[[#This Row],[location_mismatch]],Table10[Location Mismatch],Table10[Risk Points],0)</f>
        <v>0</v>
      </c>
      <c r="O6856">
        <f>_xlfn.XLOOKUP(FraudData[[#This Row],[device_trust_score]],DeviceRules[Device Min],DeviceRules[Risk Points],,-1)</f>
        <v>3</v>
      </c>
      <c r="P6856">
        <f>_xlfn.XLOOKUP(FraudData[[#This Row],[velocity_last_24h]],VelocityRules[Velocity Min],VelocityRules[Risk Points],,-1)</f>
        <v>0</v>
      </c>
      <c r="Q6856">
        <f>_xlfn.XLOOKUP(FraudData[[#This Row],[merchant_category]],MerchantRules[Merchant Category],MerchantRules[Risk Points],0)</f>
        <v>0</v>
      </c>
      <c r="R6856">
        <f>SUM(FraudData[[#This Row],[Amount Risk]:[Merchant Risk]])</f>
        <v>3</v>
      </c>
      <c r="S6856" t="str" cm="1">
        <f t="array" ref="S6856">_xlfn.IFS(FraudData[[#This Row],[Fraud Risk Score]]&gt;=8,"High Risk",FraudData[[#This Row],[Fraud Risk Score]]&gt;=6,"Medium Risk",TRUE,"Low Risk")</f>
        <v>Low Risk</v>
      </c>
    </row>
    <row r="6857" spans="1:19">
      <c r="A6857">
        <v>6856</v>
      </c>
      <c r="B6857">
        <v>71.28</v>
      </c>
      <c r="C6857">
        <v>19</v>
      </c>
      <c r="D6857" t="s">
        <v>50</v>
      </c>
      <c r="E6857">
        <v>0</v>
      </c>
      <c r="F6857">
        <v>0</v>
      </c>
      <c r="G6857">
        <v>91</v>
      </c>
      <c r="H6857">
        <v>4</v>
      </c>
      <c r="I6857">
        <v>31</v>
      </c>
      <c r="J6857">
        <v>0</v>
      </c>
      <c r="K6857">
        <f>_xlfn.XLOOKUP(FraudData[[#This Row],[amount]],AmountRules[Amount Min],AmountRules[Risk Points],,-1)</f>
        <v>0</v>
      </c>
      <c r="L6857">
        <f>_xlfn.XLOOKUP(FraudData[[#This Row],[transaction_hour]],TimeRules[Hour Min],TimeRules[Risk Points],,-1)</f>
        <v>0</v>
      </c>
      <c r="M6857">
        <f>_xlfn.XLOOKUP(FraudData[[#This Row],[foreign_transaction]],ForeignRules[Foreign Transaction],ForeignRules[Risk Points],0)</f>
        <v>0</v>
      </c>
      <c r="N6857">
        <f>_xlfn.XLOOKUP(FraudData[[#This Row],[location_mismatch]],Table10[Location Mismatch],Table10[Risk Points],0)</f>
        <v>0</v>
      </c>
      <c r="O6857">
        <f>_xlfn.XLOOKUP(FraudData[[#This Row],[device_trust_score]],DeviceRules[Device Min],DeviceRules[Risk Points],,-1)</f>
        <v>0</v>
      </c>
      <c r="P6857">
        <f>_xlfn.XLOOKUP(FraudData[[#This Row],[velocity_last_24h]],VelocityRules[Velocity Min],VelocityRules[Risk Points],,-1)</f>
        <v>0</v>
      </c>
      <c r="Q6857">
        <f>_xlfn.XLOOKUP(FraudData[[#This Row],[merchant_category]],MerchantRules[Merchant Category],MerchantRules[Risk Points],0)</f>
        <v>0</v>
      </c>
      <c r="R6857">
        <f>SUM(FraudData[[#This Row],[Amount Risk]:[Merchant Risk]])</f>
        <v>0</v>
      </c>
      <c r="S6857" t="str" cm="1">
        <f t="array" ref="S6857">_xlfn.IFS(FraudData[[#This Row],[Fraud Risk Score]]&gt;=8,"High Risk",FraudData[[#This Row],[Fraud Risk Score]]&gt;=6,"Medium Risk",TRUE,"Low Risk")</f>
        <v>Low Risk</v>
      </c>
    </row>
    <row r="6858" spans="1:19">
      <c r="A6858">
        <v>6857</v>
      </c>
      <c r="B6858">
        <v>177.98</v>
      </c>
      <c r="C6858">
        <v>20</v>
      </c>
      <c r="D6858" t="s">
        <v>47</v>
      </c>
      <c r="E6858">
        <v>0</v>
      </c>
      <c r="F6858">
        <v>0</v>
      </c>
      <c r="G6858">
        <v>65</v>
      </c>
      <c r="H6858">
        <v>2</v>
      </c>
      <c r="I6858">
        <v>34</v>
      </c>
      <c r="J6858">
        <v>0</v>
      </c>
      <c r="K6858">
        <f>_xlfn.XLOOKUP(FraudData[[#This Row],[amount]],AmountRules[Amount Min],AmountRules[Risk Points],,-1)</f>
        <v>0</v>
      </c>
      <c r="L6858">
        <f>_xlfn.XLOOKUP(FraudData[[#This Row],[transaction_hour]],TimeRules[Hour Min],TimeRules[Risk Points],,-1)</f>
        <v>0</v>
      </c>
      <c r="M6858">
        <f>_xlfn.XLOOKUP(FraudData[[#This Row],[foreign_transaction]],ForeignRules[Foreign Transaction],ForeignRules[Risk Points],0)</f>
        <v>0</v>
      </c>
      <c r="N6858">
        <f>_xlfn.XLOOKUP(FraudData[[#This Row],[location_mismatch]],Table10[Location Mismatch],Table10[Risk Points],0)</f>
        <v>0</v>
      </c>
      <c r="O6858">
        <f>_xlfn.XLOOKUP(FraudData[[#This Row],[device_trust_score]],DeviceRules[Device Min],DeviceRules[Risk Points],,-1)</f>
        <v>1</v>
      </c>
      <c r="P6858">
        <f>_xlfn.XLOOKUP(FraudData[[#This Row],[velocity_last_24h]],VelocityRules[Velocity Min],VelocityRules[Risk Points],,-1)</f>
        <v>0</v>
      </c>
      <c r="Q6858">
        <f>_xlfn.XLOOKUP(FraudData[[#This Row],[merchant_category]],MerchantRules[Merchant Category],MerchantRules[Risk Points],0)</f>
        <v>0</v>
      </c>
      <c r="R6858">
        <f>SUM(FraudData[[#This Row],[Amount Risk]:[Merchant Risk]])</f>
        <v>1</v>
      </c>
      <c r="S6858" t="str" cm="1">
        <f t="array" ref="S6858">_xlfn.IFS(FraudData[[#This Row],[Fraud Risk Score]]&gt;=8,"High Risk",FraudData[[#This Row],[Fraud Risk Score]]&gt;=6,"Medium Risk",TRUE,"Low Risk")</f>
        <v>Low Risk</v>
      </c>
    </row>
    <row r="6859" spans="1:19">
      <c r="A6859">
        <v>6858</v>
      </c>
      <c r="B6859">
        <v>57.93</v>
      </c>
      <c r="C6859">
        <v>6</v>
      </c>
      <c r="D6859" t="s">
        <v>49</v>
      </c>
      <c r="E6859">
        <v>0</v>
      </c>
      <c r="F6859">
        <v>0</v>
      </c>
      <c r="G6859">
        <v>75</v>
      </c>
      <c r="H6859">
        <v>3</v>
      </c>
      <c r="I6859">
        <v>56</v>
      </c>
      <c r="J6859">
        <v>0</v>
      </c>
      <c r="K6859">
        <f>_xlfn.XLOOKUP(FraudData[[#This Row],[amount]],AmountRules[Amount Min],AmountRules[Risk Points],,-1)</f>
        <v>0</v>
      </c>
      <c r="L6859">
        <f>_xlfn.XLOOKUP(FraudData[[#This Row],[transaction_hour]],TimeRules[Hour Min],TimeRules[Risk Points],,-1)</f>
        <v>0</v>
      </c>
      <c r="M6859">
        <f>_xlfn.XLOOKUP(FraudData[[#This Row],[foreign_transaction]],ForeignRules[Foreign Transaction],ForeignRules[Risk Points],0)</f>
        <v>0</v>
      </c>
      <c r="N6859">
        <f>_xlfn.XLOOKUP(FraudData[[#This Row],[location_mismatch]],Table10[Location Mismatch],Table10[Risk Points],0)</f>
        <v>0</v>
      </c>
      <c r="O6859">
        <f>_xlfn.XLOOKUP(FraudData[[#This Row],[device_trust_score]],DeviceRules[Device Min],DeviceRules[Risk Points],,-1)</f>
        <v>0</v>
      </c>
      <c r="P6859">
        <f>_xlfn.XLOOKUP(FraudData[[#This Row],[velocity_last_24h]],VelocityRules[Velocity Min],VelocityRules[Risk Points],,-1)</f>
        <v>0</v>
      </c>
      <c r="Q6859">
        <f>_xlfn.XLOOKUP(FraudData[[#This Row],[merchant_category]],MerchantRules[Merchant Category],MerchantRules[Risk Points],0)</f>
        <v>1</v>
      </c>
      <c r="R6859">
        <f>SUM(FraudData[[#This Row],[Amount Risk]:[Merchant Risk]])</f>
        <v>1</v>
      </c>
      <c r="S6859" t="str" cm="1">
        <f t="array" ref="S6859">_xlfn.IFS(FraudData[[#This Row],[Fraud Risk Score]]&gt;=8,"High Risk",FraudData[[#This Row],[Fraud Risk Score]]&gt;=6,"Medium Risk",TRUE,"Low Risk")</f>
        <v>Low Risk</v>
      </c>
    </row>
    <row r="6860" spans="1:19">
      <c r="A6860">
        <v>6859</v>
      </c>
      <c r="B6860">
        <v>432.61</v>
      </c>
      <c r="C6860">
        <v>16</v>
      </c>
      <c r="D6860" t="s">
        <v>47</v>
      </c>
      <c r="E6860">
        <v>0</v>
      </c>
      <c r="F6860">
        <v>0</v>
      </c>
      <c r="G6860">
        <v>38</v>
      </c>
      <c r="H6860">
        <v>3</v>
      </c>
      <c r="I6860">
        <v>19</v>
      </c>
      <c r="J6860">
        <v>0</v>
      </c>
      <c r="K6860">
        <f>_xlfn.XLOOKUP(FraudData[[#This Row],[amount]],AmountRules[Amount Min],AmountRules[Risk Points],,-1)</f>
        <v>0</v>
      </c>
      <c r="L6860">
        <f>_xlfn.XLOOKUP(FraudData[[#This Row],[transaction_hour]],TimeRules[Hour Min],TimeRules[Risk Points],,-1)</f>
        <v>0</v>
      </c>
      <c r="M6860">
        <f>_xlfn.XLOOKUP(FraudData[[#This Row],[foreign_transaction]],ForeignRules[Foreign Transaction],ForeignRules[Risk Points],0)</f>
        <v>0</v>
      </c>
      <c r="N6860">
        <f>_xlfn.XLOOKUP(FraudData[[#This Row],[location_mismatch]],Table10[Location Mismatch],Table10[Risk Points],0)</f>
        <v>0</v>
      </c>
      <c r="O6860">
        <f>_xlfn.XLOOKUP(FraudData[[#This Row],[device_trust_score]],DeviceRules[Device Min],DeviceRules[Risk Points],,-1)</f>
        <v>2</v>
      </c>
      <c r="P6860">
        <f>_xlfn.XLOOKUP(FraudData[[#This Row],[velocity_last_24h]],VelocityRules[Velocity Min],VelocityRules[Risk Points],,-1)</f>
        <v>0</v>
      </c>
      <c r="Q6860">
        <f>_xlfn.XLOOKUP(FraudData[[#This Row],[merchant_category]],MerchantRules[Merchant Category],MerchantRules[Risk Points],0)</f>
        <v>0</v>
      </c>
      <c r="R6860">
        <f>SUM(FraudData[[#This Row],[Amount Risk]:[Merchant Risk]])</f>
        <v>2</v>
      </c>
      <c r="S6860" t="str" cm="1">
        <f t="array" ref="S6860">_xlfn.IFS(FraudData[[#This Row],[Fraud Risk Score]]&gt;=8,"High Risk",FraudData[[#This Row],[Fraud Risk Score]]&gt;=6,"Medium Risk",TRUE,"Low Risk")</f>
        <v>Low Risk</v>
      </c>
    </row>
    <row r="6861" spans="1:19">
      <c r="A6861">
        <v>6860</v>
      </c>
      <c r="B6861">
        <v>180.87</v>
      </c>
      <c r="C6861">
        <v>15</v>
      </c>
      <c r="D6861" t="s">
        <v>46</v>
      </c>
      <c r="E6861">
        <v>0</v>
      </c>
      <c r="F6861">
        <v>0</v>
      </c>
      <c r="G6861">
        <v>73</v>
      </c>
      <c r="H6861">
        <v>5</v>
      </c>
      <c r="I6861">
        <v>47</v>
      </c>
      <c r="J6861">
        <v>0</v>
      </c>
      <c r="K6861">
        <f>_xlfn.XLOOKUP(FraudData[[#This Row],[amount]],AmountRules[Amount Min],AmountRules[Risk Points],,-1)</f>
        <v>0</v>
      </c>
      <c r="L6861">
        <f>_xlfn.XLOOKUP(FraudData[[#This Row],[transaction_hour]],TimeRules[Hour Min],TimeRules[Risk Points],,-1)</f>
        <v>0</v>
      </c>
      <c r="M6861">
        <f>_xlfn.XLOOKUP(FraudData[[#This Row],[foreign_transaction]],ForeignRules[Foreign Transaction],ForeignRules[Risk Points],0)</f>
        <v>0</v>
      </c>
      <c r="N6861">
        <f>_xlfn.XLOOKUP(FraudData[[#This Row],[location_mismatch]],Table10[Location Mismatch],Table10[Risk Points],0)</f>
        <v>0</v>
      </c>
      <c r="O6861">
        <f>_xlfn.XLOOKUP(FraudData[[#This Row],[device_trust_score]],DeviceRules[Device Min],DeviceRules[Risk Points],,-1)</f>
        <v>0</v>
      </c>
      <c r="P6861">
        <f>_xlfn.XLOOKUP(FraudData[[#This Row],[velocity_last_24h]],VelocityRules[Velocity Min],VelocityRules[Risk Points],,-1)</f>
        <v>3</v>
      </c>
      <c r="Q6861">
        <f>_xlfn.XLOOKUP(FraudData[[#This Row],[merchant_category]],MerchantRules[Merchant Category],MerchantRules[Risk Points],0)</f>
        <v>0</v>
      </c>
      <c r="R6861">
        <f>SUM(FraudData[[#This Row],[Amount Risk]:[Merchant Risk]])</f>
        <v>3</v>
      </c>
      <c r="S6861" t="str" cm="1">
        <f t="array" ref="S6861">_xlfn.IFS(FraudData[[#This Row],[Fraud Risk Score]]&gt;=8,"High Risk",FraudData[[#This Row],[Fraud Risk Score]]&gt;=6,"Medium Risk",TRUE,"Low Risk")</f>
        <v>Low Risk</v>
      </c>
    </row>
    <row r="6862" spans="1:19">
      <c r="A6862">
        <v>6861</v>
      </c>
      <c r="B6862">
        <v>13.43</v>
      </c>
      <c r="C6862">
        <v>13</v>
      </c>
      <c r="D6862" t="s">
        <v>46</v>
      </c>
      <c r="E6862">
        <v>0</v>
      </c>
      <c r="F6862">
        <v>0</v>
      </c>
      <c r="G6862">
        <v>73</v>
      </c>
      <c r="H6862">
        <v>2</v>
      </c>
      <c r="I6862">
        <v>46</v>
      </c>
      <c r="J6862">
        <v>0</v>
      </c>
      <c r="K6862">
        <f>_xlfn.XLOOKUP(FraudData[[#This Row],[amount]],AmountRules[Amount Min],AmountRules[Risk Points],,-1)</f>
        <v>0</v>
      </c>
      <c r="L6862">
        <f>_xlfn.XLOOKUP(FraudData[[#This Row],[transaction_hour]],TimeRules[Hour Min],TimeRules[Risk Points],,-1)</f>
        <v>0</v>
      </c>
      <c r="M6862">
        <f>_xlfn.XLOOKUP(FraudData[[#This Row],[foreign_transaction]],ForeignRules[Foreign Transaction],ForeignRules[Risk Points],0)</f>
        <v>0</v>
      </c>
      <c r="N6862">
        <f>_xlfn.XLOOKUP(FraudData[[#This Row],[location_mismatch]],Table10[Location Mismatch],Table10[Risk Points],0)</f>
        <v>0</v>
      </c>
      <c r="O6862">
        <f>_xlfn.XLOOKUP(FraudData[[#This Row],[device_trust_score]],DeviceRules[Device Min],DeviceRules[Risk Points],,-1)</f>
        <v>0</v>
      </c>
      <c r="P6862">
        <f>_xlfn.XLOOKUP(FraudData[[#This Row],[velocity_last_24h]],VelocityRules[Velocity Min],VelocityRules[Risk Points],,-1)</f>
        <v>0</v>
      </c>
      <c r="Q6862">
        <f>_xlfn.XLOOKUP(FraudData[[#This Row],[merchant_category]],MerchantRules[Merchant Category],MerchantRules[Risk Points],0)</f>
        <v>0</v>
      </c>
      <c r="R6862">
        <f>SUM(FraudData[[#This Row],[Amount Risk]:[Merchant Risk]])</f>
        <v>0</v>
      </c>
      <c r="S6862" t="str" cm="1">
        <f t="array" ref="S6862">_xlfn.IFS(FraudData[[#This Row],[Fraud Risk Score]]&gt;=8,"High Risk",FraudData[[#This Row],[Fraud Risk Score]]&gt;=6,"Medium Risk",TRUE,"Low Risk")</f>
        <v>Low Risk</v>
      </c>
    </row>
    <row r="6863" spans="1:19">
      <c r="A6863">
        <v>6862</v>
      </c>
      <c r="B6863">
        <v>431.45</v>
      </c>
      <c r="C6863">
        <v>0</v>
      </c>
      <c r="D6863" t="s">
        <v>50</v>
      </c>
      <c r="E6863">
        <v>0</v>
      </c>
      <c r="F6863">
        <v>0</v>
      </c>
      <c r="G6863">
        <v>51</v>
      </c>
      <c r="H6863">
        <v>3</v>
      </c>
      <c r="I6863">
        <v>56</v>
      </c>
      <c r="J6863">
        <v>0</v>
      </c>
      <c r="K6863">
        <f>_xlfn.XLOOKUP(FraudData[[#This Row],[amount]],AmountRules[Amount Min],AmountRules[Risk Points],,-1)</f>
        <v>0</v>
      </c>
      <c r="L6863">
        <f>_xlfn.XLOOKUP(FraudData[[#This Row],[transaction_hour]],TimeRules[Hour Min],TimeRules[Risk Points],,-1)</f>
        <v>3</v>
      </c>
      <c r="M6863">
        <f>_xlfn.XLOOKUP(FraudData[[#This Row],[foreign_transaction]],ForeignRules[Foreign Transaction],ForeignRules[Risk Points],0)</f>
        <v>0</v>
      </c>
      <c r="N6863">
        <f>_xlfn.XLOOKUP(FraudData[[#This Row],[location_mismatch]],Table10[Location Mismatch],Table10[Risk Points],0)</f>
        <v>0</v>
      </c>
      <c r="O6863">
        <f>_xlfn.XLOOKUP(FraudData[[#This Row],[device_trust_score]],DeviceRules[Device Min],DeviceRules[Risk Points],,-1)</f>
        <v>1</v>
      </c>
      <c r="P6863">
        <f>_xlfn.XLOOKUP(FraudData[[#This Row],[velocity_last_24h]],VelocityRules[Velocity Min],VelocityRules[Risk Points],,-1)</f>
        <v>0</v>
      </c>
      <c r="Q6863">
        <f>_xlfn.XLOOKUP(FraudData[[#This Row],[merchant_category]],MerchantRules[Merchant Category],MerchantRules[Risk Points],0)</f>
        <v>0</v>
      </c>
      <c r="R6863">
        <f>SUM(FraudData[[#This Row],[Amount Risk]:[Merchant Risk]])</f>
        <v>4</v>
      </c>
      <c r="S6863" t="str" cm="1">
        <f t="array" ref="S6863">_xlfn.IFS(FraudData[[#This Row],[Fraud Risk Score]]&gt;=8,"High Risk",FraudData[[#This Row],[Fraud Risk Score]]&gt;=6,"Medium Risk",TRUE,"Low Risk")</f>
        <v>Low Risk</v>
      </c>
    </row>
    <row r="6864" spans="1:19">
      <c r="A6864">
        <v>6863</v>
      </c>
      <c r="B6864">
        <v>569.62</v>
      </c>
      <c r="C6864">
        <v>10</v>
      </c>
      <c r="D6864" t="s">
        <v>47</v>
      </c>
      <c r="E6864">
        <v>0</v>
      </c>
      <c r="F6864">
        <v>0</v>
      </c>
      <c r="G6864">
        <v>63</v>
      </c>
      <c r="H6864">
        <v>2</v>
      </c>
      <c r="I6864">
        <v>67</v>
      </c>
      <c r="J6864">
        <v>0</v>
      </c>
      <c r="K6864">
        <f>_xlfn.XLOOKUP(FraudData[[#This Row],[amount]],AmountRules[Amount Min],AmountRules[Risk Points],,-1)</f>
        <v>1</v>
      </c>
      <c r="L6864">
        <f>_xlfn.XLOOKUP(FraudData[[#This Row],[transaction_hour]],TimeRules[Hour Min],TimeRules[Risk Points],,-1)</f>
        <v>0</v>
      </c>
      <c r="M6864">
        <f>_xlfn.XLOOKUP(FraudData[[#This Row],[foreign_transaction]],ForeignRules[Foreign Transaction],ForeignRules[Risk Points],0)</f>
        <v>0</v>
      </c>
      <c r="N6864">
        <f>_xlfn.XLOOKUP(FraudData[[#This Row],[location_mismatch]],Table10[Location Mismatch],Table10[Risk Points],0)</f>
        <v>0</v>
      </c>
      <c r="O6864">
        <f>_xlfn.XLOOKUP(FraudData[[#This Row],[device_trust_score]],DeviceRules[Device Min],DeviceRules[Risk Points],,-1)</f>
        <v>1</v>
      </c>
      <c r="P6864">
        <f>_xlfn.XLOOKUP(FraudData[[#This Row],[velocity_last_24h]],VelocityRules[Velocity Min],VelocityRules[Risk Points],,-1)</f>
        <v>0</v>
      </c>
      <c r="Q6864">
        <f>_xlfn.XLOOKUP(FraudData[[#This Row],[merchant_category]],MerchantRules[Merchant Category],MerchantRules[Risk Points],0)</f>
        <v>0</v>
      </c>
      <c r="R6864">
        <f>SUM(FraudData[[#This Row],[Amount Risk]:[Merchant Risk]])</f>
        <v>2</v>
      </c>
      <c r="S6864" t="str" cm="1">
        <f t="array" ref="S6864">_xlfn.IFS(FraudData[[#This Row],[Fraud Risk Score]]&gt;=8,"High Risk",FraudData[[#This Row],[Fraud Risk Score]]&gt;=6,"Medium Risk",TRUE,"Low Risk")</f>
        <v>Low Risk</v>
      </c>
    </row>
    <row r="6865" spans="1:19">
      <c r="A6865">
        <v>6864</v>
      </c>
      <c r="B6865">
        <v>14.56</v>
      </c>
      <c r="C6865">
        <v>12</v>
      </c>
      <c r="D6865" t="s">
        <v>49</v>
      </c>
      <c r="E6865">
        <v>0</v>
      </c>
      <c r="F6865">
        <v>0</v>
      </c>
      <c r="G6865">
        <v>97</v>
      </c>
      <c r="H6865">
        <v>0</v>
      </c>
      <c r="I6865">
        <v>37</v>
      </c>
      <c r="J6865">
        <v>0</v>
      </c>
      <c r="K6865">
        <f>_xlfn.XLOOKUP(FraudData[[#This Row],[amount]],AmountRules[Amount Min],AmountRules[Risk Points],,-1)</f>
        <v>0</v>
      </c>
      <c r="L6865">
        <f>_xlfn.XLOOKUP(FraudData[[#This Row],[transaction_hour]],TimeRules[Hour Min],TimeRules[Risk Points],,-1)</f>
        <v>0</v>
      </c>
      <c r="M6865">
        <f>_xlfn.XLOOKUP(FraudData[[#This Row],[foreign_transaction]],ForeignRules[Foreign Transaction],ForeignRules[Risk Points],0)</f>
        <v>0</v>
      </c>
      <c r="N6865">
        <f>_xlfn.XLOOKUP(FraudData[[#This Row],[location_mismatch]],Table10[Location Mismatch],Table10[Risk Points],0)</f>
        <v>0</v>
      </c>
      <c r="O6865">
        <f>_xlfn.XLOOKUP(FraudData[[#This Row],[device_trust_score]],DeviceRules[Device Min],DeviceRules[Risk Points],,-1)</f>
        <v>0</v>
      </c>
      <c r="P6865">
        <f>_xlfn.XLOOKUP(FraudData[[#This Row],[velocity_last_24h]],VelocityRules[Velocity Min],VelocityRules[Risk Points],,-1)</f>
        <v>0</v>
      </c>
      <c r="Q6865">
        <f>_xlfn.XLOOKUP(FraudData[[#This Row],[merchant_category]],MerchantRules[Merchant Category],MerchantRules[Risk Points],0)</f>
        <v>1</v>
      </c>
      <c r="R6865">
        <f>SUM(FraudData[[#This Row],[Amount Risk]:[Merchant Risk]])</f>
        <v>1</v>
      </c>
      <c r="S6865" t="str" cm="1">
        <f t="array" ref="S6865">_xlfn.IFS(FraudData[[#This Row],[Fraud Risk Score]]&gt;=8,"High Risk",FraudData[[#This Row],[Fraud Risk Score]]&gt;=6,"Medium Risk",TRUE,"Low Risk")</f>
        <v>Low Risk</v>
      </c>
    </row>
    <row r="6866" spans="1:19">
      <c r="A6866">
        <v>6865</v>
      </c>
      <c r="B6866">
        <v>136.81</v>
      </c>
      <c r="C6866">
        <v>0</v>
      </c>
      <c r="D6866" t="s">
        <v>46</v>
      </c>
      <c r="E6866">
        <v>0</v>
      </c>
      <c r="F6866">
        <v>0</v>
      </c>
      <c r="G6866">
        <v>60</v>
      </c>
      <c r="H6866">
        <v>5</v>
      </c>
      <c r="I6866">
        <v>49</v>
      </c>
      <c r="J6866">
        <v>0</v>
      </c>
      <c r="K6866">
        <f>_xlfn.XLOOKUP(FraudData[[#This Row],[amount]],AmountRules[Amount Min],AmountRules[Risk Points],,-1)</f>
        <v>0</v>
      </c>
      <c r="L6866">
        <f>_xlfn.XLOOKUP(FraudData[[#This Row],[transaction_hour]],TimeRules[Hour Min],TimeRules[Risk Points],,-1)</f>
        <v>3</v>
      </c>
      <c r="M6866">
        <f>_xlfn.XLOOKUP(FraudData[[#This Row],[foreign_transaction]],ForeignRules[Foreign Transaction],ForeignRules[Risk Points],0)</f>
        <v>0</v>
      </c>
      <c r="N6866">
        <f>_xlfn.XLOOKUP(FraudData[[#This Row],[location_mismatch]],Table10[Location Mismatch],Table10[Risk Points],0)</f>
        <v>0</v>
      </c>
      <c r="O6866">
        <f>_xlfn.XLOOKUP(FraudData[[#This Row],[device_trust_score]],DeviceRules[Device Min],DeviceRules[Risk Points],,-1)</f>
        <v>1</v>
      </c>
      <c r="P6866">
        <f>_xlfn.XLOOKUP(FraudData[[#This Row],[velocity_last_24h]],VelocityRules[Velocity Min],VelocityRules[Risk Points],,-1)</f>
        <v>3</v>
      </c>
      <c r="Q6866">
        <f>_xlfn.XLOOKUP(FraudData[[#This Row],[merchant_category]],MerchantRules[Merchant Category],MerchantRules[Risk Points],0)</f>
        <v>0</v>
      </c>
      <c r="R6866">
        <f>SUM(FraudData[[#This Row],[Amount Risk]:[Merchant Risk]])</f>
        <v>7</v>
      </c>
      <c r="S6866" t="str" cm="1">
        <f t="array" ref="S6866">_xlfn.IFS(FraudData[[#This Row],[Fraud Risk Score]]&gt;=8,"High Risk",FraudData[[#This Row],[Fraud Risk Score]]&gt;=6,"Medium Risk",TRUE,"Low Risk")</f>
        <v>Medium Risk</v>
      </c>
    </row>
    <row r="6867" spans="1:19">
      <c r="A6867">
        <v>6866</v>
      </c>
      <c r="B6867">
        <v>65.069999999999993</v>
      </c>
      <c r="C6867">
        <v>1</v>
      </c>
      <c r="D6867" t="s">
        <v>49</v>
      </c>
      <c r="E6867">
        <v>0</v>
      </c>
      <c r="F6867">
        <v>0</v>
      </c>
      <c r="G6867">
        <v>34</v>
      </c>
      <c r="H6867">
        <v>2</v>
      </c>
      <c r="I6867">
        <v>18</v>
      </c>
      <c r="J6867">
        <v>0</v>
      </c>
      <c r="K6867">
        <f>_xlfn.XLOOKUP(FraudData[[#This Row],[amount]],AmountRules[Amount Min],AmountRules[Risk Points],,-1)</f>
        <v>0</v>
      </c>
      <c r="L6867">
        <f>_xlfn.XLOOKUP(FraudData[[#This Row],[transaction_hour]],TimeRules[Hour Min],TimeRules[Risk Points],,-1)</f>
        <v>3</v>
      </c>
      <c r="M6867">
        <f>_xlfn.XLOOKUP(FraudData[[#This Row],[foreign_transaction]],ForeignRules[Foreign Transaction],ForeignRules[Risk Points],0)</f>
        <v>0</v>
      </c>
      <c r="N6867">
        <f>_xlfn.XLOOKUP(FraudData[[#This Row],[location_mismatch]],Table10[Location Mismatch],Table10[Risk Points],0)</f>
        <v>0</v>
      </c>
      <c r="O6867">
        <f>_xlfn.XLOOKUP(FraudData[[#This Row],[device_trust_score]],DeviceRules[Device Min],DeviceRules[Risk Points],,-1)</f>
        <v>2</v>
      </c>
      <c r="P6867">
        <f>_xlfn.XLOOKUP(FraudData[[#This Row],[velocity_last_24h]],VelocityRules[Velocity Min],VelocityRules[Risk Points],,-1)</f>
        <v>0</v>
      </c>
      <c r="Q6867">
        <f>_xlfn.XLOOKUP(FraudData[[#This Row],[merchant_category]],MerchantRules[Merchant Category],MerchantRules[Risk Points],0)</f>
        <v>1</v>
      </c>
      <c r="R6867">
        <f>SUM(FraudData[[#This Row],[Amount Risk]:[Merchant Risk]])</f>
        <v>6</v>
      </c>
      <c r="S6867" t="str" cm="1">
        <f t="array" ref="S6867">_xlfn.IFS(FraudData[[#This Row],[Fraud Risk Score]]&gt;=8,"High Risk",FraudData[[#This Row],[Fraud Risk Score]]&gt;=6,"Medium Risk",TRUE,"Low Risk")</f>
        <v>Medium Risk</v>
      </c>
    </row>
    <row r="6868" spans="1:19">
      <c r="A6868">
        <v>6867</v>
      </c>
      <c r="B6868">
        <v>89.81</v>
      </c>
      <c r="C6868">
        <v>8</v>
      </c>
      <c r="D6868" t="s">
        <v>48</v>
      </c>
      <c r="E6868">
        <v>0</v>
      </c>
      <c r="F6868">
        <v>0</v>
      </c>
      <c r="G6868">
        <v>28</v>
      </c>
      <c r="H6868">
        <v>3</v>
      </c>
      <c r="I6868">
        <v>52</v>
      </c>
      <c r="J6868">
        <v>0</v>
      </c>
      <c r="K6868">
        <f>_xlfn.XLOOKUP(FraudData[[#This Row],[amount]],AmountRules[Amount Min],AmountRules[Risk Points],,-1)</f>
        <v>0</v>
      </c>
      <c r="L6868">
        <f>_xlfn.XLOOKUP(FraudData[[#This Row],[transaction_hour]],TimeRules[Hour Min],TimeRules[Risk Points],,-1)</f>
        <v>0</v>
      </c>
      <c r="M6868">
        <f>_xlfn.XLOOKUP(FraudData[[#This Row],[foreign_transaction]],ForeignRules[Foreign Transaction],ForeignRules[Risk Points],0)</f>
        <v>0</v>
      </c>
      <c r="N6868">
        <f>_xlfn.XLOOKUP(FraudData[[#This Row],[location_mismatch]],Table10[Location Mismatch],Table10[Risk Points],0)</f>
        <v>0</v>
      </c>
      <c r="O6868">
        <f>_xlfn.XLOOKUP(FraudData[[#This Row],[device_trust_score]],DeviceRules[Device Min],DeviceRules[Risk Points],,-1)</f>
        <v>3</v>
      </c>
      <c r="P6868">
        <f>_xlfn.XLOOKUP(FraudData[[#This Row],[velocity_last_24h]],VelocityRules[Velocity Min],VelocityRules[Risk Points],,-1)</f>
        <v>0</v>
      </c>
      <c r="Q6868">
        <f>_xlfn.XLOOKUP(FraudData[[#This Row],[merchant_category]],MerchantRules[Merchant Category],MerchantRules[Risk Points],0)</f>
        <v>0</v>
      </c>
      <c r="R6868">
        <f>SUM(FraudData[[#This Row],[Amount Risk]:[Merchant Risk]])</f>
        <v>3</v>
      </c>
      <c r="S6868" t="str" cm="1">
        <f t="array" ref="S6868">_xlfn.IFS(FraudData[[#This Row],[Fraud Risk Score]]&gt;=8,"High Risk",FraudData[[#This Row],[Fraud Risk Score]]&gt;=6,"Medium Risk",TRUE,"Low Risk")</f>
        <v>Low Risk</v>
      </c>
    </row>
    <row r="6869" spans="1:19">
      <c r="A6869">
        <v>6868</v>
      </c>
      <c r="B6869">
        <v>35.64</v>
      </c>
      <c r="C6869">
        <v>12</v>
      </c>
      <c r="D6869" t="s">
        <v>50</v>
      </c>
      <c r="E6869">
        <v>0</v>
      </c>
      <c r="F6869">
        <v>0</v>
      </c>
      <c r="G6869">
        <v>26</v>
      </c>
      <c r="H6869">
        <v>0</v>
      </c>
      <c r="I6869">
        <v>38</v>
      </c>
      <c r="J6869">
        <v>0</v>
      </c>
      <c r="K6869">
        <f>_xlfn.XLOOKUP(FraudData[[#This Row],[amount]],AmountRules[Amount Min],AmountRules[Risk Points],,-1)</f>
        <v>0</v>
      </c>
      <c r="L6869">
        <f>_xlfn.XLOOKUP(FraudData[[#This Row],[transaction_hour]],TimeRules[Hour Min],TimeRules[Risk Points],,-1)</f>
        <v>0</v>
      </c>
      <c r="M6869">
        <f>_xlfn.XLOOKUP(FraudData[[#This Row],[foreign_transaction]],ForeignRules[Foreign Transaction],ForeignRules[Risk Points],0)</f>
        <v>0</v>
      </c>
      <c r="N6869">
        <f>_xlfn.XLOOKUP(FraudData[[#This Row],[location_mismatch]],Table10[Location Mismatch],Table10[Risk Points],0)</f>
        <v>0</v>
      </c>
      <c r="O6869">
        <f>_xlfn.XLOOKUP(FraudData[[#This Row],[device_trust_score]],DeviceRules[Device Min],DeviceRules[Risk Points],,-1)</f>
        <v>3</v>
      </c>
      <c r="P6869">
        <f>_xlfn.XLOOKUP(FraudData[[#This Row],[velocity_last_24h]],VelocityRules[Velocity Min],VelocityRules[Risk Points],,-1)</f>
        <v>0</v>
      </c>
      <c r="Q6869">
        <f>_xlfn.XLOOKUP(FraudData[[#This Row],[merchant_category]],MerchantRules[Merchant Category],MerchantRules[Risk Points],0)</f>
        <v>0</v>
      </c>
      <c r="R6869">
        <f>SUM(FraudData[[#This Row],[Amount Risk]:[Merchant Risk]])</f>
        <v>3</v>
      </c>
      <c r="S6869" t="str" cm="1">
        <f t="array" ref="S6869">_xlfn.IFS(FraudData[[#This Row],[Fraud Risk Score]]&gt;=8,"High Risk",FraudData[[#This Row],[Fraud Risk Score]]&gt;=6,"Medium Risk",TRUE,"Low Risk")</f>
        <v>Low Risk</v>
      </c>
    </row>
    <row r="6870" spans="1:19">
      <c r="A6870">
        <v>6869</v>
      </c>
      <c r="B6870">
        <v>155.33000000000001</v>
      </c>
      <c r="C6870">
        <v>4</v>
      </c>
      <c r="D6870" t="s">
        <v>49</v>
      </c>
      <c r="E6870">
        <v>0</v>
      </c>
      <c r="F6870">
        <v>0</v>
      </c>
      <c r="G6870">
        <v>52</v>
      </c>
      <c r="H6870">
        <v>0</v>
      </c>
      <c r="I6870">
        <v>23</v>
      </c>
      <c r="J6870">
        <v>0</v>
      </c>
      <c r="K6870">
        <f>_xlfn.XLOOKUP(FraudData[[#This Row],[amount]],AmountRules[Amount Min],AmountRules[Risk Points],,-1)</f>
        <v>0</v>
      </c>
      <c r="L6870">
        <f>_xlfn.XLOOKUP(FraudData[[#This Row],[transaction_hour]],TimeRules[Hour Min],TimeRules[Risk Points],,-1)</f>
        <v>0</v>
      </c>
      <c r="M6870">
        <f>_xlfn.XLOOKUP(FraudData[[#This Row],[foreign_transaction]],ForeignRules[Foreign Transaction],ForeignRules[Risk Points],0)</f>
        <v>0</v>
      </c>
      <c r="N6870">
        <f>_xlfn.XLOOKUP(FraudData[[#This Row],[location_mismatch]],Table10[Location Mismatch],Table10[Risk Points],0)</f>
        <v>0</v>
      </c>
      <c r="O6870">
        <f>_xlfn.XLOOKUP(FraudData[[#This Row],[device_trust_score]],DeviceRules[Device Min],DeviceRules[Risk Points],,-1)</f>
        <v>1</v>
      </c>
      <c r="P6870">
        <f>_xlfn.XLOOKUP(FraudData[[#This Row],[velocity_last_24h]],VelocityRules[Velocity Min],VelocityRules[Risk Points],,-1)</f>
        <v>0</v>
      </c>
      <c r="Q6870">
        <f>_xlfn.XLOOKUP(FraudData[[#This Row],[merchant_category]],MerchantRules[Merchant Category],MerchantRules[Risk Points],0)</f>
        <v>1</v>
      </c>
      <c r="R6870">
        <f>SUM(FraudData[[#This Row],[Amount Risk]:[Merchant Risk]])</f>
        <v>2</v>
      </c>
      <c r="S6870" t="str" cm="1">
        <f t="array" ref="S6870">_xlfn.IFS(FraudData[[#This Row],[Fraud Risk Score]]&gt;=8,"High Risk",FraudData[[#This Row],[Fraud Risk Score]]&gt;=6,"Medium Risk",TRUE,"Low Risk")</f>
        <v>Low Risk</v>
      </c>
    </row>
    <row r="6871" spans="1:19">
      <c r="A6871">
        <v>6870</v>
      </c>
      <c r="B6871">
        <v>570.53</v>
      </c>
      <c r="C6871">
        <v>8</v>
      </c>
      <c r="D6871" t="s">
        <v>50</v>
      </c>
      <c r="E6871">
        <v>1</v>
      </c>
      <c r="F6871">
        <v>0</v>
      </c>
      <c r="G6871">
        <v>50</v>
      </c>
      <c r="H6871">
        <v>3</v>
      </c>
      <c r="I6871">
        <v>36</v>
      </c>
      <c r="J6871">
        <v>0</v>
      </c>
      <c r="K6871">
        <f>_xlfn.XLOOKUP(FraudData[[#This Row],[amount]],AmountRules[Amount Min],AmountRules[Risk Points],,-1)</f>
        <v>1</v>
      </c>
      <c r="L6871">
        <f>_xlfn.XLOOKUP(FraudData[[#This Row],[transaction_hour]],TimeRules[Hour Min],TimeRules[Risk Points],,-1)</f>
        <v>0</v>
      </c>
      <c r="M6871">
        <f>_xlfn.XLOOKUP(FraudData[[#This Row],[foreign_transaction]],ForeignRules[Foreign Transaction],ForeignRules[Risk Points],0)</f>
        <v>3</v>
      </c>
      <c r="N6871">
        <f>_xlfn.XLOOKUP(FraudData[[#This Row],[location_mismatch]],Table10[Location Mismatch],Table10[Risk Points],0)</f>
        <v>0</v>
      </c>
      <c r="O6871">
        <f>_xlfn.XLOOKUP(FraudData[[#This Row],[device_trust_score]],DeviceRules[Device Min],DeviceRules[Risk Points],,-1)</f>
        <v>1</v>
      </c>
      <c r="P6871">
        <f>_xlfn.XLOOKUP(FraudData[[#This Row],[velocity_last_24h]],VelocityRules[Velocity Min],VelocityRules[Risk Points],,-1)</f>
        <v>0</v>
      </c>
      <c r="Q6871">
        <f>_xlfn.XLOOKUP(FraudData[[#This Row],[merchant_category]],MerchantRules[Merchant Category],MerchantRules[Risk Points],0)</f>
        <v>0</v>
      </c>
      <c r="R6871">
        <f>SUM(FraudData[[#This Row],[Amount Risk]:[Merchant Risk]])</f>
        <v>5</v>
      </c>
      <c r="S6871" t="str" cm="1">
        <f t="array" ref="S6871">_xlfn.IFS(FraudData[[#This Row],[Fraud Risk Score]]&gt;=8,"High Risk",FraudData[[#This Row],[Fraud Risk Score]]&gt;=6,"Medium Risk",TRUE,"Low Risk")</f>
        <v>Low Risk</v>
      </c>
    </row>
    <row r="6872" spans="1:19">
      <c r="A6872">
        <v>6871</v>
      </c>
      <c r="B6872">
        <v>125.88</v>
      </c>
      <c r="C6872">
        <v>12</v>
      </c>
      <c r="D6872" t="s">
        <v>48</v>
      </c>
      <c r="E6872">
        <v>0</v>
      </c>
      <c r="F6872">
        <v>0</v>
      </c>
      <c r="G6872">
        <v>97</v>
      </c>
      <c r="H6872">
        <v>0</v>
      </c>
      <c r="I6872">
        <v>52</v>
      </c>
      <c r="J6872">
        <v>0</v>
      </c>
      <c r="K6872">
        <f>_xlfn.XLOOKUP(FraudData[[#This Row],[amount]],AmountRules[Amount Min],AmountRules[Risk Points],,-1)</f>
        <v>0</v>
      </c>
      <c r="L6872">
        <f>_xlfn.XLOOKUP(FraudData[[#This Row],[transaction_hour]],TimeRules[Hour Min],TimeRules[Risk Points],,-1)</f>
        <v>0</v>
      </c>
      <c r="M6872">
        <f>_xlfn.XLOOKUP(FraudData[[#This Row],[foreign_transaction]],ForeignRules[Foreign Transaction],ForeignRules[Risk Points],0)</f>
        <v>0</v>
      </c>
      <c r="N6872">
        <f>_xlfn.XLOOKUP(FraudData[[#This Row],[location_mismatch]],Table10[Location Mismatch],Table10[Risk Points],0)</f>
        <v>0</v>
      </c>
      <c r="O6872">
        <f>_xlfn.XLOOKUP(FraudData[[#This Row],[device_trust_score]],DeviceRules[Device Min],DeviceRules[Risk Points],,-1)</f>
        <v>0</v>
      </c>
      <c r="P6872">
        <f>_xlfn.XLOOKUP(FraudData[[#This Row],[velocity_last_24h]],VelocityRules[Velocity Min],VelocityRules[Risk Points],,-1)</f>
        <v>0</v>
      </c>
      <c r="Q6872">
        <f>_xlfn.XLOOKUP(FraudData[[#This Row],[merchant_category]],MerchantRules[Merchant Category],MerchantRules[Risk Points],0)</f>
        <v>0</v>
      </c>
      <c r="R6872">
        <f>SUM(FraudData[[#This Row],[Amount Risk]:[Merchant Risk]])</f>
        <v>0</v>
      </c>
      <c r="S6872" t="str" cm="1">
        <f t="array" ref="S6872">_xlfn.IFS(FraudData[[#This Row],[Fraud Risk Score]]&gt;=8,"High Risk",FraudData[[#This Row],[Fraud Risk Score]]&gt;=6,"Medium Risk",TRUE,"Low Risk")</f>
        <v>Low Risk</v>
      </c>
    </row>
    <row r="6873" spans="1:19">
      <c r="A6873">
        <v>6872</v>
      </c>
      <c r="B6873">
        <v>15.58</v>
      </c>
      <c r="C6873">
        <v>4</v>
      </c>
      <c r="D6873" t="s">
        <v>49</v>
      </c>
      <c r="E6873">
        <v>0</v>
      </c>
      <c r="F6873">
        <v>0</v>
      </c>
      <c r="G6873">
        <v>54</v>
      </c>
      <c r="H6873">
        <v>1</v>
      </c>
      <c r="I6873">
        <v>33</v>
      </c>
      <c r="J6873">
        <v>0</v>
      </c>
      <c r="K6873">
        <f>_xlfn.XLOOKUP(FraudData[[#This Row],[amount]],AmountRules[Amount Min],AmountRules[Risk Points],,-1)</f>
        <v>0</v>
      </c>
      <c r="L6873">
        <f>_xlfn.XLOOKUP(FraudData[[#This Row],[transaction_hour]],TimeRules[Hour Min],TimeRules[Risk Points],,-1)</f>
        <v>0</v>
      </c>
      <c r="M6873">
        <f>_xlfn.XLOOKUP(FraudData[[#This Row],[foreign_transaction]],ForeignRules[Foreign Transaction],ForeignRules[Risk Points],0)</f>
        <v>0</v>
      </c>
      <c r="N6873">
        <f>_xlfn.XLOOKUP(FraudData[[#This Row],[location_mismatch]],Table10[Location Mismatch],Table10[Risk Points],0)</f>
        <v>0</v>
      </c>
      <c r="O6873">
        <f>_xlfn.XLOOKUP(FraudData[[#This Row],[device_trust_score]],DeviceRules[Device Min],DeviceRules[Risk Points],,-1)</f>
        <v>1</v>
      </c>
      <c r="P6873">
        <f>_xlfn.XLOOKUP(FraudData[[#This Row],[velocity_last_24h]],VelocityRules[Velocity Min],VelocityRules[Risk Points],,-1)</f>
        <v>0</v>
      </c>
      <c r="Q6873">
        <f>_xlfn.XLOOKUP(FraudData[[#This Row],[merchant_category]],MerchantRules[Merchant Category],MerchantRules[Risk Points],0)</f>
        <v>1</v>
      </c>
      <c r="R6873">
        <f>SUM(FraudData[[#This Row],[Amount Risk]:[Merchant Risk]])</f>
        <v>2</v>
      </c>
      <c r="S6873" t="str" cm="1">
        <f t="array" ref="S6873">_xlfn.IFS(FraudData[[#This Row],[Fraud Risk Score]]&gt;=8,"High Risk",FraudData[[#This Row],[Fraud Risk Score]]&gt;=6,"Medium Risk",TRUE,"Low Risk")</f>
        <v>Low Risk</v>
      </c>
    </row>
    <row r="6874" spans="1:19">
      <c r="A6874">
        <v>6873</v>
      </c>
      <c r="B6874">
        <v>174.17</v>
      </c>
      <c r="C6874">
        <v>14</v>
      </c>
      <c r="D6874" t="s">
        <v>49</v>
      </c>
      <c r="E6874">
        <v>0</v>
      </c>
      <c r="F6874">
        <v>0</v>
      </c>
      <c r="G6874">
        <v>33</v>
      </c>
      <c r="H6874">
        <v>4</v>
      </c>
      <c r="I6874">
        <v>30</v>
      </c>
      <c r="J6874">
        <v>0</v>
      </c>
      <c r="K6874">
        <f>_xlfn.XLOOKUP(FraudData[[#This Row],[amount]],AmountRules[Amount Min],AmountRules[Risk Points],,-1)</f>
        <v>0</v>
      </c>
      <c r="L6874">
        <f>_xlfn.XLOOKUP(FraudData[[#This Row],[transaction_hour]],TimeRules[Hour Min],TimeRules[Risk Points],,-1)</f>
        <v>0</v>
      </c>
      <c r="M6874">
        <f>_xlfn.XLOOKUP(FraudData[[#This Row],[foreign_transaction]],ForeignRules[Foreign Transaction],ForeignRules[Risk Points],0)</f>
        <v>0</v>
      </c>
      <c r="N6874">
        <f>_xlfn.XLOOKUP(FraudData[[#This Row],[location_mismatch]],Table10[Location Mismatch],Table10[Risk Points],0)</f>
        <v>0</v>
      </c>
      <c r="O6874">
        <f>_xlfn.XLOOKUP(FraudData[[#This Row],[device_trust_score]],DeviceRules[Device Min],DeviceRules[Risk Points],,-1)</f>
        <v>2</v>
      </c>
      <c r="P6874">
        <f>_xlfn.XLOOKUP(FraudData[[#This Row],[velocity_last_24h]],VelocityRules[Velocity Min],VelocityRules[Risk Points],,-1)</f>
        <v>0</v>
      </c>
      <c r="Q6874">
        <f>_xlfn.XLOOKUP(FraudData[[#This Row],[merchant_category]],MerchantRules[Merchant Category],MerchantRules[Risk Points],0)</f>
        <v>1</v>
      </c>
      <c r="R6874">
        <f>SUM(FraudData[[#This Row],[Amount Risk]:[Merchant Risk]])</f>
        <v>3</v>
      </c>
      <c r="S6874" t="str" cm="1">
        <f t="array" ref="S6874">_xlfn.IFS(FraudData[[#This Row],[Fraud Risk Score]]&gt;=8,"High Risk",FraudData[[#This Row],[Fraud Risk Score]]&gt;=6,"Medium Risk",TRUE,"Low Risk")</f>
        <v>Low Risk</v>
      </c>
    </row>
    <row r="6875" spans="1:19">
      <c r="A6875">
        <v>6874</v>
      </c>
      <c r="B6875">
        <v>74.849999999999994</v>
      </c>
      <c r="C6875">
        <v>6</v>
      </c>
      <c r="D6875" t="s">
        <v>48</v>
      </c>
      <c r="E6875">
        <v>0</v>
      </c>
      <c r="F6875">
        <v>0</v>
      </c>
      <c r="G6875">
        <v>25</v>
      </c>
      <c r="H6875">
        <v>1</v>
      </c>
      <c r="I6875">
        <v>31</v>
      </c>
      <c r="J6875">
        <v>0</v>
      </c>
      <c r="K6875">
        <f>_xlfn.XLOOKUP(FraudData[[#This Row],[amount]],AmountRules[Amount Min],AmountRules[Risk Points],,-1)</f>
        <v>0</v>
      </c>
      <c r="L6875">
        <f>_xlfn.XLOOKUP(FraudData[[#This Row],[transaction_hour]],TimeRules[Hour Min],TimeRules[Risk Points],,-1)</f>
        <v>0</v>
      </c>
      <c r="M6875">
        <f>_xlfn.XLOOKUP(FraudData[[#This Row],[foreign_transaction]],ForeignRules[Foreign Transaction],ForeignRules[Risk Points],0)</f>
        <v>0</v>
      </c>
      <c r="N6875">
        <f>_xlfn.XLOOKUP(FraudData[[#This Row],[location_mismatch]],Table10[Location Mismatch],Table10[Risk Points],0)</f>
        <v>0</v>
      </c>
      <c r="O6875">
        <f>_xlfn.XLOOKUP(FraudData[[#This Row],[device_trust_score]],DeviceRules[Device Min],DeviceRules[Risk Points],,-1)</f>
        <v>3</v>
      </c>
      <c r="P6875">
        <f>_xlfn.XLOOKUP(FraudData[[#This Row],[velocity_last_24h]],VelocityRules[Velocity Min],VelocityRules[Risk Points],,-1)</f>
        <v>0</v>
      </c>
      <c r="Q6875">
        <f>_xlfn.XLOOKUP(FraudData[[#This Row],[merchant_category]],MerchantRules[Merchant Category],MerchantRules[Risk Points],0)</f>
        <v>0</v>
      </c>
      <c r="R6875">
        <f>SUM(FraudData[[#This Row],[Amount Risk]:[Merchant Risk]])</f>
        <v>3</v>
      </c>
      <c r="S6875" t="str" cm="1">
        <f t="array" ref="S6875">_xlfn.IFS(FraudData[[#This Row],[Fraud Risk Score]]&gt;=8,"High Risk",FraudData[[#This Row],[Fraud Risk Score]]&gt;=6,"Medium Risk",TRUE,"Low Risk")</f>
        <v>Low Risk</v>
      </c>
    </row>
    <row r="6876" spans="1:19">
      <c r="A6876">
        <v>6875</v>
      </c>
      <c r="B6876">
        <v>348.74</v>
      </c>
      <c r="C6876">
        <v>13</v>
      </c>
      <c r="D6876" t="s">
        <v>47</v>
      </c>
      <c r="E6876">
        <v>0</v>
      </c>
      <c r="F6876">
        <v>0</v>
      </c>
      <c r="G6876">
        <v>80</v>
      </c>
      <c r="H6876">
        <v>2</v>
      </c>
      <c r="I6876">
        <v>27</v>
      </c>
      <c r="J6876">
        <v>0</v>
      </c>
      <c r="K6876">
        <f>_xlfn.XLOOKUP(FraudData[[#This Row],[amount]],AmountRules[Amount Min],AmountRules[Risk Points],,-1)</f>
        <v>0</v>
      </c>
      <c r="L6876">
        <f>_xlfn.XLOOKUP(FraudData[[#This Row],[transaction_hour]],TimeRules[Hour Min],TimeRules[Risk Points],,-1)</f>
        <v>0</v>
      </c>
      <c r="M6876">
        <f>_xlfn.XLOOKUP(FraudData[[#This Row],[foreign_transaction]],ForeignRules[Foreign Transaction],ForeignRules[Risk Points],0)</f>
        <v>0</v>
      </c>
      <c r="N6876">
        <f>_xlfn.XLOOKUP(FraudData[[#This Row],[location_mismatch]],Table10[Location Mismatch],Table10[Risk Points],0)</f>
        <v>0</v>
      </c>
      <c r="O6876">
        <f>_xlfn.XLOOKUP(FraudData[[#This Row],[device_trust_score]],DeviceRules[Device Min],DeviceRules[Risk Points],,-1)</f>
        <v>0</v>
      </c>
      <c r="P6876">
        <f>_xlfn.XLOOKUP(FraudData[[#This Row],[velocity_last_24h]],VelocityRules[Velocity Min],VelocityRules[Risk Points],,-1)</f>
        <v>0</v>
      </c>
      <c r="Q6876">
        <f>_xlfn.XLOOKUP(FraudData[[#This Row],[merchant_category]],MerchantRules[Merchant Category],MerchantRules[Risk Points],0)</f>
        <v>0</v>
      </c>
      <c r="R6876">
        <f>SUM(FraudData[[#This Row],[Amount Risk]:[Merchant Risk]])</f>
        <v>0</v>
      </c>
      <c r="S6876" t="str" cm="1">
        <f t="array" ref="S6876">_xlfn.IFS(FraudData[[#This Row],[Fraud Risk Score]]&gt;=8,"High Risk",FraudData[[#This Row],[Fraud Risk Score]]&gt;=6,"Medium Risk",TRUE,"Low Risk")</f>
        <v>Low Risk</v>
      </c>
    </row>
    <row r="6877" spans="1:19">
      <c r="A6877">
        <v>6876</v>
      </c>
      <c r="B6877">
        <v>102.66</v>
      </c>
      <c r="C6877">
        <v>15</v>
      </c>
      <c r="D6877" t="s">
        <v>49</v>
      </c>
      <c r="E6877">
        <v>0</v>
      </c>
      <c r="F6877">
        <v>0</v>
      </c>
      <c r="G6877">
        <v>80</v>
      </c>
      <c r="H6877">
        <v>3</v>
      </c>
      <c r="I6877">
        <v>30</v>
      </c>
      <c r="J6877">
        <v>0</v>
      </c>
      <c r="K6877">
        <f>_xlfn.XLOOKUP(FraudData[[#This Row],[amount]],AmountRules[Amount Min],AmountRules[Risk Points],,-1)</f>
        <v>0</v>
      </c>
      <c r="L6877">
        <f>_xlfn.XLOOKUP(FraudData[[#This Row],[transaction_hour]],TimeRules[Hour Min],TimeRules[Risk Points],,-1)</f>
        <v>0</v>
      </c>
      <c r="M6877">
        <f>_xlfn.XLOOKUP(FraudData[[#This Row],[foreign_transaction]],ForeignRules[Foreign Transaction],ForeignRules[Risk Points],0)</f>
        <v>0</v>
      </c>
      <c r="N6877">
        <f>_xlfn.XLOOKUP(FraudData[[#This Row],[location_mismatch]],Table10[Location Mismatch],Table10[Risk Points],0)</f>
        <v>0</v>
      </c>
      <c r="O6877">
        <f>_xlfn.XLOOKUP(FraudData[[#This Row],[device_trust_score]],DeviceRules[Device Min],DeviceRules[Risk Points],,-1)</f>
        <v>0</v>
      </c>
      <c r="P6877">
        <f>_xlfn.XLOOKUP(FraudData[[#This Row],[velocity_last_24h]],VelocityRules[Velocity Min],VelocityRules[Risk Points],,-1)</f>
        <v>0</v>
      </c>
      <c r="Q6877">
        <f>_xlfn.XLOOKUP(FraudData[[#This Row],[merchant_category]],MerchantRules[Merchant Category],MerchantRules[Risk Points],0)</f>
        <v>1</v>
      </c>
      <c r="R6877">
        <f>SUM(FraudData[[#This Row],[Amount Risk]:[Merchant Risk]])</f>
        <v>1</v>
      </c>
      <c r="S6877" t="str" cm="1">
        <f t="array" ref="S6877">_xlfn.IFS(FraudData[[#This Row],[Fraud Risk Score]]&gt;=8,"High Risk",FraudData[[#This Row],[Fraud Risk Score]]&gt;=6,"Medium Risk",TRUE,"Low Risk")</f>
        <v>Low Risk</v>
      </c>
    </row>
    <row r="6878" spans="1:19">
      <c r="A6878">
        <v>6877</v>
      </c>
      <c r="B6878">
        <v>38.56</v>
      </c>
      <c r="C6878">
        <v>5</v>
      </c>
      <c r="D6878" t="s">
        <v>49</v>
      </c>
      <c r="E6878">
        <v>0</v>
      </c>
      <c r="F6878">
        <v>0</v>
      </c>
      <c r="G6878">
        <v>85</v>
      </c>
      <c r="H6878">
        <v>1</v>
      </c>
      <c r="I6878">
        <v>49</v>
      </c>
      <c r="J6878">
        <v>0</v>
      </c>
      <c r="K6878">
        <f>_xlfn.XLOOKUP(FraudData[[#This Row],[amount]],AmountRules[Amount Min],AmountRules[Risk Points],,-1)</f>
        <v>0</v>
      </c>
      <c r="L6878">
        <f>_xlfn.XLOOKUP(FraudData[[#This Row],[transaction_hour]],TimeRules[Hour Min],TimeRules[Risk Points],,-1)</f>
        <v>0</v>
      </c>
      <c r="M6878">
        <f>_xlfn.XLOOKUP(FraudData[[#This Row],[foreign_transaction]],ForeignRules[Foreign Transaction],ForeignRules[Risk Points],0)</f>
        <v>0</v>
      </c>
      <c r="N6878">
        <f>_xlfn.XLOOKUP(FraudData[[#This Row],[location_mismatch]],Table10[Location Mismatch],Table10[Risk Points],0)</f>
        <v>0</v>
      </c>
      <c r="O6878">
        <f>_xlfn.XLOOKUP(FraudData[[#This Row],[device_trust_score]],DeviceRules[Device Min],DeviceRules[Risk Points],,-1)</f>
        <v>0</v>
      </c>
      <c r="P6878">
        <f>_xlfn.XLOOKUP(FraudData[[#This Row],[velocity_last_24h]],VelocityRules[Velocity Min],VelocityRules[Risk Points],,-1)</f>
        <v>0</v>
      </c>
      <c r="Q6878">
        <f>_xlfn.XLOOKUP(FraudData[[#This Row],[merchant_category]],MerchantRules[Merchant Category],MerchantRules[Risk Points],0)</f>
        <v>1</v>
      </c>
      <c r="R6878">
        <f>SUM(FraudData[[#This Row],[Amount Risk]:[Merchant Risk]])</f>
        <v>1</v>
      </c>
      <c r="S6878" t="str" cm="1">
        <f t="array" ref="S6878">_xlfn.IFS(FraudData[[#This Row],[Fraud Risk Score]]&gt;=8,"High Risk",FraudData[[#This Row],[Fraud Risk Score]]&gt;=6,"Medium Risk",TRUE,"Low Risk")</f>
        <v>Low Risk</v>
      </c>
    </row>
    <row r="6879" spans="1:19">
      <c r="A6879">
        <v>6878</v>
      </c>
      <c r="B6879">
        <v>38.18</v>
      </c>
      <c r="C6879">
        <v>1</v>
      </c>
      <c r="D6879" t="s">
        <v>46</v>
      </c>
      <c r="E6879">
        <v>0</v>
      </c>
      <c r="F6879">
        <v>0</v>
      </c>
      <c r="G6879">
        <v>69</v>
      </c>
      <c r="H6879">
        <v>1</v>
      </c>
      <c r="I6879">
        <v>47</v>
      </c>
      <c r="J6879">
        <v>0</v>
      </c>
      <c r="K6879">
        <f>_xlfn.XLOOKUP(FraudData[[#This Row],[amount]],AmountRules[Amount Min],AmountRules[Risk Points],,-1)</f>
        <v>0</v>
      </c>
      <c r="L6879">
        <f>_xlfn.XLOOKUP(FraudData[[#This Row],[transaction_hour]],TimeRules[Hour Min],TimeRules[Risk Points],,-1)</f>
        <v>3</v>
      </c>
      <c r="M6879">
        <f>_xlfn.XLOOKUP(FraudData[[#This Row],[foreign_transaction]],ForeignRules[Foreign Transaction],ForeignRules[Risk Points],0)</f>
        <v>0</v>
      </c>
      <c r="N6879">
        <f>_xlfn.XLOOKUP(FraudData[[#This Row],[location_mismatch]],Table10[Location Mismatch],Table10[Risk Points],0)</f>
        <v>0</v>
      </c>
      <c r="O6879">
        <f>_xlfn.XLOOKUP(FraudData[[#This Row],[device_trust_score]],DeviceRules[Device Min],DeviceRules[Risk Points],,-1)</f>
        <v>1</v>
      </c>
      <c r="P6879">
        <f>_xlfn.XLOOKUP(FraudData[[#This Row],[velocity_last_24h]],VelocityRules[Velocity Min],VelocityRules[Risk Points],,-1)</f>
        <v>0</v>
      </c>
      <c r="Q6879">
        <f>_xlfn.XLOOKUP(FraudData[[#This Row],[merchant_category]],MerchantRules[Merchant Category],MerchantRules[Risk Points],0)</f>
        <v>0</v>
      </c>
      <c r="R6879">
        <f>SUM(FraudData[[#This Row],[Amount Risk]:[Merchant Risk]])</f>
        <v>4</v>
      </c>
      <c r="S6879" t="str" cm="1">
        <f t="array" ref="S6879">_xlfn.IFS(FraudData[[#This Row],[Fraud Risk Score]]&gt;=8,"High Risk",FraudData[[#This Row],[Fraud Risk Score]]&gt;=6,"Medium Risk",TRUE,"Low Risk")</f>
        <v>Low Risk</v>
      </c>
    </row>
    <row r="6880" spans="1:19">
      <c r="A6880">
        <v>6879</v>
      </c>
      <c r="B6880">
        <v>263.58</v>
      </c>
      <c r="C6880">
        <v>15</v>
      </c>
      <c r="D6880" t="s">
        <v>47</v>
      </c>
      <c r="E6880">
        <v>0</v>
      </c>
      <c r="F6880">
        <v>0</v>
      </c>
      <c r="G6880">
        <v>37</v>
      </c>
      <c r="H6880">
        <v>0</v>
      </c>
      <c r="I6880">
        <v>23</v>
      </c>
      <c r="J6880">
        <v>0</v>
      </c>
      <c r="K6880">
        <f>_xlfn.XLOOKUP(FraudData[[#This Row],[amount]],AmountRules[Amount Min],AmountRules[Risk Points],,-1)</f>
        <v>0</v>
      </c>
      <c r="L6880">
        <f>_xlfn.XLOOKUP(FraudData[[#This Row],[transaction_hour]],TimeRules[Hour Min],TimeRules[Risk Points],,-1)</f>
        <v>0</v>
      </c>
      <c r="M6880">
        <f>_xlfn.XLOOKUP(FraudData[[#This Row],[foreign_transaction]],ForeignRules[Foreign Transaction],ForeignRules[Risk Points],0)</f>
        <v>0</v>
      </c>
      <c r="N6880">
        <f>_xlfn.XLOOKUP(FraudData[[#This Row],[location_mismatch]],Table10[Location Mismatch],Table10[Risk Points],0)</f>
        <v>0</v>
      </c>
      <c r="O6880">
        <f>_xlfn.XLOOKUP(FraudData[[#This Row],[device_trust_score]],DeviceRules[Device Min],DeviceRules[Risk Points],,-1)</f>
        <v>2</v>
      </c>
      <c r="P6880">
        <f>_xlfn.XLOOKUP(FraudData[[#This Row],[velocity_last_24h]],VelocityRules[Velocity Min],VelocityRules[Risk Points],,-1)</f>
        <v>0</v>
      </c>
      <c r="Q6880">
        <f>_xlfn.XLOOKUP(FraudData[[#This Row],[merchant_category]],MerchantRules[Merchant Category],MerchantRules[Risk Points],0)</f>
        <v>0</v>
      </c>
      <c r="R6880">
        <f>SUM(FraudData[[#This Row],[Amount Risk]:[Merchant Risk]])</f>
        <v>2</v>
      </c>
      <c r="S6880" t="str" cm="1">
        <f t="array" ref="S6880">_xlfn.IFS(FraudData[[#This Row],[Fraud Risk Score]]&gt;=8,"High Risk",FraudData[[#This Row],[Fraud Risk Score]]&gt;=6,"Medium Risk",TRUE,"Low Risk")</f>
        <v>Low Risk</v>
      </c>
    </row>
    <row r="6881" spans="1:19">
      <c r="A6881">
        <v>6880</v>
      </c>
      <c r="B6881">
        <v>55.56</v>
      </c>
      <c r="C6881">
        <v>18</v>
      </c>
      <c r="D6881" t="s">
        <v>49</v>
      </c>
      <c r="E6881">
        <v>1</v>
      </c>
      <c r="F6881">
        <v>0</v>
      </c>
      <c r="G6881">
        <v>38</v>
      </c>
      <c r="H6881">
        <v>1</v>
      </c>
      <c r="I6881">
        <v>30</v>
      </c>
      <c r="J6881">
        <v>0</v>
      </c>
      <c r="K6881">
        <f>_xlfn.XLOOKUP(FraudData[[#This Row],[amount]],AmountRules[Amount Min],AmountRules[Risk Points],,-1)</f>
        <v>0</v>
      </c>
      <c r="L6881">
        <f>_xlfn.XLOOKUP(FraudData[[#This Row],[transaction_hour]],TimeRules[Hour Min],TimeRules[Risk Points],,-1)</f>
        <v>0</v>
      </c>
      <c r="M6881">
        <f>_xlfn.XLOOKUP(FraudData[[#This Row],[foreign_transaction]],ForeignRules[Foreign Transaction],ForeignRules[Risk Points],0)</f>
        <v>3</v>
      </c>
      <c r="N6881">
        <f>_xlfn.XLOOKUP(FraudData[[#This Row],[location_mismatch]],Table10[Location Mismatch],Table10[Risk Points],0)</f>
        <v>0</v>
      </c>
      <c r="O6881">
        <f>_xlfn.XLOOKUP(FraudData[[#This Row],[device_trust_score]],DeviceRules[Device Min],DeviceRules[Risk Points],,-1)</f>
        <v>2</v>
      </c>
      <c r="P6881">
        <f>_xlfn.XLOOKUP(FraudData[[#This Row],[velocity_last_24h]],VelocityRules[Velocity Min],VelocityRules[Risk Points],,-1)</f>
        <v>0</v>
      </c>
      <c r="Q6881">
        <f>_xlfn.XLOOKUP(FraudData[[#This Row],[merchant_category]],MerchantRules[Merchant Category],MerchantRules[Risk Points],0)</f>
        <v>1</v>
      </c>
      <c r="R6881">
        <f>SUM(FraudData[[#This Row],[Amount Risk]:[Merchant Risk]])</f>
        <v>6</v>
      </c>
      <c r="S6881" t="str" cm="1">
        <f t="array" ref="S6881">_xlfn.IFS(FraudData[[#This Row],[Fraud Risk Score]]&gt;=8,"High Risk",FraudData[[#This Row],[Fraud Risk Score]]&gt;=6,"Medium Risk",TRUE,"Low Risk")</f>
        <v>Medium Risk</v>
      </c>
    </row>
    <row r="6882" spans="1:19">
      <c r="A6882">
        <v>6881</v>
      </c>
      <c r="B6882">
        <v>262.39</v>
      </c>
      <c r="C6882">
        <v>4</v>
      </c>
      <c r="D6882" t="s">
        <v>48</v>
      </c>
      <c r="E6882">
        <v>0</v>
      </c>
      <c r="F6882">
        <v>0</v>
      </c>
      <c r="G6882">
        <v>34</v>
      </c>
      <c r="H6882">
        <v>1</v>
      </c>
      <c r="I6882">
        <v>35</v>
      </c>
      <c r="J6882">
        <v>0</v>
      </c>
      <c r="K6882">
        <f>_xlfn.XLOOKUP(FraudData[[#This Row],[amount]],AmountRules[Amount Min],AmountRules[Risk Points],,-1)</f>
        <v>0</v>
      </c>
      <c r="L6882">
        <f>_xlfn.XLOOKUP(FraudData[[#This Row],[transaction_hour]],TimeRules[Hour Min],TimeRules[Risk Points],,-1)</f>
        <v>0</v>
      </c>
      <c r="M6882">
        <f>_xlfn.XLOOKUP(FraudData[[#This Row],[foreign_transaction]],ForeignRules[Foreign Transaction],ForeignRules[Risk Points],0)</f>
        <v>0</v>
      </c>
      <c r="N6882">
        <f>_xlfn.XLOOKUP(FraudData[[#This Row],[location_mismatch]],Table10[Location Mismatch],Table10[Risk Points],0)</f>
        <v>0</v>
      </c>
      <c r="O6882">
        <f>_xlfn.XLOOKUP(FraudData[[#This Row],[device_trust_score]],DeviceRules[Device Min],DeviceRules[Risk Points],,-1)</f>
        <v>2</v>
      </c>
      <c r="P6882">
        <f>_xlfn.XLOOKUP(FraudData[[#This Row],[velocity_last_24h]],VelocityRules[Velocity Min],VelocityRules[Risk Points],,-1)</f>
        <v>0</v>
      </c>
      <c r="Q6882">
        <f>_xlfn.XLOOKUP(FraudData[[#This Row],[merchant_category]],MerchantRules[Merchant Category],MerchantRules[Risk Points],0)</f>
        <v>0</v>
      </c>
      <c r="R6882">
        <f>SUM(FraudData[[#This Row],[Amount Risk]:[Merchant Risk]])</f>
        <v>2</v>
      </c>
      <c r="S6882" t="str" cm="1">
        <f t="array" ref="S6882">_xlfn.IFS(FraudData[[#This Row],[Fraud Risk Score]]&gt;=8,"High Risk",FraudData[[#This Row],[Fraud Risk Score]]&gt;=6,"Medium Risk",TRUE,"Low Risk")</f>
        <v>Low Risk</v>
      </c>
    </row>
    <row r="6883" spans="1:19">
      <c r="A6883">
        <v>6882</v>
      </c>
      <c r="B6883">
        <v>41.5</v>
      </c>
      <c r="C6883">
        <v>3</v>
      </c>
      <c r="D6883" t="s">
        <v>50</v>
      </c>
      <c r="E6883">
        <v>0</v>
      </c>
      <c r="F6883">
        <v>0</v>
      </c>
      <c r="G6883">
        <v>41</v>
      </c>
      <c r="H6883">
        <v>0</v>
      </c>
      <c r="I6883">
        <v>35</v>
      </c>
      <c r="J6883">
        <v>0</v>
      </c>
      <c r="K6883">
        <f>_xlfn.XLOOKUP(FraudData[[#This Row],[amount]],AmountRules[Amount Min],AmountRules[Risk Points],,-1)</f>
        <v>0</v>
      </c>
      <c r="L6883">
        <f>_xlfn.XLOOKUP(FraudData[[#This Row],[transaction_hour]],TimeRules[Hour Min],TimeRules[Risk Points],,-1)</f>
        <v>3</v>
      </c>
      <c r="M6883">
        <f>_xlfn.XLOOKUP(FraudData[[#This Row],[foreign_transaction]],ForeignRules[Foreign Transaction],ForeignRules[Risk Points],0)</f>
        <v>0</v>
      </c>
      <c r="N6883">
        <f>_xlfn.XLOOKUP(FraudData[[#This Row],[location_mismatch]],Table10[Location Mismatch],Table10[Risk Points],0)</f>
        <v>0</v>
      </c>
      <c r="O6883">
        <f>_xlfn.XLOOKUP(FraudData[[#This Row],[device_trust_score]],DeviceRules[Device Min],DeviceRules[Risk Points],,-1)</f>
        <v>2</v>
      </c>
      <c r="P6883">
        <f>_xlfn.XLOOKUP(FraudData[[#This Row],[velocity_last_24h]],VelocityRules[Velocity Min],VelocityRules[Risk Points],,-1)</f>
        <v>0</v>
      </c>
      <c r="Q6883">
        <f>_xlfn.XLOOKUP(FraudData[[#This Row],[merchant_category]],MerchantRules[Merchant Category],MerchantRules[Risk Points],0)</f>
        <v>0</v>
      </c>
      <c r="R6883">
        <f>SUM(FraudData[[#This Row],[Amount Risk]:[Merchant Risk]])</f>
        <v>5</v>
      </c>
      <c r="S6883" t="str" cm="1">
        <f t="array" ref="S6883">_xlfn.IFS(FraudData[[#This Row],[Fraud Risk Score]]&gt;=8,"High Risk",FraudData[[#This Row],[Fraud Risk Score]]&gt;=6,"Medium Risk",TRUE,"Low Risk")</f>
        <v>Low Risk</v>
      </c>
    </row>
    <row r="6884" spans="1:19">
      <c r="A6884">
        <v>6883</v>
      </c>
      <c r="B6884">
        <v>69.87</v>
      </c>
      <c r="C6884">
        <v>13</v>
      </c>
      <c r="D6884" t="s">
        <v>48</v>
      </c>
      <c r="E6884">
        <v>0</v>
      </c>
      <c r="F6884">
        <v>1</v>
      </c>
      <c r="G6884">
        <v>41</v>
      </c>
      <c r="H6884">
        <v>3</v>
      </c>
      <c r="I6884">
        <v>40</v>
      </c>
      <c r="J6884">
        <v>0</v>
      </c>
      <c r="K6884">
        <f>_xlfn.XLOOKUP(FraudData[[#This Row],[amount]],AmountRules[Amount Min],AmountRules[Risk Points],,-1)</f>
        <v>0</v>
      </c>
      <c r="L6884">
        <f>_xlfn.XLOOKUP(FraudData[[#This Row],[transaction_hour]],TimeRules[Hour Min],TimeRules[Risk Points],,-1)</f>
        <v>0</v>
      </c>
      <c r="M6884">
        <f>_xlfn.XLOOKUP(FraudData[[#This Row],[foreign_transaction]],ForeignRules[Foreign Transaction],ForeignRules[Risk Points],0)</f>
        <v>0</v>
      </c>
      <c r="N6884">
        <f>_xlfn.XLOOKUP(FraudData[[#This Row],[location_mismatch]],Table10[Location Mismatch],Table10[Risk Points],0)</f>
        <v>3</v>
      </c>
      <c r="O6884">
        <f>_xlfn.XLOOKUP(FraudData[[#This Row],[device_trust_score]],DeviceRules[Device Min],DeviceRules[Risk Points],,-1)</f>
        <v>2</v>
      </c>
      <c r="P6884">
        <f>_xlfn.XLOOKUP(FraudData[[#This Row],[velocity_last_24h]],VelocityRules[Velocity Min],VelocityRules[Risk Points],,-1)</f>
        <v>0</v>
      </c>
      <c r="Q6884">
        <f>_xlfn.XLOOKUP(FraudData[[#This Row],[merchant_category]],MerchantRules[Merchant Category],MerchantRules[Risk Points],0)</f>
        <v>0</v>
      </c>
      <c r="R6884">
        <f>SUM(FraudData[[#This Row],[Amount Risk]:[Merchant Risk]])</f>
        <v>5</v>
      </c>
      <c r="S6884" t="str" cm="1">
        <f t="array" ref="S6884">_xlfn.IFS(FraudData[[#This Row],[Fraud Risk Score]]&gt;=8,"High Risk",FraudData[[#This Row],[Fraud Risk Score]]&gt;=6,"Medium Risk",TRUE,"Low Risk")</f>
        <v>Low Risk</v>
      </c>
    </row>
    <row r="6885" spans="1:19">
      <c r="A6885">
        <v>6884</v>
      </c>
      <c r="B6885">
        <v>112.75</v>
      </c>
      <c r="C6885">
        <v>5</v>
      </c>
      <c r="D6885" t="s">
        <v>47</v>
      </c>
      <c r="E6885">
        <v>0</v>
      </c>
      <c r="F6885">
        <v>1</v>
      </c>
      <c r="G6885">
        <v>55</v>
      </c>
      <c r="H6885">
        <v>1</v>
      </c>
      <c r="I6885">
        <v>53</v>
      </c>
      <c r="J6885">
        <v>0</v>
      </c>
      <c r="K6885">
        <f>_xlfn.XLOOKUP(FraudData[[#This Row],[amount]],AmountRules[Amount Min],AmountRules[Risk Points],,-1)</f>
        <v>0</v>
      </c>
      <c r="L6885">
        <f>_xlfn.XLOOKUP(FraudData[[#This Row],[transaction_hour]],TimeRules[Hour Min],TimeRules[Risk Points],,-1)</f>
        <v>0</v>
      </c>
      <c r="M6885">
        <f>_xlfn.XLOOKUP(FraudData[[#This Row],[foreign_transaction]],ForeignRules[Foreign Transaction],ForeignRules[Risk Points],0)</f>
        <v>0</v>
      </c>
      <c r="N6885">
        <f>_xlfn.XLOOKUP(FraudData[[#This Row],[location_mismatch]],Table10[Location Mismatch],Table10[Risk Points],0)</f>
        <v>3</v>
      </c>
      <c r="O6885">
        <f>_xlfn.XLOOKUP(FraudData[[#This Row],[device_trust_score]],DeviceRules[Device Min],DeviceRules[Risk Points],,-1)</f>
        <v>1</v>
      </c>
      <c r="P6885">
        <f>_xlfn.XLOOKUP(FraudData[[#This Row],[velocity_last_24h]],VelocityRules[Velocity Min],VelocityRules[Risk Points],,-1)</f>
        <v>0</v>
      </c>
      <c r="Q6885">
        <f>_xlfn.XLOOKUP(FraudData[[#This Row],[merchant_category]],MerchantRules[Merchant Category],MerchantRules[Risk Points],0)</f>
        <v>0</v>
      </c>
      <c r="R6885">
        <f>SUM(FraudData[[#This Row],[Amount Risk]:[Merchant Risk]])</f>
        <v>4</v>
      </c>
      <c r="S6885" t="str" cm="1">
        <f t="array" ref="S6885">_xlfn.IFS(FraudData[[#This Row],[Fraud Risk Score]]&gt;=8,"High Risk",FraudData[[#This Row],[Fraud Risk Score]]&gt;=6,"Medium Risk",TRUE,"Low Risk")</f>
        <v>Low Risk</v>
      </c>
    </row>
    <row r="6886" spans="1:19">
      <c r="A6886">
        <v>6885</v>
      </c>
      <c r="B6886">
        <v>516.27</v>
      </c>
      <c r="C6886">
        <v>7</v>
      </c>
      <c r="D6886" t="s">
        <v>46</v>
      </c>
      <c r="E6886">
        <v>0</v>
      </c>
      <c r="F6886">
        <v>0</v>
      </c>
      <c r="G6886">
        <v>70</v>
      </c>
      <c r="H6886">
        <v>4</v>
      </c>
      <c r="I6886">
        <v>45</v>
      </c>
      <c r="J6886">
        <v>0</v>
      </c>
      <c r="K6886">
        <f>_xlfn.XLOOKUP(FraudData[[#This Row],[amount]],AmountRules[Amount Min],AmountRules[Risk Points],,-1)</f>
        <v>1</v>
      </c>
      <c r="L6886">
        <f>_xlfn.XLOOKUP(FraudData[[#This Row],[transaction_hour]],TimeRules[Hour Min],TimeRules[Risk Points],,-1)</f>
        <v>0</v>
      </c>
      <c r="M6886">
        <f>_xlfn.XLOOKUP(FraudData[[#This Row],[foreign_transaction]],ForeignRules[Foreign Transaction],ForeignRules[Risk Points],0)</f>
        <v>0</v>
      </c>
      <c r="N6886">
        <f>_xlfn.XLOOKUP(FraudData[[#This Row],[location_mismatch]],Table10[Location Mismatch],Table10[Risk Points],0)</f>
        <v>0</v>
      </c>
      <c r="O6886">
        <f>_xlfn.XLOOKUP(FraudData[[#This Row],[device_trust_score]],DeviceRules[Device Min],DeviceRules[Risk Points],,-1)</f>
        <v>0</v>
      </c>
      <c r="P6886">
        <f>_xlfn.XLOOKUP(FraudData[[#This Row],[velocity_last_24h]],VelocityRules[Velocity Min],VelocityRules[Risk Points],,-1)</f>
        <v>0</v>
      </c>
      <c r="Q6886">
        <f>_xlfn.XLOOKUP(FraudData[[#This Row],[merchant_category]],MerchantRules[Merchant Category],MerchantRules[Risk Points],0)</f>
        <v>0</v>
      </c>
      <c r="R6886">
        <f>SUM(FraudData[[#This Row],[Amount Risk]:[Merchant Risk]])</f>
        <v>1</v>
      </c>
      <c r="S6886" t="str" cm="1">
        <f t="array" ref="S6886">_xlfn.IFS(FraudData[[#This Row],[Fraud Risk Score]]&gt;=8,"High Risk",FraudData[[#This Row],[Fraud Risk Score]]&gt;=6,"Medium Risk",TRUE,"Low Risk")</f>
        <v>Low Risk</v>
      </c>
    </row>
    <row r="6887" spans="1:19">
      <c r="A6887">
        <v>6886</v>
      </c>
      <c r="B6887">
        <v>483.18</v>
      </c>
      <c r="C6887">
        <v>23</v>
      </c>
      <c r="D6887" t="s">
        <v>46</v>
      </c>
      <c r="E6887">
        <v>1</v>
      </c>
      <c r="F6887">
        <v>0</v>
      </c>
      <c r="G6887">
        <v>73</v>
      </c>
      <c r="H6887">
        <v>2</v>
      </c>
      <c r="I6887">
        <v>66</v>
      </c>
      <c r="J6887">
        <v>0</v>
      </c>
      <c r="K6887">
        <f>_xlfn.XLOOKUP(FraudData[[#This Row],[amount]],AmountRules[Amount Min],AmountRules[Risk Points],,-1)</f>
        <v>0</v>
      </c>
      <c r="L6887">
        <f>_xlfn.XLOOKUP(FraudData[[#This Row],[transaction_hour]],TimeRules[Hour Min],TimeRules[Risk Points],,-1)</f>
        <v>1</v>
      </c>
      <c r="M6887">
        <f>_xlfn.XLOOKUP(FraudData[[#This Row],[foreign_transaction]],ForeignRules[Foreign Transaction],ForeignRules[Risk Points],0)</f>
        <v>3</v>
      </c>
      <c r="N6887">
        <f>_xlfn.XLOOKUP(FraudData[[#This Row],[location_mismatch]],Table10[Location Mismatch],Table10[Risk Points],0)</f>
        <v>0</v>
      </c>
      <c r="O6887">
        <f>_xlfn.XLOOKUP(FraudData[[#This Row],[device_trust_score]],DeviceRules[Device Min],DeviceRules[Risk Points],,-1)</f>
        <v>0</v>
      </c>
      <c r="P6887">
        <f>_xlfn.XLOOKUP(FraudData[[#This Row],[velocity_last_24h]],VelocityRules[Velocity Min],VelocityRules[Risk Points],,-1)</f>
        <v>0</v>
      </c>
      <c r="Q6887">
        <f>_xlfn.XLOOKUP(FraudData[[#This Row],[merchant_category]],MerchantRules[Merchant Category],MerchantRules[Risk Points],0)</f>
        <v>0</v>
      </c>
      <c r="R6887">
        <f>SUM(FraudData[[#This Row],[Amount Risk]:[Merchant Risk]])</f>
        <v>4</v>
      </c>
      <c r="S6887" t="str" cm="1">
        <f t="array" ref="S6887">_xlfn.IFS(FraudData[[#This Row],[Fraud Risk Score]]&gt;=8,"High Risk",FraudData[[#This Row],[Fraud Risk Score]]&gt;=6,"Medium Risk",TRUE,"Low Risk")</f>
        <v>Low Risk</v>
      </c>
    </row>
    <row r="6888" spans="1:19">
      <c r="A6888">
        <v>6887</v>
      </c>
      <c r="B6888">
        <v>41.72</v>
      </c>
      <c r="C6888">
        <v>2</v>
      </c>
      <c r="D6888" t="s">
        <v>46</v>
      </c>
      <c r="E6888">
        <v>0</v>
      </c>
      <c r="F6888">
        <v>0</v>
      </c>
      <c r="G6888">
        <v>99</v>
      </c>
      <c r="H6888">
        <v>2</v>
      </c>
      <c r="I6888">
        <v>23</v>
      </c>
      <c r="J6888">
        <v>0</v>
      </c>
      <c r="K6888">
        <f>_xlfn.XLOOKUP(FraudData[[#This Row],[amount]],AmountRules[Amount Min],AmountRules[Risk Points],,-1)</f>
        <v>0</v>
      </c>
      <c r="L6888">
        <f>_xlfn.XLOOKUP(FraudData[[#This Row],[transaction_hour]],TimeRules[Hour Min],TimeRules[Risk Points],,-1)</f>
        <v>3</v>
      </c>
      <c r="M6888">
        <f>_xlfn.XLOOKUP(FraudData[[#This Row],[foreign_transaction]],ForeignRules[Foreign Transaction],ForeignRules[Risk Points],0)</f>
        <v>0</v>
      </c>
      <c r="N6888">
        <f>_xlfn.XLOOKUP(FraudData[[#This Row],[location_mismatch]],Table10[Location Mismatch],Table10[Risk Points],0)</f>
        <v>0</v>
      </c>
      <c r="O6888">
        <f>_xlfn.XLOOKUP(FraudData[[#This Row],[device_trust_score]],DeviceRules[Device Min],DeviceRules[Risk Points],,-1)</f>
        <v>0</v>
      </c>
      <c r="P6888">
        <f>_xlfn.XLOOKUP(FraudData[[#This Row],[velocity_last_24h]],VelocityRules[Velocity Min],VelocityRules[Risk Points],,-1)</f>
        <v>0</v>
      </c>
      <c r="Q6888">
        <f>_xlfn.XLOOKUP(FraudData[[#This Row],[merchant_category]],MerchantRules[Merchant Category],MerchantRules[Risk Points],0)</f>
        <v>0</v>
      </c>
      <c r="R6888">
        <f>SUM(FraudData[[#This Row],[Amount Risk]:[Merchant Risk]])</f>
        <v>3</v>
      </c>
      <c r="S6888" t="str" cm="1">
        <f t="array" ref="S6888">_xlfn.IFS(FraudData[[#This Row],[Fraud Risk Score]]&gt;=8,"High Risk",FraudData[[#This Row],[Fraud Risk Score]]&gt;=6,"Medium Risk",TRUE,"Low Risk")</f>
        <v>Low Risk</v>
      </c>
    </row>
    <row r="6889" spans="1:19">
      <c r="A6889">
        <v>6888</v>
      </c>
      <c r="B6889">
        <v>79.83</v>
      </c>
      <c r="C6889">
        <v>3</v>
      </c>
      <c r="D6889" t="s">
        <v>48</v>
      </c>
      <c r="E6889">
        <v>0</v>
      </c>
      <c r="F6889">
        <v>1</v>
      </c>
      <c r="G6889">
        <v>42</v>
      </c>
      <c r="H6889">
        <v>2</v>
      </c>
      <c r="I6889">
        <v>33</v>
      </c>
      <c r="J6889">
        <v>0</v>
      </c>
      <c r="K6889">
        <f>_xlfn.XLOOKUP(FraudData[[#This Row],[amount]],AmountRules[Amount Min],AmountRules[Risk Points],,-1)</f>
        <v>0</v>
      </c>
      <c r="L6889">
        <f>_xlfn.XLOOKUP(FraudData[[#This Row],[transaction_hour]],TimeRules[Hour Min],TimeRules[Risk Points],,-1)</f>
        <v>3</v>
      </c>
      <c r="M6889">
        <f>_xlfn.XLOOKUP(FraudData[[#This Row],[foreign_transaction]],ForeignRules[Foreign Transaction],ForeignRules[Risk Points],0)</f>
        <v>0</v>
      </c>
      <c r="N6889">
        <f>_xlfn.XLOOKUP(FraudData[[#This Row],[location_mismatch]],Table10[Location Mismatch],Table10[Risk Points],0)</f>
        <v>3</v>
      </c>
      <c r="O6889">
        <f>_xlfn.XLOOKUP(FraudData[[#This Row],[device_trust_score]],DeviceRules[Device Min],DeviceRules[Risk Points],,-1)</f>
        <v>2</v>
      </c>
      <c r="P6889">
        <f>_xlfn.XLOOKUP(FraudData[[#This Row],[velocity_last_24h]],VelocityRules[Velocity Min],VelocityRules[Risk Points],,-1)</f>
        <v>0</v>
      </c>
      <c r="Q6889">
        <f>_xlfn.XLOOKUP(FraudData[[#This Row],[merchant_category]],MerchantRules[Merchant Category],MerchantRules[Risk Points],0)</f>
        <v>0</v>
      </c>
      <c r="R6889">
        <f>SUM(FraudData[[#This Row],[Amount Risk]:[Merchant Risk]])</f>
        <v>8</v>
      </c>
      <c r="S6889" t="str" cm="1">
        <f t="array" ref="S6889">_xlfn.IFS(FraudData[[#This Row],[Fraud Risk Score]]&gt;=8,"High Risk",FraudData[[#This Row],[Fraud Risk Score]]&gt;=6,"Medium Risk",TRUE,"Low Risk")</f>
        <v>High Risk</v>
      </c>
    </row>
    <row r="6890" spans="1:19">
      <c r="A6890">
        <v>6889</v>
      </c>
      <c r="B6890">
        <v>29.13</v>
      </c>
      <c r="C6890">
        <v>0</v>
      </c>
      <c r="D6890" t="s">
        <v>50</v>
      </c>
      <c r="E6890">
        <v>1</v>
      </c>
      <c r="F6890">
        <v>0</v>
      </c>
      <c r="G6890">
        <v>99</v>
      </c>
      <c r="H6890">
        <v>4</v>
      </c>
      <c r="I6890">
        <v>42</v>
      </c>
      <c r="J6890">
        <v>0</v>
      </c>
      <c r="K6890">
        <f>_xlfn.XLOOKUP(FraudData[[#This Row],[amount]],AmountRules[Amount Min],AmountRules[Risk Points],,-1)</f>
        <v>0</v>
      </c>
      <c r="L6890">
        <f>_xlfn.XLOOKUP(FraudData[[#This Row],[transaction_hour]],TimeRules[Hour Min],TimeRules[Risk Points],,-1)</f>
        <v>3</v>
      </c>
      <c r="M6890">
        <f>_xlfn.XLOOKUP(FraudData[[#This Row],[foreign_transaction]],ForeignRules[Foreign Transaction],ForeignRules[Risk Points],0)</f>
        <v>3</v>
      </c>
      <c r="N6890">
        <f>_xlfn.XLOOKUP(FraudData[[#This Row],[location_mismatch]],Table10[Location Mismatch],Table10[Risk Points],0)</f>
        <v>0</v>
      </c>
      <c r="O6890">
        <f>_xlfn.XLOOKUP(FraudData[[#This Row],[device_trust_score]],DeviceRules[Device Min],DeviceRules[Risk Points],,-1)</f>
        <v>0</v>
      </c>
      <c r="P6890">
        <f>_xlfn.XLOOKUP(FraudData[[#This Row],[velocity_last_24h]],VelocityRules[Velocity Min],VelocityRules[Risk Points],,-1)</f>
        <v>0</v>
      </c>
      <c r="Q6890">
        <f>_xlfn.XLOOKUP(FraudData[[#This Row],[merchant_category]],MerchantRules[Merchant Category],MerchantRules[Risk Points],0)</f>
        <v>0</v>
      </c>
      <c r="R6890">
        <f>SUM(FraudData[[#This Row],[Amount Risk]:[Merchant Risk]])</f>
        <v>6</v>
      </c>
      <c r="S6890" t="str" cm="1">
        <f t="array" ref="S6890">_xlfn.IFS(FraudData[[#This Row],[Fraud Risk Score]]&gt;=8,"High Risk",FraudData[[#This Row],[Fraud Risk Score]]&gt;=6,"Medium Risk",TRUE,"Low Risk")</f>
        <v>Medium Risk</v>
      </c>
    </row>
    <row r="6891" spans="1:19">
      <c r="A6891">
        <v>6890</v>
      </c>
      <c r="B6891">
        <v>128.4</v>
      </c>
      <c r="C6891">
        <v>1</v>
      </c>
      <c r="D6891" t="s">
        <v>50</v>
      </c>
      <c r="E6891">
        <v>1</v>
      </c>
      <c r="F6891">
        <v>0</v>
      </c>
      <c r="G6891">
        <v>35</v>
      </c>
      <c r="H6891">
        <v>3</v>
      </c>
      <c r="I6891">
        <v>29</v>
      </c>
      <c r="J6891">
        <v>1</v>
      </c>
      <c r="K6891">
        <f>_xlfn.XLOOKUP(FraudData[[#This Row],[amount]],AmountRules[Amount Min],AmountRules[Risk Points],,-1)</f>
        <v>0</v>
      </c>
      <c r="L6891">
        <f>_xlfn.XLOOKUP(FraudData[[#This Row],[transaction_hour]],TimeRules[Hour Min],TimeRules[Risk Points],,-1)</f>
        <v>3</v>
      </c>
      <c r="M6891">
        <f>_xlfn.XLOOKUP(FraudData[[#This Row],[foreign_transaction]],ForeignRules[Foreign Transaction],ForeignRules[Risk Points],0)</f>
        <v>3</v>
      </c>
      <c r="N6891">
        <f>_xlfn.XLOOKUP(FraudData[[#This Row],[location_mismatch]],Table10[Location Mismatch],Table10[Risk Points],0)</f>
        <v>0</v>
      </c>
      <c r="O6891">
        <f>_xlfn.XLOOKUP(FraudData[[#This Row],[device_trust_score]],DeviceRules[Device Min],DeviceRules[Risk Points],,-1)</f>
        <v>2</v>
      </c>
      <c r="P6891">
        <f>_xlfn.XLOOKUP(FraudData[[#This Row],[velocity_last_24h]],VelocityRules[Velocity Min],VelocityRules[Risk Points],,-1)</f>
        <v>0</v>
      </c>
      <c r="Q6891">
        <f>_xlfn.XLOOKUP(FraudData[[#This Row],[merchant_category]],MerchantRules[Merchant Category],MerchantRules[Risk Points],0)</f>
        <v>0</v>
      </c>
      <c r="R6891">
        <f>SUM(FraudData[[#This Row],[Amount Risk]:[Merchant Risk]])</f>
        <v>8</v>
      </c>
      <c r="S6891" t="str" cm="1">
        <f t="array" ref="S6891">_xlfn.IFS(FraudData[[#This Row],[Fraud Risk Score]]&gt;=8,"High Risk",FraudData[[#This Row],[Fraud Risk Score]]&gt;=6,"Medium Risk",TRUE,"Low Risk")</f>
        <v>High Risk</v>
      </c>
    </row>
    <row r="6892" spans="1:19">
      <c r="A6892">
        <v>6891</v>
      </c>
      <c r="B6892">
        <v>111.11</v>
      </c>
      <c r="C6892">
        <v>12</v>
      </c>
      <c r="D6892" t="s">
        <v>49</v>
      </c>
      <c r="E6892">
        <v>0</v>
      </c>
      <c r="F6892">
        <v>0</v>
      </c>
      <c r="G6892">
        <v>97</v>
      </c>
      <c r="H6892">
        <v>2</v>
      </c>
      <c r="I6892">
        <v>59</v>
      </c>
      <c r="J6892">
        <v>0</v>
      </c>
      <c r="K6892">
        <f>_xlfn.XLOOKUP(FraudData[[#This Row],[amount]],AmountRules[Amount Min],AmountRules[Risk Points],,-1)</f>
        <v>0</v>
      </c>
      <c r="L6892">
        <f>_xlfn.XLOOKUP(FraudData[[#This Row],[transaction_hour]],TimeRules[Hour Min],TimeRules[Risk Points],,-1)</f>
        <v>0</v>
      </c>
      <c r="M6892">
        <f>_xlfn.XLOOKUP(FraudData[[#This Row],[foreign_transaction]],ForeignRules[Foreign Transaction],ForeignRules[Risk Points],0)</f>
        <v>0</v>
      </c>
      <c r="N6892">
        <f>_xlfn.XLOOKUP(FraudData[[#This Row],[location_mismatch]],Table10[Location Mismatch],Table10[Risk Points],0)</f>
        <v>0</v>
      </c>
      <c r="O6892">
        <f>_xlfn.XLOOKUP(FraudData[[#This Row],[device_trust_score]],DeviceRules[Device Min],DeviceRules[Risk Points],,-1)</f>
        <v>0</v>
      </c>
      <c r="P6892">
        <f>_xlfn.XLOOKUP(FraudData[[#This Row],[velocity_last_24h]],VelocityRules[Velocity Min],VelocityRules[Risk Points],,-1)</f>
        <v>0</v>
      </c>
      <c r="Q6892">
        <f>_xlfn.XLOOKUP(FraudData[[#This Row],[merchant_category]],MerchantRules[Merchant Category],MerchantRules[Risk Points],0)</f>
        <v>1</v>
      </c>
      <c r="R6892">
        <f>SUM(FraudData[[#This Row],[Amount Risk]:[Merchant Risk]])</f>
        <v>1</v>
      </c>
      <c r="S6892" t="str" cm="1">
        <f t="array" ref="S6892">_xlfn.IFS(FraudData[[#This Row],[Fraud Risk Score]]&gt;=8,"High Risk",FraudData[[#This Row],[Fraud Risk Score]]&gt;=6,"Medium Risk",TRUE,"Low Risk")</f>
        <v>Low Risk</v>
      </c>
    </row>
    <row r="6893" spans="1:19">
      <c r="A6893">
        <v>6892</v>
      </c>
      <c r="B6893">
        <v>415.84</v>
      </c>
      <c r="C6893">
        <v>8</v>
      </c>
      <c r="D6893" t="s">
        <v>50</v>
      </c>
      <c r="E6893">
        <v>0</v>
      </c>
      <c r="F6893">
        <v>1</v>
      </c>
      <c r="G6893">
        <v>79</v>
      </c>
      <c r="H6893">
        <v>2</v>
      </c>
      <c r="I6893">
        <v>45</v>
      </c>
      <c r="J6893">
        <v>0</v>
      </c>
      <c r="K6893">
        <f>_xlfn.XLOOKUP(FraudData[[#This Row],[amount]],AmountRules[Amount Min],AmountRules[Risk Points],,-1)</f>
        <v>0</v>
      </c>
      <c r="L6893">
        <f>_xlfn.XLOOKUP(FraudData[[#This Row],[transaction_hour]],TimeRules[Hour Min],TimeRules[Risk Points],,-1)</f>
        <v>0</v>
      </c>
      <c r="M6893">
        <f>_xlfn.XLOOKUP(FraudData[[#This Row],[foreign_transaction]],ForeignRules[Foreign Transaction],ForeignRules[Risk Points],0)</f>
        <v>0</v>
      </c>
      <c r="N6893">
        <f>_xlfn.XLOOKUP(FraudData[[#This Row],[location_mismatch]],Table10[Location Mismatch],Table10[Risk Points],0)</f>
        <v>3</v>
      </c>
      <c r="O6893">
        <f>_xlfn.XLOOKUP(FraudData[[#This Row],[device_trust_score]],DeviceRules[Device Min],DeviceRules[Risk Points],,-1)</f>
        <v>0</v>
      </c>
      <c r="P6893">
        <f>_xlfn.XLOOKUP(FraudData[[#This Row],[velocity_last_24h]],VelocityRules[Velocity Min],VelocityRules[Risk Points],,-1)</f>
        <v>0</v>
      </c>
      <c r="Q6893">
        <f>_xlfn.XLOOKUP(FraudData[[#This Row],[merchant_category]],MerchantRules[Merchant Category],MerchantRules[Risk Points],0)</f>
        <v>0</v>
      </c>
      <c r="R6893">
        <f>SUM(FraudData[[#This Row],[Amount Risk]:[Merchant Risk]])</f>
        <v>3</v>
      </c>
      <c r="S6893" t="str" cm="1">
        <f t="array" ref="S6893">_xlfn.IFS(FraudData[[#This Row],[Fraud Risk Score]]&gt;=8,"High Risk",FraudData[[#This Row],[Fraud Risk Score]]&gt;=6,"Medium Risk",TRUE,"Low Risk")</f>
        <v>Low Risk</v>
      </c>
    </row>
    <row r="6894" spans="1:19">
      <c r="A6894">
        <v>6893</v>
      </c>
      <c r="B6894">
        <v>478.68</v>
      </c>
      <c r="C6894">
        <v>11</v>
      </c>
      <c r="D6894" t="s">
        <v>50</v>
      </c>
      <c r="E6894">
        <v>0</v>
      </c>
      <c r="F6894">
        <v>0</v>
      </c>
      <c r="G6894">
        <v>27</v>
      </c>
      <c r="H6894">
        <v>0</v>
      </c>
      <c r="I6894">
        <v>46</v>
      </c>
      <c r="J6894">
        <v>0</v>
      </c>
      <c r="K6894">
        <f>_xlfn.XLOOKUP(FraudData[[#This Row],[amount]],AmountRules[Amount Min],AmountRules[Risk Points],,-1)</f>
        <v>0</v>
      </c>
      <c r="L6894">
        <f>_xlfn.XLOOKUP(FraudData[[#This Row],[transaction_hour]],TimeRules[Hour Min],TimeRules[Risk Points],,-1)</f>
        <v>0</v>
      </c>
      <c r="M6894">
        <f>_xlfn.XLOOKUP(FraudData[[#This Row],[foreign_transaction]],ForeignRules[Foreign Transaction],ForeignRules[Risk Points],0)</f>
        <v>0</v>
      </c>
      <c r="N6894">
        <f>_xlfn.XLOOKUP(FraudData[[#This Row],[location_mismatch]],Table10[Location Mismatch],Table10[Risk Points],0)</f>
        <v>0</v>
      </c>
      <c r="O6894">
        <f>_xlfn.XLOOKUP(FraudData[[#This Row],[device_trust_score]],DeviceRules[Device Min],DeviceRules[Risk Points],,-1)</f>
        <v>3</v>
      </c>
      <c r="P6894">
        <f>_xlfn.XLOOKUP(FraudData[[#This Row],[velocity_last_24h]],VelocityRules[Velocity Min],VelocityRules[Risk Points],,-1)</f>
        <v>0</v>
      </c>
      <c r="Q6894">
        <f>_xlfn.XLOOKUP(FraudData[[#This Row],[merchant_category]],MerchantRules[Merchant Category],MerchantRules[Risk Points],0)</f>
        <v>0</v>
      </c>
      <c r="R6894">
        <f>SUM(FraudData[[#This Row],[Amount Risk]:[Merchant Risk]])</f>
        <v>3</v>
      </c>
      <c r="S6894" t="str" cm="1">
        <f t="array" ref="S6894">_xlfn.IFS(FraudData[[#This Row],[Fraud Risk Score]]&gt;=8,"High Risk",FraudData[[#This Row],[Fraud Risk Score]]&gt;=6,"Medium Risk",TRUE,"Low Risk")</f>
        <v>Low Risk</v>
      </c>
    </row>
    <row r="6895" spans="1:19">
      <c r="A6895">
        <v>6894</v>
      </c>
      <c r="B6895">
        <v>87.09</v>
      </c>
      <c r="C6895">
        <v>9</v>
      </c>
      <c r="D6895" t="s">
        <v>49</v>
      </c>
      <c r="E6895">
        <v>1</v>
      </c>
      <c r="F6895">
        <v>0</v>
      </c>
      <c r="G6895">
        <v>40</v>
      </c>
      <c r="H6895">
        <v>2</v>
      </c>
      <c r="I6895">
        <v>44</v>
      </c>
      <c r="J6895">
        <v>0</v>
      </c>
      <c r="K6895">
        <f>_xlfn.XLOOKUP(FraudData[[#This Row],[amount]],AmountRules[Amount Min],AmountRules[Risk Points],,-1)</f>
        <v>0</v>
      </c>
      <c r="L6895">
        <f>_xlfn.XLOOKUP(FraudData[[#This Row],[transaction_hour]],TimeRules[Hour Min],TimeRules[Risk Points],,-1)</f>
        <v>0</v>
      </c>
      <c r="M6895">
        <f>_xlfn.XLOOKUP(FraudData[[#This Row],[foreign_transaction]],ForeignRules[Foreign Transaction],ForeignRules[Risk Points],0)</f>
        <v>3</v>
      </c>
      <c r="N6895">
        <f>_xlfn.XLOOKUP(FraudData[[#This Row],[location_mismatch]],Table10[Location Mismatch],Table10[Risk Points],0)</f>
        <v>0</v>
      </c>
      <c r="O6895">
        <f>_xlfn.XLOOKUP(FraudData[[#This Row],[device_trust_score]],DeviceRules[Device Min],DeviceRules[Risk Points],,-1)</f>
        <v>2</v>
      </c>
      <c r="P6895">
        <f>_xlfn.XLOOKUP(FraudData[[#This Row],[velocity_last_24h]],VelocityRules[Velocity Min],VelocityRules[Risk Points],,-1)</f>
        <v>0</v>
      </c>
      <c r="Q6895">
        <f>_xlfn.XLOOKUP(FraudData[[#This Row],[merchant_category]],MerchantRules[Merchant Category],MerchantRules[Risk Points],0)</f>
        <v>1</v>
      </c>
      <c r="R6895">
        <f>SUM(FraudData[[#This Row],[Amount Risk]:[Merchant Risk]])</f>
        <v>6</v>
      </c>
      <c r="S6895" t="str" cm="1">
        <f t="array" ref="S6895">_xlfn.IFS(FraudData[[#This Row],[Fraud Risk Score]]&gt;=8,"High Risk",FraudData[[#This Row],[Fraud Risk Score]]&gt;=6,"Medium Risk",TRUE,"Low Risk")</f>
        <v>Medium Risk</v>
      </c>
    </row>
    <row r="6896" spans="1:19">
      <c r="A6896">
        <v>6895</v>
      </c>
      <c r="B6896">
        <v>121.82</v>
      </c>
      <c r="C6896">
        <v>9</v>
      </c>
      <c r="D6896" t="s">
        <v>48</v>
      </c>
      <c r="E6896">
        <v>0</v>
      </c>
      <c r="F6896">
        <v>0</v>
      </c>
      <c r="G6896">
        <v>33</v>
      </c>
      <c r="H6896">
        <v>4</v>
      </c>
      <c r="I6896">
        <v>30</v>
      </c>
      <c r="J6896">
        <v>0</v>
      </c>
      <c r="K6896">
        <f>_xlfn.XLOOKUP(FraudData[[#This Row],[amount]],AmountRules[Amount Min],AmountRules[Risk Points],,-1)</f>
        <v>0</v>
      </c>
      <c r="L6896">
        <f>_xlfn.XLOOKUP(FraudData[[#This Row],[transaction_hour]],TimeRules[Hour Min],TimeRules[Risk Points],,-1)</f>
        <v>0</v>
      </c>
      <c r="M6896">
        <f>_xlfn.XLOOKUP(FraudData[[#This Row],[foreign_transaction]],ForeignRules[Foreign Transaction],ForeignRules[Risk Points],0)</f>
        <v>0</v>
      </c>
      <c r="N6896">
        <f>_xlfn.XLOOKUP(FraudData[[#This Row],[location_mismatch]],Table10[Location Mismatch],Table10[Risk Points],0)</f>
        <v>0</v>
      </c>
      <c r="O6896">
        <f>_xlfn.XLOOKUP(FraudData[[#This Row],[device_trust_score]],DeviceRules[Device Min],DeviceRules[Risk Points],,-1)</f>
        <v>2</v>
      </c>
      <c r="P6896">
        <f>_xlfn.XLOOKUP(FraudData[[#This Row],[velocity_last_24h]],VelocityRules[Velocity Min],VelocityRules[Risk Points],,-1)</f>
        <v>0</v>
      </c>
      <c r="Q6896">
        <f>_xlfn.XLOOKUP(FraudData[[#This Row],[merchant_category]],MerchantRules[Merchant Category],MerchantRules[Risk Points],0)</f>
        <v>0</v>
      </c>
      <c r="R6896">
        <f>SUM(FraudData[[#This Row],[Amount Risk]:[Merchant Risk]])</f>
        <v>2</v>
      </c>
      <c r="S6896" t="str" cm="1">
        <f t="array" ref="S6896">_xlfn.IFS(FraudData[[#This Row],[Fraud Risk Score]]&gt;=8,"High Risk",FraudData[[#This Row],[Fraud Risk Score]]&gt;=6,"Medium Risk",TRUE,"Low Risk")</f>
        <v>Low Risk</v>
      </c>
    </row>
    <row r="6897" spans="1:19">
      <c r="A6897">
        <v>6896</v>
      </c>
      <c r="B6897">
        <v>407.81</v>
      </c>
      <c r="C6897">
        <v>17</v>
      </c>
      <c r="D6897" t="s">
        <v>48</v>
      </c>
      <c r="E6897">
        <v>0</v>
      </c>
      <c r="F6897">
        <v>1</v>
      </c>
      <c r="G6897">
        <v>92</v>
      </c>
      <c r="H6897">
        <v>2</v>
      </c>
      <c r="I6897">
        <v>33</v>
      </c>
      <c r="J6897">
        <v>0</v>
      </c>
      <c r="K6897">
        <f>_xlfn.XLOOKUP(FraudData[[#This Row],[amount]],AmountRules[Amount Min],AmountRules[Risk Points],,-1)</f>
        <v>0</v>
      </c>
      <c r="L6897">
        <f>_xlfn.XLOOKUP(FraudData[[#This Row],[transaction_hour]],TimeRules[Hour Min],TimeRules[Risk Points],,-1)</f>
        <v>0</v>
      </c>
      <c r="M6897">
        <f>_xlfn.XLOOKUP(FraudData[[#This Row],[foreign_transaction]],ForeignRules[Foreign Transaction],ForeignRules[Risk Points],0)</f>
        <v>0</v>
      </c>
      <c r="N6897">
        <f>_xlfn.XLOOKUP(FraudData[[#This Row],[location_mismatch]],Table10[Location Mismatch],Table10[Risk Points],0)</f>
        <v>3</v>
      </c>
      <c r="O6897">
        <f>_xlfn.XLOOKUP(FraudData[[#This Row],[device_trust_score]],DeviceRules[Device Min],DeviceRules[Risk Points],,-1)</f>
        <v>0</v>
      </c>
      <c r="P6897">
        <f>_xlfn.XLOOKUP(FraudData[[#This Row],[velocity_last_24h]],VelocityRules[Velocity Min],VelocityRules[Risk Points],,-1)</f>
        <v>0</v>
      </c>
      <c r="Q6897">
        <f>_xlfn.XLOOKUP(FraudData[[#This Row],[merchant_category]],MerchantRules[Merchant Category],MerchantRules[Risk Points],0)</f>
        <v>0</v>
      </c>
      <c r="R6897">
        <f>SUM(FraudData[[#This Row],[Amount Risk]:[Merchant Risk]])</f>
        <v>3</v>
      </c>
      <c r="S6897" t="str" cm="1">
        <f t="array" ref="S6897">_xlfn.IFS(FraudData[[#This Row],[Fraud Risk Score]]&gt;=8,"High Risk",FraudData[[#This Row],[Fraud Risk Score]]&gt;=6,"Medium Risk",TRUE,"Low Risk")</f>
        <v>Low Risk</v>
      </c>
    </row>
    <row r="6898" spans="1:19">
      <c r="A6898">
        <v>6897</v>
      </c>
      <c r="B6898">
        <v>295.83999999999997</v>
      </c>
      <c r="C6898">
        <v>11</v>
      </c>
      <c r="D6898" t="s">
        <v>47</v>
      </c>
      <c r="E6898">
        <v>0</v>
      </c>
      <c r="F6898">
        <v>1</v>
      </c>
      <c r="G6898">
        <v>69</v>
      </c>
      <c r="H6898">
        <v>4</v>
      </c>
      <c r="I6898">
        <v>39</v>
      </c>
      <c r="J6898">
        <v>0</v>
      </c>
      <c r="K6898">
        <f>_xlfn.XLOOKUP(FraudData[[#This Row],[amount]],AmountRules[Amount Min],AmountRules[Risk Points],,-1)</f>
        <v>0</v>
      </c>
      <c r="L6898">
        <f>_xlfn.XLOOKUP(FraudData[[#This Row],[transaction_hour]],TimeRules[Hour Min],TimeRules[Risk Points],,-1)</f>
        <v>0</v>
      </c>
      <c r="M6898">
        <f>_xlfn.XLOOKUP(FraudData[[#This Row],[foreign_transaction]],ForeignRules[Foreign Transaction],ForeignRules[Risk Points],0)</f>
        <v>0</v>
      </c>
      <c r="N6898">
        <f>_xlfn.XLOOKUP(FraudData[[#This Row],[location_mismatch]],Table10[Location Mismatch],Table10[Risk Points],0)</f>
        <v>3</v>
      </c>
      <c r="O6898">
        <f>_xlfn.XLOOKUP(FraudData[[#This Row],[device_trust_score]],DeviceRules[Device Min],DeviceRules[Risk Points],,-1)</f>
        <v>1</v>
      </c>
      <c r="P6898">
        <f>_xlfn.XLOOKUP(FraudData[[#This Row],[velocity_last_24h]],VelocityRules[Velocity Min],VelocityRules[Risk Points],,-1)</f>
        <v>0</v>
      </c>
      <c r="Q6898">
        <f>_xlfn.XLOOKUP(FraudData[[#This Row],[merchant_category]],MerchantRules[Merchant Category],MerchantRules[Risk Points],0)</f>
        <v>0</v>
      </c>
      <c r="R6898">
        <f>SUM(FraudData[[#This Row],[Amount Risk]:[Merchant Risk]])</f>
        <v>4</v>
      </c>
      <c r="S6898" t="str" cm="1">
        <f t="array" ref="S6898">_xlfn.IFS(FraudData[[#This Row],[Fraud Risk Score]]&gt;=8,"High Risk",FraudData[[#This Row],[Fraud Risk Score]]&gt;=6,"Medium Risk",TRUE,"Low Risk")</f>
        <v>Low Risk</v>
      </c>
    </row>
    <row r="6899" spans="1:19">
      <c r="A6899">
        <v>6898</v>
      </c>
      <c r="B6899">
        <v>0.66</v>
      </c>
      <c r="C6899">
        <v>21</v>
      </c>
      <c r="D6899" t="s">
        <v>48</v>
      </c>
      <c r="E6899">
        <v>0</v>
      </c>
      <c r="F6899">
        <v>0</v>
      </c>
      <c r="G6899">
        <v>26</v>
      </c>
      <c r="H6899">
        <v>1</v>
      </c>
      <c r="I6899">
        <v>37</v>
      </c>
      <c r="J6899">
        <v>0</v>
      </c>
      <c r="K6899">
        <f>_xlfn.XLOOKUP(FraudData[[#This Row],[amount]],AmountRules[Amount Min],AmountRules[Risk Points],,-1)</f>
        <v>0</v>
      </c>
      <c r="L6899">
        <f>_xlfn.XLOOKUP(FraudData[[#This Row],[transaction_hour]],TimeRules[Hour Min],TimeRules[Risk Points],,-1)</f>
        <v>0</v>
      </c>
      <c r="M6899">
        <f>_xlfn.XLOOKUP(FraudData[[#This Row],[foreign_transaction]],ForeignRules[Foreign Transaction],ForeignRules[Risk Points],0)</f>
        <v>0</v>
      </c>
      <c r="N6899">
        <f>_xlfn.XLOOKUP(FraudData[[#This Row],[location_mismatch]],Table10[Location Mismatch],Table10[Risk Points],0)</f>
        <v>0</v>
      </c>
      <c r="O6899">
        <f>_xlfn.XLOOKUP(FraudData[[#This Row],[device_trust_score]],DeviceRules[Device Min],DeviceRules[Risk Points],,-1)</f>
        <v>3</v>
      </c>
      <c r="P6899">
        <f>_xlfn.XLOOKUP(FraudData[[#This Row],[velocity_last_24h]],VelocityRules[Velocity Min],VelocityRules[Risk Points],,-1)</f>
        <v>0</v>
      </c>
      <c r="Q6899">
        <f>_xlfn.XLOOKUP(FraudData[[#This Row],[merchant_category]],MerchantRules[Merchant Category],MerchantRules[Risk Points],0)</f>
        <v>0</v>
      </c>
      <c r="R6899">
        <f>SUM(FraudData[[#This Row],[Amount Risk]:[Merchant Risk]])</f>
        <v>3</v>
      </c>
      <c r="S6899" t="str" cm="1">
        <f t="array" ref="S6899">_xlfn.IFS(FraudData[[#This Row],[Fraud Risk Score]]&gt;=8,"High Risk",FraudData[[#This Row],[Fraud Risk Score]]&gt;=6,"Medium Risk",TRUE,"Low Risk")</f>
        <v>Low Risk</v>
      </c>
    </row>
    <row r="6900" spans="1:19">
      <c r="A6900">
        <v>6899</v>
      </c>
      <c r="B6900">
        <v>69.44</v>
      </c>
      <c r="C6900">
        <v>15</v>
      </c>
      <c r="D6900" t="s">
        <v>46</v>
      </c>
      <c r="E6900">
        <v>0</v>
      </c>
      <c r="F6900">
        <v>1</v>
      </c>
      <c r="G6900">
        <v>46</v>
      </c>
      <c r="H6900">
        <v>2</v>
      </c>
      <c r="I6900">
        <v>50</v>
      </c>
      <c r="J6900">
        <v>0</v>
      </c>
      <c r="K6900">
        <f>_xlfn.XLOOKUP(FraudData[[#This Row],[amount]],AmountRules[Amount Min],AmountRules[Risk Points],,-1)</f>
        <v>0</v>
      </c>
      <c r="L6900">
        <f>_xlfn.XLOOKUP(FraudData[[#This Row],[transaction_hour]],TimeRules[Hour Min],TimeRules[Risk Points],,-1)</f>
        <v>0</v>
      </c>
      <c r="M6900">
        <f>_xlfn.XLOOKUP(FraudData[[#This Row],[foreign_transaction]],ForeignRules[Foreign Transaction],ForeignRules[Risk Points],0)</f>
        <v>0</v>
      </c>
      <c r="N6900">
        <f>_xlfn.XLOOKUP(FraudData[[#This Row],[location_mismatch]],Table10[Location Mismatch],Table10[Risk Points],0)</f>
        <v>3</v>
      </c>
      <c r="O6900">
        <f>_xlfn.XLOOKUP(FraudData[[#This Row],[device_trust_score]],DeviceRules[Device Min],DeviceRules[Risk Points],,-1)</f>
        <v>2</v>
      </c>
      <c r="P6900">
        <f>_xlfn.XLOOKUP(FraudData[[#This Row],[velocity_last_24h]],VelocityRules[Velocity Min],VelocityRules[Risk Points],,-1)</f>
        <v>0</v>
      </c>
      <c r="Q6900">
        <f>_xlfn.XLOOKUP(FraudData[[#This Row],[merchant_category]],MerchantRules[Merchant Category],MerchantRules[Risk Points],0)</f>
        <v>0</v>
      </c>
      <c r="R6900">
        <f>SUM(FraudData[[#This Row],[Amount Risk]:[Merchant Risk]])</f>
        <v>5</v>
      </c>
      <c r="S6900" t="str" cm="1">
        <f t="array" ref="S6900">_xlfn.IFS(FraudData[[#This Row],[Fraud Risk Score]]&gt;=8,"High Risk",FraudData[[#This Row],[Fraud Risk Score]]&gt;=6,"Medium Risk",TRUE,"Low Risk")</f>
        <v>Low Risk</v>
      </c>
    </row>
    <row r="6901" spans="1:19">
      <c r="A6901">
        <v>6900</v>
      </c>
      <c r="B6901">
        <v>98.6</v>
      </c>
      <c r="C6901">
        <v>22</v>
      </c>
      <c r="D6901" t="s">
        <v>46</v>
      </c>
      <c r="E6901">
        <v>0</v>
      </c>
      <c r="F6901">
        <v>0</v>
      </c>
      <c r="G6901">
        <v>93</v>
      </c>
      <c r="H6901">
        <v>2</v>
      </c>
      <c r="I6901">
        <v>24</v>
      </c>
      <c r="J6901">
        <v>0</v>
      </c>
      <c r="K6901">
        <f>_xlfn.XLOOKUP(FraudData[[#This Row],[amount]],AmountRules[Amount Min],AmountRules[Risk Points],,-1)</f>
        <v>0</v>
      </c>
      <c r="L6901">
        <f>_xlfn.XLOOKUP(FraudData[[#This Row],[transaction_hour]],TimeRules[Hour Min],TimeRules[Risk Points],,-1)</f>
        <v>0</v>
      </c>
      <c r="M6901">
        <f>_xlfn.XLOOKUP(FraudData[[#This Row],[foreign_transaction]],ForeignRules[Foreign Transaction],ForeignRules[Risk Points],0)</f>
        <v>0</v>
      </c>
      <c r="N6901">
        <f>_xlfn.XLOOKUP(FraudData[[#This Row],[location_mismatch]],Table10[Location Mismatch],Table10[Risk Points],0)</f>
        <v>0</v>
      </c>
      <c r="O6901">
        <f>_xlfn.XLOOKUP(FraudData[[#This Row],[device_trust_score]],DeviceRules[Device Min],DeviceRules[Risk Points],,-1)</f>
        <v>0</v>
      </c>
      <c r="P6901">
        <f>_xlfn.XLOOKUP(FraudData[[#This Row],[velocity_last_24h]],VelocityRules[Velocity Min],VelocityRules[Risk Points],,-1)</f>
        <v>0</v>
      </c>
      <c r="Q6901">
        <f>_xlfn.XLOOKUP(FraudData[[#This Row],[merchant_category]],MerchantRules[Merchant Category],MerchantRules[Risk Points],0)</f>
        <v>0</v>
      </c>
      <c r="R6901">
        <f>SUM(FraudData[[#This Row],[Amount Risk]:[Merchant Risk]])</f>
        <v>0</v>
      </c>
      <c r="S6901" t="str" cm="1">
        <f t="array" ref="S6901">_xlfn.IFS(FraudData[[#This Row],[Fraud Risk Score]]&gt;=8,"High Risk",FraudData[[#This Row],[Fraud Risk Score]]&gt;=6,"Medium Risk",TRUE,"Low Risk")</f>
        <v>Low Risk</v>
      </c>
    </row>
    <row r="6902" spans="1:19">
      <c r="A6902">
        <v>6901</v>
      </c>
      <c r="B6902">
        <v>46.98</v>
      </c>
      <c r="C6902">
        <v>5</v>
      </c>
      <c r="D6902" t="s">
        <v>47</v>
      </c>
      <c r="E6902">
        <v>0</v>
      </c>
      <c r="F6902">
        <v>0</v>
      </c>
      <c r="G6902">
        <v>73</v>
      </c>
      <c r="H6902">
        <v>1</v>
      </c>
      <c r="I6902">
        <v>53</v>
      </c>
      <c r="J6902">
        <v>0</v>
      </c>
      <c r="K6902">
        <f>_xlfn.XLOOKUP(FraudData[[#This Row],[amount]],AmountRules[Amount Min],AmountRules[Risk Points],,-1)</f>
        <v>0</v>
      </c>
      <c r="L6902">
        <f>_xlfn.XLOOKUP(FraudData[[#This Row],[transaction_hour]],TimeRules[Hour Min],TimeRules[Risk Points],,-1)</f>
        <v>0</v>
      </c>
      <c r="M6902">
        <f>_xlfn.XLOOKUP(FraudData[[#This Row],[foreign_transaction]],ForeignRules[Foreign Transaction],ForeignRules[Risk Points],0)</f>
        <v>0</v>
      </c>
      <c r="N6902">
        <f>_xlfn.XLOOKUP(FraudData[[#This Row],[location_mismatch]],Table10[Location Mismatch],Table10[Risk Points],0)</f>
        <v>0</v>
      </c>
      <c r="O6902">
        <f>_xlfn.XLOOKUP(FraudData[[#This Row],[device_trust_score]],DeviceRules[Device Min],DeviceRules[Risk Points],,-1)</f>
        <v>0</v>
      </c>
      <c r="P6902">
        <f>_xlfn.XLOOKUP(FraudData[[#This Row],[velocity_last_24h]],VelocityRules[Velocity Min],VelocityRules[Risk Points],,-1)</f>
        <v>0</v>
      </c>
      <c r="Q6902">
        <f>_xlfn.XLOOKUP(FraudData[[#This Row],[merchant_category]],MerchantRules[Merchant Category],MerchantRules[Risk Points],0)</f>
        <v>0</v>
      </c>
      <c r="R6902">
        <f>SUM(FraudData[[#This Row],[Amount Risk]:[Merchant Risk]])</f>
        <v>0</v>
      </c>
      <c r="S6902" t="str" cm="1">
        <f t="array" ref="S6902">_xlfn.IFS(FraudData[[#This Row],[Fraud Risk Score]]&gt;=8,"High Risk",FraudData[[#This Row],[Fraud Risk Score]]&gt;=6,"Medium Risk",TRUE,"Low Risk")</f>
        <v>Low Risk</v>
      </c>
    </row>
    <row r="6903" spans="1:19">
      <c r="A6903">
        <v>6902</v>
      </c>
      <c r="B6903">
        <v>40.07</v>
      </c>
      <c r="C6903">
        <v>23</v>
      </c>
      <c r="D6903" t="s">
        <v>50</v>
      </c>
      <c r="E6903">
        <v>0</v>
      </c>
      <c r="F6903">
        <v>0</v>
      </c>
      <c r="G6903">
        <v>45</v>
      </c>
      <c r="H6903">
        <v>2</v>
      </c>
      <c r="I6903">
        <v>61</v>
      </c>
      <c r="J6903">
        <v>0</v>
      </c>
      <c r="K6903">
        <f>_xlfn.XLOOKUP(FraudData[[#This Row],[amount]],AmountRules[Amount Min],AmountRules[Risk Points],,-1)</f>
        <v>0</v>
      </c>
      <c r="L6903">
        <f>_xlfn.XLOOKUP(FraudData[[#This Row],[transaction_hour]],TimeRules[Hour Min],TimeRules[Risk Points],,-1)</f>
        <v>1</v>
      </c>
      <c r="M6903">
        <f>_xlfn.XLOOKUP(FraudData[[#This Row],[foreign_transaction]],ForeignRules[Foreign Transaction],ForeignRules[Risk Points],0)</f>
        <v>0</v>
      </c>
      <c r="N6903">
        <f>_xlfn.XLOOKUP(FraudData[[#This Row],[location_mismatch]],Table10[Location Mismatch],Table10[Risk Points],0)</f>
        <v>0</v>
      </c>
      <c r="O6903">
        <f>_xlfn.XLOOKUP(FraudData[[#This Row],[device_trust_score]],DeviceRules[Device Min],DeviceRules[Risk Points],,-1)</f>
        <v>2</v>
      </c>
      <c r="P6903">
        <f>_xlfn.XLOOKUP(FraudData[[#This Row],[velocity_last_24h]],VelocityRules[Velocity Min],VelocityRules[Risk Points],,-1)</f>
        <v>0</v>
      </c>
      <c r="Q6903">
        <f>_xlfn.XLOOKUP(FraudData[[#This Row],[merchant_category]],MerchantRules[Merchant Category],MerchantRules[Risk Points],0)</f>
        <v>0</v>
      </c>
      <c r="R6903">
        <f>SUM(FraudData[[#This Row],[Amount Risk]:[Merchant Risk]])</f>
        <v>3</v>
      </c>
      <c r="S6903" t="str" cm="1">
        <f t="array" ref="S6903">_xlfn.IFS(FraudData[[#This Row],[Fraud Risk Score]]&gt;=8,"High Risk",FraudData[[#This Row],[Fraud Risk Score]]&gt;=6,"Medium Risk",TRUE,"Low Risk")</f>
        <v>Low Risk</v>
      </c>
    </row>
    <row r="6904" spans="1:19">
      <c r="A6904">
        <v>6903</v>
      </c>
      <c r="B6904">
        <v>6.93</v>
      </c>
      <c r="C6904">
        <v>23</v>
      </c>
      <c r="D6904" t="s">
        <v>47</v>
      </c>
      <c r="E6904">
        <v>0</v>
      </c>
      <c r="F6904">
        <v>0</v>
      </c>
      <c r="G6904">
        <v>98</v>
      </c>
      <c r="H6904">
        <v>0</v>
      </c>
      <c r="I6904">
        <v>26</v>
      </c>
      <c r="J6904">
        <v>0</v>
      </c>
      <c r="K6904">
        <f>_xlfn.XLOOKUP(FraudData[[#This Row],[amount]],AmountRules[Amount Min],AmountRules[Risk Points],,-1)</f>
        <v>0</v>
      </c>
      <c r="L6904">
        <f>_xlfn.XLOOKUP(FraudData[[#This Row],[transaction_hour]],TimeRules[Hour Min],TimeRules[Risk Points],,-1)</f>
        <v>1</v>
      </c>
      <c r="M6904">
        <f>_xlfn.XLOOKUP(FraudData[[#This Row],[foreign_transaction]],ForeignRules[Foreign Transaction],ForeignRules[Risk Points],0)</f>
        <v>0</v>
      </c>
      <c r="N6904">
        <f>_xlfn.XLOOKUP(FraudData[[#This Row],[location_mismatch]],Table10[Location Mismatch],Table10[Risk Points],0)</f>
        <v>0</v>
      </c>
      <c r="O6904">
        <f>_xlfn.XLOOKUP(FraudData[[#This Row],[device_trust_score]],DeviceRules[Device Min],DeviceRules[Risk Points],,-1)</f>
        <v>0</v>
      </c>
      <c r="P6904">
        <f>_xlfn.XLOOKUP(FraudData[[#This Row],[velocity_last_24h]],VelocityRules[Velocity Min],VelocityRules[Risk Points],,-1)</f>
        <v>0</v>
      </c>
      <c r="Q6904">
        <f>_xlfn.XLOOKUP(FraudData[[#This Row],[merchant_category]],MerchantRules[Merchant Category],MerchantRules[Risk Points],0)</f>
        <v>0</v>
      </c>
      <c r="R6904">
        <f>SUM(FraudData[[#This Row],[Amount Risk]:[Merchant Risk]])</f>
        <v>1</v>
      </c>
      <c r="S6904" t="str" cm="1">
        <f t="array" ref="S6904">_xlfn.IFS(FraudData[[#This Row],[Fraud Risk Score]]&gt;=8,"High Risk",FraudData[[#This Row],[Fraud Risk Score]]&gt;=6,"Medium Risk",TRUE,"Low Risk")</f>
        <v>Low Risk</v>
      </c>
    </row>
    <row r="6905" spans="1:19">
      <c r="A6905">
        <v>6904</v>
      </c>
      <c r="B6905">
        <v>185.59</v>
      </c>
      <c r="C6905">
        <v>20</v>
      </c>
      <c r="D6905" t="s">
        <v>49</v>
      </c>
      <c r="E6905">
        <v>0</v>
      </c>
      <c r="F6905">
        <v>0</v>
      </c>
      <c r="G6905">
        <v>79</v>
      </c>
      <c r="H6905">
        <v>1</v>
      </c>
      <c r="I6905">
        <v>69</v>
      </c>
      <c r="J6905">
        <v>0</v>
      </c>
      <c r="K6905">
        <f>_xlfn.XLOOKUP(FraudData[[#This Row],[amount]],AmountRules[Amount Min],AmountRules[Risk Points],,-1)</f>
        <v>0</v>
      </c>
      <c r="L6905">
        <f>_xlfn.XLOOKUP(FraudData[[#This Row],[transaction_hour]],TimeRules[Hour Min],TimeRules[Risk Points],,-1)</f>
        <v>0</v>
      </c>
      <c r="M6905">
        <f>_xlfn.XLOOKUP(FraudData[[#This Row],[foreign_transaction]],ForeignRules[Foreign Transaction],ForeignRules[Risk Points],0)</f>
        <v>0</v>
      </c>
      <c r="N6905">
        <f>_xlfn.XLOOKUP(FraudData[[#This Row],[location_mismatch]],Table10[Location Mismatch],Table10[Risk Points],0)</f>
        <v>0</v>
      </c>
      <c r="O6905">
        <f>_xlfn.XLOOKUP(FraudData[[#This Row],[device_trust_score]],DeviceRules[Device Min],DeviceRules[Risk Points],,-1)</f>
        <v>0</v>
      </c>
      <c r="P6905">
        <f>_xlfn.XLOOKUP(FraudData[[#This Row],[velocity_last_24h]],VelocityRules[Velocity Min],VelocityRules[Risk Points],,-1)</f>
        <v>0</v>
      </c>
      <c r="Q6905">
        <f>_xlfn.XLOOKUP(FraudData[[#This Row],[merchant_category]],MerchantRules[Merchant Category],MerchantRules[Risk Points],0)</f>
        <v>1</v>
      </c>
      <c r="R6905">
        <f>SUM(FraudData[[#This Row],[Amount Risk]:[Merchant Risk]])</f>
        <v>1</v>
      </c>
      <c r="S6905" t="str" cm="1">
        <f t="array" ref="S6905">_xlfn.IFS(FraudData[[#This Row],[Fraud Risk Score]]&gt;=8,"High Risk",FraudData[[#This Row],[Fraud Risk Score]]&gt;=6,"Medium Risk",TRUE,"Low Risk")</f>
        <v>Low Risk</v>
      </c>
    </row>
    <row r="6906" spans="1:19">
      <c r="A6906">
        <v>6905</v>
      </c>
      <c r="B6906">
        <v>54.81</v>
      </c>
      <c r="C6906">
        <v>23</v>
      </c>
      <c r="D6906" t="s">
        <v>47</v>
      </c>
      <c r="E6906">
        <v>0</v>
      </c>
      <c r="F6906">
        <v>0</v>
      </c>
      <c r="G6906">
        <v>28</v>
      </c>
      <c r="H6906">
        <v>3</v>
      </c>
      <c r="I6906">
        <v>28</v>
      </c>
      <c r="J6906">
        <v>0</v>
      </c>
      <c r="K6906">
        <f>_xlfn.XLOOKUP(FraudData[[#This Row],[amount]],AmountRules[Amount Min],AmountRules[Risk Points],,-1)</f>
        <v>0</v>
      </c>
      <c r="L6906">
        <f>_xlfn.XLOOKUP(FraudData[[#This Row],[transaction_hour]],TimeRules[Hour Min],TimeRules[Risk Points],,-1)</f>
        <v>1</v>
      </c>
      <c r="M6906">
        <f>_xlfn.XLOOKUP(FraudData[[#This Row],[foreign_transaction]],ForeignRules[Foreign Transaction],ForeignRules[Risk Points],0)</f>
        <v>0</v>
      </c>
      <c r="N6906">
        <f>_xlfn.XLOOKUP(FraudData[[#This Row],[location_mismatch]],Table10[Location Mismatch],Table10[Risk Points],0)</f>
        <v>0</v>
      </c>
      <c r="O6906">
        <f>_xlfn.XLOOKUP(FraudData[[#This Row],[device_trust_score]],DeviceRules[Device Min],DeviceRules[Risk Points],,-1)</f>
        <v>3</v>
      </c>
      <c r="P6906">
        <f>_xlfn.XLOOKUP(FraudData[[#This Row],[velocity_last_24h]],VelocityRules[Velocity Min],VelocityRules[Risk Points],,-1)</f>
        <v>0</v>
      </c>
      <c r="Q6906">
        <f>_xlfn.XLOOKUP(FraudData[[#This Row],[merchant_category]],MerchantRules[Merchant Category],MerchantRules[Risk Points],0)</f>
        <v>0</v>
      </c>
      <c r="R6906">
        <f>SUM(FraudData[[#This Row],[Amount Risk]:[Merchant Risk]])</f>
        <v>4</v>
      </c>
      <c r="S6906" t="str" cm="1">
        <f t="array" ref="S6906">_xlfn.IFS(FraudData[[#This Row],[Fraud Risk Score]]&gt;=8,"High Risk",FraudData[[#This Row],[Fraud Risk Score]]&gt;=6,"Medium Risk",TRUE,"Low Risk")</f>
        <v>Low Risk</v>
      </c>
    </row>
    <row r="6907" spans="1:19">
      <c r="A6907">
        <v>6906</v>
      </c>
      <c r="B6907">
        <v>9.68</v>
      </c>
      <c r="C6907">
        <v>9</v>
      </c>
      <c r="D6907" t="s">
        <v>47</v>
      </c>
      <c r="E6907">
        <v>0</v>
      </c>
      <c r="F6907">
        <v>0</v>
      </c>
      <c r="G6907">
        <v>82</v>
      </c>
      <c r="H6907">
        <v>3</v>
      </c>
      <c r="I6907">
        <v>42</v>
      </c>
      <c r="J6907">
        <v>0</v>
      </c>
      <c r="K6907">
        <f>_xlfn.XLOOKUP(FraudData[[#This Row],[amount]],AmountRules[Amount Min],AmountRules[Risk Points],,-1)</f>
        <v>0</v>
      </c>
      <c r="L6907">
        <f>_xlfn.XLOOKUP(FraudData[[#This Row],[transaction_hour]],TimeRules[Hour Min],TimeRules[Risk Points],,-1)</f>
        <v>0</v>
      </c>
      <c r="M6907">
        <f>_xlfn.XLOOKUP(FraudData[[#This Row],[foreign_transaction]],ForeignRules[Foreign Transaction],ForeignRules[Risk Points],0)</f>
        <v>0</v>
      </c>
      <c r="N6907">
        <f>_xlfn.XLOOKUP(FraudData[[#This Row],[location_mismatch]],Table10[Location Mismatch],Table10[Risk Points],0)</f>
        <v>0</v>
      </c>
      <c r="O6907">
        <f>_xlfn.XLOOKUP(FraudData[[#This Row],[device_trust_score]],DeviceRules[Device Min],DeviceRules[Risk Points],,-1)</f>
        <v>0</v>
      </c>
      <c r="P6907">
        <f>_xlfn.XLOOKUP(FraudData[[#This Row],[velocity_last_24h]],VelocityRules[Velocity Min],VelocityRules[Risk Points],,-1)</f>
        <v>0</v>
      </c>
      <c r="Q6907">
        <f>_xlfn.XLOOKUP(FraudData[[#This Row],[merchant_category]],MerchantRules[Merchant Category],MerchantRules[Risk Points],0)</f>
        <v>0</v>
      </c>
      <c r="R6907">
        <f>SUM(FraudData[[#This Row],[Amount Risk]:[Merchant Risk]])</f>
        <v>0</v>
      </c>
      <c r="S6907" t="str" cm="1">
        <f t="array" ref="S6907">_xlfn.IFS(FraudData[[#This Row],[Fraud Risk Score]]&gt;=8,"High Risk",FraudData[[#This Row],[Fraud Risk Score]]&gt;=6,"Medium Risk",TRUE,"Low Risk")</f>
        <v>Low Risk</v>
      </c>
    </row>
    <row r="6908" spans="1:19">
      <c r="A6908">
        <v>6907</v>
      </c>
      <c r="B6908">
        <v>47.27</v>
      </c>
      <c r="C6908">
        <v>14</v>
      </c>
      <c r="D6908" t="s">
        <v>46</v>
      </c>
      <c r="E6908">
        <v>0</v>
      </c>
      <c r="F6908">
        <v>0</v>
      </c>
      <c r="G6908">
        <v>94</v>
      </c>
      <c r="H6908">
        <v>4</v>
      </c>
      <c r="I6908">
        <v>50</v>
      </c>
      <c r="J6908">
        <v>0</v>
      </c>
      <c r="K6908">
        <f>_xlfn.XLOOKUP(FraudData[[#This Row],[amount]],AmountRules[Amount Min],AmountRules[Risk Points],,-1)</f>
        <v>0</v>
      </c>
      <c r="L6908">
        <f>_xlfn.XLOOKUP(FraudData[[#This Row],[transaction_hour]],TimeRules[Hour Min],TimeRules[Risk Points],,-1)</f>
        <v>0</v>
      </c>
      <c r="M6908">
        <f>_xlfn.XLOOKUP(FraudData[[#This Row],[foreign_transaction]],ForeignRules[Foreign Transaction],ForeignRules[Risk Points],0)</f>
        <v>0</v>
      </c>
      <c r="N6908">
        <f>_xlfn.XLOOKUP(FraudData[[#This Row],[location_mismatch]],Table10[Location Mismatch],Table10[Risk Points],0)</f>
        <v>0</v>
      </c>
      <c r="O6908">
        <f>_xlfn.XLOOKUP(FraudData[[#This Row],[device_trust_score]],DeviceRules[Device Min],DeviceRules[Risk Points],,-1)</f>
        <v>0</v>
      </c>
      <c r="P6908">
        <f>_xlfn.XLOOKUP(FraudData[[#This Row],[velocity_last_24h]],VelocityRules[Velocity Min],VelocityRules[Risk Points],,-1)</f>
        <v>0</v>
      </c>
      <c r="Q6908">
        <f>_xlfn.XLOOKUP(FraudData[[#This Row],[merchant_category]],MerchantRules[Merchant Category],MerchantRules[Risk Points],0)</f>
        <v>0</v>
      </c>
      <c r="R6908">
        <f>SUM(FraudData[[#This Row],[Amount Risk]:[Merchant Risk]])</f>
        <v>0</v>
      </c>
      <c r="S6908" t="str" cm="1">
        <f t="array" ref="S6908">_xlfn.IFS(FraudData[[#This Row],[Fraud Risk Score]]&gt;=8,"High Risk",FraudData[[#This Row],[Fraud Risk Score]]&gt;=6,"Medium Risk",TRUE,"Low Risk")</f>
        <v>Low Risk</v>
      </c>
    </row>
    <row r="6909" spans="1:19">
      <c r="A6909">
        <v>6908</v>
      </c>
      <c r="B6909">
        <v>291.43</v>
      </c>
      <c r="C6909">
        <v>8</v>
      </c>
      <c r="D6909" t="s">
        <v>49</v>
      </c>
      <c r="E6909">
        <v>0</v>
      </c>
      <c r="F6909">
        <v>1</v>
      </c>
      <c r="G6909">
        <v>83</v>
      </c>
      <c r="H6909">
        <v>2</v>
      </c>
      <c r="I6909">
        <v>59</v>
      </c>
      <c r="J6909">
        <v>0</v>
      </c>
      <c r="K6909">
        <f>_xlfn.XLOOKUP(FraudData[[#This Row],[amount]],AmountRules[Amount Min],AmountRules[Risk Points],,-1)</f>
        <v>0</v>
      </c>
      <c r="L6909">
        <f>_xlfn.XLOOKUP(FraudData[[#This Row],[transaction_hour]],TimeRules[Hour Min],TimeRules[Risk Points],,-1)</f>
        <v>0</v>
      </c>
      <c r="M6909">
        <f>_xlfn.XLOOKUP(FraudData[[#This Row],[foreign_transaction]],ForeignRules[Foreign Transaction],ForeignRules[Risk Points],0)</f>
        <v>0</v>
      </c>
      <c r="N6909">
        <f>_xlfn.XLOOKUP(FraudData[[#This Row],[location_mismatch]],Table10[Location Mismatch],Table10[Risk Points],0)</f>
        <v>3</v>
      </c>
      <c r="O6909">
        <f>_xlfn.XLOOKUP(FraudData[[#This Row],[device_trust_score]],DeviceRules[Device Min],DeviceRules[Risk Points],,-1)</f>
        <v>0</v>
      </c>
      <c r="P6909">
        <f>_xlfn.XLOOKUP(FraudData[[#This Row],[velocity_last_24h]],VelocityRules[Velocity Min],VelocityRules[Risk Points],,-1)</f>
        <v>0</v>
      </c>
      <c r="Q6909">
        <f>_xlfn.XLOOKUP(FraudData[[#This Row],[merchant_category]],MerchantRules[Merchant Category],MerchantRules[Risk Points],0)</f>
        <v>1</v>
      </c>
      <c r="R6909">
        <f>SUM(FraudData[[#This Row],[Amount Risk]:[Merchant Risk]])</f>
        <v>4</v>
      </c>
      <c r="S6909" t="str" cm="1">
        <f t="array" ref="S6909">_xlfn.IFS(FraudData[[#This Row],[Fraud Risk Score]]&gt;=8,"High Risk",FraudData[[#This Row],[Fraud Risk Score]]&gt;=6,"Medium Risk",TRUE,"Low Risk")</f>
        <v>Low Risk</v>
      </c>
    </row>
    <row r="6910" spans="1:19">
      <c r="A6910">
        <v>6909</v>
      </c>
      <c r="B6910">
        <v>343.28</v>
      </c>
      <c r="C6910">
        <v>23</v>
      </c>
      <c r="D6910" t="s">
        <v>49</v>
      </c>
      <c r="E6910">
        <v>0</v>
      </c>
      <c r="F6910">
        <v>0</v>
      </c>
      <c r="G6910">
        <v>50</v>
      </c>
      <c r="H6910">
        <v>1</v>
      </c>
      <c r="I6910">
        <v>64</v>
      </c>
      <c r="J6910">
        <v>0</v>
      </c>
      <c r="K6910">
        <f>_xlfn.XLOOKUP(FraudData[[#This Row],[amount]],AmountRules[Amount Min],AmountRules[Risk Points],,-1)</f>
        <v>0</v>
      </c>
      <c r="L6910">
        <f>_xlfn.XLOOKUP(FraudData[[#This Row],[transaction_hour]],TimeRules[Hour Min],TimeRules[Risk Points],,-1)</f>
        <v>1</v>
      </c>
      <c r="M6910">
        <f>_xlfn.XLOOKUP(FraudData[[#This Row],[foreign_transaction]],ForeignRules[Foreign Transaction],ForeignRules[Risk Points],0)</f>
        <v>0</v>
      </c>
      <c r="N6910">
        <f>_xlfn.XLOOKUP(FraudData[[#This Row],[location_mismatch]],Table10[Location Mismatch],Table10[Risk Points],0)</f>
        <v>0</v>
      </c>
      <c r="O6910">
        <f>_xlfn.XLOOKUP(FraudData[[#This Row],[device_trust_score]],DeviceRules[Device Min],DeviceRules[Risk Points],,-1)</f>
        <v>1</v>
      </c>
      <c r="P6910">
        <f>_xlfn.XLOOKUP(FraudData[[#This Row],[velocity_last_24h]],VelocityRules[Velocity Min],VelocityRules[Risk Points],,-1)</f>
        <v>0</v>
      </c>
      <c r="Q6910">
        <f>_xlfn.XLOOKUP(FraudData[[#This Row],[merchant_category]],MerchantRules[Merchant Category],MerchantRules[Risk Points],0)</f>
        <v>1</v>
      </c>
      <c r="R6910">
        <f>SUM(FraudData[[#This Row],[Amount Risk]:[Merchant Risk]])</f>
        <v>3</v>
      </c>
      <c r="S6910" t="str" cm="1">
        <f t="array" ref="S6910">_xlfn.IFS(FraudData[[#This Row],[Fraud Risk Score]]&gt;=8,"High Risk",FraudData[[#This Row],[Fraud Risk Score]]&gt;=6,"Medium Risk",TRUE,"Low Risk")</f>
        <v>Low Risk</v>
      </c>
    </row>
    <row r="6911" spans="1:19">
      <c r="A6911">
        <v>6910</v>
      </c>
      <c r="B6911">
        <v>118.77</v>
      </c>
      <c r="C6911">
        <v>1</v>
      </c>
      <c r="D6911" t="s">
        <v>47</v>
      </c>
      <c r="E6911">
        <v>0</v>
      </c>
      <c r="F6911">
        <v>0</v>
      </c>
      <c r="G6911">
        <v>98</v>
      </c>
      <c r="H6911">
        <v>0</v>
      </c>
      <c r="I6911">
        <v>37</v>
      </c>
      <c r="J6911">
        <v>0</v>
      </c>
      <c r="K6911">
        <f>_xlfn.XLOOKUP(FraudData[[#This Row],[amount]],AmountRules[Amount Min],AmountRules[Risk Points],,-1)</f>
        <v>0</v>
      </c>
      <c r="L6911">
        <f>_xlfn.XLOOKUP(FraudData[[#This Row],[transaction_hour]],TimeRules[Hour Min],TimeRules[Risk Points],,-1)</f>
        <v>3</v>
      </c>
      <c r="M6911">
        <f>_xlfn.XLOOKUP(FraudData[[#This Row],[foreign_transaction]],ForeignRules[Foreign Transaction],ForeignRules[Risk Points],0)</f>
        <v>0</v>
      </c>
      <c r="N6911">
        <f>_xlfn.XLOOKUP(FraudData[[#This Row],[location_mismatch]],Table10[Location Mismatch],Table10[Risk Points],0)</f>
        <v>0</v>
      </c>
      <c r="O6911">
        <f>_xlfn.XLOOKUP(FraudData[[#This Row],[device_trust_score]],DeviceRules[Device Min],DeviceRules[Risk Points],,-1)</f>
        <v>0</v>
      </c>
      <c r="P6911">
        <f>_xlfn.XLOOKUP(FraudData[[#This Row],[velocity_last_24h]],VelocityRules[Velocity Min],VelocityRules[Risk Points],,-1)</f>
        <v>0</v>
      </c>
      <c r="Q6911">
        <f>_xlfn.XLOOKUP(FraudData[[#This Row],[merchant_category]],MerchantRules[Merchant Category],MerchantRules[Risk Points],0)</f>
        <v>0</v>
      </c>
      <c r="R6911">
        <f>SUM(FraudData[[#This Row],[Amount Risk]:[Merchant Risk]])</f>
        <v>3</v>
      </c>
      <c r="S6911" t="str" cm="1">
        <f t="array" ref="S6911">_xlfn.IFS(FraudData[[#This Row],[Fraud Risk Score]]&gt;=8,"High Risk",FraudData[[#This Row],[Fraud Risk Score]]&gt;=6,"Medium Risk",TRUE,"Low Risk")</f>
        <v>Low Risk</v>
      </c>
    </row>
    <row r="6912" spans="1:19">
      <c r="A6912">
        <v>6911</v>
      </c>
      <c r="B6912">
        <v>96.84</v>
      </c>
      <c r="C6912">
        <v>17</v>
      </c>
      <c r="D6912" t="s">
        <v>49</v>
      </c>
      <c r="E6912">
        <v>0</v>
      </c>
      <c r="F6912">
        <v>0</v>
      </c>
      <c r="G6912">
        <v>93</v>
      </c>
      <c r="H6912">
        <v>0</v>
      </c>
      <c r="I6912">
        <v>51</v>
      </c>
      <c r="J6912">
        <v>0</v>
      </c>
      <c r="K6912">
        <f>_xlfn.XLOOKUP(FraudData[[#This Row],[amount]],AmountRules[Amount Min],AmountRules[Risk Points],,-1)</f>
        <v>0</v>
      </c>
      <c r="L6912">
        <f>_xlfn.XLOOKUP(FraudData[[#This Row],[transaction_hour]],TimeRules[Hour Min],TimeRules[Risk Points],,-1)</f>
        <v>0</v>
      </c>
      <c r="M6912">
        <f>_xlfn.XLOOKUP(FraudData[[#This Row],[foreign_transaction]],ForeignRules[Foreign Transaction],ForeignRules[Risk Points],0)</f>
        <v>0</v>
      </c>
      <c r="N6912">
        <f>_xlfn.XLOOKUP(FraudData[[#This Row],[location_mismatch]],Table10[Location Mismatch],Table10[Risk Points],0)</f>
        <v>0</v>
      </c>
      <c r="O6912">
        <f>_xlfn.XLOOKUP(FraudData[[#This Row],[device_trust_score]],DeviceRules[Device Min],DeviceRules[Risk Points],,-1)</f>
        <v>0</v>
      </c>
      <c r="P6912">
        <f>_xlfn.XLOOKUP(FraudData[[#This Row],[velocity_last_24h]],VelocityRules[Velocity Min],VelocityRules[Risk Points],,-1)</f>
        <v>0</v>
      </c>
      <c r="Q6912">
        <f>_xlfn.XLOOKUP(FraudData[[#This Row],[merchant_category]],MerchantRules[Merchant Category],MerchantRules[Risk Points],0)</f>
        <v>1</v>
      </c>
      <c r="R6912">
        <f>SUM(FraudData[[#This Row],[Amount Risk]:[Merchant Risk]])</f>
        <v>1</v>
      </c>
      <c r="S6912" t="str" cm="1">
        <f t="array" ref="S6912">_xlfn.IFS(FraudData[[#This Row],[Fraud Risk Score]]&gt;=8,"High Risk",FraudData[[#This Row],[Fraud Risk Score]]&gt;=6,"Medium Risk",TRUE,"Low Risk")</f>
        <v>Low Risk</v>
      </c>
    </row>
    <row r="6913" spans="1:19">
      <c r="A6913">
        <v>6912</v>
      </c>
      <c r="B6913">
        <v>685.82</v>
      </c>
      <c r="C6913">
        <v>11</v>
      </c>
      <c r="D6913" t="s">
        <v>49</v>
      </c>
      <c r="E6913">
        <v>0</v>
      </c>
      <c r="F6913">
        <v>1</v>
      </c>
      <c r="G6913">
        <v>63</v>
      </c>
      <c r="H6913">
        <v>2</v>
      </c>
      <c r="I6913">
        <v>42</v>
      </c>
      <c r="J6913">
        <v>0</v>
      </c>
      <c r="K6913">
        <f>_xlfn.XLOOKUP(FraudData[[#This Row],[amount]],AmountRules[Amount Min],AmountRules[Risk Points],,-1)</f>
        <v>1</v>
      </c>
      <c r="L6913">
        <f>_xlfn.XLOOKUP(FraudData[[#This Row],[transaction_hour]],TimeRules[Hour Min],TimeRules[Risk Points],,-1)</f>
        <v>0</v>
      </c>
      <c r="M6913">
        <f>_xlfn.XLOOKUP(FraudData[[#This Row],[foreign_transaction]],ForeignRules[Foreign Transaction],ForeignRules[Risk Points],0)</f>
        <v>0</v>
      </c>
      <c r="N6913">
        <f>_xlfn.XLOOKUP(FraudData[[#This Row],[location_mismatch]],Table10[Location Mismatch],Table10[Risk Points],0)</f>
        <v>3</v>
      </c>
      <c r="O6913">
        <f>_xlfn.XLOOKUP(FraudData[[#This Row],[device_trust_score]],DeviceRules[Device Min],DeviceRules[Risk Points],,-1)</f>
        <v>1</v>
      </c>
      <c r="P6913">
        <f>_xlfn.XLOOKUP(FraudData[[#This Row],[velocity_last_24h]],VelocityRules[Velocity Min],VelocityRules[Risk Points],,-1)</f>
        <v>0</v>
      </c>
      <c r="Q6913">
        <f>_xlfn.XLOOKUP(FraudData[[#This Row],[merchant_category]],MerchantRules[Merchant Category],MerchantRules[Risk Points],0)</f>
        <v>1</v>
      </c>
      <c r="R6913">
        <f>SUM(FraudData[[#This Row],[Amount Risk]:[Merchant Risk]])</f>
        <v>6</v>
      </c>
      <c r="S6913" t="str" cm="1">
        <f t="array" ref="S6913">_xlfn.IFS(FraudData[[#This Row],[Fraud Risk Score]]&gt;=8,"High Risk",FraudData[[#This Row],[Fraud Risk Score]]&gt;=6,"Medium Risk",TRUE,"Low Risk")</f>
        <v>Medium Risk</v>
      </c>
    </row>
    <row r="6914" spans="1:19">
      <c r="A6914">
        <v>6913</v>
      </c>
      <c r="B6914">
        <v>40.29</v>
      </c>
      <c r="C6914">
        <v>2</v>
      </c>
      <c r="D6914" t="s">
        <v>48</v>
      </c>
      <c r="E6914">
        <v>0</v>
      </c>
      <c r="F6914">
        <v>0</v>
      </c>
      <c r="G6914">
        <v>25</v>
      </c>
      <c r="H6914">
        <v>4</v>
      </c>
      <c r="I6914">
        <v>67</v>
      </c>
      <c r="J6914">
        <v>0</v>
      </c>
      <c r="K6914">
        <f>_xlfn.XLOOKUP(FraudData[[#This Row],[amount]],AmountRules[Amount Min],AmountRules[Risk Points],,-1)</f>
        <v>0</v>
      </c>
      <c r="L6914">
        <f>_xlfn.XLOOKUP(FraudData[[#This Row],[transaction_hour]],TimeRules[Hour Min],TimeRules[Risk Points],,-1)</f>
        <v>3</v>
      </c>
      <c r="M6914">
        <f>_xlfn.XLOOKUP(FraudData[[#This Row],[foreign_transaction]],ForeignRules[Foreign Transaction],ForeignRules[Risk Points],0)</f>
        <v>0</v>
      </c>
      <c r="N6914">
        <f>_xlfn.XLOOKUP(FraudData[[#This Row],[location_mismatch]],Table10[Location Mismatch],Table10[Risk Points],0)</f>
        <v>0</v>
      </c>
      <c r="O6914">
        <f>_xlfn.XLOOKUP(FraudData[[#This Row],[device_trust_score]],DeviceRules[Device Min],DeviceRules[Risk Points],,-1)</f>
        <v>3</v>
      </c>
      <c r="P6914">
        <f>_xlfn.XLOOKUP(FraudData[[#This Row],[velocity_last_24h]],VelocityRules[Velocity Min],VelocityRules[Risk Points],,-1)</f>
        <v>0</v>
      </c>
      <c r="Q6914">
        <f>_xlfn.XLOOKUP(FraudData[[#This Row],[merchant_category]],MerchantRules[Merchant Category],MerchantRules[Risk Points],0)</f>
        <v>0</v>
      </c>
      <c r="R6914">
        <f>SUM(FraudData[[#This Row],[Amount Risk]:[Merchant Risk]])</f>
        <v>6</v>
      </c>
      <c r="S6914" t="str" cm="1">
        <f t="array" ref="S6914">_xlfn.IFS(FraudData[[#This Row],[Fraud Risk Score]]&gt;=8,"High Risk",FraudData[[#This Row],[Fraud Risk Score]]&gt;=6,"Medium Risk",TRUE,"Low Risk")</f>
        <v>Medium Risk</v>
      </c>
    </row>
    <row r="6915" spans="1:19">
      <c r="A6915">
        <v>6914</v>
      </c>
      <c r="B6915">
        <v>43.66</v>
      </c>
      <c r="C6915">
        <v>6</v>
      </c>
      <c r="D6915" t="s">
        <v>49</v>
      </c>
      <c r="E6915">
        <v>0</v>
      </c>
      <c r="F6915">
        <v>0</v>
      </c>
      <c r="G6915">
        <v>81</v>
      </c>
      <c r="H6915">
        <v>4</v>
      </c>
      <c r="I6915">
        <v>61</v>
      </c>
      <c r="J6915">
        <v>0</v>
      </c>
      <c r="K6915">
        <f>_xlfn.XLOOKUP(FraudData[[#This Row],[amount]],AmountRules[Amount Min],AmountRules[Risk Points],,-1)</f>
        <v>0</v>
      </c>
      <c r="L6915">
        <f>_xlfn.XLOOKUP(FraudData[[#This Row],[transaction_hour]],TimeRules[Hour Min],TimeRules[Risk Points],,-1)</f>
        <v>0</v>
      </c>
      <c r="M6915">
        <f>_xlfn.XLOOKUP(FraudData[[#This Row],[foreign_transaction]],ForeignRules[Foreign Transaction],ForeignRules[Risk Points],0)</f>
        <v>0</v>
      </c>
      <c r="N6915">
        <f>_xlfn.XLOOKUP(FraudData[[#This Row],[location_mismatch]],Table10[Location Mismatch],Table10[Risk Points],0)</f>
        <v>0</v>
      </c>
      <c r="O6915">
        <f>_xlfn.XLOOKUP(FraudData[[#This Row],[device_trust_score]],DeviceRules[Device Min],DeviceRules[Risk Points],,-1)</f>
        <v>0</v>
      </c>
      <c r="P6915">
        <f>_xlfn.XLOOKUP(FraudData[[#This Row],[velocity_last_24h]],VelocityRules[Velocity Min],VelocityRules[Risk Points],,-1)</f>
        <v>0</v>
      </c>
      <c r="Q6915">
        <f>_xlfn.XLOOKUP(FraudData[[#This Row],[merchant_category]],MerchantRules[Merchant Category],MerchantRules[Risk Points],0)</f>
        <v>1</v>
      </c>
      <c r="R6915">
        <f>SUM(FraudData[[#This Row],[Amount Risk]:[Merchant Risk]])</f>
        <v>1</v>
      </c>
      <c r="S6915" t="str" cm="1">
        <f t="array" ref="S6915">_xlfn.IFS(FraudData[[#This Row],[Fraud Risk Score]]&gt;=8,"High Risk",FraudData[[#This Row],[Fraud Risk Score]]&gt;=6,"Medium Risk",TRUE,"Low Risk")</f>
        <v>Low Risk</v>
      </c>
    </row>
    <row r="6916" spans="1:19">
      <c r="A6916">
        <v>6915</v>
      </c>
      <c r="B6916">
        <v>62.12</v>
      </c>
      <c r="C6916">
        <v>8</v>
      </c>
      <c r="D6916" t="s">
        <v>50</v>
      </c>
      <c r="E6916">
        <v>0</v>
      </c>
      <c r="F6916">
        <v>0</v>
      </c>
      <c r="G6916">
        <v>72</v>
      </c>
      <c r="H6916">
        <v>3</v>
      </c>
      <c r="I6916">
        <v>32</v>
      </c>
      <c r="J6916">
        <v>0</v>
      </c>
      <c r="K6916">
        <f>_xlfn.XLOOKUP(FraudData[[#This Row],[amount]],AmountRules[Amount Min],AmountRules[Risk Points],,-1)</f>
        <v>0</v>
      </c>
      <c r="L6916">
        <f>_xlfn.XLOOKUP(FraudData[[#This Row],[transaction_hour]],TimeRules[Hour Min],TimeRules[Risk Points],,-1)</f>
        <v>0</v>
      </c>
      <c r="M6916">
        <f>_xlfn.XLOOKUP(FraudData[[#This Row],[foreign_transaction]],ForeignRules[Foreign Transaction],ForeignRules[Risk Points],0)</f>
        <v>0</v>
      </c>
      <c r="N6916">
        <f>_xlfn.XLOOKUP(FraudData[[#This Row],[location_mismatch]],Table10[Location Mismatch],Table10[Risk Points],0)</f>
        <v>0</v>
      </c>
      <c r="O6916">
        <f>_xlfn.XLOOKUP(FraudData[[#This Row],[device_trust_score]],DeviceRules[Device Min],DeviceRules[Risk Points],,-1)</f>
        <v>0</v>
      </c>
      <c r="P6916">
        <f>_xlfn.XLOOKUP(FraudData[[#This Row],[velocity_last_24h]],VelocityRules[Velocity Min],VelocityRules[Risk Points],,-1)</f>
        <v>0</v>
      </c>
      <c r="Q6916">
        <f>_xlfn.XLOOKUP(FraudData[[#This Row],[merchant_category]],MerchantRules[Merchant Category],MerchantRules[Risk Points],0)</f>
        <v>0</v>
      </c>
      <c r="R6916">
        <f>SUM(FraudData[[#This Row],[Amount Risk]:[Merchant Risk]])</f>
        <v>0</v>
      </c>
      <c r="S6916" t="str" cm="1">
        <f t="array" ref="S6916">_xlfn.IFS(FraudData[[#This Row],[Fraud Risk Score]]&gt;=8,"High Risk",FraudData[[#This Row],[Fraud Risk Score]]&gt;=6,"Medium Risk",TRUE,"Low Risk")</f>
        <v>Low Risk</v>
      </c>
    </row>
    <row r="6917" spans="1:19">
      <c r="A6917">
        <v>6916</v>
      </c>
      <c r="B6917">
        <v>34.14</v>
      </c>
      <c r="C6917">
        <v>7</v>
      </c>
      <c r="D6917" t="s">
        <v>49</v>
      </c>
      <c r="E6917">
        <v>0</v>
      </c>
      <c r="F6917">
        <v>0</v>
      </c>
      <c r="G6917">
        <v>96</v>
      </c>
      <c r="H6917">
        <v>2</v>
      </c>
      <c r="I6917">
        <v>44</v>
      </c>
      <c r="J6917">
        <v>0</v>
      </c>
      <c r="K6917">
        <f>_xlfn.XLOOKUP(FraudData[[#This Row],[amount]],AmountRules[Amount Min],AmountRules[Risk Points],,-1)</f>
        <v>0</v>
      </c>
      <c r="L6917">
        <f>_xlfn.XLOOKUP(FraudData[[#This Row],[transaction_hour]],TimeRules[Hour Min],TimeRules[Risk Points],,-1)</f>
        <v>0</v>
      </c>
      <c r="M6917">
        <f>_xlfn.XLOOKUP(FraudData[[#This Row],[foreign_transaction]],ForeignRules[Foreign Transaction],ForeignRules[Risk Points],0)</f>
        <v>0</v>
      </c>
      <c r="N6917">
        <f>_xlfn.XLOOKUP(FraudData[[#This Row],[location_mismatch]],Table10[Location Mismatch],Table10[Risk Points],0)</f>
        <v>0</v>
      </c>
      <c r="O6917">
        <f>_xlfn.XLOOKUP(FraudData[[#This Row],[device_trust_score]],DeviceRules[Device Min],DeviceRules[Risk Points],,-1)</f>
        <v>0</v>
      </c>
      <c r="P6917">
        <f>_xlfn.XLOOKUP(FraudData[[#This Row],[velocity_last_24h]],VelocityRules[Velocity Min],VelocityRules[Risk Points],,-1)</f>
        <v>0</v>
      </c>
      <c r="Q6917">
        <f>_xlfn.XLOOKUP(FraudData[[#This Row],[merchant_category]],MerchantRules[Merchant Category],MerchantRules[Risk Points],0)</f>
        <v>1</v>
      </c>
      <c r="R6917">
        <f>SUM(FraudData[[#This Row],[Amount Risk]:[Merchant Risk]])</f>
        <v>1</v>
      </c>
      <c r="S6917" t="str" cm="1">
        <f t="array" ref="S6917">_xlfn.IFS(FraudData[[#This Row],[Fraud Risk Score]]&gt;=8,"High Risk",FraudData[[#This Row],[Fraud Risk Score]]&gt;=6,"Medium Risk",TRUE,"Low Risk")</f>
        <v>Low Risk</v>
      </c>
    </row>
    <row r="6918" spans="1:19">
      <c r="A6918">
        <v>6917</v>
      </c>
      <c r="B6918">
        <v>85.86</v>
      </c>
      <c r="C6918">
        <v>5</v>
      </c>
      <c r="D6918" t="s">
        <v>46</v>
      </c>
      <c r="E6918">
        <v>1</v>
      </c>
      <c r="F6918">
        <v>1</v>
      </c>
      <c r="G6918">
        <v>45</v>
      </c>
      <c r="H6918">
        <v>1</v>
      </c>
      <c r="I6918">
        <v>67</v>
      </c>
      <c r="J6918">
        <v>0</v>
      </c>
      <c r="K6918">
        <f>_xlfn.XLOOKUP(FraudData[[#This Row],[amount]],AmountRules[Amount Min],AmountRules[Risk Points],,-1)</f>
        <v>0</v>
      </c>
      <c r="L6918">
        <f>_xlfn.XLOOKUP(FraudData[[#This Row],[transaction_hour]],TimeRules[Hour Min],TimeRules[Risk Points],,-1)</f>
        <v>0</v>
      </c>
      <c r="M6918">
        <f>_xlfn.XLOOKUP(FraudData[[#This Row],[foreign_transaction]],ForeignRules[Foreign Transaction],ForeignRules[Risk Points],0)</f>
        <v>3</v>
      </c>
      <c r="N6918">
        <f>_xlfn.XLOOKUP(FraudData[[#This Row],[location_mismatch]],Table10[Location Mismatch],Table10[Risk Points],0)</f>
        <v>3</v>
      </c>
      <c r="O6918">
        <f>_xlfn.XLOOKUP(FraudData[[#This Row],[device_trust_score]],DeviceRules[Device Min],DeviceRules[Risk Points],,-1)</f>
        <v>2</v>
      </c>
      <c r="P6918">
        <f>_xlfn.XLOOKUP(FraudData[[#This Row],[velocity_last_24h]],VelocityRules[Velocity Min],VelocityRules[Risk Points],,-1)</f>
        <v>0</v>
      </c>
      <c r="Q6918">
        <f>_xlfn.XLOOKUP(FraudData[[#This Row],[merchant_category]],MerchantRules[Merchant Category],MerchantRules[Risk Points],0)</f>
        <v>0</v>
      </c>
      <c r="R6918">
        <f>SUM(FraudData[[#This Row],[Amount Risk]:[Merchant Risk]])</f>
        <v>8</v>
      </c>
      <c r="S6918" t="str" cm="1">
        <f t="array" ref="S6918">_xlfn.IFS(FraudData[[#This Row],[Fraud Risk Score]]&gt;=8,"High Risk",FraudData[[#This Row],[Fraud Risk Score]]&gt;=6,"Medium Risk",TRUE,"Low Risk")</f>
        <v>High Risk</v>
      </c>
    </row>
    <row r="6919" spans="1:19">
      <c r="A6919">
        <v>6918</v>
      </c>
      <c r="B6919">
        <v>435.11</v>
      </c>
      <c r="C6919">
        <v>0</v>
      </c>
      <c r="D6919" t="s">
        <v>48</v>
      </c>
      <c r="E6919">
        <v>0</v>
      </c>
      <c r="F6919">
        <v>0</v>
      </c>
      <c r="G6919">
        <v>55</v>
      </c>
      <c r="H6919">
        <v>3</v>
      </c>
      <c r="I6919">
        <v>50</v>
      </c>
      <c r="J6919">
        <v>0</v>
      </c>
      <c r="K6919">
        <f>_xlfn.XLOOKUP(FraudData[[#This Row],[amount]],AmountRules[Amount Min],AmountRules[Risk Points],,-1)</f>
        <v>0</v>
      </c>
      <c r="L6919">
        <f>_xlfn.XLOOKUP(FraudData[[#This Row],[transaction_hour]],TimeRules[Hour Min],TimeRules[Risk Points],,-1)</f>
        <v>3</v>
      </c>
      <c r="M6919">
        <f>_xlfn.XLOOKUP(FraudData[[#This Row],[foreign_transaction]],ForeignRules[Foreign Transaction],ForeignRules[Risk Points],0)</f>
        <v>0</v>
      </c>
      <c r="N6919">
        <f>_xlfn.XLOOKUP(FraudData[[#This Row],[location_mismatch]],Table10[Location Mismatch],Table10[Risk Points],0)</f>
        <v>0</v>
      </c>
      <c r="O6919">
        <f>_xlfn.XLOOKUP(FraudData[[#This Row],[device_trust_score]],DeviceRules[Device Min],DeviceRules[Risk Points],,-1)</f>
        <v>1</v>
      </c>
      <c r="P6919">
        <f>_xlfn.XLOOKUP(FraudData[[#This Row],[velocity_last_24h]],VelocityRules[Velocity Min],VelocityRules[Risk Points],,-1)</f>
        <v>0</v>
      </c>
      <c r="Q6919">
        <f>_xlfn.XLOOKUP(FraudData[[#This Row],[merchant_category]],MerchantRules[Merchant Category],MerchantRules[Risk Points],0)</f>
        <v>0</v>
      </c>
      <c r="R6919">
        <f>SUM(FraudData[[#This Row],[Amount Risk]:[Merchant Risk]])</f>
        <v>4</v>
      </c>
      <c r="S6919" t="str" cm="1">
        <f t="array" ref="S6919">_xlfn.IFS(FraudData[[#This Row],[Fraud Risk Score]]&gt;=8,"High Risk",FraudData[[#This Row],[Fraud Risk Score]]&gt;=6,"Medium Risk",TRUE,"Low Risk")</f>
        <v>Low Risk</v>
      </c>
    </row>
    <row r="6920" spans="1:19">
      <c r="A6920">
        <v>6919</v>
      </c>
      <c r="B6920">
        <v>171.97</v>
      </c>
      <c r="C6920">
        <v>13</v>
      </c>
      <c r="D6920" t="s">
        <v>46</v>
      </c>
      <c r="E6920">
        <v>0</v>
      </c>
      <c r="F6920">
        <v>0</v>
      </c>
      <c r="G6920">
        <v>82</v>
      </c>
      <c r="H6920">
        <v>3</v>
      </c>
      <c r="I6920">
        <v>48</v>
      </c>
      <c r="J6920">
        <v>0</v>
      </c>
      <c r="K6920">
        <f>_xlfn.XLOOKUP(FraudData[[#This Row],[amount]],AmountRules[Amount Min],AmountRules[Risk Points],,-1)</f>
        <v>0</v>
      </c>
      <c r="L6920">
        <f>_xlfn.XLOOKUP(FraudData[[#This Row],[transaction_hour]],TimeRules[Hour Min],TimeRules[Risk Points],,-1)</f>
        <v>0</v>
      </c>
      <c r="M6920">
        <f>_xlfn.XLOOKUP(FraudData[[#This Row],[foreign_transaction]],ForeignRules[Foreign Transaction],ForeignRules[Risk Points],0)</f>
        <v>0</v>
      </c>
      <c r="N6920">
        <f>_xlfn.XLOOKUP(FraudData[[#This Row],[location_mismatch]],Table10[Location Mismatch],Table10[Risk Points],0)</f>
        <v>0</v>
      </c>
      <c r="O6920">
        <f>_xlfn.XLOOKUP(FraudData[[#This Row],[device_trust_score]],DeviceRules[Device Min],DeviceRules[Risk Points],,-1)</f>
        <v>0</v>
      </c>
      <c r="P6920">
        <f>_xlfn.XLOOKUP(FraudData[[#This Row],[velocity_last_24h]],VelocityRules[Velocity Min],VelocityRules[Risk Points],,-1)</f>
        <v>0</v>
      </c>
      <c r="Q6920">
        <f>_xlfn.XLOOKUP(FraudData[[#This Row],[merchant_category]],MerchantRules[Merchant Category],MerchantRules[Risk Points],0)</f>
        <v>0</v>
      </c>
      <c r="R6920">
        <f>SUM(FraudData[[#This Row],[Amount Risk]:[Merchant Risk]])</f>
        <v>0</v>
      </c>
      <c r="S6920" t="str" cm="1">
        <f t="array" ref="S6920">_xlfn.IFS(FraudData[[#This Row],[Fraud Risk Score]]&gt;=8,"High Risk",FraudData[[#This Row],[Fraud Risk Score]]&gt;=6,"Medium Risk",TRUE,"Low Risk")</f>
        <v>Low Risk</v>
      </c>
    </row>
    <row r="6921" spans="1:19">
      <c r="A6921">
        <v>6920</v>
      </c>
      <c r="B6921">
        <v>95.57</v>
      </c>
      <c r="C6921">
        <v>15</v>
      </c>
      <c r="D6921" t="s">
        <v>46</v>
      </c>
      <c r="E6921">
        <v>0</v>
      </c>
      <c r="F6921">
        <v>0</v>
      </c>
      <c r="G6921">
        <v>71</v>
      </c>
      <c r="H6921">
        <v>2</v>
      </c>
      <c r="I6921">
        <v>32</v>
      </c>
      <c r="J6921">
        <v>0</v>
      </c>
      <c r="K6921">
        <f>_xlfn.XLOOKUP(FraudData[[#This Row],[amount]],AmountRules[Amount Min],AmountRules[Risk Points],,-1)</f>
        <v>0</v>
      </c>
      <c r="L6921">
        <f>_xlfn.XLOOKUP(FraudData[[#This Row],[transaction_hour]],TimeRules[Hour Min],TimeRules[Risk Points],,-1)</f>
        <v>0</v>
      </c>
      <c r="M6921">
        <f>_xlfn.XLOOKUP(FraudData[[#This Row],[foreign_transaction]],ForeignRules[Foreign Transaction],ForeignRules[Risk Points],0)</f>
        <v>0</v>
      </c>
      <c r="N6921">
        <f>_xlfn.XLOOKUP(FraudData[[#This Row],[location_mismatch]],Table10[Location Mismatch],Table10[Risk Points],0)</f>
        <v>0</v>
      </c>
      <c r="O6921">
        <f>_xlfn.XLOOKUP(FraudData[[#This Row],[device_trust_score]],DeviceRules[Device Min],DeviceRules[Risk Points],,-1)</f>
        <v>0</v>
      </c>
      <c r="P6921">
        <f>_xlfn.XLOOKUP(FraudData[[#This Row],[velocity_last_24h]],VelocityRules[Velocity Min],VelocityRules[Risk Points],,-1)</f>
        <v>0</v>
      </c>
      <c r="Q6921">
        <f>_xlfn.XLOOKUP(FraudData[[#This Row],[merchant_category]],MerchantRules[Merchant Category],MerchantRules[Risk Points],0)</f>
        <v>0</v>
      </c>
      <c r="R6921">
        <f>SUM(FraudData[[#This Row],[Amount Risk]:[Merchant Risk]])</f>
        <v>0</v>
      </c>
      <c r="S6921" t="str" cm="1">
        <f t="array" ref="S6921">_xlfn.IFS(FraudData[[#This Row],[Fraud Risk Score]]&gt;=8,"High Risk",FraudData[[#This Row],[Fraud Risk Score]]&gt;=6,"Medium Risk",TRUE,"Low Risk")</f>
        <v>Low Risk</v>
      </c>
    </row>
    <row r="6922" spans="1:19">
      <c r="A6922">
        <v>6921</v>
      </c>
      <c r="B6922">
        <v>490.38</v>
      </c>
      <c r="C6922">
        <v>15</v>
      </c>
      <c r="D6922" t="s">
        <v>50</v>
      </c>
      <c r="E6922">
        <v>0</v>
      </c>
      <c r="F6922">
        <v>0</v>
      </c>
      <c r="G6922">
        <v>47</v>
      </c>
      <c r="H6922">
        <v>3</v>
      </c>
      <c r="I6922">
        <v>30</v>
      </c>
      <c r="J6922">
        <v>0</v>
      </c>
      <c r="K6922">
        <f>_xlfn.XLOOKUP(FraudData[[#This Row],[amount]],AmountRules[Amount Min],AmountRules[Risk Points],,-1)</f>
        <v>0</v>
      </c>
      <c r="L6922">
        <f>_xlfn.XLOOKUP(FraudData[[#This Row],[transaction_hour]],TimeRules[Hour Min],TimeRules[Risk Points],,-1)</f>
        <v>0</v>
      </c>
      <c r="M6922">
        <f>_xlfn.XLOOKUP(FraudData[[#This Row],[foreign_transaction]],ForeignRules[Foreign Transaction],ForeignRules[Risk Points],0)</f>
        <v>0</v>
      </c>
      <c r="N6922">
        <f>_xlfn.XLOOKUP(FraudData[[#This Row],[location_mismatch]],Table10[Location Mismatch],Table10[Risk Points],0)</f>
        <v>0</v>
      </c>
      <c r="O6922">
        <f>_xlfn.XLOOKUP(FraudData[[#This Row],[device_trust_score]],DeviceRules[Device Min],DeviceRules[Risk Points],,-1)</f>
        <v>2</v>
      </c>
      <c r="P6922">
        <f>_xlfn.XLOOKUP(FraudData[[#This Row],[velocity_last_24h]],VelocityRules[Velocity Min],VelocityRules[Risk Points],,-1)</f>
        <v>0</v>
      </c>
      <c r="Q6922">
        <f>_xlfn.XLOOKUP(FraudData[[#This Row],[merchant_category]],MerchantRules[Merchant Category],MerchantRules[Risk Points],0)</f>
        <v>0</v>
      </c>
      <c r="R6922">
        <f>SUM(FraudData[[#This Row],[Amount Risk]:[Merchant Risk]])</f>
        <v>2</v>
      </c>
      <c r="S6922" t="str" cm="1">
        <f t="array" ref="S6922">_xlfn.IFS(FraudData[[#This Row],[Fraud Risk Score]]&gt;=8,"High Risk",FraudData[[#This Row],[Fraud Risk Score]]&gt;=6,"Medium Risk",TRUE,"Low Risk")</f>
        <v>Low Risk</v>
      </c>
    </row>
    <row r="6923" spans="1:19">
      <c r="A6923">
        <v>6922</v>
      </c>
      <c r="B6923">
        <v>8.94</v>
      </c>
      <c r="C6923">
        <v>3</v>
      </c>
      <c r="D6923" t="s">
        <v>48</v>
      </c>
      <c r="E6923">
        <v>0</v>
      </c>
      <c r="F6923">
        <v>0</v>
      </c>
      <c r="G6923">
        <v>99</v>
      </c>
      <c r="H6923">
        <v>2</v>
      </c>
      <c r="I6923">
        <v>58</v>
      </c>
      <c r="J6923">
        <v>0</v>
      </c>
      <c r="K6923">
        <f>_xlfn.XLOOKUP(FraudData[[#This Row],[amount]],AmountRules[Amount Min],AmountRules[Risk Points],,-1)</f>
        <v>0</v>
      </c>
      <c r="L6923">
        <f>_xlfn.XLOOKUP(FraudData[[#This Row],[transaction_hour]],TimeRules[Hour Min],TimeRules[Risk Points],,-1)</f>
        <v>3</v>
      </c>
      <c r="M6923">
        <f>_xlfn.XLOOKUP(FraudData[[#This Row],[foreign_transaction]],ForeignRules[Foreign Transaction],ForeignRules[Risk Points],0)</f>
        <v>0</v>
      </c>
      <c r="N6923">
        <f>_xlfn.XLOOKUP(FraudData[[#This Row],[location_mismatch]],Table10[Location Mismatch],Table10[Risk Points],0)</f>
        <v>0</v>
      </c>
      <c r="O6923">
        <f>_xlfn.XLOOKUP(FraudData[[#This Row],[device_trust_score]],DeviceRules[Device Min],DeviceRules[Risk Points],,-1)</f>
        <v>0</v>
      </c>
      <c r="P6923">
        <f>_xlfn.XLOOKUP(FraudData[[#This Row],[velocity_last_24h]],VelocityRules[Velocity Min],VelocityRules[Risk Points],,-1)</f>
        <v>0</v>
      </c>
      <c r="Q6923">
        <f>_xlfn.XLOOKUP(FraudData[[#This Row],[merchant_category]],MerchantRules[Merchant Category],MerchantRules[Risk Points],0)</f>
        <v>0</v>
      </c>
      <c r="R6923">
        <f>SUM(FraudData[[#This Row],[Amount Risk]:[Merchant Risk]])</f>
        <v>3</v>
      </c>
      <c r="S6923" t="str" cm="1">
        <f t="array" ref="S6923">_xlfn.IFS(FraudData[[#This Row],[Fraud Risk Score]]&gt;=8,"High Risk",FraudData[[#This Row],[Fraud Risk Score]]&gt;=6,"Medium Risk",TRUE,"Low Risk")</f>
        <v>Low Risk</v>
      </c>
    </row>
    <row r="6924" spans="1:19">
      <c r="A6924">
        <v>6923</v>
      </c>
      <c r="B6924">
        <v>42.49</v>
      </c>
      <c r="C6924">
        <v>5</v>
      </c>
      <c r="D6924" t="s">
        <v>47</v>
      </c>
      <c r="E6924">
        <v>0</v>
      </c>
      <c r="F6924">
        <v>0</v>
      </c>
      <c r="G6924">
        <v>31</v>
      </c>
      <c r="H6924">
        <v>1</v>
      </c>
      <c r="I6924">
        <v>33</v>
      </c>
      <c r="J6924">
        <v>0</v>
      </c>
      <c r="K6924">
        <f>_xlfn.XLOOKUP(FraudData[[#This Row],[amount]],AmountRules[Amount Min],AmountRules[Risk Points],,-1)</f>
        <v>0</v>
      </c>
      <c r="L6924">
        <f>_xlfn.XLOOKUP(FraudData[[#This Row],[transaction_hour]],TimeRules[Hour Min],TimeRules[Risk Points],,-1)</f>
        <v>0</v>
      </c>
      <c r="M6924">
        <f>_xlfn.XLOOKUP(FraudData[[#This Row],[foreign_transaction]],ForeignRules[Foreign Transaction],ForeignRules[Risk Points],0)</f>
        <v>0</v>
      </c>
      <c r="N6924">
        <f>_xlfn.XLOOKUP(FraudData[[#This Row],[location_mismatch]],Table10[Location Mismatch],Table10[Risk Points],0)</f>
        <v>0</v>
      </c>
      <c r="O6924">
        <f>_xlfn.XLOOKUP(FraudData[[#This Row],[device_trust_score]],DeviceRules[Device Min],DeviceRules[Risk Points],,-1)</f>
        <v>2</v>
      </c>
      <c r="P6924">
        <f>_xlfn.XLOOKUP(FraudData[[#This Row],[velocity_last_24h]],VelocityRules[Velocity Min],VelocityRules[Risk Points],,-1)</f>
        <v>0</v>
      </c>
      <c r="Q6924">
        <f>_xlfn.XLOOKUP(FraudData[[#This Row],[merchant_category]],MerchantRules[Merchant Category],MerchantRules[Risk Points],0)</f>
        <v>0</v>
      </c>
      <c r="R6924">
        <f>SUM(FraudData[[#This Row],[Amount Risk]:[Merchant Risk]])</f>
        <v>2</v>
      </c>
      <c r="S6924" t="str" cm="1">
        <f t="array" ref="S6924">_xlfn.IFS(FraudData[[#This Row],[Fraud Risk Score]]&gt;=8,"High Risk",FraudData[[#This Row],[Fraud Risk Score]]&gt;=6,"Medium Risk",TRUE,"Low Risk")</f>
        <v>Low Risk</v>
      </c>
    </row>
    <row r="6925" spans="1:19">
      <c r="A6925">
        <v>6924</v>
      </c>
      <c r="B6925">
        <v>150.19999999999999</v>
      </c>
      <c r="C6925">
        <v>14</v>
      </c>
      <c r="D6925" t="s">
        <v>49</v>
      </c>
      <c r="E6925">
        <v>0</v>
      </c>
      <c r="F6925">
        <v>1</v>
      </c>
      <c r="G6925">
        <v>73</v>
      </c>
      <c r="H6925">
        <v>4</v>
      </c>
      <c r="I6925">
        <v>47</v>
      </c>
      <c r="J6925">
        <v>0</v>
      </c>
      <c r="K6925">
        <f>_xlfn.XLOOKUP(FraudData[[#This Row],[amount]],AmountRules[Amount Min],AmountRules[Risk Points],,-1)</f>
        <v>0</v>
      </c>
      <c r="L6925">
        <f>_xlfn.XLOOKUP(FraudData[[#This Row],[transaction_hour]],TimeRules[Hour Min],TimeRules[Risk Points],,-1)</f>
        <v>0</v>
      </c>
      <c r="M6925">
        <f>_xlfn.XLOOKUP(FraudData[[#This Row],[foreign_transaction]],ForeignRules[Foreign Transaction],ForeignRules[Risk Points],0)</f>
        <v>0</v>
      </c>
      <c r="N6925">
        <f>_xlfn.XLOOKUP(FraudData[[#This Row],[location_mismatch]],Table10[Location Mismatch],Table10[Risk Points],0)</f>
        <v>3</v>
      </c>
      <c r="O6925">
        <f>_xlfn.XLOOKUP(FraudData[[#This Row],[device_trust_score]],DeviceRules[Device Min],DeviceRules[Risk Points],,-1)</f>
        <v>0</v>
      </c>
      <c r="P6925">
        <f>_xlfn.XLOOKUP(FraudData[[#This Row],[velocity_last_24h]],VelocityRules[Velocity Min],VelocityRules[Risk Points],,-1)</f>
        <v>0</v>
      </c>
      <c r="Q6925">
        <f>_xlfn.XLOOKUP(FraudData[[#This Row],[merchant_category]],MerchantRules[Merchant Category],MerchantRules[Risk Points],0)</f>
        <v>1</v>
      </c>
      <c r="R6925">
        <f>SUM(FraudData[[#This Row],[Amount Risk]:[Merchant Risk]])</f>
        <v>4</v>
      </c>
      <c r="S6925" t="str" cm="1">
        <f t="array" ref="S6925">_xlfn.IFS(FraudData[[#This Row],[Fraud Risk Score]]&gt;=8,"High Risk",FraudData[[#This Row],[Fraud Risk Score]]&gt;=6,"Medium Risk",TRUE,"Low Risk")</f>
        <v>Low Risk</v>
      </c>
    </row>
    <row r="6926" spans="1:19">
      <c r="A6926">
        <v>6925</v>
      </c>
      <c r="B6926">
        <v>172.07</v>
      </c>
      <c r="C6926">
        <v>21</v>
      </c>
      <c r="D6926" t="s">
        <v>50</v>
      </c>
      <c r="E6926">
        <v>0</v>
      </c>
      <c r="F6926">
        <v>0</v>
      </c>
      <c r="G6926">
        <v>55</v>
      </c>
      <c r="H6926">
        <v>3</v>
      </c>
      <c r="I6926">
        <v>34</v>
      </c>
      <c r="J6926">
        <v>0</v>
      </c>
      <c r="K6926">
        <f>_xlfn.XLOOKUP(FraudData[[#This Row],[amount]],AmountRules[Amount Min],AmountRules[Risk Points],,-1)</f>
        <v>0</v>
      </c>
      <c r="L6926">
        <f>_xlfn.XLOOKUP(FraudData[[#This Row],[transaction_hour]],TimeRules[Hour Min],TimeRules[Risk Points],,-1)</f>
        <v>0</v>
      </c>
      <c r="M6926">
        <f>_xlfn.XLOOKUP(FraudData[[#This Row],[foreign_transaction]],ForeignRules[Foreign Transaction],ForeignRules[Risk Points],0)</f>
        <v>0</v>
      </c>
      <c r="N6926">
        <f>_xlfn.XLOOKUP(FraudData[[#This Row],[location_mismatch]],Table10[Location Mismatch],Table10[Risk Points],0)</f>
        <v>0</v>
      </c>
      <c r="O6926">
        <f>_xlfn.XLOOKUP(FraudData[[#This Row],[device_trust_score]],DeviceRules[Device Min],DeviceRules[Risk Points],,-1)</f>
        <v>1</v>
      </c>
      <c r="P6926">
        <f>_xlfn.XLOOKUP(FraudData[[#This Row],[velocity_last_24h]],VelocityRules[Velocity Min],VelocityRules[Risk Points],,-1)</f>
        <v>0</v>
      </c>
      <c r="Q6926">
        <f>_xlfn.XLOOKUP(FraudData[[#This Row],[merchant_category]],MerchantRules[Merchant Category],MerchantRules[Risk Points],0)</f>
        <v>0</v>
      </c>
      <c r="R6926">
        <f>SUM(FraudData[[#This Row],[Amount Risk]:[Merchant Risk]])</f>
        <v>1</v>
      </c>
      <c r="S6926" t="str" cm="1">
        <f t="array" ref="S6926">_xlfn.IFS(FraudData[[#This Row],[Fraud Risk Score]]&gt;=8,"High Risk",FraudData[[#This Row],[Fraud Risk Score]]&gt;=6,"Medium Risk",TRUE,"Low Risk")</f>
        <v>Low Risk</v>
      </c>
    </row>
    <row r="6927" spans="1:19">
      <c r="A6927">
        <v>6926</v>
      </c>
      <c r="B6927">
        <v>7.27</v>
      </c>
      <c r="C6927">
        <v>7</v>
      </c>
      <c r="D6927" t="s">
        <v>50</v>
      </c>
      <c r="E6927">
        <v>0</v>
      </c>
      <c r="F6927">
        <v>0</v>
      </c>
      <c r="G6927">
        <v>71</v>
      </c>
      <c r="H6927">
        <v>3</v>
      </c>
      <c r="I6927">
        <v>35</v>
      </c>
      <c r="J6927">
        <v>0</v>
      </c>
      <c r="K6927">
        <f>_xlfn.XLOOKUP(FraudData[[#This Row],[amount]],AmountRules[Amount Min],AmountRules[Risk Points],,-1)</f>
        <v>0</v>
      </c>
      <c r="L6927">
        <f>_xlfn.XLOOKUP(FraudData[[#This Row],[transaction_hour]],TimeRules[Hour Min],TimeRules[Risk Points],,-1)</f>
        <v>0</v>
      </c>
      <c r="M6927">
        <f>_xlfn.XLOOKUP(FraudData[[#This Row],[foreign_transaction]],ForeignRules[Foreign Transaction],ForeignRules[Risk Points],0)</f>
        <v>0</v>
      </c>
      <c r="N6927">
        <f>_xlfn.XLOOKUP(FraudData[[#This Row],[location_mismatch]],Table10[Location Mismatch],Table10[Risk Points],0)</f>
        <v>0</v>
      </c>
      <c r="O6927">
        <f>_xlfn.XLOOKUP(FraudData[[#This Row],[device_trust_score]],DeviceRules[Device Min],DeviceRules[Risk Points],,-1)</f>
        <v>0</v>
      </c>
      <c r="P6927">
        <f>_xlfn.XLOOKUP(FraudData[[#This Row],[velocity_last_24h]],VelocityRules[Velocity Min],VelocityRules[Risk Points],,-1)</f>
        <v>0</v>
      </c>
      <c r="Q6927">
        <f>_xlfn.XLOOKUP(FraudData[[#This Row],[merchant_category]],MerchantRules[Merchant Category],MerchantRules[Risk Points],0)</f>
        <v>0</v>
      </c>
      <c r="R6927">
        <f>SUM(FraudData[[#This Row],[Amount Risk]:[Merchant Risk]])</f>
        <v>0</v>
      </c>
      <c r="S6927" t="str" cm="1">
        <f t="array" ref="S6927">_xlfn.IFS(FraudData[[#This Row],[Fraud Risk Score]]&gt;=8,"High Risk",FraudData[[#This Row],[Fraud Risk Score]]&gt;=6,"Medium Risk",TRUE,"Low Risk")</f>
        <v>Low Risk</v>
      </c>
    </row>
    <row r="6928" spans="1:19">
      <c r="A6928">
        <v>6927</v>
      </c>
      <c r="B6928">
        <v>92.86</v>
      </c>
      <c r="C6928">
        <v>0</v>
      </c>
      <c r="D6928" t="s">
        <v>47</v>
      </c>
      <c r="E6928">
        <v>0</v>
      </c>
      <c r="F6928">
        <v>0</v>
      </c>
      <c r="G6928">
        <v>92</v>
      </c>
      <c r="H6928">
        <v>2</v>
      </c>
      <c r="I6928">
        <v>38</v>
      </c>
      <c r="J6928">
        <v>0</v>
      </c>
      <c r="K6928">
        <f>_xlfn.XLOOKUP(FraudData[[#This Row],[amount]],AmountRules[Amount Min],AmountRules[Risk Points],,-1)</f>
        <v>0</v>
      </c>
      <c r="L6928">
        <f>_xlfn.XLOOKUP(FraudData[[#This Row],[transaction_hour]],TimeRules[Hour Min],TimeRules[Risk Points],,-1)</f>
        <v>3</v>
      </c>
      <c r="M6928">
        <f>_xlfn.XLOOKUP(FraudData[[#This Row],[foreign_transaction]],ForeignRules[Foreign Transaction],ForeignRules[Risk Points],0)</f>
        <v>0</v>
      </c>
      <c r="N6928">
        <f>_xlfn.XLOOKUP(FraudData[[#This Row],[location_mismatch]],Table10[Location Mismatch],Table10[Risk Points],0)</f>
        <v>0</v>
      </c>
      <c r="O6928">
        <f>_xlfn.XLOOKUP(FraudData[[#This Row],[device_trust_score]],DeviceRules[Device Min],DeviceRules[Risk Points],,-1)</f>
        <v>0</v>
      </c>
      <c r="P6928">
        <f>_xlfn.XLOOKUP(FraudData[[#This Row],[velocity_last_24h]],VelocityRules[Velocity Min],VelocityRules[Risk Points],,-1)</f>
        <v>0</v>
      </c>
      <c r="Q6928">
        <f>_xlfn.XLOOKUP(FraudData[[#This Row],[merchant_category]],MerchantRules[Merchant Category],MerchantRules[Risk Points],0)</f>
        <v>0</v>
      </c>
      <c r="R6928">
        <f>SUM(FraudData[[#This Row],[Amount Risk]:[Merchant Risk]])</f>
        <v>3</v>
      </c>
      <c r="S6928" t="str" cm="1">
        <f t="array" ref="S6928">_xlfn.IFS(FraudData[[#This Row],[Fraud Risk Score]]&gt;=8,"High Risk",FraudData[[#This Row],[Fraud Risk Score]]&gt;=6,"Medium Risk",TRUE,"Low Risk")</f>
        <v>Low Risk</v>
      </c>
    </row>
    <row r="6929" spans="1:19">
      <c r="A6929">
        <v>6928</v>
      </c>
      <c r="B6929">
        <v>188.53</v>
      </c>
      <c r="C6929">
        <v>12</v>
      </c>
      <c r="D6929" t="s">
        <v>50</v>
      </c>
      <c r="E6929">
        <v>0</v>
      </c>
      <c r="F6929">
        <v>0</v>
      </c>
      <c r="G6929">
        <v>59</v>
      </c>
      <c r="H6929">
        <v>0</v>
      </c>
      <c r="I6929">
        <v>49</v>
      </c>
      <c r="J6929">
        <v>0</v>
      </c>
      <c r="K6929">
        <f>_xlfn.XLOOKUP(FraudData[[#This Row],[amount]],AmountRules[Amount Min],AmountRules[Risk Points],,-1)</f>
        <v>0</v>
      </c>
      <c r="L6929">
        <f>_xlfn.XLOOKUP(FraudData[[#This Row],[transaction_hour]],TimeRules[Hour Min],TimeRules[Risk Points],,-1)</f>
        <v>0</v>
      </c>
      <c r="M6929">
        <f>_xlfn.XLOOKUP(FraudData[[#This Row],[foreign_transaction]],ForeignRules[Foreign Transaction],ForeignRules[Risk Points],0)</f>
        <v>0</v>
      </c>
      <c r="N6929">
        <f>_xlfn.XLOOKUP(FraudData[[#This Row],[location_mismatch]],Table10[Location Mismatch],Table10[Risk Points],0)</f>
        <v>0</v>
      </c>
      <c r="O6929">
        <f>_xlfn.XLOOKUP(FraudData[[#This Row],[device_trust_score]],DeviceRules[Device Min],DeviceRules[Risk Points],,-1)</f>
        <v>1</v>
      </c>
      <c r="P6929">
        <f>_xlfn.XLOOKUP(FraudData[[#This Row],[velocity_last_24h]],VelocityRules[Velocity Min],VelocityRules[Risk Points],,-1)</f>
        <v>0</v>
      </c>
      <c r="Q6929">
        <f>_xlfn.XLOOKUP(FraudData[[#This Row],[merchant_category]],MerchantRules[Merchant Category],MerchantRules[Risk Points],0)</f>
        <v>0</v>
      </c>
      <c r="R6929">
        <f>SUM(FraudData[[#This Row],[Amount Risk]:[Merchant Risk]])</f>
        <v>1</v>
      </c>
      <c r="S6929" t="str" cm="1">
        <f t="array" ref="S6929">_xlfn.IFS(FraudData[[#This Row],[Fraud Risk Score]]&gt;=8,"High Risk",FraudData[[#This Row],[Fraud Risk Score]]&gt;=6,"Medium Risk",TRUE,"Low Risk")</f>
        <v>Low Risk</v>
      </c>
    </row>
    <row r="6930" spans="1:19">
      <c r="A6930">
        <v>6929</v>
      </c>
      <c r="B6930">
        <v>215.56</v>
      </c>
      <c r="C6930">
        <v>17</v>
      </c>
      <c r="D6930" t="s">
        <v>47</v>
      </c>
      <c r="E6930">
        <v>0</v>
      </c>
      <c r="F6930">
        <v>0</v>
      </c>
      <c r="G6930">
        <v>99</v>
      </c>
      <c r="H6930">
        <v>3</v>
      </c>
      <c r="I6930">
        <v>29</v>
      </c>
      <c r="J6930">
        <v>0</v>
      </c>
      <c r="K6930">
        <f>_xlfn.XLOOKUP(FraudData[[#This Row],[amount]],AmountRules[Amount Min],AmountRules[Risk Points],,-1)</f>
        <v>0</v>
      </c>
      <c r="L6930">
        <f>_xlfn.XLOOKUP(FraudData[[#This Row],[transaction_hour]],TimeRules[Hour Min],TimeRules[Risk Points],,-1)</f>
        <v>0</v>
      </c>
      <c r="M6930">
        <f>_xlfn.XLOOKUP(FraudData[[#This Row],[foreign_transaction]],ForeignRules[Foreign Transaction],ForeignRules[Risk Points],0)</f>
        <v>0</v>
      </c>
      <c r="N6930">
        <f>_xlfn.XLOOKUP(FraudData[[#This Row],[location_mismatch]],Table10[Location Mismatch],Table10[Risk Points],0)</f>
        <v>0</v>
      </c>
      <c r="O6930">
        <f>_xlfn.XLOOKUP(FraudData[[#This Row],[device_trust_score]],DeviceRules[Device Min],DeviceRules[Risk Points],,-1)</f>
        <v>0</v>
      </c>
      <c r="P6930">
        <f>_xlfn.XLOOKUP(FraudData[[#This Row],[velocity_last_24h]],VelocityRules[Velocity Min],VelocityRules[Risk Points],,-1)</f>
        <v>0</v>
      </c>
      <c r="Q6930">
        <f>_xlfn.XLOOKUP(FraudData[[#This Row],[merchant_category]],MerchantRules[Merchant Category],MerchantRules[Risk Points],0)</f>
        <v>0</v>
      </c>
      <c r="R6930">
        <f>SUM(FraudData[[#This Row],[Amount Risk]:[Merchant Risk]])</f>
        <v>0</v>
      </c>
      <c r="S6930" t="str" cm="1">
        <f t="array" ref="S6930">_xlfn.IFS(FraudData[[#This Row],[Fraud Risk Score]]&gt;=8,"High Risk",FraudData[[#This Row],[Fraud Risk Score]]&gt;=6,"Medium Risk",TRUE,"Low Risk")</f>
        <v>Low Risk</v>
      </c>
    </row>
    <row r="6931" spans="1:19">
      <c r="A6931">
        <v>6930</v>
      </c>
      <c r="B6931">
        <v>182.97</v>
      </c>
      <c r="C6931">
        <v>17</v>
      </c>
      <c r="D6931" t="s">
        <v>47</v>
      </c>
      <c r="E6931">
        <v>0</v>
      </c>
      <c r="F6931">
        <v>0</v>
      </c>
      <c r="G6931">
        <v>58</v>
      </c>
      <c r="H6931">
        <v>3</v>
      </c>
      <c r="I6931">
        <v>18</v>
      </c>
      <c r="J6931">
        <v>0</v>
      </c>
      <c r="K6931">
        <f>_xlfn.XLOOKUP(FraudData[[#This Row],[amount]],AmountRules[Amount Min],AmountRules[Risk Points],,-1)</f>
        <v>0</v>
      </c>
      <c r="L6931">
        <f>_xlfn.XLOOKUP(FraudData[[#This Row],[transaction_hour]],TimeRules[Hour Min],TimeRules[Risk Points],,-1)</f>
        <v>0</v>
      </c>
      <c r="M6931">
        <f>_xlfn.XLOOKUP(FraudData[[#This Row],[foreign_transaction]],ForeignRules[Foreign Transaction],ForeignRules[Risk Points],0)</f>
        <v>0</v>
      </c>
      <c r="N6931">
        <f>_xlfn.XLOOKUP(FraudData[[#This Row],[location_mismatch]],Table10[Location Mismatch],Table10[Risk Points],0)</f>
        <v>0</v>
      </c>
      <c r="O6931">
        <f>_xlfn.XLOOKUP(FraudData[[#This Row],[device_trust_score]],DeviceRules[Device Min],DeviceRules[Risk Points],,-1)</f>
        <v>1</v>
      </c>
      <c r="P6931">
        <f>_xlfn.XLOOKUP(FraudData[[#This Row],[velocity_last_24h]],VelocityRules[Velocity Min],VelocityRules[Risk Points],,-1)</f>
        <v>0</v>
      </c>
      <c r="Q6931">
        <f>_xlfn.XLOOKUP(FraudData[[#This Row],[merchant_category]],MerchantRules[Merchant Category],MerchantRules[Risk Points],0)</f>
        <v>0</v>
      </c>
      <c r="R6931">
        <f>SUM(FraudData[[#This Row],[Amount Risk]:[Merchant Risk]])</f>
        <v>1</v>
      </c>
      <c r="S6931" t="str" cm="1">
        <f t="array" ref="S6931">_xlfn.IFS(FraudData[[#This Row],[Fraud Risk Score]]&gt;=8,"High Risk",FraudData[[#This Row],[Fraud Risk Score]]&gt;=6,"Medium Risk",TRUE,"Low Risk")</f>
        <v>Low Risk</v>
      </c>
    </row>
    <row r="6932" spans="1:19">
      <c r="A6932">
        <v>6931</v>
      </c>
      <c r="B6932">
        <v>69.569999999999993</v>
      </c>
      <c r="C6932">
        <v>12</v>
      </c>
      <c r="D6932" t="s">
        <v>47</v>
      </c>
      <c r="E6932">
        <v>0</v>
      </c>
      <c r="F6932">
        <v>0</v>
      </c>
      <c r="G6932">
        <v>82</v>
      </c>
      <c r="H6932">
        <v>3</v>
      </c>
      <c r="I6932">
        <v>30</v>
      </c>
      <c r="J6932">
        <v>0</v>
      </c>
      <c r="K6932">
        <f>_xlfn.XLOOKUP(FraudData[[#This Row],[amount]],AmountRules[Amount Min],AmountRules[Risk Points],,-1)</f>
        <v>0</v>
      </c>
      <c r="L6932">
        <f>_xlfn.XLOOKUP(FraudData[[#This Row],[transaction_hour]],TimeRules[Hour Min],TimeRules[Risk Points],,-1)</f>
        <v>0</v>
      </c>
      <c r="M6932">
        <f>_xlfn.XLOOKUP(FraudData[[#This Row],[foreign_transaction]],ForeignRules[Foreign Transaction],ForeignRules[Risk Points],0)</f>
        <v>0</v>
      </c>
      <c r="N6932">
        <f>_xlfn.XLOOKUP(FraudData[[#This Row],[location_mismatch]],Table10[Location Mismatch],Table10[Risk Points],0)</f>
        <v>0</v>
      </c>
      <c r="O6932">
        <f>_xlfn.XLOOKUP(FraudData[[#This Row],[device_trust_score]],DeviceRules[Device Min],DeviceRules[Risk Points],,-1)</f>
        <v>0</v>
      </c>
      <c r="P6932">
        <f>_xlfn.XLOOKUP(FraudData[[#This Row],[velocity_last_24h]],VelocityRules[Velocity Min],VelocityRules[Risk Points],,-1)</f>
        <v>0</v>
      </c>
      <c r="Q6932">
        <f>_xlfn.XLOOKUP(FraudData[[#This Row],[merchant_category]],MerchantRules[Merchant Category],MerchantRules[Risk Points],0)</f>
        <v>0</v>
      </c>
      <c r="R6932">
        <f>SUM(FraudData[[#This Row],[Amount Risk]:[Merchant Risk]])</f>
        <v>0</v>
      </c>
      <c r="S6932" t="str" cm="1">
        <f t="array" ref="S6932">_xlfn.IFS(FraudData[[#This Row],[Fraud Risk Score]]&gt;=8,"High Risk",FraudData[[#This Row],[Fraud Risk Score]]&gt;=6,"Medium Risk",TRUE,"Low Risk")</f>
        <v>Low Risk</v>
      </c>
    </row>
    <row r="6933" spans="1:19">
      <c r="A6933">
        <v>6932</v>
      </c>
      <c r="B6933">
        <v>17.670000000000002</v>
      </c>
      <c r="C6933">
        <v>21</v>
      </c>
      <c r="D6933" t="s">
        <v>50</v>
      </c>
      <c r="E6933">
        <v>0</v>
      </c>
      <c r="F6933">
        <v>0</v>
      </c>
      <c r="G6933">
        <v>39</v>
      </c>
      <c r="H6933">
        <v>2</v>
      </c>
      <c r="I6933">
        <v>25</v>
      </c>
      <c r="J6933">
        <v>0</v>
      </c>
      <c r="K6933">
        <f>_xlfn.XLOOKUP(FraudData[[#This Row],[amount]],AmountRules[Amount Min],AmountRules[Risk Points],,-1)</f>
        <v>0</v>
      </c>
      <c r="L6933">
        <f>_xlfn.XLOOKUP(FraudData[[#This Row],[transaction_hour]],TimeRules[Hour Min],TimeRules[Risk Points],,-1)</f>
        <v>0</v>
      </c>
      <c r="M6933">
        <f>_xlfn.XLOOKUP(FraudData[[#This Row],[foreign_transaction]],ForeignRules[Foreign Transaction],ForeignRules[Risk Points],0)</f>
        <v>0</v>
      </c>
      <c r="N6933">
        <f>_xlfn.XLOOKUP(FraudData[[#This Row],[location_mismatch]],Table10[Location Mismatch],Table10[Risk Points],0)</f>
        <v>0</v>
      </c>
      <c r="O6933">
        <f>_xlfn.XLOOKUP(FraudData[[#This Row],[device_trust_score]],DeviceRules[Device Min],DeviceRules[Risk Points],,-1)</f>
        <v>2</v>
      </c>
      <c r="P6933">
        <f>_xlfn.XLOOKUP(FraudData[[#This Row],[velocity_last_24h]],VelocityRules[Velocity Min],VelocityRules[Risk Points],,-1)</f>
        <v>0</v>
      </c>
      <c r="Q6933">
        <f>_xlfn.XLOOKUP(FraudData[[#This Row],[merchant_category]],MerchantRules[Merchant Category],MerchantRules[Risk Points],0)</f>
        <v>0</v>
      </c>
      <c r="R6933">
        <f>SUM(FraudData[[#This Row],[Amount Risk]:[Merchant Risk]])</f>
        <v>2</v>
      </c>
      <c r="S6933" t="str" cm="1">
        <f t="array" ref="S6933">_xlfn.IFS(FraudData[[#This Row],[Fraud Risk Score]]&gt;=8,"High Risk",FraudData[[#This Row],[Fraud Risk Score]]&gt;=6,"Medium Risk",TRUE,"Low Risk")</f>
        <v>Low Risk</v>
      </c>
    </row>
    <row r="6934" spans="1:19">
      <c r="A6934">
        <v>6933</v>
      </c>
      <c r="B6934">
        <v>100.27</v>
      </c>
      <c r="C6934">
        <v>13</v>
      </c>
      <c r="D6934" t="s">
        <v>47</v>
      </c>
      <c r="E6934">
        <v>0</v>
      </c>
      <c r="F6934">
        <v>0</v>
      </c>
      <c r="G6934">
        <v>95</v>
      </c>
      <c r="H6934">
        <v>0</v>
      </c>
      <c r="I6934">
        <v>61</v>
      </c>
      <c r="J6934">
        <v>0</v>
      </c>
      <c r="K6934">
        <f>_xlfn.XLOOKUP(FraudData[[#This Row],[amount]],AmountRules[Amount Min],AmountRules[Risk Points],,-1)</f>
        <v>0</v>
      </c>
      <c r="L6934">
        <f>_xlfn.XLOOKUP(FraudData[[#This Row],[transaction_hour]],TimeRules[Hour Min],TimeRules[Risk Points],,-1)</f>
        <v>0</v>
      </c>
      <c r="M6934">
        <f>_xlfn.XLOOKUP(FraudData[[#This Row],[foreign_transaction]],ForeignRules[Foreign Transaction],ForeignRules[Risk Points],0)</f>
        <v>0</v>
      </c>
      <c r="N6934">
        <f>_xlfn.XLOOKUP(FraudData[[#This Row],[location_mismatch]],Table10[Location Mismatch],Table10[Risk Points],0)</f>
        <v>0</v>
      </c>
      <c r="O6934">
        <f>_xlfn.XLOOKUP(FraudData[[#This Row],[device_trust_score]],DeviceRules[Device Min],DeviceRules[Risk Points],,-1)</f>
        <v>0</v>
      </c>
      <c r="P6934">
        <f>_xlfn.XLOOKUP(FraudData[[#This Row],[velocity_last_24h]],VelocityRules[Velocity Min],VelocityRules[Risk Points],,-1)</f>
        <v>0</v>
      </c>
      <c r="Q6934">
        <f>_xlfn.XLOOKUP(FraudData[[#This Row],[merchant_category]],MerchantRules[Merchant Category],MerchantRules[Risk Points],0)</f>
        <v>0</v>
      </c>
      <c r="R6934">
        <f>SUM(FraudData[[#This Row],[Amount Risk]:[Merchant Risk]])</f>
        <v>0</v>
      </c>
      <c r="S6934" t="str" cm="1">
        <f t="array" ref="S6934">_xlfn.IFS(FraudData[[#This Row],[Fraud Risk Score]]&gt;=8,"High Risk",FraudData[[#This Row],[Fraud Risk Score]]&gt;=6,"Medium Risk",TRUE,"Low Risk")</f>
        <v>Low Risk</v>
      </c>
    </row>
    <row r="6935" spans="1:19">
      <c r="A6935">
        <v>6934</v>
      </c>
      <c r="B6935">
        <v>24.81</v>
      </c>
      <c r="C6935">
        <v>10</v>
      </c>
      <c r="D6935" t="s">
        <v>50</v>
      </c>
      <c r="E6935">
        <v>1</v>
      </c>
      <c r="F6935">
        <v>0</v>
      </c>
      <c r="G6935">
        <v>66</v>
      </c>
      <c r="H6935">
        <v>0</v>
      </c>
      <c r="I6935">
        <v>66</v>
      </c>
      <c r="J6935">
        <v>0</v>
      </c>
      <c r="K6935">
        <f>_xlfn.XLOOKUP(FraudData[[#This Row],[amount]],AmountRules[Amount Min],AmountRules[Risk Points],,-1)</f>
        <v>0</v>
      </c>
      <c r="L6935">
        <f>_xlfn.XLOOKUP(FraudData[[#This Row],[transaction_hour]],TimeRules[Hour Min],TimeRules[Risk Points],,-1)</f>
        <v>0</v>
      </c>
      <c r="M6935">
        <f>_xlfn.XLOOKUP(FraudData[[#This Row],[foreign_transaction]],ForeignRules[Foreign Transaction],ForeignRules[Risk Points],0)</f>
        <v>3</v>
      </c>
      <c r="N6935">
        <f>_xlfn.XLOOKUP(FraudData[[#This Row],[location_mismatch]],Table10[Location Mismatch],Table10[Risk Points],0)</f>
        <v>0</v>
      </c>
      <c r="O6935">
        <f>_xlfn.XLOOKUP(FraudData[[#This Row],[device_trust_score]],DeviceRules[Device Min],DeviceRules[Risk Points],,-1)</f>
        <v>1</v>
      </c>
      <c r="P6935">
        <f>_xlfn.XLOOKUP(FraudData[[#This Row],[velocity_last_24h]],VelocityRules[Velocity Min],VelocityRules[Risk Points],,-1)</f>
        <v>0</v>
      </c>
      <c r="Q6935">
        <f>_xlfn.XLOOKUP(FraudData[[#This Row],[merchant_category]],MerchantRules[Merchant Category],MerchantRules[Risk Points],0)</f>
        <v>0</v>
      </c>
      <c r="R6935">
        <f>SUM(FraudData[[#This Row],[Amount Risk]:[Merchant Risk]])</f>
        <v>4</v>
      </c>
      <c r="S6935" t="str" cm="1">
        <f t="array" ref="S6935">_xlfn.IFS(FraudData[[#This Row],[Fraud Risk Score]]&gt;=8,"High Risk",FraudData[[#This Row],[Fraud Risk Score]]&gt;=6,"Medium Risk",TRUE,"Low Risk")</f>
        <v>Low Risk</v>
      </c>
    </row>
    <row r="6936" spans="1:19">
      <c r="A6936">
        <v>6935</v>
      </c>
      <c r="B6936">
        <v>530.87</v>
      </c>
      <c r="C6936">
        <v>6</v>
      </c>
      <c r="D6936" t="s">
        <v>48</v>
      </c>
      <c r="E6936">
        <v>1</v>
      </c>
      <c r="F6936">
        <v>0</v>
      </c>
      <c r="G6936">
        <v>42</v>
      </c>
      <c r="H6936">
        <v>3</v>
      </c>
      <c r="I6936">
        <v>58</v>
      </c>
      <c r="J6936">
        <v>0</v>
      </c>
      <c r="K6936">
        <f>_xlfn.XLOOKUP(FraudData[[#This Row],[amount]],AmountRules[Amount Min],AmountRules[Risk Points],,-1)</f>
        <v>1</v>
      </c>
      <c r="L6936">
        <f>_xlfn.XLOOKUP(FraudData[[#This Row],[transaction_hour]],TimeRules[Hour Min],TimeRules[Risk Points],,-1)</f>
        <v>0</v>
      </c>
      <c r="M6936">
        <f>_xlfn.XLOOKUP(FraudData[[#This Row],[foreign_transaction]],ForeignRules[Foreign Transaction],ForeignRules[Risk Points],0)</f>
        <v>3</v>
      </c>
      <c r="N6936">
        <f>_xlfn.XLOOKUP(FraudData[[#This Row],[location_mismatch]],Table10[Location Mismatch],Table10[Risk Points],0)</f>
        <v>0</v>
      </c>
      <c r="O6936">
        <f>_xlfn.XLOOKUP(FraudData[[#This Row],[device_trust_score]],DeviceRules[Device Min],DeviceRules[Risk Points],,-1)</f>
        <v>2</v>
      </c>
      <c r="P6936">
        <f>_xlfn.XLOOKUP(FraudData[[#This Row],[velocity_last_24h]],VelocityRules[Velocity Min],VelocityRules[Risk Points],,-1)</f>
        <v>0</v>
      </c>
      <c r="Q6936">
        <f>_xlfn.XLOOKUP(FraudData[[#This Row],[merchant_category]],MerchantRules[Merchant Category],MerchantRules[Risk Points],0)</f>
        <v>0</v>
      </c>
      <c r="R6936">
        <f>SUM(FraudData[[#This Row],[Amount Risk]:[Merchant Risk]])</f>
        <v>6</v>
      </c>
      <c r="S6936" t="str" cm="1">
        <f t="array" ref="S6936">_xlfn.IFS(FraudData[[#This Row],[Fraud Risk Score]]&gt;=8,"High Risk",FraudData[[#This Row],[Fraud Risk Score]]&gt;=6,"Medium Risk",TRUE,"Low Risk")</f>
        <v>Medium Risk</v>
      </c>
    </row>
    <row r="6937" spans="1:19">
      <c r="A6937">
        <v>6936</v>
      </c>
      <c r="B6937">
        <v>116.04</v>
      </c>
      <c r="C6937">
        <v>17</v>
      </c>
      <c r="D6937" t="s">
        <v>47</v>
      </c>
      <c r="E6937">
        <v>0</v>
      </c>
      <c r="F6937">
        <v>0</v>
      </c>
      <c r="G6937">
        <v>62</v>
      </c>
      <c r="H6937">
        <v>4</v>
      </c>
      <c r="I6937">
        <v>31</v>
      </c>
      <c r="J6937">
        <v>0</v>
      </c>
      <c r="K6937">
        <f>_xlfn.XLOOKUP(FraudData[[#This Row],[amount]],AmountRules[Amount Min],AmountRules[Risk Points],,-1)</f>
        <v>0</v>
      </c>
      <c r="L6937">
        <f>_xlfn.XLOOKUP(FraudData[[#This Row],[transaction_hour]],TimeRules[Hour Min],TimeRules[Risk Points],,-1)</f>
        <v>0</v>
      </c>
      <c r="M6937">
        <f>_xlfn.XLOOKUP(FraudData[[#This Row],[foreign_transaction]],ForeignRules[Foreign Transaction],ForeignRules[Risk Points],0)</f>
        <v>0</v>
      </c>
      <c r="N6937">
        <f>_xlfn.XLOOKUP(FraudData[[#This Row],[location_mismatch]],Table10[Location Mismatch],Table10[Risk Points],0)</f>
        <v>0</v>
      </c>
      <c r="O6937">
        <f>_xlfn.XLOOKUP(FraudData[[#This Row],[device_trust_score]],DeviceRules[Device Min],DeviceRules[Risk Points],,-1)</f>
        <v>1</v>
      </c>
      <c r="P6937">
        <f>_xlfn.XLOOKUP(FraudData[[#This Row],[velocity_last_24h]],VelocityRules[Velocity Min],VelocityRules[Risk Points],,-1)</f>
        <v>0</v>
      </c>
      <c r="Q6937">
        <f>_xlfn.XLOOKUP(FraudData[[#This Row],[merchant_category]],MerchantRules[Merchant Category],MerchantRules[Risk Points],0)</f>
        <v>0</v>
      </c>
      <c r="R6937">
        <f>SUM(FraudData[[#This Row],[Amount Risk]:[Merchant Risk]])</f>
        <v>1</v>
      </c>
      <c r="S6937" t="str" cm="1">
        <f t="array" ref="S6937">_xlfn.IFS(FraudData[[#This Row],[Fraud Risk Score]]&gt;=8,"High Risk",FraudData[[#This Row],[Fraud Risk Score]]&gt;=6,"Medium Risk",TRUE,"Low Risk")</f>
        <v>Low Risk</v>
      </c>
    </row>
    <row r="6938" spans="1:19">
      <c r="A6938">
        <v>6937</v>
      </c>
      <c r="B6938">
        <v>68.7</v>
      </c>
      <c r="C6938">
        <v>20</v>
      </c>
      <c r="D6938" t="s">
        <v>50</v>
      </c>
      <c r="E6938">
        <v>0</v>
      </c>
      <c r="F6938">
        <v>0</v>
      </c>
      <c r="G6938">
        <v>88</v>
      </c>
      <c r="H6938">
        <v>0</v>
      </c>
      <c r="I6938">
        <v>33</v>
      </c>
      <c r="J6938">
        <v>0</v>
      </c>
      <c r="K6938">
        <f>_xlfn.XLOOKUP(FraudData[[#This Row],[amount]],AmountRules[Amount Min],AmountRules[Risk Points],,-1)</f>
        <v>0</v>
      </c>
      <c r="L6938">
        <f>_xlfn.XLOOKUP(FraudData[[#This Row],[transaction_hour]],TimeRules[Hour Min],TimeRules[Risk Points],,-1)</f>
        <v>0</v>
      </c>
      <c r="M6938">
        <f>_xlfn.XLOOKUP(FraudData[[#This Row],[foreign_transaction]],ForeignRules[Foreign Transaction],ForeignRules[Risk Points],0)</f>
        <v>0</v>
      </c>
      <c r="N6938">
        <f>_xlfn.XLOOKUP(FraudData[[#This Row],[location_mismatch]],Table10[Location Mismatch],Table10[Risk Points],0)</f>
        <v>0</v>
      </c>
      <c r="O6938">
        <f>_xlfn.XLOOKUP(FraudData[[#This Row],[device_trust_score]],DeviceRules[Device Min],DeviceRules[Risk Points],,-1)</f>
        <v>0</v>
      </c>
      <c r="P6938">
        <f>_xlfn.XLOOKUP(FraudData[[#This Row],[velocity_last_24h]],VelocityRules[Velocity Min],VelocityRules[Risk Points],,-1)</f>
        <v>0</v>
      </c>
      <c r="Q6938">
        <f>_xlfn.XLOOKUP(FraudData[[#This Row],[merchant_category]],MerchantRules[Merchant Category],MerchantRules[Risk Points],0)</f>
        <v>0</v>
      </c>
      <c r="R6938">
        <f>SUM(FraudData[[#This Row],[Amount Risk]:[Merchant Risk]])</f>
        <v>0</v>
      </c>
      <c r="S6938" t="str" cm="1">
        <f t="array" ref="S6938">_xlfn.IFS(FraudData[[#This Row],[Fraud Risk Score]]&gt;=8,"High Risk",FraudData[[#This Row],[Fraud Risk Score]]&gt;=6,"Medium Risk",TRUE,"Low Risk")</f>
        <v>Low Risk</v>
      </c>
    </row>
    <row r="6939" spans="1:19">
      <c r="A6939">
        <v>6938</v>
      </c>
      <c r="B6939">
        <v>261.67</v>
      </c>
      <c r="C6939">
        <v>21</v>
      </c>
      <c r="D6939" t="s">
        <v>50</v>
      </c>
      <c r="E6939">
        <v>0</v>
      </c>
      <c r="F6939">
        <v>0</v>
      </c>
      <c r="G6939">
        <v>53</v>
      </c>
      <c r="H6939">
        <v>2</v>
      </c>
      <c r="I6939">
        <v>67</v>
      </c>
      <c r="J6939">
        <v>0</v>
      </c>
      <c r="K6939">
        <f>_xlfn.XLOOKUP(FraudData[[#This Row],[amount]],AmountRules[Amount Min],AmountRules[Risk Points],,-1)</f>
        <v>0</v>
      </c>
      <c r="L6939">
        <f>_xlfn.XLOOKUP(FraudData[[#This Row],[transaction_hour]],TimeRules[Hour Min],TimeRules[Risk Points],,-1)</f>
        <v>0</v>
      </c>
      <c r="M6939">
        <f>_xlfn.XLOOKUP(FraudData[[#This Row],[foreign_transaction]],ForeignRules[Foreign Transaction],ForeignRules[Risk Points],0)</f>
        <v>0</v>
      </c>
      <c r="N6939">
        <f>_xlfn.XLOOKUP(FraudData[[#This Row],[location_mismatch]],Table10[Location Mismatch],Table10[Risk Points],0)</f>
        <v>0</v>
      </c>
      <c r="O6939">
        <f>_xlfn.XLOOKUP(FraudData[[#This Row],[device_trust_score]],DeviceRules[Device Min],DeviceRules[Risk Points],,-1)</f>
        <v>1</v>
      </c>
      <c r="P6939">
        <f>_xlfn.XLOOKUP(FraudData[[#This Row],[velocity_last_24h]],VelocityRules[Velocity Min],VelocityRules[Risk Points],,-1)</f>
        <v>0</v>
      </c>
      <c r="Q6939">
        <f>_xlfn.XLOOKUP(FraudData[[#This Row],[merchant_category]],MerchantRules[Merchant Category],MerchantRules[Risk Points],0)</f>
        <v>0</v>
      </c>
      <c r="R6939">
        <f>SUM(FraudData[[#This Row],[Amount Risk]:[Merchant Risk]])</f>
        <v>1</v>
      </c>
      <c r="S6939" t="str" cm="1">
        <f t="array" ref="S6939">_xlfn.IFS(FraudData[[#This Row],[Fraud Risk Score]]&gt;=8,"High Risk",FraudData[[#This Row],[Fraud Risk Score]]&gt;=6,"Medium Risk",TRUE,"Low Risk")</f>
        <v>Low Risk</v>
      </c>
    </row>
    <row r="6940" spans="1:19">
      <c r="A6940">
        <v>6939</v>
      </c>
      <c r="B6940">
        <v>124.03</v>
      </c>
      <c r="C6940">
        <v>3</v>
      </c>
      <c r="D6940" t="s">
        <v>50</v>
      </c>
      <c r="E6940">
        <v>0</v>
      </c>
      <c r="F6940">
        <v>0</v>
      </c>
      <c r="G6940">
        <v>34</v>
      </c>
      <c r="H6940">
        <v>1</v>
      </c>
      <c r="I6940">
        <v>36</v>
      </c>
      <c r="J6940">
        <v>0</v>
      </c>
      <c r="K6940">
        <f>_xlfn.XLOOKUP(FraudData[[#This Row],[amount]],AmountRules[Amount Min],AmountRules[Risk Points],,-1)</f>
        <v>0</v>
      </c>
      <c r="L6940">
        <f>_xlfn.XLOOKUP(FraudData[[#This Row],[transaction_hour]],TimeRules[Hour Min],TimeRules[Risk Points],,-1)</f>
        <v>3</v>
      </c>
      <c r="M6940">
        <f>_xlfn.XLOOKUP(FraudData[[#This Row],[foreign_transaction]],ForeignRules[Foreign Transaction],ForeignRules[Risk Points],0)</f>
        <v>0</v>
      </c>
      <c r="N6940">
        <f>_xlfn.XLOOKUP(FraudData[[#This Row],[location_mismatch]],Table10[Location Mismatch],Table10[Risk Points],0)</f>
        <v>0</v>
      </c>
      <c r="O6940">
        <f>_xlfn.XLOOKUP(FraudData[[#This Row],[device_trust_score]],DeviceRules[Device Min],DeviceRules[Risk Points],,-1)</f>
        <v>2</v>
      </c>
      <c r="P6940">
        <f>_xlfn.XLOOKUP(FraudData[[#This Row],[velocity_last_24h]],VelocityRules[Velocity Min],VelocityRules[Risk Points],,-1)</f>
        <v>0</v>
      </c>
      <c r="Q6940">
        <f>_xlfn.XLOOKUP(FraudData[[#This Row],[merchant_category]],MerchantRules[Merchant Category],MerchantRules[Risk Points],0)</f>
        <v>0</v>
      </c>
      <c r="R6940">
        <f>SUM(FraudData[[#This Row],[Amount Risk]:[Merchant Risk]])</f>
        <v>5</v>
      </c>
      <c r="S6940" t="str" cm="1">
        <f t="array" ref="S6940">_xlfn.IFS(FraudData[[#This Row],[Fraud Risk Score]]&gt;=8,"High Risk",FraudData[[#This Row],[Fraud Risk Score]]&gt;=6,"Medium Risk",TRUE,"Low Risk")</f>
        <v>Low Risk</v>
      </c>
    </row>
    <row r="6941" spans="1:19">
      <c r="A6941">
        <v>6940</v>
      </c>
      <c r="B6941">
        <v>66.8</v>
      </c>
      <c r="C6941">
        <v>16</v>
      </c>
      <c r="D6941" t="s">
        <v>49</v>
      </c>
      <c r="E6941">
        <v>1</v>
      </c>
      <c r="F6941">
        <v>0</v>
      </c>
      <c r="G6941">
        <v>41</v>
      </c>
      <c r="H6941">
        <v>4</v>
      </c>
      <c r="I6941">
        <v>27</v>
      </c>
      <c r="J6941">
        <v>0</v>
      </c>
      <c r="K6941">
        <f>_xlfn.XLOOKUP(FraudData[[#This Row],[amount]],AmountRules[Amount Min],AmountRules[Risk Points],,-1)</f>
        <v>0</v>
      </c>
      <c r="L6941">
        <f>_xlfn.XLOOKUP(FraudData[[#This Row],[transaction_hour]],TimeRules[Hour Min],TimeRules[Risk Points],,-1)</f>
        <v>0</v>
      </c>
      <c r="M6941">
        <f>_xlfn.XLOOKUP(FraudData[[#This Row],[foreign_transaction]],ForeignRules[Foreign Transaction],ForeignRules[Risk Points],0)</f>
        <v>3</v>
      </c>
      <c r="N6941">
        <f>_xlfn.XLOOKUP(FraudData[[#This Row],[location_mismatch]],Table10[Location Mismatch],Table10[Risk Points],0)</f>
        <v>0</v>
      </c>
      <c r="O6941">
        <f>_xlfn.XLOOKUP(FraudData[[#This Row],[device_trust_score]],DeviceRules[Device Min],DeviceRules[Risk Points],,-1)</f>
        <v>2</v>
      </c>
      <c r="P6941">
        <f>_xlfn.XLOOKUP(FraudData[[#This Row],[velocity_last_24h]],VelocityRules[Velocity Min],VelocityRules[Risk Points],,-1)</f>
        <v>0</v>
      </c>
      <c r="Q6941">
        <f>_xlfn.XLOOKUP(FraudData[[#This Row],[merchant_category]],MerchantRules[Merchant Category],MerchantRules[Risk Points],0)</f>
        <v>1</v>
      </c>
      <c r="R6941">
        <f>SUM(FraudData[[#This Row],[Amount Risk]:[Merchant Risk]])</f>
        <v>6</v>
      </c>
      <c r="S6941" t="str" cm="1">
        <f t="array" ref="S6941">_xlfn.IFS(FraudData[[#This Row],[Fraud Risk Score]]&gt;=8,"High Risk",FraudData[[#This Row],[Fraud Risk Score]]&gt;=6,"Medium Risk",TRUE,"Low Risk")</f>
        <v>Medium Risk</v>
      </c>
    </row>
    <row r="6942" spans="1:19">
      <c r="A6942">
        <v>6941</v>
      </c>
      <c r="B6942">
        <v>300.81</v>
      </c>
      <c r="C6942">
        <v>18</v>
      </c>
      <c r="D6942" t="s">
        <v>49</v>
      </c>
      <c r="E6942">
        <v>0</v>
      </c>
      <c r="F6942">
        <v>0</v>
      </c>
      <c r="G6942">
        <v>56</v>
      </c>
      <c r="H6942">
        <v>1</v>
      </c>
      <c r="I6942">
        <v>48</v>
      </c>
      <c r="J6942">
        <v>0</v>
      </c>
      <c r="K6942">
        <f>_xlfn.XLOOKUP(FraudData[[#This Row],[amount]],AmountRules[Amount Min],AmountRules[Risk Points],,-1)</f>
        <v>0</v>
      </c>
      <c r="L6942">
        <f>_xlfn.XLOOKUP(FraudData[[#This Row],[transaction_hour]],TimeRules[Hour Min],TimeRules[Risk Points],,-1)</f>
        <v>0</v>
      </c>
      <c r="M6942">
        <f>_xlfn.XLOOKUP(FraudData[[#This Row],[foreign_transaction]],ForeignRules[Foreign Transaction],ForeignRules[Risk Points],0)</f>
        <v>0</v>
      </c>
      <c r="N6942">
        <f>_xlfn.XLOOKUP(FraudData[[#This Row],[location_mismatch]],Table10[Location Mismatch],Table10[Risk Points],0)</f>
        <v>0</v>
      </c>
      <c r="O6942">
        <f>_xlfn.XLOOKUP(FraudData[[#This Row],[device_trust_score]],DeviceRules[Device Min],DeviceRules[Risk Points],,-1)</f>
        <v>1</v>
      </c>
      <c r="P6942">
        <f>_xlfn.XLOOKUP(FraudData[[#This Row],[velocity_last_24h]],VelocityRules[Velocity Min],VelocityRules[Risk Points],,-1)</f>
        <v>0</v>
      </c>
      <c r="Q6942">
        <f>_xlfn.XLOOKUP(FraudData[[#This Row],[merchant_category]],MerchantRules[Merchant Category],MerchantRules[Risk Points],0)</f>
        <v>1</v>
      </c>
      <c r="R6942">
        <f>SUM(FraudData[[#This Row],[Amount Risk]:[Merchant Risk]])</f>
        <v>2</v>
      </c>
      <c r="S6942" t="str" cm="1">
        <f t="array" ref="S6942">_xlfn.IFS(FraudData[[#This Row],[Fraud Risk Score]]&gt;=8,"High Risk",FraudData[[#This Row],[Fraud Risk Score]]&gt;=6,"Medium Risk",TRUE,"Low Risk")</f>
        <v>Low Risk</v>
      </c>
    </row>
    <row r="6943" spans="1:19">
      <c r="A6943">
        <v>6942</v>
      </c>
      <c r="B6943">
        <v>363.34</v>
      </c>
      <c r="C6943">
        <v>13</v>
      </c>
      <c r="D6943" t="s">
        <v>47</v>
      </c>
      <c r="E6943">
        <v>0</v>
      </c>
      <c r="F6943">
        <v>0</v>
      </c>
      <c r="G6943">
        <v>85</v>
      </c>
      <c r="H6943">
        <v>1</v>
      </c>
      <c r="I6943">
        <v>53</v>
      </c>
      <c r="J6943">
        <v>0</v>
      </c>
      <c r="K6943">
        <f>_xlfn.XLOOKUP(FraudData[[#This Row],[amount]],AmountRules[Amount Min],AmountRules[Risk Points],,-1)</f>
        <v>0</v>
      </c>
      <c r="L6943">
        <f>_xlfn.XLOOKUP(FraudData[[#This Row],[transaction_hour]],TimeRules[Hour Min],TimeRules[Risk Points],,-1)</f>
        <v>0</v>
      </c>
      <c r="M6943">
        <f>_xlfn.XLOOKUP(FraudData[[#This Row],[foreign_transaction]],ForeignRules[Foreign Transaction],ForeignRules[Risk Points],0)</f>
        <v>0</v>
      </c>
      <c r="N6943">
        <f>_xlfn.XLOOKUP(FraudData[[#This Row],[location_mismatch]],Table10[Location Mismatch],Table10[Risk Points],0)</f>
        <v>0</v>
      </c>
      <c r="O6943">
        <f>_xlfn.XLOOKUP(FraudData[[#This Row],[device_trust_score]],DeviceRules[Device Min],DeviceRules[Risk Points],,-1)</f>
        <v>0</v>
      </c>
      <c r="P6943">
        <f>_xlfn.XLOOKUP(FraudData[[#This Row],[velocity_last_24h]],VelocityRules[Velocity Min],VelocityRules[Risk Points],,-1)</f>
        <v>0</v>
      </c>
      <c r="Q6943">
        <f>_xlfn.XLOOKUP(FraudData[[#This Row],[merchant_category]],MerchantRules[Merchant Category],MerchantRules[Risk Points],0)</f>
        <v>0</v>
      </c>
      <c r="R6943">
        <f>SUM(FraudData[[#This Row],[Amount Risk]:[Merchant Risk]])</f>
        <v>0</v>
      </c>
      <c r="S6943" t="str" cm="1">
        <f t="array" ref="S6943">_xlfn.IFS(FraudData[[#This Row],[Fraud Risk Score]]&gt;=8,"High Risk",FraudData[[#This Row],[Fraud Risk Score]]&gt;=6,"Medium Risk",TRUE,"Low Risk")</f>
        <v>Low Risk</v>
      </c>
    </row>
    <row r="6944" spans="1:19">
      <c r="A6944">
        <v>6943</v>
      </c>
      <c r="B6944">
        <v>201.21</v>
      </c>
      <c r="C6944">
        <v>9</v>
      </c>
      <c r="D6944" t="s">
        <v>48</v>
      </c>
      <c r="E6944">
        <v>0</v>
      </c>
      <c r="F6944">
        <v>0</v>
      </c>
      <c r="G6944">
        <v>70</v>
      </c>
      <c r="H6944">
        <v>3</v>
      </c>
      <c r="I6944">
        <v>20</v>
      </c>
      <c r="J6944">
        <v>0</v>
      </c>
      <c r="K6944">
        <f>_xlfn.XLOOKUP(FraudData[[#This Row],[amount]],AmountRules[Amount Min],AmountRules[Risk Points],,-1)</f>
        <v>0</v>
      </c>
      <c r="L6944">
        <f>_xlfn.XLOOKUP(FraudData[[#This Row],[transaction_hour]],TimeRules[Hour Min],TimeRules[Risk Points],,-1)</f>
        <v>0</v>
      </c>
      <c r="M6944">
        <f>_xlfn.XLOOKUP(FraudData[[#This Row],[foreign_transaction]],ForeignRules[Foreign Transaction],ForeignRules[Risk Points],0)</f>
        <v>0</v>
      </c>
      <c r="N6944">
        <f>_xlfn.XLOOKUP(FraudData[[#This Row],[location_mismatch]],Table10[Location Mismatch],Table10[Risk Points],0)</f>
        <v>0</v>
      </c>
      <c r="O6944">
        <f>_xlfn.XLOOKUP(FraudData[[#This Row],[device_trust_score]],DeviceRules[Device Min],DeviceRules[Risk Points],,-1)</f>
        <v>0</v>
      </c>
      <c r="P6944">
        <f>_xlfn.XLOOKUP(FraudData[[#This Row],[velocity_last_24h]],VelocityRules[Velocity Min],VelocityRules[Risk Points],,-1)</f>
        <v>0</v>
      </c>
      <c r="Q6944">
        <f>_xlfn.XLOOKUP(FraudData[[#This Row],[merchant_category]],MerchantRules[Merchant Category],MerchantRules[Risk Points],0)</f>
        <v>0</v>
      </c>
      <c r="R6944">
        <f>SUM(FraudData[[#This Row],[Amount Risk]:[Merchant Risk]])</f>
        <v>0</v>
      </c>
      <c r="S6944" t="str" cm="1">
        <f t="array" ref="S6944">_xlfn.IFS(FraudData[[#This Row],[Fraud Risk Score]]&gt;=8,"High Risk",FraudData[[#This Row],[Fraud Risk Score]]&gt;=6,"Medium Risk",TRUE,"Low Risk")</f>
        <v>Low Risk</v>
      </c>
    </row>
    <row r="6945" spans="1:19">
      <c r="A6945">
        <v>6944</v>
      </c>
      <c r="B6945">
        <v>8.66</v>
      </c>
      <c r="C6945">
        <v>5</v>
      </c>
      <c r="D6945" t="s">
        <v>47</v>
      </c>
      <c r="E6945">
        <v>0</v>
      </c>
      <c r="F6945">
        <v>0</v>
      </c>
      <c r="G6945">
        <v>95</v>
      </c>
      <c r="H6945">
        <v>1</v>
      </c>
      <c r="I6945">
        <v>19</v>
      </c>
      <c r="J6945">
        <v>0</v>
      </c>
      <c r="K6945">
        <f>_xlfn.XLOOKUP(FraudData[[#This Row],[amount]],AmountRules[Amount Min],AmountRules[Risk Points],,-1)</f>
        <v>0</v>
      </c>
      <c r="L6945">
        <f>_xlfn.XLOOKUP(FraudData[[#This Row],[transaction_hour]],TimeRules[Hour Min],TimeRules[Risk Points],,-1)</f>
        <v>0</v>
      </c>
      <c r="M6945">
        <f>_xlfn.XLOOKUP(FraudData[[#This Row],[foreign_transaction]],ForeignRules[Foreign Transaction],ForeignRules[Risk Points],0)</f>
        <v>0</v>
      </c>
      <c r="N6945">
        <f>_xlfn.XLOOKUP(FraudData[[#This Row],[location_mismatch]],Table10[Location Mismatch],Table10[Risk Points],0)</f>
        <v>0</v>
      </c>
      <c r="O6945">
        <f>_xlfn.XLOOKUP(FraudData[[#This Row],[device_trust_score]],DeviceRules[Device Min],DeviceRules[Risk Points],,-1)</f>
        <v>0</v>
      </c>
      <c r="P6945">
        <f>_xlfn.XLOOKUP(FraudData[[#This Row],[velocity_last_24h]],VelocityRules[Velocity Min],VelocityRules[Risk Points],,-1)</f>
        <v>0</v>
      </c>
      <c r="Q6945">
        <f>_xlfn.XLOOKUP(FraudData[[#This Row],[merchant_category]],MerchantRules[Merchant Category],MerchantRules[Risk Points],0)</f>
        <v>0</v>
      </c>
      <c r="R6945">
        <f>SUM(FraudData[[#This Row],[Amount Risk]:[Merchant Risk]])</f>
        <v>0</v>
      </c>
      <c r="S6945" t="str" cm="1">
        <f t="array" ref="S6945">_xlfn.IFS(FraudData[[#This Row],[Fraud Risk Score]]&gt;=8,"High Risk",FraudData[[#This Row],[Fraud Risk Score]]&gt;=6,"Medium Risk",TRUE,"Low Risk")</f>
        <v>Low Risk</v>
      </c>
    </row>
    <row r="6946" spans="1:19">
      <c r="A6946">
        <v>6945</v>
      </c>
      <c r="B6946">
        <v>150.38</v>
      </c>
      <c r="C6946">
        <v>17</v>
      </c>
      <c r="D6946" t="s">
        <v>46</v>
      </c>
      <c r="E6946">
        <v>0</v>
      </c>
      <c r="F6946">
        <v>0</v>
      </c>
      <c r="G6946">
        <v>80</v>
      </c>
      <c r="H6946">
        <v>2</v>
      </c>
      <c r="I6946">
        <v>54</v>
      </c>
      <c r="J6946">
        <v>0</v>
      </c>
      <c r="K6946">
        <f>_xlfn.XLOOKUP(FraudData[[#This Row],[amount]],AmountRules[Amount Min],AmountRules[Risk Points],,-1)</f>
        <v>0</v>
      </c>
      <c r="L6946">
        <f>_xlfn.XLOOKUP(FraudData[[#This Row],[transaction_hour]],TimeRules[Hour Min],TimeRules[Risk Points],,-1)</f>
        <v>0</v>
      </c>
      <c r="M6946">
        <f>_xlfn.XLOOKUP(FraudData[[#This Row],[foreign_transaction]],ForeignRules[Foreign Transaction],ForeignRules[Risk Points],0)</f>
        <v>0</v>
      </c>
      <c r="N6946">
        <f>_xlfn.XLOOKUP(FraudData[[#This Row],[location_mismatch]],Table10[Location Mismatch],Table10[Risk Points],0)</f>
        <v>0</v>
      </c>
      <c r="O6946">
        <f>_xlfn.XLOOKUP(FraudData[[#This Row],[device_trust_score]],DeviceRules[Device Min],DeviceRules[Risk Points],,-1)</f>
        <v>0</v>
      </c>
      <c r="P6946">
        <f>_xlfn.XLOOKUP(FraudData[[#This Row],[velocity_last_24h]],VelocityRules[Velocity Min],VelocityRules[Risk Points],,-1)</f>
        <v>0</v>
      </c>
      <c r="Q6946">
        <f>_xlfn.XLOOKUP(FraudData[[#This Row],[merchant_category]],MerchantRules[Merchant Category],MerchantRules[Risk Points],0)</f>
        <v>0</v>
      </c>
      <c r="R6946">
        <f>SUM(FraudData[[#This Row],[Amount Risk]:[Merchant Risk]])</f>
        <v>0</v>
      </c>
      <c r="S6946" t="str" cm="1">
        <f t="array" ref="S6946">_xlfn.IFS(FraudData[[#This Row],[Fraud Risk Score]]&gt;=8,"High Risk",FraudData[[#This Row],[Fraud Risk Score]]&gt;=6,"Medium Risk",TRUE,"Low Risk")</f>
        <v>Low Risk</v>
      </c>
    </row>
    <row r="6947" spans="1:19">
      <c r="A6947">
        <v>6946</v>
      </c>
      <c r="B6947">
        <v>259.37</v>
      </c>
      <c r="C6947">
        <v>3</v>
      </c>
      <c r="D6947" t="s">
        <v>46</v>
      </c>
      <c r="E6947">
        <v>1</v>
      </c>
      <c r="F6947">
        <v>0</v>
      </c>
      <c r="G6947">
        <v>85</v>
      </c>
      <c r="H6947">
        <v>1</v>
      </c>
      <c r="I6947">
        <v>35</v>
      </c>
      <c r="J6947">
        <v>0</v>
      </c>
      <c r="K6947">
        <f>_xlfn.XLOOKUP(FraudData[[#This Row],[amount]],AmountRules[Amount Min],AmountRules[Risk Points],,-1)</f>
        <v>0</v>
      </c>
      <c r="L6947">
        <f>_xlfn.XLOOKUP(FraudData[[#This Row],[transaction_hour]],TimeRules[Hour Min],TimeRules[Risk Points],,-1)</f>
        <v>3</v>
      </c>
      <c r="M6947">
        <f>_xlfn.XLOOKUP(FraudData[[#This Row],[foreign_transaction]],ForeignRules[Foreign Transaction],ForeignRules[Risk Points],0)</f>
        <v>3</v>
      </c>
      <c r="N6947">
        <f>_xlfn.XLOOKUP(FraudData[[#This Row],[location_mismatch]],Table10[Location Mismatch],Table10[Risk Points],0)</f>
        <v>0</v>
      </c>
      <c r="O6947">
        <f>_xlfn.XLOOKUP(FraudData[[#This Row],[device_trust_score]],DeviceRules[Device Min],DeviceRules[Risk Points],,-1)</f>
        <v>0</v>
      </c>
      <c r="P6947">
        <f>_xlfn.XLOOKUP(FraudData[[#This Row],[velocity_last_24h]],VelocityRules[Velocity Min],VelocityRules[Risk Points],,-1)</f>
        <v>0</v>
      </c>
      <c r="Q6947">
        <f>_xlfn.XLOOKUP(FraudData[[#This Row],[merchant_category]],MerchantRules[Merchant Category],MerchantRules[Risk Points],0)</f>
        <v>0</v>
      </c>
      <c r="R6947">
        <f>SUM(FraudData[[#This Row],[Amount Risk]:[Merchant Risk]])</f>
        <v>6</v>
      </c>
      <c r="S6947" t="str" cm="1">
        <f t="array" ref="S6947">_xlfn.IFS(FraudData[[#This Row],[Fraud Risk Score]]&gt;=8,"High Risk",FraudData[[#This Row],[Fraud Risk Score]]&gt;=6,"Medium Risk",TRUE,"Low Risk")</f>
        <v>Medium Risk</v>
      </c>
    </row>
    <row r="6948" spans="1:19">
      <c r="A6948">
        <v>6947</v>
      </c>
      <c r="B6948">
        <v>26.42</v>
      </c>
      <c r="C6948">
        <v>10</v>
      </c>
      <c r="D6948" t="s">
        <v>48</v>
      </c>
      <c r="E6948">
        <v>0</v>
      </c>
      <c r="F6948">
        <v>0</v>
      </c>
      <c r="G6948">
        <v>68</v>
      </c>
      <c r="H6948">
        <v>3</v>
      </c>
      <c r="I6948">
        <v>31</v>
      </c>
      <c r="J6948">
        <v>0</v>
      </c>
      <c r="K6948">
        <f>_xlfn.XLOOKUP(FraudData[[#This Row],[amount]],AmountRules[Amount Min],AmountRules[Risk Points],,-1)</f>
        <v>0</v>
      </c>
      <c r="L6948">
        <f>_xlfn.XLOOKUP(FraudData[[#This Row],[transaction_hour]],TimeRules[Hour Min],TimeRules[Risk Points],,-1)</f>
        <v>0</v>
      </c>
      <c r="M6948">
        <f>_xlfn.XLOOKUP(FraudData[[#This Row],[foreign_transaction]],ForeignRules[Foreign Transaction],ForeignRules[Risk Points],0)</f>
        <v>0</v>
      </c>
      <c r="N6948">
        <f>_xlfn.XLOOKUP(FraudData[[#This Row],[location_mismatch]],Table10[Location Mismatch],Table10[Risk Points],0)</f>
        <v>0</v>
      </c>
      <c r="O6948">
        <f>_xlfn.XLOOKUP(FraudData[[#This Row],[device_trust_score]],DeviceRules[Device Min],DeviceRules[Risk Points],,-1)</f>
        <v>1</v>
      </c>
      <c r="P6948">
        <f>_xlfn.XLOOKUP(FraudData[[#This Row],[velocity_last_24h]],VelocityRules[Velocity Min],VelocityRules[Risk Points],,-1)</f>
        <v>0</v>
      </c>
      <c r="Q6948">
        <f>_xlfn.XLOOKUP(FraudData[[#This Row],[merchant_category]],MerchantRules[Merchant Category],MerchantRules[Risk Points],0)</f>
        <v>0</v>
      </c>
      <c r="R6948">
        <f>SUM(FraudData[[#This Row],[Amount Risk]:[Merchant Risk]])</f>
        <v>1</v>
      </c>
      <c r="S6948" t="str" cm="1">
        <f t="array" ref="S6948">_xlfn.IFS(FraudData[[#This Row],[Fraud Risk Score]]&gt;=8,"High Risk",FraudData[[#This Row],[Fraud Risk Score]]&gt;=6,"Medium Risk",TRUE,"Low Risk")</f>
        <v>Low Risk</v>
      </c>
    </row>
    <row r="6949" spans="1:19">
      <c r="A6949">
        <v>6948</v>
      </c>
      <c r="B6949">
        <v>46.74</v>
      </c>
      <c r="C6949">
        <v>12</v>
      </c>
      <c r="D6949" t="s">
        <v>48</v>
      </c>
      <c r="E6949">
        <v>0</v>
      </c>
      <c r="F6949">
        <v>0</v>
      </c>
      <c r="G6949">
        <v>62</v>
      </c>
      <c r="H6949">
        <v>1</v>
      </c>
      <c r="I6949">
        <v>19</v>
      </c>
      <c r="J6949">
        <v>0</v>
      </c>
      <c r="K6949">
        <f>_xlfn.XLOOKUP(FraudData[[#This Row],[amount]],AmountRules[Amount Min],AmountRules[Risk Points],,-1)</f>
        <v>0</v>
      </c>
      <c r="L6949">
        <f>_xlfn.XLOOKUP(FraudData[[#This Row],[transaction_hour]],TimeRules[Hour Min],TimeRules[Risk Points],,-1)</f>
        <v>0</v>
      </c>
      <c r="M6949">
        <f>_xlfn.XLOOKUP(FraudData[[#This Row],[foreign_transaction]],ForeignRules[Foreign Transaction],ForeignRules[Risk Points],0)</f>
        <v>0</v>
      </c>
      <c r="N6949">
        <f>_xlfn.XLOOKUP(FraudData[[#This Row],[location_mismatch]],Table10[Location Mismatch],Table10[Risk Points],0)</f>
        <v>0</v>
      </c>
      <c r="O6949">
        <f>_xlfn.XLOOKUP(FraudData[[#This Row],[device_trust_score]],DeviceRules[Device Min],DeviceRules[Risk Points],,-1)</f>
        <v>1</v>
      </c>
      <c r="P6949">
        <f>_xlfn.XLOOKUP(FraudData[[#This Row],[velocity_last_24h]],VelocityRules[Velocity Min],VelocityRules[Risk Points],,-1)</f>
        <v>0</v>
      </c>
      <c r="Q6949">
        <f>_xlfn.XLOOKUP(FraudData[[#This Row],[merchant_category]],MerchantRules[Merchant Category],MerchantRules[Risk Points],0)</f>
        <v>0</v>
      </c>
      <c r="R6949">
        <f>SUM(FraudData[[#This Row],[Amount Risk]:[Merchant Risk]])</f>
        <v>1</v>
      </c>
      <c r="S6949" t="str" cm="1">
        <f t="array" ref="S6949">_xlfn.IFS(FraudData[[#This Row],[Fraud Risk Score]]&gt;=8,"High Risk",FraudData[[#This Row],[Fraud Risk Score]]&gt;=6,"Medium Risk",TRUE,"Low Risk")</f>
        <v>Low Risk</v>
      </c>
    </row>
    <row r="6950" spans="1:19">
      <c r="A6950">
        <v>6949</v>
      </c>
      <c r="B6950">
        <v>385.43</v>
      </c>
      <c r="C6950">
        <v>7</v>
      </c>
      <c r="D6950" t="s">
        <v>48</v>
      </c>
      <c r="E6950">
        <v>0</v>
      </c>
      <c r="F6950">
        <v>0</v>
      </c>
      <c r="G6950">
        <v>74</v>
      </c>
      <c r="H6950">
        <v>1</v>
      </c>
      <c r="I6950">
        <v>41</v>
      </c>
      <c r="J6950">
        <v>0</v>
      </c>
      <c r="K6950">
        <f>_xlfn.XLOOKUP(FraudData[[#This Row],[amount]],AmountRules[Amount Min],AmountRules[Risk Points],,-1)</f>
        <v>0</v>
      </c>
      <c r="L6950">
        <f>_xlfn.XLOOKUP(FraudData[[#This Row],[transaction_hour]],TimeRules[Hour Min],TimeRules[Risk Points],,-1)</f>
        <v>0</v>
      </c>
      <c r="M6950">
        <f>_xlfn.XLOOKUP(FraudData[[#This Row],[foreign_transaction]],ForeignRules[Foreign Transaction],ForeignRules[Risk Points],0)</f>
        <v>0</v>
      </c>
      <c r="N6950">
        <f>_xlfn.XLOOKUP(FraudData[[#This Row],[location_mismatch]],Table10[Location Mismatch],Table10[Risk Points],0)</f>
        <v>0</v>
      </c>
      <c r="O6950">
        <f>_xlfn.XLOOKUP(FraudData[[#This Row],[device_trust_score]],DeviceRules[Device Min],DeviceRules[Risk Points],,-1)</f>
        <v>0</v>
      </c>
      <c r="P6950">
        <f>_xlfn.XLOOKUP(FraudData[[#This Row],[velocity_last_24h]],VelocityRules[Velocity Min],VelocityRules[Risk Points],,-1)</f>
        <v>0</v>
      </c>
      <c r="Q6950">
        <f>_xlfn.XLOOKUP(FraudData[[#This Row],[merchant_category]],MerchantRules[Merchant Category],MerchantRules[Risk Points],0)</f>
        <v>0</v>
      </c>
      <c r="R6950">
        <f>SUM(FraudData[[#This Row],[Amount Risk]:[Merchant Risk]])</f>
        <v>0</v>
      </c>
      <c r="S6950" t="str" cm="1">
        <f t="array" ref="S6950">_xlfn.IFS(FraudData[[#This Row],[Fraud Risk Score]]&gt;=8,"High Risk",FraudData[[#This Row],[Fraud Risk Score]]&gt;=6,"Medium Risk",TRUE,"Low Risk")</f>
        <v>Low Risk</v>
      </c>
    </row>
    <row r="6951" spans="1:19">
      <c r="A6951">
        <v>6950</v>
      </c>
      <c r="B6951">
        <v>3.66</v>
      </c>
      <c r="C6951">
        <v>9</v>
      </c>
      <c r="D6951" t="s">
        <v>49</v>
      </c>
      <c r="E6951">
        <v>0</v>
      </c>
      <c r="F6951">
        <v>0</v>
      </c>
      <c r="G6951">
        <v>98</v>
      </c>
      <c r="H6951">
        <v>1</v>
      </c>
      <c r="I6951">
        <v>19</v>
      </c>
      <c r="J6951">
        <v>0</v>
      </c>
      <c r="K6951">
        <f>_xlfn.XLOOKUP(FraudData[[#This Row],[amount]],AmountRules[Amount Min],AmountRules[Risk Points],,-1)</f>
        <v>0</v>
      </c>
      <c r="L6951">
        <f>_xlfn.XLOOKUP(FraudData[[#This Row],[transaction_hour]],TimeRules[Hour Min],TimeRules[Risk Points],,-1)</f>
        <v>0</v>
      </c>
      <c r="M6951">
        <f>_xlfn.XLOOKUP(FraudData[[#This Row],[foreign_transaction]],ForeignRules[Foreign Transaction],ForeignRules[Risk Points],0)</f>
        <v>0</v>
      </c>
      <c r="N6951">
        <f>_xlfn.XLOOKUP(FraudData[[#This Row],[location_mismatch]],Table10[Location Mismatch],Table10[Risk Points],0)</f>
        <v>0</v>
      </c>
      <c r="O6951">
        <f>_xlfn.XLOOKUP(FraudData[[#This Row],[device_trust_score]],DeviceRules[Device Min],DeviceRules[Risk Points],,-1)</f>
        <v>0</v>
      </c>
      <c r="P6951">
        <f>_xlfn.XLOOKUP(FraudData[[#This Row],[velocity_last_24h]],VelocityRules[Velocity Min],VelocityRules[Risk Points],,-1)</f>
        <v>0</v>
      </c>
      <c r="Q6951">
        <f>_xlfn.XLOOKUP(FraudData[[#This Row],[merchant_category]],MerchantRules[Merchant Category],MerchantRules[Risk Points],0)</f>
        <v>1</v>
      </c>
      <c r="R6951">
        <f>SUM(FraudData[[#This Row],[Amount Risk]:[Merchant Risk]])</f>
        <v>1</v>
      </c>
      <c r="S6951" t="str" cm="1">
        <f t="array" ref="S6951">_xlfn.IFS(FraudData[[#This Row],[Fraud Risk Score]]&gt;=8,"High Risk",FraudData[[#This Row],[Fraud Risk Score]]&gt;=6,"Medium Risk",TRUE,"Low Risk")</f>
        <v>Low Risk</v>
      </c>
    </row>
    <row r="6952" spans="1:19">
      <c r="A6952">
        <v>6951</v>
      </c>
      <c r="B6952">
        <v>251.51</v>
      </c>
      <c r="C6952">
        <v>22</v>
      </c>
      <c r="D6952" t="s">
        <v>49</v>
      </c>
      <c r="E6952">
        <v>0</v>
      </c>
      <c r="F6952">
        <v>0</v>
      </c>
      <c r="G6952">
        <v>56</v>
      </c>
      <c r="H6952">
        <v>2</v>
      </c>
      <c r="I6952">
        <v>41</v>
      </c>
      <c r="J6952">
        <v>0</v>
      </c>
      <c r="K6952">
        <f>_xlfn.XLOOKUP(FraudData[[#This Row],[amount]],AmountRules[Amount Min],AmountRules[Risk Points],,-1)</f>
        <v>0</v>
      </c>
      <c r="L6952">
        <f>_xlfn.XLOOKUP(FraudData[[#This Row],[transaction_hour]],TimeRules[Hour Min],TimeRules[Risk Points],,-1)</f>
        <v>0</v>
      </c>
      <c r="M6952">
        <f>_xlfn.XLOOKUP(FraudData[[#This Row],[foreign_transaction]],ForeignRules[Foreign Transaction],ForeignRules[Risk Points],0)</f>
        <v>0</v>
      </c>
      <c r="N6952">
        <f>_xlfn.XLOOKUP(FraudData[[#This Row],[location_mismatch]],Table10[Location Mismatch],Table10[Risk Points],0)</f>
        <v>0</v>
      </c>
      <c r="O6952">
        <f>_xlfn.XLOOKUP(FraudData[[#This Row],[device_trust_score]],DeviceRules[Device Min],DeviceRules[Risk Points],,-1)</f>
        <v>1</v>
      </c>
      <c r="P6952">
        <f>_xlfn.XLOOKUP(FraudData[[#This Row],[velocity_last_24h]],VelocityRules[Velocity Min],VelocityRules[Risk Points],,-1)</f>
        <v>0</v>
      </c>
      <c r="Q6952">
        <f>_xlfn.XLOOKUP(FraudData[[#This Row],[merchant_category]],MerchantRules[Merchant Category],MerchantRules[Risk Points],0)</f>
        <v>1</v>
      </c>
      <c r="R6952">
        <f>SUM(FraudData[[#This Row],[Amount Risk]:[Merchant Risk]])</f>
        <v>2</v>
      </c>
      <c r="S6952" t="str" cm="1">
        <f t="array" ref="S6952">_xlfn.IFS(FraudData[[#This Row],[Fraud Risk Score]]&gt;=8,"High Risk",FraudData[[#This Row],[Fraud Risk Score]]&gt;=6,"Medium Risk",TRUE,"Low Risk")</f>
        <v>Low Risk</v>
      </c>
    </row>
    <row r="6953" spans="1:19">
      <c r="A6953">
        <v>6952</v>
      </c>
      <c r="B6953">
        <v>115.56</v>
      </c>
      <c r="C6953">
        <v>10</v>
      </c>
      <c r="D6953" t="s">
        <v>46</v>
      </c>
      <c r="E6953">
        <v>0</v>
      </c>
      <c r="F6953">
        <v>0</v>
      </c>
      <c r="G6953">
        <v>77</v>
      </c>
      <c r="H6953">
        <v>2</v>
      </c>
      <c r="I6953">
        <v>31</v>
      </c>
      <c r="J6953">
        <v>0</v>
      </c>
      <c r="K6953">
        <f>_xlfn.XLOOKUP(FraudData[[#This Row],[amount]],AmountRules[Amount Min],AmountRules[Risk Points],,-1)</f>
        <v>0</v>
      </c>
      <c r="L6953">
        <f>_xlfn.XLOOKUP(FraudData[[#This Row],[transaction_hour]],TimeRules[Hour Min],TimeRules[Risk Points],,-1)</f>
        <v>0</v>
      </c>
      <c r="M6953">
        <f>_xlfn.XLOOKUP(FraudData[[#This Row],[foreign_transaction]],ForeignRules[Foreign Transaction],ForeignRules[Risk Points],0)</f>
        <v>0</v>
      </c>
      <c r="N6953">
        <f>_xlfn.XLOOKUP(FraudData[[#This Row],[location_mismatch]],Table10[Location Mismatch],Table10[Risk Points],0)</f>
        <v>0</v>
      </c>
      <c r="O6953">
        <f>_xlfn.XLOOKUP(FraudData[[#This Row],[device_trust_score]],DeviceRules[Device Min],DeviceRules[Risk Points],,-1)</f>
        <v>0</v>
      </c>
      <c r="P6953">
        <f>_xlfn.XLOOKUP(FraudData[[#This Row],[velocity_last_24h]],VelocityRules[Velocity Min],VelocityRules[Risk Points],,-1)</f>
        <v>0</v>
      </c>
      <c r="Q6953">
        <f>_xlfn.XLOOKUP(FraudData[[#This Row],[merchant_category]],MerchantRules[Merchant Category],MerchantRules[Risk Points],0)</f>
        <v>0</v>
      </c>
      <c r="R6953">
        <f>SUM(FraudData[[#This Row],[Amount Risk]:[Merchant Risk]])</f>
        <v>0</v>
      </c>
      <c r="S6953" t="str" cm="1">
        <f t="array" ref="S6953">_xlfn.IFS(FraudData[[#This Row],[Fraud Risk Score]]&gt;=8,"High Risk",FraudData[[#This Row],[Fraud Risk Score]]&gt;=6,"Medium Risk",TRUE,"Low Risk")</f>
        <v>Low Risk</v>
      </c>
    </row>
    <row r="6954" spans="1:19">
      <c r="A6954">
        <v>6953</v>
      </c>
      <c r="B6954">
        <v>106.56</v>
      </c>
      <c r="C6954">
        <v>2</v>
      </c>
      <c r="D6954" t="s">
        <v>48</v>
      </c>
      <c r="E6954">
        <v>0</v>
      </c>
      <c r="F6954">
        <v>0</v>
      </c>
      <c r="G6954">
        <v>72</v>
      </c>
      <c r="H6954">
        <v>2</v>
      </c>
      <c r="I6954">
        <v>18</v>
      </c>
      <c r="J6954">
        <v>0</v>
      </c>
      <c r="K6954">
        <f>_xlfn.XLOOKUP(FraudData[[#This Row],[amount]],AmountRules[Amount Min],AmountRules[Risk Points],,-1)</f>
        <v>0</v>
      </c>
      <c r="L6954">
        <f>_xlfn.XLOOKUP(FraudData[[#This Row],[transaction_hour]],TimeRules[Hour Min],TimeRules[Risk Points],,-1)</f>
        <v>3</v>
      </c>
      <c r="M6954">
        <f>_xlfn.XLOOKUP(FraudData[[#This Row],[foreign_transaction]],ForeignRules[Foreign Transaction],ForeignRules[Risk Points],0)</f>
        <v>0</v>
      </c>
      <c r="N6954">
        <f>_xlfn.XLOOKUP(FraudData[[#This Row],[location_mismatch]],Table10[Location Mismatch],Table10[Risk Points],0)</f>
        <v>0</v>
      </c>
      <c r="O6954">
        <f>_xlfn.XLOOKUP(FraudData[[#This Row],[device_trust_score]],DeviceRules[Device Min],DeviceRules[Risk Points],,-1)</f>
        <v>0</v>
      </c>
      <c r="P6954">
        <f>_xlfn.XLOOKUP(FraudData[[#This Row],[velocity_last_24h]],VelocityRules[Velocity Min],VelocityRules[Risk Points],,-1)</f>
        <v>0</v>
      </c>
      <c r="Q6954">
        <f>_xlfn.XLOOKUP(FraudData[[#This Row],[merchant_category]],MerchantRules[Merchant Category],MerchantRules[Risk Points],0)</f>
        <v>0</v>
      </c>
      <c r="R6954">
        <f>SUM(FraudData[[#This Row],[Amount Risk]:[Merchant Risk]])</f>
        <v>3</v>
      </c>
      <c r="S6954" t="str" cm="1">
        <f t="array" ref="S6954">_xlfn.IFS(FraudData[[#This Row],[Fraud Risk Score]]&gt;=8,"High Risk",FraudData[[#This Row],[Fraud Risk Score]]&gt;=6,"Medium Risk",TRUE,"Low Risk")</f>
        <v>Low Risk</v>
      </c>
    </row>
    <row r="6955" spans="1:19">
      <c r="A6955">
        <v>6954</v>
      </c>
      <c r="B6955">
        <v>1.28</v>
      </c>
      <c r="C6955">
        <v>14</v>
      </c>
      <c r="D6955" t="s">
        <v>50</v>
      </c>
      <c r="E6955">
        <v>0</v>
      </c>
      <c r="F6955">
        <v>1</v>
      </c>
      <c r="G6955">
        <v>25</v>
      </c>
      <c r="H6955">
        <v>5</v>
      </c>
      <c r="I6955">
        <v>63</v>
      </c>
      <c r="J6955">
        <v>1</v>
      </c>
      <c r="K6955">
        <f>_xlfn.XLOOKUP(FraudData[[#This Row],[amount]],AmountRules[Amount Min],AmountRules[Risk Points],,-1)</f>
        <v>0</v>
      </c>
      <c r="L6955">
        <f>_xlfn.XLOOKUP(FraudData[[#This Row],[transaction_hour]],TimeRules[Hour Min],TimeRules[Risk Points],,-1)</f>
        <v>0</v>
      </c>
      <c r="M6955">
        <f>_xlfn.XLOOKUP(FraudData[[#This Row],[foreign_transaction]],ForeignRules[Foreign Transaction],ForeignRules[Risk Points],0)</f>
        <v>0</v>
      </c>
      <c r="N6955">
        <f>_xlfn.XLOOKUP(FraudData[[#This Row],[location_mismatch]],Table10[Location Mismatch],Table10[Risk Points],0)</f>
        <v>3</v>
      </c>
      <c r="O6955">
        <f>_xlfn.XLOOKUP(FraudData[[#This Row],[device_trust_score]],DeviceRules[Device Min],DeviceRules[Risk Points],,-1)</f>
        <v>3</v>
      </c>
      <c r="P6955">
        <f>_xlfn.XLOOKUP(FraudData[[#This Row],[velocity_last_24h]],VelocityRules[Velocity Min],VelocityRules[Risk Points],,-1)</f>
        <v>3</v>
      </c>
      <c r="Q6955">
        <f>_xlfn.XLOOKUP(FraudData[[#This Row],[merchant_category]],MerchantRules[Merchant Category],MerchantRules[Risk Points],0)</f>
        <v>0</v>
      </c>
      <c r="R6955">
        <f>SUM(FraudData[[#This Row],[Amount Risk]:[Merchant Risk]])</f>
        <v>9</v>
      </c>
      <c r="S6955" t="str" cm="1">
        <f t="array" ref="S6955">_xlfn.IFS(FraudData[[#This Row],[Fraud Risk Score]]&gt;=8,"High Risk",FraudData[[#This Row],[Fraud Risk Score]]&gt;=6,"Medium Risk",TRUE,"Low Risk")</f>
        <v>High Risk</v>
      </c>
    </row>
    <row r="6956" spans="1:19">
      <c r="A6956">
        <v>6955</v>
      </c>
      <c r="B6956">
        <v>308.06</v>
      </c>
      <c r="C6956">
        <v>7</v>
      </c>
      <c r="D6956" t="s">
        <v>46</v>
      </c>
      <c r="E6956">
        <v>0</v>
      </c>
      <c r="F6956">
        <v>0</v>
      </c>
      <c r="G6956">
        <v>54</v>
      </c>
      <c r="H6956">
        <v>0</v>
      </c>
      <c r="I6956">
        <v>28</v>
      </c>
      <c r="J6956">
        <v>0</v>
      </c>
      <c r="K6956">
        <f>_xlfn.XLOOKUP(FraudData[[#This Row],[amount]],AmountRules[Amount Min],AmountRules[Risk Points],,-1)</f>
        <v>0</v>
      </c>
      <c r="L6956">
        <f>_xlfn.XLOOKUP(FraudData[[#This Row],[transaction_hour]],TimeRules[Hour Min],TimeRules[Risk Points],,-1)</f>
        <v>0</v>
      </c>
      <c r="M6956">
        <f>_xlfn.XLOOKUP(FraudData[[#This Row],[foreign_transaction]],ForeignRules[Foreign Transaction],ForeignRules[Risk Points],0)</f>
        <v>0</v>
      </c>
      <c r="N6956">
        <f>_xlfn.XLOOKUP(FraudData[[#This Row],[location_mismatch]],Table10[Location Mismatch],Table10[Risk Points],0)</f>
        <v>0</v>
      </c>
      <c r="O6956">
        <f>_xlfn.XLOOKUP(FraudData[[#This Row],[device_trust_score]],DeviceRules[Device Min],DeviceRules[Risk Points],,-1)</f>
        <v>1</v>
      </c>
      <c r="P6956">
        <f>_xlfn.XLOOKUP(FraudData[[#This Row],[velocity_last_24h]],VelocityRules[Velocity Min],VelocityRules[Risk Points],,-1)</f>
        <v>0</v>
      </c>
      <c r="Q6956">
        <f>_xlfn.XLOOKUP(FraudData[[#This Row],[merchant_category]],MerchantRules[Merchant Category],MerchantRules[Risk Points],0)</f>
        <v>0</v>
      </c>
      <c r="R6956">
        <f>SUM(FraudData[[#This Row],[Amount Risk]:[Merchant Risk]])</f>
        <v>1</v>
      </c>
      <c r="S6956" t="str" cm="1">
        <f t="array" ref="S6956">_xlfn.IFS(FraudData[[#This Row],[Fraud Risk Score]]&gt;=8,"High Risk",FraudData[[#This Row],[Fraud Risk Score]]&gt;=6,"Medium Risk",TRUE,"Low Risk")</f>
        <v>Low Risk</v>
      </c>
    </row>
    <row r="6957" spans="1:19">
      <c r="A6957">
        <v>6956</v>
      </c>
      <c r="B6957">
        <v>80.28</v>
      </c>
      <c r="C6957">
        <v>19</v>
      </c>
      <c r="D6957" t="s">
        <v>48</v>
      </c>
      <c r="E6957">
        <v>0</v>
      </c>
      <c r="F6957">
        <v>0</v>
      </c>
      <c r="G6957">
        <v>33</v>
      </c>
      <c r="H6957">
        <v>1</v>
      </c>
      <c r="I6957">
        <v>32</v>
      </c>
      <c r="J6957">
        <v>0</v>
      </c>
      <c r="K6957">
        <f>_xlfn.XLOOKUP(FraudData[[#This Row],[amount]],AmountRules[Amount Min],AmountRules[Risk Points],,-1)</f>
        <v>0</v>
      </c>
      <c r="L6957">
        <f>_xlfn.XLOOKUP(FraudData[[#This Row],[transaction_hour]],TimeRules[Hour Min],TimeRules[Risk Points],,-1)</f>
        <v>0</v>
      </c>
      <c r="M6957">
        <f>_xlfn.XLOOKUP(FraudData[[#This Row],[foreign_transaction]],ForeignRules[Foreign Transaction],ForeignRules[Risk Points],0)</f>
        <v>0</v>
      </c>
      <c r="N6957">
        <f>_xlfn.XLOOKUP(FraudData[[#This Row],[location_mismatch]],Table10[Location Mismatch],Table10[Risk Points],0)</f>
        <v>0</v>
      </c>
      <c r="O6957">
        <f>_xlfn.XLOOKUP(FraudData[[#This Row],[device_trust_score]],DeviceRules[Device Min],DeviceRules[Risk Points],,-1)</f>
        <v>2</v>
      </c>
      <c r="P6957">
        <f>_xlfn.XLOOKUP(FraudData[[#This Row],[velocity_last_24h]],VelocityRules[Velocity Min],VelocityRules[Risk Points],,-1)</f>
        <v>0</v>
      </c>
      <c r="Q6957">
        <f>_xlfn.XLOOKUP(FraudData[[#This Row],[merchant_category]],MerchantRules[Merchant Category],MerchantRules[Risk Points],0)</f>
        <v>0</v>
      </c>
      <c r="R6957">
        <f>SUM(FraudData[[#This Row],[Amount Risk]:[Merchant Risk]])</f>
        <v>2</v>
      </c>
      <c r="S6957" t="str" cm="1">
        <f t="array" ref="S6957">_xlfn.IFS(FraudData[[#This Row],[Fraud Risk Score]]&gt;=8,"High Risk",FraudData[[#This Row],[Fraud Risk Score]]&gt;=6,"Medium Risk",TRUE,"Low Risk")</f>
        <v>Low Risk</v>
      </c>
    </row>
    <row r="6958" spans="1:19">
      <c r="A6958">
        <v>6957</v>
      </c>
      <c r="B6958">
        <v>140.08000000000001</v>
      </c>
      <c r="C6958">
        <v>17</v>
      </c>
      <c r="D6958" t="s">
        <v>50</v>
      </c>
      <c r="E6958">
        <v>0</v>
      </c>
      <c r="F6958">
        <v>0</v>
      </c>
      <c r="G6958">
        <v>57</v>
      </c>
      <c r="H6958">
        <v>1</v>
      </c>
      <c r="I6958">
        <v>25</v>
      </c>
      <c r="J6958">
        <v>0</v>
      </c>
      <c r="K6958">
        <f>_xlfn.XLOOKUP(FraudData[[#This Row],[amount]],AmountRules[Amount Min],AmountRules[Risk Points],,-1)</f>
        <v>0</v>
      </c>
      <c r="L6958">
        <f>_xlfn.XLOOKUP(FraudData[[#This Row],[transaction_hour]],TimeRules[Hour Min],TimeRules[Risk Points],,-1)</f>
        <v>0</v>
      </c>
      <c r="M6958">
        <f>_xlfn.XLOOKUP(FraudData[[#This Row],[foreign_transaction]],ForeignRules[Foreign Transaction],ForeignRules[Risk Points],0)</f>
        <v>0</v>
      </c>
      <c r="N6958">
        <f>_xlfn.XLOOKUP(FraudData[[#This Row],[location_mismatch]],Table10[Location Mismatch],Table10[Risk Points],0)</f>
        <v>0</v>
      </c>
      <c r="O6958">
        <f>_xlfn.XLOOKUP(FraudData[[#This Row],[device_trust_score]],DeviceRules[Device Min],DeviceRules[Risk Points],,-1)</f>
        <v>1</v>
      </c>
      <c r="P6958">
        <f>_xlfn.XLOOKUP(FraudData[[#This Row],[velocity_last_24h]],VelocityRules[Velocity Min],VelocityRules[Risk Points],,-1)</f>
        <v>0</v>
      </c>
      <c r="Q6958">
        <f>_xlfn.XLOOKUP(FraudData[[#This Row],[merchant_category]],MerchantRules[Merchant Category],MerchantRules[Risk Points],0)</f>
        <v>0</v>
      </c>
      <c r="R6958">
        <f>SUM(FraudData[[#This Row],[Amount Risk]:[Merchant Risk]])</f>
        <v>1</v>
      </c>
      <c r="S6958" t="str" cm="1">
        <f t="array" ref="S6958">_xlfn.IFS(FraudData[[#This Row],[Fraud Risk Score]]&gt;=8,"High Risk",FraudData[[#This Row],[Fraud Risk Score]]&gt;=6,"Medium Risk",TRUE,"Low Risk")</f>
        <v>Low Risk</v>
      </c>
    </row>
    <row r="6959" spans="1:19">
      <c r="A6959">
        <v>6958</v>
      </c>
      <c r="B6959">
        <v>203.59</v>
      </c>
      <c r="C6959">
        <v>20</v>
      </c>
      <c r="D6959" t="s">
        <v>48</v>
      </c>
      <c r="E6959">
        <v>0</v>
      </c>
      <c r="F6959">
        <v>0</v>
      </c>
      <c r="G6959">
        <v>50</v>
      </c>
      <c r="H6959">
        <v>5</v>
      </c>
      <c r="I6959">
        <v>46</v>
      </c>
      <c r="J6959">
        <v>0</v>
      </c>
      <c r="K6959">
        <f>_xlfn.XLOOKUP(FraudData[[#This Row],[amount]],AmountRules[Amount Min],AmountRules[Risk Points],,-1)</f>
        <v>0</v>
      </c>
      <c r="L6959">
        <f>_xlfn.XLOOKUP(FraudData[[#This Row],[transaction_hour]],TimeRules[Hour Min],TimeRules[Risk Points],,-1)</f>
        <v>0</v>
      </c>
      <c r="M6959">
        <f>_xlfn.XLOOKUP(FraudData[[#This Row],[foreign_transaction]],ForeignRules[Foreign Transaction],ForeignRules[Risk Points],0)</f>
        <v>0</v>
      </c>
      <c r="N6959">
        <f>_xlfn.XLOOKUP(FraudData[[#This Row],[location_mismatch]],Table10[Location Mismatch],Table10[Risk Points],0)</f>
        <v>0</v>
      </c>
      <c r="O6959">
        <f>_xlfn.XLOOKUP(FraudData[[#This Row],[device_trust_score]],DeviceRules[Device Min],DeviceRules[Risk Points],,-1)</f>
        <v>1</v>
      </c>
      <c r="P6959">
        <f>_xlfn.XLOOKUP(FraudData[[#This Row],[velocity_last_24h]],VelocityRules[Velocity Min],VelocityRules[Risk Points],,-1)</f>
        <v>3</v>
      </c>
      <c r="Q6959">
        <f>_xlfn.XLOOKUP(FraudData[[#This Row],[merchant_category]],MerchantRules[Merchant Category],MerchantRules[Risk Points],0)</f>
        <v>0</v>
      </c>
      <c r="R6959">
        <f>SUM(FraudData[[#This Row],[Amount Risk]:[Merchant Risk]])</f>
        <v>4</v>
      </c>
      <c r="S6959" t="str" cm="1">
        <f t="array" ref="S6959">_xlfn.IFS(FraudData[[#This Row],[Fraud Risk Score]]&gt;=8,"High Risk",FraudData[[#This Row],[Fraud Risk Score]]&gt;=6,"Medium Risk",TRUE,"Low Risk")</f>
        <v>Low Risk</v>
      </c>
    </row>
    <row r="6960" spans="1:19">
      <c r="A6960">
        <v>6959</v>
      </c>
      <c r="B6960">
        <v>218.3</v>
      </c>
      <c r="C6960">
        <v>0</v>
      </c>
      <c r="D6960" t="s">
        <v>47</v>
      </c>
      <c r="E6960">
        <v>0</v>
      </c>
      <c r="F6960">
        <v>0</v>
      </c>
      <c r="G6960">
        <v>66</v>
      </c>
      <c r="H6960">
        <v>1</v>
      </c>
      <c r="I6960">
        <v>47</v>
      </c>
      <c r="J6960">
        <v>0</v>
      </c>
      <c r="K6960">
        <f>_xlfn.XLOOKUP(FraudData[[#This Row],[amount]],AmountRules[Amount Min],AmountRules[Risk Points],,-1)</f>
        <v>0</v>
      </c>
      <c r="L6960">
        <f>_xlfn.XLOOKUP(FraudData[[#This Row],[transaction_hour]],TimeRules[Hour Min],TimeRules[Risk Points],,-1)</f>
        <v>3</v>
      </c>
      <c r="M6960">
        <f>_xlfn.XLOOKUP(FraudData[[#This Row],[foreign_transaction]],ForeignRules[Foreign Transaction],ForeignRules[Risk Points],0)</f>
        <v>0</v>
      </c>
      <c r="N6960">
        <f>_xlfn.XLOOKUP(FraudData[[#This Row],[location_mismatch]],Table10[Location Mismatch],Table10[Risk Points],0)</f>
        <v>0</v>
      </c>
      <c r="O6960">
        <f>_xlfn.XLOOKUP(FraudData[[#This Row],[device_trust_score]],DeviceRules[Device Min],DeviceRules[Risk Points],,-1)</f>
        <v>1</v>
      </c>
      <c r="P6960">
        <f>_xlfn.XLOOKUP(FraudData[[#This Row],[velocity_last_24h]],VelocityRules[Velocity Min],VelocityRules[Risk Points],,-1)</f>
        <v>0</v>
      </c>
      <c r="Q6960">
        <f>_xlfn.XLOOKUP(FraudData[[#This Row],[merchant_category]],MerchantRules[Merchant Category],MerchantRules[Risk Points],0)</f>
        <v>0</v>
      </c>
      <c r="R6960">
        <f>SUM(FraudData[[#This Row],[Amount Risk]:[Merchant Risk]])</f>
        <v>4</v>
      </c>
      <c r="S6960" t="str" cm="1">
        <f t="array" ref="S6960">_xlfn.IFS(FraudData[[#This Row],[Fraud Risk Score]]&gt;=8,"High Risk",FraudData[[#This Row],[Fraud Risk Score]]&gt;=6,"Medium Risk",TRUE,"Low Risk")</f>
        <v>Low Risk</v>
      </c>
    </row>
    <row r="6961" spans="1:19">
      <c r="A6961">
        <v>6960</v>
      </c>
      <c r="B6961">
        <v>562.16</v>
      </c>
      <c r="C6961">
        <v>23</v>
      </c>
      <c r="D6961" t="s">
        <v>50</v>
      </c>
      <c r="E6961">
        <v>0</v>
      </c>
      <c r="F6961">
        <v>0</v>
      </c>
      <c r="G6961">
        <v>98</v>
      </c>
      <c r="H6961">
        <v>2</v>
      </c>
      <c r="I6961">
        <v>59</v>
      </c>
      <c r="J6961">
        <v>0</v>
      </c>
      <c r="K6961">
        <f>_xlfn.XLOOKUP(FraudData[[#This Row],[amount]],AmountRules[Amount Min],AmountRules[Risk Points],,-1)</f>
        <v>1</v>
      </c>
      <c r="L6961">
        <f>_xlfn.XLOOKUP(FraudData[[#This Row],[transaction_hour]],TimeRules[Hour Min],TimeRules[Risk Points],,-1)</f>
        <v>1</v>
      </c>
      <c r="M6961">
        <f>_xlfn.XLOOKUP(FraudData[[#This Row],[foreign_transaction]],ForeignRules[Foreign Transaction],ForeignRules[Risk Points],0)</f>
        <v>0</v>
      </c>
      <c r="N6961">
        <f>_xlfn.XLOOKUP(FraudData[[#This Row],[location_mismatch]],Table10[Location Mismatch],Table10[Risk Points],0)</f>
        <v>0</v>
      </c>
      <c r="O6961">
        <f>_xlfn.XLOOKUP(FraudData[[#This Row],[device_trust_score]],DeviceRules[Device Min],DeviceRules[Risk Points],,-1)</f>
        <v>0</v>
      </c>
      <c r="P6961">
        <f>_xlfn.XLOOKUP(FraudData[[#This Row],[velocity_last_24h]],VelocityRules[Velocity Min],VelocityRules[Risk Points],,-1)</f>
        <v>0</v>
      </c>
      <c r="Q6961">
        <f>_xlfn.XLOOKUP(FraudData[[#This Row],[merchant_category]],MerchantRules[Merchant Category],MerchantRules[Risk Points],0)</f>
        <v>0</v>
      </c>
      <c r="R6961">
        <f>SUM(FraudData[[#This Row],[Amount Risk]:[Merchant Risk]])</f>
        <v>2</v>
      </c>
      <c r="S6961" t="str" cm="1">
        <f t="array" ref="S6961">_xlfn.IFS(FraudData[[#This Row],[Fraud Risk Score]]&gt;=8,"High Risk",FraudData[[#This Row],[Fraud Risk Score]]&gt;=6,"Medium Risk",TRUE,"Low Risk")</f>
        <v>Low Risk</v>
      </c>
    </row>
    <row r="6962" spans="1:19">
      <c r="A6962">
        <v>6961</v>
      </c>
      <c r="B6962">
        <v>136.41999999999999</v>
      </c>
      <c r="C6962">
        <v>7</v>
      </c>
      <c r="D6962" t="s">
        <v>47</v>
      </c>
      <c r="E6962">
        <v>0</v>
      </c>
      <c r="F6962">
        <v>0</v>
      </c>
      <c r="G6962">
        <v>66</v>
      </c>
      <c r="H6962">
        <v>3</v>
      </c>
      <c r="I6962">
        <v>42</v>
      </c>
      <c r="J6962">
        <v>0</v>
      </c>
      <c r="K6962">
        <f>_xlfn.XLOOKUP(FraudData[[#This Row],[amount]],AmountRules[Amount Min],AmountRules[Risk Points],,-1)</f>
        <v>0</v>
      </c>
      <c r="L6962">
        <f>_xlfn.XLOOKUP(FraudData[[#This Row],[transaction_hour]],TimeRules[Hour Min],TimeRules[Risk Points],,-1)</f>
        <v>0</v>
      </c>
      <c r="M6962">
        <f>_xlfn.XLOOKUP(FraudData[[#This Row],[foreign_transaction]],ForeignRules[Foreign Transaction],ForeignRules[Risk Points],0)</f>
        <v>0</v>
      </c>
      <c r="N6962">
        <f>_xlfn.XLOOKUP(FraudData[[#This Row],[location_mismatch]],Table10[Location Mismatch],Table10[Risk Points],0)</f>
        <v>0</v>
      </c>
      <c r="O6962">
        <f>_xlfn.XLOOKUP(FraudData[[#This Row],[device_trust_score]],DeviceRules[Device Min],DeviceRules[Risk Points],,-1)</f>
        <v>1</v>
      </c>
      <c r="P6962">
        <f>_xlfn.XLOOKUP(FraudData[[#This Row],[velocity_last_24h]],VelocityRules[Velocity Min],VelocityRules[Risk Points],,-1)</f>
        <v>0</v>
      </c>
      <c r="Q6962">
        <f>_xlfn.XLOOKUP(FraudData[[#This Row],[merchant_category]],MerchantRules[Merchant Category],MerchantRules[Risk Points],0)</f>
        <v>0</v>
      </c>
      <c r="R6962">
        <f>SUM(FraudData[[#This Row],[Amount Risk]:[Merchant Risk]])</f>
        <v>1</v>
      </c>
      <c r="S6962" t="str" cm="1">
        <f t="array" ref="S6962">_xlfn.IFS(FraudData[[#This Row],[Fraud Risk Score]]&gt;=8,"High Risk",FraudData[[#This Row],[Fraud Risk Score]]&gt;=6,"Medium Risk",TRUE,"Low Risk")</f>
        <v>Low Risk</v>
      </c>
    </row>
    <row r="6963" spans="1:19">
      <c r="A6963">
        <v>6962</v>
      </c>
      <c r="B6963">
        <v>91.86</v>
      </c>
      <c r="C6963">
        <v>2</v>
      </c>
      <c r="D6963" t="s">
        <v>49</v>
      </c>
      <c r="E6963">
        <v>0</v>
      </c>
      <c r="F6963">
        <v>0</v>
      </c>
      <c r="G6963">
        <v>63</v>
      </c>
      <c r="H6963">
        <v>3</v>
      </c>
      <c r="I6963">
        <v>20</v>
      </c>
      <c r="J6963">
        <v>0</v>
      </c>
      <c r="K6963">
        <f>_xlfn.XLOOKUP(FraudData[[#This Row],[amount]],AmountRules[Amount Min],AmountRules[Risk Points],,-1)</f>
        <v>0</v>
      </c>
      <c r="L6963">
        <f>_xlfn.XLOOKUP(FraudData[[#This Row],[transaction_hour]],TimeRules[Hour Min],TimeRules[Risk Points],,-1)</f>
        <v>3</v>
      </c>
      <c r="M6963">
        <f>_xlfn.XLOOKUP(FraudData[[#This Row],[foreign_transaction]],ForeignRules[Foreign Transaction],ForeignRules[Risk Points],0)</f>
        <v>0</v>
      </c>
      <c r="N6963">
        <f>_xlfn.XLOOKUP(FraudData[[#This Row],[location_mismatch]],Table10[Location Mismatch],Table10[Risk Points],0)</f>
        <v>0</v>
      </c>
      <c r="O6963">
        <f>_xlfn.XLOOKUP(FraudData[[#This Row],[device_trust_score]],DeviceRules[Device Min],DeviceRules[Risk Points],,-1)</f>
        <v>1</v>
      </c>
      <c r="P6963">
        <f>_xlfn.XLOOKUP(FraudData[[#This Row],[velocity_last_24h]],VelocityRules[Velocity Min],VelocityRules[Risk Points],,-1)</f>
        <v>0</v>
      </c>
      <c r="Q6963">
        <f>_xlfn.XLOOKUP(FraudData[[#This Row],[merchant_category]],MerchantRules[Merchant Category],MerchantRules[Risk Points],0)</f>
        <v>1</v>
      </c>
      <c r="R6963">
        <f>SUM(FraudData[[#This Row],[Amount Risk]:[Merchant Risk]])</f>
        <v>5</v>
      </c>
      <c r="S6963" t="str" cm="1">
        <f t="array" ref="S6963">_xlfn.IFS(FraudData[[#This Row],[Fraud Risk Score]]&gt;=8,"High Risk",FraudData[[#This Row],[Fraud Risk Score]]&gt;=6,"Medium Risk",TRUE,"Low Risk")</f>
        <v>Low Risk</v>
      </c>
    </row>
    <row r="6964" spans="1:19">
      <c r="A6964">
        <v>6963</v>
      </c>
      <c r="B6964">
        <v>553.08000000000004</v>
      </c>
      <c r="C6964">
        <v>0</v>
      </c>
      <c r="D6964" t="s">
        <v>46</v>
      </c>
      <c r="E6964">
        <v>1</v>
      </c>
      <c r="F6964">
        <v>0</v>
      </c>
      <c r="G6964">
        <v>85</v>
      </c>
      <c r="H6964">
        <v>1</v>
      </c>
      <c r="I6964">
        <v>67</v>
      </c>
      <c r="J6964">
        <v>0</v>
      </c>
      <c r="K6964">
        <f>_xlfn.XLOOKUP(FraudData[[#This Row],[amount]],AmountRules[Amount Min],AmountRules[Risk Points],,-1)</f>
        <v>1</v>
      </c>
      <c r="L6964">
        <f>_xlfn.XLOOKUP(FraudData[[#This Row],[transaction_hour]],TimeRules[Hour Min],TimeRules[Risk Points],,-1)</f>
        <v>3</v>
      </c>
      <c r="M6964">
        <f>_xlfn.XLOOKUP(FraudData[[#This Row],[foreign_transaction]],ForeignRules[Foreign Transaction],ForeignRules[Risk Points],0)</f>
        <v>3</v>
      </c>
      <c r="N6964">
        <f>_xlfn.XLOOKUP(FraudData[[#This Row],[location_mismatch]],Table10[Location Mismatch],Table10[Risk Points],0)</f>
        <v>0</v>
      </c>
      <c r="O6964">
        <f>_xlfn.XLOOKUP(FraudData[[#This Row],[device_trust_score]],DeviceRules[Device Min],DeviceRules[Risk Points],,-1)</f>
        <v>0</v>
      </c>
      <c r="P6964">
        <f>_xlfn.XLOOKUP(FraudData[[#This Row],[velocity_last_24h]],VelocityRules[Velocity Min],VelocityRules[Risk Points],,-1)</f>
        <v>0</v>
      </c>
      <c r="Q6964">
        <f>_xlfn.XLOOKUP(FraudData[[#This Row],[merchant_category]],MerchantRules[Merchant Category],MerchantRules[Risk Points],0)</f>
        <v>0</v>
      </c>
      <c r="R6964">
        <f>SUM(FraudData[[#This Row],[Amount Risk]:[Merchant Risk]])</f>
        <v>7</v>
      </c>
      <c r="S6964" t="str" cm="1">
        <f t="array" ref="S6964">_xlfn.IFS(FraudData[[#This Row],[Fraud Risk Score]]&gt;=8,"High Risk",FraudData[[#This Row],[Fraud Risk Score]]&gt;=6,"Medium Risk",TRUE,"Low Risk")</f>
        <v>Medium Risk</v>
      </c>
    </row>
    <row r="6965" spans="1:19">
      <c r="A6965">
        <v>6964</v>
      </c>
      <c r="B6965">
        <v>184.96</v>
      </c>
      <c r="C6965">
        <v>19</v>
      </c>
      <c r="D6965" t="s">
        <v>48</v>
      </c>
      <c r="E6965">
        <v>0</v>
      </c>
      <c r="F6965">
        <v>0</v>
      </c>
      <c r="G6965">
        <v>71</v>
      </c>
      <c r="H6965">
        <v>2</v>
      </c>
      <c r="I6965">
        <v>18</v>
      </c>
      <c r="J6965">
        <v>0</v>
      </c>
      <c r="K6965">
        <f>_xlfn.XLOOKUP(FraudData[[#This Row],[amount]],AmountRules[Amount Min],AmountRules[Risk Points],,-1)</f>
        <v>0</v>
      </c>
      <c r="L6965">
        <f>_xlfn.XLOOKUP(FraudData[[#This Row],[transaction_hour]],TimeRules[Hour Min],TimeRules[Risk Points],,-1)</f>
        <v>0</v>
      </c>
      <c r="M6965">
        <f>_xlfn.XLOOKUP(FraudData[[#This Row],[foreign_transaction]],ForeignRules[Foreign Transaction],ForeignRules[Risk Points],0)</f>
        <v>0</v>
      </c>
      <c r="N6965">
        <f>_xlfn.XLOOKUP(FraudData[[#This Row],[location_mismatch]],Table10[Location Mismatch],Table10[Risk Points],0)</f>
        <v>0</v>
      </c>
      <c r="O6965">
        <f>_xlfn.XLOOKUP(FraudData[[#This Row],[device_trust_score]],DeviceRules[Device Min],DeviceRules[Risk Points],,-1)</f>
        <v>0</v>
      </c>
      <c r="P6965">
        <f>_xlfn.XLOOKUP(FraudData[[#This Row],[velocity_last_24h]],VelocityRules[Velocity Min],VelocityRules[Risk Points],,-1)</f>
        <v>0</v>
      </c>
      <c r="Q6965">
        <f>_xlfn.XLOOKUP(FraudData[[#This Row],[merchant_category]],MerchantRules[Merchant Category],MerchantRules[Risk Points],0)</f>
        <v>0</v>
      </c>
      <c r="R6965">
        <f>SUM(FraudData[[#This Row],[Amount Risk]:[Merchant Risk]])</f>
        <v>0</v>
      </c>
      <c r="S6965" t="str" cm="1">
        <f t="array" ref="S6965">_xlfn.IFS(FraudData[[#This Row],[Fraud Risk Score]]&gt;=8,"High Risk",FraudData[[#This Row],[Fraud Risk Score]]&gt;=6,"Medium Risk",TRUE,"Low Risk")</f>
        <v>Low Risk</v>
      </c>
    </row>
    <row r="6966" spans="1:19">
      <c r="A6966">
        <v>6965</v>
      </c>
      <c r="B6966">
        <v>63.73</v>
      </c>
      <c r="C6966">
        <v>15</v>
      </c>
      <c r="D6966" t="s">
        <v>46</v>
      </c>
      <c r="E6966">
        <v>0</v>
      </c>
      <c r="F6966">
        <v>0</v>
      </c>
      <c r="G6966">
        <v>66</v>
      </c>
      <c r="H6966">
        <v>3</v>
      </c>
      <c r="I6966">
        <v>44</v>
      </c>
      <c r="J6966">
        <v>0</v>
      </c>
      <c r="K6966">
        <f>_xlfn.XLOOKUP(FraudData[[#This Row],[amount]],AmountRules[Amount Min],AmountRules[Risk Points],,-1)</f>
        <v>0</v>
      </c>
      <c r="L6966">
        <f>_xlfn.XLOOKUP(FraudData[[#This Row],[transaction_hour]],TimeRules[Hour Min],TimeRules[Risk Points],,-1)</f>
        <v>0</v>
      </c>
      <c r="M6966">
        <f>_xlfn.XLOOKUP(FraudData[[#This Row],[foreign_transaction]],ForeignRules[Foreign Transaction],ForeignRules[Risk Points],0)</f>
        <v>0</v>
      </c>
      <c r="N6966">
        <f>_xlfn.XLOOKUP(FraudData[[#This Row],[location_mismatch]],Table10[Location Mismatch],Table10[Risk Points],0)</f>
        <v>0</v>
      </c>
      <c r="O6966">
        <f>_xlfn.XLOOKUP(FraudData[[#This Row],[device_trust_score]],DeviceRules[Device Min],DeviceRules[Risk Points],,-1)</f>
        <v>1</v>
      </c>
      <c r="P6966">
        <f>_xlfn.XLOOKUP(FraudData[[#This Row],[velocity_last_24h]],VelocityRules[Velocity Min],VelocityRules[Risk Points],,-1)</f>
        <v>0</v>
      </c>
      <c r="Q6966">
        <f>_xlfn.XLOOKUP(FraudData[[#This Row],[merchant_category]],MerchantRules[Merchant Category],MerchantRules[Risk Points],0)</f>
        <v>0</v>
      </c>
      <c r="R6966">
        <f>SUM(FraudData[[#This Row],[Amount Risk]:[Merchant Risk]])</f>
        <v>1</v>
      </c>
      <c r="S6966" t="str" cm="1">
        <f t="array" ref="S6966">_xlfn.IFS(FraudData[[#This Row],[Fraud Risk Score]]&gt;=8,"High Risk",FraudData[[#This Row],[Fraud Risk Score]]&gt;=6,"Medium Risk",TRUE,"Low Risk")</f>
        <v>Low Risk</v>
      </c>
    </row>
    <row r="6967" spans="1:19">
      <c r="A6967">
        <v>6966</v>
      </c>
      <c r="B6967">
        <v>24.34</v>
      </c>
      <c r="C6967">
        <v>8</v>
      </c>
      <c r="D6967" t="s">
        <v>48</v>
      </c>
      <c r="E6967">
        <v>0</v>
      </c>
      <c r="F6967">
        <v>0</v>
      </c>
      <c r="G6967">
        <v>72</v>
      </c>
      <c r="H6967">
        <v>1</v>
      </c>
      <c r="I6967">
        <v>41</v>
      </c>
      <c r="J6967">
        <v>0</v>
      </c>
      <c r="K6967">
        <f>_xlfn.XLOOKUP(FraudData[[#This Row],[amount]],AmountRules[Amount Min],AmountRules[Risk Points],,-1)</f>
        <v>0</v>
      </c>
      <c r="L6967">
        <f>_xlfn.XLOOKUP(FraudData[[#This Row],[transaction_hour]],TimeRules[Hour Min],TimeRules[Risk Points],,-1)</f>
        <v>0</v>
      </c>
      <c r="M6967">
        <f>_xlfn.XLOOKUP(FraudData[[#This Row],[foreign_transaction]],ForeignRules[Foreign Transaction],ForeignRules[Risk Points],0)</f>
        <v>0</v>
      </c>
      <c r="N6967">
        <f>_xlfn.XLOOKUP(FraudData[[#This Row],[location_mismatch]],Table10[Location Mismatch],Table10[Risk Points],0)</f>
        <v>0</v>
      </c>
      <c r="O6967">
        <f>_xlfn.XLOOKUP(FraudData[[#This Row],[device_trust_score]],DeviceRules[Device Min],DeviceRules[Risk Points],,-1)</f>
        <v>0</v>
      </c>
      <c r="P6967">
        <f>_xlfn.XLOOKUP(FraudData[[#This Row],[velocity_last_24h]],VelocityRules[Velocity Min],VelocityRules[Risk Points],,-1)</f>
        <v>0</v>
      </c>
      <c r="Q6967">
        <f>_xlfn.XLOOKUP(FraudData[[#This Row],[merchant_category]],MerchantRules[Merchant Category],MerchantRules[Risk Points],0)</f>
        <v>0</v>
      </c>
      <c r="R6967">
        <f>SUM(FraudData[[#This Row],[Amount Risk]:[Merchant Risk]])</f>
        <v>0</v>
      </c>
      <c r="S6967" t="str" cm="1">
        <f t="array" ref="S6967">_xlfn.IFS(FraudData[[#This Row],[Fraud Risk Score]]&gt;=8,"High Risk",FraudData[[#This Row],[Fraud Risk Score]]&gt;=6,"Medium Risk",TRUE,"Low Risk")</f>
        <v>Low Risk</v>
      </c>
    </row>
    <row r="6968" spans="1:19">
      <c r="A6968">
        <v>6967</v>
      </c>
      <c r="B6968">
        <v>332.76</v>
      </c>
      <c r="C6968">
        <v>16</v>
      </c>
      <c r="D6968" t="s">
        <v>47</v>
      </c>
      <c r="E6968">
        <v>0</v>
      </c>
      <c r="F6968">
        <v>0</v>
      </c>
      <c r="G6968">
        <v>76</v>
      </c>
      <c r="H6968">
        <v>1</v>
      </c>
      <c r="I6968">
        <v>41</v>
      </c>
      <c r="J6968">
        <v>0</v>
      </c>
      <c r="K6968">
        <f>_xlfn.XLOOKUP(FraudData[[#This Row],[amount]],AmountRules[Amount Min],AmountRules[Risk Points],,-1)</f>
        <v>0</v>
      </c>
      <c r="L6968">
        <f>_xlfn.XLOOKUP(FraudData[[#This Row],[transaction_hour]],TimeRules[Hour Min],TimeRules[Risk Points],,-1)</f>
        <v>0</v>
      </c>
      <c r="M6968">
        <f>_xlfn.XLOOKUP(FraudData[[#This Row],[foreign_transaction]],ForeignRules[Foreign Transaction],ForeignRules[Risk Points],0)</f>
        <v>0</v>
      </c>
      <c r="N6968">
        <f>_xlfn.XLOOKUP(FraudData[[#This Row],[location_mismatch]],Table10[Location Mismatch],Table10[Risk Points],0)</f>
        <v>0</v>
      </c>
      <c r="O6968">
        <f>_xlfn.XLOOKUP(FraudData[[#This Row],[device_trust_score]],DeviceRules[Device Min],DeviceRules[Risk Points],,-1)</f>
        <v>0</v>
      </c>
      <c r="P6968">
        <f>_xlfn.XLOOKUP(FraudData[[#This Row],[velocity_last_24h]],VelocityRules[Velocity Min],VelocityRules[Risk Points],,-1)</f>
        <v>0</v>
      </c>
      <c r="Q6968">
        <f>_xlfn.XLOOKUP(FraudData[[#This Row],[merchant_category]],MerchantRules[Merchant Category],MerchantRules[Risk Points],0)</f>
        <v>0</v>
      </c>
      <c r="R6968">
        <f>SUM(FraudData[[#This Row],[Amount Risk]:[Merchant Risk]])</f>
        <v>0</v>
      </c>
      <c r="S6968" t="str" cm="1">
        <f t="array" ref="S6968">_xlfn.IFS(FraudData[[#This Row],[Fraud Risk Score]]&gt;=8,"High Risk",FraudData[[#This Row],[Fraud Risk Score]]&gt;=6,"Medium Risk",TRUE,"Low Risk")</f>
        <v>Low Risk</v>
      </c>
    </row>
    <row r="6969" spans="1:19">
      <c r="A6969">
        <v>6968</v>
      </c>
      <c r="B6969">
        <v>80.95</v>
      </c>
      <c r="C6969">
        <v>15</v>
      </c>
      <c r="D6969" t="s">
        <v>50</v>
      </c>
      <c r="E6969">
        <v>0</v>
      </c>
      <c r="F6969">
        <v>1</v>
      </c>
      <c r="G6969">
        <v>57</v>
      </c>
      <c r="H6969">
        <v>3</v>
      </c>
      <c r="I6969">
        <v>57</v>
      </c>
      <c r="J6969">
        <v>0</v>
      </c>
      <c r="K6969">
        <f>_xlfn.XLOOKUP(FraudData[[#This Row],[amount]],AmountRules[Amount Min],AmountRules[Risk Points],,-1)</f>
        <v>0</v>
      </c>
      <c r="L6969">
        <f>_xlfn.XLOOKUP(FraudData[[#This Row],[transaction_hour]],TimeRules[Hour Min],TimeRules[Risk Points],,-1)</f>
        <v>0</v>
      </c>
      <c r="M6969">
        <f>_xlfn.XLOOKUP(FraudData[[#This Row],[foreign_transaction]],ForeignRules[Foreign Transaction],ForeignRules[Risk Points],0)</f>
        <v>0</v>
      </c>
      <c r="N6969">
        <f>_xlfn.XLOOKUP(FraudData[[#This Row],[location_mismatch]],Table10[Location Mismatch],Table10[Risk Points],0)</f>
        <v>3</v>
      </c>
      <c r="O6969">
        <f>_xlfn.XLOOKUP(FraudData[[#This Row],[device_trust_score]],DeviceRules[Device Min],DeviceRules[Risk Points],,-1)</f>
        <v>1</v>
      </c>
      <c r="P6969">
        <f>_xlfn.XLOOKUP(FraudData[[#This Row],[velocity_last_24h]],VelocityRules[Velocity Min],VelocityRules[Risk Points],,-1)</f>
        <v>0</v>
      </c>
      <c r="Q6969">
        <f>_xlfn.XLOOKUP(FraudData[[#This Row],[merchant_category]],MerchantRules[Merchant Category],MerchantRules[Risk Points],0)</f>
        <v>0</v>
      </c>
      <c r="R6969">
        <f>SUM(FraudData[[#This Row],[Amount Risk]:[Merchant Risk]])</f>
        <v>4</v>
      </c>
      <c r="S6969" t="str" cm="1">
        <f t="array" ref="S6969">_xlfn.IFS(FraudData[[#This Row],[Fraud Risk Score]]&gt;=8,"High Risk",FraudData[[#This Row],[Fraud Risk Score]]&gt;=6,"Medium Risk",TRUE,"Low Risk")</f>
        <v>Low Risk</v>
      </c>
    </row>
    <row r="6970" spans="1:19">
      <c r="A6970">
        <v>6969</v>
      </c>
      <c r="B6970">
        <v>194.43</v>
      </c>
      <c r="C6970">
        <v>22</v>
      </c>
      <c r="D6970" t="s">
        <v>50</v>
      </c>
      <c r="E6970">
        <v>0</v>
      </c>
      <c r="F6970">
        <v>0</v>
      </c>
      <c r="G6970">
        <v>51</v>
      </c>
      <c r="H6970">
        <v>1</v>
      </c>
      <c r="I6970">
        <v>20</v>
      </c>
      <c r="J6970">
        <v>0</v>
      </c>
      <c r="K6970">
        <f>_xlfn.XLOOKUP(FraudData[[#This Row],[amount]],AmountRules[Amount Min],AmountRules[Risk Points],,-1)</f>
        <v>0</v>
      </c>
      <c r="L6970">
        <f>_xlfn.XLOOKUP(FraudData[[#This Row],[transaction_hour]],TimeRules[Hour Min],TimeRules[Risk Points],,-1)</f>
        <v>0</v>
      </c>
      <c r="M6970">
        <f>_xlfn.XLOOKUP(FraudData[[#This Row],[foreign_transaction]],ForeignRules[Foreign Transaction],ForeignRules[Risk Points],0)</f>
        <v>0</v>
      </c>
      <c r="N6970">
        <f>_xlfn.XLOOKUP(FraudData[[#This Row],[location_mismatch]],Table10[Location Mismatch],Table10[Risk Points],0)</f>
        <v>0</v>
      </c>
      <c r="O6970">
        <f>_xlfn.XLOOKUP(FraudData[[#This Row],[device_trust_score]],DeviceRules[Device Min],DeviceRules[Risk Points],,-1)</f>
        <v>1</v>
      </c>
      <c r="P6970">
        <f>_xlfn.XLOOKUP(FraudData[[#This Row],[velocity_last_24h]],VelocityRules[Velocity Min],VelocityRules[Risk Points],,-1)</f>
        <v>0</v>
      </c>
      <c r="Q6970">
        <f>_xlfn.XLOOKUP(FraudData[[#This Row],[merchant_category]],MerchantRules[Merchant Category],MerchantRules[Risk Points],0)</f>
        <v>0</v>
      </c>
      <c r="R6970">
        <f>SUM(FraudData[[#This Row],[Amount Risk]:[Merchant Risk]])</f>
        <v>1</v>
      </c>
      <c r="S6970" t="str" cm="1">
        <f t="array" ref="S6970">_xlfn.IFS(FraudData[[#This Row],[Fraud Risk Score]]&gt;=8,"High Risk",FraudData[[#This Row],[Fraud Risk Score]]&gt;=6,"Medium Risk",TRUE,"Low Risk")</f>
        <v>Low Risk</v>
      </c>
    </row>
    <row r="6971" spans="1:19">
      <c r="A6971">
        <v>6970</v>
      </c>
      <c r="B6971">
        <v>114.56</v>
      </c>
      <c r="C6971">
        <v>5</v>
      </c>
      <c r="D6971" t="s">
        <v>48</v>
      </c>
      <c r="E6971">
        <v>0</v>
      </c>
      <c r="F6971">
        <v>0</v>
      </c>
      <c r="G6971">
        <v>67</v>
      </c>
      <c r="H6971">
        <v>3</v>
      </c>
      <c r="I6971">
        <v>18</v>
      </c>
      <c r="J6971">
        <v>0</v>
      </c>
      <c r="K6971">
        <f>_xlfn.XLOOKUP(FraudData[[#This Row],[amount]],AmountRules[Amount Min],AmountRules[Risk Points],,-1)</f>
        <v>0</v>
      </c>
      <c r="L6971">
        <f>_xlfn.XLOOKUP(FraudData[[#This Row],[transaction_hour]],TimeRules[Hour Min],TimeRules[Risk Points],,-1)</f>
        <v>0</v>
      </c>
      <c r="M6971">
        <f>_xlfn.XLOOKUP(FraudData[[#This Row],[foreign_transaction]],ForeignRules[Foreign Transaction],ForeignRules[Risk Points],0)</f>
        <v>0</v>
      </c>
      <c r="N6971">
        <f>_xlfn.XLOOKUP(FraudData[[#This Row],[location_mismatch]],Table10[Location Mismatch],Table10[Risk Points],0)</f>
        <v>0</v>
      </c>
      <c r="O6971">
        <f>_xlfn.XLOOKUP(FraudData[[#This Row],[device_trust_score]],DeviceRules[Device Min],DeviceRules[Risk Points],,-1)</f>
        <v>1</v>
      </c>
      <c r="P6971">
        <f>_xlfn.XLOOKUP(FraudData[[#This Row],[velocity_last_24h]],VelocityRules[Velocity Min],VelocityRules[Risk Points],,-1)</f>
        <v>0</v>
      </c>
      <c r="Q6971">
        <f>_xlfn.XLOOKUP(FraudData[[#This Row],[merchant_category]],MerchantRules[Merchant Category],MerchantRules[Risk Points],0)</f>
        <v>0</v>
      </c>
      <c r="R6971">
        <f>SUM(FraudData[[#This Row],[Amount Risk]:[Merchant Risk]])</f>
        <v>1</v>
      </c>
      <c r="S6971" t="str" cm="1">
        <f t="array" ref="S6971">_xlfn.IFS(FraudData[[#This Row],[Fraud Risk Score]]&gt;=8,"High Risk",FraudData[[#This Row],[Fraud Risk Score]]&gt;=6,"Medium Risk",TRUE,"Low Risk")</f>
        <v>Low Risk</v>
      </c>
    </row>
    <row r="6972" spans="1:19">
      <c r="A6972">
        <v>6971</v>
      </c>
      <c r="B6972">
        <v>39.93</v>
      </c>
      <c r="C6972">
        <v>22</v>
      </c>
      <c r="D6972" t="s">
        <v>47</v>
      </c>
      <c r="E6972">
        <v>0</v>
      </c>
      <c r="F6972">
        <v>0</v>
      </c>
      <c r="G6972">
        <v>53</v>
      </c>
      <c r="H6972">
        <v>2</v>
      </c>
      <c r="I6972">
        <v>24</v>
      </c>
      <c r="J6972">
        <v>0</v>
      </c>
      <c r="K6972">
        <f>_xlfn.XLOOKUP(FraudData[[#This Row],[amount]],AmountRules[Amount Min],AmountRules[Risk Points],,-1)</f>
        <v>0</v>
      </c>
      <c r="L6972">
        <f>_xlfn.XLOOKUP(FraudData[[#This Row],[transaction_hour]],TimeRules[Hour Min],TimeRules[Risk Points],,-1)</f>
        <v>0</v>
      </c>
      <c r="M6972">
        <f>_xlfn.XLOOKUP(FraudData[[#This Row],[foreign_transaction]],ForeignRules[Foreign Transaction],ForeignRules[Risk Points],0)</f>
        <v>0</v>
      </c>
      <c r="N6972">
        <f>_xlfn.XLOOKUP(FraudData[[#This Row],[location_mismatch]],Table10[Location Mismatch],Table10[Risk Points],0)</f>
        <v>0</v>
      </c>
      <c r="O6972">
        <f>_xlfn.XLOOKUP(FraudData[[#This Row],[device_trust_score]],DeviceRules[Device Min],DeviceRules[Risk Points],,-1)</f>
        <v>1</v>
      </c>
      <c r="P6972">
        <f>_xlfn.XLOOKUP(FraudData[[#This Row],[velocity_last_24h]],VelocityRules[Velocity Min],VelocityRules[Risk Points],,-1)</f>
        <v>0</v>
      </c>
      <c r="Q6972">
        <f>_xlfn.XLOOKUP(FraudData[[#This Row],[merchant_category]],MerchantRules[Merchant Category],MerchantRules[Risk Points],0)</f>
        <v>0</v>
      </c>
      <c r="R6972">
        <f>SUM(FraudData[[#This Row],[Amount Risk]:[Merchant Risk]])</f>
        <v>1</v>
      </c>
      <c r="S6972" t="str" cm="1">
        <f t="array" ref="S6972">_xlfn.IFS(FraudData[[#This Row],[Fraud Risk Score]]&gt;=8,"High Risk",FraudData[[#This Row],[Fraud Risk Score]]&gt;=6,"Medium Risk",TRUE,"Low Risk")</f>
        <v>Low Risk</v>
      </c>
    </row>
    <row r="6973" spans="1:19">
      <c r="A6973">
        <v>6972</v>
      </c>
      <c r="B6973">
        <v>165.69</v>
      </c>
      <c r="C6973">
        <v>6</v>
      </c>
      <c r="D6973" t="s">
        <v>48</v>
      </c>
      <c r="E6973">
        <v>0</v>
      </c>
      <c r="F6973">
        <v>0</v>
      </c>
      <c r="G6973">
        <v>43</v>
      </c>
      <c r="H6973">
        <v>1</v>
      </c>
      <c r="I6973">
        <v>39</v>
      </c>
      <c r="J6973">
        <v>0</v>
      </c>
      <c r="K6973">
        <f>_xlfn.XLOOKUP(FraudData[[#This Row],[amount]],AmountRules[Amount Min],AmountRules[Risk Points],,-1)</f>
        <v>0</v>
      </c>
      <c r="L6973">
        <f>_xlfn.XLOOKUP(FraudData[[#This Row],[transaction_hour]],TimeRules[Hour Min],TimeRules[Risk Points],,-1)</f>
        <v>0</v>
      </c>
      <c r="M6973">
        <f>_xlfn.XLOOKUP(FraudData[[#This Row],[foreign_transaction]],ForeignRules[Foreign Transaction],ForeignRules[Risk Points],0)</f>
        <v>0</v>
      </c>
      <c r="N6973">
        <f>_xlfn.XLOOKUP(FraudData[[#This Row],[location_mismatch]],Table10[Location Mismatch],Table10[Risk Points],0)</f>
        <v>0</v>
      </c>
      <c r="O6973">
        <f>_xlfn.XLOOKUP(FraudData[[#This Row],[device_trust_score]],DeviceRules[Device Min],DeviceRules[Risk Points],,-1)</f>
        <v>2</v>
      </c>
      <c r="P6973">
        <f>_xlfn.XLOOKUP(FraudData[[#This Row],[velocity_last_24h]],VelocityRules[Velocity Min],VelocityRules[Risk Points],,-1)</f>
        <v>0</v>
      </c>
      <c r="Q6973">
        <f>_xlfn.XLOOKUP(FraudData[[#This Row],[merchant_category]],MerchantRules[Merchant Category],MerchantRules[Risk Points],0)</f>
        <v>0</v>
      </c>
      <c r="R6973">
        <f>SUM(FraudData[[#This Row],[Amount Risk]:[Merchant Risk]])</f>
        <v>2</v>
      </c>
      <c r="S6973" t="str" cm="1">
        <f t="array" ref="S6973">_xlfn.IFS(FraudData[[#This Row],[Fraud Risk Score]]&gt;=8,"High Risk",FraudData[[#This Row],[Fraud Risk Score]]&gt;=6,"Medium Risk",TRUE,"Low Risk")</f>
        <v>Low Risk</v>
      </c>
    </row>
    <row r="6974" spans="1:19">
      <c r="A6974">
        <v>6973</v>
      </c>
      <c r="B6974">
        <v>11.27</v>
      </c>
      <c r="C6974">
        <v>23</v>
      </c>
      <c r="D6974" t="s">
        <v>48</v>
      </c>
      <c r="E6974">
        <v>0</v>
      </c>
      <c r="F6974">
        <v>0</v>
      </c>
      <c r="G6974">
        <v>52</v>
      </c>
      <c r="H6974">
        <v>3</v>
      </c>
      <c r="I6974">
        <v>28</v>
      </c>
      <c r="J6974">
        <v>0</v>
      </c>
      <c r="K6974">
        <f>_xlfn.XLOOKUP(FraudData[[#This Row],[amount]],AmountRules[Amount Min],AmountRules[Risk Points],,-1)</f>
        <v>0</v>
      </c>
      <c r="L6974">
        <f>_xlfn.XLOOKUP(FraudData[[#This Row],[transaction_hour]],TimeRules[Hour Min],TimeRules[Risk Points],,-1)</f>
        <v>1</v>
      </c>
      <c r="M6974">
        <f>_xlfn.XLOOKUP(FraudData[[#This Row],[foreign_transaction]],ForeignRules[Foreign Transaction],ForeignRules[Risk Points],0)</f>
        <v>0</v>
      </c>
      <c r="N6974">
        <f>_xlfn.XLOOKUP(FraudData[[#This Row],[location_mismatch]],Table10[Location Mismatch],Table10[Risk Points],0)</f>
        <v>0</v>
      </c>
      <c r="O6974">
        <f>_xlfn.XLOOKUP(FraudData[[#This Row],[device_trust_score]],DeviceRules[Device Min],DeviceRules[Risk Points],,-1)</f>
        <v>1</v>
      </c>
      <c r="P6974">
        <f>_xlfn.XLOOKUP(FraudData[[#This Row],[velocity_last_24h]],VelocityRules[Velocity Min],VelocityRules[Risk Points],,-1)</f>
        <v>0</v>
      </c>
      <c r="Q6974">
        <f>_xlfn.XLOOKUP(FraudData[[#This Row],[merchant_category]],MerchantRules[Merchant Category],MerchantRules[Risk Points],0)</f>
        <v>0</v>
      </c>
      <c r="R6974">
        <f>SUM(FraudData[[#This Row],[Amount Risk]:[Merchant Risk]])</f>
        <v>2</v>
      </c>
      <c r="S6974" t="str" cm="1">
        <f t="array" ref="S6974">_xlfn.IFS(FraudData[[#This Row],[Fraud Risk Score]]&gt;=8,"High Risk",FraudData[[#This Row],[Fraud Risk Score]]&gt;=6,"Medium Risk",TRUE,"Low Risk")</f>
        <v>Low Risk</v>
      </c>
    </row>
    <row r="6975" spans="1:19">
      <c r="A6975">
        <v>6974</v>
      </c>
      <c r="B6975">
        <v>96</v>
      </c>
      <c r="C6975">
        <v>15</v>
      </c>
      <c r="D6975" t="s">
        <v>48</v>
      </c>
      <c r="E6975">
        <v>1</v>
      </c>
      <c r="F6975">
        <v>0</v>
      </c>
      <c r="G6975">
        <v>34</v>
      </c>
      <c r="H6975">
        <v>2</v>
      </c>
      <c r="I6975">
        <v>21</v>
      </c>
      <c r="J6975">
        <v>0</v>
      </c>
      <c r="K6975">
        <f>_xlfn.XLOOKUP(FraudData[[#This Row],[amount]],AmountRules[Amount Min],AmountRules[Risk Points],,-1)</f>
        <v>0</v>
      </c>
      <c r="L6975">
        <f>_xlfn.XLOOKUP(FraudData[[#This Row],[transaction_hour]],TimeRules[Hour Min],TimeRules[Risk Points],,-1)</f>
        <v>0</v>
      </c>
      <c r="M6975">
        <f>_xlfn.XLOOKUP(FraudData[[#This Row],[foreign_transaction]],ForeignRules[Foreign Transaction],ForeignRules[Risk Points],0)</f>
        <v>3</v>
      </c>
      <c r="N6975">
        <f>_xlfn.XLOOKUP(FraudData[[#This Row],[location_mismatch]],Table10[Location Mismatch],Table10[Risk Points],0)</f>
        <v>0</v>
      </c>
      <c r="O6975">
        <f>_xlfn.XLOOKUP(FraudData[[#This Row],[device_trust_score]],DeviceRules[Device Min],DeviceRules[Risk Points],,-1)</f>
        <v>2</v>
      </c>
      <c r="P6975">
        <f>_xlfn.XLOOKUP(FraudData[[#This Row],[velocity_last_24h]],VelocityRules[Velocity Min],VelocityRules[Risk Points],,-1)</f>
        <v>0</v>
      </c>
      <c r="Q6975">
        <f>_xlfn.XLOOKUP(FraudData[[#This Row],[merchant_category]],MerchantRules[Merchant Category],MerchantRules[Risk Points],0)</f>
        <v>0</v>
      </c>
      <c r="R6975">
        <f>SUM(FraudData[[#This Row],[Amount Risk]:[Merchant Risk]])</f>
        <v>5</v>
      </c>
      <c r="S6975" t="str" cm="1">
        <f t="array" ref="S6975">_xlfn.IFS(FraudData[[#This Row],[Fraud Risk Score]]&gt;=8,"High Risk",FraudData[[#This Row],[Fraud Risk Score]]&gt;=6,"Medium Risk",TRUE,"Low Risk")</f>
        <v>Low Risk</v>
      </c>
    </row>
    <row r="6976" spans="1:19">
      <c r="A6976">
        <v>6975</v>
      </c>
      <c r="B6976">
        <v>142.38</v>
      </c>
      <c r="C6976">
        <v>7</v>
      </c>
      <c r="D6976" t="s">
        <v>50</v>
      </c>
      <c r="E6976">
        <v>0</v>
      </c>
      <c r="F6976">
        <v>1</v>
      </c>
      <c r="G6976">
        <v>91</v>
      </c>
      <c r="H6976">
        <v>0</v>
      </c>
      <c r="I6976">
        <v>35</v>
      </c>
      <c r="J6976">
        <v>0</v>
      </c>
      <c r="K6976">
        <f>_xlfn.XLOOKUP(FraudData[[#This Row],[amount]],AmountRules[Amount Min],AmountRules[Risk Points],,-1)</f>
        <v>0</v>
      </c>
      <c r="L6976">
        <f>_xlfn.XLOOKUP(FraudData[[#This Row],[transaction_hour]],TimeRules[Hour Min],TimeRules[Risk Points],,-1)</f>
        <v>0</v>
      </c>
      <c r="M6976">
        <f>_xlfn.XLOOKUP(FraudData[[#This Row],[foreign_transaction]],ForeignRules[Foreign Transaction],ForeignRules[Risk Points],0)</f>
        <v>0</v>
      </c>
      <c r="N6976">
        <f>_xlfn.XLOOKUP(FraudData[[#This Row],[location_mismatch]],Table10[Location Mismatch],Table10[Risk Points],0)</f>
        <v>3</v>
      </c>
      <c r="O6976">
        <f>_xlfn.XLOOKUP(FraudData[[#This Row],[device_trust_score]],DeviceRules[Device Min],DeviceRules[Risk Points],,-1)</f>
        <v>0</v>
      </c>
      <c r="P6976">
        <f>_xlfn.XLOOKUP(FraudData[[#This Row],[velocity_last_24h]],VelocityRules[Velocity Min],VelocityRules[Risk Points],,-1)</f>
        <v>0</v>
      </c>
      <c r="Q6976">
        <f>_xlfn.XLOOKUP(FraudData[[#This Row],[merchant_category]],MerchantRules[Merchant Category],MerchantRules[Risk Points],0)</f>
        <v>0</v>
      </c>
      <c r="R6976">
        <f>SUM(FraudData[[#This Row],[Amount Risk]:[Merchant Risk]])</f>
        <v>3</v>
      </c>
      <c r="S6976" t="str" cm="1">
        <f t="array" ref="S6976">_xlfn.IFS(FraudData[[#This Row],[Fraud Risk Score]]&gt;=8,"High Risk",FraudData[[#This Row],[Fraud Risk Score]]&gt;=6,"Medium Risk",TRUE,"Low Risk")</f>
        <v>Low Risk</v>
      </c>
    </row>
    <row r="6977" spans="1:19">
      <c r="A6977">
        <v>6976</v>
      </c>
      <c r="B6977">
        <v>103.1</v>
      </c>
      <c r="C6977">
        <v>9</v>
      </c>
      <c r="D6977" t="s">
        <v>48</v>
      </c>
      <c r="E6977">
        <v>0</v>
      </c>
      <c r="F6977">
        <v>0</v>
      </c>
      <c r="G6977">
        <v>40</v>
      </c>
      <c r="H6977">
        <v>4</v>
      </c>
      <c r="I6977">
        <v>28</v>
      </c>
      <c r="J6977">
        <v>0</v>
      </c>
      <c r="K6977">
        <f>_xlfn.XLOOKUP(FraudData[[#This Row],[amount]],AmountRules[Amount Min],AmountRules[Risk Points],,-1)</f>
        <v>0</v>
      </c>
      <c r="L6977">
        <f>_xlfn.XLOOKUP(FraudData[[#This Row],[transaction_hour]],TimeRules[Hour Min],TimeRules[Risk Points],,-1)</f>
        <v>0</v>
      </c>
      <c r="M6977">
        <f>_xlfn.XLOOKUP(FraudData[[#This Row],[foreign_transaction]],ForeignRules[Foreign Transaction],ForeignRules[Risk Points],0)</f>
        <v>0</v>
      </c>
      <c r="N6977">
        <f>_xlfn.XLOOKUP(FraudData[[#This Row],[location_mismatch]],Table10[Location Mismatch],Table10[Risk Points],0)</f>
        <v>0</v>
      </c>
      <c r="O6977">
        <f>_xlfn.XLOOKUP(FraudData[[#This Row],[device_trust_score]],DeviceRules[Device Min],DeviceRules[Risk Points],,-1)</f>
        <v>2</v>
      </c>
      <c r="P6977">
        <f>_xlfn.XLOOKUP(FraudData[[#This Row],[velocity_last_24h]],VelocityRules[Velocity Min],VelocityRules[Risk Points],,-1)</f>
        <v>0</v>
      </c>
      <c r="Q6977">
        <f>_xlfn.XLOOKUP(FraudData[[#This Row],[merchant_category]],MerchantRules[Merchant Category],MerchantRules[Risk Points],0)</f>
        <v>0</v>
      </c>
      <c r="R6977">
        <f>SUM(FraudData[[#This Row],[Amount Risk]:[Merchant Risk]])</f>
        <v>2</v>
      </c>
      <c r="S6977" t="str" cm="1">
        <f t="array" ref="S6977">_xlfn.IFS(FraudData[[#This Row],[Fraud Risk Score]]&gt;=8,"High Risk",FraudData[[#This Row],[Fraud Risk Score]]&gt;=6,"Medium Risk",TRUE,"Low Risk")</f>
        <v>Low Risk</v>
      </c>
    </row>
    <row r="6978" spans="1:19">
      <c r="A6978">
        <v>6977</v>
      </c>
      <c r="B6978">
        <v>248.58</v>
      </c>
      <c r="C6978">
        <v>13</v>
      </c>
      <c r="D6978" t="s">
        <v>50</v>
      </c>
      <c r="E6978">
        <v>0</v>
      </c>
      <c r="F6978">
        <v>0</v>
      </c>
      <c r="G6978">
        <v>25</v>
      </c>
      <c r="H6978">
        <v>1</v>
      </c>
      <c r="I6978">
        <v>50</v>
      </c>
      <c r="J6978">
        <v>0</v>
      </c>
      <c r="K6978">
        <f>_xlfn.XLOOKUP(FraudData[[#This Row],[amount]],AmountRules[Amount Min],AmountRules[Risk Points],,-1)</f>
        <v>0</v>
      </c>
      <c r="L6978">
        <f>_xlfn.XLOOKUP(FraudData[[#This Row],[transaction_hour]],TimeRules[Hour Min],TimeRules[Risk Points],,-1)</f>
        <v>0</v>
      </c>
      <c r="M6978">
        <f>_xlfn.XLOOKUP(FraudData[[#This Row],[foreign_transaction]],ForeignRules[Foreign Transaction],ForeignRules[Risk Points],0)</f>
        <v>0</v>
      </c>
      <c r="N6978">
        <f>_xlfn.XLOOKUP(FraudData[[#This Row],[location_mismatch]],Table10[Location Mismatch],Table10[Risk Points],0)</f>
        <v>0</v>
      </c>
      <c r="O6978">
        <f>_xlfn.XLOOKUP(FraudData[[#This Row],[device_trust_score]],DeviceRules[Device Min],DeviceRules[Risk Points],,-1)</f>
        <v>3</v>
      </c>
      <c r="P6978">
        <f>_xlfn.XLOOKUP(FraudData[[#This Row],[velocity_last_24h]],VelocityRules[Velocity Min],VelocityRules[Risk Points],,-1)</f>
        <v>0</v>
      </c>
      <c r="Q6978">
        <f>_xlfn.XLOOKUP(FraudData[[#This Row],[merchant_category]],MerchantRules[Merchant Category],MerchantRules[Risk Points],0)</f>
        <v>0</v>
      </c>
      <c r="R6978">
        <f>SUM(FraudData[[#This Row],[Amount Risk]:[Merchant Risk]])</f>
        <v>3</v>
      </c>
      <c r="S6978" t="str" cm="1">
        <f t="array" ref="S6978">_xlfn.IFS(FraudData[[#This Row],[Fraud Risk Score]]&gt;=8,"High Risk",FraudData[[#This Row],[Fraud Risk Score]]&gt;=6,"Medium Risk",TRUE,"Low Risk")</f>
        <v>Low Risk</v>
      </c>
    </row>
    <row r="6979" spans="1:19">
      <c r="A6979">
        <v>6978</v>
      </c>
      <c r="B6979">
        <v>316.77</v>
      </c>
      <c r="C6979">
        <v>10</v>
      </c>
      <c r="D6979" t="s">
        <v>49</v>
      </c>
      <c r="E6979">
        <v>0</v>
      </c>
      <c r="F6979">
        <v>0</v>
      </c>
      <c r="G6979">
        <v>28</v>
      </c>
      <c r="H6979">
        <v>3</v>
      </c>
      <c r="I6979">
        <v>60</v>
      </c>
      <c r="J6979">
        <v>0</v>
      </c>
      <c r="K6979">
        <f>_xlfn.XLOOKUP(FraudData[[#This Row],[amount]],AmountRules[Amount Min],AmountRules[Risk Points],,-1)</f>
        <v>0</v>
      </c>
      <c r="L6979">
        <f>_xlfn.XLOOKUP(FraudData[[#This Row],[transaction_hour]],TimeRules[Hour Min],TimeRules[Risk Points],,-1)</f>
        <v>0</v>
      </c>
      <c r="M6979">
        <f>_xlfn.XLOOKUP(FraudData[[#This Row],[foreign_transaction]],ForeignRules[Foreign Transaction],ForeignRules[Risk Points],0)</f>
        <v>0</v>
      </c>
      <c r="N6979">
        <f>_xlfn.XLOOKUP(FraudData[[#This Row],[location_mismatch]],Table10[Location Mismatch],Table10[Risk Points],0)</f>
        <v>0</v>
      </c>
      <c r="O6979">
        <f>_xlfn.XLOOKUP(FraudData[[#This Row],[device_trust_score]],DeviceRules[Device Min],DeviceRules[Risk Points],,-1)</f>
        <v>3</v>
      </c>
      <c r="P6979">
        <f>_xlfn.XLOOKUP(FraudData[[#This Row],[velocity_last_24h]],VelocityRules[Velocity Min],VelocityRules[Risk Points],,-1)</f>
        <v>0</v>
      </c>
      <c r="Q6979">
        <f>_xlfn.XLOOKUP(FraudData[[#This Row],[merchant_category]],MerchantRules[Merchant Category],MerchantRules[Risk Points],0)</f>
        <v>1</v>
      </c>
      <c r="R6979">
        <f>SUM(FraudData[[#This Row],[Amount Risk]:[Merchant Risk]])</f>
        <v>4</v>
      </c>
      <c r="S6979" t="str" cm="1">
        <f t="array" ref="S6979">_xlfn.IFS(FraudData[[#This Row],[Fraud Risk Score]]&gt;=8,"High Risk",FraudData[[#This Row],[Fraud Risk Score]]&gt;=6,"Medium Risk",TRUE,"Low Risk")</f>
        <v>Low Risk</v>
      </c>
    </row>
    <row r="6980" spans="1:19">
      <c r="A6980">
        <v>6979</v>
      </c>
      <c r="B6980">
        <v>265.52</v>
      </c>
      <c r="C6980">
        <v>1</v>
      </c>
      <c r="D6980" t="s">
        <v>47</v>
      </c>
      <c r="E6980">
        <v>0</v>
      </c>
      <c r="F6980">
        <v>1</v>
      </c>
      <c r="G6980">
        <v>93</v>
      </c>
      <c r="H6980">
        <v>1</v>
      </c>
      <c r="I6980">
        <v>58</v>
      </c>
      <c r="J6980">
        <v>0</v>
      </c>
      <c r="K6980">
        <f>_xlfn.XLOOKUP(FraudData[[#This Row],[amount]],AmountRules[Amount Min],AmountRules[Risk Points],,-1)</f>
        <v>0</v>
      </c>
      <c r="L6980">
        <f>_xlfn.XLOOKUP(FraudData[[#This Row],[transaction_hour]],TimeRules[Hour Min],TimeRules[Risk Points],,-1)</f>
        <v>3</v>
      </c>
      <c r="M6980">
        <f>_xlfn.XLOOKUP(FraudData[[#This Row],[foreign_transaction]],ForeignRules[Foreign Transaction],ForeignRules[Risk Points],0)</f>
        <v>0</v>
      </c>
      <c r="N6980">
        <f>_xlfn.XLOOKUP(FraudData[[#This Row],[location_mismatch]],Table10[Location Mismatch],Table10[Risk Points],0)</f>
        <v>3</v>
      </c>
      <c r="O6980">
        <f>_xlfn.XLOOKUP(FraudData[[#This Row],[device_trust_score]],DeviceRules[Device Min],DeviceRules[Risk Points],,-1)</f>
        <v>0</v>
      </c>
      <c r="P6980">
        <f>_xlfn.XLOOKUP(FraudData[[#This Row],[velocity_last_24h]],VelocityRules[Velocity Min],VelocityRules[Risk Points],,-1)</f>
        <v>0</v>
      </c>
      <c r="Q6980">
        <f>_xlfn.XLOOKUP(FraudData[[#This Row],[merchant_category]],MerchantRules[Merchant Category],MerchantRules[Risk Points],0)</f>
        <v>0</v>
      </c>
      <c r="R6980">
        <f>SUM(FraudData[[#This Row],[Amount Risk]:[Merchant Risk]])</f>
        <v>6</v>
      </c>
      <c r="S6980" t="str" cm="1">
        <f t="array" ref="S6980">_xlfn.IFS(FraudData[[#This Row],[Fraud Risk Score]]&gt;=8,"High Risk",FraudData[[#This Row],[Fraud Risk Score]]&gt;=6,"Medium Risk",TRUE,"Low Risk")</f>
        <v>Medium Risk</v>
      </c>
    </row>
    <row r="6981" spans="1:19">
      <c r="A6981">
        <v>6980</v>
      </c>
      <c r="B6981">
        <v>7.13</v>
      </c>
      <c r="C6981">
        <v>11</v>
      </c>
      <c r="D6981" t="s">
        <v>49</v>
      </c>
      <c r="E6981">
        <v>0</v>
      </c>
      <c r="F6981">
        <v>1</v>
      </c>
      <c r="G6981">
        <v>28</v>
      </c>
      <c r="H6981">
        <v>2</v>
      </c>
      <c r="I6981">
        <v>19</v>
      </c>
      <c r="J6981">
        <v>0</v>
      </c>
      <c r="K6981">
        <f>_xlfn.XLOOKUP(FraudData[[#This Row],[amount]],AmountRules[Amount Min],AmountRules[Risk Points],,-1)</f>
        <v>0</v>
      </c>
      <c r="L6981">
        <f>_xlfn.XLOOKUP(FraudData[[#This Row],[transaction_hour]],TimeRules[Hour Min],TimeRules[Risk Points],,-1)</f>
        <v>0</v>
      </c>
      <c r="M6981">
        <f>_xlfn.XLOOKUP(FraudData[[#This Row],[foreign_transaction]],ForeignRules[Foreign Transaction],ForeignRules[Risk Points],0)</f>
        <v>0</v>
      </c>
      <c r="N6981">
        <f>_xlfn.XLOOKUP(FraudData[[#This Row],[location_mismatch]],Table10[Location Mismatch],Table10[Risk Points],0)</f>
        <v>3</v>
      </c>
      <c r="O6981">
        <f>_xlfn.XLOOKUP(FraudData[[#This Row],[device_trust_score]],DeviceRules[Device Min],DeviceRules[Risk Points],,-1)</f>
        <v>3</v>
      </c>
      <c r="P6981">
        <f>_xlfn.XLOOKUP(FraudData[[#This Row],[velocity_last_24h]],VelocityRules[Velocity Min],VelocityRules[Risk Points],,-1)</f>
        <v>0</v>
      </c>
      <c r="Q6981">
        <f>_xlfn.XLOOKUP(FraudData[[#This Row],[merchant_category]],MerchantRules[Merchant Category],MerchantRules[Risk Points],0)</f>
        <v>1</v>
      </c>
      <c r="R6981">
        <f>SUM(FraudData[[#This Row],[Amount Risk]:[Merchant Risk]])</f>
        <v>7</v>
      </c>
      <c r="S6981" t="str" cm="1">
        <f t="array" ref="S6981">_xlfn.IFS(FraudData[[#This Row],[Fraud Risk Score]]&gt;=8,"High Risk",FraudData[[#This Row],[Fraud Risk Score]]&gt;=6,"Medium Risk",TRUE,"Low Risk")</f>
        <v>Medium Risk</v>
      </c>
    </row>
    <row r="6982" spans="1:19">
      <c r="A6982">
        <v>6981</v>
      </c>
      <c r="B6982">
        <v>38.85</v>
      </c>
      <c r="C6982">
        <v>19</v>
      </c>
      <c r="D6982" t="s">
        <v>48</v>
      </c>
      <c r="E6982">
        <v>0</v>
      </c>
      <c r="F6982">
        <v>1</v>
      </c>
      <c r="G6982">
        <v>44</v>
      </c>
      <c r="H6982">
        <v>3</v>
      </c>
      <c r="I6982">
        <v>40</v>
      </c>
      <c r="J6982">
        <v>0</v>
      </c>
      <c r="K6982">
        <f>_xlfn.XLOOKUP(FraudData[[#This Row],[amount]],AmountRules[Amount Min],AmountRules[Risk Points],,-1)</f>
        <v>0</v>
      </c>
      <c r="L6982">
        <f>_xlfn.XLOOKUP(FraudData[[#This Row],[transaction_hour]],TimeRules[Hour Min],TimeRules[Risk Points],,-1)</f>
        <v>0</v>
      </c>
      <c r="M6982">
        <f>_xlfn.XLOOKUP(FraudData[[#This Row],[foreign_transaction]],ForeignRules[Foreign Transaction],ForeignRules[Risk Points],0)</f>
        <v>0</v>
      </c>
      <c r="N6982">
        <f>_xlfn.XLOOKUP(FraudData[[#This Row],[location_mismatch]],Table10[Location Mismatch],Table10[Risk Points],0)</f>
        <v>3</v>
      </c>
      <c r="O6982">
        <f>_xlfn.XLOOKUP(FraudData[[#This Row],[device_trust_score]],DeviceRules[Device Min],DeviceRules[Risk Points],,-1)</f>
        <v>2</v>
      </c>
      <c r="P6982">
        <f>_xlfn.XLOOKUP(FraudData[[#This Row],[velocity_last_24h]],VelocityRules[Velocity Min],VelocityRules[Risk Points],,-1)</f>
        <v>0</v>
      </c>
      <c r="Q6982">
        <f>_xlfn.XLOOKUP(FraudData[[#This Row],[merchant_category]],MerchantRules[Merchant Category],MerchantRules[Risk Points],0)</f>
        <v>0</v>
      </c>
      <c r="R6982">
        <f>SUM(FraudData[[#This Row],[Amount Risk]:[Merchant Risk]])</f>
        <v>5</v>
      </c>
      <c r="S6982" t="str" cm="1">
        <f t="array" ref="S6982">_xlfn.IFS(FraudData[[#This Row],[Fraud Risk Score]]&gt;=8,"High Risk",FraudData[[#This Row],[Fraud Risk Score]]&gt;=6,"Medium Risk",TRUE,"Low Risk")</f>
        <v>Low Risk</v>
      </c>
    </row>
    <row r="6983" spans="1:19">
      <c r="A6983">
        <v>6982</v>
      </c>
      <c r="B6983">
        <v>138.44999999999999</v>
      </c>
      <c r="C6983">
        <v>19</v>
      </c>
      <c r="D6983" t="s">
        <v>50</v>
      </c>
      <c r="E6983">
        <v>1</v>
      </c>
      <c r="F6983">
        <v>0</v>
      </c>
      <c r="G6983">
        <v>87</v>
      </c>
      <c r="H6983">
        <v>0</v>
      </c>
      <c r="I6983">
        <v>42</v>
      </c>
      <c r="J6983">
        <v>0</v>
      </c>
      <c r="K6983">
        <f>_xlfn.XLOOKUP(FraudData[[#This Row],[amount]],AmountRules[Amount Min],AmountRules[Risk Points],,-1)</f>
        <v>0</v>
      </c>
      <c r="L6983">
        <f>_xlfn.XLOOKUP(FraudData[[#This Row],[transaction_hour]],TimeRules[Hour Min],TimeRules[Risk Points],,-1)</f>
        <v>0</v>
      </c>
      <c r="M6983">
        <f>_xlfn.XLOOKUP(FraudData[[#This Row],[foreign_transaction]],ForeignRules[Foreign Transaction],ForeignRules[Risk Points],0)</f>
        <v>3</v>
      </c>
      <c r="N6983">
        <f>_xlfn.XLOOKUP(FraudData[[#This Row],[location_mismatch]],Table10[Location Mismatch],Table10[Risk Points],0)</f>
        <v>0</v>
      </c>
      <c r="O6983">
        <f>_xlfn.XLOOKUP(FraudData[[#This Row],[device_trust_score]],DeviceRules[Device Min],DeviceRules[Risk Points],,-1)</f>
        <v>0</v>
      </c>
      <c r="P6983">
        <f>_xlfn.XLOOKUP(FraudData[[#This Row],[velocity_last_24h]],VelocityRules[Velocity Min],VelocityRules[Risk Points],,-1)</f>
        <v>0</v>
      </c>
      <c r="Q6983">
        <f>_xlfn.XLOOKUP(FraudData[[#This Row],[merchant_category]],MerchantRules[Merchant Category],MerchantRules[Risk Points],0)</f>
        <v>0</v>
      </c>
      <c r="R6983">
        <f>SUM(FraudData[[#This Row],[Amount Risk]:[Merchant Risk]])</f>
        <v>3</v>
      </c>
      <c r="S6983" t="str" cm="1">
        <f t="array" ref="S6983">_xlfn.IFS(FraudData[[#This Row],[Fraud Risk Score]]&gt;=8,"High Risk",FraudData[[#This Row],[Fraud Risk Score]]&gt;=6,"Medium Risk",TRUE,"Low Risk")</f>
        <v>Low Risk</v>
      </c>
    </row>
    <row r="6984" spans="1:19">
      <c r="A6984">
        <v>6983</v>
      </c>
      <c r="B6984">
        <v>491.51</v>
      </c>
      <c r="C6984">
        <v>12</v>
      </c>
      <c r="D6984" t="s">
        <v>47</v>
      </c>
      <c r="E6984">
        <v>0</v>
      </c>
      <c r="F6984">
        <v>0</v>
      </c>
      <c r="G6984">
        <v>59</v>
      </c>
      <c r="H6984">
        <v>4</v>
      </c>
      <c r="I6984">
        <v>26</v>
      </c>
      <c r="J6984">
        <v>0</v>
      </c>
      <c r="K6984">
        <f>_xlfn.XLOOKUP(FraudData[[#This Row],[amount]],AmountRules[Amount Min],AmountRules[Risk Points],,-1)</f>
        <v>0</v>
      </c>
      <c r="L6984">
        <f>_xlfn.XLOOKUP(FraudData[[#This Row],[transaction_hour]],TimeRules[Hour Min],TimeRules[Risk Points],,-1)</f>
        <v>0</v>
      </c>
      <c r="M6984">
        <f>_xlfn.XLOOKUP(FraudData[[#This Row],[foreign_transaction]],ForeignRules[Foreign Transaction],ForeignRules[Risk Points],0)</f>
        <v>0</v>
      </c>
      <c r="N6984">
        <f>_xlfn.XLOOKUP(FraudData[[#This Row],[location_mismatch]],Table10[Location Mismatch],Table10[Risk Points],0)</f>
        <v>0</v>
      </c>
      <c r="O6984">
        <f>_xlfn.XLOOKUP(FraudData[[#This Row],[device_trust_score]],DeviceRules[Device Min],DeviceRules[Risk Points],,-1)</f>
        <v>1</v>
      </c>
      <c r="P6984">
        <f>_xlfn.XLOOKUP(FraudData[[#This Row],[velocity_last_24h]],VelocityRules[Velocity Min],VelocityRules[Risk Points],,-1)</f>
        <v>0</v>
      </c>
      <c r="Q6984">
        <f>_xlfn.XLOOKUP(FraudData[[#This Row],[merchant_category]],MerchantRules[Merchant Category],MerchantRules[Risk Points],0)</f>
        <v>0</v>
      </c>
      <c r="R6984">
        <f>SUM(FraudData[[#This Row],[Amount Risk]:[Merchant Risk]])</f>
        <v>1</v>
      </c>
      <c r="S6984" t="str" cm="1">
        <f t="array" ref="S6984">_xlfn.IFS(FraudData[[#This Row],[Fraud Risk Score]]&gt;=8,"High Risk",FraudData[[#This Row],[Fraud Risk Score]]&gt;=6,"Medium Risk",TRUE,"Low Risk")</f>
        <v>Low Risk</v>
      </c>
    </row>
    <row r="6985" spans="1:19">
      <c r="A6985">
        <v>6984</v>
      </c>
      <c r="B6985">
        <v>324.27999999999997</v>
      </c>
      <c r="C6985">
        <v>14</v>
      </c>
      <c r="D6985" t="s">
        <v>46</v>
      </c>
      <c r="E6985">
        <v>0</v>
      </c>
      <c r="F6985">
        <v>0</v>
      </c>
      <c r="G6985">
        <v>69</v>
      </c>
      <c r="H6985">
        <v>1</v>
      </c>
      <c r="I6985">
        <v>37</v>
      </c>
      <c r="J6985">
        <v>0</v>
      </c>
      <c r="K6985">
        <f>_xlfn.XLOOKUP(FraudData[[#This Row],[amount]],AmountRules[Amount Min],AmountRules[Risk Points],,-1)</f>
        <v>0</v>
      </c>
      <c r="L6985">
        <f>_xlfn.XLOOKUP(FraudData[[#This Row],[transaction_hour]],TimeRules[Hour Min],TimeRules[Risk Points],,-1)</f>
        <v>0</v>
      </c>
      <c r="M6985">
        <f>_xlfn.XLOOKUP(FraudData[[#This Row],[foreign_transaction]],ForeignRules[Foreign Transaction],ForeignRules[Risk Points],0)</f>
        <v>0</v>
      </c>
      <c r="N6985">
        <f>_xlfn.XLOOKUP(FraudData[[#This Row],[location_mismatch]],Table10[Location Mismatch],Table10[Risk Points],0)</f>
        <v>0</v>
      </c>
      <c r="O6985">
        <f>_xlfn.XLOOKUP(FraudData[[#This Row],[device_trust_score]],DeviceRules[Device Min],DeviceRules[Risk Points],,-1)</f>
        <v>1</v>
      </c>
      <c r="P6985">
        <f>_xlfn.XLOOKUP(FraudData[[#This Row],[velocity_last_24h]],VelocityRules[Velocity Min],VelocityRules[Risk Points],,-1)</f>
        <v>0</v>
      </c>
      <c r="Q6985">
        <f>_xlfn.XLOOKUP(FraudData[[#This Row],[merchant_category]],MerchantRules[Merchant Category],MerchantRules[Risk Points],0)</f>
        <v>0</v>
      </c>
      <c r="R6985">
        <f>SUM(FraudData[[#This Row],[Amount Risk]:[Merchant Risk]])</f>
        <v>1</v>
      </c>
      <c r="S6985" t="str" cm="1">
        <f t="array" ref="S6985">_xlfn.IFS(FraudData[[#This Row],[Fraud Risk Score]]&gt;=8,"High Risk",FraudData[[#This Row],[Fraud Risk Score]]&gt;=6,"Medium Risk",TRUE,"Low Risk")</f>
        <v>Low Risk</v>
      </c>
    </row>
    <row r="6986" spans="1:19">
      <c r="A6986">
        <v>6985</v>
      </c>
      <c r="B6986">
        <v>332.74</v>
      </c>
      <c r="C6986">
        <v>11</v>
      </c>
      <c r="D6986" t="s">
        <v>47</v>
      </c>
      <c r="E6986">
        <v>0</v>
      </c>
      <c r="F6986">
        <v>0</v>
      </c>
      <c r="G6986">
        <v>81</v>
      </c>
      <c r="H6986">
        <v>3</v>
      </c>
      <c r="I6986">
        <v>63</v>
      </c>
      <c r="J6986">
        <v>0</v>
      </c>
      <c r="K6986">
        <f>_xlfn.XLOOKUP(FraudData[[#This Row],[amount]],AmountRules[Amount Min],AmountRules[Risk Points],,-1)</f>
        <v>0</v>
      </c>
      <c r="L6986">
        <f>_xlfn.XLOOKUP(FraudData[[#This Row],[transaction_hour]],TimeRules[Hour Min],TimeRules[Risk Points],,-1)</f>
        <v>0</v>
      </c>
      <c r="M6986">
        <f>_xlfn.XLOOKUP(FraudData[[#This Row],[foreign_transaction]],ForeignRules[Foreign Transaction],ForeignRules[Risk Points],0)</f>
        <v>0</v>
      </c>
      <c r="N6986">
        <f>_xlfn.XLOOKUP(FraudData[[#This Row],[location_mismatch]],Table10[Location Mismatch],Table10[Risk Points],0)</f>
        <v>0</v>
      </c>
      <c r="O6986">
        <f>_xlfn.XLOOKUP(FraudData[[#This Row],[device_trust_score]],DeviceRules[Device Min],DeviceRules[Risk Points],,-1)</f>
        <v>0</v>
      </c>
      <c r="P6986">
        <f>_xlfn.XLOOKUP(FraudData[[#This Row],[velocity_last_24h]],VelocityRules[Velocity Min],VelocityRules[Risk Points],,-1)</f>
        <v>0</v>
      </c>
      <c r="Q6986">
        <f>_xlfn.XLOOKUP(FraudData[[#This Row],[merchant_category]],MerchantRules[Merchant Category],MerchantRules[Risk Points],0)</f>
        <v>0</v>
      </c>
      <c r="R6986">
        <f>SUM(FraudData[[#This Row],[Amount Risk]:[Merchant Risk]])</f>
        <v>0</v>
      </c>
      <c r="S6986" t="str" cm="1">
        <f t="array" ref="S6986">_xlfn.IFS(FraudData[[#This Row],[Fraud Risk Score]]&gt;=8,"High Risk",FraudData[[#This Row],[Fraud Risk Score]]&gt;=6,"Medium Risk",TRUE,"Low Risk")</f>
        <v>Low Risk</v>
      </c>
    </row>
    <row r="6987" spans="1:19">
      <c r="A6987">
        <v>6986</v>
      </c>
      <c r="B6987">
        <v>65.03</v>
      </c>
      <c r="C6987">
        <v>12</v>
      </c>
      <c r="D6987" t="s">
        <v>47</v>
      </c>
      <c r="E6987">
        <v>0</v>
      </c>
      <c r="F6987">
        <v>0</v>
      </c>
      <c r="G6987">
        <v>48</v>
      </c>
      <c r="H6987">
        <v>2</v>
      </c>
      <c r="I6987">
        <v>64</v>
      </c>
      <c r="J6987">
        <v>0</v>
      </c>
      <c r="K6987">
        <f>_xlfn.XLOOKUP(FraudData[[#This Row],[amount]],AmountRules[Amount Min],AmountRules[Risk Points],,-1)</f>
        <v>0</v>
      </c>
      <c r="L6987">
        <f>_xlfn.XLOOKUP(FraudData[[#This Row],[transaction_hour]],TimeRules[Hour Min],TimeRules[Risk Points],,-1)</f>
        <v>0</v>
      </c>
      <c r="M6987">
        <f>_xlfn.XLOOKUP(FraudData[[#This Row],[foreign_transaction]],ForeignRules[Foreign Transaction],ForeignRules[Risk Points],0)</f>
        <v>0</v>
      </c>
      <c r="N6987">
        <f>_xlfn.XLOOKUP(FraudData[[#This Row],[location_mismatch]],Table10[Location Mismatch],Table10[Risk Points],0)</f>
        <v>0</v>
      </c>
      <c r="O6987">
        <f>_xlfn.XLOOKUP(FraudData[[#This Row],[device_trust_score]],DeviceRules[Device Min],DeviceRules[Risk Points],,-1)</f>
        <v>2</v>
      </c>
      <c r="P6987">
        <f>_xlfn.XLOOKUP(FraudData[[#This Row],[velocity_last_24h]],VelocityRules[Velocity Min],VelocityRules[Risk Points],,-1)</f>
        <v>0</v>
      </c>
      <c r="Q6987">
        <f>_xlfn.XLOOKUP(FraudData[[#This Row],[merchant_category]],MerchantRules[Merchant Category],MerchantRules[Risk Points],0)</f>
        <v>0</v>
      </c>
      <c r="R6987">
        <f>SUM(FraudData[[#This Row],[Amount Risk]:[Merchant Risk]])</f>
        <v>2</v>
      </c>
      <c r="S6987" t="str" cm="1">
        <f t="array" ref="S6987">_xlfn.IFS(FraudData[[#This Row],[Fraud Risk Score]]&gt;=8,"High Risk",FraudData[[#This Row],[Fraud Risk Score]]&gt;=6,"Medium Risk",TRUE,"Low Risk")</f>
        <v>Low Risk</v>
      </c>
    </row>
    <row r="6988" spans="1:19">
      <c r="A6988">
        <v>6987</v>
      </c>
      <c r="B6988">
        <v>101.01</v>
      </c>
      <c r="C6988">
        <v>7</v>
      </c>
      <c r="D6988" t="s">
        <v>48</v>
      </c>
      <c r="E6988">
        <v>1</v>
      </c>
      <c r="F6988">
        <v>0</v>
      </c>
      <c r="G6988">
        <v>44</v>
      </c>
      <c r="H6988">
        <v>1</v>
      </c>
      <c r="I6988">
        <v>26</v>
      </c>
      <c r="J6988">
        <v>0</v>
      </c>
      <c r="K6988">
        <f>_xlfn.XLOOKUP(FraudData[[#This Row],[amount]],AmountRules[Amount Min],AmountRules[Risk Points],,-1)</f>
        <v>0</v>
      </c>
      <c r="L6988">
        <f>_xlfn.XLOOKUP(FraudData[[#This Row],[transaction_hour]],TimeRules[Hour Min],TimeRules[Risk Points],,-1)</f>
        <v>0</v>
      </c>
      <c r="M6988">
        <f>_xlfn.XLOOKUP(FraudData[[#This Row],[foreign_transaction]],ForeignRules[Foreign Transaction],ForeignRules[Risk Points],0)</f>
        <v>3</v>
      </c>
      <c r="N6988">
        <f>_xlfn.XLOOKUP(FraudData[[#This Row],[location_mismatch]],Table10[Location Mismatch],Table10[Risk Points],0)</f>
        <v>0</v>
      </c>
      <c r="O6988">
        <f>_xlfn.XLOOKUP(FraudData[[#This Row],[device_trust_score]],DeviceRules[Device Min],DeviceRules[Risk Points],,-1)</f>
        <v>2</v>
      </c>
      <c r="P6988">
        <f>_xlfn.XLOOKUP(FraudData[[#This Row],[velocity_last_24h]],VelocityRules[Velocity Min],VelocityRules[Risk Points],,-1)</f>
        <v>0</v>
      </c>
      <c r="Q6988">
        <f>_xlfn.XLOOKUP(FraudData[[#This Row],[merchant_category]],MerchantRules[Merchant Category],MerchantRules[Risk Points],0)</f>
        <v>0</v>
      </c>
      <c r="R6988">
        <f>SUM(FraudData[[#This Row],[Amount Risk]:[Merchant Risk]])</f>
        <v>5</v>
      </c>
      <c r="S6988" t="str" cm="1">
        <f t="array" ref="S6988">_xlfn.IFS(FraudData[[#This Row],[Fraud Risk Score]]&gt;=8,"High Risk",FraudData[[#This Row],[Fraud Risk Score]]&gt;=6,"Medium Risk",TRUE,"Low Risk")</f>
        <v>Low Risk</v>
      </c>
    </row>
    <row r="6989" spans="1:19">
      <c r="A6989">
        <v>6988</v>
      </c>
      <c r="B6989">
        <v>114.52</v>
      </c>
      <c r="C6989">
        <v>15</v>
      </c>
      <c r="D6989" t="s">
        <v>49</v>
      </c>
      <c r="E6989">
        <v>0</v>
      </c>
      <c r="F6989">
        <v>0</v>
      </c>
      <c r="G6989">
        <v>52</v>
      </c>
      <c r="H6989">
        <v>1</v>
      </c>
      <c r="I6989">
        <v>32</v>
      </c>
      <c r="J6989">
        <v>0</v>
      </c>
      <c r="K6989">
        <f>_xlfn.XLOOKUP(FraudData[[#This Row],[amount]],AmountRules[Amount Min],AmountRules[Risk Points],,-1)</f>
        <v>0</v>
      </c>
      <c r="L6989">
        <f>_xlfn.XLOOKUP(FraudData[[#This Row],[transaction_hour]],TimeRules[Hour Min],TimeRules[Risk Points],,-1)</f>
        <v>0</v>
      </c>
      <c r="M6989">
        <f>_xlfn.XLOOKUP(FraudData[[#This Row],[foreign_transaction]],ForeignRules[Foreign Transaction],ForeignRules[Risk Points],0)</f>
        <v>0</v>
      </c>
      <c r="N6989">
        <f>_xlfn.XLOOKUP(FraudData[[#This Row],[location_mismatch]],Table10[Location Mismatch],Table10[Risk Points],0)</f>
        <v>0</v>
      </c>
      <c r="O6989">
        <f>_xlfn.XLOOKUP(FraudData[[#This Row],[device_trust_score]],DeviceRules[Device Min],DeviceRules[Risk Points],,-1)</f>
        <v>1</v>
      </c>
      <c r="P6989">
        <f>_xlfn.XLOOKUP(FraudData[[#This Row],[velocity_last_24h]],VelocityRules[Velocity Min],VelocityRules[Risk Points],,-1)</f>
        <v>0</v>
      </c>
      <c r="Q6989">
        <f>_xlfn.XLOOKUP(FraudData[[#This Row],[merchant_category]],MerchantRules[Merchant Category],MerchantRules[Risk Points],0)</f>
        <v>1</v>
      </c>
      <c r="R6989">
        <f>SUM(FraudData[[#This Row],[Amount Risk]:[Merchant Risk]])</f>
        <v>2</v>
      </c>
      <c r="S6989" t="str" cm="1">
        <f t="array" ref="S6989">_xlfn.IFS(FraudData[[#This Row],[Fraud Risk Score]]&gt;=8,"High Risk",FraudData[[#This Row],[Fraud Risk Score]]&gt;=6,"Medium Risk",TRUE,"Low Risk")</f>
        <v>Low Risk</v>
      </c>
    </row>
    <row r="6990" spans="1:19">
      <c r="A6990">
        <v>6989</v>
      </c>
      <c r="B6990">
        <v>30.82</v>
      </c>
      <c r="C6990">
        <v>2</v>
      </c>
      <c r="D6990" t="s">
        <v>49</v>
      </c>
      <c r="E6990">
        <v>1</v>
      </c>
      <c r="F6990">
        <v>0</v>
      </c>
      <c r="G6990">
        <v>62</v>
      </c>
      <c r="H6990">
        <v>0</v>
      </c>
      <c r="I6990">
        <v>59</v>
      </c>
      <c r="J6990">
        <v>0</v>
      </c>
      <c r="K6990">
        <f>_xlfn.XLOOKUP(FraudData[[#This Row],[amount]],AmountRules[Amount Min],AmountRules[Risk Points],,-1)</f>
        <v>0</v>
      </c>
      <c r="L6990">
        <f>_xlfn.XLOOKUP(FraudData[[#This Row],[transaction_hour]],TimeRules[Hour Min],TimeRules[Risk Points],,-1)</f>
        <v>3</v>
      </c>
      <c r="M6990">
        <f>_xlfn.XLOOKUP(FraudData[[#This Row],[foreign_transaction]],ForeignRules[Foreign Transaction],ForeignRules[Risk Points],0)</f>
        <v>3</v>
      </c>
      <c r="N6990">
        <f>_xlfn.XLOOKUP(FraudData[[#This Row],[location_mismatch]],Table10[Location Mismatch],Table10[Risk Points],0)</f>
        <v>0</v>
      </c>
      <c r="O6990">
        <f>_xlfn.XLOOKUP(FraudData[[#This Row],[device_trust_score]],DeviceRules[Device Min],DeviceRules[Risk Points],,-1)</f>
        <v>1</v>
      </c>
      <c r="P6990">
        <f>_xlfn.XLOOKUP(FraudData[[#This Row],[velocity_last_24h]],VelocityRules[Velocity Min],VelocityRules[Risk Points],,-1)</f>
        <v>0</v>
      </c>
      <c r="Q6990">
        <f>_xlfn.XLOOKUP(FraudData[[#This Row],[merchant_category]],MerchantRules[Merchant Category],MerchantRules[Risk Points],0)</f>
        <v>1</v>
      </c>
      <c r="R6990">
        <f>SUM(FraudData[[#This Row],[Amount Risk]:[Merchant Risk]])</f>
        <v>8</v>
      </c>
      <c r="S6990" t="str" cm="1">
        <f t="array" ref="S6990">_xlfn.IFS(FraudData[[#This Row],[Fraud Risk Score]]&gt;=8,"High Risk",FraudData[[#This Row],[Fraud Risk Score]]&gt;=6,"Medium Risk",TRUE,"Low Risk")</f>
        <v>High Risk</v>
      </c>
    </row>
    <row r="6991" spans="1:19">
      <c r="A6991">
        <v>6990</v>
      </c>
      <c r="B6991">
        <v>5.68</v>
      </c>
      <c r="C6991">
        <v>12</v>
      </c>
      <c r="D6991" t="s">
        <v>46</v>
      </c>
      <c r="E6991">
        <v>0</v>
      </c>
      <c r="F6991">
        <v>0</v>
      </c>
      <c r="G6991">
        <v>48</v>
      </c>
      <c r="H6991">
        <v>1</v>
      </c>
      <c r="I6991">
        <v>51</v>
      </c>
      <c r="J6991">
        <v>0</v>
      </c>
      <c r="K6991">
        <f>_xlfn.XLOOKUP(FraudData[[#This Row],[amount]],AmountRules[Amount Min],AmountRules[Risk Points],,-1)</f>
        <v>0</v>
      </c>
      <c r="L6991">
        <f>_xlfn.XLOOKUP(FraudData[[#This Row],[transaction_hour]],TimeRules[Hour Min],TimeRules[Risk Points],,-1)</f>
        <v>0</v>
      </c>
      <c r="M6991">
        <f>_xlfn.XLOOKUP(FraudData[[#This Row],[foreign_transaction]],ForeignRules[Foreign Transaction],ForeignRules[Risk Points],0)</f>
        <v>0</v>
      </c>
      <c r="N6991">
        <f>_xlfn.XLOOKUP(FraudData[[#This Row],[location_mismatch]],Table10[Location Mismatch],Table10[Risk Points],0)</f>
        <v>0</v>
      </c>
      <c r="O6991">
        <f>_xlfn.XLOOKUP(FraudData[[#This Row],[device_trust_score]],DeviceRules[Device Min],DeviceRules[Risk Points],,-1)</f>
        <v>2</v>
      </c>
      <c r="P6991">
        <f>_xlfn.XLOOKUP(FraudData[[#This Row],[velocity_last_24h]],VelocityRules[Velocity Min],VelocityRules[Risk Points],,-1)</f>
        <v>0</v>
      </c>
      <c r="Q6991">
        <f>_xlfn.XLOOKUP(FraudData[[#This Row],[merchant_category]],MerchantRules[Merchant Category],MerchantRules[Risk Points],0)</f>
        <v>0</v>
      </c>
      <c r="R6991">
        <f>SUM(FraudData[[#This Row],[Amount Risk]:[Merchant Risk]])</f>
        <v>2</v>
      </c>
      <c r="S6991" t="str" cm="1">
        <f t="array" ref="S6991">_xlfn.IFS(FraudData[[#This Row],[Fraud Risk Score]]&gt;=8,"High Risk",FraudData[[#This Row],[Fraud Risk Score]]&gt;=6,"Medium Risk",TRUE,"Low Risk")</f>
        <v>Low Risk</v>
      </c>
    </row>
    <row r="6992" spans="1:19">
      <c r="A6992">
        <v>6991</v>
      </c>
      <c r="B6992">
        <v>528.41</v>
      </c>
      <c r="C6992">
        <v>11</v>
      </c>
      <c r="D6992" t="s">
        <v>48</v>
      </c>
      <c r="E6992">
        <v>1</v>
      </c>
      <c r="F6992">
        <v>0</v>
      </c>
      <c r="G6992">
        <v>48</v>
      </c>
      <c r="H6992">
        <v>5</v>
      </c>
      <c r="I6992">
        <v>32</v>
      </c>
      <c r="J6992">
        <v>0</v>
      </c>
      <c r="K6992">
        <f>_xlfn.XLOOKUP(FraudData[[#This Row],[amount]],AmountRules[Amount Min],AmountRules[Risk Points],,-1)</f>
        <v>1</v>
      </c>
      <c r="L6992">
        <f>_xlfn.XLOOKUP(FraudData[[#This Row],[transaction_hour]],TimeRules[Hour Min],TimeRules[Risk Points],,-1)</f>
        <v>0</v>
      </c>
      <c r="M6992">
        <f>_xlfn.XLOOKUP(FraudData[[#This Row],[foreign_transaction]],ForeignRules[Foreign Transaction],ForeignRules[Risk Points],0)</f>
        <v>3</v>
      </c>
      <c r="N6992">
        <f>_xlfn.XLOOKUP(FraudData[[#This Row],[location_mismatch]],Table10[Location Mismatch],Table10[Risk Points],0)</f>
        <v>0</v>
      </c>
      <c r="O6992">
        <f>_xlfn.XLOOKUP(FraudData[[#This Row],[device_trust_score]],DeviceRules[Device Min],DeviceRules[Risk Points],,-1)</f>
        <v>2</v>
      </c>
      <c r="P6992">
        <f>_xlfn.XLOOKUP(FraudData[[#This Row],[velocity_last_24h]],VelocityRules[Velocity Min],VelocityRules[Risk Points],,-1)</f>
        <v>3</v>
      </c>
      <c r="Q6992">
        <f>_xlfn.XLOOKUP(FraudData[[#This Row],[merchant_category]],MerchantRules[Merchant Category],MerchantRules[Risk Points],0)</f>
        <v>0</v>
      </c>
      <c r="R6992">
        <f>SUM(FraudData[[#This Row],[Amount Risk]:[Merchant Risk]])</f>
        <v>9</v>
      </c>
      <c r="S6992" t="str" cm="1">
        <f t="array" ref="S6992">_xlfn.IFS(FraudData[[#This Row],[Fraud Risk Score]]&gt;=8,"High Risk",FraudData[[#This Row],[Fraud Risk Score]]&gt;=6,"Medium Risk",TRUE,"Low Risk")</f>
        <v>High Risk</v>
      </c>
    </row>
    <row r="6993" spans="1:19">
      <c r="A6993">
        <v>6992</v>
      </c>
      <c r="B6993">
        <v>49.57</v>
      </c>
      <c r="C6993">
        <v>18</v>
      </c>
      <c r="D6993" t="s">
        <v>47</v>
      </c>
      <c r="E6993">
        <v>0</v>
      </c>
      <c r="F6993">
        <v>0</v>
      </c>
      <c r="G6993">
        <v>94</v>
      </c>
      <c r="H6993">
        <v>2</v>
      </c>
      <c r="I6993">
        <v>50</v>
      </c>
      <c r="J6993">
        <v>0</v>
      </c>
      <c r="K6993">
        <f>_xlfn.XLOOKUP(FraudData[[#This Row],[amount]],AmountRules[Amount Min],AmountRules[Risk Points],,-1)</f>
        <v>0</v>
      </c>
      <c r="L6993">
        <f>_xlfn.XLOOKUP(FraudData[[#This Row],[transaction_hour]],TimeRules[Hour Min],TimeRules[Risk Points],,-1)</f>
        <v>0</v>
      </c>
      <c r="M6993">
        <f>_xlfn.XLOOKUP(FraudData[[#This Row],[foreign_transaction]],ForeignRules[Foreign Transaction],ForeignRules[Risk Points],0)</f>
        <v>0</v>
      </c>
      <c r="N6993">
        <f>_xlfn.XLOOKUP(FraudData[[#This Row],[location_mismatch]],Table10[Location Mismatch],Table10[Risk Points],0)</f>
        <v>0</v>
      </c>
      <c r="O6993">
        <f>_xlfn.XLOOKUP(FraudData[[#This Row],[device_trust_score]],DeviceRules[Device Min],DeviceRules[Risk Points],,-1)</f>
        <v>0</v>
      </c>
      <c r="P6993">
        <f>_xlfn.XLOOKUP(FraudData[[#This Row],[velocity_last_24h]],VelocityRules[Velocity Min],VelocityRules[Risk Points],,-1)</f>
        <v>0</v>
      </c>
      <c r="Q6993">
        <f>_xlfn.XLOOKUP(FraudData[[#This Row],[merchant_category]],MerchantRules[Merchant Category],MerchantRules[Risk Points],0)</f>
        <v>0</v>
      </c>
      <c r="R6993">
        <f>SUM(FraudData[[#This Row],[Amount Risk]:[Merchant Risk]])</f>
        <v>0</v>
      </c>
      <c r="S6993" t="str" cm="1">
        <f t="array" ref="S6993">_xlfn.IFS(FraudData[[#This Row],[Fraud Risk Score]]&gt;=8,"High Risk",FraudData[[#This Row],[Fraud Risk Score]]&gt;=6,"Medium Risk",TRUE,"Low Risk")</f>
        <v>Low Risk</v>
      </c>
    </row>
    <row r="6994" spans="1:19">
      <c r="A6994">
        <v>6993</v>
      </c>
      <c r="B6994">
        <v>49.39</v>
      </c>
      <c r="C6994">
        <v>1</v>
      </c>
      <c r="D6994" t="s">
        <v>49</v>
      </c>
      <c r="E6994">
        <v>0</v>
      </c>
      <c r="F6994">
        <v>0</v>
      </c>
      <c r="G6994">
        <v>49</v>
      </c>
      <c r="H6994">
        <v>4</v>
      </c>
      <c r="I6994">
        <v>61</v>
      </c>
      <c r="J6994">
        <v>0</v>
      </c>
      <c r="K6994">
        <f>_xlfn.XLOOKUP(FraudData[[#This Row],[amount]],AmountRules[Amount Min],AmountRules[Risk Points],,-1)</f>
        <v>0</v>
      </c>
      <c r="L6994">
        <f>_xlfn.XLOOKUP(FraudData[[#This Row],[transaction_hour]],TimeRules[Hour Min],TimeRules[Risk Points],,-1)</f>
        <v>3</v>
      </c>
      <c r="M6994">
        <f>_xlfn.XLOOKUP(FraudData[[#This Row],[foreign_transaction]],ForeignRules[Foreign Transaction],ForeignRules[Risk Points],0)</f>
        <v>0</v>
      </c>
      <c r="N6994">
        <f>_xlfn.XLOOKUP(FraudData[[#This Row],[location_mismatch]],Table10[Location Mismatch],Table10[Risk Points],0)</f>
        <v>0</v>
      </c>
      <c r="O6994">
        <f>_xlfn.XLOOKUP(FraudData[[#This Row],[device_trust_score]],DeviceRules[Device Min],DeviceRules[Risk Points],,-1)</f>
        <v>2</v>
      </c>
      <c r="P6994">
        <f>_xlfn.XLOOKUP(FraudData[[#This Row],[velocity_last_24h]],VelocityRules[Velocity Min],VelocityRules[Risk Points],,-1)</f>
        <v>0</v>
      </c>
      <c r="Q6994">
        <f>_xlfn.XLOOKUP(FraudData[[#This Row],[merchant_category]],MerchantRules[Merchant Category],MerchantRules[Risk Points],0)</f>
        <v>1</v>
      </c>
      <c r="R6994">
        <f>SUM(FraudData[[#This Row],[Amount Risk]:[Merchant Risk]])</f>
        <v>6</v>
      </c>
      <c r="S6994" t="str" cm="1">
        <f t="array" ref="S6994">_xlfn.IFS(FraudData[[#This Row],[Fraud Risk Score]]&gt;=8,"High Risk",FraudData[[#This Row],[Fraud Risk Score]]&gt;=6,"Medium Risk",TRUE,"Low Risk")</f>
        <v>Medium Risk</v>
      </c>
    </row>
    <row r="6995" spans="1:19">
      <c r="A6995">
        <v>6994</v>
      </c>
      <c r="B6995">
        <v>15.67</v>
      </c>
      <c r="C6995">
        <v>0</v>
      </c>
      <c r="D6995" t="s">
        <v>49</v>
      </c>
      <c r="E6995">
        <v>0</v>
      </c>
      <c r="F6995">
        <v>0</v>
      </c>
      <c r="G6995">
        <v>93</v>
      </c>
      <c r="H6995">
        <v>5</v>
      </c>
      <c r="I6995">
        <v>39</v>
      </c>
      <c r="J6995">
        <v>0</v>
      </c>
      <c r="K6995">
        <f>_xlfn.XLOOKUP(FraudData[[#This Row],[amount]],AmountRules[Amount Min],AmountRules[Risk Points],,-1)</f>
        <v>0</v>
      </c>
      <c r="L6995">
        <f>_xlfn.XLOOKUP(FraudData[[#This Row],[transaction_hour]],TimeRules[Hour Min],TimeRules[Risk Points],,-1)</f>
        <v>3</v>
      </c>
      <c r="M6995">
        <f>_xlfn.XLOOKUP(FraudData[[#This Row],[foreign_transaction]],ForeignRules[Foreign Transaction],ForeignRules[Risk Points],0)</f>
        <v>0</v>
      </c>
      <c r="N6995">
        <f>_xlfn.XLOOKUP(FraudData[[#This Row],[location_mismatch]],Table10[Location Mismatch],Table10[Risk Points],0)</f>
        <v>0</v>
      </c>
      <c r="O6995">
        <f>_xlfn.XLOOKUP(FraudData[[#This Row],[device_trust_score]],DeviceRules[Device Min],DeviceRules[Risk Points],,-1)</f>
        <v>0</v>
      </c>
      <c r="P6995">
        <f>_xlfn.XLOOKUP(FraudData[[#This Row],[velocity_last_24h]],VelocityRules[Velocity Min],VelocityRules[Risk Points],,-1)</f>
        <v>3</v>
      </c>
      <c r="Q6995">
        <f>_xlfn.XLOOKUP(FraudData[[#This Row],[merchant_category]],MerchantRules[Merchant Category],MerchantRules[Risk Points],0)</f>
        <v>1</v>
      </c>
      <c r="R6995">
        <f>SUM(FraudData[[#This Row],[Amount Risk]:[Merchant Risk]])</f>
        <v>7</v>
      </c>
      <c r="S6995" t="str" cm="1">
        <f t="array" ref="S6995">_xlfn.IFS(FraudData[[#This Row],[Fraud Risk Score]]&gt;=8,"High Risk",FraudData[[#This Row],[Fraud Risk Score]]&gt;=6,"Medium Risk",TRUE,"Low Risk")</f>
        <v>Medium Risk</v>
      </c>
    </row>
    <row r="6996" spans="1:19">
      <c r="A6996">
        <v>6995</v>
      </c>
      <c r="B6996">
        <v>474.87</v>
      </c>
      <c r="C6996">
        <v>7</v>
      </c>
      <c r="D6996" t="s">
        <v>50</v>
      </c>
      <c r="E6996">
        <v>0</v>
      </c>
      <c r="F6996">
        <v>0</v>
      </c>
      <c r="G6996">
        <v>41</v>
      </c>
      <c r="H6996">
        <v>1</v>
      </c>
      <c r="I6996">
        <v>69</v>
      </c>
      <c r="J6996">
        <v>0</v>
      </c>
      <c r="K6996">
        <f>_xlfn.XLOOKUP(FraudData[[#This Row],[amount]],AmountRules[Amount Min],AmountRules[Risk Points],,-1)</f>
        <v>0</v>
      </c>
      <c r="L6996">
        <f>_xlfn.XLOOKUP(FraudData[[#This Row],[transaction_hour]],TimeRules[Hour Min],TimeRules[Risk Points],,-1)</f>
        <v>0</v>
      </c>
      <c r="M6996">
        <f>_xlfn.XLOOKUP(FraudData[[#This Row],[foreign_transaction]],ForeignRules[Foreign Transaction],ForeignRules[Risk Points],0)</f>
        <v>0</v>
      </c>
      <c r="N6996">
        <f>_xlfn.XLOOKUP(FraudData[[#This Row],[location_mismatch]],Table10[Location Mismatch],Table10[Risk Points],0)</f>
        <v>0</v>
      </c>
      <c r="O6996">
        <f>_xlfn.XLOOKUP(FraudData[[#This Row],[device_trust_score]],DeviceRules[Device Min],DeviceRules[Risk Points],,-1)</f>
        <v>2</v>
      </c>
      <c r="P6996">
        <f>_xlfn.XLOOKUP(FraudData[[#This Row],[velocity_last_24h]],VelocityRules[Velocity Min],VelocityRules[Risk Points],,-1)</f>
        <v>0</v>
      </c>
      <c r="Q6996">
        <f>_xlfn.XLOOKUP(FraudData[[#This Row],[merchant_category]],MerchantRules[Merchant Category],MerchantRules[Risk Points],0)</f>
        <v>0</v>
      </c>
      <c r="R6996">
        <f>SUM(FraudData[[#This Row],[Amount Risk]:[Merchant Risk]])</f>
        <v>2</v>
      </c>
      <c r="S6996" t="str" cm="1">
        <f t="array" ref="S6996">_xlfn.IFS(FraudData[[#This Row],[Fraud Risk Score]]&gt;=8,"High Risk",FraudData[[#This Row],[Fraud Risk Score]]&gt;=6,"Medium Risk",TRUE,"Low Risk")</f>
        <v>Low Risk</v>
      </c>
    </row>
    <row r="6997" spans="1:19">
      <c r="A6997">
        <v>6996</v>
      </c>
      <c r="B6997">
        <v>156.04</v>
      </c>
      <c r="C6997">
        <v>8</v>
      </c>
      <c r="D6997" t="s">
        <v>47</v>
      </c>
      <c r="E6997">
        <v>0</v>
      </c>
      <c r="F6997">
        <v>0</v>
      </c>
      <c r="G6997">
        <v>82</v>
      </c>
      <c r="H6997">
        <v>0</v>
      </c>
      <c r="I6997">
        <v>53</v>
      </c>
      <c r="J6997">
        <v>0</v>
      </c>
      <c r="K6997">
        <f>_xlfn.XLOOKUP(FraudData[[#This Row],[amount]],AmountRules[Amount Min],AmountRules[Risk Points],,-1)</f>
        <v>0</v>
      </c>
      <c r="L6997">
        <f>_xlfn.XLOOKUP(FraudData[[#This Row],[transaction_hour]],TimeRules[Hour Min],TimeRules[Risk Points],,-1)</f>
        <v>0</v>
      </c>
      <c r="M6997">
        <f>_xlfn.XLOOKUP(FraudData[[#This Row],[foreign_transaction]],ForeignRules[Foreign Transaction],ForeignRules[Risk Points],0)</f>
        <v>0</v>
      </c>
      <c r="N6997">
        <f>_xlfn.XLOOKUP(FraudData[[#This Row],[location_mismatch]],Table10[Location Mismatch],Table10[Risk Points],0)</f>
        <v>0</v>
      </c>
      <c r="O6997">
        <f>_xlfn.XLOOKUP(FraudData[[#This Row],[device_trust_score]],DeviceRules[Device Min],DeviceRules[Risk Points],,-1)</f>
        <v>0</v>
      </c>
      <c r="P6997">
        <f>_xlfn.XLOOKUP(FraudData[[#This Row],[velocity_last_24h]],VelocityRules[Velocity Min],VelocityRules[Risk Points],,-1)</f>
        <v>0</v>
      </c>
      <c r="Q6997">
        <f>_xlfn.XLOOKUP(FraudData[[#This Row],[merchant_category]],MerchantRules[Merchant Category],MerchantRules[Risk Points],0)</f>
        <v>0</v>
      </c>
      <c r="R6997">
        <f>SUM(FraudData[[#This Row],[Amount Risk]:[Merchant Risk]])</f>
        <v>0</v>
      </c>
      <c r="S6997" t="str" cm="1">
        <f t="array" ref="S6997">_xlfn.IFS(FraudData[[#This Row],[Fraud Risk Score]]&gt;=8,"High Risk",FraudData[[#This Row],[Fraud Risk Score]]&gt;=6,"Medium Risk",TRUE,"Low Risk")</f>
        <v>Low Risk</v>
      </c>
    </row>
    <row r="6998" spans="1:19">
      <c r="A6998">
        <v>6997</v>
      </c>
      <c r="B6998">
        <v>197.95</v>
      </c>
      <c r="C6998">
        <v>7</v>
      </c>
      <c r="D6998" t="s">
        <v>48</v>
      </c>
      <c r="E6998">
        <v>0</v>
      </c>
      <c r="F6998">
        <v>0</v>
      </c>
      <c r="G6998">
        <v>97</v>
      </c>
      <c r="H6998">
        <v>2</v>
      </c>
      <c r="I6998">
        <v>30</v>
      </c>
      <c r="J6998">
        <v>0</v>
      </c>
      <c r="K6998">
        <f>_xlfn.XLOOKUP(FraudData[[#This Row],[amount]],AmountRules[Amount Min],AmountRules[Risk Points],,-1)</f>
        <v>0</v>
      </c>
      <c r="L6998">
        <f>_xlfn.XLOOKUP(FraudData[[#This Row],[transaction_hour]],TimeRules[Hour Min],TimeRules[Risk Points],,-1)</f>
        <v>0</v>
      </c>
      <c r="M6998">
        <f>_xlfn.XLOOKUP(FraudData[[#This Row],[foreign_transaction]],ForeignRules[Foreign Transaction],ForeignRules[Risk Points],0)</f>
        <v>0</v>
      </c>
      <c r="N6998">
        <f>_xlfn.XLOOKUP(FraudData[[#This Row],[location_mismatch]],Table10[Location Mismatch],Table10[Risk Points],0)</f>
        <v>0</v>
      </c>
      <c r="O6998">
        <f>_xlfn.XLOOKUP(FraudData[[#This Row],[device_trust_score]],DeviceRules[Device Min],DeviceRules[Risk Points],,-1)</f>
        <v>0</v>
      </c>
      <c r="P6998">
        <f>_xlfn.XLOOKUP(FraudData[[#This Row],[velocity_last_24h]],VelocityRules[Velocity Min],VelocityRules[Risk Points],,-1)</f>
        <v>0</v>
      </c>
      <c r="Q6998">
        <f>_xlfn.XLOOKUP(FraudData[[#This Row],[merchant_category]],MerchantRules[Merchant Category],MerchantRules[Risk Points],0)</f>
        <v>0</v>
      </c>
      <c r="R6998">
        <f>SUM(FraudData[[#This Row],[Amount Risk]:[Merchant Risk]])</f>
        <v>0</v>
      </c>
      <c r="S6998" t="str" cm="1">
        <f t="array" ref="S6998">_xlfn.IFS(FraudData[[#This Row],[Fraud Risk Score]]&gt;=8,"High Risk",FraudData[[#This Row],[Fraud Risk Score]]&gt;=6,"Medium Risk",TRUE,"Low Risk")</f>
        <v>Low Risk</v>
      </c>
    </row>
    <row r="6999" spans="1:19">
      <c r="A6999">
        <v>6998</v>
      </c>
      <c r="B6999">
        <v>436.61</v>
      </c>
      <c r="C6999">
        <v>20</v>
      </c>
      <c r="D6999" t="s">
        <v>49</v>
      </c>
      <c r="E6999">
        <v>0</v>
      </c>
      <c r="F6999">
        <v>0</v>
      </c>
      <c r="G6999">
        <v>44</v>
      </c>
      <c r="H6999">
        <v>1</v>
      </c>
      <c r="I6999">
        <v>59</v>
      </c>
      <c r="J6999">
        <v>0</v>
      </c>
      <c r="K6999">
        <f>_xlfn.XLOOKUP(FraudData[[#This Row],[amount]],AmountRules[Amount Min],AmountRules[Risk Points],,-1)</f>
        <v>0</v>
      </c>
      <c r="L6999">
        <f>_xlfn.XLOOKUP(FraudData[[#This Row],[transaction_hour]],TimeRules[Hour Min],TimeRules[Risk Points],,-1)</f>
        <v>0</v>
      </c>
      <c r="M6999">
        <f>_xlfn.XLOOKUP(FraudData[[#This Row],[foreign_transaction]],ForeignRules[Foreign Transaction],ForeignRules[Risk Points],0)</f>
        <v>0</v>
      </c>
      <c r="N6999">
        <f>_xlfn.XLOOKUP(FraudData[[#This Row],[location_mismatch]],Table10[Location Mismatch],Table10[Risk Points],0)</f>
        <v>0</v>
      </c>
      <c r="O6999">
        <f>_xlfn.XLOOKUP(FraudData[[#This Row],[device_trust_score]],DeviceRules[Device Min],DeviceRules[Risk Points],,-1)</f>
        <v>2</v>
      </c>
      <c r="P6999">
        <f>_xlfn.XLOOKUP(FraudData[[#This Row],[velocity_last_24h]],VelocityRules[Velocity Min],VelocityRules[Risk Points],,-1)</f>
        <v>0</v>
      </c>
      <c r="Q6999">
        <f>_xlfn.XLOOKUP(FraudData[[#This Row],[merchant_category]],MerchantRules[Merchant Category],MerchantRules[Risk Points],0)</f>
        <v>1</v>
      </c>
      <c r="R6999">
        <f>SUM(FraudData[[#This Row],[Amount Risk]:[Merchant Risk]])</f>
        <v>3</v>
      </c>
      <c r="S6999" t="str" cm="1">
        <f t="array" ref="S6999">_xlfn.IFS(FraudData[[#This Row],[Fraud Risk Score]]&gt;=8,"High Risk",FraudData[[#This Row],[Fraud Risk Score]]&gt;=6,"Medium Risk",TRUE,"Low Risk")</f>
        <v>Low Risk</v>
      </c>
    </row>
    <row r="7000" spans="1:19">
      <c r="A7000">
        <v>6999</v>
      </c>
      <c r="B7000">
        <v>76.33</v>
      </c>
      <c r="C7000">
        <v>16</v>
      </c>
      <c r="D7000" t="s">
        <v>48</v>
      </c>
      <c r="E7000">
        <v>1</v>
      </c>
      <c r="F7000">
        <v>0</v>
      </c>
      <c r="G7000">
        <v>26</v>
      </c>
      <c r="H7000">
        <v>1</v>
      </c>
      <c r="I7000">
        <v>31</v>
      </c>
      <c r="J7000">
        <v>0</v>
      </c>
      <c r="K7000">
        <f>_xlfn.XLOOKUP(FraudData[[#This Row],[amount]],AmountRules[Amount Min],AmountRules[Risk Points],,-1)</f>
        <v>0</v>
      </c>
      <c r="L7000">
        <f>_xlfn.XLOOKUP(FraudData[[#This Row],[transaction_hour]],TimeRules[Hour Min],TimeRules[Risk Points],,-1)</f>
        <v>0</v>
      </c>
      <c r="M7000">
        <f>_xlfn.XLOOKUP(FraudData[[#This Row],[foreign_transaction]],ForeignRules[Foreign Transaction],ForeignRules[Risk Points],0)</f>
        <v>3</v>
      </c>
      <c r="N7000">
        <f>_xlfn.XLOOKUP(FraudData[[#This Row],[location_mismatch]],Table10[Location Mismatch],Table10[Risk Points],0)</f>
        <v>0</v>
      </c>
      <c r="O7000">
        <f>_xlfn.XLOOKUP(FraudData[[#This Row],[device_trust_score]],DeviceRules[Device Min],DeviceRules[Risk Points],,-1)</f>
        <v>3</v>
      </c>
      <c r="P7000">
        <f>_xlfn.XLOOKUP(FraudData[[#This Row],[velocity_last_24h]],VelocityRules[Velocity Min],VelocityRules[Risk Points],,-1)</f>
        <v>0</v>
      </c>
      <c r="Q7000">
        <f>_xlfn.XLOOKUP(FraudData[[#This Row],[merchant_category]],MerchantRules[Merchant Category],MerchantRules[Risk Points],0)</f>
        <v>0</v>
      </c>
      <c r="R7000">
        <f>SUM(FraudData[[#This Row],[Amount Risk]:[Merchant Risk]])</f>
        <v>6</v>
      </c>
      <c r="S7000" t="str" cm="1">
        <f t="array" ref="S7000">_xlfn.IFS(FraudData[[#This Row],[Fraud Risk Score]]&gt;=8,"High Risk",FraudData[[#This Row],[Fraud Risk Score]]&gt;=6,"Medium Risk",TRUE,"Low Risk")</f>
        <v>Medium Risk</v>
      </c>
    </row>
    <row r="7001" spans="1:19">
      <c r="A7001">
        <v>7000</v>
      </c>
      <c r="B7001">
        <v>174.88</v>
      </c>
      <c r="C7001">
        <v>8</v>
      </c>
      <c r="D7001" t="s">
        <v>47</v>
      </c>
      <c r="E7001">
        <v>0</v>
      </c>
      <c r="F7001">
        <v>0</v>
      </c>
      <c r="G7001">
        <v>33</v>
      </c>
      <c r="H7001">
        <v>5</v>
      </c>
      <c r="I7001">
        <v>59</v>
      </c>
      <c r="J7001">
        <v>0</v>
      </c>
      <c r="K7001">
        <f>_xlfn.XLOOKUP(FraudData[[#This Row],[amount]],AmountRules[Amount Min],AmountRules[Risk Points],,-1)</f>
        <v>0</v>
      </c>
      <c r="L7001">
        <f>_xlfn.XLOOKUP(FraudData[[#This Row],[transaction_hour]],TimeRules[Hour Min],TimeRules[Risk Points],,-1)</f>
        <v>0</v>
      </c>
      <c r="M7001">
        <f>_xlfn.XLOOKUP(FraudData[[#This Row],[foreign_transaction]],ForeignRules[Foreign Transaction],ForeignRules[Risk Points],0)</f>
        <v>0</v>
      </c>
      <c r="N7001">
        <f>_xlfn.XLOOKUP(FraudData[[#This Row],[location_mismatch]],Table10[Location Mismatch],Table10[Risk Points],0)</f>
        <v>0</v>
      </c>
      <c r="O7001">
        <f>_xlfn.XLOOKUP(FraudData[[#This Row],[device_trust_score]],DeviceRules[Device Min],DeviceRules[Risk Points],,-1)</f>
        <v>2</v>
      </c>
      <c r="P7001">
        <f>_xlfn.XLOOKUP(FraudData[[#This Row],[velocity_last_24h]],VelocityRules[Velocity Min],VelocityRules[Risk Points],,-1)</f>
        <v>3</v>
      </c>
      <c r="Q7001">
        <f>_xlfn.XLOOKUP(FraudData[[#This Row],[merchant_category]],MerchantRules[Merchant Category],MerchantRules[Risk Points],0)</f>
        <v>0</v>
      </c>
      <c r="R7001">
        <f>SUM(FraudData[[#This Row],[Amount Risk]:[Merchant Risk]])</f>
        <v>5</v>
      </c>
      <c r="S7001" t="str" cm="1">
        <f t="array" ref="S7001">_xlfn.IFS(FraudData[[#This Row],[Fraud Risk Score]]&gt;=8,"High Risk",FraudData[[#This Row],[Fraud Risk Score]]&gt;=6,"Medium Risk",TRUE,"Low Risk")</f>
        <v>Low Risk</v>
      </c>
    </row>
    <row r="7002" spans="1:19">
      <c r="A7002">
        <v>7001</v>
      </c>
      <c r="B7002">
        <v>7.12</v>
      </c>
      <c r="C7002">
        <v>5</v>
      </c>
      <c r="D7002" t="s">
        <v>47</v>
      </c>
      <c r="E7002">
        <v>1</v>
      </c>
      <c r="F7002">
        <v>0</v>
      </c>
      <c r="G7002">
        <v>87</v>
      </c>
      <c r="H7002">
        <v>1</v>
      </c>
      <c r="I7002">
        <v>60</v>
      </c>
      <c r="J7002">
        <v>0</v>
      </c>
      <c r="K7002">
        <f>_xlfn.XLOOKUP(FraudData[[#This Row],[amount]],AmountRules[Amount Min],AmountRules[Risk Points],,-1)</f>
        <v>0</v>
      </c>
      <c r="L7002">
        <f>_xlfn.XLOOKUP(FraudData[[#This Row],[transaction_hour]],TimeRules[Hour Min],TimeRules[Risk Points],,-1)</f>
        <v>0</v>
      </c>
      <c r="M7002">
        <f>_xlfn.XLOOKUP(FraudData[[#This Row],[foreign_transaction]],ForeignRules[Foreign Transaction],ForeignRules[Risk Points],0)</f>
        <v>3</v>
      </c>
      <c r="N7002">
        <f>_xlfn.XLOOKUP(FraudData[[#This Row],[location_mismatch]],Table10[Location Mismatch],Table10[Risk Points],0)</f>
        <v>0</v>
      </c>
      <c r="O7002">
        <f>_xlfn.XLOOKUP(FraudData[[#This Row],[device_trust_score]],DeviceRules[Device Min],DeviceRules[Risk Points],,-1)</f>
        <v>0</v>
      </c>
      <c r="P7002">
        <f>_xlfn.XLOOKUP(FraudData[[#This Row],[velocity_last_24h]],VelocityRules[Velocity Min],VelocityRules[Risk Points],,-1)</f>
        <v>0</v>
      </c>
      <c r="Q7002">
        <f>_xlfn.XLOOKUP(FraudData[[#This Row],[merchant_category]],MerchantRules[Merchant Category],MerchantRules[Risk Points],0)</f>
        <v>0</v>
      </c>
      <c r="R7002">
        <f>SUM(FraudData[[#This Row],[Amount Risk]:[Merchant Risk]])</f>
        <v>3</v>
      </c>
      <c r="S7002" t="str" cm="1">
        <f t="array" ref="S7002">_xlfn.IFS(FraudData[[#This Row],[Fraud Risk Score]]&gt;=8,"High Risk",FraudData[[#This Row],[Fraud Risk Score]]&gt;=6,"Medium Risk",TRUE,"Low Risk")</f>
        <v>Low Risk</v>
      </c>
    </row>
    <row r="7003" spans="1:19">
      <c r="A7003">
        <v>7002</v>
      </c>
      <c r="B7003">
        <v>37.21</v>
      </c>
      <c r="C7003">
        <v>14</v>
      </c>
      <c r="D7003" t="s">
        <v>49</v>
      </c>
      <c r="E7003">
        <v>0</v>
      </c>
      <c r="F7003">
        <v>0</v>
      </c>
      <c r="G7003">
        <v>92</v>
      </c>
      <c r="H7003">
        <v>1</v>
      </c>
      <c r="I7003">
        <v>32</v>
      </c>
      <c r="J7003">
        <v>0</v>
      </c>
      <c r="K7003">
        <f>_xlfn.XLOOKUP(FraudData[[#This Row],[amount]],AmountRules[Amount Min],AmountRules[Risk Points],,-1)</f>
        <v>0</v>
      </c>
      <c r="L7003">
        <f>_xlfn.XLOOKUP(FraudData[[#This Row],[transaction_hour]],TimeRules[Hour Min],TimeRules[Risk Points],,-1)</f>
        <v>0</v>
      </c>
      <c r="M7003">
        <f>_xlfn.XLOOKUP(FraudData[[#This Row],[foreign_transaction]],ForeignRules[Foreign Transaction],ForeignRules[Risk Points],0)</f>
        <v>0</v>
      </c>
      <c r="N7003">
        <f>_xlfn.XLOOKUP(FraudData[[#This Row],[location_mismatch]],Table10[Location Mismatch],Table10[Risk Points],0)</f>
        <v>0</v>
      </c>
      <c r="O7003">
        <f>_xlfn.XLOOKUP(FraudData[[#This Row],[device_trust_score]],DeviceRules[Device Min],DeviceRules[Risk Points],,-1)</f>
        <v>0</v>
      </c>
      <c r="P7003">
        <f>_xlfn.XLOOKUP(FraudData[[#This Row],[velocity_last_24h]],VelocityRules[Velocity Min],VelocityRules[Risk Points],,-1)</f>
        <v>0</v>
      </c>
      <c r="Q7003">
        <f>_xlfn.XLOOKUP(FraudData[[#This Row],[merchant_category]],MerchantRules[Merchant Category],MerchantRules[Risk Points],0)</f>
        <v>1</v>
      </c>
      <c r="R7003">
        <f>SUM(FraudData[[#This Row],[Amount Risk]:[Merchant Risk]])</f>
        <v>1</v>
      </c>
      <c r="S7003" t="str" cm="1">
        <f t="array" ref="S7003">_xlfn.IFS(FraudData[[#This Row],[Fraud Risk Score]]&gt;=8,"High Risk",FraudData[[#This Row],[Fraud Risk Score]]&gt;=6,"Medium Risk",TRUE,"Low Risk")</f>
        <v>Low Risk</v>
      </c>
    </row>
    <row r="7004" spans="1:19">
      <c r="A7004">
        <v>7003</v>
      </c>
      <c r="B7004">
        <v>320.27999999999997</v>
      </c>
      <c r="C7004">
        <v>22</v>
      </c>
      <c r="D7004" t="s">
        <v>46</v>
      </c>
      <c r="E7004">
        <v>0</v>
      </c>
      <c r="F7004">
        <v>0</v>
      </c>
      <c r="G7004">
        <v>30</v>
      </c>
      <c r="H7004">
        <v>0</v>
      </c>
      <c r="I7004">
        <v>50</v>
      </c>
      <c r="J7004">
        <v>0</v>
      </c>
      <c r="K7004">
        <f>_xlfn.XLOOKUP(FraudData[[#This Row],[amount]],AmountRules[Amount Min],AmountRules[Risk Points],,-1)</f>
        <v>0</v>
      </c>
      <c r="L7004">
        <f>_xlfn.XLOOKUP(FraudData[[#This Row],[transaction_hour]],TimeRules[Hour Min],TimeRules[Risk Points],,-1)</f>
        <v>0</v>
      </c>
      <c r="M7004">
        <f>_xlfn.XLOOKUP(FraudData[[#This Row],[foreign_transaction]],ForeignRules[Foreign Transaction],ForeignRules[Risk Points],0)</f>
        <v>0</v>
      </c>
      <c r="N7004">
        <f>_xlfn.XLOOKUP(FraudData[[#This Row],[location_mismatch]],Table10[Location Mismatch],Table10[Risk Points],0)</f>
        <v>0</v>
      </c>
      <c r="O7004">
        <f>_xlfn.XLOOKUP(FraudData[[#This Row],[device_trust_score]],DeviceRules[Device Min],DeviceRules[Risk Points],,-1)</f>
        <v>2</v>
      </c>
      <c r="P7004">
        <f>_xlfn.XLOOKUP(FraudData[[#This Row],[velocity_last_24h]],VelocityRules[Velocity Min],VelocityRules[Risk Points],,-1)</f>
        <v>0</v>
      </c>
      <c r="Q7004">
        <f>_xlfn.XLOOKUP(FraudData[[#This Row],[merchant_category]],MerchantRules[Merchant Category],MerchantRules[Risk Points],0)</f>
        <v>0</v>
      </c>
      <c r="R7004">
        <f>SUM(FraudData[[#This Row],[Amount Risk]:[Merchant Risk]])</f>
        <v>2</v>
      </c>
      <c r="S7004" t="str" cm="1">
        <f t="array" ref="S7004">_xlfn.IFS(FraudData[[#This Row],[Fraud Risk Score]]&gt;=8,"High Risk",FraudData[[#This Row],[Fraud Risk Score]]&gt;=6,"Medium Risk",TRUE,"Low Risk")</f>
        <v>Low Risk</v>
      </c>
    </row>
    <row r="7005" spans="1:19">
      <c r="A7005">
        <v>7004</v>
      </c>
      <c r="B7005">
        <v>262.02999999999997</v>
      </c>
      <c r="C7005">
        <v>23</v>
      </c>
      <c r="D7005" t="s">
        <v>48</v>
      </c>
      <c r="E7005">
        <v>0</v>
      </c>
      <c r="F7005">
        <v>0</v>
      </c>
      <c r="G7005">
        <v>35</v>
      </c>
      <c r="H7005">
        <v>3</v>
      </c>
      <c r="I7005">
        <v>20</v>
      </c>
      <c r="J7005">
        <v>0</v>
      </c>
      <c r="K7005">
        <f>_xlfn.XLOOKUP(FraudData[[#This Row],[amount]],AmountRules[Amount Min],AmountRules[Risk Points],,-1)</f>
        <v>0</v>
      </c>
      <c r="L7005">
        <f>_xlfn.XLOOKUP(FraudData[[#This Row],[transaction_hour]],TimeRules[Hour Min],TimeRules[Risk Points],,-1)</f>
        <v>1</v>
      </c>
      <c r="M7005">
        <f>_xlfn.XLOOKUP(FraudData[[#This Row],[foreign_transaction]],ForeignRules[Foreign Transaction],ForeignRules[Risk Points],0)</f>
        <v>0</v>
      </c>
      <c r="N7005">
        <f>_xlfn.XLOOKUP(FraudData[[#This Row],[location_mismatch]],Table10[Location Mismatch],Table10[Risk Points],0)</f>
        <v>0</v>
      </c>
      <c r="O7005">
        <f>_xlfn.XLOOKUP(FraudData[[#This Row],[device_trust_score]],DeviceRules[Device Min],DeviceRules[Risk Points],,-1)</f>
        <v>2</v>
      </c>
      <c r="P7005">
        <f>_xlfn.XLOOKUP(FraudData[[#This Row],[velocity_last_24h]],VelocityRules[Velocity Min],VelocityRules[Risk Points],,-1)</f>
        <v>0</v>
      </c>
      <c r="Q7005">
        <f>_xlfn.XLOOKUP(FraudData[[#This Row],[merchant_category]],MerchantRules[Merchant Category],MerchantRules[Risk Points],0)</f>
        <v>0</v>
      </c>
      <c r="R7005">
        <f>SUM(FraudData[[#This Row],[Amount Risk]:[Merchant Risk]])</f>
        <v>3</v>
      </c>
      <c r="S7005" t="str" cm="1">
        <f t="array" ref="S7005">_xlfn.IFS(FraudData[[#This Row],[Fraud Risk Score]]&gt;=8,"High Risk",FraudData[[#This Row],[Fraud Risk Score]]&gt;=6,"Medium Risk",TRUE,"Low Risk")</f>
        <v>Low Risk</v>
      </c>
    </row>
    <row r="7006" spans="1:19">
      <c r="A7006">
        <v>7005</v>
      </c>
      <c r="B7006">
        <v>77.72</v>
      </c>
      <c r="C7006">
        <v>12</v>
      </c>
      <c r="D7006" t="s">
        <v>48</v>
      </c>
      <c r="E7006">
        <v>1</v>
      </c>
      <c r="F7006">
        <v>0</v>
      </c>
      <c r="G7006">
        <v>45</v>
      </c>
      <c r="H7006">
        <v>2</v>
      </c>
      <c r="I7006">
        <v>24</v>
      </c>
      <c r="J7006">
        <v>0</v>
      </c>
      <c r="K7006">
        <f>_xlfn.XLOOKUP(FraudData[[#This Row],[amount]],AmountRules[Amount Min],AmountRules[Risk Points],,-1)</f>
        <v>0</v>
      </c>
      <c r="L7006">
        <f>_xlfn.XLOOKUP(FraudData[[#This Row],[transaction_hour]],TimeRules[Hour Min],TimeRules[Risk Points],,-1)</f>
        <v>0</v>
      </c>
      <c r="M7006">
        <f>_xlfn.XLOOKUP(FraudData[[#This Row],[foreign_transaction]],ForeignRules[Foreign Transaction],ForeignRules[Risk Points],0)</f>
        <v>3</v>
      </c>
      <c r="N7006">
        <f>_xlfn.XLOOKUP(FraudData[[#This Row],[location_mismatch]],Table10[Location Mismatch],Table10[Risk Points],0)</f>
        <v>0</v>
      </c>
      <c r="O7006">
        <f>_xlfn.XLOOKUP(FraudData[[#This Row],[device_trust_score]],DeviceRules[Device Min],DeviceRules[Risk Points],,-1)</f>
        <v>2</v>
      </c>
      <c r="P7006">
        <f>_xlfn.XLOOKUP(FraudData[[#This Row],[velocity_last_24h]],VelocityRules[Velocity Min],VelocityRules[Risk Points],,-1)</f>
        <v>0</v>
      </c>
      <c r="Q7006">
        <f>_xlfn.XLOOKUP(FraudData[[#This Row],[merchant_category]],MerchantRules[Merchant Category],MerchantRules[Risk Points],0)</f>
        <v>0</v>
      </c>
      <c r="R7006">
        <f>SUM(FraudData[[#This Row],[Amount Risk]:[Merchant Risk]])</f>
        <v>5</v>
      </c>
      <c r="S7006" t="str" cm="1">
        <f t="array" ref="S7006">_xlfn.IFS(FraudData[[#This Row],[Fraud Risk Score]]&gt;=8,"High Risk",FraudData[[#This Row],[Fraud Risk Score]]&gt;=6,"Medium Risk",TRUE,"Low Risk")</f>
        <v>Low Risk</v>
      </c>
    </row>
    <row r="7007" spans="1:19">
      <c r="A7007">
        <v>7006</v>
      </c>
      <c r="B7007">
        <v>85.12</v>
      </c>
      <c r="C7007">
        <v>20</v>
      </c>
      <c r="D7007" t="s">
        <v>50</v>
      </c>
      <c r="E7007">
        <v>0</v>
      </c>
      <c r="F7007">
        <v>0</v>
      </c>
      <c r="G7007">
        <v>87</v>
      </c>
      <c r="H7007">
        <v>4</v>
      </c>
      <c r="I7007">
        <v>63</v>
      </c>
      <c r="J7007">
        <v>0</v>
      </c>
      <c r="K7007">
        <f>_xlfn.XLOOKUP(FraudData[[#This Row],[amount]],AmountRules[Amount Min],AmountRules[Risk Points],,-1)</f>
        <v>0</v>
      </c>
      <c r="L7007">
        <f>_xlfn.XLOOKUP(FraudData[[#This Row],[transaction_hour]],TimeRules[Hour Min],TimeRules[Risk Points],,-1)</f>
        <v>0</v>
      </c>
      <c r="M7007">
        <f>_xlfn.XLOOKUP(FraudData[[#This Row],[foreign_transaction]],ForeignRules[Foreign Transaction],ForeignRules[Risk Points],0)</f>
        <v>0</v>
      </c>
      <c r="N7007">
        <f>_xlfn.XLOOKUP(FraudData[[#This Row],[location_mismatch]],Table10[Location Mismatch],Table10[Risk Points],0)</f>
        <v>0</v>
      </c>
      <c r="O7007">
        <f>_xlfn.XLOOKUP(FraudData[[#This Row],[device_trust_score]],DeviceRules[Device Min],DeviceRules[Risk Points],,-1)</f>
        <v>0</v>
      </c>
      <c r="P7007">
        <f>_xlfn.XLOOKUP(FraudData[[#This Row],[velocity_last_24h]],VelocityRules[Velocity Min],VelocityRules[Risk Points],,-1)</f>
        <v>0</v>
      </c>
      <c r="Q7007">
        <f>_xlfn.XLOOKUP(FraudData[[#This Row],[merchant_category]],MerchantRules[Merchant Category],MerchantRules[Risk Points],0)</f>
        <v>0</v>
      </c>
      <c r="R7007">
        <f>SUM(FraudData[[#This Row],[Amount Risk]:[Merchant Risk]])</f>
        <v>0</v>
      </c>
      <c r="S7007" t="str" cm="1">
        <f t="array" ref="S7007">_xlfn.IFS(FraudData[[#This Row],[Fraud Risk Score]]&gt;=8,"High Risk",FraudData[[#This Row],[Fraud Risk Score]]&gt;=6,"Medium Risk",TRUE,"Low Risk")</f>
        <v>Low Risk</v>
      </c>
    </row>
    <row r="7008" spans="1:19">
      <c r="A7008">
        <v>7007</v>
      </c>
      <c r="B7008">
        <v>137.27000000000001</v>
      </c>
      <c r="C7008">
        <v>21</v>
      </c>
      <c r="D7008" t="s">
        <v>47</v>
      </c>
      <c r="E7008">
        <v>0</v>
      </c>
      <c r="F7008">
        <v>0</v>
      </c>
      <c r="G7008">
        <v>54</v>
      </c>
      <c r="H7008">
        <v>1</v>
      </c>
      <c r="I7008">
        <v>66</v>
      </c>
      <c r="J7008">
        <v>0</v>
      </c>
      <c r="K7008">
        <f>_xlfn.XLOOKUP(FraudData[[#This Row],[amount]],AmountRules[Amount Min],AmountRules[Risk Points],,-1)</f>
        <v>0</v>
      </c>
      <c r="L7008">
        <f>_xlfn.XLOOKUP(FraudData[[#This Row],[transaction_hour]],TimeRules[Hour Min],TimeRules[Risk Points],,-1)</f>
        <v>0</v>
      </c>
      <c r="M7008">
        <f>_xlfn.XLOOKUP(FraudData[[#This Row],[foreign_transaction]],ForeignRules[Foreign Transaction],ForeignRules[Risk Points],0)</f>
        <v>0</v>
      </c>
      <c r="N7008">
        <f>_xlfn.XLOOKUP(FraudData[[#This Row],[location_mismatch]],Table10[Location Mismatch],Table10[Risk Points],0)</f>
        <v>0</v>
      </c>
      <c r="O7008">
        <f>_xlfn.XLOOKUP(FraudData[[#This Row],[device_trust_score]],DeviceRules[Device Min],DeviceRules[Risk Points],,-1)</f>
        <v>1</v>
      </c>
      <c r="P7008">
        <f>_xlfn.XLOOKUP(FraudData[[#This Row],[velocity_last_24h]],VelocityRules[Velocity Min],VelocityRules[Risk Points],,-1)</f>
        <v>0</v>
      </c>
      <c r="Q7008">
        <f>_xlfn.XLOOKUP(FraudData[[#This Row],[merchant_category]],MerchantRules[Merchant Category],MerchantRules[Risk Points],0)</f>
        <v>0</v>
      </c>
      <c r="R7008">
        <f>SUM(FraudData[[#This Row],[Amount Risk]:[Merchant Risk]])</f>
        <v>1</v>
      </c>
      <c r="S7008" t="str" cm="1">
        <f t="array" ref="S7008">_xlfn.IFS(FraudData[[#This Row],[Fraud Risk Score]]&gt;=8,"High Risk",FraudData[[#This Row],[Fraud Risk Score]]&gt;=6,"Medium Risk",TRUE,"Low Risk")</f>
        <v>Low Risk</v>
      </c>
    </row>
    <row r="7009" spans="1:19">
      <c r="A7009">
        <v>7008</v>
      </c>
      <c r="B7009">
        <v>0.04</v>
      </c>
      <c r="C7009">
        <v>11</v>
      </c>
      <c r="D7009" t="s">
        <v>47</v>
      </c>
      <c r="E7009">
        <v>0</v>
      </c>
      <c r="F7009">
        <v>0</v>
      </c>
      <c r="G7009">
        <v>45</v>
      </c>
      <c r="H7009">
        <v>1</v>
      </c>
      <c r="I7009">
        <v>57</v>
      </c>
      <c r="J7009">
        <v>0</v>
      </c>
      <c r="K7009">
        <f>_xlfn.XLOOKUP(FraudData[[#This Row],[amount]],AmountRules[Amount Min],AmountRules[Risk Points],,-1)</f>
        <v>0</v>
      </c>
      <c r="L7009">
        <f>_xlfn.XLOOKUP(FraudData[[#This Row],[transaction_hour]],TimeRules[Hour Min],TimeRules[Risk Points],,-1)</f>
        <v>0</v>
      </c>
      <c r="M7009">
        <f>_xlfn.XLOOKUP(FraudData[[#This Row],[foreign_transaction]],ForeignRules[Foreign Transaction],ForeignRules[Risk Points],0)</f>
        <v>0</v>
      </c>
      <c r="N7009">
        <f>_xlfn.XLOOKUP(FraudData[[#This Row],[location_mismatch]],Table10[Location Mismatch],Table10[Risk Points],0)</f>
        <v>0</v>
      </c>
      <c r="O7009">
        <f>_xlfn.XLOOKUP(FraudData[[#This Row],[device_trust_score]],DeviceRules[Device Min],DeviceRules[Risk Points],,-1)</f>
        <v>2</v>
      </c>
      <c r="P7009">
        <f>_xlfn.XLOOKUP(FraudData[[#This Row],[velocity_last_24h]],VelocityRules[Velocity Min],VelocityRules[Risk Points],,-1)</f>
        <v>0</v>
      </c>
      <c r="Q7009">
        <f>_xlfn.XLOOKUP(FraudData[[#This Row],[merchant_category]],MerchantRules[Merchant Category],MerchantRules[Risk Points],0)</f>
        <v>0</v>
      </c>
      <c r="R7009">
        <f>SUM(FraudData[[#This Row],[Amount Risk]:[Merchant Risk]])</f>
        <v>2</v>
      </c>
      <c r="S7009" t="str" cm="1">
        <f t="array" ref="S7009">_xlfn.IFS(FraudData[[#This Row],[Fraud Risk Score]]&gt;=8,"High Risk",FraudData[[#This Row],[Fraud Risk Score]]&gt;=6,"Medium Risk",TRUE,"Low Risk")</f>
        <v>Low Risk</v>
      </c>
    </row>
    <row r="7010" spans="1:19">
      <c r="A7010">
        <v>7009</v>
      </c>
      <c r="B7010">
        <v>49.69</v>
      </c>
      <c r="C7010">
        <v>12</v>
      </c>
      <c r="D7010" t="s">
        <v>49</v>
      </c>
      <c r="E7010">
        <v>0</v>
      </c>
      <c r="F7010">
        <v>0</v>
      </c>
      <c r="G7010">
        <v>47</v>
      </c>
      <c r="H7010">
        <v>1</v>
      </c>
      <c r="I7010">
        <v>58</v>
      </c>
      <c r="J7010">
        <v>0</v>
      </c>
      <c r="K7010">
        <f>_xlfn.XLOOKUP(FraudData[[#This Row],[amount]],AmountRules[Amount Min],AmountRules[Risk Points],,-1)</f>
        <v>0</v>
      </c>
      <c r="L7010">
        <f>_xlfn.XLOOKUP(FraudData[[#This Row],[transaction_hour]],TimeRules[Hour Min],TimeRules[Risk Points],,-1)</f>
        <v>0</v>
      </c>
      <c r="M7010">
        <f>_xlfn.XLOOKUP(FraudData[[#This Row],[foreign_transaction]],ForeignRules[Foreign Transaction],ForeignRules[Risk Points],0)</f>
        <v>0</v>
      </c>
      <c r="N7010">
        <f>_xlfn.XLOOKUP(FraudData[[#This Row],[location_mismatch]],Table10[Location Mismatch],Table10[Risk Points],0)</f>
        <v>0</v>
      </c>
      <c r="O7010">
        <f>_xlfn.XLOOKUP(FraudData[[#This Row],[device_trust_score]],DeviceRules[Device Min],DeviceRules[Risk Points],,-1)</f>
        <v>2</v>
      </c>
      <c r="P7010">
        <f>_xlfn.XLOOKUP(FraudData[[#This Row],[velocity_last_24h]],VelocityRules[Velocity Min],VelocityRules[Risk Points],,-1)</f>
        <v>0</v>
      </c>
      <c r="Q7010">
        <f>_xlfn.XLOOKUP(FraudData[[#This Row],[merchant_category]],MerchantRules[Merchant Category],MerchantRules[Risk Points],0)</f>
        <v>1</v>
      </c>
      <c r="R7010">
        <f>SUM(FraudData[[#This Row],[Amount Risk]:[Merchant Risk]])</f>
        <v>3</v>
      </c>
      <c r="S7010" t="str" cm="1">
        <f t="array" ref="S7010">_xlfn.IFS(FraudData[[#This Row],[Fraud Risk Score]]&gt;=8,"High Risk",FraudData[[#This Row],[Fraud Risk Score]]&gt;=6,"Medium Risk",TRUE,"Low Risk")</f>
        <v>Low Risk</v>
      </c>
    </row>
    <row r="7011" spans="1:19">
      <c r="A7011">
        <v>7010</v>
      </c>
      <c r="B7011">
        <v>42.03</v>
      </c>
      <c r="C7011">
        <v>6</v>
      </c>
      <c r="D7011" t="s">
        <v>49</v>
      </c>
      <c r="E7011">
        <v>0</v>
      </c>
      <c r="F7011">
        <v>0</v>
      </c>
      <c r="G7011">
        <v>85</v>
      </c>
      <c r="H7011">
        <v>4</v>
      </c>
      <c r="I7011">
        <v>69</v>
      </c>
      <c r="J7011">
        <v>0</v>
      </c>
      <c r="K7011">
        <f>_xlfn.XLOOKUP(FraudData[[#This Row],[amount]],AmountRules[Amount Min],AmountRules[Risk Points],,-1)</f>
        <v>0</v>
      </c>
      <c r="L7011">
        <f>_xlfn.XLOOKUP(FraudData[[#This Row],[transaction_hour]],TimeRules[Hour Min],TimeRules[Risk Points],,-1)</f>
        <v>0</v>
      </c>
      <c r="M7011">
        <f>_xlfn.XLOOKUP(FraudData[[#This Row],[foreign_transaction]],ForeignRules[Foreign Transaction],ForeignRules[Risk Points],0)</f>
        <v>0</v>
      </c>
      <c r="N7011">
        <f>_xlfn.XLOOKUP(FraudData[[#This Row],[location_mismatch]],Table10[Location Mismatch],Table10[Risk Points],0)</f>
        <v>0</v>
      </c>
      <c r="O7011">
        <f>_xlfn.XLOOKUP(FraudData[[#This Row],[device_trust_score]],DeviceRules[Device Min],DeviceRules[Risk Points],,-1)</f>
        <v>0</v>
      </c>
      <c r="P7011">
        <f>_xlfn.XLOOKUP(FraudData[[#This Row],[velocity_last_24h]],VelocityRules[Velocity Min],VelocityRules[Risk Points],,-1)</f>
        <v>0</v>
      </c>
      <c r="Q7011">
        <f>_xlfn.XLOOKUP(FraudData[[#This Row],[merchant_category]],MerchantRules[Merchant Category],MerchantRules[Risk Points],0)</f>
        <v>1</v>
      </c>
      <c r="R7011">
        <f>SUM(FraudData[[#This Row],[Amount Risk]:[Merchant Risk]])</f>
        <v>1</v>
      </c>
      <c r="S7011" t="str" cm="1">
        <f t="array" ref="S7011">_xlfn.IFS(FraudData[[#This Row],[Fraud Risk Score]]&gt;=8,"High Risk",FraudData[[#This Row],[Fraud Risk Score]]&gt;=6,"Medium Risk",TRUE,"Low Risk")</f>
        <v>Low Risk</v>
      </c>
    </row>
    <row r="7012" spans="1:19">
      <c r="A7012">
        <v>7011</v>
      </c>
      <c r="B7012">
        <v>51.9</v>
      </c>
      <c r="C7012">
        <v>22</v>
      </c>
      <c r="D7012" t="s">
        <v>49</v>
      </c>
      <c r="E7012">
        <v>0</v>
      </c>
      <c r="F7012">
        <v>0</v>
      </c>
      <c r="G7012">
        <v>54</v>
      </c>
      <c r="H7012">
        <v>3</v>
      </c>
      <c r="I7012">
        <v>22</v>
      </c>
      <c r="J7012">
        <v>0</v>
      </c>
      <c r="K7012">
        <f>_xlfn.XLOOKUP(FraudData[[#This Row],[amount]],AmountRules[Amount Min],AmountRules[Risk Points],,-1)</f>
        <v>0</v>
      </c>
      <c r="L7012">
        <f>_xlfn.XLOOKUP(FraudData[[#This Row],[transaction_hour]],TimeRules[Hour Min],TimeRules[Risk Points],,-1)</f>
        <v>0</v>
      </c>
      <c r="M7012">
        <f>_xlfn.XLOOKUP(FraudData[[#This Row],[foreign_transaction]],ForeignRules[Foreign Transaction],ForeignRules[Risk Points],0)</f>
        <v>0</v>
      </c>
      <c r="N7012">
        <f>_xlfn.XLOOKUP(FraudData[[#This Row],[location_mismatch]],Table10[Location Mismatch],Table10[Risk Points],0)</f>
        <v>0</v>
      </c>
      <c r="O7012">
        <f>_xlfn.XLOOKUP(FraudData[[#This Row],[device_trust_score]],DeviceRules[Device Min],DeviceRules[Risk Points],,-1)</f>
        <v>1</v>
      </c>
      <c r="P7012">
        <f>_xlfn.XLOOKUP(FraudData[[#This Row],[velocity_last_24h]],VelocityRules[Velocity Min],VelocityRules[Risk Points],,-1)</f>
        <v>0</v>
      </c>
      <c r="Q7012">
        <f>_xlfn.XLOOKUP(FraudData[[#This Row],[merchant_category]],MerchantRules[Merchant Category],MerchantRules[Risk Points],0)</f>
        <v>1</v>
      </c>
      <c r="R7012">
        <f>SUM(FraudData[[#This Row],[Amount Risk]:[Merchant Risk]])</f>
        <v>2</v>
      </c>
      <c r="S7012" t="str" cm="1">
        <f t="array" ref="S7012">_xlfn.IFS(FraudData[[#This Row],[Fraud Risk Score]]&gt;=8,"High Risk",FraudData[[#This Row],[Fraud Risk Score]]&gt;=6,"Medium Risk",TRUE,"Low Risk")</f>
        <v>Low Risk</v>
      </c>
    </row>
    <row r="7013" spans="1:19">
      <c r="A7013">
        <v>7012</v>
      </c>
      <c r="B7013">
        <v>295.08999999999997</v>
      </c>
      <c r="C7013">
        <v>17</v>
      </c>
      <c r="D7013" t="s">
        <v>50</v>
      </c>
      <c r="E7013">
        <v>0</v>
      </c>
      <c r="F7013">
        <v>0</v>
      </c>
      <c r="G7013">
        <v>70</v>
      </c>
      <c r="H7013">
        <v>4</v>
      </c>
      <c r="I7013">
        <v>43</v>
      </c>
      <c r="J7013">
        <v>0</v>
      </c>
      <c r="K7013">
        <f>_xlfn.XLOOKUP(FraudData[[#This Row],[amount]],AmountRules[Amount Min],AmountRules[Risk Points],,-1)</f>
        <v>0</v>
      </c>
      <c r="L7013">
        <f>_xlfn.XLOOKUP(FraudData[[#This Row],[transaction_hour]],TimeRules[Hour Min],TimeRules[Risk Points],,-1)</f>
        <v>0</v>
      </c>
      <c r="M7013">
        <f>_xlfn.XLOOKUP(FraudData[[#This Row],[foreign_transaction]],ForeignRules[Foreign Transaction],ForeignRules[Risk Points],0)</f>
        <v>0</v>
      </c>
      <c r="N7013">
        <f>_xlfn.XLOOKUP(FraudData[[#This Row],[location_mismatch]],Table10[Location Mismatch],Table10[Risk Points],0)</f>
        <v>0</v>
      </c>
      <c r="O7013">
        <f>_xlfn.XLOOKUP(FraudData[[#This Row],[device_trust_score]],DeviceRules[Device Min],DeviceRules[Risk Points],,-1)</f>
        <v>0</v>
      </c>
      <c r="P7013">
        <f>_xlfn.XLOOKUP(FraudData[[#This Row],[velocity_last_24h]],VelocityRules[Velocity Min],VelocityRules[Risk Points],,-1)</f>
        <v>0</v>
      </c>
      <c r="Q7013">
        <f>_xlfn.XLOOKUP(FraudData[[#This Row],[merchant_category]],MerchantRules[Merchant Category],MerchantRules[Risk Points],0)</f>
        <v>0</v>
      </c>
      <c r="R7013">
        <f>SUM(FraudData[[#This Row],[Amount Risk]:[Merchant Risk]])</f>
        <v>0</v>
      </c>
      <c r="S7013" t="str" cm="1">
        <f t="array" ref="S7013">_xlfn.IFS(FraudData[[#This Row],[Fraud Risk Score]]&gt;=8,"High Risk",FraudData[[#This Row],[Fraud Risk Score]]&gt;=6,"Medium Risk",TRUE,"Low Risk")</f>
        <v>Low Risk</v>
      </c>
    </row>
    <row r="7014" spans="1:19">
      <c r="A7014">
        <v>7013</v>
      </c>
      <c r="B7014">
        <v>59.05</v>
      </c>
      <c r="C7014">
        <v>13</v>
      </c>
      <c r="D7014" t="s">
        <v>46</v>
      </c>
      <c r="E7014">
        <v>0</v>
      </c>
      <c r="F7014">
        <v>0</v>
      </c>
      <c r="G7014">
        <v>84</v>
      </c>
      <c r="H7014">
        <v>2</v>
      </c>
      <c r="I7014">
        <v>69</v>
      </c>
      <c r="J7014">
        <v>0</v>
      </c>
      <c r="K7014">
        <f>_xlfn.XLOOKUP(FraudData[[#This Row],[amount]],AmountRules[Amount Min],AmountRules[Risk Points],,-1)</f>
        <v>0</v>
      </c>
      <c r="L7014">
        <f>_xlfn.XLOOKUP(FraudData[[#This Row],[transaction_hour]],TimeRules[Hour Min],TimeRules[Risk Points],,-1)</f>
        <v>0</v>
      </c>
      <c r="M7014">
        <f>_xlfn.XLOOKUP(FraudData[[#This Row],[foreign_transaction]],ForeignRules[Foreign Transaction],ForeignRules[Risk Points],0)</f>
        <v>0</v>
      </c>
      <c r="N7014">
        <f>_xlfn.XLOOKUP(FraudData[[#This Row],[location_mismatch]],Table10[Location Mismatch],Table10[Risk Points],0)</f>
        <v>0</v>
      </c>
      <c r="O7014">
        <f>_xlfn.XLOOKUP(FraudData[[#This Row],[device_trust_score]],DeviceRules[Device Min],DeviceRules[Risk Points],,-1)</f>
        <v>0</v>
      </c>
      <c r="P7014">
        <f>_xlfn.XLOOKUP(FraudData[[#This Row],[velocity_last_24h]],VelocityRules[Velocity Min],VelocityRules[Risk Points],,-1)</f>
        <v>0</v>
      </c>
      <c r="Q7014">
        <f>_xlfn.XLOOKUP(FraudData[[#This Row],[merchant_category]],MerchantRules[Merchant Category],MerchantRules[Risk Points],0)</f>
        <v>0</v>
      </c>
      <c r="R7014">
        <f>SUM(FraudData[[#This Row],[Amount Risk]:[Merchant Risk]])</f>
        <v>0</v>
      </c>
      <c r="S7014" t="str" cm="1">
        <f t="array" ref="S7014">_xlfn.IFS(FraudData[[#This Row],[Fraud Risk Score]]&gt;=8,"High Risk",FraudData[[#This Row],[Fraud Risk Score]]&gt;=6,"Medium Risk",TRUE,"Low Risk")</f>
        <v>Low Risk</v>
      </c>
    </row>
    <row r="7015" spans="1:19">
      <c r="A7015">
        <v>7014</v>
      </c>
      <c r="B7015">
        <v>38.270000000000003</v>
      </c>
      <c r="C7015">
        <v>10</v>
      </c>
      <c r="D7015" t="s">
        <v>49</v>
      </c>
      <c r="E7015">
        <v>0</v>
      </c>
      <c r="F7015">
        <v>0</v>
      </c>
      <c r="G7015">
        <v>42</v>
      </c>
      <c r="H7015">
        <v>4</v>
      </c>
      <c r="I7015">
        <v>54</v>
      </c>
      <c r="J7015">
        <v>0</v>
      </c>
      <c r="K7015">
        <f>_xlfn.XLOOKUP(FraudData[[#This Row],[amount]],AmountRules[Amount Min],AmountRules[Risk Points],,-1)</f>
        <v>0</v>
      </c>
      <c r="L7015">
        <f>_xlfn.XLOOKUP(FraudData[[#This Row],[transaction_hour]],TimeRules[Hour Min],TimeRules[Risk Points],,-1)</f>
        <v>0</v>
      </c>
      <c r="M7015">
        <f>_xlfn.XLOOKUP(FraudData[[#This Row],[foreign_transaction]],ForeignRules[Foreign Transaction],ForeignRules[Risk Points],0)</f>
        <v>0</v>
      </c>
      <c r="N7015">
        <f>_xlfn.XLOOKUP(FraudData[[#This Row],[location_mismatch]],Table10[Location Mismatch],Table10[Risk Points],0)</f>
        <v>0</v>
      </c>
      <c r="O7015">
        <f>_xlfn.XLOOKUP(FraudData[[#This Row],[device_trust_score]],DeviceRules[Device Min],DeviceRules[Risk Points],,-1)</f>
        <v>2</v>
      </c>
      <c r="P7015">
        <f>_xlfn.XLOOKUP(FraudData[[#This Row],[velocity_last_24h]],VelocityRules[Velocity Min],VelocityRules[Risk Points],,-1)</f>
        <v>0</v>
      </c>
      <c r="Q7015">
        <f>_xlfn.XLOOKUP(FraudData[[#This Row],[merchant_category]],MerchantRules[Merchant Category],MerchantRules[Risk Points],0)</f>
        <v>1</v>
      </c>
      <c r="R7015">
        <f>SUM(FraudData[[#This Row],[Amount Risk]:[Merchant Risk]])</f>
        <v>3</v>
      </c>
      <c r="S7015" t="str" cm="1">
        <f t="array" ref="S7015">_xlfn.IFS(FraudData[[#This Row],[Fraud Risk Score]]&gt;=8,"High Risk",FraudData[[#This Row],[Fraud Risk Score]]&gt;=6,"Medium Risk",TRUE,"Low Risk")</f>
        <v>Low Risk</v>
      </c>
    </row>
    <row r="7016" spans="1:19">
      <c r="A7016">
        <v>7015</v>
      </c>
      <c r="B7016">
        <v>126.31</v>
      </c>
      <c r="C7016">
        <v>13</v>
      </c>
      <c r="D7016" t="s">
        <v>49</v>
      </c>
      <c r="E7016">
        <v>0</v>
      </c>
      <c r="F7016">
        <v>0</v>
      </c>
      <c r="G7016">
        <v>86</v>
      </c>
      <c r="H7016">
        <v>1</v>
      </c>
      <c r="I7016">
        <v>19</v>
      </c>
      <c r="J7016">
        <v>0</v>
      </c>
      <c r="K7016">
        <f>_xlfn.XLOOKUP(FraudData[[#This Row],[amount]],AmountRules[Amount Min],AmountRules[Risk Points],,-1)</f>
        <v>0</v>
      </c>
      <c r="L7016">
        <f>_xlfn.XLOOKUP(FraudData[[#This Row],[transaction_hour]],TimeRules[Hour Min],TimeRules[Risk Points],,-1)</f>
        <v>0</v>
      </c>
      <c r="M7016">
        <f>_xlfn.XLOOKUP(FraudData[[#This Row],[foreign_transaction]],ForeignRules[Foreign Transaction],ForeignRules[Risk Points],0)</f>
        <v>0</v>
      </c>
      <c r="N7016">
        <f>_xlfn.XLOOKUP(FraudData[[#This Row],[location_mismatch]],Table10[Location Mismatch],Table10[Risk Points],0)</f>
        <v>0</v>
      </c>
      <c r="O7016">
        <f>_xlfn.XLOOKUP(FraudData[[#This Row],[device_trust_score]],DeviceRules[Device Min],DeviceRules[Risk Points],,-1)</f>
        <v>0</v>
      </c>
      <c r="P7016">
        <f>_xlfn.XLOOKUP(FraudData[[#This Row],[velocity_last_24h]],VelocityRules[Velocity Min],VelocityRules[Risk Points],,-1)</f>
        <v>0</v>
      </c>
      <c r="Q7016">
        <f>_xlfn.XLOOKUP(FraudData[[#This Row],[merchant_category]],MerchantRules[Merchant Category],MerchantRules[Risk Points],0)</f>
        <v>1</v>
      </c>
      <c r="R7016">
        <f>SUM(FraudData[[#This Row],[Amount Risk]:[Merchant Risk]])</f>
        <v>1</v>
      </c>
      <c r="S7016" t="str" cm="1">
        <f t="array" ref="S7016">_xlfn.IFS(FraudData[[#This Row],[Fraud Risk Score]]&gt;=8,"High Risk",FraudData[[#This Row],[Fraud Risk Score]]&gt;=6,"Medium Risk",TRUE,"Low Risk")</f>
        <v>Low Risk</v>
      </c>
    </row>
    <row r="7017" spans="1:19">
      <c r="A7017">
        <v>7016</v>
      </c>
      <c r="B7017">
        <v>361.31</v>
      </c>
      <c r="C7017">
        <v>16</v>
      </c>
      <c r="D7017" t="s">
        <v>49</v>
      </c>
      <c r="E7017">
        <v>0</v>
      </c>
      <c r="F7017">
        <v>0</v>
      </c>
      <c r="G7017">
        <v>69</v>
      </c>
      <c r="H7017">
        <v>2</v>
      </c>
      <c r="I7017">
        <v>67</v>
      </c>
      <c r="J7017">
        <v>0</v>
      </c>
      <c r="K7017">
        <f>_xlfn.XLOOKUP(FraudData[[#This Row],[amount]],AmountRules[Amount Min],AmountRules[Risk Points],,-1)</f>
        <v>0</v>
      </c>
      <c r="L7017">
        <f>_xlfn.XLOOKUP(FraudData[[#This Row],[transaction_hour]],TimeRules[Hour Min],TimeRules[Risk Points],,-1)</f>
        <v>0</v>
      </c>
      <c r="M7017">
        <f>_xlfn.XLOOKUP(FraudData[[#This Row],[foreign_transaction]],ForeignRules[Foreign Transaction],ForeignRules[Risk Points],0)</f>
        <v>0</v>
      </c>
      <c r="N7017">
        <f>_xlfn.XLOOKUP(FraudData[[#This Row],[location_mismatch]],Table10[Location Mismatch],Table10[Risk Points],0)</f>
        <v>0</v>
      </c>
      <c r="O7017">
        <f>_xlfn.XLOOKUP(FraudData[[#This Row],[device_trust_score]],DeviceRules[Device Min],DeviceRules[Risk Points],,-1)</f>
        <v>1</v>
      </c>
      <c r="P7017">
        <f>_xlfn.XLOOKUP(FraudData[[#This Row],[velocity_last_24h]],VelocityRules[Velocity Min],VelocityRules[Risk Points],,-1)</f>
        <v>0</v>
      </c>
      <c r="Q7017">
        <f>_xlfn.XLOOKUP(FraudData[[#This Row],[merchant_category]],MerchantRules[Merchant Category],MerchantRules[Risk Points],0)</f>
        <v>1</v>
      </c>
      <c r="R7017">
        <f>SUM(FraudData[[#This Row],[Amount Risk]:[Merchant Risk]])</f>
        <v>2</v>
      </c>
      <c r="S7017" t="str" cm="1">
        <f t="array" ref="S7017">_xlfn.IFS(FraudData[[#This Row],[Fraud Risk Score]]&gt;=8,"High Risk",FraudData[[#This Row],[Fraud Risk Score]]&gt;=6,"Medium Risk",TRUE,"Low Risk")</f>
        <v>Low Risk</v>
      </c>
    </row>
    <row r="7018" spans="1:19">
      <c r="A7018">
        <v>7017</v>
      </c>
      <c r="B7018">
        <v>49.72</v>
      </c>
      <c r="C7018">
        <v>23</v>
      </c>
      <c r="D7018" t="s">
        <v>50</v>
      </c>
      <c r="E7018">
        <v>0</v>
      </c>
      <c r="F7018">
        <v>0</v>
      </c>
      <c r="G7018">
        <v>85</v>
      </c>
      <c r="H7018">
        <v>0</v>
      </c>
      <c r="I7018">
        <v>18</v>
      </c>
      <c r="J7018">
        <v>0</v>
      </c>
      <c r="K7018">
        <f>_xlfn.XLOOKUP(FraudData[[#This Row],[amount]],AmountRules[Amount Min],AmountRules[Risk Points],,-1)</f>
        <v>0</v>
      </c>
      <c r="L7018">
        <f>_xlfn.XLOOKUP(FraudData[[#This Row],[transaction_hour]],TimeRules[Hour Min],TimeRules[Risk Points],,-1)</f>
        <v>1</v>
      </c>
      <c r="M7018">
        <f>_xlfn.XLOOKUP(FraudData[[#This Row],[foreign_transaction]],ForeignRules[Foreign Transaction],ForeignRules[Risk Points],0)</f>
        <v>0</v>
      </c>
      <c r="N7018">
        <f>_xlfn.XLOOKUP(FraudData[[#This Row],[location_mismatch]],Table10[Location Mismatch],Table10[Risk Points],0)</f>
        <v>0</v>
      </c>
      <c r="O7018">
        <f>_xlfn.XLOOKUP(FraudData[[#This Row],[device_trust_score]],DeviceRules[Device Min],DeviceRules[Risk Points],,-1)</f>
        <v>0</v>
      </c>
      <c r="P7018">
        <f>_xlfn.XLOOKUP(FraudData[[#This Row],[velocity_last_24h]],VelocityRules[Velocity Min],VelocityRules[Risk Points],,-1)</f>
        <v>0</v>
      </c>
      <c r="Q7018">
        <f>_xlfn.XLOOKUP(FraudData[[#This Row],[merchant_category]],MerchantRules[Merchant Category],MerchantRules[Risk Points],0)</f>
        <v>0</v>
      </c>
      <c r="R7018">
        <f>SUM(FraudData[[#This Row],[Amount Risk]:[Merchant Risk]])</f>
        <v>1</v>
      </c>
      <c r="S7018" t="str" cm="1">
        <f t="array" ref="S7018">_xlfn.IFS(FraudData[[#This Row],[Fraud Risk Score]]&gt;=8,"High Risk",FraudData[[#This Row],[Fraud Risk Score]]&gt;=6,"Medium Risk",TRUE,"Low Risk")</f>
        <v>Low Risk</v>
      </c>
    </row>
    <row r="7019" spans="1:19">
      <c r="A7019">
        <v>7018</v>
      </c>
      <c r="B7019">
        <v>14.72</v>
      </c>
      <c r="C7019">
        <v>20</v>
      </c>
      <c r="D7019" t="s">
        <v>48</v>
      </c>
      <c r="E7019">
        <v>0</v>
      </c>
      <c r="F7019">
        <v>0</v>
      </c>
      <c r="G7019">
        <v>83</v>
      </c>
      <c r="H7019">
        <v>3</v>
      </c>
      <c r="I7019">
        <v>21</v>
      </c>
      <c r="J7019">
        <v>0</v>
      </c>
      <c r="K7019">
        <f>_xlfn.XLOOKUP(FraudData[[#This Row],[amount]],AmountRules[Amount Min],AmountRules[Risk Points],,-1)</f>
        <v>0</v>
      </c>
      <c r="L7019">
        <f>_xlfn.XLOOKUP(FraudData[[#This Row],[transaction_hour]],TimeRules[Hour Min],TimeRules[Risk Points],,-1)</f>
        <v>0</v>
      </c>
      <c r="M7019">
        <f>_xlfn.XLOOKUP(FraudData[[#This Row],[foreign_transaction]],ForeignRules[Foreign Transaction],ForeignRules[Risk Points],0)</f>
        <v>0</v>
      </c>
      <c r="N7019">
        <f>_xlfn.XLOOKUP(FraudData[[#This Row],[location_mismatch]],Table10[Location Mismatch],Table10[Risk Points],0)</f>
        <v>0</v>
      </c>
      <c r="O7019">
        <f>_xlfn.XLOOKUP(FraudData[[#This Row],[device_trust_score]],DeviceRules[Device Min],DeviceRules[Risk Points],,-1)</f>
        <v>0</v>
      </c>
      <c r="P7019">
        <f>_xlfn.XLOOKUP(FraudData[[#This Row],[velocity_last_24h]],VelocityRules[Velocity Min],VelocityRules[Risk Points],,-1)</f>
        <v>0</v>
      </c>
      <c r="Q7019">
        <f>_xlfn.XLOOKUP(FraudData[[#This Row],[merchant_category]],MerchantRules[Merchant Category],MerchantRules[Risk Points],0)</f>
        <v>0</v>
      </c>
      <c r="R7019">
        <f>SUM(FraudData[[#This Row],[Amount Risk]:[Merchant Risk]])</f>
        <v>0</v>
      </c>
      <c r="S7019" t="str" cm="1">
        <f t="array" ref="S7019">_xlfn.IFS(FraudData[[#This Row],[Fraud Risk Score]]&gt;=8,"High Risk",FraudData[[#This Row],[Fraud Risk Score]]&gt;=6,"Medium Risk",TRUE,"Low Risk")</f>
        <v>Low Risk</v>
      </c>
    </row>
    <row r="7020" spans="1:19">
      <c r="A7020">
        <v>7019</v>
      </c>
      <c r="B7020">
        <v>79.319999999999993</v>
      </c>
      <c r="C7020">
        <v>1</v>
      </c>
      <c r="D7020" t="s">
        <v>46</v>
      </c>
      <c r="E7020">
        <v>0</v>
      </c>
      <c r="F7020">
        <v>0</v>
      </c>
      <c r="G7020">
        <v>59</v>
      </c>
      <c r="H7020">
        <v>2</v>
      </c>
      <c r="I7020">
        <v>45</v>
      </c>
      <c r="J7020">
        <v>0</v>
      </c>
      <c r="K7020">
        <f>_xlfn.XLOOKUP(FraudData[[#This Row],[amount]],AmountRules[Amount Min],AmountRules[Risk Points],,-1)</f>
        <v>0</v>
      </c>
      <c r="L7020">
        <f>_xlfn.XLOOKUP(FraudData[[#This Row],[transaction_hour]],TimeRules[Hour Min],TimeRules[Risk Points],,-1)</f>
        <v>3</v>
      </c>
      <c r="M7020">
        <f>_xlfn.XLOOKUP(FraudData[[#This Row],[foreign_transaction]],ForeignRules[Foreign Transaction],ForeignRules[Risk Points],0)</f>
        <v>0</v>
      </c>
      <c r="N7020">
        <f>_xlfn.XLOOKUP(FraudData[[#This Row],[location_mismatch]],Table10[Location Mismatch],Table10[Risk Points],0)</f>
        <v>0</v>
      </c>
      <c r="O7020">
        <f>_xlfn.XLOOKUP(FraudData[[#This Row],[device_trust_score]],DeviceRules[Device Min],DeviceRules[Risk Points],,-1)</f>
        <v>1</v>
      </c>
      <c r="P7020">
        <f>_xlfn.XLOOKUP(FraudData[[#This Row],[velocity_last_24h]],VelocityRules[Velocity Min],VelocityRules[Risk Points],,-1)</f>
        <v>0</v>
      </c>
      <c r="Q7020">
        <f>_xlfn.XLOOKUP(FraudData[[#This Row],[merchant_category]],MerchantRules[Merchant Category],MerchantRules[Risk Points],0)</f>
        <v>0</v>
      </c>
      <c r="R7020">
        <f>SUM(FraudData[[#This Row],[Amount Risk]:[Merchant Risk]])</f>
        <v>4</v>
      </c>
      <c r="S7020" t="str" cm="1">
        <f t="array" ref="S7020">_xlfn.IFS(FraudData[[#This Row],[Fraud Risk Score]]&gt;=8,"High Risk",FraudData[[#This Row],[Fraud Risk Score]]&gt;=6,"Medium Risk",TRUE,"Low Risk")</f>
        <v>Low Risk</v>
      </c>
    </row>
    <row r="7021" spans="1:19">
      <c r="A7021">
        <v>7020</v>
      </c>
      <c r="B7021">
        <v>247.85</v>
      </c>
      <c r="C7021">
        <v>18</v>
      </c>
      <c r="D7021" t="s">
        <v>48</v>
      </c>
      <c r="E7021">
        <v>0</v>
      </c>
      <c r="F7021">
        <v>0</v>
      </c>
      <c r="G7021">
        <v>46</v>
      </c>
      <c r="H7021">
        <v>4</v>
      </c>
      <c r="I7021">
        <v>59</v>
      </c>
      <c r="J7021">
        <v>0</v>
      </c>
      <c r="K7021">
        <f>_xlfn.XLOOKUP(FraudData[[#This Row],[amount]],AmountRules[Amount Min],AmountRules[Risk Points],,-1)</f>
        <v>0</v>
      </c>
      <c r="L7021">
        <f>_xlfn.XLOOKUP(FraudData[[#This Row],[transaction_hour]],TimeRules[Hour Min],TimeRules[Risk Points],,-1)</f>
        <v>0</v>
      </c>
      <c r="M7021">
        <f>_xlfn.XLOOKUP(FraudData[[#This Row],[foreign_transaction]],ForeignRules[Foreign Transaction],ForeignRules[Risk Points],0)</f>
        <v>0</v>
      </c>
      <c r="N7021">
        <f>_xlfn.XLOOKUP(FraudData[[#This Row],[location_mismatch]],Table10[Location Mismatch],Table10[Risk Points],0)</f>
        <v>0</v>
      </c>
      <c r="O7021">
        <f>_xlfn.XLOOKUP(FraudData[[#This Row],[device_trust_score]],DeviceRules[Device Min],DeviceRules[Risk Points],,-1)</f>
        <v>2</v>
      </c>
      <c r="P7021">
        <f>_xlfn.XLOOKUP(FraudData[[#This Row],[velocity_last_24h]],VelocityRules[Velocity Min],VelocityRules[Risk Points],,-1)</f>
        <v>0</v>
      </c>
      <c r="Q7021">
        <f>_xlfn.XLOOKUP(FraudData[[#This Row],[merchant_category]],MerchantRules[Merchant Category],MerchantRules[Risk Points],0)</f>
        <v>0</v>
      </c>
      <c r="R7021">
        <f>SUM(FraudData[[#This Row],[Amount Risk]:[Merchant Risk]])</f>
        <v>2</v>
      </c>
      <c r="S7021" t="str" cm="1">
        <f t="array" ref="S7021">_xlfn.IFS(FraudData[[#This Row],[Fraud Risk Score]]&gt;=8,"High Risk",FraudData[[#This Row],[Fraud Risk Score]]&gt;=6,"Medium Risk",TRUE,"Low Risk")</f>
        <v>Low Risk</v>
      </c>
    </row>
    <row r="7022" spans="1:19">
      <c r="A7022">
        <v>7021</v>
      </c>
      <c r="B7022">
        <v>144.01</v>
      </c>
      <c r="C7022">
        <v>15</v>
      </c>
      <c r="D7022" t="s">
        <v>47</v>
      </c>
      <c r="E7022">
        <v>1</v>
      </c>
      <c r="F7022">
        <v>0</v>
      </c>
      <c r="G7022">
        <v>48</v>
      </c>
      <c r="H7022">
        <v>0</v>
      </c>
      <c r="I7022">
        <v>27</v>
      </c>
      <c r="J7022">
        <v>0</v>
      </c>
      <c r="K7022">
        <f>_xlfn.XLOOKUP(FraudData[[#This Row],[amount]],AmountRules[Amount Min],AmountRules[Risk Points],,-1)</f>
        <v>0</v>
      </c>
      <c r="L7022">
        <f>_xlfn.XLOOKUP(FraudData[[#This Row],[transaction_hour]],TimeRules[Hour Min],TimeRules[Risk Points],,-1)</f>
        <v>0</v>
      </c>
      <c r="M7022">
        <f>_xlfn.XLOOKUP(FraudData[[#This Row],[foreign_transaction]],ForeignRules[Foreign Transaction],ForeignRules[Risk Points],0)</f>
        <v>3</v>
      </c>
      <c r="N7022">
        <f>_xlfn.XLOOKUP(FraudData[[#This Row],[location_mismatch]],Table10[Location Mismatch],Table10[Risk Points],0)</f>
        <v>0</v>
      </c>
      <c r="O7022">
        <f>_xlfn.XLOOKUP(FraudData[[#This Row],[device_trust_score]],DeviceRules[Device Min],DeviceRules[Risk Points],,-1)</f>
        <v>2</v>
      </c>
      <c r="P7022">
        <f>_xlfn.XLOOKUP(FraudData[[#This Row],[velocity_last_24h]],VelocityRules[Velocity Min],VelocityRules[Risk Points],,-1)</f>
        <v>0</v>
      </c>
      <c r="Q7022">
        <f>_xlfn.XLOOKUP(FraudData[[#This Row],[merchant_category]],MerchantRules[Merchant Category],MerchantRules[Risk Points],0)</f>
        <v>0</v>
      </c>
      <c r="R7022">
        <f>SUM(FraudData[[#This Row],[Amount Risk]:[Merchant Risk]])</f>
        <v>5</v>
      </c>
      <c r="S7022" t="str" cm="1">
        <f t="array" ref="S7022">_xlfn.IFS(FraudData[[#This Row],[Fraud Risk Score]]&gt;=8,"High Risk",FraudData[[#This Row],[Fraud Risk Score]]&gt;=6,"Medium Risk",TRUE,"Low Risk")</f>
        <v>Low Risk</v>
      </c>
    </row>
    <row r="7023" spans="1:19">
      <c r="A7023">
        <v>7022</v>
      </c>
      <c r="B7023">
        <v>305.49</v>
      </c>
      <c r="C7023">
        <v>21</v>
      </c>
      <c r="D7023" t="s">
        <v>47</v>
      </c>
      <c r="E7023">
        <v>0</v>
      </c>
      <c r="F7023">
        <v>0</v>
      </c>
      <c r="G7023">
        <v>75</v>
      </c>
      <c r="H7023">
        <v>2</v>
      </c>
      <c r="I7023">
        <v>32</v>
      </c>
      <c r="J7023">
        <v>0</v>
      </c>
      <c r="K7023">
        <f>_xlfn.XLOOKUP(FraudData[[#This Row],[amount]],AmountRules[Amount Min],AmountRules[Risk Points],,-1)</f>
        <v>0</v>
      </c>
      <c r="L7023">
        <f>_xlfn.XLOOKUP(FraudData[[#This Row],[transaction_hour]],TimeRules[Hour Min],TimeRules[Risk Points],,-1)</f>
        <v>0</v>
      </c>
      <c r="M7023">
        <f>_xlfn.XLOOKUP(FraudData[[#This Row],[foreign_transaction]],ForeignRules[Foreign Transaction],ForeignRules[Risk Points],0)</f>
        <v>0</v>
      </c>
      <c r="N7023">
        <f>_xlfn.XLOOKUP(FraudData[[#This Row],[location_mismatch]],Table10[Location Mismatch],Table10[Risk Points],0)</f>
        <v>0</v>
      </c>
      <c r="O7023">
        <f>_xlfn.XLOOKUP(FraudData[[#This Row],[device_trust_score]],DeviceRules[Device Min],DeviceRules[Risk Points],,-1)</f>
        <v>0</v>
      </c>
      <c r="P7023">
        <f>_xlfn.XLOOKUP(FraudData[[#This Row],[velocity_last_24h]],VelocityRules[Velocity Min],VelocityRules[Risk Points],,-1)</f>
        <v>0</v>
      </c>
      <c r="Q7023">
        <f>_xlfn.XLOOKUP(FraudData[[#This Row],[merchant_category]],MerchantRules[Merchant Category],MerchantRules[Risk Points],0)</f>
        <v>0</v>
      </c>
      <c r="R7023">
        <f>SUM(FraudData[[#This Row],[Amount Risk]:[Merchant Risk]])</f>
        <v>0</v>
      </c>
      <c r="S7023" t="str" cm="1">
        <f t="array" ref="S7023">_xlfn.IFS(FraudData[[#This Row],[Fraud Risk Score]]&gt;=8,"High Risk",FraudData[[#This Row],[Fraud Risk Score]]&gt;=6,"Medium Risk",TRUE,"Low Risk")</f>
        <v>Low Risk</v>
      </c>
    </row>
    <row r="7024" spans="1:19">
      <c r="A7024">
        <v>7023</v>
      </c>
      <c r="B7024">
        <v>577.57000000000005</v>
      </c>
      <c r="C7024">
        <v>9</v>
      </c>
      <c r="D7024" t="s">
        <v>49</v>
      </c>
      <c r="E7024">
        <v>0</v>
      </c>
      <c r="F7024">
        <v>0</v>
      </c>
      <c r="G7024">
        <v>89</v>
      </c>
      <c r="H7024">
        <v>3</v>
      </c>
      <c r="I7024">
        <v>35</v>
      </c>
      <c r="J7024">
        <v>0</v>
      </c>
      <c r="K7024">
        <f>_xlfn.XLOOKUP(FraudData[[#This Row],[amount]],AmountRules[Amount Min],AmountRules[Risk Points],,-1)</f>
        <v>1</v>
      </c>
      <c r="L7024">
        <f>_xlfn.XLOOKUP(FraudData[[#This Row],[transaction_hour]],TimeRules[Hour Min],TimeRules[Risk Points],,-1)</f>
        <v>0</v>
      </c>
      <c r="M7024">
        <f>_xlfn.XLOOKUP(FraudData[[#This Row],[foreign_transaction]],ForeignRules[Foreign Transaction],ForeignRules[Risk Points],0)</f>
        <v>0</v>
      </c>
      <c r="N7024">
        <f>_xlfn.XLOOKUP(FraudData[[#This Row],[location_mismatch]],Table10[Location Mismatch],Table10[Risk Points],0)</f>
        <v>0</v>
      </c>
      <c r="O7024">
        <f>_xlfn.XLOOKUP(FraudData[[#This Row],[device_trust_score]],DeviceRules[Device Min],DeviceRules[Risk Points],,-1)</f>
        <v>0</v>
      </c>
      <c r="P7024">
        <f>_xlfn.XLOOKUP(FraudData[[#This Row],[velocity_last_24h]],VelocityRules[Velocity Min],VelocityRules[Risk Points],,-1)</f>
        <v>0</v>
      </c>
      <c r="Q7024">
        <f>_xlfn.XLOOKUP(FraudData[[#This Row],[merchant_category]],MerchantRules[Merchant Category],MerchantRules[Risk Points],0)</f>
        <v>1</v>
      </c>
      <c r="R7024">
        <f>SUM(FraudData[[#This Row],[Amount Risk]:[Merchant Risk]])</f>
        <v>2</v>
      </c>
      <c r="S7024" t="str" cm="1">
        <f t="array" ref="S7024">_xlfn.IFS(FraudData[[#This Row],[Fraud Risk Score]]&gt;=8,"High Risk",FraudData[[#This Row],[Fraud Risk Score]]&gt;=6,"Medium Risk",TRUE,"Low Risk")</f>
        <v>Low Risk</v>
      </c>
    </row>
    <row r="7025" spans="1:19">
      <c r="A7025">
        <v>7024</v>
      </c>
      <c r="B7025">
        <v>283.20999999999998</v>
      </c>
      <c r="C7025">
        <v>21</v>
      </c>
      <c r="D7025" t="s">
        <v>48</v>
      </c>
      <c r="E7025">
        <v>0</v>
      </c>
      <c r="F7025">
        <v>0</v>
      </c>
      <c r="G7025">
        <v>39</v>
      </c>
      <c r="H7025">
        <v>2</v>
      </c>
      <c r="I7025">
        <v>63</v>
      </c>
      <c r="J7025">
        <v>0</v>
      </c>
      <c r="K7025">
        <f>_xlfn.XLOOKUP(FraudData[[#This Row],[amount]],AmountRules[Amount Min],AmountRules[Risk Points],,-1)</f>
        <v>0</v>
      </c>
      <c r="L7025">
        <f>_xlfn.XLOOKUP(FraudData[[#This Row],[transaction_hour]],TimeRules[Hour Min],TimeRules[Risk Points],,-1)</f>
        <v>0</v>
      </c>
      <c r="M7025">
        <f>_xlfn.XLOOKUP(FraudData[[#This Row],[foreign_transaction]],ForeignRules[Foreign Transaction],ForeignRules[Risk Points],0)</f>
        <v>0</v>
      </c>
      <c r="N7025">
        <f>_xlfn.XLOOKUP(FraudData[[#This Row],[location_mismatch]],Table10[Location Mismatch],Table10[Risk Points],0)</f>
        <v>0</v>
      </c>
      <c r="O7025">
        <f>_xlfn.XLOOKUP(FraudData[[#This Row],[device_trust_score]],DeviceRules[Device Min],DeviceRules[Risk Points],,-1)</f>
        <v>2</v>
      </c>
      <c r="P7025">
        <f>_xlfn.XLOOKUP(FraudData[[#This Row],[velocity_last_24h]],VelocityRules[Velocity Min],VelocityRules[Risk Points],,-1)</f>
        <v>0</v>
      </c>
      <c r="Q7025">
        <f>_xlfn.XLOOKUP(FraudData[[#This Row],[merchant_category]],MerchantRules[Merchant Category],MerchantRules[Risk Points],0)</f>
        <v>0</v>
      </c>
      <c r="R7025">
        <f>SUM(FraudData[[#This Row],[Amount Risk]:[Merchant Risk]])</f>
        <v>2</v>
      </c>
      <c r="S7025" t="str" cm="1">
        <f t="array" ref="S7025">_xlfn.IFS(FraudData[[#This Row],[Fraud Risk Score]]&gt;=8,"High Risk",FraudData[[#This Row],[Fraud Risk Score]]&gt;=6,"Medium Risk",TRUE,"Low Risk")</f>
        <v>Low Risk</v>
      </c>
    </row>
    <row r="7026" spans="1:19">
      <c r="A7026">
        <v>7025</v>
      </c>
      <c r="B7026">
        <v>166.65</v>
      </c>
      <c r="C7026">
        <v>7</v>
      </c>
      <c r="D7026" t="s">
        <v>50</v>
      </c>
      <c r="E7026">
        <v>0</v>
      </c>
      <c r="F7026">
        <v>0</v>
      </c>
      <c r="G7026">
        <v>52</v>
      </c>
      <c r="H7026">
        <v>1</v>
      </c>
      <c r="I7026">
        <v>56</v>
      </c>
      <c r="J7026">
        <v>0</v>
      </c>
      <c r="K7026">
        <f>_xlfn.XLOOKUP(FraudData[[#This Row],[amount]],AmountRules[Amount Min],AmountRules[Risk Points],,-1)</f>
        <v>0</v>
      </c>
      <c r="L7026">
        <f>_xlfn.XLOOKUP(FraudData[[#This Row],[transaction_hour]],TimeRules[Hour Min],TimeRules[Risk Points],,-1)</f>
        <v>0</v>
      </c>
      <c r="M7026">
        <f>_xlfn.XLOOKUP(FraudData[[#This Row],[foreign_transaction]],ForeignRules[Foreign Transaction],ForeignRules[Risk Points],0)</f>
        <v>0</v>
      </c>
      <c r="N7026">
        <f>_xlfn.XLOOKUP(FraudData[[#This Row],[location_mismatch]],Table10[Location Mismatch],Table10[Risk Points],0)</f>
        <v>0</v>
      </c>
      <c r="O7026">
        <f>_xlfn.XLOOKUP(FraudData[[#This Row],[device_trust_score]],DeviceRules[Device Min],DeviceRules[Risk Points],,-1)</f>
        <v>1</v>
      </c>
      <c r="P7026">
        <f>_xlfn.XLOOKUP(FraudData[[#This Row],[velocity_last_24h]],VelocityRules[Velocity Min],VelocityRules[Risk Points],,-1)</f>
        <v>0</v>
      </c>
      <c r="Q7026">
        <f>_xlfn.XLOOKUP(FraudData[[#This Row],[merchant_category]],MerchantRules[Merchant Category],MerchantRules[Risk Points],0)</f>
        <v>0</v>
      </c>
      <c r="R7026">
        <f>SUM(FraudData[[#This Row],[Amount Risk]:[Merchant Risk]])</f>
        <v>1</v>
      </c>
      <c r="S7026" t="str" cm="1">
        <f t="array" ref="S7026">_xlfn.IFS(FraudData[[#This Row],[Fraud Risk Score]]&gt;=8,"High Risk",FraudData[[#This Row],[Fraud Risk Score]]&gt;=6,"Medium Risk",TRUE,"Low Risk")</f>
        <v>Low Risk</v>
      </c>
    </row>
    <row r="7027" spans="1:19">
      <c r="A7027">
        <v>7026</v>
      </c>
      <c r="B7027">
        <v>122.39</v>
      </c>
      <c r="C7027">
        <v>20</v>
      </c>
      <c r="D7027" t="s">
        <v>46</v>
      </c>
      <c r="E7027">
        <v>0</v>
      </c>
      <c r="F7027">
        <v>0</v>
      </c>
      <c r="G7027">
        <v>66</v>
      </c>
      <c r="H7027">
        <v>1</v>
      </c>
      <c r="I7027">
        <v>29</v>
      </c>
      <c r="J7027">
        <v>0</v>
      </c>
      <c r="K7027">
        <f>_xlfn.XLOOKUP(FraudData[[#This Row],[amount]],AmountRules[Amount Min],AmountRules[Risk Points],,-1)</f>
        <v>0</v>
      </c>
      <c r="L7027">
        <f>_xlfn.XLOOKUP(FraudData[[#This Row],[transaction_hour]],TimeRules[Hour Min],TimeRules[Risk Points],,-1)</f>
        <v>0</v>
      </c>
      <c r="M7027">
        <f>_xlfn.XLOOKUP(FraudData[[#This Row],[foreign_transaction]],ForeignRules[Foreign Transaction],ForeignRules[Risk Points],0)</f>
        <v>0</v>
      </c>
      <c r="N7027">
        <f>_xlfn.XLOOKUP(FraudData[[#This Row],[location_mismatch]],Table10[Location Mismatch],Table10[Risk Points],0)</f>
        <v>0</v>
      </c>
      <c r="O7027">
        <f>_xlfn.XLOOKUP(FraudData[[#This Row],[device_trust_score]],DeviceRules[Device Min],DeviceRules[Risk Points],,-1)</f>
        <v>1</v>
      </c>
      <c r="P7027">
        <f>_xlfn.XLOOKUP(FraudData[[#This Row],[velocity_last_24h]],VelocityRules[Velocity Min],VelocityRules[Risk Points],,-1)</f>
        <v>0</v>
      </c>
      <c r="Q7027">
        <f>_xlfn.XLOOKUP(FraudData[[#This Row],[merchant_category]],MerchantRules[Merchant Category],MerchantRules[Risk Points],0)</f>
        <v>0</v>
      </c>
      <c r="R7027">
        <f>SUM(FraudData[[#This Row],[Amount Risk]:[Merchant Risk]])</f>
        <v>1</v>
      </c>
      <c r="S7027" t="str" cm="1">
        <f t="array" ref="S7027">_xlfn.IFS(FraudData[[#This Row],[Fraud Risk Score]]&gt;=8,"High Risk",FraudData[[#This Row],[Fraud Risk Score]]&gt;=6,"Medium Risk",TRUE,"Low Risk")</f>
        <v>Low Risk</v>
      </c>
    </row>
    <row r="7028" spans="1:19">
      <c r="A7028">
        <v>7027</v>
      </c>
      <c r="B7028">
        <v>7.36</v>
      </c>
      <c r="C7028">
        <v>4</v>
      </c>
      <c r="D7028" t="s">
        <v>48</v>
      </c>
      <c r="E7028">
        <v>0</v>
      </c>
      <c r="F7028">
        <v>0</v>
      </c>
      <c r="G7028">
        <v>44</v>
      </c>
      <c r="H7028">
        <v>4</v>
      </c>
      <c r="I7028">
        <v>25</v>
      </c>
      <c r="J7028">
        <v>0</v>
      </c>
      <c r="K7028">
        <f>_xlfn.XLOOKUP(FraudData[[#This Row],[amount]],AmountRules[Amount Min],AmountRules[Risk Points],,-1)</f>
        <v>0</v>
      </c>
      <c r="L7028">
        <f>_xlfn.XLOOKUP(FraudData[[#This Row],[transaction_hour]],TimeRules[Hour Min],TimeRules[Risk Points],,-1)</f>
        <v>0</v>
      </c>
      <c r="M7028">
        <f>_xlfn.XLOOKUP(FraudData[[#This Row],[foreign_transaction]],ForeignRules[Foreign Transaction],ForeignRules[Risk Points],0)</f>
        <v>0</v>
      </c>
      <c r="N7028">
        <f>_xlfn.XLOOKUP(FraudData[[#This Row],[location_mismatch]],Table10[Location Mismatch],Table10[Risk Points],0)</f>
        <v>0</v>
      </c>
      <c r="O7028">
        <f>_xlfn.XLOOKUP(FraudData[[#This Row],[device_trust_score]],DeviceRules[Device Min],DeviceRules[Risk Points],,-1)</f>
        <v>2</v>
      </c>
      <c r="P7028">
        <f>_xlfn.XLOOKUP(FraudData[[#This Row],[velocity_last_24h]],VelocityRules[Velocity Min],VelocityRules[Risk Points],,-1)</f>
        <v>0</v>
      </c>
      <c r="Q7028">
        <f>_xlfn.XLOOKUP(FraudData[[#This Row],[merchant_category]],MerchantRules[Merchant Category],MerchantRules[Risk Points],0)</f>
        <v>0</v>
      </c>
      <c r="R7028">
        <f>SUM(FraudData[[#This Row],[Amount Risk]:[Merchant Risk]])</f>
        <v>2</v>
      </c>
      <c r="S7028" t="str" cm="1">
        <f t="array" ref="S7028">_xlfn.IFS(FraudData[[#This Row],[Fraud Risk Score]]&gt;=8,"High Risk",FraudData[[#This Row],[Fraud Risk Score]]&gt;=6,"Medium Risk",TRUE,"Low Risk")</f>
        <v>Low Risk</v>
      </c>
    </row>
    <row r="7029" spans="1:19">
      <c r="A7029">
        <v>7028</v>
      </c>
      <c r="B7029">
        <v>747.99</v>
      </c>
      <c r="C7029">
        <v>6</v>
      </c>
      <c r="D7029" t="s">
        <v>48</v>
      </c>
      <c r="E7029">
        <v>0</v>
      </c>
      <c r="F7029">
        <v>0</v>
      </c>
      <c r="G7029">
        <v>67</v>
      </c>
      <c r="H7029">
        <v>0</v>
      </c>
      <c r="I7029">
        <v>59</v>
      </c>
      <c r="J7029">
        <v>0</v>
      </c>
      <c r="K7029">
        <f>_xlfn.XLOOKUP(FraudData[[#This Row],[amount]],AmountRules[Amount Min],AmountRules[Risk Points],,-1)</f>
        <v>1</v>
      </c>
      <c r="L7029">
        <f>_xlfn.XLOOKUP(FraudData[[#This Row],[transaction_hour]],TimeRules[Hour Min],TimeRules[Risk Points],,-1)</f>
        <v>0</v>
      </c>
      <c r="M7029">
        <f>_xlfn.XLOOKUP(FraudData[[#This Row],[foreign_transaction]],ForeignRules[Foreign Transaction],ForeignRules[Risk Points],0)</f>
        <v>0</v>
      </c>
      <c r="N7029">
        <f>_xlfn.XLOOKUP(FraudData[[#This Row],[location_mismatch]],Table10[Location Mismatch],Table10[Risk Points],0)</f>
        <v>0</v>
      </c>
      <c r="O7029">
        <f>_xlfn.XLOOKUP(FraudData[[#This Row],[device_trust_score]],DeviceRules[Device Min],DeviceRules[Risk Points],,-1)</f>
        <v>1</v>
      </c>
      <c r="P7029">
        <f>_xlfn.XLOOKUP(FraudData[[#This Row],[velocity_last_24h]],VelocityRules[Velocity Min],VelocityRules[Risk Points],,-1)</f>
        <v>0</v>
      </c>
      <c r="Q7029">
        <f>_xlfn.XLOOKUP(FraudData[[#This Row],[merchant_category]],MerchantRules[Merchant Category],MerchantRules[Risk Points],0)</f>
        <v>0</v>
      </c>
      <c r="R7029">
        <f>SUM(FraudData[[#This Row],[Amount Risk]:[Merchant Risk]])</f>
        <v>2</v>
      </c>
      <c r="S7029" t="str" cm="1">
        <f t="array" ref="S7029">_xlfn.IFS(FraudData[[#This Row],[Fraud Risk Score]]&gt;=8,"High Risk",FraudData[[#This Row],[Fraud Risk Score]]&gt;=6,"Medium Risk",TRUE,"Low Risk")</f>
        <v>Low Risk</v>
      </c>
    </row>
    <row r="7030" spans="1:19">
      <c r="A7030">
        <v>7029</v>
      </c>
      <c r="B7030">
        <v>87.06</v>
      </c>
      <c r="C7030">
        <v>12</v>
      </c>
      <c r="D7030" t="s">
        <v>46</v>
      </c>
      <c r="E7030">
        <v>0</v>
      </c>
      <c r="F7030">
        <v>0</v>
      </c>
      <c r="G7030">
        <v>93</v>
      </c>
      <c r="H7030">
        <v>3</v>
      </c>
      <c r="I7030">
        <v>18</v>
      </c>
      <c r="J7030">
        <v>0</v>
      </c>
      <c r="K7030">
        <f>_xlfn.XLOOKUP(FraudData[[#This Row],[amount]],AmountRules[Amount Min],AmountRules[Risk Points],,-1)</f>
        <v>0</v>
      </c>
      <c r="L7030">
        <f>_xlfn.XLOOKUP(FraudData[[#This Row],[transaction_hour]],TimeRules[Hour Min],TimeRules[Risk Points],,-1)</f>
        <v>0</v>
      </c>
      <c r="M7030">
        <f>_xlfn.XLOOKUP(FraudData[[#This Row],[foreign_transaction]],ForeignRules[Foreign Transaction],ForeignRules[Risk Points],0)</f>
        <v>0</v>
      </c>
      <c r="N7030">
        <f>_xlfn.XLOOKUP(FraudData[[#This Row],[location_mismatch]],Table10[Location Mismatch],Table10[Risk Points],0)</f>
        <v>0</v>
      </c>
      <c r="O7030">
        <f>_xlfn.XLOOKUP(FraudData[[#This Row],[device_trust_score]],DeviceRules[Device Min],DeviceRules[Risk Points],,-1)</f>
        <v>0</v>
      </c>
      <c r="P7030">
        <f>_xlfn.XLOOKUP(FraudData[[#This Row],[velocity_last_24h]],VelocityRules[Velocity Min],VelocityRules[Risk Points],,-1)</f>
        <v>0</v>
      </c>
      <c r="Q7030">
        <f>_xlfn.XLOOKUP(FraudData[[#This Row],[merchant_category]],MerchantRules[Merchant Category],MerchantRules[Risk Points],0)</f>
        <v>0</v>
      </c>
      <c r="R7030">
        <f>SUM(FraudData[[#This Row],[Amount Risk]:[Merchant Risk]])</f>
        <v>0</v>
      </c>
      <c r="S7030" t="str" cm="1">
        <f t="array" ref="S7030">_xlfn.IFS(FraudData[[#This Row],[Fraud Risk Score]]&gt;=8,"High Risk",FraudData[[#This Row],[Fraud Risk Score]]&gt;=6,"Medium Risk",TRUE,"Low Risk")</f>
        <v>Low Risk</v>
      </c>
    </row>
    <row r="7031" spans="1:19">
      <c r="A7031">
        <v>7030</v>
      </c>
      <c r="B7031">
        <v>29.73</v>
      </c>
      <c r="C7031">
        <v>15</v>
      </c>
      <c r="D7031" t="s">
        <v>48</v>
      </c>
      <c r="E7031">
        <v>0</v>
      </c>
      <c r="F7031">
        <v>0</v>
      </c>
      <c r="G7031">
        <v>87</v>
      </c>
      <c r="H7031">
        <v>0</v>
      </c>
      <c r="I7031">
        <v>52</v>
      </c>
      <c r="J7031">
        <v>0</v>
      </c>
      <c r="K7031">
        <f>_xlfn.XLOOKUP(FraudData[[#This Row],[amount]],AmountRules[Amount Min],AmountRules[Risk Points],,-1)</f>
        <v>0</v>
      </c>
      <c r="L7031">
        <f>_xlfn.XLOOKUP(FraudData[[#This Row],[transaction_hour]],TimeRules[Hour Min],TimeRules[Risk Points],,-1)</f>
        <v>0</v>
      </c>
      <c r="M7031">
        <f>_xlfn.XLOOKUP(FraudData[[#This Row],[foreign_transaction]],ForeignRules[Foreign Transaction],ForeignRules[Risk Points],0)</f>
        <v>0</v>
      </c>
      <c r="N7031">
        <f>_xlfn.XLOOKUP(FraudData[[#This Row],[location_mismatch]],Table10[Location Mismatch],Table10[Risk Points],0)</f>
        <v>0</v>
      </c>
      <c r="O7031">
        <f>_xlfn.XLOOKUP(FraudData[[#This Row],[device_trust_score]],DeviceRules[Device Min],DeviceRules[Risk Points],,-1)</f>
        <v>0</v>
      </c>
      <c r="P7031">
        <f>_xlfn.XLOOKUP(FraudData[[#This Row],[velocity_last_24h]],VelocityRules[Velocity Min],VelocityRules[Risk Points],,-1)</f>
        <v>0</v>
      </c>
      <c r="Q7031">
        <f>_xlfn.XLOOKUP(FraudData[[#This Row],[merchant_category]],MerchantRules[Merchant Category],MerchantRules[Risk Points],0)</f>
        <v>0</v>
      </c>
      <c r="R7031">
        <f>SUM(FraudData[[#This Row],[Amount Risk]:[Merchant Risk]])</f>
        <v>0</v>
      </c>
      <c r="S7031" t="str" cm="1">
        <f t="array" ref="S7031">_xlfn.IFS(FraudData[[#This Row],[Fraud Risk Score]]&gt;=8,"High Risk",FraudData[[#This Row],[Fraud Risk Score]]&gt;=6,"Medium Risk",TRUE,"Low Risk")</f>
        <v>Low Risk</v>
      </c>
    </row>
    <row r="7032" spans="1:19">
      <c r="A7032">
        <v>7031</v>
      </c>
      <c r="B7032">
        <v>197.77</v>
      </c>
      <c r="C7032">
        <v>4</v>
      </c>
      <c r="D7032" t="s">
        <v>48</v>
      </c>
      <c r="E7032">
        <v>0</v>
      </c>
      <c r="F7032">
        <v>0</v>
      </c>
      <c r="G7032">
        <v>67</v>
      </c>
      <c r="H7032">
        <v>0</v>
      </c>
      <c r="I7032">
        <v>23</v>
      </c>
      <c r="J7032">
        <v>0</v>
      </c>
      <c r="K7032">
        <f>_xlfn.XLOOKUP(FraudData[[#This Row],[amount]],AmountRules[Amount Min],AmountRules[Risk Points],,-1)</f>
        <v>0</v>
      </c>
      <c r="L7032">
        <f>_xlfn.XLOOKUP(FraudData[[#This Row],[transaction_hour]],TimeRules[Hour Min],TimeRules[Risk Points],,-1)</f>
        <v>0</v>
      </c>
      <c r="M7032">
        <f>_xlfn.XLOOKUP(FraudData[[#This Row],[foreign_transaction]],ForeignRules[Foreign Transaction],ForeignRules[Risk Points],0)</f>
        <v>0</v>
      </c>
      <c r="N7032">
        <f>_xlfn.XLOOKUP(FraudData[[#This Row],[location_mismatch]],Table10[Location Mismatch],Table10[Risk Points],0)</f>
        <v>0</v>
      </c>
      <c r="O7032">
        <f>_xlfn.XLOOKUP(FraudData[[#This Row],[device_trust_score]],DeviceRules[Device Min],DeviceRules[Risk Points],,-1)</f>
        <v>1</v>
      </c>
      <c r="P7032">
        <f>_xlfn.XLOOKUP(FraudData[[#This Row],[velocity_last_24h]],VelocityRules[Velocity Min],VelocityRules[Risk Points],,-1)</f>
        <v>0</v>
      </c>
      <c r="Q7032">
        <f>_xlfn.XLOOKUP(FraudData[[#This Row],[merchant_category]],MerchantRules[Merchant Category],MerchantRules[Risk Points],0)</f>
        <v>0</v>
      </c>
      <c r="R7032">
        <f>SUM(FraudData[[#This Row],[Amount Risk]:[Merchant Risk]])</f>
        <v>1</v>
      </c>
      <c r="S7032" t="str" cm="1">
        <f t="array" ref="S7032">_xlfn.IFS(FraudData[[#This Row],[Fraud Risk Score]]&gt;=8,"High Risk",FraudData[[#This Row],[Fraud Risk Score]]&gt;=6,"Medium Risk",TRUE,"Low Risk")</f>
        <v>Low Risk</v>
      </c>
    </row>
    <row r="7033" spans="1:19">
      <c r="A7033">
        <v>7032</v>
      </c>
      <c r="B7033">
        <v>60.21</v>
      </c>
      <c r="C7033">
        <v>15</v>
      </c>
      <c r="D7033" t="s">
        <v>46</v>
      </c>
      <c r="E7033">
        <v>0</v>
      </c>
      <c r="F7033">
        <v>0</v>
      </c>
      <c r="G7033">
        <v>26</v>
      </c>
      <c r="H7033">
        <v>1</v>
      </c>
      <c r="I7033">
        <v>63</v>
      </c>
      <c r="J7033">
        <v>0</v>
      </c>
      <c r="K7033">
        <f>_xlfn.XLOOKUP(FraudData[[#This Row],[amount]],AmountRules[Amount Min],AmountRules[Risk Points],,-1)</f>
        <v>0</v>
      </c>
      <c r="L7033">
        <f>_xlfn.XLOOKUP(FraudData[[#This Row],[transaction_hour]],TimeRules[Hour Min],TimeRules[Risk Points],,-1)</f>
        <v>0</v>
      </c>
      <c r="M7033">
        <f>_xlfn.XLOOKUP(FraudData[[#This Row],[foreign_transaction]],ForeignRules[Foreign Transaction],ForeignRules[Risk Points],0)</f>
        <v>0</v>
      </c>
      <c r="N7033">
        <f>_xlfn.XLOOKUP(FraudData[[#This Row],[location_mismatch]],Table10[Location Mismatch],Table10[Risk Points],0)</f>
        <v>0</v>
      </c>
      <c r="O7033">
        <f>_xlfn.XLOOKUP(FraudData[[#This Row],[device_trust_score]],DeviceRules[Device Min],DeviceRules[Risk Points],,-1)</f>
        <v>3</v>
      </c>
      <c r="P7033">
        <f>_xlfn.XLOOKUP(FraudData[[#This Row],[velocity_last_24h]],VelocityRules[Velocity Min],VelocityRules[Risk Points],,-1)</f>
        <v>0</v>
      </c>
      <c r="Q7033">
        <f>_xlfn.XLOOKUP(FraudData[[#This Row],[merchant_category]],MerchantRules[Merchant Category],MerchantRules[Risk Points],0)</f>
        <v>0</v>
      </c>
      <c r="R7033">
        <f>SUM(FraudData[[#This Row],[Amount Risk]:[Merchant Risk]])</f>
        <v>3</v>
      </c>
      <c r="S7033" t="str" cm="1">
        <f t="array" ref="S7033">_xlfn.IFS(FraudData[[#This Row],[Fraud Risk Score]]&gt;=8,"High Risk",FraudData[[#This Row],[Fraud Risk Score]]&gt;=6,"Medium Risk",TRUE,"Low Risk")</f>
        <v>Low Risk</v>
      </c>
    </row>
    <row r="7034" spans="1:19">
      <c r="A7034">
        <v>7033</v>
      </c>
      <c r="B7034">
        <v>158.63999999999999</v>
      </c>
      <c r="C7034">
        <v>14</v>
      </c>
      <c r="D7034" t="s">
        <v>50</v>
      </c>
      <c r="E7034">
        <v>0</v>
      </c>
      <c r="F7034">
        <v>0</v>
      </c>
      <c r="G7034">
        <v>47</v>
      </c>
      <c r="H7034">
        <v>3</v>
      </c>
      <c r="I7034">
        <v>33</v>
      </c>
      <c r="J7034">
        <v>0</v>
      </c>
      <c r="K7034">
        <f>_xlfn.XLOOKUP(FraudData[[#This Row],[amount]],AmountRules[Amount Min],AmountRules[Risk Points],,-1)</f>
        <v>0</v>
      </c>
      <c r="L7034">
        <f>_xlfn.XLOOKUP(FraudData[[#This Row],[transaction_hour]],TimeRules[Hour Min],TimeRules[Risk Points],,-1)</f>
        <v>0</v>
      </c>
      <c r="M7034">
        <f>_xlfn.XLOOKUP(FraudData[[#This Row],[foreign_transaction]],ForeignRules[Foreign Transaction],ForeignRules[Risk Points],0)</f>
        <v>0</v>
      </c>
      <c r="N7034">
        <f>_xlfn.XLOOKUP(FraudData[[#This Row],[location_mismatch]],Table10[Location Mismatch],Table10[Risk Points],0)</f>
        <v>0</v>
      </c>
      <c r="O7034">
        <f>_xlfn.XLOOKUP(FraudData[[#This Row],[device_trust_score]],DeviceRules[Device Min],DeviceRules[Risk Points],,-1)</f>
        <v>2</v>
      </c>
      <c r="P7034">
        <f>_xlfn.XLOOKUP(FraudData[[#This Row],[velocity_last_24h]],VelocityRules[Velocity Min],VelocityRules[Risk Points],,-1)</f>
        <v>0</v>
      </c>
      <c r="Q7034">
        <f>_xlfn.XLOOKUP(FraudData[[#This Row],[merchant_category]],MerchantRules[Merchant Category],MerchantRules[Risk Points],0)</f>
        <v>0</v>
      </c>
      <c r="R7034">
        <f>SUM(FraudData[[#This Row],[Amount Risk]:[Merchant Risk]])</f>
        <v>2</v>
      </c>
      <c r="S7034" t="str" cm="1">
        <f t="array" ref="S7034">_xlfn.IFS(FraudData[[#This Row],[Fraud Risk Score]]&gt;=8,"High Risk",FraudData[[#This Row],[Fraud Risk Score]]&gt;=6,"Medium Risk",TRUE,"Low Risk")</f>
        <v>Low Risk</v>
      </c>
    </row>
    <row r="7035" spans="1:19">
      <c r="A7035">
        <v>7034</v>
      </c>
      <c r="B7035">
        <v>159.07</v>
      </c>
      <c r="C7035">
        <v>8</v>
      </c>
      <c r="D7035" t="s">
        <v>46</v>
      </c>
      <c r="E7035">
        <v>0</v>
      </c>
      <c r="F7035">
        <v>0</v>
      </c>
      <c r="G7035">
        <v>36</v>
      </c>
      <c r="H7035">
        <v>2</v>
      </c>
      <c r="I7035">
        <v>38</v>
      </c>
      <c r="J7035">
        <v>0</v>
      </c>
      <c r="K7035">
        <f>_xlfn.XLOOKUP(FraudData[[#This Row],[amount]],AmountRules[Amount Min],AmountRules[Risk Points],,-1)</f>
        <v>0</v>
      </c>
      <c r="L7035">
        <f>_xlfn.XLOOKUP(FraudData[[#This Row],[transaction_hour]],TimeRules[Hour Min],TimeRules[Risk Points],,-1)</f>
        <v>0</v>
      </c>
      <c r="M7035">
        <f>_xlfn.XLOOKUP(FraudData[[#This Row],[foreign_transaction]],ForeignRules[Foreign Transaction],ForeignRules[Risk Points],0)</f>
        <v>0</v>
      </c>
      <c r="N7035">
        <f>_xlfn.XLOOKUP(FraudData[[#This Row],[location_mismatch]],Table10[Location Mismatch],Table10[Risk Points],0)</f>
        <v>0</v>
      </c>
      <c r="O7035">
        <f>_xlfn.XLOOKUP(FraudData[[#This Row],[device_trust_score]],DeviceRules[Device Min],DeviceRules[Risk Points],,-1)</f>
        <v>2</v>
      </c>
      <c r="P7035">
        <f>_xlfn.XLOOKUP(FraudData[[#This Row],[velocity_last_24h]],VelocityRules[Velocity Min],VelocityRules[Risk Points],,-1)</f>
        <v>0</v>
      </c>
      <c r="Q7035">
        <f>_xlfn.XLOOKUP(FraudData[[#This Row],[merchant_category]],MerchantRules[Merchant Category],MerchantRules[Risk Points],0)</f>
        <v>0</v>
      </c>
      <c r="R7035">
        <f>SUM(FraudData[[#This Row],[Amount Risk]:[Merchant Risk]])</f>
        <v>2</v>
      </c>
      <c r="S7035" t="str" cm="1">
        <f t="array" ref="S7035">_xlfn.IFS(FraudData[[#This Row],[Fraud Risk Score]]&gt;=8,"High Risk",FraudData[[#This Row],[Fraud Risk Score]]&gt;=6,"Medium Risk",TRUE,"Low Risk")</f>
        <v>Low Risk</v>
      </c>
    </row>
    <row r="7036" spans="1:19">
      <c r="A7036">
        <v>7035</v>
      </c>
      <c r="B7036">
        <v>106.22</v>
      </c>
      <c r="C7036">
        <v>21</v>
      </c>
      <c r="D7036" t="s">
        <v>49</v>
      </c>
      <c r="E7036">
        <v>0</v>
      </c>
      <c r="F7036">
        <v>0</v>
      </c>
      <c r="G7036">
        <v>70</v>
      </c>
      <c r="H7036">
        <v>3</v>
      </c>
      <c r="I7036">
        <v>30</v>
      </c>
      <c r="J7036">
        <v>0</v>
      </c>
      <c r="K7036">
        <f>_xlfn.XLOOKUP(FraudData[[#This Row],[amount]],AmountRules[Amount Min],AmountRules[Risk Points],,-1)</f>
        <v>0</v>
      </c>
      <c r="L7036">
        <f>_xlfn.XLOOKUP(FraudData[[#This Row],[transaction_hour]],TimeRules[Hour Min],TimeRules[Risk Points],,-1)</f>
        <v>0</v>
      </c>
      <c r="M7036">
        <f>_xlfn.XLOOKUP(FraudData[[#This Row],[foreign_transaction]],ForeignRules[Foreign Transaction],ForeignRules[Risk Points],0)</f>
        <v>0</v>
      </c>
      <c r="N7036">
        <f>_xlfn.XLOOKUP(FraudData[[#This Row],[location_mismatch]],Table10[Location Mismatch],Table10[Risk Points],0)</f>
        <v>0</v>
      </c>
      <c r="O7036">
        <f>_xlfn.XLOOKUP(FraudData[[#This Row],[device_trust_score]],DeviceRules[Device Min],DeviceRules[Risk Points],,-1)</f>
        <v>0</v>
      </c>
      <c r="P7036">
        <f>_xlfn.XLOOKUP(FraudData[[#This Row],[velocity_last_24h]],VelocityRules[Velocity Min],VelocityRules[Risk Points],,-1)</f>
        <v>0</v>
      </c>
      <c r="Q7036">
        <f>_xlfn.XLOOKUP(FraudData[[#This Row],[merchant_category]],MerchantRules[Merchant Category],MerchantRules[Risk Points],0)</f>
        <v>1</v>
      </c>
      <c r="R7036">
        <f>SUM(FraudData[[#This Row],[Amount Risk]:[Merchant Risk]])</f>
        <v>1</v>
      </c>
      <c r="S7036" t="str" cm="1">
        <f t="array" ref="S7036">_xlfn.IFS(FraudData[[#This Row],[Fraud Risk Score]]&gt;=8,"High Risk",FraudData[[#This Row],[Fraud Risk Score]]&gt;=6,"Medium Risk",TRUE,"Low Risk")</f>
        <v>Low Risk</v>
      </c>
    </row>
    <row r="7037" spans="1:19">
      <c r="A7037">
        <v>7036</v>
      </c>
      <c r="B7037">
        <v>325.55</v>
      </c>
      <c r="C7037">
        <v>22</v>
      </c>
      <c r="D7037" t="s">
        <v>49</v>
      </c>
      <c r="E7037">
        <v>0</v>
      </c>
      <c r="F7037">
        <v>0</v>
      </c>
      <c r="G7037">
        <v>57</v>
      </c>
      <c r="H7037">
        <v>2</v>
      </c>
      <c r="I7037">
        <v>23</v>
      </c>
      <c r="J7037">
        <v>0</v>
      </c>
      <c r="K7037">
        <f>_xlfn.XLOOKUP(FraudData[[#This Row],[amount]],AmountRules[Amount Min],AmountRules[Risk Points],,-1)</f>
        <v>0</v>
      </c>
      <c r="L7037">
        <f>_xlfn.XLOOKUP(FraudData[[#This Row],[transaction_hour]],TimeRules[Hour Min],TimeRules[Risk Points],,-1)</f>
        <v>0</v>
      </c>
      <c r="M7037">
        <f>_xlfn.XLOOKUP(FraudData[[#This Row],[foreign_transaction]],ForeignRules[Foreign Transaction],ForeignRules[Risk Points],0)</f>
        <v>0</v>
      </c>
      <c r="N7037">
        <f>_xlfn.XLOOKUP(FraudData[[#This Row],[location_mismatch]],Table10[Location Mismatch],Table10[Risk Points],0)</f>
        <v>0</v>
      </c>
      <c r="O7037">
        <f>_xlfn.XLOOKUP(FraudData[[#This Row],[device_trust_score]],DeviceRules[Device Min],DeviceRules[Risk Points],,-1)</f>
        <v>1</v>
      </c>
      <c r="P7037">
        <f>_xlfn.XLOOKUP(FraudData[[#This Row],[velocity_last_24h]],VelocityRules[Velocity Min],VelocityRules[Risk Points],,-1)</f>
        <v>0</v>
      </c>
      <c r="Q7037">
        <f>_xlfn.XLOOKUP(FraudData[[#This Row],[merchant_category]],MerchantRules[Merchant Category],MerchantRules[Risk Points],0)</f>
        <v>1</v>
      </c>
      <c r="R7037">
        <f>SUM(FraudData[[#This Row],[Amount Risk]:[Merchant Risk]])</f>
        <v>2</v>
      </c>
      <c r="S7037" t="str" cm="1">
        <f t="array" ref="S7037">_xlfn.IFS(FraudData[[#This Row],[Fraud Risk Score]]&gt;=8,"High Risk",FraudData[[#This Row],[Fraud Risk Score]]&gt;=6,"Medium Risk",TRUE,"Low Risk")</f>
        <v>Low Risk</v>
      </c>
    </row>
    <row r="7038" spans="1:19">
      <c r="A7038">
        <v>7037</v>
      </c>
      <c r="B7038">
        <v>55.41</v>
      </c>
      <c r="C7038">
        <v>11</v>
      </c>
      <c r="D7038" t="s">
        <v>49</v>
      </c>
      <c r="E7038">
        <v>0</v>
      </c>
      <c r="F7038">
        <v>0</v>
      </c>
      <c r="G7038">
        <v>68</v>
      </c>
      <c r="H7038">
        <v>2</v>
      </c>
      <c r="I7038">
        <v>56</v>
      </c>
      <c r="J7038">
        <v>0</v>
      </c>
      <c r="K7038">
        <f>_xlfn.XLOOKUP(FraudData[[#This Row],[amount]],AmountRules[Amount Min],AmountRules[Risk Points],,-1)</f>
        <v>0</v>
      </c>
      <c r="L7038">
        <f>_xlfn.XLOOKUP(FraudData[[#This Row],[transaction_hour]],TimeRules[Hour Min],TimeRules[Risk Points],,-1)</f>
        <v>0</v>
      </c>
      <c r="M7038">
        <f>_xlfn.XLOOKUP(FraudData[[#This Row],[foreign_transaction]],ForeignRules[Foreign Transaction],ForeignRules[Risk Points],0)</f>
        <v>0</v>
      </c>
      <c r="N7038">
        <f>_xlfn.XLOOKUP(FraudData[[#This Row],[location_mismatch]],Table10[Location Mismatch],Table10[Risk Points],0)</f>
        <v>0</v>
      </c>
      <c r="O7038">
        <f>_xlfn.XLOOKUP(FraudData[[#This Row],[device_trust_score]],DeviceRules[Device Min],DeviceRules[Risk Points],,-1)</f>
        <v>1</v>
      </c>
      <c r="P7038">
        <f>_xlfn.XLOOKUP(FraudData[[#This Row],[velocity_last_24h]],VelocityRules[Velocity Min],VelocityRules[Risk Points],,-1)</f>
        <v>0</v>
      </c>
      <c r="Q7038">
        <f>_xlfn.XLOOKUP(FraudData[[#This Row],[merchant_category]],MerchantRules[Merchant Category],MerchantRules[Risk Points],0)</f>
        <v>1</v>
      </c>
      <c r="R7038">
        <f>SUM(FraudData[[#This Row],[Amount Risk]:[Merchant Risk]])</f>
        <v>2</v>
      </c>
      <c r="S7038" t="str" cm="1">
        <f t="array" ref="S7038">_xlfn.IFS(FraudData[[#This Row],[Fraud Risk Score]]&gt;=8,"High Risk",FraudData[[#This Row],[Fraud Risk Score]]&gt;=6,"Medium Risk",TRUE,"Low Risk")</f>
        <v>Low Risk</v>
      </c>
    </row>
    <row r="7039" spans="1:19">
      <c r="A7039">
        <v>7038</v>
      </c>
      <c r="B7039">
        <v>107.16</v>
      </c>
      <c r="C7039">
        <v>7</v>
      </c>
      <c r="D7039" t="s">
        <v>49</v>
      </c>
      <c r="E7039">
        <v>0</v>
      </c>
      <c r="F7039">
        <v>0</v>
      </c>
      <c r="G7039">
        <v>49</v>
      </c>
      <c r="H7039">
        <v>4</v>
      </c>
      <c r="I7039">
        <v>69</v>
      </c>
      <c r="J7039">
        <v>0</v>
      </c>
      <c r="K7039">
        <f>_xlfn.XLOOKUP(FraudData[[#This Row],[amount]],AmountRules[Amount Min],AmountRules[Risk Points],,-1)</f>
        <v>0</v>
      </c>
      <c r="L7039">
        <f>_xlfn.XLOOKUP(FraudData[[#This Row],[transaction_hour]],TimeRules[Hour Min],TimeRules[Risk Points],,-1)</f>
        <v>0</v>
      </c>
      <c r="M7039">
        <f>_xlfn.XLOOKUP(FraudData[[#This Row],[foreign_transaction]],ForeignRules[Foreign Transaction],ForeignRules[Risk Points],0)</f>
        <v>0</v>
      </c>
      <c r="N7039">
        <f>_xlfn.XLOOKUP(FraudData[[#This Row],[location_mismatch]],Table10[Location Mismatch],Table10[Risk Points],0)</f>
        <v>0</v>
      </c>
      <c r="O7039">
        <f>_xlfn.XLOOKUP(FraudData[[#This Row],[device_trust_score]],DeviceRules[Device Min],DeviceRules[Risk Points],,-1)</f>
        <v>2</v>
      </c>
      <c r="P7039">
        <f>_xlfn.XLOOKUP(FraudData[[#This Row],[velocity_last_24h]],VelocityRules[Velocity Min],VelocityRules[Risk Points],,-1)</f>
        <v>0</v>
      </c>
      <c r="Q7039">
        <f>_xlfn.XLOOKUP(FraudData[[#This Row],[merchant_category]],MerchantRules[Merchant Category],MerchantRules[Risk Points],0)</f>
        <v>1</v>
      </c>
      <c r="R7039">
        <f>SUM(FraudData[[#This Row],[Amount Risk]:[Merchant Risk]])</f>
        <v>3</v>
      </c>
      <c r="S7039" t="str" cm="1">
        <f t="array" ref="S7039">_xlfn.IFS(FraudData[[#This Row],[Fraud Risk Score]]&gt;=8,"High Risk",FraudData[[#This Row],[Fraud Risk Score]]&gt;=6,"Medium Risk",TRUE,"Low Risk")</f>
        <v>Low Risk</v>
      </c>
    </row>
    <row r="7040" spans="1:19">
      <c r="A7040">
        <v>7039</v>
      </c>
      <c r="B7040">
        <v>138.87</v>
      </c>
      <c r="C7040">
        <v>12</v>
      </c>
      <c r="D7040" t="s">
        <v>47</v>
      </c>
      <c r="E7040">
        <v>0</v>
      </c>
      <c r="F7040">
        <v>0</v>
      </c>
      <c r="G7040">
        <v>59</v>
      </c>
      <c r="H7040">
        <v>2</v>
      </c>
      <c r="I7040">
        <v>46</v>
      </c>
      <c r="J7040">
        <v>0</v>
      </c>
      <c r="K7040">
        <f>_xlfn.XLOOKUP(FraudData[[#This Row],[amount]],AmountRules[Amount Min],AmountRules[Risk Points],,-1)</f>
        <v>0</v>
      </c>
      <c r="L7040">
        <f>_xlfn.XLOOKUP(FraudData[[#This Row],[transaction_hour]],TimeRules[Hour Min],TimeRules[Risk Points],,-1)</f>
        <v>0</v>
      </c>
      <c r="M7040">
        <f>_xlfn.XLOOKUP(FraudData[[#This Row],[foreign_transaction]],ForeignRules[Foreign Transaction],ForeignRules[Risk Points],0)</f>
        <v>0</v>
      </c>
      <c r="N7040">
        <f>_xlfn.XLOOKUP(FraudData[[#This Row],[location_mismatch]],Table10[Location Mismatch],Table10[Risk Points],0)</f>
        <v>0</v>
      </c>
      <c r="O7040">
        <f>_xlfn.XLOOKUP(FraudData[[#This Row],[device_trust_score]],DeviceRules[Device Min],DeviceRules[Risk Points],,-1)</f>
        <v>1</v>
      </c>
      <c r="P7040">
        <f>_xlfn.XLOOKUP(FraudData[[#This Row],[velocity_last_24h]],VelocityRules[Velocity Min],VelocityRules[Risk Points],,-1)</f>
        <v>0</v>
      </c>
      <c r="Q7040">
        <f>_xlfn.XLOOKUP(FraudData[[#This Row],[merchant_category]],MerchantRules[Merchant Category],MerchantRules[Risk Points],0)</f>
        <v>0</v>
      </c>
      <c r="R7040">
        <f>SUM(FraudData[[#This Row],[Amount Risk]:[Merchant Risk]])</f>
        <v>1</v>
      </c>
      <c r="S7040" t="str" cm="1">
        <f t="array" ref="S7040">_xlfn.IFS(FraudData[[#This Row],[Fraud Risk Score]]&gt;=8,"High Risk",FraudData[[#This Row],[Fraud Risk Score]]&gt;=6,"Medium Risk",TRUE,"Low Risk")</f>
        <v>Low Risk</v>
      </c>
    </row>
    <row r="7041" spans="1:19">
      <c r="A7041">
        <v>7040</v>
      </c>
      <c r="B7041">
        <v>196.12</v>
      </c>
      <c r="C7041">
        <v>4</v>
      </c>
      <c r="D7041" t="s">
        <v>50</v>
      </c>
      <c r="E7041">
        <v>0</v>
      </c>
      <c r="F7041">
        <v>0</v>
      </c>
      <c r="G7041">
        <v>59</v>
      </c>
      <c r="H7041">
        <v>2</v>
      </c>
      <c r="I7041">
        <v>19</v>
      </c>
      <c r="J7041">
        <v>0</v>
      </c>
      <c r="K7041">
        <f>_xlfn.XLOOKUP(FraudData[[#This Row],[amount]],AmountRules[Amount Min],AmountRules[Risk Points],,-1)</f>
        <v>0</v>
      </c>
      <c r="L7041">
        <f>_xlfn.XLOOKUP(FraudData[[#This Row],[transaction_hour]],TimeRules[Hour Min],TimeRules[Risk Points],,-1)</f>
        <v>0</v>
      </c>
      <c r="M7041">
        <f>_xlfn.XLOOKUP(FraudData[[#This Row],[foreign_transaction]],ForeignRules[Foreign Transaction],ForeignRules[Risk Points],0)</f>
        <v>0</v>
      </c>
      <c r="N7041">
        <f>_xlfn.XLOOKUP(FraudData[[#This Row],[location_mismatch]],Table10[Location Mismatch],Table10[Risk Points],0)</f>
        <v>0</v>
      </c>
      <c r="O7041">
        <f>_xlfn.XLOOKUP(FraudData[[#This Row],[device_trust_score]],DeviceRules[Device Min],DeviceRules[Risk Points],,-1)</f>
        <v>1</v>
      </c>
      <c r="P7041">
        <f>_xlfn.XLOOKUP(FraudData[[#This Row],[velocity_last_24h]],VelocityRules[Velocity Min],VelocityRules[Risk Points],,-1)</f>
        <v>0</v>
      </c>
      <c r="Q7041">
        <f>_xlfn.XLOOKUP(FraudData[[#This Row],[merchant_category]],MerchantRules[Merchant Category],MerchantRules[Risk Points],0)</f>
        <v>0</v>
      </c>
      <c r="R7041">
        <f>SUM(FraudData[[#This Row],[Amount Risk]:[Merchant Risk]])</f>
        <v>1</v>
      </c>
      <c r="S7041" t="str" cm="1">
        <f t="array" ref="S7041">_xlfn.IFS(FraudData[[#This Row],[Fraud Risk Score]]&gt;=8,"High Risk",FraudData[[#This Row],[Fraud Risk Score]]&gt;=6,"Medium Risk",TRUE,"Low Risk")</f>
        <v>Low Risk</v>
      </c>
    </row>
    <row r="7042" spans="1:19">
      <c r="A7042">
        <v>7041</v>
      </c>
      <c r="B7042">
        <v>275.82</v>
      </c>
      <c r="C7042">
        <v>13</v>
      </c>
      <c r="D7042" t="s">
        <v>47</v>
      </c>
      <c r="E7042">
        <v>0</v>
      </c>
      <c r="F7042">
        <v>0</v>
      </c>
      <c r="G7042">
        <v>89</v>
      </c>
      <c r="H7042">
        <v>0</v>
      </c>
      <c r="I7042">
        <v>66</v>
      </c>
      <c r="J7042">
        <v>0</v>
      </c>
      <c r="K7042">
        <f>_xlfn.XLOOKUP(FraudData[[#This Row],[amount]],AmountRules[Amount Min],AmountRules[Risk Points],,-1)</f>
        <v>0</v>
      </c>
      <c r="L7042">
        <f>_xlfn.XLOOKUP(FraudData[[#This Row],[transaction_hour]],TimeRules[Hour Min],TimeRules[Risk Points],,-1)</f>
        <v>0</v>
      </c>
      <c r="M7042">
        <f>_xlfn.XLOOKUP(FraudData[[#This Row],[foreign_transaction]],ForeignRules[Foreign Transaction],ForeignRules[Risk Points],0)</f>
        <v>0</v>
      </c>
      <c r="N7042">
        <f>_xlfn.XLOOKUP(FraudData[[#This Row],[location_mismatch]],Table10[Location Mismatch],Table10[Risk Points],0)</f>
        <v>0</v>
      </c>
      <c r="O7042">
        <f>_xlfn.XLOOKUP(FraudData[[#This Row],[device_trust_score]],DeviceRules[Device Min],DeviceRules[Risk Points],,-1)</f>
        <v>0</v>
      </c>
      <c r="P7042">
        <f>_xlfn.XLOOKUP(FraudData[[#This Row],[velocity_last_24h]],VelocityRules[Velocity Min],VelocityRules[Risk Points],,-1)</f>
        <v>0</v>
      </c>
      <c r="Q7042">
        <f>_xlfn.XLOOKUP(FraudData[[#This Row],[merchant_category]],MerchantRules[Merchant Category],MerchantRules[Risk Points],0)</f>
        <v>0</v>
      </c>
      <c r="R7042">
        <f>SUM(FraudData[[#This Row],[Amount Risk]:[Merchant Risk]])</f>
        <v>0</v>
      </c>
      <c r="S7042" t="str" cm="1">
        <f t="array" ref="S7042">_xlfn.IFS(FraudData[[#This Row],[Fraud Risk Score]]&gt;=8,"High Risk",FraudData[[#This Row],[Fraud Risk Score]]&gt;=6,"Medium Risk",TRUE,"Low Risk")</f>
        <v>Low Risk</v>
      </c>
    </row>
    <row r="7043" spans="1:19">
      <c r="A7043">
        <v>7042</v>
      </c>
      <c r="B7043">
        <v>90.4</v>
      </c>
      <c r="C7043">
        <v>15</v>
      </c>
      <c r="D7043" t="s">
        <v>48</v>
      </c>
      <c r="E7043">
        <v>0</v>
      </c>
      <c r="F7043">
        <v>0</v>
      </c>
      <c r="G7043">
        <v>67</v>
      </c>
      <c r="H7043">
        <v>3</v>
      </c>
      <c r="I7043">
        <v>21</v>
      </c>
      <c r="J7043">
        <v>0</v>
      </c>
      <c r="K7043">
        <f>_xlfn.XLOOKUP(FraudData[[#This Row],[amount]],AmountRules[Amount Min],AmountRules[Risk Points],,-1)</f>
        <v>0</v>
      </c>
      <c r="L7043">
        <f>_xlfn.XLOOKUP(FraudData[[#This Row],[transaction_hour]],TimeRules[Hour Min],TimeRules[Risk Points],,-1)</f>
        <v>0</v>
      </c>
      <c r="M7043">
        <f>_xlfn.XLOOKUP(FraudData[[#This Row],[foreign_transaction]],ForeignRules[Foreign Transaction],ForeignRules[Risk Points],0)</f>
        <v>0</v>
      </c>
      <c r="N7043">
        <f>_xlfn.XLOOKUP(FraudData[[#This Row],[location_mismatch]],Table10[Location Mismatch],Table10[Risk Points],0)</f>
        <v>0</v>
      </c>
      <c r="O7043">
        <f>_xlfn.XLOOKUP(FraudData[[#This Row],[device_trust_score]],DeviceRules[Device Min],DeviceRules[Risk Points],,-1)</f>
        <v>1</v>
      </c>
      <c r="P7043">
        <f>_xlfn.XLOOKUP(FraudData[[#This Row],[velocity_last_24h]],VelocityRules[Velocity Min],VelocityRules[Risk Points],,-1)</f>
        <v>0</v>
      </c>
      <c r="Q7043">
        <f>_xlfn.XLOOKUP(FraudData[[#This Row],[merchant_category]],MerchantRules[Merchant Category],MerchantRules[Risk Points],0)</f>
        <v>0</v>
      </c>
      <c r="R7043">
        <f>SUM(FraudData[[#This Row],[Amount Risk]:[Merchant Risk]])</f>
        <v>1</v>
      </c>
      <c r="S7043" t="str" cm="1">
        <f t="array" ref="S7043">_xlfn.IFS(FraudData[[#This Row],[Fraud Risk Score]]&gt;=8,"High Risk",FraudData[[#This Row],[Fraud Risk Score]]&gt;=6,"Medium Risk",TRUE,"Low Risk")</f>
        <v>Low Risk</v>
      </c>
    </row>
    <row r="7044" spans="1:19">
      <c r="A7044">
        <v>7043</v>
      </c>
      <c r="B7044">
        <v>186.95</v>
      </c>
      <c r="C7044">
        <v>10</v>
      </c>
      <c r="D7044" t="s">
        <v>48</v>
      </c>
      <c r="E7044">
        <v>0</v>
      </c>
      <c r="F7044">
        <v>1</v>
      </c>
      <c r="G7044">
        <v>92</v>
      </c>
      <c r="H7044">
        <v>3</v>
      </c>
      <c r="I7044">
        <v>37</v>
      </c>
      <c r="J7044">
        <v>0</v>
      </c>
      <c r="K7044">
        <f>_xlfn.XLOOKUP(FraudData[[#This Row],[amount]],AmountRules[Amount Min],AmountRules[Risk Points],,-1)</f>
        <v>0</v>
      </c>
      <c r="L7044">
        <f>_xlfn.XLOOKUP(FraudData[[#This Row],[transaction_hour]],TimeRules[Hour Min],TimeRules[Risk Points],,-1)</f>
        <v>0</v>
      </c>
      <c r="M7044">
        <f>_xlfn.XLOOKUP(FraudData[[#This Row],[foreign_transaction]],ForeignRules[Foreign Transaction],ForeignRules[Risk Points],0)</f>
        <v>0</v>
      </c>
      <c r="N7044">
        <f>_xlfn.XLOOKUP(FraudData[[#This Row],[location_mismatch]],Table10[Location Mismatch],Table10[Risk Points],0)</f>
        <v>3</v>
      </c>
      <c r="O7044">
        <f>_xlfn.XLOOKUP(FraudData[[#This Row],[device_trust_score]],DeviceRules[Device Min],DeviceRules[Risk Points],,-1)</f>
        <v>0</v>
      </c>
      <c r="P7044">
        <f>_xlfn.XLOOKUP(FraudData[[#This Row],[velocity_last_24h]],VelocityRules[Velocity Min],VelocityRules[Risk Points],,-1)</f>
        <v>0</v>
      </c>
      <c r="Q7044">
        <f>_xlfn.XLOOKUP(FraudData[[#This Row],[merchant_category]],MerchantRules[Merchant Category],MerchantRules[Risk Points],0)</f>
        <v>0</v>
      </c>
      <c r="R7044">
        <f>SUM(FraudData[[#This Row],[Amount Risk]:[Merchant Risk]])</f>
        <v>3</v>
      </c>
      <c r="S7044" t="str" cm="1">
        <f t="array" ref="S7044">_xlfn.IFS(FraudData[[#This Row],[Fraud Risk Score]]&gt;=8,"High Risk",FraudData[[#This Row],[Fraud Risk Score]]&gt;=6,"Medium Risk",TRUE,"Low Risk")</f>
        <v>Low Risk</v>
      </c>
    </row>
    <row r="7045" spans="1:19">
      <c r="A7045">
        <v>7044</v>
      </c>
      <c r="B7045">
        <v>29.38</v>
      </c>
      <c r="C7045">
        <v>19</v>
      </c>
      <c r="D7045" t="s">
        <v>46</v>
      </c>
      <c r="E7045">
        <v>0</v>
      </c>
      <c r="F7045">
        <v>0</v>
      </c>
      <c r="G7045">
        <v>86</v>
      </c>
      <c r="H7045">
        <v>1</v>
      </c>
      <c r="I7045">
        <v>66</v>
      </c>
      <c r="J7045">
        <v>0</v>
      </c>
      <c r="K7045">
        <f>_xlfn.XLOOKUP(FraudData[[#This Row],[amount]],AmountRules[Amount Min],AmountRules[Risk Points],,-1)</f>
        <v>0</v>
      </c>
      <c r="L7045">
        <f>_xlfn.XLOOKUP(FraudData[[#This Row],[transaction_hour]],TimeRules[Hour Min],TimeRules[Risk Points],,-1)</f>
        <v>0</v>
      </c>
      <c r="M7045">
        <f>_xlfn.XLOOKUP(FraudData[[#This Row],[foreign_transaction]],ForeignRules[Foreign Transaction],ForeignRules[Risk Points],0)</f>
        <v>0</v>
      </c>
      <c r="N7045">
        <f>_xlfn.XLOOKUP(FraudData[[#This Row],[location_mismatch]],Table10[Location Mismatch],Table10[Risk Points],0)</f>
        <v>0</v>
      </c>
      <c r="O7045">
        <f>_xlfn.XLOOKUP(FraudData[[#This Row],[device_trust_score]],DeviceRules[Device Min],DeviceRules[Risk Points],,-1)</f>
        <v>0</v>
      </c>
      <c r="P7045">
        <f>_xlfn.XLOOKUP(FraudData[[#This Row],[velocity_last_24h]],VelocityRules[Velocity Min],VelocityRules[Risk Points],,-1)</f>
        <v>0</v>
      </c>
      <c r="Q7045">
        <f>_xlfn.XLOOKUP(FraudData[[#This Row],[merchant_category]],MerchantRules[Merchant Category],MerchantRules[Risk Points],0)</f>
        <v>0</v>
      </c>
      <c r="R7045">
        <f>SUM(FraudData[[#This Row],[Amount Risk]:[Merchant Risk]])</f>
        <v>0</v>
      </c>
      <c r="S7045" t="str" cm="1">
        <f t="array" ref="S7045">_xlfn.IFS(FraudData[[#This Row],[Fraud Risk Score]]&gt;=8,"High Risk",FraudData[[#This Row],[Fraud Risk Score]]&gt;=6,"Medium Risk",TRUE,"Low Risk")</f>
        <v>Low Risk</v>
      </c>
    </row>
    <row r="7046" spans="1:19">
      <c r="A7046">
        <v>7045</v>
      </c>
      <c r="B7046">
        <v>485.61</v>
      </c>
      <c r="C7046">
        <v>11</v>
      </c>
      <c r="D7046" t="s">
        <v>49</v>
      </c>
      <c r="E7046">
        <v>0</v>
      </c>
      <c r="F7046">
        <v>0</v>
      </c>
      <c r="G7046">
        <v>55</v>
      </c>
      <c r="H7046">
        <v>2</v>
      </c>
      <c r="I7046">
        <v>25</v>
      </c>
      <c r="J7046">
        <v>0</v>
      </c>
      <c r="K7046">
        <f>_xlfn.XLOOKUP(FraudData[[#This Row],[amount]],AmountRules[Amount Min],AmountRules[Risk Points],,-1)</f>
        <v>0</v>
      </c>
      <c r="L7046">
        <f>_xlfn.XLOOKUP(FraudData[[#This Row],[transaction_hour]],TimeRules[Hour Min],TimeRules[Risk Points],,-1)</f>
        <v>0</v>
      </c>
      <c r="M7046">
        <f>_xlfn.XLOOKUP(FraudData[[#This Row],[foreign_transaction]],ForeignRules[Foreign Transaction],ForeignRules[Risk Points],0)</f>
        <v>0</v>
      </c>
      <c r="N7046">
        <f>_xlfn.XLOOKUP(FraudData[[#This Row],[location_mismatch]],Table10[Location Mismatch],Table10[Risk Points],0)</f>
        <v>0</v>
      </c>
      <c r="O7046">
        <f>_xlfn.XLOOKUP(FraudData[[#This Row],[device_trust_score]],DeviceRules[Device Min],DeviceRules[Risk Points],,-1)</f>
        <v>1</v>
      </c>
      <c r="P7046">
        <f>_xlfn.XLOOKUP(FraudData[[#This Row],[velocity_last_24h]],VelocityRules[Velocity Min],VelocityRules[Risk Points],,-1)</f>
        <v>0</v>
      </c>
      <c r="Q7046">
        <f>_xlfn.XLOOKUP(FraudData[[#This Row],[merchant_category]],MerchantRules[Merchant Category],MerchantRules[Risk Points],0)</f>
        <v>1</v>
      </c>
      <c r="R7046">
        <f>SUM(FraudData[[#This Row],[Amount Risk]:[Merchant Risk]])</f>
        <v>2</v>
      </c>
      <c r="S7046" t="str" cm="1">
        <f t="array" ref="S7046">_xlfn.IFS(FraudData[[#This Row],[Fraud Risk Score]]&gt;=8,"High Risk",FraudData[[#This Row],[Fraud Risk Score]]&gt;=6,"Medium Risk",TRUE,"Low Risk")</f>
        <v>Low Risk</v>
      </c>
    </row>
    <row r="7047" spans="1:19">
      <c r="A7047">
        <v>7046</v>
      </c>
      <c r="B7047">
        <v>86.94</v>
      </c>
      <c r="C7047">
        <v>14</v>
      </c>
      <c r="D7047" t="s">
        <v>46</v>
      </c>
      <c r="E7047">
        <v>0</v>
      </c>
      <c r="F7047">
        <v>0</v>
      </c>
      <c r="G7047">
        <v>52</v>
      </c>
      <c r="H7047">
        <v>3</v>
      </c>
      <c r="I7047">
        <v>19</v>
      </c>
      <c r="J7047">
        <v>0</v>
      </c>
      <c r="K7047">
        <f>_xlfn.XLOOKUP(FraudData[[#This Row],[amount]],AmountRules[Amount Min],AmountRules[Risk Points],,-1)</f>
        <v>0</v>
      </c>
      <c r="L7047">
        <f>_xlfn.XLOOKUP(FraudData[[#This Row],[transaction_hour]],TimeRules[Hour Min],TimeRules[Risk Points],,-1)</f>
        <v>0</v>
      </c>
      <c r="M7047">
        <f>_xlfn.XLOOKUP(FraudData[[#This Row],[foreign_transaction]],ForeignRules[Foreign Transaction],ForeignRules[Risk Points],0)</f>
        <v>0</v>
      </c>
      <c r="N7047">
        <f>_xlfn.XLOOKUP(FraudData[[#This Row],[location_mismatch]],Table10[Location Mismatch],Table10[Risk Points],0)</f>
        <v>0</v>
      </c>
      <c r="O7047">
        <f>_xlfn.XLOOKUP(FraudData[[#This Row],[device_trust_score]],DeviceRules[Device Min],DeviceRules[Risk Points],,-1)</f>
        <v>1</v>
      </c>
      <c r="P7047">
        <f>_xlfn.XLOOKUP(FraudData[[#This Row],[velocity_last_24h]],VelocityRules[Velocity Min],VelocityRules[Risk Points],,-1)</f>
        <v>0</v>
      </c>
      <c r="Q7047">
        <f>_xlfn.XLOOKUP(FraudData[[#This Row],[merchant_category]],MerchantRules[Merchant Category],MerchantRules[Risk Points],0)</f>
        <v>0</v>
      </c>
      <c r="R7047">
        <f>SUM(FraudData[[#This Row],[Amount Risk]:[Merchant Risk]])</f>
        <v>1</v>
      </c>
      <c r="S7047" t="str" cm="1">
        <f t="array" ref="S7047">_xlfn.IFS(FraudData[[#This Row],[Fraud Risk Score]]&gt;=8,"High Risk",FraudData[[#This Row],[Fraud Risk Score]]&gt;=6,"Medium Risk",TRUE,"Low Risk")</f>
        <v>Low Risk</v>
      </c>
    </row>
    <row r="7048" spans="1:19">
      <c r="A7048">
        <v>7047</v>
      </c>
      <c r="B7048">
        <v>235.36</v>
      </c>
      <c r="C7048">
        <v>23</v>
      </c>
      <c r="D7048" t="s">
        <v>48</v>
      </c>
      <c r="E7048">
        <v>0</v>
      </c>
      <c r="F7048">
        <v>0</v>
      </c>
      <c r="G7048">
        <v>35</v>
      </c>
      <c r="H7048">
        <v>0</v>
      </c>
      <c r="I7048">
        <v>21</v>
      </c>
      <c r="J7048">
        <v>0</v>
      </c>
      <c r="K7048">
        <f>_xlfn.XLOOKUP(FraudData[[#This Row],[amount]],AmountRules[Amount Min],AmountRules[Risk Points],,-1)</f>
        <v>0</v>
      </c>
      <c r="L7048">
        <f>_xlfn.XLOOKUP(FraudData[[#This Row],[transaction_hour]],TimeRules[Hour Min],TimeRules[Risk Points],,-1)</f>
        <v>1</v>
      </c>
      <c r="M7048">
        <f>_xlfn.XLOOKUP(FraudData[[#This Row],[foreign_transaction]],ForeignRules[Foreign Transaction],ForeignRules[Risk Points],0)</f>
        <v>0</v>
      </c>
      <c r="N7048">
        <f>_xlfn.XLOOKUP(FraudData[[#This Row],[location_mismatch]],Table10[Location Mismatch],Table10[Risk Points],0)</f>
        <v>0</v>
      </c>
      <c r="O7048">
        <f>_xlfn.XLOOKUP(FraudData[[#This Row],[device_trust_score]],DeviceRules[Device Min],DeviceRules[Risk Points],,-1)</f>
        <v>2</v>
      </c>
      <c r="P7048">
        <f>_xlfn.XLOOKUP(FraudData[[#This Row],[velocity_last_24h]],VelocityRules[Velocity Min],VelocityRules[Risk Points],,-1)</f>
        <v>0</v>
      </c>
      <c r="Q7048">
        <f>_xlfn.XLOOKUP(FraudData[[#This Row],[merchant_category]],MerchantRules[Merchant Category],MerchantRules[Risk Points],0)</f>
        <v>0</v>
      </c>
      <c r="R7048">
        <f>SUM(FraudData[[#This Row],[Amount Risk]:[Merchant Risk]])</f>
        <v>3</v>
      </c>
      <c r="S7048" t="str" cm="1">
        <f t="array" ref="S7048">_xlfn.IFS(FraudData[[#This Row],[Fraud Risk Score]]&gt;=8,"High Risk",FraudData[[#This Row],[Fraud Risk Score]]&gt;=6,"Medium Risk",TRUE,"Low Risk")</f>
        <v>Low Risk</v>
      </c>
    </row>
    <row r="7049" spans="1:19">
      <c r="A7049">
        <v>7048</v>
      </c>
      <c r="B7049">
        <v>3.7</v>
      </c>
      <c r="C7049">
        <v>11</v>
      </c>
      <c r="D7049" t="s">
        <v>49</v>
      </c>
      <c r="E7049">
        <v>0</v>
      </c>
      <c r="F7049">
        <v>0</v>
      </c>
      <c r="G7049">
        <v>56</v>
      </c>
      <c r="H7049">
        <v>3</v>
      </c>
      <c r="I7049">
        <v>58</v>
      </c>
      <c r="J7049">
        <v>0</v>
      </c>
      <c r="K7049">
        <f>_xlfn.XLOOKUP(FraudData[[#This Row],[amount]],AmountRules[Amount Min],AmountRules[Risk Points],,-1)</f>
        <v>0</v>
      </c>
      <c r="L7049">
        <f>_xlfn.XLOOKUP(FraudData[[#This Row],[transaction_hour]],TimeRules[Hour Min],TimeRules[Risk Points],,-1)</f>
        <v>0</v>
      </c>
      <c r="M7049">
        <f>_xlfn.XLOOKUP(FraudData[[#This Row],[foreign_transaction]],ForeignRules[Foreign Transaction],ForeignRules[Risk Points],0)</f>
        <v>0</v>
      </c>
      <c r="N7049">
        <f>_xlfn.XLOOKUP(FraudData[[#This Row],[location_mismatch]],Table10[Location Mismatch],Table10[Risk Points],0)</f>
        <v>0</v>
      </c>
      <c r="O7049">
        <f>_xlfn.XLOOKUP(FraudData[[#This Row],[device_trust_score]],DeviceRules[Device Min],DeviceRules[Risk Points],,-1)</f>
        <v>1</v>
      </c>
      <c r="P7049">
        <f>_xlfn.XLOOKUP(FraudData[[#This Row],[velocity_last_24h]],VelocityRules[Velocity Min],VelocityRules[Risk Points],,-1)</f>
        <v>0</v>
      </c>
      <c r="Q7049">
        <f>_xlfn.XLOOKUP(FraudData[[#This Row],[merchant_category]],MerchantRules[Merchant Category],MerchantRules[Risk Points],0)</f>
        <v>1</v>
      </c>
      <c r="R7049">
        <f>SUM(FraudData[[#This Row],[Amount Risk]:[Merchant Risk]])</f>
        <v>2</v>
      </c>
      <c r="S7049" t="str" cm="1">
        <f t="array" ref="S7049">_xlfn.IFS(FraudData[[#This Row],[Fraud Risk Score]]&gt;=8,"High Risk",FraudData[[#This Row],[Fraud Risk Score]]&gt;=6,"Medium Risk",TRUE,"Low Risk")</f>
        <v>Low Risk</v>
      </c>
    </row>
    <row r="7050" spans="1:19">
      <c r="A7050">
        <v>7049</v>
      </c>
      <c r="B7050">
        <v>41.34</v>
      </c>
      <c r="C7050">
        <v>8</v>
      </c>
      <c r="D7050" t="s">
        <v>50</v>
      </c>
      <c r="E7050">
        <v>0</v>
      </c>
      <c r="F7050">
        <v>0</v>
      </c>
      <c r="G7050">
        <v>90</v>
      </c>
      <c r="H7050">
        <v>1</v>
      </c>
      <c r="I7050">
        <v>56</v>
      </c>
      <c r="J7050">
        <v>0</v>
      </c>
      <c r="K7050">
        <f>_xlfn.XLOOKUP(FraudData[[#This Row],[amount]],AmountRules[Amount Min],AmountRules[Risk Points],,-1)</f>
        <v>0</v>
      </c>
      <c r="L7050">
        <f>_xlfn.XLOOKUP(FraudData[[#This Row],[transaction_hour]],TimeRules[Hour Min],TimeRules[Risk Points],,-1)</f>
        <v>0</v>
      </c>
      <c r="M7050">
        <f>_xlfn.XLOOKUP(FraudData[[#This Row],[foreign_transaction]],ForeignRules[Foreign Transaction],ForeignRules[Risk Points],0)</f>
        <v>0</v>
      </c>
      <c r="N7050">
        <f>_xlfn.XLOOKUP(FraudData[[#This Row],[location_mismatch]],Table10[Location Mismatch],Table10[Risk Points],0)</f>
        <v>0</v>
      </c>
      <c r="O7050">
        <f>_xlfn.XLOOKUP(FraudData[[#This Row],[device_trust_score]],DeviceRules[Device Min],DeviceRules[Risk Points],,-1)</f>
        <v>0</v>
      </c>
      <c r="P7050">
        <f>_xlfn.XLOOKUP(FraudData[[#This Row],[velocity_last_24h]],VelocityRules[Velocity Min],VelocityRules[Risk Points],,-1)</f>
        <v>0</v>
      </c>
      <c r="Q7050">
        <f>_xlfn.XLOOKUP(FraudData[[#This Row],[merchant_category]],MerchantRules[Merchant Category],MerchantRules[Risk Points],0)</f>
        <v>0</v>
      </c>
      <c r="R7050">
        <f>SUM(FraudData[[#This Row],[Amount Risk]:[Merchant Risk]])</f>
        <v>0</v>
      </c>
      <c r="S7050" t="str" cm="1">
        <f t="array" ref="S7050">_xlfn.IFS(FraudData[[#This Row],[Fraud Risk Score]]&gt;=8,"High Risk",FraudData[[#This Row],[Fraud Risk Score]]&gt;=6,"Medium Risk",TRUE,"Low Risk")</f>
        <v>Low Risk</v>
      </c>
    </row>
    <row r="7051" spans="1:19">
      <c r="A7051">
        <v>7050</v>
      </c>
      <c r="B7051">
        <v>120.18</v>
      </c>
      <c r="C7051">
        <v>0</v>
      </c>
      <c r="D7051" t="s">
        <v>48</v>
      </c>
      <c r="E7051">
        <v>0</v>
      </c>
      <c r="F7051">
        <v>0</v>
      </c>
      <c r="G7051">
        <v>84</v>
      </c>
      <c r="H7051">
        <v>0</v>
      </c>
      <c r="I7051">
        <v>35</v>
      </c>
      <c r="J7051">
        <v>0</v>
      </c>
      <c r="K7051">
        <f>_xlfn.XLOOKUP(FraudData[[#This Row],[amount]],AmountRules[Amount Min],AmountRules[Risk Points],,-1)</f>
        <v>0</v>
      </c>
      <c r="L7051">
        <f>_xlfn.XLOOKUP(FraudData[[#This Row],[transaction_hour]],TimeRules[Hour Min],TimeRules[Risk Points],,-1)</f>
        <v>3</v>
      </c>
      <c r="M7051">
        <f>_xlfn.XLOOKUP(FraudData[[#This Row],[foreign_transaction]],ForeignRules[Foreign Transaction],ForeignRules[Risk Points],0)</f>
        <v>0</v>
      </c>
      <c r="N7051">
        <f>_xlfn.XLOOKUP(FraudData[[#This Row],[location_mismatch]],Table10[Location Mismatch],Table10[Risk Points],0)</f>
        <v>0</v>
      </c>
      <c r="O7051">
        <f>_xlfn.XLOOKUP(FraudData[[#This Row],[device_trust_score]],DeviceRules[Device Min],DeviceRules[Risk Points],,-1)</f>
        <v>0</v>
      </c>
      <c r="P7051">
        <f>_xlfn.XLOOKUP(FraudData[[#This Row],[velocity_last_24h]],VelocityRules[Velocity Min],VelocityRules[Risk Points],,-1)</f>
        <v>0</v>
      </c>
      <c r="Q7051">
        <f>_xlfn.XLOOKUP(FraudData[[#This Row],[merchant_category]],MerchantRules[Merchant Category],MerchantRules[Risk Points],0)</f>
        <v>0</v>
      </c>
      <c r="R7051">
        <f>SUM(FraudData[[#This Row],[Amount Risk]:[Merchant Risk]])</f>
        <v>3</v>
      </c>
      <c r="S7051" t="str" cm="1">
        <f t="array" ref="S7051">_xlfn.IFS(FraudData[[#This Row],[Fraud Risk Score]]&gt;=8,"High Risk",FraudData[[#This Row],[Fraud Risk Score]]&gt;=6,"Medium Risk",TRUE,"Low Risk")</f>
        <v>Low Risk</v>
      </c>
    </row>
    <row r="7052" spans="1:19">
      <c r="A7052">
        <v>7051</v>
      </c>
      <c r="B7052">
        <v>379.05</v>
      </c>
      <c r="C7052">
        <v>2</v>
      </c>
      <c r="D7052" t="s">
        <v>46</v>
      </c>
      <c r="E7052">
        <v>0</v>
      </c>
      <c r="F7052">
        <v>0</v>
      </c>
      <c r="G7052">
        <v>75</v>
      </c>
      <c r="H7052">
        <v>1</v>
      </c>
      <c r="I7052">
        <v>63</v>
      </c>
      <c r="J7052">
        <v>0</v>
      </c>
      <c r="K7052">
        <f>_xlfn.XLOOKUP(FraudData[[#This Row],[amount]],AmountRules[Amount Min],AmountRules[Risk Points],,-1)</f>
        <v>0</v>
      </c>
      <c r="L7052">
        <f>_xlfn.XLOOKUP(FraudData[[#This Row],[transaction_hour]],TimeRules[Hour Min],TimeRules[Risk Points],,-1)</f>
        <v>3</v>
      </c>
      <c r="M7052">
        <f>_xlfn.XLOOKUP(FraudData[[#This Row],[foreign_transaction]],ForeignRules[Foreign Transaction],ForeignRules[Risk Points],0)</f>
        <v>0</v>
      </c>
      <c r="N7052">
        <f>_xlfn.XLOOKUP(FraudData[[#This Row],[location_mismatch]],Table10[Location Mismatch],Table10[Risk Points],0)</f>
        <v>0</v>
      </c>
      <c r="O7052">
        <f>_xlfn.XLOOKUP(FraudData[[#This Row],[device_trust_score]],DeviceRules[Device Min],DeviceRules[Risk Points],,-1)</f>
        <v>0</v>
      </c>
      <c r="P7052">
        <f>_xlfn.XLOOKUP(FraudData[[#This Row],[velocity_last_24h]],VelocityRules[Velocity Min],VelocityRules[Risk Points],,-1)</f>
        <v>0</v>
      </c>
      <c r="Q7052">
        <f>_xlfn.XLOOKUP(FraudData[[#This Row],[merchant_category]],MerchantRules[Merchant Category],MerchantRules[Risk Points],0)</f>
        <v>0</v>
      </c>
      <c r="R7052">
        <f>SUM(FraudData[[#This Row],[Amount Risk]:[Merchant Risk]])</f>
        <v>3</v>
      </c>
      <c r="S7052" t="str" cm="1">
        <f t="array" ref="S7052">_xlfn.IFS(FraudData[[#This Row],[Fraud Risk Score]]&gt;=8,"High Risk",FraudData[[#This Row],[Fraud Risk Score]]&gt;=6,"Medium Risk",TRUE,"Low Risk")</f>
        <v>Low Risk</v>
      </c>
    </row>
    <row r="7053" spans="1:19">
      <c r="A7053">
        <v>7052</v>
      </c>
      <c r="B7053">
        <v>134.86000000000001</v>
      </c>
      <c r="C7053">
        <v>11</v>
      </c>
      <c r="D7053" t="s">
        <v>46</v>
      </c>
      <c r="E7053">
        <v>1</v>
      </c>
      <c r="F7053">
        <v>0</v>
      </c>
      <c r="G7053">
        <v>83</v>
      </c>
      <c r="H7053">
        <v>1</v>
      </c>
      <c r="I7053">
        <v>50</v>
      </c>
      <c r="J7053">
        <v>0</v>
      </c>
      <c r="K7053">
        <f>_xlfn.XLOOKUP(FraudData[[#This Row],[amount]],AmountRules[Amount Min],AmountRules[Risk Points],,-1)</f>
        <v>0</v>
      </c>
      <c r="L7053">
        <f>_xlfn.XLOOKUP(FraudData[[#This Row],[transaction_hour]],TimeRules[Hour Min],TimeRules[Risk Points],,-1)</f>
        <v>0</v>
      </c>
      <c r="M7053">
        <f>_xlfn.XLOOKUP(FraudData[[#This Row],[foreign_transaction]],ForeignRules[Foreign Transaction],ForeignRules[Risk Points],0)</f>
        <v>3</v>
      </c>
      <c r="N7053">
        <f>_xlfn.XLOOKUP(FraudData[[#This Row],[location_mismatch]],Table10[Location Mismatch],Table10[Risk Points],0)</f>
        <v>0</v>
      </c>
      <c r="O7053">
        <f>_xlfn.XLOOKUP(FraudData[[#This Row],[device_trust_score]],DeviceRules[Device Min],DeviceRules[Risk Points],,-1)</f>
        <v>0</v>
      </c>
      <c r="P7053">
        <f>_xlfn.XLOOKUP(FraudData[[#This Row],[velocity_last_24h]],VelocityRules[Velocity Min],VelocityRules[Risk Points],,-1)</f>
        <v>0</v>
      </c>
      <c r="Q7053">
        <f>_xlfn.XLOOKUP(FraudData[[#This Row],[merchant_category]],MerchantRules[Merchant Category],MerchantRules[Risk Points],0)</f>
        <v>0</v>
      </c>
      <c r="R7053">
        <f>SUM(FraudData[[#This Row],[Amount Risk]:[Merchant Risk]])</f>
        <v>3</v>
      </c>
      <c r="S7053" t="str" cm="1">
        <f t="array" ref="S7053">_xlfn.IFS(FraudData[[#This Row],[Fraud Risk Score]]&gt;=8,"High Risk",FraudData[[#This Row],[Fraud Risk Score]]&gt;=6,"Medium Risk",TRUE,"Low Risk")</f>
        <v>Low Risk</v>
      </c>
    </row>
    <row r="7054" spans="1:19">
      <c r="A7054">
        <v>7053</v>
      </c>
      <c r="B7054">
        <v>478.33</v>
      </c>
      <c r="C7054">
        <v>19</v>
      </c>
      <c r="D7054" t="s">
        <v>48</v>
      </c>
      <c r="E7054">
        <v>0</v>
      </c>
      <c r="F7054">
        <v>1</v>
      </c>
      <c r="G7054">
        <v>41</v>
      </c>
      <c r="H7054">
        <v>1</v>
      </c>
      <c r="I7054">
        <v>27</v>
      </c>
      <c r="J7054">
        <v>0</v>
      </c>
      <c r="K7054">
        <f>_xlfn.XLOOKUP(FraudData[[#This Row],[amount]],AmountRules[Amount Min],AmountRules[Risk Points],,-1)</f>
        <v>0</v>
      </c>
      <c r="L7054">
        <f>_xlfn.XLOOKUP(FraudData[[#This Row],[transaction_hour]],TimeRules[Hour Min],TimeRules[Risk Points],,-1)</f>
        <v>0</v>
      </c>
      <c r="M7054">
        <f>_xlfn.XLOOKUP(FraudData[[#This Row],[foreign_transaction]],ForeignRules[Foreign Transaction],ForeignRules[Risk Points],0)</f>
        <v>0</v>
      </c>
      <c r="N7054">
        <f>_xlfn.XLOOKUP(FraudData[[#This Row],[location_mismatch]],Table10[Location Mismatch],Table10[Risk Points],0)</f>
        <v>3</v>
      </c>
      <c r="O7054">
        <f>_xlfn.XLOOKUP(FraudData[[#This Row],[device_trust_score]],DeviceRules[Device Min],DeviceRules[Risk Points],,-1)</f>
        <v>2</v>
      </c>
      <c r="P7054">
        <f>_xlfn.XLOOKUP(FraudData[[#This Row],[velocity_last_24h]],VelocityRules[Velocity Min],VelocityRules[Risk Points],,-1)</f>
        <v>0</v>
      </c>
      <c r="Q7054">
        <f>_xlfn.XLOOKUP(FraudData[[#This Row],[merchant_category]],MerchantRules[Merchant Category],MerchantRules[Risk Points],0)</f>
        <v>0</v>
      </c>
      <c r="R7054">
        <f>SUM(FraudData[[#This Row],[Amount Risk]:[Merchant Risk]])</f>
        <v>5</v>
      </c>
      <c r="S7054" t="str" cm="1">
        <f t="array" ref="S7054">_xlfn.IFS(FraudData[[#This Row],[Fraud Risk Score]]&gt;=8,"High Risk",FraudData[[#This Row],[Fraud Risk Score]]&gt;=6,"Medium Risk",TRUE,"Low Risk")</f>
        <v>Low Risk</v>
      </c>
    </row>
    <row r="7055" spans="1:19">
      <c r="A7055">
        <v>7054</v>
      </c>
      <c r="B7055">
        <v>119.03</v>
      </c>
      <c r="C7055">
        <v>12</v>
      </c>
      <c r="D7055" t="s">
        <v>47</v>
      </c>
      <c r="E7055">
        <v>0</v>
      </c>
      <c r="F7055">
        <v>0</v>
      </c>
      <c r="G7055">
        <v>92</v>
      </c>
      <c r="H7055">
        <v>3</v>
      </c>
      <c r="I7055">
        <v>56</v>
      </c>
      <c r="J7055">
        <v>0</v>
      </c>
      <c r="K7055">
        <f>_xlfn.XLOOKUP(FraudData[[#This Row],[amount]],AmountRules[Amount Min],AmountRules[Risk Points],,-1)</f>
        <v>0</v>
      </c>
      <c r="L7055">
        <f>_xlfn.XLOOKUP(FraudData[[#This Row],[transaction_hour]],TimeRules[Hour Min],TimeRules[Risk Points],,-1)</f>
        <v>0</v>
      </c>
      <c r="M7055">
        <f>_xlfn.XLOOKUP(FraudData[[#This Row],[foreign_transaction]],ForeignRules[Foreign Transaction],ForeignRules[Risk Points],0)</f>
        <v>0</v>
      </c>
      <c r="N7055">
        <f>_xlfn.XLOOKUP(FraudData[[#This Row],[location_mismatch]],Table10[Location Mismatch],Table10[Risk Points],0)</f>
        <v>0</v>
      </c>
      <c r="O7055">
        <f>_xlfn.XLOOKUP(FraudData[[#This Row],[device_trust_score]],DeviceRules[Device Min],DeviceRules[Risk Points],,-1)</f>
        <v>0</v>
      </c>
      <c r="P7055">
        <f>_xlfn.XLOOKUP(FraudData[[#This Row],[velocity_last_24h]],VelocityRules[Velocity Min],VelocityRules[Risk Points],,-1)</f>
        <v>0</v>
      </c>
      <c r="Q7055">
        <f>_xlfn.XLOOKUP(FraudData[[#This Row],[merchant_category]],MerchantRules[Merchant Category],MerchantRules[Risk Points],0)</f>
        <v>0</v>
      </c>
      <c r="R7055">
        <f>SUM(FraudData[[#This Row],[Amount Risk]:[Merchant Risk]])</f>
        <v>0</v>
      </c>
      <c r="S7055" t="str" cm="1">
        <f t="array" ref="S7055">_xlfn.IFS(FraudData[[#This Row],[Fraud Risk Score]]&gt;=8,"High Risk",FraudData[[#This Row],[Fraud Risk Score]]&gt;=6,"Medium Risk",TRUE,"Low Risk")</f>
        <v>Low Risk</v>
      </c>
    </row>
    <row r="7056" spans="1:19">
      <c r="A7056">
        <v>7055</v>
      </c>
      <c r="B7056">
        <v>121.36</v>
      </c>
      <c r="C7056">
        <v>22</v>
      </c>
      <c r="D7056" t="s">
        <v>50</v>
      </c>
      <c r="E7056">
        <v>0</v>
      </c>
      <c r="F7056">
        <v>1</v>
      </c>
      <c r="G7056">
        <v>62</v>
      </c>
      <c r="H7056">
        <v>2</v>
      </c>
      <c r="I7056">
        <v>35</v>
      </c>
      <c r="J7056">
        <v>0</v>
      </c>
      <c r="K7056">
        <f>_xlfn.XLOOKUP(FraudData[[#This Row],[amount]],AmountRules[Amount Min],AmountRules[Risk Points],,-1)</f>
        <v>0</v>
      </c>
      <c r="L7056">
        <f>_xlfn.XLOOKUP(FraudData[[#This Row],[transaction_hour]],TimeRules[Hour Min],TimeRules[Risk Points],,-1)</f>
        <v>0</v>
      </c>
      <c r="M7056">
        <f>_xlfn.XLOOKUP(FraudData[[#This Row],[foreign_transaction]],ForeignRules[Foreign Transaction],ForeignRules[Risk Points],0)</f>
        <v>0</v>
      </c>
      <c r="N7056">
        <f>_xlfn.XLOOKUP(FraudData[[#This Row],[location_mismatch]],Table10[Location Mismatch],Table10[Risk Points],0)</f>
        <v>3</v>
      </c>
      <c r="O7056">
        <f>_xlfn.XLOOKUP(FraudData[[#This Row],[device_trust_score]],DeviceRules[Device Min],DeviceRules[Risk Points],,-1)</f>
        <v>1</v>
      </c>
      <c r="P7056">
        <f>_xlfn.XLOOKUP(FraudData[[#This Row],[velocity_last_24h]],VelocityRules[Velocity Min],VelocityRules[Risk Points],,-1)</f>
        <v>0</v>
      </c>
      <c r="Q7056">
        <f>_xlfn.XLOOKUP(FraudData[[#This Row],[merchant_category]],MerchantRules[Merchant Category],MerchantRules[Risk Points],0)</f>
        <v>0</v>
      </c>
      <c r="R7056">
        <f>SUM(FraudData[[#This Row],[Amount Risk]:[Merchant Risk]])</f>
        <v>4</v>
      </c>
      <c r="S7056" t="str" cm="1">
        <f t="array" ref="S7056">_xlfn.IFS(FraudData[[#This Row],[Fraud Risk Score]]&gt;=8,"High Risk",FraudData[[#This Row],[Fraud Risk Score]]&gt;=6,"Medium Risk",TRUE,"Low Risk")</f>
        <v>Low Risk</v>
      </c>
    </row>
    <row r="7057" spans="1:19">
      <c r="A7057">
        <v>7056</v>
      </c>
      <c r="B7057">
        <v>22.96</v>
      </c>
      <c r="C7057">
        <v>5</v>
      </c>
      <c r="D7057" t="s">
        <v>48</v>
      </c>
      <c r="E7057">
        <v>0</v>
      </c>
      <c r="F7057">
        <v>1</v>
      </c>
      <c r="G7057">
        <v>88</v>
      </c>
      <c r="H7057">
        <v>1</v>
      </c>
      <c r="I7057">
        <v>36</v>
      </c>
      <c r="J7057">
        <v>0</v>
      </c>
      <c r="K7057">
        <f>_xlfn.XLOOKUP(FraudData[[#This Row],[amount]],AmountRules[Amount Min],AmountRules[Risk Points],,-1)</f>
        <v>0</v>
      </c>
      <c r="L7057">
        <f>_xlfn.XLOOKUP(FraudData[[#This Row],[transaction_hour]],TimeRules[Hour Min],TimeRules[Risk Points],,-1)</f>
        <v>0</v>
      </c>
      <c r="M7057">
        <f>_xlfn.XLOOKUP(FraudData[[#This Row],[foreign_transaction]],ForeignRules[Foreign Transaction],ForeignRules[Risk Points],0)</f>
        <v>0</v>
      </c>
      <c r="N7057">
        <f>_xlfn.XLOOKUP(FraudData[[#This Row],[location_mismatch]],Table10[Location Mismatch],Table10[Risk Points],0)</f>
        <v>3</v>
      </c>
      <c r="O7057">
        <f>_xlfn.XLOOKUP(FraudData[[#This Row],[device_trust_score]],DeviceRules[Device Min],DeviceRules[Risk Points],,-1)</f>
        <v>0</v>
      </c>
      <c r="P7057">
        <f>_xlfn.XLOOKUP(FraudData[[#This Row],[velocity_last_24h]],VelocityRules[Velocity Min],VelocityRules[Risk Points],,-1)</f>
        <v>0</v>
      </c>
      <c r="Q7057">
        <f>_xlfn.XLOOKUP(FraudData[[#This Row],[merchant_category]],MerchantRules[Merchant Category],MerchantRules[Risk Points],0)</f>
        <v>0</v>
      </c>
      <c r="R7057">
        <f>SUM(FraudData[[#This Row],[Amount Risk]:[Merchant Risk]])</f>
        <v>3</v>
      </c>
      <c r="S7057" t="str" cm="1">
        <f t="array" ref="S7057">_xlfn.IFS(FraudData[[#This Row],[Fraud Risk Score]]&gt;=8,"High Risk",FraudData[[#This Row],[Fraud Risk Score]]&gt;=6,"Medium Risk",TRUE,"Low Risk")</f>
        <v>Low Risk</v>
      </c>
    </row>
    <row r="7058" spans="1:19">
      <c r="A7058">
        <v>7057</v>
      </c>
      <c r="B7058">
        <v>292.11</v>
      </c>
      <c r="C7058">
        <v>9</v>
      </c>
      <c r="D7058" t="s">
        <v>48</v>
      </c>
      <c r="E7058">
        <v>0</v>
      </c>
      <c r="F7058">
        <v>0</v>
      </c>
      <c r="G7058">
        <v>27</v>
      </c>
      <c r="H7058">
        <v>4</v>
      </c>
      <c r="I7058">
        <v>48</v>
      </c>
      <c r="J7058">
        <v>0</v>
      </c>
      <c r="K7058">
        <f>_xlfn.XLOOKUP(FraudData[[#This Row],[amount]],AmountRules[Amount Min],AmountRules[Risk Points],,-1)</f>
        <v>0</v>
      </c>
      <c r="L7058">
        <f>_xlfn.XLOOKUP(FraudData[[#This Row],[transaction_hour]],TimeRules[Hour Min],TimeRules[Risk Points],,-1)</f>
        <v>0</v>
      </c>
      <c r="M7058">
        <f>_xlfn.XLOOKUP(FraudData[[#This Row],[foreign_transaction]],ForeignRules[Foreign Transaction],ForeignRules[Risk Points],0)</f>
        <v>0</v>
      </c>
      <c r="N7058">
        <f>_xlfn.XLOOKUP(FraudData[[#This Row],[location_mismatch]],Table10[Location Mismatch],Table10[Risk Points],0)</f>
        <v>0</v>
      </c>
      <c r="O7058">
        <f>_xlfn.XLOOKUP(FraudData[[#This Row],[device_trust_score]],DeviceRules[Device Min],DeviceRules[Risk Points],,-1)</f>
        <v>3</v>
      </c>
      <c r="P7058">
        <f>_xlfn.XLOOKUP(FraudData[[#This Row],[velocity_last_24h]],VelocityRules[Velocity Min],VelocityRules[Risk Points],,-1)</f>
        <v>0</v>
      </c>
      <c r="Q7058">
        <f>_xlfn.XLOOKUP(FraudData[[#This Row],[merchant_category]],MerchantRules[Merchant Category],MerchantRules[Risk Points],0)</f>
        <v>0</v>
      </c>
      <c r="R7058">
        <f>SUM(FraudData[[#This Row],[Amount Risk]:[Merchant Risk]])</f>
        <v>3</v>
      </c>
      <c r="S7058" t="str" cm="1">
        <f t="array" ref="S7058">_xlfn.IFS(FraudData[[#This Row],[Fraud Risk Score]]&gt;=8,"High Risk",FraudData[[#This Row],[Fraud Risk Score]]&gt;=6,"Medium Risk",TRUE,"Low Risk")</f>
        <v>Low Risk</v>
      </c>
    </row>
    <row r="7059" spans="1:19">
      <c r="A7059">
        <v>7058</v>
      </c>
      <c r="B7059">
        <v>51.06</v>
      </c>
      <c r="C7059">
        <v>9</v>
      </c>
      <c r="D7059" t="s">
        <v>46</v>
      </c>
      <c r="E7059">
        <v>0</v>
      </c>
      <c r="F7059">
        <v>0</v>
      </c>
      <c r="G7059">
        <v>78</v>
      </c>
      <c r="H7059">
        <v>4</v>
      </c>
      <c r="I7059">
        <v>62</v>
      </c>
      <c r="J7059">
        <v>0</v>
      </c>
      <c r="K7059">
        <f>_xlfn.XLOOKUP(FraudData[[#This Row],[amount]],AmountRules[Amount Min],AmountRules[Risk Points],,-1)</f>
        <v>0</v>
      </c>
      <c r="L7059">
        <f>_xlfn.XLOOKUP(FraudData[[#This Row],[transaction_hour]],TimeRules[Hour Min],TimeRules[Risk Points],,-1)</f>
        <v>0</v>
      </c>
      <c r="M7059">
        <f>_xlfn.XLOOKUP(FraudData[[#This Row],[foreign_transaction]],ForeignRules[Foreign Transaction],ForeignRules[Risk Points],0)</f>
        <v>0</v>
      </c>
      <c r="N7059">
        <f>_xlfn.XLOOKUP(FraudData[[#This Row],[location_mismatch]],Table10[Location Mismatch],Table10[Risk Points],0)</f>
        <v>0</v>
      </c>
      <c r="O7059">
        <f>_xlfn.XLOOKUP(FraudData[[#This Row],[device_trust_score]],DeviceRules[Device Min],DeviceRules[Risk Points],,-1)</f>
        <v>0</v>
      </c>
      <c r="P7059">
        <f>_xlfn.XLOOKUP(FraudData[[#This Row],[velocity_last_24h]],VelocityRules[Velocity Min],VelocityRules[Risk Points],,-1)</f>
        <v>0</v>
      </c>
      <c r="Q7059">
        <f>_xlfn.XLOOKUP(FraudData[[#This Row],[merchant_category]],MerchantRules[Merchant Category],MerchantRules[Risk Points],0)</f>
        <v>0</v>
      </c>
      <c r="R7059">
        <f>SUM(FraudData[[#This Row],[Amount Risk]:[Merchant Risk]])</f>
        <v>0</v>
      </c>
      <c r="S7059" t="str" cm="1">
        <f t="array" ref="S7059">_xlfn.IFS(FraudData[[#This Row],[Fraud Risk Score]]&gt;=8,"High Risk",FraudData[[#This Row],[Fraud Risk Score]]&gt;=6,"Medium Risk",TRUE,"Low Risk")</f>
        <v>Low Risk</v>
      </c>
    </row>
    <row r="7060" spans="1:19">
      <c r="A7060">
        <v>7059</v>
      </c>
      <c r="B7060">
        <v>413.77</v>
      </c>
      <c r="C7060">
        <v>15</v>
      </c>
      <c r="D7060" t="s">
        <v>49</v>
      </c>
      <c r="E7060">
        <v>0</v>
      </c>
      <c r="F7060">
        <v>0</v>
      </c>
      <c r="G7060">
        <v>68</v>
      </c>
      <c r="H7060">
        <v>3</v>
      </c>
      <c r="I7060">
        <v>32</v>
      </c>
      <c r="J7060">
        <v>0</v>
      </c>
      <c r="K7060">
        <f>_xlfn.XLOOKUP(FraudData[[#This Row],[amount]],AmountRules[Amount Min],AmountRules[Risk Points],,-1)</f>
        <v>0</v>
      </c>
      <c r="L7060">
        <f>_xlfn.XLOOKUP(FraudData[[#This Row],[transaction_hour]],TimeRules[Hour Min],TimeRules[Risk Points],,-1)</f>
        <v>0</v>
      </c>
      <c r="M7060">
        <f>_xlfn.XLOOKUP(FraudData[[#This Row],[foreign_transaction]],ForeignRules[Foreign Transaction],ForeignRules[Risk Points],0)</f>
        <v>0</v>
      </c>
      <c r="N7060">
        <f>_xlfn.XLOOKUP(FraudData[[#This Row],[location_mismatch]],Table10[Location Mismatch],Table10[Risk Points],0)</f>
        <v>0</v>
      </c>
      <c r="O7060">
        <f>_xlfn.XLOOKUP(FraudData[[#This Row],[device_trust_score]],DeviceRules[Device Min],DeviceRules[Risk Points],,-1)</f>
        <v>1</v>
      </c>
      <c r="P7060">
        <f>_xlfn.XLOOKUP(FraudData[[#This Row],[velocity_last_24h]],VelocityRules[Velocity Min],VelocityRules[Risk Points],,-1)</f>
        <v>0</v>
      </c>
      <c r="Q7060">
        <f>_xlfn.XLOOKUP(FraudData[[#This Row],[merchant_category]],MerchantRules[Merchant Category],MerchantRules[Risk Points],0)</f>
        <v>1</v>
      </c>
      <c r="R7060">
        <f>SUM(FraudData[[#This Row],[Amount Risk]:[Merchant Risk]])</f>
        <v>2</v>
      </c>
      <c r="S7060" t="str" cm="1">
        <f t="array" ref="S7060">_xlfn.IFS(FraudData[[#This Row],[Fraud Risk Score]]&gt;=8,"High Risk",FraudData[[#This Row],[Fraud Risk Score]]&gt;=6,"Medium Risk",TRUE,"Low Risk")</f>
        <v>Low Risk</v>
      </c>
    </row>
    <row r="7061" spans="1:19">
      <c r="A7061">
        <v>7060</v>
      </c>
      <c r="B7061">
        <v>435.09</v>
      </c>
      <c r="C7061">
        <v>0</v>
      </c>
      <c r="D7061" t="s">
        <v>49</v>
      </c>
      <c r="E7061">
        <v>1</v>
      </c>
      <c r="F7061">
        <v>0</v>
      </c>
      <c r="G7061">
        <v>54</v>
      </c>
      <c r="H7061">
        <v>3</v>
      </c>
      <c r="I7061">
        <v>69</v>
      </c>
      <c r="J7061">
        <v>0</v>
      </c>
      <c r="K7061">
        <f>_xlfn.XLOOKUP(FraudData[[#This Row],[amount]],AmountRules[Amount Min],AmountRules[Risk Points],,-1)</f>
        <v>0</v>
      </c>
      <c r="L7061">
        <f>_xlfn.XLOOKUP(FraudData[[#This Row],[transaction_hour]],TimeRules[Hour Min],TimeRules[Risk Points],,-1)</f>
        <v>3</v>
      </c>
      <c r="M7061">
        <f>_xlfn.XLOOKUP(FraudData[[#This Row],[foreign_transaction]],ForeignRules[Foreign Transaction],ForeignRules[Risk Points],0)</f>
        <v>3</v>
      </c>
      <c r="N7061">
        <f>_xlfn.XLOOKUP(FraudData[[#This Row],[location_mismatch]],Table10[Location Mismatch],Table10[Risk Points],0)</f>
        <v>0</v>
      </c>
      <c r="O7061">
        <f>_xlfn.XLOOKUP(FraudData[[#This Row],[device_trust_score]],DeviceRules[Device Min],DeviceRules[Risk Points],,-1)</f>
        <v>1</v>
      </c>
      <c r="P7061">
        <f>_xlfn.XLOOKUP(FraudData[[#This Row],[velocity_last_24h]],VelocityRules[Velocity Min],VelocityRules[Risk Points],,-1)</f>
        <v>0</v>
      </c>
      <c r="Q7061">
        <f>_xlfn.XLOOKUP(FraudData[[#This Row],[merchant_category]],MerchantRules[Merchant Category],MerchantRules[Risk Points],0)</f>
        <v>1</v>
      </c>
      <c r="R7061">
        <f>SUM(FraudData[[#This Row],[Amount Risk]:[Merchant Risk]])</f>
        <v>8</v>
      </c>
      <c r="S7061" t="str" cm="1">
        <f t="array" ref="S7061">_xlfn.IFS(FraudData[[#This Row],[Fraud Risk Score]]&gt;=8,"High Risk",FraudData[[#This Row],[Fraud Risk Score]]&gt;=6,"Medium Risk",TRUE,"Low Risk")</f>
        <v>High Risk</v>
      </c>
    </row>
    <row r="7062" spans="1:19">
      <c r="A7062">
        <v>7061</v>
      </c>
      <c r="B7062">
        <v>516.63</v>
      </c>
      <c r="C7062">
        <v>15</v>
      </c>
      <c r="D7062" t="s">
        <v>49</v>
      </c>
      <c r="E7062">
        <v>0</v>
      </c>
      <c r="F7062">
        <v>1</v>
      </c>
      <c r="G7062">
        <v>99</v>
      </c>
      <c r="H7062">
        <v>2</v>
      </c>
      <c r="I7062">
        <v>56</v>
      </c>
      <c r="J7062">
        <v>0</v>
      </c>
      <c r="K7062">
        <f>_xlfn.XLOOKUP(FraudData[[#This Row],[amount]],AmountRules[Amount Min],AmountRules[Risk Points],,-1)</f>
        <v>1</v>
      </c>
      <c r="L7062">
        <f>_xlfn.XLOOKUP(FraudData[[#This Row],[transaction_hour]],TimeRules[Hour Min],TimeRules[Risk Points],,-1)</f>
        <v>0</v>
      </c>
      <c r="M7062">
        <f>_xlfn.XLOOKUP(FraudData[[#This Row],[foreign_transaction]],ForeignRules[Foreign Transaction],ForeignRules[Risk Points],0)</f>
        <v>0</v>
      </c>
      <c r="N7062">
        <f>_xlfn.XLOOKUP(FraudData[[#This Row],[location_mismatch]],Table10[Location Mismatch],Table10[Risk Points],0)</f>
        <v>3</v>
      </c>
      <c r="O7062">
        <f>_xlfn.XLOOKUP(FraudData[[#This Row],[device_trust_score]],DeviceRules[Device Min],DeviceRules[Risk Points],,-1)</f>
        <v>0</v>
      </c>
      <c r="P7062">
        <f>_xlfn.XLOOKUP(FraudData[[#This Row],[velocity_last_24h]],VelocityRules[Velocity Min],VelocityRules[Risk Points],,-1)</f>
        <v>0</v>
      </c>
      <c r="Q7062">
        <f>_xlfn.XLOOKUP(FraudData[[#This Row],[merchant_category]],MerchantRules[Merchant Category],MerchantRules[Risk Points],0)</f>
        <v>1</v>
      </c>
      <c r="R7062">
        <f>SUM(FraudData[[#This Row],[Amount Risk]:[Merchant Risk]])</f>
        <v>5</v>
      </c>
      <c r="S7062" t="str" cm="1">
        <f t="array" ref="S7062">_xlfn.IFS(FraudData[[#This Row],[Fraud Risk Score]]&gt;=8,"High Risk",FraudData[[#This Row],[Fraud Risk Score]]&gt;=6,"Medium Risk",TRUE,"Low Risk")</f>
        <v>Low Risk</v>
      </c>
    </row>
    <row r="7063" spans="1:19">
      <c r="A7063">
        <v>7062</v>
      </c>
      <c r="B7063">
        <v>132.19999999999999</v>
      </c>
      <c r="C7063">
        <v>3</v>
      </c>
      <c r="D7063" t="s">
        <v>46</v>
      </c>
      <c r="E7063">
        <v>0</v>
      </c>
      <c r="F7063">
        <v>0</v>
      </c>
      <c r="G7063">
        <v>78</v>
      </c>
      <c r="H7063">
        <v>0</v>
      </c>
      <c r="I7063">
        <v>51</v>
      </c>
      <c r="J7063">
        <v>0</v>
      </c>
      <c r="K7063">
        <f>_xlfn.XLOOKUP(FraudData[[#This Row],[amount]],AmountRules[Amount Min],AmountRules[Risk Points],,-1)</f>
        <v>0</v>
      </c>
      <c r="L7063">
        <f>_xlfn.XLOOKUP(FraudData[[#This Row],[transaction_hour]],TimeRules[Hour Min],TimeRules[Risk Points],,-1)</f>
        <v>3</v>
      </c>
      <c r="M7063">
        <f>_xlfn.XLOOKUP(FraudData[[#This Row],[foreign_transaction]],ForeignRules[Foreign Transaction],ForeignRules[Risk Points],0)</f>
        <v>0</v>
      </c>
      <c r="N7063">
        <f>_xlfn.XLOOKUP(FraudData[[#This Row],[location_mismatch]],Table10[Location Mismatch],Table10[Risk Points],0)</f>
        <v>0</v>
      </c>
      <c r="O7063">
        <f>_xlfn.XLOOKUP(FraudData[[#This Row],[device_trust_score]],DeviceRules[Device Min],DeviceRules[Risk Points],,-1)</f>
        <v>0</v>
      </c>
      <c r="P7063">
        <f>_xlfn.XLOOKUP(FraudData[[#This Row],[velocity_last_24h]],VelocityRules[Velocity Min],VelocityRules[Risk Points],,-1)</f>
        <v>0</v>
      </c>
      <c r="Q7063">
        <f>_xlfn.XLOOKUP(FraudData[[#This Row],[merchant_category]],MerchantRules[Merchant Category],MerchantRules[Risk Points],0)</f>
        <v>0</v>
      </c>
      <c r="R7063">
        <f>SUM(FraudData[[#This Row],[Amount Risk]:[Merchant Risk]])</f>
        <v>3</v>
      </c>
      <c r="S7063" t="str" cm="1">
        <f t="array" ref="S7063">_xlfn.IFS(FraudData[[#This Row],[Fraud Risk Score]]&gt;=8,"High Risk",FraudData[[#This Row],[Fraud Risk Score]]&gt;=6,"Medium Risk",TRUE,"Low Risk")</f>
        <v>Low Risk</v>
      </c>
    </row>
    <row r="7064" spans="1:19">
      <c r="A7064">
        <v>7063</v>
      </c>
      <c r="B7064">
        <v>203.47</v>
      </c>
      <c r="C7064">
        <v>5</v>
      </c>
      <c r="D7064" t="s">
        <v>49</v>
      </c>
      <c r="E7064">
        <v>0</v>
      </c>
      <c r="F7064">
        <v>0</v>
      </c>
      <c r="G7064">
        <v>72</v>
      </c>
      <c r="H7064">
        <v>2</v>
      </c>
      <c r="I7064">
        <v>69</v>
      </c>
      <c r="J7064">
        <v>0</v>
      </c>
      <c r="K7064">
        <f>_xlfn.XLOOKUP(FraudData[[#This Row],[amount]],AmountRules[Amount Min],AmountRules[Risk Points],,-1)</f>
        <v>0</v>
      </c>
      <c r="L7064">
        <f>_xlfn.XLOOKUP(FraudData[[#This Row],[transaction_hour]],TimeRules[Hour Min],TimeRules[Risk Points],,-1)</f>
        <v>0</v>
      </c>
      <c r="M7064">
        <f>_xlfn.XLOOKUP(FraudData[[#This Row],[foreign_transaction]],ForeignRules[Foreign Transaction],ForeignRules[Risk Points],0)</f>
        <v>0</v>
      </c>
      <c r="N7064">
        <f>_xlfn.XLOOKUP(FraudData[[#This Row],[location_mismatch]],Table10[Location Mismatch],Table10[Risk Points],0)</f>
        <v>0</v>
      </c>
      <c r="O7064">
        <f>_xlfn.XLOOKUP(FraudData[[#This Row],[device_trust_score]],DeviceRules[Device Min],DeviceRules[Risk Points],,-1)</f>
        <v>0</v>
      </c>
      <c r="P7064">
        <f>_xlfn.XLOOKUP(FraudData[[#This Row],[velocity_last_24h]],VelocityRules[Velocity Min],VelocityRules[Risk Points],,-1)</f>
        <v>0</v>
      </c>
      <c r="Q7064">
        <f>_xlfn.XLOOKUP(FraudData[[#This Row],[merchant_category]],MerchantRules[Merchant Category],MerchantRules[Risk Points],0)</f>
        <v>1</v>
      </c>
      <c r="R7064">
        <f>SUM(FraudData[[#This Row],[Amount Risk]:[Merchant Risk]])</f>
        <v>1</v>
      </c>
      <c r="S7064" t="str" cm="1">
        <f t="array" ref="S7064">_xlfn.IFS(FraudData[[#This Row],[Fraud Risk Score]]&gt;=8,"High Risk",FraudData[[#This Row],[Fraud Risk Score]]&gt;=6,"Medium Risk",TRUE,"Low Risk")</f>
        <v>Low Risk</v>
      </c>
    </row>
    <row r="7065" spans="1:19">
      <c r="A7065">
        <v>7064</v>
      </c>
      <c r="B7065">
        <v>271.33</v>
      </c>
      <c r="C7065">
        <v>18</v>
      </c>
      <c r="D7065" t="s">
        <v>48</v>
      </c>
      <c r="E7065">
        <v>0</v>
      </c>
      <c r="F7065">
        <v>0</v>
      </c>
      <c r="G7065">
        <v>59</v>
      </c>
      <c r="H7065">
        <v>6</v>
      </c>
      <c r="I7065">
        <v>37</v>
      </c>
      <c r="J7065">
        <v>0</v>
      </c>
      <c r="K7065">
        <f>_xlfn.XLOOKUP(FraudData[[#This Row],[amount]],AmountRules[Amount Min],AmountRules[Risk Points],,-1)</f>
        <v>0</v>
      </c>
      <c r="L7065">
        <f>_xlfn.XLOOKUP(FraudData[[#This Row],[transaction_hour]],TimeRules[Hour Min],TimeRules[Risk Points],,-1)</f>
        <v>0</v>
      </c>
      <c r="M7065">
        <f>_xlfn.XLOOKUP(FraudData[[#This Row],[foreign_transaction]],ForeignRules[Foreign Transaction],ForeignRules[Risk Points],0)</f>
        <v>0</v>
      </c>
      <c r="N7065">
        <f>_xlfn.XLOOKUP(FraudData[[#This Row],[location_mismatch]],Table10[Location Mismatch],Table10[Risk Points],0)</f>
        <v>0</v>
      </c>
      <c r="O7065">
        <f>_xlfn.XLOOKUP(FraudData[[#This Row],[device_trust_score]],DeviceRules[Device Min],DeviceRules[Risk Points],,-1)</f>
        <v>1</v>
      </c>
      <c r="P7065">
        <f>_xlfn.XLOOKUP(FraudData[[#This Row],[velocity_last_24h]],VelocityRules[Velocity Min],VelocityRules[Risk Points],,-1)</f>
        <v>3</v>
      </c>
      <c r="Q7065">
        <f>_xlfn.XLOOKUP(FraudData[[#This Row],[merchant_category]],MerchantRules[Merchant Category],MerchantRules[Risk Points],0)</f>
        <v>0</v>
      </c>
      <c r="R7065">
        <f>SUM(FraudData[[#This Row],[Amount Risk]:[Merchant Risk]])</f>
        <v>4</v>
      </c>
      <c r="S7065" t="str" cm="1">
        <f t="array" ref="S7065">_xlfn.IFS(FraudData[[#This Row],[Fraud Risk Score]]&gt;=8,"High Risk",FraudData[[#This Row],[Fraud Risk Score]]&gt;=6,"Medium Risk",TRUE,"Low Risk")</f>
        <v>Low Risk</v>
      </c>
    </row>
    <row r="7066" spans="1:19">
      <c r="A7066">
        <v>7065</v>
      </c>
      <c r="B7066">
        <v>25.28</v>
      </c>
      <c r="C7066">
        <v>1</v>
      </c>
      <c r="D7066" t="s">
        <v>47</v>
      </c>
      <c r="E7066">
        <v>0</v>
      </c>
      <c r="F7066">
        <v>0</v>
      </c>
      <c r="G7066">
        <v>92</v>
      </c>
      <c r="H7066">
        <v>2</v>
      </c>
      <c r="I7066">
        <v>49</v>
      </c>
      <c r="J7066">
        <v>0</v>
      </c>
      <c r="K7066">
        <f>_xlfn.XLOOKUP(FraudData[[#This Row],[amount]],AmountRules[Amount Min],AmountRules[Risk Points],,-1)</f>
        <v>0</v>
      </c>
      <c r="L7066">
        <f>_xlfn.XLOOKUP(FraudData[[#This Row],[transaction_hour]],TimeRules[Hour Min],TimeRules[Risk Points],,-1)</f>
        <v>3</v>
      </c>
      <c r="M7066">
        <f>_xlfn.XLOOKUP(FraudData[[#This Row],[foreign_transaction]],ForeignRules[Foreign Transaction],ForeignRules[Risk Points],0)</f>
        <v>0</v>
      </c>
      <c r="N7066">
        <f>_xlfn.XLOOKUP(FraudData[[#This Row],[location_mismatch]],Table10[Location Mismatch],Table10[Risk Points],0)</f>
        <v>0</v>
      </c>
      <c r="O7066">
        <f>_xlfn.XLOOKUP(FraudData[[#This Row],[device_trust_score]],DeviceRules[Device Min],DeviceRules[Risk Points],,-1)</f>
        <v>0</v>
      </c>
      <c r="P7066">
        <f>_xlfn.XLOOKUP(FraudData[[#This Row],[velocity_last_24h]],VelocityRules[Velocity Min],VelocityRules[Risk Points],,-1)</f>
        <v>0</v>
      </c>
      <c r="Q7066">
        <f>_xlfn.XLOOKUP(FraudData[[#This Row],[merchant_category]],MerchantRules[Merchant Category],MerchantRules[Risk Points],0)</f>
        <v>0</v>
      </c>
      <c r="R7066">
        <f>SUM(FraudData[[#This Row],[Amount Risk]:[Merchant Risk]])</f>
        <v>3</v>
      </c>
      <c r="S7066" t="str" cm="1">
        <f t="array" ref="S7066">_xlfn.IFS(FraudData[[#This Row],[Fraud Risk Score]]&gt;=8,"High Risk",FraudData[[#This Row],[Fraud Risk Score]]&gt;=6,"Medium Risk",TRUE,"Low Risk")</f>
        <v>Low Risk</v>
      </c>
    </row>
    <row r="7067" spans="1:19">
      <c r="A7067">
        <v>7066</v>
      </c>
      <c r="B7067">
        <v>165.36</v>
      </c>
      <c r="C7067">
        <v>17</v>
      </c>
      <c r="D7067" t="s">
        <v>47</v>
      </c>
      <c r="E7067">
        <v>0</v>
      </c>
      <c r="F7067">
        <v>0</v>
      </c>
      <c r="G7067">
        <v>50</v>
      </c>
      <c r="H7067">
        <v>1</v>
      </c>
      <c r="I7067">
        <v>69</v>
      </c>
      <c r="J7067">
        <v>0</v>
      </c>
      <c r="K7067">
        <f>_xlfn.XLOOKUP(FraudData[[#This Row],[amount]],AmountRules[Amount Min],AmountRules[Risk Points],,-1)</f>
        <v>0</v>
      </c>
      <c r="L7067">
        <f>_xlfn.XLOOKUP(FraudData[[#This Row],[transaction_hour]],TimeRules[Hour Min],TimeRules[Risk Points],,-1)</f>
        <v>0</v>
      </c>
      <c r="M7067">
        <f>_xlfn.XLOOKUP(FraudData[[#This Row],[foreign_transaction]],ForeignRules[Foreign Transaction],ForeignRules[Risk Points],0)</f>
        <v>0</v>
      </c>
      <c r="N7067">
        <f>_xlfn.XLOOKUP(FraudData[[#This Row],[location_mismatch]],Table10[Location Mismatch],Table10[Risk Points],0)</f>
        <v>0</v>
      </c>
      <c r="O7067">
        <f>_xlfn.XLOOKUP(FraudData[[#This Row],[device_trust_score]],DeviceRules[Device Min],DeviceRules[Risk Points],,-1)</f>
        <v>1</v>
      </c>
      <c r="P7067">
        <f>_xlfn.XLOOKUP(FraudData[[#This Row],[velocity_last_24h]],VelocityRules[Velocity Min],VelocityRules[Risk Points],,-1)</f>
        <v>0</v>
      </c>
      <c r="Q7067">
        <f>_xlfn.XLOOKUP(FraudData[[#This Row],[merchant_category]],MerchantRules[Merchant Category],MerchantRules[Risk Points],0)</f>
        <v>0</v>
      </c>
      <c r="R7067">
        <f>SUM(FraudData[[#This Row],[Amount Risk]:[Merchant Risk]])</f>
        <v>1</v>
      </c>
      <c r="S7067" t="str" cm="1">
        <f t="array" ref="S7067">_xlfn.IFS(FraudData[[#This Row],[Fraud Risk Score]]&gt;=8,"High Risk",FraudData[[#This Row],[Fraud Risk Score]]&gt;=6,"Medium Risk",TRUE,"Low Risk")</f>
        <v>Low Risk</v>
      </c>
    </row>
    <row r="7068" spans="1:19">
      <c r="A7068">
        <v>7067</v>
      </c>
      <c r="B7068">
        <v>6.28</v>
      </c>
      <c r="C7068">
        <v>9</v>
      </c>
      <c r="D7068" t="s">
        <v>47</v>
      </c>
      <c r="E7068">
        <v>0</v>
      </c>
      <c r="F7068">
        <v>0</v>
      </c>
      <c r="G7068">
        <v>96</v>
      </c>
      <c r="H7068">
        <v>4</v>
      </c>
      <c r="I7068">
        <v>45</v>
      </c>
      <c r="J7068">
        <v>0</v>
      </c>
      <c r="K7068">
        <f>_xlfn.XLOOKUP(FraudData[[#This Row],[amount]],AmountRules[Amount Min],AmountRules[Risk Points],,-1)</f>
        <v>0</v>
      </c>
      <c r="L7068">
        <f>_xlfn.XLOOKUP(FraudData[[#This Row],[transaction_hour]],TimeRules[Hour Min],TimeRules[Risk Points],,-1)</f>
        <v>0</v>
      </c>
      <c r="M7068">
        <f>_xlfn.XLOOKUP(FraudData[[#This Row],[foreign_transaction]],ForeignRules[Foreign Transaction],ForeignRules[Risk Points],0)</f>
        <v>0</v>
      </c>
      <c r="N7068">
        <f>_xlfn.XLOOKUP(FraudData[[#This Row],[location_mismatch]],Table10[Location Mismatch],Table10[Risk Points],0)</f>
        <v>0</v>
      </c>
      <c r="O7068">
        <f>_xlfn.XLOOKUP(FraudData[[#This Row],[device_trust_score]],DeviceRules[Device Min],DeviceRules[Risk Points],,-1)</f>
        <v>0</v>
      </c>
      <c r="P7068">
        <f>_xlfn.XLOOKUP(FraudData[[#This Row],[velocity_last_24h]],VelocityRules[Velocity Min],VelocityRules[Risk Points],,-1)</f>
        <v>0</v>
      </c>
      <c r="Q7068">
        <f>_xlfn.XLOOKUP(FraudData[[#This Row],[merchant_category]],MerchantRules[Merchant Category],MerchantRules[Risk Points],0)</f>
        <v>0</v>
      </c>
      <c r="R7068">
        <f>SUM(FraudData[[#This Row],[Amount Risk]:[Merchant Risk]])</f>
        <v>0</v>
      </c>
      <c r="S7068" t="str" cm="1">
        <f t="array" ref="S7068">_xlfn.IFS(FraudData[[#This Row],[Fraud Risk Score]]&gt;=8,"High Risk",FraudData[[#This Row],[Fraud Risk Score]]&gt;=6,"Medium Risk",TRUE,"Low Risk")</f>
        <v>Low Risk</v>
      </c>
    </row>
    <row r="7069" spans="1:19">
      <c r="A7069">
        <v>7068</v>
      </c>
      <c r="B7069">
        <v>123.89</v>
      </c>
      <c r="C7069">
        <v>3</v>
      </c>
      <c r="D7069" t="s">
        <v>49</v>
      </c>
      <c r="E7069">
        <v>0</v>
      </c>
      <c r="F7069">
        <v>0</v>
      </c>
      <c r="G7069">
        <v>80</v>
      </c>
      <c r="H7069">
        <v>0</v>
      </c>
      <c r="I7069">
        <v>43</v>
      </c>
      <c r="J7069">
        <v>0</v>
      </c>
      <c r="K7069">
        <f>_xlfn.XLOOKUP(FraudData[[#This Row],[amount]],AmountRules[Amount Min],AmountRules[Risk Points],,-1)</f>
        <v>0</v>
      </c>
      <c r="L7069">
        <f>_xlfn.XLOOKUP(FraudData[[#This Row],[transaction_hour]],TimeRules[Hour Min],TimeRules[Risk Points],,-1)</f>
        <v>3</v>
      </c>
      <c r="M7069">
        <f>_xlfn.XLOOKUP(FraudData[[#This Row],[foreign_transaction]],ForeignRules[Foreign Transaction],ForeignRules[Risk Points],0)</f>
        <v>0</v>
      </c>
      <c r="N7069">
        <f>_xlfn.XLOOKUP(FraudData[[#This Row],[location_mismatch]],Table10[Location Mismatch],Table10[Risk Points],0)</f>
        <v>0</v>
      </c>
      <c r="O7069">
        <f>_xlfn.XLOOKUP(FraudData[[#This Row],[device_trust_score]],DeviceRules[Device Min],DeviceRules[Risk Points],,-1)</f>
        <v>0</v>
      </c>
      <c r="P7069">
        <f>_xlfn.XLOOKUP(FraudData[[#This Row],[velocity_last_24h]],VelocityRules[Velocity Min],VelocityRules[Risk Points],,-1)</f>
        <v>0</v>
      </c>
      <c r="Q7069">
        <f>_xlfn.XLOOKUP(FraudData[[#This Row],[merchant_category]],MerchantRules[Merchant Category],MerchantRules[Risk Points],0)</f>
        <v>1</v>
      </c>
      <c r="R7069">
        <f>SUM(FraudData[[#This Row],[Amount Risk]:[Merchant Risk]])</f>
        <v>4</v>
      </c>
      <c r="S7069" t="str" cm="1">
        <f t="array" ref="S7069">_xlfn.IFS(FraudData[[#This Row],[Fraud Risk Score]]&gt;=8,"High Risk",FraudData[[#This Row],[Fraud Risk Score]]&gt;=6,"Medium Risk",TRUE,"Low Risk")</f>
        <v>Low Risk</v>
      </c>
    </row>
    <row r="7070" spans="1:19">
      <c r="A7070">
        <v>7069</v>
      </c>
      <c r="B7070">
        <v>30.28</v>
      </c>
      <c r="C7070">
        <v>0</v>
      </c>
      <c r="D7070" t="s">
        <v>47</v>
      </c>
      <c r="E7070">
        <v>0</v>
      </c>
      <c r="F7070">
        <v>0</v>
      </c>
      <c r="G7070">
        <v>93</v>
      </c>
      <c r="H7070">
        <v>1</v>
      </c>
      <c r="I7070">
        <v>56</v>
      </c>
      <c r="J7070">
        <v>0</v>
      </c>
      <c r="K7070">
        <f>_xlfn.XLOOKUP(FraudData[[#This Row],[amount]],AmountRules[Amount Min],AmountRules[Risk Points],,-1)</f>
        <v>0</v>
      </c>
      <c r="L7070">
        <f>_xlfn.XLOOKUP(FraudData[[#This Row],[transaction_hour]],TimeRules[Hour Min],TimeRules[Risk Points],,-1)</f>
        <v>3</v>
      </c>
      <c r="M7070">
        <f>_xlfn.XLOOKUP(FraudData[[#This Row],[foreign_transaction]],ForeignRules[Foreign Transaction],ForeignRules[Risk Points],0)</f>
        <v>0</v>
      </c>
      <c r="N7070">
        <f>_xlfn.XLOOKUP(FraudData[[#This Row],[location_mismatch]],Table10[Location Mismatch],Table10[Risk Points],0)</f>
        <v>0</v>
      </c>
      <c r="O7070">
        <f>_xlfn.XLOOKUP(FraudData[[#This Row],[device_trust_score]],DeviceRules[Device Min],DeviceRules[Risk Points],,-1)</f>
        <v>0</v>
      </c>
      <c r="P7070">
        <f>_xlfn.XLOOKUP(FraudData[[#This Row],[velocity_last_24h]],VelocityRules[Velocity Min],VelocityRules[Risk Points],,-1)</f>
        <v>0</v>
      </c>
      <c r="Q7070">
        <f>_xlfn.XLOOKUP(FraudData[[#This Row],[merchant_category]],MerchantRules[Merchant Category],MerchantRules[Risk Points],0)</f>
        <v>0</v>
      </c>
      <c r="R7070">
        <f>SUM(FraudData[[#This Row],[Amount Risk]:[Merchant Risk]])</f>
        <v>3</v>
      </c>
      <c r="S7070" t="str" cm="1">
        <f t="array" ref="S7070">_xlfn.IFS(FraudData[[#This Row],[Fraud Risk Score]]&gt;=8,"High Risk",FraudData[[#This Row],[Fraud Risk Score]]&gt;=6,"Medium Risk",TRUE,"Low Risk")</f>
        <v>Low Risk</v>
      </c>
    </row>
    <row r="7071" spans="1:19">
      <c r="A7071">
        <v>7070</v>
      </c>
      <c r="B7071">
        <v>36.36</v>
      </c>
      <c r="C7071">
        <v>14</v>
      </c>
      <c r="D7071" t="s">
        <v>49</v>
      </c>
      <c r="E7071">
        <v>0</v>
      </c>
      <c r="F7071">
        <v>0</v>
      </c>
      <c r="G7071">
        <v>88</v>
      </c>
      <c r="H7071">
        <v>1</v>
      </c>
      <c r="I7071">
        <v>55</v>
      </c>
      <c r="J7071">
        <v>0</v>
      </c>
      <c r="K7071">
        <f>_xlfn.XLOOKUP(FraudData[[#This Row],[amount]],AmountRules[Amount Min],AmountRules[Risk Points],,-1)</f>
        <v>0</v>
      </c>
      <c r="L7071">
        <f>_xlfn.XLOOKUP(FraudData[[#This Row],[transaction_hour]],TimeRules[Hour Min],TimeRules[Risk Points],,-1)</f>
        <v>0</v>
      </c>
      <c r="M7071">
        <f>_xlfn.XLOOKUP(FraudData[[#This Row],[foreign_transaction]],ForeignRules[Foreign Transaction],ForeignRules[Risk Points],0)</f>
        <v>0</v>
      </c>
      <c r="N7071">
        <f>_xlfn.XLOOKUP(FraudData[[#This Row],[location_mismatch]],Table10[Location Mismatch],Table10[Risk Points],0)</f>
        <v>0</v>
      </c>
      <c r="O7071">
        <f>_xlfn.XLOOKUP(FraudData[[#This Row],[device_trust_score]],DeviceRules[Device Min],DeviceRules[Risk Points],,-1)</f>
        <v>0</v>
      </c>
      <c r="P7071">
        <f>_xlfn.XLOOKUP(FraudData[[#This Row],[velocity_last_24h]],VelocityRules[Velocity Min],VelocityRules[Risk Points],,-1)</f>
        <v>0</v>
      </c>
      <c r="Q7071">
        <f>_xlfn.XLOOKUP(FraudData[[#This Row],[merchant_category]],MerchantRules[Merchant Category],MerchantRules[Risk Points],0)</f>
        <v>1</v>
      </c>
      <c r="R7071">
        <f>SUM(FraudData[[#This Row],[Amount Risk]:[Merchant Risk]])</f>
        <v>1</v>
      </c>
      <c r="S7071" t="str" cm="1">
        <f t="array" ref="S7071">_xlfn.IFS(FraudData[[#This Row],[Fraud Risk Score]]&gt;=8,"High Risk",FraudData[[#This Row],[Fraud Risk Score]]&gt;=6,"Medium Risk",TRUE,"Low Risk")</f>
        <v>Low Risk</v>
      </c>
    </row>
    <row r="7072" spans="1:19">
      <c r="A7072">
        <v>7071</v>
      </c>
      <c r="B7072">
        <v>81.760000000000005</v>
      </c>
      <c r="C7072">
        <v>9</v>
      </c>
      <c r="D7072" t="s">
        <v>48</v>
      </c>
      <c r="E7072">
        <v>0</v>
      </c>
      <c r="F7072">
        <v>1</v>
      </c>
      <c r="G7072">
        <v>53</v>
      </c>
      <c r="H7072">
        <v>1</v>
      </c>
      <c r="I7072">
        <v>35</v>
      </c>
      <c r="J7072">
        <v>0</v>
      </c>
      <c r="K7072">
        <f>_xlfn.XLOOKUP(FraudData[[#This Row],[amount]],AmountRules[Amount Min],AmountRules[Risk Points],,-1)</f>
        <v>0</v>
      </c>
      <c r="L7072">
        <f>_xlfn.XLOOKUP(FraudData[[#This Row],[transaction_hour]],TimeRules[Hour Min],TimeRules[Risk Points],,-1)</f>
        <v>0</v>
      </c>
      <c r="M7072">
        <f>_xlfn.XLOOKUP(FraudData[[#This Row],[foreign_transaction]],ForeignRules[Foreign Transaction],ForeignRules[Risk Points],0)</f>
        <v>0</v>
      </c>
      <c r="N7072">
        <f>_xlfn.XLOOKUP(FraudData[[#This Row],[location_mismatch]],Table10[Location Mismatch],Table10[Risk Points],0)</f>
        <v>3</v>
      </c>
      <c r="O7072">
        <f>_xlfn.XLOOKUP(FraudData[[#This Row],[device_trust_score]],DeviceRules[Device Min],DeviceRules[Risk Points],,-1)</f>
        <v>1</v>
      </c>
      <c r="P7072">
        <f>_xlfn.XLOOKUP(FraudData[[#This Row],[velocity_last_24h]],VelocityRules[Velocity Min],VelocityRules[Risk Points],,-1)</f>
        <v>0</v>
      </c>
      <c r="Q7072">
        <f>_xlfn.XLOOKUP(FraudData[[#This Row],[merchant_category]],MerchantRules[Merchant Category],MerchantRules[Risk Points],0)</f>
        <v>0</v>
      </c>
      <c r="R7072">
        <f>SUM(FraudData[[#This Row],[Amount Risk]:[Merchant Risk]])</f>
        <v>4</v>
      </c>
      <c r="S7072" t="str" cm="1">
        <f t="array" ref="S7072">_xlfn.IFS(FraudData[[#This Row],[Fraud Risk Score]]&gt;=8,"High Risk",FraudData[[#This Row],[Fraud Risk Score]]&gt;=6,"Medium Risk",TRUE,"Low Risk")</f>
        <v>Low Risk</v>
      </c>
    </row>
    <row r="7073" spans="1:19">
      <c r="A7073">
        <v>7072</v>
      </c>
      <c r="B7073">
        <v>101.95</v>
      </c>
      <c r="C7073">
        <v>17</v>
      </c>
      <c r="D7073" t="s">
        <v>48</v>
      </c>
      <c r="E7073">
        <v>0</v>
      </c>
      <c r="F7073">
        <v>0</v>
      </c>
      <c r="G7073">
        <v>83</v>
      </c>
      <c r="H7073">
        <v>2</v>
      </c>
      <c r="I7073">
        <v>63</v>
      </c>
      <c r="J7073">
        <v>0</v>
      </c>
      <c r="K7073">
        <f>_xlfn.XLOOKUP(FraudData[[#This Row],[amount]],AmountRules[Amount Min],AmountRules[Risk Points],,-1)</f>
        <v>0</v>
      </c>
      <c r="L7073">
        <f>_xlfn.XLOOKUP(FraudData[[#This Row],[transaction_hour]],TimeRules[Hour Min],TimeRules[Risk Points],,-1)</f>
        <v>0</v>
      </c>
      <c r="M7073">
        <f>_xlfn.XLOOKUP(FraudData[[#This Row],[foreign_transaction]],ForeignRules[Foreign Transaction],ForeignRules[Risk Points],0)</f>
        <v>0</v>
      </c>
      <c r="N7073">
        <f>_xlfn.XLOOKUP(FraudData[[#This Row],[location_mismatch]],Table10[Location Mismatch],Table10[Risk Points],0)</f>
        <v>0</v>
      </c>
      <c r="O7073">
        <f>_xlfn.XLOOKUP(FraudData[[#This Row],[device_trust_score]],DeviceRules[Device Min],DeviceRules[Risk Points],,-1)</f>
        <v>0</v>
      </c>
      <c r="P7073">
        <f>_xlfn.XLOOKUP(FraudData[[#This Row],[velocity_last_24h]],VelocityRules[Velocity Min],VelocityRules[Risk Points],,-1)</f>
        <v>0</v>
      </c>
      <c r="Q7073">
        <f>_xlfn.XLOOKUP(FraudData[[#This Row],[merchant_category]],MerchantRules[Merchant Category],MerchantRules[Risk Points],0)</f>
        <v>0</v>
      </c>
      <c r="R7073">
        <f>SUM(FraudData[[#This Row],[Amount Risk]:[Merchant Risk]])</f>
        <v>0</v>
      </c>
      <c r="S7073" t="str" cm="1">
        <f t="array" ref="S7073">_xlfn.IFS(FraudData[[#This Row],[Fraud Risk Score]]&gt;=8,"High Risk",FraudData[[#This Row],[Fraud Risk Score]]&gt;=6,"Medium Risk",TRUE,"Low Risk")</f>
        <v>Low Risk</v>
      </c>
    </row>
    <row r="7074" spans="1:19">
      <c r="A7074">
        <v>7073</v>
      </c>
      <c r="B7074">
        <v>175.67</v>
      </c>
      <c r="C7074">
        <v>15</v>
      </c>
      <c r="D7074" t="s">
        <v>46</v>
      </c>
      <c r="E7074">
        <v>0</v>
      </c>
      <c r="F7074">
        <v>0</v>
      </c>
      <c r="G7074">
        <v>49</v>
      </c>
      <c r="H7074">
        <v>0</v>
      </c>
      <c r="I7074">
        <v>28</v>
      </c>
      <c r="J7074">
        <v>0</v>
      </c>
      <c r="K7074">
        <f>_xlfn.XLOOKUP(FraudData[[#This Row],[amount]],AmountRules[Amount Min],AmountRules[Risk Points],,-1)</f>
        <v>0</v>
      </c>
      <c r="L7074">
        <f>_xlfn.XLOOKUP(FraudData[[#This Row],[transaction_hour]],TimeRules[Hour Min],TimeRules[Risk Points],,-1)</f>
        <v>0</v>
      </c>
      <c r="M7074">
        <f>_xlfn.XLOOKUP(FraudData[[#This Row],[foreign_transaction]],ForeignRules[Foreign Transaction],ForeignRules[Risk Points],0)</f>
        <v>0</v>
      </c>
      <c r="N7074">
        <f>_xlfn.XLOOKUP(FraudData[[#This Row],[location_mismatch]],Table10[Location Mismatch],Table10[Risk Points],0)</f>
        <v>0</v>
      </c>
      <c r="O7074">
        <f>_xlfn.XLOOKUP(FraudData[[#This Row],[device_trust_score]],DeviceRules[Device Min],DeviceRules[Risk Points],,-1)</f>
        <v>2</v>
      </c>
      <c r="P7074">
        <f>_xlfn.XLOOKUP(FraudData[[#This Row],[velocity_last_24h]],VelocityRules[Velocity Min],VelocityRules[Risk Points],,-1)</f>
        <v>0</v>
      </c>
      <c r="Q7074">
        <f>_xlfn.XLOOKUP(FraudData[[#This Row],[merchant_category]],MerchantRules[Merchant Category],MerchantRules[Risk Points],0)</f>
        <v>0</v>
      </c>
      <c r="R7074">
        <f>SUM(FraudData[[#This Row],[Amount Risk]:[Merchant Risk]])</f>
        <v>2</v>
      </c>
      <c r="S7074" t="str" cm="1">
        <f t="array" ref="S7074">_xlfn.IFS(FraudData[[#This Row],[Fraud Risk Score]]&gt;=8,"High Risk",FraudData[[#This Row],[Fraud Risk Score]]&gt;=6,"Medium Risk",TRUE,"Low Risk")</f>
        <v>Low Risk</v>
      </c>
    </row>
    <row r="7075" spans="1:19">
      <c r="A7075">
        <v>7074</v>
      </c>
      <c r="B7075">
        <v>13.92</v>
      </c>
      <c r="C7075">
        <v>12</v>
      </c>
      <c r="D7075" t="s">
        <v>46</v>
      </c>
      <c r="E7075">
        <v>0</v>
      </c>
      <c r="F7075">
        <v>0</v>
      </c>
      <c r="G7075">
        <v>96</v>
      </c>
      <c r="H7075">
        <v>4</v>
      </c>
      <c r="I7075">
        <v>60</v>
      </c>
      <c r="J7075">
        <v>0</v>
      </c>
      <c r="K7075">
        <f>_xlfn.XLOOKUP(FraudData[[#This Row],[amount]],AmountRules[Amount Min],AmountRules[Risk Points],,-1)</f>
        <v>0</v>
      </c>
      <c r="L7075">
        <f>_xlfn.XLOOKUP(FraudData[[#This Row],[transaction_hour]],TimeRules[Hour Min],TimeRules[Risk Points],,-1)</f>
        <v>0</v>
      </c>
      <c r="M7075">
        <f>_xlfn.XLOOKUP(FraudData[[#This Row],[foreign_transaction]],ForeignRules[Foreign Transaction],ForeignRules[Risk Points],0)</f>
        <v>0</v>
      </c>
      <c r="N7075">
        <f>_xlfn.XLOOKUP(FraudData[[#This Row],[location_mismatch]],Table10[Location Mismatch],Table10[Risk Points],0)</f>
        <v>0</v>
      </c>
      <c r="O7075">
        <f>_xlfn.XLOOKUP(FraudData[[#This Row],[device_trust_score]],DeviceRules[Device Min],DeviceRules[Risk Points],,-1)</f>
        <v>0</v>
      </c>
      <c r="P7075">
        <f>_xlfn.XLOOKUP(FraudData[[#This Row],[velocity_last_24h]],VelocityRules[Velocity Min],VelocityRules[Risk Points],,-1)</f>
        <v>0</v>
      </c>
      <c r="Q7075">
        <f>_xlfn.XLOOKUP(FraudData[[#This Row],[merchant_category]],MerchantRules[Merchant Category],MerchantRules[Risk Points],0)</f>
        <v>0</v>
      </c>
      <c r="R7075">
        <f>SUM(FraudData[[#This Row],[Amount Risk]:[Merchant Risk]])</f>
        <v>0</v>
      </c>
      <c r="S7075" t="str" cm="1">
        <f t="array" ref="S7075">_xlfn.IFS(FraudData[[#This Row],[Fraud Risk Score]]&gt;=8,"High Risk",FraudData[[#This Row],[Fraud Risk Score]]&gt;=6,"Medium Risk",TRUE,"Low Risk")</f>
        <v>Low Risk</v>
      </c>
    </row>
    <row r="7076" spans="1:19">
      <c r="A7076">
        <v>7075</v>
      </c>
      <c r="B7076">
        <v>126.1</v>
      </c>
      <c r="C7076">
        <v>14</v>
      </c>
      <c r="D7076" t="s">
        <v>50</v>
      </c>
      <c r="E7076">
        <v>0</v>
      </c>
      <c r="F7076">
        <v>0</v>
      </c>
      <c r="G7076">
        <v>51</v>
      </c>
      <c r="H7076">
        <v>2</v>
      </c>
      <c r="I7076">
        <v>27</v>
      </c>
      <c r="J7076">
        <v>0</v>
      </c>
      <c r="K7076">
        <f>_xlfn.XLOOKUP(FraudData[[#This Row],[amount]],AmountRules[Amount Min],AmountRules[Risk Points],,-1)</f>
        <v>0</v>
      </c>
      <c r="L7076">
        <f>_xlfn.XLOOKUP(FraudData[[#This Row],[transaction_hour]],TimeRules[Hour Min],TimeRules[Risk Points],,-1)</f>
        <v>0</v>
      </c>
      <c r="M7076">
        <f>_xlfn.XLOOKUP(FraudData[[#This Row],[foreign_transaction]],ForeignRules[Foreign Transaction],ForeignRules[Risk Points],0)</f>
        <v>0</v>
      </c>
      <c r="N7076">
        <f>_xlfn.XLOOKUP(FraudData[[#This Row],[location_mismatch]],Table10[Location Mismatch],Table10[Risk Points],0)</f>
        <v>0</v>
      </c>
      <c r="O7076">
        <f>_xlfn.XLOOKUP(FraudData[[#This Row],[device_trust_score]],DeviceRules[Device Min],DeviceRules[Risk Points],,-1)</f>
        <v>1</v>
      </c>
      <c r="P7076">
        <f>_xlfn.XLOOKUP(FraudData[[#This Row],[velocity_last_24h]],VelocityRules[Velocity Min],VelocityRules[Risk Points],,-1)</f>
        <v>0</v>
      </c>
      <c r="Q7076">
        <f>_xlfn.XLOOKUP(FraudData[[#This Row],[merchant_category]],MerchantRules[Merchant Category],MerchantRules[Risk Points],0)</f>
        <v>0</v>
      </c>
      <c r="R7076">
        <f>SUM(FraudData[[#This Row],[Amount Risk]:[Merchant Risk]])</f>
        <v>1</v>
      </c>
      <c r="S7076" t="str" cm="1">
        <f t="array" ref="S7076">_xlfn.IFS(FraudData[[#This Row],[Fraud Risk Score]]&gt;=8,"High Risk",FraudData[[#This Row],[Fraud Risk Score]]&gt;=6,"Medium Risk",TRUE,"Low Risk")</f>
        <v>Low Risk</v>
      </c>
    </row>
    <row r="7077" spans="1:19">
      <c r="A7077">
        <v>7076</v>
      </c>
      <c r="B7077">
        <v>36.299999999999997</v>
      </c>
      <c r="C7077">
        <v>1</v>
      </c>
      <c r="D7077" t="s">
        <v>48</v>
      </c>
      <c r="E7077">
        <v>0</v>
      </c>
      <c r="F7077">
        <v>0</v>
      </c>
      <c r="G7077">
        <v>46</v>
      </c>
      <c r="H7077">
        <v>2</v>
      </c>
      <c r="I7077">
        <v>19</v>
      </c>
      <c r="J7077">
        <v>0</v>
      </c>
      <c r="K7077">
        <f>_xlfn.XLOOKUP(FraudData[[#This Row],[amount]],AmountRules[Amount Min],AmountRules[Risk Points],,-1)</f>
        <v>0</v>
      </c>
      <c r="L7077">
        <f>_xlfn.XLOOKUP(FraudData[[#This Row],[transaction_hour]],TimeRules[Hour Min],TimeRules[Risk Points],,-1)</f>
        <v>3</v>
      </c>
      <c r="M7077">
        <f>_xlfn.XLOOKUP(FraudData[[#This Row],[foreign_transaction]],ForeignRules[Foreign Transaction],ForeignRules[Risk Points],0)</f>
        <v>0</v>
      </c>
      <c r="N7077">
        <f>_xlfn.XLOOKUP(FraudData[[#This Row],[location_mismatch]],Table10[Location Mismatch],Table10[Risk Points],0)</f>
        <v>0</v>
      </c>
      <c r="O7077">
        <f>_xlfn.XLOOKUP(FraudData[[#This Row],[device_trust_score]],DeviceRules[Device Min],DeviceRules[Risk Points],,-1)</f>
        <v>2</v>
      </c>
      <c r="P7077">
        <f>_xlfn.XLOOKUP(FraudData[[#This Row],[velocity_last_24h]],VelocityRules[Velocity Min],VelocityRules[Risk Points],,-1)</f>
        <v>0</v>
      </c>
      <c r="Q7077">
        <f>_xlfn.XLOOKUP(FraudData[[#This Row],[merchant_category]],MerchantRules[Merchant Category],MerchantRules[Risk Points],0)</f>
        <v>0</v>
      </c>
      <c r="R7077">
        <f>SUM(FraudData[[#This Row],[Amount Risk]:[Merchant Risk]])</f>
        <v>5</v>
      </c>
      <c r="S7077" t="str" cm="1">
        <f t="array" ref="S7077">_xlfn.IFS(FraudData[[#This Row],[Fraud Risk Score]]&gt;=8,"High Risk",FraudData[[#This Row],[Fraud Risk Score]]&gt;=6,"Medium Risk",TRUE,"Low Risk")</f>
        <v>Low Risk</v>
      </c>
    </row>
    <row r="7078" spans="1:19">
      <c r="A7078">
        <v>7077</v>
      </c>
      <c r="B7078">
        <v>153.59</v>
      </c>
      <c r="C7078">
        <v>19</v>
      </c>
      <c r="D7078" t="s">
        <v>49</v>
      </c>
      <c r="E7078">
        <v>0</v>
      </c>
      <c r="F7078">
        <v>0</v>
      </c>
      <c r="G7078">
        <v>95</v>
      </c>
      <c r="H7078">
        <v>1</v>
      </c>
      <c r="I7078">
        <v>52</v>
      </c>
      <c r="J7078">
        <v>0</v>
      </c>
      <c r="K7078">
        <f>_xlfn.XLOOKUP(FraudData[[#This Row],[amount]],AmountRules[Amount Min],AmountRules[Risk Points],,-1)</f>
        <v>0</v>
      </c>
      <c r="L7078">
        <f>_xlfn.XLOOKUP(FraudData[[#This Row],[transaction_hour]],TimeRules[Hour Min],TimeRules[Risk Points],,-1)</f>
        <v>0</v>
      </c>
      <c r="M7078">
        <f>_xlfn.XLOOKUP(FraudData[[#This Row],[foreign_transaction]],ForeignRules[Foreign Transaction],ForeignRules[Risk Points],0)</f>
        <v>0</v>
      </c>
      <c r="N7078">
        <f>_xlfn.XLOOKUP(FraudData[[#This Row],[location_mismatch]],Table10[Location Mismatch],Table10[Risk Points],0)</f>
        <v>0</v>
      </c>
      <c r="O7078">
        <f>_xlfn.XLOOKUP(FraudData[[#This Row],[device_trust_score]],DeviceRules[Device Min],DeviceRules[Risk Points],,-1)</f>
        <v>0</v>
      </c>
      <c r="P7078">
        <f>_xlfn.XLOOKUP(FraudData[[#This Row],[velocity_last_24h]],VelocityRules[Velocity Min],VelocityRules[Risk Points],,-1)</f>
        <v>0</v>
      </c>
      <c r="Q7078">
        <f>_xlfn.XLOOKUP(FraudData[[#This Row],[merchant_category]],MerchantRules[Merchant Category],MerchantRules[Risk Points],0)</f>
        <v>1</v>
      </c>
      <c r="R7078">
        <f>SUM(FraudData[[#This Row],[Amount Risk]:[Merchant Risk]])</f>
        <v>1</v>
      </c>
      <c r="S7078" t="str" cm="1">
        <f t="array" ref="S7078">_xlfn.IFS(FraudData[[#This Row],[Fraud Risk Score]]&gt;=8,"High Risk",FraudData[[#This Row],[Fraud Risk Score]]&gt;=6,"Medium Risk",TRUE,"Low Risk")</f>
        <v>Low Risk</v>
      </c>
    </row>
    <row r="7079" spans="1:19">
      <c r="A7079">
        <v>7078</v>
      </c>
      <c r="B7079">
        <v>182.6</v>
      </c>
      <c r="C7079">
        <v>3</v>
      </c>
      <c r="D7079" t="s">
        <v>50</v>
      </c>
      <c r="E7079">
        <v>0</v>
      </c>
      <c r="F7079">
        <v>1</v>
      </c>
      <c r="G7079">
        <v>71</v>
      </c>
      <c r="H7079">
        <v>1</v>
      </c>
      <c r="I7079">
        <v>59</v>
      </c>
      <c r="J7079">
        <v>0</v>
      </c>
      <c r="K7079">
        <f>_xlfn.XLOOKUP(FraudData[[#This Row],[amount]],AmountRules[Amount Min],AmountRules[Risk Points],,-1)</f>
        <v>0</v>
      </c>
      <c r="L7079">
        <f>_xlfn.XLOOKUP(FraudData[[#This Row],[transaction_hour]],TimeRules[Hour Min],TimeRules[Risk Points],,-1)</f>
        <v>3</v>
      </c>
      <c r="M7079">
        <f>_xlfn.XLOOKUP(FraudData[[#This Row],[foreign_transaction]],ForeignRules[Foreign Transaction],ForeignRules[Risk Points],0)</f>
        <v>0</v>
      </c>
      <c r="N7079">
        <f>_xlfn.XLOOKUP(FraudData[[#This Row],[location_mismatch]],Table10[Location Mismatch],Table10[Risk Points],0)</f>
        <v>3</v>
      </c>
      <c r="O7079">
        <f>_xlfn.XLOOKUP(FraudData[[#This Row],[device_trust_score]],DeviceRules[Device Min],DeviceRules[Risk Points],,-1)</f>
        <v>0</v>
      </c>
      <c r="P7079">
        <f>_xlfn.XLOOKUP(FraudData[[#This Row],[velocity_last_24h]],VelocityRules[Velocity Min],VelocityRules[Risk Points],,-1)</f>
        <v>0</v>
      </c>
      <c r="Q7079">
        <f>_xlfn.XLOOKUP(FraudData[[#This Row],[merchant_category]],MerchantRules[Merchant Category],MerchantRules[Risk Points],0)</f>
        <v>0</v>
      </c>
      <c r="R7079">
        <f>SUM(FraudData[[#This Row],[Amount Risk]:[Merchant Risk]])</f>
        <v>6</v>
      </c>
      <c r="S7079" t="str" cm="1">
        <f t="array" ref="S7079">_xlfn.IFS(FraudData[[#This Row],[Fraud Risk Score]]&gt;=8,"High Risk",FraudData[[#This Row],[Fraud Risk Score]]&gt;=6,"Medium Risk",TRUE,"Low Risk")</f>
        <v>Medium Risk</v>
      </c>
    </row>
    <row r="7080" spans="1:19">
      <c r="A7080">
        <v>7079</v>
      </c>
      <c r="B7080">
        <v>146.44</v>
      </c>
      <c r="C7080">
        <v>0</v>
      </c>
      <c r="D7080" t="s">
        <v>48</v>
      </c>
      <c r="E7080">
        <v>0</v>
      </c>
      <c r="F7080">
        <v>1</v>
      </c>
      <c r="G7080">
        <v>79</v>
      </c>
      <c r="H7080">
        <v>2</v>
      </c>
      <c r="I7080">
        <v>50</v>
      </c>
      <c r="J7080">
        <v>0</v>
      </c>
      <c r="K7080">
        <f>_xlfn.XLOOKUP(FraudData[[#This Row],[amount]],AmountRules[Amount Min],AmountRules[Risk Points],,-1)</f>
        <v>0</v>
      </c>
      <c r="L7080">
        <f>_xlfn.XLOOKUP(FraudData[[#This Row],[transaction_hour]],TimeRules[Hour Min],TimeRules[Risk Points],,-1)</f>
        <v>3</v>
      </c>
      <c r="M7080">
        <f>_xlfn.XLOOKUP(FraudData[[#This Row],[foreign_transaction]],ForeignRules[Foreign Transaction],ForeignRules[Risk Points],0)</f>
        <v>0</v>
      </c>
      <c r="N7080">
        <f>_xlfn.XLOOKUP(FraudData[[#This Row],[location_mismatch]],Table10[Location Mismatch],Table10[Risk Points],0)</f>
        <v>3</v>
      </c>
      <c r="O7080">
        <f>_xlfn.XLOOKUP(FraudData[[#This Row],[device_trust_score]],DeviceRules[Device Min],DeviceRules[Risk Points],,-1)</f>
        <v>0</v>
      </c>
      <c r="P7080">
        <f>_xlfn.XLOOKUP(FraudData[[#This Row],[velocity_last_24h]],VelocityRules[Velocity Min],VelocityRules[Risk Points],,-1)</f>
        <v>0</v>
      </c>
      <c r="Q7080">
        <f>_xlfn.XLOOKUP(FraudData[[#This Row],[merchant_category]],MerchantRules[Merchant Category],MerchantRules[Risk Points],0)</f>
        <v>0</v>
      </c>
      <c r="R7080">
        <f>SUM(FraudData[[#This Row],[Amount Risk]:[Merchant Risk]])</f>
        <v>6</v>
      </c>
      <c r="S7080" t="str" cm="1">
        <f t="array" ref="S7080">_xlfn.IFS(FraudData[[#This Row],[Fraud Risk Score]]&gt;=8,"High Risk",FraudData[[#This Row],[Fraud Risk Score]]&gt;=6,"Medium Risk",TRUE,"Low Risk")</f>
        <v>Medium Risk</v>
      </c>
    </row>
    <row r="7081" spans="1:19">
      <c r="A7081">
        <v>7080</v>
      </c>
      <c r="B7081">
        <v>241.3</v>
      </c>
      <c r="C7081">
        <v>6</v>
      </c>
      <c r="D7081" t="s">
        <v>49</v>
      </c>
      <c r="E7081">
        <v>0</v>
      </c>
      <c r="F7081">
        <v>0</v>
      </c>
      <c r="G7081">
        <v>33</v>
      </c>
      <c r="H7081">
        <v>3</v>
      </c>
      <c r="I7081">
        <v>65</v>
      </c>
      <c r="J7081">
        <v>0</v>
      </c>
      <c r="K7081">
        <f>_xlfn.XLOOKUP(FraudData[[#This Row],[amount]],AmountRules[Amount Min],AmountRules[Risk Points],,-1)</f>
        <v>0</v>
      </c>
      <c r="L7081">
        <f>_xlfn.XLOOKUP(FraudData[[#This Row],[transaction_hour]],TimeRules[Hour Min],TimeRules[Risk Points],,-1)</f>
        <v>0</v>
      </c>
      <c r="M7081">
        <f>_xlfn.XLOOKUP(FraudData[[#This Row],[foreign_transaction]],ForeignRules[Foreign Transaction],ForeignRules[Risk Points],0)</f>
        <v>0</v>
      </c>
      <c r="N7081">
        <f>_xlfn.XLOOKUP(FraudData[[#This Row],[location_mismatch]],Table10[Location Mismatch],Table10[Risk Points],0)</f>
        <v>0</v>
      </c>
      <c r="O7081">
        <f>_xlfn.XLOOKUP(FraudData[[#This Row],[device_trust_score]],DeviceRules[Device Min],DeviceRules[Risk Points],,-1)</f>
        <v>2</v>
      </c>
      <c r="P7081">
        <f>_xlfn.XLOOKUP(FraudData[[#This Row],[velocity_last_24h]],VelocityRules[Velocity Min],VelocityRules[Risk Points],,-1)</f>
        <v>0</v>
      </c>
      <c r="Q7081">
        <f>_xlfn.XLOOKUP(FraudData[[#This Row],[merchant_category]],MerchantRules[Merchant Category],MerchantRules[Risk Points],0)</f>
        <v>1</v>
      </c>
      <c r="R7081">
        <f>SUM(FraudData[[#This Row],[Amount Risk]:[Merchant Risk]])</f>
        <v>3</v>
      </c>
      <c r="S7081" t="str" cm="1">
        <f t="array" ref="S7081">_xlfn.IFS(FraudData[[#This Row],[Fraud Risk Score]]&gt;=8,"High Risk",FraudData[[#This Row],[Fraud Risk Score]]&gt;=6,"Medium Risk",TRUE,"Low Risk")</f>
        <v>Low Risk</v>
      </c>
    </row>
    <row r="7082" spans="1:19">
      <c r="A7082">
        <v>7081</v>
      </c>
      <c r="B7082">
        <v>73.599999999999994</v>
      </c>
      <c r="C7082">
        <v>22</v>
      </c>
      <c r="D7082" t="s">
        <v>48</v>
      </c>
      <c r="E7082">
        <v>0</v>
      </c>
      <c r="F7082">
        <v>0</v>
      </c>
      <c r="G7082">
        <v>78</v>
      </c>
      <c r="H7082">
        <v>0</v>
      </c>
      <c r="I7082">
        <v>31</v>
      </c>
      <c r="J7082">
        <v>0</v>
      </c>
      <c r="K7082">
        <f>_xlfn.XLOOKUP(FraudData[[#This Row],[amount]],AmountRules[Amount Min],AmountRules[Risk Points],,-1)</f>
        <v>0</v>
      </c>
      <c r="L7082">
        <f>_xlfn.XLOOKUP(FraudData[[#This Row],[transaction_hour]],TimeRules[Hour Min],TimeRules[Risk Points],,-1)</f>
        <v>0</v>
      </c>
      <c r="M7082">
        <f>_xlfn.XLOOKUP(FraudData[[#This Row],[foreign_transaction]],ForeignRules[Foreign Transaction],ForeignRules[Risk Points],0)</f>
        <v>0</v>
      </c>
      <c r="N7082">
        <f>_xlfn.XLOOKUP(FraudData[[#This Row],[location_mismatch]],Table10[Location Mismatch],Table10[Risk Points],0)</f>
        <v>0</v>
      </c>
      <c r="O7082">
        <f>_xlfn.XLOOKUP(FraudData[[#This Row],[device_trust_score]],DeviceRules[Device Min],DeviceRules[Risk Points],,-1)</f>
        <v>0</v>
      </c>
      <c r="P7082">
        <f>_xlfn.XLOOKUP(FraudData[[#This Row],[velocity_last_24h]],VelocityRules[Velocity Min],VelocityRules[Risk Points],,-1)</f>
        <v>0</v>
      </c>
      <c r="Q7082">
        <f>_xlfn.XLOOKUP(FraudData[[#This Row],[merchant_category]],MerchantRules[Merchant Category],MerchantRules[Risk Points],0)</f>
        <v>0</v>
      </c>
      <c r="R7082">
        <f>SUM(FraudData[[#This Row],[Amount Risk]:[Merchant Risk]])</f>
        <v>0</v>
      </c>
      <c r="S7082" t="str" cm="1">
        <f t="array" ref="S7082">_xlfn.IFS(FraudData[[#This Row],[Fraud Risk Score]]&gt;=8,"High Risk",FraudData[[#This Row],[Fraud Risk Score]]&gt;=6,"Medium Risk",TRUE,"Low Risk")</f>
        <v>Low Risk</v>
      </c>
    </row>
    <row r="7083" spans="1:19">
      <c r="A7083">
        <v>7082</v>
      </c>
      <c r="B7083">
        <v>260.75</v>
      </c>
      <c r="C7083">
        <v>10</v>
      </c>
      <c r="D7083" t="s">
        <v>48</v>
      </c>
      <c r="E7083">
        <v>0</v>
      </c>
      <c r="F7083">
        <v>0</v>
      </c>
      <c r="G7083">
        <v>88</v>
      </c>
      <c r="H7083">
        <v>0</v>
      </c>
      <c r="I7083">
        <v>26</v>
      </c>
      <c r="J7083">
        <v>0</v>
      </c>
      <c r="K7083">
        <f>_xlfn.XLOOKUP(FraudData[[#This Row],[amount]],AmountRules[Amount Min],AmountRules[Risk Points],,-1)</f>
        <v>0</v>
      </c>
      <c r="L7083">
        <f>_xlfn.XLOOKUP(FraudData[[#This Row],[transaction_hour]],TimeRules[Hour Min],TimeRules[Risk Points],,-1)</f>
        <v>0</v>
      </c>
      <c r="M7083">
        <f>_xlfn.XLOOKUP(FraudData[[#This Row],[foreign_transaction]],ForeignRules[Foreign Transaction],ForeignRules[Risk Points],0)</f>
        <v>0</v>
      </c>
      <c r="N7083">
        <f>_xlfn.XLOOKUP(FraudData[[#This Row],[location_mismatch]],Table10[Location Mismatch],Table10[Risk Points],0)</f>
        <v>0</v>
      </c>
      <c r="O7083">
        <f>_xlfn.XLOOKUP(FraudData[[#This Row],[device_trust_score]],DeviceRules[Device Min],DeviceRules[Risk Points],,-1)</f>
        <v>0</v>
      </c>
      <c r="P7083">
        <f>_xlfn.XLOOKUP(FraudData[[#This Row],[velocity_last_24h]],VelocityRules[Velocity Min],VelocityRules[Risk Points],,-1)</f>
        <v>0</v>
      </c>
      <c r="Q7083">
        <f>_xlfn.XLOOKUP(FraudData[[#This Row],[merchant_category]],MerchantRules[Merchant Category],MerchantRules[Risk Points],0)</f>
        <v>0</v>
      </c>
      <c r="R7083">
        <f>SUM(FraudData[[#This Row],[Amount Risk]:[Merchant Risk]])</f>
        <v>0</v>
      </c>
      <c r="S7083" t="str" cm="1">
        <f t="array" ref="S7083">_xlfn.IFS(FraudData[[#This Row],[Fraud Risk Score]]&gt;=8,"High Risk",FraudData[[#This Row],[Fraud Risk Score]]&gt;=6,"Medium Risk",TRUE,"Low Risk")</f>
        <v>Low Risk</v>
      </c>
    </row>
    <row r="7084" spans="1:19">
      <c r="A7084">
        <v>7083</v>
      </c>
      <c r="B7084">
        <v>102.06</v>
      </c>
      <c r="C7084">
        <v>9</v>
      </c>
      <c r="D7084" t="s">
        <v>49</v>
      </c>
      <c r="E7084">
        <v>0</v>
      </c>
      <c r="F7084">
        <v>0</v>
      </c>
      <c r="G7084">
        <v>63</v>
      </c>
      <c r="H7084">
        <v>5</v>
      </c>
      <c r="I7084">
        <v>24</v>
      </c>
      <c r="J7084">
        <v>0</v>
      </c>
      <c r="K7084">
        <f>_xlfn.XLOOKUP(FraudData[[#This Row],[amount]],AmountRules[Amount Min],AmountRules[Risk Points],,-1)</f>
        <v>0</v>
      </c>
      <c r="L7084">
        <f>_xlfn.XLOOKUP(FraudData[[#This Row],[transaction_hour]],TimeRules[Hour Min],TimeRules[Risk Points],,-1)</f>
        <v>0</v>
      </c>
      <c r="M7084">
        <f>_xlfn.XLOOKUP(FraudData[[#This Row],[foreign_transaction]],ForeignRules[Foreign Transaction],ForeignRules[Risk Points],0)</f>
        <v>0</v>
      </c>
      <c r="N7084">
        <f>_xlfn.XLOOKUP(FraudData[[#This Row],[location_mismatch]],Table10[Location Mismatch],Table10[Risk Points],0)</f>
        <v>0</v>
      </c>
      <c r="O7084">
        <f>_xlfn.XLOOKUP(FraudData[[#This Row],[device_trust_score]],DeviceRules[Device Min],DeviceRules[Risk Points],,-1)</f>
        <v>1</v>
      </c>
      <c r="P7084">
        <f>_xlfn.XLOOKUP(FraudData[[#This Row],[velocity_last_24h]],VelocityRules[Velocity Min],VelocityRules[Risk Points],,-1)</f>
        <v>3</v>
      </c>
      <c r="Q7084">
        <f>_xlfn.XLOOKUP(FraudData[[#This Row],[merchant_category]],MerchantRules[Merchant Category],MerchantRules[Risk Points],0)</f>
        <v>1</v>
      </c>
      <c r="R7084">
        <f>SUM(FraudData[[#This Row],[Amount Risk]:[Merchant Risk]])</f>
        <v>5</v>
      </c>
      <c r="S7084" t="str" cm="1">
        <f t="array" ref="S7084">_xlfn.IFS(FraudData[[#This Row],[Fraud Risk Score]]&gt;=8,"High Risk",FraudData[[#This Row],[Fraud Risk Score]]&gt;=6,"Medium Risk",TRUE,"Low Risk")</f>
        <v>Low Risk</v>
      </c>
    </row>
    <row r="7085" spans="1:19">
      <c r="A7085">
        <v>7084</v>
      </c>
      <c r="B7085">
        <v>119.16</v>
      </c>
      <c r="C7085">
        <v>0</v>
      </c>
      <c r="D7085" t="s">
        <v>48</v>
      </c>
      <c r="E7085">
        <v>0</v>
      </c>
      <c r="F7085">
        <v>0</v>
      </c>
      <c r="G7085">
        <v>32</v>
      </c>
      <c r="H7085">
        <v>1</v>
      </c>
      <c r="I7085">
        <v>40</v>
      </c>
      <c r="J7085">
        <v>0</v>
      </c>
      <c r="K7085">
        <f>_xlfn.XLOOKUP(FraudData[[#This Row],[amount]],AmountRules[Amount Min],AmountRules[Risk Points],,-1)</f>
        <v>0</v>
      </c>
      <c r="L7085">
        <f>_xlfn.XLOOKUP(FraudData[[#This Row],[transaction_hour]],TimeRules[Hour Min],TimeRules[Risk Points],,-1)</f>
        <v>3</v>
      </c>
      <c r="M7085">
        <f>_xlfn.XLOOKUP(FraudData[[#This Row],[foreign_transaction]],ForeignRules[Foreign Transaction],ForeignRules[Risk Points],0)</f>
        <v>0</v>
      </c>
      <c r="N7085">
        <f>_xlfn.XLOOKUP(FraudData[[#This Row],[location_mismatch]],Table10[Location Mismatch],Table10[Risk Points],0)</f>
        <v>0</v>
      </c>
      <c r="O7085">
        <f>_xlfn.XLOOKUP(FraudData[[#This Row],[device_trust_score]],DeviceRules[Device Min],DeviceRules[Risk Points],,-1)</f>
        <v>2</v>
      </c>
      <c r="P7085">
        <f>_xlfn.XLOOKUP(FraudData[[#This Row],[velocity_last_24h]],VelocityRules[Velocity Min],VelocityRules[Risk Points],,-1)</f>
        <v>0</v>
      </c>
      <c r="Q7085">
        <f>_xlfn.XLOOKUP(FraudData[[#This Row],[merchant_category]],MerchantRules[Merchant Category],MerchantRules[Risk Points],0)</f>
        <v>0</v>
      </c>
      <c r="R7085">
        <f>SUM(FraudData[[#This Row],[Amount Risk]:[Merchant Risk]])</f>
        <v>5</v>
      </c>
      <c r="S7085" t="str" cm="1">
        <f t="array" ref="S7085">_xlfn.IFS(FraudData[[#This Row],[Fraud Risk Score]]&gt;=8,"High Risk",FraudData[[#This Row],[Fraud Risk Score]]&gt;=6,"Medium Risk",TRUE,"Low Risk")</f>
        <v>Low Risk</v>
      </c>
    </row>
    <row r="7086" spans="1:19">
      <c r="A7086">
        <v>7085</v>
      </c>
      <c r="B7086">
        <v>187.99</v>
      </c>
      <c r="C7086">
        <v>10</v>
      </c>
      <c r="D7086" t="s">
        <v>48</v>
      </c>
      <c r="E7086">
        <v>0</v>
      </c>
      <c r="F7086">
        <v>0</v>
      </c>
      <c r="G7086">
        <v>51</v>
      </c>
      <c r="H7086">
        <v>2</v>
      </c>
      <c r="I7086">
        <v>24</v>
      </c>
      <c r="J7086">
        <v>0</v>
      </c>
      <c r="K7086">
        <f>_xlfn.XLOOKUP(FraudData[[#This Row],[amount]],AmountRules[Amount Min],AmountRules[Risk Points],,-1)</f>
        <v>0</v>
      </c>
      <c r="L7086">
        <f>_xlfn.XLOOKUP(FraudData[[#This Row],[transaction_hour]],TimeRules[Hour Min],TimeRules[Risk Points],,-1)</f>
        <v>0</v>
      </c>
      <c r="M7086">
        <f>_xlfn.XLOOKUP(FraudData[[#This Row],[foreign_transaction]],ForeignRules[Foreign Transaction],ForeignRules[Risk Points],0)</f>
        <v>0</v>
      </c>
      <c r="N7086">
        <f>_xlfn.XLOOKUP(FraudData[[#This Row],[location_mismatch]],Table10[Location Mismatch],Table10[Risk Points],0)</f>
        <v>0</v>
      </c>
      <c r="O7086">
        <f>_xlfn.XLOOKUP(FraudData[[#This Row],[device_trust_score]],DeviceRules[Device Min],DeviceRules[Risk Points],,-1)</f>
        <v>1</v>
      </c>
      <c r="P7086">
        <f>_xlfn.XLOOKUP(FraudData[[#This Row],[velocity_last_24h]],VelocityRules[Velocity Min],VelocityRules[Risk Points],,-1)</f>
        <v>0</v>
      </c>
      <c r="Q7086">
        <f>_xlfn.XLOOKUP(FraudData[[#This Row],[merchant_category]],MerchantRules[Merchant Category],MerchantRules[Risk Points],0)</f>
        <v>0</v>
      </c>
      <c r="R7086">
        <f>SUM(FraudData[[#This Row],[Amount Risk]:[Merchant Risk]])</f>
        <v>1</v>
      </c>
      <c r="S7086" t="str" cm="1">
        <f t="array" ref="S7086">_xlfn.IFS(FraudData[[#This Row],[Fraud Risk Score]]&gt;=8,"High Risk",FraudData[[#This Row],[Fraud Risk Score]]&gt;=6,"Medium Risk",TRUE,"Low Risk")</f>
        <v>Low Risk</v>
      </c>
    </row>
    <row r="7087" spans="1:19">
      <c r="A7087">
        <v>7086</v>
      </c>
      <c r="B7087">
        <v>3.34</v>
      </c>
      <c r="C7087">
        <v>23</v>
      </c>
      <c r="D7087" t="s">
        <v>48</v>
      </c>
      <c r="E7087">
        <v>0</v>
      </c>
      <c r="F7087">
        <v>0</v>
      </c>
      <c r="G7087">
        <v>93</v>
      </c>
      <c r="H7087">
        <v>0</v>
      </c>
      <c r="I7087">
        <v>18</v>
      </c>
      <c r="J7087">
        <v>0</v>
      </c>
      <c r="K7087">
        <f>_xlfn.XLOOKUP(FraudData[[#This Row],[amount]],AmountRules[Amount Min],AmountRules[Risk Points],,-1)</f>
        <v>0</v>
      </c>
      <c r="L7087">
        <f>_xlfn.XLOOKUP(FraudData[[#This Row],[transaction_hour]],TimeRules[Hour Min],TimeRules[Risk Points],,-1)</f>
        <v>1</v>
      </c>
      <c r="M7087">
        <f>_xlfn.XLOOKUP(FraudData[[#This Row],[foreign_transaction]],ForeignRules[Foreign Transaction],ForeignRules[Risk Points],0)</f>
        <v>0</v>
      </c>
      <c r="N7087">
        <f>_xlfn.XLOOKUP(FraudData[[#This Row],[location_mismatch]],Table10[Location Mismatch],Table10[Risk Points],0)</f>
        <v>0</v>
      </c>
      <c r="O7087">
        <f>_xlfn.XLOOKUP(FraudData[[#This Row],[device_trust_score]],DeviceRules[Device Min],DeviceRules[Risk Points],,-1)</f>
        <v>0</v>
      </c>
      <c r="P7087">
        <f>_xlfn.XLOOKUP(FraudData[[#This Row],[velocity_last_24h]],VelocityRules[Velocity Min],VelocityRules[Risk Points],,-1)</f>
        <v>0</v>
      </c>
      <c r="Q7087">
        <f>_xlfn.XLOOKUP(FraudData[[#This Row],[merchant_category]],MerchantRules[Merchant Category],MerchantRules[Risk Points],0)</f>
        <v>0</v>
      </c>
      <c r="R7087">
        <f>SUM(FraudData[[#This Row],[Amount Risk]:[Merchant Risk]])</f>
        <v>1</v>
      </c>
      <c r="S7087" t="str" cm="1">
        <f t="array" ref="S7087">_xlfn.IFS(FraudData[[#This Row],[Fraud Risk Score]]&gt;=8,"High Risk",FraudData[[#This Row],[Fraud Risk Score]]&gt;=6,"Medium Risk",TRUE,"Low Risk")</f>
        <v>Low Risk</v>
      </c>
    </row>
    <row r="7088" spans="1:19">
      <c r="A7088">
        <v>7087</v>
      </c>
      <c r="B7088">
        <v>191.03</v>
      </c>
      <c r="C7088">
        <v>9</v>
      </c>
      <c r="D7088" t="s">
        <v>46</v>
      </c>
      <c r="E7088">
        <v>0</v>
      </c>
      <c r="F7088">
        <v>1</v>
      </c>
      <c r="G7088">
        <v>57</v>
      </c>
      <c r="H7088">
        <v>3</v>
      </c>
      <c r="I7088">
        <v>37</v>
      </c>
      <c r="J7088">
        <v>0</v>
      </c>
      <c r="K7088">
        <f>_xlfn.XLOOKUP(FraudData[[#This Row],[amount]],AmountRules[Amount Min],AmountRules[Risk Points],,-1)</f>
        <v>0</v>
      </c>
      <c r="L7088">
        <f>_xlfn.XLOOKUP(FraudData[[#This Row],[transaction_hour]],TimeRules[Hour Min],TimeRules[Risk Points],,-1)</f>
        <v>0</v>
      </c>
      <c r="M7088">
        <f>_xlfn.XLOOKUP(FraudData[[#This Row],[foreign_transaction]],ForeignRules[Foreign Transaction],ForeignRules[Risk Points],0)</f>
        <v>0</v>
      </c>
      <c r="N7088">
        <f>_xlfn.XLOOKUP(FraudData[[#This Row],[location_mismatch]],Table10[Location Mismatch],Table10[Risk Points],0)</f>
        <v>3</v>
      </c>
      <c r="O7088">
        <f>_xlfn.XLOOKUP(FraudData[[#This Row],[device_trust_score]],DeviceRules[Device Min],DeviceRules[Risk Points],,-1)</f>
        <v>1</v>
      </c>
      <c r="P7088">
        <f>_xlfn.XLOOKUP(FraudData[[#This Row],[velocity_last_24h]],VelocityRules[Velocity Min],VelocityRules[Risk Points],,-1)</f>
        <v>0</v>
      </c>
      <c r="Q7088">
        <f>_xlfn.XLOOKUP(FraudData[[#This Row],[merchant_category]],MerchantRules[Merchant Category],MerchantRules[Risk Points],0)</f>
        <v>0</v>
      </c>
      <c r="R7088">
        <f>SUM(FraudData[[#This Row],[Amount Risk]:[Merchant Risk]])</f>
        <v>4</v>
      </c>
      <c r="S7088" t="str" cm="1">
        <f t="array" ref="S7088">_xlfn.IFS(FraudData[[#This Row],[Fraud Risk Score]]&gt;=8,"High Risk",FraudData[[#This Row],[Fraud Risk Score]]&gt;=6,"Medium Risk",TRUE,"Low Risk")</f>
        <v>Low Risk</v>
      </c>
    </row>
    <row r="7089" spans="1:19">
      <c r="A7089">
        <v>7088</v>
      </c>
      <c r="B7089">
        <v>173.5</v>
      </c>
      <c r="C7089">
        <v>13</v>
      </c>
      <c r="D7089" t="s">
        <v>47</v>
      </c>
      <c r="E7089">
        <v>0</v>
      </c>
      <c r="F7089">
        <v>0</v>
      </c>
      <c r="G7089">
        <v>34</v>
      </c>
      <c r="H7089">
        <v>0</v>
      </c>
      <c r="I7089">
        <v>63</v>
      </c>
      <c r="J7089">
        <v>0</v>
      </c>
      <c r="K7089">
        <f>_xlfn.XLOOKUP(FraudData[[#This Row],[amount]],AmountRules[Amount Min],AmountRules[Risk Points],,-1)</f>
        <v>0</v>
      </c>
      <c r="L7089">
        <f>_xlfn.XLOOKUP(FraudData[[#This Row],[transaction_hour]],TimeRules[Hour Min],TimeRules[Risk Points],,-1)</f>
        <v>0</v>
      </c>
      <c r="M7089">
        <f>_xlfn.XLOOKUP(FraudData[[#This Row],[foreign_transaction]],ForeignRules[Foreign Transaction],ForeignRules[Risk Points],0)</f>
        <v>0</v>
      </c>
      <c r="N7089">
        <f>_xlfn.XLOOKUP(FraudData[[#This Row],[location_mismatch]],Table10[Location Mismatch],Table10[Risk Points],0)</f>
        <v>0</v>
      </c>
      <c r="O7089">
        <f>_xlfn.XLOOKUP(FraudData[[#This Row],[device_trust_score]],DeviceRules[Device Min],DeviceRules[Risk Points],,-1)</f>
        <v>2</v>
      </c>
      <c r="P7089">
        <f>_xlfn.XLOOKUP(FraudData[[#This Row],[velocity_last_24h]],VelocityRules[Velocity Min],VelocityRules[Risk Points],,-1)</f>
        <v>0</v>
      </c>
      <c r="Q7089">
        <f>_xlfn.XLOOKUP(FraudData[[#This Row],[merchant_category]],MerchantRules[Merchant Category],MerchantRules[Risk Points],0)</f>
        <v>0</v>
      </c>
      <c r="R7089">
        <f>SUM(FraudData[[#This Row],[Amount Risk]:[Merchant Risk]])</f>
        <v>2</v>
      </c>
      <c r="S7089" t="str" cm="1">
        <f t="array" ref="S7089">_xlfn.IFS(FraudData[[#This Row],[Fraud Risk Score]]&gt;=8,"High Risk",FraudData[[#This Row],[Fraud Risk Score]]&gt;=6,"Medium Risk",TRUE,"Low Risk")</f>
        <v>Low Risk</v>
      </c>
    </row>
    <row r="7090" spans="1:19">
      <c r="A7090">
        <v>7089</v>
      </c>
      <c r="B7090">
        <v>66.75</v>
      </c>
      <c r="C7090">
        <v>13</v>
      </c>
      <c r="D7090" t="s">
        <v>48</v>
      </c>
      <c r="E7090">
        <v>1</v>
      </c>
      <c r="F7090">
        <v>0</v>
      </c>
      <c r="G7090">
        <v>40</v>
      </c>
      <c r="H7090">
        <v>3</v>
      </c>
      <c r="I7090">
        <v>57</v>
      </c>
      <c r="J7090">
        <v>0</v>
      </c>
      <c r="K7090">
        <f>_xlfn.XLOOKUP(FraudData[[#This Row],[amount]],AmountRules[Amount Min],AmountRules[Risk Points],,-1)</f>
        <v>0</v>
      </c>
      <c r="L7090">
        <f>_xlfn.XLOOKUP(FraudData[[#This Row],[transaction_hour]],TimeRules[Hour Min],TimeRules[Risk Points],,-1)</f>
        <v>0</v>
      </c>
      <c r="M7090">
        <f>_xlfn.XLOOKUP(FraudData[[#This Row],[foreign_transaction]],ForeignRules[Foreign Transaction],ForeignRules[Risk Points],0)</f>
        <v>3</v>
      </c>
      <c r="N7090">
        <f>_xlfn.XLOOKUP(FraudData[[#This Row],[location_mismatch]],Table10[Location Mismatch],Table10[Risk Points],0)</f>
        <v>0</v>
      </c>
      <c r="O7090">
        <f>_xlfn.XLOOKUP(FraudData[[#This Row],[device_trust_score]],DeviceRules[Device Min],DeviceRules[Risk Points],,-1)</f>
        <v>2</v>
      </c>
      <c r="P7090">
        <f>_xlfn.XLOOKUP(FraudData[[#This Row],[velocity_last_24h]],VelocityRules[Velocity Min],VelocityRules[Risk Points],,-1)</f>
        <v>0</v>
      </c>
      <c r="Q7090">
        <f>_xlfn.XLOOKUP(FraudData[[#This Row],[merchant_category]],MerchantRules[Merchant Category],MerchantRules[Risk Points],0)</f>
        <v>0</v>
      </c>
      <c r="R7090">
        <f>SUM(FraudData[[#This Row],[Amount Risk]:[Merchant Risk]])</f>
        <v>5</v>
      </c>
      <c r="S7090" t="str" cm="1">
        <f t="array" ref="S7090">_xlfn.IFS(FraudData[[#This Row],[Fraud Risk Score]]&gt;=8,"High Risk",FraudData[[#This Row],[Fraud Risk Score]]&gt;=6,"Medium Risk",TRUE,"Low Risk")</f>
        <v>Low Risk</v>
      </c>
    </row>
    <row r="7091" spans="1:19">
      <c r="A7091">
        <v>7090</v>
      </c>
      <c r="B7091">
        <v>16.149999999999999</v>
      </c>
      <c r="C7091">
        <v>6</v>
      </c>
      <c r="D7091" t="s">
        <v>49</v>
      </c>
      <c r="E7091">
        <v>0</v>
      </c>
      <c r="F7091">
        <v>0</v>
      </c>
      <c r="G7091">
        <v>35</v>
      </c>
      <c r="H7091">
        <v>3</v>
      </c>
      <c r="I7091">
        <v>52</v>
      </c>
      <c r="J7091">
        <v>0</v>
      </c>
      <c r="K7091">
        <f>_xlfn.XLOOKUP(FraudData[[#This Row],[amount]],AmountRules[Amount Min],AmountRules[Risk Points],,-1)</f>
        <v>0</v>
      </c>
      <c r="L7091">
        <f>_xlfn.XLOOKUP(FraudData[[#This Row],[transaction_hour]],TimeRules[Hour Min],TimeRules[Risk Points],,-1)</f>
        <v>0</v>
      </c>
      <c r="M7091">
        <f>_xlfn.XLOOKUP(FraudData[[#This Row],[foreign_transaction]],ForeignRules[Foreign Transaction],ForeignRules[Risk Points],0)</f>
        <v>0</v>
      </c>
      <c r="N7091">
        <f>_xlfn.XLOOKUP(FraudData[[#This Row],[location_mismatch]],Table10[Location Mismatch],Table10[Risk Points],0)</f>
        <v>0</v>
      </c>
      <c r="O7091">
        <f>_xlfn.XLOOKUP(FraudData[[#This Row],[device_trust_score]],DeviceRules[Device Min],DeviceRules[Risk Points],,-1)</f>
        <v>2</v>
      </c>
      <c r="P7091">
        <f>_xlfn.XLOOKUP(FraudData[[#This Row],[velocity_last_24h]],VelocityRules[Velocity Min],VelocityRules[Risk Points],,-1)</f>
        <v>0</v>
      </c>
      <c r="Q7091">
        <f>_xlfn.XLOOKUP(FraudData[[#This Row],[merchant_category]],MerchantRules[Merchant Category],MerchantRules[Risk Points],0)</f>
        <v>1</v>
      </c>
      <c r="R7091">
        <f>SUM(FraudData[[#This Row],[Amount Risk]:[Merchant Risk]])</f>
        <v>3</v>
      </c>
      <c r="S7091" t="str" cm="1">
        <f t="array" ref="S7091">_xlfn.IFS(FraudData[[#This Row],[Fraud Risk Score]]&gt;=8,"High Risk",FraudData[[#This Row],[Fraud Risk Score]]&gt;=6,"Medium Risk",TRUE,"Low Risk")</f>
        <v>Low Risk</v>
      </c>
    </row>
    <row r="7092" spans="1:19">
      <c r="A7092">
        <v>7091</v>
      </c>
      <c r="B7092">
        <v>17.16</v>
      </c>
      <c r="C7092">
        <v>22</v>
      </c>
      <c r="D7092" t="s">
        <v>48</v>
      </c>
      <c r="E7092">
        <v>1</v>
      </c>
      <c r="F7092">
        <v>0</v>
      </c>
      <c r="G7092">
        <v>43</v>
      </c>
      <c r="H7092">
        <v>2</v>
      </c>
      <c r="I7092">
        <v>55</v>
      </c>
      <c r="J7092">
        <v>0</v>
      </c>
      <c r="K7092">
        <f>_xlfn.XLOOKUP(FraudData[[#This Row],[amount]],AmountRules[Amount Min],AmountRules[Risk Points],,-1)</f>
        <v>0</v>
      </c>
      <c r="L7092">
        <f>_xlfn.XLOOKUP(FraudData[[#This Row],[transaction_hour]],TimeRules[Hour Min],TimeRules[Risk Points],,-1)</f>
        <v>0</v>
      </c>
      <c r="M7092">
        <f>_xlfn.XLOOKUP(FraudData[[#This Row],[foreign_transaction]],ForeignRules[Foreign Transaction],ForeignRules[Risk Points],0)</f>
        <v>3</v>
      </c>
      <c r="N7092">
        <f>_xlfn.XLOOKUP(FraudData[[#This Row],[location_mismatch]],Table10[Location Mismatch],Table10[Risk Points],0)</f>
        <v>0</v>
      </c>
      <c r="O7092">
        <f>_xlfn.XLOOKUP(FraudData[[#This Row],[device_trust_score]],DeviceRules[Device Min],DeviceRules[Risk Points],,-1)</f>
        <v>2</v>
      </c>
      <c r="P7092">
        <f>_xlfn.XLOOKUP(FraudData[[#This Row],[velocity_last_24h]],VelocityRules[Velocity Min],VelocityRules[Risk Points],,-1)</f>
        <v>0</v>
      </c>
      <c r="Q7092">
        <f>_xlfn.XLOOKUP(FraudData[[#This Row],[merchant_category]],MerchantRules[Merchant Category],MerchantRules[Risk Points],0)</f>
        <v>0</v>
      </c>
      <c r="R7092">
        <f>SUM(FraudData[[#This Row],[Amount Risk]:[Merchant Risk]])</f>
        <v>5</v>
      </c>
      <c r="S7092" t="str" cm="1">
        <f t="array" ref="S7092">_xlfn.IFS(FraudData[[#This Row],[Fraud Risk Score]]&gt;=8,"High Risk",FraudData[[#This Row],[Fraud Risk Score]]&gt;=6,"Medium Risk",TRUE,"Low Risk")</f>
        <v>Low Risk</v>
      </c>
    </row>
    <row r="7093" spans="1:19">
      <c r="A7093">
        <v>7092</v>
      </c>
      <c r="B7093">
        <v>462.03</v>
      </c>
      <c r="C7093">
        <v>10</v>
      </c>
      <c r="D7093" t="s">
        <v>46</v>
      </c>
      <c r="E7093">
        <v>0</v>
      </c>
      <c r="F7093">
        <v>1</v>
      </c>
      <c r="G7093">
        <v>88</v>
      </c>
      <c r="H7093">
        <v>4</v>
      </c>
      <c r="I7093">
        <v>64</v>
      </c>
      <c r="J7093">
        <v>0</v>
      </c>
      <c r="K7093">
        <f>_xlfn.XLOOKUP(FraudData[[#This Row],[amount]],AmountRules[Amount Min],AmountRules[Risk Points],,-1)</f>
        <v>0</v>
      </c>
      <c r="L7093">
        <f>_xlfn.XLOOKUP(FraudData[[#This Row],[transaction_hour]],TimeRules[Hour Min],TimeRules[Risk Points],,-1)</f>
        <v>0</v>
      </c>
      <c r="M7093">
        <f>_xlfn.XLOOKUP(FraudData[[#This Row],[foreign_transaction]],ForeignRules[Foreign Transaction],ForeignRules[Risk Points],0)</f>
        <v>0</v>
      </c>
      <c r="N7093">
        <f>_xlfn.XLOOKUP(FraudData[[#This Row],[location_mismatch]],Table10[Location Mismatch],Table10[Risk Points],0)</f>
        <v>3</v>
      </c>
      <c r="O7093">
        <f>_xlfn.XLOOKUP(FraudData[[#This Row],[device_trust_score]],DeviceRules[Device Min],DeviceRules[Risk Points],,-1)</f>
        <v>0</v>
      </c>
      <c r="P7093">
        <f>_xlfn.XLOOKUP(FraudData[[#This Row],[velocity_last_24h]],VelocityRules[Velocity Min],VelocityRules[Risk Points],,-1)</f>
        <v>0</v>
      </c>
      <c r="Q7093">
        <f>_xlfn.XLOOKUP(FraudData[[#This Row],[merchant_category]],MerchantRules[Merchant Category],MerchantRules[Risk Points],0)</f>
        <v>0</v>
      </c>
      <c r="R7093">
        <f>SUM(FraudData[[#This Row],[Amount Risk]:[Merchant Risk]])</f>
        <v>3</v>
      </c>
      <c r="S7093" t="str" cm="1">
        <f t="array" ref="S7093">_xlfn.IFS(FraudData[[#This Row],[Fraud Risk Score]]&gt;=8,"High Risk",FraudData[[#This Row],[Fraud Risk Score]]&gt;=6,"Medium Risk",TRUE,"Low Risk")</f>
        <v>Low Risk</v>
      </c>
    </row>
    <row r="7094" spans="1:19">
      <c r="A7094">
        <v>7093</v>
      </c>
      <c r="B7094">
        <v>210.39</v>
      </c>
      <c r="C7094">
        <v>21</v>
      </c>
      <c r="D7094" t="s">
        <v>46</v>
      </c>
      <c r="E7094">
        <v>0</v>
      </c>
      <c r="F7094">
        <v>0</v>
      </c>
      <c r="G7094">
        <v>76</v>
      </c>
      <c r="H7094">
        <v>0</v>
      </c>
      <c r="I7094">
        <v>69</v>
      </c>
      <c r="J7094">
        <v>0</v>
      </c>
      <c r="K7094">
        <f>_xlfn.XLOOKUP(FraudData[[#This Row],[amount]],AmountRules[Amount Min],AmountRules[Risk Points],,-1)</f>
        <v>0</v>
      </c>
      <c r="L7094">
        <f>_xlfn.XLOOKUP(FraudData[[#This Row],[transaction_hour]],TimeRules[Hour Min],TimeRules[Risk Points],,-1)</f>
        <v>0</v>
      </c>
      <c r="M7094">
        <f>_xlfn.XLOOKUP(FraudData[[#This Row],[foreign_transaction]],ForeignRules[Foreign Transaction],ForeignRules[Risk Points],0)</f>
        <v>0</v>
      </c>
      <c r="N7094">
        <f>_xlfn.XLOOKUP(FraudData[[#This Row],[location_mismatch]],Table10[Location Mismatch],Table10[Risk Points],0)</f>
        <v>0</v>
      </c>
      <c r="O7094">
        <f>_xlfn.XLOOKUP(FraudData[[#This Row],[device_trust_score]],DeviceRules[Device Min],DeviceRules[Risk Points],,-1)</f>
        <v>0</v>
      </c>
      <c r="P7094">
        <f>_xlfn.XLOOKUP(FraudData[[#This Row],[velocity_last_24h]],VelocityRules[Velocity Min],VelocityRules[Risk Points],,-1)</f>
        <v>0</v>
      </c>
      <c r="Q7094">
        <f>_xlfn.XLOOKUP(FraudData[[#This Row],[merchant_category]],MerchantRules[Merchant Category],MerchantRules[Risk Points],0)</f>
        <v>0</v>
      </c>
      <c r="R7094">
        <f>SUM(FraudData[[#This Row],[Amount Risk]:[Merchant Risk]])</f>
        <v>0</v>
      </c>
      <c r="S7094" t="str" cm="1">
        <f t="array" ref="S7094">_xlfn.IFS(FraudData[[#This Row],[Fraud Risk Score]]&gt;=8,"High Risk",FraudData[[#This Row],[Fraud Risk Score]]&gt;=6,"Medium Risk",TRUE,"Low Risk")</f>
        <v>Low Risk</v>
      </c>
    </row>
    <row r="7095" spans="1:19">
      <c r="A7095">
        <v>7094</v>
      </c>
      <c r="B7095">
        <v>24.47</v>
      </c>
      <c r="C7095">
        <v>3</v>
      </c>
      <c r="D7095" t="s">
        <v>48</v>
      </c>
      <c r="E7095">
        <v>0</v>
      </c>
      <c r="F7095">
        <v>0</v>
      </c>
      <c r="G7095">
        <v>39</v>
      </c>
      <c r="H7095">
        <v>2</v>
      </c>
      <c r="I7095">
        <v>64</v>
      </c>
      <c r="J7095">
        <v>0</v>
      </c>
      <c r="K7095">
        <f>_xlfn.XLOOKUP(FraudData[[#This Row],[amount]],AmountRules[Amount Min],AmountRules[Risk Points],,-1)</f>
        <v>0</v>
      </c>
      <c r="L7095">
        <f>_xlfn.XLOOKUP(FraudData[[#This Row],[transaction_hour]],TimeRules[Hour Min],TimeRules[Risk Points],,-1)</f>
        <v>3</v>
      </c>
      <c r="M7095">
        <f>_xlfn.XLOOKUP(FraudData[[#This Row],[foreign_transaction]],ForeignRules[Foreign Transaction],ForeignRules[Risk Points],0)</f>
        <v>0</v>
      </c>
      <c r="N7095">
        <f>_xlfn.XLOOKUP(FraudData[[#This Row],[location_mismatch]],Table10[Location Mismatch],Table10[Risk Points],0)</f>
        <v>0</v>
      </c>
      <c r="O7095">
        <f>_xlfn.XLOOKUP(FraudData[[#This Row],[device_trust_score]],DeviceRules[Device Min],DeviceRules[Risk Points],,-1)</f>
        <v>2</v>
      </c>
      <c r="P7095">
        <f>_xlfn.XLOOKUP(FraudData[[#This Row],[velocity_last_24h]],VelocityRules[Velocity Min],VelocityRules[Risk Points],,-1)</f>
        <v>0</v>
      </c>
      <c r="Q7095">
        <f>_xlfn.XLOOKUP(FraudData[[#This Row],[merchant_category]],MerchantRules[Merchant Category],MerchantRules[Risk Points],0)</f>
        <v>0</v>
      </c>
      <c r="R7095">
        <f>SUM(FraudData[[#This Row],[Amount Risk]:[Merchant Risk]])</f>
        <v>5</v>
      </c>
      <c r="S7095" t="str" cm="1">
        <f t="array" ref="S7095">_xlfn.IFS(FraudData[[#This Row],[Fraud Risk Score]]&gt;=8,"High Risk",FraudData[[#This Row],[Fraud Risk Score]]&gt;=6,"Medium Risk",TRUE,"Low Risk")</f>
        <v>Low Risk</v>
      </c>
    </row>
    <row r="7096" spans="1:19">
      <c r="A7096">
        <v>7095</v>
      </c>
      <c r="B7096">
        <v>79.41</v>
      </c>
      <c r="C7096">
        <v>23</v>
      </c>
      <c r="D7096" t="s">
        <v>50</v>
      </c>
      <c r="E7096">
        <v>0</v>
      </c>
      <c r="F7096">
        <v>0</v>
      </c>
      <c r="G7096">
        <v>66</v>
      </c>
      <c r="H7096">
        <v>1</v>
      </c>
      <c r="I7096">
        <v>25</v>
      </c>
      <c r="J7096">
        <v>0</v>
      </c>
      <c r="K7096">
        <f>_xlfn.XLOOKUP(FraudData[[#This Row],[amount]],AmountRules[Amount Min],AmountRules[Risk Points],,-1)</f>
        <v>0</v>
      </c>
      <c r="L7096">
        <f>_xlfn.XLOOKUP(FraudData[[#This Row],[transaction_hour]],TimeRules[Hour Min],TimeRules[Risk Points],,-1)</f>
        <v>1</v>
      </c>
      <c r="M7096">
        <f>_xlfn.XLOOKUP(FraudData[[#This Row],[foreign_transaction]],ForeignRules[Foreign Transaction],ForeignRules[Risk Points],0)</f>
        <v>0</v>
      </c>
      <c r="N7096">
        <f>_xlfn.XLOOKUP(FraudData[[#This Row],[location_mismatch]],Table10[Location Mismatch],Table10[Risk Points],0)</f>
        <v>0</v>
      </c>
      <c r="O7096">
        <f>_xlfn.XLOOKUP(FraudData[[#This Row],[device_trust_score]],DeviceRules[Device Min],DeviceRules[Risk Points],,-1)</f>
        <v>1</v>
      </c>
      <c r="P7096">
        <f>_xlfn.XLOOKUP(FraudData[[#This Row],[velocity_last_24h]],VelocityRules[Velocity Min],VelocityRules[Risk Points],,-1)</f>
        <v>0</v>
      </c>
      <c r="Q7096">
        <f>_xlfn.XLOOKUP(FraudData[[#This Row],[merchant_category]],MerchantRules[Merchant Category],MerchantRules[Risk Points],0)</f>
        <v>0</v>
      </c>
      <c r="R7096">
        <f>SUM(FraudData[[#This Row],[Amount Risk]:[Merchant Risk]])</f>
        <v>2</v>
      </c>
      <c r="S7096" t="str" cm="1">
        <f t="array" ref="S7096">_xlfn.IFS(FraudData[[#This Row],[Fraud Risk Score]]&gt;=8,"High Risk",FraudData[[#This Row],[Fraud Risk Score]]&gt;=6,"Medium Risk",TRUE,"Low Risk")</f>
        <v>Low Risk</v>
      </c>
    </row>
    <row r="7097" spans="1:19">
      <c r="A7097">
        <v>7096</v>
      </c>
      <c r="B7097">
        <v>161.58000000000001</v>
      </c>
      <c r="C7097">
        <v>1</v>
      </c>
      <c r="D7097" t="s">
        <v>47</v>
      </c>
      <c r="E7097">
        <v>0</v>
      </c>
      <c r="F7097">
        <v>0</v>
      </c>
      <c r="G7097">
        <v>62</v>
      </c>
      <c r="H7097">
        <v>1</v>
      </c>
      <c r="I7097">
        <v>48</v>
      </c>
      <c r="J7097">
        <v>0</v>
      </c>
      <c r="K7097">
        <f>_xlfn.XLOOKUP(FraudData[[#This Row],[amount]],AmountRules[Amount Min],AmountRules[Risk Points],,-1)</f>
        <v>0</v>
      </c>
      <c r="L7097">
        <f>_xlfn.XLOOKUP(FraudData[[#This Row],[transaction_hour]],TimeRules[Hour Min],TimeRules[Risk Points],,-1)</f>
        <v>3</v>
      </c>
      <c r="M7097">
        <f>_xlfn.XLOOKUP(FraudData[[#This Row],[foreign_transaction]],ForeignRules[Foreign Transaction],ForeignRules[Risk Points],0)</f>
        <v>0</v>
      </c>
      <c r="N7097">
        <f>_xlfn.XLOOKUP(FraudData[[#This Row],[location_mismatch]],Table10[Location Mismatch],Table10[Risk Points],0)</f>
        <v>0</v>
      </c>
      <c r="O7097">
        <f>_xlfn.XLOOKUP(FraudData[[#This Row],[device_trust_score]],DeviceRules[Device Min],DeviceRules[Risk Points],,-1)</f>
        <v>1</v>
      </c>
      <c r="P7097">
        <f>_xlfn.XLOOKUP(FraudData[[#This Row],[velocity_last_24h]],VelocityRules[Velocity Min],VelocityRules[Risk Points],,-1)</f>
        <v>0</v>
      </c>
      <c r="Q7097">
        <f>_xlfn.XLOOKUP(FraudData[[#This Row],[merchant_category]],MerchantRules[Merchant Category],MerchantRules[Risk Points],0)</f>
        <v>0</v>
      </c>
      <c r="R7097">
        <f>SUM(FraudData[[#This Row],[Amount Risk]:[Merchant Risk]])</f>
        <v>4</v>
      </c>
      <c r="S7097" t="str" cm="1">
        <f t="array" ref="S7097">_xlfn.IFS(FraudData[[#This Row],[Fraud Risk Score]]&gt;=8,"High Risk",FraudData[[#This Row],[Fraud Risk Score]]&gt;=6,"Medium Risk",TRUE,"Low Risk")</f>
        <v>Low Risk</v>
      </c>
    </row>
    <row r="7098" spans="1:19">
      <c r="A7098">
        <v>7097</v>
      </c>
      <c r="B7098">
        <v>324.95</v>
      </c>
      <c r="C7098">
        <v>6</v>
      </c>
      <c r="D7098" t="s">
        <v>49</v>
      </c>
      <c r="E7098">
        <v>0</v>
      </c>
      <c r="F7098">
        <v>0</v>
      </c>
      <c r="G7098">
        <v>73</v>
      </c>
      <c r="H7098">
        <v>3</v>
      </c>
      <c r="I7098">
        <v>36</v>
      </c>
      <c r="J7098">
        <v>0</v>
      </c>
      <c r="K7098">
        <f>_xlfn.XLOOKUP(FraudData[[#This Row],[amount]],AmountRules[Amount Min],AmountRules[Risk Points],,-1)</f>
        <v>0</v>
      </c>
      <c r="L7098">
        <f>_xlfn.XLOOKUP(FraudData[[#This Row],[transaction_hour]],TimeRules[Hour Min],TimeRules[Risk Points],,-1)</f>
        <v>0</v>
      </c>
      <c r="M7098">
        <f>_xlfn.XLOOKUP(FraudData[[#This Row],[foreign_transaction]],ForeignRules[Foreign Transaction],ForeignRules[Risk Points],0)</f>
        <v>0</v>
      </c>
      <c r="N7098">
        <f>_xlfn.XLOOKUP(FraudData[[#This Row],[location_mismatch]],Table10[Location Mismatch],Table10[Risk Points],0)</f>
        <v>0</v>
      </c>
      <c r="O7098">
        <f>_xlfn.XLOOKUP(FraudData[[#This Row],[device_trust_score]],DeviceRules[Device Min],DeviceRules[Risk Points],,-1)</f>
        <v>0</v>
      </c>
      <c r="P7098">
        <f>_xlfn.XLOOKUP(FraudData[[#This Row],[velocity_last_24h]],VelocityRules[Velocity Min],VelocityRules[Risk Points],,-1)</f>
        <v>0</v>
      </c>
      <c r="Q7098">
        <f>_xlfn.XLOOKUP(FraudData[[#This Row],[merchant_category]],MerchantRules[Merchant Category],MerchantRules[Risk Points],0)</f>
        <v>1</v>
      </c>
      <c r="R7098">
        <f>SUM(FraudData[[#This Row],[Amount Risk]:[Merchant Risk]])</f>
        <v>1</v>
      </c>
      <c r="S7098" t="str" cm="1">
        <f t="array" ref="S7098">_xlfn.IFS(FraudData[[#This Row],[Fraud Risk Score]]&gt;=8,"High Risk",FraudData[[#This Row],[Fraud Risk Score]]&gt;=6,"Medium Risk",TRUE,"Low Risk")</f>
        <v>Low Risk</v>
      </c>
    </row>
    <row r="7099" spans="1:19">
      <c r="A7099">
        <v>7098</v>
      </c>
      <c r="B7099">
        <v>8.0399999999999991</v>
      </c>
      <c r="C7099">
        <v>18</v>
      </c>
      <c r="D7099" t="s">
        <v>49</v>
      </c>
      <c r="E7099">
        <v>0</v>
      </c>
      <c r="F7099">
        <v>0</v>
      </c>
      <c r="G7099">
        <v>73</v>
      </c>
      <c r="H7099">
        <v>3</v>
      </c>
      <c r="I7099">
        <v>22</v>
      </c>
      <c r="J7099">
        <v>0</v>
      </c>
      <c r="K7099">
        <f>_xlfn.XLOOKUP(FraudData[[#This Row],[amount]],AmountRules[Amount Min],AmountRules[Risk Points],,-1)</f>
        <v>0</v>
      </c>
      <c r="L7099">
        <f>_xlfn.XLOOKUP(FraudData[[#This Row],[transaction_hour]],TimeRules[Hour Min],TimeRules[Risk Points],,-1)</f>
        <v>0</v>
      </c>
      <c r="M7099">
        <f>_xlfn.XLOOKUP(FraudData[[#This Row],[foreign_transaction]],ForeignRules[Foreign Transaction],ForeignRules[Risk Points],0)</f>
        <v>0</v>
      </c>
      <c r="N7099">
        <f>_xlfn.XLOOKUP(FraudData[[#This Row],[location_mismatch]],Table10[Location Mismatch],Table10[Risk Points],0)</f>
        <v>0</v>
      </c>
      <c r="O7099">
        <f>_xlfn.XLOOKUP(FraudData[[#This Row],[device_trust_score]],DeviceRules[Device Min],DeviceRules[Risk Points],,-1)</f>
        <v>0</v>
      </c>
      <c r="P7099">
        <f>_xlfn.XLOOKUP(FraudData[[#This Row],[velocity_last_24h]],VelocityRules[Velocity Min],VelocityRules[Risk Points],,-1)</f>
        <v>0</v>
      </c>
      <c r="Q7099">
        <f>_xlfn.XLOOKUP(FraudData[[#This Row],[merchant_category]],MerchantRules[Merchant Category],MerchantRules[Risk Points],0)</f>
        <v>1</v>
      </c>
      <c r="R7099">
        <f>SUM(FraudData[[#This Row],[Amount Risk]:[Merchant Risk]])</f>
        <v>1</v>
      </c>
      <c r="S7099" t="str" cm="1">
        <f t="array" ref="S7099">_xlfn.IFS(FraudData[[#This Row],[Fraud Risk Score]]&gt;=8,"High Risk",FraudData[[#This Row],[Fraud Risk Score]]&gt;=6,"Medium Risk",TRUE,"Low Risk")</f>
        <v>Low Risk</v>
      </c>
    </row>
    <row r="7100" spans="1:19">
      <c r="A7100">
        <v>7099</v>
      </c>
      <c r="B7100">
        <v>48.6</v>
      </c>
      <c r="C7100">
        <v>13</v>
      </c>
      <c r="D7100" t="s">
        <v>49</v>
      </c>
      <c r="E7100">
        <v>0</v>
      </c>
      <c r="F7100">
        <v>0</v>
      </c>
      <c r="G7100">
        <v>95</v>
      </c>
      <c r="H7100">
        <v>1</v>
      </c>
      <c r="I7100">
        <v>62</v>
      </c>
      <c r="J7100">
        <v>0</v>
      </c>
      <c r="K7100">
        <f>_xlfn.XLOOKUP(FraudData[[#This Row],[amount]],AmountRules[Amount Min],AmountRules[Risk Points],,-1)</f>
        <v>0</v>
      </c>
      <c r="L7100">
        <f>_xlfn.XLOOKUP(FraudData[[#This Row],[transaction_hour]],TimeRules[Hour Min],TimeRules[Risk Points],,-1)</f>
        <v>0</v>
      </c>
      <c r="M7100">
        <f>_xlfn.XLOOKUP(FraudData[[#This Row],[foreign_transaction]],ForeignRules[Foreign Transaction],ForeignRules[Risk Points],0)</f>
        <v>0</v>
      </c>
      <c r="N7100">
        <f>_xlfn.XLOOKUP(FraudData[[#This Row],[location_mismatch]],Table10[Location Mismatch],Table10[Risk Points],0)</f>
        <v>0</v>
      </c>
      <c r="O7100">
        <f>_xlfn.XLOOKUP(FraudData[[#This Row],[device_trust_score]],DeviceRules[Device Min],DeviceRules[Risk Points],,-1)</f>
        <v>0</v>
      </c>
      <c r="P7100">
        <f>_xlfn.XLOOKUP(FraudData[[#This Row],[velocity_last_24h]],VelocityRules[Velocity Min],VelocityRules[Risk Points],,-1)</f>
        <v>0</v>
      </c>
      <c r="Q7100">
        <f>_xlfn.XLOOKUP(FraudData[[#This Row],[merchant_category]],MerchantRules[Merchant Category],MerchantRules[Risk Points],0)</f>
        <v>1</v>
      </c>
      <c r="R7100">
        <f>SUM(FraudData[[#This Row],[Amount Risk]:[Merchant Risk]])</f>
        <v>1</v>
      </c>
      <c r="S7100" t="str" cm="1">
        <f t="array" ref="S7100">_xlfn.IFS(FraudData[[#This Row],[Fraud Risk Score]]&gt;=8,"High Risk",FraudData[[#This Row],[Fraud Risk Score]]&gt;=6,"Medium Risk",TRUE,"Low Risk")</f>
        <v>Low Risk</v>
      </c>
    </row>
    <row r="7101" spans="1:19">
      <c r="A7101">
        <v>7100</v>
      </c>
      <c r="B7101">
        <v>396.9</v>
      </c>
      <c r="C7101">
        <v>18</v>
      </c>
      <c r="D7101" t="s">
        <v>49</v>
      </c>
      <c r="E7101">
        <v>0</v>
      </c>
      <c r="F7101">
        <v>0</v>
      </c>
      <c r="G7101">
        <v>79</v>
      </c>
      <c r="H7101">
        <v>2</v>
      </c>
      <c r="I7101">
        <v>51</v>
      </c>
      <c r="J7101">
        <v>0</v>
      </c>
      <c r="K7101">
        <f>_xlfn.XLOOKUP(FraudData[[#This Row],[amount]],AmountRules[Amount Min],AmountRules[Risk Points],,-1)</f>
        <v>0</v>
      </c>
      <c r="L7101">
        <f>_xlfn.XLOOKUP(FraudData[[#This Row],[transaction_hour]],TimeRules[Hour Min],TimeRules[Risk Points],,-1)</f>
        <v>0</v>
      </c>
      <c r="M7101">
        <f>_xlfn.XLOOKUP(FraudData[[#This Row],[foreign_transaction]],ForeignRules[Foreign Transaction],ForeignRules[Risk Points],0)</f>
        <v>0</v>
      </c>
      <c r="N7101">
        <f>_xlfn.XLOOKUP(FraudData[[#This Row],[location_mismatch]],Table10[Location Mismatch],Table10[Risk Points],0)</f>
        <v>0</v>
      </c>
      <c r="O7101">
        <f>_xlfn.XLOOKUP(FraudData[[#This Row],[device_trust_score]],DeviceRules[Device Min],DeviceRules[Risk Points],,-1)</f>
        <v>0</v>
      </c>
      <c r="P7101">
        <f>_xlfn.XLOOKUP(FraudData[[#This Row],[velocity_last_24h]],VelocityRules[Velocity Min],VelocityRules[Risk Points],,-1)</f>
        <v>0</v>
      </c>
      <c r="Q7101">
        <f>_xlfn.XLOOKUP(FraudData[[#This Row],[merchant_category]],MerchantRules[Merchant Category],MerchantRules[Risk Points],0)</f>
        <v>1</v>
      </c>
      <c r="R7101">
        <f>SUM(FraudData[[#This Row],[Amount Risk]:[Merchant Risk]])</f>
        <v>1</v>
      </c>
      <c r="S7101" t="str" cm="1">
        <f t="array" ref="S7101">_xlfn.IFS(FraudData[[#This Row],[Fraud Risk Score]]&gt;=8,"High Risk",FraudData[[#This Row],[Fraud Risk Score]]&gt;=6,"Medium Risk",TRUE,"Low Risk")</f>
        <v>Low Risk</v>
      </c>
    </row>
    <row r="7102" spans="1:19">
      <c r="A7102">
        <v>7101</v>
      </c>
      <c r="B7102">
        <v>1.66</v>
      </c>
      <c r="C7102">
        <v>6</v>
      </c>
      <c r="D7102" t="s">
        <v>46</v>
      </c>
      <c r="E7102">
        <v>0</v>
      </c>
      <c r="F7102">
        <v>0</v>
      </c>
      <c r="G7102">
        <v>46</v>
      </c>
      <c r="H7102">
        <v>1</v>
      </c>
      <c r="I7102">
        <v>61</v>
      </c>
      <c r="J7102">
        <v>0</v>
      </c>
      <c r="K7102">
        <f>_xlfn.XLOOKUP(FraudData[[#This Row],[amount]],AmountRules[Amount Min],AmountRules[Risk Points],,-1)</f>
        <v>0</v>
      </c>
      <c r="L7102">
        <f>_xlfn.XLOOKUP(FraudData[[#This Row],[transaction_hour]],TimeRules[Hour Min],TimeRules[Risk Points],,-1)</f>
        <v>0</v>
      </c>
      <c r="M7102">
        <f>_xlfn.XLOOKUP(FraudData[[#This Row],[foreign_transaction]],ForeignRules[Foreign Transaction],ForeignRules[Risk Points],0)</f>
        <v>0</v>
      </c>
      <c r="N7102">
        <f>_xlfn.XLOOKUP(FraudData[[#This Row],[location_mismatch]],Table10[Location Mismatch],Table10[Risk Points],0)</f>
        <v>0</v>
      </c>
      <c r="O7102">
        <f>_xlfn.XLOOKUP(FraudData[[#This Row],[device_trust_score]],DeviceRules[Device Min],DeviceRules[Risk Points],,-1)</f>
        <v>2</v>
      </c>
      <c r="P7102">
        <f>_xlfn.XLOOKUP(FraudData[[#This Row],[velocity_last_24h]],VelocityRules[Velocity Min],VelocityRules[Risk Points],,-1)</f>
        <v>0</v>
      </c>
      <c r="Q7102">
        <f>_xlfn.XLOOKUP(FraudData[[#This Row],[merchant_category]],MerchantRules[Merchant Category],MerchantRules[Risk Points],0)</f>
        <v>0</v>
      </c>
      <c r="R7102">
        <f>SUM(FraudData[[#This Row],[Amount Risk]:[Merchant Risk]])</f>
        <v>2</v>
      </c>
      <c r="S7102" t="str" cm="1">
        <f t="array" ref="S7102">_xlfn.IFS(FraudData[[#This Row],[Fraud Risk Score]]&gt;=8,"High Risk",FraudData[[#This Row],[Fraud Risk Score]]&gt;=6,"Medium Risk",TRUE,"Low Risk")</f>
        <v>Low Risk</v>
      </c>
    </row>
    <row r="7103" spans="1:19">
      <c r="A7103">
        <v>7102</v>
      </c>
      <c r="B7103">
        <v>40.479999999999997</v>
      </c>
      <c r="C7103">
        <v>11</v>
      </c>
      <c r="D7103" t="s">
        <v>47</v>
      </c>
      <c r="E7103">
        <v>0</v>
      </c>
      <c r="F7103">
        <v>0</v>
      </c>
      <c r="G7103">
        <v>67</v>
      </c>
      <c r="H7103">
        <v>2</v>
      </c>
      <c r="I7103">
        <v>33</v>
      </c>
      <c r="J7103">
        <v>0</v>
      </c>
      <c r="K7103">
        <f>_xlfn.XLOOKUP(FraudData[[#This Row],[amount]],AmountRules[Amount Min],AmountRules[Risk Points],,-1)</f>
        <v>0</v>
      </c>
      <c r="L7103">
        <f>_xlfn.XLOOKUP(FraudData[[#This Row],[transaction_hour]],TimeRules[Hour Min],TimeRules[Risk Points],,-1)</f>
        <v>0</v>
      </c>
      <c r="M7103">
        <f>_xlfn.XLOOKUP(FraudData[[#This Row],[foreign_transaction]],ForeignRules[Foreign Transaction],ForeignRules[Risk Points],0)</f>
        <v>0</v>
      </c>
      <c r="N7103">
        <f>_xlfn.XLOOKUP(FraudData[[#This Row],[location_mismatch]],Table10[Location Mismatch],Table10[Risk Points],0)</f>
        <v>0</v>
      </c>
      <c r="O7103">
        <f>_xlfn.XLOOKUP(FraudData[[#This Row],[device_trust_score]],DeviceRules[Device Min],DeviceRules[Risk Points],,-1)</f>
        <v>1</v>
      </c>
      <c r="P7103">
        <f>_xlfn.XLOOKUP(FraudData[[#This Row],[velocity_last_24h]],VelocityRules[Velocity Min],VelocityRules[Risk Points],,-1)</f>
        <v>0</v>
      </c>
      <c r="Q7103">
        <f>_xlfn.XLOOKUP(FraudData[[#This Row],[merchant_category]],MerchantRules[Merchant Category],MerchantRules[Risk Points],0)</f>
        <v>0</v>
      </c>
      <c r="R7103">
        <f>SUM(FraudData[[#This Row],[Amount Risk]:[Merchant Risk]])</f>
        <v>1</v>
      </c>
      <c r="S7103" t="str" cm="1">
        <f t="array" ref="S7103">_xlfn.IFS(FraudData[[#This Row],[Fraud Risk Score]]&gt;=8,"High Risk",FraudData[[#This Row],[Fraud Risk Score]]&gt;=6,"Medium Risk",TRUE,"Low Risk")</f>
        <v>Low Risk</v>
      </c>
    </row>
    <row r="7104" spans="1:19">
      <c r="A7104">
        <v>7103</v>
      </c>
      <c r="B7104">
        <v>575.05999999999995</v>
      </c>
      <c r="C7104">
        <v>2</v>
      </c>
      <c r="D7104" t="s">
        <v>48</v>
      </c>
      <c r="E7104">
        <v>0</v>
      </c>
      <c r="F7104">
        <v>0</v>
      </c>
      <c r="G7104">
        <v>74</v>
      </c>
      <c r="H7104">
        <v>2</v>
      </c>
      <c r="I7104">
        <v>24</v>
      </c>
      <c r="J7104">
        <v>0</v>
      </c>
      <c r="K7104">
        <f>_xlfn.XLOOKUP(FraudData[[#This Row],[amount]],AmountRules[Amount Min],AmountRules[Risk Points],,-1)</f>
        <v>1</v>
      </c>
      <c r="L7104">
        <f>_xlfn.XLOOKUP(FraudData[[#This Row],[transaction_hour]],TimeRules[Hour Min],TimeRules[Risk Points],,-1)</f>
        <v>3</v>
      </c>
      <c r="M7104">
        <f>_xlfn.XLOOKUP(FraudData[[#This Row],[foreign_transaction]],ForeignRules[Foreign Transaction],ForeignRules[Risk Points],0)</f>
        <v>0</v>
      </c>
      <c r="N7104">
        <f>_xlfn.XLOOKUP(FraudData[[#This Row],[location_mismatch]],Table10[Location Mismatch],Table10[Risk Points],0)</f>
        <v>0</v>
      </c>
      <c r="O7104">
        <f>_xlfn.XLOOKUP(FraudData[[#This Row],[device_trust_score]],DeviceRules[Device Min],DeviceRules[Risk Points],,-1)</f>
        <v>0</v>
      </c>
      <c r="P7104">
        <f>_xlfn.XLOOKUP(FraudData[[#This Row],[velocity_last_24h]],VelocityRules[Velocity Min],VelocityRules[Risk Points],,-1)</f>
        <v>0</v>
      </c>
      <c r="Q7104">
        <f>_xlfn.XLOOKUP(FraudData[[#This Row],[merchant_category]],MerchantRules[Merchant Category],MerchantRules[Risk Points],0)</f>
        <v>0</v>
      </c>
      <c r="R7104">
        <f>SUM(FraudData[[#This Row],[Amount Risk]:[Merchant Risk]])</f>
        <v>4</v>
      </c>
      <c r="S7104" t="str" cm="1">
        <f t="array" ref="S7104">_xlfn.IFS(FraudData[[#This Row],[Fraud Risk Score]]&gt;=8,"High Risk",FraudData[[#This Row],[Fraud Risk Score]]&gt;=6,"Medium Risk",TRUE,"Low Risk")</f>
        <v>Low Risk</v>
      </c>
    </row>
    <row r="7105" spans="1:19">
      <c r="A7105">
        <v>7104</v>
      </c>
      <c r="B7105">
        <v>171.07</v>
      </c>
      <c r="C7105">
        <v>14</v>
      </c>
      <c r="D7105" t="s">
        <v>48</v>
      </c>
      <c r="E7105">
        <v>0</v>
      </c>
      <c r="F7105">
        <v>0</v>
      </c>
      <c r="G7105">
        <v>43</v>
      </c>
      <c r="H7105">
        <v>3</v>
      </c>
      <c r="I7105">
        <v>58</v>
      </c>
      <c r="J7105">
        <v>0</v>
      </c>
      <c r="K7105">
        <f>_xlfn.XLOOKUP(FraudData[[#This Row],[amount]],AmountRules[Amount Min],AmountRules[Risk Points],,-1)</f>
        <v>0</v>
      </c>
      <c r="L7105">
        <f>_xlfn.XLOOKUP(FraudData[[#This Row],[transaction_hour]],TimeRules[Hour Min],TimeRules[Risk Points],,-1)</f>
        <v>0</v>
      </c>
      <c r="M7105">
        <f>_xlfn.XLOOKUP(FraudData[[#This Row],[foreign_transaction]],ForeignRules[Foreign Transaction],ForeignRules[Risk Points],0)</f>
        <v>0</v>
      </c>
      <c r="N7105">
        <f>_xlfn.XLOOKUP(FraudData[[#This Row],[location_mismatch]],Table10[Location Mismatch],Table10[Risk Points],0)</f>
        <v>0</v>
      </c>
      <c r="O7105">
        <f>_xlfn.XLOOKUP(FraudData[[#This Row],[device_trust_score]],DeviceRules[Device Min],DeviceRules[Risk Points],,-1)</f>
        <v>2</v>
      </c>
      <c r="P7105">
        <f>_xlfn.XLOOKUP(FraudData[[#This Row],[velocity_last_24h]],VelocityRules[Velocity Min],VelocityRules[Risk Points],,-1)</f>
        <v>0</v>
      </c>
      <c r="Q7105">
        <f>_xlfn.XLOOKUP(FraudData[[#This Row],[merchant_category]],MerchantRules[Merchant Category],MerchantRules[Risk Points],0)</f>
        <v>0</v>
      </c>
      <c r="R7105">
        <f>SUM(FraudData[[#This Row],[Amount Risk]:[Merchant Risk]])</f>
        <v>2</v>
      </c>
      <c r="S7105" t="str" cm="1">
        <f t="array" ref="S7105">_xlfn.IFS(FraudData[[#This Row],[Fraud Risk Score]]&gt;=8,"High Risk",FraudData[[#This Row],[Fraud Risk Score]]&gt;=6,"Medium Risk",TRUE,"Low Risk")</f>
        <v>Low Risk</v>
      </c>
    </row>
    <row r="7106" spans="1:19">
      <c r="A7106">
        <v>7105</v>
      </c>
      <c r="B7106">
        <v>54.61</v>
      </c>
      <c r="C7106">
        <v>4</v>
      </c>
      <c r="D7106" t="s">
        <v>50</v>
      </c>
      <c r="E7106">
        <v>0</v>
      </c>
      <c r="F7106">
        <v>0</v>
      </c>
      <c r="G7106">
        <v>96</v>
      </c>
      <c r="H7106">
        <v>2</v>
      </c>
      <c r="I7106">
        <v>38</v>
      </c>
      <c r="J7106">
        <v>0</v>
      </c>
      <c r="K7106">
        <f>_xlfn.XLOOKUP(FraudData[[#This Row],[amount]],AmountRules[Amount Min],AmountRules[Risk Points],,-1)</f>
        <v>0</v>
      </c>
      <c r="L7106">
        <f>_xlfn.XLOOKUP(FraudData[[#This Row],[transaction_hour]],TimeRules[Hour Min],TimeRules[Risk Points],,-1)</f>
        <v>0</v>
      </c>
      <c r="M7106">
        <f>_xlfn.XLOOKUP(FraudData[[#This Row],[foreign_transaction]],ForeignRules[Foreign Transaction],ForeignRules[Risk Points],0)</f>
        <v>0</v>
      </c>
      <c r="N7106">
        <f>_xlfn.XLOOKUP(FraudData[[#This Row],[location_mismatch]],Table10[Location Mismatch],Table10[Risk Points],0)</f>
        <v>0</v>
      </c>
      <c r="O7106">
        <f>_xlfn.XLOOKUP(FraudData[[#This Row],[device_trust_score]],DeviceRules[Device Min],DeviceRules[Risk Points],,-1)</f>
        <v>0</v>
      </c>
      <c r="P7106">
        <f>_xlfn.XLOOKUP(FraudData[[#This Row],[velocity_last_24h]],VelocityRules[Velocity Min],VelocityRules[Risk Points],,-1)</f>
        <v>0</v>
      </c>
      <c r="Q7106">
        <f>_xlfn.XLOOKUP(FraudData[[#This Row],[merchant_category]],MerchantRules[Merchant Category],MerchantRules[Risk Points],0)</f>
        <v>0</v>
      </c>
      <c r="R7106">
        <f>SUM(FraudData[[#This Row],[Amount Risk]:[Merchant Risk]])</f>
        <v>0</v>
      </c>
      <c r="S7106" t="str" cm="1">
        <f t="array" ref="S7106">_xlfn.IFS(FraudData[[#This Row],[Fraud Risk Score]]&gt;=8,"High Risk",FraudData[[#This Row],[Fraud Risk Score]]&gt;=6,"Medium Risk",TRUE,"Low Risk")</f>
        <v>Low Risk</v>
      </c>
    </row>
    <row r="7107" spans="1:19">
      <c r="A7107">
        <v>7106</v>
      </c>
      <c r="B7107">
        <v>12.48</v>
      </c>
      <c r="C7107">
        <v>7</v>
      </c>
      <c r="D7107" t="s">
        <v>48</v>
      </c>
      <c r="E7107">
        <v>0</v>
      </c>
      <c r="F7107">
        <v>0</v>
      </c>
      <c r="G7107">
        <v>42</v>
      </c>
      <c r="H7107">
        <v>4</v>
      </c>
      <c r="I7107">
        <v>61</v>
      </c>
      <c r="J7107">
        <v>0</v>
      </c>
      <c r="K7107">
        <f>_xlfn.XLOOKUP(FraudData[[#This Row],[amount]],AmountRules[Amount Min],AmountRules[Risk Points],,-1)</f>
        <v>0</v>
      </c>
      <c r="L7107">
        <f>_xlfn.XLOOKUP(FraudData[[#This Row],[transaction_hour]],TimeRules[Hour Min],TimeRules[Risk Points],,-1)</f>
        <v>0</v>
      </c>
      <c r="M7107">
        <f>_xlfn.XLOOKUP(FraudData[[#This Row],[foreign_transaction]],ForeignRules[Foreign Transaction],ForeignRules[Risk Points],0)</f>
        <v>0</v>
      </c>
      <c r="N7107">
        <f>_xlfn.XLOOKUP(FraudData[[#This Row],[location_mismatch]],Table10[Location Mismatch],Table10[Risk Points],0)</f>
        <v>0</v>
      </c>
      <c r="O7107">
        <f>_xlfn.XLOOKUP(FraudData[[#This Row],[device_trust_score]],DeviceRules[Device Min],DeviceRules[Risk Points],,-1)</f>
        <v>2</v>
      </c>
      <c r="P7107">
        <f>_xlfn.XLOOKUP(FraudData[[#This Row],[velocity_last_24h]],VelocityRules[Velocity Min],VelocityRules[Risk Points],,-1)</f>
        <v>0</v>
      </c>
      <c r="Q7107">
        <f>_xlfn.XLOOKUP(FraudData[[#This Row],[merchant_category]],MerchantRules[Merchant Category],MerchantRules[Risk Points],0)</f>
        <v>0</v>
      </c>
      <c r="R7107">
        <f>SUM(FraudData[[#This Row],[Amount Risk]:[Merchant Risk]])</f>
        <v>2</v>
      </c>
      <c r="S7107" t="str" cm="1">
        <f t="array" ref="S7107">_xlfn.IFS(FraudData[[#This Row],[Fraud Risk Score]]&gt;=8,"High Risk",FraudData[[#This Row],[Fraud Risk Score]]&gt;=6,"Medium Risk",TRUE,"Low Risk")</f>
        <v>Low Risk</v>
      </c>
    </row>
    <row r="7108" spans="1:19">
      <c r="A7108">
        <v>7107</v>
      </c>
      <c r="B7108">
        <v>5.15</v>
      </c>
      <c r="C7108">
        <v>13</v>
      </c>
      <c r="D7108" t="s">
        <v>47</v>
      </c>
      <c r="E7108">
        <v>0</v>
      </c>
      <c r="F7108">
        <v>0</v>
      </c>
      <c r="G7108">
        <v>34</v>
      </c>
      <c r="H7108">
        <v>3</v>
      </c>
      <c r="I7108">
        <v>42</v>
      </c>
      <c r="J7108">
        <v>0</v>
      </c>
      <c r="K7108">
        <f>_xlfn.XLOOKUP(FraudData[[#This Row],[amount]],AmountRules[Amount Min],AmountRules[Risk Points],,-1)</f>
        <v>0</v>
      </c>
      <c r="L7108">
        <f>_xlfn.XLOOKUP(FraudData[[#This Row],[transaction_hour]],TimeRules[Hour Min],TimeRules[Risk Points],,-1)</f>
        <v>0</v>
      </c>
      <c r="M7108">
        <f>_xlfn.XLOOKUP(FraudData[[#This Row],[foreign_transaction]],ForeignRules[Foreign Transaction],ForeignRules[Risk Points],0)</f>
        <v>0</v>
      </c>
      <c r="N7108">
        <f>_xlfn.XLOOKUP(FraudData[[#This Row],[location_mismatch]],Table10[Location Mismatch],Table10[Risk Points],0)</f>
        <v>0</v>
      </c>
      <c r="O7108">
        <f>_xlfn.XLOOKUP(FraudData[[#This Row],[device_trust_score]],DeviceRules[Device Min],DeviceRules[Risk Points],,-1)</f>
        <v>2</v>
      </c>
      <c r="P7108">
        <f>_xlfn.XLOOKUP(FraudData[[#This Row],[velocity_last_24h]],VelocityRules[Velocity Min],VelocityRules[Risk Points],,-1)</f>
        <v>0</v>
      </c>
      <c r="Q7108">
        <f>_xlfn.XLOOKUP(FraudData[[#This Row],[merchant_category]],MerchantRules[Merchant Category],MerchantRules[Risk Points],0)</f>
        <v>0</v>
      </c>
      <c r="R7108">
        <f>SUM(FraudData[[#This Row],[Amount Risk]:[Merchant Risk]])</f>
        <v>2</v>
      </c>
      <c r="S7108" t="str" cm="1">
        <f t="array" ref="S7108">_xlfn.IFS(FraudData[[#This Row],[Fraud Risk Score]]&gt;=8,"High Risk",FraudData[[#This Row],[Fraud Risk Score]]&gt;=6,"Medium Risk",TRUE,"Low Risk")</f>
        <v>Low Risk</v>
      </c>
    </row>
    <row r="7109" spans="1:19">
      <c r="A7109">
        <v>7108</v>
      </c>
      <c r="B7109">
        <v>50.53</v>
      </c>
      <c r="C7109">
        <v>3</v>
      </c>
      <c r="D7109" t="s">
        <v>48</v>
      </c>
      <c r="E7109">
        <v>0</v>
      </c>
      <c r="F7109">
        <v>0</v>
      </c>
      <c r="G7109">
        <v>74</v>
      </c>
      <c r="H7109">
        <v>3</v>
      </c>
      <c r="I7109">
        <v>64</v>
      </c>
      <c r="J7109">
        <v>0</v>
      </c>
      <c r="K7109">
        <f>_xlfn.XLOOKUP(FraudData[[#This Row],[amount]],AmountRules[Amount Min],AmountRules[Risk Points],,-1)</f>
        <v>0</v>
      </c>
      <c r="L7109">
        <f>_xlfn.XLOOKUP(FraudData[[#This Row],[transaction_hour]],TimeRules[Hour Min],TimeRules[Risk Points],,-1)</f>
        <v>3</v>
      </c>
      <c r="M7109">
        <f>_xlfn.XLOOKUP(FraudData[[#This Row],[foreign_transaction]],ForeignRules[Foreign Transaction],ForeignRules[Risk Points],0)</f>
        <v>0</v>
      </c>
      <c r="N7109">
        <f>_xlfn.XLOOKUP(FraudData[[#This Row],[location_mismatch]],Table10[Location Mismatch],Table10[Risk Points],0)</f>
        <v>0</v>
      </c>
      <c r="O7109">
        <f>_xlfn.XLOOKUP(FraudData[[#This Row],[device_trust_score]],DeviceRules[Device Min],DeviceRules[Risk Points],,-1)</f>
        <v>0</v>
      </c>
      <c r="P7109">
        <f>_xlfn.XLOOKUP(FraudData[[#This Row],[velocity_last_24h]],VelocityRules[Velocity Min],VelocityRules[Risk Points],,-1)</f>
        <v>0</v>
      </c>
      <c r="Q7109">
        <f>_xlfn.XLOOKUP(FraudData[[#This Row],[merchant_category]],MerchantRules[Merchant Category],MerchantRules[Risk Points],0)</f>
        <v>0</v>
      </c>
      <c r="R7109">
        <f>SUM(FraudData[[#This Row],[Amount Risk]:[Merchant Risk]])</f>
        <v>3</v>
      </c>
      <c r="S7109" t="str" cm="1">
        <f t="array" ref="S7109">_xlfn.IFS(FraudData[[#This Row],[Fraud Risk Score]]&gt;=8,"High Risk",FraudData[[#This Row],[Fraud Risk Score]]&gt;=6,"Medium Risk",TRUE,"Low Risk")</f>
        <v>Low Risk</v>
      </c>
    </row>
    <row r="7110" spans="1:19">
      <c r="A7110">
        <v>7109</v>
      </c>
      <c r="B7110">
        <v>383.89</v>
      </c>
      <c r="C7110">
        <v>6</v>
      </c>
      <c r="D7110" t="s">
        <v>46</v>
      </c>
      <c r="E7110">
        <v>0</v>
      </c>
      <c r="F7110">
        <v>0</v>
      </c>
      <c r="G7110">
        <v>73</v>
      </c>
      <c r="H7110">
        <v>1</v>
      </c>
      <c r="I7110">
        <v>62</v>
      </c>
      <c r="J7110">
        <v>0</v>
      </c>
      <c r="K7110">
        <f>_xlfn.XLOOKUP(FraudData[[#This Row],[amount]],AmountRules[Amount Min],AmountRules[Risk Points],,-1)</f>
        <v>0</v>
      </c>
      <c r="L7110">
        <f>_xlfn.XLOOKUP(FraudData[[#This Row],[transaction_hour]],TimeRules[Hour Min],TimeRules[Risk Points],,-1)</f>
        <v>0</v>
      </c>
      <c r="M7110">
        <f>_xlfn.XLOOKUP(FraudData[[#This Row],[foreign_transaction]],ForeignRules[Foreign Transaction],ForeignRules[Risk Points],0)</f>
        <v>0</v>
      </c>
      <c r="N7110">
        <f>_xlfn.XLOOKUP(FraudData[[#This Row],[location_mismatch]],Table10[Location Mismatch],Table10[Risk Points],0)</f>
        <v>0</v>
      </c>
      <c r="O7110">
        <f>_xlfn.XLOOKUP(FraudData[[#This Row],[device_trust_score]],DeviceRules[Device Min],DeviceRules[Risk Points],,-1)</f>
        <v>0</v>
      </c>
      <c r="P7110">
        <f>_xlfn.XLOOKUP(FraudData[[#This Row],[velocity_last_24h]],VelocityRules[Velocity Min],VelocityRules[Risk Points],,-1)</f>
        <v>0</v>
      </c>
      <c r="Q7110">
        <f>_xlfn.XLOOKUP(FraudData[[#This Row],[merchant_category]],MerchantRules[Merchant Category],MerchantRules[Risk Points],0)</f>
        <v>0</v>
      </c>
      <c r="R7110">
        <f>SUM(FraudData[[#This Row],[Amount Risk]:[Merchant Risk]])</f>
        <v>0</v>
      </c>
      <c r="S7110" t="str" cm="1">
        <f t="array" ref="S7110">_xlfn.IFS(FraudData[[#This Row],[Fraud Risk Score]]&gt;=8,"High Risk",FraudData[[#This Row],[Fraud Risk Score]]&gt;=6,"Medium Risk",TRUE,"Low Risk")</f>
        <v>Low Risk</v>
      </c>
    </row>
    <row r="7111" spans="1:19">
      <c r="A7111">
        <v>7110</v>
      </c>
      <c r="B7111">
        <v>96.79</v>
      </c>
      <c r="C7111">
        <v>6</v>
      </c>
      <c r="D7111" t="s">
        <v>48</v>
      </c>
      <c r="E7111">
        <v>0</v>
      </c>
      <c r="F7111">
        <v>0</v>
      </c>
      <c r="G7111">
        <v>65</v>
      </c>
      <c r="H7111">
        <v>2</v>
      </c>
      <c r="I7111">
        <v>19</v>
      </c>
      <c r="J7111">
        <v>0</v>
      </c>
      <c r="K7111">
        <f>_xlfn.XLOOKUP(FraudData[[#This Row],[amount]],AmountRules[Amount Min],AmountRules[Risk Points],,-1)</f>
        <v>0</v>
      </c>
      <c r="L7111">
        <f>_xlfn.XLOOKUP(FraudData[[#This Row],[transaction_hour]],TimeRules[Hour Min],TimeRules[Risk Points],,-1)</f>
        <v>0</v>
      </c>
      <c r="M7111">
        <f>_xlfn.XLOOKUP(FraudData[[#This Row],[foreign_transaction]],ForeignRules[Foreign Transaction],ForeignRules[Risk Points],0)</f>
        <v>0</v>
      </c>
      <c r="N7111">
        <f>_xlfn.XLOOKUP(FraudData[[#This Row],[location_mismatch]],Table10[Location Mismatch],Table10[Risk Points],0)</f>
        <v>0</v>
      </c>
      <c r="O7111">
        <f>_xlfn.XLOOKUP(FraudData[[#This Row],[device_trust_score]],DeviceRules[Device Min],DeviceRules[Risk Points],,-1)</f>
        <v>1</v>
      </c>
      <c r="P7111">
        <f>_xlfn.XLOOKUP(FraudData[[#This Row],[velocity_last_24h]],VelocityRules[Velocity Min],VelocityRules[Risk Points],,-1)</f>
        <v>0</v>
      </c>
      <c r="Q7111">
        <f>_xlfn.XLOOKUP(FraudData[[#This Row],[merchant_category]],MerchantRules[Merchant Category],MerchantRules[Risk Points],0)</f>
        <v>0</v>
      </c>
      <c r="R7111">
        <f>SUM(FraudData[[#This Row],[Amount Risk]:[Merchant Risk]])</f>
        <v>1</v>
      </c>
      <c r="S7111" t="str" cm="1">
        <f t="array" ref="S7111">_xlfn.IFS(FraudData[[#This Row],[Fraud Risk Score]]&gt;=8,"High Risk",FraudData[[#This Row],[Fraud Risk Score]]&gt;=6,"Medium Risk",TRUE,"Low Risk")</f>
        <v>Low Risk</v>
      </c>
    </row>
    <row r="7112" spans="1:19">
      <c r="A7112">
        <v>7111</v>
      </c>
      <c r="B7112">
        <v>229.35</v>
      </c>
      <c r="C7112">
        <v>17</v>
      </c>
      <c r="D7112" t="s">
        <v>49</v>
      </c>
      <c r="E7112">
        <v>0</v>
      </c>
      <c r="F7112">
        <v>0</v>
      </c>
      <c r="G7112">
        <v>39</v>
      </c>
      <c r="H7112">
        <v>0</v>
      </c>
      <c r="I7112">
        <v>25</v>
      </c>
      <c r="J7112">
        <v>0</v>
      </c>
      <c r="K7112">
        <f>_xlfn.XLOOKUP(FraudData[[#This Row],[amount]],AmountRules[Amount Min],AmountRules[Risk Points],,-1)</f>
        <v>0</v>
      </c>
      <c r="L7112">
        <f>_xlfn.XLOOKUP(FraudData[[#This Row],[transaction_hour]],TimeRules[Hour Min],TimeRules[Risk Points],,-1)</f>
        <v>0</v>
      </c>
      <c r="M7112">
        <f>_xlfn.XLOOKUP(FraudData[[#This Row],[foreign_transaction]],ForeignRules[Foreign Transaction],ForeignRules[Risk Points],0)</f>
        <v>0</v>
      </c>
      <c r="N7112">
        <f>_xlfn.XLOOKUP(FraudData[[#This Row],[location_mismatch]],Table10[Location Mismatch],Table10[Risk Points],0)</f>
        <v>0</v>
      </c>
      <c r="O7112">
        <f>_xlfn.XLOOKUP(FraudData[[#This Row],[device_trust_score]],DeviceRules[Device Min],DeviceRules[Risk Points],,-1)</f>
        <v>2</v>
      </c>
      <c r="P7112">
        <f>_xlfn.XLOOKUP(FraudData[[#This Row],[velocity_last_24h]],VelocityRules[Velocity Min],VelocityRules[Risk Points],,-1)</f>
        <v>0</v>
      </c>
      <c r="Q7112">
        <f>_xlfn.XLOOKUP(FraudData[[#This Row],[merchant_category]],MerchantRules[Merchant Category],MerchantRules[Risk Points],0)</f>
        <v>1</v>
      </c>
      <c r="R7112">
        <f>SUM(FraudData[[#This Row],[Amount Risk]:[Merchant Risk]])</f>
        <v>3</v>
      </c>
      <c r="S7112" t="str" cm="1">
        <f t="array" ref="S7112">_xlfn.IFS(FraudData[[#This Row],[Fraud Risk Score]]&gt;=8,"High Risk",FraudData[[#This Row],[Fraud Risk Score]]&gt;=6,"Medium Risk",TRUE,"Low Risk")</f>
        <v>Low Risk</v>
      </c>
    </row>
    <row r="7113" spans="1:19">
      <c r="A7113">
        <v>7112</v>
      </c>
      <c r="B7113">
        <v>450.81</v>
      </c>
      <c r="C7113">
        <v>13</v>
      </c>
      <c r="D7113" t="s">
        <v>49</v>
      </c>
      <c r="E7113">
        <v>0</v>
      </c>
      <c r="F7113">
        <v>0</v>
      </c>
      <c r="G7113">
        <v>47</v>
      </c>
      <c r="H7113">
        <v>4</v>
      </c>
      <c r="I7113">
        <v>36</v>
      </c>
      <c r="J7113">
        <v>0</v>
      </c>
      <c r="K7113">
        <f>_xlfn.XLOOKUP(FraudData[[#This Row],[amount]],AmountRules[Amount Min],AmountRules[Risk Points],,-1)</f>
        <v>0</v>
      </c>
      <c r="L7113">
        <f>_xlfn.XLOOKUP(FraudData[[#This Row],[transaction_hour]],TimeRules[Hour Min],TimeRules[Risk Points],,-1)</f>
        <v>0</v>
      </c>
      <c r="M7113">
        <f>_xlfn.XLOOKUP(FraudData[[#This Row],[foreign_transaction]],ForeignRules[Foreign Transaction],ForeignRules[Risk Points],0)</f>
        <v>0</v>
      </c>
      <c r="N7113">
        <f>_xlfn.XLOOKUP(FraudData[[#This Row],[location_mismatch]],Table10[Location Mismatch],Table10[Risk Points],0)</f>
        <v>0</v>
      </c>
      <c r="O7113">
        <f>_xlfn.XLOOKUP(FraudData[[#This Row],[device_trust_score]],DeviceRules[Device Min],DeviceRules[Risk Points],,-1)</f>
        <v>2</v>
      </c>
      <c r="P7113">
        <f>_xlfn.XLOOKUP(FraudData[[#This Row],[velocity_last_24h]],VelocityRules[Velocity Min],VelocityRules[Risk Points],,-1)</f>
        <v>0</v>
      </c>
      <c r="Q7113">
        <f>_xlfn.XLOOKUP(FraudData[[#This Row],[merchant_category]],MerchantRules[Merchant Category],MerchantRules[Risk Points],0)</f>
        <v>1</v>
      </c>
      <c r="R7113">
        <f>SUM(FraudData[[#This Row],[Amount Risk]:[Merchant Risk]])</f>
        <v>3</v>
      </c>
      <c r="S7113" t="str" cm="1">
        <f t="array" ref="S7113">_xlfn.IFS(FraudData[[#This Row],[Fraud Risk Score]]&gt;=8,"High Risk",FraudData[[#This Row],[Fraud Risk Score]]&gt;=6,"Medium Risk",TRUE,"Low Risk")</f>
        <v>Low Risk</v>
      </c>
    </row>
    <row r="7114" spans="1:19">
      <c r="A7114">
        <v>7113</v>
      </c>
      <c r="B7114">
        <v>94.38</v>
      </c>
      <c r="C7114">
        <v>7</v>
      </c>
      <c r="D7114" t="s">
        <v>49</v>
      </c>
      <c r="E7114">
        <v>0</v>
      </c>
      <c r="F7114">
        <v>0</v>
      </c>
      <c r="G7114">
        <v>51</v>
      </c>
      <c r="H7114">
        <v>2</v>
      </c>
      <c r="I7114">
        <v>59</v>
      </c>
      <c r="J7114">
        <v>0</v>
      </c>
      <c r="K7114">
        <f>_xlfn.XLOOKUP(FraudData[[#This Row],[amount]],AmountRules[Amount Min],AmountRules[Risk Points],,-1)</f>
        <v>0</v>
      </c>
      <c r="L7114">
        <f>_xlfn.XLOOKUP(FraudData[[#This Row],[transaction_hour]],TimeRules[Hour Min],TimeRules[Risk Points],,-1)</f>
        <v>0</v>
      </c>
      <c r="M7114">
        <f>_xlfn.XLOOKUP(FraudData[[#This Row],[foreign_transaction]],ForeignRules[Foreign Transaction],ForeignRules[Risk Points],0)</f>
        <v>0</v>
      </c>
      <c r="N7114">
        <f>_xlfn.XLOOKUP(FraudData[[#This Row],[location_mismatch]],Table10[Location Mismatch],Table10[Risk Points],0)</f>
        <v>0</v>
      </c>
      <c r="O7114">
        <f>_xlfn.XLOOKUP(FraudData[[#This Row],[device_trust_score]],DeviceRules[Device Min],DeviceRules[Risk Points],,-1)</f>
        <v>1</v>
      </c>
      <c r="P7114">
        <f>_xlfn.XLOOKUP(FraudData[[#This Row],[velocity_last_24h]],VelocityRules[Velocity Min],VelocityRules[Risk Points],,-1)</f>
        <v>0</v>
      </c>
      <c r="Q7114">
        <f>_xlfn.XLOOKUP(FraudData[[#This Row],[merchant_category]],MerchantRules[Merchant Category],MerchantRules[Risk Points],0)</f>
        <v>1</v>
      </c>
      <c r="R7114">
        <f>SUM(FraudData[[#This Row],[Amount Risk]:[Merchant Risk]])</f>
        <v>2</v>
      </c>
      <c r="S7114" t="str" cm="1">
        <f t="array" ref="S7114">_xlfn.IFS(FraudData[[#This Row],[Fraud Risk Score]]&gt;=8,"High Risk",FraudData[[#This Row],[Fraud Risk Score]]&gt;=6,"Medium Risk",TRUE,"Low Risk")</f>
        <v>Low Risk</v>
      </c>
    </row>
    <row r="7115" spans="1:19">
      <c r="A7115">
        <v>7114</v>
      </c>
      <c r="B7115">
        <v>38.21</v>
      </c>
      <c r="C7115">
        <v>11</v>
      </c>
      <c r="D7115" t="s">
        <v>49</v>
      </c>
      <c r="E7115">
        <v>0</v>
      </c>
      <c r="F7115">
        <v>0</v>
      </c>
      <c r="G7115">
        <v>30</v>
      </c>
      <c r="H7115">
        <v>0</v>
      </c>
      <c r="I7115">
        <v>54</v>
      </c>
      <c r="J7115">
        <v>0</v>
      </c>
      <c r="K7115">
        <f>_xlfn.XLOOKUP(FraudData[[#This Row],[amount]],AmountRules[Amount Min],AmountRules[Risk Points],,-1)</f>
        <v>0</v>
      </c>
      <c r="L7115">
        <f>_xlfn.XLOOKUP(FraudData[[#This Row],[transaction_hour]],TimeRules[Hour Min],TimeRules[Risk Points],,-1)</f>
        <v>0</v>
      </c>
      <c r="M7115">
        <f>_xlfn.XLOOKUP(FraudData[[#This Row],[foreign_transaction]],ForeignRules[Foreign Transaction],ForeignRules[Risk Points],0)</f>
        <v>0</v>
      </c>
      <c r="N7115">
        <f>_xlfn.XLOOKUP(FraudData[[#This Row],[location_mismatch]],Table10[Location Mismatch],Table10[Risk Points],0)</f>
        <v>0</v>
      </c>
      <c r="O7115">
        <f>_xlfn.XLOOKUP(FraudData[[#This Row],[device_trust_score]],DeviceRules[Device Min],DeviceRules[Risk Points],,-1)</f>
        <v>2</v>
      </c>
      <c r="P7115">
        <f>_xlfn.XLOOKUP(FraudData[[#This Row],[velocity_last_24h]],VelocityRules[Velocity Min],VelocityRules[Risk Points],,-1)</f>
        <v>0</v>
      </c>
      <c r="Q7115">
        <f>_xlfn.XLOOKUP(FraudData[[#This Row],[merchant_category]],MerchantRules[Merchant Category],MerchantRules[Risk Points],0)</f>
        <v>1</v>
      </c>
      <c r="R7115">
        <f>SUM(FraudData[[#This Row],[Amount Risk]:[Merchant Risk]])</f>
        <v>3</v>
      </c>
      <c r="S7115" t="str" cm="1">
        <f t="array" ref="S7115">_xlfn.IFS(FraudData[[#This Row],[Fraud Risk Score]]&gt;=8,"High Risk",FraudData[[#This Row],[Fraud Risk Score]]&gt;=6,"Medium Risk",TRUE,"Low Risk")</f>
        <v>Low Risk</v>
      </c>
    </row>
    <row r="7116" spans="1:19">
      <c r="A7116">
        <v>7115</v>
      </c>
      <c r="B7116">
        <v>131.04</v>
      </c>
      <c r="C7116">
        <v>9</v>
      </c>
      <c r="D7116" t="s">
        <v>46</v>
      </c>
      <c r="E7116">
        <v>0</v>
      </c>
      <c r="F7116">
        <v>0</v>
      </c>
      <c r="G7116">
        <v>48</v>
      </c>
      <c r="H7116">
        <v>2</v>
      </c>
      <c r="I7116">
        <v>36</v>
      </c>
      <c r="J7116">
        <v>0</v>
      </c>
      <c r="K7116">
        <f>_xlfn.XLOOKUP(FraudData[[#This Row],[amount]],AmountRules[Amount Min],AmountRules[Risk Points],,-1)</f>
        <v>0</v>
      </c>
      <c r="L7116">
        <f>_xlfn.XLOOKUP(FraudData[[#This Row],[transaction_hour]],TimeRules[Hour Min],TimeRules[Risk Points],,-1)</f>
        <v>0</v>
      </c>
      <c r="M7116">
        <f>_xlfn.XLOOKUP(FraudData[[#This Row],[foreign_transaction]],ForeignRules[Foreign Transaction],ForeignRules[Risk Points],0)</f>
        <v>0</v>
      </c>
      <c r="N7116">
        <f>_xlfn.XLOOKUP(FraudData[[#This Row],[location_mismatch]],Table10[Location Mismatch],Table10[Risk Points],0)</f>
        <v>0</v>
      </c>
      <c r="O7116">
        <f>_xlfn.XLOOKUP(FraudData[[#This Row],[device_trust_score]],DeviceRules[Device Min],DeviceRules[Risk Points],,-1)</f>
        <v>2</v>
      </c>
      <c r="P7116">
        <f>_xlfn.XLOOKUP(FraudData[[#This Row],[velocity_last_24h]],VelocityRules[Velocity Min],VelocityRules[Risk Points],,-1)</f>
        <v>0</v>
      </c>
      <c r="Q7116">
        <f>_xlfn.XLOOKUP(FraudData[[#This Row],[merchant_category]],MerchantRules[Merchant Category],MerchantRules[Risk Points],0)</f>
        <v>0</v>
      </c>
      <c r="R7116">
        <f>SUM(FraudData[[#This Row],[Amount Risk]:[Merchant Risk]])</f>
        <v>2</v>
      </c>
      <c r="S7116" t="str" cm="1">
        <f t="array" ref="S7116">_xlfn.IFS(FraudData[[#This Row],[Fraud Risk Score]]&gt;=8,"High Risk",FraudData[[#This Row],[Fraud Risk Score]]&gt;=6,"Medium Risk",TRUE,"Low Risk")</f>
        <v>Low Risk</v>
      </c>
    </row>
    <row r="7117" spans="1:19">
      <c r="A7117">
        <v>7116</v>
      </c>
      <c r="B7117">
        <v>429.64</v>
      </c>
      <c r="C7117">
        <v>13</v>
      </c>
      <c r="D7117" t="s">
        <v>46</v>
      </c>
      <c r="E7117">
        <v>0</v>
      </c>
      <c r="F7117">
        <v>0</v>
      </c>
      <c r="G7117">
        <v>33</v>
      </c>
      <c r="H7117">
        <v>4</v>
      </c>
      <c r="I7117">
        <v>18</v>
      </c>
      <c r="J7117">
        <v>0</v>
      </c>
      <c r="K7117">
        <f>_xlfn.XLOOKUP(FraudData[[#This Row],[amount]],AmountRules[Amount Min],AmountRules[Risk Points],,-1)</f>
        <v>0</v>
      </c>
      <c r="L7117">
        <f>_xlfn.XLOOKUP(FraudData[[#This Row],[transaction_hour]],TimeRules[Hour Min],TimeRules[Risk Points],,-1)</f>
        <v>0</v>
      </c>
      <c r="M7117">
        <f>_xlfn.XLOOKUP(FraudData[[#This Row],[foreign_transaction]],ForeignRules[Foreign Transaction],ForeignRules[Risk Points],0)</f>
        <v>0</v>
      </c>
      <c r="N7117">
        <f>_xlfn.XLOOKUP(FraudData[[#This Row],[location_mismatch]],Table10[Location Mismatch],Table10[Risk Points],0)</f>
        <v>0</v>
      </c>
      <c r="O7117">
        <f>_xlfn.XLOOKUP(FraudData[[#This Row],[device_trust_score]],DeviceRules[Device Min],DeviceRules[Risk Points],,-1)</f>
        <v>2</v>
      </c>
      <c r="P7117">
        <f>_xlfn.XLOOKUP(FraudData[[#This Row],[velocity_last_24h]],VelocityRules[Velocity Min],VelocityRules[Risk Points],,-1)</f>
        <v>0</v>
      </c>
      <c r="Q7117">
        <f>_xlfn.XLOOKUP(FraudData[[#This Row],[merchant_category]],MerchantRules[Merchant Category],MerchantRules[Risk Points],0)</f>
        <v>0</v>
      </c>
      <c r="R7117">
        <f>SUM(FraudData[[#This Row],[Amount Risk]:[Merchant Risk]])</f>
        <v>2</v>
      </c>
      <c r="S7117" t="str" cm="1">
        <f t="array" ref="S7117">_xlfn.IFS(FraudData[[#This Row],[Fraud Risk Score]]&gt;=8,"High Risk",FraudData[[#This Row],[Fraud Risk Score]]&gt;=6,"Medium Risk",TRUE,"Low Risk")</f>
        <v>Low Risk</v>
      </c>
    </row>
    <row r="7118" spans="1:19">
      <c r="A7118">
        <v>7117</v>
      </c>
      <c r="B7118">
        <v>293.68</v>
      </c>
      <c r="C7118">
        <v>8</v>
      </c>
      <c r="D7118" t="s">
        <v>46</v>
      </c>
      <c r="E7118">
        <v>1</v>
      </c>
      <c r="F7118">
        <v>0</v>
      </c>
      <c r="G7118">
        <v>98</v>
      </c>
      <c r="H7118">
        <v>4</v>
      </c>
      <c r="I7118">
        <v>45</v>
      </c>
      <c r="J7118">
        <v>0</v>
      </c>
      <c r="K7118">
        <f>_xlfn.XLOOKUP(FraudData[[#This Row],[amount]],AmountRules[Amount Min],AmountRules[Risk Points],,-1)</f>
        <v>0</v>
      </c>
      <c r="L7118">
        <f>_xlfn.XLOOKUP(FraudData[[#This Row],[transaction_hour]],TimeRules[Hour Min],TimeRules[Risk Points],,-1)</f>
        <v>0</v>
      </c>
      <c r="M7118">
        <f>_xlfn.XLOOKUP(FraudData[[#This Row],[foreign_transaction]],ForeignRules[Foreign Transaction],ForeignRules[Risk Points],0)</f>
        <v>3</v>
      </c>
      <c r="N7118">
        <f>_xlfn.XLOOKUP(FraudData[[#This Row],[location_mismatch]],Table10[Location Mismatch],Table10[Risk Points],0)</f>
        <v>0</v>
      </c>
      <c r="O7118">
        <f>_xlfn.XLOOKUP(FraudData[[#This Row],[device_trust_score]],DeviceRules[Device Min],DeviceRules[Risk Points],,-1)</f>
        <v>0</v>
      </c>
      <c r="P7118">
        <f>_xlfn.XLOOKUP(FraudData[[#This Row],[velocity_last_24h]],VelocityRules[Velocity Min],VelocityRules[Risk Points],,-1)</f>
        <v>0</v>
      </c>
      <c r="Q7118">
        <f>_xlfn.XLOOKUP(FraudData[[#This Row],[merchant_category]],MerchantRules[Merchant Category],MerchantRules[Risk Points],0)</f>
        <v>0</v>
      </c>
      <c r="R7118">
        <f>SUM(FraudData[[#This Row],[Amount Risk]:[Merchant Risk]])</f>
        <v>3</v>
      </c>
      <c r="S7118" t="str" cm="1">
        <f t="array" ref="S7118">_xlfn.IFS(FraudData[[#This Row],[Fraud Risk Score]]&gt;=8,"High Risk",FraudData[[#This Row],[Fraud Risk Score]]&gt;=6,"Medium Risk",TRUE,"Low Risk")</f>
        <v>Low Risk</v>
      </c>
    </row>
    <row r="7119" spans="1:19">
      <c r="A7119">
        <v>7118</v>
      </c>
      <c r="B7119">
        <v>12.26</v>
      </c>
      <c r="C7119">
        <v>5</v>
      </c>
      <c r="D7119" t="s">
        <v>48</v>
      </c>
      <c r="E7119">
        <v>0</v>
      </c>
      <c r="F7119">
        <v>0</v>
      </c>
      <c r="G7119">
        <v>86</v>
      </c>
      <c r="H7119">
        <v>1</v>
      </c>
      <c r="I7119">
        <v>57</v>
      </c>
      <c r="J7119">
        <v>0</v>
      </c>
      <c r="K7119">
        <f>_xlfn.XLOOKUP(FraudData[[#This Row],[amount]],AmountRules[Amount Min],AmountRules[Risk Points],,-1)</f>
        <v>0</v>
      </c>
      <c r="L7119">
        <f>_xlfn.XLOOKUP(FraudData[[#This Row],[transaction_hour]],TimeRules[Hour Min],TimeRules[Risk Points],,-1)</f>
        <v>0</v>
      </c>
      <c r="M7119">
        <f>_xlfn.XLOOKUP(FraudData[[#This Row],[foreign_transaction]],ForeignRules[Foreign Transaction],ForeignRules[Risk Points],0)</f>
        <v>0</v>
      </c>
      <c r="N7119">
        <f>_xlfn.XLOOKUP(FraudData[[#This Row],[location_mismatch]],Table10[Location Mismatch],Table10[Risk Points],0)</f>
        <v>0</v>
      </c>
      <c r="O7119">
        <f>_xlfn.XLOOKUP(FraudData[[#This Row],[device_trust_score]],DeviceRules[Device Min],DeviceRules[Risk Points],,-1)</f>
        <v>0</v>
      </c>
      <c r="P7119">
        <f>_xlfn.XLOOKUP(FraudData[[#This Row],[velocity_last_24h]],VelocityRules[Velocity Min],VelocityRules[Risk Points],,-1)</f>
        <v>0</v>
      </c>
      <c r="Q7119">
        <f>_xlfn.XLOOKUP(FraudData[[#This Row],[merchant_category]],MerchantRules[Merchant Category],MerchantRules[Risk Points],0)</f>
        <v>0</v>
      </c>
      <c r="R7119">
        <f>SUM(FraudData[[#This Row],[Amount Risk]:[Merchant Risk]])</f>
        <v>0</v>
      </c>
      <c r="S7119" t="str" cm="1">
        <f t="array" ref="S7119">_xlfn.IFS(FraudData[[#This Row],[Fraud Risk Score]]&gt;=8,"High Risk",FraudData[[#This Row],[Fraud Risk Score]]&gt;=6,"Medium Risk",TRUE,"Low Risk")</f>
        <v>Low Risk</v>
      </c>
    </row>
    <row r="7120" spans="1:19">
      <c r="A7120">
        <v>7119</v>
      </c>
      <c r="B7120">
        <v>212.31</v>
      </c>
      <c r="C7120">
        <v>4</v>
      </c>
      <c r="D7120" t="s">
        <v>49</v>
      </c>
      <c r="E7120">
        <v>1</v>
      </c>
      <c r="F7120">
        <v>0</v>
      </c>
      <c r="G7120">
        <v>91</v>
      </c>
      <c r="H7120">
        <v>0</v>
      </c>
      <c r="I7120">
        <v>31</v>
      </c>
      <c r="J7120">
        <v>0</v>
      </c>
      <c r="K7120">
        <f>_xlfn.XLOOKUP(FraudData[[#This Row],[amount]],AmountRules[Amount Min],AmountRules[Risk Points],,-1)</f>
        <v>0</v>
      </c>
      <c r="L7120">
        <f>_xlfn.XLOOKUP(FraudData[[#This Row],[transaction_hour]],TimeRules[Hour Min],TimeRules[Risk Points],,-1)</f>
        <v>0</v>
      </c>
      <c r="M7120">
        <f>_xlfn.XLOOKUP(FraudData[[#This Row],[foreign_transaction]],ForeignRules[Foreign Transaction],ForeignRules[Risk Points],0)</f>
        <v>3</v>
      </c>
      <c r="N7120">
        <f>_xlfn.XLOOKUP(FraudData[[#This Row],[location_mismatch]],Table10[Location Mismatch],Table10[Risk Points],0)</f>
        <v>0</v>
      </c>
      <c r="O7120">
        <f>_xlfn.XLOOKUP(FraudData[[#This Row],[device_trust_score]],DeviceRules[Device Min],DeviceRules[Risk Points],,-1)</f>
        <v>0</v>
      </c>
      <c r="P7120">
        <f>_xlfn.XLOOKUP(FraudData[[#This Row],[velocity_last_24h]],VelocityRules[Velocity Min],VelocityRules[Risk Points],,-1)</f>
        <v>0</v>
      </c>
      <c r="Q7120">
        <f>_xlfn.XLOOKUP(FraudData[[#This Row],[merchant_category]],MerchantRules[Merchant Category],MerchantRules[Risk Points],0)</f>
        <v>1</v>
      </c>
      <c r="R7120">
        <f>SUM(FraudData[[#This Row],[Amount Risk]:[Merchant Risk]])</f>
        <v>4</v>
      </c>
      <c r="S7120" t="str" cm="1">
        <f t="array" ref="S7120">_xlfn.IFS(FraudData[[#This Row],[Fraud Risk Score]]&gt;=8,"High Risk",FraudData[[#This Row],[Fraud Risk Score]]&gt;=6,"Medium Risk",TRUE,"Low Risk")</f>
        <v>Low Risk</v>
      </c>
    </row>
    <row r="7121" spans="1:19">
      <c r="A7121">
        <v>7120</v>
      </c>
      <c r="B7121">
        <v>152.71</v>
      </c>
      <c r="C7121">
        <v>0</v>
      </c>
      <c r="D7121" t="s">
        <v>50</v>
      </c>
      <c r="E7121">
        <v>0</v>
      </c>
      <c r="F7121">
        <v>0</v>
      </c>
      <c r="G7121">
        <v>94</v>
      </c>
      <c r="H7121">
        <v>4</v>
      </c>
      <c r="I7121">
        <v>40</v>
      </c>
      <c r="J7121">
        <v>0</v>
      </c>
      <c r="K7121">
        <f>_xlfn.XLOOKUP(FraudData[[#This Row],[amount]],AmountRules[Amount Min],AmountRules[Risk Points],,-1)</f>
        <v>0</v>
      </c>
      <c r="L7121">
        <f>_xlfn.XLOOKUP(FraudData[[#This Row],[transaction_hour]],TimeRules[Hour Min],TimeRules[Risk Points],,-1)</f>
        <v>3</v>
      </c>
      <c r="M7121">
        <f>_xlfn.XLOOKUP(FraudData[[#This Row],[foreign_transaction]],ForeignRules[Foreign Transaction],ForeignRules[Risk Points],0)</f>
        <v>0</v>
      </c>
      <c r="N7121">
        <f>_xlfn.XLOOKUP(FraudData[[#This Row],[location_mismatch]],Table10[Location Mismatch],Table10[Risk Points],0)</f>
        <v>0</v>
      </c>
      <c r="O7121">
        <f>_xlfn.XLOOKUP(FraudData[[#This Row],[device_trust_score]],DeviceRules[Device Min],DeviceRules[Risk Points],,-1)</f>
        <v>0</v>
      </c>
      <c r="P7121">
        <f>_xlfn.XLOOKUP(FraudData[[#This Row],[velocity_last_24h]],VelocityRules[Velocity Min],VelocityRules[Risk Points],,-1)</f>
        <v>0</v>
      </c>
      <c r="Q7121">
        <f>_xlfn.XLOOKUP(FraudData[[#This Row],[merchant_category]],MerchantRules[Merchant Category],MerchantRules[Risk Points],0)</f>
        <v>0</v>
      </c>
      <c r="R7121">
        <f>SUM(FraudData[[#This Row],[Amount Risk]:[Merchant Risk]])</f>
        <v>3</v>
      </c>
      <c r="S7121" t="str" cm="1">
        <f t="array" ref="S7121">_xlfn.IFS(FraudData[[#This Row],[Fraud Risk Score]]&gt;=8,"High Risk",FraudData[[#This Row],[Fraud Risk Score]]&gt;=6,"Medium Risk",TRUE,"Low Risk")</f>
        <v>Low Risk</v>
      </c>
    </row>
    <row r="7122" spans="1:19">
      <c r="A7122">
        <v>7121</v>
      </c>
      <c r="B7122">
        <v>428.43</v>
      </c>
      <c r="C7122">
        <v>0</v>
      </c>
      <c r="D7122" t="s">
        <v>50</v>
      </c>
      <c r="E7122">
        <v>0</v>
      </c>
      <c r="F7122">
        <v>1</v>
      </c>
      <c r="G7122">
        <v>66</v>
      </c>
      <c r="H7122">
        <v>1</v>
      </c>
      <c r="I7122">
        <v>25</v>
      </c>
      <c r="J7122">
        <v>0</v>
      </c>
      <c r="K7122">
        <f>_xlfn.XLOOKUP(FraudData[[#This Row],[amount]],AmountRules[Amount Min],AmountRules[Risk Points],,-1)</f>
        <v>0</v>
      </c>
      <c r="L7122">
        <f>_xlfn.XLOOKUP(FraudData[[#This Row],[transaction_hour]],TimeRules[Hour Min],TimeRules[Risk Points],,-1)</f>
        <v>3</v>
      </c>
      <c r="M7122">
        <f>_xlfn.XLOOKUP(FraudData[[#This Row],[foreign_transaction]],ForeignRules[Foreign Transaction],ForeignRules[Risk Points],0)</f>
        <v>0</v>
      </c>
      <c r="N7122">
        <f>_xlfn.XLOOKUP(FraudData[[#This Row],[location_mismatch]],Table10[Location Mismatch],Table10[Risk Points],0)</f>
        <v>3</v>
      </c>
      <c r="O7122">
        <f>_xlfn.XLOOKUP(FraudData[[#This Row],[device_trust_score]],DeviceRules[Device Min],DeviceRules[Risk Points],,-1)</f>
        <v>1</v>
      </c>
      <c r="P7122">
        <f>_xlfn.XLOOKUP(FraudData[[#This Row],[velocity_last_24h]],VelocityRules[Velocity Min],VelocityRules[Risk Points],,-1)</f>
        <v>0</v>
      </c>
      <c r="Q7122">
        <f>_xlfn.XLOOKUP(FraudData[[#This Row],[merchant_category]],MerchantRules[Merchant Category],MerchantRules[Risk Points],0)</f>
        <v>0</v>
      </c>
      <c r="R7122">
        <f>SUM(FraudData[[#This Row],[Amount Risk]:[Merchant Risk]])</f>
        <v>7</v>
      </c>
      <c r="S7122" t="str" cm="1">
        <f t="array" ref="S7122">_xlfn.IFS(FraudData[[#This Row],[Fraud Risk Score]]&gt;=8,"High Risk",FraudData[[#This Row],[Fraud Risk Score]]&gt;=6,"Medium Risk",TRUE,"Low Risk")</f>
        <v>Medium Risk</v>
      </c>
    </row>
    <row r="7123" spans="1:19">
      <c r="A7123">
        <v>7122</v>
      </c>
      <c r="B7123">
        <v>23.52</v>
      </c>
      <c r="C7123">
        <v>19</v>
      </c>
      <c r="D7123" t="s">
        <v>49</v>
      </c>
      <c r="E7123">
        <v>0</v>
      </c>
      <c r="F7123">
        <v>1</v>
      </c>
      <c r="G7123">
        <v>84</v>
      </c>
      <c r="H7123">
        <v>2</v>
      </c>
      <c r="I7123">
        <v>52</v>
      </c>
      <c r="J7123">
        <v>0</v>
      </c>
      <c r="K7123">
        <f>_xlfn.XLOOKUP(FraudData[[#This Row],[amount]],AmountRules[Amount Min],AmountRules[Risk Points],,-1)</f>
        <v>0</v>
      </c>
      <c r="L7123">
        <f>_xlfn.XLOOKUP(FraudData[[#This Row],[transaction_hour]],TimeRules[Hour Min],TimeRules[Risk Points],,-1)</f>
        <v>0</v>
      </c>
      <c r="M7123">
        <f>_xlfn.XLOOKUP(FraudData[[#This Row],[foreign_transaction]],ForeignRules[Foreign Transaction],ForeignRules[Risk Points],0)</f>
        <v>0</v>
      </c>
      <c r="N7123">
        <f>_xlfn.XLOOKUP(FraudData[[#This Row],[location_mismatch]],Table10[Location Mismatch],Table10[Risk Points],0)</f>
        <v>3</v>
      </c>
      <c r="O7123">
        <f>_xlfn.XLOOKUP(FraudData[[#This Row],[device_trust_score]],DeviceRules[Device Min],DeviceRules[Risk Points],,-1)</f>
        <v>0</v>
      </c>
      <c r="P7123">
        <f>_xlfn.XLOOKUP(FraudData[[#This Row],[velocity_last_24h]],VelocityRules[Velocity Min],VelocityRules[Risk Points],,-1)</f>
        <v>0</v>
      </c>
      <c r="Q7123">
        <f>_xlfn.XLOOKUP(FraudData[[#This Row],[merchant_category]],MerchantRules[Merchant Category],MerchantRules[Risk Points],0)</f>
        <v>1</v>
      </c>
      <c r="R7123">
        <f>SUM(FraudData[[#This Row],[Amount Risk]:[Merchant Risk]])</f>
        <v>4</v>
      </c>
      <c r="S7123" t="str" cm="1">
        <f t="array" ref="S7123">_xlfn.IFS(FraudData[[#This Row],[Fraud Risk Score]]&gt;=8,"High Risk",FraudData[[#This Row],[Fraud Risk Score]]&gt;=6,"Medium Risk",TRUE,"Low Risk")</f>
        <v>Low Risk</v>
      </c>
    </row>
    <row r="7124" spans="1:19">
      <c r="A7124">
        <v>7123</v>
      </c>
      <c r="B7124">
        <v>137.46</v>
      </c>
      <c r="C7124">
        <v>16</v>
      </c>
      <c r="D7124" t="s">
        <v>47</v>
      </c>
      <c r="E7124">
        <v>0</v>
      </c>
      <c r="F7124">
        <v>0</v>
      </c>
      <c r="G7124">
        <v>72</v>
      </c>
      <c r="H7124">
        <v>4</v>
      </c>
      <c r="I7124">
        <v>48</v>
      </c>
      <c r="J7124">
        <v>0</v>
      </c>
      <c r="K7124">
        <f>_xlfn.XLOOKUP(FraudData[[#This Row],[amount]],AmountRules[Amount Min],AmountRules[Risk Points],,-1)</f>
        <v>0</v>
      </c>
      <c r="L7124">
        <f>_xlfn.XLOOKUP(FraudData[[#This Row],[transaction_hour]],TimeRules[Hour Min],TimeRules[Risk Points],,-1)</f>
        <v>0</v>
      </c>
      <c r="M7124">
        <f>_xlfn.XLOOKUP(FraudData[[#This Row],[foreign_transaction]],ForeignRules[Foreign Transaction],ForeignRules[Risk Points],0)</f>
        <v>0</v>
      </c>
      <c r="N7124">
        <f>_xlfn.XLOOKUP(FraudData[[#This Row],[location_mismatch]],Table10[Location Mismatch],Table10[Risk Points],0)</f>
        <v>0</v>
      </c>
      <c r="O7124">
        <f>_xlfn.XLOOKUP(FraudData[[#This Row],[device_trust_score]],DeviceRules[Device Min],DeviceRules[Risk Points],,-1)</f>
        <v>0</v>
      </c>
      <c r="P7124">
        <f>_xlfn.XLOOKUP(FraudData[[#This Row],[velocity_last_24h]],VelocityRules[Velocity Min],VelocityRules[Risk Points],,-1)</f>
        <v>0</v>
      </c>
      <c r="Q7124">
        <f>_xlfn.XLOOKUP(FraudData[[#This Row],[merchant_category]],MerchantRules[Merchant Category],MerchantRules[Risk Points],0)</f>
        <v>0</v>
      </c>
      <c r="R7124">
        <f>SUM(FraudData[[#This Row],[Amount Risk]:[Merchant Risk]])</f>
        <v>0</v>
      </c>
      <c r="S7124" t="str" cm="1">
        <f t="array" ref="S7124">_xlfn.IFS(FraudData[[#This Row],[Fraud Risk Score]]&gt;=8,"High Risk",FraudData[[#This Row],[Fraud Risk Score]]&gt;=6,"Medium Risk",TRUE,"Low Risk")</f>
        <v>Low Risk</v>
      </c>
    </row>
    <row r="7125" spans="1:19">
      <c r="A7125">
        <v>7124</v>
      </c>
      <c r="B7125">
        <v>380.84</v>
      </c>
      <c r="C7125">
        <v>10</v>
      </c>
      <c r="D7125" t="s">
        <v>48</v>
      </c>
      <c r="E7125">
        <v>0</v>
      </c>
      <c r="F7125">
        <v>0</v>
      </c>
      <c r="G7125">
        <v>80</v>
      </c>
      <c r="H7125">
        <v>1</v>
      </c>
      <c r="I7125">
        <v>40</v>
      </c>
      <c r="J7125">
        <v>0</v>
      </c>
      <c r="K7125">
        <f>_xlfn.XLOOKUP(FraudData[[#This Row],[amount]],AmountRules[Amount Min],AmountRules[Risk Points],,-1)</f>
        <v>0</v>
      </c>
      <c r="L7125">
        <f>_xlfn.XLOOKUP(FraudData[[#This Row],[transaction_hour]],TimeRules[Hour Min],TimeRules[Risk Points],,-1)</f>
        <v>0</v>
      </c>
      <c r="M7125">
        <f>_xlfn.XLOOKUP(FraudData[[#This Row],[foreign_transaction]],ForeignRules[Foreign Transaction],ForeignRules[Risk Points],0)</f>
        <v>0</v>
      </c>
      <c r="N7125">
        <f>_xlfn.XLOOKUP(FraudData[[#This Row],[location_mismatch]],Table10[Location Mismatch],Table10[Risk Points],0)</f>
        <v>0</v>
      </c>
      <c r="O7125">
        <f>_xlfn.XLOOKUP(FraudData[[#This Row],[device_trust_score]],DeviceRules[Device Min],DeviceRules[Risk Points],,-1)</f>
        <v>0</v>
      </c>
      <c r="P7125">
        <f>_xlfn.XLOOKUP(FraudData[[#This Row],[velocity_last_24h]],VelocityRules[Velocity Min],VelocityRules[Risk Points],,-1)</f>
        <v>0</v>
      </c>
      <c r="Q7125">
        <f>_xlfn.XLOOKUP(FraudData[[#This Row],[merchant_category]],MerchantRules[Merchant Category],MerchantRules[Risk Points],0)</f>
        <v>0</v>
      </c>
      <c r="R7125">
        <f>SUM(FraudData[[#This Row],[Amount Risk]:[Merchant Risk]])</f>
        <v>0</v>
      </c>
      <c r="S7125" t="str" cm="1">
        <f t="array" ref="S7125">_xlfn.IFS(FraudData[[#This Row],[Fraud Risk Score]]&gt;=8,"High Risk",FraudData[[#This Row],[Fraud Risk Score]]&gt;=6,"Medium Risk",TRUE,"Low Risk")</f>
        <v>Low Risk</v>
      </c>
    </row>
    <row r="7126" spans="1:19">
      <c r="A7126">
        <v>7125</v>
      </c>
      <c r="B7126">
        <v>94.98</v>
      </c>
      <c r="C7126">
        <v>11</v>
      </c>
      <c r="D7126" t="s">
        <v>50</v>
      </c>
      <c r="E7126">
        <v>0</v>
      </c>
      <c r="F7126">
        <v>0</v>
      </c>
      <c r="G7126">
        <v>29</v>
      </c>
      <c r="H7126">
        <v>1</v>
      </c>
      <c r="I7126">
        <v>63</v>
      </c>
      <c r="J7126">
        <v>0</v>
      </c>
      <c r="K7126">
        <f>_xlfn.XLOOKUP(FraudData[[#This Row],[amount]],AmountRules[Amount Min],AmountRules[Risk Points],,-1)</f>
        <v>0</v>
      </c>
      <c r="L7126">
        <f>_xlfn.XLOOKUP(FraudData[[#This Row],[transaction_hour]],TimeRules[Hour Min],TimeRules[Risk Points],,-1)</f>
        <v>0</v>
      </c>
      <c r="M7126">
        <f>_xlfn.XLOOKUP(FraudData[[#This Row],[foreign_transaction]],ForeignRules[Foreign Transaction],ForeignRules[Risk Points],0)</f>
        <v>0</v>
      </c>
      <c r="N7126">
        <f>_xlfn.XLOOKUP(FraudData[[#This Row],[location_mismatch]],Table10[Location Mismatch],Table10[Risk Points],0)</f>
        <v>0</v>
      </c>
      <c r="O7126">
        <f>_xlfn.XLOOKUP(FraudData[[#This Row],[device_trust_score]],DeviceRules[Device Min],DeviceRules[Risk Points],,-1)</f>
        <v>3</v>
      </c>
      <c r="P7126">
        <f>_xlfn.XLOOKUP(FraudData[[#This Row],[velocity_last_24h]],VelocityRules[Velocity Min],VelocityRules[Risk Points],,-1)</f>
        <v>0</v>
      </c>
      <c r="Q7126">
        <f>_xlfn.XLOOKUP(FraudData[[#This Row],[merchant_category]],MerchantRules[Merchant Category],MerchantRules[Risk Points],0)</f>
        <v>0</v>
      </c>
      <c r="R7126">
        <f>SUM(FraudData[[#This Row],[Amount Risk]:[Merchant Risk]])</f>
        <v>3</v>
      </c>
      <c r="S7126" t="str" cm="1">
        <f t="array" ref="S7126">_xlfn.IFS(FraudData[[#This Row],[Fraud Risk Score]]&gt;=8,"High Risk",FraudData[[#This Row],[Fraud Risk Score]]&gt;=6,"Medium Risk",TRUE,"Low Risk")</f>
        <v>Low Risk</v>
      </c>
    </row>
    <row r="7127" spans="1:19">
      <c r="A7127">
        <v>7126</v>
      </c>
      <c r="B7127">
        <v>118.4</v>
      </c>
      <c r="C7127">
        <v>2</v>
      </c>
      <c r="D7127" t="s">
        <v>46</v>
      </c>
      <c r="E7127">
        <v>0</v>
      </c>
      <c r="F7127">
        <v>0</v>
      </c>
      <c r="G7127">
        <v>78</v>
      </c>
      <c r="H7127">
        <v>2</v>
      </c>
      <c r="I7127">
        <v>24</v>
      </c>
      <c r="J7127">
        <v>0</v>
      </c>
      <c r="K7127">
        <f>_xlfn.XLOOKUP(FraudData[[#This Row],[amount]],AmountRules[Amount Min],AmountRules[Risk Points],,-1)</f>
        <v>0</v>
      </c>
      <c r="L7127">
        <f>_xlfn.XLOOKUP(FraudData[[#This Row],[transaction_hour]],TimeRules[Hour Min],TimeRules[Risk Points],,-1)</f>
        <v>3</v>
      </c>
      <c r="M7127">
        <f>_xlfn.XLOOKUP(FraudData[[#This Row],[foreign_transaction]],ForeignRules[Foreign Transaction],ForeignRules[Risk Points],0)</f>
        <v>0</v>
      </c>
      <c r="N7127">
        <f>_xlfn.XLOOKUP(FraudData[[#This Row],[location_mismatch]],Table10[Location Mismatch],Table10[Risk Points],0)</f>
        <v>0</v>
      </c>
      <c r="O7127">
        <f>_xlfn.XLOOKUP(FraudData[[#This Row],[device_trust_score]],DeviceRules[Device Min],DeviceRules[Risk Points],,-1)</f>
        <v>0</v>
      </c>
      <c r="P7127">
        <f>_xlfn.XLOOKUP(FraudData[[#This Row],[velocity_last_24h]],VelocityRules[Velocity Min],VelocityRules[Risk Points],,-1)</f>
        <v>0</v>
      </c>
      <c r="Q7127">
        <f>_xlfn.XLOOKUP(FraudData[[#This Row],[merchant_category]],MerchantRules[Merchant Category],MerchantRules[Risk Points],0)</f>
        <v>0</v>
      </c>
      <c r="R7127">
        <f>SUM(FraudData[[#This Row],[Amount Risk]:[Merchant Risk]])</f>
        <v>3</v>
      </c>
      <c r="S7127" t="str" cm="1">
        <f t="array" ref="S7127">_xlfn.IFS(FraudData[[#This Row],[Fraud Risk Score]]&gt;=8,"High Risk",FraudData[[#This Row],[Fraud Risk Score]]&gt;=6,"Medium Risk",TRUE,"Low Risk")</f>
        <v>Low Risk</v>
      </c>
    </row>
    <row r="7128" spans="1:19">
      <c r="A7128">
        <v>7127</v>
      </c>
      <c r="B7128">
        <v>13.15</v>
      </c>
      <c r="C7128">
        <v>5</v>
      </c>
      <c r="D7128" t="s">
        <v>47</v>
      </c>
      <c r="E7128">
        <v>0</v>
      </c>
      <c r="F7128">
        <v>0</v>
      </c>
      <c r="G7128">
        <v>62</v>
      </c>
      <c r="H7128">
        <v>2</v>
      </c>
      <c r="I7128">
        <v>19</v>
      </c>
      <c r="J7128">
        <v>0</v>
      </c>
      <c r="K7128">
        <f>_xlfn.XLOOKUP(FraudData[[#This Row],[amount]],AmountRules[Amount Min],AmountRules[Risk Points],,-1)</f>
        <v>0</v>
      </c>
      <c r="L7128">
        <f>_xlfn.XLOOKUP(FraudData[[#This Row],[transaction_hour]],TimeRules[Hour Min],TimeRules[Risk Points],,-1)</f>
        <v>0</v>
      </c>
      <c r="M7128">
        <f>_xlfn.XLOOKUP(FraudData[[#This Row],[foreign_transaction]],ForeignRules[Foreign Transaction],ForeignRules[Risk Points],0)</f>
        <v>0</v>
      </c>
      <c r="N7128">
        <f>_xlfn.XLOOKUP(FraudData[[#This Row],[location_mismatch]],Table10[Location Mismatch],Table10[Risk Points],0)</f>
        <v>0</v>
      </c>
      <c r="O7128">
        <f>_xlfn.XLOOKUP(FraudData[[#This Row],[device_trust_score]],DeviceRules[Device Min],DeviceRules[Risk Points],,-1)</f>
        <v>1</v>
      </c>
      <c r="P7128">
        <f>_xlfn.XLOOKUP(FraudData[[#This Row],[velocity_last_24h]],VelocityRules[Velocity Min],VelocityRules[Risk Points],,-1)</f>
        <v>0</v>
      </c>
      <c r="Q7128">
        <f>_xlfn.XLOOKUP(FraudData[[#This Row],[merchant_category]],MerchantRules[Merchant Category],MerchantRules[Risk Points],0)</f>
        <v>0</v>
      </c>
      <c r="R7128">
        <f>SUM(FraudData[[#This Row],[Amount Risk]:[Merchant Risk]])</f>
        <v>1</v>
      </c>
      <c r="S7128" t="str" cm="1">
        <f t="array" ref="S7128">_xlfn.IFS(FraudData[[#This Row],[Fraud Risk Score]]&gt;=8,"High Risk",FraudData[[#This Row],[Fraud Risk Score]]&gt;=6,"Medium Risk",TRUE,"Low Risk")</f>
        <v>Low Risk</v>
      </c>
    </row>
    <row r="7129" spans="1:19">
      <c r="A7129">
        <v>7128</v>
      </c>
      <c r="B7129">
        <v>58.67</v>
      </c>
      <c r="C7129">
        <v>10</v>
      </c>
      <c r="D7129" t="s">
        <v>46</v>
      </c>
      <c r="E7129">
        <v>0</v>
      </c>
      <c r="F7129">
        <v>0</v>
      </c>
      <c r="G7129">
        <v>43</v>
      </c>
      <c r="H7129">
        <v>0</v>
      </c>
      <c r="I7129">
        <v>36</v>
      </c>
      <c r="J7129">
        <v>0</v>
      </c>
      <c r="K7129">
        <f>_xlfn.XLOOKUP(FraudData[[#This Row],[amount]],AmountRules[Amount Min],AmountRules[Risk Points],,-1)</f>
        <v>0</v>
      </c>
      <c r="L7129">
        <f>_xlfn.XLOOKUP(FraudData[[#This Row],[transaction_hour]],TimeRules[Hour Min],TimeRules[Risk Points],,-1)</f>
        <v>0</v>
      </c>
      <c r="M7129">
        <f>_xlfn.XLOOKUP(FraudData[[#This Row],[foreign_transaction]],ForeignRules[Foreign Transaction],ForeignRules[Risk Points],0)</f>
        <v>0</v>
      </c>
      <c r="N7129">
        <f>_xlfn.XLOOKUP(FraudData[[#This Row],[location_mismatch]],Table10[Location Mismatch],Table10[Risk Points],0)</f>
        <v>0</v>
      </c>
      <c r="O7129">
        <f>_xlfn.XLOOKUP(FraudData[[#This Row],[device_trust_score]],DeviceRules[Device Min],DeviceRules[Risk Points],,-1)</f>
        <v>2</v>
      </c>
      <c r="P7129">
        <f>_xlfn.XLOOKUP(FraudData[[#This Row],[velocity_last_24h]],VelocityRules[Velocity Min],VelocityRules[Risk Points],,-1)</f>
        <v>0</v>
      </c>
      <c r="Q7129">
        <f>_xlfn.XLOOKUP(FraudData[[#This Row],[merchant_category]],MerchantRules[Merchant Category],MerchantRules[Risk Points],0)</f>
        <v>0</v>
      </c>
      <c r="R7129">
        <f>SUM(FraudData[[#This Row],[Amount Risk]:[Merchant Risk]])</f>
        <v>2</v>
      </c>
      <c r="S7129" t="str" cm="1">
        <f t="array" ref="S7129">_xlfn.IFS(FraudData[[#This Row],[Fraud Risk Score]]&gt;=8,"High Risk",FraudData[[#This Row],[Fraud Risk Score]]&gt;=6,"Medium Risk",TRUE,"Low Risk")</f>
        <v>Low Risk</v>
      </c>
    </row>
    <row r="7130" spans="1:19">
      <c r="A7130">
        <v>7129</v>
      </c>
      <c r="B7130">
        <v>70.62</v>
      </c>
      <c r="C7130">
        <v>12</v>
      </c>
      <c r="D7130" t="s">
        <v>47</v>
      </c>
      <c r="E7130">
        <v>1</v>
      </c>
      <c r="F7130">
        <v>0</v>
      </c>
      <c r="G7130">
        <v>93</v>
      </c>
      <c r="H7130">
        <v>2</v>
      </c>
      <c r="I7130">
        <v>45</v>
      </c>
      <c r="J7130">
        <v>0</v>
      </c>
      <c r="K7130">
        <f>_xlfn.XLOOKUP(FraudData[[#This Row],[amount]],AmountRules[Amount Min],AmountRules[Risk Points],,-1)</f>
        <v>0</v>
      </c>
      <c r="L7130">
        <f>_xlfn.XLOOKUP(FraudData[[#This Row],[transaction_hour]],TimeRules[Hour Min],TimeRules[Risk Points],,-1)</f>
        <v>0</v>
      </c>
      <c r="M7130">
        <f>_xlfn.XLOOKUP(FraudData[[#This Row],[foreign_transaction]],ForeignRules[Foreign Transaction],ForeignRules[Risk Points],0)</f>
        <v>3</v>
      </c>
      <c r="N7130">
        <f>_xlfn.XLOOKUP(FraudData[[#This Row],[location_mismatch]],Table10[Location Mismatch],Table10[Risk Points],0)</f>
        <v>0</v>
      </c>
      <c r="O7130">
        <f>_xlfn.XLOOKUP(FraudData[[#This Row],[device_trust_score]],DeviceRules[Device Min],DeviceRules[Risk Points],,-1)</f>
        <v>0</v>
      </c>
      <c r="P7130">
        <f>_xlfn.XLOOKUP(FraudData[[#This Row],[velocity_last_24h]],VelocityRules[Velocity Min],VelocityRules[Risk Points],,-1)</f>
        <v>0</v>
      </c>
      <c r="Q7130">
        <f>_xlfn.XLOOKUP(FraudData[[#This Row],[merchant_category]],MerchantRules[Merchant Category],MerchantRules[Risk Points],0)</f>
        <v>0</v>
      </c>
      <c r="R7130">
        <f>SUM(FraudData[[#This Row],[Amount Risk]:[Merchant Risk]])</f>
        <v>3</v>
      </c>
      <c r="S7130" t="str" cm="1">
        <f t="array" ref="S7130">_xlfn.IFS(FraudData[[#This Row],[Fraud Risk Score]]&gt;=8,"High Risk",FraudData[[#This Row],[Fraud Risk Score]]&gt;=6,"Medium Risk",TRUE,"Low Risk")</f>
        <v>Low Risk</v>
      </c>
    </row>
    <row r="7131" spans="1:19">
      <c r="A7131">
        <v>7130</v>
      </c>
      <c r="B7131">
        <v>522.48</v>
      </c>
      <c r="C7131">
        <v>10</v>
      </c>
      <c r="D7131" t="s">
        <v>47</v>
      </c>
      <c r="E7131">
        <v>0</v>
      </c>
      <c r="F7131">
        <v>0</v>
      </c>
      <c r="G7131">
        <v>97</v>
      </c>
      <c r="H7131">
        <v>2</v>
      </c>
      <c r="I7131">
        <v>55</v>
      </c>
      <c r="J7131">
        <v>0</v>
      </c>
      <c r="K7131">
        <f>_xlfn.XLOOKUP(FraudData[[#This Row],[amount]],AmountRules[Amount Min],AmountRules[Risk Points],,-1)</f>
        <v>1</v>
      </c>
      <c r="L7131">
        <f>_xlfn.XLOOKUP(FraudData[[#This Row],[transaction_hour]],TimeRules[Hour Min],TimeRules[Risk Points],,-1)</f>
        <v>0</v>
      </c>
      <c r="M7131">
        <f>_xlfn.XLOOKUP(FraudData[[#This Row],[foreign_transaction]],ForeignRules[Foreign Transaction],ForeignRules[Risk Points],0)</f>
        <v>0</v>
      </c>
      <c r="N7131">
        <f>_xlfn.XLOOKUP(FraudData[[#This Row],[location_mismatch]],Table10[Location Mismatch],Table10[Risk Points],0)</f>
        <v>0</v>
      </c>
      <c r="O7131">
        <f>_xlfn.XLOOKUP(FraudData[[#This Row],[device_trust_score]],DeviceRules[Device Min],DeviceRules[Risk Points],,-1)</f>
        <v>0</v>
      </c>
      <c r="P7131">
        <f>_xlfn.XLOOKUP(FraudData[[#This Row],[velocity_last_24h]],VelocityRules[Velocity Min],VelocityRules[Risk Points],,-1)</f>
        <v>0</v>
      </c>
      <c r="Q7131">
        <f>_xlfn.XLOOKUP(FraudData[[#This Row],[merchant_category]],MerchantRules[Merchant Category],MerchantRules[Risk Points],0)</f>
        <v>0</v>
      </c>
      <c r="R7131">
        <f>SUM(FraudData[[#This Row],[Amount Risk]:[Merchant Risk]])</f>
        <v>1</v>
      </c>
      <c r="S7131" t="str" cm="1">
        <f t="array" ref="S7131">_xlfn.IFS(FraudData[[#This Row],[Fraud Risk Score]]&gt;=8,"High Risk",FraudData[[#This Row],[Fraud Risk Score]]&gt;=6,"Medium Risk",TRUE,"Low Risk")</f>
        <v>Low Risk</v>
      </c>
    </row>
    <row r="7132" spans="1:19">
      <c r="A7132">
        <v>7131</v>
      </c>
      <c r="B7132">
        <v>59.8</v>
      </c>
      <c r="C7132">
        <v>7</v>
      </c>
      <c r="D7132" t="s">
        <v>48</v>
      </c>
      <c r="E7132">
        <v>0</v>
      </c>
      <c r="F7132">
        <v>0</v>
      </c>
      <c r="G7132">
        <v>95</v>
      </c>
      <c r="H7132">
        <v>1</v>
      </c>
      <c r="I7132">
        <v>53</v>
      </c>
      <c r="J7132">
        <v>0</v>
      </c>
      <c r="K7132">
        <f>_xlfn.XLOOKUP(FraudData[[#This Row],[amount]],AmountRules[Amount Min],AmountRules[Risk Points],,-1)</f>
        <v>0</v>
      </c>
      <c r="L7132">
        <f>_xlfn.XLOOKUP(FraudData[[#This Row],[transaction_hour]],TimeRules[Hour Min],TimeRules[Risk Points],,-1)</f>
        <v>0</v>
      </c>
      <c r="M7132">
        <f>_xlfn.XLOOKUP(FraudData[[#This Row],[foreign_transaction]],ForeignRules[Foreign Transaction],ForeignRules[Risk Points],0)</f>
        <v>0</v>
      </c>
      <c r="N7132">
        <f>_xlfn.XLOOKUP(FraudData[[#This Row],[location_mismatch]],Table10[Location Mismatch],Table10[Risk Points],0)</f>
        <v>0</v>
      </c>
      <c r="O7132">
        <f>_xlfn.XLOOKUP(FraudData[[#This Row],[device_trust_score]],DeviceRules[Device Min],DeviceRules[Risk Points],,-1)</f>
        <v>0</v>
      </c>
      <c r="P7132">
        <f>_xlfn.XLOOKUP(FraudData[[#This Row],[velocity_last_24h]],VelocityRules[Velocity Min],VelocityRules[Risk Points],,-1)</f>
        <v>0</v>
      </c>
      <c r="Q7132">
        <f>_xlfn.XLOOKUP(FraudData[[#This Row],[merchant_category]],MerchantRules[Merchant Category],MerchantRules[Risk Points],0)</f>
        <v>0</v>
      </c>
      <c r="R7132">
        <f>SUM(FraudData[[#This Row],[Amount Risk]:[Merchant Risk]])</f>
        <v>0</v>
      </c>
      <c r="S7132" t="str" cm="1">
        <f t="array" ref="S7132">_xlfn.IFS(FraudData[[#This Row],[Fraud Risk Score]]&gt;=8,"High Risk",FraudData[[#This Row],[Fraud Risk Score]]&gt;=6,"Medium Risk",TRUE,"Low Risk")</f>
        <v>Low Risk</v>
      </c>
    </row>
    <row r="7133" spans="1:19">
      <c r="A7133">
        <v>7132</v>
      </c>
      <c r="B7133">
        <v>111.2</v>
      </c>
      <c r="C7133">
        <v>9</v>
      </c>
      <c r="D7133" t="s">
        <v>46</v>
      </c>
      <c r="E7133">
        <v>0</v>
      </c>
      <c r="F7133">
        <v>0</v>
      </c>
      <c r="G7133">
        <v>48</v>
      </c>
      <c r="H7133">
        <v>3</v>
      </c>
      <c r="I7133">
        <v>69</v>
      </c>
      <c r="J7133">
        <v>0</v>
      </c>
      <c r="K7133">
        <f>_xlfn.XLOOKUP(FraudData[[#This Row],[amount]],AmountRules[Amount Min],AmountRules[Risk Points],,-1)</f>
        <v>0</v>
      </c>
      <c r="L7133">
        <f>_xlfn.XLOOKUP(FraudData[[#This Row],[transaction_hour]],TimeRules[Hour Min],TimeRules[Risk Points],,-1)</f>
        <v>0</v>
      </c>
      <c r="M7133">
        <f>_xlfn.XLOOKUP(FraudData[[#This Row],[foreign_transaction]],ForeignRules[Foreign Transaction],ForeignRules[Risk Points],0)</f>
        <v>0</v>
      </c>
      <c r="N7133">
        <f>_xlfn.XLOOKUP(FraudData[[#This Row],[location_mismatch]],Table10[Location Mismatch],Table10[Risk Points],0)</f>
        <v>0</v>
      </c>
      <c r="O7133">
        <f>_xlfn.XLOOKUP(FraudData[[#This Row],[device_trust_score]],DeviceRules[Device Min],DeviceRules[Risk Points],,-1)</f>
        <v>2</v>
      </c>
      <c r="P7133">
        <f>_xlfn.XLOOKUP(FraudData[[#This Row],[velocity_last_24h]],VelocityRules[Velocity Min],VelocityRules[Risk Points],,-1)</f>
        <v>0</v>
      </c>
      <c r="Q7133">
        <f>_xlfn.XLOOKUP(FraudData[[#This Row],[merchant_category]],MerchantRules[Merchant Category],MerchantRules[Risk Points],0)</f>
        <v>0</v>
      </c>
      <c r="R7133">
        <f>SUM(FraudData[[#This Row],[Amount Risk]:[Merchant Risk]])</f>
        <v>2</v>
      </c>
      <c r="S7133" t="str" cm="1">
        <f t="array" ref="S7133">_xlfn.IFS(FraudData[[#This Row],[Fraud Risk Score]]&gt;=8,"High Risk",FraudData[[#This Row],[Fraud Risk Score]]&gt;=6,"Medium Risk",TRUE,"Low Risk")</f>
        <v>Low Risk</v>
      </c>
    </row>
    <row r="7134" spans="1:19">
      <c r="A7134">
        <v>7133</v>
      </c>
      <c r="B7134">
        <v>200.27</v>
      </c>
      <c r="C7134">
        <v>1</v>
      </c>
      <c r="D7134" t="s">
        <v>46</v>
      </c>
      <c r="E7134">
        <v>0</v>
      </c>
      <c r="F7134">
        <v>0</v>
      </c>
      <c r="G7134">
        <v>34</v>
      </c>
      <c r="H7134">
        <v>0</v>
      </c>
      <c r="I7134">
        <v>50</v>
      </c>
      <c r="J7134">
        <v>0</v>
      </c>
      <c r="K7134">
        <f>_xlfn.XLOOKUP(FraudData[[#This Row],[amount]],AmountRules[Amount Min],AmountRules[Risk Points],,-1)</f>
        <v>0</v>
      </c>
      <c r="L7134">
        <f>_xlfn.XLOOKUP(FraudData[[#This Row],[transaction_hour]],TimeRules[Hour Min],TimeRules[Risk Points],,-1)</f>
        <v>3</v>
      </c>
      <c r="M7134">
        <f>_xlfn.XLOOKUP(FraudData[[#This Row],[foreign_transaction]],ForeignRules[Foreign Transaction],ForeignRules[Risk Points],0)</f>
        <v>0</v>
      </c>
      <c r="N7134">
        <f>_xlfn.XLOOKUP(FraudData[[#This Row],[location_mismatch]],Table10[Location Mismatch],Table10[Risk Points],0)</f>
        <v>0</v>
      </c>
      <c r="O7134">
        <f>_xlfn.XLOOKUP(FraudData[[#This Row],[device_trust_score]],DeviceRules[Device Min],DeviceRules[Risk Points],,-1)</f>
        <v>2</v>
      </c>
      <c r="P7134">
        <f>_xlfn.XLOOKUP(FraudData[[#This Row],[velocity_last_24h]],VelocityRules[Velocity Min],VelocityRules[Risk Points],,-1)</f>
        <v>0</v>
      </c>
      <c r="Q7134">
        <f>_xlfn.XLOOKUP(FraudData[[#This Row],[merchant_category]],MerchantRules[Merchant Category],MerchantRules[Risk Points],0)</f>
        <v>0</v>
      </c>
      <c r="R7134">
        <f>SUM(FraudData[[#This Row],[Amount Risk]:[Merchant Risk]])</f>
        <v>5</v>
      </c>
      <c r="S7134" t="str" cm="1">
        <f t="array" ref="S7134">_xlfn.IFS(FraudData[[#This Row],[Fraud Risk Score]]&gt;=8,"High Risk",FraudData[[#This Row],[Fraud Risk Score]]&gt;=6,"Medium Risk",TRUE,"Low Risk")</f>
        <v>Low Risk</v>
      </c>
    </row>
    <row r="7135" spans="1:19">
      <c r="A7135">
        <v>7134</v>
      </c>
      <c r="B7135">
        <v>31.85</v>
      </c>
      <c r="C7135">
        <v>23</v>
      </c>
      <c r="D7135" t="s">
        <v>50</v>
      </c>
      <c r="E7135">
        <v>0</v>
      </c>
      <c r="F7135">
        <v>0</v>
      </c>
      <c r="G7135">
        <v>45</v>
      </c>
      <c r="H7135">
        <v>1</v>
      </c>
      <c r="I7135">
        <v>35</v>
      </c>
      <c r="J7135">
        <v>0</v>
      </c>
      <c r="K7135">
        <f>_xlfn.XLOOKUP(FraudData[[#This Row],[amount]],AmountRules[Amount Min],AmountRules[Risk Points],,-1)</f>
        <v>0</v>
      </c>
      <c r="L7135">
        <f>_xlfn.XLOOKUP(FraudData[[#This Row],[transaction_hour]],TimeRules[Hour Min],TimeRules[Risk Points],,-1)</f>
        <v>1</v>
      </c>
      <c r="M7135">
        <f>_xlfn.XLOOKUP(FraudData[[#This Row],[foreign_transaction]],ForeignRules[Foreign Transaction],ForeignRules[Risk Points],0)</f>
        <v>0</v>
      </c>
      <c r="N7135">
        <f>_xlfn.XLOOKUP(FraudData[[#This Row],[location_mismatch]],Table10[Location Mismatch],Table10[Risk Points],0)</f>
        <v>0</v>
      </c>
      <c r="O7135">
        <f>_xlfn.XLOOKUP(FraudData[[#This Row],[device_trust_score]],DeviceRules[Device Min],DeviceRules[Risk Points],,-1)</f>
        <v>2</v>
      </c>
      <c r="P7135">
        <f>_xlfn.XLOOKUP(FraudData[[#This Row],[velocity_last_24h]],VelocityRules[Velocity Min],VelocityRules[Risk Points],,-1)</f>
        <v>0</v>
      </c>
      <c r="Q7135">
        <f>_xlfn.XLOOKUP(FraudData[[#This Row],[merchant_category]],MerchantRules[Merchant Category],MerchantRules[Risk Points],0)</f>
        <v>0</v>
      </c>
      <c r="R7135">
        <f>SUM(FraudData[[#This Row],[Amount Risk]:[Merchant Risk]])</f>
        <v>3</v>
      </c>
      <c r="S7135" t="str" cm="1">
        <f t="array" ref="S7135">_xlfn.IFS(FraudData[[#This Row],[Fraud Risk Score]]&gt;=8,"High Risk",FraudData[[#This Row],[Fraud Risk Score]]&gt;=6,"Medium Risk",TRUE,"Low Risk")</f>
        <v>Low Risk</v>
      </c>
    </row>
    <row r="7136" spans="1:19">
      <c r="A7136">
        <v>7135</v>
      </c>
      <c r="B7136">
        <v>119.95</v>
      </c>
      <c r="C7136">
        <v>13</v>
      </c>
      <c r="D7136" t="s">
        <v>49</v>
      </c>
      <c r="E7136">
        <v>0</v>
      </c>
      <c r="F7136">
        <v>0</v>
      </c>
      <c r="G7136">
        <v>39</v>
      </c>
      <c r="H7136">
        <v>2</v>
      </c>
      <c r="I7136">
        <v>55</v>
      </c>
      <c r="J7136">
        <v>0</v>
      </c>
      <c r="K7136">
        <f>_xlfn.XLOOKUP(FraudData[[#This Row],[amount]],AmountRules[Amount Min],AmountRules[Risk Points],,-1)</f>
        <v>0</v>
      </c>
      <c r="L7136">
        <f>_xlfn.XLOOKUP(FraudData[[#This Row],[transaction_hour]],TimeRules[Hour Min],TimeRules[Risk Points],,-1)</f>
        <v>0</v>
      </c>
      <c r="M7136">
        <f>_xlfn.XLOOKUP(FraudData[[#This Row],[foreign_transaction]],ForeignRules[Foreign Transaction],ForeignRules[Risk Points],0)</f>
        <v>0</v>
      </c>
      <c r="N7136">
        <f>_xlfn.XLOOKUP(FraudData[[#This Row],[location_mismatch]],Table10[Location Mismatch],Table10[Risk Points],0)</f>
        <v>0</v>
      </c>
      <c r="O7136">
        <f>_xlfn.XLOOKUP(FraudData[[#This Row],[device_trust_score]],DeviceRules[Device Min],DeviceRules[Risk Points],,-1)</f>
        <v>2</v>
      </c>
      <c r="P7136">
        <f>_xlfn.XLOOKUP(FraudData[[#This Row],[velocity_last_24h]],VelocityRules[Velocity Min],VelocityRules[Risk Points],,-1)</f>
        <v>0</v>
      </c>
      <c r="Q7136">
        <f>_xlfn.XLOOKUP(FraudData[[#This Row],[merchant_category]],MerchantRules[Merchant Category],MerchantRules[Risk Points],0)</f>
        <v>1</v>
      </c>
      <c r="R7136">
        <f>SUM(FraudData[[#This Row],[Amount Risk]:[Merchant Risk]])</f>
        <v>3</v>
      </c>
      <c r="S7136" t="str" cm="1">
        <f t="array" ref="S7136">_xlfn.IFS(FraudData[[#This Row],[Fraud Risk Score]]&gt;=8,"High Risk",FraudData[[#This Row],[Fraud Risk Score]]&gt;=6,"Medium Risk",TRUE,"Low Risk")</f>
        <v>Low Risk</v>
      </c>
    </row>
    <row r="7137" spans="1:19">
      <c r="A7137">
        <v>7136</v>
      </c>
      <c r="B7137">
        <v>241.46</v>
      </c>
      <c r="C7137">
        <v>15</v>
      </c>
      <c r="D7137" t="s">
        <v>49</v>
      </c>
      <c r="E7137">
        <v>0</v>
      </c>
      <c r="F7137">
        <v>0</v>
      </c>
      <c r="G7137">
        <v>88</v>
      </c>
      <c r="H7137">
        <v>4</v>
      </c>
      <c r="I7137">
        <v>27</v>
      </c>
      <c r="J7137">
        <v>0</v>
      </c>
      <c r="K7137">
        <f>_xlfn.XLOOKUP(FraudData[[#This Row],[amount]],AmountRules[Amount Min],AmountRules[Risk Points],,-1)</f>
        <v>0</v>
      </c>
      <c r="L7137">
        <f>_xlfn.XLOOKUP(FraudData[[#This Row],[transaction_hour]],TimeRules[Hour Min],TimeRules[Risk Points],,-1)</f>
        <v>0</v>
      </c>
      <c r="M7137">
        <f>_xlfn.XLOOKUP(FraudData[[#This Row],[foreign_transaction]],ForeignRules[Foreign Transaction],ForeignRules[Risk Points],0)</f>
        <v>0</v>
      </c>
      <c r="N7137">
        <f>_xlfn.XLOOKUP(FraudData[[#This Row],[location_mismatch]],Table10[Location Mismatch],Table10[Risk Points],0)</f>
        <v>0</v>
      </c>
      <c r="O7137">
        <f>_xlfn.XLOOKUP(FraudData[[#This Row],[device_trust_score]],DeviceRules[Device Min],DeviceRules[Risk Points],,-1)</f>
        <v>0</v>
      </c>
      <c r="P7137">
        <f>_xlfn.XLOOKUP(FraudData[[#This Row],[velocity_last_24h]],VelocityRules[Velocity Min],VelocityRules[Risk Points],,-1)</f>
        <v>0</v>
      </c>
      <c r="Q7137">
        <f>_xlfn.XLOOKUP(FraudData[[#This Row],[merchant_category]],MerchantRules[Merchant Category],MerchantRules[Risk Points],0)</f>
        <v>1</v>
      </c>
      <c r="R7137">
        <f>SUM(FraudData[[#This Row],[Amount Risk]:[Merchant Risk]])</f>
        <v>1</v>
      </c>
      <c r="S7137" t="str" cm="1">
        <f t="array" ref="S7137">_xlfn.IFS(FraudData[[#This Row],[Fraud Risk Score]]&gt;=8,"High Risk",FraudData[[#This Row],[Fraud Risk Score]]&gt;=6,"Medium Risk",TRUE,"Low Risk")</f>
        <v>Low Risk</v>
      </c>
    </row>
    <row r="7138" spans="1:19">
      <c r="A7138">
        <v>7137</v>
      </c>
      <c r="B7138">
        <v>362.94</v>
      </c>
      <c r="C7138">
        <v>16</v>
      </c>
      <c r="D7138" t="s">
        <v>50</v>
      </c>
      <c r="E7138">
        <v>0</v>
      </c>
      <c r="F7138">
        <v>0</v>
      </c>
      <c r="G7138">
        <v>37</v>
      </c>
      <c r="H7138">
        <v>3</v>
      </c>
      <c r="I7138">
        <v>43</v>
      </c>
      <c r="J7138">
        <v>0</v>
      </c>
      <c r="K7138">
        <f>_xlfn.XLOOKUP(FraudData[[#This Row],[amount]],AmountRules[Amount Min],AmountRules[Risk Points],,-1)</f>
        <v>0</v>
      </c>
      <c r="L7138">
        <f>_xlfn.XLOOKUP(FraudData[[#This Row],[transaction_hour]],TimeRules[Hour Min],TimeRules[Risk Points],,-1)</f>
        <v>0</v>
      </c>
      <c r="M7138">
        <f>_xlfn.XLOOKUP(FraudData[[#This Row],[foreign_transaction]],ForeignRules[Foreign Transaction],ForeignRules[Risk Points],0)</f>
        <v>0</v>
      </c>
      <c r="N7138">
        <f>_xlfn.XLOOKUP(FraudData[[#This Row],[location_mismatch]],Table10[Location Mismatch],Table10[Risk Points],0)</f>
        <v>0</v>
      </c>
      <c r="O7138">
        <f>_xlfn.XLOOKUP(FraudData[[#This Row],[device_trust_score]],DeviceRules[Device Min],DeviceRules[Risk Points],,-1)</f>
        <v>2</v>
      </c>
      <c r="P7138">
        <f>_xlfn.XLOOKUP(FraudData[[#This Row],[velocity_last_24h]],VelocityRules[Velocity Min],VelocityRules[Risk Points],,-1)</f>
        <v>0</v>
      </c>
      <c r="Q7138">
        <f>_xlfn.XLOOKUP(FraudData[[#This Row],[merchant_category]],MerchantRules[Merchant Category],MerchantRules[Risk Points],0)</f>
        <v>0</v>
      </c>
      <c r="R7138">
        <f>SUM(FraudData[[#This Row],[Amount Risk]:[Merchant Risk]])</f>
        <v>2</v>
      </c>
      <c r="S7138" t="str" cm="1">
        <f t="array" ref="S7138">_xlfn.IFS(FraudData[[#This Row],[Fraud Risk Score]]&gt;=8,"High Risk",FraudData[[#This Row],[Fraud Risk Score]]&gt;=6,"Medium Risk",TRUE,"Low Risk")</f>
        <v>Low Risk</v>
      </c>
    </row>
    <row r="7139" spans="1:19">
      <c r="A7139">
        <v>7138</v>
      </c>
      <c r="B7139">
        <v>177.15</v>
      </c>
      <c r="C7139">
        <v>10</v>
      </c>
      <c r="D7139" t="s">
        <v>47</v>
      </c>
      <c r="E7139">
        <v>0</v>
      </c>
      <c r="F7139">
        <v>0</v>
      </c>
      <c r="G7139">
        <v>95</v>
      </c>
      <c r="H7139">
        <v>4</v>
      </c>
      <c r="I7139">
        <v>32</v>
      </c>
      <c r="J7139">
        <v>0</v>
      </c>
      <c r="K7139">
        <f>_xlfn.XLOOKUP(FraudData[[#This Row],[amount]],AmountRules[Amount Min],AmountRules[Risk Points],,-1)</f>
        <v>0</v>
      </c>
      <c r="L7139">
        <f>_xlfn.XLOOKUP(FraudData[[#This Row],[transaction_hour]],TimeRules[Hour Min],TimeRules[Risk Points],,-1)</f>
        <v>0</v>
      </c>
      <c r="M7139">
        <f>_xlfn.XLOOKUP(FraudData[[#This Row],[foreign_transaction]],ForeignRules[Foreign Transaction],ForeignRules[Risk Points],0)</f>
        <v>0</v>
      </c>
      <c r="N7139">
        <f>_xlfn.XLOOKUP(FraudData[[#This Row],[location_mismatch]],Table10[Location Mismatch],Table10[Risk Points],0)</f>
        <v>0</v>
      </c>
      <c r="O7139">
        <f>_xlfn.XLOOKUP(FraudData[[#This Row],[device_trust_score]],DeviceRules[Device Min],DeviceRules[Risk Points],,-1)</f>
        <v>0</v>
      </c>
      <c r="P7139">
        <f>_xlfn.XLOOKUP(FraudData[[#This Row],[velocity_last_24h]],VelocityRules[Velocity Min],VelocityRules[Risk Points],,-1)</f>
        <v>0</v>
      </c>
      <c r="Q7139">
        <f>_xlfn.XLOOKUP(FraudData[[#This Row],[merchant_category]],MerchantRules[Merchant Category],MerchantRules[Risk Points],0)</f>
        <v>0</v>
      </c>
      <c r="R7139">
        <f>SUM(FraudData[[#This Row],[Amount Risk]:[Merchant Risk]])</f>
        <v>0</v>
      </c>
      <c r="S7139" t="str" cm="1">
        <f t="array" ref="S7139">_xlfn.IFS(FraudData[[#This Row],[Fraud Risk Score]]&gt;=8,"High Risk",FraudData[[#This Row],[Fraud Risk Score]]&gt;=6,"Medium Risk",TRUE,"Low Risk")</f>
        <v>Low Risk</v>
      </c>
    </row>
    <row r="7140" spans="1:19">
      <c r="A7140">
        <v>7139</v>
      </c>
      <c r="B7140">
        <v>199.04</v>
      </c>
      <c r="C7140">
        <v>1</v>
      </c>
      <c r="D7140" t="s">
        <v>50</v>
      </c>
      <c r="E7140">
        <v>0</v>
      </c>
      <c r="F7140">
        <v>0</v>
      </c>
      <c r="G7140">
        <v>64</v>
      </c>
      <c r="H7140">
        <v>2</v>
      </c>
      <c r="I7140">
        <v>49</v>
      </c>
      <c r="J7140">
        <v>0</v>
      </c>
      <c r="K7140">
        <f>_xlfn.XLOOKUP(FraudData[[#This Row],[amount]],AmountRules[Amount Min],AmountRules[Risk Points],,-1)</f>
        <v>0</v>
      </c>
      <c r="L7140">
        <f>_xlfn.XLOOKUP(FraudData[[#This Row],[transaction_hour]],TimeRules[Hour Min],TimeRules[Risk Points],,-1)</f>
        <v>3</v>
      </c>
      <c r="M7140">
        <f>_xlfn.XLOOKUP(FraudData[[#This Row],[foreign_transaction]],ForeignRules[Foreign Transaction],ForeignRules[Risk Points],0)</f>
        <v>0</v>
      </c>
      <c r="N7140">
        <f>_xlfn.XLOOKUP(FraudData[[#This Row],[location_mismatch]],Table10[Location Mismatch],Table10[Risk Points],0)</f>
        <v>0</v>
      </c>
      <c r="O7140">
        <f>_xlfn.XLOOKUP(FraudData[[#This Row],[device_trust_score]],DeviceRules[Device Min],DeviceRules[Risk Points],,-1)</f>
        <v>1</v>
      </c>
      <c r="P7140">
        <f>_xlfn.XLOOKUP(FraudData[[#This Row],[velocity_last_24h]],VelocityRules[Velocity Min],VelocityRules[Risk Points],,-1)</f>
        <v>0</v>
      </c>
      <c r="Q7140">
        <f>_xlfn.XLOOKUP(FraudData[[#This Row],[merchant_category]],MerchantRules[Merchant Category],MerchantRules[Risk Points],0)</f>
        <v>0</v>
      </c>
      <c r="R7140">
        <f>SUM(FraudData[[#This Row],[Amount Risk]:[Merchant Risk]])</f>
        <v>4</v>
      </c>
      <c r="S7140" t="str" cm="1">
        <f t="array" ref="S7140">_xlfn.IFS(FraudData[[#This Row],[Fraud Risk Score]]&gt;=8,"High Risk",FraudData[[#This Row],[Fraud Risk Score]]&gt;=6,"Medium Risk",TRUE,"Low Risk")</f>
        <v>Low Risk</v>
      </c>
    </row>
    <row r="7141" spans="1:19">
      <c r="A7141">
        <v>7140</v>
      </c>
      <c r="B7141">
        <v>24.3</v>
      </c>
      <c r="C7141">
        <v>23</v>
      </c>
      <c r="D7141" t="s">
        <v>50</v>
      </c>
      <c r="E7141">
        <v>0</v>
      </c>
      <c r="F7141">
        <v>0</v>
      </c>
      <c r="G7141">
        <v>32</v>
      </c>
      <c r="H7141">
        <v>6</v>
      </c>
      <c r="I7141">
        <v>34</v>
      </c>
      <c r="J7141">
        <v>0</v>
      </c>
      <c r="K7141">
        <f>_xlfn.XLOOKUP(FraudData[[#This Row],[amount]],AmountRules[Amount Min],AmountRules[Risk Points],,-1)</f>
        <v>0</v>
      </c>
      <c r="L7141">
        <f>_xlfn.XLOOKUP(FraudData[[#This Row],[transaction_hour]],TimeRules[Hour Min],TimeRules[Risk Points],,-1)</f>
        <v>1</v>
      </c>
      <c r="M7141">
        <f>_xlfn.XLOOKUP(FraudData[[#This Row],[foreign_transaction]],ForeignRules[Foreign Transaction],ForeignRules[Risk Points],0)</f>
        <v>0</v>
      </c>
      <c r="N7141">
        <f>_xlfn.XLOOKUP(FraudData[[#This Row],[location_mismatch]],Table10[Location Mismatch],Table10[Risk Points],0)</f>
        <v>0</v>
      </c>
      <c r="O7141">
        <f>_xlfn.XLOOKUP(FraudData[[#This Row],[device_trust_score]],DeviceRules[Device Min],DeviceRules[Risk Points],,-1)</f>
        <v>2</v>
      </c>
      <c r="P7141">
        <f>_xlfn.XLOOKUP(FraudData[[#This Row],[velocity_last_24h]],VelocityRules[Velocity Min],VelocityRules[Risk Points],,-1)</f>
        <v>3</v>
      </c>
      <c r="Q7141">
        <f>_xlfn.XLOOKUP(FraudData[[#This Row],[merchant_category]],MerchantRules[Merchant Category],MerchantRules[Risk Points],0)</f>
        <v>0</v>
      </c>
      <c r="R7141">
        <f>SUM(FraudData[[#This Row],[Amount Risk]:[Merchant Risk]])</f>
        <v>6</v>
      </c>
      <c r="S7141" t="str" cm="1">
        <f t="array" ref="S7141">_xlfn.IFS(FraudData[[#This Row],[Fraud Risk Score]]&gt;=8,"High Risk",FraudData[[#This Row],[Fraud Risk Score]]&gt;=6,"Medium Risk",TRUE,"Low Risk")</f>
        <v>Medium Risk</v>
      </c>
    </row>
    <row r="7142" spans="1:19">
      <c r="A7142">
        <v>7141</v>
      </c>
      <c r="B7142">
        <v>524.64</v>
      </c>
      <c r="C7142">
        <v>22</v>
      </c>
      <c r="D7142" t="s">
        <v>46</v>
      </c>
      <c r="E7142">
        <v>0</v>
      </c>
      <c r="F7142">
        <v>0</v>
      </c>
      <c r="G7142">
        <v>62</v>
      </c>
      <c r="H7142">
        <v>3</v>
      </c>
      <c r="I7142">
        <v>18</v>
      </c>
      <c r="J7142">
        <v>0</v>
      </c>
      <c r="K7142">
        <f>_xlfn.XLOOKUP(FraudData[[#This Row],[amount]],AmountRules[Amount Min],AmountRules[Risk Points],,-1)</f>
        <v>1</v>
      </c>
      <c r="L7142">
        <f>_xlfn.XLOOKUP(FraudData[[#This Row],[transaction_hour]],TimeRules[Hour Min],TimeRules[Risk Points],,-1)</f>
        <v>0</v>
      </c>
      <c r="M7142">
        <f>_xlfn.XLOOKUP(FraudData[[#This Row],[foreign_transaction]],ForeignRules[Foreign Transaction],ForeignRules[Risk Points],0)</f>
        <v>0</v>
      </c>
      <c r="N7142">
        <f>_xlfn.XLOOKUP(FraudData[[#This Row],[location_mismatch]],Table10[Location Mismatch],Table10[Risk Points],0)</f>
        <v>0</v>
      </c>
      <c r="O7142">
        <f>_xlfn.XLOOKUP(FraudData[[#This Row],[device_trust_score]],DeviceRules[Device Min],DeviceRules[Risk Points],,-1)</f>
        <v>1</v>
      </c>
      <c r="P7142">
        <f>_xlfn.XLOOKUP(FraudData[[#This Row],[velocity_last_24h]],VelocityRules[Velocity Min],VelocityRules[Risk Points],,-1)</f>
        <v>0</v>
      </c>
      <c r="Q7142">
        <f>_xlfn.XLOOKUP(FraudData[[#This Row],[merchant_category]],MerchantRules[Merchant Category],MerchantRules[Risk Points],0)</f>
        <v>0</v>
      </c>
      <c r="R7142">
        <f>SUM(FraudData[[#This Row],[Amount Risk]:[Merchant Risk]])</f>
        <v>2</v>
      </c>
      <c r="S7142" t="str" cm="1">
        <f t="array" ref="S7142">_xlfn.IFS(FraudData[[#This Row],[Fraud Risk Score]]&gt;=8,"High Risk",FraudData[[#This Row],[Fraud Risk Score]]&gt;=6,"Medium Risk",TRUE,"Low Risk")</f>
        <v>Low Risk</v>
      </c>
    </row>
    <row r="7143" spans="1:19">
      <c r="A7143">
        <v>7142</v>
      </c>
      <c r="B7143">
        <v>25.6</v>
      </c>
      <c r="C7143">
        <v>4</v>
      </c>
      <c r="D7143" t="s">
        <v>50</v>
      </c>
      <c r="E7143">
        <v>0</v>
      </c>
      <c r="F7143">
        <v>0</v>
      </c>
      <c r="G7143">
        <v>76</v>
      </c>
      <c r="H7143">
        <v>0</v>
      </c>
      <c r="I7143">
        <v>32</v>
      </c>
      <c r="J7143">
        <v>0</v>
      </c>
      <c r="K7143">
        <f>_xlfn.XLOOKUP(FraudData[[#This Row],[amount]],AmountRules[Amount Min],AmountRules[Risk Points],,-1)</f>
        <v>0</v>
      </c>
      <c r="L7143">
        <f>_xlfn.XLOOKUP(FraudData[[#This Row],[transaction_hour]],TimeRules[Hour Min],TimeRules[Risk Points],,-1)</f>
        <v>0</v>
      </c>
      <c r="M7143">
        <f>_xlfn.XLOOKUP(FraudData[[#This Row],[foreign_transaction]],ForeignRules[Foreign Transaction],ForeignRules[Risk Points],0)</f>
        <v>0</v>
      </c>
      <c r="N7143">
        <f>_xlfn.XLOOKUP(FraudData[[#This Row],[location_mismatch]],Table10[Location Mismatch],Table10[Risk Points],0)</f>
        <v>0</v>
      </c>
      <c r="O7143">
        <f>_xlfn.XLOOKUP(FraudData[[#This Row],[device_trust_score]],DeviceRules[Device Min],DeviceRules[Risk Points],,-1)</f>
        <v>0</v>
      </c>
      <c r="P7143">
        <f>_xlfn.XLOOKUP(FraudData[[#This Row],[velocity_last_24h]],VelocityRules[Velocity Min],VelocityRules[Risk Points],,-1)</f>
        <v>0</v>
      </c>
      <c r="Q7143">
        <f>_xlfn.XLOOKUP(FraudData[[#This Row],[merchant_category]],MerchantRules[Merchant Category],MerchantRules[Risk Points],0)</f>
        <v>0</v>
      </c>
      <c r="R7143">
        <f>SUM(FraudData[[#This Row],[Amount Risk]:[Merchant Risk]])</f>
        <v>0</v>
      </c>
      <c r="S7143" t="str" cm="1">
        <f t="array" ref="S7143">_xlfn.IFS(FraudData[[#This Row],[Fraud Risk Score]]&gt;=8,"High Risk",FraudData[[#This Row],[Fraud Risk Score]]&gt;=6,"Medium Risk",TRUE,"Low Risk")</f>
        <v>Low Risk</v>
      </c>
    </row>
    <row r="7144" spans="1:19">
      <c r="A7144">
        <v>7143</v>
      </c>
      <c r="B7144">
        <v>268.24</v>
      </c>
      <c r="C7144">
        <v>15</v>
      </c>
      <c r="D7144" t="s">
        <v>47</v>
      </c>
      <c r="E7144">
        <v>0</v>
      </c>
      <c r="F7144">
        <v>0</v>
      </c>
      <c r="G7144">
        <v>26</v>
      </c>
      <c r="H7144">
        <v>2</v>
      </c>
      <c r="I7144">
        <v>43</v>
      </c>
      <c r="J7144">
        <v>0</v>
      </c>
      <c r="K7144">
        <f>_xlfn.XLOOKUP(FraudData[[#This Row],[amount]],AmountRules[Amount Min],AmountRules[Risk Points],,-1)</f>
        <v>0</v>
      </c>
      <c r="L7144">
        <f>_xlfn.XLOOKUP(FraudData[[#This Row],[transaction_hour]],TimeRules[Hour Min],TimeRules[Risk Points],,-1)</f>
        <v>0</v>
      </c>
      <c r="M7144">
        <f>_xlfn.XLOOKUP(FraudData[[#This Row],[foreign_transaction]],ForeignRules[Foreign Transaction],ForeignRules[Risk Points],0)</f>
        <v>0</v>
      </c>
      <c r="N7144">
        <f>_xlfn.XLOOKUP(FraudData[[#This Row],[location_mismatch]],Table10[Location Mismatch],Table10[Risk Points],0)</f>
        <v>0</v>
      </c>
      <c r="O7144">
        <f>_xlfn.XLOOKUP(FraudData[[#This Row],[device_trust_score]],DeviceRules[Device Min],DeviceRules[Risk Points],,-1)</f>
        <v>3</v>
      </c>
      <c r="P7144">
        <f>_xlfn.XLOOKUP(FraudData[[#This Row],[velocity_last_24h]],VelocityRules[Velocity Min],VelocityRules[Risk Points],,-1)</f>
        <v>0</v>
      </c>
      <c r="Q7144">
        <f>_xlfn.XLOOKUP(FraudData[[#This Row],[merchant_category]],MerchantRules[Merchant Category],MerchantRules[Risk Points],0)</f>
        <v>0</v>
      </c>
      <c r="R7144">
        <f>SUM(FraudData[[#This Row],[Amount Risk]:[Merchant Risk]])</f>
        <v>3</v>
      </c>
      <c r="S7144" t="str" cm="1">
        <f t="array" ref="S7144">_xlfn.IFS(FraudData[[#This Row],[Fraud Risk Score]]&gt;=8,"High Risk",FraudData[[#This Row],[Fraud Risk Score]]&gt;=6,"Medium Risk",TRUE,"Low Risk")</f>
        <v>Low Risk</v>
      </c>
    </row>
    <row r="7145" spans="1:19">
      <c r="A7145">
        <v>7144</v>
      </c>
      <c r="B7145">
        <v>55.37</v>
      </c>
      <c r="C7145">
        <v>15</v>
      </c>
      <c r="D7145" t="s">
        <v>49</v>
      </c>
      <c r="E7145">
        <v>0</v>
      </c>
      <c r="F7145">
        <v>0</v>
      </c>
      <c r="G7145">
        <v>46</v>
      </c>
      <c r="H7145">
        <v>0</v>
      </c>
      <c r="I7145">
        <v>51</v>
      </c>
      <c r="J7145">
        <v>0</v>
      </c>
      <c r="K7145">
        <f>_xlfn.XLOOKUP(FraudData[[#This Row],[amount]],AmountRules[Amount Min],AmountRules[Risk Points],,-1)</f>
        <v>0</v>
      </c>
      <c r="L7145">
        <f>_xlfn.XLOOKUP(FraudData[[#This Row],[transaction_hour]],TimeRules[Hour Min],TimeRules[Risk Points],,-1)</f>
        <v>0</v>
      </c>
      <c r="M7145">
        <f>_xlfn.XLOOKUP(FraudData[[#This Row],[foreign_transaction]],ForeignRules[Foreign Transaction],ForeignRules[Risk Points],0)</f>
        <v>0</v>
      </c>
      <c r="N7145">
        <f>_xlfn.XLOOKUP(FraudData[[#This Row],[location_mismatch]],Table10[Location Mismatch],Table10[Risk Points],0)</f>
        <v>0</v>
      </c>
      <c r="O7145">
        <f>_xlfn.XLOOKUP(FraudData[[#This Row],[device_trust_score]],DeviceRules[Device Min],DeviceRules[Risk Points],,-1)</f>
        <v>2</v>
      </c>
      <c r="P7145">
        <f>_xlfn.XLOOKUP(FraudData[[#This Row],[velocity_last_24h]],VelocityRules[Velocity Min],VelocityRules[Risk Points],,-1)</f>
        <v>0</v>
      </c>
      <c r="Q7145">
        <f>_xlfn.XLOOKUP(FraudData[[#This Row],[merchant_category]],MerchantRules[Merchant Category],MerchantRules[Risk Points],0)</f>
        <v>1</v>
      </c>
      <c r="R7145">
        <f>SUM(FraudData[[#This Row],[Amount Risk]:[Merchant Risk]])</f>
        <v>3</v>
      </c>
      <c r="S7145" t="str" cm="1">
        <f t="array" ref="S7145">_xlfn.IFS(FraudData[[#This Row],[Fraud Risk Score]]&gt;=8,"High Risk",FraudData[[#This Row],[Fraud Risk Score]]&gt;=6,"Medium Risk",TRUE,"Low Risk")</f>
        <v>Low Risk</v>
      </c>
    </row>
    <row r="7146" spans="1:19">
      <c r="A7146">
        <v>7145</v>
      </c>
      <c r="B7146">
        <v>488.15</v>
      </c>
      <c r="C7146">
        <v>1</v>
      </c>
      <c r="D7146" t="s">
        <v>48</v>
      </c>
      <c r="E7146">
        <v>0</v>
      </c>
      <c r="F7146">
        <v>0</v>
      </c>
      <c r="G7146">
        <v>28</v>
      </c>
      <c r="H7146">
        <v>0</v>
      </c>
      <c r="I7146">
        <v>21</v>
      </c>
      <c r="J7146">
        <v>0</v>
      </c>
      <c r="K7146">
        <f>_xlfn.XLOOKUP(FraudData[[#This Row],[amount]],AmountRules[Amount Min],AmountRules[Risk Points],,-1)</f>
        <v>0</v>
      </c>
      <c r="L7146">
        <f>_xlfn.XLOOKUP(FraudData[[#This Row],[transaction_hour]],TimeRules[Hour Min],TimeRules[Risk Points],,-1)</f>
        <v>3</v>
      </c>
      <c r="M7146">
        <f>_xlfn.XLOOKUP(FraudData[[#This Row],[foreign_transaction]],ForeignRules[Foreign Transaction],ForeignRules[Risk Points],0)</f>
        <v>0</v>
      </c>
      <c r="N7146">
        <f>_xlfn.XLOOKUP(FraudData[[#This Row],[location_mismatch]],Table10[Location Mismatch],Table10[Risk Points],0)</f>
        <v>0</v>
      </c>
      <c r="O7146">
        <f>_xlfn.XLOOKUP(FraudData[[#This Row],[device_trust_score]],DeviceRules[Device Min],DeviceRules[Risk Points],,-1)</f>
        <v>3</v>
      </c>
      <c r="P7146">
        <f>_xlfn.XLOOKUP(FraudData[[#This Row],[velocity_last_24h]],VelocityRules[Velocity Min],VelocityRules[Risk Points],,-1)</f>
        <v>0</v>
      </c>
      <c r="Q7146">
        <f>_xlfn.XLOOKUP(FraudData[[#This Row],[merchant_category]],MerchantRules[Merchant Category],MerchantRules[Risk Points],0)</f>
        <v>0</v>
      </c>
      <c r="R7146">
        <f>SUM(FraudData[[#This Row],[Amount Risk]:[Merchant Risk]])</f>
        <v>6</v>
      </c>
      <c r="S7146" t="str" cm="1">
        <f t="array" ref="S7146">_xlfn.IFS(FraudData[[#This Row],[Fraud Risk Score]]&gt;=8,"High Risk",FraudData[[#This Row],[Fraud Risk Score]]&gt;=6,"Medium Risk",TRUE,"Low Risk")</f>
        <v>Medium Risk</v>
      </c>
    </row>
    <row r="7147" spans="1:19">
      <c r="A7147">
        <v>7146</v>
      </c>
      <c r="B7147">
        <v>229.11</v>
      </c>
      <c r="C7147">
        <v>15</v>
      </c>
      <c r="D7147" t="s">
        <v>50</v>
      </c>
      <c r="E7147">
        <v>0</v>
      </c>
      <c r="F7147">
        <v>0</v>
      </c>
      <c r="G7147">
        <v>76</v>
      </c>
      <c r="H7147">
        <v>1</v>
      </c>
      <c r="I7147">
        <v>44</v>
      </c>
      <c r="J7147">
        <v>0</v>
      </c>
      <c r="K7147">
        <f>_xlfn.XLOOKUP(FraudData[[#This Row],[amount]],AmountRules[Amount Min],AmountRules[Risk Points],,-1)</f>
        <v>0</v>
      </c>
      <c r="L7147">
        <f>_xlfn.XLOOKUP(FraudData[[#This Row],[transaction_hour]],TimeRules[Hour Min],TimeRules[Risk Points],,-1)</f>
        <v>0</v>
      </c>
      <c r="M7147">
        <f>_xlfn.XLOOKUP(FraudData[[#This Row],[foreign_transaction]],ForeignRules[Foreign Transaction],ForeignRules[Risk Points],0)</f>
        <v>0</v>
      </c>
      <c r="N7147">
        <f>_xlfn.XLOOKUP(FraudData[[#This Row],[location_mismatch]],Table10[Location Mismatch],Table10[Risk Points],0)</f>
        <v>0</v>
      </c>
      <c r="O7147">
        <f>_xlfn.XLOOKUP(FraudData[[#This Row],[device_trust_score]],DeviceRules[Device Min],DeviceRules[Risk Points],,-1)</f>
        <v>0</v>
      </c>
      <c r="P7147">
        <f>_xlfn.XLOOKUP(FraudData[[#This Row],[velocity_last_24h]],VelocityRules[Velocity Min],VelocityRules[Risk Points],,-1)</f>
        <v>0</v>
      </c>
      <c r="Q7147">
        <f>_xlfn.XLOOKUP(FraudData[[#This Row],[merchant_category]],MerchantRules[Merchant Category],MerchantRules[Risk Points],0)</f>
        <v>0</v>
      </c>
      <c r="R7147">
        <f>SUM(FraudData[[#This Row],[Amount Risk]:[Merchant Risk]])</f>
        <v>0</v>
      </c>
      <c r="S7147" t="str" cm="1">
        <f t="array" ref="S7147">_xlfn.IFS(FraudData[[#This Row],[Fraud Risk Score]]&gt;=8,"High Risk",FraudData[[#This Row],[Fraud Risk Score]]&gt;=6,"Medium Risk",TRUE,"Low Risk")</f>
        <v>Low Risk</v>
      </c>
    </row>
    <row r="7148" spans="1:19">
      <c r="A7148">
        <v>7147</v>
      </c>
      <c r="B7148">
        <v>252.3</v>
      </c>
      <c r="C7148">
        <v>4</v>
      </c>
      <c r="D7148" t="s">
        <v>50</v>
      </c>
      <c r="E7148">
        <v>0</v>
      </c>
      <c r="F7148">
        <v>0</v>
      </c>
      <c r="G7148">
        <v>31</v>
      </c>
      <c r="H7148">
        <v>1</v>
      </c>
      <c r="I7148">
        <v>57</v>
      </c>
      <c r="J7148">
        <v>0</v>
      </c>
      <c r="K7148">
        <f>_xlfn.XLOOKUP(FraudData[[#This Row],[amount]],AmountRules[Amount Min],AmountRules[Risk Points],,-1)</f>
        <v>0</v>
      </c>
      <c r="L7148">
        <f>_xlfn.XLOOKUP(FraudData[[#This Row],[transaction_hour]],TimeRules[Hour Min],TimeRules[Risk Points],,-1)</f>
        <v>0</v>
      </c>
      <c r="M7148">
        <f>_xlfn.XLOOKUP(FraudData[[#This Row],[foreign_transaction]],ForeignRules[Foreign Transaction],ForeignRules[Risk Points],0)</f>
        <v>0</v>
      </c>
      <c r="N7148">
        <f>_xlfn.XLOOKUP(FraudData[[#This Row],[location_mismatch]],Table10[Location Mismatch],Table10[Risk Points],0)</f>
        <v>0</v>
      </c>
      <c r="O7148">
        <f>_xlfn.XLOOKUP(FraudData[[#This Row],[device_trust_score]],DeviceRules[Device Min],DeviceRules[Risk Points],,-1)</f>
        <v>2</v>
      </c>
      <c r="P7148">
        <f>_xlfn.XLOOKUP(FraudData[[#This Row],[velocity_last_24h]],VelocityRules[Velocity Min],VelocityRules[Risk Points],,-1)</f>
        <v>0</v>
      </c>
      <c r="Q7148">
        <f>_xlfn.XLOOKUP(FraudData[[#This Row],[merchant_category]],MerchantRules[Merchant Category],MerchantRules[Risk Points],0)</f>
        <v>0</v>
      </c>
      <c r="R7148">
        <f>SUM(FraudData[[#This Row],[Amount Risk]:[Merchant Risk]])</f>
        <v>2</v>
      </c>
      <c r="S7148" t="str" cm="1">
        <f t="array" ref="S7148">_xlfn.IFS(FraudData[[#This Row],[Fraud Risk Score]]&gt;=8,"High Risk",FraudData[[#This Row],[Fraud Risk Score]]&gt;=6,"Medium Risk",TRUE,"Low Risk")</f>
        <v>Low Risk</v>
      </c>
    </row>
    <row r="7149" spans="1:19">
      <c r="A7149">
        <v>7148</v>
      </c>
      <c r="B7149">
        <v>44.51</v>
      </c>
      <c r="C7149">
        <v>7</v>
      </c>
      <c r="D7149" t="s">
        <v>46</v>
      </c>
      <c r="E7149">
        <v>0</v>
      </c>
      <c r="F7149">
        <v>0</v>
      </c>
      <c r="G7149">
        <v>25</v>
      </c>
      <c r="H7149">
        <v>1</v>
      </c>
      <c r="I7149">
        <v>24</v>
      </c>
      <c r="J7149">
        <v>0</v>
      </c>
      <c r="K7149">
        <f>_xlfn.XLOOKUP(FraudData[[#This Row],[amount]],AmountRules[Amount Min],AmountRules[Risk Points],,-1)</f>
        <v>0</v>
      </c>
      <c r="L7149">
        <f>_xlfn.XLOOKUP(FraudData[[#This Row],[transaction_hour]],TimeRules[Hour Min],TimeRules[Risk Points],,-1)</f>
        <v>0</v>
      </c>
      <c r="M7149">
        <f>_xlfn.XLOOKUP(FraudData[[#This Row],[foreign_transaction]],ForeignRules[Foreign Transaction],ForeignRules[Risk Points],0)</f>
        <v>0</v>
      </c>
      <c r="N7149">
        <f>_xlfn.XLOOKUP(FraudData[[#This Row],[location_mismatch]],Table10[Location Mismatch],Table10[Risk Points],0)</f>
        <v>0</v>
      </c>
      <c r="O7149">
        <f>_xlfn.XLOOKUP(FraudData[[#This Row],[device_trust_score]],DeviceRules[Device Min],DeviceRules[Risk Points],,-1)</f>
        <v>3</v>
      </c>
      <c r="P7149">
        <f>_xlfn.XLOOKUP(FraudData[[#This Row],[velocity_last_24h]],VelocityRules[Velocity Min],VelocityRules[Risk Points],,-1)</f>
        <v>0</v>
      </c>
      <c r="Q7149">
        <f>_xlfn.XLOOKUP(FraudData[[#This Row],[merchant_category]],MerchantRules[Merchant Category],MerchantRules[Risk Points],0)</f>
        <v>0</v>
      </c>
      <c r="R7149">
        <f>SUM(FraudData[[#This Row],[Amount Risk]:[Merchant Risk]])</f>
        <v>3</v>
      </c>
      <c r="S7149" t="str" cm="1">
        <f t="array" ref="S7149">_xlfn.IFS(FraudData[[#This Row],[Fraud Risk Score]]&gt;=8,"High Risk",FraudData[[#This Row],[Fraud Risk Score]]&gt;=6,"Medium Risk",TRUE,"Low Risk")</f>
        <v>Low Risk</v>
      </c>
    </row>
    <row r="7150" spans="1:19">
      <c r="A7150">
        <v>7149</v>
      </c>
      <c r="B7150">
        <v>105.35</v>
      </c>
      <c r="C7150">
        <v>19</v>
      </c>
      <c r="D7150" t="s">
        <v>46</v>
      </c>
      <c r="E7150">
        <v>0</v>
      </c>
      <c r="F7150">
        <v>0</v>
      </c>
      <c r="G7150">
        <v>82</v>
      </c>
      <c r="H7150">
        <v>4</v>
      </c>
      <c r="I7150">
        <v>53</v>
      </c>
      <c r="J7150">
        <v>0</v>
      </c>
      <c r="K7150">
        <f>_xlfn.XLOOKUP(FraudData[[#This Row],[amount]],AmountRules[Amount Min],AmountRules[Risk Points],,-1)</f>
        <v>0</v>
      </c>
      <c r="L7150">
        <f>_xlfn.XLOOKUP(FraudData[[#This Row],[transaction_hour]],TimeRules[Hour Min],TimeRules[Risk Points],,-1)</f>
        <v>0</v>
      </c>
      <c r="M7150">
        <f>_xlfn.XLOOKUP(FraudData[[#This Row],[foreign_transaction]],ForeignRules[Foreign Transaction],ForeignRules[Risk Points],0)</f>
        <v>0</v>
      </c>
      <c r="N7150">
        <f>_xlfn.XLOOKUP(FraudData[[#This Row],[location_mismatch]],Table10[Location Mismatch],Table10[Risk Points],0)</f>
        <v>0</v>
      </c>
      <c r="O7150">
        <f>_xlfn.XLOOKUP(FraudData[[#This Row],[device_trust_score]],DeviceRules[Device Min],DeviceRules[Risk Points],,-1)</f>
        <v>0</v>
      </c>
      <c r="P7150">
        <f>_xlfn.XLOOKUP(FraudData[[#This Row],[velocity_last_24h]],VelocityRules[Velocity Min],VelocityRules[Risk Points],,-1)</f>
        <v>0</v>
      </c>
      <c r="Q7150">
        <f>_xlfn.XLOOKUP(FraudData[[#This Row],[merchant_category]],MerchantRules[Merchant Category],MerchantRules[Risk Points],0)</f>
        <v>0</v>
      </c>
      <c r="R7150">
        <f>SUM(FraudData[[#This Row],[Amount Risk]:[Merchant Risk]])</f>
        <v>0</v>
      </c>
      <c r="S7150" t="str" cm="1">
        <f t="array" ref="S7150">_xlfn.IFS(FraudData[[#This Row],[Fraud Risk Score]]&gt;=8,"High Risk",FraudData[[#This Row],[Fraud Risk Score]]&gt;=6,"Medium Risk",TRUE,"Low Risk")</f>
        <v>Low Risk</v>
      </c>
    </row>
    <row r="7151" spans="1:19">
      <c r="A7151">
        <v>7150</v>
      </c>
      <c r="B7151">
        <v>173.13</v>
      </c>
      <c r="C7151">
        <v>13</v>
      </c>
      <c r="D7151" t="s">
        <v>50</v>
      </c>
      <c r="E7151">
        <v>0</v>
      </c>
      <c r="F7151">
        <v>0</v>
      </c>
      <c r="G7151">
        <v>86</v>
      </c>
      <c r="H7151">
        <v>4</v>
      </c>
      <c r="I7151">
        <v>62</v>
      </c>
      <c r="J7151">
        <v>0</v>
      </c>
      <c r="K7151">
        <f>_xlfn.XLOOKUP(FraudData[[#This Row],[amount]],AmountRules[Amount Min],AmountRules[Risk Points],,-1)</f>
        <v>0</v>
      </c>
      <c r="L7151">
        <f>_xlfn.XLOOKUP(FraudData[[#This Row],[transaction_hour]],TimeRules[Hour Min],TimeRules[Risk Points],,-1)</f>
        <v>0</v>
      </c>
      <c r="M7151">
        <f>_xlfn.XLOOKUP(FraudData[[#This Row],[foreign_transaction]],ForeignRules[Foreign Transaction],ForeignRules[Risk Points],0)</f>
        <v>0</v>
      </c>
      <c r="N7151">
        <f>_xlfn.XLOOKUP(FraudData[[#This Row],[location_mismatch]],Table10[Location Mismatch],Table10[Risk Points],0)</f>
        <v>0</v>
      </c>
      <c r="O7151">
        <f>_xlfn.XLOOKUP(FraudData[[#This Row],[device_trust_score]],DeviceRules[Device Min],DeviceRules[Risk Points],,-1)</f>
        <v>0</v>
      </c>
      <c r="P7151">
        <f>_xlfn.XLOOKUP(FraudData[[#This Row],[velocity_last_24h]],VelocityRules[Velocity Min],VelocityRules[Risk Points],,-1)</f>
        <v>0</v>
      </c>
      <c r="Q7151">
        <f>_xlfn.XLOOKUP(FraudData[[#This Row],[merchant_category]],MerchantRules[Merchant Category],MerchantRules[Risk Points],0)</f>
        <v>0</v>
      </c>
      <c r="R7151">
        <f>SUM(FraudData[[#This Row],[Amount Risk]:[Merchant Risk]])</f>
        <v>0</v>
      </c>
      <c r="S7151" t="str" cm="1">
        <f t="array" ref="S7151">_xlfn.IFS(FraudData[[#This Row],[Fraud Risk Score]]&gt;=8,"High Risk",FraudData[[#This Row],[Fraud Risk Score]]&gt;=6,"Medium Risk",TRUE,"Low Risk")</f>
        <v>Low Risk</v>
      </c>
    </row>
    <row r="7152" spans="1:19">
      <c r="A7152">
        <v>7151</v>
      </c>
      <c r="B7152">
        <v>264.52</v>
      </c>
      <c r="C7152">
        <v>9</v>
      </c>
      <c r="D7152" t="s">
        <v>50</v>
      </c>
      <c r="E7152">
        <v>0</v>
      </c>
      <c r="F7152">
        <v>0</v>
      </c>
      <c r="G7152">
        <v>90</v>
      </c>
      <c r="H7152">
        <v>2</v>
      </c>
      <c r="I7152">
        <v>69</v>
      </c>
      <c r="J7152">
        <v>0</v>
      </c>
      <c r="K7152">
        <f>_xlfn.XLOOKUP(FraudData[[#This Row],[amount]],AmountRules[Amount Min],AmountRules[Risk Points],,-1)</f>
        <v>0</v>
      </c>
      <c r="L7152">
        <f>_xlfn.XLOOKUP(FraudData[[#This Row],[transaction_hour]],TimeRules[Hour Min],TimeRules[Risk Points],,-1)</f>
        <v>0</v>
      </c>
      <c r="M7152">
        <f>_xlfn.XLOOKUP(FraudData[[#This Row],[foreign_transaction]],ForeignRules[Foreign Transaction],ForeignRules[Risk Points],0)</f>
        <v>0</v>
      </c>
      <c r="N7152">
        <f>_xlfn.XLOOKUP(FraudData[[#This Row],[location_mismatch]],Table10[Location Mismatch],Table10[Risk Points],0)</f>
        <v>0</v>
      </c>
      <c r="O7152">
        <f>_xlfn.XLOOKUP(FraudData[[#This Row],[device_trust_score]],DeviceRules[Device Min],DeviceRules[Risk Points],,-1)</f>
        <v>0</v>
      </c>
      <c r="P7152">
        <f>_xlfn.XLOOKUP(FraudData[[#This Row],[velocity_last_24h]],VelocityRules[Velocity Min],VelocityRules[Risk Points],,-1)</f>
        <v>0</v>
      </c>
      <c r="Q7152">
        <f>_xlfn.XLOOKUP(FraudData[[#This Row],[merchant_category]],MerchantRules[Merchant Category],MerchantRules[Risk Points],0)</f>
        <v>0</v>
      </c>
      <c r="R7152">
        <f>SUM(FraudData[[#This Row],[Amount Risk]:[Merchant Risk]])</f>
        <v>0</v>
      </c>
      <c r="S7152" t="str" cm="1">
        <f t="array" ref="S7152">_xlfn.IFS(FraudData[[#This Row],[Fraud Risk Score]]&gt;=8,"High Risk",FraudData[[#This Row],[Fraud Risk Score]]&gt;=6,"Medium Risk",TRUE,"Low Risk")</f>
        <v>Low Risk</v>
      </c>
    </row>
    <row r="7153" spans="1:19">
      <c r="A7153">
        <v>7152</v>
      </c>
      <c r="B7153">
        <v>19.760000000000002</v>
      </c>
      <c r="C7153">
        <v>22</v>
      </c>
      <c r="D7153" t="s">
        <v>47</v>
      </c>
      <c r="E7153">
        <v>0</v>
      </c>
      <c r="F7153">
        <v>0</v>
      </c>
      <c r="G7153">
        <v>79</v>
      </c>
      <c r="H7153">
        <v>5</v>
      </c>
      <c r="I7153">
        <v>46</v>
      </c>
      <c r="J7153">
        <v>0</v>
      </c>
      <c r="K7153">
        <f>_xlfn.XLOOKUP(FraudData[[#This Row],[amount]],AmountRules[Amount Min],AmountRules[Risk Points],,-1)</f>
        <v>0</v>
      </c>
      <c r="L7153">
        <f>_xlfn.XLOOKUP(FraudData[[#This Row],[transaction_hour]],TimeRules[Hour Min],TimeRules[Risk Points],,-1)</f>
        <v>0</v>
      </c>
      <c r="M7153">
        <f>_xlfn.XLOOKUP(FraudData[[#This Row],[foreign_transaction]],ForeignRules[Foreign Transaction],ForeignRules[Risk Points],0)</f>
        <v>0</v>
      </c>
      <c r="N7153">
        <f>_xlfn.XLOOKUP(FraudData[[#This Row],[location_mismatch]],Table10[Location Mismatch],Table10[Risk Points],0)</f>
        <v>0</v>
      </c>
      <c r="O7153">
        <f>_xlfn.XLOOKUP(FraudData[[#This Row],[device_trust_score]],DeviceRules[Device Min],DeviceRules[Risk Points],,-1)</f>
        <v>0</v>
      </c>
      <c r="P7153">
        <f>_xlfn.XLOOKUP(FraudData[[#This Row],[velocity_last_24h]],VelocityRules[Velocity Min],VelocityRules[Risk Points],,-1)</f>
        <v>3</v>
      </c>
      <c r="Q7153">
        <f>_xlfn.XLOOKUP(FraudData[[#This Row],[merchant_category]],MerchantRules[Merchant Category],MerchantRules[Risk Points],0)</f>
        <v>0</v>
      </c>
      <c r="R7153">
        <f>SUM(FraudData[[#This Row],[Amount Risk]:[Merchant Risk]])</f>
        <v>3</v>
      </c>
      <c r="S7153" t="str" cm="1">
        <f t="array" ref="S7153">_xlfn.IFS(FraudData[[#This Row],[Fraud Risk Score]]&gt;=8,"High Risk",FraudData[[#This Row],[Fraud Risk Score]]&gt;=6,"Medium Risk",TRUE,"Low Risk")</f>
        <v>Low Risk</v>
      </c>
    </row>
    <row r="7154" spans="1:19">
      <c r="A7154">
        <v>7153</v>
      </c>
      <c r="B7154">
        <v>590.37</v>
      </c>
      <c r="C7154">
        <v>1</v>
      </c>
      <c r="D7154" t="s">
        <v>49</v>
      </c>
      <c r="E7154">
        <v>1</v>
      </c>
      <c r="F7154">
        <v>0</v>
      </c>
      <c r="G7154">
        <v>37</v>
      </c>
      <c r="H7154">
        <v>1</v>
      </c>
      <c r="I7154">
        <v>65</v>
      </c>
      <c r="J7154">
        <v>1</v>
      </c>
      <c r="K7154">
        <f>_xlfn.XLOOKUP(FraudData[[#This Row],[amount]],AmountRules[Amount Min],AmountRules[Risk Points],,-1)</f>
        <v>1</v>
      </c>
      <c r="L7154">
        <f>_xlfn.XLOOKUP(FraudData[[#This Row],[transaction_hour]],TimeRules[Hour Min],TimeRules[Risk Points],,-1)</f>
        <v>3</v>
      </c>
      <c r="M7154">
        <f>_xlfn.XLOOKUP(FraudData[[#This Row],[foreign_transaction]],ForeignRules[Foreign Transaction],ForeignRules[Risk Points],0)</f>
        <v>3</v>
      </c>
      <c r="N7154">
        <f>_xlfn.XLOOKUP(FraudData[[#This Row],[location_mismatch]],Table10[Location Mismatch],Table10[Risk Points],0)</f>
        <v>0</v>
      </c>
      <c r="O7154">
        <f>_xlfn.XLOOKUP(FraudData[[#This Row],[device_trust_score]],DeviceRules[Device Min],DeviceRules[Risk Points],,-1)</f>
        <v>2</v>
      </c>
      <c r="P7154">
        <f>_xlfn.XLOOKUP(FraudData[[#This Row],[velocity_last_24h]],VelocityRules[Velocity Min],VelocityRules[Risk Points],,-1)</f>
        <v>0</v>
      </c>
      <c r="Q7154">
        <f>_xlfn.XLOOKUP(FraudData[[#This Row],[merchant_category]],MerchantRules[Merchant Category],MerchantRules[Risk Points],0)</f>
        <v>1</v>
      </c>
      <c r="R7154">
        <f>SUM(FraudData[[#This Row],[Amount Risk]:[Merchant Risk]])</f>
        <v>10</v>
      </c>
      <c r="S7154" t="str" cm="1">
        <f t="array" ref="S7154">_xlfn.IFS(FraudData[[#This Row],[Fraud Risk Score]]&gt;=8,"High Risk",FraudData[[#This Row],[Fraud Risk Score]]&gt;=6,"Medium Risk",TRUE,"Low Risk")</f>
        <v>High Risk</v>
      </c>
    </row>
    <row r="7155" spans="1:19">
      <c r="A7155">
        <v>7154</v>
      </c>
      <c r="B7155">
        <v>397.67</v>
      </c>
      <c r="C7155">
        <v>2</v>
      </c>
      <c r="D7155" t="s">
        <v>49</v>
      </c>
      <c r="E7155">
        <v>0</v>
      </c>
      <c r="F7155">
        <v>0</v>
      </c>
      <c r="G7155">
        <v>52</v>
      </c>
      <c r="H7155">
        <v>2</v>
      </c>
      <c r="I7155">
        <v>38</v>
      </c>
      <c r="J7155">
        <v>0</v>
      </c>
      <c r="K7155">
        <f>_xlfn.XLOOKUP(FraudData[[#This Row],[amount]],AmountRules[Amount Min],AmountRules[Risk Points],,-1)</f>
        <v>0</v>
      </c>
      <c r="L7155">
        <f>_xlfn.XLOOKUP(FraudData[[#This Row],[transaction_hour]],TimeRules[Hour Min],TimeRules[Risk Points],,-1)</f>
        <v>3</v>
      </c>
      <c r="M7155">
        <f>_xlfn.XLOOKUP(FraudData[[#This Row],[foreign_transaction]],ForeignRules[Foreign Transaction],ForeignRules[Risk Points],0)</f>
        <v>0</v>
      </c>
      <c r="N7155">
        <f>_xlfn.XLOOKUP(FraudData[[#This Row],[location_mismatch]],Table10[Location Mismatch],Table10[Risk Points],0)</f>
        <v>0</v>
      </c>
      <c r="O7155">
        <f>_xlfn.XLOOKUP(FraudData[[#This Row],[device_trust_score]],DeviceRules[Device Min],DeviceRules[Risk Points],,-1)</f>
        <v>1</v>
      </c>
      <c r="P7155">
        <f>_xlfn.XLOOKUP(FraudData[[#This Row],[velocity_last_24h]],VelocityRules[Velocity Min],VelocityRules[Risk Points],,-1)</f>
        <v>0</v>
      </c>
      <c r="Q7155">
        <f>_xlfn.XLOOKUP(FraudData[[#This Row],[merchant_category]],MerchantRules[Merchant Category],MerchantRules[Risk Points],0)</f>
        <v>1</v>
      </c>
      <c r="R7155">
        <f>SUM(FraudData[[#This Row],[Amount Risk]:[Merchant Risk]])</f>
        <v>5</v>
      </c>
      <c r="S7155" t="str" cm="1">
        <f t="array" ref="S7155">_xlfn.IFS(FraudData[[#This Row],[Fraud Risk Score]]&gt;=8,"High Risk",FraudData[[#This Row],[Fraud Risk Score]]&gt;=6,"Medium Risk",TRUE,"Low Risk")</f>
        <v>Low Risk</v>
      </c>
    </row>
    <row r="7156" spans="1:19">
      <c r="A7156">
        <v>7155</v>
      </c>
      <c r="B7156">
        <v>56.73</v>
      </c>
      <c r="C7156">
        <v>17</v>
      </c>
      <c r="D7156" t="s">
        <v>48</v>
      </c>
      <c r="E7156">
        <v>0</v>
      </c>
      <c r="F7156">
        <v>0</v>
      </c>
      <c r="G7156">
        <v>38</v>
      </c>
      <c r="H7156">
        <v>1</v>
      </c>
      <c r="I7156">
        <v>32</v>
      </c>
      <c r="J7156">
        <v>0</v>
      </c>
      <c r="K7156">
        <f>_xlfn.XLOOKUP(FraudData[[#This Row],[amount]],AmountRules[Amount Min],AmountRules[Risk Points],,-1)</f>
        <v>0</v>
      </c>
      <c r="L7156">
        <f>_xlfn.XLOOKUP(FraudData[[#This Row],[transaction_hour]],TimeRules[Hour Min],TimeRules[Risk Points],,-1)</f>
        <v>0</v>
      </c>
      <c r="M7156">
        <f>_xlfn.XLOOKUP(FraudData[[#This Row],[foreign_transaction]],ForeignRules[Foreign Transaction],ForeignRules[Risk Points],0)</f>
        <v>0</v>
      </c>
      <c r="N7156">
        <f>_xlfn.XLOOKUP(FraudData[[#This Row],[location_mismatch]],Table10[Location Mismatch],Table10[Risk Points],0)</f>
        <v>0</v>
      </c>
      <c r="O7156">
        <f>_xlfn.XLOOKUP(FraudData[[#This Row],[device_trust_score]],DeviceRules[Device Min],DeviceRules[Risk Points],,-1)</f>
        <v>2</v>
      </c>
      <c r="P7156">
        <f>_xlfn.XLOOKUP(FraudData[[#This Row],[velocity_last_24h]],VelocityRules[Velocity Min],VelocityRules[Risk Points],,-1)</f>
        <v>0</v>
      </c>
      <c r="Q7156">
        <f>_xlfn.XLOOKUP(FraudData[[#This Row],[merchant_category]],MerchantRules[Merchant Category],MerchantRules[Risk Points],0)</f>
        <v>0</v>
      </c>
      <c r="R7156">
        <f>SUM(FraudData[[#This Row],[Amount Risk]:[Merchant Risk]])</f>
        <v>2</v>
      </c>
      <c r="S7156" t="str" cm="1">
        <f t="array" ref="S7156">_xlfn.IFS(FraudData[[#This Row],[Fraud Risk Score]]&gt;=8,"High Risk",FraudData[[#This Row],[Fraud Risk Score]]&gt;=6,"Medium Risk",TRUE,"Low Risk")</f>
        <v>Low Risk</v>
      </c>
    </row>
    <row r="7157" spans="1:19">
      <c r="A7157">
        <v>7156</v>
      </c>
      <c r="B7157">
        <v>311.45</v>
      </c>
      <c r="C7157">
        <v>20</v>
      </c>
      <c r="D7157" t="s">
        <v>49</v>
      </c>
      <c r="E7157">
        <v>0</v>
      </c>
      <c r="F7157">
        <v>0</v>
      </c>
      <c r="G7157">
        <v>27</v>
      </c>
      <c r="H7157">
        <v>2</v>
      </c>
      <c r="I7157">
        <v>24</v>
      </c>
      <c r="J7157">
        <v>0</v>
      </c>
      <c r="K7157">
        <f>_xlfn.XLOOKUP(FraudData[[#This Row],[amount]],AmountRules[Amount Min],AmountRules[Risk Points],,-1)</f>
        <v>0</v>
      </c>
      <c r="L7157">
        <f>_xlfn.XLOOKUP(FraudData[[#This Row],[transaction_hour]],TimeRules[Hour Min],TimeRules[Risk Points],,-1)</f>
        <v>0</v>
      </c>
      <c r="M7157">
        <f>_xlfn.XLOOKUP(FraudData[[#This Row],[foreign_transaction]],ForeignRules[Foreign Transaction],ForeignRules[Risk Points],0)</f>
        <v>0</v>
      </c>
      <c r="N7157">
        <f>_xlfn.XLOOKUP(FraudData[[#This Row],[location_mismatch]],Table10[Location Mismatch],Table10[Risk Points],0)</f>
        <v>0</v>
      </c>
      <c r="O7157">
        <f>_xlfn.XLOOKUP(FraudData[[#This Row],[device_trust_score]],DeviceRules[Device Min],DeviceRules[Risk Points],,-1)</f>
        <v>3</v>
      </c>
      <c r="P7157">
        <f>_xlfn.XLOOKUP(FraudData[[#This Row],[velocity_last_24h]],VelocityRules[Velocity Min],VelocityRules[Risk Points],,-1)</f>
        <v>0</v>
      </c>
      <c r="Q7157">
        <f>_xlfn.XLOOKUP(FraudData[[#This Row],[merchant_category]],MerchantRules[Merchant Category],MerchantRules[Risk Points],0)</f>
        <v>1</v>
      </c>
      <c r="R7157">
        <f>SUM(FraudData[[#This Row],[Amount Risk]:[Merchant Risk]])</f>
        <v>4</v>
      </c>
      <c r="S7157" t="str" cm="1">
        <f t="array" ref="S7157">_xlfn.IFS(FraudData[[#This Row],[Fraud Risk Score]]&gt;=8,"High Risk",FraudData[[#This Row],[Fraud Risk Score]]&gt;=6,"Medium Risk",TRUE,"Low Risk")</f>
        <v>Low Risk</v>
      </c>
    </row>
    <row r="7158" spans="1:19">
      <c r="A7158">
        <v>7157</v>
      </c>
      <c r="B7158">
        <v>131.49</v>
      </c>
      <c r="C7158">
        <v>1</v>
      </c>
      <c r="D7158" t="s">
        <v>48</v>
      </c>
      <c r="E7158">
        <v>0</v>
      </c>
      <c r="F7158">
        <v>0</v>
      </c>
      <c r="G7158">
        <v>40</v>
      </c>
      <c r="H7158">
        <v>3</v>
      </c>
      <c r="I7158">
        <v>64</v>
      </c>
      <c r="J7158">
        <v>0</v>
      </c>
      <c r="K7158">
        <f>_xlfn.XLOOKUP(FraudData[[#This Row],[amount]],AmountRules[Amount Min],AmountRules[Risk Points],,-1)</f>
        <v>0</v>
      </c>
      <c r="L7158">
        <f>_xlfn.XLOOKUP(FraudData[[#This Row],[transaction_hour]],TimeRules[Hour Min],TimeRules[Risk Points],,-1)</f>
        <v>3</v>
      </c>
      <c r="M7158">
        <f>_xlfn.XLOOKUP(FraudData[[#This Row],[foreign_transaction]],ForeignRules[Foreign Transaction],ForeignRules[Risk Points],0)</f>
        <v>0</v>
      </c>
      <c r="N7158">
        <f>_xlfn.XLOOKUP(FraudData[[#This Row],[location_mismatch]],Table10[Location Mismatch],Table10[Risk Points],0)</f>
        <v>0</v>
      </c>
      <c r="O7158">
        <f>_xlfn.XLOOKUP(FraudData[[#This Row],[device_trust_score]],DeviceRules[Device Min],DeviceRules[Risk Points],,-1)</f>
        <v>2</v>
      </c>
      <c r="P7158">
        <f>_xlfn.XLOOKUP(FraudData[[#This Row],[velocity_last_24h]],VelocityRules[Velocity Min],VelocityRules[Risk Points],,-1)</f>
        <v>0</v>
      </c>
      <c r="Q7158">
        <f>_xlfn.XLOOKUP(FraudData[[#This Row],[merchant_category]],MerchantRules[Merchant Category],MerchantRules[Risk Points],0)</f>
        <v>0</v>
      </c>
      <c r="R7158">
        <f>SUM(FraudData[[#This Row],[Amount Risk]:[Merchant Risk]])</f>
        <v>5</v>
      </c>
      <c r="S7158" t="str" cm="1">
        <f t="array" ref="S7158">_xlfn.IFS(FraudData[[#This Row],[Fraud Risk Score]]&gt;=8,"High Risk",FraudData[[#This Row],[Fraud Risk Score]]&gt;=6,"Medium Risk",TRUE,"Low Risk")</f>
        <v>Low Risk</v>
      </c>
    </row>
    <row r="7159" spans="1:19">
      <c r="A7159">
        <v>7158</v>
      </c>
      <c r="B7159">
        <v>111.52</v>
      </c>
      <c r="C7159">
        <v>20</v>
      </c>
      <c r="D7159" t="s">
        <v>46</v>
      </c>
      <c r="E7159">
        <v>0</v>
      </c>
      <c r="F7159">
        <v>0</v>
      </c>
      <c r="G7159">
        <v>70</v>
      </c>
      <c r="H7159">
        <v>3</v>
      </c>
      <c r="I7159">
        <v>59</v>
      </c>
      <c r="J7159">
        <v>0</v>
      </c>
      <c r="K7159">
        <f>_xlfn.XLOOKUP(FraudData[[#This Row],[amount]],AmountRules[Amount Min],AmountRules[Risk Points],,-1)</f>
        <v>0</v>
      </c>
      <c r="L7159">
        <f>_xlfn.XLOOKUP(FraudData[[#This Row],[transaction_hour]],TimeRules[Hour Min],TimeRules[Risk Points],,-1)</f>
        <v>0</v>
      </c>
      <c r="M7159">
        <f>_xlfn.XLOOKUP(FraudData[[#This Row],[foreign_transaction]],ForeignRules[Foreign Transaction],ForeignRules[Risk Points],0)</f>
        <v>0</v>
      </c>
      <c r="N7159">
        <f>_xlfn.XLOOKUP(FraudData[[#This Row],[location_mismatch]],Table10[Location Mismatch],Table10[Risk Points],0)</f>
        <v>0</v>
      </c>
      <c r="O7159">
        <f>_xlfn.XLOOKUP(FraudData[[#This Row],[device_trust_score]],DeviceRules[Device Min],DeviceRules[Risk Points],,-1)</f>
        <v>0</v>
      </c>
      <c r="P7159">
        <f>_xlfn.XLOOKUP(FraudData[[#This Row],[velocity_last_24h]],VelocityRules[Velocity Min],VelocityRules[Risk Points],,-1)</f>
        <v>0</v>
      </c>
      <c r="Q7159">
        <f>_xlfn.XLOOKUP(FraudData[[#This Row],[merchant_category]],MerchantRules[Merchant Category],MerchantRules[Risk Points],0)</f>
        <v>0</v>
      </c>
      <c r="R7159">
        <f>SUM(FraudData[[#This Row],[Amount Risk]:[Merchant Risk]])</f>
        <v>0</v>
      </c>
      <c r="S7159" t="str" cm="1">
        <f t="array" ref="S7159">_xlfn.IFS(FraudData[[#This Row],[Fraud Risk Score]]&gt;=8,"High Risk",FraudData[[#This Row],[Fraud Risk Score]]&gt;=6,"Medium Risk",TRUE,"Low Risk")</f>
        <v>Low Risk</v>
      </c>
    </row>
    <row r="7160" spans="1:19">
      <c r="A7160">
        <v>7159</v>
      </c>
      <c r="B7160">
        <v>67.95</v>
      </c>
      <c r="C7160">
        <v>8</v>
      </c>
      <c r="D7160" t="s">
        <v>48</v>
      </c>
      <c r="E7160">
        <v>0</v>
      </c>
      <c r="F7160">
        <v>0</v>
      </c>
      <c r="G7160">
        <v>27</v>
      </c>
      <c r="H7160">
        <v>3</v>
      </c>
      <c r="I7160">
        <v>45</v>
      </c>
      <c r="J7160">
        <v>0</v>
      </c>
      <c r="K7160">
        <f>_xlfn.XLOOKUP(FraudData[[#This Row],[amount]],AmountRules[Amount Min],AmountRules[Risk Points],,-1)</f>
        <v>0</v>
      </c>
      <c r="L7160">
        <f>_xlfn.XLOOKUP(FraudData[[#This Row],[transaction_hour]],TimeRules[Hour Min],TimeRules[Risk Points],,-1)</f>
        <v>0</v>
      </c>
      <c r="M7160">
        <f>_xlfn.XLOOKUP(FraudData[[#This Row],[foreign_transaction]],ForeignRules[Foreign Transaction],ForeignRules[Risk Points],0)</f>
        <v>0</v>
      </c>
      <c r="N7160">
        <f>_xlfn.XLOOKUP(FraudData[[#This Row],[location_mismatch]],Table10[Location Mismatch],Table10[Risk Points],0)</f>
        <v>0</v>
      </c>
      <c r="O7160">
        <f>_xlfn.XLOOKUP(FraudData[[#This Row],[device_trust_score]],DeviceRules[Device Min],DeviceRules[Risk Points],,-1)</f>
        <v>3</v>
      </c>
      <c r="P7160">
        <f>_xlfn.XLOOKUP(FraudData[[#This Row],[velocity_last_24h]],VelocityRules[Velocity Min],VelocityRules[Risk Points],,-1)</f>
        <v>0</v>
      </c>
      <c r="Q7160">
        <f>_xlfn.XLOOKUP(FraudData[[#This Row],[merchant_category]],MerchantRules[Merchant Category],MerchantRules[Risk Points],0)</f>
        <v>0</v>
      </c>
      <c r="R7160">
        <f>SUM(FraudData[[#This Row],[Amount Risk]:[Merchant Risk]])</f>
        <v>3</v>
      </c>
      <c r="S7160" t="str" cm="1">
        <f t="array" ref="S7160">_xlfn.IFS(FraudData[[#This Row],[Fraud Risk Score]]&gt;=8,"High Risk",FraudData[[#This Row],[Fraud Risk Score]]&gt;=6,"Medium Risk",TRUE,"Low Risk")</f>
        <v>Low Risk</v>
      </c>
    </row>
    <row r="7161" spans="1:19">
      <c r="A7161">
        <v>7160</v>
      </c>
      <c r="B7161">
        <v>156.57</v>
      </c>
      <c r="C7161">
        <v>1</v>
      </c>
      <c r="D7161" t="s">
        <v>48</v>
      </c>
      <c r="E7161">
        <v>0</v>
      </c>
      <c r="F7161">
        <v>0</v>
      </c>
      <c r="G7161">
        <v>27</v>
      </c>
      <c r="H7161">
        <v>1</v>
      </c>
      <c r="I7161">
        <v>26</v>
      </c>
      <c r="J7161">
        <v>0</v>
      </c>
      <c r="K7161">
        <f>_xlfn.XLOOKUP(FraudData[[#This Row],[amount]],AmountRules[Amount Min],AmountRules[Risk Points],,-1)</f>
        <v>0</v>
      </c>
      <c r="L7161">
        <f>_xlfn.XLOOKUP(FraudData[[#This Row],[transaction_hour]],TimeRules[Hour Min],TimeRules[Risk Points],,-1)</f>
        <v>3</v>
      </c>
      <c r="M7161">
        <f>_xlfn.XLOOKUP(FraudData[[#This Row],[foreign_transaction]],ForeignRules[Foreign Transaction],ForeignRules[Risk Points],0)</f>
        <v>0</v>
      </c>
      <c r="N7161">
        <f>_xlfn.XLOOKUP(FraudData[[#This Row],[location_mismatch]],Table10[Location Mismatch],Table10[Risk Points],0)</f>
        <v>0</v>
      </c>
      <c r="O7161">
        <f>_xlfn.XLOOKUP(FraudData[[#This Row],[device_trust_score]],DeviceRules[Device Min],DeviceRules[Risk Points],,-1)</f>
        <v>3</v>
      </c>
      <c r="P7161">
        <f>_xlfn.XLOOKUP(FraudData[[#This Row],[velocity_last_24h]],VelocityRules[Velocity Min],VelocityRules[Risk Points],,-1)</f>
        <v>0</v>
      </c>
      <c r="Q7161">
        <f>_xlfn.XLOOKUP(FraudData[[#This Row],[merchant_category]],MerchantRules[Merchant Category],MerchantRules[Risk Points],0)</f>
        <v>0</v>
      </c>
      <c r="R7161">
        <f>SUM(FraudData[[#This Row],[Amount Risk]:[Merchant Risk]])</f>
        <v>6</v>
      </c>
      <c r="S7161" t="str" cm="1">
        <f t="array" ref="S7161">_xlfn.IFS(FraudData[[#This Row],[Fraud Risk Score]]&gt;=8,"High Risk",FraudData[[#This Row],[Fraud Risk Score]]&gt;=6,"Medium Risk",TRUE,"Low Risk")</f>
        <v>Medium Risk</v>
      </c>
    </row>
    <row r="7162" spans="1:19">
      <c r="A7162">
        <v>7161</v>
      </c>
      <c r="B7162">
        <v>235.61</v>
      </c>
      <c r="C7162">
        <v>6</v>
      </c>
      <c r="D7162" t="s">
        <v>49</v>
      </c>
      <c r="E7162">
        <v>1</v>
      </c>
      <c r="F7162">
        <v>0</v>
      </c>
      <c r="G7162">
        <v>65</v>
      </c>
      <c r="H7162">
        <v>1</v>
      </c>
      <c r="I7162">
        <v>47</v>
      </c>
      <c r="J7162">
        <v>0</v>
      </c>
      <c r="K7162">
        <f>_xlfn.XLOOKUP(FraudData[[#This Row],[amount]],AmountRules[Amount Min],AmountRules[Risk Points],,-1)</f>
        <v>0</v>
      </c>
      <c r="L7162">
        <f>_xlfn.XLOOKUP(FraudData[[#This Row],[transaction_hour]],TimeRules[Hour Min],TimeRules[Risk Points],,-1)</f>
        <v>0</v>
      </c>
      <c r="M7162">
        <f>_xlfn.XLOOKUP(FraudData[[#This Row],[foreign_transaction]],ForeignRules[Foreign Transaction],ForeignRules[Risk Points],0)</f>
        <v>3</v>
      </c>
      <c r="N7162">
        <f>_xlfn.XLOOKUP(FraudData[[#This Row],[location_mismatch]],Table10[Location Mismatch],Table10[Risk Points],0)</f>
        <v>0</v>
      </c>
      <c r="O7162">
        <f>_xlfn.XLOOKUP(FraudData[[#This Row],[device_trust_score]],DeviceRules[Device Min],DeviceRules[Risk Points],,-1)</f>
        <v>1</v>
      </c>
      <c r="P7162">
        <f>_xlfn.XLOOKUP(FraudData[[#This Row],[velocity_last_24h]],VelocityRules[Velocity Min],VelocityRules[Risk Points],,-1)</f>
        <v>0</v>
      </c>
      <c r="Q7162">
        <f>_xlfn.XLOOKUP(FraudData[[#This Row],[merchant_category]],MerchantRules[Merchant Category],MerchantRules[Risk Points],0)</f>
        <v>1</v>
      </c>
      <c r="R7162">
        <f>SUM(FraudData[[#This Row],[Amount Risk]:[Merchant Risk]])</f>
        <v>5</v>
      </c>
      <c r="S7162" t="str" cm="1">
        <f t="array" ref="S7162">_xlfn.IFS(FraudData[[#This Row],[Fraud Risk Score]]&gt;=8,"High Risk",FraudData[[#This Row],[Fraud Risk Score]]&gt;=6,"Medium Risk",TRUE,"Low Risk")</f>
        <v>Low Risk</v>
      </c>
    </row>
    <row r="7163" spans="1:19">
      <c r="A7163">
        <v>7162</v>
      </c>
      <c r="B7163">
        <v>95.26</v>
      </c>
      <c r="C7163">
        <v>6</v>
      </c>
      <c r="D7163" t="s">
        <v>50</v>
      </c>
      <c r="E7163">
        <v>0</v>
      </c>
      <c r="F7163">
        <v>0</v>
      </c>
      <c r="G7163">
        <v>53</v>
      </c>
      <c r="H7163">
        <v>1</v>
      </c>
      <c r="I7163">
        <v>68</v>
      </c>
      <c r="J7163">
        <v>0</v>
      </c>
      <c r="K7163">
        <f>_xlfn.XLOOKUP(FraudData[[#This Row],[amount]],AmountRules[Amount Min],AmountRules[Risk Points],,-1)</f>
        <v>0</v>
      </c>
      <c r="L7163">
        <f>_xlfn.XLOOKUP(FraudData[[#This Row],[transaction_hour]],TimeRules[Hour Min],TimeRules[Risk Points],,-1)</f>
        <v>0</v>
      </c>
      <c r="M7163">
        <f>_xlfn.XLOOKUP(FraudData[[#This Row],[foreign_transaction]],ForeignRules[Foreign Transaction],ForeignRules[Risk Points],0)</f>
        <v>0</v>
      </c>
      <c r="N7163">
        <f>_xlfn.XLOOKUP(FraudData[[#This Row],[location_mismatch]],Table10[Location Mismatch],Table10[Risk Points],0)</f>
        <v>0</v>
      </c>
      <c r="O7163">
        <f>_xlfn.XLOOKUP(FraudData[[#This Row],[device_trust_score]],DeviceRules[Device Min],DeviceRules[Risk Points],,-1)</f>
        <v>1</v>
      </c>
      <c r="P7163">
        <f>_xlfn.XLOOKUP(FraudData[[#This Row],[velocity_last_24h]],VelocityRules[Velocity Min],VelocityRules[Risk Points],,-1)</f>
        <v>0</v>
      </c>
      <c r="Q7163">
        <f>_xlfn.XLOOKUP(FraudData[[#This Row],[merchant_category]],MerchantRules[Merchant Category],MerchantRules[Risk Points],0)</f>
        <v>0</v>
      </c>
      <c r="R7163">
        <f>SUM(FraudData[[#This Row],[Amount Risk]:[Merchant Risk]])</f>
        <v>1</v>
      </c>
      <c r="S7163" t="str" cm="1">
        <f t="array" ref="S7163">_xlfn.IFS(FraudData[[#This Row],[Fraud Risk Score]]&gt;=8,"High Risk",FraudData[[#This Row],[Fraud Risk Score]]&gt;=6,"Medium Risk",TRUE,"Low Risk")</f>
        <v>Low Risk</v>
      </c>
    </row>
    <row r="7164" spans="1:19">
      <c r="A7164">
        <v>7163</v>
      </c>
      <c r="B7164">
        <v>178.59</v>
      </c>
      <c r="C7164">
        <v>13</v>
      </c>
      <c r="D7164" t="s">
        <v>46</v>
      </c>
      <c r="E7164">
        <v>0</v>
      </c>
      <c r="F7164">
        <v>0</v>
      </c>
      <c r="G7164">
        <v>64</v>
      </c>
      <c r="H7164">
        <v>3</v>
      </c>
      <c r="I7164">
        <v>49</v>
      </c>
      <c r="J7164">
        <v>0</v>
      </c>
      <c r="K7164">
        <f>_xlfn.XLOOKUP(FraudData[[#This Row],[amount]],AmountRules[Amount Min],AmountRules[Risk Points],,-1)</f>
        <v>0</v>
      </c>
      <c r="L7164">
        <f>_xlfn.XLOOKUP(FraudData[[#This Row],[transaction_hour]],TimeRules[Hour Min],TimeRules[Risk Points],,-1)</f>
        <v>0</v>
      </c>
      <c r="M7164">
        <f>_xlfn.XLOOKUP(FraudData[[#This Row],[foreign_transaction]],ForeignRules[Foreign Transaction],ForeignRules[Risk Points],0)</f>
        <v>0</v>
      </c>
      <c r="N7164">
        <f>_xlfn.XLOOKUP(FraudData[[#This Row],[location_mismatch]],Table10[Location Mismatch],Table10[Risk Points],0)</f>
        <v>0</v>
      </c>
      <c r="O7164">
        <f>_xlfn.XLOOKUP(FraudData[[#This Row],[device_trust_score]],DeviceRules[Device Min],DeviceRules[Risk Points],,-1)</f>
        <v>1</v>
      </c>
      <c r="P7164">
        <f>_xlfn.XLOOKUP(FraudData[[#This Row],[velocity_last_24h]],VelocityRules[Velocity Min],VelocityRules[Risk Points],,-1)</f>
        <v>0</v>
      </c>
      <c r="Q7164">
        <f>_xlfn.XLOOKUP(FraudData[[#This Row],[merchant_category]],MerchantRules[Merchant Category],MerchantRules[Risk Points],0)</f>
        <v>0</v>
      </c>
      <c r="R7164">
        <f>SUM(FraudData[[#This Row],[Amount Risk]:[Merchant Risk]])</f>
        <v>1</v>
      </c>
      <c r="S7164" t="str" cm="1">
        <f t="array" ref="S7164">_xlfn.IFS(FraudData[[#This Row],[Fraud Risk Score]]&gt;=8,"High Risk",FraudData[[#This Row],[Fraud Risk Score]]&gt;=6,"Medium Risk",TRUE,"Low Risk")</f>
        <v>Low Risk</v>
      </c>
    </row>
    <row r="7165" spans="1:19">
      <c r="A7165">
        <v>7164</v>
      </c>
      <c r="B7165">
        <v>216.3</v>
      </c>
      <c r="C7165">
        <v>4</v>
      </c>
      <c r="D7165" t="s">
        <v>47</v>
      </c>
      <c r="E7165">
        <v>0</v>
      </c>
      <c r="F7165">
        <v>0</v>
      </c>
      <c r="G7165">
        <v>43</v>
      </c>
      <c r="H7165">
        <v>2</v>
      </c>
      <c r="I7165">
        <v>61</v>
      </c>
      <c r="J7165">
        <v>0</v>
      </c>
      <c r="K7165">
        <f>_xlfn.XLOOKUP(FraudData[[#This Row],[amount]],AmountRules[Amount Min],AmountRules[Risk Points],,-1)</f>
        <v>0</v>
      </c>
      <c r="L7165">
        <f>_xlfn.XLOOKUP(FraudData[[#This Row],[transaction_hour]],TimeRules[Hour Min],TimeRules[Risk Points],,-1)</f>
        <v>0</v>
      </c>
      <c r="M7165">
        <f>_xlfn.XLOOKUP(FraudData[[#This Row],[foreign_transaction]],ForeignRules[Foreign Transaction],ForeignRules[Risk Points],0)</f>
        <v>0</v>
      </c>
      <c r="N7165">
        <f>_xlfn.XLOOKUP(FraudData[[#This Row],[location_mismatch]],Table10[Location Mismatch],Table10[Risk Points],0)</f>
        <v>0</v>
      </c>
      <c r="O7165">
        <f>_xlfn.XLOOKUP(FraudData[[#This Row],[device_trust_score]],DeviceRules[Device Min],DeviceRules[Risk Points],,-1)</f>
        <v>2</v>
      </c>
      <c r="P7165">
        <f>_xlfn.XLOOKUP(FraudData[[#This Row],[velocity_last_24h]],VelocityRules[Velocity Min],VelocityRules[Risk Points],,-1)</f>
        <v>0</v>
      </c>
      <c r="Q7165">
        <f>_xlfn.XLOOKUP(FraudData[[#This Row],[merchant_category]],MerchantRules[Merchant Category],MerchantRules[Risk Points],0)</f>
        <v>0</v>
      </c>
      <c r="R7165">
        <f>SUM(FraudData[[#This Row],[Amount Risk]:[Merchant Risk]])</f>
        <v>2</v>
      </c>
      <c r="S7165" t="str" cm="1">
        <f t="array" ref="S7165">_xlfn.IFS(FraudData[[#This Row],[Fraud Risk Score]]&gt;=8,"High Risk",FraudData[[#This Row],[Fraud Risk Score]]&gt;=6,"Medium Risk",TRUE,"Low Risk")</f>
        <v>Low Risk</v>
      </c>
    </row>
    <row r="7166" spans="1:19">
      <c r="A7166">
        <v>7165</v>
      </c>
      <c r="B7166">
        <v>223.52</v>
      </c>
      <c r="C7166">
        <v>7</v>
      </c>
      <c r="D7166" t="s">
        <v>48</v>
      </c>
      <c r="E7166">
        <v>0</v>
      </c>
      <c r="F7166">
        <v>1</v>
      </c>
      <c r="G7166">
        <v>44</v>
      </c>
      <c r="H7166">
        <v>3</v>
      </c>
      <c r="I7166">
        <v>30</v>
      </c>
      <c r="J7166">
        <v>0</v>
      </c>
      <c r="K7166">
        <f>_xlfn.XLOOKUP(FraudData[[#This Row],[amount]],AmountRules[Amount Min],AmountRules[Risk Points],,-1)</f>
        <v>0</v>
      </c>
      <c r="L7166">
        <f>_xlfn.XLOOKUP(FraudData[[#This Row],[transaction_hour]],TimeRules[Hour Min],TimeRules[Risk Points],,-1)</f>
        <v>0</v>
      </c>
      <c r="M7166">
        <f>_xlfn.XLOOKUP(FraudData[[#This Row],[foreign_transaction]],ForeignRules[Foreign Transaction],ForeignRules[Risk Points],0)</f>
        <v>0</v>
      </c>
      <c r="N7166">
        <f>_xlfn.XLOOKUP(FraudData[[#This Row],[location_mismatch]],Table10[Location Mismatch],Table10[Risk Points],0)</f>
        <v>3</v>
      </c>
      <c r="O7166">
        <f>_xlfn.XLOOKUP(FraudData[[#This Row],[device_trust_score]],DeviceRules[Device Min],DeviceRules[Risk Points],,-1)</f>
        <v>2</v>
      </c>
      <c r="P7166">
        <f>_xlfn.XLOOKUP(FraudData[[#This Row],[velocity_last_24h]],VelocityRules[Velocity Min],VelocityRules[Risk Points],,-1)</f>
        <v>0</v>
      </c>
      <c r="Q7166">
        <f>_xlfn.XLOOKUP(FraudData[[#This Row],[merchant_category]],MerchantRules[Merchant Category],MerchantRules[Risk Points],0)</f>
        <v>0</v>
      </c>
      <c r="R7166">
        <f>SUM(FraudData[[#This Row],[Amount Risk]:[Merchant Risk]])</f>
        <v>5</v>
      </c>
      <c r="S7166" t="str" cm="1">
        <f t="array" ref="S7166">_xlfn.IFS(FraudData[[#This Row],[Fraud Risk Score]]&gt;=8,"High Risk",FraudData[[#This Row],[Fraud Risk Score]]&gt;=6,"Medium Risk",TRUE,"Low Risk")</f>
        <v>Low Risk</v>
      </c>
    </row>
    <row r="7167" spans="1:19">
      <c r="A7167">
        <v>7166</v>
      </c>
      <c r="B7167">
        <v>9.61</v>
      </c>
      <c r="C7167">
        <v>22</v>
      </c>
      <c r="D7167" t="s">
        <v>48</v>
      </c>
      <c r="E7167">
        <v>0</v>
      </c>
      <c r="F7167">
        <v>0</v>
      </c>
      <c r="G7167">
        <v>45</v>
      </c>
      <c r="H7167">
        <v>3</v>
      </c>
      <c r="I7167">
        <v>63</v>
      </c>
      <c r="J7167">
        <v>0</v>
      </c>
      <c r="K7167">
        <f>_xlfn.XLOOKUP(FraudData[[#This Row],[amount]],AmountRules[Amount Min],AmountRules[Risk Points],,-1)</f>
        <v>0</v>
      </c>
      <c r="L7167">
        <f>_xlfn.XLOOKUP(FraudData[[#This Row],[transaction_hour]],TimeRules[Hour Min],TimeRules[Risk Points],,-1)</f>
        <v>0</v>
      </c>
      <c r="M7167">
        <f>_xlfn.XLOOKUP(FraudData[[#This Row],[foreign_transaction]],ForeignRules[Foreign Transaction],ForeignRules[Risk Points],0)</f>
        <v>0</v>
      </c>
      <c r="N7167">
        <f>_xlfn.XLOOKUP(FraudData[[#This Row],[location_mismatch]],Table10[Location Mismatch],Table10[Risk Points],0)</f>
        <v>0</v>
      </c>
      <c r="O7167">
        <f>_xlfn.XLOOKUP(FraudData[[#This Row],[device_trust_score]],DeviceRules[Device Min],DeviceRules[Risk Points],,-1)</f>
        <v>2</v>
      </c>
      <c r="P7167">
        <f>_xlfn.XLOOKUP(FraudData[[#This Row],[velocity_last_24h]],VelocityRules[Velocity Min],VelocityRules[Risk Points],,-1)</f>
        <v>0</v>
      </c>
      <c r="Q7167">
        <f>_xlfn.XLOOKUP(FraudData[[#This Row],[merchant_category]],MerchantRules[Merchant Category],MerchantRules[Risk Points],0)</f>
        <v>0</v>
      </c>
      <c r="R7167">
        <f>SUM(FraudData[[#This Row],[Amount Risk]:[Merchant Risk]])</f>
        <v>2</v>
      </c>
      <c r="S7167" t="str" cm="1">
        <f t="array" ref="S7167">_xlfn.IFS(FraudData[[#This Row],[Fraud Risk Score]]&gt;=8,"High Risk",FraudData[[#This Row],[Fraud Risk Score]]&gt;=6,"Medium Risk",TRUE,"Low Risk")</f>
        <v>Low Risk</v>
      </c>
    </row>
    <row r="7168" spans="1:19">
      <c r="A7168">
        <v>7167</v>
      </c>
      <c r="B7168">
        <v>353.58</v>
      </c>
      <c r="C7168">
        <v>21</v>
      </c>
      <c r="D7168" t="s">
        <v>48</v>
      </c>
      <c r="E7168">
        <v>1</v>
      </c>
      <c r="F7168">
        <v>1</v>
      </c>
      <c r="G7168">
        <v>44</v>
      </c>
      <c r="H7168">
        <v>2</v>
      </c>
      <c r="I7168">
        <v>50</v>
      </c>
      <c r="J7168">
        <v>0</v>
      </c>
      <c r="K7168">
        <f>_xlfn.XLOOKUP(FraudData[[#This Row],[amount]],AmountRules[Amount Min],AmountRules[Risk Points],,-1)</f>
        <v>0</v>
      </c>
      <c r="L7168">
        <f>_xlfn.XLOOKUP(FraudData[[#This Row],[transaction_hour]],TimeRules[Hour Min],TimeRules[Risk Points],,-1)</f>
        <v>0</v>
      </c>
      <c r="M7168">
        <f>_xlfn.XLOOKUP(FraudData[[#This Row],[foreign_transaction]],ForeignRules[Foreign Transaction],ForeignRules[Risk Points],0)</f>
        <v>3</v>
      </c>
      <c r="N7168">
        <f>_xlfn.XLOOKUP(FraudData[[#This Row],[location_mismatch]],Table10[Location Mismatch],Table10[Risk Points],0)</f>
        <v>3</v>
      </c>
      <c r="O7168">
        <f>_xlfn.XLOOKUP(FraudData[[#This Row],[device_trust_score]],DeviceRules[Device Min],DeviceRules[Risk Points],,-1)</f>
        <v>2</v>
      </c>
      <c r="P7168">
        <f>_xlfn.XLOOKUP(FraudData[[#This Row],[velocity_last_24h]],VelocityRules[Velocity Min],VelocityRules[Risk Points],,-1)</f>
        <v>0</v>
      </c>
      <c r="Q7168">
        <f>_xlfn.XLOOKUP(FraudData[[#This Row],[merchant_category]],MerchantRules[Merchant Category],MerchantRules[Risk Points],0)</f>
        <v>0</v>
      </c>
      <c r="R7168">
        <f>SUM(FraudData[[#This Row],[Amount Risk]:[Merchant Risk]])</f>
        <v>8</v>
      </c>
      <c r="S7168" t="str" cm="1">
        <f t="array" ref="S7168">_xlfn.IFS(FraudData[[#This Row],[Fraud Risk Score]]&gt;=8,"High Risk",FraudData[[#This Row],[Fraud Risk Score]]&gt;=6,"Medium Risk",TRUE,"Low Risk")</f>
        <v>High Risk</v>
      </c>
    </row>
    <row r="7169" spans="1:19">
      <c r="A7169">
        <v>7168</v>
      </c>
      <c r="B7169">
        <v>110.33</v>
      </c>
      <c r="C7169">
        <v>17</v>
      </c>
      <c r="D7169" t="s">
        <v>50</v>
      </c>
      <c r="E7169">
        <v>0</v>
      </c>
      <c r="F7169">
        <v>0</v>
      </c>
      <c r="G7169">
        <v>71</v>
      </c>
      <c r="H7169">
        <v>2</v>
      </c>
      <c r="I7169">
        <v>19</v>
      </c>
      <c r="J7169">
        <v>0</v>
      </c>
      <c r="K7169">
        <f>_xlfn.XLOOKUP(FraudData[[#This Row],[amount]],AmountRules[Amount Min],AmountRules[Risk Points],,-1)</f>
        <v>0</v>
      </c>
      <c r="L7169">
        <f>_xlfn.XLOOKUP(FraudData[[#This Row],[transaction_hour]],TimeRules[Hour Min],TimeRules[Risk Points],,-1)</f>
        <v>0</v>
      </c>
      <c r="M7169">
        <f>_xlfn.XLOOKUP(FraudData[[#This Row],[foreign_transaction]],ForeignRules[Foreign Transaction],ForeignRules[Risk Points],0)</f>
        <v>0</v>
      </c>
      <c r="N7169">
        <f>_xlfn.XLOOKUP(FraudData[[#This Row],[location_mismatch]],Table10[Location Mismatch],Table10[Risk Points],0)</f>
        <v>0</v>
      </c>
      <c r="O7169">
        <f>_xlfn.XLOOKUP(FraudData[[#This Row],[device_trust_score]],DeviceRules[Device Min],DeviceRules[Risk Points],,-1)</f>
        <v>0</v>
      </c>
      <c r="P7169">
        <f>_xlfn.XLOOKUP(FraudData[[#This Row],[velocity_last_24h]],VelocityRules[Velocity Min],VelocityRules[Risk Points],,-1)</f>
        <v>0</v>
      </c>
      <c r="Q7169">
        <f>_xlfn.XLOOKUP(FraudData[[#This Row],[merchant_category]],MerchantRules[Merchant Category],MerchantRules[Risk Points],0)</f>
        <v>0</v>
      </c>
      <c r="R7169">
        <f>SUM(FraudData[[#This Row],[Amount Risk]:[Merchant Risk]])</f>
        <v>0</v>
      </c>
      <c r="S7169" t="str" cm="1">
        <f t="array" ref="S7169">_xlfn.IFS(FraudData[[#This Row],[Fraud Risk Score]]&gt;=8,"High Risk",FraudData[[#This Row],[Fraud Risk Score]]&gt;=6,"Medium Risk",TRUE,"Low Risk")</f>
        <v>Low Risk</v>
      </c>
    </row>
    <row r="7170" spans="1:19">
      <c r="A7170">
        <v>7169</v>
      </c>
      <c r="B7170">
        <v>54.79</v>
      </c>
      <c r="C7170">
        <v>5</v>
      </c>
      <c r="D7170" t="s">
        <v>47</v>
      </c>
      <c r="E7170">
        <v>0</v>
      </c>
      <c r="F7170">
        <v>0</v>
      </c>
      <c r="G7170">
        <v>68</v>
      </c>
      <c r="H7170">
        <v>2</v>
      </c>
      <c r="I7170">
        <v>37</v>
      </c>
      <c r="J7170">
        <v>0</v>
      </c>
      <c r="K7170">
        <f>_xlfn.XLOOKUP(FraudData[[#This Row],[amount]],AmountRules[Amount Min],AmountRules[Risk Points],,-1)</f>
        <v>0</v>
      </c>
      <c r="L7170">
        <f>_xlfn.XLOOKUP(FraudData[[#This Row],[transaction_hour]],TimeRules[Hour Min],TimeRules[Risk Points],,-1)</f>
        <v>0</v>
      </c>
      <c r="M7170">
        <f>_xlfn.XLOOKUP(FraudData[[#This Row],[foreign_transaction]],ForeignRules[Foreign Transaction],ForeignRules[Risk Points],0)</f>
        <v>0</v>
      </c>
      <c r="N7170">
        <f>_xlfn.XLOOKUP(FraudData[[#This Row],[location_mismatch]],Table10[Location Mismatch],Table10[Risk Points],0)</f>
        <v>0</v>
      </c>
      <c r="O7170">
        <f>_xlfn.XLOOKUP(FraudData[[#This Row],[device_trust_score]],DeviceRules[Device Min],DeviceRules[Risk Points],,-1)</f>
        <v>1</v>
      </c>
      <c r="P7170">
        <f>_xlfn.XLOOKUP(FraudData[[#This Row],[velocity_last_24h]],VelocityRules[Velocity Min],VelocityRules[Risk Points],,-1)</f>
        <v>0</v>
      </c>
      <c r="Q7170">
        <f>_xlfn.XLOOKUP(FraudData[[#This Row],[merchant_category]],MerchantRules[Merchant Category],MerchantRules[Risk Points],0)</f>
        <v>0</v>
      </c>
      <c r="R7170">
        <f>SUM(FraudData[[#This Row],[Amount Risk]:[Merchant Risk]])</f>
        <v>1</v>
      </c>
      <c r="S7170" t="str" cm="1">
        <f t="array" ref="S7170">_xlfn.IFS(FraudData[[#This Row],[Fraud Risk Score]]&gt;=8,"High Risk",FraudData[[#This Row],[Fraud Risk Score]]&gt;=6,"Medium Risk",TRUE,"Low Risk")</f>
        <v>Low Risk</v>
      </c>
    </row>
    <row r="7171" spans="1:19">
      <c r="A7171">
        <v>7170</v>
      </c>
      <c r="B7171">
        <v>49.82</v>
      </c>
      <c r="C7171">
        <v>13</v>
      </c>
      <c r="D7171" t="s">
        <v>49</v>
      </c>
      <c r="E7171">
        <v>0</v>
      </c>
      <c r="F7171">
        <v>0</v>
      </c>
      <c r="G7171">
        <v>26</v>
      </c>
      <c r="H7171">
        <v>1</v>
      </c>
      <c r="I7171">
        <v>62</v>
      </c>
      <c r="J7171">
        <v>0</v>
      </c>
      <c r="K7171">
        <f>_xlfn.XLOOKUP(FraudData[[#This Row],[amount]],AmountRules[Amount Min],AmountRules[Risk Points],,-1)</f>
        <v>0</v>
      </c>
      <c r="L7171">
        <f>_xlfn.XLOOKUP(FraudData[[#This Row],[transaction_hour]],TimeRules[Hour Min],TimeRules[Risk Points],,-1)</f>
        <v>0</v>
      </c>
      <c r="M7171">
        <f>_xlfn.XLOOKUP(FraudData[[#This Row],[foreign_transaction]],ForeignRules[Foreign Transaction],ForeignRules[Risk Points],0)</f>
        <v>0</v>
      </c>
      <c r="N7171">
        <f>_xlfn.XLOOKUP(FraudData[[#This Row],[location_mismatch]],Table10[Location Mismatch],Table10[Risk Points],0)</f>
        <v>0</v>
      </c>
      <c r="O7171">
        <f>_xlfn.XLOOKUP(FraudData[[#This Row],[device_trust_score]],DeviceRules[Device Min],DeviceRules[Risk Points],,-1)</f>
        <v>3</v>
      </c>
      <c r="P7171">
        <f>_xlfn.XLOOKUP(FraudData[[#This Row],[velocity_last_24h]],VelocityRules[Velocity Min],VelocityRules[Risk Points],,-1)</f>
        <v>0</v>
      </c>
      <c r="Q7171">
        <f>_xlfn.XLOOKUP(FraudData[[#This Row],[merchant_category]],MerchantRules[Merchant Category],MerchantRules[Risk Points],0)</f>
        <v>1</v>
      </c>
      <c r="R7171">
        <f>SUM(FraudData[[#This Row],[Amount Risk]:[Merchant Risk]])</f>
        <v>4</v>
      </c>
      <c r="S7171" t="str" cm="1">
        <f t="array" ref="S7171">_xlfn.IFS(FraudData[[#This Row],[Fraud Risk Score]]&gt;=8,"High Risk",FraudData[[#This Row],[Fraud Risk Score]]&gt;=6,"Medium Risk",TRUE,"Low Risk")</f>
        <v>Low Risk</v>
      </c>
    </row>
    <row r="7172" spans="1:19">
      <c r="A7172">
        <v>7171</v>
      </c>
      <c r="B7172">
        <v>118.75</v>
      </c>
      <c r="C7172">
        <v>17</v>
      </c>
      <c r="D7172" t="s">
        <v>46</v>
      </c>
      <c r="E7172">
        <v>0</v>
      </c>
      <c r="F7172">
        <v>0</v>
      </c>
      <c r="G7172">
        <v>67</v>
      </c>
      <c r="H7172">
        <v>4</v>
      </c>
      <c r="I7172">
        <v>39</v>
      </c>
      <c r="J7172">
        <v>0</v>
      </c>
      <c r="K7172">
        <f>_xlfn.XLOOKUP(FraudData[[#This Row],[amount]],AmountRules[Amount Min],AmountRules[Risk Points],,-1)</f>
        <v>0</v>
      </c>
      <c r="L7172">
        <f>_xlfn.XLOOKUP(FraudData[[#This Row],[transaction_hour]],TimeRules[Hour Min],TimeRules[Risk Points],,-1)</f>
        <v>0</v>
      </c>
      <c r="M7172">
        <f>_xlfn.XLOOKUP(FraudData[[#This Row],[foreign_transaction]],ForeignRules[Foreign Transaction],ForeignRules[Risk Points],0)</f>
        <v>0</v>
      </c>
      <c r="N7172">
        <f>_xlfn.XLOOKUP(FraudData[[#This Row],[location_mismatch]],Table10[Location Mismatch],Table10[Risk Points],0)</f>
        <v>0</v>
      </c>
      <c r="O7172">
        <f>_xlfn.XLOOKUP(FraudData[[#This Row],[device_trust_score]],DeviceRules[Device Min],DeviceRules[Risk Points],,-1)</f>
        <v>1</v>
      </c>
      <c r="P7172">
        <f>_xlfn.XLOOKUP(FraudData[[#This Row],[velocity_last_24h]],VelocityRules[Velocity Min],VelocityRules[Risk Points],,-1)</f>
        <v>0</v>
      </c>
      <c r="Q7172">
        <f>_xlfn.XLOOKUP(FraudData[[#This Row],[merchant_category]],MerchantRules[Merchant Category],MerchantRules[Risk Points],0)</f>
        <v>0</v>
      </c>
      <c r="R7172">
        <f>SUM(FraudData[[#This Row],[Amount Risk]:[Merchant Risk]])</f>
        <v>1</v>
      </c>
      <c r="S7172" t="str" cm="1">
        <f t="array" ref="S7172">_xlfn.IFS(FraudData[[#This Row],[Fraud Risk Score]]&gt;=8,"High Risk",FraudData[[#This Row],[Fraud Risk Score]]&gt;=6,"Medium Risk",TRUE,"Low Risk")</f>
        <v>Low Risk</v>
      </c>
    </row>
    <row r="7173" spans="1:19">
      <c r="A7173">
        <v>7172</v>
      </c>
      <c r="B7173">
        <v>392.2</v>
      </c>
      <c r="C7173">
        <v>16</v>
      </c>
      <c r="D7173" t="s">
        <v>50</v>
      </c>
      <c r="E7173">
        <v>0</v>
      </c>
      <c r="F7173">
        <v>0</v>
      </c>
      <c r="G7173">
        <v>81</v>
      </c>
      <c r="H7173">
        <v>3</v>
      </c>
      <c r="I7173">
        <v>52</v>
      </c>
      <c r="J7173">
        <v>0</v>
      </c>
      <c r="K7173">
        <f>_xlfn.XLOOKUP(FraudData[[#This Row],[amount]],AmountRules[Amount Min],AmountRules[Risk Points],,-1)</f>
        <v>0</v>
      </c>
      <c r="L7173">
        <f>_xlfn.XLOOKUP(FraudData[[#This Row],[transaction_hour]],TimeRules[Hour Min],TimeRules[Risk Points],,-1)</f>
        <v>0</v>
      </c>
      <c r="M7173">
        <f>_xlfn.XLOOKUP(FraudData[[#This Row],[foreign_transaction]],ForeignRules[Foreign Transaction],ForeignRules[Risk Points],0)</f>
        <v>0</v>
      </c>
      <c r="N7173">
        <f>_xlfn.XLOOKUP(FraudData[[#This Row],[location_mismatch]],Table10[Location Mismatch],Table10[Risk Points],0)</f>
        <v>0</v>
      </c>
      <c r="O7173">
        <f>_xlfn.XLOOKUP(FraudData[[#This Row],[device_trust_score]],DeviceRules[Device Min],DeviceRules[Risk Points],,-1)</f>
        <v>0</v>
      </c>
      <c r="P7173">
        <f>_xlfn.XLOOKUP(FraudData[[#This Row],[velocity_last_24h]],VelocityRules[Velocity Min],VelocityRules[Risk Points],,-1)</f>
        <v>0</v>
      </c>
      <c r="Q7173">
        <f>_xlfn.XLOOKUP(FraudData[[#This Row],[merchant_category]],MerchantRules[Merchant Category],MerchantRules[Risk Points],0)</f>
        <v>0</v>
      </c>
      <c r="R7173">
        <f>SUM(FraudData[[#This Row],[Amount Risk]:[Merchant Risk]])</f>
        <v>0</v>
      </c>
      <c r="S7173" t="str" cm="1">
        <f t="array" ref="S7173">_xlfn.IFS(FraudData[[#This Row],[Fraud Risk Score]]&gt;=8,"High Risk",FraudData[[#This Row],[Fraud Risk Score]]&gt;=6,"Medium Risk",TRUE,"Low Risk")</f>
        <v>Low Risk</v>
      </c>
    </row>
    <row r="7174" spans="1:19">
      <c r="A7174">
        <v>7173</v>
      </c>
      <c r="B7174">
        <v>85.57</v>
      </c>
      <c r="C7174">
        <v>8</v>
      </c>
      <c r="D7174" t="s">
        <v>47</v>
      </c>
      <c r="E7174">
        <v>0</v>
      </c>
      <c r="F7174">
        <v>0</v>
      </c>
      <c r="G7174">
        <v>43</v>
      </c>
      <c r="H7174">
        <v>2</v>
      </c>
      <c r="I7174">
        <v>43</v>
      </c>
      <c r="J7174">
        <v>0</v>
      </c>
      <c r="K7174">
        <f>_xlfn.XLOOKUP(FraudData[[#This Row],[amount]],AmountRules[Amount Min],AmountRules[Risk Points],,-1)</f>
        <v>0</v>
      </c>
      <c r="L7174">
        <f>_xlfn.XLOOKUP(FraudData[[#This Row],[transaction_hour]],TimeRules[Hour Min],TimeRules[Risk Points],,-1)</f>
        <v>0</v>
      </c>
      <c r="M7174">
        <f>_xlfn.XLOOKUP(FraudData[[#This Row],[foreign_transaction]],ForeignRules[Foreign Transaction],ForeignRules[Risk Points],0)</f>
        <v>0</v>
      </c>
      <c r="N7174">
        <f>_xlfn.XLOOKUP(FraudData[[#This Row],[location_mismatch]],Table10[Location Mismatch],Table10[Risk Points],0)</f>
        <v>0</v>
      </c>
      <c r="O7174">
        <f>_xlfn.XLOOKUP(FraudData[[#This Row],[device_trust_score]],DeviceRules[Device Min],DeviceRules[Risk Points],,-1)</f>
        <v>2</v>
      </c>
      <c r="P7174">
        <f>_xlfn.XLOOKUP(FraudData[[#This Row],[velocity_last_24h]],VelocityRules[Velocity Min],VelocityRules[Risk Points],,-1)</f>
        <v>0</v>
      </c>
      <c r="Q7174">
        <f>_xlfn.XLOOKUP(FraudData[[#This Row],[merchant_category]],MerchantRules[Merchant Category],MerchantRules[Risk Points],0)</f>
        <v>0</v>
      </c>
      <c r="R7174">
        <f>SUM(FraudData[[#This Row],[Amount Risk]:[Merchant Risk]])</f>
        <v>2</v>
      </c>
      <c r="S7174" t="str" cm="1">
        <f t="array" ref="S7174">_xlfn.IFS(FraudData[[#This Row],[Fraud Risk Score]]&gt;=8,"High Risk",FraudData[[#This Row],[Fraud Risk Score]]&gt;=6,"Medium Risk",TRUE,"Low Risk")</f>
        <v>Low Risk</v>
      </c>
    </row>
    <row r="7175" spans="1:19">
      <c r="A7175">
        <v>7174</v>
      </c>
      <c r="B7175">
        <v>249.34</v>
      </c>
      <c r="C7175">
        <v>12</v>
      </c>
      <c r="D7175" t="s">
        <v>46</v>
      </c>
      <c r="E7175">
        <v>0</v>
      </c>
      <c r="F7175">
        <v>0</v>
      </c>
      <c r="G7175">
        <v>88</v>
      </c>
      <c r="H7175">
        <v>2</v>
      </c>
      <c r="I7175">
        <v>20</v>
      </c>
      <c r="J7175">
        <v>0</v>
      </c>
      <c r="K7175">
        <f>_xlfn.XLOOKUP(FraudData[[#This Row],[amount]],AmountRules[Amount Min],AmountRules[Risk Points],,-1)</f>
        <v>0</v>
      </c>
      <c r="L7175">
        <f>_xlfn.XLOOKUP(FraudData[[#This Row],[transaction_hour]],TimeRules[Hour Min],TimeRules[Risk Points],,-1)</f>
        <v>0</v>
      </c>
      <c r="M7175">
        <f>_xlfn.XLOOKUP(FraudData[[#This Row],[foreign_transaction]],ForeignRules[Foreign Transaction],ForeignRules[Risk Points],0)</f>
        <v>0</v>
      </c>
      <c r="N7175">
        <f>_xlfn.XLOOKUP(FraudData[[#This Row],[location_mismatch]],Table10[Location Mismatch],Table10[Risk Points],0)</f>
        <v>0</v>
      </c>
      <c r="O7175">
        <f>_xlfn.XLOOKUP(FraudData[[#This Row],[device_trust_score]],DeviceRules[Device Min],DeviceRules[Risk Points],,-1)</f>
        <v>0</v>
      </c>
      <c r="P7175">
        <f>_xlfn.XLOOKUP(FraudData[[#This Row],[velocity_last_24h]],VelocityRules[Velocity Min],VelocityRules[Risk Points],,-1)</f>
        <v>0</v>
      </c>
      <c r="Q7175">
        <f>_xlfn.XLOOKUP(FraudData[[#This Row],[merchant_category]],MerchantRules[Merchant Category],MerchantRules[Risk Points],0)</f>
        <v>0</v>
      </c>
      <c r="R7175">
        <f>SUM(FraudData[[#This Row],[Amount Risk]:[Merchant Risk]])</f>
        <v>0</v>
      </c>
      <c r="S7175" t="str" cm="1">
        <f t="array" ref="S7175">_xlfn.IFS(FraudData[[#This Row],[Fraud Risk Score]]&gt;=8,"High Risk",FraudData[[#This Row],[Fraud Risk Score]]&gt;=6,"Medium Risk",TRUE,"Low Risk")</f>
        <v>Low Risk</v>
      </c>
    </row>
    <row r="7176" spans="1:19">
      <c r="A7176">
        <v>7175</v>
      </c>
      <c r="B7176">
        <v>18.329999999999998</v>
      </c>
      <c r="C7176">
        <v>15</v>
      </c>
      <c r="D7176" t="s">
        <v>49</v>
      </c>
      <c r="E7176">
        <v>0</v>
      </c>
      <c r="F7176">
        <v>0</v>
      </c>
      <c r="G7176">
        <v>70</v>
      </c>
      <c r="H7176">
        <v>2</v>
      </c>
      <c r="I7176">
        <v>58</v>
      </c>
      <c r="J7176">
        <v>0</v>
      </c>
      <c r="K7176">
        <f>_xlfn.XLOOKUP(FraudData[[#This Row],[amount]],AmountRules[Amount Min],AmountRules[Risk Points],,-1)</f>
        <v>0</v>
      </c>
      <c r="L7176">
        <f>_xlfn.XLOOKUP(FraudData[[#This Row],[transaction_hour]],TimeRules[Hour Min],TimeRules[Risk Points],,-1)</f>
        <v>0</v>
      </c>
      <c r="M7176">
        <f>_xlfn.XLOOKUP(FraudData[[#This Row],[foreign_transaction]],ForeignRules[Foreign Transaction],ForeignRules[Risk Points],0)</f>
        <v>0</v>
      </c>
      <c r="N7176">
        <f>_xlfn.XLOOKUP(FraudData[[#This Row],[location_mismatch]],Table10[Location Mismatch],Table10[Risk Points],0)</f>
        <v>0</v>
      </c>
      <c r="O7176">
        <f>_xlfn.XLOOKUP(FraudData[[#This Row],[device_trust_score]],DeviceRules[Device Min],DeviceRules[Risk Points],,-1)</f>
        <v>0</v>
      </c>
      <c r="P7176">
        <f>_xlfn.XLOOKUP(FraudData[[#This Row],[velocity_last_24h]],VelocityRules[Velocity Min],VelocityRules[Risk Points],,-1)</f>
        <v>0</v>
      </c>
      <c r="Q7176">
        <f>_xlfn.XLOOKUP(FraudData[[#This Row],[merchant_category]],MerchantRules[Merchant Category],MerchantRules[Risk Points],0)</f>
        <v>1</v>
      </c>
      <c r="R7176">
        <f>SUM(FraudData[[#This Row],[Amount Risk]:[Merchant Risk]])</f>
        <v>1</v>
      </c>
      <c r="S7176" t="str" cm="1">
        <f t="array" ref="S7176">_xlfn.IFS(FraudData[[#This Row],[Fraud Risk Score]]&gt;=8,"High Risk",FraudData[[#This Row],[Fraud Risk Score]]&gt;=6,"Medium Risk",TRUE,"Low Risk")</f>
        <v>Low Risk</v>
      </c>
    </row>
    <row r="7177" spans="1:19">
      <c r="A7177">
        <v>7176</v>
      </c>
      <c r="B7177">
        <v>116.35</v>
      </c>
      <c r="C7177">
        <v>20</v>
      </c>
      <c r="D7177" t="s">
        <v>46</v>
      </c>
      <c r="E7177">
        <v>0</v>
      </c>
      <c r="F7177">
        <v>0</v>
      </c>
      <c r="G7177">
        <v>65</v>
      </c>
      <c r="H7177">
        <v>0</v>
      </c>
      <c r="I7177">
        <v>68</v>
      </c>
      <c r="J7177">
        <v>0</v>
      </c>
      <c r="K7177">
        <f>_xlfn.XLOOKUP(FraudData[[#This Row],[amount]],AmountRules[Amount Min],AmountRules[Risk Points],,-1)</f>
        <v>0</v>
      </c>
      <c r="L7177">
        <f>_xlfn.XLOOKUP(FraudData[[#This Row],[transaction_hour]],TimeRules[Hour Min],TimeRules[Risk Points],,-1)</f>
        <v>0</v>
      </c>
      <c r="M7177">
        <f>_xlfn.XLOOKUP(FraudData[[#This Row],[foreign_transaction]],ForeignRules[Foreign Transaction],ForeignRules[Risk Points],0)</f>
        <v>0</v>
      </c>
      <c r="N7177">
        <f>_xlfn.XLOOKUP(FraudData[[#This Row],[location_mismatch]],Table10[Location Mismatch],Table10[Risk Points],0)</f>
        <v>0</v>
      </c>
      <c r="O7177">
        <f>_xlfn.XLOOKUP(FraudData[[#This Row],[device_trust_score]],DeviceRules[Device Min],DeviceRules[Risk Points],,-1)</f>
        <v>1</v>
      </c>
      <c r="P7177">
        <f>_xlfn.XLOOKUP(FraudData[[#This Row],[velocity_last_24h]],VelocityRules[Velocity Min],VelocityRules[Risk Points],,-1)</f>
        <v>0</v>
      </c>
      <c r="Q7177">
        <f>_xlfn.XLOOKUP(FraudData[[#This Row],[merchant_category]],MerchantRules[Merchant Category],MerchantRules[Risk Points],0)</f>
        <v>0</v>
      </c>
      <c r="R7177">
        <f>SUM(FraudData[[#This Row],[Amount Risk]:[Merchant Risk]])</f>
        <v>1</v>
      </c>
      <c r="S7177" t="str" cm="1">
        <f t="array" ref="S7177">_xlfn.IFS(FraudData[[#This Row],[Fraud Risk Score]]&gt;=8,"High Risk",FraudData[[#This Row],[Fraud Risk Score]]&gt;=6,"Medium Risk",TRUE,"Low Risk")</f>
        <v>Low Risk</v>
      </c>
    </row>
    <row r="7178" spans="1:19">
      <c r="A7178">
        <v>7177</v>
      </c>
      <c r="B7178">
        <v>862.17</v>
      </c>
      <c r="C7178">
        <v>9</v>
      </c>
      <c r="D7178" t="s">
        <v>48</v>
      </c>
      <c r="E7178">
        <v>0</v>
      </c>
      <c r="F7178">
        <v>1</v>
      </c>
      <c r="G7178">
        <v>91</v>
      </c>
      <c r="H7178">
        <v>1</v>
      </c>
      <c r="I7178">
        <v>38</v>
      </c>
      <c r="J7178">
        <v>0</v>
      </c>
      <c r="K7178">
        <f>_xlfn.XLOOKUP(FraudData[[#This Row],[amount]],AmountRules[Amount Min],AmountRules[Risk Points],,-1)</f>
        <v>1</v>
      </c>
      <c r="L7178">
        <f>_xlfn.XLOOKUP(FraudData[[#This Row],[transaction_hour]],TimeRules[Hour Min],TimeRules[Risk Points],,-1)</f>
        <v>0</v>
      </c>
      <c r="M7178">
        <f>_xlfn.XLOOKUP(FraudData[[#This Row],[foreign_transaction]],ForeignRules[Foreign Transaction],ForeignRules[Risk Points],0)</f>
        <v>0</v>
      </c>
      <c r="N7178">
        <f>_xlfn.XLOOKUP(FraudData[[#This Row],[location_mismatch]],Table10[Location Mismatch],Table10[Risk Points],0)</f>
        <v>3</v>
      </c>
      <c r="O7178">
        <f>_xlfn.XLOOKUP(FraudData[[#This Row],[device_trust_score]],DeviceRules[Device Min],DeviceRules[Risk Points],,-1)</f>
        <v>0</v>
      </c>
      <c r="P7178">
        <f>_xlfn.XLOOKUP(FraudData[[#This Row],[velocity_last_24h]],VelocityRules[Velocity Min],VelocityRules[Risk Points],,-1)</f>
        <v>0</v>
      </c>
      <c r="Q7178">
        <f>_xlfn.XLOOKUP(FraudData[[#This Row],[merchant_category]],MerchantRules[Merchant Category],MerchantRules[Risk Points],0)</f>
        <v>0</v>
      </c>
      <c r="R7178">
        <f>SUM(FraudData[[#This Row],[Amount Risk]:[Merchant Risk]])</f>
        <v>4</v>
      </c>
      <c r="S7178" t="str" cm="1">
        <f t="array" ref="S7178">_xlfn.IFS(FraudData[[#This Row],[Fraud Risk Score]]&gt;=8,"High Risk",FraudData[[#This Row],[Fraud Risk Score]]&gt;=6,"Medium Risk",TRUE,"Low Risk")</f>
        <v>Low Risk</v>
      </c>
    </row>
    <row r="7179" spans="1:19">
      <c r="A7179">
        <v>7178</v>
      </c>
      <c r="B7179">
        <v>264.88</v>
      </c>
      <c r="C7179">
        <v>9</v>
      </c>
      <c r="D7179" t="s">
        <v>48</v>
      </c>
      <c r="E7179">
        <v>1</v>
      </c>
      <c r="F7179">
        <v>0</v>
      </c>
      <c r="G7179">
        <v>38</v>
      </c>
      <c r="H7179">
        <v>0</v>
      </c>
      <c r="I7179">
        <v>46</v>
      </c>
      <c r="J7179">
        <v>0</v>
      </c>
      <c r="K7179">
        <f>_xlfn.XLOOKUP(FraudData[[#This Row],[amount]],AmountRules[Amount Min],AmountRules[Risk Points],,-1)</f>
        <v>0</v>
      </c>
      <c r="L7179">
        <f>_xlfn.XLOOKUP(FraudData[[#This Row],[transaction_hour]],TimeRules[Hour Min],TimeRules[Risk Points],,-1)</f>
        <v>0</v>
      </c>
      <c r="M7179">
        <f>_xlfn.XLOOKUP(FraudData[[#This Row],[foreign_transaction]],ForeignRules[Foreign Transaction],ForeignRules[Risk Points],0)</f>
        <v>3</v>
      </c>
      <c r="N7179">
        <f>_xlfn.XLOOKUP(FraudData[[#This Row],[location_mismatch]],Table10[Location Mismatch],Table10[Risk Points],0)</f>
        <v>0</v>
      </c>
      <c r="O7179">
        <f>_xlfn.XLOOKUP(FraudData[[#This Row],[device_trust_score]],DeviceRules[Device Min],DeviceRules[Risk Points],,-1)</f>
        <v>2</v>
      </c>
      <c r="P7179">
        <f>_xlfn.XLOOKUP(FraudData[[#This Row],[velocity_last_24h]],VelocityRules[Velocity Min],VelocityRules[Risk Points],,-1)</f>
        <v>0</v>
      </c>
      <c r="Q7179">
        <f>_xlfn.XLOOKUP(FraudData[[#This Row],[merchant_category]],MerchantRules[Merchant Category],MerchantRules[Risk Points],0)</f>
        <v>0</v>
      </c>
      <c r="R7179">
        <f>SUM(FraudData[[#This Row],[Amount Risk]:[Merchant Risk]])</f>
        <v>5</v>
      </c>
      <c r="S7179" t="str" cm="1">
        <f t="array" ref="S7179">_xlfn.IFS(FraudData[[#This Row],[Fraud Risk Score]]&gt;=8,"High Risk",FraudData[[#This Row],[Fraud Risk Score]]&gt;=6,"Medium Risk",TRUE,"Low Risk")</f>
        <v>Low Risk</v>
      </c>
    </row>
    <row r="7180" spans="1:19">
      <c r="A7180">
        <v>7179</v>
      </c>
      <c r="B7180">
        <v>42.55</v>
      </c>
      <c r="C7180">
        <v>3</v>
      </c>
      <c r="D7180" t="s">
        <v>50</v>
      </c>
      <c r="E7180">
        <v>0</v>
      </c>
      <c r="F7180">
        <v>0</v>
      </c>
      <c r="G7180">
        <v>44</v>
      </c>
      <c r="H7180">
        <v>4</v>
      </c>
      <c r="I7180">
        <v>68</v>
      </c>
      <c r="J7180">
        <v>0</v>
      </c>
      <c r="K7180">
        <f>_xlfn.XLOOKUP(FraudData[[#This Row],[amount]],AmountRules[Amount Min],AmountRules[Risk Points],,-1)</f>
        <v>0</v>
      </c>
      <c r="L7180">
        <f>_xlfn.XLOOKUP(FraudData[[#This Row],[transaction_hour]],TimeRules[Hour Min],TimeRules[Risk Points],,-1)</f>
        <v>3</v>
      </c>
      <c r="M7180">
        <f>_xlfn.XLOOKUP(FraudData[[#This Row],[foreign_transaction]],ForeignRules[Foreign Transaction],ForeignRules[Risk Points],0)</f>
        <v>0</v>
      </c>
      <c r="N7180">
        <f>_xlfn.XLOOKUP(FraudData[[#This Row],[location_mismatch]],Table10[Location Mismatch],Table10[Risk Points],0)</f>
        <v>0</v>
      </c>
      <c r="O7180">
        <f>_xlfn.XLOOKUP(FraudData[[#This Row],[device_trust_score]],DeviceRules[Device Min],DeviceRules[Risk Points],,-1)</f>
        <v>2</v>
      </c>
      <c r="P7180">
        <f>_xlfn.XLOOKUP(FraudData[[#This Row],[velocity_last_24h]],VelocityRules[Velocity Min],VelocityRules[Risk Points],,-1)</f>
        <v>0</v>
      </c>
      <c r="Q7180">
        <f>_xlfn.XLOOKUP(FraudData[[#This Row],[merchant_category]],MerchantRules[Merchant Category],MerchantRules[Risk Points],0)</f>
        <v>0</v>
      </c>
      <c r="R7180">
        <f>SUM(FraudData[[#This Row],[Amount Risk]:[Merchant Risk]])</f>
        <v>5</v>
      </c>
      <c r="S7180" t="str" cm="1">
        <f t="array" ref="S7180">_xlfn.IFS(FraudData[[#This Row],[Fraud Risk Score]]&gt;=8,"High Risk",FraudData[[#This Row],[Fraud Risk Score]]&gt;=6,"Medium Risk",TRUE,"Low Risk")</f>
        <v>Low Risk</v>
      </c>
    </row>
    <row r="7181" spans="1:19">
      <c r="A7181">
        <v>7180</v>
      </c>
      <c r="B7181">
        <v>125.29</v>
      </c>
      <c r="C7181">
        <v>11</v>
      </c>
      <c r="D7181" t="s">
        <v>46</v>
      </c>
      <c r="E7181">
        <v>0</v>
      </c>
      <c r="F7181">
        <v>0</v>
      </c>
      <c r="G7181">
        <v>59</v>
      </c>
      <c r="H7181">
        <v>1</v>
      </c>
      <c r="I7181">
        <v>18</v>
      </c>
      <c r="J7181">
        <v>0</v>
      </c>
      <c r="K7181">
        <f>_xlfn.XLOOKUP(FraudData[[#This Row],[amount]],AmountRules[Amount Min],AmountRules[Risk Points],,-1)</f>
        <v>0</v>
      </c>
      <c r="L7181">
        <f>_xlfn.XLOOKUP(FraudData[[#This Row],[transaction_hour]],TimeRules[Hour Min],TimeRules[Risk Points],,-1)</f>
        <v>0</v>
      </c>
      <c r="M7181">
        <f>_xlfn.XLOOKUP(FraudData[[#This Row],[foreign_transaction]],ForeignRules[Foreign Transaction],ForeignRules[Risk Points],0)</f>
        <v>0</v>
      </c>
      <c r="N7181">
        <f>_xlfn.XLOOKUP(FraudData[[#This Row],[location_mismatch]],Table10[Location Mismatch],Table10[Risk Points],0)</f>
        <v>0</v>
      </c>
      <c r="O7181">
        <f>_xlfn.XLOOKUP(FraudData[[#This Row],[device_trust_score]],DeviceRules[Device Min],DeviceRules[Risk Points],,-1)</f>
        <v>1</v>
      </c>
      <c r="P7181">
        <f>_xlfn.XLOOKUP(FraudData[[#This Row],[velocity_last_24h]],VelocityRules[Velocity Min],VelocityRules[Risk Points],,-1)</f>
        <v>0</v>
      </c>
      <c r="Q7181">
        <f>_xlfn.XLOOKUP(FraudData[[#This Row],[merchant_category]],MerchantRules[Merchant Category],MerchantRules[Risk Points],0)</f>
        <v>0</v>
      </c>
      <c r="R7181">
        <f>SUM(FraudData[[#This Row],[Amount Risk]:[Merchant Risk]])</f>
        <v>1</v>
      </c>
      <c r="S7181" t="str" cm="1">
        <f t="array" ref="S7181">_xlfn.IFS(FraudData[[#This Row],[Fraud Risk Score]]&gt;=8,"High Risk",FraudData[[#This Row],[Fraud Risk Score]]&gt;=6,"Medium Risk",TRUE,"Low Risk")</f>
        <v>Low Risk</v>
      </c>
    </row>
    <row r="7182" spans="1:19">
      <c r="A7182">
        <v>7181</v>
      </c>
      <c r="B7182">
        <v>47.9</v>
      </c>
      <c r="C7182">
        <v>7</v>
      </c>
      <c r="D7182" t="s">
        <v>48</v>
      </c>
      <c r="E7182">
        <v>0</v>
      </c>
      <c r="F7182">
        <v>0</v>
      </c>
      <c r="G7182">
        <v>49</v>
      </c>
      <c r="H7182">
        <v>3</v>
      </c>
      <c r="I7182">
        <v>38</v>
      </c>
      <c r="J7182">
        <v>0</v>
      </c>
      <c r="K7182">
        <f>_xlfn.XLOOKUP(FraudData[[#This Row],[amount]],AmountRules[Amount Min],AmountRules[Risk Points],,-1)</f>
        <v>0</v>
      </c>
      <c r="L7182">
        <f>_xlfn.XLOOKUP(FraudData[[#This Row],[transaction_hour]],TimeRules[Hour Min],TimeRules[Risk Points],,-1)</f>
        <v>0</v>
      </c>
      <c r="M7182">
        <f>_xlfn.XLOOKUP(FraudData[[#This Row],[foreign_transaction]],ForeignRules[Foreign Transaction],ForeignRules[Risk Points],0)</f>
        <v>0</v>
      </c>
      <c r="N7182">
        <f>_xlfn.XLOOKUP(FraudData[[#This Row],[location_mismatch]],Table10[Location Mismatch],Table10[Risk Points],0)</f>
        <v>0</v>
      </c>
      <c r="O7182">
        <f>_xlfn.XLOOKUP(FraudData[[#This Row],[device_trust_score]],DeviceRules[Device Min],DeviceRules[Risk Points],,-1)</f>
        <v>2</v>
      </c>
      <c r="P7182">
        <f>_xlfn.XLOOKUP(FraudData[[#This Row],[velocity_last_24h]],VelocityRules[Velocity Min],VelocityRules[Risk Points],,-1)</f>
        <v>0</v>
      </c>
      <c r="Q7182">
        <f>_xlfn.XLOOKUP(FraudData[[#This Row],[merchant_category]],MerchantRules[Merchant Category],MerchantRules[Risk Points],0)</f>
        <v>0</v>
      </c>
      <c r="R7182">
        <f>SUM(FraudData[[#This Row],[Amount Risk]:[Merchant Risk]])</f>
        <v>2</v>
      </c>
      <c r="S7182" t="str" cm="1">
        <f t="array" ref="S7182">_xlfn.IFS(FraudData[[#This Row],[Fraud Risk Score]]&gt;=8,"High Risk",FraudData[[#This Row],[Fraud Risk Score]]&gt;=6,"Medium Risk",TRUE,"Low Risk")</f>
        <v>Low Risk</v>
      </c>
    </row>
    <row r="7183" spans="1:19">
      <c r="A7183">
        <v>7182</v>
      </c>
      <c r="B7183">
        <v>94.84</v>
      </c>
      <c r="C7183">
        <v>14</v>
      </c>
      <c r="D7183" t="s">
        <v>50</v>
      </c>
      <c r="E7183">
        <v>0</v>
      </c>
      <c r="F7183">
        <v>0</v>
      </c>
      <c r="G7183">
        <v>28</v>
      </c>
      <c r="H7183">
        <v>0</v>
      </c>
      <c r="I7183">
        <v>64</v>
      </c>
      <c r="J7183">
        <v>0</v>
      </c>
      <c r="K7183">
        <f>_xlfn.XLOOKUP(FraudData[[#This Row],[amount]],AmountRules[Amount Min],AmountRules[Risk Points],,-1)</f>
        <v>0</v>
      </c>
      <c r="L7183">
        <f>_xlfn.XLOOKUP(FraudData[[#This Row],[transaction_hour]],TimeRules[Hour Min],TimeRules[Risk Points],,-1)</f>
        <v>0</v>
      </c>
      <c r="M7183">
        <f>_xlfn.XLOOKUP(FraudData[[#This Row],[foreign_transaction]],ForeignRules[Foreign Transaction],ForeignRules[Risk Points],0)</f>
        <v>0</v>
      </c>
      <c r="N7183">
        <f>_xlfn.XLOOKUP(FraudData[[#This Row],[location_mismatch]],Table10[Location Mismatch],Table10[Risk Points],0)</f>
        <v>0</v>
      </c>
      <c r="O7183">
        <f>_xlfn.XLOOKUP(FraudData[[#This Row],[device_trust_score]],DeviceRules[Device Min],DeviceRules[Risk Points],,-1)</f>
        <v>3</v>
      </c>
      <c r="P7183">
        <f>_xlfn.XLOOKUP(FraudData[[#This Row],[velocity_last_24h]],VelocityRules[Velocity Min],VelocityRules[Risk Points],,-1)</f>
        <v>0</v>
      </c>
      <c r="Q7183">
        <f>_xlfn.XLOOKUP(FraudData[[#This Row],[merchant_category]],MerchantRules[Merchant Category],MerchantRules[Risk Points],0)</f>
        <v>0</v>
      </c>
      <c r="R7183">
        <f>SUM(FraudData[[#This Row],[Amount Risk]:[Merchant Risk]])</f>
        <v>3</v>
      </c>
      <c r="S7183" t="str" cm="1">
        <f t="array" ref="S7183">_xlfn.IFS(FraudData[[#This Row],[Fraud Risk Score]]&gt;=8,"High Risk",FraudData[[#This Row],[Fraud Risk Score]]&gt;=6,"Medium Risk",TRUE,"Low Risk")</f>
        <v>Low Risk</v>
      </c>
    </row>
    <row r="7184" spans="1:19">
      <c r="A7184">
        <v>7183</v>
      </c>
      <c r="B7184">
        <v>272.61</v>
      </c>
      <c r="C7184">
        <v>20</v>
      </c>
      <c r="D7184" t="s">
        <v>50</v>
      </c>
      <c r="E7184">
        <v>1</v>
      </c>
      <c r="F7184">
        <v>0</v>
      </c>
      <c r="G7184">
        <v>81</v>
      </c>
      <c r="H7184">
        <v>2</v>
      </c>
      <c r="I7184">
        <v>22</v>
      </c>
      <c r="J7184">
        <v>0</v>
      </c>
      <c r="K7184">
        <f>_xlfn.XLOOKUP(FraudData[[#This Row],[amount]],AmountRules[Amount Min],AmountRules[Risk Points],,-1)</f>
        <v>0</v>
      </c>
      <c r="L7184">
        <f>_xlfn.XLOOKUP(FraudData[[#This Row],[transaction_hour]],TimeRules[Hour Min],TimeRules[Risk Points],,-1)</f>
        <v>0</v>
      </c>
      <c r="M7184">
        <f>_xlfn.XLOOKUP(FraudData[[#This Row],[foreign_transaction]],ForeignRules[Foreign Transaction],ForeignRules[Risk Points],0)</f>
        <v>3</v>
      </c>
      <c r="N7184">
        <f>_xlfn.XLOOKUP(FraudData[[#This Row],[location_mismatch]],Table10[Location Mismatch],Table10[Risk Points],0)</f>
        <v>0</v>
      </c>
      <c r="O7184">
        <f>_xlfn.XLOOKUP(FraudData[[#This Row],[device_trust_score]],DeviceRules[Device Min],DeviceRules[Risk Points],,-1)</f>
        <v>0</v>
      </c>
      <c r="P7184">
        <f>_xlfn.XLOOKUP(FraudData[[#This Row],[velocity_last_24h]],VelocityRules[Velocity Min],VelocityRules[Risk Points],,-1)</f>
        <v>0</v>
      </c>
      <c r="Q7184">
        <f>_xlfn.XLOOKUP(FraudData[[#This Row],[merchant_category]],MerchantRules[Merchant Category],MerchantRules[Risk Points],0)</f>
        <v>0</v>
      </c>
      <c r="R7184">
        <f>SUM(FraudData[[#This Row],[Amount Risk]:[Merchant Risk]])</f>
        <v>3</v>
      </c>
      <c r="S7184" t="str" cm="1">
        <f t="array" ref="S7184">_xlfn.IFS(FraudData[[#This Row],[Fraud Risk Score]]&gt;=8,"High Risk",FraudData[[#This Row],[Fraud Risk Score]]&gt;=6,"Medium Risk",TRUE,"Low Risk")</f>
        <v>Low Risk</v>
      </c>
    </row>
    <row r="7185" spans="1:19">
      <c r="A7185">
        <v>7184</v>
      </c>
      <c r="B7185">
        <v>265.5</v>
      </c>
      <c r="C7185">
        <v>22</v>
      </c>
      <c r="D7185" t="s">
        <v>50</v>
      </c>
      <c r="E7185">
        <v>0</v>
      </c>
      <c r="F7185">
        <v>0</v>
      </c>
      <c r="G7185">
        <v>26</v>
      </c>
      <c r="H7185">
        <v>1</v>
      </c>
      <c r="I7185">
        <v>60</v>
      </c>
      <c r="J7185">
        <v>0</v>
      </c>
      <c r="K7185">
        <f>_xlfn.XLOOKUP(FraudData[[#This Row],[amount]],AmountRules[Amount Min],AmountRules[Risk Points],,-1)</f>
        <v>0</v>
      </c>
      <c r="L7185">
        <f>_xlfn.XLOOKUP(FraudData[[#This Row],[transaction_hour]],TimeRules[Hour Min],TimeRules[Risk Points],,-1)</f>
        <v>0</v>
      </c>
      <c r="M7185">
        <f>_xlfn.XLOOKUP(FraudData[[#This Row],[foreign_transaction]],ForeignRules[Foreign Transaction],ForeignRules[Risk Points],0)</f>
        <v>0</v>
      </c>
      <c r="N7185">
        <f>_xlfn.XLOOKUP(FraudData[[#This Row],[location_mismatch]],Table10[Location Mismatch],Table10[Risk Points],0)</f>
        <v>0</v>
      </c>
      <c r="O7185">
        <f>_xlfn.XLOOKUP(FraudData[[#This Row],[device_trust_score]],DeviceRules[Device Min],DeviceRules[Risk Points],,-1)</f>
        <v>3</v>
      </c>
      <c r="P7185">
        <f>_xlfn.XLOOKUP(FraudData[[#This Row],[velocity_last_24h]],VelocityRules[Velocity Min],VelocityRules[Risk Points],,-1)</f>
        <v>0</v>
      </c>
      <c r="Q7185">
        <f>_xlfn.XLOOKUP(FraudData[[#This Row],[merchant_category]],MerchantRules[Merchant Category],MerchantRules[Risk Points],0)</f>
        <v>0</v>
      </c>
      <c r="R7185">
        <f>SUM(FraudData[[#This Row],[Amount Risk]:[Merchant Risk]])</f>
        <v>3</v>
      </c>
      <c r="S7185" t="str" cm="1">
        <f t="array" ref="S7185">_xlfn.IFS(FraudData[[#This Row],[Fraud Risk Score]]&gt;=8,"High Risk",FraudData[[#This Row],[Fraud Risk Score]]&gt;=6,"Medium Risk",TRUE,"Low Risk")</f>
        <v>Low Risk</v>
      </c>
    </row>
    <row r="7186" spans="1:19">
      <c r="A7186">
        <v>7185</v>
      </c>
      <c r="B7186">
        <v>46.6</v>
      </c>
      <c r="C7186">
        <v>18</v>
      </c>
      <c r="D7186" t="s">
        <v>49</v>
      </c>
      <c r="E7186">
        <v>0</v>
      </c>
      <c r="F7186">
        <v>0</v>
      </c>
      <c r="G7186">
        <v>90</v>
      </c>
      <c r="H7186">
        <v>0</v>
      </c>
      <c r="I7186">
        <v>20</v>
      </c>
      <c r="J7186">
        <v>0</v>
      </c>
      <c r="K7186">
        <f>_xlfn.XLOOKUP(FraudData[[#This Row],[amount]],AmountRules[Amount Min],AmountRules[Risk Points],,-1)</f>
        <v>0</v>
      </c>
      <c r="L7186">
        <f>_xlfn.XLOOKUP(FraudData[[#This Row],[transaction_hour]],TimeRules[Hour Min],TimeRules[Risk Points],,-1)</f>
        <v>0</v>
      </c>
      <c r="M7186">
        <f>_xlfn.XLOOKUP(FraudData[[#This Row],[foreign_transaction]],ForeignRules[Foreign Transaction],ForeignRules[Risk Points],0)</f>
        <v>0</v>
      </c>
      <c r="N7186">
        <f>_xlfn.XLOOKUP(FraudData[[#This Row],[location_mismatch]],Table10[Location Mismatch],Table10[Risk Points],0)</f>
        <v>0</v>
      </c>
      <c r="O7186">
        <f>_xlfn.XLOOKUP(FraudData[[#This Row],[device_trust_score]],DeviceRules[Device Min],DeviceRules[Risk Points],,-1)</f>
        <v>0</v>
      </c>
      <c r="P7186">
        <f>_xlfn.XLOOKUP(FraudData[[#This Row],[velocity_last_24h]],VelocityRules[Velocity Min],VelocityRules[Risk Points],,-1)</f>
        <v>0</v>
      </c>
      <c r="Q7186">
        <f>_xlfn.XLOOKUP(FraudData[[#This Row],[merchant_category]],MerchantRules[Merchant Category],MerchantRules[Risk Points],0)</f>
        <v>1</v>
      </c>
      <c r="R7186">
        <f>SUM(FraudData[[#This Row],[Amount Risk]:[Merchant Risk]])</f>
        <v>1</v>
      </c>
      <c r="S7186" t="str" cm="1">
        <f t="array" ref="S7186">_xlfn.IFS(FraudData[[#This Row],[Fraud Risk Score]]&gt;=8,"High Risk",FraudData[[#This Row],[Fraud Risk Score]]&gt;=6,"Medium Risk",TRUE,"Low Risk")</f>
        <v>Low Risk</v>
      </c>
    </row>
    <row r="7187" spans="1:19">
      <c r="A7187">
        <v>7186</v>
      </c>
      <c r="B7187">
        <v>459.7</v>
      </c>
      <c r="C7187">
        <v>14</v>
      </c>
      <c r="D7187" t="s">
        <v>48</v>
      </c>
      <c r="E7187">
        <v>0</v>
      </c>
      <c r="F7187">
        <v>0</v>
      </c>
      <c r="G7187">
        <v>45</v>
      </c>
      <c r="H7187">
        <v>2</v>
      </c>
      <c r="I7187">
        <v>43</v>
      </c>
      <c r="J7187">
        <v>0</v>
      </c>
      <c r="K7187">
        <f>_xlfn.XLOOKUP(FraudData[[#This Row],[amount]],AmountRules[Amount Min],AmountRules[Risk Points],,-1)</f>
        <v>0</v>
      </c>
      <c r="L7187">
        <f>_xlfn.XLOOKUP(FraudData[[#This Row],[transaction_hour]],TimeRules[Hour Min],TimeRules[Risk Points],,-1)</f>
        <v>0</v>
      </c>
      <c r="M7187">
        <f>_xlfn.XLOOKUP(FraudData[[#This Row],[foreign_transaction]],ForeignRules[Foreign Transaction],ForeignRules[Risk Points],0)</f>
        <v>0</v>
      </c>
      <c r="N7187">
        <f>_xlfn.XLOOKUP(FraudData[[#This Row],[location_mismatch]],Table10[Location Mismatch],Table10[Risk Points],0)</f>
        <v>0</v>
      </c>
      <c r="O7187">
        <f>_xlfn.XLOOKUP(FraudData[[#This Row],[device_trust_score]],DeviceRules[Device Min],DeviceRules[Risk Points],,-1)</f>
        <v>2</v>
      </c>
      <c r="P7187">
        <f>_xlfn.XLOOKUP(FraudData[[#This Row],[velocity_last_24h]],VelocityRules[Velocity Min],VelocityRules[Risk Points],,-1)</f>
        <v>0</v>
      </c>
      <c r="Q7187">
        <f>_xlfn.XLOOKUP(FraudData[[#This Row],[merchant_category]],MerchantRules[Merchant Category],MerchantRules[Risk Points],0)</f>
        <v>0</v>
      </c>
      <c r="R7187">
        <f>SUM(FraudData[[#This Row],[Amount Risk]:[Merchant Risk]])</f>
        <v>2</v>
      </c>
      <c r="S7187" t="str" cm="1">
        <f t="array" ref="S7187">_xlfn.IFS(FraudData[[#This Row],[Fraud Risk Score]]&gt;=8,"High Risk",FraudData[[#This Row],[Fraud Risk Score]]&gt;=6,"Medium Risk",TRUE,"Low Risk")</f>
        <v>Low Risk</v>
      </c>
    </row>
    <row r="7188" spans="1:19">
      <c r="A7188">
        <v>7187</v>
      </c>
      <c r="B7188">
        <v>161.62</v>
      </c>
      <c r="C7188">
        <v>7</v>
      </c>
      <c r="D7188" t="s">
        <v>48</v>
      </c>
      <c r="E7188">
        <v>0</v>
      </c>
      <c r="F7188">
        <v>1</v>
      </c>
      <c r="G7188">
        <v>76</v>
      </c>
      <c r="H7188">
        <v>2</v>
      </c>
      <c r="I7188">
        <v>61</v>
      </c>
      <c r="J7188">
        <v>0</v>
      </c>
      <c r="K7188">
        <f>_xlfn.XLOOKUP(FraudData[[#This Row],[amount]],AmountRules[Amount Min],AmountRules[Risk Points],,-1)</f>
        <v>0</v>
      </c>
      <c r="L7188">
        <f>_xlfn.XLOOKUP(FraudData[[#This Row],[transaction_hour]],TimeRules[Hour Min],TimeRules[Risk Points],,-1)</f>
        <v>0</v>
      </c>
      <c r="M7188">
        <f>_xlfn.XLOOKUP(FraudData[[#This Row],[foreign_transaction]],ForeignRules[Foreign Transaction],ForeignRules[Risk Points],0)</f>
        <v>0</v>
      </c>
      <c r="N7188">
        <f>_xlfn.XLOOKUP(FraudData[[#This Row],[location_mismatch]],Table10[Location Mismatch],Table10[Risk Points],0)</f>
        <v>3</v>
      </c>
      <c r="O7188">
        <f>_xlfn.XLOOKUP(FraudData[[#This Row],[device_trust_score]],DeviceRules[Device Min],DeviceRules[Risk Points],,-1)</f>
        <v>0</v>
      </c>
      <c r="P7188">
        <f>_xlfn.XLOOKUP(FraudData[[#This Row],[velocity_last_24h]],VelocityRules[Velocity Min],VelocityRules[Risk Points],,-1)</f>
        <v>0</v>
      </c>
      <c r="Q7188">
        <f>_xlfn.XLOOKUP(FraudData[[#This Row],[merchant_category]],MerchantRules[Merchant Category],MerchantRules[Risk Points],0)</f>
        <v>0</v>
      </c>
      <c r="R7188">
        <f>SUM(FraudData[[#This Row],[Amount Risk]:[Merchant Risk]])</f>
        <v>3</v>
      </c>
      <c r="S7188" t="str" cm="1">
        <f t="array" ref="S7188">_xlfn.IFS(FraudData[[#This Row],[Fraud Risk Score]]&gt;=8,"High Risk",FraudData[[#This Row],[Fraud Risk Score]]&gt;=6,"Medium Risk",TRUE,"Low Risk")</f>
        <v>Low Risk</v>
      </c>
    </row>
    <row r="7189" spans="1:19">
      <c r="A7189">
        <v>7188</v>
      </c>
      <c r="B7189">
        <v>86.02</v>
      </c>
      <c r="C7189">
        <v>7</v>
      </c>
      <c r="D7189" t="s">
        <v>47</v>
      </c>
      <c r="E7189">
        <v>0</v>
      </c>
      <c r="F7189">
        <v>0</v>
      </c>
      <c r="G7189">
        <v>99</v>
      </c>
      <c r="H7189">
        <v>2</v>
      </c>
      <c r="I7189">
        <v>45</v>
      </c>
      <c r="J7189">
        <v>0</v>
      </c>
      <c r="K7189">
        <f>_xlfn.XLOOKUP(FraudData[[#This Row],[amount]],AmountRules[Amount Min],AmountRules[Risk Points],,-1)</f>
        <v>0</v>
      </c>
      <c r="L7189">
        <f>_xlfn.XLOOKUP(FraudData[[#This Row],[transaction_hour]],TimeRules[Hour Min],TimeRules[Risk Points],,-1)</f>
        <v>0</v>
      </c>
      <c r="M7189">
        <f>_xlfn.XLOOKUP(FraudData[[#This Row],[foreign_transaction]],ForeignRules[Foreign Transaction],ForeignRules[Risk Points],0)</f>
        <v>0</v>
      </c>
      <c r="N7189">
        <f>_xlfn.XLOOKUP(FraudData[[#This Row],[location_mismatch]],Table10[Location Mismatch],Table10[Risk Points],0)</f>
        <v>0</v>
      </c>
      <c r="O7189">
        <f>_xlfn.XLOOKUP(FraudData[[#This Row],[device_trust_score]],DeviceRules[Device Min],DeviceRules[Risk Points],,-1)</f>
        <v>0</v>
      </c>
      <c r="P7189">
        <f>_xlfn.XLOOKUP(FraudData[[#This Row],[velocity_last_24h]],VelocityRules[Velocity Min],VelocityRules[Risk Points],,-1)</f>
        <v>0</v>
      </c>
      <c r="Q7189">
        <f>_xlfn.XLOOKUP(FraudData[[#This Row],[merchant_category]],MerchantRules[Merchant Category],MerchantRules[Risk Points],0)</f>
        <v>0</v>
      </c>
      <c r="R7189">
        <f>SUM(FraudData[[#This Row],[Amount Risk]:[Merchant Risk]])</f>
        <v>0</v>
      </c>
      <c r="S7189" t="str" cm="1">
        <f t="array" ref="S7189">_xlfn.IFS(FraudData[[#This Row],[Fraud Risk Score]]&gt;=8,"High Risk",FraudData[[#This Row],[Fraud Risk Score]]&gt;=6,"Medium Risk",TRUE,"Low Risk")</f>
        <v>Low Risk</v>
      </c>
    </row>
    <row r="7190" spans="1:19">
      <c r="A7190">
        <v>7189</v>
      </c>
      <c r="B7190">
        <v>125.46</v>
      </c>
      <c r="C7190">
        <v>18</v>
      </c>
      <c r="D7190" t="s">
        <v>49</v>
      </c>
      <c r="E7190">
        <v>0</v>
      </c>
      <c r="F7190">
        <v>0</v>
      </c>
      <c r="G7190">
        <v>39</v>
      </c>
      <c r="H7190">
        <v>3</v>
      </c>
      <c r="I7190">
        <v>53</v>
      </c>
      <c r="J7190">
        <v>0</v>
      </c>
      <c r="K7190">
        <f>_xlfn.XLOOKUP(FraudData[[#This Row],[amount]],AmountRules[Amount Min],AmountRules[Risk Points],,-1)</f>
        <v>0</v>
      </c>
      <c r="L7190">
        <f>_xlfn.XLOOKUP(FraudData[[#This Row],[transaction_hour]],TimeRules[Hour Min],TimeRules[Risk Points],,-1)</f>
        <v>0</v>
      </c>
      <c r="M7190">
        <f>_xlfn.XLOOKUP(FraudData[[#This Row],[foreign_transaction]],ForeignRules[Foreign Transaction],ForeignRules[Risk Points],0)</f>
        <v>0</v>
      </c>
      <c r="N7190">
        <f>_xlfn.XLOOKUP(FraudData[[#This Row],[location_mismatch]],Table10[Location Mismatch],Table10[Risk Points],0)</f>
        <v>0</v>
      </c>
      <c r="O7190">
        <f>_xlfn.XLOOKUP(FraudData[[#This Row],[device_trust_score]],DeviceRules[Device Min],DeviceRules[Risk Points],,-1)</f>
        <v>2</v>
      </c>
      <c r="P7190">
        <f>_xlfn.XLOOKUP(FraudData[[#This Row],[velocity_last_24h]],VelocityRules[Velocity Min],VelocityRules[Risk Points],,-1)</f>
        <v>0</v>
      </c>
      <c r="Q7190">
        <f>_xlfn.XLOOKUP(FraudData[[#This Row],[merchant_category]],MerchantRules[Merchant Category],MerchantRules[Risk Points],0)</f>
        <v>1</v>
      </c>
      <c r="R7190">
        <f>SUM(FraudData[[#This Row],[Amount Risk]:[Merchant Risk]])</f>
        <v>3</v>
      </c>
      <c r="S7190" t="str" cm="1">
        <f t="array" ref="S7190">_xlfn.IFS(FraudData[[#This Row],[Fraud Risk Score]]&gt;=8,"High Risk",FraudData[[#This Row],[Fraud Risk Score]]&gt;=6,"Medium Risk",TRUE,"Low Risk")</f>
        <v>Low Risk</v>
      </c>
    </row>
    <row r="7191" spans="1:19">
      <c r="A7191">
        <v>7190</v>
      </c>
      <c r="B7191">
        <v>167.23</v>
      </c>
      <c r="C7191">
        <v>8</v>
      </c>
      <c r="D7191" t="s">
        <v>48</v>
      </c>
      <c r="E7191">
        <v>0</v>
      </c>
      <c r="F7191">
        <v>0</v>
      </c>
      <c r="G7191">
        <v>70</v>
      </c>
      <c r="H7191">
        <v>1</v>
      </c>
      <c r="I7191">
        <v>52</v>
      </c>
      <c r="J7191">
        <v>0</v>
      </c>
      <c r="K7191">
        <f>_xlfn.XLOOKUP(FraudData[[#This Row],[amount]],AmountRules[Amount Min],AmountRules[Risk Points],,-1)</f>
        <v>0</v>
      </c>
      <c r="L7191">
        <f>_xlfn.XLOOKUP(FraudData[[#This Row],[transaction_hour]],TimeRules[Hour Min],TimeRules[Risk Points],,-1)</f>
        <v>0</v>
      </c>
      <c r="M7191">
        <f>_xlfn.XLOOKUP(FraudData[[#This Row],[foreign_transaction]],ForeignRules[Foreign Transaction],ForeignRules[Risk Points],0)</f>
        <v>0</v>
      </c>
      <c r="N7191">
        <f>_xlfn.XLOOKUP(FraudData[[#This Row],[location_mismatch]],Table10[Location Mismatch],Table10[Risk Points],0)</f>
        <v>0</v>
      </c>
      <c r="O7191">
        <f>_xlfn.XLOOKUP(FraudData[[#This Row],[device_trust_score]],DeviceRules[Device Min],DeviceRules[Risk Points],,-1)</f>
        <v>0</v>
      </c>
      <c r="P7191">
        <f>_xlfn.XLOOKUP(FraudData[[#This Row],[velocity_last_24h]],VelocityRules[Velocity Min],VelocityRules[Risk Points],,-1)</f>
        <v>0</v>
      </c>
      <c r="Q7191">
        <f>_xlfn.XLOOKUP(FraudData[[#This Row],[merchant_category]],MerchantRules[Merchant Category],MerchantRules[Risk Points],0)</f>
        <v>0</v>
      </c>
      <c r="R7191">
        <f>SUM(FraudData[[#This Row],[Amount Risk]:[Merchant Risk]])</f>
        <v>0</v>
      </c>
      <c r="S7191" t="str" cm="1">
        <f t="array" ref="S7191">_xlfn.IFS(FraudData[[#This Row],[Fraud Risk Score]]&gt;=8,"High Risk",FraudData[[#This Row],[Fraud Risk Score]]&gt;=6,"Medium Risk",TRUE,"Low Risk")</f>
        <v>Low Risk</v>
      </c>
    </row>
    <row r="7192" spans="1:19">
      <c r="A7192">
        <v>7191</v>
      </c>
      <c r="B7192">
        <v>147.72999999999999</v>
      </c>
      <c r="C7192">
        <v>23</v>
      </c>
      <c r="D7192" t="s">
        <v>48</v>
      </c>
      <c r="E7192">
        <v>0</v>
      </c>
      <c r="F7192">
        <v>0</v>
      </c>
      <c r="G7192">
        <v>55</v>
      </c>
      <c r="H7192">
        <v>1</v>
      </c>
      <c r="I7192">
        <v>62</v>
      </c>
      <c r="J7192">
        <v>0</v>
      </c>
      <c r="K7192">
        <f>_xlfn.XLOOKUP(FraudData[[#This Row],[amount]],AmountRules[Amount Min],AmountRules[Risk Points],,-1)</f>
        <v>0</v>
      </c>
      <c r="L7192">
        <f>_xlfn.XLOOKUP(FraudData[[#This Row],[transaction_hour]],TimeRules[Hour Min],TimeRules[Risk Points],,-1)</f>
        <v>1</v>
      </c>
      <c r="M7192">
        <f>_xlfn.XLOOKUP(FraudData[[#This Row],[foreign_transaction]],ForeignRules[Foreign Transaction],ForeignRules[Risk Points],0)</f>
        <v>0</v>
      </c>
      <c r="N7192">
        <f>_xlfn.XLOOKUP(FraudData[[#This Row],[location_mismatch]],Table10[Location Mismatch],Table10[Risk Points],0)</f>
        <v>0</v>
      </c>
      <c r="O7192">
        <f>_xlfn.XLOOKUP(FraudData[[#This Row],[device_trust_score]],DeviceRules[Device Min],DeviceRules[Risk Points],,-1)</f>
        <v>1</v>
      </c>
      <c r="P7192">
        <f>_xlfn.XLOOKUP(FraudData[[#This Row],[velocity_last_24h]],VelocityRules[Velocity Min],VelocityRules[Risk Points],,-1)</f>
        <v>0</v>
      </c>
      <c r="Q7192">
        <f>_xlfn.XLOOKUP(FraudData[[#This Row],[merchant_category]],MerchantRules[Merchant Category],MerchantRules[Risk Points],0)</f>
        <v>0</v>
      </c>
      <c r="R7192">
        <f>SUM(FraudData[[#This Row],[Amount Risk]:[Merchant Risk]])</f>
        <v>2</v>
      </c>
      <c r="S7192" t="str" cm="1">
        <f t="array" ref="S7192">_xlfn.IFS(FraudData[[#This Row],[Fraud Risk Score]]&gt;=8,"High Risk",FraudData[[#This Row],[Fraud Risk Score]]&gt;=6,"Medium Risk",TRUE,"Low Risk")</f>
        <v>Low Risk</v>
      </c>
    </row>
    <row r="7193" spans="1:19">
      <c r="A7193">
        <v>7192</v>
      </c>
      <c r="B7193">
        <v>119.94</v>
      </c>
      <c r="C7193">
        <v>16</v>
      </c>
      <c r="D7193" t="s">
        <v>47</v>
      </c>
      <c r="E7193">
        <v>0</v>
      </c>
      <c r="F7193">
        <v>1</v>
      </c>
      <c r="G7193">
        <v>86</v>
      </c>
      <c r="H7193">
        <v>3</v>
      </c>
      <c r="I7193">
        <v>38</v>
      </c>
      <c r="J7193">
        <v>0</v>
      </c>
      <c r="K7193">
        <f>_xlfn.XLOOKUP(FraudData[[#This Row],[amount]],AmountRules[Amount Min],AmountRules[Risk Points],,-1)</f>
        <v>0</v>
      </c>
      <c r="L7193">
        <f>_xlfn.XLOOKUP(FraudData[[#This Row],[transaction_hour]],TimeRules[Hour Min],TimeRules[Risk Points],,-1)</f>
        <v>0</v>
      </c>
      <c r="M7193">
        <f>_xlfn.XLOOKUP(FraudData[[#This Row],[foreign_transaction]],ForeignRules[Foreign Transaction],ForeignRules[Risk Points],0)</f>
        <v>0</v>
      </c>
      <c r="N7193">
        <f>_xlfn.XLOOKUP(FraudData[[#This Row],[location_mismatch]],Table10[Location Mismatch],Table10[Risk Points],0)</f>
        <v>3</v>
      </c>
      <c r="O7193">
        <f>_xlfn.XLOOKUP(FraudData[[#This Row],[device_trust_score]],DeviceRules[Device Min],DeviceRules[Risk Points],,-1)</f>
        <v>0</v>
      </c>
      <c r="P7193">
        <f>_xlfn.XLOOKUP(FraudData[[#This Row],[velocity_last_24h]],VelocityRules[Velocity Min],VelocityRules[Risk Points],,-1)</f>
        <v>0</v>
      </c>
      <c r="Q7193">
        <f>_xlfn.XLOOKUP(FraudData[[#This Row],[merchant_category]],MerchantRules[Merchant Category],MerchantRules[Risk Points],0)</f>
        <v>0</v>
      </c>
      <c r="R7193">
        <f>SUM(FraudData[[#This Row],[Amount Risk]:[Merchant Risk]])</f>
        <v>3</v>
      </c>
      <c r="S7193" t="str" cm="1">
        <f t="array" ref="S7193">_xlfn.IFS(FraudData[[#This Row],[Fraud Risk Score]]&gt;=8,"High Risk",FraudData[[#This Row],[Fraud Risk Score]]&gt;=6,"Medium Risk",TRUE,"Low Risk")</f>
        <v>Low Risk</v>
      </c>
    </row>
    <row r="7194" spans="1:19">
      <c r="A7194">
        <v>7193</v>
      </c>
      <c r="B7194">
        <v>126.55</v>
      </c>
      <c r="C7194">
        <v>7</v>
      </c>
      <c r="D7194" t="s">
        <v>46</v>
      </c>
      <c r="E7194">
        <v>0</v>
      </c>
      <c r="F7194">
        <v>0</v>
      </c>
      <c r="G7194">
        <v>58</v>
      </c>
      <c r="H7194">
        <v>3</v>
      </c>
      <c r="I7194">
        <v>40</v>
      </c>
      <c r="J7194">
        <v>0</v>
      </c>
      <c r="K7194">
        <f>_xlfn.XLOOKUP(FraudData[[#This Row],[amount]],AmountRules[Amount Min],AmountRules[Risk Points],,-1)</f>
        <v>0</v>
      </c>
      <c r="L7194">
        <f>_xlfn.XLOOKUP(FraudData[[#This Row],[transaction_hour]],TimeRules[Hour Min],TimeRules[Risk Points],,-1)</f>
        <v>0</v>
      </c>
      <c r="M7194">
        <f>_xlfn.XLOOKUP(FraudData[[#This Row],[foreign_transaction]],ForeignRules[Foreign Transaction],ForeignRules[Risk Points],0)</f>
        <v>0</v>
      </c>
      <c r="N7194">
        <f>_xlfn.XLOOKUP(FraudData[[#This Row],[location_mismatch]],Table10[Location Mismatch],Table10[Risk Points],0)</f>
        <v>0</v>
      </c>
      <c r="O7194">
        <f>_xlfn.XLOOKUP(FraudData[[#This Row],[device_trust_score]],DeviceRules[Device Min],DeviceRules[Risk Points],,-1)</f>
        <v>1</v>
      </c>
      <c r="P7194">
        <f>_xlfn.XLOOKUP(FraudData[[#This Row],[velocity_last_24h]],VelocityRules[Velocity Min],VelocityRules[Risk Points],,-1)</f>
        <v>0</v>
      </c>
      <c r="Q7194">
        <f>_xlfn.XLOOKUP(FraudData[[#This Row],[merchant_category]],MerchantRules[Merchant Category],MerchantRules[Risk Points],0)</f>
        <v>0</v>
      </c>
      <c r="R7194">
        <f>SUM(FraudData[[#This Row],[Amount Risk]:[Merchant Risk]])</f>
        <v>1</v>
      </c>
      <c r="S7194" t="str" cm="1">
        <f t="array" ref="S7194">_xlfn.IFS(FraudData[[#This Row],[Fraud Risk Score]]&gt;=8,"High Risk",FraudData[[#This Row],[Fraud Risk Score]]&gt;=6,"Medium Risk",TRUE,"Low Risk")</f>
        <v>Low Risk</v>
      </c>
    </row>
    <row r="7195" spans="1:19">
      <c r="A7195">
        <v>7194</v>
      </c>
      <c r="B7195">
        <v>34.94</v>
      </c>
      <c r="C7195">
        <v>11</v>
      </c>
      <c r="D7195" t="s">
        <v>46</v>
      </c>
      <c r="E7195">
        <v>0</v>
      </c>
      <c r="F7195">
        <v>0</v>
      </c>
      <c r="G7195">
        <v>60</v>
      </c>
      <c r="H7195">
        <v>0</v>
      </c>
      <c r="I7195">
        <v>19</v>
      </c>
      <c r="J7195">
        <v>0</v>
      </c>
      <c r="K7195">
        <f>_xlfn.XLOOKUP(FraudData[[#This Row],[amount]],AmountRules[Amount Min],AmountRules[Risk Points],,-1)</f>
        <v>0</v>
      </c>
      <c r="L7195">
        <f>_xlfn.XLOOKUP(FraudData[[#This Row],[transaction_hour]],TimeRules[Hour Min],TimeRules[Risk Points],,-1)</f>
        <v>0</v>
      </c>
      <c r="M7195">
        <f>_xlfn.XLOOKUP(FraudData[[#This Row],[foreign_transaction]],ForeignRules[Foreign Transaction],ForeignRules[Risk Points],0)</f>
        <v>0</v>
      </c>
      <c r="N7195">
        <f>_xlfn.XLOOKUP(FraudData[[#This Row],[location_mismatch]],Table10[Location Mismatch],Table10[Risk Points],0)</f>
        <v>0</v>
      </c>
      <c r="O7195">
        <f>_xlfn.XLOOKUP(FraudData[[#This Row],[device_trust_score]],DeviceRules[Device Min],DeviceRules[Risk Points],,-1)</f>
        <v>1</v>
      </c>
      <c r="P7195">
        <f>_xlfn.XLOOKUP(FraudData[[#This Row],[velocity_last_24h]],VelocityRules[Velocity Min],VelocityRules[Risk Points],,-1)</f>
        <v>0</v>
      </c>
      <c r="Q7195">
        <f>_xlfn.XLOOKUP(FraudData[[#This Row],[merchant_category]],MerchantRules[Merchant Category],MerchantRules[Risk Points],0)</f>
        <v>0</v>
      </c>
      <c r="R7195">
        <f>SUM(FraudData[[#This Row],[Amount Risk]:[Merchant Risk]])</f>
        <v>1</v>
      </c>
      <c r="S7195" t="str" cm="1">
        <f t="array" ref="S7195">_xlfn.IFS(FraudData[[#This Row],[Fraud Risk Score]]&gt;=8,"High Risk",FraudData[[#This Row],[Fraud Risk Score]]&gt;=6,"Medium Risk",TRUE,"Low Risk")</f>
        <v>Low Risk</v>
      </c>
    </row>
    <row r="7196" spans="1:19">
      <c r="A7196">
        <v>7195</v>
      </c>
      <c r="B7196">
        <v>301.54000000000002</v>
      </c>
      <c r="C7196">
        <v>14</v>
      </c>
      <c r="D7196" t="s">
        <v>49</v>
      </c>
      <c r="E7196">
        <v>0</v>
      </c>
      <c r="F7196">
        <v>0</v>
      </c>
      <c r="G7196">
        <v>68</v>
      </c>
      <c r="H7196">
        <v>4</v>
      </c>
      <c r="I7196">
        <v>64</v>
      </c>
      <c r="J7196">
        <v>0</v>
      </c>
      <c r="K7196">
        <f>_xlfn.XLOOKUP(FraudData[[#This Row],[amount]],AmountRules[Amount Min],AmountRules[Risk Points],,-1)</f>
        <v>0</v>
      </c>
      <c r="L7196">
        <f>_xlfn.XLOOKUP(FraudData[[#This Row],[transaction_hour]],TimeRules[Hour Min],TimeRules[Risk Points],,-1)</f>
        <v>0</v>
      </c>
      <c r="M7196">
        <f>_xlfn.XLOOKUP(FraudData[[#This Row],[foreign_transaction]],ForeignRules[Foreign Transaction],ForeignRules[Risk Points],0)</f>
        <v>0</v>
      </c>
      <c r="N7196">
        <f>_xlfn.XLOOKUP(FraudData[[#This Row],[location_mismatch]],Table10[Location Mismatch],Table10[Risk Points],0)</f>
        <v>0</v>
      </c>
      <c r="O7196">
        <f>_xlfn.XLOOKUP(FraudData[[#This Row],[device_trust_score]],DeviceRules[Device Min],DeviceRules[Risk Points],,-1)</f>
        <v>1</v>
      </c>
      <c r="P7196">
        <f>_xlfn.XLOOKUP(FraudData[[#This Row],[velocity_last_24h]],VelocityRules[Velocity Min],VelocityRules[Risk Points],,-1)</f>
        <v>0</v>
      </c>
      <c r="Q7196">
        <f>_xlfn.XLOOKUP(FraudData[[#This Row],[merchant_category]],MerchantRules[Merchant Category],MerchantRules[Risk Points],0)</f>
        <v>1</v>
      </c>
      <c r="R7196">
        <f>SUM(FraudData[[#This Row],[Amount Risk]:[Merchant Risk]])</f>
        <v>2</v>
      </c>
      <c r="S7196" t="str" cm="1">
        <f t="array" ref="S7196">_xlfn.IFS(FraudData[[#This Row],[Fraud Risk Score]]&gt;=8,"High Risk",FraudData[[#This Row],[Fraud Risk Score]]&gt;=6,"Medium Risk",TRUE,"Low Risk")</f>
        <v>Low Risk</v>
      </c>
    </row>
    <row r="7197" spans="1:19">
      <c r="A7197">
        <v>7196</v>
      </c>
      <c r="B7197">
        <v>140.47</v>
      </c>
      <c r="C7197">
        <v>3</v>
      </c>
      <c r="D7197" t="s">
        <v>50</v>
      </c>
      <c r="E7197">
        <v>0</v>
      </c>
      <c r="F7197">
        <v>0</v>
      </c>
      <c r="G7197">
        <v>87</v>
      </c>
      <c r="H7197">
        <v>5</v>
      </c>
      <c r="I7197">
        <v>22</v>
      </c>
      <c r="J7197">
        <v>0</v>
      </c>
      <c r="K7197">
        <f>_xlfn.XLOOKUP(FraudData[[#This Row],[amount]],AmountRules[Amount Min],AmountRules[Risk Points],,-1)</f>
        <v>0</v>
      </c>
      <c r="L7197">
        <f>_xlfn.XLOOKUP(FraudData[[#This Row],[transaction_hour]],TimeRules[Hour Min],TimeRules[Risk Points],,-1)</f>
        <v>3</v>
      </c>
      <c r="M7197">
        <f>_xlfn.XLOOKUP(FraudData[[#This Row],[foreign_transaction]],ForeignRules[Foreign Transaction],ForeignRules[Risk Points],0)</f>
        <v>0</v>
      </c>
      <c r="N7197">
        <f>_xlfn.XLOOKUP(FraudData[[#This Row],[location_mismatch]],Table10[Location Mismatch],Table10[Risk Points],0)</f>
        <v>0</v>
      </c>
      <c r="O7197">
        <f>_xlfn.XLOOKUP(FraudData[[#This Row],[device_trust_score]],DeviceRules[Device Min],DeviceRules[Risk Points],,-1)</f>
        <v>0</v>
      </c>
      <c r="P7197">
        <f>_xlfn.XLOOKUP(FraudData[[#This Row],[velocity_last_24h]],VelocityRules[Velocity Min],VelocityRules[Risk Points],,-1)</f>
        <v>3</v>
      </c>
      <c r="Q7197">
        <f>_xlfn.XLOOKUP(FraudData[[#This Row],[merchant_category]],MerchantRules[Merchant Category],MerchantRules[Risk Points],0)</f>
        <v>0</v>
      </c>
      <c r="R7197">
        <f>SUM(FraudData[[#This Row],[Amount Risk]:[Merchant Risk]])</f>
        <v>6</v>
      </c>
      <c r="S7197" t="str" cm="1">
        <f t="array" ref="S7197">_xlfn.IFS(FraudData[[#This Row],[Fraud Risk Score]]&gt;=8,"High Risk",FraudData[[#This Row],[Fraud Risk Score]]&gt;=6,"Medium Risk",TRUE,"Low Risk")</f>
        <v>Medium Risk</v>
      </c>
    </row>
    <row r="7198" spans="1:19">
      <c r="A7198">
        <v>7197</v>
      </c>
      <c r="B7198">
        <v>25.29</v>
      </c>
      <c r="C7198">
        <v>5</v>
      </c>
      <c r="D7198" t="s">
        <v>47</v>
      </c>
      <c r="E7198">
        <v>0</v>
      </c>
      <c r="F7198">
        <v>0</v>
      </c>
      <c r="G7198">
        <v>42</v>
      </c>
      <c r="H7198">
        <v>1</v>
      </c>
      <c r="I7198">
        <v>20</v>
      </c>
      <c r="J7198">
        <v>0</v>
      </c>
      <c r="K7198">
        <f>_xlfn.XLOOKUP(FraudData[[#This Row],[amount]],AmountRules[Amount Min],AmountRules[Risk Points],,-1)</f>
        <v>0</v>
      </c>
      <c r="L7198">
        <f>_xlfn.XLOOKUP(FraudData[[#This Row],[transaction_hour]],TimeRules[Hour Min],TimeRules[Risk Points],,-1)</f>
        <v>0</v>
      </c>
      <c r="M7198">
        <f>_xlfn.XLOOKUP(FraudData[[#This Row],[foreign_transaction]],ForeignRules[Foreign Transaction],ForeignRules[Risk Points],0)</f>
        <v>0</v>
      </c>
      <c r="N7198">
        <f>_xlfn.XLOOKUP(FraudData[[#This Row],[location_mismatch]],Table10[Location Mismatch],Table10[Risk Points],0)</f>
        <v>0</v>
      </c>
      <c r="O7198">
        <f>_xlfn.XLOOKUP(FraudData[[#This Row],[device_trust_score]],DeviceRules[Device Min],DeviceRules[Risk Points],,-1)</f>
        <v>2</v>
      </c>
      <c r="P7198">
        <f>_xlfn.XLOOKUP(FraudData[[#This Row],[velocity_last_24h]],VelocityRules[Velocity Min],VelocityRules[Risk Points],,-1)</f>
        <v>0</v>
      </c>
      <c r="Q7198">
        <f>_xlfn.XLOOKUP(FraudData[[#This Row],[merchant_category]],MerchantRules[Merchant Category],MerchantRules[Risk Points],0)</f>
        <v>0</v>
      </c>
      <c r="R7198">
        <f>SUM(FraudData[[#This Row],[Amount Risk]:[Merchant Risk]])</f>
        <v>2</v>
      </c>
      <c r="S7198" t="str" cm="1">
        <f t="array" ref="S7198">_xlfn.IFS(FraudData[[#This Row],[Fraud Risk Score]]&gt;=8,"High Risk",FraudData[[#This Row],[Fraud Risk Score]]&gt;=6,"Medium Risk",TRUE,"Low Risk")</f>
        <v>Low Risk</v>
      </c>
    </row>
    <row r="7199" spans="1:19">
      <c r="A7199">
        <v>7198</v>
      </c>
      <c r="B7199">
        <v>261.56</v>
      </c>
      <c r="C7199">
        <v>15</v>
      </c>
      <c r="D7199" t="s">
        <v>47</v>
      </c>
      <c r="E7199">
        <v>0</v>
      </c>
      <c r="F7199">
        <v>0</v>
      </c>
      <c r="G7199">
        <v>69</v>
      </c>
      <c r="H7199">
        <v>0</v>
      </c>
      <c r="I7199">
        <v>26</v>
      </c>
      <c r="J7199">
        <v>0</v>
      </c>
      <c r="K7199">
        <f>_xlfn.XLOOKUP(FraudData[[#This Row],[amount]],AmountRules[Amount Min],AmountRules[Risk Points],,-1)</f>
        <v>0</v>
      </c>
      <c r="L7199">
        <f>_xlfn.XLOOKUP(FraudData[[#This Row],[transaction_hour]],TimeRules[Hour Min],TimeRules[Risk Points],,-1)</f>
        <v>0</v>
      </c>
      <c r="M7199">
        <f>_xlfn.XLOOKUP(FraudData[[#This Row],[foreign_transaction]],ForeignRules[Foreign Transaction],ForeignRules[Risk Points],0)</f>
        <v>0</v>
      </c>
      <c r="N7199">
        <f>_xlfn.XLOOKUP(FraudData[[#This Row],[location_mismatch]],Table10[Location Mismatch],Table10[Risk Points],0)</f>
        <v>0</v>
      </c>
      <c r="O7199">
        <f>_xlfn.XLOOKUP(FraudData[[#This Row],[device_trust_score]],DeviceRules[Device Min],DeviceRules[Risk Points],,-1)</f>
        <v>1</v>
      </c>
      <c r="P7199">
        <f>_xlfn.XLOOKUP(FraudData[[#This Row],[velocity_last_24h]],VelocityRules[Velocity Min],VelocityRules[Risk Points],,-1)</f>
        <v>0</v>
      </c>
      <c r="Q7199">
        <f>_xlfn.XLOOKUP(FraudData[[#This Row],[merchant_category]],MerchantRules[Merchant Category],MerchantRules[Risk Points],0)</f>
        <v>0</v>
      </c>
      <c r="R7199">
        <f>SUM(FraudData[[#This Row],[Amount Risk]:[Merchant Risk]])</f>
        <v>1</v>
      </c>
      <c r="S7199" t="str" cm="1">
        <f t="array" ref="S7199">_xlfn.IFS(FraudData[[#This Row],[Fraud Risk Score]]&gt;=8,"High Risk",FraudData[[#This Row],[Fraud Risk Score]]&gt;=6,"Medium Risk",TRUE,"Low Risk")</f>
        <v>Low Risk</v>
      </c>
    </row>
    <row r="7200" spans="1:19">
      <c r="A7200">
        <v>7199</v>
      </c>
      <c r="B7200">
        <v>485.06</v>
      </c>
      <c r="C7200">
        <v>4</v>
      </c>
      <c r="D7200" t="s">
        <v>48</v>
      </c>
      <c r="E7200">
        <v>0</v>
      </c>
      <c r="F7200">
        <v>0</v>
      </c>
      <c r="G7200">
        <v>63</v>
      </c>
      <c r="H7200">
        <v>2</v>
      </c>
      <c r="I7200">
        <v>58</v>
      </c>
      <c r="J7200">
        <v>0</v>
      </c>
      <c r="K7200">
        <f>_xlfn.XLOOKUP(FraudData[[#This Row],[amount]],AmountRules[Amount Min],AmountRules[Risk Points],,-1)</f>
        <v>0</v>
      </c>
      <c r="L7200">
        <f>_xlfn.XLOOKUP(FraudData[[#This Row],[transaction_hour]],TimeRules[Hour Min],TimeRules[Risk Points],,-1)</f>
        <v>0</v>
      </c>
      <c r="M7200">
        <f>_xlfn.XLOOKUP(FraudData[[#This Row],[foreign_transaction]],ForeignRules[Foreign Transaction],ForeignRules[Risk Points],0)</f>
        <v>0</v>
      </c>
      <c r="N7200">
        <f>_xlfn.XLOOKUP(FraudData[[#This Row],[location_mismatch]],Table10[Location Mismatch],Table10[Risk Points],0)</f>
        <v>0</v>
      </c>
      <c r="O7200">
        <f>_xlfn.XLOOKUP(FraudData[[#This Row],[device_trust_score]],DeviceRules[Device Min],DeviceRules[Risk Points],,-1)</f>
        <v>1</v>
      </c>
      <c r="P7200">
        <f>_xlfn.XLOOKUP(FraudData[[#This Row],[velocity_last_24h]],VelocityRules[Velocity Min],VelocityRules[Risk Points],,-1)</f>
        <v>0</v>
      </c>
      <c r="Q7200">
        <f>_xlfn.XLOOKUP(FraudData[[#This Row],[merchant_category]],MerchantRules[Merchant Category],MerchantRules[Risk Points],0)</f>
        <v>0</v>
      </c>
      <c r="R7200">
        <f>SUM(FraudData[[#This Row],[Amount Risk]:[Merchant Risk]])</f>
        <v>1</v>
      </c>
      <c r="S7200" t="str" cm="1">
        <f t="array" ref="S7200">_xlfn.IFS(FraudData[[#This Row],[Fraud Risk Score]]&gt;=8,"High Risk",FraudData[[#This Row],[Fraud Risk Score]]&gt;=6,"Medium Risk",TRUE,"Low Risk")</f>
        <v>Low Risk</v>
      </c>
    </row>
    <row r="7201" spans="1:19">
      <c r="A7201">
        <v>7200</v>
      </c>
      <c r="B7201">
        <v>529.79</v>
      </c>
      <c r="C7201">
        <v>22</v>
      </c>
      <c r="D7201" t="s">
        <v>48</v>
      </c>
      <c r="E7201">
        <v>0</v>
      </c>
      <c r="F7201">
        <v>0</v>
      </c>
      <c r="G7201">
        <v>50</v>
      </c>
      <c r="H7201">
        <v>0</v>
      </c>
      <c r="I7201">
        <v>39</v>
      </c>
      <c r="J7201">
        <v>0</v>
      </c>
      <c r="K7201">
        <f>_xlfn.XLOOKUP(FraudData[[#This Row],[amount]],AmountRules[Amount Min],AmountRules[Risk Points],,-1)</f>
        <v>1</v>
      </c>
      <c r="L7201">
        <f>_xlfn.XLOOKUP(FraudData[[#This Row],[transaction_hour]],TimeRules[Hour Min],TimeRules[Risk Points],,-1)</f>
        <v>0</v>
      </c>
      <c r="M7201">
        <f>_xlfn.XLOOKUP(FraudData[[#This Row],[foreign_transaction]],ForeignRules[Foreign Transaction],ForeignRules[Risk Points],0)</f>
        <v>0</v>
      </c>
      <c r="N7201">
        <f>_xlfn.XLOOKUP(FraudData[[#This Row],[location_mismatch]],Table10[Location Mismatch],Table10[Risk Points],0)</f>
        <v>0</v>
      </c>
      <c r="O7201">
        <f>_xlfn.XLOOKUP(FraudData[[#This Row],[device_trust_score]],DeviceRules[Device Min],DeviceRules[Risk Points],,-1)</f>
        <v>1</v>
      </c>
      <c r="P7201">
        <f>_xlfn.XLOOKUP(FraudData[[#This Row],[velocity_last_24h]],VelocityRules[Velocity Min],VelocityRules[Risk Points],,-1)</f>
        <v>0</v>
      </c>
      <c r="Q7201">
        <f>_xlfn.XLOOKUP(FraudData[[#This Row],[merchant_category]],MerchantRules[Merchant Category],MerchantRules[Risk Points],0)</f>
        <v>0</v>
      </c>
      <c r="R7201">
        <f>SUM(FraudData[[#This Row],[Amount Risk]:[Merchant Risk]])</f>
        <v>2</v>
      </c>
      <c r="S7201" t="str" cm="1">
        <f t="array" ref="S7201">_xlfn.IFS(FraudData[[#This Row],[Fraud Risk Score]]&gt;=8,"High Risk",FraudData[[#This Row],[Fraud Risk Score]]&gt;=6,"Medium Risk",TRUE,"Low Risk")</f>
        <v>Low Risk</v>
      </c>
    </row>
    <row r="7202" spans="1:19">
      <c r="A7202">
        <v>7201</v>
      </c>
      <c r="B7202">
        <v>82.89</v>
      </c>
      <c r="C7202">
        <v>12</v>
      </c>
      <c r="D7202" t="s">
        <v>47</v>
      </c>
      <c r="E7202">
        <v>0</v>
      </c>
      <c r="F7202">
        <v>0</v>
      </c>
      <c r="G7202">
        <v>99</v>
      </c>
      <c r="H7202">
        <v>5</v>
      </c>
      <c r="I7202">
        <v>37</v>
      </c>
      <c r="J7202">
        <v>0</v>
      </c>
      <c r="K7202">
        <f>_xlfn.XLOOKUP(FraudData[[#This Row],[amount]],AmountRules[Amount Min],AmountRules[Risk Points],,-1)</f>
        <v>0</v>
      </c>
      <c r="L7202">
        <f>_xlfn.XLOOKUP(FraudData[[#This Row],[transaction_hour]],TimeRules[Hour Min],TimeRules[Risk Points],,-1)</f>
        <v>0</v>
      </c>
      <c r="M7202">
        <f>_xlfn.XLOOKUP(FraudData[[#This Row],[foreign_transaction]],ForeignRules[Foreign Transaction],ForeignRules[Risk Points],0)</f>
        <v>0</v>
      </c>
      <c r="N7202">
        <f>_xlfn.XLOOKUP(FraudData[[#This Row],[location_mismatch]],Table10[Location Mismatch],Table10[Risk Points],0)</f>
        <v>0</v>
      </c>
      <c r="O7202">
        <f>_xlfn.XLOOKUP(FraudData[[#This Row],[device_trust_score]],DeviceRules[Device Min],DeviceRules[Risk Points],,-1)</f>
        <v>0</v>
      </c>
      <c r="P7202">
        <f>_xlfn.XLOOKUP(FraudData[[#This Row],[velocity_last_24h]],VelocityRules[Velocity Min],VelocityRules[Risk Points],,-1)</f>
        <v>3</v>
      </c>
      <c r="Q7202">
        <f>_xlfn.XLOOKUP(FraudData[[#This Row],[merchant_category]],MerchantRules[Merchant Category],MerchantRules[Risk Points],0)</f>
        <v>0</v>
      </c>
      <c r="R7202">
        <f>SUM(FraudData[[#This Row],[Amount Risk]:[Merchant Risk]])</f>
        <v>3</v>
      </c>
      <c r="S7202" t="str" cm="1">
        <f t="array" ref="S7202">_xlfn.IFS(FraudData[[#This Row],[Fraud Risk Score]]&gt;=8,"High Risk",FraudData[[#This Row],[Fraud Risk Score]]&gt;=6,"Medium Risk",TRUE,"Low Risk")</f>
        <v>Low Risk</v>
      </c>
    </row>
    <row r="7203" spans="1:19">
      <c r="A7203">
        <v>7202</v>
      </c>
      <c r="B7203">
        <v>26.21</v>
      </c>
      <c r="C7203">
        <v>14</v>
      </c>
      <c r="D7203" t="s">
        <v>50</v>
      </c>
      <c r="E7203">
        <v>0</v>
      </c>
      <c r="F7203">
        <v>0</v>
      </c>
      <c r="G7203">
        <v>48</v>
      </c>
      <c r="H7203">
        <v>0</v>
      </c>
      <c r="I7203">
        <v>58</v>
      </c>
      <c r="J7203">
        <v>0</v>
      </c>
      <c r="K7203">
        <f>_xlfn.XLOOKUP(FraudData[[#This Row],[amount]],AmountRules[Amount Min],AmountRules[Risk Points],,-1)</f>
        <v>0</v>
      </c>
      <c r="L7203">
        <f>_xlfn.XLOOKUP(FraudData[[#This Row],[transaction_hour]],TimeRules[Hour Min],TimeRules[Risk Points],,-1)</f>
        <v>0</v>
      </c>
      <c r="M7203">
        <f>_xlfn.XLOOKUP(FraudData[[#This Row],[foreign_transaction]],ForeignRules[Foreign Transaction],ForeignRules[Risk Points],0)</f>
        <v>0</v>
      </c>
      <c r="N7203">
        <f>_xlfn.XLOOKUP(FraudData[[#This Row],[location_mismatch]],Table10[Location Mismatch],Table10[Risk Points],0)</f>
        <v>0</v>
      </c>
      <c r="O7203">
        <f>_xlfn.XLOOKUP(FraudData[[#This Row],[device_trust_score]],DeviceRules[Device Min],DeviceRules[Risk Points],,-1)</f>
        <v>2</v>
      </c>
      <c r="P7203">
        <f>_xlfn.XLOOKUP(FraudData[[#This Row],[velocity_last_24h]],VelocityRules[Velocity Min],VelocityRules[Risk Points],,-1)</f>
        <v>0</v>
      </c>
      <c r="Q7203">
        <f>_xlfn.XLOOKUP(FraudData[[#This Row],[merchant_category]],MerchantRules[Merchant Category],MerchantRules[Risk Points],0)</f>
        <v>0</v>
      </c>
      <c r="R7203">
        <f>SUM(FraudData[[#This Row],[Amount Risk]:[Merchant Risk]])</f>
        <v>2</v>
      </c>
      <c r="S7203" t="str" cm="1">
        <f t="array" ref="S7203">_xlfn.IFS(FraudData[[#This Row],[Fraud Risk Score]]&gt;=8,"High Risk",FraudData[[#This Row],[Fraud Risk Score]]&gt;=6,"Medium Risk",TRUE,"Low Risk")</f>
        <v>Low Risk</v>
      </c>
    </row>
    <row r="7204" spans="1:19">
      <c r="A7204">
        <v>7203</v>
      </c>
      <c r="B7204">
        <v>131.52000000000001</v>
      </c>
      <c r="C7204">
        <v>16</v>
      </c>
      <c r="D7204" t="s">
        <v>46</v>
      </c>
      <c r="E7204">
        <v>0</v>
      </c>
      <c r="F7204">
        <v>1</v>
      </c>
      <c r="G7204">
        <v>82</v>
      </c>
      <c r="H7204">
        <v>3</v>
      </c>
      <c r="I7204">
        <v>53</v>
      </c>
      <c r="J7204">
        <v>0</v>
      </c>
      <c r="K7204">
        <f>_xlfn.XLOOKUP(FraudData[[#This Row],[amount]],AmountRules[Amount Min],AmountRules[Risk Points],,-1)</f>
        <v>0</v>
      </c>
      <c r="L7204">
        <f>_xlfn.XLOOKUP(FraudData[[#This Row],[transaction_hour]],TimeRules[Hour Min],TimeRules[Risk Points],,-1)</f>
        <v>0</v>
      </c>
      <c r="M7204">
        <f>_xlfn.XLOOKUP(FraudData[[#This Row],[foreign_transaction]],ForeignRules[Foreign Transaction],ForeignRules[Risk Points],0)</f>
        <v>0</v>
      </c>
      <c r="N7204">
        <f>_xlfn.XLOOKUP(FraudData[[#This Row],[location_mismatch]],Table10[Location Mismatch],Table10[Risk Points],0)</f>
        <v>3</v>
      </c>
      <c r="O7204">
        <f>_xlfn.XLOOKUP(FraudData[[#This Row],[device_trust_score]],DeviceRules[Device Min],DeviceRules[Risk Points],,-1)</f>
        <v>0</v>
      </c>
      <c r="P7204">
        <f>_xlfn.XLOOKUP(FraudData[[#This Row],[velocity_last_24h]],VelocityRules[Velocity Min],VelocityRules[Risk Points],,-1)</f>
        <v>0</v>
      </c>
      <c r="Q7204">
        <f>_xlfn.XLOOKUP(FraudData[[#This Row],[merchant_category]],MerchantRules[Merchant Category],MerchantRules[Risk Points],0)</f>
        <v>0</v>
      </c>
      <c r="R7204">
        <f>SUM(FraudData[[#This Row],[Amount Risk]:[Merchant Risk]])</f>
        <v>3</v>
      </c>
      <c r="S7204" t="str" cm="1">
        <f t="array" ref="S7204">_xlfn.IFS(FraudData[[#This Row],[Fraud Risk Score]]&gt;=8,"High Risk",FraudData[[#This Row],[Fraud Risk Score]]&gt;=6,"Medium Risk",TRUE,"Low Risk")</f>
        <v>Low Risk</v>
      </c>
    </row>
    <row r="7205" spans="1:19">
      <c r="A7205">
        <v>7204</v>
      </c>
      <c r="B7205">
        <v>21.5</v>
      </c>
      <c r="C7205">
        <v>21</v>
      </c>
      <c r="D7205" t="s">
        <v>49</v>
      </c>
      <c r="E7205">
        <v>0</v>
      </c>
      <c r="F7205">
        <v>0</v>
      </c>
      <c r="G7205">
        <v>74</v>
      </c>
      <c r="H7205">
        <v>2</v>
      </c>
      <c r="I7205">
        <v>21</v>
      </c>
      <c r="J7205">
        <v>0</v>
      </c>
      <c r="K7205">
        <f>_xlfn.XLOOKUP(FraudData[[#This Row],[amount]],AmountRules[Amount Min],AmountRules[Risk Points],,-1)</f>
        <v>0</v>
      </c>
      <c r="L7205">
        <f>_xlfn.XLOOKUP(FraudData[[#This Row],[transaction_hour]],TimeRules[Hour Min],TimeRules[Risk Points],,-1)</f>
        <v>0</v>
      </c>
      <c r="M7205">
        <f>_xlfn.XLOOKUP(FraudData[[#This Row],[foreign_transaction]],ForeignRules[Foreign Transaction],ForeignRules[Risk Points],0)</f>
        <v>0</v>
      </c>
      <c r="N7205">
        <f>_xlfn.XLOOKUP(FraudData[[#This Row],[location_mismatch]],Table10[Location Mismatch],Table10[Risk Points],0)</f>
        <v>0</v>
      </c>
      <c r="O7205">
        <f>_xlfn.XLOOKUP(FraudData[[#This Row],[device_trust_score]],DeviceRules[Device Min],DeviceRules[Risk Points],,-1)</f>
        <v>0</v>
      </c>
      <c r="P7205">
        <f>_xlfn.XLOOKUP(FraudData[[#This Row],[velocity_last_24h]],VelocityRules[Velocity Min],VelocityRules[Risk Points],,-1)</f>
        <v>0</v>
      </c>
      <c r="Q7205">
        <f>_xlfn.XLOOKUP(FraudData[[#This Row],[merchant_category]],MerchantRules[Merchant Category],MerchantRules[Risk Points],0)</f>
        <v>1</v>
      </c>
      <c r="R7205">
        <f>SUM(FraudData[[#This Row],[Amount Risk]:[Merchant Risk]])</f>
        <v>1</v>
      </c>
      <c r="S7205" t="str" cm="1">
        <f t="array" ref="S7205">_xlfn.IFS(FraudData[[#This Row],[Fraud Risk Score]]&gt;=8,"High Risk",FraudData[[#This Row],[Fraud Risk Score]]&gt;=6,"Medium Risk",TRUE,"Low Risk")</f>
        <v>Low Risk</v>
      </c>
    </row>
    <row r="7206" spans="1:19">
      <c r="A7206">
        <v>7205</v>
      </c>
      <c r="B7206">
        <v>489.22</v>
      </c>
      <c r="C7206">
        <v>19</v>
      </c>
      <c r="D7206" t="s">
        <v>46</v>
      </c>
      <c r="E7206">
        <v>0</v>
      </c>
      <c r="F7206">
        <v>0</v>
      </c>
      <c r="G7206">
        <v>96</v>
      </c>
      <c r="H7206">
        <v>3</v>
      </c>
      <c r="I7206">
        <v>51</v>
      </c>
      <c r="J7206">
        <v>0</v>
      </c>
      <c r="K7206">
        <f>_xlfn.XLOOKUP(FraudData[[#This Row],[amount]],AmountRules[Amount Min],AmountRules[Risk Points],,-1)</f>
        <v>0</v>
      </c>
      <c r="L7206">
        <f>_xlfn.XLOOKUP(FraudData[[#This Row],[transaction_hour]],TimeRules[Hour Min],TimeRules[Risk Points],,-1)</f>
        <v>0</v>
      </c>
      <c r="M7206">
        <f>_xlfn.XLOOKUP(FraudData[[#This Row],[foreign_transaction]],ForeignRules[Foreign Transaction],ForeignRules[Risk Points],0)</f>
        <v>0</v>
      </c>
      <c r="N7206">
        <f>_xlfn.XLOOKUP(FraudData[[#This Row],[location_mismatch]],Table10[Location Mismatch],Table10[Risk Points],0)</f>
        <v>0</v>
      </c>
      <c r="O7206">
        <f>_xlfn.XLOOKUP(FraudData[[#This Row],[device_trust_score]],DeviceRules[Device Min],DeviceRules[Risk Points],,-1)</f>
        <v>0</v>
      </c>
      <c r="P7206">
        <f>_xlfn.XLOOKUP(FraudData[[#This Row],[velocity_last_24h]],VelocityRules[Velocity Min],VelocityRules[Risk Points],,-1)</f>
        <v>0</v>
      </c>
      <c r="Q7206">
        <f>_xlfn.XLOOKUP(FraudData[[#This Row],[merchant_category]],MerchantRules[Merchant Category],MerchantRules[Risk Points],0)</f>
        <v>0</v>
      </c>
      <c r="R7206">
        <f>SUM(FraudData[[#This Row],[Amount Risk]:[Merchant Risk]])</f>
        <v>0</v>
      </c>
      <c r="S7206" t="str" cm="1">
        <f t="array" ref="S7206">_xlfn.IFS(FraudData[[#This Row],[Fraud Risk Score]]&gt;=8,"High Risk",FraudData[[#This Row],[Fraud Risk Score]]&gt;=6,"Medium Risk",TRUE,"Low Risk")</f>
        <v>Low Risk</v>
      </c>
    </row>
    <row r="7207" spans="1:19">
      <c r="A7207">
        <v>7206</v>
      </c>
      <c r="B7207">
        <v>36.51</v>
      </c>
      <c r="C7207">
        <v>21</v>
      </c>
      <c r="D7207" t="s">
        <v>49</v>
      </c>
      <c r="E7207">
        <v>0</v>
      </c>
      <c r="F7207">
        <v>0</v>
      </c>
      <c r="G7207">
        <v>63</v>
      </c>
      <c r="H7207">
        <v>1</v>
      </c>
      <c r="I7207">
        <v>49</v>
      </c>
      <c r="J7207">
        <v>0</v>
      </c>
      <c r="K7207">
        <f>_xlfn.XLOOKUP(FraudData[[#This Row],[amount]],AmountRules[Amount Min],AmountRules[Risk Points],,-1)</f>
        <v>0</v>
      </c>
      <c r="L7207">
        <f>_xlfn.XLOOKUP(FraudData[[#This Row],[transaction_hour]],TimeRules[Hour Min],TimeRules[Risk Points],,-1)</f>
        <v>0</v>
      </c>
      <c r="M7207">
        <f>_xlfn.XLOOKUP(FraudData[[#This Row],[foreign_transaction]],ForeignRules[Foreign Transaction],ForeignRules[Risk Points],0)</f>
        <v>0</v>
      </c>
      <c r="N7207">
        <f>_xlfn.XLOOKUP(FraudData[[#This Row],[location_mismatch]],Table10[Location Mismatch],Table10[Risk Points],0)</f>
        <v>0</v>
      </c>
      <c r="O7207">
        <f>_xlfn.XLOOKUP(FraudData[[#This Row],[device_trust_score]],DeviceRules[Device Min],DeviceRules[Risk Points],,-1)</f>
        <v>1</v>
      </c>
      <c r="P7207">
        <f>_xlfn.XLOOKUP(FraudData[[#This Row],[velocity_last_24h]],VelocityRules[Velocity Min],VelocityRules[Risk Points],,-1)</f>
        <v>0</v>
      </c>
      <c r="Q7207">
        <f>_xlfn.XLOOKUP(FraudData[[#This Row],[merchant_category]],MerchantRules[Merchant Category],MerchantRules[Risk Points],0)</f>
        <v>1</v>
      </c>
      <c r="R7207">
        <f>SUM(FraudData[[#This Row],[Amount Risk]:[Merchant Risk]])</f>
        <v>2</v>
      </c>
      <c r="S7207" t="str" cm="1">
        <f t="array" ref="S7207">_xlfn.IFS(FraudData[[#This Row],[Fraud Risk Score]]&gt;=8,"High Risk",FraudData[[#This Row],[Fraud Risk Score]]&gt;=6,"Medium Risk",TRUE,"Low Risk")</f>
        <v>Low Risk</v>
      </c>
    </row>
    <row r="7208" spans="1:19">
      <c r="A7208">
        <v>7207</v>
      </c>
      <c r="B7208">
        <v>52.45</v>
      </c>
      <c r="C7208">
        <v>4</v>
      </c>
      <c r="D7208" t="s">
        <v>50</v>
      </c>
      <c r="E7208">
        <v>0</v>
      </c>
      <c r="F7208">
        <v>0</v>
      </c>
      <c r="G7208">
        <v>96</v>
      </c>
      <c r="H7208">
        <v>3</v>
      </c>
      <c r="I7208">
        <v>32</v>
      </c>
      <c r="J7208">
        <v>0</v>
      </c>
      <c r="K7208">
        <f>_xlfn.XLOOKUP(FraudData[[#This Row],[amount]],AmountRules[Amount Min],AmountRules[Risk Points],,-1)</f>
        <v>0</v>
      </c>
      <c r="L7208">
        <f>_xlfn.XLOOKUP(FraudData[[#This Row],[transaction_hour]],TimeRules[Hour Min],TimeRules[Risk Points],,-1)</f>
        <v>0</v>
      </c>
      <c r="M7208">
        <f>_xlfn.XLOOKUP(FraudData[[#This Row],[foreign_transaction]],ForeignRules[Foreign Transaction],ForeignRules[Risk Points],0)</f>
        <v>0</v>
      </c>
      <c r="N7208">
        <f>_xlfn.XLOOKUP(FraudData[[#This Row],[location_mismatch]],Table10[Location Mismatch],Table10[Risk Points],0)</f>
        <v>0</v>
      </c>
      <c r="O7208">
        <f>_xlfn.XLOOKUP(FraudData[[#This Row],[device_trust_score]],DeviceRules[Device Min],DeviceRules[Risk Points],,-1)</f>
        <v>0</v>
      </c>
      <c r="P7208">
        <f>_xlfn.XLOOKUP(FraudData[[#This Row],[velocity_last_24h]],VelocityRules[Velocity Min],VelocityRules[Risk Points],,-1)</f>
        <v>0</v>
      </c>
      <c r="Q7208">
        <f>_xlfn.XLOOKUP(FraudData[[#This Row],[merchant_category]],MerchantRules[Merchant Category],MerchantRules[Risk Points],0)</f>
        <v>0</v>
      </c>
      <c r="R7208">
        <f>SUM(FraudData[[#This Row],[Amount Risk]:[Merchant Risk]])</f>
        <v>0</v>
      </c>
      <c r="S7208" t="str" cm="1">
        <f t="array" ref="S7208">_xlfn.IFS(FraudData[[#This Row],[Fraud Risk Score]]&gt;=8,"High Risk",FraudData[[#This Row],[Fraud Risk Score]]&gt;=6,"Medium Risk",TRUE,"Low Risk")</f>
        <v>Low Risk</v>
      </c>
    </row>
    <row r="7209" spans="1:19">
      <c r="A7209">
        <v>7208</v>
      </c>
      <c r="B7209">
        <v>93.95</v>
      </c>
      <c r="C7209">
        <v>18</v>
      </c>
      <c r="D7209" t="s">
        <v>47</v>
      </c>
      <c r="E7209">
        <v>0</v>
      </c>
      <c r="F7209">
        <v>0</v>
      </c>
      <c r="G7209">
        <v>55</v>
      </c>
      <c r="H7209">
        <v>2</v>
      </c>
      <c r="I7209">
        <v>32</v>
      </c>
      <c r="J7209">
        <v>0</v>
      </c>
      <c r="K7209">
        <f>_xlfn.XLOOKUP(FraudData[[#This Row],[amount]],AmountRules[Amount Min],AmountRules[Risk Points],,-1)</f>
        <v>0</v>
      </c>
      <c r="L7209">
        <f>_xlfn.XLOOKUP(FraudData[[#This Row],[transaction_hour]],TimeRules[Hour Min],TimeRules[Risk Points],,-1)</f>
        <v>0</v>
      </c>
      <c r="M7209">
        <f>_xlfn.XLOOKUP(FraudData[[#This Row],[foreign_transaction]],ForeignRules[Foreign Transaction],ForeignRules[Risk Points],0)</f>
        <v>0</v>
      </c>
      <c r="N7209">
        <f>_xlfn.XLOOKUP(FraudData[[#This Row],[location_mismatch]],Table10[Location Mismatch],Table10[Risk Points],0)</f>
        <v>0</v>
      </c>
      <c r="O7209">
        <f>_xlfn.XLOOKUP(FraudData[[#This Row],[device_trust_score]],DeviceRules[Device Min],DeviceRules[Risk Points],,-1)</f>
        <v>1</v>
      </c>
      <c r="P7209">
        <f>_xlfn.XLOOKUP(FraudData[[#This Row],[velocity_last_24h]],VelocityRules[Velocity Min],VelocityRules[Risk Points],,-1)</f>
        <v>0</v>
      </c>
      <c r="Q7209">
        <f>_xlfn.XLOOKUP(FraudData[[#This Row],[merchant_category]],MerchantRules[Merchant Category],MerchantRules[Risk Points],0)</f>
        <v>0</v>
      </c>
      <c r="R7209">
        <f>SUM(FraudData[[#This Row],[Amount Risk]:[Merchant Risk]])</f>
        <v>1</v>
      </c>
      <c r="S7209" t="str" cm="1">
        <f t="array" ref="S7209">_xlfn.IFS(FraudData[[#This Row],[Fraud Risk Score]]&gt;=8,"High Risk",FraudData[[#This Row],[Fraud Risk Score]]&gt;=6,"Medium Risk",TRUE,"Low Risk")</f>
        <v>Low Risk</v>
      </c>
    </row>
    <row r="7210" spans="1:19">
      <c r="A7210">
        <v>7209</v>
      </c>
      <c r="B7210">
        <v>86.97</v>
      </c>
      <c r="C7210">
        <v>6</v>
      </c>
      <c r="D7210" t="s">
        <v>50</v>
      </c>
      <c r="E7210">
        <v>0</v>
      </c>
      <c r="F7210">
        <v>0</v>
      </c>
      <c r="G7210">
        <v>60</v>
      </c>
      <c r="H7210">
        <v>1</v>
      </c>
      <c r="I7210">
        <v>34</v>
      </c>
      <c r="J7210">
        <v>0</v>
      </c>
      <c r="K7210">
        <f>_xlfn.XLOOKUP(FraudData[[#This Row],[amount]],AmountRules[Amount Min],AmountRules[Risk Points],,-1)</f>
        <v>0</v>
      </c>
      <c r="L7210">
        <f>_xlfn.XLOOKUP(FraudData[[#This Row],[transaction_hour]],TimeRules[Hour Min],TimeRules[Risk Points],,-1)</f>
        <v>0</v>
      </c>
      <c r="M7210">
        <f>_xlfn.XLOOKUP(FraudData[[#This Row],[foreign_transaction]],ForeignRules[Foreign Transaction],ForeignRules[Risk Points],0)</f>
        <v>0</v>
      </c>
      <c r="N7210">
        <f>_xlfn.XLOOKUP(FraudData[[#This Row],[location_mismatch]],Table10[Location Mismatch],Table10[Risk Points],0)</f>
        <v>0</v>
      </c>
      <c r="O7210">
        <f>_xlfn.XLOOKUP(FraudData[[#This Row],[device_trust_score]],DeviceRules[Device Min],DeviceRules[Risk Points],,-1)</f>
        <v>1</v>
      </c>
      <c r="P7210">
        <f>_xlfn.XLOOKUP(FraudData[[#This Row],[velocity_last_24h]],VelocityRules[Velocity Min],VelocityRules[Risk Points],,-1)</f>
        <v>0</v>
      </c>
      <c r="Q7210">
        <f>_xlfn.XLOOKUP(FraudData[[#This Row],[merchant_category]],MerchantRules[Merchant Category],MerchantRules[Risk Points],0)</f>
        <v>0</v>
      </c>
      <c r="R7210">
        <f>SUM(FraudData[[#This Row],[Amount Risk]:[Merchant Risk]])</f>
        <v>1</v>
      </c>
      <c r="S7210" t="str" cm="1">
        <f t="array" ref="S7210">_xlfn.IFS(FraudData[[#This Row],[Fraud Risk Score]]&gt;=8,"High Risk",FraudData[[#This Row],[Fraud Risk Score]]&gt;=6,"Medium Risk",TRUE,"Low Risk")</f>
        <v>Low Risk</v>
      </c>
    </row>
    <row r="7211" spans="1:19">
      <c r="A7211">
        <v>7210</v>
      </c>
      <c r="B7211">
        <v>284.95999999999998</v>
      </c>
      <c r="C7211">
        <v>2</v>
      </c>
      <c r="D7211" t="s">
        <v>47</v>
      </c>
      <c r="E7211">
        <v>0</v>
      </c>
      <c r="F7211">
        <v>0</v>
      </c>
      <c r="G7211">
        <v>63</v>
      </c>
      <c r="H7211">
        <v>1</v>
      </c>
      <c r="I7211">
        <v>59</v>
      </c>
      <c r="J7211">
        <v>0</v>
      </c>
      <c r="K7211">
        <f>_xlfn.XLOOKUP(FraudData[[#This Row],[amount]],AmountRules[Amount Min],AmountRules[Risk Points],,-1)</f>
        <v>0</v>
      </c>
      <c r="L7211">
        <f>_xlfn.XLOOKUP(FraudData[[#This Row],[transaction_hour]],TimeRules[Hour Min],TimeRules[Risk Points],,-1)</f>
        <v>3</v>
      </c>
      <c r="M7211">
        <f>_xlfn.XLOOKUP(FraudData[[#This Row],[foreign_transaction]],ForeignRules[Foreign Transaction],ForeignRules[Risk Points],0)</f>
        <v>0</v>
      </c>
      <c r="N7211">
        <f>_xlfn.XLOOKUP(FraudData[[#This Row],[location_mismatch]],Table10[Location Mismatch],Table10[Risk Points],0)</f>
        <v>0</v>
      </c>
      <c r="O7211">
        <f>_xlfn.XLOOKUP(FraudData[[#This Row],[device_trust_score]],DeviceRules[Device Min],DeviceRules[Risk Points],,-1)</f>
        <v>1</v>
      </c>
      <c r="P7211">
        <f>_xlfn.XLOOKUP(FraudData[[#This Row],[velocity_last_24h]],VelocityRules[Velocity Min],VelocityRules[Risk Points],,-1)</f>
        <v>0</v>
      </c>
      <c r="Q7211">
        <f>_xlfn.XLOOKUP(FraudData[[#This Row],[merchant_category]],MerchantRules[Merchant Category],MerchantRules[Risk Points],0)</f>
        <v>0</v>
      </c>
      <c r="R7211">
        <f>SUM(FraudData[[#This Row],[Amount Risk]:[Merchant Risk]])</f>
        <v>4</v>
      </c>
      <c r="S7211" t="str" cm="1">
        <f t="array" ref="S7211">_xlfn.IFS(FraudData[[#This Row],[Fraud Risk Score]]&gt;=8,"High Risk",FraudData[[#This Row],[Fraud Risk Score]]&gt;=6,"Medium Risk",TRUE,"Low Risk")</f>
        <v>Low Risk</v>
      </c>
    </row>
    <row r="7212" spans="1:19">
      <c r="A7212">
        <v>7211</v>
      </c>
      <c r="B7212">
        <v>109.69</v>
      </c>
      <c r="C7212">
        <v>12</v>
      </c>
      <c r="D7212" t="s">
        <v>48</v>
      </c>
      <c r="E7212">
        <v>0</v>
      </c>
      <c r="F7212">
        <v>0</v>
      </c>
      <c r="G7212">
        <v>45</v>
      </c>
      <c r="H7212">
        <v>1</v>
      </c>
      <c r="I7212">
        <v>47</v>
      </c>
      <c r="J7212">
        <v>0</v>
      </c>
      <c r="K7212">
        <f>_xlfn.XLOOKUP(FraudData[[#This Row],[amount]],AmountRules[Amount Min],AmountRules[Risk Points],,-1)</f>
        <v>0</v>
      </c>
      <c r="L7212">
        <f>_xlfn.XLOOKUP(FraudData[[#This Row],[transaction_hour]],TimeRules[Hour Min],TimeRules[Risk Points],,-1)</f>
        <v>0</v>
      </c>
      <c r="M7212">
        <f>_xlfn.XLOOKUP(FraudData[[#This Row],[foreign_transaction]],ForeignRules[Foreign Transaction],ForeignRules[Risk Points],0)</f>
        <v>0</v>
      </c>
      <c r="N7212">
        <f>_xlfn.XLOOKUP(FraudData[[#This Row],[location_mismatch]],Table10[Location Mismatch],Table10[Risk Points],0)</f>
        <v>0</v>
      </c>
      <c r="O7212">
        <f>_xlfn.XLOOKUP(FraudData[[#This Row],[device_trust_score]],DeviceRules[Device Min],DeviceRules[Risk Points],,-1)</f>
        <v>2</v>
      </c>
      <c r="P7212">
        <f>_xlfn.XLOOKUP(FraudData[[#This Row],[velocity_last_24h]],VelocityRules[Velocity Min],VelocityRules[Risk Points],,-1)</f>
        <v>0</v>
      </c>
      <c r="Q7212">
        <f>_xlfn.XLOOKUP(FraudData[[#This Row],[merchant_category]],MerchantRules[Merchant Category],MerchantRules[Risk Points],0)</f>
        <v>0</v>
      </c>
      <c r="R7212">
        <f>SUM(FraudData[[#This Row],[Amount Risk]:[Merchant Risk]])</f>
        <v>2</v>
      </c>
      <c r="S7212" t="str" cm="1">
        <f t="array" ref="S7212">_xlfn.IFS(FraudData[[#This Row],[Fraud Risk Score]]&gt;=8,"High Risk",FraudData[[#This Row],[Fraud Risk Score]]&gt;=6,"Medium Risk",TRUE,"Low Risk")</f>
        <v>Low Risk</v>
      </c>
    </row>
    <row r="7213" spans="1:19">
      <c r="A7213">
        <v>7212</v>
      </c>
      <c r="B7213">
        <v>33.71</v>
      </c>
      <c r="C7213">
        <v>13</v>
      </c>
      <c r="D7213" t="s">
        <v>49</v>
      </c>
      <c r="E7213">
        <v>0</v>
      </c>
      <c r="F7213">
        <v>0</v>
      </c>
      <c r="G7213">
        <v>47</v>
      </c>
      <c r="H7213">
        <v>0</v>
      </c>
      <c r="I7213">
        <v>53</v>
      </c>
      <c r="J7213">
        <v>0</v>
      </c>
      <c r="K7213">
        <f>_xlfn.XLOOKUP(FraudData[[#This Row],[amount]],AmountRules[Amount Min],AmountRules[Risk Points],,-1)</f>
        <v>0</v>
      </c>
      <c r="L7213">
        <f>_xlfn.XLOOKUP(FraudData[[#This Row],[transaction_hour]],TimeRules[Hour Min],TimeRules[Risk Points],,-1)</f>
        <v>0</v>
      </c>
      <c r="M7213">
        <f>_xlfn.XLOOKUP(FraudData[[#This Row],[foreign_transaction]],ForeignRules[Foreign Transaction],ForeignRules[Risk Points],0)</f>
        <v>0</v>
      </c>
      <c r="N7213">
        <f>_xlfn.XLOOKUP(FraudData[[#This Row],[location_mismatch]],Table10[Location Mismatch],Table10[Risk Points],0)</f>
        <v>0</v>
      </c>
      <c r="O7213">
        <f>_xlfn.XLOOKUP(FraudData[[#This Row],[device_trust_score]],DeviceRules[Device Min],DeviceRules[Risk Points],,-1)</f>
        <v>2</v>
      </c>
      <c r="P7213">
        <f>_xlfn.XLOOKUP(FraudData[[#This Row],[velocity_last_24h]],VelocityRules[Velocity Min],VelocityRules[Risk Points],,-1)</f>
        <v>0</v>
      </c>
      <c r="Q7213">
        <f>_xlfn.XLOOKUP(FraudData[[#This Row],[merchant_category]],MerchantRules[Merchant Category],MerchantRules[Risk Points],0)</f>
        <v>1</v>
      </c>
      <c r="R7213">
        <f>SUM(FraudData[[#This Row],[Amount Risk]:[Merchant Risk]])</f>
        <v>3</v>
      </c>
      <c r="S7213" t="str" cm="1">
        <f t="array" ref="S7213">_xlfn.IFS(FraudData[[#This Row],[Fraud Risk Score]]&gt;=8,"High Risk",FraudData[[#This Row],[Fraud Risk Score]]&gt;=6,"Medium Risk",TRUE,"Low Risk")</f>
        <v>Low Risk</v>
      </c>
    </row>
    <row r="7214" spans="1:19">
      <c r="A7214">
        <v>7213</v>
      </c>
      <c r="B7214">
        <v>55.96</v>
      </c>
      <c r="C7214">
        <v>15</v>
      </c>
      <c r="D7214" t="s">
        <v>48</v>
      </c>
      <c r="E7214">
        <v>0</v>
      </c>
      <c r="F7214">
        <v>0</v>
      </c>
      <c r="G7214">
        <v>78</v>
      </c>
      <c r="H7214">
        <v>4</v>
      </c>
      <c r="I7214">
        <v>30</v>
      </c>
      <c r="J7214">
        <v>0</v>
      </c>
      <c r="K7214">
        <f>_xlfn.XLOOKUP(FraudData[[#This Row],[amount]],AmountRules[Amount Min],AmountRules[Risk Points],,-1)</f>
        <v>0</v>
      </c>
      <c r="L7214">
        <f>_xlfn.XLOOKUP(FraudData[[#This Row],[transaction_hour]],TimeRules[Hour Min],TimeRules[Risk Points],,-1)</f>
        <v>0</v>
      </c>
      <c r="M7214">
        <f>_xlfn.XLOOKUP(FraudData[[#This Row],[foreign_transaction]],ForeignRules[Foreign Transaction],ForeignRules[Risk Points],0)</f>
        <v>0</v>
      </c>
      <c r="N7214">
        <f>_xlfn.XLOOKUP(FraudData[[#This Row],[location_mismatch]],Table10[Location Mismatch],Table10[Risk Points],0)</f>
        <v>0</v>
      </c>
      <c r="O7214">
        <f>_xlfn.XLOOKUP(FraudData[[#This Row],[device_trust_score]],DeviceRules[Device Min],DeviceRules[Risk Points],,-1)</f>
        <v>0</v>
      </c>
      <c r="P7214">
        <f>_xlfn.XLOOKUP(FraudData[[#This Row],[velocity_last_24h]],VelocityRules[Velocity Min],VelocityRules[Risk Points],,-1)</f>
        <v>0</v>
      </c>
      <c r="Q7214">
        <f>_xlfn.XLOOKUP(FraudData[[#This Row],[merchant_category]],MerchantRules[Merchant Category],MerchantRules[Risk Points],0)</f>
        <v>0</v>
      </c>
      <c r="R7214">
        <f>SUM(FraudData[[#This Row],[Amount Risk]:[Merchant Risk]])</f>
        <v>0</v>
      </c>
      <c r="S7214" t="str" cm="1">
        <f t="array" ref="S7214">_xlfn.IFS(FraudData[[#This Row],[Fraud Risk Score]]&gt;=8,"High Risk",FraudData[[#This Row],[Fraud Risk Score]]&gt;=6,"Medium Risk",TRUE,"Low Risk")</f>
        <v>Low Risk</v>
      </c>
    </row>
    <row r="7215" spans="1:19">
      <c r="A7215">
        <v>7214</v>
      </c>
      <c r="B7215">
        <v>128.08000000000001</v>
      </c>
      <c r="C7215">
        <v>12</v>
      </c>
      <c r="D7215" t="s">
        <v>47</v>
      </c>
      <c r="E7215">
        <v>0</v>
      </c>
      <c r="F7215">
        <v>0</v>
      </c>
      <c r="G7215">
        <v>60</v>
      </c>
      <c r="H7215">
        <v>3</v>
      </c>
      <c r="I7215">
        <v>23</v>
      </c>
      <c r="J7215">
        <v>0</v>
      </c>
      <c r="K7215">
        <f>_xlfn.XLOOKUP(FraudData[[#This Row],[amount]],AmountRules[Amount Min],AmountRules[Risk Points],,-1)</f>
        <v>0</v>
      </c>
      <c r="L7215">
        <f>_xlfn.XLOOKUP(FraudData[[#This Row],[transaction_hour]],TimeRules[Hour Min],TimeRules[Risk Points],,-1)</f>
        <v>0</v>
      </c>
      <c r="M7215">
        <f>_xlfn.XLOOKUP(FraudData[[#This Row],[foreign_transaction]],ForeignRules[Foreign Transaction],ForeignRules[Risk Points],0)</f>
        <v>0</v>
      </c>
      <c r="N7215">
        <f>_xlfn.XLOOKUP(FraudData[[#This Row],[location_mismatch]],Table10[Location Mismatch],Table10[Risk Points],0)</f>
        <v>0</v>
      </c>
      <c r="O7215">
        <f>_xlfn.XLOOKUP(FraudData[[#This Row],[device_trust_score]],DeviceRules[Device Min],DeviceRules[Risk Points],,-1)</f>
        <v>1</v>
      </c>
      <c r="P7215">
        <f>_xlfn.XLOOKUP(FraudData[[#This Row],[velocity_last_24h]],VelocityRules[Velocity Min],VelocityRules[Risk Points],,-1)</f>
        <v>0</v>
      </c>
      <c r="Q7215">
        <f>_xlfn.XLOOKUP(FraudData[[#This Row],[merchant_category]],MerchantRules[Merchant Category],MerchantRules[Risk Points],0)</f>
        <v>0</v>
      </c>
      <c r="R7215">
        <f>SUM(FraudData[[#This Row],[Amount Risk]:[Merchant Risk]])</f>
        <v>1</v>
      </c>
      <c r="S7215" t="str" cm="1">
        <f t="array" ref="S7215">_xlfn.IFS(FraudData[[#This Row],[Fraud Risk Score]]&gt;=8,"High Risk",FraudData[[#This Row],[Fraud Risk Score]]&gt;=6,"Medium Risk",TRUE,"Low Risk")</f>
        <v>Low Risk</v>
      </c>
    </row>
    <row r="7216" spans="1:19">
      <c r="A7216">
        <v>7215</v>
      </c>
      <c r="B7216">
        <v>28.72</v>
      </c>
      <c r="C7216">
        <v>1</v>
      </c>
      <c r="D7216" t="s">
        <v>49</v>
      </c>
      <c r="E7216">
        <v>0</v>
      </c>
      <c r="F7216">
        <v>0</v>
      </c>
      <c r="G7216">
        <v>39</v>
      </c>
      <c r="H7216">
        <v>3</v>
      </c>
      <c r="I7216">
        <v>48</v>
      </c>
      <c r="J7216">
        <v>0</v>
      </c>
      <c r="K7216">
        <f>_xlfn.XLOOKUP(FraudData[[#This Row],[amount]],AmountRules[Amount Min],AmountRules[Risk Points],,-1)</f>
        <v>0</v>
      </c>
      <c r="L7216">
        <f>_xlfn.XLOOKUP(FraudData[[#This Row],[transaction_hour]],TimeRules[Hour Min],TimeRules[Risk Points],,-1)</f>
        <v>3</v>
      </c>
      <c r="M7216">
        <f>_xlfn.XLOOKUP(FraudData[[#This Row],[foreign_transaction]],ForeignRules[Foreign Transaction],ForeignRules[Risk Points],0)</f>
        <v>0</v>
      </c>
      <c r="N7216">
        <f>_xlfn.XLOOKUP(FraudData[[#This Row],[location_mismatch]],Table10[Location Mismatch],Table10[Risk Points],0)</f>
        <v>0</v>
      </c>
      <c r="O7216">
        <f>_xlfn.XLOOKUP(FraudData[[#This Row],[device_trust_score]],DeviceRules[Device Min],DeviceRules[Risk Points],,-1)</f>
        <v>2</v>
      </c>
      <c r="P7216">
        <f>_xlfn.XLOOKUP(FraudData[[#This Row],[velocity_last_24h]],VelocityRules[Velocity Min],VelocityRules[Risk Points],,-1)</f>
        <v>0</v>
      </c>
      <c r="Q7216">
        <f>_xlfn.XLOOKUP(FraudData[[#This Row],[merchant_category]],MerchantRules[Merchant Category],MerchantRules[Risk Points],0)</f>
        <v>1</v>
      </c>
      <c r="R7216">
        <f>SUM(FraudData[[#This Row],[Amount Risk]:[Merchant Risk]])</f>
        <v>6</v>
      </c>
      <c r="S7216" t="str" cm="1">
        <f t="array" ref="S7216">_xlfn.IFS(FraudData[[#This Row],[Fraud Risk Score]]&gt;=8,"High Risk",FraudData[[#This Row],[Fraud Risk Score]]&gt;=6,"Medium Risk",TRUE,"Low Risk")</f>
        <v>Medium Risk</v>
      </c>
    </row>
    <row r="7217" spans="1:19">
      <c r="A7217">
        <v>7216</v>
      </c>
      <c r="B7217">
        <v>170.26</v>
      </c>
      <c r="C7217">
        <v>13</v>
      </c>
      <c r="D7217" t="s">
        <v>49</v>
      </c>
      <c r="E7217">
        <v>0</v>
      </c>
      <c r="F7217">
        <v>0</v>
      </c>
      <c r="G7217">
        <v>26</v>
      </c>
      <c r="H7217">
        <v>3</v>
      </c>
      <c r="I7217">
        <v>37</v>
      </c>
      <c r="J7217">
        <v>0</v>
      </c>
      <c r="K7217">
        <f>_xlfn.XLOOKUP(FraudData[[#This Row],[amount]],AmountRules[Amount Min],AmountRules[Risk Points],,-1)</f>
        <v>0</v>
      </c>
      <c r="L7217">
        <f>_xlfn.XLOOKUP(FraudData[[#This Row],[transaction_hour]],TimeRules[Hour Min],TimeRules[Risk Points],,-1)</f>
        <v>0</v>
      </c>
      <c r="M7217">
        <f>_xlfn.XLOOKUP(FraudData[[#This Row],[foreign_transaction]],ForeignRules[Foreign Transaction],ForeignRules[Risk Points],0)</f>
        <v>0</v>
      </c>
      <c r="N7217">
        <f>_xlfn.XLOOKUP(FraudData[[#This Row],[location_mismatch]],Table10[Location Mismatch],Table10[Risk Points],0)</f>
        <v>0</v>
      </c>
      <c r="O7217">
        <f>_xlfn.XLOOKUP(FraudData[[#This Row],[device_trust_score]],DeviceRules[Device Min],DeviceRules[Risk Points],,-1)</f>
        <v>3</v>
      </c>
      <c r="P7217">
        <f>_xlfn.XLOOKUP(FraudData[[#This Row],[velocity_last_24h]],VelocityRules[Velocity Min],VelocityRules[Risk Points],,-1)</f>
        <v>0</v>
      </c>
      <c r="Q7217">
        <f>_xlfn.XLOOKUP(FraudData[[#This Row],[merchant_category]],MerchantRules[Merchant Category],MerchantRules[Risk Points],0)</f>
        <v>1</v>
      </c>
      <c r="R7217">
        <f>SUM(FraudData[[#This Row],[Amount Risk]:[Merchant Risk]])</f>
        <v>4</v>
      </c>
      <c r="S7217" t="str" cm="1">
        <f t="array" ref="S7217">_xlfn.IFS(FraudData[[#This Row],[Fraud Risk Score]]&gt;=8,"High Risk",FraudData[[#This Row],[Fraud Risk Score]]&gt;=6,"Medium Risk",TRUE,"Low Risk")</f>
        <v>Low Risk</v>
      </c>
    </row>
    <row r="7218" spans="1:19">
      <c r="A7218">
        <v>7217</v>
      </c>
      <c r="B7218">
        <v>150.13999999999999</v>
      </c>
      <c r="C7218">
        <v>19</v>
      </c>
      <c r="D7218" t="s">
        <v>48</v>
      </c>
      <c r="E7218">
        <v>1</v>
      </c>
      <c r="F7218">
        <v>0</v>
      </c>
      <c r="G7218">
        <v>94</v>
      </c>
      <c r="H7218">
        <v>1</v>
      </c>
      <c r="I7218">
        <v>33</v>
      </c>
      <c r="J7218">
        <v>0</v>
      </c>
      <c r="K7218">
        <f>_xlfn.XLOOKUP(FraudData[[#This Row],[amount]],AmountRules[Amount Min],AmountRules[Risk Points],,-1)</f>
        <v>0</v>
      </c>
      <c r="L7218">
        <f>_xlfn.XLOOKUP(FraudData[[#This Row],[transaction_hour]],TimeRules[Hour Min],TimeRules[Risk Points],,-1)</f>
        <v>0</v>
      </c>
      <c r="M7218">
        <f>_xlfn.XLOOKUP(FraudData[[#This Row],[foreign_transaction]],ForeignRules[Foreign Transaction],ForeignRules[Risk Points],0)</f>
        <v>3</v>
      </c>
      <c r="N7218">
        <f>_xlfn.XLOOKUP(FraudData[[#This Row],[location_mismatch]],Table10[Location Mismatch],Table10[Risk Points],0)</f>
        <v>0</v>
      </c>
      <c r="O7218">
        <f>_xlfn.XLOOKUP(FraudData[[#This Row],[device_trust_score]],DeviceRules[Device Min],DeviceRules[Risk Points],,-1)</f>
        <v>0</v>
      </c>
      <c r="P7218">
        <f>_xlfn.XLOOKUP(FraudData[[#This Row],[velocity_last_24h]],VelocityRules[Velocity Min],VelocityRules[Risk Points],,-1)</f>
        <v>0</v>
      </c>
      <c r="Q7218">
        <f>_xlfn.XLOOKUP(FraudData[[#This Row],[merchant_category]],MerchantRules[Merchant Category],MerchantRules[Risk Points],0)</f>
        <v>0</v>
      </c>
      <c r="R7218">
        <f>SUM(FraudData[[#This Row],[Amount Risk]:[Merchant Risk]])</f>
        <v>3</v>
      </c>
      <c r="S7218" t="str" cm="1">
        <f t="array" ref="S7218">_xlfn.IFS(FraudData[[#This Row],[Fraud Risk Score]]&gt;=8,"High Risk",FraudData[[#This Row],[Fraud Risk Score]]&gt;=6,"Medium Risk",TRUE,"Low Risk")</f>
        <v>Low Risk</v>
      </c>
    </row>
    <row r="7219" spans="1:19">
      <c r="A7219">
        <v>7218</v>
      </c>
      <c r="B7219">
        <v>225.76</v>
      </c>
      <c r="C7219">
        <v>6</v>
      </c>
      <c r="D7219" t="s">
        <v>49</v>
      </c>
      <c r="E7219">
        <v>1</v>
      </c>
      <c r="F7219">
        <v>0</v>
      </c>
      <c r="G7219">
        <v>62</v>
      </c>
      <c r="H7219">
        <v>5</v>
      </c>
      <c r="I7219">
        <v>37</v>
      </c>
      <c r="J7219">
        <v>0</v>
      </c>
      <c r="K7219">
        <f>_xlfn.XLOOKUP(FraudData[[#This Row],[amount]],AmountRules[Amount Min],AmountRules[Risk Points],,-1)</f>
        <v>0</v>
      </c>
      <c r="L7219">
        <f>_xlfn.XLOOKUP(FraudData[[#This Row],[transaction_hour]],TimeRules[Hour Min],TimeRules[Risk Points],,-1)</f>
        <v>0</v>
      </c>
      <c r="M7219">
        <f>_xlfn.XLOOKUP(FraudData[[#This Row],[foreign_transaction]],ForeignRules[Foreign Transaction],ForeignRules[Risk Points],0)</f>
        <v>3</v>
      </c>
      <c r="N7219">
        <f>_xlfn.XLOOKUP(FraudData[[#This Row],[location_mismatch]],Table10[Location Mismatch],Table10[Risk Points],0)</f>
        <v>0</v>
      </c>
      <c r="O7219">
        <f>_xlfn.XLOOKUP(FraudData[[#This Row],[device_trust_score]],DeviceRules[Device Min],DeviceRules[Risk Points],,-1)</f>
        <v>1</v>
      </c>
      <c r="P7219">
        <f>_xlfn.XLOOKUP(FraudData[[#This Row],[velocity_last_24h]],VelocityRules[Velocity Min],VelocityRules[Risk Points],,-1)</f>
        <v>3</v>
      </c>
      <c r="Q7219">
        <f>_xlfn.XLOOKUP(FraudData[[#This Row],[merchant_category]],MerchantRules[Merchant Category],MerchantRules[Risk Points],0)</f>
        <v>1</v>
      </c>
      <c r="R7219">
        <f>SUM(FraudData[[#This Row],[Amount Risk]:[Merchant Risk]])</f>
        <v>8</v>
      </c>
      <c r="S7219" t="str" cm="1">
        <f t="array" ref="S7219">_xlfn.IFS(FraudData[[#This Row],[Fraud Risk Score]]&gt;=8,"High Risk",FraudData[[#This Row],[Fraud Risk Score]]&gt;=6,"Medium Risk",TRUE,"Low Risk")</f>
        <v>High Risk</v>
      </c>
    </row>
    <row r="7220" spans="1:19">
      <c r="A7220">
        <v>7219</v>
      </c>
      <c r="B7220">
        <v>499.66</v>
      </c>
      <c r="C7220">
        <v>4</v>
      </c>
      <c r="D7220" t="s">
        <v>47</v>
      </c>
      <c r="E7220">
        <v>1</v>
      </c>
      <c r="F7220">
        <v>0</v>
      </c>
      <c r="G7220">
        <v>89</v>
      </c>
      <c r="H7220">
        <v>2</v>
      </c>
      <c r="I7220">
        <v>19</v>
      </c>
      <c r="J7220">
        <v>0</v>
      </c>
      <c r="K7220">
        <f>_xlfn.XLOOKUP(FraudData[[#This Row],[amount]],AmountRules[Amount Min],AmountRules[Risk Points],,-1)</f>
        <v>0</v>
      </c>
      <c r="L7220">
        <f>_xlfn.XLOOKUP(FraudData[[#This Row],[transaction_hour]],TimeRules[Hour Min],TimeRules[Risk Points],,-1)</f>
        <v>0</v>
      </c>
      <c r="M7220">
        <f>_xlfn.XLOOKUP(FraudData[[#This Row],[foreign_transaction]],ForeignRules[Foreign Transaction],ForeignRules[Risk Points],0)</f>
        <v>3</v>
      </c>
      <c r="N7220">
        <f>_xlfn.XLOOKUP(FraudData[[#This Row],[location_mismatch]],Table10[Location Mismatch],Table10[Risk Points],0)</f>
        <v>0</v>
      </c>
      <c r="O7220">
        <f>_xlfn.XLOOKUP(FraudData[[#This Row],[device_trust_score]],DeviceRules[Device Min],DeviceRules[Risk Points],,-1)</f>
        <v>0</v>
      </c>
      <c r="P7220">
        <f>_xlfn.XLOOKUP(FraudData[[#This Row],[velocity_last_24h]],VelocityRules[Velocity Min],VelocityRules[Risk Points],,-1)</f>
        <v>0</v>
      </c>
      <c r="Q7220">
        <f>_xlfn.XLOOKUP(FraudData[[#This Row],[merchant_category]],MerchantRules[Merchant Category],MerchantRules[Risk Points],0)</f>
        <v>0</v>
      </c>
      <c r="R7220">
        <f>SUM(FraudData[[#This Row],[Amount Risk]:[Merchant Risk]])</f>
        <v>3</v>
      </c>
      <c r="S7220" t="str" cm="1">
        <f t="array" ref="S7220">_xlfn.IFS(FraudData[[#This Row],[Fraud Risk Score]]&gt;=8,"High Risk",FraudData[[#This Row],[Fraud Risk Score]]&gt;=6,"Medium Risk",TRUE,"Low Risk")</f>
        <v>Low Risk</v>
      </c>
    </row>
    <row r="7221" spans="1:19">
      <c r="A7221">
        <v>7220</v>
      </c>
      <c r="B7221">
        <v>438</v>
      </c>
      <c r="C7221">
        <v>13</v>
      </c>
      <c r="D7221" t="s">
        <v>47</v>
      </c>
      <c r="E7221">
        <v>0</v>
      </c>
      <c r="F7221">
        <v>0</v>
      </c>
      <c r="G7221">
        <v>74</v>
      </c>
      <c r="H7221">
        <v>2</v>
      </c>
      <c r="I7221">
        <v>33</v>
      </c>
      <c r="J7221">
        <v>0</v>
      </c>
      <c r="K7221">
        <f>_xlfn.XLOOKUP(FraudData[[#This Row],[amount]],AmountRules[Amount Min],AmountRules[Risk Points],,-1)</f>
        <v>0</v>
      </c>
      <c r="L7221">
        <f>_xlfn.XLOOKUP(FraudData[[#This Row],[transaction_hour]],TimeRules[Hour Min],TimeRules[Risk Points],,-1)</f>
        <v>0</v>
      </c>
      <c r="M7221">
        <f>_xlfn.XLOOKUP(FraudData[[#This Row],[foreign_transaction]],ForeignRules[Foreign Transaction],ForeignRules[Risk Points],0)</f>
        <v>0</v>
      </c>
      <c r="N7221">
        <f>_xlfn.XLOOKUP(FraudData[[#This Row],[location_mismatch]],Table10[Location Mismatch],Table10[Risk Points],0)</f>
        <v>0</v>
      </c>
      <c r="O7221">
        <f>_xlfn.XLOOKUP(FraudData[[#This Row],[device_trust_score]],DeviceRules[Device Min],DeviceRules[Risk Points],,-1)</f>
        <v>0</v>
      </c>
      <c r="P7221">
        <f>_xlfn.XLOOKUP(FraudData[[#This Row],[velocity_last_24h]],VelocityRules[Velocity Min],VelocityRules[Risk Points],,-1)</f>
        <v>0</v>
      </c>
      <c r="Q7221">
        <f>_xlfn.XLOOKUP(FraudData[[#This Row],[merchant_category]],MerchantRules[Merchant Category],MerchantRules[Risk Points],0)</f>
        <v>0</v>
      </c>
      <c r="R7221">
        <f>SUM(FraudData[[#This Row],[Amount Risk]:[Merchant Risk]])</f>
        <v>0</v>
      </c>
      <c r="S7221" t="str" cm="1">
        <f t="array" ref="S7221">_xlfn.IFS(FraudData[[#This Row],[Fraud Risk Score]]&gt;=8,"High Risk",FraudData[[#This Row],[Fraud Risk Score]]&gt;=6,"Medium Risk",TRUE,"Low Risk")</f>
        <v>Low Risk</v>
      </c>
    </row>
    <row r="7222" spans="1:19">
      <c r="A7222">
        <v>7221</v>
      </c>
      <c r="B7222">
        <v>525.63</v>
      </c>
      <c r="C7222">
        <v>8</v>
      </c>
      <c r="D7222" t="s">
        <v>48</v>
      </c>
      <c r="E7222">
        <v>0</v>
      </c>
      <c r="F7222">
        <v>1</v>
      </c>
      <c r="G7222">
        <v>25</v>
      </c>
      <c r="H7222">
        <v>4</v>
      </c>
      <c r="I7222">
        <v>52</v>
      </c>
      <c r="J7222">
        <v>0</v>
      </c>
      <c r="K7222">
        <f>_xlfn.XLOOKUP(FraudData[[#This Row],[amount]],AmountRules[Amount Min],AmountRules[Risk Points],,-1)</f>
        <v>1</v>
      </c>
      <c r="L7222">
        <f>_xlfn.XLOOKUP(FraudData[[#This Row],[transaction_hour]],TimeRules[Hour Min],TimeRules[Risk Points],,-1)</f>
        <v>0</v>
      </c>
      <c r="M7222">
        <f>_xlfn.XLOOKUP(FraudData[[#This Row],[foreign_transaction]],ForeignRules[Foreign Transaction],ForeignRules[Risk Points],0)</f>
        <v>0</v>
      </c>
      <c r="N7222">
        <f>_xlfn.XLOOKUP(FraudData[[#This Row],[location_mismatch]],Table10[Location Mismatch],Table10[Risk Points],0)</f>
        <v>3</v>
      </c>
      <c r="O7222">
        <f>_xlfn.XLOOKUP(FraudData[[#This Row],[device_trust_score]],DeviceRules[Device Min],DeviceRules[Risk Points],,-1)</f>
        <v>3</v>
      </c>
      <c r="P7222">
        <f>_xlfn.XLOOKUP(FraudData[[#This Row],[velocity_last_24h]],VelocityRules[Velocity Min],VelocityRules[Risk Points],,-1)</f>
        <v>0</v>
      </c>
      <c r="Q7222">
        <f>_xlfn.XLOOKUP(FraudData[[#This Row],[merchant_category]],MerchantRules[Merchant Category],MerchantRules[Risk Points],0)</f>
        <v>0</v>
      </c>
      <c r="R7222">
        <f>SUM(FraudData[[#This Row],[Amount Risk]:[Merchant Risk]])</f>
        <v>7</v>
      </c>
      <c r="S7222" t="str" cm="1">
        <f t="array" ref="S7222">_xlfn.IFS(FraudData[[#This Row],[Fraud Risk Score]]&gt;=8,"High Risk",FraudData[[#This Row],[Fraud Risk Score]]&gt;=6,"Medium Risk",TRUE,"Low Risk")</f>
        <v>Medium Risk</v>
      </c>
    </row>
    <row r="7223" spans="1:19">
      <c r="A7223">
        <v>7222</v>
      </c>
      <c r="B7223">
        <v>50.52</v>
      </c>
      <c r="C7223">
        <v>9</v>
      </c>
      <c r="D7223" t="s">
        <v>50</v>
      </c>
      <c r="E7223">
        <v>0</v>
      </c>
      <c r="F7223">
        <v>0</v>
      </c>
      <c r="G7223">
        <v>45</v>
      </c>
      <c r="H7223">
        <v>3</v>
      </c>
      <c r="I7223">
        <v>36</v>
      </c>
      <c r="J7223">
        <v>0</v>
      </c>
      <c r="K7223">
        <f>_xlfn.XLOOKUP(FraudData[[#This Row],[amount]],AmountRules[Amount Min],AmountRules[Risk Points],,-1)</f>
        <v>0</v>
      </c>
      <c r="L7223">
        <f>_xlfn.XLOOKUP(FraudData[[#This Row],[transaction_hour]],TimeRules[Hour Min],TimeRules[Risk Points],,-1)</f>
        <v>0</v>
      </c>
      <c r="M7223">
        <f>_xlfn.XLOOKUP(FraudData[[#This Row],[foreign_transaction]],ForeignRules[Foreign Transaction],ForeignRules[Risk Points],0)</f>
        <v>0</v>
      </c>
      <c r="N7223">
        <f>_xlfn.XLOOKUP(FraudData[[#This Row],[location_mismatch]],Table10[Location Mismatch],Table10[Risk Points],0)</f>
        <v>0</v>
      </c>
      <c r="O7223">
        <f>_xlfn.XLOOKUP(FraudData[[#This Row],[device_trust_score]],DeviceRules[Device Min],DeviceRules[Risk Points],,-1)</f>
        <v>2</v>
      </c>
      <c r="P7223">
        <f>_xlfn.XLOOKUP(FraudData[[#This Row],[velocity_last_24h]],VelocityRules[Velocity Min],VelocityRules[Risk Points],,-1)</f>
        <v>0</v>
      </c>
      <c r="Q7223">
        <f>_xlfn.XLOOKUP(FraudData[[#This Row],[merchant_category]],MerchantRules[Merchant Category],MerchantRules[Risk Points],0)</f>
        <v>0</v>
      </c>
      <c r="R7223">
        <f>SUM(FraudData[[#This Row],[Amount Risk]:[Merchant Risk]])</f>
        <v>2</v>
      </c>
      <c r="S7223" t="str" cm="1">
        <f t="array" ref="S7223">_xlfn.IFS(FraudData[[#This Row],[Fraud Risk Score]]&gt;=8,"High Risk",FraudData[[#This Row],[Fraud Risk Score]]&gt;=6,"Medium Risk",TRUE,"Low Risk")</f>
        <v>Low Risk</v>
      </c>
    </row>
    <row r="7224" spans="1:19">
      <c r="A7224">
        <v>7223</v>
      </c>
      <c r="B7224">
        <v>25.39</v>
      </c>
      <c r="C7224">
        <v>6</v>
      </c>
      <c r="D7224" t="s">
        <v>47</v>
      </c>
      <c r="E7224">
        <v>0</v>
      </c>
      <c r="F7224">
        <v>0</v>
      </c>
      <c r="G7224">
        <v>81</v>
      </c>
      <c r="H7224">
        <v>2</v>
      </c>
      <c r="I7224">
        <v>56</v>
      </c>
      <c r="J7224">
        <v>0</v>
      </c>
      <c r="K7224">
        <f>_xlfn.XLOOKUP(FraudData[[#This Row],[amount]],AmountRules[Amount Min],AmountRules[Risk Points],,-1)</f>
        <v>0</v>
      </c>
      <c r="L7224">
        <f>_xlfn.XLOOKUP(FraudData[[#This Row],[transaction_hour]],TimeRules[Hour Min],TimeRules[Risk Points],,-1)</f>
        <v>0</v>
      </c>
      <c r="M7224">
        <f>_xlfn.XLOOKUP(FraudData[[#This Row],[foreign_transaction]],ForeignRules[Foreign Transaction],ForeignRules[Risk Points],0)</f>
        <v>0</v>
      </c>
      <c r="N7224">
        <f>_xlfn.XLOOKUP(FraudData[[#This Row],[location_mismatch]],Table10[Location Mismatch],Table10[Risk Points],0)</f>
        <v>0</v>
      </c>
      <c r="O7224">
        <f>_xlfn.XLOOKUP(FraudData[[#This Row],[device_trust_score]],DeviceRules[Device Min],DeviceRules[Risk Points],,-1)</f>
        <v>0</v>
      </c>
      <c r="P7224">
        <f>_xlfn.XLOOKUP(FraudData[[#This Row],[velocity_last_24h]],VelocityRules[Velocity Min],VelocityRules[Risk Points],,-1)</f>
        <v>0</v>
      </c>
      <c r="Q7224">
        <f>_xlfn.XLOOKUP(FraudData[[#This Row],[merchant_category]],MerchantRules[Merchant Category],MerchantRules[Risk Points],0)</f>
        <v>0</v>
      </c>
      <c r="R7224">
        <f>SUM(FraudData[[#This Row],[Amount Risk]:[Merchant Risk]])</f>
        <v>0</v>
      </c>
      <c r="S7224" t="str" cm="1">
        <f t="array" ref="S7224">_xlfn.IFS(FraudData[[#This Row],[Fraud Risk Score]]&gt;=8,"High Risk",FraudData[[#This Row],[Fraud Risk Score]]&gt;=6,"Medium Risk",TRUE,"Low Risk")</f>
        <v>Low Risk</v>
      </c>
    </row>
    <row r="7225" spans="1:19">
      <c r="A7225">
        <v>7224</v>
      </c>
      <c r="B7225">
        <v>64.790000000000006</v>
      </c>
      <c r="C7225">
        <v>13</v>
      </c>
      <c r="D7225" t="s">
        <v>47</v>
      </c>
      <c r="E7225">
        <v>0</v>
      </c>
      <c r="F7225">
        <v>0</v>
      </c>
      <c r="G7225">
        <v>43</v>
      </c>
      <c r="H7225">
        <v>1</v>
      </c>
      <c r="I7225">
        <v>53</v>
      </c>
      <c r="J7225">
        <v>0</v>
      </c>
      <c r="K7225">
        <f>_xlfn.XLOOKUP(FraudData[[#This Row],[amount]],AmountRules[Amount Min],AmountRules[Risk Points],,-1)</f>
        <v>0</v>
      </c>
      <c r="L7225">
        <f>_xlfn.XLOOKUP(FraudData[[#This Row],[transaction_hour]],TimeRules[Hour Min],TimeRules[Risk Points],,-1)</f>
        <v>0</v>
      </c>
      <c r="M7225">
        <f>_xlfn.XLOOKUP(FraudData[[#This Row],[foreign_transaction]],ForeignRules[Foreign Transaction],ForeignRules[Risk Points],0)</f>
        <v>0</v>
      </c>
      <c r="N7225">
        <f>_xlfn.XLOOKUP(FraudData[[#This Row],[location_mismatch]],Table10[Location Mismatch],Table10[Risk Points],0)</f>
        <v>0</v>
      </c>
      <c r="O7225">
        <f>_xlfn.XLOOKUP(FraudData[[#This Row],[device_trust_score]],DeviceRules[Device Min],DeviceRules[Risk Points],,-1)</f>
        <v>2</v>
      </c>
      <c r="P7225">
        <f>_xlfn.XLOOKUP(FraudData[[#This Row],[velocity_last_24h]],VelocityRules[Velocity Min],VelocityRules[Risk Points],,-1)</f>
        <v>0</v>
      </c>
      <c r="Q7225">
        <f>_xlfn.XLOOKUP(FraudData[[#This Row],[merchant_category]],MerchantRules[Merchant Category],MerchantRules[Risk Points],0)</f>
        <v>0</v>
      </c>
      <c r="R7225">
        <f>SUM(FraudData[[#This Row],[Amount Risk]:[Merchant Risk]])</f>
        <v>2</v>
      </c>
      <c r="S7225" t="str" cm="1">
        <f t="array" ref="S7225">_xlfn.IFS(FraudData[[#This Row],[Fraud Risk Score]]&gt;=8,"High Risk",FraudData[[#This Row],[Fraud Risk Score]]&gt;=6,"Medium Risk",TRUE,"Low Risk")</f>
        <v>Low Risk</v>
      </c>
    </row>
    <row r="7226" spans="1:19">
      <c r="A7226">
        <v>7225</v>
      </c>
      <c r="B7226">
        <v>405.83</v>
      </c>
      <c r="C7226">
        <v>13</v>
      </c>
      <c r="D7226" t="s">
        <v>49</v>
      </c>
      <c r="E7226">
        <v>0</v>
      </c>
      <c r="F7226">
        <v>0</v>
      </c>
      <c r="G7226">
        <v>53</v>
      </c>
      <c r="H7226">
        <v>3</v>
      </c>
      <c r="I7226">
        <v>49</v>
      </c>
      <c r="J7226">
        <v>0</v>
      </c>
      <c r="K7226">
        <f>_xlfn.XLOOKUP(FraudData[[#This Row],[amount]],AmountRules[Amount Min],AmountRules[Risk Points],,-1)</f>
        <v>0</v>
      </c>
      <c r="L7226">
        <f>_xlfn.XLOOKUP(FraudData[[#This Row],[transaction_hour]],TimeRules[Hour Min],TimeRules[Risk Points],,-1)</f>
        <v>0</v>
      </c>
      <c r="M7226">
        <f>_xlfn.XLOOKUP(FraudData[[#This Row],[foreign_transaction]],ForeignRules[Foreign Transaction],ForeignRules[Risk Points],0)</f>
        <v>0</v>
      </c>
      <c r="N7226">
        <f>_xlfn.XLOOKUP(FraudData[[#This Row],[location_mismatch]],Table10[Location Mismatch],Table10[Risk Points],0)</f>
        <v>0</v>
      </c>
      <c r="O7226">
        <f>_xlfn.XLOOKUP(FraudData[[#This Row],[device_trust_score]],DeviceRules[Device Min],DeviceRules[Risk Points],,-1)</f>
        <v>1</v>
      </c>
      <c r="P7226">
        <f>_xlfn.XLOOKUP(FraudData[[#This Row],[velocity_last_24h]],VelocityRules[Velocity Min],VelocityRules[Risk Points],,-1)</f>
        <v>0</v>
      </c>
      <c r="Q7226">
        <f>_xlfn.XLOOKUP(FraudData[[#This Row],[merchant_category]],MerchantRules[Merchant Category],MerchantRules[Risk Points],0)</f>
        <v>1</v>
      </c>
      <c r="R7226">
        <f>SUM(FraudData[[#This Row],[Amount Risk]:[Merchant Risk]])</f>
        <v>2</v>
      </c>
      <c r="S7226" t="str" cm="1">
        <f t="array" ref="S7226">_xlfn.IFS(FraudData[[#This Row],[Fraud Risk Score]]&gt;=8,"High Risk",FraudData[[#This Row],[Fraud Risk Score]]&gt;=6,"Medium Risk",TRUE,"Low Risk")</f>
        <v>Low Risk</v>
      </c>
    </row>
    <row r="7227" spans="1:19">
      <c r="A7227">
        <v>7226</v>
      </c>
      <c r="B7227">
        <v>643.94000000000005</v>
      </c>
      <c r="C7227">
        <v>1</v>
      </c>
      <c r="D7227" t="s">
        <v>49</v>
      </c>
      <c r="E7227">
        <v>0</v>
      </c>
      <c r="F7227">
        <v>0</v>
      </c>
      <c r="G7227">
        <v>74</v>
      </c>
      <c r="H7227">
        <v>1</v>
      </c>
      <c r="I7227">
        <v>64</v>
      </c>
      <c r="J7227">
        <v>0</v>
      </c>
      <c r="K7227">
        <f>_xlfn.XLOOKUP(FraudData[[#This Row],[amount]],AmountRules[Amount Min],AmountRules[Risk Points],,-1)</f>
        <v>1</v>
      </c>
      <c r="L7227">
        <f>_xlfn.XLOOKUP(FraudData[[#This Row],[transaction_hour]],TimeRules[Hour Min],TimeRules[Risk Points],,-1)</f>
        <v>3</v>
      </c>
      <c r="M7227">
        <f>_xlfn.XLOOKUP(FraudData[[#This Row],[foreign_transaction]],ForeignRules[Foreign Transaction],ForeignRules[Risk Points],0)</f>
        <v>0</v>
      </c>
      <c r="N7227">
        <f>_xlfn.XLOOKUP(FraudData[[#This Row],[location_mismatch]],Table10[Location Mismatch],Table10[Risk Points],0)</f>
        <v>0</v>
      </c>
      <c r="O7227">
        <f>_xlfn.XLOOKUP(FraudData[[#This Row],[device_trust_score]],DeviceRules[Device Min],DeviceRules[Risk Points],,-1)</f>
        <v>0</v>
      </c>
      <c r="P7227">
        <f>_xlfn.XLOOKUP(FraudData[[#This Row],[velocity_last_24h]],VelocityRules[Velocity Min],VelocityRules[Risk Points],,-1)</f>
        <v>0</v>
      </c>
      <c r="Q7227">
        <f>_xlfn.XLOOKUP(FraudData[[#This Row],[merchant_category]],MerchantRules[Merchant Category],MerchantRules[Risk Points],0)</f>
        <v>1</v>
      </c>
      <c r="R7227">
        <f>SUM(FraudData[[#This Row],[Amount Risk]:[Merchant Risk]])</f>
        <v>5</v>
      </c>
      <c r="S7227" t="str" cm="1">
        <f t="array" ref="S7227">_xlfn.IFS(FraudData[[#This Row],[Fraud Risk Score]]&gt;=8,"High Risk",FraudData[[#This Row],[Fraud Risk Score]]&gt;=6,"Medium Risk",TRUE,"Low Risk")</f>
        <v>Low Risk</v>
      </c>
    </row>
    <row r="7228" spans="1:19">
      <c r="A7228">
        <v>7227</v>
      </c>
      <c r="B7228">
        <v>353.03</v>
      </c>
      <c r="C7228">
        <v>16</v>
      </c>
      <c r="D7228" t="s">
        <v>47</v>
      </c>
      <c r="E7228">
        <v>0</v>
      </c>
      <c r="F7228">
        <v>0</v>
      </c>
      <c r="G7228">
        <v>58</v>
      </c>
      <c r="H7228">
        <v>3</v>
      </c>
      <c r="I7228">
        <v>52</v>
      </c>
      <c r="J7228">
        <v>0</v>
      </c>
      <c r="K7228">
        <f>_xlfn.XLOOKUP(FraudData[[#This Row],[amount]],AmountRules[Amount Min],AmountRules[Risk Points],,-1)</f>
        <v>0</v>
      </c>
      <c r="L7228">
        <f>_xlfn.XLOOKUP(FraudData[[#This Row],[transaction_hour]],TimeRules[Hour Min],TimeRules[Risk Points],,-1)</f>
        <v>0</v>
      </c>
      <c r="M7228">
        <f>_xlfn.XLOOKUP(FraudData[[#This Row],[foreign_transaction]],ForeignRules[Foreign Transaction],ForeignRules[Risk Points],0)</f>
        <v>0</v>
      </c>
      <c r="N7228">
        <f>_xlfn.XLOOKUP(FraudData[[#This Row],[location_mismatch]],Table10[Location Mismatch],Table10[Risk Points],0)</f>
        <v>0</v>
      </c>
      <c r="O7228">
        <f>_xlfn.XLOOKUP(FraudData[[#This Row],[device_trust_score]],DeviceRules[Device Min],DeviceRules[Risk Points],,-1)</f>
        <v>1</v>
      </c>
      <c r="P7228">
        <f>_xlfn.XLOOKUP(FraudData[[#This Row],[velocity_last_24h]],VelocityRules[Velocity Min],VelocityRules[Risk Points],,-1)</f>
        <v>0</v>
      </c>
      <c r="Q7228">
        <f>_xlfn.XLOOKUP(FraudData[[#This Row],[merchant_category]],MerchantRules[Merchant Category],MerchantRules[Risk Points],0)</f>
        <v>0</v>
      </c>
      <c r="R7228">
        <f>SUM(FraudData[[#This Row],[Amount Risk]:[Merchant Risk]])</f>
        <v>1</v>
      </c>
      <c r="S7228" t="str" cm="1">
        <f t="array" ref="S7228">_xlfn.IFS(FraudData[[#This Row],[Fraud Risk Score]]&gt;=8,"High Risk",FraudData[[#This Row],[Fraud Risk Score]]&gt;=6,"Medium Risk",TRUE,"Low Risk")</f>
        <v>Low Risk</v>
      </c>
    </row>
    <row r="7229" spans="1:19">
      <c r="A7229">
        <v>7228</v>
      </c>
      <c r="B7229">
        <v>20.98</v>
      </c>
      <c r="C7229">
        <v>19</v>
      </c>
      <c r="D7229" t="s">
        <v>48</v>
      </c>
      <c r="E7229">
        <v>0</v>
      </c>
      <c r="F7229">
        <v>0</v>
      </c>
      <c r="G7229">
        <v>78</v>
      </c>
      <c r="H7229">
        <v>1</v>
      </c>
      <c r="I7229">
        <v>21</v>
      </c>
      <c r="J7229">
        <v>0</v>
      </c>
      <c r="K7229">
        <f>_xlfn.XLOOKUP(FraudData[[#This Row],[amount]],AmountRules[Amount Min],AmountRules[Risk Points],,-1)</f>
        <v>0</v>
      </c>
      <c r="L7229">
        <f>_xlfn.XLOOKUP(FraudData[[#This Row],[transaction_hour]],TimeRules[Hour Min],TimeRules[Risk Points],,-1)</f>
        <v>0</v>
      </c>
      <c r="M7229">
        <f>_xlfn.XLOOKUP(FraudData[[#This Row],[foreign_transaction]],ForeignRules[Foreign Transaction],ForeignRules[Risk Points],0)</f>
        <v>0</v>
      </c>
      <c r="N7229">
        <f>_xlfn.XLOOKUP(FraudData[[#This Row],[location_mismatch]],Table10[Location Mismatch],Table10[Risk Points],0)</f>
        <v>0</v>
      </c>
      <c r="O7229">
        <f>_xlfn.XLOOKUP(FraudData[[#This Row],[device_trust_score]],DeviceRules[Device Min],DeviceRules[Risk Points],,-1)</f>
        <v>0</v>
      </c>
      <c r="P7229">
        <f>_xlfn.XLOOKUP(FraudData[[#This Row],[velocity_last_24h]],VelocityRules[Velocity Min],VelocityRules[Risk Points],,-1)</f>
        <v>0</v>
      </c>
      <c r="Q7229">
        <f>_xlfn.XLOOKUP(FraudData[[#This Row],[merchant_category]],MerchantRules[Merchant Category],MerchantRules[Risk Points],0)</f>
        <v>0</v>
      </c>
      <c r="R7229">
        <f>SUM(FraudData[[#This Row],[Amount Risk]:[Merchant Risk]])</f>
        <v>0</v>
      </c>
      <c r="S7229" t="str" cm="1">
        <f t="array" ref="S7229">_xlfn.IFS(FraudData[[#This Row],[Fraud Risk Score]]&gt;=8,"High Risk",FraudData[[#This Row],[Fraud Risk Score]]&gt;=6,"Medium Risk",TRUE,"Low Risk")</f>
        <v>Low Risk</v>
      </c>
    </row>
    <row r="7230" spans="1:19">
      <c r="A7230">
        <v>7229</v>
      </c>
      <c r="B7230">
        <v>530.20000000000005</v>
      </c>
      <c r="C7230">
        <v>3</v>
      </c>
      <c r="D7230" t="s">
        <v>50</v>
      </c>
      <c r="E7230">
        <v>0</v>
      </c>
      <c r="F7230">
        <v>0</v>
      </c>
      <c r="G7230">
        <v>56</v>
      </c>
      <c r="H7230">
        <v>1</v>
      </c>
      <c r="I7230">
        <v>50</v>
      </c>
      <c r="J7230">
        <v>0</v>
      </c>
      <c r="K7230">
        <f>_xlfn.XLOOKUP(FraudData[[#This Row],[amount]],AmountRules[Amount Min],AmountRules[Risk Points],,-1)</f>
        <v>1</v>
      </c>
      <c r="L7230">
        <f>_xlfn.XLOOKUP(FraudData[[#This Row],[transaction_hour]],TimeRules[Hour Min],TimeRules[Risk Points],,-1)</f>
        <v>3</v>
      </c>
      <c r="M7230">
        <f>_xlfn.XLOOKUP(FraudData[[#This Row],[foreign_transaction]],ForeignRules[Foreign Transaction],ForeignRules[Risk Points],0)</f>
        <v>0</v>
      </c>
      <c r="N7230">
        <f>_xlfn.XLOOKUP(FraudData[[#This Row],[location_mismatch]],Table10[Location Mismatch],Table10[Risk Points],0)</f>
        <v>0</v>
      </c>
      <c r="O7230">
        <f>_xlfn.XLOOKUP(FraudData[[#This Row],[device_trust_score]],DeviceRules[Device Min],DeviceRules[Risk Points],,-1)</f>
        <v>1</v>
      </c>
      <c r="P7230">
        <f>_xlfn.XLOOKUP(FraudData[[#This Row],[velocity_last_24h]],VelocityRules[Velocity Min],VelocityRules[Risk Points],,-1)</f>
        <v>0</v>
      </c>
      <c r="Q7230">
        <f>_xlfn.XLOOKUP(FraudData[[#This Row],[merchant_category]],MerchantRules[Merchant Category],MerchantRules[Risk Points],0)</f>
        <v>0</v>
      </c>
      <c r="R7230">
        <f>SUM(FraudData[[#This Row],[Amount Risk]:[Merchant Risk]])</f>
        <v>5</v>
      </c>
      <c r="S7230" t="str" cm="1">
        <f t="array" ref="S7230">_xlfn.IFS(FraudData[[#This Row],[Fraud Risk Score]]&gt;=8,"High Risk",FraudData[[#This Row],[Fraud Risk Score]]&gt;=6,"Medium Risk",TRUE,"Low Risk")</f>
        <v>Low Risk</v>
      </c>
    </row>
    <row r="7231" spans="1:19">
      <c r="A7231">
        <v>7230</v>
      </c>
      <c r="B7231">
        <v>99.1</v>
      </c>
      <c r="C7231">
        <v>12</v>
      </c>
      <c r="D7231" t="s">
        <v>49</v>
      </c>
      <c r="E7231">
        <v>0</v>
      </c>
      <c r="F7231">
        <v>1</v>
      </c>
      <c r="G7231">
        <v>28</v>
      </c>
      <c r="H7231">
        <v>1</v>
      </c>
      <c r="I7231">
        <v>23</v>
      </c>
      <c r="J7231">
        <v>0</v>
      </c>
      <c r="K7231">
        <f>_xlfn.XLOOKUP(FraudData[[#This Row],[amount]],AmountRules[Amount Min],AmountRules[Risk Points],,-1)</f>
        <v>0</v>
      </c>
      <c r="L7231">
        <f>_xlfn.XLOOKUP(FraudData[[#This Row],[transaction_hour]],TimeRules[Hour Min],TimeRules[Risk Points],,-1)</f>
        <v>0</v>
      </c>
      <c r="M7231">
        <f>_xlfn.XLOOKUP(FraudData[[#This Row],[foreign_transaction]],ForeignRules[Foreign Transaction],ForeignRules[Risk Points],0)</f>
        <v>0</v>
      </c>
      <c r="N7231">
        <f>_xlfn.XLOOKUP(FraudData[[#This Row],[location_mismatch]],Table10[Location Mismatch],Table10[Risk Points],0)</f>
        <v>3</v>
      </c>
      <c r="O7231">
        <f>_xlfn.XLOOKUP(FraudData[[#This Row],[device_trust_score]],DeviceRules[Device Min],DeviceRules[Risk Points],,-1)</f>
        <v>3</v>
      </c>
      <c r="P7231">
        <f>_xlfn.XLOOKUP(FraudData[[#This Row],[velocity_last_24h]],VelocityRules[Velocity Min],VelocityRules[Risk Points],,-1)</f>
        <v>0</v>
      </c>
      <c r="Q7231">
        <f>_xlfn.XLOOKUP(FraudData[[#This Row],[merchant_category]],MerchantRules[Merchant Category],MerchantRules[Risk Points],0)</f>
        <v>1</v>
      </c>
      <c r="R7231">
        <f>SUM(FraudData[[#This Row],[Amount Risk]:[Merchant Risk]])</f>
        <v>7</v>
      </c>
      <c r="S7231" t="str" cm="1">
        <f t="array" ref="S7231">_xlfn.IFS(FraudData[[#This Row],[Fraud Risk Score]]&gt;=8,"High Risk",FraudData[[#This Row],[Fraud Risk Score]]&gt;=6,"Medium Risk",TRUE,"Low Risk")</f>
        <v>Medium Risk</v>
      </c>
    </row>
    <row r="7232" spans="1:19">
      <c r="A7232">
        <v>7231</v>
      </c>
      <c r="B7232">
        <v>1.68</v>
      </c>
      <c r="C7232">
        <v>17</v>
      </c>
      <c r="D7232" t="s">
        <v>49</v>
      </c>
      <c r="E7232">
        <v>1</v>
      </c>
      <c r="F7232">
        <v>0</v>
      </c>
      <c r="G7232">
        <v>54</v>
      </c>
      <c r="H7232">
        <v>1</v>
      </c>
      <c r="I7232">
        <v>49</v>
      </c>
      <c r="J7232">
        <v>0</v>
      </c>
      <c r="K7232">
        <f>_xlfn.XLOOKUP(FraudData[[#This Row],[amount]],AmountRules[Amount Min],AmountRules[Risk Points],,-1)</f>
        <v>0</v>
      </c>
      <c r="L7232">
        <f>_xlfn.XLOOKUP(FraudData[[#This Row],[transaction_hour]],TimeRules[Hour Min],TimeRules[Risk Points],,-1)</f>
        <v>0</v>
      </c>
      <c r="M7232">
        <f>_xlfn.XLOOKUP(FraudData[[#This Row],[foreign_transaction]],ForeignRules[Foreign Transaction],ForeignRules[Risk Points],0)</f>
        <v>3</v>
      </c>
      <c r="N7232">
        <f>_xlfn.XLOOKUP(FraudData[[#This Row],[location_mismatch]],Table10[Location Mismatch],Table10[Risk Points],0)</f>
        <v>0</v>
      </c>
      <c r="O7232">
        <f>_xlfn.XLOOKUP(FraudData[[#This Row],[device_trust_score]],DeviceRules[Device Min],DeviceRules[Risk Points],,-1)</f>
        <v>1</v>
      </c>
      <c r="P7232">
        <f>_xlfn.XLOOKUP(FraudData[[#This Row],[velocity_last_24h]],VelocityRules[Velocity Min],VelocityRules[Risk Points],,-1)</f>
        <v>0</v>
      </c>
      <c r="Q7232">
        <f>_xlfn.XLOOKUP(FraudData[[#This Row],[merchant_category]],MerchantRules[Merchant Category],MerchantRules[Risk Points],0)</f>
        <v>1</v>
      </c>
      <c r="R7232">
        <f>SUM(FraudData[[#This Row],[Amount Risk]:[Merchant Risk]])</f>
        <v>5</v>
      </c>
      <c r="S7232" t="str" cm="1">
        <f t="array" ref="S7232">_xlfn.IFS(FraudData[[#This Row],[Fraud Risk Score]]&gt;=8,"High Risk",FraudData[[#This Row],[Fraud Risk Score]]&gt;=6,"Medium Risk",TRUE,"Low Risk")</f>
        <v>Low Risk</v>
      </c>
    </row>
    <row r="7233" spans="1:19">
      <c r="A7233">
        <v>7232</v>
      </c>
      <c r="B7233">
        <v>105.14</v>
      </c>
      <c r="C7233">
        <v>2</v>
      </c>
      <c r="D7233" t="s">
        <v>50</v>
      </c>
      <c r="E7233">
        <v>0</v>
      </c>
      <c r="F7233">
        <v>0</v>
      </c>
      <c r="G7233">
        <v>42</v>
      </c>
      <c r="H7233">
        <v>3</v>
      </c>
      <c r="I7233">
        <v>20</v>
      </c>
      <c r="J7233">
        <v>0</v>
      </c>
      <c r="K7233">
        <f>_xlfn.XLOOKUP(FraudData[[#This Row],[amount]],AmountRules[Amount Min],AmountRules[Risk Points],,-1)</f>
        <v>0</v>
      </c>
      <c r="L7233">
        <f>_xlfn.XLOOKUP(FraudData[[#This Row],[transaction_hour]],TimeRules[Hour Min],TimeRules[Risk Points],,-1)</f>
        <v>3</v>
      </c>
      <c r="M7233">
        <f>_xlfn.XLOOKUP(FraudData[[#This Row],[foreign_transaction]],ForeignRules[Foreign Transaction],ForeignRules[Risk Points],0)</f>
        <v>0</v>
      </c>
      <c r="N7233">
        <f>_xlfn.XLOOKUP(FraudData[[#This Row],[location_mismatch]],Table10[Location Mismatch],Table10[Risk Points],0)</f>
        <v>0</v>
      </c>
      <c r="O7233">
        <f>_xlfn.XLOOKUP(FraudData[[#This Row],[device_trust_score]],DeviceRules[Device Min],DeviceRules[Risk Points],,-1)</f>
        <v>2</v>
      </c>
      <c r="P7233">
        <f>_xlfn.XLOOKUP(FraudData[[#This Row],[velocity_last_24h]],VelocityRules[Velocity Min],VelocityRules[Risk Points],,-1)</f>
        <v>0</v>
      </c>
      <c r="Q7233">
        <f>_xlfn.XLOOKUP(FraudData[[#This Row],[merchant_category]],MerchantRules[Merchant Category],MerchantRules[Risk Points],0)</f>
        <v>0</v>
      </c>
      <c r="R7233">
        <f>SUM(FraudData[[#This Row],[Amount Risk]:[Merchant Risk]])</f>
        <v>5</v>
      </c>
      <c r="S7233" t="str" cm="1">
        <f t="array" ref="S7233">_xlfn.IFS(FraudData[[#This Row],[Fraud Risk Score]]&gt;=8,"High Risk",FraudData[[#This Row],[Fraud Risk Score]]&gt;=6,"Medium Risk",TRUE,"Low Risk")</f>
        <v>Low Risk</v>
      </c>
    </row>
    <row r="7234" spans="1:19">
      <c r="A7234">
        <v>7233</v>
      </c>
      <c r="B7234">
        <v>8.49</v>
      </c>
      <c r="C7234">
        <v>18</v>
      </c>
      <c r="D7234" t="s">
        <v>49</v>
      </c>
      <c r="E7234">
        <v>0</v>
      </c>
      <c r="F7234">
        <v>0</v>
      </c>
      <c r="G7234">
        <v>93</v>
      </c>
      <c r="H7234">
        <v>0</v>
      </c>
      <c r="I7234">
        <v>69</v>
      </c>
      <c r="J7234">
        <v>0</v>
      </c>
      <c r="K7234">
        <f>_xlfn.XLOOKUP(FraudData[[#This Row],[amount]],AmountRules[Amount Min],AmountRules[Risk Points],,-1)</f>
        <v>0</v>
      </c>
      <c r="L7234">
        <f>_xlfn.XLOOKUP(FraudData[[#This Row],[transaction_hour]],TimeRules[Hour Min],TimeRules[Risk Points],,-1)</f>
        <v>0</v>
      </c>
      <c r="M7234">
        <f>_xlfn.XLOOKUP(FraudData[[#This Row],[foreign_transaction]],ForeignRules[Foreign Transaction],ForeignRules[Risk Points],0)</f>
        <v>0</v>
      </c>
      <c r="N7234">
        <f>_xlfn.XLOOKUP(FraudData[[#This Row],[location_mismatch]],Table10[Location Mismatch],Table10[Risk Points],0)</f>
        <v>0</v>
      </c>
      <c r="O7234">
        <f>_xlfn.XLOOKUP(FraudData[[#This Row],[device_trust_score]],DeviceRules[Device Min],DeviceRules[Risk Points],,-1)</f>
        <v>0</v>
      </c>
      <c r="P7234">
        <f>_xlfn.XLOOKUP(FraudData[[#This Row],[velocity_last_24h]],VelocityRules[Velocity Min],VelocityRules[Risk Points],,-1)</f>
        <v>0</v>
      </c>
      <c r="Q7234">
        <f>_xlfn.XLOOKUP(FraudData[[#This Row],[merchant_category]],MerchantRules[Merchant Category],MerchantRules[Risk Points],0)</f>
        <v>1</v>
      </c>
      <c r="R7234">
        <f>SUM(FraudData[[#This Row],[Amount Risk]:[Merchant Risk]])</f>
        <v>1</v>
      </c>
      <c r="S7234" t="str" cm="1">
        <f t="array" ref="S7234">_xlfn.IFS(FraudData[[#This Row],[Fraud Risk Score]]&gt;=8,"High Risk",FraudData[[#This Row],[Fraud Risk Score]]&gt;=6,"Medium Risk",TRUE,"Low Risk")</f>
        <v>Low Risk</v>
      </c>
    </row>
    <row r="7235" spans="1:19">
      <c r="A7235">
        <v>7234</v>
      </c>
      <c r="B7235">
        <v>141.30000000000001</v>
      </c>
      <c r="C7235">
        <v>4</v>
      </c>
      <c r="D7235" t="s">
        <v>48</v>
      </c>
      <c r="E7235">
        <v>0</v>
      </c>
      <c r="F7235">
        <v>0</v>
      </c>
      <c r="G7235">
        <v>53</v>
      </c>
      <c r="H7235">
        <v>2</v>
      </c>
      <c r="I7235">
        <v>38</v>
      </c>
      <c r="J7235">
        <v>0</v>
      </c>
      <c r="K7235">
        <f>_xlfn.XLOOKUP(FraudData[[#This Row],[amount]],AmountRules[Amount Min],AmountRules[Risk Points],,-1)</f>
        <v>0</v>
      </c>
      <c r="L7235">
        <f>_xlfn.XLOOKUP(FraudData[[#This Row],[transaction_hour]],TimeRules[Hour Min],TimeRules[Risk Points],,-1)</f>
        <v>0</v>
      </c>
      <c r="M7235">
        <f>_xlfn.XLOOKUP(FraudData[[#This Row],[foreign_transaction]],ForeignRules[Foreign Transaction],ForeignRules[Risk Points],0)</f>
        <v>0</v>
      </c>
      <c r="N7235">
        <f>_xlfn.XLOOKUP(FraudData[[#This Row],[location_mismatch]],Table10[Location Mismatch],Table10[Risk Points],0)</f>
        <v>0</v>
      </c>
      <c r="O7235">
        <f>_xlfn.XLOOKUP(FraudData[[#This Row],[device_trust_score]],DeviceRules[Device Min],DeviceRules[Risk Points],,-1)</f>
        <v>1</v>
      </c>
      <c r="P7235">
        <f>_xlfn.XLOOKUP(FraudData[[#This Row],[velocity_last_24h]],VelocityRules[Velocity Min],VelocityRules[Risk Points],,-1)</f>
        <v>0</v>
      </c>
      <c r="Q7235">
        <f>_xlfn.XLOOKUP(FraudData[[#This Row],[merchant_category]],MerchantRules[Merchant Category],MerchantRules[Risk Points],0)</f>
        <v>0</v>
      </c>
      <c r="R7235">
        <f>SUM(FraudData[[#This Row],[Amount Risk]:[Merchant Risk]])</f>
        <v>1</v>
      </c>
      <c r="S7235" t="str" cm="1">
        <f t="array" ref="S7235">_xlfn.IFS(FraudData[[#This Row],[Fraud Risk Score]]&gt;=8,"High Risk",FraudData[[#This Row],[Fraud Risk Score]]&gt;=6,"Medium Risk",TRUE,"Low Risk")</f>
        <v>Low Risk</v>
      </c>
    </row>
    <row r="7236" spans="1:19">
      <c r="A7236">
        <v>7235</v>
      </c>
      <c r="B7236">
        <v>74.400000000000006</v>
      </c>
      <c r="C7236">
        <v>0</v>
      </c>
      <c r="D7236" t="s">
        <v>49</v>
      </c>
      <c r="E7236">
        <v>1</v>
      </c>
      <c r="F7236">
        <v>0</v>
      </c>
      <c r="G7236">
        <v>36</v>
      </c>
      <c r="H7236">
        <v>1</v>
      </c>
      <c r="I7236">
        <v>57</v>
      </c>
      <c r="J7236">
        <v>1</v>
      </c>
      <c r="K7236">
        <f>_xlfn.XLOOKUP(FraudData[[#This Row],[amount]],AmountRules[Amount Min],AmountRules[Risk Points],,-1)</f>
        <v>0</v>
      </c>
      <c r="L7236">
        <f>_xlfn.XLOOKUP(FraudData[[#This Row],[transaction_hour]],TimeRules[Hour Min],TimeRules[Risk Points],,-1)</f>
        <v>3</v>
      </c>
      <c r="M7236">
        <f>_xlfn.XLOOKUP(FraudData[[#This Row],[foreign_transaction]],ForeignRules[Foreign Transaction],ForeignRules[Risk Points],0)</f>
        <v>3</v>
      </c>
      <c r="N7236">
        <f>_xlfn.XLOOKUP(FraudData[[#This Row],[location_mismatch]],Table10[Location Mismatch],Table10[Risk Points],0)</f>
        <v>0</v>
      </c>
      <c r="O7236">
        <f>_xlfn.XLOOKUP(FraudData[[#This Row],[device_trust_score]],DeviceRules[Device Min],DeviceRules[Risk Points],,-1)</f>
        <v>2</v>
      </c>
      <c r="P7236">
        <f>_xlfn.XLOOKUP(FraudData[[#This Row],[velocity_last_24h]],VelocityRules[Velocity Min],VelocityRules[Risk Points],,-1)</f>
        <v>0</v>
      </c>
      <c r="Q7236">
        <f>_xlfn.XLOOKUP(FraudData[[#This Row],[merchant_category]],MerchantRules[Merchant Category],MerchantRules[Risk Points],0)</f>
        <v>1</v>
      </c>
      <c r="R7236">
        <f>SUM(FraudData[[#This Row],[Amount Risk]:[Merchant Risk]])</f>
        <v>9</v>
      </c>
      <c r="S7236" t="str" cm="1">
        <f t="array" ref="S7236">_xlfn.IFS(FraudData[[#This Row],[Fraud Risk Score]]&gt;=8,"High Risk",FraudData[[#This Row],[Fraud Risk Score]]&gt;=6,"Medium Risk",TRUE,"Low Risk")</f>
        <v>High Risk</v>
      </c>
    </row>
    <row r="7237" spans="1:19">
      <c r="A7237">
        <v>7236</v>
      </c>
      <c r="B7237">
        <v>115.45</v>
      </c>
      <c r="C7237">
        <v>8</v>
      </c>
      <c r="D7237" t="s">
        <v>49</v>
      </c>
      <c r="E7237">
        <v>0</v>
      </c>
      <c r="F7237">
        <v>0</v>
      </c>
      <c r="G7237">
        <v>39</v>
      </c>
      <c r="H7237">
        <v>5</v>
      </c>
      <c r="I7237">
        <v>43</v>
      </c>
      <c r="J7237">
        <v>0</v>
      </c>
      <c r="K7237">
        <f>_xlfn.XLOOKUP(FraudData[[#This Row],[amount]],AmountRules[Amount Min],AmountRules[Risk Points],,-1)</f>
        <v>0</v>
      </c>
      <c r="L7237">
        <f>_xlfn.XLOOKUP(FraudData[[#This Row],[transaction_hour]],TimeRules[Hour Min],TimeRules[Risk Points],,-1)</f>
        <v>0</v>
      </c>
      <c r="M7237">
        <f>_xlfn.XLOOKUP(FraudData[[#This Row],[foreign_transaction]],ForeignRules[Foreign Transaction],ForeignRules[Risk Points],0)</f>
        <v>0</v>
      </c>
      <c r="N7237">
        <f>_xlfn.XLOOKUP(FraudData[[#This Row],[location_mismatch]],Table10[Location Mismatch],Table10[Risk Points],0)</f>
        <v>0</v>
      </c>
      <c r="O7237">
        <f>_xlfn.XLOOKUP(FraudData[[#This Row],[device_trust_score]],DeviceRules[Device Min],DeviceRules[Risk Points],,-1)</f>
        <v>2</v>
      </c>
      <c r="P7237">
        <f>_xlfn.XLOOKUP(FraudData[[#This Row],[velocity_last_24h]],VelocityRules[Velocity Min],VelocityRules[Risk Points],,-1)</f>
        <v>3</v>
      </c>
      <c r="Q7237">
        <f>_xlfn.XLOOKUP(FraudData[[#This Row],[merchant_category]],MerchantRules[Merchant Category],MerchantRules[Risk Points],0)</f>
        <v>1</v>
      </c>
      <c r="R7237">
        <f>SUM(FraudData[[#This Row],[Amount Risk]:[Merchant Risk]])</f>
        <v>6</v>
      </c>
      <c r="S7237" t="str" cm="1">
        <f t="array" ref="S7237">_xlfn.IFS(FraudData[[#This Row],[Fraud Risk Score]]&gt;=8,"High Risk",FraudData[[#This Row],[Fraud Risk Score]]&gt;=6,"Medium Risk",TRUE,"Low Risk")</f>
        <v>Medium Risk</v>
      </c>
    </row>
    <row r="7238" spans="1:19">
      <c r="A7238">
        <v>7237</v>
      </c>
      <c r="B7238">
        <v>170.96</v>
      </c>
      <c r="C7238">
        <v>23</v>
      </c>
      <c r="D7238" t="s">
        <v>47</v>
      </c>
      <c r="E7238">
        <v>0</v>
      </c>
      <c r="F7238">
        <v>0</v>
      </c>
      <c r="G7238">
        <v>77</v>
      </c>
      <c r="H7238">
        <v>4</v>
      </c>
      <c r="I7238">
        <v>64</v>
      </c>
      <c r="J7238">
        <v>0</v>
      </c>
      <c r="K7238">
        <f>_xlfn.XLOOKUP(FraudData[[#This Row],[amount]],AmountRules[Amount Min],AmountRules[Risk Points],,-1)</f>
        <v>0</v>
      </c>
      <c r="L7238">
        <f>_xlfn.XLOOKUP(FraudData[[#This Row],[transaction_hour]],TimeRules[Hour Min],TimeRules[Risk Points],,-1)</f>
        <v>1</v>
      </c>
      <c r="M7238">
        <f>_xlfn.XLOOKUP(FraudData[[#This Row],[foreign_transaction]],ForeignRules[Foreign Transaction],ForeignRules[Risk Points],0)</f>
        <v>0</v>
      </c>
      <c r="N7238">
        <f>_xlfn.XLOOKUP(FraudData[[#This Row],[location_mismatch]],Table10[Location Mismatch],Table10[Risk Points],0)</f>
        <v>0</v>
      </c>
      <c r="O7238">
        <f>_xlfn.XLOOKUP(FraudData[[#This Row],[device_trust_score]],DeviceRules[Device Min],DeviceRules[Risk Points],,-1)</f>
        <v>0</v>
      </c>
      <c r="P7238">
        <f>_xlfn.XLOOKUP(FraudData[[#This Row],[velocity_last_24h]],VelocityRules[Velocity Min],VelocityRules[Risk Points],,-1)</f>
        <v>0</v>
      </c>
      <c r="Q7238">
        <f>_xlfn.XLOOKUP(FraudData[[#This Row],[merchant_category]],MerchantRules[Merchant Category],MerchantRules[Risk Points],0)</f>
        <v>0</v>
      </c>
      <c r="R7238">
        <f>SUM(FraudData[[#This Row],[Amount Risk]:[Merchant Risk]])</f>
        <v>1</v>
      </c>
      <c r="S7238" t="str" cm="1">
        <f t="array" ref="S7238">_xlfn.IFS(FraudData[[#This Row],[Fraud Risk Score]]&gt;=8,"High Risk",FraudData[[#This Row],[Fraud Risk Score]]&gt;=6,"Medium Risk",TRUE,"Low Risk")</f>
        <v>Low Risk</v>
      </c>
    </row>
    <row r="7239" spans="1:19">
      <c r="A7239">
        <v>7238</v>
      </c>
      <c r="B7239">
        <v>365.59</v>
      </c>
      <c r="C7239">
        <v>7</v>
      </c>
      <c r="D7239" t="s">
        <v>48</v>
      </c>
      <c r="E7239">
        <v>0</v>
      </c>
      <c r="F7239">
        <v>0</v>
      </c>
      <c r="G7239">
        <v>59</v>
      </c>
      <c r="H7239">
        <v>0</v>
      </c>
      <c r="I7239">
        <v>24</v>
      </c>
      <c r="J7239">
        <v>0</v>
      </c>
      <c r="K7239">
        <f>_xlfn.XLOOKUP(FraudData[[#This Row],[amount]],AmountRules[Amount Min],AmountRules[Risk Points],,-1)</f>
        <v>0</v>
      </c>
      <c r="L7239">
        <f>_xlfn.XLOOKUP(FraudData[[#This Row],[transaction_hour]],TimeRules[Hour Min],TimeRules[Risk Points],,-1)</f>
        <v>0</v>
      </c>
      <c r="M7239">
        <f>_xlfn.XLOOKUP(FraudData[[#This Row],[foreign_transaction]],ForeignRules[Foreign Transaction],ForeignRules[Risk Points],0)</f>
        <v>0</v>
      </c>
      <c r="N7239">
        <f>_xlfn.XLOOKUP(FraudData[[#This Row],[location_mismatch]],Table10[Location Mismatch],Table10[Risk Points],0)</f>
        <v>0</v>
      </c>
      <c r="O7239">
        <f>_xlfn.XLOOKUP(FraudData[[#This Row],[device_trust_score]],DeviceRules[Device Min],DeviceRules[Risk Points],,-1)</f>
        <v>1</v>
      </c>
      <c r="P7239">
        <f>_xlfn.XLOOKUP(FraudData[[#This Row],[velocity_last_24h]],VelocityRules[Velocity Min],VelocityRules[Risk Points],,-1)</f>
        <v>0</v>
      </c>
      <c r="Q7239">
        <f>_xlfn.XLOOKUP(FraudData[[#This Row],[merchant_category]],MerchantRules[Merchant Category],MerchantRules[Risk Points],0)</f>
        <v>0</v>
      </c>
      <c r="R7239">
        <f>SUM(FraudData[[#This Row],[Amount Risk]:[Merchant Risk]])</f>
        <v>1</v>
      </c>
      <c r="S7239" t="str" cm="1">
        <f t="array" ref="S7239">_xlfn.IFS(FraudData[[#This Row],[Fraud Risk Score]]&gt;=8,"High Risk",FraudData[[#This Row],[Fraud Risk Score]]&gt;=6,"Medium Risk",TRUE,"Low Risk")</f>
        <v>Low Risk</v>
      </c>
    </row>
    <row r="7240" spans="1:19">
      <c r="A7240">
        <v>7239</v>
      </c>
      <c r="B7240">
        <v>195.2</v>
      </c>
      <c r="C7240">
        <v>2</v>
      </c>
      <c r="D7240" t="s">
        <v>48</v>
      </c>
      <c r="E7240">
        <v>0</v>
      </c>
      <c r="F7240">
        <v>0</v>
      </c>
      <c r="G7240">
        <v>76</v>
      </c>
      <c r="H7240">
        <v>3</v>
      </c>
      <c r="I7240">
        <v>56</v>
      </c>
      <c r="J7240">
        <v>0</v>
      </c>
      <c r="K7240">
        <f>_xlfn.XLOOKUP(FraudData[[#This Row],[amount]],AmountRules[Amount Min],AmountRules[Risk Points],,-1)</f>
        <v>0</v>
      </c>
      <c r="L7240">
        <f>_xlfn.XLOOKUP(FraudData[[#This Row],[transaction_hour]],TimeRules[Hour Min],TimeRules[Risk Points],,-1)</f>
        <v>3</v>
      </c>
      <c r="M7240">
        <f>_xlfn.XLOOKUP(FraudData[[#This Row],[foreign_transaction]],ForeignRules[Foreign Transaction],ForeignRules[Risk Points],0)</f>
        <v>0</v>
      </c>
      <c r="N7240">
        <f>_xlfn.XLOOKUP(FraudData[[#This Row],[location_mismatch]],Table10[Location Mismatch],Table10[Risk Points],0)</f>
        <v>0</v>
      </c>
      <c r="O7240">
        <f>_xlfn.XLOOKUP(FraudData[[#This Row],[device_trust_score]],DeviceRules[Device Min],DeviceRules[Risk Points],,-1)</f>
        <v>0</v>
      </c>
      <c r="P7240">
        <f>_xlfn.XLOOKUP(FraudData[[#This Row],[velocity_last_24h]],VelocityRules[Velocity Min],VelocityRules[Risk Points],,-1)</f>
        <v>0</v>
      </c>
      <c r="Q7240">
        <f>_xlfn.XLOOKUP(FraudData[[#This Row],[merchant_category]],MerchantRules[Merchant Category],MerchantRules[Risk Points],0)</f>
        <v>0</v>
      </c>
      <c r="R7240">
        <f>SUM(FraudData[[#This Row],[Amount Risk]:[Merchant Risk]])</f>
        <v>3</v>
      </c>
      <c r="S7240" t="str" cm="1">
        <f t="array" ref="S7240">_xlfn.IFS(FraudData[[#This Row],[Fraud Risk Score]]&gt;=8,"High Risk",FraudData[[#This Row],[Fraud Risk Score]]&gt;=6,"Medium Risk",TRUE,"Low Risk")</f>
        <v>Low Risk</v>
      </c>
    </row>
    <row r="7241" spans="1:19">
      <c r="A7241">
        <v>7240</v>
      </c>
      <c r="B7241">
        <v>102.46</v>
      </c>
      <c r="C7241">
        <v>1</v>
      </c>
      <c r="D7241" t="s">
        <v>47</v>
      </c>
      <c r="E7241">
        <v>0</v>
      </c>
      <c r="F7241">
        <v>0</v>
      </c>
      <c r="G7241">
        <v>77</v>
      </c>
      <c r="H7241">
        <v>3</v>
      </c>
      <c r="I7241">
        <v>63</v>
      </c>
      <c r="J7241">
        <v>0</v>
      </c>
      <c r="K7241">
        <f>_xlfn.XLOOKUP(FraudData[[#This Row],[amount]],AmountRules[Amount Min],AmountRules[Risk Points],,-1)</f>
        <v>0</v>
      </c>
      <c r="L7241">
        <f>_xlfn.XLOOKUP(FraudData[[#This Row],[transaction_hour]],TimeRules[Hour Min],TimeRules[Risk Points],,-1)</f>
        <v>3</v>
      </c>
      <c r="M7241">
        <f>_xlfn.XLOOKUP(FraudData[[#This Row],[foreign_transaction]],ForeignRules[Foreign Transaction],ForeignRules[Risk Points],0)</f>
        <v>0</v>
      </c>
      <c r="N7241">
        <f>_xlfn.XLOOKUP(FraudData[[#This Row],[location_mismatch]],Table10[Location Mismatch],Table10[Risk Points],0)</f>
        <v>0</v>
      </c>
      <c r="O7241">
        <f>_xlfn.XLOOKUP(FraudData[[#This Row],[device_trust_score]],DeviceRules[Device Min],DeviceRules[Risk Points],,-1)</f>
        <v>0</v>
      </c>
      <c r="P7241">
        <f>_xlfn.XLOOKUP(FraudData[[#This Row],[velocity_last_24h]],VelocityRules[Velocity Min],VelocityRules[Risk Points],,-1)</f>
        <v>0</v>
      </c>
      <c r="Q7241">
        <f>_xlfn.XLOOKUP(FraudData[[#This Row],[merchant_category]],MerchantRules[Merchant Category],MerchantRules[Risk Points],0)</f>
        <v>0</v>
      </c>
      <c r="R7241">
        <f>SUM(FraudData[[#This Row],[Amount Risk]:[Merchant Risk]])</f>
        <v>3</v>
      </c>
      <c r="S7241" t="str" cm="1">
        <f t="array" ref="S7241">_xlfn.IFS(FraudData[[#This Row],[Fraud Risk Score]]&gt;=8,"High Risk",FraudData[[#This Row],[Fraud Risk Score]]&gt;=6,"Medium Risk",TRUE,"Low Risk")</f>
        <v>Low Risk</v>
      </c>
    </row>
    <row r="7242" spans="1:19">
      <c r="A7242">
        <v>7241</v>
      </c>
      <c r="B7242">
        <v>308.08999999999997</v>
      </c>
      <c r="C7242">
        <v>0</v>
      </c>
      <c r="D7242" t="s">
        <v>46</v>
      </c>
      <c r="E7242">
        <v>0</v>
      </c>
      <c r="F7242">
        <v>0</v>
      </c>
      <c r="G7242">
        <v>38</v>
      </c>
      <c r="H7242">
        <v>1</v>
      </c>
      <c r="I7242">
        <v>49</v>
      </c>
      <c r="J7242">
        <v>0</v>
      </c>
      <c r="K7242">
        <f>_xlfn.XLOOKUP(FraudData[[#This Row],[amount]],AmountRules[Amount Min],AmountRules[Risk Points],,-1)</f>
        <v>0</v>
      </c>
      <c r="L7242">
        <f>_xlfn.XLOOKUP(FraudData[[#This Row],[transaction_hour]],TimeRules[Hour Min],TimeRules[Risk Points],,-1)</f>
        <v>3</v>
      </c>
      <c r="M7242">
        <f>_xlfn.XLOOKUP(FraudData[[#This Row],[foreign_transaction]],ForeignRules[Foreign Transaction],ForeignRules[Risk Points],0)</f>
        <v>0</v>
      </c>
      <c r="N7242">
        <f>_xlfn.XLOOKUP(FraudData[[#This Row],[location_mismatch]],Table10[Location Mismatch],Table10[Risk Points],0)</f>
        <v>0</v>
      </c>
      <c r="O7242">
        <f>_xlfn.XLOOKUP(FraudData[[#This Row],[device_trust_score]],DeviceRules[Device Min],DeviceRules[Risk Points],,-1)</f>
        <v>2</v>
      </c>
      <c r="P7242">
        <f>_xlfn.XLOOKUP(FraudData[[#This Row],[velocity_last_24h]],VelocityRules[Velocity Min],VelocityRules[Risk Points],,-1)</f>
        <v>0</v>
      </c>
      <c r="Q7242">
        <f>_xlfn.XLOOKUP(FraudData[[#This Row],[merchant_category]],MerchantRules[Merchant Category],MerchantRules[Risk Points],0)</f>
        <v>0</v>
      </c>
      <c r="R7242">
        <f>SUM(FraudData[[#This Row],[Amount Risk]:[Merchant Risk]])</f>
        <v>5</v>
      </c>
      <c r="S7242" t="str" cm="1">
        <f t="array" ref="S7242">_xlfn.IFS(FraudData[[#This Row],[Fraud Risk Score]]&gt;=8,"High Risk",FraudData[[#This Row],[Fraud Risk Score]]&gt;=6,"Medium Risk",TRUE,"Low Risk")</f>
        <v>Low Risk</v>
      </c>
    </row>
    <row r="7243" spans="1:19">
      <c r="A7243">
        <v>7242</v>
      </c>
      <c r="B7243">
        <v>424.8</v>
      </c>
      <c r="C7243">
        <v>11</v>
      </c>
      <c r="D7243" t="s">
        <v>50</v>
      </c>
      <c r="E7243">
        <v>0</v>
      </c>
      <c r="F7243">
        <v>1</v>
      </c>
      <c r="G7243">
        <v>42</v>
      </c>
      <c r="H7243">
        <v>0</v>
      </c>
      <c r="I7243">
        <v>54</v>
      </c>
      <c r="J7243">
        <v>0</v>
      </c>
      <c r="K7243">
        <f>_xlfn.XLOOKUP(FraudData[[#This Row],[amount]],AmountRules[Amount Min],AmountRules[Risk Points],,-1)</f>
        <v>0</v>
      </c>
      <c r="L7243">
        <f>_xlfn.XLOOKUP(FraudData[[#This Row],[transaction_hour]],TimeRules[Hour Min],TimeRules[Risk Points],,-1)</f>
        <v>0</v>
      </c>
      <c r="M7243">
        <f>_xlfn.XLOOKUP(FraudData[[#This Row],[foreign_transaction]],ForeignRules[Foreign Transaction],ForeignRules[Risk Points],0)</f>
        <v>0</v>
      </c>
      <c r="N7243">
        <f>_xlfn.XLOOKUP(FraudData[[#This Row],[location_mismatch]],Table10[Location Mismatch],Table10[Risk Points],0)</f>
        <v>3</v>
      </c>
      <c r="O7243">
        <f>_xlfn.XLOOKUP(FraudData[[#This Row],[device_trust_score]],DeviceRules[Device Min],DeviceRules[Risk Points],,-1)</f>
        <v>2</v>
      </c>
      <c r="P7243">
        <f>_xlfn.XLOOKUP(FraudData[[#This Row],[velocity_last_24h]],VelocityRules[Velocity Min],VelocityRules[Risk Points],,-1)</f>
        <v>0</v>
      </c>
      <c r="Q7243">
        <f>_xlfn.XLOOKUP(FraudData[[#This Row],[merchant_category]],MerchantRules[Merchant Category],MerchantRules[Risk Points],0)</f>
        <v>0</v>
      </c>
      <c r="R7243">
        <f>SUM(FraudData[[#This Row],[Amount Risk]:[Merchant Risk]])</f>
        <v>5</v>
      </c>
      <c r="S7243" t="str" cm="1">
        <f t="array" ref="S7243">_xlfn.IFS(FraudData[[#This Row],[Fraud Risk Score]]&gt;=8,"High Risk",FraudData[[#This Row],[Fraud Risk Score]]&gt;=6,"Medium Risk",TRUE,"Low Risk")</f>
        <v>Low Risk</v>
      </c>
    </row>
    <row r="7244" spans="1:19">
      <c r="A7244">
        <v>7243</v>
      </c>
      <c r="B7244">
        <v>22.96</v>
      </c>
      <c r="C7244">
        <v>21</v>
      </c>
      <c r="D7244" t="s">
        <v>48</v>
      </c>
      <c r="E7244">
        <v>0</v>
      </c>
      <c r="F7244">
        <v>0</v>
      </c>
      <c r="G7244">
        <v>62</v>
      </c>
      <c r="H7244">
        <v>2</v>
      </c>
      <c r="I7244">
        <v>32</v>
      </c>
      <c r="J7244">
        <v>0</v>
      </c>
      <c r="K7244">
        <f>_xlfn.XLOOKUP(FraudData[[#This Row],[amount]],AmountRules[Amount Min],AmountRules[Risk Points],,-1)</f>
        <v>0</v>
      </c>
      <c r="L7244">
        <f>_xlfn.XLOOKUP(FraudData[[#This Row],[transaction_hour]],TimeRules[Hour Min],TimeRules[Risk Points],,-1)</f>
        <v>0</v>
      </c>
      <c r="M7244">
        <f>_xlfn.XLOOKUP(FraudData[[#This Row],[foreign_transaction]],ForeignRules[Foreign Transaction],ForeignRules[Risk Points],0)</f>
        <v>0</v>
      </c>
      <c r="N7244">
        <f>_xlfn.XLOOKUP(FraudData[[#This Row],[location_mismatch]],Table10[Location Mismatch],Table10[Risk Points],0)</f>
        <v>0</v>
      </c>
      <c r="O7244">
        <f>_xlfn.XLOOKUP(FraudData[[#This Row],[device_trust_score]],DeviceRules[Device Min],DeviceRules[Risk Points],,-1)</f>
        <v>1</v>
      </c>
      <c r="P7244">
        <f>_xlfn.XLOOKUP(FraudData[[#This Row],[velocity_last_24h]],VelocityRules[Velocity Min],VelocityRules[Risk Points],,-1)</f>
        <v>0</v>
      </c>
      <c r="Q7244">
        <f>_xlfn.XLOOKUP(FraudData[[#This Row],[merchant_category]],MerchantRules[Merchant Category],MerchantRules[Risk Points],0)</f>
        <v>0</v>
      </c>
      <c r="R7244">
        <f>SUM(FraudData[[#This Row],[Amount Risk]:[Merchant Risk]])</f>
        <v>1</v>
      </c>
      <c r="S7244" t="str" cm="1">
        <f t="array" ref="S7244">_xlfn.IFS(FraudData[[#This Row],[Fraud Risk Score]]&gt;=8,"High Risk",FraudData[[#This Row],[Fraud Risk Score]]&gt;=6,"Medium Risk",TRUE,"Low Risk")</f>
        <v>Low Risk</v>
      </c>
    </row>
    <row r="7245" spans="1:19">
      <c r="A7245">
        <v>7244</v>
      </c>
      <c r="B7245">
        <v>136.65</v>
      </c>
      <c r="C7245">
        <v>12</v>
      </c>
      <c r="D7245" t="s">
        <v>46</v>
      </c>
      <c r="E7245">
        <v>0</v>
      </c>
      <c r="F7245">
        <v>0</v>
      </c>
      <c r="G7245">
        <v>62</v>
      </c>
      <c r="H7245">
        <v>5</v>
      </c>
      <c r="I7245">
        <v>21</v>
      </c>
      <c r="J7245">
        <v>0</v>
      </c>
      <c r="K7245">
        <f>_xlfn.XLOOKUP(FraudData[[#This Row],[amount]],AmountRules[Amount Min],AmountRules[Risk Points],,-1)</f>
        <v>0</v>
      </c>
      <c r="L7245">
        <f>_xlfn.XLOOKUP(FraudData[[#This Row],[transaction_hour]],TimeRules[Hour Min],TimeRules[Risk Points],,-1)</f>
        <v>0</v>
      </c>
      <c r="M7245">
        <f>_xlfn.XLOOKUP(FraudData[[#This Row],[foreign_transaction]],ForeignRules[Foreign Transaction],ForeignRules[Risk Points],0)</f>
        <v>0</v>
      </c>
      <c r="N7245">
        <f>_xlfn.XLOOKUP(FraudData[[#This Row],[location_mismatch]],Table10[Location Mismatch],Table10[Risk Points],0)</f>
        <v>0</v>
      </c>
      <c r="O7245">
        <f>_xlfn.XLOOKUP(FraudData[[#This Row],[device_trust_score]],DeviceRules[Device Min],DeviceRules[Risk Points],,-1)</f>
        <v>1</v>
      </c>
      <c r="P7245">
        <f>_xlfn.XLOOKUP(FraudData[[#This Row],[velocity_last_24h]],VelocityRules[Velocity Min],VelocityRules[Risk Points],,-1)</f>
        <v>3</v>
      </c>
      <c r="Q7245">
        <f>_xlfn.XLOOKUP(FraudData[[#This Row],[merchant_category]],MerchantRules[Merchant Category],MerchantRules[Risk Points],0)</f>
        <v>0</v>
      </c>
      <c r="R7245">
        <f>SUM(FraudData[[#This Row],[Amount Risk]:[Merchant Risk]])</f>
        <v>4</v>
      </c>
      <c r="S7245" t="str" cm="1">
        <f t="array" ref="S7245">_xlfn.IFS(FraudData[[#This Row],[Fraud Risk Score]]&gt;=8,"High Risk",FraudData[[#This Row],[Fraud Risk Score]]&gt;=6,"Medium Risk",TRUE,"Low Risk")</f>
        <v>Low Risk</v>
      </c>
    </row>
    <row r="7246" spans="1:19">
      <c r="A7246">
        <v>7245</v>
      </c>
      <c r="B7246">
        <v>60.26</v>
      </c>
      <c r="C7246">
        <v>9</v>
      </c>
      <c r="D7246" t="s">
        <v>50</v>
      </c>
      <c r="E7246">
        <v>1</v>
      </c>
      <c r="F7246">
        <v>0</v>
      </c>
      <c r="G7246">
        <v>79</v>
      </c>
      <c r="H7246">
        <v>1</v>
      </c>
      <c r="I7246">
        <v>34</v>
      </c>
      <c r="J7246">
        <v>0</v>
      </c>
      <c r="K7246">
        <f>_xlfn.XLOOKUP(FraudData[[#This Row],[amount]],AmountRules[Amount Min],AmountRules[Risk Points],,-1)</f>
        <v>0</v>
      </c>
      <c r="L7246">
        <f>_xlfn.XLOOKUP(FraudData[[#This Row],[transaction_hour]],TimeRules[Hour Min],TimeRules[Risk Points],,-1)</f>
        <v>0</v>
      </c>
      <c r="M7246">
        <f>_xlfn.XLOOKUP(FraudData[[#This Row],[foreign_transaction]],ForeignRules[Foreign Transaction],ForeignRules[Risk Points],0)</f>
        <v>3</v>
      </c>
      <c r="N7246">
        <f>_xlfn.XLOOKUP(FraudData[[#This Row],[location_mismatch]],Table10[Location Mismatch],Table10[Risk Points],0)</f>
        <v>0</v>
      </c>
      <c r="O7246">
        <f>_xlfn.XLOOKUP(FraudData[[#This Row],[device_trust_score]],DeviceRules[Device Min],DeviceRules[Risk Points],,-1)</f>
        <v>0</v>
      </c>
      <c r="P7246">
        <f>_xlfn.XLOOKUP(FraudData[[#This Row],[velocity_last_24h]],VelocityRules[Velocity Min],VelocityRules[Risk Points],,-1)</f>
        <v>0</v>
      </c>
      <c r="Q7246">
        <f>_xlfn.XLOOKUP(FraudData[[#This Row],[merchant_category]],MerchantRules[Merchant Category],MerchantRules[Risk Points],0)</f>
        <v>0</v>
      </c>
      <c r="R7246">
        <f>SUM(FraudData[[#This Row],[Amount Risk]:[Merchant Risk]])</f>
        <v>3</v>
      </c>
      <c r="S7246" t="str" cm="1">
        <f t="array" ref="S7246">_xlfn.IFS(FraudData[[#This Row],[Fraud Risk Score]]&gt;=8,"High Risk",FraudData[[#This Row],[Fraud Risk Score]]&gt;=6,"Medium Risk",TRUE,"Low Risk")</f>
        <v>Low Risk</v>
      </c>
    </row>
    <row r="7247" spans="1:19">
      <c r="A7247">
        <v>7246</v>
      </c>
      <c r="B7247">
        <v>8.68</v>
      </c>
      <c r="C7247">
        <v>16</v>
      </c>
      <c r="D7247" t="s">
        <v>48</v>
      </c>
      <c r="E7247">
        <v>0</v>
      </c>
      <c r="F7247">
        <v>0</v>
      </c>
      <c r="G7247">
        <v>35</v>
      </c>
      <c r="H7247">
        <v>2</v>
      </c>
      <c r="I7247">
        <v>55</v>
      </c>
      <c r="J7247">
        <v>0</v>
      </c>
      <c r="K7247">
        <f>_xlfn.XLOOKUP(FraudData[[#This Row],[amount]],AmountRules[Amount Min],AmountRules[Risk Points],,-1)</f>
        <v>0</v>
      </c>
      <c r="L7247">
        <f>_xlfn.XLOOKUP(FraudData[[#This Row],[transaction_hour]],TimeRules[Hour Min],TimeRules[Risk Points],,-1)</f>
        <v>0</v>
      </c>
      <c r="M7247">
        <f>_xlfn.XLOOKUP(FraudData[[#This Row],[foreign_transaction]],ForeignRules[Foreign Transaction],ForeignRules[Risk Points],0)</f>
        <v>0</v>
      </c>
      <c r="N7247">
        <f>_xlfn.XLOOKUP(FraudData[[#This Row],[location_mismatch]],Table10[Location Mismatch],Table10[Risk Points],0)</f>
        <v>0</v>
      </c>
      <c r="O7247">
        <f>_xlfn.XLOOKUP(FraudData[[#This Row],[device_trust_score]],DeviceRules[Device Min],DeviceRules[Risk Points],,-1)</f>
        <v>2</v>
      </c>
      <c r="P7247">
        <f>_xlfn.XLOOKUP(FraudData[[#This Row],[velocity_last_24h]],VelocityRules[Velocity Min],VelocityRules[Risk Points],,-1)</f>
        <v>0</v>
      </c>
      <c r="Q7247">
        <f>_xlfn.XLOOKUP(FraudData[[#This Row],[merchant_category]],MerchantRules[Merchant Category],MerchantRules[Risk Points],0)</f>
        <v>0</v>
      </c>
      <c r="R7247">
        <f>SUM(FraudData[[#This Row],[Amount Risk]:[Merchant Risk]])</f>
        <v>2</v>
      </c>
      <c r="S7247" t="str" cm="1">
        <f t="array" ref="S7247">_xlfn.IFS(FraudData[[#This Row],[Fraud Risk Score]]&gt;=8,"High Risk",FraudData[[#This Row],[Fraud Risk Score]]&gt;=6,"Medium Risk",TRUE,"Low Risk")</f>
        <v>Low Risk</v>
      </c>
    </row>
    <row r="7248" spans="1:19">
      <c r="A7248">
        <v>7247</v>
      </c>
      <c r="B7248">
        <v>198.77</v>
      </c>
      <c r="C7248">
        <v>10</v>
      </c>
      <c r="D7248" t="s">
        <v>49</v>
      </c>
      <c r="E7248">
        <v>0</v>
      </c>
      <c r="F7248">
        <v>1</v>
      </c>
      <c r="G7248">
        <v>91</v>
      </c>
      <c r="H7248">
        <v>2</v>
      </c>
      <c r="I7248">
        <v>62</v>
      </c>
      <c r="J7248">
        <v>0</v>
      </c>
      <c r="K7248">
        <f>_xlfn.XLOOKUP(FraudData[[#This Row],[amount]],AmountRules[Amount Min],AmountRules[Risk Points],,-1)</f>
        <v>0</v>
      </c>
      <c r="L7248">
        <f>_xlfn.XLOOKUP(FraudData[[#This Row],[transaction_hour]],TimeRules[Hour Min],TimeRules[Risk Points],,-1)</f>
        <v>0</v>
      </c>
      <c r="M7248">
        <f>_xlfn.XLOOKUP(FraudData[[#This Row],[foreign_transaction]],ForeignRules[Foreign Transaction],ForeignRules[Risk Points],0)</f>
        <v>0</v>
      </c>
      <c r="N7248">
        <f>_xlfn.XLOOKUP(FraudData[[#This Row],[location_mismatch]],Table10[Location Mismatch],Table10[Risk Points],0)</f>
        <v>3</v>
      </c>
      <c r="O7248">
        <f>_xlfn.XLOOKUP(FraudData[[#This Row],[device_trust_score]],DeviceRules[Device Min],DeviceRules[Risk Points],,-1)</f>
        <v>0</v>
      </c>
      <c r="P7248">
        <f>_xlfn.XLOOKUP(FraudData[[#This Row],[velocity_last_24h]],VelocityRules[Velocity Min],VelocityRules[Risk Points],,-1)</f>
        <v>0</v>
      </c>
      <c r="Q7248">
        <f>_xlfn.XLOOKUP(FraudData[[#This Row],[merchant_category]],MerchantRules[Merchant Category],MerchantRules[Risk Points],0)</f>
        <v>1</v>
      </c>
      <c r="R7248">
        <f>SUM(FraudData[[#This Row],[Amount Risk]:[Merchant Risk]])</f>
        <v>4</v>
      </c>
      <c r="S7248" t="str" cm="1">
        <f t="array" ref="S7248">_xlfn.IFS(FraudData[[#This Row],[Fraud Risk Score]]&gt;=8,"High Risk",FraudData[[#This Row],[Fraud Risk Score]]&gt;=6,"Medium Risk",TRUE,"Low Risk")</f>
        <v>Low Risk</v>
      </c>
    </row>
    <row r="7249" spans="1:19">
      <c r="A7249">
        <v>7248</v>
      </c>
      <c r="B7249">
        <v>357.5</v>
      </c>
      <c r="C7249">
        <v>4</v>
      </c>
      <c r="D7249" t="s">
        <v>48</v>
      </c>
      <c r="E7249">
        <v>0</v>
      </c>
      <c r="F7249">
        <v>0</v>
      </c>
      <c r="G7249">
        <v>77</v>
      </c>
      <c r="H7249">
        <v>1</v>
      </c>
      <c r="I7249">
        <v>35</v>
      </c>
      <c r="J7249">
        <v>0</v>
      </c>
      <c r="K7249">
        <f>_xlfn.XLOOKUP(FraudData[[#This Row],[amount]],AmountRules[Amount Min],AmountRules[Risk Points],,-1)</f>
        <v>0</v>
      </c>
      <c r="L7249">
        <f>_xlfn.XLOOKUP(FraudData[[#This Row],[transaction_hour]],TimeRules[Hour Min],TimeRules[Risk Points],,-1)</f>
        <v>0</v>
      </c>
      <c r="M7249">
        <f>_xlfn.XLOOKUP(FraudData[[#This Row],[foreign_transaction]],ForeignRules[Foreign Transaction],ForeignRules[Risk Points],0)</f>
        <v>0</v>
      </c>
      <c r="N7249">
        <f>_xlfn.XLOOKUP(FraudData[[#This Row],[location_mismatch]],Table10[Location Mismatch],Table10[Risk Points],0)</f>
        <v>0</v>
      </c>
      <c r="O7249">
        <f>_xlfn.XLOOKUP(FraudData[[#This Row],[device_trust_score]],DeviceRules[Device Min],DeviceRules[Risk Points],,-1)</f>
        <v>0</v>
      </c>
      <c r="P7249">
        <f>_xlfn.XLOOKUP(FraudData[[#This Row],[velocity_last_24h]],VelocityRules[Velocity Min],VelocityRules[Risk Points],,-1)</f>
        <v>0</v>
      </c>
      <c r="Q7249">
        <f>_xlfn.XLOOKUP(FraudData[[#This Row],[merchant_category]],MerchantRules[Merchant Category],MerchantRules[Risk Points],0)</f>
        <v>0</v>
      </c>
      <c r="R7249">
        <f>SUM(FraudData[[#This Row],[Amount Risk]:[Merchant Risk]])</f>
        <v>0</v>
      </c>
      <c r="S7249" t="str" cm="1">
        <f t="array" ref="S7249">_xlfn.IFS(FraudData[[#This Row],[Fraud Risk Score]]&gt;=8,"High Risk",FraudData[[#This Row],[Fraud Risk Score]]&gt;=6,"Medium Risk",TRUE,"Low Risk")</f>
        <v>Low Risk</v>
      </c>
    </row>
    <row r="7250" spans="1:19">
      <c r="A7250">
        <v>7249</v>
      </c>
      <c r="B7250">
        <v>32.01</v>
      </c>
      <c r="C7250">
        <v>8</v>
      </c>
      <c r="D7250" t="s">
        <v>50</v>
      </c>
      <c r="E7250">
        <v>0</v>
      </c>
      <c r="F7250">
        <v>0</v>
      </c>
      <c r="G7250">
        <v>68</v>
      </c>
      <c r="H7250">
        <v>2</v>
      </c>
      <c r="I7250">
        <v>34</v>
      </c>
      <c r="J7250">
        <v>0</v>
      </c>
      <c r="K7250">
        <f>_xlfn.XLOOKUP(FraudData[[#This Row],[amount]],AmountRules[Amount Min],AmountRules[Risk Points],,-1)</f>
        <v>0</v>
      </c>
      <c r="L7250">
        <f>_xlfn.XLOOKUP(FraudData[[#This Row],[transaction_hour]],TimeRules[Hour Min],TimeRules[Risk Points],,-1)</f>
        <v>0</v>
      </c>
      <c r="M7250">
        <f>_xlfn.XLOOKUP(FraudData[[#This Row],[foreign_transaction]],ForeignRules[Foreign Transaction],ForeignRules[Risk Points],0)</f>
        <v>0</v>
      </c>
      <c r="N7250">
        <f>_xlfn.XLOOKUP(FraudData[[#This Row],[location_mismatch]],Table10[Location Mismatch],Table10[Risk Points],0)</f>
        <v>0</v>
      </c>
      <c r="O7250">
        <f>_xlfn.XLOOKUP(FraudData[[#This Row],[device_trust_score]],DeviceRules[Device Min],DeviceRules[Risk Points],,-1)</f>
        <v>1</v>
      </c>
      <c r="P7250">
        <f>_xlfn.XLOOKUP(FraudData[[#This Row],[velocity_last_24h]],VelocityRules[Velocity Min],VelocityRules[Risk Points],,-1)</f>
        <v>0</v>
      </c>
      <c r="Q7250">
        <f>_xlfn.XLOOKUP(FraudData[[#This Row],[merchant_category]],MerchantRules[Merchant Category],MerchantRules[Risk Points],0)</f>
        <v>0</v>
      </c>
      <c r="R7250">
        <f>SUM(FraudData[[#This Row],[Amount Risk]:[Merchant Risk]])</f>
        <v>1</v>
      </c>
      <c r="S7250" t="str" cm="1">
        <f t="array" ref="S7250">_xlfn.IFS(FraudData[[#This Row],[Fraud Risk Score]]&gt;=8,"High Risk",FraudData[[#This Row],[Fraud Risk Score]]&gt;=6,"Medium Risk",TRUE,"Low Risk")</f>
        <v>Low Risk</v>
      </c>
    </row>
    <row r="7251" spans="1:19">
      <c r="A7251">
        <v>7250</v>
      </c>
      <c r="B7251">
        <v>301.23</v>
      </c>
      <c r="C7251">
        <v>12</v>
      </c>
      <c r="D7251" t="s">
        <v>46</v>
      </c>
      <c r="E7251">
        <v>0</v>
      </c>
      <c r="F7251">
        <v>0</v>
      </c>
      <c r="G7251">
        <v>49</v>
      </c>
      <c r="H7251">
        <v>1</v>
      </c>
      <c r="I7251">
        <v>59</v>
      </c>
      <c r="J7251">
        <v>0</v>
      </c>
      <c r="K7251">
        <f>_xlfn.XLOOKUP(FraudData[[#This Row],[amount]],AmountRules[Amount Min],AmountRules[Risk Points],,-1)</f>
        <v>0</v>
      </c>
      <c r="L7251">
        <f>_xlfn.XLOOKUP(FraudData[[#This Row],[transaction_hour]],TimeRules[Hour Min],TimeRules[Risk Points],,-1)</f>
        <v>0</v>
      </c>
      <c r="M7251">
        <f>_xlfn.XLOOKUP(FraudData[[#This Row],[foreign_transaction]],ForeignRules[Foreign Transaction],ForeignRules[Risk Points],0)</f>
        <v>0</v>
      </c>
      <c r="N7251">
        <f>_xlfn.XLOOKUP(FraudData[[#This Row],[location_mismatch]],Table10[Location Mismatch],Table10[Risk Points],0)</f>
        <v>0</v>
      </c>
      <c r="O7251">
        <f>_xlfn.XLOOKUP(FraudData[[#This Row],[device_trust_score]],DeviceRules[Device Min],DeviceRules[Risk Points],,-1)</f>
        <v>2</v>
      </c>
      <c r="P7251">
        <f>_xlfn.XLOOKUP(FraudData[[#This Row],[velocity_last_24h]],VelocityRules[Velocity Min],VelocityRules[Risk Points],,-1)</f>
        <v>0</v>
      </c>
      <c r="Q7251">
        <f>_xlfn.XLOOKUP(FraudData[[#This Row],[merchant_category]],MerchantRules[Merchant Category],MerchantRules[Risk Points],0)</f>
        <v>0</v>
      </c>
      <c r="R7251">
        <f>SUM(FraudData[[#This Row],[Amount Risk]:[Merchant Risk]])</f>
        <v>2</v>
      </c>
      <c r="S7251" t="str" cm="1">
        <f t="array" ref="S7251">_xlfn.IFS(FraudData[[#This Row],[Fraud Risk Score]]&gt;=8,"High Risk",FraudData[[#This Row],[Fraud Risk Score]]&gt;=6,"Medium Risk",TRUE,"Low Risk")</f>
        <v>Low Risk</v>
      </c>
    </row>
    <row r="7252" spans="1:19">
      <c r="A7252">
        <v>7251</v>
      </c>
      <c r="B7252">
        <v>345.6</v>
      </c>
      <c r="C7252">
        <v>19</v>
      </c>
      <c r="D7252" t="s">
        <v>49</v>
      </c>
      <c r="E7252">
        <v>0</v>
      </c>
      <c r="F7252">
        <v>0</v>
      </c>
      <c r="G7252">
        <v>86</v>
      </c>
      <c r="H7252">
        <v>1</v>
      </c>
      <c r="I7252">
        <v>69</v>
      </c>
      <c r="J7252">
        <v>0</v>
      </c>
      <c r="K7252">
        <f>_xlfn.XLOOKUP(FraudData[[#This Row],[amount]],AmountRules[Amount Min],AmountRules[Risk Points],,-1)</f>
        <v>0</v>
      </c>
      <c r="L7252">
        <f>_xlfn.XLOOKUP(FraudData[[#This Row],[transaction_hour]],TimeRules[Hour Min],TimeRules[Risk Points],,-1)</f>
        <v>0</v>
      </c>
      <c r="M7252">
        <f>_xlfn.XLOOKUP(FraudData[[#This Row],[foreign_transaction]],ForeignRules[Foreign Transaction],ForeignRules[Risk Points],0)</f>
        <v>0</v>
      </c>
      <c r="N7252">
        <f>_xlfn.XLOOKUP(FraudData[[#This Row],[location_mismatch]],Table10[Location Mismatch],Table10[Risk Points],0)</f>
        <v>0</v>
      </c>
      <c r="O7252">
        <f>_xlfn.XLOOKUP(FraudData[[#This Row],[device_trust_score]],DeviceRules[Device Min],DeviceRules[Risk Points],,-1)</f>
        <v>0</v>
      </c>
      <c r="P7252">
        <f>_xlfn.XLOOKUP(FraudData[[#This Row],[velocity_last_24h]],VelocityRules[Velocity Min],VelocityRules[Risk Points],,-1)</f>
        <v>0</v>
      </c>
      <c r="Q7252">
        <f>_xlfn.XLOOKUP(FraudData[[#This Row],[merchant_category]],MerchantRules[Merchant Category],MerchantRules[Risk Points],0)</f>
        <v>1</v>
      </c>
      <c r="R7252">
        <f>SUM(FraudData[[#This Row],[Amount Risk]:[Merchant Risk]])</f>
        <v>1</v>
      </c>
      <c r="S7252" t="str" cm="1">
        <f t="array" ref="S7252">_xlfn.IFS(FraudData[[#This Row],[Fraud Risk Score]]&gt;=8,"High Risk",FraudData[[#This Row],[Fraud Risk Score]]&gt;=6,"Medium Risk",TRUE,"Low Risk")</f>
        <v>Low Risk</v>
      </c>
    </row>
    <row r="7253" spans="1:19">
      <c r="A7253">
        <v>7252</v>
      </c>
      <c r="B7253">
        <v>442.33</v>
      </c>
      <c r="C7253">
        <v>22</v>
      </c>
      <c r="D7253" t="s">
        <v>50</v>
      </c>
      <c r="E7253">
        <v>1</v>
      </c>
      <c r="F7253">
        <v>0</v>
      </c>
      <c r="G7253">
        <v>38</v>
      </c>
      <c r="H7253">
        <v>1</v>
      </c>
      <c r="I7253">
        <v>31</v>
      </c>
      <c r="J7253">
        <v>0</v>
      </c>
      <c r="K7253">
        <f>_xlfn.XLOOKUP(FraudData[[#This Row],[amount]],AmountRules[Amount Min],AmountRules[Risk Points],,-1)</f>
        <v>0</v>
      </c>
      <c r="L7253">
        <f>_xlfn.XLOOKUP(FraudData[[#This Row],[transaction_hour]],TimeRules[Hour Min],TimeRules[Risk Points],,-1)</f>
        <v>0</v>
      </c>
      <c r="M7253">
        <f>_xlfn.XLOOKUP(FraudData[[#This Row],[foreign_transaction]],ForeignRules[Foreign Transaction],ForeignRules[Risk Points],0)</f>
        <v>3</v>
      </c>
      <c r="N7253">
        <f>_xlfn.XLOOKUP(FraudData[[#This Row],[location_mismatch]],Table10[Location Mismatch],Table10[Risk Points],0)</f>
        <v>0</v>
      </c>
      <c r="O7253">
        <f>_xlfn.XLOOKUP(FraudData[[#This Row],[device_trust_score]],DeviceRules[Device Min],DeviceRules[Risk Points],,-1)</f>
        <v>2</v>
      </c>
      <c r="P7253">
        <f>_xlfn.XLOOKUP(FraudData[[#This Row],[velocity_last_24h]],VelocityRules[Velocity Min],VelocityRules[Risk Points],,-1)</f>
        <v>0</v>
      </c>
      <c r="Q7253">
        <f>_xlfn.XLOOKUP(FraudData[[#This Row],[merchant_category]],MerchantRules[Merchant Category],MerchantRules[Risk Points],0)</f>
        <v>0</v>
      </c>
      <c r="R7253">
        <f>SUM(FraudData[[#This Row],[Amount Risk]:[Merchant Risk]])</f>
        <v>5</v>
      </c>
      <c r="S7253" t="str" cm="1">
        <f t="array" ref="S7253">_xlfn.IFS(FraudData[[#This Row],[Fraud Risk Score]]&gt;=8,"High Risk",FraudData[[#This Row],[Fraud Risk Score]]&gt;=6,"Medium Risk",TRUE,"Low Risk")</f>
        <v>Low Risk</v>
      </c>
    </row>
    <row r="7254" spans="1:19">
      <c r="A7254">
        <v>7253</v>
      </c>
      <c r="B7254">
        <v>55.49</v>
      </c>
      <c r="C7254">
        <v>10</v>
      </c>
      <c r="D7254" t="s">
        <v>50</v>
      </c>
      <c r="E7254">
        <v>0</v>
      </c>
      <c r="F7254">
        <v>0</v>
      </c>
      <c r="G7254">
        <v>71</v>
      </c>
      <c r="H7254">
        <v>0</v>
      </c>
      <c r="I7254">
        <v>69</v>
      </c>
      <c r="J7254">
        <v>0</v>
      </c>
      <c r="K7254">
        <f>_xlfn.XLOOKUP(FraudData[[#This Row],[amount]],AmountRules[Amount Min],AmountRules[Risk Points],,-1)</f>
        <v>0</v>
      </c>
      <c r="L7254">
        <f>_xlfn.XLOOKUP(FraudData[[#This Row],[transaction_hour]],TimeRules[Hour Min],TimeRules[Risk Points],,-1)</f>
        <v>0</v>
      </c>
      <c r="M7254">
        <f>_xlfn.XLOOKUP(FraudData[[#This Row],[foreign_transaction]],ForeignRules[Foreign Transaction],ForeignRules[Risk Points],0)</f>
        <v>0</v>
      </c>
      <c r="N7254">
        <f>_xlfn.XLOOKUP(FraudData[[#This Row],[location_mismatch]],Table10[Location Mismatch],Table10[Risk Points],0)</f>
        <v>0</v>
      </c>
      <c r="O7254">
        <f>_xlfn.XLOOKUP(FraudData[[#This Row],[device_trust_score]],DeviceRules[Device Min],DeviceRules[Risk Points],,-1)</f>
        <v>0</v>
      </c>
      <c r="P7254">
        <f>_xlfn.XLOOKUP(FraudData[[#This Row],[velocity_last_24h]],VelocityRules[Velocity Min],VelocityRules[Risk Points],,-1)</f>
        <v>0</v>
      </c>
      <c r="Q7254">
        <f>_xlfn.XLOOKUP(FraudData[[#This Row],[merchant_category]],MerchantRules[Merchant Category],MerchantRules[Risk Points],0)</f>
        <v>0</v>
      </c>
      <c r="R7254">
        <f>SUM(FraudData[[#This Row],[Amount Risk]:[Merchant Risk]])</f>
        <v>0</v>
      </c>
      <c r="S7254" t="str" cm="1">
        <f t="array" ref="S7254">_xlfn.IFS(FraudData[[#This Row],[Fraud Risk Score]]&gt;=8,"High Risk",FraudData[[#This Row],[Fraud Risk Score]]&gt;=6,"Medium Risk",TRUE,"Low Risk")</f>
        <v>Low Risk</v>
      </c>
    </row>
    <row r="7255" spans="1:19">
      <c r="A7255">
        <v>7254</v>
      </c>
      <c r="B7255">
        <v>421.73</v>
      </c>
      <c r="C7255">
        <v>22</v>
      </c>
      <c r="D7255" t="s">
        <v>48</v>
      </c>
      <c r="E7255">
        <v>1</v>
      </c>
      <c r="F7255">
        <v>0</v>
      </c>
      <c r="G7255">
        <v>79</v>
      </c>
      <c r="H7255">
        <v>3</v>
      </c>
      <c r="I7255">
        <v>18</v>
      </c>
      <c r="J7255">
        <v>0</v>
      </c>
      <c r="K7255">
        <f>_xlfn.XLOOKUP(FraudData[[#This Row],[amount]],AmountRules[Amount Min],AmountRules[Risk Points],,-1)</f>
        <v>0</v>
      </c>
      <c r="L7255">
        <f>_xlfn.XLOOKUP(FraudData[[#This Row],[transaction_hour]],TimeRules[Hour Min],TimeRules[Risk Points],,-1)</f>
        <v>0</v>
      </c>
      <c r="M7255">
        <f>_xlfn.XLOOKUP(FraudData[[#This Row],[foreign_transaction]],ForeignRules[Foreign Transaction],ForeignRules[Risk Points],0)</f>
        <v>3</v>
      </c>
      <c r="N7255">
        <f>_xlfn.XLOOKUP(FraudData[[#This Row],[location_mismatch]],Table10[Location Mismatch],Table10[Risk Points],0)</f>
        <v>0</v>
      </c>
      <c r="O7255">
        <f>_xlfn.XLOOKUP(FraudData[[#This Row],[device_trust_score]],DeviceRules[Device Min],DeviceRules[Risk Points],,-1)</f>
        <v>0</v>
      </c>
      <c r="P7255">
        <f>_xlfn.XLOOKUP(FraudData[[#This Row],[velocity_last_24h]],VelocityRules[Velocity Min],VelocityRules[Risk Points],,-1)</f>
        <v>0</v>
      </c>
      <c r="Q7255">
        <f>_xlfn.XLOOKUP(FraudData[[#This Row],[merchant_category]],MerchantRules[Merchant Category],MerchantRules[Risk Points],0)</f>
        <v>0</v>
      </c>
      <c r="R7255">
        <f>SUM(FraudData[[#This Row],[Amount Risk]:[Merchant Risk]])</f>
        <v>3</v>
      </c>
      <c r="S7255" t="str" cm="1">
        <f t="array" ref="S7255">_xlfn.IFS(FraudData[[#This Row],[Fraud Risk Score]]&gt;=8,"High Risk",FraudData[[#This Row],[Fraud Risk Score]]&gt;=6,"Medium Risk",TRUE,"Low Risk")</f>
        <v>Low Risk</v>
      </c>
    </row>
    <row r="7256" spans="1:19">
      <c r="A7256">
        <v>7255</v>
      </c>
      <c r="B7256">
        <v>69.59</v>
      </c>
      <c r="C7256">
        <v>3</v>
      </c>
      <c r="D7256" t="s">
        <v>47</v>
      </c>
      <c r="E7256">
        <v>0</v>
      </c>
      <c r="F7256">
        <v>0</v>
      </c>
      <c r="G7256">
        <v>36</v>
      </c>
      <c r="H7256">
        <v>1</v>
      </c>
      <c r="I7256">
        <v>50</v>
      </c>
      <c r="J7256">
        <v>0</v>
      </c>
      <c r="K7256">
        <f>_xlfn.XLOOKUP(FraudData[[#This Row],[amount]],AmountRules[Amount Min],AmountRules[Risk Points],,-1)</f>
        <v>0</v>
      </c>
      <c r="L7256">
        <f>_xlfn.XLOOKUP(FraudData[[#This Row],[transaction_hour]],TimeRules[Hour Min],TimeRules[Risk Points],,-1)</f>
        <v>3</v>
      </c>
      <c r="M7256">
        <f>_xlfn.XLOOKUP(FraudData[[#This Row],[foreign_transaction]],ForeignRules[Foreign Transaction],ForeignRules[Risk Points],0)</f>
        <v>0</v>
      </c>
      <c r="N7256">
        <f>_xlfn.XLOOKUP(FraudData[[#This Row],[location_mismatch]],Table10[Location Mismatch],Table10[Risk Points],0)</f>
        <v>0</v>
      </c>
      <c r="O7256">
        <f>_xlfn.XLOOKUP(FraudData[[#This Row],[device_trust_score]],DeviceRules[Device Min],DeviceRules[Risk Points],,-1)</f>
        <v>2</v>
      </c>
      <c r="P7256">
        <f>_xlfn.XLOOKUP(FraudData[[#This Row],[velocity_last_24h]],VelocityRules[Velocity Min],VelocityRules[Risk Points],,-1)</f>
        <v>0</v>
      </c>
      <c r="Q7256">
        <f>_xlfn.XLOOKUP(FraudData[[#This Row],[merchant_category]],MerchantRules[Merchant Category],MerchantRules[Risk Points],0)</f>
        <v>0</v>
      </c>
      <c r="R7256">
        <f>SUM(FraudData[[#This Row],[Amount Risk]:[Merchant Risk]])</f>
        <v>5</v>
      </c>
      <c r="S7256" t="str" cm="1">
        <f t="array" ref="S7256">_xlfn.IFS(FraudData[[#This Row],[Fraud Risk Score]]&gt;=8,"High Risk",FraudData[[#This Row],[Fraud Risk Score]]&gt;=6,"Medium Risk",TRUE,"Low Risk")</f>
        <v>Low Risk</v>
      </c>
    </row>
    <row r="7257" spans="1:19">
      <c r="A7257">
        <v>7256</v>
      </c>
      <c r="B7257">
        <v>144.66999999999999</v>
      </c>
      <c r="C7257">
        <v>20</v>
      </c>
      <c r="D7257" t="s">
        <v>47</v>
      </c>
      <c r="E7257">
        <v>0</v>
      </c>
      <c r="F7257">
        <v>0</v>
      </c>
      <c r="G7257">
        <v>31</v>
      </c>
      <c r="H7257">
        <v>0</v>
      </c>
      <c r="I7257">
        <v>34</v>
      </c>
      <c r="J7257">
        <v>0</v>
      </c>
      <c r="K7257">
        <f>_xlfn.XLOOKUP(FraudData[[#This Row],[amount]],AmountRules[Amount Min],AmountRules[Risk Points],,-1)</f>
        <v>0</v>
      </c>
      <c r="L7257">
        <f>_xlfn.XLOOKUP(FraudData[[#This Row],[transaction_hour]],TimeRules[Hour Min],TimeRules[Risk Points],,-1)</f>
        <v>0</v>
      </c>
      <c r="M7257">
        <f>_xlfn.XLOOKUP(FraudData[[#This Row],[foreign_transaction]],ForeignRules[Foreign Transaction],ForeignRules[Risk Points],0)</f>
        <v>0</v>
      </c>
      <c r="N7257">
        <f>_xlfn.XLOOKUP(FraudData[[#This Row],[location_mismatch]],Table10[Location Mismatch],Table10[Risk Points],0)</f>
        <v>0</v>
      </c>
      <c r="O7257">
        <f>_xlfn.XLOOKUP(FraudData[[#This Row],[device_trust_score]],DeviceRules[Device Min],DeviceRules[Risk Points],,-1)</f>
        <v>2</v>
      </c>
      <c r="P7257">
        <f>_xlfn.XLOOKUP(FraudData[[#This Row],[velocity_last_24h]],VelocityRules[Velocity Min],VelocityRules[Risk Points],,-1)</f>
        <v>0</v>
      </c>
      <c r="Q7257">
        <f>_xlfn.XLOOKUP(FraudData[[#This Row],[merchant_category]],MerchantRules[Merchant Category],MerchantRules[Risk Points],0)</f>
        <v>0</v>
      </c>
      <c r="R7257">
        <f>SUM(FraudData[[#This Row],[Amount Risk]:[Merchant Risk]])</f>
        <v>2</v>
      </c>
      <c r="S7257" t="str" cm="1">
        <f t="array" ref="S7257">_xlfn.IFS(FraudData[[#This Row],[Fraud Risk Score]]&gt;=8,"High Risk",FraudData[[#This Row],[Fraud Risk Score]]&gt;=6,"Medium Risk",TRUE,"Low Risk")</f>
        <v>Low Risk</v>
      </c>
    </row>
    <row r="7258" spans="1:19">
      <c r="A7258">
        <v>7257</v>
      </c>
      <c r="B7258">
        <v>9.33</v>
      </c>
      <c r="C7258">
        <v>10</v>
      </c>
      <c r="D7258" t="s">
        <v>49</v>
      </c>
      <c r="E7258">
        <v>0</v>
      </c>
      <c r="F7258">
        <v>0</v>
      </c>
      <c r="G7258">
        <v>73</v>
      </c>
      <c r="H7258">
        <v>0</v>
      </c>
      <c r="I7258">
        <v>49</v>
      </c>
      <c r="J7258">
        <v>0</v>
      </c>
      <c r="K7258">
        <f>_xlfn.XLOOKUP(FraudData[[#This Row],[amount]],AmountRules[Amount Min],AmountRules[Risk Points],,-1)</f>
        <v>0</v>
      </c>
      <c r="L7258">
        <f>_xlfn.XLOOKUP(FraudData[[#This Row],[transaction_hour]],TimeRules[Hour Min],TimeRules[Risk Points],,-1)</f>
        <v>0</v>
      </c>
      <c r="M7258">
        <f>_xlfn.XLOOKUP(FraudData[[#This Row],[foreign_transaction]],ForeignRules[Foreign Transaction],ForeignRules[Risk Points],0)</f>
        <v>0</v>
      </c>
      <c r="N7258">
        <f>_xlfn.XLOOKUP(FraudData[[#This Row],[location_mismatch]],Table10[Location Mismatch],Table10[Risk Points],0)</f>
        <v>0</v>
      </c>
      <c r="O7258">
        <f>_xlfn.XLOOKUP(FraudData[[#This Row],[device_trust_score]],DeviceRules[Device Min],DeviceRules[Risk Points],,-1)</f>
        <v>0</v>
      </c>
      <c r="P7258">
        <f>_xlfn.XLOOKUP(FraudData[[#This Row],[velocity_last_24h]],VelocityRules[Velocity Min],VelocityRules[Risk Points],,-1)</f>
        <v>0</v>
      </c>
      <c r="Q7258">
        <f>_xlfn.XLOOKUP(FraudData[[#This Row],[merchant_category]],MerchantRules[Merchant Category],MerchantRules[Risk Points],0)</f>
        <v>1</v>
      </c>
      <c r="R7258">
        <f>SUM(FraudData[[#This Row],[Amount Risk]:[Merchant Risk]])</f>
        <v>1</v>
      </c>
      <c r="S7258" t="str" cm="1">
        <f t="array" ref="S7258">_xlfn.IFS(FraudData[[#This Row],[Fraud Risk Score]]&gt;=8,"High Risk",FraudData[[#This Row],[Fraud Risk Score]]&gt;=6,"Medium Risk",TRUE,"Low Risk")</f>
        <v>Low Risk</v>
      </c>
    </row>
    <row r="7259" spans="1:19">
      <c r="A7259">
        <v>7258</v>
      </c>
      <c r="B7259">
        <v>8.08</v>
      </c>
      <c r="C7259">
        <v>8</v>
      </c>
      <c r="D7259" t="s">
        <v>50</v>
      </c>
      <c r="E7259">
        <v>0</v>
      </c>
      <c r="F7259">
        <v>0</v>
      </c>
      <c r="G7259">
        <v>38</v>
      </c>
      <c r="H7259">
        <v>2</v>
      </c>
      <c r="I7259">
        <v>57</v>
      </c>
      <c r="J7259">
        <v>0</v>
      </c>
      <c r="K7259">
        <f>_xlfn.XLOOKUP(FraudData[[#This Row],[amount]],AmountRules[Amount Min],AmountRules[Risk Points],,-1)</f>
        <v>0</v>
      </c>
      <c r="L7259">
        <f>_xlfn.XLOOKUP(FraudData[[#This Row],[transaction_hour]],TimeRules[Hour Min],TimeRules[Risk Points],,-1)</f>
        <v>0</v>
      </c>
      <c r="M7259">
        <f>_xlfn.XLOOKUP(FraudData[[#This Row],[foreign_transaction]],ForeignRules[Foreign Transaction],ForeignRules[Risk Points],0)</f>
        <v>0</v>
      </c>
      <c r="N7259">
        <f>_xlfn.XLOOKUP(FraudData[[#This Row],[location_mismatch]],Table10[Location Mismatch],Table10[Risk Points],0)</f>
        <v>0</v>
      </c>
      <c r="O7259">
        <f>_xlfn.XLOOKUP(FraudData[[#This Row],[device_trust_score]],DeviceRules[Device Min],DeviceRules[Risk Points],,-1)</f>
        <v>2</v>
      </c>
      <c r="P7259">
        <f>_xlfn.XLOOKUP(FraudData[[#This Row],[velocity_last_24h]],VelocityRules[Velocity Min],VelocityRules[Risk Points],,-1)</f>
        <v>0</v>
      </c>
      <c r="Q7259">
        <f>_xlfn.XLOOKUP(FraudData[[#This Row],[merchant_category]],MerchantRules[Merchant Category],MerchantRules[Risk Points],0)</f>
        <v>0</v>
      </c>
      <c r="R7259">
        <f>SUM(FraudData[[#This Row],[Amount Risk]:[Merchant Risk]])</f>
        <v>2</v>
      </c>
      <c r="S7259" t="str" cm="1">
        <f t="array" ref="S7259">_xlfn.IFS(FraudData[[#This Row],[Fraud Risk Score]]&gt;=8,"High Risk",FraudData[[#This Row],[Fraud Risk Score]]&gt;=6,"Medium Risk",TRUE,"Low Risk")</f>
        <v>Low Risk</v>
      </c>
    </row>
    <row r="7260" spans="1:19">
      <c r="A7260">
        <v>7259</v>
      </c>
      <c r="B7260">
        <v>229.37</v>
      </c>
      <c r="C7260">
        <v>6</v>
      </c>
      <c r="D7260" t="s">
        <v>46</v>
      </c>
      <c r="E7260">
        <v>0</v>
      </c>
      <c r="F7260">
        <v>1</v>
      </c>
      <c r="G7260">
        <v>53</v>
      </c>
      <c r="H7260">
        <v>2</v>
      </c>
      <c r="I7260">
        <v>66</v>
      </c>
      <c r="J7260">
        <v>0</v>
      </c>
      <c r="K7260">
        <f>_xlfn.XLOOKUP(FraudData[[#This Row],[amount]],AmountRules[Amount Min],AmountRules[Risk Points],,-1)</f>
        <v>0</v>
      </c>
      <c r="L7260">
        <f>_xlfn.XLOOKUP(FraudData[[#This Row],[transaction_hour]],TimeRules[Hour Min],TimeRules[Risk Points],,-1)</f>
        <v>0</v>
      </c>
      <c r="M7260">
        <f>_xlfn.XLOOKUP(FraudData[[#This Row],[foreign_transaction]],ForeignRules[Foreign Transaction],ForeignRules[Risk Points],0)</f>
        <v>0</v>
      </c>
      <c r="N7260">
        <f>_xlfn.XLOOKUP(FraudData[[#This Row],[location_mismatch]],Table10[Location Mismatch],Table10[Risk Points],0)</f>
        <v>3</v>
      </c>
      <c r="O7260">
        <f>_xlfn.XLOOKUP(FraudData[[#This Row],[device_trust_score]],DeviceRules[Device Min],DeviceRules[Risk Points],,-1)</f>
        <v>1</v>
      </c>
      <c r="P7260">
        <f>_xlfn.XLOOKUP(FraudData[[#This Row],[velocity_last_24h]],VelocityRules[Velocity Min],VelocityRules[Risk Points],,-1)</f>
        <v>0</v>
      </c>
      <c r="Q7260">
        <f>_xlfn.XLOOKUP(FraudData[[#This Row],[merchant_category]],MerchantRules[Merchant Category],MerchantRules[Risk Points],0)</f>
        <v>0</v>
      </c>
      <c r="R7260">
        <f>SUM(FraudData[[#This Row],[Amount Risk]:[Merchant Risk]])</f>
        <v>4</v>
      </c>
      <c r="S7260" t="str" cm="1">
        <f t="array" ref="S7260">_xlfn.IFS(FraudData[[#This Row],[Fraud Risk Score]]&gt;=8,"High Risk",FraudData[[#This Row],[Fraud Risk Score]]&gt;=6,"Medium Risk",TRUE,"Low Risk")</f>
        <v>Low Risk</v>
      </c>
    </row>
    <row r="7261" spans="1:19">
      <c r="A7261">
        <v>7260</v>
      </c>
      <c r="B7261">
        <v>105.81</v>
      </c>
      <c r="C7261">
        <v>15</v>
      </c>
      <c r="D7261" t="s">
        <v>49</v>
      </c>
      <c r="E7261">
        <v>0</v>
      </c>
      <c r="F7261">
        <v>0</v>
      </c>
      <c r="G7261">
        <v>71</v>
      </c>
      <c r="H7261">
        <v>6</v>
      </c>
      <c r="I7261">
        <v>59</v>
      </c>
      <c r="J7261">
        <v>0</v>
      </c>
      <c r="K7261">
        <f>_xlfn.XLOOKUP(FraudData[[#This Row],[amount]],AmountRules[Amount Min],AmountRules[Risk Points],,-1)</f>
        <v>0</v>
      </c>
      <c r="L7261">
        <f>_xlfn.XLOOKUP(FraudData[[#This Row],[transaction_hour]],TimeRules[Hour Min],TimeRules[Risk Points],,-1)</f>
        <v>0</v>
      </c>
      <c r="M7261">
        <f>_xlfn.XLOOKUP(FraudData[[#This Row],[foreign_transaction]],ForeignRules[Foreign Transaction],ForeignRules[Risk Points],0)</f>
        <v>0</v>
      </c>
      <c r="N7261">
        <f>_xlfn.XLOOKUP(FraudData[[#This Row],[location_mismatch]],Table10[Location Mismatch],Table10[Risk Points],0)</f>
        <v>0</v>
      </c>
      <c r="O7261">
        <f>_xlfn.XLOOKUP(FraudData[[#This Row],[device_trust_score]],DeviceRules[Device Min],DeviceRules[Risk Points],,-1)</f>
        <v>0</v>
      </c>
      <c r="P7261">
        <f>_xlfn.XLOOKUP(FraudData[[#This Row],[velocity_last_24h]],VelocityRules[Velocity Min],VelocityRules[Risk Points],,-1)</f>
        <v>3</v>
      </c>
      <c r="Q7261">
        <f>_xlfn.XLOOKUP(FraudData[[#This Row],[merchant_category]],MerchantRules[Merchant Category],MerchantRules[Risk Points],0)</f>
        <v>1</v>
      </c>
      <c r="R7261">
        <f>SUM(FraudData[[#This Row],[Amount Risk]:[Merchant Risk]])</f>
        <v>4</v>
      </c>
      <c r="S7261" t="str" cm="1">
        <f t="array" ref="S7261">_xlfn.IFS(FraudData[[#This Row],[Fraud Risk Score]]&gt;=8,"High Risk",FraudData[[#This Row],[Fraud Risk Score]]&gt;=6,"Medium Risk",TRUE,"Low Risk")</f>
        <v>Low Risk</v>
      </c>
    </row>
    <row r="7262" spans="1:19">
      <c r="A7262">
        <v>7261</v>
      </c>
      <c r="B7262">
        <v>53.3</v>
      </c>
      <c r="C7262">
        <v>22</v>
      </c>
      <c r="D7262" t="s">
        <v>49</v>
      </c>
      <c r="E7262">
        <v>0</v>
      </c>
      <c r="F7262">
        <v>0</v>
      </c>
      <c r="G7262">
        <v>38</v>
      </c>
      <c r="H7262">
        <v>1</v>
      </c>
      <c r="I7262">
        <v>48</v>
      </c>
      <c r="J7262">
        <v>0</v>
      </c>
      <c r="K7262">
        <f>_xlfn.XLOOKUP(FraudData[[#This Row],[amount]],AmountRules[Amount Min],AmountRules[Risk Points],,-1)</f>
        <v>0</v>
      </c>
      <c r="L7262">
        <f>_xlfn.XLOOKUP(FraudData[[#This Row],[transaction_hour]],TimeRules[Hour Min],TimeRules[Risk Points],,-1)</f>
        <v>0</v>
      </c>
      <c r="M7262">
        <f>_xlfn.XLOOKUP(FraudData[[#This Row],[foreign_transaction]],ForeignRules[Foreign Transaction],ForeignRules[Risk Points],0)</f>
        <v>0</v>
      </c>
      <c r="N7262">
        <f>_xlfn.XLOOKUP(FraudData[[#This Row],[location_mismatch]],Table10[Location Mismatch],Table10[Risk Points],0)</f>
        <v>0</v>
      </c>
      <c r="O7262">
        <f>_xlfn.XLOOKUP(FraudData[[#This Row],[device_trust_score]],DeviceRules[Device Min],DeviceRules[Risk Points],,-1)</f>
        <v>2</v>
      </c>
      <c r="P7262">
        <f>_xlfn.XLOOKUP(FraudData[[#This Row],[velocity_last_24h]],VelocityRules[Velocity Min],VelocityRules[Risk Points],,-1)</f>
        <v>0</v>
      </c>
      <c r="Q7262">
        <f>_xlfn.XLOOKUP(FraudData[[#This Row],[merchant_category]],MerchantRules[Merchant Category],MerchantRules[Risk Points],0)</f>
        <v>1</v>
      </c>
      <c r="R7262">
        <f>SUM(FraudData[[#This Row],[Amount Risk]:[Merchant Risk]])</f>
        <v>3</v>
      </c>
      <c r="S7262" t="str" cm="1">
        <f t="array" ref="S7262">_xlfn.IFS(FraudData[[#This Row],[Fraud Risk Score]]&gt;=8,"High Risk",FraudData[[#This Row],[Fraud Risk Score]]&gt;=6,"Medium Risk",TRUE,"Low Risk")</f>
        <v>Low Risk</v>
      </c>
    </row>
    <row r="7263" spans="1:19">
      <c r="A7263">
        <v>7262</v>
      </c>
      <c r="B7263">
        <v>38.020000000000003</v>
      </c>
      <c r="C7263">
        <v>22</v>
      </c>
      <c r="D7263" t="s">
        <v>48</v>
      </c>
      <c r="E7263">
        <v>0</v>
      </c>
      <c r="F7263">
        <v>0</v>
      </c>
      <c r="G7263">
        <v>75</v>
      </c>
      <c r="H7263">
        <v>1</v>
      </c>
      <c r="I7263">
        <v>55</v>
      </c>
      <c r="J7263">
        <v>0</v>
      </c>
      <c r="K7263">
        <f>_xlfn.XLOOKUP(FraudData[[#This Row],[amount]],AmountRules[Amount Min],AmountRules[Risk Points],,-1)</f>
        <v>0</v>
      </c>
      <c r="L7263">
        <f>_xlfn.XLOOKUP(FraudData[[#This Row],[transaction_hour]],TimeRules[Hour Min],TimeRules[Risk Points],,-1)</f>
        <v>0</v>
      </c>
      <c r="M7263">
        <f>_xlfn.XLOOKUP(FraudData[[#This Row],[foreign_transaction]],ForeignRules[Foreign Transaction],ForeignRules[Risk Points],0)</f>
        <v>0</v>
      </c>
      <c r="N7263">
        <f>_xlfn.XLOOKUP(FraudData[[#This Row],[location_mismatch]],Table10[Location Mismatch],Table10[Risk Points],0)</f>
        <v>0</v>
      </c>
      <c r="O7263">
        <f>_xlfn.XLOOKUP(FraudData[[#This Row],[device_trust_score]],DeviceRules[Device Min],DeviceRules[Risk Points],,-1)</f>
        <v>0</v>
      </c>
      <c r="P7263">
        <f>_xlfn.XLOOKUP(FraudData[[#This Row],[velocity_last_24h]],VelocityRules[Velocity Min],VelocityRules[Risk Points],,-1)</f>
        <v>0</v>
      </c>
      <c r="Q7263">
        <f>_xlfn.XLOOKUP(FraudData[[#This Row],[merchant_category]],MerchantRules[Merchant Category],MerchantRules[Risk Points],0)</f>
        <v>0</v>
      </c>
      <c r="R7263">
        <f>SUM(FraudData[[#This Row],[Amount Risk]:[Merchant Risk]])</f>
        <v>0</v>
      </c>
      <c r="S7263" t="str" cm="1">
        <f t="array" ref="S7263">_xlfn.IFS(FraudData[[#This Row],[Fraud Risk Score]]&gt;=8,"High Risk",FraudData[[#This Row],[Fraud Risk Score]]&gt;=6,"Medium Risk",TRUE,"Low Risk")</f>
        <v>Low Risk</v>
      </c>
    </row>
    <row r="7264" spans="1:19">
      <c r="A7264">
        <v>7263</v>
      </c>
      <c r="B7264">
        <v>199.53</v>
      </c>
      <c r="C7264">
        <v>4</v>
      </c>
      <c r="D7264" t="s">
        <v>46</v>
      </c>
      <c r="E7264">
        <v>0</v>
      </c>
      <c r="F7264">
        <v>0</v>
      </c>
      <c r="G7264">
        <v>38</v>
      </c>
      <c r="H7264">
        <v>2</v>
      </c>
      <c r="I7264">
        <v>56</v>
      </c>
      <c r="J7264">
        <v>0</v>
      </c>
      <c r="K7264">
        <f>_xlfn.XLOOKUP(FraudData[[#This Row],[amount]],AmountRules[Amount Min],AmountRules[Risk Points],,-1)</f>
        <v>0</v>
      </c>
      <c r="L7264">
        <f>_xlfn.XLOOKUP(FraudData[[#This Row],[transaction_hour]],TimeRules[Hour Min],TimeRules[Risk Points],,-1)</f>
        <v>0</v>
      </c>
      <c r="M7264">
        <f>_xlfn.XLOOKUP(FraudData[[#This Row],[foreign_transaction]],ForeignRules[Foreign Transaction],ForeignRules[Risk Points],0)</f>
        <v>0</v>
      </c>
      <c r="N7264">
        <f>_xlfn.XLOOKUP(FraudData[[#This Row],[location_mismatch]],Table10[Location Mismatch],Table10[Risk Points],0)</f>
        <v>0</v>
      </c>
      <c r="O7264">
        <f>_xlfn.XLOOKUP(FraudData[[#This Row],[device_trust_score]],DeviceRules[Device Min],DeviceRules[Risk Points],,-1)</f>
        <v>2</v>
      </c>
      <c r="P7264">
        <f>_xlfn.XLOOKUP(FraudData[[#This Row],[velocity_last_24h]],VelocityRules[Velocity Min],VelocityRules[Risk Points],,-1)</f>
        <v>0</v>
      </c>
      <c r="Q7264">
        <f>_xlfn.XLOOKUP(FraudData[[#This Row],[merchant_category]],MerchantRules[Merchant Category],MerchantRules[Risk Points],0)</f>
        <v>0</v>
      </c>
      <c r="R7264">
        <f>SUM(FraudData[[#This Row],[Amount Risk]:[Merchant Risk]])</f>
        <v>2</v>
      </c>
      <c r="S7264" t="str" cm="1">
        <f t="array" ref="S7264">_xlfn.IFS(FraudData[[#This Row],[Fraud Risk Score]]&gt;=8,"High Risk",FraudData[[#This Row],[Fraud Risk Score]]&gt;=6,"Medium Risk",TRUE,"Low Risk")</f>
        <v>Low Risk</v>
      </c>
    </row>
    <row r="7265" spans="1:19">
      <c r="A7265">
        <v>7264</v>
      </c>
      <c r="B7265">
        <v>7.0000000000000007E-2</v>
      </c>
      <c r="C7265">
        <v>5</v>
      </c>
      <c r="D7265" t="s">
        <v>50</v>
      </c>
      <c r="E7265">
        <v>0</v>
      </c>
      <c r="F7265">
        <v>0</v>
      </c>
      <c r="G7265">
        <v>32</v>
      </c>
      <c r="H7265">
        <v>0</v>
      </c>
      <c r="I7265">
        <v>44</v>
      </c>
      <c r="J7265">
        <v>0</v>
      </c>
      <c r="K7265">
        <f>_xlfn.XLOOKUP(FraudData[[#This Row],[amount]],AmountRules[Amount Min],AmountRules[Risk Points],,-1)</f>
        <v>0</v>
      </c>
      <c r="L7265">
        <f>_xlfn.XLOOKUP(FraudData[[#This Row],[transaction_hour]],TimeRules[Hour Min],TimeRules[Risk Points],,-1)</f>
        <v>0</v>
      </c>
      <c r="M7265">
        <f>_xlfn.XLOOKUP(FraudData[[#This Row],[foreign_transaction]],ForeignRules[Foreign Transaction],ForeignRules[Risk Points],0)</f>
        <v>0</v>
      </c>
      <c r="N7265">
        <f>_xlfn.XLOOKUP(FraudData[[#This Row],[location_mismatch]],Table10[Location Mismatch],Table10[Risk Points],0)</f>
        <v>0</v>
      </c>
      <c r="O7265">
        <f>_xlfn.XLOOKUP(FraudData[[#This Row],[device_trust_score]],DeviceRules[Device Min],DeviceRules[Risk Points],,-1)</f>
        <v>2</v>
      </c>
      <c r="P7265">
        <f>_xlfn.XLOOKUP(FraudData[[#This Row],[velocity_last_24h]],VelocityRules[Velocity Min],VelocityRules[Risk Points],,-1)</f>
        <v>0</v>
      </c>
      <c r="Q7265">
        <f>_xlfn.XLOOKUP(FraudData[[#This Row],[merchant_category]],MerchantRules[Merchant Category],MerchantRules[Risk Points],0)</f>
        <v>0</v>
      </c>
      <c r="R7265">
        <f>SUM(FraudData[[#This Row],[Amount Risk]:[Merchant Risk]])</f>
        <v>2</v>
      </c>
      <c r="S7265" t="str" cm="1">
        <f t="array" ref="S7265">_xlfn.IFS(FraudData[[#This Row],[Fraud Risk Score]]&gt;=8,"High Risk",FraudData[[#This Row],[Fraud Risk Score]]&gt;=6,"Medium Risk",TRUE,"Low Risk")</f>
        <v>Low Risk</v>
      </c>
    </row>
    <row r="7266" spans="1:19">
      <c r="A7266">
        <v>7265</v>
      </c>
      <c r="B7266">
        <v>295.08</v>
      </c>
      <c r="C7266">
        <v>18</v>
      </c>
      <c r="D7266" t="s">
        <v>50</v>
      </c>
      <c r="E7266">
        <v>0</v>
      </c>
      <c r="F7266">
        <v>0</v>
      </c>
      <c r="G7266">
        <v>89</v>
      </c>
      <c r="H7266">
        <v>1</v>
      </c>
      <c r="I7266">
        <v>65</v>
      </c>
      <c r="J7266">
        <v>0</v>
      </c>
      <c r="K7266">
        <f>_xlfn.XLOOKUP(FraudData[[#This Row],[amount]],AmountRules[Amount Min],AmountRules[Risk Points],,-1)</f>
        <v>0</v>
      </c>
      <c r="L7266">
        <f>_xlfn.XLOOKUP(FraudData[[#This Row],[transaction_hour]],TimeRules[Hour Min],TimeRules[Risk Points],,-1)</f>
        <v>0</v>
      </c>
      <c r="M7266">
        <f>_xlfn.XLOOKUP(FraudData[[#This Row],[foreign_transaction]],ForeignRules[Foreign Transaction],ForeignRules[Risk Points],0)</f>
        <v>0</v>
      </c>
      <c r="N7266">
        <f>_xlfn.XLOOKUP(FraudData[[#This Row],[location_mismatch]],Table10[Location Mismatch],Table10[Risk Points],0)</f>
        <v>0</v>
      </c>
      <c r="O7266">
        <f>_xlfn.XLOOKUP(FraudData[[#This Row],[device_trust_score]],DeviceRules[Device Min],DeviceRules[Risk Points],,-1)</f>
        <v>0</v>
      </c>
      <c r="P7266">
        <f>_xlfn.XLOOKUP(FraudData[[#This Row],[velocity_last_24h]],VelocityRules[Velocity Min],VelocityRules[Risk Points],,-1)</f>
        <v>0</v>
      </c>
      <c r="Q7266">
        <f>_xlfn.XLOOKUP(FraudData[[#This Row],[merchant_category]],MerchantRules[Merchant Category],MerchantRules[Risk Points],0)</f>
        <v>0</v>
      </c>
      <c r="R7266">
        <f>SUM(FraudData[[#This Row],[Amount Risk]:[Merchant Risk]])</f>
        <v>0</v>
      </c>
      <c r="S7266" t="str" cm="1">
        <f t="array" ref="S7266">_xlfn.IFS(FraudData[[#This Row],[Fraud Risk Score]]&gt;=8,"High Risk",FraudData[[#This Row],[Fraud Risk Score]]&gt;=6,"Medium Risk",TRUE,"Low Risk")</f>
        <v>Low Risk</v>
      </c>
    </row>
    <row r="7267" spans="1:19">
      <c r="A7267">
        <v>7266</v>
      </c>
      <c r="B7267">
        <v>14.86</v>
      </c>
      <c r="C7267">
        <v>0</v>
      </c>
      <c r="D7267" t="s">
        <v>50</v>
      </c>
      <c r="E7267">
        <v>1</v>
      </c>
      <c r="F7267">
        <v>0</v>
      </c>
      <c r="G7267">
        <v>61</v>
      </c>
      <c r="H7267">
        <v>1</v>
      </c>
      <c r="I7267">
        <v>34</v>
      </c>
      <c r="J7267">
        <v>0</v>
      </c>
      <c r="K7267">
        <f>_xlfn.XLOOKUP(FraudData[[#This Row],[amount]],AmountRules[Amount Min],AmountRules[Risk Points],,-1)</f>
        <v>0</v>
      </c>
      <c r="L7267">
        <f>_xlfn.XLOOKUP(FraudData[[#This Row],[transaction_hour]],TimeRules[Hour Min],TimeRules[Risk Points],,-1)</f>
        <v>3</v>
      </c>
      <c r="M7267">
        <f>_xlfn.XLOOKUP(FraudData[[#This Row],[foreign_transaction]],ForeignRules[Foreign Transaction],ForeignRules[Risk Points],0)</f>
        <v>3</v>
      </c>
      <c r="N7267">
        <f>_xlfn.XLOOKUP(FraudData[[#This Row],[location_mismatch]],Table10[Location Mismatch],Table10[Risk Points],0)</f>
        <v>0</v>
      </c>
      <c r="O7267">
        <f>_xlfn.XLOOKUP(FraudData[[#This Row],[device_trust_score]],DeviceRules[Device Min],DeviceRules[Risk Points],,-1)</f>
        <v>1</v>
      </c>
      <c r="P7267">
        <f>_xlfn.XLOOKUP(FraudData[[#This Row],[velocity_last_24h]],VelocityRules[Velocity Min],VelocityRules[Risk Points],,-1)</f>
        <v>0</v>
      </c>
      <c r="Q7267">
        <f>_xlfn.XLOOKUP(FraudData[[#This Row],[merchant_category]],MerchantRules[Merchant Category],MerchantRules[Risk Points],0)</f>
        <v>0</v>
      </c>
      <c r="R7267">
        <f>SUM(FraudData[[#This Row],[Amount Risk]:[Merchant Risk]])</f>
        <v>7</v>
      </c>
      <c r="S7267" t="str" cm="1">
        <f t="array" ref="S7267">_xlfn.IFS(FraudData[[#This Row],[Fraud Risk Score]]&gt;=8,"High Risk",FraudData[[#This Row],[Fraud Risk Score]]&gt;=6,"Medium Risk",TRUE,"Low Risk")</f>
        <v>Medium Risk</v>
      </c>
    </row>
    <row r="7268" spans="1:19">
      <c r="A7268">
        <v>7267</v>
      </c>
      <c r="B7268">
        <v>38.26</v>
      </c>
      <c r="C7268">
        <v>15</v>
      </c>
      <c r="D7268" t="s">
        <v>49</v>
      </c>
      <c r="E7268">
        <v>0</v>
      </c>
      <c r="F7268">
        <v>0</v>
      </c>
      <c r="G7268">
        <v>92</v>
      </c>
      <c r="H7268">
        <v>0</v>
      </c>
      <c r="I7268">
        <v>47</v>
      </c>
      <c r="J7268">
        <v>0</v>
      </c>
      <c r="K7268">
        <f>_xlfn.XLOOKUP(FraudData[[#This Row],[amount]],AmountRules[Amount Min],AmountRules[Risk Points],,-1)</f>
        <v>0</v>
      </c>
      <c r="L7268">
        <f>_xlfn.XLOOKUP(FraudData[[#This Row],[transaction_hour]],TimeRules[Hour Min],TimeRules[Risk Points],,-1)</f>
        <v>0</v>
      </c>
      <c r="M7268">
        <f>_xlfn.XLOOKUP(FraudData[[#This Row],[foreign_transaction]],ForeignRules[Foreign Transaction],ForeignRules[Risk Points],0)</f>
        <v>0</v>
      </c>
      <c r="N7268">
        <f>_xlfn.XLOOKUP(FraudData[[#This Row],[location_mismatch]],Table10[Location Mismatch],Table10[Risk Points],0)</f>
        <v>0</v>
      </c>
      <c r="O7268">
        <f>_xlfn.XLOOKUP(FraudData[[#This Row],[device_trust_score]],DeviceRules[Device Min],DeviceRules[Risk Points],,-1)</f>
        <v>0</v>
      </c>
      <c r="P7268">
        <f>_xlfn.XLOOKUP(FraudData[[#This Row],[velocity_last_24h]],VelocityRules[Velocity Min],VelocityRules[Risk Points],,-1)</f>
        <v>0</v>
      </c>
      <c r="Q7268">
        <f>_xlfn.XLOOKUP(FraudData[[#This Row],[merchant_category]],MerchantRules[Merchant Category],MerchantRules[Risk Points],0)</f>
        <v>1</v>
      </c>
      <c r="R7268">
        <f>SUM(FraudData[[#This Row],[Amount Risk]:[Merchant Risk]])</f>
        <v>1</v>
      </c>
      <c r="S7268" t="str" cm="1">
        <f t="array" ref="S7268">_xlfn.IFS(FraudData[[#This Row],[Fraud Risk Score]]&gt;=8,"High Risk",FraudData[[#This Row],[Fraud Risk Score]]&gt;=6,"Medium Risk",TRUE,"Low Risk")</f>
        <v>Low Risk</v>
      </c>
    </row>
    <row r="7269" spans="1:19">
      <c r="A7269">
        <v>7268</v>
      </c>
      <c r="B7269">
        <v>87.87</v>
      </c>
      <c r="C7269">
        <v>17</v>
      </c>
      <c r="D7269" t="s">
        <v>48</v>
      </c>
      <c r="E7269">
        <v>0</v>
      </c>
      <c r="F7269">
        <v>0</v>
      </c>
      <c r="G7269">
        <v>40</v>
      </c>
      <c r="H7269">
        <v>1</v>
      </c>
      <c r="I7269">
        <v>56</v>
      </c>
      <c r="J7269">
        <v>0</v>
      </c>
      <c r="K7269">
        <f>_xlfn.XLOOKUP(FraudData[[#This Row],[amount]],AmountRules[Amount Min],AmountRules[Risk Points],,-1)</f>
        <v>0</v>
      </c>
      <c r="L7269">
        <f>_xlfn.XLOOKUP(FraudData[[#This Row],[transaction_hour]],TimeRules[Hour Min],TimeRules[Risk Points],,-1)</f>
        <v>0</v>
      </c>
      <c r="M7269">
        <f>_xlfn.XLOOKUP(FraudData[[#This Row],[foreign_transaction]],ForeignRules[Foreign Transaction],ForeignRules[Risk Points],0)</f>
        <v>0</v>
      </c>
      <c r="N7269">
        <f>_xlfn.XLOOKUP(FraudData[[#This Row],[location_mismatch]],Table10[Location Mismatch],Table10[Risk Points],0)</f>
        <v>0</v>
      </c>
      <c r="O7269">
        <f>_xlfn.XLOOKUP(FraudData[[#This Row],[device_trust_score]],DeviceRules[Device Min],DeviceRules[Risk Points],,-1)</f>
        <v>2</v>
      </c>
      <c r="P7269">
        <f>_xlfn.XLOOKUP(FraudData[[#This Row],[velocity_last_24h]],VelocityRules[Velocity Min],VelocityRules[Risk Points],,-1)</f>
        <v>0</v>
      </c>
      <c r="Q7269">
        <f>_xlfn.XLOOKUP(FraudData[[#This Row],[merchant_category]],MerchantRules[Merchant Category],MerchantRules[Risk Points],0)</f>
        <v>0</v>
      </c>
      <c r="R7269">
        <f>SUM(FraudData[[#This Row],[Amount Risk]:[Merchant Risk]])</f>
        <v>2</v>
      </c>
      <c r="S7269" t="str" cm="1">
        <f t="array" ref="S7269">_xlfn.IFS(FraudData[[#This Row],[Fraud Risk Score]]&gt;=8,"High Risk",FraudData[[#This Row],[Fraud Risk Score]]&gt;=6,"Medium Risk",TRUE,"Low Risk")</f>
        <v>Low Risk</v>
      </c>
    </row>
    <row r="7270" spans="1:19">
      <c r="A7270">
        <v>7269</v>
      </c>
      <c r="B7270">
        <v>119.4</v>
      </c>
      <c r="C7270">
        <v>23</v>
      </c>
      <c r="D7270" t="s">
        <v>49</v>
      </c>
      <c r="E7270">
        <v>0</v>
      </c>
      <c r="F7270">
        <v>0</v>
      </c>
      <c r="G7270">
        <v>44</v>
      </c>
      <c r="H7270">
        <v>2</v>
      </c>
      <c r="I7270">
        <v>23</v>
      </c>
      <c r="J7270">
        <v>0</v>
      </c>
      <c r="K7270">
        <f>_xlfn.XLOOKUP(FraudData[[#This Row],[amount]],AmountRules[Amount Min],AmountRules[Risk Points],,-1)</f>
        <v>0</v>
      </c>
      <c r="L7270">
        <f>_xlfn.XLOOKUP(FraudData[[#This Row],[transaction_hour]],TimeRules[Hour Min],TimeRules[Risk Points],,-1)</f>
        <v>1</v>
      </c>
      <c r="M7270">
        <f>_xlfn.XLOOKUP(FraudData[[#This Row],[foreign_transaction]],ForeignRules[Foreign Transaction],ForeignRules[Risk Points],0)</f>
        <v>0</v>
      </c>
      <c r="N7270">
        <f>_xlfn.XLOOKUP(FraudData[[#This Row],[location_mismatch]],Table10[Location Mismatch],Table10[Risk Points],0)</f>
        <v>0</v>
      </c>
      <c r="O7270">
        <f>_xlfn.XLOOKUP(FraudData[[#This Row],[device_trust_score]],DeviceRules[Device Min],DeviceRules[Risk Points],,-1)</f>
        <v>2</v>
      </c>
      <c r="P7270">
        <f>_xlfn.XLOOKUP(FraudData[[#This Row],[velocity_last_24h]],VelocityRules[Velocity Min],VelocityRules[Risk Points],,-1)</f>
        <v>0</v>
      </c>
      <c r="Q7270">
        <f>_xlfn.XLOOKUP(FraudData[[#This Row],[merchant_category]],MerchantRules[Merchant Category],MerchantRules[Risk Points],0)</f>
        <v>1</v>
      </c>
      <c r="R7270">
        <f>SUM(FraudData[[#This Row],[Amount Risk]:[Merchant Risk]])</f>
        <v>4</v>
      </c>
      <c r="S7270" t="str" cm="1">
        <f t="array" ref="S7270">_xlfn.IFS(FraudData[[#This Row],[Fraud Risk Score]]&gt;=8,"High Risk",FraudData[[#This Row],[Fraud Risk Score]]&gt;=6,"Medium Risk",TRUE,"Low Risk")</f>
        <v>Low Risk</v>
      </c>
    </row>
    <row r="7271" spans="1:19">
      <c r="A7271">
        <v>7270</v>
      </c>
      <c r="B7271">
        <v>78.930000000000007</v>
      </c>
      <c r="C7271">
        <v>12</v>
      </c>
      <c r="D7271" t="s">
        <v>47</v>
      </c>
      <c r="E7271">
        <v>1</v>
      </c>
      <c r="F7271">
        <v>0</v>
      </c>
      <c r="G7271">
        <v>91</v>
      </c>
      <c r="H7271">
        <v>1</v>
      </c>
      <c r="I7271">
        <v>28</v>
      </c>
      <c r="J7271">
        <v>0</v>
      </c>
      <c r="K7271">
        <f>_xlfn.XLOOKUP(FraudData[[#This Row],[amount]],AmountRules[Amount Min],AmountRules[Risk Points],,-1)</f>
        <v>0</v>
      </c>
      <c r="L7271">
        <f>_xlfn.XLOOKUP(FraudData[[#This Row],[transaction_hour]],TimeRules[Hour Min],TimeRules[Risk Points],,-1)</f>
        <v>0</v>
      </c>
      <c r="M7271">
        <f>_xlfn.XLOOKUP(FraudData[[#This Row],[foreign_transaction]],ForeignRules[Foreign Transaction],ForeignRules[Risk Points],0)</f>
        <v>3</v>
      </c>
      <c r="N7271">
        <f>_xlfn.XLOOKUP(FraudData[[#This Row],[location_mismatch]],Table10[Location Mismatch],Table10[Risk Points],0)</f>
        <v>0</v>
      </c>
      <c r="O7271">
        <f>_xlfn.XLOOKUP(FraudData[[#This Row],[device_trust_score]],DeviceRules[Device Min],DeviceRules[Risk Points],,-1)</f>
        <v>0</v>
      </c>
      <c r="P7271">
        <f>_xlfn.XLOOKUP(FraudData[[#This Row],[velocity_last_24h]],VelocityRules[Velocity Min],VelocityRules[Risk Points],,-1)</f>
        <v>0</v>
      </c>
      <c r="Q7271">
        <f>_xlfn.XLOOKUP(FraudData[[#This Row],[merchant_category]],MerchantRules[Merchant Category],MerchantRules[Risk Points],0)</f>
        <v>0</v>
      </c>
      <c r="R7271">
        <f>SUM(FraudData[[#This Row],[Amount Risk]:[Merchant Risk]])</f>
        <v>3</v>
      </c>
      <c r="S7271" t="str" cm="1">
        <f t="array" ref="S7271">_xlfn.IFS(FraudData[[#This Row],[Fraud Risk Score]]&gt;=8,"High Risk",FraudData[[#This Row],[Fraud Risk Score]]&gt;=6,"Medium Risk",TRUE,"Low Risk")</f>
        <v>Low Risk</v>
      </c>
    </row>
    <row r="7272" spans="1:19">
      <c r="A7272">
        <v>7271</v>
      </c>
      <c r="B7272">
        <v>69.61</v>
      </c>
      <c r="C7272">
        <v>0</v>
      </c>
      <c r="D7272" t="s">
        <v>47</v>
      </c>
      <c r="E7272">
        <v>0</v>
      </c>
      <c r="F7272">
        <v>1</v>
      </c>
      <c r="G7272">
        <v>95</v>
      </c>
      <c r="H7272">
        <v>2</v>
      </c>
      <c r="I7272">
        <v>23</v>
      </c>
      <c r="J7272">
        <v>0</v>
      </c>
      <c r="K7272">
        <f>_xlfn.XLOOKUP(FraudData[[#This Row],[amount]],AmountRules[Amount Min],AmountRules[Risk Points],,-1)</f>
        <v>0</v>
      </c>
      <c r="L7272">
        <f>_xlfn.XLOOKUP(FraudData[[#This Row],[transaction_hour]],TimeRules[Hour Min],TimeRules[Risk Points],,-1)</f>
        <v>3</v>
      </c>
      <c r="M7272">
        <f>_xlfn.XLOOKUP(FraudData[[#This Row],[foreign_transaction]],ForeignRules[Foreign Transaction],ForeignRules[Risk Points],0)</f>
        <v>0</v>
      </c>
      <c r="N7272">
        <f>_xlfn.XLOOKUP(FraudData[[#This Row],[location_mismatch]],Table10[Location Mismatch],Table10[Risk Points],0)</f>
        <v>3</v>
      </c>
      <c r="O7272">
        <f>_xlfn.XLOOKUP(FraudData[[#This Row],[device_trust_score]],DeviceRules[Device Min],DeviceRules[Risk Points],,-1)</f>
        <v>0</v>
      </c>
      <c r="P7272">
        <f>_xlfn.XLOOKUP(FraudData[[#This Row],[velocity_last_24h]],VelocityRules[Velocity Min],VelocityRules[Risk Points],,-1)</f>
        <v>0</v>
      </c>
      <c r="Q7272">
        <f>_xlfn.XLOOKUP(FraudData[[#This Row],[merchant_category]],MerchantRules[Merchant Category],MerchantRules[Risk Points],0)</f>
        <v>0</v>
      </c>
      <c r="R7272">
        <f>SUM(FraudData[[#This Row],[Amount Risk]:[Merchant Risk]])</f>
        <v>6</v>
      </c>
      <c r="S7272" t="str" cm="1">
        <f t="array" ref="S7272">_xlfn.IFS(FraudData[[#This Row],[Fraud Risk Score]]&gt;=8,"High Risk",FraudData[[#This Row],[Fraud Risk Score]]&gt;=6,"Medium Risk",TRUE,"Low Risk")</f>
        <v>Medium Risk</v>
      </c>
    </row>
    <row r="7273" spans="1:19">
      <c r="A7273">
        <v>7272</v>
      </c>
      <c r="B7273">
        <v>597.94000000000005</v>
      </c>
      <c r="C7273">
        <v>9</v>
      </c>
      <c r="D7273" t="s">
        <v>50</v>
      </c>
      <c r="E7273">
        <v>0</v>
      </c>
      <c r="F7273">
        <v>0</v>
      </c>
      <c r="G7273">
        <v>56</v>
      </c>
      <c r="H7273">
        <v>4</v>
      </c>
      <c r="I7273">
        <v>47</v>
      </c>
      <c r="J7273">
        <v>0</v>
      </c>
      <c r="K7273">
        <f>_xlfn.XLOOKUP(FraudData[[#This Row],[amount]],AmountRules[Amount Min],AmountRules[Risk Points],,-1)</f>
        <v>1</v>
      </c>
      <c r="L7273">
        <f>_xlfn.XLOOKUP(FraudData[[#This Row],[transaction_hour]],TimeRules[Hour Min],TimeRules[Risk Points],,-1)</f>
        <v>0</v>
      </c>
      <c r="M7273">
        <f>_xlfn.XLOOKUP(FraudData[[#This Row],[foreign_transaction]],ForeignRules[Foreign Transaction],ForeignRules[Risk Points],0)</f>
        <v>0</v>
      </c>
      <c r="N7273">
        <f>_xlfn.XLOOKUP(FraudData[[#This Row],[location_mismatch]],Table10[Location Mismatch],Table10[Risk Points],0)</f>
        <v>0</v>
      </c>
      <c r="O7273">
        <f>_xlfn.XLOOKUP(FraudData[[#This Row],[device_trust_score]],DeviceRules[Device Min],DeviceRules[Risk Points],,-1)</f>
        <v>1</v>
      </c>
      <c r="P7273">
        <f>_xlfn.XLOOKUP(FraudData[[#This Row],[velocity_last_24h]],VelocityRules[Velocity Min],VelocityRules[Risk Points],,-1)</f>
        <v>0</v>
      </c>
      <c r="Q7273">
        <f>_xlfn.XLOOKUP(FraudData[[#This Row],[merchant_category]],MerchantRules[Merchant Category],MerchantRules[Risk Points],0)</f>
        <v>0</v>
      </c>
      <c r="R7273">
        <f>SUM(FraudData[[#This Row],[Amount Risk]:[Merchant Risk]])</f>
        <v>2</v>
      </c>
      <c r="S7273" t="str" cm="1">
        <f t="array" ref="S7273">_xlfn.IFS(FraudData[[#This Row],[Fraud Risk Score]]&gt;=8,"High Risk",FraudData[[#This Row],[Fraud Risk Score]]&gt;=6,"Medium Risk",TRUE,"Low Risk")</f>
        <v>Low Risk</v>
      </c>
    </row>
    <row r="7274" spans="1:19">
      <c r="A7274">
        <v>7273</v>
      </c>
      <c r="B7274">
        <v>184.69</v>
      </c>
      <c r="C7274">
        <v>6</v>
      </c>
      <c r="D7274" t="s">
        <v>48</v>
      </c>
      <c r="E7274">
        <v>0</v>
      </c>
      <c r="F7274">
        <v>1</v>
      </c>
      <c r="G7274">
        <v>93</v>
      </c>
      <c r="H7274">
        <v>2</v>
      </c>
      <c r="I7274">
        <v>35</v>
      </c>
      <c r="J7274">
        <v>0</v>
      </c>
      <c r="K7274">
        <f>_xlfn.XLOOKUP(FraudData[[#This Row],[amount]],AmountRules[Amount Min],AmountRules[Risk Points],,-1)</f>
        <v>0</v>
      </c>
      <c r="L7274">
        <f>_xlfn.XLOOKUP(FraudData[[#This Row],[transaction_hour]],TimeRules[Hour Min],TimeRules[Risk Points],,-1)</f>
        <v>0</v>
      </c>
      <c r="M7274">
        <f>_xlfn.XLOOKUP(FraudData[[#This Row],[foreign_transaction]],ForeignRules[Foreign Transaction],ForeignRules[Risk Points],0)</f>
        <v>0</v>
      </c>
      <c r="N7274">
        <f>_xlfn.XLOOKUP(FraudData[[#This Row],[location_mismatch]],Table10[Location Mismatch],Table10[Risk Points],0)</f>
        <v>3</v>
      </c>
      <c r="O7274">
        <f>_xlfn.XLOOKUP(FraudData[[#This Row],[device_trust_score]],DeviceRules[Device Min],DeviceRules[Risk Points],,-1)</f>
        <v>0</v>
      </c>
      <c r="P7274">
        <f>_xlfn.XLOOKUP(FraudData[[#This Row],[velocity_last_24h]],VelocityRules[Velocity Min],VelocityRules[Risk Points],,-1)</f>
        <v>0</v>
      </c>
      <c r="Q7274">
        <f>_xlfn.XLOOKUP(FraudData[[#This Row],[merchant_category]],MerchantRules[Merchant Category],MerchantRules[Risk Points],0)</f>
        <v>0</v>
      </c>
      <c r="R7274">
        <f>SUM(FraudData[[#This Row],[Amount Risk]:[Merchant Risk]])</f>
        <v>3</v>
      </c>
      <c r="S7274" t="str" cm="1">
        <f t="array" ref="S7274">_xlfn.IFS(FraudData[[#This Row],[Fraud Risk Score]]&gt;=8,"High Risk",FraudData[[#This Row],[Fraud Risk Score]]&gt;=6,"Medium Risk",TRUE,"Low Risk")</f>
        <v>Low Risk</v>
      </c>
    </row>
    <row r="7275" spans="1:19">
      <c r="A7275">
        <v>7274</v>
      </c>
      <c r="B7275">
        <v>4.2699999999999996</v>
      </c>
      <c r="C7275">
        <v>4</v>
      </c>
      <c r="D7275" t="s">
        <v>50</v>
      </c>
      <c r="E7275">
        <v>0</v>
      </c>
      <c r="F7275">
        <v>0</v>
      </c>
      <c r="G7275">
        <v>54</v>
      </c>
      <c r="H7275">
        <v>0</v>
      </c>
      <c r="I7275">
        <v>58</v>
      </c>
      <c r="J7275">
        <v>0</v>
      </c>
      <c r="K7275">
        <f>_xlfn.XLOOKUP(FraudData[[#This Row],[amount]],AmountRules[Amount Min],AmountRules[Risk Points],,-1)</f>
        <v>0</v>
      </c>
      <c r="L7275">
        <f>_xlfn.XLOOKUP(FraudData[[#This Row],[transaction_hour]],TimeRules[Hour Min],TimeRules[Risk Points],,-1)</f>
        <v>0</v>
      </c>
      <c r="M7275">
        <f>_xlfn.XLOOKUP(FraudData[[#This Row],[foreign_transaction]],ForeignRules[Foreign Transaction],ForeignRules[Risk Points],0)</f>
        <v>0</v>
      </c>
      <c r="N7275">
        <f>_xlfn.XLOOKUP(FraudData[[#This Row],[location_mismatch]],Table10[Location Mismatch],Table10[Risk Points],0)</f>
        <v>0</v>
      </c>
      <c r="O7275">
        <f>_xlfn.XLOOKUP(FraudData[[#This Row],[device_trust_score]],DeviceRules[Device Min],DeviceRules[Risk Points],,-1)</f>
        <v>1</v>
      </c>
      <c r="P7275">
        <f>_xlfn.XLOOKUP(FraudData[[#This Row],[velocity_last_24h]],VelocityRules[Velocity Min],VelocityRules[Risk Points],,-1)</f>
        <v>0</v>
      </c>
      <c r="Q7275">
        <f>_xlfn.XLOOKUP(FraudData[[#This Row],[merchant_category]],MerchantRules[Merchant Category],MerchantRules[Risk Points],0)</f>
        <v>0</v>
      </c>
      <c r="R7275">
        <f>SUM(FraudData[[#This Row],[Amount Risk]:[Merchant Risk]])</f>
        <v>1</v>
      </c>
      <c r="S7275" t="str" cm="1">
        <f t="array" ref="S7275">_xlfn.IFS(FraudData[[#This Row],[Fraud Risk Score]]&gt;=8,"High Risk",FraudData[[#This Row],[Fraud Risk Score]]&gt;=6,"Medium Risk",TRUE,"Low Risk")</f>
        <v>Low Risk</v>
      </c>
    </row>
    <row r="7276" spans="1:19">
      <c r="A7276">
        <v>7275</v>
      </c>
      <c r="B7276">
        <v>101.24</v>
      </c>
      <c r="C7276">
        <v>12</v>
      </c>
      <c r="D7276" t="s">
        <v>50</v>
      </c>
      <c r="E7276">
        <v>0</v>
      </c>
      <c r="F7276">
        <v>0</v>
      </c>
      <c r="G7276">
        <v>44</v>
      </c>
      <c r="H7276">
        <v>2</v>
      </c>
      <c r="I7276">
        <v>21</v>
      </c>
      <c r="J7276">
        <v>0</v>
      </c>
      <c r="K7276">
        <f>_xlfn.XLOOKUP(FraudData[[#This Row],[amount]],AmountRules[Amount Min],AmountRules[Risk Points],,-1)</f>
        <v>0</v>
      </c>
      <c r="L7276">
        <f>_xlfn.XLOOKUP(FraudData[[#This Row],[transaction_hour]],TimeRules[Hour Min],TimeRules[Risk Points],,-1)</f>
        <v>0</v>
      </c>
      <c r="M7276">
        <f>_xlfn.XLOOKUP(FraudData[[#This Row],[foreign_transaction]],ForeignRules[Foreign Transaction],ForeignRules[Risk Points],0)</f>
        <v>0</v>
      </c>
      <c r="N7276">
        <f>_xlfn.XLOOKUP(FraudData[[#This Row],[location_mismatch]],Table10[Location Mismatch],Table10[Risk Points],0)</f>
        <v>0</v>
      </c>
      <c r="O7276">
        <f>_xlfn.XLOOKUP(FraudData[[#This Row],[device_trust_score]],DeviceRules[Device Min],DeviceRules[Risk Points],,-1)</f>
        <v>2</v>
      </c>
      <c r="P7276">
        <f>_xlfn.XLOOKUP(FraudData[[#This Row],[velocity_last_24h]],VelocityRules[Velocity Min],VelocityRules[Risk Points],,-1)</f>
        <v>0</v>
      </c>
      <c r="Q7276">
        <f>_xlfn.XLOOKUP(FraudData[[#This Row],[merchant_category]],MerchantRules[Merchant Category],MerchantRules[Risk Points],0)</f>
        <v>0</v>
      </c>
      <c r="R7276">
        <f>SUM(FraudData[[#This Row],[Amount Risk]:[Merchant Risk]])</f>
        <v>2</v>
      </c>
      <c r="S7276" t="str" cm="1">
        <f t="array" ref="S7276">_xlfn.IFS(FraudData[[#This Row],[Fraud Risk Score]]&gt;=8,"High Risk",FraudData[[#This Row],[Fraud Risk Score]]&gt;=6,"Medium Risk",TRUE,"Low Risk")</f>
        <v>Low Risk</v>
      </c>
    </row>
    <row r="7277" spans="1:19">
      <c r="A7277">
        <v>7276</v>
      </c>
      <c r="B7277">
        <v>374.31</v>
      </c>
      <c r="C7277">
        <v>21</v>
      </c>
      <c r="D7277" t="s">
        <v>49</v>
      </c>
      <c r="E7277">
        <v>0</v>
      </c>
      <c r="F7277">
        <v>0</v>
      </c>
      <c r="G7277">
        <v>82</v>
      </c>
      <c r="H7277">
        <v>2</v>
      </c>
      <c r="I7277">
        <v>49</v>
      </c>
      <c r="J7277">
        <v>0</v>
      </c>
      <c r="K7277">
        <f>_xlfn.XLOOKUP(FraudData[[#This Row],[amount]],AmountRules[Amount Min],AmountRules[Risk Points],,-1)</f>
        <v>0</v>
      </c>
      <c r="L7277">
        <f>_xlfn.XLOOKUP(FraudData[[#This Row],[transaction_hour]],TimeRules[Hour Min],TimeRules[Risk Points],,-1)</f>
        <v>0</v>
      </c>
      <c r="M7277">
        <f>_xlfn.XLOOKUP(FraudData[[#This Row],[foreign_transaction]],ForeignRules[Foreign Transaction],ForeignRules[Risk Points],0)</f>
        <v>0</v>
      </c>
      <c r="N7277">
        <f>_xlfn.XLOOKUP(FraudData[[#This Row],[location_mismatch]],Table10[Location Mismatch],Table10[Risk Points],0)</f>
        <v>0</v>
      </c>
      <c r="O7277">
        <f>_xlfn.XLOOKUP(FraudData[[#This Row],[device_trust_score]],DeviceRules[Device Min],DeviceRules[Risk Points],,-1)</f>
        <v>0</v>
      </c>
      <c r="P7277">
        <f>_xlfn.XLOOKUP(FraudData[[#This Row],[velocity_last_24h]],VelocityRules[Velocity Min],VelocityRules[Risk Points],,-1)</f>
        <v>0</v>
      </c>
      <c r="Q7277">
        <f>_xlfn.XLOOKUP(FraudData[[#This Row],[merchant_category]],MerchantRules[Merchant Category],MerchantRules[Risk Points],0)</f>
        <v>1</v>
      </c>
      <c r="R7277">
        <f>SUM(FraudData[[#This Row],[Amount Risk]:[Merchant Risk]])</f>
        <v>1</v>
      </c>
      <c r="S7277" t="str" cm="1">
        <f t="array" ref="S7277">_xlfn.IFS(FraudData[[#This Row],[Fraud Risk Score]]&gt;=8,"High Risk",FraudData[[#This Row],[Fraud Risk Score]]&gt;=6,"Medium Risk",TRUE,"Low Risk")</f>
        <v>Low Risk</v>
      </c>
    </row>
    <row r="7278" spans="1:19">
      <c r="A7278">
        <v>7277</v>
      </c>
      <c r="B7278">
        <v>64.58</v>
      </c>
      <c r="C7278">
        <v>15</v>
      </c>
      <c r="D7278" t="s">
        <v>50</v>
      </c>
      <c r="E7278">
        <v>0</v>
      </c>
      <c r="F7278">
        <v>0</v>
      </c>
      <c r="G7278">
        <v>53</v>
      </c>
      <c r="H7278">
        <v>1</v>
      </c>
      <c r="I7278">
        <v>26</v>
      </c>
      <c r="J7278">
        <v>0</v>
      </c>
      <c r="K7278">
        <f>_xlfn.XLOOKUP(FraudData[[#This Row],[amount]],AmountRules[Amount Min],AmountRules[Risk Points],,-1)</f>
        <v>0</v>
      </c>
      <c r="L7278">
        <f>_xlfn.XLOOKUP(FraudData[[#This Row],[transaction_hour]],TimeRules[Hour Min],TimeRules[Risk Points],,-1)</f>
        <v>0</v>
      </c>
      <c r="M7278">
        <f>_xlfn.XLOOKUP(FraudData[[#This Row],[foreign_transaction]],ForeignRules[Foreign Transaction],ForeignRules[Risk Points],0)</f>
        <v>0</v>
      </c>
      <c r="N7278">
        <f>_xlfn.XLOOKUP(FraudData[[#This Row],[location_mismatch]],Table10[Location Mismatch],Table10[Risk Points],0)</f>
        <v>0</v>
      </c>
      <c r="O7278">
        <f>_xlfn.XLOOKUP(FraudData[[#This Row],[device_trust_score]],DeviceRules[Device Min],DeviceRules[Risk Points],,-1)</f>
        <v>1</v>
      </c>
      <c r="P7278">
        <f>_xlfn.XLOOKUP(FraudData[[#This Row],[velocity_last_24h]],VelocityRules[Velocity Min],VelocityRules[Risk Points],,-1)</f>
        <v>0</v>
      </c>
      <c r="Q7278">
        <f>_xlfn.XLOOKUP(FraudData[[#This Row],[merchant_category]],MerchantRules[Merchant Category],MerchantRules[Risk Points],0)</f>
        <v>0</v>
      </c>
      <c r="R7278">
        <f>SUM(FraudData[[#This Row],[Amount Risk]:[Merchant Risk]])</f>
        <v>1</v>
      </c>
      <c r="S7278" t="str" cm="1">
        <f t="array" ref="S7278">_xlfn.IFS(FraudData[[#This Row],[Fraud Risk Score]]&gt;=8,"High Risk",FraudData[[#This Row],[Fraud Risk Score]]&gt;=6,"Medium Risk",TRUE,"Low Risk")</f>
        <v>Low Risk</v>
      </c>
    </row>
    <row r="7279" spans="1:19">
      <c r="A7279">
        <v>7278</v>
      </c>
      <c r="B7279">
        <v>17.88</v>
      </c>
      <c r="C7279">
        <v>23</v>
      </c>
      <c r="D7279" t="s">
        <v>50</v>
      </c>
      <c r="E7279">
        <v>0</v>
      </c>
      <c r="F7279">
        <v>1</v>
      </c>
      <c r="G7279">
        <v>48</v>
      </c>
      <c r="H7279">
        <v>2</v>
      </c>
      <c r="I7279">
        <v>20</v>
      </c>
      <c r="J7279">
        <v>0</v>
      </c>
      <c r="K7279">
        <f>_xlfn.XLOOKUP(FraudData[[#This Row],[amount]],AmountRules[Amount Min],AmountRules[Risk Points],,-1)</f>
        <v>0</v>
      </c>
      <c r="L7279">
        <f>_xlfn.XLOOKUP(FraudData[[#This Row],[transaction_hour]],TimeRules[Hour Min],TimeRules[Risk Points],,-1)</f>
        <v>1</v>
      </c>
      <c r="M7279">
        <f>_xlfn.XLOOKUP(FraudData[[#This Row],[foreign_transaction]],ForeignRules[Foreign Transaction],ForeignRules[Risk Points],0)</f>
        <v>0</v>
      </c>
      <c r="N7279">
        <f>_xlfn.XLOOKUP(FraudData[[#This Row],[location_mismatch]],Table10[Location Mismatch],Table10[Risk Points],0)</f>
        <v>3</v>
      </c>
      <c r="O7279">
        <f>_xlfn.XLOOKUP(FraudData[[#This Row],[device_trust_score]],DeviceRules[Device Min],DeviceRules[Risk Points],,-1)</f>
        <v>2</v>
      </c>
      <c r="P7279">
        <f>_xlfn.XLOOKUP(FraudData[[#This Row],[velocity_last_24h]],VelocityRules[Velocity Min],VelocityRules[Risk Points],,-1)</f>
        <v>0</v>
      </c>
      <c r="Q7279">
        <f>_xlfn.XLOOKUP(FraudData[[#This Row],[merchant_category]],MerchantRules[Merchant Category],MerchantRules[Risk Points],0)</f>
        <v>0</v>
      </c>
      <c r="R7279">
        <f>SUM(FraudData[[#This Row],[Amount Risk]:[Merchant Risk]])</f>
        <v>6</v>
      </c>
      <c r="S7279" t="str" cm="1">
        <f t="array" ref="S7279">_xlfn.IFS(FraudData[[#This Row],[Fraud Risk Score]]&gt;=8,"High Risk",FraudData[[#This Row],[Fraud Risk Score]]&gt;=6,"Medium Risk",TRUE,"Low Risk")</f>
        <v>Medium Risk</v>
      </c>
    </row>
    <row r="7280" spans="1:19">
      <c r="A7280">
        <v>7279</v>
      </c>
      <c r="B7280">
        <v>255.67</v>
      </c>
      <c r="C7280">
        <v>19</v>
      </c>
      <c r="D7280" t="s">
        <v>48</v>
      </c>
      <c r="E7280">
        <v>0</v>
      </c>
      <c r="F7280">
        <v>1</v>
      </c>
      <c r="G7280">
        <v>25</v>
      </c>
      <c r="H7280">
        <v>5</v>
      </c>
      <c r="I7280">
        <v>44</v>
      </c>
      <c r="J7280">
        <v>1</v>
      </c>
      <c r="K7280">
        <f>_xlfn.XLOOKUP(FraudData[[#This Row],[amount]],AmountRules[Amount Min],AmountRules[Risk Points],,-1)</f>
        <v>0</v>
      </c>
      <c r="L7280">
        <f>_xlfn.XLOOKUP(FraudData[[#This Row],[transaction_hour]],TimeRules[Hour Min],TimeRules[Risk Points],,-1)</f>
        <v>0</v>
      </c>
      <c r="M7280">
        <f>_xlfn.XLOOKUP(FraudData[[#This Row],[foreign_transaction]],ForeignRules[Foreign Transaction],ForeignRules[Risk Points],0)</f>
        <v>0</v>
      </c>
      <c r="N7280">
        <f>_xlfn.XLOOKUP(FraudData[[#This Row],[location_mismatch]],Table10[Location Mismatch],Table10[Risk Points],0)</f>
        <v>3</v>
      </c>
      <c r="O7280">
        <f>_xlfn.XLOOKUP(FraudData[[#This Row],[device_trust_score]],DeviceRules[Device Min],DeviceRules[Risk Points],,-1)</f>
        <v>3</v>
      </c>
      <c r="P7280">
        <f>_xlfn.XLOOKUP(FraudData[[#This Row],[velocity_last_24h]],VelocityRules[Velocity Min],VelocityRules[Risk Points],,-1)</f>
        <v>3</v>
      </c>
      <c r="Q7280">
        <f>_xlfn.XLOOKUP(FraudData[[#This Row],[merchant_category]],MerchantRules[Merchant Category],MerchantRules[Risk Points],0)</f>
        <v>0</v>
      </c>
      <c r="R7280">
        <f>SUM(FraudData[[#This Row],[Amount Risk]:[Merchant Risk]])</f>
        <v>9</v>
      </c>
      <c r="S7280" t="str" cm="1">
        <f t="array" ref="S7280">_xlfn.IFS(FraudData[[#This Row],[Fraud Risk Score]]&gt;=8,"High Risk",FraudData[[#This Row],[Fraud Risk Score]]&gt;=6,"Medium Risk",TRUE,"Low Risk")</f>
        <v>High Risk</v>
      </c>
    </row>
    <row r="7281" spans="1:19">
      <c r="A7281">
        <v>7280</v>
      </c>
      <c r="B7281">
        <v>167.66</v>
      </c>
      <c r="C7281">
        <v>21</v>
      </c>
      <c r="D7281" t="s">
        <v>48</v>
      </c>
      <c r="E7281">
        <v>0</v>
      </c>
      <c r="F7281">
        <v>0</v>
      </c>
      <c r="G7281">
        <v>51</v>
      </c>
      <c r="H7281">
        <v>3</v>
      </c>
      <c r="I7281">
        <v>20</v>
      </c>
      <c r="J7281">
        <v>0</v>
      </c>
      <c r="K7281">
        <f>_xlfn.XLOOKUP(FraudData[[#This Row],[amount]],AmountRules[Amount Min],AmountRules[Risk Points],,-1)</f>
        <v>0</v>
      </c>
      <c r="L7281">
        <f>_xlfn.XLOOKUP(FraudData[[#This Row],[transaction_hour]],TimeRules[Hour Min],TimeRules[Risk Points],,-1)</f>
        <v>0</v>
      </c>
      <c r="M7281">
        <f>_xlfn.XLOOKUP(FraudData[[#This Row],[foreign_transaction]],ForeignRules[Foreign Transaction],ForeignRules[Risk Points],0)</f>
        <v>0</v>
      </c>
      <c r="N7281">
        <f>_xlfn.XLOOKUP(FraudData[[#This Row],[location_mismatch]],Table10[Location Mismatch],Table10[Risk Points],0)</f>
        <v>0</v>
      </c>
      <c r="O7281">
        <f>_xlfn.XLOOKUP(FraudData[[#This Row],[device_trust_score]],DeviceRules[Device Min],DeviceRules[Risk Points],,-1)</f>
        <v>1</v>
      </c>
      <c r="P7281">
        <f>_xlfn.XLOOKUP(FraudData[[#This Row],[velocity_last_24h]],VelocityRules[Velocity Min],VelocityRules[Risk Points],,-1)</f>
        <v>0</v>
      </c>
      <c r="Q7281">
        <f>_xlfn.XLOOKUP(FraudData[[#This Row],[merchant_category]],MerchantRules[Merchant Category],MerchantRules[Risk Points],0)</f>
        <v>0</v>
      </c>
      <c r="R7281">
        <f>SUM(FraudData[[#This Row],[Amount Risk]:[Merchant Risk]])</f>
        <v>1</v>
      </c>
      <c r="S7281" t="str" cm="1">
        <f t="array" ref="S7281">_xlfn.IFS(FraudData[[#This Row],[Fraud Risk Score]]&gt;=8,"High Risk",FraudData[[#This Row],[Fraud Risk Score]]&gt;=6,"Medium Risk",TRUE,"Low Risk")</f>
        <v>Low Risk</v>
      </c>
    </row>
    <row r="7282" spans="1:19">
      <c r="A7282">
        <v>7281</v>
      </c>
      <c r="B7282">
        <v>152.05000000000001</v>
      </c>
      <c r="C7282">
        <v>13</v>
      </c>
      <c r="D7282" t="s">
        <v>48</v>
      </c>
      <c r="E7282">
        <v>1</v>
      </c>
      <c r="F7282">
        <v>0</v>
      </c>
      <c r="G7282">
        <v>45</v>
      </c>
      <c r="H7282">
        <v>2</v>
      </c>
      <c r="I7282">
        <v>63</v>
      </c>
      <c r="J7282">
        <v>0</v>
      </c>
      <c r="K7282">
        <f>_xlfn.XLOOKUP(FraudData[[#This Row],[amount]],AmountRules[Amount Min],AmountRules[Risk Points],,-1)</f>
        <v>0</v>
      </c>
      <c r="L7282">
        <f>_xlfn.XLOOKUP(FraudData[[#This Row],[transaction_hour]],TimeRules[Hour Min],TimeRules[Risk Points],,-1)</f>
        <v>0</v>
      </c>
      <c r="M7282">
        <f>_xlfn.XLOOKUP(FraudData[[#This Row],[foreign_transaction]],ForeignRules[Foreign Transaction],ForeignRules[Risk Points],0)</f>
        <v>3</v>
      </c>
      <c r="N7282">
        <f>_xlfn.XLOOKUP(FraudData[[#This Row],[location_mismatch]],Table10[Location Mismatch],Table10[Risk Points],0)</f>
        <v>0</v>
      </c>
      <c r="O7282">
        <f>_xlfn.XLOOKUP(FraudData[[#This Row],[device_trust_score]],DeviceRules[Device Min],DeviceRules[Risk Points],,-1)</f>
        <v>2</v>
      </c>
      <c r="P7282">
        <f>_xlfn.XLOOKUP(FraudData[[#This Row],[velocity_last_24h]],VelocityRules[Velocity Min],VelocityRules[Risk Points],,-1)</f>
        <v>0</v>
      </c>
      <c r="Q7282">
        <f>_xlfn.XLOOKUP(FraudData[[#This Row],[merchant_category]],MerchantRules[Merchant Category],MerchantRules[Risk Points],0)</f>
        <v>0</v>
      </c>
      <c r="R7282">
        <f>SUM(FraudData[[#This Row],[Amount Risk]:[Merchant Risk]])</f>
        <v>5</v>
      </c>
      <c r="S7282" t="str" cm="1">
        <f t="array" ref="S7282">_xlfn.IFS(FraudData[[#This Row],[Fraud Risk Score]]&gt;=8,"High Risk",FraudData[[#This Row],[Fraud Risk Score]]&gt;=6,"Medium Risk",TRUE,"Low Risk")</f>
        <v>Low Risk</v>
      </c>
    </row>
    <row r="7283" spans="1:19">
      <c r="A7283">
        <v>7282</v>
      </c>
      <c r="B7283">
        <v>9.91</v>
      </c>
      <c r="C7283">
        <v>10</v>
      </c>
      <c r="D7283" t="s">
        <v>50</v>
      </c>
      <c r="E7283">
        <v>0</v>
      </c>
      <c r="F7283">
        <v>0</v>
      </c>
      <c r="G7283">
        <v>41</v>
      </c>
      <c r="H7283">
        <v>1</v>
      </c>
      <c r="I7283">
        <v>44</v>
      </c>
      <c r="J7283">
        <v>0</v>
      </c>
      <c r="K7283">
        <f>_xlfn.XLOOKUP(FraudData[[#This Row],[amount]],AmountRules[Amount Min],AmountRules[Risk Points],,-1)</f>
        <v>0</v>
      </c>
      <c r="L7283">
        <f>_xlfn.XLOOKUP(FraudData[[#This Row],[transaction_hour]],TimeRules[Hour Min],TimeRules[Risk Points],,-1)</f>
        <v>0</v>
      </c>
      <c r="M7283">
        <f>_xlfn.XLOOKUP(FraudData[[#This Row],[foreign_transaction]],ForeignRules[Foreign Transaction],ForeignRules[Risk Points],0)</f>
        <v>0</v>
      </c>
      <c r="N7283">
        <f>_xlfn.XLOOKUP(FraudData[[#This Row],[location_mismatch]],Table10[Location Mismatch],Table10[Risk Points],0)</f>
        <v>0</v>
      </c>
      <c r="O7283">
        <f>_xlfn.XLOOKUP(FraudData[[#This Row],[device_trust_score]],DeviceRules[Device Min],DeviceRules[Risk Points],,-1)</f>
        <v>2</v>
      </c>
      <c r="P7283">
        <f>_xlfn.XLOOKUP(FraudData[[#This Row],[velocity_last_24h]],VelocityRules[Velocity Min],VelocityRules[Risk Points],,-1)</f>
        <v>0</v>
      </c>
      <c r="Q7283">
        <f>_xlfn.XLOOKUP(FraudData[[#This Row],[merchant_category]],MerchantRules[Merchant Category],MerchantRules[Risk Points],0)</f>
        <v>0</v>
      </c>
      <c r="R7283">
        <f>SUM(FraudData[[#This Row],[Amount Risk]:[Merchant Risk]])</f>
        <v>2</v>
      </c>
      <c r="S7283" t="str" cm="1">
        <f t="array" ref="S7283">_xlfn.IFS(FraudData[[#This Row],[Fraud Risk Score]]&gt;=8,"High Risk",FraudData[[#This Row],[Fraud Risk Score]]&gt;=6,"Medium Risk",TRUE,"Low Risk")</f>
        <v>Low Risk</v>
      </c>
    </row>
    <row r="7284" spans="1:19">
      <c r="A7284">
        <v>7283</v>
      </c>
      <c r="B7284">
        <v>27.25</v>
      </c>
      <c r="C7284">
        <v>18</v>
      </c>
      <c r="D7284" t="s">
        <v>48</v>
      </c>
      <c r="E7284">
        <v>0</v>
      </c>
      <c r="F7284">
        <v>0</v>
      </c>
      <c r="G7284">
        <v>56</v>
      </c>
      <c r="H7284">
        <v>4</v>
      </c>
      <c r="I7284">
        <v>53</v>
      </c>
      <c r="J7284">
        <v>0</v>
      </c>
      <c r="K7284">
        <f>_xlfn.XLOOKUP(FraudData[[#This Row],[amount]],AmountRules[Amount Min],AmountRules[Risk Points],,-1)</f>
        <v>0</v>
      </c>
      <c r="L7284">
        <f>_xlfn.XLOOKUP(FraudData[[#This Row],[transaction_hour]],TimeRules[Hour Min],TimeRules[Risk Points],,-1)</f>
        <v>0</v>
      </c>
      <c r="M7284">
        <f>_xlfn.XLOOKUP(FraudData[[#This Row],[foreign_transaction]],ForeignRules[Foreign Transaction],ForeignRules[Risk Points],0)</f>
        <v>0</v>
      </c>
      <c r="N7284">
        <f>_xlfn.XLOOKUP(FraudData[[#This Row],[location_mismatch]],Table10[Location Mismatch],Table10[Risk Points],0)</f>
        <v>0</v>
      </c>
      <c r="O7284">
        <f>_xlfn.XLOOKUP(FraudData[[#This Row],[device_trust_score]],DeviceRules[Device Min],DeviceRules[Risk Points],,-1)</f>
        <v>1</v>
      </c>
      <c r="P7284">
        <f>_xlfn.XLOOKUP(FraudData[[#This Row],[velocity_last_24h]],VelocityRules[Velocity Min],VelocityRules[Risk Points],,-1)</f>
        <v>0</v>
      </c>
      <c r="Q7284">
        <f>_xlfn.XLOOKUP(FraudData[[#This Row],[merchant_category]],MerchantRules[Merchant Category],MerchantRules[Risk Points],0)</f>
        <v>0</v>
      </c>
      <c r="R7284">
        <f>SUM(FraudData[[#This Row],[Amount Risk]:[Merchant Risk]])</f>
        <v>1</v>
      </c>
      <c r="S7284" t="str" cm="1">
        <f t="array" ref="S7284">_xlfn.IFS(FraudData[[#This Row],[Fraud Risk Score]]&gt;=8,"High Risk",FraudData[[#This Row],[Fraud Risk Score]]&gt;=6,"Medium Risk",TRUE,"Low Risk")</f>
        <v>Low Risk</v>
      </c>
    </row>
    <row r="7285" spans="1:19">
      <c r="A7285">
        <v>7284</v>
      </c>
      <c r="B7285">
        <v>175.38</v>
      </c>
      <c r="C7285">
        <v>22</v>
      </c>
      <c r="D7285" t="s">
        <v>48</v>
      </c>
      <c r="E7285">
        <v>0</v>
      </c>
      <c r="F7285">
        <v>0</v>
      </c>
      <c r="G7285">
        <v>68</v>
      </c>
      <c r="H7285">
        <v>2</v>
      </c>
      <c r="I7285">
        <v>30</v>
      </c>
      <c r="J7285">
        <v>0</v>
      </c>
      <c r="K7285">
        <f>_xlfn.XLOOKUP(FraudData[[#This Row],[amount]],AmountRules[Amount Min],AmountRules[Risk Points],,-1)</f>
        <v>0</v>
      </c>
      <c r="L7285">
        <f>_xlfn.XLOOKUP(FraudData[[#This Row],[transaction_hour]],TimeRules[Hour Min],TimeRules[Risk Points],,-1)</f>
        <v>0</v>
      </c>
      <c r="M7285">
        <f>_xlfn.XLOOKUP(FraudData[[#This Row],[foreign_transaction]],ForeignRules[Foreign Transaction],ForeignRules[Risk Points],0)</f>
        <v>0</v>
      </c>
      <c r="N7285">
        <f>_xlfn.XLOOKUP(FraudData[[#This Row],[location_mismatch]],Table10[Location Mismatch],Table10[Risk Points],0)</f>
        <v>0</v>
      </c>
      <c r="O7285">
        <f>_xlfn.XLOOKUP(FraudData[[#This Row],[device_trust_score]],DeviceRules[Device Min],DeviceRules[Risk Points],,-1)</f>
        <v>1</v>
      </c>
      <c r="P7285">
        <f>_xlfn.XLOOKUP(FraudData[[#This Row],[velocity_last_24h]],VelocityRules[Velocity Min],VelocityRules[Risk Points],,-1)</f>
        <v>0</v>
      </c>
      <c r="Q7285">
        <f>_xlfn.XLOOKUP(FraudData[[#This Row],[merchant_category]],MerchantRules[Merchant Category],MerchantRules[Risk Points],0)</f>
        <v>0</v>
      </c>
      <c r="R7285">
        <f>SUM(FraudData[[#This Row],[Amount Risk]:[Merchant Risk]])</f>
        <v>1</v>
      </c>
      <c r="S7285" t="str" cm="1">
        <f t="array" ref="S7285">_xlfn.IFS(FraudData[[#This Row],[Fraud Risk Score]]&gt;=8,"High Risk",FraudData[[#This Row],[Fraud Risk Score]]&gt;=6,"Medium Risk",TRUE,"Low Risk")</f>
        <v>Low Risk</v>
      </c>
    </row>
    <row r="7286" spans="1:19">
      <c r="A7286">
        <v>7285</v>
      </c>
      <c r="B7286">
        <v>41.93</v>
      </c>
      <c r="C7286">
        <v>1</v>
      </c>
      <c r="D7286" t="s">
        <v>46</v>
      </c>
      <c r="E7286">
        <v>0</v>
      </c>
      <c r="F7286">
        <v>0</v>
      </c>
      <c r="G7286">
        <v>46</v>
      </c>
      <c r="H7286">
        <v>0</v>
      </c>
      <c r="I7286">
        <v>65</v>
      </c>
      <c r="J7286">
        <v>0</v>
      </c>
      <c r="K7286">
        <f>_xlfn.XLOOKUP(FraudData[[#This Row],[amount]],AmountRules[Amount Min],AmountRules[Risk Points],,-1)</f>
        <v>0</v>
      </c>
      <c r="L7286">
        <f>_xlfn.XLOOKUP(FraudData[[#This Row],[transaction_hour]],TimeRules[Hour Min],TimeRules[Risk Points],,-1)</f>
        <v>3</v>
      </c>
      <c r="M7286">
        <f>_xlfn.XLOOKUP(FraudData[[#This Row],[foreign_transaction]],ForeignRules[Foreign Transaction],ForeignRules[Risk Points],0)</f>
        <v>0</v>
      </c>
      <c r="N7286">
        <f>_xlfn.XLOOKUP(FraudData[[#This Row],[location_mismatch]],Table10[Location Mismatch],Table10[Risk Points],0)</f>
        <v>0</v>
      </c>
      <c r="O7286">
        <f>_xlfn.XLOOKUP(FraudData[[#This Row],[device_trust_score]],DeviceRules[Device Min],DeviceRules[Risk Points],,-1)</f>
        <v>2</v>
      </c>
      <c r="P7286">
        <f>_xlfn.XLOOKUP(FraudData[[#This Row],[velocity_last_24h]],VelocityRules[Velocity Min],VelocityRules[Risk Points],,-1)</f>
        <v>0</v>
      </c>
      <c r="Q7286">
        <f>_xlfn.XLOOKUP(FraudData[[#This Row],[merchant_category]],MerchantRules[Merchant Category],MerchantRules[Risk Points],0)</f>
        <v>0</v>
      </c>
      <c r="R7286">
        <f>SUM(FraudData[[#This Row],[Amount Risk]:[Merchant Risk]])</f>
        <v>5</v>
      </c>
      <c r="S7286" t="str" cm="1">
        <f t="array" ref="S7286">_xlfn.IFS(FraudData[[#This Row],[Fraud Risk Score]]&gt;=8,"High Risk",FraudData[[#This Row],[Fraud Risk Score]]&gt;=6,"Medium Risk",TRUE,"Low Risk")</f>
        <v>Low Risk</v>
      </c>
    </row>
    <row r="7287" spans="1:19">
      <c r="A7287">
        <v>7286</v>
      </c>
      <c r="B7287">
        <v>126.24</v>
      </c>
      <c r="C7287">
        <v>7</v>
      </c>
      <c r="D7287" t="s">
        <v>46</v>
      </c>
      <c r="E7287">
        <v>0</v>
      </c>
      <c r="F7287">
        <v>0</v>
      </c>
      <c r="G7287">
        <v>66</v>
      </c>
      <c r="H7287">
        <v>1</v>
      </c>
      <c r="I7287">
        <v>25</v>
      </c>
      <c r="J7287">
        <v>0</v>
      </c>
      <c r="K7287">
        <f>_xlfn.XLOOKUP(FraudData[[#This Row],[amount]],AmountRules[Amount Min],AmountRules[Risk Points],,-1)</f>
        <v>0</v>
      </c>
      <c r="L7287">
        <f>_xlfn.XLOOKUP(FraudData[[#This Row],[transaction_hour]],TimeRules[Hour Min],TimeRules[Risk Points],,-1)</f>
        <v>0</v>
      </c>
      <c r="M7287">
        <f>_xlfn.XLOOKUP(FraudData[[#This Row],[foreign_transaction]],ForeignRules[Foreign Transaction],ForeignRules[Risk Points],0)</f>
        <v>0</v>
      </c>
      <c r="N7287">
        <f>_xlfn.XLOOKUP(FraudData[[#This Row],[location_mismatch]],Table10[Location Mismatch],Table10[Risk Points],0)</f>
        <v>0</v>
      </c>
      <c r="O7287">
        <f>_xlfn.XLOOKUP(FraudData[[#This Row],[device_trust_score]],DeviceRules[Device Min],DeviceRules[Risk Points],,-1)</f>
        <v>1</v>
      </c>
      <c r="P7287">
        <f>_xlfn.XLOOKUP(FraudData[[#This Row],[velocity_last_24h]],VelocityRules[Velocity Min],VelocityRules[Risk Points],,-1)</f>
        <v>0</v>
      </c>
      <c r="Q7287">
        <f>_xlfn.XLOOKUP(FraudData[[#This Row],[merchant_category]],MerchantRules[Merchant Category],MerchantRules[Risk Points],0)</f>
        <v>0</v>
      </c>
      <c r="R7287">
        <f>SUM(FraudData[[#This Row],[Amount Risk]:[Merchant Risk]])</f>
        <v>1</v>
      </c>
      <c r="S7287" t="str" cm="1">
        <f t="array" ref="S7287">_xlfn.IFS(FraudData[[#This Row],[Fraud Risk Score]]&gt;=8,"High Risk",FraudData[[#This Row],[Fraud Risk Score]]&gt;=6,"Medium Risk",TRUE,"Low Risk")</f>
        <v>Low Risk</v>
      </c>
    </row>
    <row r="7288" spans="1:19">
      <c r="A7288">
        <v>7287</v>
      </c>
      <c r="B7288">
        <v>141.69999999999999</v>
      </c>
      <c r="C7288">
        <v>12</v>
      </c>
      <c r="D7288" t="s">
        <v>47</v>
      </c>
      <c r="E7288">
        <v>0</v>
      </c>
      <c r="F7288">
        <v>0</v>
      </c>
      <c r="G7288">
        <v>86</v>
      </c>
      <c r="H7288">
        <v>2</v>
      </c>
      <c r="I7288">
        <v>31</v>
      </c>
      <c r="J7288">
        <v>0</v>
      </c>
      <c r="K7288">
        <f>_xlfn.XLOOKUP(FraudData[[#This Row],[amount]],AmountRules[Amount Min],AmountRules[Risk Points],,-1)</f>
        <v>0</v>
      </c>
      <c r="L7288">
        <f>_xlfn.XLOOKUP(FraudData[[#This Row],[transaction_hour]],TimeRules[Hour Min],TimeRules[Risk Points],,-1)</f>
        <v>0</v>
      </c>
      <c r="M7288">
        <f>_xlfn.XLOOKUP(FraudData[[#This Row],[foreign_transaction]],ForeignRules[Foreign Transaction],ForeignRules[Risk Points],0)</f>
        <v>0</v>
      </c>
      <c r="N7288">
        <f>_xlfn.XLOOKUP(FraudData[[#This Row],[location_mismatch]],Table10[Location Mismatch],Table10[Risk Points],0)</f>
        <v>0</v>
      </c>
      <c r="O7288">
        <f>_xlfn.XLOOKUP(FraudData[[#This Row],[device_trust_score]],DeviceRules[Device Min],DeviceRules[Risk Points],,-1)</f>
        <v>0</v>
      </c>
      <c r="P7288">
        <f>_xlfn.XLOOKUP(FraudData[[#This Row],[velocity_last_24h]],VelocityRules[Velocity Min],VelocityRules[Risk Points],,-1)</f>
        <v>0</v>
      </c>
      <c r="Q7288">
        <f>_xlfn.XLOOKUP(FraudData[[#This Row],[merchant_category]],MerchantRules[Merchant Category],MerchantRules[Risk Points],0)</f>
        <v>0</v>
      </c>
      <c r="R7288">
        <f>SUM(FraudData[[#This Row],[Amount Risk]:[Merchant Risk]])</f>
        <v>0</v>
      </c>
      <c r="S7288" t="str" cm="1">
        <f t="array" ref="S7288">_xlfn.IFS(FraudData[[#This Row],[Fraud Risk Score]]&gt;=8,"High Risk",FraudData[[#This Row],[Fraud Risk Score]]&gt;=6,"Medium Risk",TRUE,"Low Risk")</f>
        <v>Low Risk</v>
      </c>
    </row>
    <row r="7289" spans="1:19">
      <c r="A7289">
        <v>7288</v>
      </c>
      <c r="B7289">
        <v>60.01</v>
      </c>
      <c r="C7289">
        <v>6</v>
      </c>
      <c r="D7289" t="s">
        <v>49</v>
      </c>
      <c r="E7289">
        <v>0</v>
      </c>
      <c r="F7289">
        <v>0</v>
      </c>
      <c r="G7289">
        <v>72</v>
      </c>
      <c r="H7289">
        <v>3</v>
      </c>
      <c r="I7289">
        <v>43</v>
      </c>
      <c r="J7289">
        <v>0</v>
      </c>
      <c r="K7289">
        <f>_xlfn.XLOOKUP(FraudData[[#This Row],[amount]],AmountRules[Amount Min],AmountRules[Risk Points],,-1)</f>
        <v>0</v>
      </c>
      <c r="L7289">
        <f>_xlfn.XLOOKUP(FraudData[[#This Row],[transaction_hour]],TimeRules[Hour Min],TimeRules[Risk Points],,-1)</f>
        <v>0</v>
      </c>
      <c r="M7289">
        <f>_xlfn.XLOOKUP(FraudData[[#This Row],[foreign_transaction]],ForeignRules[Foreign Transaction],ForeignRules[Risk Points],0)</f>
        <v>0</v>
      </c>
      <c r="N7289">
        <f>_xlfn.XLOOKUP(FraudData[[#This Row],[location_mismatch]],Table10[Location Mismatch],Table10[Risk Points],0)</f>
        <v>0</v>
      </c>
      <c r="O7289">
        <f>_xlfn.XLOOKUP(FraudData[[#This Row],[device_trust_score]],DeviceRules[Device Min],DeviceRules[Risk Points],,-1)</f>
        <v>0</v>
      </c>
      <c r="P7289">
        <f>_xlfn.XLOOKUP(FraudData[[#This Row],[velocity_last_24h]],VelocityRules[Velocity Min],VelocityRules[Risk Points],,-1)</f>
        <v>0</v>
      </c>
      <c r="Q7289">
        <f>_xlfn.XLOOKUP(FraudData[[#This Row],[merchant_category]],MerchantRules[Merchant Category],MerchantRules[Risk Points],0)</f>
        <v>1</v>
      </c>
      <c r="R7289">
        <f>SUM(FraudData[[#This Row],[Amount Risk]:[Merchant Risk]])</f>
        <v>1</v>
      </c>
      <c r="S7289" t="str" cm="1">
        <f t="array" ref="S7289">_xlfn.IFS(FraudData[[#This Row],[Fraud Risk Score]]&gt;=8,"High Risk",FraudData[[#This Row],[Fraud Risk Score]]&gt;=6,"Medium Risk",TRUE,"Low Risk")</f>
        <v>Low Risk</v>
      </c>
    </row>
    <row r="7290" spans="1:19">
      <c r="A7290">
        <v>7289</v>
      </c>
      <c r="B7290">
        <v>533.65</v>
      </c>
      <c r="C7290">
        <v>11</v>
      </c>
      <c r="D7290" t="s">
        <v>49</v>
      </c>
      <c r="E7290">
        <v>1</v>
      </c>
      <c r="F7290">
        <v>0</v>
      </c>
      <c r="G7290">
        <v>32</v>
      </c>
      <c r="H7290">
        <v>0</v>
      </c>
      <c r="I7290">
        <v>54</v>
      </c>
      <c r="J7290">
        <v>0</v>
      </c>
      <c r="K7290">
        <f>_xlfn.XLOOKUP(FraudData[[#This Row],[amount]],AmountRules[Amount Min],AmountRules[Risk Points],,-1)</f>
        <v>1</v>
      </c>
      <c r="L7290">
        <f>_xlfn.XLOOKUP(FraudData[[#This Row],[transaction_hour]],TimeRules[Hour Min],TimeRules[Risk Points],,-1)</f>
        <v>0</v>
      </c>
      <c r="M7290">
        <f>_xlfn.XLOOKUP(FraudData[[#This Row],[foreign_transaction]],ForeignRules[Foreign Transaction],ForeignRules[Risk Points],0)</f>
        <v>3</v>
      </c>
      <c r="N7290">
        <f>_xlfn.XLOOKUP(FraudData[[#This Row],[location_mismatch]],Table10[Location Mismatch],Table10[Risk Points],0)</f>
        <v>0</v>
      </c>
      <c r="O7290">
        <f>_xlfn.XLOOKUP(FraudData[[#This Row],[device_trust_score]],DeviceRules[Device Min],DeviceRules[Risk Points],,-1)</f>
        <v>2</v>
      </c>
      <c r="P7290">
        <f>_xlfn.XLOOKUP(FraudData[[#This Row],[velocity_last_24h]],VelocityRules[Velocity Min],VelocityRules[Risk Points],,-1)</f>
        <v>0</v>
      </c>
      <c r="Q7290">
        <f>_xlfn.XLOOKUP(FraudData[[#This Row],[merchant_category]],MerchantRules[Merchant Category],MerchantRules[Risk Points],0)</f>
        <v>1</v>
      </c>
      <c r="R7290">
        <f>SUM(FraudData[[#This Row],[Amount Risk]:[Merchant Risk]])</f>
        <v>7</v>
      </c>
      <c r="S7290" t="str" cm="1">
        <f t="array" ref="S7290">_xlfn.IFS(FraudData[[#This Row],[Fraud Risk Score]]&gt;=8,"High Risk",FraudData[[#This Row],[Fraud Risk Score]]&gt;=6,"Medium Risk",TRUE,"Low Risk")</f>
        <v>Medium Risk</v>
      </c>
    </row>
    <row r="7291" spans="1:19">
      <c r="A7291">
        <v>7290</v>
      </c>
      <c r="B7291">
        <v>332.66</v>
      </c>
      <c r="C7291">
        <v>7</v>
      </c>
      <c r="D7291" t="s">
        <v>48</v>
      </c>
      <c r="E7291">
        <v>0</v>
      </c>
      <c r="F7291">
        <v>0</v>
      </c>
      <c r="G7291">
        <v>26</v>
      </c>
      <c r="H7291">
        <v>2</v>
      </c>
      <c r="I7291">
        <v>46</v>
      </c>
      <c r="J7291">
        <v>0</v>
      </c>
      <c r="K7291">
        <f>_xlfn.XLOOKUP(FraudData[[#This Row],[amount]],AmountRules[Amount Min],AmountRules[Risk Points],,-1)</f>
        <v>0</v>
      </c>
      <c r="L7291">
        <f>_xlfn.XLOOKUP(FraudData[[#This Row],[transaction_hour]],TimeRules[Hour Min],TimeRules[Risk Points],,-1)</f>
        <v>0</v>
      </c>
      <c r="M7291">
        <f>_xlfn.XLOOKUP(FraudData[[#This Row],[foreign_transaction]],ForeignRules[Foreign Transaction],ForeignRules[Risk Points],0)</f>
        <v>0</v>
      </c>
      <c r="N7291">
        <f>_xlfn.XLOOKUP(FraudData[[#This Row],[location_mismatch]],Table10[Location Mismatch],Table10[Risk Points],0)</f>
        <v>0</v>
      </c>
      <c r="O7291">
        <f>_xlfn.XLOOKUP(FraudData[[#This Row],[device_trust_score]],DeviceRules[Device Min],DeviceRules[Risk Points],,-1)</f>
        <v>3</v>
      </c>
      <c r="P7291">
        <f>_xlfn.XLOOKUP(FraudData[[#This Row],[velocity_last_24h]],VelocityRules[Velocity Min],VelocityRules[Risk Points],,-1)</f>
        <v>0</v>
      </c>
      <c r="Q7291">
        <f>_xlfn.XLOOKUP(FraudData[[#This Row],[merchant_category]],MerchantRules[Merchant Category],MerchantRules[Risk Points],0)</f>
        <v>0</v>
      </c>
      <c r="R7291">
        <f>SUM(FraudData[[#This Row],[Amount Risk]:[Merchant Risk]])</f>
        <v>3</v>
      </c>
      <c r="S7291" t="str" cm="1">
        <f t="array" ref="S7291">_xlfn.IFS(FraudData[[#This Row],[Fraud Risk Score]]&gt;=8,"High Risk",FraudData[[#This Row],[Fraud Risk Score]]&gt;=6,"Medium Risk",TRUE,"Low Risk")</f>
        <v>Low Risk</v>
      </c>
    </row>
    <row r="7292" spans="1:19">
      <c r="A7292">
        <v>7291</v>
      </c>
      <c r="B7292">
        <v>230.67</v>
      </c>
      <c r="C7292">
        <v>15</v>
      </c>
      <c r="D7292" t="s">
        <v>47</v>
      </c>
      <c r="E7292">
        <v>0</v>
      </c>
      <c r="F7292">
        <v>0</v>
      </c>
      <c r="G7292">
        <v>29</v>
      </c>
      <c r="H7292">
        <v>5</v>
      </c>
      <c r="I7292">
        <v>20</v>
      </c>
      <c r="J7292">
        <v>0</v>
      </c>
      <c r="K7292">
        <f>_xlfn.XLOOKUP(FraudData[[#This Row],[amount]],AmountRules[Amount Min],AmountRules[Risk Points],,-1)</f>
        <v>0</v>
      </c>
      <c r="L7292">
        <f>_xlfn.XLOOKUP(FraudData[[#This Row],[transaction_hour]],TimeRules[Hour Min],TimeRules[Risk Points],,-1)</f>
        <v>0</v>
      </c>
      <c r="M7292">
        <f>_xlfn.XLOOKUP(FraudData[[#This Row],[foreign_transaction]],ForeignRules[Foreign Transaction],ForeignRules[Risk Points],0)</f>
        <v>0</v>
      </c>
      <c r="N7292">
        <f>_xlfn.XLOOKUP(FraudData[[#This Row],[location_mismatch]],Table10[Location Mismatch],Table10[Risk Points],0)</f>
        <v>0</v>
      </c>
      <c r="O7292">
        <f>_xlfn.XLOOKUP(FraudData[[#This Row],[device_trust_score]],DeviceRules[Device Min],DeviceRules[Risk Points],,-1)</f>
        <v>3</v>
      </c>
      <c r="P7292">
        <f>_xlfn.XLOOKUP(FraudData[[#This Row],[velocity_last_24h]],VelocityRules[Velocity Min],VelocityRules[Risk Points],,-1)</f>
        <v>3</v>
      </c>
      <c r="Q7292">
        <f>_xlfn.XLOOKUP(FraudData[[#This Row],[merchant_category]],MerchantRules[Merchant Category],MerchantRules[Risk Points],0)</f>
        <v>0</v>
      </c>
      <c r="R7292">
        <f>SUM(FraudData[[#This Row],[Amount Risk]:[Merchant Risk]])</f>
        <v>6</v>
      </c>
      <c r="S7292" t="str" cm="1">
        <f t="array" ref="S7292">_xlfn.IFS(FraudData[[#This Row],[Fraud Risk Score]]&gt;=8,"High Risk",FraudData[[#This Row],[Fraud Risk Score]]&gt;=6,"Medium Risk",TRUE,"Low Risk")</f>
        <v>Medium Risk</v>
      </c>
    </row>
    <row r="7293" spans="1:19">
      <c r="A7293">
        <v>7292</v>
      </c>
      <c r="B7293">
        <v>14.62</v>
      </c>
      <c r="C7293">
        <v>17</v>
      </c>
      <c r="D7293" t="s">
        <v>47</v>
      </c>
      <c r="E7293">
        <v>0</v>
      </c>
      <c r="F7293">
        <v>0</v>
      </c>
      <c r="G7293">
        <v>52</v>
      </c>
      <c r="H7293">
        <v>5</v>
      </c>
      <c r="I7293">
        <v>41</v>
      </c>
      <c r="J7293">
        <v>0</v>
      </c>
      <c r="K7293">
        <f>_xlfn.XLOOKUP(FraudData[[#This Row],[amount]],AmountRules[Amount Min],AmountRules[Risk Points],,-1)</f>
        <v>0</v>
      </c>
      <c r="L7293">
        <f>_xlfn.XLOOKUP(FraudData[[#This Row],[transaction_hour]],TimeRules[Hour Min],TimeRules[Risk Points],,-1)</f>
        <v>0</v>
      </c>
      <c r="M7293">
        <f>_xlfn.XLOOKUP(FraudData[[#This Row],[foreign_transaction]],ForeignRules[Foreign Transaction],ForeignRules[Risk Points],0)</f>
        <v>0</v>
      </c>
      <c r="N7293">
        <f>_xlfn.XLOOKUP(FraudData[[#This Row],[location_mismatch]],Table10[Location Mismatch],Table10[Risk Points],0)</f>
        <v>0</v>
      </c>
      <c r="O7293">
        <f>_xlfn.XLOOKUP(FraudData[[#This Row],[device_trust_score]],DeviceRules[Device Min],DeviceRules[Risk Points],,-1)</f>
        <v>1</v>
      </c>
      <c r="P7293">
        <f>_xlfn.XLOOKUP(FraudData[[#This Row],[velocity_last_24h]],VelocityRules[Velocity Min],VelocityRules[Risk Points],,-1)</f>
        <v>3</v>
      </c>
      <c r="Q7293">
        <f>_xlfn.XLOOKUP(FraudData[[#This Row],[merchant_category]],MerchantRules[Merchant Category],MerchantRules[Risk Points],0)</f>
        <v>0</v>
      </c>
      <c r="R7293">
        <f>SUM(FraudData[[#This Row],[Amount Risk]:[Merchant Risk]])</f>
        <v>4</v>
      </c>
      <c r="S7293" t="str" cm="1">
        <f t="array" ref="S7293">_xlfn.IFS(FraudData[[#This Row],[Fraud Risk Score]]&gt;=8,"High Risk",FraudData[[#This Row],[Fraud Risk Score]]&gt;=6,"Medium Risk",TRUE,"Low Risk")</f>
        <v>Low Risk</v>
      </c>
    </row>
    <row r="7294" spans="1:19">
      <c r="A7294">
        <v>7293</v>
      </c>
      <c r="B7294">
        <v>20.2</v>
      </c>
      <c r="C7294">
        <v>18</v>
      </c>
      <c r="D7294" t="s">
        <v>46</v>
      </c>
      <c r="E7294">
        <v>0</v>
      </c>
      <c r="F7294">
        <v>0</v>
      </c>
      <c r="G7294">
        <v>28</v>
      </c>
      <c r="H7294">
        <v>5</v>
      </c>
      <c r="I7294">
        <v>32</v>
      </c>
      <c r="J7294">
        <v>0</v>
      </c>
      <c r="K7294">
        <f>_xlfn.XLOOKUP(FraudData[[#This Row],[amount]],AmountRules[Amount Min],AmountRules[Risk Points],,-1)</f>
        <v>0</v>
      </c>
      <c r="L7294">
        <f>_xlfn.XLOOKUP(FraudData[[#This Row],[transaction_hour]],TimeRules[Hour Min],TimeRules[Risk Points],,-1)</f>
        <v>0</v>
      </c>
      <c r="M7294">
        <f>_xlfn.XLOOKUP(FraudData[[#This Row],[foreign_transaction]],ForeignRules[Foreign Transaction],ForeignRules[Risk Points],0)</f>
        <v>0</v>
      </c>
      <c r="N7294">
        <f>_xlfn.XLOOKUP(FraudData[[#This Row],[location_mismatch]],Table10[Location Mismatch],Table10[Risk Points],0)</f>
        <v>0</v>
      </c>
      <c r="O7294">
        <f>_xlfn.XLOOKUP(FraudData[[#This Row],[device_trust_score]],DeviceRules[Device Min],DeviceRules[Risk Points],,-1)</f>
        <v>3</v>
      </c>
      <c r="P7294">
        <f>_xlfn.XLOOKUP(FraudData[[#This Row],[velocity_last_24h]],VelocityRules[Velocity Min],VelocityRules[Risk Points],,-1)</f>
        <v>3</v>
      </c>
      <c r="Q7294">
        <f>_xlfn.XLOOKUP(FraudData[[#This Row],[merchant_category]],MerchantRules[Merchant Category],MerchantRules[Risk Points],0)</f>
        <v>0</v>
      </c>
      <c r="R7294">
        <f>SUM(FraudData[[#This Row],[Amount Risk]:[Merchant Risk]])</f>
        <v>6</v>
      </c>
      <c r="S7294" t="str" cm="1">
        <f t="array" ref="S7294">_xlfn.IFS(FraudData[[#This Row],[Fraud Risk Score]]&gt;=8,"High Risk",FraudData[[#This Row],[Fraud Risk Score]]&gt;=6,"Medium Risk",TRUE,"Low Risk")</f>
        <v>Medium Risk</v>
      </c>
    </row>
    <row r="7295" spans="1:19">
      <c r="A7295">
        <v>7294</v>
      </c>
      <c r="B7295">
        <v>122.19</v>
      </c>
      <c r="C7295">
        <v>3</v>
      </c>
      <c r="D7295" t="s">
        <v>47</v>
      </c>
      <c r="E7295">
        <v>1</v>
      </c>
      <c r="F7295">
        <v>0</v>
      </c>
      <c r="G7295">
        <v>77</v>
      </c>
      <c r="H7295">
        <v>1</v>
      </c>
      <c r="I7295">
        <v>54</v>
      </c>
      <c r="J7295">
        <v>0</v>
      </c>
      <c r="K7295">
        <f>_xlfn.XLOOKUP(FraudData[[#This Row],[amount]],AmountRules[Amount Min],AmountRules[Risk Points],,-1)</f>
        <v>0</v>
      </c>
      <c r="L7295">
        <f>_xlfn.XLOOKUP(FraudData[[#This Row],[transaction_hour]],TimeRules[Hour Min],TimeRules[Risk Points],,-1)</f>
        <v>3</v>
      </c>
      <c r="M7295">
        <f>_xlfn.XLOOKUP(FraudData[[#This Row],[foreign_transaction]],ForeignRules[Foreign Transaction],ForeignRules[Risk Points],0)</f>
        <v>3</v>
      </c>
      <c r="N7295">
        <f>_xlfn.XLOOKUP(FraudData[[#This Row],[location_mismatch]],Table10[Location Mismatch],Table10[Risk Points],0)</f>
        <v>0</v>
      </c>
      <c r="O7295">
        <f>_xlfn.XLOOKUP(FraudData[[#This Row],[device_trust_score]],DeviceRules[Device Min],DeviceRules[Risk Points],,-1)</f>
        <v>0</v>
      </c>
      <c r="P7295">
        <f>_xlfn.XLOOKUP(FraudData[[#This Row],[velocity_last_24h]],VelocityRules[Velocity Min],VelocityRules[Risk Points],,-1)</f>
        <v>0</v>
      </c>
      <c r="Q7295">
        <f>_xlfn.XLOOKUP(FraudData[[#This Row],[merchant_category]],MerchantRules[Merchant Category],MerchantRules[Risk Points],0)</f>
        <v>0</v>
      </c>
      <c r="R7295">
        <f>SUM(FraudData[[#This Row],[Amount Risk]:[Merchant Risk]])</f>
        <v>6</v>
      </c>
      <c r="S7295" t="str" cm="1">
        <f t="array" ref="S7295">_xlfn.IFS(FraudData[[#This Row],[Fraud Risk Score]]&gt;=8,"High Risk",FraudData[[#This Row],[Fraud Risk Score]]&gt;=6,"Medium Risk",TRUE,"Low Risk")</f>
        <v>Medium Risk</v>
      </c>
    </row>
    <row r="7296" spans="1:19">
      <c r="A7296">
        <v>7295</v>
      </c>
      <c r="B7296">
        <v>31.54</v>
      </c>
      <c r="C7296">
        <v>11</v>
      </c>
      <c r="D7296" t="s">
        <v>50</v>
      </c>
      <c r="E7296">
        <v>0</v>
      </c>
      <c r="F7296">
        <v>0</v>
      </c>
      <c r="G7296">
        <v>25</v>
      </c>
      <c r="H7296">
        <v>1</v>
      </c>
      <c r="I7296">
        <v>31</v>
      </c>
      <c r="J7296">
        <v>0</v>
      </c>
      <c r="K7296">
        <f>_xlfn.XLOOKUP(FraudData[[#This Row],[amount]],AmountRules[Amount Min],AmountRules[Risk Points],,-1)</f>
        <v>0</v>
      </c>
      <c r="L7296">
        <f>_xlfn.XLOOKUP(FraudData[[#This Row],[transaction_hour]],TimeRules[Hour Min],TimeRules[Risk Points],,-1)</f>
        <v>0</v>
      </c>
      <c r="M7296">
        <f>_xlfn.XLOOKUP(FraudData[[#This Row],[foreign_transaction]],ForeignRules[Foreign Transaction],ForeignRules[Risk Points],0)</f>
        <v>0</v>
      </c>
      <c r="N7296">
        <f>_xlfn.XLOOKUP(FraudData[[#This Row],[location_mismatch]],Table10[Location Mismatch],Table10[Risk Points],0)</f>
        <v>0</v>
      </c>
      <c r="O7296">
        <f>_xlfn.XLOOKUP(FraudData[[#This Row],[device_trust_score]],DeviceRules[Device Min],DeviceRules[Risk Points],,-1)</f>
        <v>3</v>
      </c>
      <c r="P7296">
        <f>_xlfn.XLOOKUP(FraudData[[#This Row],[velocity_last_24h]],VelocityRules[Velocity Min],VelocityRules[Risk Points],,-1)</f>
        <v>0</v>
      </c>
      <c r="Q7296">
        <f>_xlfn.XLOOKUP(FraudData[[#This Row],[merchant_category]],MerchantRules[Merchant Category],MerchantRules[Risk Points],0)</f>
        <v>0</v>
      </c>
      <c r="R7296">
        <f>SUM(FraudData[[#This Row],[Amount Risk]:[Merchant Risk]])</f>
        <v>3</v>
      </c>
      <c r="S7296" t="str" cm="1">
        <f t="array" ref="S7296">_xlfn.IFS(FraudData[[#This Row],[Fraud Risk Score]]&gt;=8,"High Risk",FraudData[[#This Row],[Fraud Risk Score]]&gt;=6,"Medium Risk",TRUE,"Low Risk")</f>
        <v>Low Risk</v>
      </c>
    </row>
    <row r="7297" spans="1:19">
      <c r="A7297">
        <v>7296</v>
      </c>
      <c r="B7297">
        <v>689.19</v>
      </c>
      <c r="C7297">
        <v>15</v>
      </c>
      <c r="D7297" t="s">
        <v>48</v>
      </c>
      <c r="E7297">
        <v>0</v>
      </c>
      <c r="F7297">
        <v>0</v>
      </c>
      <c r="G7297">
        <v>30</v>
      </c>
      <c r="H7297">
        <v>2</v>
      </c>
      <c r="I7297">
        <v>57</v>
      </c>
      <c r="J7297">
        <v>0</v>
      </c>
      <c r="K7297">
        <f>_xlfn.XLOOKUP(FraudData[[#This Row],[amount]],AmountRules[Amount Min],AmountRules[Risk Points],,-1)</f>
        <v>1</v>
      </c>
      <c r="L7297">
        <f>_xlfn.XLOOKUP(FraudData[[#This Row],[transaction_hour]],TimeRules[Hour Min],TimeRules[Risk Points],,-1)</f>
        <v>0</v>
      </c>
      <c r="M7297">
        <f>_xlfn.XLOOKUP(FraudData[[#This Row],[foreign_transaction]],ForeignRules[Foreign Transaction],ForeignRules[Risk Points],0)</f>
        <v>0</v>
      </c>
      <c r="N7297">
        <f>_xlfn.XLOOKUP(FraudData[[#This Row],[location_mismatch]],Table10[Location Mismatch],Table10[Risk Points],0)</f>
        <v>0</v>
      </c>
      <c r="O7297">
        <f>_xlfn.XLOOKUP(FraudData[[#This Row],[device_trust_score]],DeviceRules[Device Min],DeviceRules[Risk Points],,-1)</f>
        <v>2</v>
      </c>
      <c r="P7297">
        <f>_xlfn.XLOOKUP(FraudData[[#This Row],[velocity_last_24h]],VelocityRules[Velocity Min],VelocityRules[Risk Points],,-1)</f>
        <v>0</v>
      </c>
      <c r="Q7297">
        <f>_xlfn.XLOOKUP(FraudData[[#This Row],[merchant_category]],MerchantRules[Merchant Category],MerchantRules[Risk Points],0)</f>
        <v>0</v>
      </c>
      <c r="R7297">
        <f>SUM(FraudData[[#This Row],[Amount Risk]:[Merchant Risk]])</f>
        <v>3</v>
      </c>
      <c r="S7297" t="str" cm="1">
        <f t="array" ref="S7297">_xlfn.IFS(FraudData[[#This Row],[Fraud Risk Score]]&gt;=8,"High Risk",FraudData[[#This Row],[Fraud Risk Score]]&gt;=6,"Medium Risk",TRUE,"Low Risk")</f>
        <v>Low Risk</v>
      </c>
    </row>
    <row r="7298" spans="1:19">
      <c r="A7298">
        <v>7297</v>
      </c>
      <c r="B7298">
        <v>31.07</v>
      </c>
      <c r="C7298">
        <v>20</v>
      </c>
      <c r="D7298" t="s">
        <v>50</v>
      </c>
      <c r="E7298">
        <v>0</v>
      </c>
      <c r="F7298">
        <v>0</v>
      </c>
      <c r="G7298">
        <v>79</v>
      </c>
      <c r="H7298">
        <v>1</v>
      </c>
      <c r="I7298">
        <v>48</v>
      </c>
      <c r="J7298">
        <v>0</v>
      </c>
      <c r="K7298">
        <f>_xlfn.XLOOKUP(FraudData[[#This Row],[amount]],AmountRules[Amount Min],AmountRules[Risk Points],,-1)</f>
        <v>0</v>
      </c>
      <c r="L7298">
        <f>_xlfn.XLOOKUP(FraudData[[#This Row],[transaction_hour]],TimeRules[Hour Min],TimeRules[Risk Points],,-1)</f>
        <v>0</v>
      </c>
      <c r="M7298">
        <f>_xlfn.XLOOKUP(FraudData[[#This Row],[foreign_transaction]],ForeignRules[Foreign Transaction],ForeignRules[Risk Points],0)</f>
        <v>0</v>
      </c>
      <c r="N7298">
        <f>_xlfn.XLOOKUP(FraudData[[#This Row],[location_mismatch]],Table10[Location Mismatch],Table10[Risk Points],0)</f>
        <v>0</v>
      </c>
      <c r="O7298">
        <f>_xlfn.XLOOKUP(FraudData[[#This Row],[device_trust_score]],DeviceRules[Device Min],DeviceRules[Risk Points],,-1)</f>
        <v>0</v>
      </c>
      <c r="P7298">
        <f>_xlfn.XLOOKUP(FraudData[[#This Row],[velocity_last_24h]],VelocityRules[Velocity Min],VelocityRules[Risk Points],,-1)</f>
        <v>0</v>
      </c>
      <c r="Q7298">
        <f>_xlfn.XLOOKUP(FraudData[[#This Row],[merchant_category]],MerchantRules[Merchant Category],MerchantRules[Risk Points],0)</f>
        <v>0</v>
      </c>
      <c r="R7298">
        <f>SUM(FraudData[[#This Row],[Amount Risk]:[Merchant Risk]])</f>
        <v>0</v>
      </c>
      <c r="S7298" t="str" cm="1">
        <f t="array" ref="S7298">_xlfn.IFS(FraudData[[#This Row],[Fraud Risk Score]]&gt;=8,"High Risk",FraudData[[#This Row],[Fraud Risk Score]]&gt;=6,"Medium Risk",TRUE,"Low Risk")</f>
        <v>Low Risk</v>
      </c>
    </row>
    <row r="7299" spans="1:19">
      <c r="A7299">
        <v>7298</v>
      </c>
      <c r="B7299">
        <v>120.31</v>
      </c>
      <c r="C7299">
        <v>21</v>
      </c>
      <c r="D7299" t="s">
        <v>49</v>
      </c>
      <c r="E7299">
        <v>0</v>
      </c>
      <c r="F7299">
        <v>0</v>
      </c>
      <c r="G7299">
        <v>76</v>
      </c>
      <c r="H7299">
        <v>3</v>
      </c>
      <c r="I7299">
        <v>28</v>
      </c>
      <c r="J7299">
        <v>0</v>
      </c>
      <c r="K7299">
        <f>_xlfn.XLOOKUP(FraudData[[#This Row],[amount]],AmountRules[Amount Min],AmountRules[Risk Points],,-1)</f>
        <v>0</v>
      </c>
      <c r="L7299">
        <f>_xlfn.XLOOKUP(FraudData[[#This Row],[transaction_hour]],TimeRules[Hour Min],TimeRules[Risk Points],,-1)</f>
        <v>0</v>
      </c>
      <c r="M7299">
        <f>_xlfn.XLOOKUP(FraudData[[#This Row],[foreign_transaction]],ForeignRules[Foreign Transaction],ForeignRules[Risk Points],0)</f>
        <v>0</v>
      </c>
      <c r="N7299">
        <f>_xlfn.XLOOKUP(FraudData[[#This Row],[location_mismatch]],Table10[Location Mismatch],Table10[Risk Points],0)</f>
        <v>0</v>
      </c>
      <c r="O7299">
        <f>_xlfn.XLOOKUP(FraudData[[#This Row],[device_trust_score]],DeviceRules[Device Min],DeviceRules[Risk Points],,-1)</f>
        <v>0</v>
      </c>
      <c r="P7299">
        <f>_xlfn.XLOOKUP(FraudData[[#This Row],[velocity_last_24h]],VelocityRules[Velocity Min],VelocityRules[Risk Points],,-1)</f>
        <v>0</v>
      </c>
      <c r="Q7299">
        <f>_xlfn.XLOOKUP(FraudData[[#This Row],[merchant_category]],MerchantRules[Merchant Category],MerchantRules[Risk Points],0)</f>
        <v>1</v>
      </c>
      <c r="R7299">
        <f>SUM(FraudData[[#This Row],[Amount Risk]:[Merchant Risk]])</f>
        <v>1</v>
      </c>
      <c r="S7299" t="str" cm="1">
        <f t="array" ref="S7299">_xlfn.IFS(FraudData[[#This Row],[Fraud Risk Score]]&gt;=8,"High Risk",FraudData[[#This Row],[Fraud Risk Score]]&gt;=6,"Medium Risk",TRUE,"Low Risk")</f>
        <v>Low Risk</v>
      </c>
    </row>
    <row r="7300" spans="1:19">
      <c r="A7300">
        <v>7299</v>
      </c>
      <c r="B7300">
        <v>81.489999999999995</v>
      </c>
      <c r="C7300">
        <v>16</v>
      </c>
      <c r="D7300" t="s">
        <v>46</v>
      </c>
      <c r="E7300">
        <v>0</v>
      </c>
      <c r="F7300">
        <v>0</v>
      </c>
      <c r="G7300">
        <v>48</v>
      </c>
      <c r="H7300">
        <v>0</v>
      </c>
      <c r="I7300">
        <v>43</v>
      </c>
      <c r="J7300">
        <v>0</v>
      </c>
      <c r="K7300">
        <f>_xlfn.XLOOKUP(FraudData[[#This Row],[amount]],AmountRules[Amount Min],AmountRules[Risk Points],,-1)</f>
        <v>0</v>
      </c>
      <c r="L7300">
        <f>_xlfn.XLOOKUP(FraudData[[#This Row],[transaction_hour]],TimeRules[Hour Min],TimeRules[Risk Points],,-1)</f>
        <v>0</v>
      </c>
      <c r="M7300">
        <f>_xlfn.XLOOKUP(FraudData[[#This Row],[foreign_transaction]],ForeignRules[Foreign Transaction],ForeignRules[Risk Points],0)</f>
        <v>0</v>
      </c>
      <c r="N7300">
        <f>_xlfn.XLOOKUP(FraudData[[#This Row],[location_mismatch]],Table10[Location Mismatch],Table10[Risk Points],0)</f>
        <v>0</v>
      </c>
      <c r="O7300">
        <f>_xlfn.XLOOKUP(FraudData[[#This Row],[device_trust_score]],DeviceRules[Device Min],DeviceRules[Risk Points],,-1)</f>
        <v>2</v>
      </c>
      <c r="P7300">
        <f>_xlfn.XLOOKUP(FraudData[[#This Row],[velocity_last_24h]],VelocityRules[Velocity Min],VelocityRules[Risk Points],,-1)</f>
        <v>0</v>
      </c>
      <c r="Q7300">
        <f>_xlfn.XLOOKUP(FraudData[[#This Row],[merchant_category]],MerchantRules[Merchant Category],MerchantRules[Risk Points],0)</f>
        <v>0</v>
      </c>
      <c r="R7300">
        <f>SUM(FraudData[[#This Row],[Amount Risk]:[Merchant Risk]])</f>
        <v>2</v>
      </c>
      <c r="S7300" t="str" cm="1">
        <f t="array" ref="S7300">_xlfn.IFS(FraudData[[#This Row],[Fraud Risk Score]]&gt;=8,"High Risk",FraudData[[#This Row],[Fraud Risk Score]]&gt;=6,"Medium Risk",TRUE,"Low Risk")</f>
        <v>Low Risk</v>
      </c>
    </row>
    <row r="7301" spans="1:19">
      <c r="A7301">
        <v>7300</v>
      </c>
      <c r="B7301">
        <v>183.59</v>
      </c>
      <c r="C7301">
        <v>3</v>
      </c>
      <c r="D7301" t="s">
        <v>50</v>
      </c>
      <c r="E7301">
        <v>0</v>
      </c>
      <c r="F7301">
        <v>0</v>
      </c>
      <c r="G7301">
        <v>86</v>
      </c>
      <c r="H7301">
        <v>1</v>
      </c>
      <c r="I7301">
        <v>18</v>
      </c>
      <c r="J7301">
        <v>0</v>
      </c>
      <c r="K7301">
        <f>_xlfn.XLOOKUP(FraudData[[#This Row],[amount]],AmountRules[Amount Min],AmountRules[Risk Points],,-1)</f>
        <v>0</v>
      </c>
      <c r="L7301">
        <f>_xlfn.XLOOKUP(FraudData[[#This Row],[transaction_hour]],TimeRules[Hour Min],TimeRules[Risk Points],,-1)</f>
        <v>3</v>
      </c>
      <c r="M7301">
        <f>_xlfn.XLOOKUP(FraudData[[#This Row],[foreign_transaction]],ForeignRules[Foreign Transaction],ForeignRules[Risk Points],0)</f>
        <v>0</v>
      </c>
      <c r="N7301">
        <f>_xlfn.XLOOKUP(FraudData[[#This Row],[location_mismatch]],Table10[Location Mismatch],Table10[Risk Points],0)</f>
        <v>0</v>
      </c>
      <c r="O7301">
        <f>_xlfn.XLOOKUP(FraudData[[#This Row],[device_trust_score]],DeviceRules[Device Min],DeviceRules[Risk Points],,-1)</f>
        <v>0</v>
      </c>
      <c r="P7301">
        <f>_xlfn.XLOOKUP(FraudData[[#This Row],[velocity_last_24h]],VelocityRules[Velocity Min],VelocityRules[Risk Points],,-1)</f>
        <v>0</v>
      </c>
      <c r="Q7301">
        <f>_xlfn.XLOOKUP(FraudData[[#This Row],[merchant_category]],MerchantRules[Merchant Category],MerchantRules[Risk Points],0)</f>
        <v>0</v>
      </c>
      <c r="R7301">
        <f>SUM(FraudData[[#This Row],[Amount Risk]:[Merchant Risk]])</f>
        <v>3</v>
      </c>
      <c r="S7301" t="str" cm="1">
        <f t="array" ref="S7301">_xlfn.IFS(FraudData[[#This Row],[Fraud Risk Score]]&gt;=8,"High Risk",FraudData[[#This Row],[Fraud Risk Score]]&gt;=6,"Medium Risk",TRUE,"Low Risk")</f>
        <v>Low Risk</v>
      </c>
    </row>
    <row r="7302" spans="1:19">
      <c r="A7302">
        <v>7301</v>
      </c>
      <c r="B7302">
        <v>24.87</v>
      </c>
      <c r="C7302">
        <v>19</v>
      </c>
      <c r="D7302" t="s">
        <v>48</v>
      </c>
      <c r="E7302">
        <v>0</v>
      </c>
      <c r="F7302">
        <v>0</v>
      </c>
      <c r="G7302">
        <v>80</v>
      </c>
      <c r="H7302">
        <v>3</v>
      </c>
      <c r="I7302">
        <v>42</v>
      </c>
      <c r="J7302">
        <v>0</v>
      </c>
      <c r="K7302">
        <f>_xlfn.XLOOKUP(FraudData[[#This Row],[amount]],AmountRules[Amount Min],AmountRules[Risk Points],,-1)</f>
        <v>0</v>
      </c>
      <c r="L7302">
        <f>_xlfn.XLOOKUP(FraudData[[#This Row],[transaction_hour]],TimeRules[Hour Min],TimeRules[Risk Points],,-1)</f>
        <v>0</v>
      </c>
      <c r="M7302">
        <f>_xlfn.XLOOKUP(FraudData[[#This Row],[foreign_transaction]],ForeignRules[Foreign Transaction],ForeignRules[Risk Points],0)</f>
        <v>0</v>
      </c>
      <c r="N7302">
        <f>_xlfn.XLOOKUP(FraudData[[#This Row],[location_mismatch]],Table10[Location Mismatch],Table10[Risk Points],0)</f>
        <v>0</v>
      </c>
      <c r="O7302">
        <f>_xlfn.XLOOKUP(FraudData[[#This Row],[device_trust_score]],DeviceRules[Device Min],DeviceRules[Risk Points],,-1)</f>
        <v>0</v>
      </c>
      <c r="P7302">
        <f>_xlfn.XLOOKUP(FraudData[[#This Row],[velocity_last_24h]],VelocityRules[Velocity Min],VelocityRules[Risk Points],,-1)</f>
        <v>0</v>
      </c>
      <c r="Q7302">
        <f>_xlfn.XLOOKUP(FraudData[[#This Row],[merchant_category]],MerchantRules[Merchant Category],MerchantRules[Risk Points],0)</f>
        <v>0</v>
      </c>
      <c r="R7302">
        <f>SUM(FraudData[[#This Row],[Amount Risk]:[Merchant Risk]])</f>
        <v>0</v>
      </c>
      <c r="S7302" t="str" cm="1">
        <f t="array" ref="S7302">_xlfn.IFS(FraudData[[#This Row],[Fraud Risk Score]]&gt;=8,"High Risk",FraudData[[#This Row],[Fraud Risk Score]]&gt;=6,"Medium Risk",TRUE,"Low Risk")</f>
        <v>Low Risk</v>
      </c>
    </row>
    <row r="7303" spans="1:19">
      <c r="A7303">
        <v>7302</v>
      </c>
      <c r="B7303">
        <v>101.28</v>
      </c>
      <c r="C7303">
        <v>23</v>
      </c>
      <c r="D7303" t="s">
        <v>50</v>
      </c>
      <c r="E7303">
        <v>0</v>
      </c>
      <c r="F7303">
        <v>0</v>
      </c>
      <c r="G7303">
        <v>48</v>
      </c>
      <c r="H7303">
        <v>1</v>
      </c>
      <c r="I7303">
        <v>38</v>
      </c>
      <c r="J7303">
        <v>0</v>
      </c>
      <c r="K7303">
        <f>_xlfn.XLOOKUP(FraudData[[#This Row],[amount]],AmountRules[Amount Min],AmountRules[Risk Points],,-1)</f>
        <v>0</v>
      </c>
      <c r="L7303">
        <f>_xlfn.XLOOKUP(FraudData[[#This Row],[transaction_hour]],TimeRules[Hour Min],TimeRules[Risk Points],,-1)</f>
        <v>1</v>
      </c>
      <c r="M7303">
        <f>_xlfn.XLOOKUP(FraudData[[#This Row],[foreign_transaction]],ForeignRules[Foreign Transaction],ForeignRules[Risk Points],0)</f>
        <v>0</v>
      </c>
      <c r="N7303">
        <f>_xlfn.XLOOKUP(FraudData[[#This Row],[location_mismatch]],Table10[Location Mismatch],Table10[Risk Points],0)</f>
        <v>0</v>
      </c>
      <c r="O7303">
        <f>_xlfn.XLOOKUP(FraudData[[#This Row],[device_trust_score]],DeviceRules[Device Min],DeviceRules[Risk Points],,-1)</f>
        <v>2</v>
      </c>
      <c r="P7303">
        <f>_xlfn.XLOOKUP(FraudData[[#This Row],[velocity_last_24h]],VelocityRules[Velocity Min],VelocityRules[Risk Points],,-1)</f>
        <v>0</v>
      </c>
      <c r="Q7303">
        <f>_xlfn.XLOOKUP(FraudData[[#This Row],[merchant_category]],MerchantRules[Merchant Category],MerchantRules[Risk Points],0)</f>
        <v>0</v>
      </c>
      <c r="R7303">
        <f>SUM(FraudData[[#This Row],[Amount Risk]:[Merchant Risk]])</f>
        <v>3</v>
      </c>
      <c r="S7303" t="str" cm="1">
        <f t="array" ref="S7303">_xlfn.IFS(FraudData[[#This Row],[Fraud Risk Score]]&gt;=8,"High Risk",FraudData[[#This Row],[Fraud Risk Score]]&gt;=6,"Medium Risk",TRUE,"Low Risk")</f>
        <v>Low Risk</v>
      </c>
    </row>
    <row r="7304" spans="1:19">
      <c r="A7304">
        <v>7303</v>
      </c>
      <c r="B7304">
        <v>57.81</v>
      </c>
      <c r="C7304">
        <v>23</v>
      </c>
      <c r="D7304" t="s">
        <v>50</v>
      </c>
      <c r="E7304">
        <v>0</v>
      </c>
      <c r="F7304">
        <v>0</v>
      </c>
      <c r="G7304">
        <v>44</v>
      </c>
      <c r="H7304">
        <v>1</v>
      </c>
      <c r="I7304">
        <v>68</v>
      </c>
      <c r="J7304">
        <v>0</v>
      </c>
      <c r="K7304">
        <f>_xlfn.XLOOKUP(FraudData[[#This Row],[amount]],AmountRules[Amount Min],AmountRules[Risk Points],,-1)</f>
        <v>0</v>
      </c>
      <c r="L7304">
        <f>_xlfn.XLOOKUP(FraudData[[#This Row],[transaction_hour]],TimeRules[Hour Min],TimeRules[Risk Points],,-1)</f>
        <v>1</v>
      </c>
      <c r="M7304">
        <f>_xlfn.XLOOKUP(FraudData[[#This Row],[foreign_transaction]],ForeignRules[Foreign Transaction],ForeignRules[Risk Points],0)</f>
        <v>0</v>
      </c>
      <c r="N7304">
        <f>_xlfn.XLOOKUP(FraudData[[#This Row],[location_mismatch]],Table10[Location Mismatch],Table10[Risk Points],0)</f>
        <v>0</v>
      </c>
      <c r="O7304">
        <f>_xlfn.XLOOKUP(FraudData[[#This Row],[device_trust_score]],DeviceRules[Device Min],DeviceRules[Risk Points],,-1)</f>
        <v>2</v>
      </c>
      <c r="P7304">
        <f>_xlfn.XLOOKUP(FraudData[[#This Row],[velocity_last_24h]],VelocityRules[Velocity Min],VelocityRules[Risk Points],,-1)</f>
        <v>0</v>
      </c>
      <c r="Q7304">
        <f>_xlfn.XLOOKUP(FraudData[[#This Row],[merchant_category]],MerchantRules[Merchant Category],MerchantRules[Risk Points],0)</f>
        <v>0</v>
      </c>
      <c r="R7304">
        <f>SUM(FraudData[[#This Row],[Amount Risk]:[Merchant Risk]])</f>
        <v>3</v>
      </c>
      <c r="S7304" t="str" cm="1">
        <f t="array" ref="S7304">_xlfn.IFS(FraudData[[#This Row],[Fraud Risk Score]]&gt;=8,"High Risk",FraudData[[#This Row],[Fraud Risk Score]]&gt;=6,"Medium Risk",TRUE,"Low Risk")</f>
        <v>Low Risk</v>
      </c>
    </row>
    <row r="7305" spans="1:19">
      <c r="A7305">
        <v>7304</v>
      </c>
      <c r="B7305">
        <v>393.67</v>
      </c>
      <c r="C7305">
        <v>21</v>
      </c>
      <c r="D7305" t="s">
        <v>47</v>
      </c>
      <c r="E7305">
        <v>0</v>
      </c>
      <c r="F7305">
        <v>0</v>
      </c>
      <c r="G7305">
        <v>58</v>
      </c>
      <c r="H7305">
        <v>1</v>
      </c>
      <c r="I7305">
        <v>51</v>
      </c>
      <c r="J7305">
        <v>0</v>
      </c>
      <c r="K7305">
        <f>_xlfn.XLOOKUP(FraudData[[#This Row],[amount]],AmountRules[Amount Min],AmountRules[Risk Points],,-1)</f>
        <v>0</v>
      </c>
      <c r="L7305">
        <f>_xlfn.XLOOKUP(FraudData[[#This Row],[transaction_hour]],TimeRules[Hour Min],TimeRules[Risk Points],,-1)</f>
        <v>0</v>
      </c>
      <c r="M7305">
        <f>_xlfn.XLOOKUP(FraudData[[#This Row],[foreign_transaction]],ForeignRules[Foreign Transaction],ForeignRules[Risk Points],0)</f>
        <v>0</v>
      </c>
      <c r="N7305">
        <f>_xlfn.XLOOKUP(FraudData[[#This Row],[location_mismatch]],Table10[Location Mismatch],Table10[Risk Points],0)</f>
        <v>0</v>
      </c>
      <c r="O7305">
        <f>_xlfn.XLOOKUP(FraudData[[#This Row],[device_trust_score]],DeviceRules[Device Min],DeviceRules[Risk Points],,-1)</f>
        <v>1</v>
      </c>
      <c r="P7305">
        <f>_xlfn.XLOOKUP(FraudData[[#This Row],[velocity_last_24h]],VelocityRules[Velocity Min],VelocityRules[Risk Points],,-1)</f>
        <v>0</v>
      </c>
      <c r="Q7305">
        <f>_xlfn.XLOOKUP(FraudData[[#This Row],[merchant_category]],MerchantRules[Merchant Category],MerchantRules[Risk Points],0)</f>
        <v>0</v>
      </c>
      <c r="R7305">
        <f>SUM(FraudData[[#This Row],[Amount Risk]:[Merchant Risk]])</f>
        <v>1</v>
      </c>
      <c r="S7305" t="str" cm="1">
        <f t="array" ref="S7305">_xlfn.IFS(FraudData[[#This Row],[Fraud Risk Score]]&gt;=8,"High Risk",FraudData[[#This Row],[Fraud Risk Score]]&gt;=6,"Medium Risk",TRUE,"Low Risk")</f>
        <v>Low Risk</v>
      </c>
    </row>
    <row r="7306" spans="1:19">
      <c r="A7306">
        <v>7305</v>
      </c>
      <c r="B7306">
        <v>7.46</v>
      </c>
      <c r="C7306">
        <v>23</v>
      </c>
      <c r="D7306" t="s">
        <v>46</v>
      </c>
      <c r="E7306">
        <v>0</v>
      </c>
      <c r="F7306">
        <v>0</v>
      </c>
      <c r="G7306">
        <v>39</v>
      </c>
      <c r="H7306">
        <v>3</v>
      </c>
      <c r="I7306">
        <v>20</v>
      </c>
      <c r="J7306">
        <v>0</v>
      </c>
      <c r="K7306">
        <f>_xlfn.XLOOKUP(FraudData[[#This Row],[amount]],AmountRules[Amount Min],AmountRules[Risk Points],,-1)</f>
        <v>0</v>
      </c>
      <c r="L7306">
        <f>_xlfn.XLOOKUP(FraudData[[#This Row],[transaction_hour]],TimeRules[Hour Min],TimeRules[Risk Points],,-1)</f>
        <v>1</v>
      </c>
      <c r="M7306">
        <f>_xlfn.XLOOKUP(FraudData[[#This Row],[foreign_transaction]],ForeignRules[Foreign Transaction],ForeignRules[Risk Points],0)</f>
        <v>0</v>
      </c>
      <c r="N7306">
        <f>_xlfn.XLOOKUP(FraudData[[#This Row],[location_mismatch]],Table10[Location Mismatch],Table10[Risk Points],0)</f>
        <v>0</v>
      </c>
      <c r="O7306">
        <f>_xlfn.XLOOKUP(FraudData[[#This Row],[device_trust_score]],DeviceRules[Device Min],DeviceRules[Risk Points],,-1)</f>
        <v>2</v>
      </c>
      <c r="P7306">
        <f>_xlfn.XLOOKUP(FraudData[[#This Row],[velocity_last_24h]],VelocityRules[Velocity Min],VelocityRules[Risk Points],,-1)</f>
        <v>0</v>
      </c>
      <c r="Q7306">
        <f>_xlfn.XLOOKUP(FraudData[[#This Row],[merchant_category]],MerchantRules[Merchant Category],MerchantRules[Risk Points],0)</f>
        <v>0</v>
      </c>
      <c r="R7306">
        <f>SUM(FraudData[[#This Row],[Amount Risk]:[Merchant Risk]])</f>
        <v>3</v>
      </c>
      <c r="S7306" t="str" cm="1">
        <f t="array" ref="S7306">_xlfn.IFS(FraudData[[#This Row],[Fraud Risk Score]]&gt;=8,"High Risk",FraudData[[#This Row],[Fraud Risk Score]]&gt;=6,"Medium Risk",TRUE,"Low Risk")</f>
        <v>Low Risk</v>
      </c>
    </row>
    <row r="7307" spans="1:19">
      <c r="A7307">
        <v>7306</v>
      </c>
      <c r="B7307">
        <v>441.04</v>
      </c>
      <c r="C7307">
        <v>8</v>
      </c>
      <c r="D7307" t="s">
        <v>49</v>
      </c>
      <c r="E7307">
        <v>0</v>
      </c>
      <c r="F7307">
        <v>0</v>
      </c>
      <c r="G7307">
        <v>75</v>
      </c>
      <c r="H7307">
        <v>1</v>
      </c>
      <c r="I7307">
        <v>66</v>
      </c>
      <c r="J7307">
        <v>0</v>
      </c>
      <c r="K7307">
        <f>_xlfn.XLOOKUP(FraudData[[#This Row],[amount]],AmountRules[Amount Min],AmountRules[Risk Points],,-1)</f>
        <v>0</v>
      </c>
      <c r="L7307">
        <f>_xlfn.XLOOKUP(FraudData[[#This Row],[transaction_hour]],TimeRules[Hour Min],TimeRules[Risk Points],,-1)</f>
        <v>0</v>
      </c>
      <c r="M7307">
        <f>_xlfn.XLOOKUP(FraudData[[#This Row],[foreign_transaction]],ForeignRules[Foreign Transaction],ForeignRules[Risk Points],0)</f>
        <v>0</v>
      </c>
      <c r="N7307">
        <f>_xlfn.XLOOKUP(FraudData[[#This Row],[location_mismatch]],Table10[Location Mismatch],Table10[Risk Points],0)</f>
        <v>0</v>
      </c>
      <c r="O7307">
        <f>_xlfn.XLOOKUP(FraudData[[#This Row],[device_trust_score]],DeviceRules[Device Min],DeviceRules[Risk Points],,-1)</f>
        <v>0</v>
      </c>
      <c r="P7307">
        <f>_xlfn.XLOOKUP(FraudData[[#This Row],[velocity_last_24h]],VelocityRules[Velocity Min],VelocityRules[Risk Points],,-1)</f>
        <v>0</v>
      </c>
      <c r="Q7307">
        <f>_xlfn.XLOOKUP(FraudData[[#This Row],[merchant_category]],MerchantRules[Merchant Category],MerchantRules[Risk Points],0)</f>
        <v>1</v>
      </c>
      <c r="R7307">
        <f>SUM(FraudData[[#This Row],[Amount Risk]:[Merchant Risk]])</f>
        <v>1</v>
      </c>
      <c r="S7307" t="str" cm="1">
        <f t="array" ref="S7307">_xlfn.IFS(FraudData[[#This Row],[Fraud Risk Score]]&gt;=8,"High Risk",FraudData[[#This Row],[Fraud Risk Score]]&gt;=6,"Medium Risk",TRUE,"Low Risk")</f>
        <v>Low Risk</v>
      </c>
    </row>
    <row r="7308" spans="1:19">
      <c r="A7308">
        <v>7307</v>
      </c>
      <c r="B7308">
        <v>322.14999999999998</v>
      </c>
      <c r="C7308">
        <v>4</v>
      </c>
      <c r="D7308" t="s">
        <v>48</v>
      </c>
      <c r="E7308">
        <v>0</v>
      </c>
      <c r="F7308">
        <v>0</v>
      </c>
      <c r="G7308">
        <v>28</v>
      </c>
      <c r="H7308">
        <v>2</v>
      </c>
      <c r="I7308">
        <v>24</v>
      </c>
      <c r="J7308">
        <v>0</v>
      </c>
      <c r="K7308">
        <f>_xlfn.XLOOKUP(FraudData[[#This Row],[amount]],AmountRules[Amount Min],AmountRules[Risk Points],,-1)</f>
        <v>0</v>
      </c>
      <c r="L7308">
        <f>_xlfn.XLOOKUP(FraudData[[#This Row],[transaction_hour]],TimeRules[Hour Min],TimeRules[Risk Points],,-1)</f>
        <v>0</v>
      </c>
      <c r="M7308">
        <f>_xlfn.XLOOKUP(FraudData[[#This Row],[foreign_transaction]],ForeignRules[Foreign Transaction],ForeignRules[Risk Points],0)</f>
        <v>0</v>
      </c>
      <c r="N7308">
        <f>_xlfn.XLOOKUP(FraudData[[#This Row],[location_mismatch]],Table10[Location Mismatch],Table10[Risk Points],0)</f>
        <v>0</v>
      </c>
      <c r="O7308">
        <f>_xlfn.XLOOKUP(FraudData[[#This Row],[device_trust_score]],DeviceRules[Device Min],DeviceRules[Risk Points],,-1)</f>
        <v>3</v>
      </c>
      <c r="P7308">
        <f>_xlfn.XLOOKUP(FraudData[[#This Row],[velocity_last_24h]],VelocityRules[Velocity Min],VelocityRules[Risk Points],,-1)</f>
        <v>0</v>
      </c>
      <c r="Q7308">
        <f>_xlfn.XLOOKUP(FraudData[[#This Row],[merchant_category]],MerchantRules[Merchant Category],MerchantRules[Risk Points],0)</f>
        <v>0</v>
      </c>
      <c r="R7308">
        <f>SUM(FraudData[[#This Row],[Amount Risk]:[Merchant Risk]])</f>
        <v>3</v>
      </c>
      <c r="S7308" t="str" cm="1">
        <f t="array" ref="S7308">_xlfn.IFS(FraudData[[#This Row],[Fraud Risk Score]]&gt;=8,"High Risk",FraudData[[#This Row],[Fraud Risk Score]]&gt;=6,"Medium Risk",TRUE,"Low Risk")</f>
        <v>Low Risk</v>
      </c>
    </row>
    <row r="7309" spans="1:19">
      <c r="A7309">
        <v>7308</v>
      </c>
      <c r="B7309">
        <v>63.58</v>
      </c>
      <c r="C7309">
        <v>16</v>
      </c>
      <c r="D7309" t="s">
        <v>48</v>
      </c>
      <c r="E7309">
        <v>0</v>
      </c>
      <c r="F7309">
        <v>0</v>
      </c>
      <c r="G7309">
        <v>77</v>
      </c>
      <c r="H7309">
        <v>2</v>
      </c>
      <c r="I7309">
        <v>28</v>
      </c>
      <c r="J7309">
        <v>0</v>
      </c>
      <c r="K7309">
        <f>_xlfn.XLOOKUP(FraudData[[#This Row],[amount]],AmountRules[Amount Min],AmountRules[Risk Points],,-1)</f>
        <v>0</v>
      </c>
      <c r="L7309">
        <f>_xlfn.XLOOKUP(FraudData[[#This Row],[transaction_hour]],TimeRules[Hour Min],TimeRules[Risk Points],,-1)</f>
        <v>0</v>
      </c>
      <c r="M7309">
        <f>_xlfn.XLOOKUP(FraudData[[#This Row],[foreign_transaction]],ForeignRules[Foreign Transaction],ForeignRules[Risk Points],0)</f>
        <v>0</v>
      </c>
      <c r="N7309">
        <f>_xlfn.XLOOKUP(FraudData[[#This Row],[location_mismatch]],Table10[Location Mismatch],Table10[Risk Points],0)</f>
        <v>0</v>
      </c>
      <c r="O7309">
        <f>_xlfn.XLOOKUP(FraudData[[#This Row],[device_trust_score]],DeviceRules[Device Min],DeviceRules[Risk Points],,-1)</f>
        <v>0</v>
      </c>
      <c r="P7309">
        <f>_xlfn.XLOOKUP(FraudData[[#This Row],[velocity_last_24h]],VelocityRules[Velocity Min],VelocityRules[Risk Points],,-1)</f>
        <v>0</v>
      </c>
      <c r="Q7309">
        <f>_xlfn.XLOOKUP(FraudData[[#This Row],[merchant_category]],MerchantRules[Merchant Category],MerchantRules[Risk Points],0)</f>
        <v>0</v>
      </c>
      <c r="R7309">
        <f>SUM(FraudData[[#This Row],[Amount Risk]:[Merchant Risk]])</f>
        <v>0</v>
      </c>
      <c r="S7309" t="str" cm="1">
        <f t="array" ref="S7309">_xlfn.IFS(FraudData[[#This Row],[Fraud Risk Score]]&gt;=8,"High Risk",FraudData[[#This Row],[Fraud Risk Score]]&gt;=6,"Medium Risk",TRUE,"Low Risk")</f>
        <v>Low Risk</v>
      </c>
    </row>
    <row r="7310" spans="1:19">
      <c r="A7310">
        <v>7309</v>
      </c>
      <c r="B7310">
        <v>280.31</v>
      </c>
      <c r="C7310">
        <v>16</v>
      </c>
      <c r="D7310" t="s">
        <v>49</v>
      </c>
      <c r="E7310">
        <v>0</v>
      </c>
      <c r="F7310">
        <v>0</v>
      </c>
      <c r="G7310">
        <v>38</v>
      </c>
      <c r="H7310">
        <v>1</v>
      </c>
      <c r="I7310">
        <v>48</v>
      </c>
      <c r="J7310">
        <v>0</v>
      </c>
      <c r="K7310">
        <f>_xlfn.XLOOKUP(FraudData[[#This Row],[amount]],AmountRules[Amount Min],AmountRules[Risk Points],,-1)</f>
        <v>0</v>
      </c>
      <c r="L7310">
        <f>_xlfn.XLOOKUP(FraudData[[#This Row],[transaction_hour]],TimeRules[Hour Min],TimeRules[Risk Points],,-1)</f>
        <v>0</v>
      </c>
      <c r="M7310">
        <f>_xlfn.XLOOKUP(FraudData[[#This Row],[foreign_transaction]],ForeignRules[Foreign Transaction],ForeignRules[Risk Points],0)</f>
        <v>0</v>
      </c>
      <c r="N7310">
        <f>_xlfn.XLOOKUP(FraudData[[#This Row],[location_mismatch]],Table10[Location Mismatch],Table10[Risk Points],0)</f>
        <v>0</v>
      </c>
      <c r="O7310">
        <f>_xlfn.XLOOKUP(FraudData[[#This Row],[device_trust_score]],DeviceRules[Device Min],DeviceRules[Risk Points],,-1)</f>
        <v>2</v>
      </c>
      <c r="P7310">
        <f>_xlfn.XLOOKUP(FraudData[[#This Row],[velocity_last_24h]],VelocityRules[Velocity Min],VelocityRules[Risk Points],,-1)</f>
        <v>0</v>
      </c>
      <c r="Q7310">
        <f>_xlfn.XLOOKUP(FraudData[[#This Row],[merchant_category]],MerchantRules[Merchant Category],MerchantRules[Risk Points],0)</f>
        <v>1</v>
      </c>
      <c r="R7310">
        <f>SUM(FraudData[[#This Row],[Amount Risk]:[Merchant Risk]])</f>
        <v>3</v>
      </c>
      <c r="S7310" t="str" cm="1">
        <f t="array" ref="S7310">_xlfn.IFS(FraudData[[#This Row],[Fraud Risk Score]]&gt;=8,"High Risk",FraudData[[#This Row],[Fraud Risk Score]]&gt;=6,"Medium Risk",TRUE,"Low Risk")</f>
        <v>Low Risk</v>
      </c>
    </row>
    <row r="7311" spans="1:19">
      <c r="A7311">
        <v>7310</v>
      </c>
      <c r="B7311">
        <v>5.71</v>
      </c>
      <c r="C7311">
        <v>1</v>
      </c>
      <c r="D7311" t="s">
        <v>48</v>
      </c>
      <c r="E7311">
        <v>0</v>
      </c>
      <c r="F7311">
        <v>0</v>
      </c>
      <c r="G7311">
        <v>89</v>
      </c>
      <c r="H7311">
        <v>2</v>
      </c>
      <c r="I7311">
        <v>43</v>
      </c>
      <c r="J7311">
        <v>0</v>
      </c>
      <c r="K7311">
        <f>_xlfn.XLOOKUP(FraudData[[#This Row],[amount]],AmountRules[Amount Min],AmountRules[Risk Points],,-1)</f>
        <v>0</v>
      </c>
      <c r="L7311">
        <f>_xlfn.XLOOKUP(FraudData[[#This Row],[transaction_hour]],TimeRules[Hour Min],TimeRules[Risk Points],,-1)</f>
        <v>3</v>
      </c>
      <c r="M7311">
        <f>_xlfn.XLOOKUP(FraudData[[#This Row],[foreign_transaction]],ForeignRules[Foreign Transaction],ForeignRules[Risk Points],0)</f>
        <v>0</v>
      </c>
      <c r="N7311">
        <f>_xlfn.XLOOKUP(FraudData[[#This Row],[location_mismatch]],Table10[Location Mismatch],Table10[Risk Points],0)</f>
        <v>0</v>
      </c>
      <c r="O7311">
        <f>_xlfn.XLOOKUP(FraudData[[#This Row],[device_trust_score]],DeviceRules[Device Min],DeviceRules[Risk Points],,-1)</f>
        <v>0</v>
      </c>
      <c r="P7311">
        <f>_xlfn.XLOOKUP(FraudData[[#This Row],[velocity_last_24h]],VelocityRules[Velocity Min],VelocityRules[Risk Points],,-1)</f>
        <v>0</v>
      </c>
      <c r="Q7311">
        <f>_xlfn.XLOOKUP(FraudData[[#This Row],[merchant_category]],MerchantRules[Merchant Category],MerchantRules[Risk Points],0)</f>
        <v>0</v>
      </c>
      <c r="R7311">
        <f>SUM(FraudData[[#This Row],[Amount Risk]:[Merchant Risk]])</f>
        <v>3</v>
      </c>
      <c r="S7311" t="str" cm="1">
        <f t="array" ref="S7311">_xlfn.IFS(FraudData[[#This Row],[Fraud Risk Score]]&gt;=8,"High Risk",FraudData[[#This Row],[Fraud Risk Score]]&gt;=6,"Medium Risk",TRUE,"Low Risk")</f>
        <v>Low Risk</v>
      </c>
    </row>
    <row r="7312" spans="1:19">
      <c r="A7312">
        <v>7311</v>
      </c>
      <c r="B7312">
        <v>613.29</v>
      </c>
      <c r="C7312">
        <v>1</v>
      </c>
      <c r="D7312" t="s">
        <v>47</v>
      </c>
      <c r="E7312">
        <v>0</v>
      </c>
      <c r="F7312">
        <v>0</v>
      </c>
      <c r="G7312">
        <v>57</v>
      </c>
      <c r="H7312">
        <v>2</v>
      </c>
      <c r="I7312">
        <v>40</v>
      </c>
      <c r="J7312">
        <v>0</v>
      </c>
      <c r="K7312">
        <f>_xlfn.XLOOKUP(FraudData[[#This Row],[amount]],AmountRules[Amount Min],AmountRules[Risk Points],,-1)</f>
        <v>1</v>
      </c>
      <c r="L7312">
        <f>_xlfn.XLOOKUP(FraudData[[#This Row],[transaction_hour]],TimeRules[Hour Min],TimeRules[Risk Points],,-1)</f>
        <v>3</v>
      </c>
      <c r="M7312">
        <f>_xlfn.XLOOKUP(FraudData[[#This Row],[foreign_transaction]],ForeignRules[Foreign Transaction],ForeignRules[Risk Points],0)</f>
        <v>0</v>
      </c>
      <c r="N7312">
        <f>_xlfn.XLOOKUP(FraudData[[#This Row],[location_mismatch]],Table10[Location Mismatch],Table10[Risk Points],0)</f>
        <v>0</v>
      </c>
      <c r="O7312">
        <f>_xlfn.XLOOKUP(FraudData[[#This Row],[device_trust_score]],DeviceRules[Device Min],DeviceRules[Risk Points],,-1)</f>
        <v>1</v>
      </c>
      <c r="P7312">
        <f>_xlfn.XLOOKUP(FraudData[[#This Row],[velocity_last_24h]],VelocityRules[Velocity Min],VelocityRules[Risk Points],,-1)</f>
        <v>0</v>
      </c>
      <c r="Q7312">
        <f>_xlfn.XLOOKUP(FraudData[[#This Row],[merchant_category]],MerchantRules[Merchant Category],MerchantRules[Risk Points],0)</f>
        <v>0</v>
      </c>
      <c r="R7312">
        <f>SUM(FraudData[[#This Row],[Amount Risk]:[Merchant Risk]])</f>
        <v>5</v>
      </c>
      <c r="S7312" t="str" cm="1">
        <f t="array" ref="S7312">_xlfn.IFS(FraudData[[#This Row],[Fraud Risk Score]]&gt;=8,"High Risk",FraudData[[#This Row],[Fraud Risk Score]]&gt;=6,"Medium Risk",TRUE,"Low Risk")</f>
        <v>Low Risk</v>
      </c>
    </row>
    <row r="7313" spans="1:19">
      <c r="A7313">
        <v>7312</v>
      </c>
      <c r="B7313">
        <v>134.6</v>
      </c>
      <c r="C7313">
        <v>20</v>
      </c>
      <c r="D7313" t="s">
        <v>50</v>
      </c>
      <c r="E7313">
        <v>0</v>
      </c>
      <c r="F7313">
        <v>0</v>
      </c>
      <c r="G7313">
        <v>74</v>
      </c>
      <c r="H7313">
        <v>3</v>
      </c>
      <c r="I7313">
        <v>33</v>
      </c>
      <c r="J7313">
        <v>0</v>
      </c>
      <c r="K7313">
        <f>_xlfn.XLOOKUP(FraudData[[#This Row],[amount]],AmountRules[Amount Min],AmountRules[Risk Points],,-1)</f>
        <v>0</v>
      </c>
      <c r="L7313">
        <f>_xlfn.XLOOKUP(FraudData[[#This Row],[transaction_hour]],TimeRules[Hour Min],TimeRules[Risk Points],,-1)</f>
        <v>0</v>
      </c>
      <c r="M7313">
        <f>_xlfn.XLOOKUP(FraudData[[#This Row],[foreign_transaction]],ForeignRules[Foreign Transaction],ForeignRules[Risk Points],0)</f>
        <v>0</v>
      </c>
      <c r="N7313">
        <f>_xlfn.XLOOKUP(FraudData[[#This Row],[location_mismatch]],Table10[Location Mismatch],Table10[Risk Points],0)</f>
        <v>0</v>
      </c>
      <c r="O7313">
        <f>_xlfn.XLOOKUP(FraudData[[#This Row],[device_trust_score]],DeviceRules[Device Min],DeviceRules[Risk Points],,-1)</f>
        <v>0</v>
      </c>
      <c r="P7313">
        <f>_xlfn.XLOOKUP(FraudData[[#This Row],[velocity_last_24h]],VelocityRules[Velocity Min],VelocityRules[Risk Points],,-1)</f>
        <v>0</v>
      </c>
      <c r="Q7313">
        <f>_xlfn.XLOOKUP(FraudData[[#This Row],[merchant_category]],MerchantRules[Merchant Category],MerchantRules[Risk Points],0)</f>
        <v>0</v>
      </c>
      <c r="R7313">
        <f>SUM(FraudData[[#This Row],[Amount Risk]:[Merchant Risk]])</f>
        <v>0</v>
      </c>
      <c r="S7313" t="str" cm="1">
        <f t="array" ref="S7313">_xlfn.IFS(FraudData[[#This Row],[Fraud Risk Score]]&gt;=8,"High Risk",FraudData[[#This Row],[Fraud Risk Score]]&gt;=6,"Medium Risk",TRUE,"Low Risk")</f>
        <v>Low Risk</v>
      </c>
    </row>
    <row r="7314" spans="1:19">
      <c r="A7314">
        <v>7313</v>
      </c>
      <c r="B7314">
        <v>65.05</v>
      </c>
      <c r="C7314">
        <v>22</v>
      </c>
      <c r="D7314" t="s">
        <v>47</v>
      </c>
      <c r="E7314">
        <v>0</v>
      </c>
      <c r="F7314">
        <v>0</v>
      </c>
      <c r="G7314">
        <v>87</v>
      </c>
      <c r="H7314">
        <v>3</v>
      </c>
      <c r="I7314">
        <v>67</v>
      </c>
      <c r="J7314">
        <v>0</v>
      </c>
      <c r="K7314">
        <f>_xlfn.XLOOKUP(FraudData[[#This Row],[amount]],AmountRules[Amount Min],AmountRules[Risk Points],,-1)</f>
        <v>0</v>
      </c>
      <c r="L7314">
        <f>_xlfn.XLOOKUP(FraudData[[#This Row],[transaction_hour]],TimeRules[Hour Min],TimeRules[Risk Points],,-1)</f>
        <v>0</v>
      </c>
      <c r="M7314">
        <f>_xlfn.XLOOKUP(FraudData[[#This Row],[foreign_transaction]],ForeignRules[Foreign Transaction],ForeignRules[Risk Points],0)</f>
        <v>0</v>
      </c>
      <c r="N7314">
        <f>_xlfn.XLOOKUP(FraudData[[#This Row],[location_mismatch]],Table10[Location Mismatch],Table10[Risk Points],0)</f>
        <v>0</v>
      </c>
      <c r="O7314">
        <f>_xlfn.XLOOKUP(FraudData[[#This Row],[device_trust_score]],DeviceRules[Device Min],DeviceRules[Risk Points],,-1)</f>
        <v>0</v>
      </c>
      <c r="P7314">
        <f>_xlfn.XLOOKUP(FraudData[[#This Row],[velocity_last_24h]],VelocityRules[Velocity Min],VelocityRules[Risk Points],,-1)</f>
        <v>0</v>
      </c>
      <c r="Q7314">
        <f>_xlfn.XLOOKUP(FraudData[[#This Row],[merchant_category]],MerchantRules[Merchant Category],MerchantRules[Risk Points],0)</f>
        <v>0</v>
      </c>
      <c r="R7314">
        <f>SUM(FraudData[[#This Row],[Amount Risk]:[Merchant Risk]])</f>
        <v>0</v>
      </c>
      <c r="S7314" t="str" cm="1">
        <f t="array" ref="S7314">_xlfn.IFS(FraudData[[#This Row],[Fraud Risk Score]]&gt;=8,"High Risk",FraudData[[#This Row],[Fraud Risk Score]]&gt;=6,"Medium Risk",TRUE,"Low Risk")</f>
        <v>Low Risk</v>
      </c>
    </row>
    <row r="7315" spans="1:19">
      <c r="A7315">
        <v>7314</v>
      </c>
      <c r="B7315">
        <v>81.06</v>
      </c>
      <c r="C7315">
        <v>6</v>
      </c>
      <c r="D7315" t="s">
        <v>47</v>
      </c>
      <c r="E7315">
        <v>0</v>
      </c>
      <c r="F7315">
        <v>0</v>
      </c>
      <c r="G7315">
        <v>74</v>
      </c>
      <c r="H7315">
        <v>6</v>
      </c>
      <c r="I7315">
        <v>36</v>
      </c>
      <c r="J7315">
        <v>0</v>
      </c>
      <c r="K7315">
        <f>_xlfn.XLOOKUP(FraudData[[#This Row],[amount]],AmountRules[Amount Min],AmountRules[Risk Points],,-1)</f>
        <v>0</v>
      </c>
      <c r="L7315">
        <f>_xlfn.XLOOKUP(FraudData[[#This Row],[transaction_hour]],TimeRules[Hour Min],TimeRules[Risk Points],,-1)</f>
        <v>0</v>
      </c>
      <c r="M7315">
        <f>_xlfn.XLOOKUP(FraudData[[#This Row],[foreign_transaction]],ForeignRules[Foreign Transaction],ForeignRules[Risk Points],0)</f>
        <v>0</v>
      </c>
      <c r="N7315">
        <f>_xlfn.XLOOKUP(FraudData[[#This Row],[location_mismatch]],Table10[Location Mismatch],Table10[Risk Points],0)</f>
        <v>0</v>
      </c>
      <c r="O7315">
        <f>_xlfn.XLOOKUP(FraudData[[#This Row],[device_trust_score]],DeviceRules[Device Min],DeviceRules[Risk Points],,-1)</f>
        <v>0</v>
      </c>
      <c r="P7315">
        <f>_xlfn.XLOOKUP(FraudData[[#This Row],[velocity_last_24h]],VelocityRules[Velocity Min],VelocityRules[Risk Points],,-1)</f>
        <v>3</v>
      </c>
      <c r="Q7315">
        <f>_xlfn.XLOOKUP(FraudData[[#This Row],[merchant_category]],MerchantRules[Merchant Category],MerchantRules[Risk Points],0)</f>
        <v>0</v>
      </c>
      <c r="R7315">
        <f>SUM(FraudData[[#This Row],[Amount Risk]:[Merchant Risk]])</f>
        <v>3</v>
      </c>
      <c r="S7315" t="str" cm="1">
        <f t="array" ref="S7315">_xlfn.IFS(FraudData[[#This Row],[Fraud Risk Score]]&gt;=8,"High Risk",FraudData[[#This Row],[Fraud Risk Score]]&gt;=6,"Medium Risk",TRUE,"Low Risk")</f>
        <v>Low Risk</v>
      </c>
    </row>
    <row r="7316" spans="1:19">
      <c r="A7316">
        <v>7315</v>
      </c>
      <c r="B7316">
        <v>12.37</v>
      </c>
      <c r="C7316">
        <v>3</v>
      </c>
      <c r="D7316" t="s">
        <v>47</v>
      </c>
      <c r="E7316">
        <v>0</v>
      </c>
      <c r="F7316">
        <v>0</v>
      </c>
      <c r="G7316">
        <v>98</v>
      </c>
      <c r="H7316">
        <v>2</v>
      </c>
      <c r="I7316">
        <v>37</v>
      </c>
      <c r="J7316">
        <v>0</v>
      </c>
      <c r="K7316">
        <f>_xlfn.XLOOKUP(FraudData[[#This Row],[amount]],AmountRules[Amount Min],AmountRules[Risk Points],,-1)</f>
        <v>0</v>
      </c>
      <c r="L7316">
        <f>_xlfn.XLOOKUP(FraudData[[#This Row],[transaction_hour]],TimeRules[Hour Min],TimeRules[Risk Points],,-1)</f>
        <v>3</v>
      </c>
      <c r="M7316">
        <f>_xlfn.XLOOKUP(FraudData[[#This Row],[foreign_transaction]],ForeignRules[Foreign Transaction],ForeignRules[Risk Points],0)</f>
        <v>0</v>
      </c>
      <c r="N7316">
        <f>_xlfn.XLOOKUP(FraudData[[#This Row],[location_mismatch]],Table10[Location Mismatch],Table10[Risk Points],0)</f>
        <v>0</v>
      </c>
      <c r="O7316">
        <f>_xlfn.XLOOKUP(FraudData[[#This Row],[device_trust_score]],DeviceRules[Device Min],DeviceRules[Risk Points],,-1)</f>
        <v>0</v>
      </c>
      <c r="P7316">
        <f>_xlfn.XLOOKUP(FraudData[[#This Row],[velocity_last_24h]],VelocityRules[Velocity Min],VelocityRules[Risk Points],,-1)</f>
        <v>0</v>
      </c>
      <c r="Q7316">
        <f>_xlfn.XLOOKUP(FraudData[[#This Row],[merchant_category]],MerchantRules[Merchant Category],MerchantRules[Risk Points],0)</f>
        <v>0</v>
      </c>
      <c r="R7316">
        <f>SUM(FraudData[[#This Row],[Amount Risk]:[Merchant Risk]])</f>
        <v>3</v>
      </c>
      <c r="S7316" t="str" cm="1">
        <f t="array" ref="S7316">_xlfn.IFS(FraudData[[#This Row],[Fraud Risk Score]]&gt;=8,"High Risk",FraudData[[#This Row],[Fraud Risk Score]]&gt;=6,"Medium Risk",TRUE,"Low Risk")</f>
        <v>Low Risk</v>
      </c>
    </row>
    <row r="7317" spans="1:19">
      <c r="A7317">
        <v>7316</v>
      </c>
      <c r="B7317">
        <v>817.59</v>
      </c>
      <c r="C7317">
        <v>12</v>
      </c>
      <c r="D7317" t="s">
        <v>49</v>
      </c>
      <c r="E7317">
        <v>0</v>
      </c>
      <c r="F7317">
        <v>0</v>
      </c>
      <c r="G7317">
        <v>60</v>
      </c>
      <c r="H7317">
        <v>2</v>
      </c>
      <c r="I7317">
        <v>27</v>
      </c>
      <c r="J7317">
        <v>0</v>
      </c>
      <c r="K7317">
        <f>_xlfn.XLOOKUP(FraudData[[#This Row],[amount]],AmountRules[Amount Min],AmountRules[Risk Points],,-1)</f>
        <v>1</v>
      </c>
      <c r="L7317">
        <f>_xlfn.XLOOKUP(FraudData[[#This Row],[transaction_hour]],TimeRules[Hour Min],TimeRules[Risk Points],,-1)</f>
        <v>0</v>
      </c>
      <c r="M7317">
        <f>_xlfn.XLOOKUP(FraudData[[#This Row],[foreign_transaction]],ForeignRules[Foreign Transaction],ForeignRules[Risk Points],0)</f>
        <v>0</v>
      </c>
      <c r="N7317">
        <f>_xlfn.XLOOKUP(FraudData[[#This Row],[location_mismatch]],Table10[Location Mismatch],Table10[Risk Points],0)</f>
        <v>0</v>
      </c>
      <c r="O7317">
        <f>_xlfn.XLOOKUP(FraudData[[#This Row],[device_trust_score]],DeviceRules[Device Min],DeviceRules[Risk Points],,-1)</f>
        <v>1</v>
      </c>
      <c r="P7317">
        <f>_xlfn.XLOOKUP(FraudData[[#This Row],[velocity_last_24h]],VelocityRules[Velocity Min],VelocityRules[Risk Points],,-1)</f>
        <v>0</v>
      </c>
      <c r="Q7317">
        <f>_xlfn.XLOOKUP(FraudData[[#This Row],[merchant_category]],MerchantRules[Merchant Category],MerchantRules[Risk Points],0)</f>
        <v>1</v>
      </c>
      <c r="R7317">
        <f>SUM(FraudData[[#This Row],[Amount Risk]:[Merchant Risk]])</f>
        <v>3</v>
      </c>
      <c r="S7317" t="str" cm="1">
        <f t="array" ref="S7317">_xlfn.IFS(FraudData[[#This Row],[Fraud Risk Score]]&gt;=8,"High Risk",FraudData[[#This Row],[Fraud Risk Score]]&gt;=6,"Medium Risk",TRUE,"Low Risk")</f>
        <v>Low Risk</v>
      </c>
    </row>
    <row r="7318" spans="1:19">
      <c r="A7318">
        <v>7317</v>
      </c>
      <c r="B7318">
        <v>7.22</v>
      </c>
      <c r="C7318">
        <v>19</v>
      </c>
      <c r="D7318" t="s">
        <v>46</v>
      </c>
      <c r="E7318">
        <v>1</v>
      </c>
      <c r="F7318">
        <v>0</v>
      </c>
      <c r="G7318">
        <v>95</v>
      </c>
      <c r="H7318">
        <v>3</v>
      </c>
      <c r="I7318">
        <v>61</v>
      </c>
      <c r="J7318">
        <v>0</v>
      </c>
      <c r="K7318">
        <f>_xlfn.XLOOKUP(FraudData[[#This Row],[amount]],AmountRules[Amount Min],AmountRules[Risk Points],,-1)</f>
        <v>0</v>
      </c>
      <c r="L7318">
        <f>_xlfn.XLOOKUP(FraudData[[#This Row],[transaction_hour]],TimeRules[Hour Min],TimeRules[Risk Points],,-1)</f>
        <v>0</v>
      </c>
      <c r="M7318">
        <f>_xlfn.XLOOKUP(FraudData[[#This Row],[foreign_transaction]],ForeignRules[Foreign Transaction],ForeignRules[Risk Points],0)</f>
        <v>3</v>
      </c>
      <c r="N7318">
        <f>_xlfn.XLOOKUP(FraudData[[#This Row],[location_mismatch]],Table10[Location Mismatch],Table10[Risk Points],0)</f>
        <v>0</v>
      </c>
      <c r="O7318">
        <f>_xlfn.XLOOKUP(FraudData[[#This Row],[device_trust_score]],DeviceRules[Device Min],DeviceRules[Risk Points],,-1)</f>
        <v>0</v>
      </c>
      <c r="P7318">
        <f>_xlfn.XLOOKUP(FraudData[[#This Row],[velocity_last_24h]],VelocityRules[Velocity Min],VelocityRules[Risk Points],,-1)</f>
        <v>0</v>
      </c>
      <c r="Q7318">
        <f>_xlfn.XLOOKUP(FraudData[[#This Row],[merchant_category]],MerchantRules[Merchant Category],MerchantRules[Risk Points],0)</f>
        <v>0</v>
      </c>
      <c r="R7318">
        <f>SUM(FraudData[[#This Row],[Amount Risk]:[Merchant Risk]])</f>
        <v>3</v>
      </c>
      <c r="S7318" t="str" cm="1">
        <f t="array" ref="S7318">_xlfn.IFS(FraudData[[#This Row],[Fraud Risk Score]]&gt;=8,"High Risk",FraudData[[#This Row],[Fraud Risk Score]]&gt;=6,"Medium Risk",TRUE,"Low Risk")</f>
        <v>Low Risk</v>
      </c>
    </row>
    <row r="7319" spans="1:19">
      <c r="A7319">
        <v>7318</v>
      </c>
      <c r="B7319">
        <v>191.51</v>
      </c>
      <c r="C7319">
        <v>10</v>
      </c>
      <c r="D7319" t="s">
        <v>49</v>
      </c>
      <c r="E7319">
        <v>0</v>
      </c>
      <c r="F7319">
        <v>0</v>
      </c>
      <c r="G7319">
        <v>74</v>
      </c>
      <c r="H7319">
        <v>1</v>
      </c>
      <c r="I7319">
        <v>63</v>
      </c>
      <c r="J7319">
        <v>0</v>
      </c>
      <c r="K7319">
        <f>_xlfn.XLOOKUP(FraudData[[#This Row],[amount]],AmountRules[Amount Min],AmountRules[Risk Points],,-1)</f>
        <v>0</v>
      </c>
      <c r="L7319">
        <f>_xlfn.XLOOKUP(FraudData[[#This Row],[transaction_hour]],TimeRules[Hour Min],TimeRules[Risk Points],,-1)</f>
        <v>0</v>
      </c>
      <c r="M7319">
        <f>_xlfn.XLOOKUP(FraudData[[#This Row],[foreign_transaction]],ForeignRules[Foreign Transaction],ForeignRules[Risk Points],0)</f>
        <v>0</v>
      </c>
      <c r="N7319">
        <f>_xlfn.XLOOKUP(FraudData[[#This Row],[location_mismatch]],Table10[Location Mismatch],Table10[Risk Points],0)</f>
        <v>0</v>
      </c>
      <c r="O7319">
        <f>_xlfn.XLOOKUP(FraudData[[#This Row],[device_trust_score]],DeviceRules[Device Min],DeviceRules[Risk Points],,-1)</f>
        <v>0</v>
      </c>
      <c r="P7319">
        <f>_xlfn.XLOOKUP(FraudData[[#This Row],[velocity_last_24h]],VelocityRules[Velocity Min],VelocityRules[Risk Points],,-1)</f>
        <v>0</v>
      </c>
      <c r="Q7319">
        <f>_xlfn.XLOOKUP(FraudData[[#This Row],[merchant_category]],MerchantRules[Merchant Category],MerchantRules[Risk Points],0)</f>
        <v>1</v>
      </c>
      <c r="R7319">
        <f>SUM(FraudData[[#This Row],[Amount Risk]:[Merchant Risk]])</f>
        <v>1</v>
      </c>
      <c r="S7319" t="str" cm="1">
        <f t="array" ref="S7319">_xlfn.IFS(FraudData[[#This Row],[Fraud Risk Score]]&gt;=8,"High Risk",FraudData[[#This Row],[Fraud Risk Score]]&gt;=6,"Medium Risk",TRUE,"Low Risk")</f>
        <v>Low Risk</v>
      </c>
    </row>
    <row r="7320" spans="1:19">
      <c r="A7320">
        <v>7319</v>
      </c>
      <c r="B7320">
        <v>105.25</v>
      </c>
      <c r="C7320">
        <v>2</v>
      </c>
      <c r="D7320" t="s">
        <v>49</v>
      </c>
      <c r="E7320">
        <v>0</v>
      </c>
      <c r="F7320">
        <v>0</v>
      </c>
      <c r="G7320">
        <v>65</v>
      </c>
      <c r="H7320">
        <v>2</v>
      </c>
      <c r="I7320">
        <v>39</v>
      </c>
      <c r="J7320">
        <v>0</v>
      </c>
      <c r="K7320">
        <f>_xlfn.XLOOKUP(FraudData[[#This Row],[amount]],AmountRules[Amount Min],AmountRules[Risk Points],,-1)</f>
        <v>0</v>
      </c>
      <c r="L7320">
        <f>_xlfn.XLOOKUP(FraudData[[#This Row],[transaction_hour]],TimeRules[Hour Min],TimeRules[Risk Points],,-1)</f>
        <v>3</v>
      </c>
      <c r="M7320">
        <f>_xlfn.XLOOKUP(FraudData[[#This Row],[foreign_transaction]],ForeignRules[Foreign Transaction],ForeignRules[Risk Points],0)</f>
        <v>0</v>
      </c>
      <c r="N7320">
        <f>_xlfn.XLOOKUP(FraudData[[#This Row],[location_mismatch]],Table10[Location Mismatch],Table10[Risk Points],0)</f>
        <v>0</v>
      </c>
      <c r="O7320">
        <f>_xlfn.XLOOKUP(FraudData[[#This Row],[device_trust_score]],DeviceRules[Device Min],DeviceRules[Risk Points],,-1)</f>
        <v>1</v>
      </c>
      <c r="P7320">
        <f>_xlfn.XLOOKUP(FraudData[[#This Row],[velocity_last_24h]],VelocityRules[Velocity Min],VelocityRules[Risk Points],,-1)</f>
        <v>0</v>
      </c>
      <c r="Q7320">
        <f>_xlfn.XLOOKUP(FraudData[[#This Row],[merchant_category]],MerchantRules[Merchant Category],MerchantRules[Risk Points],0)</f>
        <v>1</v>
      </c>
      <c r="R7320">
        <f>SUM(FraudData[[#This Row],[Amount Risk]:[Merchant Risk]])</f>
        <v>5</v>
      </c>
      <c r="S7320" t="str" cm="1">
        <f t="array" ref="S7320">_xlfn.IFS(FraudData[[#This Row],[Fraud Risk Score]]&gt;=8,"High Risk",FraudData[[#This Row],[Fraud Risk Score]]&gt;=6,"Medium Risk",TRUE,"Low Risk")</f>
        <v>Low Risk</v>
      </c>
    </row>
    <row r="7321" spans="1:19">
      <c r="A7321">
        <v>7320</v>
      </c>
      <c r="B7321">
        <v>535.37</v>
      </c>
      <c r="C7321">
        <v>1</v>
      </c>
      <c r="D7321" t="s">
        <v>47</v>
      </c>
      <c r="E7321">
        <v>0</v>
      </c>
      <c r="F7321">
        <v>0</v>
      </c>
      <c r="G7321">
        <v>94</v>
      </c>
      <c r="H7321">
        <v>0</v>
      </c>
      <c r="I7321">
        <v>40</v>
      </c>
      <c r="J7321">
        <v>0</v>
      </c>
      <c r="K7321">
        <f>_xlfn.XLOOKUP(FraudData[[#This Row],[amount]],AmountRules[Amount Min],AmountRules[Risk Points],,-1)</f>
        <v>1</v>
      </c>
      <c r="L7321">
        <f>_xlfn.XLOOKUP(FraudData[[#This Row],[transaction_hour]],TimeRules[Hour Min],TimeRules[Risk Points],,-1)</f>
        <v>3</v>
      </c>
      <c r="M7321">
        <f>_xlfn.XLOOKUP(FraudData[[#This Row],[foreign_transaction]],ForeignRules[Foreign Transaction],ForeignRules[Risk Points],0)</f>
        <v>0</v>
      </c>
      <c r="N7321">
        <f>_xlfn.XLOOKUP(FraudData[[#This Row],[location_mismatch]],Table10[Location Mismatch],Table10[Risk Points],0)</f>
        <v>0</v>
      </c>
      <c r="O7321">
        <f>_xlfn.XLOOKUP(FraudData[[#This Row],[device_trust_score]],DeviceRules[Device Min],DeviceRules[Risk Points],,-1)</f>
        <v>0</v>
      </c>
      <c r="P7321">
        <f>_xlfn.XLOOKUP(FraudData[[#This Row],[velocity_last_24h]],VelocityRules[Velocity Min],VelocityRules[Risk Points],,-1)</f>
        <v>0</v>
      </c>
      <c r="Q7321">
        <f>_xlfn.XLOOKUP(FraudData[[#This Row],[merchant_category]],MerchantRules[Merchant Category],MerchantRules[Risk Points],0)</f>
        <v>0</v>
      </c>
      <c r="R7321">
        <f>SUM(FraudData[[#This Row],[Amount Risk]:[Merchant Risk]])</f>
        <v>4</v>
      </c>
      <c r="S7321" t="str" cm="1">
        <f t="array" ref="S7321">_xlfn.IFS(FraudData[[#This Row],[Fraud Risk Score]]&gt;=8,"High Risk",FraudData[[#This Row],[Fraud Risk Score]]&gt;=6,"Medium Risk",TRUE,"Low Risk")</f>
        <v>Low Risk</v>
      </c>
    </row>
    <row r="7322" spans="1:19">
      <c r="A7322">
        <v>7321</v>
      </c>
      <c r="B7322">
        <v>50.83</v>
      </c>
      <c r="C7322">
        <v>15</v>
      </c>
      <c r="D7322" t="s">
        <v>46</v>
      </c>
      <c r="E7322">
        <v>0</v>
      </c>
      <c r="F7322">
        <v>0</v>
      </c>
      <c r="G7322">
        <v>51</v>
      </c>
      <c r="H7322">
        <v>1</v>
      </c>
      <c r="I7322">
        <v>25</v>
      </c>
      <c r="J7322">
        <v>0</v>
      </c>
      <c r="K7322">
        <f>_xlfn.XLOOKUP(FraudData[[#This Row],[amount]],AmountRules[Amount Min],AmountRules[Risk Points],,-1)</f>
        <v>0</v>
      </c>
      <c r="L7322">
        <f>_xlfn.XLOOKUP(FraudData[[#This Row],[transaction_hour]],TimeRules[Hour Min],TimeRules[Risk Points],,-1)</f>
        <v>0</v>
      </c>
      <c r="M7322">
        <f>_xlfn.XLOOKUP(FraudData[[#This Row],[foreign_transaction]],ForeignRules[Foreign Transaction],ForeignRules[Risk Points],0)</f>
        <v>0</v>
      </c>
      <c r="N7322">
        <f>_xlfn.XLOOKUP(FraudData[[#This Row],[location_mismatch]],Table10[Location Mismatch],Table10[Risk Points],0)</f>
        <v>0</v>
      </c>
      <c r="O7322">
        <f>_xlfn.XLOOKUP(FraudData[[#This Row],[device_trust_score]],DeviceRules[Device Min],DeviceRules[Risk Points],,-1)</f>
        <v>1</v>
      </c>
      <c r="P7322">
        <f>_xlfn.XLOOKUP(FraudData[[#This Row],[velocity_last_24h]],VelocityRules[Velocity Min],VelocityRules[Risk Points],,-1)</f>
        <v>0</v>
      </c>
      <c r="Q7322">
        <f>_xlfn.XLOOKUP(FraudData[[#This Row],[merchant_category]],MerchantRules[Merchant Category],MerchantRules[Risk Points],0)</f>
        <v>0</v>
      </c>
      <c r="R7322">
        <f>SUM(FraudData[[#This Row],[Amount Risk]:[Merchant Risk]])</f>
        <v>1</v>
      </c>
      <c r="S7322" t="str" cm="1">
        <f t="array" ref="S7322">_xlfn.IFS(FraudData[[#This Row],[Fraud Risk Score]]&gt;=8,"High Risk",FraudData[[#This Row],[Fraud Risk Score]]&gt;=6,"Medium Risk",TRUE,"Low Risk")</f>
        <v>Low Risk</v>
      </c>
    </row>
    <row r="7323" spans="1:19">
      <c r="A7323">
        <v>7322</v>
      </c>
      <c r="B7323">
        <v>136.71</v>
      </c>
      <c r="C7323">
        <v>2</v>
      </c>
      <c r="D7323" t="s">
        <v>49</v>
      </c>
      <c r="E7323">
        <v>0</v>
      </c>
      <c r="F7323">
        <v>0</v>
      </c>
      <c r="G7323">
        <v>54</v>
      </c>
      <c r="H7323">
        <v>0</v>
      </c>
      <c r="I7323">
        <v>56</v>
      </c>
      <c r="J7323">
        <v>0</v>
      </c>
      <c r="K7323">
        <f>_xlfn.XLOOKUP(FraudData[[#This Row],[amount]],AmountRules[Amount Min],AmountRules[Risk Points],,-1)</f>
        <v>0</v>
      </c>
      <c r="L7323">
        <f>_xlfn.XLOOKUP(FraudData[[#This Row],[transaction_hour]],TimeRules[Hour Min],TimeRules[Risk Points],,-1)</f>
        <v>3</v>
      </c>
      <c r="M7323">
        <f>_xlfn.XLOOKUP(FraudData[[#This Row],[foreign_transaction]],ForeignRules[Foreign Transaction],ForeignRules[Risk Points],0)</f>
        <v>0</v>
      </c>
      <c r="N7323">
        <f>_xlfn.XLOOKUP(FraudData[[#This Row],[location_mismatch]],Table10[Location Mismatch],Table10[Risk Points],0)</f>
        <v>0</v>
      </c>
      <c r="O7323">
        <f>_xlfn.XLOOKUP(FraudData[[#This Row],[device_trust_score]],DeviceRules[Device Min],DeviceRules[Risk Points],,-1)</f>
        <v>1</v>
      </c>
      <c r="P7323">
        <f>_xlfn.XLOOKUP(FraudData[[#This Row],[velocity_last_24h]],VelocityRules[Velocity Min],VelocityRules[Risk Points],,-1)</f>
        <v>0</v>
      </c>
      <c r="Q7323">
        <f>_xlfn.XLOOKUP(FraudData[[#This Row],[merchant_category]],MerchantRules[Merchant Category],MerchantRules[Risk Points],0)</f>
        <v>1</v>
      </c>
      <c r="R7323">
        <f>SUM(FraudData[[#This Row],[Amount Risk]:[Merchant Risk]])</f>
        <v>5</v>
      </c>
      <c r="S7323" t="str" cm="1">
        <f t="array" ref="S7323">_xlfn.IFS(FraudData[[#This Row],[Fraud Risk Score]]&gt;=8,"High Risk",FraudData[[#This Row],[Fraud Risk Score]]&gt;=6,"Medium Risk",TRUE,"Low Risk")</f>
        <v>Low Risk</v>
      </c>
    </row>
    <row r="7324" spans="1:19">
      <c r="A7324">
        <v>7323</v>
      </c>
      <c r="B7324">
        <v>118.52</v>
      </c>
      <c r="C7324">
        <v>23</v>
      </c>
      <c r="D7324" t="s">
        <v>46</v>
      </c>
      <c r="E7324">
        <v>0</v>
      </c>
      <c r="F7324">
        <v>0</v>
      </c>
      <c r="G7324">
        <v>56</v>
      </c>
      <c r="H7324">
        <v>2</v>
      </c>
      <c r="I7324">
        <v>30</v>
      </c>
      <c r="J7324">
        <v>0</v>
      </c>
      <c r="K7324">
        <f>_xlfn.XLOOKUP(FraudData[[#This Row],[amount]],AmountRules[Amount Min],AmountRules[Risk Points],,-1)</f>
        <v>0</v>
      </c>
      <c r="L7324">
        <f>_xlfn.XLOOKUP(FraudData[[#This Row],[transaction_hour]],TimeRules[Hour Min],TimeRules[Risk Points],,-1)</f>
        <v>1</v>
      </c>
      <c r="M7324">
        <f>_xlfn.XLOOKUP(FraudData[[#This Row],[foreign_transaction]],ForeignRules[Foreign Transaction],ForeignRules[Risk Points],0)</f>
        <v>0</v>
      </c>
      <c r="N7324">
        <f>_xlfn.XLOOKUP(FraudData[[#This Row],[location_mismatch]],Table10[Location Mismatch],Table10[Risk Points],0)</f>
        <v>0</v>
      </c>
      <c r="O7324">
        <f>_xlfn.XLOOKUP(FraudData[[#This Row],[device_trust_score]],DeviceRules[Device Min],DeviceRules[Risk Points],,-1)</f>
        <v>1</v>
      </c>
      <c r="P7324">
        <f>_xlfn.XLOOKUP(FraudData[[#This Row],[velocity_last_24h]],VelocityRules[Velocity Min],VelocityRules[Risk Points],,-1)</f>
        <v>0</v>
      </c>
      <c r="Q7324">
        <f>_xlfn.XLOOKUP(FraudData[[#This Row],[merchant_category]],MerchantRules[Merchant Category],MerchantRules[Risk Points],0)</f>
        <v>0</v>
      </c>
      <c r="R7324">
        <f>SUM(FraudData[[#This Row],[Amount Risk]:[Merchant Risk]])</f>
        <v>2</v>
      </c>
      <c r="S7324" t="str" cm="1">
        <f t="array" ref="S7324">_xlfn.IFS(FraudData[[#This Row],[Fraud Risk Score]]&gt;=8,"High Risk",FraudData[[#This Row],[Fraud Risk Score]]&gt;=6,"Medium Risk",TRUE,"Low Risk")</f>
        <v>Low Risk</v>
      </c>
    </row>
    <row r="7325" spans="1:19">
      <c r="A7325">
        <v>7324</v>
      </c>
      <c r="B7325">
        <v>218.44</v>
      </c>
      <c r="C7325">
        <v>14</v>
      </c>
      <c r="D7325" t="s">
        <v>47</v>
      </c>
      <c r="E7325">
        <v>0</v>
      </c>
      <c r="F7325">
        <v>0</v>
      </c>
      <c r="G7325">
        <v>46</v>
      </c>
      <c r="H7325">
        <v>2</v>
      </c>
      <c r="I7325">
        <v>30</v>
      </c>
      <c r="J7325">
        <v>0</v>
      </c>
      <c r="K7325">
        <f>_xlfn.XLOOKUP(FraudData[[#This Row],[amount]],AmountRules[Amount Min],AmountRules[Risk Points],,-1)</f>
        <v>0</v>
      </c>
      <c r="L7325">
        <f>_xlfn.XLOOKUP(FraudData[[#This Row],[transaction_hour]],TimeRules[Hour Min],TimeRules[Risk Points],,-1)</f>
        <v>0</v>
      </c>
      <c r="M7325">
        <f>_xlfn.XLOOKUP(FraudData[[#This Row],[foreign_transaction]],ForeignRules[Foreign Transaction],ForeignRules[Risk Points],0)</f>
        <v>0</v>
      </c>
      <c r="N7325">
        <f>_xlfn.XLOOKUP(FraudData[[#This Row],[location_mismatch]],Table10[Location Mismatch],Table10[Risk Points],0)</f>
        <v>0</v>
      </c>
      <c r="O7325">
        <f>_xlfn.XLOOKUP(FraudData[[#This Row],[device_trust_score]],DeviceRules[Device Min],DeviceRules[Risk Points],,-1)</f>
        <v>2</v>
      </c>
      <c r="P7325">
        <f>_xlfn.XLOOKUP(FraudData[[#This Row],[velocity_last_24h]],VelocityRules[Velocity Min],VelocityRules[Risk Points],,-1)</f>
        <v>0</v>
      </c>
      <c r="Q7325">
        <f>_xlfn.XLOOKUP(FraudData[[#This Row],[merchant_category]],MerchantRules[Merchant Category],MerchantRules[Risk Points],0)</f>
        <v>0</v>
      </c>
      <c r="R7325">
        <f>SUM(FraudData[[#This Row],[Amount Risk]:[Merchant Risk]])</f>
        <v>2</v>
      </c>
      <c r="S7325" t="str" cm="1">
        <f t="array" ref="S7325">_xlfn.IFS(FraudData[[#This Row],[Fraud Risk Score]]&gt;=8,"High Risk",FraudData[[#This Row],[Fraud Risk Score]]&gt;=6,"Medium Risk",TRUE,"Low Risk")</f>
        <v>Low Risk</v>
      </c>
    </row>
    <row r="7326" spans="1:19">
      <c r="A7326">
        <v>7325</v>
      </c>
      <c r="B7326">
        <v>12.68</v>
      </c>
      <c r="C7326">
        <v>16</v>
      </c>
      <c r="D7326" t="s">
        <v>49</v>
      </c>
      <c r="E7326">
        <v>0</v>
      </c>
      <c r="F7326">
        <v>0</v>
      </c>
      <c r="G7326">
        <v>93</v>
      </c>
      <c r="H7326">
        <v>1</v>
      </c>
      <c r="I7326">
        <v>24</v>
      </c>
      <c r="J7326">
        <v>0</v>
      </c>
      <c r="K7326">
        <f>_xlfn.XLOOKUP(FraudData[[#This Row],[amount]],AmountRules[Amount Min],AmountRules[Risk Points],,-1)</f>
        <v>0</v>
      </c>
      <c r="L7326">
        <f>_xlfn.XLOOKUP(FraudData[[#This Row],[transaction_hour]],TimeRules[Hour Min],TimeRules[Risk Points],,-1)</f>
        <v>0</v>
      </c>
      <c r="M7326">
        <f>_xlfn.XLOOKUP(FraudData[[#This Row],[foreign_transaction]],ForeignRules[Foreign Transaction],ForeignRules[Risk Points],0)</f>
        <v>0</v>
      </c>
      <c r="N7326">
        <f>_xlfn.XLOOKUP(FraudData[[#This Row],[location_mismatch]],Table10[Location Mismatch],Table10[Risk Points],0)</f>
        <v>0</v>
      </c>
      <c r="O7326">
        <f>_xlfn.XLOOKUP(FraudData[[#This Row],[device_trust_score]],DeviceRules[Device Min],DeviceRules[Risk Points],,-1)</f>
        <v>0</v>
      </c>
      <c r="P7326">
        <f>_xlfn.XLOOKUP(FraudData[[#This Row],[velocity_last_24h]],VelocityRules[Velocity Min],VelocityRules[Risk Points],,-1)</f>
        <v>0</v>
      </c>
      <c r="Q7326">
        <f>_xlfn.XLOOKUP(FraudData[[#This Row],[merchant_category]],MerchantRules[Merchant Category],MerchantRules[Risk Points],0)</f>
        <v>1</v>
      </c>
      <c r="R7326">
        <f>SUM(FraudData[[#This Row],[Amount Risk]:[Merchant Risk]])</f>
        <v>1</v>
      </c>
      <c r="S7326" t="str" cm="1">
        <f t="array" ref="S7326">_xlfn.IFS(FraudData[[#This Row],[Fraud Risk Score]]&gt;=8,"High Risk",FraudData[[#This Row],[Fraud Risk Score]]&gt;=6,"Medium Risk",TRUE,"Low Risk")</f>
        <v>Low Risk</v>
      </c>
    </row>
    <row r="7327" spans="1:19">
      <c r="A7327">
        <v>7326</v>
      </c>
      <c r="B7327">
        <v>38.770000000000003</v>
      </c>
      <c r="C7327">
        <v>15</v>
      </c>
      <c r="D7327" t="s">
        <v>46</v>
      </c>
      <c r="E7327">
        <v>0</v>
      </c>
      <c r="F7327">
        <v>0</v>
      </c>
      <c r="G7327">
        <v>45</v>
      </c>
      <c r="H7327">
        <v>5</v>
      </c>
      <c r="I7327">
        <v>46</v>
      </c>
      <c r="J7327">
        <v>0</v>
      </c>
      <c r="K7327">
        <f>_xlfn.XLOOKUP(FraudData[[#This Row],[amount]],AmountRules[Amount Min],AmountRules[Risk Points],,-1)</f>
        <v>0</v>
      </c>
      <c r="L7327">
        <f>_xlfn.XLOOKUP(FraudData[[#This Row],[transaction_hour]],TimeRules[Hour Min],TimeRules[Risk Points],,-1)</f>
        <v>0</v>
      </c>
      <c r="M7327">
        <f>_xlfn.XLOOKUP(FraudData[[#This Row],[foreign_transaction]],ForeignRules[Foreign Transaction],ForeignRules[Risk Points],0)</f>
        <v>0</v>
      </c>
      <c r="N7327">
        <f>_xlfn.XLOOKUP(FraudData[[#This Row],[location_mismatch]],Table10[Location Mismatch],Table10[Risk Points],0)</f>
        <v>0</v>
      </c>
      <c r="O7327">
        <f>_xlfn.XLOOKUP(FraudData[[#This Row],[device_trust_score]],DeviceRules[Device Min],DeviceRules[Risk Points],,-1)</f>
        <v>2</v>
      </c>
      <c r="P7327">
        <f>_xlfn.XLOOKUP(FraudData[[#This Row],[velocity_last_24h]],VelocityRules[Velocity Min],VelocityRules[Risk Points],,-1)</f>
        <v>3</v>
      </c>
      <c r="Q7327">
        <f>_xlfn.XLOOKUP(FraudData[[#This Row],[merchant_category]],MerchantRules[Merchant Category],MerchantRules[Risk Points],0)</f>
        <v>0</v>
      </c>
      <c r="R7327">
        <f>SUM(FraudData[[#This Row],[Amount Risk]:[Merchant Risk]])</f>
        <v>5</v>
      </c>
      <c r="S7327" t="str" cm="1">
        <f t="array" ref="S7327">_xlfn.IFS(FraudData[[#This Row],[Fraud Risk Score]]&gt;=8,"High Risk",FraudData[[#This Row],[Fraud Risk Score]]&gt;=6,"Medium Risk",TRUE,"Low Risk")</f>
        <v>Low Risk</v>
      </c>
    </row>
    <row r="7328" spans="1:19">
      <c r="A7328">
        <v>7327</v>
      </c>
      <c r="B7328">
        <v>43.47</v>
      </c>
      <c r="C7328">
        <v>19</v>
      </c>
      <c r="D7328" t="s">
        <v>48</v>
      </c>
      <c r="E7328">
        <v>0</v>
      </c>
      <c r="F7328">
        <v>0</v>
      </c>
      <c r="G7328">
        <v>80</v>
      </c>
      <c r="H7328">
        <v>0</v>
      </c>
      <c r="I7328">
        <v>62</v>
      </c>
      <c r="J7328">
        <v>0</v>
      </c>
      <c r="K7328">
        <f>_xlfn.XLOOKUP(FraudData[[#This Row],[amount]],AmountRules[Amount Min],AmountRules[Risk Points],,-1)</f>
        <v>0</v>
      </c>
      <c r="L7328">
        <f>_xlfn.XLOOKUP(FraudData[[#This Row],[transaction_hour]],TimeRules[Hour Min],TimeRules[Risk Points],,-1)</f>
        <v>0</v>
      </c>
      <c r="M7328">
        <f>_xlfn.XLOOKUP(FraudData[[#This Row],[foreign_transaction]],ForeignRules[Foreign Transaction],ForeignRules[Risk Points],0)</f>
        <v>0</v>
      </c>
      <c r="N7328">
        <f>_xlfn.XLOOKUP(FraudData[[#This Row],[location_mismatch]],Table10[Location Mismatch],Table10[Risk Points],0)</f>
        <v>0</v>
      </c>
      <c r="O7328">
        <f>_xlfn.XLOOKUP(FraudData[[#This Row],[device_trust_score]],DeviceRules[Device Min],DeviceRules[Risk Points],,-1)</f>
        <v>0</v>
      </c>
      <c r="P7328">
        <f>_xlfn.XLOOKUP(FraudData[[#This Row],[velocity_last_24h]],VelocityRules[Velocity Min],VelocityRules[Risk Points],,-1)</f>
        <v>0</v>
      </c>
      <c r="Q7328">
        <f>_xlfn.XLOOKUP(FraudData[[#This Row],[merchant_category]],MerchantRules[Merchant Category],MerchantRules[Risk Points],0)</f>
        <v>0</v>
      </c>
      <c r="R7328">
        <f>SUM(FraudData[[#This Row],[Amount Risk]:[Merchant Risk]])</f>
        <v>0</v>
      </c>
      <c r="S7328" t="str" cm="1">
        <f t="array" ref="S7328">_xlfn.IFS(FraudData[[#This Row],[Fraud Risk Score]]&gt;=8,"High Risk",FraudData[[#This Row],[Fraud Risk Score]]&gt;=6,"Medium Risk",TRUE,"Low Risk")</f>
        <v>Low Risk</v>
      </c>
    </row>
    <row r="7329" spans="1:19">
      <c r="A7329">
        <v>7328</v>
      </c>
      <c r="B7329">
        <v>241.2</v>
      </c>
      <c r="C7329">
        <v>6</v>
      </c>
      <c r="D7329" t="s">
        <v>49</v>
      </c>
      <c r="E7329">
        <v>0</v>
      </c>
      <c r="F7329">
        <v>0</v>
      </c>
      <c r="G7329">
        <v>55</v>
      </c>
      <c r="H7329">
        <v>0</v>
      </c>
      <c r="I7329">
        <v>26</v>
      </c>
      <c r="J7329">
        <v>0</v>
      </c>
      <c r="K7329">
        <f>_xlfn.XLOOKUP(FraudData[[#This Row],[amount]],AmountRules[Amount Min],AmountRules[Risk Points],,-1)</f>
        <v>0</v>
      </c>
      <c r="L7329">
        <f>_xlfn.XLOOKUP(FraudData[[#This Row],[transaction_hour]],TimeRules[Hour Min],TimeRules[Risk Points],,-1)</f>
        <v>0</v>
      </c>
      <c r="M7329">
        <f>_xlfn.XLOOKUP(FraudData[[#This Row],[foreign_transaction]],ForeignRules[Foreign Transaction],ForeignRules[Risk Points],0)</f>
        <v>0</v>
      </c>
      <c r="N7329">
        <f>_xlfn.XLOOKUP(FraudData[[#This Row],[location_mismatch]],Table10[Location Mismatch],Table10[Risk Points],0)</f>
        <v>0</v>
      </c>
      <c r="O7329">
        <f>_xlfn.XLOOKUP(FraudData[[#This Row],[device_trust_score]],DeviceRules[Device Min],DeviceRules[Risk Points],,-1)</f>
        <v>1</v>
      </c>
      <c r="P7329">
        <f>_xlfn.XLOOKUP(FraudData[[#This Row],[velocity_last_24h]],VelocityRules[Velocity Min],VelocityRules[Risk Points],,-1)</f>
        <v>0</v>
      </c>
      <c r="Q7329">
        <f>_xlfn.XLOOKUP(FraudData[[#This Row],[merchant_category]],MerchantRules[Merchant Category],MerchantRules[Risk Points],0)</f>
        <v>1</v>
      </c>
      <c r="R7329">
        <f>SUM(FraudData[[#This Row],[Amount Risk]:[Merchant Risk]])</f>
        <v>2</v>
      </c>
      <c r="S7329" t="str" cm="1">
        <f t="array" ref="S7329">_xlfn.IFS(FraudData[[#This Row],[Fraud Risk Score]]&gt;=8,"High Risk",FraudData[[#This Row],[Fraud Risk Score]]&gt;=6,"Medium Risk",TRUE,"Low Risk")</f>
        <v>Low Risk</v>
      </c>
    </row>
    <row r="7330" spans="1:19">
      <c r="A7330">
        <v>7329</v>
      </c>
      <c r="B7330">
        <v>37.74</v>
      </c>
      <c r="C7330">
        <v>15</v>
      </c>
      <c r="D7330" t="s">
        <v>49</v>
      </c>
      <c r="E7330">
        <v>0</v>
      </c>
      <c r="F7330">
        <v>0</v>
      </c>
      <c r="G7330">
        <v>83</v>
      </c>
      <c r="H7330">
        <v>2</v>
      </c>
      <c r="I7330">
        <v>43</v>
      </c>
      <c r="J7330">
        <v>0</v>
      </c>
      <c r="K7330">
        <f>_xlfn.XLOOKUP(FraudData[[#This Row],[amount]],AmountRules[Amount Min],AmountRules[Risk Points],,-1)</f>
        <v>0</v>
      </c>
      <c r="L7330">
        <f>_xlfn.XLOOKUP(FraudData[[#This Row],[transaction_hour]],TimeRules[Hour Min],TimeRules[Risk Points],,-1)</f>
        <v>0</v>
      </c>
      <c r="M7330">
        <f>_xlfn.XLOOKUP(FraudData[[#This Row],[foreign_transaction]],ForeignRules[Foreign Transaction],ForeignRules[Risk Points],0)</f>
        <v>0</v>
      </c>
      <c r="N7330">
        <f>_xlfn.XLOOKUP(FraudData[[#This Row],[location_mismatch]],Table10[Location Mismatch],Table10[Risk Points],0)</f>
        <v>0</v>
      </c>
      <c r="O7330">
        <f>_xlfn.XLOOKUP(FraudData[[#This Row],[device_trust_score]],DeviceRules[Device Min],DeviceRules[Risk Points],,-1)</f>
        <v>0</v>
      </c>
      <c r="P7330">
        <f>_xlfn.XLOOKUP(FraudData[[#This Row],[velocity_last_24h]],VelocityRules[Velocity Min],VelocityRules[Risk Points],,-1)</f>
        <v>0</v>
      </c>
      <c r="Q7330">
        <f>_xlfn.XLOOKUP(FraudData[[#This Row],[merchant_category]],MerchantRules[Merchant Category],MerchantRules[Risk Points],0)</f>
        <v>1</v>
      </c>
      <c r="R7330">
        <f>SUM(FraudData[[#This Row],[Amount Risk]:[Merchant Risk]])</f>
        <v>1</v>
      </c>
      <c r="S7330" t="str" cm="1">
        <f t="array" ref="S7330">_xlfn.IFS(FraudData[[#This Row],[Fraud Risk Score]]&gt;=8,"High Risk",FraudData[[#This Row],[Fraud Risk Score]]&gt;=6,"Medium Risk",TRUE,"Low Risk")</f>
        <v>Low Risk</v>
      </c>
    </row>
    <row r="7331" spans="1:19">
      <c r="A7331">
        <v>7330</v>
      </c>
      <c r="B7331">
        <v>153.38</v>
      </c>
      <c r="C7331">
        <v>4</v>
      </c>
      <c r="D7331" t="s">
        <v>49</v>
      </c>
      <c r="E7331">
        <v>0</v>
      </c>
      <c r="F7331">
        <v>0</v>
      </c>
      <c r="G7331">
        <v>94</v>
      </c>
      <c r="H7331">
        <v>3</v>
      </c>
      <c r="I7331">
        <v>23</v>
      </c>
      <c r="J7331">
        <v>0</v>
      </c>
      <c r="K7331">
        <f>_xlfn.XLOOKUP(FraudData[[#This Row],[amount]],AmountRules[Amount Min],AmountRules[Risk Points],,-1)</f>
        <v>0</v>
      </c>
      <c r="L7331">
        <f>_xlfn.XLOOKUP(FraudData[[#This Row],[transaction_hour]],TimeRules[Hour Min],TimeRules[Risk Points],,-1)</f>
        <v>0</v>
      </c>
      <c r="M7331">
        <f>_xlfn.XLOOKUP(FraudData[[#This Row],[foreign_transaction]],ForeignRules[Foreign Transaction],ForeignRules[Risk Points],0)</f>
        <v>0</v>
      </c>
      <c r="N7331">
        <f>_xlfn.XLOOKUP(FraudData[[#This Row],[location_mismatch]],Table10[Location Mismatch],Table10[Risk Points],0)</f>
        <v>0</v>
      </c>
      <c r="O7331">
        <f>_xlfn.XLOOKUP(FraudData[[#This Row],[device_trust_score]],DeviceRules[Device Min],DeviceRules[Risk Points],,-1)</f>
        <v>0</v>
      </c>
      <c r="P7331">
        <f>_xlfn.XLOOKUP(FraudData[[#This Row],[velocity_last_24h]],VelocityRules[Velocity Min],VelocityRules[Risk Points],,-1)</f>
        <v>0</v>
      </c>
      <c r="Q7331">
        <f>_xlfn.XLOOKUP(FraudData[[#This Row],[merchant_category]],MerchantRules[Merchant Category],MerchantRules[Risk Points],0)</f>
        <v>1</v>
      </c>
      <c r="R7331">
        <f>SUM(FraudData[[#This Row],[Amount Risk]:[Merchant Risk]])</f>
        <v>1</v>
      </c>
      <c r="S7331" t="str" cm="1">
        <f t="array" ref="S7331">_xlfn.IFS(FraudData[[#This Row],[Fraud Risk Score]]&gt;=8,"High Risk",FraudData[[#This Row],[Fraud Risk Score]]&gt;=6,"Medium Risk",TRUE,"Low Risk")</f>
        <v>Low Risk</v>
      </c>
    </row>
    <row r="7332" spans="1:19">
      <c r="A7332">
        <v>7331</v>
      </c>
      <c r="B7332">
        <v>43.63</v>
      </c>
      <c r="C7332">
        <v>1</v>
      </c>
      <c r="D7332" t="s">
        <v>46</v>
      </c>
      <c r="E7332">
        <v>0</v>
      </c>
      <c r="F7332">
        <v>0</v>
      </c>
      <c r="G7332">
        <v>67</v>
      </c>
      <c r="H7332">
        <v>0</v>
      </c>
      <c r="I7332">
        <v>50</v>
      </c>
      <c r="J7332">
        <v>0</v>
      </c>
      <c r="K7332">
        <f>_xlfn.XLOOKUP(FraudData[[#This Row],[amount]],AmountRules[Amount Min],AmountRules[Risk Points],,-1)</f>
        <v>0</v>
      </c>
      <c r="L7332">
        <f>_xlfn.XLOOKUP(FraudData[[#This Row],[transaction_hour]],TimeRules[Hour Min],TimeRules[Risk Points],,-1)</f>
        <v>3</v>
      </c>
      <c r="M7332">
        <f>_xlfn.XLOOKUP(FraudData[[#This Row],[foreign_transaction]],ForeignRules[Foreign Transaction],ForeignRules[Risk Points],0)</f>
        <v>0</v>
      </c>
      <c r="N7332">
        <f>_xlfn.XLOOKUP(FraudData[[#This Row],[location_mismatch]],Table10[Location Mismatch],Table10[Risk Points],0)</f>
        <v>0</v>
      </c>
      <c r="O7332">
        <f>_xlfn.XLOOKUP(FraudData[[#This Row],[device_trust_score]],DeviceRules[Device Min],DeviceRules[Risk Points],,-1)</f>
        <v>1</v>
      </c>
      <c r="P7332">
        <f>_xlfn.XLOOKUP(FraudData[[#This Row],[velocity_last_24h]],VelocityRules[Velocity Min],VelocityRules[Risk Points],,-1)</f>
        <v>0</v>
      </c>
      <c r="Q7332">
        <f>_xlfn.XLOOKUP(FraudData[[#This Row],[merchant_category]],MerchantRules[Merchant Category],MerchantRules[Risk Points],0)</f>
        <v>0</v>
      </c>
      <c r="R7332">
        <f>SUM(FraudData[[#This Row],[Amount Risk]:[Merchant Risk]])</f>
        <v>4</v>
      </c>
      <c r="S7332" t="str" cm="1">
        <f t="array" ref="S7332">_xlfn.IFS(FraudData[[#This Row],[Fraud Risk Score]]&gt;=8,"High Risk",FraudData[[#This Row],[Fraud Risk Score]]&gt;=6,"Medium Risk",TRUE,"Low Risk")</f>
        <v>Low Risk</v>
      </c>
    </row>
    <row r="7333" spans="1:19">
      <c r="A7333">
        <v>7332</v>
      </c>
      <c r="B7333">
        <v>356</v>
      </c>
      <c r="C7333">
        <v>0</v>
      </c>
      <c r="D7333" t="s">
        <v>50</v>
      </c>
      <c r="E7333">
        <v>0</v>
      </c>
      <c r="F7333">
        <v>1</v>
      </c>
      <c r="G7333">
        <v>78</v>
      </c>
      <c r="H7333">
        <v>4</v>
      </c>
      <c r="I7333">
        <v>46</v>
      </c>
      <c r="J7333">
        <v>0</v>
      </c>
      <c r="K7333">
        <f>_xlfn.XLOOKUP(FraudData[[#This Row],[amount]],AmountRules[Amount Min],AmountRules[Risk Points],,-1)</f>
        <v>0</v>
      </c>
      <c r="L7333">
        <f>_xlfn.XLOOKUP(FraudData[[#This Row],[transaction_hour]],TimeRules[Hour Min],TimeRules[Risk Points],,-1)</f>
        <v>3</v>
      </c>
      <c r="M7333">
        <f>_xlfn.XLOOKUP(FraudData[[#This Row],[foreign_transaction]],ForeignRules[Foreign Transaction],ForeignRules[Risk Points],0)</f>
        <v>0</v>
      </c>
      <c r="N7333">
        <f>_xlfn.XLOOKUP(FraudData[[#This Row],[location_mismatch]],Table10[Location Mismatch],Table10[Risk Points],0)</f>
        <v>3</v>
      </c>
      <c r="O7333">
        <f>_xlfn.XLOOKUP(FraudData[[#This Row],[device_trust_score]],DeviceRules[Device Min],DeviceRules[Risk Points],,-1)</f>
        <v>0</v>
      </c>
      <c r="P7333">
        <f>_xlfn.XLOOKUP(FraudData[[#This Row],[velocity_last_24h]],VelocityRules[Velocity Min],VelocityRules[Risk Points],,-1)</f>
        <v>0</v>
      </c>
      <c r="Q7333">
        <f>_xlfn.XLOOKUP(FraudData[[#This Row],[merchant_category]],MerchantRules[Merchant Category],MerchantRules[Risk Points],0)</f>
        <v>0</v>
      </c>
      <c r="R7333">
        <f>SUM(FraudData[[#This Row],[Amount Risk]:[Merchant Risk]])</f>
        <v>6</v>
      </c>
      <c r="S7333" t="str" cm="1">
        <f t="array" ref="S7333">_xlfn.IFS(FraudData[[#This Row],[Fraud Risk Score]]&gt;=8,"High Risk",FraudData[[#This Row],[Fraud Risk Score]]&gt;=6,"Medium Risk",TRUE,"Low Risk")</f>
        <v>Medium Risk</v>
      </c>
    </row>
    <row r="7334" spans="1:19">
      <c r="A7334">
        <v>7333</v>
      </c>
      <c r="B7334">
        <v>513.09</v>
      </c>
      <c r="C7334">
        <v>21</v>
      </c>
      <c r="D7334" t="s">
        <v>49</v>
      </c>
      <c r="E7334">
        <v>0</v>
      </c>
      <c r="F7334">
        <v>1</v>
      </c>
      <c r="G7334">
        <v>42</v>
      </c>
      <c r="H7334">
        <v>0</v>
      </c>
      <c r="I7334">
        <v>36</v>
      </c>
      <c r="J7334">
        <v>0</v>
      </c>
      <c r="K7334">
        <f>_xlfn.XLOOKUP(FraudData[[#This Row],[amount]],AmountRules[Amount Min],AmountRules[Risk Points],,-1)</f>
        <v>1</v>
      </c>
      <c r="L7334">
        <f>_xlfn.XLOOKUP(FraudData[[#This Row],[transaction_hour]],TimeRules[Hour Min],TimeRules[Risk Points],,-1)</f>
        <v>0</v>
      </c>
      <c r="M7334">
        <f>_xlfn.XLOOKUP(FraudData[[#This Row],[foreign_transaction]],ForeignRules[Foreign Transaction],ForeignRules[Risk Points],0)</f>
        <v>0</v>
      </c>
      <c r="N7334">
        <f>_xlfn.XLOOKUP(FraudData[[#This Row],[location_mismatch]],Table10[Location Mismatch],Table10[Risk Points],0)</f>
        <v>3</v>
      </c>
      <c r="O7334">
        <f>_xlfn.XLOOKUP(FraudData[[#This Row],[device_trust_score]],DeviceRules[Device Min],DeviceRules[Risk Points],,-1)</f>
        <v>2</v>
      </c>
      <c r="P7334">
        <f>_xlfn.XLOOKUP(FraudData[[#This Row],[velocity_last_24h]],VelocityRules[Velocity Min],VelocityRules[Risk Points],,-1)</f>
        <v>0</v>
      </c>
      <c r="Q7334">
        <f>_xlfn.XLOOKUP(FraudData[[#This Row],[merchant_category]],MerchantRules[Merchant Category],MerchantRules[Risk Points],0)</f>
        <v>1</v>
      </c>
      <c r="R7334">
        <f>SUM(FraudData[[#This Row],[Amount Risk]:[Merchant Risk]])</f>
        <v>7</v>
      </c>
      <c r="S7334" t="str" cm="1">
        <f t="array" ref="S7334">_xlfn.IFS(FraudData[[#This Row],[Fraud Risk Score]]&gt;=8,"High Risk",FraudData[[#This Row],[Fraud Risk Score]]&gt;=6,"Medium Risk",TRUE,"Low Risk")</f>
        <v>Medium Risk</v>
      </c>
    </row>
    <row r="7335" spans="1:19">
      <c r="A7335">
        <v>7334</v>
      </c>
      <c r="B7335">
        <v>131.55000000000001</v>
      </c>
      <c r="C7335">
        <v>12</v>
      </c>
      <c r="D7335" t="s">
        <v>48</v>
      </c>
      <c r="E7335">
        <v>0</v>
      </c>
      <c r="F7335">
        <v>1</v>
      </c>
      <c r="G7335">
        <v>79</v>
      </c>
      <c r="H7335">
        <v>3</v>
      </c>
      <c r="I7335">
        <v>49</v>
      </c>
      <c r="J7335">
        <v>0</v>
      </c>
      <c r="K7335">
        <f>_xlfn.XLOOKUP(FraudData[[#This Row],[amount]],AmountRules[Amount Min],AmountRules[Risk Points],,-1)</f>
        <v>0</v>
      </c>
      <c r="L7335">
        <f>_xlfn.XLOOKUP(FraudData[[#This Row],[transaction_hour]],TimeRules[Hour Min],TimeRules[Risk Points],,-1)</f>
        <v>0</v>
      </c>
      <c r="M7335">
        <f>_xlfn.XLOOKUP(FraudData[[#This Row],[foreign_transaction]],ForeignRules[Foreign Transaction],ForeignRules[Risk Points],0)</f>
        <v>0</v>
      </c>
      <c r="N7335">
        <f>_xlfn.XLOOKUP(FraudData[[#This Row],[location_mismatch]],Table10[Location Mismatch],Table10[Risk Points],0)</f>
        <v>3</v>
      </c>
      <c r="O7335">
        <f>_xlfn.XLOOKUP(FraudData[[#This Row],[device_trust_score]],DeviceRules[Device Min],DeviceRules[Risk Points],,-1)</f>
        <v>0</v>
      </c>
      <c r="P7335">
        <f>_xlfn.XLOOKUP(FraudData[[#This Row],[velocity_last_24h]],VelocityRules[Velocity Min],VelocityRules[Risk Points],,-1)</f>
        <v>0</v>
      </c>
      <c r="Q7335">
        <f>_xlfn.XLOOKUP(FraudData[[#This Row],[merchant_category]],MerchantRules[Merchant Category],MerchantRules[Risk Points],0)</f>
        <v>0</v>
      </c>
      <c r="R7335">
        <f>SUM(FraudData[[#This Row],[Amount Risk]:[Merchant Risk]])</f>
        <v>3</v>
      </c>
      <c r="S7335" t="str" cm="1">
        <f t="array" ref="S7335">_xlfn.IFS(FraudData[[#This Row],[Fraud Risk Score]]&gt;=8,"High Risk",FraudData[[#This Row],[Fraud Risk Score]]&gt;=6,"Medium Risk",TRUE,"Low Risk")</f>
        <v>Low Risk</v>
      </c>
    </row>
    <row r="7336" spans="1:19">
      <c r="A7336">
        <v>7335</v>
      </c>
      <c r="B7336">
        <v>78.180000000000007</v>
      </c>
      <c r="C7336">
        <v>15</v>
      </c>
      <c r="D7336" t="s">
        <v>48</v>
      </c>
      <c r="E7336">
        <v>0</v>
      </c>
      <c r="F7336">
        <v>0</v>
      </c>
      <c r="G7336">
        <v>53</v>
      </c>
      <c r="H7336">
        <v>2</v>
      </c>
      <c r="I7336">
        <v>38</v>
      </c>
      <c r="J7336">
        <v>0</v>
      </c>
      <c r="K7336">
        <f>_xlfn.XLOOKUP(FraudData[[#This Row],[amount]],AmountRules[Amount Min],AmountRules[Risk Points],,-1)</f>
        <v>0</v>
      </c>
      <c r="L7336">
        <f>_xlfn.XLOOKUP(FraudData[[#This Row],[transaction_hour]],TimeRules[Hour Min],TimeRules[Risk Points],,-1)</f>
        <v>0</v>
      </c>
      <c r="M7336">
        <f>_xlfn.XLOOKUP(FraudData[[#This Row],[foreign_transaction]],ForeignRules[Foreign Transaction],ForeignRules[Risk Points],0)</f>
        <v>0</v>
      </c>
      <c r="N7336">
        <f>_xlfn.XLOOKUP(FraudData[[#This Row],[location_mismatch]],Table10[Location Mismatch],Table10[Risk Points],0)</f>
        <v>0</v>
      </c>
      <c r="O7336">
        <f>_xlfn.XLOOKUP(FraudData[[#This Row],[device_trust_score]],DeviceRules[Device Min],DeviceRules[Risk Points],,-1)</f>
        <v>1</v>
      </c>
      <c r="P7336">
        <f>_xlfn.XLOOKUP(FraudData[[#This Row],[velocity_last_24h]],VelocityRules[Velocity Min],VelocityRules[Risk Points],,-1)</f>
        <v>0</v>
      </c>
      <c r="Q7336">
        <f>_xlfn.XLOOKUP(FraudData[[#This Row],[merchant_category]],MerchantRules[Merchant Category],MerchantRules[Risk Points],0)</f>
        <v>0</v>
      </c>
      <c r="R7336">
        <f>SUM(FraudData[[#This Row],[Amount Risk]:[Merchant Risk]])</f>
        <v>1</v>
      </c>
      <c r="S7336" t="str" cm="1">
        <f t="array" ref="S7336">_xlfn.IFS(FraudData[[#This Row],[Fraud Risk Score]]&gt;=8,"High Risk",FraudData[[#This Row],[Fraud Risk Score]]&gt;=6,"Medium Risk",TRUE,"Low Risk")</f>
        <v>Low Risk</v>
      </c>
    </row>
    <row r="7337" spans="1:19">
      <c r="A7337">
        <v>7336</v>
      </c>
      <c r="B7337">
        <v>48</v>
      </c>
      <c r="C7337">
        <v>4</v>
      </c>
      <c r="D7337" t="s">
        <v>47</v>
      </c>
      <c r="E7337">
        <v>1</v>
      </c>
      <c r="F7337">
        <v>0</v>
      </c>
      <c r="G7337">
        <v>85</v>
      </c>
      <c r="H7337">
        <v>0</v>
      </c>
      <c r="I7337">
        <v>34</v>
      </c>
      <c r="J7337">
        <v>0</v>
      </c>
      <c r="K7337">
        <f>_xlfn.XLOOKUP(FraudData[[#This Row],[amount]],AmountRules[Amount Min],AmountRules[Risk Points],,-1)</f>
        <v>0</v>
      </c>
      <c r="L7337">
        <f>_xlfn.XLOOKUP(FraudData[[#This Row],[transaction_hour]],TimeRules[Hour Min],TimeRules[Risk Points],,-1)</f>
        <v>0</v>
      </c>
      <c r="M7337">
        <f>_xlfn.XLOOKUP(FraudData[[#This Row],[foreign_transaction]],ForeignRules[Foreign Transaction],ForeignRules[Risk Points],0)</f>
        <v>3</v>
      </c>
      <c r="N7337">
        <f>_xlfn.XLOOKUP(FraudData[[#This Row],[location_mismatch]],Table10[Location Mismatch],Table10[Risk Points],0)</f>
        <v>0</v>
      </c>
      <c r="O7337">
        <f>_xlfn.XLOOKUP(FraudData[[#This Row],[device_trust_score]],DeviceRules[Device Min],DeviceRules[Risk Points],,-1)</f>
        <v>0</v>
      </c>
      <c r="P7337">
        <f>_xlfn.XLOOKUP(FraudData[[#This Row],[velocity_last_24h]],VelocityRules[Velocity Min],VelocityRules[Risk Points],,-1)</f>
        <v>0</v>
      </c>
      <c r="Q7337">
        <f>_xlfn.XLOOKUP(FraudData[[#This Row],[merchant_category]],MerchantRules[Merchant Category],MerchantRules[Risk Points],0)</f>
        <v>0</v>
      </c>
      <c r="R7337">
        <f>SUM(FraudData[[#This Row],[Amount Risk]:[Merchant Risk]])</f>
        <v>3</v>
      </c>
      <c r="S7337" t="str" cm="1">
        <f t="array" ref="S7337">_xlfn.IFS(FraudData[[#This Row],[Fraud Risk Score]]&gt;=8,"High Risk",FraudData[[#This Row],[Fraud Risk Score]]&gt;=6,"Medium Risk",TRUE,"Low Risk")</f>
        <v>Low Risk</v>
      </c>
    </row>
    <row r="7338" spans="1:19">
      <c r="A7338">
        <v>7337</v>
      </c>
      <c r="B7338">
        <v>9.19</v>
      </c>
      <c r="C7338">
        <v>2</v>
      </c>
      <c r="D7338" t="s">
        <v>50</v>
      </c>
      <c r="E7338">
        <v>0</v>
      </c>
      <c r="F7338">
        <v>0</v>
      </c>
      <c r="G7338">
        <v>75</v>
      </c>
      <c r="H7338">
        <v>2</v>
      </c>
      <c r="I7338">
        <v>51</v>
      </c>
      <c r="J7338">
        <v>0</v>
      </c>
      <c r="K7338">
        <f>_xlfn.XLOOKUP(FraudData[[#This Row],[amount]],AmountRules[Amount Min],AmountRules[Risk Points],,-1)</f>
        <v>0</v>
      </c>
      <c r="L7338">
        <f>_xlfn.XLOOKUP(FraudData[[#This Row],[transaction_hour]],TimeRules[Hour Min],TimeRules[Risk Points],,-1)</f>
        <v>3</v>
      </c>
      <c r="M7338">
        <f>_xlfn.XLOOKUP(FraudData[[#This Row],[foreign_transaction]],ForeignRules[Foreign Transaction],ForeignRules[Risk Points],0)</f>
        <v>0</v>
      </c>
      <c r="N7338">
        <f>_xlfn.XLOOKUP(FraudData[[#This Row],[location_mismatch]],Table10[Location Mismatch],Table10[Risk Points],0)</f>
        <v>0</v>
      </c>
      <c r="O7338">
        <f>_xlfn.XLOOKUP(FraudData[[#This Row],[device_trust_score]],DeviceRules[Device Min],DeviceRules[Risk Points],,-1)</f>
        <v>0</v>
      </c>
      <c r="P7338">
        <f>_xlfn.XLOOKUP(FraudData[[#This Row],[velocity_last_24h]],VelocityRules[Velocity Min],VelocityRules[Risk Points],,-1)</f>
        <v>0</v>
      </c>
      <c r="Q7338">
        <f>_xlfn.XLOOKUP(FraudData[[#This Row],[merchant_category]],MerchantRules[Merchant Category],MerchantRules[Risk Points],0)</f>
        <v>0</v>
      </c>
      <c r="R7338">
        <f>SUM(FraudData[[#This Row],[Amount Risk]:[Merchant Risk]])</f>
        <v>3</v>
      </c>
      <c r="S7338" t="str" cm="1">
        <f t="array" ref="S7338">_xlfn.IFS(FraudData[[#This Row],[Fraud Risk Score]]&gt;=8,"High Risk",FraudData[[#This Row],[Fraud Risk Score]]&gt;=6,"Medium Risk",TRUE,"Low Risk")</f>
        <v>Low Risk</v>
      </c>
    </row>
    <row r="7339" spans="1:19">
      <c r="A7339">
        <v>7338</v>
      </c>
      <c r="B7339">
        <v>56.28</v>
      </c>
      <c r="C7339">
        <v>14</v>
      </c>
      <c r="D7339" t="s">
        <v>50</v>
      </c>
      <c r="E7339">
        <v>0</v>
      </c>
      <c r="F7339">
        <v>0</v>
      </c>
      <c r="G7339">
        <v>36</v>
      </c>
      <c r="H7339">
        <v>2</v>
      </c>
      <c r="I7339">
        <v>36</v>
      </c>
      <c r="J7339">
        <v>0</v>
      </c>
      <c r="K7339">
        <f>_xlfn.XLOOKUP(FraudData[[#This Row],[amount]],AmountRules[Amount Min],AmountRules[Risk Points],,-1)</f>
        <v>0</v>
      </c>
      <c r="L7339">
        <f>_xlfn.XLOOKUP(FraudData[[#This Row],[transaction_hour]],TimeRules[Hour Min],TimeRules[Risk Points],,-1)</f>
        <v>0</v>
      </c>
      <c r="M7339">
        <f>_xlfn.XLOOKUP(FraudData[[#This Row],[foreign_transaction]],ForeignRules[Foreign Transaction],ForeignRules[Risk Points],0)</f>
        <v>0</v>
      </c>
      <c r="N7339">
        <f>_xlfn.XLOOKUP(FraudData[[#This Row],[location_mismatch]],Table10[Location Mismatch],Table10[Risk Points],0)</f>
        <v>0</v>
      </c>
      <c r="O7339">
        <f>_xlfn.XLOOKUP(FraudData[[#This Row],[device_trust_score]],DeviceRules[Device Min],DeviceRules[Risk Points],,-1)</f>
        <v>2</v>
      </c>
      <c r="P7339">
        <f>_xlfn.XLOOKUP(FraudData[[#This Row],[velocity_last_24h]],VelocityRules[Velocity Min],VelocityRules[Risk Points],,-1)</f>
        <v>0</v>
      </c>
      <c r="Q7339">
        <f>_xlfn.XLOOKUP(FraudData[[#This Row],[merchant_category]],MerchantRules[Merchant Category],MerchantRules[Risk Points],0)</f>
        <v>0</v>
      </c>
      <c r="R7339">
        <f>SUM(FraudData[[#This Row],[Amount Risk]:[Merchant Risk]])</f>
        <v>2</v>
      </c>
      <c r="S7339" t="str" cm="1">
        <f t="array" ref="S7339">_xlfn.IFS(FraudData[[#This Row],[Fraud Risk Score]]&gt;=8,"High Risk",FraudData[[#This Row],[Fraud Risk Score]]&gt;=6,"Medium Risk",TRUE,"Low Risk")</f>
        <v>Low Risk</v>
      </c>
    </row>
    <row r="7340" spans="1:19">
      <c r="A7340">
        <v>7339</v>
      </c>
      <c r="B7340">
        <v>191.16</v>
      </c>
      <c r="C7340">
        <v>15</v>
      </c>
      <c r="D7340" t="s">
        <v>46</v>
      </c>
      <c r="E7340">
        <v>0</v>
      </c>
      <c r="F7340">
        <v>0</v>
      </c>
      <c r="G7340">
        <v>85</v>
      </c>
      <c r="H7340">
        <v>3</v>
      </c>
      <c r="I7340">
        <v>28</v>
      </c>
      <c r="J7340">
        <v>0</v>
      </c>
      <c r="K7340">
        <f>_xlfn.XLOOKUP(FraudData[[#This Row],[amount]],AmountRules[Amount Min],AmountRules[Risk Points],,-1)</f>
        <v>0</v>
      </c>
      <c r="L7340">
        <f>_xlfn.XLOOKUP(FraudData[[#This Row],[transaction_hour]],TimeRules[Hour Min],TimeRules[Risk Points],,-1)</f>
        <v>0</v>
      </c>
      <c r="M7340">
        <f>_xlfn.XLOOKUP(FraudData[[#This Row],[foreign_transaction]],ForeignRules[Foreign Transaction],ForeignRules[Risk Points],0)</f>
        <v>0</v>
      </c>
      <c r="N7340">
        <f>_xlfn.XLOOKUP(FraudData[[#This Row],[location_mismatch]],Table10[Location Mismatch],Table10[Risk Points],0)</f>
        <v>0</v>
      </c>
      <c r="O7340">
        <f>_xlfn.XLOOKUP(FraudData[[#This Row],[device_trust_score]],DeviceRules[Device Min],DeviceRules[Risk Points],,-1)</f>
        <v>0</v>
      </c>
      <c r="P7340">
        <f>_xlfn.XLOOKUP(FraudData[[#This Row],[velocity_last_24h]],VelocityRules[Velocity Min],VelocityRules[Risk Points],,-1)</f>
        <v>0</v>
      </c>
      <c r="Q7340">
        <f>_xlfn.XLOOKUP(FraudData[[#This Row],[merchant_category]],MerchantRules[Merchant Category],MerchantRules[Risk Points],0)</f>
        <v>0</v>
      </c>
      <c r="R7340">
        <f>SUM(FraudData[[#This Row],[Amount Risk]:[Merchant Risk]])</f>
        <v>0</v>
      </c>
      <c r="S7340" t="str" cm="1">
        <f t="array" ref="S7340">_xlfn.IFS(FraudData[[#This Row],[Fraud Risk Score]]&gt;=8,"High Risk",FraudData[[#This Row],[Fraud Risk Score]]&gt;=6,"Medium Risk",TRUE,"Low Risk")</f>
        <v>Low Risk</v>
      </c>
    </row>
    <row r="7341" spans="1:19">
      <c r="A7341">
        <v>7340</v>
      </c>
      <c r="B7341">
        <v>137.29</v>
      </c>
      <c r="C7341">
        <v>10</v>
      </c>
      <c r="D7341" t="s">
        <v>47</v>
      </c>
      <c r="E7341">
        <v>0</v>
      </c>
      <c r="F7341">
        <v>0</v>
      </c>
      <c r="G7341">
        <v>95</v>
      </c>
      <c r="H7341">
        <v>1</v>
      </c>
      <c r="I7341">
        <v>53</v>
      </c>
      <c r="J7341">
        <v>0</v>
      </c>
      <c r="K7341">
        <f>_xlfn.XLOOKUP(FraudData[[#This Row],[amount]],AmountRules[Amount Min],AmountRules[Risk Points],,-1)</f>
        <v>0</v>
      </c>
      <c r="L7341">
        <f>_xlfn.XLOOKUP(FraudData[[#This Row],[transaction_hour]],TimeRules[Hour Min],TimeRules[Risk Points],,-1)</f>
        <v>0</v>
      </c>
      <c r="M7341">
        <f>_xlfn.XLOOKUP(FraudData[[#This Row],[foreign_transaction]],ForeignRules[Foreign Transaction],ForeignRules[Risk Points],0)</f>
        <v>0</v>
      </c>
      <c r="N7341">
        <f>_xlfn.XLOOKUP(FraudData[[#This Row],[location_mismatch]],Table10[Location Mismatch],Table10[Risk Points],0)</f>
        <v>0</v>
      </c>
      <c r="O7341">
        <f>_xlfn.XLOOKUP(FraudData[[#This Row],[device_trust_score]],DeviceRules[Device Min],DeviceRules[Risk Points],,-1)</f>
        <v>0</v>
      </c>
      <c r="P7341">
        <f>_xlfn.XLOOKUP(FraudData[[#This Row],[velocity_last_24h]],VelocityRules[Velocity Min],VelocityRules[Risk Points],,-1)</f>
        <v>0</v>
      </c>
      <c r="Q7341">
        <f>_xlfn.XLOOKUP(FraudData[[#This Row],[merchant_category]],MerchantRules[Merchant Category],MerchantRules[Risk Points],0)</f>
        <v>0</v>
      </c>
      <c r="R7341">
        <f>SUM(FraudData[[#This Row],[Amount Risk]:[Merchant Risk]])</f>
        <v>0</v>
      </c>
      <c r="S7341" t="str" cm="1">
        <f t="array" ref="S7341">_xlfn.IFS(FraudData[[#This Row],[Fraud Risk Score]]&gt;=8,"High Risk",FraudData[[#This Row],[Fraud Risk Score]]&gt;=6,"Medium Risk",TRUE,"Low Risk")</f>
        <v>Low Risk</v>
      </c>
    </row>
    <row r="7342" spans="1:19">
      <c r="A7342">
        <v>7341</v>
      </c>
      <c r="B7342">
        <v>518.97</v>
      </c>
      <c r="C7342">
        <v>18</v>
      </c>
      <c r="D7342" t="s">
        <v>46</v>
      </c>
      <c r="E7342">
        <v>0</v>
      </c>
      <c r="F7342">
        <v>0</v>
      </c>
      <c r="G7342">
        <v>40</v>
      </c>
      <c r="H7342">
        <v>2</v>
      </c>
      <c r="I7342">
        <v>40</v>
      </c>
      <c r="J7342">
        <v>0</v>
      </c>
      <c r="K7342">
        <f>_xlfn.XLOOKUP(FraudData[[#This Row],[amount]],AmountRules[Amount Min],AmountRules[Risk Points],,-1)</f>
        <v>1</v>
      </c>
      <c r="L7342">
        <f>_xlfn.XLOOKUP(FraudData[[#This Row],[transaction_hour]],TimeRules[Hour Min],TimeRules[Risk Points],,-1)</f>
        <v>0</v>
      </c>
      <c r="M7342">
        <f>_xlfn.XLOOKUP(FraudData[[#This Row],[foreign_transaction]],ForeignRules[Foreign Transaction],ForeignRules[Risk Points],0)</f>
        <v>0</v>
      </c>
      <c r="N7342">
        <f>_xlfn.XLOOKUP(FraudData[[#This Row],[location_mismatch]],Table10[Location Mismatch],Table10[Risk Points],0)</f>
        <v>0</v>
      </c>
      <c r="O7342">
        <f>_xlfn.XLOOKUP(FraudData[[#This Row],[device_trust_score]],DeviceRules[Device Min],DeviceRules[Risk Points],,-1)</f>
        <v>2</v>
      </c>
      <c r="P7342">
        <f>_xlfn.XLOOKUP(FraudData[[#This Row],[velocity_last_24h]],VelocityRules[Velocity Min],VelocityRules[Risk Points],,-1)</f>
        <v>0</v>
      </c>
      <c r="Q7342">
        <f>_xlfn.XLOOKUP(FraudData[[#This Row],[merchant_category]],MerchantRules[Merchant Category],MerchantRules[Risk Points],0)</f>
        <v>0</v>
      </c>
      <c r="R7342">
        <f>SUM(FraudData[[#This Row],[Amount Risk]:[Merchant Risk]])</f>
        <v>3</v>
      </c>
      <c r="S7342" t="str" cm="1">
        <f t="array" ref="S7342">_xlfn.IFS(FraudData[[#This Row],[Fraud Risk Score]]&gt;=8,"High Risk",FraudData[[#This Row],[Fraud Risk Score]]&gt;=6,"Medium Risk",TRUE,"Low Risk")</f>
        <v>Low Risk</v>
      </c>
    </row>
    <row r="7343" spans="1:19">
      <c r="A7343">
        <v>7342</v>
      </c>
      <c r="B7343">
        <v>90.84</v>
      </c>
      <c r="C7343">
        <v>17</v>
      </c>
      <c r="D7343" t="s">
        <v>47</v>
      </c>
      <c r="E7343">
        <v>0</v>
      </c>
      <c r="F7343">
        <v>0</v>
      </c>
      <c r="G7343">
        <v>36</v>
      </c>
      <c r="H7343">
        <v>4</v>
      </c>
      <c r="I7343">
        <v>40</v>
      </c>
      <c r="J7343">
        <v>0</v>
      </c>
      <c r="K7343">
        <f>_xlfn.XLOOKUP(FraudData[[#This Row],[amount]],AmountRules[Amount Min],AmountRules[Risk Points],,-1)</f>
        <v>0</v>
      </c>
      <c r="L7343">
        <f>_xlfn.XLOOKUP(FraudData[[#This Row],[transaction_hour]],TimeRules[Hour Min],TimeRules[Risk Points],,-1)</f>
        <v>0</v>
      </c>
      <c r="M7343">
        <f>_xlfn.XLOOKUP(FraudData[[#This Row],[foreign_transaction]],ForeignRules[Foreign Transaction],ForeignRules[Risk Points],0)</f>
        <v>0</v>
      </c>
      <c r="N7343">
        <f>_xlfn.XLOOKUP(FraudData[[#This Row],[location_mismatch]],Table10[Location Mismatch],Table10[Risk Points],0)</f>
        <v>0</v>
      </c>
      <c r="O7343">
        <f>_xlfn.XLOOKUP(FraudData[[#This Row],[device_trust_score]],DeviceRules[Device Min],DeviceRules[Risk Points],,-1)</f>
        <v>2</v>
      </c>
      <c r="P7343">
        <f>_xlfn.XLOOKUP(FraudData[[#This Row],[velocity_last_24h]],VelocityRules[Velocity Min],VelocityRules[Risk Points],,-1)</f>
        <v>0</v>
      </c>
      <c r="Q7343">
        <f>_xlfn.XLOOKUP(FraudData[[#This Row],[merchant_category]],MerchantRules[Merchant Category],MerchantRules[Risk Points],0)</f>
        <v>0</v>
      </c>
      <c r="R7343">
        <f>SUM(FraudData[[#This Row],[Amount Risk]:[Merchant Risk]])</f>
        <v>2</v>
      </c>
      <c r="S7343" t="str" cm="1">
        <f t="array" ref="S7343">_xlfn.IFS(FraudData[[#This Row],[Fraud Risk Score]]&gt;=8,"High Risk",FraudData[[#This Row],[Fraud Risk Score]]&gt;=6,"Medium Risk",TRUE,"Low Risk")</f>
        <v>Low Risk</v>
      </c>
    </row>
    <row r="7344" spans="1:19">
      <c r="A7344">
        <v>7343</v>
      </c>
      <c r="B7344">
        <v>213.07</v>
      </c>
      <c r="C7344">
        <v>20</v>
      </c>
      <c r="D7344" t="s">
        <v>50</v>
      </c>
      <c r="E7344">
        <v>0</v>
      </c>
      <c r="F7344">
        <v>0</v>
      </c>
      <c r="G7344">
        <v>86</v>
      </c>
      <c r="H7344">
        <v>0</v>
      </c>
      <c r="I7344">
        <v>51</v>
      </c>
      <c r="J7344">
        <v>0</v>
      </c>
      <c r="K7344">
        <f>_xlfn.XLOOKUP(FraudData[[#This Row],[amount]],AmountRules[Amount Min],AmountRules[Risk Points],,-1)</f>
        <v>0</v>
      </c>
      <c r="L7344">
        <f>_xlfn.XLOOKUP(FraudData[[#This Row],[transaction_hour]],TimeRules[Hour Min],TimeRules[Risk Points],,-1)</f>
        <v>0</v>
      </c>
      <c r="M7344">
        <f>_xlfn.XLOOKUP(FraudData[[#This Row],[foreign_transaction]],ForeignRules[Foreign Transaction],ForeignRules[Risk Points],0)</f>
        <v>0</v>
      </c>
      <c r="N7344">
        <f>_xlfn.XLOOKUP(FraudData[[#This Row],[location_mismatch]],Table10[Location Mismatch],Table10[Risk Points],0)</f>
        <v>0</v>
      </c>
      <c r="O7344">
        <f>_xlfn.XLOOKUP(FraudData[[#This Row],[device_trust_score]],DeviceRules[Device Min],DeviceRules[Risk Points],,-1)</f>
        <v>0</v>
      </c>
      <c r="P7344">
        <f>_xlfn.XLOOKUP(FraudData[[#This Row],[velocity_last_24h]],VelocityRules[Velocity Min],VelocityRules[Risk Points],,-1)</f>
        <v>0</v>
      </c>
      <c r="Q7344">
        <f>_xlfn.XLOOKUP(FraudData[[#This Row],[merchant_category]],MerchantRules[Merchant Category],MerchantRules[Risk Points],0)</f>
        <v>0</v>
      </c>
      <c r="R7344">
        <f>SUM(FraudData[[#This Row],[Amount Risk]:[Merchant Risk]])</f>
        <v>0</v>
      </c>
      <c r="S7344" t="str" cm="1">
        <f t="array" ref="S7344">_xlfn.IFS(FraudData[[#This Row],[Fraud Risk Score]]&gt;=8,"High Risk",FraudData[[#This Row],[Fraud Risk Score]]&gt;=6,"Medium Risk",TRUE,"Low Risk")</f>
        <v>Low Risk</v>
      </c>
    </row>
    <row r="7345" spans="1:19">
      <c r="A7345">
        <v>7344</v>
      </c>
      <c r="B7345">
        <v>120.96</v>
      </c>
      <c r="C7345">
        <v>8</v>
      </c>
      <c r="D7345" t="s">
        <v>46</v>
      </c>
      <c r="E7345">
        <v>0</v>
      </c>
      <c r="F7345">
        <v>0</v>
      </c>
      <c r="G7345">
        <v>92</v>
      </c>
      <c r="H7345">
        <v>1</v>
      </c>
      <c r="I7345">
        <v>52</v>
      </c>
      <c r="J7345">
        <v>0</v>
      </c>
      <c r="K7345">
        <f>_xlfn.XLOOKUP(FraudData[[#This Row],[amount]],AmountRules[Amount Min],AmountRules[Risk Points],,-1)</f>
        <v>0</v>
      </c>
      <c r="L7345">
        <f>_xlfn.XLOOKUP(FraudData[[#This Row],[transaction_hour]],TimeRules[Hour Min],TimeRules[Risk Points],,-1)</f>
        <v>0</v>
      </c>
      <c r="M7345">
        <f>_xlfn.XLOOKUP(FraudData[[#This Row],[foreign_transaction]],ForeignRules[Foreign Transaction],ForeignRules[Risk Points],0)</f>
        <v>0</v>
      </c>
      <c r="N7345">
        <f>_xlfn.XLOOKUP(FraudData[[#This Row],[location_mismatch]],Table10[Location Mismatch],Table10[Risk Points],0)</f>
        <v>0</v>
      </c>
      <c r="O7345">
        <f>_xlfn.XLOOKUP(FraudData[[#This Row],[device_trust_score]],DeviceRules[Device Min],DeviceRules[Risk Points],,-1)</f>
        <v>0</v>
      </c>
      <c r="P7345">
        <f>_xlfn.XLOOKUP(FraudData[[#This Row],[velocity_last_24h]],VelocityRules[Velocity Min],VelocityRules[Risk Points],,-1)</f>
        <v>0</v>
      </c>
      <c r="Q7345">
        <f>_xlfn.XLOOKUP(FraudData[[#This Row],[merchant_category]],MerchantRules[Merchant Category],MerchantRules[Risk Points],0)</f>
        <v>0</v>
      </c>
      <c r="R7345">
        <f>SUM(FraudData[[#This Row],[Amount Risk]:[Merchant Risk]])</f>
        <v>0</v>
      </c>
      <c r="S7345" t="str" cm="1">
        <f t="array" ref="S7345">_xlfn.IFS(FraudData[[#This Row],[Fraud Risk Score]]&gt;=8,"High Risk",FraudData[[#This Row],[Fraud Risk Score]]&gt;=6,"Medium Risk",TRUE,"Low Risk")</f>
        <v>Low Risk</v>
      </c>
    </row>
    <row r="7346" spans="1:19">
      <c r="A7346">
        <v>7345</v>
      </c>
      <c r="B7346">
        <v>129.35</v>
      </c>
      <c r="C7346">
        <v>7</v>
      </c>
      <c r="D7346" t="s">
        <v>47</v>
      </c>
      <c r="E7346">
        <v>0</v>
      </c>
      <c r="F7346">
        <v>0</v>
      </c>
      <c r="G7346">
        <v>84</v>
      </c>
      <c r="H7346">
        <v>3</v>
      </c>
      <c r="I7346">
        <v>34</v>
      </c>
      <c r="J7346">
        <v>0</v>
      </c>
      <c r="K7346">
        <f>_xlfn.XLOOKUP(FraudData[[#This Row],[amount]],AmountRules[Amount Min],AmountRules[Risk Points],,-1)</f>
        <v>0</v>
      </c>
      <c r="L7346">
        <f>_xlfn.XLOOKUP(FraudData[[#This Row],[transaction_hour]],TimeRules[Hour Min],TimeRules[Risk Points],,-1)</f>
        <v>0</v>
      </c>
      <c r="M7346">
        <f>_xlfn.XLOOKUP(FraudData[[#This Row],[foreign_transaction]],ForeignRules[Foreign Transaction],ForeignRules[Risk Points],0)</f>
        <v>0</v>
      </c>
      <c r="N7346">
        <f>_xlfn.XLOOKUP(FraudData[[#This Row],[location_mismatch]],Table10[Location Mismatch],Table10[Risk Points],0)</f>
        <v>0</v>
      </c>
      <c r="O7346">
        <f>_xlfn.XLOOKUP(FraudData[[#This Row],[device_trust_score]],DeviceRules[Device Min],DeviceRules[Risk Points],,-1)</f>
        <v>0</v>
      </c>
      <c r="P7346">
        <f>_xlfn.XLOOKUP(FraudData[[#This Row],[velocity_last_24h]],VelocityRules[Velocity Min],VelocityRules[Risk Points],,-1)</f>
        <v>0</v>
      </c>
      <c r="Q7346">
        <f>_xlfn.XLOOKUP(FraudData[[#This Row],[merchant_category]],MerchantRules[Merchant Category],MerchantRules[Risk Points],0)</f>
        <v>0</v>
      </c>
      <c r="R7346">
        <f>SUM(FraudData[[#This Row],[Amount Risk]:[Merchant Risk]])</f>
        <v>0</v>
      </c>
      <c r="S7346" t="str" cm="1">
        <f t="array" ref="S7346">_xlfn.IFS(FraudData[[#This Row],[Fraud Risk Score]]&gt;=8,"High Risk",FraudData[[#This Row],[Fraud Risk Score]]&gt;=6,"Medium Risk",TRUE,"Low Risk")</f>
        <v>Low Risk</v>
      </c>
    </row>
    <row r="7347" spans="1:19">
      <c r="A7347">
        <v>7346</v>
      </c>
      <c r="B7347">
        <v>56.1</v>
      </c>
      <c r="C7347">
        <v>21</v>
      </c>
      <c r="D7347" t="s">
        <v>50</v>
      </c>
      <c r="E7347">
        <v>0</v>
      </c>
      <c r="F7347">
        <v>1</v>
      </c>
      <c r="G7347">
        <v>52</v>
      </c>
      <c r="H7347">
        <v>1</v>
      </c>
      <c r="I7347">
        <v>30</v>
      </c>
      <c r="J7347">
        <v>0</v>
      </c>
      <c r="K7347">
        <f>_xlfn.XLOOKUP(FraudData[[#This Row],[amount]],AmountRules[Amount Min],AmountRules[Risk Points],,-1)</f>
        <v>0</v>
      </c>
      <c r="L7347">
        <f>_xlfn.XLOOKUP(FraudData[[#This Row],[transaction_hour]],TimeRules[Hour Min],TimeRules[Risk Points],,-1)</f>
        <v>0</v>
      </c>
      <c r="M7347">
        <f>_xlfn.XLOOKUP(FraudData[[#This Row],[foreign_transaction]],ForeignRules[Foreign Transaction],ForeignRules[Risk Points],0)</f>
        <v>0</v>
      </c>
      <c r="N7347">
        <f>_xlfn.XLOOKUP(FraudData[[#This Row],[location_mismatch]],Table10[Location Mismatch],Table10[Risk Points],0)</f>
        <v>3</v>
      </c>
      <c r="O7347">
        <f>_xlfn.XLOOKUP(FraudData[[#This Row],[device_trust_score]],DeviceRules[Device Min],DeviceRules[Risk Points],,-1)</f>
        <v>1</v>
      </c>
      <c r="P7347">
        <f>_xlfn.XLOOKUP(FraudData[[#This Row],[velocity_last_24h]],VelocityRules[Velocity Min],VelocityRules[Risk Points],,-1)</f>
        <v>0</v>
      </c>
      <c r="Q7347">
        <f>_xlfn.XLOOKUP(FraudData[[#This Row],[merchant_category]],MerchantRules[Merchant Category],MerchantRules[Risk Points],0)</f>
        <v>0</v>
      </c>
      <c r="R7347">
        <f>SUM(FraudData[[#This Row],[Amount Risk]:[Merchant Risk]])</f>
        <v>4</v>
      </c>
      <c r="S7347" t="str" cm="1">
        <f t="array" ref="S7347">_xlfn.IFS(FraudData[[#This Row],[Fraud Risk Score]]&gt;=8,"High Risk",FraudData[[#This Row],[Fraud Risk Score]]&gt;=6,"Medium Risk",TRUE,"Low Risk")</f>
        <v>Low Risk</v>
      </c>
    </row>
    <row r="7348" spans="1:19">
      <c r="A7348">
        <v>7347</v>
      </c>
      <c r="B7348">
        <v>109.24</v>
      </c>
      <c r="C7348">
        <v>18</v>
      </c>
      <c r="D7348" t="s">
        <v>50</v>
      </c>
      <c r="E7348">
        <v>0</v>
      </c>
      <c r="F7348">
        <v>0</v>
      </c>
      <c r="G7348">
        <v>88</v>
      </c>
      <c r="H7348">
        <v>2</v>
      </c>
      <c r="I7348">
        <v>49</v>
      </c>
      <c r="J7348">
        <v>0</v>
      </c>
      <c r="K7348">
        <f>_xlfn.XLOOKUP(FraudData[[#This Row],[amount]],AmountRules[Amount Min],AmountRules[Risk Points],,-1)</f>
        <v>0</v>
      </c>
      <c r="L7348">
        <f>_xlfn.XLOOKUP(FraudData[[#This Row],[transaction_hour]],TimeRules[Hour Min],TimeRules[Risk Points],,-1)</f>
        <v>0</v>
      </c>
      <c r="M7348">
        <f>_xlfn.XLOOKUP(FraudData[[#This Row],[foreign_transaction]],ForeignRules[Foreign Transaction],ForeignRules[Risk Points],0)</f>
        <v>0</v>
      </c>
      <c r="N7348">
        <f>_xlfn.XLOOKUP(FraudData[[#This Row],[location_mismatch]],Table10[Location Mismatch],Table10[Risk Points],0)</f>
        <v>0</v>
      </c>
      <c r="O7348">
        <f>_xlfn.XLOOKUP(FraudData[[#This Row],[device_trust_score]],DeviceRules[Device Min],DeviceRules[Risk Points],,-1)</f>
        <v>0</v>
      </c>
      <c r="P7348">
        <f>_xlfn.XLOOKUP(FraudData[[#This Row],[velocity_last_24h]],VelocityRules[Velocity Min],VelocityRules[Risk Points],,-1)</f>
        <v>0</v>
      </c>
      <c r="Q7348">
        <f>_xlfn.XLOOKUP(FraudData[[#This Row],[merchant_category]],MerchantRules[Merchant Category],MerchantRules[Risk Points],0)</f>
        <v>0</v>
      </c>
      <c r="R7348">
        <f>SUM(FraudData[[#This Row],[Amount Risk]:[Merchant Risk]])</f>
        <v>0</v>
      </c>
      <c r="S7348" t="str" cm="1">
        <f t="array" ref="S7348">_xlfn.IFS(FraudData[[#This Row],[Fraud Risk Score]]&gt;=8,"High Risk",FraudData[[#This Row],[Fraud Risk Score]]&gt;=6,"Medium Risk",TRUE,"Low Risk")</f>
        <v>Low Risk</v>
      </c>
    </row>
    <row r="7349" spans="1:19">
      <c r="A7349">
        <v>7348</v>
      </c>
      <c r="B7349">
        <v>114.54</v>
      </c>
      <c r="C7349">
        <v>21</v>
      </c>
      <c r="D7349" t="s">
        <v>49</v>
      </c>
      <c r="E7349">
        <v>0</v>
      </c>
      <c r="F7349">
        <v>0</v>
      </c>
      <c r="G7349">
        <v>96</v>
      </c>
      <c r="H7349">
        <v>1</v>
      </c>
      <c r="I7349">
        <v>34</v>
      </c>
      <c r="J7349">
        <v>0</v>
      </c>
      <c r="K7349">
        <f>_xlfn.XLOOKUP(FraudData[[#This Row],[amount]],AmountRules[Amount Min],AmountRules[Risk Points],,-1)</f>
        <v>0</v>
      </c>
      <c r="L7349">
        <f>_xlfn.XLOOKUP(FraudData[[#This Row],[transaction_hour]],TimeRules[Hour Min],TimeRules[Risk Points],,-1)</f>
        <v>0</v>
      </c>
      <c r="M7349">
        <f>_xlfn.XLOOKUP(FraudData[[#This Row],[foreign_transaction]],ForeignRules[Foreign Transaction],ForeignRules[Risk Points],0)</f>
        <v>0</v>
      </c>
      <c r="N7349">
        <f>_xlfn.XLOOKUP(FraudData[[#This Row],[location_mismatch]],Table10[Location Mismatch],Table10[Risk Points],0)</f>
        <v>0</v>
      </c>
      <c r="O7349">
        <f>_xlfn.XLOOKUP(FraudData[[#This Row],[device_trust_score]],DeviceRules[Device Min],DeviceRules[Risk Points],,-1)</f>
        <v>0</v>
      </c>
      <c r="P7349">
        <f>_xlfn.XLOOKUP(FraudData[[#This Row],[velocity_last_24h]],VelocityRules[Velocity Min],VelocityRules[Risk Points],,-1)</f>
        <v>0</v>
      </c>
      <c r="Q7349">
        <f>_xlfn.XLOOKUP(FraudData[[#This Row],[merchant_category]],MerchantRules[Merchant Category],MerchantRules[Risk Points],0)</f>
        <v>1</v>
      </c>
      <c r="R7349">
        <f>SUM(FraudData[[#This Row],[Amount Risk]:[Merchant Risk]])</f>
        <v>1</v>
      </c>
      <c r="S7349" t="str" cm="1">
        <f t="array" ref="S7349">_xlfn.IFS(FraudData[[#This Row],[Fraud Risk Score]]&gt;=8,"High Risk",FraudData[[#This Row],[Fraud Risk Score]]&gt;=6,"Medium Risk",TRUE,"Low Risk")</f>
        <v>Low Risk</v>
      </c>
    </row>
    <row r="7350" spans="1:19">
      <c r="A7350">
        <v>7349</v>
      </c>
      <c r="B7350">
        <v>220.75</v>
      </c>
      <c r="C7350">
        <v>4</v>
      </c>
      <c r="D7350" t="s">
        <v>46</v>
      </c>
      <c r="E7350">
        <v>0</v>
      </c>
      <c r="F7350">
        <v>0</v>
      </c>
      <c r="G7350">
        <v>74</v>
      </c>
      <c r="H7350">
        <v>3</v>
      </c>
      <c r="I7350">
        <v>23</v>
      </c>
      <c r="J7350">
        <v>0</v>
      </c>
      <c r="K7350">
        <f>_xlfn.XLOOKUP(FraudData[[#This Row],[amount]],AmountRules[Amount Min],AmountRules[Risk Points],,-1)</f>
        <v>0</v>
      </c>
      <c r="L7350">
        <f>_xlfn.XLOOKUP(FraudData[[#This Row],[transaction_hour]],TimeRules[Hour Min],TimeRules[Risk Points],,-1)</f>
        <v>0</v>
      </c>
      <c r="M7350">
        <f>_xlfn.XLOOKUP(FraudData[[#This Row],[foreign_transaction]],ForeignRules[Foreign Transaction],ForeignRules[Risk Points],0)</f>
        <v>0</v>
      </c>
      <c r="N7350">
        <f>_xlfn.XLOOKUP(FraudData[[#This Row],[location_mismatch]],Table10[Location Mismatch],Table10[Risk Points],0)</f>
        <v>0</v>
      </c>
      <c r="O7350">
        <f>_xlfn.XLOOKUP(FraudData[[#This Row],[device_trust_score]],DeviceRules[Device Min],DeviceRules[Risk Points],,-1)</f>
        <v>0</v>
      </c>
      <c r="P7350">
        <f>_xlfn.XLOOKUP(FraudData[[#This Row],[velocity_last_24h]],VelocityRules[Velocity Min],VelocityRules[Risk Points],,-1)</f>
        <v>0</v>
      </c>
      <c r="Q7350">
        <f>_xlfn.XLOOKUP(FraudData[[#This Row],[merchant_category]],MerchantRules[Merchant Category],MerchantRules[Risk Points],0)</f>
        <v>0</v>
      </c>
      <c r="R7350">
        <f>SUM(FraudData[[#This Row],[Amount Risk]:[Merchant Risk]])</f>
        <v>0</v>
      </c>
      <c r="S7350" t="str" cm="1">
        <f t="array" ref="S7350">_xlfn.IFS(FraudData[[#This Row],[Fraud Risk Score]]&gt;=8,"High Risk",FraudData[[#This Row],[Fraud Risk Score]]&gt;=6,"Medium Risk",TRUE,"Low Risk")</f>
        <v>Low Risk</v>
      </c>
    </row>
    <row r="7351" spans="1:19">
      <c r="A7351">
        <v>7350</v>
      </c>
      <c r="B7351">
        <v>508.34</v>
      </c>
      <c r="C7351">
        <v>16</v>
      </c>
      <c r="D7351" t="s">
        <v>49</v>
      </c>
      <c r="E7351">
        <v>0</v>
      </c>
      <c r="F7351">
        <v>0</v>
      </c>
      <c r="G7351">
        <v>50</v>
      </c>
      <c r="H7351">
        <v>1</v>
      </c>
      <c r="I7351">
        <v>69</v>
      </c>
      <c r="J7351">
        <v>0</v>
      </c>
      <c r="K7351">
        <f>_xlfn.XLOOKUP(FraudData[[#This Row],[amount]],AmountRules[Amount Min],AmountRules[Risk Points],,-1)</f>
        <v>1</v>
      </c>
      <c r="L7351">
        <f>_xlfn.XLOOKUP(FraudData[[#This Row],[transaction_hour]],TimeRules[Hour Min],TimeRules[Risk Points],,-1)</f>
        <v>0</v>
      </c>
      <c r="M7351">
        <f>_xlfn.XLOOKUP(FraudData[[#This Row],[foreign_transaction]],ForeignRules[Foreign Transaction],ForeignRules[Risk Points],0)</f>
        <v>0</v>
      </c>
      <c r="N7351">
        <f>_xlfn.XLOOKUP(FraudData[[#This Row],[location_mismatch]],Table10[Location Mismatch],Table10[Risk Points],0)</f>
        <v>0</v>
      </c>
      <c r="O7351">
        <f>_xlfn.XLOOKUP(FraudData[[#This Row],[device_trust_score]],DeviceRules[Device Min],DeviceRules[Risk Points],,-1)</f>
        <v>1</v>
      </c>
      <c r="P7351">
        <f>_xlfn.XLOOKUP(FraudData[[#This Row],[velocity_last_24h]],VelocityRules[Velocity Min],VelocityRules[Risk Points],,-1)</f>
        <v>0</v>
      </c>
      <c r="Q7351">
        <f>_xlfn.XLOOKUP(FraudData[[#This Row],[merchant_category]],MerchantRules[Merchant Category],MerchantRules[Risk Points],0)</f>
        <v>1</v>
      </c>
      <c r="R7351">
        <f>SUM(FraudData[[#This Row],[Amount Risk]:[Merchant Risk]])</f>
        <v>3</v>
      </c>
      <c r="S7351" t="str" cm="1">
        <f t="array" ref="S7351">_xlfn.IFS(FraudData[[#This Row],[Fraud Risk Score]]&gt;=8,"High Risk",FraudData[[#This Row],[Fraud Risk Score]]&gt;=6,"Medium Risk",TRUE,"Low Risk")</f>
        <v>Low Risk</v>
      </c>
    </row>
    <row r="7352" spans="1:19">
      <c r="A7352">
        <v>7351</v>
      </c>
      <c r="B7352">
        <v>71.900000000000006</v>
      </c>
      <c r="C7352">
        <v>4</v>
      </c>
      <c r="D7352" t="s">
        <v>50</v>
      </c>
      <c r="E7352">
        <v>0</v>
      </c>
      <c r="F7352">
        <v>0</v>
      </c>
      <c r="G7352">
        <v>64</v>
      </c>
      <c r="H7352">
        <v>3</v>
      </c>
      <c r="I7352">
        <v>60</v>
      </c>
      <c r="J7352">
        <v>0</v>
      </c>
      <c r="K7352">
        <f>_xlfn.XLOOKUP(FraudData[[#This Row],[amount]],AmountRules[Amount Min],AmountRules[Risk Points],,-1)</f>
        <v>0</v>
      </c>
      <c r="L7352">
        <f>_xlfn.XLOOKUP(FraudData[[#This Row],[transaction_hour]],TimeRules[Hour Min],TimeRules[Risk Points],,-1)</f>
        <v>0</v>
      </c>
      <c r="M7352">
        <f>_xlfn.XLOOKUP(FraudData[[#This Row],[foreign_transaction]],ForeignRules[Foreign Transaction],ForeignRules[Risk Points],0)</f>
        <v>0</v>
      </c>
      <c r="N7352">
        <f>_xlfn.XLOOKUP(FraudData[[#This Row],[location_mismatch]],Table10[Location Mismatch],Table10[Risk Points],0)</f>
        <v>0</v>
      </c>
      <c r="O7352">
        <f>_xlfn.XLOOKUP(FraudData[[#This Row],[device_trust_score]],DeviceRules[Device Min],DeviceRules[Risk Points],,-1)</f>
        <v>1</v>
      </c>
      <c r="P7352">
        <f>_xlfn.XLOOKUP(FraudData[[#This Row],[velocity_last_24h]],VelocityRules[Velocity Min],VelocityRules[Risk Points],,-1)</f>
        <v>0</v>
      </c>
      <c r="Q7352">
        <f>_xlfn.XLOOKUP(FraudData[[#This Row],[merchant_category]],MerchantRules[Merchant Category],MerchantRules[Risk Points],0)</f>
        <v>0</v>
      </c>
      <c r="R7352">
        <f>SUM(FraudData[[#This Row],[Amount Risk]:[Merchant Risk]])</f>
        <v>1</v>
      </c>
      <c r="S7352" t="str" cm="1">
        <f t="array" ref="S7352">_xlfn.IFS(FraudData[[#This Row],[Fraud Risk Score]]&gt;=8,"High Risk",FraudData[[#This Row],[Fraud Risk Score]]&gt;=6,"Medium Risk",TRUE,"Low Risk")</f>
        <v>Low Risk</v>
      </c>
    </row>
    <row r="7353" spans="1:19">
      <c r="A7353">
        <v>7352</v>
      </c>
      <c r="B7353">
        <v>7.76</v>
      </c>
      <c r="C7353">
        <v>13</v>
      </c>
      <c r="D7353" t="s">
        <v>46</v>
      </c>
      <c r="E7353">
        <v>0</v>
      </c>
      <c r="F7353">
        <v>0</v>
      </c>
      <c r="G7353">
        <v>79</v>
      </c>
      <c r="H7353">
        <v>3</v>
      </c>
      <c r="I7353">
        <v>59</v>
      </c>
      <c r="J7353">
        <v>0</v>
      </c>
      <c r="K7353">
        <f>_xlfn.XLOOKUP(FraudData[[#This Row],[amount]],AmountRules[Amount Min],AmountRules[Risk Points],,-1)</f>
        <v>0</v>
      </c>
      <c r="L7353">
        <f>_xlfn.XLOOKUP(FraudData[[#This Row],[transaction_hour]],TimeRules[Hour Min],TimeRules[Risk Points],,-1)</f>
        <v>0</v>
      </c>
      <c r="M7353">
        <f>_xlfn.XLOOKUP(FraudData[[#This Row],[foreign_transaction]],ForeignRules[Foreign Transaction],ForeignRules[Risk Points],0)</f>
        <v>0</v>
      </c>
      <c r="N7353">
        <f>_xlfn.XLOOKUP(FraudData[[#This Row],[location_mismatch]],Table10[Location Mismatch],Table10[Risk Points],0)</f>
        <v>0</v>
      </c>
      <c r="O7353">
        <f>_xlfn.XLOOKUP(FraudData[[#This Row],[device_trust_score]],DeviceRules[Device Min],DeviceRules[Risk Points],,-1)</f>
        <v>0</v>
      </c>
      <c r="P7353">
        <f>_xlfn.XLOOKUP(FraudData[[#This Row],[velocity_last_24h]],VelocityRules[Velocity Min],VelocityRules[Risk Points],,-1)</f>
        <v>0</v>
      </c>
      <c r="Q7353">
        <f>_xlfn.XLOOKUP(FraudData[[#This Row],[merchant_category]],MerchantRules[Merchant Category],MerchantRules[Risk Points],0)</f>
        <v>0</v>
      </c>
      <c r="R7353">
        <f>SUM(FraudData[[#This Row],[Amount Risk]:[Merchant Risk]])</f>
        <v>0</v>
      </c>
      <c r="S7353" t="str" cm="1">
        <f t="array" ref="S7353">_xlfn.IFS(FraudData[[#This Row],[Fraud Risk Score]]&gt;=8,"High Risk",FraudData[[#This Row],[Fraud Risk Score]]&gt;=6,"Medium Risk",TRUE,"Low Risk")</f>
        <v>Low Risk</v>
      </c>
    </row>
    <row r="7354" spans="1:19">
      <c r="A7354">
        <v>7353</v>
      </c>
      <c r="B7354">
        <v>123.44</v>
      </c>
      <c r="C7354">
        <v>6</v>
      </c>
      <c r="D7354" t="s">
        <v>46</v>
      </c>
      <c r="E7354">
        <v>0</v>
      </c>
      <c r="F7354">
        <v>0</v>
      </c>
      <c r="G7354">
        <v>55</v>
      </c>
      <c r="H7354">
        <v>2</v>
      </c>
      <c r="I7354">
        <v>65</v>
      </c>
      <c r="J7354">
        <v>0</v>
      </c>
      <c r="K7354">
        <f>_xlfn.XLOOKUP(FraudData[[#This Row],[amount]],AmountRules[Amount Min],AmountRules[Risk Points],,-1)</f>
        <v>0</v>
      </c>
      <c r="L7354">
        <f>_xlfn.XLOOKUP(FraudData[[#This Row],[transaction_hour]],TimeRules[Hour Min],TimeRules[Risk Points],,-1)</f>
        <v>0</v>
      </c>
      <c r="M7354">
        <f>_xlfn.XLOOKUP(FraudData[[#This Row],[foreign_transaction]],ForeignRules[Foreign Transaction],ForeignRules[Risk Points],0)</f>
        <v>0</v>
      </c>
      <c r="N7354">
        <f>_xlfn.XLOOKUP(FraudData[[#This Row],[location_mismatch]],Table10[Location Mismatch],Table10[Risk Points],0)</f>
        <v>0</v>
      </c>
      <c r="O7354">
        <f>_xlfn.XLOOKUP(FraudData[[#This Row],[device_trust_score]],DeviceRules[Device Min],DeviceRules[Risk Points],,-1)</f>
        <v>1</v>
      </c>
      <c r="P7354">
        <f>_xlfn.XLOOKUP(FraudData[[#This Row],[velocity_last_24h]],VelocityRules[Velocity Min],VelocityRules[Risk Points],,-1)</f>
        <v>0</v>
      </c>
      <c r="Q7354">
        <f>_xlfn.XLOOKUP(FraudData[[#This Row],[merchant_category]],MerchantRules[Merchant Category],MerchantRules[Risk Points],0)</f>
        <v>0</v>
      </c>
      <c r="R7354">
        <f>SUM(FraudData[[#This Row],[Amount Risk]:[Merchant Risk]])</f>
        <v>1</v>
      </c>
      <c r="S7354" t="str" cm="1">
        <f t="array" ref="S7354">_xlfn.IFS(FraudData[[#This Row],[Fraud Risk Score]]&gt;=8,"High Risk",FraudData[[#This Row],[Fraud Risk Score]]&gt;=6,"Medium Risk",TRUE,"Low Risk")</f>
        <v>Low Risk</v>
      </c>
    </row>
    <row r="7355" spans="1:19">
      <c r="A7355">
        <v>7354</v>
      </c>
      <c r="B7355">
        <v>141.53</v>
      </c>
      <c r="C7355">
        <v>8</v>
      </c>
      <c r="D7355" t="s">
        <v>48</v>
      </c>
      <c r="E7355">
        <v>0</v>
      </c>
      <c r="F7355">
        <v>0</v>
      </c>
      <c r="G7355">
        <v>95</v>
      </c>
      <c r="H7355">
        <v>2</v>
      </c>
      <c r="I7355">
        <v>60</v>
      </c>
      <c r="J7355">
        <v>0</v>
      </c>
      <c r="K7355">
        <f>_xlfn.XLOOKUP(FraudData[[#This Row],[amount]],AmountRules[Amount Min],AmountRules[Risk Points],,-1)</f>
        <v>0</v>
      </c>
      <c r="L7355">
        <f>_xlfn.XLOOKUP(FraudData[[#This Row],[transaction_hour]],TimeRules[Hour Min],TimeRules[Risk Points],,-1)</f>
        <v>0</v>
      </c>
      <c r="M7355">
        <f>_xlfn.XLOOKUP(FraudData[[#This Row],[foreign_transaction]],ForeignRules[Foreign Transaction],ForeignRules[Risk Points],0)</f>
        <v>0</v>
      </c>
      <c r="N7355">
        <f>_xlfn.XLOOKUP(FraudData[[#This Row],[location_mismatch]],Table10[Location Mismatch],Table10[Risk Points],0)</f>
        <v>0</v>
      </c>
      <c r="O7355">
        <f>_xlfn.XLOOKUP(FraudData[[#This Row],[device_trust_score]],DeviceRules[Device Min],DeviceRules[Risk Points],,-1)</f>
        <v>0</v>
      </c>
      <c r="P7355">
        <f>_xlfn.XLOOKUP(FraudData[[#This Row],[velocity_last_24h]],VelocityRules[Velocity Min],VelocityRules[Risk Points],,-1)</f>
        <v>0</v>
      </c>
      <c r="Q7355">
        <f>_xlfn.XLOOKUP(FraudData[[#This Row],[merchant_category]],MerchantRules[Merchant Category],MerchantRules[Risk Points],0)</f>
        <v>0</v>
      </c>
      <c r="R7355">
        <f>SUM(FraudData[[#This Row],[Amount Risk]:[Merchant Risk]])</f>
        <v>0</v>
      </c>
      <c r="S7355" t="str" cm="1">
        <f t="array" ref="S7355">_xlfn.IFS(FraudData[[#This Row],[Fraud Risk Score]]&gt;=8,"High Risk",FraudData[[#This Row],[Fraud Risk Score]]&gt;=6,"Medium Risk",TRUE,"Low Risk")</f>
        <v>Low Risk</v>
      </c>
    </row>
    <row r="7356" spans="1:19">
      <c r="A7356">
        <v>7355</v>
      </c>
      <c r="B7356">
        <v>33.200000000000003</v>
      </c>
      <c r="C7356">
        <v>16</v>
      </c>
      <c r="D7356" t="s">
        <v>47</v>
      </c>
      <c r="E7356">
        <v>0</v>
      </c>
      <c r="F7356">
        <v>0</v>
      </c>
      <c r="G7356">
        <v>29</v>
      </c>
      <c r="H7356">
        <v>2</v>
      </c>
      <c r="I7356">
        <v>53</v>
      </c>
      <c r="J7356">
        <v>0</v>
      </c>
      <c r="K7356">
        <f>_xlfn.XLOOKUP(FraudData[[#This Row],[amount]],AmountRules[Amount Min],AmountRules[Risk Points],,-1)</f>
        <v>0</v>
      </c>
      <c r="L7356">
        <f>_xlfn.XLOOKUP(FraudData[[#This Row],[transaction_hour]],TimeRules[Hour Min],TimeRules[Risk Points],,-1)</f>
        <v>0</v>
      </c>
      <c r="M7356">
        <f>_xlfn.XLOOKUP(FraudData[[#This Row],[foreign_transaction]],ForeignRules[Foreign Transaction],ForeignRules[Risk Points],0)</f>
        <v>0</v>
      </c>
      <c r="N7356">
        <f>_xlfn.XLOOKUP(FraudData[[#This Row],[location_mismatch]],Table10[Location Mismatch],Table10[Risk Points],0)</f>
        <v>0</v>
      </c>
      <c r="O7356">
        <f>_xlfn.XLOOKUP(FraudData[[#This Row],[device_trust_score]],DeviceRules[Device Min],DeviceRules[Risk Points],,-1)</f>
        <v>3</v>
      </c>
      <c r="P7356">
        <f>_xlfn.XLOOKUP(FraudData[[#This Row],[velocity_last_24h]],VelocityRules[Velocity Min],VelocityRules[Risk Points],,-1)</f>
        <v>0</v>
      </c>
      <c r="Q7356">
        <f>_xlfn.XLOOKUP(FraudData[[#This Row],[merchant_category]],MerchantRules[Merchant Category],MerchantRules[Risk Points],0)</f>
        <v>0</v>
      </c>
      <c r="R7356">
        <f>SUM(FraudData[[#This Row],[Amount Risk]:[Merchant Risk]])</f>
        <v>3</v>
      </c>
      <c r="S7356" t="str" cm="1">
        <f t="array" ref="S7356">_xlfn.IFS(FraudData[[#This Row],[Fraud Risk Score]]&gt;=8,"High Risk",FraudData[[#This Row],[Fraud Risk Score]]&gt;=6,"Medium Risk",TRUE,"Low Risk")</f>
        <v>Low Risk</v>
      </c>
    </row>
    <row r="7357" spans="1:19">
      <c r="A7357">
        <v>7356</v>
      </c>
      <c r="B7357">
        <v>257.23</v>
      </c>
      <c r="C7357">
        <v>2</v>
      </c>
      <c r="D7357" t="s">
        <v>48</v>
      </c>
      <c r="E7357">
        <v>0</v>
      </c>
      <c r="F7357">
        <v>0</v>
      </c>
      <c r="G7357">
        <v>37</v>
      </c>
      <c r="H7357">
        <v>2</v>
      </c>
      <c r="I7357">
        <v>42</v>
      </c>
      <c r="J7357">
        <v>0</v>
      </c>
      <c r="K7357">
        <f>_xlfn.XLOOKUP(FraudData[[#This Row],[amount]],AmountRules[Amount Min],AmountRules[Risk Points],,-1)</f>
        <v>0</v>
      </c>
      <c r="L7357">
        <f>_xlfn.XLOOKUP(FraudData[[#This Row],[transaction_hour]],TimeRules[Hour Min],TimeRules[Risk Points],,-1)</f>
        <v>3</v>
      </c>
      <c r="M7357">
        <f>_xlfn.XLOOKUP(FraudData[[#This Row],[foreign_transaction]],ForeignRules[Foreign Transaction],ForeignRules[Risk Points],0)</f>
        <v>0</v>
      </c>
      <c r="N7357">
        <f>_xlfn.XLOOKUP(FraudData[[#This Row],[location_mismatch]],Table10[Location Mismatch],Table10[Risk Points],0)</f>
        <v>0</v>
      </c>
      <c r="O7357">
        <f>_xlfn.XLOOKUP(FraudData[[#This Row],[device_trust_score]],DeviceRules[Device Min],DeviceRules[Risk Points],,-1)</f>
        <v>2</v>
      </c>
      <c r="P7357">
        <f>_xlfn.XLOOKUP(FraudData[[#This Row],[velocity_last_24h]],VelocityRules[Velocity Min],VelocityRules[Risk Points],,-1)</f>
        <v>0</v>
      </c>
      <c r="Q7357">
        <f>_xlfn.XLOOKUP(FraudData[[#This Row],[merchant_category]],MerchantRules[Merchant Category],MerchantRules[Risk Points],0)</f>
        <v>0</v>
      </c>
      <c r="R7357">
        <f>SUM(FraudData[[#This Row],[Amount Risk]:[Merchant Risk]])</f>
        <v>5</v>
      </c>
      <c r="S7357" t="str" cm="1">
        <f t="array" ref="S7357">_xlfn.IFS(FraudData[[#This Row],[Fraud Risk Score]]&gt;=8,"High Risk",FraudData[[#This Row],[Fraud Risk Score]]&gt;=6,"Medium Risk",TRUE,"Low Risk")</f>
        <v>Low Risk</v>
      </c>
    </row>
    <row r="7358" spans="1:19">
      <c r="A7358">
        <v>7357</v>
      </c>
      <c r="B7358">
        <v>755.1</v>
      </c>
      <c r="C7358">
        <v>7</v>
      </c>
      <c r="D7358" t="s">
        <v>48</v>
      </c>
      <c r="E7358">
        <v>0</v>
      </c>
      <c r="F7358">
        <v>0</v>
      </c>
      <c r="G7358">
        <v>42</v>
      </c>
      <c r="H7358">
        <v>3</v>
      </c>
      <c r="I7358">
        <v>68</v>
      </c>
      <c r="J7358">
        <v>0</v>
      </c>
      <c r="K7358">
        <f>_xlfn.XLOOKUP(FraudData[[#This Row],[amount]],AmountRules[Amount Min],AmountRules[Risk Points],,-1)</f>
        <v>1</v>
      </c>
      <c r="L7358">
        <f>_xlfn.XLOOKUP(FraudData[[#This Row],[transaction_hour]],TimeRules[Hour Min],TimeRules[Risk Points],,-1)</f>
        <v>0</v>
      </c>
      <c r="M7358">
        <f>_xlfn.XLOOKUP(FraudData[[#This Row],[foreign_transaction]],ForeignRules[Foreign Transaction],ForeignRules[Risk Points],0)</f>
        <v>0</v>
      </c>
      <c r="N7358">
        <f>_xlfn.XLOOKUP(FraudData[[#This Row],[location_mismatch]],Table10[Location Mismatch],Table10[Risk Points],0)</f>
        <v>0</v>
      </c>
      <c r="O7358">
        <f>_xlfn.XLOOKUP(FraudData[[#This Row],[device_trust_score]],DeviceRules[Device Min],DeviceRules[Risk Points],,-1)</f>
        <v>2</v>
      </c>
      <c r="P7358">
        <f>_xlfn.XLOOKUP(FraudData[[#This Row],[velocity_last_24h]],VelocityRules[Velocity Min],VelocityRules[Risk Points],,-1)</f>
        <v>0</v>
      </c>
      <c r="Q7358">
        <f>_xlfn.XLOOKUP(FraudData[[#This Row],[merchant_category]],MerchantRules[Merchant Category],MerchantRules[Risk Points],0)</f>
        <v>0</v>
      </c>
      <c r="R7358">
        <f>SUM(FraudData[[#This Row],[Amount Risk]:[Merchant Risk]])</f>
        <v>3</v>
      </c>
      <c r="S7358" t="str" cm="1">
        <f t="array" ref="S7358">_xlfn.IFS(FraudData[[#This Row],[Fraud Risk Score]]&gt;=8,"High Risk",FraudData[[#This Row],[Fraud Risk Score]]&gt;=6,"Medium Risk",TRUE,"Low Risk")</f>
        <v>Low Risk</v>
      </c>
    </row>
    <row r="7359" spans="1:19">
      <c r="A7359">
        <v>7358</v>
      </c>
      <c r="B7359">
        <v>524.63</v>
      </c>
      <c r="C7359">
        <v>21</v>
      </c>
      <c r="D7359" t="s">
        <v>50</v>
      </c>
      <c r="E7359">
        <v>0</v>
      </c>
      <c r="F7359">
        <v>0</v>
      </c>
      <c r="G7359">
        <v>74</v>
      </c>
      <c r="H7359">
        <v>2</v>
      </c>
      <c r="I7359">
        <v>20</v>
      </c>
      <c r="J7359">
        <v>0</v>
      </c>
      <c r="K7359">
        <f>_xlfn.XLOOKUP(FraudData[[#This Row],[amount]],AmountRules[Amount Min],AmountRules[Risk Points],,-1)</f>
        <v>1</v>
      </c>
      <c r="L7359">
        <f>_xlfn.XLOOKUP(FraudData[[#This Row],[transaction_hour]],TimeRules[Hour Min],TimeRules[Risk Points],,-1)</f>
        <v>0</v>
      </c>
      <c r="M7359">
        <f>_xlfn.XLOOKUP(FraudData[[#This Row],[foreign_transaction]],ForeignRules[Foreign Transaction],ForeignRules[Risk Points],0)</f>
        <v>0</v>
      </c>
      <c r="N7359">
        <f>_xlfn.XLOOKUP(FraudData[[#This Row],[location_mismatch]],Table10[Location Mismatch],Table10[Risk Points],0)</f>
        <v>0</v>
      </c>
      <c r="O7359">
        <f>_xlfn.XLOOKUP(FraudData[[#This Row],[device_trust_score]],DeviceRules[Device Min],DeviceRules[Risk Points],,-1)</f>
        <v>0</v>
      </c>
      <c r="P7359">
        <f>_xlfn.XLOOKUP(FraudData[[#This Row],[velocity_last_24h]],VelocityRules[Velocity Min],VelocityRules[Risk Points],,-1)</f>
        <v>0</v>
      </c>
      <c r="Q7359">
        <f>_xlfn.XLOOKUP(FraudData[[#This Row],[merchant_category]],MerchantRules[Merchant Category],MerchantRules[Risk Points],0)</f>
        <v>0</v>
      </c>
      <c r="R7359">
        <f>SUM(FraudData[[#This Row],[Amount Risk]:[Merchant Risk]])</f>
        <v>1</v>
      </c>
      <c r="S7359" t="str" cm="1">
        <f t="array" ref="S7359">_xlfn.IFS(FraudData[[#This Row],[Fraud Risk Score]]&gt;=8,"High Risk",FraudData[[#This Row],[Fraud Risk Score]]&gt;=6,"Medium Risk",TRUE,"Low Risk")</f>
        <v>Low Risk</v>
      </c>
    </row>
    <row r="7360" spans="1:19">
      <c r="A7360">
        <v>7359</v>
      </c>
      <c r="B7360">
        <v>39.520000000000003</v>
      </c>
      <c r="C7360">
        <v>12</v>
      </c>
      <c r="D7360" t="s">
        <v>47</v>
      </c>
      <c r="E7360">
        <v>0</v>
      </c>
      <c r="F7360">
        <v>0</v>
      </c>
      <c r="G7360">
        <v>60</v>
      </c>
      <c r="H7360">
        <v>3</v>
      </c>
      <c r="I7360">
        <v>64</v>
      </c>
      <c r="J7360">
        <v>0</v>
      </c>
      <c r="K7360">
        <f>_xlfn.XLOOKUP(FraudData[[#This Row],[amount]],AmountRules[Amount Min],AmountRules[Risk Points],,-1)</f>
        <v>0</v>
      </c>
      <c r="L7360">
        <f>_xlfn.XLOOKUP(FraudData[[#This Row],[transaction_hour]],TimeRules[Hour Min],TimeRules[Risk Points],,-1)</f>
        <v>0</v>
      </c>
      <c r="M7360">
        <f>_xlfn.XLOOKUP(FraudData[[#This Row],[foreign_transaction]],ForeignRules[Foreign Transaction],ForeignRules[Risk Points],0)</f>
        <v>0</v>
      </c>
      <c r="N7360">
        <f>_xlfn.XLOOKUP(FraudData[[#This Row],[location_mismatch]],Table10[Location Mismatch],Table10[Risk Points],0)</f>
        <v>0</v>
      </c>
      <c r="O7360">
        <f>_xlfn.XLOOKUP(FraudData[[#This Row],[device_trust_score]],DeviceRules[Device Min],DeviceRules[Risk Points],,-1)</f>
        <v>1</v>
      </c>
      <c r="P7360">
        <f>_xlfn.XLOOKUP(FraudData[[#This Row],[velocity_last_24h]],VelocityRules[Velocity Min],VelocityRules[Risk Points],,-1)</f>
        <v>0</v>
      </c>
      <c r="Q7360">
        <f>_xlfn.XLOOKUP(FraudData[[#This Row],[merchant_category]],MerchantRules[Merchant Category],MerchantRules[Risk Points],0)</f>
        <v>0</v>
      </c>
      <c r="R7360">
        <f>SUM(FraudData[[#This Row],[Amount Risk]:[Merchant Risk]])</f>
        <v>1</v>
      </c>
      <c r="S7360" t="str" cm="1">
        <f t="array" ref="S7360">_xlfn.IFS(FraudData[[#This Row],[Fraud Risk Score]]&gt;=8,"High Risk",FraudData[[#This Row],[Fraud Risk Score]]&gt;=6,"Medium Risk",TRUE,"Low Risk")</f>
        <v>Low Risk</v>
      </c>
    </row>
    <row r="7361" spans="1:19">
      <c r="A7361">
        <v>7360</v>
      </c>
      <c r="B7361">
        <v>374.82</v>
      </c>
      <c r="C7361">
        <v>15</v>
      </c>
      <c r="D7361" t="s">
        <v>48</v>
      </c>
      <c r="E7361">
        <v>1</v>
      </c>
      <c r="F7361">
        <v>0</v>
      </c>
      <c r="G7361">
        <v>76</v>
      </c>
      <c r="H7361">
        <v>1</v>
      </c>
      <c r="I7361">
        <v>32</v>
      </c>
      <c r="J7361">
        <v>0</v>
      </c>
      <c r="K7361">
        <f>_xlfn.XLOOKUP(FraudData[[#This Row],[amount]],AmountRules[Amount Min],AmountRules[Risk Points],,-1)</f>
        <v>0</v>
      </c>
      <c r="L7361">
        <f>_xlfn.XLOOKUP(FraudData[[#This Row],[transaction_hour]],TimeRules[Hour Min],TimeRules[Risk Points],,-1)</f>
        <v>0</v>
      </c>
      <c r="M7361">
        <f>_xlfn.XLOOKUP(FraudData[[#This Row],[foreign_transaction]],ForeignRules[Foreign Transaction],ForeignRules[Risk Points],0)</f>
        <v>3</v>
      </c>
      <c r="N7361">
        <f>_xlfn.XLOOKUP(FraudData[[#This Row],[location_mismatch]],Table10[Location Mismatch],Table10[Risk Points],0)</f>
        <v>0</v>
      </c>
      <c r="O7361">
        <f>_xlfn.XLOOKUP(FraudData[[#This Row],[device_trust_score]],DeviceRules[Device Min],DeviceRules[Risk Points],,-1)</f>
        <v>0</v>
      </c>
      <c r="P7361">
        <f>_xlfn.XLOOKUP(FraudData[[#This Row],[velocity_last_24h]],VelocityRules[Velocity Min],VelocityRules[Risk Points],,-1)</f>
        <v>0</v>
      </c>
      <c r="Q7361">
        <f>_xlfn.XLOOKUP(FraudData[[#This Row],[merchant_category]],MerchantRules[Merchant Category],MerchantRules[Risk Points],0)</f>
        <v>0</v>
      </c>
      <c r="R7361">
        <f>SUM(FraudData[[#This Row],[Amount Risk]:[Merchant Risk]])</f>
        <v>3</v>
      </c>
      <c r="S7361" t="str" cm="1">
        <f t="array" ref="S7361">_xlfn.IFS(FraudData[[#This Row],[Fraud Risk Score]]&gt;=8,"High Risk",FraudData[[#This Row],[Fraud Risk Score]]&gt;=6,"Medium Risk",TRUE,"Low Risk")</f>
        <v>Low Risk</v>
      </c>
    </row>
    <row r="7362" spans="1:19">
      <c r="A7362">
        <v>7361</v>
      </c>
      <c r="B7362">
        <v>219.43</v>
      </c>
      <c r="C7362">
        <v>20</v>
      </c>
      <c r="D7362" t="s">
        <v>48</v>
      </c>
      <c r="E7362">
        <v>0</v>
      </c>
      <c r="F7362">
        <v>0</v>
      </c>
      <c r="G7362">
        <v>57</v>
      </c>
      <c r="H7362">
        <v>0</v>
      </c>
      <c r="I7362">
        <v>63</v>
      </c>
      <c r="J7362">
        <v>0</v>
      </c>
      <c r="K7362">
        <f>_xlfn.XLOOKUP(FraudData[[#This Row],[amount]],AmountRules[Amount Min],AmountRules[Risk Points],,-1)</f>
        <v>0</v>
      </c>
      <c r="L7362">
        <f>_xlfn.XLOOKUP(FraudData[[#This Row],[transaction_hour]],TimeRules[Hour Min],TimeRules[Risk Points],,-1)</f>
        <v>0</v>
      </c>
      <c r="M7362">
        <f>_xlfn.XLOOKUP(FraudData[[#This Row],[foreign_transaction]],ForeignRules[Foreign Transaction],ForeignRules[Risk Points],0)</f>
        <v>0</v>
      </c>
      <c r="N7362">
        <f>_xlfn.XLOOKUP(FraudData[[#This Row],[location_mismatch]],Table10[Location Mismatch],Table10[Risk Points],0)</f>
        <v>0</v>
      </c>
      <c r="O7362">
        <f>_xlfn.XLOOKUP(FraudData[[#This Row],[device_trust_score]],DeviceRules[Device Min],DeviceRules[Risk Points],,-1)</f>
        <v>1</v>
      </c>
      <c r="P7362">
        <f>_xlfn.XLOOKUP(FraudData[[#This Row],[velocity_last_24h]],VelocityRules[Velocity Min],VelocityRules[Risk Points],,-1)</f>
        <v>0</v>
      </c>
      <c r="Q7362">
        <f>_xlfn.XLOOKUP(FraudData[[#This Row],[merchant_category]],MerchantRules[Merchant Category],MerchantRules[Risk Points],0)</f>
        <v>0</v>
      </c>
      <c r="R7362">
        <f>SUM(FraudData[[#This Row],[Amount Risk]:[Merchant Risk]])</f>
        <v>1</v>
      </c>
      <c r="S7362" t="str" cm="1">
        <f t="array" ref="S7362">_xlfn.IFS(FraudData[[#This Row],[Fraud Risk Score]]&gt;=8,"High Risk",FraudData[[#This Row],[Fraud Risk Score]]&gt;=6,"Medium Risk",TRUE,"Low Risk")</f>
        <v>Low Risk</v>
      </c>
    </row>
    <row r="7363" spans="1:19">
      <c r="A7363">
        <v>7362</v>
      </c>
      <c r="B7363">
        <v>108.87</v>
      </c>
      <c r="C7363">
        <v>9</v>
      </c>
      <c r="D7363" t="s">
        <v>46</v>
      </c>
      <c r="E7363">
        <v>0</v>
      </c>
      <c r="F7363">
        <v>0</v>
      </c>
      <c r="G7363">
        <v>88</v>
      </c>
      <c r="H7363">
        <v>4</v>
      </c>
      <c r="I7363">
        <v>35</v>
      </c>
      <c r="J7363">
        <v>0</v>
      </c>
      <c r="K7363">
        <f>_xlfn.XLOOKUP(FraudData[[#This Row],[amount]],AmountRules[Amount Min],AmountRules[Risk Points],,-1)</f>
        <v>0</v>
      </c>
      <c r="L7363">
        <f>_xlfn.XLOOKUP(FraudData[[#This Row],[transaction_hour]],TimeRules[Hour Min],TimeRules[Risk Points],,-1)</f>
        <v>0</v>
      </c>
      <c r="M7363">
        <f>_xlfn.XLOOKUP(FraudData[[#This Row],[foreign_transaction]],ForeignRules[Foreign Transaction],ForeignRules[Risk Points],0)</f>
        <v>0</v>
      </c>
      <c r="N7363">
        <f>_xlfn.XLOOKUP(FraudData[[#This Row],[location_mismatch]],Table10[Location Mismatch],Table10[Risk Points],0)</f>
        <v>0</v>
      </c>
      <c r="O7363">
        <f>_xlfn.XLOOKUP(FraudData[[#This Row],[device_trust_score]],DeviceRules[Device Min],DeviceRules[Risk Points],,-1)</f>
        <v>0</v>
      </c>
      <c r="P7363">
        <f>_xlfn.XLOOKUP(FraudData[[#This Row],[velocity_last_24h]],VelocityRules[Velocity Min],VelocityRules[Risk Points],,-1)</f>
        <v>0</v>
      </c>
      <c r="Q7363">
        <f>_xlfn.XLOOKUP(FraudData[[#This Row],[merchant_category]],MerchantRules[Merchant Category],MerchantRules[Risk Points],0)</f>
        <v>0</v>
      </c>
      <c r="R7363">
        <f>SUM(FraudData[[#This Row],[Amount Risk]:[Merchant Risk]])</f>
        <v>0</v>
      </c>
      <c r="S7363" t="str" cm="1">
        <f t="array" ref="S7363">_xlfn.IFS(FraudData[[#This Row],[Fraud Risk Score]]&gt;=8,"High Risk",FraudData[[#This Row],[Fraud Risk Score]]&gt;=6,"Medium Risk",TRUE,"Low Risk")</f>
        <v>Low Risk</v>
      </c>
    </row>
    <row r="7364" spans="1:19">
      <c r="A7364">
        <v>7363</v>
      </c>
      <c r="B7364">
        <v>140.01</v>
      </c>
      <c r="C7364">
        <v>17</v>
      </c>
      <c r="D7364" t="s">
        <v>50</v>
      </c>
      <c r="E7364">
        <v>0</v>
      </c>
      <c r="F7364">
        <v>0</v>
      </c>
      <c r="G7364">
        <v>95</v>
      </c>
      <c r="H7364">
        <v>0</v>
      </c>
      <c r="I7364">
        <v>27</v>
      </c>
      <c r="J7364">
        <v>0</v>
      </c>
      <c r="K7364">
        <f>_xlfn.XLOOKUP(FraudData[[#This Row],[amount]],AmountRules[Amount Min],AmountRules[Risk Points],,-1)</f>
        <v>0</v>
      </c>
      <c r="L7364">
        <f>_xlfn.XLOOKUP(FraudData[[#This Row],[transaction_hour]],TimeRules[Hour Min],TimeRules[Risk Points],,-1)</f>
        <v>0</v>
      </c>
      <c r="M7364">
        <f>_xlfn.XLOOKUP(FraudData[[#This Row],[foreign_transaction]],ForeignRules[Foreign Transaction],ForeignRules[Risk Points],0)</f>
        <v>0</v>
      </c>
      <c r="N7364">
        <f>_xlfn.XLOOKUP(FraudData[[#This Row],[location_mismatch]],Table10[Location Mismatch],Table10[Risk Points],0)</f>
        <v>0</v>
      </c>
      <c r="O7364">
        <f>_xlfn.XLOOKUP(FraudData[[#This Row],[device_trust_score]],DeviceRules[Device Min],DeviceRules[Risk Points],,-1)</f>
        <v>0</v>
      </c>
      <c r="P7364">
        <f>_xlfn.XLOOKUP(FraudData[[#This Row],[velocity_last_24h]],VelocityRules[Velocity Min],VelocityRules[Risk Points],,-1)</f>
        <v>0</v>
      </c>
      <c r="Q7364">
        <f>_xlfn.XLOOKUP(FraudData[[#This Row],[merchant_category]],MerchantRules[Merchant Category],MerchantRules[Risk Points],0)</f>
        <v>0</v>
      </c>
      <c r="R7364">
        <f>SUM(FraudData[[#This Row],[Amount Risk]:[Merchant Risk]])</f>
        <v>0</v>
      </c>
      <c r="S7364" t="str" cm="1">
        <f t="array" ref="S7364">_xlfn.IFS(FraudData[[#This Row],[Fraud Risk Score]]&gt;=8,"High Risk",FraudData[[#This Row],[Fraud Risk Score]]&gt;=6,"Medium Risk",TRUE,"Low Risk")</f>
        <v>Low Risk</v>
      </c>
    </row>
    <row r="7365" spans="1:19">
      <c r="A7365">
        <v>7364</v>
      </c>
      <c r="B7365">
        <v>341</v>
      </c>
      <c r="C7365">
        <v>2</v>
      </c>
      <c r="D7365" t="s">
        <v>48</v>
      </c>
      <c r="E7365">
        <v>0</v>
      </c>
      <c r="F7365">
        <v>0</v>
      </c>
      <c r="G7365">
        <v>93</v>
      </c>
      <c r="H7365">
        <v>2</v>
      </c>
      <c r="I7365">
        <v>22</v>
      </c>
      <c r="J7365">
        <v>0</v>
      </c>
      <c r="K7365">
        <f>_xlfn.XLOOKUP(FraudData[[#This Row],[amount]],AmountRules[Amount Min],AmountRules[Risk Points],,-1)</f>
        <v>0</v>
      </c>
      <c r="L7365">
        <f>_xlfn.XLOOKUP(FraudData[[#This Row],[transaction_hour]],TimeRules[Hour Min],TimeRules[Risk Points],,-1)</f>
        <v>3</v>
      </c>
      <c r="M7365">
        <f>_xlfn.XLOOKUP(FraudData[[#This Row],[foreign_transaction]],ForeignRules[Foreign Transaction],ForeignRules[Risk Points],0)</f>
        <v>0</v>
      </c>
      <c r="N7365">
        <f>_xlfn.XLOOKUP(FraudData[[#This Row],[location_mismatch]],Table10[Location Mismatch],Table10[Risk Points],0)</f>
        <v>0</v>
      </c>
      <c r="O7365">
        <f>_xlfn.XLOOKUP(FraudData[[#This Row],[device_trust_score]],DeviceRules[Device Min],DeviceRules[Risk Points],,-1)</f>
        <v>0</v>
      </c>
      <c r="P7365">
        <f>_xlfn.XLOOKUP(FraudData[[#This Row],[velocity_last_24h]],VelocityRules[Velocity Min],VelocityRules[Risk Points],,-1)</f>
        <v>0</v>
      </c>
      <c r="Q7365">
        <f>_xlfn.XLOOKUP(FraudData[[#This Row],[merchant_category]],MerchantRules[Merchant Category],MerchantRules[Risk Points],0)</f>
        <v>0</v>
      </c>
      <c r="R7365">
        <f>SUM(FraudData[[#This Row],[Amount Risk]:[Merchant Risk]])</f>
        <v>3</v>
      </c>
      <c r="S7365" t="str" cm="1">
        <f t="array" ref="S7365">_xlfn.IFS(FraudData[[#This Row],[Fraud Risk Score]]&gt;=8,"High Risk",FraudData[[#This Row],[Fraud Risk Score]]&gt;=6,"Medium Risk",TRUE,"Low Risk")</f>
        <v>Low Risk</v>
      </c>
    </row>
    <row r="7366" spans="1:19">
      <c r="A7366">
        <v>7365</v>
      </c>
      <c r="B7366">
        <v>117.75</v>
      </c>
      <c r="C7366">
        <v>11</v>
      </c>
      <c r="D7366" t="s">
        <v>47</v>
      </c>
      <c r="E7366">
        <v>0</v>
      </c>
      <c r="F7366">
        <v>0</v>
      </c>
      <c r="G7366">
        <v>97</v>
      </c>
      <c r="H7366">
        <v>3</v>
      </c>
      <c r="I7366">
        <v>55</v>
      </c>
      <c r="J7366">
        <v>0</v>
      </c>
      <c r="K7366">
        <f>_xlfn.XLOOKUP(FraudData[[#This Row],[amount]],AmountRules[Amount Min],AmountRules[Risk Points],,-1)</f>
        <v>0</v>
      </c>
      <c r="L7366">
        <f>_xlfn.XLOOKUP(FraudData[[#This Row],[transaction_hour]],TimeRules[Hour Min],TimeRules[Risk Points],,-1)</f>
        <v>0</v>
      </c>
      <c r="M7366">
        <f>_xlfn.XLOOKUP(FraudData[[#This Row],[foreign_transaction]],ForeignRules[Foreign Transaction],ForeignRules[Risk Points],0)</f>
        <v>0</v>
      </c>
      <c r="N7366">
        <f>_xlfn.XLOOKUP(FraudData[[#This Row],[location_mismatch]],Table10[Location Mismatch],Table10[Risk Points],0)</f>
        <v>0</v>
      </c>
      <c r="O7366">
        <f>_xlfn.XLOOKUP(FraudData[[#This Row],[device_trust_score]],DeviceRules[Device Min],DeviceRules[Risk Points],,-1)</f>
        <v>0</v>
      </c>
      <c r="P7366">
        <f>_xlfn.XLOOKUP(FraudData[[#This Row],[velocity_last_24h]],VelocityRules[Velocity Min],VelocityRules[Risk Points],,-1)</f>
        <v>0</v>
      </c>
      <c r="Q7366">
        <f>_xlfn.XLOOKUP(FraudData[[#This Row],[merchant_category]],MerchantRules[Merchant Category],MerchantRules[Risk Points],0)</f>
        <v>0</v>
      </c>
      <c r="R7366">
        <f>SUM(FraudData[[#This Row],[Amount Risk]:[Merchant Risk]])</f>
        <v>0</v>
      </c>
      <c r="S7366" t="str" cm="1">
        <f t="array" ref="S7366">_xlfn.IFS(FraudData[[#This Row],[Fraud Risk Score]]&gt;=8,"High Risk",FraudData[[#This Row],[Fraud Risk Score]]&gt;=6,"Medium Risk",TRUE,"Low Risk")</f>
        <v>Low Risk</v>
      </c>
    </row>
    <row r="7367" spans="1:19">
      <c r="A7367">
        <v>7366</v>
      </c>
      <c r="B7367">
        <v>84.09</v>
      </c>
      <c r="C7367">
        <v>15</v>
      </c>
      <c r="D7367" t="s">
        <v>49</v>
      </c>
      <c r="E7367">
        <v>0</v>
      </c>
      <c r="F7367">
        <v>0</v>
      </c>
      <c r="G7367">
        <v>54</v>
      </c>
      <c r="H7367">
        <v>0</v>
      </c>
      <c r="I7367">
        <v>38</v>
      </c>
      <c r="J7367">
        <v>0</v>
      </c>
      <c r="K7367">
        <f>_xlfn.XLOOKUP(FraudData[[#This Row],[amount]],AmountRules[Amount Min],AmountRules[Risk Points],,-1)</f>
        <v>0</v>
      </c>
      <c r="L7367">
        <f>_xlfn.XLOOKUP(FraudData[[#This Row],[transaction_hour]],TimeRules[Hour Min],TimeRules[Risk Points],,-1)</f>
        <v>0</v>
      </c>
      <c r="M7367">
        <f>_xlfn.XLOOKUP(FraudData[[#This Row],[foreign_transaction]],ForeignRules[Foreign Transaction],ForeignRules[Risk Points],0)</f>
        <v>0</v>
      </c>
      <c r="N7367">
        <f>_xlfn.XLOOKUP(FraudData[[#This Row],[location_mismatch]],Table10[Location Mismatch],Table10[Risk Points],0)</f>
        <v>0</v>
      </c>
      <c r="O7367">
        <f>_xlfn.XLOOKUP(FraudData[[#This Row],[device_trust_score]],DeviceRules[Device Min],DeviceRules[Risk Points],,-1)</f>
        <v>1</v>
      </c>
      <c r="P7367">
        <f>_xlfn.XLOOKUP(FraudData[[#This Row],[velocity_last_24h]],VelocityRules[Velocity Min],VelocityRules[Risk Points],,-1)</f>
        <v>0</v>
      </c>
      <c r="Q7367">
        <f>_xlfn.XLOOKUP(FraudData[[#This Row],[merchant_category]],MerchantRules[Merchant Category],MerchantRules[Risk Points],0)</f>
        <v>1</v>
      </c>
      <c r="R7367">
        <f>SUM(FraudData[[#This Row],[Amount Risk]:[Merchant Risk]])</f>
        <v>2</v>
      </c>
      <c r="S7367" t="str" cm="1">
        <f t="array" ref="S7367">_xlfn.IFS(FraudData[[#This Row],[Fraud Risk Score]]&gt;=8,"High Risk",FraudData[[#This Row],[Fraud Risk Score]]&gt;=6,"Medium Risk",TRUE,"Low Risk")</f>
        <v>Low Risk</v>
      </c>
    </row>
    <row r="7368" spans="1:19">
      <c r="A7368">
        <v>7367</v>
      </c>
      <c r="B7368">
        <v>122.35</v>
      </c>
      <c r="C7368">
        <v>17</v>
      </c>
      <c r="D7368" t="s">
        <v>49</v>
      </c>
      <c r="E7368">
        <v>0</v>
      </c>
      <c r="F7368">
        <v>0</v>
      </c>
      <c r="G7368">
        <v>92</v>
      </c>
      <c r="H7368">
        <v>3</v>
      </c>
      <c r="I7368">
        <v>61</v>
      </c>
      <c r="J7368">
        <v>0</v>
      </c>
      <c r="K7368">
        <f>_xlfn.XLOOKUP(FraudData[[#This Row],[amount]],AmountRules[Amount Min],AmountRules[Risk Points],,-1)</f>
        <v>0</v>
      </c>
      <c r="L7368">
        <f>_xlfn.XLOOKUP(FraudData[[#This Row],[transaction_hour]],TimeRules[Hour Min],TimeRules[Risk Points],,-1)</f>
        <v>0</v>
      </c>
      <c r="M7368">
        <f>_xlfn.XLOOKUP(FraudData[[#This Row],[foreign_transaction]],ForeignRules[Foreign Transaction],ForeignRules[Risk Points],0)</f>
        <v>0</v>
      </c>
      <c r="N7368">
        <f>_xlfn.XLOOKUP(FraudData[[#This Row],[location_mismatch]],Table10[Location Mismatch],Table10[Risk Points],0)</f>
        <v>0</v>
      </c>
      <c r="O7368">
        <f>_xlfn.XLOOKUP(FraudData[[#This Row],[device_trust_score]],DeviceRules[Device Min],DeviceRules[Risk Points],,-1)</f>
        <v>0</v>
      </c>
      <c r="P7368">
        <f>_xlfn.XLOOKUP(FraudData[[#This Row],[velocity_last_24h]],VelocityRules[Velocity Min],VelocityRules[Risk Points],,-1)</f>
        <v>0</v>
      </c>
      <c r="Q7368">
        <f>_xlfn.XLOOKUP(FraudData[[#This Row],[merchant_category]],MerchantRules[Merchant Category],MerchantRules[Risk Points],0)</f>
        <v>1</v>
      </c>
      <c r="R7368">
        <f>SUM(FraudData[[#This Row],[Amount Risk]:[Merchant Risk]])</f>
        <v>1</v>
      </c>
      <c r="S7368" t="str" cm="1">
        <f t="array" ref="S7368">_xlfn.IFS(FraudData[[#This Row],[Fraud Risk Score]]&gt;=8,"High Risk",FraudData[[#This Row],[Fraud Risk Score]]&gt;=6,"Medium Risk",TRUE,"Low Risk")</f>
        <v>Low Risk</v>
      </c>
    </row>
    <row r="7369" spans="1:19">
      <c r="A7369">
        <v>7368</v>
      </c>
      <c r="B7369">
        <v>155.78</v>
      </c>
      <c r="C7369">
        <v>16</v>
      </c>
      <c r="D7369" t="s">
        <v>50</v>
      </c>
      <c r="E7369">
        <v>0</v>
      </c>
      <c r="F7369">
        <v>0</v>
      </c>
      <c r="G7369">
        <v>46</v>
      </c>
      <c r="H7369">
        <v>4</v>
      </c>
      <c r="I7369">
        <v>18</v>
      </c>
      <c r="J7369">
        <v>0</v>
      </c>
      <c r="K7369">
        <f>_xlfn.XLOOKUP(FraudData[[#This Row],[amount]],AmountRules[Amount Min],AmountRules[Risk Points],,-1)</f>
        <v>0</v>
      </c>
      <c r="L7369">
        <f>_xlfn.XLOOKUP(FraudData[[#This Row],[transaction_hour]],TimeRules[Hour Min],TimeRules[Risk Points],,-1)</f>
        <v>0</v>
      </c>
      <c r="M7369">
        <f>_xlfn.XLOOKUP(FraudData[[#This Row],[foreign_transaction]],ForeignRules[Foreign Transaction],ForeignRules[Risk Points],0)</f>
        <v>0</v>
      </c>
      <c r="N7369">
        <f>_xlfn.XLOOKUP(FraudData[[#This Row],[location_mismatch]],Table10[Location Mismatch],Table10[Risk Points],0)</f>
        <v>0</v>
      </c>
      <c r="O7369">
        <f>_xlfn.XLOOKUP(FraudData[[#This Row],[device_trust_score]],DeviceRules[Device Min],DeviceRules[Risk Points],,-1)</f>
        <v>2</v>
      </c>
      <c r="P7369">
        <f>_xlfn.XLOOKUP(FraudData[[#This Row],[velocity_last_24h]],VelocityRules[Velocity Min],VelocityRules[Risk Points],,-1)</f>
        <v>0</v>
      </c>
      <c r="Q7369">
        <f>_xlfn.XLOOKUP(FraudData[[#This Row],[merchant_category]],MerchantRules[Merchant Category],MerchantRules[Risk Points],0)</f>
        <v>0</v>
      </c>
      <c r="R7369">
        <f>SUM(FraudData[[#This Row],[Amount Risk]:[Merchant Risk]])</f>
        <v>2</v>
      </c>
      <c r="S7369" t="str" cm="1">
        <f t="array" ref="S7369">_xlfn.IFS(FraudData[[#This Row],[Fraud Risk Score]]&gt;=8,"High Risk",FraudData[[#This Row],[Fraud Risk Score]]&gt;=6,"Medium Risk",TRUE,"Low Risk")</f>
        <v>Low Risk</v>
      </c>
    </row>
    <row r="7370" spans="1:19">
      <c r="A7370">
        <v>7369</v>
      </c>
      <c r="B7370">
        <v>37.72</v>
      </c>
      <c r="C7370">
        <v>6</v>
      </c>
      <c r="D7370" t="s">
        <v>49</v>
      </c>
      <c r="E7370">
        <v>0</v>
      </c>
      <c r="F7370">
        <v>0</v>
      </c>
      <c r="G7370">
        <v>83</v>
      </c>
      <c r="H7370">
        <v>2</v>
      </c>
      <c r="I7370">
        <v>61</v>
      </c>
      <c r="J7370">
        <v>0</v>
      </c>
      <c r="K7370">
        <f>_xlfn.XLOOKUP(FraudData[[#This Row],[amount]],AmountRules[Amount Min],AmountRules[Risk Points],,-1)</f>
        <v>0</v>
      </c>
      <c r="L7370">
        <f>_xlfn.XLOOKUP(FraudData[[#This Row],[transaction_hour]],TimeRules[Hour Min],TimeRules[Risk Points],,-1)</f>
        <v>0</v>
      </c>
      <c r="M7370">
        <f>_xlfn.XLOOKUP(FraudData[[#This Row],[foreign_transaction]],ForeignRules[Foreign Transaction],ForeignRules[Risk Points],0)</f>
        <v>0</v>
      </c>
      <c r="N7370">
        <f>_xlfn.XLOOKUP(FraudData[[#This Row],[location_mismatch]],Table10[Location Mismatch],Table10[Risk Points],0)</f>
        <v>0</v>
      </c>
      <c r="O7370">
        <f>_xlfn.XLOOKUP(FraudData[[#This Row],[device_trust_score]],DeviceRules[Device Min],DeviceRules[Risk Points],,-1)</f>
        <v>0</v>
      </c>
      <c r="P7370">
        <f>_xlfn.XLOOKUP(FraudData[[#This Row],[velocity_last_24h]],VelocityRules[Velocity Min],VelocityRules[Risk Points],,-1)</f>
        <v>0</v>
      </c>
      <c r="Q7370">
        <f>_xlfn.XLOOKUP(FraudData[[#This Row],[merchant_category]],MerchantRules[Merchant Category],MerchantRules[Risk Points],0)</f>
        <v>1</v>
      </c>
      <c r="R7370">
        <f>SUM(FraudData[[#This Row],[Amount Risk]:[Merchant Risk]])</f>
        <v>1</v>
      </c>
      <c r="S7370" t="str" cm="1">
        <f t="array" ref="S7370">_xlfn.IFS(FraudData[[#This Row],[Fraud Risk Score]]&gt;=8,"High Risk",FraudData[[#This Row],[Fraud Risk Score]]&gt;=6,"Medium Risk",TRUE,"Low Risk")</f>
        <v>Low Risk</v>
      </c>
    </row>
    <row r="7371" spans="1:19">
      <c r="A7371">
        <v>7370</v>
      </c>
      <c r="B7371">
        <v>416.11</v>
      </c>
      <c r="C7371">
        <v>18</v>
      </c>
      <c r="D7371" t="s">
        <v>46</v>
      </c>
      <c r="E7371">
        <v>0</v>
      </c>
      <c r="F7371">
        <v>0</v>
      </c>
      <c r="G7371">
        <v>32</v>
      </c>
      <c r="H7371">
        <v>6</v>
      </c>
      <c r="I7371">
        <v>42</v>
      </c>
      <c r="J7371">
        <v>0</v>
      </c>
      <c r="K7371">
        <f>_xlfn.XLOOKUP(FraudData[[#This Row],[amount]],AmountRules[Amount Min],AmountRules[Risk Points],,-1)</f>
        <v>0</v>
      </c>
      <c r="L7371">
        <f>_xlfn.XLOOKUP(FraudData[[#This Row],[transaction_hour]],TimeRules[Hour Min],TimeRules[Risk Points],,-1)</f>
        <v>0</v>
      </c>
      <c r="M7371">
        <f>_xlfn.XLOOKUP(FraudData[[#This Row],[foreign_transaction]],ForeignRules[Foreign Transaction],ForeignRules[Risk Points],0)</f>
        <v>0</v>
      </c>
      <c r="N7371">
        <f>_xlfn.XLOOKUP(FraudData[[#This Row],[location_mismatch]],Table10[Location Mismatch],Table10[Risk Points],0)</f>
        <v>0</v>
      </c>
      <c r="O7371">
        <f>_xlfn.XLOOKUP(FraudData[[#This Row],[device_trust_score]],DeviceRules[Device Min],DeviceRules[Risk Points],,-1)</f>
        <v>2</v>
      </c>
      <c r="P7371">
        <f>_xlfn.XLOOKUP(FraudData[[#This Row],[velocity_last_24h]],VelocityRules[Velocity Min],VelocityRules[Risk Points],,-1)</f>
        <v>3</v>
      </c>
      <c r="Q7371">
        <f>_xlfn.XLOOKUP(FraudData[[#This Row],[merchant_category]],MerchantRules[Merchant Category],MerchantRules[Risk Points],0)</f>
        <v>0</v>
      </c>
      <c r="R7371">
        <f>SUM(FraudData[[#This Row],[Amount Risk]:[Merchant Risk]])</f>
        <v>5</v>
      </c>
      <c r="S7371" t="str" cm="1">
        <f t="array" ref="S7371">_xlfn.IFS(FraudData[[#This Row],[Fraud Risk Score]]&gt;=8,"High Risk",FraudData[[#This Row],[Fraud Risk Score]]&gt;=6,"Medium Risk",TRUE,"Low Risk")</f>
        <v>Low Risk</v>
      </c>
    </row>
    <row r="7372" spans="1:19">
      <c r="A7372">
        <v>7371</v>
      </c>
      <c r="B7372">
        <v>201.86</v>
      </c>
      <c r="C7372">
        <v>22</v>
      </c>
      <c r="D7372" t="s">
        <v>46</v>
      </c>
      <c r="E7372">
        <v>0</v>
      </c>
      <c r="F7372">
        <v>0</v>
      </c>
      <c r="G7372">
        <v>90</v>
      </c>
      <c r="H7372">
        <v>1</v>
      </c>
      <c r="I7372">
        <v>60</v>
      </c>
      <c r="J7372">
        <v>0</v>
      </c>
      <c r="K7372">
        <f>_xlfn.XLOOKUP(FraudData[[#This Row],[amount]],AmountRules[Amount Min],AmountRules[Risk Points],,-1)</f>
        <v>0</v>
      </c>
      <c r="L7372">
        <f>_xlfn.XLOOKUP(FraudData[[#This Row],[transaction_hour]],TimeRules[Hour Min],TimeRules[Risk Points],,-1)</f>
        <v>0</v>
      </c>
      <c r="M7372">
        <f>_xlfn.XLOOKUP(FraudData[[#This Row],[foreign_transaction]],ForeignRules[Foreign Transaction],ForeignRules[Risk Points],0)</f>
        <v>0</v>
      </c>
      <c r="N7372">
        <f>_xlfn.XLOOKUP(FraudData[[#This Row],[location_mismatch]],Table10[Location Mismatch],Table10[Risk Points],0)</f>
        <v>0</v>
      </c>
      <c r="O7372">
        <f>_xlfn.XLOOKUP(FraudData[[#This Row],[device_trust_score]],DeviceRules[Device Min],DeviceRules[Risk Points],,-1)</f>
        <v>0</v>
      </c>
      <c r="P7372">
        <f>_xlfn.XLOOKUP(FraudData[[#This Row],[velocity_last_24h]],VelocityRules[Velocity Min],VelocityRules[Risk Points],,-1)</f>
        <v>0</v>
      </c>
      <c r="Q7372">
        <f>_xlfn.XLOOKUP(FraudData[[#This Row],[merchant_category]],MerchantRules[Merchant Category],MerchantRules[Risk Points],0)</f>
        <v>0</v>
      </c>
      <c r="R7372">
        <f>SUM(FraudData[[#This Row],[Amount Risk]:[Merchant Risk]])</f>
        <v>0</v>
      </c>
      <c r="S7372" t="str" cm="1">
        <f t="array" ref="S7372">_xlfn.IFS(FraudData[[#This Row],[Fraud Risk Score]]&gt;=8,"High Risk",FraudData[[#This Row],[Fraud Risk Score]]&gt;=6,"Medium Risk",TRUE,"Low Risk")</f>
        <v>Low Risk</v>
      </c>
    </row>
    <row r="7373" spans="1:19">
      <c r="A7373">
        <v>7372</v>
      </c>
      <c r="B7373">
        <v>180.56</v>
      </c>
      <c r="C7373">
        <v>22</v>
      </c>
      <c r="D7373" t="s">
        <v>47</v>
      </c>
      <c r="E7373">
        <v>0</v>
      </c>
      <c r="F7373">
        <v>0</v>
      </c>
      <c r="G7373">
        <v>61</v>
      </c>
      <c r="H7373">
        <v>1</v>
      </c>
      <c r="I7373">
        <v>46</v>
      </c>
      <c r="J7373">
        <v>0</v>
      </c>
      <c r="K7373">
        <f>_xlfn.XLOOKUP(FraudData[[#This Row],[amount]],AmountRules[Amount Min],AmountRules[Risk Points],,-1)</f>
        <v>0</v>
      </c>
      <c r="L7373">
        <f>_xlfn.XLOOKUP(FraudData[[#This Row],[transaction_hour]],TimeRules[Hour Min],TimeRules[Risk Points],,-1)</f>
        <v>0</v>
      </c>
      <c r="M7373">
        <f>_xlfn.XLOOKUP(FraudData[[#This Row],[foreign_transaction]],ForeignRules[Foreign Transaction],ForeignRules[Risk Points],0)</f>
        <v>0</v>
      </c>
      <c r="N7373">
        <f>_xlfn.XLOOKUP(FraudData[[#This Row],[location_mismatch]],Table10[Location Mismatch],Table10[Risk Points],0)</f>
        <v>0</v>
      </c>
      <c r="O7373">
        <f>_xlfn.XLOOKUP(FraudData[[#This Row],[device_trust_score]],DeviceRules[Device Min],DeviceRules[Risk Points],,-1)</f>
        <v>1</v>
      </c>
      <c r="P7373">
        <f>_xlfn.XLOOKUP(FraudData[[#This Row],[velocity_last_24h]],VelocityRules[Velocity Min],VelocityRules[Risk Points],,-1)</f>
        <v>0</v>
      </c>
      <c r="Q7373">
        <f>_xlfn.XLOOKUP(FraudData[[#This Row],[merchant_category]],MerchantRules[Merchant Category],MerchantRules[Risk Points],0)</f>
        <v>0</v>
      </c>
      <c r="R7373">
        <f>SUM(FraudData[[#This Row],[Amount Risk]:[Merchant Risk]])</f>
        <v>1</v>
      </c>
      <c r="S7373" t="str" cm="1">
        <f t="array" ref="S7373">_xlfn.IFS(FraudData[[#This Row],[Fraud Risk Score]]&gt;=8,"High Risk",FraudData[[#This Row],[Fraud Risk Score]]&gt;=6,"Medium Risk",TRUE,"Low Risk")</f>
        <v>Low Risk</v>
      </c>
    </row>
    <row r="7374" spans="1:19">
      <c r="A7374">
        <v>7373</v>
      </c>
      <c r="B7374">
        <v>18.86</v>
      </c>
      <c r="C7374">
        <v>7</v>
      </c>
      <c r="D7374" t="s">
        <v>50</v>
      </c>
      <c r="E7374">
        <v>0</v>
      </c>
      <c r="F7374">
        <v>0</v>
      </c>
      <c r="G7374">
        <v>80</v>
      </c>
      <c r="H7374">
        <v>4</v>
      </c>
      <c r="I7374">
        <v>59</v>
      </c>
      <c r="J7374">
        <v>0</v>
      </c>
      <c r="K7374">
        <f>_xlfn.XLOOKUP(FraudData[[#This Row],[amount]],AmountRules[Amount Min],AmountRules[Risk Points],,-1)</f>
        <v>0</v>
      </c>
      <c r="L7374">
        <f>_xlfn.XLOOKUP(FraudData[[#This Row],[transaction_hour]],TimeRules[Hour Min],TimeRules[Risk Points],,-1)</f>
        <v>0</v>
      </c>
      <c r="M7374">
        <f>_xlfn.XLOOKUP(FraudData[[#This Row],[foreign_transaction]],ForeignRules[Foreign Transaction],ForeignRules[Risk Points],0)</f>
        <v>0</v>
      </c>
      <c r="N7374">
        <f>_xlfn.XLOOKUP(FraudData[[#This Row],[location_mismatch]],Table10[Location Mismatch],Table10[Risk Points],0)</f>
        <v>0</v>
      </c>
      <c r="O7374">
        <f>_xlfn.XLOOKUP(FraudData[[#This Row],[device_trust_score]],DeviceRules[Device Min],DeviceRules[Risk Points],,-1)</f>
        <v>0</v>
      </c>
      <c r="P7374">
        <f>_xlfn.XLOOKUP(FraudData[[#This Row],[velocity_last_24h]],VelocityRules[Velocity Min],VelocityRules[Risk Points],,-1)</f>
        <v>0</v>
      </c>
      <c r="Q7374">
        <f>_xlfn.XLOOKUP(FraudData[[#This Row],[merchant_category]],MerchantRules[Merchant Category],MerchantRules[Risk Points],0)</f>
        <v>0</v>
      </c>
      <c r="R7374">
        <f>SUM(FraudData[[#This Row],[Amount Risk]:[Merchant Risk]])</f>
        <v>0</v>
      </c>
      <c r="S7374" t="str" cm="1">
        <f t="array" ref="S7374">_xlfn.IFS(FraudData[[#This Row],[Fraud Risk Score]]&gt;=8,"High Risk",FraudData[[#This Row],[Fraud Risk Score]]&gt;=6,"Medium Risk",TRUE,"Low Risk")</f>
        <v>Low Risk</v>
      </c>
    </row>
    <row r="7375" spans="1:19">
      <c r="A7375">
        <v>7374</v>
      </c>
      <c r="B7375">
        <v>166.82</v>
      </c>
      <c r="C7375">
        <v>16</v>
      </c>
      <c r="D7375" t="s">
        <v>50</v>
      </c>
      <c r="E7375">
        <v>0</v>
      </c>
      <c r="F7375">
        <v>0</v>
      </c>
      <c r="G7375">
        <v>85</v>
      </c>
      <c r="H7375">
        <v>0</v>
      </c>
      <c r="I7375">
        <v>51</v>
      </c>
      <c r="J7375">
        <v>0</v>
      </c>
      <c r="K7375">
        <f>_xlfn.XLOOKUP(FraudData[[#This Row],[amount]],AmountRules[Amount Min],AmountRules[Risk Points],,-1)</f>
        <v>0</v>
      </c>
      <c r="L7375">
        <f>_xlfn.XLOOKUP(FraudData[[#This Row],[transaction_hour]],TimeRules[Hour Min],TimeRules[Risk Points],,-1)</f>
        <v>0</v>
      </c>
      <c r="M7375">
        <f>_xlfn.XLOOKUP(FraudData[[#This Row],[foreign_transaction]],ForeignRules[Foreign Transaction],ForeignRules[Risk Points],0)</f>
        <v>0</v>
      </c>
      <c r="N7375">
        <f>_xlfn.XLOOKUP(FraudData[[#This Row],[location_mismatch]],Table10[Location Mismatch],Table10[Risk Points],0)</f>
        <v>0</v>
      </c>
      <c r="O7375">
        <f>_xlfn.XLOOKUP(FraudData[[#This Row],[device_trust_score]],DeviceRules[Device Min],DeviceRules[Risk Points],,-1)</f>
        <v>0</v>
      </c>
      <c r="P7375">
        <f>_xlfn.XLOOKUP(FraudData[[#This Row],[velocity_last_24h]],VelocityRules[Velocity Min],VelocityRules[Risk Points],,-1)</f>
        <v>0</v>
      </c>
      <c r="Q7375">
        <f>_xlfn.XLOOKUP(FraudData[[#This Row],[merchant_category]],MerchantRules[Merchant Category],MerchantRules[Risk Points],0)</f>
        <v>0</v>
      </c>
      <c r="R7375">
        <f>SUM(FraudData[[#This Row],[Amount Risk]:[Merchant Risk]])</f>
        <v>0</v>
      </c>
      <c r="S7375" t="str" cm="1">
        <f t="array" ref="S7375">_xlfn.IFS(FraudData[[#This Row],[Fraud Risk Score]]&gt;=8,"High Risk",FraudData[[#This Row],[Fraud Risk Score]]&gt;=6,"Medium Risk",TRUE,"Low Risk")</f>
        <v>Low Risk</v>
      </c>
    </row>
    <row r="7376" spans="1:19">
      <c r="A7376">
        <v>7375</v>
      </c>
      <c r="B7376">
        <v>23.21</v>
      </c>
      <c r="C7376">
        <v>20</v>
      </c>
      <c r="D7376" t="s">
        <v>49</v>
      </c>
      <c r="E7376">
        <v>0</v>
      </c>
      <c r="F7376">
        <v>0</v>
      </c>
      <c r="G7376">
        <v>89</v>
      </c>
      <c r="H7376">
        <v>1</v>
      </c>
      <c r="I7376">
        <v>64</v>
      </c>
      <c r="J7376">
        <v>0</v>
      </c>
      <c r="K7376">
        <f>_xlfn.XLOOKUP(FraudData[[#This Row],[amount]],AmountRules[Amount Min],AmountRules[Risk Points],,-1)</f>
        <v>0</v>
      </c>
      <c r="L7376">
        <f>_xlfn.XLOOKUP(FraudData[[#This Row],[transaction_hour]],TimeRules[Hour Min],TimeRules[Risk Points],,-1)</f>
        <v>0</v>
      </c>
      <c r="M7376">
        <f>_xlfn.XLOOKUP(FraudData[[#This Row],[foreign_transaction]],ForeignRules[Foreign Transaction],ForeignRules[Risk Points],0)</f>
        <v>0</v>
      </c>
      <c r="N7376">
        <f>_xlfn.XLOOKUP(FraudData[[#This Row],[location_mismatch]],Table10[Location Mismatch],Table10[Risk Points],0)</f>
        <v>0</v>
      </c>
      <c r="O7376">
        <f>_xlfn.XLOOKUP(FraudData[[#This Row],[device_trust_score]],DeviceRules[Device Min],DeviceRules[Risk Points],,-1)</f>
        <v>0</v>
      </c>
      <c r="P7376">
        <f>_xlfn.XLOOKUP(FraudData[[#This Row],[velocity_last_24h]],VelocityRules[Velocity Min],VelocityRules[Risk Points],,-1)</f>
        <v>0</v>
      </c>
      <c r="Q7376">
        <f>_xlfn.XLOOKUP(FraudData[[#This Row],[merchant_category]],MerchantRules[Merchant Category],MerchantRules[Risk Points],0)</f>
        <v>1</v>
      </c>
      <c r="R7376">
        <f>SUM(FraudData[[#This Row],[Amount Risk]:[Merchant Risk]])</f>
        <v>1</v>
      </c>
      <c r="S7376" t="str" cm="1">
        <f t="array" ref="S7376">_xlfn.IFS(FraudData[[#This Row],[Fraud Risk Score]]&gt;=8,"High Risk",FraudData[[#This Row],[Fraud Risk Score]]&gt;=6,"Medium Risk",TRUE,"Low Risk")</f>
        <v>Low Risk</v>
      </c>
    </row>
    <row r="7377" spans="1:19">
      <c r="A7377">
        <v>7376</v>
      </c>
      <c r="B7377">
        <v>14.75</v>
      </c>
      <c r="C7377">
        <v>6</v>
      </c>
      <c r="D7377" t="s">
        <v>48</v>
      </c>
      <c r="E7377">
        <v>1</v>
      </c>
      <c r="F7377">
        <v>0</v>
      </c>
      <c r="G7377">
        <v>66</v>
      </c>
      <c r="H7377">
        <v>3</v>
      </c>
      <c r="I7377">
        <v>36</v>
      </c>
      <c r="J7377">
        <v>0</v>
      </c>
      <c r="K7377">
        <f>_xlfn.XLOOKUP(FraudData[[#This Row],[amount]],AmountRules[Amount Min],AmountRules[Risk Points],,-1)</f>
        <v>0</v>
      </c>
      <c r="L7377">
        <f>_xlfn.XLOOKUP(FraudData[[#This Row],[transaction_hour]],TimeRules[Hour Min],TimeRules[Risk Points],,-1)</f>
        <v>0</v>
      </c>
      <c r="M7377">
        <f>_xlfn.XLOOKUP(FraudData[[#This Row],[foreign_transaction]],ForeignRules[Foreign Transaction],ForeignRules[Risk Points],0)</f>
        <v>3</v>
      </c>
      <c r="N7377">
        <f>_xlfn.XLOOKUP(FraudData[[#This Row],[location_mismatch]],Table10[Location Mismatch],Table10[Risk Points],0)</f>
        <v>0</v>
      </c>
      <c r="O7377">
        <f>_xlfn.XLOOKUP(FraudData[[#This Row],[device_trust_score]],DeviceRules[Device Min],DeviceRules[Risk Points],,-1)</f>
        <v>1</v>
      </c>
      <c r="P7377">
        <f>_xlfn.XLOOKUP(FraudData[[#This Row],[velocity_last_24h]],VelocityRules[Velocity Min],VelocityRules[Risk Points],,-1)</f>
        <v>0</v>
      </c>
      <c r="Q7377">
        <f>_xlfn.XLOOKUP(FraudData[[#This Row],[merchant_category]],MerchantRules[Merchant Category],MerchantRules[Risk Points],0)</f>
        <v>0</v>
      </c>
      <c r="R7377">
        <f>SUM(FraudData[[#This Row],[Amount Risk]:[Merchant Risk]])</f>
        <v>4</v>
      </c>
      <c r="S7377" t="str" cm="1">
        <f t="array" ref="S7377">_xlfn.IFS(FraudData[[#This Row],[Fraud Risk Score]]&gt;=8,"High Risk",FraudData[[#This Row],[Fraud Risk Score]]&gt;=6,"Medium Risk",TRUE,"Low Risk")</f>
        <v>Low Risk</v>
      </c>
    </row>
    <row r="7378" spans="1:19">
      <c r="A7378">
        <v>7377</v>
      </c>
      <c r="B7378">
        <v>134.88</v>
      </c>
      <c r="C7378">
        <v>0</v>
      </c>
      <c r="D7378" t="s">
        <v>48</v>
      </c>
      <c r="E7378">
        <v>1</v>
      </c>
      <c r="F7378">
        <v>0</v>
      </c>
      <c r="G7378">
        <v>73</v>
      </c>
      <c r="H7378">
        <v>2</v>
      </c>
      <c r="I7378">
        <v>68</v>
      </c>
      <c r="J7378">
        <v>0</v>
      </c>
      <c r="K7378">
        <f>_xlfn.XLOOKUP(FraudData[[#This Row],[amount]],AmountRules[Amount Min],AmountRules[Risk Points],,-1)</f>
        <v>0</v>
      </c>
      <c r="L7378">
        <f>_xlfn.XLOOKUP(FraudData[[#This Row],[transaction_hour]],TimeRules[Hour Min],TimeRules[Risk Points],,-1)</f>
        <v>3</v>
      </c>
      <c r="M7378">
        <f>_xlfn.XLOOKUP(FraudData[[#This Row],[foreign_transaction]],ForeignRules[Foreign Transaction],ForeignRules[Risk Points],0)</f>
        <v>3</v>
      </c>
      <c r="N7378">
        <f>_xlfn.XLOOKUP(FraudData[[#This Row],[location_mismatch]],Table10[Location Mismatch],Table10[Risk Points],0)</f>
        <v>0</v>
      </c>
      <c r="O7378">
        <f>_xlfn.XLOOKUP(FraudData[[#This Row],[device_trust_score]],DeviceRules[Device Min],DeviceRules[Risk Points],,-1)</f>
        <v>0</v>
      </c>
      <c r="P7378">
        <f>_xlfn.XLOOKUP(FraudData[[#This Row],[velocity_last_24h]],VelocityRules[Velocity Min],VelocityRules[Risk Points],,-1)</f>
        <v>0</v>
      </c>
      <c r="Q7378">
        <f>_xlfn.XLOOKUP(FraudData[[#This Row],[merchant_category]],MerchantRules[Merchant Category],MerchantRules[Risk Points],0)</f>
        <v>0</v>
      </c>
      <c r="R7378">
        <f>SUM(FraudData[[#This Row],[Amount Risk]:[Merchant Risk]])</f>
        <v>6</v>
      </c>
      <c r="S7378" t="str" cm="1">
        <f t="array" ref="S7378">_xlfn.IFS(FraudData[[#This Row],[Fraud Risk Score]]&gt;=8,"High Risk",FraudData[[#This Row],[Fraud Risk Score]]&gt;=6,"Medium Risk",TRUE,"Low Risk")</f>
        <v>Medium Risk</v>
      </c>
    </row>
    <row r="7379" spans="1:19">
      <c r="A7379">
        <v>7378</v>
      </c>
      <c r="B7379">
        <v>92.79</v>
      </c>
      <c r="C7379">
        <v>7</v>
      </c>
      <c r="D7379" t="s">
        <v>48</v>
      </c>
      <c r="E7379">
        <v>1</v>
      </c>
      <c r="F7379">
        <v>0</v>
      </c>
      <c r="G7379">
        <v>92</v>
      </c>
      <c r="H7379">
        <v>2</v>
      </c>
      <c r="I7379">
        <v>61</v>
      </c>
      <c r="J7379">
        <v>0</v>
      </c>
      <c r="K7379">
        <f>_xlfn.XLOOKUP(FraudData[[#This Row],[amount]],AmountRules[Amount Min],AmountRules[Risk Points],,-1)</f>
        <v>0</v>
      </c>
      <c r="L7379">
        <f>_xlfn.XLOOKUP(FraudData[[#This Row],[transaction_hour]],TimeRules[Hour Min],TimeRules[Risk Points],,-1)</f>
        <v>0</v>
      </c>
      <c r="M7379">
        <f>_xlfn.XLOOKUP(FraudData[[#This Row],[foreign_transaction]],ForeignRules[Foreign Transaction],ForeignRules[Risk Points],0)</f>
        <v>3</v>
      </c>
      <c r="N7379">
        <f>_xlfn.XLOOKUP(FraudData[[#This Row],[location_mismatch]],Table10[Location Mismatch],Table10[Risk Points],0)</f>
        <v>0</v>
      </c>
      <c r="O7379">
        <f>_xlfn.XLOOKUP(FraudData[[#This Row],[device_trust_score]],DeviceRules[Device Min],DeviceRules[Risk Points],,-1)</f>
        <v>0</v>
      </c>
      <c r="P7379">
        <f>_xlfn.XLOOKUP(FraudData[[#This Row],[velocity_last_24h]],VelocityRules[Velocity Min],VelocityRules[Risk Points],,-1)</f>
        <v>0</v>
      </c>
      <c r="Q7379">
        <f>_xlfn.XLOOKUP(FraudData[[#This Row],[merchant_category]],MerchantRules[Merchant Category],MerchantRules[Risk Points],0)</f>
        <v>0</v>
      </c>
      <c r="R7379">
        <f>SUM(FraudData[[#This Row],[Amount Risk]:[Merchant Risk]])</f>
        <v>3</v>
      </c>
      <c r="S7379" t="str" cm="1">
        <f t="array" ref="S7379">_xlfn.IFS(FraudData[[#This Row],[Fraud Risk Score]]&gt;=8,"High Risk",FraudData[[#This Row],[Fraud Risk Score]]&gt;=6,"Medium Risk",TRUE,"Low Risk")</f>
        <v>Low Risk</v>
      </c>
    </row>
    <row r="7380" spans="1:19">
      <c r="A7380">
        <v>7379</v>
      </c>
      <c r="B7380">
        <v>159.97</v>
      </c>
      <c r="C7380">
        <v>18</v>
      </c>
      <c r="D7380" t="s">
        <v>47</v>
      </c>
      <c r="E7380">
        <v>0</v>
      </c>
      <c r="F7380">
        <v>0</v>
      </c>
      <c r="G7380">
        <v>33</v>
      </c>
      <c r="H7380">
        <v>3</v>
      </c>
      <c r="I7380">
        <v>36</v>
      </c>
      <c r="J7380">
        <v>0</v>
      </c>
      <c r="K7380">
        <f>_xlfn.XLOOKUP(FraudData[[#This Row],[amount]],AmountRules[Amount Min],AmountRules[Risk Points],,-1)</f>
        <v>0</v>
      </c>
      <c r="L7380">
        <f>_xlfn.XLOOKUP(FraudData[[#This Row],[transaction_hour]],TimeRules[Hour Min],TimeRules[Risk Points],,-1)</f>
        <v>0</v>
      </c>
      <c r="M7380">
        <f>_xlfn.XLOOKUP(FraudData[[#This Row],[foreign_transaction]],ForeignRules[Foreign Transaction],ForeignRules[Risk Points],0)</f>
        <v>0</v>
      </c>
      <c r="N7380">
        <f>_xlfn.XLOOKUP(FraudData[[#This Row],[location_mismatch]],Table10[Location Mismatch],Table10[Risk Points],0)</f>
        <v>0</v>
      </c>
      <c r="O7380">
        <f>_xlfn.XLOOKUP(FraudData[[#This Row],[device_trust_score]],DeviceRules[Device Min],DeviceRules[Risk Points],,-1)</f>
        <v>2</v>
      </c>
      <c r="P7380">
        <f>_xlfn.XLOOKUP(FraudData[[#This Row],[velocity_last_24h]],VelocityRules[Velocity Min],VelocityRules[Risk Points],,-1)</f>
        <v>0</v>
      </c>
      <c r="Q7380">
        <f>_xlfn.XLOOKUP(FraudData[[#This Row],[merchant_category]],MerchantRules[Merchant Category],MerchantRules[Risk Points],0)</f>
        <v>0</v>
      </c>
      <c r="R7380">
        <f>SUM(FraudData[[#This Row],[Amount Risk]:[Merchant Risk]])</f>
        <v>2</v>
      </c>
      <c r="S7380" t="str" cm="1">
        <f t="array" ref="S7380">_xlfn.IFS(FraudData[[#This Row],[Fraud Risk Score]]&gt;=8,"High Risk",FraudData[[#This Row],[Fraud Risk Score]]&gt;=6,"Medium Risk",TRUE,"Low Risk")</f>
        <v>Low Risk</v>
      </c>
    </row>
    <row r="7381" spans="1:19">
      <c r="A7381">
        <v>7380</v>
      </c>
      <c r="B7381">
        <v>16.82</v>
      </c>
      <c r="C7381">
        <v>19</v>
      </c>
      <c r="D7381" t="s">
        <v>50</v>
      </c>
      <c r="E7381">
        <v>0</v>
      </c>
      <c r="F7381">
        <v>0</v>
      </c>
      <c r="G7381">
        <v>32</v>
      </c>
      <c r="H7381">
        <v>1</v>
      </c>
      <c r="I7381">
        <v>53</v>
      </c>
      <c r="J7381">
        <v>0</v>
      </c>
      <c r="K7381">
        <f>_xlfn.XLOOKUP(FraudData[[#This Row],[amount]],AmountRules[Amount Min],AmountRules[Risk Points],,-1)</f>
        <v>0</v>
      </c>
      <c r="L7381">
        <f>_xlfn.XLOOKUP(FraudData[[#This Row],[transaction_hour]],TimeRules[Hour Min],TimeRules[Risk Points],,-1)</f>
        <v>0</v>
      </c>
      <c r="M7381">
        <f>_xlfn.XLOOKUP(FraudData[[#This Row],[foreign_transaction]],ForeignRules[Foreign Transaction],ForeignRules[Risk Points],0)</f>
        <v>0</v>
      </c>
      <c r="N7381">
        <f>_xlfn.XLOOKUP(FraudData[[#This Row],[location_mismatch]],Table10[Location Mismatch],Table10[Risk Points],0)</f>
        <v>0</v>
      </c>
      <c r="O7381">
        <f>_xlfn.XLOOKUP(FraudData[[#This Row],[device_trust_score]],DeviceRules[Device Min],DeviceRules[Risk Points],,-1)</f>
        <v>2</v>
      </c>
      <c r="P7381">
        <f>_xlfn.XLOOKUP(FraudData[[#This Row],[velocity_last_24h]],VelocityRules[Velocity Min],VelocityRules[Risk Points],,-1)</f>
        <v>0</v>
      </c>
      <c r="Q7381">
        <f>_xlfn.XLOOKUP(FraudData[[#This Row],[merchant_category]],MerchantRules[Merchant Category],MerchantRules[Risk Points],0)</f>
        <v>0</v>
      </c>
      <c r="R7381">
        <f>SUM(FraudData[[#This Row],[Amount Risk]:[Merchant Risk]])</f>
        <v>2</v>
      </c>
      <c r="S7381" t="str" cm="1">
        <f t="array" ref="S7381">_xlfn.IFS(FraudData[[#This Row],[Fraud Risk Score]]&gt;=8,"High Risk",FraudData[[#This Row],[Fraud Risk Score]]&gt;=6,"Medium Risk",TRUE,"Low Risk")</f>
        <v>Low Risk</v>
      </c>
    </row>
    <row r="7382" spans="1:19">
      <c r="A7382">
        <v>7381</v>
      </c>
      <c r="B7382">
        <v>101.49</v>
      </c>
      <c r="C7382">
        <v>19</v>
      </c>
      <c r="D7382" t="s">
        <v>49</v>
      </c>
      <c r="E7382">
        <v>0</v>
      </c>
      <c r="F7382">
        <v>0</v>
      </c>
      <c r="G7382">
        <v>82</v>
      </c>
      <c r="H7382">
        <v>1</v>
      </c>
      <c r="I7382">
        <v>29</v>
      </c>
      <c r="J7382">
        <v>0</v>
      </c>
      <c r="K7382">
        <f>_xlfn.XLOOKUP(FraudData[[#This Row],[amount]],AmountRules[Amount Min],AmountRules[Risk Points],,-1)</f>
        <v>0</v>
      </c>
      <c r="L7382">
        <f>_xlfn.XLOOKUP(FraudData[[#This Row],[transaction_hour]],TimeRules[Hour Min],TimeRules[Risk Points],,-1)</f>
        <v>0</v>
      </c>
      <c r="M7382">
        <f>_xlfn.XLOOKUP(FraudData[[#This Row],[foreign_transaction]],ForeignRules[Foreign Transaction],ForeignRules[Risk Points],0)</f>
        <v>0</v>
      </c>
      <c r="N7382">
        <f>_xlfn.XLOOKUP(FraudData[[#This Row],[location_mismatch]],Table10[Location Mismatch],Table10[Risk Points],0)</f>
        <v>0</v>
      </c>
      <c r="O7382">
        <f>_xlfn.XLOOKUP(FraudData[[#This Row],[device_trust_score]],DeviceRules[Device Min],DeviceRules[Risk Points],,-1)</f>
        <v>0</v>
      </c>
      <c r="P7382">
        <f>_xlfn.XLOOKUP(FraudData[[#This Row],[velocity_last_24h]],VelocityRules[Velocity Min],VelocityRules[Risk Points],,-1)</f>
        <v>0</v>
      </c>
      <c r="Q7382">
        <f>_xlfn.XLOOKUP(FraudData[[#This Row],[merchant_category]],MerchantRules[Merchant Category],MerchantRules[Risk Points],0)</f>
        <v>1</v>
      </c>
      <c r="R7382">
        <f>SUM(FraudData[[#This Row],[Amount Risk]:[Merchant Risk]])</f>
        <v>1</v>
      </c>
      <c r="S7382" t="str" cm="1">
        <f t="array" ref="S7382">_xlfn.IFS(FraudData[[#This Row],[Fraud Risk Score]]&gt;=8,"High Risk",FraudData[[#This Row],[Fraud Risk Score]]&gt;=6,"Medium Risk",TRUE,"Low Risk")</f>
        <v>Low Risk</v>
      </c>
    </row>
    <row r="7383" spans="1:19">
      <c r="A7383">
        <v>7382</v>
      </c>
      <c r="B7383">
        <v>34.58</v>
      </c>
      <c r="C7383">
        <v>9</v>
      </c>
      <c r="D7383" t="s">
        <v>47</v>
      </c>
      <c r="E7383">
        <v>0</v>
      </c>
      <c r="F7383">
        <v>0</v>
      </c>
      <c r="G7383">
        <v>78</v>
      </c>
      <c r="H7383">
        <v>1</v>
      </c>
      <c r="I7383">
        <v>49</v>
      </c>
      <c r="J7383">
        <v>0</v>
      </c>
      <c r="K7383">
        <f>_xlfn.XLOOKUP(FraudData[[#This Row],[amount]],AmountRules[Amount Min],AmountRules[Risk Points],,-1)</f>
        <v>0</v>
      </c>
      <c r="L7383">
        <f>_xlfn.XLOOKUP(FraudData[[#This Row],[transaction_hour]],TimeRules[Hour Min],TimeRules[Risk Points],,-1)</f>
        <v>0</v>
      </c>
      <c r="M7383">
        <f>_xlfn.XLOOKUP(FraudData[[#This Row],[foreign_transaction]],ForeignRules[Foreign Transaction],ForeignRules[Risk Points],0)</f>
        <v>0</v>
      </c>
      <c r="N7383">
        <f>_xlfn.XLOOKUP(FraudData[[#This Row],[location_mismatch]],Table10[Location Mismatch],Table10[Risk Points],0)</f>
        <v>0</v>
      </c>
      <c r="O7383">
        <f>_xlfn.XLOOKUP(FraudData[[#This Row],[device_trust_score]],DeviceRules[Device Min],DeviceRules[Risk Points],,-1)</f>
        <v>0</v>
      </c>
      <c r="P7383">
        <f>_xlfn.XLOOKUP(FraudData[[#This Row],[velocity_last_24h]],VelocityRules[Velocity Min],VelocityRules[Risk Points],,-1)</f>
        <v>0</v>
      </c>
      <c r="Q7383">
        <f>_xlfn.XLOOKUP(FraudData[[#This Row],[merchant_category]],MerchantRules[Merchant Category],MerchantRules[Risk Points],0)</f>
        <v>0</v>
      </c>
      <c r="R7383">
        <f>SUM(FraudData[[#This Row],[Amount Risk]:[Merchant Risk]])</f>
        <v>0</v>
      </c>
      <c r="S7383" t="str" cm="1">
        <f t="array" ref="S7383">_xlfn.IFS(FraudData[[#This Row],[Fraud Risk Score]]&gt;=8,"High Risk",FraudData[[#This Row],[Fraud Risk Score]]&gt;=6,"Medium Risk",TRUE,"Low Risk")</f>
        <v>Low Risk</v>
      </c>
    </row>
    <row r="7384" spans="1:19">
      <c r="A7384">
        <v>7383</v>
      </c>
      <c r="B7384">
        <v>783.1</v>
      </c>
      <c r="C7384">
        <v>11</v>
      </c>
      <c r="D7384" t="s">
        <v>46</v>
      </c>
      <c r="E7384">
        <v>0</v>
      </c>
      <c r="F7384">
        <v>0</v>
      </c>
      <c r="G7384">
        <v>72</v>
      </c>
      <c r="H7384">
        <v>1</v>
      </c>
      <c r="I7384">
        <v>39</v>
      </c>
      <c r="J7384">
        <v>0</v>
      </c>
      <c r="K7384">
        <f>_xlfn.XLOOKUP(FraudData[[#This Row],[amount]],AmountRules[Amount Min],AmountRules[Risk Points],,-1)</f>
        <v>1</v>
      </c>
      <c r="L7384">
        <f>_xlfn.XLOOKUP(FraudData[[#This Row],[transaction_hour]],TimeRules[Hour Min],TimeRules[Risk Points],,-1)</f>
        <v>0</v>
      </c>
      <c r="M7384">
        <f>_xlfn.XLOOKUP(FraudData[[#This Row],[foreign_transaction]],ForeignRules[Foreign Transaction],ForeignRules[Risk Points],0)</f>
        <v>0</v>
      </c>
      <c r="N7384">
        <f>_xlfn.XLOOKUP(FraudData[[#This Row],[location_mismatch]],Table10[Location Mismatch],Table10[Risk Points],0)</f>
        <v>0</v>
      </c>
      <c r="O7384">
        <f>_xlfn.XLOOKUP(FraudData[[#This Row],[device_trust_score]],DeviceRules[Device Min],DeviceRules[Risk Points],,-1)</f>
        <v>0</v>
      </c>
      <c r="P7384">
        <f>_xlfn.XLOOKUP(FraudData[[#This Row],[velocity_last_24h]],VelocityRules[Velocity Min],VelocityRules[Risk Points],,-1)</f>
        <v>0</v>
      </c>
      <c r="Q7384">
        <f>_xlfn.XLOOKUP(FraudData[[#This Row],[merchant_category]],MerchantRules[Merchant Category],MerchantRules[Risk Points],0)</f>
        <v>0</v>
      </c>
      <c r="R7384">
        <f>SUM(FraudData[[#This Row],[Amount Risk]:[Merchant Risk]])</f>
        <v>1</v>
      </c>
      <c r="S7384" t="str" cm="1">
        <f t="array" ref="S7384">_xlfn.IFS(FraudData[[#This Row],[Fraud Risk Score]]&gt;=8,"High Risk",FraudData[[#This Row],[Fraud Risk Score]]&gt;=6,"Medium Risk",TRUE,"Low Risk")</f>
        <v>Low Risk</v>
      </c>
    </row>
    <row r="7385" spans="1:19">
      <c r="A7385">
        <v>7384</v>
      </c>
      <c r="B7385">
        <v>148.25</v>
      </c>
      <c r="C7385">
        <v>23</v>
      </c>
      <c r="D7385" t="s">
        <v>46</v>
      </c>
      <c r="E7385">
        <v>0</v>
      </c>
      <c r="F7385">
        <v>0</v>
      </c>
      <c r="G7385">
        <v>78</v>
      </c>
      <c r="H7385">
        <v>2</v>
      </c>
      <c r="I7385">
        <v>18</v>
      </c>
      <c r="J7385">
        <v>0</v>
      </c>
      <c r="K7385">
        <f>_xlfn.XLOOKUP(FraudData[[#This Row],[amount]],AmountRules[Amount Min],AmountRules[Risk Points],,-1)</f>
        <v>0</v>
      </c>
      <c r="L7385">
        <f>_xlfn.XLOOKUP(FraudData[[#This Row],[transaction_hour]],TimeRules[Hour Min],TimeRules[Risk Points],,-1)</f>
        <v>1</v>
      </c>
      <c r="M7385">
        <f>_xlfn.XLOOKUP(FraudData[[#This Row],[foreign_transaction]],ForeignRules[Foreign Transaction],ForeignRules[Risk Points],0)</f>
        <v>0</v>
      </c>
      <c r="N7385">
        <f>_xlfn.XLOOKUP(FraudData[[#This Row],[location_mismatch]],Table10[Location Mismatch],Table10[Risk Points],0)</f>
        <v>0</v>
      </c>
      <c r="O7385">
        <f>_xlfn.XLOOKUP(FraudData[[#This Row],[device_trust_score]],DeviceRules[Device Min],DeviceRules[Risk Points],,-1)</f>
        <v>0</v>
      </c>
      <c r="P7385">
        <f>_xlfn.XLOOKUP(FraudData[[#This Row],[velocity_last_24h]],VelocityRules[Velocity Min],VelocityRules[Risk Points],,-1)</f>
        <v>0</v>
      </c>
      <c r="Q7385">
        <f>_xlfn.XLOOKUP(FraudData[[#This Row],[merchant_category]],MerchantRules[Merchant Category],MerchantRules[Risk Points],0)</f>
        <v>0</v>
      </c>
      <c r="R7385">
        <f>SUM(FraudData[[#This Row],[Amount Risk]:[Merchant Risk]])</f>
        <v>1</v>
      </c>
      <c r="S7385" t="str" cm="1">
        <f t="array" ref="S7385">_xlfn.IFS(FraudData[[#This Row],[Fraud Risk Score]]&gt;=8,"High Risk",FraudData[[#This Row],[Fraud Risk Score]]&gt;=6,"Medium Risk",TRUE,"Low Risk")</f>
        <v>Low Risk</v>
      </c>
    </row>
    <row r="7386" spans="1:19">
      <c r="A7386">
        <v>7385</v>
      </c>
      <c r="B7386">
        <v>209.33</v>
      </c>
      <c r="C7386">
        <v>0</v>
      </c>
      <c r="D7386" t="s">
        <v>46</v>
      </c>
      <c r="E7386">
        <v>0</v>
      </c>
      <c r="F7386">
        <v>0</v>
      </c>
      <c r="G7386">
        <v>52</v>
      </c>
      <c r="H7386">
        <v>3</v>
      </c>
      <c r="I7386">
        <v>18</v>
      </c>
      <c r="J7386">
        <v>0</v>
      </c>
      <c r="K7386">
        <f>_xlfn.XLOOKUP(FraudData[[#This Row],[amount]],AmountRules[Amount Min],AmountRules[Risk Points],,-1)</f>
        <v>0</v>
      </c>
      <c r="L7386">
        <f>_xlfn.XLOOKUP(FraudData[[#This Row],[transaction_hour]],TimeRules[Hour Min],TimeRules[Risk Points],,-1)</f>
        <v>3</v>
      </c>
      <c r="M7386">
        <f>_xlfn.XLOOKUP(FraudData[[#This Row],[foreign_transaction]],ForeignRules[Foreign Transaction],ForeignRules[Risk Points],0)</f>
        <v>0</v>
      </c>
      <c r="N7386">
        <f>_xlfn.XLOOKUP(FraudData[[#This Row],[location_mismatch]],Table10[Location Mismatch],Table10[Risk Points],0)</f>
        <v>0</v>
      </c>
      <c r="O7386">
        <f>_xlfn.XLOOKUP(FraudData[[#This Row],[device_trust_score]],DeviceRules[Device Min],DeviceRules[Risk Points],,-1)</f>
        <v>1</v>
      </c>
      <c r="P7386">
        <f>_xlfn.XLOOKUP(FraudData[[#This Row],[velocity_last_24h]],VelocityRules[Velocity Min],VelocityRules[Risk Points],,-1)</f>
        <v>0</v>
      </c>
      <c r="Q7386">
        <f>_xlfn.XLOOKUP(FraudData[[#This Row],[merchant_category]],MerchantRules[Merchant Category],MerchantRules[Risk Points],0)</f>
        <v>0</v>
      </c>
      <c r="R7386">
        <f>SUM(FraudData[[#This Row],[Amount Risk]:[Merchant Risk]])</f>
        <v>4</v>
      </c>
      <c r="S7386" t="str" cm="1">
        <f t="array" ref="S7386">_xlfn.IFS(FraudData[[#This Row],[Fraud Risk Score]]&gt;=8,"High Risk",FraudData[[#This Row],[Fraud Risk Score]]&gt;=6,"Medium Risk",TRUE,"Low Risk")</f>
        <v>Low Risk</v>
      </c>
    </row>
    <row r="7387" spans="1:19">
      <c r="A7387">
        <v>7386</v>
      </c>
      <c r="B7387">
        <v>70.86</v>
      </c>
      <c r="C7387">
        <v>23</v>
      </c>
      <c r="D7387" t="s">
        <v>50</v>
      </c>
      <c r="E7387">
        <v>0</v>
      </c>
      <c r="F7387">
        <v>0</v>
      </c>
      <c r="G7387">
        <v>90</v>
      </c>
      <c r="H7387">
        <v>1</v>
      </c>
      <c r="I7387">
        <v>54</v>
      </c>
      <c r="J7387">
        <v>0</v>
      </c>
      <c r="K7387">
        <f>_xlfn.XLOOKUP(FraudData[[#This Row],[amount]],AmountRules[Amount Min],AmountRules[Risk Points],,-1)</f>
        <v>0</v>
      </c>
      <c r="L7387">
        <f>_xlfn.XLOOKUP(FraudData[[#This Row],[transaction_hour]],TimeRules[Hour Min],TimeRules[Risk Points],,-1)</f>
        <v>1</v>
      </c>
      <c r="M7387">
        <f>_xlfn.XLOOKUP(FraudData[[#This Row],[foreign_transaction]],ForeignRules[Foreign Transaction],ForeignRules[Risk Points],0)</f>
        <v>0</v>
      </c>
      <c r="N7387">
        <f>_xlfn.XLOOKUP(FraudData[[#This Row],[location_mismatch]],Table10[Location Mismatch],Table10[Risk Points],0)</f>
        <v>0</v>
      </c>
      <c r="O7387">
        <f>_xlfn.XLOOKUP(FraudData[[#This Row],[device_trust_score]],DeviceRules[Device Min],DeviceRules[Risk Points],,-1)</f>
        <v>0</v>
      </c>
      <c r="P7387">
        <f>_xlfn.XLOOKUP(FraudData[[#This Row],[velocity_last_24h]],VelocityRules[Velocity Min],VelocityRules[Risk Points],,-1)</f>
        <v>0</v>
      </c>
      <c r="Q7387">
        <f>_xlfn.XLOOKUP(FraudData[[#This Row],[merchant_category]],MerchantRules[Merchant Category],MerchantRules[Risk Points],0)</f>
        <v>0</v>
      </c>
      <c r="R7387">
        <f>SUM(FraudData[[#This Row],[Amount Risk]:[Merchant Risk]])</f>
        <v>1</v>
      </c>
      <c r="S7387" t="str" cm="1">
        <f t="array" ref="S7387">_xlfn.IFS(FraudData[[#This Row],[Fraud Risk Score]]&gt;=8,"High Risk",FraudData[[#This Row],[Fraud Risk Score]]&gt;=6,"Medium Risk",TRUE,"Low Risk")</f>
        <v>Low Risk</v>
      </c>
    </row>
    <row r="7388" spans="1:19">
      <c r="A7388">
        <v>7387</v>
      </c>
      <c r="B7388">
        <v>17.920000000000002</v>
      </c>
      <c r="C7388">
        <v>20</v>
      </c>
      <c r="D7388" t="s">
        <v>46</v>
      </c>
      <c r="E7388">
        <v>0</v>
      </c>
      <c r="F7388">
        <v>0</v>
      </c>
      <c r="G7388">
        <v>55</v>
      </c>
      <c r="H7388">
        <v>4</v>
      </c>
      <c r="I7388">
        <v>41</v>
      </c>
      <c r="J7388">
        <v>0</v>
      </c>
      <c r="K7388">
        <f>_xlfn.XLOOKUP(FraudData[[#This Row],[amount]],AmountRules[Amount Min],AmountRules[Risk Points],,-1)</f>
        <v>0</v>
      </c>
      <c r="L7388">
        <f>_xlfn.XLOOKUP(FraudData[[#This Row],[transaction_hour]],TimeRules[Hour Min],TimeRules[Risk Points],,-1)</f>
        <v>0</v>
      </c>
      <c r="M7388">
        <f>_xlfn.XLOOKUP(FraudData[[#This Row],[foreign_transaction]],ForeignRules[Foreign Transaction],ForeignRules[Risk Points],0)</f>
        <v>0</v>
      </c>
      <c r="N7388">
        <f>_xlfn.XLOOKUP(FraudData[[#This Row],[location_mismatch]],Table10[Location Mismatch],Table10[Risk Points],0)</f>
        <v>0</v>
      </c>
      <c r="O7388">
        <f>_xlfn.XLOOKUP(FraudData[[#This Row],[device_trust_score]],DeviceRules[Device Min],DeviceRules[Risk Points],,-1)</f>
        <v>1</v>
      </c>
      <c r="P7388">
        <f>_xlfn.XLOOKUP(FraudData[[#This Row],[velocity_last_24h]],VelocityRules[Velocity Min],VelocityRules[Risk Points],,-1)</f>
        <v>0</v>
      </c>
      <c r="Q7388">
        <f>_xlfn.XLOOKUP(FraudData[[#This Row],[merchant_category]],MerchantRules[Merchant Category],MerchantRules[Risk Points],0)</f>
        <v>0</v>
      </c>
      <c r="R7388">
        <f>SUM(FraudData[[#This Row],[Amount Risk]:[Merchant Risk]])</f>
        <v>1</v>
      </c>
      <c r="S7388" t="str" cm="1">
        <f t="array" ref="S7388">_xlfn.IFS(FraudData[[#This Row],[Fraud Risk Score]]&gt;=8,"High Risk",FraudData[[#This Row],[Fraud Risk Score]]&gt;=6,"Medium Risk",TRUE,"Low Risk")</f>
        <v>Low Risk</v>
      </c>
    </row>
    <row r="7389" spans="1:19">
      <c r="A7389">
        <v>7388</v>
      </c>
      <c r="B7389">
        <v>670.38</v>
      </c>
      <c r="C7389">
        <v>3</v>
      </c>
      <c r="D7389" t="s">
        <v>48</v>
      </c>
      <c r="E7389">
        <v>0</v>
      </c>
      <c r="F7389">
        <v>0</v>
      </c>
      <c r="G7389">
        <v>37</v>
      </c>
      <c r="H7389">
        <v>4</v>
      </c>
      <c r="I7389">
        <v>30</v>
      </c>
      <c r="J7389">
        <v>0</v>
      </c>
      <c r="K7389">
        <f>_xlfn.XLOOKUP(FraudData[[#This Row],[amount]],AmountRules[Amount Min],AmountRules[Risk Points],,-1)</f>
        <v>1</v>
      </c>
      <c r="L7389">
        <f>_xlfn.XLOOKUP(FraudData[[#This Row],[transaction_hour]],TimeRules[Hour Min],TimeRules[Risk Points],,-1)</f>
        <v>3</v>
      </c>
      <c r="M7389">
        <f>_xlfn.XLOOKUP(FraudData[[#This Row],[foreign_transaction]],ForeignRules[Foreign Transaction],ForeignRules[Risk Points],0)</f>
        <v>0</v>
      </c>
      <c r="N7389">
        <f>_xlfn.XLOOKUP(FraudData[[#This Row],[location_mismatch]],Table10[Location Mismatch],Table10[Risk Points],0)</f>
        <v>0</v>
      </c>
      <c r="O7389">
        <f>_xlfn.XLOOKUP(FraudData[[#This Row],[device_trust_score]],DeviceRules[Device Min],DeviceRules[Risk Points],,-1)</f>
        <v>2</v>
      </c>
      <c r="P7389">
        <f>_xlfn.XLOOKUP(FraudData[[#This Row],[velocity_last_24h]],VelocityRules[Velocity Min],VelocityRules[Risk Points],,-1)</f>
        <v>0</v>
      </c>
      <c r="Q7389">
        <f>_xlfn.XLOOKUP(FraudData[[#This Row],[merchant_category]],MerchantRules[Merchant Category],MerchantRules[Risk Points],0)</f>
        <v>0</v>
      </c>
      <c r="R7389">
        <f>SUM(FraudData[[#This Row],[Amount Risk]:[Merchant Risk]])</f>
        <v>6</v>
      </c>
      <c r="S7389" t="str" cm="1">
        <f t="array" ref="S7389">_xlfn.IFS(FraudData[[#This Row],[Fraud Risk Score]]&gt;=8,"High Risk",FraudData[[#This Row],[Fraud Risk Score]]&gt;=6,"Medium Risk",TRUE,"Low Risk")</f>
        <v>Medium Risk</v>
      </c>
    </row>
    <row r="7390" spans="1:19">
      <c r="A7390">
        <v>7389</v>
      </c>
      <c r="B7390">
        <v>60.7</v>
      </c>
      <c r="C7390">
        <v>3</v>
      </c>
      <c r="D7390" t="s">
        <v>46</v>
      </c>
      <c r="E7390">
        <v>0</v>
      </c>
      <c r="F7390">
        <v>0</v>
      </c>
      <c r="G7390">
        <v>83</v>
      </c>
      <c r="H7390">
        <v>3</v>
      </c>
      <c r="I7390">
        <v>66</v>
      </c>
      <c r="J7390">
        <v>0</v>
      </c>
      <c r="K7390">
        <f>_xlfn.XLOOKUP(FraudData[[#This Row],[amount]],AmountRules[Amount Min],AmountRules[Risk Points],,-1)</f>
        <v>0</v>
      </c>
      <c r="L7390">
        <f>_xlfn.XLOOKUP(FraudData[[#This Row],[transaction_hour]],TimeRules[Hour Min],TimeRules[Risk Points],,-1)</f>
        <v>3</v>
      </c>
      <c r="M7390">
        <f>_xlfn.XLOOKUP(FraudData[[#This Row],[foreign_transaction]],ForeignRules[Foreign Transaction],ForeignRules[Risk Points],0)</f>
        <v>0</v>
      </c>
      <c r="N7390">
        <f>_xlfn.XLOOKUP(FraudData[[#This Row],[location_mismatch]],Table10[Location Mismatch],Table10[Risk Points],0)</f>
        <v>0</v>
      </c>
      <c r="O7390">
        <f>_xlfn.XLOOKUP(FraudData[[#This Row],[device_trust_score]],DeviceRules[Device Min],DeviceRules[Risk Points],,-1)</f>
        <v>0</v>
      </c>
      <c r="P7390">
        <f>_xlfn.XLOOKUP(FraudData[[#This Row],[velocity_last_24h]],VelocityRules[Velocity Min],VelocityRules[Risk Points],,-1)</f>
        <v>0</v>
      </c>
      <c r="Q7390">
        <f>_xlfn.XLOOKUP(FraudData[[#This Row],[merchant_category]],MerchantRules[Merchant Category],MerchantRules[Risk Points],0)</f>
        <v>0</v>
      </c>
      <c r="R7390">
        <f>SUM(FraudData[[#This Row],[Amount Risk]:[Merchant Risk]])</f>
        <v>3</v>
      </c>
      <c r="S7390" t="str" cm="1">
        <f t="array" ref="S7390">_xlfn.IFS(FraudData[[#This Row],[Fraud Risk Score]]&gt;=8,"High Risk",FraudData[[#This Row],[Fraud Risk Score]]&gt;=6,"Medium Risk",TRUE,"Low Risk")</f>
        <v>Low Risk</v>
      </c>
    </row>
    <row r="7391" spans="1:19">
      <c r="A7391">
        <v>7390</v>
      </c>
      <c r="B7391">
        <v>99.24</v>
      </c>
      <c r="C7391">
        <v>8</v>
      </c>
      <c r="D7391" t="s">
        <v>47</v>
      </c>
      <c r="E7391">
        <v>0</v>
      </c>
      <c r="F7391">
        <v>0</v>
      </c>
      <c r="G7391">
        <v>55</v>
      </c>
      <c r="H7391">
        <v>2</v>
      </c>
      <c r="I7391">
        <v>66</v>
      </c>
      <c r="J7391">
        <v>0</v>
      </c>
      <c r="K7391">
        <f>_xlfn.XLOOKUP(FraudData[[#This Row],[amount]],AmountRules[Amount Min],AmountRules[Risk Points],,-1)</f>
        <v>0</v>
      </c>
      <c r="L7391">
        <f>_xlfn.XLOOKUP(FraudData[[#This Row],[transaction_hour]],TimeRules[Hour Min],TimeRules[Risk Points],,-1)</f>
        <v>0</v>
      </c>
      <c r="M7391">
        <f>_xlfn.XLOOKUP(FraudData[[#This Row],[foreign_transaction]],ForeignRules[Foreign Transaction],ForeignRules[Risk Points],0)</f>
        <v>0</v>
      </c>
      <c r="N7391">
        <f>_xlfn.XLOOKUP(FraudData[[#This Row],[location_mismatch]],Table10[Location Mismatch],Table10[Risk Points],0)</f>
        <v>0</v>
      </c>
      <c r="O7391">
        <f>_xlfn.XLOOKUP(FraudData[[#This Row],[device_trust_score]],DeviceRules[Device Min],DeviceRules[Risk Points],,-1)</f>
        <v>1</v>
      </c>
      <c r="P7391">
        <f>_xlfn.XLOOKUP(FraudData[[#This Row],[velocity_last_24h]],VelocityRules[Velocity Min],VelocityRules[Risk Points],,-1)</f>
        <v>0</v>
      </c>
      <c r="Q7391">
        <f>_xlfn.XLOOKUP(FraudData[[#This Row],[merchant_category]],MerchantRules[Merchant Category],MerchantRules[Risk Points],0)</f>
        <v>0</v>
      </c>
      <c r="R7391">
        <f>SUM(FraudData[[#This Row],[Amount Risk]:[Merchant Risk]])</f>
        <v>1</v>
      </c>
      <c r="S7391" t="str" cm="1">
        <f t="array" ref="S7391">_xlfn.IFS(FraudData[[#This Row],[Fraud Risk Score]]&gt;=8,"High Risk",FraudData[[#This Row],[Fraud Risk Score]]&gt;=6,"Medium Risk",TRUE,"Low Risk")</f>
        <v>Low Risk</v>
      </c>
    </row>
    <row r="7392" spans="1:19">
      <c r="A7392">
        <v>7391</v>
      </c>
      <c r="B7392">
        <v>188.9</v>
      </c>
      <c r="C7392">
        <v>14</v>
      </c>
      <c r="D7392" t="s">
        <v>46</v>
      </c>
      <c r="E7392">
        <v>0</v>
      </c>
      <c r="F7392">
        <v>0</v>
      </c>
      <c r="G7392">
        <v>57</v>
      </c>
      <c r="H7392">
        <v>0</v>
      </c>
      <c r="I7392">
        <v>45</v>
      </c>
      <c r="J7392">
        <v>0</v>
      </c>
      <c r="K7392">
        <f>_xlfn.XLOOKUP(FraudData[[#This Row],[amount]],AmountRules[Amount Min],AmountRules[Risk Points],,-1)</f>
        <v>0</v>
      </c>
      <c r="L7392">
        <f>_xlfn.XLOOKUP(FraudData[[#This Row],[transaction_hour]],TimeRules[Hour Min],TimeRules[Risk Points],,-1)</f>
        <v>0</v>
      </c>
      <c r="M7392">
        <f>_xlfn.XLOOKUP(FraudData[[#This Row],[foreign_transaction]],ForeignRules[Foreign Transaction],ForeignRules[Risk Points],0)</f>
        <v>0</v>
      </c>
      <c r="N7392">
        <f>_xlfn.XLOOKUP(FraudData[[#This Row],[location_mismatch]],Table10[Location Mismatch],Table10[Risk Points],0)</f>
        <v>0</v>
      </c>
      <c r="O7392">
        <f>_xlfn.XLOOKUP(FraudData[[#This Row],[device_trust_score]],DeviceRules[Device Min],DeviceRules[Risk Points],,-1)</f>
        <v>1</v>
      </c>
      <c r="P7392">
        <f>_xlfn.XLOOKUP(FraudData[[#This Row],[velocity_last_24h]],VelocityRules[Velocity Min],VelocityRules[Risk Points],,-1)</f>
        <v>0</v>
      </c>
      <c r="Q7392">
        <f>_xlfn.XLOOKUP(FraudData[[#This Row],[merchant_category]],MerchantRules[Merchant Category],MerchantRules[Risk Points],0)</f>
        <v>0</v>
      </c>
      <c r="R7392">
        <f>SUM(FraudData[[#This Row],[Amount Risk]:[Merchant Risk]])</f>
        <v>1</v>
      </c>
      <c r="S7392" t="str" cm="1">
        <f t="array" ref="S7392">_xlfn.IFS(FraudData[[#This Row],[Fraud Risk Score]]&gt;=8,"High Risk",FraudData[[#This Row],[Fraud Risk Score]]&gt;=6,"Medium Risk",TRUE,"Low Risk")</f>
        <v>Low Risk</v>
      </c>
    </row>
    <row r="7393" spans="1:19">
      <c r="A7393">
        <v>7392</v>
      </c>
      <c r="B7393">
        <v>4.5</v>
      </c>
      <c r="C7393">
        <v>23</v>
      </c>
      <c r="D7393" t="s">
        <v>48</v>
      </c>
      <c r="E7393">
        <v>0</v>
      </c>
      <c r="F7393">
        <v>0</v>
      </c>
      <c r="G7393">
        <v>77</v>
      </c>
      <c r="H7393">
        <v>1</v>
      </c>
      <c r="I7393">
        <v>50</v>
      </c>
      <c r="J7393">
        <v>0</v>
      </c>
      <c r="K7393">
        <f>_xlfn.XLOOKUP(FraudData[[#This Row],[amount]],AmountRules[Amount Min],AmountRules[Risk Points],,-1)</f>
        <v>0</v>
      </c>
      <c r="L7393">
        <f>_xlfn.XLOOKUP(FraudData[[#This Row],[transaction_hour]],TimeRules[Hour Min],TimeRules[Risk Points],,-1)</f>
        <v>1</v>
      </c>
      <c r="M7393">
        <f>_xlfn.XLOOKUP(FraudData[[#This Row],[foreign_transaction]],ForeignRules[Foreign Transaction],ForeignRules[Risk Points],0)</f>
        <v>0</v>
      </c>
      <c r="N7393">
        <f>_xlfn.XLOOKUP(FraudData[[#This Row],[location_mismatch]],Table10[Location Mismatch],Table10[Risk Points],0)</f>
        <v>0</v>
      </c>
      <c r="O7393">
        <f>_xlfn.XLOOKUP(FraudData[[#This Row],[device_trust_score]],DeviceRules[Device Min],DeviceRules[Risk Points],,-1)</f>
        <v>0</v>
      </c>
      <c r="P7393">
        <f>_xlfn.XLOOKUP(FraudData[[#This Row],[velocity_last_24h]],VelocityRules[Velocity Min],VelocityRules[Risk Points],,-1)</f>
        <v>0</v>
      </c>
      <c r="Q7393">
        <f>_xlfn.XLOOKUP(FraudData[[#This Row],[merchant_category]],MerchantRules[Merchant Category],MerchantRules[Risk Points],0)</f>
        <v>0</v>
      </c>
      <c r="R7393">
        <f>SUM(FraudData[[#This Row],[Amount Risk]:[Merchant Risk]])</f>
        <v>1</v>
      </c>
      <c r="S7393" t="str" cm="1">
        <f t="array" ref="S7393">_xlfn.IFS(FraudData[[#This Row],[Fraud Risk Score]]&gt;=8,"High Risk",FraudData[[#This Row],[Fraud Risk Score]]&gt;=6,"Medium Risk",TRUE,"Low Risk")</f>
        <v>Low Risk</v>
      </c>
    </row>
    <row r="7394" spans="1:19">
      <c r="A7394">
        <v>7393</v>
      </c>
      <c r="B7394">
        <v>299.18</v>
      </c>
      <c r="C7394">
        <v>14</v>
      </c>
      <c r="D7394" t="s">
        <v>46</v>
      </c>
      <c r="E7394">
        <v>0</v>
      </c>
      <c r="F7394">
        <v>0</v>
      </c>
      <c r="G7394">
        <v>60</v>
      </c>
      <c r="H7394">
        <v>3</v>
      </c>
      <c r="I7394">
        <v>43</v>
      </c>
      <c r="J7394">
        <v>0</v>
      </c>
      <c r="K7394">
        <f>_xlfn.XLOOKUP(FraudData[[#This Row],[amount]],AmountRules[Amount Min],AmountRules[Risk Points],,-1)</f>
        <v>0</v>
      </c>
      <c r="L7394">
        <f>_xlfn.XLOOKUP(FraudData[[#This Row],[transaction_hour]],TimeRules[Hour Min],TimeRules[Risk Points],,-1)</f>
        <v>0</v>
      </c>
      <c r="M7394">
        <f>_xlfn.XLOOKUP(FraudData[[#This Row],[foreign_transaction]],ForeignRules[Foreign Transaction],ForeignRules[Risk Points],0)</f>
        <v>0</v>
      </c>
      <c r="N7394">
        <f>_xlfn.XLOOKUP(FraudData[[#This Row],[location_mismatch]],Table10[Location Mismatch],Table10[Risk Points],0)</f>
        <v>0</v>
      </c>
      <c r="O7394">
        <f>_xlfn.XLOOKUP(FraudData[[#This Row],[device_trust_score]],DeviceRules[Device Min],DeviceRules[Risk Points],,-1)</f>
        <v>1</v>
      </c>
      <c r="P7394">
        <f>_xlfn.XLOOKUP(FraudData[[#This Row],[velocity_last_24h]],VelocityRules[Velocity Min],VelocityRules[Risk Points],,-1)</f>
        <v>0</v>
      </c>
      <c r="Q7394">
        <f>_xlfn.XLOOKUP(FraudData[[#This Row],[merchant_category]],MerchantRules[Merchant Category],MerchantRules[Risk Points],0)</f>
        <v>0</v>
      </c>
      <c r="R7394">
        <f>SUM(FraudData[[#This Row],[Amount Risk]:[Merchant Risk]])</f>
        <v>1</v>
      </c>
      <c r="S7394" t="str" cm="1">
        <f t="array" ref="S7394">_xlfn.IFS(FraudData[[#This Row],[Fraud Risk Score]]&gt;=8,"High Risk",FraudData[[#This Row],[Fraud Risk Score]]&gt;=6,"Medium Risk",TRUE,"Low Risk")</f>
        <v>Low Risk</v>
      </c>
    </row>
    <row r="7395" spans="1:19">
      <c r="A7395">
        <v>7394</v>
      </c>
      <c r="B7395">
        <v>138.44</v>
      </c>
      <c r="C7395">
        <v>6</v>
      </c>
      <c r="D7395" t="s">
        <v>49</v>
      </c>
      <c r="E7395">
        <v>1</v>
      </c>
      <c r="F7395">
        <v>0</v>
      </c>
      <c r="G7395">
        <v>93</v>
      </c>
      <c r="H7395">
        <v>1</v>
      </c>
      <c r="I7395">
        <v>34</v>
      </c>
      <c r="J7395">
        <v>0</v>
      </c>
      <c r="K7395">
        <f>_xlfn.XLOOKUP(FraudData[[#This Row],[amount]],AmountRules[Amount Min],AmountRules[Risk Points],,-1)</f>
        <v>0</v>
      </c>
      <c r="L7395">
        <f>_xlfn.XLOOKUP(FraudData[[#This Row],[transaction_hour]],TimeRules[Hour Min],TimeRules[Risk Points],,-1)</f>
        <v>0</v>
      </c>
      <c r="M7395">
        <f>_xlfn.XLOOKUP(FraudData[[#This Row],[foreign_transaction]],ForeignRules[Foreign Transaction],ForeignRules[Risk Points],0)</f>
        <v>3</v>
      </c>
      <c r="N7395">
        <f>_xlfn.XLOOKUP(FraudData[[#This Row],[location_mismatch]],Table10[Location Mismatch],Table10[Risk Points],0)</f>
        <v>0</v>
      </c>
      <c r="O7395">
        <f>_xlfn.XLOOKUP(FraudData[[#This Row],[device_trust_score]],DeviceRules[Device Min],DeviceRules[Risk Points],,-1)</f>
        <v>0</v>
      </c>
      <c r="P7395">
        <f>_xlfn.XLOOKUP(FraudData[[#This Row],[velocity_last_24h]],VelocityRules[Velocity Min],VelocityRules[Risk Points],,-1)</f>
        <v>0</v>
      </c>
      <c r="Q7395">
        <f>_xlfn.XLOOKUP(FraudData[[#This Row],[merchant_category]],MerchantRules[Merchant Category],MerchantRules[Risk Points],0)</f>
        <v>1</v>
      </c>
      <c r="R7395">
        <f>SUM(FraudData[[#This Row],[Amount Risk]:[Merchant Risk]])</f>
        <v>4</v>
      </c>
      <c r="S7395" t="str" cm="1">
        <f t="array" ref="S7395">_xlfn.IFS(FraudData[[#This Row],[Fraud Risk Score]]&gt;=8,"High Risk",FraudData[[#This Row],[Fraud Risk Score]]&gt;=6,"Medium Risk",TRUE,"Low Risk")</f>
        <v>Low Risk</v>
      </c>
    </row>
    <row r="7396" spans="1:19">
      <c r="A7396">
        <v>7395</v>
      </c>
      <c r="B7396">
        <v>58.69</v>
      </c>
      <c r="C7396">
        <v>11</v>
      </c>
      <c r="D7396" t="s">
        <v>48</v>
      </c>
      <c r="E7396">
        <v>0</v>
      </c>
      <c r="F7396">
        <v>0</v>
      </c>
      <c r="G7396">
        <v>99</v>
      </c>
      <c r="H7396">
        <v>1</v>
      </c>
      <c r="I7396">
        <v>42</v>
      </c>
      <c r="J7396">
        <v>0</v>
      </c>
      <c r="K7396">
        <f>_xlfn.XLOOKUP(FraudData[[#This Row],[amount]],AmountRules[Amount Min],AmountRules[Risk Points],,-1)</f>
        <v>0</v>
      </c>
      <c r="L7396">
        <f>_xlfn.XLOOKUP(FraudData[[#This Row],[transaction_hour]],TimeRules[Hour Min],TimeRules[Risk Points],,-1)</f>
        <v>0</v>
      </c>
      <c r="M7396">
        <f>_xlfn.XLOOKUP(FraudData[[#This Row],[foreign_transaction]],ForeignRules[Foreign Transaction],ForeignRules[Risk Points],0)</f>
        <v>0</v>
      </c>
      <c r="N7396">
        <f>_xlfn.XLOOKUP(FraudData[[#This Row],[location_mismatch]],Table10[Location Mismatch],Table10[Risk Points],0)</f>
        <v>0</v>
      </c>
      <c r="O7396">
        <f>_xlfn.XLOOKUP(FraudData[[#This Row],[device_trust_score]],DeviceRules[Device Min],DeviceRules[Risk Points],,-1)</f>
        <v>0</v>
      </c>
      <c r="P7396">
        <f>_xlfn.XLOOKUP(FraudData[[#This Row],[velocity_last_24h]],VelocityRules[Velocity Min],VelocityRules[Risk Points],,-1)</f>
        <v>0</v>
      </c>
      <c r="Q7396">
        <f>_xlfn.XLOOKUP(FraudData[[#This Row],[merchant_category]],MerchantRules[Merchant Category],MerchantRules[Risk Points],0)</f>
        <v>0</v>
      </c>
      <c r="R7396">
        <f>SUM(FraudData[[#This Row],[Amount Risk]:[Merchant Risk]])</f>
        <v>0</v>
      </c>
      <c r="S7396" t="str" cm="1">
        <f t="array" ref="S7396">_xlfn.IFS(FraudData[[#This Row],[Fraud Risk Score]]&gt;=8,"High Risk",FraudData[[#This Row],[Fraud Risk Score]]&gt;=6,"Medium Risk",TRUE,"Low Risk")</f>
        <v>Low Risk</v>
      </c>
    </row>
    <row r="7397" spans="1:19">
      <c r="A7397">
        <v>7396</v>
      </c>
      <c r="B7397">
        <v>11.45</v>
      </c>
      <c r="C7397">
        <v>2</v>
      </c>
      <c r="D7397" t="s">
        <v>50</v>
      </c>
      <c r="E7397">
        <v>0</v>
      </c>
      <c r="F7397">
        <v>0</v>
      </c>
      <c r="G7397">
        <v>58</v>
      </c>
      <c r="H7397">
        <v>1</v>
      </c>
      <c r="I7397">
        <v>49</v>
      </c>
      <c r="J7397">
        <v>0</v>
      </c>
      <c r="K7397">
        <f>_xlfn.XLOOKUP(FraudData[[#This Row],[amount]],AmountRules[Amount Min],AmountRules[Risk Points],,-1)</f>
        <v>0</v>
      </c>
      <c r="L7397">
        <f>_xlfn.XLOOKUP(FraudData[[#This Row],[transaction_hour]],TimeRules[Hour Min],TimeRules[Risk Points],,-1)</f>
        <v>3</v>
      </c>
      <c r="M7397">
        <f>_xlfn.XLOOKUP(FraudData[[#This Row],[foreign_transaction]],ForeignRules[Foreign Transaction],ForeignRules[Risk Points],0)</f>
        <v>0</v>
      </c>
      <c r="N7397">
        <f>_xlfn.XLOOKUP(FraudData[[#This Row],[location_mismatch]],Table10[Location Mismatch],Table10[Risk Points],0)</f>
        <v>0</v>
      </c>
      <c r="O7397">
        <f>_xlfn.XLOOKUP(FraudData[[#This Row],[device_trust_score]],DeviceRules[Device Min],DeviceRules[Risk Points],,-1)</f>
        <v>1</v>
      </c>
      <c r="P7397">
        <f>_xlfn.XLOOKUP(FraudData[[#This Row],[velocity_last_24h]],VelocityRules[Velocity Min],VelocityRules[Risk Points],,-1)</f>
        <v>0</v>
      </c>
      <c r="Q7397">
        <f>_xlfn.XLOOKUP(FraudData[[#This Row],[merchant_category]],MerchantRules[Merchant Category],MerchantRules[Risk Points],0)</f>
        <v>0</v>
      </c>
      <c r="R7397">
        <f>SUM(FraudData[[#This Row],[Amount Risk]:[Merchant Risk]])</f>
        <v>4</v>
      </c>
      <c r="S7397" t="str" cm="1">
        <f t="array" ref="S7397">_xlfn.IFS(FraudData[[#This Row],[Fraud Risk Score]]&gt;=8,"High Risk",FraudData[[#This Row],[Fraud Risk Score]]&gt;=6,"Medium Risk",TRUE,"Low Risk")</f>
        <v>Low Risk</v>
      </c>
    </row>
    <row r="7398" spans="1:19">
      <c r="A7398">
        <v>7397</v>
      </c>
      <c r="B7398">
        <v>31.92</v>
      </c>
      <c r="C7398">
        <v>19</v>
      </c>
      <c r="D7398" t="s">
        <v>46</v>
      </c>
      <c r="E7398">
        <v>0</v>
      </c>
      <c r="F7398">
        <v>0</v>
      </c>
      <c r="G7398">
        <v>85</v>
      </c>
      <c r="H7398">
        <v>0</v>
      </c>
      <c r="I7398">
        <v>19</v>
      </c>
      <c r="J7398">
        <v>0</v>
      </c>
      <c r="K7398">
        <f>_xlfn.XLOOKUP(FraudData[[#This Row],[amount]],AmountRules[Amount Min],AmountRules[Risk Points],,-1)</f>
        <v>0</v>
      </c>
      <c r="L7398">
        <f>_xlfn.XLOOKUP(FraudData[[#This Row],[transaction_hour]],TimeRules[Hour Min],TimeRules[Risk Points],,-1)</f>
        <v>0</v>
      </c>
      <c r="M7398">
        <f>_xlfn.XLOOKUP(FraudData[[#This Row],[foreign_transaction]],ForeignRules[Foreign Transaction],ForeignRules[Risk Points],0)</f>
        <v>0</v>
      </c>
      <c r="N7398">
        <f>_xlfn.XLOOKUP(FraudData[[#This Row],[location_mismatch]],Table10[Location Mismatch],Table10[Risk Points],0)</f>
        <v>0</v>
      </c>
      <c r="O7398">
        <f>_xlfn.XLOOKUP(FraudData[[#This Row],[device_trust_score]],DeviceRules[Device Min],DeviceRules[Risk Points],,-1)</f>
        <v>0</v>
      </c>
      <c r="P7398">
        <f>_xlfn.XLOOKUP(FraudData[[#This Row],[velocity_last_24h]],VelocityRules[Velocity Min],VelocityRules[Risk Points],,-1)</f>
        <v>0</v>
      </c>
      <c r="Q7398">
        <f>_xlfn.XLOOKUP(FraudData[[#This Row],[merchant_category]],MerchantRules[Merchant Category],MerchantRules[Risk Points],0)</f>
        <v>0</v>
      </c>
      <c r="R7398">
        <f>SUM(FraudData[[#This Row],[Amount Risk]:[Merchant Risk]])</f>
        <v>0</v>
      </c>
      <c r="S7398" t="str" cm="1">
        <f t="array" ref="S7398">_xlfn.IFS(FraudData[[#This Row],[Fraud Risk Score]]&gt;=8,"High Risk",FraudData[[#This Row],[Fraud Risk Score]]&gt;=6,"Medium Risk",TRUE,"Low Risk")</f>
        <v>Low Risk</v>
      </c>
    </row>
    <row r="7399" spans="1:19">
      <c r="A7399">
        <v>7398</v>
      </c>
      <c r="B7399">
        <v>405.74</v>
      </c>
      <c r="C7399">
        <v>8</v>
      </c>
      <c r="D7399" t="s">
        <v>47</v>
      </c>
      <c r="E7399">
        <v>0</v>
      </c>
      <c r="F7399">
        <v>0</v>
      </c>
      <c r="G7399">
        <v>84</v>
      </c>
      <c r="H7399">
        <v>1</v>
      </c>
      <c r="I7399">
        <v>60</v>
      </c>
      <c r="J7399">
        <v>0</v>
      </c>
      <c r="K7399">
        <f>_xlfn.XLOOKUP(FraudData[[#This Row],[amount]],AmountRules[Amount Min],AmountRules[Risk Points],,-1)</f>
        <v>0</v>
      </c>
      <c r="L7399">
        <f>_xlfn.XLOOKUP(FraudData[[#This Row],[transaction_hour]],TimeRules[Hour Min],TimeRules[Risk Points],,-1)</f>
        <v>0</v>
      </c>
      <c r="M7399">
        <f>_xlfn.XLOOKUP(FraudData[[#This Row],[foreign_transaction]],ForeignRules[Foreign Transaction],ForeignRules[Risk Points],0)</f>
        <v>0</v>
      </c>
      <c r="N7399">
        <f>_xlfn.XLOOKUP(FraudData[[#This Row],[location_mismatch]],Table10[Location Mismatch],Table10[Risk Points],0)</f>
        <v>0</v>
      </c>
      <c r="O7399">
        <f>_xlfn.XLOOKUP(FraudData[[#This Row],[device_trust_score]],DeviceRules[Device Min],DeviceRules[Risk Points],,-1)</f>
        <v>0</v>
      </c>
      <c r="P7399">
        <f>_xlfn.XLOOKUP(FraudData[[#This Row],[velocity_last_24h]],VelocityRules[Velocity Min],VelocityRules[Risk Points],,-1)</f>
        <v>0</v>
      </c>
      <c r="Q7399">
        <f>_xlfn.XLOOKUP(FraudData[[#This Row],[merchant_category]],MerchantRules[Merchant Category],MerchantRules[Risk Points],0)</f>
        <v>0</v>
      </c>
      <c r="R7399">
        <f>SUM(FraudData[[#This Row],[Amount Risk]:[Merchant Risk]])</f>
        <v>0</v>
      </c>
      <c r="S7399" t="str" cm="1">
        <f t="array" ref="S7399">_xlfn.IFS(FraudData[[#This Row],[Fraud Risk Score]]&gt;=8,"High Risk",FraudData[[#This Row],[Fraud Risk Score]]&gt;=6,"Medium Risk",TRUE,"Low Risk")</f>
        <v>Low Risk</v>
      </c>
    </row>
    <row r="7400" spans="1:19">
      <c r="A7400">
        <v>7399</v>
      </c>
      <c r="B7400">
        <v>208.52</v>
      </c>
      <c r="C7400">
        <v>13</v>
      </c>
      <c r="D7400" t="s">
        <v>46</v>
      </c>
      <c r="E7400">
        <v>0</v>
      </c>
      <c r="F7400">
        <v>0</v>
      </c>
      <c r="G7400">
        <v>27</v>
      </c>
      <c r="H7400">
        <v>2</v>
      </c>
      <c r="I7400">
        <v>47</v>
      </c>
      <c r="J7400">
        <v>0</v>
      </c>
      <c r="K7400">
        <f>_xlfn.XLOOKUP(FraudData[[#This Row],[amount]],AmountRules[Amount Min],AmountRules[Risk Points],,-1)</f>
        <v>0</v>
      </c>
      <c r="L7400">
        <f>_xlfn.XLOOKUP(FraudData[[#This Row],[transaction_hour]],TimeRules[Hour Min],TimeRules[Risk Points],,-1)</f>
        <v>0</v>
      </c>
      <c r="M7400">
        <f>_xlfn.XLOOKUP(FraudData[[#This Row],[foreign_transaction]],ForeignRules[Foreign Transaction],ForeignRules[Risk Points],0)</f>
        <v>0</v>
      </c>
      <c r="N7400">
        <f>_xlfn.XLOOKUP(FraudData[[#This Row],[location_mismatch]],Table10[Location Mismatch],Table10[Risk Points],0)</f>
        <v>0</v>
      </c>
      <c r="O7400">
        <f>_xlfn.XLOOKUP(FraudData[[#This Row],[device_trust_score]],DeviceRules[Device Min],DeviceRules[Risk Points],,-1)</f>
        <v>3</v>
      </c>
      <c r="P7400">
        <f>_xlfn.XLOOKUP(FraudData[[#This Row],[velocity_last_24h]],VelocityRules[Velocity Min],VelocityRules[Risk Points],,-1)</f>
        <v>0</v>
      </c>
      <c r="Q7400">
        <f>_xlfn.XLOOKUP(FraudData[[#This Row],[merchant_category]],MerchantRules[Merchant Category],MerchantRules[Risk Points],0)</f>
        <v>0</v>
      </c>
      <c r="R7400">
        <f>SUM(FraudData[[#This Row],[Amount Risk]:[Merchant Risk]])</f>
        <v>3</v>
      </c>
      <c r="S7400" t="str" cm="1">
        <f t="array" ref="S7400">_xlfn.IFS(FraudData[[#This Row],[Fraud Risk Score]]&gt;=8,"High Risk",FraudData[[#This Row],[Fraud Risk Score]]&gt;=6,"Medium Risk",TRUE,"Low Risk")</f>
        <v>Low Risk</v>
      </c>
    </row>
    <row r="7401" spans="1:19">
      <c r="A7401">
        <v>7400</v>
      </c>
      <c r="B7401">
        <v>51.76</v>
      </c>
      <c r="C7401">
        <v>12</v>
      </c>
      <c r="D7401" t="s">
        <v>47</v>
      </c>
      <c r="E7401">
        <v>0</v>
      </c>
      <c r="F7401">
        <v>0</v>
      </c>
      <c r="G7401">
        <v>30</v>
      </c>
      <c r="H7401">
        <v>1</v>
      </c>
      <c r="I7401">
        <v>67</v>
      </c>
      <c r="J7401">
        <v>0</v>
      </c>
      <c r="K7401">
        <f>_xlfn.XLOOKUP(FraudData[[#This Row],[amount]],AmountRules[Amount Min],AmountRules[Risk Points],,-1)</f>
        <v>0</v>
      </c>
      <c r="L7401">
        <f>_xlfn.XLOOKUP(FraudData[[#This Row],[transaction_hour]],TimeRules[Hour Min],TimeRules[Risk Points],,-1)</f>
        <v>0</v>
      </c>
      <c r="M7401">
        <f>_xlfn.XLOOKUP(FraudData[[#This Row],[foreign_transaction]],ForeignRules[Foreign Transaction],ForeignRules[Risk Points],0)</f>
        <v>0</v>
      </c>
      <c r="N7401">
        <f>_xlfn.XLOOKUP(FraudData[[#This Row],[location_mismatch]],Table10[Location Mismatch],Table10[Risk Points],0)</f>
        <v>0</v>
      </c>
      <c r="O7401">
        <f>_xlfn.XLOOKUP(FraudData[[#This Row],[device_trust_score]],DeviceRules[Device Min],DeviceRules[Risk Points],,-1)</f>
        <v>2</v>
      </c>
      <c r="P7401">
        <f>_xlfn.XLOOKUP(FraudData[[#This Row],[velocity_last_24h]],VelocityRules[Velocity Min],VelocityRules[Risk Points],,-1)</f>
        <v>0</v>
      </c>
      <c r="Q7401">
        <f>_xlfn.XLOOKUP(FraudData[[#This Row],[merchant_category]],MerchantRules[Merchant Category],MerchantRules[Risk Points],0)</f>
        <v>0</v>
      </c>
      <c r="R7401">
        <f>SUM(FraudData[[#This Row],[Amount Risk]:[Merchant Risk]])</f>
        <v>2</v>
      </c>
      <c r="S7401" t="str" cm="1">
        <f t="array" ref="S7401">_xlfn.IFS(FraudData[[#This Row],[Fraud Risk Score]]&gt;=8,"High Risk",FraudData[[#This Row],[Fraud Risk Score]]&gt;=6,"Medium Risk",TRUE,"Low Risk")</f>
        <v>Low Risk</v>
      </c>
    </row>
    <row r="7402" spans="1:19">
      <c r="A7402">
        <v>7401</v>
      </c>
      <c r="B7402">
        <v>12.21</v>
      </c>
      <c r="C7402">
        <v>23</v>
      </c>
      <c r="D7402" t="s">
        <v>49</v>
      </c>
      <c r="E7402">
        <v>0</v>
      </c>
      <c r="F7402">
        <v>1</v>
      </c>
      <c r="G7402">
        <v>44</v>
      </c>
      <c r="H7402">
        <v>5</v>
      </c>
      <c r="I7402">
        <v>31</v>
      </c>
      <c r="J7402">
        <v>0</v>
      </c>
      <c r="K7402">
        <f>_xlfn.XLOOKUP(FraudData[[#This Row],[amount]],AmountRules[Amount Min],AmountRules[Risk Points],,-1)</f>
        <v>0</v>
      </c>
      <c r="L7402">
        <f>_xlfn.XLOOKUP(FraudData[[#This Row],[transaction_hour]],TimeRules[Hour Min],TimeRules[Risk Points],,-1)</f>
        <v>1</v>
      </c>
      <c r="M7402">
        <f>_xlfn.XLOOKUP(FraudData[[#This Row],[foreign_transaction]],ForeignRules[Foreign Transaction],ForeignRules[Risk Points],0)</f>
        <v>0</v>
      </c>
      <c r="N7402">
        <f>_xlfn.XLOOKUP(FraudData[[#This Row],[location_mismatch]],Table10[Location Mismatch],Table10[Risk Points],0)</f>
        <v>3</v>
      </c>
      <c r="O7402">
        <f>_xlfn.XLOOKUP(FraudData[[#This Row],[device_trust_score]],DeviceRules[Device Min],DeviceRules[Risk Points],,-1)</f>
        <v>2</v>
      </c>
      <c r="P7402">
        <f>_xlfn.XLOOKUP(FraudData[[#This Row],[velocity_last_24h]],VelocityRules[Velocity Min],VelocityRules[Risk Points],,-1)</f>
        <v>3</v>
      </c>
      <c r="Q7402">
        <f>_xlfn.XLOOKUP(FraudData[[#This Row],[merchant_category]],MerchantRules[Merchant Category],MerchantRules[Risk Points],0)</f>
        <v>1</v>
      </c>
      <c r="R7402">
        <f>SUM(FraudData[[#This Row],[Amount Risk]:[Merchant Risk]])</f>
        <v>10</v>
      </c>
      <c r="S7402" t="str" cm="1">
        <f t="array" ref="S7402">_xlfn.IFS(FraudData[[#This Row],[Fraud Risk Score]]&gt;=8,"High Risk",FraudData[[#This Row],[Fraud Risk Score]]&gt;=6,"Medium Risk",TRUE,"Low Risk")</f>
        <v>High Risk</v>
      </c>
    </row>
    <row r="7403" spans="1:19">
      <c r="A7403">
        <v>7402</v>
      </c>
      <c r="B7403">
        <v>211.17</v>
      </c>
      <c r="C7403">
        <v>11</v>
      </c>
      <c r="D7403" t="s">
        <v>50</v>
      </c>
      <c r="E7403">
        <v>0</v>
      </c>
      <c r="F7403">
        <v>0</v>
      </c>
      <c r="G7403">
        <v>28</v>
      </c>
      <c r="H7403">
        <v>3</v>
      </c>
      <c r="I7403">
        <v>30</v>
      </c>
      <c r="J7403">
        <v>0</v>
      </c>
      <c r="K7403">
        <f>_xlfn.XLOOKUP(FraudData[[#This Row],[amount]],AmountRules[Amount Min],AmountRules[Risk Points],,-1)</f>
        <v>0</v>
      </c>
      <c r="L7403">
        <f>_xlfn.XLOOKUP(FraudData[[#This Row],[transaction_hour]],TimeRules[Hour Min],TimeRules[Risk Points],,-1)</f>
        <v>0</v>
      </c>
      <c r="M7403">
        <f>_xlfn.XLOOKUP(FraudData[[#This Row],[foreign_transaction]],ForeignRules[Foreign Transaction],ForeignRules[Risk Points],0)</f>
        <v>0</v>
      </c>
      <c r="N7403">
        <f>_xlfn.XLOOKUP(FraudData[[#This Row],[location_mismatch]],Table10[Location Mismatch],Table10[Risk Points],0)</f>
        <v>0</v>
      </c>
      <c r="O7403">
        <f>_xlfn.XLOOKUP(FraudData[[#This Row],[device_trust_score]],DeviceRules[Device Min],DeviceRules[Risk Points],,-1)</f>
        <v>3</v>
      </c>
      <c r="P7403">
        <f>_xlfn.XLOOKUP(FraudData[[#This Row],[velocity_last_24h]],VelocityRules[Velocity Min],VelocityRules[Risk Points],,-1)</f>
        <v>0</v>
      </c>
      <c r="Q7403">
        <f>_xlfn.XLOOKUP(FraudData[[#This Row],[merchant_category]],MerchantRules[Merchant Category],MerchantRules[Risk Points],0)</f>
        <v>0</v>
      </c>
      <c r="R7403">
        <f>SUM(FraudData[[#This Row],[Amount Risk]:[Merchant Risk]])</f>
        <v>3</v>
      </c>
      <c r="S7403" t="str" cm="1">
        <f t="array" ref="S7403">_xlfn.IFS(FraudData[[#This Row],[Fraud Risk Score]]&gt;=8,"High Risk",FraudData[[#This Row],[Fraud Risk Score]]&gt;=6,"Medium Risk",TRUE,"Low Risk")</f>
        <v>Low Risk</v>
      </c>
    </row>
    <row r="7404" spans="1:19">
      <c r="A7404">
        <v>7403</v>
      </c>
      <c r="B7404">
        <v>152.93</v>
      </c>
      <c r="C7404">
        <v>0</v>
      </c>
      <c r="D7404" t="s">
        <v>48</v>
      </c>
      <c r="E7404">
        <v>0</v>
      </c>
      <c r="F7404">
        <v>1</v>
      </c>
      <c r="G7404">
        <v>77</v>
      </c>
      <c r="H7404">
        <v>2</v>
      </c>
      <c r="I7404">
        <v>54</v>
      </c>
      <c r="J7404">
        <v>0</v>
      </c>
      <c r="K7404">
        <f>_xlfn.XLOOKUP(FraudData[[#This Row],[amount]],AmountRules[Amount Min],AmountRules[Risk Points],,-1)</f>
        <v>0</v>
      </c>
      <c r="L7404">
        <f>_xlfn.XLOOKUP(FraudData[[#This Row],[transaction_hour]],TimeRules[Hour Min],TimeRules[Risk Points],,-1)</f>
        <v>3</v>
      </c>
      <c r="M7404">
        <f>_xlfn.XLOOKUP(FraudData[[#This Row],[foreign_transaction]],ForeignRules[Foreign Transaction],ForeignRules[Risk Points],0)</f>
        <v>0</v>
      </c>
      <c r="N7404">
        <f>_xlfn.XLOOKUP(FraudData[[#This Row],[location_mismatch]],Table10[Location Mismatch],Table10[Risk Points],0)</f>
        <v>3</v>
      </c>
      <c r="O7404">
        <f>_xlfn.XLOOKUP(FraudData[[#This Row],[device_trust_score]],DeviceRules[Device Min],DeviceRules[Risk Points],,-1)</f>
        <v>0</v>
      </c>
      <c r="P7404">
        <f>_xlfn.XLOOKUP(FraudData[[#This Row],[velocity_last_24h]],VelocityRules[Velocity Min],VelocityRules[Risk Points],,-1)</f>
        <v>0</v>
      </c>
      <c r="Q7404">
        <f>_xlfn.XLOOKUP(FraudData[[#This Row],[merchant_category]],MerchantRules[Merchant Category],MerchantRules[Risk Points],0)</f>
        <v>0</v>
      </c>
      <c r="R7404">
        <f>SUM(FraudData[[#This Row],[Amount Risk]:[Merchant Risk]])</f>
        <v>6</v>
      </c>
      <c r="S7404" t="str" cm="1">
        <f t="array" ref="S7404">_xlfn.IFS(FraudData[[#This Row],[Fraud Risk Score]]&gt;=8,"High Risk",FraudData[[#This Row],[Fraud Risk Score]]&gt;=6,"Medium Risk",TRUE,"Low Risk")</f>
        <v>Medium Risk</v>
      </c>
    </row>
    <row r="7405" spans="1:19">
      <c r="A7405">
        <v>7404</v>
      </c>
      <c r="B7405">
        <v>93.31</v>
      </c>
      <c r="C7405">
        <v>18</v>
      </c>
      <c r="D7405" t="s">
        <v>48</v>
      </c>
      <c r="E7405">
        <v>0</v>
      </c>
      <c r="F7405">
        <v>0</v>
      </c>
      <c r="G7405">
        <v>95</v>
      </c>
      <c r="H7405">
        <v>1</v>
      </c>
      <c r="I7405">
        <v>28</v>
      </c>
      <c r="J7405">
        <v>0</v>
      </c>
      <c r="K7405">
        <f>_xlfn.XLOOKUP(FraudData[[#This Row],[amount]],AmountRules[Amount Min],AmountRules[Risk Points],,-1)</f>
        <v>0</v>
      </c>
      <c r="L7405">
        <f>_xlfn.XLOOKUP(FraudData[[#This Row],[transaction_hour]],TimeRules[Hour Min],TimeRules[Risk Points],,-1)</f>
        <v>0</v>
      </c>
      <c r="M7405">
        <f>_xlfn.XLOOKUP(FraudData[[#This Row],[foreign_transaction]],ForeignRules[Foreign Transaction],ForeignRules[Risk Points],0)</f>
        <v>0</v>
      </c>
      <c r="N7405">
        <f>_xlfn.XLOOKUP(FraudData[[#This Row],[location_mismatch]],Table10[Location Mismatch],Table10[Risk Points],0)</f>
        <v>0</v>
      </c>
      <c r="O7405">
        <f>_xlfn.XLOOKUP(FraudData[[#This Row],[device_trust_score]],DeviceRules[Device Min],DeviceRules[Risk Points],,-1)</f>
        <v>0</v>
      </c>
      <c r="P7405">
        <f>_xlfn.XLOOKUP(FraudData[[#This Row],[velocity_last_24h]],VelocityRules[Velocity Min],VelocityRules[Risk Points],,-1)</f>
        <v>0</v>
      </c>
      <c r="Q7405">
        <f>_xlfn.XLOOKUP(FraudData[[#This Row],[merchant_category]],MerchantRules[Merchant Category],MerchantRules[Risk Points],0)</f>
        <v>0</v>
      </c>
      <c r="R7405">
        <f>SUM(FraudData[[#This Row],[Amount Risk]:[Merchant Risk]])</f>
        <v>0</v>
      </c>
      <c r="S7405" t="str" cm="1">
        <f t="array" ref="S7405">_xlfn.IFS(FraudData[[#This Row],[Fraud Risk Score]]&gt;=8,"High Risk",FraudData[[#This Row],[Fraud Risk Score]]&gt;=6,"Medium Risk",TRUE,"Low Risk")</f>
        <v>Low Risk</v>
      </c>
    </row>
    <row r="7406" spans="1:19">
      <c r="A7406">
        <v>7405</v>
      </c>
      <c r="B7406">
        <v>81.349999999999994</v>
      </c>
      <c r="C7406">
        <v>15</v>
      </c>
      <c r="D7406" t="s">
        <v>50</v>
      </c>
      <c r="E7406">
        <v>1</v>
      </c>
      <c r="F7406">
        <v>0</v>
      </c>
      <c r="G7406">
        <v>86</v>
      </c>
      <c r="H7406">
        <v>3</v>
      </c>
      <c r="I7406">
        <v>62</v>
      </c>
      <c r="J7406">
        <v>0</v>
      </c>
      <c r="K7406">
        <f>_xlfn.XLOOKUP(FraudData[[#This Row],[amount]],AmountRules[Amount Min],AmountRules[Risk Points],,-1)</f>
        <v>0</v>
      </c>
      <c r="L7406">
        <f>_xlfn.XLOOKUP(FraudData[[#This Row],[transaction_hour]],TimeRules[Hour Min],TimeRules[Risk Points],,-1)</f>
        <v>0</v>
      </c>
      <c r="M7406">
        <f>_xlfn.XLOOKUP(FraudData[[#This Row],[foreign_transaction]],ForeignRules[Foreign Transaction],ForeignRules[Risk Points],0)</f>
        <v>3</v>
      </c>
      <c r="N7406">
        <f>_xlfn.XLOOKUP(FraudData[[#This Row],[location_mismatch]],Table10[Location Mismatch],Table10[Risk Points],0)</f>
        <v>0</v>
      </c>
      <c r="O7406">
        <f>_xlfn.XLOOKUP(FraudData[[#This Row],[device_trust_score]],DeviceRules[Device Min],DeviceRules[Risk Points],,-1)</f>
        <v>0</v>
      </c>
      <c r="P7406">
        <f>_xlfn.XLOOKUP(FraudData[[#This Row],[velocity_last_24h]],VelocityRules[Velocity Min],VelocityRules[Risk Points],,-1)</f>
        <v>0</v>
      </c>
      <c r="Q7406">
        <f>_xlfn.XLOOKUP(FraudData[[#This Row],[merchant_category]],MerchantRules[Merchant Category],MerchantRules[Risk Points],0)</f>
        <v>0</v>
      </c>
      <c r="R7406">
        <f>SUM(FraudData[[#This Row],[Amount Risk]:[Merchant Risk]])</f>
        <v>3</v>
      </c>
      <c r="S7406" t="str" cm="1">
        <f t="array" ref="S7406">_xlfn.IFS(FraudData[[#This Row],[Fraud Risk Score]]&gt;=8,"High Risk",FraudData[[#This Row],[Fraud Risk Score]]&gt;=6,"Medium Risk",TRUE,"Low Risk")</f>
        <v>Low Risk</v>
      </c>
    </row>
    <row r="7407" spans="1:19">
      <c r="A7407">
        <v>7406</v>
      </c>
      <c r="B7407">
        <v>43.99</v>
      </c>
      <c r="C7407">
        <v>11</v>
      </c>
      <c r="D7407" t="s">
        <v>49</v>
      </c>
      <c r="E7407">
        <v>0</v>
      </c>
      <c r="F7407">
        <v>0</v>
      </c>
      <c r="G7407">
        <v>62</v>
      </c>
      <c r="H7407">
        <v>3</v>
      </c>
      <c r="I7407">
        <v>65</v>
      </c>
      <c r="J7407">
        <v>0</v>
      </c>
      <c r="K7407">
        <f>_xlfn.XLOOKUP(FraudData[[#This Row],[amount]],AmountRules[Amount Min],AmountRules[Risk Points],,-1)</f>
        <v>0</v>
      </c>
      <c r="L7407">
        <f>_xlfn.XLOOKUP(FraudData[[#This Row],[transaction_hour]],TimeRules[Hour Min],TimeRules[Risk Points],,-1)</f>
        <v>0</v>
      </c>
      <c r="M7407">
        <f>_xlfn.XLOOKUP(FraudData[[#This Row],[foreign_transaction]],ForeignRules[Foreign Transaction],ForeignRules[Risk Points],0)</f>
        <v>0</v>
      </c>
      <c r="N7407">
        <f>_xlfn.XLOOKUP(FraudData[[#This Row],[location_mismatch]],Table10[Location Mismatch],Table10[Risk Points],0)</f>
        <v>0</v>
      </c>
      <c r="O7407">
        <f>_xlfn.XLOOKUP(FraudData[[#This Row],[device_trust_score]],DeviceRules[Device Min],DeviceRules[Risk Points],,-1)</f>
        <v>1</v>
      </c>
      <c r="P7407">
        <f>_xlfn.XLOOKUP(FraudData[[#This Row],[velocity_last_24h]],VelocityRules[Velocity Min],VelocityRules[Risk Points],,-1)</f>
        <v>0</v>
      </c>
      <c r="Q7407">
        <f>_xlfn.XLOOKUP(FraudData[[#This Row],[merchant_category]],MerchantRules[Merchant Category],MerchantRules[Risk Points],0)</f>
        <v>1</v>
      </c>
      <c r="R7407">
        <f>SUM(FraudData[[#This Row],[Amount Risk]:[Merchant Risk]])</f>
        <v>2</v>
      </c>
      <c r="S7407" t="str" cm="1">
        <f t="array" ref="S7407">_xlfn.IFS(FraudData[[#This Row],[Fraud Risk Score]]&gt;=8,"High Risk",FraudData[[#This Row],[Fraud Risk Score]]&gt;=6,"Medium Risk",TRUE,"Low Risk")</f>
        <v>Low Risk</v>
      </c>
    </row>
    <row r="7408" spans="1:19">
      <c r="A7408">
        <v>7407</v>
      </c>
      <c r="B7408">
        <v>199.35</v>
      </c>
      <c r="C7408">
        <v>9</v>
      </c>
      <c r="D7408" t="s">
        <v>49</v>
      </c>
      <c r="E7408">
        <v>0</v>
      </c>
      <c r="F7408">
        <v>0</v>
      </c>
      <c r="G7408">
        <v>60</v>
      </c>
      <c r="H7408">
        <v>3</v>
      </c>
      <c r="I7408">
        <v>26</v>
      </c>
      <c r="J7408">
        <v>0</v>
      </c>
      <c r="K7408">
        <f>_xlfn.XLOOKUP(FraudData[[#This Row],[amount]],AmountRules[Amount Min],AmountRules[Risk Points],,-1)</f>
        <v>0</v>
      </c>
      <c r="L7408">
        <f>_xlfn.XLOOKUP(FraudData[[#This Row],[transaction_hour]],TimeRules[Hour Min],TimeRules[Risk Points],,-1)</f>
        <v>0</v>
      </c>
      <c r="M7408">
        <f>_xlfn.XLOOKUP(FraudData[[#This Row],[foreign_transaction]],ForeignRules[Foreign Transaction],ForeignRules[Risk Points],0)</f>
        <v>0</v>
      </c>
      <c r="N7408">
        <f>_xlfn.XLOOKUP(FraudData[[#This Row],[location_mismatch]],Table10[Location Mismatch],Table10[Risk Points],0)</f>
        <v>0</v>
      </c>
      <c r="O7408">
        <f>_xlfn.XLOOKUP(FraudData[[#This Row],[device_trust_score]],DeviceRules[Device Min],DeviceRules[Risk Points],,-1)</f>
        <v>1</v>
      </c>
      <c r="P7408">
        <f>_xlfn.XLOOKUP(FraudData[[#This Row],[velocity_last_24h]],VelocityRules[Velocity Min],VelocityRules[Risk Points],,-1)</f>
        <v>0</v>
      </c>
      <c r="Q7408">
        <f>_xlfn.XLOOKUP(FraudData[[#This Row],[merchant_category]],MerchantRules[Merchant Category],MerchantRules[Risk Points],0)</f>
        <v>1</v>
      </c>
      <c r="R7408">
        <f>SUM(FraudData[[#This Row],[Amount Risk]:[Merchant Risk]])</f>
        <v>2</v>
      </c>
      <c r="S7408" t="str" cm="1">
        <f t="array" ref="S7408">_xlfn.IFS(FraudData[[#This Row],[Fraud Risk Score]]&gt;=8,"High Risk",FraudData[[#This Row],[Fraud Risk Score]]&gt;=6,"Medium Risk",TRUE,"Low Risk")</f>
        <v>Low Risk</v>
      </c>
    </row>
    <row r="7409" spans="1:19">
      <c r="A7409">
        <v>7408</v>
      </c>
      <c r="B7409">
        <v>635.23</v>
      </c>
      <c r="C7409">
        <v>1</v>
      </c>
      <c r="D7409" t="s">
        <v>46</v>
      </c>
      <c r="E7409">
        <v>0</v>
      </c>
      <c r="F7409">
        <v>0</v>
      </c>
      <c r="G7409">
        <v>58</v>
      </c>
      <c r="H7409">
        <v>1</v>
      </c>
      <c r="I7409">
        <v>53</v>
      </c>
      <c r="J7409">
        <v>0</v>
      </c>
      <c r="K7409">
        <f>_xlfn.XLOOKUP(FraudData[[#This Row],[amount]],AmountRules[Amount Min],AmountRules[Risk Points],,-1)</f>
        <v>1</v>
      </c>
      <c r="L7409">
        <f>_xlfn.XLOOKUP(FraudData[[#This Row],[transaction_hour]],TimeRules[Hour Min],TimeRules[Risk Points],,-1)</f>
        <v>3</v>
      </c>
      <c r="M7409">
        <f>_xlfn.XLOOKUP(FraudData[[#This Row],[foreign_transaction]],ForeignRules[Foreign Transaction],ForeignRules[Risk Points],0)</f>
        <v>0</v>
      </c>
      <c r="N7409">
        <f>_xlfn.XLOOKUP(FraudData[[#This Row],[location_mismatch]],Table10[Location Mismatch],Table10[Risk Points],0)</f>
        <v>0</v>
      </c>
      <c r="O7409">
        <f>_xlfn.XLOOKUP(FraudData[[#This Row],[device_trust_score]],DeviceRules[Device Min],DeviceRules[Risk Points],,-1)</f>
        <v>1</v>
      </c>
      <c r="P7409">
        <f>_xlfn.XLOOKUP(FraudData[[#This Row],[velocity_last_24h]],VelocityRules[Velocity Min],VelocityRules[Risk Points],,-1)</f>
        <v>0</v>
      </c>
      <c r="Q7409">
        <f>_xlfn.XLOOKUP(FraudData[[#This Row],[merchant_category]],MerchantRules[Merchant Category],MerchantRules[Risk Points],0)</f>
        <v>0</v>
      </c>
      <c r="R7409">
        <f>SUM(FraudData[[#This Row],[Amount Risk]:[Merchant Risk]])</f>
        <v>5</v>
      </c>
      <c r="S7409" t="str" cm="1">
        <f t="array" ref="S7409">_xlfn.IFS(FraudData[[#This Row],[Fraud Risk Score]]&gt;=8,"High Risk",FraudData[[#This Row],[Fraud Risk Score]]&gt;=6,"Medium Risk",TRUE,"Low Risk")</f>
        <v>Low Risk</v>
      </c>
    </row>
    <row r="7410" spans="1:19">
      <c r="A7410">
        <v>7409</v>
      </c>
      <c r="B7410">
        <v>34.78</v>
      </c>
      <c r="C7410">
        <v>17</v>
      </c>
      <c r="D7410" t="s">
        <v>49</v>
      </c>
      <c r="E7410">
        <v>0</v>
      </c>
      <c r="F7410">
        <v>0</v>
      </c>
      <c r="G7410">
        <v>30</v>
      </c>
      <c r="H7410">
        <v>4</v>
      </c>
      <c r="I7410">
        <v>39</v>
      </c>
      <c r="J7410">
        <v>0</v>
      </c>
      <c r="K7410">
        <f>_xlfn.XLOOKUP(FraudData[[#This Row],[amount]],AmountRules[Amount Min],AmountRules[Risk Points],,-1)</f>
        <v>0</v>
      </c>
      <c r="L7410">
        <f>_xlfn.XLOOKUP(FraudData[[#This Row],[transaction_hour]],TimeRules[Hour Min],TimeRules[Risk Points],,-1)</f>
        <v>0</v>
      </c>
      <c r="M7410">
        <f>_xlfn.XLOOKUP(FraudData[[#This Row],[foreign_transaction]],ForeignRules[Foreign Transaction],ForeignRules[Risk Points],0)</f>
        <v>0</v>
      </c>
      <c r="N7410">
        <f>_xlfn.XLOOKUP(FraudData[[#This Row],[location_mismatch]],Table10[Location Mismatch],Table10[Risk Points],0)</f>
        <v>0</v>
      </c>
      <c r="O7410">
        <f>_xlfn.XLOOKUP(FraudData[[#This Row],[device_trust_score]],DeviceRules[Device Min],DeviceRules[Risk Points],,-1)</f>
        <v>2</v>
      </c>
      <c r="P7410">
        <f>_xlfn.XLOOKUP(FraudData[[#This Row],[velocity_last_24h]],VelocityRules[Velocity Min],VelocityRules[Risk Points],,-1)</f>
        <v>0</v>
      </c>
      <c r="Q7410">
        <f>_xlfn.XLOOKUP(FraudData[[#This Row],[merchant_category]],MerchantRules[Merchant Category],MerchantRules[Risk Points],0)</f>
        <v>1</v>
      </c>
      <c r="R7410">
        <f>SUM(FraudData[[#This Row],[Amount Risk]:[Merchant Risk]])</f>
        <v>3</v>
      </c>
      <c r="S7410" t="str" cm="1">
        <f t="array" ref="S7410">_xlfn.IFS(FraudData[[#This Row],[Fraud Risk Score]]&gt;=8,"High Risk",FraudData[[#This Row],[Fraud Risk Score]]&gt;=6,"Medium Risk",TRUE,"Low Risk")</f>
        <v>Low Risk</v>
      </c>
    </row>
    <row r="7411" spans="1:19">
      <c r="A7411">
        <v>7410</v>
      </c>
      <c r="B7411">
        <v>163.63999999999999</v>
      </c>
      <c r="C7411">
        <v>12</v>
      </c>
      <c r="D7411" t="s">
        <v>46</v>
      </c>
      <c r="E7411">
        <v>1</v>
      </c>
      <c r="F7411">
        <v>0</v>
      </c>
      <c r="G7411">
        <v>90</v>
      </c>
      <c r="H7411">
        <v>3</v>
      </c>
      <c r="I7411">
        <v>21</v>
      </c>
      <c r="J7411">
        <v>0</v>
      </c>
      <c r="K7411">
        <f>_xlfn.XLOOKUP(FraudData[[#This Row],[amount]],AmountRules[Amount Min],AmountRules[Risk Points],,-1)</f>
        <v>0</v>
      </c>
      <c r="L7411">
        <f>_xlfn.XLOOKUP(FraudData[[#This Row],[transaction_hour]],TimeRules[Hour Min],TimeRules[Risk Points],,-1)</f>
        <v>0</v>
      </c>
      <c r="M7411">
        <f>_xlfn.XLOOKUP(FraudData[[#This Row],[foreign_transaction]],ForeignRules[Foreign Transaction],ForeignRules[Risk Points],0)</f>
        <v>3</v>
      </c>
      <c r="N7411">
        <f>_xlfn.XLOOKUP(FraudData[[#This Row],[location_mismatch]],Table10[Location Mismatch],Table10[Risk Points],0)</f>
        <v>0</v>
      </c>
      <c r="O7411">
        <f>_xlfn.XLOOKUP(FraudData[[#This Row],[device_trust_score]],DeviceRules[Device Min],DeviceRules[Risk Points],,-1)</f>
        <v>0</v>
      </c>
      <c r="P7411">
        <f>_xlfn.XLOOKUP(FraudData[[#This Row],[velocity_last_24h]],VelocityRules[Velocity Min],VelocityRules[Risk Points],,-1)</f>
        <v>0</v>
      </c>
      <c r="Q7411">
        <f>_xlfn.XLOOKUP(FraudData[[#This Row],[merchant_category]],MerchantRules[Merchant Category],MerchantRules[Risk Points],0)</f>
        <v>0</v>
      </c>
      <c r="R7411">
        <f>SUM(FraudData[[#This Row],[Amount Risk]:[Merchant Risk]])</f>
        <v>3</v>
      </c>
      <c r="S7411" t="str" cm="1">
        <f t="array" ref="S7411">_xlfn.IFS(FraudData[[#This Row],[Fraud Risk Score]]&gt;=8,"High Risk",FraudData[[#This Row],[Fraud Risk Score]]&gt;=6,"Medium Risk",TRUE,"Low Risk")</f>
        <v>Low Risk</v>
      </c>
    </row>
    <row r="7412" spans="1:19">
      <c r="A7412">
        <v>7411</v>
      </c>
      <c r="B7412">
        <v>99.35</v>
      </c>
      <c r="C7412">
        <v>23</v>
      </c>
      <c r="D7412" t="s">
        <v>47</v>
      </c>
      <c r="E7412">
        <v>0</v>
      </c>
      <c r="F7412">
        <v>0</v>
      </c>
      <c r="G7412">
        <v>42</v>
      </c>
      <c r="H7412">
        <v>2</v>
      </c>
      <c r="I7412">
        <v>48</v>
      </c>
      <c r="J7412">
        <v>0</v>
      </c>
      <c r="K7412">
        <f>_xlfn.XLOOKUP(FraudData[[#This Row],[amount]],AmountRules[Amount Min],AmountRules[Risk Points],,-1)</f>
        <v>0</v>
      </c>
      <c r="L7412">
        <f>_xlfn.XLOOKUP(FraudData[[#This Row],[transaction_hour]],TimeRules[Hour Min],TimeRules[Risk Points],,-1)</f>
        <v>1</v>
      </c>
      <c r="M7412">
        <f>_xlfn.XLOOKUP(FraudData[[#This Row],[foreign_transaction]],ForeignRules[Foreign Transaction],ForeignRules[Risk Points],0)</f>
        <v>0</v>
      </c>
      <c r="N7412">
        <f>_xlfn.XLOOKUP(FraudData[[#This Row],[location_mismatch]],Table10[Location Mismatch],Table10[Risk Points],0)</f>
        <v>0</v>
      </c>
      <c r="O7412">
        <f>_xlfn.XLOOKUP(FraudData[[#This Row],[device_trust_score]],DeviceRules[Device Min],DeviceRules[Risk Points],,-1)</f>
        <v>2</v>
      </c>
      <c r="P7412">
        <f>_xlfn.XLOOKUP(FraudData[[#This Row],[velocity_last_24h]],VelocityRules[Velocity Min],VelocityRules[Risk Points],,-1)</f>
        <v>0</v>
      </c>
      <c r="Q7412">
        <f>_xlfn.XLOOKUP(FraudData[[#This Row],[merchant_category]],MerchantRules[Merchant Category],MerchantRules[Risk Points],0)</f>
        <v>0</v>
      </c>
      <c r="R7412">
        <f>SUM(FraudData[[#This Row],[Amount Risk]:[Merchant Risk]])</f>
        <v>3</v>
      </c>
      <c r="S7412" t="str" cm="1">
        <f t="array" ref="S7412">_xlfn.IFS(FraudData[[#This Row],[Fraud Risk Score]]&gt;=8,"High Risk",FraudData[[#This Row],[Fraud Risk Score]]&gt;=6,"Medium Risk",TRUE,"Low Risk")</f>
        <v>Low Risk</v>
      </c>
    </row>
    <row r="7413" spans="1:19">
      <c r="A7413">
        <v>7412</v>
      </c>
      <c r="B7413">
        <v>106.53</v>
      </c>
      <c r="C7413">
        <v>5</v>
      </c>
      <c r="D7413" t="s">
        <v>50</v>
      </c>
      <c r="E7413">
        <v>0</v>
      </c>
      <c r="F7413">
        <v>0</v>
      </c>
      <c r="G7413">
        <v>51</v>
      </c>
      <c r="H7413">
        <v>0</v>
      </c>
      <c r="I7413">
        <v>60</v>
      </c>
      <c r="J7413">
        <v>0</v>
      </c>
      <c r="K7413">
        <f>_xlfn.XLOOKUP(FraudData[[#This Row],[amount]],AmountRules[Amount Min],AmountRules[Risk Points],,-1)</f>
        <v>0</v>
      </c>
      <c r="L7413">
        <f>_xlfn.XLOOKUP(FraudData[[#This Row],[transaction_hour]],TimeRules[Hour Min],TimeRules[Risk Points],,-1)</f>
        <v>0</v>
      </c>
      <c r="M7413">
        <f>_xlfn.XLOOKUP(FraudData[[#This Row],[foreign_transaction]],ForeignRules[Foreign Transaction],ForeignRules[Risk Points],0)</f>
        <v>0</v>
      </c>
      <c r="N7413">
        <f>_xlfn.XLOOKUP(FraudData[[#This Row],[location_mismatch]],Table10[Location Mismatch],Table10[Risk Points],0)</f>
        <v>0</v>
      </c>
      <c r="O7413">
        <f>_xlfn.XLOOKUP(FraudData[[#This Row],[device_trust_score]],DeviceRules[Device Min],DeviceRules[Risk Points],,-1)</f>
        <v>1</v>
      </c>
      <c r="P7413">
        <f>_xlfn.XLOOKUP(FraudData[[#This Row],[velocity_last_24h]],VelocityRules[Velocity Min],VelocityRules[Risk Points],,-1)</f>
        <v>0</v>
      </c>
      <c r="Q7413">
        <f>_xlfn.XLOOKUP(FraudData[[#This Row],[merchant_category]],MerchantRules[Merchant Category],MerchantRules[Risk Points],0)</f>
        <v>0</v>
      </c>
      <c r="R7413">
        <f>SUM(FraudData[[#This Row],[Amount Risk]:[Merchant Risk]])</f>
        <v>1</v>
      </c>
      <c r="S7413" t="str" cm="1">
        <f t="array" ref="S7413">_xlfn.IFS(FraudData[[#This Row],[Fraud Risk Score]]&gt;=8,"High Risk",FraudData[[#This Row],[Fraud Risk Score]]&gt;=6,"Medium Risk",TRUE,"Low Risk")</f>
        <v>Low Risk</v>
      </c>
    </row>
    <row r="7414" spans="1:19">
      <c r="A7414">
        <v>7413</v>
      </c>
      <c r="B7414">
        <v>52.78</v>
      </c>
      <c r="C7414">
        <v>11</v>
      </c>
      <c r="D7414" t="s">
        <v>47</v>
      </c>
      <c r="E7414">
        <v>1</v>
      </c>
      <c r="F7414">
        <v>0</v>
      </c>
      <c r="G7414">
        <v>63</v>
      </c>
      <c r="H7414">
        <v>2</v>
      </c>
      <c r="I7414">
        <v>55</v>
      </c>
      <c r="J7414">
        <v>0</v>
      </c>
      <c r="K7414">
        <f>_xlfn.XLOOKUP(FraudData[[#This Row],[amount]],AmountRules[Amount Min],AmountRules[Risk Points],,-1)</f>
        <v>0</v>
      </c>
      <c r="L7414">
        <f>_xlfn.XLOOKUP(FraudData[[#This Row],[transaction_hour]],TimeRules[Hour Min],TimeRules[Risk Points],,-1)</f>
        <v>0</v>
      </c>
      <c r="M7414">
        <f>_xlfn.XLOOKUP(FraudData[[#This Row],[foreign_transaction]],ForeignRules[Foreign Transaction],ForeignRules[Risk Points],0)</f>
        <v>3</v>
      </c>
      <c r="N7414">
        <f>_xlfn.XLOOKUP(FraudData[[#This Row],[location_mismatch]],Table10[Location Mismatch],Table10[Risk Points],0)</f>
        <v>0</v>
      </c>
      <c r="O7414">
        <f>_xlfn.XLOOKUP(FraudData[[#This Row],[device_trust_score]],DeviceRules[Device Min],DeviceRules[Risk Points],,-1)</f>
        <v>1</v>
      </c>
      <c r="P7414">
        <f>_xlfn.XLOOKUP(FraudData[[#This Row],[velocity_last_24h]],VelocityRules[Velocity Min],VelocityRules[Risk Points],,-1)</f>
        <v>0</v>
      </c>
      <c r="Q7414">
        <f>_xlfn.XLOOKUP(FraudData[[#This Row],[merchant_category]],MerchantRules[Merchant Category],MerchantRules[Risk Points],0)</f>
        <v>0</v>
      </c>
      <c r="R7414">
        <f>SUM(FraudData[[#This Row],[Amount Risk]:[Merchant Risk]])</f>
        <v>4</v>
      </c>
      <c r="S7414" t="str" cm="1">
        <f t="array" ref="S7414">_xlfn.IFS(FraudData[[#This Row],[Fraud Risk Score]]&gt;=8,"High Risk",FraudData[[#This Row],[Fraud Risk Score]]&gt;=6,"Medium Risk",TRUE,"Low Risk")</f>
        <v>Low Risk</v>
      </c>
    </row>
    <row r="7415" spans="1:19">
      <c r="A7415">
        <v>7414</v>
      </c>
      <c r="B7415">
        <v>313.87</v>
      </c>
      <c r="C7415">
        <v>21</v>
      </c>
      <c r="D7415" t="s">
        <v>47</v>
      </c>
      <c r="E7415">
        <v>0</v>
      </c>
      <c r="F7415">
        <v>0</v>
      </c>
      <c r="G7415">
        <v>75</v>
      </c>
      <c r="H7415">
        <v>1</v>
      </c>
      <c r="I7415">
        <v>68</v>
      </c>
      <c r="J7415">
        <v>0</v>
      </c>
      <c r="K7415">
        <f>_xlfn.XLOOKUP(FraudData[[#This Row],[amount]],AmountRules[Amount Min],AmountRules[Risk Points],,-1)</f>
        <v>0</v>
      </c>
      <c r="L7415">
        <f>_xlfn.XLOOKUP(FraudData[[#This Row],[transaction_hour]],TimeRules[Hour Min],TimeRules[Risk Points],,-1)</f>
        <v>0</v>
      </c>
      <c r="M7415">
        <f>_xlfn.XLOOKUP(FraudData[[#This Row],[foreign_transaction]],ForeignRules[Foreign Transaction],ForeignRules[Risk Points],0)</f>
        <v>0</v>
      </c>
      <c r="N7415">
        <f>_xlfn.XLOOKUP(FraudData[[#This Row],[location_mismatch]],Table10[Location Mismatch],Table10[Risk Points],0)</f>
        <v>0</v>
      </c>
      <c r="O7415">
        <f>_xlfn.XLOOKUP(FraudData[[#This Row],[device_trust_score]],DeviceRules[Device Min],DeviceRules[Risk Points],,-1)</f>
        <v>0</v>
      </c>
      <c r="P7415">
        <f>_xlfn.XLOOKUP(FraudData[[#This Row],[velocity_last_24h]],VelocityRules[Velocity Min],VelocityRules[Risk Points],,-1)</f>
        <v>0</v>
      </c>
      <c r="Q7415">
        <f>_xlfn.XLOOKUP(FraudData[[#This Row],[merchant_category]],MerchantRules[Merchant Category],MerchantRules[Risk Points],0)</f>
        <v>0</v>
      </c>
      <c r="R7415">
        <f>SUM(FraudData[[#This Row],[Amount Risk]:[Merchant Risk]])</f>
        <v>0</v>
      </c>
      <c r="S7415" t="str" cm="1">
        <f t="array" ref="S7415">_xlfn.IFS(FraudData[[#This Row],[Fraud Risk Score]]&gt;=8,"High Risk",FraudData[[#This Row],[Fraud Risk Score]]&gt;=6,"Medium Risk",TRUE,"Low Risk")</f>
        <v>Low Risk</v>
      </c>
    </row>
    <row r="7416" spans="1:19">
      <c r="A7416">
        <v>7415</v>
      </c>
      <c r="B7416">
        <v>119.54</v>
      </c>
      <c r="C7416">
        <v>3</v>
      </c>
      <c r="D7416" t="s">
        <v>47</v>
      </c>
      <c r="E7416">
        <v>0</v>
      </c>
      <c r="F7416">
        <v>0</v>
      </c>
      <c r="G7416">
        <v>43</v>
      </c>
      <c r="H7416">
        <v>0</v>
      </c>
      <c r="I7416">
        <v>69</v>
      </c>
      <c r="J7416">
        <v>0</v>
      </c>
      <c r="K7416">
        <f>_xlfn.XLOOKUP(FraudData[[#This Row],[amount]],AmountRules[Amount Min],AmountRules[Risk Points],,-1)</f>
        <v>0</v>
      </c>
      <c r="L7416">
        <f>_xlfn.XLOOKUP(FraudData[[#This Row],[transaction_hour]],TimeRules[Hour Min],TimeRules[Risk Points],,-1)</f>
        <v>3</v>
      </c>
      <c r="M7416">
        <f>_xlfn.XLOOKUP(FraudData[[#This Row],[foreign_transaction]],ForeignRules[Foreign Transaction],ForeignRules[Risk Points],0)</f>
        <v>0</v>
      </c>
      <c r="N7416">
        <f>_xlfn.XLOOKUP(FraudData[[#This Row],[location_mismatch]],Table10[Location Mismatch],Table10[Risk Points],0)</f>
        <v>0</v>
      </c>
      <c r="O7416">
        <f>_xlfn.XLOOKUP(FraudData[[#This Row],[device_trust_score]],DeviceRules[Device Min],DeviceRules[Risk Points],,-1)</f>
        <v>2</v>
      </c>
      <c r="P7416">
        <f>_xlfn.XLOOKUP(FraudData[[#This Row],[velocity_last_24h]],VelocityRules[Velocity Min],VelocityRules[Risk Points],,-1)</f>
        <v>0</v>
      </c>
      <c r="Q7416">
        <f>_xlfn.XLOOKUP(FraudData[[#This Row],[merchant_category]],MerchantRules[Merchant Category],MerchantRules[Risk Points],0)</f>
        <v>0</v>
      </c>
      <c r="R7416">
        <f>SUM(FraudData[[#This Row],[Amount Risk]:[Merchant Risk]])</f>
        <v>5</v>
      </c>
      <c r="S7416" t="str" cm="1">
        <f t="array" ref="S7416">_xlfn.IFS(FraudData[[#This Row],[Fraud Risk Score]]&gt;=8,"High Risk",FraudData[[#This Row],[Fraud Risk Score]]&gt;=6,"Medium Risk",TRUE,"Low Risk")</f>
        <v>Low Risk</v>
      </c>
    </row>
    <row r="7417" spans="1:19">
      <c r="A7417">
        <v>7416</v>
      </c>
      <c r="B7417">
        <v>141.11000000000001</v>
      </c>
      <c r="C7417">
        <v>0</v>
      </c>
      <c r="D7417" t="s">
        <v>47</v>
      </c>
      <c r="E7417">
        <v>0</v>
      </c>
      <c r="F7417">
        <v>0</v>
      </c>
      <c r="G7417">
        <v>58</v>
      </c>
      <c r="H7417">
        <v>2</v>
      </c>
      <c r="I7417">
        <v>58</v>
      </c>
      <c r="J7417">
        <v>0</v>
      </c>
      <c r="K7417">
        <f>_xlfn.XLOOKUP(FraudData[[#This Row],[amount]],AmountRules[Amount Min],AmountRules[Risk Points],,-1)</f>
        <v>0</v>
      </c>
      <c r="L7417">
        <f>_xlfn.XLOOKUP(FraudData[[#This Row],[transaction_hour]],TimeRules[Hour Min],TimeRules[Risk Points],,-1)</f>
        <v>3</v>
      </c>
      <c r="M7417">
        <f>_xlfn.XLOOKUP(FraudData[[#This Row],[foreign_transaction]],ForeignRules[Foreign Transaction],ForeignRules[Risk Points],0)</f>
        <v>0</v>
      </c>
      <c r="N7417">
        <f>_xlfn.XLOOKUP(FraudData[[#This Row],[location_mismatch]],Table10[Location Mismatch],Table10[Risk Points],0)</f>
        <v>0</v>
      </c>
      <c r="O7417">
        <f>_xlfn.XLOOKUP(FraudData[[#This Row],[device_trust_score]],DeviceRules[Device Min],DeviceRules[Risk Points],,-1)</f>
        <v>1</v>
      </c>
      <c r="P7417">
        <f>_xlfn.XLOOKUP(FraudData[[#This Row],[velocity_last_24h]],VelocityRules[Velocity Min],VelocityRules[Risk Points],,-1)</f>
        <v>0</v>
      </c>
      <c r="Q7417">
        <f>_xlfn.XLOOKUP(FraudData[[#This Row],[merchant_category]],MerchantRules[Merchant Category],MerchantRules[Risk Points],0)</f>
        <v>0</v>
      </c>
      <c r="R7417">
        <f>SUM(FraudData[[#This Row],[Amount Risk]:[Merchant Risk]])</f>
        <v>4</v>
      </c>
      <c r="S7417" t="str" cm="1">
        <f t="array" ref="S7417">_xlfn.IFS(FraudData[[#This Row],[Fraud Risk Score]]&gt;=8,"High Risk",FraudData[[#This Row],[Fraud Risk Score]]&gt;=6,"Medium Risk",TRUE,"Low Risk")</f>
        <v>Low Risk</v>
      </c>
    </row>
    <row r="7418" spans="1:19">
      <c r="A7418">
        <v>7417</v>
      </c>
      <c r="B7418">
        <v>65.430000000000007</v>
      </c>
      <c r="C7418">
        <v>10</v>
      </c>
      <c r="D7418" t="s">
        <v>48</v>
      </c>
      <c r="E7418">
        <v>0</v>
      </c>
      <c r="F7418">
        <v>0</v>
      </c>
      <c r="G7418">
        <v>48</v>
      </c>
      <c r="H7418">
        <v>0</v>
      </c>
      <c r="I7418">
        <v>18</v>
      </c>
      <c r="J7418">
        <v>0</v>
      </c>
      <c r="K7418">
        <f>_xlfn.XLOOKUP(FraudData[[#This Row],[amount]],AmountRules[Amount Min],AmountRules[Risk Points],,-1)</f>
        <v>0</v>
      </c>
      <c r="L7418">
        <f>_xlfn.XLOOKUP(FraudData[[#This Row],[transaction_hour]],TimeRules[Hour Min],TimeRules[Risk Points],,-1)</f>
        <v>0</v>
      </c>
      <c r="M7418">
        <f>_xlfn.XLOOKUP(FraudData[[#This Row],[foreign_transaction]],ForeignRules[Foreign Transaction],ForeignRules[Risk Points],0)</f>
        <v>0</v>
      </c>
      <c r="N7418">
        <f>_xlfn.XLOOKUP(FraudData[[#This Row],[location_mismatch]],Table10[Location Mismatch],Table10[Risk Points],0)</f>
        <v>0</v>
      </c>
      <c r="O7418">
        <f>_xlfn.XLOOKUP(FraudData[[#This Row],[device_trust_score]],DeviceRules[Device Min],DeviceRules[Risk Points],,-1)</f>
        <v>2</v>
      </c>
      <c r="P7418">
        <f>_xlfn.XLOOKUP(FraudData[[#This Row],[velocity_last_24h]],VelocityRules[Velocity Min],VelocityRules[Risk Points],,-1)</f>
        <v>0</v>
      </c>
      <c r="Q7418">
        <f>_xlfn.XLOOKUP(FraudData[[#This Row],[merchant_category]],MerchantRules[Merchant Category],MerchantRules[Risk Points],0)</f>
        <v>0</v>
      </c>
      <c r="R7418">
        <f>SUM(FraudData[[#This Row],[Amount Risk]:[Merchant Risk]])</f>
        <v>2</v>
      </c>
      <c r="S7418" t="str" cm="1">
        <f t="array" ref="S7418">_xlfn.IFS(FraudData[[#This Row],[Fraud Risk Score]]&gt;=8,"High Risk",FraudData[[#This Row],[Fraud Risk Score]]&gt;=6,"Medium Risk",TRUE,"Low Risk")</f>
        <v>Low Risk</v>
      </c>
    </row>
    <row r="7419" spans="1:19">
      <c r="A7419">
        <v>7418</v>
      </c>
      <c r="B7419">
        <v>36.119999999999997</v>
      </c>
      <c r="C7419">
        <v>22</v>
      </c>
      <c r="D7419" t="s">
        <v>49</v>
      </c>
      <c r="E7419">
        <v>1</v>
      </c>
      <c r="F7419">
        <v>0</v>
      </c>
      <c r="G7419">
        <v>49</v>
      </c>
      <c r="H7419">
        <v>1</v>
      </c>
      <c r="I7419">
        <v>36</v>
      </c>
      <c r="J7419">
        <v>0</v>
      </c>
      <c r="K7419">
        <f>_xlfn.XLOOKUP(FraudData[[#This Row],[amount]],AmountRules[Amount Min],AmountRules[Risk Points],,-1)</f>
        <v>0</v>
      </c>
      <c r="L7419">
        <f>_xlfn.XLOOKUP(FraudData[[#This Row],[transaction_hour]],TimeRules[Hour Min],TimeRules[Risk Points],,-1)</f>
        <v>0</v>
      </c>
      <c r="M7419">
        <f>_xlfn.XLOOKUP(FraudData[[#This Row],[foreign_transaction]],ForeignRules[Foreign Transaction],ForeignRules[Risk Points],0)</f>
        <v>3</v>
      </c>
      <c r="N7419">
        <f>_xlfn.XLOOKUP(FraudData[[#This Row],[location_mismatch]],Table10[Location Mismatch],Table10[Risk Points],0)</f>
        <v>0</v>
      </c>
      <c r="O7419">
        <f>_xlfn.XLOOKUP(FraudData[[#This Row],[device_trust_score]],DeviceRules[Device Min],DeviceRules[Risk Points],,-1)</f>
        <v>2</v>
      </c>
      <c r="P7419">
        <f>_xlfn.XLOOKUP(FraudData[[#This Row],[velocity_last_24h]],VelocityRules[Velocity Min],VelocityRules[Risk Points],,-1)</f>
        <v>0</v>
      </c>
      <c r="Q7419">
        <f>_xlfn.XLOOKUP(FraudData[[#This Row],[merchant_category]],MerchantRules[Merchant Category],MerchantRules[Risk Points],0)</f>
        <v>1</v>
      </c>
      <c r="R7419">
        <f>SUM(FraudData[[#This Row],[Amount Risk]:[Merchant Risk]])</f>
        <v>6</v>
      </c>
      <c r="S7419" t="str" cm="1">
        <f t="array" ref="S7419">_xlfn.IFS(FraudData[[#This Row],[Fraud Risk Score]]&gt;=8,"High Risk",FraudData[[#This Row],[Fraud Risk Score]]&gt;=6,"Medium Risk",TRUE,"Low Risk")</f>
        <v>Medium Risk</v>
      </c>
    </row>
    <row r="7420" spans="1:19">
      <c r="A7420">
        <v>7419</v>
      </c>
      <c r="B7420">
        <v>16.170000000000002</v>
      </c>
      <c r="C7420">
        <v>7</v>
      </c>
      <c r="D7420" t="s">
        <v>50</v>
      </c>
      <c r="E7420">
        <v>0</v>
      </c>
      <c r="F7420">
        <v>0</v>
      </c>
      <c r="G7420">
        <v>94</v>
      </c>
      <c r="H7420">
        <v>2</v>
      </c>
      <c r="I7420">
        <v>26</v>
      </c>
      <c r="J7420">
        <v>0</v>
      </c>
      <c r="K7420">
        <f>_xlfn.XLOOKUP(FraudData[[#This Row],[amount]],AmountRules[Amount Min],AmountRules[Risk Points],,-1)</f>
        <v>0</v>
      </c>
      <c r="L7420">
        <f>_xlfn.XLOOKUP(FraudData[[#This Row],[transaction_hour]],TimeRules[Hour Min],TimeRules[Risk Points],,-1)</f>
        <v>0</v>
      </c>
      <c r="M7420">
        <f>_xlfn.XLOOKUP(FraudData[[#This Row],[foreign_transaction]],ForeignRules[Foreign Transaction],ForeignRules[Risk Points],0)</f>
        <v>0</v>
      </c>
      <c r="N7420">
        <f>_xlfn.XLOOKUP(FraudData[[#This Row],[location_mismatch]],Table10[Location Mismatch],Table10[Risk Points],0)</f>
        <v>0</v>
      </c>
      <c r="O7420">
        <f>_xlfn.XLOOKUP(FraudData[[#This Row],[device_trust_score]],DeviceRules[Device Min],DeviceRules[Risk Points],,-1)</f>
        <v>0</v>
      </c>
      <c r="P7420">
        <f>_xlfn.XLOOKUP(FraudData[[#This Row],[velocity_last_24h]],VelocityRules[Velocity Min],VelocityRules[Risk Points],,-1)</f>
        <v>0</v>
      </c>
      <c r="Q7420">
        <f>_xlfn.XLOOKUP(FraudData[[#This Row],[merchant_category]],MerchantRules[Merchant Category],MerchantRules[Risk Points],0)</f>
        <v>0</v>
      </c>
      <c r="R7420">
        <f>SUM(FraudData[[#This Row],[Amount Risk]:[Merchant Risk]])</f>
        <v>0</v>
      </c>
      <c r="S7420" t="str" cm="1">
        <f t="array" ref="S7420">_xlfn.IFS(FraudData[[#This Row],[Fraud Risk Score]]&gt;=8,"High Risk",FraudData[[#This Row],[Fraud Risk Score]]&gt;=6,"Medium Risk",TRUE,"Low Risk")</f>
        <v>Low Risk</v>
      </c>
    </row>
    <row r="7421" spans="1:19">
      <c r="A7421">
        <v>7420</v>
      </c>
      <c r="B7421">
        <v>225.39</v>
      </c>
      <c r="C7421">
        <v>1</v>
      </c>
      <c r="D7421" t="s">
        <v>50</v>
      </c>
      <c r="E7421">
        <v>0</v>
      </c>
      <c r="F7421">
        <v>0</v>
      </c>
      <c r="G7421">
        <v>54</v>
      </c>
      <c r="H7421">
        <v>2</v>
      </c>
      <c r="I7421">
        <v>29</v>
      </c>
      <c r="J7421">
        <v>0</v>
      </c>
      <c r="K7421">
        <f>_xlfn.XLOOKUP(FraudData[[#This Row],[amount]],AmountRules[Amount Min],AmountRules[Risk Points],,-1)</f>
        <v>0</v>
      </c>
      <c r="L7421">
        <f>_xlfn.XLOOKUP(FraudData[[#This Row],[transaction_hour]],TimeRules[Hour Min],TimeRules[Risk Points],,-1)</f>
        <v>3</v>
      </c>
      <c r="M7421">
        <f>_xlfn.XLOOKUP(FraudData[[#This Row],[foreign_transaction]],ForeignRules[Foreign Transaction],ForeignRules[Risk Points],0)</f>
        <v>0</v>
      </c>
      <c r="N7421">
        <f>_xlfn.XLOOKUP(FraudData[[#This Row],[location_mismatch]],Table10[Location Mismatch],Table10[Risk Points],0)</f>
        <v>0</v>
      </c>
      <c r="O7421">
        <f>_xlfn.XLOOKUP(FraudData[[#This Row],[device_trust_score]],DeviceRules[Device Min],DeviceRules[Risk Points],,-1)</f>
        <v>1</v>
      </c>
      <c r="P7421">
        <f>_xlfn.XLOOKUP(FraudData[[#This Row],[velocity_last_24h]],VelocityRules[Velocity Min],VelocityRules[Risk Points],,-1)</f>
        <v>0</v>
      </c>
      <c r="Q7421">
        <f>_xlfn.XLOOKUP(FraudData[[#This Row],[merchant_category]],MerchantRules[Merchant Category],MerchantRules[Risk Points],0)</f>
        <v>0</v>
      </c>
      <c r="R7421">
        <f>SUM(FraudData[[#This Row],[Amount Risk]:[Merchant Risk]])</f>
        <v>4</v>
      </c>
      <c r="S7421" t="str" cm="1">
        <f t="array" ref="S7421">_xlfn.IFS(FraudData[[#This Row],[Fraud Risk Score]]&gt;=8,"High Risk",FraudData[[#This Row],[Fraud Risk Score]]&gt;=6,"Medium Risk",TRUE,"Low Risk")</f>
        <v>Low Risk</v>
      </c>
    </row>
    <row r="7422" spans="1:19">
      <c r="A7422">
        <v>7421</v>
      </c>
      <c r="B7422">
        <v>39.32</v>
      </c>
      <c r="C7422">
        <v>1</v>
      </c>
      <c r="D7422" t="s">
        <v>47</v>
      </c>
      <c r="E7422">
        <v>0</v>
      </c>
      <c r="F7422">
        <v>0</v>
      </c>
      <c r="G7422">
        <v>78</v>
      </c>
      <c r="H7422">
        <v>3</v>
      </c>
      <c r="I7422">
        <v>56</v>
      </c>
      <c r="J7422">
        <v>0</v>
      </c>
      <c r="K7422">
        <f>_xlfn.XLOOKUP(FraudData[[#This Row],[amount]],AmountRules[Amount Min],AmountRules[Risk Points],,-1)</f>
        <v>0</v>
      </c>
      <c r="L7422">
        <f>_xlfn.XLOOKUP(FraudData[[#This Row],[transaction_hour]],TimeRules[Hour Min],TimeRules[Risk Points],,-1)</f>
        <v>3</v>
      </c>
      <c r="M7422">
        <f>_xlfn.XLOOKUP(FraudData[[#This Row],[foreign_transaction]],ForeignRules[Foreign Transaction],ForeignRules[Risk Points],0)</f>
        <v>0</v>
      </c>
      <c r="N7422">
        <f>_xlfn.XLOOKUP(FraudData[[#This Row],[location_mismatch]],Table10[Location Mismatch],Table10[Risk Points],0)</f>
        <v>0</v>
      </c>
      <c r="O7422">
        <f>_xlfn.XLOOKUP(FraudData[[#This Row],[device_trust_score]],DeviceRules[Device Min],DeviceRules[Risk Points],,-1)</f>
        <v>0</v>
      </c>
      <c r="P7422">
        <f>_xlfn.XLOOKUP(FraudData[[#This Row],[velocity_last_24h]],VelocityRules[Velocity Min],VelocityRules[Risk Points],,-1)</f>
        <v>0</v>
      </c>
      <c r="Q7422">
        <f>_xlfn.XLOOKUP(FraudData[[#This Row],[merchant_category]],MerchantRules[Merchant Category],MerchantRules[Risk Points],0)</f>
        <v>0</v>
      </c>
      <c r="R7422">
        <f>SUM(FraudData[[#This Row],[Amount Risk]:[Merchant Risk]])</f>
        <v>3</v>
      </c>
      <c r="S7422" t="str" cm="1">
        <f t="array" ref="S7422">_xlfn.IFS(FraudData[[#This Row],[Fraud Risk Score]]&gt;=8,"High Risk",FraudData[[#This Row],[Fraud Risk Score]]&gt;=6,"Medium Risk",TRUE,"Low Risk")</f>
        <v>Low Risk</v>
      </c>
    </row>
    <row r="7423" spans="1:19">
      <c r="A7423">
        <v>7422</v>
      </c>
      <c r="B7423">
        <v>210.86</v>
      </c>
      <c r="C7423">
        <v>15</v>
      </c>
      <c r="D7423" t="s">
        <v>50</v>
      </c>
      <c r="E7423">
        <v>0</v>
      </c>
      <c r="F7423">
        <v>0</v>
      </c>
      <c r="G7423">
        <v>49</v>
      </c>
      <c r="H7423">
        <v>1</v>
      </c>
      <c r="I7423">
        <v>60</v>
      </c>
      <c r="J7423">
        <v>0</v>
      </c>
      <c r="K7423">
        <f>_xlfn.XLOOKUP(FraudData[[#This Row],[amount]],AmountRules[Amount Min],AmountRules[Risk Points],,-1)</f>
        <v>0</v>
      </c>
      <c r="L7423">
        <f>_xlfn.XLOOKUP(FraudData[[#This Row],[transaction_hour]],TimeRules[Hour Min],TimeRules[Risk Points],,-1)</f>
        <v>0</v>
      </c>
      <c r="M7423">
        <f>_xlfn.XLOOKUP(FraudData[[#This Row],[foreign_transaction]],ForeignRules[Foreign Transaction],ForeignRules[Risk Points],0)</f>
        <v>0</v>
      </c>
      <c r="N7423">
        <f>_xlfn.XLOOKUP(FraudData[[#This Row],[location_mismatch]],Table10[Location Mismatch],Table10[Risk Points],0)</f>
        <v>0</v>
      </c>
      <c r="O7423">
        <f>_xlfn.XLOOKUP(FraudData[[#This Row],[device_trust_score]],DeviceRules[Device Min],DeviceRules[Risk Points],,-1)</f>
        <v>2</v>
      </c>
      <c r="P7423">
        <f>_xlfn.XLOOKUP(FraudData[[#This Row],[velocity_last_24h]],VelocityRules[Velocity Min],VelocityRules[Risk Points],,-1)</f>
        <v>0</v>
      </c>
      <c r="Q7423">
        <f>_xlfn.XLOOKUP(FraudData[[#This Row],[merchant_category]],MerchantRules[Merchant Category],MerchantRules[Risk Points],0)</f>
        <v>0</v>
      </c>
      <c r="R7423">
        <f>SUM(FraudData[[#This Row],[Amount Risk]:[Merchant Risk]])</f>
        <v>2</v>
      </c>
      <c r="S7423" t="str" cm="1">
        <f t="array" ref="S7423">_xlfn.IFS(FraudData[[#This Row],[Fraud Risk Score]]&gt;=8,"High Risk",FraudData[[#This Row],[Fraud Risk Score]]&gt;=6,"Medium Risk",TRUE,"Low Risk")</f>
        <v>Low Risk</v>
      </c>
    </row>
    <row r="7424" spans="1:19">
      <c r="A7424">
        <v>7423</v>
      </c>
      <c r="B7424">
        <v>89.08</v>
      </c>
      <c r="C7424">
        <v>0</v>
      </c>
      <c r="D7424" t="s">
        <v>46</v>
      </c>
      <c r="E7424">
        <v>0</v>
      </c>
      <c r="F7424">
        <v>1</v>
      </c>
      <c r="G7424">
        <v>29</v>
      </c>
      <c r="H7424">
        <v>1</v>
      </c>
      <c r="I7424">
        <v>51</v>
      </c>
      <c r="J7424">
        <v>1</v>
      </c>
      <c r="K7424">
        <f>_xlfn.XLOOKUP(FraudData[[#This Row],[amount]],AmountRules[Amount Min],AmountRules[Risk Points],,-1)</f>
        <v>0</v>
      </c>
      <c r="L7424">
        <f>_xlfn.XLOOKUP(FraudData[[#This Row],[transaction_hour]],TimeRules[Hour Min],TimeRules[Risk Points],,-1)</f>
        <v>3</v>
      </c>
      <c r="M7424">
        <f>_xlfn.XLOOKUP(FraudData[[#This Row],[foreign_transaction]],ForeignRules[Foreign Transaction],ForeignRules[Risk Points],0)</f>
        <v>0</v>
      </c>
      <c r="N7424">
        <f>_xlfn.XLOOKUP(FraudData[[#This Row],[location_mismatch]],Table10[Location Mismatch],Table10[Risk Points],0)</f>
        <v>3</v>
      </c>
      <c r="O7424">
        <f>_xlfn.XLOOKUP(FraudData[[#This Row],[device_trust_score]],DeviceRules[Device Min],DeviceRules[Risk Points],,-1)</f>
        <v>3</v>
      </c>
      <c r="P7424">
        <f>_xlfn.XLOOKUP(FraudData[[#This Row],[velocity_last_24h]],VelocityRules[Velocity Min],VelocityRules[Risk Points],,-1)</f>
        <v>0</v>
      </c>
      <c r="Q7424">
        <f>_xlfn.XLOOKUP(FraudData[[#This Row],[merchant_category]],MerchantRules[Merchant Category],MerchantRules[Risk Points],0)</f>
        <v>0</v>
      </c>
      <c r="R7424">
        <f>SUM(FraudData[[#This Row],[Amount Risk]:[Merchant Risk]])</f>
        <v>9</v>
      </c>
      <c r="S7424" t="str" cm="1">
        <f t="array" ref="S7424">_xlfn.IFS(FraudData[[#This Row],[Fraud Risk Score]]&gt;=8,"High Risk",FraudData[[#This Row],[Fraud Risk Score]]&gt;=6,"Medium Risk",TRUE,"Low Risk")</f>
        <v>High Risk</v>
      </c>
    </row>
    <row r="7425" spans="1:19">
      <c r="A7425">
        <v>7424</v>
      </c>
      <c r="B7425">
        <v>96.74</v>
      </c>
      <c r="C7425">
        <v>3</v>
      </c>
      <c r="D7425" t="s">
        <v>50</v>
      </c>
      <c r="E7425">
        <v>0</v>
      </c>
      <c r="F7425">
        <v>0</v>
      </c>
      <c r="G7425">
        <v>26</v>
      </c>
      <c r="H7425">
        <v>0</v>
      </c>
      <c r="I7425">
        <v>28</v>
      </c>
      <c r="J7425">
        <v>0</v>
      </c>
      <c r="K7425">
        <f>_xlfn.XLOOKUP(FraudData[[#This Row],[amount]],AmountRules[Amount Min],AmountRules[Risk Points],,-1)</f>
        <v>0</v>
      </c>
      <c r="L7425">
        <f>_xlfn.XLOOKUP(FraudData[[#This Row],[transaction_hour]],TimeRules[Hour Min],TimeRules[Risk Points],,-1)</f>
        <v>3</v>
      </c>
      <c r="M7425">
        <f>_xlfn.XLOOKUP(FraudData[[#This Row],[foreign_transaction]],ForeignRules[Foreign Transaction],ForeignRules[Risk Points],0)</f>
        <v>0</v>
      </c>
      <c r="N7425">
        <f>_xlfn.XLOOKUP(FraudData[[#This Row],[location_mismatch]],Table10[Location Mismatch],Table10[Risk Points],0)</f>
        <v>0</v>
      </c>
      <c r="O7425">
        <f>_xlfn.XLOOKUP(FraudData[[#This Row],[device_trust_score]],DeviceRules[Device Min],DeviceRules[Risk Points],,-1)</f>
        <v>3</v>
      </c>
      <c r="P7425">
        <f>_xlfn.XLOOKUP(FraudData[[#This Row],[velocity_last_24h]],VelocityRules[Velocity Min],VelocityRules[Risk Points],,-1)</f>
        <v>0</v>
      </c>
      <c r="Q7425">
        <f>_xlfn.XLOOKUP(FraudData[[#This Row],[merchant_category]],MerchantRules[Merchant Category],MerchantRules[Risk Points],0)</f>
        <v>0</v>
      </c>
      <c r="R7425">
        <f>SUM(FraudData[[#This Row],[Amount Risk]:[Merchant Risk]])</f>
        <v>6</v>
      </c>
      <c r="S7425" t="str" cm="1">
        <f t="array" ref="S7425">_xlfn.IFS(FraudData[[#This Row],[Fraud Risk Score]]&gt;=8,"High Risk",FraudData[[#This Row],[Fraud Risk Score]]&gt;=6,"Medium Risk",TRUE,"Low Risk")</f>
        <v>Medium Risk</v>
      </c>
    </row>
    <row r="7426" spans="1:19">
      <c r="A7426">
        <v>7425</v>
      </c>
      <c r="B7426">
        <v>114</v>
      </c>
      <c r="C7426">
        <v>5</v>
      </c>
      <c r="D7426" t="s">
        <v>47</v>
      </c>
      <c r="E7426">
        <v>0</v>
      </c>
      <c r="F7426">
        <v>0</v>
      </c>
      <c r="G7426">
        <v>87</v>
      </c>
      <c r="H7426">
        <v>2</v>
      </c>
      <c r="I7426">
        <v>54</v>
      </c>
      <c r="J7426">
        <v>0</v>
      </c>
      <c r="K7426">
        <f>_xlfn.XLOOKUP(FraudData[[#This Row],[amount]],AmountRules[Amount Min],AmountRules[Risk Points],,-1)</f>
        <v>0</v>
      </c>
      <c r="L7426">
        <f>_xlfn.XLOOKUP(FraudData[[#This Row],[transaction_hour]],TimeRules[Hour Min],TimeRules[Risk Points],,-1)</f>
        <v>0</v>
      </c>
      <c r="M7426">
        <f>_xlfn.XLOOKUP(FraudData[[#This Row],[foreign_transaction]],ForeignRules[Foreign Transaction],ForeignRules[Risk Points],0)</f>
        <v>0</v>
      </c>
      <c r="N7426">
        <f>_xlfn.XLOOKUP(FraudData[[#This Row],[location_mismatch]],Table10[Location Mismatch],Table10[Risk Points],0)</f>
        <v>0</v>
      </c>
      <c r="O7426">
        <f>_xlfn.XLOOKUP(FraudData[[#This Row],[device_trust_score]],DeviceRules[Device Min],DeviceRules[Risk Points],,-1)</f>
        <v>0</v>
      </c>
      <c r="P7426">
        <f>_xlfn.XLOOKUP(FraudData[[#This Row],[velocity_last_24h]],VelocityRules[Velocity Min],VelocityRules[Risk Points],,-1)</f>
        <v>0</v>
      </c>
      <c r="Q7426">
        <f>_xlfn.XLOOKUP(FraudData[[#This Row],[merchant_category]],MerchantRules[Merchant Category],MerchantRules[Risk Points],0)</f>
        <v>0</v>
      </c>
      <c r="R7426">
        <f>SUM(FraudData[[#This Row],[Amount Risk]:[Merchant Risk]])</f>
        <v>0</v>
      </c>
      <c r="S7426" t="str" cm="1">
        <f t="array" ref="S7426">_xlfn.IFS(FraudData[[#This Row],[Fraud Risk Score]]&gt;=8,"High Risk",FraudData[[#This Row],[Fraud Risk Score]]&gt;=6,"Medium Risk",TRUE,"Low Risk")</f>
        <v>Low Risk</v>
      </c>
    </row>
    <row r="7427" spans="1:19">
      <c r="A7427">
        <v>7426</v>
      </c>
      <c r="B7427">
        <v>82.51</v>
      </c>
      <c r="C7427">
        <v>20</v>
      </c>
      <c r="D7427" t="s">
        <v>50</v>
      </c>
      <c r="E7427">
        <v>0</v>
      </c>
      <c r="F7427">
        <v>0</v>
      </c>
      <c r="G7427">
        <v>78</v>
      </c>
      <c r="H7427">
        <v>4</v>
      </c>
      <c r="I7427">
        <v>65</v>
      </c>
      <c r="J7427">
        <v>0</v>
      </c>
      <c r="K7427">
        <f>_xlfn.XLOOKUP(FraudData[[#This Row],[amount]],AmountRules[Amount Min],AmountRules[Risk Points],,-1)</f>
        <v>0</v>
      </c>
      <c r="L7427">
        <f>_xlfn.XLOOKUP(FraudData[[#This Row],[transaction_hour]],TimeRules[Hour Min],TimeRules[Risk Points],,-1)</f>
        <v>0</v>
      </c>
      <c r="M7427">
        <f>_xlfn.XLOOKUP(FraudData[[#This Row],[foreign_transaction]],ForeignRules[Foreign Transaction],ForeignRules[Risk Points],0)</f>
        <v>0</v>
      </c>
      <c r="N7427">
        <f>_xlfn.XLOOKUP(FraudData[[#This Row],[location_mismatch]],Table10[Location Mismatch],Table10[Risk Points],0)</f>
        <v>0</v>
      </c>
      <c r="O7427">
        <f>_xlfn.XLOOKUP(FraudData[[#This Row],[device_trust_score]],DeviceRules[Device Min],DeviceRules[Risk Points],,-1)</f>
        <v>0</v>
      </c>
      <c r="P7427">
        <f>_xlfn.XLOOKUP(FraudData[[#This Row],[velocity_last_24h]],VelocityRules[Velocity Min],VelocityRules[Risk Points],,-1)</f>
        <v>0</v>
      </c>
      <c r="Q7427">
        <f>_xlfn.XLOOKUP(FraudData[[#This Row],[merchant_category]],MerchantRules[Merchant Category],MerchantRules[Risk Points],0)</f>
        <v>0</v>
      </c>
      <c r="R7427">
        <f>SUM(FraudData[[#This Row],[Amount Risk]:[Merchant Risk]])</f>
        <v>0</v>
      </c>
      <c r="S7427" t="str" cm="1">
        <f t="array" ref="S7427">_xlfn.IFS(FraudData[[#This Row],[Fraud Risk Score]]&gt;=8,"High Risk",FraudData[[#This Row],[Fraud Risk Score]]&gt;=6,"Medium Risk",TRUE,"Low Risk")</f>
        <v>Low Risk</v>
      </c>
    </row>
    <row r="7428" spans="1:19">
      <c r="A7428">
        <v>7427</v>
      </c>
      <c r="B7428">
        <v>19.09</v>
      </c>
      <c r="C7428">
        <v>19</v>
      </c>
      <c r="D7428" t="s">
        <v>49</v>
      </c>
      <c r="E7428">
        <v>0</v>
      </c>
      <c r="F7428">
        <v>0</v>
      </c>
      <c r="G7428">
        <v>62</v>
      </c>
      <c r="H7428">
        <v>3</v>
      </c>
      <c r="I7428">
        <v>64</v>
      </c>
      <c r="J7428">
        <v>0</v>
      </c>
      <c r="K7428">
        <f>_xlfn.XLOOKUP(FraudData[[#This Row],[amount]],AmountRules[Amount Min],AmountRules[Risk Points],,-1)</f>
        <v>0</v>
      </c>
      <c r="L7428">
        <f>_xlfn.XLOOKUP(FraudData[[#This Row],[transaction_hour]],TimeRules[Hour Min],TimeRules[Risk Points],,-1)</f>
        <v>0</v>
      </c>
      <c r="M7428">
        <f>_xlfn.XLOOKUP(FraudData[[#This Row],[foreign_transaction]],ForeignRules[Foreign Transaction],ForeignRules[Risk Points],0)</f>
        <v>0</v>
      </c>
      <c r="N7428">
        <f>_xlfn.XLOOKUP(FraudData[[#This Row],[location_mismatch]],Table10[Location Mismatch],Table10[Risk Points],0)</f>
        <v>0</v>
      </c>
      <c r="O7428">
        <f>_xlfn.XLOOKUP(FraudData[[#This Row],[device_trust_score]],DeviceRules[Device Min],DeviceRules[Risk Points],,-1)</f>
        <v>1</v>
      </c>
      <c r="P7428">
        <f>_xlfn.XLOOKUP(FraudData[[#This Row],[velocity_last_24h]],VelocityRules[Velocity Min],VelocityRules[Risk Points],,-1)</f>
        <v>0</v>
      </c>
      <c r="Q7428">
        <f>_xlfn.XLOOKUP(FraudData[[#This Row],[merchant_category]],MerchantRules[Merchant Category],MerchantRules[Risk Points],0)</f>
        <v>1</v>
      </c>
      <c r="R7428">
        <f>SUM(FraudData[[#This Row],[Amount Risk]:[Merchant Risk]])</f>
        <v>2</v>
      </c>
      <c r="S7428" t="str" cm="1">
        <f t="array" ref="S7428">_xlfn.IFS(FraudData[[#This Row],[Fraud Risk Score]]&gt;=8,"High Risk",FraudData[[#This Row],[Fraud Risk Score]]&gt;=6,"Medium Risk",TRUE,"Low Risk")</f>
        <v>Low Risk</v>
      </c>
    </row>
    <row r="7429" spans="1:19">
      <c r="A7429">
        <v>7428</v>
      </c>
      <c r="B7429">
        <v>66.7</v>
      </c>
      <c r="C7429">
        <v>13</v>
      </c>
      <c r="D7429" t="s">
        <v>47</v>
      </c>
      <c r="E7429">
        <v>0</v>
      </c>
      <c r="F7429">
        <v>0</v>
      </c>
      <c r="G7429">
        <v>41</v>
      </c>
      <c r="H7429">
        <v>3</v>
      </c>
      <c r="I7429">
        <v>34</v>
      </c>
      <c r="J7429">
        <v>0</v>
      </c>
      <c r="K7429">
        <f>_xlfn.XLOOKUP(FraudData[[#This Row],[amount]],AmountRules[Amount Min],AmountRules[Risk Points],,-1)</f>
        <v>0</v>
      </c>
      <c r="L7429">
        <f>_xlfn.XLOOKUP(FraudData[[#This Row],[transaction_hour]],TimeRules[Hour Min],TimeRules[Risk Points],,-1)</f>
        <v>0</v>
      </c>
      <c r="M7429">
        <f>_xlfn.XLOOKUP(FraudData[[#This Row],[foreign_transaction]],ForeignRules[Foreign Transaction],ForeignRules[Risk Points],0)</f>
        <v>0</v>
      </c>
      <c r="N7429">
        <f>_xlfn.XLOOKUP(FraudData[[#This Row],[location_mismatch]],Table10[Location Mismatch],Table10[Risk Points],0)</f>
        <v>0</v>
      </c>
      <c r="O7429">
        <f>_xlfn.XLOOKUP(FraudData[[#This Row],[device_trust_score]],DeviceRules[Device Min],DeviceRules[Risk Points],,-1)</f>
        <v>2</v>
      </c>
      <c r="P7429">
        <f>_xlfn.XLOOKUP(FraudData[[#This Row],[velocity_last_24h]],VelocityRules[Velocity Min],VelocityRules[Risk Points],,-1)</f>
        <v>0</v>
      </c>
      <c r="Q7429">
        <f>_xlfn.XLOOKUP(FraudData[[#This Row],[merchant_category]],MerchantRules[Merchant Category],MerchantRules[Risk Points],0)</f>
        <v>0</v>
      </c>
      <c r="R7429">
        <f>SUM(FraudData[[#This Row],[Amount Risk]:[Merchant Risk]])</f>
        <v>2</v>
      </c>
      <c r="S7429" t="str" cm="1">
        <f t="array" ref="S7429">_xlfn.IFS(FraudData[[#This Row],[Fraud Risk Score]]&gt;=8,"High Risk",FraudData[[#This Row],[Fraud Risk Score]]&gt;=6,"Medium Risk",TRUE,"Low Risk")</f>
        <v>Low Risk</v>
      </c>
    </row>
    <row r="7430" spans="1:19">
      <c r="A7430">
        <v>7429</v>
      </c>
      <c r="B7430">
        <v>196.17</v>
      </c>
      <c r="C7430">
        <v>19</v>
      </c>
      <c r="D7430" t="s">
        <v>48</v>
      </c>
      <c r="E7430">
        <v>0</v>
      </c>
      <c r="F7430">
        <v>1</v>
      </c>
      <c r="G7430">
        <v>55</v>
      </c>
      <c r="H7430">
        <v>3</v>
      </c>
      <c r="I7430">
        <v>34</v>
      </c>
      <c r="J7430">
        <v>0</v>
      </c>
      <c r="K7430">
        <f>_xlfn.XLOOKUP(FraudData[[#This Row],[amount]],AmountRules[Amount Min],AmountRules[Risk Points],,-1)</f>
        <v>0</v>
      </c>
      <c r="L7430">
        <f>_xlfn.XLOOKUP(FraudData[[#This Row],[transaction_hour]],TimeRules[Hour Min],TimeRules[Risk Points],,-1)</f>
        <v>0</v>
      </c>
      <c r="M7430">
        <f>_xlfn.XLOOKUP(FraudData[[#This Row],[foreign_transaction]],ForeignRules[Foreign Transaction],ForeignRules[Risk Points],0)</f>
        <v>0</v>
      </c>
      <c r="N7430">
        <f>_xlfn.XLOOKUP(FraudData[[#This Row],[location_mismatch]],Table10[Location Mismatch],Table10[Risk Points],0)</f>
        <v>3</v>
      </c>
      <c r="O7430">
        <f>_xlfn.XLOOKUP(FraudData[[#This Row],[device_trust_score]],DeviceRules[Device Min],DeviceRules[Risk Points],,-1)</f>
        <v>1</v>
      </c>
      <c r="P7430">
        <f>_xlfn.XLOOKUP(FraudData[[#This Row],[velocity_last_24h]],VelocityRules[Velocity Min],VelocityRules[Risk Points],,-1)</f>
        <v>0</v>
      </c>
      <c r="Q7430">
        <f>_xlfn.XLOOKUP(FraudData[[#This Row],[merchant_category]],MerchantRules[Merchant Category],MerchantRules[Risk Points],0)</f>
        <v>0</v>
      </c>
      <c r="R7430">
        <f>SUM(FraudData[[#This Row],[Amount Risk]:[Merchant Risk]])</f>
        <v>4</v>
      </c>
      <c r="S7430" t="str" cm="1">
        <f t="array" ref="S7430">_xlfn.IFS(FraudData[[#This Row],[Fraud Risk Score]]&gt;=8,"High Risk",FraudData[[#This Row],[Fraud Risk Score]]&gt;=6,"Medium Risk",TRUE,"Low Risk")</f>
        <v>Low Risk</v>
      </c>
    </row>
    <row r="7431" spans="1:19">
      <c r="A7431">
        <v>7430</v>
      </c>
      <c r="B7431">
        <v>197.27</v>
      </c>
      <c r="C7431">
        <v>14</v>
      </c>
      <c r="D7431" t="s">
        <v>49</v>
      </c>
      <c r="E7431">
        <v>0</v>
      </c>
      <c r="F7431">
        <v>0</v>
      </c>
      <c r="G7431">
        <v>25</v>
      </c>
      <c r="H7431">
        <v>1</v>
      </c>
      <c r="I7431">
        <v>33</v>
      </c>
      <c r="J7431">
        <v>0</v>
      </c>
      <c r="K7431">
        <f>_xlfn.XLOOKUP(FraudData[[#This Row],[amount]],AmountRules[Amount Min],AmountRules[Risk Points],,-1)</f>
        <v>0</v>
      </c>
      <c r="L7431">
        <f>_xlfn.XLOOKUP(FraudData[[#This Row],[transaction_hour]],TimeRules[Hour Min],TimeRules[Risk Points],,-1)</f>
        <v>0</v>
      </c>
      <c r="M7431">
        <f>_xlfn.XLOOKUP(FraudData[[#This Row],[foreign_transaction]],ForeignRules[Foreign Transaction],ForeignRules[Risk Points],0)</f>
        <v>0</v>
      </c>
      <c r="N7431">
        <f>_xlfn.XLOOKUP(FraudData[[#This Row],[location_mismatch]],Table10[Location Mismatch],Table10[Risk Points],0)</f>
        <v>0</v>
      </c>
      <c r="O7431">
        <f>_xlfn.XLOOKUP(FraudData[[#This Row],[device_trust_score]],DeviceRules[Device Min],DeviceRules[Risk Points],,-1)</f>
        <v>3</v>
      </c>
      <c r="P7431">
        <f>_xlfn.XLOOKUP(FraudData[[#This Row],[velocity_last_24h]],VelocityRules[Velocity Min],VelocityRules[Risk Points],,-1)</f>
        <v>0</v>
      </c>
      <c r="Q7431">
        <f>_xlfn.XLOOKUP(FraudData[[#This Row],[merchant_category]],MerchantRules[Merchant Category],MerchantRules[Risk Points],0)</f>
        <v>1</v>
      </c>
      <c r="R7431">
        <f>SUM(FraudData[[#This Row],[Amount Risk]:[Merchant Risk]])</f>
        <v>4</v>
      </c>
      <c r="S7431" t="str" cm="1">
        <f t="array" ref="S7431">_xlfn.IFS(FraudData[[#This Row],[Fraud Risk Score]]&gt;=8,"High Risk",FraudData[[#This Row],[Fraud Risk Score]]&gt;=6,"Medium Risk",TRUE,"Low Risk")</f>
        <v>Low Risk</v>
      </c>
    </row>
    <row r="7432" spans="1:19">
      <c r="A7432">
        <v>7431</v>
      </c>
      <c r="B7432">
        <v>60.69</v>
      </c>
      <c r="C7432">
        <v>6</v>
      </c>
      <c r="D7432" t="s">
        <v>50</v>
      </c>
      <c r="E7432">
        <v>0</v>
      </c>
      <c r="F7432">
        <v>0</v>
      </c>
      <c r="G7432">
        <v>30</v>
      </c>
      <c r="H7432">
        <v>0</v>
      </c>
      <c r="I7432">
        <v>61</v>
      </c>
      <c r="J7432">
        <v>0</v>
      </c>
      <c r="K7432">
        <f>_xlfn.XLOOKUP(FraudData[[#This Row],[amount]],AmountRules[Amount Min],AmountRules[Risk Points],,-1)</f>
        <v>0</v>
      </c>
      <c r="L7432">
        <f>_xlfn.XLOOKUP(FraudData[[#This Row],[transaction_hour]],TimeRules[Hour Min],TimeRules[Risk Points],,-1)</f>
        <v>0</v>
      </c>
      <c r="M7432">
        <f>_xlfn.XLOOKUP(FraudData[[#This Row],[foreign_transaction]],ForeignRules[Foreign Transaction],ForeignRules[Risk Points],0)</f>
        <v>0</v>
      </c>
      <c r="N7432">
        <f>_xlfn.XLOOKUP(FraudData[[#This Row],[location_mismatch]],Table10[Location Mismatch],Table10[Risk Points],0)</f>
        <v>0</v>
      </c>
      <c r="O7432">
        <f>_xlfn.XLOOKUP(FraudData[[#This Row],[device_trust_score]],DeviceRules[Device Min],DeviceRules[Risk Points],,-1)</f>
        <v>2</v>
      </c>
      <c r="P7432">
        <f>_xlfn.XLOOKUP(FraudData[[#This Row],[velocity_last_24h]],VelocityRules[Velocity Min],VelocityRules[Risk Points],,-1)</f>
        <v>0</v>
      </c>
      <c r="Q7432">
        <f>_xlfn.XLOOKUP(FraudData[[#This Row],[merchant_category]],MerchantRules[Merchant Category],MerchantRules[Risk Points],0)</f>
        <v>0</v>
      </c>
      <c r="R7432">
        <f>SUM(FraudData[[#This Row],[Amount Risk]:[Merchant Risk]])</f>
        <v>2</v>
      </c>
      <c r="S7432" t="str" cm="1">
        <f t="array" ref="S7432">_xlfn.IFS(FraudData[[#This Row],[Fraud Risk Score]]&gt;=8,"High Risk",FraudData[[#This Row],[Fraud Risk Score]]&gt;=6,"Medium Risk",TRUE,"Low Risk")</f>
        <v>Low Risk</v>
      </c>
    </row>
    <row r="7433" spans="1:19">
      <c r="A7433">
        <v>7432</v>
      </c>
      <c r="B7433">
        <v>110.95</v>
      </c>
      <c r="C7433">
        <v>6</v>
      </c>
      <c r="D7433" t="s">
        <v>48</v>
      </c>
      <c r="E7433">
        <v>0</v>
      </c>
      <c r="F7433">
        <v>0</v>
      </c>
      <c r="G7433">
        <v>94</v>
      </c>
      <c r="H7433">
        <v>3</v>
      </c>
      <c r="I7433">
        <v>40</v>
      </c>
      <c r="J7433">
        <v>0</v>
      </c>
      <c r="K7433">
        <f>_xlfn.XLOOKUP(FraudData[[#This Row],[amount]],AmountRules[Amount Min],AmountRules[Risk Points],,-1)</f>
        <v>0</v>
      </c>
      <c r="L7433">
        <f>_xlfn.XLOOKUP(FraudData[[#This Row],[transaction_hour]],TimeRules[Hour Min],TimeRules[Risk Points],,-1)</f>
        <v>0</v>
      </c>
      <c r="M7433">
        <f>_xlfn.XLOOKUP(FraudData[[#This Row],[foreign_transaction]],ForeignRules[Foreign Transaction],ForeignRules[Risk Points],0)</f>
        <v>0</v>
      </c>
      <c r="N7433">
        <f>_xlfn.XLOOKUP(FraudData[[#This Row],[location_mismatch]],Table10[Location Mismatch],Table10[Risk Points],0)</f>
        <v>0</v>
      </c>
      <c r="O7433">
        <f>_xlfn.XLOOKUP(FraudData[[#This Row],[device_trust_score]],DeviceRules[Device Min],DeviceRules[Risk Points],,-1)</f>
        <v>0</v>
      </c>
      <c r="P7433">
        <f>_xlfn.XLOOKUP(FraudData[[#This Row],[velocity_last_24h]],VelocityRules[Velocity Min],VelocityRules[Risk Points],,-1)</f>
        <v>0</v>
      </c>
      <c r="Q7433">
        <f>_xlfn.XLOOKUP(FraudData[[#This Row],[merchant_category]],MerchantRules[Merchant Category],MerchantRules[Risk Points],0)</f>
        <v>0</v>
      </c>
      <c r="R7433">
        <f>SUM(FraudData[[#This Row],[Amount Risk]:[Merchant Risk]])</f>
        <v>0</v>
      </c>
      <c r="S7433" t="str" cm="1">
        <f t="array" ref="S7433">_xlfn.IFS(FraudData[[#This Row],[Fraud Risk Score]]&gt;=8,"High Risk",FraudData[[#This Row],[Fraud Risk Score]]&gt;=6,"Medium Risk",TRUE,"Low Risk")</f>
        <v>Low Risk</v>
      </c>
    </row>
    <row r="7434" spans="1:19">
      <c r="A7434">
        <v>7433</v>
      </c>
      <c r="B7434">
        <v>38.700000000000003</v>
      </c>
      <c r="C7434">
        <v>17</v>
      </c>
      <c r="D7434" t="s">
        <v>49</v>
      </c>
      <c r="E7434">
        <v>1</v>
      </c>
      <c r="F7434">
        <v>0</v>
      </c>
      <c r="G7434">
        <v>60</v>
      </c>
      <c r="H7434">
        <v>2</v>
      </c>
      <c r="I7434">
        <v>60</v>
      </c>
      <c r="J7434">
        <v>0</v>
      </c>
      <c r="K7434">
        <f>_xlfn.XLOOKUP(FraudData[[#This Row],[amount]],AmountRules[Amount Min],AmountRules[Risk Points],,-1)</f>
        <v>0</v>
      </c>
      <c r="L7434">
        <f>_xlfn.XLOOKUP(FraudData[[#This Row],[transaction_hour]],TimeRules[Hour Min],TimeRules[Risk Points],,-1)</f>
        <v>0</v>
      </c>
      <c r="M7434">
        <f>_xlfn.XLOOKUP(FraudData[[#This Row],[foreign_transaction]],ForeignRules[Foreign Transaction],ForeignRules[Risk Points],0)</f>
        <v>3</v>
      </c>
      <c r="N7434">
        <f>_xlfn.XLOOKUP(FraudData[[#This Row],[location_mismatch]],Table10[Location Mismatch],Table10[Risk Points],0)</f>
        <v>0</v>
      </c>
      <c r="O7434">
        <f>_xlfn.XLOOKUP(FraudData[[#This Row],[device_trust_score]],DeviceRules[Device Min],DeviceRules[Risk Points],,-1)</f>
        <v>1</v>
      </c>
      <c r="P7434">
        <f>_xlfn.XLOOKUP(FraudData[[#This Row],[velocity_last_24h]],VelocityRules[Velocity Min],VelocityRules[Risk Points],,-1)</f>
        <v>0</v>
      </c>
      <c r="Q7434">
        <f>_xlfn.XLOOKUP(FraudData[[#This Row],[merchant_category]],MerchantRules[Merchant Category],MerchantRules[Risk Points],0)</f>
        <v>1</v>
      </c>
      <c r="R7434">
        <f>SUM(FraudData[[#This Row],[Amount Risk]:[Merchant Risk]])</f>
        <v>5</v>
      </c>
      <c r="S7434" t="str" cm="1">
        <f t="array" ref="S7434">_xlfn.IFS(FraudData[[#This Row],[Fraud Risk Score]]&gt;=8,"High Risk",FraudData[[#This Row],[Fraud Risk Score]]&gt;=6,"Medium Risk",TRUE,"Low Risk")</f>
        <v>Low Risk</v>
      </c>
    </row>
    <row r="7435" spans="1:19">
      <c r="A7435">
        <v>7434</v>
      </c>
      <c r="B7435">
        <v>42.51</v>
      </c>
      <c r="C7435">
        <v>22</v>
      </c>
      <c r="D7435" t="s">
        <v>46</v>
      </c>
      <c r="E7435">
        <v>0</v>
      </c>
      <c r="F7435">
        <v>0</v>
      </c>
      <c r="G7435">
        <v>32</v>
      </c>
      <c r="H7435">
        <v>0</v>
      </c>
      <c r="I7435">
        <v>57</v>
      </c>
      <c r="J7435">
        <v>0</v>
      </c>
      <c r="K7435">
        <f>_xlfn.XLOOKUP(FraudData[[#This Row],[amount]],AmountRules[Amount Min],AmountRules[Risk Points],,-1)</f>
        <v>0</v>
      </c>
      <c r="L7435">
        <f>_xlfn.XLOOKUP(FraudData[[#This Row],[transaction_hour]],TimeRules[Hour Min],TimeRules[Risk Points],,-1)</f>
        <v>0</v>
      </c>
      <c r="M7435">
        <f>_xlfn.XLOOKUP(FraudData[[#This Row],[foreign_transaction]],ForeignRules[Foreign Transaction],ForeignRules[Risk Points],0)</f>
        <v>0</v>
      </c>
      <c r="N7435">
        <f>_xlfn.XLOOKUP(FraudData[[#This Row],[location_mismatch]],Table10[Location Mismatch],Table10[Risk Points],0)</f>
        <v>0</v>
      </c>
      <c r="O7435">
        <f>_xlfn.XLOOKUP(FraudData[[#This Row],[device_trust_score]],DeviceRules[Device Min],DeviceRules[Risk Points],,-1)</f>
        <v>2</v>
      </c>
      <c r="P7435">
        <f>_xlfn.XLOOKUP(FraudData[[#This Row],[velocity_last_24h]],VelocityRules[Velocity Min],VelocityRules[Risk Points],,-1)</f>
        <v>0</v>
      </c>
      <c r="Q7435">
        <f>_xlfn.XLOOKUP(FraudData[[#This Row],[merchant_category]],MerchantRules[Merchant Category],MerchantRules[Risk Points],0)</f>
        <v>0</v>
      </c>
      <c r="R7435">
        <f>SUM(FraudData[[#This Row],[Amount Risk]:[Merchant Risk]])</f>
        <v>2</v>
      </c>
      <c r="S7435" t="str" cm="1">
        <f t="array" ref="S7435">_xlfn.IFS(FraudData[[#This Row],[Fraud Risk Score]]&gt;=8,"High Risk",FraudData[[#This Row],[Fraud Risk Score]]&gt;=6,"Medium Risk",TRUE,"Low Risk")</f>
        <v>Low Risk</v>
      </c>
    </row>
    <row r="7436" spans="1:19">
      <c r="A7436">
        <v>7435</v>
      </c>
      <c r="B7436">
        <v>4.2</v>
      </c>
      <c r="C7436">
        <v>1</v>
      </c>
      <c r="D7436" t="s">
        <v>49</v>
      </c>
      <c r="E7436">
        <v>0</v>
      </c>
      <c r="F7436">
        <v>0</v>
      </c>
      <c r="G7436">
        <v>97</v>
      </c>
      <c r="H7436">
        <v>4</v>
      </c>
      <c r="I7436">
        <v>57</v>
      </c>
      <c r="J7436">
        <v>0</v>
      </c>
      <c r="K7436">
        <f>_xlfn.XLOOKUP(FraudData[[#This Row],[amount]],AmountRules[Amount Min],AmountRules[Risk Points],,-1)</f>
        <v>0</v>
      </c>
      <c r="L7436">
        <f>_xlfn.XLOOKUP(FraudData[[#This Row],[transaction_hour]],TimeRules[Hour Min],TimeRules[Risk Points],,-1)</f>
        <v>3</v>
      </c>
      <c r="M7436">
        <f>_xlfn.XLOOKUP(FraudData[[#This Row],[foreign_transaction]],ForeignRules[Foreign Transaction],ForeignRules[Risk Points],0)</f>
        <v>0</v>
      </c>
      <c r="N7436">
        <f>_xlfn.XLOOKUP(FraudData[[#This Row],[location_mismatch]],Table10[Location Mismatch],Table10[Risk Points],0)</f>
        <v>0</v>
      </c>
      <c r="O7436">
        <f>_xlfn.XLOOKUP(FraudData[[#This Row],[device_trust_score]],DeviceRules[Device Min],DeviceRules[Risk Points],,-1)</f>
        <v>0</v>
      </c>
      <c r="P7436">
        <f>_xlfn.XLOOKUP(FraudData[[#This Row],[velocity_last_24h]],VelocityRules[Velocity Min],VelocityRules[Risk Points],,-1)</f>
        <v>0</v>
      </c>
      <c r="Q7436">
        <f>_xlfn.XLOOKUP(FraudData[[#This Row],[merchant_category]],MerchantRules[Merchant Category],MerchantRules[Risk Points],0)</f>
        <v>1</v>
      </c>
      <c r="R7436">
        <f>SUM(FraudData[[#This Row],[Amount Risk]:[Merchant Risk]])</f>
        <v>4</v>
      </c>
      <c r="S7436" t="str" cm="1">
        <f t="array" ref="S7436">_xlfn.IFS(FraudData[[#This Row],[Fraud Risk Score]]&gt;=8,"High Risk",FraudData[[#This Row],[Fraud Risk Score]]&gt;=6,"Medium Risk",TRUE,"Low Risk")</f>
        <v>Low Risk</v>
      </c>
    </row>
    <row r="7437" spans="1:19">
      <c r="A7437">
        <v>7436</v>
      </c>
      <c r="B7437">
        <v>408.7</v>
      </c>
      <c r="C7437">
        <v>19</v>
      </c>
      <c r="D7437" t="s">
        <v>48</v>
      </c>
      <c r="E7437">
        <v>0</v>
      </c>
      <c r="F7437">
        <v>0</v>
      </c>
      <c r="G7437">
        <v>34</v>
      </c>
      <c r="H7437">
        <v>0</v>
      </c>
      <c r="I7437">
        <v>29</v>
      </c>
      <c r="J7437">
        <v>0</v>
      </c>
      <c r="K7437">
        <f>_xlfn.XLOOKUP(FraudData[[#This Row],[amount]],AmountRules[Amount Min],AmountRules[Risk Points],,-1)</f>
        <v>0</v>
      </c>
      <c r="L7437">
        <f>_xlfn.XLOOKUP(FraudData[[#This Row],[transaction_hour]],TimeRules[Hour Min],TimeRules[Risk Points],,-1)</f>
        <v>0</v>
      </c>
      <c r="M7437">
        <f>_xlfn.XLOOKUP(FraudData[[#This Row],[foreign_transaction]],ForeignRules[Foreign Transaction],ForeignRules[Risk Points],0)</f>
        <v>0</v>
      </c>
      <c r="N7437">
        <f>_xlfn.XLOOKUP(FraudData[[#This Row],[location_mismatch]],Table10[Location Mismatch],Table10[Risk Points],0)</f>
        <v>0</v>
      </c>
      <c r="O7437">
        <f>_xlfn.XLOOKUP(FraudData[[#This Row],[device_trust_score]],DeviceRules[Device Min],DeviceRules[Risk Points],,-1)</f>
        <v>2</v>
      </c>
      <c r="P7437">
        <f>_xlfn.XLOOKUP(FraudData[[#This Row],[velocity_last_24h]],VelocityRules[Velocity Min],VelocityRules[Risk Points],,-1)</f>
        <v>0</v>
      </c>
      <c r="Q7437">
        <f>_xlfn.XLOOKUP(FraudData[[#This Row],[merchant_category]],MerchantRules[Merchant Category],MerchantRules[Risk Points],0)</f>
        <v>0</v>
      </c>
      <c r="R7437">
        <f>SUM(FraudData[[#This Row],[Amount Risk]:[Merchant Risk]])</f>
        <v>2</v>
      </c>
      <c r="S7437" t="str" cm="1">
        <f t="array" ref="S7437">_xlfn.IFS(FraudData[[#This Row],[Fraud Risk Score]]&gt;=8,"High Risk",FraudData[[#This Row],[Fraud Risk Score]]&gt;=6,"Medium Risk",TRUE,"Low Risk")</f>
        <v>Low Risk</v>
      </c>
    </row>
    <row r="7438" spans="1:19">
      <c r="A7438">
        <v>7437</v>
      </c>
      <c r="B7438">
        <v>42.59</v>
      </c>
      <c r="C7438">
        <v>14</v>
      </c>
      <c r="D7438" t="s">
        <v>46</v>
      </c>
      <c r="E7438">
        <v>0</v>
      </c>
      <c r="F7438">
        <v>1</v>
      </c>
      <c r="G7438">
        <v>48</v>
      </c>
      <c r="H7438">
        <v>2</v>
      </c>
      <c r="I7438">
        <v>40</v>
      </c>
      <c r="J7438">
        <v>0</v>
      </c>
      <c r="K7438">
        <f>_xlfn.XLOOKUP(FraudData[[#This Row],[amount]],AmountRules[Amount Min],AmountRules[Risk Points],,-1)</f>
        <v>0</v>
      </c>
      <c r="L7438">
        <f>_xlfn.XLOOKUP(FraudData[[#This Row],[transaction_hour]],TimeRules[Hour Min],TimeRules[Risk Points],,-1)</f>
        <v>0</v>
      </c>
      <c r="M7438">
        <f>_xlfn.XLOOKUP(FraudData[[#This Row],[foreign_transaction]],ForeignRules[Foreign Transaction],ForeignRules[Risk Points],0)</f>
        <v>0</v>
      </c>
      <c r="N7438">
        <f>_xlfn.XLOOKUP(FraudData[[#This Row],[location_mismatch]],Table10[Location Mismatch],Table10[Risk Points],0)</f>
        <v>3</v>
      </c>
      <c r="O7438">
        <f>_xlfn.XLOOKUP(FraudData[[#This Row],[device_trust_score]],DeviceRules[Device Min],DeviceRules[Risk Points],,-1)</f>
        <v>2</v>
      </c>
      <c r="P7438">
        <f>_xlfn.XLOOKUP(FraudData[[#This Row],[velocity_last_24h]],VelocityRules[Velocity Min],VelocityRules[Risk Points],,-1)</f>
        <v>0</v>
      </c>
      <c r="Q7438">
        <f>_xlfn.XLOOKUP(FraudData[[#This Row],[merchant_category]],MerchantRules[Merchant Category],MerchantRules[Risk Points],0)</f>
        <v>0</v>
      </c>
      <c r="R7438">
        <f>SUM(FraudData[[#This Row],[Amount Risk]:[Merchant Risk]])</f>
        <v>5</v>
      </c>
      <c r="S7438" t="str" cm="1">
        <f t="array" ref="S7438">_xlfn.IFS(FraudData[[#This Row],[Fraud Risk Score]]&gt;=8,"High Risk",FraudData[[#This Row],[Fraud Risk Score]]&gt;=6,"Medium Risk",TRUE,"Low Risk")</f>
        <v>Low Risk</v>
      </c>
    </row>
    <row r="7439" spans="1:19">
      <c r="A7439">
        <v>7438</v>
      </c>
      <c r="B7439">
        <v>46.47</v>
      </c>
      <c r="C7439">
        <v>0</v>
      </c>
      <c r="D7439" t="s">
        <v>50</v>
      </c>
      <c r="E7439">
        <v>0</v>
      </c>
      <c r="F7439">
        <v>0</v>
      </c>
      <c r="G7439">
        <v>87</v>
      </c>
      <c r="H7439">
        <v>1</v>
      </c>
      <c r="I7439">
        <v>68</v>
      </c>
      <c r="J7439">
        <v>0</v>
      </c>
      <c r="K7439">
        <f>_xlfn.XLOOKUP(FraudData[[#This Row],[amount]],AmountRules[Amount Min],AmountRules[Risk Points],,-1)</f>
        <v>0</v>
      </c>
      <c r="L7439">
        <f>_xlfn.XLOOKUP(FraudData[[#This Row],[transaction_hour]],TimeRules[Hour Min],TimeRules[Risk Points],,-1)</f>
        <v>3</v>
      </c>
      <c r="M7439">
        <f>_xlfn.XLOOKUP(FraudData[[#This Row],[foreign_transaction]],ForeignRules[Foreign Transaction],ForeignRules[Risk Points],0)</f>
        <v>0</v>
      </c>
      <c r="N7439">
        <f>_xlfn.XLOOKUP(FraudData[[#This Row],[location_mismatch]],Table10[Location Mismatch],Table10[Risk Points],0)</f>
        <v>0</v>
      </c>
      <c r="O7439">
        <f>_xlfn.XLOOKUP(FraudData[[#This Row],[device_trust_score]],DeviceRules[Device Min],DeviceRules[Risk Points],,-1)</f>
        <v>0</v>
      </c>
      <c r="P7439">
        <f>_xlfn.XLOOKUP(FraudData[[#This Row],[velocity_last_24h]],VelocityRules[Velocity Min],VelocityRules[Risk Points],,-1)</f>
        <v>0</v>
      </c>
      <c r="Q7439">
        <f>_xlfn.XLOOKUP(FraudData[[#This Row],[merchant_category]],MerchantRules[Merchant Category],MerchantRules[Risk Points],0)</f>
        <v>0</v>
      </c>
      <c r="R7439">
        <f>SUM(FraudData[[#This Row],[Amount Risk]:[Merchant Risk]])</f>
        <v>3</v>
      </c>
      <c r="S7439" t="str" cm="1">
        <f t="array" ref="S7439">_xlfn.IFS(FraudData[[#This Row],[Fraud Risk Score]]&gt;=8,"High Risk",FraudData[[#This Row],[Fraud Risk Score]]&gt;=6,"Medium Risk",TRUE,"Low Risk")</f>
        <v>Low Risk</v>
      </c>
    </row>
    <row r="7440" spans="1:19">
      <c r="A7440">
        <v>7439</v>
      </c>
      <c r="B7440">
        <v>59.03</v>
      </c>
      <c r="C7440">
        <v>20</v>
      </c>
      <c r="D7440" t="s">
        <v>47</v>
      </c>
      <c r="E7440">
        <v>0</v>
      </c>
      <c r="F7440">
        <v>0</v>
      </c>
      <c r="G7440">
        <v>64</v>
      </c>
      <c r="H7440">
        <v>3</v>
      </c>
      <c r="I7440">
        <v>36</v>
      </c>
      <c r="J7440">
        <v>0</v>
      </c>
      <c r="K7440">
        <f>_xlfn.XLOOKUP(FraudData[[#This Row],[amount]],AmountRules[Amount Min],AmountRules[Risk Points],,-1)</f>
        <v>0</v>
      </c>
      <c r="L7440">
        <f>_xlfn.XLOOKUP(FraudData[[#This Row],[transaction_hour]],TimeRules[Hour Min],TimeRules[Risk Points],,-1)</f>
        <v>0</v>
      </c>
      <c r="M7440">
        <f>_xlfn.XLOOKUP(FraudData[[#This Row],[foreign_transaction]],ForeignRules[Foreign Transaction],ForeignRules[Risk Points],0)</f>
        <v>0</v>
      </c>
      <c r="N7440">
        <f>_xlfn.XLOOKUP(FraudData[[#This Row],[location_mismatch]],Table10[Location Mismatch],Table10[Risk Points],0)</f>
        <v>0</v>
      </c>
      <c r="O7440">
        <f>_xlfn.XLOOKUP(FraudData[[#This Row],[device_trust_score]],DeviceRules[Device Min],DeviceRules[Risk Points],,-1)</f>
        <v>1</v>
      </c>
      <c r="P7440">
        <f>_xlfn.XLOOKUP(FraudData[[#This Row],[velocity_last_24h]],VelocityRules[Velocity Min],VelocityRules[Risk Points],,-1)</f>
        <v>0</v>
      </c>
      <c r="Q7440">
        <f>_xlfn.XLOOKUP(FraudData[[#This Row],[merchant_category]],MerchantRules[Merchant Category],MerchantRules[Risk Points],0)</f>
        <v>0</v>
      </c>
      <c r="R7440">
        <f>SUM(FraudData[[#This Row],[Amount Risk]:[Merchant Risk]])</f>
        <v>1</v>
      </c>
      <c r="S7440" t="str" cm="1">
        <f t="array" ref="S7440">_xlfn.IFS(FraudData[[#This Row],[Fraud Risk Score]]&gt;=8,"High Risk",FraudData[[#This Row],[Fraud Risk Score]]&gt;=6,"Medium Risk",TRUE,"Low Risk")</f>
        <v>Low Risk</v>
      </c>
    </row>
    <row r="7441" spans="1:19">
      <c r="A7441">
        <v>7440</v>
      </c>
      <c r="B7441">
        <v>24.53</v>
      </c>
      <c r="C7441">
        <v>16</v>
      </c>
      <c r="D7441" t="s">
        <v>50</v>
      </c>
      <c r="E7441">
        <v>0</v>
      </c>
      <c r="F7441">
        <v>0</v>
      </c>
      <c r="G7441">
        <v>26</v>
      </c>
      <c r="H7441">
        <v>2</v>
      </c>
      <c r="I7441">
        <v>67</v>
      </c>
      <c r="J7441">
        <v>0</v>
      </c>
      <c r="K7441">
        <f>_xlfn.XLOOKUP(FraudData[[#This Row],[amount]],AmountRules[Amount Min],AmountRules[Risk Points],,-1)</f>
        <v>0</v>
      </c>
      <c r="L7441">
        <f>_xlfn.XLOOKUP(FraudData[[#This Row],[transaction_hour]],TimeRules[Hour Min],TimeRules[Risk Points],,-1)</f>
        <v>0</v>
      </c>
      <c r="M7441">
        <f>_xlfn.XLOOKUP(FraudData[[#This Row],[foreign_transaction]],ForeignRules[Foreign Transaction],ForeignRules[Risk Points],0)</f>
        <v>0</v>
      </c>
      <c r="N7441">
        <f>_xlfn.XLOOKUP(FraudData[[#This Row],[location_mismatch]],Table10[Location Mismatch],Table10[Risk Points],0)</f>
        <v>0</v>
      </c>
      <c r="O7441">
        <f>_xlfn.XLOOKUP(FraudData[[#This Row],[device_trust_score]],DeviceRules[Device Min],DeviceRules[Risk Points],,-1)</f>
        <v>3</v>
      </c>
      <c r="P7441">
        <f>_xlfn.XLOOKUP(FraudData[[#This Row],[velocity_last_24h]],VelocityRules[Velocity Min],VelocityRules[Risk Points],,-1)</f>
        <v>0</v>
      </c>
      <c r="Q7441">
        <f>_xlfn.XLOOKUP(FraudData[[#This Row],[merchant_category]],MerchantRules[Merchant Category],MerchantRules[Risk Points],0)</f>
        <v>0</v>
      </c>
      <c r="R7441">
        <f>SUM(FraudData[[#This Row],[Amount Risk]:[Merchant Risk]])</f>
        <v>3</v>
      </c>
      <c r="S7441" t="str" cm="1">
        <f t="array" ref="S7441">_xlfn.IFS(FraudData[[#This Row],[Fraud Risk Score]]&gt;=8,"High Risk",FraudData[[#This Row],[Fraud Risk Score]]&gt;=6,"Medium Risk",TRUE,"Low Risk")</f>
        <v>Low Risk</v>
      </c>
    </row>
    <row r="7442" spans="1:19">
      <c r="A7442">
        <v>7441</v>
      </c>
      <c r="B7442">
        <v>183.53</v>
      </c>
      <c r="C7442">
        <v>19</v>
      </c>
      <c r="D7442" t="s">
        <v>47</v>
      </c>
      <c r="E7442">
        <v>0</v>
      </c>
      <c r="F7442">
        <v>1</v>
      </c>
      <c r="G7442">
        <v>44</v>
      </c>
      <c r="H7442">
        <v>2</v>
      </c>
      <c r="I7442">
        <v>49</v>
      </c>
      <c r="J7442">
        <v>0</v>
      </c>
      <c r="K7442">
        <f>_xlfn.XLOOKUP(FraudData[[#This Row],[amount]],AmountRules[Amount Min],AmountRules[Risk Points],,-1)</f>
        <v>0</v>
      </c>
      <c r="L7442">
        <f>_xlfn.XLOOKUP(FraudData[[#This Row],[transaction_hour]],TimeRules[Hour Min],TimeRules[Risk Points],,-1)</f>
        <v>0</v>
      </c>
      <c r="M7442">
        <f>_xlfn.XLOOKUP(FraudData[[#This Row],[foreign_transaction]],ForeignRules[Foreign Transaction],ForeignRules[Risk Points],0)</f>
        <v>0</v>
      </c>
      <c r="N7442">
        <f>_xlfn.XLOOKUP(FraudData[[#This Row],[location_mismatch]],Table10[Location Mismatch],Table10[Risk Points],0)</f>
        <v>3</v>
      </c>
      <c r="O7442">
        <f>_xlfn.XLOOKUP(FraudData[[#This Row],[device_trust_score]],DeviceRules[Device Min],DeviceRules[Risk Points],,-1)</f>
        <v>2</v>
      </c>
      <c r="P7442">
        <f>_xlfn.XLOOKUP(FraudData[[#This Row],[velocity_last_24h]],VelocityRules[Velocity Min],VelocityRules[Risk Points],,-1)</f>
        <v>0</v>
      </c>
      <c r="Q7442">
        <f>_xlfn.XLOOKUP(FraudData[[#This Row],[merchant_category]],MerchantRules[Merchant Category],MerchantRules[Risk Points],0)</f>
        <v>0</v>
      </c>
      <c r="R7442">
        <f>SUM(FraudData[[#This Row],[Amount Risk]:[Merchant Risk]])</f>
        <v>5</v>
      </c>
      <c r="S7442" t="str" cm="1">
        <f t="array" ref="S7442">_xlfn.IFS(FraudData[[#This Row],[Fraud Risk Score]]&gt;=8,"High Risk",FraudData[[#This Row],[Fraud Risk Score]]&gt;=6,"Medium Risk",TRUE,"Low Risk")</f>
        <v>Low Risk</v>
      </c>
    </row>
    <row r="7443" spans="1:19">
      <c r="A7443">
        <v>7442</v>
      </c>
      <c r="B7443">
        <v>14.06</v>
      </c>
      <c r="C7443">
        <v>12</v>
      </c>
      <c r="D7443" t="s">
        <v>47</v>
      </c>
      <c r="E7443">
        <v>0</v>
      </c>
      <c r="F7443">
        <v>0</v>
      </c>
      <c r="G7443">
        <v>57</v>
      </c>
      <c r="H7443">
        <v>1</v>
      </c>
      <c r="I7443">
        <v>18</v>
      </c>
      <c r="J7443">
        <v>0</v>
      </c>
      <c r="K7443">
        <f>_xlfn.XLOOKUP(FraudData[[#This Row],[amount]],AmountRules[Amount Min],AmountRules[Risk Points],,-1)</f>
        <v>0</v>
      </c>
      <c r="L7443">
        <f>_xlfn.XLOOKUP(FraudData[[#This Row],[transaction_hour]],TimeRules[Hour Min],TimeRules[Risk Points],,-1)</f>
        <v>0</v>
      </c>
      <c r="M7443">
        <f>_xlfn.XLOOKUP(FraudData[[#This Row],[foreign_transaction]],ForeignRules[Foreign Transaction],ForeignRules[Risk Points],0)</f>
        <v>0</v>
      </c>
      <c r="N7443">
        <f>_xlfn.XLOOKUP(FraudData[[#This Row],[location_mismatch]],Table10[Location Mismatch],Table10[Risk Points],0)</f>
        <v>0</v>
      </c>
      <c r="O7443">
        <f>_xlfn.XLOOKUP(FraudData[[#This Row],[device_trust_score]],DeviceRules[Device Min],DeviceRules[Risk Points],,-1)</f>
        <v>1</v>
      </c>
      <c r="P7443">
        <f>_xlfn.XLOOKUP(FraudData[[#This Row],[velocity_last_24h]],VelocityRules[Velocity Min],VelocityRules[Risk Points],,-1)</f>
        <v>0</v>
      </c>
      <c r="Q7443">
        <f>_xlfn.XLOOKUP(FraudData[[#This Row],[merchant_category]],MerchantRules[Merchant Category],MerchantRules[Risk Points],0)</f>
        <v>0</v>
      </c>
      <c r="R7443">
        <f>SUM(FraudData[[#This Row],[Amount Risk]:[Merchant Risk]])</f>
        <v>1</v>
      </c>
      <c r="S7443" t="str" cm="1">
        <f t="array" ref="S7443">_xlfn.IFS(FraudData[[#This Row],[Fraud Risk Score]]&gt;=8,"High Risk",FraudData[[#This Row],[Fraud Risk Score]]&gt;=6,"Medium Risk",TRUE,"Low Risk")</f>
        <v>Low Risk</v>
      </c>
    </row>
    <row r="7444" spans="1:19">
      <c r="A7444">
        <v>7443</v>
      </c>
      <c r="B7444">
        <v>25.94</v>
      </c>
      <c r="C7444">
        <v>11</v>
      </c>
      <c r="D7444" t="s">
        <v>48</v>
      </c>
      <c r="E7444">
        <v>0</v>
      </c>
      <c r="F7444">
        <v>0</v>
      </c>
      <c r="G7444">
        <v>38</v>
      </c>
      <c r="H7444">
        <v>1</v>
      </c>
      <c r="I7444">
        <v>32</v>
      </c>
      <c r="J7444">
        <v>0</v>
      </c>
      <c r="K7444">
        <f>_xlfn.XLOOKUP(FraudData[[#This Row],[amount]],AmountRules[Amount Min],AmountRules[Risk Points],,-1)</f>
        <v>0</v>
      </c>
      <c r="L7444">
        <f>_xlfn.XLOOKUP(FraudData[[#This Row],[transaction_hour]],TimeRules[Hour Min],TimeRules[Risk Points],,-1)</f>
        <v>0</v>
      </c>
      <c r="M7444">
        <f>_xlfn.XLOOKUP(FraudData[[#This Row],[foreign_transaction]],ForeignRules[Foreign Transaction],ForeignRules[Risk Points],0)</f>
        <v>0</v>
      </c>
      <c r="N7444">
        <f>_xlfn.XLOOKUP(FraudData[[#This Row],[location_mismatch]],Table10[Location Mismatch],Table10[Risk Points],0)</f>
        <v>0</v>
      </c>
      <c r="O7444">
        <f>_xlfn.XLOOKUP(FraudData[[#This Row],[device_trust_score]],DeviceRules[Device Min],DeviceRules[Risk Points],,-1)</f>
        <v>2</v>
      </c>
      <c r="P7444">
        <f>_xlfn.XLOOKUP(FraudData[[#This Row],[velocity_last_24h]],VelocityRules[Velocity Min],VelocityRules[Risk Points],,-1)</f>
        <v>0</v>
      </c>
      <c r="Q7444">
        <f>_xlfn.XLOOKUP(FraudData[[#This Row],[merchant_category]],MerchantRules[Merchant Category],MerchantRules[Risk Points],0)</f>
        <v>0</v>
      </c>
      <c r="R7444">
        <f>SUM(FraudData[[#This Row],[Amount Risk]:[Merchant Risk]])</f>
        <v>2</v>
      </c>
      <c r="S7444" t="str" cm="1">
        <f t="array" ref="S7444">_xlfn.IFS(FraudData[[#This Row],[Fraud Risk Score]]&gt;=8,"High Risk",FraudData[[#This Row],[Fraud Risk Score]]&gt;=6,"Medium Risk",TRUE,"Low Risk")</f>
        <v>Low Risk</v>
      </c>
    </row>
    <row r="7445" spans="1:19">
      <c r="A7445">
        <v>7444</v>
      </c>
      <c r="B7445">
        <v>186.29</v>
      </c>
      <c r="C7445">
        <v>23</v>
      </c>
      <c r="D7445" t="s">
        <v>46</v>
      </c>
      <c r="E7445">
        <v>0</v>
      </c>
      <c r="F7445">
        <v>0</v>
      </c>
      <c r="G7445">
        <v>78</v>
      </c>
      <c r="H7445">
        <v>0</v>
      </c>
      <c r="I7445">
        <v>65</v>
      </c>
      <c r="J7445">
        <v>0</v>
      </c>
      <c r="K7445">
        <f>_xlfn.XLOOKUP(FraudData[[#This Row],[amount]],AmountRules[Amount Min],AmountRules[Risk Points],,-1)</f>
        <v>0</v>
      </c>
      <c r="L7445">
        <f>_xlfn.XLOOKUP(FraudData[[#This Row],[transaction_hour]],TimeRules[Hour Min],TimeRules[Risk Points],,-1)</f>
        <v>1</v>
      </c>
      <c r="M7445">
        <f>_xlfn.XLOOKUP(FraudData[[#This Row],[foreign_transaction]],ForeignRules[Foreign Transaction],ForeignRules[Risk Points],0)</f>
        <v>0</v>
      </c>
      <c r="N7445">
        <f>_xlfn.XLOOKUP(FraudData[[#This Row],[location_mismatch]],Table10[Location Mismatch],Table10[Risk Points],0)</f>
        <v>0</v>
      </c>
      <c r="O7445">
        <f>_xlfn.XLOOKUP(FraudData[[#This Row],[device_trust_score]],DeviceRules[Device Min],DeviceRules[Risk Points],,-1)</f>
        <v>0</v>
      </c>
      <c r="P7445">
        <f>_xlfn.XLOOKUP(FraudData[[#This Row],[velocity_last_24h]],VelocityRules[Velocity Min],VelocityRules[Risk Points],,-1)</f>
        <v>0</v>
      </c>
      <c r="Q7445">
        <f>_xlfn.XLOOKUP(FraudData[[#This Row],[merchant_category]],MerchantRules[Merchant Category],MerchantRules[Risk Points],0)</f>
        <v>0</v>
      </c>
      <c r="R7445">
        <f>SUM(FraudData[[#This Row],[Amount Risk]:[Merchant Risk]])</f>
        <v>1</v>
      </c>
      <c r="S7445" t="str" cm="1">
        <f t="array" ref="S7445">_xlfn.IFS(FraudData[[#This Row],[Fraud Risk Score]]&gt;=8,"High Risk",FraudData[[#This Row],[Fraud Risk Score]]&gt;=6,"Medium Risk",TRUE,"Low Risk")</f>
        <v>Low Risk</v>
      </c>
    </row>
    <row r="7446" spans="1:19">
      <c r="A7446">
        <v>7445</v>
      </c>
      <c r="B7446">
        <v>74.7</v>
      </c>
      <c r="C7446">
        <v>21</v>
      </c>
      <c r="D7446" t="s">
        <v>46</v>
      </c>
      <c r="E7446">
        <v>1</v>
      </c>
      <c r="F7446">
        <v>1</v>
      </c>
      <c r="G7446">
        <v>79</v>
      </c>
      <c r="H7446">
        <v>2</v>
      </c>
      <c r="I7446">
        <v>41</v>
      </c>
      <c r="J7446">
        <v>0</v>
      </c>
      <c r="K7446">
        <f>_xlfn.XLOOKUP(FraudData[[#This Row],[amount]],AmountRules[Amount Min],AmountRules[Risk Points],,-1)</f>
        <v>0</v>
      </c>
      <c r="L7446">
        <f>_xlfn.XLOOKUP(FraudData[[#This Row],[transaction_hour]],TimeRules[Hour Min],TimeRules[Risk Points],,-1)</f>
        <v>0</v>
      </c>
      <c r="M7446">
        <f>_xlfn.XLOOKUP(FraudData[[#This Row],[foreign_transaction]],ForeignRules[Foreign Transaction],ForeignRules[Risk Points],0)</f>
        <v>3</v>
      </c>
      <c r="N7446">
        <f>_xlfn.XLOOKUP(FraudData[[#This Row],[location_mismatch]],Table10[Location Mismatch],Table10[Risk Points],0)</f>
        <v>3</v>
      </c>
      <c r="O7446">
        <f>_xlfn.XLOOKUP(FraudData[[#This Row],[device_trust_score]],DeviceRules[Device Min],DeviceRules[Risk Points],,-1)</f>
        <v>0</v>
      </c>
      <c r="P7446">
        <f>_xlfn.XLOOKUP(FraudData[[#This Row],[velocity_last_24h]],VelocityRules[Velocity Min],VelocityRules[Risk Points],,-1)</f>
        <v>0</v>
      </c>
      <c r="Q7446">
        <f>_xlfn.XLOOKUP(FraudData[[#This Row],[merchant_category]],MerchantRules[Merchant Category],MerchantRules[Risk Points],0)</f>
        <v>0</v>
      </c>
      <c r="R7446">
        <f>SUM(FraudData[[#This Row],[Amount Risk]:[Merchant Risk]])</f>
        <v>6</v>
      </c>
      <c r="S7446" t="str" cm="1">
        <f t="array" ref="S7446">_xlfn.IFS(FraudData[[#This Row],[Fraud Risk Score]]&gt;=8,"High Risk",FraudData[[#This Row],[Fraud Risk Score]]&gt;=6,"Medium Risk",TRUE,"Low Risk")</f>
        <v>Medium Risk</v>
      </c>
    </row>
    <row r="7447" spans="1:19">
      <c r="A7447">
        <v>7446</v>
      </c>
      <c r="B7447">
        <v>221.55</v>
      </c>
      <c r="C7447">
        <v>14</v>
      </c>
      <c r="D7447" t="s">
        <v>49</v>
      </c>
      <c r="E7447">
        <v>0</v>
      </c>
      <c r="F7447">
        <v>0</v>
      </c>
      <c r="G7447">
        <v>61</v>
      </c>
      <c r="H7447">
        <v>0</v>
      </c>
      <c r="I7447">
        <v>66</v>
      </c>
      <c r="J7447">
        <v>0</v>
      </c>
      <c r="K7447">
        <f>_xlfn.XLOOKUP(FraudData[[#This Row],[amount]],AmountRules[Amount Min],AmountRules[Risk Points],,-1)</f>
        <v>0</v>
      </c>
      <c r="L7447">
        <f>_xlfn.XLOOKUP(FraudData[[#This Row],[transaction_hour]],TimeRules[Hour Min],TimeRules[Risk Points],,-1)</f>
        <v>0</v>
      </c>
      <c r="M7447">
        <f>_xlfn.XLOOKUP(FraudData[[#This Row],[foreign_transaction]],ForeignRules[Foreign Transaction],ForeignRules[Risk Points],0)</f>
        <v>0</v>
      </c>
      <c r="N7447">
        <f>_xlfn.XLOOKUP(FraudData[[#This Row],[location_mismatch]],Table10[Location Mismatch],Table10[Risk Points],0)</f>
        <v>0</v>
      </c>
      <c r="O7447">
        <f>_xlfn.XLOOKUP(FraudData[[#This Row],[device_trust_score]],DeviceRules[Device Min],DeviceRules[Risk Points],,-1)</f>
        <v>1</v>
      </c>
      <c r="P7447">
        <f>_xlfn.XLOOKUP(FraudData[[#This Row],[velocity_last_24h]],VelocityRules[Velocity Min],VelocityRules[Risk Points],,-1)</f>
        <v>0</v>
      </c>
      <c r="Q7447">
        <f>_xlfn.XLOOKUP(FraudData[[#This Row],[merchant_category]],MerchantRules[Merchant Category],MerchantRules[Risk Points],0)</f>
        <v>1</v>
      </c>
      <c r="R7447">
        <f>SUM(FraudData[[#This Row],[Amount Risk]:[Merchant Risk]])</f>
        <v>2</v>
      </c>
      <c r="S7447" t="str" cm="1">
        <f t="array" ref="S7447">_xlfn.IFS(FraudData[[#This Row],[Fraud Risk Score]]&gt;=8,"High Risk",FraudData[[#This Row],[Fraud Risk Score]]&gt;=6,"Medium Risk",TRUE,"Low Risk")</f>
        <v>Low Risk</v>
      </c>
    </row>
    <row r="7448" spans="1:19">
      <c r="A7448">
        <v>7447</v>
      </c>
      <c r="B7448">
        <v>146.72999999999999</v>
      </c>
      <c r="C7448">
        <v>23</v>
      </c>
      <c r="D7448" t="s">
        <v>50</v>
      </c>
      <c r="E7448">
        <v>0</v>
      </c>
      <c r="F7448">
        <v>0</v>
      </c>
      <c r="G7448">
        <v>30</v>
      </c>
      <c r="H7448">
        <v>3</v>
      </c>
      <c r="I7448">
        <v>43</v>
      </c>
      <c r="J7448">
        <v>0</v>
      </c>
      <c r="K7448">
        <f>_xlfn.XLOOKUP(FraudData[[#This Row],[amount]],AmountRules[Amount Min],AmountRules[Risk Points],,-1)</f>
        <v>0</v>
      </c>
      <c r="L7448">
        <f>_xlfn.XLOOKUP(FraudData[[#This Row],[transaction_hour]],TimeRules[Hour Min],TimeRules[Risk Points],,-1)</f>
        <v>1</v>
      </c>
      <c r="M7448">
        <f>_xlfn.XLOOKUP(FraudData[[#This Row],[foreign_transaction]],ForeignRules[Foreign Transaction],ForeignRules[Risk Points],0)</f>
        <v>0</v>
      </c>
      <c r="N7448">
        <f>_xlfn.XLOOKUP(FraudData[[#This Row],[location_mismatch]],Table10[Location Mismatch],Table10[Risk Points],0)</f>
        <v>0</v>
      </c>
      <c r="O7448">
        <f>_xlfn.XLOOKUP(FraudData[[#This Row],[device_trust_score]],DeviceRules[Device Min],DeviceRules[Risk Points],,-1)</f>
        <v>2</v>
      </c>
      <c r="P7448">
        <f>_xlfn.XLOOKUP(FraudData[[#This Row],[velocity_last_24h]],VelocityRules[Velocity Min],VelocityRules[Risk Points],,-1)</f>
        <v>0</v>
      </c>
      <c r="Q7448">
        <f>_xlfn.XLOOKUP(FraudData[[#This Row],[merchant_category]],MerchantRules[Merchant Category],MerchantRules[Risk Points],0)</f>
        <v>0</v>
      </c>
      <c r="R7448">
        <f>SUM(FraudData[[#This Row],[Amount Risk]:[Merchant Risk]])</f>
        <v>3</v>
      </c>
      <c r="S7448" t="str" cm="1">
        <f t="array" ref="S7448">_xlfn.IFS(FraudData[[#This Row],[Fraud Risk Score]]&gt;=8,"High Risk",FraudData[[#This Row],[Fraud Risk Score]]&gt;=6,"Medium Risk",TRUE,"Low Risk")</f>
        <v>Low Risk</v>
      </c>
    </row>
    <row r="7449" spans="1:19">
      <c r="A7449">
        <v>7448</v>
      </c>
      <c r="B7449">
        <v>53.23</v>
      </c>
      <c r="C7449">
        <v>4</v>
      </c>
      <c r="D7449" t="s">
        <v>48</v>
      </c>
      <c r="E7449">
        <v>0</v>
      </c>
      <c r="F7449">
        <v>0</v>
      </c>
      <c r="G7449">
        <v>57</v>
      </c>
      <c r="H7449">
        <v>1</v>
      </c>
      <c r="I7449">
        <v>57</v>
      </c>
      <c r="J7449">
        <v>0</v>
      </c>
      <c r="K7449">
        <f>_xlfn.XLOOKUP(FraudData[[#This Row],[amount]],AmountRules[Amount Min],AmountRules[Risk Points],,-1)</f>
        <v>0</v>
      </c>
      <c r="L7449">
        <f>_xlfn.XLOOKUP(FraudData[[#This Row],[transaction_hour]],TimeRules[Hour Min],TimeRules[Risk Points],,-1)</f>
        <v>0</v>
      </c>
      <c r="M7449">
        <f>_xlfn.XLOOKUP(FraudData[[#This Row],[foreign_transaction]],ForeignRules[Foreign Transaction],ForeignRules[Risk Points],0)</f>
        <v>0</v>
      </c>
      <c r="N7449">
        <f>_xlfn.XLOOKUP(FraudData[[#This Row],[location_mismatch]],Table10[Location Mismatch],Table10[Risk Points],0)</f>
        <v>0</v>
      </c>
      <c r="O7449">
        <f>_xlfn.XLOOKUP(FraudData[[#This Row],[device_trust_score]],DeviceRules[Device Min],DeviceRules[Risk Points],,-1)</f>
        <v>1</v>
      </c>
      <c r="P7449">
        <f>_xlfn.XLOOKUP(FraudData[[#This Row],[velocity_last_24h]],VelocityRules[Velocity Min],VelocityRules[Risk Points],,-1)</f>
        <v>0</v>
      </c>
      <c r="Q7449">
        <f>_xlfn.XLOOKUP(FraudData[[#This Row],[merchant_category]],MerchantRules[Merchant Category],MerchantRules[Risk Points],0)</f>
        <v>0</v>
      </c>
      <c r="R7449">
        <f>SUM(FraudData[[#This Row],[Amount Risk]:[Merchant Risk]])</f>
        <v>1</v>
      </c>
      <c r="S7449" t="str" cm="1">
        <f t="array" ref="S7449">_xlfn.IFS(FraudData[[#This Row],[Fraud Risk Score]]&gt;=8,"High Risk",FraudData[[#This Row],[Fraud Risk Score]]&gt;=6,"Medium Risk",TRUE,"Low Risk")</f>
        <v>Low Risk</v>
      </c>
    </row>
    <row r="7450" spans="1:19">
      <c r="A7450">
        <v>7449</v>
      </c>
      <c r="B7450">
        <v>189.39</v>
      </c>
      <c r="C7450">
        <v>6</v>
      </c>
      <c r="D7450" t="s">
        <v>50</v>
      </c>
      <c r="E7450">
        <v>0</v>
      </c>
      <c r="F7450">
        <v>1</v>
      </c>
      <c r="G7450">
        <v>74</v>
      </c>
      <c r="H7450">
        <v>2</v>
      </c>
      <c r="I7450">
        <v>41</v>
      </c>
      <c r="J7450">
        <v>0</v>
      </c>
      <c r="K7450">
        <f>_xlfn.XLOOKUP(FraudData[[#This Row],[amount]],AmountRules[Amount Min],AmountRules[Risk Points],,-1)</f>
        <v>0</v>
      </c>
      <c r="L7450">
        <f>_xlfn.XLOOKUP(FraudData[[#This Row],[transaction_hour]],TimeRules[Hour Min],TimeRules[Risk Points],,-1)</f>
        <v>0</v>
      </c>
      <c r="M7450">
        <f>_xlfn.XLOOKUP(FraudData[[#This Row],[foreign_transaction]],ForeignRules[Foreign Transaction],ForeignRules[Risk Points],0)</f>
        <v>0</v>
      </c>
      <c r="N7450">
        <f>_xlfn.XLOOKUP(FraudData[[#This Row],[location_mismatch]],Table10[Location Mismatch],Table10[Risk Points],0)</f>
        <v>3</v>
      </c>
      <c r="O7450">
        <f>_xlfn.XLOOKUP(FraudData[[#This Row],[device_trust_score]],DeviceRules[Device Min],DeviceRules[Risk Points],,-1)</f>
        <v>0</v>
      </c>
      <c r="P7450">
        <f>_xlfn.XLOOKUP(FraudData[[#This Row],[velocity_last_24h]],VelocityRules[Velocity Min],VelocityRules[Risk Points],,-1)</f>
        <v>0</v>
      </c>
      <c r="Q7450">
        <f>_xlfn.XLOOKUP(FraudData[[#This Row],[merchant_category]],MerchantRules[Merchant Category],MerchantRules[Risk Points],0)</f>
        <v>0</v>
      </c>
      <c r="R7450">
        <f>SUM(FraudData[[#This Row],[Amount Risk]:[Merchant Risk]])</f>
        <v>3</v>
      </c>
      <c r="S7450" t="str" cm="1">
        <f t="array" ref="S7450">_xlfn.IFS(FraudData[[#This Row],[Fraud Risk Score]]&gt;=8,"High Risk",FraudData[[#This Row],[Fraud Risk Score]]&gt;=6,"Medium Risk",TRUE,"Low Risk")</f>
        <v>Low Risk</v>
      </c>
    </row>
    <row r="7451" spans="1:19">
      <c r="A7451">
        <v>7450</v>
      </c>
      <c r="B7451">
        <v>22.25</v>
      </c>
      <c r="C7451">
        <v>7</v>
      </c>
      <c r="D7451" t="s">
        <v>49</v>
      </c>
      <c r="E7451">
        <v>0</v>
      </c>
      <c r="F7451">
        <v>0</v>
      </c>
      <c r="G7451">
        <v>99</v>
      </c>
      <c r="H7451">
        <v>2</v>
      </c>
      <c r="I7451">
        <v>27</v>
      </c>
      <c r="J7451">
        <v>0</v>
      </c>
      <c r="K7451">
        <f>_xlfn.XLOOKUP(FraudData[[#This Row],[amount]],AmountRules[Amount Min],AmountRules[Risk Points],,-1)</f>
        <v>0</v>
      </c>
      <c r="L7451">
        <f>_xlfn.XLOOKUP(FraudData[[#This Row],[transaction_hour]],TimeRules[Hour Min],TimeRules[Risk Points],,-1)</f>
        <v>0</v>
      </c>
      <c r="M7451">
        <f>_xlfn.XLOOKUP(FraudData[[#This Row],[foreign_transaction]],ForeignRules[Foreign Transaction],ForeignRules[Risk Points],0)</f>
        <v>0</v>
      </c>
      <c r="N7451">
        <f>_xlfn.XLOOKUP(FraudData[[#This Row],[location_mismatch]],Table10[Location Mismatch],Table10[Risk Points],0)</f>
        <v>0</v>
      </c>
      <c r="O7451">
        <f>_xlfn.XLOOKUP(FraudData[[#This Row],[device_trust_score]],DeviceRules[Device Min],DeviceRules[Risk Points],,-1)</f>
        <v>0</v>
      </c>
      <c r="P7451">
        <f>_xlfn.XLOOKUP(FraudData[[#This Row],[velocity_last_24h]],VelocityRules[Velocity Min],VelocityRules[Risk Points],,-1)</f>
        <v>0</v>
      </c>
      <c r="Q7451">
        <f>_xlfn.XLOOKUP(FraudData[[#This Row],[merchant_category]],MerchantRules[Merchant Category],MerchantRules[Risk Points],0)</f>
        <v>1</v>
      </c>
      <c r="R7451">
        <f>SUM(FraudData[[#This Row],[Amount Risk]:[Merchant Risk]])</f>
        <v>1</v>
      </c>
      <c r="S7451" t="str" cm="1">
        <f t="array" ref="S7451">_xlfn.IFS(FraudData[[#This Row],[Fraud Risk Score]]&gt;=8,"High Risk",FraudData[[#This Row],[Fraud Risk Score]]&gt;=6,"Medium Risk",TRUE,"Low Risk")</f>
        <v>Low Risk</v>
      </c>
    </row>
    <row r="7452" spans="1:19">
      <c r="A7452">
        <v>7451</v>
      </c>
      <c r="B7452">
        <v>138.38</v>
      </c>
      <c r="C7452">
        <v>22</v>
      </c>
      <c r="D7452" t="s">
        <v>49</v>
      </c>
      <c r="E7452">
        <v>0</v>
      </c>
      <c r="F7452">
        <v>0</v>
      </c>
      <c r="G7452">
        <v>94</v>
      </c>
      <c r="H7452">
        <v>2</v>
      </c>
      <c r="I7452">
        <v>23</v>
      </c>
      <c r="J7452">
        <v>0</v>
      </c>
      <c r="K7452">
        <f>_xlfn.XLOOKUP(FraudData[[#This Row],[amount]],AmountRules[Amount Min],AmountRules[Risk Points],,-1)</f>
        <v>0</v>
      </c>
      <c r="L7452">
        <f>_xlfn.XLOOKUP(FraudData[[#This Row],[transaction_hour]],TimeRules[Hour Min],TimeRules[Risk Points],,-1)</f>
        <v>0</v>
      </c>
      <c r="M7452">
        <f>_xlfn.XLOOKUP(FraudData[[#This Row],[foreign_transaction]],ForeignRules[Foreign Transaction],ForeignRules[Risk Points],0)</f>
        <v>0</v>
      </c>
      <c r="N7452">
        <f>_xlfn.XLOOKUP(FraudData[[#This Row],[location_mismatch]],Table10[Location Mismatch],Table10[Risk Points],0)</f>
        <v>0</v>
      </c>
      <c r="O7452">
        <f>_xlfn.XLOOKUP(FraudData[[#This Row],[device_trust_score]],DeviceRules[Device Min],DeviceRules[Risk Points],,-1)</f>
        <v>0</v>
      </c>
      <c r="P7452">
        <f>_xlfn.XLOOKUP(FraudData[[#This Row],[velocity_last_24h]],VelocityRules[Velocity Min],VelocityRules[Risk Points],,-1)</f>
        <v>0</v>
      </c>
      <c r="Q7452">
        <f>_xlfn.XLOOKUP(FraudData[[#This Row],[merchant_category]],MerchantRules[Merchant Category],MerchantRules[Risk Points],0)</f>
        <v>1</v>
      </c>
      <c r="R7452">
        <f>SUM(FraudData[[#This Row],[Amount Risk]:[Merchant Risk]])</f>
        <v>1</v>
      </c>
      <c r="S7452" t="str" cm="1">
        <f t="array" ref="S7452">_xlfn.IFS(FraudData[[#This Row],[Fraud Risk Score]]&gt;=8,"High Risk",FraudData[[#This Row],[Fraud Risk Score]]&gt;=6,"Medium Risk",TRUE,"Low Risk")</f>
        <v>Low Risk</v>
      </c>
    </row>
    <row r="7453" spans="1:19">
      <c r="A7453">
        <v>7452</v>
      </c>
      <c r="B7453">
        <v>103.45</v>
      </c>
      <c r="C7453">
        <v>13</v>
      </c>
      <c r="D7453" t="s">
        <v>48</v>
      </c>
      <c r="E7453">
        <v>0</v>
      </c>
      <c r="F7453">
        <v>0</v>
      </c>
      <c r="G7453">
        <v>96</v>
      </c>
      <c r="H7453">
        <v>2</v>
      </c>
      <c r="I7453">
        <v>19</v>
      </c>
      <c r="J7453">
        <v>0</v>
      </c>
      <c r="K7453">
        <f>_xlfn.XLOOKUP(FraudData[[#This Row],[amount]],AmountRules[Amount Min],AmountRules[Risk Points],,-1)</f>
        <v>0</v>
      </c>
      <c r="L7453">
        <f>_xlfn.XLOOKUP(FraudData[[#This Row],[transaction_hour]],TimeRules[Hour Min],TimeRules[Risk Points],,-1)</f>
        <v>0</v>
      </c>
      <c r="M7453">
        <f>_xlfn.XLOOKUP(FraudData[[#This Row],[foreign_transaction]],ForeignRules[Foreign Transaction],ForeignRules[Risk Points],0)</f>
        <v>0</v>
      </c>
      <c r="N7453">
        <f>_xlfn.XLOOKUP(FraudData[[#This Row],[location_mismatch]],Table10[Location Mismatch],Table10[Risk Points],0)</f>
        <v>0</v>
      </c>
      <c r="O7453">
        <f>_xlfn.XLOOKUP(FraudData[[#This Row],[device_trust_score]],DeviceRules[Device Min],DeviceRules[Risk Points],,-1)</f>
        <v>0</v>
      </c>
      <c r="P7453">
        <f>_xlfn.XLOOKUP(FraudData[[#This Row],[velocity_last_24h]],VelocityRules[Velocity Min],VelocityRules[Risk Points],,-1)</f>
        <v>0</v>
      </c>
      <c r="Q7453">
        <f>_xlfn.XLOOKUP(FraudData[[#This Row],[merchant_category]],MerchantRules[Merchant Category],MerchantRules[Risk Points],0)</f>
        <v>0</v>
      </c>
      <c r="R7453">
        <f>SUM(FraudData[[#This Row],[Amount Risk]:[Merchant Risk]])</f>
        <v>0</v>
      </c>
      <c r="S7453" t="str" cm="1">
        <f t="array" ref="S7453">_xlfn.IFS(FraudData[[#This Row],[Fraud Risk Score]]&gt;=8,"High Risk",FraudData[[#This Row],[Fraud Risk Score]]&gt;=6,"Medium Risk",TRUE,"Low Risk")</f>
        <v>Low Risk</v>
      </c>
    </row>
    <row r="7454" spans="1:19">
      <c r="A7454">
        <v>7453</v>
      </c>
      <c r="B7454">
        <v>56.12</v>
      </c>
      <c r="C7454">
        <v>3</v>
      </c>
      <c r="D7454" t="s">
        <v>49</v>
      </c>
      <c r="E7454">
        <v>1</v>
      </c>
      <c r="F7454">
        <v>0</v>
      </c>
      <c r="G7454">
        <v>75</v>
      </c>
      <c r="H7454">
        <v>0</v>
      </c>
      <c r="I7454">
        <v>51</v>
      </c>
      <c r="J7454">
        <v>0</v>
      </c>
      <c r="K7454">
        <f>_xlfn.XLOOKUP(FraudData[[#This Row],[amount]],AmountRules[Amount Min],AmountRules[Risk Points],,-1)</f>
        <v>0</v>
      </c>
      <c r="L7454">
        <f>_xlfn.XLOOKUP(FraudData[[#This Row],[transaction_hour]],TimeRules[Hour Min],TimeRules[Risk Points],,-1)</f>
        <v>3</v>
      </c>
      <c r="M7454">
        <f>_xlfn.XLOOKUP(FraudData[[#This Row],[foreign_transaction]],ForeignRules[Foreign Transaction],ForeignRules[Risk Points],0)</f>
        <v>3</v>
      </c>
      <c r="N7454">
        <f>_xlfn.XLOOKUP(FraudData[[#This Row],[location_mismatch]],Table10[Location Mismatch],Table10[Risk Points],0)</f>
        <v>0</v>
      </c>
      <c r="O7454">
        <f>_xlfn.XLOOKUP(FraudData[[#This Row],[device_trust_score]],DeviceRules[Device Min],DeviceRules[Risk Points],,-1)</f>
        <v>0</v>
      </c>
      <c r="P7454">
        <f>_xlfn.XLOOKUP(FraudData[[#This Row],[velocity_last_24h]],VelocityRules[Velocity Min],VelocityRules[Risk Points],,-1)</f>
        <v>0</v>
      </c>
      <c r="Q7454">
        <f>_xlfn.XLOOKUP(FraudData[[#This Row],[merchant_category]],MerchantRules[Merchant Category],MerchantRules[Risk Points],0)</f>
        <v>1</v>
      </c>
      <c r="R7454">
        <f>SUM(FraudData[[#This Row],[Amount Risk]:[Merchant Risk]])</f>
        <v>7</v>
      </c>
      <c r="S7454" t="str" cm="1">
        <f t="array" ref="S7454">_xlfn.IFS(FraudData[[#This Row],[Fraud Risk Score]]&gt;=8,"High Risk",FraudData[[#This Row],[Fraud Risk Score]]&gt;=6,"Medium Risk",TRUE,"Low Risk")</f>
        <v>Medium Risk</v>
      </c>
    </row>
    <row r="7455" spans="1:19">
      <c r="A7455">
        <v>7454</v>
      </c>
      <c r="B7455">
        <v>166.74</v>
      </c>
      <c r="C7455">
        <v>20</v>
      </c>
      <c r="D7455" t="s">
        <v>48</v>
      </c>
      <c r="E7455">
        <v>0</v>
      </c>
      <c r="F7455">
        <v>0</v>
      </c>
      <c r="G7455">
        <v>90</v>
      </c>
      <c r="H7455">
        <v>1</v>
      </c>
      <c r="I7455">
        <v>35</v>
      </c>
      <c r="J7455">
        <v>0</v>
      </c>
      <c r="K7455">
        <f>_xlfn.XLOOKUP(FraudData[[#This Row],[amount]],AmountRules[Amount Min],AmountRules[Risk Points],,-1)</f>
        <v>0</v>
      </c>
      <c r="L7455">
        <f>_xlfn.XLOOKUP(FraudData[[#This Row],[transaction_hour]],TimeRules[Hour Min],TimeRules[Risk Points],,-1)</f>
        <v>0</v>
      </c>
      <c r="M7455">
        <f>_xlfn.XLOOKUP(FraudData[[#This Row],[foreign_transaction]],ForeignRules[Foreign Transaction],ForeignRules[Risk Points],0)</f>
        <v>0</v>
      </c>
      <c r="N7455">
        <f>_xlfn.XLOOKUP(FraudData[[#This Row],[location_mismatch]],Table10[Location Mismatch],Table10[Risk Points],0)</f>
        <v>0</v>
      </c>
      <c r="O7455">
        <f>_xlfn.XLOOKUP(FraudData[[#This Row],[device_trust_score]],DeviceRules[Device Min],DeviceRules[Risk Points],,-1)</f>
        <v>0</v>
      </c>
      <c r="P7455">
        <f>_xlfn.XLOOKUP(FraudData[[#This Row],[velocity_last_24h]],VelocityRules[Velocity Min],VelocityRules[Risk Points],,-1)</f>
        <v>0</v>
      </c>
      <c r="Q7455">
        <f>_xlfn.XLOOKUP(FraudData[[#This Row],[merchant_category]],MerchantRules[Merchant Category],MerchantRules[Risk Points],0)</f>
        <v>0</v>
      </c>
      <c r="R7455">
        <f>SUM(FraudData[[#This Row],[Amount Risk]:[Merchant Risk]])</f>
        <v>0</v>
      </c>
      <c r="S7455" t="str" cm="1">
        <f t="array" ref="S7455">_xlfn.IFS(FraudData[[#This Row],[Fraud Risk Score]]&gt;=8,"High Risk",FraudData[[#This Row],[Fraud Risk Score]]&gt;=6,"Medium Risk",TRUE,"Low Risk")</f>
        <v>Low Risk</v>
      </c>
    </row>
    <row r="7456" spans="1:19">
      <c r="A7456">
        <v>7455</v>
      </c>
      <c r="B7456">
        <v>369.1</v>
      </c>
      <c r="C7456">
        <v>13</v>
      </c>
      <c r="D7456" t="s">
        <v>49</v>
      </c>
      <c r="E7456">
        <v>0</v>
      </c>
      <c r="F7456">
        <v>0</v>
      </c>
      <c r="G7456">
        <v>85</v>
      </c>
      <c r="H7456">
        <v>4</v>
      </c>
      <c r="I7456">
        <v>41</v>
      </c>
      <c r="J7456">
        <v>0</v>
      </c>
      <c r="K7456">
        <f>_xlfn.XLOOKUP(FraudData[[#This Row],[amount]],AmountRules[Amount Min],AmountRules[Risk Points],,-1)</f>
        <v>0</v>
      </c>
      <c r="L7456">
        <f>_xlfn.XLOOKUP(FraudData[[#This Row],[transaction_hour]],TimeRules[Hour Min],TimeRules[Risk Points],,-1)</f>
        <v>0</v>
      </c>
      <c r="M7456">
        <f>_xlfn.XLOOKUP(FraudData[[#This Row],[foreign_transaction]],ForeignRules[Foreign Transaction],ForeignRules[Risk Points],0)</f>
        <v>0</v>
      </c>
      <c r="N7456">
        <f>_xlfn.XLOOKUP(FraudData[[#This Row],[location_mismatch]],Table10[Location Mismatch],Table10[Risk Points],0)</f>
        <v>0</v>
      </c>
      <c r="O7456">
        <f>_xlfn.XLOOKUP(FraudData[[#This Row],[device_trust_score]],DeviceRules[Device Min],DeviceRules[Risk Points],,-1)</f>
        <v>0</v>
      </c>
      <c r="P7456">
        <f>_xlfn.XLOOKUP(FraudData[[#This Row],[velocity_last_24h]],VelocityRules[Velocity Min],VelocityRules[Risk Points],,-1)</f>
        <v>0</v>
      </c>
      <c r="Q7456">
        <f>_xlfn.XLOOKUP(FraudData[[#This Row],[merchant_category]],MerchantRules[Merchant Category],MerchantRules[Risk Points],0)</f>
        <v>1</v>
      </c>
      <c r="R7456">
        <f>SUM(FraudData[[#This Row],[Amount Risk]:[Merchant Risk]])</f>
        <v>1</v>
      </c>
      <c r="S7456" t="str" cm="1">
        <f t="array" ref="S7456">_xlfn.IFS(FraudData[[#This Row],[Fraud Risk Score]]&gt;=8,"High Risk",FraudData[[#This Row],[Fraud Risk Score]]&gt;=6,"Medium Risk",TRUE,"Low Risk")</f>
        <v>Low Risk</v>
      </c>
    </row>
    <row r="7457" spans="1:19">
      <c r="A7457">
        <v>7456</v>
      </c>
      <c r="B7457">
        <v>1227.01</v>
      </c>
      <c r="C7457">
        <v>9</v>
      </c>
      <c r="D7457" t="s">
        <v>46</v>
      </c>
      <c r="E7457">
        <v>0</v>
      </c>
      <c r="F7457">
        <v>0</v>
      </c>
      <c r="G7457">
        <v>52</v>
      </c>
      <c r="H7457">
        <v>3</v>
      </c>
      <c r="I7457">
        <v>29</v>
      </c>
      <c r="J7457">
        <v>0</v>
      </c>
      <c r="K7457">
        <f>_xlfn.XLOOKUP(FraudData[[#This Row],[amount]],AmountRules[Amount Min],AmountRules[Risk Points],,-1)</f>
        <v>3</v>
      </c>
      <c r="L7457">
        <f>_xlfn.XLOOKUP(FraudData[[#This Row],[transaction_hour]],TimeRules[Hour Min],TimeRules[Risk Points],,-1)</f>
        <v>0</v>
      </c>
      <c r="M7457">
        <f>_xlfn.XLOOKUP(FraudData[[#This Row],[foreign_transaction]],ForeignRules[Foreign Transaction],ForeignRules[Risk Points],0)</f>
        <v>0</v>
      </c>
      <c r="N7457">
        <f>_xlfn.XLOOKUP(FraudData[[#This Row],[location_mismatch]],Table10[Location Mismatch],Table10[Risk Points],0)</f>
        <v>0</v>
      </c>
      <c r="O7457">
        <f>_xlfn.XLOOKUP(FraudData[[#This Row],[device_trust_score]],DeviceRules[Device Min],DeviceRules[Risk Points],,-1)</f>
        <v>1</v>
      </c>
      <c r="P7457">
        <f>_xlfn.XLOOKUP(FraudData[[#This Row],[velocity_last_24h]],VelocityRules[Velocity Min],VelocityRules[Risk Points],,-1)</f>
        <v>0</v>
      </c>
      <c r="Q7457">
        <f>_xlfn.XLOOKUP(FraudData[[#This Row],[merchant_category]],MerchantRules[Merchant Category],MerchantRules[Risk Points],0)</f>
        <v>0</v>
      </c>
      <c r="R7457">
        <f>SUM(FraudData[[#This Row],[Amount Risk]:[Merchant Risk]])</f>
        <v>4</v>
      </c>
      <c r="S7457" t="str" cm="1">
        <f t="array" ref="S7457">_xlfn.IFS(FraudData[[#This Row],[Fraud Risk Score]]&gt;=8,"High Risk",FraudData[[#This Row],[Fraud Risk Score]]&gt;=6,"Medium Risk",TRUE,"Low Risk")</f>
        <v>Low Risk</v>
      </c>
    </row>
    <row r="7458" spans="1:19">
      <c r="A7458">
        <v>7457</v>
      </c>
      <c r="B7458">
        <v>168.46</v>
      </c>
      <c r="C7458">
        <v>21</v>
      </c>
      <c r="D7458" t="s">
        <v>48</v>
      </c>
      <c r="E7458">
        <v>0</v>
      </c>
      <c r="F7458">
        <v>0</v>
      </c>
      <c r="G7458">
        <v>68</v>
      </c>
      <c r="H7458">
        <v>2</v>
      </c>
      <c r="I7458">
        <v>41</v>
      </c>
      <c r="J7458">
        <v>0</v>
      </c>
      <c r="K7458">
        <f>_xlfn.XLOOKUP(FraudData[[#This Row],[amount]],AmountRules[Amount Min],AmountRules[Risk Points],,-1)</f>
        <v>0</v>
      </c>
      <c r="L7458">
        <f>_xlfn.XLOOKUP(FraudData[[#This Row],[transaction_hour]],TimeRules[Hour Min],TimeRules[Risk Points],,-1)</f>
        <v>0</v>
      </c>
      <c r="M7458">
        <f>_xlfn.XLOOKUP(FraudData[[#This Row],[foreign_transaction]],ForeignRules[Foreign Transaction],ForeignRules[Risk Points],0)</f>
        <v>0</v>
      </c>
      <c r="N7458">
        <f>_xlfn.XLOOKUP(FraudData[[#This Row],[location_mismatch]],Table10[Location Mismatch],Table10[Risk Points],0)</f>
        <v>0</v>
      </c>
      <c r="O7458">
        <f>_xlfn.XLOOKUP(FraudData[[#This Row],[device_trust_score]],DeviceRules[Device Min],DeviceRules[Risk Points],,-1)</f>
        <v>1</v>
      </c>
      <c r="P7458">
        <f>_xlfn.XLOOKUP(FraudData[[#This Row],[velocity_last_24h]],VelocityRules[Velocity Min],VelocityRules[Risk Points],,-1)</f>
        <v>0</v>
      </c>
      <c r="Q7458">
        <f>_xlfn.XLOOKUP(FraudData[[#This Row],[merchant_category]],MerchantRules[Merchant Category],MerchantRules[Risk Points],0)</f>
        <v>0</v>
      </c>
      <c r="R7458">
        <f>SUM(FraudData[[#This Row],[Amount Risk]:[Merchant Risk]])</f>
        <v>1</v>
      </c>
      <c r="S7458" t="str" cm="1">
        <f t="array" ref="S7458">_xlfn.IFS(FraudData[[#This Row],[Fraud Risk Score]]&gt;=8,"High Risk",FraudData[[#This Row],[Fraud Risk Score]]&gt;=6,"Medium Risk",TRUE,"Low Risk")</f>
        <v>Low Risk</v>
      </c>
    </row>
    <row r="7459" spans="1:19">
      <c r="A7459">
        <v>7458</v>
      </c>
      <c r="B7459">
        <v>93.37</v>
      </c>
      <c r="C7459">
        <v>15</v>
      </c>
      <c r="D7459" t="s">
        <v>46</v>
      </c>
      <c r="E7459">
        <v>0</v>
      </c>
      <c r="F7459">
        <v>0</v>
      </c>
      <c r="G7459">
        <v>36</v>
      </c>
      <c r="H7459">
        <v>2</v>
      </c>
      <c r="I7459">
        <v>25</v>
      </c>
      <c r="J7459">
        <v>0</v>
      </c>
      <c r="K7459">
        <f>_xlfn.XLOOKUP(FraudData[[#This Row],[amount]],AmountRules[Amount Min],AmountRules[Risk Points],,-1)</f>
        <v>0</v>
      </c>
      <c r="L7459">
        <f>_xlfn.XLOOKUP(FraudData[[#This Row],[transaction_hour]],TimeRules[Hour Min],TimeRules[Risk Points],,-1)</f>
        <v>0</v>
      </c>
      <c r="M7459">
        <f>_xlfn.XLOOKUP(FraudData[[#This Row],[foreign_transaction]],ForeignRules[Foreign Transaction],ForeignRules[Risk Points],0)</f>
        <v>0</v>
      </c>
      <c r="N7459">
        <f>_xlfn.XLOOKUP(FraudData[[#This Row],[location_mismatch]],Table10[Location Mismatch],Table10[Risk Points],0)</f>
        <v>0</v>
      </c>
      <c r="O7459">
        <f>_xlfn.XLOOKUP(FraudData[[#This Row],[device_trust_score]],DeviceRules[Device Min],DeviceRules[Risk Points],,-1)</f>
        <v>2</v>
      </c>
      <c r="P7459">
        <f>_xlfn.XLOOKUP(FraudData[[#This Row],[velocity_last_24h]],VelocityRules[Velocity Min],VelocityRules[Risk Points],,-1)</f>
        <v>0</v>
      </c>
      <c r="Q7459">
        <f>_xlfn.XLOOKUP(FraudData[[#This Row],[merchant_category]],MerchantRules[Merchant Category],MerchantRules[Risk Points],0)</f>
        <v>0</v>
      </c>
      <c r="R7459">
        <f>SUM(FraudData[[#This Row],[Amount Risk]:[Merchant Risk]])</f>
        <v>2</v>
      </c>
      <c r="S7459" t="str" cm="1">
        <f t="array" ref="S7459">_xlfn.IFS(FraudData[[#This Row],[Fraud Risk Score]]&gt;=8,"High Risk",FraudData[[#This Row],[Fraud Risk Score]]&gt;=6,"Medium Risk",TRUE,"Low Risk")</f>
        <v>Low Risk</v>
      </c>
    </row>
    <row r="7460" spans="1:19">
      <c r="A7460">
        <v>7459</v>
      </c>
      <c r="B7460">
        <v>45.93</v>
      </c>
      <c r="C7460">
        <v>10</v>
      </c>
      <c r="D7460" t="s">
        <v>46</v>
      </c>
      <c r="E7460">
        <v>0</v>
      </c>
      <c r="F7460">
        <v>0</v>
      </c>
      <c r="G7460">
        <v>81</v>
      </c>
      <c r="H7460">
        <v>3</v>
      </c>
      <c r="I7460">
        <v>18</v>
      </c>
      <c r="J7460">
        <v>0</v>
      </c>
      <c r="K7460">
        <f>_xlfn.XLOOKUP(FraudData[[#This Row],[amount]],AmountRules[Amount Min],AmountRules[Risk Points],,-1)</f>
        <v>0</v>
      </c>
      <c r="L7460">
        <f>_xlfn.XLOOKUP(FraudData[[#This Row],[transaction_hour]],TimeRules[Hour Min],TimeRules[Risk Points],,-1)</f>
        <v>0</v>
      </c>
      <c r="M7460">
        <f>_xlfn.XLOOKUP(FraudData[[#This Row],[foreign_transaction]],ForeignRules[Foreign Transaction],ForeignRules[Risk Points],0)</f>
        <v>0</v>
      </c>
      <c r="N7460">
        <f>_xlfn.XLOOKUP(FraudData[[#This Row],[location_mismatch]],Table10[Location Mismatch],Table10[Risk Points],0)</f>
        <v>0</v>
      </c>
      <c r="O7460">
        <f>_xlfn.XLOOKUP(FraudData[[#This Row],[device_trust_score]],DeviceRules[Device Min],DeviceRules[Risk Points],,-1)</f>
        <v>0</v>
      </c>
      <c r="P7460">
        <f>_xlfn.XLOOKUP(FraudData[[#This Row],[velocity_last_24h]],VelocityRules[Velocity Min],VelocityRules[Risk Points],,-1)</f>
        <v>0</v>
      </c>
      <c r="Q7460">
        <f>_xlfn.XLOOKUP(FraudData[[#This Row],[merchant_category]],MerchantRules[Merchant Category],MerchantRules[Risk Points],0)</f>
        <v>0</v>
      </c>
      <c r="R7460">
        <f>SUM(FraudData[[#This Row],[Amount Risk]:[Merchant Risk]])</f>
        <v>0</v>
      </c>
      <c r="S7460" t="str" cm="1">
        <f t="array" ref="S7460">_xlfn.IFS(FraudData[[#This Row],[Fraud Risk Score]]&gt;=8,"High Risk",FraudData[[#This Row],[Fraud Risk Score]]&gt;=6,"Medium Risk",TRUE,"Low Risk")</f>
        <v>Low Risk</v>
      </c>
    </row>
    <row r="7461" spans="1:19">
      <c r="A7461">
        <v>7460</v>
      </c>
      <c r="B7461">
        <v>53.49</v>
      </c>
      <c r="C7461">
        <v>21</v>
      </c>
      <c r="D7461" t="s">
        <v>48</v>
      </c>
      <c r="E7461">
        <v>1</v>
      </c>
      <c r="F7461">
        <v>0</v>
      </c>
      <c r="G7461">
        <v>50</v>
      </c>
      <c r="H7461">
        <v>6</v>
      </c>
      <c r="I7461">
        <v>62</v>
      </c>
      <c r="J7461">
        <v>0</v>
      </c>
      <c r="K7461">
        <f>_xlfn.XLOOKUP(FraudData[[#This Row],[amount]],AmountRules[Amount Min],AmountRules[Risk Points],,-1)</f>
        <v>0</v>
      </c>
      <c r="L7461">
        <f>_xlfn.XLOOKUP(FraudData[[#This Row],[transaction_hour]],TimeRules[Hour Min],TimeRules[Risk Points],,-1)</f>
        <v>0</v>
      </c>
      <c r="M7461">
        <f>_xlfn.XLOOKUP(FraudData[[#This Row],[foreign_transaction]],ForeignRules[Foreign Transaction],ForeignRules[Risk Points],0)</f>
        <v>3</v>
      </c>
      <c r="N7461">
        <f>_xlfn.XLOOKUP(FraudData[[#This Row],[location_mismatch]],Table10[Location Mismatch],Table10[Risk Points],0)</f>
        <v>0</v>
      </c>
      <c r="O7461">
        <f>_xlfn.XLOOKUP(FraudData[[#This Row],[device_trust_score]],DeviceRules[Device Min],DeviceRules[Risk Points],,-1)</f>
        <v>1</v>
      </c>
      <c r="P7461">
        <f>_xlfn.XLOOKUP(FraudData[[#This Row],[velocity_last_24h]],VelocityRules[Velocity Min],VelocityRules[Risk Points],,-1)</f>
        <v>3</v>
      </c>
      <c r="Q7461">
        <f>_xlfn.XLOOKUP(FraudData[[#This Row],[merchant_category]],MerchantRules[Merchant Category],MerchantRules[Risk Points],0)</f>
        <v>0</v>
      </c>
      <c r="R7461">
        <f>SUM(FraudData[[#This Row],[Amount Risk]:[Merchant Risk]])</f>
        <v>7</v>
      </c>
      <c r="S7461" t="str" cm="1">
        <f t="array" ref="S7461">_xlfn.IFS(FraudData[[#This Row],[Fraud Risk Score]]&gt;=8,"High Risk",FraudData[[#This Row],[Fraud Risk Score]]&gt;=6,"Medium Risk",TRUE,"Low Risk")</f>
        <v>Medium Risk</v>
      </c>
    </row>
    <row r="7462" spans="1:19">
      <c r="A7462">
        <v>7461</v>
      </c>
      <c r="B7462">
        <v>117.52</v>
      </c>
      <c r="C7462">
        <v>13</v>
      </c>
      <c r="D7462" t="s">
        <v>50</v>
      </c>
      <c r="E7462">
        <v>0</v>
      </c>
      <c r="F7462">
        <v>0</v>
      </c>
      <c r="G7462">
        <v>49</v>
      </c>
      <c r="H7462">
        <v>0</v>
      </c>
      <c r="I7462">
        <v>42</v>
      </c>
      <c r="J7462">
        <v>0</v>
      </c>
      <c r="K7462">
        <f>_xlfn.XLOOKUP(FraudData[[#This Row],[amount]],AmountRules[Amount Min],AmountRules[Risk Points],,-1)</f>
        <v>0</v>
      </c>
      <c r="L7462">
        <f>_xlfn.XLOOKUP(FraudData[[#This Row],[transaction_hour]],TimeRules[Hour Min],TimeRules[Risk Points],,-1)</f>
        <v>0</v>
      </c>
      <c r="M7462">
        <f>_xlfn.XLOOKUP(FraudData[[#This Row],[foreign_transaction]],ForeignRules[Foreign Transaction],ForeignRules[Risk Points],0)</f>
        <v>0</v>
      </c>
      <c r="N7462">
        <f>_xlfn.XLOOKUP(FraudData[[#This Row],[location_mismatch]],Table10[Location Mismatch],Table10[Risk Points],0)</f>
        <v>0</v>
      </c>
      <c r="O7462">
        <f>_xlfn.XLOOKUP(FraudData[[#This Row],[device_trust_score]],DeviceRules[Device Min],DeviceRules[Risk Points],,-1)</f>
        <v>2</v>
      </c>
      <c r="P7462">
        <f>_xlfn.XLOOKUP(FraudData[[#This Row],[velocity_last_24h]],VelocityRules[Velocity Min],VelocityRules[Risk Points],,-1)</f>
        <v>0</v>
      </c>
      <c r="Q7462">
        <f>_xlfn.XLOOKUP(FraudData[[#This Row],[merchant_category]],MerchantRules[Merchant Category],MerchantRules[Risk Points],0)</f>
        <v>0</v>
      </c>
      <c r="R7462">
        <f>SUM(FraudData[[#This Row],[Amount Risk]:[Merchant Risk]])</f>
        <v>2</v>
      </c>
      <c r="S7462" t="str" cm="1">
        <f t="array" ref="S7462">_xlfn.IFS(FraudData[[#This Row],[Fraud Risk Score]]&gt;=8,"High Risk",FraudData[[#This Row],[Fraud Risk Score]]&gt;=6,"Medium Risk",TRUE,"Low Risk")</f>
        <v>Low Risk</v>
      </c>
    </row>
    <row r="7463" spans="1:19">
      <c r="A7463">
        <v>7462</v>
      </c>
      <c r="B7463">
        <v>82.39</v>
      </c>
      <c r="C7463">
        <v>13</v>
      </c>
      <c r="D7463" t="s">
        <v>47</v>
      </c>
      <c r="E7463">
        <v>0</v>
      </c>
      <c r="F7463">
        <v>0</v>
      </c>
      <c r="G7463">
        <v>39</v>
      </c>
      <c r="H7463">
        <v>0</v>
      </c>
      <c r="I7463">
        <v>27</v>
      </c>
      <c r="J7463">
        <v>0</v>
      </c>
      <c r="K7463">
        <f>_xlfn.XLOOKUP(FraudData[[#This Row],[amount]],AmountRules[Amount Min],AmountRules[Risk Points],,-1)</f>
        <v>0</v>
      </c>
      <c r="L7463">
        <f>_xlfn.XLOOKUP(FraudData[[#This Row],[transaction_hour]],TimeRules[Hour Min],TimeRules[Risk Points],,-1)</f>
        <v>0</v>
      </c>
      <c r="M7463">
        <f>_xlfn.XLOOKUP(FraudData[[#This Row],[foreign_transaction]],ForeignRules[Foreign Transaction],ForeignRules[Risk Points],0)</f>
        <v>0</v>
      </c>
      <c r="N7463">
        <f>_xlfn.XLOOKUP(FraudData[[#This Row],[location_mismatch]],Table10[Location Mismatch],Table10[Risk Points],0)</f>
        <v>0</v>
      </c>
      <c r="O7463">
        <f>_xlfn.XLOOKUP(FraudData[[#This Row],[device_trust_score]],DeviceRules[Device Min],DeviceRules[Risk Points],,-1)</f>
        <v>2</v>
      </c>
      <c r="P7463">
        <f>_xlfn.XLOOKUP(FraudData[[#This Row],[velocity_last_24h]],VelocityRules[Velocity Min],VelocityRules[Risk Points],,-1)</f>
        <v>0</v>
      </c>
      <c r="Q7463">
        <f>_xlfn.XLOOKUP(FraudData[[#This Row],[merchant_category]],MerchantRules[Merchant Category],MerchantRules[Risk Points],0)</f>
        <v>0</v>
      </c>
      <c r="R7463">
        <f>SUM(FraudData[[#This Row],[Amount Risk]:[Merchant Risk]])</f>
        <v>2</v>
      </c>
      <c r="S7463" t="str" cm="1">
        <f t="array" ref="S7463">_xlfn.IFS(FraudData[[#This Row],[Fraud Risk Score]]&gt;=8,"High Risk",FraudData[[#This Row],[Fraud Risk Score]]&gt;=6,"Medium Risk",TRUE,"Low Risk")</f>
        <v>Low Risk</v>
      </c>
    </row>
    <row r="7464" spans="1:19">
      <c r="A7464">
        <v>7463</v>
      </c>
      <c r="B7464">
        <v>441.23</v>
      </c>
      <c r="C7464">
        <v>1</v>
      </c>
      <c r="D7464" t="s">
        <v>49</v>
      </c>
      <c r="E7464">
        <v>0</v>
      </c>
      <c r="F7464">
        <v>0</v>
      </c>
      <c r="G7464">
        <v>98</v>
      </c>
      <c r="H7464">
        <v>0</v>
      </c>
      <c r="I7464">
        <v>53</v>
      </c>
      <c r="J7464">
        <v>0</v>
      </c>
      <c r="K7464">
        <f>_xlfn.XLOOKUP(FraudData[[#This Row],[amount]],AmountRules[Amount Min],AmountRules[Risk Points],,-1)</f>
        <v>0</v>
      </c>
      <c r="L7464">
        <f>_xlfn.XLOOKUP(FraudData[[#This Row],[transaction_hour]],TimeRules[Hour Min],TimeRules[Risk Points],,-1)</f>
        <v>3</v>
      </c>
      <c r="M7464">
        <f>_xlfn.XLOOKUP(FraudData[[#This Row],[foreign_transaction]],ForeignRules[Foreign Transaction],ForeignRules[Risk Points],0)</f>
        <v>0</v>
      </c>
      <c r="N7464">
        <f>_xlfn.XLOOKUP(FraudData[[#This Row],[location_mismatch]],Table10[Location Mismatch],Table10[Risk Points],0)</f>
        <v>0</v>
      </c>
      <c r="O7464">
        <f>_xlfn.XLOOKUP(FraudData[[#This Row],[device_trust_score]],DeviceRules[Device Min],DeviceRules[Risk Points],,-1)</f>
        <v>0</v>
      </c>
      <c r="P7464">
        <f>_xlfn.XLOOKUP(FraudData[[#This Row],[velocity_last_24h]],VelocityRules[Velocity Min],VelocityRules[Risk Points],,-1)</f>
        <v>0</v>
      </c>
      <c r="Q7464">
        <f>_xlfn.XLOOKUP(FraudData[[#This Row],[merchant_category]],MerchantRules[Merchant Category],MerchantRules[Risk Points],0)</f>
        <v>1</v>
      </c>
      <c r="R7464">
        <f>SUM(FraudData[[#This Row],[Amount Risk]:[Merchant Risk]])</f>
        <v>4</v>
      </c>
      <c r="S7464" t="str" cm="1">
        <f t="array" ref="S7464">_xlfn.IFS(FraudData[[#This Row],[Fraud Risk Score]]&gt;=8,"High Risk",FraudData[[#This Row],[Fraud Risk Score]]&gt;=6,"Medium Risk",TRUE,"Low Risk")</f>
        <v>Low Risk</v>
      </c>
    </row>
    <row r="7465" spans="1:19">
      <c r="A7465">
        <v>7464</v>
      </c>
      <c r="B7465">
        <v>82.68</v>
      </c>
      <c r="C7465">
        <v>21</v>
      </c>
      <c r="D7465" t="s">
        <v>49</v>
      </c>
      <c r="E7465">
        <v>0</v>
      </c>
      <c r="F7465">
        <v>0</v>
      </c>
      <c r="G7465">
        <v>77</v>
      </c>
      <c r="H7465">
        <v>2</v>
      </c>
      <c r="I7465">
        <v>58</v>
      </c>
      <c r="J7465">
        <v>0</v>
      </c>
      <c r="K7465">
        <f>_xlfn.XLOOKUP(FraudData[[#This Row],[amount]],AmountRules[Amount Min],AmountRules[Risk Points],,-1)</f>
        <v>0</v>
      </c>
      <c r="L7465">
        <f>_xlfn.XLOOKUP(FraudData[[#This Row],[transaction_hour]],TimeRules[Hour Min],TimeRules[Risk Points],,-1)</f>
        <v>0</v>
      </c>
      <c r="M7465">
        <f>_xlfn.XLOOKUP(FraudData[[#This Row],[foreign_transaction]],ForeignRules[Foreign Transaction],ForeignRules[Risk Points],0)</f>
        <v>0</v>
      </c>
      <c r="N7465">
        <f>_xlfn.XLOOKUP(FraudData[[#This Row],[location_mismatch]],Table10[Location Mismatch],Table10[Risk Points],0)</f>
        <v>0</v>
      </c>
      <c r="O7465">
        <f>_xlfn.XLOOKUP(FraudData[[#This Row],[device_trust_score]],DeviceRules[Device Min],DeviceRules[Risk Points],,-1)</f>
        <v>0</v>
      </c>
      <c r="P7465">
        <f>_xlfn.XLOOKUP(FraudData[[#This Row],[velocity_last_24h]],VelocityRules[Velocity Min],VelocityRules[Risk Points],,-1)</f>
        <v>0</v>
      </c>
      <c r="Q7465">
        <f>_xlfn.XLOOKUP(FraudData[[#This Row],[merchant_category]],MerchantRules[Merchant Category],MerchantRules[Risk Points],0)</f>
        <v>1</v>
      </c>
      <c r="R7465">
        <f>SUM(FraudData[[#This Row],[Amount Risk]:[Merchant Risk]])</f>
        <v>1</v>
      </c>
      <c r="S7465" t="str" cm="1">
        <f t="array" ref="S7465">_xlfn.IFS(FraudData[[#This Row],[Fraud Risk Score]]&gt;=8,"High Risk",FraudData[[#This Row],[Fraud Risk Score]]&gt;=6,"Medium Risk",TRUE,"Low Risk")</f>
        <v>Low Risk</v>
      </c>
    </row>
    <row r="7466" spans="1:19">
      <c r="A7466">
        <v>7465</v>
      </c>
      <c r="B7466">
        <v>84.15</v>
      </c>
      <c r="C7466">
        <v>12</v>
      </c>
      <c r="D7466" t="s">
        <v>50</v>
      </c>
      <c r="E7466">
        <v>0</v>
      </c>
      <c r="F7466">
        <v>0</v>
      </c>
      <c r="G7466">
        <v>89</v>
      </c>
      <c r="H7466">
        <v>0</v>
      </c>
      <c r="I7466">
        <v>24</v>
      </c>
      <c r="J7466">
        <v>0</v>
      </c>
      <c r="K7466">
        <f>_xlfn.XLOOKUP(FraudData[[#This Row],[amount]],AmountRules[Amount Min],AmountRules[Risk Points],,-1)</f>
        <v>0</v>
      </c>
      <c r="L7466">
        <f>_xlfn.XLOOKUP(FraudData[[#This Row],[transaction_hour]],TimeRules[Hour Min],TimeRules[Risk Points],,-1)</f>
        <v>0</v>
      </c>
      <c r="M7466">
        <f>_xlfn.XLOOKUP(FraudData[[#This Row],[foreign_transaction]],ForeignRules[Foreign Transaction],ForeignRules[Risk Points],0)</f>
        <v>0</v>
      </c>
      <c r="N7466">
        <f>_xlfn.XLOOKUP(FraudData[[#This Row],[location_mismatch]],Table10[Location Mismatch],Table10[Risk Points],0)</f>
        <v>0</v>
      </c>
      <c r="O7466">
        <f>_xlfn.XLOOKUP(FraudData[[#This Row],[device_trust_score]],DeviceRules[Device Min],DeviceRules[Risk Points],,-1)</f>
        <v>0</v>
      </c>
      <c r="P7466">
        <f>_xlfn.XLOOKUP(FraudData[[#This Row],[velocity_last_24h]],VelocityRules[Velocity Min],VelocityRules[Risk Points],,-1)</f>
        <v>0</v>
      </c>
      <c r="Q7466">
        <f>_xlfn.XLOOKUP(FraudData[[#This Row],[merchant_category]],MerchantRules[Merchant Category],MerchantRules[Risk Points],0)</f>
        <v>0</v>
      </c>
      <c r="R7466">
        <f>SUM(FraudData[[#This Row],[Amount Risk]:[Merchant Risk]])</f>
        <v>0</v>
      </c>
      <c r="S7466" t="str" cm="1">
        <f t="array" ref="S7466">_xlfn.IFS(FraudData[[#This Row],[Fraud Risk Score]]&gt;=8,"High Risk",FraudData[[#This Row],[Fraud Risk Score]]&gt;=6,"Medium Risk",TRUE,"Low Risk")</f>
        <v>Low Risk</v>
      </c>
    </row>
    <row r="7467" spans="1:19">
      <c r="A7467">
        <v>7466</v>
      </c>
      <c r="B7467">
        <v>87.08</v>
      </c>
      <c r="C7467">
        <v>2</v>
      </c>
      <c r="D7467" t="s">
        <v>47</v>
      </c>
      <c r="E7467">
        <v>0</v>
      </c>
      <c r="F7467">
        <v>0</v>
      </c>
      <c r="G7467">
        <v>78</v>
      </c>
      <c r="H7467">
        <v>2</v>
      </c>
      <c r="I7467">
        <v>68</v>
      </c>
      <c r="J7467">
        <v>0</v>
      </c>
      <c r="K7467">
        <f>_xlfn.XLOOKUP(FraudData[[#This Row],[amount]],AmountRules[Amount Min],AmountRules[Risk Points],,-1)</f>
        <v>0</v>
      </c>
      <c r="L7467">
        <f>_xlfn.XLOOKUP(FraudData[[#This Row],[transaction_hour]],TimeRules[Hour Min],TimeRules[Risk Points],,-1)</f>
        <v>3</v>
      </c>
      <c r="M7467">
        <f>_xlfn.XLOOKUP(FraudData[[#This Row],[foreign_transaction]],ForeignRules[Foreign Transaction],ForeignRules[Risk Points],0)</f>
        <v>0</v>
      </c>
      <c r="N7467">
        <f>_xlfn.XLOOKUP(FraudData[[#This Row],[location_mismatch]],Table10[Location Mismatch],Table10[Risk Points],0)</f>
        <v>0</v>
      </c>
      <c r="O7467">
        <f>_xlfn.XLOOKUP(FraudData[[#This Row],[device_trust_score]],DeviceRules[Device Min],DeviceRules[Risk Points],,-1)</f>
        <v>0</v>
      </c>
      <c r="P7467">
        <f>_xlfn.XLOOKUP(FraudData[[#This Row],[velocity_last_24h]],VelocityRules[Velocity Min],VelocityRules[Risk Points],,-1)</f>
        <v>0</v>
      </c>
      <c r="Q7467">
        <f>_xlfn.XLOOKUP(FraudData[[#This Row],[merchant_category]],MerchantRules[Merchant Category],MerchantRules[Risk Points],0)</f>
        <v>0</v>
      </c>
      <c r="R7467">
        <f>SUM(FraudData[[#This Row],[Amount Risk]:[Merchant Risk]])</f>
        <v>3</v>
      </c>
      <c r="S7467" t="str" cm="1">
        <f t="array" ref="S7467">_xlfn.IFS(FraudData[[#This Row],[Fraud Risk Score]]&gt;=8,"High Risk",FraudData[[#This Row],[Fraud Risk Score]]&gt;=6,"Medium Risk",TRUE,"Low Risk")</f>
        <v>Low Risk</v>
      </c>
    </row>
    <row r="7468" spans="1:19">
      <c r="A7468">
        <v>7467</v>
      </c>
      <c r="B7468">
        <v>326.10000000000002</v>
      </c>
      <c r="C7468">
        <v>17</v>
      </c>
      <c r="D7468" t="s">
        <v>50</v>
      </c>
      <c r="E7468">
        <v>0</v>
      </c>
      <c r="F7468">
        <v>0</v>
      </c>
      <c r="G7468">
        <v>63</v>
      </c>
      <c r="H7468">
        <v>0</v>
      </c>
      <c r="I7468">
        <v>46</v>
      </c>
      <c r="J7468">
        <v>0</v>
      </c>
      <c r="K7468">
        <f>_xlfn.XLOOKUP(FraudData[[#This Row],[amount]],AmountRules[Amount Min],AmountRules[Risk Points],,-1)</f>
        <v>0</v>
      </c>
      <c r="L7468">
        <f>_xlfn.XLOOKUP(FraudData[[#This Row],[transaction_hour]],TimeRules[Hour Min],TimeRules[Risk Points],,-1)</f>
        <v>0</v>
      </c>
      <c r="M7468">
        <f>_xlfn.XLOOKUP(FraudData[[#This Row],[foreign_transaction]],ForeignRules[Foreign Transaction],ForeignRules[Risk Points],0)</f>
        <v>0</v>
      </c>
      <c r="N7468">
        <f>_xlfn.XLOOKUP(FraudData[[#This Row],[location_mismatch]],Table10[Location Mismatch],Table10[Risk Points],0)</f>
        <v>0</v>
      </c>
      <c r="O7468">
        <f>_xlfn.XLOOKUP(FraudData[[#This Row],[device_trust_score]],DeviceRules[Device Min],DeviceRules[Risk Points],,-1)</f>
        <v>1</v>
      </c>
      <c r="P7468">
        <f>_xlfn.XLOOKUP(FraudData[[#This Row],[velocity_last_24h]],VelocityRules[Velocity Min],VelocityRules[Risk Points],,-1)</f>
        <v>0</v>
      </c>
      <c r="Q7468">
        <f>_xlfn.XLOOKUP(FraudData[[#This Row],[merchant_category]],MerchantRules[Merchant Category],MerchantRules[Risk Points],0)</f>
        <v>0</v>
      </c>
      <c r="R7468">
        <f>SUM(FraudData[[#This Row],[Amount Risk]:[Merchant Risk]])</f>
        <v>1</v>
      </c>
      <c r="S7468" t="str" cm="1">
        <f t="array" ref="S7468">_xlfn.IFS(FraudData[[#This Row],[Fraud Risk Score]]&gt;=8,"High Risk",FraudData[[#This Row],[Fraud Risk Score]]&gt;=6,"Medium Risk",TRUE,"Low Risk")</f>
        <v>Low Risk</v>
      </c>
    </row>
    <row r="7469" spans="1:19">
      <c r="A7469">
        <v>7468</v>
      </c>
      <c r="B7469">
        <v>189.37</v>
      </c>
      <c r="C7469">
        <v>21</v>
      </c>
      <c r="D7469" t="s">
        <v>47</v>
      </c>
      <c r="E7469">
        <v>0</v>
      </c>
      <c r="F7469">
        <v>0</v>
      </c>
      <c r="G7469">
        <v>75</v>
      </c>
      <c r="H7469">
        <v>2</v>
      </c>
      <c r="I7469">
        <v>43</v>
      </c>
      <c r="J7469">
        <v>0</v>
      </c>
      <c r="K7469">
        <f>_xlfn.XLOOKUP(FraudData[[#This Row],[amount]],AmountRules[Amount Min],AmountRules[Risk Points],,-1)</f>
        <v>0</v>
      </c>
      <c r="L7469">
        <f>_xlfn.XLOOKUP(FraudData[[#This Row],[transaction_hour]],TimeRules[Hour Min],TimeRules[Risk Points],,-1)</f>
        <v>0</v>
      </c>
      <c r="M7469">
        <f>_xlfn.XLOOKUP(FraudData[[#This Row],[foreign_transaction]],ForeignRules[Foreign Transaction],ForeignRules[Risk Points],0)</f>
        <v>0</v>
      </c>
      <c r="N7469">
        <f>_xlfn.XLOOKUP(FraudData[[#This Row],[location_mismatch]],Table10[Location Mismatch],Table10[Risk Points],0)</f>
        <v>0</v>
      </c>
      <c r="O7469">
        <f>_xlfn.XLOOKUP(FraudData[[#This Row],[device_trust_score]],DeviceRules[Device Min],DeviceRules[Risk Points],,-1)</f>
        <v>0</v>
      </c>
      <c r="P7469">
        <f>_xlfn.XLOOKUP(FraudData[[#This Row],[velocity_last_24h]],VelocityRules[Velocity Min],VelocityRules[Risk Points],,-1)</f>
        <v>0</v>
      </c>
      <c r="Q7469">
        <f>_xlfn.XLOOKUP(FraudData[[#This Row],[merchant_category]],MerchantRules[Merchant Category],MerchantRules[Risk Points],0)</f>
        <v>0</v>
      </c>
      <c r="R7469">
        <f>SUM(FraudData[[#This Row],[Amount Risk]:[Merchant Risk]])</f>
        <v>0</v>
      </c>
      <c r="S7469" t="str" cm="1">
        <f t="array" ref="S7469">_xlfn.IFS(FraudData[[#This Row],[Fraud Risk Score]]&gt;=8,"High Risk",FraudData[[#This Row],[Fraud Risk Score]]&gt;=6,"Medium Risk",TRUE,"Low Risk")</f>
        <v>Low Risk</v>
      </c>
    </row>
    <row r="7470" spans="1:19">
      <c r="A7470">
        <v>7469</v>
      </c>
      <c r="B7470">
        <v>171.42</v>
      </c>
      <c r="C7470">
        <v>3</v>
      </c>
      <c r="D7470" t="s">
        <v>48</v>
      </c>
      <c r="E7470">
        <v>0</v>
      </c>
      <c r="F7470">
        <v>0</v>
      </c>
      <c r="G7470">
        <v>44</v>
      </c>
      <c r="H7470">
        <v>1</v>
      </c>
      <c r="I7470">
        <v>59</v>
      </c>
      <c r="J7470">
        <v>0</v>
      </c>
      <c r="K7470">
        <f>_xlfn.XLOOKUP(FraudData[[#This Row],[amount]],AmountRules[Amount Min],AmountRules[Risk Points],,-1)</f>
        <v>0</v>
      </c>
      <c r="L7470">
        <f>_xlfn.XLOOKUP(FraudData[[#This Row],[transaction_hour]],TimeRules[Hour Min],TimeRules[Risk Points],,-1)</f>
        <v>3</v>
      </c>
      <c r="M7470">
        <f>_xlfn.XLOOKUP(FraudData[[#This Row],[foreign_transaction]],ForeignRules[Foreign Transaction],ForeignRules[Risk Points],0)</f>
        <v>0</v>
      </c>
      <c r="N7470">
        <f>_xlfn.XLOOKUP(FraudData[[#This Row],[location_mismatch]],Table10[Location Mismatch],Table10[Risk Points],0)</f>
        <v>0</v>
      </c>
      <c r="O7470">
        <f>_xlfn.XLOOKUP(FraudData[[#This Row],[device_trust_score]],DeviceRules[Device Min],DeviceRules[Risk Points],,-1)</f>
        <v>2</v>
      </c>
      <c r="P7470">
        <f>_xlfn.XLOOKUP(FraudData[[#This Row],[velocity_last_24h]],VelocityRules[Velocity Min],VelocityRules[Risk Points],,-1)</f>
        <v>0</v>
      </c>
      <c r="Q7470">
        <f>_xlfn.XLOOKUP(FraudData[[#This Row],[merchant_category]],MerchantRules[Merchant Category],MerchantRules[Risk Points],0)</f>
        <v>0</v>
      </c>
      <c r="R7470">
        <f>SUM(FraudData[[#This Row],[Amount Risk]:[Merchant Risk]])</f>
        <v>5</v>
      </c>
      <c r="S7470" t="str" cm="1">
        <f t="array" ref="S7470">_xlfn.IFS(FraudData[[#This Row],[Fraud Risk Score]]&gt;=8,"High Risk",FraudData[[#This Row],[Fraud Risk Score]]&gt;=6,"Medium Risk",TRUE,"Low Risk")</f>
        <v>Low Risk</v>
      </c>
    </row>
    <row r="7471" spans="1:19">
      <c r="A7471">
        <v>7470</v>
      </c>
      <c r="B7471">
        <v>73.2</v>
      </c>
      <c r="C7471">
        <v>20</v>
      </c>
      <c r="D7471" t="s">
        <v>48</v>
      </c>
      <c r="E7471">
        <v>1</v>
      </c>
      <c r="F7471">
        <v>0</v>
      </c>
      <c r="G7471">
        <v>88</v>
      </c>
      <c r="H7471">
        <v>0</v>
      </c>
      <c r="I7471">
        <v>52</v>
      </c>
      <c r="J7471">
        <v>0</v>
      </c>
      <c r="K7471">
        <f>_xlfn.XLOOKUP(FraudData[[#This Row],[amount]],AmountRules[Amount Min],AmountRules[Risk Points],,-1)</f>
        <v>0</v>
      </c>
      <c r="L7471">
        <f>_xlfn.XLOOKUP(FraudData[[#This Row],[transaction_hour]],TimeRules[Hour Min],TimeRules[Risk Points],,-1)</f>
        <v>0</v>
      </c>
      <c r="M7471">
        <f>_xlfn.XLOOKUP(FraudData[[#This Row],[foreign_transaction]],ForeignRules[Foreign Transaction],ForeignRules[Risk Points],0)</f>
        <v>3</v>
      </c>
      <c r="N7471">
        <f>_xlfn.XLOOKUP(FraudData[[#This Row],[location_mismatch]],Table10[Location Mismatch],Table10[Risk Points],0)</f>
        <v>0</v>
      </c>
      <c r="O7471">
        <f>_xlfn.XLOOKUP(FraudData[[#This Row],[device_trust_score]],DeviceRules[Device Min],DeviceRules[Risk Points],,-1)</f>
        <v>0</v>
      </c>
      <c r="P7471">
        <f>_xlfn.XLOOKUP(FraudData[[#This Row],[velocity_last_24h]],VelocityRules[Velocity Min],VelocityRules[Risk Points],,-1)</f>
        <v>0</v>
      </c>
      <c r="Q7471">
        <f>_xlfn.XLOOKUP(FraudData[[#This Row],[merchant_category]],MerchantRules[Merchant Category],MerchantRules[Risk Points],0)</f>
        <v>0</v>
      </c>
      <c r="R7471">
        <f>SUM(FraudData[[#This Row],[Amount Risk]:[Merchant Risk]])</f>
        <v>3</v>
      </c>
      <c r="S7471" t="str" cm="1">
        <f t="array" ref="S7471">_xlfn.IFS(FraudData[[#This Row],[Fraud Risk Score]]&gt;=8,"High Risk",FraudData[[#This Row],[Fraud Risk Score]]&gt;=6,"Medium Risk",TRUE,"Low Risk")</f>
        <v>Low Risk</v>
      </c>
    </row>
    <row r="7472" spans="1:19">
      <c r="A7472">
        <v>7471</v>
      </c>
      <c r="B7472">
        <v>306.58</v>
      </c>
      <c r="C7472">
        <v>20</v>
      </c>
      <c r="D7472" t="s">
        <v>46</v>
      </c>
      <c r="E7472">
        <v>0</v>
      </c>
      <c r="F7472">
        <v>0</v>
      </c>
      <c r="G7472">
        <v>35</v>
      </c>
      <c r="H7472">
        <v>3</v>
      </c>
      <c r="I7472">
        <v>49</v>
      </c>
      <c r="J7472">
        <v>0</v>
      </c>
      <c r="K7472">
        <f>_xlfn.XLOOKUP(FraudData[[#This Row],[amount]],AmountRules[Amount Min],AmountRules[Risk Points],,-1)</f>
        <v>0</v>
      </c>
      <c r="L7472">
        <f>_xlfn.XLOOKUP(FraudData[[#This Row],[transaction_hour]],TimeRules[Hour Min],TimeRules[Risk Points],,-1)</f>
        <v>0</v>
      </c>
      <c r="M7472">
        <f>_xlfn.XLOOKUP(FraudData[[#This Row],[foreign_transaction]],ForeignRules[Foreign Transaction],ForeignRules[Risk Points],0)</f>
        <v>0</v>
      </c>
      <c r="N7472">
        <f>_xlfn.XLOOKUP(FraudData[[#This Row],[location_mismatch]],Table10[Location Mismatch],Table10[Risk Points],0)</f>
        <v>0</v>
      </c>
      <c r="O7472">
        <f>_xlfn.XLOOKUP(FraudData[[#This Row],[device_trust_score]],DeviceRules[Device Min],DeviceRules[Risk Points],,-1)</f>
        <v>2</v>
      </c>
      <c r="P7472">
        <f>_xlfn.XLOOKUP(FraudData[[#This Row],[velocity_last_24h]],VelocityRules[Velocity Min],VelocityRules[Risk Points],,-1)</f>
        <v>0</v>
      </c>
      <c r="Q7472">
        <f>_xlfn.XLOOKUP(FraudData[[#This Row],[merchant_category]],MerchantRules[Merchant Category],MerchantRules[Risk Points],0)</f>
        <v>0</v>
      </c>
      <c r="R7472">
        <f>SUM(FraudData[[#This Row],[Amount Risk]:[Merchant Risk]])</f>
        <v>2</v>
      </c>
      <c r="S7472" t="str" cm="1">
        <f t="array" ref="S7472">_xlfn.IFS(FraudData[[#This Row],[Fraud Risk Score]]&gt;=8,"High Risk",FraudData[[#This Row],[Fraud Risk Score]]&gt;=6,"Medium Risk",TRUE,"Low Risk")</f>
        <v>Low Risk</v>
      </c>
    </row>
    <row r="7473" spans="1:19">
      <c r="A7473">
        <v>7472</v>
      </c>
      <c r="B7473">
        <v>7.04</v>
      </c>
      <c r="C7473">
        <v>18</v>
      </c>
      <c r="D7473" t="s">
        <v>46</v>
      </c>
      <c r="E7473">
        <v>0</v>
      </c>
      <c r="F7473">
        <v>0</v>
      </c>
      <c r="G7473">
        <v>76</v>
      </c>
      <c r="H7473">
        <v>2</v>
      </c>
      <c r="I7473">
        <v>67</v>
      </c>
      <c r="J7473">
        <v>0</v>
      </c>
      <c r="K7473">
        <f>_xlfn.XLOOKUP(FraudData[[#This Row],[amount]],AmountRules[Amount Min],AmountRules[Risk Points],,-1)</f>
        <v>0</v>
      </c>
      <c r="L7473">
        <f>_xlfn.XLOOKUP(FraudData[[#This Row],[transaction_hour]],TimeRules[Hour Min],TimeRules[Risk Points],,-1)</f>
        <v>0</v>
      </c>
      <c r="M7473">
        <f>_xlfn.XLOOKUP(FraudData[[#This Row],[foreign_transaction]],ForeignRules[Foreign Transaction],ForeignRules[Risk Points],0)</f>
        <v>0</v>
      </c>
      <c r="N7473">
        <f>_xlfn.XLOOKUP(FraudData[[#This Row],[location_mismatch]],Table10[Location Mismatch],Table10[Risk Points],0)</f>
        <v>0</v>
      </c>
      <c r="O7473">
        <f>_xlfn.XLOOKUP(FraudData[[#This Row],[device_trust_score]],DeviceRules[Device Min],DeviceRules[Risk Points],,-1)</f>
        <v>0</v>
      </c>
      <c r="P7473">
        <f>_xlfn.XLOOKUP(FraudData[[#This Row],[velocity_last_24h]],VelocityRules[Velocity Min],VelocityRules[Risk Points],,-1)</f>
        <v>0</v>
      </c>
      <c r="Q7473">
        <f>_xlfn.XLOOKUP(FraudData[[#This Row],[merchant_category]],MerchantRules[Merchant Category],MerchantRules[Risk Points],0)</f>
        <v>0</v>
      </c>
      <c r="R7473">
        <f>SUM(FraudData[[#This Row],[Amount Risk]:[Merchant Risk]])</f>
        <v>0</v>
      </c>
      <c r="S7473" t="str" cm="1">
        <f t="array" ref="S7473">_xlfn.IFS(FraudData[[#This Row],[Fraud Risk Score]]&gt;=8,"High Risk",FraudData[[#This Row],[Fraud Risk Score]]&gt;=6,"Medium Risk",TRUE,"Low Risk")</f>
        <v>Low Risk</v>
      </c>
    </row>
    <row r="7474" spans="1:19">
      <c r="A7474">
        <v>7473</v>
      </c>
      <c r="B7474">
        <v>368.35</v>
      </c>
      <c r="C7474">
        <v>15</v>
      </c>
      <c r="D7474" t="s">
        <v>48</v>
      </c>
      <c r="E7474">
        <v>0</v>
      </c>
      <c r="F7474">
        <v>0</v>
      </c>
      <c r="G7474">
        <v>78</v>
      </c>
      <c r="H7474">
        <v>0</v>
      </c>
      <c r="I7474">
        <v>57</v>
      </c>
      <c r="J7474">
        <v>0</v>
      </c>
      <c r="K7474">
        <f>_xlfn.XLOOKUP(FraudData[[#This Row],[amount]],AmountRules[Amount Min],AmountRules[Risk Points],,-1)</f>
        <v>0</v>
      </c>
      <c r="L7474">
        <f>_xlfn.XLOOKUP(FraudData[[#This Row],[transaction_hour]],TimeRules[Hour Min],TimeRules[Risk Points],,-1)</f>
        <v>0</v>
      </c>
      <c r="M7474">
        <f>_xlfn.XLOOKUP(FraudData[[#This Row],[foreign_transaction]],ForeignRules[Foreign Transaction],ForeignRules[Risk Points],0)</f>
        <v>0</v>
      </c>
      <c r="N7474">
        <f>_xlfn.XLOOKUP(FraudData[[#This Row],[location_mismatch]],Table10[Location Mismatch],Table10[Risk Points],0)</f>
        <v>0</v>
      </c>
      <c r="O7474">
        <f>_xlfn.XLOOKUP(FraudData[[#This Row],[device_trust_score]],DeviceRules[Device Min],DeviceRules[Risk Points],,-1)</f>
        <v>0</v>
      </c>
      <c r="P7474">
        <f>_xlfn.XLOOKUP(FraudData[[#This Row],[velocity_last_24h]],VelocityRules[Velocity Min],VelocityRules[Risk Points],,-1)</f>
        <v>0</v>
      </c>
      <c r="Q7474">
        <f>_xlfn.XLOOKUP(FraudData[[#This Row],[merchant_category]],MerchantRules[Merchant Category],MerchantRules[Risk Points],0)</f>
        <v>0</v>
      </c>
      <c r="R7474">
        <f>SUM(FraudData[[#This Row],[Amount Risk]:[Merchant Risk]])</f>
        <v>0</v>
      </c>
      <c r="S7474" t="str" cm="1">
        <f t="array" ref="S7474">_xlfn.IFS(FraudData[[#This Row],[Fraud Risk Score]]&gt;=8,"High Risk",FraudData[[#This Row],[Fraud Risk Score]]&gt;=6,"Medium Risk",TRUE,"Low Risk")</f>
        <v>Low Risk</v>
      </c>
    </row>
    <row r="7475" spans="1:19">
      <c r="A7475">
        <v>7474</v>
      </c>
      <c r="B7475">
        <v>129.41999999999999</v>
      </c>
      <c r="C7475">
        <v>3</v>
      </c>
      <c r="D7475" t="s">
        <v>46</v>
      </c>
      <c r="E7475">
        <v>0</v>
      </c>
      <c r="F7475">
        <v>0</v>
      </c>
      <c r="G7475">
        <v>93</v>
      </c>
      <c r="H7475">
        <v>3</v>
      </c>
      <c r="I7475">
        <v>49</v>
      </c>
      <c r="J7475">
        <v>0</v>
      </c>
      <c r="K7475">
        <f>_xlfn.XLOOKUP(FraudData[[#This Row],[amount]],AmountRules[Amount Min],AmountRules[Risk Points],,-1)</f>
        <v>0</v>
      </c>
      <c r="L7475">
        <f>_xlfn.XLOOKUP(FraudData[[#This Row],[transaction_hour]],TimeRules[Hour Min],TimeRules[Risk Points],,-1)</f>
        <v>3</v>
      </c>
      <c r="M7475">
        <f>_xlfn.XLOOKUP(FraudData[[#This Row],[foreign_transaction]],ForeignRules[Foreign Transaction],ForeignRules[Risk Points],0)</f>
        <v>0</v>
      </c>
      <c r="N7475">
        <f>_xlfn.XLOOKUP(FraudData[[#This Row],[location_mismatch]],Table10[Location Mismatch],Table10[Risk Points],0)</f>
        <v>0</v>
      </c>
      <c r="O7475">
        <f>_xlfn.XLOOKUP(FraudData[[#This Row],[device_trust_score]],DeviceRules[Device Min],DeviceRules[Risk Points],,-1)</f>
        <v>0</v>
      </c>
      <c r="P7475">
        <f>_xlfn.XLOOKUP(FraudData[[#This Row],[velocity_last_24h]],VelocityRules[Velocity Min],VelocityRules[Risk Points],,-1)</f>
        <v>0</v>
      </c>
      <c r="Q7475">
        <f>_xlfn.XLOOKUP(FraudData[[#This Row],[merchant_category]],MerchantRules[Merchant Category],MerchantRules[Risk Points],0)</f>
        <v>0</v>
      </c>
      <c r="R7475">
        <f>SUM(FraudData[[#This Row],[Amount Risk]:[Merchant Risk]])</f>
        <v>3</v>
      </c>
      <c r="S7475" t="str" cm="1">
        <f t="array" ref="S7475">_xlfn.IFS(FraudData[[#This Row],[Fraud Risk Score]]&gt;=8,"High Risk",FraudData[[#This Row],[Fraud Risk Score]]&gt;=6,"Medium Risk",TRUE,"Low Risk")</f>
        <v>Low Risk</v>
      </c>
    </row>
    <row r="7476" spans="1:19">
      <c r="A7476">
        <v>7475</v>
      </c>
      <c r="B7476">
        <v>91.42</v>
      </c>
      <c r="C7476">
        <v>18</v>
      </c>
      <c r="D7476" t="s">
        <v>48</v>
      </c>
      <c r="E7476">
        <v>1</v>
      </c>
      <c r="F7476">
        <v>0</v>
      </c>
      <c r="G7476">
        <v>31</v>
      </c>
      <c r="H7476">
        <v>1</v>
      </c>
      <c r="I7476">
        <v>50</v>
      </c>
      <c r="J7476">
        <v>0</v>
      </c>
      <c r="K7476">
        <f>_xlfn.XLOOKUP(FraudData[[#This Row],[amount]],AmountRules[Amount Min],AmountRules[Risk Points],,-1)</f>
        <v>0</v>
      </c>
      <c r="L7476">
        <f>_xlfn.XLOOKUP(FraudData[[#This Row],[transaction_hour]],TimeRules[Hour Min],TimeRules[Risk Points],,-1)</f>
        <v>0</v>
      </c>
      <c r="M7476">
        <f>_xlfn.XLOOKUP(FraudData[[#This Row],[foreign_transaction]],ForeignRules[Foreign Transaction],ForeignRules[Risk Points],0)</f>
        <v>3</v>
      </c>
      <c r="N7476">
        <f>_xlfn.XLOOKUP(FraudData[[#This Row],[location_mismatch]],Table10[Location Mismatch],Table10[Risk Points],0)</f>
        <v>0</v>
      </c>
      <c r="O7476">
        <f>_xlfn.XLOOKUP(FraudData[[#This Row],[device_trust_score]],DeviceRules[Device Min],DeviceRules[Risk Points],,-1)</f>
        <v>2</v>
      </c>
      <c r="P7476">
        <f>_xlfn.XLOOKUP(FraudData[[#This Row],[velocity_last_24h]],VelocityRules[Velocity Min],VelocityRules[Risk Points],,-1)</f>
        <v>0</v>
      </c>
      <c r="Q7476">
        <f>_xlfn.XLOOKUP(FraudData[[#This Row],[merchant_category]],MerchantRules[Merchant Category],MerchantRules[Risk Points],0)</f>
        <v>0</v>
      </c>
      <c r="R7476">
        <f>SUM(FraudData[[#This Row],[Amount Risk]:[Merchant Risk]])</f>
        <v>5</v>
      </c>
      <c r="S7476" t="str" cm="1">
        <f t="array" ref="S7476">_xlfn.IFS(FraudData[[#This Row],[Fraud Risk Score]]&gt;=8,"High Risk",FraudData[[#This Row],[Fraud Risk Score]]&gt;=6,"Medium Risk",TRUE,"Low Risk")</f>
        <v>Low Risk</v>
      </c>
    </row>
    <row r="7477" spans="1:19">
      <c r="A7477">
        <v>7476</v>
      </c>
      <c r="B7477">
        <v>123.75</v>
      </c>
      <c r="C7477">
        <v>22</v>
      </c>
      <c r="D7477" t="s">
        <v>50</v>
      </c>
      <c r="E7477">
        <v>0</v>
      </c>
      <c r="F7477">
        <v>0</v>
      </c>
      <c r="G7477">
        <v>36</v>
      </c>
      <c r="H7477">
        <v>2</v>
      </c>
      <c r="I7477">
        <v>35</v>
      </c>
      <c r="J7477">
        <v>0</v>
      </c>
      <c r="K7477">
        <f>_xlfn.XLOOKUP(FraudData[[#This Row],[amount]],AmountRules[Amount Min],AmountRules[Risk Points],,-1)</f>
        <v>0</v>
      </c>
      <c r="L7477">
        <f>_xlfn.XLOOKUP(FraudData[[#This Row],[transaction_hour]],TimeRules[Hour Min],TimeRules[Risk Points],,-1)</f>
        <v>0</v>
      </c>
      <c r="M7477">
        <f>_xlfn.XLOOKUP(FraudData[[#This Row],[foreign_transaction]],ForeignRules[Foreign Transaction],ForeignRules[Risk Points],0)</f>
        <v>0</v>
      </c>
      <c r="N7477">
        <f>_xlfn.XLOOKUP(FraudData[[#This Row],[location_mismatch]],Table10[Location Mismatch],Table10[Risk Points],0)</f>
        <v>0</v>
      </c>
      <c r="O7477">
        <f>_xlfn.XLOOKUP(FraudData[[#This Row],[device_trust_score]],DeviceRules[Device Min],DeviceRules[Risk Points],,-1)</f>
        <v>2</v>
      </c>
      <c r="P7477">
        <f>_xlfn.XLOOKUP(FraudData[[#This Row],[velocity_last_24h]],VelocityRules[Velocity Min],VelocityRules[Risk Points],,-1)</f>
        <v>0</v>
      </c>
      <c r="Q7477">
        <f>_xlfn.XLOOKUP(FraudData[[#This Row],[merchant_category]],MerchantRules[Merchant Category],MerchantRules[Risk Points],0)</f>
        <v>0</v>
      </c>
      <c r="R7477">
        <f>SUM(FraudData[[#This Row],[Amount Risk]:[Merchant Risk]])</f>
        <v>2</v>
      </c>
      <c r="S7477" t="str" cm="1">
        <f t="array" ref="S7477">_xlfn.IFS(FraudData[[#This Row],[Fraud Risk Score]]&gt;=8,"High Risk",FraudData[[#This Row],[Fraud Risk Score]]&gt;=6,"Medium Risk",TRUE,"Low Risk")</f>
        <v>Low Risk</v>
      </c>
    </row>
    <row r="7478" spans="1:19">
      <c r="A7478">
        <v>7477</v>
      </c>
      <c r="B7478">
        <v>198.16</v>
      </c>
      <c r="C7478">
        <v>14</v>
      </c>
      <c r="D7478" t="s">
        <v>49</v>
      </c>
      <c r="E7478">
        <v>0</v>
      </c>
      <c r="F7478">
        <v>0</v>
      </c>
      <c r="G7478">
        <v>26</v>
      </c>
      <c r="H7478">
        <v>2</v>
      </c>
      <c r="I7478">
        <v>56</v>
      </c>
      <c r="J7478">
        <v>0</v>
      </c>
      <c r="K7478">
        <f>_xlfn.XLOOKUP(FraudData[[#This Row],[amount]],AmountRules[Amount Min],AmountRules[Risk Points],,-1)</f>
        <v>0</v>
      </c>
      <c r="L7478">
        <f>_xlfn.XLOOKUP(FraudData[[#This Row],[transaction_hour]],TimeRules[Hour Min],TimeRules[Risk Points],,-1)</f>
        <v>0</v>
      </c>
      <c r="M7478">
        <f>_xlfn.XLOOKUP(FraudData[[#This Row],[foreign_transaction]],ForeignRules[Foreign Transaction],ForeignRules[Risk Points],0)</f>
        <v>0</v>
      </c>
      <c r="N7478">
        <f>_xlfn.XLOOKUP(FraudData[[#This Row],[location_mismatch]],Table10[Location Mismatch],Table10[Risk Points],0)</f>
        <v>0</v>
      </c>
      <c r="O7478">
        <f>_xlfn.XLOOKUP(FraudData[[#This Row],[device_trust_score]],DeviceRules[Device Min],DeviceRules[Risk Points],,-1)</f>
        <v>3</v>
      </c>
      <c r="P7478">
        <f>_xlfn.XLOOKUP(FraudData[[#This Row],[velocity_last_24h]],VelocityRules[Velocity Min],VelocityRules[Risk Points],,-1)</f>
        <v>0</v>
      </c>
      <c r="Q7478">
        <f>_xlfn.XLOOKUP(FraudData[[#This Row],[merchant_category]],MerchantRules[Merchant Category],MerchantRules[Risk Points],0)</f>
        <v>1</v>
      </c>
      <c r="R7478">
        <f>SUM(FraudData[[#This Row],[Amount Risk]:[Merchant Risk]])</f>
        <v>4</v>
      </c>
      <c r="S7478" t="str" cm="1">
        <f t="array" ref="S7478">_xlfn.IFS(FraudData[[#This Row],[Fraud Risk Score]]&gt;=8,"High Risk",FraudData[[#This Row],[Fraud Risk Score]]&gt;=6,"Medium Risk",TRUE,"Low Risk")</f>
        <v>Low Risk</v>
      </c>
    </row>
    <row r="7479" spans="1:19">
      <c r="A7479">
        <v>7478</v>
      </c>
      <c r="B7479">
        <v>2.31</v>
      </c>
      <c r="C7479">
        <v>0</v>
      </c>
      <c r="D7479" t="s">
        <v>48</v>
      </c>
      <c r="E7479">
        <v>0</v>
      </c>
      <c r="F7479">
        <v>0</v>
      </c>
      <c r="G7479">
        <v>45</v>
      </c>
      <c r="H7479">
        <v>2</v>
      </c>
      <c r="I7479">
        <v>39</v>
      </c>
      <c r="J7479">
        <v>0</v>
      </c>
      <c r="K7479">
        <f>_xlfn.XLOOKUP(FraudData[[#This Row],[amount]],AmountRules[Amount Min],AmountRules[Risk Points],,-1)</f>
        <v>0</v>
      </c>
      <c r="L7479">
        <f>_xlfn.XLOOKUP(FraudData[[#This Row],[transaction_hour]],TimeRules[Hour Min],TimeRules[Risk Points],,-1)</f>
        <v>3</v>
      </c>
      <c r="M7479">
        <f>_xlfn.XLOOKUP(FraudData[[#This Row],[foreign_transaction]],ForeignRules[Foreign Transaction],ForeignRules[Risk Points],0)</f>
        <v>0</v>
      </c>
      <c r="N7479">
        <f>_xlfn.XLOOKUP(FraudData[[#This Row],[location_mismatch]],Table10[Location Mismatch],Table10[Risk Points],0)</f>
        <v>0</v>
      </c>
      <c r="O7479">
        <f>_xlfn.XLOOKUP(FraudData[[#This Row],[device_trust_score]],DeviceRules[Device Min],DeviceRules[Risk Points],,-1)</f>
        <v>2</v>
      </c>
      <c r="P7479">
        <f>_xlfn.XLOOKUP(FraudData[[#This Row],[velocity_last_24h]],VelocityRules[Velocity Min],VelocityRules[Risk Points],,-1)</f>
        <v>0</v>
      </c>
      <c r="Q7479">
        <f>_xlfn.XLOOKUP(FraudData[[#This Row],[merchant_category]],MerchantRules[Merchant Category],MerchantRules[Risk Points],0)</f>
        <v>0</v>
      </c>
      <c r="R7479">
        <f>SUM(FraudData[[#This Row],[Amount Risk]:[Merchant Risk]])</f>
        <v>5</v>
      </c>
      <c r="S7479" t="str" cm="1">
        <f t="array" ref="S7479">_xlfn.IFS(FraudData[[#This Row],[Fraud Risk Score]]&gt;=8,"High Risk",FraudData[[#This Row],[Fraud Risk Score]]&gt;=6,"Medium Risk",TRUE,"Low Risk")</f>
        <v>Low Risk</v>
      </c>
    </row>
    <row r="7480" spans="1:19">
      <c r="A7480">
        <v>7479</v>
      </c>
      <c r="B7480">
        <v>369.4</v>
      </c>
      <c r="C7480">
        <v>15</v>
      </c>
      <c r="D7480" t="s">
        <v>48</v>
      </c>
      <c r="E7480">
        <v>0</v>
      </c>
      <c r="F7480">
        <v>0</v>
      </c>
      <c r="G7480">
        <v>93</v>
      </c>
      <c r="H7480">
        <v>3</v>
      </c>
      <c r="I7480">
        <v>32</v>
      </c>
      <c r="J7480">
        <v>0</v>
      </c>
      <c r="K7480">
        <f>_xlfn.XLOOKUP(FraudData[[#This Row],[amount]],AmountRules[Amount Min],AmountRules[Risk Points],,-1)</f>
        <v>0</v>
      </c>
      <c r="L7480">
        <f>_xlfn.XLOOKUP(FraudData[[#This Row],[transaction_hour]],TimeRules[Hour Min],TimeRules[Risk Points],,-1)</f>
        <v>0</v>
      </c>
      <c r="M7480">
        <f>_xlfn.XLOOKUP(FraudData[[#This Row],[foreign_transaction]],ForeignRules[Foreign Transaction],ForeignRules[Risk Points],0)</f>
        <v>0</v>
      </c>
      <c r="N7480">
        <f>_xlfn.XLOOKUP(FraudData[[#This Row],[location_mismatch]],Table10[Location Mismatch],Table10[Risk Points],0)</f>
        <v>0</v>
      </c>
      <c r="O7480">
        <f>_xlfn.XLOOKUP(FraudData[[#This Row],[device_trust_score]],DeviceRules[Device Min],DeviceRules[Risk Points],,-1)</f>
        <v>0</v>
      </c>
      <c r="P7480">
        <f>_xlfn.XLOOKUP(FraudData[[#This Row],[velocity_last_24h]],VelocityRules[Velocity Min],VelocityRules[Risk Points],,-1)</f>
        <v>0</v>
      </c>
      <c r="Q7480">
        <f>_xlfn.XLOOKUP(FraudData[[#This Row],[merchant_category]],MerchantRules[Merchant Category],MerchantRules[Risk Points],0)</f>
        <v>0</v>
      </c>
      <c r="R7480">
        <f>SUM(FraudData[[#This Row],[Amount Risk]:[Merchant Risk]])</f>
        <v>0</v>
      </c>
      <c r="S7480" t="str" cm="1">
        <f t="array" ref="S7480">_xlfn.IFS(FraudData[[#This Row],[Fraud Risk Score]]&gt;=8,"High Risk",FraudData[[#This Row],[Fraud Risk Score]]&gt;=6,"Medium Risk",TRUE,"Low Risk")</f>
        <v>Low Risk</v>
      </c>
    </row>
    <row r="7481" spans="1:19">
      <c r="A7481">
        <v>7480</v>
      </c>
      <c r="B7481">
        <v>106.55</v>
      </c>
      <c r="C7481">
        <v>14</v>
      </c>
      <c r="D7481" t="s">
        <v>48</v>
      </c>
      <c r="E7481">
        <v>0</v>
      </c>
      <c r="F7481">
        <v>0</v>
      </c>
      <c r="G7481">
        <v>60</v>
      </c>
      <c r="H7481">
        <v>4</v>
      </c>
      <c r="I7481">
        <v>58</v>
      </c>
      <c r="J7481">
        <v>0</v>
      </c>
      <c r="K7481">
        <f>_xlfn.XLOOKUP(FraudData[[#This Row],[amount]],AmountRules[Amount Min],AmountRules[Risk Points],,-1)</f>
        <v>0</v>
      </c>
      <c r="L7481">
        <f>_xlfn.XLOOKUP(FraudData[[#This Row],[transaction_hour]],TimeRules[Hour Min],TimeRules[Risk Points],,-1)</f>
        <v>0</v>
      </c>
      <c r="M7481">
        <f>_xlfn.XLOOKUP(FraudData[[#This Row],[foreign_transaction]],ForeignRules[Foreign Transaction],ForeignRules[Risk Points],0)</f>
        <v>0</v>
      </c>
      <c r="N7481">
        <f>_xlfn.XLOOKUP(FraudData[[#This Row],[location_mismatch]],Table10[Location Mismatch],Table10[Risk Points],0)</f>
        <v>0</v>
      </c>
      <c r="O7481">
        <f>_xlfn.XLOOKUP(FraudData[[#This Row],[device_trust_score]],DeviceRules[Device Min],DeviceRules[Risk Points],,-1)</f>
        <v>1</v>
      </c>
      <c r="P7481">
        <f>_xlfn.XLOOKUP(FraudData[[#This Row],[velocity_last_24h]],VelocityRules[Velocity Min],VelocityRules[Risk Points],,-1)</f>
        <v>0</v>
      </c>
      <c r="Q7481">
        <f>_xlfn.XLOOKUP(FraudData[[#This Row],[merchant_category]],MerchantRules[Merchant Category],MerchantRules[Risk Points],0)</f>
        <v>0</v>
      </c>
      <c r="R7481">
        <f>SUM(FraudData[[#This Row],[Amount Risk]:[Merchant Risk]])</f>
        <v>1</v>
      </c>
      <c r="S7481" t="str" cm="1">
        <f t="array" ref="S7481">_xlfn.IFS(FraudData[[#This Row],[Fraud Risk Score]]&gt;=8,"High Risk",FraudData[[#This Row],[Fraud Risk Score]]&gt;=6,"Medium Risk",TRUE,"Low Risk")</f>
        <v>Low Risk</v>
      </c>
    </row>
    <row r="7482" spans="1:19">
      <c r="A7482">
        <v>7481</v>
      </c>
      <c r="B7482">
        <v>75.599999999999994</v>
      </c>
      <c r="C7482">
        <v>15</v>
      </c>
      <c r="D7482" t="s">
        <v>46</v>
      </c>
      <c r="E7482">
        <v>0</v>
      </c>
      <c r="F7482">
        <v>0</v>
      </c>
      <c r="G7482">
        <v>45</v>
      </c>
      <c r="H7482">
        <v>1</v>
      </c>
      <c r="I7482">
        <v>40</v>
      </c>
      <c r="J7482">
        <v>0</v>
      </c>
      <c r="K7482">
        <f>_xlfn.XLOOKUP(FraudData[[#This Row],[amount]],AmountRules[Amount Min],AmountRules[Risk Points],,-1)</f>
        <v>0</v>
      </c>
      <c r="L7482">
        <f>_xlfn.XLOOKUP(FraudData[[#This Row],[transaction_hour]],TimeRules[Hour Min],TimeRules[Risk Points],,-1)</f>
        <v>0</v>
      </c>
      <c r="M7482">
        <f>_xlfn.XLOOKUP(FraudData[[#This Row],[foreign_transaction]],ForeignRules[Foreign Transaction],ForeignRules[Risk Points],0)</f>
        <v>0</v>
      </c>
      <c r="N7482">
        <f>_xlfn.XLOOKUP(FraudData[[#This Row],[location_mismatch]],Table10[Location Mismatch],Table10[Risk Points],0)</f>
        <v>0</v>
      </c>
      <c r="O7482">
        <f>_xlfn.XLOOKUP(FraudData[[#This Row],[device_trust_score]],DeviceRules[Device Min],DeviceRules[Risk Points],,-1)</f>
        <v>2</v>
      </c>
      <c r="P7482">
        <f>_xlfn.XLOOKUP(FraudData[[#This Row],[velocity_last_24h]],VelocityRules[Velocity Min],VelocityRules[Risk Points],,-1)</f>
        <v>0</v>
      </c>
      <c r="Q7482">
        <f>_xlfn.XLOOKUP(FraudData[[#This Row],[merchant_category]],MerchantRules[Merchant Category],MerchantRules[Risk Points],0)</f>
        <v>0</v>
      </c>
      <c r="R7482">
        <f>SUM(FraudData[[#This Row],[Amount Risk]:[Merchant Risk]])</f>
        <v>2</v>
      </c>
      <c r="S7482" t="str" cm="1">
        <f t="array" ref="S7482">_xlfn.IFS(FraudData[[#This Row],[Fraud Risk Score]]&gt;=8,"High Risk",FraudData[[#This Row],[Fraud Risk Score]]&gt;=6,"Medium Risk",TRUE,"Low Risk")</f>
        <v>Low Risk</v>
      </c>
    </row>
    <row r="7483" spans="1:19">
      <c r="A7483">
        <v>7482</v>
      </c>
      <c r="B7483">
        <v>26.78</v>
      </c>
      <c r="C7483">
        <v>21</v>
      </c>
      <c r="D7483" t="s">
        <v>46</v>
      </c>
      <c r="E7483">
        <v>0</v>
      </c>
      <c r="F7483">
        <v>0</v>
      </c>
      <c r="G7483">
        <v>77</v>
      </c>
      <c r="H7483">
        <v>5</v>
      </c>
      <c r="I7483">
        <v>58</v>
      </c>
      <c r="J7483">
        <v>0</v>
      </c>
      <c r="K7483">
        <f>_xlfn.XLOOKUP(FraudData[[#This Row],[amount]],AmountRules[Amount Min],AmountRules[Risk Points],,-1)</f>
        <v>0</v>
      </c>
      <c r="L7483">
        <f>_xlfn.XLOOKUP(FraudData[[#This Row],[transaction_hour]],TimeRules[Hour Min],TimeRules[Risk Points],,-1)</f>
        <v>0</v>
      </c>
      <c r="M7483">
        <f>_xlfn.XLOOKUP(FraudData[[#This Row],[foreign_transaction]],ForeignRules[Foreign Transaction],ForeignRules[Risk Points],0)</f>
        <v>0</v>
      </c>
      <c r="N7483">
        <f>_xlfn.XLOOKUP(FraudData[[#This Row],[location_mismatch]],Table10[Location Mismatch],Table10[Risk Points],0)</f>
        <v>0</v>
      </c>
      <c r="O7483">
        <f>_xlfn.XLOOKUP(FraudData[[#This Row],[device_trust_score]],DeviceRules[Device Min],DeviceRules[Risk Points],,-1)</f>
        <v>0</v>
      </c>
      <c r="P7483">
        <f>_xlfn.XLOOKUP(FraudData[[#This Row],[velocity_last_24h]],VelocityRules[Velocity Min],VelocityRules[Risk Points],,-1)</f>
        <v>3</v>
      </c>
      <c r="Q7483">
        <f>_xlfn.XLOOKUP(FraudData[[#This Row],[merchant_category]],MerchantRules[Merchant Category],MerchantRules[Risk Points],0)</f>
        <v>0</v>
      </c>
      <c r="R7483">
        <f>SUM(FraudData[[#This Row],[Amount Risk]:[Merchant Risk]])</f>
        <v>3</v>
      </c>
      <c r="S7483" t="str" cm="1">
        <f t="array" ref="S7483">_xlfn.IFS(FraudData[[#This Row],[Fraud Risk Score]]&gt;=8,"High Risk",FraudData[[#This Row],[Fraud Risk Score]]&gt;=6,"Medium Risk",TRUE,"Low Risk")</f>
        <v>Low Risk</v>
      </c>
    </row>
    <row r="7484" spans="1:19">
      <c r="A7484">
        <v>7483</v>
      </c>
      <c r="B7484">
        <v>104.2</v>
      </c>
      <c r="C7484">
        <v>19</v>
      </c>
      <c r="D7484" t="s">
        <v>46</v>
      </c>
      <c r="E7484">
        <v>0</v>
      </c>
      <c r="F7484">
        <v>1</v>
      </c>
      <c r="G7484">
        <v>43</v>
      </c>
      <c r="H7484">
        <v>0</v>
      </c>
      <c r="I7484">
        <v>54</v>
      </c>
      <c r="J7484">
        <v>0</v>
      </c>
      <c r="K7484">
        <f>_xlfn.XLOOKUP(FraudData[[#This Row],[amount]],AmountRules[Amount Min],AmountRules[Risk Points],,-1)</f>
        <v>0</v>
      </c>
      <c r="L7484">
        <f>_xlfn.XLOOKUP(FraudData[[#This Row],[transaction_hour]],TimeRules[Hour Min],TimeRules[Risk Points],,-1)</f>
        <v>0</v>
      </c>
      <c r="M7484">
        <f>_xlfn.XLOOKUP(FraudData[[#This Row],[foreign_transaction]],ForeignRules[Foreign Transaction],ForeignRules[Risk Points],0)</f>
        <v>0</v>
      </c>
      <c r="N7484">
        <f>_xlfn.XLOOKUP(FraudData[[#This Row],[location_mismatch]],Table10[Location Mismatch],Table10[Risk Points],0)</f>
        <v>3</v>
      </c>
      <c r="O7484">
        <f>_xlfn.XLOOKUP(FraudData[[#This Row],[device_trust_score]],DeviceRules[Device Min],DeviceRules[Risk Points],,-1)</f>
        <v>2</v>
      </c>
      <c r="P7484">
        <f>_xlfn.XLOOKUP(FraudData[[#This Row],[velocity_last_24h]],VelocityRules[Velocity Min],VelocityRules[Risk Points],,-1)</f>
        <v>0</v>
      </c>
      <c r="Q7484">
        <f>_xlfn.XLOOKUP(FraudData[[#This Row],[merchant_category]],MerchantRules[Merchant Category],MerchantRules[Risk Points],0)</f>
        <v>0</v>
      </c>
      <c r="R7484">
        <f>SUM(FraudData[[#This Row],[Amount Risk]:[Merchant Risk]])</f>
        <v>5</v>
      </c>
      <c r="S7484" t="str" cm="1">
        <f t="array" ref="S7484">_xlfn.IFS(FraudData[[#This Row],[Fraud Risk Score]]&gt;=8,"High Risk",FraudData[[#This Row],[Fraud Risk Score]]&gt;=6,"Medium Risk",TRUE,"Low Risk")</f>
        <v>Low Risk</v>
      </c>
    </row>
    <row r="7485" spans="1:19">
      <c r="A7485">
        <v>7484</v>
      </c>
      <c r="B7485">
        <v>123.45</v>
      </c>
      <c r="C7485">
        <v>0</v>
      </c>
      <c r="D7485" t="s">
        <v>46</v>
      </c>
      <c r="E7485">
        <v>1</v>
      </c>
      <c r="F7485">
        <v>0</v>
      </c>
      <c r="G7485">
        <v>27</v>
      </c>
      <c r="H7485">
        <v>0</v>
      </c>
      <c r="I7485">
        <v>30</v>
      </c>
      <c r="J7485">
        <v>1</v>
      </c>
      <c r="K7485">
        <f>_xlfn.XLOOKUP(FraudData[[#This Row],[amount]],AmountRules[Amount Min],AmountRules[Risk Points],,-1)</f>
        <v>0</v>
      </c>
      <c r="L7485">
        <f>_xlfn.XLOOKUP(FraudData[[#This Row],[transaction_hour]],TimeRules[Hour Min],TimeRules[Risk Points],,-1)</f>
        <v>3</v>
      </c>
      <c r="M7485">
        <f>_xlfn.XLOOKUP(FraudData[[#This Row],[foreign_transaction]],ForeignRules[Foreign Transaction],ForeignRules[Risk Points],0)</f>
        <v>3</v>
      </c>
      <c r="N7485">
        <f>_xlfn.XLOOKUP(FraudData[[#This Row],[location_mismatch]],Table10[Location Mismatch],Table10[Risk Points],0)</f>
        <v>0</v>
      </c>
      <c r="O7485">
        <f>_xlfn.XLOOKUP(FraudData[[#This Row],[device_trust_score]],DeviceRules[Device Min],DeviceRules[Risk Points],,-1)</f>
        <v>3</v>
      </c>
      <c r="P7485">
        <f>_xlfn.XLOOKUP(FraudData[[#This Row],[velocity_last_24h]],VelocityRules[Velocity Min],VelocityRules[Risk Points],,-1)</f>
        <v>0</v>
      </c>
      <c r="Q7485">
        <f>_xlfn.XLOOKUP(FraudData[[#This Row],[merchant_category]],MerchantRules[Merchant Category],MerchantRules[Risk Points],0)</f>
        <v>0</v>
      </c>
      <c r="R7485">
        <f>SUM(FraudData[[#This Row],[Amount Risk]:[Merchant Risk]])</f>
        <v>9</v>
      </c>
      <c r="S7485" t="str" cm="1">
        <f t="array" ref="S7485">_xlfn.IFS(FraudData[[#This Row],[Fraud Risk Score]]&gt;=8,"High Risk",FraudData[[#This Row],[Fraud Risk Score]]&gt;=6,"Medium Risk",TRUE,"Low Risk")</f>
        <v>High Risk</v>
      </c>
    </row>
    <row r="7486" spans="1:19">
      <c r="A7486">
        <v>7485</v>
      </c>
      <c r="B7486">
        <v>93.05</v>
      </c>
      <c r="C7486">
        <v>16</v>
      </c>
      <c r="D7486" t="s">
        <v>50</v>
      </c>
      <c r="E7486">
        <v>0</v>
      </c>
      <c r="F7486">
        <v>0</v>
      </c>
      <c r="G7486">
        <v>84</v>
      </c>
      <c r="H7486">
        <v>3</v>
      </c>
      <c r="I7486">
        <v>39</v>
      </c>
      <c r="J7486">
        <v>0</v>
      </c>
      <c r="K7486">
        <f>_xlfn.XLOOKUP(FraudData[[#This Row],[amount]],AmountRules[Amount Min],AmountRules[Risk Points],,-1)</f>
        <v>0</v>
      </c>
      <c r="L7486">
        <f>_xlfn.XLOOKUP(FraudData[[#This Row],[transaction_hour]],TimeRules[Hour Min],TimeRules[Risk Points],,-1)</f>
        <v>0</v>
      </c>
      <c r="M7486">
        <f>_xlfn.XLOOKUP(FraudData[[#This Row],[foreign_transaction]],ForeignRules[Foreign Transaction],ForeignRules[Risk Points],0)</f>
        <v>0</v>
      </c>
      <c r="N7486">
        <f>_xlfn.XLOOKUP(FraudData[[#This Row],[location_mismatch]],Table10[Location Mismatch],Table10[Risk Points],0)</f>
        <v>0</v>
      </c>
      <c r="O7486">
        <f>_xlfn.XLOOKUP(FraudData[[#This Row],[device_trust_score]],DeviceRules[Device Min],DeviceRules[Risk Points],,-1)</f>
        <v>0</v>
      </c>
      <c r="P7486">
        <f>_xlfn.XLOOKUP(FraudData[[#This Row],[velocity_last_24h]],VelocityRules[Velocity Min],VelocityRules[Risk Points],,-1)</f>
        <v>0</v>
      </c>
      <c r="Q7486">
        <f>_xlfn.XLOOKUP(FraudData[[#This Row],[merchant_category]],MerchantRules[Merchant Category],MerchantRules[Risk Points],0)</f>
        <v>0</v>
      </c>
      <c r="R7486">
        <f>SUM(FraudData[[#This Row],[Amount Risk]:[Merchant Risk]])</f>
        <v>0</v>
      </c>
      <c r="S7486" t="str" cm="1">
        <f t="array" ref="S7486">_xlfn.IFS(FraudData[[#This Row],[Fraud Risk Score]]&gt;=8,"High Risk",FraudData[[#This Row],[Fraud Risk Score]]&gt;=6,"Medium Risk",TRUE,"Low Risk")</f>
        <v>Low Risk</v>
      </c>
    </row>
    <row r="7487" spans="1:19">
      <c r="A7487">
        <v>7486</v>
      </c>
      <c r="B7487">
        <v>204.35</v>
      </c>
      <c r="C7487">
        <v>4</v>
      </c>
      <c r="D7487" t="s">
        <v>48</v>
      </c>
      <c r="E7487">
        <v>0</v>
      </c>
      <c r="F7487">
        <v>1</v>
      </c>
      <c r="G7487">
        <v>97</v>
      </c>
      <c r="H7487">
        <v>0</v>
      </c>
      <c r="I7487">
        <v>62</v>
      </c>
      <c r="J7487">
        <v>0</v>
      </c>
      <c r="K7487">
        <f>_xlfn.XLOOKUP(FraudData[[#This Row],[amount]],AmountRules[Amount Min],AmountRules[Risk Points],,-1)</f>
        <v>0</v>
      </c>
      <c r="L7487">
        <f>_xlfn.XLOOKUP(FraudData[[#This Row],[transaction_hour]],TimeRules[Hour Min],TimeRules[Risk Points],,-1)</f>
        <v>0</v>
      </c>
      <c r="M7487">
        <f>_xlfn.XLOOKUP(FraudData[[#This Row],[foreign_transaction]],ForeignRules[Foreign Transaction],ForeignRules[Risk Points],0)</f>
        <v>0</v>
      </c>
      <c r="N7487">
        <f>_xlfn.XLOOKUP(FraudData[[#This Row],[location_mismatch]],Table10[Location Mismatch],Table10[Risk Points],0)</f>
        <v>3</v>
      </c>
      <c r="O7487">
        <f>_xlfn.XLOOKUP(FraudData[[#This Row],[device_trust_score]],DeviceRules[Device Min],DeviceRules[Risk Points],,-1)</f>
        <v>0</v>
      </c>
      <c r="P7487">
        <f>_xlfn.XLOOKUP(FraudData[[#This Row],[velocity_last_24h]],VelocityRules[Velocity Min],VelocityRules[Risk Points],,-1)</f>
        <v>0</v>
      </c>
      <c r="Q7487">
        <f>_xlfn.XLOOKUP(FraudData[[#This Row],[merchant_category]],MerchantRules[Merchant Category],MerchantRules[Risk Points],0)</f>
        <v>0</v>
      </c>
      <c r="R7487">
        <f>SUM(FraudData[[#This Row],[Amount Risk]:[Merchant Risk]])</f>
        <v>3</v>
      </c>
      <c r="S7487" t="str" cm="1">
        <f t="array" ref="S7487">_xlfn.IFS(FraudData[[#This Row],[Fraud Risk Score]]&gt;=8,"High Risk",FraudData[[#This Row],[Fraud Risk Score]]&gt;=6,"Medium Risk",TRUE,"Low Risk")</f>
        <v>Low Risk</v>
      </c>
    </row>
    <row r="7488" spans="1:19">
      <c r="A7488">
        <v>7487</v>
      </c>
      <c r="B7488">
        <v>98.33</v>
      </c>
      <c r="C7488">
        <v>4</v>
      </c>
      <c r="D7488" t="s">
        <v>50</v>
      </c>
      <c r="E7488">
        <v>0</v>
      </c>
      <c r="F7488">
        <v>0</v>
      </c>
      <c r="G7488">
        <v>58</v>
      </c>
      <c r="H7488">
        <v>3</v>
      </c>
      <c r="I7488">
        <v>39</v>
      </c>
      <c r="J7488">
        <v>0</v>
      </c>
      <c r="K7488">
        <f>_xlfn.XLOOKUP(FraudData[[#This Row],[amount]],AmountRules[Amount Min],AmountRules[Risk Points],,-1)</f>
        <v>0</v>
      </c>
      <c r="L7488">
        <f>_xlfn.XLOOKUP(FraudData[[#This Row],[transaction_hour]],TimeRules[Hour Min],TimeRules[Risk Points],,-1)</f>
        <v>0</v>
      </c>
      <c r="M7488">
        <f>_xlfn.XLOOKUP(FraudData[[#This Row],[foreign_transaction]],ForeignRules[Foreign Transaction],ForeignRules[Risk Points],0)</f>
        <v>0</v>
      </c>
      <c r="N7488">
        <f>_xlfn.XLOOKUP(FraudData[[#This Row],[location_mismatch]],Table10[Location Mismatch],Table10[Risk Points],0)</f>
        <v>0</v>
      </c>
      <c r="O7488">
        <f>_xlfn.XLOOKUP(FraudData[[#This Row],[device_trust_score]],DeviceRules[Device Min],DeviceRules[Risk Points],,-1)</f>
        <v>1</v>
      </c>
      <c r="P7488">
        <f>_xlfn.XLOOKUP(FraudData[[#This Row],[velocity_last_24h]],VelocityRules[Velocity Min],VelocityRules[Risk Points],,-1)</f>
        <v>0</v>
      </c>
      <c r="Q7488">
        <f>_xlfn.XLOOKUP(FraudData[[#This Row],[merchant_category]],MerchantRules[Merchant Category],MerchantRules[Risk Points],0)</f>
        <v>0</v>
      </c>
      <c r="R7488">
        <f>SUM(FraudData[[#This Row],[Amount Risk]:[Merchant Risk]])</f>
        <v>1</v>
      </c>
      <c r="S7488" t="str" cm="1">
        <f t="array" ref="S7488">_xlfn.IFS(FraudData[[#This Row],[Fraud Risk Score]]&gt;=8,"High Risk",FraudData[[#This Row],[Fraud Risk Score]]&gt;=6,"Medium Risk",TRUE,"Low Risk")</f>
        <v>Low Risk</v>
      </c>
    </row>
    <row r="7489" spans="1:19">
      <c r="A7489">
        <v>7488</v>
      </c>
      <c r="B7489">
        <v>585.89</v>
      </c>
      <c r="C7489">
        <v>6</v>
      </c>
      <c r="D7489" t="s">
        <v>46</v>
      </c>
      <c r="E7489">
        <v>0</v>
      </c>
      <c r="F7489">
        <v>0</v>
      </c>
      <c r="G7489">
        <v>53</v>
      </c>
      <c r="H7489">
        <v>2</v>
      </c>
      <c r="I7489">
        <v>46</v>
      </c>
      <c r="J7489">
        <v>0</v>
      </c>
      <c r="K7489">
        <f>_xlfn.XLOOKUP(FraudData[[#This Row],[amount]],AmountRules[Amount Min],AmountRules[Risk Points],,-1)</f>
        <v>1</v>
      </c>
      <c r="L7489">
        <f>_xlfn.XLOOKUP(FraudData[[#This Row],[transaction_hour]],TimeRules[Hour Min],TimeRules[Risk Points],,-1)</f>
        <v>0</v>
      </c>
      <c r="M7489">
        <f>_xlfn.XLOOKUP(FraudData[[#This Row],[foreign_transaction]],ForeignRules[Foreign Transaction],ForeignRules[Risk Points],0)</f>
        <v>0</v>
      </c>
      <c r="N7489">
        <f>_xlfn.XLOOKUP(FraudData[[#This Row],[location_mismatch]],Table10[Location Mismatch],Table10[Risk Points],0)</f>
        <v>0</v>
      </c>
      <c r="O7489">
        <f>_xlfn.XLOOKUP(FraudData[[#This Row],[device_trust_score]],DeviceRules[Device Min],DeviceRules[Risk Points],,-1)</f>
        <v>1</v>
      </c>
      <c r="P7489">
        <f>_xlfn.XLOOKUP(FraudData[[#This Row],[velocity_last_24h]],VelocityRules[Velocity Min],VelocityRules[Risk Points],,-1)</f>
        <v>0</v>
      </c>
      <c r="Q7489">
        <f>_xlfn.XLOOKUP(FraudData[[#This Row],[merchant_category]],MerchantRules[Merchant Category],MerchantRules[Risk Points],0)</f>
        <v>0</v>
      </c>
      <c r="R7489">
        <f>SUM(FraudData[[#This Row],[Amount Risk]:[Merchant Risk]])</f>
        <v>2</v>
      </c>
      <c r="S7489" t="str" cm="1">
        <f t="array" ref="S7489">_xlfn.IFS(FraudData[[#This Row],[Fraud Risk Score]]&gt;=8,"High Risk",FraudData[[#This Row],[Fraud Risk Score]]&gt;=6,"Medium Risk",TRUE,"Low Risk")</f>
        <v>Low Risk</v>
      </c>
    </row>
    <row r="7490" spans="1:19">
      <c r="A7490">
        <v>7489</v>
      </c>
      <c r="B7490">
        <v>164.61</v>
      </c>
      <c r="C7490">
        <v>12</v>
      </c>
      <c r="D7490" t="s">
        <v>50</v>
      </c>
      <c r="E7490">
        <v>0</v>
      </c>
      <c r="F7490">
        <v>0</v>
      </c>
      <c r="G7490">
        <v>98</v>
      </c>
      <c r="H7490">
        <v>5</v>
      </c>
      <c r="I7490">
        <v>20</v>
      </c>
      <c r="J7490">
        <v>0</v>
      </c>
      <c r="K7490">
        <f>_xlfn.XLOOKUP(FraudData[[#This Row],[amount]],AmountRules[Amount Min],AmountRules[Risk Points],,-1)</f>
        <v>0</v>
      </c>
      <c r="L7490">
        <f>_xlfn.XLOOKUP(FraudData[[#This Row],[transaction_hour]],TimeRules[Hour Min],TimeRules[Risk Points],,-1)</f>
        <v>0</v>
      </c>
      <c r="M7490">
        <f>_xlfn.XLOOKUP(FraudData[[#This Row],[foreign_transaction]],ForeignRules[Foreign Transaction],ForeignRules[Risk Points],0)</f>
        <v>0</v>
      </c>
      <c r="N7490">
        <f>_xlfn.XLOOKUP(FraudData[[#This Row],[location_mismatch]],Table10[Location Mismatch],Table10[Risk Points],0)</f>
        <v>0</v>
      </c>
      <c r="O7490">
        <f>_xlfn.XLOOKUP(FraudData[[#This Row],[device_trust_score]],DeviceRules[Device Min],DeviceRules[Risk Points],,-1)</f>
        <v>0</v>
      </c>
      <c r="P7490">
        <f>_xlfn.XLOOKUP(FraudData[[#This Row],[velocity_last_24h]],VelocityRules[Velocity Min],VelocityRules[Risk Points],,-1)</f>
        <v>3</v>
      </c>
      <c r="Q7490">
        <f>_xlfn.XLOOKUP(FraudData[[#This Row],[merchant_category]],MerchantRules[Merchant Category],MerchantRules[Risk Points],0)</f>
        <v>0</v>
      </c>
      <c r="R7490">
        <f>SUM(FraudData[[#This Row],[Amount Risk]:[Merchant Risk]])</f>
        <v>3</v>
      </c>
      <c r="S7490" t="str" cm="1">
        <f t="array" ref="S7490">_xlfn.IFS(FraudData[[#This Row],[Fraud Risk Score]]&gt;=8,"High Risk",FraudData[[#This Row],[Fraud Risk Score]]&gt;=6,"Medium Risk",TRUE,"Low Risk")</f>
        <v>Low Risk</v>
      </c>
    </row>
    <row r="7491" spans="1:19">
      <c r="A7491">
        <v>7490</v>
      </c>
      <c r="B7491">
        <v>296.56</v>
      </c>
      <c r="C7491">
        <v>11</v>
      </c>
      <c r="D7491" t="s">
        <v>48</v>
      </c>
      <c r="E7491">
        <v>0</v>
      </c>
      <c r="F7491">
        <v>0</v>
      </c>
      <c r="G7491">
        <v>81</v>
      </c>
      <c r="H7491">
        <v>3</v>
      </c>
      <c r="I7491">
        <v>36</v>
      </c>
      <c r="J7491">
        <v>0</v>
      </c>
      <c r="K7491">
        <f>_xlfn.XLOOKUP(FraudData[[#This Row],[amount]],AmountRules[Amount Min],AmountRules[Risk Points],,-1)</f>
        <v>0</v>
      </c>
      <c r="L7491">
        <f>_xlfn.XLOOKUP(FraudData[[#This Row],[transaction_hour]],TimeRules[Hour Min],TimeRules[Risk Points],,-1)</f>
        <v>0</v>
      </c>
      <c r="M7491">
        <f>_xlfn.XLOOKUP(FraudData[[#This Row],[foreign_transaction]],ForeignRules[Foreign Transaction],ForeignRules[Risk Points],0)</f>
        <v>0</v>
      </c>
      <c r="N7491">
        <f>_xlfn.XLOOKUP(FraudData[[#This Row],[location_mismatch]],Table10[Location Mismatch],Table10[Risk Points],0)</f>
        <v>0</v>
      </c>
      <c r="O7491">
        <f>_xlfn.XLOOKUP(FraudData[[#This Row],[device_trust_score]],DeviceRules[Device Min],DeviceRules[Risk Points],,-1)</f>
        <v>0</v>
      </c>
      <c r="P7491">
        <f>_xlfn.XLOOKUP(FraudData[[#This Row],[velocity_last_24h]],VelocityRules[Velocity Min],VelocityRules[Risk Points],,-1)</f>
        <v>0</v>
      </c>
      <c r="Q7491">
        <f>_xlfn.XLOOKUP(FraudData[[#This Row],[merchant_category]],MerchantRules[Merchant Category],MerchantRules[Risk Points],0)</f>
        <v>0</v>
      </c>
      <c r="R7491">
        <f>SUM(FraudData[[#This Row],[Amount Risk]:[Merchant Risk]])</f>
        <v>0</v>
      </c>
      <c r="S7491" t="str" cm="1">
        <f t="array" ref="S7491">_xlfn.IFS(FraudData[[#This Row],[Fraud Risk Score]]&gt;=8,"High Risk",FraudData[[#This Row],[Fraud Risk Score]]&gt;=6,"Medium Risk",TRUE,"Low Risk")</f>
        <v>Low Risk</v>
      </c>
    </row>
    <row r="7492" spans="1:19">
      <c r="A7492">
        <v>7491</v>
      </c>
      <c r="B7492">
        <v>20.85</v>
      </c>
      <c r="C7492">
        <v>3</v>
      </c>
      <c r="D7492" t="s">
        <v>48</v>
      </c>
      <c r="E7492">
        <v>0</v>
      </c>
      <c r="F7492">
        <v>0</v>
      </c>
      <c r="G7492">
        <v>97</v>
      </c>
      <c r="H7492">
        <v>3</v>
      </c>
      <c r="I7492">
        <v>61</v>
      </c>
      <c r="J7492">
        <v>0</v>
      </c>
      <c r="K7492">
        <f>_xlfn.XLOOKUP(FraudData[[#This Row],[amount]],AmountRules[Amount Min],AmountRules[Risk Points],,-1)</f>
        <v>0</v>
      </c>
      <c r="L7492">
        <f>_xlfn.XLOOKUP(FraudData[[#This Row],[transaction_hour]],TimeRules[Hour Min],TimeRules[Risk Points],,-1)</f>
        <v>3</v>
      </c>
      <c r="M7492">
        <f>_xlfn.XLOOKUP(FraudData[[#This Row],[foreign_transaction]],ForeignRules[Foreign Transaction],ForeignRules[Risk Points],0)</f>
        <v>0</v>
      </c>
      <c r="N7492">
        <f>_xlfn.XLOOKUP(FraudData[[#This Row],[location_mismatch]],Table10[Location Mismatch],Table10[Risk Points],0)</f>
        <v>0</v>
      </c>
      <c r="O7492">
        <f>_xlfn.XLOOKUP(FraudData[[#This Row],[device_trust_score]],DeviceRules[Device Min],DeviceRules[Risk Points],,-1)</f>
        <v>0</v>
      </c>
      <c r="P7492">
        <f>_xlfn.XLOOKUP(FraudData[[#This Row],[velocity_last_24h]],VelocityRules[Velocity Min],VelocityRules[Risk Points],,-1)</f>
        <v>0</v>
      </c>
      <c r="Q7492">
        <f>_xlfn.XLOOKUP(FraudData[[#This Row],[merchant_category]],MerchantRules[Merchant Category],MerchantRules[Risk Points],0)</f>
        <v>0</v>
      </c>
      <c r="R7492">
        <f>SUM(FraudData[[#This Row],[Amount Risk]:[Merchant Risk]])</f>
        <v>3</v>
      </c>
      <c r="S7492" t="str" cm="1">
        <f t="array" ref="S7492">_xlfn.IFS(FraudData[[#This Row],[Fraud Risk Score]]&gt;=8,"High Risk",FraudData[[#This Row],[Fraud Risk Score]]&gt;=6,"Medium Risk",TRUE,"Low Risk")</f>
        <v>Low Risk</v>
      </c>
    </row>
    <row r="7493" spans="1:19">
      <c r="A7493">
        <v>7492</v>
      </c>
      <c r="B7493">
        <v>91.14</v>
      </c>
      <c r="C7493">
        <v>3</v>
      </c>
      <c r="D7493" t="s">
        <v>46</v>
      </c>
      <c r="E7493">
        <v>0</v>
      </c>
      <c r="F7493">
        <v>0</v>
      </c>
      <c r="G7493">
        <v>64</v>
      </c>
      <c r="H7493">
        <v>2</v>
      </c>
      <c r="I7493">
        <v>66</v>
      </c>
      <c r="J7493">
        <v>0</v>
      </c>
      <c r="K7493">
        <f>_xlfn.XLOOKUP(FraudData[[#This Row],[amount]],AmountRules[Amount Min],AmountRules[Risk Points],,-1)</f>
        <v>0</v>
      </c>
      <c r="L7493">
        <f>_xlfn.XLOOKUP(FraudData[[#This Row],[transaction_hour]],TimeRules[Hour Min],TimeRules[Risk Points],,-1)</f>
        <v>3</v>
      </c>
      <c r="M7493">
        <f>_xlfn.XLOOKUP(FraudData[[#This Row],[foreign_transaction]],ForeignRules[Foreign Transaction],ForeignRules[Risk Points],0)</f>
        <v>0</v>
      </c>
      <c r="N7493">
        <f>_xlfn.XLOOKUP(FraudData[[#This Row],[location_mismatch]],Table10[Location Mismatch],Table10[Risk Points],0)</f>
        <v>0</v>
      </c>
      <c r="O7493">
        <f>_xlfn.XLOOKUP(FraudData[[#This Row],[device_trust_score]],DeviceRules[Device Min],DeviceRules[Risk Points],,-1)</f>
        <v>1</v>
      </c>
      <c r="P7493">
        <f>_xlfn.XLOOKUP(FraudData[[#This Row],[velocity_last_24h]],VelocityRules[Velocity Min],VelocityRules[Risk Points],,-1)</f>
        <v>0</v>
      </c>
      <c r="Q7493">
        <f>_xlfn.XLOOKUP(FraudData[[#This Row],[merchant_category]],MerchantRules[Merchant Category],MerchantRules[Risk Points],0)</f>
        <v>0</v>
      </c>
      <c r="R7493">
        <f>SUM(FraudData[[#This Row],[Amount Risk]:[Merchant Risk]])</f>
        <v>4</v>
      </c>
      <c r="S7493" t="str" cm="1">
        <f t="array" ref="S7493">_xlfn.IFS(FraudData[[#This Row],[Fraud Risk Score]]&gt;=8,"High Risk",FraudData[[#This Row],[Fraud Risk Score]]&gt;=6,"Medium Risk",TRUE,"Low Risk")</f>
        <v>Low Risk</v>
      </c>
    </row>
    <row r="7494" spans="1:19">
      <c r="A7494">
        <v>7493</v>
      </c>
      <c r="B7494">
        <v>73.94</v>
      </c>
      <c r="C7494">
        <v>22</v>
      </c>
      <c r="D7494" t="s">
        <v>48</v>
      </c>
      <c r="E7494">
        <v>0</v>
      </c>
      <c r="F7494">
        <v>1</v>
      </c>
      <c r="G7494">
        <v>74</v>
      </c>
      <c r="H7494">
        <v>2</v>
      </c>
      <c r="I7494">
        <v>53</v>
      </c>
      <c r="J7494">
        <v>0</v>
      </c>
      <c r="K7494">
        <f>_xlfn.XLOOKUP(FraudData[[#This Row],[amount]],AmountRules[Amount Min],AmountRules[Risk Points],,-1)</f>
        <v>0</v>
      </c>
      <c r="L7494">
        <f>_xlfn.XLOOKUP(FraudData[[#This Row],[transaction_hour]],TimeRules[Hour Min],TimeRules[Risk Points],,-1)</f>
        <v>0</v>
      </c>
      <c r="M7494">
        <f>_xlfn.XLOOKUP(FraudData[[#This Row],[foreign_transaction]],ForeignRules[Foreign Transaction],ForeignRules[Risk Points],0)</f>
        <v>0</v>
      </c>
      <c r="N7494">
        <f>_xlfn.XLOOKUP(FraudData[[#This Row],[location_mismatch]],Table10[Location Mismatch],Table10[Risk Points],0)</f>
        <v>3</v>
      </c>
      <c r="O7494">
        <f>_xlfn.XLOOKUP(FraudData[[#This Row],[device_trust_score]],DeviceRules[Device Min],DeviceRules[Risk Points],,-1)</f>
        <v>0</v>
      </c>
      <c r="P7494">
        <f>_xlfn.XLOOKUP(FraudData[[#This Row],[velocity_last_24h]],VelocityRules[Velocity Min],VelocityRules[Risk Points],,-1)</f>
        <v>0</v>
      </c>
      <c r="Q7494">
        <f>_xlfn.XLOOKUP(FraudData[[#This Row],[merchant_category]],MerchantRules[Merchant Category],MerchantRules[Risk Points],0)</f>
        <v>0</v>
      </c>
      <c r="R7494">
        <f>SUM(FraudData[[#This Row],[Amount Risk]:[Merchant Risk]])</f>
        <v>3</v>
      </c>
      <c r="S7494" t="str" cm="1">
        <f t="array" ref="S7494">_xlfn.IFS(FraudData[[#This Row],[Fraud Risk Score]]&gt;=8,"High Risk",FraudData[[#This Row],[Fraud Risk Score]]&gt;=6,"Medium Risk",TRUE,"Low Risk")</f>
        <v>Low Risk</v>
      </c>
    </row>
    <row r="7495" spans="1:19">
      <c r="A7495">
        <v>7494</v>
      </c>
      <c r="B7495">
        <v>151.69999999999999</v>
      </c>
      <c r="C7495">
        <v>20</v>
      </c>
      <c r="D7495" t="s">
        <v>50</v>
      </c>
      <c r="E7495">
        <v>0</v>
      </c>
      <c r="F7495">
        <v>0</v>
      </c>
      <c r="G7495">
        <v>99</v>
      </c>
      <c r="H7495">
        <v>5</v>
      </c>
      <c r="I7495">
        <v>68</v>
      </c>
      <c r="J7495">
        <v>0</v>
      </c>
      <c r="K7495">
        <f>_xlfn.XLOOKUP(FraudData[[#This Row],[amount]],AmountRules[Amount Min],AmountRules[Risk Points],,-1)</f>
        <v>0</v>
      </c>
      <c r="L7495">
        <f>_xlfn.XLOOKUP(FraudData[[#This Row],[transaction_hour]],TimeRules[Hour Min],TimeRules[Risk Points],,-1)</f>
        <v>0</v>
      </c>
      <c r="M7495">
        <f>_xlfn.XLOOKUP(FraudData[[#This Row],[foreign_transaction]],ForeignRules[Foreign Transaction],ForeignRules[Risk Points],0)</f>
        <v>0</v>
      </c>
      <c r="N7495">
        <f>_xlfn.XLOOKUP(FraudData[[#This Row],[location_mismatch]],Table10[Location Mismatch],Table10[Risk Points],0)</f>
        <v>0</v>
      </c>
      <c r="O7495">
        <f>_xlfn.XLOOKUP(FraudData[[#This Row],[device_trust_score]],DeviceRules[Device Min],DeviceRules[Risk Points],,-1)</f>
        <v>0</v>
      </c>
      <c r="P7495">
        <f>_xlfn.XLOOKUP(FraudData[[#This Row],[velocity_last_24h]],VelocityRules[Velocity Min],VelocityRules[Risk Points],,-1)</f>
        <v>3</v>
      </c>
      <c r="Q7495">
        <f>_xlfn.XLOOKUP(FraudData[[#This Row],[merchant_category]],MerchantRules[Merchant Category],MerchantRules[Risk Points],0)</f>
        <v>0</v>
      </c>
      <c r="R7495">
        <f>SUM(FraudData[[#This Row],[Amount Risk]:[Merchant Risk]])</f>
        <v>3</v>
      </c>
      <c r="S7495" t="str" cm="1">
        <f t="array" ref="S7495">_xlfn.IFS(FraudData[[#This Row],[Fraud Risk Score]]&gt;=8,"High Risk",FraudData[[#This Row],[Fraud Risk Score]]&gt;=6,"Medium Risk",TRUE,"Low Risk")</f>
        <v>Low Risk</v>
      </c>
    </row>
    <row r="7496" spans="1:19">
      <c r="A7496">
        <v>7495</v>
      </c>
      <c r="B7496">
        <v>355.34</v>
      </c>
      <c r="C7496">
        <v>20</v>
      </c>
      <c r="D7496" t="s">
        <v>47</v>
      </c>
      <c r="E7496">
        <v>0</v>
      </c>
      <c r="F7496">
        <v>0</v>
      </c>
      <c r="G7496">
        <v>43</v>
      </c>
      <c r="H7496">
        <v>2</v>
      </c>
      <c r="I7496">
        <v>56</v>
      </c>
      <c r="J7496">
        <v>0</v>
      </c>
      <c r="K7496">
        <f>_xlfn.XLOOKUP(FraudData[[#This Row],[amount]],AmountRules[Amount Min],AmountRules[Risk Points],,-1)</f>
        <v>0</v>
      </c>
      <c r="L7496">
        <f>_xlfn.XLOOKUP(FraudData[[#This Row],[transaction_hour]],TimeRules[Hour Min],TimeRules[Risk Points],,-1)</f>
        <v>0</v>
      </c>
      <c r="M7496">
        <f>_xlfn.XLOOKUP(FraudData[[#This Row],[foreign_transaction]],ForeignRules[Foreign Transaction],ForeignRules[Risk Points],0)</f>
        <v>0</v>
      </c>
      <c r="N7496">
        <f>_xlfn.XLOOKUP(FraudData[[#This Row],[location_mismatch]],Table10[Location Mismatch],Table10[Risk Points],0)</f>
        <v>0</v>
      </c>
      <c r="O7496">
        <f>_xlfn.XLOOKUP(FraudData[[#This Row],[device_trust_score]],DeviceRules[Device Min],DeviceRules[Risk Points],,-1)</f>
        <v>2</v>
      </c>
      <c r="P7496">
        <f>_xlfn.XLOOKUP(FraudData[[#This Row],[velocity_last_24h]],VelocityRules[Velocity Min],VelocityRules[Risk Points],,-1)</f>
        <v>0</v>
      </c>
      <c r="Q7496">
        <f>_xlfn.XLOOKUP(FraudData[[#This Row],[merchant_category]],MerchantRules[Merchant Category],MerchantRules[Risk Points],0)</f>
        <v>0</v>
      </c>
      <c r="R7496">
        <f>SUM(FraudData[[#This Row],[Amount Risk]:[Merchant Risk]])</f>
        <v>2</v>
      </c>
      <c r="S7496" t="str" cm="1">
        <f t="array" ref="S7496">_xlfn.IFS(FraudData[[#This Row],[Fraud Risk Score]]&gt;=8,"High Risk",FraudData[[#This Row],[Fraud Risk Score]]&gt;=6,"Medium Risk",TRUE,"Low Risk")</f>
        <v>Low Risk</v>
      </c>
    </row>
    <row r="7497" spans="1:19">
      <c r="A7497">
        <v>7496</v>
      </c>
      <c r="B7497">
        <v>14.68</v>
      </c>
      <c r="C7497">
        <v>5</v>
      </c>
      <c r="D7497" t="s">
        <v>48</v>
      </c>
      <c r="E7497">
        <v>0</v>
      </c>
      <c r="F7497">
        <v>0</v>
      </c>
      <c r="G7497">
        <v>46</v>
      </c>
      <c r="H7497">
        <v>2</v>
      </c>
      <c r="I7497">
        <v>23</v>
      </c>
      <c r="J7497">
        <v>0</v>
      </c>
      <c r="K7497">
        <f>_xlfn.XLOOKUP(FraudData[[#This Row],[amount]],AmountRules[Amount Min],AmountRules[Risk Points],,-1)</f>
        <v>0</v>
      </c>
      <c r="L7497">
        <f>_xlfn.XLOOKUP(FraudData[[#This Row],[transaction_hour]],TimeRules[Hour Min],TimeRules[Risk Points],,-1)</f>
        <v>0</v>
      </c>
      <c r="M7497">
        <f>_xlfn.XLOOKUP(FraudData[[#This Row],[foreign_transaction]],ForeignRules[Foreign Transaction],ForeignRules[Risk Points],0)</f>
        <v>0</v>
      </c>
      <c r="N7497">
        <f>_xlfn.XLOOKUP(FraudData[[#This Row],[location_mismatch]],Table10[Location Mismatch],Table10[Risk Points],0)</f>
        <v>0</v>
      </c>
      <c r="O7497">
        <f>_xlfn.XLOOKUP(FraudData[[#This Row],[device_trust_score]],DeviceRules[Device Min],DeviceRules[Risk Points],,-1)</f>
        <v>2</v>
      </c>
      <c r="P7497">
        <f>_xlfn.XLOOKUP(FraudData[[#This Row],[velocity_last_24h]],VelocityRules[Velocity Min],VelocityRules[Risk Points],,-1)</f>
        <v>0</v>
      </c>
      <c r="Q7497">
        <f>_xlfn.XLOOKUP(FraudData[[#This Row],[merchant_category]],MerchantRules[Merchant Category],MerchantRules[Risk Points],0)</f>
        <v>0</v>
      </c>
      <c r="R7497">
        <f>SUM(FraudData[[#This Row],[Amount Risk]:[Merchant Risk]])</f>
        <v>2</v>
      </c>
      <c r="S7497" t="str" cm="1">
        <f t="array" ref="S7497">_xlfn.IFS(FraudData[[#This Row],[Fraud Risk Score]]&gt;=8,"High Risk",FraudData[[#This Row],[Fraud Risk Score]]&gt;=6,"Medium Risk",TRUE,"Low Risk")</f>
        <v>Low Risk</v>
      </c>
    </row>
    <row r="7498" spans="1:19">
      <c r="A7498">
        <v>7497</v>
      </c>
      <c r="B7498">
        <v>13.56</v>
      </c>
      <c r="C7498">
        <v>23</v>
      </c>
      <c r="D7498" t="s">
        <v>50</v>
      </c>
      <c r="E7498">
        <v>0</v>
      </c>
      <c r="F7498">
        <v>0</v>
      </c>
      <c r="G7498">
        <v>75</v>
      </c>
      <c r="H7498">
        <v>3</v>
      </c>
      <c r="I7498">
        <v>31</v>
      </c>
      <c r="J7498">
        <v>0</v>
      </c>
      <c r="K7498">
        <f>_xlfn.XLOOKUP(FraudData[[#This Row],[amount]],AmountRules[Amount Min],AmountRules[Risk Points],,-1)</f>
        <v>0</v>
      </c>
      <c r="L7498">
        <f>_xlfn.XLOOKUP(FraudData[[#This Row],[transaction_hour]],TimeRules[Hour Min],TimeRules[Risk Points],,-1)</f>
        <v>1</v>
      </c>
      <c r="M7498">
        <f>_xlfn.XLOOKUP(FraudData[[#This Row],[foreign_transaction]],ForeignRules[Foreign Transaction],ForeignRules[Risk Points],0)</f>
        <v>0</v>
      </c>
      <c r="N7498">
        <f>_xlfn.XLOOKUP(FraudData[[#This Row],[location_mismatch]],Table10[Location Mismatch],Table10[Risk Points],0)</f>
        <v>0</v>
      </c>
      <c r="O7498">
        <f>_xlfn.XLOOKUP(FraudData[[#This Row],[device_trust_score]],DeviceRules[Device Min],DeviceRules[Risk Points],,-1)</f>
        <v>0</v>
      </c>
      <c r="P7498">
        <f>_xlfn.XLOOKUP(FraudData[[#This Row],[velocity_last_24h]],VelocityRules[Velocity Min],VelocityRules[Risk Points],,-1)</f>
        <v>0</v>
      </c>
      <c r="Q7498">
        <f>_xlfn.XLOOKUP(FraudData[[#This Row],[merchant_category]],MerchantRules[Merchant Category],MerchantRules[Risk Points],0)</f>
        <v>0</v>
      </c>
      <c r="R7498">
        <f>SUM(FraudData[[#This Row],[Amount Risk]:[Merchant Risk]])</f>
        <v>1</v>
      </c>
      <c r="S7498" t="str" cm="1">
        <f t="array" ref="S7498">_xlfn.IFS(FraudData[[#This Row],[Fraud Risk Score]]&gt;=8,"High Risk",FraudData[[#This Row],[Fraud Risk Score]]&gt;=6,"Medium Risk",TRUE,"Low Risk")</f>
        <v>Low Risk</v>
      </c>
    </row>
    <row r="7499" spans="1:19">
      <c r="A7499">
        <v>7498</v>
      </c>
      <c r="B7499">
        <v>341.86</v>
      </c>
      <c r="C7499">
        <v>14</v>
      </c>
      <c r="D7499" t="s">
        <v>50</v>
      </c>
      <c r="E7499">
        <v>0</v>
      </c>
      <c r="F7499">
        <v>0</v>
      </c>
      <c r="G7499">
        <v>73</v>
      </c>
      <c r="H7499">
        <v>3</v>
      </c>
      <c r="I7499">
        <v>45</v>
      </c>
      <c r="J7499">
        <v>0</v>
      </c>
      <c r="K7499">
        <f>_xlfn.XLOOKUP(FraudData[[#This Row],[amount]],AmountRules[Amount Min],AmountRules[Risk Points],,-1)</f>
        <v>0</v>
      </c>
      <c r="L7499">
        <f>_xlfn.XLOOKUP(FraudData[[#This Row],[transaction_hour]],TimeRules[Hour Min],TimeRules[Risk Points],,-1)</f>
        <v>0</v>
      </c>
      <c r="M7499">
        <f>_xlfn.XLOOKUP(FraudData[[#This Row],[foreign_transaction]],ForeignRules[Foreign Transaction],ForeignRules[Risk Points],0)</f>
        <v>0</v>
      </c>
      <c r="N7499">
        <f>_xlfn.XLOOKUP(FraudData[[#This Row],[location_mismatch]],Table10[Location Mismatch],Table10[Risk Points],0)</f>
        <v>0</v>
      </c>
      <c r="O7499">
        <f>_xlfn.XLOOKUP(FraudData[[#This Row],[device_trust_score]],DeviceRules[Device Min],DeviceRules[Risk Points],,-1)</f>
        <v>0</v>
      </c>
      <c r="P7499">
        <f>_xlfn.XLOOKUP(FraudData[[#This Row],[velocity_last_24h]],VelocityRules[Velocity Min],VelocityRules[Risk Points],,-1)</f>
        <v>0</v>
      </c>
      <c r="Q7499">
        <f>_xlfn.XLOOKUP(FraudData[[#This Row],[merchant_category]],MerchantRules[Merchant Category],MerchantRules[Risk Points],0)</f>
        <v>0</v>
      </c>
      <c r="R7499">
        <f>SUM(FraudData[[#This Row],[Amount Risk]:[Merchant Risk]])</f>
        <v>0</v>
      </c>
      <c r="S7499" t="str" cm="1">
        <f t="array" ref="S7499">_xlfn.IFS(FraudData[[#This Row],[Fraud Risk Score]]&gt;=8,"High Risk",FraudData[[#This Row],[Fraud Risk Score]]&gt;=6,"Medium Risk",TRUE,"Low Risk")</f>
        <v>Low Risk</v>
      </c>
    </row>
    <row r="7500" spans="1:19">
      <c r="A7500">
        <v>7499</v>
      </c>
      <c r="B7500">
        <v>43.08</v>
      </c>
      <c r="C7500">
        <v>20</v>
      </c>
      <c r="D7500" t="s">
        <v>50</v>
      </c>
      <c r="E7500">
        <v>1</v>
      </c>
      <c r="F7500">
        <v>0</v>
      </c>
      <c r="G7500">
        <v>76</v>
      </c>
      <c r="H7500">
        <v>1</v>
      </c>
      <c r="I7500">
        <v>48</v>
      </c>
      <c r="J7500">
        <v>0</v>
      </c>
      <c r="K7500">
        <f>_xlfn.XLOOKUP(FraudData[[#This Row],[amount]],AmountRules[Amount Min],AmountRules[Risk Points],,-1)</f>
        <v>0</v>
      </c>
      <c r="L7500">
        <f>_xlfn.XLOOKUP(FraudData[[#This Row],[transaction_hour]],TimeRules[Hour Min],TimeRules[Risk Points],,-1)</f>
        <v>0</v>
      </c>
      <c r="M7500">
        <f>_xlfn.XLOOKUP(FraudData[[#This Row],[foreign_transaction]],ForeignRules[Foreign Transaction],ForeignRules[Risk Points],0)</f>
        <v>3</v>
      </c>
      <c r="N7500">
        <f>_xlfn.XLOOKUP(FraudData[[#This Row],[location_mismatch]],Table10[Location Mismatch],Table10[Risk Points],0)</f>
        <v>0</v>
      </c>
      <c r="O7500">
        <f>_xlfn.XLOOKUP(FraudData[[#This Row],[device_trust_score]],DeviceRules[Device Min],DeviceRules[Risk Points],,-1)</f>
        <v>0</v>
      </c>
      <c r="P7500">
        <f>_xlfn.XLOOKUP(FraudData[[#This Row],[velocity_last_24h]],VelocityRules[Velocity Min],VelocityRules[Risk Points],,-1)</f>
        <v>0</v>
      </c>
      <c r="Q7500">
        <f>_xlfn.XLOOKUP(FraudData[[#This Row],[merchant_category]],MerchantRules[Merchant Category],MerchantRules[Risk Points],0)</f>
        <v>0</v>
      </c>
      <c r="R7500">
        <f>SUM(FraudData[[#This Row],[Amount Risk]:[Merchant Risk]])</f>
        <v>3</v>
      </c>
      <c r="S7500" t="str" cm="1">
        <f t="array" ref="S7500">_xlfn.IFS(FraudData[[#This Row],[Fraud Risk Score]]&gt;=8,"High Risk",FraudData[[#This Row],[Fraud Risk Score]]&gt;=6,"Medium Risk",TRUE,"Low Risk")</f>
        <v>Low Risk</v>
      </c>
    </row>
    <row r="7501" spans="1:19">
      <c r="A7501">
        <v>7500</v>
      </c>
      <c r="B7501">
        <v>198.88</v>
      </c>
      <c r="C7501">
        <v>18</v>
      </c>
      <c r="D7501" t="s">
        <v>48</v>
      </c>
      <c r="E7501">
        <v>0</v>
      </c>
      <c r="F7501">
        <v>0</v>
      </c>
      <c r="G7501">
        <v>46</v>
      </c>
      <c r="H7501">
        <v>3</v>
      </c>
      <c r="I7501">
        <v>62</v>
      </c>
      <c r="J7501">
        <v>0</v>
      </c>
      <c r="K7501">
        <f>_xlfn.XLOOKUP(FraudData[[#This Row],[amount]],AmountRules[Amount Min],AmountRules[Risk Points],,-1)</f>
        <v>0</v>
      </c>
      <c r="L7501">
        <f>_xlfn.XLOOKUP(FraudData[[#This Row],[transaction_hour]],TimeRules[Hour Min],TimeRules[Risk Points],,-1)</f>
        <v>0</v>
      </c>
      <c r="M7501">
        <f>_xlfn.XLOOKUP(FraudData[[#This Row],[foreign_transaction]],ForeignRules[Foreign Transaction],ForeignRules[Risk Points],0)</f>
        <v>0</v>
      </c>
      <c r="N7501">
        <f>_xlfn.XLOOKUP(FraudData[[#This Row],[location_mismatch]],Table10[Location Mismatch],Table10[Risk Points],0)</f>
        <v>0</v>
      </c>
      <c r="O7501">
        <f>_xlfn.XLOOKUP(FraudData[[#This Row],[device_trust_score]],DeviceRules[Device Min],DeviceRules[Risk Points],,-1)</f>
        <v>2</v>
      </c>
      <c r="P7501">
        <f>_xlfn.XLOOKUP(FraudData[[#This Row],[velocity_last_24h]],VelocityRules[Velocity Min],VelocityRules[Risk Points],,-1)</f>
        <v>0</v>
      </c>
      <c r="Q7501">
        <f>_xlfn.XLOOKUP(FraudData[[#This Row],[merchant_category]],MerchantRules[Merchant Category],MerchantRules[Risk Points],0)</f>
        <v>0</v>
      </c>
      <c r="R7501">
        <f>SUM(FraudData[[#This Row],[Amount Risk]:[Merchant Risk]])</f>
        <v>2</v>
      </c>
      <c r="S7501" t="str" cm="1">
        <f t="array" ref="S7501">_xlfn.IFS(FraudData[[#This Row],[Fraud Risk Score]]&gt;=8,"High Risk",FraudData[[#This Row],[Fraud Risk Score]]&gt;=6,"Medium Risk",TRUE,"Low Risk")</f>
        <v>Low Risk</v>
      </c>
    </row>
    <row r="7502" spans="1:19">
      <c r="A7502">
        <v>7501</v>
      </c>
      <c r="B7502">
        <v>140.9</v>
      </c>
      <c r="C7502">
        <v>5</v>
      </c>
      <c r="D7502" t="s">
        <v>47</v>
      </c>
      <c r="E7502">
        <v>0</v>
      </c>
      <c r="F7502">
        <v>0</v>
      </c>
      <c r="G7502">
        <v>86</v>
      </c>
      <c r="H7502">
        <v>1</v>
      </c>
      <c r="I7502">
        <v>43</v>
      </c>
      <c r="J7502">
        <v>0</v>
      </c>
      <c r="K7502">
        <f>_xlfn.XLOOKUP(FraudData[[#This Row],[amount]],AmountRules[Amount Min],AmountRules[Risk Points],,-1)</f>
        <v>0</v>
      </c>
      <c r="L7502">
        <f>_xlfn.XLOOKUP(FraudData[[#This Row],[transaction_hour]],TimeRules[Hour Min],TimeRules[Risk Points],,-1)</f>
        <v>0</v>
      </c>
      <c r="M7502">
        <f>_xlfn.XLOOKUP(FraudData[[#This Row],[foreign_transaction]],ForeignRules[Foreign Transaction],ForeignRules[Risk Points],0)</f>
        <v>0</v>
      </c>
      <c r="N7502">
        <f>_xlfn.XLOOKUP(FraudData[[#This Row],[location_mismatch]],Table10[Location Mismatch],Table10[Risk Points],0)</f>
        <v>0</v>
      </c>
      <c r="O7502">
        <f>_xlfn.XLOOKUP(FraudData[[#This Row],[device_trust_score]],DeviceRules[Device Min],DeviceRules[Risk Points],,-1)</f>
        <v>0</v>
      </c>
      <c r="P7502">
        <f>_xlfn.XLOOKUP(FraudData[[#This Row],[velocity_last_24h]],VelocityRules[Velocity Min],VelocityRules[Risk Points],,-1)</f>
        <v>0</v>
      </c>
      <c r="Q7502">
        <f>_xlfn.XLOOKUP(FraudData[[#This Row],[merchant_category]],MerchantRules[Merchant Category],MerchantRules[Risk Points],0)</f>
        <v>0</v>
      </c>
      <c r="R7502">
        <f>SUM(FraudData[[#This Row],[Amount Risk]:[Merchant Risk]])</f>
        <v>0</v>
      </c>
      <c r="S7502" t="str" cm="1">
        <f t="array" ref="S7502">_xlfn.IFS(FraudData[[#This Row],[Fraud Risk Score]]&gt;=8,"High Risk",FraudData[[#This Row],[Fraud Risk Score]]&gt;=6,"Medium Risk",TRUE,"Low Risk")</f>
        <v>Low Risk</v>
      </c>
    </row>
    <row r="7503" spans="1:19">
      <c r="A7503">
        <v>7502</v>
      </c>
      <c r="B7503">
        <v>322.04000000000002</v>
      </c>
      <c r="C7503">
        <v>11</v>
      </c>
      <c r="D7503" t="s">
        <v>46</v>
      </c>
      <c r="E7503">
        <v>0</v>
      </c>
      <c r="F7503">
        <v>0</v>
      </c>
      <c r="G7503">
        <v>84</v>
      </c>
      <c r="H7503">
        <v>5</v>
      </c>
      <c r="I7503">
        <v>68</v>
      </c>
      <c r="J7503">
        <v>0</v>
      </c>
      <c r="K7503">
        <f>_xlfn.XLOOKUP(FraudData[[#This Row],[amount]],AmountRules[Amount Min],AmountRules[Risk Points],,-1)</f>
        <v>0</v>
      </c>
      <c r="L7503">
        <f>_xlfn.XLOOKUP(FraudData[[#This Row],[transaction_hour]],TimeRules[Hour Min],TimeRules[Risk Points],,-1)</f>
        <v>0</v>
      </c>
      <c r="M7503">
        <f>_xlfn.XLOOKUP(FraudData[[#This Row],[foreign_transaction]],ForeignRules[Foreign Transaction],ForeignRules[Risk Points],0)</f>
        <v>0</v>
      </c>
      <c r="N7503">
        <f>_xlfn.XLOOKUP(FraudData[[#This Row],[location_mismatch]],Table10[Location Mismatch],Table10[Risk Points],0)</f>
        <v>0</v>
      </c>
      <c r="O7503">
        <f>_xlfn.XLOOKUP(FraudData[[#This Row],[device_trust_score]],DeviceRules[Device Min],DeviceRules[Risk Points],,-1)</f>
        <v>0</v>
      </c>
      <c r="P7503">
        <f>_xlfn.XLOOKUP(FraudData[[#This Row],[velocity_last_24h]],VelocityRules[Velocity Min],VelocityRules[Risk Points],,-1)</f>
        <v>3</v>
      </c>
      <c r="Q7503">
        <f>_xlfn.XLOOKUP(FraudData[[#This Row],[merchant_category]],MerchantRules[Merchant Category],MerchantRules[Risk Points],0)</f>
        <v>0</v>
      </c>
      <c r="R7503">
        <f>SUM(FraudData[[#This Row],[Amount Risk]:[Merchant Risk]])</f>
        <v>3</v>
      </c>
      <c r="S7503" t="str" cm="1">
        <f t="array" ref="S7503">_xlfn.IFS(FraudData[[#This Row],[Fraud Risk Score]]&gt;=8,"High Risk",FraudData[[#This Row],[Fraud Risk Score]]&gt;=6,"Medium Risk",TRUE,"Low Risk")</f>
        <v>Low Risk</v>
      </c>
    </row>
    <row r="7504" spans="1:19">
      <c r="A7504">
        <v>7503</v>
      </c>
      <c r="B7504">
        <v>24.05</v>
      </c>
      <c r="C7504">
        <v>13</v>
      </c>
      <c r="D7504" t="s">
        <v>46</v>
      </c>
      <c r="E7504">
        <v>0</v>
      </c>
      <c r="F7504">
        <v>0</v>
      </c>
      <c r="G7504">
        <v>31</v>
      </c>
      <c r="H7504">
        <v>1</v>
      </c>
      <c r="I7504">
        <v>23</v>
      </c>
      <c r="J7504">
        <v>0</v>
      </c>
      <c r="K7504">
        <f>_xlfn.XLOOKUP(FraudData[[#This Row],[amount]],AmountRules[Amount Min],AmountRules[Risk Points],,-1)</f>
        <v>0</v>
      </c>
      <c r="L7504">
        <f>_xlfn.XLOOKUP(FraudData[[#This Row],[transaction_hour]],TimeRules[Hour Min],TimeRules[Risk Points],,-1)</f>
        <v>0</v>
      </c>
      <c r="M7504">
        <f>_xlfn.XLOOKUP(FraudData[[#This Row],[foreign_transaction]],ForeignRules[Foreign Transaction],ForeignRules[Risk Points],0)</f>
        <v>0</v>
      </c>
      <c r="N7504">
        <f>_xlfn.XLOOKUP(FraudData[[#This Row],[location_mismatch]],Table10[Location Mismatch],Table10[Risk Points],0)</f>
        <v>0</v>
      </c>
      <c r="O7504">
        <f>_xlfn.XLOOKUP(FraudData[[#This Row],[device_trust_score]],DeviceRules[Device Min],DeviceRules[Risk Points],,-1)</f>
        <v>2</v>
      </c>
      <c r="P7504">
        <f>_xlfn.XLOOKUP(FraudData[[#This Row],[velocity_last_24h]],VelocityRules[Velocity Min],VelocityRules[Risk Points],,-1)</f>
        <v>0</v>
      </c>
      <c r="Q7504">
        <f>_xlfn.XLOOKUP(FraudData[[#This Row],[merchant_category]],MerchantRules[Merchant Category],MerchantRules[Risk Points],0)</f>
        <v>0</v>
      </c>
      <c r="R7504">
        <f>SUM(FraudData[[#This Row],[Amount Risk]:[Merchant Risk]])</f>
        <v>2</v>
      </c>
      <c r="S7504" t="str" cm="1">
        <f t="array" ref="S7504">_xlfn.IFS(FraudData[[#This Row],[Fraud Risk Score]]&gt;=8,"High Risk",FraudData[[#This Row],[Fraud Risk Score]]&gt;=6,"Medium Risk",TRUE,"Low Risk")</f>
        <v>Low Risk</v>
      </c>
    </row>
    <row r="7505" spans="1:19">
      <c r="A7505">
        <v>7504</v>
      </c>
      <c r="B7505">
        <v>25.02</v>
      </c>
      <c r="C7505">
        <v>17</v>
      </c>
      <c r="D7505" t="s">
        <v>48</v>
      </c>
      <c r="E7505">
        <v>0</v>
      </c>
      <c r="F7505">
        <v>0</v>
      </c>
      <c r="G7505">
        <v>77</v>
      </c>
      <c r="H7505">
        <v>1</v>
      </c>
      <c r="I7505">
        <v>59</v>
      </c>
      <c r="J7505">
        <v>0</v>
      </c>
      <c r="K7505">
        <f>_xlfn.XLOOKUP(FraudData[[#This Row],[amount]],AmountRules[Amount Min],AmountRules[Risk Points],,-1)</f>
        <v>0</v>
      </c>
      <c r="L7505">
        <f>_xlfn.XLOOKUP(FraudData[[#This Row],[transaction_hour]],TimeRules[Hour Min],TimeRules[Risk Points],,-1)</f>
        <v>0</v>
      </c>
      <c r="M7505">
        <f>_xlfn.XLOOKUP(FraudData[[#This Row],[foreign_transaction]],ForeignRules[Foreign Transaction],ForeignRules[Risk Points],0)</f>
        <v>0</v>
      </c>
      <c r="N7505">
        <f>_xlfn.XLOOKUP(FraudData[[#This Row],[location_mismatch]],Table10[Location Mismatch],Table10[Risk Points],0)</f>
        <v>0</v>
      </c>
      <c r="O7505">
        <f>_xlfn.XLOOKUP(FraudData[[#This Row],[device_trust_score]],DeviceRules[Device Min],DeviceRules[Risk Points],,-1)</f>
        <v>0</v>
      </c>
      <c r="P7505">
        <f>_xlfn.XLOOKUP(FraudData[[#This Row],[velocity_last_24h]],VelocityRules[Velocity Min],VelocityRules[Risk Points],,-1)</f>
        <v>0</v>
      </c>
      <c r="Q7505">
        <f>_xlfn.XLOOKUP(FraudData[[#This Row],[merchant_category]],MerchantRules[Merchant Category],MerchantRules[Risk Points],0)</f>
        <v>0</v>
      </c>
      <c r="R7505">
        <f>SUM(FraudData[[#This Row],[Amount Risk]:[Merchant Risk]])</f>
        <v>0</v>
      </c>
      <c r="S7505" t="str" cm="1">
        <f t="array" ref="S7505">_xlfn.IFS(FraudData[[#This Row],[Fraud Risk Score]]&gt;=8,"High Risk",FraudData[[#This Row],[Fraud Risk Score]]&gt;=6,"Medium Risk",TRUE,"Low Risk")</f>
        <v>Low Risk</v>
      </c>
    </row>
    <row r="7506" spans="1:19">
      <c r="A7506">
        <v>7505</v>
      </c>
      <c r="B7506">
        <v>146.47999999999999</v>
      </c>
      <c r="C7506">
        <v>11</v>
      </c>
      <c r="D7506" t="s">
        <v>48</v>
      </c>
      <c r="E7506">
        <v>0</v>
      </c>
      <c r="F7506">
        <v>0</v>
      </c>
      <c r="G7506">
        <v>55</v>
      </c>
      <c r="H7506">
        <v>2</v>
      </c>
      <c r="I7506">
        <v>20</v>
      </c>
      <c r="J7506">
        <v>0</v>
      </c>
      <c r="K7506">
        <f>_xlfn.XLOOKUP(FraudData[[#This Row],[amount]],AmountRules[Amount Min],AmountRules[Risk Points],,-1)</f>
        <v>0</v>
      </c>
      <c r="L7506">
        <f>_xlfn.XLOOKUP(FraudData[[#This Row],[transaction_hour]],TimeRules[Hour Min],TimeRules[Risk Points],,-1)</f>
        <v>0</v>
      </c>
      <c r="M7506">
        <f>_xlfn.XLOOKUP(FraudData[[#This Row],[foreign_transaction]],ForeignRules[Foreign Transaction],ForeignRules[Risk Points],0)</f>
        <v>0</v>
      </c>
      <c r="N7506">
        <f>_xlfn.XLOOKUP(FraudData[[#This Row],[location_mismatch]],Table10[Location Mismatch],Table10[Risk Points],0)</f>
        <v>0</v>
      </c>
      <c r="O7506">
        <f>_xlfn.XLOOKUP(FraudData[[#This Row],[device_trust_score]],DeviceRules[Device Min],DeviceRules[Risk Points],,-1)</f>
        <v>1</v>
      </c>
      <c r="P7506">
        <f>_xlfn.XLOOKUP(FraudData[[#This Row],[velocity_last_24h]],VelocityRules[Velocity Min],VelocityRules[Risk Points],,-1)</f>
        <v>0</v>
      </c>
      <c r="Q7506">
        <f>_xlfn.XLOOKUP(FraudData[[#This Row],[merchant_category]],MerchantRules[Merchant Category],MerchantRules[Risk Points],0)</f>
        <v>0</v>
      </c>
      <c r="R7506">
        <f>SUM(FraudData[[#This Row],[Amount Risk]:[Merchant Risk]])</f>
        <v>1</v>
      </c>
      <c r="S7506" t="str" cm="1">
        <f t="array" ref="S7506">_xlfn.IFS(FraudData[[#This Row],[Fraud Risk Score]]&gt;=8,"High Risk",FraudData[[#This Row],[Fraud Risk Score]]&gt;=6,"Medium Risk",TRUE,"Low Risk")</f>
        <v>Low Risk</v>
      </c>
    </row>
    <row r="7507" spans="1:19">
      <c r="A7507">
        <v>7506</v>
      </c>
      <c r="B7507">
        <v>526.65</v>
      </c>
      <c r="C7507">
        <v>23</v>
      </c>
      <c r="D7507" t="s">
        <v>49</v>
      </c>
      <c r="E7507">
        <v>0</v>
      </c>
      <c r="F7507">
        <v>0</v>
      </c>
      <c r="G7507">
        <v>28</v>
      </c>
      <c r="H7507">
        <v>1</v>
      </c>
      <c r="I7507">
        <v>26</v>
      </c>
      <c r="J7507">
        <v>0</v>
      </c>
      <c r="K7507">
        <f>_xlfn.XLOOKUP(FraudData[[#This Row],[amount]],AmountRules[Amount Min],AmountRules[Risk Points],,-1)</f>
        <v>1</v>
      </c>
      <c r="L7507">
        <f>_xlfn.XLOOKUP(FraudData[[#This Row],[transaction_hour]],TimeRules[Hour Min],TimeRules[Risk Points],,-1)</f>
        <v>1</v>
      </c>
      <c r="M7507">
        <f>_xlfn.XLOOKUP(FraudData[[#This Row],[foreign_transaction]],ForeignRules[Foreign Transaction],ForeignRules[Risk Points],0)</f>
        <v>0</v>
      </c>
      <c r="N7507">
        <f>_xlfn.XLOOKUP(FraudData[[#This Row],[location_mismatch]],Table10[Location Mismatch],Table10[Risk Points],0)</f>
        <v>0</v>
      </c>
      <c r="O7507">
        <f>_xlfn.XLOOKUP(FraudData[[#This Row],[device_trust_score]],DeviceRules[Device Min],DeviceRules[Risk Points],,-1)</f>
        <v>3</v>
      </c>
      <c r="P7507">
        <f>_xlfn.XLOOKUP(FraudData[[#This Row],[velocity_last_24h]],VelocityRules[Velocity Min],VelocityRules[Risk Points],,-1)</f>
        <v>0</v>
      </c>
      <c r="Q7507">
        <f>_xlfn.XLOOKUP(FraudData[[#This Row],[merchant_category]],MerchantRules[Merchant Category],MerchantRules[Risk Points],0)</f>
        <v>1</v>
      </c>
      <c r="R7507">
        <f>SUM(FraudData[[#This Row],[Amount Risk]:[Merchant Risk]])</f>
        <v>6</v>
      </c>
      <c r="S7507" t="str" cm="1">
        <f t="array" ref="S7507">_xlfn.IFS(FraudData[[#This Row],[Fraud Risk Score]]&gt;=8,"High Risk",FraudData[[#This Row],[Fraud Risk Score]]&gt;=6,"Medium Risk",TRUE,"Low Risk")</f>
        <v>Medium Risk</v>
      </c>
    </row>
    <row r="7508" spans="1:19">
      <c r="A7508">
        <v>7507</v>
      </c>
      <c r="B7508">
        <v>96.51</v>
      </c>
      <c r="C7508">
        <v>23</v>
      </c>
      <c r="D7508" t="s">
        <v>47</v>
      </c>
      <c r="E7508">
        <v>0</v>
      </c>
      <c r="F7508">
        <v>0</v>
      </c>
      <c r="G7508">
        <v>31</v>
      </c>
      <c r="H7508">
        <v>2</v>
      </c>
      <c r="I7508">
        <v>20</v>
      </c>
      <c r="J7508">
        <v>0</v>
      </c>
      <c r="K7508">
        <f>_xlfn.XLOOKUP(FraudData[[#This Row],[amount]],AmountRules[Amount Min],AmountRules[Risk Points],,-1)</f>
        <v>0</v>
      </c>
      <c r="L7508">
        <f>_xlfn.XLOOKUP(FraudData[[#This Row],[transaction_hour]],TimeRules[Hour Min],TimeRules[Risk Points],,-1)</f>
        <v>1</v>
      </c>
      <c r="M7508">
        <f>_xlfn.XLOOKUP(FraudData[[#This Row],[foreign_transaction]],ForeignRules[Foreign Transaction],ForeignRules[Risk Points],0)</f>
        <v>0</v>
      </c>
      <c r="N7508">
        <f>_xlfn.XLOOKUP(FraudData[[#This Row],[location_mismatch]],Table10[Location Mismatch],Table10[Risk Points],0)</f>
        <v>0</v>
      </c>
      <c r="O7508">
        <f>_xlfn.XLOOKUP(FraudData[[#This Row],[device_trust_score]],DeviceRules[Device Min],DeviceRules[Risk Points],,-1)</f>
        <v>2</v>
      </c>
      <c r="P7508">
        <f>_xlfn.XLOOKUP(FraudData[[#This Row],[velocity_last_24h]],VelocityRules[Velocity Min],VelocityRules[Risk Points],,-1)</f>
        <v>0</v>
      </c>
      <c r="Q7508">
        <f>_xlfn.XLOOKUP(FraudData[[#This Row],[merchant_category]],MerchantRules[Merchant Category],MerchantRules[Risk Points],0)</f>
        <v>0</v>
      </c>
      <c r="R7508">
        <f>SUM(FraudData[[#This Row],[Amount Risk]:[Merchant Risk]])</f>
        <v>3</v>
      </c>
      <c r="S7508" t="str" cm="1">
        <f t="array" ref="S7508">_xlfn.IFS(FraudData[[#This Row],[Fraud Risk Score]]&gt;=8,"High Risk",FraudData[[#This Row],[Fraud Risk Score]]&gt;=6,"Medium Risk",TRUE,"Low Risk")</f>
        <v>Low Risk</v>
      </c>
    </row>
    <row r="7509" spans="1:19">
      <c r="A7509">
        <v>7508</v>
      </c>
      <c r="B7509">
        <v>71.27</v>
      </c>
      <c r="C7509">
        <v>14</v>
      </c>
      <c r="D7509" t="s">
        <v>50</v>
      </c>
      <c r="E7509">
        <v>0</v>
      </c>
      <c r="F7509">
        <v>0</v>
      </c>
      <c r="G7509">
        <v>27</v>
      </c>
      <c r="H7509">
        <v>1</v>
      </c>
      <c r="I7509">
        <v>34</v>
      </c>
      <c r="J7509">
        <v>0</v>
      </c>
      <c r="K7509">
        <f>_xlfn.XLOOKUP(FraudData[[#This Row],[amount]],AmountRules[Amount Min],AmountRules[Risk Points],,-1)</f>
        <v>0</v>
      </c>
      <c r="L7509">
        <f>_xlfn.XLOOKUP(FraudData[[#This Row],[transaction_hour]],TimeRules[Hour Min],TimeRules[Risk Points],,-1)</f>
        <v>0</v>
      </c>
      <c r="M7509">
        <f>_xlfn.XLOOKUP(FraudData[[#This Row],[foreign_transaction]],ForeignRules[Foreign Transaction],ForeignRules[Risk Points],0)</f>
        <v>0</v>
      </c>
      <c r="N7509">
        <f>_xlfn.XLOOKUP(FraudData[[#This Row],[location_mismatch]],Table10[Location Mismatch],Table10[Risk Points],0)</f>
        <v>0</v>
      </c>
      <c r="O7509">
        <f>_xlfn.XLOOKUP(FraudData[[#This Row],[device_trust_score]],DeviceRules[Device Min],DeviceRules[Risk Points],,-1)</f>
        <v>3</v>
      </c>
      <c r="P7509">
        <f>_xlfn.XLOOKUP(FraudData[[#This Row],[velocity_last_24h]],VelocityRules[Velocity Min],VelocityRules[Risk Points],,-1)</f>
        <v>0</v>
      </c>
      <c r="Q7509">
        <f>_xlfn.XLOOKUP(FraudData[[#This Row],[merchant_category]],MerchantRules[Merchant Category],MerchantRules[Risk Points],0)</f>
        <v>0</v>
      </c>
      <c r="R7509">
        <f>SUM(FraudData[[#This Row],[Amount Risk]:[Merchant Risk]])</f>
        <v>3</v>
      </c>
      <c r="S7509" t="str" cm="1">
        <f t="array" ref="S7509">_xlfn.IFS(FraudData[[#This Row],[Fraud Risk Score]]&gt;=8,"High Risk",FraudData[[#This Row],[Fraud Risk Score]]&gt;=6,"Medium Risk",TRUE,"Low Risk")</f>
        <v>Low Risk</v>
      </c>
    </row>
    <row r="7510" spans="1:19">
      <c r="A7510">
        <v>7509</v>
      </c>
      <c r="B7510">
        <v>167.97</v>
      </c>
      <c r="C7510">
        <v>18</v>
      </c>
      <c r="D7510" t="s">
        <v>50</v>
      </c>
      <c r="E7510">
        <v>0</v>
      </c>
      <c r="F7510">
        <v>0</v>
      </c>
      <c r="G7510">
        <v>49</v>
      </c>
      <c r="H7510">
        <v>3</v>
      </c>
      <c r="I7510">
        <v>44</v>
      </c>
      <c r="J7510">
        <v>0</v>
      </c>
      <c r="K7510">
        <f>_xlfn.XLOOKUP(FraudData[[#This Row],[amount]],AmountRules[Amount Min],AmountRules[Risk Points],,-1)</f>
        <v>0</v>
      </c>
      <c r="L7510">
        <f>_xlfn.XLOOKUP(FraudData[[#This Row],[transaction_hour]],TimeRules[Hour Min],TimeRules[Risk Points],,-1)</f>
        <v>0</v>
      </c>
      <c r="M7510">
        <f>_xlfn.XLOOKUP(FraudData[[#This Row],[foreign_transaction]],ForeignRules[Foreign Transaction],ForeignRules[Risk Points],0)</f>
        <v>0</v>
      </c>
      <c r="N7510">
        <f>_xlfn.XLOOKUP(FraudData[[#This Row],[location_mismatch]],Table10[Location Mismatch],Table10[Risk Points],0)</f>
        <v>0</v>
      </c>
      <c r="O7510">
        <f>_xlfn.XLOOKUP(FraudData[[#This Row],[device_trust_score]],DeviceRules[Device Min],DeviceRules[Risk Points],,-1)</f>
        <v>2</v>
      </c>
      <c r="P7510">
        <f>_xlfn.XLOOKUP(FraudData[[#This Row],[velocity_last_24h]],VelocityRules[Velocity Min],VelocityRules[Risk Points],,-1)</f>
        <v>0</v>
      </c>
      <c r="Q7510">
        <f>_xlfn.XLOOKUP(FraudData[[#This Row],[merchant_category]],MerchantRules[Merchant Category],MerchantRules[Risk Points],0)</f>
        <v>0</v>
      </c>
      <c r="R7510">
        <f>SUM(FraudData[[#This Row],[Amount Risk]:[Merchant Risk]])</f>
        <v>2</v>
      </c>
      <c r="S7510" t="str" cm="1">
        <f t="array" ref="S7510">_xlfn.IFS(FraudData[[#This Row],[Fraud Risk Score]]&gt;=8,"High Risk",FraudData[[#This Row],[Fraud Risk Score]]&gt;=6,"Medium Risk",TRUE,"Low Risk")</f>
        <v>Low Risk</v>
      </c>
    </row>
    <row r="7511" spans="1:19">
      <c r="A7511">
        <v>7510</v>
      </c>
      <c r="B7511">
        <v>479.82</v>
      </c>
      <c r="C7511">
        <v>7</v>
      </c>
      <c r="D7511" t="s">
        <v>46</v>
      </c>
      <c r="E7511">
        <v>0</v>
      </c>
      <c r="F7511">
        <v>0</v>
      </c>
      <c r="G7511">
        <v>58</v>
      </c>
      <c r="H7511">
        <v>1</v>
      </c>
      <c r="I7511">
        <v>68</v>
      </c>
      <c r="J7511">
        <v>0</v>
      </c>
      <c r="K7511">
        <f>_xlfn.XLOOKUP(FraudData[[#This Row],[amount]],AmountRules[Amount Min],AmountRules[Risk Points],,-1)</f>
        <v>0</v>
      </c>
      <c r="L7511">
        <f>_xlfn.XLOOKUP(FraudData[[#This Row],[transaction_hour]],TimeRules[Hour Min],TimeRules[Risk Points],,-1)</f>
        <v>0</v>
      </c>
      <c r="M7511">
        <f>_xlfn.XLOOKUP(FraudData[[#This Row],[foreign_transaction]],ForeignRules[Foreign Transaction],ForeignRules[Risk Points],0)</f>
        <v>0</v>
      </c>
      <c r="N7511">
        <f>_xlfn.XLOOKUP(FraudData[[#This Row],[location_mismatch]],Table10[Location Mismatch],Table10[Risk Points],0)</f>
        <v>0</v>
      </c>
      <c r="O7511">
        <f>_xlfn.XLOOKUP(FraudData[[#This Row],[device_trust_score]],DeviceRules[Device Min],DeviceRules[Risk Points],,-1)</f>
        <v>1</v>
      </c>
      <c r="P7511">
        <f>_xlfn.XLOOKUP(FraudData[[#This Row],[velocity_last_24h]],VelocityRules[Velocity Min],VelocityRules[Risk Points],,-1)</f>
        <v>0</v>
      </c>
      <c r="Q7511">
        <f>_xlfn.XLOOKUP(FraudData[[#This Row],[merchant_category]],MerchantRules[Merchant Category],MerchantRules[Risk Points],0)</f>
        <v>0</v>
      </c>
      <c r="R7511">
        <f>SUM(FraudData[[#This Row],[Amount Risk]:[Merchant Risk]])</f>
        <v>1</v>
      </c>
      <c r="S7511" t="str" cm="1">
        <f t="array" ref="S7511">_xlfn.IFS(FraudData[[#This Row],[Fraud Risk Score]]&gt;=8,"High Risk",FraudData[[#This Row],[Fraud Risk Score]]&gt;=6,"Medium Risk",TRUE,"Low Risk")</f>
        <v>Low Risk</v>
      </c>
    </row>
    <row r="7512" spans="1:19">
      <c r="A7512">
        <v>7511</v>
      </c>
      <c r="B7512">
        <v>326.44</v>
      </c>
      <c r="C7512">
        <v>8</v>
      </c>
      <c r="D7512" t="s">
        <v>48</v>
      </c>
      <c r="E7512">
        <v>0</v>
      </c>
      <c r="F7512">
        <v>0</v>
      </c>
      <c r="G7512">
        <v>57</v>
      </c>
      <c r="H7512">
        <v>2</v>
      </c>
      <c r="I7512">
        <v>31</v>
      </c>
      <c r="J7512">
        <v>0</v>
      </c>
      <c r="K7512">
        <f>_xlfn.XLOOKUP(FraudData[[#This Row],[amount]],AmountRules[Amount Min],AmountRules[Risk Points],,-1)</f>
        <v>0</v>
      </c>
      <c r="L7512">
        <f>_xlfn.XLOOKUP(FraudData[[#This Row],[transaction_hour]],TimeRules[Hour Min],TimeRules[Risk Points],,-1)</f>
        <v>0</v>
      </c>
      <c r="M7512">
        <f>_xlfn.XLOOKUP(FraudData[[#This Row],[foreign_transaction]],ForeignRules[Foreign Transaction],ForeignRules[Risk Points],0)</f>
        <v>0</v>
      </c>
      <c r="N7512">
        <f>_xlfn.XLOOKUP(FraudData[[#This Row],[location_mismatch]],Table10[Location Mismatch],Table10[Risk Points],0)</f>
        <v>0</v>
      </c>
      <c r="O7512">
        <f>_xlfn.XLOOKUP(FraudData[[#This Row],[device_trust_score]],DeviceRules[Device Min],DeviceRules[Risk Points],,-1)</f>
        <v>1</v>
      </c>
      <c r="P7512">
        <f>_xlfn.XLOOKUP(FraudData[[#This Row],[velocity_last_24h]],VelocityRules[Velocity Min],VelocityRules[Risk Points],,-1)</f>
        <v>0</v>
      </c>
      <c r="Q7512">
        <f>_xlfn.XLOOKUP(FraudData[[#This Row],[merchant_category]],MerchantRules[Merchant Category],MerchantRules[Risk Points],0)</f>
        <v>0</v>
      </c>
      <c r="R7512">
        <f>SUM(FraudData[[#This Row],[Amount Risk]:[Merchant Risk]])</f>
        <v>1</v>
      </c>
      <c r="S7512" t="str" cm="1">
        <f t="array" ref="S7512">_xlfn.IFS(FraudData[[#This Row],[Fraud Risk Score]]&gt;=8,"High Risk",FraudData[[#This Row],[Fraud Risk Score]]&gt;=6,"Medium Risk",TRUE,"Low Risk")</f>
        <v>Low Risk</v>
      </c>
    </row>
    <row r="7513" spans="1:19">
      <c r="A7513">
        <v>7512</v>
      </c>
      <c r="B7513">
        <v>972.01</v>
      </c>
      <c r="C7513">
        <v>4</v>
      </c>
      <c r="D7513" t="s">
        <v>47</v>
      </c>
      <c r="E7513">
        <v>0</v>
      </c>
      <c r="F7513">
        <v>0</v>
      </c>
      <c r="G7513">
        <v>62</v>
      </c>
      <c r="H7513">
        <v>1</v>
      </c>
      <c r="I7513">
        <v>54</v>
      </c>
      <c r="J7513">
        <v>0</v>
      </c>
      <c r="K7513">
        <f>_xlfn.XLOOKUP(FraudData[[#This Row],[amount]],AmountRules[Amount Min],AmountRules[Risk Points],,-1)</f>
        <v>1</v>
      </c>
      <c r="L7513">
        <f>_xlfn.XLOOKUP(FraudData[[#This Row],[transaction_hour]],TimeRules[Hour Min],TimeRules[Risk Points],,-1)</f>
        <v>0</v>
      </c>
      <c r="M7513">
        <f>_xlfn.XLOOKUP(FraudData[[#This Row],[foreign_transaction]],ForeignRules[Foreign Transaction],ForeignRules[Risk Points],0)</f>
        <v>0</v>
      </c>
      <c r="N7513">
        <f>_xlfn.XLOOKUP(FraudData[[#This Row],[location_mismatch]],Table10[Location Mismatch],Table10[Risk Points],0)</f>
        <v>0</v>
      </c>
      <c r="O7513">
        <f>_xlfn.XLOOKUP(FraudData[[#This Row],[device_trust_score]],DeviceRules[Device Min],DeviceRules[Risk Points],,-1)</f>
        <v>1</v>
      </c>
      <c r="P7513">
        <f>_xlfn.XLOOKUP(FraudData[[#This Row],[velocity_last_24h]],VelocityRules[Velocity Min],VelocityRules[Risk Points],,-1)</f>
        <v>0</v>
      </c>
      <c r="Q7513">
        <f>_xlfn.XLOOKUP(FraudData[[#This Row],[merchant_category]],MerchantRules[Merchant Category],MerchantRules[Risk Points],0)</f>
        <v>0</v>
      </c>
      <c r="R7513">
        <f>SUM(FraudData[[#This Row],[Amount Risk]:[Merchant Risk]])</f>
        <v>2</v>
      </c>
      <c r="S7513" t="str" cm="1">
        <f t="array" ref="S7513">_xlfn.IFS(FraudData[[#This Row],[Fraud Risk Score]]&gt;=8,"High Risk",FraudData[[#This Row],[Fraud Risk Score]]&gt;=6,"Medium Risk",TRUE,"Low Risk")</f>
        <v>Low Risk</v>
      </c>
    </row>
    <row r="7514" spans="1:19">
      <c r="A7514">
        <v>7513</v>
      </c>
      <c r="B7514">
        <v>4.1100000000000003</v>
      </c>
      <c r="C7514">
        <v>4</v>
      </c>
      <c r="D7514" t="s">
        <v>46</v>
      </c>
      <c r="E7514">
        <v>0</v>
      </c>
      <c r="F7514">
        <v>0</v>
      </c>
      <c r="G7514">
        <v>28</v>
      </c>
      <c r="H7514">
        <v>1</v>
      </c>
      <c r="I7514">
        <v>57</v>
      </c>
      <c r="J7514">
        <v>0</v>
      </c>
      <c r="K7514">
        <f>_xlfn.XLOOKUP(FraudData[[#This Row],[amount]],AmountRules[Amount Min],AmountRules[Risk Points],,-1)</f>
        <v>0</v>
      </c>
      <c r="L7514">
        <f>_xlfn.XLOOKUP(FraudData[[#This Row],[transaction_hour]],TimeRules[Hour Min],TimeRules[Risk Points],,-1)</f>
        <v>0</v>
      </c>
      <c r="M7514">
        <f>_xlfn.XLOOKUP(FraudData[[#This Row],[foreign_transaction]],ForeignRules[Foreign Transaction],ForeignRules[Risk Points],0)</f>
        <v>0</v>
      </c>
      <c r="N7514">
        <f>_xlfn.XLOOKUP(FraudData[[#This Row],[location_mismatch]],Table10[Location Mismatch],Table10[Risk Points],0)</f>
        <v>0</v>
      </c>
      <c r="O7514">
        <f>_xlfn.XLOOKUP(FraudData[[#This Row],[device_trust_score]],DeviceRules[Device Min],DeviceRules[Risk Points],,-1)</f>
        <v>3</v>
      </c>
      <c r="P7514">
        <f>_xlfn.XLOOKUP(FraudData[[#This Row],[velocity_last_24h]],VelocityRules[Velocity Min],VelocityRules[Risk Points],,-1)</f>
        <v>0</v>
      </c>
      <c r="Q7514">
        <f>_xlfn.XLOOKUP(FraudData[[#This Row],[merchant_category]],MerchantRules[Merchant Category],MerchantRules[Risk Points],0)</f>
        <v>0</v>
      </c>
      <c r="R7514">
        <f>SUM(FraudData[[#This Row],[Amount Risk]:[Merchant Risk]])</f>
        <v>3</v>
      </c>
      <c r="S7514" t="str" cm="1">
        <f t="array" ref="S7514">_xlfn.IFS(FraudData[[#This Row],[Fraud Risk Score]]&gt;=8,"High Risk",FraudData[[#This Row],[Fraud Risk Score]]&gt;=6,"Medium Risk",TRUE,"Low Risk")</f>
        <v>Low Risk</v>
      </c>
    </row>
    <row r="7515" spans="1:19">
      <c r="A7515">
        <v>7514</v>
      </c>
      <c r="B7515">
        <v>21.56</v>
      </c>
      <c r="C7515">
        <v>5</v>
      </c>
      <c r="D7515" t="s">
        <v>47</v>
      </c>
      <c r="E7515">
        <v>0</v>
      </c>
      <c r="F7515">
        <v>0</v>
      </c>
      <c r="G7515">
        <v>72</v>
      </c>
      <c r="H7515">
        <v>3</v>
      </c>
      <c r="I7515">
        <v>64</v>
      </c>
      <c r="J7515">
        <v>0</v>
      </c>
      <c r="K7515">
        <f>_xlfn.XLOOKUP(FraudData[[#This Row],[amount]],AmountRules[Amount Min],AmountRules[Risk Points],,-1)</f>
        <v>0</v>
      </c>
      <c r="L7515">
        <f>_xlfn.XLOOKUP(FraudData[[#This Row],[transaction_hour]],TimeRules[Hour Min],TimeRules[Risk Points],,-1)</f>
        <v>0</v>
      </c>
      <c r="M7515">
        <f>_xlfn.XLOOKUP(FraudData[[#This Row],[foreign_transaction]],ForeignRules[Foreign Transaction],ForeignRules[Risk Points],0)</f>
        <v>0</v>
      </c>
      <c r="N7515">
        <f>_xlfn.XLOOKUP(FraudData[[#This Row],[location_mismatch]],Table10[Location Mismatch],Table10[Risk Points],0)</f>
        <v>0</v>
      </c>
      <c r="O7515">
        <f>_xlfn.XLOOKUP(FraudData[[#This Row],[device_trust_score]],DeviceRules[Device Min],DeviceRules[Risk Points],,-1)</f>
        <v>0</v>
      </c>
      <c r="P7515">
        <f>_xlfn.XLOOKUP(FraudData[[#This Row],[velocity_last_24h]],VelocityRules[Velocity Min],VelocityRules[Risk Points],,-1)</f>
        <v>0</v>
      </c>
      <c r="Q7515">
        <f>_xlfn.XLOOKUP(FraudData[[#This Row],[merchant_category]],MerchantRules[Merchant Category],MerchantRules[Risk Points],0)</f>
        <v>0</v>
      </c>
      <c r="R7515">
        <f>SUM(FraudData[[#This Row],[Amount Risk]:[Merchant Risk]])</f>
        <v>0</v>
      </c>
      <c r="S7515" t="str" cm="1">
        <f t="array" ref="S7515">_xlfn.IFS(FraudData[[#This Row],[Fraud Risk Score]]&gt;=8,"High Risk",FraudData[[#This Row],[Fraud Risk Score]]&gt;=6,"Medium Risk",TRUE,"Low Risk")</f>
        <v>Low Risk</v>
      </c>
    </row>
    <row r="7516" spans="1:19">
      <c r="A7516">
        <v>7515</v>
      </c>
      <c r="B7516">
        <v>169.24</v>
      </c>
      <c r="C7516">
        <v>22</v>
      </c>
      <c r="D7516" t="s">
        <v>48</v>
      </c>
      <c r="E7516">
        <v>0</v>
      </c>
      <c r="F7516">
        <v>0</v>
      </c>
      <c r="G7516">
        <v>98</v>
      </c>
      <c r="H7516">
        <v>3</v>
      </c>
      <c r="I7516">
        <v>66</v>
      </c>
      <c r="J7516">
        <v>0</v>
      </c>
      <c r="K7516">
        <f>_xlfn.XLOOKUP(FraudData[[#This Row],[amount]],AmountRules[Amount Min],AmountRules[Risk Points],,-1)</f>
        <v>0</v>
      </c>
      <c r="L7516">
        <f>_xlfn.XLOOKUP(FraudData[[#This Row],[transaction_hour]],TimeRules[Hour Min],TimeRules[Risk Points],,-1)</f>
        <v>0</v>
      </c>
      <c r="M7516">
        <f>_xlfn.XLOOKUP(FraudData[[#This Row],[foreign_transaction]],ForeignRules[Foreign Transaction],ForeignRules[Risk Points],0)</f>
        <v>0</v>
      </c>
      <c r="N7516">
        <f>_xlfn.XLOOKUP(FraudData[[#This Row],[location_mismatch]],Table10[Location Mismatch],Table10[Risk Points],0)</f>
        <v>0</v>
      </c>
      <c r="O7516">
        <f>_xlfn.XLOOKUP(FraudData[[#This Row],[device_trust_score]],DeviceRules[Device Min],DeviceRules[Risk Points],,-1)</f>
        <v>0</v>
      </c>
      <c r="P7516">
        <f>_xlfn.XLOOKUP(FraudData[[#This Row],[velocity_last_24h]],VelocityRules[Velocity Min],VelocityRules[Risk Points],,-1)</f>
        <v>0</v>
      </c>
      <c r="Q7516">
        <f>_xlfn.XLOOKUP(FraudData[[#This Row],[merchant_category]],MerchantRules[Merchant Category],MerchantRules[Risk Points],0)</f>
        <v>0</v>
      </c>
      <c r="R7516">
        <f>SUM(FraudData[[#This Row],[Amount Risk]:[Merchant Risk]])</f>
        <v>0</v>
      </c>
      <c r="S7516" t="str" cm="1">
        <f t="array" ref="S7516">_xlfn.IFS(FraudData[[#This Row],[Fraud Risk Score]]&gt;=8,"High Risk",FraudData[[#This Row],[Fraud Risk Score]]&gt;=6,"Medium Risk",TRUE,"Low Risk")</f>
        <v>Low Risk</v>
      </c>
    </row>
    <row r="7517" spans="1:19">
      <c r="A7517">
        <v>7516</v>
      </c>
      <c r="B7517">
        <v>309.24</v>
      </c>
      <c r="C7517">
        <v>2</v>
      </c>
      <c r="D7517" t="s">
        <v>50</v>
      </c>
      <c r="E7517">
        <v>0</v>
      </c>
      <c r="F7517">
        <v>0</v>
      </c>
      <c r="G7517">
        <v>85</v>
      </c>
      <c r="H7517">
        <v>1</v>
      </c>
      <c r="I7517">
        <v>21</v>
      </c>
      <c r="J7517">
        <v>0</v>
      </c>
      <c r="K7517">
        <f>_xlfn.XLOOKUP(FraudData[[#This Row],[amount]],AmountRules[Amount Min],AmountRules[Risk Points],,-1)</f>
        <v>0</v>
      </c>
      <c r="L7517">
        <f>_xlfn.XLOOKUP(FraudData[[#This Row],[transaction_hour]],TimeRules[Hour Min],TimeRules[Risk Points],,-1)</f>
        <v>3</v>
      </c>
      <c r="M7517">
        <f>_xlfn.XLOOKUP(FraudData[[#This Row],[foreign_transaction]],ForeignRules[Foreign Transaction],ForeignRules[Risk Points],0)</f>
        <v>0</v>
      </c>
      <c r="N7517">
        <f>_xlfn.XLOOKUP(FraudData[[#This Row],[location_mismatch]],Table10[Location Mismatch],Table10[Risk Points],0)</f>
        <v>0</v>
      </c>
      <c r="O7517">
        <f>_xlfn.XLOOKUP(FraudData[[#This Row],[device_trust_score]],DeviceRules[Device Min],DeviceRules[Risk Points],,-1)</f>
        <v>0</v>
      </c>
      <c r="P7517">
        <f>_xlfn.XLOOKUP(FraudData[[#This Row],[velocity_last_24h]],VelocityRules[Velocity Min],VelocityRules[Risk Points],,-1)</f>
        <v>0</v>
      </c>
      <c r="Q7517">
        <f>_xlfn.XLOOKUP(FraudData[[#This Row],[merchant_category]],MerchantRules[Merchant Category],MerchantRules[Risk Points],0)</f>
        <v>0</v>
      </c>
      <c r="R7517">
        <f>SUM(FraudData[[#This Row],[Amount Risk]:[Merchant Risk]])</f>
        <v>3</v>
      </c>
      <c r="S7517" t="str" cm="1">
        <f t="array" ref="S7517">_xlfn.IFS(FraudData[[#This Row],[Fraud Risk Score]]&gt;=8,"High Risk",FraudData[[#This Row],[Fraud Risk Score]]&gt;=6,"Medium Risk",TRUE,"Low Risk")</f>
        <v>Low Risk</v>
      </c>
    </row>
    <row r="7518" spans="1:19">
      <c r="A7518">
        <v>7517</v>
      </c>
      <c r="B7518">
        <v>60.45</v>
      </c>
      <c r="C7518">
        <v>4</v>
      </c>
      <c r="D7518" t="s">
        <v>49</v>
      </c>
      <c r="E7518">
        <v>0</v>
      </c>
      <c r="F7518">
        <v>0</v>
      </c>
      <c r="G7518">
        <v>89</v>
      </c>
      <c r="H7518">
        <v>4</v>
      </c>
      <c r="I7518">
        <v>59</v>
      </c>
      <c r="J7518">
        <v>0</v>
      </c>
      <c r="K7518">
        <f>_xlfn.XLOOKUP(FraudData[[#This Row],[amount]],AmountRules[Amount Min],AmountRules[Risk Points],,-1)</f>
        <v>0</v>
      </c>
      <c r="L7518">
        <f>_xlfn.XLOOKUP(FraudData[[#This Row],[transaction_hour]],TimeRules[Hour Min],TimeRules[Risk Points],,-1)</f>
        <v>0</v>
      </c>
      <c r="M7518">
        <f>_xlfn.XLOOKUP(FraudData[[#This Row],[foreign_transaction]],ForeignRules[Foreign Transaction],ForeignRules[Risk Points],0)</f>
        <v>0</v>
      </c>
      <c r="N7518">
        <f>_xlfn.XLOOKUP(FraudData[[#This Row],[location_mismatch]],Table10[Location Mismatch],Table10[Risk Points],0)</f>
        <v>0</v>
      </c>
      <c r="O7518">
        <f>_xlfn.XLOOKUP(FraudData[[#This Row],[device_trust_score]],DeviceRules[Device Min],DeviceRules[Risk Points],,-1)</f>
        <v>0</v>
      </c>
      <c r="P7518">
        <f>_xlfn.XLOOKUP(FraudData[[#This Row],[velocity_last_24h]],VelocityRules[Velocity Min],VelocityRules[Risk Points],,-1)</f>
        <v>0</v>
      </c>
      <c r="Q7518">
        <f>_xlfn.XLOOKUP(FraudData[[#This Row],[merchant_category]],MerchantRules[Merchant Category],MerchantRules[Risk Points],0)</f>
        <v>1</v>
      </c>
      <c r="R7518">
        <f>SUM(FraudData[[#This Row],[Amount Risk]:[Merchant Risk]])</f>
        <v>1</v>
      </c>
      <c r="S7518" t="str" cm="1">
        <f t="array" ref="S7518">_xlfn.IFS(FraudData[[#This Row],[Fraud Risk Score]]&gt;=8,"High Risk",FraudData[[#This Row],[Fraud Risk Score]]&gt;=6,"Medium Risk",TRUE,"Low Risk")</f>
        <v>Low Risk</v>
      </c>
    </row>
    <row r="7519" spans="1:19">
      <c r="A7519">
        <v>7518</v>
      </c>
      <c r="B7519">
        <v>49.21</v>
      </c>
      <c r="C7519">
        <v>0</v>
      </c>
      <c r="D7519" t="s">
        <v>47</v>
      </c>
      <c r="E7519">
        <v>0</v>
      </c>
      <c r="F7519">
        <v>0</v>
      </c>
      <c r="G7519">
        <v>95</v>
      </c>
      <c r="H7519">
        <v>3</v>
      </c>
      <c r="I7519">
        <v>65</v>
      </c>
      <c r="J7519">
        <v>0</v>
      </c>
      <c r="K7519">
        <f>_xlfn.XLOOKUP(FraudData[[#This Row],[amount]],AmountRules[Amount Min],AmountRules[Risk Points],,-1)</f>
        <v>0</v>
      </c>
      <c r="L7519">
        <f>_xlfn.XLOOKUP(FraudData[[#This Row],[transaction_hour]],TimeRules[Hour Min],TimeRules[Risk Points],,-1)</f>
        <v>3</v>
      </c>
      <c r="M7519">
        <f>_xlfn.XLOOKUP(FraudData[[#This Row],[foreign_transaction]],ForeignRules[Foreign Transaction],ForeignRules[Risk Points],0)</f>
        <v>0</v>
      </c>
      <c r="N7519">
        <f>_xlfn.XLOOKUP(FraudData[[#This Row],[location_mismatch]],Table10[Location Mismatch],Table10[Risk Points],0)</f>
        <v>0</v>
      </c>
      <c r="O7519">
        <f>_xlfn.XLOOKUP(FraudData[[#This Row],[device_trust_score]],DeviceRules[Device Min],DeviceRules[Risk Points],,-1)</f>
        <v>0</v>
      </c>
      <c r="P7519">
        <f>_xlfn.XLOOKUP(FraudData[[#This Row],[velocity_last_24h]],VelocityRules[Velocity Min],VelocityRules[Risk Points],,-1)</f>
        <v>0</v>
      </c>
      <c r="Q7519">
        <f>_xlfn.XLOOKUP(FraudData[[#This Row],[merchant_category]],MerchantRules[Merchant Category],MerchantRules[Risk Points],0)</f>
        <v>0</v>
      </c>
      <c r="R7519">
        <f>SUM(FraudData[[#This Row],[Amount Risk]:[Merchant Risk]])</f>
        <v>3</v>
      </c>
      <c r="S7519" t="str" cm="1">
        <f t="array" ref="S7519">_xlfn.IFS(FraudData[[#This Row],[Fraud Risk Score]]&gt;=8,"High Risk",FraudData[[#This Row],[Fraud Risk Score]]&gt;=6,"Medium Risk",TRUE,"Low Risk")</f>
        <v>Low Risk</v>
      </c>
    </row>
    <row r="7520" spans="1:19">
      <c r="A7520">
        <v>7519</v>
      </c>
      <c r="B7520">
        <v>278.33999999999997</v>
      </c>
      <c r="C7520">
        <v>10</v>
      </c>
      <c r="D7520" t="s">
        <v>50</v>
      </c>
      <c r="E7520">
        <v>0</v>
      </c>
      <c r="F7520">
        <v>0</v>
      </c>
      <c r="G7520">
        <v>85</v>
      </c>
      <c r="H7520">
        <v>1</v>
      </c>
      <c r="I7520">
        <v>25</v>
      </c>
      <c r="J7520">
        <v>0</v>
      </c>
      <c r="K7520">
        <f>_xlfn.XLOOKUP(FraudData[[#This Row],[amount]],AmountRules[Amount Min],AmountRules[Risk Points],,-1)</f>
        <v>0</v>
      </c>
      <c r="L7520">
        <f>_xlfn.XLOOKUP(FraudData[[#This Row],[transaction_hour]],TimeRules[Hour Min],TimeRules[Risk Points],,-1)</f>
        <v>0</v>
      </c>
      <c r="M7520">
        <f>_xlfn.XLOOKUP(FraudData[[#This Row],[foreign_transaction]],ForeignRules[Foreign Transaction],ForeignRules[Risk Points],0)</f>
        <v>0</v>
      </c>
      <c r="N7520">
        <f>_xlfn.XLOOKUP(FraudData[[#This Row],[location_mismatch]],Table10[Location Mismatch],Table10[Risk Points],0)</f>
        <v>0</v>
      </c>
      <c r="O7520">
        <f>_xlfn.XLOOKUP(FraudData[[#This Row],[device_trust_score]],DeviceRules[Device Min],DeviceRules[Risk Points],,-1)</f>
        <v>0</v>
      </c>
      <c r="P7520">
        <f>_xlfn.XLOOKUP(FraudData[[#This Row],[velocity_last_24h]],VelocityRules[Velocity Min],VelocityRules[Risk Points],,-1)</f>
        <v>0</v>
      </c>
      <c r="Q7520">
        <f>_xlfn.XLOOKUP(FraudData[[#This Row],[merchant_category]],MerchantRules[Merchant Category],MerchantRules[Risk Points],0)</f>
        <v>0</v>
      </c>
      <c r="R7520">
        <f>SUM(FraudData[[#This Row],[Amount Risk]:[Merchant Risk]])</f>
        <v>0</v>
      </c>
      <c r="S7520" t="str" cm="1">
        <f t="array" ref="S7520">_xlfn.IFS(FraudData[[#This Row],[Fraud Risk Score]]&gt;=8,"High Risk",FraudData[[#This Row],[Fraud Risk Score]]&gt;=6,"Medium Risk",TRUE,"Low Risk")</f>
        <v>Low Risk</v>
      </c>
    </row>
    <row r="7521" spans="1:19">
      <c r="A7521">
        <v>7520</v>
      </c>
      <c r="B7521">
        <v>10.45</v>
      </c>
      <c r="C7521">
        <v>20</v>
      </c>
      <c r="D7521" t="s">
        <v>47</v>
      </c>
      <c r="E7521">
        <v>0</v>
      </c>
      <c r="F7521">
        <v>0</v>
      </c>
      <c r="G7521">
        <v>25</v>
      </c>
      <c r="H7521">
        <v>5</v>
      </c>
      <c r="I7521">
        <v>28</v>
      </c>
      <c r="J7521">
        <v>0</v>
      </c>
      <c r="K7521">
        <f>_xlfn.XLOOKUP(FraudData[[#This Row],[amount]],AmountRules[Amount Min],AmountRules[Risk Points],,-1)</f>
        <v>0</v>
      </c>
      <c r="L7521">
        <f>_xlfn.XLOOKUP(FraudData[[#This Row],[transaction_hour]],TimeRules[Hour Min],TimeRules[Risk Points],,-1)</f>
        <v>0</v>
      </c>
      <c r="M7521">
        <f>_xlfn.XLOOKUP(FraudData[[#This Row],[foreign_transaction]],ForeignRules[Foreign Transaction],ForeignRules[Risk Points],0)</f>
        <v>0</v>
      </c>
      <c r="N7521">
        <f>_xlfn.XLOOKUP(FraudData[[#This Row],[location_mismatch]],Table10[Location Mismatch],Table10[Risk Points],0)</f>
        <v>0</v>
      </c>
      <c r="O7521">
        <f>_xlfn.XLOOKUP(FraudData[[#This Row],[device_trust_score]],DeviceRules[Device Min],DeviceRules[Risk Points],,-1)</f>
        <v>3</v>
      </c>
      <c r="P7521">
        <f>_xlfn.XLOOKUP(FraudData[[#This Row],[velocity_last_24h]],VelocityRules[Velocity Min],VelocityRules[Risk Points],,-1)</f>
        <v>3</v>
      </c>
      <c r="Q7521">
        <f>_xlfn.XLOOKUP(FraudData[[#This Row],[merchant_category]],MerchantRules[Merchant Category],MerchantRules[Risk Points],0)</f>
        <v>0</v>
      </c>
      <c r="R7521">
        <f>SUM(FraudData[[#This Row],[Amount Risk]:[Merchant Risk]])</f>
        <v>6</v>
      </c>
      <c r="S7521" t="str" cm="1">
        <f t="array" ref="S7521">_xlfn.IFS(FraudData[[#This Row],[Fraud Risk Score]]&gt;=8,"High Risk",FraudData[[#This Row],[Fraud Risk Score]]&gt;=6,"Medium Risk",TRUE,"Low Risk")</f>
        <v>Medium Risk</v>
      </c>
    </row>
    <row r="7522" spans="1:19">
      <c r="A7522">
        <v>7521</v>
      </c>
      <c r="B7522">
        <v>82.99</v>
      </c>
      <c r="C7522">
        <v>19</v>
      </c>
      <c r="D7522" t="s">
        <v>47</v>
      </c>
      <c r="E7522">
        <v>0</v>
      </c>
      <c r="F7522">
        <v>0</v>
      </c>
      <c r="G7522">
        <v>30</v>
      </c>
      <c r="H7522">
        <v>4</v>
      </c>
      <c r="I7522">
        <v>39</v>
      </c>
      <c r="J7522">
        <v>0</v>
      </c>
      <c r="K7522">
        <f>_xlfn.XLOOKUP(FraudData[[#This Row],[amount]],AmountRules[Amount Min],AmountRules[Risk Points],,-1)</f>
        <v>0</v>
      </c>
      <c r="L7522">
        <f>_xlfn.XLOOKUP(FraudData[[#This Row],[transaction_hour]],TimeRules[Hour Min],TimeRules[Risk Points],,-1)</f>
        <v>0</v>
      </c>
      <c r="M7522">
        <f>_xlfn.XLOOKUP(FraudData[[#This Row],[foreign_transaction]],ForeignRules[Foreign Transaction],ForeignRules[Risk Points],0)</f>
        <v>0</v>
      </c>
      <c r="N7522">
        <f>_xlfn.XLOOKUP(FraudData[[#This Row],[location_mismatch]],Table10[Location Mismatch],Table10[Risk Points],0)</f>
        <v>0</v>
      </c>
      <c r="O7522">
        <f>_xlfn.XLOOKUP(FraudData[[#This Row],[device_trust_score]],DeviceRules[Device Min],DeviceRules[Risk Points],,-1)</f>
        <v>2</v>
      </c>
      <c r="P7522">
        <f>_xlfn.XLOOKUP(FraudData[[#This Row],[velocity_last_24h]],VelocityRules[Velocity Min],VelocityRules[Risk Points],,-1)</f>
        <v>0</v>
      </c>
      <c r="Q7522">
        <f>_xlfn.XLOOKUP(FraudData[[#This Row],[merchant_category]],MerchantRules[Merchant Category],MerchantRules[Risk Points],0)</f>
        <v>0</v>
      </c>
      <c r="R7522">
        <f>SUM(FraudData[[#This Row],[Amount Risk]:[Merchant Risk]])</f>
        <v>2</v>
      </c>
      <c r="S7522" t="str" cm="1">
        <f t="array" ref="S7522">_xlfn.IFS(FraudData[[#This Row],[Fraud Risk Score]]&gt;=8,"High Risk",FraudData[[#This Row],[Fraud Risk Score]]&gt;=6,"Medium Risk",TRUE,"Low Risk")</f>
        <v>Low Risk</v>
      </c>
    </row>
    <row r="7523" spans="1:19">
      <c r="A7523">
        <v>7522</v>
      </c>
      <c r="B7523">
        <v>126.87</v>
      </c>
      <c r="C7523">
        <v>0</v>
      </c>
      <c r="D7523" t="s">
        <v>47</v>
      </c>
      <c r="E7523">
        <v>0</v>
      </c>
      <c r="F7523">
        <v>0</v>
      </c>
      <c r="G7523">
        <v>98</v>
      </c>
      <c r="H7523">
        <v>5</v>
      </c>
      <c r="I7523">
        <v>69</v>
      </c>
      <c r="J7523">
        <v>0</v>
      </c>
      <c r="K7523">
        <f>_xlfn.XLOOKUP(FraudData[[#This Row],[amount]],AmountRules[Amount Min],AmountRules[Risk Points],,-1)</f>
        <v>0</v>
      </c>
      <c r="L7523">
        <f>_xlfn.XLOOKUP(FraudData[[#This Row],[transaction_hour]],TimeRules[Hour Min],TimeRules[Risk Points],,-1)</f>
        <v>3</v>
      </c>
      <c r="M7523">
        <f>_xlfn.XLOOKUP(FraudData[[#This Row],[foreign_transaction]],ForeignRules[Foreign Transaction],ForeignRules[Risk Points],0)</f>
        <v>0</v>
      </c>
      <c r="N7523">
        <f>_xlfn.XLOOKUP(FraudData[[#This Row],[location_mismatch]],Table10[Location Mismatch],Table10[Risk Points],0)</f>
        <v>0</v>
      </c>
      <c r="O7523">
        <f>_xlfn.XLOOKUP(FraudData[[#This Row],[device_trust_score]],DeviceRules[Device Min],DeviceRules[Risk Points],,-1)</f>
        <v>0</v>
      </c>
      <c r="P7523">
        <f>_xlfn.XLOOKUP(FraudData[[#This Row],[velocity_last_24h]],VelocityRules[Velocity Min],VelocityRules[Risk Points],,-1)</f>
        <v>3</v>
      </c>
      <c r="Q7523">
        <f>_xlfn.XLOOKUP(FraudData[[#This Row],[merchant_category]],MerchantRules[Merchant Category],MerchantRules[Risk Points],0)</f>
        <v>0</v>
      </c>
      <c r="R7523">
        <f>SUM(FraudData[[#This Row],[Amount Risk]:[Merchant Risk]])</f>
        <v>6</v>
      </c>
      <c r="S7523" t="str" cm="1">
        <f t="array" ref="S7523">_xlfn.IFS(FraudData[[#This Row],[Fraud Risk Score]]&gt;=8,"High Risk",FraudData[[#This Row],[Fraud Risk Score]]&gt;=6,"Medium Risk",TRUE,"Low Risk")</f>
        <v>Medium Risk</v>
      </c>
    </row>
    <row r="7524" spans="1:19">
      <c r="A7524">
        <v>7523</v>
      </c>
      <c r="B7524">
        <v>147.91999999999999</v>
      </c>
      <c r="C7524">
        <v>6</v>
      </c>
      <c r="D7524" t="s">
        <v>48</v>
      </c>
      <c r="E7524">
        <v>0</v>
      </c>
      <c r="F7524">
        <v>0</v>
      </c>
      <c r="G7524">
        <v>45</v>
      </c>
      <c r="H7524">
        <v>0</v>
      </c>
      <c r="I7524">
        <v>68</v>
      </c>
      <c r="J7524">
        <v>0</v>
      </c>
      <c r="K7524">
        <f>_xlfn.XLOOKUP(FraudData[[#This Row],[amount]],AmountRules[Amount Min],AmountRules[Risk Points],,-1)</f>
        <v>0</v>
      </c>
      <c r="L7524">
        <f>_xlfn.XLOOKUP(FraudData[[#This Row],[transaction_hour]],TimeRules[Hour Min],TimeRules[Risk Points],,-1)</f>
        <v>0</v>
      </c>
      <c r="M7524">
        <f>_xlfn.XLOOKUP(FraudData[[#This Row],[foreign_transaction]],ForeignRules[Foreign Transaction],ForeignRules[Risk Points],0)</f>
        <v>0</v>
      </c>
      <c r="N7524">
        <f>_xlfn.XLOOKUP(FraudData[[#This Row],[location_mismatch]],Table10[Location Mismatch],Table10[Risk Points],0)</f>
        <v>0</v>
      </c>
      <c r="O7524">
        <f>_xlfn.XLOOKUP(FraudData[[#This Row],[device_trust_score]],DeviceRules[Device Min],DeviceRules[Risk Points],,-1)</f>
        <v>2</v>
      </c>
      <c r="P7524">
        <f>_xlfn.XLOOKUP(FraudData[[#This Row],[velocity_last_24h]],VelocityRules[Velocity Min],VelocityRules[Risk Points],,-1)</f>
        <v>0</v>
      </c>
      <c r="Q7524">
        <f>_xlfn.XLOOKUP(FraudData[[#This Row],[merchant_category]],MerchantRules[Merchant Category],MerchantRules[Risk Points],0)</f>
        <v>0</v>
      </c>
      <c r="R7524">
        <f>SUM(FraudData[[#This Row],[Amount Risk]:[Merchant Risk]])</f>
        <v>2</v>
      </c>
      <c r="S7524" t="str" cm="1">
        <f t="array" ref="S7524">_xlfn.IFS(FraudData[[#This Row],[Fraud Risk Score]]&gt;=8,"High Risk",FraudData[[#This Row],[Fraud Risk Score]]&gt;=6,"Medium Risk",TRUE,"Low Risk")</f>
        <v>Low Risk</v>
      </c>
    </row>
    <row r="7525" spans="1:19">
      <c r="A7525">
        <v>7524</v>
      </c>
      <c r="B7525">
        <v>234.76</v>
      </c>
      <c r="C7525">
        <v>14</v>
      </c>
      <c r="D7525" t="s">
        <v>46</v>
      </c>
      <c r="E7525">
        <v>1</v>
      </c>
      <c r="F7525">
        <v>0</v>
      </c>
      <c r="G7525">
        <v>91</v>
      </c>
      <c r="H7525">
        <v>1</v>
      </c>
      <c r="I7525">
        <v>50</v>
      </c>
      <c r="J7525">
        <v>0</v>
      </c>
      <c r="K7525">
        <f>_xlfn.XLOOKUP(FraudData[[#This Row],[amount]],AmountRules[Amount Min],AmountRules[Risk Points],,-1)</f>
        <v>0</v>
      </c>
      <c r="L7525">
        <f>_xlfn.XLOOKUP(FraudData[[#This Row],[transaction_hour]],TimeRules[Hour Min],TimeRules[Risk Points],,-1)</f>
        <v>0</v>
      </c>
      <c r="M7525">
        <f>_xlfn.XLOOKUP(FraudData[[#This Row],[foreign_transaction]],ForeignRules[Foreign Transaction],ForeignRules[Risk Points],0)</f>
        <v>3</v>
      </c>
      <c r="N7525">
        <f>_xlfn.XLOOKUP(FraudData[[#This Row],[location_mismatch]],Table10[Location Mismatch],Table10[Risk Points],0)</f>
        <v>0</v>
      </c>
      <c r="O7525">
        <f>_xlfn.XLOOKUP(FraudData[[#This Row],[device_trust_score]],DeviceRules[Device Min],DeviceRules[Risk Points],,-1)</f>
        <v>0</v>
      </c>
      <c r="P7525">
        <f>_xlfn.XLOOKUP(FraudData[[#This Row],[velocity_last_24h]],VelocityRules[Velocity Min],VelocityRules[Risk Points],,-1)</f>
        <v>0</v>
      </c>
      <c r="Q7525">
        <f>_xlfn.XLOOKUP(FraudData[[#This Row],[merchant_category]],MerchantRules[Merchant Category],MerchantRules[Risk Points],0)</f>
        <v>0</v>
      </c>
      <c r="R7525">
        <f>SUM(FraudData[[#This Row],[Amount Risk]:[Merchant Risk]])</f>
        <v>3</v>
      </c>
      <c r="S7525" t="str" cm="1">
        <f t="array" ref="S7525">_xlfn.IFS(FraudData[[#This Row],[Fraud Risk Score]]&gt;=8,"High Risk",FraudData[[#This Row],[Fraud Risk Score]]&gt;=6,"Medium Risk",TRUE,"Low Risk")</f>
        <v>Low Risk</v>
      </c>
    </row>
    <row r="7526" spans="1:19">
      <c r="A7526">
        <v>7525</v>
      </c>
      <c r="B7526">
        <v>78.89</v>
      </c>
      <c r="C7526">
        <v>16</v>
      </c>
      <c r="D7526" t="s">
        <v>47</v>
      </c>
      <c r="E7526">
        <v>0</v>
      </c>
      <c r="F7526">
        <v>0</v>
      </c>
      <c r="G7526">
        <v>52</v>
      </c>
      <c r="H7526">
        <v>1</v>
      </c>
      <c r="I7526">
        <v>59</v>
      </c>
      <c r="J7526">
        <v>0</v>
      </c>
      <c r="K7526">
        <f>_xlfn.XLOOKUP(FraudData[[#This Row],[amount]],AmountRules[Amount Min],AmountRules[Risk Points],,-1)</f>
        <v>0</v>
      </c>
      <c r="L7526">
        <f>_xlfn.XLOOKUP(FraudData[[#This Row],[transaction_hour]],TimeRules[Hour Min],TimeRules[Risk Points],,-1)</f>
        <v>0</v>
      </c>
      <c r="M7526">
        <f>_xlfn.XLOOKUP(FraudData[[#This Row],[foreign_transaction]],ForeignRules[Foreign Transaction],ForeignRules[Risk Points],0)</f>
        <v>0</v>
      </c>
      <c r="N7526">
        <f>_xlfn.XLOOKUP(FraudData[[#This Row],[location_mismatch]],Table10[Location Mismatch],Table10[Risk Points],0)</f>
        <v>0</v>
      </c>
      <c r="O7526">
        <f>_xlfn.XLOOKUP(FraudData[[#This Row],[device_trust_score]],DeviceRules[Device Min],DeviceRules[Risk Points],,-1)</f>
        <v>1</v>
      </c>
      <c r="P7526">
        <f>_xlfn.XLOOKUP(FraudData[[#This Row],[velocity_last_24h]],VelocityRules[Velocity Min],VelocityRules[Risk Points],,-1)</f>
        <v>0</v>
      </c>
      <c r="Q7526">
        <f>_xlfn.XLOOKUP(FraudData[[#This Row],[merchant_category]],MerchantRules[Merchant Category],MerchantRules[Risk Points],0)</f>
        <v>0</v>
      </c>
      <c r="R7526">
        <f>SUM(FraudData[[#This Row],[Amount Risk]:[Merchant Risk]])</f>
        <v>1</v>
      </c>
      <c r="S7526" t="str" cm="1">
        <f t="array" ref="S7526">_xlfn.IFS(FraudData[[#This Row],[Fraud Risk Score]]&gt;=8,"High Risk",FraudData[[#This Row],[Fraud Risk Score]]&gt;=6,"Medium Risk",TRUE,"Low Risk")</f>
        <v>Low Risk</v>
      </c>
    </row>
    <row r="7527" spans="1:19">
      <c r="A7527">
        <v>7526</v>
      </c>
      <c r="B7527">
        <v>170.73</v>
      </c>
      <c r="C7527">
        <v>7</v>
      </c>
      <c r="D7527" t="s">
        <v>48</v>
      </c>
      <c r="E7527">
        <v>0</v>
      </c>
      <c r="F7527">
        <v>0</v>
      </c>
      <c r="G7527">
        <v>90</v>
      </c>
      <c r="H7527">
        <v>1</v>
      </c>
      <c r="I7527">
        <v>61</v>
      </c>
      <c r="J7527">
        <v>0</v>
      </c>
      <c r="K7527">
        <f>_xlfn.XLOOKUP(FraudData[[#This Row],[amount]],AmountRules[Amount Min],AmountRules[Risk Points],,-1)</f>
        <v>0</v>
      </c>
      <c r="L7527">
        <f>_xlfn.XLOOKUP(FraudData[[#This Row],[transaction_hour]],TimeRules[Hour Min],TimeRules[Risk Points],,-1)</f>
        <v>0</v>
      </c>
      <c r="M7527">
        <f>_xlfn.XLOOKUP(FraudData[[#This Row],[foreign_transaction]],ForeignRules[Foreign Transaction],ForeignRules[Risk Points],0)</f>
        <v>0</v>
      </c>
      <c r="N7527">
        <f>_xlfn.XLOOKUP(FraudData[[#This Row],[location_mismatch]],Table10[Location Mismatch],Table10[Risk Points],0)</f>
        <v>0</v>
      </c>
      <c r="O7527">
        <f>_xlfn.XLOOKUP(FraudData[[#This Row],[device_trust_score]],DeviceRules[Device Min],DeviceRules[Risk Points],,-1)</f>
        <v>0</v>
      </c>
      <c r="P7527">
        <f>_xlfn.XLOOKUP(FraudData[[#This Row],[velocity_last_24h]],VelocityRules[Velocity Min],VelocityRules[Risk Points],,-1)</f>
        <v>0</v>
      </c>
      <c r="Q7527">
        <f>_xlfn.XLOOKUP(FraudData[[#This Row],[merchant_category]],MerchantRules[Merchant Category],MerchantRules[Risk Points],0)</f>
        <v>0</v>
      </c>
      <c r="R7527">
        <f>SUM(FraudData[[#This Row],[Amount Risk]:[Merchant Risk]])</f>
        <v>0</v>
      </c>
      <c r="S7527" t="str" cm="1">
        <f t="array" ref="S7527">_xlfn.IFS(FraudData[[#This Row],[Fraud Risk Score]]&gt;=8,"High Risk",FraudData[[#This Row],[Fraud Risk Score]]&gt;=6,"Medium Risk",TRUE,"Low Risk")</f>
        <v>Low Risk</v>
      </c>
    </row>
    <row r="7528" spans="1:19">
      <c r="A7528">
        <v>7527</v>
      </c>
      <c r="B7528">
        <v>158.47</v>
      </c>
      <c r="C7528">
        <v>1</v>
      </c>
      <c r="D7528" t="s">
        <v>49</v>
      </c>
      <c r="E7528">
        <v>0</v>
      </c>
      <c r="F7528">
        <v>0</v>
      </c>
      <c r="G7528">
        <v>51</v>
      </c>
      <c r="H7528">
        <v>1</v>
      </c>
      <c r="I7528">
        <v>49</v>
      </c>
      <c r="J7528">
        <v>0</v>
      </c>
      <c r="K7528">
        <f>_xlfn.XLOOKUP(FraudData[[#This Row],[amount]],AmountRules[Amount Min],AmountRules[Risk Points],,-1)</f>
        <v>0</v>
      </c>
      <c r="L7528">
        <f>_xlfn.XLOOKUP(FraudData[[#This Row],[transaction_hour]],TimeRules[Hour Min],TimeRules[Risk Points],,-1)</f>
        <v>3</v>
      </c>
      <c r="M7528">
        <f>_xlfn.XLOOKUP(FraudData[[#This Row],[foreign_transaction]],ForeignRules[Foreign Transaction],ForeignRules[Risk Points],0)</f>
        <v>0</v>
      </c>
      <c r="N7528">
        <f>_xlfn.XLOOKUP(FraudData[[#This Row],[location_mismatch]],Table10[Location Mismatch],Table10[Risk Points],0)</f>
        <v>0</v>
      </c>
      <c r="O7528">
        <f>_xlfn.XLOOKUP(FraudData[[#This Row],[device_trust_score]],DeviceRules[Device Min],DeviceRules[Risk Points],,-1)</f>
        <v>1</v>
      </c>
      <c r="P7528">
        <f>_xlfn.XLOOKUP(FraudData[[#This Row],[velocity_last_24h]],VelocityRules[Velocity Min],VelocityRules[Risk Points],,-1)</f>
        <v>0</v>
      </c>
      <c r="Q7528">
        <f>_xlfn.XLOOKUP(FraudData[[#This Row],[merchant_category]],MerchantRules[Merchant Category],MerchantRules[Risk Points],0)</f>
        <v>1</v>
      </c>
      <c r="R7528">
        <f>SUM(FraudData[[#This Row],[Amount Risk]:[Merchant Risk]])</f>
        <v>5</v>
      </c>
      <c r="S7528" t="str" cm="1">
        <f t="array" ref="S7528">_xlfn.IFS(FraudData[[#This Row],[Fraud Risk Score]]&gt;=8,"High Risk",FraudData[[#This Row],[Fraud Risk Score]]&gt;=6,"Medium Risk",TRUE,"Low Risk")</f>
        <v>Low Risk</v>
      </c>
    </row>
    <row r="7529" spans="1:19">
      <c r="A7529">
        <v>7528</v>
      </c>
      <c r="B7529">
        <v>142.78</v>
      </c>
      <c r="C7529">
        <v>12</v>
      </c>
      <c r="D7529" t="s">
        <v>46</v>
      </c>
      <c r="E7529">
        <v>0</v>
      </c>
      <c r="F7529">
        <v>0</v>
      </c>
      <c r="G7529">
        <v>56</v>
      </c>
      <c r="H7529">
        <v>2</v>
      </c>
      <c r="I7529">
        <v>41</v>
      </c>
      <c r="J7529">
        <v>0</v>
      </c>
      <c r="K7529">
        <f>_xlfn.XLOOKUP(FraudData[[#This Row],[amount]],AmountRules[Amount Min],AmountRules[Risk Points],,-1)</f>
        <v>0</v>
      </c>
      <c r="L7529">
        <f>_xlfn.XLOOKUP(FraudData[[#This Row],[transaction_hour]],TimeRules[Hour Min],TimeRules[Risk Points],,-1)</f>
        <v>0</v>
      </c>
      <c r="M7529">
        <f>_xlfn.XLOOKUP(FraudData[[#This Row],[foreign_transaction]],ForeignRules[Foreign Transaction],ForeignRules[Risk Points],0)</f>
        <v>0</v>
      </c>
      <c r="N7529">
        <f>_xlfn.XLOOKUP(FraudData[[#This Row],[location_mismatch]],Table10[Location Mismatch],Table10[Risk Points],0)</f>
        <v>0</v>
      </c>
      <c r="O7529">
        <f>_xlfn.XLOOKUP(FraudData[[#This Row],[device_trust_score]],DeviceRules[Device Min],DeviceRules[Risk Points],,-1)</f>
        <v>1</v>
      </c>
      <c r="P7529">
        <f>_xlfn.XLOOKUP(FraudData[[#This Row],[velocity_last_24h]],VelocityRules[Velocity Min],VelocityRules[Risk Points],,-1)</f>
        <v>0</v>
      </c>
      <c r="Q7529">
        <f>_xlfn.XLOOKUP(FraudData[[#This Row],[merchant_category]],MerchantRules[Merchant Category],MerchantRules[Risk Points],0)</f>
        <v>0</v>
      </c>
      <c r="R7529">
        <f>SUM(FraudData[[#This Row],[Amount Risk]:[Merchant Risk]])</f>
        <v>1</v>
      </c>
      <c r="S7529" t="str" cm="1">
        <f t="array" ref="S7529">_xlfn.IFS(FraudData[[#This Row],[Fraud Risk Score]]&gt;=8,"High Risk",FraudData[[#This Row],[Fraud Risk Score]]&gt;=6,"Medium Risk",TRUE,"Low Risk")</f>
        <v>Low Risk</v>
      </c>
    </row>
    <row r="7530" spans="1:19">
      <c r="A7530">
        <v>7529</v>
      </c>
      <c r="B7530">
        <v>184.14</v>
      </c>
      <c r="C7530">
        <v>11</v>
      </c>
      <c r="D7530" t="s">
        <v>48</v>
      </c>
      <c r="E7530">
        <v>0</v>
      </c>
      <c r="F7530">
        <v>0</v>
      </c>
      <c r="G7530">
        <v>36</v>
      </c>
      <c r="H7530">
        <v>1</v>
      </c>
      <c r="I7530">
        <v>19</v>
      </c>
      <c r="J7530">
        <v>0</v>
      </c>
      <c r="K7530">
        <f>_xlfn.XLOOKUP(FraudData[[#This Row],[amount]],AmountRules[Amount Min],AmountRules[Risk Points],,-1)</f>
        <v>0</v>
      </c>
      <c r="L7530">
        <f>_xlfn.XLOOKUP(FraudData[[#This Row],[transaction_hour]],TimeRules[Hour Min],TimeRules[Risk Points],,-1)</f>
        <v>0</v>
      </c>
      <c r="M7530">
        <f>_xlfn.XLOOKUP(FraudData[[#This Row],[foreign_transaction]],ForeignRules[Foreign Transaction],ForeignRules[Risk Points],0)</f>
        <v>0</v>
      </c>
      <c r="N7530">
        <f>_xlfn.XLOOKUP(FraudData[[#This Row],[location_mismatch]],Table10[Location Mismatch],Table10[Risk Points],0)</f>
        <v>0</v>
      </c>
      <c r="O7530">
        <f>_xlfn.XLOOKUP(FraudData[[#This Row],[device_trust_score]],DeviceRules[Device Min],DeviceRules[Risk Points],,-1)</f>
        <v>2</v>
      </c>
      <c r="P7530">
        <f>_xlfn.XLOOKUP(FraudData[[#This Row],[velocity_last_24h]],VelocityRules[Velocity Min],VelocityRules[Risk Points],,-1)</f>
        <v>0</v>
      </c>
      <c r="Q7530">
        <f>_xlfn.XLOOKUP(FraudData[[#This Row],[merchant_category]],MerchantRules[Merchant Category],MerchantRules[Risk Points],0)</f>
        <v>0</v>
      </c>
      <c r="R7530">
        <f>SUM(FraudData[[#This Row],[Amount Risk]:[Merchant Risk]])</f>
        <v>2</v>
      </c>
      <c r="S7530" t="str" cm="1">
        <f t="array" ref="S7530">_xlfn.IFS(FraudData[[#This Row],[Fraud Risk Score]]&gt;=8,"High Risk",FraudData[[#This Row],[Fraud Risk Score]]&gt;=6,"Medium Risk",TRUE,"Low Risk")</f>
        <v>Low Risk</v>
      </c>
    </row>
    <row r="7531" spans="1:19">
      <c r="A7531">
        <v>7530</v>
      </c>
      <c r="B7531">
        <v>54.06</v>
      </c>
      <c r="C7531">
        <v>4</v>
      </c>
      <c r="D7531" t="s">
        <v>49</v>
      </c>
      <c r="E7531">
        <v>0</v>
      </c>
      <c r="F7531">
        <v>0</v>
      </c>
      <c r="G7531">
        <v>89</v>
      </c>
      <c r="H7531">
        <v>2</v>
      </c>
      <c r="I7531">
        <v>48</v>
      </c>
      <c r="J7531">
        <v>0</v>
      </c>
      <c r="K7531">
        <f>_xlfn.XLOOKUP(FraudData[[#This Row],[amount]],AmountRules[Amount Min],AmountRules[Risk Points],,-1)</f>
        <v>0</v>
      </c>
      <c r="L7531">
        <f>_xlfn.XLOOKUP(FraudData[[#This Row],[transaction_hour]],TimeRules[Hour Min],TimeRules[Risk Points],,-1)</f>
        <v>0</v>
      </c>
      <c r="M7531">
        <f>_xlfn.XLOOKUP(FraudData[[#This Row],[foreign_transaction]],ForeignRules[Foreign Transaction],ForeignRules[Risk Points],0)</f>
        <v>0</v>
      </c>
      <c r="N7531">
        <f>_xlfn.XLOOKUP(FraudData[[#This Row],[location_mismatch]],Table10[Location Mismatch],Table10[Risk Points],0)</f>
        <v>0</v>
      </c>
      <c r="O7531">
        <f>_xlfn.XLOOKUP(FraudData[[#This Row],[device_trust_score]],DeviceRules[Device Min],DeviceRules[Risk Points],,-1)</f>
        <v>0</v>
      </c>
      <c r="P7531">
        <f>_xlfn.XLOOKUP(FraudData[[#This Row],[velocity_last_24h]],VelocityRules[Velocity Min],VelocityRules[Risk Points],,-1)</f>
        <v>0</v>
      </c>
      <c r="Q7531">
        <f>_xlfn.XLOOKUP(FraudData[[#This Row],[merchant_category]],MerchantRules[Merchant Category],MerchantRules[Risk Points],0)</f>
        <v>1</v>
      </c>
      <c r="R7531">
        <f>SUM(FraudData[[#This Row],[Amount Risk]:[Merchant Risk]])</f>
        <v>1</v>
      </c>
      <c r="S7531" t="str" cm="1">
        <f t="array" ref="S7531">_xlfn.IFS(FraudData[[#This Row],[Fraud Risk Score]]&gt;=8,"High Risk",FraudData[[#This Row],[Fraud Risk Score]]&gt;=6,"Medium Risk",TRUE,"Low Risk")</f>
        <v>Low Risk</v>
      </c>
    </row>
    <row r="7532" spans="1:19">
      <c r="A7532">
        <v>7531</v>
      </c>
      <c r="B7532">
        <v>15.92</v>
      </c>
      <c r="C7532">
        <v>12</v>
      </c>
      <c r="D7532" t="s">
        <v>46</v>
      </c>
      <c r="E7532">
        <v>0</v>
      </c>
      <c r="F7532">
        <v>1</v>
      </c>
      <c r="G7532">
        <v>70</v>
      </c>
      <c r="H7532">
        <v>1</v>
      </c>
      <c r="I7532">
        <v>24</v>
      </c>
      <c r="J7532">
        <v>0</v>
      </c>
      <c r="K7532">
        <f>_xlfn.XLOOKUP(FraudData[[#This Row],[amount]],AmountRules[Amount Min],AmountRules[Risk Points],,-1)</f>
        <v>0</v>
      </c>
      <c r="L7532">
        <f>_xlfn.XLOOKUP(FraudData[[#This Row],[transaction_hour]],TimeRules[Hour Min],TimeRules[Risk Points],,-1)</f>
        <v>0</v>
      </c>
      <c r="M7532">
        <f>_xlfn.XLOOKUP(FraudData[[#This Row],[foreign_transaction]],ForeignRules[Foreign Transaction],ForeignRules[Risk Points],0)</f>
        <v>0</v>
      </c>
      <c r="N7532">
        <f>_xlfn.XLOOKUP(FraudData[[#This Row],[location_mismatch]],Table10[Location Mismatch],Table10[Risk Points],0)</f>
        <v>3</v>
      </c>
      <c r="O7532">
        <f>_xlfn.XLOOKUP(FraudData[[#This Row],[device_trust_score]],DeviceRules[Device Min],DeviceRules[Risk Points],,-1)</f>
        <v>0</v>
      </c>
      <c r="P7532">
        <f>_xlfn.XLOOKUP(FraudData[[#This Row],[velocity_last_24h]],VelocityRules[Velocity Min],VelocityRules[Risk Points],,-1)</f>
        <v>0</v>
      </c>
      <c r="Q7532">
        <f>_xlfn.XLOOKUP(FraudData[[#This Row],[merchant_category]],MerchantRules[Merchant Category],MerchantRules[Risk Points],0)</f>
        <v>0</v>
      </c>
      <c r="R7532">
        <f>SUM(FraudData[[#This Row],[Amount Risk]:[Merchant Risk]])</f>
        <v>3</v>
      </c>
      <c r="S7532" t="str" cm="1">
        <f t="array" ref="S7532">_xlfn.IFS(FraudData[[#This Row],[Fraud Risk Score]]&gt;=8,"High Risk",FraudData[[#This Row],[Fraud Risk Score]]&gt;=6,"Medium Risk",TRUE,"Low Risk")</f>
        <v>Low Risk</v>
      </c>
    </row>
    <row r="7533" spans="1:19">
      <c r="A7533">
        <v>7532</v>
      </c>
      <c r="B7533">
        <v>22.86</v>
      </c>
      <c r="C7533">
        <v>5</v>
      </c>
      <c r="D7533" t="s">
        <v>48</v>
      </c>
      <c r="E7533">
        <v>0</v>
      </c>
      <c r="F7533">
        <v>0</v>
      </c>
      <c r="G7533">
        <v>64</v>
      </c>
      <c r="H7533">
        <v>4</v>
      </c>
      <c r="I7533">
        <v>68</v>
      </c>
      <c r="J7533">
        <v>0</v>
      </c>
      <c r="K7533">
        <f>_xlfn.XLOOKUP(FraudData[[#This Row],[amount]],AmountRules[Amount Min],AmountRules[Risk Points],,-1)</f>
        <v>0</v>
      </c>
      <c r="L7533">
        <f>_xlfn.XLOOKUP(FraudData[[#This Row],[transaction_hour]],TimeRules[Hour Min],TimeRules[Risk Points],,-1)</f>
        <v>0</v>
      </c>
      <c r="M7533">
        <f>_xlfn.XLOOKUP(FraudData[[#This Row],[foreign_transaction]],ForeignRules[Foreign Transaction],ForeignRules[Risk Points],0)</f>
        <v>0</v>
      </c>
      <c r="N7533">
        <f>_xlfn.XLOOKUP(FraudData[[#This Row],[location_mismatch]],Table10[Location Mismatch],Table10[Risk Points],0)</f>
        <v>0</v>
      </c>
      <c r="O7533">
        <f>_xlfn.XLOOKUP(FraudData[[#This Row],[device_trust_score]],DeviceRules[Device Min],DeviceRules[Risk Points],,-1)</f>
        <v>1</v>
      </c>
      <c r="P7533">
        <f>_xlfn.XLOOKUP(FraudData[[#This Row],[velocity_last_24h]],VelocityRules[Velocity Min],VelocityRules[Risk Points],,-1)</f>
        <v>0</v>
      </c>
      <c r="Q7533">
        <f>_xlfn.XLOOKUP(FraudData[[#This Row],[merchant_category]],MerchantRules[Merchant Category],MerchantRules[Risk Points],0)</f>
        <v>0</v>
      </c>
      <c r="R7533">
        <f>SUM(FraudData[[#This Row],[Amount Risk]:[Merchant Risk]])</f>
        <v>1</v>
      </c>
      <c r="S7533" t="str" cm="1">
        <f t="array" ref="S7533">_xlfn.IFS(FraudData[[#This Row],[Fraud Risk Score]]&gt;=8,"High Risk",FraudData[[#This Row],[Fraud Risk Score]]&gt;=6,"Medium Risk",TRUE,"Low Risk")</f>
        <v>Low Risk</v>
      </c>
    </row>
    <row r="7534" spans="1:19">
      <c r="A7534">
        <v>7533</v>
      </c>
      <c r="B7534">
        <v>45.78</v>
      </c>
      <c r="C7534">
        <v>14</v>
      </c>
      <c r="D7534" t="s">
        <v>49</v>
      </c>
      <c r="E7534">
        <v>0</v>
      </c>
      <c r="F7534">
        <v>0</v>
      </c>
      <c r="G7534">
        <v>33</v>
      </c>
      <c r="H7534">
        <v>2</v>
      </c>
      <c r="I7534">
        <v>38</v>
      </c>
      <c r="J7534">
        <v>0</v>
      </c>
      <c r="K7534">
        <f>_xlfn.XLOOKUP(FraudData[[#This Row],[amount]],AmountRules[Amount Min],AmountRules[Risk Points],,-1)</f>
        <v>0</v>
      </c>
      <c r="L7534">
        <f>_xlfn.XLOOKUP(FraudData[[#This Row],[transaction_hour]],TimeRules[Hour Min],TimeRules[Risk Points],,-1)</f>
        <v>0</v>
      </c>
      <c r="M7534">
        <f>_xlfn.XLOOKUP(FraudData[[#This Row],[foreign_transaction]],ForeignRules[Foreign Transaction],ForeignRules[Risk Points],0)</f>
        <v>0</v>
      </c>
      <c r="N7534">
        <f>_xlfn.XLOOKUP(FraudData[[#This Row],[location_mismatch]],Table10[Location Mismatch],Table10[Risk Points],0)</f>
        <v>0</v>
      </c>
      <c r="O7534">
        <f>_xlfn.XLOOKUP(FraudData[[#This Row],[device_trust_score]],DeviceRules[Device Min],DeviceRules[Risk Points],,-1)</f>
        <v>2</v>
      </c>
      <c r="P7534">
        <f>_xlfn.XLOOKUP(FraudData[[#This Row],[velocity_last_24h]],VelocityRules[Velocity Min],VelocityRules[Risk Points],,-1)</f>
        <v>0</v>
      </c>
      <c r="Q7534">
        <f>_xlfn.XLOOKUP(FraudData[[#This Row],[merchant_category]],MerchantRules[Merchant Category],MerchantRules[Risk Points],0)</f>
        <v>1</v>
      </c>
      <c r="R7534">
        <f>SUM(FraudData[[#This Row],[Amount Risk]:[Merchant Risk]])</f>
        <v>3</v>
      </c>
      <c r="S7534" t="str" cm="1">
        <f t="array" ref="S7534">_xlfn.IFS(FraudData[[#This Row],[Fraud Risk Score]]&gt;=8,"High Risk",FraudData[[#This Row],[Fraud Risk Score]]&gt;=6,"Medium Risk",TRUE,"Low Risk")</f>
        <v>Low Risk</v>
      </c>
    </row>
    <row r="7535" spans="1:19">
      <c r="A7535">
        <v>7534</v>
      </c>
      <c r="B7535">
        <v>124.84</v>
      </c>
      <c r="C7535">
        <v>22</v>
      </c>
      <c r="D7535" t="s">
        <v>48</v>
      </c>
      <c r="E7535">
        <v>0</v>
      </c>
      <c r="F7535">
        <v>0</v>
      </c>
      <c r="G7535">
        <v>86</v>
      </c>
      <c r="H7535">
        <v>1</v>
      </c>
      <c r="I7535">
        <v>55</v>
      </c>
      <c r="J7535">
        <v>0</v>
      </c>
      <c r="K7535">
        <f>_xlfn.XLOOKUP(FraudData[[#This Row],[amount]],AmountRules[Amount Min],AmountRules[Risk Points],,-1)</f>
        <v>0</v>
      </c>
      <c r="L7535">
        <f>_xlfn.XLOOKUP(FraudData[[#This Row],[transaction_hour]],TimeRules[Hour Min],TimeRules[Risk Points],,-1)</f>
        <v>0</v>
      </c>
      <c r="M7535">
        <f>_xlfn.XLOOKUP(FraudData[[#This Row],[foreign_transaction]],ForeignRules[Foreign Transaction],ForeignRules[Risk Points],0)</f>
        <v>0</v>
      </c>
      <c r="N7535">
        <f>_xlfn.XLOOKUP(FraudData[[#This Row],[location_mismatch]],Table10[Location Mismatch],Table10[Risk Points],0)</f>
        <v>0</v>
      </c>
      <c r="O7535">
        <f>_xlfn.XLOOKUP(FraudData[[#This Row],[device_trust_score]],DeviceRules[Device Min],DeviceRules[Risk Points],,-1)</f>
        <v>0</v>
      </c>
      <c r="P7535">
        <f>_xlfn.XLOOKUP(FraudData[[#This Row],[velocity_last_24h]],VelocityRules[Velocity Min],VelocityRules[Risk Points],,-1)</f>
        <v>0</v>
      </c>
      <c r="Q7535">
        <f>_xlfn.XLOOKUP(FraudData[[#This Row],[merchant_category]],MerchantRules[Merchant Category],MerchantRules[Risk Points],0)</f>
        <v>0</v>
      </c>
      <c r="R7535">
        <f>SUM(FraudData[[#This Row],[Amount Risk]:[Merchant Risk]])</f>
        <v>0</v>
      </c>
      <c r="S7535" t="str" cm="1">
        <f t="array" ref="S7535">_xlfn.IFS(FraudData[[#This Row],[Fraud Risk Score]]&gt;=8,"High Risk",FraudData[[#This Row],[Fraud Risk Score]]&gt;=6,"Medium Risk",TRUE,"Low Risk")</f>
        <v>Low Risk</v>
      </c>
    </row>
    <row r="7536" spans="1:19">
      <c r="A7536">
        <v>7535</v>
      </c>
      <c r="B7536">
        <v>330.36</v>
      </c>
      <c r="C7536">
        <v>21</v>
      </c>
      <c r="D7536" t="s">
        <v>49</v>
      </c>
      <c r="E7536">
        <v>0</v>
      </c>
      <c r="F7536">
        <v>0</v>
      </c>
      <c r="G7536">
        <v>40</v>
      </c>
      <c r="H7536">
        <v>1</v>
      </c>
      <c r="I7536">
        <v>29</v>
      </c>
      <c r="J7536">
        <v>0</v>
      </c>
      <c r="K7536">
        <f>_xlfn.XLOOKUP(FraudData[[#This Row],[amount]],AmountRules[Amount Min],AmountRules[Risk Points],,-1)</f>
        <v>0</v>
      </c>
      <c r="L7536">
        <f>_xlfn.XLOOKUP(FraudData[[#This Row],[transaction_hour]],TimeRules[Hour Min],TimeRules[Risk Points],,-1)</f>
        <v>0</v>
      </c>
      <c r="M7536">
        <f>_xlfn.XLOOKUP(FraudData[[#This Row],[foreign_transaction]],ForeignRules[Foreign Transaction],ForeignRules[Risk Points],0)</f>
        <v>0</v>
      </c>
      <c r="N7536">
        <f>_xlfn.XLOOKUP(FraudData[[#This Row],[location_mismatch]],Table10[Location Mismatch],Table10[Risk Points],0)</f>
        <v>0</v>
      </c>
      <c r="O7536">
        <f>_xlfn.XLOOKUP(FraudData[[#This Row],[device_trust_score]],DeviceRules[Device Min],DeviceRules[Risk Points],,-1)</f>
        <v>2</v>
      </c>
      <c r="P7536">
        <f>_xlfn.XLOOKUP(FraudData[[#This Row],[velocity_last_24h]],VelocityRules[Velocity Min],VelocityRules[Risk Points],,-1)</f>
        <v>0</v>
      </c>
      <c r="Q7536">
        <f>_xlfn.XLOOKUP(FraudData[[#This Row],[merchant_category]],MerchantRules[Merchant Category],MerchantRules[Risk Points],0)</f>
        <v>1</v>
      </c>
      <c r="R7536">
        <f>SUM(FraudData[[#This Row],[Amount Risk]:[Merchant Risk]])</f>
        <v>3</v>
      </c>
      <c r="S7536" t="str" cm="1">
        <f t="array" ref="S7536">_xlfn.IFS(FraudData[[#This Row],[Fraud Risk Score]]&gt;=8,"High Risk",FraudData[[#This Row],[Fraud Risk Score]]&gt;=6,"Medium Risk",TRUE,"Low Risk")</f>
        <v>Low Risk</v>
      </c>
    </row>
    <row r="7537" spans="1:19">
      <c r="A7537">
        <v>7536</v>
      </c>
      <c r="B7537">
        <v>217.49</v>
      </c>
      <c r="C7537">
        <v>20</v>
      </c>
      <c r="D7537" t="s">
        <v>47</v>
      </c>
      <c r="E7537">
        <v>0</v>
      </c>
      <c r="F7537">
        <v>0</v>
      </c>
      <c r="G7537">
        <v>92</v>
      </c>
      <c r="H7537">
        <v>2</v>
      </c>
      <c r="I7537">
        <v>20</v>
      </c>
      <c r="J7537">
        <v>0</v>
      </c>
      <c r="K7537">
        <f>_xlfn.XLOOKUP(FraudData[[#This Row],[amount]],AmountRules[Amount Min],AmountRules[Risk Points],,-1)</f>
        <v>0</v>
      </c>
      <c r="L7537">
        <f>_xlfn.XLOOKUP(FraudData[[#This Row],[transaction_hour]],TimeRules[Hour Min],TimeRules[Risk Points],,-1)</f>
        <v>0</v>
      </c>
      <c r="M7537">
        <f>_xlfn.XLOOKUP(FraudData[[#This Row],[foreign_transaction]],ForeignRules[Foreign Transaction],ForeignRules[Risk Points],0)</f>
        <v>0</v>
      </c>
      <c r="N7537">
        <f>_xlfn.XLOOKUP(FraudData[[#This Row],[location_mismatch]],Table10[Location Mismatch],Table10[Risk Points],0)</f>
        <v>0</v>
      </c>
      <c r="O7537">
        <f>_xlfn.XLOOKUP(FraudData[[#This Row],[device_trust_score]],DeviceRules[Device Min],DeviceRules[Risk Points],,-1)</f>
        <v>0</v>
      </c>
      <c r="P7537">
        <f>_xlfn.XLOOKUP(FraudData[[#This Row],[velocity_last_24h]],VelocityRules[Velocity Min],VelocityRules[Risk Points],,-1)</f>
        <v>0</v>
      </c>
      <c r="Q7537">
        <f>_xlfn.XLOOKUP(FraudData[[#This Row],[merchant_category]],MerchantRules[Merchant Category],MerchantRules[Risk Points],0)</f>
        <v>0</v>
      </c>
      <c r="R7537">
        <f>SUM(FraudData[[#This Row],[Amount Risk]:[Merchant Risk]])</f>
        <v>0</v>
      </c>
      <c r="S7537" t="str" cm="1">
        <f t="array" ref="S7537">_xlfn.IFS(FraudData[[#This Row],[Fraud Risk Score]]&gt;=8,"High Risk",FraudData[[#This Row],[Fraud Risk Score]]&gt;=6,"Medium Risk",TRUE,"Low Risk")</f>
        <v>Low Risk</v>
      </c>
    </row>
    <row r="7538" spans="1:19">
      <c r="A7538">
        <v>7537</v>
      </c>
      <c r="B7538">
        <v>280.10000000000002</v>
      </c>
      <c r="C7538">
        <v>21</v>
      </c>
      <c r="D7538" t="s">
        <v>47</v>
      </c>
      <c r="E7538">
        <v>0</v>
      </c>
      <c r="F7538">
        <v>1</v>
      </c>
      <c r="G7538">
        <v>64</v>
      </c>
      <c r="H7538">
        <v>2</v>
      </c>
      <c r="I7538">
        <v>65</v>
      </c>
      <c r="J7538">
        <v>0</v>
      </c>
      <c r="K7538">
        <f>_xlfn.XLOOKUP(FraudData[[#This Row],[amount]],AmountRules[Amount Min],AmountRules[Risk Points],,-1)</f>
        <v>0</v>
      </c>
      <c r="L7538">
        <f>_xlfn.XLOOKUP(FraudData[[#This Row],[transaction_hour]],TimeRules[Hour Min],TimeRules[Risk Points],,-1)</f>
        <v>0</v>
      </c>
      <c r="M7538">
        <f>_xlfn.XLOOKUP(FraudData[[#This Row],[foreign_transaction]],ForeignRules[Foreign Transaction],ForeignRules[Risk Points],0)</f>
        <v>0</v>
      </c>
      <c r="N7538">
        <f>_xlfn.XLOOKUP(FraudData[[#This Row],[location_mismatch]],Table10[Location Mismatch],Table10[Risk Points],0)</f>
        <v>3</v>
      </c>
      <c r="O7538">
        <f>_xlfn.XLOOKUP(FraudData[[#This Row],[device_trust_score]],DeviceRules[Device Min],DeviceRules[Risk Points],,-1)</f>
        <v>1</v>
      </c>
      <c r="P7538">
        <f>_xlfn.XLOOKUP(FraudData[[#This Row],[velocity_last_24h]],VelocityRules[Velocity Min],VelocityRules[Risk Points],,-1)</f>
        <v>0</v>
      </c>
      <c r="Q7538">
        <f>_xlfn.XLOOKUP(FraudData[[#This Row],[merchant_category]],MerchantRules[Merchant Category],MerchantRules[Risk Points],0)</f>
        <v>0</v>
      </c>
      <c r="R7538">
        <f>SUM(FraudData[[#This Row],[Amount Risk]:[Merchant Risk]])</f>
        <v>4</v>
      </c>
      <c r="S7538" t="str" cm="1">
        <f t="array" ref="S7538">_xlfn.IFS(FraudData[[#This Row],[Fraud Risk Score]]&gt;=8,"High Risk",FraudData[[#This Row],[Fraud Risk Score]]&gt;=6,"Medium Risk",TRUE,"Low Risk")</f>
        <v>Low Risk</v>
      </c>
    </row>
    <row r="7539" spans="1:19">
      <c r="A7539">
        <v>7538</v>
      </c>
      <c r="B7539">
        <v>77.81</v>
      </c>
      <c r="C7539">
        <v>10</v>
      </c>
      <c r="D7539" t="s">
        <v>46</v>
      </c>
      <c r="E7539">
        <v>0</v>
      </c>
      <c r="F7539">
        <v>0</v>
      </c>
      <c r="G7539">
        <v>59</v>
      </c>
      <c r="H7539">
        <v>1</v>
      </c>
      <c r="I7539">
        <v>33</v>
      </c>
      <c r="J7539">
        <v>0</v>
      </c>
      <c r="K7539">
        <f>_xlfn.XLOOKUP(FraudData[[#This Row],[amount]],AmountRules[Amount Min],AmountRules[Risk Points],,-1)</f>
        <v>0</v>
      </c>
      <c r="L7539">
        <f>_xlfn.XLOOKUP(FraudData[[#This Row],[transaction_hour]],TimeRules[Hour Min],TimeRules[Risk Points],,-1)</f>
        <v>0</v>
      </c>
      <c r="M7539">
        <f>_xlfn.XLOOKUP(FraudData[[#This Row],[foreign_transaction]],ForeignRules[Foreign Transaction],ForeignRules[Risk Points],0)</f>
        <v>0</v>
      </c>
      <c r="N7539">
        <f>_xlfn.XLOOKUP(FraudData[[#This Row],[location_mismatch]],Table10[Location Mismatch],Table10[Risk Points],0)</f>
        <v>0</v>
      </c>
      <c r="O7539">
        <f>_xlfn.XLOOKUP(FraudData[[#This Row],[device_trust_score]],DeviceRules[Device Min],DeviceRules[Risk Points],,-1)</f>
        <v>1</v>
      </c>
      <c r="P7539">
        <f>_xlfn.XLOOKUP(FraudData[[#This Row],[velocity_last_24h]],VelocityRules[Velocity Min],VelocityRules[Risk Points],,-1)</f>
        <v>0</v>
      </c>
      <c r="Q7539">
        <f>_xlfn.XLOOKUP(FraudData[[#This Row],[merchant_category]],MerchantRules[Merchant Category],MerchantRules[Risk Points],0)</f>
        <v>0</v>
      </c>
      <c r="R7539">
        <f>SUM(FraudData[[#This Row],[Amount Risk]:[Merchant Risk]])</f>
        <v>1</v>
      </c>
      <c r="S7539" t="str" cm="1">
        <f t="array" ref="S7539">_xlfn.IFS(FraudData[[#This Row],[Fraud Risk Score]]&gt;=8,"High Risk",FraudData[[#This Row],[Fraud Risk Score]]&gt;=6,"Medium Risk",TRUE,"Low Risk")</f>
        <v>Low Risk</v>
      </c>
    </row>
    <row r="7540" spans="1:19">
      <c r="A7540">
        <v>7539</v>
      </c>
      <c r="B7540">
        <v>93.35</v>
      </c>
      <c r="C7540">
        <v>3</v>
      </c>
      <c r="D7540" t="s">
        <v>49</v>
      </c>
      <c r="E7540">
        <v>0</v>
      </c>
      <c r="F7540">
        <v>0</v>
      </c>
      <c r="G7540">
        <v>84</v>
      </c>
      <c r="H7540">
        <v>4</v>
      </c>
      <c r="I7540">
        <v>39</v>
      </c>
      <c r="J7540">
        <v>0</v>
      </c>
      <c r="K7540">
        <f>_xlfn.XLOOKUP(FraudData[[#This Row],[amount]],AmountRules[Amount Min],AmountRules[Risk Points],,-1)</f>
        <v>0</v>
      </c>
      <c r="L7540">
        <f>_xlfn.XLOOKUP(FraudData[[#This Row],[transaction_hour]],TimeRules[Hour Min],TimeRules[Risk Points],,-1)</f>
        <v>3</v>
      </c>
      <c r="M7540">
        <f>_xlfn.XLOOKUP(FraudData[[#This Row],[foreign_transaction]],ForeignRules[Foreign Transaction],ForeignRules[Risk Points],0)</f>
        <v>0</v>
      </c>
      <c r="N7540">
        <f>_xlfn.XLOOKUP(FraudData[[#This Row],[location_mismatch]],Table10[Location Mismatch],Table10[Risk Points],0)</f>
        <v>0</v>
      </c>
      <c r="O7540">
        <f>_xlfn.XLOOKUP(FraudData[[#This Row],[device_trust_score]],DeviceRules[Device Min],DeviceRules[Risk Points],,-1)</f>
        <v>0</v>
      </c>
      <c r="P7540">
        <f>_xlfn.XLOOKUP(FraudData[[#This Row],[velocity_last_24h]],VelocityRules[Velocity Min],VelocityRules[Risk Points],,-1)</f>
        <v>0</v>
      </c>
      <c r="Q7540">
        <f>_xlfn.XLOOKUP(FraudData[[#This Row],[merchant_category]],MerchantRules[Merchant Category],MerchantRules[Risk Points],0)</f>
        <v>1</v>
      </c>
      <c r="R7540">
        <f>SUM(FraudData[[#This Row],[Amount Risk]:[Merchant Risk]])</f>
        <v>4</v>
      </c>
      <c r="S7540" t="str" cm="1">
        <f t="array" ref="S7540">_xlfn.IFS(FraudData[[#This Row],[Fraud Risk Score]]&gt;=8,"High Risk",FraudData[[#This Row],[Fraud Risk Score]]&gt;=6,"Medium Risk",TRUE,"Low Risk")</f>
        <v>Low Risk</v>
      </c>
    </row>
    <row r="7541" spans="1:19">
      <c r="A7541">
        <v>7540</v>
      </c>
      <c r="B7541">
        <v>90.06</v>
      </c>
      <c r="C7541">
        <v>0</v>
      </c>
      <c r="D7541" t="s">
        <v>47</v>
      </c>
      <c r="E7541">
        <v>0</v>
      </c>
      <c r="F7541">
        <v>0</v>
      </c>
      <c r="G7541">
        <v>94</v>
      </c>
      <c r="H7541">
        <v>4</v>
      </c>
      <c r="I7541">
        <v>28</v>
      </c>
      <c r="J7541">
        <v>0</v>
      </c>
      <c r="K7541">
        <f>_xlfn.XLOOKUP(FraudData[[#This Row],[amount]],AmountRules[Amount Min],AmountRules[Risk Points],,-1)</f>
        <v>0</v>
      </c>
      <c r="L7541">
        <f>_xlfn.XLOOKUP(FraudData[[#This Row],[transaction_hour]],TimeRules[Hour Min],TimeRules[Risk Points],,-1)</f>
        <v>3</v>
      </c>
      <c r="M7541">
        <f>_xlfn.XLOOKUP(FraudData[[#This Row],[foreign_transaction]],ForeignRules[Foreign Transaction],ForeignRules[Risk Points],0)</f>
        <v>0</v>
      </c>
      <c r="N7541">
        <f>_xlfn.XLOOKUP(FraudData[[#This Row],[location_mismatch]],Table10[Location Mismatch],Table10[Risk Points],0)</f>
        <v>0</v>
      </c>
      <c r="O7541">
        <f>_xlfn.XLOOKUP(FraudData[[#This Row],[device_trust_score]],DeviceRules[Device Min],DeviceRules[Risk Points],,-1)</f>
        <v>0</v>
      </c>
      <c r="P7541">
        <f>_xlfn.XLOOKUP(FraudData[[#This Row],[velocity_last_24h]],VelocityRules[Velocity Min],VelocityRules[Risk Points],,-1)</f>
        <v>0</v>
      </c>
      <c r="Q7541">
        <f>_xlfn.XLOOKUP(FraudData[[#This Row],[merchant_category]],MerchantRules[Merchant Category],MerchantRules[Risk Points],0)</f>
        <v>0</v>
      </c>
      <c r="R7541">
        <f>SUM(FraudData[[#This Row],[Amount Risk]:[Merchant Risk]])</f>
        <v>3</v>
      </c>
      <c r="S7541" t="str" cm="1">
        <f t="array" ref="S7541">_xlfn.IFS(FraudData[[#This Row],[Fraud Risk Score]]&gt;=8,"High Risk",FraudData[[#This Row],[Fraud Risk Score]]&gt;=6,"Medium Risk",TRUE,"Low Risk")</f>
        <v>Low Risk</v>
      </c>
    </row>
    <row r="7542" spans="1:19">
      <c r="A7542">
        <v>7541</v>
      </c>
      <c r="B7542">
        <v>38.35</v>
      </c>
      <c r="C7542">
        <v>14</v>
      </c>
      <c r="D7542" t="s">
        <v>46</v>
      </c>
      <c r="E7542">
        <v>0</v>
      </c>
      <c r="F7542">
        <v>0</v>
      </c>
      <c r="G7542">
        <v>27</v>
      </c>
      <c r="H7542">
        <v>2</v>
      </c>
      <c r="I7542">
        <v>56</v>
      </c>
      <c r="J7542">
        <v>0</v>
      </c>
      <c r="K7542">
        <f>_xlfn.XLOOKUP(FraudData[[#This Row],[amount]],AmountRules[Amount Min],AmountRules[Risk Points],,-1)</f>
        <v>0</v>
      </c>
      <c r="L7542">
        <f>_xlfn.XLOOKUP(FraudData[[#This Row],[transaction_hour]],TimeRules[Hour Min],TimeRules[Risk Points],,-1)</f>
        <v>0</v>
      </c>
      <c r="M7542">
        <f>_xlfn.XLOOKUP(FraudData[[#This Row],[foreign_transaction]],ForeignRules[Foreign Transaction],ForeignRules[Risk Points],0)</f>
        <v>0</v>
      </c>
      <c r="N7542">
        <f>_xlfn.XLOOKUP(FraudData[[#This Row],[location_mismatch]],Table10[Location Mismatch],Table10[Risk Points],0)</f>
        <v>0</v>
      </c>
      <c r="O7542">
        <f>_xlfn.XLOOKUP(FraudData[[#This Row],[device_trust_score]],DeviceRules[Device Min],DeviceRules[Risk Points],,-1)</f>
        <v>3</v>
      </c>
      <c r="P7542">
        <f>_xlfn.XLOOKUP(FraudData[[#This Row],[velocity_last_24h]],VelocityRules[Velocity Min],VelocityRules[Risk Points],,-1)</f>
        <v>0</v>
      </c>
      <c r="Q7542">
        <f>_xlfn.XLOOKUP(FraudData[[#This Row],[merchant_category]],MerchantRules[Merchant Category],MerchantRules[Risk Points],0)</f>
        <v>0</v>
      </c>
      <c r="R7542">
        <f>SUM(FraudData[[#This Row],[Amount Risk]:[Merchant Risk]])</f>
        <v>3</v>
      </c>
      <c r="S7542" t="str" cm="1">
        <f t="array" ref="S7542">_xlfn.IFS(FraudData[[#This Row],[Fraud Risk Score]]&gt;=8,"High Risk",FraudData[[#This Row],[Fraud Risk Score]]&gt;=6,"Medium Risk",TRUE,"Low Risk")</f>
        <v>Low Risk</v>
      </c>
    </row>
    <row r="7543" spans="1:19">
      <c r="A7543">
        <v>7542</v>
      </c>
      <c r="B7543">
        <v>11.37</v>
      </c>
      <c r="C7543">
        <v>11</v>
      </c>
      <c r="D7543" t="s">
        <v>50</v>
      </c>
      <c r="E7543">
        <v>0</v>
      </c>
      <c r="F7543">
        <v>0</v>
      </c>
      <c r="G7543">
        <v>77</v>
      </c>
      <c r="H7543">
        <v>1</v>
      </c>
      <c r="I7543">
        <v>31</v>
      </c>
      <c r="J7543">
        <v>0</v>
      </c>
      <c r="K7543">
        <f>_xlfn.XLOOKUP(FraudData[[#This Row],[amount]],AmountRules[Amount Min],AmountRules[Risk Points],,-1)</f>
        <v>0</v>
      </c>
      <c r="L7543">
        <f>_xlfn.XLOOKUP(FraudData[[#This Row],[transaction_hour]],TimeRules[Hour Min],TimeRules[Risk Points],,-1)</f>
        <v>0</v>
      </c>
      <c r="M7543">
        <f>_xlfn.XLOOKUP(FraudData[[#This Row],[foreign_transaction]],ForeignRules[Foreign Transaction],ForeignRules[Risk Points],0)</f>
        <v>0</v>
      </c>
      <c r="N7543">
        <f>_xlfn.XLOOKUP(FraudData[[#This Row],[location_mismatch]],Table10[Location Mismatch],Table10[Risk Points],0)</f>
        <v>0</v>
      </c>
      <c r="O7543">
        <f>_xlfn.XLOOKUP(FraudData[[#This Row],[device_trust_score]],DeviceRules[Device Min],DeviceRules[Risk Points],,-1)</f>
        <v>0</v>
      </c>
      <c r="P7543">
        <f>_xlfn.XLOOKUP(FraudData[[#This Row],[velocity_last_24h]],VelocityRules[Velocity Min],VelocityRules[Risk Points],,-1)</f>
        <v>0</v>
      </c>
      <c r="Q7543">
        <f>_xlfn.XLOOKUP(FraudData[[#This Row],[merchant_category]],MerchantRules[Merchant Category],MerchantRules[Risk Points],0)</f>
        <v>0</v>
      </c>
      <c r="R7543">
        <f>SUM(FraudData[[#This Row],[Amount Risk]:[Merchant Risk]])</f>
        <v>0</v>
      </c>
      <c r="S7543" t="str" cm="1">
        <f t="array" ref="S7543">_xlfn.IFS(FraudData[[#This Row],[Fraud Risk Score]]&gt;=8,"High Risk",FraudData[[#This Row],[Fraud Risk Score]]&gt;=6,"Medium Risk",TRUE,"Low Risk")</f>
        <v>Low Risk</v>
      </c>
    </row>
    <row r="7544" spans="1:19">
      <c r="A7544">
        <v>7543</v>
      </c>
      <c r="B7544">
        <v>160.88999999999999</v>
      </c>
      <c r="C7544">
        <v>8</v>
      </c>
      <c r="D7544" t="s">
        <v>47</v>
      </c>
      <c r="E7544">
        <v>0</v>
      </c>
      <c r="F7544">
        <v>1</v>
      </c>
      <c r="G7544">
        <v>83</v>
      </c>
      <c r="H7544">
        <v>3</v>
      </c>
      <c r="I7544">
        <v>59</v>
      </c>
      <c r="J7544">
        <v>0</v>
      </c>
      <c r="K7544">
        <f>_xlfn.XLOOKUP(FraudData[[#This Row],[amount]],AmountRules[Amount Min],AmountRules[Risk Points],,-1)</f>
        <v>0</v>
      </c>
      <c r="L7544">
        <f>_xlfn.XLOOKUP(FraudData[[#This Row],[transaction_hour]],TimeRules[Hour Min],TimeRules[Risk Points],,-1)</f>
        <v>0</v>
      </c>
      <c r="M7544">
        <f>_xlfn.XLOOKUP(FraudData[[#This Row],[foreign_transaction]],ForeignRules[Foreign Transaction],ForeignRules[Risk Points],0)</f>
        <v>0</v>
      </c>
      <c r="N7544">
        <f>_xlfn.XLOOKUP(FraudData[[#This Row],[location_mismatch]],Table10[Location Mismatch],Table10[Risk Points],0)</f>
        <v>3</v>
      </c>
      <c r="O7544">
        <f>_xlfn.XLOOKUP(FraudData[[#This Row],[device_trust_score]],DeviceRules[Device Min],DeviceRules[Risk Points],,-1)</f>
        <v>0</v>
      </c>
      <c r="P7544">
        <f>_xlfn.XLOOKUP(FraudData[[#This Row],[velocity_last_24h]],VelocityRules[Velocity Min],VelocityRules[Risk Points],,-1)</f>
        <v>0</v>
      </c>
      <c r="Q7544">
        <f>_xlfn.XLOOKUP(FraudData[[#This Row],[merchant_category]],MerchantRules[Merchant Category],MerchantRules[Risk Points],0)</f>
        <v>0</v>
      </c>
      <c r="R7544">
        <f>SUM(FraudData[[#This Row],[Amount Risk]:[Merchant Risk]])</f>
        <v>3</v>
      </c>
      <c r="S7544" t="str" cm="1">
        <f t="array" ref="S7544">_xlfn.IFS(FraudData[[#This Row],[Fraud Risk Score]]&gt;=8,"High Risk",FraudData[[#This Row],[Fraud Risk Score]]&gt;=6,"Medium Risk",TRUE,"Low Risk")</f>
        <v>Low Risk</v>
      </c>
    </row>
    <row r="7545" spans="1:19">
      <c r="A7545">
        <v>7544</v>
      </c>
      <c r="B7545">
        <v>815.36</v>
      </c>
      <c r="C7545">
        <v>10</v>
      </c>
      <c r="D7545" t="s">
        <v>47</v>
      </c>
      <c r="E7545">
        <v>0</v>
      </c>
      <c r="F7545">
        <v>0</v>
      </c>
      <c r="G7545">
        <v>60</v>
      </c>
      <c r="H7545">
        <v>1</v>
      </c>
      <c r="I7545">
        <v>30</v>
      </c>
      <c r="J7545">
        <v>0</v>
      </c>
      <c r="K7545">
        <f>_xlfn.XLOOKUP(FraudData[[#This Row],[amount]],AmountRules[Amount Min],AmountRules[Risk Points],,-1)</f>
        <v>1</v>
      </c>
      <c r="L7545">
        <f>_xlfn.XLOOKUP(FraudData[[#This Row],[transaction_hour]],TimeRules[Hour Min],TimeRules[Risk Points],,-1)</f>
        <v>0</v>
      </c>
      <c r="M7545">
        <f>_xlfn.XLOOKUP(FraudData[[#This Row],[foreign_transaction]],ForeignRules[Foreign Transaction],ForeignRules[Risk Points],0)</f>
        <v>0</v>
      </c>
      <c r="N7545">
        <f>_xlfn.XLOOKUP(FraudData[[#This Row],[location_mismatch]],Table10[Location Mismatch],Table10[Risk Points],0)</f>
        <v>0</v>
      </c>
      <c r="O7545">
        <f>_xlfn.XLOOKUP(FraudData[[#This Row],[device_trust_score]],DeviceRules[Device Min],DeviceRules[Risk Points],,-1)</f>
        <v>1</v>
      </c>
      <c r="P7545">
        <f>_xlfn.XLOOKUP(FraudData[[#This Row],[velocity_last_24h]],VelocityRules[Velocity Min],VelocityRules[Risk Points],,-1)</f>
        <v>0</v>
      </c>
      <c r="Q7545">
        <f>_xlfn.XLOOKUP(FraudData[[#This Row],[merchant_category]],MerchantRules[Merchant Category],MerchantRules[Risk Points],0)</f>
        <v>0</v>
      </c>
      <c r="R7545">
        <f>SUM(FraudData[[#This Row],[Amount Risk]:[Merchant Risk]])</f>
        <v>2</v>
      </c>
      <c r="S7545" t="str" cm="1">
        <f t="array" ref="S7545">_xlfn.IFS(FraudData[[#This Row],[Fraud Risk Score]]&gt;=8,"High Risk",FraudData[[#This Row],[Fraud Risk Score]]&gt;=6,"Medium Risk",TRUE,"Low Risk")</f>
        <v>Low Risk</v>
      </c>
    </row>
    <row r="7546" spans="1:19">
      <c r="A7546">
        <v>7545</v>
      </c>
      <c r="B7546">
        <v>32.85</v>
      </c>
      <c r="C7546">
        <v>4</v>
      </c>
      <c r="D7546" t="s">
        <v>48</v>
      </c>
      <c r="E7546">
        <v>0</v>
      </c>
      <c r="F7546">
        <v>0</v>
      </c>
      <c r="G7546">
        <v>90</v>
      </c>
      <c r="H7546">
        <v>3</v>
      </c>
      <c r="I7546">
        <v>33</v>
      </c>
      <c r="J7546">
        <v>0</v>
      </c>
      <c r="K7546">
        <f>_xlfn.XLOOKUP(FraudData[[#This Row],[amount]],AmountRules[Amount Min],AmountRules[Risk Points],,-1)</f>
        <v>0</v>
      </c>
      <c r="L7546">
        <f>_xlfn.XLOOKUP(FraudData[[#This Row],[transaction_hour]],TimeRules[Hour Min],TimeRules[Risk Points],,-1)</f>
        <v>0</v>
      </c>
      <c r="M7546">
        <f>_xlfn.XLOOKUP(FraudData[[#This Row],[foreign_transaction]],ForeignRules[Foreign Transaction],ForeignRules[Risk Points],0)</f>
        <v>0</v>
      </c>
      <c r="N7546">
        <f>_xlfn.XLOOKUP(FraudData[[#This Row],[location_mismatch]],Table10[Location Mismatch],Table10[Risk Points],0)</f>
        <v>0</v>
      </c>
      <c r="O7546">
        <f>_xlfn.XLOOKUP(FraudData[[#This Row],[device_trust_score]],DeviceRules[Device Min],DeviceRules[Risk Points],,-1)</f>
        <v>0</v>
      </c>
      <c r="P7546">
        <f>_xlfn.XLOOKUP(FraudData[[#This Row],[velocity_last_24h]],VelocityRules[Velocity Min],VelocityRules[Risk Points],,-1)</f>
        <v>0</v>
      </c>
      <c r="Q7546">
        <f>_xlfn.XLOOKUP(FraudData[[#This Row],[merchant_category]],MerchantRules[Merchant Category],MerchantRules[Risk Points],0)</f>
        <v>0</v>
      </c>
      <c r="R7546">
        <f>SUM(FraudData[[#This Row],[Amount Risk]:[Merchant Risk]])</f>
        <v>0</v>
      </c>
      <c r="S7546" t="str" cm="1">
        <f t="array" ref="S7546">_xlfn.IFS(FraudData[[#This Row],[Fraud Risk Score]]&gt;=8,"High Risk",FraudData[[#This Row],[Fraud Risk Score]]&gt;=6,"Medium Risk",TRUE,"Low Risk")</f>
        <v>Low Risk</v>
      </c>
    </row>
    <row r="7547" spans="1:19">
      <c r="A7547">
        <v>7546</v>
      </c>
      <c r="B7547">
        <v>8.61</v>
      </c>
      <c r="C7547">
        <v>23</v>
      </c>
      <c r="D7547" t="s">
        <v>50</v>
      </c>
      <c r="E7547">
        <v>0</v>
      </c>
      <c r="F7547">
        <v>0</v>
      </c>
      <c r="G7547">
        <v>61</v>
      </c>
      <c r="H7547">
        <v>1</v>
      </c>
      <c r="I7547">
        <v>45</v>
      </c>
      <c r="J7547">
        <v>0</v>
      </c>
      <c r="K7547">
        <f>_xlfn.XLOOKUP(FraudData[[#This Row],[amount]],AmountRules[Amount Min],AmountRules[Risk Points],,-1)</f>
        <v>0</v>
      </c>
      <c r="L7547">
        <f>_xlfn.XLOOKUP(FraudData[[#This Row],[transaction_hour]],TimeRules[Hour Min],TimeRules[Risk Points],,-1)</f>
        <v>1</v>
      </c>
      <c r="M7547">
        <f>_xlfn.XLOOKUP(FraudData[[#This Row],[foreign_transaction]],ForeignRules[Foreign Transaction],ForeignRules[Risk Points],0)</f>
        <v>0</v>
      </c>
      <c r="N7547">
        <f>_xlfn.XLOOKUP(FraudData[[#This Row],[location_mismatch]],Table10[Location Mismatch],Table10[Risk Points],0)</f>
        <v>0</v>
      </c>
      <c r="O7547">
        <f>_xlfn.XLOOKUP(FraudData[[#This Row],[device_trust_score]],DeviceRules[Device Min],DeviceRules[Risk Points],,-1)</f>
        <v>1</v>
      </c>
      <c r="P7547">
        <f>_xlfn.XLOOKUP(FraudData[[#This Row],[velocity_last_24h]],VelocityRules[Velocity Min],VelocityRules[Risk Points],,-1)</f>
        <v>0</v>
      </c>
      <c r="Q7547">
        <f>_xlfn.XLOOKUP(FraudData[[#This Row],[merchant_category]],MerchantRules[Merchant Category],MerchantRules[Risk Points],0)</f>
        <v>0</v>
      </c>
      <c r="R7547">
        <f>SUM(FraudData[[#This Row],[Amount Risk]:[Merchant Risk]])</f>
        <v>2</v>
      </c>
      <c r="S7547" t="str" cm="1">
        <f t="array" ref="S7547">_xlfn.IFS(FraudData[[#This Row],[Fraud Risk Score]]&gt;=8,"High Risk",FraudData[[#This Row],[Fraud Risk Score]]&gt;=6,"Medium Risk",TRUE,"Low Risk")</f>
        <v>Low Risk</v>
      </c>
    </row>
    <row r="7548" spans="1:19">
      <c r="A7548">
        <v>7547</v>
      </c>
      <c r="B7548">
        <v>272.16000000000003</v>
      </c>
      <c r="C7548">
        <v>6</v>
      </c>
      <c r="D7548" t="s">
        <v>49</v>
      </c>
      <c r="E7548">
        <v>0</v>
      </c>
      <c r="F7548">
        <v>1</v>
      </c>
      <c r="G7548">
        <v>68</v>
      </c>
      <c r="H7548">
        <v>1</v>
      </c>
      <c r="I7548">
        <v>24</v>
      </c>
      <c r="J7548">
        <v>0</v>
      </c>
      <c r="K7548">
        <f>_xlfn.XLOOKUP(FraudData[[#This Row],[amount]],AmountRules[Amount Min],AmountRules[Risk Points],,-1)</f>
        <v>0</v>
      </c>
      <c r="L7548">
        <f>_xlfn.XLOOKUP(FraudData[[#This Row],[transaction_hour]],TimeRules[Hour Min],TimeRules[Risk Points],,-1)</f>
        <v>0</v>
      </c>
      <c r="M7548">
        <f>_xlfn.XLOOKUP(FraudData[[#This Row],[foreign_transaction]],ForeignRules[Foreign Transaction],ForeignRules[Risk Points],0)</f>
        <v>0</v>
      </c>
      <c r="N7548">
        <f>_xlfn.XLOOKUP(FraudData[[#This Row],[location_mismatch]],Table10[Location Mismatch],Table10[Risk Points],0)</f>
        <v>3</v>
      </c>
      <c r="O7548">
        <f>_xlfn.XLOOKUP(FraudData[[#This Row],[device_trust_score]],DeviceRules[Device Min],DeviceRules[Risk Points],,-1)</f>
        <v>1</v>
      </c>
      <c r="P7548">
        <f>_xlfn.XLOOKUP(FraudData[[#This Row],[velocity_last_24h]],VelocityRules[Velocity Min],VelocityRules[Risk Points],,-1)</f>
        <v>0</v>
      </c>
      <c r="Q7548">
        <f>_xlfn.XLOOKUP(FraudData[[#This Row],[merchant_category]],MerchantRules[Merchant Category],MerchantRules[Risk Points],0)</f>
        <v>1</v>
      </c>
      <c r="R7548">
        <f>SUM(FraudData[[#This Row],[Amount Risk]:[Merchant Risk]])</f>
        <v>5</v>
      </c>
      <c r="S7548" t="str" cm="1">
        <f t="array" ref="S7548">_xlfn.IFS(FraudData[[#This Row],[Fraud Risk Score]]&gt;=8,"High Risk",FraudData[[#This Row],[Fraud Risk Score]]&gt;=6,"Medium Risk",TRUE,"Low Risk")</f>
        <v>Low Risk</v>
      </c>
    </row>
    <row r="7549" spans="1:19">
      <c r="A7549">
        <v>7548</v>
      </c>
      <c r="B7549">
        <v>52.4</v>
      </c>
      <c r="C7549">
        <v>7</v>
      </c>
      <c r="D7549" t="s">
        <v>46</v>
      </c>
      <c r="E7549">
        <v>0</v>
      </c>
      <c r="F7549">
        <v>0</v>
      </c>
      <c r="G7549">
        <v>88</v>
      </c>
      <c r="H7549">
        <v>1</v>
      </c>
      <c r="I7549">
        <v>35</v>
      </c>
      <c r="J7549">
        <v>0</v>
      </c>
      <c r="K7549">
        <f>_xlfn.XLOOKUP(FraudData[[#This Row],[amount]],AmountRules[Amount Min],AmountRules[Risk Points],,-1)</f>
        <v>0</v>
      </c>
      <c r="L7549">
        <f>_xlfn.XLOOKUP(FraudData[[#This Row],[transaction_hour]],TimeRules[Hour Min],TimeRules[Risk Points],,-1)</f>
        <v>0</v>
      </c>
      <c r="M7549">
        <f>_xlfn.XLOOKUP(FraudData[[#This Row],[foreign_transaction]],ForeignRules[Foreign Transaction],ForeignRules[Risk Points],0)</f>
        <v>0</v>
      </c>
      <c r="N7549">
        <f>_xlfn.XLOOKUP(FraudData[[#This Row],[location_mismatch]],Table10[Location Mismatch],Table10[Risk Points],0)</f>
        <v>0</v>
      </c>
      <c r="O7549">
        <f>_xlfn.XLOOKUP(FraudData[[#This Row],[device_trust_score]],DeviceRules[Device Min],DeviceRules[Risk Points],,-1)</f>
        <v>0</v>
      </c>
      <c r="P7549">
        <f>_xlfn.XLOOKUP(FraudData[[#This Row],[velocity_last_24h]],VelocityRules[Velocity Min],VelocityRules[Risk Points],,-1)</f>
        <v>0</v>
      </c>
      <c r="Q7549">
        <f>_xlfn.XLOOKUP(FraudData[[#This Row],[merchant_category]],MerchantRules[Merchant Category],MerchantRules[Risk Points],0)</f>
        <v>0</v>
      </c>
      <c r="R7549">
        <f>SUM(FraudData[[#This Row],[Amount Risk]:[Merchant Risk]])</f>
        <v>0</v>
      </c>
      <c r="S7549" t="str" cm="1">
        <f t="array" ref="S7549">_xlfn.IFS(FraudData[[#This Row],[Fraud Risk Score]]&gt;=8,"High Risk",FraudData[[#This Row],[Fraud Risk Score]]&gt;=6,"Medium Risk",TRUE,"Low Risk")</f>
        <v>Low Risk</v>
      </c>
    </row>
    <row r="7550" spans="1:19">
      <c r="A7550">
        <v>7549</v>
      </c>
      <c r="B7550">
        <v>318.58</v>
      </c>
      <c r="C7550">
        <v>0</v>
      </c>
      <c r="D7550" t="s">
        <v>50</v>
      </c>
      <c r="E7550">
        <v>0</v>
      </c>
      <c r="F7550">
        <v>0</v>
      </c>
      <c r="G7550">
        <v>75</v>
      </c>
      <c r="H7550">
        <v>1</v>
      </c>
      <c r="I7550">
        <v>32</v>
      </c>
      <c r="J7550">
        <v>0</v>
      </c>
      <c r="K7550">
        <f>_xlfn.XLOOKUP(FraudData[[#This Row],[amount]],AmountRules[Amount Min],AmountRules[Risk Points],,-1)</f>
        <v>0</v>
      </c>
      <c r="L7550">
        <f>_xlfn.XLOOKUP(FraudData[[#This Row],[transaction_hour]],TimeRules[Hour Min],TimeRules[Risk Points],,-1)</f>
        <v>3</v>
      </c>
      <c r="M7550">
        <f>_xlfn.XLOOKUP(FraudData[[#This Row],[foreign_transaction]],ForeignRules[Foreign Transaction],ForeignRules[Risk Points],0)</f>
        <v>0</v>
      </c>
      <c r="N7550">
        <f>_xlfn.XLOOKUP(FraudData[[#This Row],[location_mismatch]],Table10[Location Mismatch],Table10[Risk Points],0)</f>
        <v>0</v>
      </c>
      <c r="O7550">
        <f>_xlfn.XLOOKUP(FraudData[[#This Row],[device_trust_score]],DeviceRules[Device Min],DeviceRules[Risk Points],,-1)</f>
        <v>0</v>
      </c>
      <c r="P7550">
        <f>_xlfn.XLOOKUP(FraudData[[#This Row],[velocity_last_24h]],VelocityRules[Velocity Min],VelocityRules[Risk Points],,-1)</f>
        <v>0</v>
      </c>
      <c r="Q7550">
        <f>_xlfn.XLOOKUP(FraudData[[#This Row],[merchant_category]],MerchantRules[Merchant Category],MerchantRules[Risk Points],0)</f>
        <v>0</v>
      </c>
      <c r="R7550">
        <f>SUM(FraudData[[#This Row],[Amount Risk]:[Merchant Risk]])</f>
        <v>3</v>
      </c>
      <c r="S7550" t="str" cm="1">
        <f t="array" ref="S7550">_xlfn.IFS(FraudData[[#This Row],[Fraud Risk Score]]&gt;=8,"High Risk",FraudData[[#This Row],[Fraud Risk Score]]&gt;=6,"Medium Risk",TRUE,"Low Risk")</f>
        <v>Low Risk</v>
      </c>
    </row>
    <row r="7551" spans="1:19">
      <c r="A7551">
        <v>7550</v>
      </c>
      <c r="B7551">
        <v>219.09</v>
      </c>
      <c r="C7551">
        <v>0</v>
      </c>
      <c r="D7551" t="s">
        <v>49</v>
      </c>
      <c r="E7551">
        <v>0</v>
      </c>
      <c r="F7551">
        <v>0</v>
      </c>
      <c r="G7551">
        <v>30</v>
      </c>
      <c r="H7551">
        <v>3</v>
      </c>
      <c r="I7551">
        <v>35</v>
      </c>
      <c r="J7551">
        <v>0</v>
      </c>
      <c r="K7551">
        <f>_xlfn.XLOOKUP(FraudData[[#This Row],[amount]],AmountRules[Amount Min],AmountRules[Risk Points],,-1)</f>
        <v>0</v>
      </c>
      <c r="L7551">
        <f>_xlfn.XLOOKUP(FraudData[[#This Row],[transaction_hour]],TimeRules[Hour Min],TimeRules[Risk Points],,-1)</f>
        <v>3</v>
      </c>
      <c r="M7551">
        <f>_xlfn.XLOOKUP(FraudData[[#This Row],[foreign_transaction]],ForeignRules[Foreign Transaction],ForeignRules[Risk Points],0)</f>
        <v>0</v>
      </c>
      <c r="N7551">
        <f>_xlfn.XLOOKUP(FraudData[[#This Row],[location_mismatch]],Table10[Location Mismatch],Table10[Risk Points],0)</f>
        <v>0</v>
      </c>
      <c r="O7551">
        <f>_xlfn.XLOOKUP(FraudData[[#This Row],[device_trust_score]],DeviceRules[Device Min],DeviceRules[Risk Points],,-1)</f>
        <v>2</v>
      </c>
      <c r="P7551">
        <f>_xlfn.XLOOKUP(FraudData[[#This Row],[velocity_last_24h]],VelocityRules[Velocity Min],VelocityRules[Risk Points],,-1)</f>
        <v>0</v>
      </c>
      <c r="Q7551">
        <f>_xlfn.XLOOKUP(FraudData[[#This Row],[merchant_category]],MerchantRules[Merchant Category],MerchantRules[Risk Points],0)</f>
        <v>1</v>
      </c>
      <c r="R7551">
        <f>SUM(FraudData[[#This Row],[Amount Risk]:[Merchant Risk]])</f>
        <v>6</v>
      </c>
      <c r="S7551" t="str" cm="1">
        <f t="array" ref="S7551">_xlfn.IFS(FraudData[[#This Row],[Fraud Risk Score]]&gt;=8,"High Risk",FraudData[[#This Row],[Fraud Risk Score]]&gt;=6,"Medium Risk",TRUE,"Low Risk")</f>
        <v>Medium Risk</v>
      </c>
    </row>
    <row r="7552" spans="1:19">
      <c r="A7552">
        <v>7551</v>
      </c>
      <c r="B7552">
        <v>524.29</v>
      </c>
      <c r="C7552">
        <v>2</v>
      </c>
      <c r="D7552" t="s">
        <v>47</v>
      </c>
      <c r="E7552">
        <v>0</v>
      </c>
      <c r="F7552">
        <v>0</v>
      </c>
      <c r="G7552">
        <v>93</v>
      </c>
      <c r="H7552">
        <v>0</v>
      </c>
      <c r="I7552">
        <v>64</v>
      </c>
      <c r="J7552">
        <v>0</v>
      </c>
      <c r="K7552">
        <f>_xlfn.XLOOKUP(FraudData[[#This Row],[amount]],AmountRules[Amount Min],AmountRules[Risk Points],,-1)</f>
        <v>1</v>
      </c>
      <c r="L7552">
        <f>_xlfn.XLOOKUP(FraudData[[#This Row],[transaction_hour]],TimeRules[Hour Min],TimeRules[Risk Points],,-1)</f>
        <v>3</v>
      </c>
      <c r="M7552">
        <f>_xlfn.XLOOKUP(FraudData[[#This Row],[foreign_transaction]],ForeignRules[Foreign Transaction],ForeignRules[Risk Points],0)</f>
        <v>0</v>
      </c>
      <c r="N7552">
        <f>_xlfn.XLOOKUP(FraudData[[#This Row],[location_mismatch]],Table10[Location Mismatch],Table10[Risk Points],0)</f>
        <v>0</v>
      </c>
      <c r="O7552">
        <f>_xlfn.XLOOKUP(FraudData[[#This Row],[device_trust_score]],DeviceRules[Device Min],DeviceRules[Risk Points],,-1)</f>
        <v>0</v>
      </c>
      <c r="P7552">
        <f>_xlfn.XLOOKUP(FraudData[[#This Row],[velocity_last_24h]],VelocityRules[Velocity Min],VelocityRules[Risk Points],,-1)</f>
        <v>0</v>
      </c>
      <c r="Q7552">
        <f>_xlfn.XLOOKUP(FraudData[[#This Row],[merchant_category]],MerchantRules[Merchant Category],MerchantRules[Risk Points],0)</f>
        <v>0</v>
      </c>
      <c r="R7552">
        <f>SUM(FraudData[[#This Row],[Amount Risk]:[Merchant Risk]])</f>
        <v>4</v>
      </c>
      <c r="S7552" t="str" cm="1">
        <f t="array" ref="S7552">_xlfn.IFS(FraudData[[#This Row],[Fraud Risk Score]]&gt;=8,"High Risk",FraudData[[#This Row],[Fraud Risk Score]]&gt;=6,"Medium Risk",TRUE,"Low Risk")</f>
        <v>Low Risk</v>
      </c>
    </row>
    <row r="7553" spans="1:19">
      <c r="A7553">
        <v>7552</v>
      </c>
      <c r="B7553">
        <v>94.65</v>
      </c>
      <c r="C7553">
        <v>7</v>
      </c>
      <c r="D7553" t="s">
        <v>46</v>
      </c>
      <c r="E7553">
        <v>0</v>
      </c>
      <c r="F7553">
        <v>0</v>
      </c>
      <c r="G7553">
        <v>45</v>
      </c>
      <c r="H7553">
        <v>3</v>
      </c>
      <c r="I7553">
        <v>28</v>
      </c>
      <c r="J7553">
        <v>0</v>
      </c>
      <c r="K7553">
        <f>_xlfn.XLOOKUP(FraudData[[#This Row],[amount]],AmountRules[Amount Min],AmountRules[Risk Points],,-1)</f>
        <v>0</v>
      </c>
      <c r="L7553">
        <f>_xlfn.XLOOKUP(FraudData[[#This Row],[transaction_hour]],TimeRules[Hour Min],TimeRules[Risk Points],,-1)</f>
        <v>0</v>
      </c>
      <c r="M7553">
        <f>_xlfn.XLOOKUP(FraudData[[#This Row],[foreign_transaction]],ForeignRules[Foreign Transaction],ForeignRules[Risk Points],0)</f>
        <v>0</v>
      </c>
      <c r="N7553">
        <f>_xlfn.XLOOKUP(FraudData[[#This Row],[location_mismatch]],Table10[Location Mismatch],Table10[Risk Points],0)</f>
        <v>0</v>
      </c>
      <c r="O7553">
        <f>_xlfn.XLOOKUP(FraudData[[#This Row],[device_trust_score]],DeviceRules[Device Min],DeviceRules[Risk Points],,-1)</f>
        <v>2</v>
      </c>
      <c r="P7553">
        <f>_xlfn.XLOOKUP(FraudData[[#This Row],[velocity_last_24h]],VelocityRules[Velocity Min],VelocityRules[Risk Points],,-1)</f>
        <v>0</v>
      </c>
      <c r="Q7553">
        <f>_xlfn.XLOOKUP(FraudData[[#This Row],[merchant_category]],MerchantRules[Merchant Category],MerchantRules[Risk Points],0)</f>
        <v>0</v>
      </c>
      <c r="R7553">
        <f>SUM(FraudData[[#This Row],[Amount Risk]:[Merchant Risk]])</f>
        <v>2</v>
      </c>
      <c r="S7553" t="str" cm="1">
        <f t="array" ref="S7553">_xlfn.IFS(FraudData[[#This Row],[Fraud Risk Score]]&gt;=8,"High Risk",FraudData[[#This Row],[Fraud Risk Score]]&gt;=6,"Medium Risk",TRUE,"Low Risk")</f>
        <v>Low Risk</v>
      </c>
    </row>
    <row r="7554" spans="1:19">
      <c r="A7554">
        <v>7553</v>
      </c>
      <c r="B7554">
        <v>195.23</v>
      </c>
      <c r="C7554">
        <v>10</v>
      </c>
      <c r="D7554" t="s">
        <v>46</v>
      </c>
      <c r="E7554">
        <v>0</v>
      </c>
      <c r="F7554">
        <v>0</v>
      </c>
      <c r="G7554">
        <v>81</v>
      </c>
      <c r="H7554">
        <v>0</v>
      </c>
      <c r="I7554">
        <v>28</v>
      </c>
      <c r="J7554">
        <v>0</v>
      </c>
      <c r="K7554">
        <f>_xlfn.XLOOKUP(FraudData[[#This Row],[amount]],AmountRules[Amount Min],AmountRules[Risk Points],,-1)</f>
        <v>0</v>
      </c>
      <c r="L7554">
        <f>_xlfn.XLOOKUP(FraudData[[#This Row],[transaction_hour]],TimeRules[Hour Min],TimeRules[Risk Points],,-1)</f>
        <v>0</v>
      </c>
      <c r="M7554">
        <f>_xlfn.XLOOKUP(FraudData[[#This Row],[foreign_transaction]],ForeignRules[Foreign Transaction],ForeignRules[Risk Points],0)</f>
        <v>0</v>
      </c>
      <c r="N7554">
        <f>_xlfn.XLOOKUP(FraudData[[#This Row],[location_mismatch]],Table10[Location Mismatch],Table10[Risk Points],0)</f>
        <v>0</v>
      </c>
      <c r="O7554">
        <f>_xlfn.XLOOKUP(FraudData[[#This Row],[device_trust_score]],DeviceRules[Device Min],DeviceRules[Risk Points],,-1)</f>
        <v>0</v>
      </c>
      <c r="P7554">
        <f>_xlfn.XLOOKUP(FraudData[[#This Row],[velocity_last_24h]],VelocityRules[Velocity Min],VelocityRules[Risk Points],,-1)</f>
        <v>0</v>
      </c>
      <c r="Q7554">
        <f>_xlfn.XLOOKUP(FraudData[[#This Row],[merchant_category]],MerchantRules[Merchant Category],MerchantRules[Risk Points],0)</f>
        <v>0</v>
      </c>
      <c r="R7554">
        <f>SUM(FraudData[[#This Row],[Amount Risk]:[Merchant Risk]])</f>
        <v>0</v>
      </c>
      <c r="S7554" t="str" cm="1">
        <f t="array" ref="S7554">_xlfn.IFS(FraudData[[#This Row],[Fraud Risk Score]]&gt;=8,"High Risk",FraudData[[#This Row],[Fraud Risk Score]]&gt;=6,"Medium Risk",TRUE,"Low Risk")</f>
        <v>Low Risk</v>
      </c>
    </row>
    <row r="7555" spans="1:19">
      <c r="A7555">
        <v>7554</v>
      </c>
      <c r="B7555">
        <v>112.54</v>
      </c>
      <c r="C7555">
        <v>0</v>
      </c>
      <c r="D7555" t="s">
        <v>50</v>
      </c>
      <c r="E7555">
        <v>0</v>
      </c>
      <c r="F7555">
        <v>1</v>
      </c>
      <c r="G7555">
        <v>52</v>
      </c>
      <c r="H7555">
        <v>1</v>
      </c>
      <c r="I7555">
        <v>68</v>
      </c>
      <c r="J7555">
        <v>0</v>
      </c>
      <c r="K7555">
        <f>_xlfn.XLOOKUP(FraudData[[#This Row],[amount]],AmountRules[Amount Min],AmountRules[Risk Points],,-1)</f>
        <v>0</v>
      </c>
      <c r="L7555">
        <f>_xlfn.XLOOKUP(FraudData[[#This Row],[transaction_hour]],TimeRules[Hour Min],TimeRules[Risk Points],,-1)</f>
        <v>3</v>
      </c>
      <c r="M7555">
        <f>_xlfn.XLOOKUP(FraudData[[#This Row],[foreign_transaction]],ForeignRules[Foreign Transaction],ForeignRules[Risk Points],0)</f>
        <v>0</v>
      </c>
      <c r="N7555">
        <f>_xlfn.XLOOKUP(FraudData[[#This Row],[location_mismatch]],Table10[Location Mismatch],Table10[Risk Points],0)</f>
        <v>3</v>
      </c>
      <c r="O7555">
        <f>_xlfn.XLOOKUP(FraudData[[#This Row],[device_trust_score]],DeviceRules[Device Min],DeviceRules[Risk Points],,-1)</f>
        <v>1</v>
      </c>
      <c r="P7555">
        <f>_xlfn.XLOOKUP(FraudData[[#This Row],[velocity_last_24h]],VelocityRules[Velocity Min],VelocityRules[Risk Points],,-1)</f>
        <v>0</v>
      </c>
      <c r="Q7555">
        <f>_xlfn.XLOOKUP(FraudData[[#This Row],[merchant_category]],MerchantRules[Merchant Category],MerchantRules[Risk Points],0)</f>
        <v>0</v>
      </c>
      <c r="R7555">
        <f>SUM(FraudData[[#This Row],[Amount Risk]:[Merchant Risk]])</f>
        <v>7</v>
      </c>
      <c r="S7555" t="str" cm="1">
        <f t="array" ref="S7555">_xlfn.IFS(FraudData[[#This Row],[Fraud Risk Score]]&gt;=8,"High Risk",FraudData[[#This Row],[Fraud Risk Score]]&gt;=6,"Medium Risk",TRUE,"Low Risk")</f>
        <v>Medium Risk</v>
      </c>
    </row>
    <row r="7556" spans="1:19">
      <c r="A7556">
        <v>7555</v>
      </c>
      <c r="B7556">
        <v>179.25</v>
      </c>
      <c r="C7556">
        <v>13</v>
      </c>
      <c r="D7556" t="s">
        <v>48</v>
      </c>
      <c r="E7556">
        <v>0</v>
      </c>
      <c r="F7556">
        <v>0</v>
      </c>
      <c r="G7556">
        <v>48</v>
      </c>
      <c r="H7556">
        <v>2</v>
      </c>
      <c r="I7556">
        <v>56</v>
      </c>
      <c r="J7556">
        <v>0</v>
      </c>
      <c r="K7556">
        <f>_xlfn.XLOOKUP(FraudData[[#This Row],[amount]],AmountRules[Amount Min],AmountRules[Risk Points],,-1)</f>
        <v>0</v>
      </c>
      <c r="L7556">
        <f>_xlfn.XLOOKUP(FraudData[[#This Row],[transaction_hour]],TimeRules[Hour Min],TimeRules[Risk Points],,-1)</f>
        <v>0</v>
      </c>
      <c r="M7556">
        <f>_xlfn.XLOOKUP(FraudData[[#This Row],[foreign_transaction]],ForeignRules[Foreign Transaction],ForeignRules[Risk Points],0)</f>
        <v>0</v>
      </c>
      <c r="N7556">
        <f>_xlfn.XLOOKUP(FraudData[[#This Row],[location_mismatch]],Table10[Location Mismatch],Table10[Risk Points],0)</f>
        <v>0</v>
      </c>
      <c r="O7556">
        <f>_xlfn.XLOOKUP(FraudData[[#This Row],[device_trust_score]],DeviceRules[Device Min],DeviceRules[Risk Points],,-1)</f>
        <v>2</v>
      </c>
      <c r="P7556">
        <f>_xlfn.XLOOKUP(FraudData[[#This Row],[velocity_last_24h]],VelocityRules[Velocity Min],VelocityRules[Risk Points],,-1)</f>
        <v>0</v>
      </c>
      <c r="Q7556">
        <f>_xlfn.XLOOKUP(FraudData[[#This Row],[merchant_category]],MerchantRules[Merchant Category],MerchantRules[Risk Points],0)</f>
        <v>0</v>
      </c>
      <c r="R7556">
        <f>SUM(FraudData[[#This Row],[Amount Risk]:[Merchant Risk]])</f>
        <v>2</v>
      </c>
      <c r="S7556" t="str" cm="1">
        <f t="array" ref="S7556">_xlfn.IFS(FraudData[[#This Row],[Fraud Risk Score]]&gt;=8,"High Risk",FraudData[[#This Row],[Fraud Risk Score]]&gt;=6,"Medium Risk",TRUE,"Low Risk")</f>
        <v>Low Risk</v>
      </c>
    </row>
    <row r="7557" spans="1:19">
      <c r="A7557">
        <v>7556</v>
      </c>
      <c r="B7557">
        <v>107.48</v>
      </c>
      <c r="C7557">
        <v>0</v>
      </c>
      <c r="D7557" t="s">
        <v>49</v>
      </c>
      <c r="E7557">
        <v>0</v>
      </c>
      <c r="F7557">
        <v>0</v>
      </c>
      <c r="G7557">
        <v>99</v>
      </c>
      <c r="H7557">
        <v>1</v>
      </c>
      <c r="I7557">
        <v>34</v>
      </c>
      <c r="J7557">
        <v>0</v>
      </c>
      <c r="K7557">
        <f>_xlfn.XLOOKUP(FraudData[[#This Row],[amount]],AmountRules[Amount Min],AmountRules[Risk Points],,-1)</f>
        <v>0</v>
      </c>
      <c r="L7557">
        <f>_xlfn.XLOOKUP(FraudData[[#This Row],[transaction_hour]],TimeRules[Hour Min],TimeRules[Risk Points],,-1)</f>
        <v>3</v>
      </c>
      <c r="M7557">
        <f>_xlfn.XLOOKUP(FraudData[[#This Row],[foreign_transaction]],ForeignRules[Foreign Transaction],ForeignRules[Risk Points],0)</f>
        <v>0</v>
      </c>
      <c r="N7557">
        <f>_xlfn.XLOOKUP(FraudData[[#This Row],[location_mismatch]],Table10[Location Mismatch],Table10[Risk Points],0)</f>
        <v>0</v>
      </c>
      <c r="O7557">
        <f>_xlfn.XLOOKUP(FraudData[[#This Row],[device_trust_score]],DeviceRules[Device Min],DeviceRules[Risk Points],,-1)</f>
        <v>0</v>
      </c>
      <c r="P7557">
        <f>_xlfn.XLOOKUP(FraudData[[#This Row],[velocity_last_24h]],VelocityRules[Velocity Min],VelocityRules[Risk Points],,-1)</f>
        <v>0</v>
      </c>
      <c r="Q7557">
        <f>_xlfn.XLOOKUP(FraudData[[#This Row],[merchant_category]],MerchantRules[Merchant Category],MerchantRules[Risk Points],0)</f>
        <v>1</v>
      </c>
      <c r="R7557">
        <f>SUM(FraudData[[#This Row],[Amount Risk]:[Merchant Risk]])</f>
        <v>4</v>
      </c>
      <c r="S7557" t="str" cm="1">
        <f t="array" ref="S7557">_xlfn.IFS(FraudData[[#This Row],[Fraud Risk Score]]&gt;=8,"High Risk",FraudData[[#This Row],[Fraud Risk Score]]&gt;=6,"Medium Risk",TRUE,"Low Risk")</f>
        <v>Low Risk</v>
      </c>
    </row>
    <row r="7558" spans="1:19">
      <c r="A7558">
        <v>7557</v>
      </c>
      <c r="B7558">
        <v>37.630000000000003</v>
      </c>
      <c r="C7558">
        <v>5</v>
      </c>
      <c r="D7558" t="s">
        <v>50</v>
      </c>
      <c r="E7558">
        <v>0</v>
      </c>
      <c r="F7558">
        <v>0</v>
      </c>
      <c r="G7558">
        <v>87</v>
      </c>
      <c r="H7558">
        <v>3</v>
      </c>
      <c r="I7558">
        <v>57</v>
      </c>
      <c r="J7558">
        <v>0</v>
      </c>
      <c r="K7558">
        <f>_xlfn.XLOOKUP(FraudData[[#This Row],[amount]],AmountRules[Amount Min],AmountRules[Risk Points],,-1)</f>
        <v>0</v>
      </c>
      <c r="L7558">
        <f>_xlfn.XLOOKUP(FraudData[[#This Row],[transaction_hour]],TimeRules[Hour Min],TimeRules[Risk Points],,-1)</f>
        <v>0</v>
      </c>
      <c r="M7558">
        <f>_xlfn.XLOOKUP(FraudData[[#This Row],[foreign_transaction]],ForeignRules[Foreign Transaction],ForeignRules[Risk Points],0)</f>
        <v>0</v>
      </c>
      <c r="N7558">
        <f>_xlfn.XLOOKUP(FraudData[[#This Row],[location_mismatch]],Table10[Location Mismatch],Table10[Risk Points],0)</f>
        <v>0</v>
      </c>
      <c r="O7558">
        <f>_xlfn.XLOOKUP(FraudData[[#This Row],[device_trust_score]],DeviceRules[Device Min],DeviceRules[Risk Points],,-1)</f>
        <v>0</v>
      </c>
      <c r="P7558">
        <f>_xlfn.XLOOKUP(FraudData[[#This Row],[velocity_last_24h]],VelocityRules[Velocity Min],VelocityRules[Risk Points],,-1)</f>
        <v>0</v>
      </c>
      <c r="Q7558">
        <f>_xlfn.XLOOKUP(FraudData[[#This Row],[merchant_category]],MerchantRules[Merchant Category],MerchantRules[Risk Points],0)</f>
        <v>0</v>
      </c>
      <c r="R7558">
        <f>SUM(FraudData[[#This Row],[Amount Risk]:[Merchant Risk]])</f>
        <v>0</v>
      </c>
      <c r="S7558" t="str" cm="1">
        <f t="array" ref="S7558">_xlfn.IFS(FraudData[[#This Row],[Fraud Risk Score]]&gt;=8,"High Risk",FraudData[[#This Row],[Fraud Risk Score]]&gt;=6,"Medium Risk",TRUE,"Low Risk")</f>
        <v>Low Risk</v>
      </c>
    </row>
    <row r="7559" spans="1:19">
      <c r="A7559">
        <v>7558</v>
      </c>
      <c r="B7559">
        <v>127.63</v>
      </c>
      <c r="C7559">
        <v>20</v>
      </c>
      <c r="D7559" t="s">
        <v>48</v>
      </c>
      <c r="E7559">
        <v>0</v>
      </c>
      <c r="F7559">
        <v>0</v>
      </c>
      <c r="G7559">
        <v>46</v>
      </c>
      <c r="H7559">
        <v>0</v>
      </c>
      <c r="I7559">
        <v>69</v>
      </c>
      <c r="J7559">
        <v>0</v>
      </c>
      <c r="K7559">
        <f>_xlfn.XLOOKUP(FraudData[[#This Row],[amount]],AmountRules[Amount Min],AmountRules[Risk Points],,-1)</f>
        <v>0</v>
      </c>
      <c r="L7559">
        <f>_xlfn.XLOOKUP(FraudData[[#This Row],[transaction_hour]],TimeRules[Hour Min],TimeRules[Risk Points],,-1)</f>
        <v>0</v>
      </c>
      <c r="M7559">
        <f>_xlfn.XLOOKUP(FraudData[[#This Row],[foreign_transaction]],ForeignRules[Foreign Transaction],ForeignRules[Risk Points],0)</f>
        <v>0</v>
      </c>
      <c r="N7559">
        <f>_xlfn.XLOOKUP(FraudData[[#This Row],[location_mismatch]],Table10[Location Mismatch],Table10[Risk Points],0)</f>
        <v>0</v>
      </c>
      <c r="O7559">
        <f>_xlfn.XLOOKUP(FraudData[[#This Row],[device_trust_score]],DeviceRules[Device Min],DeviceRules[Risk Points],,-1)</f>
        <v>2</v>
      </c>
      <c r="P7559">
        <f>_xlfn.XLOOKUP(FraudData[[#This Row],[velocity_last_24h]],VelocityRules[Velocity Min],VelocityRules[Risk Points],,-1)</f>
        <v>0</v>
      </c>
      <c r="Q7559">
        <f>_xlfn.XLOOKUP(FraudData[[#This Row],[merchant_category]],MerchantRules[Merchant Category],MerchantRules[Risk Points],0)</f>
        <v>0</v>
      </c>
      <c r="R7559">
        <f>SUM(FraudData[[#This Row],[Amount Risk]:[Merchant Risk]])</f>
        <v>2</v>
      </c>
      <c r="S7559" t="str" cm="1">
        <f t="array" ref="S7559">_xlfn.IFS(FraudData[[#This Row],[Fraud Risk Score]]&gt;=8,"High Risk",FraudData[[#This Row],[Fraud Risk Score]]&gt;=6,"Medium Risk",TRUE,"Low Risk")</f>
        <v>Low Risk</v>
      </c>
    </row>
    <row r="7560" spans="1:19">
      <c r="A7560">
        <v>7559</v>
      </c>
      <c r="B7560">
        <v>135.36000000000001</v>
      </c>
      <c r="C7560">
        <v>5</v>
      </c>
      <c r="D7560" t="s">
        <v>48</v>
      </c>
      <c r="E7560">
        <v>0</v>
      </c>
      <c r="F7560">
        <v>0</v>
      </c>
      <c r="G7560">
        <v>58</v>
      </c>
      <c r="H7560">
        <v>3</v>
      </c>
      <c r="I7560">
        <v>23</v>
      </c>
      <c r="J7560">
        <v>0</v>
      </c>
      <c r="K7560">
        <f>_xlfn.XLOOKUP(FraudData[[#This Row],[amount]],AmountRules[Amount Min],AmountRules[Risk Points],,-1)</f>
        <v>0</v>
      </c>
      <c r="L7560">
        <f>_xlfn.XLOOKUP(FraudData[[#This Row],[transaction_hour]],TimeRules[Hour Min],TimeRules[Risk Points],,-1)</f>
        <v>0</v>
      </c>
      <c r="M7560">
        <f>_xlfn.XLOOKUP(FraudData[[#This Row],[foreign_transaction]],ForeignRules[Foreign Transaction],ForeignRules[Risk Points],0)</f>
        <v>0</v>
      </c>
      <c r="N7560">
        <f>_xlfn.XLOOKUP(FraudData[[#This Row],[location_mismatch]],Table10[Location Mismatch],Table10[Risk Points],0)</f>
        <v>0</v>
      </c>
      <c r="O7560">
        <f>_xlfn.XLOOKUP(FraudData[[#This Row],[device_trust_score]],DeviceRules[Device Min],DeviceRules[Risk Points],,-1)</f>
        <v>1</v>
      </c>
      <c r="P7560">
        <f>_xlfn.XLOOKUP(FraudData[[#This Row],[velocity_last_24h]],VelocityRules[Velocity Min],VelocityRules[Risk Points],,-1)</f>
        <v>0</v>
      </c>
      <c r="Q7560">
        <f>_xlfn.XLOOKUP(FraudData[[#This Row],[merchant_category]],MerchantRules[Merchant Category],MerchantRules[Risk Points],0)</f>
        <v>0</v>
      </c>
      <c r="R7560">
        <f>SUM(FraudData[[#This Row],[Amount Risk]:[Merchant Risk]])</f>
        <v>1</v>
      </c>
      <c r="S7560" t="str" cm="1">
        <f t="array" ref="S7560">_xlfn.IFS(FraudData[[#This Row],[Fraud Risk Score]]&gt;=8,"High Risk",FraudData[[#This Row],[Fraud Risk Score]]&gt;=6,"Medium Risk",TRUE,"Low Risk")</f>
        <v>Low Risk</v>
      </c>
    </row>
    <row r="7561" spans="1:19">
      <c r="A7561">
        <v>7560</v>
      </c>
      <c r="B7561">
        <v>299.5</v>
      </c>
      <c r="C7561">
        <v>2</v>
      </c>
      <c r="D7561" t="s">
        <v>48</v>
      </c>
      <c r="E7561">
        <v>0</v>
      </c>
      <c r="F7561">
        <v>0</v>
      </c>
      <c r="G7561">
        <v>61</v>
      </c>
      <c r="H7561">
        <v>4</v>
      </c>
      <c r="I7561">
        <v>63</v>
      </c>
      <c r="J7561">
        <v>0</v>
      </c>
      <c r="K7561">
        <f>_xlfn.XLOOKUP(FraudData[[#This Row],[amount]],AmountRules[Amount Min],AmountRules[Risk Points],,-1)</f>
        <v>0</v>
      </c>
      <c r="L7561">
        <f>_xlfn.XLOOKUP(FraudData[[#This Row],[transaction_hour]],TimeRules[Hour Min],TimeRules[Risk Points],,-1)</f>
        <v>3</v>
      </c>
      <c r="M7561">
        <f>_xlfn.XLOOKUP(FraudData[[#This Row],[foreign_transaction]],ForeignRules[Foreign Transaction],ForeignRules[Risk Points],0)</f>
        <v>0</v>
      </c>
      <c r="N7561">
        <f>_xlfn.XLOOKUP(FraudData[[#This Row],[location_mismatch]],Table10[Location Mismatch],Table10[Risk Points],0)</f>
        <v>0</v>
      </c>
      <c r="O7561">
        <f>_xlfn.XLOOKUP(FraudData[[#This Row],[device_trust_score]],DeviceRules[Device Min],DeviceRules[Risk Points],,-1)</f>
        <v>1</v>
      </c>
      <c r="P7561">
        <f>_xlfn.XLOOKUP(FraudData[[#This Row],[velocity_last_24h]],VelocityRules[Velocity Min],VelocityRules[Risk Points],,-1)</f>
        <v>0</v>
      </c>
      <c r="Q7561">
        <f>_xlfn.XLOOKUP(FraudData[[#This Row],[merchant_category]],MerchantRules[Merchant Category],MerchantRules[Risk Points],0)</f>
        <v>0</v>
      </c>
      <c r="R7561">
        <f>SUM(FraudData[[#This Row],[Amount Risk]:[Merchant Risk]])</f>
        <v>4</v>
      </c>
      <c r="S7561" t="str" cm="1">
        <f t="array" ref="S7561">_xlfn.IFS(FraudData[[#This Row],[Fraud Risk Score]]&gt;=8,"High Risk",FraudData[[#This Row],[Fraud Risk Score]]&gt;=6,"Medium Risk",TRUE,"Low Risk")</f>
        <v>Low Risk</v>
      </c>
    </row>
    <row r="7562" spans="1:19">
      <c r="A7562">
        <v>7561</v>
      </c>
      <c r="B7562">
        <v>239.4</v>
      </c>
      <c r="C7562">
        <v>9</v>
      </c>
      <c r="D7562" t="s">
        <v>46</v>
      </c>
      <c r="E7562">
        <v>0</v>
      </c>
      <c r="F7562">
        <v>0</v>
      </c>
      <c r="G7562">
        <v>65</v>
      </c>
      <c r="H7562">
        <v>1</v>
      </c>
      <c r="I7562">
        <v>22</v>
      </c>
      <c r="J7562">
        <v>0</v>
      </c>
      <c r="K7562">
        <f>_xlfn.XLOOKUP(FraudData[[#This Row],[amount]],AmountRules[Amount Min],AmountRules[Risk Points],,-1)</f>
        <v>0</v>
      </c>
      <c r="L7562">
        <f>_xlfn.XLOOKUP(FraudData[[#This Row],[transaction_hour]],TimeRules[Hour Min],TimeRules[Risk Points],,-1)</f>
        <v>0</v>
      </c>
      <c r="M7562">
        <f>_xlfn.XLOOKUP(FraudData[[#This Row],[foreign_transaction]],ForeignRules[Foreign Transaction],ForeignRules[Risk Points],0)</f>
        <v>0</v>
      </c>
      <c r="N7562">
        <f>_xlfn.XLOOKUP(FraudData[[#This Row],[location_mismatch]],Table10[Location Mismatch],Table10[Risk Points],0)</f>
        <v>0</v>
      </c>
      <c r="O7562">
        <f>_xlfn.XLOOKUP(FraudData[[#This Row],[device_trust_score]],DeviceRules[Device Min],DeviceRules[Risk Points],,-1)</f>
        <v>1</v>
      </c>
      <c r="P7562">
        <f>_xlfn.XLOOKUP(FraudData[[#This Row],[velocity_last_24h]],VelocityRules[Velocity Min],VelocityRules[Risk Points],,-1)</f>
        <v>0</v>
      </c>
      <c r="Q7562">
        <f>_xlfn.XLOOKUP(FraudData[[#This Row],[merchant_category]],MerchantRules[Merchant Category],MerchantRules[Risk Points],0)</f>
        <v>0</v>
      </c>
      <c r="R7562">
        <f>SUM(FraudData[[#This Row],[Amount Risk]:[Merchant Risk]])</f>
        <v>1</v>
      </c>
      <c r="S7562" t="str" cm="1">
        <f t="array" ref="S7562">_xlfn.IFS(FraudData[[#This Row],[Fraud Risk Score]]&gt;=8,"High Risk",FraudData[[#This Row],[Fraud Risk Score]]&gt;=6,"Medium Risk",TRUE,"Low Risk")</f>
        <v>Low Risk</v>
      </c>
    </row>
    <row r="7563" spans="1:19">
      <c r="A7563">
        <v>7562</v>
      </c>
      <c r="B7563">
        <v>196.2</v>
      </c>
      <c r="C7563">
        <v>11</v>
      </c>
      <c r="D7563" t="s">
        <v>49</v>
      </c>
      <c r="E7563">
        <v>0</v>
      </c>
      <c r="F7563">
        <v>0</v>
      </c>
      <c r="G7563">
        <v>67</v>
      </c>
      <c r="H7563">
        <v>2</v>
      </c>
      <c r="I7563">
        <v>50</v>
      </c>
      <c r="J7563">
        <v>0</v>
      </c>
      <c r="K7563">
        <f>_xlfn.XLOOKUP(FraudData[[#This Row],[amount]],AmountRules[Amount Min],AmountRules[Risk Points],,-1)</f>
        <v>0</v>
      </c>
      <c r="L7563">
        <f>_xlfn.XLOOKUP(FraudData[[#This Row],[transaction_hour]],TimeRules[Hour Min],TimeRules[Risk Points],,-1)</f>
        <v>0</v>
      </c>
      <c r="M7563">
        <f>_xlfn.XLOOKUP(FraudData[[#This Row],[foreign_transaction]],ForeignRules[Foreign Transaction],ForeignRules[Risk Points],0)</f>
        <v>0</v>
      </c>
      <c r="N7563">
        <f>_xlfn.XLOOKUP(FraudData[[#This Row],[location_mismatch]],Table10[Location Mismatch],Table10[Risk Points],0)</f>
        <v>0</v>
      </c>
      <c r="O7563">
        <f>_xlfn.XLOOKUP(FraudData[[#This Row],[device_trust_score]],DeviceRules[Device Min],DeviceRules[Risk Points],,-1)</f>
        <v>1</v>
      </c>
      <c r="P7563">
        <f>_xlfn.XLOOKUP(FraudData[[#This Row],[velocity_last_24h]],VelocityRules[Velocity Min],VelocityRules[Risk Points],,-1)</f>
        <v>0</v>
      </c>
      <c r="Q7563">
        <f>_xlfn.XLOOKUP(FraudData[[#This Row],[merchant_category]],MerchantRules[Merchant Category],MerchantRules[Risk Points],0)</f>
        <v>1</v>
      </c>
      <c r="R7563">
        <f>SUM(FraudData[[#This Row],[Amount Risk]:[Merchant Risk]])</f>
        <v>2</v>
      </c>
      <c r="S7563" t="str" cm="1">
        <f t="array" ref="S7563">_xlfn.IFS(FraudData[[#This Row],[Fraud Risk Score]]&gt;=8,"High Risk",FraudData[[#This Row],[Fraud Risk Score]]&gt;=6,"Medium Risk",TRUE,"Low Risk")</f>
        <v>Low Risk</v>
      </c>
    </row>
    <row r="7564" spans="1:19">
      <c r="A7564">
        <v>7563</v>
      </c>
      <c r="B7564">
        <v>21.66</v>
      </c>
      <c r="C7564">
        <v>9</v>
      </c>
      <c r="D7564" t="s">
        <v>49</v>
      </c>
      <c r="E7564">
        <v>0</v>
      </c>
      <c r="F7564">
        <v>0</v>
      </c>
      <c r="G7564">
        <v>46</v>
      </c>
      <c r="H7564">
        <v>2</v>
      </c>
      <c r="I7564">
        <v>38</v>
      </c>
      <c r="J7564">
        <v>0</v>
      </c>
      <c r="K7564">
        <f>_xlfn.XLOOKUP(FraudData[[#This Row],[amount]],AmountRules[Amount Min],AmountRules[Risk Points],,-1)</f>
        <v>0</v>
      </c>
      <c r="L7564">
        <f>_xlfn.XLOOKUP(FraudData[[#This Row],[transaction_hour]],TimeRules[Hour Min],TimeRules[Risk Points],,-1)</f>
        <v>0</v>
      </c>
      <c r="M7564">
        <f>_xlfn.XLOOKUP(FraudData[[#This Row],[foreign_transaction]],ForeignRules[Foreign Transaction],ForeignRules[Risk Points],0)</f>
        <v>0</v>
      </c>
      <c r="N7564">
        <f>_xlfn.XLOOKUP(FraudData[[#This Row],[location_mismatch]],Table10[Location Mismatch],Table10[Risk Points],0)</f>
        <v>0</v>
      </c>
      <c r="O7564">
        <f>_xlfn.XLOOKUP(FraudData[[#This Row],[device_trust_score]],DeviceRules[Device Min],DeviceRules[Risk Points],,-1)</f>
        <v>2</v>
      </c>
      <c r="P7564">
        <f>_xlfn.XLOOKUP(FraudData[[#This Row],[velocity_last_24h]],VelocityRules[Velocity Min],VelocityRules[Risk Points],,-1)</f>
        <v>0</v>
      </c>
      <c r="Q7564">
        <f>_xlfn.XLOOKUP(FraudData[[#This Row],[merchant_category]],MerchantRules[Merchant Category],MerchantRules[Risk Points],0)</f>
        <v>1</v>
      </c>
      <c r="R7564">
        <f>SUM(FraudData[[#This Row],[Amount Risk]:[Merchant Risk]])</f>
        <v>3</v>
      </c>
      <c r="S7564" t="str" cm="1">
        <f t="array" ref="S7564">_xlfn.IFS(FraudData[[#This Row],[Fraud Risk Score]]&gt;=8,"High Risk",FraudData[[#This Row],[Fraud Risk Score]]&gt;=6,"Medium Risk",TRUE,"Low Risk")</f>
        <v>Low Risk</v>
      </c>
    </row>
    <row r="7565" spans="1:19">
      <c r="A7565">
        <v>7564</v>
      </c>
      <c r="B7565">
        <v>229.53</v>
      </c>
      <c r="C7565">
        <v>21</v>
      </c>
      <c r="D7565" t="s">
        <v>50</v>
      </c>
      <c r="E7565">
        <v>0</v>
      </c>
      <c r="F7565">
        <v>0</v>
      </c>
      <c r="G7565">
        <v>39</v>
      </c>
      <c r="H7565">
        <v>5</v>
      </c>
      <c r="I7565">
        <v>26</v>
      </c>
      <c r="J7565">
        <v>0</v>
      </c>
      <c r="K7565">
        <f>_xlfn.XLOOKUP(FraudData[[#This Row],[amount]],AmountRules[Amount Min],AmountRules[Risk Points],,-1)</f>
        <v>0</v>
      </c>
      <c r="L7565">
        <f>_xlfn.XLOOKUP(FraudData[[#This Row],[transaction_hour]],TimeRules[Hour Min],TimeRules[Risk Points],,-1)</f>
        <v>0</v>
      </c>
      <c r="M7565">
        <f>_xlfn.XLOOKUP(FraudData[[#This Row],[foreign_transaction]],ForeignRules[Foreign Transaction],ForeignRules[Risk Points],0)</f>
        <v>0</v>
      </c>
      <c r="N7565">
        <f>_xlfn.XLOOKUP(FraudData[[#This Row],[location_mismatch]],Table10[Location Mismatch],Table10[Risk Points],0)</f>
        <v>0</v>
      </c>
      <c r="O7565">
        <f>_xlfn.XLOOKUP(FraudData[[#This Row],[device_trust_score]],DeviceRules[Device Min],DeviceRules[Risk Points],,-1)</f>
        <v>2</v>
      </c>
      <c r="P7565">
        <f>_xlfn.XLOOKUP(FraudData[[#This Row],[velocity_last_24h]],VelocityRules[Velocity Min],VelocityRules[Risk Points],,-1)</f>
        <v>3</v>
      </c>
      <c r="Q7565">
        <f>_xlfn.XLOOKUP(FraudData[[#This Row],[merchant_category]],MerchantRules[Merchant Category],MerchantRules[Risk Points],0)</f>
        <v>0</v>
      </c>
      <c r="R7565">
        <f>SUM(FraudData[[#This Row],[Amount Risk]:[Merchant Risk]])</f>
        <v>5</v>
      </c>
      <c r="S7565" t="str" cm="1">
        <f t="array" ref="S7565">_xlfn.IFS(FraudData[[#This Row],[Fraud Risk Score]]&gt;=8,"High Risk",FraudData[[#This Row],[Fraud Risk Score]]&gt;=6,"Medium Risk",TRUE,"Low Risk")</f>
        <v>Low Risk</v>
      </c>
    </row>
    <row r="7566" spans="1:19">
      <c r="A7566">
        <v>7565</v>
      </c>
      <c r="B7566">
        <v>124.88</v>
      </c>
      <c r="C7566">
        <v>1</v>
      </c>
      <c r="D7566" t="s">
        <v>47</v>
      </c>
      <c r="E7566">
        <v>0</v>
      </c>
      <c r="F7566">
        <v>0</v>
      </c>
      <c r="G7566">
        <v>45</v>
      </c>
      <c r="H7566">
        <v>2</v>
      </c>
      <c r="I7566">
        <v>50</v>
      </c>
      <c r="J7566">
        <v>0</v>
      </c>
      <c r="K7566">
        <f>_xlfn.XLOOKUP(FraudData[[#This Row],[amount]],AmountRules[Amount Min],AmountRules[Risk Points],,-1)</f>
        <v>0</v>
      </c>
      <c r="L7566">
        <f>_xlfn.XLOOKUP(FraudData[[#This Row],[transaction_hour]],TimeRules[Hour Min],TimeRules[Risk Points],,-1)</f>
        <v>3</v>
      </c>
      <c r="M7566">
        <f>_xlfn.XLOOKUP(FraudData[[#This Row],[foreign_transaction]],ForeignRules[Foreign Transaction],ForeignRules[Risk Points],0)</f>
        <v>0</v>
      </c>
      <c r="N7566">
        <f>_xlfn.XLOOKUP(FraudData[[#This Row],[location_mismatch]],Table10[Location Mismatch],Table10[Risk Points],0)</f>
        <v>0</v>
      </c>
      <c r="O7566">
        <f>_xlfn.XLOOKUP(FraudData[[#This Row],[device_trust_score]],DeviceRules[Device Min],DeviceRules[Risk Points],,-1)</f>
        <v>2</v>
      </c>
      <c r="P7566">
        <f>_xlfn.XLOOKUP(FraudData[[#This Row],[velocity_last_24h]],VelocityRules[Velocity Min],VelocityRules[Risk Points],,-1)</f>
        <v>0</v>
      </c>
      <c r="Q7566">
        <f>_xlfn.XLOOKUP(FraudData[[#This Row],[merchant_category]],MerchantRules[Merchant Category],MerchantRules[Risk Points],0)</f>
        <v>0</v>
      </c>
      <c r="R7566">
        <f>SUM(FraudData[[#This Row],[Amount Risk]:[Merchant Risk]])</f>
        <v>5</v>
      </c>
      <c r="S7566" t="str" cm="1">
        <f t="array" ref="S7566">_xlfn.IFS(FraudData[[#This Row],[Fraud Risk Score]]&gt;=8,"High Risk",FraudData[[#This Row],[Fraud Risk Score]]&gt;=6,"Medium Risk",TRUE,"Low Risk")</f>
        <v>Low Risk</v>
      </c>
    </row>
    <row r="7567" spans="1:19">
      <c r="A7567">
        <v>7566</v>
      </c>
      <c r="B7567">
        <v>404.15</v>
      </c>
      <c r="C7567">
        <v>23</v>
      </c>
      <c r="D7567" t="s">
        <v>50</v>
      </c>
      <c r="E7567">
        <v>0</v>
      </c>
      <c r="F7567">
        <v>1</v>
      </c>
      <c r="G7567">
        <v>76</v>
      </c>
      <c r="H7567">
        <v>2</v>
      </c>
      <c r="I7567">
        <v>22</v>
      </c>
      <c r="J7567">
        <v>0</v>
      </c>
      <c r="K7567">
        <f>_xlfn.XLOOKUP(FraudData[[#This Row],[amount]],AmountRules[Amount Min],AmountRules[Risk Points],,-1)</f>
        <v>0</v>
      </c>
      <c r="L7567">
        <f>_xlfn.XLOOKUP(FraudData[[#This Row],[transaction_hour]],TimeRules[Hour Min],TimeRules[Risk Points],,-1)</f>
        <v>1</v>
      </c>
      <c r="M7567">
        <f>_xlfn.XLOOKUP(FraudData[[#This Row],[foreign_transaction]],ForeignRules[Foreign Transaction],ForeignRules[Risk Points],0)</f>
        <v>0</v>
      </c>
      <c r="N7567">
        <f>_xlfn.XLOOKUP(FraudData[[#This Row],[location_mismatch]],Table10[Location Mismatch],Table10[Risk Points],0)</f>
        <v>3</v>
      </c>
      <c r="O7567">
        <f>_xlfn.XLOOKUP(FraudData[[#This Row],[device_trust_score]],DeviceRules[Device Min],DeviceRules[Risk Points],,-1)</f>
        <v>0</v>
      </c>
      <c r="P7567">
        <f>_xlfn.XLOOKUP(FraudData[[#This Row],[velocity_last_24h]],VelocityRules[Velocity Min],VelocityRules[Risk Points],,-1)</f>
        <v>0</v>
      </c>
      <c r="Q7567">
        <f>_xlfn.XLOOKUP(FraudData[[#This Row],[merchant_category]],MerchantRules[Merchant Category],MerchantRules[Risk Points],0)</f>
        <v>0</v>
      </c>
      <c r="R7567">
        <f>SUM(FraudData[[#This Row],[Amount Risk]:[Merchant Risk]])</f>
        <v>4</v>
      </c>
      <c r="S7567" t="str" cm="1">
        <f t="array" ref="S7567">_xlfn.IFS(FraudData[[#This Row],[Fraud Risk Score]]&gt;=8,"High Risk",FraudData[[#This Row],[Fraud Risk Score]]&gt;=6,"Medium Risk",TRUE,"Low Risk")</f>
        <v>Low Risk</v>
      </c>
    </row>
    <row r="7568" spans="1:19">
      <c r="A7568">
        <v>7567</v>
      </c>
      <c r="B7568">
        <v>454.34</v>
      </c>
      <c r="C7568">
        <v>21</v>
      </c>
      <c r="D7568" t="s">
        <v>49</v>
      </c>
      <c r="E7568">
        <v>0</v>
      </c>
      <c r="F7568">
        <v>0</v>
      </c>
      <c r="G7568">
        <v>28</v>
      </c>
      <c r="H7568">
        <v>2</v>
      </c>
      <c r="I7568">
        <v>37</v>
      </c>
      <c r="J7568">
        <v>0</v>
      </c>
      <c r="K7568">
        <f>_xlfn.XLOOKUP(FraudData[[#This Row],[amount]],AmountRules[Amount Min],AmountRules[Risk Points],,-1)</f>
        <v>0</v>
      </c>
      <c r="L7568">
        <f>_xlfn.XLOOKUP(FraudData[[#This Row],[transaction_hour]],TimeRules[Hour Min],TimeRules[Risk Points],,-1)</f>
        <v>0</v>
      </c>
      <c r="M7568">
        <f>_xlfn.XLOOKUP(FraudData[[#This Row],[foreign_transaction]],ForeignRules[Foreign Transaction],ForeignRules[Risk Points],0)</f>
        <v>0</v>
      </c>
      <c r="N7568">
        <f>_xlfn.XLOOKUP(FraudData[[#This Row],[location_mismatch]],Table10[Location Mismatch],Table10[Risk Points],0)</f>
        <v>0</v>
      </c>
      <c r="O7568">
        <f>_xlfn.XLOOKUP(FraudData[[#This Row],[device_trust_score]],DeviceRules[Device Min],DeviceRules[Risk Points],,-1)</f>
        <v>3</v>
      </c>
      <c r="P7568">
        <f>_xlfn.XLOOKUP(FraudData[[#This Row],[velocity_last_24h]],VelocityRules[Velocity Min],VelocityRules[Risk Points],,-1)</f>
        <v>0</v>
      </c>
      <c r="Q7568">
        <f>_xlfn.XLOOKUP(FraudData[[#This Row],[merchant_category]],MerchantRules[Merchant Category],MerchantRules[Risk Points],0)</f>
        <v>1</v>
      </c>
      <c r="R7568">
        <f>SUM(FraudData[[#This Row],[Amount Risk]:[Merchant Risk]])</f>
        <v>4</v>
      </c>
      <c r="S7568" t="str" cm="1">
        <f t="array" ref="S7568">_xlfn.IFS(FraudData[[#This Row],[Fraud Risk Score]]&gt;=8,"High Risk",FraudData[[#This Row],[Fraud Risk Score]]&gt;=6,"Medium Risk",TRUE,"Low Risk")</f>
        <v>Low Risk</v>
      </c>
    </row>
    <row r="7569" spans="1:19">
      <c r="A7569">
        <v>7568</v>
      </c>
      <c r="B7569">
        <v>10.210000000000001</v>
      </c>
      <c r="C7569">
        <v>12</v>
      </c>
      <c r="D7569" t="s">
        <v>46</v>
      </c>
      <c r="E7569">
        <v>0</v>
      </c>
      <c r="F7569">
        <v>0</v>
      </c>
      <c r="G7569">
        <v>71</v>
      </c>
      <c r="H7569">
        <v>2</v>
      </c>
      <c r="I7569">
        <v>40</v>
      </c>
      <c r="J7569">
        <v>0</v>
      </c>
      <c r="K7569">
        <f>_xlfn.XLOOKUP(FraudData[[#This Row],[amount]],AmountRules[Amount Min],AmountRules[Risk Points],,-1)</f>
        <v>0</v>
      </c>
      <c r="L7569">
        <f>_xlfn.XLOOKUP(FraudData[[#This Row],[transaction_hour]],TimeRules[Hour Min],TimeRules[Risk Points],,-1)</f>
        <v>0</v>
      </c>
      <c r="M7569">
        <f>_xlfn.XLOOKUP(FraudData[[#This Row],[foreign_transaction]],ForeignRules[Foreign Transaction],ForeignRules[Risk Points],0)</f>
        <v>0</v>
      </c>
      <c r="N7569">
        <f>_xlfn.XLOOKUP(FraudData[[#This Row],[location_mismatch]],Table10[Location Mismatch],Table10[Risk Points],0)</f>
        <v>0</v>
      </c>
      <c r="O7569">
        <f>_xlfn.XLOOKUP(FraudData[[#This Row],[device_trust_score]],DeviceRules[Device Min],DeviceRules[Risk Points],,-1)</f>
        <v>0</v>
      </c>
      <c r="P7569">
        <f>_xlfn.XLOOKUP(FraudData[[#This Row],[velocity_last_24h]],VelocityRules[Velocity Min],VelocityRules[Risk Points],,-1)</f>
        <v>0</v>
      </c>
      <c r="Q7569">
        <f>_xlfn.XLOOKUP(FraudData[[#This Row],[merchant_category]],MerchantRules[Merchant Category],MerchantRules[Risk Points],0)</f>
        <v>0</v>
      </c>
      <c r="R7569">
        <f>SUM(FraudData[[#This Row],[Amount Risk]:[Merchant Risk]])</f>
        <v>0</v>
      </c>
      <c r="S7569" t="str" cm="1">
        <f t="array" ref="S7569">_xlfn.IFS(FraudData[[#This Row],[Fraud Risk Score]]&gt;=8,"High Risk",FraudData[[#This Row],[Fraud Risk Score]]&gt;=6,"Medium Risk",TRUE,"Low Risk")</f>
        <v>Low Risk</v>
      </c>
    </row>
    <row r="7570" spans="1:19">
      <c r="A7570">
        <v>7569</v>
      </c>
      <c r="B7570">
        <v>309.31</v>
      </c>
      <c r="C7570">
        <v>15</v>
      </c>
      <c r="D7570" t="s">
        <v>50</v>
      </c>
      <c r="E7570">
        <v>0</v>
      </c>
      <c r="F7570">
        <v>0</v>
      </c>
      <c r="G7570">
        <v>42</v>
      </c>
      <c r="H7570">
        <v>3</v>
      </c>
      <c r="I7570">
        <v>54</v>
      </c>
      <c r="J7570">
        <v>0</v>
      </c>
      <c r="K7570">
        <f>_xlfn.XLOOKUP(FraudData[[#This Row],[amount]],AmountRules[Amount Min],AmountRules[Risk Points],,-1)</f>
        <v>0</v>
      </c>
      <c r="L7570">
        <f>_xlfn.XLOOKUP(FraudData[[#This Row],[transaction_hour]],TimeRules[Hour Min],TimeRules[Risk Points],,-1)</f>
        <v>0</v>
      </c>
      <c r="M7570">
        <f>_xlfn.XLOOKUP(FraudData[[#This Row],[foreign_transaction]],ForeignRules[Foreign Transaction],ForeignRules[Risk Points],0)</f>
        <v>0</v>
      </c>
      <c r="N7570">
        <f>_xlfn.XLOOKUP(FraudData[[#This Row],[location_mismatch]],Table10[Location Mismatch],Table10[Risk Points],0)</f>
        <v>0</v>
      </c>
      <c r="O7570">
        <f>_xlfn.XLOOKUP(FraudData[[#This Row],[device_trust_score]],DeviceRules[Device Min],DeviceRules[Risk Points],,-1)</f>
        <v>2</v>
      </c>
      <c r="P7570">
        <f>_xlfn.XLOOKUP(FraudData[[#This Row],[velocity_last_24h]],VelocityRules[Velocity Min],VelocityRules[Risk Points],,-1)</f>
        <v>0</v>
      </c>
      <c r="Q7570">
        <f>_xlfn.XLOOKUP(FraudData[[#This Row],[merchant_category]],MerchantRules[Merchant Category],MerchantRules[Risk Points],0)</f>
        <v>0</v>
      </c>
      <c r="R7570">
        <f>SUM(FraudData[[#This Row],[Amount Risk]:[Merchant Risk]])</f>
        <v>2</v>
      </c>
      <c r="S7570" t="str" cm="1">
        <f t="array" ref="S7570">_xlfn.IFS(FraudData[[#This Row],[Fraud Risk Score]]&gt;=8,"High Risk",FraudData[[#This Row],[Fraud Risk Score]]&gt;=6,"Medium Risk",TRUE,"Low Risk")</f>
        <v>Low Risk</v>
      </c>
    </row>
    <row r="7571" spans="1:19">
      <c r="A7571">
        <v>7570</v>
      </c>
      <c r="B7571">
        <v>6.92</v>
      </c>
      <c r="C7571">
        <v>12</v>
      </c>
      <c r="D7571" t="s">
        <v>47</v>
      </c>
      <c r="E7571">
        <v>0</v>
      </c>
      <c r="F7571">
        <v>1</v>
      </c>
      <c r="G7571">
        <v>95</v>
      </c>
      <c r="H7571">
        <v>0</v>
      </c>
      <c r="I7571">
        <v>51</v>
      </c>
      <c r="J7571">
        <v>0</v>
      </c>
      <c r="K7571">
        <f>_xlfn.XLOOKUP(FraudData[[#This Row],[amount]],AmountRules[Amount Min],AmountRules[Risk Points],,-1)</f>
        <v>0</v>
      </c>
      <c r="L7571">
        <f>_xlfn.XLOOKUP(FraudData[[#This Row],[transaction_hour]],TimeRules[Hour Min],TimeRules[Risk Points],,-1)</f>
        <v>0</v>
      </c>
      <c r="M7571">
        <f>_xlfn.XLOOKUP(FraudData[[#This Row],[foreign_transaction]],ForeignRules[Foreign Transaction],ForeignRules[Risk Points],0)</f>
        <v>0</v>
      </c>
      <c r="N7571">
        <f>_xlfn.XLOOKUP(FraudData[[#This Row],[location_mismatch]],Table10[Location Mismatch],Table10[Risk Points],0)</f>
        <v>3</v>
      </c>
      <c r="O7571">
        <f>_xlfn.XLOOKUP(FraudData[[#This Row],[device_trust_score]],DeviceRules[Device Min],DeviceRules[Risk Points],,-1)</f>
        <v>0</v>
      </c>
      <c r="P7571">
        <f>_xlfn.XLOOKUP(FraudData[[#This Row],[velocity_last_24h]],VelocityRules[Velocity Min],VelocityRules[Risk Points],,-1)</f>
        <v>0</v>
      </c>
      <c r="Q7571">
        <f>_xlfn.XLOOKUP(FraudData[[#This Row],[merchant_category]],MerchantRules[Merchant Category],MerchantRules[Risk Points],0)</f>
        <v>0</v>
      </c>
      <c r="R7571">
        <f>SUM(FraudData[[#This Row],[Amount Risk]:[Merchant Risk]])</f>
        <v>3</v>
      </c>
      <c r="S7571" t="str" cm="1">
        <f t="array" ref="S7571">_xlfn.IFS(FraudData[[#This Row],[Fraud Risk Score]]&gt;=8,"High Risk",FraudData[[#This Row],[Fraud Risk Score]]&gt;=6,"Medium Risk",TRUE,"Low Risk")</f>
        <v>Low Risk</v>
      </c>
    </row>
    <row r="7572" spans="1:19">
      <c r="A7572">
        <v>7571</v>
      </c>
      <c r="B7572">
        <v>82.36</v>
      </c>
      <c r="C7572">
        <v>3</v>
      </c>
      <c r="D7572" t="s">
        <v>50</v>
      </c>
      <c r="E7572">
        <v>0</v>
      </c>
      <c r="F7572">
        <v>1</v>
      </c>
      <c r="G7572">
        <v>59</v>
      </c>
      <c r="H7572">
        <v>0</v>
      </c>
      <c r="I7572">
        <v>33</v>
      </c>
      <c r="J7572">
        <v>0</v>
      </c>
      <c r="K7572">
        <f>_xlfn.XLOOKUP(FraudData[[#This Row],[amount]],AmountRules[Amount Min],AmountRules[Risk Points],,-1)</f>
        <v>0</v>
      </c>
      <c r="L7572">
        <f>_xlfn.XLOOKUP(FraudData[[#This Row],[transaction_hour]],TimeRules[Hour Min],TimeRules[Risk Points],,-1)</f>
        <v>3</v>
      </c>
      <c r="M7572">
        <f>_xlfn.XLOOKUP(FraudData[[#This Row],[foreign_transaction]],ForeignRules[Foreign Transaction],ForeignRules[Risk Points],0)</f>
        <v>0</v>
      </c>
      <c r="N7572">
        <f>_xlfn.XLOOKUP(FraudData[[#This Row],[location_mismatch]],Table10[Location Mismatch],Table10[Risk Points],0)</f>
        <v>3</v>
      </c>
      <c r="O7572">
        <f>_xlfn.XLOOKUP(FraudData[[#This Row],[device_trust_score]],DeviceRules[Device Min],DeviceRules[Risk Points],,-1)</f>
        <v>1</v>
      </c>
      <c r="P7572">
        <f>_xlfn.XLOOKUP(FraudData[[#This Row],[velocity_last_24h]],VelocityRules[Velocity Min],VelocityRules[Risk Points],,-1)</f>
        <v>0</v>
      </c>
      <c r="Q7572">
        <f>_xlfn.XLOOKUP(FraudData[[#This Row],[merchant_category]],MerchantRules[Merchant Category],MerchantRules[Risk Points],0)</f>
        <v>0</v>
      </c>
      <c r="R7572">
        <f>SUM(FraudData[[#This Row],[Amount Risk]:[Merchant Risk]])</f>
        <v>7</v>
      </c>
      <c r="S7572" t="str" cm="1">
        <f t="array" ref="S7572">_xlfn.IFS(FraudData[[#This Row],[Fraud Risk Score]]&gt;=8,"High Risk",FraudData[[#This Row],[Fraud Risk Score]]&gt;=6,"Medium Risk",TRUE,"Low Risk")</f>
        <v>Medium Risk</v>
      </c>
    </row>
    <row r="7573" spans="1:19">
      <c r="A7573">
        <v>7572</v>
      </c>
      <c r="B7573">
        <v>140.68</v>
      </c>
      <c r="C7573">
        <v>3</v>
      </c>
      <c r="D7573" t="s">
        <v>48</v>
      </c>
      <c r="E7573">
        <v>1</v>
      </c>
      <c r="F7573">
        <v>0</v>
      </c>
      <c r="G7573">
        <v>31</v>
      </c>
      <c r="H7573">
        <v>1</v>
      </c>
      <c r="I7573">
        <v>63</v>
      </c>
      <c r="J7573">
        <v>1</v>
      </c>
      <c r="K7573">
        <f>_xlfn.XLOOKUP(FraudData[[#This Row],[amount]],AmountRules[Amount Min],AmountRules[Risk Points],,-1)</f>
        <v>0</v>
      </c>
      <c r="L7573">
        <f>_xlfn.XLOOKUP(FraudData[[#This Row],[transaction_hour]],TimeRules[Hour Min],TimeRules[Risk Points],,-1)</f>
        <v>3</v>
      </c>
      <c r="M7573">
        <f>_xlfn.XLOOKUP(FraudData[[#This Row],[foreign_transaction]],ForeignRules[Foreign Transaction],ForeignRules[Risk Points],0)</f>
        <v>3</v>
      </c>
      <c r="N7573">
        <f>_xlfn.XLOOKUP(FraudData[[#This Row],[location_mismatch]],Table10[Location Mismatch],Table10[Risk Points],0)</f>
        <v>0</v>
      </c>
      <c r="O7573">
        <f>_xlfn.XLOOKUP(FraudData[[#This Row],[device_trust_score]],DeviceRules[Device Min],DeviceRules[Risk Points],,-1)</f>
        <v>2</v>
      </c>
      <c r="P7573">
        <f>_xlfn.XLOOKUP(FraudData[[#This Row],[velocity_last_24h]],VelocityRules[Velocity Min],VelocityRules[Risk Points],,-1)</f>
        <v>0</v>
      </c>
      <c r="Q7573">
        <f>_xlfn.XLOOKUP(FraudData[[#This Row],[merchant_category]],MerchantRules[Merchant Category],MerchantRules[Risk Points],0)</f>
        <v>0</v>
      </c>
      <c r="R7573">
        <f>SUM(FraudData[[#This Row],[Amount Risk]:[Merchant Risk]])</f>
        <v>8</v>
      </c>
      <c r="S7573" t="str" cm="1">
        <f t="array" ref="S7573">_xlfn.IFS(FraudData[[#This Row],[Fraud Risk Score]]&gt;=8,"High Risk",FraudData[[#This Row],[Fraud Risk Score]]&gt;=6,"Medium Risk",TRUE,"Low Risk")</f>
        <v>High Risk</v>
      </c>
    </row>
    <row r="7574" spans="1:19">
      <c r="A7574">
        <v>7573</v>
      </c>
      <c r="B7574">
        <v>28.85</v>
      </c>
      <c r="C7574">
        <v>10</v>
      </c>
      <c r="D7574" t="s">
        <v>47</v>
      </c>
      <c r="E7574">
        <v>1</v>
      </c>
      <c r="F7574">
        <v>0</v>
      </c>
      <c r="G7574">
        <v>65</v>
      </c>
      <c r="H7574">
        <v>3</v>
      </c>
      <c r="I7574">
        <v>44</v>
      </c>
      <c r="J7574">
        <v>0</v>
      </c>
      <c r="K7574">
        <f>_xlfn.XLOOKUP(FraudData[[#This Row],[amount]],AmountRules[Amount Min],AmountRules[Risk Points],,-1)</f>
        <v>0</v>
      </c>
      <c r="L7574">
        <f>_xlfn.XLOOKUP(FraudData[[#This Row],[transaction_hour]],TimeRules[Hour Min],TimeRules[Risk Points],,-1)</f>
        <v>0</v>
      </c>
      <c r="M7574">
        <f>_xlfn.XLOOKUP(FraudData[[#This Row],[foreign_transaction]],ForeignRules[Foreign Transaction],ForeignRules[Risk Points],0)</f>
        <v>3</v>
      </c>
      <c r="N7574">
        <f>_xlfn.XLOOKUP(FraudData[[#This Row],[location_mismatch]],Table10[Location Mismatch],Table10[Risk Points],0)</f>
        <v>0</v>
      </c>
      <c r="O7574">
        <f>_xlfn.XLOOKUP(FraudData[[#This Row],[device_trust_score]],DeviceRules[Device Min],DeviceRules[Risk Points],,-1)</f>
        <v>1</v>
      </c>
      <c r="P7574">
        <f>_xlfn.XLOOKUP(FraudData[[#This Row],[velocity_last_24h]],VelocityRules[Velocity Min],VelocityRules[Risk Points],,-1)</f>
        <v>0</v>
      </c>
      <c r="Q7574">
        <f>_xlfn.XLOOKUP(FraudData[[#This Row],[merchant_category]],MerchantRules[Merchant Category],MerchantRules[Risk Points],0)</f>
        <v>0</v>
      </c>
      <c r="R7574">
        <f>SUM(FraudData[[#This Row],[Amount Risk]:[Merchant Risk]])</f>
        <v>4</v>
      </c>
      <c r="S7574" t="str" cm="1">
        <f t="array" ref="S7574">_xlfn.IFS(FraudData[[#This Row],[Fraud Risk Score]]&gt;=8,"High Risk",FraudData[[#This Row],[Fraud Risk Score]]&gt;=6,"Medium Risk",TRUE,"Low Risk")</f>
        <v>Low Risk</v>
      </c>
    </row>
    <row r="7575" spans="1:19">
      <c r="A7575">
        <v>7574</v>
      </c>
      <c r="B7575">
        <v>246.9</v>
      </c>
      <c r="C7575">
        <v>22</v>
      </c>
      <c r="D7575" t="s">
        <v>48</v>
      </c>
      <c r="E7575">
        <v>0</v>
      </c>
      <c r="F7575">
        <v>0</v>
      </c>
      <c r="G7575">
        <v>34</v>
      </c>
      <c r="H7575">
        <v>0</v>
      </c>
      <c r="I7575">
        <v>21</v>
      </c>
      <c r="J7575">
        <v>0</v>
      </c>
      <c r="K7575">
        <f>_xlfn.XLOOKUP(FraudData[[#This Row],[amount]],AmountRules[Amount Min],AmountRules[Risk Points],,-1)</f>
        <v>0</v>
      </c>
      <c r="L7575">
        <f>_xlfn.XLOOKUP(FraudData[[#This Row],[transaction_hour]],TimeRules[Hour Min],TimeRules[Risk Points],,-1)</f>
        <v>0</v>
      </c>
      <c r="M7575">
        <f>_xlfn.XLOOKUP(FraudData[[#This Row],[foreign_transaction]],ForeignRules[Foreign Transaction],ForeignRules[Risk Points],0)</f>
        <v>0</v>
      </c>
      <c r="N7575">
        <f>_xlfn.XLOOKUP(FraudData[[#This Row],[location_mismatch]],Table10[Location Mismatch],Table10[Risk Points],0)</f>
        <v>0</v>
      </c>
      <c r="O7575">
        <f>_xlfn.XLOOKUP(FraudData[[#This Row],[device_trust_score]],DeviceRules[Device Min],DeviceRules[Risk Points],,-1)</f>
        <v>2</v>
      </c>
      <c r="P7575">
        <f>_xlfn.XLOOKUP(FraudData[[#This Row],[velocity_last_24h]],VelocityRules[Velocity Min],VelocityRules[Risk Points],,-1)</f>
        <v>0</v>
      </c>
      <c r="Q7575">
        <f>_xlfn.XLOOKUP(FraudData[[#This Row],[merchant_category]],MerchantRules[Merchant Category],MerchantRules[Risk Points],0)</f>
        <v>0</v>
      </c>
      <c r="R7575">
        <f>SUM(FraudData[[#This Row],[Amount Risk]:[Merchant Risk]])</f>
        <v>2</v>
      </c>
      <c r="S7575" t="str" cm="1">
        <f t="array" ref="S7575">_xlfn.IFS(FraudData[[#This Row],[Fraud Risk Score]]&gt;=8,"High Risk",FraudData[[#This Row],[Fraud Risk Score]]&gt;=6,"Medium Risk",TRUE,"Low Risk")</f>
        <v>Low Risk</v>
      </c>
    </row>
    <row r="7576" spans="1:19">
      <c r="A7576">
        <v>7575</v>
      </c>
      <c r="B7576">
        <v>1.51</v>
      </c>
      <c r="C7576">
        <v>13</v>
      </c>
      <c r="D7576" t="s">
        <v>46</v>
      </c>
      <c r="E7576">
        <v>0</v>
      </c>
      <c r="F7576">
        <v>0</v>
      </c>
      <c r="G7576">
        <v>86</v>
      </c>
      <c r="H7576">
        <v>4</v>
      </c>
      <c r="I7576">
        <v>32</v>
      </c>
      <c r="J7576">
        <v>0</v>
      </c>
      <c r="K7576">
        <f>_xlfn.XLOOKUP(FraudData[[#This Row],[amount]],AmountRules[Amount Min],AmountRules[Risk Points],,-1)</f>
        <v>0</v>
      </c>
      <c r="L7576">
        <f>_xlfn.XLOOKUP(FraudData[[#This Row],[transaction_hour]],TimeRules[Hour Min],TimeRules[Risk Points],,-1)</f>
        <v>0</v>
      </c>
      <c r="M7576">
        <f>_xlfn.XLOOKUP(FraudData[[#This Row],[foreign_transaction]],ForeignRules[Foreign Transaction],ForeignRules[Risk Points],0)</f>
        <v>0</v>
      </c>
      <c r="N7576">
        <f>_xlfn.XLOOKUP(FraudData[[#This Row],[location_mismatch]],Table10[Location Mismatch],Table10[Risk Points],0)</f>
        <v>0</v>
      </c>
      <c r="O7576">
        <f>_xlfn.XLOOKUP(FraudData[[#This Row],[device_trust_score]],DeviceRules[Device Min],DeviceRules[Risk Points],,-1)</f>
        <v>0</v>
      </c>
      <c r="P7576">
        <f>_xlfn.XLOOKUP(FraudData[[#This Row],[velocity_last_24h]],VelocityRules[Velocity Min],VelocityRules[Risk Points],,-1)</f>
        <v>0</v>
      </c>
      <c r="Q7576">
        <f>_xlfn.XLOOKUP(FraudData[[#This Row],[merchant_category]],MerchantRules[Merchant Category],MerchantRules[Risk Points],0)</f>
        <v>0</v>
      </c>
      <c r="R7576">
        <f>SUM(FraudData[[#This Row],[Amount Risk]:[Merchant Risk]])</f>
        <v>0</v>
      </c>
      <c r="S7576" t="str" cm="1">
        <f t="array" ref="S7576">_xlfn.IFS(FraudData[[#This Row],[Fraud Risk Score]]&gt;=8,"High Risk",FraudData[[#This Row],[Fraud Risk Score]]&gt;=6,"Medium Risk",TRUE,"Low Risk")</f>
        <v>Low Risk</v>
      </c>
    </row>
    <row r="7577" spans="1:19">
      <c r="A7577">
        <v>7576</v>
      </c>
      <c r="B7577">
        <v>33.24</v>
      </c>
      <c r="C7577">
        <v>2</v>
      </c>
      <c r="D7577" t="s">
        <v>49</v>
      </c>
      <c r="E7577">
        <v>0</v>
      </c>
      <c r="F7577">
        <v>0</v>
      </c>
      <c r="G7577">
        <v>89</v>
      </c>
      <c r="H7577">
        <v>2</v>
      </c>
      <c r="I7577">
        <v>37</v>
      </c>
      <c r="J7577">
        <v>0</v>
      </c>
      <c r="K7577">
        <f>_xlfn.XLOOKUP(FraudData[[#This Row],[amount]],AmountRules[Amount Min],AmountRules[Risk Points],,-1)</f>
        <v>0</v>
      </c>
      <c r="L7577">
        <f>_xlfn.XLOOKUP(FraudData[[#This Row],[transaction_hour]],TimeRules[Hour Min],TimeRules[Risk Points],,-1)</f>
        <v>3</v>
      </c>
      <c r="M7577">
        <f>_xlfn.XLOOKUP(FraudData[[#This Row],[foreign_transaction]],ForeignRules[Foreign Transaction],ForeignRules[Risk Points],0)</f>
        <v>0</v>
      </c>
      <c r="N7577">
        <f>_xlfn.XLOOKUP(FraudData[[#This Row],[location_mismatch]],Table10[Location Mismatch],Table10[Risk Points],0)</f>
        <v>0</v>
      </c>
      <c r="O7577">
        <f>_xlfn.XLOOKUP(FraudData[[#This Row],[device_trust_score]],DeviceRules[Device Min],DeviceRules[Risk Points],,-1)</f>
        <v>0</v>
      </c>
      <c r="P7577">
        <f>_xlfn.XLOOKUP(FraudData[[#This Row],[velocity_last_24h]],VelocityRules[Velocity Min],VelocityRules[Risk Points],,-1)</f>
        <v>0</v>
      </c>
      <c r="Q7577">
        <f>_xlfn.XLOOKUP(FraudData[[#This Row],[merchant_category]],MerchantRules[Merchant Category],MerchantRules[Risk Points],0)</f>
        <v>1</v>
      </c>
      <c r="R7577">
        <f>SUM(FraudData[[#This Row],[Amount Risk]:[Merchant Risk]])</f>
        <v>4</v>
      </c>
      <c r="S7577" t="str" cm="1">
        <f t="array" ref="S7577">_xlfn.IFS(FraudData[[#This Row],[Fraud Risk Score]]&gt;=8,"High Risk",FraudData[[#This Row],[Fraud Risk Score]]&gt;=6,"Medium Risk",TRUE,"Low Risk")</f>
        <v>Low Risk</v>
      </c>
    </row>
    <row r="7578" spans="1:19">
      <c r="A7578">
        <v>7577</v>
      </c>
      <c r="B7578">
        <v>156.49</v>
      </c>
      <c r="C7578">
        <v>18</v>
      </c>
      <c r="D7578" t="s">
        <v>50</v>
      </c>
      <c r="E7578">
        <v>0</v>
      </c>
      <c r="F7578">
        <v>0</v>
      </c>
      <c r="G7578">
        <v>36</v>
      </c>
      <c r="H7578">
        <v>3</v>
      </c>
      <c r="I7578">
        <v>68</v>
      </c>
      <c r="J7578">
        <v>0</v>
      </c>
      <c r="K7578">
        <f>_xlfn.XLOOKUP(FraudData[[#This Row],[amount]],AmountRules[Amount Min],AmountRules[Risk Points],,-1)</f>
        <v>0</v>
      </c>
      <c r="L7578">
        <f>_xlfn.XLOOKUP(FraudData[[#This Row],[transaction_hour]],TimeRules[Hour Min],TimeRules[Risk Points],,-1)</f>
        <v>0</v>
      </c>
      <c r="M7578">
        <f>_xlfn.XLOOKUP(FraudData[[#This Row],[foreign_transaction]],ForeignRules[Foreign Transaction],ForeignRules[Risk Points],0)</f>
        <v>0</v>
      </c>
      <c r="N7578">
        <f>_xlfn.XLOOKUP(FraudData[[#This Row],[location_mismatch]],Table10[Location Mismatch],Table10[Risk Points],0)</f>
        <v>0</v>
      </c>
      <c r="O7578">
        <f>_xlfn.XLOOKUP(FraudData[[#This Row],[device_trust_score]],DeviceRules[Device Min],DeviceRules[Risk Points],,-1)</f>
        <v>2</v>
      </c>
      <c r="P7578">
        <f>_xlfn.XLOOKUP(FraudData[[#This Row],[velocity_last_24h]],VelocityRules[Velocity Min],VelocityRules[Risk Points],,-1)</f>
        <v>0</v>
      </c>
      <c r="Q7578">
        <f>_xlfn.XLOOKUP(FraudData[[#This Row],[merchant_category]],MerchantRules[Merchant Category],MerchantRules[Risk Points],0)</f>
        <v>0</v>
      </c>
      <c r="R7578">
        <f>SUM(FraudData[[#This Row],[Amount Risk]:[Merchant Risk]])</f>
        <v>2</v>
      </c>
      <c r="S7578" t="str" cm="1">
        <f t="array" ref="S7578">_xlfn.IFS(FraudData[[#This Row],[Fraud Risk Score]]&gt;=8,"High Risk",FraudData[[#This Row],[Fraud Risk Score]]&gt;=6,"Medium Risk",TRUE,"Low Risk")</f>
        <v>Low Risk</v>
      </c>
    </row>
    <row r="7579" spans="1:19">
      <c r="A7579">
        <v>7578</v>
      </c>
      <c r="B7579">
        <v>225.56</v>
      </c>
      <c r="C7579">
        <v>21</v>
      </c>
      <c r="D7579" t="s">
        <v>50</v>
      </c>
      <c r="E7579">
        <v>0</v>
      </c>
      <c r="F7579">
        <v>0</v>
      </c>
      <c r="G7579">
        <v>52</v>
      </c>
      <c r="H7579">
        <v>3</v>
      </c>
      <c r="I7579">
        <v>60</v>
      </c>
      <c r="J7579">
        <v>0</v>
      </c>
      <c r="K7579">
        <f>_xlfn.XLOOKUP(FraudData[[#This Row],[amount]],AmountRules[Amount Min],AmountRules[Risk Points],,-1)</f>
        <v>0</v>
      </c>
      <c r="L7579">
        <f>_xlfn.XLOOKUP(FraudData[[#This Row],[transaction_hour]],TimeRules[Hour Min],TimeRules[Risk Points],,-1)</f>
        <v>0</v>
      </c>
      <c r="M7579">
        <f>_xlfn.XLOOKUP(FraudData[[#This Row],[foreign_transaction]],ForeignRules[Foreign Transaction],ForeignRules[Risk Points],0)</f>
        <v>0</v>
      </c>
      <c r="N7579">
        <f>_xlfn.XLOOKUP(FraudData[[#This Row],[location_mismatch]],Table10[Location Mismatch],Table10[Risk Points],0)</f>
        <v>0</v>
      </c>
      <c r="O7579">
        <f>_xlfn.XLOOKUP(FraudData[[#This Row],[device_trust_score]],DeviceRules[Device Min],DeviceRules[Risk Points],,-1)</f>
        <v>1</v>
      </c>
      <c r="P7579">
        <f>_xlfn.XLOOKUP(FraudData[[#This Row],[velocity_last_24h]],VelocityRules[Velocity Min],VelocityRules[Risk Points],,-1)</f>
        <v>0</v>
      </c>
      <c r="Q7579">
        <f>_xlfn.XLOOKUP(FraudData[[#This Row],[merchant_category]],MerchantRules[Merchant Category],MerchantRules[Risk Points],0)</f>
        <v>0</v>
      </c>
      <c r="R7579">
        <f>SUM(FraudData[[#This Row],[Amount Risk]:[Merchant Risk]])</f>
        <v>1</v>
      </c>
      <c r="S7579" t="str" cm="1">
        <f t="array" ref="S7579">_xlfn.IFS(FraudData[[#This Row],[Fraud Risk Score]]&gt;=8,"High Risk",FraudData[[#This Row],[Fraud Risk Score]]&gt;=6,"Medium Risk",TRUE,"Low Risk")</f>
        <v>Low Risk</v>
      </c>
    </row>
    <row r="7580" spans="1:19">
      <c r="A7580">
        <v>7579</v>
      </c>
      <c r="B7580">
        <v>447.23</v>
      </c>
      <c r="C7580">
        <v>0</v>
      </c>
      <c r="D7580" t="s">
        <v>48</v>
      </c>
      <c r="E7580">
        <v>0</v>
      </c>
      <c r="F7580">
        <v>0</v>
      </c>
      <c r="G7580">
        <v>82</v>
      </c>
      <c r="H7580">
        <v>0</v>
      </c>
      <c r="I7580">
        <v>22</v>
      </c>
      <c r="J7580">
        <v>0</v>
      </c>
      <c r="K7580">
        <f>_xlfn.XLOOKUP(FraudData[[#This Row],[amount]],AmountRules[Amount Min],AmountRules[Risk Points],,-1)</f>
        <v>0</v>
      </c>
      <c r="L7580">
        <f>_xlfn.XLOOKUP(FraudData[[#This Row],[transaction_hour]],TimeRules[Hour Min],TimeRules[Risk Points],,-1)</f>
        <v>3</v>
      </c>
      <c r="M7580">
        <f>_xlfn.XLOOKUP(FraudData[[#This Row],[foreign_transaction]],ForeignRules[Foreign Transaction],ForeignRules[Risk Points],0)</f>
        <v>0</v>
      </c>
      <c r="N7580">
        <f>_xlfn.XLOOKUP(FraudData[[#This Row],[location_mismatch]],Table10[Location Mismatch],Table10[Risk Points],0)</f>
        <v>0</v>
      </c>
      <c r="O7580">
        <f>_xlfn.XLOOKUP(FraudData[[#This Row],[device_trust_score]],DeviceRules[Device Min],DeviceRules[Risk Points],,-1)</f>
        <v>0</v>
      </c>
      <c r="P7580">
        <f>_xlfn.XLOOKUP(FraudData[[#This Row],[velocity_last_24h]],VelocityRules[Velocity Min],VelocityRules[Risk Points],,-1)</f>
        <v>0</v>
      </c>
      <c r="Q7580">
        <f>_xlfn.XLOOKUP(FraudData[[#This Row],[merchant_category]],MerchantRules[Merchant Category],MerchantRules[Risk Points],0)</f>
        <v>0</v>
      </c>
      <c r="R7580">
        <f>SUM(FraudData[[#This Row],[Amount Risk]:[Merchant Risk]])</f>
        <v>3</v>
      </c>
      <c r="S7580" t="str" cm="1">
        <f t="array" ref="S7580">_xlfn.IFS(FraudData[[#This Row],[Fraud Risk Score]]&gt;=8,"High Risk",FraudData[[#This Row],[Fraud Risk Score]]&gt;=6,"Medium Risk",TRUE,"Low Risk")</f>
        <v>Low Risk</v>
      </c>
    </row>
    <row r="7581" spans="1:19">
      <c r="A7581">
        <v>7580</v>
      </c>
      <c r="B7581">
        <v>220.04</v>
      </c>
      <c r="C7581">
        <v>4</v>
      </c>
      <c r="D7581" t="s">
        <v>48</v>
      </c>
      <c r="E7581">
        <v>0</v>
      </c>
      <c r="F7581">
        <v>0</v>
      </c>
      <c r="G7581">
        <v>80</v>
      </c>
      <c r="H7581">
        <v>2</v>
      </c>
      <c r="I7581">
        <v>57</v>
      </c>
      <c r="J7581">
        <v>0</v>
      </c>
      <c r="K7581">
        <f>_xlfn.XLOOKUP(FraudData[[#This Row],[amount]],AmountRules[Amount Min],AmountRules[Risk Points],,-1)</f>
        <v>0</v>
      </c>
      <c r="L7581">
        <f>_xlfn.XLOOKUP(FraudData[[#This Row],[transaction_hour]],TimeRules[Hour Min],TimeRules[Risk Points],,-1)</f>
        <v>0</v>
      </c>
      <c r="M7581">
        <f>_xlfn.XLOOKUP(FraudData[[#This Row],[foreign_transaction]],ForeignRules[Foreign Transaction],ForeignRules[Risk Points],0)</f>
        <v>0</v>
      </c>
      <c r="N7581">
        <f>_xlfn.XLOOKUP(FraudData[[#This Row],[location_mismatch]],Table10[Location Mismatch],Table10[Risk Points],0)</f>
        <v>0</v>
      </c>
      <c r="O7581">
        <f>_xlfn.XLOOKUP(FraudData[[#This Row],[device_trust_score]],DeviceRules[Device Min],DeviceRules[Risk Points],,-1)</f>
        <v>0</v>
      </c>
      <c r="P7581">
        <f>_xlfn.XLOOKUP(FraudData[[#This Row],[velocity_last_24h]],VelocityRules[Velocity Min],VelocityRules[Risk Points],,-1)</f>
        <v>0</v>
      </c>
      <c r="Q7581">
        <f>_xlfn.XLOOKUP(FraudData[[#This Row],[merchant_category]],MerchantRules[Merchant Category],MerchantRules[Risk Points],0)</f>
        <v>0</v>
      </c>
      <c r="R7581">
        <f>SUM(FraudData[[#This Row],[Amount Risk]:[Merchant Risk]])</f>
        <v>0</v>
      </c>
      <c r="S7581" t="str" cm="1">
        <f t="array" ref="S7581">_xlfn.IFS(FraudData[[#This Row],[Fraud Risk Score]]&gt;=8,"High Risk",FraudData[[#This Row],[Fraud Risk Score]]&gt;=6,"Medium Risk",TRUE,"Low Risk")</f>
        <v>Low Risk</v>
      </c>
    </row>
    <row r="7582" spans="1:19">
      <c r="A7582">
        <v>7581</v>
      </c>
      <c r="B7582">
        <v>200.53</v>
      </c>
      <c r="C7582">
        <v>16</v>
      </c>
      <c r="D7582" t="s">
        <v>49</v>
      </c>
      <c r="E7582">
        <v>0</v>
      </c>
      <c r="F7582">
        <v>0</v>
      </c>
      <c r="G7582">
        <v>42</v>
      </c>
      <c r="H7582">
        <v>0</v>
      </c>
      <c r="I7582">
        <v>33</v>
      </c>
      <c r="J7582">
        <v>0</v>
      </c>
      <c r="K7582">
        <f>_xlfn.XLOOKUP(FraudData[[#This Row],[amount]],AmountRules[Amount Min],AmountRules[Risk Points],,-1)</f>
        <v>0</v>
      </c>
      <c r="L7582">
        <f>_xlfn.XLOOKUP(FraudData[[#This Row],[transaction_hour]],TimeRules[Hour Min],TimeRules[Risk Points],,-1)</f>
        <v>0</v>
      </c>
      <c r="M7582">
        <f>_xlfn.XLOOKUP(FraudData[[#This Row],[foreign_transaction]],ForeignRules[Foreign Transaction],ForeignRules[Risk Points],0)</f>
        <v>0</v>
      </c>
      <c r="N7582">
        <f>_xlfn.XLOOKUP(FraudData[[#This Row],[location_mismatch]],Table10[Location Mismatch],Table10[Risk Points],0)</f>
        <v>0</v>
      </c>
      <c r="O7582">
        <f>_xlfn.XLOOKUP(FraudData[[#This Row],[device_trust_score]],DeviceRules[Device Min],DeviceRules[Risk Points],,-1)</f>
        <v>2</v>
      </c>
      <c r="P7582">
        <f>_xlfn.XLOOKUP(FraudData[[#This Row],[velocity_last_24h]],VelocityRules[Velocity Min],VelocityRules[Risk Points],,-1)</f>
        <v>0</v>
      </c>
      <c r="Q7582">
        <f>_xlfn.XLOOKUP(FraudData[[#This Row],[merchant_category]],MerchantRules[Merchant Category],MerchantRules[Risk Points],0)</f>
        <v>1</v>
      </c>
      <c r="R7582">
        <f>SUM(FraudData[[#This Row],[Amount Risk]:[Merchant Risk]])</f>
        <v>3</v>
      </c>
      <c r="S7582" t="str" cm="1">
        <f t="array" ref="S7582">_xlfn.IFS(FraudData[[#This Row],[Fraud Risk Score]]&gt;=8,"High Risk",FraudData[[#This Row],[Fraud Risk Score]]&gt;=6,"Medium Risk",TRUE,"Low Risk")</f>
        <v>Low Risk</v>
      </c>
    </row>
    <row r="7583" spans="1:19">
      <c r="A7583">
        <v>7582</v>
      </c>
      <c r="B7583">
        <v>90.26</v>
      </c>
      <c r="C7583">
        <v>0</v>
      </c>
      <c r="D7583" t="s">
        <v>50</v>
      </c>
      <c r="E7583">
        <v>0</v>
      </c>
      <c r="F7583">
        <v>0</v>
      </c>
      <c r="G7583">
        <v>89</v>
      </c>
      <c r="H7583">
        <v>2</v>
      </c>
      <c r="I7583">
        <v>51</v>
      </c>
      <c r="J7583">
        <v>0</v>
      </c>
      <c r="K7583">
        <f>_xlfn.XLOOKUP(FraudData[[#This Row],[amount]],AmountRules[Amount Min],AmountRules[Risk Points],,-1)</f>
        <v>0</v>
      </c>
      <c r="L7583">
        <f>_xlfn.XLOOKUP(FraudData[[#This Row],[transaction_hour]],TimeRules[Hour Min],TimeRules[Risk Points],,-1)</f>
        <v>3</v>
      </c>
      <c r="M7583">
        <f>_xlfn.XLOOKUP(FraudData[[#This Row],[foreign_transaction]],ForeignRules[Foreign Transaction],ForeignRules[Risk Points],0)</f>
        <v>0</v>
      </c>
      <c r="N7583">
        <f>_xlfn.XLOOKUP(FraudData[[#This Row],[location_mismatch]],Table10[Location Mismatch],Table10[Risk Points],0)</f>
        <v>0</v>
      </c>
      <c r="O7583">
        <f>_xlfn.XLOOKUP(FraudData[[#This Row],[device_trust_score]],DeviceRules[Device Min],DeviceRules[Risk Points],,-1)</f>
        <v>0</v>
      </c>
      <c r="P7583">
        <f>_xlfn.XLOOKUP(FraudData[[#This Row],[velocity_last_24h]],VelocityRules[Velocity Min],VelocityRules[Risk Points],,-1)</f>
        <v>0</v>
      </c>
      <c r="Q7583">
        <f>_xlfn.XLOOKUP(FraudData[[#This Row],[merchant_category]],MerchantRules[Merchant Category],MerchantRules[Risk Points],0)</f>
        <v>0</v>
      </c>
      <c r="R7583">
        <f>SUM(FraudData[[#This Row],[Amount Risk]:[Merchant Risk]])</f>
        <v>3</v>
      </c>
      <c r="S7583" t="str" cm="1">
        <f t="array" ref="S7583">_xlfn.IFS(FraudData[[#This Row],[Fraud Risk Score]]&gt;=8,"High Risk",FraudData[[#This Row],[Fraud Risk Score]]&gt;=6,"Medium Risk",TRUE,"Low Risk")</f>
        <v>Low Risk</v>
      </c>
    </row>
    <row r="7584" spans="1:19">
      <c r="A7584">
        <v>7583</v>
      </c>
      <c r="B7584">
        <v>0.23</v>
      </c>
      <c r="C7584">
        <v>18</v>
      </c>
      <c r="D7584" t="s">
        <v>49</v>
      </c>
      <c r="E7584">
        <v>0</v>
      </c>
      <c r="F7584">
        <v>1</v>
      </c>
      <c r="G7584">
        <v>81</v>
      </c>
      <c r="H7584">
        <v>1</v>
      </c>
      <c r="I7584">
        <v>64</v>
      </c>
      <c r="J7584">
        <v>0</v>
      </c>
      <c r="K7584">
        <f>_xlfn.XLOOKUP(FraudData[[#This Row],[amount]],AmountRules[Amount Min],AmountRules[Risk Points],,-1)</f>
        <v>0</v>
      </c>
      <c r="L7584">
        <f>_xlfn.XLOOKUP(FraudData[[#This Row],[transaction_hour]],TimeRules[Hour Min],TimeRules[Risk Points],,-1)</f>
        <v>0</v>
      </c>
      <c r="M7584">
        <f>_xlfn.XLOOKUP(FraudData[[#This Row],[foreign_transaction]],ForeignRules[Foreign Transaction],ForeignRules[Risk Points],0)</f>
        <v>0</v>
      </c>
      <c r="N7584">
        <f>_xlfn.XLOOKUP(FraudData[[#This Row],[location_mismatch]],Table10[Location Mismatch],Table10[Risk Points],0)</f>
        <v>3</v>
      </c>
      <c r="O7584">
        <f>_xlfn.XLOOKUP(FraudData[[#This Row],[device_trust_score]],DeviceRules[Device Min],DeviceRules[Risk Points],,-1)</f>
        <v>0</v>
      </c>
      <c r="P7584">
        <f>_xlfn.XLOOKUP(FraudData[[#This Row],[velocity_last_24h]],VelocityRules[Velocity Min],VelocityRules[Risk Points],,-1)</f>
        <v>0</v>
      </c>
      <c r="Q7584">
        <f>_xlfn.XLOOKUP(FraudData[[#This Row],[merchant_category]],MerchantRules[Merchant Category],MerchantRules[Risk Points],0)</f>
        <v>1</v>
      </c>
      <c r="R7584">
        <f>SUM(FraudData[[#This Row],[Amount Risk]:[Merchant Risk]])</f>
        <v>4</v>
      </c>
      <c r="S7584" t="str" cm="1">
        <f t="array" ref="S7584">_xlfn.IFS(FraudData[[#This Row],[Fraud Risk Score]]&gt;=8,"High Risk",FraudData[[#This Row],[Fraud Risk Score]]&gt;=6,"Medium Risk",TRUE,"Low Risk")</f>
        <v>Low Risk</v>
      </c>
    </row>
    <row r="7585" spans="1:19">
      <c r="A7585">
        <v>7584</v>
      </c>
      <c r="B7585">
        <v>23.04</v>
      </c>
      <c r="C7585">
        <v>18</v>
      </c>
      <c r="D7585" t="s">
        <v>48</v>
      </c>
      <c r="E7585">
        <v>1</v>
      </c>
      <c r="F7585">
        <v>0</v>
      </c>
      <c r="G7585">
        <v>74</v>
      </c>
      <c r="H7585">
        <v>3</v>
      </c>
      <c r="I7585">
        <v>31</v>
      </c>
      <c r="J7585">
        <v>0</v>
      </c>
      <c r="K7585">
        <f>_xlfn.XLOOKUP(FraudData[[#This Row],[amount]],AmountRules[Amount Min],AmountRules[Risk Points],,-1)</f>
        <v>0</v>
      </c>
      <c r="L7585">
        <f>_xlfn.XLOOKUP(FraudData[[#This Row],[transaction_hour]],TimeRules[Hour Min],TimeRules[Risk Points],,-1)</f>
        <v>0</v>
      </c>
      <c r="M7585">
        <f>_xlfn.XLOOKUP(FraudData[[#This Row],[foreign_transaction]],ForeignRules[Foreign Transaction],ForeignRules[Risk Points],0)</f>
        <v>3</v>
      </c>
      <c r="N7585">
        <f>_xlfn.XLOOKUP(FraudData[[#This Row],[location_mismatch]],Table10[Location Mismatch],Table10[Risk Points],0)</f>
        <v>0</v>
      </c>
      <c r="O7585">
        <f>_xlfn.XLOOKUP(FraudData[[#This Row],[device_trust_score]],DeviceRules[Device Min],DeviceRules[Risk Points],,-1)</f>
        <v>0</v>
      </c>
      <c r="P7585">
        <f>_xlfn.XLOOKUP(FraudData[[#This Row],[velocity_last_24h]],VelocityRules[Velocity Min],VelocityRules[Risk Points],,-1)</f>
        <v>0</v>
      </c>
      <c r="Q7585">
        <f>_xlfn.XLOOKUP(FraudData[[#This Row],[merchant_category]],MerchantRules[Merchant Category],MerchantRules[Risk Points],0)</f>
        <v>0</v>
      </c>
      <c r="R7585">
        <f>SUM(FraudData[[#This Row],[Amount Risk]:[Merchant Risk]])</f>
        <v>3</v>
      </c>
      <c r="S7585" t="str" cm="1">
        <f t="array" ref="S7585">_xlfn.IFS(FraudData[[#This Row],[Fraud Risk Score]]&gt;=8,"High Risk",FraudData[[#This Row],[Fraud Risk Score]]&gt;=6,"Medium Risk",TRUE,"Low Risk")</f>
        <v>Low Risk</v>
      </c>
    </row>
    <row r="7586" spans="1:19">
      <c r="A7586">
        <v>7585</v>
      </c>
      <c r="B7586">
        <v>137.66</v>
      </c>
      <c r="C7586">
        <v>3</v>
      </c>
      <c r="D7586" t="s">
        <v>48</v>
      </c>
      <c r="E7586">
        <v>0</v>
      </c>
      <c r="F7586">
        <v>0</v>
      </c>
      <c r="G7586">
        <v>69</v>
      </c>
      <c r="H7586">
        <v>2</v>
      </c>
      <c r="I7586">
        <v>44</v>
      </c>
      <c r="J7586">
        <v>0</v>
      </c>
      <c r="K7586">
        <f>_xlfn.XLOOKUP(FraudData[[#This Row],[amount]],AmountRules[Amount Min],AmountRules[Risk Points],,-1)</f>
        <v>0</v>
      </c>
      <c r="L7586">
        <f>_xlfn.XLOOKUP(FraudData[[#This Row],[transaction_hour]],TimeRules[Hour Min],TimeRules[Risk Points],,-1)</f>
        <v>3</v>
      </c>
      <c r="M7586">
        <f>_xlfn.XLOOKUP(FraudData[[#This Row],[foreign_transaction]],ForeignRules[Foreign Transaction],ForeignRules[Risk Points],0)</f>
        <v>0</v>
      </c>
      <c r="N7586">
        <f>_xlfn.XLOOKUP(FraudData[[#This Row],[location_mismatch]],Table10[Location Mismatch],Table10[Risk Points],0)</f>
        <v>0</v>
      </c>
      <c r="O7586">
        <f>_xlfn.XLOOKUP(FraudData[[#This Row],[device_trust_score]],DeviceRules[Device Min],DeviceRules[Risk Points],,-1)</f>
        <v>1</v>
      </c>
      <c r="P7586">
        <f>_xlfn.XLOOKUP(FraudData[[#This Row],[velocity_last_24h]],VelocityRules[Velocity Min],VelocityRules[Risk Points],,-1)</f>
        <v>0</v>
      </c>
      <c r="Q7586">
        <f>_xlfn.XLOOKUP(FraudData[[#This Row],[merchant_category]],MerchantRules[Merchant Category],MerchantRules[Risk Points],0)</f>
        <v>0</v>
      </c>
      <c r="R7586">
        <f>SUM(FraudData[[#This Row],[Amount Risk]:[Merchant Risk]])</f>
        <v>4</v>
      </c>
      <c r="S7586" t="str" cm="1">
        <f t="array" ref="S7586">_xlfn.IFS(FraudData[[#This Row],[Fraud Risk Score]]&gt;=8,"High Risk",FraudData[[#This Row],[Fraud Risk Score]]&gt;=6,"Medium Risk",TRUE,"Low Risk")</f>
        <v>Low Risk</v>
      </c>
    </row>
    <row r="7587" spans="1:19">
      <c r="A7587">
        <v>7586</v>
      </c>
      <c r="B7587">
        <v>202.38</v>
      </c>
      <c r="C7587">
        <v>18</v>
      </c>
      <c r="D7587" t="s">
        <v>47</v>
      </c>
      <c r="E7587">
        <v>0</v>
      </c>
      <c r="F7587">
        <v>0</v>
      </c>
      <c r="G7587">
        <v>86</v>
      </c>
      <c r="H7587">
        <v>3</v>
      </c>
      <c r="I7587">
        <v>19</v>
      </c>
      <c r="J7587">
        <v>0</v>
      </c>
      <c r="K7587">
        <f>_xlfn.XLOOKUP(FraudData[[#This Row],[amount]],AmountRules[Amount Min],AmountRules[Risk Points],,-1)</f>
        <v>0</v>
      </c>
      <c r="L7587">
        <f>_xlfn.XLOOKUP(FraudData[[#This Row],[transaction_hour]],TimeRules[Hour Min],TimeRules[Risk Points],,-1)</f>
        <v>0</v>
      </c>
      <c r="M7587">
        <f>_xlfn.XLOOKUP(FraudData[[#This Row],[foreign_transaction]],ForeignRules[Foreign Transaction],ForeignRules[Risk Points],0)</f>
        <v>0</v>
      </c>
      <c r="N7587">
        <f>_xlfn.XLOOKUP(FraudData[[#This Row],[location_mismatch]],Table10[Location Mismatch],Table10[Risk Points],0)</f>
        <v>0</v>
      </c>
      <c r="O7587">
        <f>_xlfn.XLOOKUP(FraudData[[#This Row],[device_trust_score]],DeviceRules[Device Min],DeviceRules[Risk Points],,-1)</f>
        <v>0</v>
      </c>
      <c r="P7587">
        <f>_xlfn.XLOOKUP(FraudData[[#This Row],[velocity_last_24h]],VelocityRules[Velocity Min],VelocityRules[Risk Points],,-1)</f>
        <v>0</v>
      </c>
      <c r="Q7587">
        <f>_xlfn.XLOOKUP(FraudData[[#This Row],[merchant_category]],MerchantRules[Merchant Category],MerchantRules[Risk Points],0)</f>
        <v>0</v>
      </c>
      <c r="R7587">
        <f>SUM(FraudData[[#This Row],[Amount Risk]:[Merchant Risk]])</f>
        <v>0</v>
      </c>
      <c r="S7587" t="str" cm="1">
        <f t="array" ref="S7587">_xlfn.IFS(FraudData[[#This Row],[Fraud Risk Score]]&gt;=8,"High Risk",FraudData[[#This Row],[Fraud Risk Score]]&gt;=6,"Medium Risk",TRUE,"Low Risk")</f>
        <v>Low Risk</v>
      </c>
    </row>
    <row r="7588" spans="1:19">
      <c r="A7588">
        <v>7587</v>
      </c>
      <c r="B7588">
        <v>97.26</v>
      </c>
      <c r="C7588">
        <v>5</v>
      </c>
      <c r="D7588" t="s">
        <v>48</v>
      </c>
      <c r="E7588">
        <v>0</v>
      </c>
      <c r="F7588">
        <v>0</v>
      </c>
      <c r="G7588">
        <v>89</v>
      </c>
      <c r="H7588">
        <v>1</v>
      </c>
      <c r="I7588">
        <v>46</v>
      </c>
      <c r="J7588">
        <v>0</v>
      </c>
      <c r="K7588">
        <f>_xlfn.XLOOKUP(FraudData[[#This Row],[amount]],AmountRules[Amount Min],AmountRules[Risk Points],,-1)</f>
        <v>0</v>
      </c>
      <c r="L7588">
        <f>_xlfn.XLOOKUP(FraudData[[#This Row],[transaction_hour]],TimeRules[Hour Min],TimeRules[Risk Points],,-1)</f>
        <v>0</v>
      </c>
      <c r="M7588">
        <f>_xlfn.XLOOKUP(FraudData[[#This Row],[foreign_transaction]],ForeignRules[Foreign Transaction],ForeignRules[Risk Points],0)</f>
        <v>0</v>
      </c>
      <c r="N7588">
        <f>_xlfn.XLOOKUP(FraudData[[#This Row],[location_mismatch]],Table10[Location Mismatch],Table10[Risk Points],0)</f>
        <v>0</v>
      </c>
      <c r="O7588">
        <f>_xlfn.XLOOKUP(FraudData[[#This Row],[device_trust_score]],DeviceRules[Device Min],DeviceRules[Risk Points],,-1)</f>
        <v>0</v>
      </c>
      <c r="P7588">
        <f>_xlfn.XLOOKUP(FraudData[[#This Row],[velocity_last_24h]],VelocityRules[Velocity Min],VelocityRules[Risk Points],,-1)</f>
        <v>0</v>
      </c>
      <c r="Q7588">
        <f>_xlfn.XLOOKUP(FraudData[[#This Row],[merchant_category]],MerchantRules[Merchant Category],MerchantRules[Risk Points],0)</f>
        <v>0</v>
      </c>
      <c r="R7588">
        <f>SUM(FraudData[[#This Row],[Amount Risk]:[Merchant Risk]])</f>
        <v>0</v>
      </c>
      <c r="S7588" t="str" cm="1">
        <f t="array" ref="S7588">_xlfn.IFS(FraudData[[#This Row],[Fraud Risk Score]]&gt;=8,"High Risk",FraudData[[#This Row],[Fraud Risk Score]]&gt;=6,"Medium Risk",TRUE,"Low Risk")</f>
        <v>Low Risk</v>
      </c>
    </row>
    <row r="7589" spans="1:19">
      <c r="A7589">
        <v>7588</v>
      </c>
      <c r="B7589">
        <v>236.13</v>
      </c>
      <c r="C7589">
        <v>14</v>
      </c>
      <c r="D7589" t="s">
        <v>48</v>
      </c>
      <c r="E7589">
        <v>0</v>
      </c>
      <c r="F7589">
        <v>0</v>
      </c>
      <c r="G7589">
        <v>79</v>
      </c>
      <c r="H7589">
        <v>2</v>
      </c>
      <c r="I7589">
        <v>22</v>
      </c>
      <c r="J7589">
        <v>0</v>
      </c>
      <c r="K7589">
        <f>_xlfn.XLOOKUP(FraudData[[#This Row],[amount]],AmountRules[Amount Min],AmountRules[Risk Points],,-1)</f>
        <v>0</v>
      </c>
      <c r="L7589">
        <f>_xlfn.XLOOKUP(FraudData[[#This Row],[transaction_hour]],TimeRules[Hour Min],TimeRules[Risk Points],,-1)</f>
        <v>0</v>
      </c>
      <c r="M7589">
        <f>_xlfn.XLOOKUP(FraudData[[#This Row],[foreign_transaction]],ForeignRules[Foreign Transaction],ForeignRules[Risk Points],0)</f>
        <v>0</v>
      </c>
      <c r="N7589">
        <f>_xlfn.XLOOKUP(FraudData[[#This Row],[location_mismatch]],Table10[Location Mismatch],Table10[Risk Points],0)</f>
        <v>0</v>
      </c>
      <c r="O7589">
        <f>_xlfn.XLOOKUP(FraudData[[#This Row],[device_trust_score]],DeviceRules[Device Min],DeviceRules[Risk Points],,-1)</f>
        <v>0</v>
      </c>
      <c r="P7589">
        <f>_xlfn.XLOOKUP(FraudData[[#This Row],[velocity_last_24h]],VelocityRules[Velocity Min],VelocityRules[Risk Points],,-1)</f>
        <v>0</v>
      </c>
      <c r="Q7589">
        <f>_xlfn.XLOOKUP(FraudData[[#This Row],[merchant_category]],MerchantRules[Merchant Category],MerchantRules[Risk Points],0)</f>
        <v>0</v>
      </c>
      <c r="R7589">
        <f>SUM(FraudData[[#This Row],[Amount Risk]:[Merchant Risk]])</f>
        <v>0</v>
      </c>
      <c r="S7589" t="str" cm="1">
        <f t="array" ref="S7589">_xlfn.IFS(FraudData[[#This Row],[Fraud Risk Score]]&gt;=8,"High Risk",FraudData[[#This Row],[Fraud Risk Score]]&gt;=6,"Medium Risk",TRUE,"Low Risk")</f>
        <v>Low Risk</v>
      </c>
    </row>
    <row r="7590" spans="1:19">
      <c r="A7590">
        <v>7589</v>
      </c>
      <c r="B7590">
        <v>132.81</v>
      </c>
      <c r="C7590">
        <v>3</v>
      </c>
      <c r="D7590" t="s">
        <v>49</v>
      </c>
      <c r="E7590">
        <v>0</v>
      </c>
      <c r="F7590">
        <v>0</v>
      </c>
      <c r="G7590">
        <v>62</v>
      </c>
      <c r="H7590">
        <v>3</v>
      </c>
      <c r="I7590">
        <v>45</v>
      </c>
      <c r="J7590">
        <v>0</v>
      </c>
      <c r="K7590">
        <f>_xlfn.XLOOKUP(FraudData[[#This Row],[amount]],AmountRules[Amount Min],AmountRules[Risk Points],,-1)</f>
        <v>0</v>
      </c>
      <c r="L7590">
        <f>_xlfn.XLOOKUP(FraudData[[#This Row],[transaction_hour]],TimeRules[Hour Min],TimeRules[Risk Points],,-1)</f>
        <v>3</v>
      </c>
      <c r="M7590">
        <f>_xlfn.XLOOKUP(FraudData[[#This Row],[foreign_transaction]],ForeignRules[Foreign Transaction],ForeignRules[Risk Points],0)</f>
        <v>0</v>
      </c>
      <c r="N7590">
        <f>_xlfn.XLOOKUP(FraudData[[#This Row],[location_mismatch]],Table10[Location Mismatch],Table10[Risk Points],0)</f>
        <v>0</v>
      </c>
      <c r="O7590">
        <f>_xlfn.XLOOKUP(FraudData[[#This Row],[device_trust_score]],DeviceRules[Device Min],DeviceRules[Risk Points],,-1)</f>
        <v>1</v>
      </c>
      <c r="P7590">
        <f>_xlfn.XLOOKUP(FraudData[[#This Row],[velocity_last_24h]],VelocityRules[Velocity Min],VelocityRules[Risk Points],,-1)</f>
        <v>0</v>
      </c>
      <c r="Q7590">
        <f>_xlfn.XLOOKUP(FraudData[[#This Row],[merchant_category]],MerchantRules[Merchant Category],MerchantRules[Risk Points],0)</f>
        <v>1</v>
      </c>
      <c r="R7590">
        <f>SUM(FraudData[[#This Row],[Amount Risk]:[Merchant Risk]])</f>
        <v>5</v>
      </c>
      <c r="S7590" t="str" cm="1">
        <f t="array" ref="S7590">_xlfn.IFS(FraudData[[#This Row],[Fraud Risk Score]]&gt;=8,"High Risk",FraudData[[#This Row],[Fraud Risk Score]]&gt;=6,"Medium Risk",TRUE,"Low Risk")</f>
        <v>Low Risk</v>
      </c>
    </row>
    <row r="7591" spans="1:19">
      <c r="A7591">
        <v>7590</v>
      </c>
      <c r="B7591">
        <v>13.87</v>
      </c>
      <c r="C7591">
        <v>23</v>
      </c>
      <c r="D7591" t="s">
        <v>47</v>
      </c>
      <c r="E7591">
        <v>0</v>
      </c>
      <c r="F7591">
        <v>0</v>
      </c>
      <c r="G7591">
        <v>28</v>
      </c>
      <c r="H7591">
        <v>0</v>
      </c>
      <c r="I7591">
        <v>19</v>
      </c>
      <c r="J7591">
        <v>0</v>
      </c>
      <c r="K7591">
        <f>_xlfn.XLOOKUP(FraudData[[#This Row],[amount]],AmountRules[Amount Min],AmountRules[Risk Points],,-1)</f>
        <v>0</v>
      </c>
      <c r="L7591">
        <f>_xlfn.XLOOKUP(FraudData[[#This Row],[transaction_hour]],TimeRules[Hour Min],TimeRules[Risk Points],,-1)</f>
        <v>1</v>
      </c>
      <c r="M7591">
        <f>_xlfn.XLOOKUP(FraudData[[#This Row],[foreign_transaction]],ForeignRules[Foreign Transaction],ForeignRules[Risk Points],0)</f>
        <v>0</v>
      </c>
      <c r="N7591">
        <f>_xlfn.XLOOKUP(FraudData[[#This Row],[location_mismatch]],Table10[Location Mismatch],Table10[Risk Points],0)</f>
        <v>0</v>
      </c>
      <c r="O7591">
        <f>_xlfn.XLOOKUP(FraudData[[#This Row],[device_trust_score]],DeviceRules[Device Min],DeviceRules[Risk Points],,-1)</f>
        <v>3</v>
      </c>
      <c r="P7591">
        <f>_xlfn.XLOOKUP(FraudData[[#This Row],[velocity_last_24h]],VelocityRules[Velocity Min],VelocityRules[Risk Points],,-1)</f>
        <v>0</v>
      </c>
      <c r="Q7591">
        <f>_xlfn.XLOOKUP(FraudData[[#This Row],[merchant_category]],MerchantRules[Merchant Category],MerchantRules[Risk Points],0)</f>
        <v>0</v>
      </c>
      <c r="R7591">
        <f>SUM(FraudData[[#This Row],[Amount Risk]:[Merchant Risk]])</f>
        <v>4</v>
      </c>
      <c r="S7591" t="str" cm="1">
        <f t="array" ref="S7591">_xlfn.IFS(FraudData[[#This Row],[Fraud Risk Score]]&gt;=8,"High Risk",FraudData[[#This Row],[Fraud Risk Score]]&gt;=6,"Medium Risk",TRUE,"Low Risk")</f>
        <v>Low Risk</v>
      </c>
    </row>
    <row r="7592" spans="1:19">
      <c r="A7592">
        <v>7591</v>
      </c>
      <c r="B7592">
        <v>38.380000000000003</v>
      </c>
      <c r="C7592">
        <v>0</v>
      </c>
      <c r="D7592" t="s">
        <v>47</v>
      </c>
      <c r="E7592">
        <v>0</v>
      </c>
      <c r="F7592">
        <v>1</v>
      </c>
      <c r="G7592">
        <v>39</v>
      </c>
      <c r="H7592">
        <v>3</v>
      </c>
      <c r="I7592">
        <v>51</v>
      </c>
      <c r="J7592">
        <v>1</v>
      </c>
      <c r="K7592">
        <f>_xlfn.XLOOKUP(FraudData[[#This Row],[amount]],AmountRules[Amount Min],AmountRules[Risk Points],,-1)</f>
        <v>0</v>
      </c>
      <c r="L7592">
        <f>_xlfn.XLOOKUP(FraudData[[#This Row],[transaction_hour]],TimeRules[Hour Min],TimeRules[Risk Points],,-1)</f>
        <v>3</v>
      </c>
      <c r="M7592">
        <f>_xlfn.XLOOKUP(FraudData[[#This Row],[foreign_transaction]],ForeignRules[Foreign Transaction],ForeignRules[Risk Points],0)</f>
        <v>0</v>
      </c>
      <c r="N7592">
        <f>_xlfn.XLOOKUP(FraudData[[#This Row],[location_mismatch]],Table10[Location Mismatch],Table10[Risk Points],0)</f>
        <v>3</v>
      </c>
      <c r="O7592">
        <f>_xlfn.XLOOKUP(FraudData[[#This Row],[device_trust_score]],DeviceRules[Device Min],DeviceRules[Risk Points],,-1)</f>
        <v>2</v>
      </c>
      <c r="P7592">
        <f>_xlfn.XLOOKUP(FraudData[[#This Row],[velocity_last_24h]],VelocityRules[Velocity Min],VelocityRules[Risk Points],,-1)</f>
        <v>0</v>
      </c>
      <c r="Q7592">
        <f>_xlfn.XLOOKUP(FraudData[[#This Row],[merchant_category]],MerchantRules[Merchant Category],MerchantRules[Risk Points],0)</f>
        <v>0</v>
      </c>
      <c r="R7592">
        <f>SUM(FraudData[[#This Row],[Amount Risk]:[Merchant Risk]])</f>
        <v>8</v>
      </c>
      <c r="S7592" t="str" cm="1">
        <f t="array" ref="S7592">_xlfn.IFS(FraudData[[#This Row],[Fraud Risk Score]]&gt;=8,"High Risk",FraudData[[#This Row],[Fraud Risk Score]]&gt;=6,"Medium Risk",TRUE,"Low Risk")</f>
        <v>High Risk</v>
      </c>
    </row>
    <row r="7593" spans="1:19">
      <c r="A7593">
        <v>7592</v>
      </c>
      <c r="B7593">
        <v>329.86</v>
      </c>
      <c r="C7593">
        <v>23</v>
      </c>
      <c r="D7593" t="s">
        <v>50</v>
      </c>
      <c r="E7593">
        <v>0</v>
      </c>
      <c r="F7593">
        <v>1</v>
      </c>
      <c r="G7593">
        <v>45</v>
      </c>
      <c r="H7593">
        <v>3</v>
      </c>
      <c r="I7593">
        <v>20</v>
      </c>
      <c r="J7593">
        <v>0</v>
      </c>
      <c r="K7593">
        <f>_xlfn.XLOOKUP(FraudData[[#This Row],[amount]],AmountRules[Amount Min],AmountRules[Risk Points],,-1)</f>
        <v>0</v>
      </c>
      <c r="L7593">
        <f>_xlfn.XLOOKUP(FraudData[[#This Row],[transaction_hour]],TimeRules[Hour Min],TimeRules[Risk Points],,-1)</f>
        <v>1</v>
      </c>
      <c r="M7593">
        <f>_xlfn.XLOOKUP(FraudData[[#This Row],[foreign_transaction]],ForeignRules[Foreign Transaction],ForeignRules[Risk Points],0)</f>
        <v>0</v>
      </c>
      <c r="N7593">
        <f>_xlfn.XLOOKUP(FraudData[[#This Row],[location_mismatch]],Table10[Location Mismatch],Table10[Risk Points],0)</f>
        <v>3</v>
      </c>
      <c r="O7593">
        <f>_xlfn.XLOOKUP(FraudData[[#This Row],[device_trust_score]],DeviceRules[Device Min],DeviceRules[Risk Points],,-1)</f>
        <v>2</v>
      </c>
      <c r="P7593">
        <f>_xlfn.XLOOKUP(FraudData[[#This Row],[velocity_last_24h]],VelocityRules[Velocity Min],VelocityRules[Risk Points],,-1)</f>
        <v>0</v>
      </c>
      <c r="Q7593">
        <f>_xlfn.XLOOKUP(FraudData[[#This Row],[merchant_category]],MerchantRules[Merchant Category],MerchantRules[Risk Points],0)</f>
        <v>0</v>
      </c>
      <c r="R7593">
        <f>SUM(FraudData[[#This Row],[Amount Risk]:[Merchant Risk]])</f>
        <v>6</v>
      </c>
      <c r="S7593" t="str" cm="1">
        <f t="array" ref="S7593">_xlfn.IFS(FraudData[[#This Row],[Fraud Risk Score]]&gt;=8,"High Risk",FraudData[[#This Row],[Fraud Risk Score]]&gt;=6,"Medium Risk",TRUE,"Low Risk")</f>
        <v>Medium Risk</v>
      </c>
    </row>
    <row r="7594" spans="1:19">
      <c r="A7594">
        <v>7593</v>
      </c>
      <c r="B7594">
        <v>232.32</v>
      </c>
      <c r="C7594">
        <v>16</v>
      </c>
      <c r="D7594" t="s">
        <v>46</v>
      </c>
      <c r="E7594">
        <v>0</v>
      </c>
      <c r="F7594">
        <v>0</v>
      </c>
      <c r="G7594">
        <v>45</v>
      </c>
      <c r="H7594">
        <v>5</v>
      </c>
      <c r="I7594">
        <v>58</v>
      </c>
      <c r="J7594">
        <v>0</v>
      </c>
      <c r="K7594">
        <f>_xlfn.XLOOKUP(FraudData[[#This Row],[amount]],AmountRules[Amount Min],AmountRules[Risk Points],,-1)</f>
        <v>0</v>
      </c>
      <c r="L7594">
        <f>_xlfn.XLOOKUP(FraudData[[#This Row],[transaction_hour]],TimeRules[Hour Min],TimeRules[Risk Points],,-1)</f>
        <v>0</v>
      </c>
      <c r="M7594">
        <f>_xlfn.XLOOKUP(FraudData[[#This Row],[foreign_transaction]],ForeignRules[Foreign Transaction],ForeignRules[Risk Points],0)</f>
        <v>0</v>
      </c>
      <c r="N7594">
        <f>_xlfn.XLOOKUP(FraudData[[#This Row],[location_mismatch]],Table10[Location Mismatch],Table10[Risk Points],0)</f>
        <v>0</v>
      </c>
      <c r="O7594">
        <f>_xlfn.XLOOKUP(FraudData[[#This Row],[device_trust_score]],DeviceRules[Device Min],DeviceRules[Risk Points],,-1)</f>
        <v>2</v>
      </c>
      <c r="P7594">
        <f>_xlfn.XLOOKUP(FraudData[[#This Row],[velocity_last_24h]],VelocityRules[Velocity Min],VelocityRules[Risk Points],,-1)</f>
        <v>3</v>
      </c>
      <c r="Q7594">
        <f>_xlfn.XLOOKUP(FraudData[[#This Row],[merchant_category]],MerchantRules[Merchant Category],MerchantRules[Risk Points],0)</f>
        <v>0</v>
      </c>
      <c r="R7594">
        <f>SUM(FraudData[[#This Row],[Amount Risk]:[Merchant Risk]])</f>
        <v>5</v>
      </c>
      <c r="S7594" t="str" cm="1">
        <f t="array" ref="S7594">_xlfn.IFS(FraudData[[#This Row],[Fraud Risk Score]]&gt;=8,"High Risk",FraudData[[#This Row],[Fraud Risk Score]]&gt;=6,"Medium Risk",TRUE,"Low Risk")</f>
        <v>Low Risk</v>
      </c>
    </row>
    <row r="7595" spans="1:19">
      <c r="A7595">
        <v>7594</v>
      </c>
      <c r="B7595">
        <v>405.28</v>
      </c>
      <c r="C7595">
        <v>10</v>
      </c>
      <c r="D7595" t="s">
        <v>50</v>
      </c>
      <c r="E7595">
        <v>0</v>
      </c>
      <c r="F7595">
        <v>0</v>
      </c>
      <c r="G7595">
        <v>75</v>
      </c>
      <c r="H7595">
        <v>2</v>
      </c>
      <c r="I7595">
        <v>39</v>
      </c>
      <c r="J7595">
        <v>0</v>
      </c>
      <c r="K7595">
        <f>_xlfn.XLOOKUP(FraudData[[#This Row],[amount]],AmountRules[Amount Min],AmountRules[Risk Points],,-1)</f>
        <v>0</v>
      </c>
      <c r="L7595">
        <f>_xlfn.XLOOKUP(FraudData[[#This Row],[transaction_hour]],TimeRules[Hour Min],TimeRules[Risk Points],,-1)</f>
        <v>0</v>
      </c>
      <c r="M7595">
        <f>_xlfn.XLOOKUP(FraudData[[#This Row],[foreign_transaction]],ForeignRules[Foreign Transaction],ForeignRules[Risk Points],0)</f>
        <v>0</v>
      </c>
      <c r="N7595">
        <f>_xlfn.XLOOKUP(FraudData[[#This Row],[location_mismatch]],Table10[Location Mismatch],Table10[Risk Points],0)</f>
        <v>0</v>
      </c>
      <c r="O7595">
        <f>_xlfn.XLOOKUP(FraudData[[#This Row],[device_trust_score]],DeviceRules[Device Min],DeviceRules[Risk Points],,-1)</f>
        <v>0</v>
      </c>
      <c r="P7595">
        <f>_xlfn.XLOOKUP(FraudData[[#This Row],[velocity_last_24h]],VelocityRules[Velocity Min],VelocityRules[Risk Points],,-1)</f>
        <v>0</v>
      </c>
      <c r="Q7595">
        <f>_xlfn.XLOOKUP(FraudData[[#This Row],[merchant_category]],MerchantRules[Merchant Category],MerchantRules[Risk Points],0)</f>
        <v>0</v>
      </c>
      <c r="R7595">
        <f>SUM(FraudData[[#This Row],[Amount Risk]:[Merchant Risk]])</f>
        <v>0</v>
      </c>
      <c r="S7595" t="str" cm="1">
        <f t="array" ref="S7595">_xlfn.IFS(FraudData[[#This Row],[Fraud Risk Score]]&gt;=8,"High Risk",FraudData[[#This Row],[Fraud Risk Score]]&gt;=6,"Medium Risk",TRUE,"Low Risk")</f>
        <v>Low Risk</v>
      </c>
    </row>
    <row r="7596" spans="1:19">
      <c r="A7596">
        <v>7595</v>
      </c>
      <c r="B7596">
        <v>22.51</v>
      </c>
      <c r="C7596">
        <v>16</v>
      </c>
      <c r="D7596" t="s">
        <v>50</v>
      </c>
      <c r="E7596">
        <v>0</v>
      </c>
      <c r="F7596">
        <v>0</v>
      </c>
      <c r="G7596">
        <v>59</v>
      </c>
      <c r="H7596">
        <v>3</v>
      </c>
      <c r="I7596">
        <v>66</v>
      </c>
      <c r="J7596">
        <v>0</v>
      </c>
      <c r="K7596">
        <f>_xlfn.XLOOKUP(FraudData[[#This Row],[amount]],AmountRules[Amount Min],AmountRules[Risk Points],,-1)</f>
        <v>0</v>
      </c>
      <c r="L7596">
        <f>_xlfn.XLOOKUP(FraudData[[#This Row],[transaction_hour]],TimeRules[Hour Min],TimeRules[Risk Points],,-1)</f>
        <v>0</v>
      </c>
      <c r="M7596">
        <f>_xlfn.XLOOKUP(FraudData[[#This Row],[foreign_transaction]],ForeignRules[Foreign Transaction],ForeignRules[Risk Points],0)</f>
        <v>0</v>
      </c>
      <c r="N7596">
        <f>_xlfn.XLOOKUP(FraudData[[#This Row],[location_mismatch]],Table10[Location Mismatch],Table10[Risk Points],0)</f>
        <v>0</v>
      </c>
      <c r="O7596">
        <f>_xlfn.XLOOKUP(FraudData[[#This Row],[device_trust_score]],DeviceRules[Device Min],DeviceRules[Risk Points],,-1)</f>
        <v>1</v>
      </c>
      <c r="P7596">
        <f>_xlfn.XLOOKUP(FraudData[[#This Row],[velocity_last_24h]],VelocityRules[Velocity Min],VelocityRules[Risk Points],,-1)</f>
        <v>0</v>
      </c>
      <c r="Q7596">
        <f>_xlfn.XLOOKUP(FraudData[[#This Row],[merchant_category]],MerchantRules[Merchant Category],MerchantRules[Risk Points],0)</f>
        <v>0</v>
      </c>
      <c r="R7596">
        <f>SUM(FraudData[[#This Row],[Amount Risk]:[Merchant Risk]])</f>
        <v>1</v>
      </c>
      <c r="S7596" t="str" cm="1">
        <f t="array" ref="S7596">_xlfn.IFS(FraudData[[#This Row],[Fraud Risk Score]]&gt;=8,"High Risk",FraudData[[#This Row],[Fraud Risk Score]]&gt;=6,"Medium Risk",TRUE,"Low Risk")</f>
        <v>Low Risk</v>
      </c>
    </row>
    <row r="7597" spans="1:19">
      <c r="A7597">
        <v>7596</v>
      </c>
      <c r="B7597">
        <v>832.98</v>
      </c>
      <c r="C7597">
        <v>22</v>
      </c>
      <c r="D7597" t="s">
        <v>50</v>
      </c>
      <c r="E7597">
        <v>0</v>
      </c>
      <c r="F7597">
        <v>0</v>
      </c>
      <c r="G7597">
        <v>28</v>
      </c>
      <c r="H7597">
        <v>4</v>
      </c>
      <c r="I7597">
        <v>65</v>
      </c>
      <c r="J7597">
        <v>0</v>
      </c>
      <c r="K7597">
        <f>_xlfn.XLOOKUP(FraudData[[#This Row],[amount]],AmountRules[Amount Min],AmountRules[Risk Points],,-1)</f>
        <v>1</v>
      </c>
      <c r="L7597">
        <f>_xlfn.XLOOKUP(FraudData[[#This Row],[transaction_hour]],TimeRules[Hour Min],TimeRules[Risk Points],,-1)</f>
        <v>0</v>
      </c>
      <c r="M7597">
        <f>_xlfn.XLOOKUP(FraudData[[#This Row],[foreign_transaction]],ForeignRules[Foreign Transaction],ForeignRules[Risk Points],0)</f>
        <v>0</v>
      </c>
      <c r="N7597">
        <f>_xlfn.XLOOKUP(FraudData[[#This Row],[location_mismatch]],Table10[Location Mismatch],Table10[Risk Points],0)</f>
        <v>0</v>
      </c>
      <c r="O7597">
        <f>_xlfn.XLOOKUP(FraudData[[#This Row],[device_trust_score]],DeviceRules[Device Min],DeviceRules[Risk Points],,-1)</f>
        <v>3</v>
      </c>
      <c r="P7597">
        <f>_xlfn.XLOOKUP(FraudData[[#This Row],[velocity_last_24h]],VelocityRules[Velocity Min],VelocityRules[Risk Points],,-1)</f>
        <v>0</v>
      </c>
      <c r="Q7597">
        <f>_xlfn.XLOOKUP(FraudData[[#This Row],[merchant_category]],MerchantRules[Merchant Category],MerchantRules[Risk Points],0)</f>
        <v>0</v>
      </c>
      <c r="R7597">
        <f>SUM(FraudData[[#This Row],[Amount Risk]:[Merchant Risk]])</f>
        <v>4</v>
      </c>
      <c r="S7597" t="str" cm="1">
        <f t="array" ref="S7597">_xlfn.IFS(FraudData[[#This Row],[Fraud Risk Score]]&gt;=8,"High Risk",FraudData[[#This Row],[Fraud Risk Score]]&gt;=6,"Medium Risk",TRUE,"Low Risk")</f>
        <v>Low Risk</v>
      </c>
    </row>
    <row r="7598" spans="1:19">
      <c r="A7598">
        <v>7597</v>
      </c>
      <c r="B7598">
        <v>42.29</v>
      </c>
      <c r="C7598">
        <v>0</v>
      </c>
      <c r="D7598" t="s">
        <v>47</v>
      </c>
      <c r="E7598">
        <v>0</v>
      </c>
      <c r="F7598">
        <v>0</v>
      </c>
      <c r="G7598">
        <v>56</v>
      </c>
      <c r="H7598">
        <v>2</v>
      </c>
      <c r="I7598">
        <v>43</v>
      </c>
      <c r="J7598">
        <v>0</v>
      </c>
      <c r="K7598">
        <f>_xlfn.XLOOKUP(FraudData[[#This Row],[amount]],AmountRules[Amount Min],AmountRules[Risk Points],,-1)</f>
        <v>0</v>
      </c>
      <c r="L7598">
        <f>_xlfn.XLOOKUP(FraudData[[#This Row],[transaction_hour]],TimeRules[Hour Min],TimeRules[Risk Points],,-1)</f>
        <v>3</v>
      </c>
      <c r="M7598">
        <f>_xlfn.XLOOKUP(FraudData[[#This Row],[foreign_transaction]],ForeignRules[Foreign Transaction],ForeignRules[Risk Points],0)</f>
        <v>0</v>
      </c>
      <c r="N7598">
        <f>_xlfn.XLOOKUP(FraudData[[#This Row],[location_mismatch]],Table10[Location Mismatch],Table10[Risk Points],0)</f>
        <v>0</v>
      </c>
      <c r="O7598">
        <f>_xlfn.XLOOKUP(FraudData[[#This Row],[device_trust_score]],DeviceRules[Device Min],DeviceRules[Risk Points],,-1)</f>
        <v>1</v>
      </c>
      <c r="P7598">
        <f>_xlfn.XLOOKUP(FraudData[[#This Row],[velocity_last_24h]],VelocityRules[Velocity Min],VelocityRules[Risk Points],,-1)</f>
        <v>0</v>
      </c>
      <c r="Q7598">
        <f>_xlfn.XLOOKUP(FraudData[[#This Row],[merchant_category]],MerchantRules[Merchant Category],MerchantRules[Risk Points],0)</f>
        <v>0</v>
      </c>
      <c r="R7598">
        <f>SUM(FraudData[[#This Row],[Amount Risk]:[Merchant Risk]])</f>
        <v>4</v>
      </c>
      <c r="S7598" t="str" cm="1">
        <f t="array" ref="S7598">_xlfn.IFS(FraudData[[#This Row],[Fraud Risk Score]]&gt;=8,"High Risk",FraudData[[#This Row],[Fraud Risk Score]]&gt;=6,"Medium Risk",TRUE,"Low Risk")</f>
        <v>Low Risk</v>
      </c>
    </row>
    <row r="7599" spans="1:19">
      <c r="A7599">
        <v>7598</v>
      </c>
      <c r="B7599">
        <v>2.13</v>
      </c>
      <c r="C7599">
        <v>8</v>
      </c>
      <c r="D7599" t="s">
        <v>49</v>
      </c>
      <c r="E7599">
        <v>0</v>
      </c>
      <c r="F7599">
        <v>0</v>
      </c>
      <c r="G7599">
        <v>36</v>
      </c>
      <c r="H7599">
        <v>1</v>
      </c>
      <c r="I7599">
        <v>68</v>
      </c>
      <c r="J7599">
        <v>0</v>
      </c>
      <c r="K7599">
        <f>_xlfn.XLOOKUP(FraudData[[#This Row],[amount]],AmountRules[Amount Min],AmountRules[Risk Points],,-1)</f>
        <v>0</v>
      </c>
      <c r="L7599">
        <f>_xlfn.XLOOKUP(FraudData[[#This Row],[transaction_hour]],TimeRules[Hour Min],TimeRules[Risk Points],,-1)</f>
        <v>0</v>
      </c>
      <c r="M7599">
        <f>_xlfn.XLOOKUP(FraudData[[#This Row],[foreign_transaction]],ForeignRules[Foreign Transaction],ForeignRules[Risk Points],0)</f>
        <v>0</v>
      </c>
      <c r="N7599">
        <f>_xlfn.XLOOKUP(FraudData[[#This Row],[location_mismatch]],Table10[Location Mismatch],Table10[Risk Points],0)</f>
        <v>0</v>
      </c>
      <c r="O7599">
        <f>_xlfn.XLOOKUP(FraudData[[#This Row],[device_trust_score]],DeviceRules[Device Min],DeviceRules[Risk Points],,-1)</f>
        <v>2</v>
      </c>
      <c r="P7599">
        <f>_xlfn.XLOOKUP(FraudData[[#This Row],[velocity_last_24h]],VelocityRules[Velocity Min],VelocityRules[Risk Points],,-1)</f>
        <v>0</v>
      </c>
      <c r="Q7599">
        <f>_xlfn.XLOOKUP(FraudData[[#This Row],[merchant_category]],MerchantRules[Merchant Category],MerchantRules[Risk Points],0)</f>
        <v>1</v>
      </c>
      <c r="R7599">
        <f>SUM(FraudData[[#This Row],[Amount Risk]:[Merchant Risk]])</f>
        <v>3</v>
      </c>
      <c r="S7599" t="str" cm="1">
        <f t="array" ref="S7599">_xlfn.IFS(FraudData[[#This Row],[Fraud Risk Score]]&gt;=8,"High Risk",FraudData[[#This Row],[Fraud Risk Score]]&gt;=6,"Medium Risk",TRUE,"Low Risk")</f>
        <v>Low Risk</v>
      </c>
    </row>
    <row r="7600" spans="1:19">
      <c r="A7600">
        <v>7599</v>
      </c>
      <c r="B7600">
        <v>1073</v>
      </c>
      <c r="C7600">
        <v>13</v>
      </c>
      <c r="D7600" t="s">
        <v>48</v>
      </c>
      <c r="E7600">
        <v>0</v>
      </c>
      <c r="F7600">
        <v>0</v>
      </c>
      <c r="G7600">
        <v>78</v>
      </c>
      <c r="H7600">
        <v>3</v>
      </c>
      <c r="I7600">
        <v>22</v>
      </c>
      <c r="J7600">
        <v>0</v>
      </c>
      <c r="K7600">
        <f>_xlfn.XLOOKUP(FraudData[[#This Row],[amount]],AmountRules[Amount Min],AmountRules[Risk Points],,-1)</f>
        <v>3</v>
      </c>
      <c r="L7600">
        <f>_xlfn.XLOOKUP(FraudData[[#This Row],[transaction_hour]],TimeRules[Hour Min],TimeRules[Risk Points],,-1)</f>
        <v>0</v>
      </c>
      <c r="M7600">
        <f>_xlfn.XLOOKUP(FraudData[[#This Row],[foreign_transaction]],ForeignRules[Foreign Transaction],ForeignRules[Risk Points],0)</f>
        <v>0</v>
      </c>
      <c r="N7600">
        <f>_xlfn.XLOOKUP(FraudData[[#This Row],[location_mismatch]],Table10[Location Mismatch],Table10[Risk Points],0)</f>
        <v>0</v>
      </c>
      <c r="O7600">
        <f>_xlfn.XLOOKUP(FraudData[[#This Row],[device_trust_score]],DeviceRules[Device Min],DeviceRules[Risk Points],,-1)</f>
        <v>0</v>
      </c>
      <c r="P7600">
        <f>_xlfn.XLOOKUP(FraudData[[#This Row],[velocity_last_24h]],VelocityRules[Velocity Min],VelocityRules[Risk Points],,-1)</f>
        <v>0</v>
      </c>
      <c r="Q7600">
        <f>_xlfn.XLOOKUP(FraudData[[#This Row],[merchant_category]],MerchantRules[Merchant Category],MerchantRules[Risk Points],0)</f>
        <v>0</v>
      </c>
      <c r="R7600">
        <f>SUM(FraudData[[#This Row],[Amount Risk]:[Merchant Risk]])</f>
        <v>3</v>
      </c>
      <c r="S7600" t="str" cm="1">
        <f t="array" ref="S7600">_xlfn.IFS(FraudData[[#This Row],[Fraud Risk Score]]&gt;=8,"High Risk",FraudData[[#This Row],[Fraud Risk Score]]&gt;=6,"Medium Risk",TRUE,"Low Risk")</f>
        <v>Low Risk</v>
      </c>
    </row>
    <row r="7601" spans="1:19">
      <c r="A7601">
        <v>7600</v>
      </c>
      <c r="B7601">
        <v>59.4</v>
      </c>
      <c r="C7601">
        <v>14</v>
      </c>
      <c r="D7601" t="s">
        <v>47</v>
      </c>
      <c r="E7601">
        <v>0</v>
      </c>
      <c r="F7601">
        <v>0</v>
      </c>
      <c r="G7601">
        <v>54</v>
      </c>
      <c r="H7601">
        <v>1</v>
      </c>
      <c r="I7601">
        <v>21</v>
      </c>
      <c r="J7601">
        <v>0</v>
      </c>
      <c r="K7601">
        <f>_xlfn.XLOOKUP(FraudData[[#This Row],[amount]],AmountRules[Amount Min],AmountRules[Risk Points],,-1)</f>
        <v>0</v>
      </c>
      <c r="L7601">
        <f>_xlfn.XLOOKUP(FraudData[[#This Row],[transaction_hour]],TimeRules[Hour Min],TimeRules[Risk Points],,-1)</f>
        <v>0</v>
      </c>
      <c r="M7601">
        <f>_xlfn.XLOOKUP(FraudData[[#This Row],[foreign_transaction]],ForeignRules[Foreign Transaction],ForeignRules[Risk Points],0)</f>
        <v>0</v>
      </c>
      <c r="N7601">
        <f>_xlfn.XLOOKUP(FraudData[[#This Row],[location_mismatch]],Table10[Location Mismatch],Table10[Risk Points],0)</f>
        <v>0</v>
      </c>
      <c r="O7601">
        <f>_xlfn.XLOOKUP(FraudData[[#This Row],[device_trust_score]],DeviceRules[Device Min],DeviceRules[Risk Points],,-1)</f>
        <v>1</v>
      </c>
      <c r="P7601">
        <f>_xlfn.XLOOKUP(FraudData[[#This Row],[velocity_last_24h]],VelocityRules[Velocity Min],VelocityRules[Risk Points],,-1)</f>
        <v>0</v>
      </c>
      <c r="Q7601">
        <f>_xlfn.XLOOKUP(FraudData[[#This Row],[merchant_category]],MerchantRules[Merchant Category],MerchantRules[Risk Points],0)</f>
        <v>0</v>
      </c>
      <c r="R7601">
        <f>SUM(FraudData[[#This Row],[Amount Risk]:[Merchant Risk]])</f>
        <v>1</v>
      </c>
      <c r="S7601" t="str" cm="1">
        <f t="array" ref="S7601">_xlfn.IFS(FraudData[[#This Row],[Fraud Risk Score]]&gt;=8,"High Risk",FraudData[[#This Row],[Fraud Risk Score]]&gt;=6,"Medium Risk",TRUE,"Low Risk")</f>
        <v>Low Risk</v>
      </c>
    </row>
    <row r="7602" spans="1:19">
      <c r="A7602">
        <v>7601</v>
      </c>
      <c r="B7602">
        <v>198.48</v>
      </c>
      <c r="C7602">
        <v>23</v>
      </c>
      <c r="D7602" t="s">
        <v>48</v>
      </c>
      <c r="E7602">
        <v>0</v>
      </c>
      <c r="F7602">
        <v>0</v>
      </c>
      <c r="G7602">
        <v>33</v>
      </c>
      <c r="H7602">
        <v>2</v>
      </c>
      <c r="I7602">
        <v>54</v>
      </c>
      <c r="J7602">
        <v>0</v>
      </c>
      <c r="K7602">
        <f>_xlfn.XLOOKUP(FraudData[[#This Row],[amount]],AmountRules[Amount Min],AmountRules[Risk Points],,-1)</f>
        <v>0</v>
      </c>
      <c r="L7602">
        <f>_xlfn.XLOOKUP(FraudData[[#This Row],[transaction_hour]],TimeRules[Hour Min],TimeRules[Risk Points],,-1)</f>
        <v>1</v>
      </c>
      <c r="M7602">
        <f>_xlfn.XLOOKUP(FraudData[[#This Row],[foreign_transaction]],ForeignRules[Foreign Transaction],ForeignRules[Risk Points],0)</f>
        <v>0</v>
      </c>
      <c r="N7602">
        <f>_xlfn.XLOOKUP(FraudData[[#This Row],[location_mismatch]],Table10[Location Mismatch],Table10[Risk Points],0)</f>
        <v>0</v>
      </c>
      <c r="O7602">
        <f>_xlfn.XLOOKUP(FraudData[[#This Row],[device_trust_score]],DeviceRules[Device Min],DeviceRules[Risk Points],,-1)</f>
        <v>2</v>
      </c>
      <c r="P7602">
        <f>_xlfn.XLOOKUP(FraudData[[#This Row],[velocity_last_24h]],VelocityRules[Velocity Min],VelocityRules[Risk Points],,-1)</f>
        <v>0</v>
      </c>
      <c r="Q7602">
        <f>_xlfn.XLOOKUP(FraudData[[#This Row],[merchant_category]],MerchantRules[Merchant Category],MerchantRules[Risk Points],0)</f>
        <v>0</v>
      </c>
      <c r="R7602">
        <f>SUM(FraudData[[#This Row],[Amount Risk]:[Merchant Risk]])</f>
        <v>3</v>
      </c>
      <c r="S7602" t="str" cm="1">
        <f t="array" ref="S7602">_xlfn.IFS(FraudData[[#This Row],[Fraud Risk Score]]&gt;=8,"High Risk",FraudData[[#This Row],[Fraud Risk Score]]&gt;=6,"Medium Risk",TRUE,"Low Risk")</f>
        <v>Low Risk</v>
      </c>
    </row>
    <row r="7603" spans="1:19">
      <c r="A7603">
        <v>7602</v>
      </c>
      <c r="B7603">
        <v>34.99</v>
      </c>
      <c r="C7603">
        <v>0</v>
      </c>
      <c r="D7603" t="s">
        <v>48</v>
      </c>
      <c r="E7603">
        <v>0</v>
      </c>
      <c r="F7603">
        <v>0</v>
      </c>
      <c r="G7603">
        <v>43</v>
      </c>
      <c r="H7603">
        <v>1</v>
      </c>
      <c r="I7603">
        <v>50</v>
      </c>
      <c r="J7603">
        <v>0</v>
      </c>
      <c r="K7603">
        <f>_xlfn.XLOOKUP(FraudData[[#This Row],[amount]],AmountRules[Amount Min],AmountRules[Risk Points],,-1)</f>
        <v>0</v>
      </c>
      <c r="L7603">
        <f>_xlfn.XLOOKUP(FraudData[[#This Row],[transaction_hour]],TimeRules[Hour Min],TimeRules[Risk Points],,-1)</f>
        <v>3</v>
      </c>
      <c r="M7603">
        <f>_xlfn.XLOOKUP(FraudData[[#This Row],[foreign_transaction]],ForeignRules[Foreign Transaction],ForeignRules[Risk Points],0)</f>
        <v>0</v>
      </c>
      <c r="N7603">
        <f>_xlfn.XLOOKUP(FraudData[[#This Row],[location_mismatch]],Table10[Location Mismatch],Table10[Risk Points],0)</f>
        <v>0</v>
      </c>
      <c r="O7603">
        <f>_xlfn.XLOOKUP(FraudData[[#This Row],[device_trust_score]],DeviceRules[Device Min],DeviceRules[Risk Points],,-1)</f>
        <v>2</v>
      </c>
      <c r="P7603">
        <f>_xlfn.XLOOKUP(FraudData[[#This Row],[velocity_last_24h]],VelocityRules[Velocity Min],VelocityRules[Risk Points],,-1)</f>
        <v>0</v>
      </c>
      <c r="Q7603">
        <f>_xlfn.XLOOKUP(FraudData[[#This Row],[merchant_category]],MerchantRules[Merchant Category],MerchantRules[Risk Points],0)</f>
        <v>0</v>
      </c>
      <c r="R7603">
        <f>SUM(FraudData[[#This Row],[Amount Risk]:[Merchant Risk]])</f>
        <v>5</v>
      </c>
      <c r="S7603" t="str" cm="1">
        <f t="array" ref="S7603">_xlfn.IFS(FraudData[[#This Row],[Fraud Risk Score]]&gt;=8,"High Risk",FraudData[[#This Row],[Fraud Risk Score]]&gt;=6,"Medium Risk",TRUE,"Low Risk")</f>
        <v>Low Risk</v>
      </c>
    </row>
    <row r="7604" spans="1:19">
      <c r="A7604">
        <v>7603</v>
      </c>
      <c r="B7604">
        <v>156.25</v>
      </c>
      <c r="C7604">
        <v>1</v>
      </c>
      <c r="D7604" t="s">
        <v>46</v>
      </c>
      <c r="E7604">
        <v>0</v>
      </c>
      <c r="F7604">
        <v>0</v>
      </c>
      <c r="G7604">
        <v>54</v>
      </c>
      <c r="H7604">
        <v>1</v>
      </c>
      <c r="I7604">
        <v>34</v>
      </c>
      <c r="J7604">
        <v>0</v>
      </c>
      <c r="K7604">
        <f>_xlfn.XLOOKUP(FraudData[[#This Row],[amount]],AmountRules[Amount Min],AmountRules[Risk Points],,-1)</f>
        <v>0</v>
      </c>
      <c r="L7604">
        <f>_xlfn.XLOOKUP(FraudData[[#This Row],[transaction_hour]],TimeRules[Hour Min],TimeRules[Risk Points],,-1)</f>
        <v>3</v>
      </c>
      <c r="M7604">
        <f>_xlfn.XLOOKUP(FraudData[[#This Row],[foreign_transaction]],ForeignRules[Foreign Transaction],ForeignRules[Risk Points],0)</f>
        <v>0</v>
      </c>
      <c r="N7604">
        <f>_xlfn.XLOOKUP(FraudData[[#This Row],[location_mismatch]],Table10[Location Mismatch],Table10[Risk Points],0)</f>
        <v>0</v>
      </c>
      <c r="O7604">
        <f>_xlfn.XLOOKUP(FraudData[[#This Row],[device_trust_score]],DeviceRules[Device Min],DeviceRules[Risk Points],,-1)</f>
        <v>1</v>
      </c>
      <c r="P7604">
        <f>_xlfn.XLOOKUP(FraudData[[#This Row],[velocity_last_24h]],VelocityRules[Velocity Min],VelocityRules[Risk Points],,-1)</f>
        <v>0</v>
      </c>
      <c r="Q7604">
        <f>_xlfn.XLOOKUP(FraudData[[#This Row],[merchant_category]],MerchantRules[Merchant Category],MerchantRules[Risk Points],0)</f>
        <v>0</v>
      </c>
      <c r="R7604">
        <f>SUM(FraudData[[#This Row],[Amount Risk]:[Merchant Risk]])</f>
        <v>4</v>
      </c>
      <c r="S7604" t="str" cm="1">
        <f t="array" ref="S7604">_xlfn.IFS(FraudData[[#This Row],[Fraud Risk Score]]&gt;=8,"High Risk",FraudData[[#This Row],[Fraud Risk Score]]&gt;=6,"Medium Risk",TRUE,"Low Risk")</f>
        <v>Low Risk</v>
      </c>
    </row>
    <row r="7605" spans="1:19">
      <c r="A7605">
        <v>7604</v>
      </c>
      <c r="B7605">
        <v>421.88</v>
      </c>
      <c r="C7605">
        <v>17</v>
      </c>
      <c r="D7605" t="s">
        <v>50</v>
      </c>
      <c r="E7605">
        <v>0</v>
      </c>
      <c r="F7605">
        <v>1</v>
      </c>
      <c r="G7605">
        <v>89</v>
      </c>
      <c r="H7605">
        <v>2</v>
      </c>
      <c r="I7605">
        <v>67</v>
      </c>
      <c r="J7605">
        <v>0</v>
      </c>
      <c r="K7605">
        <f>_xlfn.XLOOKUP(FraudData[[#This Row],[amount]],AmountRules[Amount Min],AmountRules[Risk Points],,-1)</f>
        <v>0</v>
      </c>
      <c r="L7605">
        <f>_xlfn.XLOOKUP(FraudData[[#This Row],[transaction_hour]],TimeRules[Hour Min],TimeRules[Risk Points],,-1)</f>
        <v>0</v>
      </c>
      <c r="M7605">
        <f>_xlfn.XLOOKUP(FraudData[[#This Row],[foreign_transaction]],ForeignRules[Foreign Transaction],ForeignRules[Risk Points],0)</f>
        <v>0</v>
      </c>
      <c r="N7605">
        <f>_xlfn.XLOOKUP(FraudData[[#This Row],[location_mismatch]],Table10[Location Mismatch],Table10[Risk Points],0)</f>
        <v>3</v>
      </c>
      <c r="O7605">
        <f>_xlfn.XLOOKUP(FraudData[[#This Row],[device_trust_score]],DeviceRules[Device Min],DeviceRules[Risk Points],,-1)</f>
        <v>0</v>
      </c>
      <c r="P7605">
        <f>_xlfn.XLOOKUP(FraudData[[#This Row],[velocity_last_24h]],VelocityRules[Velocity Min],VelocityRules[Risk Points],,-1)</f>
        <v>0</v>
      </c>
      <c r="Q7605">
        <f>_xlfn.XLOOKUP(FraudData[[#This Row],[merchant_category]],MerchantRules[Merchant Category],MerchantRules[Risk Points],0)</f>
        <v>0</v>
      </c>
      <c r="R7605">
        <f>SUM(FraudData[[#This Row],[Amount Risk]:[Merchant Risk]])</f>
        <v>3</v>
      </c>
      <c r="S7605" t="str" cm="1">
        <f t="array" ref="S7605">_xlfn.IFS(FraudData[[#This Row],[Fraud Risk Score]]&gt;=8,"High Risk",FraudData[[#This Row],[Fraud Risk Score]]&gt;=6,"Medium Risk",TRUE,"Low Risk")</f>
        <v>Low Risk</v>
      </c>
    </row>
    <row r="7606" spans="1:19">
      <c r="A7606">
        <v>7605</v>
      </c>
      <c r="B7606">
        <v>69.47</v>
      </c>
      <c r="C7606">
        <v>17</v>
      </c>
      <c r="D7606" t="s">
        <v>46</v>
      </c>
      <c r="E7606">
        <v>0</v>
      </c>
      <c r="F7606">
        <v>0</v>
      </c>
      <c r="G7606">
        <v>69</v>
      </c>
      <c r="H7606">
        <v>3</v>
      </c>
      <c r="I7606">
        <v>68</v>
      </c>
      <c r="J7606">
        <v>0</v>
      </c>
      <c r="K7606">
        <f>_xlfn.XLOOKUP(FraudData[[#This Row],[amount]],AmountRules[Amount Min],AmountRules[Risk Points],,-1)</f>
        <v>0</v>
      </c>
      <c r="L7606">
        <f>_xlfn.XLOOKUP(FraudData[[#This Row],[transaction_hour]],TimeRules[Hour Min],TimeRules[Risk Points],,-1)</f>
        <v>0</v>
      </c>
      <c r="M7606">
        <f>_xlfn.XLOOKUP(FraudData[[#This Row],[foreign_transaction]],ForeignRules[Foreign Transaction],ForeignRules[Risk Points],0)</f>
        <v>0</v>
      </c>
      <c r="N7606">
        <f>_xlfn.XLOOKUP(FraudData[[#This Row],[location_mismatch]],Table10[Location Mismatch],Table10[Risk Points],0)</f>
        <v>0</v>
      </c>
      <c r="O7606">
        <f>_xlfn.XLOOKUP(FraudData[[#This Row],[device_trust_score]],DeviceRules[Device Min],DeviceRules[Risk Points],,-1)</f>
        <v>1</v>
      </c>
      <c r="P7606">
        <f>_xlfn.XLOOKUP(FraudData[[#This Row],[velocity_last_24h]],VelocityRules[Velocity Min],VelocityRules[Risk Points],,-1)</f>
        <v>0</v>
      </c>
      <c r="Q7606">
        <f>_xlfn.XLOOKUP(FraudData[[#This Row],[merchant_category]],MerchantRules[Merchant Category],MerchantRules[Risk Points],0)</f>
        <v>0</v>
      </c>
      <c r="R7606">
        <f>SUM(FraudData[[#This Row],[Amount Risk]:[Merchant Risk]])</f>
        <v>1</v>
      </c>
      <c r="S7606" t="str" cm="1">
        <f t="array" ref="S7606">_xlfn.IFS(FraudData[[#This Row],[Fraud Risk Score]]&gt;=8,"High Risk",FraudData[[#This Row],[Fraud Risk Score]]&gt;=6,"Medium Risk",TRUE,"Low Risk")</f>
        <v>Low Risk</v>
      </c>
    </row>
    <row r="7607" spans="1:19">
      <c r="A7607">
        <v>7606</v>
      </c>
      <c r="B7607">
        <v>199.7</v>
      </c>
      <c r="C7607">
        <v>5</v>
      </c>
      <c r="D7607" t="s">
        <v>50</v>
      </c>
      <c r="E7607">
        <v>0</v>
      </c>
      <c r="F7607">
        <v>0</v>
      </c>
      <c r="G7607">
        <v>47</v>
      </c>
      <c r="H7607">
        <v>0</v>
      </c>
      <c r="I7607">
        <v>25</v>
      </c>
      <c r="J7607">
        <v>0</v>
      </c>
      <c r="K7607">
        <f>_xlfn.XLOOKUP(FraudData[[#This Row],[amount]],AmountRules[Amount Min],AmountRules[Risk Points],,-1)</f>
        <v>0</v>
      </c>
      <c r="L7607">
        <f>_xlfn.XLOOKUP(FraudData[[#This Row],[transaction_hour]],TimeRules[Hour Min],TimeRules[Risk Points],,-1)</f>
        <v>0</v>
      </c>
      <c r="M7607">
        <f>_xlfn.XLOOKUP(FraudData[[#This Row],[foreign_transaction]],ForeignRules[Foreign Transaction],ForeignRules[Risk Points],0)</f>
        <v>0</v>
      </c>
      <c r="N7607">
        <f>_xlfn.XLOOKUP(FraudData[[#This Row],[location_mismatch]],Table10[Location Mismatch],Table10[Risk Points],0)</f>
        <v>0</v>
      </c>
      <c r="O7607">
        <f>_xlfn.XLOOKUP(FraudData[[#This Row],[device_trust_score]],DeviceRules[Device Min],DeviceRules[Risk Points],,-1)</f>
        <v>2</v>
      </c>
      <c r="P7607">
        <f>_xlfn.XLOOKUP(FraudData[[#This Row],[velocity_last_24h]],VelocityRules[Velocity Min],VelocityRules[Risk Points],,-1)</f>
        <v>0</v>
      </c>
      <c r="Q7607">
        <f>_xlfn.XLOOKUP(FraudData[[#This Row],[merchant_category]],MerchantRules[Merchant Category],MerchantRules[Risk Points],0)</f>
        <v>0</v>
      </c>
      <c r="R7607">
        <f>SUM(FraudData[[#This Row],[Amount Risk]:[Merchant Risk]])</f>
        <v>2</v>
      </c>
      <c r="S7607" t="str" cm="1">
        <f t="array" ref="S7607">_xlfn.IFS(FraudData[[#This Row],[Fraud Risk Score]]&gt;=8,"High Risk",FraudData[[#This Row],[Fraud Risk Score]]&gt;=6,"Medium Risk",TRUE,"Low Risk")</f>
        <v>Low Risk</v>
      </c>
    </row>
    <row r="7608" spans="1:19">
      <c r="A7608">
        <v>7607</v>
      </c>
      <c r="B7608">
        <v>37.46</v>
      </c>
      <c r="C7608">
        <v>19</v>
      </c>
      <c r="D7608" t="s">
        <v>47</v>
      </c>
      <c r="E7608">
        <v>0</v>
      </c>
      <c r="F7608">
        <v>0</v>
      </c>
      <c r="G7608">
        <v>29</v>
      </c>
      <c r="H7608">
        <v>4</v>
      </c>
      <c r="I7608">
        <v>65</v>
      </c>
      <c r="J7608">
        <v>0</v>
      </c>
      <c r="K7608">
        <f>_xlfn.XLOOKUP(FraudData[[#This Row],[amount]],AmountRules[Amount Min],AmountRules[Risk Points],,-1)</f>
        <v>0</v>
      </c>
      <c r="L7608">
        <f>_xlfn.XLOOKUP(FraudData[[#This Row],[transaction_hour]],TimeRules[Hour Min],TimeRules[Risk Points],,-1)</f>
        <v>0</v>
      </c>
      <c r="M7608">
        <f>_xlfn.XLOOKUP(FraudData[[#This Row],[foreign_transaction]],ForeignRules[Foreign Transaction],ForeignRules[Risk Points],0)</f>
        <v>0</v>
      </c>
      <c r="N7608">
        <f>_xlfn.XLOOKUP(FraudData[[#This Row],[location_mismatch]],Table10[Location Mismatch],Table10[Risk Points],0)</f>
        <v>0</v>
      </c>
      <c r="O7608">
        <f>_xlfn.XLOOKUP(FraudData[[#This Row],[device_trust_score]],DeviceRules[Device Min],DeviceRules[Risk Points],,-1)</f>
        <v>3</v>
      </c>
      <c r="P7608">
        <f>_xlfn.XLOOKUP(FraudData[[#This Row],[velocity_last_24h]],VelocityRules[Velocity Min],VelocityRules[Risk Points],,-1)</f>
        <v>0</v>
      </c>
      <c r="Q7608">
        <f>_xlfn.XLOOKUP(FraudData[[#This Row],[merchant_category]],MerchantRules[Merchant Category],MerchantRules[Risk Points],0)</f>
        <v>0</v>
      </c>
      <c r="R7608">
        <f>SUM(FraudData[[#This Row],[Amount Risk]:[Merchant Risk]])</f>
        <v>3</v>
      </c>
      <c r="S7608" t="str" cm="1">
        <f t="array" ref="S7608">_xlfn.IFS(FraudData[[#This Row],[Fraud Risk Score]]&gt;=8,"High Risk",FraudData[[#This Row],[Fraud Risk Score]]&gt;=6,"Medium Risk",TRUE,"Low Risk")</f>
        <v>Low Risk</v>
      </c>
    </row>
    <row r="7609" spans="1:19">
      <c r="A7609">
        <v>7608</v>
      </c>
      <c r="B7609">
        <v>176.45</v>
      </c>
      <c r="C7609">
        <v>7</v>
      </c>
      <c r="D7609" t="s">
        <v>48</v>
      </c>
      <c r="E7609">
        <v>1</v>
      </c>
      <c r="F7609">
        <v>1</v>
      </c>
      <c r="G7609">
        <v>91</v>
      </c>
      <c r="H7609">
        <v>0</v>
      </c>
      <c r="I7609">
        <v>30</v>
      </c>
      <c r="J7609">
        <v>0</v>
      </c>
      <c r="K7609">
        <f>_xlfn.XLOOKUP(FraudData[[#This Row],[amount]],AmountRules[Amount Min],AmountRules[Risk Points],,-1)</f>
        <v>0</v>
      </c>
      <c r="L7609">
        <f>_xlfn.XLOOKUP(FraudData[[#This Row],[transaction_hour]],TimeRules[Hour Min],TimeRules[Risk Points],,-1)</f>
        <v>0</v>
      </c>
      <c r="M7609">
        <f>_xlfn.XLOOKUP(FraudData[[#This Row],[foreign_transaction]],ForeignRules[Foreign Transaction],ForeignRules[Risk Points],0)</f>
        <v>3</v>
      </c>
      <c r="N7609">
        <f>_xlfn.XLOOKUP(FraudData[[#This Row],[location_mismatch]],Table10[Location Mismatch],Table10[Risk Points],0)</f>
        <v>3</v>
      </c>
      <c r="O7609">
        <f>_xlfn.XLOOKUP(FraudData[[#This Row],[device_trust_score]],DeviceRules[Device Min],DeviceRules[Risk Points],,-1)</f>
        <v>0</v>
      </c>
      <c r="P7609">
        <f>_xlfn.XLOOKUP(FraudData[[#This Row],[velocity_last_24h]],VelocityRules[Velocity Min],VelocityRules[Risk Points],,-1)</f>
        <v>0</v>
      </c>
      <c r="Q7609">
        <f>_xlfn.XLOOKUP(FraudData[[#This Row],[merchant_category]],MerchantRules[Merchant Category],MerchantRules[Risk Points],0)</f>
        <v>0</v>
      </c>
      <c r="R7609">
        <f>SUM(FraudData[[#This Row],[Amount Risk]:[Merchant Risk]])</f>
        <v>6</v>
      </c>
      <c r="S7609" t="str" cm="1">
        <f t="array" ref="S7609">_xlfn.IFS(FraudData[[#This Row],[Fraud Risk Score]]&gt;=8,"High Risk",FraudData[[#This Row],[Fraud Risk Score]]&gt;=6,"Medium Risk",TRUE,"Low Risk")</f>
        <v>Medium Risk</v>
      </c>
    </row>
    <row r="7610" spans="1:19">
      <c r="A7610">
        <v>7609</v>
      </c>
      <c r="B7610">
        <v>73.83</v>
      </c>
      <c r="C7610">
        <v>0</v>
      </c>
      <c r="D7610" t="s">
        <v>46</v>
      </c>
      <c r="E7610">
        <v>0</v>
      </c>
      <c r="F7610">
        <v>0</v>
      </c>
      <c r="G7610">
        <v>90</v>
      </c>
      <c r="H7610">
        <v>0</v>
      </c>
      <c r="I7610">
        <v>43</v>
      </c>
      <c r="J7610">
        <v>0</v>
      </c>
      <c r="K7610">
        <f>_xlfn.XLOOKUP(FraudData[[#This Row],[amount]],AmountRules[Amount Min],AmountRules[Risk Points],,-1)</f>
        <v>0</v>
      </c>
      <c r="L7610">
        <f>_xlfn.XLOOKUP(FraudData[[#This Row],[transaction_hour]],TimeRules[Hour Min],TimeRules[Risk Points],,-1)</f>
        <v>3</v>
      </c>
      <c r="M7610">
        <f>_xlfn.XLOOKUP(FraudData[[#This Row],[foreign_transaction]],ForeignRules[Foreign Transaction],ForeignRules[Risk Points],0)</f>
        <v>0</v>
      </c>
      <c r="N7610">
        <f>_xlfn.XLOOKUP(FraudData[[#This Row],[location_mismatch]],Table10[Location Mismatch],Table10[Risk Points],0)</f>
        <v>0</v>
      </c>
      <c r="O7610">
        <f>_xlfn.XLOOKUP(FraudData[[#This Row],[device_trust_score]],DeviceRules[Device Min],DeviceRules[Risk Points],,-1)</f>
        <v>0</v>
      </c>
      <c r="P7610">
        <f>_xlfn.XLOOKUP(FraudData[[#This Row],[velocity_last_24h]],VelocityRules[Velocity Min],VelocityRules[Risk Points],,-1)</f>
        <v>0</v>
      </c>
      <c r="Q7610">
        <f>_xlfn.XLOOKUP(FraudData[[#This Row],[merchant_category]],MerchantRules[Merchant Category],MerchantRules[Risk Points],0)</f>
        <v>0</v>
      </c>
      <c r="R7610">
        <f>SUM(FraudData[[#This Row],[Amount Risk]:[Merchant Risk]])</f>
        <v>3</v>
      </c>
      <c r="S7610" t="str" cm="1">
        <f t="array" ref="S7610">_xlfn.IFS(FraudData[[#This Row],[Fraud Risk Score]]&gt;=8,"High Risk",FraudData[[#This Row],[Fraud Risk Score]]&gt;=6,"Medium Risk",TRUE,"Low Risk")</f>
        <v>Low Risk</v>
      </c>
    </row>
    <row r="7611" spans="1:19">
      <c r="A7611">
        <v>7610</v>
      </c>
      <c r="B7611">
        <v>42.71</v>
      </c>
      <c r="C7611">
        <v>14</v>
      </c>
      <c r="D7611" t="s">
        <v>47</v>
      </c>
      <c r="E7611">
        <v>0</v>
      </c>
      <c r="F7611">
        <v>1</v>
      </c>
      <c r="G7611">
        <v>67</v>
      </c>
      <c r="H7611">
        <v>1</v>
      </c>
      <c r="I7611">
        <v>68</v>
      </c>
      <c r="J7611">
        <v>0</v>
      </c>
      <c r="K7611">
        <f>_xlfn.XLOOKUP(FraudData[[#This Row],[amount]],AmountRules[Amount Min],AmountRules[Risk Points],,-1)</f>
        <v>0</v>
      </c>
      <c r="L7611">
        <f>_xlfn.XLOOKUP(FraudData[[#This Row],[transaction_hour]],TimeRules[Hour Min],TimeRules[Risk Points],,-1)</f>
        <v>0</v>
      </c>
      <c r="M7611">
        <f>_xlfn.XLOOKUP(FraudData[[#This Row],[foreign_transaction]],ForeignRules[Foreign Transaction],ForeignRules[Risk Points],0)</f>
        <v>0</v>
      </c>
      <c r="N7611">
        <f>_xlfn.XLOOKUP(FraudData[[#This Row],[location_mismatch]],Table10[Location Mismatch],Table10[Risk Points],0)</f>
        <v>3</v>
      </c>
      <c r="O7611">
        <f>_xlfn.XLOOKUP(FraudData[[#This Row],[device_trust_score]],DeviceRules[Device Min],DeviceRules[Risk Points],,-1)</f>
        <v>1</v>
      </c>
      <c r="P7611">
        <f>_xlfn.XLOOKUP(FraudData[[#This Row],[velocity_last_24h]],VelocityRules[Velocity Min],VelocityRules[Risk Points],,-1)</f>
        <v>0</v>
      </c>
      <c r="Q7611">
        <f>_xlfn.XLOOKUP(FraudData[[#This Row],[merchant_category]],MerchantRules[Merchant Category],MerchantRules[Risk Points],0)</f>
        <v>0</v>
      </c>
      <c r="R7611">
        <f>SUM(FraudData[[#This Row],[Amount Risk]:[Merchant Risk]])</f>
        <v>4</v>
      </c>
      <c r="S7611" t="str" cm="1">
        <f t="array" ref="S7611">_xlfn.IFS(FraudData[[#This Row],[Fraud Risk Score]]&gt;=8,"High Risk",FraudData[[#This Row],[Fraud Risk Score]]&gt;=6,"Medium Risk",TRUE,"Low Risk")</f>
        <v>Low Risk</v>
      </c>
    </row>
    <row r="7612" spans="1:19">
      <c r="A7612">
        <v>7611</v>
      </c>
      <c r="B7612">
        <v>67.62</v>
      </c>
      <c r="C7612">
        <v>9</v>
      </c>
      <c r="D7612" t="s">
        <v>47</v>
      </c>
      <c r="E7612">
        <v>0</v>
      </c>
      <c r="F7612">
        <v>0</v>
      </c>
      <c r="G7612">
        <v>26</v>
      </c>
      <c r="H7612">
        <v>1</v>
      </c>
      <c r="I7612">
        <v>52</v>
      </c>
      <c r="J7612">
        <v>0</v>
      </c>
      <c r="K7612">
        <f>_xlfn.XLOOKUP(FraudData[[#This Row],[amount]],AmountRules[Amount Min],AmountRules[Risk Points],,-1)</f>
        <v>0</v>
      </c>
      <c r="L7612">
        <f>_xlfn.XLOOKUP(FraudData[[#This Row],[transaction_hour]],TimeRules[Hour Min],TimeRules[Risk Points],,-1)</f>
        <v>0</v>
      </c>
      <c r="M7612">
        <f>_xlfn.XLOOKUP(FraudData[[#This Row],[foreign_transaction]],ForeignRules[Foreign Transaction],ForeignRules[Risk Points],0)</f>
        <v>0</v>
      </c>
      <c r="N7612">
        <f>_xlfn.XLOOKUP(FraudData[[#This Row],[location_mismatch]],Table10[Location Mismatch],Table10[Risk Points],0)</f>
        <v>0</v>
      </c>
      <c r="O7612">
        <f>_xlfn.XLOOKUP(FraudData[[#This Row],[device_trust_score]],DeviceRules[Device Min],DeviceRules[Risk Points],,-1)</f>
        <v>3</v>
      </c>
      <c r="P7612">
        <f>_xlfn.XLOOKUP(FraudData[[#This Row],[velocity_last_24h]],VelocityRules[Velocity Min],VelocityRules[Risk Points],,-1)</f>
        <v>0</v>
      </c>
      <c r="Q7612">
        <f>_xlfn.XLOOKUP(FraudData[[#This Row],[merchant_category]],MerchantRules[Merchant Category],MerchantRules[Risk Points],0)</f>
        <v>0</v>
      </c>
      <c r="R7612">
        <f>SUM(FraudData[[#This Row],[Amount Risk]:[Merchant Risk]])</f>
        <v>3</v>
      </c>
      <c r="S7612" t="str" cm="1">
        <f t="array" ref="S7612">_xlfn.IFS(FraudData[[#This Row],[Fraud Risk Score]]&gt;=8,"High Risk",FraudData[[#This Row],[Fraud Risk Score]]&gt;=6,"Medium Risk",TRUE,"Low Risk")</f>
        <v>Low Risk</v>
      </c>
    </row>
    <row r="7613" spans="1:19">
      <c r="A7613">
        <v>7612</v>
      </c>
      <c r="B7613">
        <v>35.47</v>
      </c>
      <c r="C7613">
        <v>3</v>
      </c>
      <c r="D7613" t="s">
        <v>50</v>
      </c>
      <c r="E7613">
        <v>0</v>
      </c>
      <c r="F7613">
        <v>0</v>
      </c>
      <c r="G7613">
        <v>72</v>
      </c>
      <c r="H7613">
        <v>1</v>
      </c>
      <c r="I7613">
        <v>64</v>
      </c>
      <c r="J7613">
        <v>0</v>
      </c>
      <c r="K7613">
        <f>_xlfn.XLOOKUP(FraudData[[#This Row],[amount]],AmountRules[Amount Min],AmountRules[Risk Points],,-1)</f>
        <v>0</v>
      </c>
      <c r="L7613">
        <f>_xlfn.XLOOKUP(FraudData[[#This Row],[transaction_hour]],TimeRules[Hour Min],TimeRules[Risk Points],,-1)</f>
        <v>3</v>
      </c>
      <c r="M7613">
        <f>_xlfn.XLOOKUP(FraudData[[#This Row],[foreign_transaction]],ForeignRules[Foreign Transaction],ForeignRules[Risk Points],0)</f>
        <v>0</v>
      </c>
      <c r="N7613">
        <f>_xlfn.XLOOKUP(FraudData[[#This Row],[location_mismatch]],Table10[Location Mismatch],Table10[Risk Points],0)</f>
        <v>0</v>
      </c>
      <c r="O7613">
        <f>_xlfn.XLOOKUP(FraudData[[#This Row],[device_trust_score]],DeviceRules[Device Min],DeviceRules[Risk Points],,-1)</f>
        <v>0</v>
      </c>
      <c r="P7613">
        <f>_xlfn.XLOOKUP(FraudData[[#This Row],[velocity_last_24h]],VelocityRules[Velocity Min],VelocityRules[Risk Points],,-1)</f>
        <v>0</v>
      </c>
      <c r="Q7613">
        <f>_xlfn.XLOOKUP(FraudData[[#This Row],[merchant_category]],MerchantRules[Merchant Category],MerchantRules[Risk Points],0)</f>
        <v>0</v>
      </c>
      <c r="R7613">
        <f>SUM(FraudData[[#This Row],[Amount Risk]:[Merchant Risk]])</f>
        <v>3</v>
      </c>
      <c r="S7613" t="str" cm="1">
        <f t="array" ref="S7613">_xlfn.IFS(FraudData[[#This Row],[Fraud Risk Score]]&gt;=8,"High Risk",FraudData[[#This Row],[Fraud Risk Score]]&gt;=6,"Medium Risk",TRUE,"Low Risk")</f>
        <v>Low Risk</v>
      </c>
    </row>
    <row r="7614" spans="1:19">
      <c r="A7614">
        <v>7613</v>
      </c>
      <c r="B7614">
        <v>417.95</v>
      </c>
      <c r="C7614">
        <v>9</v>
      </c>
      <c r="D7614" t="s">
        <v>48</v>
      </c>
      <c r="E7614">
        <v>0</v>
      </c>
      <c r="F7614">
        <v>0</v>
      </c>
      <c r="G7614">
        <v>82</v>
      </c>
      <c r="H7614">
        <v>2</v>
      </c>
      <c r="I7614">
        <v>61</v>
      </c>
      <c r="J7614">
        <v>0</v>
      </c>
      <c r="K7614">
        <f>_xlfn.XLOOKUP(FraudData[[#This Row],[amount]],AmountRules[Amount Min],AmountRules[Risk Points],,-1)</f>
        <v>0</v>
      </c>
      <c r="L7614">
        <f>_xlfn.XLOOKUP(FraudData[[#This Row],[transaction_hour]],TimeRules[Hour Min],TimeRules[Risk Points],,-1)</f>
        <v>0</v>
      </c>
      <c r="M7614">
        <f>_xlfn.XLOOKUP(FraudData[[#This Row],[foreign_transaction]],ForeignRules[Foreign Transaction],ForeignRules[Risk Points],0)</f>
        <v>0</v>
      </c>
      <c r="N7614">
        <f>_xlfn.XLOOKUP(FraudData[[#This Row],[location_mismatch]],Table10[Location Mismatch],Table10[Risk Points],0)</f>
        <v>0</v>
      </c>
      <c r="O7614">
        <f>_xlfn.XLOOKUP(FraudData[[#This Row],[device_trust_score]],DeviceRules[Device Min],DeviceRules[Risk Points],,-1)</f>
        <v>0</v>
      </c>
      <c r="P7614">
        <f>_xlfn.XLOOKUP(FraudData[[#This Row],[velocity_last_24h]],VelocityRules[Velocity Min],VelocityRules[Risk Points],,-1)</f>
        <v>0</v>
      </c>
      <c r="Q7614">
        <f>_xlfn.XLOOKUP(FraudData[[#This Row],[merchant_category]],MerchantRules[Merchant Category],MerchantRules[Risk Points],0)</f>
        <v>0</v>
      </c>
      <c r="R7614">
        <f>SUM(FraudData[[#This Row],[Amount Risk]:[Merchant Risk]])</f>
        <v>0</v>
      </c>
      <c r="S7614" t="str" cm="1">
        <f t="array" ref="S7614">_xlfn.IFS(FraudData[[#This Row],[Fraud Risk Score]]&gt;=8,"High Risk",FraudData[[#This Row],[Fraud Risk Score]]&gt;=6,"Medium Risk",TRUE,"Low Risk")</f>
        <v>Low Risk</v>
      </c>
    </row>
    <row r="7615" spans="1:19">
      <c r="A7615">
        <v>7614</v>
      </c>
      <c r="B7615">
        <v>91.11</v>
      </c>
      <c r="C7615">
        <v>10</v>
      </c>
      <c r="D7615" t="s">
        <v>50</v>
      </c>
      <c r="E7615">
        <v>0</v>
      </c>
      <c r="F7615">
        <v>0</v>
      </c>
      <c r="G7615">
        <v>64</v>
      </c>
      <c r="H7615">
        <v>1</v>
      </c>
      <c r="I7615">
        <v>64</v>
      </c>
      <c r="J7615">
        <v>0</v>
      </c>
      <c r="K7615">
        <f>_xlfn.XLOOKUP(FraudData[[#This Row],[amount]],AmountRules[Amount Min],AmountRules[Risk Points],,-1)</f>
        <v>0</v>
      </c>
      <c r="L7615">
        <f>_xlfn.XLOOKUP(FraudData[[#This Row],[transaction_hour]],TimeRules[Hour Min],TimeRules[Risk Points],,-1)</f>
        <v>0</v>
      </c>
      <c r="M7615">
        <f>_xlfn.XLOOKUP(FraudData[[#This Row],[foreign_transaction]],ForeignRules[Foreign Transaction],ForeignRules[Risk Points],0)</f>
        <v>0</v>
      </c>
      <c r="N7615">
        <f>_xlfn.XLOOKUP(FraudData[[#This Row],[location_mismatch]],Table10[Location Mismatch],Table10[Risk Points],0)</f>
        <v>0</v>
      </c>
      <c r="O7615">
        <f>_xlfn.XLOOKUP(FraudData[[#This Row],[device_trust_score]],DeviceRules[Device Min],DeviceRules[Risk Points],,-1)</f>
        <v>1</v>
      </c>
      <c r="P7615">
        <f>_xlfn.XLOOKUP(FraudData[[#This Row],[velocity_last_24h]],VelocityRules[Velocity Min],VelocityRules[Risk Points],,-1)</f>
        <v>0</v>
      </c>
      <c r="Q7615">
        <f>_xlfn.XLOOKUP(FraudData[[#This Row],[merchant_category]],MerchantRules[Merchant Category],MerchantRules[Risk Points],0)</f>
        <v>0</v>
      </c>
      <c r="R7615">
        <f>SUM(FraudData[[#This Row],[Amount Risk]:[Merchant Risk]])</f>
        <v>1</v>
      </c>
      <c r="S7615" t="str" cm="1">
        <f t="array" ref="S7615">_xlfn.IFS(FraudData[[#This Row],[Fraud Risk Score]]&gt;=8,"High Risk",FraudData[[#This Row],[Fraud Risk Score]]&gt;=6,"Medium Risk",TRUE,"Low Risk")</f>
        <v>Low Risk</v>
      </c>
    </row>
    <row r="7616" spans="1:19">
      <c r="A7616">
        <v>7615</v>
      </c>
      <c r="B7616">
        <v>50.65</v>
      </c>
      <c r="C7616">
        <v>4</v>
      </c>
      <c r="D7616" t="s">
        <v>50</v>
      </c>
      <c r="E7616">
        <v>0</v>
      </c>
      <c r="F7616">
        <v>1</v>
      </c>
      <c r="G7616">
        <v>77</v>
      </c>
      <c r="H7616">
        <v>4</v>
      </c>
      <c r="I7616">
        <v>58</v>
      </c>
      <c r="J7616">
        <v>0</v>
      </c>
      <c r="K7616">
        <f>_xlfn.XLOOKUP(FraudData[[#This Row],[amount]],AmountRules[Amount Min],AmountRules[Risk Points],,-1)</f>
        <v>0</v>
      </c>
      <c r="L7616">
        <f>_xlfn.XLOOKUP(FraudData[[#This Row],[transaction_hour]],TimeRules[Hour Min],TimeRules[Risk Points],,-1)</f>
        <v>0</v>
      </c>
      <c r="M7616">
        <f>_xlfn.XLOOKUP(FraudData[[#This Row],[foreign_transaction]],ForeignRules[Foreign Transaction],ForeignRules[Risk Points],0)</f>
        <v>0</v>
      </c>
      <c r="N7616">
        <f>_xlfn.XLOOKUP(FraudData[[#This Row],[location_mismatch]],Table10[Location Mismatch],Table10[Risk Points],0)</f>
        <v>3</v>
      </c>
      <c r="O7616">
        <f>_xlfn.XLOOKUP(FraudData[[#This Row],[device_trust_score]],DeviceRules[Device Min],DeviceRules[Risk Points],,-1)</f>
        <v>0</v>
      </c>
      <c r="P7616">
        <f>_xlfn.XLOOKUP(FraudData[[#This Row],[velocity_last_24h]],VelocityRules[Velocity Min],VelocityRules[Risk Points],,-1)</f>
        <v>0</v>
      </c>
      <c r="Q7616">
        <f>_xlfn.XLOOKUP(FraudData[[#This Row],[merchant_category]],MerchantRules[Merchant Category],MerchantRules[Risk Points],0)</f>
        <v>0</v>
      </c>
      <c r="R7616">
        <f>SUM(FraudData[[#This Row],[Amount Risk]:[Merchant Risk]])</f>
        <v>3</v>
      </c>
      <c r="S7616" t="str" cm="1">
        <f t="array" ref="S7616">_xlfn.IFS(FraudData[[#This Row],[Fraud Risk Score]]&gt;=8,"High Risk",FraudData[[#This Row],[Fraud Risk Score]]&gt;=6,"Medium Risk",TRUE,"Low Risk")</f>
        <v>Low Risk</v>
      </c>
    </row>
    <row r="7617" spans="1:19">
      <c r="A7617">
        <v>7616</v>
      </c>
      <c r="B7617">
        <v>107.09</v>
      </c>
      <c r="C7617">
        <v>8</v>
      </c>
      <c r="D7617" t="s">
        <v>47</v>
      </c>
      <c r="E7617">
        <v>0</v>
      </c>
      <c r="F7617">
        <v>1</v>
      </c>
      <c r="G7617">
        <v>83</v>
      </c>
      <c r="H7617">
        <v>4</v>
      </c>
      <c r="I7617">
        <v>58</v>
      </c>
      <c r="J7617">
        <v>0</v>
      </c>
      <c r="K7617">
        <f>_xlfn.XLOOKUP(FraudData[[#This Row],[amount]],AmountRules[Amount Min],AmountRules[Risk Points],,-1)</f>
        <v>0</v>
      </c>
      <c r="L7617">
        <f>_xlfn.XLOOKUP(FraudData[[#This Row],[transaction_hour]],TimeRules[Hour Min],TimeRules[Risk Points],,-1)</f>
        <v>0</v>
      </c>
      <c r="M7617">
        <f>_xlfn.XLOOKUP(FraudData[[#This Row],[foreign_transaction]],ForeignRules[Foreign Transaction],ForeignRules[Risk Points],0)</f>
        <v>0</v>
      </c>
      <c r="N7617">
        <f>_xlfn.XLOOKUP(FraudData[[#This Row],[location_mismatch]],Table10[Location Mismatch],Table10[Risk Points],0)</f>
        <v>3</v>
      </c>
      <c r="O7617">
        <f>_xlfn.XLOOKUP(FraudData[[#This Row],[device_trust_score]],DeviceRules[Device Min],DeviceRules[Risk Points],,-1)</f>
        <v>0</v>
      </c>
      <c r="P7617">
        <f>_xlfn.XLOOKUP(FraudData[[#This Row],[velocity_last_24h]],VelocityRules[Velocity Min],VelocityRules[Risk Points],,-1)</f>
        <v>0</v>
      </c>
      <c r="Q7617">
        <f>_xlfn.XLOOKUP(FraudData[[#This Row],[merchant_category]],MerchantRules[Merchant Category],MerchantRules[Risk Points],0)</f>
        <v>0</v>
      </c>
      <c r="R7617">
        <f>SUM(FraudData[[#This Row],[Amount Risk]:[Merchant Risk]])</f>
        <v>3</v>
      </c>
      <c r="S7617" t="str" cm="1">
        <f t="array" ref="S7617">_xlfn.IFS(FraudData[[#This Row],[Fraud Risk Score]]&gt;=8,"High Risk",FraudData[[#This Row],[Fraud Risk Score]]&gt;=6,"Medium Risk",TRUE,"Low Risk")</f>
        <v>Low Risk</v>
      </c>
    </row>
    <row r="7618" spans="1:19">
      <c r="A7618">
        <v>7617</v>
      </c>
      <c r="B7618">
        <v>69.56</v>
      </c>
      <c r="C7618">
        <v>4</v>
      </c>
      <c r="D7618" t="s">
        <v>50</v>
      </c>
      <c r="E7618">
        <v>0</v>
      </c>
      <c r="F7618">
        <v>0</v>
      </c>
      <c r="G7618">
        <v>92</v>
      </c>
      <c r="H7618">
        <v>2</v>
      </c>
      <c r="I7618">
        <v>44</v>
      </c>
      <c r="J7618">
        <v>0</v>
      </c>
      <c r="K7618">
        <f>_xlfn.XLOOKUP(FraudData[[#This Row],[amount]],AmountRules[Amount Min],AmountRules[Risk Points],,-1)</f>
        <v>0</v>
      </c>
      <c r="L7618">
        <f>_xlfn.XLOOKUP(FraudData[[#This Row],[transaction_hour]],TimeRules[Hour Min],TimeRules[Risk Points],,-1)</f>
        <v>0</v>
      </c>
      <c r="M7618">
        <f>_xlfn.XLOOKUP(FraudData[[#This Row],[foreign_transaction]],ForeignRules[Foreign Transaction],ForeignRules[Risk Points],0)</f>
        <v>0</v>
      </c>
      <c r="N7618">
        <f>_xlfn.XLOOKUP(FraudData[[#This Row],[location_mismatch]],Table10[Location Mismatch],Table10[Risk Points],0)</f>
        <v>0</v>
      </c>
      <c r="O7618">
        <f>_xlfn.XLOOKUP(FraudData[[#This Row],[device_trust_score]],DeviceRules[Device Min],DeviceRules[Risk Points],,-1)</f>
        <v>0</v>
      </c>
      <c r="P7618">
        <f>_xlfn.XLOOKUP(FraudData[[#This Row],[velocity_last_24h]],VelocityRules[Velocity Min],VelocityRules[Risk Points],,-1)</f>
        <v>0</v>
      </c>
      <c r="Q7618">
        <f>_xlfn.XLOOKUP(FraudData[[#This Row],[merchant_category]],MerchantRules[Merchant Category],MerchantRules[Risk Points],0)</f>
        <v>0</v>
      </c>
      <c r="R7618">
        <f>SUM(FraudData[[#This Row],[Amount Risk]:[Merchant Risk]])</f>
        <v>0</v>
      </c>
      <c r="S7618" t="str" cm="1">
        <f t="array" ref="S7618">_xlfn.IFS(FraudData[[#This Row],[Fraud Risk Score]]&gt;=8,"High Risk",FraudData[[#This Row],[Fraud Risk Score]]&gt;=6,"Medium Risk",TRUE,"Low Risk")</f>
        <v>Low Risk</v>
      </c>
    </row>
    <row r="7619" spans="1:19">
      <c r="A7619">
        <v>7618</v>
      </c>
      <c r="B7619">
        <v>245.56</v>
      </c>
      <c r="C7619">
        <v>10</v>
      </c>
      <c r="D7619" t="s">
        <v>49</v>
      </c>
      <c r="E7619">
        <v>0</v>
      </c>
      <c r="F7619">
        <v>0</v>
      </c>
      <c r="G7619">
        <v>87</v>
      </c>
      <c r="H7619">
        <v>0</v>
      </c>
      <c r="I7619">
        <v>63</v>
      </c>
      <c r="J7619">
        <v>0</v>
      </c>
      <c r="K7619">
        <f>_xlfn.XLOOKUP(FraudData[[#This Row],[amount]],AmountRules[Amount Min],AmountRules[Risk Points],,-1)</f>
        <v>0</v>
      </c>
      <c r="L7619">
        <f>_xlfn.XLOOKUP(FraudData[[#This Row],[transaction_hour]],TimeRules[Hour Min],TimeRules[Risk Points],,-1)</f>
        <v>0</v>
      </c>
      <c r="M7619">
        <f>_xlfn.XLOOKUP(FraudData[[#This Row],[foreign_transaction]],ForeignRules[Foreign Transaction],ForeignRules[Risk Points],0)</f>
        <v>0</v>
      </c>
      <c r="N7619">
        <f>_xlfn.XLOOKUP(FraudData[[#This Row],[location_mismatch]],Table10[Location Mismatch],Table10[Risk Points],0)</f>
        <v>0</v>
      </c>
      <c r="O7619">
        <f>_xlfn.XLOOKUP(FraudData[[#This Row],[device_trust_score]],DeviceRules[Device Min],DeviceRules[Risk Points],,-1)</f>
        <v>0</v>
      </c>
      <c r="P7619">
        <f>_xlfn.XLOOKUP(FraudData[[#This Row],[velocity_last_24h]],VelocityRules[Velocity Min],VelocityRules[Risk Points],,-1)</f>
        <v>0</v>
      </c>
      <c r="Q7619">
        <f>_xlfn.XLOOKUP(FraudData[[#This Row],[merchant_category]],MerchantRules[Merchant Category],MerchantRules[Risk Points],0)</f>
        <v>1</v>
      </c>
      <c r="R7619">
        <f>SUM(FraudData[[#This Row],[Amount Risk]:[Merchant Risk]])</f>
        <v>1</v>
      </c>
      <c r="S7619" t="str" cm="1">
        <f t="array" ref="S7619">_xlfn.IFS(FraudData[[#This Row],[Fraud Risk Score]]&gt;=8,"High Risk",FraudData[[#This Row],[Fraud Risk Score]]&gt;=6,"Medium Risk",TRUE,"Low Risk")</f>
        <v>Low Risk</v>
      </c>
    </row>
    <row r="7620" spans="1:19">
      <c r="A7620">
        <v>7619</v>
      </c>
      <c r="B7620">
        <v>638.65</v>
      </c>
      <c r="C7620">
        <v>2</v>
      </c>
      <c r="D7620" t="s">
        <v>48</v>
      </c>
      <c r="E7620">
        <v>0</v>
      </c>
      <c r="F7620">
        <v>0</v>
      </c>
      <c r="G7620">
        <v>60</v>
      </c>
      <c r="H7620">
        <v>4</v>
      </c>
      <c r="I7620">
        <v>51</v>
      </c>
      <c r="J7620">
        <v>0</v>
      </c>
      <c r="K7620">
        <f>_xlfn.XLOOKUP(FraudData[[#This Row],[amount]],AmountRules[Amount Min],AmountRules[Risk Points],,-1)</f>
        <v>1</v>
      </c>
      <c r="L7620">
        <f>_xlfn.XLOOKUP(FraudData[[#This Row],[transaction_hour]],TimeRules[Hour Min],TimeRules[Risk Points],,-1)</f>
        <v>3</v>
      </c>
      <c r="M7620">
        <f>_xlfn.XLOOKUP(FraudData[[#This Row],[foreign_transaction]],ForeignRules[Foreign Transaction],ForeignRules[Risk Points],0)</f>
        <v>0</v>
      </c>
      <c r="N7620">
        <f>_xlfn.XLOOKUP(FraudData[[#This Row],[location_mismatch]],Table10[Location Mismatch],Table10[Risk Points],0)</f>
        <v>0</v>
      </c>
      <c r="O7620">
        <f>_xlfn.XLOOKUP(FraudData[[#This Row],[device_trust_score]],DeviceRules[Device Min],DeviceRules[Risk Points],,-1)</f>
        <v>1</v>
      </c>
      <c r="P7620">
        <f>_xlfn.XLOOKUP(FraudData[[#This Row],[velocity_last_24h]],VelocityRules[Velocity Min],VelocityRules[Risk Points],,-1)</f>
        <v>0</v>
      </c>
      <c r="Q7620">
        <f>_xlfn.XLOOKUP(FraudData[[#This Row],[merchant_category]],MerchantRules[Merchant Category],MerchantRules[Risk Points],0)</f>
        <v>0</v>
      </c>
      <c r="R7620">
        <f>SUM(FraudData[[#This Row],[Amount Risk]:[Merchant Risk]])</f>
        <v>5</v>
      </c>
      <c r="S7620" t="str" cm="1">
        <f t="array" ref="S7620">_xlfn.IFS(FraudData[[#This Row],[Fraud Risk Score]]&gt;=8,"High Risk",FraudData[[#This Row],[Fraud Risk Score]]&gt;=6,"Medium Risk",TRUE,"Low Risk")</f>
        <v>Low Risk</v>
      </c>
    </row>
    <row r="7621" spans="1:19">
      <c r="A7621">
        <v>7620</v>
      </c>
      <c r="B7621">
        <v>103.74</v>
      </c>
      <c r="C7621">
        <v>3</v>
      </c>
      <c r="D7621" t="s">
        <v>50</v>
      </c>
      <c r="E7621">
        <v>0</v>
      </c>
      <c r="F7621">
        <v>0</v>
      </c>
      <c r="G7621">
        <v>64</v>
      </c>
      <c r="H7621">
        <v>3</v>
      </c>
      <c r="I7621">
        <v>65</v>
      </c>
      <c r="J7621">
        <v>0</v>
      </c>
      <c r="K7621">
        <f>_xlfn.XLOOKUP(FraudData[[#This Row],[amount]],AmountRules[Amount Min],AmountRules[Risk Points],,-1)</f>
        <v>0</v>
      </c>
      <c r="L7621">
        <f>_xlfn.XLOOKUP(FraudData[[#This Row],[transaction_hour]],TimeRules[Hour Min],TimeRules[Risk Points],,-1)</f>
        <v>3</v>
      </c>
      <c r="M7621">
        <f>_xlfn.XLOOKUP(FraudData[[#This Row],[foreign_transaction]],ForeignRules[Foreign Transaction],ForeignRules[Risk Points],0)</f>
        <v>0</v>
      </c>
      <c r="N7621">
        <f>_xlfn.XLOOKUP(FraudData[[#This Row],[location_mismatch]],Table10[Location Mismatch],Table10[Risk Points],0)</f>
        <v>0</v>
      </c>
      <c r="O7621">
        <f>_xlfn.XLOOKUP(FraudData[[#This Row],[device_trust_score]],DeviceRules[Device Min],DeviceRules[Risk Points],,-1)</f>
        <v>1</v>
      </c>
      <c r="P7621">
        <f>_xlfn.XLOOKUP(FraudData[[#This Row],[velocity_last_24h]],VelocityRules[Velocity Min],VelocityRules[Risk Points],,-1)</f>
        <v>0</v>
      </c>
      <c r="Q7621">
        <f>_xlfn.XLOOKUP(FraudData[[#This Row],[merchant_category]],MerchantRules[Merchant Category],MerchantRules[Risk Points],0)</f>
        <v>0</v>
      </c>
      <c r="R7621">
        <f>SUM(FraudData[[#This Row],[Amount Risk]:[Merchant Risk]])</f>
        <v>4</v>
      </c>
      <c r="S7621" t="str" cm="1">
        <f t="array" ref="S7621">_xlfn.IFS(FraudData[[#This Row],[Fraud Risk Score]]&gt;=8,"High Risk",FraudData[[#This Row],[Fraud Risk Score]]&gt;=6,"Medium Risk",TRUE,"Low Risk")</f>
        <v>Low Risk</v>
      </c>
    </row>
    <row r="7622" spans="1:19">
      <c r="A7622">
        <v>7621</v>
      </c>
      <c r="B7622">
        <v>355.23</v>
      </c>
      <c r="C7622">
        <v>9</v>
      </c>
      <c r="D7622" t="s">
        <v>50</v>
      </c>
      <c r="E7622">
        <v>0</v>
      </c>
      <c r="F7622">
        <v>0</v>
      </c>
      <c r="G7622">
        <v>30</v>
      </c>
      <c r="H7622">
        <v>2</v>
      </c>
      <c r="I7622">
        <v>47</v>
      </c>
      <c r="J7622">
        <v>0</v>
      </c>
      <c r="K7622">
        <f>_xlfn.XLOOKUP(FraudData[[#This Row],[amount]],AmountRules[Amount Min],AmountRules[Risk Points],,-1)</f>
        <v>0</v>
      </c>
      <c r="L7622">
        <f>_xlfn.XLOOKUP(FraudData[[#This Row],[transaction_hour]],TimeRules[Hour Min],TimeRules[Risk Points],,-1)</f>
        <v>0</v>
      </c>
      <c r="M7622">
        <f>_xlfn.XLOOKUP(FraudData[[#This Row],[foreign_transaction]],ForeignRules[Foreign Transaction],ForeignRules[Risk Points],0)</f>
        <v>0</v>
      </c>
      <c r="N7622">
        <f>_xlfn.XLOOKUP(FraudData[[#This Row],[location_mismatch]],Table10[Location Mismatch],Table10[Risk Points],0)</f>
        <v>0</v>
      </c>
      <c r="O7622">
        <f>_xlfn.XLOOKUP(FraudData[[#This Row],[device_trust_score]],DeviceRules[Device Min],DeviceRules[Risk Points],,-1)</f>
        <v>2</v>
      </c>
      <c r="P7622">
        <f>_xlfn.XLOOKUP(FraudData[[#This Row],[velocity_last_24h]],VelocityRules[Velocity Min],VelocityRules[Risk Points],,-1)</f>
        <v>0</v>
      </c>
      <c r="Q7622">
        <f>_xlfn.XLOOKUP(FraudData[[#This Row],[merchant_category]],MerchantRules[Merchant Category],MerchantRules[Risk Points],0)</f>
        <v>0</v>
      </c>
      <c r="R7622">
        <f>SUM(FraudData[[#This Row],[Amount Risk]:[Merchant Risk]])</f>
        <v>2</v>
      </c>
      <c r="S7622" t="str" cm="1">
        <f t="array" ref="S7622">_xlfn.IFS(FraudData[[#This Row],[Fraud Risk Score]]&gt;=8,"High Risk",FraudData[[#This Row],[Fraud Risk Score]]&gt;=6,"Medium Risk",TRUE,"Low Risk")</f>
        <v>Low Risk</v>
      </c>
    </row>
    <row r="7623" spans="1:19">
      <c r="A7623">
        <v>7622</v>
      </c>
      <c r="B7623">
        <v>150.19</v>
      </c>
      <c r="C7623">
        <v>6</v>
      </c>
      <c r="D7623" t="s">
        <v>46</v>
      </c>
      <c r="E7623">
        <v>0</v>
      </c>
      <c r="F7623">
        <v>0</v>
      </c>
      <c r="G7623">
        <v>38</v>
      </c>
      <c r="H7623">
        <v>2</v>
      </c>
      <c r="I7623">
        <v>44</v>
      </c>
      <c r="J7623">
        <v>0</v>
      </c>
      <c r="K7623">
        <f>_xlfn.XLOOKUP(FraudData[[#This Row],[amount]],AmountRules[Amount Min],AmountRules[Risk Points],,-1)</f>
        <v>0</v>
      </c>
      <c r="L7623">
        <f>_xlfn.XLOOKUP(FraudData[[#This Row],[transaction_hour]],TimeRules[Hour Min],TimeRules[Risk Points],,-1)</f>
        <v>0</v>
      </c>
      <c r="M7623">
        <f>_xlfn.XLOOKUP(FraudData[[#This Row],[foreign_transaction]],ForeignRules[Foreign Transaction],ForeignRules[Risk Points],0)</f>
        <v>0</v>
      </c>
      <c r="N7623">
        <f>_xlfn.XLOOKUP(FraudData[[#This Row],[location_mismatch]],Table10[Location Mismatch],Table10[Risk Points],0)</f>
        <v>0</v>
      </c>
      <c r="O7623">
        <f>_xlfn.XLOOKUP(FraudData[[#This Row],[device_trust_score]],DeviceRules[Device Min],DeviceRules[Risk Points],,-1)</f>
        <v>2</v>
      </c>
      <c r="P7623">
        <f>_xlfn.XLOOKUP(FraudData[[#This Row],[velocity_last_24h]],VelocityRules[Velocity Min],VelocityRules[Risk Points],,-1)</f>
        <v>0</v>
      </c>
      <c r="Q7623">
        <f>_xlfn.XLOOKUP(FraudData[[#This Row],[merchant_category]],MerchantRules[Merchant Category],MerchantRules[Risk Points],0)</f>
        <v>0</v>
      </c>
      <c r="R7623">
        <f>SUM(FraudData[[#This Row],[Amount Risk]:[Merchant Risk]])</f>
        <v>2</v>
      </c>
      <c r="S7623" t="str" cm="1">
        <f t="array" ref="S7623">_xlfn.IFS(FraudData[[#This Row],[Fraud Risk Score]]&gt;=8,"High Risk",FraudData[[#This Row],[Fraud Risk Score]]&gt;=6,"Medium Risk",TRUE,"Low Risk")</f>
        <v>Low Risk</v>
      </c>
    </row>
    <row r="7624" spans="1:19">
      <c r="A7624">
        <v>7623</v>
      </c>
      <c r="B7624">
        <v>30.79</v>
      </c>
      <c r="C7624">
        <v>0</v>
      </c>
      <c r="D7624" t="s">
        <v>48</v>
      </c>
      <c r="E7624">
        <v>0</v>
      </c>
      <c r="F7624">
        <v>0</v>
      </c>
      <c r="G7624">
        <v>57</v>
      </c>
      <c r="H7624">
        <v>1</v>
      </c>
      <c r="I7624">
        <v>60</v>
      </c>
      <c r="J7624">
        <v>0</v>
      </c>
      <c r="K7624">
        <f>_xlfn.XLOOKUP(FraudData[[#This Row],[amount]],AmountRules[Amount Min],AmountRules[Risk Points],,-1)</f>
        <v>0</v>
      </c>
      <c r="L7624">
        <f>_xlfn.XLOOKUP(FraudData[[#This Row],[transaction_hour]],TimeRules[Hour Min],TimeRules[Risk Points],,-1)</f>
        <v>3</v>
      </c>
      <c r="M7624">
        <f>_xlfn.XLOOKUP(FraudData[[#This Row],[foreign_transaction]],ForeignRules[Foreign Transaction],ForeignRules[Risk Points],0)</f>
        <v>0</v>
      </c>
      <c r="N7624">
        <f>_xlfn.XLOOKUP(FraudData[[#This Row],[location_mismatch]],Table10[Location Mismatch],Table10[Risk Points],0)</f>
        <v>0</v>
      </c>
      <c r="O7624">
        <f>_xlfn.XLOOKUP(FraudData[[#This Row],[device_trust_score]],DeviceRules[Device Min],DeviceRules[Risk Points],,-1)</f>
        <v>1</v>
      </c>
      <c r="P7624">
        <f>_xlfn.XLOOKUP(FraudData[[#This Row],[velocity_last_24h]],VelocityRules[Velocity Min],VelocityRules[Risk Points],,-1)</f>
        <v>0</v>
      </c>
      <c r="Q7624">
        <f>_xlfn.XLOOKUP(FraudData[[#This Row],[merchant_category]],MerchantRules[Merchant Category],MerchantRules[Risk Points],0)</f>
        <v>0</v>
      </c>
      <c r="R7624">
        <f>SUM(FraudData[[#This Row],[Amount Risk]:[Merchant Risk]])</f>
        <v>4</v>
      </c>
      <c r="S7624" t="str" cm="1">
        <f t="array" ref="S7624">_xlfn.IFS(FraudData[[#This Row],[Fraud Risk Score]]&gt;=8,"High Risk",FraudData[[#This Row],[Fraud Risk Score]]&gt;=6,"Medium Risk",TRUE,"Low Risk")</f>
        <v>Low Risk</v>
      </c>
    </row>
    <row r="7625" spans="1:19">
      <c r="A7625">
        <v>7624</v>
      </c>
      <c r="B7625">
        <v>211.17</v>
      </c>
      <c r="C7625">
        <v>5</v>
      </c>
      <c r="D7625" t="s">
        <v>48</v>
      </c>
      <c r="E7625">
        <v>0</v>
      </c>
      <c r="F7625">
        <v>0</v>
      </c>
      <c r="G7625">
        <v>43</v>
      </c>
      <c r="H7625">
        <v>3</v>
      </c>
      <c r="I7625">
        <v>42</v>
      </c>
      <c r="J7625">
        <v>0</v>
      </c>
      <c r="K7625">
        <f>_xlfn.XLOOKUP(FraudData[[#This Row],[amount]],AmountRules[Amount Min],AmountRules[Risk Points],,-1)</f>
        <v>0</v>
      </c>
      <c r="L7625">
        <f>_xlfn.XLOOKUP(FraudData[[#This Row],[transaction_hour]],TimeRules[Hour Min],TimeRules[Risk Points],,-1)</f>
        <v>0</v>
      </c>
      <c r="M7625">
        <f>_xlfn.XLOOKUP(FraudData[[#This Row],[foreign_transaction]],ForeignRules[Foreign Transaction],ForeignRules[Risk Points],0)</f>
        <v>0</v>
      </c>
      <c r="N7625">
        <f>_xlfn.XLOOKUP(FraudData[[#This Row],[location_mismatch]],Table10[Location Mismatch],Table10[Risk Points],0)</f>
        <v>0</v>
      </c>
      <c r="O7625">
        <f>_xlfn.XLOOKUP(FraudData[[#This Row],[device_trust_score]],DeviceRules[Device Min],DeviceRules[Risk Points],,-1)</f>
        <v>2</v>
      </c>
      <c r="P7625">
        <f>_xlfn.XLOOKUP(FraudData[[#This Row],[velocity_last_24h]],VelocityRules[Velocity Min],VelocityRules[Risk Points],,-1)</f>
        <v>0</v>
      </c>
      <c r="Q7625">
        <f>_xlfn.XLOOKUP(FraudData[[#This Row],[merchant_category]],MerchantRules[Merchant Category],MerchantRules[Risk Points],0)</f>
        <v>0</v>
      </c>
      <c r="R7625">
        <f>SUM(FraudData[[#This Row],[Amount Risk]:[Merchant Risk]])</f>
        <v>2</v>
      </c>
      <c r="S7625" t="str" cm="1">
        <f t="array" ref="S7625">_xlfn.IFS(FraudData[[#This Row],[Fraud Risk Score]]&gt;=8,"High Risk",FraudData[[#This Row],[Fraud Risk Score]]&gt;=6,"Medium Risk",TRUE,"Low Risk")</f>
        <v>Low Risk</v>
      </c>
    </row>
    <row r="7626" spans="1:19">
      <c r="A7626">
        <v>7625</v>
      </c>
      <c r="B7626">
        <v>129.66999999999999</v>
      </c>
      <c r="C7626">
        <v>7</v>
      </c>
      <c r="D7626" t="s">
        <v>50</v>
      </c>
      <c r="E7626">
        <v>0</v>
      </c>
      <c r="F7626">
        <v>0</v>
      </c>
      <c r="G7626">
        <v>67</v>
      </c>
      <c r="H7626">
        <v>4</v>
      </c>
      <c r="I7626">
        <v>46</v>
      </c>
      <c r="J7626">
        <v>0</v>
      </c>
      <c r="K7626">
        <f>_xlfn.XLOOKUP(FraudData[[#This Row],[amount]],AmountRules[Amount Min],AmountRules[Risk Points],,-1)</f>
        <v>0</v>
      </c>
      <c r="L7626">
        <f>_xlfn.XLOOKUP(FraudData[[#This Row],[transaction_hour]],TimeRules[Hour Min],TimeRules[Risk Points],,-1)</f>
        <v>0</v>
      </c>
      <c r="M7626">
        <f>_xlfn.XLOOKUP(FraudData[[#This Row],[foreign_transaction]],ForeignRules[Foreign Transaction],ForeignRules[Risk Points],0)</f>
        <v>0</v>
      </c>
      <c r="N7626">
        <f>_xlfn.XLOOKUP(FraudData[[#This Row],[location_mismatch]],Table10[Location Mismatch],Table10[Risk Points],0)</f>
        <v>0</v>
      </c>
      <c r="O7626">
        <f>_xlfn.XLOOKUP(FraudData[[#This Row],[device_trust_score]],DeviceRules[Device Min],DeviceRules[Risk Points],,-1)</f>
        <v>1</v>
      </c>
      <c r="P7626">
        <f>_xlfn.XLOOKUP(FraudData[[#This Row],[velocity_last_24h]],VelocityRules[Velocity Min],VelocityRules[Risk Points],,-1)</f>
        <v>0</v>
      </c>
      <c r="Q7626">
        <f>_xlfn.XLOOKUP(FraudData[[#This Row],[merchant_category]],MerchantRules[Merchant Category],MerchantRules[Risk Points],0)</f>
        <v>0</v>
      </c>
      <c r="R7626">
        <f>SUM(FraudData[[#This Row],[Amount Risk]:[Merchant Risk]])</f>
        <v>1</v>
      </c>
      <c r="S7626" t="str" cm="1">
        <f t="array" ref="S7626">_xlfn.IFS(FraudData[[#This Row],[Fraud Risk Score]]&gt;=8,"High Risk",FraudData[[#This Row],[Fraud Risk Score]]&gt;=6,"Medium Risk",TRUE,"Low Risk")</f>
        <v>Low Risk</v>
      </c>
    </row>
    <row r="7627" spans="1:19">
      <c r="A7627">
        <v>7626</v>
      </c>
      <c r="B7627">
        <v>189.28</v>
      </c>
      <c r="C7627">
        <v>16</v>
      </c>
      <c r="D7627" t="s">
        <v>49</v>
      </c>
      <c r="E7627">
        <v>0</v>
      </c>
      <c r="F7627">
        <v>0</v>
      </c>
      <c r="G7627">
        <v>78</v>
      </c>
      <c r="H7627">
        <v>3</v>
      </c>
      <c r="I7627">
        <v>41</v>
      </c>
      <c r="J7627">
        <v>0</v>
      </c>
      <c r="K7627">
        <f>_xlfn.XLOOKUP(FraudData[[#This Row],[amount]],AmountRules[Amount Min],AmountRules[Risk Points],,-1)</f>
        <v>0</v>
      </c>
      <c r="L7627">
        <f>_xlfn.XLOOKUP(FraudData[[#This Row],[transaction_hour]],TimeRules[Hour Min],TimeRules[Risk Points],,-1)</f>
        <v>0</v>
      </c>
      <c r="M7627">
        <f>_xlfn.XLOOKUP(FraudData[[#This Row],[foreign_transaction]],ForeignRules[Foreign Transaction],ForeignRules[Risk Points],0)</f>
        <v>0</v>
      </c>
      <c r="N7627">
        <f>_xlfn.XLOOKUP(FraudData[[#This Row],[location_mismatch]],Table10[Location Mismatch],Table10[Risk Points],0)</f>
        <v>0</v>
      </c>
      <c r="O7627">
        <f>_xlfn.XLOOKUP(FraudData[[#This Row],[device_trust_score]],DeviceRules[Device Min],DeviceRules[Risk Points],,-1)</f>
        <v>0</v>
      </c>
      <c r="P7627">
        <f>_xlfn.XLOOKUP(FraudData[[#This Row],[velocity_last_24h]],VelocityRules[Velocity Min],VelocityRules[Risk Points],,-1)</f>
        <v>0</v>
      </c>
      <c r="Q7627">
        <f>_xlfn.XLOOKUP(FraudData[[#This Row],[merchant_category]],MerchantRules[Merchant Category],MerchantRules[Risk Points],0)</f>
        <v>1</v>
      </c>
      <c r="R7627">
        <f>SUM(FraudData[[#This Row],[Amount Risk]:[Merchant Risk]])</f>
        <v>1</v>
      </c>
      <c r="S7627" t="str" cm="1">
        <f t="array" ref="S7627">_xlfn.IFS(FraudData[[#This Row],[Fraud Risk Score]]&gt;=8,"High Risk",FraudData[[#This Row],[Fraud Risk Score]]&gt;=6,"Medium Risk",TRUE,"Low Risk")</f>
        <v>Low Risk</v>
      </c>
    </row>
    <row r="7628" spans="1:19">
      <c r="A7628">
        <v>7627</v>
      </c>
      <c r="B7628">
        <v>396.8</v>
      </c>
      <c r="C7628">
        <v>23</v>
      </c>
      <c r="D7628" t="s">
        <v>46</v>
      </c>
      <c r="E7628">
        <v>0</v>
      </c>
      <c r="F7628">
        <v>0</v>
      </c>
      <c r="G7628">
        <v>97</v>
      </c>
      <c r="H7628">
        <v>1</v>
      </c>
      <c r="I7628">
        <v>34</v>
      </c>
      <c r="J7628">
        <v>0</v>
      </c>
      <c r="K7628">
        <f>_xlfn.XLOOKUP(FraudData[[#This Row],[amount]],AmountRules[Amount Min],AmountRules[Risk Points],,-1)</f>
        <v>0</v>
      </c>
      <c r="L7628">
        <f>_xlfn.XLOOKUP(FraudData[[#This Row],[transaction_hour]],TimeRules[Hour Min],TimeRules[Risk Points],,-1)</f>
        <v>1</v>
      </c>
      <c r="M7628">
        <f>_xlfn.XLOOKUP(FraudData[[#This Row],[foreign_transaction]],ForeignRules[Foreign Transaction],ForeignRules[Risk Points],0)</f>
        <v>0</v>
      </c>
      <c r="N7628">
        <f>_xlfn.XLOOKUP(FraudData[[#This Row],[location_mismatch]],Table10[Location Mismatch],Table10[Risk Points],0)</f>
        <v>0</v>
      </c>
      <c r="O7628">
        <f>_xlfn.XLOOKUP(FraudData[[#This Row],[device_trust_score]],DeviceRules[Device Min],DeviceRules[Risk Points],,-1)</f>
        <v>0</v>
      </c>
      <c r="P7628">
        <f>_xlfn.XLOOKUP(FraudData[[#This Row],[velocity_last_24h]],VelocityRules[Velocity Min],VelocityRules[Risk Points],,-1)</f>
        <v>0</v>
      </c>
      <c r="Q7628">
        <f>_xlfn.XLOOKUP(FraudData[[#This Row],[merchant_category]],MerchantRules[Merchant Category],MerchantRules[Risk Points],0)</f>
        <v>0</v>
      </c>
      <c r="R7628">
        <f>SUM(FraudData[[#This Row],[Amount Risk]:[Merchant Risk]])</f>
        <v>1</v>
      </c>
      <c r="S7628" t="str" cm="1">
        <f t="array" ref="S7628">_xlfn.IFS(FraudData[[#This Row],[Fraud Risk Score]]&gt;=8,"High Risk",FraudData[[#This Row],[Fraud Risk Score]]&gt;=6,"Medium Risk",TRUE,"Low Risk")</f>
        <v>Low Risk</v>
      </c>
    </row>
    <row r="7629" spans="1:19">
      <c r="A7629">
        <v>7628</v>
      </c>
      <c r="B7629">
        <v>104.51</v>
      </c>
      <c r="C7629">
        <v>6</v>
      </c>
      <c r="D7629" t="s">
        <v>49</v>
      </c>
      <c r="E7629">
        <v>0</v>
      </c>
      <c r="F7629">
        <v>0</v>
      </c>
      <c r="G7629">
        <v>85</v>
      </c>
      <c r="H7629">
        <v>2</v>
      </c>
      <c r="I7629">
        <v>61</v>
      </c>
      <c r="J7629">
        <v>0</v>
      </c>
      <c r="K7629">
        <f>_xlfn.XLOOKUP(FraudData[[#This Row],[amount]],AmountRules[Amount Min],AmountRules[Risk Points],,-1)</f>
        <v>0</v>
      </c>
      <c r="L7629">
        <f>_xlfn.XLOOKUP(FraudData[[#This Row],[transaction_hour]],TimeRules[Hour Min],TimeRules[Risk Points],,-1)</f>
        <v>0</v>
      </c>
      <c r="M7629">
        <f>_xlfn.XLOOKUP(FraudData[[#This Row],[foreign_transaction]],ForeignRules[Foreign Transaction],ForeignRules[Risk Points],0)</f>
        <v>0</v>
      </c>
      <c r="N7629">
        <f>_xlfn.XLOOKUP(FraudData[[#This Row],[location_mismatch]],Table10[Location Mismatch],Table10[Risk Points],0)</f>
        <v>0</v>
      </c>
      <c r="O7629">
        <f>_xlfn.XLOOKUP(FraudData[[#This Row],[device_trust_score]],DeviceRules[Device Min],DeviceRules[Risk Points],,-1)</f>
        <v>0</v>
      </c>
      <c r="P7629">
        <f>_xlfn.XLOOKUP(FraudData[[#This Row],[velocity_last_24h]],VelocityRules[Velocity Min],VelocityRules[Risk Points],,-1)</f>
        <v>0</v>
      </c>
      <c r="Q7629">
        <f>_xlfn.XLOOKUP(FraudData[[#This Row],[merchant_category]],MerchantRules[Merchant Category],MerchantRules[Risk Points],0)</f>
        <v>1</v>
      </c>
      <c r="R7629">
        <f>SUM(FraudData[[#This Row],[Amount Risk]:[Merchant Risk]])</f>
        <v>1</v>
      </c>
      <c r="S7629" t="str" cm="1">
        <f t="array" ref="S7629">_xlfn.IFS(FraudData[[#This Row],[Fraud Risk Score]]&gt;=8,"High Risk",FraudData[[#This Row],[Fraud Risk Score]]&gt;=6,"Medium Risk",TRUE,"Low Risk")</f>
        <v>Low Risk</v>
      </c>
    </row>
    <row r="7630" spans="1:19">
      <c r="A7630">
        <v>7629</v>
      </c>
      <c r="B7630">
        <v>416.6</v>
      </c>
      <c r="C7630">
        <v>0</v>
      </c>
      <c r="D7630" t="s">
        <v>50</v>
      </c>
      <c r="E7630">
        <v>0</v>
      </c>
      <c r="F7630">
        <v>0</v>
      </c>
      <c r="G7630">
        <v>37</v>
      </c>
      <c r="H7630">
        <v>1</v>
      </c>
      <c r="I7630">
        <v>19</v>
      </c>
      <c r="J7630">
        <v>0</v>
      </c>
      <c r="K7630">
        <f>_xlfn.XLOOKUP(FraudData[[#This Row],[amount]],AmountRules[Amount Min],AmountRules[Risk Points],,-1)</f>
        <v>0</v>
      </c>
      <c r="L7630">
        <f>_xlfn.XLOOKUP(FraudData[[#This Row],[transaction_hour]],TimeRules[Hour Min],TimeRules[Risk Points],,-1)</f>
        <v>3</v>
      </c>
      <c r="M7630">
        <f>_xlfn.XLOOKUP(FraudData[[#This Row],[foreign_transaction]],ForeignRules[Foreign Transaction],ForeignRules[Risk Points],0)</f>
        <v>0</v>
      </c>
      <c r="N7630">
        <f>_xlfn.XLOOKUP(FraudData[[#This Row],[location_mismatch]],Table10[Location Mismatch],Table10[Risk Points],0)</f>
        <v>0</v>
      </c>
      <c r="O7630">
        <f>_xlfn.XLOOKUP(FraudData[[#This Row],[device_trust_score]],DeviceRules[Device Min],DeviceRules[Risk Points],,-1)</f>
        <v>2</v>
      </c>
      <c r="P7630">
        <f>_xlfn.XLOOKUP(FraudData[[#This Row],[velocity_last_24h]],VelocityRules[Velocity Min],VelocityRules[Risk Points],,-1)</f>
        <v>0</v>
      </c>
      <c r="Q7630">
        <f>_xlfn.XLOOKUP(FraudData[[#This Row],[merchant_category]],MerchantRules[Merchant Category],MerchantRules[Risk Points],0)</f>
        <v>0</v>
      </c>
      <c r="R7630">
        <f>SUM(FraudData[[#This Row],[Amount Risk]:[Merchant Risk]])</f>
        <v>5</v>
      </c>
      <c r="S7630" t="str" cm="1">
        <f t="array" ref="S7630">_xlfn.IFS(FraudData[[#This Row],[Fraud Risk Score]]&gt;=8,"High Risk",FraudData[[#This Row],[Fraud Risk Score]]&gt;=6,"Medium Risk",TRUE,"Low Risk")</f>
        <v>Low Risk</v>
      </c>
    </row>
    <row r="7631" spans="1:19">
      <c r="A7631">
        <v>7630</v>
      </c>
      <c r="B7631">
        <v>250.02</v>
      </c>
      <c r="C7631">
        <v>8</v>
      </c>
      <c r="D7631" t="s">
        <v>48</v>
      </c>
      <c r="E7631">
        <v>0</v>
      </c>
      <c r="F7631">
        <v>0</v>
      </c>
      <c r="G7631">
        <v>66</v>
      </c>
      <c r="H7631">
        <v>1</v>
      </c>
      <c r="I7631">
        <v>57</v>
      </c>
      <c r="J7631">
        <v>0</v>
      </c>
      <c r="K7631">
        <f>_xlfn.XLOOKUP(FraudData[[#This Row],[amount]],AmountRules[Amount Min],AmountRules[Risk Points],,-1)</f>
        <v>0</v>
      </c>
      <c r="L7631">
        <f>_xlfn.XLOOKUP(FraudData[[#This Row],[transaction_hour]],TimeRules[Hour Min],TimeRules[Risk Points],,-1)</f>
        <v>0</v>
      </c>
      <c r="M7631">
        <f>_xlfn.XLOOKUP(FraudData[[#This Row],[foreign_transaction]],ForeignRules[Foreign Transaction],ForeignRules[Risk Points],0)</f>
        <v>0</v>
      </c>
      <c r="N7631">
        <f>_xlfn.XLOOKUP(FraudData[[#This Row],[location_mismatch]],Table10[Location Mismatch],Table10[Risk Points],0)</f>
        <v>0</v>
      </c>
      <c r="O7631">
        <f>_xlfn.XLOOKUP(FraudData[[#This Row],[device_trust_score]],DeviceRules[Device Min],DeviceRules[Risk Points],,-1)</f>
        <v>1</v>
      </c>
      <c r="P7631">
        <f>_xlfn.XLOOKUP(FraudData[[#This Row],[velocity_last_24h]],VelocityRules[Velocity Min],VelocityRules[Risk Points],,-1)</f>
        <v>0</v>
      </c>
      <c r="Q7631">
        <f>_xlfn.XLOOKUP(FraudData[[#This Row],[merchant_category]],MerchantRules[Merchant Category],MerchantRules[Risk Points],0)</f>
        <v>0</v>
      </c>
      <c r="R7631">
        <f>SUM(FraudData[[#This Row],[Amount Risk]:[Merchant Risk]])</f>
        <v>1</v>
      </c>
      <c r="S7631" t="str" cm="1">
        <f t="array" ref="S7631">_xlfn.IFS(FraudData[[#This Row],[Fraud Risk Score]]&gt;=8,"High Risk",FraudData[[#This Row],[Fraud Risk Score]]&gt;=6,"Medium Risk",TRUE,"Low Risk")</f>
        <v>Low Risk</v>
      </c>
    </row>
    <row r="7632" spans="1:19">
      <c r="A7632">
        <v>7631</v>
      </c>
      <c r="B7632">
        <v>120.71</v>
      </c>
      <c r="C7632">
        <v>10</v>
      </c>
      <c r="D7632" t="s">
        <v>48</v>
      </c>
      <c r="E7632">
        <v>0</v>
      </c>
      <c r="F7632">
        <v>0</v>
      </c>
      <c r="G7632">
        <v>42</v>
      </c>
      <c r="H7632">
        <v>1</v>
      </c>
      <c r="I7632">
        <v>33</v>
      </c>
      <c r="J7632">
        <v>0</v>
      </c>
      <c r="K7632">
        <f>_xlfn.XLOOKUP(FraudData[[#This Row],[amount]],AmountRules[Amount Min],AmountRules[Risk Points],,-1)</f>
        <v>0</v>
      </c>
      <c r="L7632">
        <f>_xlfn.XLOOKUP(FraudData[[#This Row],[transaction_hour]],TimeRules[Hour Min],TimeRules[Risk Points],,-1)</f>
        <v>0</v>
      </c>
      <c r="M7632">
        <f>_xlfn.XLOOKUP(FraudData[[#This Row],[foreign_transaction]],ForeignRules[Foreign Transaction],ForeignRules[Risk Points],0)</f>
        <v>0</v>
      </c>
      <c r="N7632">
        <f>_xlfn.XLOOKUP(FraudData[[#This Row],[location_mismatch]],Table10[Location Mismatch],Table10[Risk Points],0)</f>
        <v>0</v>
      </c>
      <c r="O7632">
        <f>_xlfn.XLOOKUP(FraudData[[#This Row],[device_trust_score]],DeviceRules[Device Min],DeviceRules[Risk Points],,-1)</f>
        <v>2</v>
      </c>
      <c r="P7632">
        <f>_xlfn.XLOOKUP(FraudData[[#This Row],[velocity_last_24h]],VelocityRules[Velocity Min],VelocityRules[Risk Points],,-1)</f>
        <v>0</v>
      </c>
      <c r="Q7632">
        <f>_xlfn.XLOOKUP(FraudData[[#This Row],[merchant_category]],MerchantRules[Merchant Category],MerchantRules[Risk Points],0)</f>
        <v>0</v>
      </c>
      <c r="R7632">
        <f>SUM(FraudData[[#This Row],[Amount Risk]:[Merchant Risk]])</f>
        <v>2</v>
      </c>
      <c r="S7632" t="str" cm="1">
        <f t="array" ref="S7632">_xlfn.IFS(FraudData[[#This Row],[Fraud Risk Score]]&gt;=8,"High Risk",FraudData[[#This Row],[Fraud Risk Score]]&gt;=6,"Medium Risk",TRUE,"Low Risk")</f>
        <v>Low Risk</v>
      </c>
    </row>
    <row r="7633" spans="1:19">
      <c r="A7633">
        <v>7632</v>
      </c>
      <c r="B7633">
        <v>166.39</v>
      </c>
      <c r="C7633">
        <v>18</v>
      </c>
      <c r="D7633" t="s">
        <v>49</v>
      </c>
      <c r="E7633">
        <v>0</v>
      </c>
      <c r="F7633">
        <v>1</v>
      </c>
      <c r="G7633">
        <v>96</v>
      </c>
      <c r="H7633">
        <v>0</v>
      </c>
      <c r="I7633">
        <v>20</v>
      </c>
      <c r="J7633">
        <v>0</v>
      </c>
      <c r="K7633">
        <f>_xlfn.XLOOKUP(FraudData[[#This Row],[amount]],AmountRules[Amount Min],AmountRules[Risk Points],,-1)</f>
        <v>0</v>
      </c>
      <c r="L7633">
        <f>_xlfn.XLOOKUP(FraudData[[#This Row],[transaction_hour]],TimeRules[Hour Min],TimeRules[Risk Points],,-1)</f>
        <v>0</v>
      </c>
      <c r="M7633">
        <f>_xlfn.XLOOKUP(FraudData[[#This Row],[foreign_transaction]],ForeignRules[Foreign Transaction],ForeignRules[Risk Points],0)</f>
        <v>0</v>
      </c>
      <c r="N7633">
        <f>_xlfn.XLOOKUP(FraudData[[#This Row],[location_mismatch]],Table10[Location Mismatch],Table10[Risk Points],0)</f>
        <v>3</v>
      </c>
      <c r="O7633">
        <f>_xlfn.XLOOKUP(FraudData[[#This Row],[device_trust_score]],DeviceRules[Device Min],DeviceRules[Risk Points],,-1)</f>
        <v>0</v>
      </c>
      <c r="P7633">
        <f>_xlfn.XLOOKUP(FraudData[[#This Row],[velocity_last_24h]],VelocityRules[Velocity Min],VelocityRules[Risk Points],,-1)</f>
        <v>0</v>
      </c>
      <c r="Q7633">
        <f>_xlfn.XLOOKUP(FraudData[[#This Row],[merchant_category]],MerchantRules[Merchant Category],MerchantRules[Risk Points],0)</f>
        <v>1</v>
      </c>
      <c r="R7633">
        <f>SUM(FraudData[[#This Row],[Amount Risk]:[Merchant Risk]])</f>
        <v>4</v>
      </c>
      <c r="S7633" t="str" cm="1">
        <f t="array" ref="S7633">_xlfn.IFS(FraudData[[#This Row],[Fraud Risk Score]]&gt;=8,"High Risk",FraudData[[#This Row],[Fraud Risk Score]]&gt;=6,"Medium Risk",TRUE,"Low Risk")</f>
        <v>Low Risk</v>
      </c>
    </row>
    <row r="7634" spans="1:19">
      <c r="A7634">
        <v>7633</v>
      </c>
      <c r="B7634">
        <v>70.900000000000006</v>
      </c>
      <c r="C7634">
        <v>1</v>
      </c>
      <c r="D7634" t="s">
        <v>47</v>
      </c>
      <c r="E7634">
        <v>0</v>
      </c>
      <c r="F7634">
        <v>0</v>
      </c>
      <c r="G7634">
        <v>89</v>
      </c>
      <c r="H7634">
        <v>0</v>
      </c>
      <c r="I7634">
        <v>40</v>
      </c>
      <c r="J7634">
        <v>0</v>
      </c>
      <c r="K7634">
        <f>_xlfn.XLOOKUP(FraudData[[#This Row],[amount]],AmountRules[Amount Min],AmountRules[Risk Points],,-1)</f>
        <v>0</v>
      </c>
      <c r="L7634">
        <f>_xlfn.XLOOKUP(FraudData[[#This Row],[transaction_hour]],TimeRules[Hour Min],TimeRules[Risk Points],,-1)</f>
        <v>3</v>
      </c>
      <c r="M7634">
        <f>_xlfn.XLOOKUP(FraudData[[#This Row],[foreign_transaction]],ForeignRules[Foreign Transaction],ForeignRules[Risk Points],0)</f>
        <v>0</v>
      </c>
      <c r="N7634">
        <f>_xlfn.XLOOKUP(FraudData[[#This Row],[location_mismatch]],Table10[Location Mismatch],Table10[Risk Points],0)</f>
        <v>0</v>
      </c>
      <c r="O7634">
        <f>_xlfn.XLOOKUP(FraudData[[#This Row],[device_trust_score]],DeviceRules[Device Min],DeviceRules[Risk Points],,-1)</f>
        <v>0</v>
      </c>
      <c r="P7634">
        <f>_xlfn.XLOOKUP(FraudData[[#This Row],[velocity_last_24h]],VelocityRules[Velocity Min],VelocityRules[Risk Points],,-1)</f>
        <v>0</v>
      </c>
      <c r="Q7634">
        <f>_xlfn.XLOOKUP(FraudData[[#This Row],[merchant_category]],MerchantRules[Merchant Category],MerchantRules[Risk Points],0)</f>
        <v>0</v>
      </c>
      <c r="R7634">
        <f>SUM(FraudData[[#This Row],[Amount Risk]:[Merchant Risk]])</f>
        <v>3</v>
      </c>
      <c r="S7634" t="str" cm="1">
        <f t="array" ref="S7634">_xlfn.IFS(FraudData[[#This Row],[Fraud Risk Score]]&gt;=8,"High Risk",FraudData[[#This Row],[Fraud Risk Score]]&gt;=6,"Medium Risk",TRUE,"Low Risk")</f>
        <v>Low Risk</v>
      </c>
    </row>
    <row r="7635" spans="1:19">
      <c r="A7635">
        <v>7634</v>
      </c>
      <c r="B7635">
        <v>739.86</v>
      </c>
      <c r="C7635">
        <v>22</v>
      </c>
      <c r="D7635" t="s">
        <v>50</v>
      </c>
      <c r="E7635">
        <v>0</v>
      </c>
      <c r="F7635">
        <v>0</v>
      </c>
      <c r="G7635">
        <v>72</v>
      </c>
      <c r="H7635">
        <v>1</v>
      </c>
      <c r="I7635">
        <v>24</v>
      </c>
      <c r="J7635">
        <v>0</v>
      </c>
      <c r="K7635">
        <f>_xlfn.XLOOKUP(FraudData[[#This Row],[amount]],AmountRules[Amount Min],AmountRules[Risk Points],,-1)</f>
        <v>1</v>
      </c>
      <c r="L7635">
        <f>_xlfn.XLOOKUP(FraudData[[#This Row],[transaction_hour]],TimeRules[Hour Min],TimeRules[Risk Points],,-1)</f>
        <v>0</v>
      </c>
      <c r="M7635">
        <f>_xlfn.XLOOKUP(FraudData[[#This Row],[foreign_transaction]],ForeignRules[Foreign Transaction],ForeignRules[Risk Points],0)</f>
        <v>0</v>
      </c>
      <c r="N7635">
        <f>_xlfn.XLOOKUP(FraudData[[#This Row],[location_mismatch]],Table10[Location Mismatch],Table10[Risk Points],0)</f>
        <v>0</v>
      </c>
      <c r="O7635">
        <f>_xlfn.XLOOKUP(FraudData[[#This Row],[device_trust_score]],DeviceRules[Device Min],DeviceRules[Risk Points],,-1)</f>
        <v>0</v>
      </c>
      <c r="P7635">
        <f>_xlfn.XLOOKUP(FraudData[[#This Row],[velocity_last_24h]],VelocityRules[Velocity Min],VelocityRules[Risk Points],,-1)</f>
        <v>0</v>
      </c>
      <c r="Q7635">
        <f>_xlfn.XLOOKUP(FraudData[[#This Row],[merchant_category]],MerchantRules[Merchant Category],MerchantRules[Risk Points],0)</f>
        <v>0</v>
      </c>
      <c r="R7635">
        <f>SUM(FraudData[[#This Row],[Amount Risk]:[Merchant Risk]])</f>
        <v>1</v>
      </c>
      <c r="S7635" t="str" cm="1">
        <f t="array" ref="S7635">_xlfn.IFS(FraudData[[#This Row],[Fraud Risk Score]]&gt;=8,"High Risk",FraudData[[#This Row],[Fraud Risk Score]]&gt;=6,"Medium Risk",TRUE,"Low Risk")</f>
        <v>Low Risk</v>
      </c>
    </row>
    <row r="7636" spans="1:19">
      <c r="A7636">
        <v>7635</v>
      </c>
      <c r="B7636">
        <v>198.12</v>
      </c>
      <c r="C7636">
        <v>10</v>
      </c>
      <c r="D7636" t="s">
        <v>48</v>
      </c>
      <c r="E7636">
        <v>0</v>
      </c>
      <c r="F7636">
        <v>0</v>
      </c>
      <c r="G7636">
        <v>60</v>
      </c>
      <c r="H7636">
        <v>1</v>
      </c>
      <c r="I7636">
        <v>41</v>
      </c>
      <c r="J7636">
        <v>0</v>
      </c>
      <c r="K7636">
        <f>_xlfn.XLOOKUP(FraudData[[#This Row],[amount]],AmountRules[Amount Min],AmountRules[Risk Points],,-1)</f>
        <v>0</v>
      </c>
      <c r="L7636">
        <f>_xlfn.XLOOKUP(FraudData[[#This Row],[transaction_hour]],TimeRules[Hour Min],TimeRules[Risk Points],,-1)</f>
        <v>0</v>
      </c>
      <c r="M7636">
        <f>_xlfn.XLOOKUP(FraudData[[#This Row],[foreign_transaction]],ForeignRules[Foreign Transaction],ForeignRules[Risk Points],0)</f>
        <v>0</v>
      </c>
      <c r="N7636">
        <f>_xlfn.XLOOKUP(FraudData[[#This Row],[location_mismatch]],Table10[Location Mismatch],Table10[Risk Points],0)</f>
        <v>0</v>
      </c>
      <c r="O7636">
        <f>_xlfn.XLOOKUP(FraudData[[#This Row],[device_trust_score]],DeviceRules[Device Min],DeviceRules[Risk Points],,-1)</f>
        <v>1</v>
      </c>
      <c r="P7636">
        <f>_xlfn.XLOOKUP(FraudData[[#This Row],[velocity_last_24h]],VelocityRules[Velocity Min],VelocityRules[Risk Points],,-1)</f>
        <v>0</v>
      </c>
      <c r="Q7636">
        <f>_xlfn.XLOOKUP(FraudData[[#This Row],[merchant_category]],MerchantRules[Merchant Category],MerchantRules[Risk Points],0)</f>
        <v>0</v>
      </c>
      <c r="R7636">
        <f>SUM(FraudData[[#This Row],[Amount Risk]:[Merchant Risk]])</f>
        <v>1</v>
      </c>
      <c r="S7636" t="str" cm="1">
        <f t="array" ref="S7636">_xlfn.IFS(FraudData[[#This Row],[Fraud Risk Score]]&gt;=8,"High Risk",FraudData[[#This Row],[Fraud Risk Score]]&gt;=6,"Medium Risk",TRUE,"Low Risk")</f>
        <v>Low Risk</v>
      </c>
    </row>
    <row r="7637" spans="1:19">
      <c r="A7637">
        <v>7636</v>
      </c>
      <c r="B7637">
        <v>8.07</v>
      </c>
      <c r="C7637">
        <v>2</v>
      </c>
      <c r="D7637" t="s">
        <v>47</v>
      </c>
      <c r="E7637">
        <v>0</v>
      </c>
      <c r="F7637">
        <v>0</v>
      </c>
      <c r="G7637">
        <v>69</v>
      </c>
      <c r="H7637">
        <v>1</v>
      </c>
      <c r="I7637">
        <v>25</v>
      </c>
      <c r="J7637">
        <v>0</v>
      </c>
      <c r="K7637">
        <f>_xlfn.XLOOKUP(FraudData[[#This Row],[amount]],AmountRules[Amount Min],AmountRules[Risk Points],,-1)</f>
        <v>0</v>
      </c>
      <c r="L7637">
        <f>_xlfn.XLOOKUP(FraudData[[#This Row],[transaction_hour]],TimeRules[Hour Min],TimeRules[Risk Points],,-1)</f>
        <v>3</v>
      </c>
      <c r="M7637">
        <f>_xlfn.XLOOKUP(FraudData[[#This Row],[foreign_transaction]],ForeignRules[Foreign Transaction],ForeignRules[Risk Points],0)</f>
        <v>0</v>
      </c>
      <c r="N7637">
        <f>_xlfn.XLOOKUP(FraudData[[#This Row],[location_mismatch]],Table10[Location Mismatch],Table10[Risk Points],0)</f>
        <v>0</v>
      </c>
      <c r="O7637">
        <f>_xlfn.XLOOKUP(FraudData[[#This Row],[device_trust_score]],DeviceRules[Device Min],DeviceRules[Risk Points],,-1)</f>
        <v>1</v>
      </c>
      <c r="P7637">
        <f>_xlfn.XLOOKUP(FraudData[[#This Row],[velocity_last_24h]],VelocityRules[Velocity Min],VelocityRules[Risk Points],,-1)</f>
        <v>0</v>
      </c>
      <c r="Q7637">
        <f>_xlfn.XLOOKUP(FraudData[[#This Row],[merchant_category]],MerchantRules[Merchant Category],MerchantRules[Risk Points],0)</f>
        <v>0</v>
      </c>
      <c r="R7637">
        <f>SUM(FraudData[[#This Row],[Amount Risk]:[Merchant Risk]])</f>
        <v>4</v>
      </c>
      <c r="S7637" t="str" cm="1">
        <f t="array" ref="S7637">_xlfn.IFS(FraudData[[#This Row],[Fraud Risk Score]]&gt;=8,"High Risk",FraudData[[#This Row],[Fraud Risk Score]]&gt;=6,"Medium Risk",TRUE,"Low Risk")</f>
        <v>Low Risk</v>
      </c>
    </row>
    <row r="7638" spans="1:19">
      <c r="A7638">
        <v>7637</v>
      </c>
      <c r="B7638">
        <v>71.180000000000007</v>
      </c>
      <c r="C7638">
        <v>16</v>
      </c>
      <c r="D7638" t="s">
        <v>48</v>
      </c>
      <c r="E7638">
        <v>0</v>
      </c>
      <c r="F7638">
        <v>0</v>
      </c>
      <c r="G7638">
        <v>34</v>
      </c>
      <c r="H7638">
        <v>1</v>
      </c>
      <c r="I7638">
        <v>38</v>
      </c>
      <c r="J7638">
        <v>0</v>
      </c>
      <c r="K7638">
        <f>_xlfn.XLOOKUP(FraudData[[#This Row],[amount]],AmountRules[Amount Min],AmountRules[Risk Points],,-1)</f>
        <v>0</v>
      </c>
      <c r="L7638">
        <f>_xlfn.XLOOKUP(FraudData[[#This Row],[transaction_hour]],TimeRules[Hour Min],TimeRules[Risk Points],,-1)</f>
        <v>0</v>
      </c>
      <c r="M7638">
        <f>_xlfn.XLOOKUP(FraudData[[#This Row],[foreign_transaction]],ForeignRules[Foreign Transaction],ForeignRules[Risk Points],0)</f>
        <v>0</v>
      </c>
      <c r="N7638">
        <f>_xlfn.XLOOKUP(FraudData[[#This Row],[location_mismatch]],Table10[Location Mismatch],Table10[Risk Points],0)</f>
        <v>0</v>
      </c>
      <c r="O7638">
        <f>_xlfn.XLOOKUP(FraudData[[#This Row],[device_trust_score]],DeviceRules[Device Min],DeviceRules[Risk Points],,-1)</f>
        <v>2</v>
      </c>
      <c r="P7638">
        <f>_xlfn.XLOOKUP(FraudData[[#This Row],[velocity_last_24h]],VelocityRules[Velocity Min],VelocityRules[Risk Points],,-1)</f>
        <v>0</v>
      </c>
      <c r="Q7638">
        <f>_xlfn.XLOOKUP(FraudData[[#This Row],[merchant_category]],MerchantRules[Merchant Category],MerchantRules[Risk Points],0)</f>
        <v>0</v>
      </c>
      <c r="R7638">
        <f>SUM(FraudData[[#This Row],[Amount Risk]:[Merchant Risk]])</f>
        <v>2</v>
      </c>
      <c r="S7638" t="str" cm="1">
        <f t="array" ref="S7638">_xlfn.IFS(FraudData[[#This Row],[Fraud Risk Score]]&gt;=8,"High Risk",FraudData[[#This Row],[Fraud Risk Score]]&gt;=6,"Medium Risk",TRUE,"Low Risk")</f>
        <v>Low Risk</v>
      </c>
    </row>
    <row r="7639" spans="1:19">
      <c r="A7639">
        <v>7638</v>
      </c>
      <c r="B7639">
        <v>175.74</v>
      </c>
      <c r="C7639">
        <v>9</v>
      </c>
      <c r="D7639" t="s">
        <v>48</v>
      </c>
      <c r="E7639">
        <v>0</v>
      </c>
      <c r="F7639">
        <v>0</v>
      </c>
      <c r="G7639">
        <v>33</v>
      </c>
      <c r="H7639">
        <v>1</v>
      </c>
      <c r="I7639">
        <v>34</v>
      </c>
      <c r="J7639">
        <v>0</v>
      </c>
      <c r="K7639">
        <f>_xlfn.XLOOKUP(FraudData[[#This Row],[amount]],AmountRules[Amount Min],AmountRules[Risk Points],,-1)</f>
        <v>0</v>
      </c>
      <c r="L7639">
        <f>_xlfn.XLOOKUP(FraudData[[#This Row],[transaction_hour]],TimeRules[Hour Min],TimeRules[Risk Points],,-1)</f>
        <v>0</v>
      </c>
      <c r="M7639">
        <f>_xlfn.XLOOKUP(FraudData[[#This Row],[foreign_transaction]],ForeignRules[Foreign Transaction],ForeignRules[Risk Points],0)</f>
        <v>0</v>
      </c>
      <c r="N7639">
        <f>_xlfn.XLOOKUP(FraudData[[#This Row],[location_mismatch]],Table10[Location Mismatch],Table10[Risk Points],0)</f>
        <v>0</v>
      </c>
      <c r="O7639">
        <f>_xlfn.XLOOKUP(FraudData[[#This Row],[device_trust_score]],DeviceRules[Device Min],DeviceRules[Risk Points],,-1)</f>
        <v>2</v>
      </c>
      <c r="P7639">
        <f>_xlfn.XLOOKUP(FraudData[[#This Row],[velocity_last_24h]],VelocityRules[Velocity Min],VelocityRules[Risk Points],,-1)</f>
        <v>0</v>
      </c>
      <c r="Q7639">
        <f>_xlfn.XLOOKUP(FraudData[[#This Row],[merchant_category]],MerchantRules[Merchant Category],MerchantRules[Risk Points],0)</f>
        <v>0</v>
      </c>
      <c r="R7639">
        <f>SUM(FraudData[[#This Row],[Amount Risk]:[Merchant Risk]])</f>
        <v>2</v>
      </c>
      <c r="S7639" t="str" cm="1">
        <f t="array" ref="S7639">_xlfn.IFS(FraudData[[#This Row],[Fraud Risk Score]]&gt;=8,"High Risk",FraudData[[#This Row],[Fraud Risk Score]]&gt;=6,"Medium Risk",TRUE,"Low Risk")</f>
        <v>Low Risk</v>
      </c>
    </row>
    <row r="7640" spans="1:19">
      <c r="A7640">
        <v>7639</v>
      </c>
      <c r="B7640">
        <v>10.44</v>
      </c>
      <c r="C7640">
        <v>2</v>
      </c>
      <c r="D7640" t="s">
        <v>47</v>
      </c>
      <c r="E7640">
        <v>0</v>
      </c>
      <c r="F7640">
        <v>0</v>
      </c>
      <c r="G7640">
        <v>70</v>
      </c>
      <c r="H7640">
        <v>0</v>
      </c>
      <c r="I7640">
        <v>44</v>
      </c>
      <c r="J7640">
        <v>0</v>
      </c>
      <c r="K7640">
        <f>_xlfn.XLOOKUP(FraudData[[#This Row],[amount]],AmountRules[Amount Min],AmountRules[Risk Points],,-1)</f>
        <v>0</v>
      </c>
      <c r="L7640">
        <f>_xlfn.XLOOKUP(FraudData[[#This Row],[transaction_hour]],TimeRules[Hour Min],TimeRules[Risk Points],,-1)</f>
        <v>3</v>
      </c>
      <c r="M7640">
        <f>_xlfn.XLOOKUP(FraudData[[#This Row],[foreign_transaction]],ForeignRules[Foreign Transaction],ForeignRules[Risk Points],0)</f>
        <v>0</v>
      </c>
      <c r="N7640">
        <f>_xlfn.XLOOKUP(FraudData[[#This Row],[location_mismatch]],Table10[Location Mismatch],Table10[Risk Points],0)</f>
        <v>0</v>
      </c>
      <c r="O7640">
        <f>_xlfn.XLOOKUP(FraudData[[#This Row],[device_trust_score]],DeviceRules[Device Min],DeviceRules[Risk Points],,-1)</f>
        <v>0</v>
      </c>
      <c r="P7640">
        <f>_xlfn.XLOOKUP(FraudData[[#This Row],[velocity_last_24h]],VelocityRules[Velocity Min],VelocityRules[Risk Points],,-1)</f>
        <v>0</v>
      </c>
      <c r="Q7640">
        <f>_xlfn.XLOOKUP(FraudData[[#This Row],[merchant_category]],MerchantRules[Merchant Category],MerchantRules[Risk Points],0)</f>
        <v>0</v>
      </c>
      <c r="R7640">
        <f>SUM(FraudData[[#This Row],[Amount Risk]:[Merchant Risk]])</f>
        <v>3</v>
      </c>
      <c r="S7640" t="str" cm="1">
        <f t="array" ref="S7640">_xlfn.IFS(FraudData[[#This Row],[Fraud Risk Score]]&gt;=8,"High Risk",FraudData[[#This Row],[Fraud Risk Score]]&gt;=6,"Medium Risk",TRUE,"Low Risk")</f>
        <v>Low Risk</v>
      </c>
    </row>
    <row r="7641" spans="1:19">
      <c r="A7641">
        <v>7640</v>
      </c>
      <c r="B7641">
        <v>4.3499999999999996</v>
      </c>
      <c r="C7641">
        <v>21</v>
      </c>
      <c r="D7641" t="s">
        <v>49</v>
      </c>
      <c r="E7641">
        <v>0</v>
      </c>
      <c r="F7641">
        <v>0</v>
      </c>
      <c r="G7641">
        <v>41</v>
      </c>
      <c r="H7641">
        <v>1</v>
      </c>
      <c r="I7641">
        <v>60</v>
      </c>
      <c r="J7641">
        <v>0</v>
      </c>
      <c r="K7641">
        <f>_xlfn.XLOOKUP(FraudData[[#This Row],[amount]],AmountRules[Amount Min],AmountRules[Risk Points],,-1)</f>
        <v>0</v>
      </c>
      <c r="L7641">
        <f>_xlfn.XLOOKUP(FraudData[[#This Row],[transaction_hour]],TimeRules[Hour Min],TimeRules[Risk Points],,-1)</f>
        <v>0</v>
      </c>
      <c r="M7641">
        <f>_xlfn.XLOOKUP(FraudData[[#This Row],[foreign_transaction]],ForeignRules[Foreign Transaction],ForeignRules[Risk Points],0)</f>
        <v>0</v>
      </c>
      <c r="N7641">
        <f>_xlfn.XLOOKUP(FraudData[[#This Row],[location_mismatch]],Table10[Location Mismatch],Table10[Risk Points],0)</f>
        <v>0</v>
      </c>
      <c r="O7641">
        <f>_xlfn.XLOOKUP(FraudData[[#This Row],[device_trust_score]],DeviceRules[Device Min],DeviceRules[Risk Points],,-1)</f>
        <v>2</v>
      </c>
      <c r="P7641">
        <f>_xlfn.XLOOKUP(FraudData[[#This Row],[velocity_last_24h]],VelocityRules[Velocity Min],VelocityRules[Risk Points],,-1)</f>
        <v>0</v>
      </c>
      <c r="Q7641">
        <f>_xlfn.XLOOKUP(FraudData[[#This Row],[merchant_category]],MerchantRules[Merchant Category],MerchantRules[Risk Points],0)</f>
        <v>1</v>
      </c>
      <c r="R7641">
        <f>SUM(FraudData[[#This Row],[Amount Risk]:[Merchant Risk]])</f>
        <v>3</v>
      </c>
      <c r="S7641" t="str" cm="1">
        <f t="array" ref="S7641">_xlfn.IFS(FraudData[[#This Row],[Fraud Risk Score]]&gt;=8,"High Risk",FraudData[[#This Row],[Fraud Risk Score]]&gt;=6,"Medium Risk",TRUE,"Low Risk")</f>
        <v>Low Risk</v>
      </c>
    </row>
    <row r="7642" spans="1:19">
      <c r="A7642">
        <v>7641</v>
      </c>
      <c r="B7642">
        <v>107.62</v>
      </c>
      <c r="C7642">
        <v>2</v>
      </c>
      <c r="D7642" t="s">
        <v>50</v>
      </c>
      <c r="E7642">
        <v>0</v>
      </c>
      <c r="F7642">
        <v>0</v>
      </c>
      <c r="G7642">
        <v>91</v>
      </c>
      <c r="H7642">
        <v>0</v>
      </c>
      <c r="I7642">
        <v>29</v>
      </c>
      <c r="J7642">
        <v>0</v>
      </c>
      <c r="K7642">
        <f>_xlfn.XLOOKUP(FraudData[[#This Row],[amount]],AmountRules[Amount Min],AmountRules[Risk Points],,-1)</f>
        <v>0</v>
      </c>
      <c r="L7642">
        <f>_xlfn.XLOOKUP(FraudData[[#This Row],[transaction_hour]],TimeRules[Hour Min],TimeRules[Risk Points],,-1)</f>
        <v>3</v>
      </c>
      <c r="M7642">
        <f>_xlfn.XLOOKUP(FraudData[[#This Row],[foreign_transaction]],ForeignRules[Foreign Transaction],ForeignRules[Risk Points],0)</f>
        <v>0</v>
      </c>
      <c r="N7642">
        <f>_xlfn.XLOOKUP(FraudData[[#This Row],[location_mismatch]],Table10[Location Mismatch],Table10[Risk Points],0)</f>
        <v>0</v>
      </c>
      <c r="O7642">
        <f>_xlfn.XLOOKUP(FraudData[[#This Row],[device_trust_score]],DeviceRules[Device Min],DeviceRules[Risk Points],,-1)</f>
        <v>0</v>
      </c>
      <c r="P7642">
        <f>_xlfn.XLOOKUP(FraudData[[#This Row],[velocity_last_24h]],VelocityRules[Velocity Min],VelocityRules[Risk Points],,-1)</f>
        <v>0</v>
      </c>
      <c r="Q7642">
        <f>_xlfn.XLOOKUP(FraudData[[#This Row],[merchant_category]],MerchantRules[Merchant Category],MerchantRules[Risk Points],0)</f>
        <v>0</v>
      </c>
      <c r="R7642">
        <f>SUM(FraudData[[#This Row],[Amount Risk]:[Merchant Risk]])</f>
        <v>3</v>
      </c>
      <c r="S7642" t="str" cm="1">
        <f t="array" ref="S7642">_xlfn.IFS(FraudData[[#This Row],[Fraud Risk Score]]&gt;=8,"High Risk",FraudData[[#This Row],[Fraud Risk Score]]&gt;=6,"Medium Risk",TRUE,"Low Risk")</f>
        <v>Low Risk</v>
      </c>
    </row>
    <row r="7643" spans="1:19">
      <c r="A7643">
        <v>7642</v>
      </c>
      <c r="B7643">
        <v>72.81</v>
      </c>
      <c r="C7643">
        <v>20</v>
      </c>
      <c r="D7643" t="s">
        <v>47</v>
      </c>
      <c r="E7643">
        <v>1</v>
      </c>
      <c r="F7643">
        <v>0</v>
      </c>
      <c r="G7643">
        <v>57</v>
      </c>
      <c r="H7643">
        <v>0</v>
      </c>
      <c r="I7643">
        <v>42</v>
      </c>
      <c r="J7643">
        <v>0</v>
      </c>
      <c r="K7643">
        <f>_xlfn.XLOOKUP(FraudData[[#This Row],[amount]],AmountRules[Amount Min],AmountRules[Risk Points],,-1)</f>
        <v>0</v>
      </c>
      <c r="L7643">
        <f>_xlfn.XLOOKUP(FraudData[[#This Row],[transaction_hour]],TimeRules[Hour Min],TimeRules[Risk Points],,-1)</f>
        <v>0</v>
      </c>
      <c r="M7643">
        <f>_xlfn.XLOOKUP(FraudData[[#This Row],[foreign_transaction]],ForeignRules[Foreign Transaction],ForeignRules[Risk Points],0)</f>
        <v>3</v>
      </c>
      <c r="N7643">
        <f>_xlfn.XLOOKUP(FraudData[[#This Row],[location_mismatch]],Table10[Location Mismatch],Table10[Risk Points],0)</f>
        <v>0</v>
      </c>
      <c r="O7643">
        <f>_xlfn.XLOOKUP(FraudData[[#This Row],[device_trust_score]],DeviceRules[Device Min],DeviceRules[Risk Points],,-1)</f>
        <v>1</v>
      </c>
      <c r="P7643">
        <f>_xlfn.XLOOKUP(FraudData[[#This Row],[velocity_last_24h]],VelocityRules[Velocity Min],VelocityRules[Risk Points],,-1)</f>
        <v>0</v>
      </c>
      <c r="Q7643">
        <f>_xlfn.XLOOKUP(FraudData[[#This Row],[merchant_category]],MerchantRules[Merchant Category],MerchantRules[Risk Points],0)</f>
        <v>0</v>
      </c>
      <c r="R7643">
        <f>SUM(FraudData[[#This Row],[Amount Risk]:[Merchant Risk]])</f>
        <v>4</v>
      </c>
      <c r="S7643" t="str" cm="1">
        <f t="array" ref="S7643">_xlfn.IFS(FraudData[[#This Row],[Fraud Risk Score]]&gt;=8,"High Risk",FraudData[[#This Row],[Fraud Risk Score]]&gt;=6,"Medium Risk",TRUE,"Low Risk")</f>
        <v>Low Risk</v>
      </c>
    </row>
    <row r="7644" spans="1:19">
      <c r="A7644">
        <v>7643</v>
      </c>
      <c r="B7644">
        <v>103.82</v>
      </c>
      <c r="C7644">
        <v>6</v>
      </c>
      <c r="D7644" t="s">
        <v>47</v>
      </c>
      <c r="E7644">
        <v>0</v>
      </c>
      <c r="F7644">
        <v>0</v>
      </c>
      <c r="G7644">
        <v>89</v>
      </c>
      <c r="H7644">
        <v>6</v>
      </c>
      <c r="I7644">
        <v>56</v>
      </c>
      <c r="J7644">
        <v>0</v>
      </c>
      <c r="K7644">
        <f>_xlfn.XLOOKUP(FraudData[[#This Row],[amount]],AmountRules[Amount Min],AmountRules[Risk Points],,-1)</f>
        <v>0</v>
      </c>
      <c r="L7644">
        <f>_xlfn.XLOOKUP(FraudData[[#This Row],[transaction_hour]],TimeRules[Hour Min],TimeRules[Risk Points],,-1)</f>
        <v>0</v>
      </c>
      <c r="M7644">
        <f>_xlfn.XLOOKUP(FraudData[[#This Row],[foreign_transaction]],ForeignRules[Foreign Transaction],ForeignRules[Risk Points],0)</f>
        <v>0</v>
      </c>
      <c r="N7644">
        <f>_xlfn.XLOOKUP(FraudData[[#This Row],[location_mismatch]],Table10[Location Mismatch],Table10[Risk Points],0)</f>
        <v>0</v>
      </c>
      <c r="O7644">
        <f>_xlfn.XLOOKUP(FraudData[[#This Row],[device_trust_score]],DeviceRules[Device Min],DeviceRules[Risk Points],,-1)</f>
        <v>0</v>
      </c>
      <c r="P7644">
        <f>_xlfn.XLOOKUP(FraudData[[#This Row],[velocity_last_24h]],VelocityRules[Velocity Min],VelocityRules[Risk Points],,-1)</f>
        <v>3</v>
      </c>
      <c r="Q7644">
        <f>_xlfn.XLOOKUP(FraudData[[#This Row],[merchant_category]],MerchantRules[Merchant Category],MerchantRules[Risk Points],0)</f>
        <v>0</v>
      </c>
      <c r="R7644">
        <f>SUM(FraudData[[#This Row],[Amount Risk]:[Merchant Risk]])</f>
        <v>3</v>
      </c>
      <c r="S7644" t="str" cm="1">
        <f t="array" ref="S7644">_xlfn.IFS(FraudData[[#This Row],[Fraud Risk Score]]&gt;=8,"High Risk",FraudData[[#This Row],[Fraud Risk Score]]&gt;=6,"Medium Risk",TRUE,"Low Risk")</f>
        <v>Low Risk</v>
      </c>
    </row>
    <row r="7645" spans="1:19">
      <c r="A7645">
        <v>7644</v>
      </c>
      <c r="B7645">
        <v>54.86</v>
      </c>
      <c r="C7645">
        <v>1</v>
      </c>
      <c r="D7645" t="s">
        <v>48</v>
      </c>
      <c r="E7645">
        <v>1</v>
      </c>
      <c r="F7645">
        <v>0</v>
      </c>
      <c r="G7645">
        <v>44</v>
      </c>
      <c r="H7645">
        <v>1</v>
      </c>
      <c r="I7645">
        <v>69</v>
      </c>
      <c r="J7645">
        <v>0</v>
      </c>
      <c r="K7645">
        <f>_xlfn.XLOOKUP(FraudData[[#This Row],[amount]],AmountRules[Amount Min],AmountRules[Risk Points],,-1)</f>
        <v>0</v>
      </c>
      <c r="L7645">
        <f>_xlfn.XLOOKUP(FraudData[[#This Row],[transaction_hour]],TimeRules[Hour Min],TimeRules[Risk Points],,-1)</f>
        <v>3</v>
      </c>
      <c r="M7645">
        <f>_xlfn.XLOOKUP(FraudData[[#This Row],[foreign_transaction]],ForeignRules[Foreign Transaction],ForeignRules[Risk Points],0)</f>
        <v>3</v>
      </c>
      <c r="N7645">
        <f>_xlfn.XLOOKUP(FraudData[[#This Row],[location_mismatch]],Table10[Location Mismatch],Table10[Risk Points],0)</f>
        <v>0</v>
      </c>
      <c r="O7645">
        <f>_xlfn.XLOOKUP(FraudData[[#This Row],[device_trust_score]],DeviceRules[Device Min],DeviceRules[Risk Points],,-1)</f>
        <v>2</v>
      </c>
      <c r="P7645">
        <f>_xlfn.XLOOKUP(FraudData[[#This Row],[velocity_last_24h]],VelocityRules[Velocity Min],VelocityRules[Risk Points],,-1)</f>
        <v>0</v>
      </c>
      <c r="Q7645">
        <f>_xlfn.XLOOKUP(FraudData[[#This Row],[merchant_category]],MerchantRules[Merchant Category],MerchantRules[Risk Points],0)</f>
        <v>0</v>
      </c>
      <c r="R7645">
        <f>SUM(FraudData[[#This Row],[Amount Risk]:[Merchant Risk]])</f>
        <v>8</v>
      </c>
      <c r="S7645" t="str" cm="1">
        <f t="array" ref="S7645">_xlfn.IFS(FraudData[[#This Row],[Fraud Risk Score]]&gt;=8,"High Risk",FraudData[[#This Row],[Fraud Risk Score]]&gt;=6,"Medium Risk",TRUE,"Low Risk")</f>
        <v>High Risk</v>
      </c>
    </row>
    <row r="7646" spans="1:19">
      <c r="A7646">
        <v>7645</v>
      </c>
      <c r="B7646">
        <v>32.4</v>
      </c>
      <c r="C7646">
        <v>0</v>
      </c>
      <c r="D7646" t="s">
        <v>47</v>
      </c>
      <c r="E7646">
        <v>0</v>
      </c>
      <c r="F7646">
        <v>0</v>
      </c>
      <c r="G7646">
        <v>90</v>
      </c>
      <c r="H7646">
        <v>1</v>
      </c>
      <c r="I7646">
        <v>48</v>
      </c>
      <c r="J7646">
        <v>0</v>
      </c>
      <c r="K7646">
        <f>_xlfn.XLOOKUP(FraudData[[#This Row],[amount]],AmountRules[Amount Min],AmountRules[Risk Points],,-1)</f>
        <v>0</v>
      </c>
      <c r="L7646">
        <f>_xlfn.XLOOKUP(FraudData[[#This Row],[transaction_hour]],TimeRules[Hour Min],TimeRules[Risk Points],,-1)</f>
        <v>3</v>
      </c>
      <c r="M7646">
        <f>_xlfn.XLOOKUP(FraudData[[#This Row],[foreign_transaction]],ForeignRules[Foreign Transaction],ForeignRules[Risk Points],0)</f>
        <v>0</v>
      </c>
      <c r="N7646">
        <f>_xlfn.XLOOKUP(FraudData[[#This Row],[location_mismatch]],Table10[Location Mismatch],Table10[Risk Points],0)</f>
        <v>0</v>
      </c>
      <c r="O7646">
        <f>_xlfn.XLOOKUP(FraudData[[#This Row],[device_trust_score]],DeviceRules[Device Min],DeviceRules[Risk Points],,-1)</f>
        <v>0</v>
      </c>
      <c r="P7646">
        <f>_xlfn.XLOOKUP(FraudData[[#This Row],[velocity_last_24h]],VelocityRules[Velocity Min],VelocityRules[Risk Points],,-1)</f>
        <v>0</v>
      </c>
      <c r="Q7646">
        <f>_xlfn.XLOOKUP(FraudData[[#This Row],[merchant_category]],MerchantRules[Merchant Category],MerchantRules[Risk Points],0)</f>
        <v>0</v>
      </c>
      <c r="R7646">
        <f>SUM(FraudData[[#This Row],[Amount Risk]:[Merchant Risk]])</f>
        <v>3</v>
      </c>
      <c r="S7646" t="str" cm="1">
        <f t="array" ref="S7646">_xlfn.IFS(FraudData[[#This Row],[Fraud Risk Score]]&gt;=8,"High Risk",FraudData[[#This Row],[Fraud Risk Score]]&gt;=6,"Medium Risk",TRUE,"Low Risk")</f>
        <v>Low Risk</v>
      </c>
    </row>
    <row r="7647" spans="1:19">
      <c r="A7647">
        <v>7646</v>
      </c>
      <c r="B7647">
        <v>210.32</v>
      </c>
      <c r="C7647">
        <v>6</v>
      </c>
      <c r="D7647" t="s">
        <v>50</v>
      </c>
      <c r="E7647">
        <v>0</v>
      </c>
      <c r="F7647">
        <v>0</v>
      </c>
      <c r="G7647">
        <v>40</v>
      </c>
      <c r="H7647">
        <v>1</v>
      </c>
      <c r="I7647">
        <v>59</v>
      </c>
      <c r="J7647">
        <v>0</v>
      </c>
      <c r="K7647">
        <f>_xlfn.XLOOKUP(FraudData[[#This Row],[amount]],AmountRules[Amount Min],AmountRules[Risk Points],,-1)</f>
        <v>0</v>
      </c>
      <c r="L7647">
        <f>_xlfn.XLOOKUP(FraudData[[#This Row],[transaction_hour]],TimeRules[Hour Min],TimeRules[Risk Points],,-1)</f>
        <v>0</v>
      </c>
      <c r="M7647">
        <f>_xlfn.XLOOKUP(FraudData[[#This Row],[foreign_transaction]],ForeignRules[Foreign Transaction],ForeignRules[Risk Points],0)</f>
        <v>0</v>
      </c>
      <c r="N7647">
        <f>_xlfn.XLOOKUP(FraudData[[#This Row],[location_mismatch]],Table10[Location Mismatch],Table10[Risk Points],0)</f>
        <v>0</v>
      </c>
      <c r="O7647">
        <f>_xlfn.XLOOKUP(FraudData[[#This Row],[device_trust_score]],DeviceRules[Device Min],DeviceRules[Risk Points],,-1)</f>
        <v>2</v>
      </c>
      <c r="P7647">
        <f>_xlfn.XLOOKUP(FraudData[[#This Row],[velocity_last_24h]],VelocityRules[Velocity Min],VelocityRules[Risk Points],,-1)</f>
        <v>0</v>
      </c>
      <c r="Q7647">
        <f>_xlfn.XLOOKUP(FraudData[[#This Row],[merchant_category]],MerchantRules[Merchant Category],MerchantRules[Risk Points],0)</f>
        <v>0</v>
      </c>
      <c r="R7647">
        <f>SUM(FraudData[[#This Row],[Amount Risk]:[Merchant Risk]])</f>
        <v>2</v>
      </c>
      <c r="S7647" t="str" cm="1">
        <f t="array" ref="S7647">_xlfn.IFS(FraudData[[#This Row],[Fraud Risk Score]]&gt;=8,"High Risk",FraudData[[#This Row],[Fraud Risk Score]]&gt;=6,"Medium Risk",TRUE,"Low Risk")</f>
        <v>Low Risk</v>
      </c>
    </row>
    <row r="7648" spans="1:19">
      <c r="A7648">
        <v>7647</v>
      </c>
      <c r="B7648">
        <v>130.09</v>
      </c>
      <c r="C7648">
        <v>19</v>
      </c>
      <c r="D7648" t="s">
        <v>49</v>
      </c>
      <c r="E7648">
        <v>1</v>
      </c>
      <c r="F7648">
        <v>0</v>
      </c>
      <c r="G7648">
        <v>97</v>
      </c>
      <c r="H7648">
        <v>1</v>
      </c>
      <c r="I7648">
        <v>47</v>
      </c>
      <c r="J7648">
        <v>0</v>
      </c>
      <c r="K7648">
        <f>_xlfn.XLOOKUP(FraudData[[#This Row],[amount]],AmountRules[Amount Min],AmountRules[Risk Points],,-1)</f>
        <v>0</v>
      </c>
      <c r="L7648">
        <f>_xlfn.XLOOKUP(FraudData[[#This Row],[transaction_hour]],TimeRules[Hour Min],TimeRules[Risk Points],,-1)</f>
        <v>0</v>
      </c>
      <c r="M7648">
        <f>_xlfn.XLOOKUP(FraudData[[#This Row],[foreign_transaction]],ForeignRules[Foreign Transaction],ForeignRules[Risk Points],0)</f>
        <v>3</v>
      </c>
      <c r="N7648">
        <f>_xlfn.XLOOKUP(FraudData[[#This Row],[location_mismatch]],Table10[Location Mismatch],Table10[Risk Points],0)</f>
        <v>0</v>
      </c>
      <c r="O7648">
        <f>_xlfn.XLOOKUP(FraudData[[#This Row],[device_trust_score]],DeviceRules[Device Min],DeviceRules[Risk Points],,-1)</f>
        <v>0</v>
      </c>
      <c r="P7648">
        <f>_xlfn.XLOOKUP(FraudData[[#This Row],[velocity_last_24h]],VelocityRules[Velocity Min],VelocityRules[Risk Points],,-1)</f>
        <v>0</v>
      </c>
      <c r="Q7648">
        <f>_xlfn.XLOOKUP(FraudData[[#This Row],[merchant_category]],MerchantRules[Merchant Category],MerchantRules[Risk Points],0)</f>
        <v>1</v>
      </c>
      <c r="R7648">
        <f>SUM(FraudData[[#This Row],[Amount Risk]:[Merchant Risk]])</f>
        <v>4</v>
      </c>
      <c r="S7648" t="str" cm="1">
        <f t="array" ref="S7648">_xlfn.IFS(FraudData[[#This Row],[Fraud Risk Score]]&gt;=8,"High Risk",FraudData[[#This Row],[Fraud Risk Score]]&gt;=6,"Medium Risk",TRUE,"Low Risk")</f>
        <v>Low Risk</v>
      </c>
    </row>
    <row r="7649" spans="1:19">
      <c r="A7649">
        <v>7648</v>
      </c>
      <c r="B7649">
        <v>40.200000000000003</v>
      </c>
      <c r="C7649">
        <v>10</v>
      </c>
      <c r="D7649" t="s">
        <v>49</v>
      </c>
      <c r="E7649">
        <v>1</v>
      </c>
      <c r="F7649">
        <v>1</v>
      </c>
      <c r="G7649">
        <v>38</v>
      </c>
      <c r="H7649">
        <v>4</v>
      </c>
      <c r="I7649">
        <v>59</v>
      </c>
      <c r="J7649">
        <v>1</v>
      </c>
      <c r="K7649">
        <f>_xlfn.XLOOKUP(FraudData[[#This Row],[amount]],AmountRules[Amount Min],AmountRules[Risk Points],,-1)</f>
        <v>0</v>
      </c>
      <c r="L7649">
        <f>_xlfn.XLOOKUP(FraudData[[#This Row],[transaction_hour]],TimeRules[Hour Min],TimeRules[Risk Points],,-1)</f>
        <v>0</v>
      </c>
      <c r="M7649">
        <f>_xlfn.XLOOKUP(FraudData[[#This Row],[foreign_transaction]],ForeignRules[Foreign Transaction],ForeignRules[Risk Points],0)</f>
        <v>3</v>
      </c>
      <c r="N7649">
        <f>_xlfn.XLOOKUP(FraudData[[#This Row],[location_mismatch]],Table10[Location Mismatch],Table10[Risk Points],0)</f>
        <v>3</v>
      </c>
      <c r="O7649">
        <f>_xlfn.XLOOKUP(FraudData[[#This Row],[device_trust_score]],DeviceRules[Device Min],DeviceRules[Risk Points],,-1)</f>
        <v>2</v>
      </c>
      <c r="P7649">
        <f>_xlfn.XLOOKUP(FraudData[[#This Row],[velocity_last_24h]],VelocityRules[Velocity Min],VelocityRules[Risk Points],,-1)</f>
        <v>0</v>
      </c>
      <c r="Q7649">
        <f>_xlfn.XLOOKUP(FraudData[[#This Row],[merchant_category]],MerchantRules[Merchant Category],MerchantRules[Risk Points],0)</f>
        <v>1</v>
      </c>
      <c r="R7649">
        <f>SUM(FraudData[[#This Row],[Amount Risk]:[Merchant Risk]])</f>
        <v>9</v>
      </c>
      <c r="S7649" t="str" cm="1">
        <f t="array" ref="S7649">_xlfn.IFS(FraudData[[#This Row],[Fraud Risk Score]]&gt;=8,"High Risk",FraudData[[#This Row],[Fraud Risk Score]]&gt;=6,"Medium Risk",TRUE,"Low Risk")</f>
        <v>High Risk</v>
      </c>
    </row>
    <row r="7650" spans="1:19">
      <c r="A7650">
        <v>7649</v>
      </c>
      <c r="B7650">
        <v>69.31</v>
      </c>
      <c r="C7650">
        <v>22</v>
      </c>
      <c r="D7650" t="s">
        <v>49</v>
      </c>
      <c r="E7650">
        <v>0</v>
      </c>
      <c r="F7650">
        <v>0</v>
      </c>
      <c r="G7650">
        <v>25</v>
      </c>
      <c r="H7650">
        <v>0</v>
      </c>
      <c r="I7650">
        <v>53</v>
      </c>
      <c r="J7650">
        <v>0</v>
      </c>
      <c r="K7650">
        <f>_xlfn.XLOOKUP(FraudData[[#This Row],[amount]],AmountRules[Amount Min],AmountRules[Risk Points],,-1)</f>
        <v>0</v>
      </c>
      <c r="L7650">
        <f>_xlfn.XLOOKUP(FraudData[[#This Row],[transaction_hour]],TimeRules[Hour Min],TimeRules[Risk Points],,-1)</f>
        <v>0</v>
      </c>
      <c r="M7650">
        <f>_xlfn.XLOOKUP(FraudData[[#This Row],[foreign_transaction]],ForeignRules[Foreign Transaction],ForeignRules[Risk Points],0)</f>
        <v>0</v>
      </c>
      <c r="N7650">
        <f>_xlfn.XLOOKUP(FraudData[[#This Row],[location_mismatch]],Table10[Location Mismatch],Table10[Risk Points],0)</f>
        <v>0</v>
      </c>
      <c r="O7650">
        <f>_xlfn.XLOOKUP(FraudData[[#This Row],[device_trust_score]],DeviceRules[Device Min],DeviceRules[Risk Points],,-1)</f>
        <v>3</v>
      </c>
      <c r="P7650">
        <f>_xlfn.XLOOKUP(FraudData[[#This Row],[velocity_last_24h]],VelocityRules[Velocity Min],VelocityRules[Risk Points],,-1)</f>
        <v>0</v>
      </c>
      <c r="Q7650">
        <f>_xlfn.XLOOKUP(FraudData[[#This Row],[merchant_category]],MerchantRules[Merchant Category],MerchantRules[Risk Points],0)</f>
        <v>1</v>
      </c>
      <c r="R7650">
        <f>SUM(FraudData[[#This Row],[Amount Risk]:[Merchant Risk]])</f>
        <v>4</v>
      </c>
      <c r="S7650" t="str" cm="1">
        <f t="array" ref="S7650">_xlfn.IFS(FraudData[[#This Row],[Fraud Risk Score]]&gt;=8,"High Risk",FraudData[[#This Row],[Fraud Risk Score]]&gt;=6,"Medium Risk",TRUE,"Low Risk")</f>
        <v>Low Risk</v>
      </c>
    </row>
    <row r="7651" spans="1:19">
      <c r="A7651">
        <v>7650</v>
      </c>
      <c r="B7651">
        <v>161.28</v>
      </c>
      <c r="C7651">
        <v>5</v>
      </c>
      <c r="D7651" t="s">
        <v>50</v>
      </c>
      <c r="E7651">
        <v>0</v>
      </c>
      <c r="F7651">
        <v>0</v>
      </c>
      <c r="G7651">
        <v>59</v>
      </c>
      <c r="H7651">
        <v>0</v>
      </c>
      <c r="I7651">
        <v>66</v>
      </c>
      <c r="J7651">
        <v>0</v>
      </c>
      <c r="K7651">
        <f>_xlfn.XLOOKUP(FraudData[[#This Row],[amount]],AmountRules[Amount Min],AmountRules[Risk Points],,-1)</f>
        <v>0</v>
      </c>
      <c r="L7651">
        <f>_xlfn.XLOOKUP(FraudData[[#This Row],[transaction_hour]],TimeRules[Hour Min],TimeRules[Risk Points],,-1)</f>
        <v>0</v>
      </c>
      <c r="M7651">
        <f>_xlfn.XLOOKUP(FraudData[[#This Row],[foreign_transaction]],ForeignRules[Foreign Transaction],ForeignRules[Risk Points],0)</f>
        <v>0</v>
      </c>
      <c r="N7651">
        <f>_xlfn.XLOOKUP(FraudData[[#This Row],[location_mismatch]],Table10[Location Mismatch],Table10[Risk Points],0)</f>
        <v>0</v>
      </c>
      <c r="O7651">
        <f>_xlfn.XLOOKUP(FraudData[[#This Row],[device_trust_score]],DeviceRules[Device Min],DeviceRules[Risk Points],,-1)</f>
        <v>1</v>
      </c>
      <c r="P7651">
        <f>_xlfn.XLOOKUP(FraudData[[#This Row],[velocity_last_24h]],VelocityRules[Velocity Min],VelocityRules[Risk Points],,-1)</f>
        <v>0</v>
      </c>
      <c r="Q7651">
        <f>_xlfn.XLOOKUP(FraudData[[#This Row],[merchant_category]],MerchantRules[Merchant Category],MerchantRules[Risk Points],0)</f>
        <v>0</v>
      </c>
      <c r="R7651">
        <f>SUM(FraudData[[#This Row],[Amount Risk]:[Merchant Risk]])</f>
        <v>1</v>
      </c>
      <c r="S7651" t="str" cm="1">
        <f t="array" ref="S7651">_xlfn.IFS(FraudData[[#This Row],[Fraud Risk Score]]&gt;=8,"High Risk",FraudData[[#This Row],[Fraud Risk Score]]&gt;=6,"Medium Risk",TRUE,"Low Risk")</f>
        <v>Low Risk</v>
      </c>
    </row>
    <row r="7652" spans="1:19">
      <c r="A7652">
        <v>7651</v>
      </c>
      <c r="B7652">
        <v>13.49</v>
      </c>
      <c r="C7652">
        <v>22</v>
      </c>
      <c r="D7652" t="s">
        <v>48</v>
      </c>
      <c r="E7652">
        <v>0</v>
      </c>
      <c r="F7652">
        <v>0</v>
      </c>
      <c r="G7652">
        <v>25</v>
      </c>
      <c r="H7652">
        <v>1</v>
      </c>
      <c r="I7652">
        <v>58</v>
      </c>
      <c r="J7652">
        <v>0</v>
      </c>
      <c r="K7652">
        <f>_xlfn.XLOOKUP(FraudData[[#This Row],[amount]],AmountRules[Amount Min],AmountRules[Risk Points],,-1)</f>
        <v>0</v>
      </c>
      <c r="L7652">
        <f>_xlfn.XLOOKUP(FraudData[[#This Row],[transaction_hour]],TimeRules[Hour Min],TimeRules[Risk Points],,-1)</f>
        <v>0</v>
      </c>
      <c r="M7652">
        <f>_xlfn.XLOOKUP(FraudData[[#This Row],[foreign_transaction]],ForeignRules[Foreign Transaction],ForeignRules[Risk Points],0)</f>
        <v>0</v>
      </c>
      <c r="N7652">
        <f>_xlfn.XLOOKUP(FraudData[[#This Row],[location_mismatch]],Table10[Location Mismatch],Table10[Risk Points],0)</f>
        <v>0</v>
      </c>
      <c r="O7652">
        <f>_xlfn.XLOOKUP(FraudData[[#This Row],[device_trust_score]],DeviceRules[Device Min],DeviceRules[Risk Points],,-1)</f>
        <v>3</v>
      </c>
      <c r="P7652">
        <f>_xlfn.XLOOKUP(FraudData[[#This Row],[velocity_last_24h]],VelocityRules[Velocity Min],VelocityRules[Risk Points],,-1)</f>
        <v>0</v>
      </c>
      <c r="Q7652">
        <f>_xlfn.XLOOKUP(FraudData[[#This Row],[merchant_category]],MerchantRules[Merchant Category],MerchantRules[Risk Points],0)</f>
        <v>0</v>
      </c>
      <c r="R7652">
        <f>SUM(FraudData[[#This Row],[Amount Risk]:[Merchant Risk]])</f>
        <v>3</v>
      </c>
      <c r="S7652" t="str" cm="1">
        <f t="array" ref="S7652">_xlfn.IFS(FraudData[[#This Row],[Fraud Risk Score]]&gt;=8,"High Risk",FraudData[[#This Row],[Fraud Risk Score]]&gt;=6,"Medium Risk",TRUE,"Low Risk")</f>
        <v>Low Risk</v>
      </c>
    </row>
    <row r="7653" spans="1:19">
      <c r="A7653">
        <v>7652</v>
      </c>
      <c r="B7653">
        <v>28.71</v>
      </c>
      <c r="C7653">
        <v>3</v>
      </c>
      <c r="D7653" t="s">
        <v>50</v>
      </c>
      <c r="E7653">
        <v>0</v>
      </c>
      <c r="F7653">
        <v>0</v>
      </c>
      <c r="G7653">
        <v>67</v>
      </c>
      <c r="H7653">
        <v>2</v>
      </c>
      <c r="I7653">
        <v>39</v>
      </c>
      <c r="J7653">
        <v>0</v>
      </c>
      <c r="K7653">
        <f>_xlfn.XLOOKUP(FraudData[[#This Row],[amount]],AmountRules[Amount Min],AmountRules[Risk Points],,-1)</f>
        <v>0</v>
      </c>
      <c r="L7653">
        <f>_xlfn.XLOOKUP(FraudData[[#This Row],[transaction_hour]],TimeRules[Hour Min],TimeRules[Risk Points],,-1)</f>
        <v>3</v>
      </c>
      <c r="M7653">
        <f>_xlfn.XLOOKUP(FraudData[[#This Row],[foreign_transaction]],ForeignRules[Foreign Transaction],ForeignRules[Risk Points],0)</f>
        <v>0</v>
      </c>
      <c r="N7653">
        <f>_xlfn.XLOOKUP(FraudData[[#This Row],[location_mismatch]],Table10[Location Mismatch],Table10[Risk Points],0)</f>
        <v>0</v>
      </c>
      <c r="O7653">
        <f>_xlfn.XLOOKUP(FraudData[[#This Row],[device_trust_score]],DeviceRules[Device Min],DeviceRules[Risk Points],,-1)</f>
        <v>1</v>
      </c>
      <c r="P7653">
        <f>_xlfn.XLOOKUP(FraudData[[#This Row],[velocity_last_24h]],VelocityRules[Velocity Min],VelocityRules[Risk Points],,-1)</f>
        <v>0</v>
      </c>
      <c r="Q7653">
        <f>_xlfn.XLOOKUP(FraudData[[#This Row],[merchant_category]],MerchantRules[Merchant Category],MerchantRules[Risk Points],0)</f>
        <v>0</v>
      </c>
      <c r="R7653">
        <f>SUM(FraudData[[#This Row],[Amount Risk]:[Merchant Risk]])</f>
        <v>4</v>
      </c>
      <c r="S7653" t="str" cm="1">
        <f t="array" ref="S7653">_xlfn.IFS(FraudData[[#This Row],[Fraud Risk Score]]&gt;=8,"High Risk",FraudData[[#This Row],[Fraud Risk Score]]&gt;=6,"Medium Risk",TRUE,"Low Risk")</f>
        <v>Low Risk</v>
      </c>
    </row>
    <row r="7654" spans="1:19">
      <c r="A7654">
        <v>7653</v>
      </c>
      <c r="B7654">
        <v>13.69</v>
      </c>
      <c r="C7654">
        <v>18</v>
      </c>
      <c r="D7654" t="s">
        <v>47</v>
      </c>
      <c r="E7654">
        <v>0</v>
      </c>
      <c r="F7654">
        <v>0</v>
      </c>
      <c r="G7654">
        <v>93</v>
      </c>
      <c r="H7654">
        <v>2</v>
      </c>
      <c r="I7654">
        <v>32</v>
      </c>
      <c r="J7654">
        <v>0</v>
      </c>
      <c r="K7654">
        <f>_xlfn.XLOOKUP(FraudData[[#This Row],[amount]],AmountRules[Amount Min],AmountRules[Risk Points],,-1)</f>
        <v>0</v>
      </c>
      <c r="L7654">
        <f>_xlfn.XLOOKUP(FraudData[[#This Row],[transaction_hour]],TimeRules[Hour Min],TimeRules[Risk Points],,-1)</f>
        <v>0</v>
      </c>
      <c r="M7654">
        <f>_xlfn.XLOOKUP(FraudData[[#This Row],[foreign_transaction]],ForeignRules[Foreign Transaction],ForeignRules[Risk Points],0)</f>
        <v>0</v>
      </c>
      <c r="N7654">
        <f>_xlfn.XLOOKUP(FraudData[[#This Row],[location_mismatch]],Table10[Location Mismatch],Table10[Risk Points],0)</f>
        <v>0</v>
      </c>
      <c r="O7654">
        <f>_xlfn.XLOOKUP(FraudData[[#This Row],[device_trust_score]],DeviceRules[Device Min],DeviceRules[Risk Points],,-1)</f>
        <v>0</v>
      </c>
      <c r="P7654">
        <f>_xlfn.XLOOKUP(FraudData[[#This Row],[velocity_last_24h]],VelocityRules[Velocity Min],VelocityRules[Risk Points],,-1)</f>
        <v>0</v>
      </c>
      <c r="Q7654">
        <f>_xlfn.XLOOKUP(FraudData[[#This Row],[merchant_category]],MerchantRules[Merchant Category],MerchantRules[Risk Points],0)</f>
        <v>0</v>
      </c>
      <c r="R7654">
        <f>SUM(FraudData[[#This Row],[Amount Risk]:[Merchant Risk]])</f>
        <v>0</v>
      </c>
      <c r="S7654" t="str" cm="1">
        <f t="array" ref="S7654">_xlfn.IFS(FraudData[[#This Row],[Fraud Risk Score]]&gt;=8,"High Risk",FraudData[[#This Row],[Fraud Risk Score]]&gt;=6,"Medium Risk",TRUE,"Low Risk")</f>
        <v>Low Risk</v>
      </c>
    </row>
    <row r="7655" spans="1:19">
      <c r="A7655">
        <v>7654</v>
      </c>
      <c r="B7655">
        <v>301.14</v>
      </c>
      <c r="C7655">
        <v>20</v>
      </c>
      <c r="D7655" t="s">
        <v>46</v>
      </c>
      <c r="E7655">
        <v>0</v>
      </c>
      <c r="F7655">
        <v>0</v>
      </c>
      <c r="G7655">
        <v>99</v>
      </c>
      <c r="H7655">
        <v>0</v>
      </c>
      <c r="I7655">
        <v>40</v>
      </c>
      <c r="J7655">
        <v>0</v>
      </c>
      <c r="K7655">
        <f>_xlfn.XLOOKUP(FraudData[[#This Row],[amount]],AmountRules[Amount Min],AmountRules[Risk Points],,-1)</f>
        <v>0</v>
      </c>
      <c r="L7655">
        <f>_xlfn.XLOOKUP(FraudData[[#This Row],[transaction_hour]],TimeRules[Hour Min],TimeRules[Risk Points],,-1)</f>
        <v>0</v>
      </c>
      <c r="M7655">
        <f>_xlfn.XLOOKUP(FraudData[[#This Row],[foreign_transaction]],ForeignRules[Foreign Transaction],ForeignRules[Risk Points],0)</f>
        <v>0</v>
      </c>
      <c r="N7655">
        <f>_xlfn.XLOOKUP(FraudData[[#This Row],[location_mismatch]],Table10[Location Mismatch],Table10[Risk Points],0)</f>
        <v>0</v>
      </c>
      <c r="O7655">
        <f>_xlfn.XLOOKUP(FraudData[[#This Row],[device_trust_score]],DeviceRules[Device Min],DeviceRules[Risk Points],,-1)</f>
        <v>0</v>
      </c>
      <c r="P7655">
        <f>_xlfn.XLOOKUP(FraudData[[#This Row],[velocity_last_24h]],VelocityRules[Velocity Min],VelocityRules[Risk Points],,-1)</f>
        <v>0</v>
      </c>
      <c r="Q7655">
        <f>_xlfn.XLOOKUP(FraudData[[#This Row],[merchant_category]],MerchantRules[Merchant Category],MerchantRules[Risk Points],0)</f>
        <v>0</v>
      </c>
      <c r="R7655">
        <f>SUM(FraudData[[#This Row],[Amount Risk]:[Merchant Risk]])</f>
        <v>0</v>
      </c>
      <c r="S7655" t="str" cm="1">
        <f t="array" ref="S7655">_xlfn.IFS(FraudData[[#This Row],[Fraud Risk Score]]&gt;=8,"High Risk",FraudData[[#This Row],[Fraud Risk Score]]&gt;=6,"Medium Risk",TRUE,"Low Risk")</f>
        <v>Low Risk</v>
      </c>
    </row>
    <row r="7656" spans="1:19">
      <c r="A7656">
        <v>7655</v>
      </c>
      <c r="B7656">
        <v>251.28</v>
      </c>
      <c r="C7656">
        <v>18</v>
      </c>
      <c r="D7656" t="s">
        <v>46</v>
      </c>
      <c r="E7656">
        <v>0</v>
      </c>
      <c r="F7656">
        <v>0</v>
      </c>
      <c r="G7656">
        <v>79</v>
      </c>
      <c r="H7656">
        <v>0</v>
      </c>
      <c r="I7656">
        <v>51</v>
      </c>
      <c r="J7656">
        <v>0</v>
      </c>
      <c r="K7656">
        <f>_xlfn.XLOOKUP(FraudData[[#This Row],[amount]],AmountRules[Amount Min],AmountRules[Risk Points],,-1)</f>
        <v>0</v>
      </c>
      <c r="L7656">
        <f>_xlfn.XLOOKUP(FraudData[[#This Row],[transaction_hour]],TimeRules[Hour Min],TimeRules[Risk Points],,-1)</f>
        <v>0</v>
      </c>
      <c r="M7656">
        <f>_xlfn.XLOOKUP(FraudData[[#This Row],[foreign_transaction]],ForeignRules[Foreign Transaction],ForeignRules[Risk Points],0)</f>
        <v>0</v>
      </c>
      <c r="N7656">
        <f>_xlfn.XLOOKUP(FraudData[[#This Row],[location_mismatch]],Table10[Location Mismatch],Table10[Risk Points],0)</f>
        <v>0</v>
      </c>
      <c r="O7656">
        <f>_xlfn.XLOOKUP(FraudData[[#This Row],[device_trust_score]],DeviceRules[Device Min],DeviceRules[Risk Points],,-1)</f>
        <v>0</v>
      </c>
      <c r="P7656">
        <f>_xlfn.XLOOKUP(FraudData[[#This Row],[velocity_last_24h]],VelocityRules[Velocity Min],VelocityRules[Risk Points],,-1)</f>
        <v>0</v>
      </c>
      <c r="Q7656">
        <f>_xlfn.XLOOKUP(FraudData[[#This Row],[merchant_category]],MerchantRules[Merchant Category],MerchantRules[Risk Points],0)</f>
        <v>0</v>
      </c>
      <c r="R7656">
        <f>SUM(FraudData[[#This Row],[Amount Risk]:[Merchant Risk]])</f>
        <v>0</v>
      </c>
      <c r="S7656" t="str" cm="1">
        <f t="array" ref="S7656">_xlfn.IFS(FraudData[[#This Row],[Fraud Risk Score]]&gt;=8,"High Risk",FraudData[[#This Row],[Fraud Risk Score]]&gt;=6,"Medium Risk",TRUE,"Low Risk")</f>
        <v>Low Risk</v>
      </c>
    </row>
    <row r="7657" spans="1:19">
      <c r="A7657">
        <v>7656</v>
      </c>
      <c r="B7657">
        <v>251.93</v>
      </c>
      <c r="C7657">
        <v>13</v>
      </c>
      <c r="D7657" t="s">
        <v>46</v>
      </c>
      <c r="E7657">
        <v>0</v>
      </c>
      <c r="F7657">
        <v>0</v>
      </c>
      <c r="G7657">
        <v>40</v>
      </c>
      <c r="H7657">
        <v>2</v>
      </c>
      <c r="I7657">
        <v>60</v>
      </c>
      <c r="J7657">
        <v>0</v>
      </c>
      <c r="K7657">
        <f>_xlfn.XLOOKUP(FraudData[[#This Row],[amount]],AmountRules[Amount Min],AmountRules[Risk Points],,-1)</f>
        <v>0</v>
      </c>
      <c r="L7657">
        <f>_xlfn.XLOOKUP(FraudData[[#This Row],[transaction_hour]],TimeRules[Hour Min],TimeRules[Risk Points],,-1)</f>
        <v>0</v>
      </c>
      <c r="M7657">
        <f>_xlfn.XLOOKUP(FraudData[[#This Row],[foreign_transaction]],ForeignRules[Foreign Transaction],ForeignRules[Risk Points],0)</f>
        <v>0</v>
      </c>
      <c r="N7657">
        <f>_xlfn.XLOOKUP(FraudData[[#This Row],[location_mismatch]],Table10[Location Mismatch],Table10[Risk Points],0)</f>
        <v>0</v>
      </c>
      <c r="O7657">
        <f>_xlfn.XLOOKUP(FraudData[[#This Row],[device_trust_score]],DeviceRules[Device Min],DeviceRules[Risk Points],,-1)</f>
        <v>2</v>
      </c>
      <c r="P7657">
        <f>_xlfn.XLOOKUP(FraudData[[#This Row],[velocity_last_24h]],VelocityRules[Velocity Min],VelocityRules[Risk Points],,-1)</f>
        <v>0</v>
      </c>
      <c r="Q7657">
        <f>_xlfn.XLOOKUP(FraudData[[#This Row],[merchant_category]],MerchantRules[Merchant Category],MerchantRules[Risk Points],0)</f>
        <v>0</v>
      </c>
      <c r="R7657">
        <f>SUM(FraudData[[#This Row],[Amount Risk]:[Merchant Risk]])</f>
        <v>2</v>
      </c>
      <c r="S7657" t="str" cm="1">
        <f t="array" ref="S7657">_xlfn.IFS(FraudData[[#This Row],[Fraud Risk Score]]&gt;=8,"High Risk",FraudData[[#This Row],[Fraud Risk Score]]&gt;=6,"Medium Risk",TRUE,"Low Risk")</f>
        <v>Low Risk</v>
      </c>
    </row>
    <row r="7658" spans="1:19">
      <c r="A7658">
        <v>7657</v>
      </c>
      <c r="B7658">
        <v>226.79</v>
      </c>
      <c r="C7658">
        <v>2</v>
      </c>
      <c r="D7658" t="s">
        <v>49</v>
      </c>
      <c r="E7658">
        <v>1</v>
      </c>
      <c r="F7658">
        <v>1</v>
      </c>
      <c r="G7658">
        <v>91</v>
      </c>
      <c r="H7658">
        <v>3</v>
      </c>
      <c r="I7658">
        <v>52</v>
      </c>
      <c r="J7658">
        <v>1</v>
      </c>
      <c r="K7658">
        <f>_xlfn.XLOOKUP(FraudData[[#This Row],[amount]],AmountRules[Amount Min],AmountRules[Risk Points],,-1)</f>
        <v>0</v>
      </c>
      <c r="L7658">
        <f>_xlfn.XLOOKUP(FraudData[[#This Row],[transaction_hour]],TimeRules[Hour Min],TimeRules[Risk Points],,-1)</f>
        <v>3</v>
      </c>
      <c r="M7658">
        <f>_xlfn.XLOOKUP(FraudData[[#This Row],[foreign_transaction]],ForeignRules[Foreign Transaction],ForeignRules[Risk Points],0)</f>
        <v>3</v>
      </c>
      <c r="N7658">
        <f>_xlfn.XLOOKUP(FraudData[[#This Row],[location_mismatch]],Table10[Location Mismatch],Table10[Risk Points],0)</f>
        <v>3</v>
      </c>
      <c r="O7658">
        <f>_xlfn.XLOOKUP(FraudData[[#This Row],[device_trust_score]],DeviceRules[Device Min],DeviceRules[Risk Points],,-1)</f>
        <v>0</v>
      </c>
      <c r="P7658">
        <f>_xlfn.XLOOKUP(FraudData[[#This Row],[velocity_last_24h]],VelocityRules[Velocity Min],VelocityRules[Risk Points],,-1)</f>
        <v>0</v>
      </c>
      <c r="Q7658">
        <f>_xlfn.XLOOKUP(FraudData[[#This Row],[merchant_category]],MerchantRules[Merchant Category],MerchantRules[Risk Points],0)</f>
        <v>1</v>
      </c>
      <c r="R7658">
        <f>SUM(FraudData[[#This Row],[Amount Risk]:[Merchant Risk]])</f>
        <v>10</v>
      </c>
      <c r="S7658" t="str" cm="1">
        <f t="array" ref="S7658">_xlfn.IFS(FraudData[[#This Row],[Fraud Risk Score]]&gt;=8,"High Risk",FraudData[[#This Row],[Fraud Risk Score]]&gt;=6,"Medium Risk",TRUE,"Low Risk")</f>
        <v>High Risk</v>
      </c>
    </row>
    <row r="7659" spans="1:19">
      <c r="A7659">
        <v>7658</v>
      </c>
      <c r="B7659">
        <v>199.22</v>
      </c>
      <c r="C7659">
        <v>3</v>
      </c>
      <c r="D7659" t="s">
        <v>50</v>
      </c>
      <c r="E7659">
        <v>0</v>
      </c>
      <c r="F7659">
        <v>0</v>
      </c>
      <c r="G7659">
        <v>87</v>
      </c>
      <c r="H7659">
        <v>3</v>
      </c>
      <c r="I7659">
        <v>37</v>
      </c>
      <c r="J7659">
        <v>0</v>
      </c>
      <c r="K7659">
        <f>_xlfn.XLOOKUP(FraudData[[#This Row],[amount]],AmountRules[Amount Min],AmountRules[Risk Points],,-1)</f>
        <v>0</v>
      </c>
      <c r="L7659">
        <f>_xlfn.XLOOKUP(FraudData[[#This Row],[transaction_hour]],TimeRules[Hour Min],TimeRules[Risk Points],,-1)</f>
        <v>3</v>
      </c>
      <c r="M7659">
        <f>_xlfn.XLOOKUP(FraudData[[#This Row],[foreign_transaction]],ForeignRules[Foreign Transaction],ForeignRules[Risk Points],0)</f>
        <v>0</v>
      </c>
      <c r="N7659">
        <f>_xlfn.XLOOKUP(FraudData[[#This Row],[location_mismatch]],Table10[Location Mismatch],Table10[Risk Points],0)</f>
        <v>0</v>
      </c>
      <c r="O7659">
        <f>_xlfn.XLOOKUP(FraudData[[#This Row],[device_trust_score]],DeviceRules[Device Min],DeviceRules[Risk Points],,-1)</f>
        <v>0</v>
      </c>
      <c r="P7659">
        <f>_xlfn.XLOOKUP(FraudData[[#This Row],[velocity_last_24h]],VelocityRules[Velocity Min],VelocityRules[Risk Points],,-1)</f>
        <v>0</v>
      </c>
      <c r="Q7659">
        <f>_xlfn.XLOOKUP(FraudData[[#This Row],[merchant_category]],MerchantRules[Merchant Category],MerchantRules[Risk Points],0)</f>
        <v>0</v>
      </c>
      <c r="R7659">
        <f>SUM(FraudData[[#This Row],[Amount Risk]:[Merchant Risk]])</f>
        <v>3</v>
      </c>
      <c r="S7659" t="str" cm="1">
        <f t="array" ref="S7659">_xlfn.IFS(FraudData[[#This Row],[Fraud Risk Score]]&gt;=8,"High Risk",FraudData[[#This Row],[Fraud Risk Score]]&gt;=6,"Medium Risk",TRUE,"Low Risk")</f>
        <v>Low Risk</v>
      </c>
    </row>
    <row r="7660" spans="1:19">
      <c r="A7660">
        <v>7659</v>
      </c>
      <c r="B7660">
        <v>116.67</v>
      </c>
      <c r="C7660">
        <v>7</v>
      </c>
      <c r="D7660" t="s">
        <v>50</v>
      </c>
      <c r="E7660">
        <v>0</v>
      </c>
      <c r="F7660">
        <v>0</v>
      </c>
      <c r="G7660">
        <v>96</v>
      </c>
      <c r="H7660">
        <v>2</v>
      </c>
      <c r="I7660">
        <v>68</v>
      </c>
      <c r="J7660">
        <v>0</v>
      </c>
      <c r="K7660">
        <f>_xlfn.XLOOKUP(FraudData[[#This Row],[amount]],AmountRules[Amount Min],AmountRules[Risk Points],,-1)</f>
        <v>0</v>
      </c>
      <c r="L7660">
        <f>_xlfn.XLOOKUP(FraudData[[#This Row],[transaction_hour]],TimeRules[Hour Min],TimeRules[Risk Points],,-1)</f>
        <v>0</v>
      </c>
      <c r="M7660">
        <f>_xlfn.XLOOKUP(FraudData[[#This Row],[foreign_transaction]],ForeignRules[Foreign Transaction],ForeignRules[Risk Points],0)</f>
        <v>0</v>
      </c>
      <c r="N7660">
        <f>_xlfn.XLOOKUP(FraudData[[#This Row],[location_mismatch]],Table10[Location Mismatch],Table10[Risk Points],0)</f>
        <v>0</v>
      </c>
      <c r="O7660">
        <f>_xlfn.XLOOKUP(FraudData[[#This Row],[device_trust_score]],DeviceRules[Device Min],DeviceRules[Risk Points],,-1)</f>
        <v>0</v>
      </c>
      <c r="P7660">
        <f>_xlfn.XLOOKUP(FraudData[[#This Row],[velocity_last_24h]],VelocityRules[Velocity Min],VelocityRules[Risk Points],,-1)</f>
        <v>0</v>
      </c>
      <c r="Q7660">
        <f>_xlfn.XLOOKUP(FraudData[[#This Row],[merchant_category]],MerchantRules[Merchant Category],MerchantRules[Risk Points],0)</f>
        <v>0</v>
      </c>
      <c r="R7660">
        <f>SUM(FraudData[[#This Row],[Amount Risk]:[Merchant Risk]])</f>
        <v>0</v>
      </c>
      <c r="S7660" t="str" cm="1">
        <f t="array" ref="S7660">_xlfn.IFS(FraudData[[#This Row],[Fraud Risk Score]]&gt;=8,"High Risk",FraudData[[#This Row],[Fraud Risk Score]]&gt;=6,"Medium Risk",TRUE,"Low Risk")</f>
        <v>Low Risk</v>
      </c>
    </row>
    <row r="7661" spans="1:19">
      <c r="A7661">
        <v>7660</v>
      </c>
      <c r="B7661">
        <v>185.04</v>
      </c>
      <c r="C7661">
        <v>17</v>
      </c>
      <c r="D7661" t="s">
        <v>49</v>
      </c>
      <c r="E7661">
        <v>0</v>
      </c>
      <c r="F7661">
        <v>0</v>
      </c>
      <c r="G7661">
        <v>46</v>
      </c>
      <c r="H7661">
        <v>4</v>
      </c>
      <c r="I7661">
        <v>59</v>
      </c>
      <c r="J7661">
        <v>0</v>
      </c>
      <c r="K7661">
        <f>_xlfn.XLOOKUP(FraudData[[#This Row],[amount]],AmountRules[Amount Min],AmountRules[Risk Points],,-1)</f>
        <v>0</v>
      </c>
      <c r="L7661">
        <f>_xlfn.XLOOKUP(FraudData[[#This Row],[transaction_hour]],TimeRules[Hour Min],TimeRules[Risk Points],,-1)</f>
        <v>0</v>
      </c>
      <c r="M7661">
        <f>_xlfn.XLOOKUP(FraudData[[#This Row],[foreign_transaction]],ForeignRules[Foreign Transaction],ForeignRules[Risk Points],0)</f>
        <v>0</v>
      </c>
      <c r="N7661">
        <f>_xlfn.XLOOKUP(FraudData[[#This Row],[location_mismatch]],Table10[Location Mismatch],Table10[Risk Points],0)</f>
        <v>0</v>
      </c>
      <c r="O7661">
        <f>_xlfn.XLOOKUP(FraudData[[#This Row],[device_trust_score]],DeviceRules[Device Min],DeviceRules[Risk Points],,-1)</f>
        <v>2</v>
      </c>
      <c r="P7661">
        <f>_xlfn.XLOOKUP(FraudData[[#This Row],[velocity_last_24h]],VelocityRules[Velocity Min],VelocityRules[Risk Points],,-1)</f>
        <v>0</v>
      </c>
      <c r="Q7661">
        <f>_xlfn.XLOOKUP(FraudData[[#This Row],[merchant_category]],MerchantRules[Merchant Category],MerchantRules[Risk Points],0)</f>
        <v>1</v>
      </c>
      <c r="R7661">
        <f>SUM(FraudData[[#This Row],[Amount Risk]:[Merchant Risk]])</f>
        <v>3</v>
      </c>
      <c r="S7661" t="str" cm="1">
        <f t="array" ref="S7661">_xlfn.IFS(FraudData[[#This Row],[Fraud Risk Score]]&gt;=8,"High Risk",FraudData[[#This Row],[Fraud Risk Score]]&gt;=6,"Medium Risk",TRUE,"Low Risk")</f>
        <v>Low Risk</v>
      </c>
    </row>
    <row r="7662" spans="1:19">
      <c r="A7662">
        <v>7661</v>
      </c>
      <c r="B7662">
        <v>7.04</v>
      </c>
      <c r="C7662">
        <v>3</v>
      </c>
      <c r="D7662" t="s">
        <v>47</v>
      </c>
      <c r="E7662">
        <v>0</v>
      </c>
      <c r="F7662">
        <v>0</v>
      </c>
      <c r="G7662">
        <v>80</v>
      </c>
      <c r="H7662">
        <v>0</v>
      </c>
      <c r="I7662">
        <v>46</v>
      </c>
      <c r="J7662">
        <v>0</v>
      </c>
      <c r="K7662">
        <f>_xlfn.XLOOKUP(FraudData[[#This Row],[amount]],AmountRules[Amount Min],AmountRules[Risk Points],,-1)</f>
        <v>0</v>
      </c>
      <c r="L7662">
        <f>_xlfn.XLOOKUP(FraudData[[#This Row],[transaction_hour]],TimeRules[Hour Min],TimeRules[Risk Points],,-1)</f>
        <v>3</v>
      </c>
      <c r="M7662">
        <f>_xlfn.XLOOKUP(FraudData[[#This Row],[foreign_transaction]],ForeignRules[Foreign Transaction],ForeignRules[Risk Points],0)</f>
        <v>0</v>
      </c>
      <c r="N7662">
        <f>_xlfn.XLOOKUP(FraudData[[#This Row],[location_mismatch]],Table10[Location Mismatch],Table10[Risk Points],0)</f>
        <v>0</v>
      </c>
      <c r="O7662">
        <f>_xlfn.XLOOKUP(FraudData[[#This Row],[device_trust_score]],DeviceRules[Device Min],DeviceRules[Risk Points],,-1)</f>
        <v>0</v>
      </c>
      <c r="P7662">
        <f>_xlfn.XLOOKUP(FraudData[[#This Row],[velocity_last_24h]],VelocityRules[Velocity Min],VelocityRules[Risk Points],,-1)</f>
        <v>0</v>
      </c>
      <c r="Q7662">
        <f>_xlfn.XLOOKUP(FraudData[[#This Row],[merchant_category]],MerchantRules[Merchant Category],MerchantRules[Risk Points],0)</f>
        <v>0</v>
      </c>
      <c r="R7662">
        <f>SUM(FraudData[[#This Row],[Amount Risk]:[Merchant Risk]])</f>
        <v>3</v>
      </c>
      <c r="S7662" t="str" cm="1">
        <f t="array" ref="S7662">_xlfn.IFS(FraudData[[#This Row],[Fraud Risk Score]]&gt;=8,"High Risk",FraudData[[#This Row],[Fraud Risk Score]]&gt;=6,"Medium Risk",TRUE,"Low Risk")</f>
        <v>Low Risk</v>
      </c>
    </row>
    <row r="7663" spans="1:19">
      <c r="A7663">
        <v>7662</v>
      </c>
      <c r="B7663">
        <v>174.86</v>
      </c>
      <c r="C7663">
        <v>10</v>
      </c>
      <c r="D7663" t="s">
        <v>46</v>
      </c>
      <c r="E7663">
        <v>0</v>
      </c>
      <c r="F7663">
        <v>1</v>
      </c>
      <c r="G7663">
        <v>76</v>
      </c>
      <c r="H7663">
        <v>3</v>
      </c>
      <c r="I7663">
        <v>45</v>
      </c>
      <c r="J7663">
        <v>0</v>
      </c>
      <c r="K7663">
        <f>_xlfn.XLOOKUP(FraudData[[#This Row],[amount]],AmountRules[Amount Min],AmountRules[Risk Points],,-1)</f>
        <v>0</v>
      </c>
      <c r="L7663">
        <f>_xlfn.XLOOKUP(FraudData[[#This Row],[transaction_hour]],TimeRules[Hour Min],TimeRules[Risk Points],,-1)</f>
        <v>0</v>
      </c>
      <c r="M7663">
        <f>_xlfn.XLOOKUP(FraudData[[#This Row],[foreign_transaction]],ForeignRules[Foreign Transaction],ForeignRules[Risk Points],0)</f>
        <v>0</v>
      </c>
      <c r="N7663">
        <f>_xlfn.XLOOKUP(FraudData[[#This Row],[location_mismatch]],Table10[Location Mismatch],Table10[Risk Points],0)</f>
        <v>3</v>
      </c>
      <c r="O7663">
        <f>_xlfn.XLOOKUP(FraudData[[#This Row],[device_trust_score]],DeviceRules[Device Min],DeviceRules[Risk Points],,-1)</f>
        <v>0</v>
      </c>
      <c r="P7663">
        <f>_xlfn.XLOOKUP(FraudData[[#This Row],[velocity_last_24h]],VelocityRules[Velocity Min],VelocityRules[Risk Points],,-1)</f>
        <v>0</v>
      </c>
      <c r="Q7663">
        <f>_xlfn.XLOOKUP(FraudData[[#This Row],[merchant_category]],MerchantRules[Merchant Category],MerchantRules[Risk Points],0)</f>
        <v>0</v>
      </c>
      <c r="R7663">
        <f>SUM(FraudData[[#This Row],[Amount Risk]:[Merchant Risk]])</f>
        <v>3</v>
      </c>
      <c r="S7663" t="str" cm="1">
        <f t="array" ref="S7663">_xlfn.IFS(FraudData[[#This Row],[Fraud Risk Score]]&gt;=8,"High Risk",FraudData[[#This Row],[Fraud Risk Score]]&gt;=6,"Medium Risk",TRUE,"Low Risk")</f>
        <v>Low Risk</v>
      </c>
    </row>
    <row r="7664" spans="1:19">
      <c r="A7664">
        <v>7663</v>
      </c>
      <c r="B7664">
        <v>270.81</v>
      </c>
      <c r="C7664">
        <v>15</v>
      </c>
      <c r="D7664" t="s">
        <v>46</v>
      </c>
      <c r="E7664">
        <v>0</v>
      </c>
      <c r="F7664">
        <v>0</v>
      </c>
      <c r="G7664">
        <v>51</v>
      </c>
      <c r="H7664">
        <v>1</v>
      </c>
      <c r="I7664">
        <v>26</v>
      </c>
      <c r="J7664">
        <v>0</v>
      </c>
      <c r="K7664">
        <f>_xlfn.XLOOKUP(FraudData[[#This Row],[amount]],AmountRules[Amount Min],AmountRules[Risk Points],,-1)</f>
        <v>0</v>
      </c>
      <c r="L7664">
        <f>_xlfn.XLOOKUP(FraudData[[#This Row],[transaction_hour]],TimeRules[Hour Min],TimeRules[Risk Points],,-1)</f>
        <v>0</v>
      </c>
      <c r="M7664">
        <f>_xlfn.XLOOKUP(FraudData[[#This Row],[foreign_transaction]],ForeignRules[Foreign Transaction],ForeignRules[Risk Points],0)</f>
        <v>0</v>
      </c>
      <c r="N7664">
        <f>_xlfn.XLOOKUP(FraudData[[#This Row],[location_mismatch]],Table10[Location Mismatch],Table10[Risk Points],0)</f>
        <v>0</v>
      </c>
      <c r="O7664">
        <f>_xlfn.XLOOKUP(FraudData[[#This Row],[device_trust_score]],DeviceRules[Device Min],DeviceRules[Risk Points],,-1)</f>
        <v>1</v>
      </c>
      <c r="P7664">
        <f>_xlfn.XLOOKUP(FraudData[[#This Row],[velocity_last_24h]],VelocityRules[Velocity Min],VelocityRules[Risk Points],,-1)</f>
        <v>0</v>
      </c>
      <c r="Q7664">
        <f>_xlfn.XLOOKUP(FraudData[[#This Row],[merchant_category]],MerchantRules[Merchant Category],MerchantRules[Risk Points],0)</f>
        <v>0</v>
      </c>
      <c r="R7664">
        <f>SUM(FraudData[[#This Row],[Amount Risk]:[Merchant Risk]])</f>
        <v>1</v>
      </c>
      <c r="S7664" t="str" cm="1">
        <f t="array" ref="S7664">_xlfn.IFS(FraudData[[#This Row],[Fraud Risk Score]]&gt;=8,"High Risk",FraudData[[#This Row],[Fraud Risk Score]]&gt;=6,"Medium Risk",TRUE,"Low Risk")</f>
        <v>Low Risk</v>
      </c>
    </row>
    <row r="7665" spans="1:19">
      <c r="A7665">
        <v>7664</v>
      </c>
      <c r="B7665">
        <v>124.9</v>
      </c>
      <c r="C7665">
        <v>2</v>
      </c>
      <c r="D7665" t="s">
        <v>49</v>
      </c>
      <c r="E7665">
        <v>0</v>
      </c>
      <c r="F7665">
        <v>0</v>
      </c>
      <c r="G7665">
        <v>88</v>
      </c>
      <c r="H7665">
        <v>4</v>
      </c>
      <c r="I7665">
        <v>49</v>
      </c>
      <c r="J7665">
        <v>0</v>
      </c>
      <c r="K7665">
        <f>_xlfn.XLOOKUP(FraudData[[#This Row],[amount]],AmountRules[Amount Min],AmountRules[Risk Points],,-1)</f>
        <v>0</v>
      </c>
      <c r="L7665">
        <f>_xlfn.XLOOKUP(FraudData[[#This Row],[transaction_hour]],TimeRules[Hour Min],TimeRules[Risk Points],,-1)</f>
        <v>3</v>
      </c>
      <c r="M7665">
        <f>_xlfn.XLOOKUP(FraudData[[#This Row],[foreign_transaction]],ForeignRules[Foreign Transaction],ForeignRules[Risk Points],0)</f>
        <v>0</v>
      </c>
      <c r="N7665">
        <f>_xlfn.XLOOKUP(FraudData[[#This Row],[location_mismatch]],Table10[Location Mismatch],Table10[Risk Points],0)</f>
        <v>0</v>
      </c>
      <c r="O7665">
        <f>_xlfn.XLOOKUP(FraudData[[#This Row],[device_trust_score]],DeviceRules[Device Min],DeviceRules[Risk Points],,-1)</f>
        <v>0</v>
      </c>
      <c r="P7665">
        <f>_xlfn.XLOOKUP(FraudData[[#This Row],[velocity_last_24h]],VelocityRules[Velocity Min],VelocityRules[Risk Points],,-1)</f>
        <v>0</v>
      </c>
      <c r="Q7665">
        <f>_xlfn.XLOOKUP(FraudData[[#This Row],[merchant_category]],MerchantRules[Merchant Category],MerchantRules[Risk Points],0)</f>
        <v>1</v>
      </c>
      <c r="R7665">
        <f>SUM(FraudData[[#This Row],[Amount Risk]:[Merchant Risk]])</f>
        <v>4</v>
      </c>
      <c r="S7665" t="str" cm="1">
        <f t="array" ref="S7665">_xlfn.IFS(FraudData[[#This Row],[Fraud Risk Score]]&gt;=8,"High Risk",FraudData[[#This Row],[Fraud Risk Score]]&gt;=6,"Medium Risk",TRUE,"Low Risk")</f>
        <v>Low Risk</v>
      </c>
    </row>
    <row r="7666" spans="1:19">
      <c r="A7666">
        <v>7665</v>
      </c>
      <c r="B7666">
        <v>79.63</v>
      </c>
      <c r="C7666">
        <v>6</v>
      </c>
      <c r="D7666" t="s">
        <v>46</v>
      </c>
      <c r="E7666">
        <v>0</v>
      </c>
      <c r="F7666">
        <v>0</v>
      </c>
      <c r="G7666">
        <v>69</v>
      </c>
      <c r="H7666">
        <v>4</v>
      </c>
      <c r="I7666">
        <v>25</v>
      </c>
      <c r="J7666">
        <v>0</v>
      </c>
      <c r="K7666">
        <f>_xlfn.XLOOKUP(FraudData[[#This Row],[amount]],AmountRules[Amount Min],AmountRules[Risk Points],,-1)</f>
        <v>0</v>
      </c>
      <c r="L7666">
        <f>_xlfn.XLOOKUP(FraudData[[#This Row],[transaction_hour]],TimeRules[Hour Min],TimeRules[Risk Points],,-1)</f>
        <v>0</v>
      </c>
      <c r="M7666">
        <f>_xlfn.XLOOKUP(FraudData[[#This Row],[foreign_transaction]],ForeignRules[Foreign Transaction],ForeignRules[Risk Points],0)</f>
        <v>0</v>
      </c>
      <c r="N7666">
        <f>_xlfn.XLOOKUP(FraudData[[#This Row],[location_mismatch]],Table10[Location Mismatch],Table10[Risk Points],0)</f>
        <v>0</v>
      </c>
      <c r="O7666">
        <f>_xlfn.XLOOKUP(FraudData[[#This Row],[device_trust_score]],DeviceRules[Device Min],DeviceRules[Risk Points],,-1)</f>
        <v>1</v>
      </c>
      <c r="P7666">
        <f>_xlfn.XLOOKUP(FraudData[[#This Row],[velocity_last_24h]],VelocityRules[Velocity Min],VelocityRules[Risk Points],,-1)</f>
        <v>0</v>
      </c>
      <c r="Q7666">
        <f>_xlfn.XLOOKUP(FraudData[[#This Row],[merchant_category]],MerchantRules[Merchant Category],MerchantRules[Risk Points],0)</f>
        <v>0</v>
      </c>
      <c r="R7666">
        <f>SUM(FraudData[[#This Row],[Amount Risk]:[Merchant Risk]])</f>
        <v>1</v>
      </c>
      <c r="S7666" t="str" cm="1">
        <f t="array" ref="S7666">_xlfn.IFS(FraudData[[#This Row],[Fraud Risk Score]]&gt;=8,"High Risk",FraudData[[#This Row],[Fraud Risk Score]]&gt;=6,"Medium Risk",TRUE,"Low Risk")</f>
        <v>Low Risk</v>
      </c>
    </row>
    <row r="7667" spans="1:19">
      <c r="A7667">
        <v>7666</v>
      </c>
      <c r="B7667">
        <v>58.49</v>
      </c>
      <c r="C7667">
        <v>1</v>
      </c>
      <c r="D7667" t="s">
        <v>48</v>
      </c>
      <c r="E7667">
        <v>0</v>
      </c>
      <c r="F7667">
        <v>1</v>
      </c>
      <c r="G7667">
        <v>91</v>
      </c>
      <c r="H7667">
        <v>0</v>
      </c>
      <c r="I7667">
        <v>65</v>
      </c>
      <c r="J7667">
        <v>0</v>
      </c>
      <c r="K7667">
        <f>_xlfn.XLOOKUP(FraudData[[#This Row],[amount]],AmountRules[Amount Min],AmountRules[Risk Points],,-1)</f>
        <v>0</v>
      </c>
      <c r="L7667">
        <f>_xlfn.XLOOKUP(FraudData[[#This Row],[transaction_hour]],TimeRules[Hour Min],TimeRules[Risk Points],,-1)</f>
        <v>3</v>
      </c>
      <c r="M7667">
        <f>_xlfn.XLOOKUP(FraudData[[#This Row],[foreign_transaction]],ForeignRules[Foreign Transaction],ForeignRules[Risk Points],0)</f>
        <v>0</v>
      </c>
      <c r="N7667">
        <f>_xlfn.XLOOKUP(FraudData[[#This Row],[location_mismatch]],Table10[Location Mismatch],Table10[Risk Points],0)</f>
        <v>3</v>
      </c>
      <c r="O7667">
        <f>_xlfn.XLOOKUP(FraudData[[#This Row],[device_trust_score]],DeviceRules[Device Min],DeviceRules[Risk Points],,-1)</f>
        <v>0</v>
      </c>
      <c r="P7667">
        <f>_xlfn.XLOOKUP(FraudData[[#This Row],[velocity_last_24h]],VelocityRules[Velocity Min],VelocityRules[Risk Points],,-1)</f>
        <v>0</v>
      </c>
      <c r="Q7667">
        <f>_xlfn.XLOOKUP(FraudData[[#This Row],[merchant_category]],MerchantRules[Merchant Category],MerchantRules[Risk Points],0)</f>
        <v>0</v>
      </c>
      <c r="R7667">
        <f>SUM(FraudData[[#This Row],[Amount Risk]:[Merchant Risk]])</f>
        <v>6</v>
      </c>
      <c r="S7667" t="str" cm="1">
        <f t="array" ref="S7667">_xlfn.IFS(FraudData[[#This Row],[Fraud Risk Score]]&gt;=8,"High Risk",FraudData[[#This Row],[Fraud Risk Score]]&gt;=6,"Medium Risk",TRUE,"Low Risk")</f>
        <v>Medium Risk</v>
      </c>
    </row>
    <row r="7668" spans="1:19">
      <c r="A7668">
        <v>7667</v>
      </c>
      <c r="B7668">
        <v>185.3</v>
      </c>
      <c r="C7668">
        <v>0</v>
      </c>
      <c r="D7668" t="s">
        <v>50</v>
      </c>
      <c r="E7668">
        <v>0</v>
      </c>
      <c r="F7668">
        <v>0</v>
      </c>
      <c r="G7668">
        <v>50</v>
      </c>
      <c r="H7668">
        <v>2</v>
      </c>
      <c r="I7668">
        <v>30</v>
      </c>
      <c r="J7668">
        <v>0</v>
      </c>
      <c r="K7668">
        <f>_xlfn.XLOOKUP(FraudData[[#This Row],[amount]],AmountRules[Amount Min],AmountRules[Risk Points],,-1)</f>
        <v>0</v>
      </c>
      <c r="L7668">
        <f>_xlfn.XLOOKUP(FraudData[[#This Row],[transaction_hour]],TimeRules[Hour Min],TimeRules[Risk Points],,-1)</f>
        <v>3</v>
      </c>
      <c r="M7668">
        <f>_xlfn.XLOOKUP(FraudData[[#This Row],[foreign_transaction]],ForeignRules[Foreign Transaction],ForeignRules[Risk Points],0)</f>
        <v>0</v>
      </c>
      <c r="N7668">
        <f>_xlfn.XLOOKUP(FraudData[[#This Row],[location_mismatch]],Table10[Location Mismatch],Table10[Risk Points],0)</f>
        <v>0</v>
      </c>
      <c r="O7668">
        <f>_xlfn.XLOOKUP(FraudData[[#This Row],[device_trust_score]],DeviceRules[Device Min],DeviceRules[Risk Points],,-1)</f>
        <v>1</v>
      </c>
      <c r="P7668">
        <f>_xlfn.XLOOKUP(FraudData[[#This Row],[velocity_last_24h]],VelocityRules[Velocity Min],VelocityRules[Risk Points],,-1)</f>
        <v>0</v>
      </c>
      <c r="Q7668">
        <f>_xlfn.XLOOKUP(FraudData[[#This Row],[merchant_category]],MerchantRules[Merchant Category],MerchantRules[Risk Points],0)</f>
        <v>0</v>
      </c>
      <c r="R7668">
        <f>SUM(FraudData[[#This Row],[Amount Risk]:[Merchant Risk]])</f>
        <v>4</v>
      </c>
      <c r="S7668" t="str" cm="1">
        <f t="array" ref="S7668">_xlfn.IFS(FraudData[[#This Row],[Fraud Risk Score]]&gt;=8,"High Risk",FraudData[[#This Row],[Fraud Risk Score]]&gt;=6,"Medium Risk",TRUE,"Low Risk")</f>
        <v>Low Risk</v>
      </c>
    </row>
    <row r="7669" spans="1:19">
      <c r="A7669">
        <v>7668</v>
      </c>
      <c r="B7669">
        <v>212.45</v>
      </c>
      <c r="C7669">
        <v>0</v>
      </c>
      <c r="D7669" t="s">
        <v>46</v>
      </c>
      <c r="E7669">
        <v>0</v>
      </c>
      <c r="F7669">
        <v>0</v>
      </c>
      <c r="G7669">
        <v>37</v>
      </c>
      <c r="H7669">
        <v>4</v>
      </c>
      <c r="I7669">
        <v>51</v>
      </c>
      <c r="J7669">
        <v>0</v>
      </c>
      <c r="K7669">
        <f>_xlfn.XLOOKUP(FraudData[[#This Row],[amount]],AmountRules[Amount Min],AmountRules[Risk Points],,-1)</f>
        <v>0</v>
      </c>
      <c r="L7669">
        <f>_xlfn.XLOOKUP(FraudData[[#This Row],[transaction_hour]],TimeRules[Hour Min],TimeRules[Risk Points],,-1)</f>
        <v>3</v>
      </c>
      <c r="M7669">
        <f>_xlfn.XLOOKUP(FraudData[[#This Row],[foreign_transaction]],ForeignRules[Foreign Transaction],ForeignRules[Risk Points],0)</f>
        <v>0</v>
      </c>
      <c r="N7669">
        <f>_xlfn.XLOOKUP(FraudData[[#This Row],[location_mismatch]],Table10[Location Mismatch],Table10[Risk Points],0)</f>
        <v>0</v>
      </c>
      <c r="O7669">
        <f>_xlfn.XLOOKUP(FraudData[[#This Row],[device_trust_score]],DeviceRules[Device Min],DeviceRules[Risk Points],,-1)</f>
        <v>2</v>
      </c>
      <c r="P7669">
        <f>_xlfn.XLOOKUP(FraudData[[#This Row],[velocity_last_24h]],VelocityRules[Velocity Min],VelocityRules[Risk Points],,-1)</f>
        <v>0</v>
      </c>
      <c r="Q7669">
        <f>_xlfn.XLOOKUP(FraudData[[#This Row],[merchant_category]],MerchantRules[Merchant Category],MerchantRules[Risk Points],0)</f>
        <v>0</v>
      </c>
      <c r="R7669">
        <f>SUM(FraudData[[#This Row],[Amount Risk]:[Merchant Risk]])</f>
        <v>5</v>
      </c>
      <c r="S7669" t="str" cm="1">
        <f t="array" ref="S7669">_xlfn.IFS(FraudData[[#This Row],[Fraud Risk Score]]&gt;=8,"High Risk",FraudData[[#This Row],[Fraud Risk Score]]&gt;=6,"Medium Risk",TRUE,"Low Risk")</f>
        <v>Low Risk</v>
      </c>
    </row>
    <row r="7670" spans="1:19">
      <c r="A7670">
        <v>7669</v>
      </c>
      <c r="B7670">
        <v>368.58</v>
      </c>
      <c r="C7670">
        <v>5</v>
      </c>
      <c r="D7670" t="s">
        <v>46</v>
      </c>
      <c r="E7670">
        <v>0</v>
      </c>
      <c r="F7670">
        <v>0</v>
      </c>
      <c r="G7670">
        <v>54</v>
      </c>
      <c r="H7670">
        <v>1</v>
      </c>
      <c r="I7670">
        <v>64</v>
      </c>
      <c r="J7670">
        <v>0</v>
      </c>
      <c r="K7670">
        <f>_xlfn.XLOOKUP(FraudData[[#This Row],[amount]],AmountRules[Amount Min],AmountRules[Risk Points],,-1)</f>
        <v>0</v>
      </c>
      <c r="L7670">
        <f>_xlfn.XLOOKUP(FraudData[[#This Row],[transaction_hour]],TimeRules[Hour Min],TimeRules[Risk Points],,-1)</f>
        <v>0</v>
      </c>
      <c r="M7670">
        <f>_xlfn.XLOOKUP(FraudData[[#This Row],[foreign_transaction]],ForeignRules[Foreign Transaction],ForeignRules[Risk Points],0)</f>
        <v>0</v>
      </c>
      <c r="N7670">
        <f>_xlfn.XLOOKUP(FraudData[[#This Row],[location_mismatch]],Table10[Location Mismatch],Table10[Risk Points],0)</f>
        <v>0</v>
      </c>
      <c r="O7670">
        <f>_xlfn.XLOOKUP(FraudData[[#This Row],[device_trust_score]],DeviceRules[Device Min],DeviceRules[Risk Points],,-1)</f>
        <v>1</v>
      </c>
      <c r="P7670">
        <f>_xlfn.XLOOKUP(FraudData[[#This Row],[velocity_last_24h]],VelocityRules[Velocity Min],VelocityRules[Risk Points],,-1)</f>
        <v>0</v>
      </c>
      <c r="Q7670">
        <f>_xlfn.XLOOKUP(FraudData[[#This Row],[merchant_category]],MerchantRules[Merchant Category],MerchantRules[Risk Points],0)</f>
        <v>0</v>
      </c>
      <c r="R7670">
        <f>SUM(FraudData[[#This Row],[Amount Risk]:[Merchant Risk]])</f>
        <v>1</v>
      </c>
      <c r="S7670" t="str" cm="1">
        <f t="array" ref="S7670">_xlfn.IFS(FraudData[[#This Row],[Fraud Risk Score]]&gt;=8,"High Risk",FraudData[[#This Row],[Fraud Risk Score]]&gt;=6,"Medium Risk",TRUE,"Low Risk")</f>
        <v>Low Risk</v>
      </c>
    </row>
    <row r="7671" spans="1:19">
      <c r="A7671">
        <v>7670</v>
      </c>
      <c r="B7671">
        <v>75.430000000000007</v>
      </c>
      <c r="C7671">
        <v>18</v>
      </c>
      <c r="D7671" t="s">
        <v>48</v>
      </c>
      <c r="E7671">
        <v>0</v>
      </c>
      <c r="F7671">
        <v>0</v>
      </c>
      <c r="G7671">
        <v>54</v>
      </c>
      <c r="H7671">
        <v>2</v>
      </c>
      <c r="I7671">
        <v>42</v>
      </c>
      <c r="J7671">
        <v>0</v>
      </c>
      <c r="K7671">
        <f>_xlfn.XLOOKUP(FraudData[[#This Row],[amount]],AmountRules[Amount Min],AmountRules[Risk Points],,-1)</f>
        <v>0</v>
      </c>
      <c r="L7671">
        <f>_xlfn.XLOOKUP(FraudData[[#This Row],[transaction_hour]],TimeRules[Hour Min],TimeRules[Risk Points],,-1)</f>
        <v>0</v>
      </c>
      <c r="M7671">
        <f>_xlfn.XLOOKUP(FraudData[[#This Row],[foreign_transaction]],ForeignRules[Foreign Transaction],ForeignRules[Risk Points],0)</f>
        <v>0</v>
      </c>
      <c r="N7671">
        <f>_xlfn.XLOOKUP(FraudData[[#This Row],[location_mismatch]],Table10[Location Mismatch],Table10[Risk Points],0)</f>
        <v>0</v>
      </c>
      <c r="O7671">
        <f>_xlfn.XLOOKUP(FraudData[[#This Row],[device_trust_score]],DeviceRules[Device Min],DeviceRules[Risk Points],,-1)</f>
        <v>1</v>
      </c>
      <c r="P7671">
        <f>_xlfn.XLOOKUP(FraudData[[#This Row],[velocity_last_24h]],VelocityRules[Velocity Min],VelocityRules[Risk Points],,-1)</f>
        <v>0</v>
      </c>
      <c r="Q7671">
        <f>_xlfn.XLOOKUP(FraudData[[#This Row],[merchant_category]],MerchantRules[Merchant Category],MerchantRules[Risk Points],0)</f>
        <v>0</v>
      </c>
      <c r="R7671">
        <f>SUM(FraudData[[#This Row],[Amount Risk]:[Merchant Risk]])</f>
        <v>1</v>
      </c>
      <c r="S7671" t="str" cm="1">
        <f t="array" ref="S7671">_xlfn.IFS(FraudData[[#This Row],[Fraud Risk Score]]&gt;=8,"High Risk",FraudData[[#This Row],[Fraud Risk Score]]&gt;=6,"Medium Risk",TRUE,"Low Risk")</f>
        <v>Low Risk</v>
      </c>
    </row>
    <row r="7672" spans="1:19">
      <c r="A7672">
        <v>7671</v>
      </c>
      <c r="B7672">
        <v>264.36</v>
      </c>
      <c r="C7672">
        <v>6</v>
      </c>
      <c r="D7672" t="s">
        <v>47</v>
      </c>
      <c r="E7672">
        <v>0</v>
      </c>
      <c r="F7672">
        <v>0</v>
      </c>
      <c r="G7672">
        <v>68</v>
      </c>
      <c r="H7672">
        <v>4</v>
      </c>
      <c r="I7672">
        <v>28</v>
      </c>
      <c r="J7672">
        <v>0</v>
      </c>
      <c r="K7672">
        <f>_xlfn.XLOOKUP(FraudData[[#This Row],[amount]],AmountRules[Amount Min],AmountRules[Risk Points],,-1)</f>
        <v>0</v>
      </c>
      <c r="L7672">
        <f>_xlfn.XLOOKUP(FraudData[[#This Row],[transaction_hour]],TimeRules[Hour Min],TimeRules[Risk Points],,-1)</f>
        <v>0</v>
      </c>
      <c r="M7672">
        <f>_xlfn.XLOOKUP(FraudData[[#This Row],[foreign_transaction]],ForeignRules[Foreign Transaction],ForeignRules[Risk Points],0)</f>
        <v>0</v>
      </c>
      <c r="N7672">
        <f>_xlfn.XLOOKUP(FraudData[[#This Row],[location_mismatch]],Table10[Location Mismatch],Table10[Risk Points],0)</f>
        <v>0</v>
      </c>
      <c r="O7672">
        <f>_xlfn.XLOOKUP(FraudData[[#This Row],[device_trust_score]],DeviceRules[Device Min],DeviceRules[Risk Points],,-1)</f>
        <v>1</v>
      </c>
      <c r="P7672">
        <f>_xlfn.XLOOKUP(FraudData[[#This Row],[velocity_last_24h]],VelocityRules[Velocity Min],VelocityRules[Risk Points],,-1)</f>
        <v>0</v>
      </c>
      <c r="Q7672">
        <f>_xlfn.XLOOKUP(FraudData[[#This Row],[merchant_category]],MerchantRules[Merchant Category],MerchantRules[Risk Points],0)</f>
        <v>0</v>
      </c>
      <c r="R7672">
        <f>SUM(FraudData[[#This Row],[Amount Risk]:[Merchant Risk]])</f>
        <v>1</v>
      </c>
      <c r="S7672" t="str" cm="1">
        <f t="array" ref="S7672">_xlfn.IFS(FraudData[[#This Row],[Fraud Risk Score]]&gt;=8,"High Risk",FraudData[[#This Row],[Fraud Risk Score]]&gt;=6,"Medium Risk",TRUE,"Low Risk")</f>
        <v>Low Risk</v>
      </c>
    </row>
    <row r="7673" spans="1:19">
      <c r="A7673">
        <v>7672</v>
      </c>
      <c r="B7673">
        <v>148.33000000000001</v>
      </c>
      <c r="C7673">
        <v>23</v>
      </c>
      <c r="D7673" t="s">
        <v>47</v>
      </c>
      <c r="E7673">
        <v>0</v>
      </c>
      <c r="F7673">
        <v>0</v>
      </c>
      <c r="G7673">
        <v>72</v>
      </c>
      <c r="H7673">
        <v>2</v>
      </c>
      <c r="I7673">
        <v>41</v>
      </c>
      <c r="J7673">
        <v>0</v>
      </c>
      <c r="K7673">
        <f>_xlfn.XLOOKUP(FraudData[[#This Row],[amount]],AmountRules[Amount Min],AmountRules[Risk Points],,-1)</f>
        <v>0</v>
      </c>
      <c r="L7673">
        <f>_xlfn.XLOOKUP(FraudData[[#This Row],[transaction_hour]],TimeRules[Hour Min],TimeRules[Risk Points],,-1)</f>
        <v>1</v>
      </c>
      <c r="M7673">
        <f>_xlfn.XLOOKUP(FraudData[[#This Row],[foreign_transaction]],ForeignRules[Foreign Transaction],ForeignRules[Risk Points],0)</f>
        <v>0</v>
      </c>
      <c r="N7673">
        <f>_xlfn.XLOOKUP(FraudData[[#This Row],[location_mismatch]],Table10[Location Mismatch],Table10[Risk Points],0)</f>
        <v>0</v>
      </c>
      <c r="O7673">
        <f>_xlfn.XLOOKUP(FraudData[[#This Row],[device_trust_score]],DeviceRules[Device Min],DeviceRules[Risk Points],,-1)</f>
        <v>0</v>
      </c>
      <c r="P7673">
        <f>_xlfn.XLOOKUP(FraudData[[#This Row],[velocity_last_24h]],VelocityRules[Velocity Min],VelocityRules[Risk Points],,-1)</f>
        <v>0</v>
      </c>
      <c r="Q7673">
        <f>_xlfn.XLOOKUP(FraudData[[#This Row],[merchant_category]],MerchantRules[Merchant Category],MerchantRules[Risk Points],0)</f>
        <v>0</v>
      </c>
      <c r="R7673">
        <f>SUM(FraudData[[#This Row],[Amount Risk]:[Merchant Risk]])</f>
        <v>1</v>
      </c>
      <c r="S7673" t="str" cm="1">
        <f t="array" ref="S7673">_xlfn.IFS(FraudData[[#This Row],[Fraud Risk Score]]&gt;=8,"High Risk",FraudData[[#This Row],[Fraud Risk Score]]&gt;=6,"Medium Risk",TRUE,"Low Risk")</f>
        <v>Low Risk</v>
      </c>
    </row>
    <row r="7674" spans="1:19">
      <c r="A7674">
        <v>7673</v>
      </c>
      <c r="B7674">
        <v>385.95</v>
      </c>
      <c r="C7674">
        <v>4</v>
      </c>
      <c r="D7674" t="s">
        <v>48</v>
      </c>
      <c r="E7674">
        <v>0</v>
      </c>
      <c r="F7674">
        <v>0</v>
      </c>
      <c r="G7674">
        <v>33</v>
      </c>
      <c r="H7674">
        <v>1</v>
      </c>
      <c r="I7674">
        <v>21</v>
      </c>
      <c r="J7674">
        <v>0</v>
      </c>
      <c r="K7674">
        <f>_xlfn.XLOOKUP(FraudData[[#This Row],[amount]],AmountRules[Amount Min],AmountRules[Risk Points],,-1)</f>
        <v>0</v>
      </c>
      <c r="L7674">
        <f>_xlfn.XLOOKUP(FraudData[[#This Row],[transaction_hour]],TimeRules[Hour Min],TimeRules[Risk Points],,-1)</f>
        <v>0</v>
      </c>
      <c r="M7674">
        <f>_xlfn.XLOOKUP(FraudData[[#This Row],[foreign_transaction]],ForeignRules[Foreign Transaction],ForeignRules[Risk Points],0)</f>
        <v>0</v>
      </c>
      <c r="N7674">
        <f>_xlfn.XLOOKUP(FraudData[[#This Row],[location_mismatch]],Table10[Location Mismatch],Table10[Risk Points],0)</f>
        <v>0</v>
      </c>
      <c r="O7674">
        <f>_xlfn.XLOOKUP(FraudData[[#This Row],[device_trust_score]],DeviceRules[Device Min],DeviceRules[Risk Points],,-1)</f>
        <v>2</v>
      </c>
      <c r="P7674">
        <f>_xlfn.XLOOKUP(FraudData[[#This Row],[velocity_last_24h]],VelocityRules[Velocity Min],VelocityRules[Risk Points],,-1)</f>
        <v>0</v>
      </c>
      <c r="Q7674">
        <f>_xlfn.XLOOKUP(FraudData[[#This Row],[merchant_category]],MerchantRules[Merchant Category],MerchantRules[Risk Points],0)</f>
        <v>0</v>
      </c>
      <c r="R7674">
        <f>SUM(FraudData[[#This Row],[Amount Risk]:[Merchant Risk]])</f>
        <v>2</v>
      </c>
      <c r="S7674" t="str" cm="1">
        <f t="array" ref="S7674">_xlfn.IFS(FraudData[[#This Row],[Fraud Risk Score]]&gt;=8,"High Risk",FraudData[[#This Row],[Fraud Risk Score]]&gt;=6,"Medium Risk",TRUE,"Low Risk")</f>
        <v>Low Risk</v>
      </c>
    </row>
    <row r="7675" spans="1:19">
      <c r="A7675">
        <v>7674</v>
      </c>
      <c r="B7675">
        <v>135.07</v>
      </c>
      <c r="C7675">
        <v>20</v>
      </c>
      <c r="D7675" t="s">
        <v>47</v>
      </c>
      <c r="E7675">
        <v>1</v>
      </c>
      <c r="F7675">
        <v>0</v>
      </c>
      <c r="G7675">
        <v>72</v>
      </c>
      <c r="H7675">
        <v>0</v>
      </c>
      <c r="I7675">
        <v>52</v>
      </c>
      <c r="J7675">
        <v>0</v>
      </c>
      <c r="K7675">
        <f>_xlfn.XLOOKUP(FraudData[[#This Row],[amount]],AmountRules[Amount Min],AmountRules[Risk Points],,-1)</f>
        <v>0</v>
      </c>
      <c r="L7675">
        <f>_xlfn.XLOOKUP(FraudData[[#This Row],[transaction_hour]],TimeRules[Hour Min],TimeRules[Risk Points],,-1)</f>
        <v>0</v>
      </c>
      <c r="M7675">
        <f>_xlfn.XLOOKUP(FraudData[[#This Row],[foreign_transaction]],ForeignRules[Foreign Transaction],ForeignRules[Risk Points],0)</f>
        <v>3</v>
      </c>
      <c r="N7675">
        <f>_xlfn.XLOOKUP(FraudData[[#This Row],[location_mismatch]],Table10[Location Mismatch],Table10[Risk Points],0)</f>
        <v>0</v>
      </c>
      <c r="O7675">
        <f>_xlfn.XLOOKUP(FraudData[[#This Row],[device_trust_score]],DeviceRules[Device Min],DeviceRules[Risk Points],,-1)</f>
        <v>0</v>
      </c>
      <c r="P7675">
        <f>_xlfn.XLOOKUP(FraudData[[#This Row],[velocity_last_24h]],VelocityRules[Velocity Min],VelocityRules[Risk Points],,-1)</f>
        <v>0</v>
      </c>
      <c r="Q7675">
        <f>_xlfn.XLOOKUP(FraudData[[#This Row],[merchant_category]],MerchantRules[Merchant Category],MerchantRules[Risk Points],0)</f>
        <v>0</v>
      </c>
      <c r="R7675">
        <f>SUM(FraudData[[#This Row],[Amount Risk]:[Merchant Risk]])</f>
        <v>3</v>
      </c>
      <c r="S7675" t="str" cm="1">
        <f t="array" ref="S7675">_xlfn.IFS(FraudData[[#This Row],[Fraud Risk Score]]&gt;=8,"High Risk",FraudData[[#This Row],[Fraud Risk Score]]&gt;=6,"Medium Risk",TRUE,"Low Risk")</f>
        <v>Low Risk</v>
      </c>
    </row>
    <row r="7676" spans="1:19">
      <c r="A7676">
        <v>7675</v>
      </c>
      <c r="B7676">
        <v>131.22999999999999</v>
      </c>
      <c r="C7676">
        <v>17</v>
      </c>
      <c r="D7676" t="s">
        <v>49</v>
      </c>
      <c r="E7676">
        <v>0</v>
      </c>
      <c r="F7676">
        <v>0</v>
      </c>
      <c r="G7676">
        <v>80</v>
      </c>
      <c r="H7676">
        <v>2</v>
      </c>
      <c r="I7676">
        <v>53</v>
      </c>
      <c r="J7676">
        <v>0</v>
      </c>
      <c r="K7676">
        <f>_xlfn.XLOOKUP(FraudData[[#This Row],[amount]],AmountRules[Amount Min],AmountRules[Risk Points],,-1)</f>
        <v>0</v>
      </c>
      <c r="L7676">
        <f>_xlfn.XLOOKUP(FraudData[[#This Row],[transaction_hour]],TimeRules[Hour Min],TimeRules[Risk Points],,-1)</f>
        <v>0</v>
      </c>
      <c r="M7676">
        <f>_xlfn.XLOOKUP(FraudData[[#This Row],[foreign_transaction]],ForeignRules[Foreign Transaction],ForeignRules[Risk Points],0)</f>
        <v>0</v>
      </c>
      <c r="N7676">
        <f>_xlfn.XLOOKUP(FraudData[[#This Row],[location_mismatch]],Table10[Location Mismatch],Table10[Risk Points],0)</f>
        <v>0</v>
      </c>
      <c r="O7676">
        <f>_xlfn.XLOOKUP(FraudData[[#This Row],[device_trust_score]],DeviceRules[Device Min],DeviceRules[Risk Points],,-1)</f>
        <v>0</v>
      </c>
      <c r="P7676">
        <f>_xlfn.XLOOKUP(FraudData[[#This Row],[velocity_last_24h]],VelocityRules[Velocity Min],VelocityRules[Risk Points],,-1)</f>
        <v>0</v>
      </c>
      <c r="Q7676">
        <f>_xlfn.XLOOKUP(FraudData[[#This Row],[merchant_category]],MerchantRules[Merchant Category],MerchantRules[Risk Points],0)</f>
        <v>1</v>
      </c>
      <c r="R7676">
        <f>SUM(FraudData[[#This Row],[Amount Risk]:[Merchant Risk]])</f>
        <v>1</v>
      </c>
      <c r="S7676" t="str" cm="1">
        <f t="array" ref="S7676">_xlfn.IFS(FraudData[[#This Row],[Fraud Risk Score]]&gt;=8,"High Risk",FraudData[[#This Row],[Fraud Risk Score]]&gt;=6,"Medium Risk",TRUE,"Low Risk")</f>
        <v>Low Risk</v>
      </c>
    </row>
    <row r="7677" spans="1:19">
      <c r="A7677">
        <v>7676</v>
      </c>
      <c r="B7677">
        <v>155.24</v>
      </c>
      <c r="C7677">
        <v>23</v>
      </c>
      <c r="D7677" t="s">
        <v>48</v>
      </c>
      <c r="E7677">
        <v>0</v>
      </c>
      <c r="F7677">
        <v>0</v>
      </c>
      <c r="G7677">
        <v>92</v>
      </c>
      <c r="H7677">
        <v>1</v>
      </c>
      <c r="I7677">
        <v>19</v>
      </c>
      <c r="J7677">
        <v>0</v>
      </c>
      <c r="K7677">
        <f>_xlfn.XLOOKUP(FraudData[[#This Row],[amount]],AmountRules[Amount Min],AmountRules[Risk Points],,-1)</f>
        <v>0</v>
      </c>
      <c r="L7677">
        <f>_xlfn.XLOOKUP(FraudData[[#This Row],[transaction_hour]],TimeRules[Hour Min],TimeRules[Risk Points],,-1)</f>
        <v>1</v>
      </c>
      <c r="M7677">
        <f>_xlfn.XLOOKUP(FraudData[[#This Row],[foreign_transaction]],ForeignRules[Foreign Transaction],ForeignRules[Risk Points],0)</f>
        <v>0</v>
      </c>
      <c r="N7677">
        <f>_xlfn.XLOOKUP(FraudData[[#This Row],[location_mismatch]],Table10[Location Mismatch],Table10[Risk Points],0)</f>
        <v>0</v>
      </c>
      <c r="O7677">
        <f>_xlfn.XLOOKUP(FraudData[[#This Row],[device_trust_score]],DeviceRules[Device Min],DeviceRules[Risk Points],,-1)</f>
        <v>0</v>
      </c>
      <c r="P7677">
        <f>_xlfn.XLOOKUP(FraudData[[#This Row],[velocity_last_24h]],VelocityRules[Velocity Min],VelocityRules[Risk Points],,-1)</f>
        <v>0</v>
      </c>
      <c r="Q7677">
        <f>_xlfn.XLOOKUP(FraudData[[#This Row],[merchant_category]],MerchantRules[Merchant Category],MerchantRules[Risk Points],0)</f>
        <v>0</v>
      </c>
      <c r="R7677">
        <f>SUM(FraudData[[#This Row],[Amount Risk]:[Merchant Risk]])</f>
        <v>1</v>
      </c>
      <c r="S7677" t="str" cm="1">
        <f t="array" ref="S7677">_xlfn.IFS(FraudData[[#This Row],[Fraud Risk Score]]&gt;=8,"High Risk",FraudData[[#This Row],[Fraud Risk Score]]&gt;=6,"Medium Risk",TRUE,"Low Risk")</f>
        <v>Low Risk</v>
      </c>
    </row>
    <row r="7678" spans="1:19">
      <c r="A7678">
        <v>7677</v>
      </c>
      <c r="B7678">
        <v>249.04</v>
      </c>
      <c r="C7678">
        <v>12</v>
      </c>
      <c r="D7678" t="s">
        <v>50</v>
      </c>
      <c r="E7678">
        <v>0</v>
      </c>
      <c r="F7678">
        <v>0</v>
      </c>
      <c r="G7678">
        <v>30</v>
      </c>
      <c r="H7678">
        <v>0</v>
      </c>
      <c r="I7678">
        <v>47</v>
      </c>
      <c r="J7678">
        <v>0</v>
      </c>
      <c r="K7678">
        <f>_xlfn.XLOOKUP(FraudData[[#This Row],[amount]],AmountRules[Amount Min],AmountRules[Risk Points],,-1)</f>
        <v>0</v>
      </c>
      <c r="L7678">
        <f>_xlfn.XLOOKUP(FraudData[[#This Row],[transaction_hour]],TimeRules[Hour Min],TimeRules[Risk Points],,-1)</f>
        <v>0</v>
      </c>
      <c r="M7678">
        <f>_xlfn.XLOOKUP(FraudData[[#This Row],[foreign_transaction]],ForeignRules[Foreign Transaction],ForeignRules[Risk Points],0)</f>
        <v>0</v>
      </c>
      <c r="N7678">
        <f>_xlfn.XLOOKUP(FraudData[[#This Row],[location_mismatch]],Table10[Location Mismatch],Table10[Risk Points],0)</f>
        <v>0</v>
      </c>
      <c r="O7678">
        <f>_xlfn.XLOOKUP(FraudData[[#This Row],[device_trust_score]],DeviceRules[Device Min],DeviceRules[Risk Points],,-1)</f>
        <v>2</v>
      </c>
      <c r="P7678">
        <f>_xlfn.XLOOKUP(FraudData[[#This Row],[velocity_last_24h]],VelocityRules[Velocity Min],VelocityRules[Risk Points],,-1)</f>
        <v>0</v>
      </c>
      <c r="Q7678">
        <f>_xlfn.XLOOKUP(FraudData[[#This Row],[merchant_category]],MerchantRules[Merchant Category],MerchantRules[Risk Points],0)</f>
        <v>0</v>
      </c>
      <c r="R7678">
        <f>SUM(FraudData[[#This Row],[Amount Risk]:[Merchant Risk]])</f>
        <v>2</v>
      </c>
      <c r="S7678" t="str" cm="1">
        <f t="array" ref="S7678">_xlfn.IFS(FraudData[[#This Row],[Fraud Risk Score]]&gt;=8,"High Risk",FraudData[[#This Row],[Fraud Risk Score]]&gt;=6,"Medium Risk",TRUE,"Low Risk")</f>
        <v>Low Risk</v>
      </c>
    </row>
    <row r="7679" spans="1:19">
      <c r="A7679">
        <v>7678</v>
      </c>
      <c r="B7679">
        <v>601.85</v>
      </c>
      <c r="C7679">
        <v>0</v>
      </c>
      <c r="D7679" t="s">
        <v>50</v>
      </c>
      <c r="E7679">
        <v>1</v>
      </c>
      <c r="F7679">
        <v>0</v>
      </c>
      <c r="G7679">
        <v>89</v>
      </c>
      <c r="H7679">
        <v>1</v>
      </c>
      <c r="I7679">
        <v>57</v>
      </c>
      <c r="J7679">
        <v>0</v>
      </c>
      <c r="K7679">
        <f>_xlfn.XLOOKUP(FraudData[[#This Row],[amount]],AmountRules[Amount Min],AmountRules[Risk Points],,-1)</f>
        <v>1</v>
      </c>
      <c r="L7679">
        <f>_xlfn.XLOOKUP(FraudData[[#This Row],[transaction_hour]],TimeRules[Hour Min],TimeRules[Risk Points],,-1)</f>
        <v>3</v>
      </c>
      <c r="M7679">
        <f>_xlfn.XLOOKUP(FraudData[[#This Row],[foreign_transaction]],ForeignRules[Foreign Transaction],ForeignRules[Risk Points],0)</f>
        <v>3</v>
      </c>
      <c r="N7679">
        <f>_xlfn.XLOOKUP(FraudData[[#This Row],[location_mismatch]],Table10[Location Mismatch],Table10[Risk Points],0)</f>
        <v>0</v>
      </c>
      <c r="O7679">
        <f>_xlfn.XLOOKUP(FraudData[[#This Row],[device_trust_score]],DeviceRules[Device Min],DeviceRules[Risk Points],,-1)</f>
        <v>0</v>
      </c>
      <c r="P7679">
        <f>_xlfn.XLOOKUP(FraudData[[#This Row],[velocity_last_24h]],VelocityRules[Velocity Min],VelocityRules[Risk Points],,-1)</f>
        <v>0</v>
      </c>
      <c r="Q7679">
        <f>_xlfn.XLOOKUP(FraudData[[#This Row],[merchant_category]],MerchantRules[Merchant Category],MerchantRules[Risk Points],0)</f>
        <v>0</v>
      </c>
      <c r="R7679">
        <f>SUM(FraudData[[#This Row],[Amount Risk]:[Merchant Risk]])</f>
        <v>7</v>
      </c>
      <c r="S7679" t="str" cm="1">
        <f t="array" ref="S7679">_xlfn.IFS(FraudData[[#This Row],[Fraud Risk Score]]&gt;=8,"High Risk",FraudData[[#This Row],[Fraud Risk Score]]&gt;=6,"Medium Risk",TRUE,"Low Risk")</f>
        <v>Medium Risk</v>
      </c>
    </row>
    <row r="7680" spans="1:19">
      <c r="A7680">
        <v>7679</v>
      </c>
      <c r="B7680">
        <v>13.75</v>
      </c>
      <c r="C7680">
        <v>9</v>
      </c>
      <c r="D7680" t="s">
        <v>50</v>
      </c>
      <c r="E7680">
        <v>0</v>
      </c>
      <c r="F7680">
        <v>0</v>
      </c>
      <c r="G7680">
        <v>91</v>
      </c>
      <c r="H7680">
        <v>2</v>
      </c>
      <c r="I7680">
        <v>23</v>
      </c>
      <c r="J7680">
        <v>0</v>
      </c>
      <c r="K7680">
        <f>_xlfn.XLOOKUP(FraudData[[#This Row],[amount]],AmountRules[Amount Min],AmountRules[Risk Points],,-1)</f>
        <v>0</v>
      </c>
      <c r="L7680">
        <f>_xlfn.XLOOKUP(FraudData[[#This Row],[transaction_hour]],TimeRules[Hour Min],TimeRules[Risk Points],,-1)</f>
        <v>0</v>
      </c>
      <c r="M7680">
        <f>_xlfn.XLOOKUP(FraudData[[#This Row],[foreign_transaction]],ForeignRules[Foreign Transaction],ForeignRules[Risk Points],0)</f>
        <v>0</v>
      </c>
      <c r="N7680">
        <f>_xlfn.XLOOKUP(FraudData[[#This Row],[location_mismatch]],Table10[Location Mismatch],Table10[Risk Points],0)</f>
        <v>0</v>
      </c>
      <c r="O7680">
        <f>_xlfn.XLOOKUP(FraudData[[#This Row],[device_trust_score]],DeviceRules[Device Min],DeviceRules[Risk Points],,-1)</f>
        <v>0</v>
      </c>
      <c r="P7680">
        <f>_xlfn.XLOOKUP(FraudData[[#This Row],[velocity_last_24h]],VelocityRules[Velocity Min],VelocityRules[Risk Points],,-1)</f>
        <v>0</v>
      </c>
      <c r="Q7680">
        <f>_xlfn.XLOOKUP(FraudData[[#This Row],[merchant_category]],MerchantRules[Merchant Category],MerchantRules[Risk Points],0)</f>
        <v>0</v>
      </c>
      <c r="R7680">
        <f>SUM(FraudData[[#This Row],[Amount Risk]:[Merchant Risk]])</f>
        <v>0</v>
      </c>
      <c r="S7680" t="str" cm="1">
        <f t="array" ref="S7680">_xlfn.IFS(FraudData[[#This Row],[Fraud Risk Score]]&gt;=8,"High Risk",FraudData[[#This Row],[Fraud Risk Score]]&gt;=6,"Medium Risk",TRUE,"Low Risk")</f>
        <v>Low Risk</v>
      </c>
    </row>
    <row r="7681" spans="1:19">
      <c r="A7681">
        <v>7680</v>
      </c>
      <c r="B7681">
        <v>9.8800000000000008</v>
      </c>
      <c r="C7681">
        <v>8</v>
      </c>
      <c r="D7681" t="s">
        <v>46</v>
      </c>
      <c r="E7681">
        <v>0</v>
      </c>
      <c r="F7681">
        <v>0</v>
      </c>
      <c r="G7681">
        <v>45</v>
      </c>
      <c r="H7681">
        <v>0</v>
      </c>
      <c r="I7681">
        <v>59</v>
      </c>
      <c r="J7681">
        <v>0</v>
      </c>
      <c r="K7681">
        <f>_xlfn.XLOOKUP(FraudData[[#This Row],[amount]],AmountRules[Amount Min],AmountRules[Risk Points],,-1)</f>
        <v>0</v>
      </c>
      <c r="L7681">
        <f>_xlfn.XLOOKUP(FraudData[[#This Row],[transaction_hour]],TimeRules[Hour Min],TimeRules[Risk Points],,-1)</f>
        <v>0</v>
      </c>
      <c r="M7681">
        <f>_xlfn.XLOOKUP(FraudData[[#This Row],[foreign_transaction]],ForeignRules[Foreign Transaction],ForeignRules[Risk Points],0)</f>
        <v>0</v>
      </c>
      <c r="N7681">
        <f>_xlfn.XLOOKUP(FraudData[[#This Row],[location_mismatch]],Table10[Location Mismatch],Table10[Risk Points],0)</f>
        <v>0</v>
      </c>
      <c r="O7681">
        <f>_xlfn.XLOOKUP(FraudData[[#This Row],[device_trust_score]],DeviceRules[Device Min],DeviceRules[Risk Points],,-1)</f>
        <v>2</v>
      </c>
      <c r="P7681">
        <f>_xlfn.XLOOKUP(FraudData[[#This Row],[velocity_last_24h]],VelocityRules[Velocity Min],VelocityRules[Risk Points],,-1)</f>
        <v>0</v>
      </c>
      <c r="Q7681">
        <f>_xlfn.XLOOKUP(FraudData[[#This Row],[merchant_category]],MerchantRules[Merchant Category],MerchantRules[Risk Points],0)</f>
        <v>0</v>
      </c>
      <c r="R7681">
        <f>SUM(FraudData[[#This Row],[Amount Risk]:[Merchant Risk]])</f>
        <v>2</v>
      </c>
      <c r="S7681" t="str" cm="1">
        <f t="array" ref="S7681">_xlfn.IFS(FraudData[[#This Row],[Fraud Risk Score]]&gt;=8,"High Risk",FraudData[[#This Row],[Fraud Risk Score]]&gt;=6,"Medium Risk",TRUE,"Low Risk")</f>
        <v>Low Risk</v>
      </c>
    </row>
    <row r="7682" spans="1:19">
      <c r="A7682">
        <v>7681</v>
      </c>
      <c r="B7682">
        <v>499.21</v>
      </c>
      <c r="C7682">
        <v>16</v>
      </c>
      <c r="D7682" t="s">
        <v>48</v>
      </c>
      <c r="E7682">
        <v>0</v>
      </c>
      <c r="F7682">
        <v>0</v>
      </c>
      <c r="G7682">
        <v>54</v>
      </c>
      <c r="H7682">
        <v>2</v>
      </c>
      <c r="I7682">
        <v>66</v>
      </c>
      <c r="J7682">
        <v>0</v>
      </c>
      <c r="K7682">
        <f>_xlfn.XLOOKUP(FraudData[[#This Row],[amount]],AmountRules[Amount Min],AmountRules[Risk Points],,-1)</f>
        <v>0</v>
      </c>
      <c r="L7682">
        <f>_xlfn.XLOOKUP(FraudData[[#This Row],[transaction_hour]],TimeRules[Hour Min],TimeRules[Risk Points],,-1)</f>
        <v>0</v>
      </c>
      <c r="M7682">
        <f>_xlfn.XLOOKUP(FraudData[[#This Row],[foreign_transaction]],ForeignRules[Foreign Transaction],ForeignRules[Risk Points],0)</f>
        <v>0</v>
      </c>
      <c r="N7682">
        <f>_xlfn.XLOOKUP(FraudData[[#This Row],[location_mismatch]],Table10[Location Mismatch],Table10[Risk Points],0)</f>
        <v>0</v>
      </c>
      <c r="O7682">
        <f>_xlfn.XLOOKUP(FraudData[[#This Row],[device_trust_score]],DeviceRules[Device Min],DeviceRules[Risk Points],,-1)</f>
        <v>1</v>
      </c>
      <c r="P7682">
        <f>_xlfn.XLOOKUP(FraudData[[#This Row],[velocity_last_24h]],VelocityRules[Velocity Min],VelocityRules[Risk Points],,-1)</f>
        <v>0</v>
      </c>
      <c r="Q7682">
        <f>_xlfn.XLOOKUP(FraudData[[#This Row],[merchant_category]],MerchantRules[Merchant Category],MerchantRules[Risk Points],0)</f>
        <v>0</v>
      </c>
      <c r="R7682">
        <f>SUM(FraudData[[#This Row],[Amount Risk]:[Merchant Risk]])</f>
        <v>1</v>
      </c>
      <c r="S7682" t="str" cm="1">
        <f t="array" ref="S7682">_xlfn.IFS(FraudData[[#This Row],[Fraud Risk Score]]&gt;=8,"High Risk",FraudData[[#This Row],[Fraud Risk Score]]&gt;=6,"Medium Risk",TRUE,"Low Risk")</f>
        <v>Low Risk</v>
      </c>
    </row>
    <row r="7683" spans="1:19">
      <c r="A7683">
        <v>7682</v>
      </c>
      <c r="B7683">
        <v>135.86000000000001</v>
      </c>
      <c r="C7683">
        <v>0</v>
      </c>
      <c r="D7683" t="s">
        <v>48</v>
      </c>
      <c r="E7683">
        <v>0</v>
      </c>
      <c r="F7683">
        <v>1</v>
      </c>
      <c r="G7683">
        <v>81</v>
      </c>
      <c r="H7683">
        <v>3</v>
      </c>
      <c r="I7683">
        <v>24</v>
      </c>
      <c r="J7683">
        <v>0</v>
      </c>
      <c r="K7683">
        <f>_xlfn.XLOOKUP(FraudData[[#This Row],[amount]],AmountRules[Amount Min],AmountRules[Risk Points],,-1)</f>
        <v>0</v>
      </c>
      <c r="L7683">
        <f>_xlfn.XLOOKUP(FraudData[[#This Row],[transaction_hour]],TimeRules[Hour Min],TimeRules[Risk Points],,-1)</f>
        <v>3</v>
      </c>
      <c r="M7683">
        <f>_xlfn.XLOOKUP(FraudData[[#This Row],[foreign_transaction]],ForeignRules[Foreign Transaction],ForeignRules[Risk Points],0)</f>
        <v>0</v>
      </c>
      <c r="N7683">
        <f>_xlfn.XLOOKUP(FraudData[[#This Row],[location_mismatch]],Table10[Location Mismatch],Table10[Risk Points],0)</f>
        <v>3</v>
      </c>
      <c r="O7683">
        <f>_xlfn.XLOOKUP(FraudData[[#This Row],[device_trust_score]],DeviceRules[Device Min],DeviceRules[Risk Points],,-1)</f>
        <v>0</v>
      </c>
      <c r="P7683">
        <f>_xlfn.XLOOKUP(FraudData[[#This Row],[velocity_last_24h]],VelocityRules[Velocity Min],VelocityRules[Risk Points],,-1)</f>
        <v>0</v>
      </c>
      <c r="Q7683">
        <f>_xlfn.XLOOKUP(FraudData[[#This Row],[merchant_category]],MerchantRules[Merchant Category],MerchantRules[Risk Points],0)</f>
        <v>0</v>
      </c>
      <c r="R7683">
        <f>SUM(FraudData[[#This Row],[Amount Risk]:[Merchant Risk]])</f>
        <v>6</v>
      </c>
      <c r="S7683" t="str" cm="1">
        <f t="array" ref="S7683">_xlfn.IFS(FraudData[[#This Row],[Fraud Risk Score]]&gt;=8,"High Risk",FraudData[[#This Row],[Fraud Risk Score]]&gt;=6,"Medium Risk",TRUE,"Low Risk")</f>
        <v>Medium Risk</v>
      </c>
    </row>
    <row r="7684" spans="1:19">
      <c r="A7684">
        <v>7683</v>
      </c>
      <c r="B7684">
        <v>171.77</v>
      </c>
      <c r="C7684">
        <v>0</v>
      </c>
      <c r="D7684" t="s">
        <v>47</v>
      </c>
      <c r="E7684">
        <v>0</v>
      </c>
      <c r="F7684">
        <v>0</v>
      </c>
      <c r="G7684">
        <v>79</v>
      </c>
      <c r="H7684">
        <v>0</v>
      </c>
      <c r="I7684">
        <v>69</v>
      </c>
      <c r="J7684">
        <v>0</v>
      </c>
      <c r="K7684">
        <f>_xlfn.XLOOKUP(FraudData[[#This Row],[amount]],AmountRules[Amount Min],AmountRules[Risk Points],,-1)</f>
        <v>0</v>
      </c>
      <c r="L7684">
        <f>_xlfn.XLOOKUP(FraudData[[#This Row],[transaction_hour]],TimeRules[Hour Min],TimeRules[Risk Points],,-1)</f>
        <v>3</v>
      </c>
      <c r="M7684">
        <f>_xlfn.XLOOKUP(FraudData[[#This Row],[foreign_transaction]],ForeignRules[Foreign Transaction],ForeignRules[Risk Points],0)</f>
        <v>0</v>
      </c>
      <c r="N7684">
        <f>_xlfn.XLOOKUP(FraudData[[#This Row],[location_mismatch]],Table10[Location Mismatch],Table10[Risk Points],0)</f>
        <v>0</v>
      </c>
      <c r="O7684">
        <f>_xlfn.XLOOKUP(FraudData[[#This Row],[device_trust_score]],DeviceRules[Device Min],DeviceRules[Risk Points],,-1)</f>
        <v>0</v>
      </c>
      <c r="P7684">
        <f>_xlfn.XLOOKUP(FraudData[[#This Row],[velocity_last_24h]],VelocityRules[Velocity Min],VelocityRules[Risk Points],,-1)</f>
        <v>0</v>
      </c>
      <c r="Q7684">
        <f>_xlfn.XLOOKUP(FraudData[[#This Row],[merchant_category]],MerchantRules[Merchant Category],MerchantRules[Risk Points],0)</f>
        <v>0</v>
      </c>
      <c r="R7684">
        <f>SUM(FraudData[[#This Row],[Amount Risk]:[Merchant Risk]])</f>
        <v>3</v>
      </c>
      <c r="S7684" t="str" cm="1">
        <f t="array" ref="S7684">_xlfn.IFS(FraudData[[#This Row],[Fraud Risk Score]]&gt;=8,"High Risk",FraudData[[#This Row],[Fraud Risk Score]]&gt;=6,"Medium Risk",TRUE,"Low Risk")</f>
        <v>Low Risk</v>
      </c>
    </row>
    <row r="7685" spans="1:19">
      <c r="A7685">
        <v>7684</v>
      </c>
      <c r="B7685">
        <v>118.55</v>
      </c>
      <c r="C7685">
        <v>6</v>
      </c>
      <c r="D7685" t="s">
        <v>48</v>
      </c>
      <c r="E7685">
        <v>0</v>
      </c>
      <c r="F7685">
        <v>0</v>
      </c>
      <c r="G7685">
        <v>26</v>
      </c>
      <c r="H7685">
        <v>4</v>
      </c>
      <c r="I7685">
        <v>30</v>
      </c>
      <c r="J7685">
        <v>0</v>
      </c>
      <c r="K7685">
        <f>_xlfn.XLOOKUP(FraudData[[#This Row],[amount]],AmountRules[Amount Min],AmountRules[Risk Points],,-1)</f>
        <v>0</v>
      </c>
      <c r="L7685">
        <f>_xlfn.XLOOKUP(FraudData[[#This Row],[transaction_hour]],TimeRules[Hour Min],TimeRules[Risk Points],,-1)</f>
        <v>0</v>
      </c>
      <c r="M7685">
        <f>_xlfn.XLOOKUP(FraudData[[#This Row],[foreign_transaction]],ForeignRules[Foreign Transaction],ForeignRules[Risk Points],0)</f>
        <v>0</v>
      </c>
      <c r="N7685">
        <f>_xlfn.XLOOKUP(FraudData[[#This Row],[location_mismatch]],Table10[Location Mismatch],Table10[Risk Points],0)</f>
        <v>0</v>
      </c>
      <c r="O7685">
        <f>_xlfn.XLOOKUP(FraudData[[#This Row],[device_trust_score]],DeviceRules[Device Min],DeviceRules[Risk Points],,-1)</f>
        <v>3</v>
      </c>
      <c r="P7685">
        <f>_xlfn.XLOOKUP(FraudData[[#This Row],[velocity_last_24h]],VelocityRules[Velocity Min],VelocityRules[Risk Points],,-1)</f>
        <v>0</v>
      </c>
      <c r="Q7685">
        <f>_xlfn.XLOOKUP(FraudData[[#This Row],[merchant_category]],MerchantRules[Merchant Category],MerchantRules[Risk Points],0)</f>
        <v>0</v>
      </c>
      <c r="R7685">
        <f>SUM(FraudData[[#This Row],[Amount Risk]:[Merchant Risk]])</f>
        <v>3</v>
      </c>
      <c r="S7685" t="str" cm="1">
        <f t="array" ref="S7685">_xlfn.IFS(FraudData[[#This Row],[Fraud Risk Score]]&gt;=8,"High Risk",FraudData[[#This Row],[Fraud Risk Score]]&gt;=6,"Medium Risk",TRUE,"Low Risk")</f>
        <v>Low Risk</v>
      </c>
    </row>
    <row r="7686" spans="1:19">
      <c r="A7686">
        <v>7685</v>
      </c>
      <c r="B7686">
        <v>17.7</v>
      </c>
      <c r="C7686">
        <v>3</v>
      </c>
      <c r="D7686" t="s">
        <v>48</v>
      </c>
      <c r="E7686">
        <v>0</v>
      </c>
      <c r="F7686">
        <v>0</v>
      </c>
      <c r="G7686">
        <v>72</v>
      </c>
      <c r="H7686">
        <v>3</v>
      </c>
      <c r="I7686">
        <v>60</v>
      </c>
      <c r="J7686">
        <v>0</v>
      </c>
      <c r="K7686">
        <f>_xlfn.XLOOKUP(FraudData[[#This Row],[amount]],AmountRules[Amount Min],AmountRules[Risk Points],,-1)</f>
        <v>0</v>
      </c>
      <c r="L7686">
        <f>_xlfn.XLOOKUP(FraudData[[#This Row],[transaction_hour]],TimeRules[Hour Min],TimeRules[Risk Points],,-1)</f>
        <v>3</v>
      </c>
      <c r="M7686">
        <f>_xlfn.XLOOKUP(FraudData[[#This Row],[foreign_transaction]],ForeignRules[Foreign Transaction],ForeignRules[Risk Points],0)</f>
        <v>0</v>
      </c>
      <c r="N7686">
        <f>_xlfn.XLOOKUP(FraudData[[#This Row],[location_mismatch]],Table10[Location Mismatch],Table10[Risk Points],0)</f>
        <v>0</v>
      </c>
      <c r="O7686">
        <f>_xlfn.XLOOKUP(FraudData[[#This Row],[device_trust_score]],DeviceRules[Device Min],DeviceRules[Risk Points],,-1)</f>
        <v>0</v>
      </c>
      <c r="P7686">
        <f>_xlfn.XLOOKUP(FraudData[[#This Row],[velocity_last_24h]],VelocityRules[Velocity Min],VelocityRules[Risk Points],,-1)</f>
        <v>0</v>
      </c>
      <c r="Q7686">
        <f>_xlfn.XLOOKUP(FraudData[[#This Row],[merchant_category]],MerchantRules[Merchant Category],MerchantRules[Risk Points],0)</f>
        <v>0</v>
      </c>
      <c r="R7686">
        <f>SUM(FraudData[[#This Row],[Amount Risk]:[Merchant Risk]])</f>
        <v>3</v>
      </c>
      <c r="S7686" t="str" cm="1">
        <f t="array" ref="S7686">_xlfn.IFS(FraudData[[#This Row],[Fraud Risk Score]]&gt;=8,"High Risk",FraudData[[#This Row],[Fraud Risk Score]]&gt;=6,"Medium Risk",TRUE,"Low Risk")</f>
        <v>Low Risk</v>
      </c>
    </row>
    <row r="7687" spans="1:19">
      <c r="A7687">
        <v>7686</v>
      </c>
      <c r="B7687">
        <v>263.05</v>
      </c>
      <c r="C7687">
        <v>22</v>
      </c>
      <c r="D7687" t="s">
        <v>47</v>
      </c>
      <c r="E7687">
        <v>0</v>
      </c>
      <c r="F7687">
        <v>0</v>
      </c>
      <c r="G7687">
        <v>46</v>
      </c>
      <c r="H7687">
        <v>1</v>
      </c>
      <c r="I7687">
        <v>37</v>
      </c>
      <c r="J7687">
        <v>0</v>
      </c>
      <c r="K7687">
        <f>_xlfn.XLOOKUP(FraudData[[#This Row],[amount]],AmountRules[Amount Min],AmountRules[Risk Points],,-1)</f>
        <v>0</v>
      </c>
      <c r="L7687">
        <f>_xlfn.XLOOKUP(FraudData[[#This Row],[transaction_hour]],TimeRules[Hour Min],TimeRules[Risk Points],,-1)</f>
        <v>0</v>
      </c>
      <c r="M7687">
        <f>_xlfn.XLOOKUP(FraudData[[#This Row],[foreign_transaction]],ForeignRules[Foreign Transaction],ForeignRules[Risk Points],0)</f>
        <v>0</v>
      </c>
      <c r="N7687">
        <f>_xlfn.XLOOKUP(FraudData[[#This Row],[location_mismatch]],Table10[Location Mismatch],Table10[Risk Points],0)</f>
        <v>0</v>
      </c>
      <c r="O7687">
        <f>_xlfn.XLOOKUP(FraudData[[#This Row],[device_trust_score]],DeviceRules[Device Min],DeviceRules[Risk Points],,-1)</f>
        <v>2</v>
      </c>
      <c r="P7687">
        <f>_xlfn.XLOOKUP(FraudData[[#This Row],[velocity_last_24h]],VelocityRules[Velocity Min],VelocityRules[Risk Points],,-1)</f>
        <v>0</v>
      </c>
      <c r="Q7687">
        <f>_xlfn.XLOOKUP(FraudData[[#This Row],[merchant_category]],MerchantRules[Merchant Category],MerchantRules[Risk Points],0)</f>
        <v>0</v>
      </c>
      <c r="R7687">
        <f>SUM(FraudData[[#This Row],[Amount Risk]:[Merchant Risk]])</f>
        <v>2</v>
      </c>
      <c r="S7687" t="str" cm="1">
        <f t="array" ref="S7687">_xlfn.IFS(FraudData[[#This Row],[Fraud Risk Score]]&gt;=8,"High Risk",FraudData[[#This Row],[Fraud Risk Score]]&gt;=6,"Medium Risk",TRUE,"Low Risk")</f>
        <v>Low Risk</v>
      </c>
    </row>
    <row r="7688" spans="1:19">
      <c r="A7688">
        <v>7687</v>
      </c>
      <c r="B7688">
        <v>247.55</v>
      </c>
      <c r="C7688">
        <v>20</v>
      </c>
      <c r="D7688" t="s">
        <v>48</v>
      </c>
      <c r="E7688">
        <v>0</v>
      </c>
      <c r="F7688">
        <v>0</v>
      </c>
      <c r="G7688">
        <v>37</v>
      </c>
      <c r="H7688">
        <v>1</v>
      </c>
      <c r="I7688">
        <v>22</v>
      </c>
      <c r="J7688">
        <v>0</v>
      </c>
      <c r="K7688">
        <f>_xlfn.XLOOKUP(FraudData[[#This Row],[amount]],AmountRules[Amount Min],AmountRules[Risk Points],,-1)</f>
        <v>0</v>
      </c>
      <c r="L7688">
        <f>_xlfn.XLOOKUP(FraudData[[#This Row],[transaction_hour]],TimeRules[Hour Min],TimeRules[Risk Points],,-1)</f>
        <v>0</v>
      </c>
      <c r="M7688">
        <f>_xlfn.XLOOKUP(FraudData[[#This Row],[foreign_transaction]],ForeignRules[Foreign Transaction],ForeignRules[Risk Points],0)</f>
        <v>0</v>
      </c>
      <c r="N7688">
        <f>_xlfn.XLOOKUP(FraudData[[#This Row],[location_mismatch]],Table10[Location Mismatch],Table10[Risk Points],0)</f>
        <v>0</v>
      </c>
      <c r="O7688">
        <f>_xlfn.XLOOKUP(FraudData[[#This Row],[device_trust_score]],DeviceRules[Device Min],DeviceRules[Risk Points],,-1)</f>
        <v>2</v>
      </c>
      <c r="P7688">
        <f>_xlfn.XLOOKUP(FraudData[[#This Row],[velocity_last_24h]],VelocityRules[Velocity Min],VelocityRules[Risk Points],,-1)</f>
        <v>0</v>
      </c>
      <c r="Q7688">
        <f>_xlfn.XLOOKUP(FraudData[[#This Row],[merchant_category]],MerchantRules[Merchant Category],MerchantRules[Risk Points],0)</f>
        <v>0</v>
      </c>
      <c r="R7688">
        <f>SUM(FraudData[[#This Row],[Amount Risk]:[Merchant Risk]])</f>
        <v>2</v>
      </c>
      <c r="S7688" t="str" cm="1">
        <f t="array" ref="S7688">_xlfn.IFS(FraudData[[#This Row],[Fraud Risk Score]]&gt;=8,"High Risk",FraudData[[#This Row],[Fraud Risk Score]]&gt;=6,"Medium Risk",TRUE,"Low Risk")</f>
        <v>Low Risk</v>
      </c>
    </row>
    <row r="7689" spans="1:19">
      <c r="A7689">
        <v>7688</v>
      </c>
      <c r="B7689">
        <v>67.239999999999995</v>
      </c>
      <c r="C7689">
        <v>11</v>
      </c>
      <c r="D7689" t="s">
        <v>48</v>
      </c>
      <c r="E7689">
        <v>0</v>
      </c>
      <c r="F7689">
        <v>0</v>
      </c>
      <c r="G7689">
        <v>67</v>
      </c>
      <c r="H7689">
        <v>2</v>
      </c>
      <c r="I7689">
        <v>41</v>
      </c>
      <c r="J7689">
        <v>0</v>
      </c>
      <c r="K7689">
        <f>_xlfn.XLOOKUP(FraudData[[#This Row],[amount]],AmountRules[Amount Min],AmountRules[Risk Points],,-1)</f>
        <v>0</v>
      </c>
      <c r="L7689">
        <f>_xlfn.XLOOKUP(FraudData[[#This Row],[transaction_hour]],TimeRules[Hour Min],TimeRules[Risk Points],,-1)</f>
        <v>0</v>
      </c>
      <c r="M7689">
        <f>_xlfn.XLOOKUP(FraudData[[#This Row],[foreign_transaction]],ForeignRules[Foreign Transaction],ForeignRules[Risk Points],0)</f>
        <v>0</v>
      </c>
      <c r="N7689">
        <f>_xlfn.XLOOKUP(FraudData[[#This Row],[location_mismatch]],Table10[Location Mismatch],Table10[Risk Points],0)</f>
        <v>0</v>
      </c>
      <c r="O7689">
        <f>_xlfn.XLOOKUP(FraudData[[#This Row],[device_trust_score]],DeviceRules[Device Min],DeviceRules[Risk Points],,-1)</f>
        <v>1</v>
      </c>
      <c r="P7689">
        <f>_xlfn.XLOOKUP(FraudData[[#This Row],[velocity_last_24h]],VelocityRules[Velocity Min],VelocityRules[Risk Points],,-1)</f>
        <v>0</v>
      </c>
      <c r="Q7689">
        <f>_xlfn.XLOOKUP(FraudData[[#This Row],[merchant_category]],MerchantRules[Merchant Category],MerchantRules[Risk Points],0)</f>
        <v>0</v>
      </c>
      <c r="R7689">
        <f>SUM(FraudData[[#This Row],[Amount Risk]:[Merchant Risk]])</f>
        <v>1</v>
      </c>
      <c r="S7689" t="str" cm="1">
        <f t="array" ref="S7689">_xlfn.IFS(FraudData[[#This Row],[Fraud Risk Score]]&gt;=8,"High Risk",FraudData[[#This Row],[Fraud Risk Score]]&gt;=6,"Medium Risk",TRUE,"Low Risk")</f>
        <v>Low Risk</v>
      </c>
    </row>
    <row r="7690" spans="1:19">
      <c r="A7690">
        <v>7689</v>
      </c>
      <c r="B7690">
        <v>65.81</v>
      </c>
      <c r="C7690">
        <v>15</v>
      </c>
      <c r="D7690" t="s">
        <v>49</v>
      </c>
      <c r="E7690">
        <v>0</v>
      </c>
      <c r="F7690">
        <v>0</v>
      </c>
      <c r="G7690">
        <v>99</v>
      </c>
      <c r="H7690">
        <v>5</v>
      </c>
      <c r="I7690">
        <v>59</v>
      </c>
      <c r="J7690">
        <v>0</v>
      </c>
      <c r="K7690">
        <f>_xlfn.XLOOKUP(FraudData[[#This Row],[amount]],AmountRules[Amount Min],AmountRules[Risk Points],,-1)</f>
        <v>0</v>
      </c>
      <c r="L7690">
        <f>_xlfn.XLOOKUP(FraudData[[#This Row],[transaction_hour]],TimeRules[Hour Min],TimeRules[Risk Points],,-1)</f>
        <v>0</v>
      </c>
      <c r="M7690">
        <f>_xlfn.XLOOKUP(FraudData[[#This Row],[foreign_transaction]],ForeignRules[Foreign Transaction],ForeignRules[Risk Points],0)</f>
        <v>0</v>
      </c>
      <c r="N7690">
        <f>_xlfn.XLOOKUP(FraudData[[#This Row],[location_mismatch]],Table10[Location Mismatch],Table10[Risk Points],0)</f>
        <v>0</v>
      </c>
      <c r="O7690">
        <f>_xlfn.XLOOKUP(FraudData[[#This Row],[device_trust_score]],DeviceRules[Device Min],DeviceRules[Risk Points],,-1)</f>
        <v>0</v>
      </c>
      <c r="P7690">
        <f>_xlfn.XLOOKUP(FraudData[[#This Row],[velocity_last_24h]],VelocityRules[Velocity Min],VelocityRules[Risk Points],,-1)</f>
        <v>3</v>
      </c>
      <c r="Q7690">
        <f>_xlfn.XLOOKUP(FraudData[[#This Row],[merchant_category]],MerchantRules[Merchant Category],MerchantRules[Risk Points],0)</f>
        <v>1</v>
      </c>
      <c r="R7690">
        <f>SUM(FraudData[[#This Row],[Amount Risk]:[Merchant Risk]])</f>
        <v>4</v>
      </c>
      <c r="S7690" t="str" cm="1">
        <f t="array" ref="S7690">_xlfn.IFS(FraudData[[#This Row],[Fraud Risk Score]]&gt;=8,"High Risk",FraudData[[#This Row],[Fraud Risk Score]]&gt;=6,"Medium Risk",TRUE,"Low Risk")</f>
        <v>Low Risk</v>
      </c>
    </row>
    <row r="7691" spans="1:19">
      <c r="A7691">
        <v>7690</v>
      </c>
      <c r="B7691">
        <v>327.45</v>
      </c>
      <c r="C7691">
        <v>13</v>
      </c>
      <c r="D7691" t="s">
        <v>47</v>
      </c>
      <c r="E7691">
        <v>0</v>
      </c>
      <c r="F7691">
        <v>0</v>
      </c>
      <c r="G7691">
        <v>98</v>
      </c>
      <c r="H7691">
        <v>1</v>
      </c>
      <c r="I7691">
        <v>51</v>
      </c>
      <c r="J7691">
        <v>0</v>
      </c>
      <c r="K7691">
        <f>_xlfn.XLOOKUP(FraudData[[#This Row],[amount]],AmountRules[Amount Min],AmountRules[Risk Points],,-1)</f>
        <v>0</v>
      </c>
      <c r="L7691">
        <f>_xlfn.XLOOKUP(FraudData[[#This Row],[transaction_hour]],TimeRules[Hour Min],TimeRules[Risk Points],,-1)</f>
        <v>0</v>
      </c>
      <c r="M7691">
        <f>_xlfn.XLOOKUP(FraudData[[#This Row],[foreign_transaction]],ForeignRules[Foreign Transaction],ForeignRules[Risk Points],0)</f>
        <v>0</v>
      </c>
      <c r="N7691">
        <f>_xlfn.XLOOKUP(FraudData[[#This Row],[location_mismatch]],Table10[Location Mismatch],Table10[Risk Points],0)</f>
        <v>0</v>
      </c>
      <c r="O7691">
        <f>_xlfn.XLOOKUP(FraudData[[#This Row],[device_trust_score]],DeviceRules[Device Min],DeviceRules[Risk Points],,-1)</f>
        <v>0</v>
      </c>
      <c r="P7691">
        <f>_xlfn.XLOOKUP(FraudData[[#This Row],[velocity_last_24h]],VelocityRules[Velocity Min],VelocityRules[Risk Points],,-1)</f>
        <v>0</v>
      </c>
      <c r="Q7691">
        <f>_xlfn.XLOOKUP(FraudData[[#This Row],[merchant_category]],MerchantRules[Merchant Category],MerchantRules[Risk Points],0)</f>
        <v>0</v>
      </c>
      <c r="R7691">
        <f>SUM(FraudData[[#This Row],[Amount Risk]:[Merchant Risk]])</f>
        <v>0</v>
      </c>
      <c r="S7691" t="str" cm="1">
        <f t="array" ref="S7691">_xlfn.IFS(FraudData[[#This Row],[Fraud Risk Score]]&gt;=8,"High Risk",FraudData[[#This Row],[Fraud Risk Score]]&gt;=6,"Medium Risk",TRUE,"Low Risk")</f>
        <v>Low Risk</v>
      </c>
    </row>
    <row r="7692" spans="1:19">
      <c r="A7692">
        <v>7691</v>
      </c>
      <c r="B7692">
        <v>13.52</v>
      </c>
      <c r="C7692">
        <v>22</v>
      </c>
      <c r="D7692" t="s">
        <v>49</v>
      </c>
      <c r="E7692">
        <v>0</v>
      </c>
      <c r="F7692">
        <v>0</v>
      </c>
      <c r="G7692">
        <v>73</v>
      </c>
      <c r="H7692">
        <v>3</v>
      </c>
      <c r="I7692">
        <v>40</v>
      </c>
      <c r="J7692">
        <v>0</v>
      </c>
      <c r="K7692">
        <f>_xlfn.XLOOKUP(FraudData[[#This Row],[amount]],AmountRules[Amount Min],AmountRules[Risk Points],,-1)</f>
        <v>0</v>
      </c>
      <c r="L7692">
        <f>_xlfn.XLOOKUP(FraudData[[#This Row],[transaction_hour]],TimeRules[Hour Min],TimeRules[Risk Points],,-1)</f>
        <v>0</v>
      </c>
      <c r="M7692">
        <f>_xlfn.XLOOKUP(FraudData[[#This Row],[foreign_transaction]],ForeignRules[Foreign Transaction],ForeignRules[Risk Points],0)</f>
        <v>0</v>
      </c>
      <c r="N7692">
        <f>_xlfn.XLOOKUP(FraudData[[#This Row],[location_mismatch]],Table10[Location Mismatch],Table10[Risk Points],0)</f>
        <v>0</v>
      </c>
      <c r="O7692">
        <f>_xlfn.XLOOKUP(FraudData[[#This Row],[device_trust_score]],DeviceRules[Device Min],DeviceRules[Risk Points],,-1)</f>
        <v>0</v>
      </c>
      <c r="P7692">
        <f>_xlfn.XLOOKUP(FraudData[[#This Row],[velocity_last_24h]],VelocityRules[Velocity Min],VelocityRules[Risk Points],,-1)</f>
        <v>0</v>
      </c>
      <c r="Q7692">
        <f>_xlfn.XLOOKUP(FraudData[[#This Row],[merchant_category]],MerchantRules[Merchant Category],MerchantRules[Risk Points],0)</f>
        <v>1</v>
      </c>
      <c r="R7692">
        <f>SUM(FraudData[[#This Row],[Amount Risk]:[Merchant Risk]])</f>
        <v>1</v>
      </c>
      <c r="S7692" t="str" cm="1">
        <f t="array" ref="S7692">_xlfn.IFS(FraudData[[#This Row],[Fraud Risk Score]]&gt;=8,"High Risk",FraudData[[#This Row],[Fraud Risk Score]]&gt;=6,"Medium Risk",TRUE,"Low Risk")</f>
        <v>Low Risk</v>
      </c>
    </row>
    <row r="7693" spans="1:19">
      <c r="A7693">
        <v>7692</v>
      </c>
      <c r="B7693">
        <v>383.31</v>
      </c>
      <c r="C7693">
        <v>9</v>
      </c>
      <c r="D7693" t="s">
        <v>46</v>
      </c>
      <c r="E7693">
        <v>0</v>
      </c>
      <c r="F7693">
        <v>0</v>
      </c>
      <c r="G7693">
        <v>61</v>
      </c>
      <c r="H7693">
        <v>1</v>
      </c>
      <c r="I7693">
        <v>26</v>
      </c>
      <c r="J7693">
        <v>0</v>
      </c>
      <c r="K7693">
        <f>_xlfn.XLOOKUP(FraudData[[#This Row],[amount]],AmountRules[Amount Min],AmountRules[Risk Points],,-1)</f>
        <v>0</v>
      </c>
      <c r="L7693">
        <f>_xlfn.XLOOKUP(FraudData[[#This Row],[transaction_hour]],TimeRules[Hour Min],TimeRules[Risk Points],,-1)</f>
        <v>0</v>
      </c>
      <c r="M7693">
        <f>_xlfn.XLOOKUP(FraudData[[#This Row],[foreign_transaction]],ForeignRules[Foreign Transaction],ForeignRules[Risk Points],0)</f>
        <v>0</v>
      </c>
      <c r="N7693">
        <f>_xlfn.XLOOKUP(FraudData[[#This Row],[location_mismatch]],Table10[Location Mismatch],Table10[Risk Points],0)</f>
        <v>0</v>
      </c>
      <c r="O7693">
        <f>_xlfn.XLOOKUP(FraudData[[#This Row],[device_trust_score]],DeviceRules[Device Min],DeviceRules[Risk Points],,-1)</f>
        <v>1</v>
      </c>
      <c r="P7693">
        <f>_xlfn.XLOOKUP(FraudData[[#This Row],[velocity_last_24h]],VelocityRules[Velocity Min],VelocityRules[Risk Points],,-1)</f>
        <v>0</v>
      </c>
      <c r="Q7693">
        <f>_xlfn.XLOOKUP(FraudData[[#This Row],[merchant_category]],MerchantRules[Merchant Category],MerchantRules[Risk Points],0)</f>
        <v>0</v>
      </c>
      <c r="R7693">
        <f>SUM(FraudData[[#This Row],[Amount Risk]:[Merchant Risk]])</f>
        <v>1</v>
      </c>
      <c r="S7693" t="str" cm="1">
        <f t="array" ref="S7693">_xlfn.IFS(FraudData[[#This Row],[Fraud Risk Score]]&gt;=8,"High Risk",FraudData[[#This Row],[Fraud Risk Score]]&gt;=6,"Medium Risk",TRUE,"Low Risk")</f>
        <v>Low Risk</v>
      </c>
    </row>
    <row r="7694" spans="1:19">
      <c r="A7694">
        <v>7693</v>
      </c>
      <c r="B7694">
        <v>53.39</v>
      </c>
      <c r="C7694">
        <v>13</v>
      </c>
      <c r="D7694" t="s">
        <v>47</v>
      </c>
      <c r="E7694">
        <v>0</v>
      </c>
      <c r="F7694">
        <v>0</v>
      </c>
      <c r="G7694">
        <v>59</v>
      </c>
      <c r="H7694">
        <v>2</v>
      </c>
      <c r="I7694">
        <v>43</v>
      </c>
      <c r="J7694">
        <v>0</v>
      </c>
      <c r="K7694">
        <f>_xlfn.XLOOKUP(FraudData[[#This Row],[amount]],AmountRules[Amount Min],AmountRules[Risk Points],,-1)</f>
        <v>0</v>
      </c>
      <c r="L7694">
        <f>_xlfn.XLOOKUP(FraudData[[#This Row],[transaction_hour]],TimeRules[Hour Min],TimeRules[Risk Points],,-1)</f>
        <v>0</v>
      </c>
      <c r="M7694">
        <f>_xlfn.XLOOKUP(FraudData[[#This Row],[foreign_transaction]],ForeignRules[Foreign Transaction],ForeignRules[Risk Points],0)</f>
        <v>0</v>
      </c>
      <c r="N7694">
        <f>_xlfn.XLOOKUP(FraudData[[#This Row],[location_mismatch]],Table10[Location Mismatch],Table10[Risk Points],0)</f>
        <v>0</v>
      </c>
      <c r="O7694">
        <f>_xlfn.XLOOKUP(FraudData[[#This Row],[device_trust_score]],DeviceRules[Device Min],DeviceRules[Risk Points],,-1)</f>
        <v>1</v>
      </c>
      <c r="P7694">
        <f>_xlfn.XLOOKUP(FraudData[[#This Row],[velocity_last_24h]],VelocityRules[Velocity Min],VelocityRules[Risk Points],,-1)</f>
        <v>0</v>
      </c>
      <c r="Q7694">
        <f>_xlfn.XLOOKUP(FraudData[[#This Row],[merchant_category]],MerchantRules[Merchant Category],MerchantRules[Risk Points],0)</f>
        <v>0</v>
      </c>
      <c r="R7694">
        <f>SUM(FraudData[[#This Row],[Amount Risk]:[Merchant Risk]])</f>
        <v>1</v>
      </c>
      <c r="S7694" t="str" cm="1">
        <f t="array" ref="S7694">_xlfn.IFS(FraudData[[#This Row],[Fraud Risk Score]]&gt;=8,"High Risk",FraudData[[#This Row],[Fraud Risk Score]]&gt;=6,"Medium Risk",TRUE,"Low Risk")</f>
        <v>Low Risk</v>
      </c>
    </row>
    <row r="7695" spans="1:19">
      <c r="A7695">
        <v>7694</v>
      </c>
      <c r="B7695">
        <v>161.80000000000001</v>
      </c>
      <c r="C7695">
        <v>6</v>
      </c>
      <c r="D7695" t="s">
        <v>48</v>
      </c>
      <c r="E7695">
        <v>1</v>
      </c>
      <c r="F7695">
        <v>0</v>
      </c>
      <c r="G7695">
        <v>43</v>
      </c>
      <c r="H7695">
        <v>4</v>
      </c>
      <c r="I7695">
        <v>43</v>
      </c>
      <c r="J7695">
        <v>0</v>
      </c>
      <c r="K7695">
        <f>_xlfn.XLOOKUP(FraudData[[#This Row],[amount]],AmountRules[Amount Min],AmountRules[Risk Points],,-1)</f>
        <v>0</v>
      </c>
      <c r="L7695">
        <f>_xlfn.XLOOKUP(FraudData[[#This Row],[transaction_hour]],TimeRules[Hour Min],TimeRules[Risk Points],,-1)</f>
        <v>0</v>
      </c>
      <c r="M7695">
        <f>_xlfn.XLOOKUP(FraudData[[#This Row],[foreign_transaction]],ForeignRules[Foreign Transaction],ForeignRules[Risk Points],0)</f>
        <v>3</v>
      </c>
      <c r="N7695">
        <f>_xlfn.XLOOKUP(FraudData[[#This Row],[location_mismatch]],Table10[Location Mismatch],Table10[Risk Points],0)</f>
        <v>0</v>
      </c>
      <c r="O7695">
        <f>_xlfn.XLOOKUP(FraudData[[#This Row],[device_trust_score]],DeviceRules[Device Min],DeviceRules[Risk Points],,-1)</f>
        <v>2</v>
      </c>
      <c r="P7695">
        <f>_xlfn.XLOOKUP(FraudData[[#This Row],[velocity_last_24h]],VelocityRules[Velocity Min],VelocityRules[Risk Points],,-1)</f>
        <v>0</v>
      </c>
      <c r="Q7695">
        <f>_xlfn.XLOOKUP(FraudData[[#This Row],[merchant_category]],MerchantRules[Merchant Category],MerchantRules[Risk Points],0)</f>
        <v>0</v>
      </c>
      <c r="R7695">
        <f>SUM(FraudData[[#This Row],[Amount Risk]:[Merchant Risk]])</f>
        <v>5</v>
      </c>
      <c r="S7695" t="str" cm="1">
        <f t="array" ref="S7695">_xlfn.IFS(FraudData[[#This Row],[Fraud Risk Score]]&gt;=8,"High Risk",FraudData[[#This Row],[Fraud Risk Score]]&gt;=6,"Medium Risk",TRUE,"Low Risk")</f>
        <v>Low Risk</v>
      </c>
    </row>
    <row r="7696" spans="1:19">
      <c r="A7696">
        <v>7695</v>
      </c>
      <c r="B7696">
        <v>494.78</v>
      </c>
      <c r="C7696">
        <v>3</v>
      </c>
      <c r="D7696" t="s">
        <v>48</v>
      </c>
      <c r="E7696">
        <v>0</v>
      </c>
      <c r="F7696">
        <v>0</v>
      </c>
      <c r="G7696">
        <v>52</v>
      </c>
      <c r="H7696">
        <v>1</v>
      </c>
      <c r="I7696">
        <v>35</v>
      </c>
      <c r="J7696">
        <v>0</v>
      </c>
      <c r="K7696">
        <f>_xlfn.XLOOKUP(FraudData[[#This Row],[amount]],AmountRules[Amount Min],AmountRules[Risk Points],,-1)</f>
        <v>0</v>
      </c>
      <c r="L7696">
        <f>_xlfn.XLOOKUP(FraudData[[#This Row],[transaction_hour]],TimeRules[Hour Min],TimeRules[Risk Points],,-1)</f>
        <v>3</v>
      </c>
      <c r="M7696">
        <f>_xlfn.XLOOKUP(FraudData[[#This Row],[foreign_transaction]],ForeignRules[Foreign Transaction],ForeignRules[Risk Points],0)</f>
        <v>0</v>
      </c>
      <c r="N7696">
        <f>_xlfn.XLOOKUP(FraudData[[#This Row],[location_mismatch]],Table10[Location Mismatch],Table10[Risk Points],0)</f>
        <v>0</v>
      </c>
      <c r="O7696">
        <f>_xlfn.XLOOKUP(FraudData[[#This Row],[device_trust_score]],DeviceRules[Device Min],DeviceRules[Risk Points],,-1)</f>
        <v>1</v>
      </c>
      <c r="P7696">
        <f>_xlfn.XLOOKUP(FraudData[[#This Row],[velocity_last_24h]],VelocityRules[Velocity Min],VelocityRules[Risk Points],,-1)</f>
        <v>0</v>
      </c>
      <c r="Q7696">
        <f>_xlfn.XLOOKUP(FraudData[[#This Row],[merchant_category]],MerchantRules[Merchant Category],MerchantRules[Risk Points],0)</f>
        <v>0</v>
      </c>
      <c r="R7696">
        <f>SUM(FraudData[[#This Row],[Amount Risk]:[Merchant Risk]])</f>
        <v>4</v>
      </c>
      <c r="S7696" t="str" cm="1">
        <f t="array" ref="S7696">_xlfn.IFS(FraudData[[#This Row],[Fraud Risk Score]]&gt;=8,"High Risk",FraudData[[#This Row],[Fraud Risk Score]]&gt;=6,"Medium Risk",TRUE,"Low Risk")</f>
        <v>Low Risk</v>
      </c>
    </row>
    <row r="7697" spans="1:19">
      <c r="A7697">
        <v>7696</v>
      </c>
      <c r="B7697">
        <v>204.05</v>
      </c>
      <c r="C7697">
        <v>1</v>
      </c>
      <c r="D7697" t="s">
        <v>49</v>
      </c>
      <c r="E7697">
        <v>0</v>
      </c>
      <c r="F7697">
        <v>0</v>
      </c>
      <c r="G7697">
        <v>81</v>
      </c>
      <c r="H7697">
        <v>2</v>
      </c>
      <c r="I7697">
        <v>53</v>
      </c>
      <c r="J7697">
        <v>0</v>
      </c>
      <c r="K7697">
        <f>_xlfn.XLOOKUP(FraudData[[#This Row],[amount]],AmountRules[Amount Min],AmountRules[Risk Points],,-1)</f>
        <v>0</v>
      </c>
      <c r="L7697">
        <f>_xlfn.XLOOKUP(FraudData[[#This Row],[transaction_hour]],TimeRules[Hour Min],TimeRules[Risk Points],,-1)</f>
        <v>3</v>
      </c>
      <c r="M7697">
        <f>_xlfn.XLOOKUP(FraudData[[#This Row],[foreign_transaction]],ForeignRules[Foreign Transaction],ForeignRules[Risk Points],0)</f>
        <v>0</v>
      </c>
      <c r="N7697">
        <f>_xlfn.XLOOKUP(FraudData[[#This Row],[location_mismatch]],Table10[Location Mismatch],Table10[Risk Points],0)</f>
        <v>0</v>
      </c>
      <c r="O7697">
        <f>_xlfn.XLOOKUP(FraudData[[#This Row],[device_trust_score]],DeviceRules[Device Min],DeviceRules[Risk Points],,-1)</f>
        <v>0</v>
      </c>
      <c r="P7697">
        <f>_xlfn.XLOOKUP(FraudData[[#This Row],[velocity_last_24h]],VelocityRules[Velocity Min],VelocityRules[Risk Points],,-1)</f>
        <v>0</v>
      </c>
      <c r="Q7697">
        <f>_xlfn.XLOOKUP(FraudData[[#This Row],[merchant_category]],MerchantRules[Merchant Category],MerchantRules[Risk Points],0)</f>
        <v>1</v>
      </c>
      <c r="R7697">
        <f>SUM(FraudData[[#This Row],[Amount Risk]:[Merchant Risk]])</f>
        <v>4</v>
      </c>
      <c r="S7697" t="str" cm="1">
        <f t="array" ref="S7697">_xlfn.IFS(FraudData[[#This Row],[Fraud Risk Score]]&gt;=8,"High Risk",FraudData[[#This Row],[Fraud Risk Score]]&gt;=6,"Medium Risk",TRUE,"Low Risk")</f>
        <v>Low Risk</v>
      </c>
    </row>
    <row r="7698" spans="1:19">
      <c r="A7698">
        <v>7697</v>
      </c>
      <c r="B7698">
        <v>96.33</v>
      </c>
      <c r="C7698">
        <v>23</v>
      </c>
      <c r="D7698" t="s">
        <v>49</v>
      </c>
      <c r="E7698">
        <v>0</v>
      </c>
      <c r="F7698">
        <v>0</v>
      </c>
      <c r="G7698">
        <v>85</v>
      </c>
      <c r="H7698">
        <v>5</v>
      </c>
      <c r="I7698">
        <v>34</v>
      </c>
      <c r="J7698">
        <v>0</v>
      </c>
      <c r="K7698">
        <f>_xlfn.XLOOKUP(FraudData[[#This Row],[amount]],AmountRules[Amount Min],AmountRules[Risk Points],,-1)</f>
        <v>0</v>
      </c>
      <c r="L7698">
        <f>_xlfn.XLOOKUP(FraudData[[#This Row],[transaction_hour]],TimeRules[Hour Min],TimeRules[Risk Points],,-1)</f>
        <v>1</v>
      </c>
      <c r="M7698">
        <f>_xlfn.XLOOKUP(FraudData[[#This Row],[foreign_transaction]],ForeignRules[Foreign Transaction],ForeignRules[Risk Points],0)</f>
        <v>0</v>
      </c>
      <c r="N7698">
        <f>_xlfn.XLOOKUP(FraudData[[#This Row],[location_mismatch]],Table10[Location Mismatch],Table10[Risk Points],0)</f>
        <v>0</v>
      </c>
      <c r="O7698">
        <f>_xlfn.XLOOKUP(FraudData[[#This Row],[device_trust_score]],DeviceRules[Device Min],DeviceRules[Risk Points],,-1)</f>
        <v>0</v>
      </c>
      <c r="P7698">
        <f>_xlfn.XLOOKUP(FraudData[[#This Row],[velocity_last_24h]],VelocityRules[Velocity Min],VelocityRules[Risk Points],,-1)</f>
        <v>3</v>
      </c>
      <c r="Q7698">
        <f>_xlfn.XLOOKUP(FraudData[[#This Row],[merchant_category]],MerchantRules[Merchant Category],MerchantRules[Risk Points],0)</f>
        <v>1</v>
      </c>
      <c r="R7698">
        <f>SUM(FraudData[[#This Row],[Amount Risk]:[Merchant Risk]])</f>
        <v>5</v>
      </c>
      <c r="S7698" t="str" cm="1">
        <f t="array" ref="S7698">_xlfn.IFS(FraudData[[#This Row],[Fraud Risk Score]]&gt;=8,"High Risk",FraudData[[#This Row],[Fraud Risk Score]]&gt;=6,"Medium Risk",TRUE,"Low Risk")</f>
        <v>Low Risk</v>
      </c>
    </row>
    <row r="7699" spans="1:19">
      <c r="A7699">
        <v>7698</v>
      </c>
      <c r="B7699">
        <v>210.54</v>
      </c>
      <c r="C7699">
        <v>17</v>
      </c>
      <c r="D7699" t="s">
        <v>46</v>
      </c>
      <c r="E7699">
        <v>0</v>
      </c>
      <c r="F7699">
        <v>0</v>
      </c>
      <c r="G7699">
        <v>67</v>
      </c>
      <c r="H7699">
        <v>3</v>
      </c>
      <c r="I7699">
        <v>69</v>
      </c>
      <c r="J7699">
        <v>0</v>
      </c>
      <c r="K7699">
        <f>_xlfn.XLOOKUP(FraudData[[#This Row],[amount]],AmountRules[Amount Min],AmountRules[Risk Points],,-1)</f>
        <v>0</v>
      </c>
      <c r="L7699">
        <f>_xlfn.XLOOKUP(FraudData[[#This Row],[transaction_hour]],TimeRules[Hour Min],TimeRules[Risk Points],,-1)</f>
        <v>0</v>
      </c>
      <c r="M7699">
        <f>_xlfn.XLOOKUP(FraudData[[#This Row],[foreign_transaction]],ForeignRules[Foreign Transaction],ForeignRules[Risk Points],0)</f>
        <v>0</v>
      </c>
      <c r="N7699">
        <f>_xlfn.XLOOKUP(FraudData[[#This Row],[location_mismatch]],Table10[Location Mismatch],Table10[Risk Points],0)</f>
        <v>0</v>
      </c>
      <c r="O7699">
        <f>_xlfn.XLOOKUP(FraudData[[#This Row],[device_trust_score]],DeviceRules[Device Min],DeviceRules[Risk Points],,-1)</f>
        <v>1</v>
      </c>
      <c r="P7699">
        <f>_xlfn.XLOOKUP(FraudData[[#This Row],[velocity_last_24h]],VelocityRules[Velocity Min],VelocityRules[Risk Points],,-1)</f>
        <v>0</v>
      </c>
      <c r="Q7699">
        <f>_xlfn.XLOOKUP(FraudData[[#This Row],[merchant_category]],MerchantRules[Merchant Category],MerchantRules[Risk Points],0)</f>
        <v>0</v>
      </c>
      <c r="R7699">
        <f>SUM(FraudData[[#This Row],[Amount Risk]:[Merchant Risk]])</f>
        <v>1</v>
      </c>
      <c r="S7699" t="str" cm="1">
        <f t="array" ref="S7699">_xlfn.IFS(FraudData[[#This Row],[Fraud Risk Score]]&gt;=8,"High Risk",FraudData[[#This Row],[Fraud Risk Score]]&gt;=6,"Medium Risk",TRUE,"Low Risk")</f>
        <v>Low Risk</v>
      </c>
    </row>
    <row r="7700" spans="1:19">
      <c r="A7700">
        <v>7699</v>
      </c>
      <c r="B7700">
        <v>75.88</v>
      </c>
      <c r="C7700">
        <v>15</v>
      </c>
      <c r="D7700" t="s">
        <v>46</v>
      </c>
      <c r="E7700">
        <v>0</v>
      </c>
      <c r="F7700">
        <v>1</v>
      </c>
      <c r="G7700">
        <v>84</v>
      </c>
      <c r="H7700">
        <v>7</v>
      </c>
      <c r="I7700">
        <v>22</v>
      </c>
      <c r="J7700">
        <v>0</v>
      </c>
      <c r="K7700">
        <f>_xlfn.XLOOKUP(FraudData[[#This Row],[amount]],AmountRules[Amount Min],AmountRules[Risk Points],,-1)</f>
        <v>0</v>
      </c>
      <c r="L7700">
        <f>_xlfn.XLOOKUP(FraudData[[#This Row],[transaction_hour]],TimeRules[Hour Min],TimeRules[Risk Points],,-1)</f>
        <v>0</v>
      </c>
      <c r="M7700">
        <f>_xlfn.XLOOKUP(FraudData[[#This Row],[foreign_transaction]],ForeignRules[Foreign Transaction],ForeignRules[Risk Points],0)</f>
        <v>0</v>
      </c>
      <c r="N7700">
        <f>_xlfn.XLOOKUP(FraudData[[#This Row],[location_mismatch]],Table10[Location Mismatch],Table10[Risk Points],0)</f>
        <v>3</v>
      </c>
      <c r="O7700">
        <f>_xlfn.XLOOKUP(FraudData[[#This Row],[device_trust_score]],DeviceRules[Device Min],DeviceRules[Risk Points],,-1)</f>
        <v>0</v>
      </c>
      <c r="P7700">
        <f>_xlfn.XLOOKUP(FraudData[[#This Row],[velocity_last_24h]],VelocityRules[Velocity Min],VelocityRules[Risk Points],,-1)</f>
        <v>2</v>
      </c>
      <c r="Q7700">
        <f>_xlfn.XLOOKUP(FraudData[[#This Row],[merchant_category]],MerchantRules[Merchant Category],MerchantRules[Risk Points],0)</f>
        <v>0</v>
      </c>
      <c r="R7700">
        <f>SUM(FraudData[[#This Row],[Amount Risk]:[Merchant Risk]])</f>
        <v>5</v>
      </c>
      <c r="S7700" t="str" cm="1">
        <f t="array" ref="S7700">_xlfn.IFS(FraudData[[#This Row],[Fraud Risk Score]]&gt;=8,"High Risk",FraudData[[#This Row],[Fraud Risk Score]]&gt;=6,"Medium Risk",TRUE,"Low Risk")</f>
        <v>Low Risk</v>
      </c>
    </row>
    <row r="7701" spans="1:19">
      <c r="A7701">
        <v>7700</v>
      </c>
      <c r="B7701">
        <v>58.45</v>
      </c>
      <c r="C7701">
        <v>8</v>
      </c>
      <c r="D7701" t="s">
        <v>48</v>
      </c>
      <c r="E7701">
        <v>0</v>
      </c>
      <c r="F7701">
        <v>1</v>
      </c>
      <c r="G7701">
        <v>34</v>
      </c>
      <c r="H7701">
        <v>4</v>
      </c>
      <c r="I7701">
        <v>23</v>
      </c>
      <c r="J7701">
        <v>0</v>
      </c>
      <c r="K7701">
        <f>_xlfn.XLOOKUP(FraudData[[#This Row],[amount]],AmountRules[Amount Min],AmountRules[Risk Points],,-1)</f>
        <v>0</v>
      </c>
      <c r="L7701">
        <f>_xlfn.XLOOKUP(FraudData[[#This Row],[transaction_hour]],TimeRules[Hour Min],TimeRules[Risk Points],,-1)</f>
        <v>0</v>
      </c>
      <c r="M7701">
        <f>_xlfn.XLOOKUP(FraudData[[#This Row],[foreign_transaction]],ForeignRules[Foreign Transaction],ForeignRules[Risk Points],0)</f>
        <v>0</v>
      </c>
      <c r="N7701">
        <f>_xlfn.XLOOKUP(FraudData[[#This Row],[location_mismatch]],Table10[Location Mismatch],Table10[Risk Points],0)</f>
        <v>3</v>
      </c>
      <c r="O7701">
        <f>_xlfn.XLOOKUP(FraudData[[#This Row],[device_trust_score]],DeviceRules[Device Min],DeviceRules[Risk Points],,-1)</f>
        <v>2</v>
      </c>
      <c r="P7701">
        <f>_xlfn.XLOOKUP(FraudData[[#This Row],[velocity_last_24h]],VelocityRules[Velocity Min],VelocityRules[Risk Points],,-1)</f>
        <v>0</v>
      </c>
      <c r="Q7701">
        <f>_xlfn.XLOOKUP(FraudData[[#This Row],[merchant_category]],MerchantRules[Merchant Category],MerchantRules[Risk Points],0)</f>
        <v>0</v>
      </c>
      <c r="R7701">
        <f>SUM(FraudData[[#This Row],[Amount Risk]:[Merchant Risk]])</f>
        <v>5</v>
      </c>
      <c r="S7701" t="str" cm="1">
        <f t="array" ref="S7701">_xlfn.IFS(FraudData[[#This Row],[Fraud Risk Score]]&gt;=8,"High Risk",FraudData[[#This Row],[Fraud Risk Score]]&gt;=6,"Medium Risk",TRUE,"Low Risk")</f>
        <v>Low Risk</v>
      </c>
    </row>
    <row r="7702" spans="1:19">
      <c r="A7702">
        <v>7701</v>
      </c>
      <c r="B7702">
        <v>1027.58</v>
      </c>
      <c r="C7702">
        <v>4</v>
      </c>
      <c r="D7702" t="s">
        <v>50</v>
      </c>
      <c r="E7702">
        <v>0</v>
      </c>
      <c r="F7702">
        <v>0</v>
      </c>
      <c r="G7702">
        <v>91</v>
      </c>
      <c r="H7702">
        <v>2</v>
      </c>
      <c r="I7702">
        <v>51</v>
      </c>
      <c r="J7702">
        <v>0</v>
      </c>
      <c r="K7702">
        <f>_xlfn.XLOOKUP(FraudData[[#This Row],[amount]],AmountRules[Amount Min],AmountRules[Risk Points],,-1)</f>
        <v>3</v>
      </c>
      <c r="L7702">
        <f>_xlfn.XLOOKUP(FraudData[[#This Row],[transaction_hour]],TimeRules[Hour Min],TimeRules[Risk Points],,-1)</f>
        <v>0</v>
      </c>
      <c r="M7702">
        <f>_xlfn.XLOOKUP(FraudData[[#This Row],[foreign_transaction]],ForeignRules[Foreign Transaction],ForeignRules[Risk Points],0)</f>
        <v>0</v>
      </c>
      <c r="N7702">
        <f>_xlfn.XLOOKUP(FraudData[[#This Row],[location_mismatch]],Table10[Location Mismatch],Table10[Risk Points],0)</f>
        <v>0</v>
      </c>
      <c r="O7702">
        <f>_xlfn.XLOOKUP(FraudData[[#This Row],[device_trust_score]],DeviceRules[Device Min],DeviceRules[Risk Points],,-1)</f>
        <v>0</v>
      </c>
      <c r="P7702">
        <f>_xlfn.XLOOKUP(FraudData[[#This Row],[velocity_last_24h]],VelocityRules[Velocity Min],VelocityRules[Risk Points],,-1)</f>
        <v>0</v>
      </c>
      <c r="Q7702">
        <f>_xlfn.XLOOKUP(FraudData[[#This Row],[merchant_category]],MerchantRules[Merchant Category],MerchantRules[Risk Points],0)</f>
        <v>0</v>
      </c>
      <c r="R7702">
        <f>SUM(FraudData[[#This Row],[Amount Risk]:[Merchant Risk]])</f>
        <v>3</v>
      </c>
      <c r="S7702" t="str" cm="1">
        <f t="array" ref="S7702">_xlfn.IFS(FraudData[[#This Row],[Fraud Risk Score]]&gt;=8,"High Risk",FraudData[[#This Row],[Fraud Risk Score]]&gt;=6,"Medium Risk",TRUE,"Low Risk")</f>
        <v>Low Risk</v>
      </c>
    </row>
    <row r="7703" spans="1:19">
      <c r="A7703">
        <v>7702</v>
      </c>
      <c r="B7703">
        <v>250.1</v>
      </c>
      <c r="C7703">
        <v>8</v>
      </c>
      <c r="D7703" t="s">
        <v>46</v>
      </c>
      <c r="E7703">
        <v>0</v>
      </c>
      <c r="F7703">
        <v>0</v>
      </c>
      <c r="G7703">
        <v>48</v>
      </c>
      <c r="H7703">
        <v>2</v>
      </c>
      <c r="I7703">
        <v>48</v>
      </c>
      <c r="J7703">
        <v>0</v>
      </c>
      <c r="K7703">
        <f>_xlfn.XLOOKUP(FraudData[[#This Row],[amount]],AmountRules[Amount Min],AmountRules[Risk Points],,-1)</f>
        <v>0</v>
      </c>
      <c r="L7703">
        <f>_xlfn.XLOOKUP(FraudData[[#This Row],[transaction_hour]],TimeRules[Hour Min],TimeRules[Risk Points],,-1)</f>
        <v>0</v>
      </c>
      <c r="M7703">
        <f>_xlfn.XLOOKUP(FraudData[[#This Row],[foreign_transaction]],ForeignRules[Foreign Transaction],ForeignRules[Risk Points],0)</f>
        <v>0</v>
      </c>
      <c r="N7703">
        <f>_xlfn.XLOOKUP(FraudData[[#This Row],[location_mismatch]],Table10[Location Mismatch],Table10[Risk Points],0)</f>
        <v>0</v>
      </c>
      <c r="O7703">
        <f>_xlfn.XLOOKUP(FraudData[[#This Row],[device_trust_score]],DeviceRules[Device Min],DeviceRules[Risk Points],,-1)</f>
        <v>2</v>
      </c>
      <c r="P7703">
        <f>_xlfn.XLOOKUP(FraudData[[#This Row],[velocity_last_24h]],VelocityRules[Velocity Min],VelocityRules[Risk Points],,-1)</f>
        <v>0</v>
      </c>
      <c r="Q7703">
        <f>_xlfn.XLOOKUP(FraudData[[#This Row],[merchant_category]],MerchantRules[Merchant Category],MerchantRules[Risk Points],0)</f>
        <v>0</v>
      </c>
      <c r="R7703">
        <f>SUM(FraudData[[#This Row],[Amount Risk]:[Merchant Risk]])</f>
        <v>2</v>
      </c>
      <c r="S7703" t="str" cm="1">
        <f t="array" ref="S7703">_xlfn.IFS(FraudData[[#This Row],[Fraud Risk Score]]&gt;=8,"High Risk",FraudData[[#This Row],[Fraud Risk Score]]&gt;=6,"Medium Risk",TRUE,"Low Risk")</f>
        <v>Low Risk</v>
      </c>
    </row>
    <row r="7704" spans="1:19">
      <c r="A7704">
        <v>7703</v>
      </c>
      <c r="B7704">
        <v>186.27</v>
      </c>
      <c r="C7704">
        <v>7</v>
      </c>
      <c r="D7704" t="s">
        <v>48</v>
      </c>
      <c r="E7704">
        <v>1</v>
      </c>
      <c r="F7704">
        <v>1</v>
      </c>
      <c r="G7704">
        <v>98</v>
      </c>
      <c r="H7704">
        <v>1</v>
      </c>
      <c r="I7704">
        <v>54</v>
      </c>
      <c r="J7704">
        <v>0</v>
      </c>
      <c r="K7704">
        <f>_xlfn.XLOOKUP(FraudData[[#This Row],[amount]],AmountRules[Amount Min],AmountRules[Risk Points],,-1)</f>
        <v>0</v>
      </c>
      <c r="L7704">
        <f>_xlfn.XLOOKUP(FraudData[[#This Row],[transaction_hour]],TimeRules[Hour Min],TimeRules[Risk Points],,-1)</f>
        <v>0</v>
      </c>
      <c r="M7704">
        <f>_xlfn.XLOOKUP(FraudData[[#This Row],[foreign_transaction]],ForeignRules[Foreign Transaction],ForeignRules[Risk Points],0)</f>
        <v>3</v>
      </c>
      <c r="N7704">
        <f>_xlfn.XLOOKUP(FraudData[[#This Row],[location_mismatch]],Table10[Location Mismatch],Table10[Risk Points],0)</f>
        <v>3</v>
      </c>
      <c r="O7704">
        <f>_xlfn.XLOOKUP(FraudData[[#This Row],[device_trust_score]],DeviceRules[Device Min],DeviceRules[Risk Points],,-1)</f>
        <v>0</v>
      </c>
      <c r="P7704">
        <f>_xlfn.XLOOKUP(FraudData[[#This Row],[velocity_last_24h]],VelocityRules[Velocity Min],VelocityRules[Risk Points],,-1)</f>
        <v>0</v>
      </c>
      <c r="Q7704">
        <f>_xlfn.XLOOKUP(FraudData[[#This Row],[merchant_category]],MerchantRules[Merchant Category],MerchantRules[Risk Points],0)</f>
        <v>0</v>
      </c>
      <c r="R7704">
        <f>SUM(FraudData[[#This Row],[Amount Risk]:[Merchant Risk]])</f>
        <v>6</v>
      </c>
      <c r="S7704" t="str" cm="1">
        <f t="array" ref="S7704">_xlfn.IFS(FraudData[[#This Row],[Fraud Risk Score]]&gt;=8,"High Risk",FraudData[[#This Row],[Fraud Risk Score]]&gt;=6,"Medium Risk",TRUE,"Low Risk")</f>
        <v>Medium Risk</v>
      </c>
    </row>
    <row r="7705" spans="1:19">
      <c r="A7705">
        <v>7704</v>
      </c>
      <c r="B7705">
        <v>79.010000000000005</v>
      </c>
      <c r="C7705">
        <v>23</v>
      </c>
      <c r="D7705" t="s">
        <v>46</v>
      </c>
      <c r="E7705">
        <v>0</v>
      </c>
      <c r="F7705">
        <v>1</v>
      </c>
      <c r="G7705">
        <v>68</v>
      </c>
      <c r="H7705">
        <v>1</v>
      </c>
      <c r="I7705">
        <v>37</v>
      </c>
      <c r="J7705">
        <v>0</v>
      </c>
      <c r="K7705">
        <f>_xlfn.XLOOKUP(FraudData[[#This Row],[amount]],AmountRules[Amount Min],AmountRules[Risk Points],,-1)</f>
        <v>0</v>
      </c>
      <c r="L7705">
        <f>_xlfn.XLOOKUP(FraudData[[#This Row],[transaction_hour]],TimeRules[Hour Min],TimeRules[Risk Points],,-1)</f>
        <v>1</v>
      </c>
      <c r="M7705">
        <f>_xlfn.XLOOKUP(FraudData[[#This Row],[foreign_transaction]],ForeignRules[Foreign Transaction],ForeignRules[Risk Points],0)</f>
        <v>0</v>
      </c>
      <c r="N7705">
        <f>_xlfn.XLOOKUP(FraudData[[#This Row],[location_mismatch]],Table10[Location Mismatch],Table10[Risk Points],0)</f>
        <v>3</v>
      </c>
      <c r="O7705">
        <f>_xlfn.XLOOKUP(FraudData[[#This Row],[device_trust_score]],DeviceRules[Device Min],DeviceRules[Risk Points],,-1)</f>
        <v>1</v>
      </c>
      <c r="P7705">
        <f>_xlfn.XLOOKUP(FraudData[[#This Row],[velocity_last_24h]],VelocityRules[Velocity Min],VelocityRules[Risk Points],,-1)</f>
        <v>0</v>
      </c>
      <c r="Q7705">
        <f>_xlfn.XLOOKUP(FraudData[[#This Row],[merchant_category]],MerchantRules[Merchant Category],MerchantRules[Risk Points],0)</f>
        <v>0</v>
      </c>
      <c r="R7705">
        <f>SUM(FraudData[[#This Row],[Amount Risk]:[Merchant Risk]])</f>
        <v>5</v>
      </c>
      <c r="S7705" t="str" cm="1">
        <f t="array" ref="S7705">_xlfn.IFS(FraudData[[#This Row],[Fraud Risk Score]]&gt;=8,"High Risk",FraudData[[#This Row],[Fraud Risk Score]]&gt;=6,"Medium Risk",TRUE,"Low Risk")</f>
        <v>Low Risk</v>
      </c>
    </row>
    <row r="7706" spans="1:19">
      <c r="A7706">
        <v>7705</v>
      </c>
      <c r="B7706">
        <v>9.07</v>
      </c>
      <c r="C7706">
        <v>19</v>
      </c>
      <c r="D7706" t="s">
        <v>47</v>
      </c>
      <c r="E7706">
        <v>0</v>
      </c>
      <c r="F7706">
        <v>0</v>
      </c>
      <c r="G7706">
        <v>54</v>
      </c>
      <c r="H7706">
        <v>0</v>
      </c>
      <c r="I7706">
        <v>29</v>
      </c>
      <c r="J7706">
        <v>0</v>
      </c>
      <c r="K7706">
        <f>_xlfn.XLOOKUP(FraudData[[#This Row],[amount]],AmountRules[Amount Min],AmountRules[Risk Points],,-1)</f>
        <v>0</v>
      </c>
      <c r="L7706">
        <f>_xlfn.XLOOKUP(FraudData[[#This Row],[transaction_hour]],TimeRules[Hour Min],TimeRules[Risk Points],,-1)</f>
        <v>0</v>
      </c>
      <c r="M7706">
        <f>_xlfn.XLOOKUP(FraudData[[#This Row],[foreign_transaction]],ForeignRules[Foreign Transaction],ForeignRules[Risk Points],0)</f>
        <v>0</v>
      </c>
      <c r="N7706">
        <f>_xlfn.XLOOKUP(FraudData[[#This Row],[location_mismatch]],Table10[Location Mismatch],Table10[Risk Points],0)</f>
        <v>0</v>
      </c>
      <c r="O7706">
        <f>_xlfn.XLOOKUP(FraudData[[#This Row],[device_trust_score]],DeviceRules[Device Min],DeviceRules[Risk Points],,-1)</f>
        <v>1</v>
      </c>
      <c r="P7706">
        <f>_xlfn.XLOOKUP(FraudData[[#This Row],[velocity_last_24h]],VelocityRules[Velocity Min],VelocityRules[Risk Points],,-1)</f>
        <v>0</v>
      </c>
      <c r="Q7706">
        <f>_xlfn.XLOOKUP(FraudData[[#This Row],[merchant_category]],MerchantRules[Merchant Category],MerchantRules[Risk Points],0)</f>
        <v>0</v>
      </c>
      <c r="R7706">
        <f>SUM(FraudData[[#This Row],[Amount Risk]:[Merchant Risk]])</f>
        <v>1</v>
      </c>
      <c r="S7706" t="str" cm="1">
        <f t="array" ref="S7706">_xlfn.IFS(FraudData[[#This Row],[Fraud Risk Score]]&gt;=8,"High Risk",FraudData[[#This Row],[Fraud Risk Score]]&gt;=6,"Medium Risk",TRUE,"Low Risk")</f>
        <v>Low Risk</v>
      </c>
    </row>
    <row r="7707" spans="1:19">
      <c r="A7707">
        <v>7706</v>
      </c>
      <c r="B7707">
        <v>5.68</v>
      </c>
      <c r="C7707">
        <v>15</v>
      </c>
      <c r="D7707" t="s">
        <v>49</v>
      </c>
      <c r="E7707">
        <v>0</v>
      </c>
      <c r="F7707">
        <v>0</v>
      </c>
      <c r="G7707">
        <v>69</v>
      </c>
      <c r="H7707">
        <v>2</v>
      </c>
      <c r="I7707">
        <v>28</v>
      </c>
      <c r="J7707">
        <v>0</v>
      </c>
      <c r="K7707">
        <f>_xlfn.XLOOKUP(FraudData[[#This Row],[amount]],AmountRules[Amount Min],AmountRules[Risk Points],,-1)</f>
        <v>0</v>
      </c>
      <c r="L7707">
        <f>_xlfn.XLOOKUP(FraudData[[#This Row],[transaction_hour]],TimeRules[Hour Min],TimeRules[Risk Points],,-1)</f>
        <v>0</v>
      </c>
      <c r="M7707">
        <f>_xlfn.XLOOKUP(FraudData[[#This Row],[foreign_transaction]],ForeignRules[Foreign Transaction],ForeignRules[Risk Points],0)</f>
        <v>0</v>
      </c>
      <c r="N7707">
        <f>_xlfn.XLOOKUP(FraudData[[#This Row],[location_mismatch]],Table10[Location Mismatch],Table10[Risk Points],0)</f>
        <v>0</v>
      </c>
      <c r="O7707">
        <f>_xlfn.XLOOKUP(FraudData[[#This Row],[device_trust_score]],DeviceRules[Device Min],DeviceRules[Risk Points],,-1)</f>
        <v>1</v>
      </c>
      <c r="P7707">
        <f>_xlfn.XLOOKUP(FraudData[[#This Row],[velocity_last_24h]],VelocityRules[Velocity Min],VelocityRules[Risk Points],,-1)</f>
        <v>0</v>
      </c>
      <c r="Q7707">
        <f>_xlfn.XLOOKUP(FraudData[[#This Row],[merchant_category]],MerchantRules[Merchant Category],MerchantRules[Risk Points],0)</f>
        <v>1</v>
      </c>
      <c r="R7707">
        <f>SUM(FraudData[[#This Row],[Amount Risk]:[Merchant Risk]])</f>
        <v>2</v>
      </c>
      <c r="S7707" t="str" cm="1">
        <f t="array" ref="S7707">_xlfn.IFS(FraudData[[#This Row],[Fraud Risk Score]]&gt;=8,"High Risk",FraudData[[#This Row],[Fraud Risk Score]]&gt;=6,"Medium Risk",TRUE,"Low Risk")</f>
        <v>Low Risk</v>
      </c>
    </row>
    <row r="7708" spans="1:19">
      <c r="A7708">
        <v>7707</v>
      </c>
      <c r="B7708">
        <v>145.41</v>
      </c>
      <c r="C7708">
        <v>19</v>
      </c>
      <c r="D7708" t="s">
        <v>48</v>
      </c>
      <c r="E7708">
        <v>1</v>
      </c>
      <c r="F7708">
        <v>0</v>
      </c>
      <c r="G7708">
        <v>84</v>
      </c>
      <c r="H7708">
        <v>2</v>
      </c>
      <c r="I7708">
        <v>47</v>
      </c>
      <c r="J7708">
        <v>0</v>
      </c>
      <c r="K7708">
        <f>_xlfn.XLOOKUP(FraudData[[#This Row],[amount]],AmountRules[Amount Min],AmountRules[Risk Points],,-1)</f>
        <v>0</v>
      </c>
      <c r="L7708">
        <f>_xlfn.XLOOKUP(FraudData[[#This Row],[transaction_hour]],TimeRules[Hour Min],TimeRules[Risk Points],,-1)</f>
        <v>0</v>
      </c>
      <c r="M7708">
        <f>_xlfn.XLOOKUP(FraudData[[#This Row],[foreign_transaction]],ForeignRules[Foreign Transaction],ForeignRules[Risk Points],0)</f>
        <v>3</v>
      </c>
      <c r="N7708">
        <f>_xlfn.XLOOKUP(FraudData[[#This Row],[location_mismatch]],Table10[Location Mismatch],Table10[Risk Points],0)</f>
        <v>0</v>
      </c>
      <c r="O7708">
        <f>_xlfn.XLOOKUP(FraudData[[#This Row],[device_trust_score]],DeviceRules[Device Min],DeviceRules[Risk Points],,-1)</f>
        <v>0</v>
      </c>
      <c r="P7708">
        <f>_xlfn.XLOOKUP(FraudData[[#This Row],[velocity_last_24h]],VelocityRules[Velocity Min],VelocityRules[Risk Points],,-1)</f>
        <v>0</v>
      </c>
      <c r="Q7708">
        <f>_xlfn.XLOOKUP(FraudData[[#This Row],[merchant_category]],MerchantRules[Merchant Category],MerchantRules[Risk Points],0)</f>
        <v>0</v>
      </c>
      <c r="R7708">
        <f>SUM(FraudData[[#This Row],[Amount Risk]:[Merchant Risk]])</f>
        <v>3</v>
      </c>
      <c r="S7708" t="str" cm="1">
        <f t="array" ref="S7708">_xlfn.IFS(FraudData[[#This Row],[Fraud Risk Score]]&gt;=8,"High Risk",FraudData[[#This Row],[Fraud Risk Score]]&gt;=6,"Medium Risk",TRUE,"Low Risk")</f>
        <v>Low Risk</v>
      </c>
    </row>
    <row r="7709" spans="1:19">
      <c r="A7709">
        <v>7708</v>
      </c>
      <c r="B7709">
        <v>258.41000000000003</v>
      </c>
      <c r="C7709">
        <v>17</v>
      </c>
      <c r="D7709" t="s">
        <v>46</v>
      </c>
      <c r="E7709">
        <v>0</v>
      </c>
      <c r="F7709">
        <v>0</v>
      </c>
      <c r="G7709">
        <v>77</v>
      </c>
      <c r="H7709">
        <v>1</v>
      </c>
      <c r="I7709">
        <v>67</v>
      </c>
      <c r="J7709">
        <v>0</v>
      </c>
      <c r="K7709">
        <f>_xlfn.XLOOKUP(FraudData[[#This Row],[amount]],AmountRules[Amount Min],AmountRules[Risk Points],,-1)</f>
        <v>0</v>
      </c>
      <c r="L7709">
        <f>_xlfn.XLOOKUP(FraudData[[#This Row],[transaction_hour]],TimeRules[Hour Min],TimeRules[Risk Points],,-1)</f>
        <v>0</v>
      </c>
      <c r="M7709">
        <f>_xlfn.XLOOKUP(FraudData[[#This Row],[foreign_transaction]],ForeignRules[Foreign Transaction],ForeignRules[Risk Points],0)</f>
        <v>0</v>
      </c>
      <c r="N7709">
        <f>_xlfn.XLOOKUP(FraudData[[#This Row],[location_mismatch]],Table10[Location Mismatch],Table10[Risk Points],0)</f>
        <v>0</v>
      </c>
      <c r="O7709">
        <f>_xlfn.XLOOKUP(FraudData[[#This Row],[device_trust_score]],DeviceRules[Device Min],DeviceRules[Risk Points],,-1)</f>
        <v>0</v>
      </c>
      <c r="P7709">
        <f>_xlfn.XLOOKUP(FraudData[[#This Row],[velocity_last_24h]],VelocityRules[Velocity Min],VelocityRules[Risk Points],,-1)</f>
        <v>0</v>
      </c>
      <c r="Q7709">
        <f>_xlfn.XLOOKUP(FraudData[[#This Row],[merchant_category]],MerchantRules[Merchant Category],MerchantRules[Risk Points],0)</f>
        <v>0</v>
      </c>
      <c r="R7709">
        <f>SUM(FraudData[[#This Row],[Amount Risk]:[Merchant Risk]])</f>
        <v>0</v>
      </c>
      <c r="S7709" t="str" cm="1">
        <f t="array" ref="S7709">_xlfn.IFS(FraudData[[#This Row],[Fraud Risk Score]]&gt;=8,"High Risk",FraudData[[#This Row],[Fraud Risk Score]]&gt;=6,"Medium Risk",TRUE,"Low Risk")</f>
        <v>Low Risk</v>
      </c>
    </row>
    <row r="7710" spans="1:19">
      <c r="A7710">
        <v>7709</v>
      </c>
      <c r="B7710">
        <v>138.75</v>
      </c>
      <c r="C7710">
        <v>3</v>
      </c>
      <c r="D7710" t="s">
        <v>49</v>
      </c>
      <c r="E7710">
        <v>0</v>
      </c>
      <c r="F7710">
        <v>0</v>
      </c>
      <c r="G7710">
        <v>49</v>
      </c>
      <c r="H7710">
        <v>3</v>
      </c>
      <c r="I7710">
        <v>57</v>
      </c>
      <c r="J7710">
        <v>0</v>
      </c>
      <c r="K7710">
        <f>_xlfn.XLOOKUP(FraudData[[#This Row],[amount]],AmountRules[Amount Min],AmountRules[Risk Points],,-1)</f>
        <v>0</v>
      </c>
      <c r="L7710">
        <f>_xlfn.XLOOKUP(FraudData[[#This Row],[transaction_hour]],TimeRules[Hour Min],TimeRules[Risk Points],,-1)</f>
        <v>3</v>
      </c>
      <c r="M7710">
        <f>_xlfn.XLOOKUP(FraudData[[#This Row],[foreign_transaction]],ForeignRules[Foreign Transaction],ForeignRules[Risk Points],0)</f>
        <v>0</v>
      </c>
      <c r="N7710">
        <f>_xlfn.XLOOKUP(FraudData[[#This Row],[location_mismatch]],Table10[Location Mismatch],Table10[Risk Points],0)</f>
        <v>0</v>
      </c>
      <c r="O7710">
        <f>_xlfn.XLOOKUP(FraudData[[#This Row],[device_trust_score]],DeviceRules[Device Min],DeviceRules[Risk Points],,-1)</f>
        <v>2</v>
      </c>
      <c r="P7710">
        <f>_xlfn.XLOOKUP(FraudData[[#This Row],[velocity_last_24h]],VelocityRules[Velocity Min],VelocityRules[Risk Points],,-1)</f>
        <v>0</v>
      </c>
      <c r="Q7710">
        <f>_xlfn.XLOOKUP(FraudData[[#This Row],[merchant_category]],MerchantRules[Merchant Category],MerchantRules[Risk Points],0)</f>
        <v>1</v>
      </c>
      <c r="R7710">
        <f>SUM(FraudData[[#This Row],[Amount Risk]:[Merchant Risk]])</f>
        <v>6</v>
      </c>
      <c r="S7710" t="str" cm="1">
        <f t="array" ref="S7710">_xlfn.IFS(FraudData[[#This Row],[Fraud Risk Score]]&gt;=8,"High Risk",FraudData[[#This Row],[Fraud Risk Score]]&gt;=6,"Medium Risk",TRUE,"Low Risk")</f>
        <v>Medium Risk</v>
      </c>
    </row>
    <row r="7711" spans="1:19">
      <c r="A7711">
        <v>7710</v>
      </c>
      <c r="B7711">
        <v>330.75</v>
      </c>
      <c r="C7711">
        <v>15</v>
      </c>
      <c r="D7711" t="s">
        <v>50</v>
      </c>
      <c r="E7711">
        <v>0</v>
      </c>
      <c r="F7711">
        <v>0</v>
      </c>
      <c r="G7711">
        <v>28</v>
      </c>
      <c r="H7711">
        <v>3</v>
      </c>
      <c r="I7711">
        <v>31</v>
      </c>
      <c r="J7711">
        <v>0</v>
      </c>
      <c r="K7711">
        <f>_xlfn.XLOOKUP(FraudData[[#This Row],[amount]],AmountRules[Amount Min],AmountRules[Risk Points],,-1)</f>
        <v>0</v>
      </c>
      <c r="L7711">
        <f>_xlfn.XLOOKUP(FraudData[[#This Row],[transaction_hour]],TimeRules[Hour Min],TimeRules[Risk Points],,-1)</f>
        <v>0</v>
      </c>
      <c r="M7711">
        <f>_xlfn.XLOOKUP(FraudData[[#This Row],[foreign_transaction]],ForeignRules[Foreign Transaction],ForeignRules[Risk Points],0)</f>
        <v>0</v>
      </c>
      <c r="N7711">
        <f>_xlfn.XLOOKUP(FraudData[[#This Row],[location_mismatch]],Table10[Location Mismatch],Table10[Risk Points],0)</f>
        <v>0</v>
      </c>
      <c r="O7711">
        <f>_xlfn.XLOOKUP(FraudData[[#This Row],[device_trust_score]],DeviceRules[Device Min],DeviceRules[Risk Points],,-1)</f>
        <v>3</v>
      </c>
      <c r="P7711">
        <f>_xlfn.XLOOKUP(FraudData[[#This Row],[velocity_last_24h]],VelocityRules[Velocity Min],VelocityRules[Risk Points],,-1)</f>
        <v>0</v>
      </c>
      <c r="Q7711">
        <f>_xlfn.XLOOKUP(FraudData[[#This Row],[merchant_category]],MerchantRules[Merchant Category],MerchantRules[Risk Points],0)</f>
        <v>0</v>
      </c>
      <c r="R7711">
        <f>SUM(FraudData[[#This Row],[Amount Risk]:[Merchant Risk]])</f>
        <v>3</v>
      </c>
      <c r="S7711" t="str" cm="1">
        <f t="array" ref="S7711">_xlfn.IFS(FraudData[[#This Row],[Fraud Risk Score]]&gt;=8,"High Risk",FraudData[[#This Row],[Fraud Risk Score]]&gt;=6,"Medium Risk",TRUE,"Low Risk")</f>
        <v>Low Risk</v>
      </c>
    </row>
    <row r="7712" spans="1:19">
      <c r="A7712">
        <v>7711</v>
      </c>
      <c r="B7712">
        <v>6.12</v>
      </c>
      <c r="C7712">
        <v>3</v>
      </c>
      <c r="D7712" t="s">
        <v>46</v>
      </c>
      <c r="E7712">
        <v>0</v>
      </c>
      <c r="F7712">
        <v>0</v>
      </c>
      <c r="G7712">
        <v>98</v>
      </c>
      <c r="H7712">
        <v>1</v>
      </c>
      <c r="I7712">
        <v>63</v>
      </c>
      <c r="J7712">
        <v>0</v>
      </c>
      <c r="K7712">
        <f>_xlfn.XLOOKUP(FraudData[[#This Row],[amount]],AmountRules[Amount Min],AmountRules[Risk Points],,-1)</f>
        <v>0</v>
      </c>
      <c r="L7712">
        <f>_xlfn.XLOOKUP(FraudData[[#This Row],[transaction_hour]],TimeRules[Hour Min],TimeRules[Risk Points],,-1)</f>
        <v>3</v>
      </c>
      <c r="M7712">
        <f>_xlfn.XLOOKUP(FraudData[[#This Row],[foreign_transaction]],ForeignRules[Foreign Transaction],ForeignRules[Risk Points],0)</f>
        <v>0</v>
      </c>
      <c r="N7712">
        <f>_xlfn.XLOOKUP(FraudData[[#This Row],[location_mismatch]],Table10[Location Mismatch],Table10[Risk Points],0)</f>
        <v>0</v>
      </c>
      <c r="O7712">
        <f>_xlfn.XLOOKUP(FraudData[[#This Row],[device_trust_score]],DeviceRules[Device Min],DeviceRules[Risk Points],,-1)</f>
        <v>0</v>
      </c>
      <c r="P7712">
        <f>_xlfn.XLOOKUP(FraudData[[#This Row],[velocity_last_24h]],VelocityRules[Velocity Min],VelocityRules[Risk Points],,-1)</f>
        <v>0</v>
      </c>
      <c r="Q7712">
        <f>_xlfn.XLOOKUP(FraudData[[#This Row],[merchant_category]],MerchantRules[Merchant Category],MerchantRules[Risk Points],0)</f>
        <v>0</v>
      </c>
      <c r="R7712">
        <f>SUM(FraudData[[#This Row],[Amount Risk]:[Merchant Risk]])</f>
        <v>3</v>
      </c>
      <c r="S7712" t="str" cm="1">
        <f t="array" ref="S7712">_xlfn.IFS(FraudData[[#This Row],[Fraud Risk Score]]&gt;=8,"High Risk",FraudData[[#This Row],[Fraud Risk Score]]&gt;=6,"Medium Risk",TRUE,"Low Risk")</f>
        <v>Low Risk</v>
      </c>
    </row>
    <row r="7713" spans="1:19">
      <c r="A7713">
        <v>7712</v>
      </c>
      <c r="B7713">
        <v>82.24</v>
      </c>
      <c r="C7713">
        <v>5</v>
      </c>
      <c r="D7713" t="s">
        <v>48</v>
      </c>
      <c r="E7713">
        <v>0</v>
      </c>
      <c r="F7713">
        <v>0</v>
      </c>
      <c r="G7713">
        <v>55</v>
      </c>
      <c r="H7713">
        <v>1</v>
      </c>
      <c r="I7713">
        <v>38</v>
      </c>
      <c r="J7713">
        <v>0</v>
      </c>
      <c r="K7713">
        <f>_xlfn.XLOOKUP(FraudData[[#This Row],[amount]],AmountRules[Amount Min],AmountRules[Risk Points],,-1)</f>
        <v>0</v>
      </c>
      <c r="L7713">
        <f>_xlfn.XLOOKUP(FraudData[[#This Row],[transaction_hour]],TimeRules[Hour Min],TimeRules[Risk Points],,-1)</f>
        <v>0</v>
      </c>
      <c r="M7713">
        <f>_xlfn.XLOOKUP(FraudData[[#This Row],[foreign_transaction]],ForeignRules[Foreign Transaction],ForeignRules[Risk Points],0)</f>
        <v>0</v>
      </c>
      <c r="N7713">
        <f>_xlfn.XLOOKUP(FraudData[[#This Row],[location_mismatch]],Table10[Location Mismatch],Table10[Risk Points],0)</f>
        <v>0</v>
      </c>
      <c r="O7713">
        <f>_xlfn.XLOOKUP(FraudData[[#This Row],[device_trust_score]],DeviceRules[Device Min],DeviceRules[Risk Points],,-1)</f>
        <v>1</v>
      </c>
      <c r="P7713">
        <f>_xlfn.XLOOKUP(FraudData[[#This Row],[velocity_last_24h]],VelocityRules[Velocity Min],VelocityRules[Risk Points],,-1)</f>
        <v>0</v>
      </c>
      <c r="Q7713">
        <f>_xlfn.XLOOKUP(FraudData[[#This Row],[merchant_category]],MerchantRules[Merchant Category],MerchantRules[Risk Points],0)</f>
        <v>0</v>
      </c>
      <c r="R7713">
        <f>SUM(FraudData[[#This Row],[Amount Risk]:[Merchant Risk]])</f>
        <v>1</v>
      </c>
      <c r="S7713" t="str" cm="1">
        <f t="array" ref="S7713">_xlfn.IFS(FraudData[[#This Row],[Fraud Risk Score]]&gt;=8,"High Risk",FraudData[[#This Row],[Fraud Risk Score]]&gt;=6,"Medium Risk",TRUE,"Low Risk")</f>
        <v>Low Risk</v>
      </c>
    </row>
    <row r="7714" spans="1:19">
      <c r="A7714">
        <v>7713</v>
      </c>
      <c r="B7714">
        <v>48.71</v>
      </c>
      <c r="C7714">
        <v>2</v>
      </c>
      <c r="D7714" t="s">
        <v>47</v>
      </c>
      <c r="E7714">
        <v>0</v>
      </c>
      <c r="F7714">
        <v>0</v>
      </c>
      <c r="G7714">
        <v>43</v>
      </c>
      <c r="H7714">
        <v>3</v>
      </c>
      <c r="I7714">
        <v>40</v>
      </c>
      <c r="J7714">
        <v>0</v>
      </c>
      <c r="K7714">
        <f>_xlfn.XLOOKUP(FraudData[[#This Row],[amount]],AmountRules[Amount Min],AmountRules[Risk Points],,-1)</f>
        <v>0</v>
      </c>
      <c r="L7714">
        <f>_xlfn.XLOOKUP(FraudData[[#This Row],[transaction_hour]],TimeRules[Hour Min],TimeRules[Risk Points],,-1)</f>
        <v>3</v>
      </c>
      <c r="M7714">
        <f>_xlfn.XLOOKUP(FraudData[[#This Row],[foreign_transaction]],ForeignRules[Foreign Transaction],ForeignRules[Risk Points],0)</f>
        <v>0</v>
      </c>
      <c r="N7714">
        <f>_xlfn.XLOOKUP(FraudData[[#This Row],[location_mismatch]],Table10[Location Mismatch],Table10[Risk Points],0)</f>
        <v>0</v>
      </c>
      <c r="O7714">
        <f>_xlfn.XLOOKUP(FraudData[[#This Row],[device_trust_score]],DeviceRules[Device Min],DeviceRules[Risk Points],,-1)</f>
        <v>2</v>
      </c>
      <c r="P7714">
        <f>_xlfn.XLOOKUP(FraudData[[#This Row],[velocity_last_24h]],VelocityRules[Velocity Min],VelocityRules[Risk Points],,-1)</f>
        <v>0</v>
      </c>
      <c r="Q7714">
        <f>_xlfn.XLOOKUP(FraudData[[#This Row],[merchant_category]],MerchantRules[Merchant Category],MerchantRules[Risk Points],0)</f>
        <v>0</v>
      </c>
      <c r="R7714">
        <f>SUM(FraudData[[#This Row],[Amount Risk]:[Merchant Risk]])</f>
        <v>5</v>
      </c>
      <c r="S7714" t="str" cm="1">
        <f t="array" ref="S7714">_xlfn.IFS(FraudData[[#This Row],[Fraud Risk Score]]&gt;=8,"High Risk",FraudData[[#This Row],[Fraud Risk Score]]&gt;=6,"Medium Risk",TRUE,"Low Risk")</f>
        <v>Low Risk</v>
      </c>
    </row>
    <row r="7715" spans="1:19">
      <c r="A7715">
        <v>7714</v>
      </c>
      <c r="B7715">
        <v>106.72</v>
      </c>
      <c r="C7715">
        <v>17</v>
      </c>
      <c r="D7715" t="s">
        <v>49</v>
      </c>
      <c r="E7715">
        <v>0</v>
      </c>
      <c r="F7715">
        <v>0</v>
      </c>
      <c r="G7715">
        <v>26</v>
      </c>
      <c r="H7715">
        <v>2</v>
      </c>
      <c r="I7715">
        <v>53</v>
      </c>
      <c r="J7715">
        <v>0</v>
      </c>
      <c r="K7715">
        <f>_xlfn.XLOOKUP(FraudData[[#This Row],[amount]],AmountRules[Amount Min],AmountRules[Risk Points],,-1)</f>
        <v>0</v>
      </c>
      <c r="L7715">
        <f>_xlfn.XLOOKUP(FraudData[[#This Row],[transaction_hour]],TimeRules[Hour Min],TimeRules[Risk Points],,-1)</f>
        <v>0</v>
      </c>
      <c r="M7715">
        <f>_xlfn.XLOOKUP(FraudData[[#This Row],[foreign_transaction]],ForeignRules[Foreign Transaction],ForeignRules[Risk Points],0)</f>
        <v>0</v>
      </c>
      <c r="N7715">
        <f>_xlfn.XLOOKUP(FraudData[[#This Row],[location_mismatch]],Table10[Location Mismatch],Table10[Risk Points],0)</f>
        <v>0</v>
      </c>
      <c r="O7715">
        <f>_xlfn.XLOOKUP(FraudData[[#This Row],[device_trust_score]],DeviceRules[Device Min],DeviceRules[Risk Points],,-1)</f>
        <v>3</v>
      </c>
      <c r="P7715">
        <f>_xlfn.XLOOKUP(FraudData[[#This Row],[velocity_last_24h]],VelocityRules[Velocity Min],VelocityRules[Risk Points],,-1)</f>
        <v>0</v>
      </c>
      <c r="Q7715">
        <f>_xlfn.XLOOKUP(FraudData[[#This Row],[merchant_category]],MerchantRules[Merchant Category],MerchantRules[Risk Points],0)</f>
        <v>1</v>
      </c>
      <c r="R7715">
        <f>SUM(FraudData[[#This Row],[Amount Risk]:[Merchant Risk]])</f>
        <v>4</v>
      </c>
      <c r="S7715" t="str" cm="1">
        <f t="array" ref="S7715">_xlfn.IFS(FraudData[[#This Row],[Fraud Risk Score]]&gt;=8,"High Risk",FraudData[[#This Row],[Fraud Risk Score]]&gt;=6,"Medium Risk",TRUE,"Low Risk")</f>
        <v>Low Risk</v>
      </c>
    </row>
    <row r="7716" spans="1:19">
      <c r="A7716">
        <v>7715</v>
      </c>
      <c r="B7716">
        <v>13.52</v>
      </c>
      <c r="C7716">
        <v>14</v>
      </c>
      <c r="D7716" t="s">
        <v>49</v>
      </c>
      <c r="E7716">
        <v>0</v>
      </c>
      <c r="F7716">
        <v>1</v>
      </c>
      <c r="G7716">
        <v>28</v>
      </c>
      <c r="H7716">
        <v>3</v>
      </c>
      <c r="I7716">
        <v>22</v>
      </c>
      <c r="J7716">
        <v>0</v>
      </c>
      <c r="K7716">
        <f>_xlfn.XLOOKUP(FraudData[[#This Row],[amount]],AmountRules[Amount Min],AmountRules[Risk Points],,-1)</f>
        <v>0</v>
      </c>
      <c r="L7716">
        <f>_xlfn.XLOOKUP(FraudData[[#This Row],[transaction_hour]],TimeRules[Hour Min],TimeRules[Risk Points],,-1)</f>
        <v>0</v>
      </c>
      <c r="M7716">
        <f>_xlfn.XLOOKUP(FraudData[[#This Row],[foreign_transaction]],ForeignRules[Foreign Transaction],ForeignRules[Risk Points],0)</f>
        <v>0</v>
      </c>
      <c r="N7716">
        <f>_xlfn.XLOOKUP(FraudData[[#This Row],[location_mismatch]],Table10[Location Mismatch],Table10[Risk Points],0)</f>
        <v>3</v>
      </c>
      <c r="O7716">
        <f>_xlfn.XLOOKUP(FraudData[[#This Row],[device_trust_score]],DeviceRules[Device Min],DeviceRules[Risk Points],,-1)</f>
        <v>3</v>
      </c>
      <c r="P7716">
        <f>_xlfn.XLOOKUP(FraudData[[#This Row],[velocity_last_24h]],VelocityRules[Velocity Min],VelocityRules[Risk Points],,-1)</f>
        <v>0</v>
      </c>
      <c r="Q7716">
        <f>_xlfn.XLOOKUP(FraudData[[#This Row],[merchant_category]],MerchantRules[Merchant Category],MerchantRules[Risk Points],0)</f>
        <v>1</v>
      </c>
      <c r="R7716">
        <f>SUM(FraudData[[#This Row],[Amount Risk]:[Merchant Risk]])</f>
        <v>7</v>
      </c>
      <c r="S7716" t="str" cm="1">
        <f t="array" ref="S7716">_xlfn.IFS(FraudData[[#This Row],[Fraud Risk Score]]&gt;=8,"High Risk",FraudData[[#This Row],[Fraud Risk Score]]&gt;=6,"Medium Risk",TRUE,"Low Risk")</f>
        <v>Medium Risk</v>
      </c>
    </row>
    <row r="7717" spans="1:19">
      <c r="A7717">
        <v>7716</v>
      </c>
      <c r="B7717">
        <v>554.76</v>
      </c>
      <c r="C7717">
        <v>7</v>
      </c>
      <c r="D7717" t="s">
        <v>47</v>
      </c>
      <c r="E7717">
        <v>0</v>
      </c>
      <c r="F7717">
        <v>0</v>
      </c>
      <c r="G7717">
        <v>62</v>
      </c>
      <c r="H7717">
        <v>0</v>
      </c>
      <c r="I7717">
        <v>63</v>
      </c>
      <c r="J7717">
        <v>0</v>
      </c>
      <c r="K7717">
        <f>_xlfn.XLOOKUP(FraudData[[#This Row],[amount]],AmountRules[Amount Min],AmountRules[Risk Points],,-1)</f>
        <v>1</v>
      </c>
      <c r="L7717">
        <f>_xlfn.XLOOKUP(FraudData[[#This Row],[transaction_hour]],TimeRules[Hour Min],TimeRules[Risk Points],,-1)</f>
        <v>0</v>
      </c>
      <c r="M7717">
        <f>_xlfn.XLOOKUP(FraudData[[#This Row],[foreign_transaction]],ForeignRules[Foreign Transaction],ForeignRules[Risk Points],0)</f>
        <v>0</v>
      </c>
      <c r="N7717">
        <f>_xlfn.XLOOKUP(FraudData[[#This Row],[location_mismatch]],Table10[Location Mismatch],Table10[Risk Points],0)</f>
        <v>0</v>
      </c>
      <c r="O7717">
        <f>_xlfn.XLOOKUP(FraudData[[#This Row],[device_trust_score]],DeviceRules[Device Min],DeviceRules[Risk Points],,-1)</f>
        <v>1</v>
      </c>
      <c r="P7717">
        <f>_xlfn.XLOOKUP(FraudData[[#This Row],[velocity_last_24h]],VelocityRules[Velocity Min],VelocityRules[Risk Points],,-1)</f>
        <v>0</v>
      </c>
      <c r="Q7717">
        <f>_xlfn.XLOOKUP(FraudData[[#This Row],[merchant_category]],MerchantRules[Merchant Category],MerchantRules[Risk Points],0)</f>
        <v>0</v>
      </c>
      <c r="R7717">
        <f>SUM(FraudData[[#This Row],[Amount Risk]:[Merchant Risk]])</f>
        <v>2</v>
      </c>
      <c r="S7717" t="str" cm="1">
        <f t="array" ref="S7717">_xlfn.IFS(FraudData[[#This Row],[Fraud Risk Score]]&gt;=8,"High Risk",FraudData[[#This Row],[Fraud Risk Score]]&gt;=6,"Medium Risk",TRUE,"Low Risk")</f>
        <v>Low Risk</v>
      </c>
    </row>
    <row r="7718" spans="1:19">
      <c r="A7718">
        <v>7717</v>
      </c>
      <c r="B7718">
        <v>45.48</v>
      </c>
      <c r="C7718">
        <v>17</v>
      </c>
      <c r="D7718" t="s">
        <v>48</v>
      </c>
      <c r="E7718">
        <v>0</v>
      </c>
      <c r="F7718">
        <v>0</v>
      </c>
      <c r="G7718">
        <v>57</v>
      </c>
      <c r="H7718">
        <v>3</v>
      </c>
      <c r="I7718">
        <v>63</v>
      </c>
      <c r="J7718">
        <v>0</v>
      </c>
      <c r="K7718">
        <f>_xlfn.XLOOKUP(FraudData[[#This Row],[amount]],AmountRules[Amount Min],AmountRules[Risk Points],,-1)</f>
        <v>0</v>
      </c>
      <c r="L7718">
        <f>_xlfn.XLOOKUP(FraudData[[#This Row],[transaction_hour]],TimeRules[Hour Min],TimeRules[Risk Points],,-1)</f>
        <v>0</v>
      </c>
      <c r="M7718">
        <f>_xlfn.XLOOKUP(FraudData[[#This Row],[foreign_transaction]],ForeignRules[Foreign Transaction],ForeignRules[Risk Points],0)</f>
        <v>0</v>
      </c>
      <c r="N7718">
        <f>_xlfn.XLOOKUP(FraudData[[#This Row],[location_mismatch]],Table10[Location Mismatch],Table10[Risk Points],0)</f>
        <v>0</v>
      </c>
      <c r="O7718">
        <f>_xlfn.XLOOKUP(FraudData[[#This Row],[device_trust_score]],DeviceRules[Device Min],DeviceRules[Risk Points],,-1)</f>
        <v>1</v>
      </c>
      <c r="P7718">
        <f>_xlfn.XLOOKUP(FraudData[[#This Row],[velocity_last_24h]],VelocityRules[Velocity Min],VelocityRules[Risk Points],,-1)</f>
        <v>0</v>
      </c>
      <c r="Q7718">
        <f>_xlfn.XLOOKUP(FraudData[[#This Row],[merchant_category]],MerchantRules[Merchant Category],MerchantRules[Risk Points],0)</f>
        <v>0</v>
      </c>
      <c r="R7718">
        <f>SUM(FraudData[[#This Row],[Amount Risk]:[Merchant Risk]])</f>
        <v>1</v>
      </c>
      <c r="S7718" t="str" cm="1">
        <f t="array" ref="S7718">_xlfn.IFS(FraudData[[#This Row],[Fraud Risk Score]]&gt;=8,"High Risk",FraudData[[#This Row],[Fraud Risk Score]]&gt;=6,"Medium Risk",TRUE,"Low Risk")</f>
        <v>Low Risk</v>
      </c>
    </row>
    <row r="7719" spans="1:19">
      <c r="A7719">
        <v>7718</v>
      </c>
      <c r="B7719">
        <v>459.9</v>
      </c>
      <c r="C7719">
        <v>23</v>
      </c>
      <c r="D7719" t="s">
        <v>50</v>
      </c>
      <c r="E7719">
        <v>0</v>
      </c>
      <c r="F7719">
        <v>0</v>
      </c>
      <c r="G7719">
        <v>42</v>
      </c>
      <c r="H7719">
        <v>1</v>
      </c>
      <c r="I7719">
        <v>20</v>
      </c>
      <c r="J7719">
        <v>0</v>
      </c>
      <c r="K7719">
        <f>_xlfn.XLOOKUP(FraudData[[#This Row],[amount]],AmountRules[Amount Min],AmountRules[Risk Points],,-1)</f>
        <v>0</v>
      </c>
      <c r="L7719">
        <f>_xlfn.XLOOKUP(FraudData[[#This Row],[transaction_hour]],TimeRules[Hour Min],TimeRules[Risk Points],,-1)</f>
        <v>1</v>
      </c>
      <c r="M7719">
        <f>_xlfn.XLOOKUP(FraudData[[#This Row],[foreign_transaction]],ForeignRules[Foreign Transaction],ForeignRules[Risk Points],0)</f>
        <v>0</v>
      </c>
      <c r="N7719">
        <f>_xlfn.XLOOKUP(FraudData[[#This Row],[location_mismatch]],Table10[Location Mismatch],Table10[Risk Points],0)</f>
        <v>0</v>
      </c>
      <c r="O7719">
        <f>_xlfn.XLOOKUP(FraudData[[#This Row],[device_trust_score]],DeviceRules[Device Min],DeviceRules[Risk Points],,-1)</f>
        <v>2</v>
      </c>
      <c r="P7719">
        <f>_xlfn.XLOOKUP(FraudData[[#This Row],[velocity_last_24h]],VelocityRules[Velocity Min],VelocityRules[Risk Points],,-1)</f>
        <v>0</v>
      </c>
      <c r="Q7719">
        <f>_xlfn.XLOOKUP(FraudData[[#This Row],[merchant_category]],MerchantRules[Merchant Category],MerchantRules[Risk Points],0)</f>
        <v>0</v>
      </c>
      <c r="R7719">
        <f>SUM(FraudData[[#This Row],[Amount Risk]:[Merchant Risk]])</f>
        <v>3</v>
      </c>
      <c r="S7719" t="str" cm="1">
        <f t="array" ref="S7719">_xlfn.IFS(FraudData[[#This Row],[Fraud Risk Score]]&gt;=8,"High Risk",FraudData[[#This Row],[Fraud Risk Score]]&gt;=6,"Medium Risk",TRUE,"Low Risk")</f>
        <v>Low Risk</v>
      </c>
    </row>
    <row r="7720" spans="1:19">
      <c r="A7720">
        <v>7719</v>
      </c>
      <c r="B7720">
        <v>99.89</v>
      </c>
      <c r="C7720">
        <v>22</v>
      </c>
      <c r="D7720" t="s">
        <v>47</v>
      </c>
      <c r="E7720">
        <v>0</v>
      </c>
      <c r="F7720">
        <v>0</v>
      </c>
      <c r="G7720">
        <v>56</v>
      </c>
      <c r="H7720">
        <v>1</v>
      </c>
      <c r="I7720">
        <v>49</v>
      </c>
      <c r="J7720">
        <v>0</v>
      </c>
      <c r="K7720">
        <f>_xlfn.XLOOKUP(FraudData[[#This Row],[amount]],AmountRules[Amount Min],AmountRules[Risk Points],,-1)</f>
        <v>0</v>
      </c>
      <c r="L7720">
        <f>_xlfn.XLOOKUP(FraudData[[#This Row],[transaction_hour]],TimeRules[Hour Min],TimeRules[Risk Points],,-1)</f>
        <v>0</v>
      </c>
      <c r="M7720">
        <f>_xlfn.XLOOKUP(FraudData[[#This Row],[foreign_transaction]],ForeignRules[Foreign Transaction],ForeignRules[Risk Points],0)</f>
        <v>0</v>
      </c>
      <c r="N7720">
        <f>_xlfn.XLOOKUP(FraudData[[#This Row],[location_mismatch]],Table10[Location Mismatch],Table10[Risk Points],0)</f>
        <v>0</v>
      </c>
      <c r="O7720">
        <f>_xlfn.XLOOKUP(FraudData[[#This Row],[device_trust_score]],DeviceRules[Device Min],DeviceRules[Risk Points],,-1)</f>
        <v>1</v>
      </c>
      <c r="P7720">
        <f>_xlfn.XLOOKUP(FraudData[[#This Row],[velocity_last_24h]],VelocityRules[Velocity Min],VelocityRules[Risk Points],,-1)</f>
        <v>0</v>
      </c>
      <c r="Q7720">
        <f>_xlfn.XLOOKUP(FraudData[[#This Row],[merchant_category]],MerchantRules[Merchant Category],MerchantRules[Risk Points],0)</f>
        <v>0</v>
      </c>
      <c r="R7720">
        <f>SUM(FraudData[[#This Row],[Amount Risk]:[Merchant Risk]])</f>
        <v>1</v>
      </c>
      <c r="S7720" t="str" cm="1">
        <f t="array" ref="S7720">_xlfn.IFS(FraudData[[#This Row],[Fraud Risk Score]]&gt;=8,"High Risk",FraudData[[#This Row],[Fraud Risk Score]]&gt;=6,"Medium Risk",TRUE,"Low Risk")</f>
        <v>Low Risk</v>
      </c>
    </row>
    <row r="7721" spans="1:19">
      <c r="A7721">
        <v>7720</v>
      </c>
      <c r="B7721">
        <v>762.35</v>
      </c>
      <c r="C7721">
        <v>2</v>
      </c>
      <c r="D7721" t="s">
        <v>50</v>
      </c>
      <c r="E7721">
        <v>0</v>
      </c>
      <c r="F7721">
        <v>0</v>
      </c>
      <c r="G7721">
        <v>57</v>
      </c>
      <c r="H7721">
        <v>2</v>
      </c>
      <c r="I7721">
        <v>45</v>
      </c>
      <c r="J7721">
        <v>0</v>
      </c>
      <c r="K7721">
        <f>_xlfn.XLOOKUP(FraudData[[#This Row],[amount]],AmountRules[Amount Min],AmountRules[Risk Points],,-1)</f>
        <v>1</v>
      </c>
      <c r="L7721">
        <f>_xlfn.XLOOKUP(FraudData[[#This Row],[transaction_hour]],TimeRules[Hour Min],TimeRules[Risk Points],,-1)</f>
        <v>3</v>
      </c>
      <c r="M7721">
        <f>_xlfn.XLOOKUP(FraudData[[#This Row],[foreign_transaction]],ForeignRules[Foreign Transaction],ForeignRules[Risk Points],0)</f>
        <v>0</v>
      </c>
      <c r="N7721">
        <f>_xlfn.XLOOKUP(FraudData[[#This Row],[location_mismatch]],Table10[Location Mismatch],Table10[Risk Points],0)</f>
        <v>0</v>
      </c>
      <c r="O7721">
        <f>_xlfn.XLOOKUP(FraudData[[#This Row],[device_trust_score]],DeviceRules[Device Min],DeviceRules[Risk Points],,-1)</f>
        <v>1</v>
      </c>
      <c r="P7721">
        <f>_xlfn.XLOOKUP(FraudData[[#This Row],[velocity_last_24h]],VelocityRules[Velocity Min],VelocityRules[Risk Points],,-1)</f>
        <v>0</v>
      </c>
      <c r="Q7721">
        <f>_xlfn.XLOOKUP(FraudData[[#This Row],[merchant_category]],MerchantRules[Merchant Category],MerchantRules[Risk Points],0)</f>
        <v>0</v>
      </c>
      <c r="R7721">
        <f>SUM(FraudData[[#This Row],[Amount Risk]:[Merchant Risk]])</f>
        <v>5</v>
      </c>
      <c r="S7721" t="str" cm="1">
        <f t="array" ref="S7721">_xlfn.IFS(FraudData[[#This Row],[Fraud Risk Score]]&gt;=8,"High Risk",FraudData[[#This Row],[Fraud Risk Score]]&gt;=6,"Medium Risk",TRUE,"Low Risk")</f>
        <v>Low Risk</v>
      </c>
    </row>
    <row r="7722" spans="1:19">
      <c r="A7722">
        <v>7721</v>
      </c>
      <c r="B7722">
        <v>145.36000000000001</v>
      </c>
      <c r="C7722">
        <v>5</v>
      </c>
      <c r="D7722" t="s">
        <v>48</v>
      </c>
      <c r="E7722">
        <v>0</v>
      </c>
      <c r="F7722">
        <v>0</v>
      </c>
      <c r="G7722">
        <v>58</v>
      </c>
      <c r="H7722">
        <v>0</v>
      </c>
      <c r="I7722">
        <v>21</v>
      </c>
      <c r="J7722">
        <v>0</v>
      </c>
      <c r="K7722">
        <f>_xlfn.XLOOKUP(FraudData[[#This Row],[amount]],AmountRules[Amount Min],AmountRules[Risk Points],,-1)</f>
        <v>0</v>
      </c>
      <c r="L7722">
        <f>_xlfn.XLOOKUP(FraudData[[#This Row],[transaction_hour]],TimeRules[Hour Min],TimeRules[Risk Points],,-1)</f>
        <v>0</v>
      </c>
      <c r="M7722">
        <f>_xlfn.XLOOKUP(FraudData[[#This Row],[foreign_transaction]],ForeignRules[Foreign Transaction],ForeignRules[Risk Points],0)</f>
        <v>0</v>
      </c>
      <c r="N7722">
        <f>_xlfn.XLOOKUP(FraudData[[#This Row],[location_mismatch]],Table10[Location Mismatch],Table10[Risk Points],0)</f>
        <v>0</v>
      </c>
      <c r="O7722">
        <f>_xlfn.XLOOKUP(FraudData[[#This Row],[device_trust_score]],DeviceRules[Device Min],DeviceRules[Risk Points],,-1)</f>
        <v>1</v>
      </c>
      <c r="P7722">
        <f>_xlfn.XLOOKUP(FraudData[[#This Row],[velocity_last_24h]],VelocityRules[Velocity Min],VelocityRules[Risk Points],,-1)</f>
        <v>0</v>
      </c>
      <c r="Q7722">
        <f>_xlfn.XLOOKUP(FraudData[[#This Row],[merchant_category]],MerchantRules[Merchant Category],MerchantRules[Risk Points],0)</f>
        <v>0</v>
      </c>
      <c r="R7722">
        <f>SUM(FraudData[[#This Row],[Amount Risk]:[Merchant Risk]])</f>
        <v>1</v>
      </c>
      <c r="S7722" t="str" cm="1">
        <f t="array" ref="S7722">_xlfn.IFS(FraudData[[#This Row],[Fraud Risk Score]]&gt;=8,"High Risk",FraudData[[#This Row],[Fraud Risk Score]]&gt;=6,"Medium Risk",TRUE,"Low Risk")</f>
        <v>Low Risk</v>
      </c>
    </row>
    <row r="7723" spans="1:19">
      <c r="A7723">
        <v>7722</v>
      </c>
      <c r="B7723">
        <v>480.82</v>
      </c>
      <c r="C7723">
        <v>21</v>
      </c>
      <c r="D7723" t="s">
        <v>46</v>
      </c>
      <c r="E7723">
        <v>0</v>
      </c>
      <c r="F7723">
        <v>1</v>
      </c>
      <c r="G7723">
        <v>75</v>
      </c>
      <c r="H7723">
        <v>1</v>
      </c>
      <c r="I7723">
        <v>69</v>
      </c>
      <c r="J7723">
        <v>0</v>
      </c>
      <c r="K7723">
        <f>_xlfn.XLOOKUP(FraudData[[#This Row],[amount]],AmountRules[Amount Min],AmountRules[Risk Points],,-1)</f>
        <v>0</v>
      </c>
      <c r="L7723">
        <f>_xlfn.XLOOKUP(FraudData[[#This Row],[transaction_hour]],TimeRules[Hour Min],TimeRules[Risk Points],,-1)</f>
        <v>0</v>
      </c>
      <c r="M7723">
        <f>_xlfn.XLOOKUP(FraudData[[#This Row],[foreign_transaction]],ForeignRules[Foreign Transaction],ForeignRules[Risk Points],0)</f>
        <v>0</v>
      </c>
      <c r="N7723">
        <f>_xlfn.XLOOKUP(FraudData[[#This Row],[location_mismatch]],Table10[Location Mismatch],Table10[Risk Points],0)</f>
        <v>3</v>
      </c>
      <c r="O7723">
        <f>_xlfn.XLOOKUP(FraudData[[#This Row],[device_trust_score]],DeviceRules[Device Min],DeviceRules[Risk Points],,-1)</f>
        <v>0</v>
      </c>
      <c r="P7723">
        <f>_xlfn.XLOOKUP(FraudData[[#This Row],[velocity_last_24h]],VelocityRules[Velocity Min],VelocityRules[Risk Points],,-1)</f>
        <v>0</v>
      </c>
      <c r="Q7723">
        <f>_xlfn.XLOOKUP(FraudData[[#This Row],[merchant_category]],MerchantRules[Merchant Category],MerchantRules[Risk Points],0)</f>
        <v>0</v>
      </c>
      <c r="R7723">
        <f>SUM(FraudData[[#This Row],[Amount Risk]:[Merchant Risk]])</f>
        <v>3</v>
      </c>
      <c r="S7723" t="str" cm="1">
        <f t="array" ref="S7723">_xlfn.IFS(FraudData[[#This Row],[Fraud Risk Score]]&gt;=8,"High Risk",FraudData[[#This Row],[Fraud Risk Score]]&gt;=6,"Medium Risk",TRUE,"Low Risk")</f>
        <v>Low Risk</v>
      </c>
    </row>
    <row r="7724" spans="1:19">
      <c r="A7724">
        <v>7723</v>
      </c>
      <c r="B7724">
        <v>0.97</v>
      </c>
      <c r="C7724">
        <v>20</v>
      </c>
      <c r="D7724" t="s">
        <v>46</v>
      </c>
      <c r="E7724">
        <v>0</v>
      </c>
      <c r="F7724">
        <v>0</v>
      </c>
      <c r="G7724">
        <v>87</v>
      </c>
      <c r="H7724">
        <v>1</v>
      </c>
      <c r="I7724">
        <v>56</v>
      </c>
      <c r="J7724">
        <v>0</v>
      </c>
      <c r="K7724">
        <f>_xlfn.XLOOKUP(FraudData[[#This Row],[amount]],AmountRules[Amount Min],AmountRules[Risk Points],,-1)</f>
        <v>0</v>
      </c>
      <c r="L7724">
        <f>_xlfn.XLOOKUP(FraudData[[#This Row],[transaction_hour]],TimeRules[Hour Min],TimeRules[Risk Points],,-1)</f>
        <v>0</v>
      </c>
      <c r="M7724">
        <f>_xlfn.XLOOKUP(FraudData[[#This Row],[foreign_transaction]],ForeignRules[Foreign Transaction],ForeignRules[Risk Points],0)</f>
        <v>0</v>
      </c>
      <c r="N7724">
        <f>_xlfn.XLOOKUP(FraudData[[#This Row],[location_mismatch]],Table10[Location Mismatch],Table10[Risk Points],0)</f>
        <v>0</v>
      </c>
      <c r="O7724">
        <f>_xlfn.XLOOKUP(FraudData[[#This Row],[device_trust_score]],DeviceRules[Device Min],DeviceRules[Risk Points],,-1)</f>
        <v>0</v>
      </c>
      <c r="P7724">
        <f>_xlfn.XLOOKUP(FraudData[[#This Row],[velocity_last_24h]],VelocityRules[Velocity Min],VelocityRules[Risk Points],,-1)</f>
        <v>0</v>
      </c>
      <c r="Q7724">
        <f>_xlfn.XLOOKUP(FraudData[[#This Row],[merchant_category]],MerchantRules[Merchant Category],MerchantRules[Risk Points],0)</f>
        <v>0</v>
      </c>
      <c r="R7724">
        <f>SUM(FraudData[[#This Row],[Amount Risk]:[Merchant Risk]])</f>
        <v>0</v>
      </c>
      <c r="S7724" t="str" cm="1">
        <f t="array" ref="S7724">_xlfn.IFS(FraudData[[#This Row],[Fraud Risk Score]]&gt;=8,"High Risk",FraudData[[#This Row],[Fraud Risk Score]]&gt;=6,"Medium Risk",TRUE,"Low Risk")</f>
        <v>Low Risk</v>
      </c>
    </row>
    <row r="7725" spans="1:19">
      <c r="A7725">
        <v>7724</v>
      </c>
      <c r="B7725">
        <v>248.27</v>
      </c>
      <c r="C7725">
        <v>23</v>
      </c>
      <c r="D7725" t="s">
        <v>48</v>
      </c>
      <c r="E7725">
        <v>0</v>
      </c>
      <c r="F7725">
        <v>0</v>
      </c>
      <c r="G7725">
        <v>71</v>
      </c>
      <c r="H7725">
        <v>3</v>
      </c>
      <c r="I7725">
        <v>43</v>
      </c>
      <c r="J7725">
        <v>0</v>
      </c>
      <c r="K7725">
        <f>_xlfn.XLOOKUP(FraudData[[#This Row],[amount]],AmountRules[Amount Min],AmountRules[Risk Points],,-1)</f>
        <v>0</v>
      </c>
      <c r="L7725">
        <f>_xlfn.XLOOKUP(FraudData[[#This Row],[transaction_hour]],TimeRules[Hour Min],TimeRules[Risk Points],,-1)</f>
        <v>1</v>
      </c>
      <c r="M7725">
        <f>_xlfn.XLOOKUP(FraudData[[#This Row],[foreign_transaction]],ForeignRules[Foreign Transaction],ForeignRules[Risk Points],0)</f>
        <v>0</v>
      </c>
      <c r="N7725">
        <f>_xlfn.XLOOKUP(FraudData[[#This Row],[location_mismatch]],Table10[Location Mismatch],Table10[Risk Points],0)</f>
        <v>0</v>
      </c>
      <c r="O7725">
        <f>_xlfn.XLOOKUP(FraudData[[#This Row],[device_trust_score]],DeviceRules[Device Min],DeviceRules[Risk Points],,-1)</f>
        <v>0</v>
      </c>
      <c r="P7725">
        <f>_xlfn.XLOOKUP(FraudData[[#This Row],[velocity_last_24h]],VelocityRules[Velocity Min],VelocityRules[Risk Points],,-1)</f>
        <v>0</v>
      </c>
      <c r="Q7725">
        <f>_xlfn.XLOOKUP(FraudData[[#This Row],[merchant_category]],MerchantRules[Merchant Category],MerchantRules[Risk Points],0)</f>
        <v>0</v>
      </c>
      <c r="R7725">
        <f>SUM(FraudData[[#This Row],[Amount Risk]:[Merchant Risk]])</f>
        <v>1</v>
      </c>
      <c r="S7725" t="str" cm="1">
        <f t="array" ref="S7725">_xlfn.IFS(FraudData[[#This Row],[Fraud Risk Score]]&gt;=8,"High Risk",FraudData[[#This Row],[Fraud Risk Score]]&gt;=6,"Medium Risk",TRUE,"Low Risk")</f>
        <v>Low Risk</v>
      </c>
    </row>
    <row r="7726" spans="1:19">
      <c r="A7726">
        <v>7725</v>
      </c>
      <c r="B7726">
        <v>420.04</v>
      </c>
      <c r="C7726">
        <v>14</v>
      </c>
      <c r="D7726" t="s">
        <v>50</v>
      </c>
      <c r="E7726">
        <v>1</v>
      </c>
      <c r="F7726">
        <v>0</v>
      </c>
      <c r="G7726">
        <v>90</v>
      </c>
      <c r="H7726">
        <v>2</v>
      </c>
      <c r="I7726">
        <v>48</v>
      </c>
      <c r="J7726">
        <v>0</v>
      </c>
      <c r="K7726">
        <f>_xlfn.XLOOKUP(FraudData[[#This Row],[amount]],AmountRules[Amount Min],AmountRules[Risk Points],,-1)</f>
        <v>0</v>
      </c>
      <c r="L7726">
        <f>_xlfn.XLOOKUP(FraudData[[#This Row],[transaction_hour]],TimeRules[Hour Min],TimeRules[Risk Points],,-1)</f>
        <v>0</v>
      </c>
      <c r="M7726">
        <f>_xlfn.XLOOKUP(FraudData[[#This Row],[foreign_transaction]],ForeignRules[Foreign Transaction],ForeignRules[Risk Points],0)</f>
        <v>3</v>
      </c>
      <c r="N7726">
        <f>_xlfn.XLOOKUP(FraudData[[#This Row],[location_mismatch]],Table10[Location Mismatch],Table10[Risk Points],0)</f>
        <v>0</v>
      </c>
      <c r="O7726">
        <f>_xlfn.XLOOKUP(FraudData[[#This Row],[device_trust_score]],DeviceRules[Device Min],DeviceRules[Risk Points],,-1)</f>
        <v>0</v>
      </c>
      <c r="P7726">
        <f>_xlfn.XLOOKUP(FraudData[[#This Row],[velocity_last_24h]],VelocityRules[Velocity Min],VelocityRules[Risk Points],,-1)</f>
        <v>0</v>
      </c>
      <c r="Q7726">
        <f>_xlfn.XLOOKUP(FraudData[[#This Row],[merchant_category]],MerchantRules[Merchant Category],MerchantRules[Risk Points],0)</f>
        <v>0</v>
      </c>
      <c r="R7726">
        <f>SUM(FraudData[[#This Row],[Amount Risk]:[Merchant Risk]])</f>
        <v>3</v>
      </c>
      <c r="S7726" t="str" cm="1">
        <f t="array" ref="S7726">_xlfn.IFS(FraudData[[#This Row],[Fraud Risk Score]]&gt;=8,"High Risk",FraudData[[#This Row],[Fraud Risk Score]]&gt;=6,"Medium Risk",TRUE,"Low Risk")</f>
        <v>Low Risk</v>
      </c>
    </row>
    <row r="7727" spans="1:19">
      <c r="A7727">
        <v>7726</v>
      </c>
      <c r="B7727">
        <v>27.09</v>
      </c>
      <c r="C7727">
        <v>11</v>
      </c>
      <c r="D7727" t="s">
        <v>47</v>
      </c>
      <c r="E7727">
        <v>0</v>
      </c>
      <c r="F7727">
        <v>0</v>
      </c>
      <c r="G7727">
        <v>37</v>
      </c>
      <c r="H7727">
        <v>2</v>
      </c>
      <c r="I7727">
        <v>27</v>
      </c>
      <c r="J7727">
        <v>0</v>
      </c>
      <c r="K7727">
        <f>_xlfn.XLOOKUP(FraudData[[#This Row],[amount]],AmountRules[Amount Min],AmountRules[Risk Points],,-1)</f>
        <v>0</v>
      </c>
      <c r="L7727">
        <f>_xlfn.XLOOKUP(FraudData[[#This Row],[transaction_hour]],TimeRules[Hour Min],TimeRules[Risk Points],,-1)</f>
        <v>0</v>
      </c>
      <c r="M7727">
        <f>_xlfn.XLOOKUP(FraudData[[#This Row],[foreign_transaction]],ForeignRules[Foreign Transaction],ForeignRules[Risk Points],0)</f>
        <v>0</v>
      </c>
      <c r="N7727">
        <f>_xlfn.XLOOKUP(FraudData[[#This Row],[location_mismatch]],Table10[Location Mismatch],Table10[Risk Points],0)</f>
        <v>0</v>
      </c>
      <c r="O7727">
        <f>_xlfn.XLOOKUP(FraudData[[#This Row],[device_trust_score]],DeviceRules[Device Min],DeviceRules[Risk Points],,-1)</f>
        <v>2</v>
      </c>
      <c r="P7727">
        <f>_xlfn.XLOOKUP(FraudData[[#This Row],[velocity_last_24h]],VelocityRules[Velocity Min],VelocityRules[Risk Points],,-1)</f>
        <v>0</v>
      </c>
      <c r="Q7727">
        <f>_xlfn.XLOOKUP(FraudData[[#This Row],[merchant_category]],MerchantRules[Merchant Category],MerchantRules[Risk Points],0)</f>
        <v>0</v>
      </c>
      <c r="R7727">
        <f>SUM(FraudData[[#This Row],[Amount Risk]:[Merchant Risk]])</f>
        <v>2</v>
      </c>
      <c r="S7727" t="str" cm="1">
        <f t="array" ref="S7727">_xlfn.IFS(FraudData[[#This Row],[Fraud Risk Score]]&gt;=8,"High Risk",FraudData[[#This Row],[Fraud Risk Score]]&gt;=6,"Medium Risk",TRUE,"Low Risk")</f>
        <v>Low Risk</v>
      </c>
    </row>
    <row r="7728" spans="1:19">
      <c r="A7728">
        <v>7727</v>
      </c>
      <c r="B7728">
        <v>18.190000000000001</v>
      </c>
      <c r="C7728">
        <v>4</v>
      </c>
      <c r="D7728" t="s">
        <v>48</v>
      </c>
      <c r="E7728">
        <v>0</v>
      </c>
      <c r="F7728">
        <v>0</v>
      </c>
      <c r="G7728">
        <v>76</v>
      </c>
      <c r="H7728">
        <v>1</v>
      </c>
      <c r="I7728">
        <v>29</v>
      </c>
      <c r="J7728">
        <v>0</v>
      </c>
      <c r="K7728">
        <f>_xlfn.XLOOKUP(FraudData[[#This Row],[amount]],AmountRules[Amount Min],AmountRules[Risk Points],,-1)</f>
        <v>0</v>
      </c>
      <c r="L7728">
        <f>_xlfn.XLOOKUP(FraudData[[#This Row],[transaction_hour]],TimeRules[Hour Min],TimeRules[Risk Points],,-1)</f>
        <v>0</v>
      </c>
      <c r="M7728">
        <f>_xlfn.XLOOKUP(FraudData[[#This Row],[foreign_transaction]],ForeignRules[Foreign Transaction],ForeignRules[Risk Points],0)</f>
        <v>0</v>
      </c>
      <c r="N7728">
        <f>_xlfn.XLOOKUP(FraudData[[#This Row],[location_mismatch]],Table10[Location Mismatch],Table10[Risk Points],0)</f>
        <v>0</v>
      </c>
      <c r="O7728">
        <f>_xlfn.XLOOKUP(FraudData[[#This Row],[device_trust_score]],DeviceRules[Device Min],DeviceRules[Risk Points],,-1)</f>
        <v>0</v>
      </c>
      <c r="P7728">
        <f>_xlfn.XLOOKUP(FraudData[[#This Row],[velocity_last_24h]],VelocityRules[Velocity Min],VelocityRules[Risk Points],,-1)</f>
        <v>0</v>
      </c>
      <c r="Q7728">
        <f>_xlfn.XLOOKUP(FraudData[[#This Row],[merchant_category]],MerchantRules[Merchant Category],MerchantRules[Risk Points],0)</f>
        <v>0</v>
      </c>
      <c r="R7728">
        <f>SUM(FraudData[[#This Row],[Amount Risk]:[Merchant Risk]])</f>
        <v>0</v>
      </c>
      <c r="S7728" t="str" cm="1">
        <f t="array" ref="S7728">_xlfn.IFS(FraudData[[#This Row],[Fraud Risk Score]]&gt;=8,"High Risk",FraudData[[#This Row],[Fraud Risk Score]]&gt;=6,"Medium Risk",TRUE,"Low Risk")</f>
        <v>Low Risk</v>
      </c>
    </row>
    <row r="7729" spans="1:19">
      <c r="A7729">
        <v>7728</v>
      </c>
      <c r="B7729">
        <v>99.48</v>
      </c>
      <c r="C7729">
        <v>6</v>
      </c>
      <c r="D7729" t="s">
        <v>48</v>
      </c>
      <c r="E7729">
        <v>0</v>
      </c>
      <c r="F7729">
        <v>0</v>
      </c>
      <c r="G7729">
        <v>76</v>
      </c>
      <c r="H7729">
        <v>1</v>
      </c>
      <c r="I7729">
        <v>34</v>
      </c>
      <c r="J7729">
        <v>0</v>
      </c>
      <c r="K7729">
        <f>_xlfn.XLOOKUP(FraudData[[#This Row],[amount]],AmountRules[Amount Min],AmountRules[Risk Points],,-1)</f>
        <v>0</v>
      </c>
      <c r="L7729">
        <f>_xlfn.XLOOKUP(FraudData[[#This Row],[transaction_hour]],TimeRules[Hour Min],TimeRules[Risk Points],,-1)</f>
        <v>0</v>
      </c>
      <c r="M7729">
        <f>_xlfn.XLOOKUP(FraudData[[#This Row],[foreign_transaction]],ForeignRules[Foreign Transaction],ForeignRules[Risk Points],0)</f>
        <v>0</v>
      </c>
      <c r="N7729">
        <f>_xlfn.XLOOKUP(FraudData[[#This Row],[location_mismatch]],Table10[Location Mismatch],Table10[Risk Points],0)</f>
        <v>0</v>
      </c>
      <c r="O7729">
        <f>_xlfn.XLOOKUP(FraudData[[#This Row],[device_trust_score]],DeviceRules[Device Min],DeviceRules[Risk Points],,-1)</f>
        <v>0</v>
      </c>
      <c r="P7729">
        <f>_xlfn.XLOOKUP(FraudData[[#This Row],[velocity_last_24h]],VelocityRules[Velocity Min],VelocityRules[Risk Points],,-1)</f>
        <v>0</v>
      </c>
      <c r="Q7729">
        <f>_xlfn.XLOOKUP(FraudData[[#This Row],[merchant_category]],MerchantRules[Merchant Category],MerchantRules[Risk Points],0)</f>
        <v>0</v>
      </c>
      <c r="R7729">
        <f>SUM(FraudData[[#This Row],[Amount Risk]:[Merchant Risk]])</f>
        <v>0</v>
      </c>
      <c r="S7729" t="str" cm="1">
        <f t="array" ref="S7729">_xlfn.IFS(FraudData[[#This Row],[Fraud Risk Score]]&gt;=8,"High Risk",FraudData[[#This Row],[Fraud Risk Score]]&gt;=6,"Medium Risk",TRUE,"Low Risk")</f>
        <v>Low Risk</v>
      </c>
    </row>
    <row r="7730" spans="1:19">
      <c r="A7730">
        <v>7729</v>
      </c>
      <c r="B7730">
        <v>488.38</v>
      </c>
      <c r="C7730">
        <v>21</v>
      </c>
      <c r="D7730" t="s">
        <v>46</v>
      </c>
      <c r="E7730">
        <v>0</v>
      </c>
      <c r="F7730">
        <v>0</v>
      </c>
      <c r="G7730">
        <v>67</v>
      </c>
      <c r="H7730">
        <v>2</v>
      </c>
      <c r="I7730">
        <v>63</v>
      </c>
      <c r="J7730">
        <v>0</v>
      </c>
      <c r="K7730">
        <f>_xlfn.XLOOKUP(FraudData[[#This Row],[amount]],AmountRules[Amount Min],AmountRules[Risk Points],,-1)</f>
        <v>0</v>
      </c>
      <c r="L7730">
        <f>_xlfn.XLOOKUP(FraudData[[#This Row],[transaction_hour]],TimeRules[Hour Min],TimeRules[Risk Points],,-1)</f>
        <v>0</v>
      </c>
      <c r="M7730">
        <f>_xlfn.XLOOKUP(FraudData[[#This Row],[foreign_transaction]],ForeignRules[Foreign Transaction],ForeignRules[Risk Points],0)</f>
        <v>0</v>
      </c>
      <c r="N7730">
        <f>_xlfn.XLOOKUP(FraudData[[#This Row],[location_mismatch]],Table10[Location Mismatch],Table10[Risk Points],0)</f>
        <v>0</v>
      </c>
      <c r="O7730">
        <f>_xlfn.XLOOKUP(FraudData[[#This Row],[device_trust_score]],DeviceRules[Device Min],DeviceRules[Risk Points],,-1)</f>
        <v>1</v>
      </c>
      <c r="P7730">
        <f>_xlfn.XLOOKUP(FraudData[[#This Row],[velocity_last_24h]],VelocityRules[Velocity Min],VelocityRules[Risk Points],,-1)</f>
        <v>0</v>
      </c>
      <c r="Q7730">
        <f>_xlfn.XLOOKUP(FraudData[[#This Row],[merchant_category]],MerchantRules[Merchant Category],MerchantRules[Risk Points],0)</f>
        <v>0</v>
      </c>
      <c r="R7730">
        <f>SUM(FraudData[[#This Row],[Amount Risk]:[Merchant Risk]])</f>
        <v>1</v>
      </c>
      <c r="S7730" t="str" cm="1">
        <f t="array" ref="S7730">_xlfn.IFS(FraudData[[#This Row],[Fraud Risk Score]]&gt;=8,"High Risk",FraudData[[#This Row],[Fraud Risk Score]]&gt;=6,"Medium Risk",TRUE,"Low Risk")</f>
        <v>Low Risk</v>
      </c>
    </row>
    <row r="7731" spans="1:19">
      <c r="A7731">
        <v>7730</v>
      </c>
      <c r="B7731">
        <v>140.71</v>
      </c>
      <c r="C7731">
        <v>14</v>
      </c>
      <c r="D7731" t="s">
        <v>47</v>
      </c>
      <c r="E7731">
        <v>0</v>
      </c>
      <c r="F7731">
        <v>0</v>
      </c>
      <c r="G7731">
        <v>85</v>
      </c>
      <c r="H7731">
        <v>3</v>
      </c>
      <c r="I7731">
        <v>25</v>
      </c>
      <c r="J7731">
        <v>0</v>
      </c>
      <c r="K7731">
        <f>_xlfn.XLOOKUP(FraudData[[#This Row],[amount]],AmountRules[Amount Min],AmountRules[Risk Points],,-1)</f>
        <v>0</v>
      </c>
      <c r="L7731">
        <f>_xlfn.XLOOKUP(FraudData[[#This Row],[transaction_hour]],TimeRules[Hour Min],TimeRules[Risk Points],,-1)</f>
        <v>0</v>
      </c>
      <c r="M7731">
        <f>_xlfn.XLOOKUP(FraudData[[#This Row],[foreign_transaction]],ForeignRules[Foreign Transaction],ForeignRules[Risk Points],0)</f>
        <v>0</v>
      </c>
      <c r="N7731">
        <f>_xlfn.XLOOKUP(FraudData[[#This Row],[location_mismatch]],Table10[Location Mismatch],Table10[Risk Points],0)</f>
        <v>0</v>
      </c>
      <c r="O7731">
        <f>_xlfn.XLOOKUP(FraudData[[#This Row],[device_trust_score]],DeviceRules[Device Min],DeviceRules[Risk Points],,-1)</f>
        <v>0</v>
      </c>
      <c r="P7731">
        <f>_xlfn.XLOOKUP(FraudData[[#This Row],[velocity_last_24h]],VelocityRules[Velocity Min],VelocityRules[Risk Points],,-1)</f>
        <v>0</v>
      </c>
      <c r="Q7731">
        <f>_xlfn.XLOOKUP(FraudData[[#This Row],[merchant_category]],MerchantRules[Merchant Category],MerchantRules[Risk Points],0)</f>
        <v>0</v>
      </c>
      <c r="R7731">
        <f>SUM(FraudData[[#This Row],[Amount Risk]:[Merchant Risk]])</f>
        <v>0</v>
      </c>
      <c r="S7731" t="str" cm="1">
        <f t="array" ref="S7731">_xlfn.IFS(FraudData[[#This Row],[Fraud Risk Score]]&gt;=8,"High Risk",FraudData[[#This Row],[Fraud Risk Score]]&gt;=6,"Medium Risk",TRUE,"Low Risk")</f>
        <v>Low Risk</v>
      </c>
    </row>
    <row r="7732" spans="1:19">
      <c r="A7732">
        <v>7731</v>
      </c>
      <c r="B7732">
        <v>134.93</v>
      </c>
      <c r="C7732">
        <v>6</v>
      </c>
      <c r="D7732" t="s">
        <v>46</v>
      </c>
      <c r="E7732">
        <v>0</v>
      </c>
      <c r="F7732">
        <v>0</v>
      </c>
      <c r="G7732">
        <v>27</v>
      </c>
      <c r="H7732">
        <v>4</v>
      </c>
      <c r="I7732">
        <v>28</v>
      </c>
      <c r="J7732">
        <v>0</v>
      </c>
      <c r="K7732">
        <f>_xlfn.XLOOKUP(FraudData[[#This Row],[amount]],AmountRules[Amount Min],AmountRules[Risk Points],,-1)</f>
        <v>0</v>
      </c>
      <c r="L7732">
        <f>_xlfn.XLOOKUP(FraudData[[#This Row],[transaction_hour]],TimeRules[Hour Min],TimeRules[Risk Points],,-1)</f>
        <v>0</v>
      </c>
      <c r="M7732">
        <f>_xlfn.XLOOKUP(FraudData[[#This Row],[foreign_transaction]],ForeignRules[Foreign Transaction],ForeignRules[Risk Points],0)</f>
        <v>0</v>
      </c>
      <c r="N7732">
        <f>_xlfn.XLOOKUP(FraudData[[#This Row],[location_mismatch]],Table10[Location Mismatch],Table10[Risk Points],0)</f>
        <v>0</v>
      </c>
      <c r="O7732">
        <f>_xlfn.XLOOKUP(FraudData[[#This Row],[device_trust_score]],DeviceRules[Device Min],DeviceRules[Risk Points],,-1)</f>
        <v>3</v>
      </c>
      <c r="P7732">
        <f>_xlfn.XLOOKUP(FraudData[[#This Row],[velocity_last_24h]],VelocityRules[Velocity Min],VelocityRules[Risk Points],,-1)</f>
        <v>0</v>
      </c>
      <c r="Q7732">
        <f>_xlfn.XLOOKUP(FraudData[[#This Row],[merchant_category]],MerchantRules[Merchant Category],MerchantRules[Risk Points],0)</f>
        <v>0</v>
      </c>
      <c r="R7732">
        <f>SUM(FraudData[[#This Row],[Amount Risk]:[Merchant Risk]])</f>
        <v>3</v>
      </c>
      <c r="S7732" t="str" cm="1">
        <f t="array" ref="S7732">_xlfn.IFS(FraudData[[#This Row],[Fraud Risk Score]]&gt;=8,"High Risk",FraudData[[#This Row],[Fraud Risk Score]]&gt;=6,"Medium Risk",TRUE,"Low Risk")</f>
        <v>Low Risk</v>
      </c>
    </row>
    <row r="7733" spans="1:19">
      <c r="A7733">
        <v>7732</v>
      </c>
      <c r="B7733">
        <v>27.38</v>
      </c>
      <c r="C7733">
        <v>12</v>
      </c>
      <c r="D7733" t="s">
        <v>50</v>
      </c>
      <c r="E7733">
        <v>0</v>
      </c>
      <c r="F7733">
        <v>0</v>
      </c>
      <c r="G7733">
        <v>92</v>
      </c>
      <c r="H7733">
        <v>0</v>
      </c>
      <c r="I7733">
        <v>25</v>
      </c>
      <c r="J7733">
        <v>0</v>
      </c>
      <c r="K7733">
        <f>_xlfn.XLOOKUP(FraudData[[#This Row],[amount]],AmountRules[Amount Min],AmountRules[Risk Points],,-1)</f>
        <v>0</v>
      </c>
      <c r="L7733">
        <f>_xlfn.XLOOKUP(FraudData[[#This Row],[transaction_hour]],TimeRules[Hour Min],TimeRules[Risk Points],,-1)</f>
        <v>0</v>
      </c>
      <c r="M7733">
        <f>_xlfn.XLOOKUP(FraudData[[#This Row],[foreign_transaction]],ForeignRules[Foreign Transaction],ForeignRules[Risk Points],0)</f>
        <v>0</v>
      </c>
      <c r="N7733">
        <f>_xlfn.XLOOKUP(FraudData[[#This Row],[location_mismatch]],Table10[Location Mismatch],Table10[Risk Points],0)</f>
        <v>0</v>
      </c>
      <c r="O7733">
        <f>_xlfn.XLOOKUP(FraudData[[#This Row],[device_trust_score]],DeviceRules[Device Min],DeviceRules[Risk Points],,-1)</f>
        <v>0</v>
      </c>
      <c r="P7733">
        <f>_xlfn.XLOOKUP(FraudData[[#This Row],[velocity_last_24h]],VelocityRules[Velocity Min],VelocityRules[Risk Points],,-1)</f>
        <v>0</v>
      </c>
      <c r="Q7733">
        <f>_xlfn.XLOOKUP(FraudData[[#This Row],[merchant_category]],MerchantRules[Merchant Category],MerchantRules[Risk Points],0)</f>
        <v>0</v>
      </c>
      <c r="R7733">
        <f>SUM(FraudData[[#This Row],[Amount Risk]:[Merchant Risk]])</f>
        <v>0</v>
      </c>
      <c r="S7733" t="str" cm="1">
        <f t="array" ref="S7733">_xlfn.IFS(FraudData[[#This Row],[Fraud Risk Score]]&gt;=8,"High Risk",FraudData[[#This Row],[Fraud Risk Score]]&gt;=6,"Medium Risk",TRUE,"Low Risk")</f>
        <v>Low Risk</v>
      </c>
    </row>
    <row r="7734" spans="1:19">
      <c r="A7734">
        <v>7733</v>
      </c>
      <c r="B7734">
        <v>0.14000000000000001</v>
      </c>
      <c r="C7734">
        <v>2</v>
      </c>
      <c r="D7734" t="s">
        <v>50</v>
      </c>
      <c r="E7734">
        <v>0</v>
      </c>
      <c r="F7734">
        <v>0</v>
      </c>
      <c r="G7734">
        <v>83</v>
      </c>
      <c r="H7734">
        <v>1</v>
      </c>
      <c r="I7734">
        <v>47</v>
      </c>
      <c r="J7734">
        <v>0</v>
      </c>
      <c r="K7734">
        <f>_xlfn.XLOOKUP(FraudData[[#This Row],[amount]],AmountRules[Amount Min],AmountRules[Risk Points],,-1)</f>
        <v>0</v>
      </c>
      <c r="L7734">
        <f>_xlfn.XLOOKUP(FraudData[[#This Row],[transaction_hour]],TimeRules[Hour Min],TimeRules[Risk Points],,-1)</f>
        <v>3</v>
      </c>
      <c r="M7734">
        <f>_xlfn.XLOOKUP(FraudData[[#This Row],[foreign_transaction]],ForeignRules[Foreign Transaction],ForeignRules[Risk Points],0)</f>
        <v>0</v>
      </c>
      <c r="N7734">
        <f>_xlfn.XLOOKUP(FraudData[[#This Row],[location_mismatch]],Table10[Location Mismatch],Table10[Risk Points],0)</f>
        <v>0</v>
      </c>
      <c r="O7734">
        <f>_xlfn.XLOOKUP(FraudData[[#This Row],[device_trust_score]],DeviceRules[Device Min],DeviceRules[Risk Points],,-1)</f>
        <v>0</v>
      </c>
      <c r="P7734">
        <f>_xlfn.XLOOKUP(FraudData[[#This Row],[velocity_last_24h]],VelocityRules[Velocity Min],VelocityRules[Risk Points],,-1)</f>
        <v>0</v>
      </c>
      <c r="Q7734">
        <f>_xlfn.XLOOKUP(FraudData[[#This Row],[merchant_category]],MerchantRules[Merchant Category],MerchantRules[Risk Points],0)</f>
        <v>0</v>
      </c>
      <c r="R7734">
        <f>SUM(FraudData[[#This Row],[Amount Risk]:[Merchant Risk]])</f>
        <v>3</v>
      </c>
      <c r="S7734" t="str" cm="1">
        <f t="array" ref="S7734">_xlfn.IFS(FraudData[[#This Row],[Fraud Risk Score]]&gt;=8,"High Risk",FraudData[[#This Row],[Fraud Risk Score]]&gt;=6,"Medium Risk",TRUE,"Low Risk")</f>
        <v>Low Risk</v>
      </c>
    </row>
    <row r="7735" spans="1:19">
      <c r="A7735">
        <v>7734</v>
      </c>
      <c r="B7735">
        <v>299.06</v>
      </c>
      <c r="C7735">
        <v>22</v>
      </c>
      <c r="D7735" t="s">
        <v>49</v>
      </c>
      <c r="E7735">
        <v>0</v>
      </c>
      <c r="F7735">
        <v>0</v>
      </c>
      <c r="G7735">
        <v>78</v>
      </c>
      <c r="H7735">
        <v>1</v>
      </c>
      <c r="I7735">
        <v>36</v>
      </c>
      <c r="J7735">
        <v>0</v>
      </c>
      <c r="K7735">
        <f>_xlfn.XLOOKUP(FraudData[[#This Row],[amount]],AmountRules[Amount Min],AmountRules[Risk Points],,-1)</f>
        <v>0</v>
      </c>
      <c r="L7735">
        <f>_xlfn.XLOOKUP(FraudData[[#This Row],[transaction_hour]],TimeRules[Hour Min],TimeRules[Risk Points],,-1)</f>
        <v>0</v>
      </c>
      <c r="M7735">
        <f>_xlfn.XLOOKUP(FraudData[[#This Row],[foreign_transaction]],ForeignRules[Foreign Transaction],ForeignRules[Risk Points],0)</f>
        <v>0</v>
      </c>
      <c r="N7735">
        <f>_xlfn.XLOOKUP(FraudData[[#This Row],[location_mismatch]],Table10[Location Mismatch],Table10[Risk Points],0)</f>
        <v>0</v>
      </c>
      <c r="O7735">
        <f>_xlfn.XLOOKUP(FraudData[[#This Row],[device_trust_score]],DeviceRules[Device Min],DeviceRules[Risk Points],,-1)</f>
        <v>0</v>
      </c>
      <c r="P7735">
        <f>_xlfn.XLOOKUP(FraudData[[#This Row],[velocity_last_24h]],VelocityRules[Velocity Min],VelocityRules[Risk Points],,-1)</f>
        <v>0</v>
      </c>
      <c r="Q7735">
        <f>_xlfn.XLOOKUP(FraudData[[#This Row],[merchant_category]],MerchantRules[Merchant Category],MerchantRules[Risk Points],0)</f>
        <v>1</v>
      </c>
      <c r="R7735">
        <f>SUM(FraudData[[#This Row],[Amount Risk]:[Merchant Risk]])</f>
        <v>1</v>
      </c>
      <c r="S7735" t="str" cm="1">
        <f t="array" ref="S7735">_xlfn.IFS(FraudData[[#This Row],[Fraud Risk Score]]&gt;=8,"High Risk",FraudData[[#This Row],[Fraud Risk Score]]&gt;=6,"Medium Risk",TRUE,"Low Risk")</f>
        <v>Low Risk</v>
      </c>
    </row>
    <row r="7736" spans="1:19">
      <c r="A7736">
        <v>7735</v>
      </c>
      <c r="B7736">
        <v>16.5</v>
      </c>
      <c r="C7736">
        <v>12</v>
      </c>
      <c r="D7736" t="s">
        <v>48</v>
      </c>
      <c r="E7736">
        <v>1</v>
      </c>
      <c r="F7736">
        <v>0</v>
      </c>
      <c r="G7736">
        <v>93</v>
      </c>
      <c r="H7736">
        <v>2</v>
      </c>
      <c r="I7736">
        <v>35</v>
      </c>
      <c r="J7736">
        <v>0</v>
      </c>
      <c r="K7736">
        <f>_xlfn.XLOOKUP(FraudData[[#This Row],[amount]],AmountRules[Amount Min],AmountRules[Risk Points],,-1)</f>
        <v>0</v>
      </c>
      <c r="L7736">
        <f>_xlfn.XLOOKUP(FraudData[[#This Row],[transaction_hour]],TimeRules[Hour Min],TimeRules[Risk Points],,-1)</f>
        <v>0</v>
      </c>
      <c r="M7736">
        <f>_xlfn.XLOOKUP(FraudData[[#This Row],[foreign_transaction]],ForeignRules[Foreign Transaction],ForeignRules[Risk Points],0)</f>
        <v>3</v>
      </c>
      <c r="N7736">
        <f>_xlfn.XLOOKUP(FraudData[[#This Row],[location_mismatch]],Table10[Location Mismatch],Table10[Risk Points],0)</f>
        <v>0</v>
      </c>
      <c r="O7736">
        <f>_xlfn.XLOOKUP(FraudData[[#This Row],[device_trust_score]],DeviceRules[Device Min],DeviceRules[Risk Points],,-1)</f>
        <v>0</v>
      </c>
      <c r="P7736">
        <f>_xlfn.XLOOKUP(FraudData[[#This Row],[velocity_last_24h]],VelocityRules[Velocity Min],VelocityRules[Risk Points],,-1)</f>
        <v>0</v>
      </c>
      <c r="Q7736">
        <f>_xlfn.XLOOKUP(FraudData[[#This Row],[merchant_category]],MerchantRules[Merchant Category],MerchantRules[Risk Points],0)</f>
        <v>0</v>
      </c>
      <c r="R7736">
        <f>SUM(FraudData[[#This Row],[Amount Risk]:[Merchant Risk]])</f>
        <v>3</v>
      </c>
      <c r="S7736" t="str" cm="1">
        <f t="array" ref="S7736">_xlfn.IFS(FraudData[[#This Row],[Fraud Risk Score]]&gt;=8,"High Risk",FraudData[[#This Row],[Fraud Risk Score]]&gt;=6,"Medium Risk",TRUE,"Low Risk")</f>
        <v>Low Risk</v>
      </c>
    </row>
    <row r="7737" spans="1:19">
      <c r="A7737">
        <v>7736</v>
      </c>
      <c r="B7737">
        <v>180.85</v>
      </c>
      <c r="C7737">
        <v>2</v>
      </c>
      <c r="D7737" t="s">
        <v>47</v>
      </c>
      <c r="E7737">
        <v>0</v>
      </c>
      <c r="F7737">
        <v>0</v>
      </c>
      <c r="G7737">
        <v>26</v>
      </c>
      <c r="H7737">
        <v>5</v>
      </c>
      <c r="I7737">
        <v>25</v>
      </c>
      <c r="J7737">
        <v>1</v>
      </c>
      <c r="K7737">
        <f>_xlfn.XLOOKUP(FraudData[[#This Row],[amount]],AmountRules[Amount Min],AmountRules[Risk Points],,-1)</f>
        <v>0</v>
      </c>
      <c r="L7737">
        <f>_xlfn.XLOOKUP(FraudData[[#This Row],[transaction_hour]],TimeRules[Hour Min],TimeRules[Risk Points],,-1)</f>
        <v>3</v>
      </c>
      <c r="M7737">
        <f>_xlfn.XLOOKUP(FraudData[[#This Row],[foreign_transaction]],ForeignRules[Foreign Transaction],ForeignRules[Risk Points],0)</f>
        <v>0</v>
      </c>
      <c r="N7737">
        <f>_xlfn.XLOOKUP(FraudData[[#This Row],[location_mismatch]],Table10[Location Mismatch],Table10[Risk Points],0)</f>
        <v>0</v>
      </c>
      <c r="O7737">
        <f>_xlfn.XLOOKUP(FraudData[[#This Row],[device_trust_score]],DeviceRules[Device Min],DeviceRules[Risk Points],,-1)</f>
        <v>3</v>
      </c>
      <c r="P7737">
        <f>_xlfn.XLOOKUP(FraudData[[#This Row],[velocity_last_24h]],VelocityRules[Velocity Min],VelocityRules[Risk Points],,-1)</f>
        <v>3</v>
      </c>
      <c r="Q7737">
        <f>_xlfn.XLOOKUP(FraudData[[#This Row],[merchant_category]],MerchantRules[Merchant Category],MerchantRules[Risk Points],0)</f>
        <v>0</v>
      </c>
      <c r="R7737">
        <f>SUM(FraudData[[#This Row],[Amount Risk]:[Merchant Risk]])</f>
        <v>9</v>
      </c>
      <c r="S7737" t="str" cm="1">
        <f t="array" ref="S7737">_xlfn.IFS(FraudData[[#This Row],[Fraud Risk Score]]&gt;=8,"High Risk",FraudData[[#This Row],[Fraud Risk Score]]&gt;=6,"Medium Risk",TRUE,"Low Risk")</f>
        <v>High Risk</v>
      </c>
    </row>
    <row r="7738" spans="1:19">
      <c r="A7738">
        <v>7737</v>
      </c>
      <c r="B7738">
        <v>442.91</v>
      </c>
      <c r="C7738">
        <v>1</v>
      </c>
      <c r="D7738" t="s">
        <v>47</v>
      </c>
      <c r="E7738">
        <v>0</v>
      </c>
      <c r="F7738">
        <v>0</v>
      </c>
      <c r="G7738">
        <v>92</v>
      </c>
      <c r="H7738">
        <v>3</v>
      </c>
      <c r="I7738">
        <v>33</v>
      </c>
      <c r="J7738">
        <v>0</v>
      </c>
      <c r="K7738">
        <f>_xlfn.XLOOKUP(FraudData[[#This Row],[amount]],AmountRules[Amount Min],AmountRules[Risk Points],,-1)</f>
        <v>0</v>
      </c>
      <c r="L7738">
        <f>_xlfn.XLOOKUP(FraudData[[#This Row],[transaction_hour]],TimeRules[Hour Min],TimeRules[Risk Points],,-1)</f>
        <v>3</v>
      </c>
      <c r="M7738">
        <f>_xlfn.XLOOKUP(FraudData[[#This Row],[foreign_transaction]],ForeignRules[Foreign Transaction],ForeignRules[Risk Points],0)</f>
        <v>0</v>
      </c>
      <c r="N7738">
        <f>_xlfn.XLOOKUP(FraudData[[#This Row],[location_mismatch]],Table10[Location Mismatch],Table10[Risk Points],0)</f>
        <v>0</v>
      </c>
      <c r="O7738">
        <f>_xlfn.XLOOKUP(FraudData[[#This Row],[device_trust_score]],DeviceRules[Device Min],DeviceRules[Risk Points],,-1)</f>
        <v>0</v>
      </c>
      <c r="P7738">
        <f>_xlfn.XLOOKUP(FraudData[[#This Row],[velocity_last_24h]],VelocityRules[Velocity Min],VelocityRules[Risk Points],,-1)</f>
        <v>0</v>
      </c>
      <c r="Q7738">
        <f>_xlfn.XLOOKUP(FraudData[[#This Row],[merchant_category]],MerchantRules[Merchant Category],MerchantRules[Risk Points],0)</f>
        <v>0</v>
      </c>
      <c r="R7738">
        <f>SUM(FraudData[[#This Row],[Amount Risk]:[Merchant Risk]])</f>
        <v>3</v>
      </c>
      <c r="S7738" t="str" cm="1">
        <f t="array" ref="S7738">_xlfn.IFS(FraudData[[#This Row],[Fraud Risk Score]]&gt;=8,"High Risk",FraudData[[#This Row],[Fraud Risk Score]]&gt;=6,"Medium Risk",TRUE,"Low Risk")</f>
        <v>Low Risk</v>
      </c>
    </row>
    <row r="7739" spans="1:19">
      <c r="A7739">
        <v>7738</v>
      </c>
      <c r="B7739">
        <v>42.12</v>
      </c>
      <c r="C7739">
        <v>22</v>
      </c>
      <c r="D7739" t="s">
        <v>46</v>
      </c>
      <c r="E7739">
        <v>0</v>
      </c>
      <c r="F7739">
        <v>0</v>
      </c>
      <c r="G7739">
        <v>68</v>
      </c>
      <c r="H7739">
        <v>4</v>
      </c>
      <c r="I7739">
        <v>43</v>
      </c>
      <c r="J7739">
        <v>0</v>
      </c>
      <c r="K7739">
        <f>_xlfn.XLOOKUP(FraudData[[#This Row],[amount]],AmountRules[Amount Min],AmountRules[Risk Points],,-1)</f>
        <v>0</v>
      </c>
      <c r="L7739">
        <f>_xlfn.XLOOKUP(FraudData[[#This Row],[transaction_hour]],TimeRules[Hour Min],TimeRules[Risk Points],,-1)</f>
        <v>0</v>
      </c>
      <c r="M7739">
        <f>_xlfn.XLOOKUP(FraudData[[#This Row],[foreign_transaction]],ForeignRules[Foreign Transaction],ForeignRules[Risk Points],0)</f>
        <v>0</v>
      </c>
      <c r="N7739">
        <f>_xlfn.XLOOKUP(FraudData[[#This Row],[location_mismatch]],Table10[Location Mismatch],Table10[Risk Points],0)</f>
        <v>0</v>
      </c>
      <c r="O7739">
        <f>_xlfn.XLOOKUP(FraudData[[#This Row],[device_trust_score]],DeviceRules[Device Min],DeviceRules[Risk Points],,-1)</f>
        <v>1</v>
      </c>
      <c r="P7739">
        <f>_xlfn.XLOOKUP(FraudData[[#This Row],[velocity_last_24h]],VelocityRules[Velocity Min],VelocityRules[Risk Points],,-1)</f>
        <v>0</v>
      </c>
      <c r="Q7739">
        <f>_xlfn.XLOOKUP(FraudData[[#This Row],[merchant_category]],MerchantRules[Merchant Category],MerchantRules[Risk Points],0)</f>
        <v>0</v>
      </c>
      <c r="R7739">
        <f>SUM(FraudData[[#This Row],[Amount Risk]:[Merchant Risk]])</f>
        <v>1</v>
      </c>
      <c r="S7739" t="str" cm="1">
        <f t="array" ref="S7739">_xlfn.IFS(FraudData[[#This Row],[Fraud Risk Score]]&gt;=8,"High Risk",FraudData[[#This Row],[Fraud Risk Score]]&gt;=6,"Medium Risk",TRUE,"Low Risk")</f>
        <v>Low Risk</v>
      </c>
    </row>
    <row r="7740" spans="1:19">
      <c r="A7740">
        <v>7739</v>
      </c>
      <c r="B7740">
        <v>197</v>
      </c>
      <c r="C7740">
        <v>3</v>
      </c>
      <c r="D7740" t="s">
        <v>46</v>
      </c>
      <c r="E7740">
        <v>0</v>
      </c>
      <c r="F7740">
        <v>0</v>
      </c>
      <c r="G7740">
        <v>62</v>
      </c>
      <c r="H7740">
        <v>2</v>
      </c>
      <c r="I7740">
        <v>38</v>
      </c>
      <c r="J7740">
        <v>0</v>
      </c>
      <c r="K7740">
        <f>_xlfn.XLOOKUP(FraudData[[#This Row],[amount]],AmountRules[Amount Min],AmountRules[Risk Points],,-1)</f>
        <v>0</v>
      </c>
      <c r="L7740">
        <f>_xlfn.XLOOKUP(FraudData[[#This Row],[transaction_hour]],TimeRules[Hour Min],TimeRules[Risk Points],,-1)</f>
        <v>3</v>
      </c>
      <c r="M7740">
        <f>_xlfn.XLOOKUP(FraudData[[#This Row],[foreign_transaction]],ForeignRules[Foreign Transaction],ForeignRules[Risk Points],0)</f>
        <v>0</v>
      </c>
      <c r="N7740">
        <f>_xlfn.XLOOKUP(FraudData[[#This Row],[location_mismatch]],Table10[Location Mismatch],Table10[Risk Points],0)</f>
        <v>0</v>
      </c>
      <c r="O7740">
        <f>_xlfn.XLOOKUP(FraudData[[#This Row],[device_trust_score]],DeviceRules[Device Min],DeviceRules[Risk Points],,-1)</f>
        <v>1</v>
      </c>
      <c r="P7740">
        <f>_xlfn.XLOOKUP(FraudData[[#This Row],[velocity_last_24h]],VelocityRules[Velocity Min],VelocityRules[Risk Points],,-1)</f>
        <v>0</v>
      </c>
      <c r="Q7740">
        <f>_xlfn.XLOOKUP(FraudData[[#This Row],[merchant_category]],MerchantRules[Merchant Category],MerchantRules[Risk Points],0)</f>
        <v>0</v>
      </c>
      <c r="R7740">
        <f>SUM(FraudData[[#This Row],[Amount Risk]:[Merchant Risk]])</f>
        <v>4</v>
      </c>
      <c r="S7740" t="str" cm="1">
        <f t="array" ref="S7740">_xlfn.IFS(FraudData[[#This Row],[Fraud Risk Score]]&gt;=8,"High Risk",FraudData[[#This Row],[Fraud Risk Score]]&gt;=6,"Medium Risk",TRUE,"Low Risk")</f>
        <v>Low Risk</v>
      </c>
    </row>
    <row r="7741" spans="1:19">
      <c r="A7741">
        <v>7740</v>
      </c>
      <c r="B7741">
        <v>14.75</v>
      </c>
      <c r="C7741">
        <v>16</v>
      </c>
      <c r="D7741" t="s">
        <v>47</v>
      </c>
      <c r="E7741">
        <v>0</v>
      </c>
      <c r="F7741">
        <v>1</v>
      </c>
      <c r="G7741">
        <v>84</v>
      </c>
      <c r="H7741">
        <v>0</v>
      </c>
      <c r="I7741">
        <v>65</v>
      </c>
      <c r="J7741">
        <v>0</v>
      </c>
      <c r="K7741">
        <f>_xlfn.XLOOKUP(FraudData[[#This Row],[amount]],AmountRules[Amount Min],AmountRules[Risk Points],,-1)</f>
        <v>0</v>
      </c>
      <c r="L7741">
        <f>_xlfn.XLOOKUP(FraudData[[#This Row],[transaction_hour]],TimeRules[Hour Min],TimeRules[Risk Points],,-1)</f>
        <v>0</v>
      </c>
      <c r="M7741">
        <f>_xlfn.XLOOKUP(FraudData[[#This Row],[foreign_transaction]],ForeignRules[Foreign Transaction],ForeignRules[Risk Points],0)</f>
        <v>0</v>
      </c>
      <c r="N7741">
        <f>_xlfn.XLOOKUP(FraudData[[#This Row],[location_mismatch]],Table10[Location Mismatch],Table10[Risk Points],0)</f>
        <v>3</v>
      </c>
      <c r="O7741">
        <f>_xlfn.XLOOKUP(FraudData[[#This Row],[device_trust_score]],DeviceRules[Device Min],DeviceRules[Risk Points],,-1)</f>
        <v>0</v>
      </c>
      <c r="P7741">
        <f>_xlfn.XLOOKUP(FraudData[[#This Row],[velocity_last_24h]],VelocityRules[Velocity Min],VelocityRules[Risk Points],,-1)</f>
        <v>0</v>
      </c>
      <c r="Q7741">
        <f>_xlfn.XLOOKUP(FraudData[[#This Row],[merchant_category]],MerchantRules[Merchant Category],MerchantRules[Risk Points],0)</f>
        <v>0</v>
      </c>
      <c r="R7741">
        <f>SUM(FraudData[[#This Row],[Amount Risk]:[Merchant Risk]])</f>
        <v>3</v>
      </c>
      <c r="S7741" t="str" cm="1">
        <f t="array" ref="S7741">_xlfn.IFS(FraudData[[#This Row],[Fraud Risk Score]]&gt;=8,"High Risk",FraudData[[#This Row],[Fraud Risk Score]]&gt;=6,"Medium Risk",TRUE,"Low Risk")</f>
        <v>Low Risk</v>
      </c>
    </row>
    <row r="7742" spans="1:19">
      <c r="A7742">
        <v>7741</v>
      </c>
      <c r="B7742">
        <v>166.63</v>
      </c>
      <c r="C7742">
        <v>5</v>
      </c>
      <c r="D7742" t="s">
        <v>46</v>
      </c>
      <c r="E7742">
        <v>0</v>
      </c>
      <c r="F7742">
        <v>0</v>
      </c>
      <c r="G7742">
        <v>51</v>
      </c>
      <c r="H7742">
        <v>1</v>
      </c>
      <c r="I7742">
        <v>59</v>
      </c>
      <c r="J7742">
        <v>0</v>
      </c>
      <c r="K7742">
        <f>_xlfn.XLOOKUP(FraudData[[#This Row],[amount]],AmountRules[Amount Min],AmountRules[Risk Points],,-1)</f>
        <v>0</v>
      </c>
      <c r="L7742">
        <f>_xlfn.XLOOKUP(FraudData[[#This Row],[transaction_hour]],TimeRules[Hour Min],TimeRules[Risk Points],,-1)</f>
        <v>0</v>
      </c>
      <c r="M7742">
        <f>_xlfn.XLOOKUP(FraudData[[#This Row],[foreign_transaction]],ForeignRules[Foreign Transaction],ForeignRules[Risk Points],0)</f>
        <v>0</v>
      </c>
      <c r="N7742">
        <f>_xlfn.XLOOKUP(FraudData[[#This Row],[location_mismatch]],Table10[Location Mismatch],Table10[Risk Points],0)</f>
        <v>0</v>
      </c>
      <c r="O7742">
        <f>_xlfn.XLOOKUP(FraudData[[#This Row],[device_trust_score]],DeviceRules[Device Min],DeviceRules[Risk Points],,-1)</f>
        <v>1</v>
      </c>
      <c r="P7742">
        <f>_xlfn.XLOOKUP(FraudData[[#This Row],[velocity_last_24h]],VelocityRules[Velocity Min],VelocityRules[Risk Points],,-1)</f>
        <v>0</v>
      </c>
      <c r="Q7742">
        <f>_xlfn.XLOOKUP(FraudData[[#This Row],[merchant_category]],MerchantRules[Merchant Category],MerchantRules[Risk Points],0)</f>
        <v>0</v>
      </c>
      <c r="R7742">
        <f>SUM(FraudData[[#This Row],[Amount Risk]:[Merchant Risk]])</f>
        <v>1</v>
      </c>
      <c r="S7742" t="str" cm="1">
        <f t="array" ref="S7742">_xlfn.IFS(FraudData[[#This Row],[Fraud Risk Score]]&gt;=8,"High Risk",FraudData[[#This Row],[Fraud Risk Score]]&gt;=6,"Medium Risk",TRUE,"Low Risk")</f>
        <v>Low Risk</v>
      </c>
    </row>
    <row r="7743" spans="1:19">
      <c r="A7743">
        <v>7742</v>
      </c>
      <c r="B7743">
        <v>32.229999999999997</v>
      </c>
      <c r="C7743">
        <v>10</v>
      </c>
      <c r="D7743" t="s">
        <v>49</v>
      </c>
      <c r="E7743">
        <v>1</v>
      </c>
      <c r="F7743">
        <v>0</v>
      </c>
      <c r="G7743">
        <v>39</v>
      </c>
      <c r="H7743">
        <v>1</v>
      </c>
      <c r="I7743">
        <v>68</v>
      </c>
      <c r="J7743">
        <v>0</v>
      </c>
      <c r="K7743">
        <f>_xlfn.XLOOKUP(FraudData[[#This Row],[amount]],AmountRules[Amount Min],AmountRules[Risk Points],,-1)</f>
        <v>0</v>
      </c>
      <c r="L7743">
        <f>_xlfn.XLOOKUP(FraudData[[#This Row],[transaction_hour]],TimeRules[Hour Min],TimeRules[Risk Points],,-1)</f>
        <v>0</v>
      </c>
      <c r="M7743">
        <f>_xlfn.XLOOKUP(FraudData[[#This Row],[foreign_transaction]],ForeignRules[Foreign Transaction],ForeignRules[Risk Points],0)</f>
        <v>3</v>
      </c>
      <c r="N7743">
        <f>_xlfn.XLOOKUP(FraudData[[#This Row],[location_mismatch]],Table10[Location Mismatch],Table10[Risk Points],0)</f>
        <v>0</v>
      </c>
      <c r="O7743">
        <f>_xlfn.XLOOKUP(FraudData[[#This Row],[device_trust_score]],DeviceRules[Device Min],DeviceRules[Risk Points],,-1)</f>
        <v>2</v>
      </c>
      <c r="P7743">
        <f>_xlfn.XLOOKUP(FraudData[[#This Row],[velocity_last_24h]],VelocityRules[Velocity Min],VelocityRules[Risk Points],,-1)</f>
        <v>0</v>
      </c>
      <c r="Q7743">
        <f>_xlfn.XLOOKUP(FraudData[[#This Row],[merchant_category]],MerchantRules[Merchant Category],MerchantRules[Risk Points],0)</f>
        <v>1</v>
      </c>
      <c r="R7743">
        <f>SUM(FraudData[[#This Row],[Amount Risk]:[Merchant Risk]])</f>
        <v>6</v>
      </c>
      <c r="S7743" t="str" cm="1">
        <f t="array" ref="S7743">_xlfn.IFS(FraudData[[#This Row],[Fraud Risk Score]]&gt;=8,"High Risk",FraudData[[#This Row],[Fraud Risk Score]]&gt;=6,"Medium Risk",TRUE,"Low Risk")</f>
        <v>Medium Risk</v>
      </c>
    </row>
    <row r="7744" spans="1:19">
      <c r="A7744">
        <v>7743</v>
      </c>
      <c r="B7744">
        <v>239.69</v>
      </c>
      <c r="C7744">
        <v>5</v>
      </c>
      <c r="D7744" t="s">
        <v>48</v>
      </c>
      <c r="E7744">
        <v>0</v>
      </c>
      <c r="F7744">
        <v>0</v>
      </c>
      <c r="G7744">
        <v>63</v>
      </c>
      <c r="H7744">
        <v>3</v>
      </c>
      <c r="I7744">
        <v>24</v>
      </c>
      <c r="J7744">
        <v>0</v>
      </c>
      <c r="K7744">
        <f>_xlfn.XLOOKUP(FraudData[[#This Row],[amount]],AmountRules[Amount Min],AmountRules[Risk Points],,-1)</f>
        <v>0</v>
      </c>
      <c r="L7744">
        <f>_xlfn.XLOOKUP(FraudData[[#This Row],[transaction_hour]],TimeRules[Hour Min],TimeRules[Risk Points],,-1)</f>
        <v>0</v>
      </c>
      <c r="M7744">
        <f>_xlfn.XLOOKUP(FraudData[[#This Row],[foreign_transaction]],ForeignRules[Foreign Transaction],ForeignRules[Risk Points],0)</f>
        <v>0</v>
      </c>
      <c r="N7744">
        <f>_xlfn.XLOOKUP(FraudData[[#This Row],[location_mismatch]],Table10[Location Mismatch],Table10[Risk Points],0)</f>
        <v>0</v>
      </c>
      <c r="O7744">
        <f>_xlfn.XLOOKUP(FraudData[[#This Row],[device_trust_score]],DeviceRules[Device Min],DeviceRules[Risk Points],,-1)</f>
        <v>1</v>
      </c>
      <c r="P7744">
        <f>_xlfn.XLOOKUP(FraudData[[#This Row],[velocity_last_24h]],VelocityRules[Velocity Min],VelocityRules[Risk Points],,-1)</f>
        <v>0</v>
      </c>
      <c r="Q7744">
        <f>_xlfn.XLOOKUP(FraudData[[#This Row],[merchant_category]],MerchantRules[Merchant Category],MerchantRules[Risk Points],0)</f>
        <v>0</v>
      </c>
      <c r="R7744">
        <f>SUM(FraudData[[#This Row],[Amount Risk]:[Merchant Risk]])</f>
        <v>1</v>
      </c>
      <c r="S7744" t="str" cm="1">
        <f t="array" ref="S7744">_xlfn.IFS(FraudData[[#This Row],[Fraud Risk Score]]&gt;=8,"High Risk",FraudData[[#This Row],[Fraud Risk Score]]&gt;=6,"Medium Risk",TRUE,"Low Risk")</f>
        <v>Low Risk</v>
      </c>
    </row>
    <row r="7745" spans="1:19">
      <c r="A7745">
        <v>7744</v>
      </c>
      <c r="B7745">
        <v>64.52</v>
      </c>
      <c r="C7745">
        <v>21</v>
      </c>
      <c r="D7745" t="s">
        <v>49</v>
      </c>
      <c r="E7745">
        <v>0</v>
      </c>
      <c r="F7745">
        <v>1</v>
      </c>
      <c r="G7745">
        <v>62</v>
      </c>
      <c r="H7745">
        <v>1</v>
      </c>
      <c r="I7745">
        <v>60</v>
      </c>
      <c r="J7745">
        <v>0</v>
      </c>
      <c r="K7745">
        <f>_xlfn.XLOOKUP(FraudData[[#This Row],[amount]],AmountRules[Amount Min],AmountRules[Risk Points],,-1)</f>
        <v>0</v>
      </c>
      <c r="L7745">
        <f>_xlfn.XLOOKUP(FraudData[[#This Row],[transaction_hour]],TimeRules[Hour Min],TimeRules[Risk Points],,-1)</f>
        <v>0</v>
      </c>
      <c r="M7745">
        <f>_xlfn.XLOOKUP(FraudData[[#This Row],[foreign_transaction]],ForeignRules[Foreign Transaction],ForeignRules[Risk Points],0)</f>
        <v>0</v>
      </c>
      <c r="N7745">
        <f>_xlfn.XLOOKUP(FraudData[[#This Row],[location_mismatch]],Table10[Location Mismatch],Table10[Risk Points],0)</f>
        <v>3</v>
      </c>
      <c r="O7745">
        <f>_xlfn.XLOOKUP(FraudData[[#This Row],[device_trust_score]],DeviceRules[Device Min],DeviceRules[Risk Points],,-1)</f>
        <v>1</v>
      </c>
      <c r="P7745">
        <f>_xlfn.XLOOKUP(FraudData[[#This Row],[velocity_last_24h]],VelocityRules[Velocity Min],VelocityRules[Risk Points],,-1)</f>
        <v>0</v>
      </c>
      <c r="Q7745">
        <f>_xlfn.XLOOKUP(FraudData[[#This Row],[merchant_category]],MerchantRules[Merchant Category],MerchantRules[Risk Points],0)</f>
        <v>1</v>
      </c>
      <c r="R7745">
        <f>SUM(FraudData[[#This Row],[Amount Risk]:[Merchant Risk]])</f>
        <v>5</v>
      </c>
      <c r="S7745" t="str" cm="1">
        <f t="array" ref="S7745">_xlfn.IFS(FraudData[[#This Row],[Fraud Risk Score]]&gt;=8,"High Risk",FraudData[[#This Row],[Fraud Risk Score]]&gt;=6,"Medium Risk",TRUE,"Low Risk")</f>
        <v>Low Risk</v>
      </c>
    </row>
    <row r="7746" spans="1:19">
      <c r="A7746">
        <v>7745</v>
      </c>
      <c r="B7746">
        <v>112.05</v>
      </c>
      <c r="C7746">
        <v>1</v>
      </c>
      <c r="D7746" t="s">
        <v>50</v>
      </c>
      <c r="E7746">
        <v>0</v>
      </c>
      <c r="F7746">
        <v>0</v>
      </c>
      <c r="G7746">
        <v>78</v>
      </c>
      <c r="H7746">
        <v>1</v>
      </c>
      <c r="I7746">
        <v>19</v>
      </c>
      <c r="J7746">
        <v>0</v>
      </c>
      <c r="K7746">
        <f>_xlfn.XLOOKUP(FraudData[[#This Row],[amount]],AmountRules[Amount Min],AmountRules[Risk Points],,-1)</f>
        <v>0</v>
      </c>
      <c r="L7746">
        <f>_xlfn.XLOOKUP(FraudData[[#This Row],[transaction_hour]],TimeRules[Hour Min],TimeRules[Risk Points],,-1)</f>
        <v>3</v>
      </c>
      <c r="M7746">
        <f>_xlfn.XLOOKUP(FraudData[[#This Row],[foreign_transaction]],ForeignRules[Foreign Transaction],ForeignRules[Risk Points],0)</f>
        <v>0</v>
      </c>
      <c r="N7746">
        <f>_xlfn.XLOOKUP(FraudData[[#This Row],[location_mismatch]],Table10[Location Mismatch],Table10[Risk Points],0)</f>
        <v>0</v>
      </c>
      <c r="O7746">
        <f>_xlfn.XLOOKUP(FraudData[[#This Row],[device_trust_score]],DeviceRules[Device Min],DeviceRules[Risk Points],,-1)</f>
        <v>0</v>
      </c>
      <c r="P7746">
        <f>_xlfn.XLOOKUP(FraudData[[#This Row],[velocity_last_24h]],VelocityRules[Velocity Min],VelocityRules[Risk Points],,-1)</f>
        <v>0</v>
      </c>
      <c r="Q7746">
        <f>_xlfn.XLOOKUP(FraudData[[#This Row],[merchant_category]],MerchantRules[Merchant Category],MerchantRules[Risk Points],0)</f>
        <v>0</v>
      </c>
      <c r="R7746">
        <f>SUM(FraudData[[#This Row],[Amount Risk]:[Merchant Risk]])</f>
        <v>3</v>
      </c>
      <c r="S7746" t="str" cm="1">
        <f t="array" ref="S7746">_xlfn.IFS(FraudData[[#This Row],[Fraud Risk Score]]&gt;=8,"High Risk",FraudData[[#This Row],[Fraud Risk Score]]&gt;=6,"Medium Risk",TRUE,"Low Risk")</f>
        <v>Low Risk</v>
      </c>
    </row>
    <row r="7747" spans="1:19">
      <c r="A7747">
        <v>7746</v>
      </c>
      <c r="B7747">
        <v>164.68</v>
      </c>
      <c r="C7747">
        <v>16</v>
      </c>
      <c r="D7747" t="s">
        <v>47</v>
      </c>
      <c r="E7747">
        <v>0</v>
      </c>
      <c r="F7747">
        <v>0</v>
      </c>
      <c r="G7747">
        <v>87</v>
      </c>
      <c r="H7747">
        <v>0</v>
      </c>
      <c r="I7747">
        <v>38</v>
      </c>
      <c r="J7747">
        <v>0</v>
      </c>
      <c r="K7747">
        <f>_xlfn.XLOOKUP(FraudData[[#This Row],[amount]],AmountRules[Amount Min],AmountRules[Risk Points],,-1)</f>
        <v>0</v>
      </c>
      <c r="L7747">
        <f>_xlfn.XLOOKUP(FraudData[[#This Row],[transaction_hour]],TimeRules[Hour Min],TimeRules[Risk Points],,-1)</f>
        <v>0</v>
      </c>
      <c r="M7747">
        <f>_xlfn.XLOOKUP(FraudData[[#This Row],[foreign_transaction]],ForeignRules[Foreign Transaction],ForeignRules[Risk Points],0)</f>
        <v>0</v>
      </c>
      <c r="N7747">
        <f>_xlfn.XLOOKUP(FraudData[[#This Row],[location_mismatch]],Table10[Location Mismatch],Table10[Risk Points],0)</f>
        <v>0</v>
      </c>
      <c r="O7747">
        <f>_xlfn.XLOOKUP(FraudData[[#This Row],[device_trust_score]],DeviceRules[Device Min],DeviceRules[Risk Points],,-1)</f>
        <v>0</v>
      </c>
      <c r="P7747">
        <f>_xlfn.XLOOKUP(FraudData[[#This Row],[velocity_last_24h]],VelocityRules[Velocity Min],VelocityRules[Risk Points],,-1)</f>
        <v>0</v>
      </c>
      <c r="Q7747">
        <f>_xlfn.XLOOKUP(FraudData[[#This Row],[merchant_category]],MerchantRules[Merchant Category],MerchantRules[Risk Points],0)</f>
        <v>0</v>
      </c>
      <c r="R7747">
        <f>SUM(FraudData[[#This Row],[Amount Risk]:[Merchant Risk]])</f>
        <v>0</v>
      </c>
      <c r="S7747" t="str" cm="1">
        <f t="array" ref="S7747">_xlfn.IFS(FraudData[[#This Row],[Fraud Risk Score]]&gt;=8,"High Risk",FraudData[[#This Row],[Fraud Risk Score]]&gt;=6,"Medium Risk",TRUE,"Low Risk")</f>
        <v>Low Risk</v>
      </c>
    </row>
    <row r="7748" spans="1:19">
      <c r="A7748">
        <v>7747</v>
      </c>
      <c r="B7748">
        <v>33.82</v>
      </c>
      <c r="C7748">
        <v>2</v>
      </c>
      <c r="D7748" t="s">
        <v>49</v>
      </c>
      <c r="E7748">
        <v>0</v>
      </c>
      <c r="F7748">
        <v>0</v>
      </c>
      <c r="G7748">
        <v>82</v>
      </c>
      <c r="H7748">
        <v>1</v>
      </c>
      <c r="I7748">
        <v>21</v>
      </c>
      <c r="J7748">
        <v>0</v>
      </c>
      <c r="K7748">
        <f>_xlfn.XLOOKUP(FraudData[[#This Row],[amount]],AmountRules[Amount Min],AmountRules[Risk Points],,-1)</f>
        <v>0</v>
      </c>
      <c r="L7748">
        <f>_xlfn.XLOOKUP(FraudData[[#This Row],[transaction_hour]],TimeRules[Hour Min],TimeRules[Risk Points],,-1)</f>
        <v>3</v>
      </c>
      <c r="M7748">
        <f>_xlfn.XLOOKUP(FraudData[[#This Row],[foreign_transaction]],ForeignRules[Foreign Transaction],ForeignRules[Risk Points],0)</f>
        <v>0</v>
      </c>
      <c r="N7748">
        <f>_xlfn.XLOOKUP(FraudData[[#This Row],[location_mismatch]],Table10[Location Mismatch],Table10[Risk Points],0)</f>
        <v>0</v>
      </c>
      <c r="O7748">
        <f>_xlfn.XLOOKUP(FraudData[[#This Row],[device_trust_score]],DeviceRules[Device Min],DeviceRules[Risk Points],,-1)</f>
        <v>0</v>
      </c>
      <c r="P7748">
        <f>_xlfn.XLOOKUP(FraudData[[#This Row],[velocity_last_24h]],VelocityRules[Velocity Min],VelocityRules[Risk Points],,-1)</f>
        <v>0</v>
      </c>
      <c r="Q7748">
        <f>_xlfn.XLOOKUP(FraudData[[#This Row],[merchant_category]],MerchantRules[Merchant Category],MerchantRules[Risk Points],0)</f>
        <v>1</v>
      </c>
      <c r="R7748">
        <f>SUM(FraudData[[#This Row],[Amount Risk]:[Merchant Risk]])</f>
        <v>4</v>
      </c>
      <c r="S7748" t="str" cm="1">
        <f t="array" ref="S7748">_xlfn.IFS(FraudData[[#This Row],[Fraud Risk Score]]&gt;=8,"High Risk",FraudData[[#This Row],[Fraud Risk Score]]&gt;=6,"Medium Risk",TRUE,"Low Risk")</f>
        <v>Low Risk</v>
      </c>
    </row>
    <row r="7749" spans="1:19">
      <c r="A7749">
        <v>7748</v>
      </c>
      <c r="B7749">
        <v>243.61</v>
      </c>
      <c r="C7749">
        <v>11</v>
      </c>
      <c r="D7749" t="s">
        <v>49</v>
      </c>
      <c r="E7749">
        <v>0</v>
      </c>
      <c r="F7749">
        <v>0</v>
      </c>
      <c r="G7749">
        <v>86</v>
      </c>
      <c r="H7749">
        <v>4</v>
      </c>
      <c r="I7749">
        <v>43</v>
      </c>
      <c r="J7749">
        <v>0</v>
      </c>
      <c r="K7749">
        <f>_xlfn.XLOOKUP(FraudData[[#This Row],[amount]],AmountRules[Amount Min],AmountRules[Risk Points],,-1)</f>
        <v>0</v>
      </c>
      <c r="L7749">
        <f>_xlfn.XLOOKUP(FraudData[[#This Row],[transaction_hour]],TimeRules[Hour Min],TimeRules[Risk Points],,-1)</f>
        <v>0</v>
      </c>
      <c r="M7749">
        <f>_xlfn.XLOOKUP(FraudData[[#This Row],[foreign_transaction]],ForeignRules[Foreign Transaction],ForeignRules[Risk Points],0)</f>
        <v>0</v>
      </c>
      <c r="N7749">
        <f>_xlfn.XLOOKUP(FraudData[[#This Row],[location_mismatch]],Table10[Location Mismatch],Table10[Risk Points],0)</f>
        <v>0</v>
      </c>
      <c r="O7749">
        <f>_xlfn.XLOOKUP(FraudData[[#This Row],[device_trust_score]],DeviceRules[Device Min],DeviceRules[Risk Points],,-1)</f>
        <v>0</v>
      </c>
      <c r="P7749">
        <f>_xlfn.XLOOKUP(FraudData[[#This Row],[velocity_last_24h]],VelocityRules[Velocity Min],VelocityRules[Risk Points],,-1)</f>
        <v>0</v>
      </c>
      <c r="Q7749">
        <f>_xlfn.XLOOKUP(FraudData[[#This Row],[merchant_category]],MerchantRules[Merchant Category],MerchantRules[Risk Points],0)</f>
        <v>1</v>
      </c>
      <c r="R7749">
        <f>SUM(FraudData[[#This Row],[Amount Risk]:[Merchant Risk]])</f>
        <v>1</v>
      </c>
      <c r="S7749" t="str" cm="1">
        <f t="array" ref="S7749">_xlfn.IFS(FraudData[[#This Row],[Fraud Risk Score]]&gt;=8,"High Risk",FraudData[[#This Row],[Fraud Risk Score]]&gt;=6,"Medium Risk",TRUE,"Low Risk")</f>
        <v>Low Risk</v>
      </c>
    </row>
    <row r="7750" spans="1:19">
      <c r="A7750">
        <v>7749</v>
      </c>
      <c r="B7750">
        <v>64.88</v>
      </c>
      <c r="C7750">
        <v>13</v>
      </c>
      <c r="D7750" t="s">
        <v>46</v>
      </c>
      <c r="E7750">
        <v>0</v>
      </c>
      <c r="F7750">
        <v>0</v>
      </c>
      <c r="G7750">
        <v>42</v>
      </c>
      <c r="H7750">
        <v>1</v>
      </c>
      <c r="I7750">
        <v>38</v>
      </c>
      <c r="J7750">
        <v>0</v>
      </c>
      <c r="K7750">
        <f>_xlfn.XLOOKUP(FraudData[[#This Row],[amount]],AmountRules[Amount Min],AmountRules[Risk Points],,-1)</f>
        <v>0</v>
      </c>
      <c r="L7750">
        <f>_xlfn.XLOOKUP(FraudData[[#This Row],[transaction_hour]],TimeRules[Hour Min],TimeRules[Risk Points],,-1)</f>
        <v>0</v>
      </c>
      <c r="M7750">
        <f>_xlfn.XLOOKUP(FraudData[[#This Row],[foreign_transaction]],ForeignRules[Foreign Transaction],ForeignRules[Risk Points],0)</f>
        <v>0</v>
      </c>
      <c r="N7750">
        <f>_xlfn.XLOOKUP(FraudData[[#This Row],[location_mismatch]],Table10[Location Mismatch],Table10[Risk Points],0)</f>
        <v>0</v>
      </c>
      <c r="O7750">
        <f>_xlfn.XLOOKUP(FraudData[[#This Row],[device_trust_score]],DeviceRules[Device Min],DeviceRules[Risk Points],,-1)</f>
        <v>2</v>
      </c>
      <c r="P7750">
        <f>_xlfn.XLOOKUP(FraudData[[#This Row],[velocity_last_24h]],VelocityRules[Velocity Min],VelocityRules[Risk Points],,-1)</f>
        <v>0</v>
      </c>
      <c r="Q7750">
        <f>_xlfn.XLOOKUP(FraudData[[#This Row],[merchant_category]],MerchantRules[Merchant Category],MerchantRules[Risk Points],0)</f>
        <v>0</v>
      </c>
      <c r="R7750">
        <f>SUM(FraudData[[#This Row],[Amount Risk]:[Merchant Risk]])</f>
        <v>2</v>
      </c>
      <c r="S7750" t="str" cm="1">
        <f t="array" ref="S7750">_xlfn.IFS(FraudData[[#This Row],[Fraud Risk Score]]&gt;=8,"High Risk",FraudData[[#This Row],[Fraud Risk Score]]&gt;=6,"Medium Risk",TRUE,"Low Risk")</f>
        <v>Low Risk</v>
      </c>
    </row>
    <row r="7751" spans="1:19">
      <c r="A7751">
        <v>7750</v>
      </c>
      <c r="B7751">
        <v>195.45</v>
      </c>
      <c r="C7751">
        <v>1</v>
      </c>
      <c r="D7751" t="s">
        <v>46</v>
      </c>
      <c r="E7751">
        <v>0</v>
      </c>
      <c r="F7751">
        <v>0</v>
      </c>
      <c r="G7751">
        <v>53</v>
      </c>
      <c r="H7751">
        <v>1</v>
      </c>
      <c r="I7751">
        <v>28</v>
      </c>
      <c r="J7751">
        <v>0</v>
      </c>
      <c r="K7751">
        <f>_xlfn.XLOOKUP(FraudData[[#This Row],[amount]],AmountRules[Amount Min],AmountRules[Risk Points],,-1)</f>
        <v>0</v>
      </c>
      <c r="L7751">
        <f>_xlfn.XLOOKUP(FraudData[[#This Row],[transaction_hour]],TimeRules[Hour Min],TimeRules[Risk Points],,-1)</f>
        <v>3</v>
      </c>
      <c r="M7751">
        <f>_xlfn.XLOOKUP(FraudData[[#This Row],[foreign_transaction]],ForeignRules[Foreign Transaction],ForeignRules[Risk Points],0)</f>
        <v>0</v>
      </c>
      <c r="N7751">
        <f>_xlfn.XLOOKUP(FraudData[[#This Row],[location_mismatch]],Table10[Location Mismatch],Table10[Risk Points],0)</f>
        <v>0</v>
      </c>
      <c r="O7751">
        <f>_xlfn.XLOOKUP(FraudData[[#This Row],[device_trust_score]],DeviceRules[Device Min],DeviceRules[Risk Points],,-1)</f>
        <v>1</v>
      </c>
      <c r="P7751">
        <f>_xlfn.XLOOKUP(FraudData[[#This Row],[velocity_last_24h]],VelocityRules[Velocity Min],VelocityRules[Risk Points],,-1)</f>
        <v>0</v>
      </c>
      <c r="Q7751">
        <f>_xlfn.XLOOKUP(FraudData[[#This Row],[merchant_category]],MerchantRules[Merchant Category],MerchantRules[Risk Points],0)</f>
        <v>0</v>
      </c>
      <c r="R7751">
        <f>SUM(FraudData[[#This Row],[Amount Risk]:[Merchant Risk]])</f>
        <v>4</v>
      </c>
      <c r="S7751" t="str" cm="1">
        <f t="array" ref="S7751">_xlfn.IFS(FraudData[[#This Row],[Fraud Risk Score]]&gt;=8,"High Risk",FraudData[[#This Row],[Fraud Risk Score]]&gt;=6,"Medium Risk",TRUE,"Low Risk")</f>
        <v>Low Risk</v>
      </c>
    </row>
    <row r="7752" spans="1:19">
      <c r="A7752">
        <v>7751</v>
      </c>
      <c r="B7752">
        <v>31.02</v>
      </c>
      <c r="C7752">
        <v>21</v>
      </c>
      <c r="D7752" t="s">
        <v>46</v>
      </c>
      <c r="E7752">
        <v>0</v>
      </c>
      <c r="F7752">
        <v>0</v>
      </c>
      <c r="G7752">
        <v>95</v>
      </c>
      <c r="H7752">
        <v>3</v>
      </c>
      <c r="I7752">
        <v>66</v>
      </c>
      <c r="J7752">
        <v>0</v>
      </c>
      <c r="K7752">
        <f>_xlfn.XLOOKUP(FraudData[[#This Row],[amount]],AmountRules[Amount Min],AmountRules[Risk Points],,-1)</f>
        <v>0</v>
      </c>
      <c r="L7752">
        <f>_xlfn.XLOOKUP(FraudData[[#This Row],[transaction_hour]],TimeRules[Hour Min],TimeRules[Risk Points],,-1)</f>
        <v>0</v>
      </c>
      <c r="M7752">
        <f>_xlfn.XLOOKUP(FraudData[[#This Row],[foreign_transaction]],ForeignRules[Foreign Transaction],ForeignRules[Risk Points],0)</f>
        <v>0</v>
      </c>
      <c r="N7752">
        <f>_xlfn.XLOOKUP(FraudData[[#This Row],[location_mismatch]],Table10[Location Mismatch],Table10[Risk Points],0)</f>
        <v>0</v>
      </c>
      <c r="O7752">
        <f>_xlfn.XLOOKUP(FraudData[[#This Row],[device_trust_score]],DeviceRules[Device Min],DeviceRules[Risk Points],,-1)</f>
        <v>0</v>
      </c>
      <c r="P7752">
        <f>_xlfn.XLOOKUP(FraudData[[#This Row],[velocity_last_24h]],VelocityRules[Velocity Min],VelocityRules[Risk Points],,-1)</f>
        <v>0</v>
      </c>
      <c r="Q7752">
        <f>_xlfn.XLOOKUP(FraudData[[#This Row],[merchant_category]],MerchantRules[Merchant Category],MerchantRules[Risk Points],0)</f>
        <v>0</v>
      </c>
      <c r="R7752">
        <f>SUM(FraudData[[#This Row],[Amount Risk]:[Merchant Risk]])</f>
        <v>0</v>
      </c>
      <c r="S7752" t="str" cm="1">
        <f t="array" ref="S7752">_xlfn.IFS(FraudData[[#This Row],[Fraud Risk Score]]&gt;=8,"High Risk",FraudData[[#This Row],[Fraud Risk Score]]&gt;=6,"Medium Risk",TRUE,"Low Risk")</f>
        <v>Low Risk</v>
      </c>
    </row>
    <row r="7753" spans="1:19">
      <c r="A7753">
        <v>7752</v>
      </c>
      <c r="B7753">
        <v>209.72</v>
      </c>
      <c r="C7753">
        <v>21</v>
      </c>
      <c r="D7753" t="s">
        <v>50</v>
      </c>
      <c r="E7753">
        <v>0</v>
      </c>
      <c r="F7753">
        <v>0</v>
      </c>
      <c r="G7753">
        <v>81</v>
      </c>
      <c r="H7753">
        <v>3</v>
      </c>
      <c r="I7753">
        <v>29</v>
      </c>
      <c r="J7753">
        <v>0</v>
      </c>
      <c r="K7753">
        <f>_xlfn.XLOOKUP(FraudData[[#This Row],[amount]],AmountRules[Amount Min],AmountRules[Risk Points],,-1)</f>
        <v>0</v>
      </c>
      <c r="L7753">
        <f>_xlfn.XLOOKUP(FraudData[[#This Row],[transaction_hour]],TimeRules[Hour Min],TimeRules[Risk Points],,-1)</f>
        <v>0</v>
      </c>
      <c r="M7753">
        <f>_xlfn.XLOOKUP(FraudData[[#This Row],[foreign_transaction]],ForeignRules[Foreign Transaction],ForeignRules[Risk Points],0)</f>
        <v>0</v>
      </c>
      <c r="N7753">
        <f>_xlfn.XLOOKUP(FraudData[[#This Row],[location_mismatch]],Table10[Location Mismatch],Table10[Risk Points],0)</f>
        <v>0</v>
      </c>
      <c r="O7753">
        <f>_xlfn.XLOOKUP(FraudData[[#This Row],[device_trust_score]],DeviceRules[Device Min],DeviceRules[Risk Points],,-1)</f>
        <v>0</v>
      </c>
      <c r="P7753">
        <f>_xlfn.XLOOKUP(FraudData[[#This Row],[velocity_last_24h]],VelocityRules[Velocity Min],VelocityRules[Risk Points],,-1)</f>
        <v>0</v>
      </c>
      <c r="Q7753">
        <f>_xlfn.XLOOKUP(FraudData[[#This Row],[merchant_category]],MerchantRules[Merchant Category],MerchantRules[Risk Points],0)</f>
        <v>0</v>
      </c>
      <c r="R7753">
        <f>SUM(FraudData[[#This Row],[Amount Risk]:[Merchant Risk]])</f>
        <v>0</v>
      </c>
      <c r="S7753" t="str" cm="1">
        <f t="array" ref="S7753">_xlfn.IFS(FraudData[[#This Row],[Fraud Risk Score]]&gt;=8,"High Risk",FraudData[[#This Row],[Fraud Risk Score]]&gt;=6,"Medium Risk",TRUE,"Low Risk")</f>
        <v>Low Risk</v>
      </c>
    </row>
    <row r="7754" spans="1:19">
      <c r="A7754">
        <v>7753</v>
      </c>
      <c r="B7754">
        <v>24.69</v>
      </c>
      <c r="C7754">
        <v>4</v>
      </c>
      <c r="D7754" t="s">
        <v>49</v>
      </c>
      <c r="E7754">
        <v>0</v>
      </c>
      <c r="F7754">
        <v>0</v>
      </c>
      <c r="G7754">
        <v>48</v>
      </c>
      <c r="H7754">
        <v>0</v>
      </c>
      <c r="I7754">
        <v>59</v>
      </c>
      <c r="J7754">
        <v>0</v>
      </c>
      <c r="K7754">
        <f>_xlfn.XLOOKUP(FraudData[[#This Row],[amount]],AmountRules[Amount Min],AmountRules[Risk Points],,-1)</f>
        <v>0</v>
      </c>
      <c r="L7754">
        <f>_xlfn.XLOOKUP(FraudData[[#This Row],[transaction_hour]],TimeRules[Hour Min],TimeRules[Risk Points],,-1)</f>
        <v>0</v>
      </c>
      <c r="M7754">
        <f>_xlfn.XLOOKUP(FraudData[[#This Row],[foreign_transaction]],ForeignRules[Foreign Transaction],ForeignRules[Risk Points],0)</f>
        <v>0</v>
      </c>
      <c r="N7754">
        <f>_xlfn.XLOOKUP(FraudData[[#This Row],[location_mismatch]],Table10[Location Mismatch],Table10[Risk Points],0)</f>
        <v>0</v>
      </c>
      <c r="O7754">
        <f>_xlfn.XLOOKUP(FraudData[[#This Row],[device_trust_score]],DeviceRules[Device Min],DeviceRules[Risk Points],,-1)</f>
        <v>2</v>
      </c>
      <c r="P7754">
        <f>_xlfn.XLOOKUP(FraudData[[#This Row],[velocity_last_24h]],VelocityRules[Velocity Min],VelocityRules[Risk Points],,-1)</f>
        <v>0</v>
      </c>
      <c r="Q7754">
        <f>_xlfn.XLOOKUP(FraudData[[#This Row],[merchant_category]],MerchantRules[Merchant Category],MerchantRules[Risk Points],0)</f>
        <v>1</v>
      </c>
      <c r="R7754">
        <f>SUM(FraudData[[#This Row],[Amount Risk]:[Merchant Risk]])</f>
        <v>3</v>
      </c>
      <c r="S7754" t="str" cm="1">
        <f t="array" ref="S7754">_xlfn.IFS(FraudData[[#This Row],[Fraud Risk Score]]&gt;=8,"High Risk",FraudData[[#This Row],[Fraud Risk Score]]&gt;=6,"Medium Risk",TRUE,"Low Risk")</f>
        <v>Low Risk</v>
      </c>
    </row>
    <row r="7755" spans="1:19">
      <c r="A7755">
        <v>7754</v>
      </c>
      <c r="B7755">
        <v>99.72</v>
      </c>
      <c r="C7755">
        <v>9</v>
      </c>
      <c r="D7755" t="s">
        <v>48</v>
      </c>
      <c r="E7755">
        <v>1</v>
      </c>
      <c r="F7755">
        <v>1</v>
      </c>
      <c r="G7755">
        <v>62</v>
      </c>
      <c r="H7755">
        <v>1</v>
      </c>
      <c r="I7755">
        <v>29</v>
      </c>
      <c r="J7755">
        <v>0</v>
      </c>
      <c r="K7755">
        <f>_xlfn.XLOOKUP(FraudData[[#This Row],[amount]],AmountRules[Amount Min],AmountRules[Risk Points],,-1)</f>
        <v>0</v>
      </c>
      <c r="L7755">
        <f>_xlfn.XLOOKUP(FraudData[[#This Row],[transaction_hour]],TimeRules[Hour Min],TimeRules[Risk Points],,-1)</f>
        <v>0</v>
      </c>
      <c r="M7755">
        <f>_xlfn.XLOOKUP(FraudData[[#This Row],[foreign_transaction]],ForeignRules[Foreign Transaction],ForeignRules[Risk Points],0)</f>
        <v>3</v>
      </c>
      <c r="N7755">
        <f>_xlfn.XLOOKUP(FraudData[[#This Row],[location_mismatch]],Table10[Location Mismatch],Table10[Risk Points],0)</f>
        <v>3</v>
      </c>
      <c r="O7755">
        <f>_xlfn.XLOOKUP(FraudData[[#This Row],[device_trust_score]],DeviceRules[Device Min],DeviceRules[Risk Points],,-1)</f>
        <v>1</v>
      </c>
      <c r="P7755">
        <f>_xlfn.XLOOKUP(FraudData[[#This Row],[velocity_last_24h]],VelocityRules[Velocity Min],VelocityRules[Risk Points],,-1)</f>
        <v>0</v>
      </c>
      <c r="Q7755">
        <f>_xlfn.XLOOKUP(FraudData[[#This Row],[merchant_category]],MerchantRules[Merchant Category],MerchantRules[Risk Points],0)</f>
        <v>0</v>
      </c>
      <c r="R7755">
        <f>SUM(FraudData[[#This Row],[Amount Risk]:[Merchant Risk]])</f>
        <v>7</v>
      </c>
      <c r="S7755" t="str" cm="1">
        <f t="array" ref="S7755">_xlfn.IFS(FraudData[[#This Row],[Fraud Risk Score]]&gt;=8,"High Risk",FraudData[[#This Row],[Fraud Risk Score]]&gt;=6,"Medium Risk",TRUE,"Low Risk")</f>
        <v>Medium Risk</v>
      </c>
    </row>
    <row r="7756" spans="1:19">
      <c r="A7756">
        <v>7755</v>
      </c>
      <c r="B7756">
        <v>51.11</v>
      </c>
      <c r="C7756">
        <v>9</v>
      </c>
      <c r="D7756" t="s">
        <v>46</v>
      </c>
      <c r="E7756">
        <v>0</v>
      </c>
      <c r="F7756">
        <v>0</v>
      </c>
      <c r="G7756">
        <v>30</v>
      </c>
      <c r="H7756">
        <v>1</v>
      </c>
      <c r="I7756">
        <v>45</v>
      </c>
      <c r="J7756">
        <v>0</v>
      </c>
      <c r="K7756">
        <f>_xlfn.XLOOKUP(FraudData[[#This Row],[amount]],AmountRules[Amount Min],AmountRules[Risk Points],,-1)</f>
        <v>0</v>
      </c>
      <c r="L7756">
        <f>_xlfn.XLOOKUP(FraudData[[#This Row],[transaction_hour]],TimeRules[Hour Min],TimeRules[Risk Points],,-1)</f>
        <v>0</v>
      </c>
      <c r="M7756">
        <f>_xlfn.XLOOKUP(FraudData[[#This Row],[foreign_transaction]],ForeignRules[Foreign Transaction],ForeignRules[Risk Points],0)</f>
        <v>0</v>
      </c>
      <c r="N7756">
        <f>_xlfn.XLOOKUP(FraudData[[#This Row],[location_mismatch]],Table10[Location Mismatch],Table10[Risk Points],0)</f>
        <v>0</v>
      </c>
      <c r="O7756">
        <f>_xlfn.XLOOKUP(FraudData[[#This Row],[device_trust_score]],DeviceRules[Device Min],DeviceRules[Risk Points],,-1)</f>
        <v>2</v>
      </c>
      <c r="P7756">
        <f>_xlfn.XLOOKUP(FraudData[[#This Row],[velocity_last_24h]],VelocityRules[Velocity Min],VelocityRules[Risk Points],,-1)</f>
        <v>0</v>
      </c>
      <c r="Q7756">
        <f>_xlfn.XLOOKUP(FraudData[[#This Row],[merchant_category]],MerchantRules[Merchant Category],MerchantRules[Risk Points],0)</f>
        <v>0</v>
      </c>
      <c r="R7756">
        <f>SUM(FraudData[[#This Row],[Amount Risk]:[Merchant Risk]])</f>
        <v>2</v>
      </c>
      <c r="S7756" t="str" cm="1">
        <f t="array" ref="S7756">_xlfn.IFS(FraudData[[#This Row],[Fraud Risk Score]]&gt;=8,"High Risk",FraudData[[#This Row],[Fraud Risk Score]]&gt;=6,"Medium Risk",TRUE,"Low Risk")</f>
        <v>Low Risk</v>
      </c>
    </row>
    <row r="7757" spans="1:19">
      <c r="A7757">
        <v>7756</v>
      </c>
      <c r="B7757">
        <v>248.37</v>
      </c>
      <c r="C7757">
        <v>20</v>
      </c>
      <c r="D7757" t="s">
        <v>50</v>
      </c>
      <c r="E7757">
        <v>0</v>
      </c>
      <c r="F7757">
        <v>1</v>
      </c>
      <c r="G7757">
        <v>44</v>
      </c>
      <c r="H7757">
        <v>2</v>
      </c>
      <c r="I7757">
        <v>57</v>
      </c>
      <c r="J7757">
        <v>0</v>
      </c>
      <c r="K7757">
        <f>_xlfn.XLOOKUP(FraudData[[#This Row],[amount]],AmountRules[Amount Min],AmountRules[Risk Points],,-1)</f>
        <v>0</v>
      </c>
      <c r="L7757">
        <f>_xlfn.XLOOKUP(FraudData[[#This Row],[transaction_hour]],TimeRules[Hour Min],TimeRules[Risk Points],,-1)</f>
        <v>0</v>
      </c>
      <c r="M7757">
        <f>_xlfn.XLOOKUP(FraudData[[#This Row],[foreign_transaction]],ForeignRules[Foreign Transaction],ForeignRules[Risk Points],0)</f>
        <v>0</v>
      </c>
      <c r="N7757">
        <f>_xlfn.XLOOKUP(FraudData[[#This Row],[location_mismatch]],Table10[Location Mismatch],Table10[Risk Points],0)</f>
        <v>3</v>
      </c>
      <c r="O7757">
        <f>_xlfn.XLOOKUP(FraudData[[#This Row],[device_trust_score]],DeviceRules[Device Min],DeviceRules[Risk Points],,-1)</f>
        <v>2</v>
      </c>
      <c r="P7757">
        <f>_xlfn.XLOOKUP(FraudData[[#This Row],[velocity_last_24h]],VelocityRules[Velocity Min],VelocityRules[Risk Points],,-1)</f>
        <v>0</v>
      </c>
      <c r="Q7757">
        <f>_xlfn.XLOOKUP(FraudData[[#This Row],[merchant_category]],MerchantRules[Merchant Category],MerchantRules[Risk Points],0)</f>
        <v>0</v>
      </c>
      <c r="R7757">
        <f>SUM(FraudData[[#This Row],[Amount Risk]:[Merchant Risk]])</f>
        <v>5</v>
      </c>
      <c r="S7757" t="str" cm="1">
        <f t="array" ref="S7757">_xlfn.IFS(FraudData[[#This Row],[Fraud Risk Score]]&gt;=8,"High Risk",FraudData[[#This Row],[Fraud Risk Score]]&gt;=6,"Medium Risk",TRUE,"Low Risk")</f>
        <v>Low Risk</v>
      </c>
    </row>
    <row r="7758" spans="1:19">
      <c r="A7758">
        <v>7757</v>
      </c>
      <c r="B7758">
        <v>54.69</v>
      </c>
      <c r="C7758">
        <v>8</v>
      </c>
      <c r="D7758" t="s">
        <v>50</v>
      </c>
      <c r="E7758">
        <v>0</v>
      </c>
      <c r="F7758">
        <v>0</v>
      </c>
      <c r="G7758">
        <v>66</v>
      </c>
      <c r="H7758">
        <v>5</v>
      </c>
      <c r="I7758">
        <v>64</v>
      </c>
      <c r="J7758">
        <v>0</v>
      </c>
      <c r="K7758">
        <f>_xlfn.XLOOKUP(FraudData[[#This Row],[amount]],AmountRules[Amount Min],AmountRules[Risk Points],,-1)</f>
        <v>0</v>
      </c>
      <c r="L7758">
        <f>_xlfn.XLOOKUP(FraudData[[#This Row],[transaction_hour]],TimeRules[Hour Min],TimeRules[Risk Points],,-1)</f>
        <v>0</v>
      </c>
      <c r="M7758">
        <f>_xlfn.XLOOKUP(FraudData[[#This Row],[foreign_transaction]],ForeignRules[Foreign Transaction],ForeignRules[Risk Points],0)</f>
        <v>0</v>
      </c>
      <c r="N7758">
        <f>_xlfn.XLOOKUP(FraudData[[#This Row],[location_mismatch]],Table10[Location Mismatch],Table10[Risk Points],0)</f>
        <v>0</v>
      </c>
      <c r="O7758">
        <f>_xlfn.XLOOKUP(FraudData[[#This Row],[device_trust_score]],DeviceRules[Device Min],DeviceRules[Risk Points],,-1)</f>
        <v>1</v>
      </c>
      <c r="P7758">
        <f>_xlfn.XLOOKUP(FraudData[[#This Row],[velocity_last_24h]],VelocityRules[Velocity Min],VelocityRules[Risk Points],,-1)</f>
        <v>3</v>
      </c>
      <c r="Q7758">
        <f>_xlfn.XLOOKUP(FraudData[[#This Row],[merchant_category]],MerchantRules[Merchant Category],MerchantRules[Risk Points],0)</f>
        <v>0</v>
      </c>
      <c r="R7758">
        <f>SUM(FraudData[[#This Row],[Amount Risk]:[Merchant Risk]])</f>
        <v>4</v>
      </c>
      <c r="S7758" t="str" cm="1">
        <f t="array" ref="S7758">_xlfn.IFS(FraudData[[#This Row],[Fraud Risk Score]]&gt;=8,"High Risk",FraudData[[#This Row],[Fraud Risk Score]]&gt;=6,"Medium Risk",TRUE,"Low Risk")</f>
        <v>Low Risk</v>
      </c>
    </row>
    <row r="7759" spans="1:19">
      <c r="A7759">
        <v>7758</v>
      </c>
      <c r="B7759">
        <v>384.24</v>
      </c>
      <c r="C7759">
        <v>20</v>
      </c>
      <c r="D7759" t="s">
        <v>46</v>
      </c>
      <c r="E7759">
        <v>0</v>
      </c>
      <c r="F7759">
        <v>0</v>
      </c>
      <c r="G7759">
        <v>98</v>
      </c>
      <c r="H7759">
        <v>1</v>
      </c>
      <c r="I7759">
        <v>67</v>
      </c>
      <c r="J7759">
        <v>0</v>
      </c>
      <c r="K7759">
        <f>_xlfn.XLOOKUP(FraudData[[#This Row],[amount]],AmountRules[Amount Min],AmountRules[Risk Points],,-1)</f>
        <v>0</v>
      </c>
      <c r="L7759">
        <f>_xlfn.XLOOKUP(FraudData[[#This Row],[transaction_hour]],TimeRules[Hour Min],TimeRules[Risk Points],,-1)</f>
        <v>0</v>
      </c>
      <c r="M7759">
        <f>_xlfn.XLOOKUP(FraudData[[#This Row],[foreign_transaction]],ForeignRules[Foreign Transaction],ForeignRules[Risk Points],0)</f>
        <v>0</v>
      </c>
      <c r="N7759">
        <f>_xlfn.XLOOKUP(FraudData[[#This Row],[location_mismatch]],Table10[Location Mismatch],Table10[Risk Points],0)</f>
        <v>0</v>
      </c>
      <c r="O7759">
        <f>_xlfn.XLOOKUP(FraudData[[#This Row],[device_trust_score]],DeviceRules[Device Min],DeviceRules[Risk Points],,-1)</f>
        <v>0</v>
      </c>
      <c r="P7759">
        <f>_xlfn.XLOOKUP(FraudData[[#This Row],[velocity_last_24h]],VelocityRules[Velocity Min],VelocityRules[Risk Points],,-1)</f>
        <v>0</v>
      </c>
      <c r="Q7759">
        <f>_xlfn.XLOOKUP(FraudData[[#This Row],[merchant_category]],MerchantRules[Merchant Category],MerchantRules[Risk Points],0)</f>
        <v>0</v>
      </c>
      <c r="R7759">
        <f>SUM(FraudData[[#This Row],[Amount Risk]:[Merchant Risk]])</f>
        <v>0</v>
      </c>
      <c r="S7759" t="str" cm="1">
        <f t="array" ref="S7759">_xlfn.IFS(FraudData[[#This Row],[Fraud Risk Score]]&gt;=8,"High Risk",FraudData[[#This Row],[Fraud Risk Score]]&gt;=6,"Medium Risk",TRUE,"Low Risk")</f>
        <v>Low Risk</v>
      </c>
    </row>
    <row r="7760" spans="1:19">
      <c r="A7760">
        <v>7759</v>
      </c>
      <c r="B7760">
        <v>400.31</v>
      </c>
      <c r="C7760">
        <v>12</v>
      </c>
      <c r="D7760" t="s">
        <v>47</v>
      </c>
      <c r="E7760">
        <v>0</v>
      </c>
      <c r="F7760">
        <v>0</v>
      </c>
      <c r="G7760">
        <v>46</v>
      </c>
      <c r="H7760">
        <v>1</v>
      </c>
      <c r="I7760">
        <v>62</v>
      </c>
      <c r="J7760">
        <v>0</v>
      </c>
      <c r="K7760">
        <f>_xlfn.XLOOKUP(FraudData[[#This Row],[amount]],AmountRules[Amount Min],AmountRules[Risk Points],,-1)</f>
        <v>0</v>
      </c>
      <c r="L7760">
        <f>_xlfn.XLOOKUP(FraudData[[#This Row],[transaction_hour]],TimeRules[Hour Min],TimeRules[Risk Points],,-1)</f>
        <v>0</v>
      </c>
      <c r="M7760">
        <f>_xlfn.XLOOKUP(FraudData[[#This Row],[foreign_transaction]],ForeignRules[Foreign Transaction],ForeignRules[Risk Points],0)</f>
        <v>0</v>
      </c>
      <c r="N7760">
        <f>_xlfn.XLOOKUP(FraudData[[#This Row],[location_mismatch]],Table10[Location Mismatch],Table10[Risk Points],0)</f>
        <v>0</v>
      </c>
      <c r="O7760">
        <f>_xlfn.XLOOKUP(FraudData[[#This Row],[device_trust_score]],DeviceRules[Device Min],DeviceRules[Risk Points],,-1)</f>
        <v>2</v>
      </c>
      <c r="P7760">
        <f>_xlfn.XLOOKUP(FraudData[[#This Row],[velocity_last_24h]],VelocityRules[Velocity Min],VelocityRules[Risk Points],,-1)</f>
        <v>0</v>
      </c>
      <c r="Q7760">
        <f>_xlfn.XLOOKUP(FraudData[[#This Row],[merchant_category]],MerchantRules[Merchant Category],MerchantRules[Risk Points],0)</f>
        <v>0</v>
      </c>
      <c r="R7760">
        <f>SUM(FraudData[[#This Row],[Amount Risk]:[Merchant Risk]])</f>
        <v>2</v>
      </c>
      <c r="S7760" t="str" cm="1">
        <f t="array" ref="S7760">_xlfn.IFS(FraudData[[#This Row],[Fraud Risk Score]]&gt;=8,"High Risk",FraudData[[#This Row],[Fraud Risk Score]]&gt;=6,"Medium Risk",TRUE,"Low Risk")</f>
        <v>Low Risk</v>
      </c>
    </row>
    <row r="7761" spans="1:19">
      <c r="A7761">
        <v>7760</v>
      </c>
      <c r="B7761">
        <v>39.369999999999997</v>
      </c>
      <c r="C7761">
        <v>9</v>
      </c>
      <c r="D7761" t="s">
        <v>49</v>
      </c>
      <c r="E7761">
        <v>0</v>
      </c>
      <c r="F7761">
        <v>0</v>
      </c>
      <c r="G7761">
        <v>57</v>
      </c>
      <c r="H7761">
        <v>0</v>
      </c>
      <c r="I7761">
        <v>31</v>
      </c>
      <c r="J7761">
        <v>0</v>
      </c>
      <c r="K7761">
        <f>_xlfn.XLOOKUP(FraudData[[#This Row],[amount]],AmountRules[Amount Min],AmountRules[Risk Points],,-1)</f>
        <v>0</v>
      </c>
      <c r="L7761">
        <f>_xlfn.XLOOKUP(FraudData[[#This Row],[transaction_hour]],TimeRules[Hour Min],TimeRules[Risk Points],,-1)</f>
        <v>0</v>
      </c>
      <c r="M7761">
        <f>_xlfn.XLOOKUP(FraudData[[#This Row],[foreign_transaction]],ForeignRules[Foreign Transaction],ForeignRules[Risk Points],0)</f>
        <v>0</v>
      </c>
      <c r="N7761">
        <f>_xlfn.XLOOKUP(FraudData[[#This Row],[location_mismatch]],Table10[Location Mismatch],Table10[Risk Points],0)</f>
        <v>0</v>
      </c>
      <c r="O7761">
        <f>_xlfn.XLOOKUP(FraudData[[#This Row],[device_trust_score]],DeviceRules[Device Min],DeviceRules[Risk Points],,-1)</f>
        <v>1</v>
      </c>
      <c r="P7761">
        <f>_xlfn.XLOOKUP(FraudData[[#This Row],[velocity_last_24h]],VelocityRules[Velocity Min],VelocityRules[Risk Points],,-1)</f>
        <v>0</v>
      </c>
      <c r="Q7761">
        <f>_xlfn.XLOOKUP(FraudData[[#This Row],[merchant_category]],MerchantRules[Merchant Category],MerchantRules[Risk Points],0)</f>
        <v>1</v>
      </c>
      <c r="R7761">
        <f>SUM(FraudData[[#This Row],[Amount Risk]:[Merchant Risk]])</f>
        <v>2</v>
      </c>
      <c r="S7761" t="str" cm="1">
        <f t="array" ref="S7761">_xlfn.IFS(FraudData[[#This Row],[Fraud Risk Score]]&gt;=8,"High Risk",FraudData[[#This Row],[Fraud Risk Score]]&gt;=6,"Medium Risk",TRUE,"Low Risk")</f>
        <v>Low Risk</v>
      </c>
    </row>
    <row r="7762" spans="1:19">
      <c r="A7762">
        <v>7761</v>
      </c>
      <c r="B7762">
        <v>171.27</v>
      </c>
      <c r="C7762">
        <v>5</v>
      </c>
      <c r="D7762" t="s">
        <v>46</v>
      </c>
      <c r="E7762">
        <v>0</v>
      </c>
      <c r="F7762">
        <v>0</v>
      </c>
      <c r="G7762">
        <v>70</v>
      </c>
      <c r="H7762">
        <v>0</v>
      </c>
      <c r="I7762">
        <v>58</v>
      </c>
      <c r="J7762">
        <v>0</v>
      </c>
      <c r="K7762">
        <f>_xlfn.XLOOKUP(FraudData[[#This Row],[amount]],AmountRules[Amount Min],AmountRules[Risk Points],,-1)</f>
        <v>0</v>
      </c>
      <c r="L7762">
        <f>_xlfn.XLOOKUP(FraudData[[#This Row],[transaction_hour]],TimeRules[Hour Min],TimeRules[Risk Points],,-1)</f>
        <v>0</v>
      </c>
      <c r="M7762">
        <f>_xlfn.XLOOKUP(FraudData[[#This Row],[foreign_transaction]],ForeignRules[Foreign Transaction],ForeignRules[Risk Points],0)</f>
        <v>0</v>
      </c>
      <c r="N7762">
        <f>_xlfn.XLOOKUP(FraudData[[#This Row],[location_mismatch]],Table10[Location Mismatch],Table10[Risk Points],0)</f>
        <v>0</v>
      </c>
      <c r="O7762">
        <f>_xlfn.XLOOKUP(FraudData[[#This Row],[device_trust_score]],DeviceRules[Device Min],DeviceRules[Risk Points],,-1)</f>
        <v>0</v>
      </c>
      <c r="P7762">
        <f>_xlfn.XLOOKUP(FraudData[[#This Row],[velocity_last_24h]],VelocityRules[Velocity Min],VelocityRules[Risk Points],,-1)</f>
        <v>0</v>
      </c>
      <c r="Q7762">
        <f>_xlfn.XLOOKUP(FraudData[[#This Row],[merchant_category]],MerchantRules[Merchant Category],MerchantRules[Risk Points],0)</f>
        <v>0</v>
      </c>
      <c r="R7762">
        <f>SUM(FraudData[[#This Row],[Amount Risk]:[Merchant Risk]])</f>
        <v>0</v>
      </c>
      <c r="S7762" t="str" cm="1">
        <f t="array" ref="S7762">_xlfn.IFS(FraudData[[#This Row],[Fraud Risk Score]]&gt;=8,"High Risk",FraudData[[#This Row],[Fraud Risk Score]]&gt;=6,"Medium Risk",TRUE,"Low Risk")</f>
        <v>Low Risk</v>
      </c>
    </row>
    <row r="7763" spans="1:19">
      <c r="A7763">
        <v>7762</v>
      </c>
      <c r="B7763">
        <v>16.53</v>
      </c>
      <c r="C7763">
        <v>10</v>
      </c>
      <c r="D7763" t="s">
        <v>48</v>
      </c>
      <c r="E7763">
        <v>0</v>
      </c>
      <c r="F7763">
        <v>0</v>
      </c>
      <c r="G7763">
        <v>78</v>
      </c>
      <c r="H7763">
        <v>2</v>
      </c>
      <c r="I7763">
        <v>37</v>
      </c>
      <c r="J7763">
        <v>0</v>
      </c>
      <c r="K7763">
        <f>_xlfn.XLOOKUP(FraudData[[#This Row],[amount]],AmountRules[Amount Min],AmountRules[Risk Points],,-1)</f>
        <v>0</v>
      </c>
      <c r="L7763">
        <f>_xlfn.XLOOKUP(FraudData[[#This Row],[transaction_hour]],TimeRules[Hour Min],TimeRules[Risk Points],,-1)</f>
        <v>0</v>
      </c>
      <c r="M7763">
        <f>_xlfn.XLOOKUP(FraudData[[#This Row],[foreign_transaction]],ForeignRules[Foreign Transaction],ForeignRules[Risk Points],0)</f>
        <v>0</v>
      </c>
      <c r="N7763">
        <f>_xlfn.XLOOKUP(FraudData[[#This Row],[location_mismatch]],Table10[Location Mismatch],Table10[Risk Points],0)</f>
        <v>0</v>
      </c>
      <c r="O7763">
        <f>_xlfn.XLOOKUP(FraudData[[#This Row],[device_trust_score]],DeviceRules[Device Min],DeviceRules[Risk Points],,-1)</f>
        <v>0</v>
      </c>
      <c r="P7763">
        <f>_xlfn.XLOOKUP(FraudData[[#This Row],[velocity_last_24h]],VelocityRules[Velocity Min],VelocityRules[Risk Points],,-1)</f>
        <v>0</v>
      </c>
      <c r="Q7763">
        <f>_xlfn.XLOOKUP(FraudData[[#This Row],[merchant_category]],MerchantRules[Merchant Category],MerchantRules[Risk Points],0)</f>
        <v>0</v>
      </c>
      <c r="R7763">
        <f>SUM(FraudData[[#This Row],[Amount Risk]:[Merchant Risk]])</f>
        <v>0</v>
      </c>
      <c r="S7763" t="str" cm="1">
        <f t="array" ref="S7763">_xlfn.IFS(FraudData[[#This Row],[Fraud Risk Score]]&gt;=8,"High Risk",FraudData[[#This Row],[Fraud Risk Score]]&gt;=6,"Medium Risk",TRUE,"Low Risk")</f>
        <v>Low Risk</v>
      </c>
    </row>
    <row r="7764" spans="1:19">
      <c r="A7764">
        <v>7763</v>
      </c>
      <c r="B7764">
        <v>89.43</v>
      </c>
      <c r="C7764">
        <v>3</v>
      </c>
      <c r="D7764" t="s">
        <v>49</v>
      </c>
      <c r="E7764">
        <v>0</v>
      </c>
      <c r="F7764">
        <v>0</v>
      </c>
      <c r="G7764">
        <v>66</v>
      </c>
      <c r="H7764">
        <v>1</v>
      </c>
      <c r="I7764">
        <v>46</v>
      </c>
      <c r="J7764">
        <v>0</v>
      </c>
      <c r="K7764">
        <f>_xlfn.XLOOKUP(FraudData[[#This Row],[amount]],AmountRules[Amount Min],AmountRules[Risk Points],,-1)</f>
        <v>0</v>
      </c>
      <c r="L7764">
        <f>_xlfn.XLOOKUP(FraudData[[#This Row],[transaction_hour]],TimeRules[Hour Min],TimeRules[Risk Points],,-1)</f>
        <v>3</v>
      </c>
      <c r="M7764">
        <f>_xlfn.XLOOKUP(FraudData[[#This Row],[foreign_transaction]],ForeignRules[Foreign Transaction],ForeignRules[Risk Points],0)</f>
        <v>0</v>
      </c>
      <c r="N7764">
        <f>_xlfn.XLOOKUP(FraudData[[#This Row],[location_mismatch]],Table10[Location Mismatch],Table10[Risk Points],0)</f>
        <v>0</v>
      </c>
      <c r="O7764">
        <f>_xlfn.XLOOKUP(FraudData[[#This Row],[device_trust_score]],DeviceRules[Device Min],DeviceRules[Risk Points],,-1)</f>
        <v>1</v>
      </c>
      <c r="P7764">
        <f>_xlfn.XLOOKUP(FraudData[[#This Row],[velocity_last_24h]],VelocityRules[Velocity Min],VelocityRules[Risk Points],,-1)</f>
        <v>0</v>
      </c>
      <c r="Q7764">
        <f>_xlfn.XLOOKUP(FraudData[[#This Row],[merchant_category]],MerchantRules[Merchant Category],MerchantRules[Risk Points],0)</f>
        <v>1</v>
      </c>
      <c r="R7764">
        <f>SUM(FraudData[[#This Row],[Amount Risk]:[Merchant Risk]])</f>
        <v>5</v>
      </c>
      <c r="S7764" t="str" cm="1">
        <f t="array" ref="S7764">_xlfn.IFS(FraudData[[#This Row],[Fraud Risk Score]]&gt;=8,"High Risk",FraudData[[#This Row],[Fraud Risk Score]]&gt;=6,"Medium Risk",TRUE,"Low Risk")</f>
        <v>Low Risk</v>
      </c>
    </row>
    <row r="7765" spans="1:19">
      <c r="A7765">
        <v>7764</v>
      </c>
      <c r="B7765">
        <v>224.89</v>
      </c>
      <c r="C7765">
        <v>13</v>
      </c>
      <c r="D7765" t="s">
        <v>50</v>
      </c>
      <c r="E7765">
        <v>1</v>
      </c>
      <c r="F7765">
        <v>0</v>
      </c>
      <c r="G7765">
        <v>75</v>
      </c>
      <c r="H7765">
        <v>3</v>
      </c>
      <c r="I7765">
        <v>57</v>
      </c>
      <c r="J7765">
        <v>0</v>
      </c>
      <c r="K7765">
        <f>_xlfn.XLOOKUP(FraudData[[#This Row],[amount]],AmountRules[Amount Min],AmountRules[Risk Points],,-1)</f>
        <v>0</v>
      </c>
      <c r="L7765">
        <f>_xlfn.XLOOKUP(FraudData[[#This Row],[transaction_hour]],TimeRules[Hour Min],TimeRules[Risk Points],,-1)</f>
        <v>0</v>
      </c>
      <c r="M7765">
        <f>_xlfn.XLOOKUP(FraudData[[#This Row],[foreign_transaction]],ForeignRules[Foreign Transaction],ForeignRules[Risk Points],0)</f>
        <v>3</v>
      </c>
      <c r="N7765">
        <f>_xlfn.XLOOKUP(FraudData[[#This Row],[location_mismatch]],Table10[Location Mismatch],Table10[Risk Points],0)</f>
        <v>0</v>
      </c>
      <c r="O7765">
        <f>_xlfn.XLOOKUP(FraudData[[#This Row],[device_trust_score]],DeviceRules[Device Min],DeviceRules[Risk Points],,-1)</f>
        <v>0</v>
      </c>
      <c r="P7765">
        <f>_xlfn.XLOOKUP(FraudData[[#This Row],[velocity_last_24h]],VelocityRules[Velocity Min],VelocityRules[Risk Points],,-1)</f>
        <v>0</v>
      </c>
      <c r="Q7765">
        <f>_xlfn.XLOOKUP(FraudData[[#This Row],[merchant_category]],MerchantRules[Merchant Category],MerchantRules[Risk Points],0)</f>
        <v>0</v>
      </c>
      <c r="R7765">
        <f>SUM(FraudData[[#This Row],[Amount Risk]:[Merchant Risk]])</f>
        <v>3</v>
      </c>
      <c r="S7765" t="str" cm="1">
        <f t="array" ref="S7765">_xlfn.IFS(FraudData[[#This Row],[Fraud Risk Score]]&gt;=8,"High Risk",FraudData[[#This Row],[Fraud Risk Score]]&gt;=6,"Medium Risk",TRUE,"Low Risk")</f>
        <v>Low Risk</v>
      </c>
    </row>
    <row r="7766" spans="1:19">
      <c r="A7766">
        <v>7765</v>
      </c>
      <c r="B7766">
        <v>193.88</v>
      </c>
      <c r="C7766">
        <v>16</v>
      </c>
      <c r="D7766" t="s">
        <v>48</v>
      </c>
      <c r="E7766">
        <v>0</v>
      </c>
      <c r="F7766">
        <v>0</v>
      </c>
      <c r="G7766">
        <v>92</v>
      </c>
      <c r="H7766">
        <v>1</v>
      </c>
      <c r="I7766">
        <v>27</v>
      </c>
      <c r="J7766">
        <v>0</v>
      </c>
      <c r="K7766">
        <f>_xlfn.XLOOKUP(FraudData[[#This Row],[amount]],AmountRules[Amount Min],AmountRules[Risk Points],,-1)</f>
        <v>0</v>
      </c>
      <c r="L7766">
        <f>_xlfn.XLOOKUP(FraudData[[#This Row],[transaction_hour]],TimeRules[Hour Min],TimeRules[Risk Points],,-1)</f>
        <v>0</v>
      </c>
      <c r="M7766">
        <f>_xlfn.XLOOKUP(FraudData[[#This Row],[foreign_transaction]],ForeignRules[Foreign Transaction],ForeignRules[Risk Points],0)</f>
        <v>0</v>
      </c>
      <c r="N7766">
        <f>_xlfn.XLOOKUP(FraudData[[#This Row],[location_mismatch]],Table10[Location Mismatch],Table10[Risk Points],0)</f>
        <v>0</v>
      </c>
      <c r="O7766">
        <f>_xlfn.XLOOKUP(FraudData[[#This Row],[device_trust_score]],DeviceRules[Device Min],DeviceRules[Risk Points],,-1)</f>
        <v>0</v>
      </c>
      <c r="P7766">
        <f>_xlfn.XLOOKUP(FraudData[[#This Row],[velocity_last_24h]],VelocityRules[Velocity Min],VelocityRules[Risk Points],,-1)</f>
        <v>0</v>
      </c>
      <c r="Q7766">
        <f>_xlfn.XLOOKUP(FraudData[[#This Row],[merchant_category]],MerchantRules[Merchant Category],MerchantRules[Risk Points],0)</f>
        <v>0</v>
      </c>
      <c r="R7766">
        <f>SUM(FraudData[[#This Row],[Amount Risk]:[Merchant Risk]])</f>
        <v>0</v>
      </c>
      <c r="S7766" t="str" cm="1">
        <f t="array" ref="S7766">_xlfn.IFS(FraudData[[#This Row],[Fraud Risk Score]]&gt;=8,"High Risk",FraudData[[#This Row],[Fraud Risk Score]]&gt;=6,"Medium Risk",TRUE,"Low Risk")</f>
        <v>Low Risk</v>
      </c>
    </row>
    <row r="7767" spans="1:19">
      <c r="A7767">
        <v>7766</v>
      </c>
      <c r="B7767">
        <v>176.41</v>
      </c>
      <c r="C7767">
        <v>19</v>
      </c>
      <c r="D7767" t="s">
        <v>49</v>
      </c>
      <c r="E7767">
        <v>0</v>
      </c>
      <c r="F7767">
        <v>0</v>
      </c>
      <c r="G7767">
        <v>80</v>
      </c>
      <c r="H7767">
        <v>4</v>
      </c>
      <c r="I7767">
        <v>68</v>
      </c>
      <c r="J7767">
        <v>0</v>
      </c>
      <c r="K7767">
        <f>_xlfn.XLOOKUP(FraudData[[#This Row],[amount]],AmountRules[Amount Min],AmountRules[Risk Points],,-1)</f>
        <v>0</v>
      </c>
      <c r="L7767">
        <f>_xlfn.XLOOKUP(FraudData[[#This Row],[transaction_hour]],TimeRules[Hour Min],TimeRules[Risk Points],,-1)</f>
        <v>0</v>
      </c>
      <c r="M7767">
        <f>_xlfn.XLOOKUP(FraudData[[#This Row],[foreign_transaction]],ForeignRules[Foreign Transaction],ForeignRules[Risk Points],0)</f>
        <v>0</v>
      </c>
      <c r="N7767">
        <f>_xlfn.XLOOKUP(FraudData[[#This Row],[location_mismatch]],Table10[Location Mismatch],Table10[Risk Points],0)</f>
        <v>0</v>
      </c>
      <c r="O7767">
        <f>_xlfn.XLOOKUP(FraudData[[#This Row],[device_trust_score]],DeviceRules[Device Min],DeviceRules[Risk Points],,-1)</f>
        <v>0</v>
      </c>
      <c r="P7767">
        <f>_xlfn.XLOOKUP(FraudData[[#This Row],[velocity_last_24h]],VelocityRules[Velocity Min],VelocityRules[Risk Points],,-1)</f>
        <v>0</v>
      </c>
      <c r="Q7767">
        <f>_xlfn.XLOOKUP(FraudData[[#This Row],[merchant_category]],MerchantRules[Merchant Category],MerchantRules[Risk Points],0)</f>
        <v>1</v>
      </c>
      <c r="R7767">
        <f>SUM(FraudData[[#This Row],[Amount Risk]:[Merchant Risk]])</f>
        <v>1</v>
      </c>
      <c r="S7767" t="str" cm="1">
        <f t="array" ref="S7767">_xlfn.IFS(FraudData[[#This Row],[Fraud Risk Score]]&gt;=8,"High Risk",FraudData[[#This Row],[Fraud Risk Score]]&gt;=6,"Medium Risk",TRUE,"Low Risk")</f>
        <v>Low Risk</v>
      </c>
    </row>
    <row r="7768" spans="1:19">
      <c r="A7768">
        <v>7767</v>
      </c>
      <c r="B7768">
        <v>59.77</v>
      </c>
      <c r="C7768">
        <v>1</v>
      </c>
      <c r="D7768" t="s">
        <v>48</v>
      </c>
      <c r="E7768">
        <v>0</v>
      </c>
      <c r="F7768">
        <v>0</v>
      </c>
      <c r="G7768">
        <v>66</v>
      </c>
      <c r="H7768">
        <v>1</v>
      </c>
      <c r="I7768">
        <v>44</v>
      </c>
      <c r="J7768">
        <v>0</v>
      </c>
      <c r="K7768">
        <f>_xlfn.XLOOKUP(FraudData[[#This Row],[amount]],AmountRules[Amount Min],AmountRules[Risk Points],,-1)</f>
        <v>0</v>
      </c>
      <c r="L7768">
        <f>_xlfn.XLOOKUP(FraudData[[#This Row],[transaction_hour]],TimeRules[Hour Min],TimeRules[Risk Points],,-1)</f>
        <v>3</v>
      </c>
      <c r="M7768">
        <f>_xlfn.XLOOKUP(FraudData[[#This Row],[foreign_transaction]],ForeignRules[Foreign Transaction],ForeignRules[Risk Points],0)</f>
        <v>0</v>
      </c>
      <c r="N7768">
        <f>_xlfn.XLOOKUP(FraudData[[#This Row],[location_mismatch]],Table10[Location Mismatch],Table10[Risk Points],0)</f>
        <v>0</v>
      </c>
      <c r="O7768">
        <f>_xlfn.XLOOKUP(FraudData[[#This Row],[device_trust_score]],DeviceRules[Device Min],DeviceRules[Risk Points],,-1)</f>
        <v>1</v>
      </c>
      <c r="P7768">
        <f>_xlfn.XLOOKUP(FraudData[[#This Row],[velocity_last_24h]],VelocityRules[Velocity Min],VelocityRules[Risk Points],,-1)</f>
        <v>0</v>
      </c>
      <c r="Q7768">
        <f>_xlfn.XLOOKUP(FraudData[[#This Row],[merchant_category]],MerchantRules[Merchant Category],MerchantRules[Risk Points],0)</f>
        <v>0</v>
      </c>
      <c r="R7768">
        <f>SUM(FraudData[[#This Row],[Amount Risk]:[Merchant Risk]])</f>
        <v>4</v>
      </c>
      <c r="S7768" t="str" cm="1">
        <f t="array" ref="S7768">_xlfn.IFS(FraudData[[#This Row],[Fraud Risk Score]]&gt;=8,"High Risk",FraudData[[#This Row],[Fraud Risk Score]]&gt;=6,"Medium Risk",TRUE,"Low Risk")</f>
        <v>Low Risk</v>
      </c>
    </row>
    <row r="7769" spans="1:19">
      <c r="A7769">
        <v>7768</v>
      </c>
      <c r="B7769">
        <v>85.47</v>
      </c>
      <c r="C7769">
        <v>9</v>
      </c>
      <c r="D7769" t="s">
        <v>50</v>
      </c>
      <c r="E7769">
        <v>0</v>
      </c>
      <c r="F7769">
        <v>1</v>
      </c>
      <c r="G7769">
        <v>37</v>
      </c>
      <c r="H7769">
        <v>1</v>
      </c>
      <c r="I7769">
        <v>50</v>
      </c>
      <c r="J7769">
        <v>0</v>
      </c>
      <c r="K7769">
        <f>_xlfn.XLOOKUP(FraudData[[#This Row],[amount]],AmountRules[Amount Min],AmountRules[Risk Points],,-1)</f>
        <v>0</v>
      </c>
      <c r="L7769">
        <f>_xlfn.XLOOKUP(FraudData[[#This Row],[transaction_hour]],TimeRules[Hour Min],TimeRules[Risk Points],,-1)</f>
        <v>0</v>
      </c>
      <c r="M7769">
        <f>_xlfn.XLOOKUP(FraudData[[#This Row],[foreign_transaction]],ForeignRules[Foreign Transaction],ForeignRules[Risk Points],0)</f>
        <v>0</v>
      </c>
      <c r="N7769">
        <f>_xlfn.XLOOKUP(FraudData[[#This Row],[location_mismatch]],Table10[Location Mismatch],Table10[Risk Points],0)</f>
        <v>3</v>
      </c>
      <c r="O7769">
        <f>_xlfn.XLOOKUP(FraudData[[#This Row],[device_trust_score]],DeviceRules[Device Min],DeviceRules[Risk Points],,-1)</f>
        <v>2</v>
      </c>
      <c r="P7769">
        <f>_xlfn.XLOOKUP(FraudData[[#This Row],[velocity_last_24h]],VelocityRules[Velocity Min],VelocityRules[Risk Points],,-1)</f>
        <v>0</v>
      </c>
      <c r="Q7769">
        <f>_xlfn.XLOOKUP(FraudData[[#This Row],[merchant_category]],MerchantRules[Merchant Category],MerchantRules[Risk Points],0)</f>
        <v>0</v>
      </c>
      <c r="R7769">
        <f>SUM(FraudData[[#This Row],[Amount Risk]:[Merchant Risk]])</f>
        <v>5</v>
      </c>
      <c r="S7769" t="str" cm="1">
        <f t="array" ref="S7769">_xlfn.IFS(FraudData[[#This Row],[Fraud Risk Score]]&gt;=8,"High Risk",FraudData[[#This Row],[Fraud Risk Score]]&gt;=6,"Medium Risk",TRUE,"Low Risk")</f>
        <v>Low Risk</v>
      </c>
    </row>
    <row r="7770" spans="1:19">
      <c r="A7770">
        <v>7769</v>
      </c>
      <c r="B7770">
        <v>19.559999999999999</v>
      </c>
      <c r="C7770">
        <v>2</v>
      </c>
      <c r="D7770" t="s">
        <v>46</v>
      </c>
      <c r="E7770">
        <v>0</v>
      </c>
      <c r="F7770">
        <v>0</v>
      </c>
      <c r="G7770">
        <v>78</v>
      </c>
      <c r="H7770">
        <v>1</v>
      </c>
      <c r="I7770">
        <v>57</v>
      </c>
      <c r="J7770">
        <v>0</v>
      </c>
      <c r="K7770">
        <f>_xlfn.XLOOKUP(FraudData[[#This Row],[amount]],AmountRules[Amount Min],AmountRules[Risk Points],,-1)</f>
        <v>0</v>
      </c>
      <c r="L7770">
        <f>_xlfn.XLOOKUP(FraudData[[#This Row],[transaction_hour]],TimeRules[Hour Min],TimeRules[Risk Points],,-1)</f>
        <v>3</v>
      </c>
      <c r="M7770">
        <f>_xlfn.XLOOKUP(FraudData[[#This Row],[foreign_transaction]],ForeignRules[Foreign Transaction],ForeignRules[Risk Points],0)</f>
        <v>0</v>
      </c>
      <c r="N7770">
        <f>_xlfn.XLOOKUP(FraudData[[#This Row],[location_mismatch]],Table10[Location Mismatch],Table10[Risk Points],0)</f>
        <v>0</v>
      </c>
      <c r="O7770">
        <f>_xlfn.XLOOKUP(FraudData[[#This Row],[device_trust_score]],DeviceRules[Device Min],DeviceRules[Risk Points],,-1)</f>
        <v>0</v>
      </c>
      <c r="P7770">
        <f>_xlfn.XLOOKUP(FraudData[[#This Row],[velocity_last_24h]],VelocityRules[Velocity Min],VelocityRules[Risk Points],,-1)</f>
        <v>0</v>
      </c>
      <c r="Q7770">
        <f>_xlfn.XLOOKUP(FraudData[[#This Row],[merchant_category]],MerchantRules[Merchant Category],MerchantRules[Risk Points],0)</f>
        <v>0</v>
      </c>
      <c r="R7770">
        <f>SUM(FraudData[[#This Row],[Amount Risk]:[Merchant Risk]])</f>
        <v>3</v>
      </c>
      <c r="S7770" t="str" cm="1">
        <f t="array" ref="S7770">_xlfn.IFS(FraudData[[#This Row],[Fraud Risk Score]]&gt;=8,"High Risk",FraudData[[#This Row],[Fraud Risk Score]]&gt;=6,"Medium Risk",TRUE,"Low Risk")</f>
        <v>Low Risk</v>
      </c>
    </row>
    <row r="7771" spans="1:19">
      <c r="A7771">
        <v>7770</v>
      </c>
      <c r="B7771">
        <v>228.51</v>
      </c>
      <c r="C7771">
        <v>6</v>
      </c>
      <c r="D7771" t="s">
        <v>48</v>
      </c>
      <c r="E7771">
        <v>0</v>
      </c>
      <c r="F7771">
        <v>0</v>
      </c>
      <c r="G7771">
        <v>36</v>
      </c>
      <c r="H7771">
        <v>1</v>
      </c>
      <c r="I7771">
        <v>53</v>
      </c>
      <c r="J7771">
        <v>0</v>
      </c>
      <c r="K7771">
        <f>_xlfn.XLOOKUP(FraudData[[#This Row],[amount]],AmountRules[Amount Min],AmountRules[Risk Points],,-1)</f>
        <v>0</v>
      </c>
      <c r="L7771">
        <f>_xlfn.XLOOKUP(FraudData[[#This Row],[transaction_hour]],TimeRules[Hour Min],TimeRules[Risk Points],,-1)</f>
        <v>0</v>
      </c>
      <c r="M7771">
        <f>_xlfn.XLOOKUP(FraudData[[#This Row],[foreign_transaction]],ForeignRules[Foreign Transaction],ForeignRules[Risk Points],0)</f>
        <v>0</v>
      </c>
      <c r="N7771">
        <f>_xlfn.XLOOKUP(FraudData[[#This Row],[location_mismatch]],Table10[Location Mismatch],Table10[Risk Points],0)</f>
        <v>0</v>
      </c>
      <c r="O7771">
        <f>_xlfn.XLOOKUP(FraudData[[#This Row],[device_trust_score]],DeviceRules[Device Min],DeviceRules[Risk Points],,-1)</f>
        <v>2</v>
      </c>
      <c r="P7771">
        <f>_xlfn.XLOOKUP(FraudData[[#This Row],[velocity_last_24h]],VelocityRules[Velocity Min],VelocityRules[Risk Points],,-1)</f>
        <v>0</v>
      </c>
      <c r="Q7771">
        <f>_xlfn.XLOOKUP(FraudData[[#This Row],[merchant_category]],MerchantRules[Merchant Category],MerchantRules[Risk Points],0)</f>
        <v>0</v>
      </c>
      <c r="R7771">
        <f>SUM(FraudData[[#This Row],[Amount Risk]:[Merchant Risk]])</f>
        <v>2</v>
      </c>
      <c r="S7771" t="str" cm="1">
        <f t="array" ref="S7771">_xlfn.IFS(FraudData[[#This Row],[Fraud Risk Score]]&gt;=8,"High Risk",FraudData[[#This Row],[Fraud Risk Score]]&gt;=6,"Medium Risk",TRUE,"Low Risk")</f>
        <v>Low Risk</v>
      </c>
    </row>
    <row r="7772" spans="1:19">
      <c r="A7772">
        <v>7771</v>
      </c>
      <c r="B7772">
        <v>126.17</v>
      </c>
      <c r="C7772">
        <v>6</v>
      </c>
      <c r="D7772" t="s">
        <v>46</v>
      </c>
      <c r="E7772">
        <v>0</v>
      </c>
      <c r="F7772">
        <v>0</v>
      </c>
      <c r="G7772">
        <v>59</v>
      </c>
      <c r="H7772">
        <v>0</v>
      </c>
      <c r="I7772">
        <v>34</v>
      </c>
      <c r="J7772">
        <v>0</v>
      </c>
      <c r="K7772">
        <f>_xlfn.XLOOKUP(FraudData[[#This Row],[amount]],AmountRules[Amount Min],AmountRules[Risk Points],,-1)</f>
        <v>0</v>
      </c>
      <c r="L7772">
        <f>_xlfn.XLOOKUP(FraudData[[#This Row],[transaction_hour]],TimeRules[Hour Min],TimeRules[Risk Points],,-1)</f>
        <v>0</v>
      </c>
      <c r="M7772">
        <f>_xlfn.XLOOKUP(FraudData[[#This Row],[foreign_transaction]],ForeignRules[Foreign Transaction],ForeignRules[Risk Points],0)</f>
        <v>0</v>
      </c>
      <c r="N7772">
        <f>_xlfn.XLOOKUP(FraudData[[#This Row],[location_mismatch]],Table10[Location Mismatch],Table10[Risk Points],0)</f>
        <v>0</v>
      </c>
      <c r="O7772">
        <f>_xlfn.XLOOKUP(FraudData[[#This Row],[device_trust_score]],DeviceRules[Device Min],DeviceRules[Risk Points],,-1)</f>
        <v>1</v>
      </c>
      <c r="P7772">
        <f>_xlfn.XLOOKUP(FraudData[[#This Row],[velocity_last_24h]],VelocityRules[Velocity Min],VelocityRules[Risk Points],,-1)</f>
        <v>0</v>
      </c>
      <c r="Q7772">
        <f>_xlfn.XLOOKUP(FraudData[[#This Row],[merchant_category]],MerchantRules[Merchant Category],MerchantRules[Risk Points],0)</f>
        <v>0</v>
      </c>
      <c r="R7772">
        <f>SUM(FraudData[[#This Row],[Amount Risk]:[Merchant Risk]])</f>
        <v>1</v>
      </c>
      <c r="S7772" t="str" cm="1">
        <f t="array" ref="S7772">_xlfn.IFS(FraudData[[#This Row],[Fraud Risk Score]]&gt;=8,"High Risk",FraudData[[#This Row],[Fraud Risk Score]]&gt;=6,"Medium Risk",TRUE,"Low Risk")</f>
        <v>Low Risk</v>
      </c>
    </row>
    <row r="7773" spans="1:19">
      <c r="A7773">
        <v>7772</v>
      </c>
      <c r="B7773">
        <v>222.05</v>
      </c>
      <c r="C7773">
        <v>0</v>
      </c>
      <c r="D7773" t="s">
        <v>50</v>
      </c>
      <c r="E7773">
        <v>0</v>
      </c>
      <c r="F7773">
        <v>0</v>
      </c>
      <c r="G7773">
        <v>33</v>
      </c>
      <c r="H7773">
        <v>2</v>
      </c>
      <c r="I7773">
        <v>60</v>
      </c>
      <c r="J7773">
        <v>0</v>
      </c>
      <c r="K7773">
        <f>_xlfn.XLOOKUP(FraudData[[#This Row],[amount]],AmountRules[Amount Min],AmountRules[Risk Points],,-1)</f>
        <v>0</v>
      </c>
      <c r="L7773">
        <f>_xlfn.XLOOKUP(FraudData[[#This Row],[transaction_hour]],TimeRules[Hour Min],TimeRules[Risk Points],,-1)</f>
        <v>3</v>
      </c>
      <c r="M7773">
        <f>_xlfn.XLOOKUP(FraudData[[#This Row],[foreign_transaction]],ForeignRules[Foreign Transaction],ForeignRules[Risk Points],0)</f>
        <v>0</v>
      </c>
      <c r="N7773">
        <f>_xlfn.XLOOKUP(FraudData[[#This Row],[location_mismatch]],Table10[Location Mismatch],Table10[Risk Points],0)</f>
        <v>0</v>
      </c>
      <c r="O7773">
        <f>_xlfn.XLOOKUP(FraudData[[#This Row],[device_trust_score]],DeviceRules[Device Min],DeviceRules[Risk Points],,-1)</f>
        <v>2</v>
      </c>
      <c r="P7773">
        <f>_xlfn.XLOOKUP(FraudData[[#This Row],[velocity_last_24h]],VelocityRules[Velocity Min],VelocityRules[Risk Points],,-1)</f>
        <v>0</v>
      </c>
      <c r="Q7773">
        <f>_xlfn.XLOOKUP(FraudData[[#This Row],[merchant_category]],MerchantRules[Merchant Category],MerchantRules[Risk Points],0)</f>
        <v>0</v>
      </c>
      <c r="R7773">
        <f>SUM(FraudData[[#This Row],[Amount Risk]:[Merchant Risk]])</f>
        <v>5</v>
      </c>
      <c r="S7773" t="str" cm="1">
        <f t="array" ref="S7773">_xlfn.IFS(FraudData[[#This Row],[Fraud Risk Score]]&gt;=8,"High Risk",FraudData[[#This Row],[Fraud Risk Score]]&gt;=6,"Medium Risk",TRUE,"Low Risk")</f>
        <v>Low Risk</v>
      </c>
    </row>
    <row r="7774" spans="1:19">
      <c r="A7774">
        <v>7773</v>
      </c>
      <c r="B7774">
        <v>51.53</v>
      </c>
      <c r="C7774">
        <v>7</v>
      </c>
      <c r="D7774" t="s">
        <v>50</v>
      </c>
      <c r="E7774">
        <v>1</v>
      </c>
      <c r="F7774">
        <v>0</v>
      </c>
      <c r="G7774">
        <v>37</v>
      </c>
      <c r="H7774">
        <v>1</v>
      </c>
      <c r="I7774">
        <v>60</v>
      </c>
      <c r="J7774">
        <v>0</v>
      </c>
      <c r="K7774">
        <f>_xlfn.XLOOKUP(FraudData[[#This Row],[amount]],AmountRules[Amount Min],AmountRules[Risk Points],,-1)</f>
        <v>0</v>
      </c>
      <c r="L7774">
        <f>_xlfn.XLOOKUP(FraudData[[#This Row],[transaction_hour]],TimeRules[Hour Min],TimeRules[Risk Points],,-1)</f>
        <v>0</v>
      </c>
      <c r="M7774">
        <f>_xlfn.XLOOKUP(FraudData[[#This Row],[foreign_transaction]],ForeignRules[Foreign Transaction],ForeignRules[Risk Points],0)</f>
        <v>3</v>
      </c>
      <c r="N7774">
        <f>_xlfn.XLOOKUP(FraudData[[#This Row],[location_mismatch]],Table10[Location Mismatch],Table10[Risk Points],0)</f>
        <v>0</v>
      </c>
      <c r="O7774">
        <f>_xlfn.XLOOKUP(FraudData[[#This Row],[device_trust_score]],DeviceRules[Device Min],DeviceRules[Risk Points],,-1)</f>
        <v>2</v>
      </c>
      <c r="P7774">
        <f>_xlfn.XLOOKUP(FraudData[[#This Row],[velocity_last_24h]],VelocityRules[Velocity Min],VelocityRules[Risk Points],,-1)</f>
        <v>0</v>
      </c>
      <c r="Q7774">
        <f>_xlfn.XLOOKUP(FraudData[[#This Row],[merchant_category]],MerchantRules[Merchant Category],MerchantRules[Risk Points],0)</f>
        <v>0</v>
      </c>
      <c r="R7774">
        <f>SUM(FraudData[[#This Row],[Amount Risk]:[Merchant Risk]])</f>
        <v>5</v>
      </c>
      <c r="S7774" t="str" cm="1">
        <f t="array" ref="S7774">_xlfn.IFS(FraudData[[#This Row],[Fraud Risk Score]]&gt;=8,"High Risk",FraudData[[#This Row],[Fraud Risk Score]]&gt;=6,"Medium Risk",TRUE,"Low Risk")</f>
        <v>Low Risk</v>
      </c>
    </row>
    <row r="7775" spans="1:19">
      <c r="A7775">
        <v>7774</v>
      </c>
      <c r="B7775">
        <v>70.599999999999994</v>
      </c>
      <c r="C7775">
        <v>22</v>
      </c>
      <c r="D7775" t="s">
        <v>48</v>
      </c>
      <c r="E7775">
        <v>0</v>
      </c>
      <c r="F7775">
        <v>0</v>
      </c>
      <c r="G7775">
        <v>46</v>
      </c>
      <c r="H7775">
        <v>2</v>
      </c>
      <c r="I7775">
        <v>43</v>
      </c>
      <c r="J7775">
        <v>0</v>
      </c>
      <c r="K7775">
        <f>_xlfn.XLOOKUP(FraudData[[#This Row],[amount]],AmountRules[Amount Min],AmountRules[Risk Points],,-1)</f>
        <v>0</v>
      </c>
      <c r="L7775">
        <f>_xlfn.XLOOKUP(FraudData[[#This Row],[transaction_hour]],TimeRules[Hour Min],TimeRules[Risk Points],,-1)</f>
        <v>0</v>
      </c>
      <c r="M7775">
        <f>_xlfn.XLOOKUP(FraudData[[#This Row],[foreign_transaction]],ForeignRules[Foreign Transaction],ForeignRules[Risk Points],0)</f>
        <v>0</v>
      </c>
      <c r="N7775">
        <f>_xlfn.XLOOKUP(FraudData[[#This Row],[location_mismatch]],Table10[Location Mismatch],Table10[Risk Points],0)</f>
        <v>0</v>
      </c>
      <c r="O7775">
        <f>_xlfn.XLOOKUP(FraudData[[#This Row],[device_trust_score]],DeviceRules[Device Min],DeviceRules[Risk Points],,-1)</f>
        <v>2</v>
      </c>
      <c r="P7775">
        <f>_xlfn.XLOOKUP(FraudData[[#This Row],[velocity_last_24h]],VelocityRules[Velocity Min],VelocityRules[Risk Points],,-1)</f>
        <v>0</v>
      </c>
      <c r="Q7775">
        <f>_xlfn.XLOOKUP(FraudData[[#This Row],[merchant_category]],MerchantRules[Merchant Category],MerchantRules[Risk Points],0)</f>
        <v>0</v>
      </c>
      <c r="R7775">
        <f>SUM(FraudData[[#This Row],[Amount Risk]:[Merchant Risk]])</f>
        <v>2</v>
      </c>
      <c r="S7775" t="str" cm="1">
        <f t="array" ref="S7775">_xlfn.IFS(FraudData[[#This Row],[Fraud Risk Score]]&gt;=8,"High Risk",FraudData[[#This Row],[Fraud Risk Score]]&gt;=6,"Medium Risk",TRUE,"Low Risk")</f>
        <v>Low Risk</v>
      </c>
    </row>
    <row r="7776" spans="1:19">
      <c r="A7776">
        <v>7775</v>
      </c>
      <c r="B7776">
        <v>73.22</v>
      </c>
      <c r="C7776">
        <v>0</v>
      </c>
      <c r="D7776" t="s">
        <v>48</v>
      </c>
      <c r="E7776">
        <v>0</v>
      </c>
      <c r="F7776">
        <v>0</v>
      </c>
      <c r="G7776">
        <v>64</v>
      </c>
      <c r="H7776">
        <v>1</v>
      </c>
      <c r="I7776">
        <v>64</v>
      </c>
      <c r="J7776">
        <v>0</v>
      </c>
      <c r="K7776">
        <f>_xlfn.XLOOKUP(FraudData[[#This Row],[amount]],AmountRules[Amount Min],AmountRules[Risk Points],,-1)</f>
        <v>0</v>
      </c>
      <c r="L7776">
        <f>_xlfn.XLOOKUP(FraudData[[#This Row],[transaction_hour]],TimeRules[Hour Min],TimeRules[Risk Points],,-1)</f>
        <v>3</v>
      </c>
      <c r="M7776">
        <f>_xlfn.XLOOKUP(FraudData[[#This Row],[foreign_transaction]],ForeignRules[Foreign Transaction],ForeignRules[Risk Points],0)</f>
        <v>0</v>
      </c>
      <c r="N7776">
        <f>_xlfn.XLOOKUP(FraudData[[#This Row],[location_mismatch]],Table10[Location Mismatch],Table10[Risk Points],0)</f>
        <v>0</v>
      </c>
      <c r="O7776">
        <f>_xlfn.XLOOKUP(FraudData[[#This Row],[device_trust_score]],DeviceRules[Device Min],DeviceRules[Risk Points],,-1)</f>
        <v>1</v>
      </c>
      <c r="P7776">
        <f>_xlfn.XLOOKUP(FraudData[[#This Row],[velocity_last_24h]],VelocityRules[Velocity Min],VelocityRules[Risk Points],,-1)</f>
        <v>0</v>
      </c>
      <c r="Q7776">
        <f>_xlfn.XLOOKUP(FraudData[[#This Row],[merchant_category]],MerchantRules[Merchant Category],MerchantRules[Risk Points],0)</f>
        <v>0</v>
      </c>
      <c r="R7776">
        <f>SUM(FraudData[[#This Row],[Amount Risk]:[Merchant Risk]])</f>
        <v>4</v>
      </c>
      <c r="S7776" t="str" cm="1">
        <f t="array" ref="S7776">_xlfn.IFS(FraudData[[#This Row],[Fraud Risk Score]]&gt;=8,"High Risk",FraudData[[#This Row],[Fraud Risk Score]]&gt;=6,"Medium Risk",TRUE,"Low Risk")</f>
        <v>Low Risk</v>
      </c>
    </row>
    <row r="7777" spans="1:19">
      <c r="A7777">
        <v>7776</v>
      </c>
      <c r="B7777">
        <v>4.6900000000000004</v>
      </c>
      <c r="C7777">
        <v>7</v>
      </c>
      <c r="D7777" t="s">
        <v>50</v>
      </c>
      <c r="E7777">
        <v>0</v>
      </c>
      <c r="F7777">
        <v>0</v>
      </c>
      <c r="G7777">
        <v>60</v>
      </c>
      <c r="H7777">
        <v>2</v>
      </c>
      <c r="I7777">
        <v>63</v>
      </c>
      <c r="J7777">
        <v>0</v>
      </c>
      <c r="K7777">
        <f>_xlfn.XLOOKUP(FraudData[[#This Row],[amount]],AmountRules[Amount Min],AmountRules[Risk Points],,-1)</f>
        <v>0</v>
      </c>
      <c r="L7777">
        <f>_xlfn.XLOOKUP(FraudData[[#This Row],[transaction_hour]],TimeRules[Hour Min],TimeRules[Risk Points],,-1)</f>
        <v>0</v>
      </c>
      <c r="M7777">
        <f>_xlfn.XLOOKUP(FraudData[[#This Row],[foreign_transaction]],ForeignRules[Foreign Transaction],ForeignRules[Risk Points],0)</f>
        <v>0</v>
      </c>
      <c r="N7777">
        <f>_xlfn.XLOOKUP(FraudData[[#This Row],[location_mismatch]],Table10[Location Mismatch],Table10[Risk Points],0)</f>
        <v>0</v>
      </c>
      <c r="O7777">
        <f>_xlfn.XLOOKUP(FraudData[[#This Row],[device_trust_score]],DeviceRules[Device Min],DeviceRules[Risk Points],,-1)</f>
        <v>1</v>
      </c>
      <c r="P7777">
        <f>_xlfn.XLOOKUP(FraudData[[#This Row],[velocity_last_24h]],VelocityRules[Velocity Min],VelocityRules[Risk Points],,-1)</f>
        <v>0</v>
      </c>
      <c r="Q7777">
        <f>_xlfn.XLOOKUP(FraudData[[#This Row],[merchant_category]],MerchantRules[Merchant Category],MerchantRules[Risk Points],0)</f>
        <v>0</v>
      </c>
      <c r="R7777">
        <f>SUM(FraudData[[#This Row],[Amount Risk]:[Merchant Risk]])</f>
        <v>1</v>
      </c>
      <c r="S7777" t="str" cm="1">
        <f t="array" ref="S7777">_xlfn.IFS(FraudData[[#This Row],[Fraud Risk Score]]&gt;=8,"High Risk",FraudData[[#This Row],[Fraud Risk Score]]&gt;=6,"Medium Risk",TRUE,"Low Risk")</f>
        <v>Low Risk</v>
      </c>
    </row>
    <row r="7778" spans="1:19">
      <c r="A7778">
        <v>7777</v>
      </c>
      <c r="B7778">
        <v>75.08</v>
      </c>
      <c r="C7778">
        <v>13</v>
      </c>
      <c r="D7778" t="s">
        <v>48</v>
      </c>
      <c r="E7778">
        <v>0</v>
      </c>
      <c r="F7778">
        <v>0</v>
      </c>
      <c r="G7778">
        <v>65</v>
      </c>
      <c r="H7778">
        <v>0</v>
      </c>
      <c r="I7778">
        <v>25</v>
      </c>
      <c r="J7778">
        <v>0</v>
      </c>
      <c r="K7778">
        <f>_xlfn.XLOOKUP(FraudData[[#This Row],[amount]],AmountRules[Amount Min],AmountRules[Risk Points],,-1)</f>
        <v>0</v>
      </c>
      <c r="L7778">
        <f>_xlfn.XLOOKUP(FraudData[[#This Row],[transaction_hour]],TimeRules[Hour Min],TimeRules[Risk Points],,-1)</f>
        <v>0</v>
      </c>
      <c r="M7778">
        <f>_xlfn.XLOOKUP(FraudData[[#This Row],[foreign_transaction]],ForeignRules[Foreign Transaction],ForeignRules[Risk Points],0)</f>
        <v>0</v>
      </c>
      <c r="N7778">
        <f>_xlfn.XLOOKUP(FraudData[[#This Row],[location_mismatch]],Table10[Location Mismatch],Table10[Risk Points],0)</f>
        <v>0</v>
      </c>
      <c r="O7778">
        <f>_xlfn.XLOOKUP(FraudData[[#This Row],[device_trust_score]],DeviceRules[Device Min],DeviceRules[Risk Points],,-1)</f>
        <v>1</v>
      </c>
      <c r="P7778">
        <f>_xlfn.XLOOKUP(FraudData[[#This Row],[velocity_last_24h]],VelocityRules[Velocity Min],VelocityRules[Risk Points],,-1)</f>
        <v>0</v>
      </c>
      <c r="Q7778">
        <f>_xlfn.XLOOKUP(FraudData[[#This Row],[merchant_category]],MerchantRules[Merchant Category],MerchantRules[Risk Points],0)</f>
        <v>0</v>
      </c>
      <c r="R7778">
        <f>SUM(FraudData[[#This Row],[Amount Risk]:[Merchant Risk]])</f>
        <v>1</v>
      </c>
      <c r="S7778" t="str" cm="1">
        <f t="array" ref="S7778">_xlfn.IFS(FraudData[[#This Row],[Fraud Risk Score]]&gt;=8,"High Risk",FraudData[[#This Row],[Fraud Risk Score]]&gt;=6,"Medium Risk",TRUE,"Low Risk")</f>
        <v>Low Risk</v>
      </c>
    </row>
    <row r="7779" spans="1:19">
      <c r="A7779">
        <v>7778</v>
      </c>
      <c r="B7779">
        <v>292.7</v>
      </c>
      <c r="C7779">
        <v>13</v>
      </c>
      <c r="D7779" t="s">
        <v>48</v>
      </c>
      <c r="E7779">
        <v>0</v>
      </c>
      <c r="F7779">
        <v>0</v>
      </c>
      <c r="G7779">
        <v>31</v>
      </c>
      <c r="H7779">
        <v>0</v>
      </c>
      <c r="I7779">
        <v>23</v>
      </c>
      <c r="J7779">
        <v>0</v>
      </c>
      <c r="K7779">
        <f>_xlfn.XLOOKUP(FraudData[[#This Row],[amount]],AmountRules[Amount Min],AmountRules[Risk Points],,-1)</f>
        <v>0</v>
      </c>
      <c r="L7779">
        <f>_xlfn.XLOOKUP(FraudData[[#This Row],[transaction_hour]],TimeRules[Hour Min],TimeRules[Risk Points],,-1)</f>
        <v>0</v>
      </c>
      <c r="M7779">
        <f>_xlfn.XLOOKUP(FraudData[[#This Row],[foreign_transaction]],ForeignRules[Foreign Transaction],ForeignRules[Risk Points],0)</f>
        <v>0</v>
      </c>
      <c r="N7779">
        <f>_xlfn.XLOOKUP(FraudData[[#This Row],[location_mismatch]],Table10[Location Mismatch],Table10[Risk Points],0)</f>
        <v>0</v>
      </c>
      <c r="O7779">
        <f>_xlfn.XLOOKUP(FraudData[[#This Row],[device_trust_score]],DeviceRules[Device Min],DeviceRules[Risk Points],,-1)</f>
        <v>2</v>
      </c>
      <c r="P7779">
        <f>_xlfn.XLOOKUP(FraudData[[#This Row],[velocity_last_24h]],VelocityRules[Velocity Min],VelocityRules[Risk Points],,-1)</f>
        <v>0</v>
      </c>
      <c r="Q7779">
        <f>_xlfn.XLOOKUP(FraudData[[#This Row],[merchant_category]],MerchantRules[Merchant Category],MerchantRules[Risk Points],0)</f>
        <v>0</v>
      </c>
      <c r="R7779">
        <f>SUM(FraudData[[#This Row],[Amount Risk]:[Merchant Risk]])</f>
        <v>2</v>
      </c>
      <c r="S7779" t="str" cm="1">
        <f t="array" ref="S7779">_xlfn.IFS(FraudData[[#This Row],[Fraud Risk Score]]&gt;=8,"High Risk",FraudData[[#This Row],[Fraud Risk Score]]&gt;=6,"Medium Risk",TRUE,"Low Risk")</f>
        <v>Low Risk</v>
      </c>
    </row>
    <row r="7780" spans="1:19">
      <c r="A7780">
        <v>7779</v>
      </c>
      <c r="B7780">
        <v>409.67</v>
      </c>
      <c r="C7780">
        <v>1</v>
      </c>
      <c r="D7780" t="s">
        <v>48</v>
      </c>
      <c r="E7780">
        <v>0</v>
      </c>
      <c r="F7780">
        <v>1</v>
      </c>
      <c r="G7780">
        <v>79</v>
      </c>
      <c r="H7780">
        <v>2</v>
      </c>
      <c r="I7780">
        <v>57</v>
      </c>
      <c r="J7780">
        <v>0</v>
      </c>
      <c r="K7780">
        <f>_xlfn.XLOOKUP(FraudData[[#This Row],[amount]],AmountRules[Amount Min],AmountRules[Risk Points],,-1)</f>
        <v>0</v>
      </c>
      <c r="L7780">
        <f>_xlfn.XLOOKUP(FraudData[[#This Row],[transaction_hour]],TimeRules[Hour Min],TimeRules[Risk Points],,-1)</f>
        <v>3</v>
      </c>
      <c r="M7780">
        <f>_xlfn.XLOOKUP(FraudData[[#This Row],[foreign_transaction]],ForeignRules[Foreign Transaction],ForeignRules[Risk Points],0)</f>
        <v>0</v>
      </c>
      <c r="N7780">
        <f>_xlfn.XLOOKUP(FraudData[[#This Row],[location_mismatch]],Table10[Location Mismatch],Table10[Risk Points],0)</f>
        <v>3</v>
      </c>
      <c r="O7780">
        <f>_xlfn.XLOOKUP(FraudData[[#This Row],[device_trust_score]],DeviceRules[Device Min],DeviceRules[Risk Points],,-1)</f>
        <v>0</v>
      </c>
      <c r="P7780">
        <f>_xlfn.XLOOKUP(FraudData[[#This Row],[velocity_last_24h]],VelocityRules[Velocity Min],VelocityRules[Risk Points],,-1)</f>
        <v>0</v>
      </c>
      <c r="Q7780">
        <f>_xlfn.XLOOKUP(FraudData[[#This Row],[merchant_category]],MerchantRules[Merchant Category],MerchantRules[Risk Points],0)</f>
        <v>0</v>
      </c>
      <c r="R7780">
        <f>SUM(FraudData[[#This Row],[Amount Risk]:[Merchant Risk]])</f>
        <v>6</v>
      </c>
      <c r="S7780" t="str" cm="1">
        <f t="array" ref="S7780">_xlfn.IFS(FraudData[[#This Row],[Fraud Risk Score]]&gt;=8,"High Risk",FraudData[[#This Row],[Fraud Risk Score]]&gt;=6,"Medium Risk",TRUE,"Low Risk")</f>
        <v>Medium Risk</v>
      </c>
    </row>
    <row r="7781" spans="1:19">
      <c r="A7781">
        <v>7780</v>
      </c>
      <c r="B7781">
        <v>131.44999999999999</v>
      </c>
      <c r="C7781">
        <v>7</v>
      </c>
      <c r="D7781" t="s">
        <v>48</v>
      </c>
      <c r="E7781">
        <v>0</v>
      </c>
      <c r="F7781">
        <v>0</v>
      </c>
      <c r="G7781">
        <v>99</v>
      </c>
      <c r="H7781">
        <v>2</v>
      </c>
      <c r="I7781">
        <v>67</v>
      </c>
      <c r="J7781">
        <v>0</v>
      </c>
      <c r="K7781">
        <f>_xlfn.XLOOKUP(FraudData[[#This Row],[amount]],AmountRules[Amount Min],AmountRules[Risk Points],,-1)</f>
        <v>0</v>
      </c>
      <c r="L7781">
        <f>_xlfn.XLOOKUP(FraudData[[#This Row],[transaction_hour]],TimeRules[Hour Min],TimeRules[Risk Points],,-1)</f>
        <v>0</v>
      </c>
      <c r="M7781">
        <f>_xlfn.XLOOKUP(FraudData[[#This Row],[foreign_transaction]],ForeignRules[Foreign Transaction],ForeignRules[Risk Points],0)</f>
        <v>0</v>
      </c>
      <c r="N7781">
        <f>_xlfn.XLOOKUP(FraudData[[#This Row],[location_mismatch]],Table10[Location Mismatch],Table10[Risk Points],0)</f>
        <v>0</v>
      </c>
      <c r="O7781">
        <f>_xlfn.XLOOKUP(FraudData[[#This Row],[device_trust_score]],DeviceRules[Device Min],DeviceRules[Risk Points],,-1)</f>
        <v>0</v>
      </c>
      <c r="P7781">
        <f>_xlfn.XLOOKUP(FraudData[[#This Row],[velocity_last_24h]],VelocityRules[Velocity Min],VelocityRules[Risk Points],,-1)</f>
        <v>0</v>
      </c>
      <c r="Q7781">
        <f>_xlfn.XLOOKUP(FraudData[[#This Row],[merchant_category]],MerchantRules[Merchant Category],MerchantRules[Risk Points],0)</f>
        <v>0</v>
      </c>
      <c r="R7781">
        <f>SUM(FraudData[[#This Row],[Amount Risk]:[Merchant Risk]])</f>
        <v>0</v>
      </c>
      <c r="S7781" t="str" cm="1">
        <f t="array" ref="S7781">_xlfn.IFS(FraudData[[#This Row],[Fraud Risk Score]]&gt;=8,"High Risk",FraudData[[#This Row],[Fraud Risk Score]]&gt;=6,"Medium Risk",TRUE,"Low Risk")</f>
        <v>Low Risk</v>
      </c>
    </row>
    <row r="7782" spans="1:19">
      <c r="A7782">
        <v>7781</v>
      </c>
      <c r="B7782">
        <v>109.42</v>
      </c>
      <c r="C7782">
        <v>18</v>
      </c>
      <c r="D7782" t="s">
        <v>49</v>
      </c>
      <c r="E7782">
        <v>0</v>
      </c>
      <c r="F7782">
        <v>0</v>
      </c>
      <c r="G7782">
        <v>37</v>
      </c>
      <c r="H7782">
        <v>0</v>
      </c>
      <c r="I7782">
        <v>49</v>
      </c>
      <c r="J7782">
        <v>0</v>
      </c>
      <c r="K7782">
        <f>_xlfn.XLOOKUP(FraudData[[#This Row],[amount]],AmountRules[Amount Min],AmountRules[Risk Points],,-1)</f>
        <v>0</v>
      </c>
      <c r="L7782">
        <f>_xlfn.XLOOKUP(FraudData[[#This Row],[transaction_hour]],TimeRules[Hour Min],TimeRules[Risk Points],,-1)</f>
        <v>0</v>
      </c>
      <c r="M7782">
        <f>_xlfn.XLOOKUP(FraudData[[#This Row],[foreign_transaction]],ForeignRules[Foreign Transaction],ForeignRules[Risk Points],0)</f>
        <v>0</v>
      </c>
      <c r="N7782">
        <f>_xlfn.XLOOKUP(FraudData[[#This Row],[location_mismatch]],Table10[Location Mismatch],Table10[Risk Points],0)</f>
        <v>0</v>
      </c>
      <c r="O7782">
        <f>_xlfn.XLOOKUP(FraudData[[#This Row],[device_trust_score]],DeviceRules[Device Min],DeviceRules[Risk Points],,-1)</f>
        <v>2</v>
      </c>
      <c r="P7782">
        <f>_xlfn.XLOOKUP(FraudData[[#This Row],[velocity_last_24h]],VelocityRules[Velocity Min],VelocityRules[Risk Points],,-1)</f>
        <v>0</v>
      </c>
      <c r="Q7782">
        <f>_xlfn.XLOOKUP(FraudData[[#This Row],[merchant_category]],MerchantRules[Merchant Category],MerchantRules[Risk Points],0)</f>
        <v>1</v>
      </c>
      <c r="R7782">
        <f>SUM(FraudData[[#This Row],[Amount Risk]:[Merchant Risk]])</f>
        <v>3</v>
      </c>
      <c r="S7782" t="str" cm="1">
        <f t="array" ref="S7782">_xlfn.IFS(FraudData[[#This Row],[Fraud Risk Score]]&gt;=8,"High Risk",FraudData[[#This Row],[Fraud Risk Score]]&gt;=6,"Medium Risk",TRUE,"Low Risk")</f>
        <v>Low Risk</v>
      </c>
    </row>
    <row r="7783" spans="1:19">
      <c r="A7783">
        <v>7782</v>
      </c>
      <c r="B7783">
        <v>5.64</v>
      </c>
      <c r="C7783">
        <v>9</v>
      </c>
      <c r="D7783" t="s">
        <v>50</v>
      </c>
      <c r="E7783">
        <v>0</v>
      </c>
      <c r="F7783">
        <v>0</v>
      </c>
      <c r="G7783">
        <v>44</v>
      </c>
      <c r="H7783">
        <v>1</v>
      </c>
      <c r="I7783">
        <v>23</v>
      </c>
      <c r="J7783">
        <v>0</v>
      </c>
      <c r="K7783">
        <f>_xlfn.XLOOKUP(FraudData[[#This Row],[amount]],AmountRules[Amount Min],AmountRules[Risk Points],,-1)</f>
        <v>0</v>
      </c>
      <c r="L7783">
        <f>_xlfn.XLOOKUP(FraudData[[#This Row],[transaction_hour]],TimeRules[Hour Min],TimeRules[Risk Points],,-1)</f>
        <v>0</v>
      </c>
      <c r="M7783">
        <f>_xlfn.XLOOKUP(FraudData[[#This Row],[foreign_transaction]],ForeignRules[Foreign Transaction],ForeignRules[Risk Points],0)</f>
        <v>0</v>
      </c>
      <c r="N7783">
        <f>_xlfn.XLOOKUP(FraudData[[#This Row],[location_mismatch]],Table10[Location Mismatch],Table10[Risk Points],0)</f>
        <v>0</v>
      </c>
      <c r="O7783">
        <f>_xlfn.XLOOKUP(FraudData[[#This Row],[device_trust_score]],DeviceRules[Device Min],DeviceRules[Risk Points],,-1)</f>
        <v>2</v>
      </c>
      <c r="P7783">
        <f>_xlfn.XLOOKUP(FraudData[[#This Row],[velocity_last_24h]],VelocityRules[Velocity Min],VelocityRules[Risk Points],,-1)</f>
        <v>0</v>
      </c>
      <c r="Q7783">
        <f>_xlfn.XLOOKUP(FraudData[[#This Row],[merchant_category]],MerchantRules[Merchant Category],MerchantRules[Risk Points],0)</f>
        <v>0</v>
      </c>
      <c r="R7783">
        <f>SUM(FraudData[[#This Row],[Amount Risk]:[Merchant Risk]])</f>
        <v>2</v>
      </c>
      <c r="S7783" t="str" cm="1">
        <f t="array" ref="S7783">_xlfn.IFS(FraudData[[#This Row],[Fraud Risk Score]]&gt;=8,"High Risk",FraudData[[#This Row],[Fraud Risk Score]]&gt;=6,"Medium Risk",TRUE,"Low Risk")</f>
        <v>Low Risk</v>
      </c>
    </row>
    <row r="7784" spans="1:19">
      <c r="A7784">
        <v>7783</v>
      </c>
      <c r="B7784">
        <v>380.46</v>
      </c>
      <c r="C7784">
        <v>6</v>
      </c>
      <c r="D7784" t="s">
        <v>50</v>
      </c>
      <c r="E7784">
        <v>0</v>
      </c>
      <c r="F7784">
        <v>0</v>
      </c>
      <c r="G7784">
        <v>82</v>
      </c>
      <c r="H7784">
        <v>1</v>
      </c>
      <c r="I7784">
        <v>45</v>
      </c>
      <c r="J7784">
        <v>0</v>
      </c>
      <c r="K7784">
        <f>_xlfn.XLOOKUP(FraudData[[#This Row],[amount]],AmountRules[Amount Min],AmountRules[Risk Points],,-1)</f>
        <v>0</v>
      </c>
      <c r="L7784">
        <f>_xlfn.XLOOKUP(FraudData[[#This Row],[transaction_hour]],TimeRules[Hour Min],TimeRules[Risk Points],,-1)</f>
        <v>0</v>
      </c>
      <c r="M7784">
        <f>_xlfn.XLOOKUP(FraudData[[#This Row],[foreign_transaction]],ForeignRules[Foreign Transaction],ForeignRules[Risk Points],0)</f>
        <v>0</v>
      </c>
      <c r="N7784">
        <f>_xlfn.XLOOKUP(FraudData[[#This Row],[location_mismatch]],Table10[Location Mismatch],Table10[Risk Points],0)</f>
        <v>0</v>
      </c>
      <c r="O7784">
        <f>_xlfn.XLOOKUP(FraudData[[#This Row],[device_trust_score]],DeviceRules[Device Min],DeviceRules[Risk Points],,-1)</f>
        <v>0</v>
      </c>
      <c r="P7784">
        <f>_xlfn.XLOOKUP(FraudData[[#This Row],[velocity_last_24h]],VelocityRules[Velocity Min],VelocityRules[Risk Points],,-1)</f>
        <v>0</v>
      </c>
      <c r="Q7784">
        <f>_xlfn.XLOOKUP(FraudData[[#This Row],[merchant_category]],MerchantRules[Merchant Category],MerchantRules[Risk Points],0)</f>
        <v>0</v>
      </c>
      <c r="R7784">
        <f>SUM(FraudData[[#This Row],[Amount Risk]:[Merchant Risk]])</f>
        <v>0</v>
      </c>
      <c r="S7784" t="str" cm="1">
        <f t="array" ref="S7784">_xlfn.IFS(FraudData[[#This Row],[Fraud Risk Score]]&gt;=8,"High Risk",FraudData[[#This Row],[Fraud Risk Score]]&gt;=6,"Medium Risk",TRUE,"Low Risk")</f>
        <v>Low Risk</v>
      </c>
    </row>
    <row r="7785" spans="1:19">
      <c r="A7785">
        <v>7784</v>
      </c>
      <c r="B7785">
        <v>2.36</v>
      </c>
      <c r="C7785">
        <v>12</v>
      </c>
      <c r="D7785" t="s">
        <v>47</v>
      </c>
      <c r="E7785">
        <v>0</v>
      </c>
      <c r="F7785">
        <v>0</v>
      </c>
      <c r="G7785">
        <v>47</v>
      </c>
      <c r="H7785">
        <v>5</v>
      </c>
      <c r="I7785">
        <v>35</v>
      </c>
      <c r="J7785">
        <v>0</v>
      </c>
      <c r="K7785">
        <f>_xlfn.XLOOKUP(FraudData[[#This Row],[amount]],AmountRules[Amount Min],AmountRules[Risk Points],,-1)</f>
        <v>0</v>
      </c>
      <c r="L7785">
        <f>_xlfn.XLOOKUP(FraudData[[#This Row],[transaction_hour]],TimeRules[Hour Min],TimeRules[Risk Points],,-1)</f>
        <v>0</v>
      </c>
      <c r="M7785">
        <f>_xlfn.XLOOKUP(FraudData[[#This Row],[foreign_transaction]],ForeignRules[Foreign Transaction],ForeignRules[Risk Points],0)</f>
        <v>0</v>
      </c>
      <c r="N7785">
        <f>_xlfn.XLOOKUP(FraudData[[#This Row],[location_mismatch]],Table10[Location Mismatch],Table10[Risk Points],0)</f>
        <v>0</v>
      </c>
      <c r="O7785">
        <f>_xlfn.XLOOKUP(FraudData[[#This Row],[device_trust_score]],DeviceRules[Device Min],DeviceRules[Risk Points],,-1)</f>
        <v>2</v>
      </c>
      <c r="P7785">
        <f>_xlfn.XLOOKUP(FraudData[[#This Row],[velocity_last_24h]],VelocityRules[Velocity Min],VelocityRules[Risk Points],,-1)</f>
        <v>3</v>
      </c>
      <c r="Q7785">
        <f>_xlfn.XLOOKUP(FraudData[[#This Row],[merchant_category]],MerchantRules[Merchant Category],MerchantRules[Risk Points],0)</f>
        <v>0</v>
      </c>
      <c r="R7785">
        <f>SUM(FraudData[[#This Row],[Amount Risk]:[Merchant Risk]])</f>
        <v>5</v>
      </c>
      <c r="S7785" t="str" cm="1">
        <f t="array" ref="S7785">_xlfn.IFS(FraudData[[#This Row],[Fraud Risk Score]]&gt;=8,"High Risk",FraudData[[#This Row],[Fraud Risk Score]]&gt;=6,"Medium Risk",TRUE,"Low Risk")</f>
        <v>Low Risk</v>
      </c>
    </row>
    <row r="7786" spans="1:19">
      <c r="A7786">
        <v>7785</v>
      </c>
      <c r="B7786">
        <v>521.26</v>
      </c>
      <c r="C7786">
        <v>21</v>
      </c>
      <c r="D7786" t="s">
        <v>46</v>
      </c>
      <c r="E7786">
        <v>0</v>
      </c>
      <c r="F7786">
        <v>0</v>
      </c>
      <c r="G7786">
        <v>77</v>
      </c>
      <c r="H7786">
        <v>1</v>
      </c>
      <c r="I7786">
        <v>55</v>
      </c>
      <c r="J7786">
        <v>0</v>
      </c>
      <c r="K7786">
        <f>_xlfn.XLOOKUP(FraudData[[#This Row],[amount]],AmountRules[Amount Min],AmountRules[Risk Points],,-1)</f>
        <v>1</v>
      </c>
      <c r="L7786">
        <f>_xlfn.XLOOKUP(FraudData[[#This Row],[transaction_hour]],TimeRules[Hour Min],TimeRules[Risk Points],,-1)</f>
        <v>0</v>
      </c>
      <c r="M7786">
        <f>_xlfn.XLOOKUP(FraudData[[#This Row],[foreign_transaction]],ForeignRules[Foreign Transaction],ForeignRules[Risk Points],0)</f>
        <v>0</v>
      </c>
      <c r="N7786">
        <f>_xlfn.XLOOKUP(FraudData[[#This Row],[location_mismatch]],Table10[Location Mismatch],Table10[Risk Points],0)</f>
        <v>0</v>
      </c>
      <c r="O7786">
        <f>_xlfn.XLOOKUP(FraudData[[#This Row],[device_trust_score]],DeviceRules[Device Min],DeviceRules[Risk Points],,-1)</f>
        <v>0</v>
      </c>
      <c r="P7786">
        <f>_xlfn.XLOOKUP(FraudData[[#This Row],[velocity_last_24h]],VelocityRules[Velocity Min],VelocityRules[Risk Points],,-1)</f>
        <v>0</v>
      </c>
      <c r="Q7786">
        <f>_xlfn.XLOOKUP(FraudData[[#This Row],[merchant_category]],MerchantRules[Merchant Category],MerchantRules[Risk Points],0)</f>
        <v>0</v>
      </c>
      <c r="R7786">
        <f>SUM(FraudData[[#This Row],[Amount Risk]:[Merchant Risk]])</f>
        <v>1</v>
      </c>
      <c r="S7786" t="str" cm="1">
        <f t="array" ref="S7786">_xlfn.IFS(FraudData[[#This Row],[Fraud Risk Score]]&gt;=8,"High Risk",FraudData[[#This Row],[Fraud Risk Score]]&gt;=6,"Medium Risk",TRUE,"Low Risk")</f>
        <v>Low Risk</v>
      </c>
    </row>
    <row r="7787" spans="1:19">
      <c r="A7787">
        <v>7786</v>
      </c>
      <c r="B7787">
        <v>120.93</v>
      </c>
      <c r="C7787">
        <v>20</v>
      </c>
      <c r="D7787" t="s">
        <v>47</v>
      </c>
      <c r="E7787">
        <v>0</v>
      </c>
      <c r="F7787">
        <v>0</v>
      </c>
      <c r="G7787">
        <v>61</v>
      </c>
      <c r="H7787">
        <v>2</v>
      </c>
      <c r="I7787">
        <v>23</v>
      </c>
      <c r="J7787">
        <v>0</v>
      </c>
      <c r="K7787">
        <f>_xlfn.XLOOKUP(FraudData[[#This Row],[amount]],AmountRules[Amount Min],AmountRules[Risk Points],,-1)</f>
        <v>0</v>
      </c>
      <c r="L7787">
        <f>_xlfn.XLOOKUP(FraudData[[#This Row],[transaction_hour]],TimeRules[Hour Min],TimeRules[Risk Points],,-1)</f>
        <v>0</v>
      </c>
      <c r="M7787">
        <f>_xlfn.XLOOKUP(FraudData[[#This Row],[foreign_transaction]],ForeignRules[Foreign Transaction],ForeignRules[Risk Points],0)</f>
        <v>0</v>
      </c>
      <c r="N7787">
        <f>_xlfn.XLOOKUP(FraudData[[#This Row],[location_mismatch]],Table10[Location Mismatch],Table10[Risk Points],0)</f>
        <v>0</v>
      </c>
      <c r="O7787">
        <f>_xlfn.XLOOKUP(FraudData[[#This Row],[device_trust_score]],DeviceRules[Device Min],DeviceRules[Risk Points],,-1)</f>
        <v>1</v>
      </c>
      <c r="P7787">
        <f>_xlfn.XLOOKUP(FraudData[[#This Row],[velocity_last_24h]],VelocityRules[Velocity Min],VelocityRules[Risk Points],,-1)</f>
        <v>0</v>
      </c>
      <c r="Q7787">
        <f>_xlfn.XLOOKUP(FraudData[[#This Row],[merchant_category]],MerchantRules[Merchant Category],MerchantRules[Risk Points],0)</f>
        <v>0</v>
      </c>
      <c r="R7787">
        <f>SUM(FraudData[[#This Row],[Amount Risk]:[Merchant Risk]])</f>
        <v>1</v>
      </c>
      <c r="S7787" t="str" cm="1">
        <f t="array" ref="S7787">_xlfn.IFS(FraudData[[#This Row],[Fraud Risk Score]]&gt;=8,"High Risk",FraudData[[#This Row],[Fraud Risk Score]]&gt;=6,"Medium Risk",TRUE,"Low Risk")</f>
        <v>Low Risk</v>
      </c>
    </row>
    <row r="7788" spans="1:19">
      <c r="A7788">
        <v>7787</v>
      </c>
      <c r="B7788">
        <v>75.319999999999993</v>
      </c>
      <c r="C7788">
        <v>14</v>
      </c>
      <c r="D7788" t="s">
        <v>48</v>
      </c>
      <c r="E7788">
        <v>1</v>
      </c>
      <c r="F7788">
        <v>0</v>
      </c>
      <c r="G7788">
        <v>44</v>
      </c>
      <c r="H7788">
        <v>3</v>
      </c>
      <c r="I7788">
        <v>27</v>
      </c>
      <c r="J7788">
        <v>0</v>
      </c>
      <c r="K7788">
        <f>_xlfn.XLOOKUP(FraudData[[#This Row],[amount]],AmountRules[Amount Min],AmountRules[Risk Points],,-1)</f>
        <v>0</v>
      </c>
      <c r="L7788">
        <f>_xlfn.XLOOKUP(FraudData[[#This Row],[transaction_hour]],TimeRules[Hour Min],TimeRules[Risk Points],,-1)</f>
        <v>0</v>
      </c>
      <c r="M7788">
        <f>_xlfn.XLOOKUP(FraudData[[#This Row],[foreign_transaction]],ForeignRules[Foreign Transaction],ForeignRules[Risk Points],0)</f>
        <v>3</v>
      </c>
      <c r="N7788">
        <f>_xlfn.XLOOKUP(FraudData[[#This Row],[location_mismatch]],Table10[Location Mismatch],Table10[Risk Points],0)</f>
        <v>0</v>
      </c>
      <c r="O7788">
        <f>_xlfn.XLOOKUP(FraudData[[#This Row],[device_trust_score]],DeviceRules[Device Min],DeviceRules[Risk Points],,-1)</f>
        <v>2</v>
      </c>
      <c r="P7788">
        <f>_xlfn.XLOOKUP(FraudData[[#This Row],[velocity_last_24h]],VelocityRules[Velocity Min],VelocityRules[Risk Points],,-1)</f>
        <v>0</v>
      </c>
      <c r="Q7788">
        <f>_xlfn.XLOOKUP(FraudData[[#This Row],[merchant_category]],MerchantRules[Merchant Category],MerchantRules[Risk Points],0)</f>
        <v>0</v>
      </c>
      <c r="R7788">
        <f>SUM(FraudData[[#This Row],[Amount Risk]:[Merchant Risk]])</f>
        <v>5</v>
      </c>
      <c r="S7788" t="str" cm="1">
        <f t="array" ref="S7788">_xlfn.IFS(FraudData[[#This Row],[Fraud Risk Score]]&gt;=8,"High Risk",FraudData[[#This Row],[Fraud Risk Score]]&gt;=6,"Medium Risk",TRUE,"Low Risk")</f>
        <v>Low Risk</v>
      </c>
    </row>
    <row r="7789" spans="1:19">
      <c r="A7789">
        <v>7788</v>
      </c>
      <c r="B7789">
        <v>464.38</v>
      </c>
      <c r="C7789">
        <v>10</v>
      </c>
      <c r="D7789" t="s">
        <v>48</v>
      </c>
      <c r="E7789">
        <v>0</v>
      </c>
      <c r="F7789">
        <v>0</v>
      </c>
      <c r="G7789">
        <v>43</v>
      </c>
      <c r="H7789">
        <v>2</v>
      </c>
      <c r="I7789">
        <v>30</v>
      </c>
      <c r="J7789">
        <v>0</v>
      </c>
      <c r="K7789">
        <f>_xlfn.XLOOKUP(FraudData[[#This Row],[amount]],AmountRules[Amount Min],AmountRules[Risk Points],,-1)</f>
        <v>0</v>
      </c>
      <c r="L7789">
        <f>_xlfn.XLOOKUP(FraudData[[#This Row],[transaction_hour]],TimeRules[Hour Min],TimeRules[Risk Points],,-1)</f>
        <v>0</v>
      </c>
      <c r="M7789">
        <f>_xlfn.XLOOKUP(FraudData[[#This Row],[foreign_transaction]],ForeignRules[Foreign Transaction],ForeignRules[Risk Points],0)</f>
        <v>0</v>
      </c>
      <c r="N7789">
        <f>_xlfn.XLOOKUP(FraudData[[#This Row],[location_mismatch]],Table10[Location Mismatch],Table10[Risk Points],0)</f>
        <v>0</v>
      </c>
      <c r="O7789">
        <f>_xlfn.XLOOKUP(FraudData[[#This Row],[device_trust_score]],DeviceRules[Device Min],DeviceRules[Risk Points],,-1)</f>
        <v>2</v>
      </c>
      <c r="P7789">
        <f>_xlfn.XLOOKUP(FraudData[[#This Row],[velocity_last_24h]],VelocityRules[Velocity Min],VelocityRules[Risk Points],,-1)</f>
        <v>0</v>
      </c>
      <c r="Q7789">
        <f>_xlfn.XLOOKUP(FraudData[[#This Row],[merchant_category]],MerchantRules[Merchant Category],MerchantRules[Risk Points],0)</f>
        <v>0</v>
      </c>
      <c r="R7789">
        <f>SUM(FraudData[[#This Row],[Amount Risk]:[Merchant Risk]])</f>
        <v>2</v>
      </c>
      <c r="S7789" t="str" cm="1">
        <f t="array" ref="S7789">_xlfn.IFS(FraudData[[#This Row],[Fraud Risk Score]]&gt;=8,"High Risk",FraudData[[#This Row],[Fraud Risk Score]]&gt;=6,"Medium Risk",TRUE,"Low Risk")</f>
        <v>Low Risk</v>
      </c>
    </row>
    <row r="7790" spans="1:19">
      <c r="A7790">
        <v>7789</v>
      </c>
      <c r="B7790">
        <v>4.4400000000000004</v>
      </c>
      <c r="C7790">
        <v>13</v>
      </c>
      <c r="D7790" t="s">
        <v>49</v>
      </c>
      <c r="E7790">
        <v>0</v>
      </c>
      <c r="F7790">
        <v>0</v>
      </c>
      <c r="G7790">
        <v>42</v>
      </c>
      <c r="H7790">
        <v>2</v>
      </c>
      <c r="I7790">
        <v>56</v>
      </c>
      <c r="J7790">
        <v>0</v>
      </c>
      <c r="K7790">
        <f>_xlfn.XLOOKUP(FraudData[[#This Row],[amount]],AmountRules[Amount Min],AmountRules[Risk Points],,-1)</f>
        <v>0</v>
      </c>
      <c r="L7790">
        <f>_xlfn.XLOOKUP(FraudData[[#This Row],[transaction_hour]],TimeRules[Hour Min],TimeRules[Risk Points],,-1)</f>
        <v>0</v>
      </c>
      <c r="M7790">
        <f>_xlfn.XLOOKUP(FraudData[[#This Row],[foreign_transaction]],ForeignRules[Foreign Transaction],ForeignRules[Risk Points],0)</f>
        <v>0</v>
      </c>
      <c r="N7790">
        <f>_xlfn.XLOOKUP(FraudData[[#This Row],[location_mismatch]],Table10[Location Mismatch],Table10[Risk Points],0)</f>
        <v>0</v>
      </c>
      <c r="O7790">
        <f>_xlfn.XLOOKUP(FraudData[[#This Row],[device_trust_score]],DeviceRules[Device Min],DeviceRules[Risk Points],,-1)</f>
        <v>2</v>
      </c>
      <c r="P7790">
        <f>_xlfn.XLOOKUP(FraudData[[#This Row],[velocity_last_24h]],VelocityRules[Velocity Min],VelocityRules[Risk Points],,-1)</f>
        <v>0</v>
      </c>
      <c r="Q7790">
        <f>_xlfn.XLOOKUP(FraudData[[#This Row],[merchant_category]],MerchantRules[Merchant Category],MerchantRules[Risk Points],0)</f>
        <v>1</v>
      </c>
      <c r="R7790">
        <f>SUM(FraudData[[#This Row],[Amount Risk]:[Merchant Risk]])</f>
        <v>3</v>
      </c>
      <c r="S7790" t="str" cm="1">
        <f t="array" ref="S7790">_xlfn.IFS(FraudData[[#This Row],[Fraud Risk Score]]&gt;=8,"High Risk",FraudData[[#This Row],[Fraud Risk Score]]&gt;=6,"Medium Risk",TRUE,"Low Risk")</f>
        <v>Low Risk</v>
      </c>
    </row>
    <row r="7791" spans="1:19">
      <c r="A7791">
        <v>7790</v>
      </c>
      <c r="B7791">
        <v>156.76</v>
      </c>
      <c r="C7791">
        <v>10</v>
      </c>
      <c r="D7791" t="s">
        <v>49</v>
      </c>
      <c r="E7791">
        <v>1</v>
      </c>
      <c r="F7791">
        <v>0</v>
      </c>
      <c r="G7791">
        <v>92</v>
      </c>
      <c r="H7791">
        <v>1</v>
      </c>
      <c r="I7791">
        <v>31</v>
      </c>
      <c r="J7791">
        <v>0</v>
      </c>
      <c r="K7791">
        <f>_xlfn.XLOOKUP(FraudData[[#This Row],[amount]],AmountRules[Amount Min],AmountRules[Risk Points],,-1)</f>
        <v>0</v>
      </c>
      <c r="L7791">
        <f>_xlfn.XLOOKUP(FraudData[[#This Row],[transaction_hour]],TimeRules[Hour Min],TimeRules[Risk Points],,-1)</f>
        <v>0</v>
      </c>
      <c r="M7791">
        <f>_xlfn.XLOOKUP(FraudData[[#This Row],[foreign_transaction]],ForeignRules[Foreign Transaction],ForeignRules[Risk Points],0)</f>
        <v>3</v>
      </c>
      <c r="N7791">
        <f>_xlfn.XLOOKUP(FraudData[[#This Row],[location_mismatch]],Table10[Location Mismatch],Table10[Risk Points],0)</f>
        <v>0</v>
      </c>
      <c r="O7791">
        <f>_xlfn.XLOOKUP(FraudData[[#This Row],[device_trust_score]],DeviceRules[Device Min],DeviceRules[Risk Points],,-1)</f>
        <v>0</v>
      </c>
      <c r="P7791">
        <f>_xlfn.XLOOKUP(FraudData[[#This Row],[velocity_last_24h]],VelocityRules[Velocity Min],VelocityRules[Risk Points],,-1)</f>
        <v>0</v>
      </c>
      <c r="Q7791">
        <f>_xlfn.XLOOKUP(FraudData[[#This Row],[merchant_category]],MerchantRules[Merchant Category],MerchantRules[Risk Points],0)</f>
        <v>1</v>
      </c>
      <c r="R7791">
        <f>SUM(FraudData[[#This Row],[Amount Risk]:[Merchant Risk]])</f>
        <v>4</v>
      </c>
      <c r="S7791" t="str" cm="1">
        <f t="array" ref="S7791">_xlfn.IFS(FraudData[[#This Row],[Fraud Risk Score]]&gt;=8,"High Risk",FraudData[[#This Row],[Fraud Risk Score]]&gt;=6,"Medium Risk",TRUE,"Low Risk")</f>
        <v>Low Risk</v>
      </c>
    </row>
    <row r="7792" spans="1:19">
      <c r="A7792">
        <v>7791</v>
      </c>
      <c r="B7792">
        <v>143.30000000000001</v>
      </c>
      <c r="C7792">
        <v>1</v>
      </c>
      <c r="D7792" t="s">
        <v>49</v>
      </c>
      <c r="E7792">
        <v>0</v>
      </c>
      <c r="F7792">
        <v>0</v>
      </c>
      <c r="G7792">
        <v>85</v>
      </c>
      <c r="H7792">
        <v>0</v>
      </c>
      <c r="I7792">
        <v>50</v>
      </c>
      <c r="J7792">
        <v>0</v>
      </c>
      <c r="K7792">
        <f>_xlfn.XLOOKUP(FraudData[[#This Row],[amount]],AmountRules[Amount Min],AmountRules[Risk Points],,-1)</f>
        <v>0</v>
      </c>
      <c r="L7792">
        <f>_xlfn.XLOOKUP(FraudData[[#This Row],[transaction_hour]],TimeRules[Hour Min],TimeRules[Risk Points],,-1)</f>
        <v>3</v>
      </c>
      <c r="M7792">
        <f>_xlfn.XLOOKUP(FraudData[[#This Row],[foreign_transaction]],ForeignRules[Foreign Transaction],ForeignRules[Risk Points],0)</f>
        <v>0</v>
      </c>
      <c r="N7792">
        <f>_xlfn.XLOOKUP(FraudData[[#This Row],[location_mismatch]],Table10[Location Mismatch],Table10[Risk Points],0)</f>
        <v>0</v>
      </c>
      <c r="O7792">
        <f>_xlfn.XLOOKUP(FraudData[[#This Row],[device_trust_score]],DeviceRules[Device Min],DeviceRules[Risk Points],,-1)</f>
        <v>0</v>
      </c>
      <c r="P7792">
        <f>_xlfn.XLOOKUP(FraudData[[#This Row],[velocity_last_24h]],VelocityRules[Velocity Min],VelocityRules[Risk Points],,-1)</f>
        <v>0</v>
      </c>
      <c r="Q7792">
        <f>_xlfn.XLOOKUP(FraudData[[#This Row],[merchant_category]],MerchantRules[Merchant Category],MerchantRules[Risk Points],0)</f>
        <v>1</v>
      </c>
      <c r="R7792">
        <f>SUM(FraudData[[#This Row],[Amount Risk]:[Merchant Risk]])</f>
        <v>4</v>
      </c>
      <c r="S7792" t="str" cm="1">
        <f t="array" ref="S7792">_xlfn.IFS(FraudData[[#This Row],[Fraud Risk Score]]&gt;=8,"High Risk",FraudData[[#This Row],[Fraud Risk Score]]&gt;=6,"Medium Risk",TRUE,"Low Risk")</f>
        <v>Low Risk</v>
      </c>
    </row>
    <row r="7793" spans="1:19">
      <c r="A7793">
        <v>7792</v>
      </c>
      <c r="B7793">
        <v>44.57</v>
      </c>
      <c r="C7793">
        <v>1</v>
      </c>
      <c r="D7793" t="s">
        <v>49</v>
      </c>
      <c r="E7793">
        <v>0</v>
      </c>
      <c r="F7793">
        <v>0</v>
      </c>
      <c r="G7793">
        <v>96</v>
      </c>
      <c r="H7793">
        <v>4</v>
      </c>
      <c r="I7793">
        <v>49</v>
      </c>
      <c r="J7793">
        <v>0</v>
      </c>
      <c r="K7793">
        <f>_xlfn.XLOOKUP(FraudData[[#This Row],[amount]],AmountRules[Amount Min],AmountRules[Risk Points],,-1)</f>
        <v>0</v>
      </c>
      <c r="L7793">
        <f>_xlfn.XLOOKUP(FraudData[[#This Row],[transaction_hour]],TimeRules[Hour Min],TimeRules[Risk Points],,-1)</f>
        <v>3</v>
      </c>
      <c r="M7793">
        <f>_xlfn.XLOOKUP(FraudData[[#This Row],[foreign_transaction]],ForeignRules[Foreign Transaction],ForeignRules[Risk Points],0)</f>
        <v>0</v>
      </c>
      <c r="N7793">
        <f>_xlfn.XLOOKUP(FraudData[[#This Row],[location_mismatch]],Table10[Location Mismatch],Table10[Risk Points],0)</f>
        <v>0</v>
      </c>
      <c r="O7793">
        <f>_xlfn.XLOOKUP(FraudData[[#This Row],[device_trust_score]],DeviceRules[Device Min],DeviceRules[Risk Points],,-1)</f>
        <v>0</v>
      </c>
      <c r="P7793">
        <f>_xlfn.XLOOKUP(FraudData[[#This Row],[velocity_last_24h]],VelocityRules[Velocity Min],VelocityRules[Risk Points],,-1)</f>
        <v>0</v>
      </c>
      <c r="Q7793">
        <f>_xlfn.XLOOKUP(FraudData[[#This Row],[merchant_category]],MerchantRules[Merchant Category],MerchantRules[Risk Points],0)</f>
        <v>1</v>
      </c>
      <c r="R7793">
        <f>SUM(FraudData[[#This Row],[Amount Risk]:[Merchant Risk]])</f>
        <v>4</v>
      </c>
      <c r="S7793" t="str" cm="1">
        <f t="array" ref="S7793">_xlfn.IFS(FraudData[[#This Row],[Fraud Risk Score]]&gt;=8,"High Risk",FraudData[[#This Row],[Fraud Risk Score]]&gt;=6,"Medium Risk",TRUE,"Low Risk")</f>
        <v>Low Risk</v>
      </c>
    </row>
    <row r="7794" spans="1:19">
      <c r="A7794">
        <v>7793</v>
      </c>
      <c r="B7794">
        <v>100.83</v>
      </c>
      <c r="C7794">
        <v>11</v>
      </c>
      <c r="D7794" t="s">
        <v>49</v>
      </c>
      <c r="E7794">
        <v>0</v>
      </c>
      <c r="F7794">
        <v>0</v>
      </c>
      <c r="G7794">
        <v>70</v>
      </c>
      <c r="H7794">
        <v>1</v>
      </c>
      <c r="I7794">
        <v>34</v>
      </c>
      <c r="J7794">
        <v>0</v>
      </c>
      <c r="K7794">
        <f>_xlfn.XLOOKUP(FraudData[[#This Row],[amount]],AmountRules[Amount Min],AmountRules[Risk Points],,-1)</f>
        <v>0</v>
      </c>
      <c r="L7794">
        <f>_xlfn.XLOOKUP(FraudData[[#This Row],[transaction_hour]],TimeRules[Hour Min],TimeRules[Risk Points],,-1)</f>
        <v>0</v>
      </c>
      <c r="M7794">
        <f>_xlfn.XLOOKUP(FraudData[[#This Row],[foreign_transaction]],ForeignRules[Foreign Transaction],ForeignRules[Risk Points],0)</f>
        <v>0</v>
      </c>
      <c r="N7794">
        <f>_xlfn.XLOOKUP(FraudData[[#This Row],[location_mismatch]],Table10[Location Mismatch],Table10[Risk Points],0)</f>
        <v>0</v>
      </c>
      <c r="O7794">
        <f>_xlfn.XLOOKUP(FraudData[[#This Row],[device_trust_score]],DeviceRules[Device Min],DeviceRules[Risk Points],,-1)</f>
        <v>0</v>
      </c>
      <c r="P7794">
        <f>_xlfn.XLOOKUP(FraudData[[#This Row],[velocity_last_24h]],VelocityRules[Velocity Min],VelocityRules[Risk Points],,-1)</f>
        <v>0</v>
      </c>
      <c r="Q7794">
        <f>_xlfn.XLOOKUP(FraudData[[#This Row],[merchant_category]],MerchantRules[Merchant Category],MerchantRules[Risk Points],0)</f>
        <v>1</v>
      </c>
      <c r="R7794">
        <f>SUM(FraudData[[#This Row],[Amount Risk]:[Merchant Risk]])</f>
        <v>1</v>
      </c>
      <c r="S7794" t="str" cm="1">
        <f t="array" ref="S7794">_xlfn.IFS(FraudData[[#This Row],[Fraud Risk Score]]&gt;=8,"High Risk",FraudData[[#This Row],[Fraud Risk Score]]&gt;=6,"Medium Risk",TRUE,"Low Risk")</f>
        <v>Low Risk</v>
      </c>
    </row>
    <row r="7795" spans="1:19">
      <c r="A7795">
        <v>7794</v>
      </c>
      <c r="B7795">
        <v>190.14</v>
      </c>
      <c r="C7795">
        <v>14</v>
      </c>
      <c r="D7795" t="s">
        <v>49</v>
      </c>
      <c r="E7795">
        <v>1</v>
      </c>
      <c r="F7795">
        <v>0</v>
      </c>
      <c r="G7795">
        <v>72</v>
      </c>
      <c r="H7795">
        <v>1</v>
      </c>
      <c r="I7795">
        <v>34</v>
      </c>
      <c r="J7795">
        <v>0</v>
      </c>
      <c r="K7795">
        <f>_xlfn.XLOOKUP(FraudData[[#This Row],[amount]],AmountRules[Amount Min],AmountRules[Risk Points],,-1)</f>
        <v>0</v>
      </c>
      <c r="L7795">
        <f>_xlfn.XLOOKUP(FraudData[[#This Row],[transaction_hour]],TimeRules[Hour Min],TimeRules[Risk Points],,-1)</f>
        <v>0</v>
      </c>
      <c r="M7795">
        <f>_xlfn.XLOOKUP(FraudData[[#This Row],[foreign_transaction]],ForeignRules[Foreign Transaction],ForeignRules[Risk Points],0)</f>
        <v>3</v>
      </c>
      <c r="N7795">
        <f>_xlfn.XLOOKUP(FraudData[[#This Row],[location_mismatch]],Table10[Location Mismatch],Table10[Risk Points],0)</f>
        <v>0</v>
      </c>
      <c r="O7795">
        <f>_xlfn.XLOOKUP(FraudData[[#This Row],[device_trust_score]],DeviceRules[Device Min],DeviceRules[Risk Points],,-1)</f>
        <v>0</v>
      </c>
      <c r="P7795">
        <f>_xlfn.XLOOKUP(FraudData[[#This Row],[velocity_last_24h]],VelocityRules[Velocity Min],VelocityRules[Risk Points],,-1)</f>
        <v>0</v>
      </c>
      <c r="Q7795">
        <f>_xlfn.XLOOKUP(FraudData[[#This Row],[merchant_category]],MerchantRules[Merchant Category],MerchantRules[Risk Points],0)</f>
        <v>1</v>
      </c>
      <c r="R7795">
        <f>SUM(FraudData[[#This Row],[Amount Risk]:[Merchant Risk]])</f>
        <v>4</v>
      </c>
      <c r="S7795" t="str" cm="1">
        <f t="array" ref="S7795">_xlfn.IFS(FraudData[[#This Row],[Fraud Risk Score]]&gt;=8,"High Risk",FraudData[[#This Row],[Fraud Risk Score]]&gt;=6,"Medium Risk",TRUE,"Low Risk")</f>
        <v>Low Risk</v>
      </c>
    </row>
    <row r="7796" spans="1:19">
      <c r="A7796">
        <v>7795</v>
      </c>
      <c r="B7796">
        <v>233.78</v>
      </c>
      <c r="C7796">
        <v>16</v>
      </c>
      <c r="D7796" t="s">
        <v>49</v>
      </c>
      <c r="E7796">
        <v>0</v>
      </c>
      <c r="F7796">
        <v>0</v>
      </c>
      <c r="G7796">
        <v>44</v>
      </c>
      <c r="H7796">
        <v>1</v>
      </c>
      <c r="I7796">
        <v>54</v>
      </c>
      <c r="J7796">
        <v>0</v>
      </c>
      <c r="K7796">
        <f>_xlfn.XLOOKUP(FraudData[[#This Row],[amount]],AmountRules[Amount Min],AmountRules[Risk Points],,-1)</f>
        <v>0</v>
      </c>
      <c r="L7796">
        <f>_xlfn.XLOOKUP(FraudData[[#This Row],[transaction_hour]],TimeRules[Hour Min],TimeRules[Risk Points],,-1)</f>
        <v>0</v>
      </c>
      <c r="M7796">
        <f>_xlfn.XLOOKUP(FraudData[[#This Row],[foreign_transaction]],ForeignRules[Foreign Transaction],ForeignRules[Risk Points],0)</f>
        <v>0</v>
      </c>
      <c r="N7796">
        <f>_xlfn.XLOOKUP(FraudData[[#This Row],[location_mismatch]],Table10[Location Mismatch],Table10[Risk Points],0)</f>
        <v>0</v>
      </c>
      <c r="O7796">
        <f>_xlfn.XLOOKUP(FraudData[[#This Row],[device_trust_score]],DeviceRules[Device Min],DeviceRules[Risk Points],,-1)</f>
        <v>2</v>
      </c>
      <c r="P7796">
        <f>_xlfn.XLOOKUP(FraudData[[#This Row],[velocity_last_24h]],VelocityRules[Velocity Min],VelocityRules[Risk Points],,-1)</f>
        <v>0</v>
      </c>
      <c r="Q7796">
        <f>_xlfn.XLOOKUP(FraudData[[#This Row],[merchant_category]],MerchantRules[Merchant Category],MerchantRules[Risk Points],0)</f>
        <v>1</v>
      </c>
      <c r="R7796">
        <f>SUM(FraudData[[#This Row],[Amount Risk]:[Merchant Risk]])</f>
        <v>3</v>
      </c>
      <c r="S7796" t="str" cm="1">
        <f t="array" ref="S7796">_xlfn.IFS(FraudData[[#This Row],[Fraud Risk Score]]&gt;=8,"High Risk",FraudData[[#This Row],[Fraud Risk Score]]&gt;=6,"Medium Risk",TRUE,"Low Risk")</f>
        <v>Low Risk</v>
      </c>
    </row>
    <row r="7797" spans="1:19">
      <c r="A7797">
        <v>7796</v>
      </c>
      <c r="B7797">
        <v>0.13</v>
      </c>
      <c r="C7797">
        <v>13</v>
      </c>
      <c r="D7797" t="s">
        <v>49</v>
      </c>
      <c r="E7797">
        <v>0</v>
      </c>
      <c r="F7797">
        <v>0</v>
      </c>
      <c r="G7797">
        <v>96</v>
      </c>
      <c r="H7797">
        <v>2</v>
      </c>
      <c r="I7797">
        <v>18</v>
      </c>
      <c r="J7797">
        <v>0</v>
      </c>
      <c r="K7797">
        <f>_xlfn.XLOOKUP(FraudData[[#This Row],[amount]],AmountRules[Amount Min],AmountRules[Risk Points],,-1)</f>
        <v>0</v>
      </c>
      <c r="L7797">
        <f>_xlfn.XLOOKUP(FraudData[[#This Row],[transaction_hour]],TimeRules[Hour Min],TimeRules[Risk Points],,-1)</f>
        <v>0</v>
      </c>
      <c r="M7797">
        <f>_xlfn.XLOOKUP(FraudData[[#This Row],[foreign_transaction]],ForeignRules[Foreign Transaction],ForeignRules[Risk Points],0)</f>
        <v>0</v>
      </c>
      <c r="N7797">
        <f>_xlfn.XLOOKUP(FraudData[[#This Row],[location_mismatch]],Table10[Location Mismatch],Table10[Risk Points],0)</f>
        <v>0</v>
      </c>
      <c r="O7797">
        <f>_xlfn.XLOOKUP(FraudData[[#This Row],[device_trust_score]],DeviceRules[Device Min],DeviceRules[Risk Points],,-1)</f>
        <v>0</v>
      </c>
      <c r="P7797">
        <f>_xlfn.XLOOKUP(FraudData[[#This Row],[velocity_last_24h]],VelocityRules[Velocity Min],VelocityRules[Risk Points],,-1)</f>
        <v>0</v>
      </c>
      <c r="Q7797">
        <f>_xlfn.XLOOKUP(FraudData[[#This Row],[merchant_category]],MerchantRules[Merchant Category],MerchantRules[Risk Points],0)</f>
        <v>1</v>
      </c>
      <c r="R7797">
        <f>SUM(FraudData[[#This Row],[Amount Risk]:[Merchant Risk]])</f>
        <v>1</v>
      </c>
      <c r="S7797" t="str" cm="1">
        <f t="array" ref="S7797">_xlfn.IFS(FraudData[[#This Row],[Fraud Risk Score]]&gt;=8,"High Risk",FraudData[[#This Row],[Fraud Risk Score]]&gt;=6,"Medium Risk",TRUE,"Low Risk")</f>
        <v>Low Risk</v>
      </c>
    </row>
    <row r="7798" spans="1:19">
      <c r="A7798">
        <v>7797</v>
      </c>
      <c r="B7798">
        <v>497.21</v>
      </c>
      <c r="C7798">
        <v>15</v>
      </c>
      <c r="D7798" t="s">
        <v>49</v>
      </c>
      <c r="E7798">
        <v>0</v>
      </c>
      <c r="F7798">
        <v>0</v>
      </c>
      <c r="G7798">
        <v>93</v>
      </c>
      <c r="H7798">
        <v>2</v>
      </c>
      <c r="I7798">
        <v>68</v>
      </c>
      <c r="J7798">
        <v>0</v>
      </c>
      <c r="K7798">
        <f>_xlfn.XLOOKUP(FraudData[[#This Row],[amount]],AmountRules[Amount Min],AmountRules[Risk Points],,-1)</f>
        <v>0</v>
      </c>
      <c r="L7798">
        <f>_xlfn.XLOOKUP(FraudData[[#This Row],[transaction_hour]],TimeRules[Hour Min],TimeRules[Risk Points],,-1)</f>
        <v>0</v>
      </c>
      <c r="M7798">
        <f>_xlfn.XLOOKUP(FraudData[[#This Row],[foreign_transaction]],ForeignRules[Foreign Transaction],ForeignRules[Risk Points],0)</f>
        <v>0</v>
      </c>
      <c r="N7798">
        <f>_xlfn.XLOOKUP(FraudData[[#This Row],[location_mismatch]],Table10[Location Mismatch],Table10[Risk Points],0)</f>
        <v>0</v>
      </c>
      <c r="O7798">
        <f>_xlfn.XLOOKUP(FraudData[[#This Row],[device_trust_score]],DeviceRules[Device Min],DeviceRules[Risk Points],,-1)</f>
        <v>0</v>
      </c>
      <c r="P7798">
        <f>_xlfn.XLOOKUP(FraudData[[#This Row],[velocity_last_24h]],VelocityRules[Velocity Min],VelocityRules[Risk Points],,-1)</f>
        <v>0</v>
      </c>
      <c r="Q7798">
        <f>_xlfn.XLOOKUP(FraudData[[#This Row],[merchant_category]],MerchantRules[Merchant Category],MerchantRules[Risk Points],0)</f>
        <v>1</v>
      </c>
      <c r="R7798">
        <f>SUM(FraudData[[#This Row],[Amount Risk]:[Merchant Risk]])</f>
        <v>1</v>
      </c>
      <c r="S7798" t="str" cm="1">
        <f t="array" ref="S7798">_xlfn.IFS(FraudData[[#This Row],[Fraud Risk Score]]&gt;=8,"High Risk",FraudData[[#This Row],[Fraud Risk Score]]&gt;=6,"Medium Risk",TRUE,"Low Risk")</f>
        <v>Low Risk</v>
      </c>
    </row>
    <row r="7799" spans="1:19">
      <c r="A7799">
        <v>7798</v>
      </c>
      <c r="B7799">
        <v>32.36</v>
      </c>
      <c r="C7799">
        <v>7</v>
      </c>
      <c r="D7799" t="s">
        <v>50</v>
      </c>
      <c r="E7799">
        <v>0</v>
      </c>
      <c r="F7799">
        <v>0</v>
      </c>
      <c r="G7799">
        <v>58</v>
      </c>
      <c r="H7799">
        <v>5</v>
      </c>
      <c r="I7799">
        <v>18</v>
      </c>
      <c r="J7799">
        <v>0</v>
      </c>
      <c r="K7799">
        <f>_xlfn.XLOOKUP(FraudData[[#This Row],[amount]],AmountRules[Amount Min],AmountRules[Risk Points],,-1)</f>
        <v>0</v>
      </c>
      <c r="L7799">
        <f>_xlfn.XLOOKUP(FraudData[[#This Row],[transaction_hour]],TimeRules[Hour Min],TimeRules[Risk Points],,-1)</f>
        <v>0</v>
      </c>
      <c r="M7799">
        <f>_xlfn.XLOOKUP(FraudData[[#This Row],[foreign_transaction]],ForeignRules[Foreign Transaction],ForeignRules[Risk Points],0)</f>
        <v>0</v>
      </c>
      <c r="N7799">
        <f>_xlfn.XLOOKUP(FraudData[[#This Row],[location_mismatch]],Table10[Location Mismatch],Table10[Risk Points],0)</f>
        <v>0</v>
      </c>
      <c r="O7799">
        <f>_xlfn.XLOOKUP(FraudData[[#This Row],[device_trust_score]],DeviceRules[Device Min],DeviceRules[Risk Points],,-1)</f>
        <v>1</v>
      </c>
      <c r="P7799">
        <f>_xlfn.XLOOKUP(FraudData[[#This Row],[velocity_last_24h]],VelocityRules[Velocity Min],VelocityRules[Risk Points],,-1)</f>
        <v>3</v>
      </c>
      <c r="Q7799">
        <f>_xlfn.XLOOKUP(FraudData[[#This Row],[merchant_category]],MerchantRules[Merchant Category],MerchantRules[Risk Points],0)</f>
        <v>0</v>
      </c>
      <c r="R7799">
        <f>SUM(FraudData[[#This Row],[Amount Risk]:[Merchant Risk]])</f>
        <v>4</v>
      </c>
      <c r="S7799" t="str" cm="1">
        <f t="array" ref="S7799">_xlfn.IFS(FraudData[[#This Row],[Fraud Risk Score]]&gt;=8,"High Risk",FraudData[[#This Row],[Fraud Risk Score]]&gt;=6,"Medium Risk",TRUE,"Low Risk")</f>
        <v>Low Risk</v>
      </c>
    </row>
    <row r="7800" spans="1:19">
      <c r="A7800">
        <v>7799</v>
      </c>
      <c r="B7800">
        <v>47.88</v>
      </c>
      <c r="C7800">
        <v>23</v>
      </c>
      <c r="D7800" t="s">
        <v>49</v>
      </c>
      <c r="E7800">
        <v>0</v>
      </c>
      <c r="F7800">
        <v>0</v>
      </c>
      <c r="G7800">
        <v>31</v>
      </c>
      <c r="H7800">
        <v>2</v>
      </c>
      <c r="I7800">
        <v>41</v>
      </c>
      <c r="J7800">
        <v>0</v>
      </c>
      <c r="K7800">
        <f>_xlfn.XLOOKUP(FraudData[[#This Row],[amount]],AmountRules[Amount Min],AmountRules[Risk Points],,-1)</f>
        <v>0</v>
      </c>
      <c r="L7800">
        <f>_xlfn.XLOOKUP(FraudData[[#This Row],[transaction_hour]],TimeRules[Hour Min],TimeRules[Risk Points],,-1)</f>
        <v>1</v>
      </c>
      <c r="M7800">
        <f>_xlfn.XLOOKUP(FraudData[[#This Row],[foreign_transaction]],ForeignRules[Foreign Transaction],ForeignRules[Risk Points],0)</f>
        <v>0</v>
      </c>
      <c r="N7800">
        <f>_xlfn.XLOOKUP(FraudData[[#This Row],[location_mismatch]],Table10[Location Mismatch],Table10[Risk Points],0)</f>
        <v>0</v>
      </c>
      <c r="O7800">
        <f>_xlfn.XLOOKUP(FraudData[[#This Row],[device_trust_score]],DeviceRules[Device Min],DeviceRules[Risk Points],,-1)</f>
        <v>2</v>
      </c>
      <c r="P7800">
        <f>_xlfn.XLOOKUP(FraudData[[#This Row],[velocity_last_24h]],VelocityRules[Velocity Min],VelocityRules[Risk Points],,-1)</f>
        <v>0</v>
      </c>
      <c r="Q7800">
        <f>_xlfn.XLOOKUP(FraudData[[#This Row],[merchant_category]],MerchantRules[Merchant Category],MerchantRules[Risk Points],0)</f>
        <v>1</v>
      </c>
      <c r="R7800">
        <f>SUM(FraudData[[#This Row],[Amount Risk]:[Merchant Risk]])</f>
        <v>4</v>
      </c>
      <c r="S7800" t="str" cm="1">
        <f t="array" ref="S7800">_xlfn.IFS(FraudData[[#This Row],[Fraud Risk Score]]&gt;=8,"High Risk",FraudData[[#This Row],[Fraud Risk Score]]&gt;=6,"Medium Risk",TRUE,"Low Risk")</f>
        <v>Low Risk</v>
      </c>
    </row>
    <row r="7801" spans="1:19">
      <c r="A7801">
        <v>7800</v>
      </c>
      <c r="B7801">
        <v>55.05</v>
      </c>
      <c r="C7801">
        <v>16</v>
      </c>
      <c r="D7801" t="s">
        <v>46</v>
      </c>
      <c r="E7801">
        <v>0</v>
      </c>
      <c r="F7801">
        <v>0</v>
      </c>
      <c r="G7801">
        <v>74</v>
      </c>
      <c r="H7801">
        <v>1</v>
      </c>
      <c r="I7801">
        <v>37</v>
      </c>
      <c r="J7801">
        <v>0</v>
      </c>
      <c r="K7801">
        <f>_xlfn.XLOOKUP(FraudData[[#This Row],[amount]],AmountRules[Amount Min],AmountRules[Risk Points],,-1)</f>
        <v>0</v>
      </c>
      <c r="L7801">
        <f>_xlfn.XLOOKUP(FraudData[[#This Row],[transaction_hour]],TimeRules[Hour Min],TimeRules[Risk Points],,-1)</f>
        <v>0</v>
      </c>
      <c r="M7801">
        <f>_xlfn.XLOOKUP(FraudData[[#This Row],[foreign_transaction]],ForeignRules[Foreign Transaction],ForeignRules[Risk Points],0)</f>
        <v>0</v>
      </c>
      <c r="N7801">
        <f>_xlfn.XLOOKUP(FraudData[[#This Row],[location_mismatch]],Table10[Location Mismatch],Table10[Risk Points],0)</f>
        <v>0</v>
      </c>
      <c r="O7801">
        <f>_xlfn.XLOOKUP(FraudData[[#This Row],[device_trust_score]],DeviceRules[Device Min],DeviceRules[Risk Points],,-1)</f>
        <v>0</v>
      </c>
      <c r="P7801">
        <f>_xlfn.XLOOKUP(FraudData[[#This Row],[velocity_last_24h]],VelocityRules[Velocity Min],VelocityRules[Risk Points],,-1)</f>
        <v>0</v>
      </c>
      <c r="Q7801">
        <f>_xlfn.XLOOKUP(FraudData[[#This Row],[merchant_category]],MerchantRules[Merchant Category],MerchantRules[Risk Points],0)</f>
        <v>0</v>
      </c>
      <c r="R7801">
        <f>SUM(FraudData[[#This Row],[Amount Risk]:[Merchant Risk]])</f>
        <v>0</v>
      </c>
      <c r="S7801" t="str" cm="1">
        <f t="array" ref="S7801">_xlfn.IFS(FraudData[[#This Row],[Fraud Risk Score]]&gt;=8,"High Risk",FraudData[[#This Row],[Fraud Risk Score]]&gt;=6,"Medium Risk",TRUE,"Low Risk")</f>
        <v>Low Risk</v>
      </c>
    </row>
    <row r="7802" spans="1:19">
      <c r="A7802">
        <v>7801</v>
      </c>
      <c r="B7802">
        <v>6.94</v>
      </c>
      <c r="C7802">
        <v>4</v>
      </c>
      <c r="D7802" t="s">
        <v>49</v>
      </c>
      <c r="E7802">
        <v>0</v>
      </c>
      <c r="F7802">
        <v>0</v>
      </c>
      <c r="G7802">
        <v>77</v>
      </c>
      <c r="H7802">
        <v>2</v>
      </c>
      <c r="I7802">
        <v>58</v>
      </c>
      <c r="J7802">
        <v>0</v>
      </c>
      <c r="K7802">
        <f>_xlfn.XLOOKUP(FraudData[[#This Row],[amount]],AmountRules[Amount Min],AmountRules[Risk Points],,-1)</f>
        <v>0</v>
      </c>
      <c r="L7802">
        <f>_xlfn.XLOOKUP(FraudData[[#This Row],[transaction_hour]],TimeRules[Hour Min],TimeRules[Risk Points],,-1)</f>
        <v>0</v>
      </c>
      <c r="M7802">
        <f>_xlfn.XLOOKUP(FraudData[[#This Row],[foreign_transaction]],ForeignRules[Foreign Transaction],ForeignRules[Risk Points],0)</f>
        <v>0</v>
      </c>
      <c r="N7802">
        <f>_xlfn.XLOOKUP(FraudData[[#This Row],[location_mismatch]],Table10[Location Mismatch],Table10[Risk Points],0)</f>
        <v>0</v>
      </c>
      <c r="O7802">
        <f>_xlfn.XLOOKUP(FraudData[[#This Row],[device_trust_score]],DeviceRules[Device Min],DeviceRules[Risk Points],,-1)</f>
        <v>0</v>
      </c>
      <c r="P7802">
        <f>_xlfn.XLOOKUP(FraudData[[#This Row],[velocity_last_24h]],VelocityRules[Velocity Min],VelocityRules[Risk Points],,-1)</f>
        <v>0</v>
      </c>
      <c r="Q7802">
        <f>_xlfn.XLOOKUP(FraudData[[#This Row],[merchant_category]],MerchantRules[Merchant Category],MerchantRules[Risk Points],0)</f>
        <v>1</v>
      </c>
      <c r="R7802">
        <f>SUM(FraudData[[#This Row],[Amount Risk]:[Merchant Risk]])</f>
        <v>1</v>
      </c>
      <c r="S7802" t="str" cm="1">
        <f t="array" ref="S7802">_xlfn.IFS(FraudData[[#This Row],[Fraud Risk Score]]&gt;=8,"High Risk",FraudData[[#This Row],[Fraud Risk Score]]&gt;=6,"Medium Risk",TRUE,"Low Risk")</f>
        <v>Low Risk</v>
      </c>
    </row>
    <row r="7803" spans="1:19">
      <c r="A7803">
        <v>7802</v>
      </c>
      <c r="B7803">
        <v>23.64</v>
      </c>
      <c r="C7803">
        <v>11</v>
      </c>
      <c r="D7803" t="s">
        <v>48</v>
      </c>
      <c r="E7803">
        <v>0</v>
      </c>
      <c r="F7803">
        <v>0</v>
      </c>
      <c r="G7803">
        <v>97</v>
      </c>
      <c r="H7803">
        <v>1</v>
      </c>
      <c r="I7803">
        <v>57</v>
      </c>
      <c r="J7803">
        <v>0</v>
      </c>
      <c r="K7803">
        <f>_xlfn.XLOOKUP(FraudData[[#This Row],[amount]],AmountRules[Amount Min],AmountRules[Risk Points],,-1)</f>
        <v>0</v>
      </c>
      <c r="L7803">
        <f>_xlfn.XLOOKUP(FraudData[[#This Row],[transaction_hour]],TimeRules[Hour Min],TimeRules[Risk Points],,-1)</f>
        <v>0</v>
      </c>
      <c r="M7803">
        <f>_xlfn.XLOOKUP(FraudData[[#This Row],[foreign_transaction]],ForeignRules[Foreign Transaction],ForeignRules[Risk Points],0)</f>
        <v>0</v>
      </c>
      <c r="N7803">
        <f>_xlfn.XLOOKUP(FraudData[[#This Row],[location_mismatch]],Table10[Location Mismatch],Table10[Risk Points],0)</f>
        <v>0</v>
      </c>
      <c r="O7803">
        <f>_xlfn.XLOOKUP(FraudData[[#This Row],[device_trust_score]],DeviceRules[Device Min],DeviceRules[Risk Points],,-1)</f>
        <v>0</v>
      </c>
      <c r="P7803">
        <f>_xlfn.XLOOKUP(FraudData[[#This Row],[velocity_last_24h]],VelocityRules[Velocity Min],VelocityRules[Risk Points],,-1)</f>
        <v>0</v>
      </c>
      <c r="Q7803">
        <f>_xlfn.XLOOKUP(FraudData[[#This Row],[merchant_category]],MerchantRules[Merchant Category],MerchantRules[Risk Points],0)</f>
        <v>0</v>
      </c>
      <c r="R7803">
        <f>SUM(FraudData[[#This Row],[Amount Risk]:[Merchant Risk]])</f>
        <v>0</v>
      </c>
      <c r="S7803" t="str" cm="1">
        <f t="array" ref="S7803">_xlfn.IFS(FraudData[[#This Row],[Fraud Risk Score]]&gt;=8,"High Risk",FraudData[[#This Row],[Fraud Risk Score]]&gt;=6,"Medium Risk",TRUE,"Low Risk")</f>
        <v>Low Risk</v>
      </c>
    </row>
    <row r="7804" spans="1:19">
      <c r="A7804">
        <v>7803</v>
      </c>
      <c r="B7804">
        <v>772.92</v>
      </c>
      <c r="C7804">
        <v>5</v>
      </c>
      <c r="D7804" t="s">
        <v>48</v>
      </c>
      <c r="E7804">
        <v>0</v>
      </c>
      <c r="F7804">
        <v>1</v>
      </c>
      <c r="G7804">
        <v>35</v>
      </c>
      <c r="H7804">
        <v>0</v>
      </c>
      <c r="I7804">
        <v>56</v>
      </c>
      <c r="J7804">
        <v>0</v>
      </c>
      <c r="K7804">
        <f>_xlfn.XLOOKUP(FraudData[[#This Row],[amount]],AmountRules[Amount Min],AmountRules[Risk Points],,-1)</f>
        <v>1</v>
      </c>
      <c r="L7804">
        <f>_xlfn.XLOOKUP(FraudData[[#This Row],[transaction_hour]],TimeRules[Hour Min],TimeRules[Risk Points],,-1)</f>
        <v>0</v>
      </c>
      <c r="M7804">
        <f>_xlfn.XLOOKUP(FraudData[[#This Row],[foreign_transaction]],ForeignRules[Foreign Transaction],ForeignRules[Risk Points],0)</f>
        <v>0</v>
      </c>
      <c r="N7804">
        <f>_xlfn.XLOOKUP(FraudData[[#This Row],[location_mismatch]],Table10[Location Mismatch],Table10[Risk Points],0)</f>
        <v>3</v>
      </c>
      <c r="O7804">
        <f>_xlfn.XLOOKUP(FraudData[[#This Row],[device_trust_score]],DeviceRules[Device Min],DeviceRules[Risk Points],,-1)</f>
        <v>2</v>
      </c>
      <c r="P7804">
        <f>_xlfn.XLOOKUP(FraudData[[#This Row],[velocity_last_24h]],VelocityRules[Velocity Min],VelocityRules[Risk Points],,-1)</f>
        <v>0</v>
      </c>
      <c r="Q7804">
        <f>_xlfn.XLOOKUP(FraudData[[#This Row],[merchant_category]],MerchantRules[Merchant Category],MerchantRules[Risk Points],0)</f>
        <v>0</v>
      </c>
      <c r="R7804">
        <f>SUM(FraudData[[#This Row],[Amount Risk]:[Merchant Risk]])</f>
        <v>6</v>
      </c>
      <c r="S7804" t="str" cm="1">
        <f t="array" ref="S7804">_xlfn.IFS(FraudData[[#This Row],[Fraud Risk Score]]&gt;=8,"High Risk",FraudData[[#This Row],[Fraud Risk Score]]&gt;=6,"Medium Risk",TRUE,"Low Risk")</f>
        <v>Medium Risk</v>
      </c>
    </row>
    <row r="7805" spans="1:19">
      <c r="A7805">
        <v>7804</v>
      </c>
      <c r="B7805">
        <v>68.16</v>
      </c>
      <c r="C7805">
        <v>17</v>
      </c>
      <c r="D7805" t="s">
        <v>49</v>
      </c>
      <c r="E7805">
        <v>0</v>
      </c>
      <c r="F7805">
        <v>0</v>
      </c>
      <c r="G7805">
        <v>32</v>
      </c>
      <c r="H7805">
        <v>1</v>
      </c>
      <c r="I7805">
        <v>28</v>
      </c>
      <c r="J7805">
        <v>0</v>
      </c>
      <c r="K7805">
        <f>_xlfn.XLOOKUP(FraudData[[#This Row],[amount]],AmountRules[Amount Min],AmountRules[Risk Points],,-1)</f>
        <v>0</v>
      </c>
      <c r="L7805">
        <f>_xlfn.XLOOKUP(FraudData[[#This Row],[transaction_hour]],TimeRules[Hour Min],TimeRules[Risk Points],,-1)</f>
        <v>0</v>
      </c>
      <c r="M7805">
        <f>_xlfn.XLOOKUP(FraudData[[#This Row],[foreign_transaction]],ForeignRules[Foreign Transaction],ForeignRules[Risk Points],0)</f>
        <v>0</v>
      </c>
      <c r="N7805">
        <f>_xlfn.XLOOKUP(FraudData[[#This Row],[location_mismatch]],Table10[Location Mismatch],Table10[Risk Points],0)</f>
        <v>0</v>
      </c>
      <c r="O7805">
        <f>_xlfn.XLOOKUP(FraudData[[#This Row],[device_trust_score]],DeviceRules[Device Min],DeviceRules[Risk Points],,-1)</f>
        <v>2</v>
      </c>
      <c r="P7805">
        <f>_xlfn.XLOOKUP(FraudData[[#This Row],[velocity_last_24h]],VelocityRules[Velocity Min],VelocityRules[Risk Points],,-1)</f>
        <v>0</v>
      </c>
      <c r="Q7805">
        <f>_xlfn.XLOOKUP(FraudData[[#This Row],[merchant_category]],MerchantRules[Merchant Category],MerchantRules[Risk Points],0)</f>
        <v>1</v>
      </c>
      <c r="R7805">
        <f>SUM(FraudData[[#This Row],[Amount Risk]:[Merchant Risk]])</f>
        <v>3</v>
      </c>
      <c r="S7805" t="str" cm="1">
        <f t="array" ref="S7805">_xlfn.IFS(FraudData[[#This Row],[Fraud Risk Score]]&gt;=8,"High Risk",FraudData[[#This Row],[Fraud Risk Score]]&gt;=6,"Medium Risk",TRUE,"Low Risk")</f>
        <v>Low Risk</v>
      </c>
    </row>
    <row r="7806" spans="1:19">
      <c r="A7806">
        <v>7805</v>
      </c>
      <c r="B7806">
        <v>22.05</v>
      </c>
      <c r="C7806">
        <v>4</v>
      </c>
      <c r="D7806" t="s">
        <v>49</v>
      </c>
      <c r="E7806">
        <v>0</v>
      </c>
      <c r="F7806">
        <v>0</v>
      </c>
      <c r="G7806">
        <v>56</v>
      </c>
      <c r="H7806">
        <v>5</v>
      </c>
      <c r="I7806">
        <v>42</v>
      </c>
      <c r="J7806">
        <v>0</v>
      </c>
      <c r="K7806">
        <f>_xlfn.XLOOKUP(FraudData[[#This Row],[amount]],AmountRules[Amount Min],AmountRules[Risk Points],,-1)</f>
        <v>0</v>
      </c>
      <c r="L7806">
        <f>_xlfn.XLOOKUP(FraudData[[#This Row],[transaction_hour]],TimeRules[Hour Min],TimeRules[Risk Points],,-1)</f>
        <v>0</v>
      </c>
      <c r="M7806">
        <f>_xlfn.XLOOKUP(FraudData[[#This Row],[foreign_transaction]],ForeignRules[Foreign Transaction],ForeignRules[Risk Points],0)</f>
        <v>0</v>
      </c>
      <c r="N7806">
        <f>_xlfn.XLOOKUP(FraudData[[#This Row],[location_mismatch]],Table10[Location Mismatch],Table10[Risk Points],0)</f>
        <v>0</v>
      </c>
      <c r="O7806">
        <f>_xlfn.XLOOKUP(FraudData[[#This Row],[device_trust_score]],DeviceRules[Device Min],DeviceRules[Risk Points],,-1)</f>
        <v>1</v>
      </c>
      <c r="P7806">
        <f>_xlfn.XLOOKUP(FraudData[[#This Row],[velocity_last_24h]],VelocityRules[Velocity Min],VelocityRules[Risk Points],,-1)</f>
        <v>3</v>
      </c>
      <c r="Q7806">
        <f>_xlfn.XLOOKUP(FraudData[[#This Row],[merchant_category]],MerchantRules[Merchant Category],MerchantRules[Risk Points],0)</f>
        <v>1</v>
      </c>
      <c r="R7806">
        <f>SUM(FraudData[[#This Row],[Amount Risk]:[Merchant Risk]])</f>
        <v>5</v>
      </c>
      <c r="S7806" t="str" cm="1">
        <f t="array" ref="S7806">_xlfn.IFS(FraudData[[#This Row],[Fraud Risk Score]]&gt;=8,"High Risk",FraudData[[#This Row],[Fraud Risk Score]]&gt;=6,"Medium Risk",TRUE,"Low Risk")</f>
        <v>Low Risk</v>
      </c>
    </row>
    <row r="7807" spans="1:19">
      <c r="A7807">
        <v>7806</v>
      </c>
      <c r="B7807">
        <v>20.37</v>
      </c>
      <c r="C7807">
        <v>5</v>
      </c>
      <c r="D7807" t="s">
        <v>48</v>
      </c>
      <c r="E7807">
        <v>0</v>
      </c>
      <c r="F7807">
        <v>0</v>
      </c>
      <c r="G7807">
        <v>87</v>
      </c>
      <c r="H7807">
        <v>1</v>
      </c>
      <c r="I7807">
        <v>43</v>
      </c>
      <c r="J7807">
        <v>0</v>
      </c>
      <c r="K7807">
        <f>_xlfn.XLOOKUP(FraudData[[#This Row],[amount]],AmountRules[Amount Min],AmountRules[Risk Points],,-1)</f>
        <v>0</v>
      </c>
      <c r="L7807">
        <f>_xlfn.XLOOKUP(FraudData[[#This Row],[transaction_hour]],TimeRules[Hour Min],TimeRules[Risk Points],,-1)</f>
        <v>0</v>
      </c>
      <c r="M7807">
        <f>_xlfn.XLOOKUP(FraudData[[#This Row],[foreign_transaction]],ForeignRules[Foreign Transaction],ForeignRules[Risk Points],0)</f>
        <v>0</v>
      </c>
      <c r="N7807">
        <f>_xlfn.XLOOKUP(FraudData[[#This Row],[location_mismatch]],Table10[Location Mismatch],Table10[Risk Points],0)</f>
        <v>0</v>
      </c>
      <c r="O7807">
        <f>_xlfn.XLOOKUP(FraudData[[#This Row],[device_trust_score]],DeviceRules[Device Min],DeviceRules[Risk Points],,-1)</f>
        <v>0</v>
      </c>
      <c r="P7807">
        <f>_xlfn.XLOOKUP(FraudData[[#This Row],[velocity_last_24h]],VelocityRules[Velocity Min],VelocityRules[Risk Points],,-1)</f>
        <v>0</v>
      </c>
      <c r="Q7807">
        <f>_xlfn.XLOOKUP(FraudData[[#This Row],[merchant_category]],MerchantRules[Merchant Category],MerchantRules[Risk Points],0)</f>
        <v>0</v>
      </c>
      <c r="R7807">
        <f>SUM(FraudData[[#This Row],[Amount Risk]:[Merchant Risk]])</f>
        <v>0</v>
      </c>
      <c r="S7807" t="str" cm="1">
        <f t="array" ref="S7807">_xlfn.IFS(FraudData[[#This Row],[Fraud Risk Score]]&gt;=8,"High Risk",FraudData[[#This Row],[Fraud Risk Score]]&gt;=6,"Medium Risk",TRUE,"Low Risk")</f>
        <v>Low Risk</v>
      </c>
    </row>
    <row r="7808" spans="1:19">
      <c r="A7808">
        <v>7807</v>
      </c>
      <c r="B7808">
        <v>228.79</v>
      </c>
      <c r="C7808">
        <v>8</v>
      </c>
      <c r="D7808" t="s">
        <v>46</v>
      </c>
      <c r="E7808">
        <v>0</v>
      </c>
      <c r="F7808">
        <v>0</v>
      </c>
      <c r="G7808">
        <v>79</v>
      </c>
      <c r="H7808">
        <v>1</v>
      </c>
      <c r="I7808">
        <v>52</v>
      </c>
      <c r="J7808">
        <v>0</v>
      </c>
      <c r="K7808">
        <f>_xlfn.XLOOKUP(FraudData[[#This Row],[amount]],AmountRules[Amount Min],AmountRules[Risk Points],,-1)</f>
        <v>0</v>
      </c>
      <c r="L7808">
        <f>_xlfn.XLOOKUP(FraudData[[#This Row],[transaction_hour]],TimeRules[Hour Min],TimeRules[Risk Points],,-1)</f>
        <v>0</v>
      </c>
      <c r="M7808">
        <f>_xlfn.XLOOKUP(FraudData[[#This Row],[foreign_transaction]],ForeignRules[Foreign Transaction],ForeignRules[Risk Points],0)</f>
        <v>0</v>
      </c>
      <c r="N7808">
        <f>_xlfn.XLOOKUP(FraudData[[#This Row],[location_mismatch]],Table10[Location Mismatch],Table10[Risk Points],0)</f>
        <v>0</v>
      </c>
      <c r="O7808">
        <f>_xlfn.XLOOKUP(FraudData[[#This Row],[device_trust_score]],DeviceRules[Device Min],DeviceRules[Risk Points],,-1)</f>
        <v>0</v>
      </c>
      <c r="P7808">
        <f>_xlfn.XLOOKUP(FraudData[[#This Row],[velocity_last_24h]],VelocityRules[Velocity Min],VelocityRules[Risk Points],,-1)</f>
        <v>0</v>
      </c>
      <c r="Q7808">
        <f>_xlfn.XLOOKUP(FraudData[[#This Row],[merchant_category]],MerchantRules[Merchant Category],MerchantRules[Risk Points],0)</f>
        <v>0</v>
      </c>
      <c r="R7808">
        <f>SUM(FraudData[[#This Row],[Amount Risk]:[Merchant Risk]])</f>
        <v>0</v>
      </c>
      <c r="S7808" t="str" cm="1">
        <f t="array" ref="S7808">_xlfn.IFS(FraudData[[#This Row],[Fraud Risk Score]]&gt;=8,"High Risk",FraudData[[#This Row],[Fraud Risk Score]]&gt;=6,"Medium Risk",TRUE,"Low Risk")</f>
        <v>Low Risk</v>
      </c>
    </row>
    <row r="7809" spans="1:19">
      <c r="A7809">
        <v>7808</v>
      </c>
      <c r="B7809">
        <v>347.05</v>
      </c>
      <c r="C7809">
        <v>14</v>
      </c>
      <c r="D7809" t="s">
        <v>47</v>
      </c>
      <c r="E7809">
        <v>0</v>
      </c>
      <c r="F7809">
        <v>0</v>
      </c>
      <c r="G7809">
        <v>83</v>
      </c>
      <c r="H7809">
        <v>2</v>
      </c>
      <c r="I7809">
        <v>45</v>
      </c>
      <c r="J7809">
        <v>0</v>
      </c>
      <c r="K7809">
        <f>_xlfn.XLOOKUP(FraudData[[#This Row],[amount]],AmountRules[Amount Min],AmountRules[Risk Points],,-1)</f>
        <v>0</v>
      </c>
      <c r="L7809">
        <f>_xlfn.XLOOKUP(FraudData[[#This Row],[transaction_hour]],TimeRules[Hour Min],TimeRules[Risk Points],,-1)</f>
        <v>0</v>
      </c>
      <c r="M7809">
        <f>_xlfn.XLOOKUP(FraudData[[#This Row],[foreign_transaction]],ForeignRules[Foreign Transaction],ForeignRules[Risk Points],0)</f>
        <v>0</v>
      </c>
      <c r="N7809">
        <f>_xlfn.XLOOKUP(FraudData[[#This Row],[location_mismatch]],Table10[Location Mismatch],Table10[Risk Points],0)</f>
        <v>0</v>
      </c>
      <c r="O7809">
        <f>_xlfn.XLOOKUP(FraudData[[#This Row],[device_trust_score]],DeviceRules[Device Min],DeviceRules[Risk Points],,-1)</f>
        <v>0</v>
      </c>
      <c r="P7809">
        <f>_xlfn.XLOOKUP(FraudData[[#This Row],[velocity_last_24h]],VelocityRules[Velocity Min],VelocityRules[Risk Points],,-1)</f>
        <v>0</v>
      </c>
      <c r="Q7809">
        <f>_xlfn.XLOOKUP(FraudData[[#This Row],[merchant_category]],MerchantRules[Merchant Category],MerchantRules[Risk Points],0)</f>
        <v>0</v>
      </c>
      <c r="R7809">
        <f>SUM(FraudData[[#This Row],[Amount Risk]:[Merchant Risk]])</f>
        <v>0</v>
      </c>
      <c r="S7809" t="str" cm="1">
        <f t="array" ref="S7809">_xlfn.IFS(FraudData[[#This Row],[Fraud Risk Score]]&gt;=8,"High Risk",FraudData[[#This Row],[Fraud Risk Score]]&gt;=6,"Medium Risk",TRUE,"Low Risk")</f>
        <v>Low Risk</v>
      </c>
    </row>
    <row r="7810" spans="1:19">
      <c r="A7810">
        <v>7809</v>
      </c>
      <c r="B7810">
        <v>53.46</v>
      </c>
      <c r="C7810">
        <v>9</v>
      </c>
      <c r="D7810" t="s">
        <v>50</v>
      </c>
      <c r="E7810">
        <v>0</v>
      </c>
      <c r="F7810">
        <v>0</v>
      </c>
      <c r="G7810">
        <v>87</v>
      </c>
      <c r="H7810">
        <v>2</v>
      </c>
      <c r="I7810">
        <v>35</v>
      </c>
      <c r="J7810">
        <v>0</v>
      </c>
      <c r="K7810">
        <f>_xlfn.XLOOKUP(FraudData[[#This Row],[amount]],AmountRules[Amount Min],AmountRules[Risk Points],,-1)</f>
        <v>0</v>
      </c>
      <c r="L7810">
        <f>_xlfn.XLOOKUP(FraudData[[#This Row],[transaction_hour]],TimeRules[Hour Min],TimeRules[Risk Points],,-1)</f>
        <v>0</v>
      </c>
      <c r="M7810">
        <f>_xlfn.XLOOKUP(FraudData[[#This Row],[foreign_transaction]],ForeignRules[Foreign Transaction],ForeignRules[Risk Points],0)</f>
        <v>0</v>
      </c>
      <c r="N7810">
        <f>_xlfn.XLOOKUP(FraudData[[#This Row],[location_mismatch]],Table10[Location Mismatch],Table10[Risk Points],0)</f>
        <v>0</v>
      </c>
      <c r="O7810">
        <f>_xlfn.XLOOKUP(FraudData[[#This Row],[device_trust_score]],DeviceRules[Device Min],DeviceRules[Risk Points],,-1)</f>
        <v>0</v>
      </c>
      <c r="P7810">
        <f>_xlfn.XLOOKUP(FraudData[[#This Row],[velocity_last_24h]],VelocityRules[Velocity Min],VelocityRules[Risk Points],,-1)</f>
        <v>0</v>
      </c>
      <c r="Q7810">
        <f>_xlfn.XLOOKUP(FraudData[[#This Row],[merchant_category]],MerchantRules[Merchant Category],MerchantRules[Risk Points],0)</f>
        <v>0</v>
      </c>
      <c r="R7810">
        <f>SUM(FraudData[[#This Row],[Amount Risk]:[Merchant Risk]])</f>
        <v>0</v>
      </c>
      <c r="S7810" t="str" cm="1">
        <f t="array" ref="S7810">_xlfn.IFS(FraudData[[#This Row],[Fraud Risk Score]]&gt;=8,"High Risk",FraudData[[#This Row],[Fraud Risk Score]]&gt;=6,"Medium Risk",TRUE,"Low Risk")</f>
        <v>Low Risk</v>
      </c>
    </row>
    <row r="7811" spans="1:19">
      <c r="A7811">
        <v>7810</v>
      </c>
      <c r="B7811">
        <v>3.8</v>
      </c>
      <c r="C7811">
        <v>16</v>
      </c>
      <c r="D7811" t="s">
        <v>48</v>
      </c>
      <c r="E7811">
        <v>1</v>
      </c>
      <c r="F7811">
        <v>0</v>
      </c>
      <c r="G7811">
        <v>41</v>
      </c>
      <c r="H7811">
        <v>3</v>
      </c>
      <c r="I7811">
        <v>27</v>
      </c>
      <c r="J7811">
        <v>0</v>
      </c>
      <c r="K7811">
        <f>_xlfn.XLOOKUP(FraudData[[#This Row],[amount]],AmountRules[Amount Min],AmountRules[Risk Points],,-1)</f>
        <v>0</v>
      </c>
      <c r="L7811">
        <f>_xlfn.XLOOKUP(FraudData[[#This Row],[transaction_hour]],TimeRules[Hour Min],TimeRules[Risk Points],,-1)</f>
        <v>0</v>
      </c>
      <c r="M7811">
        <f>_xlfn.XLOOKUP(FraudData[[#This Row],[foreign_transaction]],ForeignRules[Foreign Transaction],ForeignRules[Risk Points],0)</f>
        <v>3</v>
      </c>
      <c r="N7811">
        <f>_xlfn.XLOOKUP(FraudData[[#This Row],[location_mismatch]],Table10[Location Mismatch],Table10[Risk Points],0)</f>
        <v>0</v>
      </c>
      <c r="O7811">
        <f>_xlfn.XLOOKUP(FraudData[[#This Row],[device_trust_score]],DeviceRules[Device Min],DeviceRules[Risk Points],,-1)</f>
        <v>2</v>
      </c>
      <c r="P7811">
        <f>_xlfn.XLOOKUP(FraudData[[#This Row],[velocity_last_24h]],VelocityRules[Velocity Min],VelocityRules[Risk Points],,-1)</f>
        <v>0</v>
      </c>
      <c r="Q7811">
        <f>_xlfn.XLOOKUP(FraudData[[#This Row],[merchant_category]],MerchantRules[Merchant Category],MerchantRules[Risk Points],0)</f>
        <v>0</v>
      </c>
      <c r="R7811">
        <f>SUM(FraudData[[#This Row],[Amount Risk]:[Merchant Risk]])</f>
        <v>5</v>
      </c>
      <c r="S7811" t="str" cm="1">
        <f t="array" ref="S7811">_xlfn.IFS(FraudData[[#This Row],[Fraud Risk Score]]&gt;=8,"High Risk",FraudData[[#This Row],[Fraud Risk Score]]&gt;=6,"Medium Risk",TRUE,"Low Risk")</f>
        <v>Low Risk</v>
      </c>
    </row>
    <row r="7812" spans="1:19">
      <c r="A7812">
        <v>7811</v>
      </c>
      <c r="B7812">
        <v>45.44</v>
      </c>
      <c r="C7812">
        <v>18</v>
      </c>
      <c r="D7812" t="s">
        <v>49</v>
      </c>
      <c r="E7812">
        <v>0</v>
      </c>
      <c r="F7812">
        <v>0</v>
      </c>
      <c r="G7812">
        <v>50</v>
      </c>
      <c r="H7812">
        <v>4</v>
      </c>
      <c r="I7812">
        <v>65</v>
      </c>
      <c r="J7812">
        <v>0</v>
      </c>
      <c r="K7812">
        <f>_xlfn.XLOOKUP(FraudData[[#This Row],[amount]],AmountRules[Amount Min],AmountRules[Risk Points],,-1)</f>
        <v>0</v>
      </c>
      <c r="L7812">
        <f>_xlfn.XLOOKUP(FraudData[[#This Row],[transaction_hour]],TimeRules[Hour Min],TimeRules[Risk Points],,-1)</f>
        <v>0</v>
      </c>
      <c r="M7812">
        <f>_xlfn.XLOOKUP(FraudData[[#This Row],[foreign_transaction]],ForeignRules[Foreign Transaction],ForeignRules[Risk Points],0)</f>
        <v>0</v>
      </c>
      <c r="N7812">
        <f>_xlfn.XLOOKUP(FraudData[[#This Row],[location_mismatch]],Table10[Location Mismatch],Table10[Risk Points],0)</f>
        <v>0</v>
      </c>
      <c r="O7812">
        <f>_xlfn.XLOOKUP(FraudData[[#This Row],[device_trust_score]],DeviceRules[Device Min],DeviceRules[Risk Points],,-1)</f>
        <v>1</v>
      </c>
      <c r="P7812">
        <f>_xlfn.XLOOKUP(FraudData[[#This Row],[velocity_last_24h]],VelocityRules[Velocity Min],VelocityRules[Risk Points],,-1)</f>
        <v>0</v>
      </c>
      <c r="Q7812">
        <f>_xlfn.XLOOKUP(FraudData[[#This Row],[merchant_category]],MerchantRules[Merchant Category],MerchantRules[Risk Points],0)</f>
        <v>1</v>
      </c>
      <c r="R7812">
        <f>SUM(FraudData[[#This Row],[Amount Risk]:[Merchant Risk]])</f>
        <v>2</v>
      </c>
      <c r="S7812" t="str" cm="1">
        <f t="array" ref="S7812">_xlfn.IFS(FraudData[[#This Row],[Fraud Risk Score]]&gt;=8,"High Risk",FraudData[[#This Row],[Fraud Risk Score]]&gt;=6,"Medium Risk",TRUE,"Low Risk")</f>
        <v>Low Risk</v>
      </c>
    </row>
    <row r="7813" spans="1:19">
      <c r="A7813">
        <v>7812</v>
      </c>
      <c r="B7813">
        <v>10.47</v>
      </c>
      <c r="C7813">
        <v>11</v>
      </c>
      <c r="D7813" t="s">
        <v>50</v>
      </c>
      <c r="E7813">
        <v>0</v>
      </c>
      <c r="F7813">
        <v>0</v>
      </c>
      <c r="G7813">
        <v>75</v>
      </c>
      <c r="H7813">
        <v>3</v>
      </c>
      <c r="I7813">
        <v>43</v>
      </c>
      <c r="J7813">
        <v>0</v>
      </c>
      <c r="K7813">
        <f>_xlfn.XLOOKUP(FraudData[[#This Row],[amount]],AmountRules[Amount Min],AmountRules[Risk Points],,-1)</f>
        <v>0</v>
      </c>
      <c r="L7813">
        <f>_xlfn.XLOOKUP(FraudData[[#This Row],[transaction_hour]],TimeRules[Hour Min],TimeRules[Risk Points],,-1)</f>
        <v>0</v>
      </c>
      <c r="M7813">
        <f>_xlfn.XLOOKUP(FraudData[[#This Row],[foreign_transaction]],ForeignRules[Foreign Transaction],ForeignRules[Risk Points],0)</f>
        <v>0</v>
      </c>
      <c r="N7813">
        <f>_xlfn.XLOOKUP(FraudData[[#This Row],[location_mismatch]],Table10[Location Mismatch],Table10[Risk Points],0)</f>
        <v>0</v>
      </c>
      <c r="O7813">
        <f>_xlfn.XLOOKUP(FraudData[[#This Row],[device_trust_score]],DeviceRules[Device Min],DeviceRules[Risk Points],,-1)</f>
        <v>0</v>
      </c>
      <c r="P7813">
        <f>_xlfn.XLOOKUP(FraudData[[#This Row],[velocity_last_24h]],VelocityRules[Velocity Min],VelocityRules[Risk Points],,-1)</f>
        <v>0</v>
      </c>
      <c r="Q7813">
        <f>_xlfn.XLOOKUP(FraudData[[#This Row],[merchant_category]],MerchantRules[Merchant Category],MerchantRules[Risk Points],0)</f>
        <v>0</v>
      </c>
      <c r="R7813">
        <f>SUM(FraudData[[#This Row],[Amount Risk]:[Merchant Risk]])</f>
        <v>0</v>
      </c>
      <c r="S7813" t="str" cm="1">
        <f t="array" ref="S7813">_xlfn.IFS(FraudData[[#This Row],[Fraud Risk Score]]&gt;=8,"High Risk",FraudData[[#This Row],[Fraud Risk Score]]&gt;=6,"Medium Risk",TRUE,"Low Risk")</f>
        <v>Low Risk</v>
      </c>
    </row>
    <row r="7814" spans="1:19">
      <c r="A7814">
        <v>7813</v>
      </c>
      <c r="B7814">
        <v>19.649999999999999</v>
      </c>
      <c r="C7814">
        <v>8</v>
      </c>
      <c r="D7814" t="s">
        <v>49</v>
      </c>
      <c r="E7814">
        <v>0</v>
      </c>
      <c r="F7814">
        <v>0</v>
      </c>
      <c r="G7814">
        <v>57</v>
      </c>
      <c r="H7814">
        <v>6</v>
      </c>
      <c r="I7814">
        <v>35</v>
      </c>
      <c r="J7814">
        <v>0</v>
      </c>
      <c r="K7814">
        <f>_xlfn.XLOOKUP(FraudData[[#This Row],[amount]],AmountRules[Amount Min],AmountRules[Risk Points],,-1)</f>
        <v>0</v>
      </c>
      <c r="L7814">
        <f>_xlfn.XLOOKUP(FraudData[[#This Row],[transaction_hour]],TimeRules[Hour Min],TimeRules[Risk Points],,-1)</f>
        <v>0</v>
      </c>
      <c r="M7814">
        <f>_xlfn.XLOOKUP(FraudData[[#This Row],[foreign_transaction]],ForeignRules[Foreign Transaction],ForeignRules[Risk Points],0)</f>
        <v>0</v>
      </c>
      <c r="N7814">
        <f>_xlfn.XLOOKUP(FraudData[[#This Row],[location_mismatch]],Table10[Location Mismatch],Table10[Risk Points],0)</f>
        <v>0</v>
      </c>
      <c r="O7814">
        <f>_xlfn.XLOOKUP(FraudData[[#This Row],[device_trust_score]],DeviceRules[Device Min],DeviceRules[Risk Points],,-1)</f>
        <v>1</v>
      </c>
      <c r="P7814">
        <f>_xlfn.XLOOKUP(FraudData[[#This Row],[velocity_last_24h]],VelocityRules[Velocity Min],VelocityRules[Risk Points],,-1)</f>
        <v>3</v>
      </c>
      <c r="Q7814">
        <f>_xlfn.XLOOKUP(FraudData[[#This Row],[merchant_category]],MerchantRules[Merchant Category],MerchantRules[Risk Points],0)</f>
        <v>1</v>
      </c>
      <c r="R7814">
        <f>SUM(FraudData[[#This Row],[Amount Risk]:[Merchant Risk]])</f>
        <v>5</v>
      </c>
      <c r="S7814" t="str" cm="1">
        <f t="array" ref="S7814">_xlfn.IFS(FraudData[[#This Row],[Fraud Risk Score]]&gt;=8,"High Risk",FraudData[[#This Row],[Fraud Risk Score]]&gt;=6,"Medium Risk",TRUE,"Low Risk")</f>
        <v>Low Risk</v>
      </c>
    </row>
    <row r="7815" spans="1:19">
      <c r="A7815">
        <v>7814</v>
      </c>
      <c r="B7815">
        <v>101.66</v>
      </c>
      <c r="C7815">
        <v>14</v>
      </c>
      <c r="D7815" t="s">
        <v>47</v>
      </c>
      <c r="E7815">
        <v>0</v>
      </c>
      <c r="F7815">
        <v>0</v>
      </c>
      <c r="G7815">
        <v>50</v>
      </c>
      <c r="H7815">
        <v>2</v>
      </c>
      <c r="I7815">
        <v>51</v>
      </c>
      <c r="J7815">
        <v>0</v>
      </c>
      <c r="K7815">
        <f>_xlfn.XLOOKUP(FraudData[[#This Row],[amount]],AmountRules[Amount Min],AmountRules[Risk Points],,-1)</f>
        <v>0</v>
      </c>
      <c r="L7815">
        <f>_xlfn.XLOOKUP(FraudData[[#This Row],[transaction_hour]],TimeRules[Hour Min],TimeRules[Risk Points],,-1)</f>
        <v>0</v>
      </c>
      <c r="M7815">
        <f>_xlfn.XLOOKUP(FraudData[[#This Row],[foreign_transaction]],ForeignRules[Foreign Transaction],ForeignRules[Risk Points],0)</f>
        <v>0</v>
      </c>
      <c r="N7815">
        <f>_xlfn.XLOOKUP(FraudData[[#This Row],[location_mismatch]],Table10[Location Mismatch],Table10[Risk Points],0)</f>
        <v>0</v>
      </c>
      <c r="O7815">
        <f>_xlfn.XLOOKUP(FraudData[[#This Row],[device_trust_score]],DeviceRules[Device Min],DeviceRules[Risk Points],,-1)</f>
        <v>1</v>
      </c>
      <c r="P7815">
        <f>_xlfn.XLOOKUP(FraudData[[#This Row],[velocity_last_24h]],VelocityRules[Velocity Min],VelocityRules[Risk Points],,-1)</f>
        <v>0</v>
      </c>
      <c r="Q7815">
        <f>_xlfn.XLOOKUP(FraudData[[#This Row],[merchant_category]],MerchantRules[Merchant Category],MerchantRules[Risk Points],0)</f>
        <v>0</v>
      </c>
      <c r="R7815">
        <f>SUM(FraudData[[#This Row],[Amount Risk]:[Merchant Risk]])</f>
        <v>1</v>
      </c>
      <c r="S7815" t="str" cm="1">
        <f t="array" ref="S7815">_xlfn.IFS(FraudData[[#This Row],[Fraud Risk Score]]&gt;=8,"High Risk",FraudData[[#This Row],[Fraud Risk Score]]&gt;=6,"Medium Risk",TRUE,"Low Risk")</f>
        <v>Low Risk</v>
      </c>
    </row>
    <row r="7816" spans="1:19">
      <c r="A7816">
        <v>7815</v>
      </c>
      <c r="B7816">
        <v>47.03</v>
      </c>
      <c r="C7816">
        <v>13</v>
      </c>
      <c r="D7816" t="s">
        <v>47</v>
      </c>
      <c r="E7816">
        <v>0</v>
      </c>
      <c r="F7816">
        <v>0</v>
      </c>
      <c r="G7816">
        <v>46</v>
      </c>
      <c r="H7816">
        <v>1</v>
      </c>
      <c r="I7816">
        <v>38</v>
      </c>
      <c r="J7816">
        <v>0</v>
      </c>
      <c r="K7816">
        <f>_xlfn.XLOOKUP(FraudData[[#This Row],[amount]],AmountRules[Amount Min],AmountRules[Risk Points],,-1)</f>
        <v>0</v>
      </c>
      <c r="L7816">
        <f>_xlfn.XLOOKUP(FraudData[[#This Row],[transaction_hour]],TimeRules[Hour Min],TimeRules[Risk Points],,-1)</f>
        <v>0</v>
      </c>
      <c r="M7816">
        <f>_xlfn.XLOOKUP(FraudData[[#This Row],[foreign_transaction]],ForeignRules[Foreign Transaction],ForeignRules[Risk Points],0)</f>
        <v>0</v>
      </c>
      <c r="N7816">
        <f>_xlfn.XLOOKUP(FraudData[[#This Row],[location_mismatch]],Table10[Location Mismatch],Table10[Risk Points],0)</f>
        <v>0</v>
      </c>
      <c r="O7816">
        <f>_xlfn.XLOOKUP(FraudData[[#This Row],[device_trust_score]],DeviceRules[Device Min],DeviceRules[Risk Points],,-1)</f>
        <v>2</v>
      </c>
      <c r="P7816">
        <f>_xlfn.XLOOKUP(FraudData[[#This Row],[velocity_last_24h]],VelocityRules[Velocity Min],VelocityRules[Risk Points],,-1)</f>
        <v>0</v>
      </c>
      <c r="Q7816">
        <f>_xlfn.XLOOKUP(FraudData[[#This Row],[merchant_category]],MerchantRules[Merchant Category],MerchantRules[Risk Points],0)</f>
        <v>0</v>
      </c>
      <c r="R7816">
        <f>SUM(FraudData[[#This Row],[Amount Risk]:[Merchant Risk]])</f>
        <v>2</v>
      </c>
      <c r="S7816" t="str" cm="1">
        <f t="array" ref="S7816">_xlfn.IFS(FraudData[[#This Row],[Fraud Risk Score]]&gt;=8,"High Risk",FraudData[[#This Row],[Fraud Risk Score]]&gt;=6,"Medium Risk",TRUE,"Low Risk")</f>
        <v>Low Risk</v>
      </c>
    </row>
    <row r="7817" spans="1:19">
      <c r="A7817">
        <v>7816</v>
      </c>
      <c r="B7817">
        <v>130.6</v>
      </c>
      <c r="C7817">
        <v>0</v>
      </c>
      <c r="D7817" t="s">
        <v>48</v>
      </c>
      <c r="E7817">
        <v>0</v>
      </c>
      <c r="F7817">
        <v>0</v>
      </c>
      <c r="G7817">
        <v>91</v>
      </c>
      <c r="H7817">
        <v>2</v>
      </c>
      <c r="I7817">
        <v>58</v>
      </c>
      <c r="J7817">
        <v>0</v>
      </c>
      <c r="K7817">
        <f>_xlfn.XLOOKUP(FraudData[[#This Row],[amount]],AmountRules[Amount Min],AmountRules[Risk Points],,-1)</f>
        <v>0</v>
      </c>
      <c r="L7817">
        <f>_xlfn.XLOOKUP(FraudData[[#This Row],[transaction_hour]],TimeRules[Hour Min],TimeRules[Risk Points],,-1)</f>
        <v>3</v>
      </c>
      <c r="M7817">
        <f>_xlfn.XLOOKUP(FraudData[[#This Row],[foreign_transaction]],ForeignRules[Foreign Transaction],ForeignRules[Risk Points],0)</f>
        <v>0</v>
      </c>
      <c r="N7817">
        <f>_xlfn.XLOOKUP(FraudData[[#This Row],[location_mismatch]],Table10[Location Mismatch],Table10[Risk Points],0)</f>
        <v>0</v>
      </c>
      <c r="O7817">
        <f>_xlfn.XLOOKUP(FraudData[[#This Row],[device_trust_score]],DeviceRules[Device Min],DeviceRules[Risk Points],,-1)</f>
        <v>0</v>
      </c>
      <c r="P7817">
        <f>_xlfn.XLOOKUP(FraudData[[#This Row],[velocity_last_24h]],VelocityRules[Velocity Min],VelocityRules[Risk Points],,-1)</f>
        <v>0</v>
      </c>
      <c r="Q7817">
        <f>_xlfn.XLOOKUP(FraudData[[#This Row],[merchant_category]],MerchantRules[Merchant Category],MerchantRules[Risk Points],0)</f>
        <v>0</v>
      </c>
      <c r="R7817">
        <f>SUM(FraudData[[#This Row],[Amount Risk]:[Merchant Risk]])</f>
        <v>3</v>
      </c>
      <c r="S7817" t="str" cm="1">
        <f t="array" ref="S7817">_xlfn.IFS(FraudData[[#This Row],[Fraud Risk Score]]&gt;=8,"High Risk",FraudData[[#This Row],[Fraud Risk Score]]&gt;=6,"Medium Risk",TRUE,"Low Risk")</f>
        <v>Low Risk</v>
      </c>
    </row>
    <row r="7818" spans="1:19">
      <c r="A7818">
        <v>7817</v>
      </c>
      <c r="B7818">
        <v>52.62</v>
      </c>
      <c r="C7818">
        <v>16</v>
      </c>
      <c r="D7818" t="s">
        <v>50</v>
      </c>
      <c r="E7818">
        <v>0</v>
      </c>
      <c r="F7818">
        <v>0</v>
      </c>
      <c r="G7818">
        <v>87</v>
      </c>
      <c r="H7818">
        <v>1</v>
      </c>
      <c r="I7818">
        <v>58</v>
      </c>
      <c r="J7818">
        <v>0</v>
      </c>
      <c r="K7818">
        <f>_xlfn.XLOOKUP(FraudData[[#This Row],[amount]],AmountRules[Amount Min],AmountRules[Risk Points],,-1)</f>
        <v>0</v>
      </c>
      <c r="L7818">
        <f>_xlfn.XLOOKUP(FraudData[[#This Row],[transaction_hour]],TimeRules[Hour Min],TimeRules[Risk Points],,-1)</f>
        <v>0</v>
      </c>
      <c r="M7818">
        <f>_xlfn.XLOOKUP(FraudData[[#This Row],[foreign_transaction]],ForeignRules[Foreign Transaction],ForeignRules[Risk Points],0)</f>
        <v>0</v>
      </c>
      <c r="N7818">
        <f>_xlfn.XLOOKUP(FraudData[[#This Row],[location_mismatch]],Table10[Location Mismatch],Table10[Risk Points],0)</f>
        <v>0</v>
      </c>
      <c r="O7818">
        <f>_xlfn.XLOOKUP(FraudData[[#This Row],[device_trust_score]],DeviceRules[Device Min],DeviceRules[Risk Points],,-1)</f>
        <v>0</v>
      </c>
      <c r="P7818">
        <f>_xlfn.XLOOKUP(FraudData[[#This Row],[velocity_last_24h]],VelocityRules[Velocity Min],VelocityRules[Risk Points],,-1)</f>
        <v>0</v>
      </c>
      <c r="Q7818">
        <f>_xlfn.XLOOKUP(FraudData[[#This Row],[merchant_category]],MerchantRules[Merchant Category],MerchantRules[Risk Points],0)</f>
        <v>0</v>
      </c>
      <c r="R7818">
        <f>SUM(FraudData[[#This Row],[Amount Risk]:[Merchant Risk]])</f>
        <v>0</v>
      </c>
      <c r="S7818" t="str" cm="1">
        <f t="array" ref="S7818">_xlfn.IFS(FraudData[[#This Row],[Fraud Risk Score]]&gt;=8,"High Risk",FraudData[[#This Row],[Fraud Risk Score]]&gt;=6,"Medium Risk",TRUE,"Low Risk")</f>
        <v>Low Risk</v>
      </c>
    </row>
    <row r="7819" spans="1:19">
      <c r="A7819">
        <v>7818</v>
      </c>
      <c r="B7819">
        <v>508.03</v>
      </c>
      <c r="C7819">
        <v>0</v>
      </c>
      <c r="D7819" t="s">
        <v>50</v>
      </c>
      <c r="E7819">
        <v>0</v>
      </c>
      <c r="F7819">
        <v>0</v>
      </c>
      <c r="G7819">
        <v>41</v>
      </c>
      <c r="H7819">
        <v>2</v>
      </c>
      <c r="I7819">
        <v>53</v>
      </c>
      <c r="J7819">
        <v>0</v>
      </c>
      <c r="K7819">
        <f>_xlfn.XLOOKUP(FraudData[[#This Row],[amount]],AmountRules[Amount Min],AmountRules[Risk Points],,-1)</f>
        <v>1</v>
      </c>
      <c r="L7819">
        <f>_xlfn.XLOOKUP(FraudData[[#This Row],[transaction_hour]],TimeRules[Hour Min],TimeRules[Risk Points],,-1)</f>
        <v>3</v>
      </c>
      <c r="M7819">
        <f>_xlfn.XLOOKUP(FraudData[[#This Row],[foreign_transaction]],ForeignRules[Foreign Transaction],ForeignRules[Risk Points],0)</f>
        <v>0</v>
      </c>
      <c r="N7819">
        <f>_xlfn.XLOOKUP(FraudData[[#This Row],[location_mismatch]],Table10[Location Mismatch],Table10[Risk Points],0)</f>
        <v>0</v>
      </c>
      <c r="O7819">
        <f>_xlfn.XLOOKUP(FraudData[[#This Row],[device_trust_score]],DeviceRules[Device Min],DeviceRules[Risk Points],,-1)</f>
        <v>2</v>
      </c>
      <c r="P7819">
        <f>_xlfn.XLOOKUP(FraudData[[#This Row],[velocity_last_24h]],VelocityRules[Velocity Min],VelocityRules[Risk Points],,-1)</f>
        <v>0</v>
      </c>
      <c r="Q7819">
        <f>_xlfn.XLOOKUP(FraudData[[#This Row],[merchant_category]],MerchantRules[Merchant Category],MerchantRules[Risk Points],0)</f>
        <v>0</v>
      </c>
      <c r="R7819">
        <f>SUM(FraudData[[#This Row],[Amount Risk]:[Merchant Risk]])</f>
        <v>6</v>
      </c>
      <c r="S7819" t="str" cm="1">
        <f t="array" ref="S7819">_xlfn.IFS(FraudData[[#This Row],[Fraud Risk Score]]&gt;=8,"High Risk",FraudData[[#This Row],[Fraud Risk Score]]&gt;=6,"Medium Risk",TRUE,"Low Risk")</f>
        <v>Medium Risk</v>
      </c>
    </row>
    <row r="7820" spans="1:19">
      <c r="A7820">
        <v>7819</v>
      </c>
      <c r="B7820">
        <v>425.5</v>
      </c>
      <c r="C7820">
        <v>22</v>
      </c>
      <c r="D7820" t="s">
        <v>47</v>
      </c>
      <c r="E7820">
        <v>0</v>
      </c>
      <c r="F7820">
        <v>0</v>
      </c>
      <c r="G7820">
        <v>65</v>
      </c>
      <c r="H7820">
        <v>4</v>
      </c>
      <c r="I7820">
        <v>45</v>
      </c>
      <c r="J7820">
        <v>0</v>
      </c>
      <c r="K7820">
        <f>_xlfn.XLOOKUP(FraudData[[#This Row],[amount]],AmountRules[Amount Min],AmountRules[Risk Points],,-1)</f>
        <v>0</v>
      </c>
      <c r="L7820">
        <f>_xlfn.XLOOKUP(FraudData[[#This Row],[transaction_hour]],TimeRules[Hour Min],TimeRules[Risk Points],,-1)</f>
        <v>0</v>
      </c>
      <c r="M7820">
        <f>_xlfn.XLOOKUP(FraudData[[#This Row],[foreign_transaction]],ForeignRules[Foreign Transaction],ForeignRules[Risk Points],0)</f>
        <v>0</v>
      </c>
      <c r="N7820">
        <f>_xlfn.XLOOKUP(FraudData[[#This Row],[location_mismatch]],Table10[Location Mismatch],Table10[Risk Points],0)</f>
        <v>0</v>
      </c>
      <c r="O7820">
        <f>_xlfn.XLOOKUP(FraudData[[#This Row],[device_trust_score]],DeviceRules[Device Min],DeviceRules[Risk Points],,-1)</f>
        <v>1</v>
      </c>
      <c r="P7820">
        <f>_xlfn.XLOOKUP(FraudData[[#This Row],[velocity_last_24h]],VelocityRules[Velocity Min],VelocityRules[Risk Points],,-1)</f>
        <v>0</v>
      </c>
      <c r="Q7820">
        <f>_xlfn.XLOOKUP(FraudData[[#This Row],[merchant_category]],MerchantRules[Merchant Category],MerchantRules[Risk Points],0)</f>
        <v>0</v>
      </c>
      <c r="R7820">
        <f>SUM(FraudData[[#This Row],[Amount Risk]:[Merchant Risk]])</f>
        <v>1</v>
      </c>
      <c r="S7820" t="str" cm="1">
        <f t="array" ref="S7820">_xlfn.IFS(FraudData[[#This Row],[Fraud Risk Score]]&gt;=8,"High Risk",FraudData[[#This Row],[Fraud Risk Score]]&gt;=6,"Medium Risk",TRUE,"Low Risk")</f>
        <v>Low Risk</v>
      </c>
    </row>
    <row r="7821" spans="1:19">
      <c r="A7821">
        <v>7820</v>
      </c>
      <c r="B7821">
        <v>150.58000000000001</v>
      </c>
      <c r="C7821">
        <v>20</v>
      </c>
      <c r="D7821" t="s">
        <v>49</v>
      </c>
      <c r="E7821">
        <v>0</v>
      </c>
      <c r="F7821">
        <v>0</v>
      </c>
      <c r="G7821">
        <v>63</v>
      </c>
      <c r="H7821">
        <v>4</v>
      </c>
      <c r="I7821">
        <v>61</v>
      </c>
      <c r="J7821">
        <v>0</v>
      </c>
      <c r="K7821">
        <f>_xlfn.XLOOKUP(FraudData[[#This Row],[amount]],AmountRules[Amount Min],AmountRules[Risk Points],,-1)</f>
        <v>0</v>
      </c>
      <c r="L7821">
        <f>_xlfn.XLOOKUP(FraudData[[#This Row],[transaction_hour]],TimeRules[Hour Min],TimeRules[Risk Points],,-1)</f>
        <v>0</v>
      </c>
      <c r="M7821">
        <f>_xlfn.XLOOKUP(FraudData[[#This Row],[foreign_transaction]],ForeignRules[Foreign Transaction],ForeignRules[Risk Points],0)</f>
        <v>0</v>
      </c>
      <c r="N7821">
        <f>_xlfn.XLOOKUP(FraudData[[#This Row],[location_mismatch]],Table10[Location Mismatch],Table10[Risk Points],0)</f>
        <v>0</v>
      </c>
      <c r="O7821">
        <f>_xlfn.XLOOKUP(FraudData[[#This Row],[device_trust_score]],DeviceRules[Device Min],DeviceRules[Risk Points],,-1)</f>
        <v>1</v>
      </c>
      <c r="P7821">
        <f>_xlfn.XLOOKUP(FraudData[[#This Row],[velocity_last_24h]],VelocityRules[Velocity Min],VelocityRules[Risk Points],,-1)</f>
        <v>0</v>
      </c>
      <c r="Q7821">
        <f>_xlfn.XLOOKUP(FraudData[[#This Row],[merchant_category]],MerchantRules[Merchant Category],MerchantRules[Risk Points],0)</f>
        <v>1</v>
      </c>
      <c r="R7821">
        <f>SUM(FraudData[[#This Row],[Amount Risk]:[Merchant Risk]])</f>
        <v>2</v>
      </c>
      <c r="S7821" t="str" cm="1">
        <f t="array" ref="S7821">_xlfn.IFS(FraudData[[#This Row],[Fraud Risk Score]]&gt;=8,"High Risk",FraudData[[#This Row],[Fraud Risk Score]]&gt;=6,"Medium Risk",TRUE,"Low Risk")</f>
        <v>Low Risk</v>
      </c>
    </row>
    <row r="7822" spans="1:19">
      <c r="A7822">
        <v>7821</v>
      </c>
      <c r="B7822">
        <v>78.77</v>
      </c>
      <c r="C7822">
        <v>21</v>
      </c>
      <c r="D7822" t="s">
        <v>48</v>
      </c>
      <c r="E7822">
        <v>0</v>
      </c>
      <c r="F7822">
        <v>0</v>
      </c>
      <c r="G7822">
        <v>57</v>
      </c>
      <c r="H7822">
        <v>1</v>
      </c>
      <c r="I7822">
        <v>34</v>
      </c>
      <c r="J7822">
        <v>0</v>
      </c>
      <c r="K7822">
        <f>_xlfn.XLOOKUP(FraudData[[#This Row],[amount]],AmountRules[Amount Min],AmountRules[Risk Points],,-1)</f>
        <v>0</v>
      </c>
      <c r="L7822">
        <f>_xlfn.XLOOKUP(FraudData[[#This Row],[transaction_hour]],TimeRules[Hour Min],TimeRules[Risk Points],,-1)</f>
        <v>0</v>
      </c>
      <c r="M7822">
        <f>_xlfn.XLOOKUP(FraudData[[#This Row],[foreign_transaction]],ForeignRules[Foreign Transaction],ForeignRules[Risk Points],0)</f>
        <v>0</v>
      </c>
      <c r="N7822">
        <f>_xlfn.XLOOKUP(FraudData[[#This Row],[location_mismatch]],Table10[Location Mismatch],Table10[Risk Points],0)</f>
        <v>0</v>
      </c>
      <c r="O7822">
        <f>_xlfn.XLOOKUP(FraudData[[#This Row],[device_trust_score]],DeviceRules[Device Min],DeviceRules[Risk Points],,-1)</f>
        <v>1</v>
      </c>
      <c r="P7822">
        <f>_xlfn.XLOOKUP(FraudData[[#This Row],[velocity_last_24h]],VelocityRules[Velocity Min],VelocityRules[Risk Points],,-1)</f>
        <v>0</v>
      </c>
      <c r="Q7822">
        <f>_xlfn.XLOOKUP(FraudData[[#This Row],[merchant_category]],MerchantRules[Merchant Category],MerchantRules[Risk Points],0)</f>
        <v>0</v>
      </c>
      <c r="R7822">
        <f>SUM(FraudData[[#This Row],[Amount Risk]:[Merchant Risk]])</f>
        <v>1</v>
      </c>
      <c r="S7822" t="str" cm="1">
        <f t="array" ref="S7822">_xlfn.IFS(FraudData[[#This Row],[Fraud Risk Score]]&gt;=8,"High Risk",FraudData[[#This Row],[Fraud Risk Score]]&gt;=6,"Medium Risk",TRUE,"Low Risk")</f>
        <v>Low Risk</v>
      </c>
    </row>
    <row r="7823" spans="1:19">
      <c r="A7823">
        <v>7822</v>
      </c>
      <c r="B7823">
        <v>86.38</v>
      </c>
      <c r="C7823">
        <v>12</v>
      </c>
      <c r="D7823" t="s">
        <v>46</v>
      </c>
      <c r="E7823">
        <v>1</v>
      </c>
      <c r="F7823">
        <v>0</v>
      </c>
      <c r="G7823">
        <v>56</v>
      </c>
      <c r="H7823">
        <v>4</v>
      </c>
      <c r="I7823">
        <v>26</v>
      </c>
      <c r="J7823">
        <v>0</v>
      </c>
      <c r="K7823">
        <f>_xlfn.XLOOKUP(FraudData[[#This Row],[amount]],AmountRules[Amount Min],AmountRules[Risk Points],,-1)</f>
        <v>0</v>
      </c>
      <c r="L7823">
        <f>_xlfn.XLOOKUP(FraudData[[#This Row],[transaction_hour]],TimeRules[Hour Min],TimeRules[Risk Points],,-1)</f>
        <v>0</v>
      </c>
      <c r="M7823">
        <f>_xlfn.XLOOKUP(FraudData[[#This Row],[foreign_transaction]],ForeignRules[Foreign Transaction],ForeignRules[Risk Points],0)</f>
        <v>3</v>
      </c>
      <c r="N7823">
        <f>_xlfn.XLOOKUP(FraudData[[#This Row],[location_mismatch]],Table10[Location Mismatch],Table10[Risk Points],0)</f>
        <v>0</v>
      </c>
      <c r="O7823">
        <f>_xlfn.XLOOKUP(FraudData[[#This Row],[device_trust_score]],DeviceRules[Device Min],DeviceRules[Risk Points],,-1)</f>
        <v>1</v>
      </c>
      <c r="P7823">
        <f>_xlfn.XLOOKUP(FraudData[[#This Row],[velocity_last_24h]],VelocityRules[Velocity Min],VelocityRules[Risk Points],,-1)</f>
        <v>0</v>
      </c>
      <c r="Q7823">
        <f>_xlfn.XLOOKUP(FraudData[[#This Row],[merchant_category]],MerchantRules[Merchant Category],MerchantRules[Risk Points],0)</f>
        <v>0</v>
      </c>
      <c r="R7823">
        <f>SUM(FraudData[[#This Row],[Amount Risk]:[Merchant Risk]])</f>
        <v>4</v>
      </c>
      <c r="S7823" t="str" cm="1">
        <f t="array" ref="S7823">_xlfn.IFS(FraudData[[#This Row],[Fraud Risk Score]]&gt;=8,"High Risk",FraudData[[#This Row],[Fraud Risk Score]]&gt;=6,"Medium Risk",TRUE,"Low Risk")</f>
        <v>Low Risk</v>
      </c>
    </row>
    <row r="7824" spans="1:19">
      <c r="A7824">
        <v>7823</v>
      </c>
      <c r="B7824">
        <v>95.54</v>
      </c>
      <c r="C7824">
        <v>7</v>
      </c>
      <c r="D7824" t="s">
        <v>47</v>
      </c>
      <c r="E7824">
        <v>0</v>
      </c>
      <c r="F7824">
        <v>0</v>
      </c>
      <c r="G7824">
        <v>45</v>
      </c>
      <c r="H7824">
        <v>2</v>
      </c>
      <c r="I7824">
        <v>60</v>
      </c>
      <c r="J7824">
        <v>0</v>
      </c>
      <c r="K7824">
        <f>_xlfn.XLOOKUP(FraudData[[#This Row],[amount]],AmountRules[Amount Min],AmountRules[Risk Points],,-1)</f>
        <v>0</v>
      </c>
      <c r="L7824">
        <f>_xlfn.XLOOKUP(FraudData[[#This Row],[transaction_hour]],TimeRules[Hour Min],TimeRules[Risk Points],,-1)</f>
        <v>0</v>
      </c>
      <c r="M7824">
        <f>_xlfn.XLOOKUP(FraudData[[#This Row],[foreign_transaction]],ForeignRules[Foreign Transaction],ForeignRules[Risk Points],0)</f>
        <v>0</v>
      </c>
      <c r="N7824">
        <f>_xlfn.XLOOKUP(FraudData[[#This Row],[location_mismatch]],Table10[Location Mismatch],Table10[Risk Points],0)</f>
        <v>0</v>
      </c>
      <c r="O7824">
        <f>_xlfn.XLOOKUP(FraudData[[#This Row],[device_trust_score]],DeviceRules[Device Min],DeviceRules[Risk Points],,-1)</f>
        <v>2</v>
      </c>
      <c r="P7824">
        <f>_xlfn.XLOOKUP(FraudData[[#This Row],[velocity_last_24h]],VelocityRules[Velocity Min],VelocityRules[Risk Points],,-1)</f>
        <v>0</v>
      </c>
      <c r="Q7824">
        <f>_xlfn.XLOOKUP(FraudData[[#This Row],[merchant_category]],MerchantRules[Merchant Category],MerchantRules[Risk Points],0)</f>
        <v>0</v>
      </c>
      <c r="R7824">
        <f>SUM(FraudData[[#This Row],[Amount Risk]:[Merchant Risk]])</f>
        <v>2</v>
      </c>
      <c r="S7824" t="str" cm="1">
        <f t="array" ref="S7824">_xlfn.IFS(FraudData[[#This Row],[Fraud Risk Score]]&gt;=8,"High Risk",FraudData[[#This Row],[Fraud Risk Score]]&gt;=6,"Medium Risk",TRUE,"Low Risk")</f>
        <v>Low Risk</v>
      </c>
    </row>
    <row r="7825" spans="1:19">
      <c r="A7825">
        <v>7824</v>
      </c>
      <c r="B7825">
        <v>234.07</v>
      </c>
      <c r="C7825">
        <v>12</v>
      </c>
      <c r="D7825" t="s">
        <v>47</v>
      </c>
      <c r="E7825">
        <v>0</v>
      </c>
      <c r="F7825">
        <v>0</v>
      </c>
      <c r="G7825">
        <v>77</v>
      </c>
      <c r="H7825">
        <v>2</v>
      </c>
      <c r="I7825">
        <v>40</v>
      </c>
      <c r="J7825">
        <v>0</v>
      </c>
      <c r="K7825">
        <f>_xlfn.XLOOKUP(FraudData[[#This Row],[amount]],AmountRules[Amount Min],AmountRules[Risk Points],,-1)</f>
        <v>0</v>
      </c>
      <c r="L7825">
        <f>_xlfn.XLOOKUP(FraudData[[#This Row],[transaction_hour]],TimeRules[Hour Min],TimeRules[Risk Points],,-1)</f>
        <v>0</v>
      </c>
      <c r="M7825">
        <f>_xlfn.XLOOKUP(FraudData[[#This Row],[foreign_transaction]],ForeignRules[Foreign Transaction],ForeignRules[Risk Points],0)</f>
        <v>0</v>
      </c>
      <c r="N7825">
        <f>_xlfn.XLOOKUP(FraudData[[#This Row],[location_mismatch]],Table10[Location Mismatch],Table10[Risk Points],0)</f>
        <v>0</v>
      </c>
      <c r="O7825">
        <f>_xlfn.XLOOKUP(FraudData[[#This Row],[device_trust_score]],DeviceRules[Device Min],DeviceRules[Risk Points],,-1)</f>
        <v>0</v>
      </c>
      <c r="P7825">
        <f>_xlfn.XLOOKUP(FraudData[[#This Row],[velocity_last_24h]],VelocityRules[Velocity Min],VelocityRules[Risk Points],,-1)</f>
        <v>0</v>
      </c>
      <c r="Q7825">
        <f>_xlfn.XLOOKUP(FraudData[[#This Row],[merchant_category]],MerchantRules[Merchant Category],MerchantRules[Risk Points],0)</f>
        <v>0</v>
      </c>
      <c r="R7825">
        <f>SUM(FraudData[[#This Row],[Amount Risk]:[Merchant Risk]])</f>
        <v>0</v>
      </c>
      <c r="S7825" t="str" cm="1">
        <f t="array" ref="S7825">_xlfn.IFS(FraudData[[#This Row],[Fraud Risk Score]]&gt;=8,"High Risk",FraudData[[#This Row],[Fraud Risk Score]]&gt;=6,"Medium Risk",TRUE,"Low Risk")</f>
        <v>Low Risk</v>
      </c>
    </row>
    <row r="7826" spans="1:19">
      <c r="A7826">
        <v>7825</v>
      </c>
      <c r="B7826">
        <v>108.15</v>
      </c>
      <c r="C7826">
        <v>15</v>
      </c>
      <c r="D7826" t="s">
        <v>48</v>
      </c>
      <c r="E7826">
        <v>0</v>
      </c>
      <c r="F7826">
        <v>0</v>
      </c>
      <c r="G7826">
        <v>88</v>
      </c>
      <c r="H7826">
        <v>1</v>
      </c>
      <c r="I7826">
        <v>42</v>
      </c>
      <c r="J7826">
        <v>0</v>
      </c>
      <c r="K7826">
        <f>_xlfn.XLOOKUP(FraudData[[#This Row],[amount]],AmountRules[Amount Min],AmountRules[Risk Points],,-1)</f>
        <v>0</v>
      </c>
      <c r="L7826">
        <f>_xlfn.XLOOKUP(FraudData[[#This Row],[transaction_hour]],TimeRules[Hour Min],TimeRules[Risk Points],,-1)</f>
        <v>0</v>
      </c>
      <c r="M7826">
        <f>_xlfn.XLOOKUP(FraudData[[#This Row],[foreign_transaction]],ForeignRules[Foreign Transaction],ForeignRules[Risk Points],0)</f>
        <v>0</v>
      </c>
      <c r="N7826">
        <f>_xlfn.XLOOKUP(FraudData[[#This Row],[location_mismatch]],Table10[Location Mismatch],Table10[Risk Points],0)</f>
        <v>0</v>
      </c>
      <c r="O7826">
        <f>_xlfn.XLOOKUP(FraudData[[#This Row],[device_trust_score]],DeviceRules[Device Min],DeviceRules[Risk Points],,-1)</f>
        <v>0</v>
      </c>
      <c r="P7826">
        <f>_xlfn.XLOOKUP(FraudData[[#This Row],[velocity_last_24h]],VelocityRules[Velocity Min],VelocityRules[Risk Points],,-1)</f>
        <v>0</v>
      </c>
      <c r="Q7826">
        <f>_xlfn.XLOOKUP(FraudData[[#This Row],[merchant_category]],MerchantRules[Merchant Category],MerchantRules[Risk Points],0)</f>
        <v>0</v>
      </c>
      <c r="R7826">
        <f>SUM(FraudData[[#This Row],[Amount Risk]:[Merchant Risk]])</f>
        <v>0</v>
      </c>
      <c r="S7826" t="str" cm="1">
        <f t="array" ref="S7826">_xlfn.IFS(FraudData[[#This Row],[Fraud Risk Score]]&gt;=8,"High Risk",FraudData[[#This Row],[Fraud Risk Score]]&gt;=6,"Medium Risk",TRUE,"Low Risk")</f>
        <v>Low Risk</v>
      </c>
    </row>
    <row r="7827" spans="1:19">
      <c r="A7827">
        <v>7826</v>
      </c>
      <c r="B7827">
        <v>349.74</v>
      </c>
      <c r="C7827">
        <v>1</v>
      </c>
      <c r="D7827" t="s">
        <v>49</v>
      </c>
      <c r="E7827">
        <v>0</v>
      </c>
      <c r="F7827">
        <v>0</v>
      </c>
      <c r="G7827">
        <v>90</v>
      </c>
      <c r="H7827">
        <v>1</v>
      </c>
      <c r="I7827">
        <v>60</v>
      </c>
      <c r="J7827">
        <v>0</v>
      </c>
      <c r="K7827">
        <f>_xlfn.XLOOKUP(FraudData[[#This Row],[amount]],AmountRules[Amount Min],AmountRules[Risk Points],,-1)</f>
        <v>0</v>
      </c>
      <c r="L7827">
        <f>_xlfn.XLOOKUP(FraudData[[#This Row],[transaction_hour]],TimeRules[Hour Min],TimeRules[Risk Points],,-1)</f>
        <v>3</v>
      </c>
      <c r="M7827">
        <f>_xlfn.XLOOKUP(FraudData[[#This Row],[foreign_transaction]],ForeignRules[Foreign Transaction],ForeignRules[Risk Points],0)</f>
        <v>0</v>
      </c>
      <c r="N7827">
        <f>_xlfn.XLOOKUP(FraudData[[#This Row],[location_mismatch]],Table10[Location Mismatch],Table10[Risk Points],0)</f>
        <v>0</v>
      </c>
      <c r="O7827">
        <f>_xlfn.XLOOKUP(FraudData[[#This Row],[device_trust_score]],DeviceRules[Device Min],DeviceRules[Risk Points],,-1)</f>
        <v>0</v>
      </c>
      <c r="P7827">
        <f>_xlfn.XLOOKUP(FraudData[[#This Row],[velocity_last_24h]],VelocityRules[Velocity Min],VelocityRules[Risk Points],,-1)</f>
        <v>0</v>
      </c>
      <c r="Q7827">
        <f>_xlfn.XLOOKUP(FraudData[[#This Row],[merchant_category]],MerchantRules[Merchant Category],MerchantRules[Risk Points],0)</f>
        <v>1</v>
      </c>
      <c r="R7827">
        <f>SUM(FraudData[[#This Row],[Amount Risk]:[Merchant Risk]])</f>
        <v>4</v>
      </c>
      <c r="S7827" t="str" cm="1">
        <f t="array" ref="S7827">_xlfn.IFS(FraudData[[#This Row],[Fraud Risk Score]]&gt;=8,"High Risk",FraudData[[#This Row],[Fraud Risk Score]]&gt;=6,"Medium Risk",TRUE,"Low Risk")</f>
        <v>Low Risk</v>
      </c>
    </row>
    <row r="7828" spans="1:19">
      <c r="A7828">
        <v>7827</v>
      </c>
      <c r="B7828">
        <v>519.14</v>
      </c>
      <c r="C7828">
        <v>12</v>
      </c>
      <c r="D7828" t="s">
        <v>50</v>
      </c>
      <c r="E7828">
        <v>0</v>
      </c>
      <c r="F7828">
        <v>0</v>
      </c>
      <c r="G7828">
        <v>73</v>
      </c>
      <c r="H7828">
        <v>2</v>
      </c>
      <c r="I7828">
        <v>43</v>
      </c>
      <c r="J7828">
        <v>0</v>
      </c>
      <c r="K7828">
        <f>_xlfn.XLOOKUP(FraudData[[#This Row],[amount]],AmountRules[Amount Min],AmountRules[Risk Points],,-1)</f>
        <v>1</v>
      </c>
      <c r="L7828">
        <f>_xlfn.XLOOKUP(FraudData[[#This Row],[transaction_hour]],TimeRules[Hour Min],TimeRules[Risk Points],,-1)</f>
        <v>0</v>
      </c>
      <c r="M7828">
        <f>_xlfn.XLOOKUP(FraudData[[#This Row],[foreign_transaction]],ForeignRules[Foreign Transaction],ForeignRules[Risk Points],0)</f>
        <v>0</v>
      </c>
      <c r="N7828">
        <f>_xlfn.XLOOKUP(FraudData[[#This Row],[location_mismatch]],Table10[Location Mismatch],Table10[Risk Points],0)</f>
        <v>0</v>
      </c>
      <c r="O7828">
        <f>_xlfn.XLOOKUP(FraudData[[#This Row],[device_trust_score]],DeviceRules[Device Min],DeviceRules[Risk Points],,-1)</f>
        <v>0</v>
      </c>
      <c r="P7828">
        <f>_xlfn.XLOOKUP(FraudData[[#This Row],[velocity_last_24h]],VelocityRules[Velocity Min],VelocityRules[Risk Points],,-1)</f>
        <v>0</v>
      </c>
      <c r="Q7828">
        <f>_xlfn.XLOOKUP(FraudData[[#This Row],[merchant_category]],MerchantRules[Merchant Category],MerchantRules[Risk Points],0)</f>
        <v>0</v>
      </c>
      <c r="R7828">
        <f>SUM(FraudData[[#This Row],[Amount Risk]:[Merchant Risk]])</f>
        <v>1</v>
      </c>
      <c r="S7828" t="str" cm="1">
        <f t="array" ref="S7828">_xlfn.IFS(FraudData[[#This Row],[Fraud Risk Score]]&gt;=8,"High Risk",FraudData[[#This Row],[Fraud Risk Score]]&gt;=6,"Medium Risk",TRUE,"Low Risk")</f>
        <v>Low Risk</v>
      </c>
    </row>
    <row r="7829" spans="1:19">
      <c r="A7829">
        <v>7828</v>
      </c>
      <c r="B7829">
        <v>73.69</v>
      </c>
      <c r="C7829">
        <v>17</v>
      </c>
      <c r="D7829" t="s">
        <v>47</v>
      </c>
      <c r="E7829">
        <v>0</v>
      </c>
      <c r="F7829">
        <v>0</v>
      </c>
      <c r="G7829">
        <v>95</v>
      </c>
      <c r="H7829">
        <v>1</v>
      </c>
      <c r="I7829">
        <v>39</v>
      </c>
      <c r="J7829">
        <v>0</v>
      </c>
      <c r="K7829">
        <f>_xlfn.XLOOKUP(FraudData[[#This Row],[amount]],AmountRules[Amount Min],AmountRules[Risk Points],,-1)</f>
        <v>0</v>
      </c>
      <c r="L7829">
        <f>_xlfn.XLOOKUP(FraudData[[#This Row],[transaction_hour]],TimeRules[Hour Min],TimeRules[Risk Points],,-1)</f>
        <v>0</v>
      </c>
      <c r="M7829">
        <f>_xlfn.XLOOKUP(FraudData[[#This Row],[foreign_transaction]],ForeignRules[Foreign Transaction],ForeignRules[Risk Points],0)</f>
        <v>0</v>
      </c>
      <c r="N7829">
        <f>_xlfn.XLOOKUP(FraudData[[#This Row],[location_mismatch]],Table10[Location Mismatch],Table10[Risk Points],0)</f>
        <v>0</v>
      </c>
      <c r="O7829">
        <f>_xlfn.XLOOKUP(FraudData[[#This Row],[device_trust_score]],DeviceRules[Device Min],DeviceRules[Risk Points],,-1)</f>
        <v>0</v>
      </c>
      <c r="P7829">
        <f>_xlfn.XLOOKUP(FraudData[[#This Row],[velocity_last_24h]],VelocityRules[Velocity Min],VelocityRules[Risk Points],,-1)</f>
        <v>0</v>
      </c>
      <c r="Q7829">
        <f>_xlfn.XLOOKUP(FraudData[[#This Row],[merchant_category]],MerchantRules[Merchant Category],MerchantRules[Risk Points],0)</f>
        <v>0</v>
      </c>
      <c r="R7829">
        <f>SUM(FraudData[[#This Row],[Amount Risk]:[Merchant Risk]])</f>
        <v>0</v>
      </c>
      <c r="S7829" t="str" cm="1">
        <f t="array" ref="S7829">_xlfn.IFS(FraudData[[#This Row],[Fraud Risk Score]]&gt;=8,"High Risk",FraudData[[#This Row],[Fraud Risk Score]]&gt;=6,"Medium Risk",TRUE,"Low Risk")</f>
        <v>Low Risk</v>
      </c>
    </row>
    <row r="7830" spans="1:19">
      <c r="A7830">
        <v>7829</v>
      </c>
      <c r="B7830">
        <v>148.06</v>
      </c>
      <c r="C7830">
        <v>2</v>
      </c>
      <c r="D7830" t="s">
        <v>48</v>
      </c>
      <c r="E7830">
        <v>1</v>
      </c>
      <c r="F7830">
        <v>0</v>
      </c>
      <c r="G7830">
        <v>55</v>
      </c>
      <c r="H7830">
        <v>5</v>
      </c>
      <c r="I7830">
        <v>66</v>
      </c>
      <c r="J7830">
        <v>1</v>
      </c>
      <c r="K7830">
        <f>_xlfn.XLOOKUP(FraudData[[#This Row],[amount]],AmountRules[Amount Min],AmountRules[Risk Points],,-1)</f>
        <v>0</v>
      </c>
      <c r="L7830">
        <f>_xlfn.XLOOKUP(FraudData[[#This Row],[transaction_hour]],TimeRules[Hour Min],TimeRules[Risk Points],,-1)</f>
        <v>3</v>
      </c>
      <c r="M7830">
        <f>_xlfn.XLOOKUP(FraudData[[#This Row],[foreign_transaction]],ForeignRules[Foreign Transaction],ForeignRules[Risk Points],0)</f>
        <v>3</v>
      </c>
      <c r="N7830">
        <f>_xlfn.XLOOKUP(FraudData[[#This Row],[location_mismatch]],Table10[Location Mismatch],Table10[Risk Points],0)</f>
        <v>0</v>
      </c>
      <c r="O7830">
        <f>_xlfn.XLOOKUP(FraudData[[#This Row],[device_trust_score]],DeviceRules[Device Min],DeviceRules[Risk Points],,-1)</f>
        <v>1</v>
      </c>
      <c r="P7830">
        <f>_xlfn.XLOOKUP(FraudData[[#This Row],[velocity_last_24h]],VelocityRules[Velocity Min],VelocityRules[Risk Points],,-1)</f>
        <v>3</v>
      </c>
      <c r="Q7830">
        <f>_xlfn.XLOOKUP(FraudData[[#This Row],[merchant_category]],MerchantRules[Merchant Category],MerchantRules[Risk Points],0)</f>
        <v>0</v>
      </c>
      <c r="R7830">
        <f>SUM(FraudData[[#This Row],[Amount Risk]:[Merchant Risk]])</f>
        <v>10</v>
      </c>
      <c r="S7830" t="str" cm="1">
        <f t="array" ref="S7830">_xlfn.IFS(FraudData[[#This Row],[Fraud Risk Score]]&gt;=8,"High Risk",FraudData[[#This Row],[Fraud Risk Score]]&gt;=6,"Medium Risk",TRUE,"Low Risk")</f>
        <v>High Risk</v>
      </c>
    </row>
    <row r="7831" spans="1:19">
      <c r="A7831">
        <v>7830</v>
      </c>
      <c r="B7831">
        <v>17.98</v>
      </c>
      <c r="C7831">
        <v>12</v>
      </c>
      <c r="D7831" t="s">
        <v>48</v>
      </c>
      <c r="E7831">
        <v>0</v>
      </c>
      <c r="F7831">
        <v>0</v>
      </c>
      <c r="G7831">
        <v>65</v>
      </c>
      <c r="H7831">
        <v>0</v>
      </c>
      <c r="I7831">
        <v>35</v>
      </c>
      <c r="J7831">
        <v>0</v>
      </c>
      <c r="K7831">
        <f>_xlfn.XLOOKUP(FraudData[[#This Row],[amount]],AmountRules[Amount Min],AmountRules[Risk Points],,-1)</f>
        <v>0</v>
      </c>
      <c r="L7831">
        <f>_xlfn.XLOOKUP(FraudData[[#This Row],[transaction_hour]],TimeRules[Hour Min],TimeRules[Risk Points],,-1)</f>
        <v>0</v>
      </c>
      <c r="M7831">
        <f>_xlfn.XLOOKUP(FraudData[[#This Row],[foreign_transaction]],ForeignRules[Foreign Transaction],ForeignRules[Risk Points],0)</f>
        <v>0</v>
      </c>
      <c r="N7831">
        <f>_xlfn.XLOOKUP(FraudData[[#This Row],[location_mismatch]],Table10[Location Mismatch],Table10[Risk Points],0)</f>
        <v>0</v>
      </c>
      <c r="O7831">
        <f>_xlfn.XLOOKUP(FraudData[[#This Row],[device_trust_score]],DeviceRules[Device Min],DeviceRules[Risk Points],,-1)</f>
        <v>1</v>
      </c>
      <c r="P7831">
        <f>_xlfn.XLOOKUP(FraudData[[#This Row],[velocity_last_24h]],VelocityRules[Velocity Min],VelocityRules[Risk Points],,-1)</f>
        <v>0</v>
      </c>
      <c r="Q7831">
        <f>_xlfn.XLOOKUP(FraudData[[#This Row],[merchant_category]],MerchantRules[Merchant Category],MerchantRules[Risk Points],0)</f>
        <v>0</v>
      </c>
      <c r="R7831">
        <f>SUM(FraudData[[#This Row],[Amount Risk]:[Merchant Risk]])</f>
        <v>1</v>
      </c>
      <c r="S7831" t="str" cm="1">
        <f t="array" ref="S7831">_xlfn.IFS(FraudData[[#This Row],[Fraud Risk Score]]&gt;=8,"High Risk",FraudData[[#This Row],[Fraud Risk Score]]&gt;=6,"Medium Risk",TRUE,"Low Risk")</f>
        <v>Low Risk</v>
      </c>
    </row>
    <row r="7832" spans="1:19">
      <c r="A7832">
        <v>7831</v>
      </c>
      <c r="B7832">
        <v>40.270000000000003</v>
      </c>
      <c r="C7832">
        <v>18</v>
      </c>
      <c r="D7832" t="s">
        <v>48</v>
      </c>
      <c r="E7832">
        <v>1</v>
      </c>
      <c r="F7832">
        <v>0</v>
      </c>
      <c r="G7832">
        <v>96</v>
      </c>
      <c r="H7832">
        <v>3</v>
      </c>
      <c r="I7832">
        <v>66</v>
      </c>
      <c r="J7832">
        <v>0</v>
      </c>
      <c r="K7832">
        <f>_xlfn.XLOOKUP(FraudData[[#This Row],[amount]],AmountRules[Amount Min],AmountRules[Risk Points],,-1)</f>
        <v>0</v>
      </c>
      <c r="L7832">
        <f>_xlfn.XLOOKUP(FraudData[[#This Row],[transaction_hour]],TimeRules[Hour Min],TimeRules[Risk Points],,-1)</f>
        <v>0</v>
      </c>
      <c r="M7832">
        <f>_xlfn.XLOOKUP(FraudData[[#This Row],[foreign_transaction]],ForeignRules[Foreign Transaction],ForeignRules[Risk Points],0)</f>
        <v>3</v>
      </c>
      <c r="N7832">
        <f>_xlfn.XLOOKUP(FraudData[[#This Row],[location_mismatch]],Table10[Location Mismatch],Table10[Risk Points],0)</f>
        <v>0</v>
      </c>
      <c r="O7832">
        <f>_xlfn.XLOOKUP(FraudData[[#This Row],[device_trust_score]],DeviceRules[Device Min],DeviceRules[Risk Points],,-1)</f>
        <v>0</v>
      </c>
      <c r="P7832">
        <f>_xlfn.XLOOKUP(FraudData[[#This Row],[velocity_last_24h]],VelocityRules[Velocity Min],VelocityRules[Risk Points],,-1)</f>
        <v>0</v>
      </c>
      <c r="Q7832">
        <f>_xlfn.XLOOKUP(FraudData[[#This Row],[merchant_category]],MerchantRules[Merchant Category],MerchantRules[Risk Points],0)</f>
        <v>0</v>
      </c>
      <c r="R7832">
        <f>SUM(FraudData[[#This Row],[Amount Risk]:[Merchant Risk]])</f>
        <v>3</v>
      </c>
      <c r="S7832" t="str" cm="1">
        <f t="array" ref="S7832">_xlfn.IFS(FraudData[[#This Row],[Fraud Risk Score]]&gt;=8,"High Risk",FraudData[[#This Row],[Fraud Risk Score]]&gt;=6,"Medium Risk",TRUE,"Low Risk")</f>
        <v>Low Risk</v>
      </c>
    </row>
    <row r="7833" spans="1:19">
      <c r="A7833">
        <v>7832</v>
      </c>
      <c r="B7833">
        <v>96.03</v>
      </c>
      <c r="C7833">
        <v>12</v>
      </c>
      <c r="D7833" t="s">
        <v>50</v>
      </c>
      <c r="E7833">
        <v>0</v>
      </c>
      <c r="F7833">
        <v>0</v>
      </c>
      <c r="G7833">
        <v>95</v>
      </c>
      <c r="H7833">
        <v>3</v>
      </c>
      <c r="I7833">
        <v>18</v>
      </c>
      <c r="J7833">
        <v>0</v>
      </c>
      <c r="K7833">
        <f>_xlfn.XLOOKUP(FraudData[[#This Row],[amount]],AmountRules[Amount Min],AmountRules[Risk Points],,-1)</f>
        <v>0</v>
      </c>
      <c r="L7833">
        <f>_xlfn.XLOOKUP(FraudData[[#This Row],[transaction_hour]],TimeRules[Hour Min],TimeRules[Risk Points],,-1)</f>
        <v>0</v>
      </c>
      <c r="M7833">
        <f>_xlfn.XLOOKUP(FraudData[[#This Row],[foreign_transaction]],ForeignRules[Foreign Transaction],ForeignRules[Risk Points],0)</f>
        <v>0</v>
      </c>
      <c r="N7833">
        <f>_xlfn.XLOOKUP(FraudData[[#This Row],[location_mismatch]],Table10[Location Mismatch],Table10[Risk Points],0)</f>
        <v>0</v>
      </c>
      <c r="O7833">
        <f>_xlfn.XLOOKUP(FraudData[[#This Row],[device_trust_score]],DeviceRules[Device Min],DeviceRules[Risk Points],,-1)</f>
        <v>0</v>
      </c>
      <c r="P7833">
        <f>_xlfn.XLOOKUP(FraudData[[#This Row],[velocity_last_24h]],VelocityRules[Velocity Min],VelocityRules[Risk Points],,-1)</f>
        <v>0</v>
      </c>
      <c r="Q7833">
        <f>_xlfn.XLOOKUP(FraudData[[#This Row],[merchant_category]],MerchantRules[Merchant Category],MerchantRules[Risk Points],0)</f>
        <v>0</v>
      </c>
      <c r="R7833">
        <f>SUM(FraudData[[#This Row],[Amount Risk]:[Merchant Risk]])</f>
        <v>0</v>
      </c>
      <c r="S7833" t="str" cm="1">
        <f t="array" ref="S7833">_xlfn.IFS(FraudData[[#This Row],[Fraud Risk Score]]&gt;=8,"High Risk",FraudData[[#This Row],[Fraud Risk Score]]&gt;=6,"Medium Risk",TRUE,"Low Risk")</f>
        <v>Low Risk</v>
      </c>
    </row>
    <row r="7834" spans="1:19">
      <c r="A7834">
        <v>7833</v>
      </c>
      <c r="B7834">
        <v>41.57</v>
      </c>
      <c r="C7834">
        <v>18</v>
      </c>
      <c r="D7834" t="s">
        <v>47</v>
      </c>
      <c r="E7834">
        <v>0</v>
      </c>
      <c r="F7834">
        <v>1</v>
      </c>
      <c r="G7834">
        <v>60</v>
      </c>
      <c r="H7834">
        <v>4</v>
      </c>
      <c r="I7834">
        <v>56</v>
      </c>
      <c r="J7834">
        <v>0</v>
      </c>
      <c r="K7834">
        <f>_xlfn.XLOOKUP(FraudData[[#This Row],[amount]],AmountRules[Amount Min],AmountRules[Risk Points],,-1)</f>
        <v>0</v>
      </c>
      <c r="L7834">
        <f>_xlfn.XLOOKUP(FraudData[[#This Row],[transaction_hour]],TimeRules[Hour Min],TimeRules[Risk Points],,-1)</f>
        <v>0</v>
      </c>
      <c r="M7834">
        <f>_xlfn.XLOOKUP(FraudData[[#This Row],[foreign_transaction]],ForeignRules[Foreign Transaction],ForeignRules[Risk Points],0)</f>
        <v>0</v>
      </c>
      <c r="N7834">
        <f>_xlfn.XLOOKUP(FraudData[[#This Row],[location_mismatch]],Table10[Location Mismatch],Table10[Risk Points],0)</f>
        <v>3</v>
      </c>
      <c r="O7834">
        <f>_xlfn.XLOOKUP(FraudData[[#This Row],[device_trust_score]],DeviceRules[Device Min],DeviceRules[Risk Points],,-1)</f>
        <v>1</v>
      </c>
      <c r="P7834">
        <f>_xlfn.XLOOKUP(FraudData[[#This Row],[velocity_last_24h]],VelocityRules[Velocity Min],VelocityRules[Risk Points],,-1)</f>
        <v>0</v>
      </c>
      <c r="Q7834">
        <f>_xlfn.XLOOKUP(FraudData[[#This Row],[merchant_category]],MerchantRules[Merchant Category],MerchantRules[Risk Points],0)</f>
        <v>0</v>
      </c>
      <c r="R7834">
        <f>SUM(FraudData[[#This Row],[Amount Risk]:[Merchant Risk]])</f>
        <v>4</v>
      </c>
      <c r="S7834" t="str" cm="1">
        <f t="array" ref="S7834">_xlfn.IFS(FraudData[[#This Row],[Fraud Risk Score]]&gt;=8,"High Risk",FraudData[[#This Row],[Fraud Risk Score]]&gt;=6,"Medium Risk",TRUE,"Low Risk")</f>
        <v>Low Risk</v>
      </c>
    </row>
    <row r="7835" spans="1:19">
      <c r="A7835">
        <v>7834</v>
      </c>
      <c r="B7835">
        <v>376.56</v>
      </c>
      <c r="C7835">
        <v>3</v>
      </c>
      <c r="D7835" t="s">
        <v>48</v>
      </c>
      <c r="E7835">
        <v>0</v>
      </c>
      <c r="F7835">
        <v>0</v>
      </c>
      <c r="G7835">
        <v>98</v>
      </c>
      <c r="H7835">
        <v>3</v>
      </c>
      <c r="I7835">
        <v>31</v>
      </c>
      <c r="J7835">
        <v>0</v>
      </c>
      <c r="K7835">
        <f>_xlfn.XLOOKUP(FraudData[[#This Row],[amount]],AmountRules[Amount Min],AmountRules[Risk Points],,-1)</f>
        <v>0</v>
      </c>
      <c r="L7835">
        <f>_xlfn.XLOOKUP(FraudData[[#This Row],[transaction_hour]],TimeRules[Hour Min],TimeRules[Risk Points],,-1)</f>
        <v>3</v>
      </c>
      <c r="M7835">
        <f>_xlfn.XLOOKUP(FraudData[[#This Row],[foreign_transaction]],ForeignRules[Foreign Transaction],ForeignRules[Risk Points],0)</f>
        <v>0</v>
      </c>
      <c r="N7835">
        <f>_xlfn.XLOOKUP(FraudData[[#This Row],[location_mismatch]],Table10[Location Mismatch],Table10[Risk Points],0)</f>
        <v>0</v>
      </c>
      <c r="O7835">
        <f>_xlfn.XLOOKUP(FraudData[[#This Row],[device_trust_score]],DeviceRules[Device Min],DeviceRules[Risk Points],,-1)</f>
        <v>0</v>
      </c>
      <c r="P7835">
        <f>_xlfn.XLOOKUP(FraudData[[#This Row],[velocity_last_24h]],VelocityRules[Velocity Min],VelocityRules[Risk Points],,-1)</f>
        <v>0</v>
      </c>
      <c r="Q7835">
        <f>_xlfn.XLOOKUP(FraudData[[#This Row],[merchant_category]],MerchantRules[Merchant Category],MerchantRules[Risk Points],0)</f>
        <v>0</v>
      </c>
      <c r="R7835">
        <f>SUM(FraudData[[#This Row],[Amount Risk]:[Merchant Risk]])</f>
        <v>3</v>
      </c>
      <c r="S7835" t="str" cm="1">
        <f t="array" ref="S7835">_xlfn.IFS(FraudData[[#This Row],[Fraud Risk Score]]&gt;=8,"High Risk",FraudData[[#This Row],[Fraud Risk Score]]&gt;=6,"Medium Risk",TRUE,"Low Risk")</f>
        <v>Low Risk</v>
      </c>
    </row>
    <row r="7836" spans="1:19">
      <c r="A7836">
        <v>7835</v>
      </c>
      <c r="B7836">
        <v>31.02</v>
      </c>
      <c r="C7836">
        <v>18</v>
      </c>
      <c r="D7836" t="s">
        <v>50</v>
      </c>
      <c r="E7836">
        <v>0</v>
      </c>
      <c r="F7836">
        <v>1</v>
      </c>
      <c r="G7836">
        <v>63</v>
      </c>
      <c r="H7836">
        <v>0</v>
      </c>
      <c r="I7836">
        <v>46</v>
      </c>
      <c r="J7836">
        <v>0</v>
      </c>
      <c r="K7836">
        <f>_xlfn.XLOOKUP(FraudData[[#This Row],[amount]],AmountRules[Amount Min],AmountRules[Risk Points],,-1)</f>
        <v>0</v>
      </c>
      <c r="L7836">
        <f>_xlfn.XLOOKUP(FraudData[[#This Row],[transaction_hour]],TimeRules[Hour Min],TimeRules[Risk Points],,-1)</f>
        <v>0</v>
      </c>
      <c r="M7836">
        <f>_xlfn.XLOOKUP(FraudData[[#This Row],[foreign_transaction]],ForeignRules[Foreign Transaction],ForeignRules[Risk Points],0)</f>
        <v>0</v>
      </c>
      <c r="N7836">
        <f>_xlfn.XLOOKUP(FraudData[[#This Row],[location_mismatch]],Table10[Location Mismatch],Table10[Risk Points],0)</f>
        <v>3</v>
      </c>
      <c r="O7836">
        <f>_xlfn.XLOOKUP(FraudData[[#This Row],[device_trust_score]],DeviceRules[Device Min],DeviceRules[Risk Points],,-1)</f>
        <v>1</v>
      </c>
      <c r="P7836">
        <f>_xlfn.XLOOKUP(FraudData[[#This Row],[velocity_last_24h]],VelocityRules[Velocity Min],VelocityRules[Risk Points],,-1)</f>
        <v>0</v>
      </c>
      <c r="Q7836">
        <f>_xlfn.XLOOKUP(FraudData[[#This Row],[merchant_category]],MerchantRules[Merchant Category],MerchantRules[Risk Points],0)</f>
        <v>0</v>
      </c>
      <c r="R7836">
        <f>SUM(FraudData[[#This Row],[Amount Risk]:[Merchant Risk]])</f>
        <v>4</v>
      </c>
      <c r="S7836" t="str" cm="1">
        <f t="array" ref="S7836">_xlfn.IFS(FraudData[[#This Row],[Fraud Risk Score]]&gt;=8,"High Risk",FraudData[[#This Row],[Fraud Risk Score]]&gt;=6,"Medium Risk",TRUE,"Low Risk")</f>
        <v>Low Risk</v>
      </c>
    </row>
    <row r="7837" spans="1:19">
      <c r="A7837">
        <v>7836</v>
      </c>
      <c r="B7837">
        <v>109.47</v>
      </c>
      <c r="C7837">
        <v>17</v>
      </c>
      <c r="D7837" t="s">
        <v>49</v>
      </c>
      <c r="E7837">
        <v>0</v>
      </c>
      <c r="F7837">
        <v>0</v>
      </c>
      <c r="G7837">
        <v>65</v>
      </c>
      <c r="H7837">
        <v>2</v>
      </c>
      <c r="I7837">
        <v>68</v>
      </c>
      <c r="J7837">
        <v>0</v>
      </c>
      <c r="K7837">
        <f>_xlfn.XLOOKUP(FraudData[[#This Row],[amount]],AmountRules[Amount Min],AmountRules[Risk Points],,-1)</f>
        <v>0</v>
      </c>
      <c r="L7837">
        <f>_xlfn.XLOOKUP(FraudData[[#This Row],[transaction_hour]],TimeRules[Hour Min],TimeRules[Risk Points],,-1)</f>
        <v>0</v>
      </c>
      <c r="M7837">
        <f>_xlfn.XLOOKUP(FraudData[[#This Row],[foreign_transaction]],ForeignRules[Foreign Transaction],ForeignRules[Risk Points],0)</f>
        <v>0</v>
      </c>
      <c r="N7837">
        <f>_xlfn.XLOOKUP(FraudData[[#This Row],[location_mismatch]],Table10[Location Mismatch],Table10[Risk Points],0)</f>
        <v>0</v>
      </c>
      <c r="O7837">
        <f>_xlfn.XLOOKUP(FraudData[[#This Row],[device_trust_score]],DeviceRules[Device Min],DeviceRules[Risk Points],,-1)</f>
        <v>1</v>
      </c>
      <c r="P7837">
        <f>_xlfn.XLOOKUP(FraudData[[#This Row],[velocity_last_24h]],VelocityRules[Velocity Min],VelocityRules[Risk Points],,-1)</f>
        <v>0</v>
      </c>
      <c r="Q7837">
        <f>_xlfn.XLOOKUP(FraudData[[#This Row],[merchant_category]],MerchantRules[Merchant Category],MerchantRules[Risk Points],0)</f>
        <v>1</v>
      </c>
      <c r="R7837">
        <f>SUM(FraudData[[#This Row],[Amount Risk]:[Merchant Risk]])</f>
        <v>2</v>
      </c>
      <c r="S7837" t="str" cm="1">
        <f t="array" ref="S7837">_xlfn.IFS(FraudData[[#This Row],[Fraud Risk Score]]&gt;=8,"High Risk",FraudData[[#This Row],[Fraud Risk Score]]&gt;=6,"Medium Risk",TRUE,"Low Risk")</f>
        <v>Low Risk</v>
      </c>
    </row>
    <row r="7838" spans="1:19">
      <c r="A7838">
        <v>7837</v>
      </c>
      <c r="B7838">
        <v>167.52</v>
      </c>
      <c r="C7838">
        <v>5</v>
      </c>
      <c r="D7838" t="s">
        <v>46</v>
      </c>
      <c r="E7838">
        <v>0</v>
      </c>
      <c r="F7838">
        <v>0</v>
      </c>
      <c r="G7838">
        <v>65</v>
      </c>
      <c r="H7838">
        <v>2</v>
      </c>
      <c r="I7838">
        <v>32</v>
      </c>
      <c r="J7838">
        <v>0</v>
      </c>
      <c r="K7838">
        <f>_xlfn.XLOOKUP(FraudData[[#This Row],[amount]],AmountRules[Amount Min],AmountRules[Risk Points],,-1)</f>
        <v>0</v>
      </c>
      <c r="L7838">
        <f>_xlfn.XLOOKUP(FraudData[[#This Row],[transaction_hour]],TimeRules[Hour Min],TimeRules[Risk Points],,-1)</f>
        <v>0</v>
      </c>
      <c r="M7838">
        <f>_xlfn.XLOOKUP(FraudData[[#This Row],[foreign_transaction]],ForeignRules[Foreign Transaction],ForeignRules[Risk Points],0)</f>
        <v>0</v>
      </c>
      <c r="N7838">
        <f>_xlfn.XLOOKUP(FraudData[[#This Row],[location_mismatch]],Table10[Location Mismatch],Table10[Risk Points],0)</f>
        <v>0</v>
      </c>
      <c r="O7838">
        <f>_xlfn.XLOOKUP(FraudData[[#This Row],[device_trust_score]],DeviceRules[Device Min],DeviceRules[Risk Points],,-1)</f>
        <v>1</v>
      </c>
      <c r="P7838">
        <f>_xlfn.XLOOKUP(FraudData[[#This Row],[velocity_last_24h]],VelocityRules[Velocity Min],VelocityRules[Risk Points],,-1)</f>
        <v>0</v>
      </c>
      <c r="Q7838">
        <f>_xlfn.XLOOKUP(FraudData[[#This Row],[merchant_category]],MerchantRules[Merchant Category],MerchantRules[Risk Points],0)</f>
        <v>0</v>
      </c>
      <c r="R7838">
        <f>SUM(FraudData[[#This Row],[Amount Risk]:[Merchant Risk]])</f>
        <v>1</v>
      </c>
      <c r="S7838" t="str" cm="1">
        <f t="array" ref="S7838">_xlfn.IFS(FraudData[[#This Row],[Fraud Risk Score]]&gt;=8,"High Risk",FraudData[[#This Row],[Fraud Risk Score]]&gt;=6,"Medium Risk",TRUE,"Low Risk")</f>
        <v>Low Risk</v>
      </c>
    </row>
    <row r="7839" spans="1:19">
      <c r="A7839">
        <v>7838</v>
      </c>
      <c r="B7839">
        <v>211.9</v>
      </c>
      <c r="C7839">
        <v>18</v>
      </c>
      <c r="D7839" t="s">
        <v>47</v>
      </c>
      <c r="E7839">
        <v>0</v>
      </c>
      <c r="F7839">
        <v>0</v>
      </c>
      <c r="G7839">
        <v>29</v>
      </c>
      <c r="H7839">
        <v>2</v>
      </c>
      <c r="I7839">
        <v>65</v>
      </c>
      <c r="J7839">
        <v>0</v>
      </c>
      <c r="K7839">
        <f>_xlfn.XLOOKUP(FraudData[[#This Row],[amount]],AmountRules[Amount Min],AmountRules[Risk Points],,-1)</f>
        <v>0</v>
      </c>
      <c r="L7839">
        <f>_xlfn.XLOOKUP(FraudData[[#This Row],[transaction_hour]],TimeRules[Hour Min],TimeRules[Risk Points],,-1)</f>
        <v>0</v>
      </c>
      <c r="M7839">
        <f>_xlfn.XLOOKUP(FraudData[[#This Row],[foreign_transaction]],ForeignRules[Foreign Transaction],ForeignRules[Risk Points],0)</f>
        <v>0</v>
      </c>
      <c r="N7839">
        <f>_xlfn.XLOOKUP(FraudData[[#This Row],[location_mismatch]],Table10[Location Mismatch],Table10[Risk Points],0)</f>
        <v>0</v>
      </c>
      <c r="O7839">
        <f>_xlfn.XLOOKUP(FraudData[[#This Row],[device_trust_score]],DeviceRules[Device Min],DeviceRules[Risk Points],,-1)</f>
        <v>3</v>
      </c>
      <c r="P7839">
        <f>_xlfn.XLOOKUP(FraudData[[#This Row],[velocity_last_24h]],VelocityRules[Velocity Min],VelocityRules[Risk Points],,-1)</f>
        <v>0</v>
      </c>
      <c r="Q7839">
        <f>_xlfn.XLOOKUP(FraudData[[#This Row],[merchant_category]],MerchantRules[Merchant Category],MerchantRules[Risk Points],0)</f>
        <v>0</v>
      </c>
      <c r="R7839">
        <f>SUM(FraudData[[#This Row],[Amount Risk]:[Merchant Risk]])</f>
        <v>3</v>
      </c>
      <c r="S7839" t="str" cm="1">
        <f t="array" ref="S7839">_xlfn.IFS(FraudData[[#This Row],[Fraud Risk Score]]&gt;=8,"High Risk",FraudData[[#This Row],[Fraud Risk Score]]&gt;=6,"Medium Risk",TRUE,"Low Risk")</f>
        <v>Low Risk</v>
      </c>
    </row>
    <row r="7840" spans="1:19">
      <c r="A7840">
        <v>7839</v>
      </c>
      <c r="B7840">
        <v>86.94</v>
      </c>
      <c r="C7840">
        <v>3</v>
      </c>
      <c r="D7840" t="s">
        <v>50</v>
      </c>
      <c r="E7840">
        <v>0</v>
      </c>
      <c r="F7840">
        <v>0</v>
      </c>
      <c r="G7840">
        <v>30</v>
      </c>
      <c r="H7840">
        <v>1</v>
      </c>
      <c r="I7840">
        <v>64</v>
      </c>
      <c r="J7840">
        <v>0</v>
      </c>
      <c r="K7840">
        <f>_xlfn.XLOOKUP(FraudData[[#This Row],[amount]],AmountRules[Amount Min],AmountRules[Risk Points],,-1)</f>
        <v>0</v>
      </c>
      <c r="L7840">
        <f>_xlfn.XLOOKUP(FraudData[[#This Row],[transaction_hour]],TimeRules[Hour Min],TimeRules[Risk Points],,-1)</f>
        <v>3</v>
      </c>
      <c r="M7840">
        <f>_xlfn.XLOOKUP(FraudData[[#This Row],[foreign_transaction]],ForeignRules[Foreign Transaction],ForeignRules[Risk Points],0)</f>
        <v>0</v>
      </c>
      <c r="N7840">
        <f>_xlfn.XLOOKUP(FraudData[[#This Row],[location_mismatch]],Table10[Location Mismatch],Table10[Risk Points],0)</f>
        <v>0</v>
      </c>
      <c r="O7840">
        <f>_xlfn.XLOOKUP(FraudData[[#This Row],[device_trust_score]],DeviceRules[Device Min],DeviceRules[Risk Points],,-1)</f>
        <v>2</v>
      </c>
      <c r="P7840">
        <f>_xlfn.XLOOKUP(FraudData[[#This Row],[velocity_last_24h]],VelocityRules[Velocity Min],VelocityRules[Risk Points],,-1)</f>
        <v>0</v>
      </c>
      <c r="Q7840">
        <f>_xlfn.XLOOKUP(FraudData[[#This Row],[merchant_category]],MerchantRules[Merchant Category],MerchantRules[Risk Points],0)</f>
        <v>0</v>
      </c>
      <c r="R7840">
        <f>SUM(FraudData[[#This Row],[Amount Risk]:[Merchant Risk]])</f>
        <v>5</v>
      </c>
      <c r="S7840" t="str" cm="1">
        <f t="array" ref="S7840">_xlfn.IFS(FraudData[[#This Row],[Fraud Risk Score]]&gt;=8,"High Risk",FraudData[[#This Row],[Fraud Risk Score]]&gt;=6,"Medium Risk",TRUE,"Low Risk")</f>
        <v>Low Risk</v>
      </c>
    </row>
    <row r="7841" spans="1:19">
      <c r="A7841">
        <v>7840</v>
      </c>
      <c r="B7841">
        <v>366</v>
      </c>
      <c r="C7841">
        <v>3</v>
      </c>
      <c r="D7841" t="s">
        <v>46</v>
      </c>
      <c r="E7841">
        <v>0</v>
      </c>
      <c r="F7841">
        <v>0</v>
      </c>
      <c r="G7841">
        <v>86</v>
      </c>
      <c r="H7841">
        <v>2</v>
      </c>
      <c r="I7841">
        <v>32</v>
      </c>
      <c r="J7841">
        <v>0</v>
      </c>
      <c r="K7841">
        <f>_xlfn.XLOOKUP(FraudData[[#This Row],[amount]],AmountRules[Amount Min],AmountRules[Risk Points],,-1)</f>
        <v>0</v>
      </c>
      <c r="L7841">
        <f>_xlfn.XLOOKUP(FraudData[[#This Row],[transaction_hour]],TimeRules[Hour Min],TimeRules[Risk Points],,-1)</f>
        <v>3</v>
      </c>
      <c r="M7841">
        <f>_xlfn.XLOOKUP(FraudData[[#This Row],[foreign_transaction]],ForeignRules[Foreign Transaction],ForeignRules[Risk Points],0)</f>
        <v>0</v>
      </c>
      <c r="N7841">
        <f>_xlfn.XLOOKUP(FraudData[[#This Row],[location_mismatch]],Table10[Location Mismatch],Table10[Risk Points],0)</f>
        <v>0</v>
      </c>
      <c r="O7841">
        <f>_xlfn.XLOOKUP(FraudData[[#This Row],[device_trust_score]],DeviceRules[Device Min],DeviceRules[Risk Points],,-1)</f>
        <v>0</v>
      </c>
      <c r="P7841">
        <f>_xlfn.XLOOKUP(FraudData[[#This Row],[velocity_last_24h]],VelocityRules[Velocity Min],VelocityRules[Risk Points],,-1)</f>
        <v>0</v>
      </c>
      <c r="Q7841">
        <f>_xlfn.XLOOKUP(FraudData[[#This Row],[merchant_category]],MerchantRules[Merchant Category],MerchantRules[Risk Points],0)</f>
        <v>0</v>
      </c>
      <c r="R7841">
        <f>SUM(FraudData[[#This Row],[Amount Risk]:[Merchant Risk]])</f>
        <v>3</v>
      </c>
      <c r="S7841" t="str" cm="1">
        <f t="array" ref="S7841">_xlfn.IFS(FraudData[[#This Row],[Fraud Risk Score]]&gt;=8,"High Risk",FraudData[[#This Row],[Fraud Risk Score]]&gt;=6,"Medium Risk",TRUE,"Low Risk")</f>
        <v>Low Risk</v>
      </c>
    </row>
    <row r="7842" spans="1:19">
      <c r="A7842">
        <v>7841</v>
      </c>
      <c r="B7842">
        <v>151.21</v>
      </c>
      <c r="C7842">
        <v>23</v>
      </c>
      <c r="D7842" t="s">
        <v>46</v>
      </c>
      <c r="E7842">
        <v>0</v>
      </c>
      <c r="F7842">
        <v>0</v>
      </c>
      <c r="G7842">
        <v>40</v>
      </c>
      <c r="H7842">
        <v>2</v>
      </c>
      <c r="I7842">
        <v>63</v>
      </c>
      <c r="J7842">
        <v>0</v>
      </c>
      <c r="K7842">
        <f>_xlfn.XLOOKUP(FraudData[[#This Row],[amount]],AmountRules[Amount Min],AmountRules[Risk Points],,-1)</f>
        <v>0</v>
      </c>
      <c r="L7842">
        <f>_xlfn.XLOOKUP(FraudData[[#This Row],[transaction_hour]],TimeRules[Hour Min],TimeRules[Risk Points],,-1)</f>
        <v>1</v>
      </c>
      <c r="M7842">
        <f>_xlfn.XLOOKUP(FraudData[[#This Row],[foreign_transaction]],ForeignRules[Foreign Transaction],ForeignRules[Risk Points],0)</f>
        <v>0</v>
      </c>
      <c r="N7842">
        <f>_xlfn.XLOOKUP(FraudData[[#This Row],[location_mismatch]],Table10[Location Mismatch],Table10[Risk Points],0)</f>
        <v>0</v>
      </c>
      <c r="O7842">
        <f>_xlfn.XLOOKUP(FraudData[[#This Row],[device_trust_score]],DeviceRules[Device Min],DeviceRules[Risk Points],,-1)</f>
        <v>2</v>
      </c>
      <c r="P7842">
        <f>_xlfn.XLOOKUP(FraudData[[#This Row],[velocity_last_24h]],VelocityRules[Velocity Min],VelocityRules[Risk Points],,-1)</f>
        <v>0</v>
      </c>
      <c r="Q7842">
        <f>_xlfn.XLOOKUP(FraudData[[#This Row],[merchant_category]],MerchantRules[Merchant Category],MerchantRules[Risk Points],0)</f>
        <v>0</v>
      </c>
      <c r="R7842">
        <f>SUM(FraudData[[#This Row],[Amount Risk]:[Merchant Risk]])</f>
        <v>3</v>
      </c>
      <c r="S7842" t="str" cm="1">
        <f t="array" ref="S7842">_xlfn.IFS(FraudData[[#This Row],[Fraud Risk Score]]&gt;=8,"High Risk",FraudData[[#This Row],[Fraud Risk Score]]&gt;=6,"Medium Risk",TRUE,"Low Risk")</f>
        <v>Low Risk</v>
      </c>
    </row>
    <row r="7843" spans="1:19">
      <c r="A7843">
        <v>7842</v>
      </c>
      <c r="B7843">
        <v>104.21</v>
      </c>
      <c r="C7843">
        <v>6</v>
      </c>
      <c r="D7843" t="s">
        <v>50</v>
      </c>
      <c r="E7843">
        <v>0</v>
      </c>
      <c r="F7843">
        <v>1</v>
      </c>
      <c r="G7843">
        <v>43</v>
      </c>
      <c r="H7843">
        <v>2</v>
      </c>
      <c r="I7843">
        <v>34</v>
      </c>
      <c r="J7843">
        <v>0</v>
      </c>
      <c r="K7843">
        <f>_xlfn.XLOOKUP(FraudData[[#This Row],[amount]],AmountRules[Amount Min],AmountRules[Risk Points],,-1)</f>
        <v>0</v>
      </c>
      <c r="L7843">
        <f>_xlfn.XLOOKUP(FraudData[[#This Row],[transaction_hour]],TimeRules[Hour Min],TimeRules[Risk Points],,-1)</f>
        <v>0</v>
      </c>
      <c r="M7843">
        <f>_xlfn.XLOOKUP(FraudData[[#This Row],[foreign_transaction]],ForeignRules[Foreign Transaction],ForeignRules[Risk Points],0)</f>
        <v>0</v>
      </c>
      <c r="N7843">
        <f>_xlfn.XLOOKUP(FraudData[[#This Row],[location_mismatch]],Table10[Location Mismatch],Table10[Risk Points],0)</f>
        <v>3</v>
      </c>
      <c r="O7843">
        <f>_xlfn.XLOOKUP(FraudData[[#This Row],[device_trust_score]],DeviceRules[Device Min],DeviceRules[Risk Points],,-1)</f>
        <v>2</v>
      </c>
      <c r="P7843">
        <f>_xlfn.XLOOKUP(FraudData[[#This Row],[velocity_last_24h]],VelocityRules[Velocity Min],VelocityRules[Risk Points],,-1)</f>
        <v>0</v>
      </c>
      <c r="Q7843">
        <f>_xlfn.XLOOKUP(FraudData[[#This Row],[merchant_category]],MerchantRules[Merchant Category],MerchantRules[Risk Points],0)</f>
        <v>0</v>
      </c>
      <c r="R7843">
        <f>SUM(FraudData[[#This Row],[Amount Risk]:[Merchant Risk]])</f>
        <v>5</v>
      </c>
      <c r="S7843" t="str" cm="1">
        <f t="array" ref="S7843">_xlfn.IFS(FraudData[[#This Row],[Fraud Risk Score]]&gt;=8,"High Risk",FraudData[[#This Row],[Fraud Risk Score]]&gt;=6,"Medium Risk",TRUE,"Low Risk")</f>
        <v>Low Risk</v>
      </c>
    </row>
    <row r="7844" spans="1:19">
      <c r="A7844">
        <v>7843</v>
      </c>
      <c r="B7844">
        <v>12.53</v>
      </c>
      <c r="C7844">
        <v>6</v>
      </c>
      <c r="D7844" t="s">
        <v>50</v>
      </c>
      <c r="E7844">
        <v>0</v>
      </c>
      <c r="F7844">
        <v>0</v>
      </c>
      <c r="G7844">
        <v>61</v>
      </c>
      <c r="H7844">
        <v>1</v>
      </c>
      <c r="I7844">
        <v>34</v>
      </c>
      <c r="J7844">
        <v>0</v>
      </c>
      <c r="K7844">
        <f>_xlfn.XLOOKUP(FraudData[[#This Row],[amount]],AmountRules[Amount Min],AmountRules[Risk Points],,-1)</f>
        <v>0</v>
      </c>
      <c r="L7844">
        <f>_xlfn.XLOOKUP(FraudData[[#This Row],[transaction_hour]],TimeRules[Hour Min],TimeRules[Risk Points],,-1)</f>
        <v>0</v>
      </c>
      <c r="M7844">
        <f>_xlfn.XLOOKUP(FraudData[[#This Row],[foreign_transaction]],ForeignRules[Foreign Transaction],ForeignRules[Risk Points],0)</f>
        <v>0</v>
      </c>
      <c r="N7844">
        <f>_xlfn.XLOOKUP(FraudData[[#This Row],[location_mismatch]],Table10[Location Mismatch],Table10[Risk Points],0)</f>
        <v>0</v>
      </c>
      <c r="O7844">
        <f>_xlfn.XLOOKUP(FraudData[[#This Row],[device_trust_score]],DeviceRules[Device Min],DeviceRules[Risk Points],,-1)</f>
        <v>1</v>
      </c>
      <c r="P7844">
        <f>_xlfn.XLOOKUP(FraudData[[#This Row],[velocity_last_24h]],VelocityRules[Velocity Min],VelocityRules[Risk Points],,-1)</f>
        <v>0</v>
      </c>
      <c r="Q7844">
        <f>_xlfn.XLOOKUP(FraudData[[#This Row],[merchant_category]],MerchantRules[Merchant Category],MerchantRules[Risk Points],0)</f>
        <v>0</v>
      </c>
      <c r="R7844">
        <f>SUM(FraudData[[#This Row],[Amount Risk]:[Merchant Risk]])</f>
        <v>1</v>
      </c>
      <c r="S7844" t="str" cm="1">
        <f t="array" ref="S7844">_xlfn.IFS(FraudData[[#This Row],[Fraud Risk Score]]&gt;=8,"High Risk",FraudData[[#This Row],[Fraud Risk Score]]&gt;=6,"Medium Risk",TRUE,"Low Risk")</f>
        <v>Low Risk</v>
      </c>
    </row>
    <row r="7845" spans="1:19">
      <c r="A7845">
        <v>7844</v>
      </c>
      <c r="B7845">
        <v>112.48</v>
      </c>
      <c r="C7845">
        <v>22</v>
      </c>
      <c r="D7845" t="s">
        <v>50</v>
      </c>
      <c r="E7845">
        <v>0</v>
      </c>
      <c r="F7845">
        <v>0</v>
      </c>
      <c r="G7845">
        <v>88</v>
      </c>
      <c r="H7845">
        <v>2</v>
      </c>
      <c r="I7845">
        <v>56</v>
      </c>
      <c r="J7845">
        <v>0</v>
      </c>
      <c r="K7845">
        <f>_xlfn.XLOOKUP(FraudData[[#This Row],[amount]],AmountRules[Amount Min],AmountRules[Risk Points],,-1)</f>
        <v>0</v>
      </c>
      <c r="L7845">
        <f>_xlfn.XLOOKUP(FraudData[[#This Row],[transaction_hour]],TimeRules[Hour Min],TimeRules[Risk Points],,-1)</f>
        <v>0</v>
      </c>
      <c r="M7845">
        <f>_xlfn.XLOOKUP(FraudData[[#This Row],[foreign_transaction]],ForeignRules[Foreign Transaction],ForeignRules[Risk Points],0)</f>
        <v>0</v>
      </c>
      <c r="N7845">
        <f>_xlfn.XLOOKUP(FraudData[[#This Row],[location_mismatch]],Table10[Location Mismatch],Table10[Risk Points],0)</f>
        <v>0</v>
      </c>
      <c r="O7845">
        <f>_xlfn.XLOOKUP(FraudData[[#This Row],[device_trust_score]],DeviceRules[Device Min],DeviceRules[Risk Points],,-1)</f>
        <v>0</v>
      </c>
      <c r="P7845">
        <f>_xlfn.XLOOKUP(FraudData[[#This Row],[velocity_last_24h]],VelocityRules[Velocity Min],VelocityRules[Risk Points],,-1)</f>
        <v>0</v>
      </c>
      <c r="Q7845">
        <f>_xlfn.XLOOKUP(FraudData[[#This Row],[merchant_category]],MerchantRules[Merchant Category],MerchantRules[Risk Points],0)</f>
        <v>0</v>
      </c>
      <c r="R7845">
        <f>SUM(FraudData[[#This Row],[Amount Risk]:[Merchant Risk]])</f>
        <v>0</v>
      </c>
      <c r="S7845" t="str" cm="1">
        <f t="array" ref="S7845">_xlfn.IFS(FraudData[[#This Row],[Fraud Risk Score]]&gt;=8,"High Risk",FraudData[[#This Row],[Fraud Risk Score]]&gt;=6,"Medium Risk",TRUE,"Low Risk")</f>
        <v>Low Risk</v>
      </c>
    </row>
    <row r="7846" spans="1:19">
      <c r="A7846">
        <v>7845</v>
      </c>
      <c r="B7846">
        <v>309.39999999999998</v>
      </c>
      <c r="C7846">
        <v>15</v>
      </c>
      <c r="D7846" t="s">
        <v>48</v>
      </c>
      <c r="E7846">
        <v>0</v>
      </c>
      <c r="F7846">
        <v>0</v>
      </c>
      <c r="G7846">
        <v>83</v>
      </c>
      <c r="H7846">
        <v>1</v>
      </c>
      <c r="I7846">
        <v>44</v>
      </c>
      <c r="J7846">
        <v>0</v>
      </c>
      <c r="K7846">
        <f>_xlfn.XLOOKUP(FraudData[[#This Row],[amount]],AmountRules[Amount Min],AmountRules[Risk Points],,-1)</f>
        <v>0</v>
      </c>
      <c r="L7846">
        <f>_xlfn.XLOOKUP(FraudData[[#This Row],[transaction_hour]],TimeRules[Hour Min],TimeRules[Risk Points],,-1)</f>
        <v>0</v>
      </c>
      <c r="M7846">
        <f>_xlfn.XLOOKUP(FraudData[[#This Row],[foreign_transaction]],ForeignRules[Foreign Transaction],ForeignRules[Risk Points],0)</f>
        <v>0</v>
      </c>
      <c r="N7846">
        <f>_xlfn.XLOOKUP(FraudData[[#This Row],[location_mismatch]],Table10[Location Mismatch],Table10[Risk Points],0)</f>
        <v>0</v>
      </c>
      <c r="O7846">
        <f>_xlfn.XLOOKUP(FraudData[[#This Row],[device_trust_score]],DeviceRules[Device Min],DeviceRules[Risk Points],,-1)</f>
        <v>0</v>
      </c>
      <c r="P7846">
        <f>_xlfn.XLOOKUP(FraudData[[#This Row],[velocity_last_24h]],VelocityRules[Velocity Min],VelocityRules[Risk Points],,-1)</f>
        <v>0</v>
      </c>
      <c r="Q7846">
        <f>_xlfn.XLOOKUP(FraudData[[#This Row],[merchant_category]],MerchantRules[Merchant Category],MerchantRules[Risk Points],0)</f>
        <v>0</v>
      </c>
      <c r="R7846">
        <f>SUM(FraudData[[#This Row],[Amount Risk]:[Merchant Risk]])</f>
        <v>0</v>
      </c>
      <c r="S7846" t="str" cm="1">
        <f t="array" ref="S7846">_xlfn.IFS(FraudData[[#This Row],[Fraud Risk Score]]&gt;=8,"High Risk",FraudData[[#This Row],[Fraud Risk Score]]&gt;=6,"Medium Risk",TRUE,"Low Risk")</f>
        <v>Low Risk</v>
      </c>
    </row>
    <row r="7847" spans="1:19">
      <c r="A7847">
        <v>7846</v>
      </c>
      <c r="B7847">
        <v>171.6</v>
      </c>
      <c r="C7847">
        <v>15</v>
      </c>
      <c r="D7847" t="s">
        <v>49</v>
      </c>
      <c r="E7847">
        <v>0</v>
      </c>
      <c r="F7847">
        <v>0</v>
      </c>
      <c r="G7847">
        <v>93</v>
      </c>
      <c r="H7847">
        <v>3</v>
      </c>
      <c r="I7847">
        <v>48</v>
      </c>
      <c r="J7847">
        <v>0</v>
      </c>
      <c r="K7847">
        <f>_xlfn.XLOOKUP(FraudData[[#This Row],[amount]],AmountRules[Amount Min],AmountRules[Risk Points],,-1)</f>
        <v>0</v>
      </c>
      <c r="L7847">
        <f>_xlfn.XLOOKUP(FraudData[[#This Row],[transaction_hour]],TimeRules[Hour Min],TimeRules[Risk Points],,-1)</f>
        <v>0</v>
      </c>
      <c r="M7847">
        <f>_xlfn.XLOOKUP(FraudData[[#This Row],[foreign_transaction]],ForeignRules[Foreign Transaction],ForeignRules[Risk Points],0)</f>
        <v>0</v>
      </c>
      <c r="N7847">
        <f>_xlfn.XLOOKUP(FraudData[[#This Row],[location_mismatch]],Table10[Location Mismatch],Table10[Risk Points],0)</f>
        <v>0</v>
      </c>
      <c r="O7847">
        <f>_xlfn.XLOOKUP(FraudData[[#This Row],[device_trust_score]],DeviceRules[Device Min],DeviceRules[Risk Points],,-1)</f>
        <v>0</v>
      </c>
      <c r="P7847">
        <f>_xlfn.XLOOKUP(FraudData[[#This Row],[velocity_last_24h]],VelocityRules[Velocity Min],VelocityRules[Risk Points],,-1)</f>
        <v>0</v>
      </c>
      <c r="Q7847">
        <f>_xlfn.XLOOKUP(FraudData[[#This Row],[merchant_category]],MerchantRules[Merchant Category],MerchantRules[Risk Points],0)</f>
        <v>1</v>
      </c>
      <c r="R7847">
        <f>SUM(FraudData[[#This Row],[Amount Risk]:[Merchant Risk]])</f>
        <v>1</v>
      </c>
      <c r="S7847" t="str" cm="1">
        <f t="array" ref="S7847">_xlfn.IFS(FraudData[[#This Row],[Fraud Risk Score]]&gt;=8,"High Risk",FraudData[[#This Row],[Fraud Risk Score]]&gt;=6,"Medium Risk",TRUE,"Low Risk")</f>
        <v>Low Risk</v>
      </c>
    </row>
    <row r="7848" spans="1:19">
      <c r="A7848">
        <v>7847</v>
      </c>
      <c r="B7848">
        <v>321.26</v>
      </c>
      <c r="C7848">
        <v>4</v>
      </c>
      <c r="D7848" t="s">
        <v>48</v>
      </c>
      <c r="E7848">
        <v>0</v>
      </c>
      <c r="F7848">
        <v>0</v>
      </c>
      <c r="G7848">
        <v>97</v>
      </c>
      <c r="H7848">
        <v>3</v>
      </c>
      <c r="I7848">
        <v>54</v>
      </c>
      <c r="J7848">
        <v>0</v>
      </c>
      <c r="K7848">
        <f>_xlfn.XLOOKUP(FraudData[[#This Row],[amount]],AmountRules[Amount Min],AmountRules[Risk Points],,-1)</f>
        <v>0</v>
      </c>
      <c r="L7848">
        <f>_xlfn.XLOOKUP(FraudData[[#This Row],[transaction_hour]],TimeRules[Hour Min],TimeRules[Risk Points],,-1)</f>
        <v>0</v>
      </c>
      <c r="M7848">
        <f>_xlfn.XLOOKUP(FraudData[[#This Row],[foreign_transaction]],ForeignRules[Foreign Transaction],ForeignRules[Risk Points],0)</f>
        <v>0</v>
      </c>
      <c r="N7848">
        <f>_xlfn.XLOOKUP(FraudData[[#This Row],[location_mismatch]],Table10[Location Mismatch],Table10[Risk Points],0)</f>
        <v>0</v>
      </c>
      <c r="O7848">
        <f>_xlfn.XLOOKUP(FraudData[[#This Row],[device_trust_score]],DeviceRules[Device Min],DeviceRules[Risk Points],,-1)</f>
        <v>0</v>
      </c>
      <c r="P7848">
        <f>_xlfn.XLOOKUP(FraudData[[#This Row],[velocity_last_24h]],VelocityRules[Velocity Min],VelocityRules[Risk Points],,-1)</f>
        <v>0</v>
      </c>
      <c r="Q7848">
        <f>_xlfn.XLOOKUP(FraudData[[#This Row],[merchant_category]],MerchantRules[Merchant Category],MerchantRules[Risk Points],0)</f>
        <v>0</v>
      </c>
      <c r="R7848">
        <f>SUM(FraudData[[#This Row],[Amount Risk]:[Merchant Risk]])</f>
        <v>0</v>
      </c>
      <c r="S7848" t="str" cm="1">
        <f t="array" ref="S7848">_xlfn.IFS(FraudData[[#This Row],[Fraud Risk Score]]&gt;=8,"High Risk",FraudData[[#This Row],[Fraud Risk Score]]&gt;=6,"Medium Risk",TRUE,"Low Risk")</f>
        <v>Low Risk</v>
      </c>
    </row>
    <row r="7849" spans="1:19">
      <c r="A7849">
        <v>7848</v>
      </c>
      <c r="B7849">
        <v>122.62</v>
      </c>
      <c r="C7849">
        <v>14</v>
      </c>
      <c r="D7849" t="s">
        <v>46</v>
      </c>
      <c r="E7849">
        <v>0</v>
      </c>
      <c r="F7849">
        <v>0</v>
      </c>
      <c r="G7849">
        <v>31</v>
      </c>
      <c r="H7849">
        <v>1</v>
      </c>
      <c r="I7849">
        <v>62</v>
      </c>
      <c r="J7849">
        <v>0</v>
      </c>
      <c r="K7849">
        <f>_xlfn.XLOOKUP(FraudData[[#This Row],[amount]],AmountRules[Amount Min],AmountRules[Risk Points],,-1)</f>
        <v>0</v>
      </c>
      <c r="L7849">
        <f>_xlfn.XLOOKUP(FraudData[[#This Row],[transaction_hour]],TimeRules[Hour Min],TimeRules[Risk Points],,-1)</f>
        <v>0</v>
      </c>
      <c r="M7849">
        <f>_xlfn.XLOOKUP(FraudData[[#This Row],[foreign_transaction]],ForeignRules[Foreign Transaction],ForeignRules[Risk Points],0)</f>
        <v>0</v>
      </c>
      <c r="N7849">
        <f>_xlfn.XLOOKUP(FraudData[[#This Row],[location_mismatch]],Table10[Location Mismatch],Table10[Risk Points],0)</f>
        <v>0</v>
      </c>
      <c r="O7849">
        <f>_xlfn.XLOOKUP(FraudData[[#This Row],[device_trust_score]],DeviceRules[Device Min],DeviceRules[Risk Points],,-1)</f>
        <v>2</v>
      </c>
      <c r="P7849">
        <f>_xlfn.XLOOKUP(FraudData[[#This Row],[velocity_last_24h]],VelocityRules[Velocity Min],VelocityRules[Risk Points],,-1)</f>
        <v>0</v>
      </c>
      <c r="Q7849">
        <f>_xlfn.XLOOKUP(FraudData[[#This Row],[merchant_category]],MerchantRules[Merchant Category],MerchantRules[Risk Points],0)</f>
        <v>0</v>
      </c>
      <c r="R7849">
        <f>SUM(FraudData[[#This Row],[Amount Risk]:[Merchant Risk]])</f>
        <v>2</v>
      </c>
      <c r="S7849" t="str" cm="1">
        <f t="array" ref="S7849">_xlfn.IFS(FraudData[[#This Row],[Fraud Risk Score]]&gt;=8,"High Risk",FraudData[[#This Row],[Fraud Risk Score]]&gt;=6,"Medium Risk",TRUE,"Low Risk")</f>
        <v>Low Risk</v>
      </c>
    </row>
    <row r="7850" spans="1:19">
      <c r="A7850">
        <v>7849</v>
      </c>
      <c r="B7850">
        <v>22.7</v>
      </c>
      <c r="C7850">
        <v>22</v>
      </c>
      <c r="D7850" t="s">
        <v>46</v>
      </c>
      <c r="E7850">
        <v>0</v>
      </c>
      <c r="F7850">
        <v>0</v>
      </c>
      <c r="G7850">
        <v>66</v>
      </c>
      <c r="H7850">
        <v>2</v>
      </c>
      <c r="I7850">
        <v>33</v>
      </c>
      <c r="J7850">
        <v>0</v>
      </c>
      <c r="K7850">
        <f>_xlfn.XLOOKUP(FraudData[[#This Row],[amount]],AmountRules[Amount Min],AmountRules[Risk Points],,-1)</f>
        <v>0</v>
      </c>
      <c r="L7850">
        <f>_xlfn.XLOOKUP(FraudData[[#This Row],[transaction_hour]],TimeRules[Hour Min],TimeRules[Risk Points],,-1)</f>
        <v>0</v>
      </c>
      <c r="M7850">
        <f>_xlfn.XLOOKUP(FraudData[[#This Row],[foreign_transaction]],ForeignRules[Foreign Transaction],ForeignRules[Risk Points],0)</f>
        <v>0</v>
      </c>
      <c r="N7850">
        <f>_xlfn.XLOOKUP(FraudData[[#This Row],[location_mismatch]],Table10[Location Mismatch],Table10[Risk Points],0)</f>
        <v>0</v>
      </c>
      <c r="O7850">
        <f>_xlfn.XLOOKUP(FraudData[[#This Row],[device_trust_score]],DeviceRules[Device Min],DeviceRules[Risk Points],,-1)</f>
        <v>1</v>
      </c>
      <c r="P7850">
        <f>_xlfn.XLOOKUP(FraudData[[#This Row],[velocity_last_24h]],VelocityRules[Velocity Min],VelocityRules[Risk Points],,-1)</f>
        <v>0</v>
      </c>
      <c r="Q7850">
        <f>_xlfn.XLOOKUP(FraudData[[#This Row],[merchant_category]],MerchantRules[Merchant Category],MerchantRules[Risk Points],0)</f>
        <v>0</v>
      </c>
      <c r="R7850">
        <f>SUM(FraudData[[#This Row],[Amount Risk]:[Merchant Risk]])</f>
        <v>1</v>
      </c>
      <c r="S7850" t="str" cm="1">
        <f t="array" ref="S7850">_xlfn.IFS(FraudData[[#This Row],[Fraud Risk Score]]&gt;=8,"High Risk",FraudData[[#This Row],[Fraud Risk Score]]&gt;=6,"Medium Risk",TRUE,"Low Risk")</f>
        <v>Low Risk</v>
      </c>
    </row>
    <row r="7851" spans="1:19">
      <c r="A7851">
        <v>7850</v>
      </c>
      <c r="B7851">
        <v>2.4700000000000002</v>
      </c>
      <c r="C7851">
        <v>3</v>
      </c>
      <c r="D7851" t="s">
        <v>46</v>
      </c>
      <c r="E7851">
        <v>0</v>
      </c>
      <c r="F7851">
        <v>0</v>
      </c>
      <c r="G7851">
        <v>49</v>
      </c>
      <c r="H7851">
        <v>1</v>
      </c>
      <c r="I7851">
        <v>18</v>
      </c>
      <c r="J7851">
        <v>0</v>
      </c>
      <c r="K7851">
        <f>_xlfn.XLOOKUP(FraudData[[#This Row],[amount]],AmountRules[Amount Min],AmountRules[Risk Points],,-1)</f>
        <v>0</v>
      </c>
      <c r="L7851">
        <f>_xlfn.XLOOKUP(FraudData[[#This Row],[transaction_hour]],TimeRules[Hour Min],TimeRules[Risk Points],,-1)</f>
        <v>3</v>
      </c>
      <c r="M7851">
        <f>_xlfn.XLOOKUP(FraudData[[#This Row],[foreign_transaction]],ForeignRules[Foreign Transaction],ForeignRules[Risk Points],0)</f>
        <v>0</v>
      </c>
      <c r="N7851">
        <f>_xlfn.XLOOKUP(FraudData[[#This Row],[location_mismatch]],Table10[Location Mismatch],Table10[Risk Points],0)</f>
        <v>0</v>
      </c>
      <c r="O7851">
        <f>_xlfn.XLOOKUP(FraudData[[#This Row],[device_trust_score]],DeviceRules[Device Min],DeviceRules[Risk Points],,-1)</f>
        <v>2</v>
      </c>
      <c r="P7851">
        <f>_xlfn.XLOOKUP(FraudData[[#This Row],[velocity_last_24h]],VelocityRules[Velocity Min],VelocityRules[Risk Points],,-1)</f>
        <v>0</v>
      </c>
      <c r="Q7851">
        <f>_xlfn.XLOOKUP(FraudData[[#This Row],[merchant_category]],MerchantRules[Merchant Category],MerchantRules[Risk Points],0)</f>
        <v>0</v>
      </c>
      <c r="R7851">
        <f>SUM(FraudData[[#This Row],[Amount Risk]:[Merchant Risk]])</f>
        <v>5</v>
      </c>
      <c r="S7851" t="str" cm="1">
        <f t="array" ref="S7851">_xlfn.IFS(FraudData[[#This Row],[Fraud Risk Score]]&gt;=8,"High Risk",FraudData[[#This Row],[Fraud Risk Score]]&gt;=6,"Medium Risk",TRUE,"Low Risk")</f>
        <v>Low Risk</v>
      </c>
    </row>
    <row r="7852" spans="1:19">
      <c r="A7852">
        <v>7851</v>
      </c>
      <c r="B7852">
        <v>65.03</v>
      </c>
      <c r="C7852">
        <v>23</v>
      </c>
      <c r="D7852" t="s">
        <v>50</v>
      </c>
      <c r="E7852">
        <v>1</v>
      </c>
      <c r="F7852">
        <v>0</v>
      </c>
      <c r="G7852">
        <v>80</v>
      </c>
      <c r="H7852">
        <v>2</v>
      </c>
      <c r="I7852">
        <v>32</v>
      </c>
      <c r="J7852">
        <v>0</v>
      </c>
      <c r="K7852">
        <f>_xlfn.XLOOKUP(FraudData[[#This Row],[amount]],AmountRules[Amount Min],AmountRules[Risk Points],,-1)</f>
        <v>0</v>
      </c>
      <c r="L7852">
        <f>_xlfn.XLOOKUP(FraudData[[#This Row],[transaction_hour]],TimeRules[Hour Min],TimeRules[Risk Points],,-1)</f>
        <v>1</v>
      </c>
      <c r="M7852">
        <f>_xlfn.XLOOKUP(FraudData[[#This Row],[foreign_transaction]],ForeignRules[Foreign Transaction],ForeignRules[Risk Points],0)</f>
        <v>3</v>
      </c>
      <c r="N7852">
        <f>_xlfn.XLOOKUP(FraudData[[#This Row],[location_mismatch]],Table10[Location Mismatch],Table10[Risk Points],0)</f>
        <v>0</v>
      </c>
      <c r="O7852">
        <f>_xlfn.XLOOKUP(FraudData[[#This Row],[device_trust_score]],DeviceRules[Device Min],DeviceRules[Risk Points],,-1)</f>
        <v>0</v>
      </c>
      <c r="P7852">
        <f>_xlfn.XLOOKUP(FraudData[[#This Row],[velocity_last_24h]],VelocityRules[Velocity Min],VelocityRules[Risk Points],,-1)</f>
        <v>0</v>
      </c>
      <c r="Q7852">
        <f>_xlfn.XLOOKUP(FraudData[[#This Row],[merchant_category]],MerchantRules[Merchant Category],MerchantRules[Risk Points],0)</f>
        <v>0</v>
      </c>
      <c r="R7852">
        <f>SUM(FraudData[[#This Row],[Amount Risk]:[Merchant Risk]])</f>
        <v>4</v>
      </c>
      <c r="S7852" t="str" cm="1">
        <f t="array" ref="S7852">_xlfn.IFS(FraudData[[#This Row],[Fraud Risk Score]]&gt;=8,"High Risk",FraudData[[#This Row],[Fraud Risk Score]]&gt;=6,"Medium Risk",TRUE,"Low Risk")</f>
        <v>Low Risk</v>
      </c>
    </row>
    <row r="7853" spans="1:19">
      <c r="A7853">
        <v>7852</v>
      </c>
      <c r="B7853">
        <v>215.51</v>
      </c>
      <c r="C7853">
        <v>12</v>
      </c>
      <c r="D7853" t="s">
        <v>47</v>
      </c>
      <c r="E7853">
        <v>0</v>
      </c>
      <c r="F7853">
        <v>0</v>
      </c>
      <c r="G7853">
        <v>71</v>
      </c>
      <c r="H7853">
        <v>2</v>
      </c>
      <c r="I7853">
        <v>23</v>
      </c>
      <c r="J7853">
        <v>0</v>
      </c>
      <c r="K7853">
        <f>_xlfn.XLOOKUP(FraudData[[#This Row],[amount]],AmountRules[Amount Min],AmountRules[Risk Points],,-1)</f>
        <v>0</v>
      </c>
      <c r="L7853">
        <f>_xlfn.XLOOKUP(FraudData[[#This Row],[transaction_hour]],TimeRules[Hour Min],TimeRules[Risk Points],,-1)</f>
        <v>0</v>
      </c>
      <c r="M7853">
        <f>_xlfn.XLOOKUP(FraudData[[#This Row],[foreign_transaction]],ForeignRules[Foreign Transaction],ForeignRules[Risk Points],0)</f>
        <v>0</v>
      </c>
      <c r="N7853">
        <f>_xlfn.XLOOKUP(FraudData[[#This Row],[location_mismatch]],Table10[Location Mismatch],Table10[Risk Points],0)</f>
        <v>0</v>
      </c>
      <c r="O7853">
        <f>_xlfn.XLOOKUP(FraudData[[#This Row],[device_trust_score]],DeviceRules[Device Min],DeviceRules[Risk Points],,-1)</f>
        <v>0</v>
      </c>
      <c r="P7853">
        <f>_xlfn.XLOOKUP(FraudData[[#This Row],[velocity_last_24h]],VelocityRules[Velocity Min],VelocityRules[Risk Points],,-1)</f>
        <v>0</v>
      </c>
      <c r="Q7853">
        <f>_xlfn.XLOOKUP(FraudData[[#This Row],[merchant_category]],MerchantRules[Merchant Category],MerchantRules[Risk Points],0)</f>
        <v>0</v>
      </c>
      <c r="R7853">
        <f>SUM(FraudData[[#This Row],[Amount Risk]:[Merchant Risk]])</f>
        <v>0</v>
      </c>
      <c r="S7853" t="str" cm="1">
        <f t="array" ref="S7853">_xlfn.IFS(FraudData[[#This Row],[Fraud Risk Score]]&gt;=8,"High Risk",FraudData[[#This Row],[Fraud Risk Score]]&gt;=6,"Medium Risk",TRUE,"Low Risk")</f>
        <v>Low Risk</v>
      </c>
    </row>
    <row r="7854" spans="1:19">
      <c r="A7854">
        <v>7853</v>
      </c>
      <c r="B7854">
        <v>281.14</v>
      </c>
      <c r="C7854">
        <v>18</v>
      </c>
      <c r="D7854" t="s">
        <v>48</v>
      </c>
      <c r="E7854">
        <v>1</v>
      </c>
      <c r="F7854">
        <v>0</v>
      </c>
      <c r="G7854">
        <v>74</v>
      </c>
      <c r="H7854">
        <v>2</v>
      </c>
      <c r="I7854">
        <v>49</v>
      </c>
      <c r="J7854">
        <v>0</v>
      </c>
      <c r="K7854">
        <f>_xlfn.XLOOKUP(FraudData[[#This Row],[amount]],AmountRules[Amount Min],AmountRules[Risk Points],,-1)</f>
        <v>0</v>
      </c>
      <c r="L7854">
        <f>_xlfn.XLOOKUP(FraudData[[#This Row],[transaction_hour]],TimeRules[Hour Min],TimeRules[Risk Points],,-1)</f>
        <v>0</v>
      </c>
      <c r="M7854">
        <f>_xlfn.XLOOKUP(FraudData[[#This Row],[foreign_transaction]],ForeignRules[Foreign Transaction],ForeignRules[Risk Points],0)</f>
        <v>3</v>
      </c>
      <c r="N7854">
        <f>_xlfn.XLOOKUP(FraudData[[#This Row],[location_mismatch]],Table10[Location Mismatch],Table10[Risk Points],0)</f>
        <v>0</v>
      </c>
      <c r="O7854">
        <f>_xlfn.XLOOKUP(FraudData[[#This Row],[device_trust_score]],DeviceRules[Device Min],DeviceRules[Risk Points],,-1)</f>
        <v>0</v>
      </c>
      <c r="P7854">
        <f>_xlfn.XLOOKUP(FraudData[[#This Row],[velocity_last_24h]],VelocityRules[Velocity Min],VelocityRules[Risk Points],,-1)</f>
        <v>0</v>
      </c>
      <c r="Q7854">
        <f>_xlfn.XLOOKUP(FraudData[[#This Row],[merchant_category]],MerchantRules[Merchant Category],MerchantRules[Risk Points],0)</f>
        <v>0</v>
      </c>
      <c r="R7854">
        <f>SUM(FraudData[[#This Row],[Amount Risk]:[Merchant Risk]])</f>
        <v>3</v>
      </c>
      <c r="S7854" t="str" cm="1">
        <f t="array" ref="S7854">_xlfn.IFS(FraudData[[#This Row],[Fraud Risk Score]]&gt;=8,"High Risk",FraudData[[#This Row],[Fraud Risk Score]]&gt;=6,"Medium Risk",TRUE,"Low Risk")</f>
        <v>Low Risk</v>
      </c>
    </row>
    <row r="7855" spans="1:19">
      <c r="A7855">
        <v>7854</v>
      </c>
      <c r="B7855">
        <v>63.11</v>
      </c>
      <c r="C7855">
        <v>6</v>
      </c>
      <c r="D7855" t="s">
        <v>47</v>
      </c>
      <c r="E7855">
        <v>0</v>
      </c>
      <c r="F7855">
        <v>0</v>
      </c>
      <c r="G7855">
        <v>98</v>
      </c>
      <c r="H7855">
        <v>0</v>
      </c>
      <c r="I7855">
        <v>54</v>
      </c>
      <c r="J7855">
        <v>0</v>
      </c>
      <c r="K7855">
        <f>_xlfn.XLOOKUP(FraudData[[#This Row],[amount]],AmountRules[Amount Min],AmountRules[Risk Points],,-1)</f>
        <v>0</v>
      </c>
      <c r="L7855">
        <f>_xlfn.XLOOKUP(FraudData[[#This Row],[transaction_hour]],TimeRules[Hour Min],TimeRules[Risk Points],,-1)</f>
        <v>0</v>
      </c>
      <c r="M7855">
        <f>_xlfn.XLOOKUP(FraudData[[#This Row],[foreign_transaction]],ForeignRules[Foreign Transaction],ForeignRules[Risk Points],0)</f>
        <v>0</v>
      </c>
      <c r="N7855">
        <f>_xlfn.XLOOKUP(FraudData[[#This Row],[location_mismatch]],Table10[Location Mismatch],Table10[Risk Points],0)</f>
        <v>0</v>
      </c>
      <c r="O7855">
        <f>_xlfn.XLOOKUP(FraudData[[#This Row],[device_trust_score]],DeviceRules[Device Min],DeviceRules[Risk Points],,-1)</f>
        <v>0</v>
      </c>
      <c r="P7855">
        <f>_xlfn.XLOOKUP(FraudData[[#This Row],[velocity_last_24h]],VelocityRules[Velocity Min],VelocityRules[Risk Points],,-1)</f>
        <v>0</v>
      </c>
      <c r="Q7855">
        <f>_xlfn.XLOOKUP(FraudData[[#This Row],[merchant_category]],MerchantRules[Merchant Category],MerchantRules[Risk Points],0)</f>
        <v>0</v>
      </c>
      <c r="R7855">
        <f>SUM(FraudData[[#This Row],[Amount Risk]:[Merchant Risk]])</f>
        <v>0</v>
      </c>
      <c r="S7855" t="str" cm="1">
        <f t="array" ref="S7855">_xlfn.IFS(FraudData[[#This Row],[Fraud Risk Score]]&gt;=8,"High Risk",FraudData[[#This Row],[Fraud Risk Score]]&gt;=6,"Medium Risk",TRUE,"Low Risk")</f>
        <v>Low Risk</v>
      </c>
    </row>
    <row r="7856" spans="1:19">
      <c r="A7856">
        <v>7855</v>
      </c>
      <c r="B7856">
        <v>123.21</v>
      </c>
      <c r="C7856">
        <v>11</v>
      </c>
      <c r="D7856" t="s">
        <v>49</v>
      </c>
      <c r="E7856">
        <v>0</v>
      </c>
      <c r="F7856">
        <v>0</v>
      </c>
      <c r="G7856">
        <v>57</v>
      </c>
      <c r="H7856">
        <v>3</v>
      </c>
      <c r="I7856">
        <v>33</v>
      </c>
      <c r="J7856">
        <v>0</v>
      </c>
      <c r="K7856">
        <f>_xlfn.XLOOKUP(FraudData[[#This Row],[amount]],AmountRules[Amount Min],AmountRules[Risk Points],,-1)</f>
        <v>0</v>
      </c>
      <c r="L7856">
        <f>_xlfn.XLOOKUP(FraudData[[#This Row],[transaction_hour]],TimeRules[Hour Min],TimeRules[Risk Points],,-1)</f>
        <v>0</v>
      </c>
      <c r="M7856">
        <f>_xlfn.XLOOKUP(FraudData[[#This Row],[foreign_transaction]],ForeignRules[Foreign Transaction],ForeignRules[Risk Points],0)</f>
        <v>0</v>
      </c>
      <c r="N7856">
        <f>_xlfn.XLOOKUP(FraudData[[#This Row],[location_mismatch]],Table10[Location Mismatch],Table10[Risk Points],0)</f>
        <v>0</v>
      </c>
      <c r="O7856">
        <f>_xlfn.XLOOKUP(FraudData[[#This Row],[device_trust_score]],DeviceRules[Device Min],DeviceRules[Risk Points],,-1)</f>
        <v>1</v>
      </c>
      <c r="P7856">
        <f>_xlfn.XLOOKUP(FraudData[[#This Row],[velocity_last_24h]],VelocityRules[Velocity Min],VelocityRules[Risk Points],,-1)</f>
        <v>0</v>
      </c>
      <c r="Q7856">
        <f>_xlfn.XLOOKUP(FraudData[[#This Row],[merchant_category]],MerchantRules[Merchant Category],MerchantRules[Risk Points],0)</f>
        <v>1</v>
      </c>
      <c r="R7856">
        <f>SUM(FraudData[[#This Row],[Amount Risk]:[Merchant Risk]])</f>
        <v>2</v>
      </c>
      <c r="S7856" t="str" cm="1">
        <f t="array" ref="S7856">_xlfn.IFS(FraudData[[#This Row],[Fraud Risk Score]]&gt;=8,"High Risk",FraudData[[#This Row],[Fraud Risk Score]]&gt;=6,"Medium Risk",TRUE,"Low Risk")</f>
        <v>Low Risk</v>
      </c>
    </row>
    <row r="7857" spans="1:19">
      <c r="A7857">
        <v>7856</v>
      </c>
      <c r="B7857">
        <v>98.4</v>
      </c>
      <c r="C7857">
        <v>8</v>
      </c>
      <c r="D7857" t="s">
        <v>49</v>
      </c>
      <c r="E7857">
        <v>0</v>
      </c>
      <c r="F7857">
        <v>0</v>
      </c>
      <c r="G7857">
        <v>50</v>
      </c>
      <c r="H7857">
        <v>1</v>
      </c>
      <c r="I7857">
        <v>23</v>
      </c>
      <c r="J7857">
        <v>0</v>
      </c>
      <c r="K7857">
        <f>_xlfn.XLOOKUP(FraudData[[#This Row],[amount]],AmountRules[Amount Min],AmountRules[Risk Points],,-1)</f>
        <v>0</v>
      </c>
      <c r="L7857">
        <f>_xlfn.XLOOKUP(FraudData[[#This Row],[transaction_hour]],TimeRules[Hour Min],TimeRules[Risk Points],,-1)</f>
        <v>0</v>
      </c>
      <c r="M7857">
        <f>_xlfn.XLOOKUP(FraudData[[#This Row],[foreign_transaction]],ForeignRules[Foreign Transaction],ForeignRules[Risk Points],0)</f>
        <v>0</v>
      </c>
      <c r="N7857">
        <f>_xlfn.XLOOKUP(FraudData[[#This Row],[location_mismatch]],Table10[Location Mismatch],Table10[Risk Points],0)</f>
        <v>0</v>
      </c>
      <c r="O7857">
        <f>_xlfn.XLOOKUP(FraudData[[#This Row],[device_trust_score]],DeviceRules[Device Min],DeviceRules[Risk Points],,-1)</f>
        <v>1</v>
      </c>
      <c r="P7857">
        <f>_xlfn.XLOOKUP(FraudData[[#This Row],[velocity_last_24h]],VelocityRules[Velocity Min],VelocityRules[Risk Points],,-1)</f>
        <v>0</v>
      </c>
      <c r="Q7857">
        <f>_xlfn.XLOOKUP(FraudData[[#This Row],[merchant_category]],MerchantRules[Merchant Category],MerchantRules[Risk Points],0)</f>
        <v>1</v>
      </c>
      <c r="R7857">
        <f>SUM(FraudData[[#This Row],[Amount Risk]:[Merchant Risk]])</f>
        <v>2</v>
      </c>
      <c r="S7857" t="str" cm="1">
        <f t="array" ref="S7857">_xlfn.IFS(FraudData[[#This Row],[Fraud Risk Score]]&gt;=8,"High Risk",FraudData[[#This Row],[Fraud Risk Score]]&gt;=6,"Medium Risk",TRUE,"Low Risk")</f>
        <v>Low Risk</v>
      </c>
    </row>
    <row r="7858" spans="1:19">
      <c r="A7858">
        <v>7857</v>
      </c>
      <c r="B7858">
        <v>95.13</v>
      </c>
      <c r="C7858">
        <v>16</v>
      </c>
      <c r="D7858" t="s">
        <v>48</v>
      </c>
      <c r="E7858">
        <v>0</v>
      </c>
      <c r="F7858">
        <v>0</v>
      </c>
      <c r="G7858">
        <v>41</v>
      </c>
      <c r="H7858">
        <v>1</v>
      </c>
      <c r="I7858">
        <v>61</v>
      </c>
      <c r="J7858">
        <v>0</v>
      </c>
      <c r="K7858">
        <f>_xlfn.XLOOKUP(FraudData[[#This Row],[amount]],AmountRules[Amount Min],AmountRules[Risk Points],,-1)</f>
        <v>0</v>
      </c>
      <c r="L7858">
        <f>_xlfn.XLOOKUP(FraudData[[#This Row],[transaction_hour]],TimeRules[Hour Min],TimeRules[Risk Points],,-1)</f>
        <v>0</v>
      </c>
      <c r="M7858">
        <f>_xlfn.XLOOKUP(FraudData[[#This Row],[foreign_transaction]],ForeignRules[Foreign Transaction],ForeignRules[Risk Points],0)</f>
        <v>0</v>
      </c>
      <c r="N7858">
        <f>_xlfn.XLOOKUP(FraudData[[#This Row],[location_mismatch]],Table10[Location Mismatch],Table10[Risk Points],0)</f>
        <v>0</v>
      </c>
      <c r="O7858">
        <f>_xlfn.XLOOKUP(FraudData[[#This Row],[device_trust_score]],DeviceRules[Device Min],DeviceRules[Risk Points],,-1)</f>
        <v>2</v>
      </c>
      <c r="P7858">
        <f>_xlfn.XLOOKUP(FraudData[[#This Row],[velocity_last_24h]],VelocityRules[Velocity Min],VelocityRules[Risk Points],,-1)</f>
        <v>0</v>
      </c>
      <c r="Q7858">
        <f>_xlfn.XLOOKUP(FraudData[[#This Row],[merchant_category]],MerchantRules[Merchant Category],MerchantRules[Risk Points],0)</f>
        <v>0</v>
      </c>
      <c r="R7858">
        <f>SUM(FraudData[[#This Row],[Amount Risk]:[Merchant Risk]])</f>
        <v>2</v>
      </c>
      <c r="S7858" t="str" cm="1">
        <f t="array" ref="S7858">_xlfn.IFS(FraudData[[#This Row],[Fraud Risk Score]]&gt;=8,"High Risk",FraudData[[#This Row],[Fraud Risk Score]]&gt;=6,"Medium Risk",TRUE,"Low Risk")</f>
        <v>Low Risk</v>
      </c>
    </row>
    <row r="7859" spans="1:19">
      <c r="A7859">
        <v>7858</v>
      </c>
      <c r="B7859">
        <v>47.36</v>
      </c>
      <c r="C7859">
        <v>1</v>
      </c>
      <c r="D7859" t="s">
        <v>46</v>
      </c>
      <c r="E7859">
        <v>0</v>
      </c>
      <c r="F7859">
        <v>0</v>
      </c>
      <c r="G7859">
        <v>45</v>
      </c>
      <c r="H7859">
        <v>2</v>
      </c>
      <c r="I7859">
        <v>28</v>
      </c>
      <c r="J7859">
        <v>0</v>
      </c>
      <c r="K7859">
        <f>_xlfn.XLOOKUP(FraudData[[#This Row],[amount]],AmountRules[Amount Min],AmountRules[Risk Points],,-1)</f>
        <v>0</v>
      </c>
      <c r="L7859">
        <f>_xlfn.XLOOKUP(FraudData[[#This Row],[transaction_hour]],TimeRules[Hour Min],TimeRules[Risk Points],,-1)</f>
        <v>3</v>
      </c>
      <c r="M7859">
        <f>_xlfn.XLOOKUP(FraudData[[#This Row],[foreign_transaction]],ForeignRules[Foreign Transaction],ForeignRules[Risk Points],0)</f>
        <v>0</v>
      </c>
      <c r="N7859">
        <f>_xlfn.XLOOKUP(FraudData[[#This Row],[location_mismatch]],Table10[Location Mismatch],Table10[Risk Points],0)</f>
        <v>0</v>
      </c>
      <c r="O7859">
        <f>_xlfn.XLOOKUP(FraudData[[#This Row],[device_trust_score]],DeviceRules[Device Min],DeviceRules[Risk Points],,-1)</f>
        <v>2</v>
      </c>
      <c r="P7859">
        <f>_xlfn.XLOOKUP(FraudData[[#This Row],[velocity_last_24h]],VelocityRules[Velocity Min],VelocityRules[Risk Points],,-1)</f>
        <v>0</v>
      </c>
      <c r="Q7859">
        <f>_xlfn.XLOOKUP(FraudData[[#This Row],[merchant_category]],MerchantRules[Merchant Category],MerchantRules[Risk Points],0)</f>
        <v>0</v>
      </c>
      <c r="R7859">
        <f>SUM(FraudData[[#This Row],[Amount Risk]:[Merchant Risk]])</f>
        <v>5</v>
      </c>
      <c r="S7859" t="str" cm="1">
        <f t="array" ref="S7859">_xlfn.IFS(FraudData[[#This Row],[Fraud Risk Score]]&gt;=8,"High Risk",FraudData[[#This Row],[Fraud Risk Score]]&gt;=6,"Medium Risk",TRUE,"Low Risk")</f>
        <v>Low Risk</v>
      </c>
    </row>
    <row r="7860" spans="1:19">
      <c r="A7860">
        <v>7859</v>
      </c>
      <c r="B7860">
        <v>26.39</v>
      </c>
      <c r="C7860">
        <v>15</v>
      </c>
      <c r="D7860" t="s">
        <v>49</v>
      </c>
      <c r="E7860">
        <v>0</v>
      </c>
      <c r="F7860">
        <v>0</v>
      </c>
      <c r="G7860">
        <v>26</v>
      </c>
      <c r="H7860">
        <v>4</v>
      </c>
      <c r="I7860">
        <v>28</v>
      </c>
      <c r="J7860">
        <v>0</v>
      </c>
      <c r="K7860">
        <f>_xlfn.XLOOKUP(FraudData[[#This Row],[amount]],AmountRules[Amount Min],AmountRules[Risk Points],,-1)</f>
        <v>0</v>
      </c>
      <c r="L7860">
        <f>_xlfn.XLOOKUP(FraudData[[#This Row],[transaction_hour]],TimeRules[Hour Min],TimeRules[Risk Points],,-1)</f>
        <v>0</v>
      </c>
      <c r="M7860">
        <f>_xlfn.XLOOKUP(FraudData[[#This Row],[foreign_transaction]],ForeignRules[Foreign Transaction],ForeignRules[Risk Points],0)</f>
        <v>0</v>
      </c>
      <c r="N7860">
        <f>_xlfn.XLOOKUP(FraudData[[#This Row],[location_mismatch]],Table10[Location Mismatch],Table10[Risk Points],0)</f>
        <v>0</v>
      </c>
      <c r="O7860">
        <f>_xlfn.XLOOKUP(FraudData[[#This Row],[device_trust_score]],DeviceRules[Device Min],DeviceRules[Risk Points],,-1)</f>
        <v>3</v>
      </c>
      <c r="P7860">
        <f>_xlfn.XLOOKUP(FraudData[[#This Row],[velocity_last_24h]],VelocityRules[Velocity Min],VelocityRules[Risk Points],,-1)</f>
        <v>0</v>
      </c>
      <c r="Q7860">
        <f>_xlfn.XLOOKUP(FraudData[[#This Row],[merchant_category]],MerchantRules[Merchant Category],MerchantRules[Risk Points],0)</f>
        <v>1</v>
      </c>
      <c r="R7860">
        <f>SUM(FraudData[[#This Row],[Amount Risk]:[Merchant Risk]])</f>
        <v>4</v>
      </c>
      <c r="S7860" t="str" cm="1">
        <f t="array" ref="S7860">_xlfn.IFS(FraudData[[#This Row],[Fraud Risk Score]]&gt;=8,"High Risk",FraudData[[#This Row],[Fraud Risk Score]]&gt;=6,"Medium Risk",TRUE,"Low Risk")</f>
        <v>Low Risk</v>
      </c>
    </row>
    <row r="7861" spans="1:19">
      <c r="A7861">
        <v>7860</v>
      </c>
      <c r="B7861">
        <v>39.42</v>
      </c>
      <c r="C7861">
        <v>6</v>
      </c>
      <c r="D7861" t="s">
        <v>47</v>
      </c>
      <c r="E7861">
        <v>1</v>
      </c>
      <c r="F7861">
        <v>0</v>
      </c>
      <c r="G7861">
        <v>68</v>
      </c>
      <c r="H7861">
        <v>2</v>
      </c>
      <c r="I7861">
        <v>42</v>
      </c>
      <c r="J7861">
        <v>0</v>
      </c>
      <c r="K7861">
        <f>_xlfn.XLOOKUP(FraudData[[#This Row],[amount]],AmountRules[Amount Min],AmountRules[Risk Points],,-1)</f>
        <v>0</v>
      </c>
      <c r="L7861">
        <f>_xlfn.XLOOKUP(FraudData[[#This Row],[transaction_hour]],TimeRules[Hour Min],TimeRules[Risk Points],,-1)</f>
        <v>0</v>
      </c>
      <c r="M7861">
        <f>_xlfn.XLOOKUP(FraudData[[#This Row],[foreign_transaction]],ForeignRules[Foreign Transaction],ForeignRules[Risk Points],0)</f>
        <v>3</v>
      </c>
      <c r="N7861">
        <f>_xlfn.XLOOKUP(FraudData[[#This Row],[location_mismatch]],Table10[Location Mismatch],Table10[Risk Points],0)</f>
        <v>0</v>
      </c>
      <c r="O7861">
        <f>_xlfn.XLOOKUP(FraudData[[#This Row],[device_trust_score]],DeviceRules[Device Min],DeviceRules[Risk Points],,-1)</f>
        <v>1</v>
      </c>
      <c r="P7861">
        <f>_xlfn.XLOOKUP(FraudData[[#This Row],[velocity_last_24h]],VelocityRules[Velocity Min],VelocityRules[Risk Points],,-1)</f>
        <v>0</v>
      </c>
      <c r="Q7861">
        <f>_xlfn.XLOOKUP(FraudData[[#This Row],[merchant_category]],MerchantRules[Merchant Category],MerchantRules[Risk Points],0)</f>
        <v>0</v>
      </c>
      <c r="R7861">
        <f>SUM(FraudData[[#This Row],[Amount Risk]:[Merchant Risk]])</f>
        <v>4</v>
      </c>
      <c r="S7861" t="str" cm="1">
        <f t="array" ref="S7861">_xlfn.IFS(FraudData[[#This Row],[Fraud Risk Score]]&gt;=8,"High Risk",FraudData[[#This Row],[Fraud Risk Score]]&gt;=6,"Medium Risk",TRUE,"Low Risk")</f>
        <v>Low Risk</v>
      </c>
    </row>
    <row r="7862" spans="1:19">
      <c r="A7862">
        <v>7861</v>
      </c>
      <c r="B7862">
        <v>10.25</v>
      </c>
      <c r="C7862">
        <v>17</v>
      </c>
      <c r="D7862" t="s">
        <v>47</v>
      </c>
      <c r="E7862">
        <v>0</v>
      </c>
      <c r="F7862">
        <v>1</v>
      </c>
      <c r="G7862">
        <v>90</v>
      </c>
      <c r="H7862">
        <v>1</v>
      </c>
      <c r="I7862">
        <v>28</v>
      </c>
      <c r="J7862">
        <v>0</v>
      </c>
      <c r="K7862">
        <f>_xlfn.XLOOKUP(FraudData[[#This Row],[amount]],AmountRules[Amount Min],AmountRules[Risk Points],,-1)</f>
        <v>0</v>
      </c>
      <c r="L7862">
        <f>_xlfn.XLOOKUP(FraudData[[#This Row],[transaction_hour]],TimeRules[Hour Min],TimeRules[Risk Points],,-1)</f>
        <v>0</v>
      </c>
      <c r="M7862">
        <f>_xlfn.XLOOKUP(FraudData[[#This Row],[foreign_transaction]],ForeignRules[Foreign Transaction],ForeignRules[Risk Points],0)</f>
        <v>0</v>
      </c>
      <c r="N7862">
        <f>_xlfn.XLOOKUP(FraudData[[#This Row],[location_mismatch]],Table10[Location Mismatch],Table10[Risk Points],0)</f>
        <v>3</v>
      </c>
      <c r="O7862">
        <f>_xlfn.XLOOKUP(FraudData[[#This Row],[device_trust_score]],DeviceRules[Device Min],DeviceRules[Risk Points],,-1)</f>
        <v>0</v>
      </c>
      <c r="P7862">
        <f>_xlfn.XLOOKUP(FraudData[[#This Row],[velocity_last_24h]],VelocityRules[Velocity Min],VelocityRules[Risk Points],,-1)</f>
        <v>0</v>
      </c>
      <c r="Q7862">
        <f>_xlfn.XLOOKUP(FraudData[[#This Row],[merchant_category]],MerchantRules[Merchant Category],MerchantRules[Risk Points],0)</f>
        <v>0</v>
      </c>
      <c r="R7862">
        <f>SUM(FraudData[[#This Row],[Amount Risk]:[Merchant Risk]])</f>
        <v>3</v>
      </c>
      <c r="S7862" t="str" cm="1">
        <f t="array" ref="S7862">_xlfn.IFS(FraudData[[#This Row],[Fraud Risk Score]]&gt;=8,"High Risk",FraudData[[#This Row],[Fraud Risk Score]]&gt;=6,"Medium Risk",TRUE,"Low Risk")</f>
        <v>Low Risk</v>
      </c>
    </row>
    <row r="7863" spans="1:19">
      <c r="A7863">
        <v>7862</v>
      </c>
      <c r="B7863">
        <v>39.75</v>
      </c>
      <c r="C7863">
        <v>6</v>
      </c>
      <c r="D7863" t="s">
        <v>50</v>
      </c>
      <c r="E7863">
        <v>0</v>
      </c>
      <c r="F7863">
        <v>1</v>
      </c>
      <c r="G7863">
        <v>95</v>
      </c>
      <c r="H7863">
        <v>2</v>
      </c>
      <c r="I7863">
        <v>36</v>
      </c>
      <c r="J7863">
        <v>0</v>
      </c>
      <c r="K7863">
        <f>_xlfn.XLOOKUP(FraudData[[#This Row],[amount]],AmountRules[Amount Min],AmountRules[Risk Points],,-1)</f>
        <v>0</v>
      </c>
      <c r="L7863">
        <f>_xlfn.XLOOKUP(FraudData[[#This Row],[transaction_hour]],TimeRules[Hour Min],TimeRules[Risk Points],,-1)</f>
        <v>0</v>
      </c>
      <c r="M7863">
        <f>_xlfn.XLOOKUP(FraudData[[#This Row],[foreign_transaction]],ForeignRules[Foreign Transaction],ForeignRules[Risk Points],0)</f>
        <v>0</v>
      </c>
      <c r="N7863">
        <f>_xlfn.XLOOKUP(FraudData[[#This Row],[location_mismatch]],Table10[Location Mismatch],Table10[Risk Points],0)</f>
        <v>3</v>
      </c>
      <c r="O7863">
        <f>_xlfn.XLOOKUP(FraudData[[#This Row],[device_trust_score]],DeviceRules[Device Min],DeviceRules[Risk Points],,-1)</f>
        <v>0</v>
      </c>
      <c r="P7863">
        <f>_xlfn.XLOOKUP(FraudData[[#This Row],[velocity_last_24h]],VelocityRules[Velocity Min],VelocityRules[Risk Points],,-1)</f>
        <v>0</v>
      </c>
      <c r="Q7863">
        <f>_xlfn.XLOOKUP(FraudData[[#This Row],[merchant_category]],MerchantRules[Merchant Category],MerchantRules[Risk Points],0)</f>
        <v>0</v>
      </c>
      <c r="R7863">
        <f>SUM(FraudData[[#This Row],[Amount Risk]:[Merchant Risk]])</f>
        <v>3</v>
      </c>
      <c r="S7863" t="str" cm="1">
        <f t="array" ref="S7863">_xlfn.IFS(FraudData[[#This Row],[Fraud Risk Score]]&gt;=8,"High Risk",FraudData[[#This Row],[Fraud Risk Score]]&gt;=6,"Medium Risk",TRUE,"Low Risk")</f>
        <v>Low Risk</v>
      </c>
    </row>
    <row r="7864" spans="1:19">
      <c r="A7864">
        <v>7863</v>
      </c>
      <c r="B7864">
        <v>1.66</v>
      </c>
      <c r="C7864">
        <v>0</v>
      </c>
      <c r="D7864" t="s">
        <v>46</v>
      </c>
      <c r="E7864">
        <v>0</v>
      </c>
      <c r="F7864">
        <v>0</v>
      </c>
      <c r="G7864">
        <v>60</v>
      </c>
      <c r="H7864">
        <v>4</v>
      </c>
      <c r="I7864">
        <v>18</v>
      </c>
      <c r="J7864">
        <v>0</v>
      </c>
      <c r="K7864">
        <f>_xlfn.XLOOKUP(FraudData[[#This Row],[amount]],AmountRules[Amount Min],AmountRules[Risk Points],,-1)</f>
        <v>0</v>
      </c>
      <c r="L7864">
        <f>_xlfn.XLOOKUP(FraudData[[#This Row],[transaction_hour]],TimeRules[Hour Min],TimeRules[Risk Points],,-1)</f>
        <v>3</v>
      </c>
      <c r="M7864">
        <f>_xlfn.XLOOKUP(FraudData[[#This Row],[foreign_transaction]],ForeignRules[Foreign Transaction],ForeignRules[Risk Points],0)</f>
        <v>0</v>
      </c>
      <c r="N7864">
        <f>_xlfn.XLOOKUP(FraudData[[#This Row],[location_mismatch]],Table10[Location Mismatch],Table10[Risk Points],0)</f>
        <v>0</v>
      </c>
      <c r="O7864">
        <f>_xlfn.XLOOKUP(FraudData[[#This Row],[device_trust_score]],DeviceRules[Device Min],DeviceRules[Risk Points],,-1)</f>
        <v>1</v>
      </c>
      <c r="P7864">
        <f>_xlfn.XLOOKUP(FraudData[[#This Row],[velocity_last_24h]],VelocityRules[Velocity Min],VelocityRules[Risk Points],,-1)</f>
        <v>0</v>
      </c>
      <c r="Q7864">
        <f>_xlfn.XLOOKUP(FraudData[[#This Row],[merchant_category]],MerchantRules[Merchant Category],MerchantRules[Risk Points],0)</f>
        <v>0</v>
      </c>
      <c r="R7864">
        <f>SUM(FraudData[[#This Row],[Amount Risk]:[Merchant Risk]])</f>
        <v>4</v>
      </c>
      <c r="S7864" t="str" cm="1">
        <f t="array" ref="S7864">_xlfn.IFS(FraudData[[#This Row],[Fraud Risk Score]]&gt;=8,"High Risk",FraudData[[#This Row],[Fraud Risk Score]]&gt;=6,"Medium Risk",TRUE,"Low Risk")</f>
        <v>Low Risk</v>
      </c>
    </row>
    <row r="7865" spans="1:19">
      <c r="A7865">
        <v>7864</v>
      </c>
      <c r="B7865">
        <v>177.64</v>
      </c>
      <c r="C7865">
        <v>2</v>
      </c>
      <c r="D7865" t="s">
        <v>50</v>
      </c>
      <c r="E7865">
        <v>0</v>
      </c>
      <c r="F7865">
        <v>0</v>
      </c>
      <c r="G7865">
        <v>70</v>
      </c>
      <c r="H7865">
        <v>1</v>
      </c>
      <c r="I7865">
        <v>27</v>
      </c>
      <c r="J7865">
        <v>0</v>
      </c>
      <c r="K7865">
        <f>_xlfn.XLOOKUP(FraudData[[#This Row],[amount]],AmountRules[Amount Min],AmountRules[Risk Points],,-1)</f>
        <v>0</v>
      </c>
      <c r="L7865">
        <f>_xlfn.XLOOKUP(FraudData[[#This Row],[transaction_hour]],TimeRules[Hour Min],TimeRules[Risk Points],,-1)</f>
        <v>3</v>
      </c>
      <c r="M7865">
        <f>_xlfn.XLOOKUP(FraudData[[#This Row],[foreign_transaction]],ForeignRules[Foreign Transaction],ForeignRules[Risk Points],0)</f>
        <v>0</v>
      </c>
      <c r="N7865">
        <f>_xlfn.XLOOKUP(FraudData[[#This Row],[location_mismatch]],Table10[Location Mismatch],Table10[Risk Points],0)</f>
        <v>0</v>
      </c>
      <c r="O7865">
        <f>_xlfn.XLOOKUP(FraudData[[#This Row],[device_trust_score]],DeviceRules[Device Min],DeviceRules[Risk Points],,-1)</f>
        <v>0</v>
      </c>
      <c r="P7865">
        <f>_xlfn.XLOOKUP(FraudData[[#This Row],[velocity_last_24h]],VelocityRules[Velocity Min],VelocityRules[Risk Points],,-1)</f>
        <v>0</v>
      </c>
      <c r="Q7865">
        <f>_xlfn.XLOOKUP(FraudData[[#This Row],[merchant_category]],MerchantRules[Merchant Category],MerchantRules[Risk Points],0)</f>
        <v>0</v>
      </c>
      <c r="R7865">
        <f>SUM(FraudData[[#This Row],[Amount Risk]:[Merchant Risk]])</f>
        <v>3</v>
      </c>
      <c r="S7865" t="str" cm="1">
        <f t="array" ref="S7865">_xlfn.IFS(FraudData[[#This Row],[Fraud Risk Score]]&gt;=8,"High Risk",FraudData[[#This Row],[Fraud Risk Score]]&gt;=6,"Medium Risk",TRUE,"Low Risk")</f>
        <v>Low Risk</v>
      </c>
    </row>
    <row r="7866" spans="1:19">
      <c r="A7866">
        <v>7865</v>
      </c>
      <c r="B7866">
        <v>68.459999999999994</v>
      </c>
      <c r="C7866">
        <v>20</v>
      </c>
      <c r="D7866" t="s">
        <v>48</v>
      </c>
      <c r="E7866">
        <v>0</v>
      </c>
      <c r="F7866">
        <v>0</v>
      </c>
      <c r="G7866">
        <v>74</v>
      </c>
      <c r="H7866">
        <v>4</v>
      </c>
      <c r="I7866">
        <v>23</v>
      </c>
      <c r="J7866">
        <v>0</v>
      </c>
      <c r="K7866">
        <f>_xlfn.XLOOKUP(FraudData[[#This Row],[amount]],AmountRules[Amount Min],AmountRules[Risk Points],,-1)</f>
        <v>0</v>
      </c>
      <c r="L7866">
        <f>_xlfn.XLOOKUP(FraudData[[#This Row],[transaction_hour]],TimeRules[Hour Min],TimeRules[Risk Points],,-1)</f>
        <v>0</v>
      </c>
      <c r="M7866">
        <f>_xlfn.XLOOKUP(FraudData[[#This Row],[foreign_transaction]],ForeignRules[Foreign Transaction],ForeignRules[Risk Points],0)</f>
        <v>0</v>
      </c>
      <c r="N7866">
        <f>_xlfn.XLOOKUP(FraudData[[#This Row],[location_mismatch]],Table10[Location Mismatch],Table10[Risk Points],0)</f>
        <v>0</v>
      </c>
      <c r="O7866">
        <f>_xlfn.XLOOKUP(FraudData[[#This Row],[device_trust_score]],DeviceRules[Device Min],DeviceRules[Risk Points],,-1)</f>
        <v>0</v>
      </c>
      <c r="P7866">
        <f>_xlfn.XLOOKUP(FraudData[[#This Row],[velocity_last_24h]],VelocityRules[Velocity Min],VelocityRules[Risk Points],,-1)</f>
        <v>0</v>
      </c>
      <c r="Q7866">
        <f>_xlfn.XLOOKUP(FraudData[[#This Row],[merchant_category]],MerchantRules[Merchant Category],MerchantRules[Risk Points],0)</f>
        <v>0</v>
      </c>
      <c r="R7866">
        <f>SUM(FraudData[[#This Row],[Amount Risk]:[Merchant Risk]])</f>
        <v>0</v>
      </c>
      <c r="S7866" t="str" cm="1">
        <f t="array" ref="S7866">_xlfn.IFS(FraudData[[#This Row],[Fraud Risk Score]]&gt;=8,"High Risk",FraudData[[#This Row],[Fraud Risk Score]]&gt;=6,"Medium Risk",TRUE,"Low Risk")</f>
        <v>Low Risk</v>
      </c>
    </row>
    <row r="7867" spans="1:19">
      <c r="A7867">
        <v>7866</v>
      </c>
      <c r="B7867">
        <v>651.11</v>
      </c>
      <c r="C7867">
        <v>10</v>
      </c>
      <c r="D7867" t="s">
        <v>49</v>
      </c>
      <c r="E7867">
        <v>0</v>
      </c>
      <c r="F7867">
        <v>0</v>
      </c>
      <c r="G7867">
        <v>91</v>
      </c>
      <c r="H7867">
        <v>1</v>
      </c>
      <c r="I7867">
        <v>48</v>
      </c>
      <c r="J7867">
        <v>0</v>
      </c>
      <c r="K7867">
        <f>_xlfn.XLOOKUP(FraudData[[#This Row],[amount]],AmountRules[Amount Min],AmountRules[Risk Points],,-1)</f>
        <v>1</v>
      </c>
      <c r="L7867">
        <f>_xlfn.XLOOKUP(FraudData[[#This Row],[transaction_hour]],TimeRules[Hour Min],TimeRules[Risk Points],,-1)</f>
        <v>0</v>
      </c>
      <c r="M7867">
        <f>_xlfn.XLOOKUP(FraudData[[#This Row],[foreign_transaction]],ForeignRules[Foreign Transaction],ForeignRules[Risk Points],0)</f>
        <v>0</v>
      </c>
      <c r="N7867">
        <f>_xlfn.XLOOKUP(FraudData[[#This Row],[location_mismatch]],Table10[Location Mismatch],Table10[Risk Points],0)</f>
        <v>0</v>
      </c>
      <c r="O7867">
        <f>_xlfn.XLOOKUP(FraudData[[#This Row],[device_trust_score]],DeviceRules[Device Min],DeviceRules[Risk Points],,-1)</f>
        <v>0</v>
      </c>
      <c r="P7867">
        <f>_xlfn.XLOOKUP(FraudData[[#This Row],[velocity_last_24h]],VelocityRules[Velocity Min],VelocityRules[Risk Points],,-1)</f>
        <v>0</v>
      </c>
      <c r="Q7867">
        <f>_xlfn.XLOOKUP(FraudData[[#This Row],[merchant_category]],MerchantRules[Merchant Category],MerchantRules[Risk Points],0)</f>
        <v>1</v>
      </c>
      <c r="R7867">
        <f>SUM(FraudData[[#This Row],[Amount Risk]:[Merchant Risk]])</f>
        <v>2</v>
      </c>
      <c r="S7867" t="str" cm="1">
        <f t="array" ref="S7867">_xlfn.IFS(FraudData[[#This Row],[Fraud Risk Score]]&gt;=8,"High Risk",FraudData[[#This Row],[Fraud Risk Score]]&gt;=6,"Medium Risk",TRUE,"Low Risk")</f>
        <v>Low Risk</v>
      </c>
    </row>
    <row r="7868" spans="1:19">
      <c r="A7868">
        <v>7867</v>
      </c>
      <c r="B7868">
        <v>38.76</v>
      </c>
      <c r="C7868">
        <v>21</v>
      </c>
      <c r="D7868" t="s">
        <v>50</v>
      </c>
      <c r="E7868">
        <v>0</v>
      </c>
      <c r="F7868">
        <v>0</v>
      </c>
      <c r="G7868">
        <v>27</v>
      </c>
      <c r="H7868">
        <v>0</v>
      </c>
      <c r="I7868">
        <v>33</v>
      </c>
      <c r="J7868">
        <v>0</v>
      </c>
      <c r="K7868">
        <f>_xlfn.XLOOKUP(FraudData[[#This Row],[amount]],AmountRules[Amount Min],AmountRules[Risk Points],,-1)</f>
        <v>0</v>
      </c>
      <c r="L7868">
        <f>_xlfn.XLOOKUP(FraudData[[#This Row],[transaction_hour]],TimeRules[Hour Min],TimeRules[Risk Points],,-1)</f>
        <v>0</v>
      </c>
      <c r="M7868">
        <f>_xlfn.XLOOKUP(FraudData[[#This Row],[foreign_transaction]],ForeignRules[Foreign Transaction],ForeignRules[Risk Points],0)</f>
        <v>0</v>
      </c>
      <c r="N7868">
        <f>_xlfn.XLOOKUP(FraudData[[#This Row],[location_mismatch]],Table10[Location Mismatch],Table10[Risk Points],0)</f>
        <v>0</v>
      </c>
      <c r="O7868">
        <f>_xlfn.XLOOKUP(FraudData[[#This Row],[device_trust_score]],DeviceRules[Device Min],DeviceRules[Risk Points],,-1)</f>
        <v>3</v>
      </c>
      <c r="P7868">
        <f>_xlfn.XLOOKUP(FraudData[[#This Row],[velocity_last_24h]],VelocityRules[Velocity Min],VelocityRules[Risk Points],,-1)</f>
        <v>0</v>
      </c>
      <c r="Q7868">
        <f>_xlfn.XLOOKUP(FraudData[[#This Row],[merchant_category]],MerchantRules[Merchant Category],MerchantRules[Risk Points],0)</f>
        <v>0</v>
      </c>
      <c r="R7868">
        <f>SUM(FraudData[[#This Row],[Amount Risk]:[Merchant Risk]])</f>
        <v>3</v>
      </c>
      <c r="S7868" t="str" cm="1">
        <f t="array" ref="S7868">_xlfn.IFS(FraudData[[#This Row],[Fraud Risk Score]]&gt;=8,"High Risk",FraudData[[#This Row],[Fraud Risk Score]]&gt;=6,"Medium Risk",TRUE,"Low Risk")</f>
        <v>Low Risk</v>
      </c>
    </row>
    <row r="7869" spans="1:19">
      <c r="A7869">
        <v>7868</v>
      </c>
      <c r="B7869">
        <v>76.39</v>
      </c>
      <c r="C7869">
        <v>14</v>
      </c>
      <c r="D7869" t="s">
        <v>50</v>
      </c>
      <c r="E7869">
        <v>0</v>
      </c>
      <c r="F7869">
        <v>0</v>
      </c>
      <c r="G7869">
        <v>57</v>
      </c>
      <c r="H7869">
        <v>1</v>
      </c>
      <c r="I7869">
        <v>55</v>
      </c>
      <c r="J7869">
        <v>0</v>
      </c>
      <c r="K7869">
        <f>_xlfn.XLOOKUP(FraudData[[#This Row],[amount]],AmountRules[Amount Min],AmountRules[Risk Points],,-1)</f>
        <v>0</v>
      </c>
      <c r="L7869">
        <f>_xlfn.XLOOKUP(FraudData[[#This Row],[transaction_hour]],TimeRules[Hour Min],TimeRules[Risk Points],,-1)</f>
        <v>0</v>
      </c>
      <c r="M7869">
        <f>_xlfn.XLOOKUP(FraudData[[#This Row],[foreign_transaction]],ForeignRules[Foreign Transaction],ForeignRules[Risk Points],0)</f>
        <v>0</v>
      </c>
      <c r="N7869">
        <f>_xlfn.XLOOKUP(FraudData[[#This Row],[location_mismatch]],Table10[Location Mismatch],Table10[Risk Points],0)</f>
        <v>0</v>
      </c>
      <c r="O7869">
        <f>_xlfn.XLOOKUP(FraudData[[#This Row],[device_trust_score]],DeviceRules[Device Min],DeviceRules[Risk Points],,-1)</f>
        <v>1</v>
      </c>
      <c r="P7869">
        <f>_xlfn.XLOOKUP(FraudData[[#This Row],[velocity_last_24h]],VelocityRules[Velocity Min],VelocityRules[Risk Points],,-1)</f>
        <v>0</v>
      </c>
      <c r="Q7869">
        <f>_xlfn.XLOOKUP(FraudData[[#This Row],[merchant_category]],MerchantRules[Merchant Category],MerchantRules[Risk Points],0)</f>
        <v>0</v>
      </c>
      <c r="R7869">
        <f>SUM(FraudData[[#This Row],[Amount Risk]:[Merchant Risk]])</f>
        <v>1</v>
      </c>
      <c r="S7869" t="str" cm="1">
        <f t="array" ref="S7869">_xlfn.IFS(FraudData[[#This Row],[Fraud Risk Score]]&gt;=8,"High Risk",FraudData[[#This Row],[Fraud Risk Score]]&gt;=6,"Medium Risk",TRUE,"Low Risk")</f>
        <v>Low Risk</v>
      </c>
    </row>
    <row r="7870" spans="1:19">
      <c r="A7870">
        <v>7869</v>
      </c>
      <c r="B7870">
        <v>79.73</v>
      </c>
      <c r="C7870">
        <v>2</v>
      </c>
      <c r="D7870" t="s">
        <v>48</v>
      </c>
      <c r="E7870">
        <v>0</v>
      </c>
      <c r="F7870">
        <v>1</v>
      </c>
      <c r="G7870">
        <v>69</v>
      </c>
      <c r="H7870">
        <v>2</v>
      </c>
      <c r="I7870">
        <v>22</v>
      </c>
      <c r="J7870">
        <v>0</v>
      </c>
      <c r="K7870">
        <f>_xlfn.XLOOKUP(FraudData[[#This Row],[amount]],AmountRules[Amount Min],AmountRules[Risk Points],,-1)</f>
        <v>0</v>
      </c>
      <c r="L7870">
        <f>_xlfn.XLOOKUP(FraudData[[#This Row],[transaction_hour]],TimeRules[Hour Min],TimeRules[Risk Points],,-1)</f>
        <v>3</v>
      </c>
      <c r="M7870">
        <f>_xlfn.XLOOKUP(FraudData[[#This Row],[foreign_transaction]],ForeignRules[Foreign Transaction],ForeignRules[Risk Points],0)</f>
        <v>0</v>
      </c>
      <c r="N7870">
        <f>_xlfn.XLOOKUP(FraudData[[#This Row],[location_mismatch]],Table10[Location Mismatch],Table10[Risk Points],0)</f>
        <v>3</v>
      </c>
      <c r="O7870">
        <f>_xlfn.XLOOKUP(FraudData[[#This Row],[device_trust_score]],DeviceRules[Device Min],DeviceRules[Risk Points],,-1)</f>
        <v>1</v>
      </c>
      <c r="P7870">
        <f>_xlfn.XLOOKUP(FraudData[[#This Row],[velocity_last_24h]],VelocityRules[Velocity Min],VelocityRules[Risk Points],,-1)</f>
        <v>0</v>
      </c>
      <c r="Q7870">
        <f>_xlfn.XLOOKUP(FraudData[[#This Row],[merchant_category]],MerchantRules[Merchant Category],MerchantRules[Risk Points],0)</f>
        <v>0</v>
      </c>
      <c r="R7870">
        <f>SUM(FraudData[[#This Row],[Amount Risk]:[Merchant Risk]])</f>
        <v>7</v>
      </c>
      <c r="S7870" t="str" cm="1">
        <f t="array" ref="S7870">_xlfn.IFS(FraudData[[#This Row],[Fraud Risk Score]]&gt;=8,"High Risk",FraudData[[#This Row],[Fraud Risk Score]]&gt;=6,"Medium Risk",TRUE,"Low Risk")</f>
        <v>Medium Risk</v>
      </c>
    </row>
    <row r="7871" spans="1:19">
      <c r="A7871">
        <v>7870</v>
      </c>
      <c r="B7871">
        <v>1.53</v>
      </c>
      <c r="C7871">
        <v>23</v>
      </c>
      <c r="D7871" t="s">
        <v>47</v>
      </c>
      <c r="E7871">
        <v>0</v>
      </c>
      <c r="F7871">
        <v>0</v>
      </c>
      <c r="G7871">
        <v>49</v>
      </c>
      <c r="H7871">
        <v>1</v>
      </c>
      <c r="I7871">
        <v>62</v>
      </c>
      <c r="J7871">
        <v>0</v>
      </c>
      <c r="K7871">
        <f>_xlfn.XLOOKUP(FraudData[[#This Row],[amount]],AmountRules[Amount Min],AmountRules[Risk Points],,-1)</f>
        <v>0</v>
      </c>
      <c r="L7871">
        <f>_xlfn.XLOOKUP(FraudData[[#This Row],[transaction_hour]],TimeRules[Hour Min],TimeRules[Risk Points],,-1)</f>
        <v>1</v>
      </c>
      <c r="M7871">
        <f>_xlfn.XLOOKUP(FraudData[[#This Row],[foreign_transaction]],ForeignRules[Foreign Transaction],ForeignRules[Risk Points],0)</f>
        <v>0</v>
      </c>
      <c r="N7871">
        <f>_xlfn.XLOOKUP(FraudData[[#This Row],[location_mismatch]],Table10[Location Mismatch],Table10[Risk Points],0)</f>
        <v>0</v>
      </c>
      <c r="O7871">
        <f>_xlfn.XLOOKUP(FraudData[[#This Row],[device_trust_score]],DeviceRules[Device Min],DeviceRules[Risk Points],,-1)</f>
        <v>2</v>
      </c>
      <c r="P7871">
        <f>_xlfn.XLOOKUP(FraudData[[#This Row],[velocity_last_24h]],VelocityRules[Velocity Min],VelocityRules[Risk Points],,-1)</f>
        <v>0</v>
      </c>
      <c r="Q7871">
        <f>_xlfn.XLOOKUP(FraudData[[#This Row],[merchant_category]],MerchantRules[Merchant Category],MerchantRules[Risk Points],0)</f>
        <v>0</v>
      </c>
      <c r="R7871">
        <f>SUM(FraudData[[#This Row],[Amount Risk]:[Merchant Risk]])</f>
        <v>3</v>
      </c>
      <c r="S7871" t="str" cm="1">
        <f t="array" ref="S7871">_xlfn.IFS(FraudData[[#This Row],[Fraud Risk Score]]&gt;=8,"High Risk",FraudData[[#This Row],[Fraud Risk Score]]&gt;=6,"Medium Risk",TRUE,"Low Risk")</f>
        <v>Low Risk</v>
      </c>
    </row>
    <row r="7872" spans="1:19">
      <c r="A7872">
        <v>7871</v>
      </c>
      <c r="B7872">
        <v>328.98</v>
      </c>
      <c r="C7872">
        <v>12</v>
      </c>
      <c r="D7872" t="s">
        <v>47</v>
      </c>
      <c r="E7872">
        <v>0</v>
      </c>
      <c r="F7872">
        <v>1</v>
      </c>
      <c r="G7872">
        <v>61</v>
      </c>
      <c r="H7872">
        <v>5</v>
      </c>
      <c r="I7872">
        <v>59</v>
      </c>
      <c r="J7872">
        <v>0</v>
      </c>
      <c r="K7872">
        <f>_xlfn.XLOOKUP(FraudData[[#This Row],[amount]],AmountRules[Amount Min],AmountRules[Risk Points],,-1)</f>
        <v>0</v>
      </c>
      <c r="L7872">
        <f>_xlfn.XLOOKUP(FraudData[[#This Row],[transaction_hour]],TimeRules[Hour Min],TimeRules[Risk Points],,-1)</f>
        <v>0</v>
      </c>
      <c r="M7872">
        <f>_xlfn.XLOOKUP(FraudData[[#This Row],[foreign_transaction]],ForeignRules[Foreign Transaction],ForeignRules[Risk Points],0)</f>
        <v>0</v>
      </c>
      <c r="N7872">
        <f>_xlfn.XLOOKUP(FraudData[[#This Row],[location_mismatch]],Table10[Location Mismatch],Table10[Risk Points],0)</f>
        <v>3</v>
      </c>
      <c r="O7872">
        <f>_xlfn.XLOOKUP(FraudData[[#This Row],[device_trust_score]],DeviceRules[Device Min],DeviceRules[Risk Points],,-1)</f>
        <v>1</v>
      </c>
      <c r="P7872">
        <f>_xlfn.XLOOKUP(FraudData[[#This Row],[velocity_last_24h]],VelocityRules[Velocity Min],VelocityRules[Risk Points],,-1)</f>
        <v>3</v>
      </c>
      <c r="Q7872">
        <f>_xlfn.XLOOKUP(FraudData[[#This Row],[merchant_category]],MerchantRules[Merchant Category],MerchantRules[Risk Points],0)</f>
        <v>0</v>
      </c>
      <c r="R7872">
        <f>SUM(FraudData[[#This Row],[Amount Risk]:[Merchant Risk]])</f>
        <v>7</v>
      </c>
      <c r="S7872" t="str" cm="1">
        <f t="array" ref="S7872">_xlfn.IFS(FraudData[[#This Row],[Fraud Risk Score]]&gt;=8,"High Risk",FraudData[[#This Row],[Fraud Risk Score]]&gt;=6,"Medium Risk",TRUE,"Low Risk")</f>
        <v>Medium Risk</v>
      </c>
    </row>
    <row r="7873" spans="1:19">
      <c r="A7873">
        <v>7872</v>
      </c>
      <c r="B7873">
        <v>5.85</v>
      </c>
      <c r="C7873">
        <v>3</v>
      </c>
      <c r="D7873" t="s">
        <v>48</v>
      </c>
      <c r="E7873">
        <v>0</v>
      </c>
      <c r="F7873">
        <v>1</v>
      </c>
      <c r="G7873">
        <v>60</v>
      </c>
      <c r="H7873">
        <v>0</v>
      </c>
      <c r="I7873">
        <v>28</v>
      </c>
      <c r="J7873">
        <v>0</v>
      </c>
      <c r="K7873">
        <f>_xlfn.XLOOKUP(FraudData[[#This Row],[amount]],AmountRules[Amount Min],AmountRules[Risk Points],,-1)</f>
        <v>0</v>
      </c>
      <c r="L7873">
        <f>_xlfn.XLOOKUP(FraudData[[#This Row],[transaction_hour]],TimeRules[Hour Min],TimeRules[Risk Points],,-1)</f>
        <v>3</v>
      </c>
      <c r="M7873">
        <f>_xlfn.XLOOKUP(FraudData[[#This Row],[foreign_transaction]],ForeignRules[Foreign Transaction],ForeignRules[Risk Points],0)</f>
        <v>0</v>
      </c>
      <c r="N7873">
        <f>_xlfn.XLOOKUP(FraudData[[#This Row],[location_mismatch]],Table10[Location Mismatch],Table10[Risk Points],0)</f>
        <v>3</v>
      </c>
      <c r="O7873">
        <f>_xlfn.XLOOKUP(FraudData[[#This Row],[device_trust_score]],DeviceRules[Device Min],DeviceRules[Risk Points],,-1)</f>
        <v>1</v>
      </c>
      <c r="P7873">
        <f>_xlfn.XLOOKUP(FraudData[[#This Row],[velocity_last_24h]],VelocityRules[Velocity Min],VelocityRules[Risk Points],,-1)</f>
        <v>0</v>
      </c>
      <c r="Q7873">
        <f>_xlfn.XLOOKUP(FraudData[[#This Row],[merchant_category]],MerchantRules[Merchant Category],MerchantRules[Risk Points],0)</f>
        <v>0</v>
      </c>
      <c r="R7873">
        <f>SUM(FraudData[[#This Row],[Amount Risk]:[Merchant Risk]])</f>
        <v>7</v>
      </c>
      <c r="S7873" t="str" cm="1">
        <f t="array" ref="S7873">_xlfn.IFS(FraudData[[#This Row],[Fraud Risk Score]]&gt;=8,"High Risk",FraudData[[#This Row],[Fraud Risk Score]]&gt;=6,"Medium Risk",TRUE,"Low Risk")</f>
        <v>Medium Risk</v>
      </c>
    </row>
    <row r="7874" spans="1:19">
      <c r="A7874">
        <v>7873</v>
      </c>
      <c r="B7874">
        <v>506.95</v>
      </c>
      <c r="C7874">
        <v>22</v>
      </c>
      <c r="D7874" t="s">
        <v>47</v>
      </c>
      <c r="E7874">
        <v>0</v>
      </c>
      <c r="F7874">
        <v>0</v>
      </c>
      <c r="G7874">
        <v>59</v>
      </c>
      <c r="H7874">
        <v>2</v>
      </c>
      <c r="I7874">
        <v>22</v>
      </c>
      <c r="J7874">
        <v>0</v>
      </c>
      <c r="K7874">
        <f>_xlfn.XLOOKUP(FraudData[[#This Row],[amount]],AmountRules[Amount Min],AmountRules[Risk Points],,-1)</f>
        <v>1</v>
      </c>
      <c r="L7874">
        <f>_xlfn.XLOOKUP(FraudData[[#This Row],[transaction_hour]],TimeRules[Hour Min],TimeRules[Risk Points],,-1)</f>
        <v>0</v>
      </c>
      <c r="M7874">
        <f>_xlfn.XLOOKUP(FraudData[[#This Row],[foreign_transaction]],ForeignRules[Foreign Transaction],ForeignRules[Risk Points],0)</f>
        <v>0</v>
      </c>
      <c r="N7874">
        <f>_xlfn.XLOOKUP(FraudData[[#This Row],[location_mismatch]],Table10[Location Mismatch],Table10[Risk Points],0)</f>
        <v>0</v>
      </c>
      <c r="O7874">
        <f>_xlfn.XLOOKUP(FraudData[[#This Row],[device_trust_score]],DeviceRules[Device Min],DeviceRules[Risk Points],,-1)</f>
        <v>1</v>
      </c>
      <c r="P7874">
        <f>_xlfn.XLOOKUP(FraudData[[#This Row],[velocity_last_24h]],VelocityRules[Velocity Min],VelocityRules[Risk Points],,-1)</f>
        <v>0</v>
      </c>
      <c r="Q7874">
        <f>_xlfn.XLOOKUP(FraudData[[#This Row],[merchant_category]],MerchantRules[Merchant Category],MerchantRules[Risk Points],0)</f>
        <v>0</v>
      </c>
      <c r="R7874">
        <f>SUM(FraudData[[#This Row],[Amount Risk]:[Merchant Risk]])</f>
        <v>2</v>
      </c>
      <c r="S7874" t="str" cm="1">
        <f t="array" ref="S7874">_xlfn.IFS(FraudData[[#This Row],[Fraud Risk Score]]&gt;=8,"High Risk",FraudData[[#This Row],[Fraud Risk Score]]&gt;=6,"Medium Risk",TRUE,"Low Risk")</f>
        <v>Low Risk</v>
      </c>
    </row>
    <row r="7875" spans="1:19">
      <c r="A7875">
        <v>7874</v>
      </c>
      <c r="B7875">
        <v>400.74</v>
      </c>
      <c r="C7875">
        <v>21</v>
      </c>
      <c r="D7875" t="s">
        <v>48</v>
      </c>
      <c r="E7875">
        <v>1</v>
      </c>
      <c r="F7875">
        <v>1</v>
      </c>
      <c r="G7875">
        <v>43</v>
      </c>
      <c r="H7875">
        <v>1</v>
      </c>
      <c r="I7875">
        <v>29</v>
      </c>
      <c r="J7875">
        <v>0</v>
      </c>
      <c r="K7875">
        <f>_xlfn.XLOOKUP(FraudData[[#This Row],[amount]],AmountRules[Amount Min],AmountRules[Risk Points],,-1)</f>
        <v>0</v>
      </c>
      <c r="L7875">
        <f>_xlfn.XLOOKUP(FraudData[[#This Row],[transaction_hour]],TimeRules[Hour Min],TimeRules[Risk Points],,-1)</f>
        <v>0</v>
      </c>
      <c r="M7875">
        <f>_xlfn.XLOOKUP(FraudData[[#This Row],[foreign_transaction]],ForeignRules[Foreign Transaction],ForeignRules[Risk Points],0)</f>
        <v>3</v>
      </c>
      <c r="N7875">
        <f>_xlfn.XLOOKUP(FraudData[[#This Row],[location_mismatch]],Table10[Location Mismatch],Table10[Risk Points],0)</f>
        <v>3</v>
      </c>
      <c r="O7875">
        <f>_xlfn.XLOOKUP(FraudData[[#This Row],[device_trust_score]],DeviceRules[Device Min],DeviceRules[Risk Points],,-1)</f>
        <v>2</v>
      </c>
      <c r="P7875">
        <f>_xlfn.XLOOKUP(FraudData[[#This Row],[velocity_last_24h]],VelocityRules[Velocity Min],VelocityRules[Risk Points],,-1)</f>
        <v>0</v>
      </c>
      <c r="Q7875">
        <f>_xlfn.XLOOKUP(FraudData[[#This Row],[merchant_category]],MerchantRules[Merchant Category],MerchantRules[Risk Points],0)</f>
        <v>0</v>
      </c>
      <c r="R7875">
        <f>SUM(FraudData[[#This Row],[Amount Risk]:[Merchant Risk]])</f>
        <v>8</v>
      </c>
      <c r="S7875" t="str" cm="1">
        <f t="array" ref="S7875">_xlfn.IFS(FraudData[[#This Row],[Fraud Risk Score]]&gt;=8,"High Risk",FraudData[[#This Row],[Fraud Risk Score]]&gt;=6,"Medium Risk",TRUE,"Low Risk")</f>
        <v>High Risk</v>
      </c>
    </row>
    <row r="7876" spans="1:19">
      <c r="A7876">
        <v>7875</v>
      </c>
      <c r="B7876">
        <v>138.03</v>
      </c>
      <c r="C7876">
        <v>7</v>
      </c>
      <c r="D7876" t="s">
        <v>47</v>
      </c>
      <c r="E7876">
        <v>0</v>
      </c>
      <c r="F7876">
        <v>0</v>
      </c>
      <c r="G7876">
        <v>69</v>
      </c>
      <c r="H7876">
        <v>0</v>
      </c>
      <c r="I7876">
        <v>31</v>
      </c>
      <c r="J7876">
        <v>0</v>
      </c>
      <c r="K7876">
        <f>_xlfn.XLOOKUP(FraudData[[#This Row],[amount]],AmountRules[Amount Min],AmountRules[Risk Points],,-1)</f>
        <v>0</v>
      </c>
      <c r="L7876">
        <f>_xlfn.XLOOKUP(FraudData[[#This Row],[transaction_hour]],TimeRules[Hour Min],TimeRules[Risk Points],,-1)</f>
        <v>0</v>
      </c>
      <c r="M7876">
        <f>_xlfn.XLOOKUP(FraudData[[#This Row],[foreign_transaction]],ForeignRules[Foreign Transaction],ForeignRules[Risk Points],0)</f>
        <v>0</v>
      </c>
      <c r="N7876">
        <f>_xlfn.XLOOKUP(FraudData[[#This Row],[location_mismatch]],Table10[Location Mismatch],Table10[Risk Points],0)</f>
        <v>0</v>
      </c>
      <c r="O7876">
        <f>_xlfn.XLOOKUP(FraudData[[#This Row],[device_trust_score]],DeviceRules[Device Min],DeviceRules[Risk Points],,-1)</f>
        <v>1</v>
      </c>
      <c r="P7876">
        <f>_xlfn.XLOOKUP(FraudData[[#This Row],[velocity_last_24h]],VelocityRules[Velocity Min],VelocityRules[Risk Points],,-1)</f>
        <v>0</v>
      </c>
      <c r="Q7876">
        <f>_xlfn.XLOOKUP(FraudData[[#This Row],[merchant_category]],MerchantRules[Merchant Category],MerchantRules[Risk Points],0)</f>
        <v>0</v>
      </c>
      <c r="R7876">
        <f>SUM(FraudData[[#This Row],[Amount Risk]:[Merchant Risk]])</f>
        <v>1</v>
      </c>
      <c r="S7876" t="str" cm="1">
        <f t="array" ref="S7876">_xlfn.IFS(FraudData[[#This Row],[Fraud Risk Score]]&gt;=8,"High Risk",FraudData[[#This Row],[Fraud Risk Score]]&gt;=6,"Medium Risk",TRUE,"Low Risk")</f>
        <v>Low Risk</v>
      </c>
    </row>
    <row r="7877" spans="1:19">
      <c r="A7877">
        <v>7876</v>
      </c>
      <c r="B7877">
        <v>141.19</v>
      </c>
      <c r="C7877">
        <v>21</v>
      </c>
      <c r="D7877" t="s">
        <v>48</v>
      </c>
      <c r="E7877">
        <v>0</v>
      </c>
      <c r="F7877">
        <v>0</v>
      </c>
      <c r="G7877">
        <v>42</v>
      </c>
      <c r="H7877">
        <v>2</v>
      </c>
      <c r="I7877">
        <v>27</v>
      </c>
      <c r="J7877">
        <v>0</v>
      </c>
      <c r="K7877">
        <f>_xlfn.XLOOKUP(FraudData[[#This Row],[amount]],AmountRules[Amount Min],AmountRules[Risk Points],,-1)</f>
        <v>0</v>
      </c>
      <c r="L7877">
        <f>_xlfn.XLOOKUP(FraudData[[#This Row],[transaction_hour]],TimeRules[Hour Min],TimeRules[Risk Points],,-1)</f>
        <v>0</v>
      </c>
      <c r="M7877">
        <f>_xlfn.XLOOKUP(FraudData[[#This Row],[foreign_transaction]],ForeignRules[Foreign Transaction],ForeignRules[Risk Points],0)</f>
        <v>0</v>
      </c>
      <c r="N7877">
        <f>_xlfn.XLOOKUP(FraudData[[#This Row],[location_mismatch]],Table10[Location Mismatch],Table10[Risk Points],0)</f>
        <v>0</v>
      </c>
      <c r="O7877">
        <f>_xlfn.XLOOKUP(FraudData[[#This Row],[device_trust_score]],DeviceRules[Device Min],DeviceRules[Risk Points],,-1)</f>
        <v>2</v>
      </c>
      <c r="P7877">
        <f>_xlfn.XLOOKUP(FraudData[[#This Row],[velocity_last_24h]],VelocityRules[Velocity Min],VelocityRules[Risk Points],,-1)</f>
        <v>0</v>
      </c>
      <c r="Q7877">
        <f>_xlfn.XLOOKUP(FraudData[[#This Row],[merchant_category]],MerchantRules[Merchant Category],MerchantRules[Risk Points],0)</f>
        <v>0</v>
      </c>
      <c r="R7877">
        <f>SUM(FraudData[[#This Row],[Amount Risk]:[Merchant Risk]])</f>
        <v>2</v>
      </c>
      <c r="S7877" t="str" cm="1">
        <f t="array" ref="S7877">_xlfn.IFS(FraudData[[#This Row],[Fraud Risk Score]]&gt;=8,"High Risk",FraudData[[#This Row],[Fraud Risk Score]]&gt;=6,"Medium Risk",TRUE,"Low Risk")</f>
        <v>Low Risk</v>
      </c>
    </row>
    <row r="7878" spans="1:19">
      <c r="A7878">
        <v>7877</v>
      </c>
      <c r="B7878">
        <v>190.92</v>
      </c>
      <c r="C7878">
        <v>3</v>
      </c>
      <c r="D7878" t="s">
        <v>47</v>
      </c>
      <c r="E7878">
        <v>0</v>
      </c>
      <c r="F7878">
        <v>0</v>
      </c>
      <c r="G7878">
        <v>51</v>
      </c>
      <c r="H7878">
        <v>2</v>
      </c>
      <c r="I7878">
        <v>20</v>
      </c>
      <c r="J7878">
        <v>0</v>
      </c>
      <c r="K7878">
        <f>_xlfn.XLOOKUP(FraudData[[#This Row],[amount]],AmountRules[Amount Min],AmountRules[Risk Points],,-1)</f>
        <v>0</v>
      </c>
      <c r="L7878">
        <f>_xlfn.XLOOKUP(FraudData[[#This Row],[transaction_hour]],TimeRules[Hour Min],TimeRules[Risk Points],,-1)</f>
        <v>3</v>
      </c>
      <c r="M7878">
        <f>_xlfn.XLOOKUP(FraudData[[#This Row],[foreign_transaction]],ForeignRules[Foreign Transaction],ForeignRules[Risk Points],0)</f>
        <v>0</v>
      </c>
      <c r="N7878">
        <f>_xlfn.XLOOKUP(FraudData[[#This Row],[location_mismatch]],Table10[Location Mismatch],Table10[Risk Points],0)</f>
        <v>0</v>
      </c>
      <c r="O7878">
        <f>_xlfn.XLOOKUP(FraudData[[#This Row],[device_trust_score]],DeviceRules[Device Min],DeviceRules[Risk Points],,-1)</f>
        <v>1</v>
      </c>
      <c r="P7878">
        <f>_xlfn.XLOOKUP(FraudData[[#This Row],[velocity_last_24h]],VelocityRules[Velocity Min],VelocityRules[Risk Points],,-1)</f>
        <v>0</v>
      </c>
      <c r="Q7878">
        <f>_xlfn.XLOOKUP(FraudData[[#This Row],[merchant_category]],MerchantRules[Merchant Category],MerchantRules[Risk Points],0)</f>
        <v>0</v>
      </c>
      <c r="R7878">
        <f>SUM(FraudData[[#This Row],[Amount Risk]:[Merchant Risk]])</f>
        <v>4</v>
      </c>
      <c r="S7878" t="str" cm="1">
        <f t="array" ref="S7878">_xlfn.IFS(FraudData[[#This Row],[Fraud Risk Score]]&gt;=8,"High Risk",FraudData[[#This Row],[Fraud Risk Score]]&gt;=6,"Medium Risk",TRUE,"Low Risk")</f>
        <v>Low Risk</v>
      </c>
    </row>
    <row r="7879" spans="1:19">
      <c r="A7879">
        <v>7878</v>
      </c>
      <c r="B7879">
        <v>88.1</v>
      </c>
      <c r="C7879">
        <v>17</v>
      </c>
      <c r="D7879" t="s">
        <v>50</v>
      </c>
      <c r="E7879">
        <v>0</v>
      </c>
      <c r="F7879">
        <v>0</v>
      </c>
      <c r="G7879">
        <v>55</v>
      </c>
      <c r="H7879">
        <v>1</v>
      </c>
      <c r="I7879">
        <v>37</v>
      </c>
      <c r="J7879">
        <v>0</v>
      </c>
      <c r="K7879">
        <f>_xlfn.XLOOKUP(FraudData[[#This Row],[amount]],AmountRules[Amount Min],AmountRules[Risk Points],,-1)</f>
        <v>0</v>
      </c>
      <c r="L7879">
        <f>_xlfn.XLOOKUP(FraudData[[#This Row],[transaction_hour]],TimeRules[Hour Min],TimeRules[Risk Points],,-1)</f>
        <v>0</v>
      </c>
      <c r="M7879">
        <f>_xlfn.XLOOKUP(FraudData[[#This Row],[foreign_transaction]],ForeignRules[Foreign Transaction],ForeignRules[Risk Points],0)</f>
        <v>0</v>
      </c>
      <c r="N7879">
        <f>_xlfn.XLOOKUP(FraudData[[#This Row],[location_mismatch]],Table10[Location Mismatch],Table10[Risk Points],0)</f>
        <v>0</v>
      </c>
      <c r="O7879">
        <f>_xlfn.XLOOKUP(FraudData[[#This Row],[device_trust_score]],DeviceRules[Device Min],DeviceRules[Risk Points],,-1)</f>
        <v>1</v>
      </c>
      <c r="P7879">
        <f>_xlfn.XLOOKUP(FraudData[[#This Row],[velocity_last_24h]],VelocityRules[Velocity Min],VelocityRules[Risk Points],,-1)</f>
        <v>0</v>
      </c>
      <c r="Q7879">
        <f>_xlfn.XLOOKUP(FraudData[[#This Row],[merchant_category]],MerchantRules[Merchant Category],MerchantRules[Risk Points],0)</f>
        <v>0</v>
      </c>
      <c r="R7879">
        <f>SUM(FraudData[[#This Row],[Amount Risk]:[Merchant Risk]])</f>
        <v>1</v>
      </c>
      <c r="S7879" t="str" cm="1">
        <f t="array" ref="S7879">_xlfn.IFS(FraudData[[#This Row],[Fraud Risk Score]]&gt;=8,"High Risk",FraudData[[#This Row],[Fraud Risk Score]]&gt;=6,"Medium Risk",TRUE,"Low Risk")</f>
        <v>Low Risk</v>
      </c>
    </row>
    <row r="7880" spans="1:19">
      <c r="A7880">
        <v>7879</v>
      </c>
      <c r="B7880">
        <v>187.55</v>
      </c>
      <c r="C7880">
        <v>6</v>
      </c>
      <c r="D7880" t="s">
        <v>50</v>
      </c>
      <c r="E7880">
        <v>0</v>
      </c>
      <c r="F7880">
        <v>0</v>
      </c>
      <c r="G7880">
        <v>63</v>
      </c>
      <c r="H7880">
        <v>1</v>
      </c>
      <c r="I7880">
        <v>31</v>
      </c>
      <c r="J7880">
        <v>0</v>
      </c>
      <c r="K7880">
        <f>_xlfn.XLOOKUP(FraudData[[#This Row],[amount]],AmountRules[Amount Min],AmountRules[Risk Points],,-1)</f>
        <v>0</v>
      </c>
      <c r="L7880">
        <f>_xlfn.XLOOKUP(FraudData[[#This Row],[transaction_hour]],TimeRules[Hour Min],TimeRules[Risk Points],,-1)</f>
        <v>0</v>
      </c>
      <c r="M7880">
        <f>_xlfn.XLOOKUP(FraudData[[#This Row],[foreign_transaction]],ForeignRules[Foreign Transaction],ForeignRules[Risk Points],0)</f>
        <v>0</v>
      </c>
      <c r="N7880">
        <f>_xlfn.XLOOKUP(FraudData[[#This Row],[location_mismatch]],Table10[Location Mismatch],Table10[Risk Points],0)</f>
        <v>0</v>
      </c>
      <c r="O7880">
        <f>_xlfn.XLOOKUP(FraudData[[#This Row],[device_trust_score]],DeviceRules[Device Min],DeviceRules[Risk Points],,-1)</f>
        <v>1</v>
      </c>
      <c r="P7880">
        <f>_xlfn.XLOOKUP(FraudData[[#This Row],[velocity_last_24h]],VelocityRules[Velocity Min],VelocityRules[Risk Points],,-1)</f>
        <v>0</v>
      </c>
      <c r="Q7880">
        <f>_xlfn.XLOOKUP(FraudData[[#This Row],[merchant_category]],MerchantRules[Merchant Category],MerchantRules[Risk Points],0)</f>
        <v>0</v>
      </c>
      <c r="R7880">
        <f>SUM(FraudData[[#This Row],[Amount Risk]:[Merchant Risk]])</f>
        <v>1</v>
      </c>
      <c r="S7880" t="str" cm="1">
        <f t="array" ref="S7880">_xlfn.IFS(FraudData[[#This Row],[Fraud Risk Score]]&gt;=8,"High Risk",FraudData[[#This Row],[Fraud Risk Score]]&gt;=6,"Medium Risk",TRUE,"Low Risk")</f>
        <v>Low Risk</v>
      </c>
    </row>
    <row r="7881" spans="1:19">
      <c r="A7881">
        <v>7880</v>
      </c>
      <c r="B7881">
        <v>8.24</v>
      </c>
      <c r="C7881">
        <v>10</v>
      </c>
      <c r="D7881" t="s">
        <v>47</v>
      </c>
      <c r="E7881">
        <v>1</v>
      </c>
      <c r="F7881">
        <v>0</v>
      </c>
      <c r="G7881">
        <v>91</v>
      </c>
      <c r="H7881">
        <v>1</v>
      </c>
      <c r="I7881">
        <v>43</v>
      </c>
      <c r="J7881">
        <v>0</v>
      </c>
      <c r="K7881">
        <f>_xlfn.XLOOKUP(FraudData[[#This Row],[amount]],AmountRules[Amount Min],AmountRules[Risk Points],,-1)</f>
        <v>0</v>
      </c>
      <c r="L7881">
        <f>_xlfn.XLOOKUP(FraudData[[#This Row],[transaction_hour]],TimeRules[Hour Min],TimeRules[Risk Points],,-1)</f>
        <v>0</v>
      </c>
      <c r="M7881">
        <f>_xlfn.XLOOKUP(FraudData[[#This Row],[foreign_transaction]],ForeignRules[Foreign Transaction],ForeignRules[Risk Points],0)</f>
        <v>3</v>
      </c>
      <c r="N7881">
        <f>_xlfn.XLOOKUP(FraudData[[#This Row],[location_mismatch]],Table10[Location Mismatch],Table10[Risk Points],0)</f>
        <v>0</v>
      </c>
      <c r="O7881">
        <f>_xlfn.XLOOKUP(FraudData[[#This Row],[device_trust_score]],DeviceRules[Device Min],DeviceRules[Risk Points],,-1)</f>
        <v>0</v>
      </c>
      <c r="P7881">
        <f>_xlfn.XLOOKUP(FraudData[[#This Row],[velocity_last_24h]],VelocityRules[Velocity Min],VelocityRules[Risk Points],,-1)</f>
        <v>0</v>
      </c>
      <c r="Q7881">
        <f>_xlfn.XLOOKUP(FraudData[[#This Row],[merchant_category]],MerchantRules[Merchant Category],MerchantRules[Risk Points],0)</f>
        <v>0</v>
      </c>
      <c r="R7881">
        <f>SUM(FraudData[[#This Row],[Amount Risk]:[Merchant Risk]])</f>
        <v>3</v>
      </c>
      <c r="S7881" t="str" cm="1">
        <f t="array" ref="S7881">_xlfn.IFS(FraudData[[#This Row],[Fraud Risk Score]]&gt;=8,"High Risk",FraudData[[#This Row],[Fraud Risk Score]]&gt;=6,"Medium Risk",TRUE,"Low Risk")</f>
        <v>Low Risk</v>
      </c>
    </row>
    <row r="7882" spans="1:19">
      <c r="A7882">
        <v>7881</v>
      </c>
      <c r="B7882">
        <v>10</v>
      </c>
      <c r="C7882">
        <v>3</v>
      </c>
      <c r="D7882" t="s">
        <v>48</v>
      </c>
      <c r="E7882">
        <v>0</v>
      </c>
      <c r="F7882">
        <v>0</v>
      </c>
      <c r="G7882">
        <v>46</v>
      </c>
      <c r="H7882">
        <v>2</v>
      </c>
      <c r="I7882">
        <v>68</v>
      </c>
      <c r="J7882">
        <v>0</v>
      </c>
      <c r="K7882">
        <f>_xlfn.XLOOKUP(FraudData[[#This Row],[amount]],AmountRules[Amount Min],AmountRules[Risk Points],,-1)</f>
        <v>0</v>
      </c>
      <c r="L7882">
        <f>_xlfn.XLOOKUP(FraudData[[#This Row],[transaction_hour]],TimeRules[Hour Min],TimeRules[Risk Points],,-1)</f>
        <v>3</v>
      </c>
      <c r="M7882">
        <f>_xlfn.XLOOKUP(FraudData[[#This Row],[foreign_transaction]],ForeignRules[Foreign Transaction],ForeignRules[Risk Points],0)</f>
        <v>0</v>
      </c>
      <c r="N7882">
        <f>_xlfn.XLOOKUP(FraudData[[#This Row],[location_mismatch]],Table10[Location Mismatch],Table10[Risk Points],0)</f>
        <v>0</v>
      </c>
      <c r="O7882">
        <f>_xlfn.XLOOKUP(FraudData[[#This Row],[device_trust_score]],DeviceRules[Device Min],DeviceRules[Risk Points],,-1)</f>
        <v>2</v>
      </c>
      <c r="P7882">
        <f>_xlfn.XLOOKUP(FraudData[[#This Row],[velocity_last_24h]],VelocityRules[Velocity Min],VelocityRules[Risk Points],,-1)</f>
        <v>0</v>
      </c>
      <c r="Q7882">
        <f>_xlfn.XLOOKUP(FraudData[[#This Row],[merchant_category]],MerchantRules[Merchant Category],MerchantRules[Risk Points],0)</f>
        <v>0</v>
      </c>
      <c r="R7882">
        <f>SUM(FraudData[[#This Row],[Amount Risk]:[Merchant Risk]])</f>
        <v>5</v>
      </c>
      <c r="S7882" t="str" cm="1">
        <f t="array" ref="S7882">_xlfn.IFS(FraudData[[#This Row],[Fraud Risk Score]]&gt;=8,"High Risk",FraudData[[#This Row],[Fraud Risk Score]]&gt;=6,"Medium Risk",TRUE,"Low Risk")</f>
        <v>Low Risk</v>
      </c>
    </row>
    <row r="7883" spans="1:19">
      <c r="A7883">
        <v>7882</v>
      </c>
      <c r="B7883">
        <v>109.99</v>
      </c>
      <c r="C7883">
        <v>12</v>
      </c>
      <c r="D7883" t="s">
        <v>50</v>
      </c>
      <c r="E7883">
        <v>0</v>
      </c>
      <c r="F7883">
        <v>0</v>
      </c>
      <c r="G7883">
        <v>76</v>
      </c>
      <c r="H7883">
        <v>1</v>
      </c>
      <c r="I7883">
        <v>42</v>
      </c>
      <c r="J7883">
        <v>0</v>
      </c>
      <c r="K7883">
        <f>_xlfn.XLOOKUP(FraudData[[#This Row],[amount]],AmountRules[Amount Min],AmountRules[Risk Points],,-1)</f>
        <v>0</v>
      </c>
      <c r="L7883">
        <f>_xlfn.XLOOKUP(FraudData[[#This Row],[transaction_hour]],TimeRules[Hour Min],TimeRules[Risk Points],,-1)</f>
        <v>0</v>
      </c>
      <c r="M7883">
        <f>_xlfn.XLOOKUP(FraudData[[#This Row],[foreign_transaction]],ForeignRules[Foreign Transaction],ForeignRules[Risk Points],0)</f>
        <v>0</v>
      </c>
      <c r="N7883">
        <f>_xlfn.XLOOKUP(FraudData[[#This Row],[location_mismatch]],Table10[Location Mismatch],Table10[Risk Points],0)</f>
        <v>0</v>
      </c>
      <c r="O7883">
        <f>_xlfn.XLOOKUP(FraudData[[#This Row],[device_trust_score]],DeviceRules[Device Min],DeviceRules[Risk Points],,-1)</f>
        <v>0</v>
      </c>
      <c r="P7883">
        <f>_xlfn.XLOOKUP(FraudData[[#This Row],[velocity_last_24h]],VelocityRules[Velocity Min],VelocityRules[Risk Points],,-1)</f>
        <v>0</v>
      </c>
      <c r="Q7883">
        <f>_xlfn.XLOOKUP(FraudData[[#This Row],[merchant_category]],MerchantRules[Merchant Category],MerchantRules[Risk Points],0)</f>
        <v>0</v>
      </c>
      <c r="R7883">
        <f>SUM(FraudData[[#This Row],[Amount Risk]:[Merchant Risk]])</f>
        <v>0</v>
      </c>
      <c r="S7883" t="str" cm="1">
        <f t="array" ref="S7883">_xlfn.IFS(FraudData[[#This Row],[Fraud Risk Score]]&gt;=8,"High Risk",FraudData[[#This Row],[Fraud Risk Score]]&gt;=6,"Medium Risk",TRUE,"Low Risk")</f>
        <v>Low Risk</v>
      </c>
    </row>
    <row r="7884" spans="1:19">
      <c r="A7884">
        <v>7883</v>
      </c>
      <c r="B7884">
        <v>143.58000000000001</v>
      </c>
      <c r="C7884">
        <v>8</v>
      </c>
      <c r="D7884" t="s">
        <v>49</v>
      </c>
      <c r="E7884">
        <v>0</v>
      </c>
      <c r="F7884">
        <v>0</v>
      </c>
      <c r="G7884">
        <v>34</v>
      </c>
      <c r="H7884">
        <v>2</v>
      </c>
      <c r="I7884">
        <v>36</v>
      </c>
      <c r="J7884">
        <v>0</v>
      </c>
      <c r="K7884">
        <f>_xlfn.XLOOKUP(FraudData[[#This Row],[amount]],AmountRules[Amount Min],AmountRules[Risk Points],,-1)</f>
        <v>0</v>
      </c>
      <c r="L7884">
        <f>_xlfn.XLOOKUP(FraudData[[#This Row],[transaction_hour]],TimeRules[Hour Min],TimeRules[Risk Points],,-1)</f>
        <v>0</v>
      </c>
      <c r="M7884">
        <f>_xlfn.XLOOKUP(FraudData[[#This Row],[foreign_transaction]],ForeignRules[Foreign Transaction],ForeignRules[Risk Points],0)</f>
        <v>0</v>
      </c>
      <c r="N7884">
        <f>_xlfn.XLOOKUP(FraudData[[#This Row],[location_mismatch]],Table10[Location Mismatch],Table10[Risk Points],0)</f>
        <v>0</v>
      </c>
      <c r="O7884">
        <f>_xlfn.XLOOKUP(FraudData[[#This Row],[device_trust_score]],DeviceRules[Device Min],DeviceRules[Risk Points],,-1)</f>
        <v>2</v>
      </c>
      <c r="P7884">
        <f>_xlfn.XLOOKUP(FraudData[[#This Row],[velocity_last_24h]],VelocityRules[Velocity Min],VelocityRules[Risk Points],,-1)</f>
        <v>0</v>
      </c>
      <c r="Q7884">
        <f>_xlfn.XLOOKUP(FraudData[[#This Row],[merchant_category]],MerchantRules[Merchant Category],MerchantRules[Risk Points],0)</f>
        <v>1</v>
      </c>
      <c r="R7884">
        <f>SUM(FraudData[[#This Row],[Amount Risk]:[Merchant Risk]])</f>
        <v>3</v>
      </c>
      <c r="S7884" t="str" cm="1">
        <f t="array" ref="S7884">_xlfn.IFS(FraudData[[#This Row],[Fraud Risk Score]]&gt;=8,"High Risk",FraudData[[#This Row],[Fraud Risk Score]]&gt;=6,"Medium Risk",TRUE,"Low Risk")</f>
        <v>Low Risk</v>
      </c>
    </row>
    <row r="7885" spans="1:19">
      <c r="A7885">
        <v>7884</v>
      </c>
      <c r="B7885">
        <v>393.77</v>
      </c>
      <c r="C7885">
        <v>8</v>
      </c>
      <c r="D7885" t="s">
        <v>47</v>
      </c>
      <c r="E7885">
        <v>0</v>
      </c>
      <c r="F7885">
        <v>0</v>
      </c>
      <c r="G7885">
        <v>32</v>
      </c>
      <c r="H7885">
        <v>3</v>
      </c>
      <c r="I7885">
        <v>64</v>
      </c>
      <c r="J7885">
        <v>0</v>
      </c>
      <c r="K7885">
        <f>_xlfn.XLOOKUP(FraudData[[#This Row],[amount]],AmountRules[Amount Min],AmountRules[Risk Points],,-1)</f>
        <v>0</v>
      </c>
      <c r="L7885">
        <f>_xlfn.XLOOKUP(FraudData[[#This Row],[transaction_hour]],TimeRules[Hour Min],TimeRules[Risk Points],,-1)</f>
        <v>0</v>
      </c>
      <c r="M7885">
        <f>_xlfn.XLOOKUP(FraudData[[#This Row],[foreign_transaction]],ForeignRules[Foreign Transaction],ForeignRules[Risk Points],0)</f>
        <v>0</v>
      </c>
      <c r="N7885">
        <f>_xlfn.XLOOKUP(FraudData[[#This Row],[location_mismatch]],Table10[Location Mismatch],Table10[Risk Points],0)</f>
        <v>0</v>
      </c>
      <c r="O7885">
        <f>_xlfn.XLOOKUP(FraudData[[#This Row],[device_trust_score]],DeviceRules[Device Min],DeviceRules[Risk Points],,-1)</f>
        <v>2</v>
      </c>
      <c r="P7885">
        <f>_xlfn.XLOOKUP(FraudData[[#This Row],[velocity_last_24h]],VelocityRules[Velocity Min],VelocityRules[Risk Points],,-1)</f>
        <v>0</v>
      </c>
      <c r="Q7885">
        <f>_xlfn.XLOOKUP(FraudData[[#This Row],[merchant_category]],MerchantRules[Merchant Category],MerchantRules[Risk Points],0)</f>
        <v>0</v>
      </c>
      <c r="R7885">
        <f>SUM(FraudData[[#This Row],[Amount Risk]:[Merchant Risk]])</f>
        <v>2</v>
      </c>
      <c r="S7885" t="str" cm="1">
        <f t="array" ref="S7885">_xlfn.IFS(FraudData[[#This Row],[Fraud Risk Score]]&gt;=8,"High Risk",FraudData[[#This Row],[Fraud Risk Score]]&gt;=6,"Medium Risk",TRUE,"Low Risk")</f>
        <v>Low Risk</v>
      </c>
    </row>
    <row r="7886" spans="1:19">
      <c r="A7886">
        <v>7885</v>
      </c>
      <c r="B7886">
        <v>19.899999999999999</v>
      </c>
      <c r="C7886">
        <v>22</v>
      </c>
      <c r="D7886" t="s">
        <v>49</v>
      </c>
      <c r="E7886">
        <v>0</v>
      </c>
      <c r="F7886">
        <v>0</v>
      </c>
      <c r="G7886">
        <v>58</v>
      </c>
      <c r="H7886">
        <v>3</v>
      </c>
      <c r="I7886">
        <v>33</v>
      </c>
      <c r="J7886">
        <v>0</v>
      </c>
      <c r="K7886">
        <f>_xlfn.XLOOKUP(FraudData[[#This Row],[amount]],AmountRules[Amount Min],AmountRules[Risk Points],,-1)</f>
        <v>0</v>
      </c>
      <c r="L7886">
        <f>_xlfn.XLOOKUP(FraudData[[#This Row],[transaction_hour]],TimeRules[Hour Min],TimeRules[Risk Points],,-1)</f>
        <v>0</v>
      </c>
      <c r="M7886">
        <f>_xlfn.XLOOKUP(FraudData[[#This Row],[foreign_transaction]],ForeignRules[Foreign Transaction],ForeignRules[Risk Points],0)</f>
        <v>0</v>
      </c>
      <c r="N7886">
        <f>_xlfn.XLOOKUP(FraudData[[#This Row],[location_mismatch]],Table10[Location Mismatch],Table10[Risk Points],0)</f>
        <v>0</v>
      </c>
      <c r="O7886">
        <f>_xlfn.XLOOKUP(FraudData[[#This Row],[device_trust_score]],DeviceRules[Device Min],DeviceRules[Risk Points],,-1)</f>
        <v>1</v>
      </c>
      <c r="P7886">
        <f>_xlfn.XLOOKUP(FraudData[[#This Row],[velocity_last_24h]],VelocityRules[Velocity Min],VelocityRules[Risk Points],,-1)</f>
        <v>0</v>
      </c>
      <c r="Q7886">
        <f>_xlfn.XLOOKUP(FraudData[[#This Row],[merchant_category]],MerchantRules[Merchant Category],MerchantRules[Risk Points],0)</f>
        <v>1</v>
      </c>
      <c r="R7886">
        <f>SUM(FraudData[[#This Row],[Amount Risk]:[Merchant Risk]])</f>
        <v>2</v>
      </c>
      <c r="S7886" t="str" cm="1">
        <f t="array" ref="S7886">_xlfn.IFS(FraudData[[#This Row],[Fraud Risk Score]]&gt;=8,"High Risk",FraudData[[#This Row],[Fraud Risk Score]]&gt;=6,"Medium Risk",TRUE,"Low Risk")</f>
        <v>Low Risk</v>
      </c>
    </row>
    <row r="7887" spans="1:19">
      <c r="A7887">
        <v>7886</v>
      </c>
      <c r="B7887">
        <v>311.33</v>
      </c>
      <c r="C7887">
        <v>20</v>
      </c>
      <c r="D7887" t="s">
        <v>49</v>
      </c>
      <c r="E7887">
        <v>0</v>
      </c>
      <c r="F7887">
        <v>0</v>
      </c>
      <c r="G7887">
        <v>77</v>
      </c>
      <c r="H7887">
        <v>2</v>
      </c>
      <c r="I7887">
        <v>59</v>
      </c>
      <c r="J7887">
        <v>0</v>
      </c>
      <c r="K7887">
        <f>_xlfn.XLOOKUP(FraudData[[#This Row],[amount]],AmountRules[Amount Min],AmountRules[Risk Points],,-1)</f>
        <v>0</v>
      </c>
      <c r="L7887">
        <f>_xlfn.XLOOKUP(FraudData[[#This Row],[transaction_hour]],TimeRules[Hour Min],TimeRules[Risk Points],,-1)</f>
        <v>0</v>
      </c>
      <c r="M7887">
        <f>_xlfn.XLOOKUP(FraudData[[#This Row],[foreign_transaction]],ForeignRules[Foreign Transaction],ForeignRules[Risk Points],0)</f>
        <v>0</v>
      </c>
      <c r="N7887">
        <f>_xlfn.XLOOKUP(FraudData[[#This Row],[location_mismatch]],Table10[Location Mismatch],Table10[Risk Points],0)</f>
        <v>0</v>
      </c>
      <c r="O7887">
        <f>_xlfn.XLOOKUP(FraudData[[#This Row],[device_trust_score]],DeviceRules[Device Min],DeviceRules[Risk Points],,-1)</f>
        <v>0</v>
      </c>
      <c r="P7887">
        <f>_xlfn.XLOOKUP(FraudData[[#This Row],[velocity_last_24h]],VelocityRules[Velocity Min],VelocityRules[Risk Points],,-1)</f>
        <v>0</v>
      </c>
      <c r="Q7887">
        <f>_xlfn.XLOOKUP(FraudData[[#This Row],[merchant_category]],MerchantRules[Merchant Category],MerchantRules[Risk Points],0)</f>
        <v>1</v>
      </c>
      <c r="R7887">
        <f>SUM(FraudData[[#This Row],[Amount Risk]:[Merchant Risk]])</f>
        <v>1</v>
      </c>
      <c r="S7887" t="str" cm="1">
        <f t="array" ref="S7887">_xlfn.IFS(FraudData[[#This Row],[Fraud Risk Score]]&gt;=8,"High Risk",FraudData[[#This Row],[Fraud Risk Score]]&gt;=6,"Medium Risk",TRUE,"Low Risk")</f>
        <v>Low Risk</v>
      </c>
    </row>
    <row r="7888" spans="1:19">
      <c r="A7888">
        <v>7887</v>
      </c>
      <c r="B7888">
        <v>42.44</v>
      </c>
      <c r="C7888">
        <v>18</v>
      </c>
      <c r="D7888" t="s">
        <v>46</v>
      </c>
      <c r="E7888">
        <v>0</v>
      </c>
      <c r="F7888">
        <v>0</v>
      </c>
      <c r="G7888">
        <v>42</v>
      </c>
      <c r="H7888">
        <v>2</v>
      </c>
      <c r="I7888">
        <v>23</v>
      </c>
      <c r="J7888">
        <v>0</v>
      </c>
      <c r="K7888">
        <f>_xlfn.XLOOKUP(FraudData[[#This Row],[amount]],AmountRules[Amount Min],AmountRules[Risk Points],,-1)</f>
        <v>0</v>
      </c>
      <c r="L7888">
        <f>_xlfn.XLOOKUP(FraudData[[#This Row],[transaction_hour]],TimeRules[Hour Min],TimeRules[Risk Points],,-1)</f>
        <v>0</v>
      </c>
      <c r="M7888">
        <f>_xlfn.XLOOKUP(FraudData[[#This Row],[foreign_transaction]],ForeignRules[Foreign Transaction],ForeignRules[Risk Points],0)</f>
        <v>0</v>
      </c>
      <c r="N7888">
        <f>_xlfn.XLOOKUP(FraudData[[#This Row],[location_mismatch]],Table10[Location Mismatch],Table10[Risk Points],0)</f>
        <v>0</v>
      </c>
      <c r="O7888">
        <f>_xlfn.XLOOKUP(FraudData[[#This Row],[device_trust_score]],DeviceRules[Device Min],DeviceRules[Risk Points],,-1)</f>
        <v>2</v>
      </c>
      <c r="P7888">
        <f>_xlfn.XLOOKUP(FraudData[[#This Row],[velocity_last_24h]],VelocityRules[Velocity Min],VelocityRules[Risk Points],,-1)</f>
        <v>0</v>
      </c>
      <c r="Q7888">
        <f>_xlfn.XLOOKUP(FraudData[[#This Row],[merchant_category]],MerchantRules[Merchant Category],MerchantRules[Risk Points],0)</f>
        <v>0</v>
      </c>
      <c r="R7888">
        <f>SUM(FraudData[[#This Row],[Amount Risk]:[Merchant Risk]])</f>
        <v>2</v>
      </c>
      <c r="S7888" t="str" cm="1">
        <f t="array" ref="S7888">_xlfn.IFS(FraudData[[#This Row],[Fraud Risk Score]]&gt;=8,"High Risk",FraudData[[#This Row],[Fraud Risk Score]]&gt;=6,"Medium Risk",TRUE,"Low Risk")</f>
        <v>Low Risk</v>
      </c>
    </row>
    <row r="7889" spans="1:19">
      <c r="A7889">
        <v>7888</v>
      </c>
      <c r="B7889">
        <v>90.18</v>
      </c>
      <c r="C7889">
        <v>2</v>
      </c>
      <c r="D7889" t="s">
        <v>49</v>
      </c>
      <c r="E7889">
        <v>0</v>
      </c>
      <c r="F7889">
        <v>0</v>
      </c>
      <c r="G7889">
        <v>36</v>
      </c>
      <c r="H7889">
        <v>1</v>
      </c>
      <c r="I7889">
        <v>23</v>
      </c>
      <c r="J7889">
        <v>0</v>
      </c>
      <c r="K7889">
        <f>_xlfn.XLOOKUP(FraudData[[#This Row],[amount]],AmountRules[Amount Min],AmountRules[Risk Points],,-1)</f>
        <v>0</v>
      </c>
      <c r="L7889">
        <f>_xlfn.XLOOKUP(FraudData[[#This Row],[transaction_hour]],TimeRules[Hour Min],TimeRules[Risk Points],,-1)</f>
        <v>3</v>
      </c>
      <c r="M7889">
        <f>_xlfn.XLOOKUP(FraudData[[#This Row],[foreign_transaction]],ForeignRules[Foreign Transaction],ForeignRules[Risk Points],0)</f>
        <v>0</v>
      </c>
      <c r="N7889">
        <f>_xlfn.XLOOKUP(FraudData[[#This Row],[location_mismatch]],Table10[Location Mismatch],Table10[Risk Points],0)</f>
        <v>0</v>
      </c>
      <c r="O7889">
        <f>_xlfn.XLOOKUP(FraudData[[#This Row],[device_trust_score]],DeviceRules[Device Min],DeviceRules[Risk Points],,-1)</f>
        <v>2</v>
      </c>
      <c r="P7889">
        <f>_xlfn.XLOOKUP(FraudData[[#This Row],[velocity_last_24h]],VelocityRules[Velocity Min],VelocityRules[Risk Points],,-1)</f>
        <v>0</v>
      </c>
      <c r="Q7889">
        <f>_xlfn.XLOOKUP(FraudData[[#This Row],[merchant_category]],MerchantRules[Merchant Category],MerchantRules[Risk Points],0)</f>
        <v>1</v>
      </c>
      <c r="R7889">
        <f>SUM(FraudData[[#This Row],[Amount Risk]:[Merchant Risk]])</f>
        <v>6</v>
      </c>
      <c r="S7889" t="str" cm="1">
        <f t="array" ref="S7889">_xlfn.IFS(FraudData[[#This Row],[Fraud Risk Score]]&gt;=8,"High Risk",FraudData[[#This Row],[Fraud Risk Score]]&gt;=6,"Medium Risk",TRUE,"Low Risk")</f>
        <v>Medium Risk</v>
      </c>
    </row>
    <row r="7890" spans="1:19">
      <c r="A7890">
        <v>7889</v>
      </c>
      <c r="B7890">
        <v>68.52</v>
      </c>
      <c r="C7890">
        <v>11</v>
      </c>
      <c r="D7890" t="s">
        <v>49</v>
      </c>
      <c r="E7890">
        <v>0</v>
      </c>
      <c r="F7890">
        <v>0</v>
      </c>
      <c r="G7890">
        <v>88</v>
      </c>
      <c r="H7890">
        <v>3</v>
      </c>
      <c r="I7890">
        <v>50</v>
      </c>
      <c r="J7890">
        <v>0</v>
      </c>
      <c r="K7890">
        <f>_xlfn.XLOOKUP(FraudData[[#This Row],[amount]],AmountRules[Amount Min],AmountRules[Risk Points],,-1)</f>
        <v>0</v>
      </c>
      <c r="L7890">
        <f>_xlfn.XLOOKUP(FraudData[[#This Row],[transaction_hour]],TimeRules[Hour Min],TimeRules[Risk Points],,-1)</f>
        <v>0</v>
      </c>
      <c r="M7890">
        <f>_xlfn.XLOOKUP(FraudData[[#This Row],[foreign_transaction]],ForeignRules[Foreign Transaction],ForeignRules[Risk Points],0)</f>
        <v>0</v>
      </c>
      <c r="N7890">
        <f>_xlfn.XLOOKUP(FraudData[[#This Row],[location_mismatch]],Table10[Location Mismatch],Table10[Risk Points],0)</f>
        <v>0</v>
      </c>
      <c r="O7890">
        <f>_xlfn.XLOOKUP(FraudData[[#This Row],[device_trust_score]],DeviceRules[Device Min],DeviceRules[Risk Points],,-1)</f>
        <v>0</v>
      </c>
      <c r="P7890">
        <f>_xlfn.XLOOKUP(FraudData[[#This Row],[velocity_last_24h]],VelocityRules[Velocity Min],VelocityRules[Risk Points],,-1)</f>
        <v>0</v>
      </c>
      <c r="Q7890">
        <f>_xlfn.XLOOKUP(FraudData[[#This Row],[merchant_category]],MerchantRules[Merchant Category],MerchantRules[Risk Points],0)</f>
        <v>1</v>
      </c>
      <c r="R7890">
        <f>SUM(FraudData[[#This Row],[Amount Risk]:[Merchant Risk]])</f>
        <v>1</v>
      </c>
      <c r="S7890" t="str" cm="1">
        <f t="array" ref="S7890">_xlfn.IFS(FraudData[[#This Row],[Fraud Risk Score]]&gt;=8,"High Risk",FraudData[[#This Row],[Fraud Risk Score]]&gt;=6,"Medium Risk",TRUE,"Low Risk")</f>
        <v>Low Risk</v>
      </c>
    </row>
    <row r="7891" spans="1:19">
      <c r="A7891">
        <v>7890</v>
      </c>
      <c r="B7891">
        <v>92</v>
      </c>
      <c r="C7891">
        <v>10</v>
      </c>
      <c r="D7891" t="s">
        <v>46</v>
      </c>
      <c r="E7891">
        <v>1</v>
      </c>
      <c r="F7891">
        <v>0</v>
      </c>
      <c r="G7891">
        <v>81</v>
      </c>
      <c r="H7891">
        <v>2</v>
      </c>
      <c r="I7891">
        <v>27</v>
      </c>
      <c r="J7891">
        <v>0</v>
      </c>
      <c r="K7891">
        <f>_xlfn.XLOOKUP(FraudData[[#This Row],[amount]],AmountRules[Amount Min],AmountRules[Risk Points],,-1)</f>
        <v>0</v>
      </c>
      <c r="L7891">
        <f>_xlfn.XLOOKUP(FraudData[[#This Row],[transaction_hour]],TimeRules[Hour Min],TimeRules[Risk Points],,-1)</f>
        <v>0</v>
      </c>
      <c r="M7891">
        <f>_xlfn.XLOOKUP(FraudData[[#This Row],[foreign_transaction]],ForeignRules[Foreign Transaction],ForeignRules[Risk Points],0)</f>
        <v>3</v>
      </c>
      <c r="N7891">
        <f>_xlfn.XLOOKUP(FraudData[[#This Row],[location_mismatch]],Table10[Location Mismatch],Table10[Risk Points],0)</f>
        <v>0</v>
      </c>
      <c r="O7891">
        <f>_xlfn.XLOOKUP(FraudData[[#This Row],[device_trust_score]],DeviceRules[Device Min],DeviceRules[Risk Points],,-1)</f>
        <v>0</v>
      </c>
      <c r="P7891">
        <f>_xlfn.XLOOKUP(FraudData[[#This Row],[velocity_last_24h]],VelocityRules[Velocity Min],VelocityRules[Risk Points],,-1)</f>
        <v>0</v>
      </c>
      <c r="Q7891">
        <f>_xlfn.XLOOKUP(FraudData[[#This Row],[merchant_category]],MerchantRules[Merchant Category],MerchantRules[Risk Points],0)</f>
        <v>0</v>
      </c>
      <c r="R7891">
        <f>SUM(FraudData[[#This Row],[Amount Risk]:[Merchant Risk]])</f>
        <v>3</v>
      </c>
      <c r="S7891" t="str" cm="1">
        <f t="array" ref="S7891">_xlfn.IFS(FraudData[[#This Row],[Fraud Risk Score]]&gt;=8,"High Risk",FraudData[[#This Row],[Fraud Risk Score]]&gt;=6,"Medium Risk",TRUE,"Low Risk")</f>
        <v>Low Risk</v>
      </c>
    </row>
    <row r="7892" spans="1:19">
      <c r="A7892">
        <v>7891</v>
      </c>
      <c r="B7892">
        <v>29.36</v>
      </c>
      <c r="C7892">
        <v>19</v>
      </c>
      <c r="D7892" t="s">
        <v>46</v>
      </c>
      <c r="E7892">
        <v>0</v>
      </c>
      <c r="F7892">
        <v>0</v>
      </c>
      <c r="G7892">
        <v>26</v>
      </c>
      <c r="H7892">
        <v>3</v>
      </c>
      <c r="I7892">
        <v>44</v>
      </c>
      <c r="J7892">
        <v>0</v>
      </c>
      <c r="K7892">
        <f>_xlfn.XLOOKUP(FraudData[[#This Row],[amount]],AmountRules[Amount Min],AmountRules[Risk Points],,-1)</f>
        <v>0</v>
      </c>
      <c r="L7892">
        <f>_xlfn.XLOOKUP(FraudData[[#This Row],[transaction_hour]],TimeRules[Hour Min],TimeRules[Risk Points],,-1)</f>
        <v>0</v>
      </c>
      <c r="M7892">
        <f>_xlfn.XLOOKUP(FraudData[[#This Row],[foreign_transaction]],ForeignRules[Foreign Transaction],ForeignRules[Risk Points],0)</f>
        <v>0</v>
      </c>
      <c r="N7892">
        <f>_xlfn.XLOOKUP(FraudData[[#This Row],[location_mismatch]],Table10[Location Mismatch],Table10[Risk Points],0)</f>
        <v>0</v>
      </c>
      <c r="O7892">
        <f>_xlfn.XLOOKUP(FraudData[[#This Row],[device_trust_score]],DeviceRules[Device Min],DeviceRules[Risk Points],,-1)</f>
        <v>3</v>
      </c>
      <c r="P7892">
        <f>_xlfn.XLOOKUP(FraudData[[#This Row],[velocity_last_24h]],VelocityRules[Velocity Min],VelocityRules[Risk Points],,-1)</f>
        <v>0</v>
      </c>
      <c r="Q7892">
        <f>_xlfn.XLOOKUP(FraudData[[#This Row],[merchant_category]],MerchantRules[Merchant Category],MerchantRules[Risk Points],0)</f>
        <v>0</v>
      </c>
      <c r="R7892">
        <f>SUM(FraudData[[#This Row],[Amount Risk]:[Merchant Risk]])</f>
        <v>3</v>
      </c>
      <c r="S7892" t="str" cm="1">
        <f t="array" ref="S7892">_xlfn.IFS(FraudData[[#This Row],[Fraud Risk Score]]&gt;=8,"High Risk",FraudData[[#This Row],[Fraud Risk Score]]&gt;=6,"Medium Risk",TRUE,"Low Risk")</f>
        <v>Low Risk</v>
      </c>
    </row>
    <row r="7893" spans="1:19">
      <c r="A7893">
        <v>7892</v>
      </c>
      <c r="B7893">
        <v>126.06</v>
      </c>
      <c r="C7893">
        <v>10</v>
      </c>
      <c r="D7893" t="s">
        <v>46</v>
      </c>
      <c r="E7893">
        <v>0</v>
      </c>
      <c r="F7893">
        <v>0</v>
      </c>
      <c r="G7893">
        <v>41</v>
      </c>
      <c r="H7893">
        <v>2</v>
      </c>
      <c r="I7893">
        <v>39</v>
      </c>
      <c r="J7893">
        <v>0</v>
      </c>
      <c r="K7893">
        <f>_xlfn.XLOOKUP(FraudData[[#This Row],[amount]],AmountRules[Amount Min],AmountRules[Risk Points],,-1)</f>
        <v>0</v>
      </c>
      <c r="L7893">
        <f>_xlfn.XLOOKUP(FraudData[[#This Row],[transaction_hour]],TimeRules[Hour Min],TimeRules[Risk Points],,-1)</f>
        <v>0</v>
      </c>
      <c r="M7893">
        <f>_xlfn.XLOOKUP(FraudData[[#This Row],[foreign_transaction]],ForeignRules[Foreign Transaction],ForeignRules[Risk Points],0)</f>
        <v>0</v>
      </c>
      <c r="N7893">
        <f>_xlfn.XLOOKUP(FraudData[[#This Row],[location_mismatch]],Table10[Location Mismatch],Table10[Risk Points],0)</f>
        <v>0</v>
      </c>
      <c r="O7893">
        <f>_xlfn.XLOOKUP(FraudData[[#This Row],[device_trust_score]],DeviceRules[Device Min],DeviceRules[Risk Points],,-1)</f>
        <v>2</v>
      </c>
      <c r="P7893">
        <f>_xlfn.XLOOKUP(FraudData[[#This Row],[velocity_last_24h]],VelocityRules[Velocity Min],VelocityRules[Risk Points],,-1)</f>
        <v>0</v>
      </c>
      <c r="Q7893">
        <f>_xlfn.XLOOKUP(FraudData[[#This Row],[merchant_category]],MerchantRules[Merchant Category],MerchantRules[Risk Points],0)</f>
        <v>0</v>
      </c>
      <c r="R7893">
        <f>SUM(FraudData[[#This Row],[Amount Risk]:[Merchant Risk]])</f>
        <v>2</v>
      </c>
      <c r="S7893" t="str" cm="1">
        <f t="array" ref="S7893">_xlfn.IFS(FraudData[[#This Row],[Fraud Risk Score]]&gt;=8,"High Risk",FraudData[[#This Row],[Fraud Risk Score]]&gt;=6,"Medium Risk",TRUE,"Low Risk")</f>
        <v>Low Risk</v>
      </c>
    </row>
    <row r="7894" spans="1:19">
      <c r="A7894">
        <v>7893</v>
      </c>
      <c r="B7894">
        <v>291.18</v>
      </c>
      <c r="C7894">
        <v>16</v>
      </c>
      <c r="D7894" t="s">
        <v>48</v>
      </c>
      <c r="E7894">
        <v>0</v>
      </c>
      <c r="F7894">
        <v>0</v>
      </c>
      <c r="G7894">
        <v>76</v>
      </c>
      <c r="H7894">
        <v>4</v>
      </c>
      <c r="I7894">
        <v>34</v>
      </c>
      <c r="J7894">
        <v>0</v>
      </c>
      <c r="K7894">
        <f>_xlfn.XLOOKUP(FraudData[[#This Row],[amount]],AmountRules[Amount Min],AmountRules[Risk Points],,-1)</f>
        <v>0</v>
      </c>
      <c r="L7894">
        <f>_xlfn.XLOOKUP(FraudData[[#This Row],[transaction_hour]],TimeRules[Hour Min],TimeRules[Risk Points],,-1)</f>
        <v>0</v>
      </c>
      <c r="M7894">
        <f>_xlfn.XLOOKUP(FraudData[[#This Row],[foreign_transaction]],ForeignRules[Foreign Transaction],ForeignRules[Risk Points],0)</f>
        <v>0</v>
      </c>
      <c r="N7894">
        <f>_xlfn.XLOOKUP(FraudData[[#This Row],[location_mismatch]],Table10[Location Mismatch],Table10[Risk Points],0)</f>
        <v>0</v>
      </c>
      <c r="O7894">
        <f>_xlfn.XLOOKUP(FraudData[[#This Row],[device_trust_score]],DeviceRules[Device Min],DeviceRules[Risk Points],,-1)</f>
        <v>0</v>
      </c>
      <c r="P7894">
        <f>_xlfn.XLOOKUP(FraudData[[#This Row],[velocity_last_24h]],VelocityRules[Velocity Min],VelocityRules[Risk Points],,-1)</f>
        <v>0</v>
      </c>
      <c r="Q7894">
        <f>_xlfn.XLOOKUP(FraudData[[#This Row],[merchant_category]],MerchantRules[Merchant Category],MerchantRules[Risk Points],0)</f>
        <v>0</v>
      </c>
      <c r="R7894">
        <f>SUM(FraudData[[#This Row],[Amount Risk]:[Merchant Risk]])</f>
        <v>0</v>
      </c>
      <c r="S7894" t="str" cm="1">
        <f t="array" ref="S7894">_xlfn.IFS(FraudData[[#This Row],[Fraud Risk Score]]&gt;=8,"High Risk",FraudData[[#This Row],[Fraud Risk Score]]&gt;=6,"Medium Risk",TRUE,"Low Risk")</f>
        <v>Low Risk</v>
      </c>
    </row>
    <row r="7895" spans="1:19">
      <c r="A7895">
        <v>7894</v>
      </c>
      <c r="B7895">
        <v>104.86</v>
      </c>
      <c r="C7895">
        <v>20</v>
      </c>
      <c r="D7895" t="s">
        <v>46</v>
      </c>
      <c r="E7895">
        <v>0</v>
      </c>
      <c r="F7895">
        <v>0</v>
      </c>
      <c r="G7895">
        <v>95</v>
      </c>
      <c r="H7895">
        <v>2</v>
      </c>
      <c r="I7895">
        <v>46</v>
      </c>
      <c r="J7895">
        <v>0</v>
      </c>
      <c r="K7895">
        <f>_xlfn.XLOOKUP(FraudData[[#This Row],[amount]],AmountRules[Amount Min],AmountRules[Risk Points],,-1)</f>
        <v>0</v>
      </c>
      <c r="L7895">
        <f>_xlfn.XLOOKUP(FraudData[[#This Row],[transaction_hour]],TimeRules[Hour Min],TimeRules[Risk Points],,-1)</f>
        <v>0</v>
      </c>
      <c r="M7895">
        <f>_xlfn.XLOOKUP(FraudData[[#This Row],[foreign_transaction]],ForeignRules[Foreign Transaction],ForeignRules[Risk Points],0)</f>
        <v>0</v>
      </c>
      <c r="N7895">
        <f>_xlfn.XLOOKUP(FraudData[[#This Row],[location_mismatch]],Table10[Location Mismatch],Table10[Risk Points],0)</f>
        <v>0</v>
      </c>
      <c r="O7895">
        <f>_xlfn.XLOOKUP(FraudData[[#This Row],[device_trust_score]],DeviceRules[Device Min],DeviceRules[Risk Points],,-1)</f>
        <v>0</v>
      </c>
      <c r="P7895">
        <f>_xlfn.XLOOKUP(FraudData[[#This Row],[velocity_last_24h]],VelocityRules[Velocity Min],VelocityRules[Risk Points],,-1)</f>
        <v>0</v>
      </c>
      <c r="Q7895">
        <f>_xlfn.XLOOKUP(FraudData[[#This Row],[merchant_category]],MerchantRules[Merchant Category],MerchantRules[Risk Points],0)</f>
        <v>0</v>
      </c>
      <c r="R7895">
        <f>SUM(FraudData[[#This Row],[Amount Risk]:[Merchant Risk]])</f>
        <v>0</v>
      </c>
      <c r="S7895" t="str" cm="1">
        <f t="array" ref="S7895">_xlfn.IFS(FraudData[[#This Row],[Fraud Risk Score]]&gt;=8,"High Risk",FraudData[[#This Row],[Fraud Risk Score]]&gt;=6,"Medium Risk",TRUE,"Low Risk")</f>
        <v>Low Risk</v>
      </c>
    </row>
    <row r="7896" spans="1:19">
      <c r="A7896">
        <v>7895</v>
      </c>
      <c r="B7896">
        <v>121.42</v>
      </c>
      <c r="C7896">
        <v>13</v>
      </c>
      <c r="D7896" t="s">
        <v>48</v>
      </c>
      <c r="E7896">
        <v>0</v>
      </c>
      <c r="F7896">
        <v>0</v>
      </c>
      <c r="G7896">
        <v>26</v>
      </c>
      <c r="H7896">
        <v>3</v>
      </c>
      <c r="I7896">
        <v>19</v>
      </c>
      <c r="J7896">
        <v>0</v>
      </c>
      <c r="K7896">
        <f>_xlfn.XLOOKUP(FraudData[[#This Row],[amount]],AmountRules[Amount Min],AmountRules[Risk Points],,-1)</f>
        <v>0</v>
      </c>
      <c r="L7896">
        <f>_xlfn.XLOOKUP(FraudData[[#This Row],[transaction_hour]],TimeRules[Hour Min],TimeRules[Risk Points],,-1)</f>
        <v>0</v>
      </c>
      <c r="M7896">
        <f>_xlfn.XLOOKUP(FraudData[[#This Row],[foreign_transaction]],ForeignRules[Foreign Transaction],ForeignRules[Risk Points],0)</f>
        <v>0</v>
      </c>
      <c r="N7896">
        <f>_xlfn.XLOOKUP(FraudData[[#This Row],[location_mismatch]],Table10[Location Mismatch],Table10[Risk Points],0)</f>
        <v>0</v>
      </c>
      <c r="O7896">
        <f>_xlfn.XLOOKUP(FraudData[[#This Row],[device_trust_score]],DeviceRules[Device Min],DeviceRules[Risk Points],,-1)</f>
        <v>3</v>
      </c>
      <c r="P7896">
        <f>_xlfn.XLOOKUP(FraudData[[#This Row],[velocity_last_24h]],VelocityRules[Velocity Min],VelocityRules[Risk Points],,-1)</f>
        <v>0</v>
      </c>
      <c r="Q7896">
        <f>_xlfn.XLOOKUP(FraudData[[#This Row],[merchant_category]],MerchantRules[Merchant Category],MerchantRules[Risk Points],0)</f>
        <v>0</v>
      </c>
      <c r="R7896">
        <f>SUM(FraudData[[#This Row],[Amount Risk]:[Merchant Risk]])</f>
        <v>3</v>
      </c>
      <c r="S7896" t="str" cm="1">
        <f t="array" ref="S7896">_xlfn.IFS(FraudData[[#This Row],[Fraud Risk Score]]&gt;=8,"High Risk",FraudData[[#This Row],[Fraud Risk Score]]&gt;=6,"Medium Risk",TRUE,"Low Risk")</f>
        <v>Low Risk</v>
      </c>
    </row>
    <row r="7897" spans="1:19">
      <c r="A7897">
        <v>7896</v>
      </c>
      <c r="B7897">
        <v>340.01</v>
      </c>
      <c r="C7897">
        <v>15</v>
      </c>
      <c r="D7897" t="s">
        <v>47</v>
      </c>
      <c r="E7897">
        <v>0</v>
      </c>
      <c r="F7897">
        <v>0</v>
      </c>
      <c r="G7897">
        <v>51</v>
      </c>
      <c r="H7897">
        <v>3</v>
      </c>
      <c r="I7897">
        <v>41</v>
      </c>
      <c r="J7897">
        <v>0</v>
      </c>
      <c r="K7897">
        <f>_xlfn.XLOOKUP(FraudData[[#This Row],[amount]],AmountRules[Amount Min],AmountRules[Risk Points],,-1)</f>
        <v>0</v>
      </c>
      <c r="L7897">
        <f>_xlfn.XLOOKUP(FraudData[[#This Row],[transaction_hour]],TimeRules[Hour Min],TimeRules[Risk Points],,-1)</f>
        <v>0</v>
      </c>
      <c r="M7897">
        <f>_xlfn.XLOOKUP(FraudData[[#This Row],[foreign_transaction]],ForeignRules[Foreign Transaction],ForeignRules[Risk Points],0)</f>
        <v>0</v>
      </c>
      <c r="N7897">
        <f>_xlfn.XLOOKUP(FraudData[[#This Row],[location_mismatch]],Table10[Location Mismatch],Table10[Risk Points],0)</f>
        <v>0</v>
      </c>
      <c r="O7897">
        <f>_xlfn.XLOOKUP(FraudData[[#This Row],[device_trust_score]],DeviceRules[Device Min],DeviceRules[Risk Points],,-1)</f>
        <v>1</v>
      </c>
      <c r="P7897">
        <f>_xlfn.XLOOKUP(FraudData[[#This Row],[velocity_last_24h]],VelocityRules[Velocity Min],VelocityRules[Risk Points],,-1)</f>
        <v>0</v>
      </c>
      <c r="Q7897">
        <f>_xlfn.XLOOKUP(FraudData[[#This Row],[merchant_category]],MerchantRules[Merchant Category],MerchantRules[Risk Points],0)</f>
        <v>0</v>
      </c>
      <c r="R7897">
        <f>SUM(FraudData[[#This Row],[Amount Risk]:[Merchant Risk]])</f>
        <v>1</v>
      </c>
      <c r="S7897" t="str" cm="1">
        <f t="array" ref="S7897">_xlfn.IFS(FraudData[[#This Row],[Fraud Risk Score]]&gt;=8,"High Risk",FraudData[[#This Row],[Fraud Risk Score]]&gt;=6,"Medium Risk",TRUE,"Low Risk")</f>
        <v>Low Risk</v>
      </c>
    </row>
    <row r="7898" spans="1:19">
      <c r="A7898">
        <v>7897</v>
      </c>
      <c r="B7898">
        <v>220.39</v>
      </c>
      <c r="C7898">
        <v>23</v>
      </c>
      <c r="D7898" t="s">
        <v>48</v>
      </c>
      <c r="E7898">
        <v>0</v>
      </c>
      <c r="F7898">
        <v>0</v>
      </c>
      <c r="G7898">
        <v>50</v>
      </c>
      <c r="H7898">
        <v>2</v>
      </c>
      <c r="I7898">
        <v>41</v>
      </c>
      <c r="J7898">
        <v>0</v>
      </c>
      <c r="K7898">
        <f>_xlfn.XLOOKUP(FraudData[[#This Row],[amount]],AmountRules[Amount Min],AmountRules[Risk Points],,-1)</f>
        <v>0</v>
      </c>
      <c r="L7898">
        <f>_xlfn.XLOOKUP(FraudData[[#This Row],[transaction_hour]],TimeRules[Hour Min],TimeRules[Risk Points],,-1)</f>
        <v>1</v>
      </c>
      <c r="M7898">
        <f>_xlfn.XLOOKUP(FraudData[[#This Row],[foreign_transaction]],ForeignRules[Foreign Transaction],ForeignRules[Risk Points],0)</f>
        <v>0</v>
      </c>
      <c r="N7898">
        <f>_xlfn.XLOOKUP(FraudData[[#This Row],[location_mismatch]],Table10[Location Mismatch],Table10[Risk Points],0)</f>
        <v>0</v>
      </c>
      <c r="O7898">
        <f>_xlfn.XLOOKUP(FraudData[[#This Row],[device_trust_score]],DeviceRules[Device Min],DeviceRules[Risk Points],,-1)</f>
        <v>1</v>
      </c>
      <c r="P7898">
        <f>_xlfn.XLOOKUP(FraudData[[#This Row],[velocity_last_24h]],VelocityRules[Velocity Min],VelocityRules[Risk Points],,-1)</f>
        <v>0</v>
      </c>
      <c r="Q7898">
        <f>_xlfn.XLOOKUP(FraudData[[#This Row],[merchant_category]],MerchantRules[Merchant Category],MerchantRules[Risk Points],0)</f>
        <v>0</v>
      </c>
      <c r="R7898">
        <f>SUM(FraudData[[#This Row],[Amount Risk]:[Merchant Risk]])</f>
        <v>2</v>
      </c>
      <c r="S7898" t="str" cm="1">
        <f t="array" ref="S7898">_xlfn.IFS(FraudData[[#This Row],[Fraud Risk Score]]&gt;=8,"High Risk",FraudData[[#This Row],[Fraud Risk Score]]&gt;=6,"Medium Risk",TRUE,"Low Risk")</f>
        <v>Low Risk</v>
      </c>
    </row>
    <row r="7899" spans="1:19">
      <c r="A7899">
        <v>7898</v>
      </c>
      <c r="B7899">
        <v>121.36</v>
      </c>
      <c r="C7899">
        <v>9</v>
      </c>
      <c r="D7899" t="s">
        <v>47</v>
      </c>
      <c r="E7899">
        <v>1</v>
      </c>
      <c r="F7899">
        <v>0</v>
      </c>
      <c r="G7899">
        <v>49</v>
      </c>
      <c r="H7899">
        <v>2</v>
      </c>
      <c r="I7899">
        <v>51</v>
      </c>
      <c r="J7899">
        <v>0</v>
      </c>
      <c r="K7899">
        <f>_xlfn.XLOOKUP(FraudData[[#This Row],[amount]],AmountRules[Amount Min],AmountRules[Risk Points],,-1)</f>
        <v>0</v>
      </c>
      <c r="L7899">
        <f>_xlfn.XLOOKUP(FraudData[[#This Row],[transaction_hour]],TimeRules[Hour Min],TimeRules[Risk Points],,-1)</f>
        <v>0</v>
      </c>
      <c r="M7899">
        <f>_xlfn.XLOOKUP(FraudData[[#This Row],[foreign_transaction]],ForeignRules[Foreign Transaction],ForeignRules[Risk Points],0)</f>
        <v>3</v>
      </c>
      <c r="N7899">
        <f>_xlfn.XLOOKUP(FraudData[[#This Row],[location_mismatch]],Table10[Location Mismatch],Table10[Risk Points],0)</f>
        <v>0</v>
      </c>
      <c r="O7899">
        <f>_xlfn.XLOOKUP(FraudData[[#This Row],[device_trust_score]],DeviceRules[Device Min],DeviceRules[Risk Points],,-1)</f>
        <v>2</v>
      </c>
      <c r="P7899">
        <f>_xlfn.XLOOKUP(FraudData[[#This Row],[velocity_last_24h]],VelocityRules[Velocity Min],VelocityRules[Risk Points],,-1)</f>
        <v>0</v>
      </c>
      <c r="Q7899">
        <f>_xlfn.XLOOKUP(FraudData[[#This Row],[merchant_category]],MerchantRules[Merchant Category],MerchantRules[Risk Points],0)</f>
        <v>0</v>
      </c>
      <c r="R7899">
        <f>SUM(FraudData[[#This Row],[Amount Risk]:[Merchant Risk]])</f>
        <v>5</v>
      </c>
      <c r="S7899" t="str" cm="1">
        <f t="array" ref="S7899">_xlfn.IFS(FraudData[[#This Row],[Fraud Risk Score]]&gt;=8,"High Risk",FraudData[[#This Row],[Fraud Risk Score]]&gt;=6,"Medium Risk",TRUE,"Low Risk")</f>
        <v>Low Risk</v>
      </c>
    </row>
    <row r="7900" spans="1:19">
      <c r="A7900">
        <v>7899</v>
      </c>
      <c r="B7900">
        <v>53.64</v>
      </c>
      <c r="C7900">
        <v>3</v>
      </c>
      <c r="D7900" t="s">
        <v>46</v>
      </c>
      <c r="E7900">
        <v>0</v>
      </c>
      <c r="F7900">
        <v>1</v>
      </c>
      <c r="G7900">
        <v>36</v>
      </c>
      <c r="H7900">
        <v>5</v>
      </c>
      <c r="I7900">
        <v>45</v>
      </c>
      <c r="J7900">
        <v>1</v>
      </c>
      <c r="K7900">
        <f>_xlfn.XLOOKUP(FraudData[[#This Row],[amount]],AmountRules[Amount Min],AmountRules[Risk Points],,-1)</f>
        <v>0</v>
      </c>
      <c r="L7900">
        <f>_xlfn.XLOOKUP(FraudData[[#This Row],[transaction_hour]],TimeRules[Hour Min],TimeRules[Risk Points],,-1)</f>
        <v>3</v>
      </c>
      <c r="M7900">
        <f>_xlfn.XLOOKUP(FraudData[[#This Row],[foreign_transaction]],ForeignRules[Foreign Transaction],ForeignRules[Risk Points],0)</f>
        <v>0</v>
      </c>
      <c r="N7900">
        <f>_xlfn.XLOOKUP(FraudData[[#This Row],[location_mismatch]],Table10[Location Mismatch],Table10[Risk Points],0)</f>
        <v>3</v>
      </c>
      <c r="O7900">
        <f>_xlfn.XLOOKUP(FraudData[[#This Row],[device_trust_score]],DeviceRules[Device Min],DeviceRules[Risk Points],,-1)</f>
        <v>2</v>
      </c>
      <c r="P7900">
        <f>_xlfn.XLOOKUP(FraudData[[#This Row],[velocity_last_24h]],VelocityRules[Velocity Min],VelocityRules[Risk Points],,-1)</f>
        <v>3</v>
      </c>
      <c r="Q7900">
        <f>_xlfn.XLOOKUP(FraudData[[#This Row],[merchant_category]],MerchantRules[Merchant Category],MerchantRules[Risk Points],0)</f>
        <v>0</v>
      </c>
      <c r="R7900">
        <f>SUM(FraudData[[#This Row],[Amount Risk]:[Merchant Risk]])</f>
        <v>11</v>
      </c>
      <c r="S7900" t="str" cm="1">
        <f t="array" ref="S7900">_xlfn.IFS(FraudData[[#This Row],[Fraud Risk Score]]&gt;=8,"High Risk",FraudData[[#This Row],[Fraud Risk Score]]&gt;=6,"Medium Risk",TRUE,"Low Risk")</f>
        <v>High Risk</v>
      </c>
    </row>
    <row r="7901" spans="1:19">
      <c r="A7901">
        <v>7900</v>
      </c>
      <c r="B7901">
        <v>389.19</v>
      </c>
      <c r="C7901">
        <v>9</v>
      </c>
      <c r="D7901" t="s">
        <v>46</v>
      </c>
      <c r="E7901">
        <v>0</v>
      </c>
      <c r="F7901">
        <v>0</v>
      </c>
      <c r="G7901">
        <v>41</v>
      </c>
      <c r="H7901">
        <v>2</v>
      </c>
      <c r="I7901">
        <v>32</v>
      </c>
      <c r="J7901">
        <v>0</v>
      </c>
      <c r="K7901">
        <f>_xlfn.XLOOKUP(FraudData[[#This Row],[amount]],AmountRules[Amount Min],AmountRules[Risk Points],,-1)</f>
        <v>0</v>
      </c>
      <c r="L7901">
        <f>_xlfn.XLOOKUP(FraudData[[#This Row],[transaction_hour]],TimeRules[Hour Min],TimeRules[Risk Points],,-1)</f>
        <v>0</v>
      </c>
      <c r="M7901">
        <f>_xlfn.XLOOKUP(FraudData[[#This Row],[foreign_transaction]],ForeignRules[Foreign Transaction],ForeignRules[Risk Points],0)</f>
        <v>0</v>
      </c>
      <c r="N7901">
        <f>_xlfn.XLOOKUP(FraudData[[#This Row],[location_mismatch]],Table10[Location Mismatch],Table10[Risk Points],0)</f>
        <v>0</v>
      </c>
      <c r="O7901">
        <f>_xlfn.XLOOKUP(FraudData[[#This Row],[device_trust_score]],DeviceRules[Device Min],DeviceRules[Risk Points],,-1)</f>
        <v>2</v>
      </c>
      <c r="P7901">
        <f>_xlfn.XLOOKUP(FraudData[[#This Row],[velocity_last_24h]],VelocityRules[Velocity Min],VelocityRules[Risk Points],,-1)</f>
        <v>0</v>
      </c>
      <c r="Q7901">
        <f>_xlfn.XLOOKUP(FraudData[[#This Row],[merchant_category]],MerchantRules[Merchant Category],MerchantRules[Risk Points],0)</f>
        <v>0</v>
      </c>
      <c r="R7901">
        <f>SUM(FraudData[[#This Row],[Amount Risk]:[Merchant Risk]])</f>
        <v>2</v>
      </c>
      <c r="S7901" t="str" cm="1">
        <f t="array" ref="S7901">_xlfn.IFS(FraudData[[#This Row],[Fraud Risk Score]]&gt;=8,"High Risk",FraudData[[#This Row],[Fraud Risk Score]]&gt;=6,"Medium Risk",TRUE,"Low Risk")</f>
        <v>Low Risk</v>
      </c>
    </row>
    <row r="7902" spans="1:19">
      <c r="A7902">
        <v>7901</v>
      </c>
      <c r="B7902">
        <v>154.88</v>
      </c>
      <c r="C7902">
        <v>19</v>
      </c>
      <c r="D7902" t="s">
        <v>47</v>
      </c>
      <c r="E7902">
        <v>0</v>
      </c>
      <c r="F7902">
        <v>0</v>
      </c>
      <c r="G7902">
        <v>89</v>
      </c>
      <c r="H7902">
        <v>2</v>
      </c>
      <c r="I7902">
        <v>68</v>
      </c>
      <c r="J7902">
        <v>0</v>
      </c>
      <c r="K7902">
        <f>_xlfn.XLOOKUP(FraudData[[#This Row],[amount]],AmountRules[Amount Min],AmountRules[Risk Points],,-1)</f>
        <v>0</v>
      </c>
      <c r="L7902">
        <f>_xlfn.XLOOKUP(FraudData[[#This Row],[transaction_hour]],TimeRules[Hour Min],TimeRules[Risk Points],,-1)</f>
        <v>0</v>
      </c>
      <c r="M7902">
        <f>_xlfn.XLOOKUP(FraudData[[#This Row],[foreign_transaction]],ForeignRules[Foreign Transaction],ForeignRules[Risk Points],0)</f>
        <v>0</v>
      </c>
      <c r="N7902">
        <f>_xlfn.XLOOKUP(FraudData[[#This Row],[location_mismatch]],Table10[Location Mismatch],Table10[Risk Points],0)</f>
        <v>0</v>
      </c>
      <c r="O7902">
        <f>_xlfn.XLOOKUP(FraudData[[#This Row],[device_trust_score]],DeviceRules[Device Min],DeviceRules[Risk Points],,-1)</f>
        <v>0</v>
      </c>
      <c r="P7902">
        <f>_xlfn.XLOOKUP(FraudData[[#This Row],[velocity_last_24h]],VelocityRules[Velocity Min],VelocityRules[Risk Points],,-1)</f>
        <v>0</v>
      </c>
      <c r="Q7902">
        <f>_xlfn.XLOOKUP(FraudData[[#This Row],[merchant_category]],MerchantRules[Merchant Category],MerchantRules[Risk Points],0)</f>
        <v>0</v>
      </c>
      <c r="R7902">
        <f>SUM(FraudData[[#This Row],[Amount Risk]:[Merchant Risk]])</f>
        <v>0</v>
      </c>
      <c r="S7902" t="str" cm="1">
        <f t="array" ref="S7902">_xlfn.IFS(FraudData[[#This Row],[Fraud Risk Score]]&gt;=8,"High Risk",FraudData[[#This Row],[Fraud Risk Score]]&gt;=6,"Medium Risk",TRUE,"Low Risk")</f>
        <v>Low Risk</v>
      </c>
    </row>
    <row r="7903" spans="1:19">
      <c r="A7903">
        <v>7902</v>
      </c>
      <c r="B7903">
        <v>44.99</v>
      </c>
      <c r="C7903">
        <v>11</v>
      </c>
      <c r="D7903" t="s">
        <v>50</v>
      </c>
      <c r="E7903">
        <v>0</v>
      </c>
      <c r="F7903">
        <v>0</v>
      </c>
      <c r="G7903">
        <v>64</v>
      </c>
      <c r="H7903">
        <v>2</v>
      </c>
      <c r="I7903">
        <v>37</v>
      </c>
      <c r="J7903">
        <v>0</v>
      </c>
      <c r="K7903">
        <f>_xlfn.XLOOKUP(FraudData[[#This Row],[amount]],AmountRules[Amount Min],AmountRules[Risk Points],,-1)</f>
        <v>0</v>
      </c>
      <c r="L7903">
        <f>_xlfn.XLOOKUP(FraudData[[#This Row],[transaction_hour]],TimeRules[Hour Min],TimeRules[Risk Points],,-1)</f>
        <v>0</v>
      </c>
      <c r="M7903">
        <f>_xlfn.XLOOKUP(FraudData[[#This Row],[foreign_transaction]],ForeignRules[Foreign Transaction],ForeignRules[Risk Points],0)</f>
        <v>0</v>
      </c>
      <c r="N7903">
        <f>_xlfn.XLOOKUP(FraudData[[#This Row],[location_mismatch]],Table10[Location Mismatch],Table10[Risk Points],0)</f>
        <v>0</v>
      </c>
      <c r="O7903">
        <f>_xlfn.XLOOKUP(FraudData[[#This Row],[device_trust_score]],DeviceRules[Device Min],DeviceRules[Risk Points],,-1)</f>
        <v>1</v>
      </c>
      <c r="P7903">
        <f>_xlfn.XLOOKUP(FraudData[[#This Row],[velocity_last_24h]],VelocityRules[Velocity Min],VelocityRules[Risk Points],,-1)</f>
        <v>0</v>
      </c>
      <c r="Q7903">
        <f>_xlfn.XLOOKUP(FraudData[[#This Row],[merchant_category]],MerchantRules[Merchant Category],MerchantRules[Risk Points],0)</f>
        <v>0</v>
      </c>
      <c r="R7903">
        <f>SUM(FraudData[[#This Row],[Amount Risk]:[Merchant Risk]])</f>
        <v>1</v>
      </c>
      <c r="S7903" t="str" cm="1">
        <f t="array" ref="S7903">_xlfn.IFS(FraudData[[#This Row],[Fraud Risk Score]]&gt;=8,"High Risk",FraudData[[#This Row],[Fraud Risk Score]]&gt;=6,"Medium Risk",TRUE,"Low Risk")</f>
        <v>Low Risk</v>
      </c>
    </row>
    <row r="7904" spans="1:19">
      <c r="A7904">
        <v>7903</v>
      </c>
      <c r="B7904">
        <v>56.43</v>
      </c>
      <c r="C7904">
        <v>8</v>
      </c>
      <c r="D7904" t="s">
        <v>48</v>
      </c>
      <c r="E7904">
        <v>0</v>
      </c>
      <c r="F7904">
        <v>0</v>
      </c>
      <c r="G7904">
        <v>29</v>
      </c>
      <c r="H7904">
        <v>0</v>
      </c>
      <c r="I7904">
        <v>42</v>
      </c>
      <c r="J7904">
        <v>0</v>
      </c>
      <c r="K7904">
        <f>_xlfn.XLOOKUP(FraudData[[#This Row],[amount]],AmountRules[Amount Min],AmountRules[Risk Points],,-1)</f>
        <v>0</v>
      </c>
      <c r="L7904">
        <f>_xlfn.XLOOKUP(FraudData[[#This Row],[transaction_hour]],TimeRules[Hour Min],TimeRules[Risk Points],,-1)</f>
        <v>0</v>
      </c>
      <c r="M7904">
        <f>_xlfn.XLOOKUP(FraudData[[#This Row],[foreign_transaction]],ForeignRules[Foreign Transaction],ForeignRules[Risk Points],0)</f>
        <v>0</v>
      </c>
      <c r="N7904">
        <f>_xlfn.XLOOKUP(FraudData[[#This Row],[location_mismatch]],Table10[Location Mismatch],Table10[Risk Points],0)</f>
        <v>0</v>
      </c>
      <c r="O7904">
        <f>_xlfn.XLOOKUP(FraudData[[#This Row],[device_trust_score]],DeviceRules[Device Min],DeviceRules[Risk Points],,-1)</f>
        <v>3</v>
      </c>
      <c r="P7904">
        <f>_xlfn.XLOOKUP(FraudData[[#This Row],[velocity_last_24h]],VelocityRules[Velocity Min],VelocityRules[Risk Points],,-1)</f>
        <v>0</v>
      </c>
      <c r="Q7904">
        <f>_xlfn.XLOOKUP(FraudData[[#This Row],[merchant_category]],MerchantRules[Merchant Category],MerchantRules[Risk Points],0)</f>
        <v>0</v>
      </c>
      <c r="R7904">
        <f>SUM(FraudData[[#This Row],[Amount Risk]:[Merchant Risk]])</f>
        <v>3</v>
      </c>
      <c r="S7904" t="str" cm="1">
        <f t="array" ref="S7904">_xlfn.IFS(FraudData[[#This Row],[Fraud Risk Score]]&gt;=8,"High Risk",FraudData[[#This Row],[Fraud Risk Score]]&gt;=6,"Medium Risk",TRUE,"Low Risk")</f>
        <v>Low Risk</v>
      </c>
    </row>
    <row r="7905" spans="1:19">
      <c r="A7905">
        <v>7904</v>
      </c>
      <c r="B7905">
        <v>292.54000000000002</v>
      </c>
      <c r="C7905">
        <v>14</v>
      </c>
      <c r="D7905" t="s">
        <v>49</v>
      </c>
      <c r="E7905">
        <v>0</v>
      </c>
      <c r="F7905">
        <v>0</v>
      </c>
      <c r="G7905">
        <v>52</v>
      </c>
      <c r="H7905">
        <v>2</v>
      </c>
      <c r="I7905">
        <v>24</v>
      </c>
      <c r="J7905">
        <v>0</v>
      </c>
      <c r="K7905">
        <f>_xlfn.XLOOKUP(FraudData[[#This Row],[amount]],AmountRules[Amount Min],AmountRules[Risk Points],,-1)</f>
        <v>0</v>
      </c>
      <c r="L7905">
        <f>_xlfn.XLOOKUP(FraudData[[#This Row],[transaction_hour]],TimeRules[Hour Min],TimeRules[Risk Points],,-1)</f>
        <v>0</v>
      </c>
      <c r="M7905">
        <f>_xlfn.XLOOKUP(FraudData[[#This Row],[foreign_transaction]],ForeignRules[Foreign Transaction],ForeignRules[Risk Points],0)</f>
        <v>0</v>
      </c>
      <c r="N7905">
        <f>_xlfn.XLOOKUP(FraudData[[#This Row],[location_mismatch]],Table10[Location Mismatch],Table10[Risk Points],0)</f>
        <v>0</v>
      </c>
      <c r="O7905">
        <f>_xlfn.XLOOKUP(FraudData[[#This Row],[device_trust_score]],DeviceRules[Device Min],DeviceRules[Risk Points],,-1)</f>
        <v>1</v>
      </c>
      <c r="P7905">
        <f>_xlfn.XLOOKUP(FraudData[[#This Row],[velocity_last_24h]],VelocityRules[Velocity Min],VelocityRules[Risk Points],,-1)</f>
        <v>0</v>
      </c>
      <c r="Q7905">
        <f>_xlfn.XLOOKUP(FraudData[[#This Row],[merchant_category]],MerchantRules[Merchant Category],MerchantRules[Risk Points],0)</f>
        <v>1</v>
      </c>
      <c r="R7905">
        <f>SUM(FraudData[[#This Row],[Amount Risk]:[Merchant Risk]])</f>
        <v>2</v>
      </c>
      <c r="S7905" t="str" cm="1">
        <f t="array" ref="S7905">_xlfn.IFS(FraudData[[#This Row],[Fraud Risk Score]]&gt;=8,"High Risk",FraudData[[#This Row],[Fraud Risk Score]]&gt;=6,"Medium Risk",TRUE,"Low Risk")</f>
        <v>Low Risk</v>
      </c>
    </row>
    <row r="7906" spans="1:19">
      <c r="A7906">
        <v>7905</v>
      </c>
      <c r="B7906">
        <v>8.1300000000000008</v>
      </c>
      <c r="C7906">
        <v>8</v>
      </c>
      <c r="D7906" t="s">
        <v>46</v>
      </c>
      <c r="E7906">
        <v>0</v>
      </c>
      <c r="F7906">
        <v>0</v>
      </c>
      <c r="G7906">
        <v>96</v>
      </c>
      <c r="H7906">
        <v>1</v>
      </c>
      <c r="I7906">
        <v>43</v>
      </c>
      <c r="J7906">
        <v>0</v>
      </c>
      <c r="K7906">
        <f>_xlfn.XLOOKUP(FraudData[[#This Row],[amount]],AmountRules[Amount Min],AmountRules[Risk Points],,-1)</f>
        <v>0</v>
      </c>
      <c r="L7906">
        <f>_xlfn.XLOOKUP(FraudData[[#This Row],[transaction_hour]],TimeRules[Hour Min],TimeRules[Risk Points],,-1)</f>
        <v>0</v>
      </c>
      <c r="M7906">
        <f>_xlfn.XLOOKUP(FraudData[[#This Row],[foreign_transaction]],ForeignRules[Foreign Transaction],ForeignRules[Risk Points],0)</f>
        <v>0</v>
      </c>
      <c r="N7906">
        <f>_xlfn.XLOOKUP(FraudData[[#This Row],[location_mismatch]],Table10[Location Mismatch],Table10[Risk Points],0)</f>
        <v>0</v>
      </c>
      <c r="O7906">
        <f>_xlfn.XLOOKUP(FraudData[[#This Row],[device_trust_score]],DeviceRules[Device Min],DeviceRules[Risk Points],,-1)</f>
        <v>0</v>
      </c>
      <c r="P7906">
        <f>_xlfn.XLOOKUP(FraudData[[#This Row],[velocity_last_24h]],VelocityRules[Velocity Min],VelocityRules[Risk Points],,-1)</f>
        <v>0</v>
      </c>
      <c r="Q7906">
        <f>_xlfn.XLOOKUP(FraudData[[#This Row],[merchant_category]],MerchantRules[Merchant Category],MerchantRules[Risk Points],0)</f>
        <v>0</v>
      </c>
      <c r="R7906">
        <f>SUM(FraudData[[#This Row],[Amount Risk]:[Merchant Risk]])</f>
        <v>0</v>
      </c>
      <c r="S7906" t="str" cm="1">
        <f t="array" ref="S7906">_xlfn.IFS(FraudData[[#This Row],[Fraud Risk Score]]&gt;=8,"High Risk",FraudData[[#This Row],[Fraud Risk Score]]&gt;=6,"Medium Risk",TRUE,"Low Risk")</f>
        <v>Low Risk</v>
      </c>
    </row>
    <row r="7907" spans="1:19">
      <c r="A7907">
        <v>7906</v>
      </c>
      <c r="B7907">
        <v>871.18</v>
      </c>
      <c r="C7907">
        <v>6</v>
      </c>
      <c r="D7907" t="s">
        <v>48</v>
      </c>
      <c r="E7907">
        <v>0</v>
      </c>
      <c r="F7907">
        <v>0</v>
      </c>
      <c r="G7907">
        <v>76</v>
      </c>
      <c r="H7907">
        <v>3</v>
      </c>
      <c r="I7907">
        <v>58</v>
      </c>
      <c r="J7907">
        <v>0</v>
      </c>
      <c r="K7907">
        <f>_xlfn.XLOOKUP(FraudData[[#This Row],[amount]],AmountRules[Amount Min],AmountRules[Risk Points],,-1)</f>
        <v>1</v>
      </c>
      <c r="L7907">
        <f>_xlfn.XLOOKUP(FraudData[[#This Row],[transaction_hour]],TimeRules[Hour Min],TimeRules[Risk Points],,-1)</f>
        <v>0</v>
      </c>
      <c r="M7907">
        <f>_xlfn.XLOOKUP(FraudData[[#This Row],[foreign_transaction]],ForeignRules[Foreign Transaction],ForeignRules[Risk Points],0)</f>
        <v>0</v>
      </c>
      <c r="N7907">
        <f>_xlfn.XLOOKUP(FraudData[[#This Row],[location_mismatch]],Table10[Location Mismatch],Table10[Risk Points],0)</f>
        <v>0</v>
      </c>
      <c r="O7907">
        <f>_xlfn.XLOOKUP(FraudData[[#This Row],[device_trust_score]],DeviceRules[Device Min],DeviceRules[Risk Points],,-1)</f>
        <v>0</v>
      </c>
      <c r="P7907">
        <f>_xlfn.XLOOKUP(FraudData[[#This Row],[velocity_last_24h]],VelocityRules[Velocity Min],VelocityRules[Risk Points],,-1)</f>
        <v>0</v>
      </c>
      <c r="Q7907">
        <f>_xlfn.XLOOKUP(FraudData[[#This Row],[merchant_category]],MerchantRules[Merchant Category],MerchantRules[Risk Points],0)</f>
        <v>0</v>
      </c>
      <c r="R7907">
        <f>SUM(FraudData[[#This Row],[Amount Risk]:[Merchant Risk]])</f>
        <v>1</v>
      </c>
      <c r="S7907" t="str" cm="1">
        <f t="array" ref="S7907">_xlfn.IFS(FraudData[[#This Row],[Fraud Risk Score]]&gt;=8,"High Risk",FraudData[[#This Row],[Fraud Risk Score]]&gt;=6,"Medium Risk",TRUE,"Low Risk")</f>
        <v>Low Risk</v>
      </c>
    </row>
    <row r="7908" spans="1:19">
      <c r="A7908">
        <v>7907</v>
      </c>
      <c r="B7908">
        <v>25.14</v>
      </c>
      <c r="C7908">
        <v>23</v>
      </c>
      <c r="D7908" t="s">
        <v>48</v>
      </c>
      <c r="E7908">
        <v>0</v>
      </c>
      <c r="F7908">
        <v>0</v>
      </c>
      <c r="G7908">
        <v>38</v>
      </c>
      <c r="H7908">
        <v>2</v>
      </c>
      <c r="I7908">
        <v>24</v>
      </c>
      <c r="J7908">
        <v>0</v>
      </c>
      <c r="K7908">
        <f>_xlfn.XLOOKUP(FraudData[[#This Row],[amount]],AmountRules[Amount Min],AmountRules[Risk Points],,-1)</f>
        <v>0</v>
      </c>
      <c r="L7908">
        <f>_xlfn.XLOOKUP(FraudData[[#This Row],[transaction_hour]],TimeRules[Hour Min],TimeRules[Risk Points],,-1)</f>
        <v>1</v>
      </c>
      <c r="M7908">
        <f>_xlfn.XLOOKUP(FraudData[[#This Row],[foreign_transaction]],ForeignRules[Foreign Transaction],ForeignRules[Risk Points],0)</f>
        <v>0</v>
      </c>
      <c r="N7908">
        <f>_xlfn.XLOOKUP(FraudData[[#This Row],[location_mismatch]],Table10[Location Mismatch],Table10[Risk Points],0)</f>
        <v>0</v>
      </c>
      <c r="O7908">
        <f>_xlfn.XLOOKUP(FraudData[[#This Row],[device_trust_score]],DeviceRules[Device Min],DeviceRules[Risk Points],,-1)</f>
        <v>2</v>
      </c>
      <c r="P7908">
        <f>_xlfn.XLOOKUP(FraudData[[#This Row],[velocity_last_24h]],VelocityRules[Velocity Min],VelocityRules[Risk Points],,-1)</f>
        <v>0</v>
      </c>
      <c r="Q7908">
        <f>_xlfn.XLOOKUP(FraudData[[#This Row],[merchant_category]],MerchantRules[Merchant Category],MerchantRules[Risk Points],0)</f>
        <v>0</v>
      </c>
      <c r="R7908">
        <f>SUM(FraudData[[#This Row],[Amount Risk]:[Merchant Risk]])</f>
        <v>3</v>
      </c>
      <c r="S7908" t="str" cm="1">
        <f t="array" ref="S7908">_xlfn.IFS(FraudData[[#This Row],[Fraud Risk Score]]&gt;=8,"High Risk",FraudData[[#This Row],[Fraud Risk Score]]&gt;=6,"Medium Risk",TRUE,"Low Risk")</f>
        <v>Low Risk</v>
      </c>
    </row>
    <row r="7909" spans="1:19">
      <c r="A7909">
        <v>7908</v>
      </c>
      <c r="B7909">
        <v>286.19</v>
      </c>
      <c r="C7909">
        <v>11</v>
      </c>
      <c r="D7909" t="s">
        <v>46</v>
      </c>
      <c r="E7909">
        <v>0</v>
      </c>
      <c r="F7909">
        <v>0</v>
      </c>
      <c r="G7909">
        <v>30</v>
      </c>
      <c r="H7909">
        <v>1</v>
      </c>
      <c r="I7909">
        <v>65</v>
      </c>
      <c r="J7909">
        <v>0</v>
      </c>
      <c r="K7909">
        <f>_xlfn.XLOOKUP(FraudData[[#This Row],[amount]],AmountRules[Amount Min],AmountRules[Risk Points],,-1)</f>
        <v>0</v>
      </c>
      <c r="L7909">
        <f>_xlfn.XLOOKUP(FraudData[[#This Row],[transaction_hour]],TimeRules[Hour Min],TimeRules[Risk Points],,-1)</f>
        <v>0</v>
      </c>
      <c r="M7909">
        <f>_xlfn.XLOOKUP(FraudData[[#This Row],[foreign_transaction]],ForeignRules[Foreign Transaction],ForeignRules[Risk Points],0)</f>
        <v>0</v>
      </c>
      <c r="N7909">
        <f>_xlfn.XLOOKUP(FraudData[[#This Row],[location_mismatch]],Table10[Location Mismatch],Table10[Risk Points],0)</f>
        <v>0</v>
      </c>
      <c r="O7909">
        <f>_xlfn.XLOOKUP(FraudData[[#This Row],[device_trust_score]],DeviceRules[Device Min],DeviceRules[Risk Points],,-1)</f>
        <v>2</v>
      </c>
      <c r="P7909">
        <f>_xlfn.XLOOKUP(FraudData[[#This Row],[velocity_last_24h]],VelocityRules[Velocity Min],VelocityRules[Risk Points],,-1)</f>
        <v>0</v>
      </c>
      <c r="Q7909">
        <f>_xlfn.XLOOKUP(FraudData[[#This Row],[merchant_category]],MerchantRules[Merchant Category],MerchantRules[Risk Points],0)</f>
        <v>0</v>
      </c>
      <c r="R7909">
        <f>SUM(FraudData[[#This Row],[Amount Risk]:[Merchant Risk]])</f>
        <v>2</v>
      </c>
      <c r="S7909" t="str" cm="1">
        <f t="array" ref="S7909">_xlfn.IFS(FraudData[[#This Row],[Fraud Risk Score]]&gt;=8,"High Risk",FraudData[[#This Row],[Fraud Risk Score]]&gt;=6,"Medium Risk",TRUE,"Low Risk")</f>
        <v>Low Risk</v>
      </c>
    </row>
    <row r="7910" spans="1:19">
      <c r="A7910">
        <v>7909</v>
      </c>
      <c r="B7910">
        <v>90.39</v>
      </c>
      <c r="C7910">
        <v>19</v>
      </c>
      <c r="D7910" t="s">
        <v>47</v>
      </c>
      <c r="E7910">
        <v>0</v>
      </c>
      <c r="F7910">
        <v>0</v>
      </c>
      <c r="G7910">
        <v>42</v>
      </c>
      <c r="H7910">
        <v>3</v>
      </c>
      <c r="I7910">
        <v>53</v>
      </c>
      <c r="J7910">
        <v>0</v>
      </c>
      <c r="K7910">
        <f>_xlfn.XLOOKUP(FraudData[[#This Row],[amount]],AmountRules[Amount Min],AmountRules[Risk Points],,-1)</f>
        <v>0</v>
      </c>
      <c r="L7910">
        <f>_xlfn.XLOOKUP(FraudData[[#This Row],[transaction_hour]],TimeRules[Hour Min],TimeRules[Risk Points],,-1)</f>
        <v>0</v>
      </c>
      <c r="M7910">
        <f>_xlfn.XLOOKUP(FraudData[[#This Row],[foreign_transaction]],ForeignRules[Foreign Transaction],ForeignRules[Risk Points],0)</f>
        <v>0</v>
      </c>
      <c r="N7910">
        <f>_xlfn.XLOOKUP(FraudData[[#This Row],[location_mismatch]],Table10[Location Mismatch],Table10[Risk Points],0)</f>
        <v>0</v>
      </c>
      <c r="O7910">
        <f>_xlfn.XLOOKUP(FraudData[[#This Row],[device_trust_score]],DeviceRules[Device Min],DeviceRules[Risk Points],,-1)</f>
        <v>2</v>
      </c>
      <c r="P7910">
        <f>_xlfn.XLOOKUP(FraudData[[#This Row],[velocity_last_24h]],VelocityRules[Velocity Min],VelocityRules[Risk Points],,-1)</f>
        <v>0</v>
      </c>
      <c r="Q7910">
        <f>_xlfn.XLOOKUP(FraudData[[#This Row],[merchant_category]],MerchantRules[Merchant Category],MerchantRules[Risk Points],0)</f>
        <v>0</v>
      </c>
      <c r="R7910">
        <f>SUM(FraudData[[#This Row],[Amount Risk]:[Merchant Risk]])</f>
        <v>2</v>
      </c>
      <c r="S7910" t="str" cm="1">
        <f t="array" ref="S7910">_xlfn.IFS(FraudData[[#This Row],[Fraud Risk Score]]&gt;=8,"High Risk",FraudData[[#This Row],[Fraud Risk Score]]&gt;=6,"Medium Risk",TRUE,"Low Risk")</f>
        <v>Low Risk</v>
      </c>
    </row>
    <row r="7911" spans="1:19">
      <c r="A7911">
        <v>7910</v>
      </c>
      <c r="B7911">
        <v>121.99</v>
      </c>
      <c r="C7911">
        <v>23</v>
      </c>
      <c r="D7911" t="s">
        <v>46</v>
      </c>
      <c r="E7911">
        <v>0</v>
      </c>
      <c r="F7911">
        <v>0</v>
      </c>
      <c r="G7911">
        <v>61</v>
      </c>
      <c r="H7911">
        <v>4</v>
      </c>
      <c r="I7911">
        <v>57</v>
      </c>
      <c r="J7911">
        <v>0</v>
      </c>
      <c r="K7911">
        <f>_xlfn.XLOOKUP(FraudData[[#This Row],[amount]],AmountRules[Amount Min],AmountRules[Risk Points],,-1)</f>
        <v>0</v>
      </c>
      <c r="L7911">
        <f>_xlfn.XLOOKUP(FraudData[[#This Row],[transaction_hour]],TimeRules[Hour Min],TimeRules[Risk Points],,-1)</f>
        <v>1</v>
      </c>
      <c r="M7911">
        <f>_xlfn.XLOOKUP(FraudData[[#This Row],[foreign_transaction]],ForeignRules[Foreign Transaction],ForeignRules[Risk Points],0)</f>
        <v>0</v>
      </c>
      <c r="N7911">
        <f>_xlfn.XLOOKUP(FraudData[[#This Row],[location_mismatch]],Table10[Location Mismatch],Table10[Risk Points],0)</f>
        <v>0</v>
      </c>
      <c r="O7911">
        <f>_xlfn.XLOOKUP(FraudData[[#This Row],[device_trust_score]],DeviceRules[Device Min],DeviceRules[Risk Points],,-1)</f>
        <v>1</v>
      </c>
      <c r="P7911">
        <f>_xlfn.XLOOKUP(FraudData[[#This Row],[velocity_last_24h]],VelocityRules[Velocity Min],VelocityRules[Risk Points],,-1)</f>
        <v>0</v>
      </c>
      <c r="Q7911">
        <f>_xlfn.XLOOKUP(FraudData[[#This Row],[merchant_category]],MerchantRules[Merchant Category],MerchantRules[Risk Points],0)</f>
        <v>0</v>
      </c>
      <c r="R7911">
        <f>SUM(FraudData[[#This Row],[Amount Risk]:[Merchant Risk]])</f>
        <v>2</v>
      </c>
      <c r="S7911" t="str" cm="1">
        <f t="array" ref="S7911">_xlfn.IFS(FraudData[[#This Row],[Fraud Risk Score]]&gt;=8,"High Risk",FraudData[[#This Row],[Fraud Risk Score]]&gt;=6,"Medium Risk",TRUE,"Low Risk")</f>
        <v>Low Risk</v>
      </c>
    </row>
    <row r="7912" spans="1:19">
      <c r="A7912">
        <v>7911</v>
      </c>
      <c r="B7912">
        <v>382.63</v>
      </c>
      <c r="C7912">
        <v>13</v>
      </c>
      <c r="D7912" t="s">
        <v>48</v>
      </c>
      <c r="E7912">
        <v>0</v>
      </c>
      <c r="F7912">
        <v>0</v>
      </c>
      <c r="G7912">
        <v>98</v>
      </c>
      <c r="H7912">
        <v>0</v>
      </c>
      <c r="I7912">
        <v>59</v>
      </c>
      <c r="J7912">
        <v>0</v>
      </c>
      <c r="K7912">
        <f>_xlfn.XLOOKUP(FraudData[[#This Row],[amount]],AmountRules[Amount Min],AmountRules[Risk Points],,-1)</f>
        <v>0</v>
      </c>
      <c r="L7912">
        <f>_xlfn.XLOOKUP(FraudData[[#This Row],[transaction_hour]],TimeRules[Hour Min],TimeRules[Risk Points],,-1)</f>
        <v>0</v>
      </c>
      <c r="M7912">
        <f>_xlfn.XLOOKUP(FraudData[[#This Row],[foreign_transaction]],ForeignRules[Foreign Transaction],ForeignRules[Risk Points],0)</f>
        <v>0</v>
      </c>
      <c r="N7912">
        <f>_xlfn.XLOOKUP(FraudData[[#This Row],[location_mismatch]],Table10[Location Mismatch],Table10[Risk Points],0)</f>
        <v>0</v>
      </c>
      <c r="O7912">
        <f>_xlfn.XLOOKUP(FraudData[[#This Row],[device_trust_score]],DeviceRules[Device Min],DeviceRules[Risk Points],,-1)</f>
        <v>0</v>
      </c>
      <c r="P7912">
        <f>_xlfn.XLOOKUP(FraudData[[#This Row],[velocity_last_24h]],VelocityRules[Velocity Min],VelocityRules[Risk Points],,-1)</f>
        <v>0</v>
      </c>
      <c r="Q7912">
        <f>_xlfn.XLOOKUP(FraudData[[#This Row],[merchant_category]],MerchantRules[Merchant Category],MerchantRules[Risk Points],0)</f>
        <v>0</v>
      </c>
      <c r="R7912">
        <f>SUM(FraudData[[#This Row],[Amount Risk]:[Merchant Risk]])</f>
        <v>0</v>
      </c>
      <c r="S7912" t="str" cm="1">
        <f t="array" ref="S7912">_xlfn.IFS(FraudData[[#This Row],[Fraud Risk Score]]&gt;=8,"High Risk",FraudData[[#This Row],[Fraud Risk Score]]&gt;=6,"Medium Risk",TRUE,"Low Risk")</f>
        <v>Low Risk</v>
      </c>
    </row>
    <row r="7913" spans="1:19">
      <c r="A7913">
        <v>7912</v>
      </c>
      <c r="B7913">
        <v>95.86</v>
      </c>
      <c r="C7913">
        <v>21</v>
      </c>
      <c r="D7913" t="s">
        <v>50</v>
      </c>
      <c r="E7913">
        <v>0</v>
      </c>
      <c r="F7913">
        <v>0</v>
      </c>
      <c r="G7913">
        <v>88</v>
      </c>
      <c r="H7913">
        <v>2</v>
      </c>
      <c r="I7913">
        <v>62</v>
      </c>
      <c r="J7913">
        <v>0</v>
      </c>
      <c r="K7913">
        <f>_xlfn.XLOOKUP(FraudData[[#This Row],[amount]],AmountRules[Amount Min],AmountRules[Risk Points],,-1)</f>
        <v>0</v>
      </c>
      <c r="L7913">
        <f>_xlfn.XLOOKUP(FraudData[[#This Row],[transaction_hour]],TimeRules[Hour Min],TimeRules[Risk Points],,-1)</f>
        <v>0</v>
      </c>
      <c r="M7913">
        <f>_xlfn.XLOOKUP(FraudData[[#This Row],[foreign_transaction]],ForeignRules[Foreign Transaction],ForeignRules[Risk Points],0)</f>
        <v>0</v>
      </c>
      <c r="N7913">
        <f>_xlfn.XLOOKUP(FraudData[[#This Row],[location_mismatch]],Table10[Location Mismatch],Table10[Risk Points],0)</f>
        <v>0</v>
      </c>
      <c r="O7913">
        <f>_xlfn.XLOOKUP(FraudData[[#This Row],[device_trust_score]],DeviceRules[Device Min],DeviceRules[Risk Points],,-1)</f>
        <v>0</v>
      </c>
      <c r="P7913">
        <f>_xlfn.XLOOKUP(FraudData[[#This Row],[velocity_last_24h]],VelocityRules[Velocity Min],VelocityRules[Risk Points],,-1)</f>
        <v>0</v>
      </c>
      <c r="Q7913">
        <f>_xlfn.XLOOKUP(FraudData[[#This Row],[merchant_category]],MerchantRules[Merchant Category],MerchantRules[Risk Points],0)</f>
        <v>0</v>
      </c>
      <c r="R7913">
        <f>SUM(FraudData[[#This Row],[Amount Risk]:[Merchant Risk]])</f>
        <v>0</v>
      </c>
      <c r="S7913" t="str" cm="1">
        <f t="array" ref="S7913">_xlfn.IFS(FraudData[[#This Row],[Fraud Risk Score]]&gt;=8,"High Risk",FraudData[[#This Row],[Fraud Risk Score]]&gt;=6,"Medium Risk",TRUE,"Low Risk")</f>
        <v>Low Risk</v>
      </c>
    </row>
    <row r="7914" spans="1:19">
      <c r="A7914">
        <v>7913</v>
      </c>
      <c r="B7914">
        <v>138.80000000000001</v>
      </c>
      <c r="C7914">
        <v>15</v>
      </c>
      <c r="D7914" t="s">
        <v>47</v>
      </c>
      <c r="E7914">
        <v>0</v>
      </c>
      <c r="F7914">
        <v>0</v>
      </c>
      <c r="G7914">
        <v>59</v>
      </c>
      <c r="H7914">
        <v>2</v>
      </c>
      <c r="I7914">
        <v>39</v>
      </c>
      <c r="J7914">
        <v>0</v>
      </c>
      <c r="K7914">
        <f>_xlfn.XLOOKUP(FraudData[[#This Row],[amount]],AmountRules[Amount Min],AmountRules[Risk Points],,-1)</f>
        <v>0</v>
      </c>
      <c r="L7914">
        <f>_xlfn.XLOOKUP(FraudData[[#This Row],[transaction_hour]],TimeRules[Hour Min],TimeRules[Risk Points],,-1)</f>
        <v>0</v>
      </c>
      <c r="M7914">
        <f>_xlfn.XLOOKUP(FraudData[[#This Row],[foreign_transaction]],ForeignRules[Foreign Transaction],ForeignRules[Risk Points],0)</f>
        <v>0</v>
      </c>
      <c r="N7914">
        <f>_xlfn.XLOOKUP(FraudData[[#This Row],[location_mismatch]],Table10[Location Mismatch],Table10[Risk Points],0)</f>
        <v>0</v>
      </c>
      <c r="O7914">
        <f>_xlfn.XLOOKUP(FraudData[[#This Row],[device_trust_score]],DeviceRules[Device Min],DeviceRules[Risk Points],,-1)</f>
        <v>1</v>
      </c>
      <c r="P7914">
        <f>_xlfn.XLOOKUP(FraudData[[#This Row],[velocity_last_24h]],VelocityRules[Velocity Min],VelocityRules[Risk Points],,-1)</f>
        <v>0</v>
      </c>
      <c r="Q7914">
        <f>_xlfn.XLOOKUP(FraudData[[#This Row],[merchant_category]],MerchantRules[Merchant Category],MerchantRules[Risk Points],0)</f>
        <v>0</v>
      </c>
      <c r="R7914">
        <f>SUM(FraudData[[#This Row],[Amount Risk]:[Merchant Risk]])</f>
        <v>1</v>
      </c>
      <c r="S7914" t="str" cm="1">
        <f t="array" ref="S7914">_xlfn.IFS(FraudData[[#This Row],[Fraud Risk Score]]&gt;=8,"High Risk",FraudData[[#This Row],[Fraud Risk Score]]&gt;=6,"Medium Risk",TRUE,"Low Risk")</f>
        <v>Low Risk</v>
      </c>
    </row>
    <row r="7915" spans="1:19">
      <c r="A7915">
        <v>7914</v>
      </c>
      <c r="B7915">
        <v>9.1</v>
      </c>
      <c r="C7915">
        <v>18</v>
      </c>
      <c r="D7915" t="s">
        <v>46</v>
      </c>
      <c r="E7915">
        <v>0</v>
      </c>
      <c r="F7915">
        <v>0</v>
      </c>
      <c r="G7915">
        <v>41</v>
      </c>
      <c r="H7915">
        <v>1</v>
      </c>
      <c r="I7915">
        <v>29</v>
      </c>
      <c r="J7915">
        <v>0</v>
      </c>
      <c r="K7915">
        <f>_xlfn.XLOOKUP(FraudData[[#This Row],[amount]],AmountRules[Amount Min],AmountRules[Risk Points],,-1)</f>
        <v>0</v>
      </c>
      <c r="L7915">
        <f>_xlfn.XLOOKUP(FraudData[[#This Row],[transaction_hour]],TimeRules[Hour Min],TimeRules[Risk Points],,-1)</f>
        <v>0</v>
      </c>
      <c r="M7915">
        <f>_xlfn.XLOOKUP(FraudData[[#This Row],[foreign_transaction]],ForeignRules[Foreign Transaction],ForeignRules[Risk Points],0)</f>
        <v>0</v>
      </c>
      <c r="N7915">
        <f>_xlfn.XLOOKUP(FraudData[[#This Row],[location_mismatch]],Table10[Location Mismatch],Table10[Risk Points],0)</f>
        <v>0</v>
      </c>
      <c r="O7915">
        <f>_xlfn.XLOOKUP(FraudData[[#This Row],[device_trust_score]],DeviceRules[Device Min],DeviceRules[Risk Points],,-1)</f>
        <v>2</v>
      </c>
      <c r="P7915">
        <f>_xlfn.XLOOKUP(FraudData[[#This Row],[velocity_last_24h]],VelocityRules[Velocity Min],VelocityRules[Risk Points],,-1)</f>
        <v>0</v>
      </c>
      <c r="Q7915">
        <f>_xlfn.XLOOKUP(FraudData[[#This Row],[merchant_category]],MerchantRules[Merchant Category],MerchantRules[Risk Points],0)</f>
        <v>0</v>
      </c>
      <c r="R7915">
        <f>SUM(FraudData[[#This Row],[Amount Risk]:[Merchant Risk]])</f>
        <v>2</v>
      </c>
      <c r="S7915" t="str" cm="1">
        <f t="array" ref="S7915">_xlfn.IFS(FraudData[[#This Row],[Fraud Risk Score]]&gt;=8,"High Risk",FraudData[[#This Row],[Fraud Risk Score]]&gt;=6,"Medium Risk",TRUE,"Low Risk")</f>
        <v>Low Risk</v>
      </c>
    </row>
    <row r="7916" spans="1:19">
      <c r="A7916">
        <v>7915</v>
      </c>
      <c r="B7916">
        <v>0.42</v>
      </c>
      <c r="C7916">
        <v>22</v>
      </c>
      <c r="D7916" t="s">
        <v>49</v>
      </c>
      <c r="E7916">
        <v>0</v>
      </c>
      <c r="F7916">
        <v>0</v>
      </c>
      <c r="G7916">
        <v>34</v>
      </c>
      <c r="H7916">
        <v>1</v>
      </c>
      <c r="I7916">
        <v>46</v>
      </c>
      <c r="J7916">
        <v>0</v>
      </c>
      <c r="K7916">
        <f>_xlfn.XLOOKUP(FraudData[[#This Row],[amount]],AmountRules[Amount Min],AmountRules[Risk Points],,-1)</f>
        <v>0</v>
      </c>
      <c r="L7916">
        <f>_xlfn.XLOOKUP(FraudData[[#This Row],[transaction_hour]],TimeRules[Hour Min],TimeRules[Risk Points],,-1)</f>
        <v>0</v>
      </c>
      <c r="M7916">
        <f>_xlfn.XLOOKUP(FraudData[[#This Row],[foreign_transaction]],ForeignRules[Foreign Transaction],ForeignRules[Risk Points],0)</f>
        <v>0</v>
      </c>
      <c r="N7916">
        <f>_xlfn.XLOOKUP(FraudData[[#This Row],[location_mismatch]],Table10[Location Mismatch],Table10[Risk Points],0)</f>
        <v>0</v>
      </c>
      <c r="O7916">
        <f>_xlfn.XLOOKUP(FraudData[[#This Row],[device_trust_score]],DeviceRules[Device Min],DeviceRules[Risk Points],,-1)</f>
        <v>2</v>
      </c>
      <c r="P7916">
        <f>_xlfn.XLOOKUP(FraudData[[#This Row],[velocity_last_24h]],VelocityRules[Velocity Min],VelocityRules[Risk Points],,-1)</f>
        <v>0</v>
      </c>
      <c r="Q7916">
        <f>_xlfn.XLOOKUP(FraudData[[#This Row],[merchant_category]],MerchantRules[Merchant Category],MerchantRules[Risk Points],0)</f>
        <v>1</v>
      </c>
      <c r="R7916">
        <f>SUM(FraudData[[#This Row],[Amount Risk]:[Merchant Risk]])</f>
        <v>3</v>
      </c>
      <c r="S7916" t="str" cm="1">
        <f t="array" ref="S7916">_xlfn.IFS(FraudData[[#This Row],[Fraud Risk Score]]&gt;=8,"High Risk",FraudData[[#This Row],[Fraud Risk Score]]&gt;=6,"Medium Risk",TRUE,"Low Risk")</f>
        <v>Low Risk</v>
      </c>
    </row>
    <row r="7917" spans="1:19">
      <c r="A7917">
        <v>7916</v>
      </c>
      <c r="B7917">
        <v>50.54</v>
      </c>
      <c r="C7917">
        <v>2</v>
      </c>
      <c r="D7917" t="s">
        <v>46</v>
      </c>
      <c r="E7917">
        <v>0</v>
      </c>
      <c r="F7917">
        <v>0</v>
      </c>
      <c r="G7917">
        <v>75</v>
      </c>
      <c r="H7917">
        <v>0</v>
      </c>
      <c r="I7917">
        <v>39</v>
      </c>
      <c r="J7917">
        <v>0</v>
      </c>
      <c r="K7917">
        <f>_xlfn.XLOOKUP(FraudData[[#This Row],[amount]],AmountRules[Amount Min],AmountRules[Risk Points],,-1)</f>
        <v>0</v>
      </c>
      <c r="L7917">
        <f>_xlfn.XLOOKUP(FraudData[[#This Row],[transaction_hour]],TimeRules[Hour Min],TimeRules[Risk Points],,-1)</f>
        <v>3</v>
      </c>
      <c r="M7917">
        <f>_xlfn.XLOOKUP(FraudData[[#This Row],[foreign_transaction]],ForeignRules[Foreign Transaction],ForeignRules[Risk Points],0)</f>
        <v>0</v>
      </c>
      <c r="N7917">
        <f>_xlfn.XLOOKUP(FraudData[[#This Row],[location_mismatch]],Table10[Location Mismatch],Table10[Risk Points],0)</f>
        <v>0</v>
      </c>
      <c r="O7917">
        <f>_xlfn.XLOOKUP(FraudData[[#This Row],[device_trust_score]],DeviceRules[Device Min],DeviceRules[Risk Points],,-1)</f>
        <v>0</v>
      </c>
      <c r="P7917">
        <f>_xlfn.XLOOKUP(FraudData[[#This Row],[velocity_last_24h]],VelocityRules[Velocity Min],VelocityRules[Risk Points],,-1)</f>
        <v>0</v>
      </c>
      <c r="Q7917">
        <f>_xlfn.XLOOKUP(FraudData[[#This Row],[merchant_category]],MerchantRules[Merchant Category],MerchantRules[Risk Points],0)</f>
        <v>0</v>
      </c>
      <c r="R7917">
        <f>SUM(FraudData[[#This Row],[Amount Risk]:[Merchant Risk]])</f>
        <v>3</v>
      </c>
      <c r="S7917" t="str" cm="1">
        <f t="array" ref="S7917">_xlfn.IFS(FraudData[[#This Row],[Fraud Risk Score]]&gt;=8,"High Risk",FraudData[[#This Row],[Fraud Risk Score]]&gt;=6,"Medium Risk",TRUE,"Low Risk")</f>
        <v>Low Risk</v>
      </c>
    </row>
    <row r="7918" spans="1:19">
      <c r="A7918">
        <v>7917</v>
      </c>
      <c r="B7918">
        <v>205.43</v>
      </c>
      <c r="C7918">
        <v>10</v>
      </c>
      <c r="D7918" t="s">
        <v>48</v>
      </c>
      <c r="E7918">
        <v>1</v>
      </c>
      <c r="F7918">
        <v>0</v>
      </c>
      <c r="G7918">
        <v>76</v>
      </c>
      <c r="H7918">
        <v>3</v>
      </c>
      <c r="I7918">
        <v>67</v>
      </c>
      <c r="J7918">
        <v>0</v>
      </c>
      <c r="K7918">
        <f>_xlfn.XLOOKUP(FraudData[[#This Row],[amount]],AmountRules[Amount Min],AmountRules[Risk Points],,-1)</f>
        <v>0</v>
      </c>
      <c r="L7918">
        <f>_xlfn.XLOOKUP(FraudData[[#This Row],[transaction_hour]],TimeRules[Hour Min],TimeRules[Risk Points],,-1)</f>
        <v>0</v>
      </c>
      <c r="M7918">
        <f>_xlfn.XLOOKUP(FraudData[[#This Row],[foreign_transaction]],ForeignRules[Foreign Transaction],ForeignRules[Risk Points],0)</f>
        <v>3</v>
      </c>
      <c r="N7918">
        <f>_xlfn.XLOOKUP(FraudData[[#This Row],[location_mismatch]],Table10[Location Mismatch],Table10[Risk Points],0)</f>
        <v>0</v>
      </c>
      <c r="O7918">
        <f>_xlfn.XLOOKUP(FraudData[[#This Row],[device_trust_score]],DeviceRules[Device Min],DeviceRules[Risk Points],,-1)</f>
        <v>0</v>
      </c>
      <c r="P7918">
        <f>_xlfn.XLOOKUP(FraudData[[#This Row],[velocity_last_24h]],VelocityRules[Velocity Min],VelocityRules[Risk Points],,-1)</f>
        <v>0</v>
      </c>
      <c r="Q7918">
        <f>_xlfn.XLOOKUP(FraudData[[#This Row],[merchant_category]],MerchantRules[Merchant Category],MerchantRules[Risk Points],0)</f>
        <v>0</v>
      </c>
      <c r="R7918">
        <f>SUM(FraudData[[#This Row],[Amount Risk]:[Merchant Risk]])</f>
        <v>3</v>
      </c>
      <c r="S7918" t="str" cm="1">
        <f t="array" ref="S7918">_xlfn.IFS(FraudData[[#This Row],[Fraud Risk Score]]&gt;=8,"High Risk",FraudData[[#This Row],[Fraud Risk Score]]&gt;=6,"Medium Risk",TRUE,"Low Risk")</f>
        <v>Low Risk</v>
      </c>
    </row>
    <row r="7919" spans="1:19">
      <c r="A7919">
        <v>7918</v>
      </c>
      <c r="B7919">
        <v>23.27</v>
      </c>
      <c r="C7919">
        <v>22</v>
      </c>
      <c r="D7919" t="s">
        <v>48</v>
      </c>
      <c r="E7919">
        <v>0</v>
      </c>
      <c r="F7919">
        <v>0</v>
      </c>
      <c r="G7919">
        <v>88</v>
      </c>
      <c r="H7919">
        <v>0</v>
      </c>
      <c r="I7919">
        <v>52</v>
      </c>
      <c r="J7919">
        <v>0</v>
      </c>
      <c r="K7919">
        <f>_xlfn.XLOOKUP(FraudData[[#This Row],[amount]],AmountRules[Amount Min],AmountRules[Risk Points],,-1)</f>
        <v>0</v>
      </c>
      <c r="L7919">
        <f>_xlfn.XLOOKUP(FraudData[[#This Row],[transaction_hour]],TimeRules[Hour Min],TimeRules[Risk Points],,-1)</f>
        <v>0</v>
      </c>
      <c r="M7919">
        <f>_xlfn.XLOOKUP(FraudData[[#This Row],[foreign_transaction]],ForeignRules[Foreign Transaction],ForeignRules[Risk Points],0)</f>
        <v>0</v>
      </c>
      <c r="N7919">
        <f>_xlfn.XLOOKUP(FraudData[[#This Row],[location_mismatch]],Table10[Location Mismatch],Table10[Risk Points],0)</f>
        <v>0</v>
      </c>
      <c r="O7919">
        <f>_xlfn.XLOOKUP(FraudData[[#This Row],[device_trust_score]],DeviceRules[Device Min],DeviceRules[Risk Points],,-1)</f>
        <v>0</v>
      </c>
      <c r="P7919">
        <f>_xlfn.XLOOKUP(FraudData[[#This Row],[velocity_last_24h]],VelocityRules[Velocity Min],VelocityRules[Risk Points],,-1)</f>
        <v>0</v>
      </c>
      <c r="Q7919">
        <f>_xlfn.XLOOKUP(FraudData[[#This Row],[merchant_category]],MerchantRules[Merchant Category],MerchantRules[Risk Points],0)</f>
        <v>0</v>
      </c>
      <c r="R7919">
        <f>SUM(FraudData[[#This Row],[Amount Risk]:[Merchant Risk]])</f>
        <v>0</v>
      </c>
      <c r="S7919" t="str" cm="1">
        <f t="array" ref="S7919">_xlfn.IFS(FraudData[[#This Row],[Fraud Risk Score]]&gt;=8,"High Risk",FraudData[[#This Row],[Fraud Risk Score]]&gt;=6,"Medium Risk",TRUE,"Low Risk")</f>
        <v>Low Risk</v>
      </c>
    </row>
    <row r="7920" spans="1:19">
      <c r="A7920">
        <v>7919</v>
      </c>
      <c r="B7920">
        <v>21.74</v>
      </c>
      <c r="C7920">
        <v>20</v>
      </c>
      <c r="D7920" t="s">
        <v>49</v>
      </c>
      <c r="E7920">
        <v>0</v>
      </c>
      <c r="F7920">
        <v>0</v>
      </c>
      <c r="G7920">
        <v>57</v>
      </c>
      <c r="H7920">
        <v>2</v>
      </c>
      <c r="I7920">
        <v>43</v>
      </c>
      <c r="J7920">
        <v>0</v>
      </c>
      <c r="K7920">
        <f>_xlfn.XLOOKUP(FraudData[[#This Row],[amount]],AmountRules[Amount Min],AmountRules[Risk Points],,-1)</f>
        <v>0</v>
      </c>
      <c r="L7920">
        <f>_xlfn.XLOOKUP(FraudData[[#This Row],[transaction_hour]],TimeRules[Hour Min],TimeRules[Risk Points],,-1)</f>
        <v>0</v>
      </c>
      <c r="M7920">
        <f>_xlfn.XLOOKUP(FraudData[[#This Row],[foreign_transaction]],ForeignRules[Foreign Transaction],ForeignRules[Risk Points],0)</f>
        <v>0</v>
      </c>
      <c r="N7920">
        <f>_xlfn.XLOOKUP(FraudData[[#This Row],[location_mismatch]],Table10[Location Mismatch],Table10[Risk Points],0)</f>
        <v>0</v>
      </c>
      <c r="O7920">
        <f>_xlfn.XLOOKUP(FraudData[[#This Row],[device_trust_score]],DeviceRules[Device Min],DeviceRules[Risk Points],,-1)</f>
        <v>1</v>
      </c>
      <c r="P7920">
        <f>_xlfn.XLOOKUP(FraudData[[#This Row],[velocity_last_24h]],VelocityRules[Velocity Min],VelocityRules[Risk Points],,-1)</f>
        <v>0</v>
      </c>
      <c r="Q7920">
        <f>_xlfn.XLOOKUP(FraudData[[#This Row],[merchant_category]],MerchantRules[Merchant Category],MerchantRules[Risk Points],0)</f>
        <v>1</v>
      </c>
      <c r="R7920">
        <f>SUM(FraudData[[#This Row],[Amount Risk]:[Merchant Risk]])</f>
        <v>2</v>
      </c>
      <c r="S7920" t="str" cm="1">
        <f t="array" ref="S7920">_xlfn.IFS(FraudData[[#This Row],[Fraud Risk Score]]&gt;=8,"High Risk",FraudData[[#This Row],[Fraud Risk Score]]&gt;=6,"Medium Risk",TRUE,"Low Risk")</f>
        <v>Low Risk</v>
      </c>
    </row>
    <row r="7921" spans="1:19">
      <c r="A7921">
        <v>7920</v>
      </c>
      <c r="B7921">
        <v>95.27</v>
      </c>
      <c r="C7921">
        <v>19</v>
      </c>
      <c r="D7921" t="s">
        <v>47</v>
      </c>
      <c r="E7921">
        <v>0</v>
      </c>
      <c r="F7921">
        <v>0</v>
      </c>
      <c r="G7921">
        <v>41</v>
      </c>
      <c r="H7921">
        <v>3</v>
      </c>
      <c r="I7921">
        <v>26</v>
      </c>
      <c r="J7921">
        <v>0</v>
      </c>
      <c r="K7921">
        <f>_xlfn.XLOOKUP(FraudData[[#This Row],[amount]],AmountRules[Amount Min],AmountRules[Risk Points],,-1)</f>
        <v>0</v>
      </c>
      <c r="L7921">
        <f>_xlfn.XLOOKUP(FraudData[[#This Row],[transaction_hour]],TimeRules[Hour Min],TimeRules[Risk Points],,-1)</f>
        <v>0</v>
      </c>
      <c r="M7921">
        <f>_xlfn.XLOOKUP(FraudData[[#This Row],[foreign_transaction]],ForeignRules[Foreign Transaction],ForeignRules[Risk Points],0)</f>
        <v>0</v>
      </c>
      <c r="N7921">
        <f>_xlfn.XLOOKUP(FraudData[[#This Row],[location_mismatch]],Table10[Location Mismatch],Table10[Risk Points],0)</f>
        <v>0</v>
      </c>
      <c r="O7921">
        <f>_xlfn.XLOOKUP(FraudData[[#This Row],[device_trust_score]],DeviceRules[Device Min],DeviceRules[Risk Points],,-1)</f>
        <v>2</v>
      </c>
      <c r="P7921">
        <f>_xlfn.XLOOKUP(FraudData[[#This Row],[velocity_last_24h]],VelocityRules[Velocity Min],VelocityRules[Risk Points],,-1)</f>
        <v>0</v>
      </c>
      <c r="Q7921">
        <f>_xlfn.XLOOKUP(FraudData[[#This Row],[merchant_category]],MerchantRules[Merchant Category],MerchantRules[Risk Points],0)</f>
        <v>0</v>
      </c>
      <c r="R7921">
        <f>SUM(FraudData[[#This Row],[Amount Risk]:[Merchant Risk]])</f>
        <v>2</v>
      </c>
      <c r="S7921" t="str" cm="1">
        <f t="array" ref="S7921">_xlfn.IFS(FraudData[[#This Row],[Fraud Risk Score]]&gt;=8,"High Risk",FraudData[[#This Row],[Fraud Risk Score]]&gt;=6,"Medium Risk",TRUE,"Low Risk")</f>
        <v>Low Risk</v>
      </c>
    </row>
    <row r="7922" spans="1:19">
      <c r="A7922">
        <v>7921</v>
      </c>
      <c r="B7922">
        <v>187.86</v>
      </c>
      <c r="C7922">
        <v>18</v>
      </c>
      <c r="D7922" t="s">
        <v>48</v>
      </c>
      <c r="E7922">
        <v>0</v>
      </c>
      <c r="F7922">
        <v>0</v>
      </c>
      <c r="G7922">
        <v>73</v>
      </c>
      <c r="H7922">
        <v>0</v>
      </c>
      <c r="I7922">
        <v>25</v>
      </c>
      <c r="J7922">
        <v>0</v>
      </c>
      <c r="K7922">
        <f>_xlfn.XLOOKUP(FraudData[[#This Row],[amount]],AmountRules[Amount Min],AmountRules[Risk Points],,-1)</f>
        <v>0</v>
      </c>
      <c r="L7922">
        <f>_xlfn.XLOOKUP(FraudData[[#This Row],[transaction_hour]],TimeRules[Hour Min],TimeRules[Risk Points],,-1)</f>
        <v>0</v>
      </c>
      <c r="M7922">
        <f>_xlfn.XLOOKUP(FraudData[[#This Row],[foreign_transaction]],ForeignRules[Foreign Transaction],ForeignRules[Risk Points],0)</f>
        <v>0</v>
      </c>
      <c r="N7922">
        <f>_xlfn.XLOOKUP(FraudData[[#This Row],[location_mismatch]],Table10[Location Mismatch],Table10[Risk Points],0)</f>
        <v>0</v>
      </c>
      <c r="O7922">
        <f>_xlfn.XLOOKUP(FraudData[[#This Row],[device_trust_score]],DeviceRules[Device Min],DeviceRules[Risk Points],,-1)</f>
        <v>0</v>
      </c>
      <c r="P7922">
        <f>_xlfn.XLOOKUP(FraudData[[#This Row],[velocity_last_24h]],VelocityRules[Velocity Min],VelocityRules[Risk Points],,-1)</f>
        <v>0</v>
      </c>
      <c r="Q7922">
        <f>_xlfn.XLOOKUP(FraudData[[#This Row],[merchant_category]],MerchantRules[Merchant Category],MerchantRules[Risk Points],0)</f>
        <v>0</v>
      </c>
      <c r="R7922">
        <f>SUM(FraudData[[#This Row],[Amount Risk]:[Merchant Risk]])</f>
        <v>0</v>
      </c>
      <c r="S7922" t="str" cm="1">
        <f t="array" ref="S7922">_xlfn.IFS(FraudData[[#This Row],[Fraud Risk Score]]&gt;=8,"High Risk",FraudData[[#This Row],[Fraud Risk Score]]&gt;=6,"Medium Risk",TRUE,"Low Risk")</f>
        <v>Low Risk</v>
      </c>
    </row>
    <row r="7923" spans="1:19">
      <c r="A7923">
        <v>7922</v>
      </c>
      <c r="B7923">
        <v>224.11</v>
      </c>
      <c r="C7923">
        <v>7</v>
      </c>
      <c r="D7923" t="s">
        <v>47</v>
      </c>
      <c r="E7923">
        <v>0</v>
      </c>
      <c r="F7923">
        <v>1</v>
      </c>
      <c r="G7923">
        <v>31</v>
      </c>
      <c r="H7923">
        <v>2</v>
      </c>
      <c r="I7923">
        <v>57</v>
      </c>
      <c r="J7923">
        <v>0</v>
      </c>
      <c r="K7923">
        <f>_xlfn.XLOOKUP(FraudData[[#This Row],[amount]],AmountRules[Amount Min],AmountRules[Risk Points],,-1)</f>
        <v>0</v>
      </c>
      <c r="L7923">
        <f>_xlfn.XLOOKUP(FraudData[[#This Row],[transaction_hour]],TimeRules[Hour Min],TimeRules[Risk Points],,-1)</f>
        <v>0</v>
      </c>
      <c r="M7923">
        <f>_xlfn.XLOOKUP(FraudData[[#This Row],[foreign_transaction]],ForeignRules[Foreign Transaction],ForeignRules[Risk Points],0)</f>
        <v>0</v>
      </c>
      <c r="N7923">
        <f>_xlfn.XLOOKUP(FraudData[[#This Row],[location_mismatch]],Table10[Location Mismatch],Table10[Risk Points],0)</f>
        <v>3</v>
      </c>
      <c r="O7923">
        <f>_xlfn.XLOOKUP(FraudData[[#This Row],[device_trust_score]],DeviceRules[Device Min],DeviceRules[Risk Points],,-1)</f>
        <v>2</v>
      </c>
      <c r="P7923">
        <f>_xlfn.XLOOKUP(FraudData[[#This Row],[velocity_last_24h]],VelocityRules[Velocity Min],VelocityRules[Risk Points],,-1)</f>
        <v>0</v>
      </c>
      <c r="Q7923">
        <f>_xlfn.XLOOKUP(FraudData[[#This Row],[merchant_category]],MerchantRules[Merchant Category],MerchantRules[Risk Points],0)</f>
        <v>0</v>
      </c>
      <c r="R7923">
        <f>SUM(FraudData[[#This Row],[Amount Risk]:[Merchant Risk]])</f>
        <v>5</v>
      </c>
      <c r="S7923" t="str" cm="1">
        <f t="array" ref="S7923">_xlfn.IFS(FraudData[[#This Row],[Fraud Risk Score]]&gt;=8,"High Risk",FraudData[[#This Row],[Fraud Risk Score]]&gt;=6,"Medium Risk",TRUE,"Low Risk")</f>
        <v>Low Risk</v>
      </c>
    </row>
    <row r="7924" spans="1:19">
      <c r="A7924">
        <v>7923</v>
      </c>
      <c r="B7924">
        <v>35.380000000000003</v>
      </c>
      <c r="C7924">
        <v>19</v>
      </c>
      <c r="D7924" t="s">
        <v>47</v>
      </c>
      <c r="E7924">
        <v>0</v>
      </c>
      <c r="F7924">
        <v>0</v>
      </c>
      <c r="G7924">
        <v>89</v>
      </c>
      <c r="H7924">
        <v>1</v>
      </c>
      <c r="I7924">
        <v>18</v>
      </c>
      <c r="J7924">
        <v>0</v>
      </c>
      <c r="K7924">
        <f>_xlfn.XLOOKUP(FraudData[[#This Row],[amount]],AmountRules[Amount Min],AmountRules[Risk Points],,-1)</f>
        <v>0</v>
      </c>
      <c r="L7924">
        <f>_xlfn.XLOOKUP(FraudData[[#This Row],[transaction_hour]],TimeRules[Hour Min],TimeRules[Risk Points],,-1)</f>
        <v>0</v>
      </c>
      <c r="M7924">
        <f>_xlfn.XLOOKUP(FraudData[[#This Row],[foreign_transaction]],ForeignRules[Foreign Transaction],ForeignRules[Risk Points],0)</f>
        <v>0</v>
      </c>
      <c r="N7924">
        <f>_xlfn.XLOOKUP(FraudData[[#This Row],[location_mismatch]],Table10[Location Mismatch],Table10[Risk Points],0)</f>
        <v>0</v>
      </c>
      <c r="O7924">
        <f>_xlfn.XLOOKUP(FraudData[[#This Row],[device_trust_score]],DeviceRules[Device Min],DeviceRules[Risk Points],,-1)</f>
        <v>0</v>
      </c>
      <c r="P7924">
        <f>_xlfn.XLOOKUP(FraudData[[#This Row],[velocity_last_24h]],VelocityRules[Velocity Min],VelocityRules[Risk Points],,-1)</f>
        <v>0</v>
      </c>
      <c r="Q7924">
        <f>_xlfn.XLOOKUP(FraudData[[#This Row],[merchant_category]],MerchantRules[Merchant Category],MerchantRules[Risk Points],0)</f>
        <v>0</v>
      </c>
      <c r="R7924">
        <f>SUM(FraudData[[#This Row],[Amount Risk]:[Merchant Risk]])</f>
        <v>0</v>
      </c>
      <c r="S7924" t="str" cm="1">
        <f t="array" ref="S7924">_xlfn.IFS(FraudData[[#This Row],[Fraud Risk Score]]&gt;=8,"High Risk",FraudData[[#This Row],[Fraud Risk Score]]&gt;=6,"Medium Risk",TRUE,"Low Risk")</f>
        <v>Low Risk</v>
      </c>
    </row>
    <row r="7925" spans="1:19">
      <c r="A7925">
        <v>7924</v>
      </c>
      <c r="B7925">
        <v>14.93</v>
      </c>
      <c r="C7925">
        <v>7</v>
      </c>
      <c r="D7925" t="s">
        <v>46</v>
      </c>
      <c r="E7925">
        <v>0</v>
      </c>
      <c r="F7925">
        <v>0</v>
      </c>
      <c r="G7925">
        <v>86</v>
      </c>
      <c r="H7925">
        <v>1</v>
      </c>
      <c r="I7925">
        <v>45</v>
      </c>
      <c r="J7925">
        <v>0</v>
      </c>
      <c r="K7925">
        <f>_xlfn.XLOOKUP(FraudData[[#This Row],[amount]],AmountRules[Amount Min],AmountRules[Risk Points],,-1)</f>
        <v>0</v>
      </c>
      <c r="L7925">
        <f>_xlfn.XLOOKUP(FraudData[[#This Row],[transaction_hour]],TimeRules[Hour Min],TimeRules[Risk Points],,-1)</f>
        <v>0</v>
      </c>
      <c r="M7925">
        <f>_xlfn.XLOOKUP(FraudData[[#This Row],[foreign_transaction]],ForeignRules[Foreign Transaction],ForeignRules[Risk Points],0)</f>
        <v>0</v>
      </c>
      <c r="N7925">
        <f>_xlfn.XLOOKUP(FraudData[[#This Row],[location_mismatch]],Table10[Location Mismatch],Table10[Risk Points],0)</f>
        <v>0</v>
      </c>
      <c r="O7925">
        <f>_xlfn.XLOOKUP(FraudData[[#This Row],[device_trust_score]],DeviceRules[Device Min],DeviceRules[Risk Points],,-1)</f>
        <v>0</v>
      </c>
      <c r="P7925">
        <f>_xlfn.XLOOKUP(FraudData[[#This Row],[velocity_last_24h]],VelocityRules[Velocity Min],VelocityRules[Risk Points],,-1)</f>
        <v>0</v>
      </c>
      <c r="Q7925">
        <f>_xlfn.XLOOKUP(FraudData[[#This Row],[merchant_category]],MerchantRules[Merchant Category],MerchantRules[Risk Points],0)</f>
        <v>0</v>
      </c>
      <c r="R7925">
        <f>SUM(FraudData[[#This Row],[Amount Risk]:[Merchant Risk]])</f>
        <v>0</v>
      </c>
      <c r="S7925" t="str" cm="1">
        <f t="array" ref="S7925">_xlfn.IFS(FraudData[[#This Row],[Fraud Risk Score]]&gt;=8,"High Risk",FraudData[[#This Row],[Fraud Risk Score]]&gt;=6,"Medium Risk",TRUE,"Low Risk")</f>
        <v>Low Risk</v>
      </c>
    </row>
    <row r="7926" spans="1:19">
      <c r="A7926">
        <v>7925</v>
      </c>
      <c r="B7926">
        <v>507.61</v>
      </c>
      <c r="C7926">
        <v>2</v>
      </c>
      <c r="D7926" t="s">
        <v>47</v>
      </c>
      <c r="E7926">
        <v>0</v>
      </c>
      <c r="F7926">
        <v>0</v>
      </c>
      <c r="G7926">
        <v>99</v>
      </c>
      <c r="H7926">
        <v>2</v>
      </c>
      <c r="I7926">
        <v>37</v>
      </c>
      <c r="J7926">
        <v>0</v>
      </c>
      <c r="K7926">
        <f>_xlfn.XLOOKUP(FraudData[[#This Row],[amount]],AmountRules[Amount Min],AmountRules[Risk Points],,-1)</f>
        <v>1</v>
      </c>
      <c r="L7926">
        <f>_xlfn.XLOOKUP(FraudData[[#This Row],[transaction_hour]],TimeRules[Hour Min],TimeRules[Risk Points],,-1)</f>
        <v>3</v>
      </c>
      <c r="M7926">
        <f>_xlfn.XLOOKUP(FraudData[[#This Row],[foreign_transaction]],ForeignRules[Foreign Transaction],ForeignRules[Risk Points],0)</f>
        <v>0</v>
      </c>
      <c r="N7926">
        <f>_xlfn.XLOOKUP(FraudData[[#This Row],[location_mismatch]],Table10[Location Mismatch],Table10[Risk Points],0)</f>
        <v>0</v>
      </c>
      <c r="O7926">
        <f>_xlfn.XLOOKUP(FraudData[[#This Row],[device_trust_score]],DeviceRules[Device Min],DeviceRules[Risk Points],,-1)</f>
        <v>0</v>
      </c>
      <c r="P7926">
        <f>_xlfn.XLOOKUP(FraudData[[#This Row],[velocity_last_24h]],VelocityRules[Velocity Min],VelocityRules[Risk Points],,-1)</f>
        <v>0</v>
      </c>
      <c r="Q7926">
        <f>_xlfn.XLOOKUP(FraudData[[#This Row],[merchant_category]],MerchantRules[Merchant Category],MerchantRules[Risk Points],0)</f>
        <v>0</v>
      </c>
      <c r="R7926">
        <f>SUM(FraudData[[#This Row],[Amount Risk]:[Merchant Risk]])</f>
        <v>4</v>
      </c>
      <c r="S7926" t="str" cm="1">
        <f t="array" ref="S7926">_xlfn.IFS(FraudData[[#This Row],[Fraud Risk Score]]&gt;=8,"High Risk",FraudData[[#This Row],[Fraud Risk Score]]&gt;=6,"Medium Risk",TRUE,"Low Risk")</f>
        <v>Low Risk</v>
      </c>
    </row>
    <row r="7927" spans="1:19">
      <c r="A7927">
        <v>7926</v>
      </c>
      <c r="B7927">
        <v>54.36</v>
      </c>
      <c r="C7927">
        <v>9</v>
      </c>
      <c r="D7927" t="s">
        <v>48</v>
      </c>
      <c r="E7927">
        <v>0</v>
      </c>
      <c r="F7927">
        <v>0</v>
      </c>
      <c r="G7927">
        <v>34</v>
      </c>
      <c r="H7927">
        <v>4</v>
      </c>
      <c r="I7927">
        <v>63</v>
      </c>
      <c r="J7927">
        <v>0</v>
      </c>
      <c r="K7927">
        <f>_xlfn.XLOOKUP(FraudData[[#This Row],[amount]],AmountRules[Amount Min],AmountRules[Risk Points],,-1)</f>
        <v>0</v>
      </c>
      <c r="L7927">
        <f>_xlfn.XLOOKUP(FraudData[[#This Row],[transaction_hour]],TimeRules[Hour Min],TimeRules[Risk Points],,-1)</f>
        <v>0</v>
      </c>
      <c r="M7927">
        <f>_xlfn.XLOOKUP(FraudData[[#This Row],[foreign_transaction]],ForeignRules[Foreign Transaction],ForeignRules[Risk Points],0)</f>
        <v>0</v>
      </c>
      <c r="N7927">
        <f>_xlfn.XLOOKUP(FraudData[[#This Row],[location_mismatch]],Table10[Location Mismatch],Table10[Risk Points],0)</f>
        <v>0</v>
      </c>
      <c r="O7927">
        <f>_xlfn.XLOOKUP(FraudData[[#This Row],[device_trust_score]],DeviceRules[Device Min],DeviceRules[Risk Points],,-1)</f>
        <v>2</v>
      </c>
      <c r="P7927">
        <f>_xlfn.XLOOKUP(FraudData[[#This Row],[velocity_last_24h]],VelocityRules[Velocity Min],VelocityRules[Risk Points],,-1)</f>
        <v>0</v>
      </c>
      <c r="Q7927">
        <f>_xlfn.XLOOKUP(FraudData[[#This Row],[merchant_category]],MerchantRules[Merchant Category],MerchantRules[Risk Points],0)</f>
        <v>0</v>
      </c>
      <c r="R7927">
        <f>SUM(FraudData[[#This Row],[Amount Risk]:[Merchant Risk]])</f>
        <v>2</v>
      </c>
      <c r="S7927" t="str" cm="1">
        <f t="array" ref="S7927">_xlfn.IFS(FraudData[[#This Row],[Fraud Risk Score]]&gt;=8,"High Risk",FraudData[[#This Row],[Fraud Risk Score]]&gt;=6,"Medium Risk",TRUE,"Low Risk")</f>
        <v>Low Risk</v>
      </c>
    </row>
    <row r="7928" spans="1:19">
      <c r="A7928">
        <v>7927</v>
      </c>
      <c r="B7928">
        <v>345.54</v>
      </c>
      <c r="C7928">
        <v>12</v>
      </c>
      <c r="D7928" t="s">
        <v>48</v>
      </c>
      <c r="E7928">
        <v>1</v>
      </c>
      <c r="F7928">
        <v>0</v>
      </c>
      <c r="G7928">
        <v>55</v>
      </c>
      <c r="H7928">
        <v>3</v>
      </c>
      <c r="I7928">
        <v>44</v>
      </c>
      <c r="J7928">
        <v>0</v>
      </c>
      <c r="K7928">
        <f>_xlfn.XLOOKUP(FraudData[[#This Row],[amount]],AmountRules[Amount Min],AmountRules[Risk Points],,-1)</f>
        <v>0</v>
      </c>
      <c r="L7928">
        <f>_xlfn.XLOOKUP(FraudData[[#This Row],[transaction_hour]],TimeRules[Hour Min],TimeRules[Risk Points],,-1)</f>
        <v>0</v>
      </c>
      <c r="M7928">
        <f>_xlfn.XLOOKUP(FraudData[[#This Row],[foreign_transaction]],ForeignRules[Foreign Transaction],ForeignRules[Risk Points],0)</f>
        <v>3</v>
      </c>
      <c r="N7928">
        <f>_xlfn.XLOOKUP(FraudData[[#This Row],[location_mismatch]],Table10[Location Mismatch],Table10[Risk Points],0)</f>
        <v>0</v>
      </c>
      <c r="O7928">
        <f>_xlfn.XLOOKUP(FraudData[[#This Row],[device_trust_score]],DeviceRules[Device Min],DeviceRules[Risk Points],,-1)</f>
        <v>1</v>
      </c>
      <c r="P7928">
        <f>_xlfn.XLOOKUP(FraudData[[#This Row],[velocity_last_24h]],VelocityRules[Velocity Min],VelocityRules[Risk Points],,-1)</f>
        <v>0</v>
      </c>
      <c r="Q7928">
        <f>_xlfn.XLOOKUP(FraudData[[#This Row],[merchant_category]],MerchantRules[Merchant Category],MerchantRules[Risk Points],0)</f>
        <v>0</v>
      </c>
      <c r="R7928">
        <f>SUM(FraudData[[#This Row],[Amount Risk]:[Merchant Risk]])</f>
        <v>4</v>
      </c>
      <c r="S7928" t="str" cm="1">
        <f t="array" ref="S7928">_xlfn.IFS(FraudData[[#This Row],[Fraud Risk Score]]&gt;=8,"High Risk",FraudData[[#This Row],[Fraud Risk Score]]&gt;=6,"Medium Risk",TRUE,"Low Risk")</f>
        <v>Low Risk</v>
      </c>
    </row>
    <row r="7929" spans="1:19">
      <c r="A7929">
        <v>7928</v>
      </c>
      <c r="B7929">
        <v>358.45</v>
      </c>
      <c r="C7929">
        <v>8</v>
      </c>
      <c r="D7929" t="s">
        <v>50</v>
      </c>
      <c r="E7929">
        <v>0</v>
      </c>
      <c r="F7929">
        <v>0</v>
      </c>
      <c r="G7929">
        <v>49</v>
      </c>
      <c r="H7929">
        <v>3</v>
      </c>
      <c r="I7929">
        <v>32</v>
      </c>
      <c r="J7929">
        <v>0</v>
      </c>
      <c r="K7929">
        <f>_xlfn.XLOOKUP(FraudData[[#This Row],[amount]],AmountRules[Amount Min],AmountRules[Risk Points],,-1)</f>
        <v>0</v>
      </c>
      <c r="L7929">
        <f>_xlfn.XLOOKUP(FraudData[[#This Row],[transaction_hour]],TimeRules[Hour Min],TimeRules[Risk Points],,-1)</f>
        <v>0</v>
      </c>
      <c r="M7929">
        <f>_xlfn.XLOOKUP(FraudData[[#This Row],[foreign_transaction]],ForeignRules[Foreign Transaction],ForeignRules[Risk Points],0)</f>
        <v>0</v>
      </c>
      <c r="N7929">
        <f>_xlfn.XLOOKUP(FraudData[[#This Row],[location_mismatch]],Table10[Location Mismatch],Table10[Risk Points],0)</f>
        <v>0</v>
      </c>
      <c r="O7929">
        <f>_xlfn.XLOOKUP(FraudData[[#This Row],[device_trust_score]],DeviceRules[Device Min],DeviceRules[Risk Points],,-1)</f>
        <v>2</v>
      </c>
      <c r="P7929">
        <f>_xlfn.XLOOKUP(FraudData[[#This Row],[velocity_last_24h]],VelocityRules[Velocity Min],VelocityRules[Risk Points],,-1)</f>
        <v>0</v>
      </c>
      <c r="Q7929">
        <f>_xlfn.XLOOKUP(FraudData[[#This Row],[merchant_category]],MerchantRules[Merchant Category],MerchantRules[Risk Points],0)</f>
        <v>0</v>
      </c>
      <c r="R7929">
        <f>SUM(FraudData[[#This Row],[Amount Risk]:[Merchant Risk]])</f>
        <v>2</v>
      </c>
      <c r="S7929" t="str" cm="1">
        <f t="array" ref="S7929">_xlfn.IFS(FraudData[[#This Row],[Fraud Risk Score]]&gt;=8,"High Risk",FraudData[[#This Row],[Fraud Risk Score]]&gt;=6,"Medium Risk",TRUE,"Low Risk")</f>
        <v>Low Risk</v>
      </c>
    </row>
    <row r="7930" spans="1:19">
      <c r="A7930">
        <v>7929</v>
      </c>
      <c r="B7930">
        <v>266.52999999999997</v>
      </c>
      <c r="C7930">
        <v>5</v>
      </c>
      <c r="D7930" t="s">
        <v>47</v>
      </c>
      <c r="E7930">
        <v>0</v>
      </c>
      <c r="F7930">
        <v>0</v>
      </c>
      <c r="G7930">
        <v>81</v>
      </c>
      <c r="H7930">
        <v>1</v>
      </c>
      <c r="I7930">
        <v>19</v>
      </c>
      <c r="J7930">
        <v>0</v>
      </c>
      <c r="K7930">
        <f>_xlfn.XLOOKUP(FraudData[[#This Row],[amount]],AmountRules[Amount Min],AmountRules[Risk Points],,-1)</f>
        <v>0</v>
      </c>
      <c r="L7930">
        <f>_xlfn.XLOOKUP(FraudData[[#This Row],[transaction_hour]],TimeRules[Hour Min],TimeRules[Risk Points],,-1)</f>
        <v>0</v>
      </c>
      <c r="M7930">
        <f>_xlfn.XLOOKUP(FraudData[[#This Row],[foreign_transaction]],ForeignRules[Foreign Transaction],ForeignRules[Risk Points],0)</f>
        <v>0</v>
      </c>
      <c r="N7930">
        <f>_xlfn.XLOOKUP(FraudData[[#This Row],[location_mismatch]],Table10[Location Mismatch],Table10[Risk Points],0)</f>
        <v>0</v>
      </c>
      <c r="O7930">
        <f>_xlfn.XLOOKUP(FraudData[[#This Row],[device_trust_score]],DeviceRules[Device Min],DeviceRules[Risk Points],,-1)</f>
        <v>0</v>
      </c>
      <c r="P7930">
        <f>_xlfn.XLOOKUP(FraudData[[#This Row],[velocity_last_24h]],VelocityRules[Velocity Min],VelocityRules[Risk Points],,-1)</f>
        <v>0</v>
      </c>
      <c r="Q7930">
        <f>_xlfn.XLOOKUP(FraudData[[#This Row],[merchant_category]],MerchantRules[Merchant Category],MerchantRules[Risk Points],0)</f>
        <v>0</v>
      </c>
      <c r="R7930">
        <f>SUM(FraudData[[#This Row],[Amount Risk]:[Merchant Risk]])</f>
        <v>0</v>
      </c>
      <c r="S7930" t="str" cm="1">
        <f t="array" ref="S7930">_xlfn.IFS(FraudData[[#This Row],[Fraud Risk Score]]&gt;=8,"High Risk",FraudData[[#This Row],[Fraud Risk Score]]&gt;=6,"Medium Risk",TRUE,"Low Risk")</f>
        <v>Low Risk</v>
      </c>
    </row>
    <row r="7931" spans="1:19">
      <c r="A7931">
        <v>7930</v>
      </c>
      <c r="B7931">
        <v>33.29</v>
      </c>
      <c r="C7931">
        <v>14</v>
      </c>
      <c r="D7931" t="s">
        <v>50</v>
      </c>
      <c r="E7931">
        <v>0</v>
      </c>
      <c r="F7931">
        <v>1</v>
      </c>
      <c r="G7931">
        <v>89</v>
      </c>
      <c r="H7931">
        <v>1</v>
      </c>
      <c r="I7931">
        <v>31</v>
      </c>
      <c r="J7931">
        <v>0</v>
      </c>
      <c r="K7931">
        <f>_xlfn.XLOOKUP(FraudData[[#This Row],[amount]],AmountRules[Amount Min],AmountRules[Risk Points],,-1)</f>
        <v>0</v>
      </c>
      <c r="L7931">
        <f>_xlfn.XLOOKUP(FraudData[[#This Row],[transaction_hour]],TimeRules[Hour Min],TimeRules[Risk Points],,-1)</f>
        <v>0</v>
      </c>
      <c r="M7931">
        <f>_xlfn.XLOOKUP(FraudData[[#This Row],[foreign_transaction]],ForeignRules[Foreign Transaction],ForeignRules[Risk Points],0)</f>
        <v>0</v>
      </c>
      <c r="N7931">
        <f>_xlfn.XLOOKUP(FraudData[[#This Row],[location_mismatch]],Table10[Location Mismatch],Table10[Risk Points],0)</f>
        <v>3</v>
      </c>
      <c r="O7931">
        <f>_xlfn.XLOOKUP(FraudData[[#This Row],[device_trust_score]],DeviceRules[Device Min],DeviceRules[Risk Points],,-1)</f>
        <v>0</v>
      </c>
      <c r="P7931">
        <f>_xlfn.XLOOKUP(FraudData[[#This Row],[velocity_last_24h]],VelocityRules[Velocity Min],VelocityRules[Risk Points],,-1)</f>
        <v>0</v>
      </c>
      <c r="Q7931">
        <f>_xlfn.XLOOKUP(FraudData[[#This Row],[merchant_category]],MerchantRules[Merchant Category],MerchantRules[Risk Points],0)</f>
        <v>0</v>
      </c>
      <c r="R7931">
        <f>SUM(FraudData[[#This Row],[Amount Risk]:[Merchant Risk]])</f>
        <v>3</v>
      </c>
      <c r="S7931" t="str" cm="1">
        <f t="array" ref="S7931">_xlfn.IFS(FraudData[[#This Row],[Fraud Risk Score]]&gt;=8,"High Risk",FraudData[[#This Row],[Fraud Risk Score]]&gt;=6,"Medium Risk",TRUE,"Low Risk")</f>
        <v>Low Risk</v>
      </c>
    </row>
    <row r="7932" spans="1:19">
      <c r="A7932">
        <v>7931</v>
      </c>
      <c r="B7932">
        <v>310.47000000000003</v>
      </c>
      <c r="C7932">
        <v>15</v>
      </c>
      <c r="D7932" t="s">
        <v>46</v>
      </c>
      <c r="E7932">
        <v>0</v>
      </c>
      <c r="F7932">
        <v>0</v>
      </c>
      <c r="G7932">
        <v>67</v>
      </c>
      <c r="H7932">
        <v>2</v>
      </c>
      <c r="I7932">
        <v>62</v>
      </c>
      <c r="J7932">
        <v>0</v>
      </c>
      <c r="K7932">
        <f>_xlfn.XLOOKUP(FraudData[[#This Row],[amount]],AmountRules[Amount Min],AmountRules[Risk Points],,-1)</f>
        <v>0</v>
      </c>
      <c r="L7932">
        <f>_xlfn.XLOOKUP(FraudData[[#This Row],[transaction_hour]],TimeRules[Hour Min],TimeRules[Risk Points],,-1)</f>
        <v>0</v>
      </c>
      <c r="M7932">
        <f>_xlfn.XLOOKUP(FraudData[[#This Row],[foreign_transaction]],ForeignRules[Foreign Transaction],ForeignRules[Risk Points],0)</f>
        <v>0</v>
      </c>
      <c r="N7932">
        <f>_xlfn.XLOOKUP(FraudData[[#This Row],[location_mismatch]],Table10[Location Mismatch],Table10[Risk Points],0)</f>
        <v>0</v>
      </c>
      <c r="O7932">
        <f>_xlfn.XLOOKUP(FraudData[[#This Row],[device_trust_score]],DeviceRules[Device Min],DeviceRules[Risk Points],,-1)</f>
        <v>1</v>
      </c>
      <c r="P7932">
        <f>_xlfn.XLOOKUP(FraudData[[#This Row],[velocity_last_24h]],VelocityRules[Velocity Min],VelocityRules[Risk Points],,-1)</f>
        <v>0</v>
      </c>
      <c r="Q7932">
        <f>_xlfn.XLOOKUP(FraudData[[#This Row],[merchant_category]],MerchantRules[Merchant Category],MerchantRules[Risk Points],0)</f>
        <v>0</v>
      </c>
      <c r="R7932">
        <f>SUM(FraudData[[#This Row],[Amount Risk]:[Merchant Risk]])</f>
        <v>1</v>
      </c>
      <c r="S7932" t="str" cm="1">
        <f t="array" ref="S7932">_xlfn.IFS(FraudData[[#This Row],[Fraud Risk Score]]&gt;=8,"High Risk",FraudData[[#This Row],[Fraud Risk Score]]&gt;=6,"Medium Risk",TRUE,"Low Risk")</f>
        <v>Low Risk</v>
      </c>
    </row>
    <row r="7933" spans="1:19">
      <c r="A7933">
        <v>7932</v>
      </c>
      <c r="B7933">
        <v>263.95999999999998</v>
      </c>
      <c r="C7933">
        <v>4</v>
      </c>
      <c r="D7933" t="s">
        <v>50</v>
      </c>
      <c r="E7933">
        <v>0</v>
      </c>
      <c r="F7933">
        <v>0</v>
      </c>
      <c r="G7933">
        <v>27</v>
      </c>
      <c r="H7933">
        <v>0</v>
      </c>
      <c r="I7933">
        <v>65</v>
      </c>
      <c r="J7933">
        <v>0</v>
      </c>
      <c r="K7933">
        <f>_xlfn.XLOOKUP(FraudData[[#This Row],[amount]],AmountRules[Amount Min],AmountRules[Risk Points],,-1)</f>
        <v>0</v>
      </c>
      <c r="L7933">
        <f>_xlfn.XLOOKUP(FraudData[[#This Row],[transaction_hour]],TimeRules[Hour Min],TimeRules[Risk Points],,-1)</f>
        <v>0</v>
      </c>
      <c r="M7933">
        <f>_xlfn.XLOOKUP(FraudData[[#This Row],[foreign_transaction]],ForeignRules[Foreign Transaction],ForeignRules[Risk Points],0)</f>
        <v>0</v>
      </c>
      <c r="N7933">
        <f>_xlfn.XLOOKUP(FraudData[[#This Row],[location_mismatch]],Table10[Location Mismatch],Table10[Risk Points],0)</f>
        <v>0</v>
      </c>
      <c r="O7933">
        <f>_xlfn.XLOOKUP(FraudData[[#This Row],[device_trust_score]],DeviceRules[Device Min],DeviceRules[Risk Points],,-1)</f>
        <v>3</v>
      </c>
      <c r="P7933">
        <f>_xlfn.XLOOKUP(FraudData[[#This Row],[velocity_last_24h]],VelocityRules[Velocity Min],VelocityRules[Risk Points],,-1)</f>
        <v>0</v>
      </c>
      <c r="Q7933">
        <f>_xlfn.XLOOKUP(FraudData[[#This Row],[merchant_category]],MerchantRules[Merchant Category],MerchantRules[Risk Points],0)</f>
        <v>0</v>
      </c>
      <c r="R7933">
        <f>SUM(FraudData[[#This Row],[Amount Risk]:[Merchant Risk]])</f>
        <v>3</v>
      </c>
      <c r="S7933" t="str" cm="1">
        <f t="array" ref="S7933">_xlfn.IFS(FraudData[[#This Row],[Fraud Risk Score]]&gt;=8,"High Risk",FraudData[[#This Row],[Fraud Risk Score]]&gt;=6,"Medium Risk",TRUE,"Low Risk")</f>
        <v>Low Risk</v>
      </c>
    </row>
    <row r="7934" spans="1:19">
      <c r="A7934">
        <v>7933</v>
      </c>
      <c r="B7934">
        <v>163.46</v>
      </c>
      <c r="C7934">
        <v>20</v>
      </c>
      <c r="D7934" t="s">
        <v>47</v>
      </c>
      <c r="E7934">
        <v>0</v>
      </c>
      <c r="F7934">
        <v>0</v>
      </c>
      <c r="G7934">
        <v>79</v>
      </c>
      <c r="H7934">
        <v>1</v>
      </c>
      <c r="I7934">
        <v>58</v>
      </c>
      <c r="J7934">
        <v>0</v>
      </c>
      <c r="K7934">
        <f>_xlfn.XLOOKUP(FraudData[[#This Row],[amount]],AmountRules[Amount Min],AmountRules[Risk Points],,-1)</f>
        <v>0</v>
      </c>
      <c r="L7934">
        <f>_xlfn.XLOOKUP(FraudData[[#This Row],[transaction_hour]],TimeRules[Hour Min],TimeRules[Risk Points],,-1)</f>
        <v>0</v>
      </c>
      <c r="M7934">
        <f>_xlfn.XLOOKUP(FraudData[[#This Row],[foreign_transaction]],ForeignRules[Foreign Transaction],ForeignRules[Risk Points],0)</f>
        <v>0</v>
      </c>
      <c r="N7934">
        <f>_xlfn.XLOOKUP(FraudData[[#This Row],[location_mismatch]],Table10[Location Mismatch],Table10[Risk Points],0)</f>
        <v>0</v>
      </c>
      <c r="O7934">
        <f>_xlfn.XLOOKUP(FraudData[[#This Row],[device_trust_score]],DeviceRules[Device Min],DeviceRules[Risk Points],,-1)</f>
        <v>0</v>
      </c>
      <c r="P7934">
        <f>_xlfn.XLOOKUP(FraudData[[#This Row],[velocity_last_24h]],VelocityRules[Velocity Min],VelocityRules[Risk Points],,-1)</f>
        <v>0</v>
      </c>
      <c r="Q7934">
        <f>_xlfn.XLOOKUP(FraudData[[#This Row],[merchant_category]],MerchantRules[Merchant Category],MerchantRules[Risk Points],0)</f>
        <v>0</v>
      </c>
      <c r="R7934">
        <f>SUM(FraudData[[#This Row],[Amount Risk]:[Merchant Risk]])</f>
        <v>0</v>
      </c>
      <c r="S7934" t="str" cm="1">
        <f t="array" ref="S7934">_xlfn.IFS(FraudData[[#This Row],[Fraud Risk Score]]&gt;=8,"High Risk",FraudData[[#This Row],[Fraud Risk Score]]&gt;=6,"Medium Risk",TRUE,"Low Risk")</f>
        <v>Low Risk</v>
      </c>
    </row>
    <row r="7935" spans="1:19">
      <c r="A7935">
        <v>7934</v>
      </c>
      <c r="B7935">
        <v>74.03</v>
      </c>
      <c r="C7935">
        <v>12</v>
      </c>
      <c r="D7935" t="s">
        <v>48</v>
      </c>
      <c r="E7935">
        <v>0</v>
      </c>
      <c r="F7935">
        <v>0</v>
      </c>
      <c r="G7935">
        <v>72</v>
      </c>
      <c r="H7935">
        <v>2</v>
      </c>
      <c r="I7935">
        <v>28</v>
      </c>
      <c r="J7935">
        <v>0</v>
      </c>
      <c r="K7935">
        <f>_xlfn.XLOOKUP(FraudData[[#This Row],[amount]],AmountRules[Amount Min],AmountRules[Risk Points],,-1)</f>
        <v>0</v>
      </c>
      <c r="L7935">
        <f>_xlfn.XLOOKUP(FraudData[[#This Row],[transaction_hour]],TimeRules[Hour Min],TimeRules[Risk Points],,-1)</f>
        <v>0</v>
      </c>
      <c r="M7935">
        <f>_xlfn.XLOOKUP(FraudData[[#This Row],[foreign_transaction]],ForeignRules[Foreign Transaction],ForeignRules[Risk Points],0)</f>
        <v>0</v>
      </c>
      <c r="N7935">
        <f>_xlfn.XLOOKUP(FraudData[[#This Row],[location_mismatch]],Table10[Location Mismatch],Table10[Risk Points],0)</f>
        <v>0</v>
      </c>
      <c r="O7935">
        <f>_xlfn.XLOOKUP(FraudData[[#This Row],[device_trust_score]],DeviceRules[Device Min],DeviceRules[Risk Points],,-1)</f>
        <v>0</v>
      </c>
      <c r="P7935">
        <f>_xlfn.XLOOKUP(FraudData[[#This Row],[velocity_last_24h]],VelocityRules[Velocity Min],VelocityRules[Risk Points],,-1)</f>
        <v>0</v>
      </c>
      <c r="Q7935">
        <f>_xlfn.XLOOKUP(FraudData[[#This Row],[merchant_category]],MerchantRules[Merchant Category],MerchantRules[Risk Points],0)</f>
        <v>0</v>
      </c>
      <c r="R7935">
        <f>SUM(FraudData[[#This Row],[Amount Risk]:[Merchant Risk]])</f>
        <v>0</v>
      </c>
      <c r="S7935" t="str" cm="1">
        <f t="array" ref="S7935">_xlfn.IFS(FraudData[[#This Row],[Fraud Risk Score]]&gt;=8,"High Risk",FraudData[[#This Row],[Fraud Risk Score]]&gt;=6,"Medium Risk",TRUE,"Low Risk")</f>
        <v>Low Risk</v>
      </c>
    </row>
    <row r="7936" spans="1:19">
      <c r="A7936">
        <v>7935</v>
      </c>
      <c r="B7936">
        <v>54.81</v>
      </c>
      <c r="C7936">
        <v>18</v>
      </c>
      <c r="D7936" t="s">
        <v>46</v>
      </c>
      <c r="E7936">
        <v>0</v>
      </c>
      <c r="F7936">
        <v>0</v>
      </c>
      <c r="G7936">
        <v>89</v>
      </c>
      <c r="H7936">
        <v>0</v>
      </c>
      <c r="I7936">
        <v>19</v>
      </c>
      <c r="J7936">
        <v>0</v>
      </c>
      <c r="K7936">
        <f>_xlfn.XLOOKUP(FraudData[[#This Row],[amount]],AmountRules[Amount Min],AmountRules[Risk Points],,-1)</f>
        <v>0</v>
      </c>
      <c r="L7936">
        <f>_xlfn.XLOOKUP(FraudData[[#This Row],[transaction_hour]],TimeRules[Hour Min],TimeRules[Risk Points],,-1)</f>
        <v>0</v>
      </c>
      <c r="M7936">
        <f>_xlfn.XLOOKUP(FraudData[[#This Row],[foreign_transaction]],ForeignRules[Foreign Transaction],ForeignRules[Risk Points],0)</f>
        <v>0</v>
      </c>
      <c r="N7936">
        <f>_xlfn.XLOOKUP(FraudData[[#This Row],[location_mismatch]],Table10[Location Mismatch],Table10[Risk Points],0)</f>
        <v>0</v>
      </c>
      <c r="O7936">
        <f>_xlfn.XLOOKUP(FraudData[[#This Row],[device_trust_score]],DeviceRules[Device Min],DeviceRules[Risk Points],,-1)</f>
        <v>0</v>
      </c>
      <c r="P7936">
        <f>_xlfn.XLOOKUP(FraudData[[#This Row],[velocity_last_24h]],VelocityRules[Velocity Min],VelocityRules[Risk Points],,-1)</f>
        <v>0</v>
      </c>
      <c r="Q7936">
        <f>_xlfn.XLOOKUP(FraudData[[#This Row],[merchant_category]],MerchantRules[Merchant Category],MerchantRules[Risk Points],0)</f>
        <v>0</v>
      </c>
      <c r="R7936">
        <f>SUM(FraudData[[#This Row],[Amount Risk]:[Merchant Risk]])</f>
        <v>0</v>
      </c>
      <c r="S7936" t="str" cm="1">
        <f t="array" ref="S7936">_xlfn.IFS(FraudData[[#This Row],[Fraud Risk Score]]&gt;=8,"High Risk",FraudData[[#This Row],[Fraud Risk Score]]&gt;=6,"Medium Risk",TRUE,"Low Risk")</f>
        <v>Low Risk</v>
      </c>
    </row>
    <row r="7937" spans="1:19">
      <c r="A7937">
        <v>7936</v>
      </c>
      <c r="B7937">
        <v>23.4</v>
      </c>
      <c r="C7937">
        <v>1</v>
      </c>
      <c r="D7937" t="s">
        <v>47</v>
      </c>
      <c r="E7937">
        <v>0</v>
      </c>
      <c r="F7937">
        <v>1</v>
      </c>
      <c r="G7937">
        <v>95</v>
      </c>
      <c r="H7937">
        <v>5</v>
      </c>
      <c r="I7937">
        <v>23</v>
      </c>
      <c r="J7937">
        <v>1</v>
      </c>
      <c r="K7937">
        <f>_xlfn.XLOOKUP(FraudData[[#This Row],[amount]],AmountRules[Amount Min],AmountRules[Risk Points],,-1)</f>
        <v>0</v>
      </c>
      <c r="L7937">
        <f>_xlfn.XLOOKUP(FraudData[[#This Row],[transaction_hour]],TimeRules[Hour Min],TimeRules[Risk Points],,-1)</f>
        <v>3</v>
      </c>
      <c r="M7937">
        <f>_xlfn.XLOOKUP(FraudData[[#This Row],[foreign_transaction]],ForeignRules[Foreign Transaction],ForeignRules[Risk Points],0)</f>
        <v>0</v>
      </c>
      <c r="N7937">
        <f>_xlfn.XLOOKUP(FraudData[[#This Row],[location_mismatch]],Table10[Location Mismatch],Table10[Risk Points],0)</f>
        <v>3</v>
      </c>
      <c r="O7937">
        <f>_xlfn.XLOOKUP(FraudData[[#This Row],[device_trust_score]],DeviceRules[Device Min],DeviceRules[Risk Points],,-1)</f>
        <v>0</v>
      </c>
      <c r="P7937">
        <f>_xlfn.XLOOKUP(FraudData[[#This Row],[velocity_last_24h]],VelocityRules[Velocity Min],VelocityRules[Risk Points],,-1)</f>
        <v>3</v>
      </c>
      <c r="Q7937">
        <f>_xlfn.XLOOKUP(FraudData[[#This Row],[merchant_category]],MerchantRules[Merchant Category],MerchantRules[Risk Points],0)</f>
        <v>0</v>
      </c>
      <c r="R7937">
        <f>SUM(FraudData[[#This Row],[Amount Risk]:[Merchant Risk]])</f>
        <v>9</v>
      </c>
      <c r="S7937" t="str" cm="1">
        <f t="array" ref="S7937">_xlfn.IFS(FraudData[[#This Row],[Fraud Risk Score]]&gt;=8,"High Risk",FraudData[[#This Row],[Fraud Risk Score]]&gt;=6,"Medium Risk",TRUE,"Low Risk")</f>
        <v>High Risk</v>
      </c>
    </row>
    <row r="7938" spans="1:19">
      <c r="A7938">
        <v>7937</v>
      </c>
      <c r="B7938">
        <v>128.31</v>
      </c>
      <c r="C7938">
        <v>5</v>
      </c>
      <c r="D7938" t="s">
        <v>46</v>
      </c>
      <c r="E7938">
        <v>0</v>
      </c>
      <c r="F7938">
        <v>0</v>
      </c>
      <c r="G7938">
        <v>84</v>
      </c>
      <c r="H7938">
        <v>4</v>
      </c>
      <c r="I7938">
        <v>44</v>
      </c>
      <c r="J7938">
        <v>0</v>
      </c>
      <c r="K7938">
        <f>_xlfn.XLOOKUP(FraudData[[#This Row],[amount]],AmountRules[Amount Min],AmountRules[Risk Points],,-1)</f>
        <v>0</v>
      </c>
      <c r="L7938">
        <f>_xlfn.XLOOKUP(FraudData[[#This Row],[transaction_hour]],TimeRules[Hour Min],TimeRules[Risk Points],,-1)</f>
        <v>0</v>
      </c>
      <c r="M7938">
        <f>_xlfn.XLOOKUP(FraudData[[#This Row],[foreign_transaction]],ForeignRules[Foreign Transaction],ForeignRules[Risk Points],0)</f>
        <v>0</v>
      </c>
      <c r="N7938">
        <f>_xlfn.XLOOKUP(FraudData[[#This Row],[location_mismatch]],Table10[Location Mismatch],Table10[Risk Points],0)</f>
        <v>0</v>
      </c>
      <c r="O7938">
        <f>_xlfn.XLOOKUP(FraudData[[#This Row],[device_trust_score]],DeviceRules[Device Min],DeviceRules[Risk Points],,-1)</f>
        <v>0</v>
      </c>
      <c r="P7938">
        <f>_xlfn.XLOOKUP(FraudData[[#This Row],[velocity_last_24h]],VelocityRules[Velocity Min],VelocityRules[Risk Points],,-1)</f>
        <v>0</v>
      </c>
      <c r="Q7938">
        <f>_xlfn.XLOOKUP(FraudData[[#This Row],[merchant_category]],MerchantRules[Merchant Category],MerchantRules[Risk Points],0)</f>
        <v>0</v>
      </c>
      <c r="R7938">
        <f>SUM(FraudData[[#This Row],[Amount Risk]:[Merchant Risk]])</f>
        <v>0</v>
      </c>
      <c r="S7938" t="str" cm="1">
        <f t="array" ref="S7938">_xlfn.IFS(FraudData[[#This Row],[Fraud Risk Score]]&gt;=8,"High Risk",FraudData[[#This Row],[Fraud Risk Score]]&gt;=6,"Medium Risk",TRUE,"Low Risk")</f>
        <v>Low Risk</v>
      </c>
    </row>
    <row r="7939" spans="1:19">
      <c r="A7939">
        <v>7938</v>
      </c>
      <c r="B7939">
        <v>158.41999999999999</v>
      </c>
      <c r="C7939">
        <v>0</v>
      </c>
      <c r="D7939" t="s">
        <v>49</v>
      </c>
      <c r="E7939">
        <v>0</v>
      </c>
      <c r="F7939">
        <v>0</v>
      </c>
      <c r="G7939">
        <v>38</v>
      </c>
      <c r="H7939">
        <v>3</v>
      </c>
      <c r="I7939">
        <v>25</v>
      </c>
      <c r="J7939">
        <v>0</v>
      </c>
      <c r="K7939">
        <f>_xlfn.XLOOKUP(FraudData[[#This Row],[amount]],AmountRules[Amount Min],AmountRules[Risk Points],,-1)</f>
        <v>0</v>
      </c>
      <c r="L7939">
        <f>_xlfn.XLOOKUP(FraudData[[#This Row],[transaction_hour]],TimeRules[Hour Min],TimeRules[Risk Points],,-1)</f>
        <v>3</v>
      </c>
      <c r="M7939">
        <f>_xlfn.XLOOKUP(FraudData[[#This Row],[foreign_transaction]],ForeignRules[Foreign Transaction],ForeignRules[Risk Points],0)</f>
        <v>0</v>
      </c>
      <c r="N7939">
        <f>_xlfn.XLOOKUP(FraudData[[#This Row],[location_mismatch]],Table10[Location Mismatch],Table10[Risk Points],0)</f>
        <v>0</v>
      </c>
      <c r="O7939">
        <f>_xlfn.XLOOKUP(FraudData[[#This Row],[device_trust_score]],DeviceRules[Device Min],DeviceRules[Risk Points],,-1)</f>
        <v>2</v>
      </c>
      <c r="P7939">
        <f>_xlfn.XLOOKUP(FraudData[[#This Row],[velocity_last_24h]],VelocityRules[Velocity Min],VelocityRules[Risk Points],,-1)</f>
        <v>0</v>
      </c>
      <c r="Q7939">
        <f>_xlfn.XLOOKUP(FraudData[[#This Row],[merchant_category]],MerchantRules[Merchant Category],MerchantRules[Risk Points],0)</f>
        <v>1</v>
      </c>
      <c r="R7939">
        <f>SUM(FraudData[[#This Row],[Amount Risk]:[Merchant Risk]])</f>
        <v>6</v>
      </c>
      <c r="S7939" t="str" cm="1">
        <f t="array" ref="S7939">_xlfn.IFS(FraudData[[#This Row],[Fraud Risk Score]]&gt;=8,"High Risk",FraudData[[#This Row],[Fraud Risk Score]]&gt;=6,"Medium Risk",TRUE,"Low Risk")</f>
        <v>Medium Risk</v>
      </c>
    </row>
    <row r="7940" spans="1:19">
      <c r="A7940">
        <v>7939</v>
      </c>
      <c r="B7940">
        <v>80.150000000000006</v>
      </c>
      <c r="C7940">
        <v>14</v>
      </c>
      <c r="D7940" t="s">
        <v>47</v>
      </c>
      <c r="E7940">
        <v>0</v>
      </c>
      <c r="F7940">
        <v>1</v>
      </c>
      <c r="G7940">
        <v>38</v>
      </c>
      <c r="H7940">
        <v>4</v>
      </c>
      <c r="I7940">
        <v>23</v>
      </c>
      <c r="J7940">
        <v>0</v>
      </c>
      <c r="K7940">
        <f>_xlfn.XLOOKUP(FraudData[[#This Row],[amount]],AmountRules[Amount Min],AmountRules[Risk Points],,-1)</f>
        <v>0</v>
      </c>
      <c r="L7940">
        <f>_xlfn.XLOOKUP(FraudData[[#This Row],[transaction_hour]],TimeRules[Hour Min],TimeRules[Risk Points],,-1)</f>
        <v>0</v>
      </c>
      <c r="M7940">
        <f>_xlfn.XLOOKUP(FraudData[[#This Row],[foreign_transaction]],ForeignRules[Foreign Transaction],ForeignRules[Risk Points],0)</f>
        <v>0</v>
      </c>
      <c r="N7940">
        <f>_xlfn.XLOOKUP(FraudData[[#This Row],[location_mismatch]],Table10[Location Mismatch],Table10[Risk Points],0)</f>
        <v>3</v>
      </c>
      <c r="O7940">
        <f>_xlfn.XLOOKUP(FraudData[[#This Row],[device_trust_score]],DeviceRules[Device Min],DeviceRules[Risk Points],,-1)</f>
        <v>2</v>
      </c>
      <c r="P7940">
        <f>_xlfn.XLOOKUP(FraudData[[#This Row],[velocity_last_24h]],VelocityRules[Velocity Min],VelocityRules[Risk Points],,-1)</f>
        <v>0</v>
      </c>
      <c r="Q7940">
        <f>_xlfn.XLOOKUP(FraudData[[#This Row],[merchant_category]],MerchantRules[Merchant Category],MerchantRules[Risk Points],0)</f>
        <v>0</v>
      </c>
      <c r="R7940">
        <f>SUM(FraudData[[#This Row],[Amount Risk]:[Merchant Risk]])</f>
        <v>5</v>
      </c>
      <c r="S7940" t="str" cm="1">
        <f t="array" ref="S7940">_xlfn.IFS(FraudData[[#This Row],[Fraud Risk Score]]&gt;=8,"High Risk",FraudData[[#This Row],[Fraud Risk Score]]&gt;=6,"Medium Risk",TRUE,"Low Risk")</f>
        <v>Low Risk</v>
      </c>
    </row>
    <row r="7941" spans="1:19">
      <c r="A7941">
        <v>7940</v>
      </c>
      <c r="B7941">
        <v>116.11</v>
      </c>
      <c r="C7941">
        <v>14</v>
      </c>
      <c r="D7941" t="s">
        <v>49</v>
      </c>
      <c r="E7941">
        <v>0</v>
      </c>
      <c r="F7941">
        <v>0</v>
      </c>
      <c r="G7941">
        <v>33</v>
      </c>
      <c r="H7941">
        <v>1</v>
      </c>
      <c r="I7941">
        <v>57</v>
      </c>
      <c r="J7941">
        <v>0</v>
      </c>
      <c r="K7941">
        <f>_xlfn.XLOOKUP(FraudData[[#This Row],[amount]],AmountRules[Amount Min],AmountRules[Risk Points],,-1)</f>
        <v>0</v>
      </c>
      <c r="L7941">
        <f>_xlfn.XLOOKUP(FraudData[[#This Row],[transaction_hour]],TimeRules[Hour Min],TimeRules[Risk Points],,-1)</f>
        <v>0</v>
      </c>
      <c r="M7941">
        <f>_xlfn.XLOOKUP(FraudData[[#This Row],[foreign_transaction]],ForeignRules[Foreign Transaction],ForeignRules[Risk Points],0)</f>
        <v>0</v>
      </c>
      <c r="N7941">
        <f>_xlfn.XLOOKUP(FraudData[[#This Row],[location_mismatch]],Table10[Location Mismatch],Table10[Risk Points],0)</f>
        <v>0</v>
      </c>
      <c r="O7941">
        <f>_xlfn.XLOOKUP(FraudData[[#This Row],[device_trust_score]],DeviceRules[Device Min],DeviceRules[Risk Points],,-1)</f>
        <v>2</v>
      </c>
      <c r="P7941">
        <f>_xlfn.XLOOKUP(FraudData[[#This Row],[velocity_last_24h]],VelocityRules[Velocity Min],VelocityRules[Risk Points],,-1)</f>
        <v>0</v>
      </c>
      <c r="Q7941">
        <f>_xlfn.XLOOKUP(FraudData[[#This Row],[merchant_category]],MerchantRules[Merchant Category],MerchantRules[Risk Points],0)</f>
        <v>1</v>
      </c>
      <c r="R7941">
        <f>SUM(FraudData[[#This Row],[Amount Risk]:[Merchant Risk]])</f>
        <v>3</v>
      </c>
      <c r="S7941" t="str" cm="1">
        <f t="array" ref="S7941">_xlfn.IFS(FraudData[[#This Row],[Fraud Risk Score]]&gt;=8,"High Risk",FraudData[[#This Row],[Fraud Risk Score]]&gt;=6,"Medium Risk",TRUE,"Low Risk")</f>
        <v>Low Risk</v>
      </c>
    </row>
    <row r="7942" spans="1:19">
      <c r="A7942">
        <v>7941</v>
      </c>
      <c r="B7942">
        <v>81.319999999999993</v>
      </c>
      <c r="C7942">
        <v>13</v>
      </c>
      <c r="D7942" t="s">
        <v>50</v>
      </c>
      <c r="E7942">
        <v>0</v>
      </c>
      <c r="F7942">
        <v>0</v>
      </c>
      <c r="G7942">
        <v>69</v>
      </c>
      <c r="H7942">
        <v>4</v>
      </c>
      <c r="I7942">
        <v>63</v>
      </c>
      <c r="J7942">
        <v>0</v>
      </c>
      <c r="K7942">
        <f>_xlfn.XLOOKUP(FraudData[[#This Row],[amount]],AmountRules[Amount Min],AmountRules[Risk Points],,-1)</f>
        <v>0</v>
      </c>
      <c r="L7942">
        <f>_xlfn.XLOOKUP(FraudData[[#This Row],[transaction_hour]],TimeRules[Hour Min],TimeRules[Risk Points],,-1)</f>
        <v>0</v>
      </c>
      <c r="M7942">
        <f>_xlfn.XLOOKUP(FraudData[[#This Row],[foreign_transaction]],ForeignRules[Foreign Transaction],ForeignRules[Risk Points],0)</f>
        <v>0</v>
      </c>
      <c r="N7942">
        <f>_xlfn.XLOOKUP(FraudData[[#This Row],[location_mismatch]],Table10[Location Mismatch],Table10[Risk Points],0)</f>
        <v>0</v>
      </c>
      <c r="O7942">
        <f>_xlfn.XLOOKUP(FraudData[[#This Row],[device_trust_score]],DeviceRules[Device Min],DeviceRules[Risk Points],,-1)</f>
        <v>1</v>
      </c>
      <c r="P7942">
        <f>_xlfn.XLOOKUP(FraudData[[#This Row],[velocity_last_24h]],VelocityRules[Velocity Min],VelocityRules[Risk Points],,-1)</f>
        <v>0</v>
      </c>
      <c r="Q7942">
        <f>_xlfn.XLOOKUP(FraudData[[#This Row],[merchant_category]],MerchantRules[Merchant Category],MerchantRules[Risk Points],0)</f>
        <v>0</v>
      </c>
      <c r="R7942">
        <f>SUM(FraudData[[#This Row],[Amount Risk]:[Merchant Risk]])</f>
        <v>1</v>
      </c>
      <c r="S7942" t="str" cm="1">
        <f t="array" ref="S7942">_xlfn.IFS(FraudData[[#This Row],[Fraud Risk Score]]&gt;=8,"High Risk",FraudData[[#This Row],[Fraud Risk Score]]&gt;=6,"Medium Risk",TRUE,"Low Risk")</f>
        <v>Low Risk</v>
      </c>
    </row>
    <row r="7943" spans="1:19">
      <c r="A7943">
        <v>7942</v>
      </c>
      <c r="B7943">
        <v>184.4</v>
      </c>
      <c r="C7943">
        <v>6</v>
      </c>
      <c r="D7943" t="s">
        <v>47</v>
      </c>
      <c r="E7943">
        <v>0</v>
      </c>
      <c r="F7943">
        <v>0</v>
      </c>
      <c r="G7943">
        <v>26</v>
      </c>
      <c r="H7943">
        <v>2</v>
      </c>
      <c r="I7943">
        <v>35</v>
      </c>
      <c r="J7943">
        <v>0</v>
      </c>
      <c r="K7943">
        <f>_xlfn.XLOOKUP(FraudData[[#This Row],[amount]],AmountRules[Amount Min],AmountRules[Risk Points],,-1)</f>
        <v>0</v>
      </c>
      <c r="L7943">
        <f>_xlfn.XLOOKUP(FraudData[[#This Row],[transaction_hour]],TimeRules[Hour Min],TimeRules[Risk Points],,-1)</f>
        <v>0</v>
      </c>
      <c r="M7943">
        <f>_xlfn.XLOOKUP(FraudData[[#This Row],[foreign_transaction]],ForeignRules[Foreign Transaction],ForeignRules[Risk Points],0)</f>
        <v>0</v>
      </c>
      <c r="N7943">
        <f>_xlfn.XLOOKUP(FraudData[[#This Row],[location_mismatch]],Table10[Location Mismatch],Table10[Risk Points],0)</f>
        <v>0</v>
      </c>
      <c r="O7943">
        <f>_xlfn.XLOOKUP(FraudData[[#This Row],[device_trust_score]],DeviceRules[Device Min],DeviceRules[Risk Points],,-1)</f>
        <v>3</v>
      </c>
      <c r="P7943">
        <f>_xlfn.XLOOKUP(FraudData[[#This Row],[velocity_last_24h]],VelocityRules[Velocity Min],VelocityRules[Risk Points],,-1)</f>
        <v>0</v>
      </c>
      <c r="Q7943">
        <f>_xlfn.XLOOKUP(FraudData[[#This Row],[merchant_category]],MerchantRules[Merchant Category],MerchantRules[Risk Points],0)</f>
        <v>0</v>
      </c>
      <c r="R7943">
        <f>SUM(FraudData[[#This Row],[Amount Risk]:[Merchant Risk]])</f>
        <v>3</v>
      </c>
      <c r="S7943" t="str" cm="1">
        <f t="array" ref="S7943">_xlfn.IFS(FraudData[[#This Row],[Fraud Risk Score]]&gt;=8,"High Risk",FraudData[[#This Row],[Fraud Risk Score]]&gt;=6,"Medium Risk",TRUE,"Low Risk")</f>
        <v>Low Risk</v>
      </c>
    </row>
    <row r="7944" spans="1:19">
      <c r="A7944">
        <v>7943</v>
      </c>
      <c r="B7944">
        <v>416.75</v>
      </c>
      <c r="C7944">
        <v>4</v>
      </c>
      <c r="D7944" t="s">
        <v>49</v>
      </c>
      <c r="E7944">
        <v>0</v>
      </c>
      <c r="F7944">
        <v>0</v>
      </c>
      <c r="G7944">
        <v>56</v>
      </c>
      <c r="H7944">
        <v>1</v>
      </c>
      <c r="I7944">
        <v>45</v>
      </c>
      <c r="J7944">
        <v>0</v>
      </c>
      <c r="K7944">
        <f>_xlfn.XLOOKUP(FraudData[[#This Row],[amount]],AmountRules[Amount Min],AmountRules[Risk Points],,-1)</f>
        <v>0</v>
      </c>
      <c r="L7944">
        <f>_xlfn.XLOOKUP(FraudData[[#This Row],[transaction_hour]],TimeRules[Hour Min],TimeRules[Risk Points],,-1)</f>
        <v>0</v>
      </c>
      <c r="M7944">
        <f>_xlfn.XLOOKUP(FraudData[[#This Row],[foreign_transaction]],ForeignRules[Foreign Transaction],ForeignRules[Risk Points],0)</f>
        <v>0</v>
      </c>
      <c r="N7944">
        <f>_xlfn.XLOOKUP(FraudData[[#This Row],[location_mismatch]],Table10[Location Mismatch],Table10[Risk Points],0)</f>
        <v>0</v>
      </c>
      <c r="O7944">
        <f>_xlfn.XLOOKUP(FraudData[[#This Row],[device_trust_score]],DeviceRules[Device Min],DeviceRules[Risk Points],,-1)</f>
        <v>1</v>
      </c>
      <c r="P7944">
        <f>_xlfn.XLOOKUP(FraudData[[#This Row],[velocity_last_24h]],VelocityRules[Velocity Min],VelocityRules[Risk Points],,-1)</f>
        <v>0</v>
      </c>
      <c r="Q7944">
        <f>_xlfn.XLOOKUP(FraudData[[#This Row],[merchant_category]],MerchantRules[Merchant Category],MerchantRules[Risk Points],0)</f>
        <v>1</v>
      </c>
      <c r="R7944">
        <f>SUM(FraudData[[#This Row],[Amount Risk]:[Merchant Risk]])</f>
        <v>2</v>
      </c>
      <c r="S7944" t="str" cm="1">
        <f t="array" ref="S7944">_xlfn.IFS(FraudData[[#This Row],[Fraud Risk Score]]&gt;=8,"High Risk",FraudData[[#This Row],[Fraud Risk Score]]&gt;=6,"Medium Risk",TRUE,"Low Risk")</f>
        <v>Low Risk</v>
      </c>
    </row>
    <row r="7945" spans="1:19">
      <c r="A7945">
        <v>7944</v>
      </c>
      <c r="B7945">
        <v>32.229999999999997</v>
      </c>
      <c r="C7945">
        <v>19</v>
      </c>
      <c r="D7945" t="s">
        <v>48</v>
      </c>
      <c r="E7945">
        <v>0</v>
      </c>
      <c r="F7945">
        <v>0</v>
      </c>
      <c r="G7945">
        <v>32</v>
      </c>
      <c r="H7945">
        <v>3</v>
      </c>
      <c r="I7945">
        <v>39</v>
      </c>
      <c r="J7945">
        <v>0</v>
      </c>
      <c r="K7945">
        <f>_xlfn.XLOOKUP(FraudData[[#This Row],[amount]],AmountRules[Amount Min],AmountRules[Risk Points],,-1)</f>
        <v>0</v>
      </c>
      <c r="L7945">
        <f>_xlfn.XLOOKUP(FraudData[[#This Row],[transaction_hour]],TimeRules[Hour Min],TimeRules[Risk Points],,-1)</f>
        <v>0</v>
      </c>
      <c r="M7945">
        <f>_xlfn.XLOOKUP(FraudData[[#This Row],[foreign_transaction]],ForeignRules[Foreign Transaction],ForeignRules[Risk Points],0)</f>
        <v>0</v>
      </c>
      <c r="N7945">
        <f>_xlfn.XLOOKUP(FraudData[[#This Row],[location_mismatch]],Table10[Location Mismatch],Table10[Risk Points],0)</f>
        <v>0</v>
      </c>
      <c r="O7945">
        <f>_xlfn.XLOOKUP(FraudData[[#This Row],[device_trust_score]],DeviceRules[Device Min],DeviceRules[Risk Points],,-1)</f>
        <v>2</v>
      </c>
      <c r="P7945">
        <f>_xlfn.XLOOKUP(FraudData[[#This Row],[velocity_last_24h]],VelocityRules[Velocity Min],VelocityRules[Risk Points],,-1)</f>
        <v>0</v>
      </c>
      <c r="Q7945">
        <f>_xlfn.XLOOKUP(FraudData[[#This Row],[merchant_category]],MerchantRules[Merchant Category],MerchantRules[Risk Points],0)</f>
        <v>0</v>
      </c>
      <c r="R7945">
        <f>SUM(FraudData[[#This Row],[Amount Risk]:[Merchant Risk]])</f>
        <v>2</v>
      </c>
      <c r="S7945" t="str" cm="1">
        <f t="array" ref="S7945">_xlfn.IFS(FraudData[[#This Row],[Fraud Risk Score]]&gt;=8,"High Risk",FraudData[[#This Row],[Fraud Risk Score]]&gt;=6,"Medium Risk",TRUE,"Low Risk")</f>
        <v>Low Risk</v>
      </c>
    </row>
    <row r="7946" spans="1:19">
      <c r="A7946">
        <v>7945</v>
      </c>
      <c r="B7946">
        <v>86.46</v>
      </c>
      <c r="C7946">
        <v>15</v>
      </c>
      <c r="D7946" t="s">
        <v>50</v>
      </c>
      <c r="E7946">
        <v>0</v>
      </c>
      <c r="F7946">
        <v>0</v>
      </c>
      <c r="G7946">
        <v>60</v>
      </c>
      <c r="H7946">
        <v>0</v>
      </c>
      <c r="I7946">
        <v>24</v>
      </c>
      <c r="J7946">
        <v>0</v>
      </c>
      <c r="K7946">
        <f>_xlfn.XLOOKUP(FraudData[[#This Row],[amount]],AmountRules[Amount Min],AmountRules[Risk Points],,-1)</f>
        <v>0</v>
      </c>
      <c r="L7946">
        <f>_xlfn.XLOOKUP(FraudData[[#This Row],[transaction_hour]],TimeRules[Hour Min],TimeRules[Risk Points],,-1)</f>
        <v>0</v>
      </c>
      <c r="M7946">
        <f>_xlfn.XLOOKUP(FraudData[[#This Row],[foreign_transaction]],ForeignRules[Foreign Transaction],ForeignRules[Risk Points],0)</f>
        <v>0</v>
      </c>
      <c r="N7946">
        <f>_xlfn.XLOOKUP(FraudData[[#This Row],[location_mismatch]],Table10[Location Mismatch],Table10[Risk Points],0)</f>
        <v>0</v>
      </c>
      <c r="O7946">
        <f>_xlfn.XLOOKUP(FraudData[[#This Row],[device_trust_score]],DeviceRules[Device Min],DeviceRules[Risk Points],,-1)</f>
        <v>1</v>
      </c>
      <c r="P7946">
        <f>_xlfn.XLOOKUP(FraudData[[#This Row],[velocity_last_24h]],VelocityRules[Velocity Min],VelocityRules[Risk Points],,-1)</f>
        <v>0</v>
      </c>
      <c r="Q7946">
        <f>_xlfn.XLOOKUP(FraudData[[#This Row],[merchant_category]],MerchantRules[Merchant Category],MerchantRules[Risk Points],0)</f>
        <v>0</v>
      </c>
      <c r="R7946">
        <f>SUM(FraudData[[#This Row],[Amount Risk]:[Merchant Risk]])</f>
        <v>1</v>
      </c>
      <c r="S7946" t="str" cm="1">
        <f t="array" ref="S7946">_xlfn.IFS(FraudData[[#This Row],[Fraud Risk Score]]&gt;=8,"High Risk",FraudData[[#This Row],[Fraud Risk Score]]&gt;=6,"Medium Risk",TRUE,"Low Risk")</f>
        <v>Low Risk</v>
      </c>
    </row>
    <row r="7947" spans="1:19">
      <c r="A7947">
        <v>7946</v>
      </c>
      <c r="B7947">
        <v>27.33</v>
      </c>
      <c r="C7947">
        <v>16</v>
      </c>
      <c r="D7947" t="s">
        <v>47</v>
      </c>
      <c r="E7947">
        <v>0</v>
      </c>
      <c r="F7947">
        <v>0</v>
      </c>
      <c r="G7947">
        <v>61</v>
      </c>
      <c r="H7947">
        <v>1</v>
      </c>
      <c r="I7947">
        <v>67</v>
      </c>
      <c r="J7947">
        <v>0</v>
      </c>
      <c r="K7947">
        <f>_xlfn.XLOOKUP(FraudData[[#This Row],[amount]],AmountRules[Amount Min],AmountRules[Risk Points],,-1)</f>
        <v>0</v>
      </c>
      <c r="L7947">
        <f>_xlfn.XLOOKUP(FraudData[[#This Row],[transaction_hour]],TimeRules[Hour Min],TimeRules[Risk Points],,-1)</f>
        <v>0</v>
      </c>
      <c r="M7947">
        <f>_xlfn.XLOOKUP(FraudData[[#This Row],[foreign_transaction]],ForeignRules[Foreign Transaction],ForeignRules[Risk Points],0)</f>
        <v>0</v>
      </c>
      <c r="N7947">
        <f>_xlfn.XLOOKUP(FraudData[[#This Row],[location_mismatch]],Table10[Location Mismatch],Table10[Risk Points],0)</f>
        <v>0</v>
      </c>
      <c r="O7947">
        <f>_xlfn.XLOOKUP(FraudData[[#This Row],[device_trust_score]],DeviceRules[Device Min],DeviceRules[Risk Points],,-1)</f>
        <v>1</v>
      </c>
      <c r="P7947">
        <f>_xlfn.XLOOKUP(FraudData[[#This Row],[velocity_last_24h]],VelocityRules[Velocity Min],VelocityRules[Risk Points],,-1)</f>
        <v>0</v>
      </c>
      <c r="Q7947">
        <f>_xlfn.XLOOKUP(FraudData[[#This Row],[merchant_category]],MerchantRules[Merchant Category],MerchantRules[Risk Points],0)</f>
        <v>0</v>
      </c>
      <c r="R7947">
        <f>SUM(FraudData[[#This Row],[Amount Risk]:[Merchant Risk]])</f>
        <v>1</v>
      </c>
      <c r="S7947" t="str" cm="1">
        <f t="array" ref="S7947">_xlfn.IFS(FraudData[[#This Row],[Fraud Risk Score]]&gt;=8,"High Risk",FraudData[[#This Row],[Fraud Risk Score]]&gt;=6,"Medium Risk",TRUE,"Low Risk")</f>
        <v>Low Risk</v>
      </c>
    </row>
    <row r="7948" spans="1:19">
      <c r="A7948">
        <v>7947</v>
      </c>
      <c r="B7948">
        <v>176.52</v>
      </c>
      <c r="C7948">
        <v>10</v>
      </c>
      <c r="D7948" t="s">
        <v>47</v>
      </c>
      <c r="E7948">
        <v>0</v>
      </c>
      <c r="F7948">
        <v>0</v>
      </c>
      <c r="G7948">
        <v>39</v>
      </c>
      <c r="H7948">
        <v>1</v>
      </c>
      <c r="I7948">
        <v>33</v>
      </c>
      <c r="J7948">
        <v>0</v>
      </c>
      <c r="K7948">
        <f>_xlfn.XLOOKUP(FraudData[[#This Row],[amount]],AmountRules[Amount Min],AmountRules[Risk Points],,-1)</f>
        <v>0</v>
      </c>
      <c r="L7948">
        <f>_xlfn.XLOOKUP(FraudData[[#This Row],[transaction_hour]],TimeRules[Hour Min],TimeRules[Risk Points],,-1)</f>
        <v>0</v>
      </c>
      <c r="M7948">
        <f>_xlfn.XLOOKUP(FraudData[[#This Row],[foreign_transaction]],ForeignRules[Foreign Transaction],ForeignRules[Risk Points],0)</f>
        <v>0</v>
      </c>
      <c r="N7948">
        <f>_xlfn.XLOOKUP(FraudData[[#This Row],[location_mismatch]],Table10[Location Mismatch],Table10[Risk Points],0)</f>
        <v>0</v>
      </c>
      <c r="O7948">
        <f>_xlfn.XLOOKUP(FraudData[[#This Row],[device_trust_score]],DeviceRules[Device Min],DeviceRules[Risk Points],,-1)</f>
        <v>2</v>
      </c>
      <c r="P7948">
        <f>_xlfn.XLOOKUP(FraudData[[#This Row],[velocity_last_24h]],VelocityRules[Velocity Min],VelocityRules[Risk Points],,-1)</f>
        <v>0</v>
      </c>
      <c r="Q7948">
        <f>_xlfn.XLOOKUP(FraudData[[#This Row],[merchant_category]],MerchantRules[Merchant Category],MerchantRules[Risk Points],0)</f>
        <v>0</v>
      </c>
      <c r="R7948">
        <f>SUM(FraudData[[#This Row],[Amount Risk]:[Merchant Risk]])</f>
        <v>2</v>
      </c>
      <c r="S7948" t="str" cm="1">
        <f t="array" ref="S7948">_xlfn.IFS(FraudData[[#This Row],[Fraud Risk Score]]&gt;=8,"High Risk",FraudData[[#This Row],[Fraud Risk Score]]&gt;=6,"Medium Risk",TRUE,"Low Risk")</f>
        <v>Low Risk</v>
      </c>
    </row>
    <row r="7949" spans="1:19">
      <c r="A7949">
        <v>7948</v>
      </c>
      <c r="B7949">
        <v>234.93</v>
      </c>
      <c r="C7949">
        <v>14</v>
      </c>
      <c r="D7949" t="s">
        <v>48</v>
      </c>
      <c r="E7949">
        <v>1</v>
      </c>
      <c r="F7949">
        <v>0</v>
      </c>
      <c r="G7949">
        <v>58</v>
      </c>
      <c r="H7949">
        <v>2</v>
      </c>
      <c r="I7949">
        <v>59</v>
      </c>
      <c r="J7949">
        <v>0</v>
      </c>
      <c r="K7949">
        <f>_xlfn.XLOOKUP(FraudData[[#This Row],[amount]],AmountRules[Amount Min],AmountRules[Risk Points],,-1)</f>
        <v>0</v>
      </c>
      <c r="L7949">
        <f>_xlfn.XLOOKUP(FraudData[[#This Row],[transaction_hour]],TimeRules[Hour Min],TimeRules[Risk Points],,-1)</f>
        <v>0</v>
      </c>
      <c r="M7949">
        <f>_xlfn.XLOOKUP(FraudData[[#This Row],[foreign_transaction]],ForeignRules[Foreign Transaction],ForeignRules[Risk Points],0)</f>
        <v>3</v>
      </c>
      <c r="N7949">
        <f>_xlfn.XLOOKUP(FraudData[[#This Row],[location_mismatch]],Table10[Location Mismatch],Table10[Risk Points],0)</f>
        <v>0</v>
      </c>
      <c r="O7949">
        <f>_xlfn.XLOOKUP(FraudData[[#This Row],[device_trust_score]],DeviceRules[Device Min],DeviceRules[Risk Points],,-1)</f>
        <v>1</v>
      </c>
      <c r="P7949">
        <f>_xlfn.XLOOKUP(FraudData[[#This Row],[velocity_last_24h]],VelocityRules[Velocity Min],VelocityRules[Risk Points],,-1)</f>
        <v>0</v>
      </c>
      <c r="Q7949">
        <f>_xlfn.XLOOKUP(FraudData[[#This Row],[merchant_category]],MerchantRules[Merchant Category],MerchantRules[Risk Points],0)</f>
        <v>0</v>
      </c>
      <c r="R7949">
        <f>SUM(FraudData[[#This Row],[Amount Risk]:[Merchant Risk]])</f>
        <v>4</v>
      </c>
      <c r="S7949" t="str" cm="1">
        <f t="array" ref="S7949">_xlfn.IFS(FraudData[[#This Row],[Fraud Risk Score]]&gt;=8,"High Risk",FraudData[[#This Row],[Fraud Risk Score]]&gt;=6,"Medium Risk",TRUE,"Low Risk")</f>
        <v>Low Risk</v>
      </c>
    </row>
    <row r="7950" spans="1:19">
      <c r="A7950">
        <v>7949</v>
      </c>
      <c r="B7950">
        <v>483.65</v>
      </c>
      <c r="C7950">
        <v>19</v>
      </c>
      <c r="D7950" t="s">
        <v>48</v>
      </c>
      <c r="E7950">
        <v>0</v>
      </c>
      <c r="F7950">
        <v>0</v>
      </c>
      <c r="G7950">
        <v>45</v>
      </c>
      <c r="H7950">
        <v>2</v>
      </c>
      <c r="I7950">
        <v>57</v>
      </c>
      <c r="J7950">
        <v>0</v>
      </c>
      <c r="K7950">
        <f>_xlfn.XLOOKUP(FraudData[[#This Row],[amount]],AmountRules[Amount Min],AmountRules[Risk Points],,-1)</f>
        <v>0</v>
      </c>
      <c r="L7950">
        <f>_xlfn.XLOOKUP(FraudData[[#This Row],[transaction_hour]],TimeRules[Hour Min],TimeRules[Risk Points],,-1)</f>
        <v>0</v>
      </c>
      <c r="M7950">
        <f>_xlfn.XLOOKUP(FraudData[[#This Row],[foreign_transaction]],ForeignRules[Foreign Transaction],ForeignRules[Risk Points],0)</f>
        <v>0</v>
      </c>
      <c r="N7950">
        <f>_xlfn.XLOOKUP(FraudData[[#This Row],[location_mismatch]],Table10[Location Mismatch],Table10[Risk Points],0)</f>
        <v>0</v>
      </c>
      <c r="O7950">
        <f>_xlfn.XLOOKUP(FraudData[[#This Row],[device_trust_score]],DeviceRules[Device Min],DeviceRules[Risk Points],,-1)</f>
        <v>2</v>
      </c>
      <c r="P7950">
        <f>_xlfn.XLOOKUP(FraudData[[#This Row],[velocity_last_24h]],VelocityRules[Velocity Min],VelocityRules[Risk Points],,-1)</f>
        <v>0</v>
      </c>
      <c r="Q7950">
        <f>_xlfn.XLOOKUP(FraudData[[#This Row],[merchant_category]],MerchantRules[Merchant Category],MerchantRules[Risk Points],0)</f>
        <v>0</v>
      </c>
      <c r="R7950">
        <f>SUM(FraudData[[#This Row],[Amount Risk]:[Merchant Risk]])</f>
        <v>2</v>
      </c>
      <c r="S7950" t="str" cm="1">
        <f t="array" ref="S7950">_xlfn.IFS(FraudData[[#This Row],[Fraud Risk Score]]&gt;=8,"High Risk",FraudData[[#This Row],[Fraud Risk Score]]&gt;=6,"Medium Risk",TRUE,"Low Risk")</f>
        <v>Low Risk</v>
      </c>
    </row>
    <row r="7951" spans="1:19">
      <c r="A7951">
        <v>7950</v>
      </c>
      <c r="B7951">
        <v>58.85</v>
      </c>
      <c r="C7951">
        <v>15</v>
      </c>
      <c r="D7951" t="s">
        <v>49</v>
      </c>
      <c r="E7951">
        <v>0</v>
      </c>
      <c r="F7951">
        <v>0</v>
      </c>
      <c r="G7951">
        <v>33</v>
      </c>
      <c r="H7951">
        <v>0</v>
      </c>
      <c r="I7951">
        <v>60</v>
      </c>
      <c r="J7951">
        <v>0</v>
      </c>
      <c r="K7951">
        <f>_xlfn.XLOOKUP(FraudData[[#This Row],[amount]],AmountRules[Amount Min],AmountRules[Risk Points],,-1)</f>
        <v>0</v>
      </c>
      <c r="L7951">
        <f>_xlfn.XLOOKUP(FraudData[[#This Row],[transaction_hour]],TimeRules[Hour Min],TimeRules[Risk Points],,-1)</f>
        <v>0</v>
      </c>
      <c r="M7951">
        <f>_xlfn.XLOOKUP(FraudData[[#This Row],[foreign_transaction]],ForeignRules[Foreign Transaction],ForeignRules[Risk Points],0)</f>
        <v>0</v>
      </c>
      <c r="N7951">
        <f>_xlfn.XLOOKUP(FraudData[[#This Row],[location_mismatch]],Table10[Location Mismatch],Table10[Risk Points],0)</f>
        <v>0</v>
      </c>
      <c r="O7951">
        <f>_xlfn.XLOOKUP(FraudData[[#This Row],[device_trust_score]],DeviceRules[Device Min],DeviceRules[Risk Points],,-1)</f>
        <v>2</v>
      </c>
      <c r="P7951">
        <f>_xlfn.XLOOKUP(FraudData[[#This Row],[velocity_last_24h]],VelocityRules[Velocity Min],VelocityRules[Risk Points],,-1)</f>
        <v>0</v>
      </c>
      <c r="Q7951">
        <f>_xlfn.XLOOKUP(FraudData[[#This Row],[merchant_category]],MerchantRules[Merchant Category],MerchantRules[Risk Points],0)</f>
        <v>1</v>
      </c>
      <c r="R7951">
        <f>SUM(FraudData[[#This Row],[Amount Risk]:[Merchant Risk]])</f>
        <v>3</v>
      </c>
      <c r="S7951" t="str" cm="1">
        <f t="array" ref="S7951">_xlfn.IFS(FraudData[[#This Row],[Fraud Risk Score]]&gt;=8,"High Risk",FraudData[[#This Row],[Fraud Risk Score]]&gt;=6,"Medium Risk",TRUE,"Low Risk")</f>
        <v>Low Risk</v>
      </c>
    </row>
    <row r="7952" spans="1:19">
      <c r="A7952">
        <v>7951</v>
      </c>
      <c r="B7952">
        <v>539.99</v>
      </c>
      <c r="C7952">
        <v>2</v>
      </c>
      <c r="D7952" t="s">
        <v>49</v>
      </c>
      <c r="E7952">
        <v>0</v>
      </c>
      <c r="F7952">
        <v>0</v>
      </c>
      <c r="G7952">
        <v>64</v>
      </c>
      <c r="H7952">
        <v>4</v>
      </c>
      <c r="I7952">
        <v>26</v>
      </c>
      <c r="J7952">
        <v>0</v>
      </c>
      <c r="K7952">
        <f>_xlfn.XLOOKUP(FraudData[[#This Row],[amount]],AmountRules[Amount Min],AmountRules[Risk Points],,-1)</f>
        <v>1</v>
      </c>
      <c r="L7952">
        <f>_xlfn.XLOOKUP(FraudData[[#This Row],[transaction_hour]],TimeRules[Hour Min],TimeRules[Risk Points],,-1)</f>
        <v>3</v>
      </c>
      <c r="M7952">
        <f>_xlfn.XLOOKUP(FraudData[[#This Row],[foreign_transaction]],ForeignRules[Foreign Transaction],ForeignRules[Risk Points],0)</f>
        <v>0</v>
      </c>
      <c r="N7952">
        <f>_xlfn.XLOOKUP(FraudData[[#This Row],[location_mismatch]],Table10[Location Mismatch],Table10[Risk Points],0)</f>
        <v>0</v>
      </c>
      <c r="O7952">
        <f>_xlfn.XLOOKUP(FraudData[[#This Row],[device_trust_score]],DeviceRules[Device Min],DeviceRules[Risk Points],,-1)</f>
        <v>1</v>
      </c>
      <c r="P7952">
        <f>_xlfn.XLOOKUP(FraudData[[#This Row],[velocity_last_24h]],VelocityRules[Velocity Min],VelocityRules[Risk Points],,-1)</f>
        <v>0</v>
      </c>
      <c r="Q7952">
        <f>_xlfn.XLOOKUP(FraudData[[#This Row],[merchant_category]],MerchantRules[Merchant Category],MerchantRules[Risk Points],0)</f>
        <v>1</v>
      </c>
      <c r="R7952">
        <f>SUM(FraudData[[#This Row],[Amount Risk]:[Merchant Risk]])</f>
        <v>6</v>
      </c>
      <c r="S7952" t="str" cm="1">
        <f t="array" ref="S7952">_xlfn.IFS(FraudData[[#This Row],[Fraud Risk Score]]&gt;=8,"High Risk",FraudData[[#This Row],[Fraud Risk Score]]&gt;=6,"Medium Risk",TRUE,"Low Risk")</f>
        <v>Medium Risk</v>
      </c>
    </row>
    <row r="7953" spans="1:19">
      <c r="A7953">
        <v>7952</v>
      </c>
      <c r="B7953">
        <v>11.76</v>
      </c>
      <c r="C7953">
        <v>5</v>
      </c>
      <c r="D7953" t="s">
        <v>49</v>
      </c>
      <c r="E7953">
        <v>0</v>
      </c>
      <c r="F7953">
        <v>0</v>
      </c>
      <c r="G7953">
        <v>50</v>
      </c>
      <c r="H7953">
        <v>3</v>
      </c>
      <c r="I7953">
        <v>52</v>
      </c>
      <c r="J7953">
        <v>0</v>
      </c>
      <c r="K7953">
        <f>_xlfn.XLOOKUP(FraudData[[#This Row],[amount]],AmountRules[Amount Min],AmountRules[Risk Points],,-1)</f>
        <v>0</v>
      </c>
      <c r="L7953">
        <f>_xlfn.XLOOKUP(FraudData[[#This Row],[transaction_hour]],TimeRules[Hour Min],TimeRules[Risk Points],,-1)</f>
        <v>0</v>
      </c>
      <c r="M7953">
        <f>_xlfn.XLOOKUP(FraudData[[#This Row],[foreign_transaction]],ForeignRules[Foreign Transaction],ForeignRules[Risk Points],0)</f>
        <v>0</v>
      </c>
      <c r="N7953">
        <f>_xlfn.XLOOKUP(FraudData[[#This Row],[location_mismatch]],Table10[Location Mismatch],Table10[Risk Points],0)</f>
        <v>0</v>
      </c>
      <c r="O7953">
        <f>_xlfn.XLOOKUP(FraudData[[#This Row],[device_trust_score]],DeviceRules[Device Min],DeviceRules[Risk Points],,-1)</f>
        <v>1</v>
      </c>
      <c r="P7953">
        <f>_xlfn.XLOOKUP(FraudData[[#This Row],[velocity_last_24h]],VelocityRules[Velocity Min],VelocityRules[Risk Points],,-1)</f>
        <v>0</v>
      </c>
      <c r="Q7953">
        <f>_xlfn.XLOOKUP(FraudData[[#This Row],[merchant_category]],MerchantRules[Merchant Category],MerchantRules[Risk Points],0)</f>
        <v>1</v>
      </c>
      <c r="R7953">
        <f>SUM(FraudData[[#This Row],[Amount Risk]:[Merchant Risk]])</f>
        <v>2</v>
      </c>
      <c r="S7953" t="str" cm="1">
        <f t="array" ref="S7953">_xlfn.IFS(FraudData[[#This Row],[Fraud Risk Score]]&gt;=8,"High Risk",FraudData[[#This Row],[Fraud Risk Score]]&gt;=6,"Medium Risk",TRUE,"Low Risk")</f>
        <v>Low Risk</v>
      </c>
    </row>
    <row r="7954" spans="1:19">
      <c r="A7954">
        <v>7953</v>
      </c>
      <c r="B7954">
        <v>166.29</v>
      </c>
      <c r="C7954">
        <v>20</v>
      </c>
      <c r="D7954" t="s">
        <v>46</v>
      </c>
      <c r="E7954">
        <v>0</v>
      </c>
      <c r="F7954">
        <v>0</v>
      </c>
      <c r="G7954">
        <v>46</v>
      </c>
      <c r="H7954">
        <v>2</v>
      </c>
      <c r="I7954">
        <v>21</v>
      </c>
      <c r="J7954">
        <v>0</v>
      </c>
      <c r="K7954">
        <f>_xlfn.XLOOKUP(FraudData[[#This Row],[amount]],AmountRules[Amount Min],AmountRules[Risk Points],,-1)</f>
        <v>0</v>
      </c>
      <c r="L7954">
        <f>_xlfn.XLOOKUP(FraudData[[#This Row],[transaction_hour]],TimeRules[Hour Min],TimeRules[Risk Points],,-1)</f>
        <v>0</v>
      </c>
      <c r="M7954">
        <f>_xlfn.XLOOKUP(FraudData[[#This Row],[foreign_transaction]],ForeignRules[Foreign Transaction],ForeignRules[Risk Points],0)</f>
        <v>0</v>
      </c>
      <c r="N7954">
        <f>_xlfn.XLOOKUP(FraudData[[#This Row],[location_mismatch]],Table10[Location Mismatch],Table10[Risk Points],0)</f>
        <v>0</v>
      </c>
      <c r="O7954">
        <f>_xlfn.XLOOKUP(FraudData[[#This Row],[device_trust_score]],DeviceRules[Device Min],DeviceRules[Risk Points],,-1)</f>
        <v>2</v>
      </c>
      <c r="P7954">
        <f>_xlfn.XLOOKUP(FraudData[[#This Row],[velocity_last_24h]],VelocityRules[Velocity Min],VelocityRules[Risk Points],,-1)</f>
        <v>0</v>
      </c>
      <c r="Q7954">
        <f>_xlfn.XLOOKUP(FraudData[[#This Row],[merchant_category]],MerchantRules[Merchant Category],MerchantRules[Risk Points],0)</f>
        <v>0</v>
      </c>
      <c r="R7954">
        <f>SUM(FraudData[[#This Row],[Amount Risk]:[Merchant Risk]])</f>
        <v>2</v>
      </c>
      <c r="S7954" t="str" cm="1">
        <f t="array" ref="S7954">_xlfn.IFS(FraudData[[#This Row],[Fraud Risk Score]]&gt;=8,"High Risk",FraudData[[#This Row],[Fraud Risk Score]]&gt;=6,"Medium Risk",TRUE,"Low Risk")</f>
        <v>Low Risk</v>
      </c>
    </row>
    <row r="7955" spans="1:19">
      <c r="A7955">
        <v>7954</v>
      </c>
      <c r="B7955">
        <v>10.59</v>
      </c>
      <c r="C7955">
        <v>22</v>
      </c>
      <c r="D7955" t="s">
        <v>50</v>
      </c>
      <c r="E7955">
        <v>0</v>
      </c>
      <c r="F7955">
        <v>0</v>
      </c>
      <c r="G7955">
        <v>37</v>
      </c>
      <c r="H7955">
        <v>3</v>
      </c>
      <c r="I7955">
        <v>64</v>
      </c>
      <c r="J7955">
        <v>0</v>
      </c>
      <c r="K7955">
        <f>_xlfn.XLOOKUP(FraudData[[#This Row],[amount]],AmountRules[Amount Min],AmountRules[Risk Points],,-1)</f>
        <v>0</v>
      </c>
      <c r="L7955">
        <f>_xlfn.XLOOKUP(FraudData[[#This Row],[transaction_hour]],TimeRules[Hour Min],TimeRules[Risk Points],,-1)</f>
        <v>0</v>
      </c>
      <c r="M7955">
        <f>_xlfn.XLOOKUP(FraudData[[#This Row],[foreign_transaction]],ForeignRules[Foreign Transaction],ForeignRules[Risk Points],0)</f>
        <v>0</v>
      </c>
      <c r="N7955">
        <f>_xlfn.XLOOKUP(FraudData[[#This Row],[location_mismatch]],Table10[Location Mismatch],Table10[Risk Points],0)</f>
        <v>0</v>
      </c>
      <c r="O7955">
        <f>_xlfn.XLOOKUP(FraudData[[#This Row],[device_trust_score]],DeviceRules[Device Min],DeviceRules[Risk Points],,-1)</f>
        <v>2</v>
      </c>
      <c r="P7955">
        <f>_xlfn.XLOOKUP(FraudData[[#This Row],[velocity_last_24h]],VelocityRules[Velocity Min],VelocityRules[Risk Points],,-1)</f>
        <v>0</v>
      </c>
      <c r="Q7955">
        <f>_xlfn.XLOOKUP(FraudData[[#This Row],[merchant_category]],MerchantRules[Merchant Category],MerchantRules[Risk Points],0)</f>
        <v>0</v>
      </c>
      <c r="R7955">
        <f>SUM(FraudData[[#This Row],[Amount Risk]:[Merchant Risk]])</f>
        <v>2</v>
      </c>
      <c r="S7955" t="str" cm="1">
        <f t="array" ref="S7955">_xlfn.IFS(FraudData[[#This Row],[Fraud Risk Score]]&gt;=8,"High Risk",FraudData[[#This Row],[Fraud Risk Score]]&gt;=6,"Medium Risk",TRUE,"Low Risk")</f>
        <v>Low Risk</v>
      </c>
    </row>
    <row r="7956" spans="1:19">
      <c r="A7956">
        <v>7955</v>
      </c>
      <c r="B7956">
        <v>403.59</v>
      </c>
      <c r="C7956">
        <v>12</v>
      </c>
      <c r="D7956" t="s">
        <v>47</v>
      </c>
      <c r="E7956">
        <v>0</v>
      </c>
      <c r="F7956">
        <v>0</v>
      </c>
      <c r="G7956">
        <v>49</v>
      </c>
      <c r="H7956">
        <v>1</v>
      </c>
      <c r="I7956">
        <v>30</v>
      </c>
      <c r="J7956">
        <v>0</v>
      </c>
      <c r="K7956">
        <f>_xlfn.XLOOKUP(FraudData[[#This Row],[amount]],AmountRules[Amount Min],AmountRules[Risk Points],,-1)</f>
        <v>0</v>
      </c>
      <c r="L7956">
        <f>_xlfn.XLOOKUP(FraudData[[#This Row],[transaction_hour]],TimeRules[Hour Min],TimeRules[Risk Points],,-1)</f>
        <v>0</v>
      </c>
      <c r="M7956">
        <f>_xlfn.XLOOKUP(FraudData[[#This Row],[foreign_transaction]],ForeignRules[Foreign Transaction],ForeignRules[Risk Points],0)</f>
        <v>0</v>
      </c>
      <c r="N7956">
        <f>_xlfn.XLOOKUP(FraudData[[#This Row],[location_mismatch]],Table10[Location Mismatch],Table10[Risk Points],0)</f>
        <v>0</v>
      </c>
      <c r="O7956">
        <f>_xlfn.XLOOKUP(FraudData[[#This Row],[device_trust_score]],DeviceRules[Device Min],DeviceRules[Risk Points],,-1)</f>
        <v>2</v>
      </c>
      <c r="P7956">
        <f>_xlfn.XLOOKUP(FraudData[[#This Row],[velocity_last_24h]],VelocityRules[Velocity Min],VelocityRules[Risk Points],,-1)</f>
        <v>0</v>
      </c>
      <c r="Q7956">
        <f>_xlfn.XLOOKUP(FraudData[[#This Row],[merchant_category]],MerchantRules[Merchant Category],MerchantRules[Risk Points],0)</f>
        <v>0</v>
      </c>
      <c r="R7956">
        <f>SUM(FraudData[[#This Row],[Amount Risk]:[Merchant Risk]])</f>
        <v>2</v>
      </c>
      <c r="S7956" t="str" cm="1">
        <f t="array" ref="S7956">_xlfn.IFS(FraudData[[#This Row],[Fraud Risk Score]]&gt;=8,"High Risk",FraudData[[#This Row],[Fraud Risk Score]]&gt;=6,"Medium Risk",TRUE,"Low Risk")</f>
        <v>Low Risk</v>
      </c>
    </row>
    <row r="7957" spans="1:19">
      <c r="A7957">
        <v>7956</v>
      </c>
      <c r="B7957">
        <v>135.83000000000001</v>
      </c>
      <c r="C7957">
        <v>0</v>
      </c>
      <c r="D7957" t="s">
        <v>50</v>
      </c>
      <c r="E7957">
        <v>0</v>
      </c>
      <c r="F7957">
        <v>0</v>
      </c>
      <c r="G7957">
        <v>95</v>
      </c>
      <c r="H7957">
        <v>4</v>
      </c>
      <c r="I7957">
        <v>28</v>
      </c>
      <c r="J7957">
        <v>0</v>
      </c>
      <c r="K7957">
        <f>_xlfn.XLOOKUP(FraudData[[#This Row],[amount]],AmountRules[Amount Min],AmountRules[Risk Points],,-1)</f>
        <v>0</v>
      </c>
      <c r="L7957">
        <f>_xlfn.XLOOKUP(FraudData[[#This Row],[transaction_hour]],TimeRules[Hour Min],TimeRules[Risk Points],,-1)</f>
        <v>3</v>
      </c>
      <c r="M7957">
        <f>_xlfn.XLOOKUP(FraudData[[#This Row],[foreign_transaction]],ForeignRules[Foreign Transaction],ForeignRules[Risk Points],0)</f>
        <v>0</v>
      </c>
      <c r="N7957">
        <f>_xlfn.XLOOKUP(FraudData[[#This Row],[location_mismatch]],Table10[Location Mismatch],Table10[Risk Points],0)</f>
        <v>0</v>
      </c>
      <c r="O7957">
        <f>_xlfn.XLOOKUP(FraudData[[#This Row],[device_trust_score]],DeviceRules[Device Min],DeviceRules[Risk Points],,-1)</f>
        <v>0</v>
      </c>
      <c r="P7957">
        <f>_xlfn.XLOOKUP(FraudData[[#This Row],[velocity_last_24h]],VelocityRules[Velocity Min],VelocityRules[Risk Points],,-1)</f>
        <v>0</v>
      </c>
      <c r="Q7957">
        <f>_xlfn.XLOOKUP(FraudData[[#This Row],[merchant_category]],MerchantRules[Merchant Category],MerchantRules[Risk Points],0)</f>
        <v>0</v>
      </c>
      <c r="R7957">
        <f>SUM(FraudData[[#This Row],[Amount Risk]:[Merchant Risk]])</f>
        <v>3</v>
      </c>
      <c r="S7957" t="str" cm="1">
        <f t="array" ref="S7957">_xlfn.IFS(FraudData[[#This Row],[Fraud Risk Score]]&gt;=8,"High Risk",FraudData[[#This Row],[Fraud Risk Score]]&gt;=6,"Medium Risk",TRUE,"Low Risk")</f>
        <v>Low Risk</v>
      </c>
    </row>
    <row r="7958" spans="1:19">
      <c r="A7958">
        <v>7957</v>
      </c>
      <c r="B7958">
        <v>199.2</v>
      </c>
      <c r="C7958">
        <v>20</v>
      </c>
      <c r="D7958" t="s">
        <v>48</v>
      </c>
      <c r="E7958">
        <v>0</v>
      </c>
      <c r="F7958">
        <v>0</v>
      </c>
      <c r="G7958">
        <v>39</v>
      </c>
      <c r="H7958">
        <v>4</v>
      </c>
      <c r="I7958">
        <v>55</v>
      </c>
      <c r="J7958">
        <v>0</v>
      </c>
      <c r="K7958">
        <f>_xlfn.XLOOKUP(FraudData[[#This Row],[amount]],AmountRules[Amount Min],AmountRules[Risk Points],,-1)</f>
        <v>0</v>
      </c>
      <c r="L7958">
        <f>_xlfn.XLOOKUP(FraudData[[#This Row],[transaction_hour]],TimeRules[Hour Min],TimeRules[Risk Points],,-1)</f>
        <v>0</v>
      </c>
      <c r="M7958">
        <f>_xlfn.XLOOKUP(FraudData[[#This Row],[foreign_transaction]],ForeignRules[Foreign Transaction],ForeignRules[Risk Points],0)</f>
        <v>0</v>
      </c>
      <c r="N7958">
        <f>_xlfn.XLOOKUP(FraudData[[#This Row],[location_mismatch]],Table10[Location Mismatch],Table10[Risk Points],0)</f>
        <v>0</v>
      </c>
      <c r="O7958">
        <f>_xlfn.XLOOKUP(FraudData[[#This Row],[device_trust_score]],DeviceRules[Device Min],DeviceRules[Risk Points],,-1)</f>
        <v>2</v>
      </c>
      <c r="P7958">
        <f>_xlfn.XLOOKUP(FraudData[[#This Row],[velocity_last_24h]],VelocityRules[Velocity Min],VelocityRules[Risk Points],,-1)</f>
        <v>0</v>
      </c>
      <c r="Q7958">
        <f>_xlfn.XLOOKUP(FraudData[[#This Row],[merchant_category]],MerchantRules[Merchant Category],MerchantRules[Risk Points],0)</f>
        <v>0</v>
      </c>
      <c r="R7958">
        <f>SUM(FraudData[[#This Row],[Amount Risk]:[Merchant Risk]])</f>
        <v>2</v>
      </c>
      <c r="S7958" t="str" cm="1">
        <f t="array" ref="S7958">_xlfn.IFS(FraudData[[#This Row],[Fraud Risk Score]]&gt;=8,"High Risk",FraudData[[#This Row],[Fraud Risk Score]]&gt;=6,"Medium Risk",TRUE,"Low Risk")</f>
        <v>Low Risk</v>
      </c>
    </row>
    <row r="7959" spans="1:19">
      <c r="A7959">
        <v>7958</v>
      </c>
      <c r="B7959">
        <v>320.63</v>
      </c>
      <c r="C7959">
        <v>13</v>
      </c>
      <c r="D7959" t="s">
        <v>50</v>
      </c>
      <c r="E7959">
        <v>0</v>
      </c>
      <c r="F7959">
        <v>0</v>
      </c>
      <c r="G7959">
        <v>69</v>
      </c>
      <c r="H7959">
        <v>2</v>
      </c>
      <c r="I7959">
        <v>63</v>
      </c>
      <c r="J7959">
        <v>0</v>
      </c>
      <c r="K7959">
        <f>_xlfn.XLOOKUP(FraudData[[#This Row],[amount]],AmountRules[Amount Min],AmountRules[Risk Points],,-1)</f>
        <v>0</v>
      </c>
      <c r="L7959">
        <f>_xlfn.XLOOKUP(FraudData[[#This Row],[transaction_hour]],TimeRules[Hour Min],TimeRules[Risk Points],,-1)</f>
        <v>0</v>
      </c>
      <c r="M7959">
        <f>_xlfn.XLOOKUP(FraudData[[#This Row],[foreign_transaction]],ForeignRules[Foreign Transaction],ForeignRules[Risk Points],0)</f>
        <v>0</v>
      </c>
      <c r="N7959">
        <f>_xlfn.XLOOKUP(FraudData[[#This Row],[location_mismatch]],Table10[Location Mismatch],Table10[Risk Points],0)</f>
        <v>0</v>
      </c>
      <c r="O7959">
        <f>_xlfn.XLOOKUP(FraudData[[#This Row],[device_trust_score]],DeviceRules[Device Min],DeviceRules[Risk Points],,-1)</f>
        <v>1</v>
      </c>
      <c r="P7959">
        <f>_xlfn.XLOOKUP(FraudData[[#This Row],[velocity_last_24h]],VelocityRules[Velocity Min],VelocityRules[Risk Points],,-1)</f>
        <v>0</v>
      </c>
      <c r="Q7959">
        <f>_xlfn.XLOOKUP(FraudData[[#This Row],[merchant_category]],MerchantRules[Merchant Category],MerchantRules[Risk Points],0)</f>
        <v>0</v>
      </c>
      <c r="R7959">
        <f>SUM(FraudData[[#This Row],[Amount Risk]:[Merchant Risk]])</f>
        <v>1</v>
      </c>
      <c r="S7959" t="str" cm="1">
        <f t="array" ref="S7959">_xlfn.IFS(FraudData[[#This Row],[Fraud Risk Score]]&gt;=8,"High Risk",FraudData[[#This Row],[Fraud Risk Score]]&gt;=6,"Medium Risk",TRUE,"Low Risk")</f>
        <v>Low Risk</v>
      </c>
    </row>
    <row r="7960" spans="1:19">
      <c r="A7960">
        <v>7959</v>
      </c>
      <c r="B7960">
        <v>29.32</v>
      </c>
      <c r="C7960">
        <v>1</v>
      </c>
      <c r="D7960" t="s">
        <v>50</v>
      </c>
      <c r="E7960">
        <v>0</v>
      </c>
      <c r="F7960">
        <v>0</v>
      </c>
      <c r="G7960">
        <v>45</v>
      </c>
      <c r="H7960">
        <v>2</v>
      </c>
      <c r="I7960">
        <v>32</v>
      </c>
      <c r="J7960">
        <v>0</v>
      </c>
      <c r="K7960">
        <f>_xlfn.XLOOKUP(FraudData[[#This Row],[amount]],AmountRules[Amount Min],AmountRules[Risk Points],,-1)</f>
        <v>0</v>
      </c>
      <c r="L7960">
        <f>_xlfn.XLOOKUP(FraudData[[#This Row],[transaction_hour]],TimeRules[Hour Min],TimeRules[Risk Points],,-1)</f>
        <v>3</v>
      </c>
      <c r="M7960">
        <f>_xlfn.XLOOKUP(FraudData[[#This Row],[foreign_transaction]],ForeignRules[Foreign Transaction],ForeignRules[Risk Points],0)</f>
        <v>0</v>
      </c>
      <c r="N7960">
        <f>_xlfn.XLOOKUP(FraudData[[#This Row],[location_mismatch]],Table10[Location Mismatch],Table10[Risk Points],0)</f>
        <v>0</v>
      </c>
      <c r="O7960">
        <f>_xlfn.XLOOKUP(FraudData[[#This Row],[device_trust_score]],DeviceRules[Device Min],DeviceRules[Risk Points],,-1)</f>
        <v>2</v>
      </c>
      <c r="P7960">
        <f>_xlfn.XLOOKUP(FraudData[[#This Row],[velocity_last_24h]],VelocityRules[Velocity Min],VelocityRules[Risk Points],,-1)</f>
        <v>0</v>
      </c>
      <c r="Q7960">
        <f>_xlfn.XLOOKUP(FraudData[[#This Row],[merchant_category]],MerchantRules[Merchant Category],MerchantRules[Risk Points],0)</f>
        <v>0</v>
      </c>
      <c r="R7960">
        <f>SUM(FraudData[[#This Row],[Amount Risk]:[Merchant Risk]])</f>
        <v>5</v>
      </c>
      <c r="S7960" t="str" cm="1">
        <f t="array" ref="S7960">_xlfn.IFS(FraudData[[#This Row],[Fraud Risk Score]]&gt;=8,"High Risk",FraudData[[#This Row],[Fraud Risk Score]]&gt;=6,"Medium Risk",TRUE,"Low Risk")</f>
        <v>Low Risk</v>
      </c>
    </row>
    <row r="7961" spans="1:19">
      <c r="A7961">
        <v>7960</v>
      </c>
      <c r="B7961">
        <v>7.08</v>
      </c>
      <c r="C7961">
        <v>1</v>
      </c>
      <c r="D7961" t="s">
        <v>49</v>
      </c>
      <c r="E7961">
        <v>0</v>
      </c>
      <c r="F7961">
        <v>0</v>
      </c>
      <c r="G7961">
        <v>64</v>
      </c>
      <c r="H7961">
        <v>1</v>
      </c>
      <c r="I7961">
        <v>62</v>
      </c>
      <c r="J7961">
        <v>0</v>
      </c>
      <c r="K7961">
        <f>_xlfn.XLOOKUP(FraudData[[#This Row],[amount]],AmountRules[Amount Min],AmountRules[Risk Points],,-1)</f>
        <v>0</v>
      </c>
      <c r="L7961">
        <f>_xlfn.XLOOKUP(FraudData[[#This Row],[transaction_hour]],TimeRules[Hour Min],TimeRules[Risk Points],,-1)</f>
        <v>3</v>
      </c>
      <c r="M7961">
        <f>_xlfn.XLOOKUP(FraudData[[#This Row],[foreign_transaction]],ForeignRules[Foreign Transaction],ForeignRules[Risk Points],0)</f>
        <v>0</v>
      </c>
      <c r="N7961">
        <f>_xlfn.XLOOKUP(FraudData[[#This Row],[location_mismatch]],Table10[Location Mismatch],Table10[Risk Points],0)</f>
        <v>0</v>
      </c>
      <c r="O7961">
        <f>_xlfn.XLOOKUP(FraudData[[#This Row],[device_trust_score]],DeviceRules[Device Min],DeviceRules[Risk Points],,-1)</f>
        <v>1</v>
      </c>
      <c r="P7961">
        <f>_xlfn.XLOOKUP(FraudData[[#This Row],[velocity_last_24h]],VelocityRules[Velocity Min],VelocityRules[Risk Points],,-1)</f>
        <v>0</v>
      </c>
      <c r="Q7961">
        <f>_xlfn.XLOOKUP(FraudData[[#This Row],[merchant_category]],MerchantRules[Merchant Category],MerchantRules[Risk Points],0)</f>
        <v>1</v>
      </c>
      <c r="R7961">
        <f>SUM(FraudData[[#This Row],[Amount Risk]:[Merchant Risk]])</f>
        <v>5</v>
      </c>
      <c r="S7961" t="str" cm="1">
        <f t="array" ref="S7961">_xlfn.IFS(FraudData[[#This Row],[Fraud Risk Score]]&gt;=8,"High Risk",FraudData[[#This Row],[Fraud Risk Score]]&gt;=6,"Medium Risk",TRUE,"Low Risk")</f>
        <v>Low Risk</v>
      </c>
    </row>
    <row r="7962" spans="1:19">
      <c r="A7962">
        <v>7961</v>
      </c>
      <c r="B7962">
        <v>379.98</v>
      </c>
      <c r="C7962">
        <v>14</v>
      </c>
      <c r="D7962" t="s">
        <v>48</v>
      </c>
      <c r="E7962">
        <v>0</v>
      </c>
      <c r="F7962">
        <v>0</v>
      </c>
      <c r="G7962">
        <v>71</v>
      </c>
      <c r="H7962">
        <v>3</v>
      </c>
      <c r="I7962">
        <v>52</v>
      </c>
      <c r="J7962">
        <v>0</v>
      </c>
      <c r="K7962">
        <f>_xlfn.XLOOKUP(FraudData[[#This Row],[amount]],AmountRules[Amount Min],AmountRules[Risk Points],,-1)</f>
        <v>0</v>
      </c>
      <c r="L7962">
        <f>_xlfn.XLOOKUP(FraudData[[#This Row],[transaction_hour]],TimeRules[Hour Min],TimeRules[Risk Points],,-1)</f>
        <v>0</v>
      </c>
      <c r="M7962">
        <f>_xlfn.XLOOKUP(FraudData[[#This Row],[foreign_transaction]],ForeignRules[Foreign Transaction],ForeignRules[Risk Points],0)</f>
        <v>0</v>
      </c>
      <c r="N7962">
        <f>_xlfn.XLOOKUP(FraudData[[#This Row],[location_mismatch]],Table10[Location Mismatch],Table10[Risk Points],0)</f>
        <v>0</v>
      </c>
      <c r="O7962">
        <f>_xlfn.XLOOKUP(FraudData[[#This Row],[device_trust_score]],DeviceRules[Device Min],DeviceRules[Risk Points],,-1)</f>
        <v>0</v>
      </c>
      <c r="P7962">
        <f>_xlfn.XLOOKUP(FraudData[[#This Row],[velocity_last_24h]],VelocityRules[Velocity Min],VelocityRules[Risk Points],,-1)</f>
        <v>0</v>
      </c>
      <c r="Q7962">
        <f>_xlfn.XLOOKUP(FraudData[[#This Row],[merchant_category]],MerchantRules[Merchant Category],MerchantRules[Risk Points],0)</f>
        <v>0</v>
      </c>
      <c r="R7962">
        <f>SUM(FraudData[[#This Row],[Amount Risk]:[Merchant Risk]])</f>
        <v>0</v>
      </c>
      <c r="S7962" t="str" cm="1">
        <f t="array" ref="S7962">_xlfn.IFS(FraudData[[#This Row],[Fraud Risk Score]]&gt;=8,"High Risk",FraudData[[#This Row],[Fraud Risk Score]]&gt;=6,"Medium Risk",TRUE,"Low Risk")</f>
        <v>Low Risk</v>
      </c>
    </row>
    <row r="7963" spans="1:19">
      <c r="A7963">
        <v>7962</v>
      </c>
      <c r="B7963">
        <v>68.08</v>
      </c>
      <c r="C7963">
        <v>17</v>
      </c>
      <c r="D7963" t="s">
        <v>50</v>
      </c>
      <c r="E7963">
        <v>0</v>
      </c>
      <c r="F7963">
        <v>1</v>
      </c>
      <c r="G7963">
        <v>85</v>
      </c>
      <c r="H7963">
        <v>1</v>
      </c>
      <c r="I7963">
        <v>43</v>
      </c>
      <c r="J7963">
        <v>0</v>
      </c>
      <c r="K7963">
        <f>_xlfn.XLOOKUP(FraudData[[#This Row],[amount]],AmountRules[Amount Min],AmountRules[Risk Points],,-1)</f>
        <v>0</v>
      </c>
      <c r="L7963">
        <f>_xlfn.XLOOKUP(FraudData[[#This Row],[transaction_hour]],TimeRules[Hour Min],TimeRules[Risk Points],,-1)</f>
        <v>0</v>
      </c>
      <c r="M7963">
        <f>_xlfn.XLOOKUP(FraudData[[#This Row],[foreign_transaction]],ForeignRules[Foreign Transaction],ForeignRules[Risk Points],0)</f>
        <v>0</v>
      </c>
      <c r="N7963">
        <f>_xlfn.XLOOKUP(FraudData[[#This Row],[location_mismatch]],Table10[Location Mismatch],Table10[Risk Points],0)</f>
        <v>3</v>
      </c>
      <c r="O7963">
        <f>_xlfn.XLOOKUP(FraudData[[#This Row],[device_trust_score]],DeviceRules[Device Min],DeviceRules[Risk Points],,-1)</f>
        <v>0</v>
      </c>
      <c r="P7963">
        <f>_xlfn.XLOOKUP(FraudData[[#This Row],[velocity_last_24h]],VelocityRules[Velocity Min],VelocityRules[Risk Points],,-1)</f>
        <v>0</v>
      </c>
      <c r="Q7963">
        <f>_xlfn.XLOOKUP(FraudData[[#This Row],[merchant_category]],MerchantRules[Merchant Category],MerchantRules[Risk Points],0)</f>
        <v>0</v>
      </c>
      <c r="R7963">
        <f>SUM(FraudData[[#This Row],[Amount Risk]:[Merchant Risk]])</f>
        <v>3</v>
      </c>
      <c r="S7963" t="str" cm="1">
        <f t="array" ref="S7963">_xlfn.IFS(FraudData[[#This Row],[Fraud Risk Score]]&gt;=8,"High Risk",FraudData[[#This Row],[Fraud Risk Score]]&gt;=6,"Medium Risk",TRUE,"Low Risk")</f>
        <v>Low Risk</v>
      </c>
    </row>
    <row r="7964" spans="1:19">
      <c r="A7964">
        <v>7963</v>
      </c>
      <c r="B7964">
        <v>24.86</v>
      </c>
      <c r="C7964">
        <v>8</v>
      </c>
      <c r="D7964" t="s">
        <v>47</v>
      </c>
      <c r="E7964">
        <v>0</v>
      </c>
      <c r="F7964">
        <v>0</v>
      </c>
      <c r="G7964">
        <v>38</v>
      </c>
      <c r="H7964">
        <v>3</v>
      </c>
      <c r="I7964">
        <v>65</v>
      </c>
      <c r="J7964">
        <v>0</v>
      </c>
      <c r="K7964">
        <f>_xlfn.XLOOKUP(FraudData[[#This Row],[amount]],AmountRules[Amount Min],AmountRules[Risk Points],,-1)</f>
        <v>0</v>
      </c>
      <c r="L7964">
        <f>_xlfn.XLOOKUP(FraudData[[#This Row],[transaction_hour]],TimeRules[Hour Min],TimeRules[Risk Points],,-1)</f>
        <v>0</v>
      </c>
      <c r="M7964">
        <f>_xlfn.XLOOKUP(FraudData[[#This Row],[foreign_transaction]],ForeignRules[Foreign Transaction],ForeignRules[Risk Points],0)</f>
        <v>0</v>
      </c>
      <c r="N7964">
        <f>_xlfn.XLOOKUP(FraudData[[#This Row],[location_mismatch]],Table10[Location Mismatch],Table10[Risk Points],0)</f>
        <v>0</v>
      </c>
      <c r="O7964">
        <f>_xlfn.XLOOKUP(FraudData[[#This Row],[device_trust_score]],DeviceRules[Device Min],DeviceRules[Risk Points],,-1)</f>
        <v>2</v>
      </c>
      <c r="P7964">
        <f>_xlfn.XLOOKUP(FraudData[[#This Row],[velocity_last_24h]],VelocityRules[Velocity Min],VelocityRules[Risk Points],,-1)</f>
        <v>0</v>
      </c>
      <c r="Q7964">
        <f>_xlfn.XLOOKUP(FraudData[[#This Row],[merchant_category]],MerchantRules[Merchant Category],MerchantRules[Risk Points],0)</f>
        <v>0</v>
      </c>
      <c r="R7964">
        <f>SUM(FraudData[[#This Row],[Amount Risk]:[Merchant Risk]])</f>
        <v>2</v>
      </c>
      <c r="S7964" t="str" cm="1">
        <f t="array" ref="S7964">_xlfn.IFS(FraudData[[#This Row],[Fraud Risk Score]]&gt;=8,"High Risk",FraudData[[#This Row],[Fraud Risk Score]]&gt;=6,"Medium Risk",TRUE,"Low Risk")</f>
        <v>Low Risk</v>
      </c>
    </row>
    <row r="7965" spans="1:19">
      <c r="A7965">
        <v>7964</v>
      </c>
      <c r="B7965">
        <v>113.76</v>
      </c>
      <c r="C7965">
        <v>2</v>
      </c>
      <c r="D7965" t="s">
        <v>49</v>
      </c>
      <c r="E7965">
        <v>0</v>
      </c>
      <c r="F7965">
        <v>0</v>
      </c>
      <c r="G7965">
        <v>96</v>
      </c>
      <c r="H7965">
        <v>1</v>
      </c>
      <c r="I7965">
        <v>57</v>
      </c>
      <c r="J7965">
        <v>0</v>
      </c>
      <c r="K7965">
        <f>_xlfn.XLOOKUP(FraudData[[#This Row],[amount]],AmountRules[Amount Min],AmountRules[Risk Points],,-1)</f>
        <v>0</v>
      </c>
      <c r="L7965">
        <f>_xlfn.XLOOKUP(FraudData[[#This Row],[transaction_hour]],TimeRules[Hour Min],TimeRules[Risk Points],,-1)</f>
        <v>3</v>
      </c>
      <c r="M7965">
        <f>_xlfn.XLOOKUP(FraudData[[#This Row],[foreign_transaction]],ForeignRules[Foreign Transaction],ForeignRules[Risk Points],0)</f>
        <v>0</v>
      </c>
      <c r="N7965">
        <f>_xlfn.XLOOKUP(FraudData[[#This Row],[location_mismatch]],Table10[Location Mismatch],Table10[Risk Points],0)</f>
        <v>0</v>
      </c>
      <c r="O7965">
        <f>_xlfn.XLOOKUP(FraudData[[#This Row],[device_trust_score]],DeviceRules[Device Min],DeviceRules[Risk Points],,-1)</f>
        <v>0</v>
      </c>
      <c r="P7965">
        <f>_xlfn.XLOOKUP(FraudData[[#This Row],[velocity_last_24h]],VelocityRules[Velocity Min],VelocityRules[Risk Points],,-1)</f>
        <v>0</v>
      </c>
      <c r="Q7965">
        <f>_xlfn.XLOOKUP(FraudData[[#This Row],[merchant_category]],MerchantRules[Merchant Category],MerchantRules[Risk Points],0)</f>
        <v>1</v>
      </c>
      <c r="R7965">
        <f>SUM(FraudData[[#This Row],[Amount Risk]:[Merchant Risk]])</f>
        <v>4</v>
      </c>
      <c r="S7965" t="str" cm="1">
        <f t="array" ref="S7965">_xlfn.IFS(FraudData[[#This Row],[Fraud Risk Score]]&gt;=8,"High Risk",FraudData[[#This Row],[Fraud Risk Score]]&gt;=6,"Medium Risk",TRUE,"Low Risk")</f>
        <v>Low Risk</v>
      </c>
    </row>
    <row r="7966" spans="1:19">
      <c r="A7966">
        <v>7965</v>
      </c>
      <c r="B7966">
        <v>164.17</v>
      </c>
      <c r="C7966">
        <v>3</v>
      </c>
      <c r="D7966" t="s">
        <v>50</v>
      </c>
      <c r="E7966">
        <v>0</v>
      </c>
      <c r="F7966">
        <v>0</v>
      </c>
      <c r="G7966">
        <v>91</v>
      </c>
      <c r="H7966">
        <v>1</v>
      </c>
      <c r="I7966">
        <v>22</v>
      </c>
      <c r="J7966">
        <v>0</v>
      </c>
      <c r="K7966">
        <f>_xlfn.XLOOKUP(FraudData[[#This Row],[amount]],AmountRules[Amount Min],AmountRules[Risk Points],,-1)</f>
        <v>0</v>
      </c>
      <c r="L7966">
        <f>_xlfn.XLOOKUP(FraudData[[#This Row],[transaction_hour]],TimeRules[Hour Min],TimeRules[Risk Points],,-1)</f>
        <v>3</v>
      </c>
      <c r="M7966">
        <f>_xlfn.XLOOKUP(FraudData[[#This Row],[foreign_transaction]],ForeignRules[Foreign Transaction],ForeignRules[Risk Points],0)</f>
        <v>0</v>
      </c>
      <c r="N7966">
        <f>_xlfn.XLOOKUP(FraudData[[#This Row],[location_mismatch]],Table10[Location Mismatch],Table10[Risk Points],0)</f>
        <v>0</v>
      </c>
      <c r="O7966">
        <f>_xlfn.XLOOKUP(FraudData[[#This Row],[device_trust_score]],DeviceRules[Device Min],DeviceRules[Risk Points],,-1)</f>
        <v>0</v>
      </c>
      <c r="P7966">
        <f>_xlfn.XLOOKUP(FraudData[[#This Row],[velocity_last_24h]],VelocityRules[Velocity Min],VelocityRules[Risk Points],,-1)</f>
        <v>0</v>
      </c>
      <c r="Q7966">
        <f>_xlfn.XLOOKUP(FraudData[[#This Row],[merchant_category]],MerchantRules[Merchant Category],MerchantRules[Risk Points],0)</f>
        <v>0</v>
      </c>
      <c r="R7966">
        <f>SUM(FraudData[[#This Row],[Amount Risk]:[Merchant Risk]])</f>
        <v>3</v>
      </c>
      <c r="S7966" t="str" cm="1">
        <f t="array" ref="S7966">_xlfn.IFS(FraudData[[#This Row],[Fraud Risk Score]]&gt;=8,"High Risk",FraudData[[#This Row],[Fraud Risk Score]]&gt;=6,"Medium Risk",TRUE,"Low Risk")</f>
        <v>Low Risk</v>
      </c>
    </row>
    <row r="7967" spans="1:19">
      <c r="A7967">
        <v>7966</v>
      </c>
      <c r="B7967">
        <v>5.66</v>
      </c>
      <c r="C7967">
        <v>14</v>
      </c>
      <c r="D7967" t="s">
        <v>48</v>
      </c>
      <c r="E7967">
        <v>0</v>
      </c>
      <c r="F7967">
        <v>0</v>
      </c>
      <c r="G7967">
        <v>71</v>
      </c>
      <c r="H7967">
        <v>4</v>
      </c>
      <c r="I7967">
        <v>22</v>
      </c>
      <c r="J7967">
        <v>0</v>
      </c>
      <c r="K7967">
        <f>_xlfn.XLOOKUP(FraudData[[#This Row],[amount]],AmountRules[Amount Min],AmountRules[Risk Points],,-1)</f>
        <v>0</v>
      </c>
      <c r="L7967">
        <f>_xlfn.XLOOKUP(FraudData[[#This Row],[transaction_hour]],TimeRules[Hour Min],TimeRules[Risk Points],,-1)</f>
        <v>0</v>
      </c>
      <c r="M7967">
        <f>_xlfn.XLOOKUP(FraudData[[#This Row],[foreign_transaction]],ForeignRules[Foreign Transaction],ForeignRules[Risk Points],0)</f>
        <v>0</v>
      </c>
      <c r="N7967">
        <f>_xlfn.XLOOKUP(FraudData[[#This Row],[location_mismatch]],Table10[Location Mismatch],Table10[Risk Points],0)</f>
        <v>0</v>
      </c>
      <c r="O7967">
        <f>_xlfn.XLOOKUP(FraudData[[#This Row],[device_trust_score]],DeviceRules[Device Min],DeviceRules[Risk Points],,-1)</f>
        <v>0</v>
      </c>
      <c r="P7967">
        <f>_xlfn.XLOOKUP(FraudData[[#This Row],[velocity_last_24h]],VelocityRules[Velocity Min],VelocityRules[Risk Points],,-1)</f>
        <v>0</v>
      </c>
      <c r="Q7967">
        <f>_xlfn.XLOOKUP(FraudData[[#This Row],[merchant_category]],MerchantRules[Merchant Category],MerchantRules[Risk Points],0)</f>
        <v>0</v>
      </c>
      <c r="R7967">
        <f>SUM(FraudData[[#This Row],[Amount Risk]:[Merchant Risk]])</f>
        <v>0</v>
      </c>
      <c r="S7967" t="str" cm="1">
        <f t="array" ref="S7967">_xlfn.IFS(FraudData[[#This Row],[Fraud Risk Score]]&gt;=8,"High Risk",FraudData[[#This Row],[Fraud Risk Score]]&gt;=6,"Medium Risk",TRUE,"Low Risk")</f>
        <v>Low Risk</v>
      </c>
    </row>
    <row r="7968" spans="1:19">
      <c r="A7968">
        <v>7967</v>
      </c>
      <c r="B7968">
        <v>57.86</v>
      </c>
      <c r="C7968">
        <v>4</v>
      </c>
      <c r="D7968" t="s">
        <v>47</v>
      </c>
      <c r="E7968">
        <v>0</v>
      </c>
      <c r="F7968">
        <v>0</v>
      </c>
      <c r="G7968">
        <v>40</v>
      </c>
      <c r="H7968">
        <v>1</v>
      </c>
      <c r="I7968">
        <v>36</v>
      </c>
      <c r="J7968">
        <v>0</v>
      </c>
      <c r="K7968">
        <f>_xlfn.XLOOKUP(FraudData[[#This Row],[amount]],AmountRules[Amount Min],AmountRules[Risk Points],,-1)</f>
        <v>0</v>
      </c>
      <c r="L7968">
        <f>_xlfn.XLOOKUP(FraudData[[#This Row],[transaction_hour]],TimeRules[Hour Min],TimeRules[Risk Points],,-1)</f>
        <v>0</v>
      </c>
      <c r="M7968">
        <f>_xlfn.XLOOKUP(FraudData[[#This Row],[foreign_transaction]],ForeignRules[Foreign Transaction],ForeignRules[Risk Points],0)</f>
        <v>0</v>
      </c>
      <c r="N7968">
        <f>_xlfn.XLOOKUP(FraudData[[#This Row],[location_mismatch]],Table10[Location Mismatch],Table10[Risk Points],0)</f>
        <v>0</v>
      </c>
      <c r="O7968">
        <f>_xlfn.XLOOKUP(FraudData[[#This Row],[device_trust_score]],DeviceRules[Device Min],DeviceRules[Risk Points],,-1)</f>
        <v>2</v>
      </c>
      <c r="P7968">
        <f>_xlfn.XLOOKUP(FraudData[[#This Row],[velocity_last_24h]],VelocityRules[Velocity Min],VelocityRules[Risk Points],,-1)</f>
        <v>0</v>
      </c>
      <c r="Q7968">
        <f>_xlfn.XLOOKUP(FraudData[[#This Row],[merchant_category]],MerchantRules[Merchant Category],MerchantRules[Risk Points],0)</f>
        <v>0</v>
      </c>
      <c r="R7968">
        <f>SUM(FraudData[[#This Row],[Amount Risk]:[Merchant Risk]])</f>
        <v>2</v>
      </c>
      <c r="S7968" t="str" cm="1">
        <f t="array" ref="S7968">_xlfn.IFS(FraudData[[#This Row],[Fraud Risk Score]]&gt;=8,"High Risk",FraudData[[#This Row],[Fraud Risk Score]]&gt;=6,"Medium Risk",TRUE,"Low Risk")</f>
        <v>Low Risk</v>
      </c>
    </row>
    <row r="7969" spans="1:19">
      <c r="A7969">
        <v>7968</v>
      </c>
      <c r="B7969">
        <v>6</v>
      </c>
      <c r="C7969">
        <v>19</v>
      </c>
      <c r="D7969" t="s">
        <v>48</v>
      </c>
      <c r="E7969">
        <v>0</v>
      </c>
      <c r="F7969">
        <v>0</v>
      </c>
      <c r="G7969">
        <v>95</v>
      </c>
      <c r="H7969">
        <v>0</v>
      </c>
      <c r="I7969">
        <v>69</v>
      </c>
      <c r="J7969">
        <v>0</v>
      </c>
      <c r="K7969">
        <f>_xlfn.XLOOKUP(FraudData[[#This Row],[amount]],AmountRules[Amount Min],AmountRules[Risk Points],,-1)</f>
        <v>0</v>
      </c>
      <c r="L7969">
        <f>_xlfn.XLOOKUP(FraudData[[#This Row],[transaction_hour]],TimeRules[Hour Min],TimeRules[Risk Points],,-1)</f>
        <v>0</v>
      </c>
      <c r="M7969">
        <f>_xlfn.XLOOKUP(FraudData[[#This Row],[foreign_transaction]],ForeignRules[Foreign Transaction],ForeignRules[Risk Points],0)</f>
        <v>0</v>
      </c>
      <c r="N7969">
        <f>_xlfn.XLOOKUP(FraudData[[#This Row],[location_mismatch]],Table10[Location Mismatch],Table10[Risk Points],0)</f>
        <v>0</v>
      </c>
      <c r="O7969">
        <f>_xlfn.XLOOKUP(FraudData[[#This Row],[device_trust_score]],DeviceRules[Device Min],DeviceRules[Risk Points],,-1)</f>
        <v>0</v>
      </c>
      <c r="P7969">
        <f>_xlfn.XLOOKUP(FraudData[[#This Row],[velocity_last_24h]],VelocityRules[Velocity Min],VelocityRules[Risk Points],,-1)</f>
        <v>0</v>
      </c>
      <c r="Q7969">
        <f>_xlfn.XLOOKUP(FraudData[[#This Row],[merchant_category]],MerchantRules[Merchant Category],MerchantRules[Risk Points],0)</f>
        <v>0</v>
      </c>
      <c r="R7969">
        <f>SUM(FraudData[[#This Row],[Amount Risk]:[Merchant Risk]])</f>
        <v>0</v>
      </c>
      <c r="S7969" t="str" cm="1">
        <f t="array" ref="S7969">_xlfn.IFS(FraudData[[#This Row],[Fraud Risk Score]]&gt;=8,"High Risk",FraudData[[#This Row],[Fraud Risk Score]]&gt;=6,"Medium Risk",TRUE,"Low Risk")</f>
        <v>Low Risk</v>
      </c>
    </row>
    <row r="7970" spans="1:19">
      <c r="A7970">
        <v>7969</v>
      </c>
      <c r="B7970">
        <v>98.16</v>
      </c>
      <c r="C7970">
        <v>19</v>
      </c>
      <c r="D7970" t="s">
        <v>48</v>
      </c>
      <c r="E7970">
        <v>0</v>
      </c>
      <c r="F7970">
        <v>0</v>
      </c>
      <c r="G7970">
        <v>42</v>
      </c>
      <c r="H7970">
        <v>2</v>
      </c>
      <c r="I7970">
        <v>52</v>
      </c>
      <c r="J7970">
        <v>0</v>
      </c>
      <c r="K7970">
        <f>_xlfn.XLOOKUP(FraudData[[#This Row],[amount]],AmountRules[Amount Min],AmountRules[Risk Points],,-1)</f>
        <v>0</v>
      </c>
      <c r="L7970">
        <f>_xlfn.XLOOKUP(FraudData[[#This Row],[transaction_hour]],TimeRules[Hour Min],TimeRules[Risk Points],,-1)</f>
        <v>0</v>
      </c>
      <c r="M7970">
        <f>_xlfn.XLOOKUP(FraudData[[#This Row],[foreign_transaction]],ForeignRules[Foreign Transaction],ForeignRules[Risk Points],0)</f>
        <v>0</v>
      </c>
      <c r="N7970">
        <f>_xlfn.XLOOKUP(FraudData[[#This Row],[location_mismatch]],Table10[Location Mismatch],Table10[Risk Points],0)</f>
        <v>0</v>
      </c>
      <c r="O7970">
        <f>_xlfn.XLOOKUP(FraudData[[#This Row],[device_trust_score]],DeviceRules[Device Min],DeviceRules[Risk Points],,-1)</f>
        <v>2</v>
      </c>
      <c r="P7970">
        <f>_xlfn.XLOOKUP(FraudData[[#This Row],[velocity_last_24h]],VelocityRules[Velocity Min],VelocityRules[Risk Points],,-1)</f>
        <v>0</v>
      </c>
      <c r="Q7970">
        <f>_xlfn.XLOOKUP(FraudData[[#This Row],[merchant_category]],MerchantRules[Merchant Category],MerchantRules[Risk Points],0)</f>
        <v>0</v>
      </c>
      <c r="R7970">
        <f>SUM(FraudData[[#This Row],[Amount Risk]:[Merchant Risk]])</f>
        <v>2</v>
      </c>
      <c r="S7970" t="str" cm="1">
        <f t="array" ref="S7970">_xlfn.IFS(FraudData[[#This Row],[Fraud Risk Score]]&gt;=8,"High Risk",FraudData[[#This Row],[Fraud Risk Score]]&gt;=6,"Medium Risk",TRUE,"Low Risk")</f>
        <v>Low Risk</v>
      </c>
    </row>
    <row r="7971" spans="1:19">
      <c r="A7971">
        <v>7970</v>
      </c>
      <c r="B7971">
        <v>405.85</v>
      </c>
      <c r="C7971">
        <v>4</v>
      </c>
      <c r="D7971" t="s">
        <v>48</v>
      </c>
      <c r="E7971">
        <v>1</v>
      </c>
      <c r="F7971">
        <v>0</v>
      </c>
      <c r="G7971">
        <v>69</v>
      </c>
      <c r="H7971">
        <v>2</v>
      </c>
      <c r="I7971">
        <v>29</v>
      </c>
      <c r="J7971">
        <v>0</v>
      </c>
      <c r="K7971">
        <f>_xlfn.XLOOKUP(FraudData[[#This Row],[amount]],AmountRules[Amount Min],AmountRules[Risk Points],,-1)</f>
        <v>0</v>
      </c>
      <c r="L7971">
        <f>_xlfn.XLOOKUP(FraudData[[#This Row],[transaction_hour]],TimeRules[Hour Min],TimeRules[Risk Points],,-1)</f>
        <v>0</v>
      </c>
      <c r="M7971">
        <f>_xlfn.XLOOKUP(FraudData[[#This Row],[foreign_transaction]],ForeignRules[Foreign Transaction],ForeignRules[Risk Points],0)</f>
        <v>3</v>
      </c>
      <c r="N7971">
        <f>_xlfn.XLOOKUP(FraudData[[#This Row],[location_mismatch]],Table10[Location Mismatch],Table10[Risk Points],0)</f>
        <v>0</v>
      </c>
      <c r="O7971">
        <f>_xlfn.XLOOKUP(FraudData[[#This Row],[device_trust_score]],DeviceRules[Device Min],DeviceRules[Risk Points],,-1)</f>
        <v>1</v>
      </c>
      <c r="P7971">
        <f>_xlfn.XLOOKUP(FraudData[[#This Row],[velocity_last_24h]],VelocityRules[Velocity Min],VelocityRules[Risk Points],,-1)</f>
        <v>0</v>
      </c>
      <c r="Q7971">
        <f>_xlfn.XLOOKUP(FraudData[[#This Row],[merchant_category]],MerchantRules[Merchant Category],MerchantRules[Risk Points],0)</f>
        <v>0</v>
      </c>
      <c r="R7971">
        <f>SUM(FraudData[[#This Row],[Amount Risk]:[Merchant Risk]])</f>
        <v>4</v>
      </c>
      <c r="S7971" t="str" cm="1">
        <f t="array" ref="S7971">_xlfn.IFS(FraudData[[#This Row],[Fraud Risk Score]]&gt;=8,"High Risk",FraudData[[#This Row],[Fraud Risk Score]]&gt;=6,"Medium Risk",TRUE,"Low Risk")</f>
        <v>Low Risk</v>
      </c>
    </row>
    <row r="7972" spans="1:19">
      <c r="A7972">
        <v>7971</v>
      </c>
      <c r="B7972">
        <v>729.77</v>
      </c>
      <c r="C7972">
        <v>9</v>
      </c>
      <c r="D7972" t="s">
        <v>46</v>
      </c>
      <c r="E7972">
        <v>0</v>
      </c>
      <c r="F7972">
        <v>0</v>
      </c>
      <c r="G7972">
        <v>47</v>
      </c>
      <c r="H7972">
        <v>2</v>
      </c>
      <c r="I7972">
        <v>68</v>
      </c>
      <c r="J7972">
        <v>0</v>
      </c>
      <c r="K7972">
        <f>_xlfn.XLOOKUP(FraudData[[#This Row],[amount]],AmountRules[Amount Min],AmountRules[Risk Points],,-1)</f>
        <v>1</v>
      </c>
      <c r="L7972">
        <f>_xlfn.XLOOKUP(FraudData[[#This Row],[transaction_hour]],TimeRules[Hour Min],TimeRules[Risk Points],,-1)</f>
        <v>0</v>
      </c>
      <c r="M7972">
        <f>_xlfn.XLOOKUP(FraudData[[#This Row],[foreign_transaction]],ForeignRules[Foreign Transaction],ForeignRules[Risk Points],0)</f>
        <v>0</v>
      </c>
      <c r="N7972">
        <f>_xlfn.XLOOKUP(FraudData[[#This Row],[location_mismatch]],Table10[Location Mismatch],Table10[Risk Points],0)</f>
        <v>0</v>
      </c>
      <c r="O7972">
        <f>_xlfn.XLOOKUP(FraudData[[#This Row],[device_trust_score]],DeviceRules[Device Min],DeviceRules[Risk Points],,-1)</f>
        <v>2</v>
      </c>
      <c r="P7972">
        <f>_xlfn.XLOOKUP(FraudData[[#This Row],[velocity_last_24h]],VelocityRules[Velocity Min],VelocityRules[Risk Points],,-1)</f>
        <v>0</v>
      </c>
      <c r="Q7972">
        <f>_xlfn.XLOOKUP(FraudData[[#This Row],[merchant_category]],MerchantRules[Merchant Category],MerchantRules[Risk Points],0)</f>
        <v>0</v>
      </c>
      <c r="R7972">
        <f>SUM(FraudData[[#This Row],[Amount Risk]:[Merchant Risk]])</f>
        <v>3</v>
      </c>
      <c r="S7972" t="str" cm="1">
        <f t="array" ref="S7972">_xlfn.IFS(FraudData[[#This Row],[Fraud Risk Score]]&gt;=8,"High Risk",FraudData[[#This Row],[Fraud Risk Score]]&gt;=6,"Medium Risk",TRUE,"Low Risk")</f>
        <v>Low Risk</v>
      </c>
    </row>
    <row r="7973" spans="1:19">
      <c r="A7973">
        <v>7972</v>
      </c>
      <c r="B7973">
        <v>182.43</v>
      </c>
      <c r="C7973">
        <v>15</v>
      </c>
      <c r="D7973" t="s">
        <v>47</v>
      </c>
      <c r="E7973">
        <v>0</v>
      </c>
      <c r="F7973">
        <v>1</v>
      </c>
      <c r="G7973">
        <v>50</v>
      </c>
      <c r="H7973">
        <v>2</v>
      </c>
      <c r="I7973">
        <v>51</v>
      </c>
      <c r="J7973">
        <v>0</v>
      </c>
      <c r="K7973">
        <f>_xlfn.XLOOKUP(FraudData[[#This Row],[amount]],AmountRules[Amount Min],AmountRules[Risk Points],,-1)</f>
        <v>0</v>
      </c>
      <c r="L7973">
        <f>_xlfn.XLOOKUP(FraudData[[#This Row],[transaction_hour]],TimeRules[Hour Min],TimeRules[Risk Points],,-1)</f>
        <v>0</v>
      </c>
      <c r="M7973">
        <f>_xlfn.XLOOKUP(FraudData[[#This Row],[foreign_transaction]],ForeignRules[Foreign Transaction],ForeignRules[Risk Points],0)</f>
        <v>0</v>
      </c>
      <c r="N7973">
        <f>_xlfn.XLOOKUP(FraudData[[#This Row],[location_mismatch]],Table10[Location Mismatch],Table10[Risk Points],0)</f>
        <v>3</v>
      </c>
      <c r="O7973">
        <f>_xlfn.XLOOKUP(FraudData[[#This Row],[device_trust_score]],DeviceRules[Device Min],DeviceRules[Risk Points],,-1)</f>
        <v>1</v>
      </c>
      <c r="P7973">
        <f>_xlfn.XLOOKUP(FraudData[[#This Row],[velocity_last_24h]],VelocityRules[Velocity Min],VelocityRules[Risk Points],,-1)</f>
        <v>0</v>
      </c>
      <c r="Q7973">
        <f>_xlfn.XLOOKUP(FraudData[[#This Row],[merchant_category]],MerchantRules[Merchant Category],MerchantRules[Risk Points],0)</f>
        <v>0</v>
      </c>
      <c r="R7973">
        <f>SUM(FraudData[[#This Row],[Amount Risk]:[Merchant Risk]])</f>
        <v>4</v>
      </c>
      <c r="S7973" t="str" cm="1">
        <f t="array" ref="S7973">_xlfn.IFS(FraudData[[#This Row],[Fraud Risk Score]]&gt;=8,"High Risk",FraudData[[#This Row],[Fraud Risk Score]]&gt;=6,"Medium Risk",TRUE,"Low Risk")</f>
        <v>Low Risk</v>
      </c>
    </row>
    <row r="7974" spans="1:19">
      <c r="A7974">
        <v>7973</v>
      </c>
      <c r="B7974">
        <v>31.73</v>
      </c>
      <c r="C7974">
        <v>11</v>
      </c>
      <c r="D7974" t="s">
        <v>48</v>
      </c>
      <c r="E7974">
        <v>0</v>
      </c>
      <c r="F7974">
        <v>0</v>
      </c>
      <c r="G7974">
        <v>90</v>
      </c>
      <c r="H7974">
        <v>2</v>
      </c>
      <c r="I7974">
        <v>55</v>
      </c>
      <c r="J7974">
        <v>0</v>
      </c>
      <c r="K7974">
        <f>_xlfn.XLOOKUP(FraudData[[#This Row],[amount]],AmountRules[Amount Min],AmountRules[Risk Points],,-1)</f>
        <v>0</v>
      </c>
      <c r="L7974">
        <f>_xlfn.XLOOKUP(FraudData[[#This Row],[transaction_hour]],TimeRules[Hour Min],TimeRules[Risk Points],,-1)</f>
        <v>0</v>
      </c>
      <c r="M7974">
        <f>_xlfn.XLOOKUP(FraudData[[#This Row],[foreign_transaction]],ForeignRules[Foreign Transaction],ForeignRules[Risk Points],0)</f>
        <v>0</v>
      </c>
      <c r="N7974">
        <f>_xlfn.XLOOKUP(FraudData[[#This Row],[location_mismatch]],Table10[Location Mismatch],Table10[Risk Points],0)</f>
        <v>0</v>
      </c>
      <c r="O7974">
        <f>_xlfn.XLOOKUP(FraudData[[#This Row],[device_trust_score]],DeviceRules[Device Min],DeviceRules[Risk Points],,-1)</f>
        <v>0</v>
      </c>
      <c r="P7974">
        <f>_xlfn.XLOOKUP(FraudData[[#This Row],[velocity_last_24h]],VelocityRules[Velocity Min],VelocityRules[Risk Points],,-1)</f>
        <v>0</v>
      </c>
      <c r="Q7974">
        <f>_xlfn.XLOOKUP(FraudData[[#This Row],[merchant_category]],MerchantRules[Merchant Category],MerchantRules[Risk Points],0)</f>
        <v>0</v>
      </c>
      <c r="R7974">
        <f>SUM(FraudData[[#This Row],[Amount Risk]:[Merchant Risk]])</f>
        <v>0</v>
      </c>
      <c r="S7974" t="str" cm="1">
        <f t="array" ref="S7974">_xlfn.IFS(FraudData[[#This Row],[Fraud Risk Score]]&gt;=8,"High Risk",FraudData[[#This Row],[Fraud Risk Score]]&gt;=6,"Medium Risk",TRUE,"Low Risk")</f>
        <v>Low Risk</v>
      </c>
    </row>
    <row r="7975" spans="1:19">
      <c r="A7975">
        <v>7974</v>
      </c>
      <c r="B7975">
        <v>425.31</v>
      </c>
      <c r="C7975">
        <v>13</v>
      </c>
      <c r="D7975" t="s">
        <v>46</v>
      </c>
      <c r="E7975">
        <v>1</v>
      </c>
      <c r="F7975">
        <v>0</v>
      </c>
      <c r="G7975">
        <v>26</v>
      </c>
      <c r="H7975">
        <v>3</v>
      </c>
      <c r="I7975">
        <v>41</v>
      </c>
      <c r="J7975">
        <v>0</v>
      </c>
      <c r="K7975">
        <f>_xlfn.XLOOKUP(FraudData[[#This Row],[amount]],AmountRules[Amount Min],AmountRules[Risk Points],,-1)</f>
        <v>0</v>
      </c>
      <c r="L7975">
        <f>_xlfn.XLOOKUP(FraudData[[#This Row],[transaction_hour]],TimeRules[Hour Min],TimeRules[Risk Points],,-1)</f>
        <v>0</v>
      </c>
      <c r="M7975">
        <f>_xlfn.XLOOKUP(FraudData[[#This Row],[foreign_transaction]],ForeignRules[Foreign Transaction],ForeignRules[Risk Points],0)</f>
        <v>3</v>
      </c>
      <c r="N7975">
        <f>_xlfn.XLOOKUP(FraudData[[#This Row],[location_mismatch]],Table10[Location Mismatch],Table10[Risk Points],0)</f>
        <v>0</v>
      </c>
      <c r="O7975">
        <f>_xlfn.XLOOKUP(FraudData[[#This Row],[device_trust_score]],DeviceRules[Device Min],DeviceRules[Risk Points],,-1)</f>
        <v>3</v>
      </c>
      <c r="P7975">
        <f>_xlfn.XLOOKUP(FraudData[[#This Row],[velocity_last_24h]],VelocityRules[Velocity Min],VelocityRules[Risk Points],,-1)</f>
        <v>0</v>
      </c>
      <c r="Q7975">
        <f>_xlfn.XLOOKUP(FraudData[[#This Row],[merchant_category]],MerchantRules[Merchant Category],MerchantRules[Risk Points],0)</f>
        <v>0</v>
      </c>
      <c r="R7975">
        <f>SUM(FraudData[[#This Row],[Amount Risk]:[Merchant Risk]])</f>
        <v>6</v>
      </c>
      <c r="S7975" t="str" cm="1">
        <f t="array" ref="S7975">_xlfn.IFS(FraudData[[#This Row],[Fraud Risk Score]]&gt;=8,"High Risk",FraudData[[#This Row],[Fraud Risk Score]]&gt;=6,"Medium Risk",TRUE,"Low Risk")</f>
        <v>Medium Risk</v>
      </c>
    </row>
    <row r="7976" spans="1:19">
      <c r="A7976">
        <v>7975</v>
      </c>
      <c r="B7976">
        <v>130.71</v>
      </c>
      <c r="C7976">
        <v>21</v>
      </c>
      <c r="D7976" t="s">
        <v>49</v>
      </c>
      <c r="E7976">
        <v>0</v>
      </c>
      <c r="F7976">
        <v>0</v>
      </c>
      <c r="G7976">
        <v>46</v>
      </c>
      <c r="H7976">
        <v>4</v>
      </c>
      <c r="I7976">
        <v>61</v>
      </c>
      <c r="J7976">
        <v>0</v>
      </c>
      <c r="K7976">
        <f>_xlfn.XLOOKUP(FraudData[[#This Row],[amount]],AmountRules[Amount Min],AmountRules[Risk Points],,-1)</f>
        <v>0</v>
      </c>
      <c r="L7976">
        <f>_xlfn.XLOOKUP(FraudData[[#This Row],[transaction_hour]],TimeRules[Hour Min],TimeRules[Risk Points],,-1)</f>
        <v>0</v>
      </c>
      <c r="M7976">
        <f>_xlfn.XLOOKUP(FraudData[[#This Row],[foreign_transaction]],ForeignRules[Foreign Transaction],ForeignRules[Risk Points],0)</f>
        <v>0</v>
      </c>
      <c r="N7976">
        <f>_xlfn.XLOOKUP(FraudData[[#This Row],[location_mismatch]],Table10[Location Mismatch],Table10[Risk Points],0)</f>
        <v>0</v>
      </c>
      <c r="O7976">
        <f>_xlfn.XLOOKUP(FraudData[[#This Row],[device_trust_score]],DeviceRules[Device Min],DeviceRules[Risk Points],,-1)</f>
        <v>2</v>
      </c>
      <c r="P7976">
        <f>_xlfn.XLOOKUP(FraudData[[#This Row],[velocity_last_24h]],VelocityRules[Velocity Min],VelocityRules[Risk Points],,-1)</f>
        <v>0</v>
      </c>
      <c r="Q7976">
        <f>_xlfn.XLOOKUP(FraudData[[#This Row],[merchant_category]],MerchantRules[Merchant Category],MerchantRules[Risk Points],0)</f>
        <v>1</v>
      </c>
      <c r="R7976">
        <f>SUM(FraudData[[#This Row],[Amount Risk]:[Merchant Risk]])</f>
        <v>3</v>
      </c>
      <c r="S7976" t="str" cm="1">
        <f t="array" ref="S7976">_xlfn.IFS(FraudData[[#This Row],[Fraud Risk Score]]&gt;=8,"High Risk",FraudData[[#This Row],[Fraud Risk Score]]&gt;=6,"Medium Risk",TRUE,"Low Risk")</f>
        <v>Low Risk</v>
      </c>
    </row>
    <row r="7977" spans="1:19">
      <c r="A7977">
        <v>7976</v>
      </c>
      <c r="B7977">
        <v>30.05</v>
      </c>
      <c r="C7977">
        <v>10</v>
      </c>
      <c r="D7977" t="s">
        <v>46</v>
      </c>
      <c r="E7977">
        <v>0</v>
      </c>
      <c r="F7977">
        <v>0</v>
      </c>
      <c r="G7977">
        <v>62</v>
      </c>
      <c r="H7977">
        <v>7</v>
      </c>
      <c r="I7977">
        <v>32</v>
      </c>
      <c r="J7977">
        <v>0</v>
      </c>
      <c r="K7977">
        <f>_xlfn.XLOOKUP(FraudData[[#This Row],[amount]],AmountRules[Amount Min],AmountRules[Risk Points],,-1)</f>
        <v>0</v>
      </c>
      <c r="L7977">
        <f>_xlfn.XLOOKUP(FraudData[[#This Row],[transaction_hour]],TimeRules[Hour Min],TimeRules[Risk Points],,-1)</f>
        <v>0</v>
      </c>
      <c r="M7977">
        <f>_xlfn.XLOOKUP(FraudData[[#This Row],[foreign_transaction]],ForeignRules[Foreign Transaction],ForeignRules[Risk Points],0)</f>
        <v>0</v>
      </c>
      <c r="N7977">
        <f>_xlfn.XLOOKUP(FraudData[[#This Row],[location_mismatch]],Table10[Location Mismatch],Table10[Risk Points],0)</f>
        <v>0</v>
      </c>
      <c r="O7977">
        <f>_xlfn.XLOOKUP(FraudData[[#This Row],[device_trust_score]],DeviceRules[Device Min],DeviceRules[Risk Points],,-1)</f>
        <v>1</v>
      </c>
      <c r="P7977">
        <f>_xlfn.XLOOKUP(FraudData[[#This Row],[velocity_last_24h]],VelocityRules[Velocity Min],VelocityRules[Risk Points],,-1)</f>
        <v>2</v>
      </c>
      <c r="Q7977">
        <f>_xlfn.XLOOKUP(FraudData[[#This Row],[merchant_category]],MerchantRules[Merchant Category],MerchantRules[Risk Points],0)</f>
        <v>0</v>
      </c>
      <c r="R7977">
        <f>SUM(FraudData[[#This Row],[Amount Risk]:[Merchant Risk]])</f>
        <v>3</v>
      </c>
      <c r="S7977" t="str" cm="1">
        <f t="array" ref="S7977">_xlfn.IFS(FraudData[[#This Row],[Fraud Risk Score]]&gt;=8,"High Risk",FraudData[[#This Row],[Fraud Risk Score]]&gt;=6,"Medium Risk",TRUE,"Low Risk")</f>
        <v>Low Risk</v>
      </c>
    </row>
    <row r="7978" spans="1:19">
      <c r="A7978">
        <v>7977</v>
      </c>
      <c r="B7978">
        <v>458.56</v>
      </c>
      <c r="C7978">
        <v>18</v>
      </c>
      <c r="D7978" t="s">
        <v>49</v>
      </c>
      <c r="E7978">
        <v>1</v>
      </c>
      <c r="F7978">
        <v>0</v>
      </c>
      <c r="G7978">
        <v>66</v>
      </c>
      <c r="H7978">
        <v>4</v>
      </c>
      <c r="I7978">
        <v>59</v>
      </c>
      <c r="J7978">
        <v>0</v>
      </c>
      <c r="K7978">
        <f>_xlfn.XLOOKUP(FraudData[[#This Row],[amount]],AmountRules[Amount Min],AmountRules[Risk Points],,-1)</f>
        <v>0</v>
      </c>
      <c r="L7978">
        <f>_xlfn.XLOOKUP(FraudData[[#This Row],[transaction_hour]],TimeRules[Hour Min],TimeRules[Risk Points],,-1)</f>
        <v>0</v>
      </c>
      <c r="M7978">
        <f>_xlfn.XLOOKUP(FraudData[[#This Row],[foreign_transaction]],ForeignRules[Foreign Transaction],ForeignRules[Risk Points],0)</f>
        <v>3</v>
      </c>
      <c r="N7978">
        <f>_xlfn.XLOOKUP(FraudData[[#This Row],[location_mismatch]],Table10[Location Mismatch],Table10[Risk Points],0)</f>
        <v>0</v>
      </c>
      <c r="O7978">
        <f>_xlfn.XLOOKUP(FraudData[[#This Row],[device_trust_score]],DeviceRules[Device Min],DeviceRules[Risk Points],,-1)</f>
        <v>1</v>
      </c>
      <c r="P7978">
        <f>_xlfn.XLOOKUP(FraudData[[#This Row],[velocity_last_24h]],VelocityRules[Velocity Min],VelocityRules[Risk Points],,-1)</f>
        <v>0</v>
      </c>
      <c r="Q7978">
        <f>_xlfn.XLOOKUP(FraudData[[#This Row],[merchant_category]],MerchantRules[Merchant Category],MerchantRules[Risk Points],0)</f>
        <v>1</v>
      </c>
      <c r="R7978">
        <f>SUM(FraudData[[#This Row],[Amount Risk]:[Merchant Risk]])</f>
        <v>5</v>
      </c>
      <c r="S7978" t="str" cm="1">
        <f t="array" ref="S7978">_xlfn.IFS(FraudData[[#This Row],[Fraud Risk Score]]&gt;=8,"High Risk",FraudData[[#This Row],[Fraud Risk Score]]&gt;=6,"Medium Risk",TRUE,"Low Risk")</f>
        <v>Low Risk</v>
      </c>
    </row>
    <row r="7979" spans="1:19">
      <c r="A7979">
        <v>7978</v>
      </c>
      <c r="B7979">
        <v>254.99</v>
      </c>
      <c r="C7979">
        <v>5</v>
      </c>
      <c r="D7979" t="s">
        <v>46</v>
      </c>
      <c r="E7979">
        <v>0</v>
      </c>
      <c r="F7979">
        <v>0</v>
      </c>
      <c r="G7979">
        <v>52</v>
      </c>
      <c r="H7979">
        <v>0</v>
      </c>
      <c r="I7979">
        <v>41</v>
      </c>
      <c r="J7979">
        <v>0</v>
      </c>
      <c r="K7979">
        <f>_xlfn.XLOOKUP(FraudData[[#This Row],[amount]],AmountRules[Amount Min],AmountRules[Risk Points],,-1)</f>
        <v>0</v>
      </c>
      <c r="L7979">
        <f>_xlfn.XLOOKUP(FraudData[[#This Row],[transaction_hour]],TimeRules[Hour Min],TimeRules[Risk Points],,-1)</f>
        <v>0</v>
      </c>
      <c r="M7979">
        <f>_xlfn.XLOOKUP(FraudData[[#This Row],[foreign_transaction]],ForeignRules[Foreign Transaction],ForeignRules[Risk Points],0)</f>
        <v>0</v>
      </c>
      <c r="N7979">
        <f>_xlfn.XLOOKUP(FraudData[[#This Row],[location_mismatch]],Table10[Location Mismatch],Table10[Risk Points],0)</f>
        <v>0</v>
      </c>
      <c r="O7979">
        <f>_xlfn.XLOOKUP(FraudData[[#This Row],[device_trust_score]],DeviceRules[Device Min],DeviceRules[Risk Points],,-1)</f>
        <v>1</v>
      </c>
      <c r="P7979">
        <f>_xlfn.XLOOKUP(FraudData[[#This Row],[velocity_last_24h]],VelocityRules[Velocity Min],VelocityRules[Risk Points],,-1)</f>
        <v>0</v>
      </c>
      <c r="Q7979">
        <f>_xlfn.XLOOKUP(FraudData[[#This Row],[merchant_category]],MerchantRules[Merchant Category],MerchantRules[Risk Points],0)</f>
        <v>0</v>
      </c>
      <c r="R7979">
        <f>SUM(FraudData[[#This Row],[Amount Risk]:[Merchant Risk]])</f>
        <v>1</v>
      </c>
      <c r="S7979" t="str" cm="1">
        <f t="array" ref="S7979">_xlfn.IFS(FraudData[[#This Row],[Fraud Risk Score]]&gt;=8,"High Risk",FraudData[[#This Row],[Fraud Risk Score]]&gt;=6,"Medium Risk",TRUE,"Low Risk")</f>
        <v>Low Risk</v>
      </c>
    </row>
    <row r="7980" spans="1:19">
      <c r="A7980">
        <v>7979</v>
      </c>
      <c r="B7980">
        <v>236.82</v>
      </c>
      <c r="C7980">
        <v>9</v>
      </c>
      <c r="D7980" t="s">
        <v>48</v>
      </c>
      <c r="E7980">
        <v>0</v>
      </c>
      <c r="F7980">
        <v>0</v>
      </c>
      <c r="G7980">
        <v>87</v>
      </c>
      <c r="H7980">
        <v>1</v>
      </c>
      <c r="I7980">
        <v>49</v>
      </c>
      <c r="J7980">
        <v>0</v>
      </c>
      <c r="K7980">
        <f>_xlfn.XLOOKUP(FraudData[[#This Row],[amount]],AmountRules[Amount Min],AmountRules[Risk Points],,-1)</f>
        <v>0</v>
      </c>
      <c r="L7980">
        <f>_xlfn.XLOOKUP(FraudData[[#This Row],[transaction_hour]],TimeRules[Hour Min],TimeRules[Risk Points],,-1)</f>
        <v>0</v>
      </c>
      <c r="M7980">
        <f>_xlfn.XLOOKUP(FraudData[[#This Row],[foreign_transaction]],ForeignRules[Foreign Transaction],ForeignRules[Risk Points],0)</f>
        <v>0</v>
      </c>
      <c r="N7980">
        <f>_xlfn.XLOOKUP(FraudData[[#This Row],[location_mismatch]],Table10[Location Mismatch],Table10[Risk Points],0)</f>
        <v>0</v>
      </c>
      <c r="O7980">
        <f>_xlfn.XLOOKUP(FraudData[[#This Row],[device_trust_score]],DeviceRules[Device Min],DeviceRules[Risk Points],,-1)</f>
        <v>0</v>
      </c>
      <c r="P7980">
        <f>_xlfn.XLOOKUP(FraudData[[#This Row],[velocity_last_24h]],VelocityRules[Velocity Min],VelocityRules[Risk Points],,-1)</f>
        <v>0</v>
      </c>
      <c r="Q7980">
        <f>_xlfn.XLOOKUP(FraudData[[#This Row],[merchant_category]],MerchantRules[Merchant Category],MerchantRules[Risk Points],0)</f>
        <v>0</v>
      </c>
      <c r="R7980">
        <f>SUM(FraudData[[#This Row],[Amount Risk]:[Merchant Risk]])</f>
        <v>0</v>
      </c>
      <c r="S7980" t="str" cm="1">
        <f t="array" ref="S7980">_xlfn.IFS(FraudData[[#This Row],[Fraud Risk Score]]&gt;=8,"High Risk",FraudData[[#This Row],[Fraud Risk Score]]&gt;=6,"Medium Risk",TRUE,"Low Risk")</f>
        <v>Low Risk</v>
      </c>
    </row>
    <row r="7981" spans="1:19">
      <c r="A7981">
        <v>7980</v>
      </c>
      <c r="B7981">
        <v>222.31</v>
      </c>
      <c r="C7981">
        <v>19</v>
      </c>
      <c r="D7981" t="s">
        <v>46</v>
      </c>
      <c r="E7981">
        <v>0</v>
      </c>
      <c r="F7981">
        <v>0</v>
      </c>
      <c r="G7981">
        <v>41</v>
      </c>
      <c r="H7981">
        <v>2</v>
      </c>
      <c r="I7981">
        <v>55</v>
      </c>
      <c r="J7981">
        <v>0</v>
      </c>
      <c r="K7981">
        <f>_xlfn.XLOOKUP(FraudData[[#This Row],[amount]],AmountRules[Amount Min],AmountRules[Risk Points],,-1)</f>
        <v>0</v>
      </c>
      <c r="L7981">
        <f>_xlfn.XLOOKUP(FraudData[[#This Row],[transaction_hour]],TimeRules[Hour Min],TimeRules[Risk Points],,-1)</f>
        <v>0</v>
      </c>
      <c r="M7981">
        <f>_xlfn.XLOOKUP(FraudData[[#This Row],[foreign_transaction]],ForeignRules[Foreign Transaction],ForeignRules[Risk Points],0)</f>
        <v>0</v>
      </c>
      <c r="N7981">
        <f>_xlfn.XLOOKUP(FraudData[[#This Row],[location_mismatch]],Table10[Location Mismatch],Table10[Risk Points],0)</f>
        <v>0</v>
      </c>
      <c r="O7981">
        <f>_xlfn.XLOOKUP(FraudData[[#This Row],[device_trust_score]],DeviceRules[Device Min],DeviceRules[Risk Points],,-1)</f>
        <v>2</v>
      </c>
      <c r="P7981">
        <f>_xlfn.XLOOKUP(FraudData[[#This Row],[velocity_last_24h]],VelocityRules[Velocity Min],VelocityRules[Risk Points],,-1)</f>
        <v>0</v>
      </c>
      <c r="Q7981">
        <f>_xlfn.XLOOKUP(FraudData[[#This Row],[merchant_category]],MerchantRules[Merchant Category],MerchantRules[Risk Points],0)</f>
        <v>0</v>
      </c>
      <c r="R7981">
        <f>SUM(FraudData[[#This Row],[Amount Risk]:[Merchant Risk]])</f>
        <v>2</v>
      </c>
      <c r="S7981" t="str" cm="1">
        <f t="array" ref="S7981">_xlfn.IFS(FraudData[[#This Row],[Fraud Risk Score]]&gt;=8,"High Risk",FraudData[[#This Row],[Fraud Risk Score]]&gt;=6,"Medium Risk",TRUE,"Low Risk")</f>
        <v>Low Risk</v>
      </c>
    </row>
    <row r="7982" spans="1:19">
      <c r="A7982">
        <v>7981</v>
      </c>
      <c r="B7982">
        <v>40.24</v>
      </c>
      <c r="C7982">
        <v>2</v>
      </c>
      <c r="D7982" t="s">
        <v>46</v>
      </c>
      <c r="E7982">
        <v>0</v>
      </c>
      <c r="F7982">
        <v>0</v>
      </c>
      <c r="G7982">
        <v>83</v>
      </c>
      <c r="H7982">
        <v>3</v>
      </c>
      <c r="I7982">
        <v>61</v>
      </c>
      <c r="J7982">
        <v>0</v>
      </c>
      <c r="K7982">
        <f>_xlfn.XLOOKUP(FraudData[[#This Row],[amount]],AmountRules[Amount Min],AmountRules[Risk Points],,-1)</f>
        <v>0</v>
      </c>
      <c r="L7982">
        <f>_xlfn.XLOOKUP(FraudData[[#This Row],[transaction_hour]],TimeRules[Hour Min],TimeRules[Risk Points],,-1)</f>
        <v>3</v>
      </c>
      <c r="M7982">
        <f>_xlfn.XLOOKUP(FraudData[[#This Row],[foreign_transaction]],ForeignRules[Foreign Transaction],ForeignRules[Risk Points],0)</f>
        <v>0</v>
      </c>
      <c r="N7982">
        <f>_xlfn.XLOOKUP(FraudData[[#This Row],[location_mismatch]],Table10[Location Mismatch],Table10[Risk Points],0)</f>
        <v>0</v>
      </c>
      <c r="O7982">
        <f>_xlfn.XLOOKUP(FraudData[[#This Row],[device_trust_score]],DeviceRules[Device Min],DeviceRules[Risk Points],,-1)</f>
        <v>0</v>
      </c>
      <c r="P7982">
        <f>_xlfn.XLOOKUP(FraudData[[#This Row],[velocity_last_24h]],VelocityRules[Velocity Min],VelocityRules[Risk Points],,-1)</f>
        <v>0</v>
      </c>
      <c r="Q7982">
        <f>_xlfn.XLOOKUP(FraudData[[#This Row],[merchant_category]],MerchantRules[Merchant Category],MerchantRules[Risk Points],0)</f>
        <v>0</v>
      </c>
      <c r="R7982">
        <f>SUM(FraudData[[#This Row],[Amount Risk]:[Merchant Risk]])</f>
        <v>3</v>
      </c>
      <c r="S7982" t="str" cm="1">
        <f t="array" ref="S7982">_xlfn.IFS(FraudData[[#This Row],[Fraud Risk Score]]&gt;=8,"High Risk",FraudData[[#This Row],[Fraud Risk Score]]&gt;=6,"Medium Risk",TRUE,"Low Risk")</f>
        <v>Low Risk</v>
      </c>
    </row>
    <row r="7983" spans="1:19">
      <c r="A7983">
        <v>7982</v>
      </c>
      <c r="B7983">
        <v>42.66</v>
      </c>
      <c r="C7983">
        <v>21</v>
      </c>
      <c r="D7983" t="s">
        <v>48</v>
      </c>
      <c r="E7983">
        <v>0</v>
      </c>
      <c r="F7983">
        <v>0</v>
      </c>
      <c r="G7983">
        <v>26</v>
      </c>
      <c r="H7983">
        <v>2</v>
      </c>
      <c r="I7983">
        <v>31</v>
      </c>
      <c r="J7983">
        <v>0</v>
      </c>
      <c r="K7983">
        <f>_xlfn.XLOOKUP(FraudData[[#This Row],[amount]],AmountRules[Amount Min],AmountRules[Risk Points],,-1)</f>
        <v>0</v>
      </c>
      <c r="L7983">
        <f>_xlfn.XLOOKUP(FraudData[[#This Row],[transaction_hour]],TimeRules[Hour Min],TimeRules[Risk Points],,-1)</f>
        <v>0</v>
      </c>
      <c r="M7983">
        <f>_xlfn.XLOOKUP(FraudData[[#This Row],[foreign_transaction]],ForeignRules[Foreign Transaction],ForeignRules[Risk Points],0)</f>
        <v>0</v>
      </c>
      <c r="N7983">
        <f>_xlfn.XLOOKUP(FraudData[[#This Row],[location_mismatch]],Table10[Location Mismatch],Table10[Risk Points],0)</f>
        <v>0</v>
      </c>
      <c r="O7983">
        <f>_xlfn.XLOOKUP(FraudData[[#This Row],[device_trust_score]],DeviceRules[Device Min],DeviceRules[Risk Points],,-1)</f>
        <v>3</v>
      </c>
      <c r="P7983">
        <f>_xlfn.XLOOKUP(FraudData[[#This Row],[velocity_last_24h]],VelocityRules[Velocity Min],VelocityRules[Risk Points],,-1)</f>
        <v>0</v>
      </c>
      <c r="Q7983">
        <f>_xlfn.XLOOKUP(FraudData[[#This Row],[merchant_category]],MerchantRules[Merchant Category],MerchantRules[Risk Points],0)</f>
        <v>0</v>
      </c>
      <c r="R7983">
        <f>SUM(FraudData[[#This Row],[Amount Risk]:[Merchant Risk]])</f>
        <v>3</v>
      </c>
      <c r="S7983" t="str" cm="1">
        <f t="array" ref="S7983">_xlfn.IFS(FraudData[[#This Row],[Fraud Risk Score]]&gt;=8,"High Risk",FraudData[[#This Row],[Fraud Risk Score]]&gt;=6,"Medium Risk",TRUE,"Low Risk")</f>
        <v>Low Risk</v>
      </c>
    </row>
    <row r="7984" spans="1:19">
      <c r="A7984">
        <v>7983</v>
      </c>
      <c r="B7984">
        <v>209.82</v>
      </c>
      <c r="C7984">
        <v>14</v>
      </c>
      <c r="D7984" t="s">
        <v>49</v>
      </c>
      <c r="E7984">
        <v>0</v>
      </c>
      <c r="F7984">
        <v>0</v>
      </c>
      <c r="G7984">
        <v>74</v>
      </c>
      <c r="H7984">
        <v>3</v>
      </c>
      <c r="I7984">
        <v>48</v>
      </c>
      <c r="J7984">
        <v>0</v>
      </c>
      <c r="K7984">
        <f>_xlfn.XLOOKUP(FraudData[[#This Row],[amount]],AmountRules[Amount Min],AmountRules[Risk Points],,-1)</f>
        <v>0</v>
      </c>
      <c r="L7984">
        <f>_xlfn.XLOOKUP(FraudData[[#This Row],[transaction_hour]],TimeRules[Hour Min],TimeRules[Risk Points],,-1)</f>
        <v>0</v>
      </c>
      <c r="M7984">
        <f>_xlfn.XLOOKUP(FraudData[[#This Row],[foreign_transaction]],ForeignRules[Foreign Transaction],ForeignRules[Risk Points],0)</f>
        <v>0</v>
      </c>
      <c r="N7984">
        <f>_xlfn.XLOOKUP(FraudData[[#This Row],[location_mismatch]],Table10[Location Mismatch],Table10[Risk Points],0)</f>
        <v>0</v>
      </c>
      <c r="O7984">
        <f>_xlfn.XLOOKUP(FraudData[[#This Row],[device_trust_score]],DeviceRules[Device Min],DeviceRules[Risk Points],,-1)</f>
        <v>0</v>
      </c>
      <c r="P7984">
        <f>_xlfn.XLOOKUP(FraudData[[#This Row],[velocity_last_24h]],VelocityRules[Velocity Min],VelocityRules[Risk Points],,-1)</f>
        <v>0</v>
      </c>
      <c r="Q7984">
        <f>_xlfn.XLOOKUP(FraudData[[#This Row],[merchant_category]],MerchantRules[Merchant Category],MerchantRules[Risk Points],0)</f>
        <v>1</v>
      </c>
      <c r="R7984">
        <f>SUM(FraudData[[#This Row],[Amount Risk]:[Merchant Risk]])</f>
        <v>1</v>
      </c>
      <c r="S7984" t="str" cm="1">
        <f t="array" ref="S7984">_xlfn.IFS(FraudData[[#This Row],[Fraud Risk Score]]&gt;=8,"High Risk",FraudData[[#This Row],[Fraud Risk Score]]&gt;=6,"Medium Risk",TRUE,"Low Risk")</f>
        <v>Low Risk</v>
      </c>
    </row>
    <row r="7985" spans="1:19">
      <c r="A7985">
        <v>7984</v>
      </c>
      <c r="B7985">
        <v>44.66</v>
      </c>
      <c r="C7985">
        <v>10</v>
      </c>
      <c r="D7985" t="s">
        <v>48</v>
      </c>
      <c r="E7985">
        <v>0</v>
      </c>
      <c r="F7985">
        <v>0</v>
      </c>
      <c r="G7985">
        <v>39</v>
      </c>
      <c r="H7985">
        <v>1</v>
      </c>
      <c r="I7985">
        <v>55</v>
      </c>
      <c r="J7985">
        <v>0</v>
      </c>
      <c r="K7985">
        <f>_xlfn.XLOOKUP(FraudData[[#This Row],[amount]],AmountRules[Amount Min],AmountRules[Risk Points],,-1)</f>
        <v>0</v>
      </c>
      <c r="L7985">
        <f>_xlfn.XLOOKUP(FraudData[[#This Row],[transaction_hour]],TimeRules[Hour Min],TimeRules[Risk Points],,-1)</f>
        <v>0</v>
      </c>
      <c r="M7985">
        <f>_xlfn.XLOOKUP(FraudData[[#This Row],[foreign_transaction]],ForeignRules[Foreign Transaction],ForeignRules[Risk Points],0)</f>
        <v>0</v>
      </c>
      <c r="N7985">
        <f>_xlfn.XLOOKUP(FraudData[[#This Row],[location_mismatch]],Table10[Location Mismatch],Table10[Risk Points],0)</f>
        <v>0</v>
      </c>
      <c r="O7985">
        <f>_xlfn.XLOOKUP(FraudData[[#This Row],[device_trust_score]],DeviceRules[Device Min],DeviceRules[Risk Points],,-1)</f>
        <v>2</v>
      </c>
      <c r="P7985">
        <f>_xlfn.XLOOKUP(FraudData[[#This Row],[velocity_last_24h]],VelocityRules[Velocity Min],VelocityRules[Risk Points],,-1)</f>
        <v>0</v>
      </c>
      <c r="Q7985">
        <f>_xlfn.XLOOKUP(FraudData[[#This Row],[merchant_category]],MerchantRules[Merchant Category],MerchantRules[Risk Points],0)</f>
        <v>0</v>
      </c>
      <c r="R7985">
        <f>SUM(FraudData[[#This Row],[Amount Risk]:[Merchant Risk]])</f>
        <v>2</v>
      </c>
      <c r="S7985" t="str" cm="1">
        <f t="array" ref="S7985">_xlfn.IFS(FraudData[[#This Row],[Fraud Risk Score]]&gt;=8,"High Risk",FraudData[[#This Row],[Fraud Risk Score]]&gt;=6,"Medium Risk",TRUE,"Low Risk")</f>
        <v>Low Risk</v>
      </c>
    </row>
    <row r="7986" spans="1:19">
      <c r="A7986">
        <v>7985</v>
      </c>
      <c r="B7986">
        <v>103.94</v>
      </c>
      <c r="C7986">
        <v>21</v>
      </c>
      <c r="D7986" t="s">
        <v>47</v>
      </c>
      <c r="E7986">
        <v>1</v>
      </c>
      <c r="F7986">
        <v>0</v>
      </c>
      <c r="G7986">
        <v>42</v>
      </c>
      <c r="H7986">
        <v>2</v>
      </c>
      <c r="I7986">
        <v>22</v>
      </c>
      <c r="J7986">
        <v>0</v>
      </c>
      <c r="K7986">
        <f>_xlfn.XLOOKUP(FraudData[[#This Row],[amount]],AmountRules[Amount Min],AmountRules[Risk Points],,-1)</f>
        <v>0</v>
      </c>
      <c r="L7986">
        <f>_xlfn.XLOOKUP(FraudData[[#This Row],[transaction_hour]],TimeRules[Hour Min],TimeRules[Risk Points],,-1)</f>
        <v>0</v>
      </c>
      <c r="M7986">
        <f>_xlfn.XLOOKUP(FraudData[[#This Row],[foreign_transaction]],ForeignRules[Foreign Transaction],ForeignRules[Risk Points],0)</f>
        <v>3</v>
      </c>
      <c r="N7986">
        <f>_xlfn.XLOOKUP(FraudData[[#This Row],[location_mismatch]],Table10[Location Mismatch],Table10[Risk Points],0)</f>
        <v>0</v>
      </c>
      <c r="O7986">
        <f>_xlfn.XLOOKUP(FraudData[[#This Row],[device_trust_score]],DeviceRules[Device Min],DeviceRules[Risk Points],,-1)</f>
        <v>2</v>
      </c>
      <c r="P7986">
        <f>_xlfn.XLOOKUP(FraudData[[#This Row],[velocity_last_24h]],VelocityRules[Velocity Min],VelocityRules[Risk Points],,-1)</f>
        <v>0</v>
      </c>
      <c r="Q7986">
        <f>_xlfn.XLOOKUP(FraudData[[#This Row],[merchant_category]],MerchantRules[Merchant Category],MerchantRules[Risk Points],0)</f>
        <v>0</v>
      </c>
      <c r="R7986">
        <f>SUM(FraudData[[#This Row],[Amount Risk]:[Merchant Risk]])</f>
        <v>5</v>
      </c>
      <c r="S7986" t="str" cm="1">
        <f t="array" ref="S7986">_xlfn.IFS(FraudData[[#This Row],[Fraud Risk Score]]&gt;=8,"High Risk",FraudData[[#This Row],[Fraud Risk Score]]&gt;=6,"Medium Risk",TRUE,"Low Risk")</f>
        <v>Low Risk</v>
      </c>
    </row>
    <row r="7987" spans="1:19">
      <c r="A7987">
        <v>7986</v>
      </c>
      <c r="B7987">
        <v>274.19</v>
      </c>
      <c r="C7987">
        <v>1</v>
      </c>
      <c r="D7987" t="s">
        <v>46</v>
      </c>
      <c r="E7987">
        <v>0</v>
      </c>
      <c r="F7987">
        <v>0</v>
      </c>
      <c r="G7987">
        <v>62</v>
      </c>
      <c r="H7987">
        <v>0</v>
      </c>
      <c r="I7987">
        <v>53</v>
      </c>
      <c r="J7987">
        <v>0</v>
      </c>
      <c r="K7987">
        <f>_xlfn.XLOOKUP(FraudData[[#This Row],[amount]],AmountRules[Amount Min],AmountRules[Risk Points],,-1)</f>
        <v>0</v>
      </c>
      <c r="L7987">
        <f>_xlfn.XLOOKUP(FraudData[[#This Row],[transaction_hour]],TimeRules[Hour Min],TimeRules[Risk Points],,-1)</f>
        <v>3</v>
      </c>
      <c r="M7987">
        <f>_xlfn.XLOOKUP(FraudData[[#This Row],[foreign_transaction]],ForeignRules[Foreign Transaction],ForeignRules[Risk Points],0)</f>
        <v>0</v>
      </c>
      <c r="N7987">
        <f>_xlfn.XLOOKUP(FraudData[[#This Row],[location_mismatch]],Table10[Location Mismatch],Table10[Risk Points],0)</f>
        <v>0</v>
      </c>
      <c r="O7987">
        <f>_xlfn.XLOOKUP(FraudData[[#This Row],[device_trust_score]],DeviceRules[Device Min],DeviceRules[Risk Points],,-1)</f>
        <v>1</v>
      </c>
      <c r="P7987">
        <f>_xlfn.XLOOKUP(FraudData[[#This Row],[velocity_last_24h]],VelocityRules[Velocity Min],VelocityRules[Risk Points],,-1)</f>
        <v>0</v>
      </c>
      <c r="Q7987">
        <f>_xlfn.XLOOKUP(FraudData[[#This Row],[merchant_category]],MerchantRules[Merchant Category],MerchantRules[Risk Points],0)</f>
        <v>0</v>
      </c>
      <c r="R7987">
        <f>SUM(FraudData[[#This Row],[Amount Risk]:[Merchant Risk]])</f>
        <v>4</v>
      </c>
      <c r="S7987" t="str" cm="1">
        <f t="array" ref="S7987">_xlfn.IFS(FraudData[[#This Row],[Fraud Risk Score]]&gt;=8,"High Risk",FraudData[[#This Row],[Fraud Risk Score]]&gt;=6,"Medium Risk",TRUE,"Low Risk")</f>
        <v>Low Risk</v>
      </c>
    </row>
    <row r="7988" spans="1:19">
      <c r="A7988">
        <v>7987</v>
      </c>
      <c r="B7988">
        <v>275.81</v>
      </c>
      <c r="C7988">
        <v>23</v>
      </c>
      <c r="D7988" t="s">
        <v>47</v>
      </c>
      <c r="E7988">
        <v>0</v>
      </c>
      <c r="F7988">
        <v>0</v>
      </c>
      <c r="G7988">
        <v>32</v>
      </c>
      <c r="H7988">
        <v>0</v>
      </c>
      <c r="I7988">
        <v>67</v>
      </c>
      <c r="J7988">
        <v>0</v>
      </c>
      <c r="K7988">
        <f>_xlfn.XLOOKUP(FraudData[[#This Row],[amount]],AmountRules[Amount Min],AmountRules[Risk Points],,-1)</f>
        <v>0</v>
      </c>
      <c r="L7988">
        <f>_xlfn.XLOOKUP(FraudData[[#This Row],[transaction_hour]],TimeRules[Hour Min],TimeRules[Risk Points],,-1)</f>
        <v>1</v>
      </c>
      <c r="M7988">
        <f>_xlfn.XLOOKUP(FraudData[[#This Row],[foreign_transaction]],ForeignRules[Foreign Transaction],ForeignRules[Risk Points],0)</f>
        <v>0</v>
      </c>
      <c r="N7988">
        <f>_xlfn.XLOOKUP(FraudData[[#This Row],[location_mismatch]],Table10[Location Mismatch],Table10[Risk Points],0)</f>
        <v>0</v>
      </c>
      <c r="O7988">
        <f>_xlfn.XLOOKUP(FraudData[[#This Row],[device_trust_score]],DeviceRules[Device Min],DeviceRules[Risk Points],,-1)</f>
        <v>2</v>
      </c>
      <c r="P7988">
        <f>_xlfn.XLOOKUP(FraudData[[#This Row],[velocity_last_24h]],VelocityRules[Velocity Min],VelocityRules[Risk Points],,-1)</f>
        <v>0</v>
      </c>
      <c r="Q7988">
        <f>_xlfn.XLOOKUP(FraudData[[#This Row],[merchant_category]],MerchantRules[Merchant Category],MerchantRules[Risk Points],0)</f>
        <v>0</v>
      </c>
      <c r="R7988">
        <f>SUM(FraudData[[#This Row],[Amount Risk]:[Merchant Risk]])</f>
        <v>3</v>
      </c>
      <c r="S7988" t="str" cm="1">
        <f t="array" ref="S7988">_xlfn.IFS(FraudData[[#This Row],[Fraud Risk Score]]&gt;=8,"High Risk",FraudData[[#This Row],[Fraud Risk Score]]&gt;=6,"Medium Risk",TRUE,"Low Risk")</f>
        <v>Low Risk</v>
      </c>
    </row>
    <row r="7989" spans="1:19">
      <c r="A7989">
        <v>7988</v>
      </c>
      <c r="B7989">
        <v>108.68</v>
      </c>
      <c r="C7989">
        <v>5</v>
      </c>
      <c r="D7989" t="s">
        <v>48</v>
      </c>
      <c r="E7989">
        <v>0</v>
      </c>
      <c r="F7989">
        <v>1</v>
      </c>
      <c r="G7989">
        <v>44</v>
      </c>
      <c r="H7989">
        <v>1</v>
      </c>
      <c r="I7989">
        <v>47</v>
      </c>
      <c r="J7989">
        <v>0</v>
      </c>
      <c r="K7989">
        <f>_xlfn.XLOOKUP(FraudData[[#This Row],[amount]],AmountRules[Amount Min],AmountRules[Risk Points],,-1)</f>
        <v>0</v>
      </c>
      <c r="L7989">
        <f>_xlfn.XLOOKUP(FraudData[[#This Row],[transaction_hour]],TimeRules[Hour Min],TimeRules[Risk Points],,-1)</f>
        <v>0</v>
      </c>
      <c r="M7989">
        <f>_xlfn.XLOOKUP(FraudData[[#This Row],[foreign_transaction]],ForeignRules[Foreign Transaction],ForeignRules[Risk Points],0)</f>
        <v>0</v>
      </c>
      <c r="N7989">
        <f>_xlfn.XLOOKUP(FraudData[[#This Row],[location_mismatch]],Table10[Location Mismatch],Table10[Risk Points],0)</f>
        <v>3</v>
      </c>
      <c r="O7989">
        <f>_xlfn.XLOOKUP(FraudData[[#This Row],[device_trust_score]],DeviceRules[Device Min],DeviceRules[Risk Points],,-1)</f>
        <v>2</v>
      </c>
      <c r="P7989">
        <f>_xlfn.XLOOKUP(FraudData[[#This Row],[velocity_last_24h]],VelocityRules[Velocity Min],VelocityRules[Risk Points],,-1)</f>
        <v>0</v>
      </c>
      <c r="Q7989">
        <f>_xlfn.XLOOKUP(FraudData[[#This Row],[merchant_category]],MerchantRules[Merchant Category],MerchantRules[Risk Points],0)</f>
        <v>0</v>
      </c>
      <c r="R7989">
        <f>SUM(FraudData[[#This Row],[Amount Risk]:[Merchant Risk]])</f>
        <v>5</v>
      </c>
      <c r="S7989" t="str" cm="1">
        <f t="array" ref="S7989">_xlfn.IFS(FraudData[[#This Row],[Fraud Risk Score]]&gt;=8,"High Risk",FraudData[[#This Row],[Fraud Risk Score]]&gt;=6,"Medium Risk",TRUE,"Low Risk")</f>
        <v>Low Risk</v>
      </c>
    </row>
    <row r="7990" spans="1:19">
      <c r="A7990">
        <v>7989</v>
      </c>
      <c r="B7990">
        <v>282.8</v>
      </c>
      <c r="C7990">
        <v>16</v>
      </c>
      <c r="D7990" t="s">
        <v>48</v>
      </c>
      <c r="E7990">
        <v>0</v>
      </c>
      <c r="F7990">
        <v>0</v>
      </c>
      <c r="G7990">
        <v>84</v>
      </c>
      <c r="H7990">
        <v>2</v>
      </c>
      <c r="I7990">
        <v>31</v>
      </c>
      <c r="J7990">
        <v>0</v>
      </c>
      <c r="K7990">
        <f>_xlfn.XLOOKUP(FraudData[[#This Row],[amount]],AmountRules[Amount Min],AmountRules[Risk Points],,-1)</f>
        <v>0</v>
      </c>
      <c r="L7990">
        <f>_xlfn.XLOOKUP(FraudData[[#This Row],[transaction_hour]],TimeRules[Hour Min],TimeRules[Risk Points],,-1)</f>
        <v>0</v>
      </c>
      <c r="M7990">
        <f>_xlfn.XLOOKUP(FraudData[[#This Row],[foreign_transaction]],ForeignRules[Foreign Transaction],ForeignRules[Risk Points],0)</f>
        <v>0</v>
      </c>
      <c r="N7990">
        <f>_xlfn.XLOOKUP(FraudData[[#This Row],[location_mismatch]],Table10[Location Mismatch],Table10[Risk Points],0)</f>
        <v>0</v>
      </c>
      <c r="O7990">
        <f>_xlfn.XLOOKUP(FraudData[[#This Row],[device_trust_score]],DeviceRules[Device Min],DeviceRules[Risk Points],,-1)</f>
        <v>0</v>
      </c>
      <c r="P7990">
        <f>_xlfn.XLOOKUP(FraudData[[#This Row],[velocity_last_24h]],VelocityRules[Velocity Min],VelocityRules[Risk Points],,-1)</f>
        <v>0</v>
      </c>
      <c r="Q7990">
        <f>_xlfn.XLOOKUP(FraudData[[#This Row],[merchant_category]],MerchantRules[Merchant Category],MerchantRules[Risk Points],0)</f>
        <v>0</v>
      </c>
      <c r="R7990">
        <f>SUM(FraudData[[#This Row],[Amount Risk]:[Merchant Risk]])</f>
        <v>0</v>
      </c>
      <c r="S7990" t="str" cm="1">
        <f t="array" ref="S7990">_xlfn.IFS(FraudData[[#This Row],[Fraud Risk Score]]&gt;=8,"High Risk",FraudData[[#This Row],[Fraud Risk Score]]&gt;=6,"Medium Risk",TRUE,"Low Risk")</f>
        <v>Low Risk</v>
      </c>
    </row>
    <row r="7991" spans="1:19">
      <c r="A7991">
        <v>7990</v>
      </c>
      <c r="B7991">
        <v>328.32</v>
      </c>
      <c r="C7991">
        <v>17</v>
      </c>
      <c r="D7991" t="s">
        <v>50</v>
      </c>
      <c r="E7991">
        <v>0</v>
      </c>
      <c r="F7991">
        <v>0</v>
      </c>
      <c r="G7991">
        <v>50</v>
      </c>
      <c r="H7991">
        <v>2</v>
      </c>
      <c r="I7991">
        <v>51</v>
      </c>
      <c r="J7991">
        <v>0</v>
      </c>
      <c r="K7991">
        <f>_xlfn.XLOOKUP(FraudData[[#This Row],[amount]],AmountRules[Amount Min],AmountRules[Risk Points],,-1)</f>
        <v>0</v>
      </c>
      <c r="L7991">
        <f>_xlfn.XLOOKUP(FraudData[[#This Row],[transaction_hour]],TimeRules[Hour Min],TimeRules[Risk Points],,-1)</f>
        <v>0</v>
      </c>
      <c r="M7991">
        <f>_xlfn.XLOOKUP(FraudData[[#This Row],[foreign_transaction]],ForeignRules[Foreign Transaction],ForeignRules[Risk Points],0)</f>
        <v>0</v>
      </c>
      <c r="N7991">
        <f>_xlfn.XLOOKUP(FraudData[[#This Row],[location_mismatch]],Table10[Location Mismatch],Table10[Risk Points],0)</f>
        <v>0</v>
      </c>
      <c r="O7991">
        <f>_xlfn.XLOOKUP(FraudData[[#This Row],[device_trust_score]],DeviceRules[Device Min],DeviceRules[Risk Points],,-1)</f>
        <v>1</v>
      </c>
      <c r="P7991">
        <f>_xlfn.XLOOKUP(FraudData[[#This Row],[velocity_last_24h]],VelocityRules[Velocity Min],VelocityRules[Risk Points],,-1)</f>
        <v>0</v>
      </c>
      <c r="Q7991">
        <f>_xlfn.XLOOKUP(FraudData[[#This Row],[merchant_category]],MerchantRules[Merchant Category],MerchantRules[Risk Points],0)</f>
        <v>0</v>
      </c>
      <c r="R7991">
        <f>SUM(FraudData[[#This Row],[Amount Risk]:[Merchant Risk]])</f>
        <v>1</v>
      </c>
      <c r="S7991" t="str" cm="1">
        <f t="array" ref="S7991">_xlfn.IFS(FraudData[[#This Row],[Fraud Risk Score]]&gt;=8,"High Risk",FraudData[[#This Row],[Fraud Risk Score]]&gt;=6,"Medium Risk",TRUE,"Low Risk")</f>
        <v>Low Risk</v>
      </c>
    </row>
    <row r="7992" spans="1:19">
      <c r="A7992">
        <v>7991</v>
      </c>
      <c r="B7992">
        <v>191.44</v>
      </c>
      <c r="C7992">
        <v>3</v>
      </c>
      <c r="D7992" t="s">
        <v>47</v>
      </c>
      <c r="E7992">
        <v>0</v>
      </c>
      <c r="F7992">
        <v>0</v>
      </c>
      <c r="G7992">
        <v>59</v>
      </c>
      <c r="H7992">
        <v>3</v>
      </c>
      <c r="I7992">
        <v>69</v>
      </c>
      <c r="J7992">
        <v>0</v>
      </c>
      <c r="K7992">
        <f>_xlfn.XLOOKUP(FraudData[[#This Row],[amount]],AmountRules[Amount Min],AmountRules[Risk Points],,-1)</f>
        <v>0</v>
      </c>
      <c r="L7992">
        <f>_xlfn.XLOOKUP(FraudData[[#This Row],[transaction_hour]],TimeRules[Hour Min],TimeRules[Risk Points],,-1)</f>
        <v>3</v>
      </c>
      <c r="M7992">
        <f>_xlfn.XLOOKUP(FraudData[[#This Row],[foreign_transaction]],ForeignRules[Foreign Transaction],ForeignRules[Risk Points],0)</f>
        <v>0</v>
      </c>
      <c r="N7992">
        <f>_xlfn.XLOOKUP(FraudData[[#This Row],[location_mismatch]],Table10[Location Mismatch],Table10[Risk Points],0)</f>
        <v>0</v>
      </c>
      <c r="O7992">
        <f>_xlfn.XLOOKUP(FraudData[[#This Row],[device_trust_score]],DeviceRules[Device Min],DeviceRules[Risk Points],,-1)</f>
        <v>1</v>
      </c>
      <c r="P7992">
        <f>_xlfn.XLOOKUP(FraudData[[#This Row],[velocity_last_24h]],VelocityRules[Velocity Min],VelocityRules[Risk Points],,-1)</f>
        <v>0</v>
      </c>
      <c r="Q7992">
        <f>_xlfn.XLOOKUP(FraudData[[#This Row],[merchant_category]],MerchantRules[Merchant Category],MerchantRules[Risk Points],0)</f>
        <v>0</v>
      </c>
      <c r="R7992">
        <f>SUM(FraudData[[#This Row],[Amount Risk]:[Merchant Risk]])</f>
        <v>4</v>
      </c>
      <c r="S7992" t="str" cm="1">
        <f t="array" ref="S7992">_xlfn.IFS(FraudData[[#This Row],[Fraud Risk Score]]&gt;=8,"High Risk",FraudData[[#This Row],[Fraud Risk Score]]&gt;=6,"Medium Risk",TRUE,"Low Risk")</f>
        <v>Low Risk</v>
      </c>
    </row>
    <row r="7993" spans="1:19">
      <c r="A7993">
        <v>7992</v>
      </c>
      <c r="B7993">
        <v>46.68</v>
      </c>
      <c r="C7993">
        <v>22</v>
      </c>
      <c r="D7993" t="s">
        <v>50</v>
      </c>
      <c r="E7993">
        <v>1</v>
      </c>
      <c r="F7993">
        <v>0</v>
      </c>
      <c r="G7993">
        <v>50</v>
      </c>
      <c r="H7993">
        <v>3</v>
      </c>
      <c r="I7993">
        <v>18</v>
      </c>
      <c r="J7993">
        <v>0</v>
      </c>
      <c r="K7993">
        <f>_xlfn.XLOOKUP(FraudData[[#This Row],[amount]],AmountRules[Amount Min],AmountRules[Risk Points],,-1)</f>
        <v>0</v>
      </c>
      <c r="L7993">
        <f>_xlfn.XLOOKUP(FraudData[[#This Row],[transaction_hour]],TimeRules[Hour Min],TimeRules[Risk Points],,-1)</f>
        <v>0</v>
      </c>
      <c r="M7993">
        <f>_xlfn.XLOOKUP(FraudData[[#This Row],[foreign_transaction]],ForeignRules[Foreign Transaction],ForeignRules[Risk Points],0)</f>
        <v>3</v>
      </c>
      <c r="N7993">
        <f>_xlfn.XLOOKUP(FraudData[[#This Row],[location_mismatch]],Table10[Location Mismatch],Table10[Risk Points],0)</f>
        <v>0</v>
      </c>
      <c r="O7993">
        <f>_xlfn.XLOOKUP(FraudData[[#This Row],[device_trust_score]],DeviceRules[Device Min],DeviceRules[Risk Points],,-1)</f>
        <v>1</v>
      </c>
      <c r="P7993">
        <f>_xlfn.XLOOKUP(FraudData[[#This Row],[velocity_last_24h]],VelocityRules[Velocity Min],VelocityRules[Risk Points],,-1)</f>
        <v>0</v>
      </c>
      <c r="Q7993">
        <f>_xlfn.XLOOKUP(FraudData[[#This Row],[merchant_category]],MerchantRules[Merchant Category],MerchantRules[Risk Points],0)</f>
        <v>0</v>
      </c>
      <c r="R7993">
        <f>SUM(FraudData[[#This Row],[Amount Risk]:[Merchant Risk]])</f>
        <v>4</v>
      </c>
      <c r="S7993" t="str" cm="1">
        <f t="array" ref="S7993">_xlfn.IFS(FraudData[[#This Row],[Fraud Risk Score]]&gt;=8,"High Risk",FraudData[[#This Row],[Fraud Risk Score]]&gt;=6,"Medium Risk",TRUE,"Low Risk")</f>
        <v>Low Risk</v>
      </c>
    </row>
    <row r="7994" spans="1:19">
      <c r="A7994">
        <v>7993</v>
      </c>
      <c r="B7994">
        <v>57.64</v>
      </c>
      <c r="C7994">
        <v>8</v>
      </c>
      <c r="D7994" t="s">
        <v>47</v>
      </c>
      <c r="E7994">
        <v>0</v>
      </c>
      <c r="F7994">
        <v>0</v>
      </c>
      <c r="G7994">
        <v>42</v>
      </c>
      <c r="H7994">
        <v>1</v>
      </c>
      <c r="I7994">
        <v>59</v>
      </c>
      <c r="J7994">
        <v>0</v>
      </c>
      <c r="K7994">
        <f>_xlfn.XLOOKUP(FraudData[[#This Row],[amount]],AmountRules[Amount Min],AmountRules[Risk Points],,-1)</f>
        <v>0</v>
      </c>
      <c r="L7994">
        <f>_xlfn.XLOOKUP(FraudData[[#This Row],[transaction_hour]],TimeRules[Hour Min],TimeRules[Risk Points],,-1)</f>
        <v>0</v>
      </c>
      <c r="M7994">
        <f>_xlfn.XLOOKUP(FraudData[[#This Row],[foreign_transaction]],ForeignRules[Foreign Transaction],ForeignRules[Risk Points],0)</f>
        <v>0</v>
      </c>
      <c r="N7994">
        <f>_xlfn.XLOOKUP(FraudData[[#This Row],[location_mismatch]],Table10[Location Mismatch],Table10[Risk Points],0)</f>
        <v>0</v>
      </c>
      <c r="O7994">
        <f>_xlfn.XLOOKUP(FraudData[[#This Row],[device_trust_score]],DeviceRules[Device Min],DeviceRules[Risk Points],,-1)</f>
        <v>2</v>
      </c>
      <c r="P7994">
        <f>_xlfn.XLOOKUP(FraudData[[#This Row],[velocity_last_24h]],VelocityRules[Velocity Min],VelocityRules[Risk Points],,-1)</f>
        <v>0</v>
      </c>
      <c r="Q7994">
        <f>_xlfn.XLOOKUP(FraudData[[#This Row],[merchant_category]],MerchantRules[Merchant Category],MerchantRules[Risk Points],0)</f>
        <v>0</v>
      </c>
      <c r="R7994">
        <f>SUM(FraudData[[#This Row],[Amount Risk]:[Merchant Risk]])</f>
        <v>2</v>
      </c>
      <c r="S7994" t="str" cm="1">
        <f t="array" ref="S7994">_xlfn.IFS(FraudData[[#This Row],[Fraud Risk Score]]&gt;=8,"High Risk",FraudData[[#This Row],[Fraud Risk Score]]&gt;=6,"Medium Risk",TRUE,"Low Risk")</f>
        <v>Low Risk</v>
      </c>
    </row>
    <row r="7995" spans="1:19">
      <c r="A7995">
        <v>7994</v>
      </c>
      <c r="B7995">
        <v>68.06</v>
      </c>
      <c r="C7995">
        <v>9</v>
      </c>
      <c r="D7995" t="s">
        <v>50</v>
      </c>
      <c r="E7995">
        <v>1</v>
      </c>
      <c r="F7995">
        <v>0</v>
      </c>
      <c r="G7995">
        <v>68</v>
      </c>
      <c r="H7995">
        <v>3</v>
      </c>
      <c r="I7995">
        <v>18</v>
      </c>
      <c r="J7995">
        <v>0</v>
      </c>
      <c r="K7995">
        <f>_xlfn.XLOOKUP(FraudData[[#This Row],[amount]],AmountRules[Amount Min],AmountRules[Risk Points],,-1)</f>
        <v>0</v>
      </c>
      <c r="L7995">
        <f>_xlfn.XLOOKUP(FraudData[[#This Row],[transaction_hour]],TimeRules[Hour Min],TimeRules[Risk Points],,-1)</f>
        <v>0</v>
      </c>
      <c r="M7995">
        <f>_xlfn.XLOOKUP(FraudData[[#This Row],[foreign_transaction]],ForeignRules[Foreign Transaction],ForeignRules[Risk Points],0)</f>
        <v>3</v>
      </c>
      <c r="N7995">
        <f>_xlfn.XLOOKUP(FraudData[[#This Row],[location_mismatch]],Table10[Location Mismatch],Table10[Risk Points],0)</f>
        <v>0</v>
      </c>
      <c r="O7995">
        <f>_xlfn.XLOOKUP(FraudData[[#This Row],[device_trust_score]],DeviceRules[Device Min],DeviceRules[Risk Points],,-1)</f>
        <v>1</v>
      </c>
      <c r="P7995">
        <f>_xlfn.XLOOKUP(FraudData[[#This Row],[velocity_last_24h]],VelocityRules[Velocity Min],VelocityRules[Risk Points],,-1)</f>
        <v>0</v>
      </c>
      <c r="Q7995">
        <f>_xlfn.XLOOKUP(FraudData[[#This Row],[merchant_category]],MerchantRules[Merchant Category],MerchantRules[Risk Points],0)</f>
        <v>0</v>
      </c>
      <c r="R7995">
        <f>SUM(FraudData[[#This Row],[Amount Risk]:[Merchant Risk]])</f>
        <v>4</v>
      </c>
      <c r="S7995" t="str" cm="1">
        <f t="array" ref="S7995">_xlfn.IFS(FraudData[[#This Row],[Fraud Risk Score]]&gt;=8,"High Risk",FraudData[[#This Row],[Fraud Risk Score]]&gt;=6,"Medium Risk",TRUE,"Low Risk")</f>
        <v>Low Risk</v>
      </c>
    </row>
    <row r="7996" spans="1:19">
      <c r="A7996">
        <v>7995</v>
      </c>
      <c r="B7996">
        <v>22.36</v>
      </c>
      <c r="C7996">
        <v>20</v>
      </c>
      <c r="D7996" t="s">
        <v>50</v>
      </c>
      <c r="E7996">
        <v>1</v>
      </c>
      <c r="F7996">
        <v>0</v>
      </c>
      <c r="G7996">
        <v>31</v>
      </c>
      <c r="H7996">
        <v>3</v>
      </c>
      <c r="I7996">
        <v>59</v>
      </c>
      <c r="J7996">
        <v>0</v>
      </c>
      <c r="K7996">
        <f>_xlfn.XLOOKUP(FraudData[[#This Row],[amount]],AmountRules[Amount Min],AmountRules[Risk Points],,-1)</f>
        <v>0</v>
      </c>
      <c r="L7996">
        <f>_xlfn.XLOOKUP(FraudData[[#This Row],[transaction_hour]],TimeRules[Hour Min],TimeRules[Risk Points],,-1)</f>
        <v>0</v>
      </c>
      <c r="M7996">
        <f>_xlfn.XLOOKUP(FraudData[[#This Row],[foreign_transaction]],ForeignRules[Foreign Transaction],ForeignRules[Risk Points],0)</f>
        <v>3</v>
      </c>
      <c r="N7996">
        <f>_xlfn.XLOOKUP(FraudData[[#This Row],[location_mismatch]],Table10[Location Mismatch],Table10[Risk Points],0)</f>
        <v>0</v>
      </c>
      <c r="O7996">
        <f>_xlfn.XLOOKUP(FraudData[[#This Row],[device_trust_score]],DeviceRules[Device Min],DeviceRules[Risk Points],,-1)</f>
        <v>2</v>
      </c>
      <c r="P7996">
        <f>_xlfn.XLOOKUP(FraudData[[#This Row],[velocity_last_24h]],VelocityRules[Velocity Min],VelocityRules[Risk Points],,-1)</f>
        <v>0</v>
      </c>
      <c r="Q7996">
        <f>_xlfn.XLOOKUP(FraudData[[#This Row],[merchant_category]],MerchantRules[Merchant Category],MerchantRules[Risk Points],0)</f>
        <v>0</v>
      </c>
      <c r="R7996">
        <f>SUM(FraudData[[#This Row],[Amount Risk]:[Merchant Risk]])</f>
        <v>5</v>
      </c>
      <c r="S7996" t="str" cm="1">
        <f t="array" ref="S7996">_xlfn.IFS(FraudData[[#This Row],[Fraud Risk Score]]&gt;=8,"High Risk",FraudData[[#This Row],[Fraud Risk Score]]&gt;=6,"Medium Risk",TRUE,"Low Risk")</f>
        <v>Low Risk</v>
      </c>
    </row>
    <row r="7997" spans="1:19">
      <c r="A7997">
        <v>7996</v>
      </c>
      <c r="B7997">
        <v>57.43</v>
      </c>
      <c r="C7997">
        <v>1</v>
      </c>
      <c r="D7997" t="s">
        <v>47</v>
      </c>
      <c r="E7997">
        <v>1</v>
      </c>
      <c r="F7997">
        <v>0</v>
      </c>
      <c r="G7997">
        <v>59</v>
      </c>
      <c r="H7997">
        <v>1</v>
      </c>
      <c r="I7997">
        <v>54</v>
      </c>
      <c r="J7997">
        <v>0</v>
      </c>
      <c r="K7997">
        <f>_xlfn.XLOOKUP(FraudData[[#This Row],[amount]],AmountRules[Amount Min],AmountRules[Risk Points],,-1)</f>
        <v>0</v>
      </c>
      <c r="L7997">
        <f>_xlfn.XLOOKUP(FraudData[[#This Row],[transaction_hour]],TimeRules[Hour Min],TimeRules[Risk Points],,-1)</f>
        <v>3</v>
      </c>
      <c r="M7997">
        <f>_xlfn.XLOOKUP(FraudData[[#This Row],[foreign_transaction]],ForeignRules[Foreign Transaction],ForeignRules[Risk Points],0)</f>
        <v>3</v>
      </c>
      <c r="N7997">
        <f>_xlfn.XLOOKUP(FraudData[[#This Row],[location_mismatch]],Table10[Location Mismatch],Table10[Risk Points],0)</f>
        <v>0</v>
      </c>
      <c r="O7997">
        <f>_xlfn.XLOOKUP(FraudData[[#This Row],[device_trust_score]],DeviceRules[Device Min],DeviceRules[Risk Points],,-1)</f>
        <v>1</v>
      </c>
      <c r="P7997">
        <f>_xlfn.XLOOKUP(FraudData[[#This Row],[velocity_last_24h]],VelocityRules[Velocity Min],VelocityRules[Risk Points],,-1)</f>
        <v>0</v>
      </c>
      <c r="Q7997">
        <f>_xlfn.XLOOKUP(FraudData[[#This Row],[merchant_category]],MerchantRules[Merchant Category],MerchantRules[Risk Points],0)</f>
        <v>0</v>
      </c>
      <c r="R7997">
        <f>SUM(FraudData[[#This Row],[Amount Risk]:[Merchant Risk]])</f>
        <v>7</v>
      </c>
      <c r="S7997" t="str" cm="1">
        <f t="array" ref="S7997">_xlfn.IFS(FraudData[[#This Row],[Fraud Risk Score]]&gt;=8,"High Risk",FraudData[[#This Row],[Fraud Risk Score]]&gt;=6,"Medium Risk",TRUE,"Low Risk")</f>
        <v>Medium Risk</v>
      </c>
    </row>
    <row r="7998" spans="1:19">
      <c r="A7998">
        <v>7997</v>
      </c>
      <c r="B7998">
        <v>42.32</v>
      </c>
      <c r="C7998">
        <v>10</v>
      </c>
      <c r="D7998" t="s">
        <v>48</v>
      </c>
      <c r="E7998">
        <v>0</v>
      </c>
      <c r="F7998">
        <v>0</v>
      </c>
      <c r="G7998">
        <v>36</v>
      </c>
      <c r="H7998">
        <v>1</v>
      </c>
      <c r="I7998">
        <v>44</v>
      </c>
      <c r="J7998">
        <v>0</v>
      </c>
      <c r="K7998">
        <f>_xlfn.XLOOKUP(FraudData[[#This Row],[amount]],AmountRules[Amount Min],AmountRules[Risk Points],,-1)</f>
        <v>0</v>
      </c>
      <c r="L7998">
        <f>_xlfn.XLOOKUP(FraudData[[#This Row],[transaction_hour]],TimeRules[Hour Min],TimeRules[Risk Points],,-1)</f>
        <v>0</v>
      </c>
      <c r="M7998">
        <f>_xlfn.XLOOKUP(FraudData[[#This Row],[foreign_transaction]],ForeignRules[Foreign Transaction],ForeignRules[Risk Points],0)</f>
        <v>0</v>
      </c>
      <c r="N7998">
        <f>_xlfn.XLOOKUP(FraudData[[#This Row],[location_mismatch]],Table10[Location Mismatch],Table10[Risk Points],0)</f>
        <v>0</v>
      </c>
      <c r="O7998">
        <f>_xlfn.XLOOKUP(FraudData[[#This Row],[device_trust_score]],DeviceRules[Device Min],DeviceRules[Risk Points],,-1)</f>
        <v>2</v>
      </c>
      <c r="P7998">
        <f>_xlfn.XLOOKUP(FraudData[[#This Row],[velocity_last_24h]],VelocityRules[Velocity Min],VelocityRules[Risk Points],,-1)</f>
        <v>0</v>
      </c>
      <c r="Q7998">
        <f>_xlfn.XLOOKUP(FraudData[[#This Row],[merchant_category]],MerchantRules[Merchant Category],MerchantRules[Risk Points],0)</f>
        <v>0</v>
      </c>
      <c r="R7998">
        <f>SUM(FraudData[[#This Row],[Amount Risk]:[Merchant Risk]])</f>
        <v>2</v>
      </c>
      <c r="S7998" t="str" cm="1">
        <f t="array" ref="S7998">_xlfn.IFS(FraudData[[#This Row],[Fraud Risk Score]]&gt;=8,"High Risk",FraudData[[#This Row],[Fraud Risk Score]]&gt;=6,"Medium Risk",TRUE,"Low Risk")</f>
        <v>Low Risk</v>
      </c>
    </row>
    <row r="7999" spans="1:19">
      <c r="A7999">
        <v>7998</v>
      </c>
      <c r="B7999">
        <v>109.36</v>
      </c>
      <c r="C7999">
        <v>10</v>
      </c>
      <c r="D7999" t="s">
        <v>49</v>
      </c>
      <c r="E7999">
        <v>0</v>
      </c>
      <c r="F7999">
        <v>0</v>
      </c>
      <c r="G7999">
        <v>68</v>
      </c>
      <c r="H7999">
        <v>4</v>
      </c>
      <c r="I7999">
        <v>28</v>
      </c>
      <c r="J7999">
        <v>0</v>
      </c>
      <c r="K7999">
        <f>_xlfn.XLOOKUP(FraudData[[#This Row],[amount]],AmountRules[Amount Min],AmountRules[Risk Points],,-1)</f>
        <v>0</v>
      </c>
      <c r="L7999">
        <f>_xlfn.XLOOKUP(FraudData[[#This Row],[transaction_hour]],TimeRules[Hour Min],TimeRules[Risk Points],,-1)</f>
        <v>0</v>
      </c>
      <c r="M7999">
        <f>_xlfn.XLOOKUP(FraudData[[#This Row],[foreign_transaction]],ForeignRules[Foreign Transaction],ForeignRules[Risk Points],0)</f>
        <v>0</v>
      </c>
      <c r="N7999">
        <f>_xlfn.XLOOKUP(FraudData[[#This Row],[location_mismatch]],Table10[Location Mismatch],Table10[Risk Points],0)</f>
        <v>0</v>
      </c>
      <c r="O7999">
        <f>_xlfn.XLOOKUP(FraudData[[#This Row],[device_trust_score]],DeviceRules[Device Min],DeviceRules[Risk Points],,-1)</f>
        <v>1</v>
      </c>
      <c r="P7999">
        <f>_xlfn.XLOOKUP(FraudData[[#This Row],[velocity_last_24h]],VelocityRules[Velocity Min],VelocityRules[Risk Points],,-1)</f>
        <v>0</v>
      </c>
      <c r="Q7999">
        <f>_xlfn.XLOOKUP(FraudData[[#This Row],[merchant_category]],MerchantRules[Merchant Category],MerchantRules[Risk Points],0)</f>
        <v>1</v>
      </c>
      <c r="R7999">
        <f>SUM(FraudData[[#This Row],[Amount Risk]:[Merchant Risk]])</f>
        <v>2</v>
      </c>
      <c r="S7999" t="str" cm="1">
        <f t="array" ref="S7999">_xlfn.IFS(FraudData[[#This Row],[Fraud Risk Score]]&gt;=8,"High Risk",FraudData[[#This Row],[Fraud Risk Score]]&gt;=6,"Medium Risk",TRUE,"Low Risk")</f>
        <v>Low Risk</v>
      </c>
    </row>
    <row r="8000" spans="1:19">
      <c r="A8000">
        <v>7999</v>
      </c>
      <c r="B8000">
        <v>430.33</v>
      </c>
      <c r="C8000">
        <v>10</v>
      </c>
      <c r="D8000" t="s">
        <v>48</v>
      </c>
      <c r="E8000">
        <v>0</v>
      </c>
      <c r="F8000">
        <v>0</v>
      </c>
      <c r="G8000">
        <v>65</v>
      </c>
      <c r="H8000">
        <v>2</v>
      </c>
      <c r="I8000">
        <v>56</v>
      </c>
      <c r="J8000">
        <v>0</v>
      </c>
      <c r="K8000">
        <f>_xlfn.XLOOKUP(FraudData[[#This Row],[amount]],AmountRules[Amount Min],AmountRules[Risk Points],,-1)</f>
        <v>0</v>
      </c>
      <c r="L8000">
        <f>_xlfn.XLOOKUP(FraudData[[#This Row],[transaction_hour]],TimeRules[Hour Min],TimeRules[Risk Points],,-1)</f>
        <v>0</v>
      </c>
      <c r="M8000">
        <f>_xlfn.XLOOKUP(FraudData[[#This Row],[foreign_transaction]],ForeignRules[Foreign Transaction],ForeignRules[Risk Points],0)</f>
        <v>0</v>
      </c>
      <c r="N8000">
        <f>_xlfn.XLOOKUP(FraudData[[#This Row],[location_mismatch]],Table10[Location Mismatch],Table10[Risk Points],0)</f>
        <v>0</v>
      </c>
      <c r="O8000">
        <f>_xlfn.XLOOKUP(FraudData[[#This Row],[device_trust_score]],DeviceRules[Device Min],DeviceRules[Risk Points],,-1)</f>
        <v>1</v>
      </c>
      <c r="P8000">
        <f>_xlfn.XLOOKUP(FraudData[[#This Row],[velocity_last_24h]],VelocityRules[Velocity Min],VelocityRules[Risk Points],,-1)</f>
        <v>0</v>
      </c>
      <c r="Q8000">
        <f>_xlfn.XLOOKUP(FraudData[[#This Row],[merchant_category]],MerchantRules[Merchant Category],MerchantRules[Risk Points],0)</f>
        <v>0</v>
      </c>
      <c r="R8000">
        <f>SUM(FraudData[[#This Row],[Amount Risk]:[Merchant Risk]])</f>
        <v>1</v>
      </c>
      <c r="S8000" t="str" cm="1">
        <f t="array" ref="S8000">_xlfn.IFS(FraudData[[#This Row],[Fraud Risk Score]]&gt;=8,"High Risk",FraudData[[#This Row],[Fraud Risk Score]]&gt;=6,"Medium Risk",TRUE,"Low Risk")</f>
        <v>Low Risk</v>
      </c>
    </row>
    <row r="8001" spans="1:19">
      <c r="A8001">
        <v>8000</v>
      </c>
      <c r="B8001">
        <v>19.86</v>
      </c>
      <c r="C8001">
        <v>0</v>
      </c>
      <c r="D8001" t="s">
        <v>49</v>
      </c>
      <c r="E8001">
        <v>0</v>
      </c>
      <c r="F8001">
        <v>1</v>
      </c>
      <c r="G8001">
        <v>78</v>
      </c>
      <c r="H8001">
        <v>7</v>
      </c>
      <c r="I8001">
        <v>29</v>
      </c>
      <c r="J8001">
        <v>1</v>
      </c>
      <c r="K8001">
        <f>_xlfn.XLOOKUP(FraudData[[#This Row],[amount]],AmountRules[Amount Min],AmountRules[Risk Points],,-1)</f>
        <v>0</v>
      </c>
      <c r="L8001">
        <f>_xlfn.XLOOKUP(FraudData[[#This Row],[transaction_hour]],TimeRules[Hour Min],TimeRules[Risk Points],,-1)</f>
        <v>3</v>
      </c>
      <c r="M8001">
        <f>_xlfn.XLOOKUP(FraudData[[#This Row],[foreign_transaction]],ForeignRules[Foreign Transaction],ForeignRules[Risk Points],0)</f>
        <v>0</v>
      </c>
      <c r="N8001">
        <f>_xlfn.XLOOKUP(FraudData[[#This Row],[location_mismatch]],Table10[Location Mismatch],Table10[Risk Points],0)</f>
        <v>3</v>
      </c>
      <c r="O8001">
        <f>_xlfn.XLOOKUP(FraudData[[#This Row],[device_trust_score]],DeviceRules[Device Min],DeviceRules[Risk Points],,-1)</f>
        <v>0</v>
      </c>
      <c r="P8001">
        <f>_xlfn.XLOOKUP(FraudData[[#This Row],[velocity_last_24h]],VelocityRules[Velocity Min],VelocityRules[Risk Points],,-1)</f>
        <v>2</v>
      </c>
      <c r="Q8001">
        <f>_xlfn.XLOOKUP(FraudData[[#This Row],[merchant_category]],MerchantRules[Merchant Category],MerchantRules[Risk Points],0)</f>
        <v>1</v>
      </c>
      <c r="R8001">
        <f>SUM(FraudData[[#This Row],[Amount Risk]:[Merchant Risk]])</f>
        <v>9</v>
      </c>
      <c r="S8001" t="str" cm="1">
        <f t="array" ref="S8001">_xlfn.IFS(FraudData[[#This Row],[Fraud Risk Score]]&gt;=8,"High Risk",FraudData[[#This Row],[Fraud Risk Score]]&gt;=6,"Medium Risk",TRUE,"Low Risk")</f>
        <v>High Risk</v>
      </c>
    </row>
    <row r="8002" spans="1:19">
      <c r="A8002">
        <v>8001</v>
      </c>
      <c r="B8002">
        <v>229.31</v>
      </c>
      <c r="C8002">
        <v>13</v>
      </c>
      <c r="D8002" t="s">
        <v>47</v>
      </c>
      <c r="E8002">
        <v>0</v>
      </c>
      <c r="F8002">
        <v>0</v>
      </c>
      <c r="G8002">
        <v>25</v>
      </c>
      <c r="H8002">
        <v>2</v>
      </c>
      <c r="I8002">
        <v>24</v>
      </c>
      <c r="J8002">
        <v>0</v>
      </c>
      <c r="K8002">
        <f>_xlfn.XLOOKUP(FraudData[[#This Row],[amount]],AmountRules[Amount Min],AmountRules[Risk Points],,-1)</f>
        <v>0</v>
      </c>
      <c r="L8002">
        <f>_xlfn.XLOOKUP(FraudData[[#This Row],[transaction_hour]],TimeRules[Hour Min],TimeRules[Risk Points],,-1)</f>
        <v>0</v>
      </c>
      <c r="M8002">
        <f>_xlfn.XLOOKUP(FraudData[[#This Row],[foreign_transaction]],ForeignRules[Foreign Transaction],ForeignRules[Risk Points],0)</f>
        <v>0</v>
      </c>
      <c r="N8002">
        <f>_xlfn.XLOOKUP(FraudData[[#This Row],[location_mismatch]],Table10[Location Mismatch],Table10[Risk Points],0)</f>
        <v>0</v>
      </c>
      <c r="O8002">
        <f>_xlfn.XLOOKUP(FraudData[[#This Row],[device_trust_score]],DeviceRules[Device Min],DeviceRules[Risk Points],,-1)</f>
        <v>3</v>
      </c>
      <c r="P8002">
        <f>_xlfn.XLOOKUP(FraudData[[#This Row],[velocity_last_24h]],VelocityRules[Velocity Min],VelocityRules[Risk Points],,-1)</f>
        <v>0</v>
      </c>
      <c r="Q8002">
        <f>_xlfn.XLOOKUP(FraudData[[#This Row],[merchant_category]],MerchantRules[Merchant Category],MerchantRules[Risk Points],0)</f>
        <v>0</v>
      </c>
      <c r="R8002">
        <f>SUM(FraudData[[#This Row],[Amount Risk]:[Merchant Risk]])</f>
        <v>3</v>
      </c>
      <c r="S8002" t="str" cm="1">
        <f t="array" ref="S8002">_xlfn.IFS(FraudData[[#This Row],[Fraud Risk Score]]&gt;=8,"High Risk",FraudData[[#This Row],[Fraud Risk Score]]&gt;=6,"Medium Risk",TRUE,"Low Risk")</f>
        <v>Low Risk</v>
      </c>
    </row>
    <row r="8003" spans="1:19">
      <c r="A8003">
        <v>8002</v>
      </c>
      <c r="B8003">
        <v>209.24</v>
      </c>
      <c r="C8003">
        <v>0</v>
      </c>
      <c r="D8003" t="s">
        <v>46</v>
      </c>
      <c r="E8003">
        <v>1</v>
      </c>
      <c r="F8003">
        <v>0</v>
      </c>
      <c r="G8003">
        <v>49</v>
      </c>
      <c r="H8003">
        <v>2</v>
      </c>
      <c r="I8003">
        <v>38</v>
      </c>
      <c r="J8003">
        <v>0</v>
      </c>
      <c r="K8003">
        <f>_xlfn.XLOOKUP(FraudData[[#This Row],[amount]],AmountRules[Amount Min],AmountRules[Risk Points],,-1)</f>
        <v>0</v>
      </c>
      <c r="L8003">
        <f>_xlfn.XLOOKUP(FraudData[[#This Row],[transaction_hour]],TimeRules[Hour Min],TimeRules[Risk Points],,-1)</f>
        <v>3</v>
      </c>
      <c r="M8003">
        <f>_xlfn.XLOOKUP(FraudData[[#This Row],[foreign_transaction]],ForeignRules[Foreign Transaction],ForeignRules[Risk Points],0)</f>
        <v>3</v>
      </c>
      <c r="N8003">
        <f>_xlfn.XLOOKUP(FraudData[[#This Row],[location_mismatch]],Table10[Location Mismatch],Table10[Risk Points],0)</f>
        <v>0</v>
      </c>
      <c r="O8003">
        <f>_xlfn.XLOOKUP(FraudData[[#This Row],[device_trust_score]],DeviceRules[Device Min],DeviceRules[Risk Points],,-1)</f>
        <v>2</v>
      </c>
      <c r="P8003">
        <f>_xlfn.XLOOKUP(FraudData[[#This Row],[velocity_last_24h]],VelocityRules[Velocity Min],VelocityRules[Risk Points],,-1)</f>
        <v>0</v>
      </c>
      <c r="Q8003">
        <f>_xlfn.XLOOKUP(FraudData[[#This Row],[merchant_category]],MerchantRules[Merchant Category],MerchantRules[Risk Points],0)</f>
        <v>0</v>
      </c>
      <c r="R8003">
        <f>SUM(FraudData[[#This Row],[Amount Risk]:[Merchant Risk]])</f>
        <v>8</v>
      </c>
      <c r="S8003" t="str" cm="1">
        <f t="array" ref="S8003">_xlfn.IFS(FraudData[[#This Row],[Fraud Risk Score]]&gt;=8,"High Risk",FraudData[[#This Row],[Fraud Risk Score]]&gt;=6,"Medium Risk",TRUE,"Low Risk")</f>
        <v>High Risk</v>
      </c>
    </row>
    <row r="8004" spans="1:19">
      <c r="A8004">
        <v>8003</v>
      </c>
      <c r="B8004">
        <v>18.12</v>
      </c>
      <c r="C8004">
        <v>20</v>
      </c>
      <c r="D8004" t="s">
        <v>48</v>
      </c>
      <c r="E8004">
        <v>0</v>
      </c>
      <c r="F8004">
        <v>0</v>
      </c>
      <c r="G8004">
        <v>39</v>
      </c>
      <c r="H8004">
        <v>5</v>
      </c>
      <c r="I8004">
        <v>58</v>
      </c>
      <c r="J8004">
        <v>0</v>
      </c>
      <c r="K8004">
        <f>_xlfn.XLOOKUP(FraudData[[#This Row],[amount]],AmountRules[Amount Min],AmountRules[Risk Points],,-1)</f>
        <v>0</v>
      </c>
      <c r="L8004">
        <f>_xlfn.XLOOKUP(FraudData[[#This Row],[transaction_hour]],TimeRules[Hour Min],TimeRules[Risk Points],,-1)</f>
        <v>0</v>
      </c>
      <c r="M8004">
        <f>_xlfn.XLOOKUP(FraudData[[#This Row],[foreign_transaction]],ForeignRules[Foreign Transaction],ForeignRules[Risk Points],0)</f>
        <v>0</v>
      </c>
      <c r="N8004">
        <f>_xlfn.XLOOKUP(FraudData[[#This Row],[location_mismatch]],Table10[Location Mismatch],Table10[Risk Points],0)</f>
        <v>0</v>
      </c>
      <c r="O8004">
        <f>_xlfn.XLOOKUP(FraudData[[#This Row],[device_trust_score]],DeviceRules[Device Min],DeviceRules[Risk Points],,-1)</f>
        <v>2</v>
      </c>
      <c r="P8004">
        <f>_xlfn.XLOOKUP(FraudData[[#This Row],[velocity_last_24h]],VelocityRules[Velocity Min],VelocityRules[Risk Points],,-1)</f>
        <v>3</v>
      </c>
      <c r="Q8004">
        <f>_xlfn.XLOOKUP(FraudData[[#This Row],[merchant_category]],MerchantRules[Merchant Category],MerchantRules[Risk Points],0)</f>
        <v>0</v>
      </c>
      <c r="R8004">
        <f>SUM(FraudData[[#This Row],[Amount Risk]:[Merchant Risk]])</f>
        <v>5</v>
      </c>
      <c r="S8004" t="str" cm="1">
        <f t="array" ref="S8004">_xlfn.IFS(FraudData[[#This Row],[Fraud Risk Score]]&gt;=8,"High Risk",FraudData[[#This Row],[Fraud Risk Score]]&gt;=6,"Medium Risk",TRUE,"Low Risk")</f>
        <v>Low Risk</v>
      </c>
    </row>
    <row r="8005" spans="1:19">
      <c r="A8005">
        <v>8004</v>
      </c>
      <c r="B8005">
        <v>460.51</v>
      </c>
      <c r="C8005">
        <v>22</v>
      </c>
      <c r="D8005" t="s">
        <v>50</v>
      </c>
      <c r="E8005">
        <v>0</v>
      </c>
      <c r="F8005">
        <v>0</v>
      </c>
      <c r="G8005">
        <v>99</v>
      </c>
      <c r="H8005">
        <v>4</v>
      </c>
      <c r="I8005">
        <v>54</v>
      </c>
      <c r="J8005">
        <v>0</v>
      </c>
      <c r="K8005">
        <f>_xlfn.XLOOKUP(FraudData[[#This Row],[amount]],AmountRules[Amount Min],AmountRules[Risk Points],,-1)</f>
        <v>0</v>
      </c>
      <c r="L8005">
        <f>_xlfn.XLOOKUP(FraudData[[#This Row],[transaction_hour]],TimeRules[Hour Min],TimeRules[Risk Points],,-1)</f>
        <v>0</v>
      </c>
      <c r="M8005">
        <f>_xlfn.XLOOKUP(FraudData[[#This Row],[foreign_transaction]],ForeignRules[Foreign Transaction],ForeignRules[Risk Points],0)</f>
        <v>0</v>
      </c>
      <c r="N8005">
        <f>_xlfn.XLOOKUP(FraudData[[#This Row],[location_mismatch]],Table10[Location Mismatch],Table10[Risk Points],0)</f>
        <v>0</v>
      </c>
      <c r="O8005">
        <f>_xlfn.XLOOKUP(FraudData[[#This Row],[device_trust_score]],DeviceRules[Device Min],DeviceRules[Risk Points],,-1)</f>
        <v>0</v>
      </c>
      <c r="P8005">
        <f>_xlfn.XLOOKUP(FraudData[[#This Row],[velocity_last_24h]],VelocityRules[Velocity Min],VelocityRules[Risk Points],,-1)</f>
        <v>0</v>
      </c>
      <c r="Q8005">
        <f>_xlfn.XLOOKUP(FraudData[[#This Row],[merchant_category]],MerchantRules[Merchant Category],MerchantRules[Risk Points],0)</f>
        <v>0</v>
      </c>
      <c r="R8005">
        <f>SUM(FraudData[[#This Row],[Amount Risk]:[Merchant Risk]])</f>
        <v>0</v>
      </c>
      <c r="S8005" t="str" cm="1">
        <f t="array" ref="S8005">_xlfn.IFS(FraudData[[#This Row],[Fraud Risk Score]]&gt;=8,"High Risk",FraudData[[#This Row],[Fraud Risk Score]]&gt;=6,"Medium Risk",TRUE,"Low Risk")</f>
        <v>Low Risk</v>
      </c>
    </row>
    <row r="8006" spans="1:19">
      <c r="A8006">
        <v>8005</v>
      </c>
      <c r="B8006">
        <v>151.28</v>
      </c>
      <c r="C8006">
        <v>8</v>
      </c>
      <c r="D8006" t="s">
        <v>48</v>
      </c>
      <c r="E8006">
        <v>0</v>
      </c>
      <c r="F8006">
        <v>0</v>
      </c>
      <c r="G8006">
        <v>27</v>
      </c>
      <c r="H8006">
        <v>0</v>
      </c>
      <c r="I8006">
        <v>50</v>
      </c>
      <c r="J8006">
        <v>0</v>
      </c>
      <c r="K8006">
        <f>_xlfn.XLOOKUP(FraudData[[#This Row],[amount]],AmountRules[Amount Min],AmountRules[Risk Points],,-1)</f>
        <v>0</v>
      </c>
      <c r="L8006">
        <f>_xlfn.XLOOKUP(FraudData[[#This Row],[transaction_hour]],TimeRules[Hour Min],TimeRules[Risk Points],,-1)</f>
        <v>0</v>
      </c>
      <c r="M8006">
        <f>_xlfn.XLOOKUP(FraudData[[#This Row],[foreign_transaction]],ForeignRules[Foreign Transaction],ForeignRules[Risk Points],0)</f>
        <v>0</v>
      </c>
      <c r="N8006">
        <f>_xlfn.XLOOKUP(FraudData[[#This Row],[location_mismatch]],Table10[Location Mismatch],Table10[Risk Points],0)</f>
        <v>0</v>
      </c>
      <c r="O8006">
        <f>_xlfn.XLOOKUP(FraudData[[#This Row],[device_trust_score]],DeviceRules[Device Min],DeviceRules[Risk Points],,-1)</f>
        <v>3</v>
      </c>
      <c r="P8006">
        <f>_xlfn.XLOOKUP(FraudData[[#This Row],[velocity_last_24h]],VelocityRules[Velocity Min],VelocityRules[Risk Points],,-1)</f>
        <v>0</v>
      </c>
      <c r="Q8006">
        <f>_xlfn.XLOOKUP(FraudData[[#This Row],[merchant_category]],MerchantRules[Merchant Category],MerchantRules[Risk Points],0)</f>
        <v>0</v>
      </c>
      <c r="R8006">
        <f>SUM(FraudData[[#This Row],[Amount Risk]:[Merchant Risk]])</f>
        <v>3</v>
      </c>
      <c r="S8006" t="str" cm="1">
        <f t="array" ref="S8006">_xlfn.IFS(FraudData[[#This Row],[Fraud Risk Score]]&gt;=8,"High Risk",FraudData[[#This Row],[Fraud Risk Score]]&gt;=6,"Medium Risk",TRUE,"Low Risk")</f>
        <v>Low Risk</v>
      </c>
    </row>
    <row r="8007" spans="1:19">
      <c r="A8007">
        <v>8006</v>
      </c>
      <c r="B8007">
        <v>81.38</v>
      </c>
      <c r="C8007">
        <v>23</v>
      </c>
      <c r="D8007" t="s">
        <v>47</v>
      </c>
      <c r="E8007">
        <v>0</v>
      </c>
      <c r="F8007">
        <v>0</v>
      </c>
      <c r="G8007">
        <v>69</v>
      </c>
      <c r="H8007">
        <v>2</v>
      </c>
      <c r="I8007">
        <v>47</v>
      </c>
      <c r="J8007">
        <v>0</v>
      </c>
      <c r="K8007">
        <f>_xlfn.XLOOKUP(FraudData[[#This Row],[amount]],AmountRules[Amount Min],AmountRules[Risk Points],,-1)</f>
        <v>0</v>
      </c>
      <c r="L8007">
        <f>_xlfn.XLOOKUP(FraudData[[#This Row],[transaction_hour]],TimeRules[Hour Min],TimeRules[Risk Points],,-1)</f>
        <v>1</v>
      </c>
      <c r="M8007">
        <f>_xlfn.XLOOKUP(FraudData[[#This Row],[foreign_transaction]],ForeignRules[Foreign Transaction],ForeignRules[Risk Points],0)</f>
        <v>0</v>
      </c>
      <c r="N8007">
        <f>_xlfn.XLOOKUP(FraudData[[#This Row],[location_mismatch]],Table10[Location Mismatch],Table10[Risk Points],0)</f>
        <v>0</v>
      </c>
      <c r="O8007">
        <f>_xlfn.XLOOKUP(FraudData[[#This Row],[device_trust_score]],DeviceRules[Device Min],DeviceRules[Risk Points],,-1)</f>
        <v>1</v>
      </c>
      <c r="P8007">
        <f>_xlfn.XLOOKUP(FraudData[[#This Row],[velocity_last_24h]],VelocityRules[Velocity Min],VelocityRules[Risk Points],,-1)</f>
        <v>0</v>
      </c>
      <c r="Q8007">
        <f>_xlfn.XLOOKUP(FraudData[[#This Row],[merchant_category]],MerchantRules[Merchant Category],MerchantRules[Risk Points],0)</f>
        <v>0</v>
      </c>
      <c r="R8007">
        <f>SUM(FraudData[[#This Row],[Amount Risk]:[Merchant Risk]])</f>
        <v>2</v>
      </c>
      <c r="S8007" t="str" cm="1">
        <f t="array" ref="S8007">_xlfn.IFS(FraudData[[#This Row],[Fraud Risk Score]]&gt;=8,"High Risk",FraudData[[#This Row],[Fraud Risk Score]]&gt;=6,"Medium Risk",TRUE,"Low Risk")</f>
        <v>Low Risk</v>
      </c>
    </row>
    <row r="8008" spans="1:19">
      <c r="A8008">
        <v>8007</v>
      </c>
      <c r="B8008">
        <v>254.3</v>
      </c>
      <c r="C8008">
        <v>0</v>
      </c>
      <c r="D8008" t="s">
        <v>46</v>
      </c>
      <c r="E8008">
        <v>0</v>
      </c>
      <c r="F8008">
        <v>0</v>
      </c>
      <c r="G8008">
        <v>69</v>
      </c>
      <c r="H8008">
        <v>0</v>
      </c>
      <c r="I8008">
        <v>48</v>
      </c>
      <c r="J8008">
        <v>0</v>
      </c>
      <c r="K8008">
        <f>_xlfn.XLOOKUP(FraudData[[#This Row],[amount]],AmountRules[Amount Min],AmountRules[Risk Points],,-1)</f>
        <v>0</v>
      </c>
      <c r="L8008">
        <f>_xlfn.XLOOKUP(FraudData[[#This Row],[transaction_hour]],TimeRules[Hour Min],TimeRules[Risk Points],,-1)</f>
        <v>3</v>
      </c>
      <c r="M8008">
        <f>_xlfn.XLOOKUP(FraudData[[#This Row],[foreign_transaction]],ForeignRules[Foreign Transaction],ForeignRules[Risk Points],0)</f>
        <v>0</v>
      </c>
      <c r="N8008">
        <f>_xlfn.XLOOKUP(FraudData[[#This Row],[location_mismatch]],Table10[Location Mismatch],Table10[Risk Points],0)</f>
        <v>0</v>
      </c>
      <c r="O8008">
        <f>_xlfn.XLOOKUP(FraudData[[#This Row],[device_trust_score]],DeviceRules[Device Min],DeviceRules[Risk Points],,-1)</f>
        <v>1</v>
      </c>
      <c r="P8008">
        <f>_xlfn.XLOOKUP(FraudData[[#This Row],[velocity_last_24h]],VelocityRules[Velocity Min],VelocityRules[Risk Points],,-1)</f>
        <v>0</v>
      </c>
      <c r="Q8008">
        <f>_xlfn.XLOOKUP(FraudData[[#This Row],[merchant_category]],MerchantRules[Merchant Category],MerchantRules[Risk Points],0)</f>
        <v>0</v>
      </c>
      <c r="R8008">
        <f>SUM(FraudData[[#This Row],[Amount Risk]:[Merchant Risk]])</f>
        <v>4</v>
      </c>
      <c r="S8008" t="str" cm="1">
        <f t="array" ref="S8008">_xlfn.IFS(FraudData[[#This Row],[Fraud Risk Score]]&gt;=8,"High Risk",FraudData[[#This Row],[Fraud Risk Score]]&gt;=6,"Medium Risk",TRUE,"Low Risk")</f>
        <v>Low Risk</v>
      </c>
    </row>
    <row r="8009" spans="1:19">
      <c r="A8009">
        <v>8008</v>
      </c>
      <c r="B8009">
        <v>53.56</v>
      </c>
      <c r="C8009">
        <v>20</v>
      </c>
      <c r="D8009" t="s">
        <v>46</v>
      </c>
      <c r="E8009">
        <v>0</v>
      </c>
      <c r="F8009">
        <v>0</v>
      </c>
      <c r="G8009">
        <v>75</v>
      </c>
      <c r="H8009">
        <v>1</v>
      </c>
      <c r="I8009">
        <v>31</v>
      </c>
      <c r="J8009">
        <v>0</v>
      </c>
      <c r="K8009">
        <f>_xlfn.XLOOKUP(FraudData[[#This Row],[amount]],AmountRules[Amount Min],AmountRules[Risk Points],,-1)</f>
        <v>0</v>
      </c>
      <c r="L8009">
        <f>_xlfn.XLOOKUP(FraudData[[#This Row],[transaction_hour]],TimeRules[Hour Min],TimeRules[Risk Points],,-1)</f>
        <v>0</v>
      </c>
      <c r="M8009">
        <f>_xlfn.XLOOKUP(FraudData[[#This Row],[foreign_transaction]],ForeignRules[Foreign Transaction],ForeignRules[Risk Points],0)</f>
        <v>0</v>
      </c>
      <c r="N8009">
        <f>_xlfn.XLOOKUP(FraudData[[#This Row],[location_mismatch]],Table10[Location Mismatch],Table10[Risk Points],0)</f>
        <v>0</v>
      </c>
      <c r="O8009">
        <f>_xlfn.XLOOKUP(FraudData[[#This Row],[device_trust_score]],DeviceRules[Device Min],DeviceRules[Risk Points],,-1)</f>
        <v>0</v>
      </c>
      <c r="P8009">
        <f>_xlfn.XLOOKUP(FraudData[[#This Row],[velocity_last_24h]],VelocityRules[Velocity Min],VelocityRules[Risk Points],,-1)</f>
        <v>0</v>
      </c>
      <c r="Q8009">
        <f>_xlfn.XLOOKUP(FraudData[[#This Row],[merchant_category]],MerchantRules[Merchant Category],MerchantRules[Risk Points],0)</f>
        <v>0</v>
      </c>
      <c r="R8009">
        <f>SUM(FraudData[[#This Row],[Amount Risk]:[Merchant Risk]])</f>
        <v>0</v>
      </c>
      <c r="S8009" t="str" cm="1">
        <f t="array" ref="S8009">_xlfn.IFS(FraudData[[#This Row],[Fraud Risk Score]]&gt;=8,"High Risk",FraudData[[#This Row],[Fraud Risk Score]]&gt;=6,"Medium Risk",TRUE,"Low Risk")</f>
        <v>Low Risk</v>
      </c>
    </row>
    <row r="8010" spans="1:19">
      <c r="A8010">
        <v>8009</v>
      </c>
      <c r="B8010">
        <v>212.86</v>
      </c>
      <c r="C8010">
        <v>21</v>
      </c>
      <c r="D8010" t="s">
        <v>48</v>
      </c>
      <c r="E8010">
        <v>0</v>
      </c>
      <c r="F8010">
        <v>0</v>
      </c>
      <c r="G8010">
        <v>66</v>
      </c>
      <c r="H8010">
        <v>0</v>
      </c>
      <c r="I8010">
        <v>48</v>
      </c>
      <c r="J8010">
        <v>0</v>
      </c>
      <c r="K8010">
        <f>_xlfn.XLOOKUP(FraudData[[#This Row],[amount]],AmountRules[Amount Min],AmountRules[Risk Points],,-1)</f>
        <v>0</v>
      </c>
      <c r="L8010">
        <f>_xlfn.XLOOKUP(FraudData[[#This Row],[transaction_hour]],TimeRules[Hour Min],TimeRules[Risk Points],,-1)</f>
        <v>0</v>
      </c>
      <c r="M8010">
        <f>_xlfn.XLOOKUP(FraudData[[#This Row],[foreign_transaction]],ForeignRules[Foreign Transaction],ForeignRules[Risk Points],0)</f>
        <v>0</v>
      </c>
      <c r="N8010">
        <f>_xlfn.XLOOKUP(FraudData[[#This Row],[location_mismatch]],Table10[Location Mismatch],Table10[Risk Points],0)</f>
        <v>0</v>
      </c>
      <c r="O8010">
        <f>_xlfn.XLOOKUP(FraudData[[#This Row],[device_trust_score]],DeviceRules[Device Min],DeviceRules[Risk Points],,-1)</f>
        <v>1</v>
      </c>
      <c r="P8010">
        <f>_xlfn.XLOOKUP(FraudData[[#This Row],[velocity_last_24h]],VelocityRules[Velocity Min],VelocityRules[Risk Points],,-1)</f>
        <v>0</v>
      </c>
      <c r="Q8010">
        <f>_xlfn.XLOOKUP(FraudData[[#This Row],[merchant_category]],MerchantRules[Merchant Category],MerchantRules[Risk Points],0)</f>
        <v>0</v>
      </c>
      <c r="R8010">
        <f>SUM(FraudData[[#This Row],[Amount Risk]:[Merchant Risk]])</f>
        <v>1</v>
      </c>
      <c r="S8010" t="str" cm="1">
        <f t="array" ref="S8010">_xlfn.IFS(FraudData[[#This Row],[Fraud Risk Score]]&gt;=8,"High Risk",FraudData[[#This Row],[Fraud Risk Score]]&gt;=6,"Medium Risk",TRUE,"Low Risk")</f>
        <v>Low Risk</v>
      </c>
    </row>
    <row r="8011" spans="1:19">
      <c r="A8011">
        <v>8010</v>
      </c>
      <c r="B8011">
        <v>7.29</v>
      </c>
      <c r="C8011">
        <v>21</v>
      </c>
      <c r="D8011" t="s">
        <v>48</v>
      </c>
      <c r="E8011">
        <v>0</v>
      </c>
      <c r="F8011">
        <v>0</v>
      </c>
      <c r="G8011">
        <v>63</v>
      </c>
      <c r="H8011">
        <v>0</v>
      </c>
      <c r="I8011">
        <v>68</v>
      </c>
      <c r="J8011">
        <v>0</v>
      </c>
      <c r="K8011">
        <f>_xlfn.XLOOKUP(FraudData[[#This Row],[amount]],AmountRules[Amount Min],AmountRules[Risk Points],,-1)</f>
        <v>0</v>
      </c>
      <c r="L8011">
        <f>_xlfn.XLOOKUP(FraudData[[#This Row],[transaction_hour]],TimeRules[Hour Min],TimeRules[Risk Points],,-1)</f>
        <v>0</v>
      </c>
      <c r="M8011">
        <f>_xlfn.XLOOKUP(FraudData[[#This Row],[foreign_transaction]],ForeignRules[Foreign Transaction],ForeignRules[Risk Points],0)</f>
        <v>0</v>
      </c>
      <c r="N8011">
        <f>_xlfn.XLOOKUP(FraudData[[#This Row],[location_mismatch]],Table10[Location Mismatch],Table10[Risk Points],0)</f>
        <v>0</v>
      </c>
      <c r="O8011">
        <f>_xlfn.XLOOKUP(FraudData[[#This Row],[device_trust_score]],DeviceRules[Device Min],DeviceRules[Risk Points],,-1)</f>
        <v>1</v>
      </c>
      <c r="P8011">
        <f>_xlfn.XLOOKUP(FraudData[[#This Row],[velocity_last_24h]],VelocityRules[Velocity Min],VelocityRules[Risk Points],,-1)</f>
        <v>0</v>
      </c>
      <c r="Q8011">
        <f>_xlfn.XLOOKUP(FraudData[[#This Row],[merchant_category]],MerchantRules[Merchant Category],MerchantRules[Risk Points],0)</f>
        <v>0</v>
      </c>
      <c r="R8011">
        <f>SUM(FraudData[[#This Row],[Amount Risk]:[Merchant Risk]])</f>
        <v>1</v>
      </c>
      <c r="S8011" t="str" cm="1">
        <f t="array" ref="S8011">_xlfn.IFS(FraudData[[#This Row],[Fraud Risk Score]]&gt;=8,"High Risk",FraudData[[#This Row],[Fraud Risk Score]]&gt;=6,"Medium Risk",TRUE,"Low Risk")</f>
        <v>Low Risk</v>
      </c>
    </row>
    <row r="8012" spans="1:19">
      <c r="A8012">
        <v>8011</v>
      </c>
      <c r="B8012">
        <v>329.2</v>
      </c>
      <c r="C8012">
        <v>3</v>
      </c>
      <c r="D8012" t="s">
        <v>48</v>
      </c>
      <c r="E8012">
        <v>0</v>
      </c>
      <c r="F8012">
        <v>0</v>
      </c>
      <c r="G8012">
        <v>44</v>
      </c>
      <c r="H8012">
        <v>3</v>
      </c>
      <c r="I8012">
        <v>52</v>
      </c>
      <c r="J8012">
        <v>0</v>
      </c>
      <c r="K8012">
        <f>_xlfn.XLOOKUP(FraudData[[#This Row],[amount]],AmountRules[Amount Min],AmountRules[Risk Points],,-1)</f>
        <v>0</v>
      </c>
      <c r="L8012">
        <f>_xlfn.XLOOKUP(FraudData[[#This Row],[transaction_hour]],TimeRules[Hour Min],TimeRules[Risk Points],,-1)</f>
        <v>3</v>
      </c>
      <c r="M8012">
        <f>_xlfn.XLOOKUP(FraudData[[#This Row],[foreign_transaction]],ForeignRules[Foreign Transaction],ForeignRules[Risk Points],0)</f>
        <v>0</v>
      </c>
      <c r="N8012">
        <f>_xlfn.XLOOKUP(FraudData[[#This Row],[location_mismatch]],Table10[Location Mismatch],Table10[Risk Points],0)</f>
        <v>0</v>
      </c>
      <c r="O8012">
        <f>_xlfn.XLOOKUP(FraudData[[#This Row],[device_trust_score]],DeviceRules[Device Min],DeviceRules[Risk Points],,-1)</f>
        <v>2</v>
      </c>
      <c r="P8012">
        <f>_xlfn.XLOOKUP(FraudData[[#This Row],[velocity_last_24h]],VelocityRules[Velocity Min],VelocityRules[Risk Points],,-1)</f>
        <v>0</v>
      </c>
      <c r="Q8012">
        <f>_xlfn.XLOOKUP(FraudData[[#This Row],[merchant_category]],MerchantRules[Merchant Category],MerchantRules[Risk Points],0)</f>
        <v>0</v>
      </c>
      <c r="R8012">
        <f>SUM(FraudData[[#This Row],[Amount Risk]:[Merchant Risk]])</f>
        <v>5</v>
      </c>
      <c r="S8012" t="str" cm="1">
        <f t="array" ref="S8012">_xlfn.IFS(FraudData[[#This Row],[Fraud Risk Score]]&gt;=8,"High Risk",FraudData[[#This Row],[Fraud Risk Score]]&gt;=6,"Medium Risk",TRUE,"Low Risk")</f>
        <v>Low Risk</v>
      </c>
    </row>
    <row r="8013" spans="1:19">
      <c r="A8013">
        <v>8012</v>
      </c>
      <c r="B8013">
        <v>107.01</v>
      </c>
      <c r="C8013">
        <v>0</v>
      </c>
      <c r="D8013" t="s">
        <v>47</v>
      </c>
      <c r="E8013">
        <v>0</v>
      </c>
      <c r="F8013">
        <v>0</v>
      </c>
      <c r="G8013">
        <v>42</v>
      </c>
      <c r="H8013">
        <v>2</v>
      </c>
      <c r="I8013">
        <v>47</v>
      </c>
      <c r="J8013">
        <v>0</v>
      </c>
      <c r="K8013">
        <f>_xlfn.XLOOKUP(FraudData[[#This Row],[amount]],AmountRules[Amount Min],AmountRules[Risk Points],,-1)</f>
        <v>0</v>
      </c>
      <c r="L8013">
        <f>_xlfn.XLOOKUP(FraudData[[#This Row],[transaction_hour]],TimeRules[Hour Min],TimeRules[Risk Points],,-1)</f>
        <v>3</v>
      </c>
      <c r="M8013">
        <f>_xlfn.XLOOKUP(FraudData[[#This Row],[foreign_transaction]],ForeignRules[Foreign Transaction],ForeignRules[Risk Points],0)</f>
        <v>0</v>
      </c>
      <c r="N8013">
        <f>_xlfn.XLOOKUP(FraudData[[#This Row],[location_mismatch]],Table10[Location Mismatch],Table10[Risk Points],0)</f>
        <v>0</v>
      </c>
      <c r="O8013">
        <f>_xlfn.XLOOKUP(FraudData[[#This Row],[device_trust_score]],DeviceRules[Device Min],DeviceRules[Risk Points],,-1)</f>
        <v>2</v>
      </c>
      <c r="P8013">
        <f>_xlfn.XLOOKUP(FraudData[[#This Row],[velocity_last_24h]],VelocityRules[Velocity Min],VelocityRules[Risk Points],,-1)</f>
        <v>0</v>
      </c>
      <c r="Q8013">
        <f>_xlfn.XLOOKUP(FraudData[[#This Row],[merchant_category]],MerchantRules[Merchant Category],MerchantRules[Risk Points],0)</f>
        <v>0</v>
      </c>
      <c r="R8013">
        <f>SUM(FraudData[[#This Row],[Amount Risk]:[Merchant Risk]])</f>
        <v>5</v>
      </c>
      <c r="S8013" t="str" cm="1">
        <f t="array" ref="S8013">_xlfn.IFS(FraudData[[#This Row],[Fraud Risk Score]]&gt;=8,"High Risk",FraudData[[#This Row],[Fraud Risk Score]]&gt;=6,"Medium Risk",TRUE,"Low Risk")</f>
        <v>Low Risk</v>
      </c>
    </row>
    <row r="8014" spans="1:19">
      <c r="A8014">
        <v>8013</v>
      </c>
      <c r="B8014">
        <v>182.25</v>
      </c>
      <c r="C8014">
        <v>18</v>
      </c>
      <c r="D8014" t="s">
        <v>49</v>
      </c>
      <c r="E8014">
        <v>0</v>
      </c>
      <c r="F8014">
        <v>0</v>
      </c>
      <c r="G8014">
        <v>63</v>
      </c>
      <c r="H8014">
        <v>2</v>
      </c>
      <c r="I8014">
        <v>22</v>
      </c>
      <c r="J8014">
        <v>0</v>
      </c>
      <c r="K8014">
        <f>_xlfn.XLOOKUP(FraudData[[#This Row],[amount]],AmountRules[Amount Min],AmountRules[Risk Points],,-1)</f>
        <v>0</v>
      </c>
      <c r="L8014">
        <f>_xlfn.XLOOKUP(FraudData[[#This Row],[transaction_hour]],TimeRules[Hour Min],TimeRules[Risk Points],,-1)</f>
        <v>0</v>
      </c>
      <c r="M8014">
        <f>_xlfn.XLOOKUP(FraudData[[#This Row],[foreign_transaction]],ForeignRules[Foreign Transaction],ForeignRules[Risk Points],0)</f>
        <v>0</v>
      </c>
      <c r="N8014">
        <f>_xlfn.XLOOKUP(FraudData[[#This Row],[location_mismatch]],Table10[Location Mismatch],Table10[Risk Points],0)</f>
        <v>0</v>
      </c>
      <c r="O8014">
        <f>_xlfn.XLOOKUP(FraudData[[#This Row],[device_trust_score]],DeviceRules[Device Min],DeviceRules[Risk Points],,-1)</f>
        <v>1</v>
      </c>
      <c r="P8014">
        <f>_xlfn.XLOOKUP(FraudData[[#This Row],[velocity_last_24h]],VelocityRules[Velocity Min],VelocityRules[Risk Points],,-1)</f>
        <v>0</v>
      </c>
      <c r="Q8014">
        <f>_xlfn.XLOOKUP(FraudData[[#This Row],[merchant_category]],MerchantRules[Merchant Category],MerchantRules[Risk Points],0)</f>
        <v>1</v>
      </c>
      <c r="R8014">
        <f>SUM(FraudData[[#This Row],[Amount Risk]:[Merchant Risk]])</f>
        <v>2</v>
      </c>
      <c r="S8014" t="str" cm="1">
        <f t="array" ref="S8014">_xlfn.IFS(FraudData[[#This Row],[Fraud Risk Score]]&gt;=8,"High Risk",FraudData[[#This Row],[Fraud Risk Score]]&gt;=6,"Medium Risk",TRUE,"Low Risk")</f>
        <v>Low Risk</v>
      </c>
    </row>
    <row r="8015" spans="1:19">
      <c r="A8015">
        <v>8014</v>
      </c>
      <c r="B8015">
        <v>45.01</v>
      </c>
      <c r="C8015">
        <v>9</v>
      </c>
      <c r="D8015" t="s">
        <v>49</v>
      </c>
      <c r="E8015">
        <v>0</v>
      </c>
      <c r="F8015">
        <v>0</v>
      </c>
      <c r="G8015">
        <v>53</v>
      </c>
      <c r="H8015">
        <v>2</v>
      </c>
      <c r="I8015">
        <v>18</v>
      </c>
      <c r="J8015">
        <v>0</v>
      </c>
      <c r="K8015">
        <f>_xlfn.XLOOKUP(FraudData[[#This Row],[amount]],AmountRules[Amount Min],AmountRules[Risk Points],,-1)</f>
        <v>0</v>
      </c>
      <c r="L8015">
        <f>_xlfn.XLOOKUP(FraudData[[#This Row],[transaction_hour]],TimeRules[Hour Min],TimeRules[Risk Points],,-1)</f>
        <v>0</v>
      </c>
      <c r="M8015">
        <f>_xlfn.XLOOKUP(FraudData[[#This Row],[foreign_transaction]],ForeignRules[Foreign Transaction],ForeignRules[Risk Points],0)</f>
        <v>0</v>
      </c>
      <c r="N8015">
        <f>_xlfn.XLOOKUP(FraudData[[#This Row],[location_mismatch]],Table10[Location Mismatch],Table10[Risk Points],0)</f>
        <v>0</v>
      </c>
      <c r="O8015">
        <f>_xlfn.XLOOKUP(FraudData[[#This Row],[device_trust_score]],DeviceRules[Device Min],DeviceRules[Risk Points],,-1)</f>
        <v>1</v>
      </c>
      <c r="P8015">
        <f>_xlfn.XLOOKUP(FraudData[[#This Row],[velocity_last_24h]],VelocityRules[Velocity Min],VelocityRules[Risk Points],,-1)</f>
        <v>0</v>
      </c>
      <c r="Q8015">
        <f>_xlfn.XLOOKUP(FraudData[[#This Row],[merchant_category]],MerchantRules[Merchant Category],MerchantRules[Risk Points],0)</f>
        <v>1</v>
      </c>
      <c r="R8015">
        <f>SUM(FraudData[[#This Row],[Amount Risk]:[Merchant Risk]])</f>
        <v>2</v>
      </c>
      <c r="S8015" t="str" cm="1">
        <f t="array" ref="S8015">_xlfn.IFS(FraudData[[#This Row],[Fraud Risk Score]]&gt;=8,"High Risk",FraudData[[#This Row],[Fraud Risk Score]]&gt;=6,"Medium Risk",TRUE,"Low Risk")</f>
        <v>Low Risk</v>
      </c>
    </row>
    <row r="8016" spans="1:19">
      <c r="A8016">
        <v>8015</v>
      </c>
      <c r="B8016">
        <v>203.46</v>
      </c>
      <c r="C8016">
        <v>14</v>
      </c>
      <c r="D8016" t="s">
        <v>50</v>
      </c>
      <c r="E8016">
        <v>0</v>
      </c>
      <c r="F8016">
        <v>1</v>
      </c>
      <c r="G8016">
        <v>44</v>
      </c>
      <c r="H8016">
        <v>1</v>
      </c>
      <c r="I8016">
        <v>41</v>
      </c>
      <c r="J8016">
        <v>0</v>
      </c>
      <c r="K8016">
        <f>_xlfn.XLOOKUP(FraudData[[#This Row],[amount]],AmountRules[Amount Min],AmountRules[Risk Points],,-1)</f>
        <v>0</v>
      </c>
      <c r="L8016">
        <f>_xlfn.XLOOKUP(FraudData[[#This Row],[transaction_hour]],TimeRules[Hour Min],TimeRules[Risk Points],,-1)</f>
        <v>0</v>
      </c>
      <c r="M8016">
        <f>_xlfn.XLOOKUP(FraudData[[#This Row],[foreign_transaction]],ForeignRules[Foreign Transaction],ForeignRules[Risk Points],0)</f>
        <v>0</v>
      </c>
      <c r="N8016">
        <f>_xlfn.XLOOKUP(FraudData[[#This Row],[location_mismatch]],Table10[Location Mismatch],Table10[Risk Points],0)</f>
        <v>3</v>
      </c>
      <c r="O8016">
        <f>_xlfn.XLOOKUP(FraudData[[#This Row],[device_trust_score]],DeviceRules[Device Min],DeviceRules[Risk Points],,-1)</f>
        <v>2</v>
      </c>
      <c r="P8016">
        <f>_xlfn.XLOOKUP(FraudData[[#This Row],[velocity_last_24h]],VelocityRules[Velocity Min],VelocityRules[Risk Points],,-1)</f>
        <v>0</v>
      </c>
      <c r="Q8016">
        <f>_xlfn.XLOOKUP(FraudData[[#This Row],[merchant_category]],MerchantRules[Merchant Category],MerchantRules[Risk Points],0)</f>
        <v>0</v>
      </c>
      <c r="R8016">
        <f>SUM(FraudData[[#This Row],[Amount Risk]:[Merchant Risk]])</f>
        <v>5</v>
      </c>
      <c r="S8016" t="str" cm="1">
        <f t="array" ref="S8016">_xlfn.IFS(FraudData[[#This Row],[Fraud Risk Score]]&gt;=8,"High Risk",FraudData[[#This Row],[Fraud Risk Score]]&gt;=6,"Medium Risk",TRUE,"Low Risk")</f>
        <v>Low Risk</v>
      </c>
    </row>
    <row r="8017" spans="1:19">
      <c r="A8017">
        <v>8016</v>
      </c>
      <c r="B8017">
        <v>266.3</v>
      </c>
      <c r="C8017">
        <v>19</v>
      </c>
      <c r="D8017" t="s">
        <v>47</v>
      </c>
      <c r="E8017">
        <v>0</v>
      </c>
      <c r="F8017">
        <v>0</v>
      </c>
      <c r="G8017">
        <v>66</v>
      </c>
      <c r="H8017">
        <v>2</v>
      </c>
      <c r="I8017">
        <v>42</v>
      </c>
      <c r="J8017">
        <v>0</v>
      </c>
      <c r="K8017">
        <f>_xlfn.XLOOKUP(FraudData[[#This Row],[amount]],AmountRules[Amount Min],AmountRules[Risk Points],,-1)</f>
        <v>0</v>
      </c>
      <c r="L8017">
        <f>_xlfn.XLOOKUP(FraudData[[#This Row],[transaction_hour]],TimeRules[Hour Min],TimeRules[Risk Points],,-1)</f>
        <v>0</v>
      </c>
      <c r="M8017">
        <f>_xlfn.XLOOKUP(FraudData[[#This Row],[foreign_transaction]],ForeignRules[Foreign Transaction],ForeignRules[Risk Points],0)</f>
        <v>0</v>
      </c>
      <c r="N8017">
        <f>_xlfn.XLOOKUP(FraudData[[#This Row],[location_mismatch]],Table10[Location Mismatch],Table10[Risk Points],0)</f>
        <v>0</v>
      </c>
      <c r="O8017">
        <f>_xlfn.XLOOKUP(FraudData[[#This Row],[device_trust_score]],DeviceRules[Device Min],DeviceRules[Risk Points],,-1)</f>
        <v>1</v>
      </c>
      <c r="P8017">
        <f>_xlfn.XLOOKUP(FraudData[[#This Row],[velocity_last_24h]],VelocityRules[Velocity Min],VelocityRules[Risk Points],,-1)</f>
        <v>0</v>
      </c>
      <c r="Q8017">
        <f>_xlfn.XLOOKUP(FraudData[[#This Row],[merchant_category]],MerchantRules[Merchant Category],MerchantRules[Risk Points],0)</f>
        <v>0</v>
      </c>
      <c r="R8017">
        <f>SUM(FraudData[[#This Row],[Amount Risk]:[Merchant Risk]])</f>
        <v>1</v>
      </c>
      <c r="S8017" t="str" cm="1">
        <f t="array" ref="S8017">_xlfn.IFS(FraudData[[#This Row],[Fraud Risk Score]]&gt;=8,"High Risk",FraudData[[#This Row],[Fraud Risk Score]]&gt;=6,"Medium Risk",TRUE,"Low Risk")</f>
        <v>Low Risk</v>
      </c>
    </row>
    <row r="8018" spans="1:19">
      <c r="A8018">
        <v>8017</v>
      </c>
      <c r="B8018">
        <v>115.37</v>
      </c>
      <c r="C8018">
        <v>3</v>
      </c>
      <c r="D8018" t="s">
        <v>46</v>
      </c>
      <c r="E8018">
        <v>0</v>
      </c>
      <c r="F8018">
        <v>0</v>
      </c>
      <c r="G8018">
        <v>36</v>
      </c>
      <c r="H8018">
        <v>2</v>
      </c>
      <c r="I8018">
        <v>48</v>
      </c>
      <c r="J8018">
        <v>0</v>
      </c>
      <c r="K8018">
        <f>_xlfn.XLOOKUP(FraudData[[#This Row],[amount]],AmountRules[Amount Min],AmountRules[Risk Points],,-1)</f>
        <v>0</v>
      </c>
      <c r="L8018">
        <f>_xlfn.XLOOKUP(FraudData[[#This Row],[transaction_hour]],TimeRules[Hour Min],TimeRules[Risk Points],,-1)</f>
        <v>3</v>
      </c>
      <c r="M8018">
        <f>_xlfn.XLOOKUP(FraudData[[#This Row],[foreign_transaction]],ForeignRules[Foreign Transaction],ForeignRules[Risk Points],0)</f>
        <v>0</v>
      </c>
      <c r="N8018">
        <f>_xlfn.XLOOKUP(FraudData[[#This Row],[location_mismatch]],Table10[Location Mismatch],Table10[Risk Points],0)</f>
        <v>0</v>
      </c>
      <c r="O8018">
        <f>_xlfn.XLOOKUP(FraudData[[#This Row],[device_trust_score]],DeviceRules[Device Min],DeviceRules[Risk Points],,-1)</f>
        <v>2</v>
      </c>
      <c r="P8018">
        <f>_xlfn.XLOOKUP(FraudData[[#This Row],[velocity_last_24h]],VelocityRules[Velocity Min],VelocityRules[Risk Points],,-1)</f>
        <v>0</v>
      </c>
      <c r="Q8018">
        <f>_xlfn.XLOOKUP(FraudData[[#This Row],[merchant_category]],MerchantRules[Merchant Category],MerchantRules[Risk Points],0)</f>
        <v>0</v>
      </c>
      <c r="R8018">
        <f>SUM(FraudData[[#This Row],[Amount Risk]:[Merchant Risk]])</f>
        <v>5</v>
      </c>
      <c r="S8018" t="str" cm="1">
        <f t="array" ref="S8018">_xlfn.IFS(FraudData[[#This Row],[Fraud Risk Score]]&gt;=8,"High Risk",FraudData[[#This Row],[Fraud Risk Score]]&gt;=6,"Medium Risk",TRUE,"Low Risk")</f>
        <v>Low Risk</v>
      </c>
    </row>
    <row r="8019" spans="1:19">
      <c r="A8019">
        <v>8018</v>
      </c>
      <c r="B8019">
        <v>173.09</v>
      </c>
      <c r="C8019">
        <v>19</v>
      </c>
      <c r="D8019" t="s">
        <v>50</v>
      </c>
      <c r="E8019">
        <v>1</v>
      </c>
      <c r="F8019">
        <v>0</v>
      </c>
      <c r="G8019">
        <v>80</v>
      </c>
      <c r="H8019">
        <v>2</v>
      </c>
      <c r="I8019">
        <v>27</v>
      </c>
      <c r="J8019">
        <v>0</v>
      </c>
      <c r="K8019">
        <f>_xlfn.XLOOKUP(FraudData[[#This Row],[amount]],AmountRules[Amount Min],AmountRules[Risk Points],,-1)</f>
        <v>0</v>
      </c>
      <c r="L8019">
        <f>_xlfn.XLOOKUP(FraudData[[#This Row],[transaction_hour]],TimeRules[Hour Min],TimeRules[Risk Points],,-1)</f>
        <v>0</v>
      </c>
      <c r="M8019">
        <f>_xlfn.XLOOKUP(FraudData[[#This Row],[foreign_transaction]],ForeignRules[Foreign Transaction],ForeignRules[Risk Points],0)</f>
        <v>3</v>
      </c>
      <c r="N8019">
        <f>_xlfn.XLOOKUP(FraudData[[#This Row],[location_mismatch]],Table10[Location Mismatch],Table10[Risk Points],0)</f>
        <v>0</v>
      </c>
      <c r="O8019">
        <f>_xlfn.XLOOKUP(FraudData[[#This Row],[device_trust_score]],DeviceRules[Device Min],DeviceRules[Risk Points],,-1)</f>
        <v>0</v>
      </c>
      <c r="P8019">
        <f>_xlfn.XLOOKUP(FraudData[[#This Row],[velocity_last_24h]],VelocityRules[Velocity Min],VelocityRules[Risk Points],,-1)</f>
        <v>0</v>
      </c>
      <c r="Q8019">
        <f>_xlfn.XLOOKUP(FraudData[[#This Row],[merchant_category]],MerchantRules[Merchant Category],MerchantRules[Risk Points],0)</f>
        <v>0</v>
      </c>
      <c r="R8019">
        <f>SUM(FraudData[[#This Row],[Amount Risk]:[Merchant Risk]])</f>
        <v>3</v>
      </c>
      <c r="S8019" t="str" cm="1">
        <f t="array" ref="S8019">_xlfn.IFS(FraudData[[#This Row],[Fraud Risk Score]]&gt;=8,"High Risk",FraudData[[#This Row],[Fraud Risk Score]]&gt;=6,"Medium Risk",TRUE,"Low Risk")</f>
        <v>Low Risk</v>
      </c>
    </row>
    <row r="8020" spans="1:19">
      <c r="A8020">
        <v>8019</v>
      </c>
      <c r="B8020">
        <v>109.69</v>
      </c>
      <c r="C8020">
        <v>13</v>
      </c>
      <c r="D8020" t="s">
        <v>46</v>
      </c>
      <c r="E8020">
        <v>0</v>
      </c>
      <c r="F8020">
        <v>0</v>
      </c>
      <c r="G8020">
        <v>36</v>
      </c>
      <c r="H8020">
        <v>3</v>
      </c>
      <c r="I8020">
        <v>69</v>
      </c>
      <c r="J8020">
        <v>0</v>
      </c>
      <c r="K8020">
        <f>_xlfn.XLOOKUP(FraudData[[#This Row],[amount]],AmountRules[Amount Min],AmountRules[Risk Points],,-1)</f>
        <v>0</v>
      </c>
      <c r="L8020">
        <f>_xlfn.XLOOKUP(FraudData[[#This Row],[transaction_hour]],TimeRules[Hour Min],TimeRules[Risk Points],,-1)</f>
        <v>0</v>
      </c>
      <c r="M8020">
        <f>_xlfn.XLOOKUP(FraudData[[#This Row],[foreign_transaction]],ForeignRules[Foreign Transaction],ForeignRules[Risk Points],0)</f>
        <v>0</v>
      </c>
      <c r="N8020">
        <f>_xlfn.XLOOKUP(FraudData[[#This Row],[location_mismatch]],Table10[Location Mismatch],Table10[Risk Points],0)</f>
        <v>0</v>
      </c>
      <c r="O8020">
        <f>_xlfn.XLOOKUP(FraudData[[#This Row],[device_trust_score]],DeviceRules[Device Min],DeviceRules[Risk Points],,-1)</f>
        <v>2</v>
      </c>
      <c r="P8020">
        <f>_xlfn.XLOOKUP(FraudData[[#This Row],[velocity_last_24h]],VelocityRules[Velocity Min],VelocityRules[Risk Points],,-1)</f>
        <v>0</v>
      </c>
      <c r="Q8020">
        <f>_xlfn.XLOOKUP(FraudData[[#This Row],[merchant_category]],MerchantRules[Merchant Category],MerchantRules[Risk Points],0)</f>
        <v>0</v>
      </c>
      <c r="R8020">
        <f>SUM(FraudData[[#This Row],[Amount Risk]:[Merchant Risk]])</f>
        <v>2</v>
      </c>
      <c r="S8020" t="str" cm="1">
        <f t="array" ref="S8020">_xlfn.IFS(FraudData[[#This Row],[Fraud Risk Score]]&gt;=8,"High Risk",FraudData[[#This Row],[Fraud Risk Score]]&gt;=6,"Medium Risk",TRUE,"Low Risk")</f>
        <v>Low Risk</v>
      </c>
    </row>
    <row r="8021" spans="1:19">
      <c r="A8021">
        <v>8020</v>
      </c>
      <c r="B8021">
        <v>404.13</v>
      </c>
      <c r="C8021">
        <v>4</v>
      </c>
      <c r="D8021" t="s">
        <v>46</v>
      </c>
      <c r="E8021">
        <v>0</v>
      </c>
      <c r="F8021">
        <v>0</v>
      </c>
      <c r="G8021">
        <v>77</v>
      </c>
      <c r="H8021">
        <v>2</v>
      </c>
      <c r="I8021">
        <v>34</v>
      </c>
      <c r="J8021">
        <v>0</v>
      </c>
      <c r="K8021">
        <f>_xlfn.XLOOKUP(FraudData[[#This Row],[amount]],AmountRules[Amount Min],AmountRules[Risk Points],,-1)</f>
        <v>0</v>
      </c>
      <c r="L8021">
        <f>_xlfn.XLOOKUP(FraudData[[#This Row],[transaction_hour]],TimeRules[Hour Min],TimeRules[Risk Points],,-1)</f>
        <v>0</v>
      </c>
      <c r="M8021">
        <f>_xlfn.XLOOKUP(FraudData[[#This Row],[foreign_transaction]],ForeignRules[Foreign Transaction],ForeignRules[Risk Points],0)</f>
        <v>0</v>
      </c>
      <c r="N8021">
        <f>_xlfn.XLOOKUP(FraudData[[#This Row],[location_mismatch]],Table10[Location Mismatch],Table10[Risk Points],0)</f>
        <v>0</v>
      </c>
      <c r="O8021">
        <f>_xlfn.XLOOKUP(FraudData[[#This Row],[device_trust_score]],DeviceRules[Device Min],DeviceRules[Risk Points],,-1)</f>
        <v>0</v>
      </c>
      <c r="P8021">
        <f>_xlfn.XLOOKUP(FraudData[[#This Row],[velocity_last_24h]],VelocityRules[Velocity Min],VelocityRules[Risk Points],,-1)</f>
        <v>0</v>
      </c>
      <c r="Q8021">
        <f>_xlfn.XLOOKUP(FraudData[[#This Row],[merchant_category]],MerchantRules[Merchant Category],MerchantRules[Risk Points],0)</f>
        <v>0</v>
      </c>
      <c r="R8021">
        <f>SUM(FraudData[[#This Row],[Amount Risk]:[Merchant Risk]])</f>
        <v>0</v>
      </c>
      <c r="S8021" t="str" cm="1">
        <f t="array" ref="S8021">_xlfn.IFS(FraudData[[#This Row],[Fraud Risk Score]]&gt;=8,"High Risk",FraudData[[#This Row],[Fraud Risk Score]]&gt;=6,"Medium Risk",TRUE,"Low Risk")</f>
        <v>Low Risk</v>
      </c>
    </row>
    <row r="8022" spans="1:19">
      <c r="A8022">
        <v>8021</v>
      </c>
      <c r="B8022">
        <v>124</v>
      </c>
      <c r="C8022">
        <v>14</v>
      </c>
      <c r="D8022" t="s">
        <v>48</v>
      </c>
      <c r="E8022">
        <v>0</v>
      </c>
      <c r="F8022">
        <v>0</v>
      </c>
      <c r="G8022">
        <v>32</v>
      </c>
      <c r="H8022">
        <v>6</v>
      </c>
      <c r="I8022">
        <v>51</v>
      </c>
      <c r="J8022">
        <v>0</v>
      </c>
      <c r="K8022">
        <f>_xlfn.XLOOKUP(FraudData[[#This Row],[amount]],AmountRules[Amount Min],AmountRules[Risk Points],,-1)</f>
        <v>0</v>
      </c>
      <c r="L8022">
        <f>_xlfn.XLOOKUP(FraudData[[#This Row],[transaction_hour]],TimeRules[Hour Min],TimeRules[Risk Points],,-1)</f>
        <v>0</v>
      </c>
      <c r="M8022">
        <f>_xlfn.XLOOKUP(FraudData[[#This Row],[foreign_transaction]],ForeignRules[Foreign Transaction],ForeignRules[Risk Points],0)</f>
        <v>0</v>
      </c>
      <c r="N8022">
        <f>_xlfn.XLOOKUP(FraudData[[#This Row],[location_mismatch]],Table10[Location Mismatch],Table10[Risk Points],0)</f>
        <v>0</v>
      </c>
      <c r="O8022">
        <f>_xlfn.XLOOKUP(FraudData[[#This Row],[device_trust_score]],DeviceRules[Device Min],DeviceRules[Risk Points],,-1)</f>
        <v>2</v>
      </c>
      <c r="P8022">
        <f>_xlfn.XLOOKUP(FraudData[[#This Row],[velocity_last_24h]],VelocityRules[Velocity Min],VelocityRules[Risk Points],,-1)</f>
        <v>3</v>
      </c>
      <c r="Q8022">
        <f>_xlfn.XLOOKUP(FraudData[[#This Row],[merchant_category]],MerchantRules[Merchant Category],MerchantRules[Risk Points],0)</f>
        <v>0</v>
      </c>
      <c r="R8022">
        <f>SUM(FraudData[[#This Row],[Amount Risk]:[Merchant Risk]])</f>
        <v>5</v>
      </c>
      <c r="S8022" t="str" cm="1">
        <f t="array" ref="S8022">_xlfn.IFS(FraudData[[#This Row],[Fraud Risk Score]]&gt;=8,"High Risk",FraudData[[#This Row],[Fraud Risk Score]]&gt;=6,"Medium Risk",TRUE,"Low Risk")</f>
        <v>Low Risk</v>
      </c>
    </row>
    <row r="8023" spans="1:19">
      <c r="A8023">
        <v>8022</v>
      </c>
      <c r="B8023">
        <v>331.91</v>
      </c>
      <c r="C8023">
        <v>14</v>
      </c>
      <c r="D8023" t="s">
        <v>46</v>
      </c>
      <c r="E8023">
        <v>0</v>
      </c>
      <c r="F8023">
        <v>0</v>
      </c>
      <c r="G8023">
        <v>82</v>
      </c>
      <c r="H8023">
        <v>1</v>
      </c>
      <c r="I8023">
        <v>45</v>
      </c>
      <c r="J8023">
        <v>0</v>
      </c>
      <c r="K8023">
        <f>_xlfn.XLOOKUP(FraudData[[#This Row],[amount]],AmountRules[Amount Min],AmountRules[Risk Points],,-1)</f>
        <v>0</v>
      </c>
      <c r="L8023">
        <f>_xlfn.XLOOKUP(FraudData[[#This Row],[transaction_hour]],TimeRules[Hour Min],TimeRules[Risk Points],,-1)</f>
        <v>0</v>
      </c>
      <c r="M8023">
        <f>_xlfn.XLOOKUP(FraudData[[#This Row],[foreign_transaction]],ForeignRules[Foreign Transaction],ForeignRules[Risk Points],0)</f>
        <v>0</v>
      </c>
      <c r="N8023">
        <f>_xlfn.XLOOKUP(FraudData[[#This Row],[location_mismatch]],Table10[Location Mismatch],Table10[Risk Points],0)</f>
        <v>0</v>
      </c>
      <c r="O8023">
        <f>_xlfn.XLOOKUP(FraudData[[#This Row],[device_trust_score]],DeviceRules[Device Min],DeviceRules[Risk Points],,-1)</f>
        <v>0</v>
      </c>
      <c r="P8023">
        <f>_xlfn.XLOOKUP(FraudData[[#This Row],[velocity_last_24h]],VelocityRules[Velocity Min],VelocityRules[Risk Points],,-1)</f>
        <v>0</v>
      </c>
      <c r="Q8023">
        <f>_xlfn.XLOOKUP(FraudData[[#This Row],[merchant_category]],MerchantRules[Merchant Category],MerchantRules[Risk Points],0)</f>
        <v>0</v>
      </c>
      <c r="R8023">
        <f>SUM(FraudData[[#This Row],[Amount Risk]:[Merchant Risk]])</f>
        <v>0</v>
      </c>
      <c r="S8023" t="str" cm="1">
        <f t="array" ref="S8023">_xlfn.IFS(FraudData[[#This Row],[Fraud Risk Score]]&gt;=8,"High Risk",FraudData[[#This Row],[Fraud Risk Score]]&gt;=6,"Medium Risk",TRUE,"Low Risk")</f>
        <v>Low Risk</v>
      </c>
    </row>
    <row r="8024" spans="1:19">
      <c r="A8024">
        <v>8023</v>
      </c>
      <c r="B8024">
        <v>290.92</v>
      </c>
      <c r="C8024">
        <v>15</v>
      </c>
      <c r="D8024" t="s">
        <v>46</v>
      </c>
      <c r="E8024">
        <v>1</v>
      </c>
      <c r="F8024">
        <v>0</v>
      </c>
      <c r="G8024">
        <v>48</v>
      </c>
      <c r="H8024">
        <v>3</v>
      </c>
      <c r="I8024">
        <v>40</v>
      </c>
      <c r="J8024">
        <v>0</v>
      </c>
      <c r="K8024">
        <f>_xlfn.XLOOKUP(FraudData[[#This Row],[amount]],AmountRules[Amount Min],AmountRules[Risk Points],,-1)</f>
        <v>0</v>
      </c>
      <c r="L8024">
        <f>_xlfn.XLOOKUP(FraudData[[#This Row],[transaction_hour]],TimeRules[Hour Min],TimeRules[Risk Points],,-1)</f>
        <v>0</v>
      </c>
      <c r="M8024">
        <f>_xlfn.XLOOKUP(FraudData[[#This Row],[foreign_transaction]],ForeignRules[Foreign Transaction],ForeignRules[Risk Points],0)</f>
        <v>3</v>
      </c>
      <c r="N8024">
        <f>_xlfn.XLOOKUP(FraudData[[#This Row],[location_mismatch]],Table10[Location Mismatch],Table10[Risk Points],0)</f>
        <v>0</v>
      </c>
      <c r="O8024">
        <f>_xlfn.XLOOKUP(FraudData[[#This Row],[device_trust_score]],DeviceRules[Device Min],DeviceRules[Risk Points],,-1)</f>
        <v>2</v>
      </c>
      <c r="P8024">
        <f>_xlfn.XLOOKUP(FraudData[[#This Row],[velocity_last_24h]],VelocityRules[Velocity Min],VelocityRules[Risk Points],,-1)</f>
        <v>0</v>
      </c>
      <c r="Q8024">
        <f>_xlfn.XLOOKUP(FraudData[[#This Row],[merchant_category]],MerchantRules[Merchant Category],MerchantRules[Risk Points],0)</f>
        <v>0</v>
      </c>
      <c r="R8024">
        <f>SUM(FraudData[[#This Row],[Amount Risk]:[Merchant Risk]])</f>
        <v>5</v>
      </c>
      <c r="S8024" t="str" cm="1">
        <f t="array" ref="S8024">_xlfn.IFS(FraudData[[#This Row],[Fraud Risk Score]]&gt;=8,"High Risk",FraudData[[#This Row],[Fraud Risk Score]]&gt;=6,"Medium Risk",TRUE,"Low Risk")</f>
        <v>Low Risk</v>
      </c>
    </row>
    <row r="8025" spans="1:19">
      <c r="A8025">
        <v>8024</v>
      </c>
      <c r="B8025">
        <v>95.13</v>
      </c>
      <c r="C8025">
        <v>15</v>
      </c>
      <c r="D8025" t="s">
        <v>47</v>
      </c>
      <c r="E8025">
        <v>0</v>
      </c>
      <c r="F8025">
        <v>0</v>
      </c>
      <c r="G8025">
        <v>85</v>
      </c>
      <c r="H8025">
        <v>2</v>
      </c>
      <c r="I8025">
        <v>66</v>
      </c>
      <c r="J8025">
        <v>0</v>
      </c>
      <c r="K8025">
        <f>_xlfn.XLOOKUP(FraudData[[#This Row],[amount]],AmountRules[Amount Min],AmountRules[Risk Points],,-1)</f>
        <v>0</v>
      </c>
      <c r="L8025">
        <f>_xlfn.XLOOKUP(FraudData[[#This Row],[transaction_hour]],TimeRules[Hour Min],TimeRules[Risk Points],,-1)</f>
        <v>0</v>
      </c>
      <c r="M8025">
        <f>_xlfn.XLOOKUP(FraudData[[#This Row],[foreign_transaction]],ForeignRules[Foreign Transaction],ForeignRules[Risk Points],0)</f>
        <v>0</v>
      </c>
      <c r="N8025">
        <f>_xlfn.XLOOKUP(FraudData[[#This Row],[location_mismatch]],Table10[Location Mismatch],Table10[Risk Points],0)</f>
        <v>0</v>
      </c>
      <c r="O8025">
        <f>_xlfn.XLOOKUP(FraudData[[#This Row],[device_trust_score]],DeviceRules[Device Min],DeviceRules[Risk Points],,-1)</f>
        <v>0</v>
      </c>
      <c r="P8025">
        <f>_xlfn.XLOOKUP(FraudData[[#This Row],[velocity_last_24h]],VelocityRules[Velocity Min],VelocityRules[Risk Points],,-1)</f>
        <v>0</v>
      </c>
      <c r="Q8025">
        <f>_xlfn.XLOOKUP(FraudData[[#This Row],[merchant_category]],MerchantRules[Merchant Category],MerchantRules[Risk Points],0)</f>
        <v>0</v>
      </c>
      <c r="R8025">
        <f>SUM(FraudData[[#This Row],[Amount Risk]:[Merchant Risk]])</f>
        <v>0</v>
      </c>
      <c r="S8025" t="str" cm="1">
        <f t="array" ref="S8025">_xlfn.IFS(FraudData[[#This Row],[Fraud Risk Score]]&gt;=8,"High Risk",FraudData[[#This Row],[Fraud Risk Score]]&gt;=6,"Medium Risk",TRUE,"Low Risk")</f>
        <v>Low Risk</v>
      </c>
    </row>
    <row r="8026" spans="1:19">
      <c r="A8026">
        <v>8025</v>
      </c>
      <c r="B8026">
        <v>47.07</v>
      </c>
      <c r="C8026">
        <v>3</v>
      </c>
      <c r="D8026" t="s">
        <v>48</v>
      </c>
      <c r="E8026">
        <v>0</v>
      </c>
      <c r="F8026">
        <v>0</v>
      </c>
      <c r="G8026">
        <v>25</v>
      </c>
      <c r="H8026">
        <v>1</v>
      </c>
      <c r="I8026">
        <v>36</v>
      </c>
      <c r="J8026">
        <v>0</v>
      </c>
      <c r="K8026">
        <f>_xlfn.XLOOKUP(FraudData[[#This Row],[amount]],AmountRules[Amount Min],AmountRules[Risk Points],,-1)</f>
        <v>0</v>
      </c>
      <c r="L8026">
        <f>_xlfn.XLOOKUP(FraudData[[#This Row],[transaction_hour]],TimeRules[Hour Min],TimeRules[Risk Points],,-1)</f>
        <v>3</v>
      </c>
      <c r="M8026">
        <f>_xlfn.XLOOKUP(FraudData[[#This Row],[foreign_transaction]],ForeignRules[Foreign Transaction],ForeignRules[Risk Points],0)</f>
        <v>0</v>
      </c>
      <c r="N8026">
        <f>_xlfn.XLOOKUP(FraudData[[#This Row],[location_mismatch]],Table10[Location Mismatch],Table10[Risk Points],0)</f>
        <v>0</v>
      </c>
      <c r="O8026">
        <f>_xlfn.XLOOKUP(FraudData[[#This Row],[device_trust_score]],DeviceRules[Device Min],DeviceRules[Risk Points],,-1)</f>
        <v>3</v>
      </c>
      <c r="P8026">
        <f>_xlfn.XLOOKUP(FraudData[[#This Row],[velocity_last_24h]],VelocityRules[Velocity Min],VelocityRules[Risk Points],,-1)</f>
        <v>0</v>
      </c>
      <c r="Q8026">
        <f>_xlfn.XLOOKUP(FraudData[[#This Row],[merchant_category]],MerchantRules[Merchant Category],MerchantRules[Risk Points],0)</f>
        <v>0</v>
      </c>
      <c r="R8026">
        <f>SUM(FraudData[[#This Row],[Amount Risk]:[Merchant Risk]])</f>
        <v>6</v>
      </c>
      <c r="S8026" t="str" cm="1">
        <f t="array" ref="S8026">_xlfn.IFS(FraudData[[#This Row],[Fraud Risk Score]]&gt;=8,"High Risk",FraudData[[#This Row],[Fraud Risk Score]]&gt;=6,"Medium Risk",TRUE,"Low Risk")</f>
        <v>Medium Risk</v>
      </c>
    </row>
    <row r="8027" spans="1:19">
      <c r="A8027">
        <v>8026</v>
      </c>
      <c r="B8027">
        <v>93.78</v>
      </c>
      <c r="C8027">
        <v>8</v>
      </c>
      <c r="D8027" t="s">
        <v>48</v>
      </c>
      <c r="E8027">
        <v>0</v>
      </c>
      <c r="F8027">
        <v>0</v>
      </c>
      <c r="G8027">
        <v>94</v>
      </c>
      <c r="H8027">
        <v>0</v>
      </c>
      <c r="I8027">
        <v>45</v>
      </c>
      <c r="J8027">
        <v>0</v>
      </c>
      <c r="K8027">
        <f>_xlfn.XLOOKUP(FraudData[[#This Row],[amount]],AmountRules[Amount Min],AmountRules[Risk Points],,-1)</f>
        <v>0</v>
      </c>
      <c r="L8027">
        <f>_xlfn.XLOOKUP(FraudData[[#This Row],[transaction_hour]],TimeRules[Hour Min],TimeRules[Risk Points],,-1)</f>
        <v>0</v>
      </c>
      <c r="M8027">
        <f>_xlfn.XLOOKUP(FraudData[[#This Row],[foreign_transaction]],ForeignRules[Foreign Transaction],ForeignRules[Risk Points],0)</f>
        <v>0</v>
      </c>
      <c r="N8027">
        <f>_xlfn.XLOOKUP(FraudData[[#This Row],[location_mismatch]],Table10[Location Mismatch],Table10[Risk Points],0)</f>
        <v>0</v>
      </c>
      <c r="O8027">
        <f>_xlfn.XLOOKUP(FraudData[[#This Row],[device_trust_score]],DeviceRules[Device Min],DeviceRules[Risk Points],,-1)</f>
        <v>0</v>
      </c>
      <c r="P8027">
        <f>_xlfn.XLOOKUP(FraudData[[#This Row],[velocity_last_24h]],VelocityRules[Velocity Min],VelocityRules[Risk Points],,-1)</f>
        <v>0</v>
      </c>
      <c r="Q8027">
        <f>_xlfn.XLOOKUP(FraudData[[#This Row],[merchant_category]],MerchantRules[Merchant Category],MerchantRules[Risk Points],0)</f>
        <v>0</v>
      </c>
      <c r="R8027">
        <f>SUM(FraudData[[#This Row],[Amount Risk]:[Merchant Risk]])</f>
        <v>0</v>
      </c>
      <c r="S8027" t="str" cm="1">
        <f t="array" ref="S8027">_xlfn.IFS(FraudData[[#This Row],[Fraud Risk Score]]&gt;=8,"High Risk",FraudData[[#This Row],[Fraud Risk Score]]&gt;=6,"Medium Risk",TRUE,"Low Risk")</f>
        <v>Low Risk</v>
      </c>
    </row>
    <row r="8028" spans="1:19">
      <c r="A8028">
        <v>8027</v>
      </c>
      <c r="B8028">
        <v>314.99</v>
      </c>
      <c r="C8028">
        <v>0</v>
      </c>
      <c r="D8028" t="s">
        <v>50</v>
      </c>
      <c r="E8028">
        <v>0</v>
      </c>
      <c r="F8028">
        <v>0</v>
      </c>
      <c r="G8028">
        <v>69</v>
      </c>
      <c r="H8028">
        <v>0</v>
      </c>
      <c r="I8028">
        <v>56</v>
      </c>
      <c r="J8028">
        <v>0</v>
      </c>
      <c r="K8028">
        <f>_xlfn.XLOOKUP(FraudData[[#This Row],[amount]],AmountRules[Amount Min],AmountRules[Risk Points],,-1)</f>
        <v>0</v>
      </c>
      <c r="L8028">
        <f>_xlfn.XLOOKUP(FraudData[[#This Row],[transaction_hour]],TimeRules[Hour Min],TimeRules[Risk Points],,-1)</f>
        <v>3</v>
      </c>
      <c r="M8028">
        <f>_xlfn.XLOOKUP(FraudData[[#This Row],[foreign_transaction]],ForeignRules[Foreign Transaction],ForeignRules[Risk Points],0)</f>
        <v>0</v>
      </c>
      <c r="N8028">
        <f>_xlfn.XLOOKUP(FraudData[[#This Row],[location_mismatch]],Table10[Location Mismatch],Table10[Risk Points],0)</f>
        <v>0</v>
      </c>
      <c r="O8028">
        <f>_xlfn.XLOOKUP(FraudData[[#This Row],[device_trust_score]],DeviceRules[Device Min],DeviceRules[Risk Points],,-1)</f>
        <v>1</v>
      </c>
      <c r="P8028">
        <f>_xlfn.XLOOKUP(FraudData[[#This Row],[velocity_last_24h]],VelocityRules[Velocity Min],VelocityRules[Risk Points],,-1)</f>
        <v>0</v>
      </c>
      <c r="Q8028">
        <f>_xlfn.XLOOKUP(FraudData[[#This Row],[merchant_category]],MerchantRules[Merchant Category],MerchantRules[Risk Points],0)</f>
        <v>0</v>
      </c>
      <c r="R8028">
        <f>SUM(FraudData[[#This Row],[Amount Risk]:[Merchant Risk]])</f>
        <v>4</v>
      </c>
      <c r="S8028" t="str" cm="1">
        <f t="array" ref="S8028">_xlfn.IFS(FraudData[[#This Row],[Fraud Risk Score]]&gt;=8,"High Risk",FraudData[[#This Row],[Fraud Risk Score]]&gt;=6,"Medium Risk",TRUE,"Low Risk")</f>
        <v>Low Risk</v>
      </c>
    </row>
    <row r="8029" spans="1:19">
      <c r="A8029">
        <v>8028</v>
      </c>
      <c r="B8029">
        <v>46.49</v>
      </c>
      <c r="C8029">
        <v>4</v>
      </c>
      <c r="D8029" t="s">
        <v>48</v>
      </c>
      <c r="E8029">
        <v>0</v>
      </c>
      <c r="F8029">
        <v>0</v>
      </c>
      <c r="G8029">
        <v>33</v>
      </c>
      <c r="H8029">
        <v>0</v>
      </c>
      <c r="I8029">
        <v>37</v>
      </c>
      <c r="J8029">
        <v>0</v>
      </c>
      <c r="K8029">
        <f>_xlfn.XLOOKUP(FraudData[[#This Row],[amount]],AmountRules[Amount Min],AmountRules[Risk Points],,-1)</f>
        <v>0</v>
      </c>
      <c r="L8029">
        <f>_xlfn.XLOOKUP(FraudData[[#This Row],[transaction_hour]],TimeRules[Hour Min],TimeRules[Risk Points],,-1)</f>
        <v>0</v>
      </c>
      <c r="M8029">
        <f>_xlfn.XLOOKUP(FraudData[[#This Row],[foreign_transaction]],ForeignRules[Foreign Transaction],ForeignRules[Risk Points],0)</f>
        <v>0</v>
      </c>
      <c r="N8029">
        <f>_xlfn.XLOOKUP(FraudData[[#This Row],[location_mismatch]],Table10[Location Mismatch],Table10[Risk Points],0)</f>
        <v>0</v>
      </c>
      <c r="O8029">
        <f>_xlfn.XLOOKUP(FraudData[[#This Row],[device_trust_score]],DeviceRules[Device Min],DeviceRules[Risk Points],,-1)</f>
        <v>2</v>
      </c>
      <c r="P8029">
        <f>_xlfn.XLOOKUP(FraudData[[#This Row],[velocity_last_24h]],VelocityRules[Velocity Min],VelocityRules[Risk Points],,-1)</f>
        <v>0</v>
      </c>
      <c r="Q8029">
        <f>_xlfn.XLOOKUP(FraudData[[#This Row],[merchant_category]],MerchantRules[Merchant Category],MerchantRules[Risk Points],0)</f>
        <v>0</v>
      </c>
      <c r="R8029">
        <f>SUM(FraudData[[#This Row],[Amount Risk]:[Merchant Risk]])</f>
        <v>2</v>
      </c>
      <c r="S8029" t="str" cm="1">
        <f t="array" ref="S8029">_xlfn.IFS(FraudData[[#This Row],[Fraud Risk Score]]&gt;=8,"High Risk",FraudData[[#This Row],[Fraud Risk Score]]&gt;=6,"Medium Risk",TRUE,"Low Risk")</f>
        <v>Low Risk</v>
      </c>
    </row>
    <row r="8030" spans="1:19">
      <c r="A8030">
        <v>8029</v>
      </c>
      <c r="B8030">
        <v>133.79</v>
      </c>
      <c r="C8030">
        <v>8</v>
      </c>
      <c r="D8030" t="s">
        <v>49</v>
      </c>
      <c r="E8030">
        <v>0</v>
      </c>
      <c r="F8030">
        <v>1</v>
      </c>
      <c r="G8030">
        <v>25</v>
      </c>
      <c r="H8030">
        <v>2</v>
      </c>
      <c r="I8030">
        <v>30</v>
      </c>
      <c r="J8030">
        <v>0</v>
      </c>
      <c r="K8030">
        <f>_xlfn.XLOOKUP(FraudData[[#This Row],[amount]],AmountRules[Amount Min],AmountRules[Risk Points],,-1)</f>
        <v>0</v>
      </c>
      <c r="L8030">
        <f>_xlfn.XLOOKUP(FraudData[[#This Row],[transaction_hour]],TimeRules[Hour Min],TimeRules[Risk Points],,-1)</f>
        <v>0</v>
      </c>
      <c r="M8030">
        <f>_xlfn.XLOOKUP(FraudData[[#This Row],[foreign_transaction]],ForeignRules[Foreign Transaction],ForeignRules[Risk Points],0)</f>
        <v>0</v>
      </c>
      <c r="N8030">
        <f>_xlfn.XLOOKUP(FraudData[[#This Row],[location_mismatch]],Table10[Location Mismatch],Table10[Risk Points],0)</f>
        <v>3</v>
      </c>
      <c r="O8030">
        <f>_xlfn.XLOOKUP(FraudData[[#This Row],[device_trust_score]],DeviceRules[Device Min],DeviceRules[Risk Points],,-1)</f>
        <v>3</v>
      </c>
      <c r="P8030">
        <f>_xlfn.XLOOKUP(FraudData[[#This Row],[velocity_last_24h]],VelocityRules[Velocity Min],VelocityRules[Risk Points],,-1)</f>
        <v>0</v>
      </c>
      <c r="Q8030">
        <f>_xlfn.XLOOKUP(FraudData[[#This Row],[merchant_category]],MerchantRules[Merchant Category],MerchantRules[Risk Points],0)</f>
        <v>1</v>
      </c>
      <c r="R8030">
        <f>SUM(FraudData[[#This Row],[Amount Risk]:[Merchant Risk]])</f>
        <v>7</v>
      </c>
      <c r="S8030" t="str" cm="1">
        <f t="array" ref="S8030">_xlfn.IFS(FraudData[[#This Row],[Fraud Risk Score]]&gt;=8,"High Risk",FraudData[[#This Row],[Fraud Risk Score]]&gt;=6,"Medium Risk",TRUE,"Low Risk")</f>
        <v>Medium Risk</v>
      </c>
    </row>
    <row r="8031" spans="1:19">
      <c r="A8031">
        <v>8030</v>
      </c>
      <c r="B8031">
        <v>295.27</v>
      </c>
      <c r="C8031">
        <v>19</v>
      </c>
      <c r="D8031" t="s">
        <v>47</v>
      </c>
      <c r="E8031">
        <v>0</v>
      </c>
      <c r="F8031">
        <v>0</v>
      </c>
      <c r="G8031">
        <v>97</v>
      </c>
      <c r="H8031">
        <v>6</v>
      </c>
      <c r="I8031">
        <v>63</v>
      </c>
      <c r="J8031">
        <v>0</v>
      </c>
      <c r="K8031">
        <f>_xlfn.XLOOKUP(FraudData[[#This Row],[amount]],AmountRules[Amount Min],AmountRules[Risk Points],,-1)</f>
        <v>0</v>
      </c>
      <c r="L8031">
        <f>_xlfn.XLOOKUP(FraudData[[#This Row],[transaction_hour]],TimeRules[Hour Min],TimeRules[Risk Points],,-1)</f>
        <v>0</v>
      </c>
      <c r="M8031">
        <f>_xlfn.XLOOKUP(FraudData[[#This Row],[foreign_transaction]],ForeignRules[Foreign Transaction],ForeignRules[Risk Points],0)</f>
        <v>0</v>
      </c>
      <c r="N8031">
        <f>_xlfn.XLOOKUP(FraudData[[#This Row],[location_mismatch]],Table10[Location Mismatch],Table10[Risk Points],0)</f>
        <v>0</v>
      </c>
      <c r="O8031">
        <f>_xlfn.XLOOKUP(FraudData[[#This Row],[device_trust_score]],DeviceRules[Device Min],DeviceRules[Risk Points],,-1)</f>
        <v>0</v>
      </c>
      <c r="P8031">
        <f>_xlfn.XLOOKUP(FraudData[[#This Row],[velocity_last_24h]],VelocityRules[Velocity Min],VelocityRules[Risk Points],,-1)</f>
        <v>3</v>
      </c>
      <c r="Q8031">
        <f>_xlfn.XLOOKUP(FraudData[[#This Row],[merchant_category]],MerchantRules[Merchant Category],MerchantRules[Risk Points],0)</f>
        <v>0</v>
      </c>
      <c r="R8031">
        <f>SUM(FraudData[[#This Row],[Amount Risk]:[Merchant Risk]])</f>
        <v>3</v>
      </c>
      <c r="S8031" t="str" cm="1">
        <f t="array" ref="S8031">_xlfn.IFS(FraudData[[#This Row],[Fraud Risk Score]]&gt;=8,"High Risk",FraudData[[#This Row],[Fraud Risk Score]]&gt;=6,"Medium Risk",TRUE,"Low Risk")</f>
        <v>Low Risk</v>
      </c>
    </row>
    <row r="8032" spans="1:19">
      <c r="A8032">
        <v>8031</v>
      </c>
      <c r="B8032">
        <v>78.510000000000005</v>
      </c>
      <c r="C8032">
        <v>4</v>
      </c>
      <c r="D8032" t="s">
        <v>50</v>
      </c>
      <c r="E8032">
        <v>0</v>
      </c>
      <c r="F8032">
        <v>0</v>
      </c>
      <c r="G8032">
        <v>48</v>
      </c>
      <c r="H8032">
        <v>2</v>
      </c>
      <c r="I8032">
        <v>29</v>
      </c>
      <c r="J8032">
        <v>0</v>
      </c>
      <c r="K8032">
        <f>_xlfn.XLOOKUP(FraudData[[#This Row],[amount]],AmountRules[Amount Min],AmountRules[Risk Points],,-1)</f>
        <v>0</v>
      </c>
      <c r="L8032">
        <f>_xlfn.XLOOKUP(FraudData[[#This Row],[transaction_hour]],TimeRules[Hour Min],TimeRules[Risk Points],,-1)</f>
        <v>0</v>
      </c>
      <c r="M8032">
        <f>_xlfn.XLOOKUP(FraudData[[#This Row],[foreign_transaction]],ForeignRules[Foreign Transaction],ForeignRules[Risk Points],0)</f>
        <v>0</v>
      </c>
      <c r="N8032">
        <f>_xlfn.XLOOKUP(FraudData[[#This Row],[location_mismatch]],Table10[Location Mismatch],Table10[Risk Points],0)</f>
        <v>0</v>
      </c>
      <c r="O8032">
        <f>_xlfn.XLOOKUP(FraudData[[#This Row],[device_trust_score]],DeviceRules[Device Min],DeviceRules[Risk Points],,-1)</f>
        <v>2</v>
      </c>
      <c r="P8032">
        <f>_xlfn.XLOOKUP(FraudData[[#This Row],[velocity_last_24h]],VelocityRules[Velocity Min],VelocityRules[Risk Points],,-1)</f>
        <v>0</v>
      </c>
      <c r="Q8032">
        <f>_xlfn.XLOOKUP(FraudData[[#This Row],[merchant_category]],MerchantRules[Merchant Category],MerchantRules[Risk Points],0)</f>
        <v>0</v>
      </c>
      <c r="R8032">
        <f>SUM(FraudData[[#This Row],[Amount Risk]:[Merchant Risk]])</f>
        <v>2</v>
      </c>
      <c r="S8032" t="str" cm="1">
        <f t="array" ref="S8032">_xlfn.IFS(FraudData[[#This Row],[Fraud Risk Score]]&gt;=8,"High Risk",FraudData[[#This Row],[Fraud Risk Score]]&gt;=6,"Medium Risk",TRUE,"Low Risk")</f>
        <v>Low Risk</v>
      </c>
    </row>
    <row r="8033" spans="1:19">
      <c r="A8033">
        <v>8032</v>
      </c>
      <c r="B8033">
        <v>185.01</v>
      </c>
      <c r="C8033">
        <v>3</v>
      </c>
      <c r="D8033" t="s">
        <v>49</v>
      </c>
      <c r="E8033">
        <v>0</v>
      </c>
      <c r="F8033">
        <v>0</v>
      </c>
      <c r="G8033">
        <v>84</v>
      </c>
      <c r="H8033">
        <v>1</v>
      </c>
      <c r="I8033">
        <v>62</v>
      </c>
      <c r="J8033">
        <v>0</v>
      </c>
      <c r="K8033">
        <f>_xlfn.XLOOKUP(FraudData[[#This Row],[amount]],AmountRules[Amount Min],AmountRules[Risk Points],,-1)</f>
        <v>0</v>
      </c>
      <c r="L8033">
        <f>_xlfn.XLOOKUP(FraudData[[#This Row],[transaction_hour]],TimeRules[Hour Min],TimeRules[Risk Points],,-1)</f>
        <v>3</v>
      </c>
      <c r="M8033">
        <f>_xlfn.XLOOKUP(FraudData[[#This Row],[foreign_transaction]],ForeignRules[Foreign Transaction],ForeignRules[Risk Points],0)</f>
        <v>0</v>
      </c>
      <c r="N8033">
        <f>_xlfn.XLOOKUP(FraudData[[#This Row],[location_mismatch]],Table10[Location Mismatch],Table10[Risk Points],0)</f>
        <v>0</v>
      </c>
      <c r="O8033">
        <f>_xlfn.XLOOKUP(FraudData[[#This Row],[device_trust_score]],DeviceRules[Device Min],DeviceRules[Risk Points],,-1)</f>
        <v>0</v>
      </c>
      <c r="P8033">
        <f>_xlfn.XLOOKUP(FraudData[[#This Row],[velocity_last_24h]],VelocityRules[Velocity Min],VelocityRules[Risk Points],,-1)</f>
        <v>0</v>
      </c>
      <c r="Q8033">
        <f>_xlfn.XLOOKUP(FraudData[[#This Row],[merchant_category]],MerchantRules[Merchant Category],MerchantRules[Risk Points],0)</f>
        <v>1</v>
      </c>
      <c r="R8033">
        <f>SUM(FraudData[[#This Row],[Amount Risk]:[Merchant Risk]])</f>
        <v>4</v>
      </c>
      <c r="S8033" t="str" cm="1">
        <f t="array" ref="S8033">_xlfn.IFS(FraudData[[#This Row],[Fraud Risk Score]]&gt;=8,"High Risk",FraudData[[#This Row],[Fraud Risk Score]]&gt;=6,"Medium Risk",TRUE,"Low Risk")</f>
        <v>Low Risk</v>
      </c>
    </row>
    <row r="8034" spans="1:19">
      <c r="A8034">
        <v>8033</v>
      </c>
      <c r="B8034">
        <v>50.74</v>
      </c>
      <c r="C8034">
        <v>15</v>
      </c>
      <c r="D8034" t="s">
        <v>46</v>
      </c>
      <c r="E8034">
        <v>0</v>
      </c>
      <c r="F8034">
        <v>0</v>
      </c>
      <c r="G8034">
        <v>72</v>
      </c>
      <c r="H8034">
        <v>3</v>
      </c>
      <c r="I8034">
        <v>32</v>
      </c>
      <c r="J8034">
        <v>0</v>
      </c>
      <c r="K8034">
        <f>_xlfn.XLOOKUP(FraudData[[#This Row],[amount]],AmountRules[Amount Min],AmountRules[Risk Points],,-1)</f>
        <v>0</v>
      </c>
      <c r="L8034">
        <f>_xlfn.XLOOKUP(FraudData[[#This Row],[transaction_hour]],TimeRules[Hour Min],TimeRules[Risk Points],,-1)</f>
        <v>0</v>
      </c>
      <c r="M8034">
        <f>_xlfn.XLOOKUP(FraudData[[#This Row],[foreign_transaction]],ForeignRules[Foreign Transaction],ForeignRules[Risk Points],0)</f>
        <v>0</v>
      </c>
      <c r="N8034">
        <f>_xlfn.XLOOKUP(FraudData[[#This Row],[location_mismatch]],Table10[Location Mismatch],Table10[Risk Points],0)</f>
        <v>0</v>
      </c>
      <c r="O8034">
        <f>_xlfn.XLOOKUP(FraudData[[#This Row],[device_trust_score]],DeviceRules[Device Min],DeviceRules[Risk Points],,-1)</f>
        <v>0</v>
      </c>
      <c r="P8034">
        <f>_xlfn.XLOOKUP(FraudData[[#This Row],[velocity_last_24h]],VelocityRules[Velocity Min],VelocityRules[Risk Points],,-1)</f>
        <v>0</v>
      </c>
      <c r="Q8034">
        <f>_xlfn.XLOOKUP(FraudData[[#This Row],[merchant_category]],MerchantRules[Merchant Category],MerchantRules[Risk Points],0)</f>
        <v>0</v>
      </c>
      <c r="R8034">
        <f>SUM(FraudData[[#This Row],[Amount Risk]:[Merchant Risk]])</f>
        <v>0</v>
      </c>
      <c r="S8034" t="str" cm="1">
        <f t="array" ref="S8034">_xlfn.IFS(FraudData[[#This Row],[Fraud Risk Score]]&gt;=8,"High Risk",FraudData[[#This Row],[Fraud Risk Score]]&gt;=6,"Medium Risk",TRUE,"Low Risk")</f>
        <v>Low Risk</v>
      </c>
    </row>
    <row r="8035" spans="1:19">
      <c r="A8035">
        <v>8034</v>
      </c>
      <c r="B8035">
        <v>20.83</v>
      </c>
      <c r="C8035">
        <v>1</v>
      </c>
      <c r="D8035" t="s">
        <v>49</v>
      </c>
      <c r="E8035">
        <v>1</v>
      </c>
      <c r="F8035">
        <v>0</v>
      </c>
      <c r="G8035">
        <v>63</v>
      </c>
      <c r="H8035">
        <v>0</v>
      </c>
      <c r="I8035">
        <v>21</v>
      </c>
      <c r="J8035">
        <v>0</v>
      </c>
      <c r="K8035">
        <f>_xlfn.XLOOKUP(FraudData[[#This Row],[amount]],AmountRules[Amount Min],AmountRules[Risk Points],,-1)</f>
        <v>0</v>
      </c>
      <c r="L8035">
        <f>_xlfn.XLOOKUP(FraudData[[#This Row],[transaction_hour]],TimeRules[Hour Min],TimeRules[Risk Points],,-1)</f>
        <v>3</v>
      </c>
      <c r="M8035">
        <f>_xlfn.XLOOKUP(FraudData[[#This Row],[foreign_transaction]],ForeignRules[Foreign Transaction],ForeignRules[Risk Points],0)</f>
        <v>3</v>
      </c>
      <c r="N8035">
        <f>_xlfn.XLOOKUP(FraudData[[#This Row],[location_mismatch]],Table10[Location Mismatch],Table10[Risk Points],0)</f>
        <v>0</v>
      </c>
      <c r="O8035">
        <f>_xlfn.XLOOKUP(FraudData[[#This Row],[device_trust_score]],DeviceRules[Device Min],DeviceRules[Risk Points],,-1)</f>
        <v>1</v>
      </c>
      <c r="P8035">
        <f>_xlfn.XLOOKUP(FraudData[[#This Row],[velocity_last_24h]],VelocityRules[Velocity Min],VelocityRules[Risk Points],,-1)</f>
        <v>0</v>
      </c>
      <c r="Q8035">
        <f>_xlfn.XLOOKUP(FraudData[[#This Row],[merchant_category]],MerchantRules[Merchant Category],MerchantRules[Risk Points],0)</f>
        <v>1</v>
      </c>
      <c r="R8035">
        <f>SUM(FraudData[[#This Row],[Amount Risk]:[Merchant Risk]])</f>
        <v>8</v>
      </c>
      <c r="S8035" t="str" cm="1">
        <f t="array" ref="S8035">_xlfn.IFS(FraudData[[#This Row],[Fraud Risk Score]]&gt;=8,"High Risk",FraudData[[#This Row],[Fraud Risk Score]]&gt;=6,"Medium Risk",TRUE,"Low Risk")</f>
        <v>High Risk</v>
      </c>
    </row>
    <row r="8036" spans="1:19">
      <c r="A8036">
        <v>8035</v>
      </c>
      <c r="B8036">
        <v>284.70999999999998</v>
      </c>
      <c r="C8036">
        <v>15</v>
      </c>
      <c r="D8036" t="s">
        <v>50</v>
      </c>
      <c r="E8036">
        <v>0</v>
      </c>
      <c r="F8036">
        <v>0</v>
      </c>
      <c r="G8036">
        <v>42</v>
      </c>
      <c r="H8036">
        <v>3</v>
      </c>
      <c r="I8036">
        <v>50</v>
      </c>
      <c r="J8036">
        <v>0</v>
      </c>
      <c r="K8036">
        <f>_xlfn.XLOOKUP(FraudData[[#This Row],[amount]],AmountRules[Amount Min],AmountRules[Risk Points],,-1)</f>
        <v>0</v>
      </c>
      <c r="L8036">
        <f>_xlfn.XLOOKUP(FraudData[[#This Row],[transaction_hour]],TimeRules[Hour Min],TimeRules[Risk Points],,-1)</f>
        <v>0</v>
      </c>
      <c r="M8036">
        <f>_xlfn.XLOOKUP(FraudData[[#This Row],[foreign_transaction]],ForeignRules[Foreign Transaction],ForeignRules[Risk Points],0)</f>
        <v>0</v>
      </c>
      <c r="N8036">
        <f>_xlfn.XLOOKUP(FraudData[[#This Row],[location_mismatch]],Table10[Location Mismatch],Table10[Risk Points],0)</f>
        <v>0</v>
      </c>
      <c r="O8036">
        <f>_xlfn.XLOOKUP(FraudData[[#This Row],[device_trust_score]],DeviceRules[Device Min],DeviceRules[Risk Points],,-1)</f>
        <v>2</v>
      </c>
      <c r="P8036">
        <f>_xlfn.XLOOKUP(FraudData[[#This Row],[velocity_last_24h]],VelocityRules[Velocity Min],VelocityRules[Risk Points],,-1)</f>
        <v>0</v>
      </c>
      <c r="Q8036">
        <f>_xlfn.XLOOKUP(FraudData[[#This Row],[merchant_category]],MerchantRules[Merchant Category],MerchantRules[Risk Points],0)</f>
        <v>0</v>
      </c>
      <c r="R8036">
        <f>SUM(FraudData[[#This Row],[Amount Risk]:[Merchant Risk]])</f>
        <v>2</v>
      </c>
      <c r="S8036" t="str" cm="1">
        <f t="array" ref="S8036">_xlfn.IFS(FraudData[[#This Row],[Fraud Risk Score]]&gt;=8,"High Risk",FraudData[[#This Row],[Fraud Risk Score]]&gt;=6,"Medium Risk",TRUE,"Low Risk")</f>
        <v>Low Risk</v>
      </c>
    </row>
    <row r="8037" spans="1:19">
      <c r="A8037">
        <v>8036</v>
      </c>
      <c r="B8037">
        <v>18.760000000000002</v>
      </c>
      <c r="C8037">
        <v>17</v>
      </c>
      <c r="D8037" t="s">
        <v>48</v>
      </c>
      <c r="E8037">
        <v>0</v>
      </c>
      <c r="F8037">
        <v>0</v>
      </c>
      <c r="G8037">
        <v>76</v>
      </c>
      <c r="H8037">
        <v>0</v>
      </c>
      <c r="I8037">
        <v>53</v>
      </c>
      <c r="J8037">
        <v>0</v>
      </c>
      <c r="K8037">
        <f>_xlfn.XLOOKUP(FraudData[[#This Row],[amount]],AmountRules[Amount Min],AmountRules[Risk Points],,-1)</f>
        <v>0</v>
      </c>
      <c r="L8037">
        <f>_xlfn.XLOOKUP(FraudData[[#This Row],[transaction_hour]],TimeRules[Hour Min],TimeRules[Risk Points],,-1)</f>
        <v>0</v>
      </c>
      <c r="M8037">
        <f>_xlfn.XLOOKUP(FraudData[[#This Row],[foreign_transaction]],ForeignRules[Foreign Transaction],ForeignRules[Risk Points],0)</f>
        <v>0</v>
      </c>
      <c r="N8037">
        <f>_xlfn.XLOOKUP(FraudData[[#This Row],[location_mismatch]],Table10[Location Mismatch],Table10[Risk Points],0)</f>
        <v>0</v>
      </c>
      <c r="O8037">
        <f>_xlfn.XLOOKUP(FraudData[[#This Row],[device_trust_score]],DeviceRules[Device Min],DeviceRules[Risk Points],,-1)</f>
        <v>0</v>
      </c>
      <c r="P8037">
        <f>_xlfn.XLOOKUP(FraudData[[#This Row],[velocity_last_24h]],VelocityRules[Velocity Min],VelocityRules[Risk Points],,-1)</f>
        <v>0</v>
      </c>
      <c r="Q8037">
        <f>_xlfn.XLOOKUP(FraudData[[#This Row],[merchant_category]],MerchantRules[Merchant Category],MerchantRules[Risk Points],0)</f>
        <v>0</v>
      </c>
      <c r="R8037">
        <f>SUM(FraudData[[#This Row],[Amount Risk]:[Merchant Risk]])</f>
        <v>0</v>
      </c>
      <c r="S8037" t="str" cm="1">
        <f t="array" ref="S8037">_xlfn.IFS(FraudData[[#This Row],[Fraud Risk Score]]&gt;=8,"High Risk",FraudData[[#This Row],[Fraud Risk Score]]&gt;=6,"Medium Risk",TRUE,"Low Risk")</f>
        <v>Low Risk</v>
      </c>
    </row>
    <row r="8038" spans="1:19">
      <c r="A8038">
        <v>8037</v>
      </c>
      <c r="B8038">
        <v>56.99</v>
      </c>
      <c r="C8038">
        <v>1</v>
      </c>
      <c r="D8038" t="s">
        <v>47</v>
      </c>
      <c r="E8038">
        <v>0</v>
      </c>
      <c r="F8038">
        <v>0</v>
      </c>
      <c r="G8038">
        <v>26</v>
      </c>
      <c r="H8038">
        <v>2</v>
      </c>
      <c r="I8038">
        <v>45</v>
      </c>
      <c r="J8038">
        <v>0</v>
      </c>
      <c r="K8038">
        <f>_xlfn.XLOOKUP(FraudData[[#This Row],[amount]],AmountRules[Amount Min],AmountRules[Risk Points],,-1)</f>
        <v>0</v>
      </c>
      <c r="L8038">
        <f>_xlfn.XLOOKUP(FraudData[[#This Row],[transaction_hour]],TimeRules[Hour Min],TimeRules[Risk Points],,-1)</f>
        <v>3</v>
      </c>
      <c r="M8038">
        <f>_xlfn.XLOOKUP(FraudData[[#This Row],[foreign_transaction]],ForeignRules[Foreign Transaction],ForeignRules[Risk Points],0)</f>
        <v>0</v>
      </c>
      <c r="N8038">
        <f>_xlfn.XLOOKUP(FraudData[[#This Row],[location_mismatch]],Table10[Location Mismatch],Table10[Risk Points],0)</f>
        <v>0</v>
      </c>
      <c r="O8038">
        <f>_xlfn.XLOOKUP(FraudData[[#This Row],[device_trust_score]],DeviceRules[Device Min],DeviceRules[Risk Points],,-1)</f>
        <v>3</v>
      </c>
      <c r="P8038">
        <f>_xlfn.XLOOKUP(FraudData[[#This Row],[velocity_last_24h]],VelocityRules[Velocity Min],VelocityRules[Risk Points],,-1)</f>
        <v>0</v>
      </c>
      <c r="Q8038">
        <f>_xlfn.XLOOKUP(FraudData[[#This Row],[merchant_category]],MerchantRules[Merchant Category],MerchantRules[Risk Points],0)</f>
        <v>0</v>
      </c>
      <c r="R8038">
        <f>SUM(FraudData[[#This Row],[Amount Risk]:[Merchant Risk]])</f>
        <v>6</v>
      </c>
      <c r="S8038" t="str" cm="1">
        <f t="array" ref="S8038">_xlfn.IFS(FraudData[[#This Row],[Fraud Risk Score]]&gt;=8,"High Risk",FraudData[[#This Row],[Fraud Risk Score]]&gt;=6,"Medium Risk",TRUE,"Low Risk")</f>
        <v>Medium Risk</v>
      </c>
    </row>
    <row r="8039" spans="1:19">
      <c r="A8039">
        <v>8038</v>
      </c>
      <c r="B8039">
        <v>347.72</v>
      </c>
      <c r="C8039">
        <v>15</v>
      </c>
      <c r="D8039" t="s">
        <v>50</v>
      </c>
      <c r="E8039">
        <v>0</v>
      </c>
      <c r="F8039">
        <v>0</v>
      </c>
      <c r="G8039">
        <v>60</v>
      </c>
      <c r="H8039">
        <v>3</v>
      </c>
      <c r="I8039">
        <v>61</v>
      </c>
      <c r="J8039">
        <v>0</v>
      </c>
      <c r="K8039">
        <f>_xlfn.XLOOKUP(FraudData[[#This Row],[amount]],AmountRules[Amount Min],AmountRules[Risk Points],,-1)</f>
        <v>0</v>
      </c>
      <c r="L8039">
        <f>_xlfn.XLOOKUP(FraudData[[#This Row],[transaction_hour]],TimeRules[Hour Min],TimeRules[Risk Points],,-1)</f>
        <v>0</v>
      </c>
      <c r="M8039">
        <f>_xlfn.XLOOKUP(FraudData[[#This Row],[foreign_transaction]],ForeignRules[Foreign Transaction],ForeignRules[Risk Points],0)</f>
        <v>0</v>
      </c>
      <c r="N8039">
        <f>_xlfn.XLOOKUP(FraudData[[#This Row],[location_mismatch]],Table10[Location Mismatch],Table10[Risk Points],0)</f>
        <v>0</v>
      </c>
      <c r="O8039">
        <f>_xlfn.XLOOKUP(FraudData[[#This Row],[device_trust_score]],DeviceRules[Device Min],DeviceRules[Risk Points],,-1)</f>
        <v>1</v>
      </c>
      <c r="P8039">
        <f>_xlfn.XLOOKUP(FraudData[[#This Row],[velocity_last_24h]],VelocityRules[Velocity Min],VelocityRules[Risk Points],,-1)</f>
        <v>0</v>
      </c>
      <c r="Q8039">
        <f>_xlfn.XLOOKUP(FraudData[[#This Row],[merchant_category]],MerchantRules[Merchant Category],MerchantRules[Risk Points],0)</f>
        <v>0</v>
      </c>
      <c r="R8039">
        <f>SUM(FraudData[[#This Row],[Amount Risk]:[Merchant Risk]])</f>
        <v>1</v>
      </c>
      <c r="S8039" t="str" cm="1">
        <f t="array" ref="S8039">_xlfn.IFS(FraudData[[#This Row],[Fraud Risk Score]]&gt;=8,"High Risk",FraudData[[#This Row],[Fraud Risk Score]]&gt;=6,"Medium Risk",TRUE,"Low Risk")</f>
        <v>Low Risk</v>
      </c>
    </row>
    <row r="8040" spans="1:19">
      <c r="A8040">
        <v>8039</v>
      </c>
      <c r="B8040">
        <v>76.569999999999993</v>
      </c>
      <c r="C8040">
        <v>0</v>
      </c>
      <c r="D8040" t="s">
        <v>49</v>
      </c>
      <c r="E8040">
        <v>0</v>
      </c>
      <c r="F8040">
        <v>0</v>
      </c>
      <c r="G8040">
        <v>72</v>
      </c>
      <c r="H8040">
        <v>3</v>
      </c>
      <c r="I8040">
        <v>38</v>
      </c>
      <c r="J8040">
        <v>0</v>
      </c>
      <c r="K8040">
        <f>_xlfn.XLOOKUP(FraudData[[#This Row],[amount]],AmountRules[Amount Min],AmountRules[Risk Points],,-1)</f>
        <v>0</v>
      </c>
      <c r="L8040">
        <f>_xlfn.XLOOKUP(FraudData[[#This Row],[transaction_hour]],TimeRules[Hour Min],TimeRules[Risk Points],,-1)</f>
        <v>3</v>
      </c>
      <c r="M8040">
        <f>_xlfn.XLOOKUP(FraudData[[#This Row],[foreign_transaction]],ForeignRules[Foreign Transaction],ForeignRules[Risk Points],0)</f>
        <v>0</v>
      </c>
      <c r="N8040">
        <f>_xlfn.XLOOKUP(FraudData[[#This Row],[location_mismatch]],Table10[Location Mismatch],Table10[Risk Points],0)</f>
        <v>0</v>
      </c>
      <c r="O8040">
        <f>_xlfn.XLOOKUP(FraudData[[#This Row],[device_trust_score]],DeviceRules[Device Min],DeviceRules[Risk Points],,-1)</f>
        <v>0</v>
      </c>
      <c r="P8040">
        <f>_xlfn.XLOOKUP(FraudData[[#This Row],[velocity_last_24h]],VelocityRules[Velocity Min],VelocityRules[Risk Points],,-1)</f>
        <v>0</v>
      </c>
      <c r="Q8040">
        <f>_xlfn.XLOOKUP(FraudData[[#This Row],[merchant_category]],MerchantRules[Merchant Category],MerchantRules[Risk Points],0)</f>
        <v>1</v>
      </c>
      <c r="R8040">
        <f>SUM(FraudData[[#This Row],[Amount Risk]:[Merchant Risk]])</f>
        <v>4</v>
      </c>
      <c r="S8040" t="str" cm="1">
        <f t="array" ref="S8040">_xlfn.IFS(FraudData[[#This Row],[Fraud Risk Score]]&gt;=8,"High Risk",FraudData[[#This Row],[Fraud Risk Score]]&gt;=6,"Medium Risk",TRUE,"Low Risk")</f>
        <v>Low Risk</v>
      </c>
    </row>
    <row r="8041" spans="1:19">
      <c r="A8041">
        <v>8040</v>
      </c>
      <c r="B8041">
        <v>650.45000000000005</v>
      </c>
      <c r="C8041">
        <v>15</v>
      </c>
      <c r="D8041" t="s">
        <v>49</v>
      </c>
      <c r="E8041">
        <v>0</v>
      </c>
      <c r="F8041">
        <v>0</v>
      </c>
      <c r="G8041">
        <v>59</v>
      </c>
      <c r="H8041">
        <v>3</v>
      </c>
      <c r="I8041">
        <v>23</v>
      </c>
      <c r="J8041">
        <v>0</v>
      </c>
      <c r="K8041">
        <f>_xlfn.XLOOKUP(FraudData[[#This Row],[amount]],AmountRules[Amount Min],AmountRules[Risk Points],,-1)</f>
        <v>1</v>
      </c>
      <c r="L8041">
        <f>_xlfn.XLOOKUP(FraudData[[#This Row],[transaction_hour]],TimeRules[Hour Min],TimeRules[Risk Points],,-1)</f>
        <v>0</v>
      </c>
      <c r="M8041">
        <f>_xlfn.XLOOKUP(FraudData[[#This Row],[foreign_transaction]],ForeignRules[Foreign Transaction],ForeignRules[Risk Points],0)</f>
        <v>0</v>
      </c>
      <c r="N8041">
        <f>_xlfn.XLOOKUP(FraudData[[#This Row],[location_mismatch]],Table10[Location Mismatch],Table10[Risk Points],0)</f>
        <v>0</v>
      </c>
      <c r="O8041">
        <f>_xlfn.XLOOKUP(FraudData[[#This Row],[device_trust_score]],DeviceRules[Device Min],DeviceRules[Risk Points],,-1)</f>
        <v>1</v>
      </c>
      <c r="P8041">
        <f>_xlfn.XLOOKUP(FraudData[[#This Row],[velocity_last_24h]],VelocityRules[Velocity Min],VelocityRules[Risk Points],,-1)</f>
        <v>0</v>
      </c>
      <c r="Q8041">
        <f>_xlfn.XLOOKUP(FraudData[[#This Row],[merchant_category]],MerchantRules[Merchant Category],MerchantRules[Risk Points],0)</f>
        <v>1</v>
      </c>
      <c r="R8041">
        <f>SUM(FraudData[[#This Row],[Amount Risk]:[Merchant Risk]])</f>
        <v>3</v>
      </c>
      <c r="S8041" t="str" cm="1">
        <f t="array" ref="S8041">_xlfn.IFS(FraudData[[#This Row],[Fraud Risk Score]]&gt;=8,"High Risk",FraudData[[#This Row],[Fraud Risk Score]]&gt;=6,"Medium Risk",TRUE,"Low Risk")</f>
        <v>Low Risk</v>
      </c>
    </row>
    <row r="8042" spans="1:19">
      <c r="A8042">
        <v>8041</v>
      </c>
      <c r="B8042">
        <v>701.79</v>
      </c>
      <c r="C8042">
        <v>2</v>
      </c>
      <c r="D8042" t="s">
        <v>50</v>
      </c>
      <c r="E8042">
        <v>1</v>
      </c>
      <c r="F8042">
        <v>1</v>
      </c>
      <c r="G8042">
        <v>94</v>
      </c>
      <c r="H8042">
        <v>1</v>
      </c>
      <c r="I8042">
        <v>20</v>
      </c>
      <c r="J8042">
        <v>1</v>
      </c>
      <c r="K8042">
        <f>_xlfn.XLOOKUP(FraudData[[#This Row],[amount]],AmountRules[Amount Min],AmountRules[Risk Points],,-1)</f>
        <v>1</v>
      </c>
      <c r="L8042">
        <f>_xlfn.XLOOKUP(FraudData[[#This Row],[transaction_hour]],TimeRules[Hour Min],TimeRules[Risk Points],,-1)</f>
        <v>3</v>
      </c>
      <c r="M8042">
        <f>_xlfn.XLOOKUP(FraudData[[#This Row],[foreign_transaction]],ForeignRules[Foreign Transaction],ForeignRules[Risk Points],0)</f>
        <v>3</v>
      </c>
      <c r="N8042">
        <f>_xlfn.XLOOKUP(FraudData[[#This Row],[location_mismatch]],Table10[Location Mismatch],Table10[Risk Points],0)</f>
        <v>3</v>
      </c>
      <c r="O8042">
        <f>_xlfn.XLOOKUP(FraudData[[#This Row],[device_trust_score]],DeviceRules[Device Min],DeviceRules[Risk Points],,-1)</f>
        <v>0</v>
      </c>
      <c r="P8042">
        <f>_xlfn.XLOOKUP(FraudData[[#This Row],[velocity_last_24h]],VelocityRules[Velocity Min],VelocityRules[Risk Points],,-1)</f>
        <v>0</v>
      </c>
      <c r="Q8042">
        <f>_xlfn.XLOOKUP(FraudData[[#This Row],[merchant_category]],MerchantRules[Merchant Category],MerchantRules[Risk Points],0)</f>
        <v>0</v>
      </c>
      <c r="R8042">
        <f>SUM(FraudData[[#This Row],[Amount Risk]:[Merchant Risk]])</f>
        <v>10</v>
      </c>
      <c r="S8042" t="str" cm="1">
        <f t="array" ref="S8042">_xlfn.IFS(FraudData[[#This Row],[Fraud Risk Score]]&gt;=8,"High Risk",FraudData[[#This Row],[Fraud Risk Score]]&gt;=6,"Medium Risk",TRUE,"Low Risk")</f>
        <v>High Risk</v>
      </c>
    </row>
    <row r="8043" spans="1:19">
      <c r="A8043">
        <v>8042</v>
      </c>
      <c r="B8043">
        <v>56.22</v>
      </c>
      <c r="C8043">
        <v>14</v>
      </c>
      <c r="D8043" t="s">
        <v>50</v>
      </c>
      <c r="E8043">
        <v>0</v>
      </c>
      <c r="F8043">
        <v>0</v>
      </c>
      <c r="G8043">
        <v>96</v>
      </c>
      <c r="H8043">
        <v>1</v>
      </c>
      <c r="I8043">
        <v>45</v>
      </c>
      <c r="J8043">
        <v>0</v>
      </c>
      <c r="K8043">
        <f>_xlfn.XLOOKUP(FraudData[[#This Row],[amount]],AmountRules[Amount Min],AmountRules[Risk Points],,-1)</f>
        <v>0</v>
      </c>
      <c r="L8043">
        <f>_xlfn.XLOOKUP(FraudData[[#This Row],[transaction_hour]],TimeRules[Hour Min],TimeRules[Risk Points],,-1)</f>
        <v>0</v>
      </c>
      <c r="M8043">
        <f>_xlfn.XLOOKUP(FraudData[[#This Row],[foreign_transaction]],ForeignRules[Foreign Transaction],ForeignRules[Risk Points],0)</f>
        <v>0</v>
      </c>
      <c r="N8043">
        <f>_xlfn.XLOOKUP(FraudData[[#This Row],[location_mismatch]],Table10[Location Mismatch],Table10[Risk Points],0)</f>
        <v>0</v>
      </c>
      <c r="O8043">
        <f>_xlfn.XLOOKUP(FraudData[[#This Row],[device_trust_score]],DeviceRules[Device Min],DeviceRules[Risk Points],,-1)</f>
        <v>0</v>
      </c>
      <c r="P8043">
        <f>_xlfn.XLOOKUP(FraudData[[#This Row],[velocity_last_24h]],VelocityRules[Velocity Min],VelocityRules[Risk Points],,-1)</f>
        <v>0</v>
      </c>
      <c r="Q8043">
        <f>_xlfn.XLOOKUP(FraudData[[#This Row],[merchant_category]],MerchantRules[Merchant Category],MerchantRules[Risk Points],0)</f>
        <v>0</v>
      </c>
      <c r="R8043">
        <f>SUM(FraudData[[#This Row],[Amount Risk]:[Merchant Risk]])</f>
        <v>0</v>
      </c>
      <c r="S8043" t="str" cm="1">
        <f t="array" ref="S8043">_xlfn.IFS(FraudData[[#This Row],[Fraud Risk Score]]&gt;=8,"High Risk",FraudData[[#This Row],[Fraud Risk Score]]&gt;=6,"Medium Risk",TRUE,"Low Risk")</f>
        <v>Low Risk</v>
      </c>
    </row>
    <row r="8044" spans="1:19">
      <c r="A8044">
        <v>8043</v>
      </c>
      <c r="B8044">
        <v>7.53</v>
      </c>
      <c r="C8044">
        <v>10</v>
      </c>
      <c r="D8044" t="s">
        <v>50</v>
      </c>
      <c r="E8044">
        <v>0</v>
      </c>
      <c r="F8044">
        <v>0</v>
      </c>
      <c r="G8044">
        <v>66</v>
      </c>
      <c r="H8044">
        <v>3</v>
      </c>
      <c r="I8044">
        <v>55</v>
      </c>
      <c r="J8044">
        <v>0</v>
      </c>
      <c r="K8044">
        <f>_xlfn.XLOOKUP(FraudData[[#This Row],[amount]],AmountRules[Amount Min],AmountRules[Risk Points],,-1)</f>
        <v>0</v>
      </c>
      <c r="L8044">
        <f>_xlfn.XLOOKUP(FraudData[[#This Row],[transaction_hour]],TimeRules[Hour Min],TimeRules[Risk Points],,-1)</f>
        <v>0</v>
      </c>
      <c r="M8044">
        <f>_xlfn.XLOOKUP(FraudData[[#This Row],[foreign_transaction]],ForeignRules[Foreign Transaction],ForeignRules[Risk Points],0)</f>
        <v>0</v>
      </c>
      <c r="N8044">
        <f>_xlfn.XLOOKUP(FraudData[[#This Row],[location_mismatch]],Table10[Location Mismatch],Table10[Risk Points],0)</f>
        <v>0</v>
      </c>
      <c r="O8044">
        <f>_xlfn.XLOOKUP(FraudData[[#This Row],[device_trust_score]],DeviceRules[Device Min],DeviceRules[Risk Points],,-1)</f>
        <v>1</v>
      </c>
      <c r="P8044">
        <f>_xlfn.XLOOKUP(FraudData[[#This Row],[velocity_last_24h]],VelocityRules[Velocity Min],VelocityRules[Risk Points],,-1)</f>
        <v>0</v>
      </c>
      <c r="Q8044">
        <f>_xlfn.XLOOKUP(FraudData[[#This Row],[merchant_category]],MerchantRules[Merchant Category],MerchantRules[Risk Points],0)</f>
        <v>0</v>
      </c>
      <c r="R8044">
        <f>SUM(FraudData[[#This Row],[Amount Risk]:[Merchant Risk]])</f>
        <v>1</v>
      </c>
      <c r="S8044" t="str" cm="1">
        <f t="array" ref="S8044">_xlfn.IFS(FraudData[[#This Row],[Fraud Risk Score]]&gt;=8,"High Risk",FraudData[[#This Row],[Fraud Risk Score]]&gt;=6,"Medium Risk",TRUE,"Low Risk")</f>
        <v>Low Risk</v>
      </c>
    </row>
    <row r="8045" spans="1:19">
      <c r="A8045">
        <v>8044</v>
      </c>
      <c r="B8045">
        <v>219.78</v>
      </c>
      <c r="C8045">
        <v>9</v>
      </c>
      <c r="D8045" t="s">
        <v>48</v>
      </c>
      <c r="E8045">
        <v>0</v>
      </c>
      <c r="F8045">
        <v>0</v>
      </c>
      <c r="G8045">
        <v>98</v>
      </c>
      <c r="H8045">
        <v>3</v>
      </c>
      <c r="I8045">
        <v>65</v>
      </c>
      <c r="J8045">
        <v>0</v>
      </c>
      <c r="K8045">
        <f>_xlfn.XLOOKUP(FraudData[[#This Row],[amount]],AmountRules[Amount Min],AmountRules[Risk Points],,-1)</f>
        <v>0</v>
      </c>
      <c r="L8045">
        <f>_xlfn.XLOOKUP(FraudData[[#This Row],[transaction_hour]],TimeRules[Hour Min],TimeRules[Risk Points],,-1)</f>
        <v>0</v>
      </c>
      <c r="M8045">
        <f>_xlfn.XLOOKUP(FraudData[[#This Row],[foreign_transaction]],ForeignRules[Foreign Transaction],ForeignRules[Risk Points],0)</f>
        <v>0</v>
      </c>
      <c r="N8045">
        <f>_xlfn.XLOOKUP(FraudData[[#This Row],[location_mismatch]],Table10[Location Mismatch],Table10[Risk Points],0)</f>
        <v>0</v>
      </c>
      <c r="O8045">
        <f>_xlfn.XLOOKUP(FraudData[[#This Row],[device_trust_score]],DeviceRules[Device Min],DeviceRules[Risk Points],,-1)</f>
        <v>0</v>
      </c>
      <c r="P8045">
        <f>_xlfn.XLOOKUP(FraudData[[#This Row],[velocity_last_24h]],VelocityRules[Velocity Min],VelocityRules[Risk Points],,-1)</f>
        <v>0</v>
      </c>
      <c r="Q8045">
        <f>_xlfn.XLOOKUP(FraudData[[#This Row],[merchant_category]],MerchantRules[Merchant Category],MerchantRules[Risk Points],0)</f>
        <v>0</v>
      </c>
      <c r="R8045">
        <f>SUM(FraudData[[#This Row],[Amount Risk]:[Merchant Risk]])</f>
        <v>0</v>
      </c>
      <c r="S8045" t="str" cm="1">
        <f t="array" ref="S8045">_xlfn.IFS(FraudData[[#This Row],[Fraud Risk Score]]&gt;=8,"High Risk",FraudData[[#This Row],[Fraud Risk Score]]&gt;=6,"Medium Risk",TRUE,"Low Risk")</f>
        <v>Low Risk</v>
      </c>
    </row>
    <row r="8046" spans="1:19">
      <c r="A8046">
        <v>8045</v>
      </c>
      <c r="B8046">
        <v>107.93</v>
      </c>
      <c r="C8046">
        <v>16</v>
      </c>
      <c r="D8046" t="s">
        <v>50</v>
      </c>
      <c r="E8046">
        <v>1</v>
      </c>
      <c r="F8046">
        <v>0</v>
      </c>
      <c r="G8046">
        <v>62</v>
      </c>
      <c r="H8046">
        <v>1</v>
      </c>
      <c r="I8046">
        <v>29</v>
      </c>
      <c r="J8046">
        <v>0</v>
      </c>
      <c r="K8046">
        <f>_xlfn.XLOOKUP(FraudData[[#This Row],[amount]],AmountRules[Amount Min],AmountRules[Risk Points],,-1)</f>
        <v>0</v>
      </c>
      <c r="L8046">
        <f>_xlfn.XLOOKUP(FraudData[[#This Row],[transaction_hour]],TimeRules[Hour Min],TimeRules[Risk Points],,-1)</f>
        <v>0</v>
      </c>
      <c r="M8046">
        <f>_xlfn.XLOOKUP(FraudData[[#This Row],[foreign_transaction]],ForeignRules[Foreign Transaction],ForeignRules[Risk Points],0)</f>
        <v>3</v>
      </c>
      <c r="N8046">
        <f>_xlfn.XLOOKUP(FraudData[[#This Row],[location_mismatch]],Table10[Location Mismatch],Table10[Risk Points],0)</f>
        <v>0</v>
      </c>
      <c r="O8046">
        <f>_xlfn.XLOOKUP(FraudData[[#This Row],[device_trust_score]],DeviceRules[Device Min],DeviceRules[Risk Points],,-1)</f>
        <v>1</v>
      </c>
      <c r="P8046">
        <f>_xlfn.XLOOKUP(FraudData[[#This Row],[velocity_last_24h]],VelocityRules[Velocity Min],VelocityRules[Risk Points],,-1)</f>
        <v>0</v>
      </c>
      <c r="Q8046">
        <f>_xlfn.XLOOKUP(FraudData[[#This Row],[merchant_category]],MerchantRules[Merchant Category],MerchantRules[Risk Points],0)</f>
        <v>0</v>
      </c>
      <c r="R8046">
        <f>SUM(FraudData[[#This Row],[Amount Risk]:[Merchant Risk]])</f>
        <v>4</v>
      </c>
      <c r="S8046" t="str" cm="1">
        <f t="array" ref="S8046">_xlfn.IFS(FraudData[[#This Row],[Fraud Risk Score]]&gt;=8,"High Risk",FraudData[[#This Row],[Fraud Risk Score]]&gt;=6,"Medium Risk",TRUE,"Low Risk")</f>
        <v>Low Risk</v>
      </c>
    </row>
    <row r="8047" spans="1:19">
      <c r="A8047">
        <v>8046</v>
      </c>
      <c r="B8047">
        <v>19.12</v>
      </c>
      <c r="C8047">
        <v>3</v>
      </c>
      <c r="D8047" t="s">
        <v>46</v>
      </c>
      <c r="E8047">
        <v>0</v>
      </c>
      <c r="F8047">
        <v>0</v>
      </c>
      <c r="G8047">
        <v>50</v>
      </c>
      <c r="H8047">
        <v>3</v>
      </c>
      <c r="I8047">
        <v>48</v>
      </c>
      <c r="J8047">
        <v>0</v>
      </c>
      <c r="K8047">
        <f>_xlfn.XLOOKUP(FraudData[[#This Row],[amount]],AmountRules[Amount Min],AmountRules[Risk Points],,-1)</f>
        <v>0</v>
      </c>
      <c r="L8047">
        <f>_xlfn.XLOOKUP(FraudData[[#This Row],[transaction_hour]],TimeRules[Hour Min],TimeRules[Risk Points],,-1)</f>
        <v>3</v>
      </c>
      <c r="M8047">
        <f>_xlfn.XLOOKUP(FraudData[[#This Row],[foreign_transaction]],ForeignRules[Foreign Transaction],ForeignRules[Risk Points],0)</f>
        <v>0</v>
      </c>
      <c r="N8047">
        <f>_xlfn.XLOOKUP(FraudData[[#This Row],[location_mismatch]],Table10[Location Mismatch],Table10[Risk Points],0)</f>
        <v>0</v>
      </c>
      <c r="O8047">
        <f>_xlfn.XLOOKUP(FraudData[[#This Row],[device_trust_score]],DeviceRules[Device Min],DeviceRules[Risk Points],,-1)</f>
        <v>1</v>
      </c>
      <c r="P8047">
        <f>_xlfn.XLOOKUP(FraudData[[#This Row],[velocity_last_24h]],VelocityRules[Velocity Min],VelocityRules[Risk Points],,-1)</f>
        <v>0</v>
      </c>
      <c r="Q8047">
        <f>_xlfn.XLOOKUP(FraudData[[#This Row],[merchant_category]],MerchantRules[Merchant Category],MerchantRules[Risk Points],0)</f>
        <v>0</v>
      </c>
      <c r="R8047">
        <f>SUM(FraudData[[#This Row],[Amount Risk]:[Merchant Risk]])</f>
        <v>4</v>
      </c>
      <c r="S8047" t="str" cm="1">
        <f t="array" ref="S8047">_xlfn.IFS(FraudData[[#This Row],[Fraud Risk Score]]&gt;=8,"High Risk",FraudData[[#This Row],[Fraud Risk Score]]&gt;=6,"Medium Risk",TRUE,"Low Risk")</f>
        <v>Low Risk</v>
      </c>
    </row>
    <row r="8048" spans="1:19">
      <c r="A8048">
        <v>8047</v>
      </c>
      <c r="B8048">
        <v>221.29</v>
      </c>
      <c r="C8048">
        <v>16</v>
      </c>
      <c r="D8048" t="s">
        <v>47</v>
      </c>
      <c r="E8048">
        <v>0</v>
      </c>
      <c r="F8048">
        <v>0</v>
      </c>
      <c r="G8048">
        <v>55</v>
      </c>
      <c r="H8048">
        <v>3</v>
      </c>
      <c r="I8048">
        <v>62</v>
      </c>
      <c r="J8048">
        <v>0</v>
      </c>
      <c r="K8048">
        <f>_xlfn.XLOOKUP(FraudData[[#This Row],[amount]],AmountRules[Amount Min],AmountRules[Risk Points],,-1)</f>
        <v>0</v>
      </c>
      <c r="L8048">
        <f>_xlfn.XLOOKUP(FraudData[[#This Row],[transaction_hour]],TimeRules[Hour Min],TimeRules[Risk Points],,-1)</f>
        <v>0</v>
      </c>
      <c r="M8048">
        <f>_xlfn.XLOOKUP(FraudData[[#This Row],[foreign_transaction]],ForeignRules[Foreign Transaction],ForeignRules[Risk Points],0)</f>
        <v>0</v>
      </c>
      <c r="N8048">
        <f>_xlfn.XLOOKUP(FraudData[[#This Row],[location_mismatch]],Table10[Location Mismatch],Table10[Risk Points],0)</f>
        <v>0</v>
      </c>
      <c r="O8048">
        <f>_xlfn.XLOOKUP(FraudData[[#This Row],[device_trust_score]],DeviceRules[Device Min],DeviceRules[Risk Points],,-1)</f>
        <v>1</v>
      </c>
      <c r="P8048">
        <f>_xlfn.XLOOKUP(FraudData[[#This Row],[velocity_last_24h]],VelocityRules[Velocity Min],VelocityRules[Risk Points],,-1)</f>
        <v>0</v>
      </c>
      <c r="Q8048">
        <f>_xlfn.XLOOKUP(FraudData[[#This Row],[merchant_category]],MerchantRules[Merchant Category],MerchantRules[Risk Points],0)</f>
        <v>0</v>
      </c>
      <c r="R8048">
        <f>SUM(FraudData[[#This Row],[Amount Risk]:[Merchant Risk]])</f>
        <v>1</v>
      </c>
      <c r="S8048" t="str" cm="1">
        <f t="array" ref="S8048">_xlfn.IFS(FraudData[[#This Row],[Fraud Risk Score]]&gt;=8,"High Risk",FraudData[[#This Row],[Fraud Risk Score]]&gt;=6,"Medium Risk",TRUE,"Low Risk")</f>
        <v>Low Risk</v>
      </c>
    </row>
    <row r="8049" spans="1:19">
      <c r="A8049">
        <v>8048</v>
      </c>
      <c r="B8049">
        <v>5.7</v>
      </c>
      <c r="C8049">
        <v>3</v>
      </c>
      <c r="D8049" t="s">
        <v>47</v>
      </c>
      <c r="E8049">
        <v>0</v>
      </c>
      <c r="F8049">
        <v>0</v>
      </c>
      <c r="G8049">
        <v>76</v>
      </c>
      <c r="H8049">
        <v>2</v>
      </c>
      <c r="I8049">
        <v>58</v>
      </c>
      <c r="J8049">
        <v>0</v>
      </c>
      <c r="K8049">
        <f>_xlfn.XLOOKUP(FraudData[[#This Row],[amount]],AmountRules[Amount Min],AmountRules[Risk Points],,-1)</f>
        <v>0</v>
      </c>
      <c r="L8049">
        <f>_xlfn.XLOOKUP(FraudData[[#This Row],[transaction_hour]],TimeRules[Hour Min],TimeRules[Risk Points],,-1)</f>
        <v>3</v>
      </c>
      <c r="M8049">
        <f>_xlfn.XLOOKUP(FraudData[[#This Row],[foreign_transaction]],ForeignRules[Foreign Transaction],ForeignRules[Risk Points],0)</f>
        <v>0</v>
      </c>
      <c r="N8049">
        <f>_xlfn.XLOOKUP(FraudData[[#This Row],[location_mismatch]],Table10[Location Mismatch],Table10[Risk Points],0)</f>
        <v>0</v>
      </c>
      <c r="O8049">
        <f>_xlfn.XLOOKUP(FraudData[[#This Row],[device_trust_score]],DeviceRules[Device Min],DeviceRules[Risk Points],,-1)</f>
        <v>0</v>
      </c>
      <c r="P8049">
        <f>_xlfn.XLOOKUP(FraudData[[#This Row],[velocity_last_24h]],VelocityRules[Velocity Min],VelocityRules[Risk Points],,-1)</f>
        <v>0</v>
      </c>
      <c r="Q8049">
        <f>_xlfn.XLOOKUP(FraudData[[#This Row],[merchant_category]],MerchantRules[Merchant Category],MerchantRules[Risk Points],0)</f>
        <v>0</v>
      </c>
      <c r="R8049">
        <f>SUM(FraudData[[#This Row],[Amount Risk]:[Merchant Risk]])</f>
        <v>3</v>
      </c>
      <c r="S8049" t="str" cm="1">
        <f t="array" ref="S8049">_xlfn.IFS(FraudData[[#This Row],[Fraud Risk Score]]&gt;=8,"High Risk",FraudData[[#This Row],[Fraud Risk Score]]&gt;=6,"Medium Risk",TRUE,"Low Risk")</f>
        <v>Low Risk</v>
      </c>
    </row>
    <row r="8050" spans="1:19">
      <c r="A8050">
        <v>8049</v>
      </c>
      <c r="B8050">
        <v>367.51</v>
      </c>
      <c r="C8050">
        <v>18</v>
      </c>
      <c r="D8050" t="s">
        <v>46</v>
      </c>
      <c r="E8050">
        <v>0</v>
      </c>
      <c r="F8050">
        <v>1</v>
      </c>
      <c r="G8050">
        <v>84</v>
      </c>
      <c r="H8050">
        <v>2</v>
      </c>
      <c r="I8050">
        <v>40</v>
      </c>
      <c r="J8050">
        <v>0</v>
      </c>
      <c r="K8050">
        <f>_xlfn.XLOOKUP(FraudData[[#This Row],[amount]],AmountRules[Amount Min],AmountRules[Risk Points],,-1)</f>
        <v>0</v>
      </c>
      <c r="L8050">
        <f>_xlfn.XLOOKUP(FraudData[[#This Row],[transaction_hour]],TimeRules[Hour Min],TimeRules[Risk Points],,-1)</f>
        <v>0</v>
      </c>
      <c r="M8050">
        <f>_xlfn.XLOOKUP(FraudData[[#This Row],[foreign_transaction]],ForeignRules[Foreign Transaction],ForeignRules[Risk Points],0)</f>
        <v>0</v>
      </c>
      <c r="N8050">
        <f>_xlfn.XLOOKUP(FraudData[[#This Row],[location_mismatch]],Table10[Location Mismatch],Table10[Risk Points],0)</f>
        <v>3</v>
      </c>
      <c r="O8050">
        <f>_xlfn.XLOOKUP(FraudData[[#This Row],[device_trust_score]],DeviceRules[Device Min],DeviceRules[Risk Points],,-1)</f>
        <v>0</v>
      </c>
      <c r="P8050">
        <f>_xlfn.XLOOKUP(FraudData[[#This Row],[velocity_last_24h]],VelocityRules[Velocity Min],VelocityRules[Risk Points],,-1)</f>
        <v>0</v>
      </c>
      <c r="Q8050">
        <f>_xlfn.XLOOKUP(FraudData[[#This Row],[merchant_category]],MerchantRules[Merchant Category],MerchantRules[Risk Points],0)</f>
        <v>0</v>
      </c>
      <c r="R8050">
        <f>SUM(FraudData[[#This Row],[Amount Risk]:[Merchant Risk]])</f>
        <v>3</v>
      </c>
      <c r="S8050" t="str" cm="1">
        <f t="array" ref="S8050">_xlfn.IFS(FraudData[[#This Row],[Fraud Risk Score]]&gt;=8,"High Risk",FraudData[[#This Row],[Fraud Risk Score]]&gt;=6,"Medium Risk",TRUE,"Low Risk")</f>
        <v>Low Risk</v>
      </c>
    </row>
    <row r="8051" spans="1:19">
      <c r="A8051">
        <v>8050</v>
      </c>
      <c r="B8051">
        <v>26.87</v>
      </c>
      <c r="C8051">
        <v>0</v>
      </c>
      <c r="D8051" t="s">
        <v>49</v>
      </c>
      <c r="E8051">
        <v>0</v>
      </c>
      <c r="F8051">
        <v>1</v>
      </c>
      <c r="G8051">
        <v>32</v>
      </c>
      <c r="H8051">
        <v>0</v>
      </c>
      <c r="I8051">
        <v>21</v>
      </c>
      <c r="J8051">
        <v>1</v>
      </c>
      <c r="K8051">
        <f>_xlfn.XLOOKUP(FraudData[[#This Row],[amount]],AmountRules[Amount Min],AmountRules[Risk Points],,-1)</f>
        <v>0</v>
      </c>
      <c r="L8051">
        <f>_xlfn.XLOOKUP(FraudData[[#This Row],[transaction_hour]],TimeRules[Hour Min],TimeRules[Risk Points],,-1)</f>
        <v>3</v>
      </c>
      <c r="M8051">
        <f>_xlfn.XLOOKUP(FraudData[[#This Row],[foreign_transaction]],ForeignRules[Foreign Transaction],ForeignRules[Risk Points],0)</f>
        <v>0</v>
      </c>
      <c r="N8051">
        <f>_xlfn.XLOOKUP(FraudData[[#This Row],[location_mismatch]],Table10[Location Mismatch],Table10[Risk Points],0)</f>
        <v>3</v>
      </c>
      <c r="O8051">
        <f>_xlfn.XLOOKUP(FraudData[[#This Row],[device_trust_score]],DeviceRules[Device Min],DeviceRules[Risk Points],,-1)</f>
        <v>2</v>
      </c>
      <c r="P8051">
        <f>_xlfn.XLOOKUP(FraudData[[#This Row],[velocity_last_24h]],VelocityRules[Velocity Min],VelocityRules[Risk Points],,-1)</f>
        <v>0</v>
      </c>
      <c r="Q8051">
        <f>_xlfn.XLOOKUP(FraudData[[#This Row],[merchant_category]],MerchantRules[Merchant Category],MerchantRules[Risk Points],0)</f>
        <v>1</v>
      </c>
      <c r="R8051">
        <f>SUM(FraudData[[#This Row],[Amount Risk]:[Merchant Risk]])</f>
        <v>9</v>
      </c>
      <c r="S8051" t="str" cm="1">
        <f t="array" ref="S8051">_xlfn.IFS(FraudData[[#This Row],[Fraud Risk Score]]&gt;=8,"High Risk",FraudData[[#This Row],[Fraud Risk Score]]&gt;=6,"Medium Risk",TRUE,"Low Risk")</f>
        <v>High Risk</v>
      </c>
    </row>
    <row r="8052" spans="1:19">
      <c r="A8052">
        <v>8051</v>
      </c>
      <c r="B8052">
        <v>24.51</v>
      </c>
      <c r="C8052">
        <v>13</v>
      </c>
      <c r="D8052" t="s">
        <v>49</v>
      </c>
      <c r="E8052">
        <v>0</v>
      </c>
      <c r="F8052">
        <v>0</v>
      </c>
      <c r="G8052">
        <v>85</v>
      </c>
      <c r="H8052">
        <v>1</v>
      </c>
      <c r="I8052">
        <v>54</v>
      </c>
      <c r="J8052">
        <v>0</v>
      </c>
      <c r="K8052">
        <f>_xlfn.XLOOKUP(FraudData[[#This Row],[amount]],AmountRules[Amount Min],AmountRules[Risk Points],,-1)</f>
        <v>0</v>
      </c>
      <c r="L8052">
        <f>_xlfn.XLOOKUP(FraudData[[#This Row],[transaction_hour]],TimeRules[Hour Min],TimeRules[Risk Points],,-1)</f>
        <v>0</v>
      </c>
      <c r="M8052">
        <f>_xlfn.XLOOKUP(FraudData[[#This Row],[foreign_transaction]],ForeignRules[Foreign Transaction],ForeignRules[Risk Points],0)</f>
        <v>0</v>
      </c>
      <c r="N8052">
        <f>_xlfn.XLOOKUP(FraudData[[#This Row],[location_mismatch]],Table10[Location Mismatch],Table10[Risk Points],0)</f>
        <v>0</v>
      </c>
      <c r="O8052">
        <f>_xlfn.XLOOKUP(FraudData[[#This Row],[device_trust_score]],DeviceRules[Device Min],DeviceRules[Risk Points],,-1)</f>
        <v>0</v>
      </c>
      <c r="P8052">
        <f>_xlfn.XLOOKUP(FraudData[[#This Row],[velocity_last_24h]],VelocityRules[Velocity Min],VelocityRules[Risk Points],,-1)</f>
        <v>0</v>
      </c>
      <c r="Q8052">
        <f>_xlfn.XLOOKUP(FraudData[[#This Row],[merchant_category]],MerchantRules[Merchant Category],MerchantRules[Risk Points],0)</f>
        <v>1</v>
      </c>
      <c r="R8052">
        <f>SUM(FraudData[[#This Row],[Amount Risk]:[Merchant Risk]])</f>
        <v>1</v>
      </c>
      <c r="S8052" t="str" cm="1">
        <f t="array" ref="S8052">_xlfn.IFS(FraudData[[#This Row],[Fraud Risk Score]]&gt;=8,"High Risk",FraudData[[#This Row],[Fraud Risk Score]]&gt;=6,"Medium Risk",TRUE,"Low Risk")</f>
        <v>Low Risk</v>
      </c>
    </row>
    <row r="8053" spans="1:19">
      <c r="A8053">
        <v>8052</v>
      </c>
      <c r="B8053">
        <v>34.770000000000003</v>
      </c>
      <c r="C8053">
        <v>23</v>
      </c>
      <c r="D8053" t="s">
        <v>49</v>
      </c>
      <c r="E8053">
        <v>1</v>
      </c>
      <c r="F8053">
        <v>0</v>
      </c>
      <c r="G8053">
        <v>59</v>
      </c>
      <c r="H8053">
        <v>0</v>
      </c>
      <c r="I8053">
        <v>39</v>
      </c>
      <c r="J8053">
        <v>0</v>
      </c>
      <c r="K8053">
        <f>_xlfn.XLOOKUP(FraudData[[#This Row],[amount]],AmountRules[Amount Min],AmountRules[Risk Points],,-1)</f>
        <v>0</v>
      </c>
      <c r="L8053">
        <f>_xlfn.XLOOKUP(FraudData[[#This Row],[transaction_hour]],TimeRules[Hour Min],TimeRules[Risk Points],,-1)</f>
        <v>1</v>
      </c>
      <c r="M8053">
        <f>_xlfn.XLOOKUP(FraudData[[#This Row],[foreign_transaction]],ForeignRules[Foreign Transaction],ForeignRules[Risk Points],0)</f>
        <v>3</v>
      </c>
      <c r="N8053">
        <f>_xlfn.XLOOKUP(FraudData[[#This Row],[location_mismatch]],Table10[Location Mismatch],Table10[Risk Points],0)</f>
        <v>0</v>
      </c>
      <c r="O8053">
        <f>_xlfn.XLOOKUP(FraudData[[#This Row],[device_trust_score]],DeviceRules[Device Min],DeviceRules[Risk Points],,-1)</f>
        <v>1</v>
      </c>
      <c r="P8053">
        <f>_xlfn.XLOOKUP(FraudData[[#This Row],[velocity_last_24h]],VelocityRules[Velocity Min],VelocityRules[Risk Points],,-1)</f>
        <v>0</v>
      </c>
      <c r="Q8053">
        <f>_xlfn.XLOOKUP(FraudData[[#This Row],[merchant_category]],MerchantRules[Merchant Category],MerchantRules[Risk Points],0)</f>
        <v>1</v>
      </c>
      <c r="R8053">
        <f>SUM(FraudData[[#This Row],[Amount Risk]:[Merchant Risk]])</f>
        <v>6</v>
      </c>
      <c r="S8053" t="str" cm="1">
        <f t="array" ref="S8053">_xlfn.IFS(FraudData[[#This Row],[Fraud Risk Score]]&gt;=8,"High Risk",FraudData[[#This Row],[Fraud Risk Score]]&gt;=6,"Medium Risk",TRUE,"Low Risk")</f>
        <v>Medium Risk</v>
      </c>
    </row>
    <row r="8054" spans="1:19">
      <c r="A8054">
        <v>8053</v>
      </c>
      <c r="B8054">
        <v>580.6</v>
      </c>
      <c r="C8054">
        <v>10</v>
      </c>
      <c r="D8054" t="s">
        <v>49</v>
      </c>
      <c r="E8054">
        <v>0</v>
      </c>
      <c r="F8054">
        <v>0</v>
      </c>
      <c r="G8054">
        <v>58</v>
      </c>
      <c r="H8054">
        <v>2</v>
      </c>
      <c r="I8054">
        <v>60</v>
      </c>
      <c r="J8054">
        <v>0</v>
      </c>
      <c r="K8054">
        <f>_xlfn.XLOOKUP(FraudData[[#This Row],[amount]],AmountRules[Amount Min],AmountRules[Risk Points],,-1)</f>
        <v>1</v>
      </c>
      <c r="L8054">
        <f>_xlfn.XLOOKUP(FraudData[[#This Row],[transaction_hour]],TimeRules[Hour Min],TimeRules[Risk Points],,-1)</f>
        <v>0</v>
      </c>
      <c r="M8054">
        <f>_xlfn.XLOOKUP(FraudData[[#This Row],[foreign_transaction]],ForeignRules[Foreign Transaction],ForeignRules[Risk Points],0)</f>
        <v>0</v>
      </c>
      <c r="N8054">
        <f>_xlfn.XLOOKUP(FraudData[[#This Row],[location_mismatch]],Table10[Location Mismatch],Table10[Risk Points],0)</f>
        <v>0</v>
      </c>
      <c r="O8054">
        <f>_xlfn.XLOOKUP(FraudData[[#This Row],[device_trust_score]],DeviceRules[Device Min],DeviceRules[Risk Points],,-1)</f>
        <v>1</v>
      </c>
      <c r="P8054">
        <f>_xlfn.XLOOKUP(FraudData[[#This Row],[velocity_last_24h]],VelocityRules[Velocity Min],VelocityRules[Risk Points],,-1)</f>
        <v>0</v>
      </c>
      <c r="Q8054">
        <f>_xlfn.XLOOKUP(FraudData[[#This Row],[merchant_category]],MerchantRules[Merchant Category],MerchantRules[Risk Points],0)</f>
        <v>1</v>
      </c>
      <c r="R8054">
        <f>SUM(FraudData[[#This Row],[Amount Risk]:[Merchant Risk]])</f>
        <v>3</v>
      </c>
      <c r="S8054" t="str" cm="1">
        <f t="array" ref="S8054">_xlfn.IFS(FraudData[[#This Row],[Fraud Risk Score]]&gt;=8,"High Risk",FraudData[[#This Row],[Fraud Risk Score]]&gt;=6,"Medium Risk",TRUE,"Low Risk")</f>
        <v>Low Risk</v>
      </c>
    </row>
    <row r="8055" spans="1:19">
      <c r="A8055">
        <v>8054</v>
      </c>
      <c r="B8055">
        <v>212.66</v>
      </c>
      <c r="C8055">
        <v>6</v>
      </c>
      <c r="D8055" t="s">
        <v>48</v>
      </c>
      <c r="E8055">
        <v>0</v>
      </c>
      <c r="F8055">
        <v>0</v>
      </c>
      <c r="G8055">
        <v>34</v>
      </c>
      <c r="H8055">
        <v>2</v>
      </c>
      <c r="I8055">
        <v>22</v>
      </c>
      <c r="J8055">
        <v>0</v>
      </c>
      <c r="K8055">
        <f>_xlfn.XLOOKUP(FraudData[[#This Row],[amount]],AmountRules[Amount Min],AmountRules[Risk Points],,-1)</f>
        <v>0</v>
      </c>
      <c r="L8055">
        <f>_xlfn.XLOOKUP(FraudData[[#This Row],[transaction_hour]],TimeRules[Hour Min],TimeRules[Risk Points],,-1)</f>
        <v>0</v>
      </c>
      <c r="M8055">
        <f>_xlfn.XLOOKUP(FraudData[[#This Row],[foreign_transaction]],ForeignRules[Foreign Transaction],ForeignRules[Risk Points],0)</f>
        <v>0</v>
      </c>
      <c r="N8055">
        <f>_xlfn.XLOOKUP(FraudData[[#This Row],[location_mismatch]],Table10[Location Mismatch],Table10[Risk Points],0)</f>
        <v>0</v>
      </c>
      <c r="O8055">
        <f>_xlfn.XLOOKUP(FraudData[[#This Row],[device_trust_score]],DeviceRules[Device Min],DeviceRules[Risk Points],,-1)</f>
        <v>2</v>
      </c>
      <c r="P8055">
        <f>_xlfn.XLOOKUP(FraudData[[#This Row],[velocity_last_24h]],VelocityRules[Velocity Min],VelocityRules[Risk Points],,-1)</f>
        <v>0</v>
      </c>
      <c r="Q8055">
        <f>_xlfn.XLOOKUP(FraudData[[#This Row],[merchant_category]],MerchantRules[Merchant Category],MerchantRules[Risk Points],0)</f>
        <v>0</v>
      </c>
      <c r="R8055">
        <f>SUM(FraudData[[#This Row],[Amount Risk]:[Merchant Risk]])</f>
        <v>2</v>
      </c>
      <c r="S8055" t="str" cm="1">
        <f t="array" ref="S8055">_xlfn.IFS(FraudData[[#This Row],[Fraud Risk Score]]&gt;=8,"High Risk",FraudData[[#This Row],[Fraud Risk Score]]&gt;=6,"Medium Risk",TRUE,"Low Risk")</f>
        <v>Low Risk</v>
      </c>
    </row>
    <row r="8056" spans="1:19">
      <c r="A8056">
        <v>8055</v>
      </c>
      <c r="B8056">
        <v>290.94</v>
      </c>
      <c r="C8056">
        <v>16</v>
      </c>
      <c r="D8056" t="s">
        <v>46</v>
      </c>
      <c r="E8056">
        <v>0</v>
      </c>
      <c r="F8056">
        <v>0</v>
      </c>
      <c r="G8056">
        <v>64</v>
      </c>
      <c r="H8056">
        <v>1</v>
      </c>
      <c r="I8056">
        <v>29</v>
      </c>
      <c r="J8056">
        <v>0</v>
      </c>
      <c r="K8056">
        <f>_xlfn.XLOOKUP(FraudData[[#This Row],[amount]],AmountRules[Amount Min],AmountRules[Risk Points],,-1)</f>
        <v>0</v>
      </c>
      <c r="L8056">
        <f>_xlfn.XLOOKUP(FraudData[[#This Row],[transaction_hour]],TimeRules[Hour Min],TimeRules[Risk Points],,-1)</f>
        <v>0</v>
      </c>
      <c r="M8056">
        <f>_xlfn.XLOOKUP(FraudData[[#This Row],[foreign_transaction]],ForeignRules[Foreign Transaction],ForeignRules[Risk Points],0)</f>
        <v>0</v>
      </c>
      <c r="N8056">
        <f>_xlfn.XLOOKUP(FraudData[[#This Row],[location_mismatch]],Table10[Location Mismatch],Table10[Risk Points],0)</f>
        <v>0</v>
      </c>
      <c r="O8056">
        <f>_xlfn.XLOOKUP(FraudData[[#This Row],[device_trust_score]],DeviceRules[Device Min],DeviceRules[Risk Points],,-1)</f>
        <v>1</v>
      </c>
      <c r="P8056">
        <f>_xlfn.XLOOKUP(FraudData[[#This Row],[velocity_last_24h]],VelocityRules[Velocity Min],VelocityRules[Risk Points],,-1)</f>
        <v>0</v>
      </c>
      <c r="Q8056">
        <f>_xlfn.XLOOKUP(FraudData[[#This Row],[merchant_category]],MerchantRules[Merchant Category],MerchantRules[Risk Points],0)</f>
        <v>0</v>
      </c>
      <c r="R8056">
        <f>SUM(FraudData[[#This Row],[Amount Risk]:[Merchant Risk]])</f>
        <v>1</v>
      </c>
      <c r="S8056" t="str" cm="1">
        <f t="array" ref="S8056">_xlfn.IFS(FraudData[[#This Row],[Fraud Risk Score]]&gt;=8,"High Risk",FraudData[[#This Row],[Fraud Risk Score]]&gt;=6,"Medium Risk",TRUE,"Low Risk")</f>
        <v>Low Risk</v>
      </c>
    </row>
    <row r="8057" spans="1:19">
      <c r="A8057">
        <v>8056</v>
      </c>
      <c r="B8057">
        <v>91.24</v>
      </c>
      <c r="C8057">
        <v>3</v>
      </c>
      <c r="D8057" t="s">
        <v>47</v>
      </c>
      <c r="E8057">
        <v>0</v>
      </c>
      <c r="F8057">
        <v>0</v>
      </c>
      <c r="G8057">
        <v>76</v>
      </c>
      <c r="H8057">
        <v>2</v>
      </c>
      <c r="I8057">
        <v>54</v>
      </c>
      <c r="J8057">
        <v>0</v>
      </c>
      <c r="K8057">
        <f>_xlfn.XLOOKUP(FraudData[[#This Row],[amount]],AmountRules[Amount Min],AmountRules[Risk Points],,-1)</f>
        <v>0</v>
      </c>
      <c r="L8057">
        <f>_xlfn.XLOOKUP(FraudData[[#This Row],[transaction_hour]],TimeRules[Hour Min],TimeRules[Risk Points],,-1)</f>
        <v>3</v>
      </c>
      <c r="M8057">
        <f>_xlfn.XLOOKUP(FraudData[[#This Row],[foreign_transaction]],ForeignRules[Foreign Transaction],ForeignRules[Risk Points],0)</f>
        <v>0</v>
      </c>
      <c r="N8057">
        <f>_xlfn.XLOOKUP(FraudData[[#This Row],[location_mismatch]],Table10[Location Mismatch],Table10[Risk Points],0)</f>
        <v>0</v>
      </c>
      <c r="O8057">
        <f>_xlfn.XLOOKUP(FraudData[[#This Row],[device_trust_score]],DeviceRules[Device Min],DeviceRules[Risk Points],,-1)</f>
        <v>0</v>
      </c>
      <c r="P8057">
        <f>_xlfn.XLOOKUP(FraudData[[#This Row],[velocity_last_24h]],VelocityRules[Velocity Min],VelocityRules[Risk Points],,-1)</f>
        <v>0</v>
      </c>
      <c r="Q8057">
        <f>_xlfn.XLOOKUP(FraudData[[#This Row],[merchant_category]],MerchantRules[Merchant Category],MerchantRules[Risk Points],0)</f>
        <v>0</v>
      </c>
      <c r="R8057">
        <f>SUM(FraudData[[#This Row],[Amount Risk]:[Merchant Risk]])</f>
        <v>3</v>
      </c>
      <c r="S8057" t="str" cm="1">
        <f t="array" ref="S8057">_xlfn.IFS(FraudData[[#This Row],[Fraud Risk Score]]&gt;=8,"High Risk",FraudData[[#This Row],[Fraud Risk Score]]&gt;=6,"Medium Risk",TRUE,"Low Risk")</f>
        <v>Low Risk</v>
      </c>
    </row>
    <row r="8058" spans="1:19">
      <c r="A8058">
        <v>8057</v>
      </c>
      <c r="B8058">
        <v>73.790000000000006</v>
      </c>
      <c r="C8058">
        <v>9</v>
      </c>
      <c r="D8058" t="s">
        <v>46</v>
      </c>
      <c r="E8058">
        <v>0</v>
      </c>
      <c r="F8058">
        <v>0</v>
      </c>
      <c r="G8058">
        <v>36</v>
      </c>
      <c r="H8058">
        <v>5</v>
      </c>
      <c r="I8058">
        <v>31</v>
      </c>
      <c r="J8058">
        <v>0</v>
      </c>
      <c r="K8058">
        <f>_xlfn.XLOOKUP(FraudData[[#This Row],[amount]],AmountRules[Amount Min],AmountRules[Risk Points],,-1)</f>
        <v>0</v>
      </c>
      <c r="L8058">
        <f>_xlfn.XLOOKUP(FraudData[[#This Row],[transaction_hour]],TimeRules[Hour Min],TimeRules[Risk Points],,-1)</f>
        <v>0</v>
      </c>
      <c r="M8058">
        <f>_xlfn.XLOOKUP(FraudData[[#This Row],[foreign_transaction]],ForeignRules[Foreign Transaction],ForeignRules[Risk Points],0)</f>
        <v>0</v>
      </c>
      <c r="N8058">
        <f>_xlfn.XLOOKUP(FraudData[[#This Row],[location_mismatch]],Table10[Location Mismatch],Table10[Risk Points],0)</f>
        <v>0</v>
      </c>
      <c r="O8058">
        <f>_xlfn.XLOOKUP(FraudData[[#This Row],[device_trust_score]],DeviceRules[Device Min],DeviceRules[Risk Points],,-1)</f>
        <v>2</v>
      </c>
      <c r="P8058">
        <f>_xlfn.XLOOKUP(FraudData[[#This Row],[velocity_last_24h]],VelocityRules[Velocity Min],VelocityRules[Risk Points],,-1)</f>
        <v>3</v>
      </c>
      <c r="Q8058">
        <f>_xlfn.XLOOKUP(FraudData[[#This Row],[merchant_category]],MerchantRules[Merchant Category],MerchantRules[Risk Points],0)</f>
        <v>0</v>
      </c>
      <c r="R8058">
        <f>SUM(FraudData[[#This Row],[Amount Risk]:[Merchant Risk]])</f>
        <v>5</v>
      </c>
      <c r="S8058" t="str" cm="1">
        <f t="array" ref="S8058">_xlfn.IFS(FraudData[[#This Row],[Fraud Risk Score]]&gt;=8,"High Risk",FraudData[[#This Row],[Fraud Risk Score]]&gt;=6,"Medium Risk",TRUE,"Low Risk")</f>
        <v>Low Risk</v>
      </c>
    </row>
    <row r="8059" spans="1:19">
      <c r="A8059">
        <v>8058</v>
      </c>
      <c r="B8059">
        <v>48.1</v>
      </c>
      <c r="C8059">
        <v>16</v>
      </c>
      <c r="D8059" t="s">
        <v>47</v>
      </c>
      <c r="E8059">
        <v>0</v>
      </c>
      <c r="F8059">
        <v>0</v>
      </c>
      <c r="G8059">
        <v>51</v>
      </c>
      <c r="H8059">
        <v>1</v>
      </c>
      <c r="I8059">
        <v>47</v>
      </c>
      <c r="J8059">
        <v>0</v>
      </c>
      <c r="K8059">
        <f>_xlfn.XLOOKUP(FraudData[[#This Row],[amount]],AmountRules[Amount Min],AmountRules[Risk Points],,-1)</f>
        <v>0</v>
      </c>
      <c r="L8059">
        <f>_xlfn.XLOOKUP(FraudData[[#This Row],[transaction_hour]],TimeRules[Hour Min],TimeRules[Risk Points],,-1)</f>
        <v>0</v>
      </c>
      <c r="M8059">
        <f>_xlfn.XLOOKUP(FraudData[[#This Row],[foreign_transaction]],ForeignRules[Foreign Transaction],ForeignRules[Risk Points],0)</f>
        <v>0</v>
      </c>
      <c r="N8059">
        <f>_xlfn.XLOOKUP(FraudData[[#This Row],[location_mismatch]],Table10[Location Mismatch],Table10[Risk Points],0)</f>
        <v>0</v>
      </c>
      <c r="O8059">
        <f>_xlfn.XLOOKUP(FraudData[[#This Row],[device_trust_score]],DeviceRules[Device Min],DeviceRules[Risk Points],,-1)</f>
        <v>1</v>
      </c>
      <c r="P8059">
        <f>_xlfn.XLOOKUP(FraudData[[#This Row],[velocity_last_24h]],VelocityRules[Velocity Min],VelocityRules[Risk Points],,-1)</f>
        <v>0</v>
      </c>
      <c r="Q8059">
        <f>_xlfn.XLOOKUP(FraudData[[#This Row],[merchant_category]],MerchantRules[Merchant Category],MerchantRules[Risk Points],0)</f>
        <v>0</v>
      </c>
      <c r="R8059">
        <f>SUM(FraudData[[#This Row],[Amount Risk]:[Merchant Risk]])</f>
        <v>1</v>
      </c>
      <c r="S8059" t="str" cm="1">
        <f t="array" ref="S8059">_xlfn.IFS(FraudData[[#This Row],[Fraud Risk Score]]&gt;=8,"High Risk",FraudData[[#This Row],[Fraud Risk Score]]&gt;=6,"Medium Risk",TRUE,"Low Risk")</f>
        <v>Low Risk</v>
      </c>
    </row>
    <row r="8060" spans="1:19">
      <c r="A8060">
        <v>8059</v>
      </c>
      <c r="B8060">
        <v>117.93</v>
      </c>
      <c r="C8060">
        <v>3</v>
      </c>
      <c r="D8060" t="s">
        <v>49</v>
      </c>
      <c r="E8060">
        <v>0</v>
      </c>
      <c r="F8060">
        <v>0</v>
      </c>
      <c r="G8060">
        <v>43</v>
      </c>
      <c r="H8060">
        <v>2</v>
      </c>
      <c r="I8060">
        <v>40</v>
      </c>
      <c r="J8060">
        <v>0</v>
      </c>
      <c r="K8060">
        <f>_xlfn.XLOOKUP(FraudData[[#This Row],[amount]],AmountRules[Amount Min],AmountRules[Risk Points],,-1)</f>
        <v>0</v>
      </c>
      <c r="L8060">
        <f>_xlfn.XLOOKUP(FraudData[[#This Row],[transaction_hour]],TimeRules[Hour Min],TimeRules[Risk Points],,-1)</f>
        <v>3</v>
      </c>
      <c r="M8060">
        <f>_xlfn.XLOOKUP(FraudData[[#This Row],[foreign_transaction]],ForeignRules[Foreign Transaction],ForeignRules[Risk Points],0)</f>
        <v>0</v>
      </c>
      <c r="N8060">
        <f>_xlfn.XLOOKUP(FraudData[[#This Row],[location_mismatch]],Table10[Location Mismatch],Table10[Risk Points],0)</f>
        <v>0</v>
      </c>
      <c r="O8060">
        <f>_xlfn.XLOOKUP(FraudData[[#This Row],[device_trust_score]],DeviceRules[Device Min],DeviceRules[Risk Points],,-1)</f>
        <v>2</v>
      </c>
      <c r="P8060">
        <f>_xlfn.XLOOKUP(FraudData[[#This Row],[velocity_last_24h]],VelocityRules[Velocity Min],VelocityRules[Risk Points],,-1)</f>
        <v>0</v>
      </c>
      <c r="Q8060">
        <f>_xlfn.XLOOKUP(FraudData[[#This Row],[merchant_category]],MerchantRules[Merchant Category],MerchantRules[Risk Points],0)</f>
        <v>1</v>
      </c>
      <c r="R8060">
        <f>SUM(FraudData[[#This Row],[Amount Risk]:[Merchant Risk]])</f>
        <v>6</v>
      </c>
      <c r="S8060" t="str" cm="1">
        <f t="array" ref="S8060">_xlfn.IFS(FraudData[[#This Row],[Fraud Risk Score]]&gt;=8,"High Risk",FraudData[[#This Row],[Fraud Risk Score]]&gt;=6,"Medium Risk",TRUE,"Low Risk")</f>
        <v>Medium Risk</v>
      </c>
    </row>
    <row r="8061" spans="1:19">
      <c r="A8061">
        <v>8060</v>
      </c>
      <c r="B8061">
        <v>144.46</v>
      </c>
      <c r="C8061">
        <v>18</v>
      </c>
      <c r="D8061" t="s">
        <v>48</v>
      </c>
      <c r="E8061">
        <v>0</v>
      </c>
      <c r="F8061">
        <v>1</v>
      </c>
      <c r="G8061">
        <v>81</v>
      </c>
      <c r="H8061">
        <v>4</v>
      </c>
      <c r="I8061">
        <v>51</v>
      </c>
      <c r="J8061">
        <v>0</v>
      </c>
      <c r="K8061">
        <f>_xlfn.XLOOKUP(FraudData[[#This Row],[amount]],AmountRules[Amount Min],AmountRules[Risk Points],,-1)</f>
        <v>0</v>
      </c>
      <c r="L8061">
        <f>_xlfn.XLOOKUP(FraudData[[#This Row],[transaction_hour]],TimeRules[Hour Min],TimeRules[Risk Points],,-1)</f>
        <v>0</v>
      </c>
      <c r="M8061">
        <f>_xlfn.XLOOKUP(FraudData[[#This Row],[foreign_transaction]],ForeignRules[Foreign Transaction],ForeignRules[Risk Points],0)</f>
        <v>0</v>
      </c>
      <c r="N8061">
        <f>_xlfn.XLOOKUP(FraudData[[#This Row],[location_mismatch]],Table10[Location Mismatch],Table10[Risk Points],0)</f>
        <v>3</v>
      </c>
      <c r="O8061">
        <f>_xlfn.XLOOKUP(FraudData[[#This Row],[device_trust_score]],DeviceRules[Device Min],DeviceRules[Risk Points],,-1)</f>
        <v>0</v>
      </c>
      <c r="P8061">
        <f>_xlfn.XLOOKUP(FraudData[[#This Row],[velocity_last_24h]],VelocityRules[Velocity Min],VelocityRules[Risk Points],,-1)</f>
        <v>0</v>
      </c>
      <c r="Q8061">
        <f>_xlfn.XLOOKUP(FraudData[[#This Row],[merchant_category]],MerchantRules[Merchant Category],MerchantRules[Risk Points],0)</f>
        <v>0</v>
      </c>
      <c r="R8061">
        <f>SUM(FraudData[[#This Row],[Amount Risk]:[Merchant Risk]])</f>
        <v>3</v>
      </c>
      <c r="S8061" t="str" cm="1">
        <f t="array" ref="S8061">_xlfn.IFS(FraudData[[#This Row],[Fraud Risk Score]]&gt;=8,"High Risk",FraudData[[#This Row],[Fraud Risk Score]]&gt;=6,"Medium Risk",TRUE,"Low Risk")</f>
        <v>Low Risk</v>
      </c>
    </row>
    <row r="8062" spans="1:19">
      <c r="A8062">
        <v>8061</v>
      </c>
      <c r="B8062">
        <v>179.83</v>
      </c>
      <c r="C8062">
        <v>17</v>
      </c>
      <c r="D8062" t="s">
        <v>50</v>
      </c>
      <c r="E8062">
        <v>0</v>
      </c>
      <c r="F8062">
        <v>0</v>
      </c>
      <c r="G8062">
        <v>78</v>
      </c>
      <c r="H8062">
        <v>1</v>
      </c>
      <c r="I8062">
        <v>54</v>
      </c>
      <c r="J8062">
        <v>0</v>
      </c>
      <c r="K8062">
        <f>_xlfn.XLOOKUP(FraudData[[#This Row],[amount]],AmountRules[Amount Min],AmountRules[Risk Points],,-1)</f>
        <v>0</v>
      </c>
      <c r="L8062">
        <f>_xlfn.XLOOKUP(FraudData[[#This Row],[transaction_hour]],TimeRules[Hour Min],TimeRules[Risk Points],,-1)</f>
        <v>0</v>
      </c>
      <c r="M8062">
        <f>_xlfn.XLOOKUP(FraudData[[#This Row],[foreign_transaction]],ForeignRules[Foreign Transaction],ForeignRules[Risk Points],0)</f>
        <v>0</v>
      </c>
      <c r="N8062">
        <f>_xlfn.XLOOKUP(FraudData[[#This Row],[location_mismatch]],Table10[Location Mismatch],Table10[Risk Points],0)</f>
        <v>0</v>
      </c>
      <c r="O8062">
        <f>_xlfn.XLOOKUP(FraudData[[#This Row],[device_trust_score]],DeviceRules[Device Min],DeviceRules[Risk Points],,-1)</f>
        <v>0</v>
      </c>
      <c r="P8062">
        <f>_xlfn.XLOOKUP(FraudData[[#This Row],[velocity_last_24h]],VelocityRules[Velocity Min],VelocityRules[Risk Points],,-1)</f>
        <v>0</v>
      </c>
      <c r="Q8062">
        <f>_xlfn.XLOOKUP(FraudData[[#This Row],[merchant_category]],MerchantRules[Merchant Category],MerchantRules[Risk Points],0)</f>
        <v>0</v>
      </c>
      <c r="R8062">
        <f>SUM(FraudData[[#This Row],[Amount Risk]:[Merchant Risk]])</f>
        <v>0</v>
      </c>
      <c r="S8062" t="str" cm="1">
        <f t="array" ref="S8062">_xlfn.IFS(FraudData[[#This Row],[Fraud Risk Score]]&gt;=8,"High Risk",FraudData[[#This Row],[Fraud Risk Score]]&gt;=6,"Medium Risk",TRUE,"Low Risk")</f>
        <v>Low Risk</v>
      </c>
    </row>
    <row r="8063" spans="1:19">
      <c r="A8063">
        <v>8062</v>
      </c>
      <c r="B8063">
        <v>53.5</v>
      </c>
      <c r="C8063">
        <v>16</v>
      </c>
      <c r="D8063" t="s">
        <v>50</v>
      </c>
      <c r="E8063">
        <v>0</v>
      </c>
      <c r="F8063">
        <v>0</v>
      </c>
      <c r="G8063">
        <v>39</v>
      </c>
      <c r="H8063">
        <v>5</v>
      </c>
      <c r="I8063">
        <v>39</v>
      </c>
      <c r="J8063">
        <v>0</v>
      </c>
      <c r="K8063">
        <f>_xlfn.XLOOKUP(FraudData[[#This Row],[amount]],AmountRules[Amount Min],AmountRules[Risk Points],,-1)</f>
        <v>0</v>
      </c>
      <c r="L8063">
        <f>_xlfn.XLOOKUP(FraudData[[#This Row],[transaction_hour]],TimeRules[Hour Min],TimeRules[Risk Points],,-1)</f>
        <v>0</v>
      </c>
      <c r="M8063">
        <f>_xlfn.XLOOKUP(FraudData[[#This Row],[foreign_transaction]],ForeignRules[Foreign Transaction],ForeignRules[Risk Points],0)</f>
        <v>0</v>
      </c>
      <c r="N8063">
        <f>_xlfn.XLOOKUP(FraudData[[#This Row],[location_mismatch]],Table10[Location Mismatch],Table10[Risk Points],0)</f>
        <v>0</v>
      </c>
      <c r="O8063">
        <f>_xlfn.XLOOKUP(FraudData[[#This Row],[device_trust_score]],DeviceRules[Device Min],DeviceRules[Risk Points],,-1)</f>
        <v>2</v>
      </c>
      <c r="P8063">
        <f>_xlfn.XLOOKUP(FraudData[[#This Row],[velocity_last_24h]],VelocityRules[Velocity Min],VelocityRules[Risk Points],,-1)</f>
        <v>3</v>
      </c>
      <c r="Q8063">
        <f>_xlfn.XLOOKUP(FraudData[[#This Row],[merchant_category]],MerchantRules[Merchant Category],MerchantRules[Risk Points],0)</f>
        <v>0</v>
      </c>
      <c r="R8063">
        <f>SUM(FraudData[[#This Row],[Amount Risk]:[Merchant Risk]])</f>
        <v>5</v>
      </c>
      <c r="S8063" t="str" cm="1">
        <f t="array" ref="S8063">_xlfn.IFS(FraudData[[#This Row],[Fraud Risk Score]]&gt;=8,"High Risk",FraudData[[#This Row],[Fraud Risk Score]]&gt;=6,"Medium Risk",TRUE,"Low Risk")</f>
        <v>Low Risk</v>
      </c>
    </row>
    <row r="8064" spans="1:19">
      <c r="A8064">
        <v>8063</v>
      </c>
      <c r="B8064">
        <v>534.45000000000005</v>
      </c>
      <c r="C8064">
        <v>5</v>
      </c>
      <c r="D8064" t="s">
        <v>49</v>
      </c>
      <c r="E8064">
        <v>0</v>
      </c>
      <c r="F8064">
        <v>0</v>
      </c>
      <c r="G8064">
        <v>61</v>
      </c>
      <c r="H8064">
        <v>2</v>
      </c>
      <c r="I8064">
        <v>64</v>
      </c>
      <c r="J8064">
        <v>0</v>
      </c>
      <c r="K8064">
        <f>_xlfn.XLOOKUP(FraudData[[#This Row],[amount]],AmountRules[Amount Min],AmountRules[Risk Points],,-1)</f>
        <v>1</v>
      </c>
      <c r="L8064">
        <f>_xlfn.XLOOKUP(FraudData[[#This Row],[transaction_hour]],TimeRules[Hour Min],TimeRules[Risk Points],,-1)</f>
        <v>0</v>
      </c>
      <c r="M8064">
        <f>_xlfn.XLOOKUP(FraudData[[#This Row],[foreign_transaction]],ForeignRules[Foreign Transaction],ForeignRules[Risk Points],0)</f>
        <v>0</v>
      </c>
      <c r="N8064">
        <f>_xlfn.XLOOKUP(FraudData[[#This Row],[location_mismatch]],Table10[Location Mismatch],Table10[Risk Points],0)</f>
        <v>0</v>
      </c>
      <c r="O8064">
        <f>_xlfn.XLOOKUP(FraudData[[#This Row],[device_trust_score]],DeviceRules[Device Min],DeviceRules[Risk Points],,-1)</f>
        <v>1</v>
      </c>
      <c r="P8064">
        <f>_xlfn.XLOOKUP(FraudData[[#This Row],[velocity_last_24h]],VelocityRules[Velocity Min],VelocityRules[Risk Points],,-1)</f>
        <v>0</v>
      </c>
      <c r="Q8064">
        <f>_xlfn.XLOOKUP(FraudData[[#This Row],[merchant_category]],MerchantRules[Merchant Category],MerchantRules[Risk Points],0)</f>
        <v>1</v>
      </c>
      <c r="R8064">
        <f>SUM(FraudData[[#This Row],[Amount Risk]:[Merchant Risk]])</f>
        <v>3</v>
      </c>
      <c r="S8064" t="str" cm="1">
        <f t="array" ref="S8064">_xlfn.IFS(FraudData[[#This Row],[Fraud Risk Score]]&gt;=8,"High Risk",FraudData[[#This Row],[Fraud Risk Score]]&gt;=6,"Medium Risk",TRUE,"Low Risk")</f>
        <v>Low Risk</v>
      </c>
    </row>
    <row r="8065" spans="1:19">
      <c r="A8065">
        <v>8064</v>
      </c>
      <c r="B8065">
        <v>33.49</v>
      </c>
      <c r="C8065">
        <v>6</v>
      </c>
      <c r="D8065" t="s">
        <v>49</v>
      </c>
      <c r="E8065">
        <v>0</v>
      </c>
      <c r="F8065">
        <v>0</v>
      </c>
      <c r="G8065">
        <v>85</v>
      </c>
      <c r="H8065">
        <v>2</v>
      </c>
      <c r="I8065">
        <v>20</v>
      </c>
      <c r="J8065">
        <v>0</v>
      </c>
      <c r="K8065">
        <f>_xlfn.XLOOKUP(FraudData[[#This Row],[amount]],AmountRules[Amount Min],AmountRules[Risk Points],,-1)</f>
        <v>0</v>
      </c>
      <c r="L8065">
        <f>_xlfn.XLOOKUP(FraudData[[#This Row],[transaction_hour]],TimeRules[Hour Min],TimeRules[Risk Points],,-1)</f>
        <v>0</v>
      </c>
      <c r="M8065">
        <f>_xlfn.XLOOKUP(FraudData[[#This Row],[foreign_transaction]],ForeignRules[Foreign Transaction],ForeignRules[Risk Points],0)</f>
        <v>0</v>
      </c>
      <c r="N8065">
        <f>_xlfn.XLOOKUP(FraudData[[#This Row],[location_mismatch]],Table10[Location Mismatch],Table10[Risk Points],0)</f>
        <v>0</v>
      </c>
      <c r="O8065">
        <f>_xlfn.XLOOKUP(FraudData[[#This Row],[device_trust_score]],DeviceRules[Device Min],DeviceRules[Risk Points],,-1)</f>
        <v>0</v>
      </c>
      <c r="P8065">
        <f>_xlfn.XLOOKUP(FraudData[[#This Row],[velocity_last_24h]],VelocityRules[Velocity Min],VelocityRules[Risk Points],,-1)</f>
        <v>0</v>
      </c>
      <c r="Q8065">
        <f>_xlfn.XLOOKUP(FraudData[[#This Row],[merchant_category]],MerchantRules[Merchant Category],MerchantRules[Risk Points],0)</f>
        <v>1</v>
      </c>
      <c r="R8065">
        <f>SUM(FraudData[[#This Row],[Amount Risk]:[Merchant Risk]])</f>
        <v>1</v>
      </c>
      <c r="S8065" t="str" cm="1">
        <f t="array" ref="S8065">_xlfn.IFS(FraudData[[#This Row],[Fraud Risk Score]]&gt;=8,"High Risk",FraudData[[#This Row],[Fraud Risk Score]]&gt;=6,"Medium Risk",TRUE,"Low Risk")</f>
        <v>Low Risk</v>
      </c>
    </row>
    <row r="8066" spans="1:19">
      <c r="A8066">
        <v>8065</v>
      </c>
      <c r="B8066">
        <v>606.82000000000005</v>
      </c>
      <c r="C8066">
        <v>5</v>
      </c>
      <c r="D8066" t="s">
        <v>46</v>
      </c>
      <c r="E8066">
        <v>0</v>
      </c>
      <c r="F8066">
        <v>0</v>
      </c>
      <c r="G8066">
        <v>42</v>
      </c>
      <c r="H8066">
        <v>1</v>
      </c>
      <c r="I8066">
        <v>37</v>
      </c>
      <c r="J8066">
        <v>0</v>
      </c>
      <c r="K8066">
        <f>_xlfn.XLOOKUP(FraudData[[#This Row],[amount]],AmountRules[Amount Min],AmountRules[Risk Points],,-1)</f>
        <v>1</v>
      </c>
      <c r="L8066">
        <f>_xlfn.XLOOKUP(FraudData[[#This Row],[transaction_hour]],TimeRules[Hour Min],TimeRules[Risk Points],,-1)</f>
        <v>0</v>
      </c>
      <c r="M8066">
        <f>_xlfn.XLOOKUP(FraudData[[#This Row],[foreign_transaction]],ForeignRules[Foreign Transaction],ForeignRules[Risk Points],0)</f>
        <v>0</v>
      </c>
      <c r="N8066">
        <f>_xlfn.XLOOKUP(FraudData[[#This Row],[location_mismatch]],Table10[Location Mismatch],Table10[Risk Points],0)</f>
        <v>0</v>
      </c>
      <c r="O8066">
        <f>_xlfn.XLOOKUP(FraudData[[#This Row],[device_trust_score]],DeviceRules[Device Min],DeviceRules[Risk Points],,-1)</f>
        <v>2</v>
      </c>
      <c r="P8066">
        <f>_xlfn.XLOOKUP(FraudData[[#This Row],[velocity_last_24h]],VelocityRules[Velocity Min],VelocityRules[Risk Points],,-1)</f>
        <v>0</v>
      </c>
      <c r="Q8066">
        <f>_xlfn.XLOOKUP(FraudData[[#This Row],[merchant_category]],MerchantRules[Merchant Category],MerchantRules[Risk Points],0)</f>
        <v>0</v>
      </c>
      <c r="R8066">
        <f>SUM(FraudData[[#This Row],[Amount Risk]:[Merchant Risk]])</f>
        <v>3</v>
      </c>
      <c r="S8066" t="str" cm="1">
        <f t="array" ref="S8066">_xlfn.IFS(FraudData[[#This Row],[Fraud Risk Score]]&gt;=8,"High Risk",FraudData[[#This Row],[Fraud Risk Score]]&gt;=6,"Medium Risk",TRUE,"Low Risk")</f>
        <v>Low Risk</v>
      </c>
    </row>
    <row r="8067" spans="1:19">
      <c r="A8067">
        <v>8066</v>
      </c>
      <c r="B8067">
        <v>2.69</v>
      </c>
      <c r="C8067">
        <v>11</v>
      </c>
      <c r="D8067" t="s">
        <v>48</v>
      </c>
      <c r="E8067">
        <v>1</v>
      </c>
      <c r="F8067">
        <v>0</v>
      </c>
      <c r="G8067">
        <v>68</v>
      </c>
      <c r="H8067">
        <v>7</v>
      </c>
      <c r="I8067">
        <v>45</v>
      </c>
      <c r="J8067">
        <v>0</v>
      </c>
      <c r="K8067">
        <f>_xlfn.XLOOKUP(FraudData[[#This Row],[amount]],AmountRules[Amount Min],AmountRules[Risk Points],,-1)</f>
        <v>0</v>
      </c>
      <c r="L8067">
        <f>_xlfn.XLOOKUP(FraudData[[#This Row],[transaction_hour]],TimeRules[Hour Min],TimeRules[Risk Points],,-1)</f>
        <v>0</v>
      </c>
      <c r="M8067">
        <f>_xlfn.XLOOKUP(FraudData[[#This Row],[foreign_transaction]],ForeignRules[Foreign Transaction],ForeignRules[Risk Points],0)</f>
        <v>3</v>
      </c>
      <c r="N8067">
        <f>_xlfn.XLOOKUP(FraudData[[#This Row],[location_mismatch]],Table10[Location Mismatch],Table10[Risk Points],0)</f>
        <v>0</v>
      </c>
      <c r="O8067">
        <f>_xlfn.XLOOKUP(FraudData[[#This Row],[device_trust_score]],DeviceRules[Device Min],DeviceRules[Risk Points],,-1)</f>
        <v>1</v>
      </c>
      <c r="P8067">
        <f>_xlfn.XLOOKUP(FraudData[[#This Row],[velocity_last_24h]],VelocityRules[Velocity Min],VelocityRules[Risk Points],,-1)</f>
        <v>2</v>
      </c>
      <c r="Q8067">
        <f>_xlfn.XLOOKUP(FraudData[[#This Row],[merchant_category]],MerchantRules[Merchant Category],MerchantRules[Risk Points],0)</f>
        <v>0</v>
      </c>
      <c r="R8067">
        <f>SUM(FraudData[[#This Row],[Amount Risk]:[Merchant Risk]])</f>
        <v>6</v>
      </c>
      <c r="S8067" t="str" cm="1">
        <f t="array" ref="S8067">_xlfn.IFS(FraudData[[#This Row],[Fraud Risk Score]]&gt;=8,"High Risk",FraudData[[#This Row],[Fraud Risk Score]]&gt;=6,"Medium Risk",TRUE,"Low Risk")</f>
        <v>Medium Risk</v>
      </c>
    </row>
    <row r="8068" spans="1:19">
      <c r="A8068">
        <v>8067</v>
      </c>
      <c r="B8068">
        <v>118.1</v>
      </c>
      <c r="C8068">
        <v>8</v>
      </c>
      <c r="D8068" t="s">
        <v>48</v>
      </c>
      <c r="E8068">
        <v>0</v>
      </c>
      <c r="F8068">
        <v>0</v>
      </c>
      <c r="G8068">
        <v>45</v>
      </c>
      <c r="H8068">
        <v>0</v>
      </c>
      <c r="I8068">
        <v>63</v>
      </c>
      <c r="J8068">
        <v>0</v>
      </c>
      <c r="K8068">
        <f>_xlfn.XLOOKUP(FraudData[[#This Row],[amount]],AmountRules[Amount Min],AmountRules[Risk Points],,-1)</f>
        <v>0</v>
      </c>
      <c r="L8068">
        <f>_xlfn.XLOOKUP(FraudData[[#This Row],[transaction_hour]],TimeRules[Hour Min],TimeRules[Risk Points],,-1)</f>
        <v>0</v>
      </c>
      <c r="M8068">
        <f>_xlfn.XLOOKUP(FraudData[[#This Row],[foreign_transaction]],ForeignRules[Foreign Transaction],ForeignRules[Risk Points],0)</f>
        <v>0</v>
      </c>
      <c r="N8068">
        <f>_xlfn.XLOOKUP(FraudData[[#This Row],[location_mismatch]],Table10[Location Mismatch],Table10[Risk Points],0)</f>
        <v>0</v>
      </c>
      <c r="O8068">
        <f>_xlfn.XLOOKUP(FraudData[[#This Row],[device_trust_score]],DeviceRules[Device Min],DeviceRules[Risk Points],,-1)</f>
        <v>2</v>
      </c>
      <c r="P8068">
        <f>_xlfn.XLOOKUP(FraudData[[#This Row],[velocity_last_24h]],VelocityRules[Velocity Min],VelocityRules[Risk Points],,-1)</f>
        <v>0</v>
      </c>
      <c r="Q8068">
        <f>_xlfn.XLOOKUP(FraudData[[#This Row],[merchant_category]],MerchantRules[Merchant Category],MerchantRules[Risk Points],0)</f>
        <v>0</v>
      </c>
      <c r="R8068">
        <f>SUM(FraudData[[#This Row],[Amount Risk]:[Merchant Risk]])</f>
        <v>2</v>
      </c>
      <c r="S8068" t="str" cm="1">
        <f t="array" ref="S8068">_xlfn.IFS(FraudData[[#This Row],[Fraud Risk Score]]&gt;=8,"High Risk",FraudData[[#This Row],[Fraud Risk Score]]&gt;=6,"Medium Risk",TRUE,"Low Risk")</f>
        <v>Low Risk</v>
      </c>
    </row>
    <row r="8069" spans="1:19">
      <c r="A8069">
        <v>8068</v>
      </c>
      <c r="B8069">
        <v>72.989999999999995</v>
      </c>
      <c r="C8069">
        <v>17</v>
      </c>
      <c r="D8069" t="s">
        <v>46</v>
      </c>
      <c r="E8069">
        <v>0</v>
      </c>
      <c r="F8069">
        <v>0</v>
      </c>
      <c r="G8069">
        <v>53</v>
      </c>
      <c r="H8069">
        <v>1</v>
      </c>
      <c r="I8069">
        <v>35</v>
      </c>
      <c r="J8069">
        <v>0</v>
      </c>
      <c r="K8069">
        <f>_xlfn.XLOOKUP(FraudData[[#This Row],[amount]],AmountRules[Amount Min],AmountRules[Risk Points],,-1)</f>
        <v>0</v>
      </c>
      <c r="L8069">
        <f>_xlfn.XLOOKUP(FraudData[[#This Row],[transaction_hour]],TimeRules[Hour Min],TimeRules[Risk Points],,-1)</f>
        <v>0</v>
      </c>
      <c r="M8069">
        <f>_xlfn.XLOOKUP(FraudData[[#This Row],[foreign_transaction]],ForeignRules[Foreign Transaction],ForeignRules[Risk Points],0)</f>
        <v>0</v>
      </c>
      <c r="N8069">
        <f>_xlfn.XLOOKUP(FraudData[[#This Row],[location_mismatch]],Table10[Location Mismatch],Table10[Risk Points],0)</f>
        <v>0</v>
      </c>
      <c r="O8069">
        <f>_xlfn.XLOOKUP(FraudData[[#This Row],[device_trust_score]],DeviceRules[Device Min],DeviceRules[Risk Points],,-1)</f>
        <v>1</v>
      </c>
      <c r="P8069">
        <f>_xlfn.XLOOKUP(FraudData[[#This Row],[velocity_last_24h]],VelocityRules[Velocity Min],VelocityRules[Risk Points],,-1)</f>
        <v>0</v>
      </c>
      <c r="Q8069">
        <f>_xlfn.XLOOKUP(FraudData[[#This Row],[merchant_category]],MerchantRules[Merchant Category],MerchantRules[Risk Points],0)</f>
        <v>0</v>
      </c>
      <c r="R8069">
        <f>SUM(FraudData[[#This Row],[Amount Risk]:[Merchant Risk]])</f>
        <v>1</v>
      </c>
      <c r="S8069" t="str" cm="1">
        <f t="array" ref="S8069">_xlfn.IFS(FraudData[[#This Row],[Fraud Risk Score]]&gt;=8,"High Risk",FraudData[[#This Row],[Fraud Risk Score]]&gt;=6,"Medium Risk",TRUE,"Low Risk")</f>
        <v>Low Risk</v>
      </c>
    </row>
    <row r="8070" spans="1:19">
      <c r="A8070">
        <v>8069</v>
      </c>
      <c r="B8070">
        <v>107.32</v>
      </c>
      <c r="C8070">
        <v>1</v>
      </c>
      <c r="D8070" t="s">
        <v>48</v>
      </c>
      <c r="E8070">
        <v>0</v>
      </c>
      <c r="F8070">
        <v>0</v>
      </c>
      <c r="G8070">
        <v>39</v>
      </c>
      <c r="H8070">
        <v>3</v>
      </c>
      <c r="I8070">
        <v>24</v>
      </c>
      <c r="J8070">
        <v>0</v>
      </c>
      <c r="K8070">
        <f>_xlfn.XLOOKUP(FraudData[[#This Row],[amount]],AmountRules[Amount Min],AmountRules[Risk Points],,-1)</f>
        <v>0</v>
      </c>
      <c r="L8070">
        <f>_xlfn.XLOOKUP(FraudData[[#This Row],[transaction_hour]],TimeRules[Hour Min],TimeRules[Risk Points],,-1)</f>
        <v>3</v>
      </c>
      <c r="M8070">
        <f>_xlfn.XLOOKUP(FraudData[[#This Row],[foreign_transaction]],ForeignRules[Foreign Transaction],ForeignRules[Risk Points],0)</f>
        <v>0</v>
      </c>
      <c r="N8070">
        <f>_xlfn.XLOOKUP(FraudData[[#This Row],[location_mismatch]],Table10[Location Mismatch],Table10[Risk Points],0)</f>
        <v>0</v>
      </c>
      <c r="O8070">
        <f>_xlfn.XLOOKUP(FraudData[[#This Row],[device_trust_score]],DeviceRules[Device Min],DeviceRules[Risk Points],,-1)</f>
        <v>2</v>
      </c>
      <c r="P8070">
        <f>_xlfn.XLOOKUP(FraudData[[#This Row],[velocity_last_24h]],VelocityRules[Velocity Min],VelocityRules[Risk Points],,-1)</f>
        <v>0</v>
      </c>
      <c r="Q8070">
        <f>_xlfn.XLOOKUP(FraudData[[#This Row],[merchant_category]],MerchantRules[Merchant Category],MerchantRules[Risk Points],0)</f>
        <v>0</v>
      </c>
      <c r="R8070">
        <f>SUM(FraudData[[#This Row],[Amount Risk]:[Merchant Risk]])</f>
        <v>5</v>
      </c>
      <c r="S8070" t="str" cm="1">
        <f t="array" ref="S8070">_xlfn.IFS(FraudData[[#This Row],[Fraud Risk Score]]&gt;=8,"High Risk",FraudData[[#This Row],[Fraud Risk Score]]&gt;=6,"Medium Risk",TRUE,"Low Risk")</f>
        <v>Low Risk</v>
      </c>
    </row>
    <row r="8071" spans="1:19">
      <c r="A8071">
        <v>8070</v>
      </c>
      <c r="B8071">
        <v>152.19</v>
      </c>
      <c r="C8071">
        <v>16</v>
      </c>
      <c r="D8071" t="s">
        <v>48</v>
      </c>
      <c r="E8071">
        <v>0</v>
      </c>
      <c r="F8071">
        <v>0</v>
      </c>
      <c r="G8071">
        <v>92</v>
      </c>
      <c r="H8071">
        <v>0</v>
      </c>
      <c r="I8071">
        <v>51</v>
      </c>
      <c r="J8071">
        <v>0</v>
      </c>
      <c r="K8071">
        <f>_xlfn.XLOOKUP(FraudData[[#This Row],[amount]],AmountRules[Amount Min],AmountRules[Risk Points],,-1)</f>
        <v>0</v>
      </c>
      <c r="L8071">
        <f>_xlfn.XLOOKUP(FraudData[[#This Row],[transaction_hour]],TimeRules[Hour Min],TimeRules[Risk Points],,-1)</f>
        <v>0</v>
      </c>
      <c r="M8071">
        <f>_xlfn.XLOOKUP(FraudData[[#This Row],[foreign_transaction]],ForeignRules[Foreign Transaction],ForeignRules[Risk Points],0)</f>
        <v>0</v>
      </c>
      <c r="N8071">
        <f>_xlfn.XLOOKUP(FraudData[[#This Row],[location_mismatch]],Table10[Location Mismatch],Table10[Risk Points],0)</f>
        <v>0</v>
      </c>
      <c r="O8071">
        <f>_xlfn.XLOOKUP(FraudData[[#This Row],[device_trust_score]],DeviceRules[Device Min],DeviceRules[Risk Points],,-1)</f>
        <v>0</v>
      </c>
      <c r="P8071">
        <f>_xlfn.XLOOKUP(FraudData[[#This Row],[velocity_last_24h]],VelocityRules[Velocity Min],VelocityRules[Risk Points],,-1)</f>
        <v>0</v>
      </c>
      <c r="Q8071">
        <f>_xlfn.XLOOKUP(FraudData[[#This Row],[merchant_category]],MerchantRules[Merchant Category],MerchantRules[Risk Points],0)</f>
        <v>0</v>
      </c>
      <c r="R8071">
        <f>SUM(FraudData[[#This Row],[Amount Risk]:[Merchant Risk]])</f>
        <v>0</v>
      </c>
      <c r="S8071" t="str" cm="1">
        <f t="array" ref="S8071">_xlfn.IFS(FraudData[[#This Row],[Fraud Risk Score]]&gt;=8,"High Risk",FraudData[[#This Row],[Fraud Risk Score]]&gt;=6,"Medium Risk",TRUE,"Low Risk")</f>
        <v>Low Risk</v>
      </c>
    </row>
    <row r="8072" spans="1:19">
      <c r="A8072">
        <v>8071</v>
      </c>
      <c r="B8072">
        <v>102.96</v>
      </c>
      <c r="C8072">
        <v>20</v>
      </c>
      <c r="D8072" t="s">
        <v>50</v>
      </c>
      <c r="E8072">
        <v>0</v>
      </c>
      <c r="F8072">
        <v>0</v>
      </c>
      <c r="G8072">
        <v>88</v>
      </c>
      <c r="H8072">
        <v>2</v>
      </c>
      <c r="I8072">
        <v>63</v>
      </c>
      <c r="J8072">
        <v>0</v>
      </c>
      <c r="K8072">
        <f>_xlfn.XLOOKUP(FraudData[[#This Row],[amount]],AmountRules[Amount Min],AmountRules[Risk Points],,-1)</f>
        <v>0</v>
      </c>
      <c r="L8072">
        <f>_xlfn.XLOOKUP(FraudData[[#This Row],[transaction_hour]],TimeRules[Hour Min],TimeRules[Risk Points],,-1)</f>
        <v>0</v>
      </c>
      <c r="M8072">
        <f>_xlfn.XLOOKUP(FraudData[[#This Row],[foreign_transaction]],ForeignRules[Foreign Transaction],ForeignRules[Risk Points],0)</f>
        <v>0</v>
      </c>
      <c r="N8072">
        <f>_xlfn.XLOOKUP(FraudData[[#This Row],[location_mismatch]],Table10[Location Mismatch],Table10[Risk Points],0)</f>
        <v>0</v>
      </c>
      <c r="O8072">
        <f>_xlfn.XLOOKUP(FraudData[[#This Row],[device_trust_score]],DeviceRules[Device Min],DeviceRules[Risk Points],,-1)</f>
        <v>0</v>
      </c>
      <c r="P8072">
        <f>_xlfn.XLOOKUP(FraudData[[#This Row],[velocity_last_24h]],VelocityRules[Velocity Min],VelocityRules[Risk Points],,-1)</f>
        <v>0</v>
      </c>
      <c r="Q8072">
        <f>_xlfn.XLOOKUP(FraudData[[#This Row],[merchant_category]],MerchantRules[Merchant Category],MerchantRules[Risk Points],0)</f>
        <v>0</v>
      </c>
      <c r="R8072">
        <f>SUM(FraudData[[#This Row],[Amount Risk]:[Merchant Risk]])</f>
        <v>0</v>
      </c>
      <c r="S8072" t="str" cm="1">
        <f t="array" ref="S8072">_xlfn.IFS(FraudData[[#This Row],[Fraud Risk Score]]&gt;=8,"High Risk",FraudData[[#This Row],[Fraud Risk Score]]&gt;=6,"Medium Risk",TRUE,"Low Risk")</f>
        <v>Low Risk</v>
      </c>
    </row>
    <row r="8073" spans="1:19">
      <c r="A8073">
        <v>8072</v>
      </c>
      <c r="B8073">
        <v>96.46</v>
      </c>
      <c r="C8073">
        <v>0</v>
      </c>
      <c r="D8073" t="s">
        <v>48</v>
      </c>
      <c r="E8073">
        <v>0</v>
      </c>
      <c r="F8073">
        <v>1</v>
      </c>
      <c r="G8073">
        <v>38</v>
      </c>
      <c r="H8073">
        <v>2</v>
      </c>
      <c r="I8073">
        <v>60</v>
      </c>
      <c r="J8073">
        <v>1</v>
      </c>
      <c r="K8073">
        <f>_xlfn.XLOOKUP(FraudData[[#This Row],[amount]],AmountRules[Amount Min],AmountRules[Risk Points],,-1)</f>
        <v>0</v>
      </c>
      <c r="L8073">
        <f>_xlfn.XLOOKUP(FraudData[[#This Row],[transaction_hour]],TimeRules[Hour Min],TimeRules[Risk Points],,-1)</f>
        <v>3</v>
      </c>
      <c r="M8073">
        <f>_xlfn.XLOOKUP(FraudData[[#This Row],[foreign_transaction]],ForeignRules[Foreign Transaction],ForeignRules[Risk Points],0)</f>
        <v>0</v>
      </c>
      <c r="N8073">
        <f>_xlfn.XLOOKUP(FraudData[[#This Row],[location_mismatch]],Table10[Location Mismatch],Table10[Risk Points],0)</f>
        <v>3</v>
      </c>
      <c r="O8073">
        <f>_xlfn.XLOOKUP(FraudData[[#This Row],[device_trust_score]],DeviceRules[Device Min],DeviceRules[Risk Points],,-1)</f>
        <v>2</v>
      </c>
      <c r="P8073">
        <f>_xlfn.XLOOKUP(FraudData[[#This Row],[velocity_last_24h]],VelocityRules[Velocity Min],VelocityRules[Risk Points],,-1)</f>
        <v>0</v>
      </c>
      <c r="Q8073">
        <f>_xlfn.XLOOKUP(FraudData[[#This Row],[merchant_category]],MerchantRules[Merchant Category],MerchantRules[Risk Points],0)</f>
        <v>0</v>
      </c>
      <c r="R8073">
        <f>SUM(FraudData[[#This Row],[Amount Risk]:[Merchant Risk]])</f>
        <v>8</v>
      </c>
      <c r="S8073" t="str" cm="1">
        <f t="array" ref="S8073">_xlfn.IFS(FraudData[[#This Row],[Fraud Risk Score]]&gt;=8,"High Risk",FraudData[[#This Row],[Fraud Risk Score]]&gt;=6,"Medium Risk",TRUE,"Low Risk")</f>
        <v>High Risk</v>
      </c>
    </row>
    <row r="8074" spans="1:19">
      <c r="A8074">
        <v>8073</v>
      </c>
      <c r="B8074">
        <v>237.5</v>
      </c>
      <c r="C8074">
        <v>22</v>
      </c>
      <c r="D8074" t="s">
        <v>49</v>
      </c>
      <c r="E8074">
        <v>0</v>
      </c>
      <c r="F8074">
        <v>0</v>
      </c>
      <c r="G8074">
        <v>61</v>
      </c>
      <c r="H8074">
        <v>1</v>
      </c>
      <c r="I8074">
        <v>29</v>
      </c>
      <c r="J8074">
        <v>0</v>
      </c>
      <c r="K8074">
        <f>_xlfn.XLOOKUP(FraudData[[#This Row],[amount]],AmountRules[Amount Min],AmountRules[Risk Points],,-1)</f>
        <v>0</v>
      </c>
      <c r="L8074">
        <f>_xlfn.XLOOKUP(FraudData[[#This Row],[transaction_hour]],TimeRules[Hour Min],TimeRules[Risk Points],,-1)</f>
        <v>0</v>
      </c>
      <c r="M8074">
        <f>_xlfn.XLOOKUP(FraudData[[#This Row],[foreign_transaction]],ForeignRules[Foreign Transaction],ForeignRules[Risk Points],0)</f>
        <v>0</v>
      </c>
      <c r="N8074">
        <f>_xlfn.XLOOKUP(FraudData[[#This Row],[location_mismatch]],Table10[Location Mismatch],Table10[Risk Points],0)</f>
        <v>0</v>
      </c>
      <c r="O8074">
        <f>_xlfn.XLOOKUP(FraudData[[#This Row],[device_trust_score]],DeviceRules[Device Min],DeviceRules[Risk Points],,-1)</f>
        <v>1</v>
      </c>
      <c r="P8074">
        <f>_xlfn.XLOOKUP(FraudData[[#This Row],[velocity_last_24h]],VelocityRules[Velocity Min],VelocityRules[Risk Points],,-1)</f>
        <v>0</v>
      </c>
      <c r="Q8074">
        <f>_xlfn.XLOOKUP(FraudData[[#This Row],[merchant_category]],MerchantRules[Merchant Category],MerchantRules[Risk Points],0)</f>
        <v>1</v>
      </c>
      <c r="R8074">
        <f>SUM(FraudData[[#This Row],[Amount Risk]:[Merchant Risk]])</f>
        <v>2</v>
      </c>
      <c r="S8074" t="str" cm="1">
        <f t="array" ref="S8074">_xlfn.IFS(FraudData[[#This Row],[Fraud Risk Score]]&gt;=8,"High Risk",FraudData[[#This Row],[Fraud Risk Score]]&gt;=6,"Medium Risk",TRUE,"Low Risk")</f>
        <v>Low Risk</v>
      </c>
    </row>
    <row r="8075" spans="1:19">
      <c r="A8075">
        <v>8074</v>
      </c>
      <c r="B8075">
        <v>208.43</v>
      </c>
      <c r="C8075">
        <v>8</v>
      </c>
      <c r="D8075" t="s">
        <v>50</v>
      </c>
      <c r="E8075">
        <v>0</v>
      </c>
      <c r="F8075">
        <v>0</v>
      </c>
      <c r="G8075">
        <v>78</v>
      </c>
      <c r="H8075">
        <v>1</v>
      </c>
      <c r="I8075">
        <v>51</v>
      </c>
      <c r="J8075">
        <v>0</v>
      </c>
      <c r="K8075">
        <f>_xlfn.XLOOKUP(FraudData[[#This Row],[amount]],AmountRules[Amount Min],AmountRules[Risk Points],,-1)</f>
        <v>0</v>
      </c>
      <c r="L8075">
        <f>_xlfn.XLOOKUP(FraudData[[#This Row],[transaction_hour]],TimeRules[Hour Min],TimeRules[Risk Points],,-1)</f>
        <v>0</v>
      </c>
      <c r="M8075">
        <f>_xlfn.XLOOKUP(FraudData[[#This Row],[foreign_transaction]],ForeignRules[Foreign Transaction],ForeignRules[Risk Points],0)</f>
        <v>0</v>
      </c>
      <c r="N8075">
        <f>_xlfn.XLOOKUP(FraudData[[#This Row],[location_mismatch]],Table10[Location Mismatch],Table10[Risk Points],0)</f>
        <v>0</v>
      </c>
      <c r="O8075">
        <f>_xlfn.XLOOKUP(FraudData[[#This Row],[device_trust_score]],DeviceRules[Device Min],DeviceRules[Risk Points],,-1)</f>
        <v>0</v>
      </c>
      <c r="P8075">
        <f>_xlfn.XLOOKUP(FraudData[[#This Row],[velocity_last_24h]],VelocityRules[Velocity Min],VelocityRules[Risk Points],,-1)</f>
        <v>0</v>
      </c>
      <c r="Q8075">
        <f>_xlfn.XLOOKUP(FraudData[[#This Row],[merchant_category]],MerchantRules[Merchant Category],MerchantRules[Risk Points],0)</f>
        <v>0</v>
      </c>
      <c r="R8075">
        <f>SUM(FraudData[[#This Row],[Amount Risk]:[Merchant Risk]])</f>
        <v>0</v>
      </c>
      <c r="S8075" t="str" cm="1">
        <f t="array" ref="S8075">_xlfn.IFS(FraudData[[#This Row],[Fraud Risk Score]]&gt;=8,"High Risk",FraudData[[#This Row],[Fraud Risk Score]]&gt;=6,"Medium Risk",TRUE,"Low Risk")</f>
        <v>Low Risk</v>
      </c>
    </row>
    <row r="8076" spans="1:19">
      <c r="A8076">
        <v>8075</v>
      </c>
      <c r="B8076">
        <v>322.45</v>
      </c>
      <c r="C8076">
        <v>5</v>
      </c>
      <c r="D8076" t="s">
        <v>49</v>
      </c>
      <c r="E8076">
        <v>0</v>
      </c>
      <c r="F8076">
        <v>0</v>
      </c>
      <c r="G8076">
        <v>83</v>
      </c>
      <c r="H8076">
        <v>6</v>
      </c>
      <c r="I8076">
        <v>63</v>
      </c>
      <c r="J8076">
        <v>0</v>
      </c>
      <c r="K8076">
        <f>_xlfn.XLOOKUP(FraudData[[#This Row],[amount]],AmountRules[Amount Min],AmountRules[Risk Points],,-1)</f>
        <v>0</v>
      </c>
      <c r="L8076">
        <f>_xlfn.XLOOKUP(FraudData[[#This Row],[transaction_hour]],TimeRules[Hour Min],TimeRules[Risk Points],,-1)</f>
        <v>0</v>
      </c>
      <c r="M8076">
        <f>_xlfn.XLOOKUP(FraudData[[#This Row],[foreign_transaction]],ForeignRules[Foreign Transaction],ForeignRules[Risk Points],0)</f>
        <v>0</v>
      </c>
      <c r="N8076">
        <f>_xlfn.XLOOKUP(FraudData[[#This Row],[location_mismatch]],Table10[Location Mismatch],Table10[Risk Points],0)</f>
        <v>0</v>
      </c>
      <c r="O8076">
        <f>_xlfn.XLOOKUP(FraudData[[#This Row],[device_trust_score]],DeviceRules[Device Min],DeviceRules[Risk Points],,-1)</f>
        <v>0</v>
      </c>
      <c r="P8076">
        <f>_xlfn.XLOOKUP(FraudData[[#This Row],[velocity_last_24h]],VelocityRules[Velocity Min],VelocityRules[Risk Points],,-1)</f>
        <v>3</v>
      </c>
      <c r="Q8076">
        <f>_xlfn.XLOOKUP(FraudData[[#This Row],[merchant_category]],MerchantRules[Merchant Category],MerchantRules[Risk Points],0)</f>
        <v>1</v>
      </c>
      <c r="R8076">
        <f>SUM(FraudData[[#This Row],[Amount Risk]:[Merchant Risk]])</f>
        <v>4</v>
      </c>
      <c r="S8076" t="str" cm="1">
        <f t="array" ref="S8076">_xlfn.IFS(FraudData[[#This Row],[Fraud Risk Score]]&gt;=8,"High Risk",FraudData[[#This Row],[Fraud Risk Score]]&gt;=6,"Medium Risk",TRUE,"Low Risk")</f>
        <v>Low Risk</v>
      </c>
    </row>
    <row r="8077" spans="1:19">
      <c r="A8077">
        <v>8076</v>
      </c>
      <c r="B8077">
        <v>51.77</v>
      </c>
      <c r="C8077">
        <v>1</v>
      </c>
      <c r="D8077" t="s">
        <v>49</v>
      </c>
      <c r="E8077">
        <v>0</v>
      </c>
      <c r="F8077">
        <v>0</v>
      </c>
      <c r="G8077">
        <v>83</v>
      </c>
      <c r="H8077">
        <v>2</v>
      </c>
      <c r="I8077">
        <v>38</v>
      </c>
      <c r="J8077">
        <v>0</v>
      </c>
      <c r="K8077">
        <f>_xlfn.XLOOKUP(FraudData[[#This Row],[amount]],AmountRules[Amount Min],AmountRules[Risk Points],,-1)</f>
        <v>0</v>
      </c>
      <c r="L8077">
        <f>_xlfn.XLOOKUP(FraudData[[#This Row],[transaction_hour]],TimeRules[Hour Min],TimeRules[Risk Points],,-1)</f>
        <v>3</v>
      </c>
      <c r="M8077">
        <f>_xlfn.XLOOKUP(FraudData[[#This Row],[foreign_transaction]],ForeignRules[Foreign Transaction],ForeignRules[Risk Points],0)</f>
        <v>0</v>
      </c>
      <c r="N8077">
        <f>_xlfn.XLOOKUP(FraudData[[#This Row],[location_mismatch]],Table10[Location Mismatch],Table10[Risk Points],0)</f>
        <v>0</v>
      </c>
      <c r="O8077">
        <f>_xlfn.XLOOKUP(FraudData[[#This Row],[device_trust_score]],DeviceRules[Device Min],DeviceRules[Risk Points],,-1)</f>
        <v>0</v>
      </c>
      <c r="P8077">
        <f>_xlfn.XLOOKUP(FraudData[[#This Row],[velocity_last_24h]],VelocityRules[Velocity Min],VelocityRules[Risk Points],,-1)</f>
        <v>0</v>
      </c>
      <c r="Q8077">
        <f>_xlfn.XLOOKUP(FraudData[[#This Row],[merchant_category]],MerchantRules[Merchant Category],MerchantRules[Risk Points],0)</f>
        <v>1</v>
      </c>
      <c r="R8077">
        <f>SUM(FraudData[[#This Row],[Amount Risk]:[Merchant Risk]])</f>
        <v>4</v>
      </c>
      <c r="S8077" t="str" cm="1">
        <f t="array" ref="S8077">_xlfn.IFS(FraudData[[#This Row],[Fraud Risk Score]]&gt;=8,"High Risk",FraudData[[#This Row],[Fraud Risk Score]]&gt;=6,"Medium Risk",TRUE,"Low Risk")</f>
        <v>Low Risk</v>
      </c>
    </row>
    <row r="8078" spans="1:19">
      <c r="A8078">
        <v>8077</v>
      </c>
      <c r="B8078">
        <v>169.27</v>
      </c>
      <c r="C8078">
        <v>5</v>
      </c>
      <c r="D8078" t="s">
        <v>46</v>
      </c>
      <c r="E8078">
        <v>0</v>
      </c>
      <c r="F8078">
        <v>0</v>
      </c>
      <c r="G8078">
        <v>79</v>
      </c>
      <c r="H8078">
        <v>5</v>
      </c>
      <c r="I8078">
        <v>54</v>
      </c>
      <c r="J8078">
        <v>0</v>
      </c>
      <c r="K8078">
        <f>_xlfn.XLOOKUP(FraudData[[#This Row],[amount]],AmountRules[Amount Min],AmountRules[Risk Points],,-1)</f>
        <v>0</v>
      </c>
      <c r="L8078">
        <f>_xlfn.XLOOKUP(FraudData[[#This Row],[transaction_hour]],TimeRules[Hour Min],TimeRules[Risk Points],,-1)</f>
        <v>0</v>
      </c>
      <c r="M8078">
        <f>_xlfn.XLOOKUP(FraudData[[#This Row],[foreign_transaction]],ForeignRules[Foreign Transaction],ForeignRules[Risk Points],0)</f>
        <v>0</v>
      </c>
      <c r="N8078">
        <f>_xlfn.XLOOKUP(FraudData[[#This Row],[location_mismatch]],Table10[Location Mismatch],Table10[Risk Points],0)</f>
        <v>0</v>
      </c>
      <c r="O8078">
        <f>_xlfn.XLOOKUP(FraudData[[#This Row],[device_trust_score]],DeviceRules[Device Min],DeviceRules[Risk Points],,-1)</f>
        <v>0</v>
      </c>
      <c r="P8078">
        <f>_xlfn.XLOOKUP(FraudData[[#This Row],[velocity_last_24h]],VelocityRules[Velocity Min],VelocityRules[Risk Points],,-1)</f>
        <v>3</v>
      </c>
      <c r="Q8078">
        <f>_xlfn.XLOOKUP(FraudData[[#This Row],[merchant_category]],MerchantRules[Merchant Category],MerchantRules[Risk Points],0)</f>
        <v>0</v>
      </c>
      <c r="R8078">
        <f>SUM(FraudData[[#This Row],[Amount Risk]:[Merchant Risk]])</f>
        <v>3</v>
      </c>
      <c r="S8078" t="str" cm="1">
        <f t="array" ref="S8078">_xlfn.IFS(FraudData[[#This Row],[Fraud Risk Score]]&gt;=8,"High Risk",FraudData[[#This Row],[Fraud Risk Score]]&gt;=6,"Medium Risk",TRUE,"Low Risk")</f>
        <v>Low Risk</v>
      </c>
    </row>
    <row r="8079" spans="1:19">
      <c r="A8079">
        <v>8078</v>
      </c>
      <c r="B8079">
        <v>158.38999999999999</v>
      </c>
      <c r="C8079">
        <v>8</v>
      </c>
      <c r="D8079" t="s">
        <v>48</v>
      </c>
      <c r="E8079">
        <v>0</v>
      </c>
      <c r="F8079">
        <v>0</v>
      </c>
      <c r="G8079">
        <v>67</v>
      </c>
      <c r="H8079">
        <v>1</v>
      </c>
      <c r="I8079">
        <v>55</v>
      </c>
      <c r="J8079">
        <v>0</v>
      </c>
      <c r="K8079">
        <f>_xlfn.XLOOKUP(FraudData[[#This Row],[amount]],AmountRules[Amount Min],AmountRules[Risk Points],,-1)</f>
        <v>0</v>
      </c>
      <c r="L8079">
        <f>_xlfn.XLOOKUP(FraudData[[#This Row],[transaction_hour]],TimeRules[Hour Min],TimeRules[Risk Points],,-1)</f>
        <v>0</v>
      </c>
      <c r="M8079">
        <f>_xlfn.XLOOKUP(FraudData[[#This Row],[foreign_transaction]],ForeignRules[Foreign Transaction],ForeignRules[Risk Points],0)</f>
        <v>0</v>
      </c>
      <c r="N8079">
        <f>_xlfn.XLOOKUP(FraudData[[#This Row],[location_mismatch]],Table10[Location Mismatch],Table10[Risk Points],0)</f>
        <v>0</v>
      </c>
      <c r="O8079">
        <f>_xlfn.XLOOKUP(FraudData[[#This Row],[device_trust_score]],DeviceRules[Device Min],DeviceRules[Risk Points],,-1)</f>
        <v>1</v>
      </c>
      <c r="P8079">
        <f>_xlfn.XLOOKUP(FraudData[[#This Row],[velocity_last_24h]],VelocityRules[Velocity Min],VelocityRules[Risk Points],,-1)</f>
        <v>0</v>
      </c>
      <c r="Q8079">
        <f>_xlfn.XLOOKUP(FraudData[[#This Row],[merchant_category]],MerchantRules[Merchant Category],MerchantRules[Risk Points],0)</f>
        <v>0</v>
      </c>
      <c r="R8079">
        <f>SUM(FraudData[[#This Row],[Amount Risk]:[Merchant Risk]])</f>
        <v>1</v>
      </c>
      <c r="S8079" t="str" cm="1">
        <f t="array" ref="S8079">_xlfn.IFS(FraudData[[#This Row],[Fraud Risk Score]]&gt;=8,"High Risk",FraudData[[#This Row],[Fraud Risk Score]]&gt;=6,"Medium Risk",TRUE,"Low Risk")</f>
        <v>Low Risk</v>
      </c>
    </row>
    <row r="8080" spans="1:19">
      <c r="A8080">
        <v>8079</v>
      </c>
      <c r="B8080">
        <v>83.09</v>
      </c>
      <c r="C8080">
        <v>2</v>
      </c>
      <c r="D8080" t="s">
        <v>48</v>
      </c>
      <c r="E8080">
        <v>0</v>
      </c>
      <c r="F8080">
        <v>0</v>
      </c>
      <c r="G8080">
        <v>76</v>
      </c>
      <c r="H8080">
        <v>7</v>
      </c>
      <c r="I8080">
        <v>51</v>
      </c>
      <c r="J8080">
        <v>0</v>
      </c>
      <c r="K8080">
        <f>_xlfn.XLOOKUP(FraudData[[#This Row],[amount]],AmountRules[Amount Min],AmountRules[Risk Points],,-1)</f>
        <v>0</v>
      </c>
      <c r="L8080">
        <f>_xlfn.XLOOKUP(FraudData[[#This Row],[transaction_hour]],TimeRules[Hour Min],TimeRules[Risk Points],,-1)</f>
        <v>3</v>
      </c>
      <c r="M8080">
        <f>_xlfn.XLOOKUP(FraudData[[#This Row],[foreign_transaction]],ForeignRules[Foreign Transaction],ForeignRules[Risk Points],0)</f>
        <v>0</v>
      </c>
      <c r="N8080">
        <f>_xlfn.XLOOKUP(FraudData[[#This Row],[location_mismatch]],Table10[Location Mismatch],Table10[Risk Points],0)</f>
        <v>0</v>
      </c>
      <c r="O8080">
        <f>_xlfn.XLOOKUP(FraudData[[#This Row],[device_trust_score]],DeviceRules[Device Min],DeviceRules[Risk Points],,-1)</f>
        <v>0</v>
      </c>
      <c r="P8080">
        <f>_xlfn.XLOOKUP(FraudData[[#This Row],[velocity_last_24h]],VelocityRules[Velocity Min],VelocityRules[Risk Points],,-1)</f>
        <v>2</v>
      </c>
      <c r="Q8080">
        <f>_xlfn.XLOOKUP(FraudData[[#This Row],[merchant_category]],MerchantRules[Merchant Category],MerchantRules[Risk Points],0)</f>
        <v>0</v>
      </c>
      <c r="R8080">
        <f>SUM(FraudData[[#This Row],[Amount Risk]:[Merchant Risk]])</f>
        <v>5</v>
      </c>
      <c r="S8080" t="str" cm="1">
        <f t="array" ref="S8080">_xlfn.IFS(FraudData[[#This Row],[Fraud Risk Score]]&gt;=8,"High Risk",FraudData[[#This Row],[Fraud Risk Score]]&gt;=6,"Medium Risk",TRUE,"Low Risk")</f>
        <v>Low Risk</v>
      </c>
    </row>
    <row r="8081" spans="1:19">
      <c r="A8081">
        <v>8080</v>
      </c>
      <c r="B8081">
        <v>119.82</v>
      </c>
      <c r="C8081">
        <v>15</v>
      </c>
      <c r="D8081" t="s">
        <v>48</v>
      </c>
      <c r="E8081">
        <v>0</v>
      </c>
      <c r="F8081">
        <v>0</v>
      </c>
      <c r="G8081">
        <v>63</v>
      </c>
      <c r="H8081">
        <v>2</v>
      </c>
      <c r="I8081">
        <v>63</v>
      </c>
      <c r="J8081">
        <v>0</v>
      </c>
      <c r="K8081">
        <f>_xlfn.XLOOKUP(FraudData[[#This Row],[amount]],AmountRules[Amount Min],AmountRules[Risk Points],,-1)</f>
        <v>0</v>
      </c>
      <c r="L8081">
        <f>_xlfn.XLOOKUP(FraudData[[#This Row],[transaction_hour]],TimeRules[Hour Min],TimeRules[Risk Points],,-1)</f>
        <v>0</v>
      </c>
      <c r="M8081">
        <f>_xlfn.XLOOKUP(FraudData[[#This Row],[foreign_transaction]],ForeignRules[Foreign Transaction],ForeignRules[Risk Points],0)</f>
        <v>0</v>
      </c>
      <c r="N8081">
        <f>_xlfn.XLOOKUP(FraudData[[#This Row],[location_mismatch]],Table10[Location Mismatch],Table10[Risk Points],0)</f>
        <v>0</v>
      </c>
      <c r="O8081">
        <f>_xlfn.XLOOKUP(FraudData[[#This Row],[device_trust_score]],DeviceRules[Device Min],DeviceRules[Risk Points],,-1)</f>
        <v>1</v>
      </c>
      <c r="P8081">
        <f>_xlfn.XLOOKUP(FraudData[[#This Row],[velocity_last_24h]],VelocityRules[Velocity Min],VelocityRules[Risk Points],,-1)</f>
        <v>0</v>
      </c>
      <c r="Q8081">
        <f>_xlfn.XLOOKUP(FraudData[[#This Row],[merchant_category]],MerchantRules[Merchant Category],MerchantRules[Risk Points],0)</f>
        <v>0</v>
      </c>
      <c r="R8081">
        <f>SUM(FraudData[[#This Row],[Amount Risk]:[Merchant Risk]])</f>
        <v>1</v>
      </c>
      <c r="S8081" t="str" cm="1">
        <f t="array" ref="S8081">_xlfn.IFS(FraudData[[#This Row],[Fraud Risk Score]]&gt;=8,"High Risk",FraudData[[#This Row],[Fraud Risk Score]]&gt;=6,"Medium Risk",TRUE,"Low Risk")</f>
        <v>Low Risk</v>
      </c>
    </row>
    <row r="8082" spans="1:19">
      <c r="A8082">
        <v>8081</v>
      </c>
      <c r="B8082">
        <v>67.78</v>
      </c>
      <c r="C8082">
        <v>23</v>
      </c>
      <c r="D8082" t="s">
        <v>48</v>
      </c>
      <c r="E8082">
        <v>0</v>
      </c>
      <c r="F8082">
        <v>0</v>
      </c>
      <c r="G8082">
        <v>43</v>
      </c>
      <c r="H8082">
        <v>2</v>
      </c>
      <c r="I8082">
        <v>32</v>
      </c>
      <c r="J8082">
        <v>0</v>
      </c>
      <c r="K8082">
        <f>_xlfn.XLOOKUP(FraudData[[#This Row],[amount]],AmountRules[Amount Min],AmountRules[Risk Points],,-1)</f>
        <v>0</v>
      </c>
      <c r="L8082">
        <f>_xlfn.XLOOKUP(FraudData[[#This Row],[transaction_hour]],TimeRules[Hour Min],TimeRules[Risk Points],,-1)</f>
        <v>1</v>
      </c>
      <c r="M8082">
        <f>_xlfn.XLOOKUP(FraudData[[#This Row],[foreign_transaction]],ForeignRules[Foreign Transaction],ForeignRules[Risk Points],0)</f>
        <v>0</v>
      </c>
      <c r="N8082">
        <f>_xlfn.XLOOKUP(FraudData[[#This Row],[location_mismatch]],Table10[Location Mismatch],Table10[Risk Points],0)</f>
        <v>0</v>
      </c>
      <c r="O8082">
        <f>_xlfn.XLOOKUP(FraudData[[#This Row],[device_trust_score]],DeviceRules[Device Min],DeviceRules[Risk Points],,-1)</f>
        <v>2</v>
      </c>
      <c r="P8082">
        <f>_xlfn.XLOOKUP(FraudData[[#This Row],[velocity_last_24h]],VelocityRules[Velocity Min],VelocityRules[Risk Points],,-1)</f>
        <v>0</v>
      </c>
      <c r="Q8082">
        <f>_xlfn.XLOOKUP(FraudData[[#This Row],[merchant_category]],MerchantRules[Merchant Category],MerchantRules[Risk Points],0)</f>
        <v>0</v>
      </c>
      <c r="R8082">
        <f>SUM(FraudData[[#This Row],[Amount Risk]:[Merchant Risk]])</f>
        <v>3</v>
      </c>
      <c r="S8082" t="str" cm="1">
        <f t="array" ref="S8082">_xlfn.IFS(FraudData[[#This Row],[Fraud Risk Score]]&gt;=8,"High Risk",FraudData[[#This Row],[Fraud Risk Score]]&gt;=6,"Medium Risk",TRUE,"Low Risk")</f>
        <v>Low Risk</v>
      </c>
    </row>
    <row r="8083" spans="1:19">
      <c r="A8083">
        <v>8082</v>
      </c>
      <c r="B8083">
        <v>27.53</v>
      </c>
      <c r="C8083">
        <v>14</v>
      </c>
      <c r="D8083" t="s">
        <v>50</v>
      </c>
      <c r="E8083">
        <v>0</v>
      </c>
      <c r="F8083">
        <v>0</v>
      </c>
      <c r="G8083">
        <v>80</v>
      </c>
      <c r="H8083">
        <v>2</v>
      </c>
      <c r="I8083">
        <v>47</v>
      </c>
      <c r="J8083">
        <v>0</v>
      </c>
      <c r="K8083">
        <f>_xlfn.XLOOKUP(FraudData[[#This Row],[amount]],AmountRules[Amount Min],AmountRules[Risk Points],,-1)</f>
        <v>0</v>
      </c>
      <c r="L8083">
        <f>_xlfn.XLOOKUP(FraudData[[#This Row],[transaction_hour]],TimeRules[Hour Min],TimeRules[Risk Points],,-1)</f>
        <v>0</v>
      </c>
      <c r="M8083">
        <f>_xlfn.XLOOKUP(FraudData[[#This Row],[foreign_transaction]],ForeignRules[Foreign Transaction],ForeignRules[Risk Points],0)</f>
        <v>0</v>
      </c>
      <c r="N8083">
        <f>_xlfn.XLOOKUP(FraudData[[#This Row],[location_mismatch]],Table10[Location Mismatch],Table10[Risk Points],0)</f>
        <v>0</v>
      </c>
      <c r="O8083">
        <f>_xlfn.XLOOKUP(FraudData[[#This Row],[device_trust_score]],DeviceRules[Device Min],DeviceRules[Risk Points],,-1)</f>
        <v>0</v>
      </c>
      <c r="P8083">
        <f>_xlfn.XLOOKUP(FraudData[[#This Row],[velocity_last_24h]],VelocityRules[Velocity Min],VelocityRules[Risk Points],,-1)</f>
        <v>0</v>
      </c>
      <c r="Q8083">
        <f>_xlfn.XLOOKUP(FraudData[[#This Row],[merchant_category]],MerchantRules[Merchant Category],MerchantRules[Risk Points],0)</f>
        <v>0</v>
      </c>
      <c r="R8083">
        <f>SUM(FraudData[[#This Row],[Amount Risk]:[Merchant Risk]])</f>
        <v>0</v>
      </c>
      <c r="S8083" t="str" cm="1">
        <f t="array" ref="S8083">_xlfn.IFS(FraudData[[#This Row],[Fraud Risk Score]]&gt;=8,"High Risk",FraudData[[#This Row],[Fraud Risk Score]]&gt;=6,"Medium Risk",TRUE,"Low Risk")</f>
        <v>Low Risk</v>
      </c>
    </row>
    <row r="8084" spans="1:19">
      <c r="A8084">
        <v>8083</v>
      </c>
      <c r="B8084">
        <v>43.3</v>
      </c>
      <c r="C8084">
        <v>11</v>
      </c>
      <c r="D8084" t="s">
        <v>47</v>
      </c>
      <c r="E8084">
        <v>0</v>
      </c>
      <c r="F8084">
        <v>0</v>
      </c>
      <c r="G8084">
        <v>60</v>
      </c>
      <c r="H8084">
        <v>2</v>
      </c>
      <c r="I8084">
        <v>26</v>
      </c>
      <c r="J8084">
        <v>0</v>
      </c>
      <c r="K8084">
        <f>_xlfn.XLOOKUP(FraudData[[#This Row],[amount]],AmountRules[Amount Min],AmountRules[Risk Points],,-1)</f>
        <v>0</v>
      </c>
      <c r="L8084">
        <f>_xlfn.XLOOKUP(FraudData[[#This Row],[transaction_hour]],TimeRules[Hour Min],TimeRules[Risk Points],,-1)</f>
        <v>0</v>
      </c>
      <c r="M8084">
        <f>_xlfn.XLOOKUP(FraudData[[#This Row],[foreign_transaction]],ForeignRules[Foreign Transaction],ForeignRules[Risk Points],0)</f>
        <v>0</v>
      </c>
      <c r="N8084">
        <f>_xlfn.XLOOKUP(FraudData[[#This Row],[location_mismatch]],Table10[Location Mismatch],Table10[Risk Points],0)</f>
        <v>0</v>
      </c>
      <c r="O8084">
        <f>_xlfn.XLOOKUP(FraudData[[#This Row],[device_trust_score]],DeviceRules[Device Min],DeviceRules[Risk Points],,-1)</f>
        <v>1</v>
      </c>
      <c r="P8084">
        <f>_xlfn.XLOOKUP(FraudData[[#This Row],[velocity_last_24h]],VelocityRules[Velocity Min],VelocityRules[Risk Points],,-1)</f>
        <v>0</v>
      </c>
      <c r="Q8084">
        <f>_xlfn.XLOOKUP(FraudData[[#This Row],[merchant_category]],MerchantRules[Merchant Category],MerchantRules[Risk Points],0)</f>
        <v>0</v>
      </c>
      <c r="R8084">
        <f>SUM(FraudData[[#This Row],[Amount Risk]:[Merchant Risk]])</f>
        <v>1</v>
      </c>
      <c r="S8084" t="str" cm="1">
        <f t="array" ref="S8084">_xlfn.IFS(FraudData[[#This Row],[Fraud Risk Score]]&gt;=8,"High Risk",FraudData[[#This Row],[Fraud Risk Score]]&gt;=6,"Medium Risk",TRUE,"Low Risk")</f>
        <v>Low Risk</v>
      </c>
    </row>
    <row r="8085" spans="1:19">
      <c r="A8085">
        <v>8084</v>
      </c>
      <c r="B8085">
        <v>20.07</v>
      </c>
      <c r="C8085">
        <v>22</v>
      </c>
      <c r="D8085" t="s">
        <v>49</v>
      </c>
      <c r="E8085">
        <v>0</v>
      </c>
      <c r="F8085">
        <v>0</v>
      </c>
      <c r="G8085">
        <v>76</v>
      </c>
      <c r="H8085">
        <v>1</v>
      </c>
      <c r="I8085">
        <v>35</v>
      </c>
      <c r="J8085">
        <v>0</v>
      </c>
      <c r="K8085">
        <f>_xlfn.XLOOKUP(FraudData[[#This Row],[amount]],AmountRules[Amount Min],AmountRules[Risk Points],,-1)</f>
        <v>0</v>
      </c>
      <c r="L8085">
        <f>_xlfn.XLOOKUP(FraudData[[#This Row],[transaction_hour]],TimeRules[Hour Min],TimeRules[Risk Points],,-1)</f>
        <v>0</v>
      </c>
      <c r="M8085">
        <f>_xlfn.XLOOKUP(FraudData[[#This Row],[foreign_transaction]],ForeignRules[Foreign Transaction],ForeignRules[Risk Points],0)</f>
        <v>0</v>
      </c>
      <c r="N8085">
        <f>_xlfn.XLOOKUP(FraudData[[#This Row],[location_mismatch]],Table10[Location Mismatch],Table10[Risk Points],0)</f>
        <v>0</v>
      </c>
      <c r="O8085">
        <f>_xlfn.XLOOKUP(FraudData[[#This Row],[device_trust_score]],DeviceRules[Device Min],DeviceRules[Risk Points],,-1)</f>
        <v>0</v>
      </c>
      <c r="P8085">
        <f>_xlfn.XLOOKUP(FraudData[[#This Row],[velocity_last_24h]],VelocityRules[Velocity Min],VelocityRules[Risk Points],,-1)</f>
        <v>0</v>
      </c>
      <c r="Q8085">
        <f>_xlfn.XLOOKUP(FraudData[[#This Row],[merchant_category]],MerchantRules[Merchant Category],MerchantRules[Risk Points],0)</f>
        <v>1</v>
      </c>
      <c r="R8085">
        <f>SUM(FraudData[[#This Row],[Amount Risk]:[Merchant Risk]])</f>
        <v>1</v>
      </c>
      <c r="S8085" t="str" cm="1">
        <f t="array" ref="S8085">_xlfn.IFS(FraudData[[#This Row],[Fraud Risk Score]]&gt;=8,"High Risk",FraudData[[#This Row],[Fraud Risk Score]]&gt;=6,"Medium Risk",TRUE,"Low Risk")</f>
        <v>Low Risk</v>
      </c>
    </row>
    <row r="8086" spans="1:19">
      <c r="A8086">
        <v>8085</v>
      </c>
      <c r="B8086">
        <v>206.83</v>
      </c>
      <c r="C8086">
        <v>7</v>
      </c>
      <c r="D8086" t="s">
        <v>47</v>
      </c>
      <c r="E8086">
        <v>0</v>
      </c>
      <c r="F8086">
        <v>0</v>
      </c>
      <c r="G8086">
        <v>68</v>
      </c>
      <c r="H8086">
        <v>1</v>
      </c>
      <c r="I8086">
        <v>34</v>
      </c>
      <c r="J8086">
        <v>0</v>
      </c>
      <c r="K8086">
        <f>_xlfn.XLOOKUP(FraudData[[#This Row],[amount]],AmountRules[Amount Min],AmountRules[Risk Points],,-1)</f>
        <v>0</v>
      </c>
      <c r="L8086">
        <f>_xlfn.XLOOKUP(FraudData[[#This Row],[transaction_hour]],TimeRules[Hour Min],TimeRules[Risk Points],,-1)</f>
        <v>0</v>
      </c>
      <c r="M8086">
        <f>_xlfn.XLOOKUP(FraudData[[#This Row],[foreign_transaction]],ForeignRules[Foreign Transaction],ForeignRules[Risk Points],0)</f>
        <v>0</v>
      </c>
      <c r="N8086">
        <f>_xlfn.XLOOKUP(FraudData[[#This Row],[location_mismatch]],Table10[Location Mismatch],Table10[Risk Points],0)</f>
        <v>0</v>
      </c>
      <c r="O8086">
        <f>_xlfn.XLOOKUP(FraudData[[#This Row],[device_trust_score]],DeviceRules[Device Min],DeviceRules[Risk Points],,-1)</f>
        <v>1</v>
      </c>
      <c r="P8086">
        <f>_xlfn.XLOOKUP(FraudData[[#This Row],[velocity_last_24h]],VelocityRules[Velocity Min],VelocityRules[Risk Points],,-1)</f>
        <v>0</v>
      </c>
      <c r="Q8086">
        <f>_xlfn.XLOOKUP(FraudData[[#This Row],[merchant_category]],MerchantRules[Merchant Category],MerchantRules[Risk Points],0)</f>
        <v>0</v>
      </c>
      <c r="R8086">
        <f>SUM(FraudData[[#This Row],[Amount Risk]:[Merchant Risk]])</f>
        <v>1</v>
      </c>
      <c r="S8086" t="str" cm="1">
        <f t="array" ref="S8086">_xlfn.IFS(FraudData[[#This Row],[Fraud Risk Score]]&gt;=8,"High Risk",FraudData[[#This Row],[Fraud Risk Score]]&gt;=6,"Medium Risk",TRUE,"Low Risk")</f>
        <v>Low Risk</v>
      </c>
    </row>
    <row r="8087" spans="1:19">
      <c r="A8087">
        <v>8086</v>
      </c>
      <c r="B8087">
        <v>194.57</v>
      </c>
      <c r="C8087">
        <v>5</v>
      </c>
      <c r="D8087" t="s">
        <v>47</v>
      </c>
      <c r="E8087">
        <v>0</v>
      </c>
      <c r="F8087">
        <v>0</v>
      </c>
      <c r="G8087">
        <v>70</v>
      </c>
      <c r="H8087">
        <v>2</v>
      </c>
      <c r="I8087">
        <v>37</v>
      </c>
      <c r="J8087">
        <v>0</v>
      </c>
      <c r="K8087">
        <f>_xlfn.XLOOKUP(FraudData[[#This Row],[amount]],AmountRules[Amount Min],AmountRules[Risk Points],,-1)</f>
        <v>0</v>
      </c>
      <c r="L8087">
        <f>_xlfn.XLOOKUP(FraudData[[#This Row],[transaction_hour]],TimeRules[Hour Min],TimeRules[Risk Points],,-1)</f>
        <v>0</v>
      </c>
      <c r="M8087">
        <f>_xlfn.XLOOKUP(FraudData[[#This Row],[foreign_transaction]],ForeignRules[Foreign Transaction],ForeignRules[Risk Points],0)</f>
        <v>0</v>
      </c>
      <c r="N8087">
        <f>_xlfn.XLOOKUP(FraudData[[#This Row],[location_mismatch]],Table10[Location Mismatch],Table10[Risk Points],0)</f>
        <v>0</v>
      </c>
      <c r="O8087">
        <f>_xlfn.XLOOKUP(FraudData[[#This Row],[device_trust_score]],DeviceRules[Device Min],DeviceRules[Risk Points],,-1)</f>
        <v>0</v>
      </c>
      <c r="P8087">
        <f>_xlfn.XLOOKUP(FraudData[[#This Row],[velocity_last_24h]],VelocityRules[Velocity Min],VelocityRules[Risk Points],,-1)</f>
        <v>0</v>
      </c>
      <c r="Q8087">
        <f>_xlfn.XLOOKUP(FraudData[[#This Row],[merchant_category]],MerchantRules[Merchant Category],MerchantRules[Risk Points],0)</f>
        <v>0</v>
      </c>
      <c r="R8087">
        <f>SUM(FraudData[[#This Row],[Amount Risk]:[Merchant Risk]])</f>
        <v>0</v>
      </c>
      <c r="S8087" t="str" cm="1">
        <f t="array" ref="S8087">_xlfn.IFS(FraudData[[#This Row],[Fraud Risk Score]]&gt;=8,"High Risk",FraudData[[#This Row],[Fraud Risk Score]]&gt;=6,"Medium Risk",TRUE,"Low Risk")</f>
        <v>Low Risk</v>
      </c>
    </row>
    <row r="8088" spans="1:19">
      <c r="A8088">
        <v>8087</v>
      </c>
      <c r="B8088">
        <v>541.42999999999995</v>
      </c>
      <c r="C8088">
        <v>2</v>
      </c>
      <c r="D8088" t="s">
        <v>47</v>
      </c>
      <c r="E8088">
        <v>0</v>
      </c>
      <c r="F8088">
        <v>0</v>
      </c>
      <c r="G8088">
        <v>64</v>
      </c>
      <c r="H8088">
        <v>3</v>
      </c>
      <c r="I8088">
        <v>19</v>
      </c>
      <c r="J8088">
        <v>0</v>
      </c>
      <c r="K8088">
        <f>_xlfn.XLOOKUP(FraudData[[#This Row],[amount]],AmountRules[Amount Min],AmountRules[Risk Points],,-1)</f>
        <v>1</v>
      </c>
      <c r="L8088">
        <f>_xlfn.XLOOKUP(FraudData[[#This Row],[transaction_hour]],TimeRules[Hour Min],TimeRules[Risk Points],,-1)</f>
        <v>3</v>
      </c>
      <c r="M8088">
        <f>_xlfn.XLOOKUP(FraudData[[#This Row],[foreign_transaction]],ForeignRules[Foreign Transaction],ForeignRules[Risk Points],0)</f>
        <v>0</v>
      </c>
      <c r="N8088">
        <f>_xlfn.XLOOKUP(FraudData[[#This Row],[location_mismatch]],Table10[Location Mismatch],Table10[Risk Points],0)</f>
        <v>0</v>
      </c>
      <c r="O8088">
        <f>_xlfn.XLOOKUP(FraudData[[#This Row],[device_trust_score]],DeviceRules[Device Min],DeviceRules[Risk Points],,-1)</f>
        <v>1</v>
      </c>
      <c r="P8088">
        <f>_xlfn.XLOOKUP(FraudData[[#This Row],[velocity_last_24h]],VelocityRules[Velocity Min],VelocityRules[Risk Points],,-1)</f>
        <v>0</v>
      </c>
      <c r="Q8088">
        <f>_xlfn.XLOOKUP(FraudData[[#This Row],[merchant_category]],MerchantRules[Merchant Category],MerchantRules[Risk Points],0)</f>
        <v>0</v>
      </c>
      <c r="R8088">
        <f>SUM(FraudData[[#This Row],[Amount Risk]:[Merchant Risk]])</f>
        <v>5</v>
      </c>
      <c r="S8088" t="str" cm="1">
        <f t="array" ref="S8088">_xlfn.IFS(FraudData[[#This Row],[Fraud Risk Score]]&gt;=8,"High Risk",FraudData[[#This Row],[Fraud Risk Score]]&gt;=6,"Medium Risk",TRUE,"Low Risk")</f>
        <v>Low Risk</v>
      </c>
    </row>
    <row r="8089" spans="1:19">
      <c r="A8089">
        <v>8088</v>
      </c>
      <c r="B8089">
        <v>235.47</v>
      </c>
      <c r="C8089">
        <v>22</v>
      </c>
      <c r="D8089" t="s">
        <v>50</v>
      </c>
      <c r="E8089">
        <v>1</v>
      </c>
      <c r="F8089">
        <v>0</v>
      </c>
      <c r="G8089">
        <v>77</v>
      </c>
      <c r="H8089">
        <v>3</v>
      </c>
      <c r="I8089">
        <v>53</v>
      </c>
      <c r="J8089">
        <v>0</v>
      </c>
      <c r="K8089">
        <f>_xlfn.XLOOKUP(FraudData[[#This Row],[amount]],AmountRules[Amount Min],AmountRules[Risk Points],,-1)</f>
        <v>0</v>
      </c>
      <c r="L8089">
        <f>_xlfn.XLOOKUP(FraudData[[#This Row],[transaction_hour]],TimeRules[Hour Min],TimeRules[Risk Points],,-1)</f>
        <v>0</v>
      </c>
      <c r="M8089">
        <f>_xlfn.XLOOKUP(FraudData[[#This Row],[foreign_transaction]],ForeignRules[Foreign Transaction],ForeignRules[Risk Points],0)</f>
        <v>3</v>
      </c>
      <c r="N8089">
        <f>_xlfn.XLOOKUP(FraudData[[#This Row],[location_mismatch]],Table10[Location Mismatch],Table10[Risk Points],0)</f>
        <v>0</v>
      </c>
      <c r="O8089">
        <f>_xlfn.XLOOKUP(FraudData[[#This Row],[device_trust_score]],DeviceRules[Device Min],DeviceRules[Risk Points],,-1)</f>
        <v>0</v>
      </c>
      <c r="P8089">
        <f>_xlfn.XLOOKUP(FraudData[[#This Row],[velocity_last_24h]],VelocityRules[Velocity Min],VelocityRules[Risk Points],,-1)</f>
        <v>0</v>
      </c>
      <c r="Q8089">
        <f>_xlfn.XLOOKUP(FraudData[[#This Row],[merchant_category]],MerchantRules[Merchant Category],MerchantRules[Risk Points],0)</f>
        <v>0</v>
      </c>
      <c r="R8089">
        <f>SUM(FraudData[[#This Row],[Amount Risk]:[Merchant Risk]])</f>
        <v>3</v>
      </c>
      <c r="S8089" t="str" cm="1">
        <f t="array" ref="S8089">_xlfn.IFS(FraudData[[#This Row],[Fraud Risk Score]]&gt;=8,"High Risk",FraudData[[#This Row],[Fraud Risk Score]]&gt;=6,"Medium Risk",TRUE,"Low Risk")</f>
        <v>Low Risk</v>
      </c>
    </row>
    <row r="8090" spans="1:19">
      <c r="A8090">
        <v>8089</v>
      </c>
      <c r="B8090">
        <v>9.6199999999999992</v>
      </c>
      <c r="C8090">
        <v>3</v>
      </c>
      <c r="D8090" t="s">
        <v>47</v>
      </c>
      <c r="E8090">
        <v>0</v>
      </c>
      <c r="F8090">
        <v>0</v>
      </c>
      <c r="G8090">
        <v>81</v>
      </c>
      <c r="H8090">
        <v>5</v>
      </c>
      <c r="I8090">
        <v>65</v>
      </c>
      <c r="J8090">
        <v>0</v>
      </c>
      <c r="K8090">
        <f>_xlfn.XLOOKUP(FraudData[[#This Row],[amount]],AmountRules[Amount Min],AmountRules[Risk Points],,-1)</f>
        <v>0</v>
      </c>
      <c r="L8090">
        <f>_xlfn.XLOOKUP(FraudData[[#This Row],[transaction_hour]],TimeRules[Hour Min],TimeRules[Risk Points],,-1)</f>
        <v>3</v>
      </c>
      <c r="M8090">
        <f>_xlfn.XLOOKUP(FraudData[[#This Row],[foreign_transaction]],ForeignRules[Foreign Transaction],ForeignRules[Risk Points],0)</f>
        <v>0</v>
      </c>
      <c r="N8090">
        <f>_xlfn.XLOOKUP(FraudData[[#This Row],[location_mismatch]],Table10[Location Mismatch],Table10[Risk Points],0)</f>
        <v>0</v>
      </c>
      <c r="O8090">
        <f>_xlfn.XLOOKUP(FraudData[[#This Row],[device_trust_score]],DeviceRules[Device Min],DeviceRules[Risk Points],,-1)</f>
        <v>0</v>
      </c>
      <c r="P8090">
        <f>_xlfn.XLOOKUP(FraudData[[#This Row],[velocity_last_24h]],VelocityRules[Velocity Min],VelocityRules[Risk Points],,-1)</f>
        <v>3</v>
      </c>
      <c r="Q8090">
        <f>_xlfn.XLOOKUP(FraudData[[#This Row],[merchant_category]],MerchantRules[Merchant Category],MerchantRules[Risk Points],0)</f>
        <v>0</v>
      </c>
      <c r="R8090">
        <f>SUM(FraudData[[#This Row],[Amount Risk]:[Merchant Risk]])</f>
        <v>6</v>
      </c>
      <c r="S8090" t="str" cm="1">
        <f t="array" ref="S8090">_xlfn.IFS(FraudData[[#This Row],[Fraud Risk Score]]&gt;=8,"High Risk",FraudData[[#This Row],[Fraud Risk Score]]&gt;=6,"Medium Risk",TRUE,"Low Risk")</f>
        <v>Medium Risk</v>
      </c>
    </row>
    <row r="8091" spans="1:19">
      <c r="A8091">
        <v>8090</v>
      </c>
      <c r="B8091">
        <v>388.13</v>
      </c>
      <c r="C8091">
        <v>9</v>
      </c>
      <c r="D8091" t="s">
        <v>50</v>
      </c>
      <c r="E8091">
        <v>0</v>
      </c>
      <c r="F8091">
        <v>0</v>
      </c>
      <c r="G8091">
        <v>43</v>
      </c>
      <c r="H8091">
        <v>4</v>
      </c>
      <c r="I8091">
        <v>19</v>
      </c>
      <c r="J8091">
        <v>0</v>
      </c>
      <c r="K8091">
        <f>_xlfn.XLOOKUP(FraudData[[#This Row],[amount]],AmountRules[Amount Min],AmountRules[Risk Points],,-1)</f>
        <v>0</v>
      </c>
      <c r="L8091">
        <f>_xlfn.XLOOKUP(FraudData[[#This Row],[transaction_hour]],TimeRules[Hour Min],TimeRules[Risk Points],,-1)</f>
        <v>0</v>
      </c>
      <c r="M8091">
        <f>_xlfn.XLOOKUP(FraudData[[#This Row],[foreign_transaction]],ForeignRules[Foreign Transaction],ForeignRules[Risk Points],0)</f>
        <v>0</v>
      </c>
      <c r="N8091">
        <f>_xlfn.XLOOKUP(FraudData[[#This Row],[location_mismatch]],Table10[Location Mismatch],Table10[Risk Points],0)</f>
        <v>0</v>
      </c>
      <c r="O8091">
        <f>_xlfn.XLOOKUP(FraudData[[#This Row],[device_trust_score]],DeviceRules[Device Min],DeviceRules[Risk Points],,-1)</f>
        <v>2</v>
      </c>
      <c r="P8091">
        <f>_xlfn.XLOOKUP(FraudData[[#This Row],[velocity_last_24h]],VelocityRules[Velocity Min],VelocityRules[Risk Points],,-1)</f>
        <v>0</v>
      </c>
      <c r="Q8091">
        <f>_xlfn.XLOOKUP(FraudData[[#This Row],[merchant_category]],MerchantRules[Merchant Category],MerchantRules[Risk Points],0)</f>
        <v>0</v>
      </c>
      <c r="R8091">
        <f>SUM(FraudData[[#This Row],[Amount Risk]:[Merchant Risk]])</f>
        <v>2</v>
      </c>
      <c r="S8091" t="str" cm="1">
        <f t="array" ref="S8091">_xlfn.IFS(FraudData[[#This Row],[Fraud Risk Score]]&gt;=8,"High Risk",FraudData[[#This Row],[Fraud Risk Score]]&gt;=6,"Medium Risk",TRUE,"Low Risk")</f>
        <v>Low Risk</v>
      </c>
    </row>
    <row r="8092" spans="1:19">
      <c r="A8092">
        <v>8091</v>
      </c>
      <c r="B8092">
        <v>357.37</v>
      </c>
      <c r="C8092">
        <v>13</v>
      </c>
      <c r="D8092" t="s">
        <v>46</v>
      </c>
      <c r="E8092">
        <v>1</v>
      </c>
      <c r="F8092">
        <v>0</v>
      </c>
      <c r="G8092">
        <v>68</v>
      </c>
      <c r="H8092">
        <v>4</v>
      </c>
      <c r="I8092">
        <v>49</v>
      </c>
      <c r="J8092">
        <v>0</v>
      </c>
      <c r="K8092">
        <f>_xlfn.XLOOKUP(FraudData[[#This Row],[amount]],AmountRules[Amount Min],AmountRules[Risk Points],,-1)</f>
        <v>0</v>
      </c>
      <c r="L8092">
        <f>_xlfn.XLOOKUP(FraudData[[#This Row],[transaction_hour]],TimeRules[Hour Min],TimeRules[Risk Points],,-1)</f>
        <v>0</v>
      </c>
      <c r="M8092">
        <f>_xlfn.XLOOKUP(FraudData[[#This Row],[foreign_transaction]],ForeignRules[Foreign Transaction],ForeignRules[Risk Points],0)</f>
        <v>3</v>
      </c>
      <c r="N8092">
        <f>_xlfn.XLOOKUP(FraudData[[#This Row],[location_mismatch]],Table10[Location Mismatch],Table10[Risk Points],0)</f>
        <v>0</v>
      </c>
      <c r="O8092">
        <f>_xlfn.XLOOKUP(FraudData[[#This Row],[device_trust_score]],DeviceRules[Device Min],DeviceRules[Risk Points],,-1)</f>
        <v>1</v>
      </c>
      <c r="P8092">
        <f>_xlfn.XLOOKUP(FraudData[[#This Row],[velocity_last_24h]],VelocityRules[Velocity Min],VelocityRules[Risk Points],,-1)</f>
        <v>0</v>
      </c>
      <c r="Q8092">
        <f>_xlfn.XLOOKUP(FraudData[[#This Row],[merchant_category]],MerchantRules[Merchant Category],MerchantRules[Risk Points],0)</f>
        <v>0</v>
      </c>
      <c r="R8092">
        <f>SUM(FraudData[[#This Row],[Amount Risk]:[Merchant Risk]])</f>
        <v>4</v>
      </c>
      <c r="S8092" t="str" cm="1">
        <f t="array" ref="S8092">_xlfn.IFS(FraudData[[#This Row],[Fraud Risk Score]]&gt;=8,"High Risk",FraudData[[#This Row],[Fraud Risk Score]]&gt;=6,"Medium Risk",TRUE,"Low Risk")</f>
        <v>Low Risk</v>
      </c>
    </row>
    <row r="8093" spans="1:19">
      <c r="A8093">
        <v>8092</v>
      </c>
      <c r="B8093">
        <v>105.44</v>
      </c>
      <c r="C8093">
        <v>20</v>
      </c>
      <c r="D8093" t="s">
        <v>46</v>
      </c>
      <c r="E8093">
        <v>0</v>
      </c>
      <c r="F8093">
        <v>0</v>
      </c>
      <c r="G8093">
        <v>44</v>
      </c>
      <c r="H8093">
        <v>4</v>
      </c>
      <c r="I8093">
        <v>62</v>
      </c>
      <c r="J8093">
        <v>0</v>
      </c>
      <c r="K8093">
        <f>_xlfn.XLOOKUP(FraudData[[#This Row],[amount]],AmountRules[Amount Min],AmountRules[Risk Points],,-1)</f>
        <v>0</v>
      </c>
      <c r="L8093">
        <f>_xlfn.XLOOKUP(FraudData[[#This Row],[transaction_hour]],TimeRules[Hour Min],TimeRules[Risk Points],,-1)</f>
        <v>0</v>
      </c>
      <c r="M8093">
        <f>_xlfn.XLOOKUP(FraudData[[#This Row],[foreign_transaction]],ForeignRules[Foreign Transaction],ForeignRules[Risk Points],0)</f>
        <v>0</v>
      </c>
      <c r="N8093">
        <f>_xlfn.XLOOKUP(FraudData[[#This Row],[location_mismatch]],Table10[Location Mismatch],Table10[Risk Points],0)</f>
        <v>0</v>
      </c>
      <c r="O8093">
        <f>_xlfn.XLOOKUP(FraudData[[#This Row],[device_trust_score]],DeviceRules[Device Min],DeviceRules[Risk Points],,-1)</f>
        <v>2</v>
      </c>
      <c r="P8093">
        <f>_xlfn.XLOOKUP(FraudData[[#This Row],[velocity_last_24h]],VelocityRules[Velocity Min],VelocityRules[Risk Points],,-1)</f>
        <v>0</v>
      </c>
      <c r="Q8093">
        <f>_xlfn.XLOOKUP(FraudData[[#This Row],[merchant_category]],MerchantRules[Merchant Category],MerchantRules[Risk Points],0)</f>
        <v>0</v>
      </c>
      <c r="R8093">
        <f>SUM(FraudData[[#This Row],[Amount Risk]:[Merchant Risk]])</f>
        <v>2</v>
      </c>
      <c r="S8093" t="str" cm="1">
        <f t="array" ref="S8093">_xlfn.IFS(FraudData[[#This Row],[Fraud Risk Score]]&gt;=8,"High Risk",FraudData[[#This Row],[Fraud Risk Score]]&gt;=6,"Medium Risk",TRUE,"Low Risk")</f>
        <v>Low Risk</v>
      </c>
    </row>
    <row r="8094" spans="1:19">
      <c r="A8094">
        <v>8093</v>
      </c>
      <c r="B8094">
        <v>158.68</v>
      </c>
      <c r="C8094">
        <v>23</v>
      </c>
      <c r="D8094" t="s">
        <v>46</v>
      </c>
      <c r="E8094">
        <v>0</v>
      </c>
      <c r="F8094">
        <v>0</v>
      </c>
      <c r="G8094">
        <v>68</v>
      </c>
      <c r="H8094">
        <v>2</v>
      </c>
      <c r="I8094">
        <v>42</v>
      </c>
      <c r="J8094">
        <v>0</v>
      </c>
      <c r="K8094">
        <f>_xlfn.XLOOKUP(FraudData[[#This Row],[amount]],AmountRules[Amount Min],AmountRules[Risk Points],,-1)</f>
        <v>0</v>
      </c>
      <c r="L8094">
        <f>_xlfn.XLOOKUP(FraudData[[#This Row],[transaction_hour]],TimeRules[Hour Min],TimeRules[Risk Points],,-1)</f>
        <v>1</v>
      </c>
      <c r="M8094">
        <f>_xlfn.XLOOKUP(FraudData[[#This Row],[foreign_transaction]],ForeignRules[Foreign Transaction],ForeignRules[Risk Points],0)</f>
        <v>0</v>
      </c>
      <c r="N8094">
        <f>_xlfn.XLOOKUP(FraudData[[#This Row],[location_mismatch]],Table10[Location Mismatch],Table10[Risk Points],0)</f>
        <v>0</v>
      </c>
      <c r="O8094">
        <f>_xlfn.XLOOKUP(FraudData[[#This Row],[device_trust_score]],DeviceRules[Device Min],DeviceRules[Risk Points],,-1)</f>
        <v>1</v>
      </c>
      <c r="P8094">
        <f>_xlfn.XLOOKUP(FraudData[[#This Row],[velocity_last_24h]],VelocityRules[Velocity Min],VelocityRules[Risk Points],,-1)</f>
        <v>0</v>
      </c>
      <c r="Q8094">
        <f>_xlfn.XLOOKUP(FraudData[[#This Row],[merchant_category]],MerchantRules[Merchant Category],MerchantRules[Risk Points],0)</f>
        <v>0</v>
      </c>
      <c r="R8094">
        <f>SUM(FraudData[[#This Row],[Amount Risk]:[Merchant Risk]])</f>
        <v>2</v>
      </c>
      <c r="S8094" t="str" cm="1">
        <f t="array" ref="S8094">_xlfn.IFS(FraudData[[#This Row],[Fraud Risk Score]]&gt;=8,"High Risk",FraudData[[#This Row],[Fraud Risk Score]]&gt;=6,"Medium Risk",TRUE,"Low Risk")</f>
        <v>Low Risk</v>
      </c>
    </row>
    <row r="8095" spans="1:19">
      <c r="A8095">
        <v>8094</v>
      </c>
      <c r="B8095">
        <v>671.93</v>
      </c>
      <c r="C8095">
        <v>14</v>
      </c>
      <c r="D8095" t="s">
        <v>50</v>
      </c>
      <c r="E8095">
        <v>0</v>
      </c>
      <c r="F8095">
        <v>0</v>
      </c>
      <c r="G8095">
        <v>67</v>
      </c>
      <c r="H8095">
        <v>4</v>
      </c>
      <c r="I8095">
        <v>63</v>
      </c>
      <c r="J8095">
        <v>0</v>
      </c>
      <c r="K8095">
        <f>_xlfn.XLOOKUP(FraudData[[#This Row],[amount]],AmountRules[Amount Min],AmountRules[Risk Points],,-1)</f>
        <v>1</v>
      </c>
      <c r="L8095">
        <f>_xlfn.XLOOKUP(FraudData[[#This Row],[transaction_hour]],TimeRules[Hour Min],TimeRules[Risk Points],,-1)</f>
        <v>0</v>
      </c>
      <c r="M8095">
        <f>_xlfn.XLOOKUP(FraudData[[#This Row],[foreign_transaction]],ForeignRules[Foreign Transaction],ForeignRules[Risk Points],0)</f>
        <v>0</v>
      </c>
      <c r="N8095">
        <f>_xlfn.XLOOKUP(FraudData[[#This Row],[location_mismatch]],Table10[Location Mismatch],Table10[Risk Points],0)</f>
        <v>0</v>
      </c>
      <c r="O8095">
        <f>_xlfn.XLOOKUP(FraudData[[#This Row],[device_trust_score]],DeviceRules[Device Min],DeviceRules[Risk Points],,-1)</f>
        <v>1</v>
      </c>
      <c r="P8095">
        <f>_xlfn.XLOOKUP(FraudData[[#This Row],[velocity_last_24h]],VelocityRules[Velocity Min],VelocityRules[Risk Points],,-1)</f>
        <v>0</v>
      </c>
      <c r="Q8095">
        <f>_xlfn.XLOOKUP(FraudData[[#This Row],[merchant_category]],MerchantRules[Merchant Category],MerchantRules[Risk Points],0)</f>
        <v>0</v>
      </c>
      <c r="R8095">
        <f>SUM(FraudData[[#This Row],[Amount Risk]:[Merchant Risk]])</f>
        <v>2</v>
      </c>
      <c r="S8095" t="str" cm="1">
        <f t="array" ref="S8095">_xlfn.IFS(FraudData[[#This Row],[Fraud Risk Score]]&gt;=8,"High Risk",FraudData[[#This Row],[Fraud Risk Score]]&gt;=6,"Medium Risk",TRUE,"Low Risk")</f>
        <v>Low Risk</v>
      </c>
    </row>
    <row r="8096" spans="1:19">
      <c r="A8096">
        <v>8095</v>
      </c>
      <c r="B8096">
        <v>136.79</v>
      </c>
      <c r="C8096">
        <v>6</v>
      </c>
      <c r="D8096" t="s">
        <v>50</v>
      </c>
      <c r="E8096">
        <v>1</v>
      </c>
      <c r="F8096">
        <v>0</v>
      </c>
      <c r="G8096">
        <v>31</v>
      </c>
      <c r="H8096">
        <v>1</v>
      </c>
      <c r="I8096">
        <v>37</v>
      </c>
      <c r="J8096">
        <v>0</v>
      </c>
      <c r="K8096">
        <f>_xlfn.XLOOKUP(FraudData[[#This Row],[amount]],AmountRules[Amount Min],AmountRules[Risk Points],,-1)</f>
        <v>0</v>
      </c>
      <c r="L8096">
        <f>_xlfn.XLOOKUP(FraudData[[#This Row],[transaction_hour]],TimeRules[Hour Min],TimeRules[Risk Points],,-1)</f>
        <v>0</v>
      </c>
      <c r="M8096">
        <f>_xlfn.XLOOKUP(FraudData[[#This Row],[foreign_transaction]],ForeignRules[Foreign Transaction],ForeignRules[Risk Points],0)</f>
        <v>3</v>
      </c>
      <c r="N8096">
        <f>_xlfn.XLOOKUP(FraudData[[#This Row],[location_mismatch]],Table10[Location Mismatch],Table10[Risk Points],0)</f>
        <v>0</v>
      </c>
      <c r="O8096">
        <f>_xlfn.XLOOKUP(FraudData[[#This Row],[device_trust_score]],DeviceRules[Device Min],DeviceRules[Risk Points],,-1)</f>
        <v>2</v>
      </c>
      <c r="P8096">
        <f>_xlfn.XLOOKUP(FraudData[[#This Row],[velocity_last_24h]],VelocityRules[Velocity Min],VelocityRules[Risk Points],,-1)</f>
        <v>0</v>
      </c>
      <c r="Q8096">
        <f>_xlfn.XLOOKUP(FraudData[[#This Row],[merchant_category]],MerchantRules[Merchant Category],MerchantRules[Risk Points],0)</f>
        <v>0</v>
      </c>
      <c r="R8096">
        <f>SUM(FraudData[[#This Row],[Amount Risk]:[Merchant Risk]])</f>
        <v>5</v>
      </c>
      <c r="S8096" t="str" cm="1">
        <f t="array" ref="S8096">_xlfn.IFS(FraudData[[#This Row],[Fraud Risk Score]]&gt;=8,"High Risk",FraudData[[#This Row],[Fraud Risk Score]]&gt;=6,"Medium Risk",TRUE,"Low Risk")</f>
        <v>Low Risk</v>
      </c>
    </row>
    <row r="8097" spans="1:19">
      <c r="A8097">
        <v>8096</v>
      </c>
      <c r="B8097">
        <v>424.31</v>
      </c>
      <c r="C8097">
        <v>6</v>
      </c>
      <c r="D8097" t="s">
        <v>49</v>
      </c>
      <c r="E8097">
        <v>0</v>
      </c>
      <c r="F8097">
        <v>0</v>
      </c>
      <c r="G8097">
        <v>66</v>
      </c>
      <c r="H8097">
        <v>3</v>
      </c>
      <c r="I8097">
        <v>18</v>
      </c>
      <c r="J8097">
        <v>0</v>
      </c>
      <c r="K8097">
        <f>_xlfn.XLOOKUP(FraudData[[#This Row],[amount]],AmountRules[Amount Min],AmountRules[Risk Points],,-1)</f>
        <v>0</v>
      </c>
      <c r="L8097">
        <f>_xlfn.XLOOKUP(FraudData[[#This Row],[transaction_hour]],TimeRules[Hour Min],TimeRules[Risk Points],,-1)</f>
        <v>0</v>
      </c>
      <c r="M8097">
        <f>_xlfn.XLOOKUP(FraudData[[#This Row],[foreign_transaction]],ForeignRules[Foreign Transaction],ForeignRules[Risk Points],0)</f>
        <v>0</v>
      </c>
      <c r="N8097">
        <f>_xlfn.XLOOKUP(FraudData[[#This Row],[location_mismatch]],Table10[Location Mismatch],Table10[Risk Points],0)</f>
        <v>0</v>
      </c>
      <c r="O8097">
        <f>_xlfn.XLOOKUP(FraudData[[#This Row],[device_trust_score]],DeviceRules[Device Min],DeviceRules[Risk Points],,-1)</f>
        <v>1</v>
      </c>
      <c r="P8097">
        <f>_xlfn.XLOOKUP(FraudData[[#This Row],[velocity_last_24h]],VelocityRules[Velocity Min],VelocityRules[Risk Points],,-1)</f>
        <v>0</v>
      </c>
      <c r="Q8097">
        <f>_xlfn.XLOOKUP(FraudData[[#This Row],[merchant_category]],MerchantRules[Merchant Category],MerchantRules[Risk Points],0)</f>
        <v>1</v>
      </c>
      <c r="R8097">
        <f>SUM(FraudData[[#This Row],[Amount Risk]:[Merchant Risk]])</f>
        <v>2</v>
      </c>
      <c r="S8097" t="str" cm="1">
        <f t="array" ref="S8097">_xlfn.IFS(FraudData[[#This Row],[Fraud Risk Score]]&gt;=8,"High Risk",FraudData[[#This Row],[Fraud Risk Score]]&gt;=6,"Medium Risk",TRUE,"Low Risk")</f>
        <v>Low Risk</v>
      </c>
    </row>
    <row r="8098" spans="1:19">
      <c r="A8098">
        <v>8097</v>
      </c>
      <c r="B8098">
        <v>15.6</v>
      </c>
      <c r="C8098">
        <v>7</v>
      </c>
      <c r="D8098" t="s">
        <v>47</v>
      </c>
      <c r="E8098">
        <v>0</v>
      </c>
      <c r="F8098">
        <v>0</v>
      </c>
      <c r="G8098">
        <v>86</v>
      </c>
      <c r="H8098">
        <v>3</v>
      </c>
      <c r="I8098">
        <v>41</v>
      </c>
      <c r="J8098">
        <v>0</v>
      </c>
      <c r="K8098">
        <f>_xlfn.XLOOKUP(FraudData[[#This Row],[amount]],AmountRules[Amount Min],AmountRules[Risk Points],,-1)</f>
        <v>0</v>
      </c>
      <c r="L8098">
        <f>_xlfn.XLOOKUP(FraudData[[#This Row],[transaction_hour]],TimeRules[Hour Min],TimeRules[Risk Points],,-1)</f>
        <v>0</v>
      </c>
      <c r="M8098">
        <f>_xlfn.XLOOKUP(FraudData[[#This Row],[foreign_transaction]],ForeignRules[Foreign Transaction],ForeignRules[Risk Points],0)</f>
        <v>0</v>
      </c>
      <c r="N8098">
        <f>_xlfn.XLOOKUP(FraudData[[#This Row],[location_mismatch]],Table10[Location Mismatch],Table10[Risk Points],0)</f>
        <v>0</v>
      </c>
      <c r="O8098">
        <f>_xlfn.XLOOKUP(FraudData[[#This Row],[device_trust_score]],DeviceRules[Device Min],DeviceRules[Risk Points],,-1)</f>
        <v>0</v>
      </c>
      <c r="P8098">
        <f>_xlfn.XLOOKUP(FraudData[[#This Row],[velocity_last_24h]],VelocityRules[Velocity Min],VelocityRules[Risk Points],,-1)</f>
        <v>0</v>
      </c>
      <c r="Q8098">
        <f>_xlfn.XLOOKUP(FraudData[[#This Row],[merchant_category]],MerchantRules[Merchant Category],MerchantRules[Risk Points],0)</f>
        <v>0</v>
      </c>
      <c r="R8098">
        <f>SUM(FraudData[[#This Row],[Amount Risk]:[Merchant Risk]])</f>
        <v>0</v>
      </c>
      <c r="S8098" t="str" cm="1">
        <f t="array" ref="S8098">_xlfn.IFS(FraudData[[#This Row],[Fraud Risk Score]]&gt;=8,"High Risk",FraudData[[#This Row],[Fraud Risk Score]]&gt;=6,"Medium Risk",TRUE,"Low Risk")</f>
        <v>Low Risk</v>
      </c>
    </row>
    <row r="8099" spans="1:19">
      <c r="A8099">
        <v>8098</v>
      </c>
      <c r="B8099">
        <v>38.159999999999997</v>
      </c>
      <c r="C8099">
        <v>9</v>
      </c>
      <c r="D8099" t="s">
        <v>48</v>
      </c>
      <c r="E8099">
        <v>1</v>
      </c>
      <c r="F8099">
        <v>0</v>
      </c>
      <c r="G8099">
        <v>26</v>
      </c>
      <c r="H8099">
        <v>1</v>
      </c>
      <c r="I8099">
        <v>41</v>
      </c>
      <c r="J8099">
        <v>0</v>
      </c>
      <c r="K8099">
        <f>_xlfn.XLOOKUP(FraudData[[#This Row],[amount]],AmountRules[Amount Min],AmountRules[Risk Points],,-1)</f>
        <v>0</v>
      </c>
      <c r="L8099">
        <f>_xlfn.XLOOKUP(FraudData[[#This Row],[transaction_hour]],TimeRules[Hour Min],TimeRules[Risk Points],,-1)</f>
        <v>0</v>
      </c>
      <c r="M8099">
        <f>_xlfn.XLOOKUP(FraudData[[#This Row],[foreign_transaction]],ForeignRules[Foreign Transaction],ForeignRules[Risk Points],0)</f>
        <v>3</v>
      </c>
      <c r="N8099">
        <f>_xlfn.XLOOKUP(FraudData[[#This Row],[location_mismatch]],Table10[Location Mismatch],Table10[Risk Points],0)</f>
        <v>0</v>
      </c>
      <c r="O8099">
        <f>_xlfn.XLOOKUP(FraudData[[#This Row],[device_trust_score]],DeviceRules[Device Min],DeviceRules[Risk Points],,-1)</f>
        <v>3</v>
      </c>
      <c r="P8099">
        <f>_xlfn.XLOOKUP(FraudData[[#This Row],[velocity_last_24h]],VelocityRules[Velocity Min],VelocityRules[Risk Points],,-1)</f>
        <v>0</v>
      </c>
      <c r="Q8099">
        <f>_xlfn.XLOOKUP(FraudData[[#This Row],[merchant_category]],MerchantRules[Merchant Category],MerchantRules[Risk Points],0)</f>
        <v>0</v>
      </c>
      <c r="R8099">
        <f>SUM(FraudData[[#This Row],[Amount Risk]:[Merchant Risk]])</f>
        <v>6</v>
      </c>
      <c r="S8099" t="str" cm="1">
        <f t="array" ref="S8099">_xlfn.IFS(FraudData[[#This Row],[Fraud Risk Score]]&gt;=8,"High Risk",FraudData[[#This Row],[Fraud Risk Score]]&gt;=6,"Medium Risk",TRUE,"Low Risk")</f>
        <v>Medium Risk</v>
      </c>
    </row>
    <row r="8100" spans="1:19">
      <c r="A8100">
        <v>8099</v>
      </c>
      <c r="B8100">
        <v>104.61</v>
      </c>
      <c r="C8100">
        <v>18</v>
      </c>
      <c r="D8100" t="s">
        <v>48</v>
      </c>
      <c r="E8100">
        <v>0</v>
      </c>
      <c r="F8100">
        <v>0</v>
      </c>
      <c r="G8100">
        <v>70</v>
      </c>
      <c r="H8100">
        <v>3</v>
      </c>
      <c r="I8100">
        <v>49</v>
      </c>
      <c r="J8100">
        <v>0</v>
      </c>
      <c r="K8100">
        <f>_xlfn.XLOOKUP(FraudData[[#This Row],[amount]],AmountRules[Amount Min],AmountRules[Risk Points],,-1)</f>
        <v>0</v>
      </c>
      <c r="L8100">
        <f>_xlfn.XLOOKUP(FraudData[[#This Row],[transaction_hour]],TimeRules[Hour Min],TimeRules[Risk Points],,-1)</f>
        <v>0</v>
      </c>
      <c r="M8100">
        <f>_xlfn.XLOOKUP(FraudData[[#This Row],[foreign_transaction]],ForeignRules[Foreign Transaction],ForeignRules[Risk Points],0)</f>
        <v>0</v>
      </c>
      <c r="N8100">
        <f>_xlfn.XLOOKUP(FraudData[[#This Row],[location_mismatch]],Table10[Location Mismatch],Table10[Risk Points],0)</f>
        <v>0</v>
      </c>
      <c r="O8100">
        <f>_xlfn.XLOOKUP(FraudData[[#This Row],[device_trust_score]],DeviceRules[Device Min],DeviceRules[Risk Points],,-1)</f>
        <v>0</v>
      </c>
      <c r="P8100">
        <f>_xlfn.XLOOKUP(FraudData[[#This Row],[velocity_last_24h]],VelocityRules[Velocity Min],VelocityRules[Risk Points],,-1)</f>
        <v>0</v>
      </c>
      <c r="Q8100">
        <f>_xlfn.XLOOKUP(FraudData[[#This Row],[merchant_category]],MerchantRules[Merchant Category],MerchantRules[Risk Points],0)</f>
        <v>0</v>
      </c>
      <c r="R8100">
        <f>SUM(FraudData[[#This Row],[Amount Risk]:[Merchant Risk]])</f>
        <v>0</v>
      </c>
      <c r="S8100" t="str" cm="1">
        <f t="array" ref="S8100">_xlfn.IFS(FraudData[[#This Row],[Fraud Risk Score]]&gt;=8,"High Risk",FraudData[[#This Row],[Fraud Risk Score]]&gt;=6,"Medium Risk",TRUE,"Low Risk")</f>
        <v>Low Risk</v>
      </c>
    </row>
    <row r="8101" spans="1:19">
      <c r="A8101">
        <v>8100</v>
      </c>
      <c r="B8101">
        <v>158.19999999999999</v>
      </c>
      <c r="C8101">
        <v>18</v>
      </c>
      <c r="D8101" t="s">
        <v>47</v>
      </c>
      <c r="E8101">
        <v>0</v>
      </c>
      <c r="F8101">
        <v>1</v>
      </c>
      <c r="G8101">
        <v>62</v>
      </c>
      <c r="H8101">
        <v>0</v>
      </c>
      <c r="I8101">
        <v>31</v>
      </c>
      <c r="J8101">
        <v>0</v>
      </c>
      <c r="K8101">
        <f>_xlfn.XLOOKUP(FraudData[[#This Row],[amount]],AmountRules[Amount Min],AmountRules[Risk Points],,-1)</f>
        <v>0</v>
      </c>
      <c r="L8101">
        <f>_xlfn.XLOOKUP(FraudData[[#This Row],[transaction_hour]],TimeRules[Hour Min],TimeRules[Risk Points],,-1)</f>
        <v>0</v>
      </c>
      <c r="M8101">
        <f>_xlfn.XLOOKUP(FraudData[[#This Row],[foreign_transaction]],ForeignRules[Foreign Transaction],ForeignRules[Risk Points],0)</f>
        <v>0</v>
      </c>
      <c r="N8101">
        <f>_xlfn.XLOOKUP(FraudData[[#This Row],[location_mismatch]],Table10[Location Mismatch],Table10[Risk Points],0)</f>
        <v>3</v>
      </c>
      <c r="O8101">
        <f>_xlfn.XLOOKUP(FraudData[[#This Row],[device_trust_score]],DeviceRules[Device Min],DeviceRules[Risk Points],,-1)</f>
        <v>1</v>
      </c>
      <c r="P8101">
        <f>_xlfn.XLOOKUP(FraudData[[#This Row],[velocity_last_24h]],VelocityRules[Velocity Min],VelocityRules[Risk Points],,-1)</f>
        <v>0</v>
      </c>
      <c r="Q8101">
        <f>_xlfn.XLOOKUP(FraudData[[#This Row],[merchant_category]],MerchantRules[Merchant Category],MerchantRules[Risk Points],0)</f>
        <v>0</v>
      </c>
      <c r="R8101">
        <f>SUM(FraudData[[#This Row],[Amount Risk]:[Merchant Risk]])</f>
        <v>4</v>
      </c>
      <c r="S8101" t="str" cm="1">
        <f t="array" ref="S8101">_xlfn.IFS(FraudData[[#This Row],[Fraud Risk Score]]&gt;=8,"High Risk",FraudData[[#This Row],[Fraud Risk Score]]&gt;=6,"Medium Risk",TRUE,"Low Risk")</f>
        <v>Low Risk</v>
      </c>
    </row>
    <row r="8102" spans="1:19">
      <c r="A8102">
        <v>8101</v>
      </c>
      <c r="B8102">
        <v>304.93</v>
      </c>
      <c r="C8102">
        <v>1</v>
      </c>
      <c r="D8102" t="s">
        <v>48</v>
      </c>
      <c r="E8102">
        <v>0</v>
      </c>
      <c r="F8102">
        <v>0</v>
      </c>
      <c r="G8102">
        <v>25</v>
      </c>
      <c r="H8102">
        <v>2</v>
      </c>
      <c r="I8102">
        <v>59</v>
      </c>
      <c r="J8102">
        <v>0</v>
      </c>
      <c r="K8102">
        <f>_xlfn.XLOOKUP(FraudData[[#This Row],[amount]],AmountRules[Amount Min],AmountRules[Risk Points],,-1)</f>
        <v>0</v>
      </c>
      <c r="L8102">
        <f>_xlfn.XLOOKUP(FraudData[[#This Row],[transaction_hour]],TimeRules[Hour Min],TimeRules[Risk Points],,-1)</f>
        <v>3</v>
      </c>
      <c r="M8102">
        <f>_xlfn.XLOOKUP(FraudData[[#This Row],[foreign_transaction]],ForeignRules[Foreign Transaction],ForeignRules[Risk Points],0)</f>
        <v>0</v>
      </c>
      <c r="N8102">
        <f>_xlfn.XLOOKUP(FraudData[[#This Row],[location_mismatch]],Table10[Location Mismatch],Table10[Risk Points],0)</f>
        <v>0</v>
      </c>
      <c r="O8102">
        <f>_xlfn.XLOOKUP(FraudData[[#This Row],[device_trust_score]],DeviceRules[Device Min],DeviceRules[Risk Points],,-1)</f>
        <v>3</v>
      </c>
      <c r="P8102">
        <f>_xlfn.XLOOKUP(FraudData[[#This Row],[velocity_last_24h]],VelocityRules[Velocity Min],VelocityRules[Risk Points],,-1)</f>
        <v>0</v>
      </c>
      <c r="Q8102">
        <f>_xlfn.XLOOKUP(FraudData[[#This Row],[merchant_category]],MerchantRules[Merchant Category],MerchantRules[Risk Points],0)</f>
        <v>0</v>
      </c>
      <c r="R8102">
        <f>SUM(FraudData[[#This Row],[Amount Risk]:[Merchant Risk]])</f>
        <v>6</v>
      </c>
      <c r="S8102" t="str" cm="1">
        <f t="array" ref="S8102">_xlfn.IFS(FraudData[[#This Row],[Fraud Risk Score]]&gt;=8,"High Risk",FraudData[[#This Row],[Fraud Risk Score]]&gt;=6,"Medium Risk",TRUE,"Low Risk")</f>
        <v>Medium Risk</v>
      </c>
    </row>
    <row r="8103" spans="1:19">
      <c r="A8103">
        <v>8102</v>
      </c>
      <c r="B8103">
        <v>800.09</v>
      </c>
      <c r="C8103">
        <v>14</v>
      </c>
      <c r="D8103" t="s">
        <v>48</v>
      </c>
      <c r="E8103">
        <v>0</v>
      </c>
      <c r="F8103">
        <v>0</v>
      </c>
      <c r="G8103">
        <v>71</v>
      </c>
      <c r="H8103">
        <v>3</v>
      </c>
      <c r="I8103">
        <v>27</v>
      </c>
      <c r="J8103">
        <v>0</v>
      </c>
      <c r="K8103">
        <f>_xlfn.XLOOKUP(FraudData[[#This Row],[amount]],AmountRules[Amount Min],AmountRules[Risk Points],,-1)</f>
        <v>1</v>
      </c>
      <c r="L8103">
        <f>_xlfn.XLOOKUP(FraudData[[#This Row],[transaction_hour]],TimeRules[Hour Min],TimeRules[Risk Points],,-1)</f>
        <v>0</v>
      </c>
      <c r="M8103">
        <f>_xlfn.XLOOKUP(FraudData[[#This Row],[foreign_transaction]],ForeignRules[Foreign Transaction],ForeignRules[Risk Points],0)</f>
        <v>0</v>
      </c>
      <c r="N8103">
        <f>_xlfn.XLOOKUP(FraudData[[#This Row],[location_mismatch]],Table10[Location Mismatch],Table10[Risk Points],0)</f>
        <v>0</v>
      </c>
      <c r="O8103">
        <f>_xlfn.XLOOKUP(FraudData[[#This Row],[device_trust_score]],DeviceRules[Device Min],DeviceRules[Risk Points],,-1)</f>
        <v>0</v>
      </c>
      <c r="P8103">
        <f>_xlfn.XLOOKUP(FraudData[[#This Row],[velocity_last_24h]],VelocityRules[Velocity Min],VelocityRules[Risk Points],,-1)</f>
        <v>0</v>
      </c>
      <c r="Q8103">
        <f>_xlfn.XLOOKUP(FraudData[[#This Row],[merchant_category]],MerchantRules[Merchant Category],MerchantRules[Risk Points],0)</f>
        <v>0</v>
      </c>
      <c r="R8103">
        <f>SUM(FraudData[[#This Row],[Amount Risk]:[Merchant Risk]])</f>
        <v>1</v>
      </c>
      <c r="S8103" t="str" cm="1">
        <f t="array" ref="S8103">_xlfn.IFS(FraudData[[#This Row],[Fraud Risk Score]]&gt;=8,"High Risk",FraudData[[#This Row],[Fraud Risk Score]]&gt;=6,"Medium Risk",TRUE,"Low Risk")</f>
        <v>Low Risk</v>
      </c>
    </row>
    <row r="8104" spans="1:19">
      <c r="A8104">
        <v>8103</v>
      </c>
      <c r="B8104">
        <v>88.63</v>
      </c>
      <c r="C8104">
        <v>0</v>
      </c>
      <c r="D8104" t="s">
        <v>48</v>
      </c>
      <c r="E8104">
        <v>0</v>
      </c>
      <c r="F8104">
        <v>0</v>
      </c>
      <c r="G8104">
        <v>37</v>
      </c>
      <c r="H8104">
        <v>2</v>
      </c>
      <c r="I8104">
        <v>47</v>
      </c>
      <c r="J8104">
        <v>0</v>
      </c>
      <c r="K8104">
        <f>_xlfn.XLOOKUP(FraudData[[#This Row],[amount]],AmountRules[Amount Min],AmountRules[Risk Points],,-1)</f>
        <v>0</v>
      </c>
      <c r="L8104">
        <f>_xlfn.XLOOKUP(FraudData[[#This Row],[transaction_hour]],TimeRules[Hour Min],TimeRules[Risk Points],,-1)</f>
        <v>3</v>
      </c>
      <c r="M8104">
        <f>_xlfn.XLOOKUP(FraudData[[#This Row],[foreign_transaction]],ForeignRules[Foreign Transaction],ForeignRules[Risk Points],0)</f>
        <v>0</v>
      </c>
      <c r="N8104">
        <f>_xlfn.XLOOKUP(FraudData[[#This Row],[location_mismatch]],Table10[Location Mismatch],Table10[Risk Points],0)</f>
        <v>0</v>
      </c>
      <c r="O8104">
        <f>_xlfn.XLOOKUP(FraudData[[#This Row],[device_trust_score]],DeviceRules[Device Min],DeviceRules[Risk Points],,-1)</f>
        <v>2</v>
      </c>
      <c r="P8104">
        <f>_xlfn.XLOOKUP(FraudData[[#This Row],[velocity_last_24h]],VelocityRules[Velocity Min],VelocityRules[Risk Points],,-1)</f>
        <v>0</v>
      </c>
      <c r="Q8104">
        <f>_xlfn.XLOOKUP(FraudData[[#This Row],[merchant_category]],MerchantRules[Merchant Category],MerchantRules[Risk Points],0)</f>
        <v>0</v>
      </c>
      <c r="R8104">
        <f>SUM(FraudData[[#This Row],[Amount Risk]:[Merchant Risk]])</f>
        <v>5</v>
      </c>
      <c r="S8104" t="str" cm="1">
        <f t="array" ref="S8104">_xlfn.IFS(FraudData[[#This Row],[Fraud Risk Score]]&gt;=8,"High Risk",FraudData[[#This Row],[Fraud Risk Score]]&gt;=6,"Medium Risk",TRUE,"Low Risk")</f>
        <v>Low Risk</v>
      </c>
    </row>
    <row r="8105" spans="1:19">
      <c r="A8105">
        <v>8104</v>
      </c>
      <c r="B8105">
        <v>8.74</v>
      </c>
      <c r="C8105">
        <v>9</v>
      </c>
      <c r="D8105" t="s">
        <v>50</v>
      </c>
      <c r="E8105">
        <v>0</v>
      </c>
      <c r="F8105">
        <v>0</v>
      </c>
      <c r="G8105">
        <v>84</v>
      </c>
      <c r="H8105">
        <v>2</v>
      </c>
      <c r="I8105">
        <v>25</v>
      </c>
      <c r="J8105">
        <v>0</v>
      </c>
      <c r="K8105">
        <f>_xlfn.XLOOKUP(FraudData[[#This Row],[amount]],AmountRules[Amount Min],AmountRules[Risk Points],,-1)</f>
        <v>0</v>
      </c>
      <c r="L8105">
        <f>_xlfn.XLOOKUP(FraudData[[#This Row],[transaction_hour]],TimeRules[Hour Min],TimeRules[Risk Points],,-1)</f>
        <v>0</v>
      </c>
      <c r="M8105">
        <f>_xlfn.XLOOKUP(FraudData[[#This Row],[foreign_transaction]],ForeignRules[Foreign Transaction],ForeignRules[Risk Points],0)</f>
        <v>0</v>
      </c>
      <c r="N8105">
        <f>_xlfn.XLOOKUP(FraudData[[#This Row],[location_mismatch]],Table10[Location Mismatch],Table10[Risk Points],0)</f>
        <v>0</v>
      </c>
      <c r="O8105">
        <f>_xlfn.XLOOKUP(FraudData[[#This Row],[device_trust_score]],DeviceRules[Device Min],DeviceRules[Risk Points],,-1)</f>
        <v>0</v>
      </c>
      <c r="P8105">
        <f>_xlfn.XLOOKUP(FraudData[[#This Row],[velocity_last_24h]],VelocityRules[Velocity Min],VelocityRules[Risk Points],,-1)</f>
        <v>0</v>
      </c>
      <c r="Q8105">
        <f>_xlfn.XLOOKUP(FraudData[[#This Row],[merchant_category]],MerchantRules[Merchant Category],MerchantRules[Risk Points],0)</f>
        <v>0</v>
      </c>
      <c r="R8105">
        <f>SUM(FraudData[[#This Row],[Amount Risk]:[Merchant Risk]])</f>
        <v>0</v>
      </c>
      <c r="S8105" t="str" cm="1">
        <f t="array" ref="S8105">_xlfn.IFS(FraudData[[#This Row],[Fraud Risk Score]]&gt;=8,"High Risk",FraudData[[#This Row],[Fraud Risk Score]]&gt;=6,"Medium Risk",TRUE,"Low Risk")</f>
        <v>Low Risk</v>
      </c>
    </row>
    <row r="8106" spans="1:19">
      <c r="A8106">
        <v>8105</v>
      </c>
      <c r="B8106">
        <v>290.76</v>
      </c>
      <c r="C8106">
        <v>5</v>
      </c>
      <c r="D8106" t="s">
        <v>50</v>
      </c>
      <c r="E8106">
        <v>0</v>
      </c>
      <c r="F8106">
        <v>0</v>
      </c>
      <c r="G8106">
        <v>88</v>
      </c>
      <c r="H8106">
        <v>0</v>
      </c>
      <c r="I8106">
        <v>50</v>
      </c>
      <c r="J8106">
        <v>0</v>
      </c>
      <c r="K8106">
        <f>_xlfn.XLOOKUP(FraudData[[#This Row],[amount]],AmountRules[Amount Min],AmountRules[Risk Points],,-1)</f>
        <v>0</v>
      </c>
      <c r="L8106">
        <f>_xlfn.XLOOKUP(FraudData[[#This Row],[transaction_hour]],TimeRules[Hour Min],TimeRules[Risk Points],,-1)</f>
        <v>0</v>
      </c>
      <c r="M8106">
        <f>_xlfn.XLOOKUP(FraudData[[#This Row],[foreign_transaction]],ForeignRules[Foreign Transaction],ForeignRules[Risk Points],0)</f>
        <v>0</v>
      </c>
      <c r="N8106">
        <f>_xlfn.XLOOKUP(FraudData[[#This Row],[location_mismatch]],Table10[Location Mismatch],Table10[Risk Points],0)</f>
        <v>0</v>
      </c>
      <c r="O8106">
        <f>_xlfn.XLOOKUP(FraudData[[#This Row],[device_trust_score]],DeviceRules[Device Min],DeviceRules[Risk Points],,-1)</f>
        <v>0</v>
      </c>
      <c r="P8106">
        <f>_xlfn.XLOOKUP(FraudData[[#This Row],[velocity_last_24h]],VelocityRules[Velocity Min],VelocityRules[Risk Points],,-1)</f>
        <v>0</v>
      </c>
      <c r="Q8106">
        <f>_xlfn.XLOOKUP(FraudData[[#This Row],[merchant_category]],MerchantRules[Merchant Category],MerchantRules[Risk Points],0)</f>
        <v>0</v>
      </c>
      <c r="R8106">
        <f>SUM(FraudData[[#This Row],[Amount Risk]:[Merchant Risk]])</f>
        <v>0</v>
      </c>
      <c r="S8106" t="str" cm="1">
        <f t="array" ref="S8106">_xlfn.IFS(FraudData[[#This Row],[Fraud Risk Score]]&gt;=8,"High Risk",FraudData[[#This Row],[Fraud Risk Score]]&gt;=6,"Medium Risk",TRUE,"Low Risk")</f>
        <v>Low Risk</v>
      </c>
    </row>
    <row r="8107" spans="1:19">
      <c r="A8107">
        <v>8106</v>
      </c>
      <c r="B8107">
        <v>166.91</v>
      </c>
      <c r="C8107">
        <v>21</v>
      </c>
      <c r="D8107" t="s">
        <v>50</v>
      </c>
      <c r="E8107">
        <v>0</v>
      </c>
      <c r="F8107">
        <v>0</v>
      </c>
      <c r="G8107">
        <v>92</v>
      </c>
      <c r="H8107">
        <v>4</v>
      </c>
      <c r="I8107">
        <v>35</v>
      </c>
      <c r="J8107">
        <v>0</v>
      </c>
      <c r="K8107">
        <f>_xlfn.XLOOKUP(FraudData[[#This Row],[amount]],AmountRules[Amount Min],AmountRules[Risk Points],,-1)</f>
        <v>0</v>
      </c>
      <c r="L8107">
        <f>_xlfn.XLOOKUP(FraudData[[#This Row],[transaction_hour]],TimeRules[Hour Min],TimeRules[Risk Points],,-1)</f>
        <v>0</v>
      </c>
      <c r="M8107">
        <f>_xlfn.XLOOKUP(FraudData[[#This Row],[foreign_transaction]],ForeignRules[Foreign Transaction],ForeignRules[Risk Points],0)</f>
        <v>0</v>
      </c>
      <c r="N8107">
        <f>_xlfn.XLOOKUP(FraudData[[#This Row],[location_mismatch]],Table10[Location Mismatch],Table10[Risk Points],0)</f>
        <v>0</v>
      </c>
      <c r="O8107">
        <f>_xlfn.XLOOKUP(FraudData[[#This Row],[device_trust_score]],DeviceRules[Device Min],DeviceRules[Risk Points],,-1)</f>
        <v>0</v>
      </c>
      <c r="P8107">
        <f>_xlfn.XLOOKUP(FraudData[[#This Row],[velocity_last_24h]],VelocityRules[Velocity Min],VelocityRules[Risk Points],,-1)</f>
        <v>0</v>
      </c>
      <c r="Q8107">
        <f>_xlfn.XLOOKUP(FraudData[[#This Row],[merchant_category]],MerchantRules[Merchant Category],MerchantRules[Risk Points],0)</f>
        <v>0</v>
      </c>
      <c r="R8107">
        <f>SUM(FraudData[[#This Row],[Amount Risk]:[Merchant Risk]])</f>
        <v>0</v>
      </c>
      <c r="S8107" t="str" cm="1">
        <f t="array" ref="S8107">_xlfn.IFS(FraudData[[#This Row],[Fraud Risk Score]]&gt;=8,"High Risk",FraudData[[#This Row],[Fraud Risk Score]]&gt;=6,"Medium Risk",TRUE,"Low Risk")</f>
        <v>Low Risk</v>
      </c>
    </row>
    <row r="8108" spans="1:19">
      <c r="A8108">
        <v>8107</v>
      </c>
      <c r="B8108">
        <v>39.840000000000003</v>
      </c>
      <c r="C8108">
        <v>12</v>
      </c>
      <c r="D8108" t="s">
        <v>47</v>
      </c>
      <c r="E8108">
        <v>0</v>
      </c>
      <c r="F8108">
        <v>0</v>
      </c>
      <c r="G8108">
        <v>79</v>
      </c>
      <c r="H8108">
        <v>3</v>
      </c>
      <c r="I8108">
        <v>47</v>
      </c>
      <c r="J8108">
        <v>0</v>
      </c>
      <c r="K8108">
        <f>_xlfn.XLOOKUP(FraudData[[#This Row],[amount]],AmountRules[Amount Min],AmountRules[Risk Points],,-1)</f>
        <v>0</v>
      </c>
      <c r="L8108">
        <f>_xlfn.XLOOKUP(FraudData[[#This Row],[transaction_hour]],TimeRules[Hour Min],TimeRules[Risk Points],,-1)</f>
        <v>0</v>
      </c>
      <c r="M8108">
        <f>_xlfn.XLOOKUP(FraudData[[#This Row],[foreign_transaction]],ForeignRules[Foreign Transaction],ForeignRules[Risk Points],0)</f>
        <v>0</v>
      </c>
      <c r="N8108">
        <f>_xlfn.XLOOKUP(FraudData[[#This Row],[location_mismatch]],Table10[Location Mismatch],Table10[Risk Points],0)</f>
        <v>0</v>
      </c>
      <c r="O8108">
        <f>_xlfn.XLOOKUP(FraudData[[#This Row],[device_trust_score]],DeviceRules[Device Min],DeviceRules[Risk Points],,-1)</f>
        <v>0</v>
      </c>
      <c r="P8108">
        <f>_xlfn.XLOOKUP(FraudData[[#This Row],[velocity_last_24h]],VelocityRules[Velocity Min],VelocityRules[Risk Points],,-1)</f>
        <v>0</v>
      </c>
      <c r="Q8108">
        <f>_xlfn.XLOOKUP(FraudData[[#This Row],[merchant_category]],MerchantRules[Merchant Category],MerchantRules[Risk Points],0)</f>
        <v>0</v>
      </c>
      <c r="R8108">
        <f>SUM(FraudData[[#This Row],[Amount Risk]:[Merchant Risk]])</f>
        <v>0</v>
      </c>
      <c r="S8108" t="str" cm="1">
        <f t="array" ref="S8108">_xlfn.IFS(FraudData[[#This Row],[Fraud Risk Score]]&gt;=8,"High Risk",FraudData[[#This Row],[Fraud Risk Score]]&gt;=6,"Medium Risk",TRUE,"Low Risk")</f>
        <v>Low Risk</v>
      </c>
    </row>
    <row r="8109" spans="1:19">
      <c r="A8109">
        <v>8108</v>
      </c>
      <c r="B8109">
        <v>122.91</v>
      </c>
      <c r="C8109">
        <v>9</v>
      </c>
      <c r="D8109" t="s">
        <v>46</v>
      </c>
      <c r="E8109">
        <v>0</v>
      </c>
      <c r="F8109">
        <v>0</v>
      </c>
      <c r="G8109">
        <v>55</v>
      </c>
      <c r="H8109">
        <v>2</v>
      </c>
      <c r="I8109">
        <v>33</v>
      </c>
      <c r="J8109">
        <v>0</v>
      </c>
      <c r="K8109">
        <f>_xlfn.XLOOKUP(FraudData[[#This Row],[amount]],AmountRules[Amount Min],AmountRules[Risk Points],,-1)</f>
        <v>0</v>
      </c>
      <c r="L8109">
        <f>_xlfn.XLOOKUP(FraudData[[#This Row],[transaction_hour]],TimeRules[Hour Min],TimeRules[Risk Points],,-1)</f>
        <v>0</v>
      </c>
      <c r="M8109">
        <f>_xlfn.XLOOKUP(FraudData[[#This Row],[foreign_transaction]],ForeignRules[Foreign Transaction],ForeignRules[Risk Points],0)</f>
        <v>0</v>
      </c>
      <c r="N8109">
        <f>_xlfn.XLOOKUP(FraudData[[#This Row],[location_mismatch]],Table10[Location Mismatch],Table10[Risk Points],0)</f>
        <v>0</v>
      </c>
      <c r="O8109">
        <f>_xlfn.XLOOKUP(FraudData[[#This Row],[device_trust_score]],DeviceRules[Device Min],DeviceRules[Risk Points],,-1)</f>
        <v>1</v>
      </c>
      <c r="P8109">
        <f>_xlfn.XLOOKUP(FraudData[[#This Row],[velocity_last_24h]],VelocityRules[Velocity Min],VelocityRules[Risk Points],,-1)</f>
        <v>0</v>
      </c>
      <c r="Q8109">
        <f>_xlfn.XLOOKUP(FraudData[[#This Row],[merchant_category]],MerchantRules[Merchant Category],MerchantRules[Risk Points],0)</f>
        <v>0</v>
      </c>
      <c r="R8109">
        <f>SUM(FraudData[[#This Row],[Amount Risk]:[Merchant Risk]])</f>
        <v>1</v>
      </c>
      <c r="S8109" t="str" cm="1">
        <f t="array" ref="S8109">_xlfn.IFS(FraudData[[#This Row],[Fraud Risk Score]]&gt;=8,"High Risk",FraudData[[#This Row],[Fraud Risk Score]]&gt;=6,"Medium Risk",TRUE,"Low Risk")</f>
        <v>Low Risk</v>
      </c>
    </row>
    <row r="8110" spans="1:19">
      <c r="A8110">
        <v>8109</v>
      </c>
      <c r="B8110">
        <v>244.08</v>
      </c>
      <c r="C8110">
        <v>11</v>
      </c>
      <c r="D8110" t="s">
        <v>48</v>
      </c>
      <c r="E8110">
        <v>0</v>
      </c>
      <c r="F8110">
        <v>0</v>
      </c>
      <c r="G8110">
        <v>38</v>
      </c>
      <c r="H8110">
        <v>0</v>
      </c>
      <c r="I8110">
        <v>37</v>
      </c>
      <c r="J8110">
        <v>0</v>
      </c>
      <c r="K8110">
        <f>_xlfn.XLOOKUP(FraudData[[#This Row],[amount]],AmountRules[Amount Min],AmountRules[Risk Points],,-1)</f>
        <v>0</v>
      </c>
      <c r="L8110">
        <f>_xlfn.XLOOKUP(FraudData[[#This Row],[transaction_hour]],TimeRules[Hour Min],TimeRules[Risk Points],,-1)</f>
        <v>0</v>
      </c>
      <c r="M8110">
        <f>_xlfn.XLOOKUP(FraudData[[#This Row],[foreign_transaction]],ForeignRules[Foreign Transaction],ForeignRules[Risk Points],0)</f>
        <v>0</v>
      </c>
      <c r="N8110">
        <f>_xlfn.XLOOKUP(FraudData[[#This Row],[location_mismatch]],Table10[Location Mismatch],Table10[Risk Points],0)</f>
        <v>0</v>
      </c>
      <c r="O8110">
        <f>_xlfn.XLOOKUP(FraudData[[#This Row],[device_trust_score]],DeviceRules[Device Min],DeviceRules[Risk Points],,-1)</f>
        <v>2</v>
      </c>
      <c r="P8110">
        <f>_xlfn.XLOOKUP(FraudData[[#This Row],[velocity_last_24h]],VelocityRules[Velocity Min],VelocityRules[Risk Points],,-1)</f>
        <v>0</v>
      </c>
      <c r="Q8110">
        <f>_xlfn.XLOOKUP(FraudData[[#This Row],[merchant_category]],MerchantRules[Merchant Category],MerchantRules[Risk Points],0)</f>
        <v>0</v>
      </c>
      <c r="R8110">
        <f>SUM(FraudData[[#This Row],[Amount Risk]:[Merchant Risk]])</f>
        <v>2</v>
      </c>
      <c r="S8110" t="str" cm="1">
        <f t="array" ref="S8110">_xlfn.IFS(FraudData[[#This Row],[Fraud Risk Score]]&gt;=8,"High Risk",FraudData[[#This Row],[Fraud Risk Score]]&gt;=6,"Medium Risk",TRUE,"Low Risk")</f>
        <v>Low Risk</v>
      </c>
    </row>
    <row r="8111" spans="1:19">
      <c r="A8111">
        <v>8110</v>
      </c>
      <c r="B8111">
        <v>264.86</v>
      </c>
      <c r="C8111">
        <v>23</v>
      </c>
      <c r="D8111" t="s">
        <v>49</v>
      </c>
      <c r="E8111">
        <v>0</v>
      </c>
      <c r="F8111">
        <v>0</v>
      </c>
      <c r="G8111">
        <v>29</v>
      </c>
      <c r="H8111">
        <v>1</v>
      </c>
      <c r="I8111">
        <v>52</v>
      </c>
      <c r="J8111">
        <v>0</v>
      </c>
      <c r="K8111">
        <f>_xlfn.XLOOKUP(FraudData[[#This Row],[amount]],AmountRules[Amount Min],AmountRules[Risk Points],,-1)</f>
        <v>0</v>
      </c>
      <c r="L8111">
        <f>_xlfn.XLOOKUP(FraudData[[#This Row],[transaction_hour]],TimeRules[Hour Min],TimeRules[Risk Points],,-1)</f>
        <v>1</v>
      </c>
      <c r="M8111">
        <f>_xlfn.XLOOKUP(FraudData[[#This Row],[foreign_transaction]],ForeignRules[Foreign Transaction],ForeignRules[Risk Points],0)</f>
        <v>0</v>
      </c>
      <c r="N8111">
        <f>_xlfn.XLOOKUP(FraudData[[#This Row],[location_mismatch]],Table10[Location Mismatch],Table10[Risk Points],0)</f>
        <v>0</v>
      </c>
      <c r="O8111">
        <f>_xlfn.XLOOKUP(FraudData[[#This Row],[device_trust_score]],DeviceRules[Device Min],DeviceRules[Risk Points],,-1)</f>
        <v>3</v>
      </c>
      <c r="P8111">
        <f>_xlfn.XLOOKUP(FraudData[[#This Row],[velocity_last_24h]],VelocityRules[Velocity Min],VelocityRules[Risk Points],,-1)</f>
        <v>0</v>
      </c>
      <c r="Q8111">
        <f>_xlfn.XLOOKUP(FraudData[[#This Row],[merchant_category]],MerchantRules[Merchant Category],MerchantRules[Risk Points],0)</f>
        <v>1</v>
      </c>
      <c r="R8111">
        <f>SUM(FraudData[[#This Row],[Amount Risk]:[Merchant Risk]])</f>
        <v>5</v>
      </c>
      <c r="S8111" t="str" cm="1">
        <f t="array" ref="S8111">_xlfn.IFS(FraudData[[#This Row],[Fraud Risk Score]]&gt;=8,"High Risk",FraudData[[#This Row],[Fraud Risk Score]]&gt;=6,"Medium Risk",TRUE,"Low Risk")</f>
        <v>Low Risk</v>
      </c>
    </row>
    <row r="8112" spans="1:19">
      <c r="A8112">
        <v>8111</v>
      </c>
      <c r="B8112">
        <v>124.63</v>
      </c>
      <c r="C8112">
        <v>5</v>
      </c>
      <c r="D8112" t="s">
        <v>50</v>
      </c>
      <c r="E8112">
        <v>0</v>
      </c>
      <c r="F8112">
        <v>0</v>
      </c>
      <c r="G8112">
        <v>78</v>
      </c>
      <c r="H8112">
        <v>0</v>
      </c>
      <c r="I8112">
        <v>63</v>
      </c>
      <c r="J8112">
        <v>0</v>
      </c>
      <c r="K8112">
        <f>_xlfn.XLOOKUP(FraudData[[#This Row],[amount]],AmountRules[Amount Min],AmountRules[Risk Points],,-1)</f>
        <v>0</v>
      </c>
      <c r="L8112">
        <f>_xlfn.XLOOKUP(FraudData[[#This Row],[transaction_hour]],TimeRules[Hour Min],TimeRules[Risk Points],,-1)</f>
        <v>0</v>
      </c>
      <c r="M8112">
        <f>_xlfn.XLOOKUP(FraudData[[#This Row],[foreign_transaction]],ForeignRules[Foreign Transaction],ForeignRules[Risk Points],0)</f>
        <v>0</v>
      </c>
      <c r="N8112">
        <f>_xlfn.XLOOKUP(FraudData[[#This Row],[location_mismatch]],Table10[Location Mismatch],Table10[Risk Points],0)</f>
        <v>0</v>
      </c>
      <c r="O8112">
        <f>_xlfn.XLOOKUP(FraudData[[#This Row],[device_trust_score]],DeviceRules[Device Min],DeviceRules[Risk Points],,-1)</f>
        <v>0</v>
      </c>
      <c r="P8112">
        <f>_xlfn.XLOOKUP(FraudData[[#This Row],[velocity_last_24h]],VelocityRules[Velocity Min],VelocityRules[Risk Points],,-1)</f>
        <v>0</v>
      </c>
      <c r="Q8112">
        <f>_xlfn.XLOOKUP(FraudData[[#This Row],[merchant_category]],MerchantRules[Merchant Category],MerchantRules[Risk Points],0)</f>
        <v>0</v>
      </c>
      <c r="R8112">
        <f>SUM(FraudData[[#This Row],[Amount Risk]:[Merchant Risk]])</f>
        <v>0</v>
      </c>
      <c r="S8112" t="str" cm="1">
        <f t="array" ref="S8112">_xlfn.IFS(FraudData[[#This Row],[Fraud Risk Score]]&gt;=8,"High Risk",FraudData[[#This Row],[Fraud Risk Score]]&gt;=6,"Medium Risk",TRUE,"Low Risk")</f>
        <v>Low Risk</v>
      </c>
    </row>
    <row r="8113" spans="1:19">
      <c r="A8113">
        <v>8112</v>
      </c>
      <c r="B8113">
        <v>65.55</v>
      </c>
      <c r="C8113">
        <v>5</v>
      </c>
      <c r="D8113" t="s">
        <v>49</v>
      </c>
      <c r="E8113">
        <v>0</v>
      </c>
      <c r="F8113">
        <v>0</v>
      </c>
      <c r="G8113">
        <v>77</v>
      </c>
      <c r="H8113">
        <v>3</v>
      </c>
      <c r="I8113">
        <v>52</v>
      </c>
      <c r="J8113">
        <v>0</v>
      </c>
      <c r="K8113">
        <f>_xlfn.XLOOKUP(FraudData[[#This Row],[amount]],AmountRules[Amount Min],AmountRules[Risk Points],,-1)</f>
        <v>0</v>
      </c>
      <c r="L8113">
        <f>_xlfn.XLOOKUP(FraudData[[#This Row],[transaction_hour]],TimeRules[Hour Min],TimeRules[Risk Points],,-1)</f>
        <v>0</v>
      </c>
      <c r="M8113">
        <f>_xlfn.XLOOKUP(FraudData[[#This Row],[foreign_transaction]],ForeignRules[Foreign Transaction],ForeignRules[Risk Points],0)</f>
        <v>0</v>
      </c>
      <c r="N8113">
        <f>_xlfn.XLOOKUP(FraudData[[#This Row],[location_mismatch]],Table10[Location Mismatch],Table10[Risk Points],0)</f>
        <v>0</v>
      </c>
      <c r="O8113">
        <f>_xlfn.XLOOKUP(FraudData[[#This Row],[device_trust_score]],DeviceRules[Device Min],DeviceRules[Risk Points],,-1)</f>
        <v>0</v>
      </c>
      <c r="P8113">
        <f>_xlfn.XLOOKUP(FraudData[[#This Row],[velocity_last_24h]],VelocityRules[Velocity Min],VelocityRules[Risk Points],,-1)</f>
        <v>0</v>
      </c>
      <c r="Q8113">
        <f>_xlfn.XLOOKUP(FraudData[[#This Row],[merchant_category]],MerchantRules[Merchant Category],MerchantRules[Risk Points],0)</f>
        <v>1</v>
      </c>
      <c r="R8113">
        <f>SUM(FraudData[[#This Row],[Amount Risk]:[Merchant Risk]])</f>
        <v>1</v>
      </c>
      <c r="S8113" t="str" cm="1">
        <f t="array" ref="S8113">_xlfn.IFS(FraudData[[#This Row],[Fraud Risk Score]]&gt;=8,"High Risk",FraudData[[#This Row],[Fraud Risk Score]]&gt;=6,"Medium Risk",TRUE,"Low Risk")</f>
        <v>Low Risk</v>
      </c>
    </row>
    <row r="8114" spans="1:19">
      <c r="A8114">
        <v>8113</v>
      </c>
      <c r="B8114">
        <v>655.16999999999996</v>
      </c>
      <c r="C8114">
        <v>0</v>
      </c>
      <c r="D8114" t="s">
        <v>48</v>
      </c>
      <c r="E8114">
        <v>1</v>
      </c>
      <c r="F8114">
        <v>0</v>
      </c>
      <c r="G8114">
        <v>61</v>
      </c>
      <c r="H8114">
        <v>3</v>
      </c>
      <c r="I8114">
        <v>26</v>
      </c>
      <c r="J8114">
        <v>0</v>
      </c>
      <c r="K8114">
        <f>_xlfn.XLOOKUP(FraudData[[#This Row],[amount]],AmountRules[Amount Min],AmountRules[Risk Points],,-1)</f>
        <v>1</v>
      </c>
      <c r="L8114">
        <f>_xlfn.XLOOKUP(FraudData[[#This Row],[transaction_hour]],TimeRules[Hour Min],TimeRules[Risk Points],,-1)</f>
        <v>3</v>
      </c>
      <c r="M8114">
        <f>_xlfn.XLOOKUP(FraudData[[#This Row],[foreign_transaction]],ForeignRules[Foreign Transaction],ForeignRules[Risk Points],0)</f>
        <v>3</v>
      </c>
      <c r="N8114">
        <f>_xlfn.XLOOKUP(FraudData[[#This Row],[location_mismatch]],Table10[Location Mismatch],Table10[Risk Points],0)</f>
        <v>0</v>
      </c>
      <c r="O8114">
        <f>_xlfn.XLOOKUP(FraudData[[#This Row],[device_trust_score]],DeviceRules[Device Min],DeviceRules[Risk Points],,-1)</f>
        <v>1</v>
      </c>
      <c r="P8114">
        <f>_xlfn.XLOOKUP(FraudData[[#This Row],[velocity_last_24h]],VelocityRules[Velocity Min],VelocityRules[Risk Points],,-1)</f>
        <v>0</v>
      </c>
      <c r="Q8114">
        <f>_xlfn.XLOOKUP(FraudData[[#This Row],[merchant_category]],MerchantRules[Merchant Category],MerchantRules[Risk Points],0)</f>
        <v>0</v>
      </c>
      <c r="R8114">
        <f>SUM(FraudData[[#This Row],[Amount Risk]:[Merchant Risk]])</f>
        <v>8</v>
      </c>
      <c r="S8114" t="str" cm="1">
        <f t="array" ref="S8114">_xlfn.IFS(FraudData[[#This Row],[Fraud Risk Score]]&gt;=8,"High Risk",FraudData[[#This Row],[Fraud Risk Score]]&gt;=6,"Medium Risk",TRUE,"Low Risk")</f>
        <v>High Risk</v>
      </c>
    </row>
    <row r="8115" spans="1:19">
      <c r="A8115">
        <v>8114</v>
      </c>
      <c r="B8115">
        <v>195.97</v>
      </c>
      <c r="C8115">
        <v>11</v>
      </c>
      <c r="D8115" t="s">
        <v>46</v>
      </c>
      <c r="E8115">
        <v>1</v>
      </c>
      <c r="F8115">
        <v>0</v>
      </c>
      <c r="G8115">
        <v>81</v>
      </c>
      <c r="H8115">
        <v>0</v>
      </c>
      <c r="I8115">
        <v>26</v>
      </c>
      <c r="J8115">
        <v>0</v>
      </c>
      <c r="K8115">
        <f>_xlfn.XLOOKUP(FraudData[[#This Row],[amount]],AmountRules[Amount Min],AmountRules[Risk Points],,-1)</f>
        <v>0</v>
      </c>
      <c r="L8115">
        <f>_xlfn.XLOOKUP(FraudData[[#This Row],[transaction_hour]],TimeRules[Hour Min],TimeRules[Risk Points],,-1)</f>
        <v>0</v>
      </c>
      <c r="M8115">
        <f>_xlfn.XLOOKUP(FraudData[[#This Row],[foreign_transaction]],ForeignRules[Foreign Transaction],ForeignRules[Risk Points],0)</f>
        <v>3</v>
      </c>
      <c r="N8115">
        <f>_xlfn.XLOOKUP(FraudData[[#This Row],[location_mismatch]],Table10[Location Mismatch],Table10[Risk Points],0)</f>
        <v>0</v>
      </c>
      <c r="O8115">
        <f>_xlfn.XLOOKUP(FraudData[[#This Row],[device_trust_score]],DeviceRules[Device Min],DeviceRules[Risk Points],,-1)</f>
        <v>0</v>
      </c>
      <c r="P8115">
        <f>_xlfn.XLOOKUP(FraudData[[#This Row],[velocity_last_24h]],VelocityRules[Velocity Min],VelocityRules[Risk Points],,-1)</f>
        <v>0</v>
      </c>
      <c r="Q8115">
        <f>_xlfn.XLOOKUP(FraudData[[#This Row],[merchant_category]],MerchantRules[Merchant Category],MerchantRules[Risk Points],0)</f>
        <v>0</v>
      </c>
      <c r="R8115">
        <f>SUM(FraudData[[#This Row],[Amount Risk]:[Merchant Risk]])</f>
        <v>3</v>
      </c>
      <c r="S8115" t="str" cm="1">
        <f t="array" ref="S8115">_xlfn.IFS(FraudData[[#This Row],[Fraud Risk Score]]&gt;=8,"High Risk",FraudData[[#This Row],[Fraud Risk Score]]&gt;=6,"Medium Risk",TRUE,"Low Risk")</f>
        <v>Low Risk</v>
      </c>
    </row>
    <row r="8116" spans="1:19">
      <c r="A8116">
        <v>8115</v>
      </c>
      <c r="B8116">
        <v>94.44</v>
      </c>
      <c r="C8116">
        <v>22</v>
      </c>
      <c r="D8116" t="s">
        <v>49</v>
      </c>
      <c r="E8116">
        <v>0</v>
      </c>
      <c r="F8116">
        <v>0</v>
      </c>
      <c r="G8116">
        <v>27</v>
      </c>
      <c r="H8116">
        <v>2</v>
      </c>
      <c r="I8116">
        <v>48</v>
      </c>
      <c r="J8116">
        <v>0</v>
      </c>
      <c r="K8116">
        <f>_xlfn.XLOOKUP(FraudData[[#This Row],[amount]],AmountRules[Amount Min],AmountRules[Risk Points],,-1)</f>
        <v>0</v>
      </c>
      <c r="L8116">
        <f>_xlfn.XLOOKUP(FraudData[[#This Row],[transaction_hour]],TimeRules[Hour Min],TimeRules[Risk Points],,-1)</f>
        <v>0</v>
      </c>
      <c r="M8116">
        <f>_xlfn.XLOOKUP(FraudData[[#This Row],[foreign_transaction]],ForeignRules[Foreign Transaction],ForeignRules[Risk Points],0)</f>
        <v>0</v>
      </c>
      <c r="N8116">
        <f>_xlfn.XLOOKUP(FraudData[[#This Row],[location_mismatch]],Table10[Location Mismatch],Table10[Risk Points],0)</f>
        <v>0</v>
      </c>
      <c r="O8116">
        <f>_xlfn.XLOOKUP(FraudData[[#This Row],[device_trust_score]],DeviceRules[Device Min],DeviceRules[Risk Points],,-1)</f>
        <v>3</v>
      </c>
      <c r="P8116">
        <f>_xlfn.XLOOKUP(FraudData[[#This Row],[velocity_last_24h]],VelocityRules[Velocity Min],VelocityRules[Risk Points],,-1)</f>
        <v>0</v>
      </c>
      <c r="Q8116">
        <f>_xlfn.XLOOKUP(FraudData[[#This Row],[merchant_category]],MerchantRules[Merchant Category],MerchantRules[Risk Points],0)</f>
        <v>1</v>
      </c>
      <c r="R8116">
        <f>SUM(FraudData[[#This Row],[Amount Risk]:[Merchant Risk]])</f>
        <v>4</v>
      </c>
      <c r="S8116" t="str" cm="1">
        <f t="array" ref="S8116">_xlfn.IFS(FraudData[[#This Row],[Fraud Risk Score]]&gt;=8,"High Risk",FraudData[[#This Row],[Fraud Risk Score]]&gt;=6,"Medium Risk",TRUE,"Low Risk")</f>
        <v>Low Risk</v>
      </c>
    </row>
    <row r="8117" spans="1:19">
      <c r="A8117">
        <v>8116</v>
      </c>
      <c r="B8117">
        <v>59.25</v>
      </c>
      <c r="C8117">
        <v>22</v>
      </c>
      <c r="D8117" t="s">
        <v>48</v>
      </c>
      <c r="E8117">
        <v>0</v>
      </c>
      <c r="F8117">
        <v>0</v>
      </c>
      <c r="G8117">
        <v>35</v>
      </c>
      <c r="H8117">
        <v>2</v>
      </c>
      <c r="I8117">
        <v>60</v>
      </c>
      <c r="J8117">
        <v>0</v>
      </c>
      <c r="K8117">
        <f>_xlfn.XLOOKUP(FraudData[[#This Row],[amount]],AmountRules[Amount Min],AmountRules[Risk Points],,-1)</f>
        <v>0</v>
      </c>
      <c r="L8117">
        <f>_xlfn.XLOOKUP(FraudData[[#This Row],[transaction_hour]],TimeRules[Hour Min],TimeRules[Risk Points],,-1)</f>
        <v>0</v>
      </c>
      <c r="M8117">
        <f>_xlfn.XLOOKUP(FraudData[[#This Row],[foreign_transaction]],ForeignRules[Foreign Transaction],ForeignRules[Risk Points],0)</f>
        <v>0</v>
      </c>
      <c r="N8117">
        <f>_xlfn.XLOOKUP(FraudData[[#This Row],[location_mismatch]],Table10[Location Mismatch],Table10[Risk Points],0)</f>
        <v>0</v>
      </c>
      <c r="O8117">
        <f>_xlfn.XLOOKUP(FraudData[[#This Row],[device_trust_score]],DeviceRules[Device Min],DeviceRules[Risk Points],,-1)</f>
        <v>2</v>
      </c>
      <c r="P8117">
        <f>_xlfn.XLOOKUP(FraudData[[#This Row],[velocity_last_24h]],VelocityRules[Velocity Min],VelocityRules[Risk Points],,-1)</f>
        <v>0</v>
      </c>
      <c r="Q8117">
        <f>_xlfn.XLOOKUP(FraudData[[#This Row],[merchant_category]],MerchantRules[Merchant Category],MerchantRules[Risk Points],0)</f>
        <v>0</v>
      </c>
      <c r="R8117">
        <f>SUM(FraudData[[#This Row],[Amount Risk]:[Merchant Risk]])</f>
        <v>2</v>
      </c>
      <c r="S8117" t="str" cm="1">
        <f t="array" ref="S8117">_xlfn.IFS(FraudData[[#This Row],[Fraud Risk Score]]&gt;=8,"High Risk",FraudData[[#This Row],[Fraud Risk Score]]&gt;=6,"Medium Risk",TRUE,"Low Risk")</f>
        <v>Low Risk</v>
      </c>
    </row>
    <row r="8118" spans="1:19">
      <c r="A8118">
        <v>8117</v>
      </c>
      <c r="B8118">
        <v>236.42</v>
      </c>
      <c r="C8118">
        <v>9</v>
      </c>
      <c r="D8118" t="s">
        <v>48</v>
      </c>
      <c r="E8118">
        <v>0</v>
      </c>
      <c r="F8118">
        <v>0</v>
      </c>
      <c r="G8118">
        <v>66</v>
      </c>
      <c r="H8118">
        <v>2</v>
      </c>
      <c r="I8118">
        <v>56</v>
      </c>
      <c r="J8118">
        <v>0</v>
      </c>
      <c r="K8118">
        <f>_xlfn.XLOOKUP(FraudData[[#This Row],[amount]],AmountRules[Amount Min],AmountRules[Risk Points],,-1)</f>
        <v>0</v>
      </c>
      <c r="L8118">
        <f>_xlfn.XLOOKUP(FraudData[[#This Row],[transaction_hour]],TimeRules[Hour Min],TimeRules[Risk Points],,-1)</f>
        <v>0</v>
      </c>
      <c r="M8118">
        <f>_xlfn.XLOOKUP(FraudData[[#This Row],[foreign_transaction]],ForeignRules[Foreign Transaction],ForeignRules[Risk Points],0)</f>
        <v>0</v>
      </c>
      <c r="N8118">
        <f>_xlfn.XLOOKUP(FraudData[[#This Row],[location_mismatch]],Table10[Location Mismatch],Table10[Risk Points],0)</f>
        <v>0</v>
      </c>
      <c r="O8118">
        <f>_xlfn.XLOOKUP(FraudData[[#This Row],[device_trust_score]],DeviceRules[Device Min],DeviceRules[Risk Points],,-1)</f>
        <v>1</v>
      </c>
      <c r="P8118">
        <f>_xlfn.XLOOKUP(FraudData[[#This Row],[velocity_last_24h]],VelocityRules[Velocity Min],VelocityRules[Risk Points],,-1)</f>
        <v>0</v>
      </c>
      <c r="Q8118">
        <f>_xlfn.XLOOKUP(FraudData[[#This Row],[merchant_category]],MerchantRules[Merchant Category],MerchantRules[Risk Points],0)</f>
        <v>0</v>
      </c>
      <c r="R8118">
        <f>SUM(FraudData[[#This Row],[Amount Risk]:[Merchant Risk]])</f>
        <v>1</v>
      </c>
      <c r="S8118" t="str" cm="1">
        <f t="array" ref="S8118">_xlfn.IFS(FraudData[[#This Row],[Fraud Risk Score]]&gt;=8,"High Risk",FraudData[[#This Row],[Fraud Risk Score]]&gt;=6,"Medium Risk",TRUE,"Low Risk")</f>
        <v>Low Risk</v>
      </c>
    </row>
    <row r="8119" spans="1:19">
      <c r="A8119">
        <v>8118</v>
      </c>
      <c r="B8119">
        <v>49.92</v>
      </c>
      <c r="C8119">
        <v>13</v>
      </c>
      <c r="D8119" t="s">
        <v>50</v>
      </c>
      <c r="E8119">
        <v>0</v>
      </c>
      <c r="F8119">
        <v>0</v>
      </c>
      <c r="G8119">
        <v>79</v>
      </c>
      <c r="H8119">
        <v>1</v>
      </c>
      <c r="I8119">
        <v>49</v>
      </c>
      <c r="J8119">
        <v>0</v>
      </c>
      <c r="K8119">
        <f>_xlfn.XLOOKUP(FraudData[[#This Row],[amount]],AmountRules[Amount Min],AmountRules[Risk Points],,-1)</f>
        <v>0</v>
      </c>
      <c r="L8119">
        <f>_xlfn.XLOOKUP(FraudData[[#This Row],[transaction_hour]],TimeRules[Hour Min],TimeRules[Risk Points],,-1)</f>
        <v>0</v>
      </c>
      <c r="M8119">
        <f>_xlfn.XLOOKUP(FraudData[[#This Row],[foreign_transaction]],ForeignRules[Foreign Transaction],ForeignRules[Risk Points],0)</f>
        <v>0</v>
      </c>
      <c r="N8119">
        <f>_xlfn.XLOOKUP(FraudData[[#This Row],[location_mismatch]],Table10[Location Mismatch],Table10[Risk Points],0)</f>
        <v>0</v>
      </c>
      <c r="O8119">
        <f>_xlfn.XLOOKUP(FraudData[[#This Row],[device_trust_score]],DeviceRules[Device Min],DeviceRules[Risk Points],,-1)</f>
        <v>0</v>
      </c>
      <c r="P8119">
        <f>_xlfn.XLOOKUP(FraudData[[#This Row],[velocity_last_24h]],VelocityRules[Velocity Min],VelocityRules[Risk Points],,-1)</f>
        <v>0</v>
      </c>
      <c r="Q8119">
        <f>_xlfn.XLOOKUP(FraudData[[#This Row],[merchant_category]],MerchantRules[Merchant Category],MerchantRules[Risk Points],0)</f>
        <v>0</v>
      </c>
      <c r="R8119">
        <f>SUM(FraudData[[#This Row],[Amount Risk]:[Merchant Risk]])</f>
        <v>0</v>
      </c>
      <c r="S8119" t="str" cm="1">
        <f t="array" ref="S8119">_xlfn.IFS(FraudData[[#This Row],[Fraud Risk Score]]&gt;=8,"High Risk",FraudData[[#This Row],[Fraud Risk Score]]&gt;=6,"Medium Risk",TRUE,"Low Risk")</f>
        <v>Low Risk</v>
      </c>
    </row>
    <row r="8120" spans="1:19">
      <c r="A8120">
        <v>8119</v>
      </c>
      <c r="B8120">
        <v>33.909999999999997</v>
      </c>
      <c r="C8120">
        <v>14</v>
      </c>
      <c r="D8120" t="s">
        <v>46</v>
      </c>
      <c r="E8120">
        <v>1</v>
      </c>
      <c r="F8120">
        <v>0</v>
      </c>
      <c r="G8120">
        <v>62</v>
      </c>
      <c r="H8120">
        <v>1</v>
      </c>
      <c r="I8120">
        <v>63</v>
      </c>
      <c r="J8120">
        <v>0</v>
      </c>
      <c r="K8120">
        <f>_xlfn.XLOOKUP(FraudData[[#This Row],[amount]],AmountRules[Amount Min],AmountRules[Risk Points],,-1)</f>
        <v>0</v>
      </c>
      <c r="L8120">
        <f>_xlfn.XLOOKUP(FraudData[[#This Row],[transaction_hour]],TimeRules[Hour Min],TimeRules[Risk Points],,-1)</f>
        <v>0</v>
      </c>
      <c r="M8120">
        <f>_xlfn.XLOOKUP(FraudData[[#This Row],[foreign_transaction]],ForeignRules[Foreign Transaction],ForeignRules[Risk Points],0)</f>
        <v>3</v>
      </c>
      <c r="N8120">
        <f>_xlfn.XLOOKUP(FraudData[[#This Row],[location_mismatch]],Table10[Location Mismatch],Table10[Risk Points],0)</f>
        <v>0</v>
      </c>
      <c r="O8120">
        <f>_xlfn.XLOOKUP(FraudData[[#This Row],[device_trust_score]],DeviceRules[Device Min],DeviceRules[Risk Points],,-1)</f>
        <v>1</v>
      </c>
      <c r="P8120">
        <f>_xlfn.XLOOKUP(FraudData[[#This Row],[velocity_last_24h]],VelocityRules[Velocity Min],VelocityRules[Risk Points],,-1)</f>
        <v>0</v>
      </c>
      <c r="Q8120">
        <f>_xlfn.XLOOKUP(FraudData[[#This Row],[merchant_category]],MerchantRules[Merchant Category],MerchantRules[Risk Points],0)</f>
        <v>0</v>
      </c>
      <c r="R8120">
        <f>SUM(FraudData[[#This Row],[Amount Risk]:[Merchant Risk]])</f>
        <v>4</v>
      </c>
      <c r="S8120" t="str" cm="1">
        <f t="array" ref="S8120">_xlfn.IFS(FraudData[[#This Row],[Fraud Risk Score]]&gt;=8,"High Risk",FraudData[[#This Row],[Fraud Risk Score]]&gt;=6,"Medium Risk",TRUE,"Low Risk")</f>
        <v>Low Risk</v>
      </c>
    </row>
    <row r="8121" spans="1:19">
      <c r="A8121">
        <v>8120</v>
      </c>
      <c r="B8121">
        <v>135.84</v>
      </c>
      <c r="C8121">
        <v>22</v>
      </c>
      <c r="D8121" t="s">
        <v>48</v>
      </c>
      <c r="E8121">
        <v>0</v>
      </c>
      <c r="F8121">
        <v>0</v>
      </c>
      <c r="G8121">
        <v>48</v>
      </c>
      <c r="H8121">
        <v>4</v>
      </c>
      <c r="I8121">
        <v>31</v>
      </c>
      <c r="J8121">
        <v>0</v>
      </c>
      <c r="K8121">
        <f>_xlfn.XLOOKUP(FraudData[[#This Row],[amount]],AmountRules[Amount Min],AmountRules[Risk Points],,-1)</f>
        <v>0</v>
      </c>
      <c r="L8121">
        <f>_xlfn.XLOOKUP(FraudData[[#This Row],[transaction_hour]],TimeRules[Hour Min],TimeRules[Risk Points],,-1)</f>
        <v>0</v>
      </c>
      <c r="M8121">
        <f>_xlfn.XLOOKUP(FraudData[[#This Row],[foreign_transaction]],ForeignRules[Foreign Transaction],ForeignRules[Risk Points],0)</f>
        <v>0</v>
      </c>
      <c r="N8121">
        <f>_xlfn.XLOOKUP(FraudData[[#This Row],[location_mismatch]],Table10[Location Mismatch],Table10[Risk Points],0)</f>
        <v>0</v>
      </c>
      <c r="O8121">
        <f>_xlfn.XLOOKUP(FraudData[[#This Row],[device_trust_score]],DeviceRules[Device Min],DeviceRules[Risk Points],,-1)</f>
        <v>2</v>
      </c>
      <c r="P8121">
        <f>_xlfn.XLOOKUP(FraudData[[#This Row],[velocity_last_24h]],VelocityRules[Velocity Min],VelocityRules[Risk Points],,-1)</f>
        <v>0</v>
      </c>
      <c r="Q8121">
        <f>_xlfn.XLOOKUP(FraudData[[#This Row],[merchant_category]],MerchantRules[Merchant Category],MerchantRules[Risk Points],0)</f>
        <v>0</v>
      </c>
      <c r="R8121">
        <f>SUM(FraudData[[#This Row],[Amount Risk]:[Merchant Risk]])</f>
        <v>2</v>
      </c>
      <c r="S8121" t="str" cm="1">
        <f t="array" ref="S8121">_xlfn.IFS(FraudData[[#This Row],[Fraud Risk Score]]&gt;=8,"High Risk",FraudData[[#This Row],[Fraud Risk Score]]&gt;=6,"Medium Risk",TRUE,"Low Risk")</f>
        <v>Low Risk</v>
      </c>
    </row>
    <row r="8122" spans="1:19">
      <c r="A8122">
        <v>8121</v>
      </c>
      <c r="B8122">
        <v>61.65</v>
      </c>
      <c r="C8122">
        <v>23</v>
      </c>
      <c r="D8122" t="s">
        <v>46</v>
      </c>
      <c r="E8122">
        <v>0</v>
      </c>
      <c r="F8122">
        <v>0</v>
      </c>
      <c r="G8122">
        <v>33</v>
      </c>
      <c r="H8122">
        <v>0</v>
      </c>
      <c r="I8122">
        <v>60</v>
      </c>
      <c r="J8122">
        <v>0</v>
      </c>
      <c r="K8122">
        <f>_xlfn.XLOOKUP(FraudData[[#This Row],[amount]],AmountRules[Amount Min],AmountRules[Risk Points],,-1)</f>
        <v>0</v>
      </c>
      <c r="L8122">
        <f>_xlfn.XLOOKUP(FraudData[[#This Row],[transaction_hour]],TimeRules[Hour Min],TimeRules[Risk Points],,-1)</f>
        <v>1</v>
      </c>
      <c r="M8122">
        <f>_xlfn.XLOOKUP(FraudData[[#This Row],[foreign_transaction]],ForeignRules[Foreign Transaction],ForeignRules[Risk Points],0)</f>
        <v>0</v>
      </c>
      <c r="N8122">
        <f>_xlfn.XLOOKUP(FraudData[[#This Row],[location_mismatch]],Table10[Location Mismatch],Table10[Risk Points],0)</f>
        <v>0</v>
      </c>
      <c r="O8122">
        <f>_xlfn.XLOOKUP(FraudData[[#This Row],[device_trust_score]],DeviceRules[Device Min],DeviceRules[Risk Points],,-1)</f>
        <v>2</v>
      </c>
      <c r="P8122">
        <f>_xlfn.XLOOKUP(FraudData[[#This Row],[velocity_last_24h]],VelocityRules[Velocity Min],VelocityRules[Risk Points],,-1)</f>
        <v>0</v>
      </c>
      <c r="Q8122">
        <f>_xlfn.XLOOKUP(FraudData[[#This Row],[merchant_category]],MerchantRules[Merchant Category],MerchantRules[Risk Points],0)</f>
        <v>0</v>
      </c>
      <c r="R8122">
        <f>SUM(FraudData[[#This Row],[Amount Risk]:[Merchant Risk]])</f>
        <v>3</v>
      </c>
      <c r="S8122" t="str" cm="1">
        <f t="array" ref="S8122">_xlfn.IFS(FraudData[[#This Row],[Fraud Risk Score]]&gt;=8,"High Risk",FraudData[[#This Row],[Fraud Risk Score]]&gt;=6,"Medium Risk",TRUE,"Low Risk")</f>
        <v>Low Risk</v>
      </c>
    </row>
    <row r="8123" spans="1:19">
      <c r="A8123">
        <v>8122</v>
      </c>
      <c r="B8123">
        <v>178.43</v>
      </c>
      <c r="C8123">
        <v>3</v>
      </c>
      <c r="D8123" t="s">
        <v>50</v>
      </c>
      <c r="E8123">
        <v>0</v>
      </c>
      <c r="F8123">
        <v>1</v>
      </c>
      <c r="G8123">
        <v>37</v>
      </c>
      <c r="H8123">
        <v>0</v>
      </c>
      <c r="I8123">
        <v>53</v>
      </c>
      <c r="J8123">
        <v>1</v>
      </c>
      <c r="K8123">
        <f>_xlfn.XLOOKUP(FraudData[[#This Row],[amount]],AmountRules[Amount Min],AmountRules[Risk Points],,-1)</f>
        <v>0</v>
      </c>
      <c r="L8123">
        <f>_xlfn.XLOOKUP(FraudData[[#This Row],[transaction_hour]],TimeRules[Hour Min],TimeRules[Risk Points],,-1)</f>
        <v>3</v>
      </c>
      <c r="M8123">
        <f>_xlfn.XLOOKUP(FraudData[[#This Row],[foreign_transaction]],ForeignRules[Foreign Transaction],ForeignRules[Risk Points],0)</f>
        <v>0</v>
      </c>
      <c r="N8123">
        <f>_xlfn.XLOOKUP(FraudData[[#This Row],[location_mismatch]],Table10[Location Mismatch],Table10[Risk Points],0)</f>
        <v>3</v>
      </c>
      <c r="O8123">
        <f>_xlfn.XLOOKUP(FraudData[[#This Row],[device_trust_score]],DeviceRules[Device Min],DeviceRules[Risk Points],,-1)</f>
        <v>2</v>
      </c>
      <c r="P8123">
        <f>_xlfn.XLOOKUP(FraudData[[#This Row],[velocity_last_24h]],VelocityRules[Velocity Min],VelocityRules[Risk Points],,-1)</f>
        <v>0</v>
      </c>
      <c r="Q8123">
        <f>_xlfn.XLOOKUP(FraudData[[#This Row],[merchant_category]],MerchantRules[Merchant Category],MerchantRules[Risk Points],0)</f>
        <v>0</v>
      </c>
      <c r="R8123">
        <f>SUM(FraudData[[#This Row],[Amount Risk]:[Merchant Risk]])</f>
        <v>8</v>
      </c>
      <c r="S8123" t="str" cm="1">
        <f t="array" ref="S8123">_xlfn.IFS(FraudData[[#This Row],[Fraud Risk Score]]&gt;=8,"High Risk",FraudData[[#This Row],[Fraud Risk Score]]&gt;=6,"Medium Risk",TRUE,"Low Risk")</f>
        <v>High Risk</v>
      </c>
    </row>
    <row r="8124" spans="1:19">
      <c r="A8124">
        <v>8123</v>
      </c>
      <c r="B8124">
        <v>22.59</v>
      </c>
      <c r="C8124">
        <v>0</v>
      </c>
      <c r="D8124" t="s">
        <v>49</v>
      </c>
      <c r="E8124">
        <v>0</v>
      </c>
      <c r="F8124">
        <v>0</v>
      </c>
      <c r="G8124">
        <v>42</v>
      </c>
      <c r="H8124">
        <v>2</v>
      </c>
      <c r="I8124">
        <v>24</v>
      </c>
      <c r="J8124">
        <v>0</v>
      </c>
      <c r="K8124">
        <f>_xlfn.XLOOKUP(FraudData[[#This Row],[amount]],AmountRules[Amount Min],AmountRules[Risk Points],,-1)</f>
        <v>0</v>
      </c>
      <c r="L8124">
        <f>_xlfn.XLOOKUP(FraudData[[#This Row],[transaction_hour]],TimeRules[Hour Min],TimeRules[Risk Points],,-1)</f>
        <v>3</v>
      </c>
      <c r="M8124">
        <f>_xlfn.XLOOKUP(FraudData[[#This Row],[foreign_transaction]],ForeignRules[Foreign Transaction],ForeignRules[Risk Points],0)</f>
        <v>0</v>
      </c>
      <c r="N8124">
        <f>_xlfn.XLOOKUP(FraudData[[#This Row],[location_mismatch]],Table10[Location Mismatch],Table10[Risk Points],0)</f>
        <v>0</v>
      </c>
      <c r="O8124">
        <f>_xlfn.XLOOKUP(FraudData[[#This Row],[device_trust_score]],DeviceRules[Device Min],DeviceRules[Risk Points],,-1)</f>
        <v>2</v>
      </c>
      <c r="P8124">
        <f>_xlfn.XLOOKUP(FraudData[[#This Row],[velocity_last_24h]],VelocityRules[Velocity Min],VelocityRules[Risk Points],,-1)</f>
        <v>0</v>
      </c>
      <c r="Q8124">
        <f>_xlfn.XLOOKUP(FraudData[[#This Row],[merchant_category]],MerchantRules[Merchant Category],MerchantRules[Risk Points],0)</f>
        <v>1</v>
      </c>
      <c r="R8124">
        <f>SUM(FraudData[[#This Row],[Amount Risk]:[Merchant Risk]])</f>
        <v>6</v>
      </c>
      <c r="S8124" t="str" cm="1">
        <f t="array" ref="S8124">_xlfn.IFS(FraudData[[#This Row],[Fraud Risk Score]]&gt;=8,"High Risk",FraudData[[#This Row],[Fraud Risk Score]]&gt;=6,"Medium Risk",TRUE,"Low Risk")</f>
        <v>Medium Risk</v>
      </c>
    </row>
    <row r="8125" spans="1:19">
      <c r="A8125">
        <v>8124</v>
      </c>
      <c r="B8125">
        <v>191.53</v>
      </c>
      <c r="C8125">
        <v>7</v>
      </c>
      <c r="D8125" t="s">
        <v>47</v>
      </c>
      <c r="E8125">
        <v>0</v>
      </c>
      <c r="F8125">
        <v>0</v>
      </c>
      <c r="G8125">
        <v>34</v>
      </c>
      <c r="H8125">
        <v>4</v>
      </c>
      <c r="I8125">
        <v>49</v>
      </c>
      <c r="J8125">
        <v>0</v>
      </c>
      <c r="K8125">
        <f>_xlfn.XLOOKUP(FraudData[[#This Row],[amount]],AmountRules[Amount Min],AmountRules[Risk Points],,-1)</f>
        <v>0</v>
      </c>
      <c r="L8125">
        <f>_xlfn.XLOOKUP(FraudData[[#This Row],[transaction_hour]],TimeRules[Hour Min],TimeRules[Risk Points],,-1)</f>
        <v>0</v>
      </c>
      <c r="M8125">
        <f>_xlfn.XLOOKUP(FraudData[[#This Row],[foreign_transaction]],ForeignRules[Foreign Transaction],ForeignRules[Risk Points],0)</f>
        <v>0</v>
      </c>
      <c r="N8125">
        <f>_xlfn.XLOOKUP(FraudData[[#This Row],[location_mismatch]],Table10[Location Mismatch],Table10[Risk Points],0)</f>
        <v>0</v>
      </c>
      <c r="O8125">
        <f>_xlfn.XLOOKUP(FraudData[[#This Row],[device_trust_score]],DeviceRules[Device Min],DeviceRules[Risk Points],,-1)</f>
        <v>2</v>
      </c>
      <c r="P8125">
        <f>_xlfn.XLOOKUP(FraudData[[#This Row],[velocity_last_24h]],VelocityRules[Velocity Min],VelocityRules[Risk Points],,-1)</f>
        <v>0</v>
      </c>
      <c r="Q8125">
        <f>_xlfn.XLOOKUP(FraudData[[#This Row],[merchant_category]],MerchantRules[Merchant Category],MerchantRules[Risk Points],0)</f>
        <v>0</v>
      </c>
      <c r="R8125">
        <f>SUM(FraudData[[#This Row],[Amount Risk]:[Merchant Risk]])</f>
        <v>2</v>
      </c>
      <c r="S8125" t="str" cm="1">
        <f t="array" ref="S8125">_xlfn.IFS(FraudData[[#This Row],[Fraud Risk Score]]&gt;=8,"High Risk",FraudData[[#This Row],[Fraud Risk Score]]&gt;=6,"Medium Risk",TRUE,"Low Risk")</f>
        <v>Low Risk</v>
      </c>
    </row>
    <row r="8126" spans="1:19">
      <c r="A8126">
        <v>8125</v>
      </c>
      <c r="B8126">
        <v>59.96</v>
      </c>
      <c r="C8126">
        <v>2</v>
      </c>
      <c r="D8126" t="s">
        <v>47</v>
      </c>
      <c r="E8126">
        <v>0</v>
      </c>
      <c r="F8126">
        <v>0</v>
      </c>
      <c r="G8126">
        <v>36</v>
      </c>
      <c r="H8126">
        <v>0</v>
      </c>
      <c r="I8126">
        <v>44</v>
      </c>
      <c r="J8126">
        <v>0</v>
      </c>
      <c r="K8126">
        <f>_xlfn.XLOOKUP(FraudData[[#This Row],[amount]],AmountRules[Amount Min],AmountRules[Risk Points],,-1)</f>
        <v>0</v>
      </c>
      <c r="L8126">
        <f>_xlfn.XLOOKUP(FraudData[[#This Row],[transaction_hour]],TimeRules[Hour Min],TimeRules[Risk Points],,-1)</f>
        <v>3</v>
      </c>
      <c r="M8126">
        <f>_xlfn.XLOOKUP(FraudData[[#This Row],[foreign_transaction]],ForeignRules[Foreign Transaction],ForeignRules[Risk Points],0)</f>
        <v>0</v>
      </c>
      <c r="N8126">
        <f>_xlfn.XLOOKUP(FraudData[[#This Row],[location_mismatch]],Table10[Location Mismatch],Table10[Risk Points],0)</f>
        <v>0</v>
      </c>
      <c r="O8126">
        <f>_xlfn.XLOOKUP(FraudData[[#This Row],[device_trust_score]],DeviceRules[Device Min],DeviceRules[Risk Points],,-1)</f>
        <v>2</v>
      </c>
      <c r="P8126">
        <f>_xlfn.XLOOKUP(FraudData[[#This Row],[velocity_last_24h]],VelocityRules[Velocity Min],VelocityRules[Risk Points],,-1)</f>
        <v>0</v>
      </c>
      <c r="Q8126">
        <f>_xlfn.XLOOKUP(FraudData[[#This Row],[merchant_category]],MerchantRules[Merchant Category],MerchantRules[Risk Points],0)</f>
        <v>0</v>
      </c>
      <c r="R8126">
        <f>SUM(FraudData[[#This Row],[Amount Risk]:[Merchant Risk]])</f>
        <v>5</v>
      </c>
      <c r="S8126" t="str" cm="1">
        <f t="array" ref="S8126">_xlfn.IFS(FraudData[[#This Row],[Fraud Risk Score]]&gt;=8,"High Risk",FraudData[[#This Row],[Fraud Risk Score]]&gt;=6,"Medium Risk",TRUE,"Low Risk")</f>
        <v>Low Risk</v>
      </c>
    </row>
    <row r="8127" spans="1:19">
      <c r="A8127">
        <v>8126</v>
      </c>
      <c r="B8127">
        <v>0.04</v>
      </c>
      <c r="C8127">
        <v>13</v>
      </c>
      <c r="D8127" t="s">
        <v>47</v>
      </c>
      <c r="E8127">
        <v>0</v>
      </c>
      <c r="F8127">
        <v>0</v>
      </c>
      <c r="G8127">
        <v>71</v>
      </c>
      <c r="H8127">
        <v>1</v>
      </c>
      <c r="I8127">
        <v>25</v>
      </c>
      <c r="J8127">
        <v>0</v>
      </c>
      <c r="K8127">
        <f>_xlfn.XLOOKUP(FraudData[[#This Row],[amount]],AmountRules[Amount Min],AmountRules[Risk Points],,-1)</f>
        <v>0</v>
      </c>
      <c r="L8127">
        <f>_xlfn.XLOOKUP(FraudData[[#This Row],[transaction_hour]],TimeRules[Hour Min],TimeRules[Risk Points],,-1)</f>
        <v>0</v>
      </c>
      <c r="M8127">
        <f>_xlfn.XLOOKUP(FraudData[[#This Row],[foreign_transaction]],ForeignRules[Foreign Transaction],ForeignRules[Risk Points],0)</f>
        <v>0</v>
      </c>
      <c r="N8127">
        <f>_xlfn.XLOOKUP(FraudData[[#This Row],[location_mismatch]],Table10[Location Mismatch],Table10[Risk Points],0)</f>
        <v>0</v>
      </c>
      <c r="O8127">
        <f>_xlfn.XLOOKUP(FraudData[[#This Row],[device_trust_score]],DeviceRules[Device Min],DeviceRules[Risk Points],,-1)</f>
        <v>0</v>
      </c>
      <c r="P8127">
        <f>_xlfn.XLOOKUP(FraudData[[#This Row],[velocity_last_24h]],VelocityRules[Velocity Min],VelocityRules[Risk Points],,-1)</f>
        <v>0</v>
      </c>
      <c r="Q8127">
        <f>_xlfn.XLOOKUP(FraudData[[#This Row],[merchant_category]],MerchantRules[Merchant Category],MerchantRules[Risk Points],0)</f>
        <v>0</v>
      </c>
      <c r="R8127">
        <f>SUM(FraudData[[#This Row],[Amount Risk]:[Merchant Risk]])</f>
        <v>0</v>
      </c>
      <c r="S8127" t="str" cm="1">
        <f t="array" ref="S8127">_xlfn.IFS(FraudData[[#This Row],[Fraud Risk Score]]&gt;=8,"High Risk",FraudData[[#This Row],[Fraud Risk Score]]&gt;=6,"Medium Risk",TRUE,"Low Risk")</f>
        <v>Low Risk</v>
      </c>
    </row>
    <row r="8128" spans="1:19">
      <c r="A8128">
        <v>8127</v>
      </c>
      <c r="B8128">
        <v>24.43</v>
      </c>
      <c r="C8128">
        <v>16</v>
      </c>
      <c r="D8128" t="s">
        <v>46</v>
      </c>
      <c r="E8128">
        <v>0</v>
      </c>
      <c r="F8128">
        <v>0</v>
      </c>
      <c r="G8128">
        <v>34</v>
      </c>
      <c r="H8128">
        <v>1</v>
      </c>
      <c r="I8128">
        <v>69</v>
      </c>
      <c r="J8128">
        <v>0</v>
      </c>
      <c r="K8128">
        <f>_xlfn.XLOOKUP(FraudData[[#This Row],[amount]],AmountRules[Amount Min],AmountRules[Risk Points],,-1)</f>
        <v>0</v>
      </c>
      <c r="L8128">
        <f>_xlfn.XLOOKUP(FraudData[[#This Row],[transaction_hour]],TimeRules[Hour Min],TimeRules[Risk Points],,-1)</f>
        <v>0</v>
      </c>
      <c r="M8128">
        <f>_xlfn.XLOOKUP(FraudData[[#This Row],[foreign_transaction]],ForeignRules[Foreign Transaction],ForeignRules[Risk Points],0)</f>
        <v>0</v>
      </c>
      <c r="N8128">
        <f>_xlfn.XLOOKUP(FraudData[[#This Row],[location_mismatch]],Table10[Location Mismatch],Table10[Risk Points],0)</f>
        <v>0</v>
      </c>
      <c r="O8128">
        <f>_xlfn.XLOOKUP(FraudData[[#This Row],[device_trust_score]],DeviceRules[Device Min],DeviceRules[Risk Points],,-1)</f>
        <v>2</v>
      </c>
      <c r="P8128">
        <f>_xlfn.XLOOKUP(FraudData[[#This Row],[velocity_last_24h]],VelocityRules[Velocity Min],VelocityRules[Risk Points],,-1)</f>
        <v>0</v>
      </c>
      <c r="Q8128">
        <f>_xlfn.XLOOKUP(FraudData[[#This Row],[merchant_category]],MerchantRules[Merchant Category],MerchantRules[Risk Points],0)</f>
        <v>0</v>
      </c>
      <c r="R8128">
        <f>SUM(FraudData[[#This Row],[Amount Risk]:[Merchant Risk]])</f>
        <v>2</v>
      </c>
      <c r="S8128" t="str" cm="1">
        <f t="array" ref="S8128">_xlfn.IFS(FraudData[[#This Row],[Fraud Risk Score]]&gt;=8,"High Risk",FraudData[[#This Row],[Fraud Risk Score]]&gt;=6,"Medium Risk",TRUE,"Low Risk")</f>
        <v>Low Risk</v>
      </c>
    </row>
    <row r="8129" spans="1:19">
      <c r="A8129">
        <v>8128</v>
      </c>
      <c r="B8129">
        <v>488.21</v>
      </c>
      <c r="C8129">
        <v>1</v>
      </c>
      <c r="D8129" t="s">
        <v>47</v>
      </c>
      <c r="E8129">
        <v>0</v>
      </c>
      <c r="F8129">
        <v>1</v>
      </c>
      <c r="G8129">
        <v>25</v>
      </c>
      <c r="H8129">
        <v>1</v>
      </c>
      <c r="I8129">
        <v>33</v>
      </c>
      <c r="J8129">
        <v>1</v>
      </c>
      <c r="K8129">
        <f>_xlfn.XLOOKUP(FraudData[[#This Row],[amount]],AmountRules[Amount Min],AmountRules[Risk Points],,-1)</f>
        <v>0</v>
      </c>
      <c r="L8129">
        <f>_xlfn.XLOOKUP(FraudData[[#This Row],[transaction_hour]],TimeRules[Hour Min],TimeRules[Risk Points],,-1)</f>
        <v>3</v>
      </c>
      <c r="M8129">
        <f>_xlfn.XLOOKUP(FraudData[[#This Row],[foreign_transaction]],ForeignRules[Foreign Transaction],ForeignRules[Risk Points],0)</f>
        <v>0</v>
      </c>
      <c r="N8129">
        <f>_xlfn.XLOOKUP(FraudData[[#This Row],[location_mismatch]],Table10[Location Mismatch],Table10[Risk Points],0)</f>
        <v>3</v>
      </c>
      <c r="O8129">
        <f>_xlfn.XLOOKUP(FraudData[[#This Row],[device_trust_score]],DeviceRules[Device Min],DeviceRules[Risk Points],,-1)</f>
        <v>3</v>
      </c>
      <c r="P8129">
        <f>_xlfn.XLOOKUP(FraudData[[#This Row],[velocity_last_24h]],VelocityRules[Velocity Min],VelocityRules[Risk Points],,-1)</f>
        <v>0</v>
      </c>
      <c r="Q8129">
        <f>_xlfn.XLOOKUP(FraudData[[#This Row],[merchant_category]],MerchantRules[Merchant Category],MerchantRules[Risk Points],0)</f>
        <v>0</v>
      </c>
      <c r="R8129">
        <f>SUM(FraudData[[#This Row],[Amount Risk]:[Merchant Risk]])</f>
        <v>9</v>
      </c>
      <c r="S8129" t="str" cm="1">
        <f t="array" ref="S8129">_xlfn.IFS(FraudData[[#This Row],[Fraud Risk Score]]&gt;=8,"High Risk",FraudData[[#This Row],[Fraud Risk Score]]&gt;=6,"Medium Risk",TRUE,"Low Risk")</f>
        <v>High Risk</v>
      </c>
    </row>
    <row r="8130" spans="1:19">
      <c r="A8130">
        <v>8129</v>
      </c>
      <c r="B8130">
        <v>363.61</v>
      </c>
      <c r="C8130">
        <v>14</v>
      </c>
      <c r="D8130" t="s">
        <v>49</v>
      </c>
      <c r="E8130">
        <v>0</v>
      </c>
      <c r="F8130">
        <v>1</v>
      </c>
      <c r="G8130">
        <v>81</v>
      </c>
      <c r="H8130">
        <v>0</v>
      </c>
      <c r="I8130">
        <v>38</v>
      </c>
      <c r="J8130">
        <v>0</v>
      </c>
      <c r="K8130">
        <f>_xlfn.XLOOKUP(FraudData[[#This Row],[amount]],AmountRules[Amount Min],AmountRules[Risk Points],,-1)</f>
        <v>0</v>
      </c>
      <c r="L8130">
        <f>_xlfn.XLOOKUP(FraudData[[#This Row],[transaction_hour]],TimeRules[Hour Min],TimeRules[Risk Points],,-1)</f>
        <v>0</v>
      </c>
      <c r="M8130">
        <f>_xlfn.XLOOKUP(FraudData[[#This Row],[foreign_transaction]],ForeignRules[Foreign Transaction],ForeignRules[Risk Points],0)</f>
        <v>0</v>
      </c>
      <c r="N8130">
        <f>_xlfn.XLOOKUP(FraudData[[#This Row],[location_mismatch]],Table10[Location Mismatch],Table10[Risk Points],0)</f>
        <v>3</v>
      </c>
      <c r="O8130">
        <f>_xlfn.XLOOKUP(FraudData[[#This Row],[device_trust_score]],DeviceRules[Device Min],DeviceRules[Risk Points],,-1)</f>
        <v>0</v>
      </c>
      <c r="P8130">
        <f>_xlfn.XLOOKUP(FraudData[[#This Row],[velocity_last_24h]],VelocityRules[Velocity Min],VelocityRules[Risk Points],,-1)</f>
        <v>0</v>
      </c>
      <c r="Q8130">
        <f>_xlfn.XLOOKUP(FraudData[[#This Row],[merchant_category]],MerchantRules[Merchant Category],MerchantRules[Risk Points],0)</f>
        <v>1</v>
      </c>
      <c r="R8130">
        <f>SUM(FraudData[[#This Row],[Amount Risk]:[Merchant Risk]])</f>
        <v>4</v>
      </c>
      <c r="S8130" t="str" cm="1">
        <f t="array" ref="S8130">_xlfn.IFS(FraudData[[#This Row],[Fraud Risk Score]]&gt;=8,"High Risk",FraudData[[#This Row],[Fraud Risk Score]]&gt;=6,"Medium Risk",TRUE,"Low Risk")</f>
        <v>Low Risk</v>
      </c>
    </row>
    <row r="8131" spans="1:19">
      <c r="A8131">
        <v>8130</v>
      </c>
      <c r="B8131">
        <v>47.89</v>
      </c>
      <c r="C8131">
        <v>5</v>
      </c>
      <c r="D8131" t="s">
        <v>48</v>
      </c>
      <c r="E8131">
        <v>0</v>
      </c>
      <c r="F8131">
        <v>0</v>
      </c>
      <c r="G8131">
        <v>95</v>
      </c>
      <c r="H8131">
        <v>2</v>
      </c>
      <c r="I8131">
        <v>25</v>
      </c>
      <c r="J8131">
        <v>0</v>
      </c>
      <c r="K8131">
        <f>_xlfn.XLOOKUP(FraudData[[#This Row],[amount]],AmountRules[Amount Min],AmountRules[Risk Points],,-1)</f>
        <v>0</v>
      </c>
      <c r="L8131">
        <f>_xlfn.XLOOKUP(FraudData[[#This Row],[transaction_hour]],TimeRules[Hour Min],TimeRules[Risk Points],,-1)</f>
        <v>0</v>
      </c>
      <c r="M8131">
        <f>_xlfn.XLOOKUP(FraudData[[#This Row],[foreign_transaction]],ForeignRules[Foreign Transaction],ForeignRules[Risk Points],0)</f>
        <v>0</v>
      </c>
      <c r="N8131">
        <f>_xlfn.XLOOKUP(FraudData[[#This Row],[location_mismatch]],Table10[Location Mismatch],Table10[Risk Points],0)</f>
        <v>0</v>
      </c>
      <c r="O8131">
        <f>_xlfn.XLOOKUP(FraudData[[#This Row],[device_trust_score]],DeviceRules[Device Min],DeviceRules[Risk Points],,-1)</f>
        <v>0</v>
      </c>
      <c r="P8131">
        <f>_xlfn.XLOOKUP(FraudData[[#This Row],[velocity_last_24h]],VelocityRules[Velocity Min],VelocityRules[Risk Points],,-1)</f>
        <v>0</v>
      </c>
      <c r="Q8131">
        <f>_xlfn.XLOOKUP(FraudData[[#This Row],[merchant_category]],MerchantRules[Merchant Category],MerchantRules[Risk Points],0)</f>
        <v>0</v>
      </c>
      <c r="R8131">
        <f>SUM(FraudData[[#This Row],[Amount Risk]:[Merchant Risk]])</f>
        <v>0</v>
      </c>
      <c r="S8131" t="str" cm="1">
        <f t="array" ref="S8131">_xlfn.IFS(FraudData[[#This Row],[Fraud Risk Score]]&gt;=8,"High Risk",FraudData[[#This Row],[Fraud Risk Score]]&gt;=6,"Medium Risk",TRUE,"Low Risk")</f>
        <v>Low Risk</v>
      </c>
    </row>
    <row r="8132" spans="1:19">
      <c r="A8132">
        <v>8131</v>
      </c>
      <c r="B8132">
        <v>271.22000000000003</v>
      </c>
      <c r="C8132">
        <v>4</v>
      </c>
      <c r="D8132" t="s">
        <v>46</v>
      </c>
      <c r="E8132">
        <v>1</v>
      </c>
      <c r="F8132">
        <v>0</v>
      </c>
      <c r="G8132">
        <v>35</v>
      </c>
      <c r="H8132">
        <v>1</v>
      </c>
      <c r="I8132">
        <v>63</v>
      </c>
      <c r="J8132">
        <v>0</v>
      </c>
      <c r="K8132">
        <f>_xlfn.XLOOKUP(FraudData[[#This Row],[amount]],AmountRules[Amount Min],AmountRules[Risk Points],,-1)</f>
        <v>0</v>
      </c>
      <c r="L8132">
        <f>_xlfn.XLOOKUP(FraudData[[#This Row],[transaction_hour]],TimeRules[Hour Min],TimeRules[Risk Points],,-1)</f>
        <v>0</v>
      </c>
      <c r="M8132">
        <f>_xlfn.XLOOKUP(FraudData[[#This Row],[foreign_transaction]],ForeignRules[Foreign Transaction],ForeignRules[Risk Points],0)</f>
        <v>3</v>
      </c>
      <c r="N8132">
        <f>_xlfn.XLOOKUP(FraudData[[#This Row],[location_mismatch]],Table10[Location Mismatch],Table10[Risk Points],0)</f>
        <v>0</v>
      </c>
      <c r="O8132">
        <f>_xlfn.XLOOKUP(FraudData[[#This Row],[device_trust_score]],DeviceRules[Device Min],DeviceRules[Risk Points],,-1)</f>
        <v>2</v>
      </c>
      <c r="P8132">
        <f>_xlfn.XLOOKUP(FraudData[[#This Row],[velocity_last_24h]],VelocityRules[Velocity Min],VelocityRules[Risk Points],,-1)</f>
        <v>0</v>
      </c>
      <c r="Q8132">
        <f>_xlfn.XLOOKUP(FraudData[[#This Row],[merchant_category]],MerchantRules[Merchant Category],MerchantRules[Risk Points],0)</f>
        <v>0</v>
      </c>
      <c r="R8132">
        <f>SUM(FraudData[[#This Row],[Amount Risk]:[Merchant Risk]])</f>
        <v>5</v>
      </c>
      <c r="S8132" t="str" cm="1">
        <f t="array" ref="S8132">_xlfn.IFS(FraudData[[#This Row],[Fraud Risk Score]]&gt;=8,"High Risk",FraudData[[#This Row],[Fraud Risk Score]]&gt;=6,"Medium Risk",TRUE,"Low Risk")</f>
        <v>Low Risk</v>
      </c>
    </row>
    <row r="8133" spans="1:19">
      <c r="A8133">
        <v>8132</v>
      </c>
      <c r="B8133">
        <v>168.83</v>
      </c>
      <c r="C8133">
        <v>13</v>
      </c>
      <c r="D8133" t="s">
        <v>49</v>
      </c>
      <c r="E8133">
        <v>0</v>
      </c>
      <c r="F8133">
        <v>0</v>
      </c>
      <c r="G8133">
        <v>77</v>
      </c>
      <c r="H8133">
        <v>0</v>
      </c>
      <c r="I8133">
        <v>63</v>
      </c>
      <c r="J8133">
        <v>0</v>
      </c>
      <c r="K8133">
        <f>_xlfn.XLOOKUP(FraudData[[#This Row],[amount]],AmountRules[Amount Min],AmountRules[Risk Points],,-1)</f>
        <v>0</v>
      </c>
      <c r="L8133">
        <f>_xlfn.XLOOKUP(FraudData[[#This Row],[transaction_hour]],TimeRules[Hour Min],TimeRules[Risk Points],,-1)</f>
        <v>0</v>
      </c>
      <c r="M8133">
        <f>_xlfn.XLOOKUP(FraudData[[#This Row],[foreign_transaction]],ForeignRules[Foreign Transaction],ForeignRules[Risk Points],0)</f>
        <v>0</v>
      </c>
      <c r="N8133">
        <f>_xlfn.XLOOKUP(FraudData[[#This Row],[location_mismatch]],Table10[Location Mismatch],Table10[Risk Points],0)</f>
        <v>0</v>
      </c>
      <c r="O8133">
        <f>_xlfn.XLOOKUP(FraudData[[#This Row],[device_trust_score]],DeviceRules[Device Min],DeviceRules[Risk Points],,-1)</f>
        <v>0</v>
      </c>
      <c r="P8133">
        <f>_xlfn.XLOOKUP(FraudData[[#This Row],[velocity_last_24h]],VelocityRules[Velocity Min],VelocityRules[Risk Points],,-1)</f>
        <v>0</v>
      </c>
      <c r="Q8133">
        <f>_xlfn.XLOOKUP(FraudData[[#This Row],[merchant_category]],MerchantRules[Merchant Category],MerchantRules[Risk Points],0)</f>
        <v>1</v>
      </c>
      <c r="R8133">
        <f>SUM(FraudData[[#This Row],[Amount Risk]:[Merchant Risk]])</f>
        <v>1</v>
      </c>
      <c r="S8133" t="str" cm="1">
        <f t="array" ref="S8133">_xlfn.IFS(FraudData[[#This Row],[Fraud Risk Score]]&gt;=8,"High Risk",FraudData[[#This Row],[Fraud Risk Score]]&gt;=6,"Medium Risk",TRUE,"Low Risk")</f>
        <v>Low Risk</v>
      </c>
    </row>
    <row r="8134" spans="1:19">
      <c r="A8134">
        <v>8133</v>
      </c>
      <c r="B8134">
        <v>636.69000000000005</v>
      </c>
      <c r="C8134">
        <v>18</v>
      </c>
      <c r="D8134" t="s">
        <v>46</v>
      </c>
      <c r="E8134">
        <v>0</v>
      </c>
      <c r="F8134">
        <v>0</v>
      </c>
      <c r="G8134">
        <v>28</v>
      </c>
      <c r="H8134">
        <v>2</v>
      </c>
      <c r="I8134">
        <v>30</v>
      </c>
      <c r="J8134">
        <v>0</v>
      </c>
      <c r="K8134">
        <f>_xlfn.XLOOKUP(FraudData[[#This Row],[amount]],AmountRules[Amount Min],AmountRules[Risk Points],,-1)</f>
        <v>1</v>
      </c>
      <c r="L8134">
        <f>_xlfn.XLOOKUP(FraudData[[#This Row],[transaction_hour]],TimeRules[Hour Min],TimeRules[Risk Points],,-1)</f>
        <v>0</v>
      </c>
      <c r="M8134">
        <f>_xlfn.XLOOKUP(FraudData[[#This Row],[foreign_transaction]],ForeignRules[Foreign Transaction],ForeignRules[Risk Points],0)</f>
        <v>0</v>
      </c>
      <c r="N8134">
        <f>_xlfn.XLOOKUP(FraudData[[#This Row],[location_mismatch]],Table10[Location Mismatch],Table10[Risk Points],0)</f>
        <v>0</v>
      </c>
      <c r="O8134">
        <f>_xlfn.XLOOKUP(FraudData[[#This Row],[device_trust_score]],DeviceRules[Device Min],DeviceRules[Risk Points],,-1)</f>
        <v>3</v>
      </c>
      <c r="P8134">
        <f>_xlfn.XLOOKUP(FraudData[[#This Row],[velocity_last_24h]],VelocityRules[Velocity Min],VelocityRules[Risk Points],,-1)</f>
        <v>0</v>
      </c>
      <c r="Q8134">
        <f>_xlfn.XLOOKUP(FraudData[[#This Row],[merchant_category]],MerchantRules[Merchant Category],MerchantRules[Risk Points],0)</f>
        <v>0</v>
      </c>
      <c r="R8134">
        <f>SUM(FraudData[[#This Row],[Amount Risk]:[Merchant Risk]])</f>
        <v>4</v>
      </c>
      <c r="S8134" t="str" cm="1">
        <f t="array" ref="S8134">_xlfn.IFS(FraudData[[#This Row],[Fraud Risk Score]]&gt;=8,"High Risk",FraudData[[#This Row],[Fraud Risk Score]]&gt;=6,"Medium Risk",TRUE,"Low Risk")</f>
        <v>Low Risk</v>
      </c>
    </row>
    <row r="8135" spans="1:19">
      <c r="A8135">
        <v>8134</v>
      </c>
      <c r="B8135">
        <v>84.2</v>
      </c>
      <c r="C8135">
        <v>8</v>
      </c>
      <c r="D8135" t="s">
        <v>46</v>
      </c>
      <c r="E8135">
        <v>0</v>
      </c>
      <c r="F8135">
        <v>0</v>
      </c>
      <c r="G8135">
        <v>85</v>
      </c>
      <c r="H8135">
        <v>1</v>
      </c>
      <c r="I8135">
        <v>19</v>
      </c>
      <c r="J8135">
        <v>0</v>
      </c>
      <c r="K8135">
        <f>_xlfn.XLOOKUP(FraudData[[#This Row],[amount]],AmountRules[Amount Min],AmountRules[Risk Points],,-1)</f>
        <v>0</v>
      </c>
      <c r="L8135">
        <f>_xlfn.XLOOKUP(FraudData[[#This Row],[transaction_hour]],TimeRules[Hour Min],TimeRules[Risk Points],,-1)</f>
        <v>0</v>
      </c>
      <c r="M8135">
        <f>_xlfn.XLOOKUP(FraudData[[#This Row],[foreign_transaction]],ForeignRules[Foreign Transaction],ForeignRules[Risk Points],0)</f>
        <v>0</v>
      </c>
      <c r="N8135">
        <f>_xlfn.XLOOKUP(FraudData[[#This Row],[location_mismatch]],Table10[Location Mismatch],Table10[Risk Points],0)</f>
        <v>0</v>
      </c>
      <c r="O8135">
        <f>_xlfn.XLOOKUP(FraudData[[#This Row],[device_trust_score]],DeviceRules[Device Min],DeviceRules[Risk Points],,-1)</f>
        <v>0</v>
      </c>
      <c r="P8135">
        <f>_xlfn.XLOOKUP(FraudData[[#This Row],[velocity_last_24h]],VelocityRules[Velocity Min],VelocityRules[Risk Points],,-1)</f>
        <v>0</v>
      </c>
      <c r="Q8135">
        <f>_xlfn.XLOOKUP(FraudData[[#This Row],[merchant_category]],MerchantRules[Merchant Category],MerchantRules[Risk Points],0)</f>
        <v>0</v>
      </c>
      <c r="R8135">
        <f>SUM(FraudData[[#This Row],[Amount Risk]:[Merchant Risk]])</f>
        <v>0</v>
      </c>
      <c r="S8135" t="str" cm="1">
        <f t="array" ref="S8135">_xlfn.IFS(FraudData[[#This Row],[Fraud Risk Score]]&gt;=8,"High Risk",FraudData[[#This Row],[Fraud Risk Score]]&gt;=6,"Medium Risk",TRUE,"Low Risk")</f>
        <v>Low Risk</v>
      </c>
    </row>
    <row r="8136" spans="1:19">
      <c r="A8136">
        <v>8135</v>
      </c>
      <c r="B8136">
        <v>205.92</v>
      </c>
      <c r="C8136">
        <v>7</v>
      </c>
      <c r="D8136" t="s">
        <v>46</v>
      </c>
      <c r="E8136">
        <v>0</v>
      </c>
      <c r="F8136">
        <v>0</v>
      </c>
      <c r="G8136">
        <v>34</v>
      </c>
      <c r="H8136">
        <v>4</v>
      </c>
      <c r="I8136">
        <v>21</v>
      </c>
      <c r="J8136">
        <v>0</v>
      </c>
      <c r="K8136">
        <f>_xlfn.XLOOKUP(FraudData[[#This Row],[amount]],AmountRules[Amount Min],AmountRules[Risk Points],,-1)</f>
        <v>0</v>
      </c>
      <c r="L8136">
        <f>_xlfn.XLOOKUP(FraudData[[#This Row],[transaction_hour]],TimeRules[Hour Min],TimeRules[Risk Points],,-1)</f>
        <v>0</v>
      </c>
      <c r="M8136">
        <f>_xlfn.XLOOKUP(FraudData[[#This Row],[foreign_transaction]],ForeignRules[Foreign Transaction],ForeignRules[Risk Points],0)</f>
        <v>0</v>
      </c>
      <c r="N8136">
        <f>_xlfn.XLOOKUP(FraudData[[#This Row],[location_mismatch]],Table10[Location Mismatch],Table10[Risk Points],0)</f>
        <v>0</v>
      </c>
      <c r="O8136">
        <f>_xlfn.XLOOKUP(FraudData[[#This Row],[device_trust_score]],DeviceRules[Device Min],DeviceRules[Risk Points],,-1)</f>
        <v>2</v>
      </c>
      <c r="P8136">
        <f>_xlfn.XLOOKUP(FraudData[[#This Row],[velocity_last_24h]],VelocityRules[Velocity Min],VelocityRules[Risk Points],,-1)</f>
        <v>0</v>
      </c>
      <c r="Q8136">
        <f>_xlfn.XLOOKUP(FraudData[[#This Row],[merchant_category]],MerchantRules[Merchant Category],MerchantRules[Risk Points],0)</f>
        <v>0</v>
      </c>
      <c r="R8136">
        <f>SUM(FraudData[[#This Row],[Amount Risk]:[Merchant Risk]])</f>
        <v>2</v>
      </c>
      <c r="S8136" t="str" cm="1">
        <f t="array" ref="S8136">_xlfn.IFS(FraudData[[#This Row],[Fraud Risk Score]]&gt;=8,"High Risk",FraudData[[#This Row],[Fraud Risk Score]]&gt;=6,"Medium Risk",TRUE,"Low Risk")</f>
        <v>Low Risk</v>
      </c>
    </row>
    <row r="8137" spans="1:19">
      <c r="A8137">
        <v>8136</v>
      </c>
      <c r="B8137">
        <v>11.82</v>
      </c>
      <c r="C8137">
        <v>2</v>
      </c>
      <c r="D8137" t="s">
        <v>50</v>
      </c>
      <c r="E8137">
        <v>0</v>
      </c>
      <c r="F8137">
        <v>0</v>
      </c>
      <c r="G8137">
        <v>29</v>
      </c>
      <c r="H8137">
        <v>1</v>
      </c>
      <c r="I8137">
        <v>21</v>
      </c>
      <c r="J8137">
        <v>0</v>
      </c>
      <c r="K8137">
        <f>_xlfn.XLOOKUP(FraudData[[#This Row],[amount]],AmountRules[Amount Min],AmountRules[Risk Points],,-1)</f>
        <v>0</v>
      </c>
      <c r="L8137">
        <f>_xlfn.XLOOKUP(FraudData[[#This Row],[transaction_hour]],TimeRules[Hour Min],TimeRules[Risk Points],,-1)</f>
        <v>3</v>
      </c>
      <c r="M8137">
        <f>_xlfn.XLOOKUP(FraudData[[#This Row],[foreign_transaction]],ForeignRules[Foreign Transaction],ForeignRules[Risk Points],0)</f>
        <v>0</v>
      </c>
      <c r="N8137">
        <f>_xlfn.XLOOKUP(FraudData[[#This Row],[location_mismatch]],Table10[Location Mismatch],Table10[Risk Points],0)</f>
        <v>0</v>
      </c>
      <c r="O8137">
        <f>_xlfn.XLOOKUP(FraudData[[#This Row],[device_trust_score]],DeviceRules[Device Min],DeviceRules[Risk Points],,-1)</f>
        <v>3</v>
      </c>
      <c r="P8137">
        <f>_xlfn.XLOOKUP(FraudData[[#This Row],[velocity_last_24h]],VelocityRules[Velocity Min],VelocityRules[Risk Points],,-1)</f>
        <v>0</v>
      </c>
      <c r="Q8137">
        <f>_xlfn.XLOOKUP(FraudData[[#This Row],[merchant_category]],MerchantRules[Merchant Category],MerchantRules[Risk Points],0)</f>
        <v>0</v>
      </c>
      <c r="R8137">
        <f>SUM(FraudData[[#This Row],[Amount Risk]:[Merchant Risk]])</f>
        <v>6</v>
      </c>
      <c r="S8137" t="str" cm="1">
        <f t="array" ref="S8137">_xlfn.IFS(FraudData[[#This Row],[Fraud Risk Score]]&gt;=8,"High Risk",FraudData[[#This Row],[Fraud Risk Score]]&gt;=6,"Medium Risk",TRUE,"Low Risk")</f>
        <v>Medium Risk</v>
      </c>
    </row>
    <row r="8138" spans="1:19">
      <c r="A8138">
        <v>8137</v>
      </c>
      <c r="B8138">
        <v>90.83</v>
      </c>
      <c r="C8138">
        <v>17</v>
      </c>
      <c r="D8138" t="s">
        <v>48</v>
      </c>
      <c r="E8138">
        <v>0</v>
      </c>
      <c r="F8138">
        <v>0</v>
      </c>
      <c r="G8138">
        <v>85</v>
      </c>
      <c r="H8138">
        <v>5</v>
      </c>
      <c r="I8138">
        <v>59</v>
      </c>
      <c r="J8138">
        <v>0</v>
      </c>
      <c r="K8138">
        <f>_xlfn.XLOOKUP(FraudData[[#This Row],[amount]],AmountRules[Amount Min],AmountRules[Risk Points],,-1)</f>
        <v>0</v>
      </c>
      <c r="L8138">
        <f>_xlfn.XLOOKUP(FraudData[[#This Row],[transaction_hour]],TimeRules[Hour Min],TimeRules[Risk Points],,-1)</f>
        <v>0</v>
      </c>
      <c r="M8138">
        <f>_xlfn.XLOOKUP(FraudData[[#This Row],[foreign_transaction]],ForeignRules[Foreign Transaction],ForeignRules[Risk Points],0)</f>
        <v>0</v>
      </c>
      <c r="N8138">
        <f>_xlfn.XLOOKUP(FraudData[[#This Row],[location_mismatch]],Table10[Location Mismatch],Table10[Risk Points],0)</f>
        <v>0</v>
      </c>
      <c r="O8138">
        <f>_xlfn.XLOOKUP(FraudData[[#This Row],[device_trust_score]],DeviceRules[Device Min],DeviceRules[Risk Points],,-1)</f>
        <v>0</v>
      </c>
      <c r="P8138">
        <f>_xlfn.XLOOKUP(FraudData[[#This Row],[velocity_last_24h]],VelocityRules[Velocity Min],VelocityRules[Risk Points],,-1)</f>
        <v>3</v>
      </c>
      <c r="Q8138">
        <f>_xlfn.XLOOKUP(FraudData[[#This Row],[merchant_category]],MerchantRules[Merchant Category],MerchantRules[Risk Points],0)</f>
        <v>0</v>
      </c>
      <c r="R8138">
        <f>SUM(FraudData[[#This Row],[Amount Risk]:[Merchant Risk]])</f>
        <v>3</v>
      </c>
      <c r="S8138" t="str" cm="1">
        <f t="array" ref="S8138">_xlfn.IFS(FraudData[[#This Row],[Fraud Risk Score]]&gt;=8,"High Risk",FraudData[[#This Row],[Fraud Risk Score]]&gt;=6,"Medium Risk",TRUE,"Low Risk")</f>
        <v>Low Risk</v>
      </c>
    </row>
    <row r="8139" spans="1:19">
      <c r="A8139">
        <v>8138</v>
      </c>
      <c r="B8139">
        <v>597.45000000000005</v>
      </c>
      <c r="C8139">
        <v>7</v>
      </c>
      <c r="D8139" t="s">
        <v>47</v>
      </c>
      <c r="E8139">
        <v>0</v>
      </c>
      <c r="F8139">
        <v>0</v>
      </c>
      <c r="G8139">
        <v>54</v>
      </c>
      <c r="H8139">
        <v>6</v>
      </c>
      <c r="I8139">
        <v>48</v>
      </c>
      <c r="J8139">
        <v>0</v>
      </c>
      <c r="K8139">
        <f>_xlfn.XLOOKUP(FraudData[[#This Row],[amount]],AmountRules[Amount Min],AmountRules[Risk Points],,-1)</f>
        <v>1</v>
      </c>
      <c r="L8139">
        <f>_xlfn.XLOOKUP(FraudData[[#This Row],[transaction_hour]],TimeRules[Hour Min],TimeRules[Risk Points],,-1)</f>
        <v>0</v>
      </c>
      <c r="M8139">
        <f>_xlfn.XLOOKUP(FraudData[[#This Row],[foreign_transaction]],ForeignRules[Foreign Transaction],ForeignRules[Risk Points],0)</f>
        <v>0</v>
      </c>
      <c r="N8139">
        <f>_xlfn.XLOOKUP(FraudData[[#This Row],[location_mismatch]],Table10[Location Mismatch],Table10[Risk Points],0)</f>
        <v>0</v>
      </c>
      <c r="O8139">
        <f>_xlfn.XLOOKUP(FraudData[[#This Row],[device_trust_score]],DeviceRules[Device Min],DeviceRules[Risk Points],,-1)</f>
        <v>1</v>
      </c>
      <c r="P8139">
        <f>_xlfn.XLOOKUP(FraudData[[#This Row],[velocity_last_24h]],VelocityRules[Velocity Min],VelocityRules[Risk Points],,-1)</f>
        <v>3</v>
      </c>
      <c r="Q8139">
        <f>_xlfn.XLOOKUP(FraudData[[#This Row],[merchant_category]],MerchantRules[Merchant Category],MerchantRules[Risk Points],0)</f>
        <v>0</v>
      </c>
      <c r="R8139">
        <f>SUM(FraudData[[#This Row],[Amount Risk]:[Merchant Risk]])</f>
        <v>5</v>
      </c>
      <c r="S8139" t="str" cm="1">
        <f t="array" ref="S8139">_xlfn.IFS(FraudData[[#This Row],[Fraud Risk Score]]&gt;=8,"High Risk",FraudData[[#This Row],[Fraud Risk Score]]&gt;=6,"Medium Risk",TRUE,"Low Risk")</f>
        <v>Low Risk</v>
      </c>
    </row>
    <row r="8140" spans="1:19">
      <c r="A8140">
        <v>8139</v>
      </c>
      <c r="B8140">
        <v>139.38</v>
      </c>
      <c r="C8140">
        <v>15</v>
      </c>
      <c r="D8140" t="s">
        <v>50</v>
      </c>
      <c r="E8140">
        <v>0</v>
      </c>
      <c r="F8140">
        <v>1</v>
      </c>
      <c r="G8140">
        <v>81</v>
      </c>
      <c r="H8140">
        <v>2</v>
      </c>
      <c r="I8140">
        <v>53</v>
      </c>
      <c r="J8140">
        <v>0</v>
      </c>
      <c r="K8140">
        <f>_xlfn.XLOOKUP(FraudData[[#This Row],[amount]],AmountRules[Amount Min],AmountRules[Risk Points],,-1)</f>
        <v>0</v>
      </c>
      <c r="L8140">
        <f>_xlfn.XLOOKUP(FraudData[[#This Row],[transaction_hour]],TimeRules[Hour Min],TimeRules[Risk Points],,-1)</f>
        <v>0</v>
      </c>
      <c r="M8140">
        <f>_xlfn.XLOOKUP(FraudData[[#This Row],[foreign_transaction]],ForeignRules[Foreign Transaction],ForeignRules[Risk Points],0)</f>
        <v>0</v>
      </c>
      <c r="N8140">
        <f>_xlfn.XLOOKUP(FraudData[[#This Row],[location_mismatch]],Table10[Location Mismatch],Table10[Risk Points],0)</f>
        <v>3</v>
      </c>
      <c r="O8140">
        <f>_xlfn.XLOOKUP(FraudData[[#This Row],[device_trust_score]],DeviceRules[Device Min],DeviceRules[Risk Points],,-1)</f>
        <v>0</v>
      </c>
      <c r="P8140">
        <f>_xlfn.XLOOKUP(FraudData[[#This Row],[velocity_last_24h]],VelocityRules[Velocity Min],VelocityRules[Risk Points],,-1)</f>
        <v>0</v>
      </c>
      <c r="Q8140">
        <f>_xlfn.XLOOKUP(FraudData[[#This Row],[merchant_category]],MerchantRules[Merchant Category],MerchantRules[Risk Points],0)</f>
        <v>0</v>
      </c>
      <c r="R8140">
        <f>SUM(FraudData[[#This Row],[Amount Risk]:[Merchant Risk]])</f>
        <v>3</v>
      </c>
      <c r="S8140" t="str" cm="1">
        <f t="array" ref="S8140">_xlfn.IFS(FraudData[[#This Row],[Fraud Risk Score]]&gt;=8,"High Risk",FraudData[[#This Row],[Fraud Risk Score]]&gt;=6,"Medium Risk",TRUE,"Low Risk")</f>
        <v>Low Risk</v>
      </c>
    </row>
    <row r="8141" spans="1:19">
      <c r="A8141">
        <v>8140</v>
      </c>
      <c r="B8141">
        <v>61.11</v>
      </c>
      <c r="C8141">
        <v>14</v>
      </c>
      <c r="D8141" t="s">
        <v>48</v>
      </c>
      <c r="E8141">
        <v>0</v>
      </c>
      <c r="F8141">
        <v>1</v>
      </c>
      <c r="G8141">
        <v>57</v>
      </c>
      <c r="H8141">
        <v>4</v>
      </c>
      <c r="I8141">
        <v>34</v>
      </c>
      <c r="J8141">
        <v>0</v>
      </c>
      <c r="K8141">
        <f>_xlfn.XLOOKUP(FraudData[[#This Row],[amount]],AmountRules[Amount Min],AmountRules[Risk Points],,-1)</f>
        <v>0</v>
      </c>
      <c r="L8141">
        <f>_xlfn.XLOOKUP(FraudData[[#This Row],[transaction_hour]],TimeRules[Hour Min],TimeRules[Risk Points],,-1)</f>
        <v>0</v>
      </c>
      <c r="M8141">
        <f>_xlfn.XLOOKUP(FraudData[[#This Row],[foreign_transaction]],ForeignRules[Foreign Transaction],ForeignRules[Risk Points],0)</f>
        <v>0</v>
      </c>
      <c r="N8141">
        <f>_xlfn.XLOOKUP(FraudData[[#This Row],[location_mismatch]],Table10[Location Mismatch],Table10[Risk Points],0)</f>
        <v>3</v>
      </c>
      <c r="O8141">
        <f>_xlfn.XLOOKUP(FraudData[[#This Row],[device_trust_score]],DeviceRules[Device Min],DeviceRules[Risk Points],,-1)</f>
        <v>1</v>
      </c>
      <c r="P8141">
        <f>_xlfn.XLOOKUP(FraudData[[#This Row],[velocity_last_24h]],VelocityRules[Velocity Min],VelocityRules[Risk Points],,-1)</f>
        <v>0</v>
      </c>
      <c r="Q8141">
        <f>_xlfn.XLOOKUP(FraudData[[#This Row],[merchant_category]],MerchantRules[Merchant Category],MerchantRules[Risk Points],0)</f>
        <v>0</v>
      </c>
      <c r="R8141">
        <f>SUM(FraudData[[#This Row],[Amount Risk]:[Merchant Risk]])</f>
        <v>4</v>
      </c>
      <c r="S8141" t="str" cm="1">
        <f t="array" ref="S8141">_xlfn.IFS(FraudData[[#This Row],[Fraud Risk Score]]&gt;=8,"High Risk",FraudData[[#This Row],[Fraud Risk Score]]&gt;=6,"Medium Risk",TRUE,"Low Risk")</f>
        <v>Low Risk</v>
      </c>
    </row>
    <row r="8142" spans="1:19">
      <c r="A8142">
        <v>8141</v>
      </c>
      <c r="B8142">
        <v>23.07</v>
      </c>
      <c r="C8142">
        <v>20</v>
      </c>
      <c r="D8142" t="s">
        <v>47</v>
      </c>
      <c r="E8142">
        <v>0</v>
      </c>
      <c r="F8142">
        <v>0</v>
      </c>
      <c r="G8142">
        <v>61</v>
      </c>
      <c r="H8142">
        <v>0</v>
      </c>
      <c r="I8142">
        <v>23</v>
      </c>
      <c r="J8142">
        <v>0</v>
      </c>
      <c r="K8142">
        <f>_xlfn.XLOOKUP(FraudData[[#This Row],[amount]],AmountRules[Amount Min],AmountRules[Risk Points],,-1)</f>
        <v>0</v>
      </c>
      <c r="L8142">
        <f>_xlfn.XLOOKUP(FraudData[[#This Row],[transaction_hour]],TimeRules[Hour Min],TimeRules[Risk Points],,-1)</f>
        <v>0</v>
      </c>
      <c r="M8142">
        <f>_xlfn.XLOOKUP(FraudData[[#This Row],[foreign_transaction]],ForeignRules[Foreign Transaction],ForeignRules[Risk Points],0)</f>
        <v>0</v>
      </c>
      <c r="N8142">
        <f>_xlfn.XLOOKUP(FraudData[[#This Row],[location_mismatch]],Table10[Location Mismatch],Table10[Risk Points],0)</f>
        <v>0</v>
      </c>
      <c r="O8142">
        <f>_xlfn.XLOOKUP(FraudData[[#This Row],[device_trust_score]],DeviceRules[Device Min],DeviceRules[Risk Points],,-1)</f>
        <v>1</v>
      </c>
      <c r="P8142">
        <f>_xlfn.XLOOKUP(FraudData[[#This Row],[velocity_last_24h]],VelocityRules[Velocity Min],VelocityRules[Risk Points],,-1)</f>
        <v>0</v>
      </c>
      <c r="Q8142">
        <f>_xlfn.XLOOKUP(FraudData[[#This Row],[merchant_category]],MerchantRules[Merchant Category],MerchantRules[Risk Points],0)</f>
        <v>0</v>
      </c>
      <c r="R8142">
        <f>SUM(FraudData[[#This Row],[Amount Risk]:[Merchant Risk]])</f>
        <v>1</v>
      </c>
      <c r="S8142" t="str" cm="1">
        <f t="array" ref="S8142">_xlfn.IFS(FraudData[[#This Row],[Fraud Risk Score]]&gt;=8,"High Risk",FraudData[[#This Row],[Fraud Risk Score]]&gt;=6,"Medium Risk",TRUE,"Low Risk")</f>
        <v>Low Risk</v>
      </c>
    </row>
    <row r="8143" spans="1:19">
      <c r="A8143">
        <v>8142</v>
      </c>
      <c r="B8143">
        <v>218.84</v>
      </c>
      <c r="C8143">
        <v>14</v>
      </c>
      <c r="D8143" t="s">
        <v>50</v>
      </c>
      <c r="E8143">
        <v>0</v>
      </c>
      <c r="F8143">
        <v>0</v>
      </c>
      <c r="G8143">
        <v>92</v>
      </c>
      <c r="H8143">
        <v>1</v>
      </c>
      <c r="I8143">
        <v>60</v>
      </c>
      <c r="J8143">
        <v>0</v>
      </c>
      <c r="K8143">
        <f>_xlfn.XLOOKUP(FraudData[[#This Row],[amount]],AmountRules[Amount Min],AmountRules[Risk Points],,-1)</f>
        <v>0</v>
      </c>
      <c r="L8143">
        <f>_xlfn.XLOOKUP(FraudData[[#This Row],[transaction_hour]],TimeRules[Hour Min],TimeRules[Risk Points],,-1)</f>
        <v>0</v>
      </c>
      <c r="M8143">
        <f>_xlfn.XLOOKUP(FraudData[[#This Row],[foreign_transaction]],ForeignRules[Foreign Transaction],ForeignRules[Risk Points],0)</f>
        <v>0</v>
      </c>
      <c r="N8143">
        <f>_xlfn.XLOOKUP(FraudData[[#This Row],[location_mismatch]],Table10[Location Mismatch],Table10[Risk Points],0)</f>
        <v>0</v>
      </c>
      <c r="O8143">
        <f>_xlfn.XLOOKUP(FraudData[[#This Row],[device_trust_score]],DeviceRules[Device Min],DeviceRules[Risk Points],,-1)</f>
        <v>0</v>
      </c>
      <c r="P8143">
        <f>_xlfn.XLOOKUP(FraudData[[#This Row],[velocity_last_24h]],VelocityRules[Velocity Min],VelocityRules[Risk Points],,-1)</f>
        <v>0</v>
      </c>
      <c r="Q8143">
        <f>_xlfn.XLOOKUP(FraudData[[#This Row],[merchant_category]],MerchantRules[Merchant Category],MerchantRules[Risk Points],0)</f>
        <v>0</v>
      </c>
      <c r="R8143">
        <f>SUM(FraudData[[#This Row],[Amount Risk]:[Merchant Risk]])</f>
        <v>0</v>
      </c>
      <c r="S8143" t="str" cm="1">
        <f t="array" ref="S8143">_xlfn.IFS(FraudData[[#This Row],[Fraud Risk Score]]&gt;=8,"High Risk",FraudData[[#This Row],[Fraud Risk Score]]&gt;=6,"Medium Risk",TRUE,"Low Risk")</f>
        <v>Low Risk</v>
      </c>
    </row>
    <row r="8144" spans="1:19">
      <c r="A8144">
        <v>8143</v>
      </c>
      <c r="B8144">
        <v>186.34</v>
      </c>
      <c r="C8144">
        <v>15</v>
      </c>
      <c r="D8144" t="s">
        <v>50</v>
      </c>
      <c r="E8144">
        <v>0</v>
      </c>
      <c r="F8144">
        <v>0</v>
      </c>
      <c r="G8144">
        <v>47</v>
      </c>
      <c r="H8144">
        <v>3</v>
      </c>
      <c r="I8144">
        <v>20</v>
      </c>
      <c r="J8144">
        <v>0</v>
      </c>
      <c r="K8144">
        <f>_xlfn.XLOOKUP(FraudData[[#This Row],[amount]],AmountRules[Amount Min],AmountRules[Risk Points],,-1)</f>
        <v>0</v>
      </c>
      <c r="L8144">
        <f>_xlfn.XLOOKUP(FraudData[[#This Row],[transaction_hour]],TimeRules[Hour Min],TimeRules[Risk Points],,-1)</f>
        <v>0</v>
      </c>
      <c r="M8144">
        <f>_xlfn.XLOOKUP(FraudData[[#This Row],[foreign_transaction]],ForeignRules[Foreign Transaction],ForeignRules[Risk Points],0)</f>
        <v>0</v>
      </c>
      <c r="N8144">
        <f>_xlfn.XLOOKUP(FraudData[[#This Row],[location_mismatch]],Table10[Location Mismatch],Table10[Risk Points],0)</f>
        <v>0</v>
      </c>
      <c r="O8144">
        <f>_xlfn.XLOOKUP(FraudData[[#This Row],[device_trust_score]],DeviceRules[Device Min],DeviceRules[Risk Points],,-1)</f>
        <v>2</v>
      </c>
      <c r="P8144">
        <f>_xlfn.XLOOKUP(FraudData[[#This Row],[velocity_last_24h]],VelocityRules[Velocity Min],VelocityRules[Risk Points],,-1)</f>
        <v>0</v>
      </c>
      <c r="Q8144">
        <f>_xlfn.XLOOKUP(FraudData[[#This Row],[merchant_category]],MerchantRules[Merchant Category],MerchantRules[Risk Points],0)</f>
        <v>0</v>
      </c>
      <c r="R8144">
        <f>SUM(FraudData[[#This Row],[Amount Risk]:[Merchant Risk]])</f>
        <v>2</v>
      </c>
      <c r="S8144" t="str" cm="1">
        <f t="array" ref="S8144">_xlfn.IFS(FraudData[[#This Row],[Fraud Risk Score]]&gt;=8,"High Risk",FraudData[[#This Row],[Fraud Risk Score]]&gt;=6,"Medium Risk",TRUE,"Low Risk")</f>
        <v>Low Risk</v>
      </c>
    </row>
    <row r="8145" spans="1:19">
      <c r="A8145">
        <v>8144</v>
      </c>
      <c r="B8145">
        <v>84.3</v>
      </c>
      <c r="C8145">
        <v>0</v>
      </c>
      <c r="D8145" t="s">
        <v>49</v>
      </c>
      <c r="E8145">
        <v>0</v>
      </c>
      <c r="F8145">
        <v>0</v>
      </c>
      <c r="G8145">
        <v>94</v>
      </c>
      <c r="H8145">
        <v>1</v>
      </c>
      <c r="I8145">
        <v>19</v>
      </c>
      <c r="J8145">
        <v>0</v>
      </c>
      <c r="K8145">
        <f>_xlfn.XLOOKUP(FraudData[[#This Row],[amount]],AmountRules[Amount Min],AmountRules[Risk Points],,-1)</f>
        <v>0</v>
      </c>
      <c r="L8145">
        <f>_xlfn.XLOOKUP(FraudData[[#This Row],[transaction_hour]],TimeRules[Hour Min],TimeRules[Risk Points],,-1)</f>
        <v>3</v>
      </c>
      <c r="M8145">
        <f>_xlfn.XLOOKUP(FraudData[[#This Row],[foreign_transaction]],ForeignRules[Foreign Transaction],ForeignRules[Risk Points],0)</f>
        <v>0</v>
      </c>
      <c r="N8145">
        <f>_xlfn.XLOOKUP(FraudData[[#This Row],[location_mismatch]],Table10[Location Mismatch],Table10[Risk Points],0)</f>
        <v>0</v>
      </c>
      <c r="O8145">
        <f>_xlfn.XLOOKUP(FraudData[[#This Row],[device_trust_score]],DeviceRules[Device Min],DeviceRules[Risk Points],,-1)</f>
        <v>0</v>
      </c>
      <c r="P8145">
        <f>_xlfn.XLOOKUP(FraudData[[#This Row],[velocity_last_24h]],VelocityRules[Velocity Min],VelocityRules[Risk Points],,-1)</f>
        <v>0</v>
      </c>
      <c r="Q8145">
        <f>_xlfn.XLOOKUP(FraudData[[#This Row],[merchant_category]],MerchantRules[Merchant Category],MerchantRules[Risk Points],0)</f>
        <v>1</v>
      </c>
      <c r="R8145">
        <f>SUM(FraudData[[#This Row],[Amount Risk]:[Merchant Risk]])</f>
        <v>4</v>
      </c>
      <c r="S8145" t="str" cm="1">
        <f t="array" ref="S8145">_xlfn.IFS(FraudData[[#This Row],[Fraud Risk Score]]&gt;=8,"High Risk",FraudData[[#This Row],[Fraud Risk Score]]&gt;=6,"Medium Risk",TRUE,"Low Risk")</f>
        <v>Low Risk</v>
      </c>
    </row>
    <row r="8146" spans="1:19">
      <c r="A8146">
        <v>8145</v>
      </c>
      <c r="B8146">
        <v>542.65</v>
      </c>
      <c r="C8146">
        <v>9</v>
      </c>
      <c r="D8146" t="s">
        <v>50</v>
      </c>
      <c r="E8146">
        <v>0</v>
      </c>
      <c r="F8146">
        <v>0</v>
      </c>
      <c r="G8146">
        <v>31</v>
      </c>
      <c r="H8146">
        <v>3</v>
      </c>
      <c r="I8146">
        <v>30</v>
      </c>
      <c r="J8146">
        <v>0</v>
      </c>
      <c r="K8146">
        <f>_xlfn.XLOOKUP(FraudData[[#This Row],[amount]],AmountRules[Amount Min],AmountRules[Risk Points],,-1)</f>
        <v>1</v>
      </c>
      <c r="L8146">
        <f>_xlfn.XLOOKUP(FraudData[[#This Row],[transaction_hour]],TimeRules[Hour Min],TimeRules[Risk Points],,-1)</f>
        <v>0</v>
      </c>
      <c r="M8146">
        <f>_xlfn.XLOOKUP(FraudData[[#This Row],[foreign_transaction]],ForeignRules[Foreign Transaction],ForeignRules[Risk Points],0)</f>
        <v>0</v>
      </c>
      <c r="N8146">
        <f>_xlfn.XLOOKUP(FraudData[[#This Row],[location_mismatch]],Table10[Location Mismatch],Table10[Risk Points],0)</f>
        <v>0</v>
      </c>
      <c r="O8146">
        <f>_xlfn.XLOOKUP(FraudData[[#This Row],[device_trust_score]],DeviceRules[Device Min],DeviceRules[Risk Points],,-1)</f>
        <v>2</v>
      </c>
      <c r="P8146">
        <f>_xlfn.XLOOKUP(FraudData[[#This Row],[velocity_last_24h]],VelocityRules[Velocity Min],VelocityRules[Risk Points],,-1)</f>
        <v>0</v>
      </c>
      <c r="Q8146">
        <f>_xlfn.XLOOKUP(FraudData[[#This Row],[merchant_category]],MerchantRules[Merchant Category],MerchantRules[Risk Points],0)</f>
        <v>0</v>
      </c>
      <c r="R8146">
        <f>SUM(FraudData[[#This Row],[Amount Risk]:[Merchant Risk]])</f>
        <v>3</v>
      </c>
      <c r="S8146" t="str" cm="1">
        <f t="array" ref="S8146">_xlfn.IFS(FraudData[[#This Row],[Fraud Risk Score]]&gt;=8,"High Risk",FraudData[[#This Row],[Fraud Risk Score]]&gt;=6,"Medium Risk",TRUE,"Low Risk")</f>
        <v>Low Risk</v>
      </c>
    </row>
    <row r="8147" spans="1:19">
      <c r="A8147">
        <v>8146</v>
      </c>
      <c r="B8147">
        <v>4.04</v>
      </c>
      <c r="C8147">
        <v>18</v>
      </c>
      <c r="D8147" t="s">
        <v>46</v>
      </c>
      <c r="E8147">
        <v>1</v>
      </c>
      <c r="F8147">
        <v>0</v>
      </c>
      <c r="G8147">
        <v>43</v>
      </c>
      <c r="H8147">
        <v>0</v>
      </c>
      <c r="I8147">
        <v>41</v>
      </c>
      <c r="J8147">
        <v>0</v>
      </c>
      <c r="K8147">
        <f>_xlfn.XLOOKUP(FraudData[[#This Row],[amount]],AmountRules[Amount Min],AmountRules[Risk Points],,-1)</f>
        <v>0</v>
      </c>
      <c r="L8147">
        <f>_xlfn.XLOOKUP(FraudData[[#This Row],[transaction_hour]],TimeRules[Hour Min],TimeRules[Risk Points],,-1)</f>
        <v>0</v>
      </c>
      <c r="M8147">
        <f>_xlfn.XLOOKUP(FraudData[[#This Row],[foreign_transaction]],ForeignRules[Foreign Transaction],ForeignRules[Risk Points],0)</f>
        <v>3</v>
      </c>
      <c r="N8147">
        <f>_xlfn.XLOOKUP(FraudData[[#This Row],[location_mismatch]],Table10[Location Mismatch],Table10[Risk Points],0)</f>
        <v>0</v>
      </c>
      <c r="O8147">
        <f>_xlfn.XLOOKUP(FraudData[[#This Row],[device_trust_score]],DeviceRules[Device Min],DeviceRules[Risk Points],,-1)</f>
        <v>2</v>
      </c>
      <c r="P8147">
        <f>_xlfn.XLOOKUP(FraudData[[#This Row],[velocity_last_24h]],VelocityRules[Velocity Min],VelocityRules[Risk Points],,-1)</f>
        <v>0</v>
      </c>
      <c r="Q8147">
        <f>_xlfn.XLOOKUP(FraudData[[#This Row],[merchant_category]],MerchantRules[Merchant Category],MerchantRules[Risk Points],0)</f>
        <v>0</v>
      </c>
      <c r="R8147">
        <f>SUM(FraudData[[#This Row],[Amount Risk]:[Merchant Risk]])</f>
        <v>5</v>
      </c>
      <c r="S8147" t="str" cm="1">
        <f t="array" ref="S8147">_xlfn.IFS(FraudData[[#This Row],[Fraud Risk Score]]&gt;=8,"High Risk",FraudData[[#This Row],[Fraud Risk Score]]&gt;=6,"Medium Risk",TRUE,"Low Risk")</f>
        <v>Low Risk</v>
      </c>
    </row>
    <row r="8148" spans="1:19">
      <c r="A8148">
        <v>8147</v>
      </c>
      <c r="B8148">
        <v>65.16</v>
      </c>
      <c r="C8148">
        <v>4</v>
      </c>
      <c r="D8148" t="s">
        <v>50</v>
      </c>
      <c r="E8148">
        <v>0</v>
      </c>
      <c r="F8148">
        <v>0</v>
      </c>
      <c r="G8148">
        <v>39</v>
      </c>
      <c r="H8148">
        <v>2</v>
      </c>
      <c r="I8148">
        <v>40</v>
      </c>
      <c r="J8148">
        <v>0</v>
      </c>
      <c r="K8148">
        <f>_xlfn.XLOOKUP(FraudData[[#This Row],[amount]],AmountRules[Amount Min],AmountRules[Risk Points],,-1)</f>
        <v>0</v>
      </c>
      <c r="L8148">
        <f>_xlfn.XLOOKUP(FraudData[[#This Row],[transaction_hour]],TimeRules[Hour Min],TimeRules[Risk Points],,-1)</f>
        <v>0</v>
      </c>
      <c r="M8148">
        <f>_xlfn.XLOOKUP(FraudData[[#This Row],[foreign_transaction]],ForeignRules[Foreign Transaction],ForeignRules[Risk Points],0)</f>
        <v>0</v>
      </c>
      <c r="N8148">
        <f>_xlfn.XLOOKUP(FraudData[[#This Row],[location_mismatch]],Table10[Location Mismatch],Table10[Risk Points],0)</f>
        <v>0</v>
      </c>
      <c r="O8148">
        <f>_xlfn.XLOOKUP(FraudData[[#This Row],[device_trust_score]],DeviceRules[Device Min],DeviceRules[Risk Points],,-1)</f>
        <v>2</v>
      </c>
      <c r="P8148">
        <f>_xlfn.XLOOKUP(FraudData[[#This Row],[velocity_last_24h]],VelocityRules[Velocity Min],VelocityRules[Risk Points],,-1)</f>
        <v>0</v>
      </c>
      <c r="Q8148">
        <f>_xlfn.XLOOKUP(FraudData[[#This Row],[merchant_category]],MerchantRules[Merchant Category],MerchantRules[Risk Points],0)</f>
        <v>0</v>
      </c>
      <c r="R8148">
        <f>SUM(FraudData[[#This Row],[Amount Risk]:[Merchant Risk]])</f>
        <v>2</v>
      </c>
      <c r="S8148" t="str" cm="1">
        <f t="array" ref="S8148">_xlfn.IFS(FraudData[[#This Row],[Fraud Risk Score]]&gt;=8,"High Risk",FraudData[[#This Row],[Fraud Risk Score]]&gt;=6,"Medium Risk",TRUE,"Low Risk")</f>
        <v>Low Risk</v>
      </c>
    </row>
    <row r="8149" spans="1:19">
      <c r="A8149">
        <v>8148</v>
      </c>
      <c r="B8149">
        <v>457.05</v>
      </c>
      <c r="C8149">
        <v>17</v>
      </c>
      <c r="D8149" t="s">
        <v>46</v>
      </c>
      <c r="E8149">
        <v>0</v>
      </c>
      <c r="F8149">
        <v>0</v>
      </c>
      <c r="G8149">
        <v>56</v>
      </c>
      <c r="H8149">
        <v>2</v>
      </c>
      <c r="I8149">
        <v>40</v>
      </c>
      <c r="J8149">
        <v>0</v>
      </c>
      <c r="K8149">
        <f>_xlfn.XLOOKUP(FraudData[[#This Row],[amount]],AmountRules[Amount Min],AmountRules[Risk Points],,-1)</f>
        <v>0</v>
      </c>
      <c r="L8149">
        <f>_xlfn.XLOOKUP(FraudData[[#This Row],[transaction_hour]],TimeRules[Hour Min],TimeRules[Risk Points],,-1)</f>
        <v>0</v>
      </c>
      <c r="M8149">
        <f>_xlfn.XLOOKUP(FraudData[[#This Row],[foreign_transaction]],ForeignRules[Foreign Transaction],ForeignRules[Risk Points],0)</f>
        <v>0</v>
      </c>
      <c r="N8149">
        <f>_xlfn.XLOOKUP(FraudData[[#This Row],[location_mismatch]],Table10[Location Mismatch],Table10[Risk Points],0)</f>
        <v>0</v>
      </c>
      <c r="O8149">
        <f>_xlfn.XLOOKUP(FraudData[[#This Row],[device_trust_score]],DeviceRules[Device Min],DeviceRules[Risk Points],,-1)</f>
        <v>1</v>
      </c>
      <c r="P8149">
        <f>_xlfn.XLOOKUP(FraudData[[#This Row],[velocity_last_24h]],VelocityRules[Velocity Min],VelocityRules[Risk Points],,-1)</f>
        <v>0</v>
      </c>
      <c r="Q8149">
        <f>_xlfn.XLOOKUP(FraudData[[#This Row],[merchant_category]],MerchantRules[Merchant Category],MerchantRules[Risk Points],0)</f>
        <v>0</v>
      </c>
      <c r="R8149">
        <f>SUM(FraudData[[#This Row],[Amount Risk]:[Merchant Risk]])</f>
        <v>1</v>
      </c>
      <c r="S8149" t="str" cm="1">
        <f t="array" ref="S8149">_xlfn.IFS(FraudData[[#This Row],[Fraud Risk Score]]&gt;=8,"High Risk",FraudData[[#This Row],[Fraud Risk Score]]&gt;=6,"Medium Risk",TRUE,"Low Risk")</f>
        <v>Low Risk</v>
      </c>
    </row>
    <row r="8150" spans="1:19">
      <c r="A8150">
        <v>8149</v>
      </c>
      <c r="B8150">
        <v>69.67</v>
      </c>
      <c r="C8150">
        <v>2</v>
      </c>
      <c r="D8150" t="s">
        <v>48</v>
      </c>
      <c r="E8150">
        <v>0</v>
      </c>
      <c r="F8150">
        <v>0</v>
      </c>
      <c r="G8150">
        <v>83</v>
      </c>
      <c r="H8150">
        <v>3</v>
      </c>
      <c r="I8150">
        <v>56</v>
      </c>
      <c r="J8150">
        <v>0</v>
      </c>
      <c r="K8150">
        <f>_xlfn.XLOOKUP(FraudData[[#This Row],[amount]],AmountRules[Amount Min],AmountRules[Risk Points],,-1)</f>
        <v>0</v>
      </c>
      <c r="L8150">
        <f>_xlfn.XLOOKUP(FraudData[[#This Row],[transaction_hour]],TimeRules[Hour Min],TimeRules[Risk Points],,-1)</f>
        <v>3</v>
      </c>
      <c r="M8150">
        <f>_xlfn.XLOOKUP(FraudData[[#This Row],[foreign_transaction]],ForeignRules[Foreign Transaction],ForeignRules[Risk Points],0)</f>
        <v>0</v>
      </c>
      <c r="N8150">
        <f>_xlfn.XLOOKUP(FraudData[[#This Row],[location_mismatch]],Table10[Location Mismatch],Table10[Risk Points],0)</f>
        <v>0</v>
      </c>
      <c r="O8150">
        <f>_xlfn.XLOOKUP(FraudData[[#This Row],[device_trust_score]],DeviceRules[Device Min],DeviceRules[Risk Points],,-1)</f>
        <v>0</v>
      </c>
      <c r="P8150">
        <f>_xlfn.XLOOKUP(FraudData[[#This Row],[velocity_last_24h]],VelocityRules[Velocity Min],VelocityRules[Risk Points],,-1)</f>
        <v>0</v>
      </c>
      <c r="Q8150">
        <f>_xlfn.XLOOKUP(FraudData[[#This Row],[merchant_category]],MerchantRules[Merchant Category],MerchantRules[Risk Points],0)</f>
        <v>0</v>
      </c>
      <c r="R8150">
        <f>SUM(FraudData[[#This Row],[Amount Risk]:[Merchant Risk]])</f>
        <v>3</v>
      </c>
      <c r="S8150" t="str" cm="1">
        <f t="array" ref="S8150">_xlfn.IFS(FraudData[[#This Row],[Fraud Risk Score]]&gt;=8,"High Risk",FraudData[[#This Row],[Fraud Risk Score]]&gt;=6,"Medium Risk",TRUE,"Low Risk")</f>
        <v>Low Risk</v>
      </c>
    </row>
    <row r="8151" spans="1:19">
      <c r="A8151">
        <v>8150</v>
      </c>
      <c r="B8151">
        <v>52.32</v>
      </c>
      <c r="C8151">
        <v>3</v>
      </c>
      <c r="D8151" t="s">
        <v>48</v>
      </c>
      <c r="E8151">
        <v>0</v>
      </c>
      <c r="F8151">
        <v>0</v>
      </c>
      <c r="G8151">
        <v>94</v>
      </c>
      <c r="H8151">
        <v>2</v>
      </c>
      <c r="I8151">
        <v>51</v>
      </c>
      <c r="J8151">
        <v>0</v>
      </c>
      <c r="K8151">
        <f>_xlfn.XLOOKUP(FraudData[[#This Row],[amount]],AmountRules[Amount Min],AmountRules[Risk Points],,-1)</f>
        <v>0</v>
      </c>
      <c r="L8151">
        <f>_xlfn.XLOOKUP(FraudData[[#This Row],[transaction_hour]],TimeRules[Hour Min],TimeRules[Risk Points],,-1)</f>
        <v>3</v>
      </c>
      <c r="M8151">
        <f>_xlfn.XLOOKUP(FraudData[[#This Row],[foreign_transaction]],ForeignRules[Foreign Transaction],ForeignRules[Risk Points],0)</f>
        <v>0</v>
      </c>
      <c r="N8151">
        <f>_xlfn.XLOOKUP(FraudData[[#This Row],[location_mismatch]],Table10[Location Mismatch],Table10[Risk Points],0)</f>
        <v>0</v>
      </c>
      <c r="O8151">
        <f>_xlfn.XLOOKUP(FraudData[[#This Row],[device_trust_score]],DeviceRules[Device Min],DeviceRules[Risk Points],,-1)</f>
        <v>0</v>
      </c>
      <c r="P8151">
        <f>_xlfn.XLOOKUP(FraudData[[#This Row],[velocity_last_24h]],VelocityRules[Velocity Min],VelocityRules[Risk Points],,-1)</f>
        <v>0</v>
      </c>
      <c r="Q8151">
        <f>_xlfn.XLOOKUP(FraudData[[#This Row],[merchant_category]],MerchantRules[Merchant Category],MerchantRules[Risk Points],0)</f>
        <v>0</v>
      </c>
      <c r="R8151">
        <f>SUM(FraudData[[#This Row],[Amount Risk]:[Merchant Risk]])</f>
        <v>3</v>
      </c>
      <c r="S8151" t="str" cm="1">
        <f t="array" ref="S8151">_xlfn.IFS(FraudData[[#This Row],[Fraud Risk Score]]&gt;=8,"High Risk",FraudData[[#This Row],[Fraud Risk Score]]&gt;=6,"Medium Risk",TRUE,"Low Risk")</f>
        <v>Low Risk</v>
      </c>
    </row>
    <row r="8152" spans="1:19">
      <c r="A8152">
        <v>8151</v>
      </c>
      <c r="B8152">
        <v>137.53</v>
      </c>
      <c r="C8152">
        <v>3</v>
      </c>
      <c r="D8152" t="s">
        <v>46</v>
      </c>
      <c r="E8152">
        <v>0</v>
      </c>
      <c r="F8152">
        <v>0</v>
      </c>
      <c r="G8152">
        <v>94</v>
      </c>
      <c r="H8152">
        <v>2</v>
      </c>
      <c r="I8152">
        <v>46</v>
      </c>
      <c r="J8152">
        <v>0</v>
      </c>
      <c r="K8152">
        <f>_xlfn.XLOOKUP(FraudData[[#This Row],[amount]],AmountRules[Amount Min],AmountRules[Risk Points],,-1)</f>
        <v>0</v>
      </c>
      <c r="L8152">
        <f>_xlfn.XLOOKUP(FraudData[[#This Row],[transaction_hour]],TimeRules[Hour Min],TimeRules[Risk Points],,-1)</f>
        <v>3</v>
      </c>
      <c r="M8152">
        <f>_xlfn.XLOOKUP(FraudData[[#This Row],[foreign_transaction]],ForeignRules[Foreign Transaction],ForeignRules[Risk Points],0)</f>
        <v>0</v>
      </c>
      <c r="N8152">
        <f>_xlfn.XLOOKUP(FraudData[[#This Row],[location_mismatch]],Table10[Location Mismatch],Table10[Risk Points],0)</f>
        <v>0</v>
      </c>
      <c r="O8152">
        <f>_xlfn.XLOOKUP(FraudData[[#This Row],[device_trust_score]],DeviceRules[Device Min],DeviceRules[Risk Points],,-1)</f>
        <v>0</v>
      </c>
      <c r="P8152">
        <f>_xlfn.XLOOKUP(FraudData[[#This Row],[velocity_last_24h]],VelocityRules[Velocity Min],VelocityRules[Risk Points],,-1)</f>
        <v>0</v>
      </c>
      <c r="Q8152">
        <f>_xlfn.XLOOKUP(FraudData[[#This Row],[merchant_category]],MerchantRules[Merchant Category],MerchantRules[Risk Points],0)</f>
        <v>0</v>
      </c>
      <c r="R8152">
        <f>SUM(FraudData[[#This Row],[Amount Risk]:[Merchant Risk]])</f>
        <v>3</v>
      </c>
      <c r="S8152" t="str" cm="1">
        <f t="array" ref="S8152">_xlfn.IFS(FraudData[[#This Row],[Fraud Risk Score]]&gt;=8,"High Risk",FraudData[[#This Row],[Fraud Risk Score]]&gt;=6,"Medium Risk",TRUE,"Low Risk")</f>
        <v>Low Risk</v>
      </c>
    </row>
    <row r="8153" spans="1:19">
      <c r="A8153">
        <v>8152</v>
      </c>
      <c r="B8153">
        <v>312.51</v>
      </c>
      <c r="C8153">
        <v>10</v>
      </c>
      <c r="D8153" t="s">
        <v>49</v>
      </c>
      <c r="E8153">
        <v>0</v>
      </c>
      <c r="F8153">
        <v>0</v>
      </c>
      <c r="G8153">
        <v>30</v>
      </c>
      <c r="H8153">
        <v>2</v>
      </c>
      <c r="I8153">
        <v>50</v>
      </c>
      <c r="J8153">
        <v>0</v>
      </c>
      <c r="K8153">
        <f>_xlfn.XLOOKUP(FraudData[[#This Row],[amount]],AmountRules[Amount Min],AmountRules[Risk Points],,-1)</f>
        <v>0</v>
      </c>
      <c r="L8153">
        <f>_xlfn.XLOOKUP(FraudData[[#This Row],[transaction_hour]],TimeRules[Hour Min],TimeRules[Risk Points],,-1)</f>
        <v>0</v>
      </c>
      <c r="M8153">
        <f>_xlfn.XLOOKUP(FraudData[[#This Row],[foreign_transaction]],ForeignRules[Foreign Transaction],ForeignRules[Risk Points],0)</f>
        <v>0</v>
      </c>
      <c r="N8153">
        <f>_xlfn.XLOOKUP(FraudData[[#This Row],[location_mismatch]],Table10[Location Mismatch],Table10[Risk Points],0)</f>
        <v>0</v>
      </c>
      <c r="O8153">
        <f>_xlfn.XLOOKUP(FraudData[[#This Row],[device_trust_score]],DeviceRules[Device Min],DeviceRules[Risk Points],,-1)</f>
        <v>2</v>
      </c>
      <c r="P8153">
        <f>_xlfn.XLOOKUP(FraudData[[#This Row],[velocity_last_24h]],VelocityRules[Velocity Min],VelocityRules[Risk Points],,-1)</f>
        <v>0</v>
      </c>
      <c r="Q8153">
        <f>_xlfn.XLOOKUP(FraudData[[#This Row],[merchant_category]],MerchantRules[Merchant Category],MerchantRules[Risk Points],0)</f>
        <v>1</v>
      </c>
      <c r="R8153">
        <f>SUM(FraudData[[#This Row],[Amount Risk]:[Merchant Risk]])</f>
        <v>3</v>
      </c>
      <c r="S8153" t="str" cm="1">
        <f t="array" ref="S8153">_xlfn.IFS(FraudData[[#This Row],[Fraud Risk Score]]&gt;=8,"High Risk",FraudData[[#This Row],[Fraud Risk Score]]&gt;=6,"Medium Risk",TRUE,"Low Risk")</f>
        <v>Low Risk</v>
      </c>
    </row>
    <row r="8154" spans="1:19">
      <c r="A8154">
        <v>8153</v>
      </c>
      <c r="B8154">
        <v>19.600000000000001</v>
      </c>
      <c r="C8154">
        <v>8</v>
      </c>
      <c r="D8154" t="s">
        <v>49</v>
      </c>
      <c r="E8154">
        <v>0</v>
      </c>
      <c r="F8154">
        <v>0</v>
      </c>
      <c r="G8154">
        <v>90</v>
      </c>
      <c r="H8154">
        <v>2</v>
      </c>
      <c r="I8154">
        <v>67</v>
      </c>
      <c r="J8154">
        <v>0</v>
      </c>
      <c r="K8154">
        <f>_xlfn.XLOOKUP(FraudData[[#This Row],[amount]],AmountRules[Amount Min],AmountRules[Risk Points],,-1)</f>
        <v>0</v>
      </c>
      <c r="L8154">
        <f>_xlfn.XLOOKUP(FraudData[[#This Row],[transaction_hour]],TimeRules[Hour Min],TimeRules[Risk Points],,-1)</f>
        <v>0</v>
      </c>
      <c r="M8154">
        <f>_xlfn.XLOOKUP(FraudData[[#This Row],[foreign_transaction]],ForeignRules[Foreign Transaction],ForeignRules[Risk Points],0)</f>
        <v>0</v>
      </c>
      <c r="N8154">
        <f>_xlfn.XLOOKUP(FraudData[[#This Row],[location_mismatch]],Table10[Location Mismatch],Table10[Risk Points],0)</f>
        <v>0</v>
      </c>
      <c r="O8154">
        <f>_xlfn.XLOOKUP(FraudData[[#This Row],[device_trust_score]],DeviceRules[Device Min],DeviceRules[Risk Points],,-1)</f>
        <v>0</v>
      </c>
      <c r="P8154">
        <f>_xlfn.XLOOKUP(FraudData[[#This Row],[velocity_last_24h]],VelocityRules[Velocity Min],VelocityRules[Risk Points],,-1)</f>
        <v>0</v>
      </c>
      <c r="Q8154">
        <f>_xlfn.XLOOKUP(FraudData[[#This Row],[merchant_category]],MerchantRules[Merchant Category],MerchantRules[Risk Points],0)</f>
        <v>1</v>
      </c>
      <c r="R8154">
        <f>SUM(FraudData[[#This Row],[Amount Risk]:[Merchant Risk]])</f>
        <v>1</v>
      </c>
      <c r="S8154" t="str" cm="1">
        <f t="array" ref="S8154">_xlfn.IFS(FraudData[[#This Row],[Fraud Risk Score]]&gt;=8,"High Risk",FraudData[[#This Row],[Fraud Risk Score]]&gt;=6,"Medium Risk",TRUE,"Low Risk")</f>
        <v>Low Risk</v>
      </c>
    </row>
    <row r="8155" spans="1:19">
      <c r="A8155">
        <v>8154</v>
      </c>
      <c r="B8155">
        <v>515.71</v>
      </c>
      <c r="C8155">
        <v>0</v>
      </c>
      <c r="D8155" t="s">
        <v>48</v>
      </c>
      <c r="E8155">
        <v>0</v>
      </c>
      <c r="F8155">
        <v>0</v>
      </c>
      <c r="G8155">
        <v>28</v>
      </c>
      <c r="H8155">
        <v>3</v>
      </c>
      <c r="I8155">
        <v>43</v>
      </c>
      <c r="J8155">
        <v>0</v>
      </c>
      <c r="K8155">
        <f>_xlfn.XLOOKUP(FraudData[[#This Row],[amount]],AmountRules[Amount Min],AmountRules[Risk Points],,-1)</f>
        <v>1</v>
      </c>
      <c r="L8155">
        <f>_xlfn.XLOOKUP(FraudData[[#This Row],[transaction_hour]],TimeRules[Hour Min],TimeRules[Risk Points],,-1)</f>
        <v>3</v>
      </c>
      <c r="M8155">
        <f>_xlfn.XLOOKUP(FraudData[[#This Row],[foreign_transaction]],ForeignRules[Foreign Transaction],ForeignRules[Risk Points],0)</f>
        <v>0</v>
      </c>
      <c r="N8155">
        <f>_xlfn.XLOOKUP(FraudData[[#This Row],[location_mismatch]],Table10[Location Mismatch],Table10[Risk Points],0)</f>
        <v>0</v>
      </c>
      <c r="O8155">
        <f>_xlfn.XLOOKUP(FraudData[[#This Row],[device_trust_score]],DeviceRules[Device Min],DeviceRules[Risk Points],,-1)</f>
        <v>3</v>
      </c>
      <c r="P8155">
        <f>_xlfn.XLOOKUP(FraudData[[#This Row],[velocity_last_24h]],VelocityRules[Velocity Min],VelocityRules[Risk Points],,-1)</f>
        <v>0</v>
      </c>
      <c r="Q8155">
        <f>_xlfn.XLOOKUP(FraudData[[#This Row],[merchant_category]],MerchantRules[Merchant Category],MerchantRules[Risk Points],0)</f>
        <v>0</v>
      </c>
      <c r="R8155">
        <f>SUM(FraudData[[#This Row],[Amount Risk]:[Merchant Risk]])</f>
        <v>7</v>
      </c>
      <c r="S8155" t="str" cm="1">
        <f t="array" ref="S8155">_xlfn.IFS(FraudData[[#This Row],[Fraud Risk Score]]&gt;=8,"High Risk",FraudData[[#This Row],[Fraud Risk Score]]&gt;=6,"Medium Risk",TRUE,"Low Risk")</f>
        <v>Medium Risk</v>
      </c>
    </row>
    <row r="8156" spans="1:19">
      <c r="A8156">
        <v>8155</v>
      </c>
      <c r="B8156">
        <v>285.32</v>
      </c>
      <c r="C8156">
        <v>15</v>
      </c>
      <c r="D8156" t="s">
        <v>50</v>
      </c>
      <c r="E8156">
        <v>1</v>
      </c>
      <c r="F8156">
        <v>0</v>
      </c>
      <c r="G8156">
        <v>94</v>
      </c>
      <c r="H8156">
        <v>0</v>
      </c>
      <c r="I8156">
        <v>34</v>
      </c>
      <c r="J8156">
        <v>0</v>
      </c>
      <c r="K8156">
        <f>_xlfn.XLOOKUP(FraudData[[#This Row],[amount]],AmountRules[Amount Min],AmountRules[Risk Points],,-1)</f>
        <v>0</v>
      </c>
      <c r="L8156">
        <f>_xlfn.XLOOKUP(FraudData[[#This Row],[transaction_hour]],TimeRules[Hour Min],TimeRules[Risk Points],,-1)</f>
        <v>0</v>
      </c>
      <c r="M8156">
        <f>_xlfn.XLOOKUP(FraudData[[#This Row],[foreign_transaction]],ForeignRules[Foreign Transaction],ForeignRules[Risk Points],0)</f>
        <v>3</v>
      </c>
      <c r="N8156">
        <f>_xlfn.XLOOKUP(FraudData[[#This Row],[location_mismatch]],Table10[Location Mismatch],Table10[Risk Points],0)</f>
        <v>0</v>
      </c>
      <c r="O8156">
        <f>_xlfn.XLOOKUP(FraudData[[#This Row],[device_trust_score]],DeviceRules[Device Min],DeviceRules[Risk Points],,-1)</f>
        <v>0</v>
      </c>
      <c r="P8156">
        <f>_xlfn.XLOOKUP(FraudData[[#This Row],[velocity_last_24h]],VelocityRules[Velocity Min],VelocityRules[Risk Points],,-1)</f>
        <v>0</v>
      </c>
      <c r="Q8156">
        <f>_xlfn.XLOOKUP(FraudData[[#This Row],[merchant_category]],MerchantRules[Merchant Category],MerchantRules[Risk Points],0)</f>
        <v>0</v>
      </c>
      <c r="R8156">
        <f>SUM(FraudData[[#This Row],[Amount Risk]:[Merchant Risk]])</f>
        <v>3</v>
      </c>
      <c r="S8156" t="str" cm="1">
        <f t="array" ref="S8156">_xlfn.IFS(FraudData[[#This Row],[Fraud Risk Score]]&gt;=8,"High Risk",FraudData[[#This Row],[Fraud Risk Score]]&gt;=6,"Medium Risk",TRUE,"Low Risk")</f>
        <v>Low Risk</v>
      </c>
    </row>
    <row r="8157" spans="1:19">
      <c r="A8157">
        <v>8156</v>
      </c>
      <c r="B8157">
        <v>36</v>
      </c>
      <c r="C8157">
        <v>8</v>
      </c>
      <c r="D8157" t="s">
        <v>48</v>
      </c>
      <c r="E8157">
        <v>0</v>
      </c>
      <c r="F8157">
        <v>0</v>
      </c>
      <c r="G8157">
        <v>81</v>
      </c>
      <c r="H8157">
        <v>1</v>
      </c>
      <c r="I8157">
        <v>29</v>
      </c>
      <c r="J8157">
        <v>0</v>
      </c>
      <c r="K8157">
        <f>_xlfn.XLOOKUP(FraudData[[#This Row],[amount]],AmountRules[Amount Min],AmountRules[Risk Points],,-1)</f>
        <v>0</v>
      </c>
      <c r="L8157">
        <f>_xlfn.XLOOKUP(FraudData[[#This Row],[transaction_hour]],TimeRules[Hour Min],TimeRules[Risk Points],,-1)</f>
        <v>0</v>
      </c>
      <c r="M8157">
        <f>_xlfn.XLOOKUP(FraudData[[#This Row],[foreign_transaction]],ForeignRules[Foreign Transaction],ForeignRules[Risk Points],0)</f>
        <v>0</v>
      </c>
      <c r="N8157">
        <f>_xlfn.XLOOKUP(FraudData[[#This Row],[location_mismatch]],Table10[Location Mismatch],Table10[Risk Points],0)</f>
        <v>0</v>
      </c>
      <c r="O8157">
        <f>_xlfn.XLOOKUP(FraudData[[#This Row],[device_trust_score]],DeviceRules[Device Min],DeviceRules[Risk Points],,-1)</f>
        <v>0</v>
      </c>
      <c r="P8157">
        <f>_xlfn.XLOOKUP(FraudData[[#This Row],[velocity_last_24h]],VelocityRules[Velocity Min],VelocityRules[Risk Points],,-1)</f>
        <v>0</v>
      </c>
      <c r="Q8157">
        <f>_xlfn.XLOOKUP(FraudData[[#This Row],[merchant_category]],MerchantRules[Merchant Category],MerchantRules[Risk Points],0)</f>
        <v>0</v>
      </c>
      <c r="R8157">
        <f>SUM(FraudData[[#This Row],[Amount Risk]:[Merchant Risk]])</f>
        <v>0</v>
      </c>
      <c r="S8157" t="str" cm="1">
        <f t="array" ref="S8157">_xlfn.IFS(FraudData[[#This Row],[Fraud Risk Score]]&gt;=8,"High Risk",FraudData[[#This Row],[Fraud Risk Score]]&gt;=6,"Medium Risk",TRUE,"Low Risk")</f>
        <v>Low Risk</v>
      </c>
    </row>
    <row r="8158" spans="1:19">
      <c r="A8158">
        <v>8157</v>
      </c>
      <c r="B8158">
        <v>224.07</v>
      </c>
      <c r="C8158">
        <v>10</v>
      </c>
      <c r="D8158" t="s">
        <v>48</v>
      </c>
      <c r="E8158">
        <v>0</v>
      </c>
      <c r="F8158">
        <v>0</v>
      </c>
      <c r="G8158">
        <v>85</v>
      </c>
      <c r="H8158">
        <v>1</v>
      </c>
      <c r="I8158">
        <v>55</v>
      </c>
      <c r="J8158">
        <v>0</v>
      </c>
      <c r="K8158">
        <f>_xlfn.XLOOKUP(FraudData[[#This Row],[amount]],AmountRules[Amount Min],AmountRules[Risk Points],,-1)</f>
        <v>0</v>
      </c>
      <c r="L8158">
        <f>_xlfn.XLOOKUP(FraudData[[#This Row],[transaction_hour]],TimeRules[Hour Min],TimeRules[Risk Points],,-1)</f>
        <v>0</v>
      </c>
      <c r="M8158">
        <f>_xlfn.XLOOKUP(FraudData[[#This Row],[foreign_transaction]],ForeignRules[Foreign Transaction],ForeignRules[Risk Points],0)</f>
        <v>0</v>
      </c>
      <c r="N8158">
        <f>_xlfn.XLOOKUP(FraudData[[#This Row],[location_mismatch]],Table10[Location Mismatch],Table10[Risk Points],0)</f>
        <v>0</v>
      </c>
      <c r="O8158">
        <f>_xlfn.XLOOKUP(FraudData[[#This Row],[device_trust_score]],DeviceRules[Device Min],DeviceRules[Risk Points],,-1)</f>
        <v>0</v>
      </c>
      <c r="P8158">
        <f>_xlfn.XLOOKUP(FraudData[[#This Row],[velocity_last_24h]],VelocityRules[Velocity Min],VelocityRules[Risk Points],,-1)</f>
        <v>0</v>
      </c>
      <c r="Q8158">
        <f>_xlfn.XLOOKUP(FraudData[[#This Row],[merchant_category]],MerchantRules[Merchant Category],MerchantRules[Risk Points],0)</f>
        <v>0</v>
      </c>
      <c r="R8158">
        <f>SUM(FraudData[[#This Row],[Amount Risk]:[Merchant Risk]])</f>
        <v>0</v>
      </c>
      <c r="S8158" t="str" cm="1">
        <f t="array" ref="S8158">_xlfn.IFS(FraudData[[#This Row],[Fraud Risk Score]]&gt;=8,"High Risk",FraudData[[#This Row],[Fraud Risk Score]]&gt;=6,"Medium Risk",TRUE,"Low Risk")</f>
        <v>Low Risk</v>
      </c>
    </row>
    <row r="8159" spans="1:19">
      <c r="A8159">
        <v>8158</v>
      </c>
      <c r="B8159">
        <v>87.49</v>
      </c>
      <c r="C8159">
        <v>5</v>
      </c>
      <c r="D8159" t="s">
        <v>46</v>
      </c>
      <c r="E8159">
        <v>0</v>
      </c>
      <c r="F8159">
        <v>0</v>
      </c>
      <c r="G8159">
        <v>80</v>
      </c>
      <c r="H8159">
        <v>2</v>
      </c>
      <c r="I8159">
        <v>41</v>
      </c>
      <c r="J8159">
        <v>0</v>
      </c>
      <c r="K8159">
        <f>_xlfn.XLOOKUP(FraudData[[#This Row],[amount]],AmountRules[Amount Min],AmountRules[Risk Points],,-1)</f>
        <v>0</v>
      </c>
      <c r="L8159">
        <f>_xlfn.XLOOKUP(FraudData[[#This Row],[transaction_hour]],TimeRules[Hour Min],TimeRules[Risk Points],,-1)</f>
        <v>0</v>
      </c>
      <c r="M8159">
        <f>_xlfn.XLOOKUP(FraudData[[#This Row],[foreign_transaction]],ForeignRules[Foreign Transaction],ForeignRules[Risk Points],0)</f>
        <v>0</v>
      </c>
      <c r="N8159">
        <f>_xlfn.XLOOKUP(FraudData[[#This Row],[location_mismatch]],Table10[Location Mismatch],Table10[Risk Points],0)</f>
        <v>0</v>
      </c>
      <c r="O8159">
        <f>_xlfn.XLOOKUP(FraudData[[#This Row],[device_trust_score]],DeviceRules[Device Min],DeviceRules[Risk Points],,-1)</f>
        <v>0</v>
      </c>
      <c r="P8159">
        <f>_xlfn.XLOOKUP(FraudData[[#This Row],[velocity_last_24h]],VelocityRules[Velocity Min],VelocityRules[Risk Points],,-1)</f>
        <v>0</v>
      </c>
      <c r="Q8159">
        <f>_xlfn.XLOOKUP(FraudData[[#This Row],[merchant_category]],MerchantRules[Merchant Category],MerchantRules[Risk Points],0)</f>
        <v>0</v>
      </c>
      <c r="R8159">
        <f>SUM(FraudData[[#This Row],[Amount Risk]:[Merchant Risk]])</f>
        <v>0</v>
      </c>
      <c r="S8159" t="str" cm="1">
        <f t="array" ref="S8159">_xlfn.IFS(FraudData[[#This Row],[Fraud Risk Score]]&gt;=8,"High Risk",FraudData[[#This Row],[Fraud Risk Score]]&gt;=6,"Medium Risk",TRUE,"Low Risk")</f>
        <v>Low Risk</v>
      </c>
    </row>
    <row r="8160" spans="1:19">
      <c r="A8160">
        <v>8159</v>
      </c>
      <c r="B8160">
        <v>92.64</v>
      </c>
      <c r="C8160">
        <v>16</v>
      </c>
      <c r="D8160" t="s">
        <v>49</v>
      </c>
      <c r="E8160">
        <v>0</v>
      </c>
      <c r="F8160">
        <v>0</v>
      </c>
      <c r="G8160">
        <v>38</v>
      </c>
      <c r="H8160">
        <v>0</v>
      </c>
      <c r="I8160">
        <v>23</v>
      </c>
      <c r="J8160">
        <v>0</v>
      </c>
      <c r="K8160">
        <f>_xlfn.XLOOKUP(FraudData[[#This Row],[amount]],AmountRules[Amount Min],AmountRules[Risk Points],,-1)</f>
        <v>0</v>
      </c>
      <c r="L8160">
        <f>_xlfn.XLOOKUP(FraudData[[#This Row],[transaction_hour]],TimeRules[Hour Min],TimeRules[Risk Points],,-1)</f>
        <v>0</v>
      </c>
      <c r="M8160">
        <f>_xlfn.XLOOKUP(FraudData[[#This Row],[foreign_transaction]],ForeignRules[Foreign Transaction],ForeignRules[Risk Points],0)</f>
        <v>0</v>
      </c>
      <c r="N8160">
        <f>_xlfn.XLOOKUP(FraudData[[#This Row],[location_mismatch]],Table10[Location Mismatch],Table10[Risk Points],0)</f>
        <v>0</v>
      </c>
      <c r="O8160">
        <f>_xlfn.XLOOKUP(FraudData[[#This Row],[device_trust_score]],DeviceRules[Device Min],DeviceRules[Risk Points],,-1)</f>
        <v>2</v>
      </c>
      <c r="P8160">
        <f>_xlfn.XLOOKUP(FraudData[[#This Row],[velocity_last_24h]],VelocityRules[Velocity Min],VelocityRules[Risk Points],,-1)</f>
        <v>0</v>
      </c>
      <c r="Q8160">
        <f>_xlfn.XLOOKUP(FraudData[[#This Row],[merchant_category]],MerchantRules[Merchant Category],MerchantRules[Risk Points],0)</f>
        <v>1</v>
      </c>
      <c r="R8160">
        <f>SUM(FraudData[[#This Row],[Amount Risk]:[Merchant Risk]])</f>
        <v>3</v>
      </c>
      <c r="S8160" t="str" cm="1">
        <f t="array" ref="S8160">_xlfn.IFS(FraudData[[#This Row],[Fraud Risk Score]]&gt;=8,"High Risk",FraudData[[#This Row],[Fraud Risk Score]]&gt;=6,"Medium Risk",TRUE,"Low Risk")</f>
        <v>Low Risk</v>
      </c>
    </row>
    <row r="8161" spans="1:19">
      <c r="A8161">
        <v>8160</v>
      </c>
      <c r="B8161">
        <v>275.26</v>
      </c>
      <c r="C8161">
        <v>11</v>
      </c>
      <c r="D8161" t="s">
        <v>46</v>
      </c>
      <c r="E8161">
        <v>0</v>
      </c>
      <c r="F8161">
        <v>0</v>
      </c>
      <c r="G8161">
        <v>31</v>
      </c>
      <c r="H8161">
        <v>2</v>
      </c>
      <c r="I8161">
        <v>40</v>
      </c>
      <c r="J8161">
        <v>0</v>
      </c>
      <c r="K8161">
        <f>_xlfn.XLOOKUP(FraudData[[#This Row],[amount]],AmountRules[Amount Min],AmountRules[Risk Points],,-1)</f>
        <v>0</v>
      </c>
      <c r="L8161">
        <f>_xlfn.XLOOKUP(FraudData[[#This Row],[transaction_hour]],TimeRules[Hour Min],TimeRules[Risk Points],,-1)</f>
        <v>0</v>
      </c>
      <c r="M8161">
        <f>_xlfn.XLOOKUP(FraudData[[#This Row],[foreign_transaction]],ForeignRules[Foreign Transaction],ForeignRules[Risk Points],0)</f>
        <v>0</v>
      </c>
      <c r="N8161">
        <f>_xlfn.XLOOKUP(FraudData[[#This Row],[location_mismatch]],Table10[Location Mismatch],Table10[Risk Points],0)</f>
        <v>0</v>
      </c>
      <c r="O8161">
        <f>_xlfn.XLOOKUP(FraudData[[#This Row],[device_trust_score]],DeviceRules[Device Min],DeviceRules[Risk Points],,-1)</f>
        <v>2</v>
      </c>
      <c r="P8161">
        <f>_xlfn.XLOOKUP(FraudData[[#This Row],[velocity_last_24h]],VelocityRules[Velocity Min],VelocityRules[Risk Points],,-1)</f>
        <v>0</v>
      </c>
      <c r="Q8161">
        <f>_xlfn.XLOOKUP(FraudData[[#This Row],[merchant_category]],MerchantRules[Merchant Category],MerchantRules[Risk Points],0)</f>
        <v>0</v>
      </c>
      <c r="R8161">
        <f>SUM(FraudData[[#This Row],[Amount Risk]:[Merchant Risk]])</f>
        <v>2</v>
      </c>
      <c r="S8161" t="str" cm="1">
        <f t="array" ref="S8161">_xlfn.IFS(FraudData[[#This Row],[Fraud Risk Score]]&gt;=8,"High Risk",FraudData[[#This Row],[Fraud Risk Score]]&gt;=6,"Medium Risk",TRUE,"Low Risk")</f>
        <v>Low Risk</v>
      </c>
    </row>
    <row r="8162" spans="1:19">
      <c r="A8162">
        <v>8161</v>
      </c>
      <c r="B8162">
        <v>592.39</v>
      </c>
      <c r="C8162">
        <v>21</v>
      </c>
      <c r="D8162" t="s">
        <v>48</v>
      </c>
      <c r="E8162">
        <v>0</v>
      </c>
      <c r="F8162">
        <v>0</v>
      </c>
      <c r="G8162">
        <v>78</v>
      </c>
      <c r="H8162">
        <v>5</v>
      </c>
      <c r="I8162">
        <v>68</v>
      </c>
      <c r="J8162">
        <v>0</v>
      </c>
      <c r="K8162">
        <f>_xlfn.XLOOKUP(FraudData[[#This Row],[amount]],AmountRules[Amount Min],AmountRules[Risk Points],,-1)</f>
        <v>1</v>
      </c>
      <c r="L8162">
        <f>_xlfn.XLOOKUP(FraudData[[#This Row],[transaction_hour]],TimeRules[Hour Min],TimeRules[Risk Points],,-1)</f>
        <v>0</v>
      </c>
      <c r="M8162">
        <f>_xlfn.XLOOKUP(FraudData[[#This Row],[foreign_transaction]],ForeignRules[Foreign Transaction],ForeignRules[Risk Points],0)</f>
        <v>0</v>
      </c>
      <c r="N8162">
        <f>_xlfn.XLOOKUP(FraudData[[#This Row],[location_mismatch]],Table10[Location Mismatch],Table10[Risk Points],0)</f>
        <v>0</v>
      </c>
      <c r="O8162">
        <f>_xlfn.XLOOKUP(FraudData[[#This Row],[device_trust_score]],DeviceRules[Device Min],DeviceRules[Risk Points],,-1)</f>
        <v>0</v>
      </c>
      <c r="P8162">
        <f>_xlfn.XLOOKUP(FraudData[[#This Row],[velocity_last_24h]],VelocityRules[Velocity Min],VelocityRules[Risk Points],,-1)</f>
        <v>3</v>
      </c>
      <c r="Q8162">
        <f>_xlfn.XLOOKUP(FraudData[[#This Row],[merchant_category]],MerchantRules[Merchant Category],MerchantRules[Risk Points],0)</f>
        <v>0</v>
      </c>
      <c r="R8162">
        <f>SUM(FraudData[[#This Row],[Amount Risk]:[Merchant Risk]])</f>
        <v>4</v>
      </c>
      <c r="S8162" t="str" cm="1">
        <f t="array" ref="S8162">_xlfn.IFS(FraudData[[#This Row],[Fraud Risk Score]]&gt;=8,"High Risk",FraudData[[#This Row],[Fraud Risk Score]]&gt;=6,"Medium Risk",TRUE,"Low Risk")</f>
        <v>Low Risk</v>
      </c>
    </row>
    <row r="8163" spans="1:19">
      <c r="A8163">
        <v>8162</v>
      </c>
      <c r="B8163">
        <v>24.38</v>
      </c>
      <c r="C8163">
        <v>7</v>
      </c>
      <c r="D8163" t="s">
        <v>47</v>
      </c>
      <c r="E8163">
        <v>0</v>
      </c>
      <c r="F8163">
        <v>0</v>
      </c>
      <c r="G8163">
        <v>82</v>
      </c>
      <c r="H8163">
        <v>5</v>
      </c>
      <c r="I8163">
        <v>27</v>
      </c>
      <c r="J8163">
        <v>0</v>
      </c>
      <c r="K8163">
        <f>_xlfn.XLOOKUP(FraudData[[#This Row],[amount]],AmountRules[Amount Min],AmountRules[Risk Points],,-1)</f>
        <v>0</v>
      </c>
      <c r="L8163">
        <f>_xlfn.XLOOKUP(FraudData[[#This Row],[transaction_hour]],TimeRules[Hour Min],TimeRules[Risk Points],,-1)</f>
        <v>0</v>
      </c>
      <c r="M8163">
        <f>_xlfn.XLOOKUP(FraudData[[#This Row],[foreign_transaction]],ForeignRules[Foreign Transaction],ForeignRules[Risk Points],0)</f>
        <v>0</v>
      </c>
      <c r="N8163">
        <f>_xlfn.XLOOKUP(FraudData[[#This Row],[location_mismatch]],Table10[Location Mismatch],Table10[Risk Points],0)</f>
        <v>0</v>
      </c>
      <c r="O8163">
        <f>_xlfn.XLOOKUP(FraudData[[#This Row],[device_trust_score]],DeviceRules[Device Min],DeviceRules[Risk Points],,-1)</f>
        <v>0</v>
      </c>
      <c r="P8163">
        <f>_xlfn.XLOOKUP(FraudData[[#This Row],[velocity_last_24h]],VelocityRules[Velocity Min],VelocityRules[Risk Points],,-1)</f>
        <v>3</v>
      </c>
      <c r="Q8163">
        <f>_xlfn.XLOOKUP(FraudData[[#This Row],[merchant_category]],MerchantRules[Merchant Category],MerchantRules[Risk Points],0)</f>
        <v>0</v>
      </c>
      <c r="R8163">
        <f>SUM(FraudData[[#This Row],[Amount Risk]:[Merchant Risk]])</f>
        <v>3</v>
      </c>
      <c r="S8163" t="str" cm="1">
        <f t="array" ref="S8163">_xlfn.IFS(FraudData[[#This Row],[Fraud Risk Score]]&gt;=8,"High Risk",FraudData[[#This Row],[Fraud Risk Score]]&gt;=6,"Medium Risk",TRUE,"Low Risk")</f>
        <v>Low Risk</v>
      </c>
    </row>
    <row r="8164" spans="1:19">
      <c r="A8164">
        <v>8163</v>
      </c>
      <c r="B8164">
        <v>98.25</v>
      </c>
      <c r="C8164">
        <v>15</v>
      </c>
      <c r="D8164" t="s">
        <v>50</v>
      </c>
      <c r="E8164">
        <v>0</v>
      </c>
      <c r="F8164">
        <v>0</v>
      </c>
      <c r="G8164">
        <v>85</v>
      </c>
      <c r="H8164">
        <v>6</v>
      </c>
      <c r="I8164">
        <v>19</v>
      </c>
      <c r="J8164">
        <v>0</v>
      </c>
      <c r="K8164">
        <f>_xlfn.XLOOKUP(FraudData[[#This Row],[amount]],AmountRules[Amount Min],AmountRules[Risk Points],,-1)</f>
        <v>0</v>
      </c>
      <c r="L8164">
        <f>_xlfn.XLOOKUP(FraudData[[#This Row],[transaction_hour]],TimeRules[Hour Min],TimeRules[Risk Points],,-1)</f>
        <v>0</v>
      </c>
      <c r="M8164">
        <f>_xlfn.XLOOKUP(FraudData[[#This Row],[foreign_transaction]],ForeignRules[Foreign Transaction],ForeignRules[Risk Points],0)</f>
        <v>0</v>
      </c>
      <c r="N8164">
        <f>_xlfn.XLOOKUP(FraudData[[#This Row],[location_mismatch]],Table10[Location Mismatch],Table10[Risk Points],0)</f>
        <v>0</v>
      </c>
      <c r="O8164">
        <f>_xlfn.XLOOKUP(FraudData[[#This Row],[device_trust_score]],DeviceRules[Device Min],DeviceRules[Risk Points],,-1)</f>
        <v>0</v>
      </c>
      <c r="P8164">
        <f>_xlfn.XLOOKUP(FraudData[[#This Row],[velocity_last_24h]],VelocityRules[Velocity Min],VelocityRules[Risk Points],,-1)</f>
        <v>3</v>
      </c>
      <c r="Q8164">
        <f>_xlfn.XLOOKUP(FraudData[[#This Row],[merchant_category]],MerchantRules[Merchant Category],MerchantRules[Risk Points],0)</f>
        <v>0</v>
      </c>
      <c r="R8164">
        <f>SUM(FraudData[[#This Row],[Amount Risk]:[Merchant Risk]])</f>
        <v>3</v>
      </c>
      <c r="S8164" t="str" cm="1">
        <f t="array" ref="S8164">_xlfn.IFS(FraudData[[#This Row],[Fraud Risk Score]]&gt;=8,"High Risk",FraudData[[#This Row],[Fraud Risk Score]]&gt;=6,"Medium Risk",TRUE,"Low Risk")</f>
        <v>Low Risk</v>
      </c>
    </row>
    <row r="8165" spans="1:19">
      <c r="A8165">
        <v>8164</v>
      </c>
      <c r="B8165">
        <v>118.03</v>
      </c>
      <c r="C8165">
        <v>4</v>
      </c>
      <c r="D8165" t="s">
        <v>48</v>
      </c>
      <c r="E8165">
        <v>0</v>
      </c>
      <c r="F8165">
        <v>0</v>
      </c>
      <c r="G8165">
        <v>96</v>
      </c>
      <c r="H8165">
        <v>2</v>
      </c>
      <c r="I8165">
        <v>57</v>
      </c>
      <c r="J8165">
        <v>0</v>
      </c>
      <c r="K8165">
        <f>_xlfn.XLOOKUP(FraudData[[#This Row],[amount]],AmountRules[Amount Min],AmountRules[Risk Points],,-1)</f>
        <v>0</v>
      </c>
      <c r="L8165">
        <f>_xlfn.XLOOKUP(FraudData[[#This Row],[transaction_hour]],TimeRules[Hour Min],TimeRules[Risk Points],,-1)</f>
        <v>0</v>
      </c>
      <c r="M8165">
        <f>_xlfn.XLOOKUP(FraudData[[#This Row],[foreign_transaction]],ForeignRules[Foreign Transaction],ForeignRules[Risk Points],0)</f>
        <v>0</v>
      </c>
      <c r="N8165">
        <f>_xlfn.XLOOKUP(FraudData[[#This Row],[location_mismatch]],Table10[Location Mismatch],Table10[Risk Points],0)</f>
        <v>0</v>
      </c>
      <c r="O8165">
        <f>_xlfn.XLOOKUP(FraudData[[#This Row],[device_trust_score]],DeviceRules[Device Min],DeviceRules[Risk Points],,-1)</f>
        <v>0</v>
      </c>
      <c r="P8165">
        <f>_xlfn.XLOOKUP(FraudData[[#This Row],[velocity_last_24h]],VelocityRules[Velocity Min],VelocityRules[Risk Points],,-1)</f>
        <v>0</v>
      </c>
      <c r="Q8165">
        <f>_xlfn.XLOOKUP(FraudData[[#This Row],[merchant_category]],MerchantRules[Merchant Category],MerchantRules[Risk Points],0)</f>
        <v>0</v>
      </c>
      <c r="R8165">
        <f>SUM(FraudData[[#This Row],[Amount Risk]:[Merchant Risk]])</f>
        <v>0</v>
      </c>
      <c r="S8165" t="str" cm="1">
        <f t="array" ref="S8165">_xlfn.IFS(FraudData[[#This Row],[Fraud Risk Score]]&gt;=8,"High Risk",FraudData[[#This Row],[Fraud Risk Score]]&gt;=6,"Medium Risk",TRUE,"Low Risk")</f>
        <v>Low Risk</v>
      </c>
    </row>
    <row r="8166" spans="1:19">
      <c r="A8166">
        <v>8165</v>
      </c>
      <c r="B8166">
        <v>84.98</v>
      </c>
      <c r="C8166">
        <v>20</v>
      </c>
      <c r="D8166" t="s">
        <v>46</v>
      </c>
      <c r="E8166">
        <v>0</v>
      </c>
      <c r="F8166">
        <v>0</v>
      </c>
      <c r="G8166">
        <v>52</v>
      </c>
      <c r="H8166">
        <v>2</v>
      </c>
      <c r="I8166">
        <v>54</v>
      </c>
      <c r="J8166">
        <v>0</v>
      </c>
      <c r="K8166">
        <f>_xlfn.XLOOKUP(FraudData[[#This Row],[amount]],AmountRules[Amount Min],AmountRules[Risk Points],,-1)</f>
        <v>0</v>
      </c>
      <c r="L8166">
        <f>_xlfn.XLOOKUP(FraudData[[#This Row],[transaction_hour]],TimeRules[Hour Min],TimeRules[Risk Points],,-1)</f>
        <v>0</v>
      </c>
      <c r="M8166">
        <f>_xlfn.XLOOKUP(FraudData[[#This Row],[foreign_transaction]],ForeignRules[Foreign Transaction],ForeignRules[Risk Points],0)</f>
        <v>0</v>
      </c>
      <c r="N8166">
        <f>_xlfn.XLOOKUP(FraudData[[#This Row],[location_mismatch]],Table10[Location Mismatch],Table10[Risk Points],0)</f>
        <v>0</v>
      </c>
      <c r="O8166">
        <f>_xlfn.XLOOKUP(FraudData[[#This Row],[device_trust_score]],DeviceRules[Device Min],DeviceRules[Risk Points],,-1)</f>
        <v>1</v>
      </c>
      <c r="P8166">
        <f>_xlfn.XLOOKUP(FraudData[[#This Row],[velocity_last_24h]],VelocityRules[Velocity Min],VelocityRules[Risk Points],,-1)</f>
        <v>0</v>
      </c>
      <c r="Q8166">
        <f>_xlfn.XLOOKUP(FraudData[[#This Row],[merchant_category]],MerchantRules[Merchant Category],MerchantRules[Risk Points],0)</f>
        <v>0</v>
      </c>
      <c r="R8166">
        <f>SUM(FraudData[[#This Row],[Amount Risk]:[Merchant Risk]])</f>
        <v>1</v>
      </c>
      <c r="S8166" t="str" cm="1">
        <f t="array" ref="S8166">_xlfn.IFS(FraudData[[#This Row],[Fraud Risk Score]]&gt;=8,"High Risk",FraudData[[#This Row],[Fraud Risk Score]]&gt;=6,"Medium Risk",TRUE,"Low Risk")</f>
        <v>Low Risk</v>
      </c>
    </row>
    <row r="8167" spans="1:19">
      <c r="A8167">
        <v>8166</v>
      </c>
      <c r="B8167">
        <v>81.23</v>
      </c>
      <c r="C8167">
        <v>0</v>
      </c>
      <c r="D8167" t="s">
        <v>47</v>
      </c>
      <c r="E8167">
        <v>0</v>
      </c>
      <c r="F8167">
        <v>0</v>
      </c>
      <c r="G8167">
        <v>79</v>
      </c>
      <c r="H8167">
        <v>2</v>
      </c>
      <c r="I8167">
        <v>40</v>
      </c>
      <c r="J8167">
        <v>0</v>
      </c>
      <c r="K8167">
        <f>_xlfn.XLOOKUP(FraudData[[#This Row],[amount]],AmountRules[Amount Min],AmountRules[Risk Points],,-1)</f>
        <v>0</v>
      </c>
      <c r="L8167">
        <f>_xlfn.XLOOKUP(FraudData[[#This Row],[transaction_hour]],TimeRules[Hour Min],TimeRules[Risk Points],,-1)</f>
        <v>3</v>
      </c>
      <c r="M8167">
        <f>_xlfn.XLOOKUP(FraudData[[#This Row],[foreign_transaction]],ForeignRules[Foreign Transaction],ForeignRules[Risk Points],0)</f>
        <v>0</v>
      </c>
      <c r="N8167">
        <f>_xlfn.XLOOKUP(FraudData[[#This Row],[location_mismatch]],Table10[Location Mismatch],Table10[Risk Points],0)</f>
        <v>0</v>
      </c>
      <c r="O8167">
        <f>_xlfn.XLOOKUP(FraudData[[#This Row],[device_trust_score]],DeviceRules[Device Min],DeviceRules[Risk Points],,-1)</f>
        <v>0</v>
      </c>
      <c r="P8167">
        <f>_xlfn.XLOOKUP(FraudData[[#This Row],[velocity_last_24h]],VelocityRules[Velocity Min],VelocityRules[Risk Points],,-1)</f>
        <v>0</v>
      </c>
      <c r="Q8167">
        <f>_xlfn.XLOOKUP(FraudData[[#This Row],[merchant_category]],MerchantRules[Merchant Category],MerchantRules[Risk Points],0)</f>
        <v>0</v>
      </c>
      <c r="R8167">
        <f>SUM(FraudData[[#This Row],[Amount Risk]:[Merchant Risk]])</f>
        <v>3</v>
      </c>
      <c r="S8167" t="str" cm="1">
        <f t="array" ref="S8167">_xlfn.IFS(FraudData[[#This Row],[Fraud Risk Score]]&gt;=8,"High Risk",FraudData[[#This Row],[Fraud Risk Score]]&gt;=6,"Medium Risk",TRUE,"Low Risk")</f>
        <v>Low Risk</v>
      </c>
    </row>
    <row r="8168" spans="1:19">
      <c r="A8168">
        <v>8167</v>
      </c>
      <c r="B8168">
        <v>9.66</v>
      </c>
      <c r="C8168">
        <v>16</v>
      </c>
      <c r="D8168" t="s">
        <v>47</v>
      </c>
      <c r="E8168">
        <v>0</v>
      </c>
      <c r="F8168">
        <v>0</v>
      </c>
      <c r="G8168">
        <v>98</v>
      </c>
      <c r="H8168">
        <v>0</v>
      </c>
      <c r="I8168">
        <v>21</v>
      </c>
      <c r="J8168">
        <v>0</v>
      </c>
      <c r="K8168">
        <f>_xlfn.XLOOKUP(FraudData[[#This Row],[amount]],AmountRules[Amount Min],AmountRules[Risk Points],,-1)</f>
        <v>0</v>
      </c>
      <c r="L8168">
        <f>_xlfn.XLOOKUP(FraudData[[#This Row],[transaction_hour]],TimeRules[Hour Min],TimeRules[Risk Points],,-1)</f>
        <v>0</v>
      </c>
      <c r="M8168">
        <f>_xlfn.XLOOKUP(FraudData[[#This Row],[foreign_transaction]],ForeignRules[Foreign Transaction],ForeignRules[Risk Points],0)</f>
        <v>0</v>
      </c>
      <c r="N8168">
        <f>_xlfn.XLOOKUP(FraudData[[#This Row],[location_mismatch]],Table10[Location Mismatch],Table10[Risk Points],0)</f>
        <v>0</v>
      </c>
      <c r="O8168">
        <f>_xlfn.XLOOKUP(FraudData[[#This Row],[device_trust_score]],DeviceRules[Device Min],DeviceRules[Risk Points],,-1)</f>
        <v>0</v>
      </c>
      <c r="P8168">
        <f>_xlfn.XLOOKUP(FraudData[[#This Row],[velocity_last_24h]],VelocityRules[Velocity Min],VelocityRules[Risk Points],,-1)</f>
        <v>0</v>
      </c>
      <c r="Q8168">
        <f>_xlfn.XLOOKUP(FraudData[[#This Row],[merchant_category]],MerchantRules[Merchant Category],MerchantRules[Risk Points],0)</f>
        <v>0</v>
      </c>
      <c r="R8168">
        <f>SUM(FraudData[[#This Row],[Amount Risk]:[Merchant Risk]])</f>
        <v>0</v>
      </c>
      <c r="S8168" t="str" cm="1">
        <f t="array" ref="S8168">_xlfn.IFS(FraudData[[#This Row],[Fraud Risk Score]]&gt;=8,"High Risk",FraudData[[#This Row],[Fraud Risk Score]]&gt;=6,"Medium Risk",TRUE,"Low Risk")</f>
        <v>Low Risk</v>
      </c>
    </row>
    <row r="8169" spans="1:19">
      <c r="A8169">
        <v>8168</v>
      </c>
      <c r="B8169">
        <v>208.24</v>
      </c>
      <c r="C8169">
        <v>23</v>
      </c>
      <c r="D8169" t="s">
        <v>48</v>
      </c>
      <c r="E8169">
        <v>0</v>
      </c>
      <c r="F8169">
        <v>0</v>
      </c>
      <c r="G8169">
        <v>77</v>
      </c>
      <c r="H8169">
        <v>2</v>
      </c>
      <c r="I8169">
        <v>53</v>
      </c>
      <c r="J8169">
        <v>0</v>
      </c>
      <c r="K8169">
        <f>_xlfn.XLOOKUP(FraudData[[#This Row],[amount]],AmountRules[Amount Min],AmountRules[Risk Points],,-1)</f>
        <v>0</v>
      </c>
      <c r="L8169">
        <f>_xlfn.XLOOKUP(FraudData[[#This Row],[transaction_hour]],TimeRules[Hour Min],TimeRules[Risk Points],,-1)</f>
        <v>1</v>
      </c>
      <c r="M8169">
        <f>_xlfn.XLOOKUP(FraudData[[#This Row],[foreign_transaction]],ForeignRules[Foreign Transaction],ForeignRules[Risk Points],0)</f>
        <v>0</v>
      </c>
      <c r="N8169">
        <f>_xlfn.XLOOKUP(FraudData[[#This Row],[location_mismatch]],Table10[Location Mismatch],Table10[Risk Points],0)</f>
        <v>0</v>
      </c>
      <c r="O8169">
        <f>_xlfn.XLOOKUP(FraudData[[#This Row],[device_trust_score]],DeviceRules[Device Min],DeviceRules[Risk Points],,-1)</f>
        <v>0</v>
      </c>
      <c r="P8169">
        <f>_xlfn.XLOOKUP(FraudData[[#This Row],[velocity_last_24h]],VelocityRules[Velocity Min],VelocityRules[Risk Points],,-1)</f>
        <v>0</v>
      </c>
      <c r="Q8169">
        <f>_xlfn.XLOOKUP(FraudData[[#This Row],[merchant_category]],MerchantRules[Merchant Category],MerchantRules[Risk Points],0)</f>
        <v>0</v>
      </c>
      <c r="R8169">
        <f>SUM(FraudData[[#This Row],[Amount Risk]:[Merchant Risk]])</f>
        <v>1</v>
      </c>
      <c r="S8169" t="str" cm="1">
        <f t="array" ref="S8169">_xlfn.IFS(FraudData[[#This Row],[Fraud Risk Score]]&gt;=8,"High Risk",FraudData[[#This Row],[Fraud Risk Score]]&gt;=6,"Medium Risk",TRUE,"Low Risk")</f>
        <v>Low Risk</v>
      </c>
    </row>
    <row r="8170" spans="1:19">
      <c r="A8170">
        <v>8169</v>
      </c>
      <c r="B8170">
        <v>103.15</v>
      </c>
      <c r="C8170">
        <v>20</v>
      </c>
      <c r="D8170" t="s">
        <v>49</v>
      </c>
      <c r="E8170">
        <v>1</v>
      </c>
      <c r="F8170">
        <v>0</v>
      </c>
      <c r="G8170">
        <v>68</v>
      </c>
      <c r="H8170">
        <v>5</v>
      </c>
      <c r="I8170">
        <v>49</v>
      </c>
      <c r="J8170">
        <v>0</v>
      </c>
      <c r="K8170">
        <f>_xlfn.XLOOKUP(FraudData[[#This Row],[amount]],AmountRules[Amount Min],AmountRules[Risk Points],,-1)</f>
        <v>0</v>
      </c>
      <c r="L8170">
        <f>_xlfn.XLOOKUP(FraudData[[#This Row],[transaction_hour]],TimeRules[Hour Min],TimeRules[Risk Points],,-1)</f>
        <v>0</v>
      </c>
      <c r="M8170">
        <f>_xlfn.XLOOKUP(FraudData[[#This Row],[foreign_transaction]],ForeignRules[Foreign Transaction],ForeignRules[Risk Points],0)</f>
        <v>3</v>
      </c>
      <c r="N8170">
        <f>_xlfn.XLOOKUP(FraudData[[#This Row],[location_mismatch]],Table10[Location Mismatch],Table10[Risk Points],0)</f>
        <v>0</v>
      </c>
      <c r="O8170">
        <f>_xlfn.XLOOKUP(FraudData[[#This Row],[device_trust_score]],DeviceRules[Device Min],DeviceRules[Risk Points],,-1)</f>
        <v>1</v>
      </c>
      <c r="P8170">
        <f>_xlfn.XLOOKUP(FraudData[[#This Row],[velocity_last_24h]],VelocityRules[Velocity Min],VelocityRules[Risk Points],,-1)</f>
        <v>3</v>
      </c>
      <c r="Q8170">
        <f>_xlfn.XLOOKUP(FraudData[[#This Row],[merchant_category]],MerchantRules[Merchant Category],MerchantRules[Risk Points],0)</f>
        <v>1</v>
      </c>
      <c r="R8170">
        <f>SUM(FraudData[[#This Row],[Amount Risk]:[Merchant Risk]])</f>
        <v>8</v>
      </c>
      <c r="S8170" t="str" cm="1">
        <f t="array" ref="S8170">_xlfn.IFS(FraudData[[#This Row],[Fraud Risk Score]]&gt;=8,"High Risk",FraudData[[#This Row],[Fraud Risk Score]]&gt;=6,"Medium Risk",TRUE,"Low Risk")</f>
        <v>High Risk</v>
      </c>
    </row>
    <row r="8171" spans="1:19">
      <c r="A8171">
        <v>8170</v>
      </c>
      <c r="B8171">
        <v>39</v>
      </c>
      <c r="C8171">
        <v>7</v>
      </c>
      <c r="D8171" t="s">
        <v>47</v>
      </c>
      <c r="E8171">
        <v>0</v>
      </c>
      <c r="F8171">
        <v>0</v>
      </c>
      <c r="G8171">
        <v>52</v>
      </c>
      <c r="H8171">
        <v>1</v>
      </c>
      <c r="I8171">
        <v>64</v>
      </c>
      <c r="J8171">
        <v>0</v>
      </c>
      <c r="K8171">
        <f>_xlfn.XLOOKUP(FraudData[[#This Row],[amount]],AmountRules[Amount Min],AmountRules[Risk Points],,-1)</f>
        <v>0</v>
      </c>
      <c r="L8171">
        <f>_xlfn.XLOOKUP(FraudData[[#This Row],[transaction_hour]],TimeRules[Hour Min],TimeRules[Risk Points],,-1)</f>
        <v>0</v>
      </c>
      <c r="M8171">
        <f>_xlfn.XLOOKUP(FraudData[[#This Row],[foreign_transaction]],ForeignRules[Foreign Transaction],ForeignRules[Risk Points],0)</f>
        <v>0</v>
      </c>
      <c r="N8171">
        <f>_xlfn.XLOOKUP(FraudData[[#This Row],[location_mismatch]],Table10[Location Mismatch],Table10[Risk Points],0)</f>
        <v>0</v>
      </c>
      <c r="O8171">
        <f>_xlfn.XLOOKUP(FraudData[[#This Row],[device_trust_score]],DeviceRules[Device Min],DeviceRules[Risk Points],,-1)</f>
        <v>1</v>
      </c>
      <c r="P8171">
        <f>_xlfn.XLOOKUP(FraudData[[#This Row],[velocity_last_24h]],VelocityRules[Velocity Min],VelocityRules[Risk Points],,-1)</f>
        <v>0</v>
      </c>
      <c r="Q8171">
        <f>_xlfn.XLOOKUP(FraudData[[#This Row],[merchant_category]],MerchantRules[Merchant Category],MerchantRules[Risk Points],0)</f>
        <v>0</v>
      </c>
      <c r="R8171">
        <f>SUM(FraudData[[#This Row],[Amount Risk]:[Merchant Risk]])</f>
        <v>1</v>
      </c>
      <c r="S8171" t="str" cm="1">
        <f t="array" ref="S8171">_xlfn.IFS(FraudData[[#This Row],[Fraud Risk Score]]&gt;=8,"High Risk",FraudData[[#This Row],[Fraud Risk Score]]&gt;=6,"Medium Risk",TRUE,"Low Risk")</f>
        <v>Low Risk</v>
      </c>
    </row>
    <row r="8172" spans="1:19">
      <c r="A8172">
        <v>8171</v>
      </c>
      <c r="B8172">
        <v>304.74</v>
      </c>
      <c r="C8172">
        <v>9</v>
      </c>
      <c r="D8172" t="s">
        <v>50</v>
      </c>
      <c r="E8172">
        <v>0</v>
      </c>
      <c r="F8172">
        <v>0</v>
      </c>
      <c r="G8172">
        <v>70</v>
      </c>
      <c r="H8172">
        <v>2</v>
      </c>
      <c r="I8172">
        <v>30</v>
      </c>
      <c r="J8172">
        <v>0</v>
      </c>
      <c r="K8172">
        <f>_xlfn.XLOOKUP(FraudData[[#This Row],[amount]],AmountRules[Amount Min],AmountRules[Risk Points],,-1)</f>
        <v>0</v>
      </c>
      <c r="L8172">
        <f>_xlfn.XLOOKUP(FraudData[[#This Row],[transaction_hour]],TimeRules[Hour Min],TimeRules[Risk Points],,-1)</f>
        <v>0</v>
      </c>
      <c r="M8172">
        <f>_xlfn.XLOOKUP(FraudData[[#This Row],[foreign_transaction]],ForeignRules[Foreign Transaction],ForeignRules[Risk Points],0)</f>
        <v>0</v>
      </c>
      <c r="N8172">
        <f>_xlfn.XLOOKUP(FraudData[[#This Row],[location_mismatch]],Table10[Location Mismatch],Table10[Risk Points],0)</f>
        <v>0</v>
      </c>
      <c r="O8172">
        <f>_xlfn.XLOOKUP(FraudData[[#This Row],[device_trust_score]],DeviceRules[Device Min],DeviceRules[Risk Points],,-1)</f>
        <v>0</v>
      </c>
      <c r="P8172">
        <f>_xlfn.XLOOKUP(FraudData[[#This Row],[velocity_last_24h]],VelocityRules[Velocity Min],VelocityRules[Risk Points],,-1)</f>
        <v>0</v>
      </c>
      <c r="Q8172">
        <f>_xlfn.XLOOKUP(FraudData[[#This Row],[merchant_category]],MerchantRules[Merchant Category],MerchantRules[Risk Points],0)</f>
        <v>0</v>
      </c>
      <c r="R8172">
        <f>SUM(FraudData[[#This Row],[Amount Risk]:[Merchant Risk]])</f>
        <v>0</v>
      </c>
      <c r="S8172" t="str" cm="1">
        <f t="array" ref="S8172">_xlfn.IFS(FraudData[[#This Row],[Fraud Risk Score]]&gt;=8,"High Risk",FraudData[[#This Row],[Fraud Risk Score]]&gt;=6,"Medium Risk",TRUE,"Low Risk")</f>
        <v>Low Risk</v>
      </c>
    </row>
    <row r="8173" spans="1:19">
      <c r="A8173">
        <v>8172</v>
      </c>
      <c r="B8173">
        <v>292.02</v>
      </c>
      <c r="C8173">
        <v>17</v>
      </c>
      <c r="D8173" t="s">
        <v>46</v>
      </c>
      <c r="E8173">
        <v>0</v>
      </c>
      <c r="F8173">
        <v>0</v>
      </c>
      <c r="G8173">
        <v>73</v>
      </c>
      <c r="H8173">
        <v>0</v>
      </c>
      <c r="I8173">
        <v>54</v>
      </c>
      <c r="J8173">
        <v>0</v>
      </c>
      <c r="K8173">
        <f>_xlfn.XLOOKUP(FraudData[[#This Row],[amount]],AmountRules[Amount Min],AmountRules[Risk Points],,-1)</f>
        <v>0</v>
      </c>
      <c r="L8173">
        <f>_xlfn.XLOOKUP(FraudData[[#This Row],[transaction_hour]],TimeRules[Hour Min],TimeRules[Risk Points],,-1)</f>
        <v>0</v>
      </c>
      <c r="M8173">
        <f>_xlfn.XLOOKUP(FraudData[[#This Row],[foreign_transaction]],ForeignRules[Foreign Transaction],ForeignRules[Risk Points],0)</f>
        <v>0</v>
      </c>
      <c r="N8173">
        <f>_xlfn.XLOOKUP(FraudData[[#This Row],[location_mismatch]],Table10[Location Mismatch],Table10[Risk Points],0)</f>
        <v>0</v>
      </c>
      <c r="O8173">
        <f>_xlfn.XLOOKUP(FraudData[[#This Row],[device_trust_score]],DeviceRules[Device Min],DeviceRules[Risk Points],,-1)</f>
        <v>0</v>
      </c>
      <c r="P8173">
        <f>_xlfn.XLOOKUP(FraudData[[#This Row],[velocity_last_24h]],VelocityRules[Velocity Min],VelocityRules[Risk Points],,-1)</f>
        <v>0</v>
      </c>
      <c r="Q8173">
        <f>_xlfn.XLOOKUP(FraudData[[#This Row],[merchant_category]],MerchantRules[Merchant Category],MerchantRules[Risk Points],0)</f>
        <v>0</v>
      </c>
      <c r="R8173">
        <f>SUM(FraudData[[#This Row],[Amount Risk]:[Merchant Risk]])</f>
        <v>0</v>
      </c>
      <c r="S8173" t="str" cm="1">
        <f t="array" ref="S8173">_xlfn.IFS(FraudData[[#This Row],[Fraud Risk Score]]&gt;=8,"High Risk",FraudData[[#This Row],[Fraud Risk Score]]&gt;=6,"Medium Risk",TRUE,"Low Risk")</f>
        <v>Low Risk</v>
      </c>
    </row>
    <row r="8174" spans="1:19">
      <c r="A8174">
        <v>8173</v>
      </c>
      <c r="B8174">
        <v>119.93</v>
      </c>
      <c r="C8174">
        <v>14</v>
      </c>
      <c r="D8174" t="s">
        <v>46</v>
      </c>
      <c r="E8174">
        <v>0</v>
      </c>
      <c r="F8174">
        <v>0</v>
      </c>
      <c r="G8174">
        <v>91</v>
      </c>
      <c r="H8174">
        <v>1</v>
      </c>
      <c r="I8174">
        <v>32</v>
      </c>
      <c r="J8174">
        <v>0</v>
      </c>
      <c r="K8174">
        <f>_xlfn.XLOOKUP(FraudData[[#This Row],[amount]],AmountRules[Amount Min],AmountRules[Risk Points],,-1)</f>
        <v>0</v>
      </c>
      <c r="L8174">
        <f>_xlfn.XLOOKUP(FraudData[[#This Row],[transaction_hour]],TimeRules[Hour Min],TimeRules[Risk Points],,-1)</f>
        <v>0</v>
      </c>
      <c r="M8174">
        <f>_xlfn.XLOOKUP(FraudData[[#This Row],[foreign_transaction]],ForeignRules[Foreign Transaction],ForeignRules[Risk Points],0)</f>
        <v>0</v>
      </c>
      <c r="N8174">
        <f>_xlfn.XLOOKUP(FraudData[[#This Row],[location_mismatch]],Table10[Location Mismatch],Table10[Risk Points],0)</f>
        <v>0</v>
      </c>
      <c r="O8174">
        <f>_xlfn.XLOOKUP(FraudData[[#This Row],[device_trust_score]],DeviceRules[Device Min],DeviceRules[Risk Points],,-1)</f>
        <v>0</v>
      </c>
      <c r="P8174">
        <f>_xlfn.XLOOKUP(FraudData[[#This Row],[velocity_last_24h]],VelocityRules[Velocity Min],VelocityRules[Risk Points],,-1)</f>
        <v>0</v>
      </c>
      <c r="Q8174">
        <f>_xlfn.XLOOKUP(FraudData[[#This Row],[merchant_category]],MerchantRules[Merchant Category],MerchantRules[Risk Points],0)</f>
        <v>0</v>
      </c>
      <c r="R8174">
        <f>SUM(FraudData[[#This Row],[Amount Risk]:[Merchant Risk]])</f>
        <v>0</v>
      </c>
      <c r="S8174" t="str" cm="1">
        <f t="array" ref="S8174">_xlfn.IFS(FraudData[[#This Row],[Fraud Risk Score]]&gt;=8,"High Risk",FraudData[[#This Row],[Fraud Risk Score]]&gt;=6,"Medium Risk",TRUE,"Low Risk")</f>
        <v>Low Risk</v>
      </c>
    </row>
    <row r="8175" spans="1:19">
      <c r="A8175">
        <v>8174</v>
      </c>
      <c r="B8175">
        <v>63.8</v>
      </c>
      <c r="C8175">
        <v>19</v>
      </c>
      <c r="D8175" t="s">
        <v>46</v>
      </c>
      <c r="E8175">
        <v>1</v>
      </c>
      <c r="F8175">
        <v>0</v>
      </c>
      <c r="G8175">
        <v>51</v>
      </c>
      <c r="H8175">
        <v>6</v>
      </c>
      <c r="I8175">
        <v>69</v>
      </c>
      <c r="J8175">
        <v>0</v>
      </c>
      <c r="K8175">
        <f>_xlfn.XLOOKUP(FraudData[[#This Row],[amount]],AmountRules[Amount Min],AmountRules[Risk Points],,-1)</f>
        <v>0</v>
      </c>
      <c r="L8175">
        <f>_xlfn.XLOOKUP(FraudData[[#This Row],[transaction_hour]],TimeRules[Hour Min],TimeRules[Risk Points],,-1)</f>
        <v>0</v>
      </c>
      <c r="M8175">
        <f>_xlfn.XLOOKUP(FraudData[[#This Row],[foreign_transaction]],ForeignRules[Foreign Transaction],ForeignRules[Risk Points],0)</f>
        <v>3</v>
      </c>
      <c r="N8175">
        <f>_xlfn.XLOOKUP(FraudData[[#This Row],[location_mismatch]],Table10[Location Mismatch],Table10[Risk Points],0)</f>
        <v>0</v>
      </c>
      <c r="O8175">
        <f>_xlfn.XLOOKUP(FraudData[[#This Row],[device_trust_score]],DeviceRules[Device Min],DeviceRules[Risk Points],,-1)</f>
        <v>1</v>
      </c>
      <c r="P8175">
        <f>_xlfn.XLOOKUP(FraudData[[#This Row],[velocity_last_24h]],VelocityRules[Velocity Min],VelocityRules[Risk Points],,-1)</f>
        <v>3</v>
      </c>
      <c r="Q8175">
        <f>_xlfn.XLOOKUP(FraudData[[#This Row],[merchant_category]],MerchantRules[Merchant Category],MerchantRules[Risk Points],0)</f>
        <v>0</v>
      </c>
      <c r="R8175">
        <f>SUM(FraudData[[#This Row],[Amount Risk]:[Merchant Risk]])</f>
        <v>7</v>
      </c>
      <c r="S8175" t="str" cm="1">
        <f t="array" ref="S8175">_xlfn.IFS(FraudData[[#This Row],[Fraud Risk Score]]&gt;=8,"High Risk",FraudData[[#This Row],[Fraud Risk Score]]&gt;=6,"Medium Risk",TRUE,"Low Risk")</f>
        <v>Medium Risk</v>
      </c>
    </row>
    <row r="8176" spans="1:19">
      <c r="A8176">
        <v>8175</v>
      </c>
      <c r="B8176">
        <v>182.95</v>
      </c>
      <c r="C8176">
        <v>12</v>
      </c>
      <c r="D8176" t="s">
        <v>48</v>
      </c>
      <c r="E8176">
        <v>0</v>
      </c>
      <c r="F8176">
        <v>0</v>
      </c>
      <c r="G8176">
        <v>63</v>
      </c>
      <c r="H8176">
        <v>1</v>
      </c>
      <c r="I8176">
        <v>38</v>
      </c>
      <c r="J8176">
        <v>0</v>
      </c>
      <c r="K8176">
        <f>_xlfn.XLOOKUP(FraudData[[#This Row],[amount]],AmountRules[Amount Min],AmountRules[Risk Points],,-1)</f>
        <v>0</v>
      </c>
      <c r="L8176">
        <f>_xlfn.XLOOKUP(FraudData[[#This Row],[transaction_hour]],TimeRules[Hour Min],TimeRules[Risk Points],,-1)</f>
        <v>0</v>
      </c>
      <c r="M8176">
        <f>_xlfn.XLOOKUP(FraudData[[#This Row],[foreign_transaction]],ForeignRules[Foreign Transaction],ForeignRules[Risk Points],0)</f>
        <v>0</v>
      </c>
      <c r="N8176">
        <f>_xlfn.XLOOKUP(FraudData[[#This Row],[location_mismatch]],Table10[Location Mismatch],Table10[Risk Points],0)</f>
        <v>0</v>
      </c>
      <c r="O8176">
        <f>_xlfn.XLOOKUP(FraudData[[#This Row],[device_trust_score]],DeviceRules[Device Min],DeviceRules[Risk Points],,-1)</f>
        <v>1</v>
      </c>
      <c r="P8176">
        <f>_xlfn.XLOOKUP(FraudData[[#This Row],[velocity_last_24h]],VelocityRules[Velocity Min],VelocityRules[Risk Points],,-1)</f>
        <v>0</v>
      </c>
      <c r="Q8176">
        <f>_xlfn.XLOOKUP(FraudData[[#This Row],[merchant_category]],MerchantRules[Merchant Category],MerchantRules[Risk Points],0)</f>
        <v>0</v>
      </c>
      <c r="R8176">
        <f>SUM(FraudData[[#This Row],[Amount Risk]:[Merchant Risk]])</f>
        <v>1</v>
      </c>
      <c r="S8176" t="str" cm="1">
        <f t="array" ref="S8176">_xlfn.IFS(FraudData[[#This Row],[Fraud Risk Score]]&gt;=8,"High Risk",FraudData[[#This Row],[Fraud Risk Score]]&gt;=6,"Medium Risk",TRUE,"Low Risk")</f>
        <v>Low Risk</v>
      </c>
    </row>
    <row r="8177" spans="1:19">
      <c r="A8177">
        <v>8176</v>
      </c>
      <c r="B8177">
        <v>61.18</v>
      </c>
      <c r="C8177">
        <v>9</v>
      </c>
      <c r="D8177" t="s">
        <v>46</v>
      </c>
      <c r="E8177">
        <v>0</v>
      </c>
      <c r="F8177">
        <v>0</v>
      </c>
      <c r="G8177">
        <v>51</v>
      </c>
      <c r="H8177">
        <v>2</v>
      </c>
      <c r="I8177">
        <v>56</v>
      </c>
      <c r="J8177">
        <v>0</v>
      </c>
      <c r="K8177">
        <f>_xlfn.XLOOKUP(FraudData[[#This Row],[amount]],AmountRules[Amount Min],AmountRules[Risk Points],,-1)</f>
        <v>0</v>
      </c>
      <c r="L8177">
        <f>_xlfn.XLOOKUP(FraudData[[#This Row],[transaction_hour]],TimeRules[Hour Min],TimeRules[Risk Points],,-1)</f>
        <v>0</v>
      </c>
      <c r="M8177">
        <f>_xlfn.XLOOKUP(FraudData[[#This Row],[foreign_transaction]],ForeignRules[Foreign Transaction],ForeignRules[Risk Points],0)</f>
        <v>0</v>
      </c>
      <c r="N8177">
        <f>_xlfn.XLOOKUP(FraudData[[#This Row],[location_mismatch]],Table10[Location Mismatch],Table10[Risk Points],0)</f>
        <v>0</v>
      </c>
      <c r="O8177">
        <f>_xlfn.XLOOKUP(FraudData[[#This Row],[device_trust_score]],DeviceRules[Device Min],DeviceRules[Risk Points],,-1)</f>
        <v>1</v>
      </c>
      <c r="P8177">
        <f>_xlfn.XLOOKUP(FraudData[[#This Row],[velocity_last_24h]],VelocityRules[Velocity Min],VelocityRules[Risk Points],,-1)</f>
        <v>0</v>
      </c>
      <c r="Q8177">
        <f>_xlfn.XLOOKUP(FraudData[[#This Row],[merchant_category]],MerchantRules[Merchant Category],MerchantRules[Risk Points],0)</f>
        <v>0</v>
      </c>
      <c r="R8177">
        <f>SUM(FraudData[[#This Row],[Amount Risk]:[Merchant Risk]])</f>
        <v>1</v>
      </c>
      <c r="S8177" t="str" cm="1">
        <f t="array" ref="S8177">_xlfn.IFS(FraudData[[#This Row],[Fraud Risk Score]]&gt;=8,"High Risk",FraudData[[#This Row],[Fraud Risk Score]]&gt;=6,"Medium Risk",TRUE,"Low Risk")</f>
        <v>Low Risk</v>
      </c>
    </row>
    <row r="8178" spans="1:19">
      <c r="A8178">
        <v>8177</v>
      </c>
      <c r="B8178">
        <v>48.46</v>
      </c>
      <c r="C8178">
        <v>8</v>
      </c>
      <c r="D8178" t="s">
        <v>46</v>
      </c>
      <c r="E8178">
        <v>0</v>
      </c>
      <c r="F8178">
        <v>0</v>
      </c>
      <c r="G8178">
        <v>59</v>
      </c>
      <c r="H8178">
        <v>3</v>
      </c>
      <c r="I8178">
        <v>31</v>
      </c>
      <c r="J8178">
        <v>0</v>
      </c>
      <c r="K8178">
        <f>_xlfn.XLOOKUP(FraudData[[#This Row],[amount]],AmountRules[Amount Min],AmountRules[Risk Points],,-1)</f>
        <v>0</v>
      </c>
      <c r="L8178">
        <f>_xlfn.XLOOKUP(FraudData[[#This Row],[transaction_hour]],TimeRules[Hour Min],TimeRules[Risk Points],,-1)</f>
        <v>0</v>
      </c>
      <c r="M8178">
        <f>_xlfn.XLOOKUP(FraudData[[#This Row],[foreign_transaction]],ForeignRules[Foreign Transaction],ForeignRules[Risk Points],0)</f>
        <v>0</v>
      </c>
      <c r="N8178">
        <f>_xlfn.XLOOKUP(FraudData[[#This Row],[location_mismatch]],Table10[Location Mismatch],Table10[Risk Points],0)</f>
        <v>0</v>
      </c>
      <c r="O8178">
        <f>_xlfn.XLOOKUP(FraudData[[#This Row],[device_trust_score]],DeviceRules[Device Min],DeviceRules[Risk Points],,-1)</f>
        <v>1</v>
      </c>
      <c r="P8178">
        <f>_xlfn.XLOOKUP(FraudData[[#This Row],[velocity_last_24h]],VelocityRules[Velocity Min],VelocityRules[Risk Points],,-1)</f>
        <v>0</v>
      </c>
      <c r="Q8178">
        <f>_xlfn.XLOOKUP(FraudData[[#This Row],[merchant_category]],MerchantRules[Merchant Category],MerchantRules[Risk Points],0)</f>
        <v>0</v>
      </c>
      <c r="R8178">
        <f>SUM(FraudData[[#This Row],[Amount Risk]:[Merchant Risk]])</f>
        <v>1</v>
      </c>
      <c r="S8178" t="str" cm="1">
        <f t="array" ref="S8178">_xlfn.IFS(FraudData[[#This Row],[Fraud Risk Score]]&gt;=8,"High Risk",FraudData[[#This Row],[Fraud Risk Score]]&gt;=6,"Medium Risk",TRUE,"Low Risk")</f>
        <v>Low Risk</v>
      </c>
    </row>
    <row r="8179" spans="1:19">
      <c r="A8179">
        <v>8178</v>
      </c>
      <c r="B8179">
        <v>236.02</v>
      </c>
      <c r="C8179">
        <v>12</v>
      </c>
      <c r="D8179" t="s">
        <v>50</v>
      </c>
      <c r="E8179">
        <v>0</v>
      </c>
      <c r="F8179">
        <v>0</v>
      </c>
      <c r="G8179">
        <v>71</v>
      </c>
      <c r="H8179">
        <v>3</v>
      </c>
      <c r="I8179">
        <v>61</v>
      </c>
      <c r="J8179">
        <v>0</v>
      </c>
      <c r="K8179">
        <f>_xlfn.XLOOKUP(FraudData[[#This Row],[amount]],AmountRules[Amount Min],AmountRules[Risk Points],,-1)</f>
        <v>0</v>
      </c>
      <c r="L8179">
        <f>_xlfn.XLOOKUP(FraudData[[#This Row],[transaction_hour]],TimeRules[Hour Min],TimeRules[Risk Points],,-1)</f>
        <v>0</v>
      </c>
      <c r="M8179">
        <f>_xlfn.XLOOKUP(FraudData[[#This Row],[foreign_transaction]],ForeignRules[Foreign Transaction],ForeignRules[Risk Points],0)</f>
        <v>0</v>
      </c>
      <c r="N8179">
        <f>_xlfn.XLOOKUP(FraudData[[#This Row],[location_mismatch]],Table10[Location Mismatch],Table10[Risk Points],0)</f>
        <v>0</v>
      </c>
      <c r="O8179">
        <f>_xlfn.XLOOKUP(FraudData[[#This Row],[device_trust_score]],DeviceRules[Device Min],DeviceRules[Risk Points],,-1)</f>
        <v>0</v>
      </c>
      <c r="P8179">
        <f>_xlfn.XLOOKUP(FraudData[[#This Row],[velocity_last_24h]],VelocityRules[Velocity Min],VelocityRules[Risk Points],,-1)</f>
        <v>0</v>
      </c>
      <c r="Q8179">
        <f>_xlfn.XLOOKUP(FraudData[[#This Row],[merchant_category]],MerchantRules[Merchant Category],MerchantRules[Risk Points],0)</f>
        <v>0</v>
      </c>
      <c r="R8179">
        <f>SUM(FraudData[[#This Row],[Amount Risk]:[Merchant Risk]])</f>
        <v>0</v>
      </c>
      <c r="S8179" t="str" cm="1">
        <f t="array" ref="S8179">_xlfn.IFS(FraudData[[#This Row],[Fraud Risk Score]]&gt;=8,"High Risk",FraudData[[#This Row],[Fraud Risk Score]]&gt;=6,"Medium Risk",TRUE,"Low Risk")</f>
        <v>Low Risk</v>
      </c>
    </row>
    <row r="8180" spans="1:19">
      <c r="A8180">
        <v>8179</v>
      </c>
      <c r="B8180">
        <v>7.41</v>
      </c>
      <c r="C8180">
        <v>2</v>
      </c>
      <c r="D8180" t="s">
        <v>49</v>
      </c>
      <c r="E8180">
        <v>0</v>
      </c>
      <c r="F8180">
        <v>0</v>
      </c>
      <c r="G8180">
        <v>76</v>
      </c>
      <c r="H8180">
        <v>3</v>
      </c>
      <c r="I8180">
        <v>23</v>
      </c>
      <c r="J8180">
        <v>0</v>
      </c>
      <c r="K8180">
        <f>_xlfn.XLOOKUP(FraudData[[#This Row],[amount]],AmountRules[Amount Min],AmountRules[Risk Points],,-1)</f>
        <v>0</v>
      </c>
      <c r="L8180">
        <f>_xlfn.XLOOKUP(FraudData[[#This Row],[transaction_hour]],TimeRules[Hour Min],TimeRules[Risk Points],,-1)</f>
        <v>3</v>
      </c>
      <c r="M8180">
        <f>_xlfn.XLOOKUP(FraudData[[#This Row],[foreign_transaction]],ForeignRules[Foreign Transaction],ForeignRules[Risk Points],0)</f>
        <v>0</v>
      </c>
      <c r="N8180">
        <f>_xlfn.XLOOKUP(FraudData[[#This Row],[location_mismatch]],Table10[Location Mismatch],Table10[Risk Points],0)</f>
        <v>0</v>
      </c>
      <c r="O8180">
        <f>_xlfn.XLOOKUP(FraudData[[#This Row],[device_trust_score]],DeviceRules[Device Min],DeviceRules[Risk Points],,-1)</f>
        <v>0</v>
      </c>
      <c r="P8180">
        <f>_xlfn.XLOOKUP(FraudData[[#This Row],[velocity_last_24h]],VelocityRules[Velocity Min],VelocityRules[Risk Points],,-1)</f>
        <v>0</v>
      </c>
      <c r="Q8180">
        <f>_xlfn.XLOOKUP(FraudData[[#This Row],[merchant_category]],MerchantRules[Merchant Category],MerchantRules[Risk Points],0)</f>
        <v>1</v>
      </c>
      <c r="R8180">
        <f>SUM(FraudData[[#This Row],[Amount Risk]:[Merchant Risk]])</f>
        <v>4</v>
      </c>
      <c r="S8180" t="str" cm="1">
        <f t="array" ref="S8180">_xlfn.IFS(FraudData[[#This Row],[Fraud Risk Score]]&gt;=8,"High Risk",FraudData[[#This Row],[Fraud Risk Score]]&gt;=6,"Medium Risk",TRUE,"Low Risk")</f>
        <v>Low Risk</v>
      </c>
    </row>
    <row r="8181" spans="1:19">
      <c r="A8181">
        <v>8180</v>
      </c>
      <c r="B8181">
        <v>17.920000000000002</v>
      </c>
      <c r="C8181">
        <v>21</v>
      </c>
      <c r="D8181" t="s">
        <v>48</v>
      </c>
      <c r="E8181">
        <v>0</v>
      </c>
      <c r="F8181">
        <v>0</v>
      </c>
      <c r="G8181">
        <v>93</v>
      </c>
      <c r="H8181">
        <v>3</v>
      </c>
      <c r="I8181">
        <v>40</v>
      </c>
      <c r="J8181">
        <v>0</v>
      </c>
      <c r="K8181">
        <f>_xlfn.XLOOKUP(FraudData[[#This Row],[amount]],AmountRules[Amount Min],AmountRules[Risk Points],,-1)</f>
        <v>0</v>
      </c>
      <c r="L8181">
        <f>_xlfn.XLOOKUP(FraudData[[#This Row],[transaction_hour]],TimeRules[Hour Min],TimeRules[Risk Points],,-1)</f>
        <v>0</v>
      </c>
      <c r="M8181">
        <f>_xlfn.XLOOKUP(FraudData[[#This Row],[foreign_transaction]],ForeignRules[Foreign Transaction],ForeignRules[Risk Points],0)</f>
        <v>0</v>
      </c>
      <c r="N8181">
        <f>_xlfn.XLOOKUP(FraudData[[#This Row],[location_mismatch]],Table10[Location Mismatch],Table10[Risk Points],0)</f>
        <v>0</v>
      </c>
      <c r="O8181">
        <f>_xlfn.XLOOKUP(FraudData[[#This Row],[device_trust_score]],DeviceRules[Device Min],DeviceRules[Risk Points],,-1)</f>
        <v>0</v>
      </c>
      <c r="P8181">
        <f>_xlfn.XLOOKUP(FraudData[[#This Row],[velocity_last_24h]],VelocityRules[Velocity Min],VelocityRules[Risk Points],,-1)</f>
        <v>0</v>
      </c>
      <c r="Q8181">
        <f>_xlfn.XLOOKUP(FraudData[[#This Row],[merchant_category]],MerchantRules[Merchant Category],MerchantRules[Risk Points],0)</f>
        <v>0</v>
      </c>
      <c r="R8181">
        <f>SUM(FraudData[[#This Row],[Amount Risk]:[Merchant Risk]])</f>
        <v>0</v>
      </c>
      <c r="S8181" t="str" cm="1">
        <f t="array" ref="S8181">_xlfn.IFS(FraudData[[#This Row],[Fraud Risk Score]]&gt;=8,"High Risk",FraudData[[#This Row],[Fraud Risk Score]]&gt;=6,"Medium Risk",TRUE,"Low Risk")</f>
        <v>Low Risk</v>
      </c>
    </row>
    <row r="8182" spans="1:19">
      <c r="A8182">
        <v>8181</v>
      </c>
      <c r="B8182">
        <v>1.23</v>
      </c>
      <c r="C8182">
        <v>22</v>
      </c>
      <c r="D8182" t="s">
        <v>48</v>
      </c>
      <c r="E8182">
        <v>0</v>
      </c>
      <c r="F8182">
        <v>0</v>
      </c>
      <c r="G8182">
        <v>90</v>
      </c>
      <c r="H8182">
        <v>2</v>
      </c>
      <c r="I8182">
        <v>56</v>
      </c>
      <c r="J8182">
        <v>0</v>
      </c>
      <c r="K8182">
        <f>_xlfn.XLOOKUP(FraudData[[#This Row],[amount]],AmountRules[Amount Min],AmountRules[Risk Points],,-1)</f>
        <v>0</v>
      </c>
      <c r="L8182">
        <f>_xlfn.XLOOKUP(FraudData[[#This Row],[transaction_hour]],TimeRules[Hour Min],TimeRules[Risk Points],,-1)</f>
        <v>0</v>
      </c>
      <c r="M8182">
        <f>_xlfn.XLOOKUP(FraudData[[#This Row],[foreign_transaction]],ForeignRules[Foreign Transaction],ForeignRules[Risk Points],0)</f>
        <v>0</v>
      </c>
      <c r="N8182">
        <f>_xlfn.XLOOKUP(FraudData[[#This Row],[location_mismatch]],Table10[Location Mismatch],Table10[Risk Points],0)</f>
        <v>0</v>
      </c>
      <c r="O8182">
        <f>_xlfn.XLOOKUP(FraudData[[#This Row],[device_trust_score]],DeviceRules[Device Min],DeviceRules[Risk Points],,-1)</f>
        <v>0</v>
      </c>
      <c r="P8182">
        <f>_xlfn.XLOOKUP(FraudData[[#This Row],[velocity_last_24h]],VelocityRules[Velocity Min],VelocityRules[Risk Points],,-1)</f>
        <v>0</v>
      </c>
      <c r="Q8182">
        <f>_xlfn.XLOOKUP(FraudData[[#This Row],[merchant_category]],MerchantRules[Merchant Category],MerchantRules[Risk Points],0)</f>
        <v>0</v>
      </c>
      <c r="R8182">
        <f>SUM(FraudData[[#This Row],[Amount Risk]:[Merchant Risk]])</f>
        <v>0</v>
      </c>
      <c r="S8182" t="str" cm="1">
        <f t="array" ref="S8182">_xlfn.IFS(FraudData[[#This Row],[Fraud Risk Score]]&gt;=8,"High Risk",FraudData[[#This Row],[Fraud Risk Score]]&gt;=6,"Medium Risk",TRUE,"Low Risk")</f>
        <v>Low Risk</v>
      </c>
    </row>
    <row r="8183" spans="1:19">
      <c r="A8183">
        <v>8182</v>
      </c>
      <c r="B8183">
        <v>29.88</v>
      </c>
      <c r="C8183">
        <v>2</v>
      </c>
      <c r="D8183" t="s">
        <v>46</v>
      </c>
      <c r="E8183">
        <v>0</v>
      </c>
      <c r="F8183">
        <v>0</v>
      </c>
      <c r="G8183">
        <v>65</v>
      </c>
      <c r="H8183">
        <v>4</v>
      </c>
      <c r="I8183">
        <v>51</v>
      </c>
      <c r="J8183">
        <v>0</v>
      </c>
      <c r="K8183">
        <f>_xlfn.XLOOKUP(FraudData[[#This Row],[amount]],AmountRules[Amount Min],AmountRules[Risk Points],,-1)</f>
        <v>0</v>
      </c>
      <c r="L8183">
        <f>_xlfn.XLOOKUP(FraudData[[#This Row],[transaction_hour]],TimeRules[Hour Min],TimeRules[Risk Points],,-1)</f>
        <v>3</v>
      </c>
      <c r="M8183">
        <f>_xlfn.XLOOKUP(FraudData[[#This Row],[foreign_transaction]],ForeignRules[Foreign Transaction],ForeignRules[Risk Points],0)</f>
        <v>0</v>
      </c>
      <c r="N8183">
        <f>_xlfn.XLOOKUP(FraudData[[#This Row],[location_mismatch]],Table10[Location Mismatch],Table10[Risk Points],0)</f>
        <v>0</v>
      </c>
      <c r="O8183">
        <f>_xlfn.XLOOKUP(FraudData[[#This Row],[device_trust_score]],DeviceRules[Device Min],DeviceRules[Risk Points],,-1)</f>
        <v>1</v>
      </c>
      <c r="P8183">
        <f>_xlfn.XLOOKUP(FraudData[[#This Row],[velocity_last_24h]],VelocityRules[Velocity Min],VelocityRules[Risk Points],,-1)</f>
        <v>0</v>
      </c>
      <c r="Q8183">
        <f>_xlfn.XLOOKUP(FraudData[[#This Row],[merchant_category]],MerchantRules[Merchant Category],MerchantRules[Risk Points],0)</f>
        <v>0</v>
      </c>
      <c r="R8183">
        <f>SUM(FraudData[[#This Row],[Amount Risk]:[Merchant Risk]])</f>
        <v>4</v>
      </c>
      <c r="S8183" t="str" cm="1">
        <f t="array" ref="S8183">_xlfn.IFS(FraudData[[#This Row],[Fraud Risk Score]]&gt;=8,"High Risk",FraudData[[#This Row],[Fraud Risk Score]]&gt;=6,"Medium Risk",TRUE,"Low Risk")</f>
        <v>Low Risk</v>
      </c>
    </row>
    <row r="8184" spans="1:19">
      <c r="A8184">
        <v>8183</v>
      </c>
      <c r="B8184">
        <v>12.87</v>
      </c>
      <c r="C8184">
        <v>0</v>
      </c>
      <c r="D8184" t="s">
        <v>50</v>
      </c>
      <c r="E8184">
        <v>0</v>
      </c>
      <c r="F8184">
        <v>0</v>
      </c>
      <c r="G8184">
        <v>74</v>
      </c>
      <c r="H8184">
        <v>1</v>
      </c>
      <c r="I8184">
        <v>62</v>
      </c>
      <c r="J8184">
        <v>0</v>
      </c>
      <c r="K8184">
        <f>_xlfn.XLOOKUP(FraudData[[#This Row],[amount]],AmountRules[Amount Min],AmountRules[Risk Points],,-1)</f>
        <v>0</v>
      </c>
      <c r="L8184">
        <f>_xlfn.XLOOKUP(FraudData[[#This Row],[transaction_hour]],TimeRules[Hour Min],TimeRules[Risk Points],,-1)</f>
        <v>3</v>
      </c>
      <c r="M8184">
        <f>_xlfn.XLOOKUP(FraudData[[#This Row],[foreign_transaction]],ForeignRules[Foreign Transaction],ForeignRules[Risk Points],0)</f>
        <v>0</v>
      </c>
      <c r="N8184">
        <f>_xlfn.XLOOKUP(FraudData[[#This Row],[location_mismatch]],Table10[Location Mismatch],Table10[Risk Points],0)</f>
        <v>0</v>
      </c>
      <c r="O8184">
        <f>_xlfn.XLOOKUP(FraudData[[#This Row],[device_trust_score]],DeviceRules[Device Min],DeviceRules[Risk Points],,-1)</f>
        <v>0</v>
      </c>
      <c r="P8184">
        <f>_xlfn.XLOOKUP(FraudData[[#This Row],[velocity_last_24h]],VelocityRules[Velocity Min],VelocityRules[Risk Points],,-1)</f>
        <v>0</v>
      </c>
      <c r="Q8184">
        <f>_xlfn.XLOOKUP(FraudData[[#This Row],[merchant_category]],MerchantRules[Merchant Category],MerchantRules[Risk Points],0)</f>
        <v>0</v>
      </c>
      <c r="R8184">
        <f>SUM(FraudData[[#This Row],[Amount Risk]:[Merchant Risk]])</f>
        <v>3</v>
      </c>
      <c r="S8184" t="str" cm="1">
        <f t="array" ref="S8184">_xlfn.IFS(FraudData[[#This Row],[Fraud Risk Score]]&gt;=8,"High Risk",FraudData[[#This Row],[Fraud Risk Score]]&gt;=6,"Medium Risk",TRUE,"Low Risk")</f>
        <v>Low Risk</v>
      </c>
    </row>
    <row r="8185" spans="1:19">
      <c r="A8185">
        <v>8184</v>
      </c>
      <c r="B8185">
        <v>985.18</v>
      </c>
      <c r="C8185">
        <v>1</v>
      </c>
      <c r="D8185" t="s">
        <v>47</v>
      </c>
      <c r="E8185">
        <v>0</v>
      </c>
      <c r="F8185">
        <v>0</v>
      </c>
      <c r="G8185">
        <v>69</v>
      </c>
      <c r="H8185">
        <v>2</v>
      </c>
      <c r="I8185">
        <v>36</v>
      </c>
      <c r="J8185">
        <v>0</v>
      </c>
      <c r="K8185">
        <f>_xlfn.XLOOKUP(FraudData[[#This Row],[amount]],AmountRules[Amount Min],AmountRules[Risk Points],,-1)</f>
        <v>1</v>
      </c>
      <c r="L8185">
        <f>_xlfn.XLOOKUP(FraudData[[#This Row],[transaction_hour]],TimeRules[Hour Min],TimeRules[Risk Points],,-1)</f>
        <v>3</v>
      </c>
      <c r="M8185">
        <f>_xlfn.XLOOKUP(FraudData[[#This Row],[foreign_transaction]],ForeignRules[Foreign Transaction],ForeignRules[Risk Points],0)</f>
        <v>0</v>
      </c>
      <c r="N8185">
        <f>_xlfn.XLOOKUP(FraudData[[#This Row],[location_mismatch]],Table10[Location Mismatch],Table10[Risk Points],0)</f>
        <v>0</v>
      </c>
      <c r="O8185">
        <f>_xlfn.XLOOKUP(FraudData[[#This Row],[device_trust_score]],DeviceRules[Device Min],DeviceRules[Risk Points],,-1)</f>
        <v>1</v>
      </c>
      <c r="P8185">
        <f>_xlfn.XLOOKUP(FraudData[[#This Row],[velocity_last_24h]],VelocityRules[Velocity Min],VelocityRules[Risk Points],,-1)</f>
        <v>0</v>
      </c>
      <c r="Q8185">
        <f>_xlfn.XLOOKUP(FraudData[[#This Row],[merchant_category]],MerchantRules[Merchant Category],MerchantRules[Risk Points],0)</f>
        <v>0</v>
      </c>
      <c r="R8185">
        <f>SUM(FraudData[[#This Row],[Amount Risk]:[Merchant Risk]])</f>
        <v>5</v>
      </c>
      <c r="S8185" t="str" cm="1">
        <f t="array" ref="S8185">_xlfn.IFS(FraudData[[#This Row],[Fraud Risk Score]]&gt;=8,"High Risk",FraudData[[#This Row],[Fraud Risk Score]]&gt;=6,"Medium Risk",TRUE,"Low Risk")</f>
        <v>Low Risk</v>
      </c>
    </row>
    <row r="8186" spans="1:19">
      <c r="A8186">
        <v>8185</v>
      </c>
      <c r="B8186">
        <v>61.35</v>
      </c>
      <c r="C8186">
        <v>10</v>
      </c>
      <c r="D8186" t="s">
        <v>46</v>
      </c>
      <c r="E8186">
        <v>0</v>
      </c>
      <c r="F8186">
        <v>0</v>
      </c>
      <c r="G8186">
        <v>44</v>
      </c>
      <c r="H8186">
        <v>2</v>
      </c>
      <c r="I8186">
        <v>48</v>
      </c>
      <c r="J8186">
        <v>0</v>
      </c>
      <c r="K8186">
        <f>_xlfn.XLOOKUP(FraudData[[#This Row],[amount]],AmountRules[Amount Min],AmountRules[Risk Points],,-1)</f>
        <v>0</v>
      </c>
      <c r="L8186">
        <f>_xlfn.XLOOKUP(FraudData[[#This Row],[transaction_hour]],TimeRules[Hour Min],TimeRules[Risk Points],,-1)</f>
        <v>0</v>
      </c>
      <c r="M8186">
        <f>_xlfn.XLOOKUP(FraudData[[#This Row],[foreign_transaction]],ForeignRules[Foreign Transaction],ForeignRules[Risk Points],0)</f>
        <v>0</v>
      </c>
      <c r="N8186">
        <f>_xlfn.XLOOKUP(FraudData[[#This Row],[location_mismatch]],Table10[Location Mismatch],Table10[Risk Points],0)</f>
        <v>0</v>
      </c>
      <c r="O8186">
        <f>_xlfn.XLOOKUP(FraudData[[#This Row],[device_trust_score]],DeviceRules[Device Min],DeviceRules[Risk Points],,-1)</f>
        <v>2</v>
      </c>
      <c r="P8186">
        <f>_xlfn.XLOOKUP(FraudData[[#This Row],[velocity_last_24h]],VelocityRules[Velocity Min],VelocityRules[Risk Points],,-1)</f>
        <v>0</v>
      </c>
      <c r="Q8186">
        <f>_xlfn.XLOOKUP(FraudData[[#This Row],[merchant_category]],MerchantRules[Merchant Category],MerchantRules[Risk Points],0)</f>
        <v>0</v>
      </c>
      <c r="R8186">
        <f>SUM(FraudData[[#This Row],[Amount Risk]:[Merchant Risk]])</f>
        <v>2</v>
      </c>
      <c r="S8186" t="str" cm="1">
        <f t="array" ref="S8186">_xlfn.IFS(FraudData[[#This Row],[Fraud Risk Score]]&gt;=8,"High Risk",FraudData[[#This Row],[Fraud Risk Score]]&gt;=6,"Medium Risk",TRUE,"Low Risk")</f>
        <v>Low Risk</v>
      </c>
    </row>
    <row r="8187" spans="1:19">
      <c r="A8187">
        <v>8186</v>
      </c>
      <c r="B8187">
        <v>29.1</v>
      </c>
      <c r="C8187">
        <v>13</v>
      </c>
      <c r="D8187" t="s">
        <v>46</v>
      </c>
      <c r="E8187">
        <v>0</v>
      </c>
      <c r="F8187">
        <v>0</v>
      </c>
      <c r="G8187">
        <v>95</v>
      </c>
      <c r="H8187">
        <v>0</v>
      </c>
      <c r="I8187">
        <v>48</v>
      </c>
      <c r="J8187">
        <v>0</v>
      </c>
      <c r="K8187">
        <f>_xlfn.XLOOKUP(FraudData[[#This Row],[amount]],AmountRules[Amount Min],AmountRules[Risk Points],,-1)</f>
        <v>0</v>
      </c>
      <c r="L8187">
        <f>_xlfn.XLOOKUP(FraudData[[#This Row],[transaction_hour]],TimeRules[Hour Min],TimeRules[Risk Points],,-1)</f>
        <v>0</v>
      </c>
      <c r="M8187">
        <f>_xlfn.XLOOKUP(FraudData[[#This Row],[foreign_transaction]],ForeignRules[Foreign Transaction],ForeignRules[Risk Points],0)</f>
        <v>0</v>
      </c>
      <c r="N8187">
        <f>_xlfn.XLOOKUP(FraudData[[#This Row],[location_mismatch]],Table10[Location Mismatch],Table10[Risk Points],0)</f>
        <v>0</v>
      </c>
      <c r="O8187">
        <f>_xlfn.XLOOKUP(FraudData[[#This Row],[device_trust_score]],DeviceRules[Device Min],DeviceRules[Risk Points],,-1)</f>
        <v>0</v>
      </c>
      <c r="P8187">
        <f>_xlfn.XLOOKUP(FraudData[[#This Row],[velocity_last_24h]],VelocityRules[Velocity Min],VelocityRules[Risk Points],,-1)</f>
        <v>0</v>
      </c>
      <c r="Q8187">
        <f>_xlfn.XLOOKUP(FraudData[[#This Row],[merchant_category]],MerchantRules[Merchant Category],MerchantRules[Risk Points],0)</f>
        <v>0</v>
      </c>
      <c r="R8187">
        <f>SUM(FraudData[[#This Row],[Amount Risk]:[Merchant Risk]])</f>
        <v>0</v>
      </c>
      <c r="S8187" t="str" cm="1">
        <f t="array" ref="S8187">_xlfn.IFS(FraudData[[#This Row],[Fraud Risk Score]]&gt;=8,"High Risk",FraudData[[#This Row],[Fraud Risk Score]]&gt;=6,"Medium Risk",TRUE,"Low Risk")</f>
        <v>Low Risk</v>
      </c>
    </row>
    <row r="8188" spans="1:19">
      <c r="A8188">
        <v>8187</v>
      </c>
      <c r="B8188">
        <v>49.63</v>
      </c>
      <c r="C8188">
        <v>9</v>
      </c>
      <c r="D8188" t="s">
        <v>48</v>
      </c>
      <c r="E8188">
        <v>1</v>
      </c>
      <c r="F8188">
        <v>0</v>
      </c>
      <c r="G8188">
        <v>60</v>
      </c>
      <c r="H8188">
        <v>1</v>
      </c>
      <c r="I8188">
        <v>36</v>
      </c>
      <c r="J8188">
        <v>0</v>
      </c>
      <c r="K8188">
        <f>_xlfn.XLOOKUP(FraudData[[#This Row],[amount]],AmountRules[Amount Min],AmountRules[Risk Points],,-1)</f>
        <v>0</v>
      </c>
      <c r="L8188">
        <f>_xlfn.XLOOKUP(FraudData[[#This Row],[transaction_hour]],TimeRules[Hour Min],TimeRules[Risk Points],,-1)</f>
        <v>0</v>
      </c>
      <c r="M8188">
        <f>_xlfn.XLOOKUP(FraudData[[#This Row],[foreign_transaction]],ForeignRules[Foreign Transaction],ForeignRules[Risk Points],0)</f>
        <v>3</v>
      </c>
      <c r="N8188">
        <f>_xlfn.XLOOKUP(FraudData[[#This Row],[location_mismatch]],Table10[Location Mismatch],Table10[Risk Points],0)</f>
        <v>0</v>
      </c>
      <c r="O8188">
        <f>_xlfn.XLOOKUP(FraudData[[#This Row],[device_trust_score]],DeviceRules[Device Min],DeviceRules[Risk Points],,-1)</f>
        <v>1</v>
      </c>
      <c r="P8188">
        <f>_xlfn.XLOOKUP(FraudData[[#This Row],[velocity_last_24h]],VelocityRules[Velocity Min],VelocityRules[Risk Points],,-1)</f>
        <v>0</v>
      </c>
      <c r="Q8188">
        <f>_xlfn.XLOOKUP(FraudData[[#This Row],[merchant_category]],MerchantRules[Merchant Category],MerchantRules[Risk Points],0)</f>
        <v>0</v>
      </c>
      <c r="R8188">
        <f>SUM(FraudData[[#This Row],[Amount Risk]:[Merchant Risk]])</f>
        <v>4</v>
      </c>
      <c r="S8188" t="str" cm="1">
        <f t="array" ref="S8188">_xlfn.IFS(FraudData[[#This Row],[Fraud Risk Score]]&gt;=8,"High Risk",FraudData[[#This Row],[Fraud Risk Score]]&gt;=6,"Medium Risk",TRUE,"Low Risk")</f>
        <v>Low Risk</v>
      </c>
    </row>
    <row r="8189" spans="1:19">
      <c r="A8189">
        <v>8188</v>
      </c>
      <c r="B8189">
        <v>495.15</v>
      </c>
      <c r="C8189">
        <v>6</v>
      </c>
      <c r="D8189" t="s">
        <v>48</v>
      </c>
      <c r="E8189">
        <v>0</v>
      </c>
      <c r="F8189">
        <v>0</v>
      </c>
      <c r="G8189">
        <v>96</v>
      </c>
      <c r="H8189">
        <v>2</v>
      </c>
      <c r="I8189">
        <v>32</v>
      </c>
      <c r="J8189">
        <v>0</v>
      </c>
      <c r="K8189">
        <f>_xlfn.XLOOKUP(FraudData[[#This Row],[amount]],AmountRules[Amount Min],AmountRules[Risk Points],,-1)</f>
        <v>0</v>
      </c>
      <c r="L8189">
        <f>_xlfn.XLOOKUP(FraudData[[#This Row],[transaction_hour]],TimeRules[Hour Min],TimeRules[Risk Points],,-1)</f>
        <v>0</v>
      </c>
      <c r="M8189">
        <f>_xlfn.XLOOKUP(FraudData[[#This Row],[foreign_transaction]],ForeignRules[Foreign Transaction],ForeignRules[Risk Points],0)</f>
        <v>0</v>
      </c>
      <c r="N8189">
        <f>_xlfn.XLOOKUP(FraudData[[#This Row],[location_mismatch]],Table10[Location Mismatch],Table10[Risk Points],0)</f>
        <v>0</v>
      </c>
      <c r="O8189">
        <f>_xlfn.XLOOKUP(FraudData[[#This Row],[device_trust_score]],DeviceRules[Device Min],DeviceRules[Risk Points],,-1)</f>
        <v>0</v>
      </c>
      <c r="P8189">
        <f>_xlfn.XLOOKUP(FraudData[[#This Row],[velocity_last_24h]],VelocityRules[Velocity Min],VelocityRules[Risk Points],,-1)</f>
        <v>0</v>
      </c>
      <c r="Q8189">
        <f>_xlfn.XLOOKUP(FraudData[[#This Row],[merchant_category]],MerchantRules[Merchant Category],MerchantRules[Risk Points],0)</f>
        <v>0</v>
      </c>
      <c r="R8189">
        <f>SUM(FraudData[[#This Row],[Amount Risk]:[Merchant Risk]])</f>
        <v>0</v>
      </c>
      <c r="S8189" t="str" cm="1">
        <f t="array" ref="S8189">_xlfn.IFS(FraudData[[#This Row],[Fraud Risk Score]]&gt;=8,"High Risk",FraudData[[#This Row],[Fraud Risk Score]]&gt;=6,"Medium Risk",TRUE,"Low Risk")</f>
        <v>Low Risk</v>
      </c>
    </row>
    <row r="8190" spans="1:19">
      <c r="A8190">
        <v>8189</v>
      </c>
      <c r="B8190">
        <v>132.16999999999999</v>
      </c>
      <c r="C8190">
        <v>22</v>
      </c>
      <c r="D8190" t="s">
        <v>46</v>
      </c>
      <c r="E8190">
        <v>0</v>
      </c>
      <c r="F8190">
        <v>0</v>
      </c>
      <c r="G8190">
        <v>94</v>
      </c>
      <c r="H8190">
        <v>1</v>
      </c>
      <c r="I8190">
        <v>49</v>
      </c>
      <c r="J8190">
        <v>0</v>
      </c>
      <c r="K8190">
        <f>_xlfn.XLOOKUP(FraudData[[#This Row],[amount]],AmountRules[Amount Min],AmountRules[Risk Points],,-1)</f>
        <v>0</v>
      </c>
      <c r="L8190">
        <f>_xlfn.XLOOKUP(FraudData[[#This Row],[transaction_hour]],TimeRules[Hour Min],TimeRules[Risk Points],,-1)</f>
        <v>0</v>
      </c>
      <c r="M8190">
        <f>_xlfn.XLOOKUP(FraudData[[#This Row],[foreign_transaction]],ForeignRules[Foreign Transaction],ForeignRules[Risk Points],0)</f>
        <v>0</v>
      </c>
      <c r="N8190">
        <f>_xlfn.XLOOKUP(FraudData[[#This Row],[location_mismatch]],Table10[Location Mismatch],Table10[Risk Points],0)</f>
        <v>0</v>
      </c>
      <c r="O8190">
        <f>_xlfn.XLOOKUP(FraudData[[#This Row],[device_trust_score]],DeviceRules[Device Min],DeviceRules[Risk Points],,-1)</f>
        <v>0</v>
      </c>
      <c r="P8190">
        <f>_xlfn.XLOOKUP(FraudData[[#This Row],[velocity_last_24h]],VelocityRules[Velocity Min],VelocityRules[Risk Points],,-1)</f>
        <v>0</v>
      </c>
      <c r="Q8190">
        <f>_xlfn.XLOOKUP(FraudData[[#This Row],[merchant_category]],MerchantRules[Merchant Category],MerchantRules[Risk Points],0)</f>
        <v>0</v>
      </c>
      <c r="R8190">
        <f>SUM(FraudData[[#This Row],[Amount Risk]:[Merchant Risk]])</f>
        <v>0</v>
      </c>
      <c r="S8190" t="str" cm="1">
        <f t="array" ref="S8190">_xlfn.IFS(FraudData[[#This Row],[Fraud Risk Score]]&gt;=8,"High Risk",FraudData[[#This Row],[Fraud Risk Score]]&gt;=6,"Medium Risk",TRUE,"Low Risk")</f>
        <v>Low Risk</v>
      </c>
    </row>
    <row r="8191" spans="1:19">
      <c r="A8191">
        <v>8190</v>
      </c>
      <c r="B8191">
        <v>81.69</v>
      </c>
      <c r="C8191">
        <v>0</v>
      </c>
      <c r="D8191" t="s">
        <v>48</v>
      </c>
      <c r="E8191">
        <v>0</v>
      </c>
      <c r="F8191">
        <v>0</v>
      </c>
      <c r="G8191">
        <v>48</v>
      </c>
      <c r="H8191">
        <v>2</v>
      </c>
      <c r="I8191">
        <v>39</v>
      </c>
      <c r="J8191">
        <v>0</v>
      </c>
      <c r="K8191">
        <f>_xlfn.XLOOKUP(FraudData[[#This Row],[amount]],AmountRules[Amount Min],AmountRules[Risk Points],,-1)</f>
        <v>0</v>
      </c>
      <c r="L8191">
        <f>_xlfn.XLOOKUP(FraudData[[#This Row],[transaction_hour]],TimeRules[Hour Min],TimeRules[Risk Points],,-1)</f>
        <v>3</v>
      </c>
      <c r="M8191">
        <f>_xlfn.XLOOKUP(FraudData[[#This Row],[foreign_transaction]],ForeignRules[Foreign Transaction],ForeignRules[Risk Points],0)</f>
        <v>0</v>
      </c>
      <c r="N8191">
        <f>_xlfn.XLOOKUP(FraudData[[#This Row],[location_mismatch]],Table10[Location Mismatch],Table10[Risk Points],0)</f>
        <v>0</v>
      </c>
      <c r="O8191">
        <f>_xlfn.XLOOKUP(FraudData[[#This Row],[device_trust_score]],DeviceRules[Device Min],DeviceRules[Risk Points],,-1)</f>
        <v>2</v>
      </c>
      <c r="P8191">
        <f>_xlfn.XLOOKUP(FraudData[[#This Row],[velocity_last_24h]],VelocityRules[Velocity Min],VelocityRules[Risk Points],,-1)</f>
        <v>0</v>
      </c>
      <c r="Q8191">
        <f>_xlfn.XLOOKUP(FraudData[[#This Row],[merchant_category]],MerchantRules[Merchant Category],MerchantRules[Risk Points],0)</f>
        <v>0</v>
      </c>
      <c r="R8191">
        <f>SUM(FraudData[[#This Row],[Amount Risk]:[Merchant Risk]])</f>
        <v>5</v>
      </c>
      <c r="S8191" t="str" cm="1">
        <f t="array" ref="S8191">_xlfn.IFS(FraudData[[#This Row],[Fraud Risk Score]]&gt;=8,"High Risk",FraudData[[#This Row],[Fraud Risk Score]]&gt;=6,"Medium Risk",TRUE,"Low Risk")</f>
        <v>Low Risk</v>
      </c>
    </row>
    <row r="8192" spans="1:19">
      <c r="A8192">
        <v>8191</v>
      </c>
      <c r="B8192">
        <v>372</v>
      </c>
      <c r="C8192">
        <v>6</v>
      </c>
      <c r="D8192" t="s">
        <v>50</v>
      </c>
      <c r="E8192">
        <v>0</v>
      </c>
      <c r="F8192">
        <v>0</v>
      </c>
      <c r="G8192">
        <v>60</v>
      </c>
      <c r="H8192">
        <v>1</v>
      </c>
      <c r="I8192">
        <v>66</v>
      </c>
      <c r="J8192">
        <v>0</v>
      </c>
      <c r="K8192">
        <f>_xlfn.XLOOKUP(FraudData[[#This Row],[amount]],AmountRules[Amount Min],AmountRules[Risk Points],,-1)</f>
        <v>0</v>
      </c>
      <c r="L8192">
        <f>_xlfn.XLOOKUP(FraudData[[#This Row],[transaction_hour]],TimeRules[Hour Min],TimeRules[Risk Points],,-1)</f>
        <v>0</v>
      </c>
      <c r="M8192">
        <f>_xlfn.XLOOKUP(FraudData[[#This Row],[foreign_transaction]],ForeignRules[Foreign Transaction],ForeignRules[Risk Points],0)</f>
        <v>0</v>
      </c>
      <c r="N8192">
        <f>_xlfn.XLOOKUP(FraudData[[#This Row],[location_mismatch]],Table10[Location Mismatch],Table10[Risk Points],0)</f>
        <v>0</v>
      </c>
      <c r="O8192">
        <f>_xlfn.XLOOKUP(FraudData[[#This Row],[device_trust_score]],DeviceRules[Device Min],DeviceRules[Risk Points],,-1)</f>
        <v>1</v>
      </c>
      <c r="P8192">
        <f>_xlfn.XLOOKUP(FraudData[[#This Row],[velocity_last_24h]],VelocityRules[Velocity Min],VelocityRules[Risk Points],,-1)</f>
        <v>0</v>
      </c>
      <c r="Q8192">
        <f>_xlfn.XLOOKUP(FraudData[[#This Row],[merchant_category]],MerchantRules[Merchant Category],MerchantRules[Risk Points],0)</f>
        <v>0</v>
      </c>
      <c r="R8192">
        <f>SUM(FraudData[[#This Row],[Amount Risk]:[Merchant Risk]])</f>
        <v>1</v>
      </c>
      <c r="S8192" t="str" cm="1">
        <f t="array" ref="S8192">_xlfn.IFS(FraudData[[#This Row],[Fraud Risk Score]]&gt;=8,"High Risk",FraudData[[#This Row],[Fraud Risk Score]]&gt;=6,"Medium Risk",TRUE,"Low Risk")</f>
        <v>Low Risk</v>
      </c>
    </row>
    <row r="8193" spans="1:19">
      <c r="A8193">
        <v>8192</v>
      </c>
      <c r="B8193">
        <v>90.45</v>
      </c>
      <c r="C8193">
        <v>14</v>
      </c>
      <c r="D8193" t="s">
        <v>47</v>
      </c>
      <c r="E8193">
        <v>0</v>
      </c>
      <c r="F8193">
        <v>0</v>
      </c>
      <c r="G8193">
        <v>29</v>
      </c>
      <c r="H8193">
        <v>2</v>
      </c>
      <c r="I8193">
        <v>63</v>
      </c>
      <c r="J8193">
        <v>0</v>
      </c>
      <c r="K8193">
        <f>_xlfn.XLOOKUP(FraudData[[#This Row],[amount]],AmountRules[Amount Min],AmountRules[Risk Points],,-1)</f>
        <v>0</v>
      </c>
      <c r="L8193">
        <f>_xlfn.XLOOKUP(FraudData[[#This Row],[transaction_hour]],TimeRules[Hour Min],TimeRules[Risk Points],,-1)</f>
        <v>0</v>
      </c>
      <c r="M8193">
        <f>_xlfn.XLOOKUP(FraudData[[#This Row],[foreign_transaction]],ForeignRules[Foreign Transaction],ForeignRules[Risk Points],0)</f>
        <v>0</v>
      </c>
      <c r="N8193">
        <f>_xlfn.XLOOKUP(FraudData[[#This Row],[location_mismatch]],Table10[Location Mismatch],Table10[Risk Points],0)</f>
        <v>0</v>
      </c>
      <c r="O8193">
        <f>_xlfn.XLOOKUP(FraudData[[#This Row],[device_trust_score]],DeviceRules[Device Min],DeviceRules[Risk Points],,-1)</f>
        <v>3</v>
      </c>
      <c r="P8193">
        <f>_xlfn.XLOOKUP(FraudData[[#This Row],[velocity_last_24h]],VelocityRules[Velocity Min],VelocityRules[Risk Points],,-1)</f>
        <v>0</v>
      </c>
      <c r="Q8193">
        <f>_xlfn.XLOOKUP(FraudData[[#This Row],[merchant_category]],MerchantRules[Merchant Category],MerchantRules[Risk Points],0)</f>
        <v>0</v>
      </c>
      <c r="R8193">
        <f>SUM(FraudData[[#This Row],[Amount Risk]:[Merchant Risk]])</f>
        <v>3</v>
      </c>
      <c r="S8193" t="str" cm="1">
        <f t="array" ref="S8193">_xlfn.IFS(FraudData[[#This Row],[Fraud Risk Score]]&gt;=8,"High Risk",FraudData[[#This Row],[Fraud Risk Score]]&gt;=6,"Medium Risk",TRUE,"Low Risk")</f>
        <v>Low Risk</v>
      </c>
    </row>
    <row r="8194" spans="1:19">
      <c r="A8194">
        <v>8193</v>
      </c>
      <c r="B8194">
        <v>73.44</v>
      </c>
      <c r="C8194">
        <v>10</v>
      </c>
      <c r="D8194" t="s">
        <v>47</v>
      </c>
      <c r="E8194">
        <v>0</v>
      </c>
      <c r="F8194">
        <v>0</v>
      </c>
      <c r="G8194">
        <v>44</v>
      </c>
      <c r="H8194">
        <v>0</v>
      </c>
      <c r="I8194">
        <v>42</v>
      </c>
      <c r="J8194">
        <v>0</v>
      </c>
      <c r="K8194">
        <f>_xlfn.XLOOKUP(FraudData[[#This Row],[amount]],AmountRules[Amount Min],AmountRules[Risk Points],,-1)</f>
        <v>0</v>
      </c>
      <c r="L8194">
        <f>_xlfn.XLOOKUP(FraudData[[#This Row],[transaction_hour]],TimeRules[Hour Min],TimeRules[Risk Points],,-1)</f>
        <v>0</v>
      </c>
      <c r="M8194">
        <f>_xlfn.XLOOKUP(FraudData[[#This Row],[foreign_transaction]],ForeignRules[Foreign Transaction],ForeignRules[Risk Points],0)</f>
        <v>0</v>
      </c>
      <c r="N8194">
        <f>_xlfn.XLOOKUP(FraudData[[#This Row],[location_mismatch]],Table10[Location Mismatch],Table10[Risk Points],0)</f>
        <v>0</v>
      </c>
      <c r="O8194">
        <f>_xlfn.XLOOKUP(FraudData[[#This Row],[device_trust_score]],DeviceRules[Device Min],DeviceRules[Risk Points],,-1)</f>
        <v>2</v>
      </c>
      <c r="P8194">
        <f>_xlfn.XLOOKUP(FraudData[[#This Row],[velocity_last_24h]],VelocityRules[Velocity Min],VelocityRules[Risk Points],,-1)</f>
        <v>0</v>
      </c>
      <c r="Q8194">
        <f>_xlfn.XLOOKUP(FraudData[[#This Row],[merchant_category]],MerchantRules[Merchant Category],MerchantRules[Risk Points],0)</f>
        <v>0</v>
      </c>
      <c r="R8194">
        <f>SUM(FraudData[[#This Row],[Amount Risk]:[Merchant Risk]])</f>
        <v>2</v>
      </c>
      <c r="S8194" t="str" cm="1">
        <f t="array" ref="S8194">_xlfn.IFS(FraudData[[#This Row],[Fraud Risk Score]]&gt;=8,"High Risk",FraudData[[#This Row],[Fraud Risk Score]]&gt;=6,"Medium Risk",TRUE,"Low Risk")</f>
        <v>Low Risk</v>
      </c>
    </row>
    <row r="8195" spans="1:19">
      <c r="A8195">
        <v>8194</v>
      </c>
      <c r="B8195">
        <v>41.81</v>
      </c>
      <c r="C8195">
        <v>5</v>
      </c>
      <c r="D8195" t="s">
        <v>47</v>
      </c>
      <c r="E8195">
        <v>0</v>
      </c>
      <c r="F8195">
        <v>0</v>
      </c>
      <c r="G8195">
        <v>77</v>
      </c>
      <c r="H8195">
        <v>2</v>
      </c>
      <c r="I8195">
        <v>22</v>
      </c>
      <c r="J8195">
        <v>0</v>
      </c>
      <c r="K8195">
        <f>_xlfn.XLOOKUP(FraudData[[#This Row],[amount]],AmountRules[Amount Min],AmountRules[Risk Points],,-1)</f>
        <v>0</v>
      </c>
      <c r="L8195">
        <f>_xlfn.XLOOKUP(FraudData[[#This Row],[transaction_hour]],TimeRules[Hour Min],TimeRules[Risk Points],,-1)</f>
        <v>0</v>
      </c>
      <c r="M8195">
        <f>_xlfn.XLOOKUP(FraudData[[#This Row],[foreign_transaction]],ForeignRules[Foreign Transaction],ForeignRules[Risk Points],0)</f>
        <v>0</v>
      </c>
      <c r="N8195">
        <f>_xlfn.XLOOKUP(FraudData[[#This Row],[location_mismatch]],Table10[Location Mismatch],Table10[Risk Points],0)</f>
        <v>0</v>
      </c>
      <c r="O8195">
        <f>_xlfn.XLOOKUP(FraudData[[#This Row],[device_trust_score]],DeviceRules[Device Min],DeviceRules[Risk Points],,-1)</f>
        <v>0</v>
      </c>
      <c r="P8195">
        <f>_xlfn.XLOOKUP(FraudData[[#This Row],[velocity_last_24h]],VelocityRules[Velocity Min],VelocityRules[Risk Points],,-1)</f>
        <v>0</v>
      </c>
      <c r="Q8195">
        <f>_xlfn.XLOOKUP(FraudData[[#This Row],[merchant_category]],MerchantRules[Merchant Category],MerchantRules[Risk Points],0)</f>
        <v>0</v>
      </c>
      <c r="R8195">
        <f>SUM(FraudData[[#This Row],[Amount Risk]:[Merchant Risk]])</f>
        <v>0</v>
      </c>
      <c r="S8195" t="str" cm="1">
        <f t="array" ref="S8195">_xlfn.IFS(FraudData[[#This Row],[Fraud Risk Score]]&gt;=8,"High Risk",FraudData[[#This Row],[Fraud Risk Score]]&gt;=6,"Medium Risk",TRUE,"Low Risk")</f>
        <v>Low Risk</v>
      </c>
    </row>
    <row r="8196" spans="1:19">
      <c r="A8196">
        <v>8195</v>
      </c>
      <c r="B8196">
        <v>85.41</v>
      </c>
      <c r="C8196">
        <v>21</v>
      </c>
      <c r="D8196" t="s">
        <v>46</v>
      </c>
      <c r="E8196">
        <v>0</v>
      </c>
      <c r="F8196">
        <v>1</v>
      </c>
      <c r="G8196">
        <v>64</v>
      </c>
      <c r="H8196">
        <v>1</v>
      </c>
      <c r="I8196">
        <v>39</v>
      </c>
      <c r="J8196">
        <v>0</v>
      </c>
      <c r="K8196">
        <f>_xlfn.XLOOKUP(FraudData[[#This Row],[amount]],AmountRules[Amount Min],AmountRules[Risk Points],,-1)</f>
        <v>0</v>
      </c>
      <c r="L8196">
        <f>_xlfn.XLOOKUP(FraudData[[#This Row],[transaction_hour]],TimeRules[Hour Min],TimeRules[Risk Points],,-1)</f>
        <v>0</v>
      </c>
      <c r="M8196">
        <f>_xlfn.XLOOKUP(FraudData[[#This Row],[foreign_transaction]],ForeignRules[Foreign Transaction],ForeignRules[Risk Points],0)</f>
        <v>0</v>
      </c>
      <c r="N8196">
        <f>_xlfn.XLOOKUP(FraudData[[#This Row],[location_mismatch]],Table10[Location Mismatch],Table10[Risk Points],0)</f>
        <v>3</v>
      </c>
      <c r="O8196">
        <f>_xlfn.XLOOKUP(FraudData[[#This Row],[device_trust_score]],DeviceRules[Device Min],DeviceRules[Risk Points],,-1)</f>
        <v>1</v>
      </c>
      <c r="P8196">
        <f>_xlfn.XLOOKUP(FraudData[[#This Row],[velocity_last_24h]],VelocityRules[Velocity Min],VelocityRules[Risk Points],,-1)</f>
        <v>0</v>
      </c>
      <c r="Q8196">
        <f>_xlfn.XLOOKUP(FraudData[[#This Row],[merchant_category]],MerchantRules[Merchant Category],MerchantRules[Risk Points],0)</f>
        <v>0</v>
      </c>
      <c r="R8196">
        <f>SUM(FraudData[[#This Row],[Amount Risk]:[Merchant Risk]])</f>
        <v>4</v>
      </c>
      <c r="S8196" t="str" cm="1">
        <f t="array" ref="S8196">_xlfn.IFS(FraudData[[#This Row],[Fraud Risk Score]]&gt;=8,"High Risk",FraudData[[#This Row],[Fraud Risk Score]]&gt;=6,"Medium Risk",TRUE,"Low Risk")</f>
        <v>Low Risk</v>
      </c>
    </row>
    <row r="8197" spans="1:19">
      <c r="A8197">
        <v>8196</v>
      </c>
      <c r="B8197">
        <v>68.540000000000006</v>
      </c>
      <c r="C8197">
        <v>6</v>
      </c>
      <c r="D8197" t="s">
        <v>46</v>
      </c>
      <c r="E8197">
        <v>0</v>
      </c>
      <c r="F8197">
        <v>0</v>
      </c>
      <c r="G8197">
        <v>74</v>
      </c>
      <c r="H8197">
        <v>2</v>
      </c>
      <c r="I8197">
        <v>50</v>
      </c>
      <c r="J8197">
        <v>0</v>
      </c>
      <c r="K8197">
        <f>_xlfn.XLOOKUP(FraudData[[#This Row],[amount]],AmountRules[Amount Min],AmountRules[Risk Points],,-1)</f>
        <v>0</v>
      </c>
      <c r="L8197">
        <f>_xlfn.XLOOKUP(FraudData[[#This Row],[transaction_hour]],TimeRules[Hour Min],TimeRules[Risk Points],,-1)</f>
        <v>0</v>
      </c>
      <c r="M8197">
        <f>_xlfn.XLOOKUP(FraudData[[#This Row],[foreign_transaction]],ForeignRules[Foreign Transaction],ForeignRules[Risk Points],0)</f>
        <v>0</v>
      </c>
      <c r="N8197">
        <f>_xlfn.XLOOKUP(FraudData[[#This Row],[location_mismatch]],Table10[Location Mismatch],Table10[Risk Points],0)</f>
        <v>0</v>
      </c>
      <c r="O8197">
        <f>_xlfn.XLOOKUP(FraudData[[#This Row],[device_trust_score]],DeviceRules[Device Min],DeviceRules[Risk Points],,-1)</f>
        <v>0</v>
      </c>
      <c r="P8197">
        <f>_xlfn.XLOOKUP(FraudData[[#This Row],[velocity_last_24h]],VelocityRules[Velocity Min],VelocityRules[Risk Points],,-1)</f>
        <v>0</v>
      </c>
      <c r="Q8197">
        <f>_xlfn.XLOOKUP(FraudData[[#This Row],[merchant_category]],MerchantRules[Merchant Category],MerchantRules[Risk Points],0)</f>
        <v>0</v>
      </c>
      <c r="R8197">
        <f>SUM(FraudData[[#This Row],[Amount Risk]:[Merchant Risk]])</f>
        <v>0</v>
      </c>
      <c r="S8197" t="str" cm="1">
        <f t="array" ref="S8197">_xlfn.IFS(FraudData[[#This Row],[Fraud Risk Score]]&gt;=8,"High Risk",FraudData[[#This Row],[Fraud Risk Score]]&gt;=6,"Medium Risk",TRUE,"Low Risk")</f>
        <v>Low Risk</v>
      </c>
    </row>
    <row r="8198" spans="1:19">
      <c r="A8198">
        <v>8197</v>
      </c>
      <c r="B8198">
        <v>203.59</v>
      </c>
      <c r="C8198">
        <v>6</v>
      </c>
      <c r="D8198" t="s">
        <v>46</v>
      </c>
      <c r="E8198">
        <v>0</v>
      </c>
      <c r="F8198">
        <v>0</v>
      </c>
      <c r="G8198">
        <v>98</v>
      </c>
      <c r="H8198">
        <v>6</v>
      </c>
      <c r="I8198">
        <v>68</v>
      </c>
      <c r="J8198">
        <v>0</v>
      </c>
      <c r="K8198">
        <f>_xlfn.XLOOKUP(FraudData[[#This Row],[amount]],AmountRules[Amount Min],AmountRules[Risk Points],,-1)</f>
        <v>0</v>
      </c>
      <c r="L8198">
        <f>_xlfn.XLOOKUP(FraudData[[#This Row],[transaction_hour]],TimeRules[Hour Min],TimeRules[Risk Points],,-1)</f>
        <v>0</v>
      </c>
      <c r="M8198">
        <f>_xlfn.XLOOKUP(FraudData[[#This Row],[foreign_transaction]],ForeignRules[Foreign Transaction],ForeignRules[Risk Points],0)</f>
        <v>0</v>
      </c>
      <c r="N8198">
        <f>_xlfn.XLOOKUP(FraudData[[#This Row],[location_mismatch]],Table10[Location Mismatch],Table10[Risk Points],0)</f>
        <v>0</v>
      </c>
      <c r="O8198">
        <f>_xlfn.XLOOKUP(FraudData[[#This Row],[device_trust_score]],DeviceRules[Device Min],DeviceRules[Risk Points],,-1)</f>
        <v>0</v>
      </c>
      <c r="P8198">
        <f>_xlfn.XLOOKUP(FraudData[[#This Row],[velocity_last_24h]],VelocityRules[Velocity Min],VelocityRules[Risk Points],,-1)</f>
        <v>3</v>
      </c>
      <c r="Q8198">
        <f>_xlfn.XLOOKUP(FraudData[[#This Row],[merchant_category]],MerchantRules[Merchant Category],MerchantRules[Risk Points],0)</f>
        <v>0</v>
      </c>
      <c r="R8198">
        <f>SUM(FraudData[[#This Row],[Amount Risk]:[Merchant Risk]])</f>
        <v>3</v>
      </c>
      <c r="S8198" t="str" cm="1">
        <f t="array" ref="S8198">_xlfn.IFS(FraudData[[#This Row],[Fraud Risk Score]]&gt;=8,"High Risk",FraudData[[#This Row],[Fraud Risk Score]]&gt;=6,"Medium Risk",TRUE,"Low Risk")</f>
        <v>Low Risk</v>
      </c>
    </row>
    <row r="8199" spans="1:19">
      <c r="A8199">
        <v>8198</v>
      </c>
      <c r="B8199">
        <v>61.54</v>
      </c>
      <c r="C8199">
        <v>0</v>
      </c>
      <c r="D8199" t="s">
        <v>50</v>
      </c>
      <c r="E8199">
        <v>0</v>
      </c>
      <c r="F8199">
        <v>0</v>
      </c>
      <c r="G8199">
        <v>91</v>
      </c>
      <c r="H8199">
        <v>7</v>
      </c>
      <c r="I8199">
        <v>31</v>
      </c>
      <c r="J8199">
        <v>0</v>
      </c>
      <c r="K8199">
        <f>_xlfn.XLOOKUP(FraudData[[#This Row],[amount]],AmountRules[Amount Min],AmountRules[Risk Points],,-1)</f>
        <v>0</v>
      </c>
      <c r="L8199">
        <f>_xlfn.XLOOKUP(FraudData[[#This Row],[transaction_hour]],TimeRules[Hour Min],TimeRules[Risk Points],,-1)</f>
        <v>3</v>
      </c>
      <c r="M8199">
        <f>_xlfn.XLOOKUP(FraudData[[#This Row],[foreign_transaction]],ForeignRules[Foreign Transaction],ForeignRules[Risk Points],0)</f>
        <v>0</v>
      </c>
      <c r="N8199">
        <f>_xlfn.XLOOKUP(FraudData[[#This Row],[location_mismatch]],Table10[Location Mismatch],Table10[Risk Points],0)</f>
        <v>0</v>
      </c>
      <c r="O8199">
        <f>_xlfn.XLOOKUP(FraudData[[#This Row],[device_trust_score]],DeviceRules[Device Min],DeviceRules[Risk Points],,-1)</f>
        <v>0</v>
      </c>
      <c r="P8199">
        <f>_xlfn.XLOOKUP(FraudData[[#This Row],[velocity_last_24h]],VelocityRules[Velocity Min],VelocityRules[Risk Points],,-1)</f>
        <v>2</v>
      </c>
      <c r="Q8199">
        <f>_xlfn.XLOOKUP(FraudData[[#This Row],[merchant_category]],MerchantRules[Merchant Category],MerchantRules[Risk Points],0)</f>
        <v>0</v>
      </c>
      <c r="R8199">
        <f>SUM(FraudData[[#This Row],[Amount Risk]:[Merchant Risk]])</f>
        <v>5</v>
      </c>
      <c r="S8199" t="str" cm="1">
        <f t="array" ref="S8199">_xlfn.IFS(FraudData[[#This Row],[Fraud Risk Score]]&gt;=8,"High Risk",FraudData[[#This Row],[Fraud Risk Score]]&gt;=6,"Medium Risk",TRUE,"Low Risk")</f>
        <v>Low Risk</v>
      </c>
    </row>
    <row r="8200" spans="1:19">
      <c r="A8200">
        <v>8199</v>
      </c>
      <c r="B8200">
        <v>154.94999999999999</v>
      </c>
      <c r="C8200">
        <v>9</v>
      </c>
      <c r="D8200" t="s">
        <v>47</v>
      </c>
      <c r="E8200">
        <v>0</v>
      </c>
      <c r="F8200">
        <v>1</v>
      </c>
      <c r="G8200">
        <v>59</v>
      </c>
      <c r="H8200">
        <v>1</v>
      </c>
      <c r="I8200">
        <v>58</v>
      </c>
      <c r="J8200">
        <v>0</v>
      </c>
      <c r="K8200">
        <f>_xlfn.XLOOKUP(FraudData[[#This Row],[amount]],AmountRules[Amount Min],AmountRules[Risk Points],,-1)</f>
        <v>0</v>
      </c>
      <c r="L8200">
        <f>_xlfn.XLOOKUP(FraudData[[#This Row],[transaction_hour]],TimeRules[Hour Min],TimeRules[Risk Points],,-1)</f>
        <v>0</v>
      </c>
      <c r="M8200">
        <f>_xlfn.XLOOKUP(FraudData[[#This Row],[foreign_transaction]],ForeignRules[Foreign Transaction],ForeignRules[Risk Points],0)</f>
        <v>0</v>
      </c>
      <c r="N8200">
        <f>_xlfn.XLOOKUP(FraudData[[#This Row],[location_mismatch]],Table10[Location Mismatch],Table10[Risk Points],0)</f>
        <v>3</v>
      </c>
      <c r="O8200">
        <f>_xlfn.XLOOKUP(FraudData[[#This Row],[device_trust_score]],DeviceRules[Device Min],DeviceRules[Risk Points],,-1)</f>
        <v>1</v>
      </c>
      <c r="P8200">
        <f>_xlfn.XLOOKUP(FraudData[[#This Row],[velocity_last_24h]],VelocityRules[Velocity Min],VelocityRules[Risk Points],,-1)</f>
        <v>0</v>
      </c>
      <c r="Q8200">
        <f>_xlfn.XLOOKUP(FraudData[[#This Row],[merchant_category]],MerchantRules[Merchant Category],MerchantRules[Risk Points],0)</f>
        <v>0</v>
      </c>
      <c r="R8200">
        <f>SUM(FraudData[[#This Row],[Amount Risk]:[Merchant Risk]])</f>
        <v>4</v>
      </c>
      <c r="S8200" t="str" cm="1">
        <f t="array" ref="S8200">_xlfn.IFS(FraudData[[#This Row],[Fraud Risk Score]]&gt;=8,"High Risk",FraudData[[#This Row],[Fraud Risk Score]]&gt;=6,"Medium Risk",TRUE,"Low Risk")</f>
        <v>Low Risk</v>
      </c>
    </row>
    <row r="8201" spans="1:19">
      <c r="A8201">
        <v>8200</v>
      </c>
      <c r="B8201">
        <v>12.27</v>
      </c>
      <c r="C8201">
        <v>20</v>
      </c>
      <c r="D8201" t="s">
        <v>48</v>
      </c>
      <c r="E8201">
        <v>0</v>
      </c>
      <c r="F8201">
        <v>0</v>
      </c>
      <c r="G8201">
        <v>88</v>
      </c>
      <c r="H8201">
        <v>3</v>
      </c>
      <c r="I8201">
        <v>35</v>
      </c>
      <c r="J8201">
        <v>0</v>
      </c>
      <c r="K8201">
        <f>_xlfn.XLOOKUP(FraudData[[#This Row],[amount]],AmountRules[Amount Min],AmountRules[Risk Points],,-1)</f>
        <v>0</v>
      </c>
      <c r="L8201">
        <f>_xlfn.XLOOKUP(FraudData[[#This Row],[transaction_hour]],TimeRules[Hour Min],TimeRules[Risk Points],,-1)</f>
        <v>0</v>
      </c>
      <c r="M8201">
        <f>_xlfn.XLOOKUP(FraudData[[#This Row],[foreign_transaction]],ForeignRules[Foreign Transaction],ForeignRules[Risk Points],0)</f>
        <v>0</v>
      </c>
      <c r="N8201">
        <f>_xlfn.XLOOKUP(FraudData[[#This Row],[location_mismatch]],Table10[Location Mismatch],Table10[Risk Points],0)</f>
        <v>0</v>
      </c>
      <c r="O8201">
        <f>_xlfn.XLOOKUP(FraudData[[#This Row],[device_trust_score]],DeviceRules[Device Min],DeviceRules[Risk Points],,-1)</f>
        <v>0</v>
      </c>
      <c r="P8201">
        <f>_xlfn.XLOOKUP(FraudData[[#This Row],[velocity_last_24h]],VelocityRules[Velocity Min],VelocityRules[Risk Points],,-1)</f>
        <v>0</v>
      </c>
      <c r="Q8201">
        <f>_xlfn.XLOOKUP(FraudData[[#This Row],[merchant_category]],MerchantRules[Merchant Category],MerchantRules[Risk Points],0)</f>
        <v>0</v>
      </c>
      <c r="R8201">
        <f>SUM(FraudData[[#This Row],[Amount Risk]:[Merchant Risk]])</f>
        <v>0</v>
      </c>
      <c r="S8201" t="str" cm="1">
        <f t="array" ref="S8201">_xlfn.IFS(FraudData[[#This Row],[Fraud Risk Score]]&gt;=8,"High Risk",FraudData[[#This Row],[Fraud Risk Score]]&gt;=6,"Medium Risk",TRUE,"Low Risk")</f>
        <v>Low Risk</v>
      </c>
    </row>
    <row r="8202" spans="1:19">
      <c r="A8202">
        <v>8201</v>
      </c>
      <c r="B8202">
        <v>38.22</v>
      </c>
      <c r="C8202">
        <v>14</v>
      </c>
      <c r="D8202" t="s">
        <v>48</v>
      </c>
      <c r="E8202">
        <v>0</v>
      </c>
      <c r="F8202">
        <v>1</v>
      </c>
      <c r="G8202">
        <v>61</v>
      </c>
      <c r="H8202">
        <v>0</v>
      </c>
      <c r="I8202">
        <v>47</v>
      </c>
      <c r="J8202">
        <v>0</v>
      </c>
      <c r="K8202">
        <f>_xlfn.XLOOKUP(FraudData[[#This Row],[amount]],AmountRules[Amount Min],AmountRules[Risk Points],,-1)</f>
        <v>0</v>
      </c>
      <c r="L8202">
        <f>_xlfn.XLOOKUP(FraudData[[#This Row],[transaction_hour]],TimeRules[Hour Min],TimeRules[Risk Points],,-1)</f>
        <v>0</v>
      </c>
      <c r="M8202">
        <f>_xlfn.XLOOKUP(FraudData[[#This Row],[foreign_transaction]],ForeignRules[Foreign Transaction],ForeignRules[Risk Points],0)</f>
        <v>0</v>
      </c>
      <c r="N8202">
        <f>_xlfn.XLOOKUP(FraudData[[#This Row],[location_mismatch]],Table10[Location Mismatch],Table10[Risk Points],0)</f>
        <v>3</v>
      </c>
      <c r="O8202">
        <f>_xlfn.XLOOKUP(FraudData[[#This Row],[device_trust_score]],DeviceRules[Device Min],DeviceRules[Risk Points],,-1)</f>
        <v>1</v>
      </c>
      <c r="P8202">
        <f>_xlfn.XLOOKUP(FraudData[[#This Row],[velocity_last_24h]],VelocityRules[Velocity Min],VelocityRules[Risk Points],,-1)</f>
        <v>0</v>
      </c>
      <c r="Q8202">
        <f>_xlfn.XLOOKUP(FraudData[[#This Row],[merchant_category]],MerchantRules[Merchant Category],MerchantRules[Risk Points],0)</f>
        <v>0</v>
      </c>
      <c r="R8202">
        <f>SUM(FraudData[[#This Row],[Amount Risk]:[Merchant Risk]])</f>
        <v>4</v>
      </c>
      <c r="S8202" t="str" cm="1">
        <f t="array" ref="S8202">_xlfn.IFS(FraudData[[#This Row],[Fraud Risk Score]]&gt;=8,"High Risk",FraudData[[#This Row],[Fraud Risk Score]]&gt;=6,"Medium Risk",TRUE,"Low Risk")</f>
        <v>Low Risk</v>
      </c>
    </row>
    <row r="8203" spans="1:19">
      <c r="A8203">
        <v>8202</v>
      </c>
      <c r="B8203">
        <v>94.18</v>
      </c>
      <c r="C8203">
        <v>7</v>
      </c>
      <c r="D8203" t="s">
        <v>49</v>
      </c>
      <c r="E8203">
        <v>0</v>
      </c>
      <c r="F8203">
        <v>0</v>
      </c>
      <c r="G8203">
        <v>69</v>
      </c>
      <c r="H8203">
        <v>0</v>
      </c>
      <c r="I8203">
        <v>52</v>
      </c>
      <c r="J8203">
        <v>0</v>
      </c>
      <c r="K8203">
        <f>_xlfn.XLOOKUP(FraudData[[#This Row],[amount]],AmountRules[Amount Min],AmountRules[Risk Points],,-1)</f>
        <v>0</v>
      </c>
      <c r="L8203">
        <f>_xlfn.XLOOKUP(FraudData[[#This Row],[transaction_hour]],TimeRules[Hour Min],TimeRules[Risk Points],,-1)</f>
        <v>0</v>
      </c>
      <c r="M8203">
        <f>_xlfn.XLOOKUP(FraudData[[#This Row],[foreign_transaction]],ForeignRules[Foreign Transaction],ForeignRules[Risk Points],0)</f>
        <v>0</v>
      </c>
      <c r="N8203">
        <f>_xlfn.XLOOKUP(FraudData[[#This Row],[location_mismatch]],Table10[Location Mismatch],Table10[Risk Points],0)</f>
        <v>0</v>
      </c>
      <c r="O8203">
        <f>_xlfn.XLOOKUP(FraudData[[#This Row],[device_trust_score]],DeviceRules[Device Min],DeviceRules[Risk Points],,-1)</f>
        <v>1</v>
      </c>
      <c r="P8203">
        <f>_xlfn.XLOOKUP(FraudData[[#This Row],[velocity_last_24h]],VelocityRules[Velocity Min],VelocityRules[Risk Points],,-1)</f>
        <v>0</v>
      </c>
      <c r="Q8203">
        <f>_xlfn.XLOOKUP(FraudData[[#This Row],[merchant_category]],MerchantRules[Merchant Category],MerchantRules[Risk Points],0)</f>
        <v>1</v>
      </c>
      <c r="R8203">
        <f>SUM(FraudData[[#This Row],[Amount Risk]:[Merchant Risk]])</f>
        <v>2</v>
      </c>
      <c r="S8203" t="str" cm="1">
        <f t="array" ref="S8203">_xlfn.IFS(FraudData[[#This Row],[Fraud Risk Score]]&gt;=8,"High Risk",FraudData[[#This Row],[Fraud Risk Score]]&gt;=6,"Medium Risk",TRUE,"Low Risk")</f>
        <v>Low Risk</v>
      </c>
    </row>
    <row r="8204" spans="1:19">
      <c r="A8204">
        <v>8203</v>
      </c>
      <c r="B8204">
        <v>497.49</v>
      </c>
      <c r="C8204">
        <v>23</v>
      </c>
      <c r="D8204" t="s">
        <v>49</v>
      </c>
      <c r="E8204">
        <v>0</v>
      </c>
      <c r="F8204">
        <v>0</v>
      </c>
      <c r="G8204">
        <v>62</v>
      </c>
      <c r="H8204">
        <v>3</v>
      </c>
      <c r="I8204">
        <v>39</v>
      </c>
      <c r="J8204">
        <v>0</v>
      </c>
      <c r="K8204">
        <f>_xlfn.XLOOKUP(FraudData[[#This Row],[amount]],AmountRules[Amount Min],AmountRules[Risk Points],,-1)</f>
        <v>0</v>
      </c>
      <c r="L8204">
        <f>_xlfn.XLOOKUP(FraudData[[#This Row],[transaction_hour]],TimeRules[Hour Min],TimeRules[Risk Points],,-1)</f>
        <v>1</v>
      </c>
      <c r="M8204">
        <f>_xlfn.XLOOKUP(FraudData[[#This Row],[foreign_transaction]],ForeignRules[Foreign Transaction],ForeignRules[Risk Points],0)</f>
        <v>0</v>
      </c>
      <c r="N8204">
        <f>_xlfn.XLOOKUP(FraudData[[#This Row],[location_mismatch]],Table10[Location Mismatch],Table10[Risk Points],0)</f>
        <v>0</v>
      </c>
      <c r="O8204">
        <f>_xlfn.XLOOKUP(FraudData[[#This Row],[device_trust_score]],DeviceRules[Device Min],DeviceRules[Risk Points],,-1)</f>
        <v>1</v>
      </c>
      <c r="P8204">
        <f>_xlfn.XLOOKUP(FraudData[[#This Row],[velocity_last_24h]],VelocityRules[Velocity Min],VelocityRules[Risk Points],,-1)</f>
        <v>0</v>
      </c>
      <c r="Q8204">
        <f>_xlfn.XLOOKUP(FraudData[[#This Row],[merchant_category]],MerchantRules[Merchant Category],MerchantRules[Risk Points],0)</f>
        <v>1</v>
      </c>
      <c r="R8204">
        <f>SUM(FraudData[[#This Row],[Amount Risk]:[Merchant Risk]])</f>
        <v>3</v>
      </c>
      <c r="S8204" t="str" cm="1">
        <f t="array" ref="S8204">_xlfn.IFS(FraudData[[#This Row],[Fraud Risk Score]]&gt;=8,"High Risk",FraudData[[#This Row],[Fraud Risk Score]]&gt;=6,"Medium Risk",TRUE,"Low Risk")</f>
        <v>Low Risk</v>
      </c>
    </row>
    <row r="8205" spans="1:19">
      <c r="A8205">
        <v>8204</v>
      </c>
      <c r="B8205">
        <v>85.25</v>
      </c>
      <c r="C8205">
        <v>18</v>
      </c>
      <c r="D8205" t="s">
        <v>48</v>
      </c>
      <c r="E8205">
        <v>1</v>
      </c>
      <c r="F8205">
        <v>0</v>
      </c>
      <c r="G8205">
        <v>51</v>
      </c>
      <c r="H8205">
        <v>0</v>
      </c>
      <c r="I8205">
        <v>49</v>
      </c>
      <c r="J8205">
        <v>0</v>
      </c>
      <c r="K8205">
        <f>_xlfn.XLOOKUP(FraudData[[#This Row],[amount]],AmountRules[Amount Min],AmountRules[Risk Points],,-1)</f>
        <v>0</v>
      </c>
      <c r="L8205">
        <f>_xlfn.XLOOKUP(FraudData[[#This Row],[transaction_hour]],TimeRules[Hour Min],TimeRules[Risk Points],,-1)</f>
        <v>0</v>
      </c>
      <c r="M8205">
        <f>_xlfn.XLOOKUP(FraudData[[#This Row],[foreign_transaction]],ForeignRules[Foreign Transaction],ForeignRules[Risk Points],0)</f>
        <v>3</v>
      </c>
      <c r="N8205">
        <f>_xlfn.XLOOKUP(FraudData[[#This Row],[location_mismatch]],Table10[Location Mismatch],Table10[Risk Points],0)</f>
        <v>0</v>
      </c>
      <c r="O8205">
        <f>_xlfn.XLOOKUP(FraudData[[#This Row],[device_trust_score]],DeviceRules[Device Min],DeviceRules[Risk Points],,-1)</f>
        <v>1</v>
      </c>
      <c r="P8205">
        <f>_xlfn.XLOOKUP(FraudData[[#This Row],[velocity_last_24h]],VelocityRules[Velocity Min],VelocityRules[Risk Points],,-1)</f>
        <v>0</v>
      </c>
      <c r="Q8205">
        <f>_xlfn.XLOOKUP(FraudData[[#This Row],[merchant_category]],MerchantRules[Merchant Category],MerchantRules[Risk Points],0)</f>
        <v>0</v>
      </c>
      <c r="R8205">
        <f>SUM(FraudData[[#This Row],[Amount Risk]:[Merchant Risk]])</f>
        <v>4</v>
      </c>
      <c r="S8205" t="str" cm="1">
        <f t="array" ref="S8205">_xlfn.IFS(FraudData[[#This Row],[Fraud Risk Score]]&gt;=8,"High Risk",FraudData[[#This Row],[Fraud Risk Score]]&gt;=6,"Medium Risk",TRUE,"Low Risk")</f>
        <v>Low Risk</v>
      </c>
    </row>
    <row r="8206" spans="1:19">
      <c r="A8206">
        <v>8205</v>
      </c>
      <c r="B8206">
        <v>196.36</v>
      </c>
      <c r="C8206">
        <v>2</v>
      </c>
      <c r="D8206" t="s">
        <v>47</v>
      </c>
      <c r="E8206">
        <v>0</v>
      </c>
      <c r="F8206">
        <v>0</v>
      </c>
      <c r="G8206">
        <v>89</v>
      </c>
      <c r="H8206">
        <v>4</v>
      </c>
      <c r="I8206">
        <v>36</v>
      </c>
      <c r="J8206">
        <v>0</v>
      </c>
      <c r="K8206">
        <f>_xlfn.XLOOKUP(FraudData[[#This Row],[amount]],AmountRules[Amount Min],AmountRules[Risk Points],,-1)</f>
        <v>0</v>
      </c>
      <c r="L8206">
        <f>_xlfn.XLOOKUP(FraudData[[#This Row],[transaction_hour]],TimeRules[Hour Min],TimeRules[Risk Points],,-1)</f>
        <v>3</v>
      </c>
      <c r="M8206">
        <f>_xlfn.XLOOKUP(FraudData[[#This Row],[foreign_transaction]],ForeignRules[Foreign Transaction],ForeignRules[Risk Points],0)</f>
        <v>0</v>
      </c>
      <c r="N8206">
        <f>_xlfn.XLOOKUP(FraudData[[#This Row],[location_mismatch]],Table10[Location Mismatch],Table10[Risk Points],0)</f>
        <v>0</v>
      </c>
      <c r="O8206">
        <f>_xlfn.XLOOKUP(FraudData[[#This Row],[device_trust_score]],DeviceRules[Device Min],DeviceRules[Risk Points],,-1)</f>
        <v>0</v>
      </c>
      <c r="P8206">
        <f>_xlfn.XLOOKUP(FraudData[[#This Row],[velocity_last_24h]],VelocityRules[Velocity Min],VelocityRules[Risk Points],,-1)</f>
        <v>0</v>
      </c>
      <c r="Q8206">
        <f>_xlfn.XLOOKUP(FraudData[[#This Row],[merchant_category]],MerchantRules[Merchant Category],MerchantRules[Risk Points],0)</f>
        <v>0</v>
      </c>
      <c r="R8206">
        <f>SUM(FraudData[[#This Row],[Amount Risk]:[Merchant Risk]])</f>
        <v>3</v>
      </c>
      <c r="S8206" t="str" cm="1">
        <f t="array" ref="S8206">_xlfn.IFS(FraudData[[#This Row],[Fraud Risk Score]]&gt;=8,"High Risk",FraudData[[#This Row],[Fraud Risk Score]]&gt;=6,"Medium Risk",TRUE,"Low Risk")</f>
        <v>Low Risk</v>
      </c>
    </row>
    <row r="8207" spans="1:19">
      <c r="A8207">
        <v>8206</v>
      </c>
      <c r="B8207">
        <v>53.01</v>
      </c>
      <c r="C8207">
        <v>22</v>
      </c>
      <c r="D8207" t="s">
        <v>46</v>
      </c>
      <c r="E8207">
        <v>0</v>
      </c>
      <c r="F8207">
        <v>0</v>
      </c>
      <c r="G8207">
        <v>97</v>
      </c>
      <c r="H8207">
        <v>1</v>
      </c>
      <c r="I8207">
        <v>62</v>
      </c>
      <c r="J8207">
        <v>0</v>
      </c>
      <c r="K8207">
        <f>_xlfn.XLOOKUP(FraudData[[#This Row],[amount]],AmountRules[Amount Min],AmountRules[Risk Points],,-1)</f>
        <v>0</v>
      </c>
      <c r="L8207">
        <f>_xlfn.XLOOKUP(FraudData[[#This Row],[transaction_hour]],TimeRules[Hour Min],TimeRules[Risk Points],,-1)</f>
        <v>0</v>
      </c>
      <c r="M8207">
        <f>_xlfn.XLOOKUP(FraudData[[#This Row],[foreign_transaction]],ForeignRules[Foreign Transaction],ForeignRules[Risk Points],0)</f>
        <v>0</v>
      </c>
      <c r="N8207">
        <f>_xlfn.XLOOKUP(FraudData[[#This Row],[location_mismatch]],Table10[Location Mismatch],Table10[Risk Points],0)</f>
        <v>0</v>
      </c>
      <c r="O8207">
        <f>_xlfn.XLOOKUP(FraudData[[#This Row],[device_trust_score]],DeviceRules[Device Min],DeviceRules[Risk Points],,-1)</f>
        <v>0</v>
      </c>
      <c r="P8207">
        <f>_xlfn.XLOOKUP(FraudData[[#This Row],[velocity_last_24h]],VelocityRules[Velocity Min],VelocityRules[Risk Points],,-1)</f>
        <v>0</v>
      </c>
      <c r="Q8207">
        <f>_xlfn.XLOOKUP(FraudData[[#This Row],[merchant_category]],MerchantRules[Merchant Category],MerchantRules[Risk Points],0)</f>
        <v>0</v>
      </c>
      <c r="R8207">
        <f>SUM(FraudData[[#This Row],[Amount Risk]:[Merchant Risk]])</f>
        <v>0</v>
      </c>
      <c r="S8207" t="str" cm="1">
        <f t="array" ref="S8207">_xlfn.IFS(FraudData[[#This Row],[Fraud Risk Score]]&gt;=8,"High Risk",FraudData[[#This Row],[Fraud Risk Score]]&gt;=6,"Medium Risk",TRUE,"Low Risk")</f>
        <v>Low Risk</v>
      </c>
    </row>
    <row r="8208" spans="1:19">
      <c r="A8208">
        <v>8207</v>
      </c>
      <c r="B8208">
        <v>24.45</v>
      </c>
      <c r="C8208">
        <v>14</v>
      </c>
      <c r="D8208" t="s">
        <v>48</v>
      </c>
      <c r="E8208">
        <v>0</v>
      </c>
      <c r="F8208">
        <v>0</v>
      </c>
      <c r="G8208">
        <v>27</v>
      </c>
      <c r="H8208">
        <v>2</v>
      </c>
      <c r="I8208">
        <v>44</v>
      </c>
      <c r="J8208">
        <v>0</v>
      </c>
      <c r="K8208">
        <f>_xlfn.XLOOKUP(FraudData[[#This Row],[amount]],AmountRules[Amount Min],AmountRules[Risk Points],,-1)</f>
        <v>0</v>
      </c>
      <c r="L8208">
        <f>_xlfn.XLOOKUP(FraudData[[#This Row],[transaction_hour]],TimeRules[Hour Min],TimeRules[Risk Points],,-1)</f>
        <v>0</v>
      </c>
      <c r="M8208">
        <f>_xlfn.XLOOKUP(FraudData[[#This Row],[foreign_transaction]],ForeignRules[Foreign Transaction],ForeignRules[Risk Points],0)</f>
        <v>0</v>
      </c>
      <c r="N8208">
        <f>_xlfn.XLOOKUP(FraudData[[#This Row],[location_mismatch]],Table10[Location Mismatch],Table10[Risk Points],0)</f>
        <v>0</v>
      </c>
      <c r="O8208">
        <f>_xlfn.XLOOKUP(FraudData[[#This Row],[device_trust_score]],DeviceRules[Device Min],DeviceRules[Risk Points],,-1)</f>
        <v>3</v>
      </c>
      <c r="P8208">
        <f>_xlfn.XLOOKUP(FraudData[[#This Row],[velocity_last_24h]],VelocityRules[Velocity Min],VelocityRules[Risk Points],,-1)</f>
        <v>0</v>
      </c>
      <c r="Q8208">
        <f>_xlfn.XLOOKUP(FraudData[[#This Row],[merchant_category]],MerchantRules[Merchant Category],MerchantRules[Risk Points],0)</f>
        <v>0</v>
      </c>
      <c r="R8208">
        <f>SUM(FraudData[[#This Row],[Amount Risk]:[Merchant Risk]])</f>
        <v>3</v>
      </c>
      <c r="S8208" t="str" cm="1">
        <f t="array" ref="S8208">_xlfn.IFS(FraudData[[#This Row],[Fraud Risk Score]]&gt;=8,"High Risk",FraudData[[#This Row],[Fraud Risk Score]]&gt;=6,"Medium Risk",TRUE,"Low Risk")</f>
        <v>Low Risk</v>
      </c>
    </row>
    <row r="8209" spans="1:19">
      <c r="A8209">
        <v>8208</v>
      </c>
      <c r="B8209">
        <v>10.86</v>
      </c>
      <c r="C8209">
        <v>3</v>
      </c>
      <c r="D8209" t="s">
        <v>48</v>
      </c>
      <c r="E8209">
        <v>0</v>
      </c>
      <c r="F8209">
        <v>0</v>
      </c>
      <c r="G8209">
        <v>83</v>
      </c>
      <c r="H8209">
        <v>0</v>
      </c>
      <c r="I8209">
        <v>50</v>
      </c>
      <c r="J8209">
        <v>0</v>
      </c>
      <c r="K8209">
        <f>_xlfn.XLOOKUP(FraudData[[#This Row],[amount]],AmountRules[Amount Min],AmountRules[Risk Points],,-1)</f>
        <v>0</v>
      </c>
      <c r="L8209">
        <f>_xlfn.XLOOKUP(FraudData[[#This Row],[transaction_hour]],TimeRules[Hour Min],TimeRules[Risk Points],,-1)</f>
        <v>3</v>
      </c>
      <c r="M8209">
        <f>_xlfn.XLOOKUP(FraudData[[#This Row],[foreign_transaction]],ForeignRules[Foreign Transaction],ForeignRules[Risk Points],0)</f>
        <v>0</v>
      </c>
      <c r="N8209">
        <f>_xlfn.XLOOKUP(FraudData[[#This Row],[location_mismatch]],Table10[Location Mismatch],Table10[Risk Points],0)</f>
        <v>0</v>
      </c>
      <c r="O8209">
        <f>_xlfn.XLOOKUP(FraudData[[#This Row],[device_trust_score]],DeviceRules[Device Min],DeviceRules[Risk Points],,-1)</f>
        <v>0</v>
      </c>
      <c r="P8209">
        <f>_xlfn.XLOOKUP(FraudData[[#This Row],[velocity_last_24h]],VelocityRules[Velocity Min],VelocityRules[Risk Points],,-1)</f>
        <v>0</v>
      </c>
      <c r="Q8209">
        <f>_xlfn.XLOOKUP(FraudData[[#This Row],[merchant_category]],MerchantRules[Merchant Category],MerchantRules[Risk Points],0)</f>
        <v>0</v>
      </c>
      <c r="R8209">
        <f>SUM(FraudData[[#This Row],[Amount Risk]:[Merchant Risk]])</f>
        <v>3</v>
      </c>
      <c r="S8209" t="str" cm="1">
        <f t="array" ref="S8209">_xlfn.IFS(FraudData[[#This Row],[Fraud Risk Score]]&gt;=8,"High Risk",FraudData[[#This Row],[Fraud Risk Score]]&gt;=6,"Medium Risk",TRUE,"Low Risk")</f>
        <v>Low Risk</v>
      </c>
    </row>
    <row r="8210" spans="1:19">
      <c r="A8210">
        <v>8209</v>
      </c>
      <c r="B8210">
        <v>65.599999999999994</v>
      </c>
      <c r="C8210">
        <v>5</v>
      </c>
      <c r="D8210" t="s">
        <v>49</v>
      </c>
      <c r="E8210">
        <v>0</v>
      </c>
      <c r="F8210">
        <v>0</v>
      </c>
      <c r="G8210">
        <v>54</v>
      </c>
      <c r="H8210">
        <v>2</v>
      </c>
      <c r="I8210">
        <v>22</v>
      </c>
      <c r="J8210">
        <v>0</v>
      </c>
      <c r="K8210">
        <f>_xlfn.XLOOKUP(FraudData[[#This Row],[amount]],AmountRules[Amount Min],AmountRules[Risk Points],,-1)</f>
        <v>0</v>
      </c>
      <c r="L8210">
        <f>_xlfn.XLOOKUP(FraudData[[#This Row],[transaction_hour]],TimeRules[Hour Min],TimeRules[Risk Points],,-1)</f>
        <v>0</v>
      </c>
      <c r="M8210">
        <f>_xlfn.XLOOKUP(FraudData[[#This Row],[foreign_transaction]],ForeignRules[Foreign Transaction],ForeignRules[Risk Points],0)</f>
        <v>0</v>
      </c>
      <c r="N8210">
        <f>_xlfn.XLOOKUP(FraudData[[#This Row],[location_mismatch]],Table10[Location Mismatch],Table10[Risk Points],0)</f>
        <v>0</v>
      </c>
      <c r="O8210">
        <f>_xlfn.XLOOKUP(FraudData[[#This Row],[device_trust_score]],DeviceRules[Device Min],DeviceRules[Risk Points],,-1)</f>
        <v>1</v>
      </c>
      <c r="P8210">
        <f>_xlfn.XLOOKUP(FraudData[[#This Row],[velocity_last_24h]],VelocityRules[Velocity Min],VelocityRules[Risk Points],,-1)</f>
        <v>0</v>
      </c>
      <c r="Q8210">
        <f>_xlfn.XLOOKUP(FraudData[[#This Row],[merchant_category]],MerchantRules[Merchant Category],MerchantRules[Risk Points],0)</f>
        <v>1</v>
      </c>
      <c r="R8210">
        <f>SUM(FraudData[[#This Row],[Amount Risk]:[Merchant Risk]])</f>
        <v>2</v>
      </c>
      <c r="S8210" t="str" cm="1">
        <f t="array" ref="S8210">_xlfn.IFS(FraudData[[#This Row],[Fraud Risk Score]]&gt;=8,"High Risk",FraudData[[#This Row],[Fraud Risk Score]]&gt;=6,"Medium Risk",TRUE,"Low Risk")</f>
        <v>Low Risk</v>
      </c>
    </row>
    <row r="8211" spans="1:19">
      <c r="A8211">
        <v>8210</v>
      </c>
      <c r="B8211">
        <v>30.88</v>
      </c>
      <c r="C8211">
        <v>9</v>
      </c>
      <c r="D8211" t="s">
        <v>47</v>
      </c>
      <c r="E8211">
        <v>0</v>
      </c>
      <c r="F8211">
        <v>0</v>
      </c>
      <c r="G8211">
        <v>40</v>
      </c>
      <c r="H8211">
        <v>1</v>
      </c>
      <c r="I8211">
        <v>27</v>
      </c>
      <c r="J8211">
        <v>0</v>
      </c>
      <c r="K8211">
        <f>_xlfn.XLOOKUP(FraudData[[#This Row],[amount]],AmountRules[Amount Min],AmountRules[Risk Points],,-1)</f>
        <v>0</v>
      </c>
      <c r="L8211">
        <f>_xlfn.XLOOKUP(FraudData[[#This Row],[transaction_hour]],TimeRules[Hour Min],TimeRules[Risk Points],,-1)</f>
        <v>0</v>
      </c>
      <c r="M8211">
        <f>_xlfn.XLOOKUP(FraudData[[#This Row],[foreign_transaction]],ForeignRules[Foreign Transaction],ForeignRules[Risk Points],0)</f>
        <v>0</v>
      </c>
      <c r="N8211">
        <f>_xlfn.XLOOKUP(FraudData[[#This Row],[location_mismatch]],Table10[Location Mismatch],Table10[Risk Points],0)</f>
        <v>0</v>
      </c>
      <c r="O8211">
        <f>_xlfn.XLOOKUP(FraudData[[#This Row],[device_trust_score]],DeviceRules[Device Min],DeviceRules[Risk Points],,-1)</f>
        <v>2</v>
      </c>
      <c r="P8211">
        <f>_xlfn.XLOOKUP(FraudData[[#This Row],[velocity_last_24h]],VelocityRules[Velocity Min],VelocityRules[Risk Points],,-1)</f>
        <v>0</v>
      </c>
      <c r="Q8211">
        <f>_xlfn.XLOOKUP(FraudData[[#This Row],[merchant_category]],MerchantRules[Merchant Category],MerchantRules[Risk Points],0)</f>
        <v>0</v>
      </c>
      <c r="R8211">
        <f>SUM(FraudData[[#This Row],[Amount Risk]:[Merchant Risk]])</f>
        <v>2</v>
      </c>
      <c r="S8211" t="str" cm="1">
        <f t="array" ref="S8211">_xlfn.IFS(FraudData[[#This Row],[Fraud Risk Score]]&gt;=8,"High Risk",FraudData[[#This Row],[Fraud Risk Score]]&gt;=6,"Medium Risk",TRUE,"Low Risk")</f>
        <v>Low Risk</v>
      </c>
    </row>
    <row r="8212" spans="1:19">
      <c r="A8212">
        <v>8211</v>
      </c>
      <c r="B8212">
        <v>34.409999999999997</v>
      </c>
      <c r="C8212">
        <v>17</v>
      </c>
      <c r="D8212" t="s">
        <v>48</v>
      </c>
      <c r="E8212">
        <v>0</v>
      </c>
      <c r="F8212">
        <v>0</v>
      </c>
      <c r="G8212">
        <v>53</v>
      </c>
      <c r="H8212">
        <v>3</v>
      </c>
      <c r="I8212">
        <v>60</v>
      </c>
      <c r="J8212">
        <v>0</v>
      </c>
      <c r="K8212">
        <f>_xlfn.XLOOKUP(FraudData[[#This Row],[amount]],AmountRules[Amount Min],AmountRules[Risk Points],,-1)</f>
        <v>0</v>
      </c>
      <c r="L8212">
        <f>_xlfn.XLOOKUP(FraudData[[#This Row],[transaction_hour]],TimeRules[Hour Min],TimeRules[Risk Points],,-1)</f>
        <v>0</v>
      </c>
      <c r="M8212">
        <f>_xlfn.XLOOKUP(FraudData[[#This Row],[foreign_transaction]],ForeignRules[Foreign Transaction],ForeignRules[Risk Points],0)</f>
        <v>0</v>
      </c>
      <c r="N8212">
        <f>_xlfn.XLOOKUP(FraudData[[#This Row],[location_mismatch]],Table10[Location Mismatch],Table10[Risk Points],0)</f>
        <v>0</v>
      </c>
      <c r="O8212">
        <f>_xlfn.XLOOKUP(FraudData[[#This Row],[device_trust_score]],DeviceRules[Device Min],DeviceRules[Risk Points],,-1)</f>
        <v>1</v>
      </c>
      <c r="P8212">
        <f>_xlfn.XLOOKUP(FraudData[[#This Row],[velocity_last_24h]],VelocityRules[Velocity Min],VelocityRules[Risk Points],,-1)</f>
        <v>0</v>
      </c>
      <c r="Q8212">
        <f>_xlfn.XLOOKUP(FraudData[[#This Row],[merchant_category]],MerchantRules[Merchant Category],MerchantRules[Risk Points],0)</f>
        <v>0</v>
      </c>
      <c r="R8212">
        <f>SUM(FraudData[[#This Row],[Amount Risk]:[Merchant Risk]])</f>
        <v>1</v>
      </c>
      <c r="S8212" t="str" cm="1">
        <f t="array" ref="S8212">_xlfn.IFS(FraudData[[#This Row],[Fraud Risk Score]]&gt;=8,"High Risk",FraudData[[#This Row],[Fraud Risk Score]]&gt;=6,"Medium Risk",TRUE,"Low Risk")</f>
        <v>Low Risk</v>
      </c>
    </row>
    <row r="8213" spans="1:19">
      <c r="A8213">
        <v>8212</v>
      </c>
      <c r="B8213">
        <v>257.45</v>
      </c>
      <c r="C8213">
        <v>15</v>
      </c>
      <c r="D8213" t="s">
        <v>46</v>
      </c>
      <c r="E8213">
        <v>0</v>
      </c>
      <c r="F8213">
        <v>0</v>
      </c>
      <c r="G8213">
        <v>94</v>
      </c>
      <c r="H8213">
        <v>1</v>
      </c>
      <c r="I8213">
        <v>24</v>
      </c>
      <c r="J8213">
        <v>0</v>
      </c>
      <c r="K8213">
        <f>_xlfn.XLOOKUP(FraudData[[#This Row],[amount]],AmountRules[Amount Min],AmountRules[Risk Points],,-1)</f>
        <v>0</v>
      </c>
      <c r="L8213">
        <f>_xlfn.XLOOKUP(FraudData[[#This Row],[transaction_hour]],TimeRules[Hour Min],TimeRules[Risk Points],,-1)</f>
        <v>0</v>
      </c>
      <c r="M8213">
        <f>_xlfn.XLOOKUP(FraudData[[#This Row],[foreign_transaction]],ForeignRules[Foreign Transaction],ForeignRules[Risk Points],0)</f>
        <v>0</v>
      </c>
      <c r="N8213">
        <f>_xlfn.XLOOKUP(FraudData[[#This Row],[location_mismatch]],Table10[Location Mismatch],Table10[Risk Points],0)</f>
        <v>0</v>
      </c>
      <c r="O8213">
        <f>_xlfn.XLOOKUP(FraudData[[#This Row],[device_trust_score]],DeviceRules[Device Min],DeviceRules[Risk Points],,-1)</f>
        <v>0</v>
      </c>
      <c r="P8213">
        <f>_xlfn.XLOOKUP(FraudData[[#This Row],[velocity_last_24h]],VelocityRules[Velocity Min],VelocityRules[Risk Points],,-1)</f>
        <v>0</v>
      </c>
      <c r="Q8213">
        <f>_xlfn.XLOOKUP(FraudData[[#This Row],[merchant_category]],MerchantRules[Merchant Category],MerchantRules[Risk Points],0)</f>
        <v>0</v>
      </c>
      <c r="R8213">
        <f>SUM(FraudData[[#This Row],[Amount Risk]:[Merchant Risk]])</f>
        <v>0</v>
      </c>
      <c r="S8213" t="str" cm="1">
        <f t="array" ref="S8213">_xlfn.IFS(FraudData[[#This Row],[Fraud Risk Score]]&gt;=8,"High Risk",FraudData[[#This Row],[Fraud Risk Score]]&gt;=6,"Medium Risk",TRUE,"Low Risk")</f>
        <v>Low Risk</v>
      </c>
    </row>
    <row r="8214" spans="1:19">
      <c r="A8214">
        <v>8213</v>
      </c>
      <c r="B8214">
        <v>2.87</v>
      </c>
      <c r="C8214">
        <v>17</v>
      </c>
      <c r="D8214" t="s">
        <v>46</v>
      </c>
      <c r="E8214">
        <v>0</v>
      </c>
      <c r="F8214">
        <v>0</v>
      </c>
      <c r="G8214">
        <v>98</v>
      </c>
      <c r="H8214">
        <v>3</v>
      </c>
      <c r="I8214">
        <v>28</v>
      </c>
      <c r="J8214">
        <v>0</v>
      </c>
      <c r="K8214">
        <f>_xlfn.XLOOKUP(FraudData[[#This Row],[amount]],AmountRules[Amount Min],AmountRules[Risk Points],,-1)</f>
        <v>0</v>
      </c>
      <c r="L8214">
        <f>_xlfn.XLOOKUP(FraudData[[#This Row],[transaction_hour]],TimeRules[Hour Min],TimeRules[Risk Points],,-1)</f>
        <v>0</v>
      </c>
      <c r="M8214">
        <f>_xlfn.XLOOKUP(FraudData[[#This Row],[foreign_transaction]],ForeignRules[Foreign Transaction],ForeignRules[Risk Points],0)</f>
        <v>0</v>
      </c>
      <c r="N8214">
        <f>_xlfn.XLOOKUP(FraudData[[#This Row],[location_mismatch]],Table10[Location Mismatch],Table10[Risk Points],0)</f>
        <v>0</v>
      </c>
      <c r="O8214">
        <f>_xlfn.XLOOKUP(FraudData[[#This Row],[device_trust_score]],DeviceRules[Device Min],DeviceRules[Risk Points],,-1)</f>
        <v>0</v>
      </c>
      <c r="P8214">
        <f>_xlfn.XLOOKUP(FraudData[[#This Row],[velocity_last_24h]],VelocityRules[Velocity Min],VelocityRules[Risk Points],,-1)</f>
        <v>0</v>
      </c>
      <c r="Q8214">
        <f>_xlfn.XLOOKUP(FraudData[[#This Row],[merchant_category]],MerchantRules[Merchant Category],MerchantRules[Risk Points],0)</f>
        <v>0</v>
      </c>
      <c r="R8214">
        <f>SUM(FraudData[[#This Row],[Amount Risk]:[Merchant Risk]])</f>
        <v>0</v>
      </c>
      <c r="S8214" t="str" cm="1">
        <f t="array" ref="S8214">_xlfn.IFS(FraudData[[#This Row],[Fraud Risk Score]]&gt;=8,"High Risk",FraudData[[#This Row],[Fraud Risk Score]]&gt;=6,"Medium Risk",TRUE,"Low Risk")</f>
        <v>Low Risk</v>
      </c>
    </row>
    <row r="8215" spans="1:19">
      <c r="A8215">
        <v>8214</v>
      </c>
      <c r="B8215">
        <v>146.88</v>
      </c>
      <c r="C8215">
        <v>5</v>
      </c>
      <c r="D8215" t="s">
        <v>50</v>
      </c>
      <c r="E8215">
        <v>0</v>
      </c>
      <c r="F8215">
        <v>0</v>
      </c>
      <c r="G8215">
        <v>48</v>
      </c>
      <c r="H8215">
        <v>3</v>
      </c>
      <c r="I8215">
        <v>33</v>
      </c>
      <c r="J8215">
        <v>0</v>
      </c>
      <c r="K8215">
        <f>_xlfn.XLOOKUP(FraudData[[#This Row],[amount]],AmountRules[Amount Min],AmountRules[Risk Points],,-1)</f>
        <v>0</v>
      </c>
      <c r="L8215">
        <f>_xlfn.XLOOKUP(FraudData[[#This Row],[transaction_hour]],TimeRules[Hour Min],TimeRules[Risk Points],,-1)</f>
        <v>0</v>
      </c>
      <c r="M8215">
        <f>_xlfn.XLOOKUP(FraudData[[#This Row],[foreign_transaction]],ForeignRules[Foreign Transaction],ForeignRules[Risk Points],0)</f>
        <v>0</v>
      </c>
      <c r="N8215">
        <f>_xlfn.XLOOKUP(FraudData[[#This Row],[location_mismatch]],Table10[Location Mismatch],Table10[Risk Points],0)</f>
        <v>0</v>
      </c>
      <c r="O8215">
        <f>_xlfn.XLOOKUP(FraudData[[#This Row],[device_trust_score]],DeviceRules[Device Min],DeviceRules[Risk Points],,-1)</f>
        <v>2</v>
      </c>
      <c r="P8215">
        <f>_xlfn.XLOOKUP(FraudData[[#This Row],[velocity_last_24h]],VelocityRules[Velocity Min],VelocityRules[Risk Points],,-1)</f>
        <v>0</v>
      </c>
      <c r="Q8215">
        <f>_xlfn.XLOOKUP(FraudData[[#This Row],[merchant_category]],MerchantRules[Merchant Category],MerchantRules[Risk Points],0)</f>
        <v>0</v>
      </c>
      <c r="R8215">
        <f>SUM(FraudData[[#This Row],[Amount Risk]:[Merchant Risk]])</f>
        <v>2</v>
      </c>
      <c r="S8215" t="str" cm="1">
        <f t="array" ref="S8215">_xlfn.IFS(FraudData[[#This Row],[Fraud Risk Score]]&gt;=8,"High Risk",FraudData[[#This Row],[Fraud Risk Score]]&gt;=6,"Medium Risk",TRUE,"Low Risk")</f>
        <v>Low Risk</v>
      </c>
    </row>
    <row r="8216" spans="1:19">
      <c r="A8216">
        <v>8215</v>
      </c>
      <c r="B8216">
        <v>85.89</v>
      </c>
      <c r="C8216">
        <v>18</v>
      </c>
      <c r="D8216" t="s">
        <v>46</v>
      </c>
      <c r="E8216">
        <v>0</v>
      </c>
      <c r="F8216">
        <v>0</v>
      </c>
      <c r="G8216">
        <v>31</v>
      </c>
      <c r="H8216">
        <v>4</v>
      </c>
      <c r="I8216">
        <v>66</v>
      </c>
      <c r="J8216">
        <v>0</v>
      </c>
      <c r="K8216">
        <f>_xlfn.XLOOKUP(FraudData[[#This Row],[amount]],AmountRules[Amount Min],AmountRules[Risk Points],,-1)</f>
        <v>0</v>
      </c>
      <c r="L8216">
        <f>_xlfn.XLOOKUP(FraudData[[#This Row],[transaction_hour]],TimeRules[Hour Min],TimeRules[Risk Points],,-1)</f>
        <v>0</v>
      </c>
      <c r="M8216">
        <f>_xlfn.XLOOKUP(FraudData[[#This Row],[foreign_transaction]],ForeignRules[Foreign Transaction],ForeignRules[Risk Points],0)</f>
        <v>0</v>
      </c>
      <c r="N8216">
        <f>_xlfn.XLOOKUP(FraudData[[#This Row],[location_mismatch]],Table10[Location Mismatch],Table10[Risk Points],0)</f>
        <v>0</v>
      </c>
      <c r="O8216">
        <f>_xlfn.XLOOKUP(FraudData[[#This Row],[device_trust_score]],DeviceRules[Device Min],DeviceRules[Risk Points],,-1)</f>
        <v>2</v>
      </c>
      <c r="P8216">
        <f>_xlfn.XLOOKUP(FraudData[[#This Row],[velocity_last_24h]],VelocityRules[Velocity Min],VelocityRules[Risk Points],,-1)</f>
        <v>0</v>
      </c>
      <c r="Q8216">
        <f>_xlfn.XLOOKUP(FraudData[[#This Row],[merchant_category]],MerchantRules[Merchant Category],MerchantRules[Risk Points],0)</f>
        <v>0</v>
      </c>
      <c r="R8216">
        <f>SUM(FraudData[[#This Row],[Amount Risk]:[Merchant Risk]])</f>
        <v>2</v>
      </c>
      <c r="S8216" t="str" cm="1">
        <f t="array" ref="S8216">_xlfn.IFS(FraudData[[#This Row],[Fraud Risk Score]]&gt;=8,"High Risk",FraudData[[#This Row],[Fraud Risk Score]]&gt;=6,"Medium Risk",TRUE,"Low Risk")</f>
        <v>Low Risk</v>
      </c>
    </row>
    <row r="8217" spans="1:19">
      <c r="A8217">
        <v>8216</v>
      </c>
      <c r="B8217">
        <v>127.14</v>
      </c>
      <c r="C8217">
        <v>16</v>
      </c>
      <c r="D8217" t="s">
        <v>48</v>
      </c>
      <c r="E8217">
        <v>1</v>
      </c>
      <c r="F8217">
        <v>0</v>
      </c>
      <c r="G8217">
        <v>73</v>
      </c>
      <c r="H8217">
        <v>2</v>
      </c>
      <c r="I8217">
        <v>48</v>
      </c>
      <c r="J8217">
        <v>0</v>
      </c>
      <c r="K8217">
        <f>_xlfn.XLOOKUP(FraudData[[#This Row],[amount]],AmountRules[Amount Min],AmountRules[Risk Points],,-1)</f>
        <v>0</v>
      </c>
      <c r="L8217">
        <f>_xlfn.XLOOKUP(FraudData[[#This Row],[transaction_hour]],TimeRules[Hour Min],TimeRules[Risk Points],,-1)</f>
        <v>0</v>
      </c>
      <c r="M8217">
        <f>_xlfn.XLOOKUP(FraudData[[#This Row],[foreign_transaction]],ForeignRules[Foreign Transaction],ForeignRules[Risk Points],0)</f>
        <v>3</v>
      </c>
      <c r="N8217">
        <f>_xlfn.XLOOKUP(FraudData[[#This Row],[location_mismatch]],Table10[Location Mismatch],Table10[Risk Points],0)</f>
        <v>0</v>
      </c>
      <c r="O8217">
        <f>_xlfn.XLOOKUP(FraudData[[#This Row],[device_trust_score]],DeviceRules[Device Min],DeviceRules[Risk Points],,-1)</f>
        <v>0</v>
      </c>
      <c r="P8217">
        <f>_xlfn.XLOOKUP(FraudData[[#This Row],[velocity_last_24h]],VelocityRules[Velocity Min],VelocityRules[Risk Points],,-1)</f>
        <v>0</v>
      </c>
      <c r="Q8217">
        <f>_xlfn.XLOOKUP(FraudData[[#This Row],[merchant_category]],MerchantRules[Merchant Category],MerchantRules[Risk Points],0)</f>
        <v>0</v>
      </c>
      <c r="R8217">
        <f>SUM(FraudData[[#This Row],[Amount Risk]:[Merchant Risk]])</f>
        <v>3</v>
      </c>
      <c r="S8217" t="str" cm="1">
        <f t="array" ref="S8217">_xlfn.IFS(FraudData[[#This Row],[Fraud Risk Score]]&gt;=8,"High Risk",FraudData[[#This Row],[Fraud Risk Score]]&gt;=6,"Medium Risk",TRUE,"Low Risk")</f>
        <v>Low Risk</v>
      </c>
    </row>
    <row r="8218" spans="1:19">
      <c r="A8218">
        <v>8217</v>
      </c>
      <c r="B8218">
        <v>148.94</v>
      </c>
      <c r="C8218">
        <v>17</v>
      </c>
      <c r="D8218" t="s">
        <v>48</v>
      </c>
      <c r="E8218">
        <v>0</v>
      </c>
      <c r="F8218">
        <v>0</v>
      </c>
      <c r="G8218">
        <v>87</v>
      </c>
      <c r="H8218">
        <v>3</v>
      </c>
      <c r="I8218">
        <v>67</v>
      </c>
      <c r="J8218">
        <v>0</v>
      </c>
      <c r="K8218">
        <f>_xlfn.XLOOKUP(FraudData[[#This Row],[amount]],AmountRules[Amount Min],AmountRules[Risk Points],,-1)</f>
        <v>0</v>
      </c>
      <c r="L8218">
        <f>_xlfn.XLOOKUP(FraudData[[#This Row],[transaction_hour]],TimeRules[Hour Min],TimeRules[Risk Points],,-1)</f>
        <v>0</v>
      </c>
      <c r="M8218">
        <f>_xlfn.XLOOKUP(FraudData[[#This Row],[foreign_transaction]],ForeignRules[Foreign Transaction],ForeignRules[Risk Points],0)</f>
        <v>0</v>
      </c>
      <c r="N8218">
        <f>_xlfn.XLOOKUP(FraudData[[#This Row],[location_mismatch]],Table10[Location Mismatch],Table10[Risk Points],0)</f>
        <v>0</v>
      </c>
      <c r="O8218">
        <f>_xlfn.XLOOKUP(FraudData[[#This Row],[device_trust_score]],DeviceRules[Device Min],DeviceRules[Risk Points],,-1)</f>
        <v>0</v>
      </c>
      <c r="P8218">
        <f>_xlfn.XLOOKUP(FraudData[[#This Row],[velocity_last_24h]],VelocityRules[Velocity Min],VelocityRules[Risk Points],,-1)</f>
        <v>0</v>
      </c>
      <c r="Q8218">
        <f>_xlfn.XLOOKUP(FraudData[[#This Row],[merchant_category]],MerchantRules[Merchant Category],MerchantRules[Risk Points],0)</f>
        <v>0</v>
      </c>
      <c r="R8218">
        <f>SUM(FraudData[[#This Row],[Amount Risk]:[Merchant Risk]])</f>
        <v>0</v>
      </c>
      <c r="S8218" t="str" cm="1">
        <f t="array" ref="S8218">_xlfn.IFS(FraudData[[#This Row],[Fraud Risk Score]]&gt;=8,"High Risk",FraudData[[#This Row],[Fraud Risk Score]]&gt;=6,"Medium Risk",TRUE,"Low Risk")</f>
        <v>Low Risk</v>
      </c>
    </row>
    <row r="8219" spans="1:19">
      <c r="A8219">
        <v>8218</v>
      </c>
      <c r="B8219">
        <v>67.67</v>
      </c>
      <c r="C8219">
        <v>12</v>
      </c>
      <c r="D8219" t="s">
        <v>46</v>
      </c>
      <c r="E8219">
        <v>0</v>
      </c>
      <c r="F8219">
        <v>0</v>
      </c>
      <c r="G8219">
        <v>70</v>
      </c>
      <c r="H8219">
        <v>3</v>
      </c>
      <c r="I8219">
        <v>35</v>
      </c>
      <c r="J8219">
        <v>0</v>
      </c>
      <c r="K8219">
        <f>_xlfn.XLOOKUP(FraudData[[#This Row],[amount]],AmountRules[Amount Min],AmountRules[Risk Points],,-1)</f>
        <v>0</v>
      </c>
      <c r="L8219">
        <f>_xlfn.XLOOKUP(FraudData[[#This Row],[transaction_hour]],TimeRules[Hour Min],TimeRules[Risk Points],,-1)</f>
        <v>0</v>
      </c>
      <c r="M8219">
        <f>_xlfn.XLOOKUP(FraudData[[#This Row],[foreign_transaction]],ForeignRules[Foreign Transaction],ForeignRules[Risk Points],0)</f>
        <v>0</v>
      </c>
      <c r="N8219">
        <f>_xlfn.XLOOKUP(FraudData[[#This Row],[location_mismatch]],Table10[Location Mismatch],Table10[Risk Points],0)</f>
        <v>0</v>
      </c>
      <c r="O8219">
        <f>_xlfn.XLOOKUP(FraudData[[#This Row],[device_trust_score]],DeviceRules[Device Min],DeviceRules[Risk Points],,-1)</f>
        <v>0</v>
      </c>
      <c r="P8219">
        <f>_xlfn.XLOOKUP(FraudData[[#This Row],[velocity_last_24h]],VelocityRules[Velocity Min],VelocityRules[Risk Points],,-1)</f>
        <v>0</v>
      </c>
      <c r="Q8219">
        <f>_xlfn.XLOOKUP(FraudData[[#This Row],[merchant_category]],MerchantRules[Merchant Category],MerchantRules[Risk Points],0)</f>
        <v>0</v>
      </c>
      <c r="R8219">
        <f>SUM(FraudData[[#This Row],[Amount Risk]:[Merchant Risk]])</f>
        <v>0</v>
      </c>
      <c r="S8219" t="str" cm="1">
        <f t="array" ref="S8219">_xlfn.IFS(FraudData[[#This Row],[Fraud Risk Score]]&gt;=8,"High Risk",FraudData[[#This Row],[Fraud Risk Score]]&gt;=6,"Medium Risk",TRUE,"Low Risk")</f>
        <v>Low Risk</v>
      </c>
    </row>
    <row r="8220" spans="1:19">
      <c r="A8220">
        <v>8219</v>
      </c>
      <c r="B8220">
        <v>62.95</v>
      </c>
      <c r="C8220">
        <v>6</v>
      </c>
      <c r="D8220" t="s">
        <v>49</v>
      </c>
      <c r="E8220">
        <v>0</v>
      </c>
      <c r="F8220">
        <v>0</v>
      </c>
      <c r="G8220">
        <v>72</v>
      </c>
      <c r="H8220">
        <v>1</v>
      </c>
      <c r="I8220">
        <v>45</v>
      </c>
      <c r="J8220">
        <v>0</v>
      </c>
      <c r="K8220">
        <f>_xlfn.XLOOKUP(FraudData[[#This Row],[amount]],AmountRules[Amount Min],AmountRules[Risk Points],,-1)</f>
        <v>0</v>
      </c>
      <c r="L8220">
        <f>_xlfn.XLOOKUP(FraudData[[#This Row],[transaction_hour]],TimeRules[Hour Min],TimeRules[Risk Points],,-1)</f>
        <v>0</v>
      </c>
      <c r="M8220">
        <f>_xlfn.XLOOKUP(FraudData[[#This Row],[foreign_transaction]],ForeignRules[Foreign Transaction],ForeignRules[Risk Points],0)</f>
        <v>0</v>
      </c>
      <c r="N8220">
        <f>_xlfn.XLOOKUP(FraudData[[#This Row],[location_mismatch]],Table10[Location Mismatch],Table10[Risk Points],0)</f>
        <v>0</v>
      </c>
      <c r="O8220">
        <f>_xlfn.XLOOKUP(FraudData[[#This Row],[device_trust_score]],DeviceRules[Device Min],DeviceRules[Risk Points],,-1)</f>
        <v>0</v>
      </c>
      <c r="P8220">
        <f>_xlfn.XLOOKUP(FraudData[[#This Row],[velocity_last_24h]],VelocityRules[Velocity Min],VelocityRules[Risk Points],,-1)</f>
        <v>0</v>
      </c>
      <c r="Q8220">
        <f>_xlfn.XLOOKUP(FraudData[[#This Row],[merchant_category]],MerchantRules[Merchant Category],MerchantRules[Risk Points],0)</f>
        <v>1</v>
      </c>
      <c r="R8220">
        <f>SUM(FraudData[[#This Row],[Amount Risk]:[Merchant Risk]])</f>
        <v>1</v>
      </c>
      <c r="S8220" t="str" cm="1">
        <f t="array" ref="S8220">_xlfn.IFS(FraudData[[#This Row],[Fraud Risk Score]]&gt;=8,"High Risk",FraudData[[#This Row],[Fraud Risk Score]]&gt;=6,"Medium Risk",TRUE,"Low Risk")</f>
        <v>Low Risk</v>
      </c>
    </row>
    <row r="8221" spans="1:19">
      <c r="A8221">
        <v>8220</v>
      </c>
      <c r="B8221">
        <v>237.96</v>
      </c>
      <c r="C8221">
        <v>19</v>
      </c>
      <c r="D8221" t="s">
        <v>47</v>
      </c>
      <c r="E8221">
        <v>0</v>
      </c>
      <c r="F8221">
        <v>0</v>
      </c>
      <c r="G8221">
        <v>49</v>
      </c>
      <c r="H8221">
        <v>0</v>
      </c>
      <c r="I8221">
        <v>59</v>
      </c>
      <c r="J8221">
        <v>0</v>
      </c>
      <c r="K8221">
        <f>_xlfn.XLOOKUP(FraudData[[#This Row],[amount]],AmountRules[Amount Min],AmountRules[Risk Points],,-1)</f>
        <v>0</v>
      </c>
      <c r="L8221">
        <f>_xlfn.XLOOKUP(FraudData[[#This Row],[transaction_hour]],TimeRules[Hour Min],TimeRules[Risk Points],,-1)</f>
        <v>0</v>
      </c>
      <c r="M8221">
        <f>_xlfn.XLOOKUP(FraudData[[#This Row],[foreign_transaction]],ForeignRules[Foreign Transaction],ForeignRules[Risk Points],0)</f>
        <v>0</v>
      </c>
      <c r="N8221">
        <f>_xlfn.XLOOKUP(FraudData[[#This Row],[location_mismatch]],Table10[Location Mismatch],Table10[Risk Points],0)</f>
        <v>0</v>
      </c>
      <c r="O8221">
        <f>_xlfn.XLOOKUP(FraudData[[#This Row],[device_trust_score]],DeviceRules[Device Min],DeviceRules[Risk Points],,-1)</f>
        <v>2</v>
      </c>
      <c r="P8221">
        <f>_xlfn.XLOOKUP(FraudData[[#This Row],[velocity_last_24h]],VelocityRules[Velocity Min],VelocityRules[Risk Points],,-1)</f>
        <v>0</v>
      </c>
      <c r="Q8221">
        <f>_xlfn.XLOOKUP(FraudData[[#This Row],[merchant_category]],MerchantRules[Merchant Category],MerchantRules[Risk Points],0)</f>
        <v>0</v>
      </c>
      <c r="R8221">
        <f>SUM(FraudData[[#This Row],[Amount Risk]:[Merchant Risk]])</f>
        <v>2</v>
      </c>
      <c r="S8221" t="str" cm="1">
        <f t="array" ref="S8221">_xlfn.IFS(FraudData[[#This Row],[Fraud Risk Score]]&gt;=8,"High Risk",FraudData[[#This Row],[Fraud Risk Score]]&gt;=6,"Medium Risk",TRUE,"Low Risk")</f>
        <v>Low Risk</v>
      </c>
    </row>
    <row r="8222" spans="1:19">
      <c r="A8222">
        <v>8221</v>
      </c>
      <c r="B8222">
        <v>369.02</v>
      </c>
      <c r="C8222">
        <v>11</v>
      </c>
      <c r="D8222" t="s">
        <v>48</v>
      </c>
      <c r="E8222">
        <v>0</v>
      </c>
      <c r="F8222">
        <v>0</v>
      </c>
      <c r="G8222">
        <v>67</v>
      </c>
      <c r="H8222">
        <v>2</v>
      </c>
      <c r="I8222">
        <v>44</v>
      </c>
      <c r="J8222">
        <v>0</v>
      </c>
      <c r="K8222">
        <f>_xlfn.XLOOKUP(FraudData[[#This Row],[amount]],AmountRules[Amount Min],AmountRules[Risk Points],,-1)</f>
        <v>0</v>
      </c>
      <c r="L8222">
        <f>_xlfn.XLOOKUP(FraudData[[#This Row],[transaction_hour]],TimeRules[Hour Min],TimeRules[Risk Points],,-1)</f>
        <v>0</v>
      </c>
      <c r="M8222">
        <f>_xlfn.XLOOKUP(FraudData[[#This Row],[foreign_transaction]],ForeignRules[Foreign Transaction],ForeignRules[Risk Points],0)</f>
        <v>0</v>
      </c>
      <c r="N8222">
        <f>_xlfn.XLOOKUP(FraudData[[#This Row],[location_mismatch]],Table10[Location Mismatch],Table10[Risk Points],0)</f>
        <v>0</v>
      </c>
      <c r="O8222">
        <f>_xlfn.XLOOKUP(FraudData[[#This Row],[device_trust_score]],DeviceRules[Device Min],DeviceRules[Risk Points],,-1)</f>
        <v>1</v>
      </c>
      <c r="P8222">
        <f>_xlfn.XLOOKUP(FraudData[[#This Row],[velocity_last_24h]],VelocityRules[Velocity Min],VelocityRules[Risk Points],,-1)</f>
        <v>0</v>
      </c>
      <c r="Q8222">
        <f>_xlfn.XLOOKUP(FraudData[[#This Row],[merchant_category]],MerchantRules[Merchant Category],MerchantRules[Risk Points],0)</f>
        <v>0</v>
      </c>
      <c r="R8222">
        <f>SUM(FraudData[[#This Row],[Amount Risk]:[Merchant Risk]])</f>
        <v>1</v>
      </c>
      <c r="S8222" t="str" cm="1">
        <f t="array" ref="S8222">_xlfn.IFS(FraudData[[#This Row],[Fraud Risk Score]]&gt;=8,"High Risk",FraudData[[#This Row],[Fraud Risk Score]]&gt;=6,"Medium Risk",TRUE,"Low Risk")</f>
        <v>Low Risk</v>
      </c>
    </row>
    <row r="8223" spans="1:19">
      <c r="A8223">
        <v>8222</v>
      </c>
      <c r="B8223">
        <v>38.5</v>
      </c>
      <c r="C8223">
        <v>1</v>
      </c>
      <c r="D8223" t="s">
        <v>46</v>
      </c>
      <c r="E8223">
        <v>0</v>
      </c>
      <c r="F8223">
        <v>0</v>
      </c>
      <c r="G8223">
        <v>79</v>
      </c>
      <c r="H8223">
        <v>1</v>
      </c>
      <c r="I8223">
        <v>21</v>
      </c>
      <c r="J8223">
        <v>0</v>
      </c>
      <c r="K8223">
        <f>_xlfn.XLOOKUP(FraudData[[#This Row],[amount]],AmountRules[Amount Min],AmountRules[Risk Points],,-1)</f>
        <v>0</v>
      </c>
      <c r="L8223">
        <f>_xlfn.XLOOKUP(FraudData[[#This Row],[transaction_hour]],TimeRules[Hour Min],TimeRules[Risk Points],,-1)</f>
        <v>3</v>
      </c>
      <c r="M8223">
        <f>_xlfn.XLOOKUP(FraudData[[#This Row],[foreign_transaction]],ForeignRules[Foreign Transaction],ForeignRules[Risk Points],0)</f>
        <v>0</v>
      </c>
      <c r="N8223">
        <f>_xlfn.XLOOKUP(FraudData[[#This Row],[location_mismatch]],Table10[Location Mismatch],Table10[Risk Points],0)</f>
        <v>0</v>
      </c>
      <c r="O8223">
        <f>_xlfn.XLOOKUP(FraudData[[#This Row],[device_trust_score]],DeviceRules[Device Min],DeviceRules[Risk Points],,-1)</f>
        <v>0</v>
      </c>
      <c r="P8223">
        <f>_xlfn.XLOOKUP(FraudData[[#This Row],[velocity_last_24h]],VelocityRules[Velocity Min],VelocityRules[Risk Points],,-1)</f>
        <v>0</v>
      </c>
      <c r="Q8223">
        <f>_xlfn.XLOOKUP(FraudData[[#This Row],[merchant_category]],MerchantRules[Merchant Category],MerchantRules[Risk Points],0)</f>
        <v>0</v>
      </c>
      <c r="R8223">
        <f>SUM(FraudData[[#This Row],[Amount Risk]:[Merchant Risk]])</f>
        <v>3</v>
      </c>
      <c r="S8223" t="str" cm="1">
        <f t="array" ref="S8223">_xlfn.IFS(FraudData[[#This Row],[Fraud Risk Score]]&gt;=8,"High Risk",FraudData[[#This Row],[Fraud Risk Score]]&gt;=6,"Medium Risk",TRUE,"Low Risk")</f>
        <v>Low Risk</v>
      </c>
    </row>
    <row r="8224" spans="1:19">
      <c r="A8224">
        <v>8223</v>
      </c>
      <c r="B8224">
        <v>18.489999999999998</v>
      </c>
      <c r="C8224">
        <v>11</v>
      </c>
      <c r="D8224" t="s">
        <v>46</v>
      </c>
      <c r="E8224">
        <v>0</v>
      </c>
      <c r="F8224">
        <v>0</v>
      </c>
      <c r="G8224">
        <v>58</v>
      </c>
      <c r="H8224">
        <v>3</v>
      </c>
      <c r="I8224">
        <v>69</v>
      </c>
      <c r="J8224">
        <v>0</v>
      </c>
      <c r="K8224">
        <f>_xlfn.XLOOKUP(FraudData[[#This Row],[amount]],AmountRules[Amount Min],AmountRules[Risk Points],,-1)</f>
        <v>0</v>
      </c>
      <c r="L8224">
        <f>_xlfn.XLOOKUP(FraudData[[#This Row],[transaction_hour]],TimeRules[Hour Min],TimeRules[Risk Points],,-1)</f>
        <v>0</v>
      </c>
      <c r="M8224">
        <f>_xlfn.XLOOKUP(FraudData[[#This Row],[foreign_transaction]],ForeignRules[Foreign Transaction],ForeignRules[Risk Points],0)</f>
        <v>0</v>
      </c>
      <c r="N8224">
        <f>_xlfn.XLOOKUP(FraudData[[#This Row],[location_mismatch]],Table10[Location Mismatch],Table10[Risk Points],0)</f>
        <v>0</v>
      </c>
      <c r="O8224">
        <f>_xlfn.XLOOKUP(FraudData[[#This Row],[device_trust_score]],DeviceRules[Device Min],DeviceRules[Risk Points],,-1)</f>
        <v>1</v>
      </c>
      <c r="P8224">
        <f>_xlfn.XLOOKUP(FraudData[[#This Row],[velocity_last_24h]],VelocityRules[Velocity Min],VelocityRules[Risk Points],,-1)</f>
        <v>0</v>
      </c>
      <c r="Q8224">
        <f>_xlfn.XLOOKUP(FraudData[[#This Row],[merchant_category]],MerchantRules[Merchant Category],MerchantRules[Risk Points],0)</f>
        <v>0</v>
      </c>
      <c r="R8224">
        <f>SUM(FraudData[[#This Row],[Amount Risk]:[Merchant Risk]])</f>
        <v>1</v>
      </c>
      <c r="S8224" t="str" cm="1">
        <f t="array" ref="S8224">_xlfn.IFS(FraudData[[#This Row],[Fraud Risk Score]]&gt;=8,"High Risk",FraudData[[#This Row],[Fraud Risk Score]]&gt;=6,"Medium Risk",TRUE,"Low Risk")</f>
        <v>Low Risk</v>
      </c>
    </row>
    <row r="8225" spans="1:19">
      <c r="A8225">
        <v>8224</v>
      </c>
      <c r="B8225">
        <v>410.54</v>
      </c>
      <c r="C8225">
        <v>11</v>
      </c>
      <c r="D8225" t="s">
        <v>48</v>
      </c>
      <c r="E8225">
        <v>0</v>
      </c>
      <c r="F8225">
        <v>0</v>
      </c>
      <c r="G8225">
        <v>89</v>
      </c>
      <c r="H8225">
        <v>1</v>
      </c>
      <c r="I8225">
        <v>34</v>
      </c>
      <c r="J8225">
        <v>0</v>
      </c>
      <c r="K8225">
        <f>_xlfn.XLOOKUP(FraudData[[#This Row],[amount]],AmountRules[Amount Min],AmountRules[Risk Points],,-1)</f>
        <v>0</v>
      </c>
      <c r="L8225">
        <f>_xlfn.XLOOKUP(FraudData[[#This Row],[transaction_hour]],TimeRules[Hour Min],TimeRules[Risk Points],,-1)</f>
        <v>0</v>
      </c>
      <c r="M8225">
        <f>_xlfn.XLOOKUP(FraudData[[#This Row],[foreign_transaction]],ForeignRules[Foreign Transaction],ForeignRules[Risk Points],0)</f>
        <v>0</v>
      </c>
      <c r="N8225">
        <f>_xlfn.XLOOKUP(FraudData[[#This Row],[location_mismatch]],Table10[Location Mismatch],Table10[Risk Points],0)</f>
        <v>0</v>
      </c>
      <c r="O8225">
        <f>_xlfn.XLOOKUP(FraudData[[#This Row],[device_trust_score]],DeviceRules[Device Min],DeviceRules[Risk Points],,-1)</f>
        <v>0</v>
      </c>
      <c r="P8225">
        <f>_xlfn.XLOOKUP(FraudData[[#This Row],[velocity_last_24h]],VelocityRules[Velocity Min],VelocityRules[Risk Points],,-1)</f>
        <v>0</v>
      </c>
      <c r="Q8225">
        <f>_xlfn.XLOOKUP(FraudData[[#This Row],[merchant_category]],MerchantRules[Merchant Category],MerchantRules[Risk Points],0)</f>
        <v>0</v>
      </c>
      <c r="R8225">
        <f>SUM(FraudData[[#This Row],[Amount Risk]:[Merchant Risk]])</f>
        <v>0</v>
      </c>
      <c r="S8225" t="str" cm="1">
        <f t="array" ref="S8225">_xlfn.IFS(FraudData[[#This Row],[Fraud Risk Score]]&gt;=8,"High Risk",FraudData[[#This Row],[Fraud Risk Score]]&gt;=6,"Medium Risk",TRUE,"Low Risk")</f>
        <v>Low Risk</v>
      </c>
    </row>
    <row r="8226" spans="1:19">
      <c r="A8226">
        <v>8225</v>
      </c>
      <c r="B8226">
        <v>77.510000000000005</v>
      </c>
      <c r="C8226">
        <v>23</v>
      </c>
      <c r="D8226" t="s">
        <v>50</v>
      </c>
      <c r="E8226">
        <v>0</v>
      </c>
      <c r="F8226">
        <v>0</v>
      </c>
      <c r="G8226">
        <v>52</v>
      </c>
      <c r="H8226">
        <v>1</v>
      </c>
      <c r="I8226">
        <v>19</v>
      </c>
      <c r="J8226">
        <v>0</v>
      </c>
      <c r="K8226">
        <f>_xlfn.XLOOKUP(FraudData[[#This Row],[amount]],AmountRules[Amount Min],AmountRules[Risk Points],,-1)</f>
        <v>0</v>
      </c>
      <c r="L8226">
        <f>_xlfn.XLOOKUP(FraudData[[#This Row],[transaction_hour]],TimeRules[Hour Min],TimeRules[Risk Points],,-1)</f>
        <v>1</v>
      </c>
      <c r="M8226">
        <f>_xlfn.XLOOKUP(FraudData[[#This Row],[foreign_transaction]],ForeignRules[Foreign Transaction],ForeignRules[Risk Points],0)</f>
        <v>0</v>
      </c>
      <c r="N8226">
        <f>_xlfn.XLOOKUP(FraudData[[#This Row],[location_mismatch]],Table10[Location Mismatch],Table10[Risk Points],0)</f>
        <v>0</v>
      </c>
      <c r="O8226">
        <f>_xlfn.XLOOKUP(FraudData[[#This Row],[device_trust_score]],DeviceRules[Device Min],DeviceRules[Risk Points],,-1)</f>
        <v>1</v>
      </c>
      <c r="P8226">
        <f>_xlfn.XLOOKUP(FraudData[[#This Row],[velocity_last_24h]],VelocityRules[Velocity Min],VelocityRules[Risk Points],,-1)</f>
        <v>0</v>
      </c>
      <c r="Q8226">
        <f>_xlfn.XLOOKUP(FraudData[[#This Row],[merchant_category]],MerchantRules[Merchant Category],MerchantRules[Risk Points],0)</f>
        <v>0</v>
      </c>
      <c r="R8226">
        <f>SUM(FraudData[[#This Row],[Amount Risk]:[Merchant Risk]])</f>
        <v>2</v>
      </c>
      <c r="S8226" t="str" cm="1">
        <f t="array" ref="S8226">_xlfn.IFS(FraudData[[#This Row],[Fraud Risk Score]]&gt;=8,"High Risk",FraudData[[#This Row],[Fraud Risk Score]]&gt;=6,"Medium Risk",TRUE,"Low Risk")</f>
        <v>Low Risk</v>
      </c>
    </row>
    <row r="8227" spans="1:19">
      <c r="A8227">
        <v>8226</v>
      </c>
      <c r="B8227">
        <v>144.26</v>
      </c>
      <c r="C8227">
        <v>3</v>
      </c>
      <c r="D8227" t="s">
        <v>47</v>
      </c>
      <c r="E8227">
        <v>0</v>
      </c>
      <c r="F8227">
        <v>0</v>
      </c>
      <c r="G8227">
        <v>65</v>
      </c>
      <c r="H8227">
        <v>1</v>
      </c>
      <c r="I8227">
        <v>47</v>
      </c>
      <c r="J8227">
        <v>0</v>
      </c>
      <c r="K8227">
        <f>_xlfn.XLOOKUP(FraudData[[#This Row],[amount]],AmountRules[Amount Min],AmountRules[Risk Points],,-1)</f>
        <v>0</v>
      </c>
      <c r="L8227">
        <f>_xlfn.XLOOKUP(FraudData[[#This Row],[transaction_hour]],TimeRules[Hour Min],TimeRules[Risk Points],,-1)</f>
        <v>3</v>
      </c>
      <c r="M8227">
        <f>_xlfn.XLOOKUP(FraudData[[#This Row],[foreign_transaction]],ForeignRules[Foreign Transaction],ForeignRules[Risk Points],0)</f>
        <v>0</v>
      </c>
      <c r="N8227">
        <f>_xlfn.XLOOKUP(FraudData[[#This Row],[location_mismatch]],Table10[Location Mismatch],Table10[Risk Points],0)</f>
        <v>0</v>
      </c>
      <c r="O8227">
        <f>_xlfn.XLOOKUP(FraudData[[#This Row],[device_trust_score]],DeviceRules[Device Min],DeviceRules[Risk Points],,-1)</f>
        <v>1</v>
      </c>
      <c r="P8227">
        <f>_xlfn.XLOOKUP(FraudData[[#This Row],[velocity_last_24h]],VelocityRules[Velocity Min],VelocityRules[Risk Points],,-1)</f>
        <v>0</v>
      </c>
      <c r="Q8227">
        <f>_xlfn.XLOOKUP(FraudData[[#This Row],[merchant_category]],MerchantRules[Merchant Category],MerchantRules[Risk Points],0)</f>
        <v>0</v>
      </c>
      <c r="R8227">
        <f>SUM(FraudData[[#This Row],[Amount Risk]:[Merchant Risk]])</f>
        <v>4</v>
      </c>
      <c r="S8227" t="str" cm="1">
        <f t="array" ref="S8227">_xlfn.IFS(FraudData[[#This Row],[Fraud Risk Score]]&gt;=8,"High Risk",FraudData[[#This Row],[Fraud Risk Score]]&gt;=6,"Medium Risk",TRUE,"Low Risk")</f>
        <v>Low Risk</v>
      </c>
    </row>
    <row r="8228" spans="1:19">
      <c r="A8228">
        <v>8227</v>
      </c>
      <c r="B8228">
        <v>80.2</v>
      </c>
      <c r="C8228">
        <v>3</v>
      </c>
      <c r="D8228" t="s">
        <v>48</v>
      </c>
      <c r="E8228">
        <v>0</v>
      </c>
      <c r="F8228">
        <v>0</v>
      </c>
      <c r="G8228">
        <v>53</v>
      </c>
      <c r="H8228">
        <v>2</v>
      </c>
      <c r="I8228">
        <v>67</v>
      </c>
      <c r="J8228">
        <v>0</v>
      </c>
      <c r="K8228">
        <f>_xlfn.XLOOKUP(FraudData[[#This Row],[amount]],AmountRules[Amount Min],AmountRules[Risk Points],,-1)</f>
        <v>0</v>
      </c>
      <c r="L8228">
        <f>_xlfn.XLOOKUP(FraudData[[#This Row],[transaction_hour]],TimeRules[Hour Min],TimeRules[Risk Points],,-1)</f>
        <v>3</v>
      </c>
      <c r="M8228">
        <f>_xlfn.XLOOKUP(FraudData[[#This Row],[foreign_transaction]],ForeignRules[Foreign Transaction],ForeignRules[Risk Points],0)</f>
        <v>0</v>
      </c>
      <c r="N8228">
        <f>_xlfn.XLOOKUP(FraudData[[#This Row],[location_mismatch]],Table10[Location Mismatch],Table10[Risk Points],0)</f>
        <v>0</v>
      </c>
      <c r="O8228">
        <f>_xlfn.XLOOKUP(FraudData[[#This Row],[device_trust_score]],DeviceRules[Device Min],DeviceRules[Risk Points],,-1)</f>
        <v>1</v>
      </c>
      <c r="P8228">
        <f>_xlfn.XLOOKUP(FraudData[[#This Row],[velocity_last_24h]],VelocityRules[Velocity Min],VelocityRules[Risk Points],,-1)</f>
        <v>0</v>
      </c>
      <c r="Q8228">
        <f>_xlfn.XLOOKUP(FraudData[[#This Row],[merchant_category]],MerchantRules[Merchant Category],MerchantRules[Risk Points],0)</f>
        <v>0</v>
      </c>
      <c r="R8228">
        <f>SUM(FraudData[[#This Row],[Amount Risk]:[Merchant Risk]])</f>
        <v>4</v>
      </c>
      <c r="S8228" t="str" cm="1">
        <f t="array" ref="S8228">_xlfn.IFS(FraudData[[#This Row],[Fraud Risk Score]]&gt;=8,"High Risk",FraudData[[#This Row],[Fraud Risk Score]]&gt;=6,"Medium Risk",TRUE,"Low Risk")</f>
        <v>Low Risk</v>
      </c>
    </row>
    <row r="8229" spans="1:19">
      <c r="A8229">
        <v>8228</v>
      </c>
      <c r="B8229">
        <v>24.2</v>
      </c>
      <c r="C8229">
        <v>17</v>
      </c>
      <c r="D8229" t="s">
        <v>46</v>
      </c>
      <c r="E8229">
        <v>0</v>
      </c>
      <c r="F8229">
        <v>0</v>
      </c>
      <c r="G8229">
        <v>56</v>
      </c>
      <c r="H8229">
        <v>2</v>
      </c>
      <c r="I8229">
        <v>28</v>
      </c>
      <c r="J8229">
        <v>0</v>
      </c>
      <c r="K8229">
        <f>_xlfn.XLOOKUP(FraudData[[#This Row],[amount]],AmountRules[Amount Min],AmountRules[Risk Points],,-1)</f>
        <v>0</v>
      </c>
      <c r="L8229">
        <f>_xlfn.XLOOKUP(FraudData[[#This Row],[transaction_hour]],TimeRules[Hour Min],TimeRules[Risk Points],,-1)</f>
        <v>0</v>
      </c>
      <c r="M8229">
        <f>_xlfn.XLOOKUP(FraudData[[#This Row],[foreign_transaction]],ForeignRules[Foreign Transaction],ForeignRules[Risk Points],0)</f>
        <v>0</v>
      </c>
      <c r="N8229">
        <f>_xlfn.XLOOKUP(FraudData[[#This Row],[location_mismatch]],Table10[Location Mismatch],Table10[Risk Points],0)</f>
        <v>0</v>
      </c>
      <c r="O8229">
        <f>_xlfn.XLOOKUP(FraudData[[#This Row],[device_trust_score]],DeviceRules[Device Min],DeviceRules[Risk Points],,-1)</f>
        <v>1</v>
      </c>
      <c r="P8229">
        <f>_xlfn.XLOOKUP(FraudData[[#This Row],[velocity_last_24h]],VelocityRules[Velocity Min],VelocityRules[Risk Points],,-1)</f>
        <v>0</v>
      </c>
      <c r="Q8229">
        <f>_xlfn.XLOOKUP(FraudData[[#This Row],[merchant_category]],MerchantRules[Merchant Category],MerchantRules[Risk Points],0)</f>
        <v>0</v>
      </c>
      <c r="R8229">
        <f>SUM(FraudData[[#This Row],[Amount Risk]:[Merchant Risk]])</f>
        <v>1</v>
      </c>
      <c r="S8229" t="str" cm="1">
        <f t="array" ref="S8229">_xlfn.IFS(FraudData[[#This Row],[Fraud Risk Score]]&gt;=8,"High Risk",FraudData[[#This Row],[Fraud Risk Score]]&gt;=6,"Medium Risk",TRUE,"Low Risk")</f>
        <v>Low Risk</v>
      </c>
    </row>
    <row r="8230" spans="1:19">
      <c r="A8230">
        <v>8229</v>
      </c>
      <c r="B8230">
        <v>160.19</v>
      </c>
      <c r="C8230">
        <v>15</v>
      </c>
      <c r="D8230" t="s">
        <v>50</v>
      </c>
      <c r="E8230">
        <v>0</v>
      </c>
      <c r="F8230">
        <v>0</v>
      </c>
      <c r="G8230">
        <v>93</v>
      </c>
      <c r="H8230">
        <v>1</v>
      </c>
      <c r="I8230">
        <v>50</v>
      </c>
      <c r="J8230">
        <v>0</v>
      </c>
      <c r="K8230">
        <f>_xlfn.XLOOKUP(FraudData[[#This Row],[amount]],AmountRules[Amount Min],AmountRules[Risk Points],,-1)</f>
        <v>0</v>
      </c>
      <c r="L8230">
        <f>_xlfn.XLOOKUP(FraudData[[#This Row],[transaction_hour]],TimeRules[Hour Min],TimeRules[Risk Points],,-1)</f>
        <v>0</v>
      </c>
      <c r="M8230">
        <f>_xlfn.XLOOKUP(FraudData[[#This Row],[foreign_transaction]],ForeignRules[Foreign Transaction],ForeignRules[Risk Points],0)</f>
        <v>0</v>
      </c>
      <c r="N8230">
        <f>_xlfn.XLOOKUP(FraudData[[#This Row],[location_mismatch]],Table10[Location Mismatch],Table10[Risk Points],0)</f>
        <v>0</v>
      </c>
      <c r="O8230">
        <f>_xlfn.XLOOKUP(FraudData[[#This Row],[device_trust_score]],DeviceRules[Device Min],DeviceRules[Risk Points],,-1)</f>
        <v>0</v>
      </c>
      <c r="P8230">
        <f>_xlfn.XLOOKUP(FraudData[[#This Row],[velocity_last_24h]],VelocityRules[Velocity Min],VelocityRules[Risk Points],,-1)</f>
        <v>0</v>
      </c>
      <c r="Q8230">
        <f>_xlfn.XLOOKUP(FraudData[[#This Row],[merchant_category]],MerchantRules[Merchant Category],MerchantRules[Risk Points],0)</f>
        <v>0</v>
      </c>
      <c r="R8230">
        <f>SUM(FraudData[[#This Row],[Amount Risk]:[Merchant Risk]])</f>
        <v>0</v>
      </c>
      <c r="S8230" t="str" cm="1">
        <f t="array" ref="S8230">_xlfn.IFS(FraudData[[#This Row],[Fraud Risk Score]]&gt;=8,"High Risk",FraudData[[#This Row],[Fraud Risk Score]]&gt;=6,"Medium Risk",TRUE,"Low Risk")</f>
        <v>Low Risk</v>
      </c>
    </row>
    <row r="8231" spans="1:19">
      <c r="A8231">
        <v>8230</v>
      </c>
      <c r="B8231">
        <v>134.05000000000001</v>
      </c>
      <c r="C8231">
        <v>13</v>
      </c>
      <c r="D8231" t="s">
        <v>48</v>
      </c>
      <c r="E8231">
        <v>0</v>
      </c>
      <c r="F8231">
        <v>0</v>
      </c>
      <c r="G8231">
        <v>58</v>
      </c>
      <c r="H8231">
        <v>3</v>
      </c>
      <c r="I8231">
        <v>48</v>
      </c>
      <c r="J8231">
        <v>0</v>
      </c>
      <c r="K8231">
        <f>_xlfn.XLOOKUP(FraudData[[#This Row],[amount]],AmountRules[Amount Min],AmountRules[Risk Points],,-1)</f>
        <v>0</v>
      </c>
      <c r="L8231">
        <f>_xlfn.XLOOKUP(FraudData[[#This Row],[transaction_hour]],TimeRules[Hour Min],TimeRules[Risk Points],,-1)</f>
        <v>0</v>
      </c>
      <c r="M8231">
        <f>_xlfn.XLOOKUP(FraudData[[#This Row],[foreign_transaction]],ForeignRules[Foreign Transaction],ForeignRules[Risk Points],0)</f>
        <v>0</v>
      </c>
      <c r="N8231">
        <f>_xlfn.XLOOKUP(FraudData[[#This Row],[location_mismatch]],Table10[Location Mismatch],Table10[Risk Points],0)</f>
        <v>0</v>
      </c>
      <c r="O8231">
        <f>_xlfn.XLOOKUP(FraudData[[#This Row],[device_trust_score]],DeviceRules[Device Min],DeviceRules[Risk Points],,-1)</f>
        <v>1</v>
      </c>
      <c r="P8231">
        <f>_xlfn.XLOOKUP(FraudData[[#This Row],[velocity_last_24h]],VelocityRules[Velocity Min],VelocityRules[Risk Points],,-1)</f>
        <v>0</v>
      </c>
      <c r="Q8231">
        <f>_xlfn.XLOOKUP(FraudData[[#This Row],[merchant_category]],MerchantRules[Merchant Category],MerchantRules[Risk Points],0)</f>
        <v>0</v>
      </c>
      <c r="R8231">
        <f>SUM(FraudData[[#This Row],[Amount Risk]:[Merchant Risk]])</f>
        <v>1</v>
      </c>
      <c r="S8231" t="str" cm="1">
        <f t="array" ref="S8231">_xlfn.IFS(FraudData[[#This Row],[Fraud Risk Score]]&gt;=8,"High Risk",FraudData[[#This Row],[Fraud Risk Score]]&gt;=6,"Medium Risk",TRUE,"Low Risk")</f>
        <v>Low Risk</v>
      </c>
    </row>
    <row r="8232" spans="1:19">
      <c r="A8232">
        <v>8231</v>
      </c>
      <c r="B8232">
        <v>40.840000000000003</v>
      </c>
      <c r="C8232">
        <v>16</v>
      </c>
      <c r="D8232" t="s">
        <v>47</v>
      </c>
      <c r="E8232">
        <v>0</v>
      </c>
      <c r="F8232">
        <v>0</v>
      </c>
      <c r="G8232">
        <v>83</v>
      </c>
      <c r="H8232">
        <v>3</v>
      </c>
      <c r="I8232">
        <v>65</v>
      </c>
      <c r="J8232">
        <v>0</v>
      </c>
      <c r="K8232">
        <f>_xlfn.XLOOKUP(FraudData[[#This Row],[amount]],AmountRules[Amount Min],AmountRules[Risk Points],,-1)</f>
        <v>0</v>
      </c>
      <c r="L8232">
        <f>_xlfn.XLOOKUP(FraudData[[#This Row],[transaction_hour]],TimeRules[Hour Min],TimeRules[Risk Points],,-1)</f>
        <v>0</v>
      </c>
      <c r="M8232">
        <f>_xlfn.XLOOKUP(FraudData[[#This Row],[foreign_transaction]],ForeignRules[Foreign Transaction],ForeignRules[Risk Points],0)</f>
        <v>0</v>
      </c>
      <c r="N8232">
        <f>_xlfn.XLOOKUP(FraudData[[#This Row],[location_mismatch]],Table10[Location Mismatch],Table10[Risk Points],0)</f>
        <v>0</v>
      </c>
      <c r="O8232">
        <f>_xlfn.XLOOKUP(FraudData[[#This Row],[device_trust_score]],DeviceRules[Device Min],DeviceRules[Risk Points],,-1)</f>
        <v>0</v>
      </c>
      <c r="P8232">
        <f>_xlfn.XLOOKUP(FraudData[[#This Row],[velocity_last_24h]],VelocityRules[Velocity Min],VelocityRules[Risk Points],,-1)</f>
        <v>0</v>
      </c>
      <c r="Q8232">
        <f>_xlfn.XLOOKUP(FraudData[[#This Row],[merchant_category]],MerchantRules[Merchant Category],MerchantRules[Risk Points],0)</f>
        <v>0</v>
      </c>
      <c r="R8232">
        <f>SUM(FraudData[[#This Row],[Amount Risk]:[Merchant Risk]])</f>
        <v>0</v>
      </c>
      <c r="S8232" t="str" cm="1">
        <f t="array" ref="S8232">_xlfn.IFS(FraudData[[#This Row],[Fraud Risk Score]]&gt;=8,"High Risk",FraudData[[#This Row],[Fraud Risk Score]]&gt;=6,"Medium Risk",TRUE,"Low Risk")</f>
        <v>Low Risk</v>
      </c>
    </row>
    <row r="8233" spans="1:19">
      <c r="A8233">
        <v>8232</v>
      </c>
      <c r="B8233">
        <v>108.22</v>
      </c>
      <c r="C8233">
        <v>16</v>
      </c>
      <c r="D8233" t="s">
        <v>50</v>
      </c>
      <c r="E8233">
        <v>0</v>
      </c>
      <c r="F8233">
        <v>0</v>
      </c>
      <c r="G8233">
        <v>85</v>
      </c>
      <c r="H8233">
        <v>2</v>
      </c>
      <c r="I8233">
        <v>38</v>
      </c>
      <c r="J8233">
        <v>0</v>
      </c>
      <c r="K8233">
        <f>_xlfn.XLOOKUP(FraudData[[#This Row],[amount]],AmountRules[Amount Min],AmountRules[Risk Points],,-1)</f>
        <v>0</v>
      </c>
      <c r="L8233">
        <f>_xlfn.XLOOKUP(FraudData[[#This Row],[transaction_hour]],TimeRules[Hour Min],TimeRules[Risk Points],,-1)</f>
        <v>0</v>
      </c>
      <c r="M8233">
        <f>_xlfn.XLOOKUP(FraudData[[#This Row],[foreign_transaction]],ForeignRules[Foreign Transaction],ForeignRules[Risk Points],0)</f>
        <v>0</v>
      </c>
      <c r="N8233">
        <f>_xlfn.XLOOKUP(FraudData[[#This Row],[location_mismatch]],Table10[Location Mismatch],Table10[Risk Points],0)</f>
        <v>0</v>
      </c>
      <c r="O8233">
        <f>_xlfn.XLOOKUP(FraudData[[#This Row],[device_trust_score]],DeviceRules[Device Min],DeviceRules[Risk Points],,-1)</f>
        <v>0</v>
      </c>
      <c r="P8233">
        <f>_xlfn.XLOOKUP(FraudData[[#This Row],[velocity_last_24h]],VelocityRules[Velocity Min],VelocityRules[Risk Points],,-1)</f>
        <v>0</v>
      </c>
      <c r="Q8233">
        <f>_xlfn.XLOOKUP(FraudData[[#This Row],[merchant_category]],MerchantRules[Merchant Category],MerchantRules[Risk Points],0)</f>
        <v>0</v>
      </c>
      <c r="R8233">
        <f>SUM(FraudData[[#This Row],[Amount Risk]:[Merchant Risk]])</f>
        <v>0</v>
      </c>
      <c r="S8233" t="str" cm="1">
        <f t="array" ref="S8233">_xlfn.IFS(FraudData[[#This Row],[Fraud Risk Score]]&gt;=8,"High Risk",FraudData[[#This Row],[Fraud Risk Score]]&gt;=6,"Medium Risk",TRUE,"Low Risk")</f>
        <v>Low Risk</v>
      </c>
    </row>
    <row r="8234" spans="1:19">
      <c r="A8234">
        <v>8233</v>
      </c>
      <c r="B8234">
        <v>286.97000000000003</v>
      </c>
      <c r="C8234">
        <v>2</v>
      </c>
      <c r="D8234" t="s">
        <v>46</v>
      </c>
      <c r="E8234">
        <v>0</v>
      </c>
      <c r="F8234">
        <v>1</v>
      </c>
      <c r="G8234">
        <v>76</v>
      </c>
      <c r="H8234">
        <v>2</v>
      </c>
      <c r="I8234">
        <v>54</v>
      </c>
      <c r="J8234">
        <v>0</v>
      </c>
      <c r="K8234">
        <f>_xlfn.XLOOKUP(FraudData[[#This Row],[amount]],AmountRules[Amount Min],AmountRules[Risk Points],,-1)</f>
        <v>0</v>
      </c>
      <c r="L8234">
        <f>_xlfn.XLOOKUP(FraudData[[#This Row],[transaction_hour]],TimeRules[Hour Min],TimeRules[Risk Points],,-1)</f>
        <v>3</v>
      </c>
      <c r="M8234">
        <f>_xlfn.XLOOKUP(FraudData[[#This Row],[foreign_transaction]],ForeignRules[Foreign Transaction],ForeignRules[Risk Points],0)</f>
        <v>0</v>
      </c>
      <c r="N8234">
        <f>_xlfn.XLOOKUP(FraudData[[#This Row],[location_mismatch]],Table10[Location Mismatch],Table10[Risk Points],0)</f>
        <v>3</v>
      </c>
      <c r="O8234">
        <f>_xlfn.XLOOKUP(FraudData[[#This Row],[device_trust_score]],DeviceRules[Device Min],DeviceRules[Risk Points],,-1)</f>
        <v>0</v>
      </c>
      <c r="P8234">
        <f>_xlfn.XLOOKUP(FraudData[[#This Row],[velocity_last_24h]],VelocityRules[Velocity Min],VelocityRules[Risk Points],,-1)</f>
        <v>0</v>
      </c>
      <c r="Q8234">
        <f>_xlfn.XLOOKUP(FraudData[[#This Row],[merchant_category]],MerchantRules[Merchant Category],MerchantRules[Risk Points],0)</f>
        <v>0</v>
      </c>
      <c r="R8234">
        <f>SUM(FraudData[[#This Row],[Amount Risk]:[Merchant Risk]])</f>
        <v>6</v>
      </c>
      <c r="S8234" t="str" cm="1">
        <f t="array" ref="S8234">_xlfn.IFS(FraudData[[#This Row],[Fraud Risk Score]]&gt;=8,"High Risk",FraudData[[#This Row],[Fraud Risk Score]]&gt;=6,"Medium Risk",TRUE,"Low Risk")</f>
        <v>Medium Risk</v>
      </c>
    </row>
    <row r="8235" spans="1:19">
      <c r="A8235">
        <v>8234</v>
      </c>
      <c r="B8235">
        <v>160.66999999999999</v>
      </c>
      <c r="C8235">
        <v>5</v>
      </c>
      <c r="D8235" t="s">
        <v>49</v>
      </c>
      <c r="E8235">
        <v>0</v>
      </c>
      <c r="F8235">
        <v>0</v>
      </c>
      <c r="G8235">
        <v>87</v>
      </c>
      <c r="H8235">
        <v>3</v>
      </c>
      <c r="I8235">
        <v>45</v>
      </c>
      <c r="J8235">
        <v>0</v>
      </c>
      <c r="K8235">
        <f>_xlfn.XLOOKUP(FraudData[[#This Row],[amount]],AmountRules[Amount Min],AmountRules[Risk Points],,-1)</f>
        <v>0</v>
      </c>
      <c r="L8235">
        <f>_xlfn.XLOOKUP(FraudData[[#This Row],[transaction_hour]],TimeRules[Hour Min],TimeRules[Risk Points],,-1)</f>
        <v>0</v>
      </c>
      <c r="M8235">
        <f>_xlfn.XLOOKUP(FraudData[[#This Row],[foreign_transaction]],ForeignRules[Foreign Transaction],ForeignRules[Risk Points],0)</f>
        <v>0</v>
      </c>
      <c r="N8235">
        <f>_xlfn.XLOOKUP(FraudData[[#This Row],[location_mismatch]],Table10[Location Mismatch],Table10[Risk Points],0)</f>
        <v>0</v>
      </c>
      <c r="O8235">
        <f>_xlfn.XLOOKUP(FraudData[[#This Row],[device_trust_score]],DeviceRules[Device Min],DeviceRules[Risk Points],,-1)</f>
        <v>0</v>
      </c>
      <c r="P8235">
        <f>_xlfn.XLOOKUP(FraudData[[#This Row],[velocity_last_24h]],VelocityRules[Velocity Min],VelocityRules[Risk Points],,-1)</f>
        <v>0</v>
      </c>
      <c r="Q8235">
        <f>_xlfn.XLOOKUP(FraudData[[#This Row],[merchant_category]],MerchantRules[Merchant Category],MerchantRules[Risk Points],0)</f>
        <v>1</v>
      </c>
      <c r="R8235">
        <f>SUM(FraudData[[#This Row],[Amount Risk]:[Merchant Risk]])</f>
        <v>1</v>
      </c>
      <c r="S8235" t="str" cm="1">
        <f t="array" ref="S8235">_xlfn.IFS(FraudData[[#This Row],[Fraud Risk Score]]&gt;=8,"High Risk",FraudData[[#This Row],[Fraud Risk Score]]&gt;=6,"Medium Risk",TRUE,"Low Risk")</f>
        <v>Low Risk</v>
      </c>
    </row>
    <row r="8236" spans="1:19">
      <c r="A8236">
        <v>8235</v>
      </c>
      <c r="B8236">
        <v>18.350000000000001</v>
      </c>
      <c r="C8236">
        <v>22</v>
      </c>
      <c r="D8236" t="s">
        <v>47</v>
      </c>
      <c r="E8236">
        <v>0</v>
      </c>
      <c r="F8236">
        <v>0</v>
      </c>
      <c r="G8236">
        <v>50</v>
      </c>
      <c r="H8236">
        <v>4</v>
      </c>
      <c r="I8236">
        <v>23</v>
      </c>
      <c r="J8236">
        <v>0</v>
      </c>
      <c r="K8236">
        <f>_xlfn.XLOOKUP(FraudData[[#This Row],[amount]],AmountRules[Amount Min],AmountRules[Risk Points],,-1)</f>
        <v>0</v>
      </c>
      <c r="L8236">
        <f>_xlfn.XLOOKUP(FraudData[[#This Row],[transaction_hour]],TimeRules[Hour Min],TimeRules[Risk Points],,-1)</f>
        <v>0</v>
      </c>
      <c r="M8236">
        <f>_xlfn.XLOOKUP(FraudData[[#This Row],[foreign_transaction]],ForeignRules[Foreign Transaction],ForeignRules[Risk Points],0)</f>
        <v>0</v>
      </c>
      <c r="N8236">
        <f>_xlfn.XLOOKUP(FraudData[[#This Row],[location_mismatch]],Table10[Location Mismatch],Table10[Risk Points],0)</f>
        <v>0</v>
      </c>
      <c r="O8236">
        <f>_xlfn.XLOOKUP(FraudData[[#This Row],[device_trust_score]],DeviceRules[Device Min],DeviceRules[Risk Points],,-1)</f>
        <v>1</v>
      </c>
      <c r="P8236">
        <f>_xlfn.XLOOKUP(FraudData[[#This Row],[velocity_last_24h]],VelocityRules[Velocity Min],VelocityRules[Risk Points],,-1)</f>
        <v>0</v>
      </c>
      <c r="Q8236">
        <f>_xlfn.XLOOKUP(FraudData[[#This Row],[merchant_category]],MerchantRules[Merchant Category],MerchantRules[Risk Points],0)</f>
        <v>0</v>
      </c>
      <c r="R8236">
        <f>SUM(FraudData[[#This Row],[Amount Risk]:[Merchant Risk]])</f>
        <v>1</v>
      </c>
      <c r="S8236" t="str" cm="1">
        <f t="array" ref="S8236">_xlfn.IFS(FraudData[[#This Row],[Fraud Risk Score]]&gt;=8,"High Risk",FraudData[[#This Row],[Fraud Risk Score]]&gt;=6,"Medium Risk",TRUE,"Low Risk")</f>
        <v>Low Risk</v>
      </c>
    </row>
    <row r="8237" spans="1:19">
      <c r="A8237">
        <v>8236</v>
      </c>
      <c r="B8237">
        <v>142.94</v>
      </c>
      <c r="C8237">
        <v>12</v>
      </c>
      <c r="D8237" t="s">
        <v>50</v>
      </c>
      <c r="E8237">
        <v>0</v>
      </c>
      <c r="F8237">
        <v>0</v>
      </c>
      <c r="G8237">
        <v>36</v>
      </c>
      <c r="H8237">
        <v>0</v>
      </c>
      <c r="I8237">
        <v>62</v>
      </c>
      <c r="J8237">
        <v>0</v>
      </c>
      <c r="K8237">
        <f>_xlfn.XLOOKUP(FraudData[[#This Row],[amount]],AmountRules[Amount Min],AmountRules[Risk Points],,-1)</f>
        <v>0</v>
      </c>
      <c r="L8237">
        <f>_xlfn.XLOOKUP(FraudData[[#This Row],[transaction_hour]],TimeRules[Hour Min],TimeRules[Risk Points],,-1)</f>
        <v>0</v>
      </c>
      <c r="M8237">
        <f>_xlfn.XLOOKUP(FraudData[[#This Row],[foreign_transaction]],ForeignRules[Foreign Transaction],ForeignRules[Risk Points],0)</f>
        <v>0</v>
      </c>
      <c r="N8237">
        <f>_xlfn.XLOOKUP(FraudData[[#This Row],[location_mismatch]],Table10[Location Mismatch],Table10[Risk Points],0)</f>
        <v>0</v>
      </c>
      <c r="O8237">
        <f>_xlfn.XLOOKUP(FraudData[[#This Row],[device_trust_score]],DeviceRules[Device Min],DeviceRules[Risk Points],,-1)</f>
        <v>2</v>
      </c>
      <c r="P8237">
        <f>_xlfn.XLOOKUP(FraudData[[#This Row],[velocity_last_24h]],VelocityRules[Velocity Min],VelocityRules[Risk Points],,-1)</f>
        <v>0</v>
      </c>
      <c r="Q8237">
        <f>_xlfn.XLOOKUP(FraudData[[#This Row],[merchant_category]],MerchantRules[Merchant Category],MerchantRules[Risk Points],0)</f>
        <v>0</v>
      </c>
      <c r="R8237">
        <f>SUM(FraudData[[#This Row],[Amount Risk]:[Merchant Risk]])</f>
        <v>2</v>
      </c>
      <c r="S8237" t="str" cm="1">
        <f t="array" ref="S8237">_xlfn.IFS(FraudData[[#This Row],[Fraud Risk Score]]&gt;=8,"High Risk",FraudData[[#This Row],[Fraud Risk Score]]&gt;=6,"Medium Risk",TRUE,"Low Risk")</f>
        <v>Low Risk</v>
      </c>
    </row>
    <row r="8238" spans="1:19">
      <c r="A8238">
        <v>8237</v>
      </c>
      <c r="B8238">
        <v>218.37</v>
      </c>
      <c r="C8238">
        <v>8</v>
      </c>
      <c r="D8238" t="s">
        <v>48</v>
      </c>
      <c r="E8238">
        <v>0</v>
      </c>
      <c r="F8238">
        <v>0</v>
      </c>
      <c r="G8238">
        <v>46</v>
      </c>
      <c r="H8238">
        <v>4</v>
      </c>
      <c r="I8238">
        <v>60</v>
      </c>
      <c r="J8238">
        <v>0</v>
      </c>
      <c r="K8238">
        <f>_xlfn.XLOOKUP(FraudData[[#This Row],[amount]],AmountRules[Amount Min],AmountRules[Risk Points],,-1)</f>
        <v>0</v>
      </c>
      <c r="L8238">
        <f>_xlfn.XLOOKUP(FraudData[[#This Row],[transaction_hour]],TimeRules[Hour Min],TimeRules[Risk Points],,-1)</f>
        <v>0</v>
      </c>
      <c r="M8238">
        <f>_xlfn.XLOOKUP(FraudData[[#This Row],[foreign_transaction]],ForeignRules[Foreign Transaction],ForeignRules[Risk Points],0)</f>
        <v>0</v>
      </c>
      <c r="N8238">
        <f>_xlfn.XLOOKUP(FraudData[[#This Row],[location_mismatch]],Table10[Location Mismatch],Table10[Risk Points],0)</f>
        <v>0</v>
      </c>
      <c r="O8238">
        <f>_xlfn.XLOOKUP(FraudData[[#This Row],[device_trust_score]],DeviceRules[Device Min],DeviceRules[Risk Points],,-1)</f>
        <v>2</v>
      </c>
      <c r="P8238">
        <f>_xlfn.XLOOKUP(FraudData[[#This Row],[velocity_last_24h]],VelocityRules[Velocity Min],VelocityRules[Risk Points],,-1)</f>
        <v>0</v>
      </c>
      <c r="Q8238">
        <f>_xlfn.XLOOKUP(FraudData[[#This Row],[merchant_category]],MerchantRules[Merchant Category],MerchantRules[Risk Points],0)</f>
        <v>0</v>
      </c>
      <c r="R8238">
        <f>SUM(FraudData[[#This Row],[Amount Risk]:[Merchant Risk]])</f>
        <v>2</v>
      </c>
      <c r="S8238" t="str" cm="1">
        <f t="array" ref="S8238">_xlfn.IFS(FraudData[[#This Row],[Fraud Risk Score]]&gt;=8,"High Risk",FraudData[[#This Row],[Fraud Risk Score]]&gt;=6,"Medium Risk",TRUE,"Low Risk")</f>
        <v>Low Risk</v>
      </c>
    </row>
    <row r="8239" spans="1:19">
      <c r="A8239">
        <v>8238</v>
      </c>
      <c r="B8239">
        <v>283.25</v>
      </c>
      <c r="C8239">
        <v>20</v>
      </c>
      <c r="D8239" t="s">
        <v>48</v>
      </c>
      <c r="E8239">
        <v>0</v>
      </c>
      <c r="F8239">
        <v>0</v>
      </c>
      <c r="G8239">
        <v>97</v>
      </c>
      <c r="H8239">
        <v>3</v>
      </c>
      <c r="I8239">
        <v>38</v>
      </c>
      <c r="J8239">
        <v>0</v>
      </c>
      <c r="K8239">
        <f>_xlfn.XLOOKUP(FraudData[[#This Row],[amount]],AmountRules[Amount Min],AmountRules[Risk Points],,-1)</f>
        <v>0</v>
      </c>
      <c r="L8239">
        <f>_xlfn.XLOOKUP(FraudData[[#This Row],[transaction_hour]],TimeRules[Hour Min],TimeRules[Risk Points],,-1)</f>
        <v>0</v>
      </c>
      <c r="M8239">
        <f>_xlfn.XLOOKUP(FraudData[[#This Row],[foreign_transaction]],ForeignRules[Foreign Transaction],ForeignRules[Risk Points],0)</f>
        <v>0</v>
      </c>
      <c r="N8239">
        <f>_xlfn.XLOOKUP(FraudData[[#This Row],[location_mismatch]],Table10[Location Mismatch],Table10[Risk Points],0)</f>
        <v>0</v>
      </c>
      <c r="O8239">
        <f>_xlfn.XLOOKUP(FraudData[[#This Row],[device_trust_score]],DeviceRules[Device Min],DeviceRules[Risk Points],,-1)</f>
        <v>0</v>
      </c>
      <c r="P8239">
        <f>_xlfn.XLOOKUP(FraudData[[#This Row],[velocity_last_24h]],VelocityRules[Velocity Min],VelocityRules[Risk Points],,-1)</f>
        <v>0</v>
      </c>
      <c r="Q8239">
        <f>_xlfn.XLOOKUP(FraudData[[#This Row],[merchant_category]],MerchantRules[Merchant Category],MerchantRules[Risk Points],0)</f>
        <v>0</v>
      </c>
      <c r="R8239">
        <f>SUM(FraudData[[#This Row],[Amount Risk]:[Merchant Risk]])</f>
        <v>0</v>
      </c>
      <c r="S8239" t="str" cm="1">
        <f t="array" ref="S8239">_xlfn.IFS(FraudData[[#This Row],[Fraud Risk Score]]&gt;=8,"High Risk",FraudData[[#This Row],[Fraud Risk Score]]&gt;=6,"Medium Risk",TRUE,"Low Risk")</f>
        <v>Low Risk</v>
      </c>
    </row>
    <row r="8240" spans="1:19">
      <c r="A8240">
        <v>8239</v>
      </c>
      <c r="B8240">
        <v>178.54</v>
      </c>
      <c r="C8240">
        <v>8</v>
      </c>
      <c r="D8240" t="s">
        <v>50</v>
      </c>
      <c r="E8240">
        <v>0</v>
      </c>
      <c r="F8240">
        <v>0</v>
      </c>
      <c r="G8240">
        <v>80</v>
      </c>
      <c r="H8240">
        <v>1</v>
      </c>
      <c r="I8240">
        <v>63</v>
      </c>
      <c r="J8240">
        <v>0</v>
      </c>
      <c r="K8240">
        <f>_xlfn.XLOOKUP(FraudData[[#This Row],[amount]],AmountRules[Amount Min],AmountRules[Risk Points],,-1)</f>
        <v>0</v>
      </c>
      <c r="L8240">
        <f>_xlfn.XLOOKUP(FraudData[[#This Row],[transaction_hour]],TimeRules[Hour Min],TimeRules[Risk Points],,-1)</f>
        <v>0</v>
      </c>
      <c r="M8240">
        <f>_xlfn.XLOOKUP(FraudData[[#This Row],[foreign_transaction]],ForeignRules[Foreign Transaction],ForeignRules[Risk Points],0)</f>
        <v>0</v>
      </c>
      <c r="N8240">
        <f>_xlfn.XLOOKUP(FraudData[[#This Row],[location_mismatch]],Table10[Location Mismatch],Table10[Risk Points],0)</f>
        <v>0</v>
      </c>
      <c r="O8240">
        <f>_xlfn.XLOOKUP(FraudData[[#This Row],[device_trust_score]],DeviceRules[Device Min],DeviceRules[Risk Points],,-1)</f>
        <v>0</v>
      </c>
      <c r="P8240">
        <f>_xlfn.XLOOKUP(FraudData[[#This Row],[velocity_last_24h]],VelocityRules[Velocity Min],VelocityRules[Risk Points],,-1)</f>
        <v>0</v>
      </c>
      <c r="Q8240">
        <f>_xlfn.XLOOKUP(FraudData[[#This Row],[merchant_category]],MerchantRules[Merchant Category],MerchantRules[Risk Points],0)</f>
        <v>0</v>
      </c>
      <c r="R8240">
        <f>SUM(FraudData[[#This Row],[Amount Risk]:[Merchant Risk]])</f>
        <v>0</v>
      </c>
      <c r="S8240" t="str" cm="1">
        <f t="array" ref="S8240">_xlfn.IFS(FraudData[[#This Row],[Fraud Risk Score]]&gt;=8,"High Risk",FraudData[[#This Row],[Fraud Risk Score]]&gt;=6,"Medium Risk",TRUE,"Low Risk")</f>
        <v>Low Risk</v>
      </c>
    </row>
    <row r="8241" spans="1:19">
      <c r="A8241">
        <v>8240</v>
      </c>
      <c r="B8241">
        <v>29.82</v>
      </c>
      <c r="C8241">
        <v>7</v>
      </c>
      <c r="D8241" t="s">
        <v>48</v>
      </c>
      <c r="E8241">
        <v>0</v>
      </c>
      <c r="F8241">
        <v>0</v>
      </c>
      <c r="G8241">
        <v>30</v>
      </c>
      <c r="H8241">
        <v>5</v>
      </c>
      <c r="I8241">
        <v>43</v>
      </c>
      <c r="J8241">
        <v>0</v>
      </c>
      <c r="K8241">
        <f>_xlfn.XLOOKUP(FraudData[[#This Row],[amount]],AmountRules[Amount Min],AmountRules[Risk Points],,-1)</f>
        <v>0</v>
      </c>
      <c r="L8241">
        <f>_xlfn.XLOOKUP(FraudData[[#This Row],[transaction_hour]],TimeRules[Hour Min],TimeRules[Risk Points],,-1)</f>
        <v>0</v>
      </c>
      <c r="M8241">
        <f>_xlfn.XLOOKUP(FraudData[[#This Row],[foreign_transaction]],ForeignRules[Foreign Transaction],ForeignRules[Risk Points],0)</f>
        <v>0</v>
      </c>
      <c r="N8241">
        <f>_xlfn.XLOOKUP(FraudData[[#This Row],[location_mismatch]],Table10[Location Mismatch],Table10[Risk Points],0)</f>
        <v>0</v>
      </c>
      <c r="O8241">
        <f>_xlfn.XLOOKUP(FraudData[[#This Row],[device_trust_score]],DeviceRules[Device Min],DeviceRules[Risk Points],,-1)</f>
        <v>2</v>
      </c>
      <c r="P8241">
        <f>_xlfn.XLOOKUP(FraudData[[#This Row],[velocity_last_24h]],VelocityRules[Velocity Min],VelocityRules[Risk Points],,-1)</f>
        <v>3</v>
      </c>
      <c r="Q8241">
        <f>_xlfn.XLOOKUP(FraudData[[#This Row],[merchant_category]],MerchantRules[Merchant Category],MerchantRules[Risk Points],0)</f>
        <v>0</v>
      </c>
      <c r="R8241">
        <f>SUM(FraudData[[#This Row],[Amount Risk]:[Merchant Risk]])</f>
        <v>5</v>
      </c>
      <c r="S8241" t="str" cm="1">
        <f t="array" ref="S8241">_xlfn.IFS(FraudData[[#This Row],[Fraud Risk Score]]&gt;=8,"High Risk",FraudData[[#This Row],[Fraud Risk Score]]&gt;=6,"Medium Risk",TRUE,"Low Risk")</f>
        <v>Low Risk</v>
      </c>
    </row>
    <row r="8242" spans="1:19">
      <c r="A8242">
        <v>8241</v>
      </c>
      <c r="B8242">
        <v>222.92</v>
      </c>
      <c r="C8242">
        <v>16</v>
      </c>
      <c r="D8242" t="s">
        <v>50</v>
      </c>
      <c r="E8242">
        <v>0</v>
      </c>
      <c r="F8242">
        <v>0</v>
      </c>
      <c r="G8242">
        <v>60</v>
      </c>
      <c r="H8242">
        <v>1</v>
      </c>
      <c r="I8242">
        <v>24</v>
      </c>
      <c r="J8242">
        <v>0</v>
      </c>
      <c r="K8242">
        <f>_xlfn.XLOOKUP(FraudData[[#This Row],[amount]],AmountRules[Amount Min],AmountRules[Risk Points],,-1)</f>
        <v>0</v>
      </c>
      <c r="L8242">
        <f>_xlfn.XLOOKUP(FraudData[[#This Row],[transaction_hour]],TimeRules[Hour Min],TimeRules[Risk Points],,-1)</f>
        <v>0</v>
      </c>
      <c r="M8242">
        <f>_xlfn.XLOOKUP(FraudData[[#This Row],[foreign_transaction]],ForeignRules[Foreign Transaction],ForeignRules[Risk Points],0)</f>
        <v>0</v>
      </c>
      <c r="N8242">
        <f>_xlfn.XLOOKUP(FraudData[[#This Row],[location_mismatch]],Table10[Location Mismatch],Table10[Risk Points],0)</f>
        <v>0</v>
      </c>
      <c r="O8242">
        <f>_xlfn.XLOOKUP(FraudData[[#This Row],[device_trust_score]],DeviceRules[Device Min],DeviceRules[Risk Points],,-1)</f>
        <v>1</v>
      </c>
      <c r="P8242">
        <f>_xlfn.XLOOKUP(FraudData[[#This Row],[velocity_last_24h]],VelocityRules[Velocity Min],VelocityRules[Risk Points],,-1)</f>
        <v>0</v>
      </c>
      <c r="Q8242">
        <f>_xlfn.XLOOKUP(FraudData[[#This Row],[merchant_category]],MerchantRules[Merchant Category],MerchantRules[Risk Points],0)</f>
        <v>0</v>
      </c>
      <c r="R8242">
        <f>SUM(FraudData[[#This Row],[Amount Risk]:[Merchant Risk]])</f>
        <v>1</v>
      </c>
      <c r="S8242" t="str" cm="1">
        <f t="array" ref="S8242">_xlfn.IFS(FraudData[[#This Row],[Fraud Risk Score]]&gt;=8,"High Risk",FraudData[[#This Row],[Fraud Risk Score]]&gt;=6,"Medium Risk",TRUE,"Low Risk")</f>
        <v>Low Risk</v>
      </c>
    </row>
    <row r="8243" spans="1:19">
      <c r="A8243">
        <v>8242</v>
      </c>
      <c r="B8243">
        <v>203.61</v>
      </c>
      <c r="C8243">
        <v>15</v>
      </c>
      <c r="D8243" t="s">
        <v>47</v>
      </c>
      <c r="E8243">
        <v>0</v>
      </c>
      <c r="F8243">
        <v>0</v>
      </c>
      <c r="G8243">
        <v>98</v>
      </c>
      <c r="H8243">
        <v>3</v>
      </c>
      <c r="I8243">
        <v>58</v>
      </c>
      <c r="J8243">
        <v>0</v>
      </c>
      <c r="K8243">
        <f>_xlfn.XLOOKUP(FraudData[[#This Row],[amount]],AmountRules[Amount Min],AmountRules[Risk Points],,-1)</f>
        <v>0</v>
      </c>
      <c r="L8243">
        <f>_xlfn.XLOOKUP(FraudData[[#This Row],[transaction_hour]],TimeRules[Hour Min],TimeRules[Risk Points],,-1)</f>
        <v>0</v>
      </c>
      <c r="M8243">
        <f>_xlfn.XLOOKUP(FraudData[[#This Row],[foreign_transaction]],ForeignRules[Foreign Transaction],ForeignRules[Risk Points],0)</f>
        <v>0</v>
      </c>
      <c r="N8243">
        <f>_xlfn.XLOOKUP(FraudData[[#This Row],[location_mismatch]],Table10[Location Mismatch],Table10[Risk Points],0)</f>
        <v>0</v>
      </c>
      <c r="O8243">
        <f>_xlfn.XLOOKUP(FraudData[[#This Row],[device_trust_score]],DeviceRules[Device Min],DeviceRules[Risk Points],,-1)</f>
        <v>0</v>
      </c>
      <c r="P8243">
        <f>_xlfn.XLOOKUP(FraudData[[#This Row],[velocity_last_24h]],VelocityRules[Velocity Min],VelocityRules[Risk Points],,-1)</f>
        <v>0</v>
      </c>
      <c r="Q8243">
        <f>_xlfn.XLOOKUP(FraudData[[#This Row],[merchant_category]],MerchantRules[Merchant Category],MerchantRules[Risk Points],0)</f>
        <v>0</v>
      </c>
      <c r="R8243">
        <f>SUM(FraudData[[#This Row],[Amount Risk]:[Merchant Risk]])</f>
        <v>0</v>
      </c>
      <c r="S8243" t="str" cm="1">
        <f t="array" ref="S8243">_xlfn.IFS(FraudData[[#This Row],[Fraud Risk Score]]&gt;=8,"High Risk",FraudData[[#This Row],[Fraud Risk Score]]&gt;=6,"Medium Risk",TRUE,"Low Risk")</f>
        <v>Low Risk</v>
      </c>
    </row>
    <row r="8244" spans="1:19">
      <c r="A8244">
        <v>8243</v>
      </c>
      <c r="B8244">
        <v>4.45</v>
      </c>
      <c r="C8244">
        <v>15</v>
      </c>
      <c r="D8244" t="s">
        <v>48</v>
      </c>
      <c r="E8244">
        <v>0</v>
      </c>
      <c r="F8244">
        <v>0</v>
      </c>
      <c r="G8244">
        <v>83</v>
      </c>
      <c r="H8244">
        <v>3</v>
      </c>
      <c r="I8244">
        <v>26</v>
      </c>
      <c r="J8244">
        <v>0</v>
      </c>
      <c r="K8244">
        <f>_xlfn.XLOOKUP(FraudData[[#This Row],[amount]],AmountRules[Amount Min],AmountRules[Risk Points],,-1)</f>
        <v>0</v>
      </c>
      <c r="L8244">
        <f>_xlfn.XLOOKUP(FraudData[[#This Row],[transaction_hour]],TimeRules[Hour Min],TimeRules[Risk Points],,-1)</f>
        <v>0</v>
      </c>
      <c r="M8244">
        <f>_xlfn.XLOOKUP(FraudData[[#This Row],[foreign_transaction]],ForeignRules[Foreign Transaction],ForeignRules[Risk Points],0)</f>
        <v>0</v>
      </c>
      <c r="N8244">
        <f>_xlfn.XLOOKUP(FraudData[[#This Row],[location_mismatch]],Table10[Location Mismatch],Table10[Risk Points],0)</f>
        <v>0</v>
      </c>
      <c r="O8244">
        <f>_xlfn.XLOOKUP(FraudData[[#This Row],[device_trust_score]],DeviceRules[Device Min],DeviceRules[Risk Points],,-1)</f>
        <v>0</v>
      </c>
      <c r="P8244">
        <f>_xlfn.XLOOKUP(FraudData[[#This Row],[velocity_last_24h]],VelocityRules[Velocity Min],VelocityRules[Risk Points],,-1)</f>
        <v>0</v>
      </c>
      <c r="Q8244">
        <f>_xlfn.XLOOKUP(FraudData[[#This Row],[merchant_category]],MerchantRules[Merchant Category],MerchantRules[Risk Points],0)</f>
        <v>0</v>
      </c>
      <c r="R8244">
        <f>SUM(FraudData[[#This Row],[Amount Risk]:[Merchant Risk]])</f>
        <v>0</v>
      </c>
      <c r="S8244" t="str" cm="1">
        <f t="array" ref="S8244">_xlfn.IFS(FraudData[[#This Row],[Fraud Risk Score]]&gt;=8,"High Risk",FraudData[[#This Row],[Fraud Risk Score]]&gt;=6,"Medium Risk",TRUE,"Low Risk")</f>
        <v>Low Risk</v>
      </c>
    </row>
    <row r="8245" spans="1:19">
      <c r="A8245">
        <v>8244</v>
      </c>
      <c r="B8245">
        <v>95.51</v>
      </c>
      <c r="C8245">
        <v>18</v>
      </c>
      <c r="D8245" t="s">
        <v>47</v>
      </c>
      <c r="E8245">
        <v>0</v>
      </c>
      <c r="F8245">
        <v>0</v>
      </c>
      <c r="G8245">
        <v>83</v>
      </c>
      <c r="H8245">
        <v>2</v>
      </c>
      <c r="I8245">
        <v>43</v>
      </c>
      <c r="J8245">
        <v>0</v>
      </c>
      <c r="K8245">
        <f>_xlfn.XLOOKUP(FraudData[[#This Row],[amount]],AmountRules[Amount Min],AmountRules[Risk Points],,-1)</f>
        <v>0</v>
      </c>
      <c r="L8245">
        <f>_xlfn.XLOOKUP(FraudData[[#This Row],[transaction_hour]],TimeRules[Hour Min],TimeRules[Risk Points],,-1)</f>
        <v>0</v>
      </c>
      <c r="M8245">
        <f>_xlfn.XLOOKUP(FraudData[[#This Row],[foreign_transaction]],ForeignRules[Foreign Transaction],ForeignRules[Risk Points],0)</f>
        <v>0</v>
      </c>
      <c r="N8245">
        <f>_xlfn.XLOOKUP(FraudData[[#This Row],[location_mismatch]],Table10[Location Mismatch],Table10[Risk Points],0)</f>
        <v>0</v>
      </c>
      <c r="O8245">
        <f>_xlfn.XLOOKUP(FraudData[[#This Row],[device_trust_score]],DeviceRules[Device Min],DeviceRules[Risk Points],,-1)</f>
        <v>0</v>
      </c>
      <c r="P8245">
        <f>_xlfn.XLOOKUP(FraudData[[#This Row],[velocity_last_24h]],VelocityRules[Velocity Min],VelocityRules[Risk Points],,-1)</f>
        <v>0</v>
      </c>
      <c r="Q8245">
        <f>_xlfn.XLOOKUP(FraudData[[#This Row],[merchant_category]],MerchantRules[Merchant Category],MerchantRules[Risk Points],0)</f>
        <v>0</v>
      </c>
      <c r="R8245">
        <f>SUM(FraudData[[#This Row],[Amount Risk]:[Merchant Risk]])</f>
        <v>0</v>
      </c>
      <c r="S8245" t="str" cm="1">
        <f t="array" ref="S8245">_xlfn.IFS(FraudData[[#This Row],[Fraud Risk Score]]&gt;=8,"High Risk",FraudData[[#This Row],[Fraud Risk Score]]&gt;=6,"Medium Risk",TRUE,"Low Risk")</f>
        <v>Low Risk</v>
      </c>
    </row>
    <row r="8246" spans="1:19">
      <c r="A8246">
        <v>8245</v>
      </c>
      <c r="B8246">
        <v>72.88</v>
      </c>
      <c r="C8246">
        <v>23</v>
      </c>
      <c r="D8246" t="s">
        <v>46</v>
      </c>
      <c r="E8246">
        <v>0</v>
      </c>
      <c r="F8246">
        <v>0</v>
      </c>
      <c r="G8246">
        <v>92</v>
      </c>
      <c r="H8246">
        <v>0</v>
      </c>
      <c r="I8246">
        <v>66</v>
      </c>
      <c r="J8246">
        <v>0</v>
      </c>
      <c r="K8246">
        <f>_xlfn.XLOOKUP(FraudData[[#This Row],[amount]],AmountRules[Amount Min],AmountRules[Risk Points],,-1)</f>
        <v>0</v>
      </c>
      <c r="L8246">
        <f>_xlfn.XLOOKUP(FraudData[[#This Row],[transaction_hour]],TimeRules[Hour Min],TimeRules[Risk Points],,-1)</f>
        <v>1</v>
      </c>
      <c r="M8246">
        <f>_xlfn.XLOOKUP(FraudData[[#This Row],[foreign_transaction]],ForeignRules[Foreign Transaction],ForeignRules[Risk Points],0)</f>
        <v>0</v>
      </c>
      <c r="N8246">
        <f>_xlfn.XLOOKUP(FraudData[[#This Row],[location_mismatch]],Table10[Location Mismatch],Table10[Risk Points],0)</f>
        <v>0</v>
      </c>
      <c r="O8246">
        <f>_xlfn.XLOOKUP(FraudData[[#This Row],[device_trust_score]],DeviceRules[Device Min],DeviceRules[Risk Points],,-1)</f>
        <v>0</v>
      </c>
      <c r="P8246">
        <f>_xlfn.XLOOKUP(FraudData[[#This Row],[velocity_last_24h]],VelocityRules[Velocity Min],VelocityRules[Risk Points],,-1)</f>
        <v>0</v>
      </c>
      <c r="Q8246">
        <f>_xlfn.XLOOKUP(FraudData[[#This Row],[merchant_category]],MerchantRules[Merchant Category],MerchantRules[Risk Points],0)</f>
        <v>0</v>
      </c>
      <c r="R8246">
        <f>SUM(FraudData[[#This Row],[Amount Risk]:[Merchant Risk]])</f>
        <v>1</v>
      </c>
      <c r="S8246" t="str" cm="1">
        <f t="array" ref="S8246">_xlfn.IFS(FraudData[[#This Row],[Fraud Risk Score]]&gt;=8,"High Risk",FraudData[[#This Row],[Fraud Risk Score]]&gt;=6,"Medium Risk",TRUE,"Low Risk")</f>
        <v>Low Risk</v>
      </c>
    </row>
    <row r="8247" spans="1:19">
      <c r="A8247">
        <v>8246</v>
      </c>
      <c r="B8247">
        <v>199.24</v>
      </c>
      <c r="C8247">
        <v>15</v>
      </c>
      <c r="D8247" t="s">
        <v>46</v>
      </c>
      <c r="E8247">
        <v>0</v>
      </c>
      <c r="F8247">
        <v>1</v>
      </c>
      <c r="G8247">
        <v>76</v>
      </c>
      <c r="H8247">
        <v>1</v>
      </c>
      <c r="I8247">
        <v>55</v>
      </c>
      <c r="J8247">
        <v>0</v>
      </c>
      <c r="K8247">
        <f>_xlfn.XLOOKUP(FraudData[[#This Row],[amount]],AmountRules[Amount Min],AmountRules[Risk Points],,-1)</f>
        <v>0</v>
      </c>
      <c r="L8247">
        <f>_xlfn.XLOOKUP(FraudData[[#This Row],[transaction_hour]],TimeRules[Hour Min],TimeRules[Risk Points],,-1)</f>
        <v>0</v>
      </c>
      <c r="M8247">
        <f>_xlfn.XLOOKUP(FraudData[[#This Row],[foreign_transaction]],ForeignRules[Foreign Transaction],ForeignRules[Risk Points],0)</f>
        <v>0</v>
      </c>
      <c r="N8247">
        <f>_xlfn.XLOOKUP(FraudData[[#This Row],[location_mismatch]],Table10[Location Mismatch],Table10[Risk Points],0)</f>
        <v>3</v>
      </c>
      <c r="O8247">
        <f>_xlfn.XLOOKUP(FraudData[[#This Row],[device_trust_score]],DeviceRules[Device Min],DeviceRules[Risk Points],,-1)</f>
        <v>0</v>
      </c>
      <c r="P8247">
        <f>_xlfn.XLOOKUP(FraudData[[#This Row],[velocity_last_24h]],VelocityRules[Velocity Min],VelocityRules[Risk Points],,-1)</f>
        <v>0</v>
      </c>
      <c r="Q8247">
        <f>_xlfn.XLOOKUP(FraudData[[#This Row],[merchant_category]],MerchantRules[Merchant Category],MerchantRules[Risk Points],0)</f>
        <v>0</v>
      </c>
      <c r="R8247">
        <f>SUM(FraudData[[#This Row],[Amount Risk]:[Merchant Risk]])</f>
        <v>3</v>
      </c>
      <c r="S8247" t="str" cm="1">
        <f t="array" ref="S8247">_xlfn.IFS(FraudData[[#This Row],[Fraud Risk Score]]&gt;=8,"High Risk",FraudData[[#This Row],[Fraud Risk Score]]&gt;=6,"Medium Risk",TRUE,"Low Risk")</f>
        <v>Low Risk</v>
      </c>
    </row>
    <row r="8248" spans="1:19">
      <c r="A8248">
        <v>8247</v>
      </c>
      <c r="B8248">
        <v>43.83</v>
      </c>
      <c r="C8248">
        <v>13</v>
      </c>
      <c r="D8248" t="s">
        <v>46</v>
      </c>
      <c r="E8248">
        <v>0</v>
      </c>
      <c r="F8248">
        <v>0</v>
      </c>
      <c r="G8248">
        <v>92</v>
      </c>
      <c r="H8248">
        <v>1</v>
      </c>
      <c r="I8248">
        <v>24</v>
      </c>
      <c r="J8248">
        <v>0</v>
      </c>
      <c r="K8248">
        <f>_xlfn.XLOOKUP(FraudData[[#This Row],[amount]],AmountRules[Amount Min],AmountRules[Risk Points],,-1)</f>
        <v>0</v>
      </c>
      <c r="L8248">
        <f>_xlfn.XLOOKUP(FraudData[[#This Row],[transaction_hour]],TimeRules[Hour Min],TimeRules[Risk Points],,-1)</f>
        <v>0</v>
      </c>
      <c r="M8248">
        <f>_xlfn.XLOOKUP(FraudData[[#This Row],[foreign_transaction]],ForeignRules[Foreign Transaction],ForeignRules[Risk Points],0)</f>
        <v>0</v>
      </c>
      <c r="N8248">
        <f>_xlfn.XLOOKUP(FraudData[[#This Row],[location_mismatch]],Table10[Location Mismatch],Table10[Risk Points],0)</f>
        <v>0</v>
      </c>
      <c r="O8248">
        <f>_xlfn.XLOOKUP(FraudData[[#This Row],[device_trust_score]],DeviceRules[Device Min],DeviceRules[Risk Points],,-1)</f>
        <v>0</v>
      </c>
      <c r="P8248">
        <f>_xlfn.XLOOKUP(FraudData[[#This Row],[velocity_last_24h]],VelocityRules[Velocity Min],VelocityRules[Risk Points],,-1)</f>
        <v>0</v>
      </c>
      <c r="Q8248">
        <f>_xlfn.XLOOKUP(FraudData[[#This Row],[merchant_category]],MerchantRules[Merchant Category],MerchantRules[Risk Points],0)</f>
        <v>0</v>
      </c>
      <c r="R8248">
        <f>SUM(FraudData[[#This Row],[Amount Risk]:[Merchant Risk]])</f>
        <v>0</v>
      </c>
      <c r="S8248" t="str" cm="1">
        <f t="array" ref="S8248">_xlfn.IFS(FraudData[[#This Row],[Fraud Risk Score]]&gt;=8,"High Risk",FraudData[[#This Row],[Fraud Risk Score]]&gt;=6,"Medium Risk",TRUE,"Low Risk")</f>
        <v>Low Risk</v>
      </c>
    </row>
    <row r="8249" spans="1:19">
      <c r="A8249">
        <v>8248</v>
      </c>
      <c r="B8249">
        <v>160.87</v>
      </c>
      <c r="C8249">
        <v>19</v>
      </c>
      <c r="D8249" t="s">
        <v>46</v>
      </c>
      <c r="E8249">
        <v>0</v>
      </c>
      <c r="F8249">
        <v>0</v>
      </c>
      <c r="G8249">
        <v>75</v>
      </c>
      <c r="H8249">
        <v>3</v>
      </c>
      <c r="I8249">
        <v>59</v>
      </c>
      <c r="J8249">
        <v>0</v>
      </c>
      <c r="K8249">
        <f>_xlfn.XLOOKUP(FraudData[[#This Row],[amount]],AmountRules[Amount Min],AmountRules[Risk Points],,-1)</f>
        <v>0</v>
      </c>
      <c r="L8249">
        <f>_xlfn.XLOOKUP(FraudData[[#This Row],[transaction_hour]],TimeRules[Hour Min],TimeRules[Risk Points],,-1)</f>
        <v>0</v>
      </c>
      <c r="M8249">
        <f>_xlfn.XLOOKUP(FraudData[[#This Row],[foreign_transaction]],ForeignRules[Foreign Transaction],ForeignRules[Risk Points],0)</f>
        <v>0</v>
      </c>
      <c r="N8249">
        <f>_xlfn.XLOOKUP(FraudData[[#This Row],[location_mismatch]],Table10[Location Mismatch],Table10[Risk Points],0)</f>
        <v>0</v>
      </c>
      <c r="O8249">
        <f>_xlfn.XLOOKUP(FraudData[[#This Row],[device_trust_score]],DeviceRules[Device Min],DeviceRules[Risk Points],,-1)</f>
        <v>0</v>
      </c>
      <c r="P8249">
        <f>_xlfn.XLOOKUP(FraudData[[#This Row],[velocity_last_24h]],VelocityRules[Velocity Min],VelocityRules[Risk Points],,-1)</f>
        <v>0</v>
      </c>
      <c r="Q8249">
        <f>_xlfn.XLOOKUP(FraudData[[#This Row],[merchant_category]],MerchantRules[Merchant Category],MerchantRules[Risk Points],0)</f>
        <v>0</v>
      </c>
      <c r="R8249">
        <f>SUM(FraudData[[#This Row],[Amount Risk]:[Merchant Risk]])</f>
        <v>0</v>
      </c>
      <c r="S8249" t="str" cm="1">
        <f t="array" ref="S8249">_xlfn.IFS(FraudData[[#This Row],[Fraud Risk Score]]&gt;=8,"High Risk",FraudData[[#This Row],[Fraud Risk Score]]&gt;=6,"Medium Risk",TRUE,"Low Risk")</f>
        <v>Low Risk</v>
      </c>
    </row>
    <row r="8250" spans="1:19">
      <c r="A8250">
        <v>8249</v>
      </c>
      <c r="B8250">
        <v>439.96</v>
      </c>
      <c r="C8250">
        <v>13</v>
      </c>
      <c r="D8250" t="s">
        <v>48</v>
      </c>
      <c r="E8250">
        <v>0</v>
      </c>
      <c r="F8250">
        <v>0</v>
      </c>
      <c r="G8250">
        <v>92</v>
      </c>
      <c r="H8250">
        <v>4</v>
      </c>
      <c r="I8250">
        <v>45</v>
      </c>
      <c r="J8250">
        <v>0</v>
      </c>
      <c r="K8250">
        <f>_xlfn.XLOOKUP(FraudData[[#This Row],[amount]],AmountRules[Amount Min],AmountRules[Risk Points],,-1)</f>
        <v>0</v>
      </c>
      <c r="L8250">
        <f>_xlfn.XLOOKUP(FraudData[[#This Row],[transaction_hour]],TimeRules[Hour Min],TimeRules[Risk Points],,-1)</f>
        <v>0</v>
      </c>
      <c r="M8250">
        <f>_xlfn.XLOOKUP(FraudData[[#This Row],[foreign_transaction]],ForeignRules[Foreign Transaction],ForeignRules[Risk Points],0)</f>
        <v>0</v>
      </c>
      <c r="N8250">
        <f>_xlfn.XLOOKUP(FraudData[[#This Row],[location_mismatch]],Table10[Location Mismatch],Table10[Risk Points],0)</f>
        <v>0</v>
      </c>
      <c r="O8250">
        <f>_xlfn.XLOOKUP(FraudData[[#This Row],[device_trust_score]],DeviceRules[Device Min],DeviceRules[Risk Points],,-1)</f>
        <v>0</v>
      </c>
      <c r="P8250">
        <f>_xlfn.XLOOKUP(FraudData[[#This Row],[velocity_last_24h]],VelocityRules[Velocity Min],VelocityRules[Risk Points],,-1)</f>
        <v>0</v>
      </c>
      <c r="Q8250">
        <f>_xlfn.XLOOKUP(FraudData[[#This Row],[merchant_category]],MerchantRules[Merchant Category],MerchantRules[Risk Points],0)</f>
        <v>0</v>
      </c>
      <c r="R8250">
        <f>SUM(FraudData[[#This Row],[Amount Risk]:[Merchant Risk]])</f>
        <v>0</v>
      </c>
      <c r="S8250" t="str" cm="1">
        <f t="array" ref="S8250">_xlfn.IFS(FraudData[[#This Row],[Fraud Risk Score]]&gt;=8,"High Risk",FraudData[[#This Row],[Fraud Risk Score]]&gt;=6,"Medium Risk",TRUE,"Low Risk")</f>
        <v>Low Risk</v>
      </c>
    </row>
    <row r="8251" spans="1:19">
      <c r="A8251">
        <v>8250</v>
      </c>
      <c r="B8251">
        <v>287.73</v>
      </c>
      <c r="C8251">
        <v>13</v>
      </c>
      <c r="D8251" t="s">
        <v>50</v>
      </c>
      <c r="E8251">
        <v>0</v>
      </c>
      <c r="F8251">
        <v>0</v>
      </c>
      <c r="G8251">
        <v>50</v>
      </c>
      <c r="H8251">
        <v>1</v>
      </c>
      <c r="I8251">
        <v>54</v>
      </c>
      <c r="J8251">
        <v>0</v>
      </c>
      <c r="K8251">
        <f>_xlfn.XLOOKUP(FraudData[[#This Row],[amount]],AmountRules[Amount Min],AmountRules[Risk Points],,-1)</f>
        <v>0</v>
      </c>
      <c r="L8251">
        <f>_xlfn.XLOOKUP(FraudData[[#This Row],[transaction_hour]],TimeRules[Hour Min],TimeRules[Risk Points],,-1)</f>
        <v>0</v>
      </c>
      <c r="M8251">
        <f>_xlfn.XLOOKUP(FraudData[[#This Row],[foreign_transaction]],ForeignRules[Foreign Transaction],ForeignRules[Risk Points],0)</f>
        <v>0</v>
      </c>
      <c r="N8251">
        <f>_xlfn.XLOOKUP(FraudData[[#This Row],[location_mismatch]],Table10[Location Mismatch],Table10[Risk Points],0)</f>
        <v>0</v>
      </c>
      <c r="O8251">
        <f>_xlfn.XLOOKUP(FraudData[[#This Row],[device_trust_score]],DeviceRules[Device Min],DeviceRules[Risk Points],,-1)</f>
        <v>1</v>
      </c>
      <c r="P8251">
        <f>_xlfn.XLOOKUP(FraudData[[#This Row],[velocity_last_24h]],VelocityRules[Velocity Min],VelocityRules[Risk Points],,-1)</f>
        <v>0</v>
      </c>
      <c r="Q8251">
        <f>_xlfn.XLOOKUP(FraudData[[#This Row],[merchant_category]],MerchantRules[Merchant Category],MerchantRules[Risk Points],0)</f>
        <v>0</v>
      </c>
      <c r="R8251">
        <f>SUM(FraudData[[#This Row],[Amount Risk]:[Merchant Risk]])</f>
        <v>1</v>
      </c>
      <c r="S8251" t="str" cm="1">
        <f t="array" ref="S8251">_xlfn.IFS(FraudData[[#This Row],[Fraud Risk Score]]&gt;=8,"High Risk",FraudData[[#This Row],[Fraud Risk Score]]&gt;=6,"Medium Risk",TRUE,"Low Risk")</f>
        <v>Low Risk</v>
      </c>
    </row>
    <row r="8252" spans="1:19">
      <c r="A8252">
        <v>8251</v>
      </c>
      <c r="B8252">
        <v>457.94</v>
      </c>
      <c r="C8252">
        <v>13</v>
      </c>
      <c r="D8252" t="s">
        <v>48</v>
      </c>
      <c r="E8252">
        <v>0</v>
      </c>
      <c r="F8252">
        <v>0</v>
      </c>
      <c r="G8252">
        <v>97</v>
      </c>
      <c r="H8252">
        <v>1</v>
      </c>
      <c r="I8252">
        <v>19</v>
      </c>
      <c r="J8252">
        <v>0</v>
      </c>
      <c r="K8252">
        <f>_xlfn.XLOOKUP(FraudData[[#This Row],[amount]],AmountRules[Amount Min],AmountRules[Risk Points],,-1)</f>
        <v>0</v>
      </c>
      <c r="L8252">
        <f>_xlfn.XLOOKUP(FraudData[[#This Row],[transaction_hour]],TimeRules[Hour Min],TimeRules[Risk Points],,-1)</f>
        <v>0</v>
      </c>
      <c r="M8252">
        <f>_xlfn.XLOOKUP(FraudData[[#This Row],[foreign_transaction]],ForeignRules[Foreign Transaction],ForeignRules[Risk Points],0)</f>
        <v>0</v>
      </c>
      <c r="N8252">
        <f>_xlfn.XLOOKUP(FraudData[[#This Row],[location_mismatch]],Table10[Location Mismatch],Table10[Risk Points],0)</f>
        <v>0</v>
      </c>
      <c r="O8252">
        <f>_xlfn.XLOOKUP(FraudData[[#This Row],[device_trust_score]],DeviceRules[Device Min],DeviceRules[Risk Points],,-1)</f>
        <v>0</v>
      </c>
      <c r="P8252">
        <f>_xlfn.XLOOKUP(FraudData[[#This Row],[velocity_last_24h]],VelocityRules[Velocity Min],VelocityRules[Risk Points],,-1)</f>
        <v>0</v>
      </c>
      <c r="Q8252">
        <f>_xlfn.XLOOKUP(FraudData[[#This Row],[merchant_category]],MerchantRules[Merchant Category],MerchantRules[Risk Points],0)</f>
        <v>0</v>
      </c>
      <c r="R8252">
        <f>SUM(FraudData[[#This Row],[Amount Risk]:[Merchant Risk]])</f>
        <v>0</v>
      </c>
      <c r="S8252" t="str" cm="1">
        <f t="array" ref="S8252">_xlfn.IFS(FraudData[[#This Row],[Fraud Risk Score]]&gt;=8,"High Risk",FraudData[[#This Row],[Fraud Risk Score]]&gt;=6,"Medium Risk",TRUE,"Low Risk")</f>
        <v>Low Risk</v>
      </c>
    </row>
    <row r="8253" spans="1:19">
      <c r="A8253">
        <v>8252</v>
      </c>
      <c r="B8253">
        <v>691.2</v>
      </c>
      <c r="C8253">
        <v>11</v>
      </c>
      <c r="D8253" t="s">
        <v>48</v>
      </c>
      <c r="E8253">
        <v>0</v>
      </c>
      <c r="F8253">
        <v>0</v>
      </c>
      <c r="G8253">
        <v>65</v>
      </c>
      <c r="H8253">
        <v>1</v>
      </c>
      <c r="I8253">
        <v>25</v>
      </c>
      <c r="J8253">
        <v>0</v>
      </c>
      <c r="K8253">
        <f>_xlfn.XLOOKUP(FraudData[[#This Row],[amount]],AmountRules[Amount Min],AmountRules[Risk Points],,-1)</f>
        <v>1</v>
      </c>
      <c r="L8253">
        <f>_xlfn.XLOOKUP(FraudData[[#This Row],[transaction_hour]],TimeRules[Hour Min],TimeRules[Risk Points],,-1)</f>
        <v>0</v>
      </c>
      <c r="M8253">
        <f>_xlfn.XLOOKUP(FraudData[[#This Row],[foreign_transaction]],ForeignRules[Foreign Transaction],ForeignRules[Risk Points],0)</f>
        <v>0</v>
      </c>
      <c r="N8253">
        <f>_xlfn.XLOOKUP(FraudData[[#This Row],[location_mismatch]],Table10[Location Mismatch],Table10[Risk Points],0)</f>
        <v>0</v>
      </c>
      <c r="O8253">
        <f>_xlfn.XLOOKUP(FraudData[[#This Row],[device_trust_score]],DeviceRules[Device Min],DeviceRules[Risk Points],,-1)</f>
        <v>1</v>
      </c>
      <c r="P8253">
        <f>_xlfn.XLOOKUP(FraudData[[#This Row],[velocity_last_24h]],VelocityRules[Velocity Min],VelocityRules[Risk Points],,-1)</f>
        <v>0</v>
      </c>
      <c r="Q8253">
        <f>_xlfn.XLOOKUP(FraudData[[#This Row],[merchant_category]],MerchantRules[Merchant Category],MerchantRules[Risk Points],0)</f>
        <v>0</v>
      </c>
      <c r="R8253">
        <f>SUM(FraudData[[#This Row],[Amount Risk]:[Merchant Risk]])</f>
        <v>2</v>
      </c>
      <c r="S8253" t="str" cm="1">
        <f t="array" ref="S8253">_xlfn.IFS(FraudData[[#This Row],[Fraud Risk Score]]&gt;=8,"High Risk",FraudData[[#This Row],[Fraud Risk Score]]&gt;=6,"Medium Risk",TRUE,"Low Risk")</f>
        <v>Low Risk</v>
      </c>
    </row>
    <row r="8254" spans="1:19">
      <c r="A8254">
        <v>8253</v>
      </c>
      <c r="B8254">
        <v>1.93</v>
      </c>
      <c r="C8254">
        <v>5</v>
      </c>
      <c r="D8254" t="s">
        <v>47</v>
      </c>
      <c r="E8254">
        <v>0</v>
      </c>
      <c r="F8254">
        <v>0</v>
      </c>
      <c r="G8254">
        <v>99</v>
      </c>
      <c r="H8254">
        <v>3</v>
      </c>
      <c r="I8254">
        <v>18</v>
      </c>
      <c r="J8254">
        <v>0</v>
      </c>
      <c r="K8254">
        <f>_xlfn.XLOOKUP(FraudData[[#This Row],[amount]],AmountRules[Amount Min],AmountRules[Risk Points],,-1)</f>
        <v>0</v>
      </c>
      <c r="L8254">
        <f>_xlfn.XLOOKUP(FraudData[[#This Row],[transaction_hour]],TimeRules[Hour Min],TimeRules[Risk Points],,-1)</f>
        <v>0</v>
      </c>
      <c r="M8254">
        <f>_xlfn.XLOOKUP(FraudData[[#This Row],[foreign_transaction]],ForeignRules[Foreign Transaction],ForeignRules[Risk Points],0)</f>
        <v>0</v>
      </c>
      <c r="N8254">
        <f>_xlfn.XLOOKUP(FraudData[[#This Row],[location_mismatch]],Table10[Location Mismatch],Table10[Risk Points],0)</f>
        <v>0</v>
      </c>
      <c r="O8254">
        <f>_xlfn.XLOOKUP(FraudData[[#This Row],[device_trust_score]],DeviceRules[Device Min],DeviceRules[Risk Points],,-1)</f>
        <v>0</v>
      </c>
      <c r="P8254">
        <f>_xlfn.XLOOKUP(FraudData[[#This Row],[velocity_last_24h]],VelocityRules[Velocity Min],VelocityRules[Risk Points],,-1)</f>
        <v>0</v>
      </c>
      <c r="Q8254">
        <f>_xlfn.XLOOKUP(FraudData[[#This Row],[merchant_category]],MerchantRules[Merchant Category],MerchantRules[Risk Points],0)</f>
        <v>0</v>
      </c>
      <c r="R8254">
        <f>SUM(FraudData[[#This Row],[Amount Risk]:[Merchant Risk]])</f>
        <v>0</v>
      </c>
      <c r="S8254" t="str" cm="1">
        <f t="array" ref="S8254">_xlfn.IFS(FraudData[[#This Row],[Fraud Risk Score]]&gt;=8,"High Risk",FraudData[[#This Row],[Fraud Risk Score]]&gt;=6,"Medium Risk",TRUE,"Low Risk")</f>
        <v>Low Risk</v>
      </c>
    </row>
    <row r="8255" spans="1:19">
      <c r="A8255">
        <v>8254</v>
      </c>
      <c r="B8255">
        <v>175.47</v>
      </c>
      <c r="C8255">
        <v>19</v>
      </c>
      <c r="D8255" t="s">
        <v>50</v>
      </c>
      <c r="E8255">
        <v>0</v>
      </c>
      <c r="F8255">
        <v>0</v>
      </c>
      <c r="G8255">
        <v>29</v>
      </c>
      <c r="H8255">
        <v>5</v>
      </c>
      <c r="I8255">
        <v>40</v>
      </c>
      <c r="J8255">
        <v>0</v>
      </c>
      <c r="K8255">
        <f>_xlfn.XLOOKUP(FraudData[[#This Row],[amount]],AmountRules[Amount Min],AmountRules[Risk Points],,-1)</f>
        <v>0</v>
      </c>
      <c r="L8255">
        <f>_xlfn.XLOOKUP(FraudData[[#This Row],[transaction_hour]],TimeRules[Hour Min],TimeRules[Risk Points],,-1)</f>
        <v>0</v>
      </c>
      <c r="M8255">
        <f>_xlfn.XLOOKUP(FraudData[[#This Row],[foreign_transaction]],ForeignRules[Foreign Transaction],ForeignRules[Risk Points],0)</f>
        <v>0</v>
      </c>
      <c r="N8255">
        <f>_xlfn.XLOOKUP(FraudData[[#This Row],[location_mismatch]],Table10[Location Mismatch],Table10[Risk Points],0)</f>
        <v>0</v>
      </c>
      <c r="O8255">
        <f>_xlfn.XLOOKUP(FraudData[[#This Row],[device_trust_score]],DeviceRules[Device Min],DeviceRules[Risk Points],,-1)</f>
        <v>3</v>
      </c>
      <c r="P8255">
        <f>_xlfn.XLOOKUP(FraudData[[#This Row],[velocity_last_24h]],VelocityRules[Velocity Min],VelocityRules[Risk Points],,-1)</f>
        <v>3</v>
      </c>
      <c r="Q8255">
        <f>_xlfn.XLOOKUP(FraudData[[#This Row],[merchant_category]],MerchantRules[Merchant Category],MerchantRules[Risk Points],0)</f>
        <v>0</v>
      </c>
      <c r="R8255">
        <f>SUM(FraudData[[#This Row],[Amount Risk]:[Merchant Risk]])</f>
        <v>6</v>
      </c>
      <c r="S8255" t="str" cm="1">
        <f t="array" ref="S8255">_xlfn.IFS(FraudData[[#This Row],[Fraud Risk Score]]&gt;=8,"High Risk",FraudData[[#This Row],[Fraud Risk Score]]&gt;=6,"Medium Risk",TRUE,"Low Risk")</f>
        <v>Medium Risk</v>
      </c>
    </row>
    <row r="8256" spans="1:19">
      <c r="A8256">
        <v>8255</v>
      </c>
      <c r="B8256">
        <v>95.84</v>
      </c>
      <c r="C8256">
        <v>12</v>
      </c>
      <c r="D8256" t="s">
        <v>49</v>
      </c>
      <c r="E8256">
        <v>0</v>
      </c>
      <c r="F8256">
        <v>0</v>
      </c>
      <c r="G8256">
        <v>77</v>
      </c>
      <c r="H8256">
        <v>0</v>
      </c>
      <c r="I8256">
        <v>62</v>
      </c>
      <c r="J8256">
        <v>0</v>
      </c>
      <c r="K8256">
        <f>_xlfn.XLOOKUP(FraudData[[#This Row],[amount]],AmountRules[Amount Min],AmountRules[Risk Points],,-1)</f>
        <v>0</v>
      </c>
      <c r="L8256">
        <f>_xlfn.XLOOKUP(FraudData[[#This Row],[transaction_hour]],TimeRules[Hour Min],TimeRules[Risk Points],,-1)</f>
        <v>0</v>
      </c>
      <c r="M8256">
        <f>_xlfn.XLOOKUP(FraudData[[#This Row],[foreign_transaction]],ForeignRules[Foreign Transaction],ForeignRules[Risk Points],0)</f>
        <v>0</v>
      </c>
      <c r="N8256">
        <f>_xlfn.XLOOKUP(FraudData[[#This Row],[location_mismatch]],Table10[Location Mismatch],Table10[Risk Points],0)</f>
        <v>0</v>
      </c>
      <c r="O8256">
        <f>_xlfn.XLOOKUP(FraudData[[#This Row],[device_trust_score]],DeviceRules[Device Min],DeviceRules[Risk Points],,-1)</f>
        <v>0</v>
      </c>
      <c r="P8256">
        <f>_xlfn.XLOOKUP(FraudData[[#This Row],[velocity_last_24h]],VelocityRules[Velocity Min],VelocityRules[Risk Points],,-1)</f>
        <v>0</v>
      </c>
      <c r="Q8256">
        <f>_xlfn.XLOOKUP(FraudData[[#This Row],[merchant_category]],MerchantRules[Merchant Category],MerchantRules[Risk Points],0)</f>
        <v>1</v>
      </c>
      <c r="R8256">
        <f>SUM(FraudData[[#This Row],[Amount Risk]:[Merchant Risk]])</f>
        <v>1</v>
      </c>
      <c r="S8256" t="str" cm="1">
        <f t="array" ref="S8256">_xlfn.IFS(FraudData[[#This Row],[Fraud Risk Score]]&gt;=8,"High Risk",FraudData[[#This Row],[Fraud Risk Score]]&gt;=6,"Medium Risk",TRUE,"Low Risk")</f>
        <v>Low Risk</v>
      </c>
    </row>
    <row r="8257" spans="1:19">
      <c r="A8257">
        <v>8256</v>
      </c>
      <c r="B8257">
        <v>353.71</v>
      </c>
      <c r="C8257">
        <v>15</v>
      </c>
      <c r="D8257" t="s">
        <v>49</v>
      </c>
      <c r="E8257">
        <v>0</v>
      </c>
      <c r="F8257">
        <v>0</v>
      </c>
      <c r="G8257">
        <v>62</v>
      </c>
      <c r="H8257">
        <v>2</v>
      </c>
      <c r="I8257">
        <v>61</v>
      </c>
      <c r="J8257">
        <v>0</v>
      </c>
      <c r="K8257">
        <f>_xlfn.XLOOKUP(FraudData[[#This Row],[amount]],AmountRules[Amount Min],AmountRules[Risk Points],,-1)</f>
        <v>0</v>
      </c>
      <c r="L8257">
        <f>_xlfn.XLOOKUP(FraudData[[#This Row],[transaction_hour]],TimeRules[Hour Min],TimeRules[Risk Points],,-1)</f>
        <v>0</v>
      </c>
      <c r="M8257">
        <f>_xlfn.XLOOKUP(FraudData[[#This Row],[foreign_transaction]],ForeignRules[Foreign Transaction],ForeignRules[Risk Points],0)</f>
        <v>0</v>
      </c>
      <c r="N8257">
        <f>_xlfn.XLOOKUP(FraudData[[#This Row],[location_mismatch]],Table10[Location Mismatch],Table10[Risk Points],0)</f>
        <v>0</v>
      </c>
      <c r="O8257">
        <f>_xlfn.XLOOKUP(FraudData[[#This Row],[device_trust_score]],DeviceRules[Device Min],DeviceRules[Risk Points],,-1)</f>
        <v>1</v>
      </c>
      <c r="P8257">
        <f>_xlfn.XLOOKUP(FraudData[[#This Row],[velocity_last_24h]],VelocityRules[Velocity Min],VelocityRules[Risk Points],,-1)</f>
        <v>0</v>
      </c>
      <c r="Q8257">
        <f>_xlfn.XLOOKUP(FraudData[[#This Row],[merchant_category]],MerchantRules[Merchant Category],MerchantRules[Risk Points],0)</f>
        <v>1</v>
      </c>
      <c r="R8257">
        <f>SUM(FraudData[[#This Row],[Amount Risk]:[Merchant Risk]])</f>
        <v>2</v>
      </c>
      <c r="S8257" t="str" cm="1">
        <f t="array" ref="S8257">_xlfn.IFS(FraudData[[#This Row],[Fraud Risk Score]]&gt;=8,"High Risk",FraudData[[#This Row],[Fraud Risk Score]]&gt;=6,"Medium Risk",TRUE,"Low Risk")</f>
        <v>Low Risk</v>
      </c>
    </row>
    <row r="8258" spans="1:19">
      <c r="A8258">
        <v>8257</v>
      </c>
      <c r="B8258">
        <v>52.22</v>
      </c>
      <c r="C8258">
        <v>8</v>
      </c>
      <c r="D8258" t="s">
        <v>50</v>
      </c>
      <c r="E8258">
        <v>0</v>
      </c>
      <c r="F8258">
        <v>1</v>
      </c>
      <c r="G8258">
        <v>77</v>
      </c>
      <c r="H8258">
        <v>2</v>
      </c>
      <c r="I8258">
        <v>53</v>
      </c>
      <c r="J8258">
        <v>0</v>
      </c>
      <c r="K8258">
        <f>_xlfn.XLOOKUP(FraudData[[#This Row],[amount]],AmountRules[Amount Min],AmountRules[Risk Points],,-1)</f>
        <v>0</v>
      </c>
      <c r="L8258">
        <f>_xlfn.XLOOKUP(FraudData[[#This Row],[transaction_hour]],TimeRules[Hour Min],TimeRules[Risk Points],,-1)</f>
        <v>0</v>
      </c>
      <c r="M8258">
        <f>_xlfn.XLOOKUP(FraudData[[#This Row],[foreign_transaction]],ForeignRules[Foreign Transaction],ForeignRules[Risk Points],0)</f>
        <v>0</v>
      </c>
      <c r="N8258">
        <f>_xlfn.XLOOKUP(FraudData[[#This Row],[location_mismatch]],Table10[Location Mismatch],Table10[Risk Points],0)</f>
        <v>3</v>
      </c>
      <c r="O8258">
        <f>_xlfn.XLOOKUP(FraudData[[#This Row],[device_trust_score]],DeviceRules[Device Min],DeviceRules[Risk Points],,-1)</f>
        <v>0</v>
      </c>
      <c r="P8258">
        <f>_xlfn.XLOOKUP(FraudData[[#This Row],[velocity_last_24h]],VelocityRules[Velocity Min],VelocityRules[Risk Points],,-1)</f>
        <v>0</v>
      </c>
      <c r="Q8258">
        <f>_xlfn.XLOOKUP(FraudData[[#This Row],[merchant_category]],MerchantRules[Merchant Category],MerchantRules[Risk Points],0)</f>
        <v>0</v>
      </c>
      <c r="R8258">
        <f>SUM(FraudData[[#This Row],[Amount Risk]:[Merchant Risk]])</f>
        <v>3</v>
      </c>
      <c r="S8258" t="str" cm="1">
        <f t="array" ref="S8258">_xlfn.IFS(FraudData[[#This Row],[Fraud Risk Score]]&gt;=8,"High Risk",FraudData[[#This Row],[Fraud Risk Score]]&gt;=6,"Medium Risk",TRUE,"Low Risk")</f>
        <v>Low Risk</v>
      </c>
    </row>
    <row r="8259" spans="1:19">
      <c r="A8259">
        <v>8258</v>
      </c>
      <c r="B8259">
        <v>713.68</v>
      </c>
      <c r="C8259">
        <v>1</v>
      </c>
      <c r="D8259" t="s">
        <v>49</v>
      </c>
      <c r="E8259">
        <v>1</v>
      </c>
      <c r="F8259">
        <v>0</v>
      </c>
      <c r="G8259">
        <v>80</v>
      </c>
      <c r="H8259">
        <v>1</v>
      </c>
      <c r="I8259">
        <v>59</v>
      </c>
      <c r="J8259">
        <v>0</v>
      </c>
      <c r="K8259">
        <f>_xlfn.XLOOKUP(FraudData[[#This Row],[amount]],AmountRules[Amount Min],AmountRules[Risk Points],,-1)</f>
        <v>1</v>
      </c>
      <c r="L8259">
        <f>_xlfn.XLOOKUP(FraudData[[#This Row],[transaction_hour]],TimeRules[Hour Min],TimeRules[Risk Points],,-1)</f>
        <v>3</v>
      </c>
      <c r="M8259">
        <f>_xlfn.XLOOKUP(FraudData[[#This Row],[foreign_transaction]],ForeignRules[Foreign Transaction],ForeignRules[Risk Points],0)</f>
        <v>3</v>
      </c>
      <c r="N8259">
        <f>_xlfn.XLOOKUP(FraudData[[#This Row],[location_mismatch]],Table10[Location Mismatch],Table10[Risk Points],0)</f>
        <v>0</v>
      </c>
      <c r="O8259">
        <f>_xlfn.XLOOKUP(FraudData[[#This Row],[device_trust_score]],DeviceRules[Device Min],DeviceRules[Risk Points],,-1)</f>
        <v>0</v>
      </c>
      <c r="P8259">
        <f>_xlfn.XLOOKUP(FraudData[[#This Row],[velocity_last_24h]],VelocityRules[Velocity Min],VelocityRules[Risk Points],,-1)</f>
        <v>0</v>
      </c>
      <c r="Q8259">
        <f>_xlfn.XLOOKUP(FraudData[[#This Row],[merchant_category]],MerchantRules[Merchant Category],MerchantRules[Risk Points],0)</f>
        <v>1</v>
      </c>
      <c r="R8259">
        <f>SUM(FraudData[[#This Row],[Amount Risk]:[Merchant Risk]])</f>
        <v>8</v>
      </c>
      <c r="S8259" t="str" cm="1">
        <f t="array" ref="S8259">_xlfn.IFS(FraudData[[#This Row],[Fraud Risk Score]]&gt;=8,"High Risk",FraudData[[#This Row],[Fraud Risk Score]]&gt;=6,"Medium Risk",TRUE,"Low Risk")</f>
        <v>High Risk</v>
      </c>
    </row>
    <row r="8260" spans="1:19">
      <c r="A8260">
        <v>8259</v>
      </c>
      <c r="B8260">
        <v>171.21</v>
      </c>
      <c r="C8260">
        <v>21</v>
      </c>
      <c r="D8260" t="s">
        <v>50</v>
      </c>
      <c r="E8260">
        <v>0</v>
      </c>
      <c r="F8260">
        <v>1</v>
      </c>
      <c r="G8260">
        <v>43</v>
      </c>
      <c r="H8260">
        <v>2</v>
      </c>
      <c r="I8260">
        <v>23</v>
      </c>
      <c r="J8260">
        <v>0</v>
      </c>
      <c r="K8260">
        <f>_xlfn.XLOOKUP(FraudData[[#This Row],[amount]],AmountRules[Amount Min],AmountRules[Risk Points],,-1)</f>
        <v>0</v>
      </c>
      <c r="L8260">
        <f>_xlfn.XLOOKUP(FraudData[[#This Row],[transaction_hour]],TimeRules[Hour Min],TimeRules[Risk Points],,-1)</f>
        <v>0</v>
      </c>
      <c r="M8260">
        <f>_xlfn.XLOOKUP(FraudData[[#This Row],[foreign_transaction]],ForeignRules[Foreign Transaction],ForeignRules[Risk Points],0)</f>
        <v>0</v>
      </c>
      <c r="N8260">
        <f>_xlfn.XLOOKUP(FraudData[[#This Row],[location_mismatch]],Table10[Location Mismatch],Table10[Risk Points],0)</f>
        <v>3</v>
      </c>
      <c r="O8260">
        <f>_xlfn.XLOOKUP(FraudData[[#This Row],[device_trust_score]],DeviceRules[Device Min],DeviceRules[Risk Points],,-1)</f>
        <v>2</v>
      </c>
      <c r="P8260">
        <f>_xlfn.XLOOKUP(FraudData[[#This Row],[velocity_last_24h]],VelocityRules[Velocity Min],VelocityRules[Risk Points],,-1)</f>
        <v>0</v>
      </c>
      <c r="Q8260">
        <f>_xlfn.XLOOKUP(FraudData[[#This Row],[merchant_category]],MerchantRules[Merchant Category],MerchantRules[Risk Points],0)</f>
        <v>0</v>
      </c>
      <c r="R8260">
        <f>SUM(FraudData[[#This Row],[Amount Risk]:[Merchant Risk]])</f>
        <v>5</v>
      </c>
      <c r="S8260" t="str" cm="1">
        <f t="array" ref="S8260">_xlfn.IFS(FraudData[[#This Row],[Fraud Risk Score]]&gt;=8,"High Risk",FraudData[[#This Row],[Fraud Risk Score]]&gt;=6,"Medium Risk",TRUE,"Low Risk")</f>
        <v>Low Risk</v>
      </c>
    </row>
    <row r="8261" spans="1:19">
      <c r="A8261">
        <v>8260</v>
      </c>
      <c r="B8261">
        <v>283.97000000000003</v>
      </c>
      <c r="C8261">
        <v>2</v>
      </c>
      <c r="D8261" t="s">
        <v>47</v>
      </c>
      <c r="E8261">
        <v>0</v>
      </c>
      <c r="F8261">
        <v>0</v>
      </c>
      <c r="G8261">
        <v>89</v>
      </c>
      <c r="H8261">
        <v>2</v>
      </c>
      <c r="I8261">
        <v>32</v>
      </c>
      <c r="J8261">
        <v>0</v>
      </c>
      <c r="K8261">
        <f>_xlfn.XLOOKUP(FraudData[[#This Row],[amount]],AmountRules[Amount Min],AmountRules[Risk Points],,-1)</f>
        <v>0</v>
      </c>
      <c r="L8261">
        <f>_xlfn.XLOOKUP(FraudData[[#This Row],[transaction_hour]],TimeRules[Hour Min],TimeRules[Risk Points],,-1)</f>
        <v>3</v>
      </c>
      <c r="M8261">
        <f>_xlfn.XLOOKUP(FraudData[[#This Row],[foreign_transaction]],ForeignRules[Foreign Transaction],ForeignRules[Risk Points],0)</f>
        <v>0</v>
      </c>
      <c r="N8261">
        <f>_xlfn.XLOOKUP(FraudData[[#This Row],[location_mismatch]],Table10[Location Mismatch],Table10[Risk Points],0)</f>
        <v>0</v>
      </c>
      <c r="O8261">
        <f>_xlfn.XLOOKUP(FraudData[[#This Row],[device_trust_score]],DeviceRules[Device Min],DeviceRules[Risk Points],,-1)</f>
        <v>0</v>
      </c>
      <c r="P8261">
        <f>_xlfn.XLOOKUP(FraudData[[#This Row],[velocity_last_24h]],VelocityRules[Velocity Min],VelocityRules[Risk Points],,-1)</f>
        <v>0</v>
      </c>
      <c r="Q8261">
        <f>_xlfn.XLOOKUP(FraudData[[#This Row],[merchant_category]],MerchantRules[Merchant Category],MerchantRules[Risk Points],0)</f>
        <v>0</v>
      </c>
      <c r="R8261">
        <f>SUM(FraudData[[#This Row],[Amount Risk]:[Merchant Risk]])</f>
        <v>3</v>
      </c>
      <c r="S8261" t="str" cm="1">
        <f t="array" ref="S8261">_xlfn.IFS(FraudData[[#This Row],[Fraud Risk Score]]&gt;=8,"High Risk",FraudData[[#This Row],[Fraud Risk Score]]&gt;=6,"Medium Risk",TRUE,"Low Risk")</f>
        <v>Low Risk</v>
      </c>
    </row>
    <row r="8262" spans="1:19">
      <c r="A8262">
        <v>8261</v>
      </c>
      <c r="B8262">
        <v>16.11</v>
      </c>
      <c r="C8262">
        <v>9</v>
      </c>
      <c r="D8262" t="s">
        <v>47</v>
      </c>
      <c r="E8262">
        <v>0</v>
      </c>
      <c r="F8262">
        <v>0</v>
      </c>
      <c r="G8262">
        <v>93</v>
      </c>
      <c r="H8262">
        <v>3</v>
      </c>
      <c r="I8262">
        <v>32</v>
      </c>
      <c r="J8262">
        <v>0</v>
      </c>
      <c r="K8262">
        <f>_xlfn.XLOOKUP(FraudData[[#This Row],[amount]],AmountRules[Amount Min],AmountRules[Risk Points],,-1)</f>
        <v>0</v>
      </c>
      <c r="L8262">
        <f>_xlfn.XLOOKUP(FraudData[[#This Row],[transaction_hour]],TimeRules[Hour Min],TimeRules[Risk Points],,-1)</f>
        <v>0</v>
      </c>
      <c r="M8262">
        <f>_xlfn.XLOOKUP(FraudData[[#This Row],[foreign_transaction]],ForeignRules[Foreign Transaction],ForeignRules[Risk Points],0)</f>
        <v>0</v>
      </c>
      <c r="N8262">
        <f>_xlfn.XLOOKUP(FraudData[[#This Row],[location_mismatch]],Table10[Location Mismatch],Table10[Risk Points],0)</f>
        <v>0</v>
      </c>
      <c r="O8262">
        <f>_xlfn.XLOOKUP(FraudData[[#This Row],[device_trust_score]],DeviceRules[Device Min],DeviceRules[Risk Points],,-1)</f>
        <v>0</v>
      </c>
      <c r="P8262">
        <f>_xlfn.XLOOKUP(FraudData[[#This Row],[velocity_last_24h]],VelocityRules[Velocity Min],VelocityRules[Risk Points],,-1)</f>
        <v>0</v>
      </c>
      <c r="Q8262">
        <f>_xlfn.XLOOKUP(FraudData[[#This Row],[merchant_category]],MerchantRules[Merchant Category],MerchantRules[Risk Points],0)</f>
        <v>0</v>
      </c>
      <c r="R8262">
        <f>SUM(FraudData[[#This Row],[Amount Risk]:[Merchant Risk]])</f>
        <v>0</v>
      </c>
      <c r="S8262" t="str" cm="1">
        <f t="array" ref="S8262">_xlfn.IFS(FraudData[[#This Row],[Fraud Risk Score]]&gt;=8,"High Risk",FraudData[[#This Row],[Fraud Risk Score]]&gt;=6,"Medium Risk",TRUE,"Low Risk")</f>
        <v>Low Risk</v>
      </c>
    </row>
    <row r="8263" spans="1:19">
      <c r="A8263">
        <v>8262</v>
      </c>
      <c r="B8263">
        <v>36.479999999999997</v>
      </c>
      <c r="C8263">
        <v>19</v>
      </c>
      <c r="D8263" t="s">
        <v>48</v>
      </c>
      <c r="E8263">
        <v>0</v>
      </c>
      <c r="F8263">
        <v>0</v>
      </c>
      <c r="G8263">
        <v>77</v>
      </c>
      <c r="H8263">
        <v>2</v>
      </c>
      <c r="I8263">
        <v>44</v>
      </c>
      <c r="J8263">
        <v>0</v>
      </c>
      <c r="K8263">
        <f>_xlfn.XLOOKUP(FraudData[[#This Row],[amount]],AmountRules[Amount Min],AmountRules[Risk Points],,-1)</f>
        <v>0</v>
      </c>
      <c r="L8263">
        <f>_xlfn.XLOOKUP(FraudData[[#This Row],[transaction_hour]],TimeRules[Hour Min],TimeRules[Risk Points],,-1)</f>
        <v>0</v>
      </c>
      <c r="M8263">
        <f>_xlfn.XLOOKUP(FraudData[[#This Row],[foreign_transaction]],ForeignRules[Foreign Transaction],ForeignRules[Risk Points],0)</f>
        <v>0</v>
      </c>
      <c r="N8263">
        <f>_xlfn.XLOOKUP(FraudData[[#This Row],[location_mismatch]],Table10[Location Mismatch],Table10[Risk Points],0)</f>
        <v>0</v>
      </c>
      <c r="O8263">
        <f>_xlfn.XLOOKUP(FraudData[[#This Row],[device_trust_score]],DeviceRules[Device Min],DeviceRules[Risk Points],,-1)</f>
        <v>0</v>
      </c>
      <c r="P8263">
        <f>_xlfn.XLOOKUP(FraudData[[#This Row],[velocity_last_24h]],VelocityRules[Velocity Min],VelocityRules[Risk Points],,-1)</f>
        <v>0</v>
      </c>
      <c r="Q8263">
        <f>_xlfn.XLOOKUP(FraudData[[#This Row],[merchant_category]],MerchantRules[Merchant Category],MerchantRules[Risk Points],0)</f>
        <v>0</v>
      </c>
      <c r="R8263">
        <f>SUM(FraudData[[#This Row],[Amount Risk]:[Merchant Risk]])</f>
        <v>0</v>
      </c>
      <c r="S8263" t="str" cm="1">
        <f t="array" ref="S8263">_xlfn.IFS(FraudData[[#This Row],[Fraud Risk Score]]&gt;=8,"High Risk",FraudData[[#This Row],[Fraud Risk Score]]&gt;=6,"Medium Risk",TRUE,"Low Risk")</f>
        <v>Low Risk</v>
      </c>
    </row>
    <row r="8264" spans="1:19">
      <c r="A8264">
        <v>8263</v>
      </c>
      <c r="B8264">
        <v>255.69</v>
      </c>
      <c r="C8264">
        <v>1</v>
      </c>
      <c r="D8264" t="s">
        <v>49</v>
      </c>
      <c r="E8264">
        <v>1</v>
      </c>
      <c r="F8264">
        <v>0</v>
      </c>
      <c r="G8264">
        <v>43</v>
      </c>
      <c r="H8264">
        <v>2</v>
      </c>
      <c r="I8264">
        <v>36</v>
      </c>
      <c r="J8264">
        <v>0</v>
      </c>
      <c r="K8264">
        <f>_xlfn.XLOOKUP(FraudData[[#This Row],[amount]],AmountRules[Amount Min],AmountRules[Risk Points],,-1)</f>
        <v>0</v>
      </c>
      <c r="L8264">
        <f>_xlfn.XLOOKUP(FraudData[[#This Row],[transaction_hour]],TimeRules[Hour Min],TimeRules[Risk Points],,-1)</f>
        <v>3</v>
      </c>
      <c r="M8264">
        <f>_xlfn.XLOOKUP(FraudData[[#This Row],[foreign_transaction]],ForeignRules[Foreign Transaction],ForeignRules[Risk Points],0)</f>
        <v>3</v>
      </c>
      <c r="N8264">
        <f>_xlfn.XLOOKUP(FraudData[[#This Row],[location_mismatch]],Table10[Location Mismatch],Table10[Risk Points],0)</f>
        <v>0</v>
      </c>
      <c r="O8264">
        <f>_xlfn.XLOOKUP(FraudData[[#This Row],[device_trust_score]],DeviceRules[Device Min],DeviceRules[Risk Points],,-1)</f>
        <v>2</v>
      </c>
      <c r="P8264">
        <f>_xlfn.XLOOKUP(FraudData[[#This Row],[velocity_last_24h]],VelocityRules[Velocity Min],VelocityRules[Risk Points],,-1)</f>
        <v>0</v>
      </c>
      <c r="Q8264">
        <f>_xlfn.XLOOKUP(FraudData[[#This Row],[merchant_category]],MerchantRules[Merchant Category],MerchantRules[Risk Points],0)</f>
        <v>1</v>
      </c>
      <c r="R8264">
        <f>SUM(FraudData[[#This Row],[Amount Risk]:[Merchant Risk]])</f>
        <v>9</v>
      </c>
      <c r="S8264" t="str" cm="1">
        <f t="array" ref="S8264">_xlfn.IFS(FraudData[[#This Row],[Fraud Risk Score]]&gt;=8,"High Risk",FraudData[[#This Row],[Fraud Risk Score]]&gt;=6,"Medium Risk",TRUE,"Low Risk")</f>
        <v>High Risk</v>
      </c>
    </row>
    <row r="8265" spans="1:19">
      <c r="A8265">
        <v>8264</v>
      </c>
      <c r="B8265">
        <v>4</v>
      </c>
      <c r="C8265">
        <v>23</v>
      </c>
      <c r="D8265" t="s">
        <v>50</v>
      </c>
      <c r="E8265">
        <v>0</v>
      </c>
      <c r="F8265">
        <v>0</v>
      </c>
      <c r="G8265">
        <v>90</v>
      </c>
      <c r="H8265">
        <v>2</v>
      </c>
      <c r="I8265">
        <v>19</v>
      </c>
      <c r="J8265">
        <v>0</v>
      </c>
      <c r="K8265">
        <f>_xlfn.XLOOKUP(FraudData[[#This Row],[amount]],AmountRules[Amount Min],AmountRules[Risk Points],,-1)</f>
        <v>0</v>
      </c>
      <c r="L8265">
        <f>_xlfn.XLOOKUP(FraudData[[#This Row],[transaction_hour]],TimeRules[Hour Min],TimeRules[Risk Points],,-1)</f>
        <v>1</v>
      </c>
      <c r="M8265">
        <f>_xlfn.XLOOKUP(FraudData[[#This Row],[foreign_transaction]],ForeignRules[Foreign Transaction],ForeignRules[Risk Points],0)</f>
        <v>0</v>
      </c>
      <c r="N8265">
        <f>_xlfn.XLOOKUP(FraudData[[#This Row],[location_mismatch]],Table10[Location Mismatch],Table10[Risk Points],0)</f>
        <v>0</v>
      </c>
      <c r="O8265">
        <f>_xlfn.XLOOKUP(FraudData[[#This Row],[device_trust_score]],DeviceRules[Device Min],DeviceRules[Risk Points],,-1)</f>
        <v>0</v>
      </c>
      <c r="P8265">
        <f>_xlfn.XLOOKUP(FraudData[[#This Row],[velocity_last_24h]],VelocityRules[Velocity Min],VelocityRules[Risk Points],,-1)</f>
        <v>0</v>
      </c>
      <c r="Q8265">
        <f>_xlfn.XLOOKUP(FraudData[[#This Row],[merchant_category]],MerchantRules[Merchant Category],MerchantRules[Risk Points],0)</f>
        <v>0</v>
      </c>
      <c r="R8265">
        <f>SUM(FraudData[[#This Row],[Amount Risk]:[Merchant Risk]])</f>
        <v>1</v>
      </c>
      <c r="S8265" t="str" cm="1">
        <f t="array" ref="S8265">_xlfn.IFS(FraudData[[#This Row],[Fraud Risk Score]]&gt;=8,"High Risk",FraudData[[#This Row],[Fraud Risk Score]]&gt;=6,"Medium Risk",TRUE,"Low Risk")</f>
        <v>Low Risk</v>
      </c>
    </row>
    <row r="8266" spans="1:19">
      <c r="A8266">
        <v>8265</v>
      </c>
      <c r="B8266">
        <v>305.57</v>
      </c>
      <c r="C8266">
        <v>9</v>
      </c>
      <c r="D8266" t="s">
        <v>47</v>
      </c>
      <c r="E8266">
        <v>0</v>
      </c>
      <c r="F8266">
        <v>0</v>
      </c>
      <c r="G8266">
        <v>72</v>
      </c>
      <c r="H8266">
        <v>2</v>
      </c>
      <c r="I8266">
        <v>25</v>
      </c>
      <c r="J8266">
        <v>0</v>
      </c>
      <c r="K8266">
        <f>_xlfn.XLOOKUP(FraudData[[#This Row],[amount]],AmountRules[Amount Min],AmountRules[Risk Points],,-1)</f>
        <v>0</v>
      </c>
      <c r="L8266">
        <f>_xlfn.XLOOKUP(FraudData[[#This Row],[transaction_hour]],TimeRules[Hour Min],TimeRules[Risk Points],,-1)</f>
        <v>0</v>
      </c>
      <c r="M8266">
        <f>_xlfn.XLOOKUP(FraudData[[#This Row],[foreign_transaction]],ForeignRules[Foreign Transaction],ForeignRules[Risk Points],0)</f>
        <v>0</v>
      </c>
      <c r="N8266">
        <f>_xlfn.XLOOKUP(FraudData[[#This Row],[location_mismatch]],Table10[Location Mismatch],Table10[Risk Points],0)</f>
        <v>0</v>
      </c>
      <c r="O8266">
        <f>_xlfn.XLOOKUP(FraudData[[#This Row],[device_trust_score]],DeviceRules[Device Min],DeviceRules[Risk Points],,-1)</f>
        <v>0</v>
      </c>
      <c r="P8266">
        <f>_xlfn.XLOOKUP(FraudData[[#This Row],[velocity_last_24h]],VelocityRules[Velocity Min],VelocityRules[Risk Points],,-1)</f>
        <v>0</v>
      </c>
      <c r="Q8266">
        <f>_xlfn.XLOOKUP(FraudData[[#This Row],[merchant_category]],MerchantRules[Merchant Category],MerchantRules[Risk Points],0)</f>
        <v>0</v>
      </c>
      <c r="R8266">
        <f>SUM(FraudData[[#This Row],[Amount Risk]:[Merchant Risk]])</f>
        <v>0</v>
      </c>
      <c r="S8266" t="str" cm="1">
        <f t="array" ref="S8266">_xlfn.IFS(FraudData[[#This Row],[Fraud Risk Score]]&gt;=8,"High Risk",FraudData[[#This Row],[Fraud Risk Score]]&gt;=6,"Medium Risk",TRUE,"Low Risk")</f>
        <v>Low Risk</v>
      </c>
    </row>
    <row r="8267" spans="1:19">
      <c r="A8267">
        <v>8266</v>
      </c>
      <c r="B8267">
        <v>2.5299999999999998</v>
      </c>
      <c r="C8267">
        <v>7</v>
      </c>
      <c r="D8267" t="s">
        <v>48</v>
      </c>
      <c r="E8267">
        <v>0</v>
      </c>
      <c r="F8267">
        <v>0</v>
      </c>
      <c r="G8267">
        <v>90</v>
      </c>
      <c r="H8267">
        <v>2</v>
      </c>
      <c r="I8267">
        <v>55</v>
      </c>
      <c r="J8267">
        <v>0</v>
      </c>
      <c r="K8267">
        <f>_xlfn.XLOOKUP(FraudData[[#This Row],[amount]],AmountRules[Amount Min],AmountRules[Risk Points],,-1)</f>
        <v>0</v>
      </c>
      <c r="L8267">
        <f>_xlfn.XLOOKUP(FraudData[[#This Row],[transaction_hour]],TimeRules[Hour Min],TimeRules[Risk Points],,-1)</f>
        <v>0</v>
      </c>
      <c r="M8267">
        <f>_xlfn.XLOOKUP(FraudData[[#This Row],[foreign_transaction]],ForeignRules[Foreign Transaction],ForeignRules[Risk Points],0)</f>
        <v>0</v>
      </c>
      <c r="N8267">
        <f>_xlfn.XLOOKUP(FraudData[[#This Row],[location_mismatch]],Table10[Location Mismatch],Table10[Risk Points],0)</f>
        <v>0</v>
      </c>
      <c r="O8267">
        <f>_xlfn.XLOOKUP(FraudData[[#This Row],[device_trust_score]],DeviceRules[Device Min],DeviceRules[Risk Points],,-1)</f>
        <v>0</v>
      </c>
      <c r="P8267">
        <f>_xlfn.XLOOKUP(FraudData[[#This Row],[velocity_last_24h]],VelocityRules[Velocity Min],VelocityRules[Risk Points],,-1)</f>
        <v>0</v>
      </c>
      <c r="Q8267">
        <f>_xlfn.XLOOKUP(FraudData[[#This Row],[merchant_category]],MerchantRules[Merchant Category],MerchantRules[Risk Points],0)</f>
        <v>0</v>
      </c>
      <c r="R8267">
        <f>SUM(FraudData[[#This Row],[Amount Risk]:[Merchant Risk]])</f>
        <v>0</v>
      </c>
      <c r="S8267" t="str" cm="1">
        <f t="array" ref="S8267">_xlfn.IFS(FraudData[[#This Row],[Fraud Risk Score]]&gt;=8,"High Risk",FraudData[[#This Row],[Fraud Risk Score]]&gt;=6,"Medium Risk",TRUE,"Low Risk")</f>
        <v>Low Risk</v>
      </c>
    </row>
    <row r="8268" spans="1:19">
      <c r="A8268">
        <v>8267</v>
      </c>
      <c r="B8268">
        <v>192.67</v>
      </c>
      <c r="C8268">
        <v>16</v>
      </c>
      <c r="D8268" t="s">
        <v>49</v>
      </c>
      <c r="E8268">
        <v>0</v>
      </c>
      <c r="F8268">
        <v>0</v>
      </c>
      <c r="G8268">
        <v>97</v>
      </c>
      <c r="H8268">
        <v>1</v>
      </c>
      <c r="I8268">
        <v>28</v>
      </c>
      <c r="J8268">
        <v>0</v>
      </c>
      <c r="K8268">
        <f>_xlfn.XLOOKUP(FraudData[[#This Row],[amount]],AmountRules[Amount Min],AmountRules[Risk Points],,-1)</f>
        <v>0</v>
      </c>
      <c r="L8268">
        <f>_xlfn.XLOOKUP(FraudData[[#This Row],[transaction_hour]],TimeRules[Hour Min],TimeRules[Risk Points],,-1)</f>
        <v>0</v>
      </c>
      <c r="M8268">
        <f>_xlfn.XLOOKUP(FraudData[[#This Row],[foreign_transaction]],ForeignRules[Foreign Transaction],ForeignRules[Risk Points],0)</f>
        <v>0</v>
      </c>
      <c r="N8268">
        <f>_xlfn.XLOOKUP(FraudData[[#This Row],[location_mismatch]],Table10[Location Mismatch],Table10[Risk Points],0)</f>
        <v>0</v>
      </c>
      <c r="O8268">
        <f>_xlfn.XLOOKUP(FraudData[[#This Row],[device_trust_score]],DeviceRules[Device Min],DeviceRules[Risk Points],,-1)</f>
        <v>0</v>
      </c>
      <c r="P8268">
        <f>_xlfn.XLOOKUP(FraudData[[#This Row],[velocity_last_24h]],VelocityRules[Velocity Min],VelocityRules[Risk Points],,-1)</f>
        <v>0</v>
      </c>
      <c r="Q8268">
        <f>_xlfn.XLOOKUP(FraudData[[#This Row],[merchant_category]],MerchantRules[Merchant Category],MerchantRules[Risk Points],0)</f>
        <v>1</v>
      </c>
      <c r="R8268">
        <f>SUM(FraudData[[#This Row],[Amount Risk]:[Merchant Risk]])</f>
        <v>1</v>
      </c>
      <c r="S8268" t="str" cm="1">
        <f t="array" ref="S8268">_xlfn.IFS(FraudData[[#This Row],[Fraud Risk Score]]&gt;=8,"High Risk",FraudData[[#This Row],[Fraud Risk Score]]&gt;=6,"Medium Risk",TRUE,"Low Risk")</f>
        <v>Low Risk</v>
      </c>
    </row>
    <row r="8269" spans="1:19">
      <c r="A8269">
        <v>8268</v>
      </c>
      <c r="B8269">
        <v>81.77</v>
      </c>
      <c r="C8269">
        <v>21</v>
      </c>
      <c r="D8269" t="s">
        <v>49</v>
      </c>
      <c r="E8269">
        <v>1</v>
      </c>
      <c r="F8269">
        <v>0</v>
      </c>
      <c r="G8269">
        <v>42</v>
      </c>
      <c r="H8269">
        <v>1</v>
      </c>
      <c r="I8269">
        <v>39</v>
      </c>
      <c r="J8269">
        <v>0</v>
      </c>
      <c r="K8269">
        <f>_xlfn.XLOOKUP(FraudData[[#This Row],[amount]],AmountRules[Amount Min],AmountRules[Risk Points],,-1)</f>
        <v>0</v>
      </c>
      <c r="L8269">
        <f>_xlfn.XLOOKUP(FraudData[[#This Row],[transaction_hour]],TimeRules[Hour Min],TimeRules[Risk Points],,-1)</f>
        <v>0</v>
      </c>
      <c r="M8269">
        <f>_xlfn.XLOOKUP(FraudData[[#This Row],[foreign_transaction]],ForeignRules[Foreign Transaction],ForeignRules[Risk Points],0)</f>
        <v>3</v>
      </c>
      <c r="N8269">
        <f>_xlfn.XLOOKUP(FraudData[[#This Row],[location_mismatch]],Table10[Location Mismatch],Table10[Risk Points],0)</f>
        <v>0</v>
      </c>
      <c r="O8269">
        <f>_xlfn.XLOOKUP(FraudData[[#This Row],[device_trust_score]],DeviceRules[Device Min],DeviceRules[Risk Points],,-1)</f>
        <v>2</v>
      </c>
      <c r="P8269">
        <f>_xlfn.XLOOKUP(FraudData[[#This Row],[velocity_last_24h]],VelocityRules[Velocity Min],VelocityRules[Risk Points],,-1)</f>
        <v>0</v>
      </c>
      <c r="Q8269">
        <f>_xlfn.XLOOKUP(FraudData[[#This Row],[merchant_category]],MerchantRules[Merchant Category],MerchantRules[Risk Points],0)</f>
        <v>1</v>
      </c>
      <c r="R8269">
        <f>SUM(FraudData[[#This Row],[Amount Risk]:[Merchant Risk]])</f>
        <v>6</v>
      </c>
      <c r="S8269" t="str" cm="1">
        <f t="array" ref="S8269">_xlfn.IFS(FraudData[[#This Row],[Fraud Risk Score]]&gt;=8,"High Risk",FraudData[[#This Row],[Fraud Risk Score]]&gt;=6,"Medium Risk",TRUE,"Low Risk")</f>
        <v>Medium Risk</v>
      </c>
    </row>
    <row r="8270" spans="1:19">
      <c r="A8270">
        <v>8269</v>
      </c>
      <c r="B8270">
        <v>170.18</v>
      </c>
      <c r="C8270">
        <v>0</v>
      </c>
      <c r="D8270" t="s">
        <v>49</v>
      </c>
      <c r="E8270">
        <v>0</v>
      </c>
      <c r="F8270">
        <v>0</v>
      </c>
      <c r="G8270">
        <v>63</v>
      </c>
      <c r="H8270">
        <v>4</v>
      </c>
      <c r="I8270">
        <v>57</v>
      </c>
      <c r="J8270">
        <v>0</v>
      </c>
      <c r="K8270">
        <f>_xlfn.XLOOKUP(FraudData[[#This Row],[amount]],AmountRules[Amount Min],AmountRules[Risk Points],,-1)</f>
        <v>0</v>
      </c>
      <c r="L8270">
        <f>_xlfn.XLOOKUP(FraudData[[#This Row],[transaction_hour]],TimeRules[Hour Min],TimeRules[Risk Points],,-1)</f>
        <v>3</v>
      </c>
      <c r="M8270">
        <f>_xlfn.XLOOKUP(FraudData[[#This Row],[foreign_transaction]],ForeignRules[Foreign Transaction],ForeignRules[Risk Points],0)</f>
        <v>0</v>
      </c>
      <c r="N8270">
        <f>_xlfn.XLOOKUP(FraudData[[#This Row],[location_mismatch]],Table10[Location Mismatch],Table10[Risk Points],0)</f>
        <v>0</v>
      </c>
      <c r="O8270">
        <f>_xlfn.XLOOKUP(FraudData[[#This Row],[device_trust_score]],DeviceRules[Device Min],DeviceRules[Risk Points],,-1)</f>
        <v>1</v>
      </c>
      <c r="P8270">
        <f>_xlfn.XLOOKUP(FraudData[[#This Row],[velocity_last_24h]],VelocityRules[Velocity Min],VelocityRules[Risk Points],,-1)</f>
        <v>0</v>
      </c>
      <c r="Q8270">
        <f>_xlfn.XLOOKUP(FraudData[[#This Row],[merchant_category]],MerchantRules[Merchant Category],MerchantRules[Risk Points],0)</f>
        <v>1</v>
      </c>
      <c r="R8270">
        <f>SUM(FraudData[[#This Row],[Amount Risk]:[Merchant Risk]])</f>
        <v>5</v>
      </c>
      <c r="S8270" t="str" cm="1">
        <f t="array" ref="S8270">_xlfn.IFS(FraudData[[#This Row],[Fraud Risk Score]]&gt;=8,"High Risk",FraudData[[#This Row],[Fraud Risk Score]]&gt;=6,"Medium Risk",TRUE,"Low Risk")</f>
        <v>Low Risk</v>
      </c>
    </row>
    <row r="8271" spans="1:19">
      <c r="A8271">
        <v>8270</v>
      </c>
      <c r="B8271">
        <v>214.35</v>
      </c>
      <c r="C8271">
        <v>5</v>
      </c>
      <c r="D8271" t="s">
        <v>47</v>
      </c>
      <c r="E8271">
        <v>0</v>
      </c>
      <c r="F8271">
        <v>1</v>
      </c>
      <c r="G8271">
        <v>97</v>
      </c>
      <c r="H8271">
        <v>2</v>
      </c>
      <c r="I8271">
        <v>38</v>
      </c>
      <c r="J8271">
        <v>0</v>
      </c>
      <c r="K8271">
        <f>_xlfn.XLOOKUP(FraudData[[#This Row],[amount]],AmountRules[Amount Min],AmountRules[Risk Points],,-1)</f>
        <v>0</v>
      </c>
      <c r="L8271">
        <f>_xlfn.XLOOKUP(FraudData[[#This Row],[transaction_hour]],TimeRules[Hour Min],TimeRules[Risk Points],,-1)</f>
        <v>0</v>
      </c>
      <c r="M8271">
        <f>_xlfn.XLOOKUP(FraudData[[#This Row],[foreign_transaction]],ForeignRules[Foreign Transaction],ForeignRules[Risk Points],0)</f>
        <v>0</v>
      </c>
      <c r="N8271">
        <f>_xlfn.XLOOKUP(FraudData[[#This Row],[location_mismatch]],Table10[Location Mismatch],Table10[Risk Points],0)</f>
        <v>3</v>
      </c>
      <c r="O8271">
        <f>_xlfn.XLOOKUP(FraudData[[#This Row],[device_trust_score]],DeviceRules[Device Min],DeviceRules[Risk Points],,-1)</f>
        <v>0</v>
      </c>
      <c r="P8271">
        <f>_xlfn.XLOOKUP(FraudData[[#This Row],[velocity_last_24h]],VelocityRules[Velocity Min],VelocityRules[Risk Points],,-1)</f>
        <v>0</v>
      </c>
      <c r="Q8271">
        <f>_xlfn.XLOOKUP(FraudData[[#This Row],[merchant_category]],MerchantRules[Merchant Category],MerchantRules[Risk Points],0)</f>
        <v>0</v>
      </c>
      <c r="R8271">
        <f>SUM(FraudData[[#This Row],[Amount Risk]:[Merchant Risk]])</f>
        <v>3</v>
      </c>
      <c r="S8271" t="str" cm="1">
        <f t="array" ref="S8271">_xlfn.IFS(FraudData[[#This Row],[Fraud Risk Score]]&gt;=8,"High Risk",FraudData[[#This Row],[Fraud Risk Score]]&gt;=6,"Medium Risk",TRUE,"Low Risk")</f>
        <v>Low Risk</v>
      </c>
    </row>
    <row r="8272" spans="1:19">
      <c r="A8272">
        <v>8271</v>
      </c>
      <c r="B8272">
        <v>75.47</v>
      </c>
      <c r="C8272">
        <v>6</v>
      </c>
      <c r="D8272" t="s">
        <v>47</v>
      </c>
      <c r="E8272">
        <v>0</v>
      </c>
      <c r="F8272">
        <v>0</v>
      </c>
      <c r="G8272">
        <v>75</v>
      </c>
      <c r="H8272">
        <v>4</v>
      </c>
      <c r="I8272">
        <v>56</v>
      </c>
      <c r="J8272">
        <v>0</v>
      </c>
      <c r="K8272">
        <f>_xlfn.XLOOKUP(FraudData[[#This Row],[amount]],AmountRules[Amount Min],AmountRules[Risk Points],,-1)</f>
        <v>0</v>
      </c>
      <c r="L8272">
        <f>_xlfn.XLOOKUP(FraudData[[#This Row],[transaction_hour]],TimeRules[Hour Min],TimeRules[Risk Points],,-1)</f>
        <v>0</v>
      </c>
      <c r="M8272">
        <f>_xlfn.XLOOKUP(FraudData[[#This Row],[foreign_transaction]],ForeignRules[Foreign Transaction],ForeignRules[Risk Points],0)</f>
        <v>0</v>
      </c>
      <c r="N8272">
        <f>_xlfn.XLOOKUP(FraudData[[#This Row],[location_mismatch]],Table10[Location Mismatch],Table10[Risk Points],0)</f>
        <v>0</v>
      </c>
      <c r="O8272">
        <f>_xlfn.XLOOKUP(FraudData[[#This Row],[device_trust_score]],DeviceRules[Device Min],DeviceRules[Risk Points],,-1)</f>
        <v>0</v>
      </c>
      <c r="P8272">
        <f>_xlfn.XLOOKUP(FraudData[[#This Row],[velocity_last_24h]],VelocityRules[Velocity Min],VelocityRules[Risk Points],,-1)</f>
        <v>0</v>
      </c>
      <c r="Q8272">
        <f>_xlfn.XLOOKUP(FraudData[[#This Row],[merchant_category]],MerchantRules[Merchant Category],MerchantRules[Risk Points],0)</f>
        <v>0</v>
      </c>
      <c r="R8272">
        <f>SUM(FraudData[[#This Row],[Amount Risk]:[Merchant Risk]])</f>
        <v>0</v>
      </c>
      <c r="S8272" t="str" cm="1">
        <f t="array" ref="S8272">_xlfn.IFS(FraudData[[#This Row],[Fraud Risk Score]]&gt;=8,"High Risk",FraudData[[#This Row],[Fraud Risk Score]]&gt;=6,"Medium Risk",TRUE,"Low Risk")</f>
        <v>Low Risk</v>
      </c>
    </row>
    <row r="8273" spans="1:19">
      <c r="A8273">
        <v>8272</v>
      </c>
      <c r="B8273">
        <v>20.56</v>
      </c>
      <c r="C8273">
        <v>14</v>
      </c>
      <c r="D8273" t="s">
        <v>49</v>
      </c>
      <c r="E8273">
        <v>0</v>
      </c>
      <c r="F8273">
        <v>0</v>
      </c>
      <c r="G8273">
        <v>47</v>
      </c>
      <c r="H8273">
        <v>3</v>
      </c>
      <c r="I8273">
        <v>36</v>
      </c>
      <c r="J8273">
        <v>0</v>
      </c>
      <c r="K8273">
        <f>_xlfn.XLOOKUP(FraudData[[#This Row],[amount]],AmountRules[Amount Min],AmountRules[Risk Points],,-1)</f>
        <v>0</v>
      </c>
      <c r="L8273">
        <f>_xlfn.XLOOKUP(FraudData[[#This Row],[transaction_hour]],TimeRules[Hour Min],TimeRules[Risk Points],,-1)</f>
        <v>0</v>
      </c>
      <c r="M8273">
        <f>_xlfn.XLOOKUP(FraudData[[#This Row],[foreign_transaction]],ForeignRules[Foreign Transaction],ForeignRules[Risk Points],0)</f>
        <v>0</v>
      </c>
      <c r="N8273">
        <f>_xlfn.XLOOKUP(FraudData[[#This Row],[location_mismatch]],Table10[Location Mismatch],Table10[Risk Points],0)</f>
        <v>0</v>
      </c>
      <c r="O8273">
        <f>_xlfn.XLOOKUP(FraudData[[#This Row],[device_trust_score]],DeviceRules[Device Min],DeviceRules[Risk Points],,-1)</f>
        <v>2</v>
      </c>
      <c r="P8273">
        <f>_xlfn.XLOOKUP(FraudData[[#This Row],[velocity_last_24h]],VelocityRules[Velocity Min],VelocityRules[Risk Points],,-1)</f>
        <v>0</v>
      </c>
      <c r="Q8273">
        <f>_xlfn.XLOOKUP(FraudData[[#This Row],[merchant_category]],MerchantRules[Merchant Category],MerchantRules[Risk Points],0)</f>
        <v>1</v>
      </c>
      <c r="R8273">
        <f>SUM(FraudData[[#This Row],[Amount Risk]:[Merchant Risk]])</f>
        <v>3</v>
      </c>
      <c r="S8273" t="str" cm="1">
        <f t="array" ref="S8273">_xlfn.IFS(FraudData[[#This Row],[Fraud Risk Score]]&gt;=8,"High Risk",FraudData[[#This Row],[Fraud Risk Score]]&gt;=6,"Medium Risk",TRUE,"Low Risk")</f>
        <v>Low Risk</v>
      </c>
    </row>
    <row r="8274" spans="1:19">
      <c r="A8274">
        <v>8273</v>
      </c>
      <c r="B8274">
        <v>12.99</v>
      </c>
      <c r="C8274">
        <v>17</v>
      </c>
      <c r="D8274" t="s">
        <v>47</v>
      </c>
      <c r="E8274">
        <v>0</v>
      </c>
      <c r="F8274">
        <v>0</v>
      </c>
      <c r="G8274">
        <v>57</v>
      </c>
      <c r="H8274">
        <v>2</v>
      </c>
      <c r="I8274">
        <v>31</v>
      </c>
      <c r="J8274">
        <v>0</v>
      </c>
      <c r="K8274">
        <f>_xlfn.XLOOKUP(FraudData[[#This Row],[amount]],AmountRules[Amount Min],AmountRules[Risk Points],,-1)</f>
        <v>0</v>
      </c>
      <c r="L8274">
        <f>_xlfn.XLOOKUP(FraudData[[#This Row],[transaction_hour]],TimeRules[Hour Min],TimeRules[Risk Points],,-1)</f>
        <v>0</v>
      </c>
      <c r="M8274">
        <f>_xlfn.XLOOKUP(FraudData[[#This Row],[foreign_transaction]],ForeignRules[Foreign Transaction],ForeignRules[Risk Points],0)</f>
        <v>0</v>
      </c>
      <c r="N8274">
        <f>_xlfn.XLOOKUP(FraudData[[#This Row],[location_mismatch]],Table10[Location Mismatch],Table10[Risk Points],0)</f>
        <v>0</v>
      </c>
      <c r="O8274">
        <f>_xlfn.XLOOKUP(FraudData[[#This Row],[device_trust_score]],DeviceRules[Device Min],DeviceRules[Risk Points],,-1)</f>
        <v>1</v>
      </c>
      <c r="P8274">
        <f>_xlfn.XLOOKUP(FraudData[[#This Row],[velocity_last_24h]],VelocityRules[Velocity Min],VelocityRules[Risk Points],,-1)</f>
        <v>0</v>
      </c>
      <c r="Q8274">
        <f>_xlfn.XLOOKUP(FraudData[[#This Row],[merchant_category]],MerchantRules[Merchant Category],MerchantRules[Risk Points],0)</f>
        <v>0</v>
      </c>
      <c r="R8274">
        <f>SUM(FraudData[[#This Row],[Amount Risk]:[Merchant Risk]])</f>
        <v>1</v>
      </c>
      <c r="S8274" t="str" cm="1">
        <f t="array" ref="S8274">_xlfn.IFS(FraudData[[#This Row],[Fraud Risk Score]]&gt;=8,"High Risk",FraudData[[#This Row],[Fraud Risk Score]]&gt;=6,"Medium Risk",TRUE,"Low Risk")</f>
        <v>Low Risk</v>
      </c>
    </row>
    <row r="8275" spans="1:19">
      <c r="A8275">
        <v>8274</v>
      </c>
      <c r="B8275">
        <v>160.02000000000001</v>
      </c>
      <c r="C8275">
        <v>8</v>
      </c>
      <c r="D8275" t="s">
        <v>49</v>
      </c>
      <c r="E8275">
        <v>0</v>
      </c>
      <c r="F8275">
        <v>0</v>
      </c>
      <c r="G8275">
        <v>84</v>
      </c>
      <c r="H8275">
        <v>3</v>
      </c>
      <c r="I8275">
        <v>69</v>
      </c>
      <c r="J8275">
        <v>0</v>
      </c>
      <c r="K8275">
        <f>_xlfn.XLOOKUP(FraudData[[#This Row],[amount]],AmountRules[Amount Min],AmountRules[Risk Points],,-1)</f>
        <v>0</v>
      </c>
      <c r="L8275">
        <f>_xlfn.XLOOKUP(FraudData[[#This Row],[transaction_hour]],TimeRules[Hour Min],TimeRules[Risk Points],,-1)</f>
        <v>0</v>
      </c>
      <c r="M8275">
        <f>_xlfn.XLOOKUP(FraudData[[#This Row],[foreign_transaction]],ForeignRules[Foreign Transaction],ForeignRules[Risk Points],0)</f>
        <v>0</v>
      </c>
      <c r="N8275">
        <f>_xlfn.XLOOKUP(FraudData[[#This Row],[location_mismatch]],Table10[Location Mismatch],Table10[Risk Points],0)</f>
        <v>0</v>
      </c>
      <c r="O8275">
        <f>_xlfn.XLOOKUP(FraudData[[#This Row],[device_trust_score]],DeviceRules[Device Min],DeviceRules[Risk Points],,-1)</f>
        <v>0</v>
      </c>
      <c r="P8275">
        <f>_xlfn.XLOOKUP(FraudData[[#This Row],[velocity_last_24h]],VelocityRules[Velocity Min],VelocityRules[Risk Points],,-1)</f>
        <v>0</v>
      </c>
      <c r="Q8275">
        <f>_xlfn.XLOOKUP(FraudData[[#This Row],[merchant_category]],MerchantRules[Merchant Category],MerchantRules[Risk Points],0)</f>
        <v>1</v>
      </c>
      <c r="R8275">
        <f>SUM(FraudData[[#This Row],[Amount Risk]:[Merchant Risk]])</f>
        <v>1</v>
      </c>
      <c r="S8275" t="str" cm="1">
        <f t="array" ref="S8275">_xlfn.IFS(FraudData[[#This Row],[Fraud Risk Score]]&gt;=8,"High Risk",FraudData[[#This Row],[Fraud Risk Score]]&gt;=6,"Medium Risk",TRUE,"Low Risk")</f>
        <v>Low Risk</v>
      </c>
    </row>
    <row r="8276" spans="1:19">
      <c r="A8276">
        <v>8275</v>
      </c>
      <c r="B8276">
        <v>132.36000000000001</v>
      </c>
      <c r="C8276">
        <v>7</v>
      </c>
      <c r="D8276" t="s">
        <v>46</v>
      </c>
      <c r="E8276">
        <v>0</v>
      </c>
      <c r="F8276">
        <v>0</v>
      </c>
      <c r="G8276">
        <v>83</v>
      </c>
      <c r="H8276">
        <v>2</v>
      </c>
      <c r="I8276">
        <v>67</v>
      </c>
      <c r="J8276">
        <v>0</v>
      </c>
      <c r="K8276">
        <f>_xlfn.XLOOKUP(FraudData[[#This Row],[amount]],AmountRules[Amount Min],AmountRules[Risk Points],,-1)</f>
        <v>0</v>
      </c>
      <c r="L8276">
        <f>_xlfn.XLOOKUP(FraudData[[#This Row],[transaction_hour]],TimeRules[Hour Min],TimeRules[Risk Points],,-1)</f>
        <v>0</v>
      </c>
      <c r="M8276">
        <f>_xlfn.XLOOKUP(FraudData[[#This Row],[foreign_transaction]],ForeignRules[Foreign Transaction],ForeignRules[Risk Points],0)</f>
        <v>0</v>
      </c>
      <c r="N8276">
        <f>_xlfn.XLOOKUP(FraudData[[#This Row],[location_mismatch]],Table10[Location Mismatch],Table10[Risk Points],0)</f>
        <v>0</v>
      </c>
      <c r="O8276">
        <f>_xlfn.XLOOKUP(FraudData[[#This Row],[device_trust_score]],DeviceRules[Device Min],DeviceRules[Risk Points],,-1)</f>
        <v>0</v>
      </c>
      <c r="P8276">
        <f>_xlfn.XLOOKUP(FraudData[[#This Row],[velocity_last_24h]],VelocityRules[Velocity Min],VelocityRules[Risk Points],,-1)</f>
        <v>0</v>
      </c>
      <c r="Q8276">
        <f>_xlfn.XLOOKUP(FraudData[[#This Row],[merchant_category]],MerchantRules[Merchant Category],MerchantRules[Risk Points],0)</f>
        <v>0</v>
      </c>
      <c r="R8276">
        <f>SUM(FraudData[[#This Row],[Amount Risk]:[Merchant Risk]])</f>
        <v>0</v>
      </c>
      <c r="S8276" t="str" cm="1">
        <f t="array" ref="S8276">_xlfn.IFS(FraudData[[#This Row],[Fraud Risk Score]]&gt;=8,"High Risk",FraudData[[#This Row],[Fraud Risk Score]]&gt;=6,"Medium Risk",TRUE,"Low Risk")</f>
        <v>Low Risk</v>
      </c>
    </row>
    <row r="8277" spans="1:19">
      <c r="A8277">
        <v>8276</v>
      </c>
      <c r="B8277">
        <v>244</v>
      </c>
      <c r="C8277">
        <v>9</v>
      </c>
      <c r="D8277" t="s">
        <v>47</v>
      </c>
      <c r="E8277">
        <v>0</v>
      </c>
      <c r="F8277">
        <v>0</v>
      </c>
      <c r="G8277">
        <v>50</v>
      </c>
      <c r="H8277">
        <v>3</v>
      </c>
      <c r="I8277">
        <v>25</v>
      </c>
      <c r="J8277">
        <v>0</v>
      </c>
      <c r="K8277">
        <f>_xlfn.XLOOKUP(FraudData[[#This Row],[amount]],AmountRules[Amount Min],AmountRules[Risk Points],,-1)</f>
        <v>0</v>
      </c>
      <c r="L8277">
        <f>_xlfn.XLOOKUP(FraudData[[#This Row],[transaction_hour]],TimeRules[Hour Min],TimeRules[Risk Points],,-1)</f>
        <v>0</v>
      </c>
      <c r="M8277">
        <f>_xlfn.XLOOKUP(FraudData[[#This Row],[foreign_transaction]],ForeignRules[Foreign Transaction],ForeignRules[Risk Points],0)</f>
        <v>0</v>
      </c>
      <c r="N8277">
        <f>_xlfn.XLOOKUP(FraudData[[#This Row],[location_mismatch]],Table10[Location Mismatch],Table10[Risk Points],0)</f>
        <v>0</v>
      </c>
      <c r="O8277">
        <f>_xlfn.XLOOKUP(FraudData[[#This Row],[device_trust_score]],DeviceRules[Device Min],DeviceRules[Risk Points],,-1)</f>
        <v>1</v>
      </c>
      <c r="P8277">
        <f>_xlfn.XLOOKUP(FraudData[[#This Row],[velocity_last_24h]],VelocityRules[Velocity Min],VelocityRules[Risk Points],,-1)</f>
        <v>0</v>
      </c>
      <c r="Q8277">
        <f>_xlfn.XLOOKUP(FraudData[[#This Row],[merchant_category]],MerchantRules[Merchant Category],MerchantRules[Risk Points],0)</f>
        <v>0</v>
      </c>
      <c r="R8277">
        <f>SUM(FraudData[[#This Row],[Amount Risk]:[Merchant Risk]])</f>
        <v>1</v>
      </c>
      <c r="S8277" t="str" cm="1">
        <f t="array" ref="S8277">_xlfn.IFS(FraudData[[#This Row],[Fraud Risk Score]]&gt;=8,"High Risk",FraudData[[#This Row],[Fraud Risk Score]]&gt;=6,"Medium Risk",TRUE,"Low Risk")</f>
        <v>Low Risk</v>
      </c>
    </row>
    <row r="8278" spans="1:19">
      <c r="A8278">
        <v>8277</v>
      </c>
      <c r="B8278">
        <v>128.31</v>
      </c>
      <c r="C8278">
        <v>3</v>
      </c>
      <c r="D8278" t="s">
        <v>50</v>
      </c>
      <c r="E8278">
        <v>0</v>
      </c>
      <c r="F8278">
        <v>0</v>
      </c>
      <c r="G8278">
        <v>41</v>
      </c>
      <c r="H8278">
        <v>1</v>
      </c>
      <c r="I8278">
        <v>23</v>
      </c>
      <c r="J8278">
        <v>0</v>
      </c>
      <c r="K8278">
        <f>_xlfn.XLOOKUP(FraudData[[#This Row],[amount]],AmountRules[Amount Min],AmountRules[Risk Points],,-1)</f>
        <v>0</v>
      </c>
      <c r="L8278">
        <f>_xlfn.XLOOKUP(FraudData[[#This Row],[transaction_hour]],TimeRules[Hour Min],TimeRules[Risk Points],,-1)</f>
        <v>3</v>
      </c>
      <c r="M8278">
        <f>_xlfn.XLOOKUP(FraudData[[#This Row],[foreign_transaction]],ForeignRules[Foreign Transaction],ForeignRules[Risk Points],0)</f>
        <v>0</v>
      </c>
      <c r="N8278">
        <f>_xlfn.XLOOKUP(FraudData[[#This Row],[location_mismatch]],Table10[Location Mismatch],Table10[Risk Points],0)</f>
        <v>0</v>
      </c>
      <c r="O8278">
        <f>_xlfn.XLOOKUP(FraudData[[#This Row],[device_trust_score]],DeviceRules[Device Min],DeviceRules[Risk Points],,-1)</f>
        <v>2</v>
      </c>
      <c r="P8278">
        <f>_xlfn.XLOOKUP(FraudData[[#This Row],[velocity_last_24h]],VelocityRules[Velocity Min],VelocityRules[Risk Points],,-1)</f>
        <v>0</v>
      </c>
      <c r="Q8278">
        <f>_xlfn.XLOOKUP(FraudData[[#This Row],[merchant_category]],MerchantRules[Merchant Category],MerchantRules[Risk Points],0)</f>
        <v>0</v>
      </c>
      <c r="R8278">
        <f>SUM(FraudData[[#This Row],[Amount Risk]:[Merchant Risk]])</f>
        <v>5</v>
      </c>
      <c r="S8278" t="str" cm="1">
        <f t="array" ref="S8278">_xlfn.IFS(FraudData[[#This Row],[Fraud Risk Score]]&gt;=8,"High Risk",FraudData[[#This Row],[Fraud Risk Score]]&gt;=6,"Medium Risk",TRUE,"Low Risk")</f>
        <v>Low Risk</v>
      </c>
    </row>
    <row r="8279" spans="1:19">
      <c r="A8279">
        <v>8278</v>
      </c>
      <c r="B8279">
        <v>98.81</v>
      </c>
      <c r="C8279">
        <v>19</v>
      </c>
      <c r="D8279" t="s">
        <v>47</v>
      </c>
      <c r="E8279">
        <v>0</v>
      </c>
      <c r="F8279">
        <v>0</v>
      </c>
      <c r="G8279">
        <v>77</v>
      </c>
      <c r="H8279">
        <v>0</v>
      </c>
      <c r="I8279">
        <v>63</v>
      </c>
      <c r="J8279">
        <v>0</v>
      </c>
      <c r="K8279">
        <f>_xlfn.XLOOKUP(FraudData[[#This Row],[amount]],AmountRules[Amount Min],AmountRules[Risk Points],,-1)</f>
        <v>0</v>
      </c>
      <c r="L8279">
        <f>_xlfn.XLOOKUP(FraudData[[#This Row],[transaction_hour]],TimeRules[Hour Min],TimeRules[Risk Points],,-1)</f>
        <v>0</v>
      </c>
      <c r="M8279">
        <f>_xlfn.XLOOKUP(FraudData[[#This Row],[foreign_transaction]],ForeignRules[Foreign Transaction],ForeignRules[Risk Points],0)</f>
        <v>0</v>
      </c>
      <c r="N8279">
        <f>_xlfn.XLOOKUP(FraudData[[#This Row],[location_mismatch]],Table10[Location Mismatch],Table10[Risk Points],0)</f>
        <v>0</v>
      </c>
      <c r="O8279">
        <f>_xlfn.XLOOKUP(FraudData[[#This Row],[device_trust_score]],DeviceRules[Device Min],DeviceRules[Risk Points],,-1)</f>
        <v>0</v>
      </c>
      <c r="P8279">
        <f>_xlfn.XLOOKUP(FraudData[[#This Row],[velocity_last_24h]],VelocityRules[Velocity Min],VelocityRules[Risk Points],,-1)</f>
        <v>0</v>
      </c>
      <c r="Q8279">
        <f>_xlfn.XLOOKUP(FraudData[[#This Row],[merchant_category]],MerchantRules[Merchant Category],MerchantRules[Risk Points],0)</f>
        <v>0</v>
      </c>
      <c r="R8279">
        <f>SUM(FraudData[[#This Row],[Amount Risk]:[Merchant Risk]])</f>
        <v>0</v>
      </c>
      <c r="S8279" t="str" cm="1">
        <f t="array" ref="S8279">_xlfn.IFS(FraudData[[#This Row],[Fraud Risk Score]]&gt;=8,"High Risk",FraudData[[#This Row],[Fraud Risk Score]]&gt;=6,"Medium Risk",TRUE,"Low Risk")</f>
        <v>Low Risk</v>
      </c>
    </row>
    <row r="8280" spans="1:19">
      <c r="A8280">
        <v>8279</v>
      </c>
      <c r="B8280">
        <v>91.38</v>
      </c>
      <c r="C8280">
        <v>7</v>
      </c>
      <c r="D8280" t="s">
        <v>49</v>
      </c>
      <c r="E8280">
        <v>1</v>
      </c>
      <c r="F8280">
        <v>0</v>
      </c>
      <c r="G8280">
        <v>67</v>
      </c>
      <c r="H8280">
        <v>1</v>
      </c>
      <c r="I8280">
        <v>49</v>
      </c>
      <c r="J8280">
        <v>0</v>
      </c>
      <c r="K8280">
        <f>_xlfn.XLOOKUP(FraudData[[#This Row],[amount]],AmountRules[Amount Min],AmountRules[Risk Points],,-1)</f>
        <v>0</v>
      </c>
      <c r="L8280">
        <f>_xlfn.XLOOKUP(FraudData[[#This Row],[transaction_hour]],TimeRules[Hour Min],TimeRules[Risk Points],,-1)</f>
        <v>0</v>
      </c>
      <c r="M8280">
        <f>_xlfn.XLOOKUP(FraudData[[#This Row],[foreign_transaction]],ForeignRules[Foreign Transaction],ForeignRules[Risk Points],0)</f>
        <v>3</v>
      </c>
      <c r="N8280">
        <f>_xlfn.XLOOKUP(FraudData[[#This Row],[location_mismatch]],Table10[Location Mismatch],Table10[Risk Points],0)</f>
        <v>0</v>
      </c>
      <c r="O8280">
        <f>_xlfn.XLOOKUP(FraudData[[#This Row],[device_trust_score]],DeviceRules[Device Min],DeviceRules[Risk Points],,-1)</f>
        <v>1</v>
      </c>
      <c r="P8280">
        <f>_xlfn.XLOOKUP(FraudData[[#This Row],[velocity_last_24h]],VelocityRules[Velocity Min],VelocityRules[Risk Points],,-1)</f>
        <v>0</v>
      </c>
      <c r="Q8280">
        <f>_xlfn.XLOOKUP(FraudData[[#This Row],[merchant_category]],MerchantRules[Merchant Category],MerchantRules[Risk Points],0)</f>
        <v>1</v>
      </c>
      <c r="R8280">
        <f>SUM(FraudData[[#This Row],[Amount Risk]:[Merchant Risk]])</f>
        <v>5</v>
      </c>
      <c r="S8280" t="str" cm="1">
        <f t="array" ref="S8280">_xlfn.IFS(FraudData[[#This Row],[Fraud Risk Score]]&gt;=8,"High Risk",FraudData[[#This Row],[Fraud Risk Score]]&gt;=6,"Medium Risk",TRUE,"Low Risk")</f>
        <v>Low Risk</v>
      </c>
    </row>
    <row r="8281" spans="1:19">
      <c r="A8281">
        <v>8280</v>
      </c>
      <c r="B8281">
        <v>4.82</v>
      </c>
      <c r="C8281">
        <v>0</v>
      </c>
      <c r="D8281" t="s">
        <v>50</v>
      </c>
      <c r="E8281">
        <v>0</v>
      </c>
      <c r="F8281">
        <v>0</v>
      </c>
      <c r="G8281">
        <v>72</v>
      </c>
      <c r="H8281">
        <v>4</v>
      </c>
      <c r="I8281">
        <v>40</v>
      </c>
      <c r="J8281">
        <v>0</v>
      </c>
      <c r="K8281">
        <f>_xlfn.XLOOKUP(FraudData[[#This Row],[amount]],AmountRules[Amount Min],AmountRules[Risk Points],,-1)</f>
        <v>0</v>
      </c>
      <c r="L8281">
        <f>_xlfn.XLOOKUP(FraudData[[#This Row],[transaction_hour]],TimeRules[Hour Min],TimeRules[Risk Points],,-1)</f>
        <v>3</v>
      </c>
      <c r="M8281">
        <f>_xlfn.XLOOKUP(FraudData[[#This Row],[foreign_transaction]],ForeignRules[Foreign Transaction],ForeignRules[Risk Points],0)</f>
        <v>0</v>
      </c>
      <c r="N8281">
        <f>_xlfn.XLOOKUP(FraudData[[#This Row],[location_mismatch]],Table10[Location Mismatch],Table10[Risk Points],0)</f>
        <v>0</v>
      </c>
      <c r="O8281">
        <f>_xlfn.XLOOKUP(FraudData[[#This Row],[device_trust_score]],DeviceRules[Device Min],DeviceRules[Risk Points],,-1)</f>
        <v>0</v>
      </c>
      <c r="P8281">
        <f>_xlfn.XLOOKUP(FraudData[[#This Row],[velocity_last_24h]],VelocityRules[Velocity Min],VelocityRules[Risk Points],,-1)</f>
        <v>0</v>
      </c>
      <c r="Q8281">
        <f>_xlfn.XLOOKUP(FraudData[[#This Row],[merchant_category]],MerchantRules[Merchant Category],MerchantRules[Risk Points],0)</f>
        <v>0</v>
      </c>
      <c r="R8281">
        <f>SUM(FraudData[[#This Row],[Amount Risk]:[Merchant Risk]])</f>
        <v>3</v>
      </c>
      <c r="S8281" t="str" cm="1">
        <f t="array" ref="S8281">_xlfn.IFS(FraudData[[#This Row],[Fraud Risk Score]]&gt;=8,"High Risk",FraudData[[#This Row],[Fraud Risk Score]]&gt;=6,"Medium Risk",TRUE,"Low Risk")</f>
        <v>Low Risk</v>
      </c>
    </row>
    <row r="8282" spans="1:19">
      <c r="A8282">
        <v>8281</v>
      </c>
      <c r="B8282">
        <v>73.59</v>
      </c>
      <c r="C8282">
        <v>7</v>
      </c>
      <c r="D8282" t="s">
        <v>48</v>
      </c>
      <c r="E8282">
        <v>0</v>
      </c>
      <c r="F8282">
        <v>0</v>
      </c>
      <c r="G8282">
        <v>44</v>
      </c>
      <c r="H8282">
        <v>6</v>
      </c>
      <c r="I8282">
        <v>22</v>
      </c>
      <c r="J8282">
        <v>0</v>
      </c>
      <c r="K8282">
        <f>_xlfn.XLOOKUP(FraudData[[#This Row],[amount]],AmountRules[Amount Min],AmountRules[Risk Points],,-1)</f>
        <v>0</v>
      </c>
      <c r="L8282">
        <f>_xlfn.XLOOKUP(FraudData[[#This Row],[transaction_hour]],TimeRules[Hour Min],TimeRules[Risk Points],,-1)</f>
        <v>0</v>
      </c>
      <c r="M8282">
        <f>_xlfn.XLOOKUP(FraudData[[#This Row],[foreign_transaction]],ForeignRules[Foreign Transaction],ForeignRules[Risk Points],0)</f>
        <v>0</v>
      </c>
      <c r="N8282">
        <f>_xlfn.XLOOKUP(FraudData[[#This Row],[location_mismatch]],Table10[Location Mismatch],Table10[Risk Points],0)</f>
        <v>0</v>
      </c>
      <c r="O8282">
        <f>_xlfn.XLOOKUP(FraudData[[#This Row],[device_trust_score]],DeviceRules[Device Min],DeviceRules[Risk Points],,-1)</f>
        <v>2</v>
      </c>
      <c r="P8282">
        <f>_xlfn.XLOOKUP(FraudData[[#This Row],[velocity_last_24h]],VelocityRules[Velocity Min],VelocityRules[Risk Points],,-1)</f>
        <v>3</v>
      </c>
      <c r="Q8282">
        <f>_xlfn.XLOOKUP(FraudData[[#This Row],[merchant_category]],MerchantRules[Merchant Category],MerchantRules[Risk Points],0)</f>
        <v>0</v>
      </c>
      <c r="R8282">
        <f>SUM(FraudData[[#This Row],[Amount Risk]:[Merchant Risk]])</f>
        <v>5</v>
      </c>
      <c r="S8282" t="str" cm="1">
        <f t="array" ref="S8282">_xlfn.IFS(FraudData[[#This Row],[Fraud Risk Score]]&gt;=8,"High Risk",FraudData[[#This Row],[Fraud Risk Score]]&gt;=6,"Medium Risk",TRUE,"Low Risk")</f>
        <v>Low Risk</v>
      </c>
    </row>
    <row r="8283" spans="1:19">
      <c r="A8283">
        <v>8282</v>
      </c>
      <c r="B8283">
        <v>671.5</v>
      </c>
      <c r="C8283">
        <v>22</v>
      </c>
      <c r="D8283" t="s">
        <v>50</v>
      </c>
      <c r="E8283">
        <v>0</v>
      </c>
      <c r="F8283">
        <v>0</v>
      </c>
      <c r="G8283">
        <v>59</v>
      </c>
      <c r="H8283">
        <v>1</v>
      </c>
      <c r="I8283">
        <v>56</v>
      </c>
      <c r="J8283">
        <v>0</v>
      </c>
      <c r="K8283">
        <f>_xlfn.XLOOKUP(FraudData[[#This Row],[amount]],AmountRules[Amount Min],AmountRules[Risk Points],,-1)</f>
        <v>1</v>
      </c>
      <c r="L8283">
        <f>_xlfn.XLOOKUP(FraudData[[#This Row],[transaction_hour]],TimeRules[Hour Min],TimeRules[Risk Points],,-1)</f>
        <v>0</v>
      </c>
      <c r="M8283">
        <f>_xlfn.XLOOKUP(FraudData[[#This Row],[foreign_transaction]],ForeignRules[Foreign Transaction],ForeignRules[Risk Points],0)</f>
        <v>0</v>
      </c>
      <c r="N8283">
        <f>_xlfn.XLOOKUP(FraudData[[#This Row],[location_mismatch]],Table10[Location Mismatch],Table10[Risk Points],0)</f>
        <v>0</v>
      </c>
      <c r="O8283">
        <f>_xlfn.XLOOKUP(FraudData[[#This Row],[device_trust_score]],DeviceRules[Device Min],DeviceRules[Risk Points],,-1)</f>
        <v>1</v>
      </c>
      <c r="P8283">
        <f>_xlfn.XLOOKUP(FraudData[[#This Row],[velocity_last_24h]],VelocityRules[Velocity Min],VelocityRules[Risk Points],,-1)</f>
        <v>0</v>
      </c>
      <c r="Q8283">
        <f>_xlfn.XLOOKUP(FraudData[[#This Row],[merchant_category]],MerchantRules[Merchant Category],MerchantRules[Risk Points],0)</f>
        <v>0</v>
      </c>
      <c r="R8283">
        <f>SUM(FraudData[[#This Row],[Amount Risk]:[Merchant Risk]])</f>
        <v>2</v>
      </c>
      <c r="S8283" t="str" cm="1">
        <f t="array" ref="S8283">_xlfn.IFS(FraudData[[#This Row],[Fraud Risk Score]]&gt;=8,"High Risk",FraudData[[#This Row],[Fraud Risk Score]]&gt;=6,"Medium Risk",TRUE,"Low Risk")</f>
        <v>Low Risk</v>
      </c>
    </row>
    <row r="8284" spans="1:19">
      <c r="A8284">
        <v>8283</v>
      </c>
      <c r="B8284">
        <v>372.23</v>
      </c>
      <c r="C8284">
        <v>11</v>
      </c>
      <c r="D8284" t="s">
        <v>50</v>
      </c>
      <c r="E8284">
        <v>1</v>
      </c>
      <c r="F8284">
        <v>0</v>
      </c>
      <c r="G8284">
        <v>57</v>
      </c>
      <c r="H8284">
        <v>3</v>
      </c>
      <c r="I8284">
        <v>69</v>
      </c>
      <c r="J8284">
        <v>0</v>
      </c>
      <c r="K8284">
        <f>_xlfn.XLOOKUP(FraudData[[#This Row],[amount]],AmountRules[Amount Min],AmountRules[Risk Points],,-1)</f>
        <v>0</v>
      </c>
      <c r="L8284">
        <f>_xlfn.XLOOKUP(FraudData[[#This Row],[transaction_hour]],TimeRules[Hour Min],TimeRules[Risk Points],,-1)</f>
        <v>0</v>
      </c>
      <c r="M8284">
        <f>_xlfn.XLOOKUP(FraudData[[#This Row],[foreign_transaction]],ForeignRules[Foreign Transaction],ForeignRules[Risk Points],0)</f>
        <v>3</v>
      </c>
      <c r="N8284">
        <f>_xlfn.XLOOKUP(FraudData[[#This Row],[location_mismatch]],Table10[Location Mismatch],Table10[Risk Points],0)</f>
        <v>0</v>
      </c>
      <c r="O8284">
        <f>_xlfn.XLOOKUP(FraudData[[#This Row],[device_trust_score]],DeviceRules[Device Min],DeviceRules[Risk Points],,-1)</f>
        <v>1</v>
      </c>
      <c r="P8284">
        <f>_xlfn.XLOOKUP(FraudData[[#This Row],[velocity_last_24h]],VelocityRules[Velocity Min],VelocityRules[Risk Points],,-1)</f>
        <v>0</v>
      </c>
      <c r="Q8284">
        <f>_xlfn.XLOOKUP(FraudData[[#This Row],[merchant_category]],MerchantRules[Merchant Category],MerchantRules[Risk Points],0)</f>
        <v>0</v>
      </c>
      <c r="R8284">
        <f>SUM(FraudData[[#This Row],[Amount Risk]:[Merchant Risk]])</f>
        <v>4</v>
      </c>
      <c r="S8284" t="str" cm="1">
        <f t="array" ref="S8284">_xlfn.IFS(FraudData[[#This Row],[Fraud Risk Score]]&gt;=8,"High Risk",FraudData[[#This Row],[Fraud Risk Score]]&gt;=6,"Medium Risk",TRUE,"Low Risk")</f>
        <v>Low Risk</v>
      </c>
    </row>
    <row r="8285" spans="1:19">
      <c r="A8285">
        <v>8284</v>
      </c>
      <c r="B8285">
        <v>71.92</v>
      </c>
      <c r="C8285">
        <v>22</v>
      </c>
      <c r="D8285" t="s">
        <v>47</v>
      </c>
      <c r="E8285">
        <v>0</v>
      </c>
      <c r="F8285">
        <v>0</v>
      </c>
      <c r="G8285">
        <v>26</v>
      </c>
      <c r="H8285">
        <v>3</v>
      </c>
      <c r="I8285">
        <v>21</v>
      </c>
      <c r="J8285">
        <v>0</v>
      </c>
      <c r="K8285">
        <f>_xlfn.XLOOKUP(FraudData[[#This Row],[amount]],AmountRules[Amount Min],AmountRules[Risk Points],,-1)</f>
        <v>0</v>
      </c>
      <c r="L8285">
        <f>_xlfn.XLOOKUP(FraudData[[#This Row],[transaction_hour]],TimeRules[Hour Min],TimeRules[Risk Points],,-1)</f>
        <v>0</v>
      </c>
      <c r="M8285">
        <f>_xlfn.XLOOKUP(FraudData[[#This Row],[foreign_transaction]],ForeignRules[Foreign Transaction],ForeignRules[Risk Points],0)</f>
        <v>0</v>
      </c>
      <c r="N8285">
        <f>_xlfn.XLOOKUP(FraudData[[#This Row],[location_mismatch]],Table10[Location Mismatch],Table10[Risk Points],0)</f>
        <v>0</v>
      </c>
      <c r="O8285">
        <f>_xlfn.XLOOKUP(FraudData[[#This Row],[device_trust_score]],DeviceRules[Device Min],DeviceRules[Risk Points],,-1)</f>
        <v>3</v>
      </c>
      <c r="P8285">
        <f>_xlfn.XLOOKUP(FraudData[[#This Row],[velocity_last_24h]],VelocityRules[Velocity Min],VelocityRules[Risk Points],,-1)</f>
        <v>0</v>
      </c>
      <c r="Q8285">
        <f>_xlfn.XLOOKUP(FraudData[[#This Row],[merchant_category]],MerchantRules[Merchant Category],MerchantRules[Risk Points],0)</f>
        <v>0</v>
      </c>
      <c r="R8285">
        <f>SUM(FraudData[[#This Row],[Amount Risk]:[Merchant Risk]])</f>
        <v>3</v>
      </c>
      <c r="S8285" t="str" cm="1">
        <f t="array" ref="S8285">_xlfn.IFS(FraudData[[#This Row],[Fraud Risk Score]]&gt;=8,"High Risk",FraudData[[#This Row],[Fraud Risk Score]]&gt;=6,"Medium Risk",TRUE,"Low Risk")</f>
        <v>Low Risk</v>
      </c>
    </row>
    <row r="8286" spans="1:19">
      <c r="A8286">
        <v>8285</v>
      </c>
      <c r="B8286">
        <v>159.52000000000001</v>
      </c>
      <c r="C8286">
        <v>14</v>
      </c>
      <c r="D8286" t="s">
        <v>50</v>
      </c>
      <c r="E8286">
        <v>0</v>
      </c>
      <c r="F8286">
        <v>0</v>
      </c>
      <c r="G8286">
        <v>58</v>
      </c>
      <c r="H8286">
        <v>2</v>
      </c>
      <c r="I8286">
        <v>28</v>
      </c>
      <c r="J8286">
        <v>0</v>
      </c>
      <c r="K8286">
        <f>_xlfn.XLOOKUP(FraudData[[#This Row],[amount]],AmountRules[Amount Min],AmountRules[Risk Points],,-1)</f>
        <v>0</v>
      </c>
      <c r="L8286">
        <f>_xlfn.XLOOKUP(FraudData[[#This Row],[transaction_hour]],TimeRules[Hour Min],TimeRules[Risk Points],,-1)</f>
        <v>0</v>
      </c>
      <c r="M8286">
        <f>_xlfn.XLOOKUP(FraudData[[#This Row],[foreign_transaction]],ForeignRules[Foreign Transaction],ForeignRules[Risk Points],0)</f>
        <v>0</v>
      </c>
      <c r="N8286">
        <f>_xlfn.XLOOKUP(FraudData[[#This Row],[location_mismatch]],Table10[Location Mismatch],Table10[Risk Points],0)</f>
        <v>0</v>
      </c>
      <c r="O8286">
        <f>_xlfn.XLOOKUP(FraudData[[#This Row],[device_trust_score]],DeviceRules[Device Min],DeviceRules[Risk Points],,-1)</f>
        <v>1</v>
      </c>
      <c r="P8286">
        <f>_xlfn.XLOOKUP(FraudData[[#This Row],[velocity_last_24h]],VelocityRules[Velocity Min],VelocityRules[Risk Points],,-1)</f>
        <v>0</v>
      </c>
      <c r="Q8286">
        <f>_xlfn.XLOOKUP(FraudData[[#This Row],[merchant_category]],MerchantRules[Merchant Category],MerchantRules[Risk Points],0)</f>
        <v>0</v>
      </c>
      <c r="R8286">
        <f>SUM(FraudData[[#This Row],[Amount Risk]:[Merchant Risk]])</f>
        <v>1</v>
      </c>
      <c r="S8286" t="str" cm="1">
        <f t="array" ref="S8286">_xlfn.IFS(FraudData[[#This Row],[Fraud Risk Score]]&gt;=8,"High Risk",FraudData[[#This Row],[Fraud Risk Score]]&gt;=6,"Medium Risk",TRUE,"Low Risk")</f>
        <v>Low Risk</v>
      </c>
    </row>
    <row r="8287" spans="1:19">
      <c r="A8287">
        <v>8286</v>
      </c>
      <c r="B8287">
        <v>338.27</v>
      </c>
      <c r="C8287">
        <v>12</v>
      </c>
      <c r="D8287" t="s">
        <v>50</v>
      </c>
      <c r="E8287">
        <v>0</v>
      </c>
      <c r="F8287">
        <v>0</v>
      </c>
      <c r="G8287">
        <v>56</v>
      </c>
      <c r="H8287">
        <v>5</v>
      </c>
      <c r="I8287">
        <v>19</v>
      </c>
      <c r="J8287">
        <v>0</v>
      </c>
      <c r="K8287">
        <f>_xlfn.XLOOKUP(FraudData[[#This Row],[amount]],AmountRules[Amount Min],AmountRules[Risk Points],,-1)</f>
        <v>0</v>
      </c>
      <c r="L8287">
        <f>_xlfn.XLOOKUP(FraudData[[#This Row],[transaction_hour]],TimeRules[Hour Min],TimeRules[Risk Points],,-1)</f>
        <v>0</v>
      </c>
      <c r="M8287">
        <f>_xlfn.XLOOKUP(FraudData[[#This Row],[foreign_transaction]],ForeignRules[Foreign Transaction],ForeignRules[Risk Points],0)</f>
        <v>0</v>
      </c>
      <c r="N8287">
        <f>_xlfn.XLOOKUP(FraudData[[#This Row],[location_mismatch]],Table10[Location Mismatch],Table10[Risk Points],0)</f>
        <v>0</v>
      </c>
      <c r="O8287">
        <f>_xlfn.XLOOKUP(FraudData[[#This Row],[device_trust_score]],DeviceRules[Device Min],DeviceRules[Risk Points],,-1)</f>
        <v>1</v>
      </c>
      <c r="P8287">
        <f>_xlfn.XLOOKUP(FraudData[[#This Row],[velocity_last_24h]],VelocityRules[Velocity Min],VelocityRules[Risk Points],,-1)</f>
        <v>3</v>
      </c>
      <c r="Q8287">
        <f>_xlfn.XLOOKUP(FraudData[[#This Row],[merchant_category]],MerchantRules[Merchant Category],MerchantRules[Risk Points],0)</f>
        <v>0</v>
      </c>
      <c r="R8287">
        <f>SUM(FraudData[[#This Row],[Amount Risk]:[Merchant Risk]])</f>
        <v>4</v>
      </c>
      <c r="S8287" t="str" cm="1">
        <f t="array" ref="S8287">_xlfn.IFS(FraudData[[#This Row],[Fraud Risk Score]]&gt;=8,"High Risk",FraudData[[#This Row],[Fraud Risk Score]]&gt;=6,"Medium Risk",TRUE,"Low Risk")</f>
        <v>Low Risk</v>
      </c>
    </row>
    <row r="8288" spans="1:19">
      <c r="A8288">
        <v>8287</v>
      </c>
      <c r="B8288">
        <v>104.78</v>
      </c>
      <c r="C8288">
        <v>15</v>
      </c>
      <c r="D8288" t="s">
        <v>49</v>
      </c>
      <c r="E8288">
        <v>0</v>
      </c>
      <c r="F8288">
        <v>1</v>
      </c>
      <c r="G8288">
        <v>45</v>
      </c>
      <c r="H8288">
        <v>2</v>
      </c>
      <c r="I8288">
        <v>31</v>
      </c>
      <c r="J8288">
        <v>0</v>
      </c>
      <c r="K8288">
        <f>_xlfn.XLOOKUP(FraudData[[#This Row],[amount]],AmountRules[Amount Min],AmountRules[Risk Points],,-1)</f>
        <v>0</v>
      </c>
      <c r="L8288">
        <f>_xlfn.XLOOKUP(FraudData[[#This Row],[transaction_hour]],TimeRules[Hour Min],TimeRules[Risk Points],,-1)</f>
        <v>0</v>
      </c>
      <c r="M8288">
        <f>_xlfn.XLOOKUP(FraudData[[#This Row],[foreign_transaction]],ForeignRules[Foreign Transaction],ForeignRules[Risk Points],0)</f>
        <v>0</v>
      </c>
      <c r="N8288">
        <f>_xlfn.XLOOKUP(FraudData[[#This Row],[location_mismatch]],Table10[Location Mismatch],Table10[Risk Points],0)</f>
        <v>3</v>
      </c>
      <c r="O8288">
        <f>_xlfn.XLOOKUP(FraudData[[#This Row],[device_trust_score]],DeviceRules[Device Min],DeviceRules[Risk Points],,-1)</f>
        <v>2</v>
      </c>
      <c r="P8288">
        <f>_xlfn.XLOOKUP(FraudData[[#This Row],[velocity_last_24h]],VelocityRules[Velocity Min],VelocityRules[Risk Points],,-1)</f>
        <v>0</v>
      </c>
      <c r="Q8288">
        <f>_xlfn.XLOOKUP(FraudData[[#This Row],[merchant_category]],MerchantRules[Merchant Category],MerchantRules[Risk Points],0)</f>
        <v>1</v>
      </c>
      <c r="R8288">
        <f>SUM(FraudData[[#This Row],[Amount Risk]:[Merchant Risk]])</f>
        <v>6</v>
      </c>
      <c r="S8288" t="str" cm="1">
        <f t="array" ref="S8288">_xlfn.IFS(FraudData[[#This Row],[Fraud Risk Score]]&gt;=8,"High Risk",FraudData[[#This Row],[Fraud Risk Score]]&gt;=6,"Medium Risk",TRUE,"Low Risk")</f>
        <v>Medium Risk</v>
      </c>
    </row>
    <row r="8289" spans="1:19">
      <c r="A8289">
        <v>8288</v>
      </c>
      <c r="B8289">
        <v>3.26</v>
      </c>
      <c r="C8289">
        <v>22</v>
      </c>
      <c r="D8289" t="s">
        <v>47</v>
      </c>
      <c r="E8289">
        <v>1</v>
      </c>
      <c r="F8289">
        <v>0</v>
      </c>
      <c r="G8289">
        <v>29</v>
      </c>
      <c r="H8289">
        <v>1</v>
      </c>
      <c r="I8289">
        <v>25</v>
      </c>
      <c r="J8289">
        <v>0</v>
      </c>
      <c r="K8289">
        <f>_xlfn.XLOOKUP(FraudData[[#This Row],[amount]],AmountRules[Amount Min],AmountRules[Risk Points],,-1)</f>
        <v>0</v>
      </c>
      <c r="L8289">
        <f>_xlfn.XLOOKUP(FraudData[[#This Row],[transaction_hour]],TimeRules[Hour Min],TimeRules[Risk Points],,-1)</f>
        <v>0</v>
      </c>
      <c r="M8289">
        <f>_xlfn.XLOOKUP(FraudData[[#This Row],[foreign_transaction]],ForeignRules[Foreign Transaction],ForeignRules[Risk Points],0)</f>
        <v>3</v>
      </c>
      <c r="N8289">
        <f>_xlfn.XLOOKUP(FraudData[[#This Row],[location_mismatch]],Table10[Location Mismatch],Table10[Risk Points],0)</f>
        <v>0</v>
      </c>
      <c r="O8289">
        <f>_xlfn.XLOOKUP(FraudData[[#This Row],[device_trust_score]],DeviceRules[Device Min],DeviceRules[Risk Points],,-1)</f>
        <v>3</v>
      </c>
      <c r="P8289">
        <f>_xlfn.XLOOKUP(FraudData[[#This Row],[velocity_last_24h]],VelocityRules[Velocity Min],VelocityRules[Risk Points],,-1)</f>
        <v>0</v>
      </c>
      <c r="Q8289">
        <f>_xlfn.XLOOKUP(FraudData[[#This Row],[merchant_category]],MerchantRules[Merchant Category],MerchantRules[Risk Points],0)</f>
        <v>0</v>
      </c>
      <c r="R8289">
        <f>SUM(FraudData[[#This Row],[Amount Risk]:[Merchant Risk]])</f>
        <v>6</v>
      </c>
      <c r="S8289" t="str" cm="1">
        <f t="array" ref="S8289">_xlfn.IFS(FraudData[[#This Row],[Fraud Risk Score]]&gt;=8,"High Risk",FraudData[[#This Row],[Fraud Risk Score]]&gt;=6,"Medium Risk",TRUE,"Low Risk")</f>
        <v>Medium Risk</v>
      </c>
    </row>
    <row r="8290" spans="1:19">
      <c r="A8290">
        <v>8289</v>
      </c>
      <c r="B8290">
        <v>13.94</v>
      </c>
      <c r="C8290">
        <v>17</v>
      </c>
      <c r="D8290" t="s">
        <v>49</v>
      </c>
      <c r="E8290">
        <v>1</v>
      </c>
      <c r="F8290">
        <v>0</v>
      </c>
      <c r="G8290">
        <v>52</v>
      </c>
      <c r="H8290">
        <v>1</v>
      </c>
      <c r="I8290">
        <v>24</v>
      </c>
      <c r="J8290">
        <v>0</v>
      </c>
      <c r="K8290">
        <f>_xlfn.XLOOKUP(FraudData[[#This Row],[amount]],AmountRules[Amount Min],AmountRules[Risk Points],,-1)</f>
        <v>0</v>
      </c>
      <c r="L8290">
        <f>_xlfn.XLOOKUP(FraudData[[#This Row],[transaction_hour]],TimeRules[Hour Min],TimeRules[Risk Points],,-1)</f>
        <v>0</v>
      </c>
      <c r="M8290">
        <f>_xlfn.XLOOKUP(FraudData[[#This Row],[foreign_transaction]],ForeignRules[Foreign Transaction],ForeignRules[Risk Points],0)</f>
        <v>3</v>
      </c>
      <c r="N8290">
        <f>_xlfn.XLOOKUP(FraudData[[#This Row],[location_mismatch]],Table10[Location Mismatch],Table10[Risk Points],0)</f>
        <v>0</v>
      </c>
      <c r="O8290">
        <f>_xlfn.XLOOKUP(FraudData[[#This Row],[device_trust_score]],DeviceRules[Device Min],DeviceRules[Risk Points],,-1)</f>
        <v>1</v>
      </c>
      <c r="P8290">
        <f>_xlfn.XLOOKUP(FraudData[[#This Row],[velocity_last_24h]],VelocityRules[Velocity Min],VelocityRules[Risk Points],,-1)</f>
        <v>0</v>
      </c>
      <c r="Q8290">
        <f>_xlfn.XLOOKUP(FraudData[[#This Row],[merchant_category]],MerchantRules[Merchant Category],MerchantRules[Risk Points],0)</f>
        <v>1</v>
      </c>
      <c r="R8290">
        <f>SUM(FraudData[[#This Row],[Amount Risk]:[Merchant Risk]])</f>
        <v>5</v>
      </c>
      <c r="S8290" t="str" cm="1">
        <f t="array" ref="S8290">_xlfn.IFS(FraudData[[#This Row],[Fraud Risk Score]]&gt;=8,"High Risk",FraudData[[#This Row],[Fraud Risk Score]]&gt;=6,"Medium Risk",TRUE,"Low Risk")</f>
        <v>Low Risk</v>
      </c>
    </row>
    <row r="8291" spans="1:19">
      <c r="A8291">
        <v>8290</v>
      </c>
      <c r="B8291">
        <v>128.55000000000001</v>
      </c>
      <c r="C8291">
        <v>0</v>
      </c>
      <c r="D8291" t="s">
        <v>47</v>
      </c>
      <c r="E8291">
        <v>0</v>
      </c>
      <c r="F8291">
        <v>0</v>
      </c>
      <c r="G8291">
        <v>72</v>
      </c>
      <c r="H8291">
        <v>1</v>
      </c>
      <c r="I8291">
        <v>69</v>
      </c>
      <c r="J8291">
        <v>0</v>
      </c>
      <c r="K8291">
        <f>_xlfn.XLOOKUP(FraudData[[#This Row],[amount]],AmountRules[Amount Min],AmountRules[Risk Points],,-1)</f>
        <v>0</v>
      </c>
      <c r="L8291">
        <f>_xlfn.XLOOKUP(FraudData[[#This Row],[transaction_hour]],TimeRules[Hour Min],TimeRules[Risk Points],,-1)</f>
        <v>3</v>
      </c>
      <c r="M8291">
        <f>_xlfn.XLOOKUP(FraudData[[#This Row],[foreign_transaction]],ForeignRules[Foreign Transaction],ForeignRules[Risk Points],0)</f>
        <v>0</v>
      </c>
      <c r="N8291">
        <f>_xlfn.XLOOKUP(FraudData[[#This Row],[location_mismatch]],Table10[Location Mismatch],Table10[Risk Points],0)</f>
        <v>0</v>
      </c>
      <c r="O8291">
        <f>_xlfn.XLOOKUP(FraudData[[#This Row],[device_trust_score]],DeviceRules[Device Min],DeviceRules[Risk Points],,-1)</f>
        <v>0</v>
      </c>
      <c r="P8291">
        <f>_xlfn.XLOOKUP(FraudData[[#This Row],[velocity_last_24h]],VelocityRules[Velocity Min],VelocityRules[Risk Points],,-1)</f>
        <v>0</v>
      </c>
      <c r="Q8291">
        <f>_xlfn.XLOOKUP(FraudData[[#This Row],[merchant_category]],MerchantRules[Merchant Category],MerchantRules[Risk Points],0)</f>
        <v>0</v>
      </c>
      <c r="R8291">
        <f>SUM(FraudData[[#This Row],[Amount Risk]:[Merchant Risk]])</f>
        <v>3</v>
      </c>
      <c r="S8291" t="str" cm="1">
        <f t="array" ref="S8291">_xlfn.IFS(FraudData[[#This Row],[Fraud Risk Score]]&gt;=8,"High Risk",FraudData[[#This Row],[Fraud Risk Score]]&gt;=6,"Medium Risk",TRUE,"Low Risk")</f>
        <v>Low Risk</v>
      </c>
    </row>
    <row r="8292" spans="1:19">
      <c r="A8292">
        <v>8291</v>
      </c>
      <c r="B8292">
        <v>627.85</v>
      </c>
      <c r="C8292">
        <v>16</v>
      </c>
      <c r="D8292" t="s">
        <v>48</v>
      </c>
      <c r="E8292">
        <v>0</v>
      </c>
      <c r="F8292">
        <v>0</v>
      </c>
      <c r="G8292">
        <v>93</v>
      </c>
      <c r="H8292">
        <v>1</v>
      </c>
      <c r="I8292">
        <v>68</v>
      </c>
      <c r="J8292">
        <v>0</v>
      </c>
      <c r="K8292">
        <f>_xlfn.XLOOKUP(FraudData[[#This Row],[amount]],AmountRules[Amount Min],AmountRules[Risk Points],,-1)</f>
        <v>1</v>
      </c>
      <c r="L8292">
        <f>_xlfn.XLOOKUP(FraudData[[#This Row],[transaction_hour]],TimeRules[Hour Min],TimeRules[Risk Points],,-1)</f>
        <v>0</v>
      </c>
      <c r="M8292">
        <f>_xlfn.XLOOKUP(FraudData[[#This Row],[foreign_transaction]],ForeignRules[Foreign Transaction],ForeignRules[Risk Points],0)</f>
        <v>0</v>
      </c>
      <c r="N8292">
        <f>_xlfn.XLOOKUP(FraudData[[#This Row],[location_mismatch]],Table10[Location Mismatch],Table10[Risk Points],0)</f>
        <v>0</v>
      </c>
      <c r="O8292">
        <f>_xlfn.XLOOKUP(FraudData[[#This Row],[device_trust_score]],DeviceRules[Device Min],DeviceRules[Risk Points],,-1)</f>
        <v>0</v>
      </c>
      <c r="P8292">
        <f>_xlfn.XLOOKUP(FraudData[[#This Row],[velocity_last_24h]],VelocityRules[Velocity Min],VelocityRules[Risk Points],,-1)</f>
        <v>0</v>
      </c>
      <c r="Q8292">
        <f>_xlfn.XLOOKUP(FraudData[[#This Row],[merchant_category]],MerchantRules[Merchant Category],MerchantRules[Risk Points],0)</f>
        <v>0</v>
      </c>
      <c r="R8292">
        <f>SUM(FraudData[[#This Row],[Amount Risk]:[Merchant Risk]])</f>
        <v>1</v>
      </c>
      <c r="S8292" t="str" cm="1">
        <f t="array" ref="S8292">_xlfn.IFS(FraudData[[#This Row],[Fraud Risk Score]]&gt;=8,"High Risk",FraudData[[#This Row],[Fraud Risk Score]]&gt;=6,"Medium Risk",TRUE,"Low Risk")</f>
        <v>Low Risk</v>
      </c>
    </row>
    <row r="8293" spans="1:19">
      <c r="A8293">
        <v>8292</v>
      </c>
      <c r="B8293">
        <v>212.69</v>
      </c>
      <c r="C8293">
        <v>15</v>
      </c>
      <c r="D8293" t="s">
        <v>50</v>
      </c>
      <c r="E8293">
        <v>0</v>
      </c>
      <c r="F8293">
        <v>0</v>
      </c>
      <c r="G8293">
        <v>94</v>
      </c>
      <c r="H8293">
        <v>1</v>
      </c>
      <c r="I8293">
        <v>34</v>
      </c>
      <c r="J8293">
        <v>0</v>
      </c>
      <c r="K8293">
        <f>_xlfn.XLOOKUP(FraudData[[#This Row],[amount]],AmountRules[Amount Min],AmountRules[Risk Points],,-1)</f>
        <v>0</v>
      </c>
      <c r="L8293">
        <f>_xlfn.XLOOKUP(FraudData[[#This Row],[transaction_hour]],TimeRules[Hour Min],TimeRules[Risk Points],,-1)</f>
        <v>0</v>
      </c>
      <c r="M8293">
        <f>_xlfn.XLOOKUP(FraudData[[#This Row],[foreign_transaction]],ForeignRules[Foreign Transaction],ForeignRules[Risk Points],0)</f>
        <v>0</v>
      </c>
      <c r="N8293">
        <f>_xlfn.XLOOKUP(FraudData[[#This Row],[location_mismatch]],Table10[Location Mismatch],Table10[Risk Points],0)</f>
        <v>0</v>
      </c>
      <c r="O8293">
        <f>_xlfn.XLOOKUP(FraudData[[#This Row],[device_trust_score]],DeviceRules[Device Min],DeviceRules[Risk Points],,-1)</f>
        <v>0</v>
      </c>
      <c r="P8293">
        <f>_xlfn.XLOOKUP(FraudData[[#This Row],[velocity_last_24h]],VelocityRules[Velocity Min],VelocityRules[Risk Points],,-1)</f>
        <v>0</v>
      </c>
      <c r="Q8293">
        <f>_xlfn.XLOOKUP(FraudData[[#This Row],[merchant_category]],MerchantRules[Merchant Category],MerchantRules[Risk Points],0)</f>
        <v>0</v>
      </c>
      <c r="R8293">
        <f>SUM(FraudData[[#This Row],[Amount Risk]:[Merchant Risk]])</f>
        <v>0</v>
      </c>
      <c r="S8293" t="str" cm="1">
        <f t="array" ref="S8293">_xlfn.IFS(FraudData[[#This Row],[Fraud Risk Score]]&gt;=8,"High Risk",FraudData[[#This Row],[Fraud Risk Score]]&gt;=6,"Medium Risk",TRUE,"Low Risk")</f>
        <v>Low Risk</v>
      </c>
    </row>
    <row r="8294" spans="1:19">
      <c r="A8294">
        <v>8293</v>
      </c>
      <c r="B8294">
        <v>13.24</v>
      </c>
      <c r="C8294">
        <v>22</v>
      </c>
      <c r="D8294" t="s">
        <v>47</v>
      </c>
      <c r="E8294">
        <v>0</v>
      </c>
      <c r="F8294">
        <v>0</v>
      </c>
      <c r="G8294">
        <v>64</v>
      </c>
      <c r="H8294">
        <v>4</v>
      </c>
      <c r="I8294">
        <v>62</v>
      </c>
      <c r="J8294">
        <v>0</v>
      </c>
      <c r="K8294">
        <f>_xlfn.XLOOKUP(FraudData[[#This Row],[amount]],AmountRules[Amount Min],AmountRules[Risk Points],,-1)</f>
        <v>0</v>
      </c>
      <c r="L8294">
        <f>_xlfn.XLOOKUP(FraudData[[#This Row],[transaction_hour]],TimeRules[Hour Min],TimeRules[Risk Points],,-1)</f>
        <v>0</v>
      </c>
      <c r="M8294">
        <f>_xlfn.XLOOKUP(FraudData[[#This Row],[foreign_transaction]],ForeignRules[Foreign Transaction],ForeignRules[Risk Points],0)</f>
        <v>0</v>
      </c>
      <c r="N8294">
        <f>_xlfn.XLOOKUP(FraudData[[#This Row],[location_mismatch]],Table10[Location Mismatch],Table10[Risk Points],0)</f>
        <v>0</v>
      </c>
      <c r="O8294">
        <f>_xlfn.XLOOKUP(FraudData[[#This Row],[device_trust_score]],DeviceRules[Device Min],DeviceRules[Risk Points],,-1)</f>
        <v>1</v>
      </c>
      <c r="P8294">
        <f>_xlfn.XLOOKUP(FraudData[[#This Row],[velocity_last_24h]],VelocityRules[Velocity Min],VelocityRules[Risk Points],,-1)</f>
        <v>0</v>
      </c>
      <c r="Q8294">
        <f>_xlfn.XLOOKUP(FraudData[[#This Row],[merchant_category]],MerchantRules[Merchant Category],MerchantRules[Risk Points],0)</f>
        <v>0</v>
      </c>
      <c r="R8294">
        <f>SUM(FraudData[[#This Row],[Amount Risk]:[Merchant Risk]])</f>
        <v>1</v>
      </c>
      <c r="S8294" t="str" cm="1">
        <f t="array" ref="S8294">_xlfn.IFS(FraudData[[#This Row],[Fraud Risk Score]]&gt;=8,"High Risk",FraudData[[#This Row],[Fraud Risk Score]]&gt;=6,"Medium Risk",TRUE,"Low Risk")</f>
        <v>Low Risk</v>
      </c>
    </row>
    <row r="8295" spans="1:19">
      <c r="A8295">
        <v>8294</v>
      </c>
      <c r="B8295">
        <v>37.79</v>
      </c>
      <c r="C8295">
        <v>4</v>
      </c>
      <c r="D8295" t="s">
        <v>50</v>
      </c>
      <c r="E8295">
        <v>0</v>
      </c>
      <c r="F8295">
        <v>0</v>
      </c>
      <c r="G8295">
        <v>30</v>
      </c>
      <c r="H8295">
        <v>2</v>
      </c>
      <c r="I8295">
        <v>54</v>
      </c>
      <c r="J8295">
        <v>0</v>
      </c>
      <c r="K8295">
        <f>_xlfn.XLOOKUP(FraudData[[#This Row],[amount]],AmountRules[Amount Min],AmountRules[Risk Points],,-1)</f>
        <v>0</v>
      </c>
      <c r="L8295">
        <f>_xlfn.XLOOKUP(FraudData[[#This Row],[transaction_hour]],TimeRules[Hour Min],TimeRules[Risk Points],,-1)</f>
        <v>0</v>
      </c>
      <c r="M8295">
        <f>_xlfn.XLOOKUP(FraudData[[#This Row],[foreign_transaction]],ForeignRules[Foreign Transaction],ForeignRules[Risk Points],0)</f>
        <v>0</v>
      </c>
      <c r="N8295">
        <f>_xlfn.XLOOKUP(FraudData[[#This Row],[location_mismatch]],Table10[Location Mismatch],Table10[Risk Points],0)</f>
        <v>0</v>
      </c>
      <c r="O8295">
        <f>_xlfn.XLOOKUP(FraudData[[#This Row],[device_trust_score]],DeviceRules[Device Min],DeviceRules[Risk Points],,-1)</f>
        <v>2</v>
      </c>
      <c r="P8295">
        <f>_xlfn.XLOOKUP(FraudData[[#This Row],[velocity_last_24h]],VelocityRules[Velocity Min],VelocityRules[Risk Points],,-1)</f>
        <v>0</v>
      </c>
      <c r="Q8295">
        <f>_xlfn.XLOOKUP(FraudData[[#This Row],[merchant_category]],MerchantRules[Merchant Category],MerchantRules[Risk Points],0)</f>
        <v>0</v>
      </c>
      <c r="R8295">
        <f>SUM(FraudData[[#This Row],[Amount Risk]:[Merchant Risk]])</f>
        <v>2</v>
      </c>
      <c r="S8295" t="str" cm="1">
        <f t="array" ref="S8295">_xlfn.IFS(FraudData[[#This Row],[Fraud Risk Score]]&gt;=8,"High Risk",FraudData[[#This Row],[Fraud Risk Score]]&gt;=6,"Medium Risk",TRUE,"Low Risk")</f>
        <v>Low Risk</v>
      </c>
    </row>
    <row r="8296" spans="1:19">
      <c r="A8296">
        <v>8295</v>
      </c>
      <c r="B8296">
        <v>265.58</v>
      </c>
      <c r="C8296">
        <v>19</v>
      </c>
      <c r="D8296" t="s">
        <v>50</v>
      </c>
      <c r="E8296">
        <v>0</v>
      </c>
      <c r="F8296">
        <v>0</v>
      </c>
      <c r="G8296">
        <v>38</v>
      </c>
      <c r="H8296">
        <v>1</v>
      </c>
      <c r="I8296">
        <v>39</v>
      </c>
      <c r="J8296">
        <v>0</v>
      </c>
      <c r="K8296">
        <f>_xlfn.XLOOKUP(FraudData[[#This Row],[amount]],AmountRules[Amount Min],AmountRules[Risk Points],,-1)</f>
        <v>0</v>
      </c>
      <c r="L8296">
        <f>_xlfn.XLOOKUP(FraudData[[#This Row],[transaction_hour]],TimeRules[Hour Min],TimeRules[Risk Points],,-1)</f>
        <v>0</v>
      </c>
      <c r="M8296">
        <f>_xlfn.XLOOKUP(FraudData[[#This Row],[foreign_transaction]],ForeignRules[Foreign Transaction],ForeignRules[Risk Points],0)</f>
        <v>0</v>
      </c>
      <c r="N8296">
        <f>_xlfn.XLOOKUP(FraudData[[#This Row],[location_mismatch]],Table10[Location Mismatch],Table10[Risk Points],0)</f>
        <v>0</v>
      </c>
      <c r="O8296">
        <f>_xlfn.XLOOKUP(FraudData[[#This Row],[device_trust_score]],DeviceRules[Device Min],DeviceRules[Risk Points],,-1)</f>
        <v>2</v>
      </c>
      <c r="P8296">
        <f>_xlfn.XLOOKUP(FraudData[[#This Row],[velocity_last_24h]],VelocityRules[Velocity Min],VelocityRules[Risk Points],,-1)</f>
        <v>0</v>
      </c>
      <c r="Q8296">
        <f>_xlfn.XLOOKUP(FraudData[[#This Row],[merchant_category]],MerchantRules[Merchant Category],MerchantRules[Risk Points],0)</f>
        <v>0</v>
      </c>
      <c r="R8296">
        <f>SUM(FraudData[[#This Row],[Amount Risk]:[Merchant Risk]])</f>
        <v>2</v>
      </c>
      <c r="S8296" t="str" cm="1">
        <f t="array" ref="S8296">_xlfn.IFS(FraudData[[#This Row],[Fraud Risk Score]]&gt;=8,"High Risk",FraudData[[#This Row],[Fraud Risk Score]]&gt;=6,"Medium Risk",TRUE,"Low Risk")</f>
        <v>Low Risk</v>
      </c>
    </row>
    <row r="8297" spans="1:19">
      <c r="A8297">
        <v>8296</v>
      </c>
      <c r="B8297">
        <v>331.49</v>
      </c>
      <c r="C8297">
        <v>20</v>
      </c>
      <c r="D8297" t="s">
        <v>46</v>
      </c>
      <c r="E8297">
        <v>0</v>
      </c>
      <c r="F8297">
        <v>0</v>
      </c>
      <c r="G8297">
        <v>91</v>
      </c>
      <c r="H8297">
        <v>2</v>
      </c>
      <c r="I8297">
        <v>52</v>
      </c>
      <c r="J8297">
        <v>0</v>
      </c>
      <c r="K8297">
        <f>_xlfn.XLOOKUP(FraudData[[#This Row],[amount]],AmountRules[Amount Min],AmountRules[Risk Points],,-1)</f>
        <v>0</v>
      </c>
      <c r="L8297">
        <f>_xlfn.XLOOKUP(FraudData[[#This Row],[transaction_hour]],TimeRules[Hour Min],TimeRules[Risk Points],,-1)</f>
        <v>0</v>
      </c>
      <c r="M8297">
        <f>_xlfn.XLOOKUP(FraudData[[#This Row],[foreign_transaction]],ForeignRules[Foreign Transaction],ForeignRules[Risk Points],0)</f>
        <v>0</v>
      </c>
      <c r="N8297">
        <f>_xlfn.XLOOKUP(FraudData[[#This Row],[location_mismatch]],Table10[Location Mismatch],Table10[Risk Points],0)</f>
        <v>0</v>
      </c>
      <c r="O8297">
        <f>_xlfn.XLOOKUP(FraudData[[#This Row],[device_trust_score]],DeviceRules[Device Min],DeviceRules[Risk Points],,-1)</f>
        <v>0</v>
      </c>
      <c r="P8297">
        <f>_xlfn.XLOOKUP(FraudData[[#This Row],[velocity_last_24h]],VelocityRules[Velocity Min],VelocityRules[Risk Points],,-1)</f>
        <v>0</v>
      </c>
      <c r="Q8297">
        <f>_xlfn.XLOOKUP(FraudData[[#This Row],[merchant_category]],MerchantRules[Merchant Category],MerchantRules[Risk Points],0)</f>
        <v>0</v>
      </c>
      <c r="R8297">
        <f>SUM(FraudData[[#This Row],[Amount Risk]:[Merchant Risk]])</f>
        <v>0</v>
      </c>
      <c r="S8297" t="str" cm="1">
        <f t="array" ref="S8297">_xlfn.IFS(FraudData[[#This Row],[Fraud Risk Score]]&gt;=8,"High Risk",FraudData[[#This Row],[Fraud Risk Score]]&gt;=6,"Medium Risk",TRUE,"Low Risk")</f>
        <v>Low Risk</v>
      </c>
    </row>
    <row r="8298" spans="1:19">
      <c r="A8298">
        <v>8297</v>
      </c>
      <c r="B8298">
        <v>173.08</v>
      </c>
      <c r="C8298">
        <v>9</v>
      </c>
      <c r="D8298" t="s">
        <v>49</v>
      </c>
      <c r="E8298">
        <v>0</v>
      </c>
      <c r="F8298">
        <v>0</v>
      </c>
      <c r="G8298">
        <v>35</v>
      </c>
      <c r="H8298">
        <v>1</v>
      </c>
      <c r="I8298">
        <v>28</v>
      </c>
      <c r="J8298">
        <v>0</v>
      </c>
      <c r="K8298">
        <f>_xlfn.XLOOKUP(FraudData[[#This Row],[amount]],AmountRules[Amount Min],AmountRules[Risk Points],,-1)</f>
        <v>0</v>
      </c>
      <c r="L8298">
        <f>_xlfn.XLOOKUP(FraudData[[#This Row],[transaction_hour]],TimeRules[Hour Min],TimeRules[Risk Points],,-1)</f>
        <v>0</v>
      </c>
      <c r="M8298">
        <f>_xlfn.XLOOKUP(FraudData[[#This Row],[foreign_transaction]],ForeignRules[Foreign Transaction],ForeignRules[Risk Points],0)</f>
        <v>0</v>
      </c>
      <c r="N8298">
        <f>_xlfn.XLOOKUP(FraudData[[#This Row],[location_mismatch]],Table10[Location Mismatch],Table10[Risk Points],0)</f>
        <v>0</v>
      </c>
      <c r="O8298">
        <f>_xlfn.XLOOKUP(FraudData[[#This Row],[device_trust_score]],DeviceRules[Device Min],DeviceRules[Risk Points],,-1)</f>
        <v>2</v>
      </c>
      <c r="P8298">
        <f>_xlfn.XLOOKUP(FraudData[[#This Row],[velocity_last_24h]],VelocityRules[Velocity Min],VelocityRules[Risk Points],,-1)</f>
        <v>0</v>
      </c>
      <c r="Q8298">
        <f>_xlfn.XLOOKUP(FraudData[[#This Row],[merchant_category]],MerchantRules[Merchant Category],MerchantRules[Risk Points],0)</f>
        <v>1</v>
      </c>
      <c r="R8298">
        <f>SUM(FraudData[[#This Row],[Amount Risk]:[Merchant Risk]])</f>
        <v>3</v>
      </c>
      <c r="S8298" t="str" cm="1">
        <f t="array" ref="S8298">_xlfn.IFS(FraudData[[#This Row],[Fraud Risk Score]]&gt;=8,"High Risk",FraudData[[#This Row],[Fraud Risk Score]]&gt;=6,"Medium Risk",TRUE,"Low Risk")</f>
        <v>Low Risk</v>
      </c>
    </row>
    <row r="8299" spans="1:19">
      <c r="A8299">
        <v>8298</v>
      </c>
      <c r="B8299">
        <v>186.12</v>
      </c>
      <c r="C8299">
        <v>5</v>
      </c>
      <c r="D8299" t="s">
        <v>47</v>
      </c>
      <c r="E8299">
        <v>0</v>
      </c>
      <c r="F8299">
        <v>0</v>
      </c>
      <c r="G8299">
        <v>63</v>
      </c>
      <c r="H8299">
        <v>1</v>
      </c>
      <c r="I8299">
        <v>43</v>
      </c>
      <c r="J8299">
        <v>0</v>
      </c>
      <c r="K8299">
        <f>_xlfn.XLOOKUP(FraudData[[#This Row],[amount]],AmountRules[Amount Min],AmountRules[Risk Points],,-1)</f>
        <v>0</v>
      </c>
      <c r="L8299">
        <f>_xlfn.XLOOKUP(FraudData[[#This Row],[transaction_hour]],TimeRules[Hour Min],TimeRules[Risk Points],,-1)</f>
        <v>0</v>
      </c>
      <c r="M8299">
        <f>_xlfn.XLOOKUP(FraudData[[#This Row],[foreign_transaction]],ForeignRules[Foreign Transaction],ForeignRules[Risk Points],0)</f>
        <v>0</v>
      </c>
      <c r="N8299">
        <f>_xlfn.XLOOKUP(FraudData[[#This Row],[location_mismatch]],Table10[Location Mismatch],Table10[Risk Points],0)</f>
        <v>0</v>
      </c>
      <c r="O8299">
        <f>_xlfn.XLOOKUP(FraudData[[#This Row],[device_trust_score]],DeviceRules[Device Min],DeviceRules[Risk Points],,-1)</f>
        <v>1</v>
      </c>
      <c r="P8299">
        <f>_xlfn.XLOOKUP(FraudData[[#This Row],[velocity_last_24h]],VelocityRules[Velocity Min],VelocityRules[Risk Points],,-1)</f>
        <v>0</v>
      </c>
      <c r="Q8299">
        <f>_xlfn.XLOOKUP(FraudData[[#This Row],[merchant_category]],MerchantRules[Merchant Category],MerchantRules[Risk Points],0)</f>
        <v>0</v>
      </c>
      <c r="R8299">
        <f>SUM(FraudData[[#This Row],[Amount Risk]:[Merchant Risk]])</f>
        <v>1</v>
      </c>
      <c r="S8299" t="str" cm="1">
        <f t="array" ref="S8299">_xlfn.IFS(FraudData[[#This Row],[Fraud Risk Score]]&gt;=8,"High Risk",FraudData[[#This Row],[Fraud Risk Score]]&gt;=6,"Medium Risk",TRUE,"Low Risk")</f>
        <v>Low Risk</v>
      </c>
    </row>
    <row r="8300" spans="1:19">
      <c r="A8300">
        <v>8299</v>
      </c>
      <c r="B8300">
        <v>5.17</v>
      </c>
      <c r="C8300">
        <v>11</v>
      </c>
      <c r="D8300" t="s">
        <v>48</v>
      </c>
      <c r="E8300">
        <v>0</v>
      </c>
      <c r="F8300">
        <v>0</v>
      </c>
      <c r="G8300">
        <v>65</v>
      </c>
      <c r="H8300">
        <v>1</v>
      </c>
      <c r="I8300">
        <v>63</v>
      </c>
      <c r="J8300">
        <v>0</v>
      </c>
      <c r="K8300">
        <f>_xlfn.XLOOKUP(FraudData[[#This Row],[amount]],AmountRules[Amount Min],AmountRules[Risk Points],,-1)</f>
        <v>0</v>
      </c>
      <c r="L8300">
        <f>_xlfn.XLOOKUP(FraudData[[#This Row],[transaction_hour]],TimeRules[Hour Min],TimeRules[Risk Points],,-1)</f>
        <v>0</v>
      </c>
      <c r="M8300">
        <f>_xlfn.XLOOKUP(FraudData[[#This Row],[foreign_transaction]],ForeignRules[Foreign Transaction],ForeignRules[Risk Points],0)</f>
        <v>0</v>
      </c>
      <c r="N8300">
        <f>_xlfn.XLOOKUP(FraudData[[#This Row],[location_mismatch]],Table10[Location Mismatch],Table10[Risk Points],0)</f>
        <v>0</v>
      </c>
      <c r="O8300">
        <f>_xlfn.XLOOKUP(FraudData[[#This Row],[device_trust_score]],DeviceRules[Device Min],DeviceRules[Risk Points],,-1)</f>
        <v>1</v>
      </c>
      <c r="P8300">
        <f>_xlfn.XLOOKUP(FraudData[[#This Row],[velocity_last_24h]],VelocityRules[Velocity Min],VelocityRules[Risk Points],,-1)</f>
        <v>0</v>
      </c>
      <c r="Q8300">
        <f>_xlfn.XLOOKUP(FraudData[[#This Row],[merchant_category]],MerchantRules[Merchant Category],MerchantRules[Risk Points],0)</f>
        <v>0</v>
      </c>
      <c r="R8300">
        <f>SUM(FraudData[[#This Row],[Amount Risk]:[Merchant Risk]])</f>
        <v>1</v>
      </c>
      <c r="S8300" t="str" cm="1">
        <f t="array" ref="S8300">_xlfn.IFS(FraudData[[#This Row],[Fraud Risk Score]]&gt;=8,"High Risk",FraudData[[#This Row],[Fraud Risk Score]]&gt;=6,"Medium Risk",TRUE,"Low Risk")</f>
        <v>Low Risk</v>
      </c>
    </row>
    <row r="8301" spans="1:19">
      <c r="A8301">
        <v>8300</v>
      </c>
      <c r="B8301">
        <v>317.39999999999998</v>
      </c>
      <c r="C8301">
        <v>9</v>
      </c>
      <c r="D8301" t="s">
        <v>46</v>
      </c>
      <c r="E8301">
        <v>0</v>
      </c>
      <c r="F8301">
        <v>0</v>
      </c>
      <c r="G8301">
        <v>48</v>
      </c>
      <c r="H8301">
        <v>3</v>
      </c>
      <c r="I8301">
        <v>61</v>
      </c>
      <c r="J8301">
        <v>0</v>
      </c>
      <c r="K8301">
        <f>_xlfn.XLOOKUP(FraudData[[#This Row],[amount]],AmountRules[Amount Min],AmountRules[Risk Points],,-1)</f>
        <v>0</v>
      </c>
      <c r="L8301">
        <f>_xlfn.XLOOKUP(FraudData[[#This Row],[transaction_hour]],TimeRules[Hour Min],TimeRules[Risk Points],,-1)</f>
        <v>0</v>
      </c>
      <c r="M8301">
        <f>_xlfn.XLOOKUP(FraudData[[#This Row],[foreign_transaction]],ForeignRules[Foreign Transaction],ForeignRules[Risk Points],0)</f>
        <v>0</v>
      </c>
      <c r="N8301">
        <f>_xlfn.XLOOKUP(FraudData[[#This Row],[location_mismatch]],Table10[Location Mismatch],Table10[Risk Points],0)</f>
        <v>0</v>
      </c>
      <c r="O8301">
        <f>_xlfn.XLOOKUP(FraudData[[#This Row],[device_trust_score]],DeviceRules[Device Min],DeviceRules[Risk Points],,-1)</f>
        <v>2</v>
      </c>
      <c r="P8301">
        <f>_xlfn.XLOOKUP(FraudData[[#This Row],[velocity_last_24h]],VelocityRules[Velocity Min],VelocityRules[Risk Points],,-1)</f>
        <v>0</v>
      </c>
      <c r="Q8301">
        <f>_xlfn.XLOOKUP(FraudData[[#This Row],[merchant_category]],MerchantRules[Merchant Category],MerchantRules[Risk Points],0)</f>
        <v>0</v>
      </c>
      <c r="R8301">
        <f>SUM(FraudData[[#This Row],[Amount Risk]:[Merchant Risk]])</f>
        <v>2</v>
      </c>
      <c r="S8301" t="str" cm="1">
        <f t="array" ref="S8301">_xlfn.IFS(FraudData[[#This Row],[Fraud Risk Score]]&gt;=8,"High Risk",FraudData[[#This Row],[Fraud Risk Score]]&gt;=6,"Medium Risk",TRUE,"Low Risk")</f>
        <v>Low Risk</v>
      </c>
    </row>
    <row r="8302" spans="1:19">
      <c r="A8302">
        <v>8301</v>
      </c>
      <c r="B8302">
        <v>279.44</v>
      </c>
      <c r="C8302">
        <v>21</v>
      </c>
      <c r="D8302" t="s">
        <v>49</v>
      </c>
      <c r="E8302">
        <v>0</v>
      </c>
      <c r="F8302">
        <v>0</v>
      </c>
      <c r="G8302">
        <v>67</v>
      </c>
      <c r="H8302">
        <v>4</v>
      </c>
      <c r="I8302">
        <v>58</v>
      </c>
      <c r="J8302">
        <v>0</v>
      </c>
      <c r="K8302">
        <f>_xlfn.XLOOKUP(FraudData[[#This Row],[amount]],AmountRules[Amount Min],AmountRules[Risk Points],,-1)</f>
        <v>0</v>
      </c>
      <c r="L8302">
        <f>_xlfn.XLOOKUP(FraudData[[#This Row],[transaction_hour]],TimeRules[Hour Min],TimeRules[Risk Points],,-1)</f>
        <v>0</v>
      </c>
      <c r="M8302">
        <f>_xlfn.XLOOKUP(FraudData[[#This Row],[foreign_transaction]],ForeignRules[Foreign Transaction],ForeignRules[Risk Points],0)</f>
        <v>0</v>
      </c>
      <c r="N8302">
        <f>_xlfn.XLOOKUP(FraudData[[#This Row],[location_mismatch]],Table10[Location Mismatch],Table10[Risk Points],0)</f>
        <v>0</v>
      </c>
      <c r="O8302">
        <f>_xlfn.XLOOKUP(FraudData[[#This Row],[device_trust_score]],DeviceRules[Device Min],DeviceRules[Risk Points],,-1)</f>
        <v>1</v>
      </c>
      <c r="P8302">
        <f>_xlfn.XLOOKUP(FraudData[[#This Row],[velocity_last_24h]],VelocityRules[Velocity Min],VelocityRules[Risk Points],,-1)</f>
        <v>0</v>
      </c>
      <c r="Q8302">
        <f>_xlfn.XLOOKUP(FraudData[[#This Row],[merchant_category]],MerchantRules[Merchant Category],MerchantRules[Risk Points],0)</f>
        <v>1</v>
      </c>
      <c r="R8302">
        <f>SUM(FraudData[[#This Row],[Amount Risk]:[Merchant Risk]])</f>
        <v>2</v>
      </c>
      <c r="S8302" t="str" cm="1">
        <f t="array" ref="S8302">_xlfn.IFS(FraudData[[#This Row],[Fraud Risk Score]]&gt;=8,"High Risk",FraudData[[#This Row],[Fraud Risk Score]]&gt;=6,"Medium Risk",TRUE,"Low Risk")</f>
        <v>Low Risk</v>
      </c>
    </row>
    <row r="8303" spans="1:19">
      <c r="A8303">
        <v>8302</v>
      </c>
      <c r="B8303">
        <v>53.96</v>
      </c>
      <c r="C8303">
        <v>16</v>
      </c>
      <c r="D8303" t="s">
        <v>48</v>
      </c>
      <c r="E8303">
        <v>0</v>
      </c>
      <c r="F8303">
        <v>0</v>
      </c>
      <c r="G8303">
        <v>98</v>
      </c>
      <c r="H8303">
        <v>1</v>
      </c>
      <c r="I8303">
        <v>31</v>
      </c>
      <c r="J8303">
        <v>0</v>
      </c>
      <c r="K8303">
        <f>_xlfn.XLOOKUP(FraudData[[#This Row],[amount]],AmountRules[Amount Min],AmountRules[Risk Points],,-1)</f>
        <v>0</v>
      </c>
      <c r="L8303">
        <f>_xlfn.XLOOKUP(FraudData[[#This Row],[transaction_hour]],TimeRules[Hour Min],TimeRules[Risk Points],,-1)</f>
        <v>0</v>
      </c>
      <c r="M8303">
        <f>_xlfn.XLOOKUP(FraudData[[#This Row],[foreign_transaction]],ForeignRules[Foreign Transaction],ForeignRules[Risk Points],0)</f>
        <v>0</v>
      </c>
      <c r="N8303">
        <f>_xlfn.XLOOKUP(FraudData[[#This Row],[location_mismatch]],Table10[Location Mismatch],Table10[Risk Points],0)</f>
        <v>0</v>
      </c>
      <c r="O8303">
        <f>_xlfn.XLOOKUP(FraudData[[#This Row],[device_trust_score]],DeviceRules[Device Min],DeviceRules[Risk Points],,-1)</f>
        <v>0</v>
      </c>
      <c r="P8303">
        <f>_xlfn.XLOOKUP(FraudData[[#This Row],[velocity_last_24h]],VelocityRules[Velocity Min],VelocityRules[Risk Points],,-1)</f>
        <v>0</v>
      </c>
      <c r="Q8303">
        <f>_xlfn.XLOOKUP(FraudData[[#This Row],[merchant_category]],MerchantRules[Merchant Category],MerchantRules[Risk Points],0)</f>
        <v>0</v>
      </c>
      <c r="R8303">
        <f>SUM(FraudData[[#This Row],[Amount Risk]:[Merchant Risk]])</f>
        <v>0</v>
      </c>
      <c r="S8303" t="str" cm="1">
        <f t="array" ref="S8303">_xlfn.IFS(FraudData[[#This Row],[Fraud Risk Score]]&gt;=8,"High Risk",FraudData[[#This Row],[Fraud Risk Score]]&gt;=6,"Medium Risk",TRUE,"Low Risk")</f>
        <v>Low Risk</v>
      </c>
    </row>
    <row r="8304" spans="1:19">
      <c r="A8304">
        <v>8303</v>
      </c>
      <c r="B8304">
        <v>222</v>
      </c>
      <c r="C8304">
        <v>1</v>
      </c>
      <c r="D8304" t="s">
        <v>48</v>
      </c>
      <c r="E8304">
        <v>0</v>
      </c>
      <c r="F8304">
        <v>0</v>
      </c>
      <c r="G8304">
        <v>50</v>
      </c>
      <c r="H8304">
        <v>2</v>
      </c>
      <c r="I8304">
        <v>27</v>
      </c>
      <c r="J8304">
        <v>0</v>
      </c>
      <c r="K8304">
        <f>_xlfn.XLOOKUP(FraudData[[#This Row],[amount]],AmountRules[Amount Min],AmountRules[Risk Points],,-1)</f>
        <v>0</v>
      </c>
      <c r="L8304">
        <f>_xlfn.XLOOKUP(FraudData[[#This Row],[transaction_hour]],TimeRules[Hour Min],TimeRules[Risk Points],,-1)</f>
        <v>3</v>
      </c>
      <c r="M8304">
        <f>_xlfn.XLOOKUP(FraudData[[#This Row],[foreign_transaction]],ForeignRules[Foreign Transaction],ForeignRules[Risk Points],0)</f>
        <v>0</v>
      </c>
      <c r="N8304">
        <f>_xlfn.XLOOKUP(FraudData[[#This Row],[location_mismatch]],Table10[Location Mismatch],Table10[Risk Points],0)</f>
        <v>0</v>
      </c>
      <c r="O8304">
        <f>_xlfn.XLOOKUP(FraudData[[#This Row],[device_trust_score]],DeviceRules[Device Min],DeviceRules[Risk Points],,-1)</f>
        <v>1</v>
      </c>
      <c r="P8304">
        <f>_xlfn.XLOOKUP(FraudData[[#This Row],[velocity_last_24h]],VelocityRules[Velocity Min],VelocityRules[Risk Points],,-1)</f>
        <v>0</v>
      </c>
      <c r="Q8304">
        <f>_xlfn.XLOOKUP(FraudData[[#This Row],[merchant_category]],MerchantRules[Merchant Category],MerchantRules[Risk Points],0)</f>
        <v>0</v>
      </c>
      <c r="R8304">
        <f>SUM(FraudData[[#This Row],[Amount Risk]:[Merchant Risk]])</f>
        <v>4</v>
      </c>
      <c r="S8304" t="str" cm="1">
        <f t="array" ref="S8304">_xlfn.IFS(FraudData[[#This Row],[Fraud Risk Score]]&gt;=8,"High Risk",FraudData[[#This Row],[Fraud Risk Score]]&gt;=6,"Medium Risk",TRUE,"Low Risk")</f>
        <v>Low Risk</v>
      </c>
    </row>
    <row r="8305" spans="1:19">
      <c r="A8305">
        <v>8304</v>
      </c>
      <c r="B8305">
        <v>43.54</v>
      </c>
      <c r="C8305">
        <v>18</v>
      </c>
      <c r="D8305" t="s">
        <v>50</v>
      </c>
      <c r="E8305">
        <v>1</v>
      </c>
      <c r="F8305">
        <v>0</v>
      </c>
      <c r="G8305">
        <v>53</v>
      </c>
      <c r="H8305">
        <v>4</v>
      </c>
      <c r="I8305">
        <v>43</v>
      </c>
      <c r="J8305">
        <v>0</v>
      </c>
      <c r="K8305">
        <f>_xlfn.XLOOKUP(FraudData[[#This Row],[amount]],AmountRules[Amount Min],AmountRules[Risk Points],,-1)</f>
        <v>0</v>
      </c>
      <c r="L8305">
        <f>_xlfn.XLOOKUP(FraudData[[#This Row],[transaction_hour]],TimeRules[Hour Min],TimeRules[Risk Points],,-1)</f>
        <v>0</v>
      </c>
      <c r="M8305">
        <f>_xlfn.XLOOKUP(FraudData[[#This Row],[foreign_transaction]],ForeignRules[Foreign Transaction],ForeignRules[Risk Points],0)</f>
        <v>3</v>
      </c>
      <c r="N8305">
        <f>_xlfn.XLOOKUP(FraudData[[#This Row],[location_mismatch]],Table10[Location Mismatch],Table10[Risk Points],0)</f>
        <v>0</v>
      </c>
      <c r="O8305">
        <f>_xlfn.XLOOKUP(FraudData[[#This Row],[device_trust_score]],DeviceRules[Device Min],DeviceRules[Risk Points],,-1)</f>
        <v>1</v>
      </c>
      <c r="P8305">
        <f>_xlfn.XLOOKUP(FraudData[[#This Row],[velocity_last_24h]],VelocityRules[Velocity Min],VelocityRules[Risk Points],,-1)</f>
        <v>0</v>
      </c>
      <c r="Q8305">
        <f>_xlfn.XLOOKUP(FraudData[[#This Row],[merchant_category]],MerchantRules[Merchant Category],MerchantRules[Risk Points],0)</f>
        <v>0</v>
      </c>
      <c r="R8305">
        <f>SUM(FraudData[[#This Row],[Amount Risk]:[Merchant Risk]])</f>
        <v>4</v>
      </c>
      <c r="S8305" t="str" cm="1">
        <f t="array" ref="S8305">_xlfn.IFS(FraudData[[#This Row],[Fraud Risk Score]]&gt;=8,"High Risk",FraudData[[#This Row],[Fraud Risk Score]]&gt;=6,"Medium Risk",TRUE,"Low Risk")</f>
        <v>Low Risk</v>
      </c>
    </row>
    <row r="8306" spans="1:19">
      <c r="A8306">
        <v>8305</v>
      </c>
      <c r="B8306">
        <v>7.41</v>
      </c>
      <c r="C8306">
        <v>19</v>
      </c>
      <c r="D8306" t="s">
        <v>49</v>
      </c>
      <c r="E8306">
        <v>0</v>
      </c>
      <c r="F8306">
        <v>0</v>
      </c>
      <c r="G8306">
        <v>26</v>
      </c>
      <c r="H8306">
        <v>3</v>
      </c>
      <c r="I8306">
        <v>42</v>
      </c>
      <c r="J8306">
        <v>0</v>
      </c>
      <c r="K8306">
        <f>_xlfn.XLOOKUP(FraudData[[#This Row],[amount]],AmountRules[Amount Min],AmountRules[Risk Points],,-1)</f>
        <v>0</v>
      </c>
      <c r="L8306">
        <f>_xlfn.XLOOKUP(FraudData[[#This Row],[transaction_hour]],TimeRules[Hour Min],TimeRules[Risk Points],,-1)</f>
        <v>0</v>
      </c>
      <c r="M8306">
        <f>_xlfn.XLOOKUP(FraudData[[#This Row],[foreign_transaction]],ForeignRules[Foreign Transaction],ForeignRules[Risk Points],0)</f>
        <v>0</v>
      </c>
      <c r="N8306">
        <f>_xlfn.XLOOKUP(FraudData[[#This Row],[location_mismatch]],Table10[Location Mismatch],Table10[Risk Points],0)</f>
        <v>0</v>
      </c>
      <c r="O8306">
        <f>_xlfn.XLOOKUP(FraudData[[#This Row],[device_trust_score]],DeviceRules[Device Min],DeviceRules[Risk Points],,-1)</f>
        <v>3</v>
      </c>
      <c r="P8306">
        <f>_xlfn.XLOOKUP(FraudData[[#This Row],[velocity_last_24h]],VelocityRules[Velocity Min],VelocityRules[Risk Points],,-1)</f>
        <v>0</v>
      </c>
      <c r="Q8306">
        <f>_xlfn.XLOOKUP(FraudData[[#This Row],[merchant_category]],MerchantRules[Merchant Category],MerchantRules[Risk Points],0)</f>
        <v>1</v>
      </c>
      <c r="R8306">
        <f>SUM(FraudData[[#This Row],[Amount Risk]:[Merchant Risk]])</f>
        <v>4</v>
      </c>
      <c r="S8306" t="str" cm="1">
        <f t="array" ref="S8306">_xlfn.IFS(FraudData[[#This Row],[Fraud Risk Score]]&gt;=8,"High Risk",FraudData[[#This Row],[Fraud Risk Score]]&gt;=6,"Medium Risk",TRUE,"Low Risk")</f>
        <v>Low Risk</v>
      </c>
    </row>
    <row r="8307" spans="1:19">
      <c r="A8307">
        <v>8306</v>
      </c>
      <c r="B8307">
        <v>40.42</v>
      </c>
      <c r="C8307">
        <v>5</v>
      </c>
      <c r="D8307" t="s">
        <v>46</v>
      </c>
      <c r="E8307">
        <v>0</v>
      </c>
      <c r="F8307">
        <v>0</v>
      </c>
      <c r="G8307">
        <v>54</v>
      </c>
      <c r="H8307">
        <v>2</v>
      </c>
      <c r="I8307">
        <v>39</v>
      </c>
      <c r="J8307">
        <v>0</v>
      </c>
      <c r="K8307">
        <f>_xlfn.XLOOKUP(FraudData[[#This Row],[amount]],AmountRules[Amount Min],AmountRules[Risk Points],,-1)</f>
        <v>0</v>
      </c>
      <c r="L8307">
        <f>_xlfn.XLOOKUP(FraudData[[#This Row],[transaction_hour]],TimeRules[Hour Min],TimeRules[Risk Points],,-1)</f>
        <v>0</v>
      </c>
      <c r="M8307">
        <f>_xlfn.XLOOKUP(FraudData[[#This Row],[foreign_transaction]],ForeignRules[Foreign Transaction],ForeignRules[Risk Points],0)</f>
        <v>0</v>
      </c>
      <c r="N8307">
        <f>_xlfn.XLOOKUP(FraudData[[#This Row],[location_mismatch]],Table10[Location Mismatch],Table10[Risk Points],0)</f>
        <v>0</v>
      </c>
      <c r="O8307">
        <f>_xlfn.XLOOKUP(FraudData[[#This Row],[device_trust_score]],DeviceRules[Device Min],DeviceRules[Risk Points],,-1)</f>
        <v>1</v>
      </c>
      <c r="P8307">
        <f>_xlfn.XLOOKUP(FraudData[[#This Row],[velocity_last_24h]],VelocityRules[Velocity Min],VelocityRules[Risk Points],,-1)</f>
        <v>0</v>
      </c>
      <c r="Q8307">
        <f>_xlfn.XLOOKUP(FraudData[[#This Row],[merchant_category]],MerchantRules[Merchant Category],MerchantRules[Risk Points],0)</f>
        <v>0</v>
      </c>
      <c r="R8307">
        <f>SUM(FraudData[[#This Row],[Amount Risk]:[Merchant Risk]])</f>
        <v>1</v>
      </c>
      <c r="S8307" t="str" cm="1">
        <f t="array" ref="S8307">_xlfn.IFS(FraudData[[#This Row],[Fraud Risk Score]]&gt;=8,"High Risk",FraudData[[#This Row],[Fraud Risk Score]]&gt;=6,"Medium Risk",TRUE,"Low Risk")</f>
        <v>Low Risk</v>
      </c>
    </row>
    <row r="8308" spans="1:19">
      <c r="A8308">
        <v>8307</v>
      </c>
      <c r="B8308">
        <v>35.42</v>
      </c>
      <c r="C8308">
        <v>12</v>
      </c>
      <c r="D8308" t="s">
        <v>47</v>
      </c>
      <c r="E8308">
        <v>0</v>
      </c>
      <c r="F8308">
        <v>0</v>
      </c>
      <c r="G8308">
        <v>98</v>
      </c>
      <c r="H8308">
        <v>1</v>
      </c>
      <c r="I8308">
        <v>54</v>
      </c>
      <c r="J8308">
        <v>0</v>
      </c>
      <c r="K8308">
        <f>_xlfn.XLOOKUP(FraudData[[#This Row],[amount]],AmountRules[Amount Min],AmountRules[Risk Points],,-1)</f>
        <v>0</v>
      </c>
      <c r="L8308">
        <f>_xlfn.XLOOKUP(FraudData[[#This Row],[transaction_hour]],TimeRules[Hour Min],TimeRules[Risk Points],,-1)</f>
        <v>0</v>
      </c>
      <c r="M8308">
        <f>_xlfn.XLOOKUP(FraudData[[#This Row],[foreign_transaction]],ForeignRules[Foreign Transaction],ForeignRules[Risk Points],0)</f>
        <v>0</v>
      </c>
      <c r="N8308">
        <f>_xlfn.XLOOKUP(FraudData[[#This Row],[location_mismatch]],Table10[Location Mismatch],Table10[Risk Points],0)</f>
        <v>0</v>
      </c>
      <c r="O8308">
        <f>_xlfn.XLOOKUP(FraudData[[#This Row],[device_trust_score]],DeviceRules[Device Min],DeviceRules[Risk Points],,-1)</f>
        <v>0</v>
      </c>
      <c r="P8308">
        <f>_xlfn.XLOOKUP(FraudData[[#This Row],[velocity_last_24h]],VelocityRules[Velocity Min],VelocityRules[Risk Points],,-1)</f>
        <v>0</v>
      </c>
      <c r="Q8308">
        <f>_xlfn.XLOOKUP(FraudData[[#This Row],[merchant_category]],MerchantRules[Merchant Category],MerchantRules[Risk Points],0)</f>
        <v>0</v>
      </c>
      <c r="R8308">
        <f>SUM(FraudData[[#This Row],[Amount Risk]:[Merchant Risk]])</f>
        <v>0</v>
      </c>
      <c r="S8308" t="str" cm="1">
        <f t="array" ref="S8308">_xlfn.IFS(FraudData[[#This Row],[Fraud Risk Score]]&gt;=8,"High Risk",FraudData[[#This Row],[Fraud Risk Score]]&gt;=6,"Medium Risk",TRUE,"Low Risk")</f>
        <v>Low Risk</v>
      </c>
    </row>
    <row r="8309" spans="1:19">
      <c r="A8309">
        <v>8308</v>
      </c>
      <c r="B8309">
        <v>74.180000000000007</v>
      </c>
      <c r="C8309">
        <v>8</v>
      </c>
      <c r="D8309" t="s">
        <v>47</v>
      </c>
      <c r="E8309">
        <v>0</v>
      </c>
      <c r="F8309">
        <v>0</v>
      </c>
      <c r="G8309">
        <v>81</v>
      </c>
      <c r="H8309">
        <v>4</v>
      </c>
      <c r="I8309">
        <v>32</v>
      </c>
      <c r="J8309">
        <v>0</v>
      </c>
      <c r="K8309">
        <f>_xlfn.XLOOKUP(FraudData[[#This Row],[amount]],AmountRules[Amount Min],AmountRules[Risk Points],,-1)</f>
        <v>0</v>
      </c>
      <c r="L8309">
        <f>_xlfn.XLOOKUP(FraudData[[#This Row],[transaction_hour]],TimeRules[Hour Min],TimeRules[Risk Points],,-1)</f>
        <v>0</v>
      </c>
      <c r="M8309">
        <f>_xlfn.XLOOKUP(FraudData[[#This Row],[foreign_transaction]],ForeignRules[Foreign Transaction],ForeignRules[Risk Points],0)</f>
        <v>0</v>
      </c>
      <c r="N8309">
        <f>_xlfn.XLOOKUP(FraudData[[#This Row],[location_mismatch]],Table10[Location Mismatch],Table10[Risk Points],0)</f>
        <v>0</v>
      </c>
      <c r="O8309">
        <f>_xlfn.XLOOKUP(FraudData[[#This Row],[device_trust_score]],DeviceRules[Device Min],DeviceRules[Risk Points],,-1)</f>
        <v>0</v>
      </c>
      <c r="P8309">
        <f>_xlfn.XLOOKUP(FraudData[[#This Row],[velocity_last_24h]],VelocityRules[Velocity Min],VelocityRules[Risk Points],,-1)</f>
        <v>0</v>
      </c>
      <c r="Q8309">
        <f>_xlfn.XLOOKUP(FraudData[[#This Row],[merchant_category]],MerchantRules[Merchant Category],MerchantRules[Risk Points],0)</f>
        <v>0</v>
      </c>
      <c r="R8309">
        <f>SUM(FraudData[[#This Row],[Amount Risk]:[Merchant Risk]])</f>
        <v>0</v>
      </c>
      <c r="S8309" t="str" cm="1">
        <f t="array" ref="S8309">_xlfn.IFS(FraudData[[#This Row],[Fraud Risk Score]]&gt;=8,"High Risk",FraudData[[#This Row],[Fraud Risk Score]]&gt;=6,"Medium Risk",TRUE,"Low Risk")</f>
        <v>Low Risk</v>
      </c>
    </row>
    <row r="8310" spans="1:19">
      <c r="A8310">
        <v>8309</v>
      </c>
      <c r="B8310">
        <v>97.57</v>
      </c>
      <c r="C8310">
        <v>11</v>
      </c>
      <c r="D8310" t="s">
        <v>46</v>
      </c>
      <c r="E8310">
        <v>0</v>
      </c>
      <c r="F8310">
        <v>0</v>
      </c>
      <c r="G8310">
        <v>83</v>
      </c>
      <c r="H8310">
        <v>2</v>
      </c>
      <c r="I8310">
        <v>67</v>
      </c>
      <c r="J8310">
        <v>0</v>
      </c>
      <c r="K8310">
        <f>_xlfn.XLOOKUP(FraudData[[#This Row],[amount]],AmountRules[Amount Min],AmountRules[Risk Points],,-1)</f>
        <v>0</v>
      </c>
      <c r="L8310">
        <f>_xlfn.XLOOKUP(FraudData[[#This Row],[transaction_hour]],TimeRules[Hour Min],TimeRules[Risk Points],,-1)</f>
        <v>0</v>
      </c>
      <c r="M8310">
        <f>_xlfn.XLOOKUP(FraudData[[#This Row],[foreign_transaction]],ForeignRules[Foreign Transaction],ForeignRules[Risk Points],0)</f>
        <v>0</v>
      </c>
      <c r="N8310">
        <f>_xlfn.XLOOKUP(FraudData[[#This Row],[location_mismatch]],Table10[Location Mismatch],Table10[Risk Points],0)</f>
        <v>0</v>
      </c>
      <c r="O8310">
        <f>_xlfn.XLOOKUP(FraudData[[#This Row],[device_trust_score]],DeviceRules[Device Min],DeviceRules[Risk Points],,-1)</f>
        <v>0</v>
      </c>
      <c r="P8310">
        <f>_xlfn.XLOOKUP(FraudData[[#This Row],[velocity_last_24h]],VelocityRules[Velocity Min],VelocityRules[Risk Points],,-1)</f>
        <v>0</v>
      </c>
      <c r="Q8310">
        <f>_xlfn.XLOOKUP(FraudData[[#This Row],[merchant_category]],MerchantRules[Merchant Category],MerchantRules[Risk Points],0)</f>
        <v>0</v>
      </c>
      <c r="R8310">
        <f>SUM(FraudData[[#This Row],[Amount Risk]:[Merchant Risk]])</f>
        <v>0</v>
      </c>
      <c r="S8310" t="str" cm="1">
        <f t="array" ref="S8310">_xlfn.IFS(FraudData[[#This Row],[Fraud Risk Score]]&gt;=8,"High Risk",FraudData[[#This Row],[Fraud Risk Score]]&gt;=6,"Medium Risk",TRUE,"Low Risk")</f>
        <v>Low Risk</v>
      </c>
    </row>
    <row r="8311" spans="1:19">
      <c r="A8311">
        <v>8310</v>
      </c>
      <c r="B8311">
        <v>127.87</v>
      </c>
      <c r="C8311">
        <v>17</v>
      </c>
      <c r="D8311" t="s">
        <v>50</v>
      </c>
      <c r="E8311">
        <v>0</v>
      </c>
      <c r="F8311">
        <v>0</v>
      </c>
      <c r="G8311">
        <v>43</v>
      </c>
      <c r="H8311">
        <v>1</v>
      </c>
      <c r="I8311">
        <v>65</v>
      </c>
      <c r="J8311">
        <v>0</v>
      </c>
      <c r="K8311">
        <f>_xlfn.XLOOKUP(FraudData[[#This Row],[amount]],AmountRules[Amount Min],AmountRules[Risk Points],,-1)</f>
        <v>0</v>
      </c>
      <c r="L8311">
        <f>_xlfn.XLOOKUP(FraudData[[#This Row],[transaction_hour]],TimeRules[Hour Min],TimeRules[Risk Points],,-1)</f>
        <v>0</v>
      </c>
      <c r="M8311">
        <f>_xlfn.XLOOKUP(FraudData[[#This Row],[foreign_transaction]],ForeignRules[Foreign Transaction],ForeignRules[Risk Points],0)</f>
        <v>0</v>
      </c>
      <c r="N8311">
        <f>_xlfn.XLOOKUP(FraudData[[#This Row],[location_mismatch]],Table10[Location Mismatch],Table10[Risk Points],0)</f>
        <v>0</v>
      </c>
      <c r="O8311">
        <f>_xlfn.XLOOKUP(FraudData[[#This Row],[device_trust_score]],DeviceRules[Device Min],DeviceRules[Risk Points],,-1)</f>
        <v>2</v>
      </c>
      <c r="P8311">
        <f>_xlfn.XLOOKUP(FraudData[[#This Row],[velocity_last_24h]],VelocityRules[Velocity Min],VelocityRules[Risk Points],,-1)</f>
        <v>0</v>
      </c>
      <c r="Q8311">
        <f>_xlfn.XLOOKUP(FraudData[[#This Row],[merchant_category]],MerchantRules[Merchant Category],MerchantRules[Risk Points],0)</f>
        <v>0</v>
      </c>
      <c r="R8311">
        <f>SUM(FraudData[[#This Row],[Amount Risk]:[Merchant Risk]])</f>
        <v>2</v>
      </c>
      <c r="S8311" t="str" cm="1">
        <f t="array" ref="S8311">_xlfn.IFS(FraudData[[#This Row],[Fraud Risk Score]]&gt;=8,"High Risk",FraudData[[#This Row],[Fraud Risk Score]]&gt;=6,"Medium Risk",TRUE,"Low Risk")</f>
        <v>Low Risk</v>
      </c>
    </row>
    <row r="8312" spans="1:19">
      <c r="A8312">
        <v>8311</v>
      </c>
      <c r="B8312">
        <v>116.59</v>
      </c>
      <c r="C8312">
        <v>7</v>
      </c>
      <c r="D8312" t="s">
        <v>50</v>
      </c>
      <c r="E8312">
        <v>0</v>
      </c>
      <c r="F8312">
        <v>0</v>
      </c>
      <c r="G8312">
        <v>78</v>
      </c>
      <c r="H8312">
        <v>0</v>
      </c>
      <c r="I8312">
        <v>23</v>
      </c>
      <c r="J8312">
        <v>0</v>
      </c>
      <c r="K8312">
        <f>_xlfn.XLOOKUP(FraudData[[#This Row],[amount]],AmountRules[Amount Min],AmountRules[Risk Points],,-1)</f>
        <v>0</v>
      </c>
      <c r="L8312">
        <f>_xlfn.XLOOKUP(FraudData[[#This Row],[transaction_hour]],TimeRules[Hour Min],TimeRules[Risk Points],,-1)</f>
        <v>0</v>
      </c>
      <c r="M8312">
        <f>_xlfn.XLOOKUP(FraudData[[#This Row],[foreign_transaction]],ForeignRules[Foreign Transaction],ForeignRules[Risk Points],0)</f>
        <v>0</v>
      </c>
      <c r="N8312">
        <f>_xlfn.XLOOKUP(FraudData[[#This Row],[location_mismatch]],Table10[Location Mismatch],Table10[Risk Points],0)</f>
        <v>0</v>
      </c>
      <c r="O8312">
        <f>_xlfn.XLOOKUP(FraudData[[#This Row],[device_trust_score]],DeviceRules[Device Min],DeviceRules[Risk Points],,-1)</f>
        <v>0</v>
      </c>
      <c r="P8312">
        <f>_xlfn.XLOOKUP(FraudData[[#This Row],[velocity_last_24h]],VelocityRules[Velocity Min],VelocityRules[Risk Points],,-1)</f>
        <v>0</v>
      </c>
      <c r="Q8312">
        <f>_xlfn.XLOOKUP(FraudData[[#This Row],[merchant_category]],MerchantRules[Merchant Category],MerchantRules[Risk Points],0)</f>
        <v>0</v>
      </c>
      <c r="R8312">
        <f>SUM(FraudData[[#This Row],[Amount Risk]:[Merchant Risk]])</f>
        <v>0</v>
      </c>
      <c r="S8312" t="str" cm="1">
        <f t="array" ref="S8312">_xlfn.IFS(FraudData[[#This Row],[Fraud Risk Score]]&gt;=8,"High Risk",FraudData[[#This Row],[Fraud Risk Score]]&gt;=6,"Medium Risk",TRUE,"Low Risk")</f>
        <v>Low Risk</v>
      </c>
    </row>
    <row r="8313" spans="1:19">
      <c r="A8313">
        <v>8312</v>
      </c>
      <c r="B8313">
        <v>56.81</v>
      </c>
      <c r="C8313">
        <v>17</v>
      </c>
      <c r="D8313" t="s">
        <v>48</v>
      </c>
      <c r="E8313">
        <v>0</v>
      </c>
      <c r="F8313">
        <v>0</v>
      </c>
      <c r="G8313">
        <v>94</v>
      </c>
      <c r="H8313">
        <v>1</v>
      </c>
      <c r="I8313">
        <v>36</v>
      </c>
      <c r="J8313">
        <v>0</v>
      </c>
      <c r="K8313">
        <f>_xlfn.XLOOKUP(FraudData[[#This Row],[amount]],AmountRules[Amount Min],AmountRules[Risk Points],,-1)</f>
        <v>0</v>
      </c>
      <c r="L8313">
        <f>_xlfn.XLOOKUP(FraudData[[#This Row],[transaction_hour]],TimeRules[Hour Min],TimeRules[Risk Points],,-1)</f>
        <v>0</v>
      </c>
      <c r="M8313">
        <f>_xlfn.XLOOKUP(FraudData[[#This Row],[foreign_transaction]],ForeignRules[Foreign Transaction],ForeignRules[Risk Points],0)</f>
        <v>0</v>
      </c>
      <c r="N8313">
        <f>_xlfn.XLOOKUP(FraudData[[#This Row],[location_mismatch]],Table10[Location Mismatch],Table10[Risk Points],0)</f>
        <v>0</v>
      </c>
      <c r="O8313">
        <f>_xlfn.XLOOKUP(FraudData[[#This Row],[device_trust_score]],DeviceRules[Device Min],DeviceRules[Risk Points],,-1)</f>
        <v>0</v>
      </c>
      <c r="P8313">
        <f>_xlfn.XLOOKUP(FraudData[[#This Row],[velocity_last_24h]],VelocityRules[Velocity Min],VelocityRules[Risk Points],,-1)</f>
        <v>0</v>
      </c>
      <c r="Q8313">
        <f>_xlfn.XLOOKUP(FraudData[[#This Row],[merchant_category]],MerchantRules[Merchant Category],MerchantRules[Risk Points],0)</f>
        <v>0</v>
      </c>
      <c r="R8313">
        <f>SUM(FraudData[[#This Row],[Amount Risk]:[Merchant Risk]])</f>
        <v>0</v>
      </c>
      <c r="S8313" t="str" cm="1">
        <f t="array" ref="S8313">_xlfn.IFS(FraudData[[#This Row],[Fraud Risk Score]]&gt;=8,"High Risk",FraudData[[#This Row],[Fraud Risk Score]]&gt;=6,"Medium Risk",TRUE,"Low Risk")</f>
        <v>Low Risk</v>
      </c>
    </row>
    <row r="8314" spans="1:19">
      <c r="A8314">
        <v>8313</v>
      </c>
      <c r="B8314">
        <v>5.33</v>
      </c>
      <c r="C8314">
        <v>22</v>
      </c>
      <c r="D8314" t="s">
        <v>49</v>
      </c>
      <c r="E8314">
        <v>0</v>
      </c>
      <c r="F8314">
        <v>0</v>
      </c>
      <c r="G8314">
        <v>47</v>
      </c>
      <c r="H8314">
        <v>0</v>
      </c>
      <c r="I8314">
        <v>45</v>
      </c>
      <c r="J8314">
        <v>0</v>
      </c>
      <c r="K8314">
        <f>_xlfn.XLOOKUP(FraudData[[#This Row],[amount]],AmountRules[Amount Min],AmountRules[Risk Points],,-1)</f>
        <v>0</v>
      </c>
      <c r="L8314">
        <f>_xlfn.XLOOKUP(FraudData[[#This Row],[transaction_hour]],TimeRules[Hour Min],TimeRules[Risk Points],,-1)</f>
        <v>0</v>
      </c>
      <c r="M8314">
        <f>_xlfn.XLOOKUP(FraudData[[#This Row],[foreign_transaction]],ForeignRules[Foreign Transaction],ForeignRules[Risk Points],0)</f>
        <v>0</v>
      </c>
      <c r="N8314">
        <f>_xlfn.XLOOKUP(FraudData[[#This Row],[location_mismatch]],Table10[Location Mismatch],Table10[Risk Points],0)</f>
        <v>0</v>
      </c>
      <c r="O8314">
        <f>_xlfn.XLOOKUP(FraudData[[#This Row],[device_trust_score]],DeviceRules[Device Min],DeviceRules[Risk Points],,-1)</f>
        <v>2</v>
      </c>
      <c r="P8314">
        <f>_xlfn.XLOOKUP(FraudData[[#This Row],[velocity_last_24h]],VelocityRules[Velocity Min],VelocityRules[Risk Points],,-1)</f>
        <v>0</v>
      </c>
      <c r="Q8314">
        <f>_xlfn.XLOOKUP(FraudData[[#This Row],[merchant_category]],MerchantRules[Merchant Category],MerchantRules[Risk Points],0)</f>
        <v>1</v>
      </c>
      <c r="R8314">
        <f>SUM(FraudData[[#This Row],[Amount Risk]:[Merchant Risk]])</f>
        <v>3</v>
      </c>
      <c r="S8314" t="str" cm="1">
        <f t="array" ref="S8314">_xlfn.IFS(FraudData[[#This Row],[Fraud Risk Score]]&gt;=8,"High Risk",FraudData[[#This Row],[Fraud Risk Score]]&gt;=6,"Medium Risk",TRUE,"Low Risk")</f>
        <v>Low Risk</v>
      </c>
    </row>
    <row r="8315" spans="1:19">
      <c r="A8315">
        <v>8314</v>
      </c>
      <c r="B8315">
        <v>167.24</v>
      </c>
      <c r="C8315">
        <v>21</v>
      </c>
      <c r="D8315" t="s">
        <v>48</v>
      </c>
      <c r="E8315">
        <v>1</v>
      </c>
      <c r="F8315">
        <v>0</v>
      </c>
      <c r="G8315">
        <v>57</v>
      </c>
      <c r="H8315">
        <v>2</v>
      </c>
      <c r="I8315">
        <v>44</v>
      </c>
      <c r="J8315">
        <v>0</v>
      </c>
      <c r="K8315">
        <f>_xlfn.XLOOKUP(FraudData[[#This Row],[amount]],AmountRules[Amount Min],AmountRules[Risk Points],,-1)</f>
        <v>0</v>
      </c>
      <c r="L8315">
        <f>_xlfn.XLOOKUP(FraudData[[#This Row],[transaction_hour]],TimeRules[Hour Min],TimeRules[Risk Points],,-1)</f>
        <v>0</v>
      </c>
      <c r="M8315">
        <f>_xlfn.XLOOKUP(FraudData[[#This Row],[foreign_transaction]],ForeignRules[Foreign Transaction],ForeignRules[Risk Points],0)</f>
        <v>3</v>
      </c>
      <c r="N8315">
        <f>_xlfn.XLOOKUP(FraudData[[#This Row],[location_mismatch]],Table10[Location Mismatch],Table10[Risk Points],0)</f>
        <v>0</v>
      </c>
      <c r="O8315">
        <f>_xlfn.XLOOKUP(FraudData[[#This Row],[device_trust_score]],DeviceRules[Device Min],DeviceRules[Risk Points],,-1)</f>
        <v>1</v>
      </c>
      <c r="P8315">
        <f>_xlfn.XLOOKUP(FraudData[[#This Row],[velocity_last_24h]],VelocityRules[Velocity Min],VelocityRules[Risk Points],,-1)</f>
        <v>0</v>
      </c>
      <c r="Q8315">
        <f>_xlfn.XLOOKUP(FraudData[[#This Row],[merchant_category]],MerchantRules[Merchant Category],MerchantRules[Risk Points],0)</f>
        <v>0</v>
      </c>
      <c r="R8315">
        <f>SUM(FraudData[[#This Row],[Amount Risk]:[Merchant Risk]])</f>
        <v>4</v>
      </c>
      <c r="S8315" t="str" cm="1">
        <f t="array" ref="S8315">_xlfn.IFS(FraudData[[#This Row],[Fraud Risk Score]]&gt;=8,"High Risk",FraudData[[#This Row],[Fraud Risk Score]]&gt;=6,"Medium Risk",TRUE,"Low Risk")</f>
        <v>Low Risk</v>
      </c>
    </row>
    <row r="8316" spans="1:19">
      <c r="A8316">
        <v>8315</v>
      </c>
      <c r="B8316">
        <v>90.68</v>
      </c>
      <c r="C8316">
        <v>1</v>
      </c>
      <c r="D8316" t="s">
        <v>47</v>
      </c>
      <c r="E8316">
        <v>0</v>
      </c>
      <c r="F8316">
        <v>0</v>
      </c>
      <c r="G8316">
        <v>90</v>
      </c>
      <c r="H8316">
        <v>3</v>
      </c>
      <c r="I8316">
        <v>59</v>
      </c>
      <c r="J8316">
        <v>0</v>
      </c>
      <c r="K8316">
        <f>_xlfn.XLOOKUP(FraudData[[#This Row],[amount]],AmountRules[Amount Min],AmountRules[Risk Points],,-1)</f>
        <v>0</v>
      </c>
      <c r="L8316">
        <f>_xlfn.XLOOKUP(FraudData[[#This Row],[transaction_hour]],TimeRules[Hour Min],TimeRules[Risk Points],,-1)</f>
        <v>3</v>
      </c>
      <c r="M8316">
        <f>_xlfn.XLOOKUP(FraudData[[#This Row],[foreign_transaction]],ForeignRules[Foreign Transaction],ForeignRules[Risk Points],0)</f>
        <v>0</v>
      </c>
      <c r="N8316">
        <f>_xlfn.XLOOKUP(FraudData[[#This Row],[location_mismatch]],Table10[Location Mismatch],Table10[Risk Points],0)</f>
        <v>0</v>
      </c>
      <c r="O8316">
        <f>_xlfn.XLOOKUP(FraudData[[#This Row],[device_trust_score]],DeviceRules[Device Min],DeviceRules[Risk Points],,-1)</f>
        <v>0</v>
      </c>
      <c r="P8316">
        <f>_xlfn.XLOOKUP(FraudData[[#This Row],[velocity_last_24h]],VelocityRules[Velocity Min],VelocityRules[Risk Points],,-1)</f>
        <v>0</v>
      </c>
      <c r="Q8316">
        <f>_xlfn.XLOOKUP(FraudData[[#This Row],[merchant_category]],MerchantRules[Merchant Category],MerchantRules[Risk Points],0)</f>
        <v>0</v>
      </c>
      <c r="R8316">
        <f>SUM(FraudData[[#This Row],[Amount Risk]:[Merchant Risk]])</f>
        <v>3</v>
      </c>
      <c r="S8316" t="str" cm="1">
        <f t="array" ref="S8316">_xlfn.IFS(FraudData[[#This Row],[Fraud Risk Score]]&gt;=8,"High Risk",FraudData[[#This Row],[Fraud Risk Score]]&gt;=6,"Medium Risk",TRUE,"Low Risk")</f>
        <v>Low Risk</v>
      </c>
    </row>
    <row r="8317" spans="1:19">
      <c r="A8317">
        <v>8316</v>
      </c>
      <c r="B8317">
        <v>63.86</v>
      </c>
      <c r="C8317">
        <v>7</v>
      </c>
      <c r="D8317" t="s">
        <v>46</v>
      </c>
      <c r="E8317">
        <v>0</v>
      </c>
      <c r="F8317">
        <v>0</v>
      </c>
      <c r="G8317">
        <v>35</v>
      </c>
      <c r="H8317">
        <v>0</v>
      </c>
      <c r="I8317">
        <v>52</v>
      </c>
      <c r="J8317">
        <v>0</v>
      </c>
      <c r="K8317">
        <f>_xlfn.XLOOKUP(FraudData[[#This Row],[amount]],AmountRules[Amount Min],AmountRules[Risk Points],,-1)</f>
        <v>0</v>
      </c>
      <c r="L8317">
        <f>_xlfn.XLOOKUP(FraudData[[#This Row],[transaction_hour]],TimeRules[Hour Min],TimeRules[Risk Points],,-1)</f>
        <v>0</v>
      </c>
      <c r="M8317">
        <f>_xlfn.XLOOKUP(FraudData[[#This Row],[foreign_transaction]],ForeignRules[Foreign Transaction],ForeignRules[Risk Points],0)</f>
        <v>0</v>
      </c>
      <c r="N8317">
        <f>_xlfn.XLOOKUP(FraudData[[#This Row],[location_mismatch]],Table10[Location Mismatch],Table10[Risk Points],0)</f>
        <v>0</v>
      </c>
      <c r="O8317">
        <f>_xlfn.XLOOKUP(FraudData[[#This Row],[device_trust_score]],DeviceRules[Device Min],DeviceRules[Risk Points],,-1)</f>
        <v>2</v>
      </c>
      <c r="P8317">
        <f>_xlfn.XLOOKUP(FraudData[[#This Row],[velocity_last_24h]],VelocityRules[Velocity Min],VelocityRules[Risk Points],,-1)</f>
        <v>0</v>
      </c>
      <c r="Q8317">
        <f>_xlfn.XLOOKUP(FraudData[[#This Row],[merchant_category]],MerchantRules[Merchant Category],MerchantRules[Risk Points],0)</f>
        <v>0</v>
      </c>
      <c r="R8317">
        <f>SUM(FraudData[[#This Row],[Amount Risk]:[Merchant Risk]])</f>
        <v>2</v>
      </c>
      <c r="S8317" t="str" cm="1">
        <f t="array" ref="S8317">_xlfn.IFS(FraudData[[#This Row],[Fraud Risk Score]]&gt;=8,"High Risk",FraudData[[#This Row],[Fraud Risk Score]]&gt;=6,"Medium Risk",TRUE,"Low Risk")</f>
        <v>Low Risk</v>
      </c>
    </row>
    <row r="8318" spans="1:19">
      <c r="A8318">
        <v>8317</v>
      </c>
      <c r="B8318">
        <v>363.05</v>
      </c>
      <c r="C8318">
        <v>9</v>
      </c>
      <c r="D8318" t="s">
        <v>49</v>
      </c>
      <c r="E8318">
        <v>0</v>
      </c>
      <c r="F8318">
        <v>0</v>
      </c>
      <c r="G8318">
        <v>42</v>
      </c>
      <c r="H8318">
        <v>3</v>
      </c>
      <c r="I8318">
        <v>65</v>
      </c>
      <c r="J8318">
        <v>0</v>
      </c>
      <c r="K8318">
        <f>_xlfn.XLOOKUP(FraudData[[#This Row],[amount]],AmountRules[Amount Min],AmountRules[Risk Points],,-1)</f>
        <v>0</v>
      </c>
      <c r="L8318">
        <f>_xlfn.XLOOKUP(FraudData[[#This Row],[transaction_hour]],TimeRules[Hour Min],TimeRules[Risk Points],,-1)</f>
        <v>0</v>
      </c>
      <c r="M8318">
        <f>_xlfn.XLOOKUP(FraudData[[#This Row],[foreign_transaction]],ForeignRules[Foreign Transaction],ForeignRules[Risk Points],0)</f>
        <v>0</v>
      </c>
      <c r="N8318">
        <f>_xlfn.XLOOKUP(FraudData[[#This Row],[location_mismatch]],Table10[Location Mismatch],Table10[Risk Points],0)</f>
        <v>0</v>
      </c>
      <c r="O8318">
        <f>_xlfn.XLOOKUP(FraudData[[#This Row],[device_trust_score]],DeviceRules[Device Min],DeviceRules[Risk Points],,-1)</f>
        <v>2</v>
      </c>
      <c r="P8318">
        <f>_xlfn.XLOOKUP(FraudData[[#This Row],[velocity_last_24h]],VelocityRules[Velocity Min],VelocityRules[Risk Points],,-1)</f>
        <v>0</v>
      </c>
      <c r="Q8318">
        <f>_xlfn.XLOOKUP(FraudData[[#This Row],[merchant_category]],MerchantRules[Merchant Category],MerchantRules[Risk Points],0)</f>
        <v>1</v>
      </c>
      <c r="R8318">
        <f>SUM(FraudData[[#This Row],[Amount Risk]:[Merchant Risk]])</f>
        <v>3</v>
      </c>
      <c r="S8318" t="str" cm="1">
        <f t="array" ref="S8318">_xlfn.IFS(FraudData[[#This Row],[Fraud Risk Score]]&gt;=8,"High Risk",FraudData[[#This Row],[Fraud Risk Score]]&gt;=6,"Medium Risk",TRUE,"Low Risk")</f>
        <v>Low Risk</v>
      </c>
    </row>
    <row r="8319" spans="1:19">
      <c r="A8319">
        <v>8318</v>
      </c>
      <c r="B8319">
        <v>247.2</v>
      </c>
      <c r="C8319">
        <v>8</v>
      </c>
      <c r="D8319" t="s">
        <v>46</v>
      </c>
      <c r="E8319">
        <v>0</v>
      </c>
      <c r="F8319">
        <v>0</v>
      </c>
      <c r="G8319">
        <v>89</v>
      </c>
      <c r="H8319">
        <v>3</v>
      </c>
      <c r="I8319">
        <v>34</v>
      </c>
      <c r="J8319">
        <v>0</v>
      </c>
      <c r="K8319">
        <f>_xlfn.XLOOKUP(FraudData[[#This Row],[amount]],AmountRules[Amount Min],AmountRules[Risk Points],,-1)</f>
        <v>0</v>
      </c>
      <c r="L8319">
        <f>_xlfn.XLOOKUP(FraudData[[#This Row],[transaction_hour]],TimeRules[Hour Min],TimeRules[Risk Points],,-1)</f>
        <v>0</v>
      </c>
      <c r="M8319">
        <f>_xlfn.XLOOKUP(FraudData[[#This Row],[foreign_transaction]],ForeignRules[Foreign Transaction],ForeignRules[Risk Points],0)</f>
        <v>0</v>
      </c>
      <c r="N8319">
        <f>_xlfn.XLOOKUP(FraudData[[#This Row],[location_mismatch]],Table10[Location Mismatch],Table10[Risk Points],0)</f>
        <v>0</v>
      </c>
      <c r="O8319">
        <f>_xlfn.XLOOKUP(FraudData[[#This Row],[device_trust_score]],DeviceRules[Device Min],DeviceRules[Risk Points],,-1)</f>
        <v>0</v>
      </c>
      <c r="P8319">
        <f>_xlfn.XLOOKUP(FraudData[[#This Row],[velocity_last_24h]],VelocityRules[Velocity Min],VelocityRules[Risk Points],,-1)</f>
        <v>0</v>
      </c>
      <c r="Q8319">
        <f>_xlfn.XLOOKUP(FraudData[[#This Row],[merchant_category]],MerchantRules[Merchant Category],MerchantRules[Risk Points],0)</f>
        <v>0</v>
      </c>
      <c r="R8319">
        <f>SUM(FraudData[[#This Row],[Amount Risk]:[Merchant Risk]])</f>
        <v>0</v>
      </c>
      <c r="S8319" t="str" cm="1">
        <f t="array" ref="S8319">_xlfn.IFS(FraudData[[#This Row],[Fraud Risk Score]]&gt;=8,"High Risk",FraudData[[#This Row],[Fraud Risk Score]]&gt;=6,"Medium Risk",TRUE,"Low Risk")</f>
        <v>Low Risk</v>
      </c>
    </row>
    <row r="8320" spans="1:19">
      <c r="A8320">
        <v>8319</v>
      </c>
      <c r="B8320">
        <v>351.05</v>
      </c>
      <c r="C8320">
        <v>23</v>
      </c>
      <c r="D8320" t="s">
        <v>49</v>
      </c>
      <c r="E8320">
        <v>0</v>
      </c>
      <c r="F8320">
        <v>0</v>
      </c>
      <c r="G8320">
        <v>56</v>
      </c>
      <c r="H8320">
        <v>3</v>
      </c>
      <c r="I8320">
        <v>42</v>
      </c>
      <c r="J8320">
        <v>0</v>
      </c>
      <c r="K8320">
        <f>_xlfn.XLOOKUP(FraudData[[#This Row],[amount]],AmountRules[Amount Min],AmountRules[Risk Points],,-1)</f>
        <v>0</v>
      </c>
      <c r="L8320">
        <f>_xlfn.XLOOKUP(FraudData[[#This Row],[transaction_hour]],TimeRules[Hour Min],TimeRules[Risk Points],,-1)</f>
        <v>1</v>
      </c>
      <c r="M8320">
        <f>_xlfn.XLOOKUP(FraudData[[#This Row],[foreign_transaction]],ForeignRules[Foreign Transaction],ForeignRules[Risk Points],0)</f>
        <v>0</v>
      </c>
      <c r="N8320">
        <f>_xlfn.XLOOKUP(FraudData[[#This Row],[location_mismatch]],Table10[Location Mismatch],Table10[Risk Points],0)</f>
        <v>0</v>
      </c>
      <c r="O8320">
        <f>_xlfn.XLOOKUP(FraudData[[#This Row],[device_trust_score]],DeviceRules[Device Min],DeviceRules[Risk Points],,-1)</f>
        <v>1</v>
      </c>
      <c r="P8320">
        <f>_xlfn.XLOOKUP(FraudData[[#This Row],[velocity_last_24h]],VelocityRules[Velocity Min],VelocityRules[Risk Points],,-1)</f>
        <v>0</v>
      </c>
      <c r="Q8320">
        <f>_xlfn.XLOOKUP(FraudData[[#This Row],[merchant_category]],MerchantRules[Merchant Category],MerchantRules[Risk Points],0)</f>
        <v>1</v>
      </c>
      <c r="R8320">
        <f>SUM(FraudData[[#This Row],[Amount Risk]:[Merchant Risk]])</f>
        <v>3</v>
      </c>
      <c r="S8320" t="str" cm="1">
        <f t="array" ref="S8320">_xlfn.IFS(FraudData[[#This Row],[Fraud Risk Score]]&gt;=8,"High Risk",FraudData[[#This Row],[Fraud Risk Score]]&gt;=6,"Medium Risk",TRUE,"Low Risk")</f>
        <v>Low Risk</v>
      </c>
    </row>
    <row r="8321" spans="1:19">
      <c r="A8321">
        <v>8320</v>
      </c>
      <c r="B8321">
        <v>122.97</v>
      </c>
      <c r="C8321">
        <v>17</v>
      </c>
      <c r="D8321" t="s">
        <v>47</v>
      </c>
      <c r="E8321">
        <v>0</v>
      </c>
      <c r="F8321">
        <v>0</v>
      </c>
      <c r="G8321">
        <v>28</v>
      </c>
      <c r="H8321">
        <v>0</v>
      </c>
      <c r="I8321">
        <v>21</v>
      </c>
      <c r="J8321">
        <v>0</v>
      </c>
      <c r="K8321">
        <f>_xlfn.XLOOKUP(FraudData[[#This Row],[amount]],AmountRules[Amount Min],AmountRules[Risk Points],,-1)</f>
        <v>0</v>
      </c>
      <c r="L8321">
        <f>_xlfn.XLOOKUP(FraudData[[#This Row],[transaction_hour]],TimeRules[Hour Min],TimeRules[Risk Points],,-1)</f>
        <v>0</v>
      </c>
      <c r="M8321">
        <f>_xlfn.XLOOKUP(FraudData[[#This Row],[foreign_transaction]],ForeignRules[Foreign Transaction],ForeignRules[Risk Points],0)</f>
        <v>0</v>
      </c>
      <c r="N8321">
        <f>_xlfn.XLOOKUP(FraudData[[#This Row],[location_mismatch]],Table10[Location Mismatch],Table10[Risk Points],0)</f>
        <v>0</v>
      </c>
      <c r="O8321">
        <f>_xlfn.XLOOKUP(FraudData[[#This Row],[device_trust_score]],DeviceRules[Device Min],DeviceRules[Risk Points],,-1)</f>
        <v>3</v>
      </c>
      <c r="P8321">
        <f>_xlfn.XLOOKUP(FraudData[[#This Row],[velocity_last_24h]],VelocityRules[Velocity Min],VelocityRules[Risk Points],,-1)</f>
        <v>0</v>
      </c>
      <c r="Q8321">
        <f>_xlfn.XLOOKUP(FraudData[[#This Row],[merchant_category]],MerchantRules[Merchant Category],MerchantRules[Risk Points],0)</f>
        <v>0</v>
      </c>
      <c r="R8321">
        <f>SUM(FraudData[[#This Row],[Amount Risk]:[Merchant Risk]])</f>
        <v>3</v>
      </c>
      <c r="S8321" t="str" cm="1">
        <f t="array" ref="S8321">_xlfn.IFS(FraudData[[#This Row],[Fraud Risk Score]]&gt;=8,"High Risk",FraudData[[#This Row],[Fraud Risk Score]]&gt;=6,"Medium Risk",TRUE,"Low Risk")</f>
        <v>Low Risk</v>
      </c>
    </row>
    <row r="8322" spans="1:19">
      <c r="A8322">
        <v>8321</v>
      </c>
      <c r="B8322">
        <v>25.26</v>
      </c>
      <c r="C8322">
        <v>7</v>
      </c>
      <c r="D8322" t="s">
        <v>47</v>
      </c>
      <c r="E8322">
        <v>0</v>
      </c>
      <c r="F8322">
        <v>0</v>
      </c>
      <c r="G8322">
        <v>60</v>
      </c>
      <c r="H8322">
        <v>1</v>
      </c>
      <c r="I8322">
        <v>26</v>
      </c>
      <c r="J8322">
        <v>0</v>
      </c>
      <c r="K8322">
        <f>_xlfn.XLOOKUP(FraudData[[#This Row],[amount]],AmountRules[Amount Min],AmountRules[Risk Points],,-1)</f>
        <v>0</v>
      </c>
      <c r="L8322">
        <f>_xlfn.XLOOKUP(FraudData[[#This Row],[transaction_hour]],TimeRules[Hour Min],TimeRules[Risk Points],,-1)</f>
        <v>0</v>
      </c>
      <c r="M8322">
        <f>_xlfn.XLOOKUP(FraudData[[#This Row],[foreign_transaction]],ForeignRules[Foreign Transaction],ForeignRules[Risk Points],0)</f>
        <v>0</v>
      </c>
      <c r="N8322">
        <f>_xlfn.XLOOKUP(FraudData[[#This Row],[location_mismatch]],Table10[Location Mismatch],Table10[Risk Points],0)</f>
        <v>0</v>
      </c>
      <c r="O8322">
        <f>_xlfn.XLOOKUP(FraudData[[#This Row],[device_trust_score]],DeviceRules[Device Min],DeviceRules[Risk Points],,-1)</f>
        <v>1</v>
      </c>
      <c r="P8322">
        <f>_xlfn.XLOOKUP(FraudData[[#This Row],[velocity_last_24h]],VelocityRules[Velocity Min],VelocityRules[Risk Points],,-1)</f>
        <v>0</v>
      </c>
      <c r="Q8322">
        <f>_xlfn.XLOOKUP(FraudData[[#This Row],[merchant_category]],MerchantRules[Merchant Category],MerchantRules[Risk Points],0)</f>
        <v>0</v>
      </c>
      <c r="R8322">
        <f>SUM(FraudData[[#This Row],[Amount Risk]:[Merchant Risk]])</f>
        <v>1</v>
      </c>
      <c r="S8322" t="str" cm="1">
        <f t="array" ref="S8322">_xlfn.IFS(FraudData[[#This Row],[Fraud Risk Score]]&gt;=8,"High Risk",FraudData[[#This Row],[Fraud Risk Score]]&gt;=6,"Medium Risk",TRUE,"Low Risk")</f>
        <v>Low Risk</v>
      </c>
    </row>
    <row r="8323" spans="1:19">
      <c r="A8323">
        <v>8322</v>
      </c>
      <c r="B8323">
        <v>214.46</v>
      </c>
      <c r="C8323">
        <v>18</v>
      </c>
      <c r="D8323" t="s">
        <v>49</v>
      </c>
      <c r="E8323">
        <v>0</v>
      </c>
      <c r="F8323">
        <v>0</v>
      </c>
      <c r="G8323">
        <v>81</v>
      </c>
      <c r="H8323">
        <v>2</v>
      </c>
      <c r="I8323">
        <v>53</v>
      </c>
      <c r="J8323">
        <v>0</v>
      </c>
      <c r="K8323">
        <f>_xlfn.XLOOKUP(FraudData[[#This Row],[amount]],AmountRules[Amount Min],AmountRules[Risk Points],,-1)</f>
        <v>0</v>
      </c>
      <c r="L8323">
        <f>_xlfn.XLOOKUP(FraudData[[#This Row],[transaction_hour]],TimeRules[Hour Min],TimeRules[Risk Points],,-1)</f>
        <v>0</v>
      </c>
      <c r="M8323">
        <f>_xlfn.XLOOKUP(FraudData[[#This Row],[foreign_transaction]],ForeignRules[Foreign Transaction],ForeignRules[Risk Points],0)</f>
        <v>0</v>
      </c>
      <c r="N8323">
        <f>_xlfn.XLOOKUP(FraudData[[#This Row],[location_mismatch]],Table10[Location Mismatch],Table10[Risk Points],0)</f>
        <v>0</v>
      </c>
      <c r="O8323">
        <f>_xlfn.XLOOKUP(FraudData[[#This Row],[device_trust_score]],DeviceRules[Device Min],DeviceRules[Risk Points],,-1)</f>
        <v>0</v>
      </c>
      <c r="P8323">
        <f>_xlfn.XLOOKUP(FraudData[[#This Row],[velocity_last_24h]],VelocityRules[Velocity Min],VelocityRules[Risk Points],,-1)</f>
        <v>0</v>
      </c>
      <c r="Q8323">
        <f>_xlfn.XLOOKUP(FraudData[[#This Row],[merchant_category]],MerchantRules[Merchant Category],MerchantRules[Risk Points],0)</f>
        <v>1</v>
      </c>
      <c r="R8323">
        <f>SUM(FraudData[[#This Row],[Amount Risk]:[Merchant Risk]])</f>
        <v>1</v>
      </c>
      <c r="S8323" t="str" cm="1">
        <f t="array" ref="S8323">_xlfn.IFS(FraudData[[#This Row],[Fraud Risk Score]]&gt;=8,"High Risk",FraudData[[#This Row],[Fraud Risk Score]]&gt;=6,"Medium Risk",TRUE,"Low Risk")</f>
        <v>Low Risk</v>
      </c>
    </row>
    <row r="8324" spans="1:19">
      <c r="A8324">
        <v>8323</v>
      </c>
      <c r="B8324">
        <v>41.54</v>
      </c>
      <c r="C8324">
        <v>2</v>
      </c>
      <c r="D8324" t="s">
        <v>50</v>
      </c>
      <c r="E8324">
        <v>0</v>
      </c>
      <c r="F8324">
        <v>1</v>
      </c>
      <c r="G8324">
        <v>57</v>
      </c>
      <c r="H8324">
        <v>3</v>
      </c>
      <c r="I8324">
        <v>38</v>
      </c>
      <c r="J8324">
        <v>0</v>
      </c>
      <c r="K8324">
        <f>_xlfn.XLOOKUP(FraudData[[#This Row],[amount]],AmountRules[Amount Min],AmountRules[Risk Points],,-1)</f>
        <v>0</v>
      </c>
      <c r="L8324">
        <f>_xlfn.XLOOKUP(FraudData[[#This Row],[transaction_hour]],TimeRules[Hour Min],TimeRules[Risk Points],,-1)</f>
        <v>3</v>
      </c>
      <c r="M8324">
        <f>_xlfn.XLOOKUP(FraudData[[#This Row],[foreign_transaction]],ForeignRules[Foreign Transaction],ForeignRules[Risk Points],0)</f>
        <v>0</v>
      </c>
      <c r="N8324">
        <f>_xlfn.XLOOKUP(FraudData[[#This Row],[location_mismatch]],Table10[Location Mismatch],Table10[Risk Points],0)</f>
        <v>3</v>
      </c>
      <c r="O8324">
        <f>_xlfn.XLOOKUP(FraudData[[#This Row],[device_trust_score]],DeviceRules[Device Min],DeviceRules[Risk Points],,-1)</f>
        <v>1</v>
      </c>
      <c r="P8324">
        <f>_xlfn.XLOOKUP(FraudData[[#This Row],[velocity_last_24h]],VelocityRules[Velocity Min],VelocityRules[Risk Points],,-1)</f>
        <v>0</v>
      </c>
      <c r="Q8324">
        <f>_xlfn.XLOOKUP(FraudData[[#This Row],[merchant_category]],MerchantRules[Merchant Category],MerchantRules[Risk Points],0)</f>
        <v>0</v>
      </c>
      <c r="R8324">
        <f>SUM(FraudData[[#This Row],[Amount Risk]:[Merchant Risk]])</f>
        <v>7</v>
      </c>
      <c r="S8324" t="str" cm="1">
        <f t="array" ref="S8324">_xlfn.IFS(FraudData[[#This Row],[Fraud Risk Score]]&gt;=8,"High Risk",FraudData[[#This Row],[Fraud Risk Score]]&gt;=6,"Medium Risk",TRUE,"Low Risk")</f>
        <v>Medium Risk</v>
      </c>
    </row>
    <row r="8325" spans="1:19">
      <c r="A8325">
        <v>8324</v>
      </c>
      <c r="B8325">
        <v>104.76</v>
      </c>
      <c r="C8325">
        <v>8</v>
      </c>
      <c r="D8325" t="s">
        <v>49</v>
      </c>
      <c r="E8325">
        <v>0</v>
      </c>
      <c r="F8325">
        <v>0</v>
      </c>
      <c r="G8325">
        <v>38</v>
      </c>
      <c r="H8325">
        <v>0</v>
      </c>
      <c r="I8325">
        <v>54</v>
      </c>
      <c r="J8325">
        <v>0</v>
      </c>
      <c r="K8325">
        <f>_xlfn.XLOOKUP(FraudData[[#This Row],[amount]],AmountRules[Amount Min],AmountRules[Risk Points],,-1)</f>
        <v>0</v>
      </c>
      <c r="L8325">
        <f>_xlfn.XLOOKUP(FraudData[[#This Row],[transaction_hour]],TimeRules[Hour Min],TimeRules[Risk Points],,-1)</f>
        <v>0</v>
      </c>
      <c r="M8325">
        <f>_xlfn.XLOOKUP(FraudData[[#This Row],[foreign_transaction]],ForeignRules[Foreign Transaction],ForeignRules[Risk Points],0)</f>
        <v>0</v>
      </c>
      <c r="N8325">
        <f>_xlfn.XLOOKUP(FraudData[[#This Row],[location_mismatch]],Table10[Location Mismatch],Table10[Risk Points],0)</f>
        <v>0</v>
      </c>
      <c r="O8325">
        <f>_xlfn.XLOOKUP(FraudData[[#This Row],[device_trust_score]],DeviceRules[Device Min],DeviceRules[Risk Points],,-1)</f>
        <v>2</v>
      </c>
      <c r="P8325">
        <f>_xlfn.XLOOKUP(FraudData[[#This Row],[velocity_last_24h]],VelocityRules[Velocity Min],VelocityRules[Risk Points],,-1)</f>
        <v>0</v>
      </c>
      <c r="Q8325">
        <f>_xlfn.XLOOKUP(FraudData[[#This Row],[merchant_category]],MerchantRules[Merchant Category],MerchantRules[Risk Points],0)</f>
        <v>1</v>
      </c>
      <c r="R8325">
        <f>SUM(FraudData[[#This Row],[Amount Risk]:[Merchant Risk]])</f>
        <v>3</v>
      </c>
      <c r="S8325" t="str" cm="1">
        <f t="array" ref="S8325">_xlfn.IFS(FraudData[[#This Row],[Fraud Risk Score]]&gt;=8,"High Risk",FraudData[[#This Row],[Fraud Risk Score]]&gt;=6,"Medium Risk",TRUE,"Low Risk")</f>
        <v>Low Risk</v>
      </c>
    </row>
    <row r="8326" spans="1:19">
      <c r="A8326">
        <v>8325</v>
      </c>
      <c r="B8326">
        <v>12.1</v>
      </c>
      <c r="C8326">
        <v>12</v>
      </c>
      <c r="D8326" t="s">
        <v>47</v>
      </c>
      <c r="E8326">
        <v>0</v>
      </c>
      <c r="F8326">
        <v>0</v>
      </c>
      <c r="G8326">
        <v>72</v>
      </c>
      <c r="H8326">
        <v>2</v>
      </c>
      <c r="I8326">
        <v>53</v>
      </c>
      <c r="J8326">
        <v>0</v>
      </c>
      <c r="K8326">
        <f>_xlfn.XLOOKUP(FraudData[[#This Row],[amount]],AmountRules[Amount Min],AmountRules[Risk Points],,-1)</f>
        <v>0</v>
      </c>
      <c r="L8326">
        <f>_xlfn.XLOOKUP(FraudData[[#This Row],[transaction_hour]],TimeRules[Hour Min],TimeRules[Risk Points],,-1)</f>
        <v>0</v>
      </c>
      <c r="M8326">
        <f>_xlfn.XLOOKUP(FraudData[[#This Row],[foreign_transaction]],ForeignRules[Foreign Transaction],ForeignRules[Risk Points],0)</f>
        <v>0</v>
      </c>
      <c r="N8326">
        <f>_xlfn.XLOOKUP(FraudData[[#This Row],[location_mismatch]],Table10[Location Mismatch],Table10[Risk Points],0)</f>
        <v>0</v>
      </c>
      <c r="O8326">
        <f>_xlfn.XLOOKUP(FraudData[[#This Row],[device_trust_score]],DeviceRules[Device Min],DeviceRules[Risk Points],,-1)</f>
        <v>0</v>
      </c>
      <c r="P8326">
        <f>_xlfn.XLOOKUP(FraudData[[#This Row],[velocity_last_24h]],VelocityRules[Velocity Min],VelocityRules[Risk Points],,-1)</f>
        <v>0</v>
      </c>
      <c r="Q8326">
        <f>_xlfn.XLOOKUP(FraudData[[#This Row],[merchant_category]],MerchantRules[Merchant Category],MerchantRules[Risk Points],0)</f>
        <v>0</v>
      </c>
      <c r="R8326">
        <f>SUM(FraudData[[#This Row],[Amount Risk]:[Merchant Risk]])</f>
        <v>0</v>
      </c>
      <c r="S8326" t="str" cm="1">
        <f t="array" ref="S8326">_xlfn.IFS(FraudData[[#This Row],[Fraud Risk Score]]&gt;=8,"High Risk",FraudData[[#This Row],[Fraud Risk Score]]&gt;=6,"Medium Risk",TRUE,"Low Risk")</f>
        <v>Low Risk</v>
      </c>
    </row>
    <row r="8327" spans="1:19">
      <c r="A8327">
        <v>8326</v>
      </c>
      <c r="B8327">
        <v>314.05</v>
      </c>
      <c r="C8327">
        <v>8</v>
      </c>
      <c r="D8327" t="s">
        <v>46</v>
      </c>
      <c r="E8327">
        <v>0</v>
      </c>
      <c r="F8327">
        <v>0</v>
      </c>
      <c r="G8327">
        <v>61</v>
      </c>
      <c r="H8327">
        <v>2</v>
      </c>
      <c r="I8327">
        <v>21</v>
      </c>
      <c r="J8327">
        <v>0</v>
      </c>
      <c r="K8327">
        <f>_xlfn.XLOOKUP(FraudData[[#This Row],[amount]],AmountRules[Amount Min],AmountRules[Risk Points],,-1)</f>
        <v>0</v>
      </c>
      <c r="L8327">
        <f>_xlfn.XLOOKUP(FraudData[[#This Row],[transaction_hour]],TimeRules[Hour Min],TimeRules[Risk Points],,-1)</f>
        <v>0</v>
      </c>
      <c r="M8327">
        <f>_xlfn.XLOOKUP(FraudData[[#This Row],[foreign_transaction]],ForeignRules[Foreign Transaction],ForeignRules[Risk Points],0)</f>
        <v>0</v>
      </c>
      <c r="N8327">
        <f>_xlfn.XLOOKUP(FraudData[[#This Row],[location_mismatch]],Table10[Location Mismatch],Table10[Risk Points],0)</f>
        <v>0</v>
      </c>
      <c r="O8327">
        <f>_xlfn.XLOOKUP(FraudData[[#This Row],[device_trust_score]],DeviceRules[Device Min],DeviceRules[Risk Points],,-1)</f>
        <v>1</v>
      </c>
      <c r="P8327">
        <f>_xlfn.XLOOKUP(FraudData[[#This Row],[velocity_last_24h]],VelocityRules[Velocity Min],VelocityRules[Risk Points],,-1)</f>
        <v>0</v>
      </c>
      <c r="Q8327">
        <f>_xlfn.XLOOKUP(FraudData[[#This Row],[merchant_category]],MerchantRules[Merchant Category],MerchantRules[Risk Points],0)</f>
        <v>0</v>
      </c>
      <c r="R8327">
        <f>SUM(FraudData[[#This Row],[Amount Risk]:[Merchant Risk]])</f>
        <v>1</v>
      </c>
      <c r="S8327" t="str" cm="1">
        <f t="array" ref="S8327">_xlfn.IFS(FraudData[[#This Row],[Fraud Risk Score]]&gt;=8,"High Risk",FraudData[[#This Row],[Fraud Risk Score]]&gt;=6,"Medium Risk",TRUE,"Low Risk")</f>
        <v>Low Risk</v>
      </c>
    </row>
    <row r="8328" spans="1:19">
      <c r="A8328">
        <v>8327</v>
      </c>
      <c r="B8328">
        <v>24.23</v>
      </c>
      <c r="C8328">
        <v>19</v>
      </c>
      <c r="D8328" t="s">
        <v>48</v>
      </c>
      <c r="E8328">
        <v>1</v>
      </c>
      <c r="F8328">
        <v>0</v>
      </c>
      <c r="G8328">
        <v>29</v>
      </c>
      <c r="H8328">
        <v>2</v>
      </c>
      <c r="I8328">
        <v>65</v>
      </c>
      <c r="J8328">
        <v>0</v>
      </c>
      <c r="K8328">
        <f>_xlfn.XLOOKUP(FraudData[[#This Row],[amount]],AmountRules[Amount Min],AmountRules[Risk Points],,-1)</f>
        <v>0</v>
      </c>
      <c r="L8328">
        <f>_xlfn.XLOOKUP(FraudData[[#This Row],[transaction_hour]],TimeRules[Hour Min],TimeRules[Risk Points],,-1)</f>
        <v>0</v>
      </c>
      <c r="M8328">
        <f>_xlfn.XLOOKUP(FraudData[[#This Row],[foreign_transaction]],ForeignRules[Foreign Transaction],ForeignRules[Risk Points],0)</f>
        <v>3</v>
      </c>
      <c r="N8328">
        <f>_xlfn.XLOOKUP(FraudData[[#This Row],[location_mismatch]],Table10[Location Mismatch],Table10[Risk Points],0)</f>
        <v>0</v>
      </c>
      <c r="O8328">
        <f>_xlfn.XLOOKUP(FraudData[[#This Row],[device_trust_score]],DeviceRules[Device Min],DeviceRules[Risk Points],,-1)</f>
        <v>3</v>
      </c>
      <c r="P8328">
        <f>_xlfn.XLOOKUP(FraudData[[#This Row],[velocity_last_24h]],VelocityRules[Velocity Min],VelocityRules[Risk Points],,-1)</f>
        <v>0</v>
      </c>
      <c r="Q8328">
        <f>_xlfn.XLOOKUP(FraudData[[#This Row],[merchant_category]],MerchantRules[Merchant Category],MerchantRules[Risk Points],0)</f>
        <v>0</v>
      </c>
      <c r="R8328">
        <f>SUM(FraudData[[#This Row],[Amount Risk]:[Merchant Risk]])</f>
        <v>6</v>
      </c>
      <c r="S8328" t="str" cm="1">
        <f t="array" ref="S8328">_xlfn.IFS(FraudData[[#This Row],[Fraud Risk Score]]&gt;=8,"High Risk",FraudData[[#This Row],[Fraud Risk Score]]&gt;=6,"Medium Risk",TRUE,"Low Risk")</f>
        <v>Medium Risk</v>
      </c>
    </row>
    <row r="8329" spans="1:19">
      <c r="A8329">
        <v>8328</v>
      </c>
      <c r="B8329">
        <v>420.13</v>
      </c>
      <c r="C8329">
        <v>11</v>
      </c>
      <c r="D8329" t="s">
        <v>46</v>
      </c>
      <c r="E8329">
        <v>0</v>
      </c>
      <c r="F8329">
        <v>0</v>
      </c>
      <c r="G8329">
        <v>74</v>
      </c>
      <c r="H8329">
        <v>1</v>
      </c>
      <c r="I8329">
        <v>61</v>
      </c>
      <c r="J8329">
        <v>0</v>
      </c>
      <c r="K8329">
        <f>_xlfn.XLOOKUP(FraudData[[#This Row],[amount]],AmountRules[Amount Min],AmountRules[Risk Points],,-1)</f>
        <v>0</v>
      </c>
      <c r="L8329">
        <f>_xlfn.XLOOKUP(FraudData[[#This Row],[transaction_hour]],TimeRules[Hour Min],TimeRules[Risk Points],,-1)</f>
        <v>0</v>
      </c>
      <c r="M8329">
        <f>_xlfn.XLOOKUP(FraudData[[#This Row],[foreign_transaction]],ForeignRules[Foreign Transaction],ForeignRules[Risk Points],0)</f>
        <v>0</v>
      </c>
      <c r="N8329">
        <f>_xlfn.XLOOKUP(FraudData[[#This Row],[location_mismatch]],Table10[Location Mismatch],Table10[Risk Points],0)</f>
        <v>0</v>
      </c>
      <c r="O8329">
        <f>_xlfn.XLOOKUP(FraudData[[#This Row],[device_trust_score]],DeviceRules[Device Min],DeviceRules[Risk Points],,-1)</f>
        <v>0</v>
      </c>
      <c r="P8329">
        <f>_xlfn.XLOOKUP(FraudData[[#This Row],[velocity_last_24h]],VelocityRules[Velocity Min],VelocityRules[Risk Points],,-1)</f>
        <v>0</v>
      </c>
      <c r="Q8329">
        <f>_xlfn.XLOOKUP(FraudData[[#This Row],[merchant_category]],MerchantRules[Merchant Category],MerchantRules[Risk Points],0)</f>
        <v>0</v>
      </c>
      <c r="R8329">
        <f>SUM(FraudData[[#This Row],[Amount Risk]:[Merchant Risk]])</f>
        <v>0</v>
      </c>
      <c r="S8329" t="str" cm="1">
        <f t="array" ref="S8329">_xlfn.IFS(FraudData[[#This Row],[Fraud Risk Score]]&gt;=8,"High Risk",FraudData[[#This Row],[Fraud Risk Score]]&gt;=6,"Medium Risk",TRUE,"Low Risk")</f>
        <v>Low Risk</v>
      </c>
    </row>
    <row r="8330" spans="1:19">
      <c r="A8330">
        <v>8329</v>
      </c>
      <c r="B8330">
        <v>359.42</v>
      </c>
      <c r="C8330">
        <v>22</v>
      </c>
      <c r="D8330" t="s">
        <v>47</v>
      </c>
      <c r="E8330">
        <v>0</v>
      </c>
      <c r="F8330">
        <v>0</v>
      </c>
      <c r="G8330">
        <v>85</v>
      </c>
      <c r="H8330">
        <v>2</v>
      </c>
      <c r="I8330">
        <v>23</v>
      </c>
      <c r="J8330">
        <v>0</v>
      </c>
      <c r="K8330">
        <f>_xlfn.XLOOKUP(FraudData[[#This Row],[amount]],AmountRules[Amount Min],AmountRules[Risk Points],,-1)</f>
        <v>0</v>
      </c>
      <c r="L8330">
        <f>_xlfn.XLOOKUP(FraudData[[#This Row],[transaction_hour]],TimeRules[Hour Min],TimeRules[Risk Points],,-1)</f>
        <v>0</v>
      </c>
      <c r="M8330">
        <f>_xlfn.XLOOKUP(FraudData[[#This Row],[foreign_transaction]],ForeignRules[Foreign Transaction],ForeignRules[Risk Points],0)</f>
        <v>0</v>
      </c>
      <c r="N8330">
        <f>_xlfn.XLOOKUP(FraudData[[#This Row],[location_mismatch]],Table10[Location Mismatch],Table10[Risk Points],0)</f>
        <v>0</v>
      </c>
      <c r="O8330">
        <f>_xlfn.XLOOKUP(FraudData[[#This Row],[device_trust_score]],DeviceRules[Device Min],DeviceRules[Risk Points],,-1)</f>
        <v>0</v>
      </c>
      <c r="P8330">
        <f>_xlfn.XLOOKUP(FraudData[[#This Row],[velocity_last_24h]],VelocityRules[Velocity Min],VelocityRules[Risk Points],,-1)</f>
        <v>0</v>
      </c>
      <c r="Q8330">
        <f>_xlfn.XLOOKUP(FraudData[[#This Row],[merchant_category]],MerchantRules[Merchant Category],MerchantRules[Risk Points],0)</f>
        <v>0</v>
      </c>
      <c r="R8330">
        <f>SUM(FraudData[[#This Row],[Amount Risk]:[Merchant Risk]])</f>
        <v>0</v>
      </c>
      <c r="S8330" t="str" cm="1">
        <f t="array" ref="S8330">_xlfn.IFS(FraudData[[#This Row],[Fraud Risk Score]]&gt;=8,"High Risk",FraudData[[#This Row],[Fraud Risk Score]]&gt;=6,"Medium Risk",TRUE,"Low Risk")</f>
        <v>Low Risk</v>
      </c>
    </row>
    <row r="8331" spans="1:19">
      <c r="A8331">
        <v>8330</v>
      </c>
      <c r="B8331">
        <v>112.45</v>
      </c>
      <c r="C8331">
        <v>12</v>
      </c>
      <c r="D8331" t="s">
        <v>46</v>
      </c>
      <c r="E8331">
        <v>1</v>
      </c>
      <c r="F8331">
        <v>0</v>
      </c>
      <c r="G8331">
        <v>93</v>
      </c>
      <c r="H8331">
        <v>2</v>
      </c>
      <c r="I8331">
        <v>68</v>
      </c>
      <c r="J8331">
        <v>0</v>
      </c>
      <c r="K8331">
        <f>_xlfn.XLOOKUP(FraudData[[#This Row],[amount]],AmountRules[Amount Min],AmountRules[Risk Points],,-1)</f>
        <v>0</v>
      </c>
      <c r="L8331">
        <f>_xlfn.XLOOKUP(FraudData[[#This Row],[transaction_hour]],TimeRules[Hour Min],TimeRules[Risk Points],,-1)</f>
        <v>0</v>
      </c>
      <c r="M8331">
        <f>_xlfn.XLOOKUP(FraudData[[#This Row],[foreign_transaction]],ForeignRules[Foreign Transaction],ForeignRules[Risk Points],0)</f>
        <v>3</v>
      </c>
      <c r="N8331">
        <f>_xlfn.XLOOKUP(FraudData[[#This Row],[location_mismatch]],Table10[Location Mismatch],Table10[Risk Points],0)</f>
        <v>0</v>
      </c>
      <c r="O8331">
        <f>_xlfn.XLOOKUP(FraudData[[#This Row],[device_trust_score]],DeviceRules[Device Min],DeviceRules[Risk Points],,-1)</f>
        <v>0</v>
      </c>
      <c r="P8331">
        <f>_xlfn.XLOOKUP(FraudData[[#This Row],[velocity_last_24h]],VelocityRules[Velocity Min],VelocityRules[Risk Points],,-1)</f>
        <v>0</v>
      </c>
      <c r="Q8331">
        <f>_xlfn.XLOOKUP(FraudData[[#This Row],[merchant_category]],MerchantRules[Merchant Category],MerchantRules[Risk Points],0)</f>
        <v>0</v>
      </c>
      <c r="R8331">
        <f>SUM(FraudData[[#This Row],[Amount Risk]:[Merchant Risk]])</f>
        <v>3</v>
      </c>
      <c r="S8331" t="str" cm="1">
        <f t="array" ref="S8331">_xlfn.IFS(FraudData[[#This Row],[Fraud Risk Score]]&gt;=8,"High Risk",FraudData[[#This Row],[Fraud Risk Score]]&gt;=6,"Medium Risk",TRUE,"Low Risk")</f>
        <v>Low Risk</v>
      </c>
    </row>
    <row r="8332" spans="1:19">
      <c r="A8332">
        <v>8331</v>
      </c>
      <c r="B8332">
        <v>245.52</v>
      </c>
      <c r="C8332">
        <v>7</v>
      </c>
      <c r="D8332" t="s">
        <v>50</v>
      </c>
      <c r="E8332">
        <v>0</v>
      </c>
      <c r="F8332">
        <v>0</v>
      </c>
      <c r="G8332">
        <v>62</v>
      </c>
      <c r="H8332">
        <v>3</v>
      </c>
      <c r="I8332">
        <v>55</v>
      </c>
      <c r="J8332">
        <v>0</v>
      </c>
      <c r="K8332">
        <f>_xlfn.XLOOKUP(FraudData[[#This Row],[amount]],AmountRules[Amount Min],AmountRules[Risk Points],,-1)</f>
        <v>0</v>
      </c>
      <c r="L8332">
        <f>_xlfn.XLOOKUP(FraudData[[#This Row],[transaction_hour]],TimeRules[Hour Min],TimeRules[Risk Points],,-1)</f>
        <v>0</v>
      </c>
      <c r="M8332">
        <f>_xlfn.XLOOKUP(FraudData[[#This Row],[foreign_transaction]],ForeignRules[Foreign Transaction],ForeignRules[Risk Points],0)</f>
        <v>0</v>
      </c>
      <c r="N8332">
        <f>_xlfn.XLOOKUP(FraudData[[#This Row],[location_mismatch]],Table10[Location Mismatch],Table10[Risk Points],0)</f>
        <v>0</v>
      </c>
      <c r="O8332">
        <f>_xlfn.XLOOKUP(FraudData[[#This Row],[device_trust_score]],DeviceRules[Device Min],DeviceRules[Risk Points],,-1)</f>
        <v>1</v>
      </c>
      <c r="P8332">
        <f>_xlfn.XLOOKUP(FraudData[[#This Row],[velocity_last_24h]],VelocityRules[Velocity Min],VelocityRules[Risk Points],,-1)</f>
        <v>0</v>
      </c>
      <c r="Q8332">
        <f>_xlfn.XLOOKUP(FraudData[[#This Row],[merchant_category]],MerchantRules[Merchant Category],MerchantRules[Risk Points],0)</f>
        <v>0</v>
      </c>
      <c r="R8332">
        <f>SUM(FraudData[[#This Row],[Amount Risk]:[Merchant Risk]])</f>
        <v>1</v>
      </c>
      <c r="S8332" t="str" cm="1">
        <f t="array" ref="S8332">_xlfn.IFS(FraudData[[#This Row],[Fraud Risk Score]]&gt;=8,"High Risk",FraudData[[#This Row],[Fraud Risk Score]]&gt;=6,"Medium Risk",TRUE,"Low Risk")</f>
        <v>Low Risk</v>
      </c>
    </row>
    <row r="8333" spans="1:19">
      <c r="A8333">
        <v>8332</v>
      </c>
      <c r="B8333">
        <v>173.9</v>
      </c>
      <c r="C8333">
        <v>14</v>
      </c>
      <c r="D8333" t="s">
        <v>50</v>
      </c>
      <c r="E8333">
        <v>0</v>
      </c>
      <c r="F8333">
        <v>0</v>
      </c>
      <c r="G8333">
        <v>70</v>
      </c>
      <c r="H8333">
        <v>2</v>
      </c>
      <c r="I8333">
        <v>31</v>
      </c>
      <c r="J8333">
        <v>0</v>
      </c>
      <c r="K8333">
        <f>_xlfn.XLOOKUP(FraudData[[#This Row],[amount]],AmountRules[Amount Min],AmountRules[Risk Points],,-1)</f>
        <v>0</v>
      </c>
      <c r="L8333">
        <f>_xlfn.XLOOKUP(FraudData[[#This Row],[transaction_hour]],TimeRules[Hour Min],TimeRules[Risk Points],,-1)</f>
        <v>0</v>
      </c>
      <c r="M8333">
        <f>_xlfn.XLOOKUP(FraudData[[#This Row],[foreign_transaction]],ForeignRules[Foreign Transaction],ForeignRules[Risk Points],0)</f>
        <v>0</v>
      </c>
      <c r="N8333">
        <f>_xlfn.XLOOKUP(FraudData[[#This Row],[location_mismatch]],Table10[Location Mismatch],Table10[Risk Points],0)</f>
        <v>0</v>
      </c>
      <c r="O8333">
        <f>_xlfn.XLOOKUP(FraudData[[#This Row],[device_trust_score]],DeviceRules[Device Min],DeviceRules[Risk Points],,-1)</f>
        <v>0</v>
      </c>
      <c r="P8333">
        <f>_xlfn.XLOOKUP(FraudData[[#This Row],[velocity_last_24h]],VelocityRules[Velocity Min],VelocityRules[Risk Points],,-1)</f>
        <v>0</v>
      </c>
      <c r="Q8333">
        <f>_xlfn.XLOOKUP(FraudData[[#This Row],[merchant_category]],MerchantRules[Merchant Category],MerchantRules[Risk Points],0)</f>
        <v>0</v>
      </c>
      <c r="R8333">
        <f>SUM(FraudData[[#This Row],[Amount Risk]:[Merchant Risk]])</f>
        <v>0</v>
      </c>
      <c r="S8333" t="str" cm="1">
        <f t="array" ref="S8333">_xlfn.IFS(FraudData[[#This Row],[Fraud Risk Score]]&gt;=8,"High Risk",FraudData[[#This Row],[Fraud Risk Score]]&gt;=6,"Medium Risk",TRUE,"Low Risk")</f>
        <v>Low Risk</v>
      </c>
    </row>
    <row r="8334" spans="1:19">
      <c r="A8334">
        <v>8333</v>
      </c>
      <c r="B8334">
        <v>292.49</v>
      </c>
      <c r="C8334">
        <v>12</v>
      </c>
      <c r="D8334" t="s">
        <v>49</v>
      </c>
      <c r="E8334">
        <v>0</v>
      </c>
      <c r="F8334">
        <v>0</v>
      </c>
      <c r="G8334">
        <v>39</v>
      </c>
      <c r="H8334">
        <v>1</v>
      </c>
      <c r="I8334">
        <v>26</v>
      </c>
      <c r="J8334">
        <v>0</v>
      </c>
      <c r="K8334">
        <f>_xlfn.XLOOKUP(FraudData[[#This Row],[amount]],AmountRules[Amount Min],AmountRules[Risk Points],,-1)</f>
        <v>0</v>
      </c>
      <c r="L8334">
        <f>_xlfn.XLOOKUP(FraudData[[#This Row],[transaction_hour]],TimeRules[Hour Min],TimeRules[Risk Points],,-1)</f>
        <v>0</v>
      </c>
      <c r="M8334">
        <f>_xlfn.XLOOKUP(FraudData[[#This Row],[foreign_transaction]],ForeignRules[Foreign Transaction],ForeignRules[Risk Points],0)</f>
        <v>0</v>
      </c>
      <c r="N8334">
        <f>_xlfn.XLOOKUP(FraudData[[#This Row],[location_mismatch]],Table10[Location Mismatch],Table10[Risk Points],0)</f>
        <v>0</v>
      </c>
      <c r="O8334">
        <f>_xlfn.XLOOKUP(FraudData[[#This Row],[device_trust_score]],DeviceRules[Device Min],DeviceRules[Risk Points],,-1)</f>
        <v>2</v>
      </c>
      <c r="P8334">
        <f>_xlfn.XLOOKUP(FraudData[[#This Row],[velocity_last_24h]],VelocityRules[Velocity Min],VelocityRules[Risk Points],,-1)</f>
        <v>0</v>
      </c>
      <c r="Q8334">
        <f>_xlfn.XLOOKUP(FraudData[[#This Row],[merchant_category]],MerchantRules[Merchant Category],MerchantRules[Risk Points],0)</f>
        <v>1</v>
      </c>
      <c r="R8334">
        <f>SUM(FraudData[[#This Row],[Amount Risk]:[Merchant Risk]])</f>
        <v>3</v>
      </c>
      <c r="S8334" t="str" cm="1">
        <f t="array" ref="S8334">_xlfn.IFS(FraudData[[#This Row],[Fraud Risk Score]]&gt;=8,"High Risk",FraudData[[#This Row],[Fraud Risk Score]]&gt;=6,"Medium Risk",TRUE,"Low Risk")</f>
        <v>Low Risk</v>
      </c>
    </row>
    <row r="8335" spans="1:19">
      <c r="A8335">
        <v>8334</v>
      </c>
      <c r="B8335">
        <v>101.75</v>
      </c>
      <c r="C8335">
        <v>20</v>
      </c>
      <c r="D8335" t="s">
        <v>46</v>
      </c>
      <c r="E8335">
        <v>0</v>
      </c>
      <c r="F8335">
        <v>0</v>
      </c>
      <c r="G8335">
        <v>61</v>
      </c>
      <c r="H8335">
        <v>2</v>
      </c>
      <c r="I8335">
        <v>52</v>
      </c>
      <c r="J8335">
        <v>0</v>
      </c>
      <c r="K8335">
        <f>_xlfn.XLOOKUP(FraudData[[#This Row],[amount]],AmountRules[Amount Min],AmountRules[Risk Points],,-1)</f>
        <v>0</v>
      </c>
      <c r="L8335">
        <f>_xlfn.XLOOKUP(FraudData[[#This Row],[transaction_hour]],TimeRules[Hour Min],TimeRules[Risk Points],,-1)</f>
        <v>0</v>
      </c>
      <c r="M8335">
        <f>_xlfn.XLOOKUP(FraudData[[#This Row],[foreign_transaction]],ForeignRules[Foreign Transaction],ForeignRules[Risk Points],0)</f>
        <v>0</v>
      </c>
      <c r="N8335">
        <f>_xlfn.XLOOKUP(FraudData[[#This Row],[location_mismatch]],Table10[Location Mismatch],Table10[Risk Points],0)</f>
        <v>0</v>
      </c>
      <c r="O8335">
        <f>_xlfn.XLOOKUP(FraudData[[#This Row],[device_trust_score]],DeviceRules[Device Min],DeviceRules[Risk Points],,-1)</f>
        <v>1</v>
      </c>
      <c r="P8335">
        <f>_xlfn.XLOOKUP(FraudData[[#This Row],[velocity_last_24h]],VelocityRules[Velocity Min],VelocityRules[Risk Points],,-1)</f>
        <v>0</v>
      </c>
      <c r="Q8335">
        <f>_xlfn.XLOOKUP(FraudData[[#This Row],[merchant_category]],MerchantRules[Merchant Category],MerchantRules[Risk Points],0)</f>
        <v>0</v>
      </c>
      <c r="R8335">
        <f>SUM(FraudData[[#This Row],[Amount Risk]:[Merchant Risk]])</f>
        <v>1</v>
      </c>
      <c r="S8335" t="str" cm="1">
        <f t="array" ref="S8335">_xlfn.IFS(FraudData[[#This Row],[Fraud Risk Score]]&gt;=8,"High Risk",FraudData[[#This Row],[Fraud Risk Score]]&gt;=6,"Medium Risk",TRUE,"Low Risk")</f>
        <v>Low Risk</v>
      </c>
    </row>
    <row r="8336" spans="1:19">
      <c r="A8336">
        <v>8335</v>
      </c>
      <c r="B8336">
        <v>277.36</v>
      </c>
      <c r="C8336">
        <v>12</v>
      </c>
      <c r="D8336" t="s">
        <v>46</v>
      </c>
      <c r="E8336">
        <v>0</v>
      </c>
      <c r="F8336">
        <v>0</v>
      </c>
      <c r="G8336">
        <v>51</v>
      </c>
      <c r="H8336">
        <v>1</v>
      </c>
      <c r="I8336">
        <v>28</v>
      </c>
      <c r="J8336">
        <v>0</v>
      </c>
      <c r="K8336">
        <f>_xlfn.XLOOKUP(FraudData[[#This Row],[amount]],AmountRules[Amount Min],AmountRules[Risk Points],,-1)</f>
        <v>0</v>
      </c>
      <c r="L8336">
        <f>_xlfn.XLOOKUP(FraudData[[#This Row],[transaction_hour]],TimeRules[Hour Min],TimeRules[Risk Points],,-1)</f>
        <v>0</v>
      </c>
      <c r="M8336">
        <f>_xlfn.XLOOKUP(FraudData[[#This Row],[foreign_transaction]],ForeignRules[Foreign Transaction],ForeignRules[Risk Points],0)</f>
        <v>0</v>
      </c>
      <c r="N8336">
        <f>_xlfn.XLOOKUP(FraudData[[#This Row],[location_mismatch]],Table10[Location Mismatch],Table10[Risk Points],0)</f>
        <v>0</v>
      </c>
      <c r="O8336">
        <f>_xlfn.XLOOKUP(FraudData[[#This Row],[device_trust_score]],DeviceRules[Device Min],DeviceRules[Risk Points],,-1)</f>
        <v>1</v>
      </c>
      <c r="P8336">
        <f>_xlfn.XLOOKUP(FraudData[[#This Row],[velocity_last_24h]],VelocityRules[Velocity Min],VelocityRules[Risk Points],,-1)</f>
        <v>0</v>
      </c>
      <c r="Q8336">
        <f>_xlfn.XLOOKUP(FraudData[[#This Row],[merchant_category]],MerchantRules[Merchant Category],MerchantRules[Risk Points],0)</f>
        <v>0</v>
      </c>
      <c r="R8336">
        <f>SUM(FraudData[[#This Row],[Amount Risk]:[Merchant Risk]])</f>
        <v>1</v>
      </c>
      <c r="S8336" t="str" cm="1">
        <f t="array" ref="S8336">_xlfn.IFS(FraudData[[#This Row],[Fraud Risk Score]]&gt;=8,"High Risk",FraudData[[#This Row],[Fraud Risk Score]]&gt;=6,"Medium Risk",TRUE,"Low Risk")</f>
        <v>Low Risk</v>
      </c>
    </row>
    <row r="8337" spans="1:19">
      <c r="A8337">
        <v>8336</v>
      </c>
      <c r="B8337">
        <v>111.73</v>
      </c>
      <c r="C8337">
        <v>16</v>
      </c>
      <c r="D8337" t="s">
        <v>47</v>
      </c>
      <c r="E8337">
        <v>0</v>
      </c>
      <c r="F8337">
        <v>0</v>
      </c>
      <c r="G8337">
        <v>25</v>
      </c>
      <c r="H8337">
        <v>1</v>
      </c>
      <c r="I8337">
        <v>38</v>
      </c>
      <c r="J8337">
        <v>0</v>
      </c>
      <c r="K8337">
        <f>_xlfn.XLOOKUP(FraudData[[#This Row],[amount]],AmountRules[Amount Min],AmountRules[Risk Points],,-1)</f>
        <v>0</v>
      </c>
      <c r="L8337">
        <f>_xlfn.XLOOKUP(FraudData[[#This Row],[transaction_hour]],TimeRules[Hour Min],TimeRules[Risk Points],,-1)</f>
        <v>0</v>
      </c>
      <c r="M8337">
        <f>_xlfn.XLOOKUP(FraudData[[#This Row],[foreign_transaction]],ForeignRules[Foreign Transaction],ForeignRules[Risk Points],0)</f>
        <v>0</v>
      </c>
      <c r="N8337">
        <f>_xlfn.XLOOKUP(FraudData[[#This Row],[location_mismatch]],Table10[Location Mismatch],Table10[Risk Points],0)</f>
        <v>0</v>
      </c>
      <c r="O8337">
        <f>_xlfn.XLOOKUP(FraudData[[#This Row],[device_trust_score]],DeviceRules[Device Min],DeviceRules[Risk Points],,-1)</f>
        <v>3</v>
      </c>
      <c r="P8337">
        <f>_xlfn.XLOOKUP(FraudData[[#This Row],[velocity_last_24h]],VelocityRules[Velocity Min],VelocityRules[Risk Points],,-1)</f>
        <v>0</v>
      </c>
      <c r="Q8337">
        <f>_xlfn.XLOOKUP(FraudData[[#This Row],[merchant_category]],MerchantRules[Merchant Category],MerchantRules[Risk Points],0)</f>
        <v>0</v>
      </c>
      <c r="R8337">
        <f>SUM(FraudData[[#This Row],[Amount Risk]:[Merchant Risk]])</f>
        <v>3</v>
      </c>
      <c r="S8337" t="str" cm="1">
        <f t="array" ref="S8337">_xlfn.IFS(FraudData[[#This Row],[Fraud Risk Score]]&gt;=8,"High Risk",FraudData[[#This Row],[Fraud Risk Score]]&gt;=6,"Medium Risk",TRUE,"Low Risk")</f>
        <v>Low Risk</v>
      </c>
    </row>
    <row r="8338" spans="1:19">
      <c r="A8338">
        <v>8337</v>
      </c>
      <c r="B8338">
        <v>509.33</v>
      </c>
      <c r="C8338">
        <v>14</v>
      </c>
      <c r="D8338" t="s">
        <v>49</v>
      </c>
      <c r="E8338">
        <v>0</v>
      </c>
      <c r="F8338">
        <v>0</v>
      </c>
      <c r="G8338">
        <v>53</v>
      </c>
      <c r="H8338">
        <v>3</v>
      </c>
      <c r="I8338">
        <v>56</v>
      </c>
      <c r="J8338">
        <v>0</v>
      </c>
      <c r="K8338">
        <f>_xlfn.XLOOKUP(FraudData[[#This Row],[amount]],AmountRules[Amount Min],AmountRules[Risk Points],,-1)</f>
        <v>1</v>
      </c>
      <c r="L8338">
        <f>_xlfn.XLOOKUP(FraudData[[#This Row],[transaction_hour]],TimeRules[Hour Min],TimeRules[Risk Points],,-1)</f>
        <v>0</v>
      </c>
      <c r="M8338">
        <f>_xlfn.XLOOKUP(FraudData[[#This Row],[foreign_transaction]],ForeignRules[Foreign Transaction],ForeignRules[Risk Points],0)</f>
        <v>0</v>
      </c>
      <c r="N8338">
        <f>_xlfn.XLOOKUP(FraudData[[#This Row],[location_mismatch]],Table10[Location Mismatch],Table10[Risk Points],0)</f>
        <v>0</v>
      </c>
      <c r="O8338">
        <f>_xlfn.XLOOKUP(FraudData[[#This Row],[device_trust_score]],DeviceRules[Device Min],DeviceRules[Risk Points],,-1)</f>
        <v>1</v>
      </c>
      <c r="P8338">
        <f>_xlfn.XLOOKUP(FraudData[[#This Row],[velocity_last_24h]],VelocityRules[Velocity Min],VelocityRules[Risk Points],,-1)</f>
        <v>0</v>
      </c>
      <c r="Q8338">
        <f>_xlfn.XLOOKUP(FraudData[[#This Row],[merchant_category]],MerchantRules[Merchant Category],MerchantRules[Risk Points],0)</f>
        <v>1</v>
      </c>
      <c r="R8338">
        <f>SUM(FraudData[[#This Row],[Amount Risk]:[Merchant Risk]])</f>
        <v>3</v>
      </c>
      <c r="S8338" t="str" cm="1">
        <f t="array" ref="S8338">_xlfn.IFS(FraudData[[#This Row],[Fraud Risk Score]]&gt;=8,"High Risk",FraudData[[#This Row],[Fraud Risk Score]]&gt;=6,"Medium Risk",TRUE,"Low Risk")</f>
        <v>Low Risk</v>
      </c>
    </row>
    <row r="8339" spans="1:19">
      <c r="A8339">
        <v>8338</v>
      </c>
      <c r="B8339">
        <v>119.93</v>
      </c>
      <c r="C8339">
        <v>21</v>
      </c>
      <c r="D8339" t="s">
        <v>49</v>
      </c>
      <c r="E8339">
        <v>0</v>
      </c>
      <c r="F8339">
        <v>0</v>
      </c>
      <c r="G8339">
        <v>96</v>
      </c>
      <c r="H8339">
        <v>2</v>
      </c>
      <c r="I8339">
        <v>28</v>
      </c>
      <c r="J8339">
        <v>0</v>
      </c>
      <c r="K8339">
        <f>_xlfn.XLOOKUP(FraudData[[#This Row],[amount]],AmountRules[Amount Min],AmountRules[Risk Points],,-1)</f>
        <v>0</v>
      </c>
      <c r="L8339">
        <f>_xlfn.XLOOKUP(FraudData[[#This Row],[transaction_hour]],TimeRules[Hour Min],TimeRules[Risk Points],,-1)</f>
        <v>0</v>
      </c>
      <c r="M8339">
        <f>_xlfn.XLOOKUP(FraudData[[#This Row],[foreign_transaction]],ForeignRules[Foreign Transaction],ForeignRules[Risk Points],0)</f>
        <v>0</v>
      </c>
      <c r="N8339">
        <f>_xlfn.XLOOKUP(FraudData[[#This Row],[location_mismatch]],Table10[Location Mismatch],Table10[Risk Points],0)</f>
        <v>0</v>
      </c>
      <c r="O8339">
        <f>_xlfn.XLOOKUP(FraudData[[#This Row],[device_trust_score]],DeviceRules[Device Min],DeviceRules[Risk Points],,-1)</f>
        <v>0</v>
      </c>
      <c r="P8339">
        <f>_xlfn.XLOOKUP(FraudData[[#This Row],[velocity_last_24h]],VelocityRules[Velocity Min],VelocityRules[Risk Points],,-1)</f>
        <v>0</v>
      </c>
      <c r="Q8339">
        <f>_xlfn.XLOOKUP(FraudData[[#This Row],[merchant_category]],MerchantRules[Merchant Category],MerchantRules[Risk Points],0)</f>
        <v>1</v>
      </c>
      <c r="R8339">
        <f>SUM(FraudData[[#This Row],[Amount Risk]:[Merchant Risk]])</f>
        <v>1</v>
      </c>
      <c r="S8339" t="str" cm="1">
        <f t="array" ref="S8339">_xlfn.IFS(FraudData[[#This Row],[Fraud Risk Score]]&gt;=8,"High Risk",FraudData[[#This Row],[Fraud Risk Score]]&gt;=6,"Medium Risk",TRUE,"Low Risk")</f>
        <v>Low Risk</v>
      </c>
    </row>
    <row r="8340" spans="1:19">
      <c r="A8340">
        <v>8339</v>
      </c>
      <c r="B8340">
        <v>111.79</v>
      </c>
      <c r="C8340">
        <v>18</v>
      </c>
      <c r="D8340" t="s">
        <v>46</v>
      </c>
      <c r="E8340">
        <v>0</v>
      </c>
      <c r="F8340">
        <v>0</v>
      </c>
      <c r="G8340">
        <v>31</v>
      </c>
      <c r="H8340">
        <v>2</v>
      </c>
      <c r="I8340">
        <v>35</v>
      </c>
      <c r="J8340">
        <v>0</v>
      </c>
      <c r="K8340">
        <f>_xlfn.XLOOKUP(FraudData[[#This Row],[amount]],AmountRules[Amount Min],AmountRules[Risk Points],,-1)</f>
        <v>0</v>
      </c>
      <c r="L8340">
        <f>_xlfn.XLOOKUP(FraudData[[#This Row],[transaction_hour]],TimeRules[Hour Min],TimeRules[Risk Points],,-1)</f>
        <v>0</v>
      </c>
      <c r="M8340">
        <f>_xlfn.XLOOKUP(FraudData[[#This Row],[foreign_transaction]],ForeignRules[Foreign Transaction],ForeignRules[Risk Points],0)</f>
        <v>0</v>
      </c>
      <c r="N8340">
        <f>_xlfn.XLOOKUP(FraudData[[#This Row],[location_mismatch]],Table10[Location Mismatch],Table10[Risk Points],0)</f>
        <v>0</v>
      </c>
      <c r="O8340">
        <f>_xlfn.XLOOKUP(FraudData[[#This Row],[device_trust_score]],DeviceRules[Device Min],DeviceRules[Risk Points],,-1)</f>
        <v>2</v>
      </c>
      <c r="P8340">
        <f>_xlfn.XLOOKUP(FraudData[[#This Row],[velocity_last_24h]],VelocityRules[Velocity Min],VelocityRules[Risk Points],,-1)</f>
        <v>0</v>
      </c>
      <c r="Q8340">
        <f>_xlfn.XLOOKUP(FraudData[[#This Row],[merchant_category]],MerchantRules[Merchant Category],MerchantRules[Risk Points],0)</f>
        <v>0</v>
      </c>
      <c r="R8340">
        <f>SUM(FraudData[[#This Row],[Amount Risk]:[Merchant Risk]])</f>
        <v>2</v>
      </c>
      <c r="S8340" t="str" cm="1">
        <f t="array" ref="S8340">_xlfn.IFS(FraudData[[#This Row],[Fraud Risk Score]]&gt;=8,"High Risk",FraudData[[#This Row],[Fraud Risk Score]]&gt;=6,"Medium Risk",TRUE,"Low Risk")</f>
        <v>Low Risk</v>
      </c>
    </row>
    <row r="8341" spans="1:19">
      <c r="A8341">
        <v>8340</v>
      </c>
      <c r="B8341">
        <v>276.74</v>
      </c>
      <c r="C8341">
        <v>2</v>
      </c>
      <c r="D8341" t="s">
        <v>48</v>
      </c>
      <c r="E8341">
        <v>0</v>
      </c>
      <c r="F8341">
        <v>1</v>
      </c>
      <c r="G8341">
        <v>53</v>
      </c>
      <c r="H8341">
        <v>2</v>
      </c>
      <c r="I8341">
        <v>68</v>
      </c>
      <c r="J8341">
        <v>0</v>
      </c>
      <c r="K8341">
        <f>_xlfn.XLOOKUP(FraudData[[#This Row],[amount]],AmountRules[Amount Min],AmountRules[Risk Points],,-1)</f>
        <v>0</v>
      </c>
      <c r="L8341">
        <f>_xlfn.XLOOKUP(FraudData[[#This Row],[transaction_hour]],TimeRules[Hour Min],TimeRules[Risk Points],,-1)</f>
        <v>3</v>
      </c>
      <c r="M8341">
        <f>_xlfn.XLOOKUP(FraudData[[#This Row],[foreign_transaction]],ForeignRules[Foreign Transaction],ForeignRules[Risk Points],0)</f>
        <v>0</v>
      </c>
      <c r="N8341">
        <f>_xlfn.XLOOKUP(FraudData[[#This Row],[location_mismatch]],Table10[Location Mismatch],Table10[Risk Points],0)</f>
        <v>3</v>
      </c>
      <c r="O8341">
        <f>_xlfn.XLOOKUP(FraudData[[#This Row],[device_trust_score]],DeviceRules[Device Min],DeviceRules[Risk Points],,-1)</f>
        <v>1</v>
      </c>
      <c r="P8341">
        <f>_xlfn.XLOOKUP(FraudData[[#This Row],[velocity_last_24h]],VelocityRules[Velocity Min],VelocityRules[Risk Points],,-1)</f>
        <v>0</v>
      </c>
      <c r="Q8341">
        <f>_xlfn.XLOOKUP(FraudData[[#This Row],[merchant_category]],MerchantRules[Merchant Category],MerchantRules[Risk Points],0)</f>
        <v>0</v>
      </c>
      <c r="R8341">
        <f>SUM(FraudData[[#This Row],[Amount Risk]:[Merchant Risk]])</f>
        <v>7</v>
      </c>
      <c r="S8341" t="str" cm="1">
        <f t="array" ref="S8341">_xlfn.IFS(FraudData[[#This Row],[Fraud Risk Score]]&gt;=8,"High Risk",FraudData[[#This Row],[Fraud Risk Score]]&gt;=6,"Medium Risk",TRUE,"Low Risk")</f>
        <v>Medium Risk</v>
      </c>
    </row>
    <row r="8342" spans="1:19">
      <c r="A8342">
        <v>8341</v>
      </c>
      <c r="B8342">
        <v>310.25</v>
      </c>
      <c r="C8342">
        <v>13</v>
      </c>
      <c r="D8342" t="s">
        <v>46</v>
      </c>
      <c r="E8342">
        <v>0</v>
      </c>
      <c r="F8342">
        <v>0</v>
      </c>
      <c r="G8342">
        <v>55</v>
      </c>
      <c r="H8342">
        <v>1</v>
      </c>
      <c r="I8342">
        <v>35</v>
      </c>
      <c r="J8342">
        <v>0</v>
      </c>
      <c r="K8342">
        <f>_xlfn.XLOOKUP(FraudData[[#This Row],[amount]],AmountRules[Amount Min],AmountRules[Risk Points],,-1)</f>
        <v>0</v>
      </c>
      <c r="L8342">
        <f>_xlfn.XLOOKUP(FraudData[[#This Row],[transaction_hour]],TimeRules[Hour Min],TimeRules[Risk Points],,-1)</f>
        <v>0</v>
      </c>
      <c r="M8342">
        <f>_xlfn.XLOOKUP(FraudData[[#This Row],[foreign_transaction]],ForeignRules[Foreign Transaction],ForeignRules[Risk Points],0)</f>
        <v>0</v>
      </c>
      <c r="N8342">
        <f>_xlfn.XLOOKUP(FraudData[[#This Row],[location_mismatch]],Table10[Location Mismatch],Table10[Risk Points],0)</f>
        <v>0</v>
      </c>
      <c r="O8342">
        <f>_xlfn.XLOOKUP(FraudData[[#This Row],[device_trust_score]],DeviceRules[Device Min],DeviceRules[Risk Points],,-1)</f>
        <v>1</v>
      </c>
      <c r="P8342">
        <f>_xlfn.XLOOKUP(FraudData[[#This Row],[velocity_last_24h]],VelocityRules[Velocity Min],VelocityRules[Risk Points],,-1)</f>
        <v>0</v>
      </c>
      <c r="Q8342">
        <f>_xlfn.XLOOKUP(FraudData[[#This Row],[merchant_category]],MerchantRules[Merchant Category],MerchantRules[Risk Points],0)</f>
        <v>0</v>
      </c>
      <c r="R8342">
        <f>SUM(FraudData[[#This Row],[Amount Risk]:[Merchant Risk]])</f>
        <v>1</v>
      </c>
      <c r="S8342" t="str" cm="1">
        <f t="array" ref="S8342">_xlfn.IFS(FraudData[[#This Row],[Fraud Risk Score]]&gt;=8,"High Risk",FraudData[[#This Row],[Fraud Risk Score]]&gt;=6,"Medium Risk",TRUE,"Low Risk")</f>
        <v>Low Risk</v>
      </c>
    </row>
    <row r="8343" spans="1:19">
      <c r="A8343">
        <v>8342</v>
      </c>
      <c r="B8343">
        <v>145.54</v>
      </c>
      <c r="C8343">
        <v>9</v>
      </c>
      <c r="D8343" t="s">
        <v>46</v>
      </c>
      <c r="E8343">
        <v>0</v>
      </c>
      <c r="F8343">
        <v>0</v>
      </c>
      <c r="G8343">
        <v>62</v>
      </c>
      <c r="H8343">
        <v>0</v>
      </c>
      <c r="I8343">
        <v>40</v>
      </c>
      <c r="J8343">
        <v>0</v>
      </c>
      <c r="K8343">
        <f>_xlfn.XLOOKUP(FraudData[[#This Row],[amount]],AmountRules[Amount Min],AmountRules[Risk Points],,-1)</f>
        <v>0</v>
      </c>
      <c r="L8343">
        <f>_xlfn.XLOOKUP(FraudData[[#This Row],[transaction_hour]],TimeRules[Hour Min],TimeRules[Risk Points],,-1)</f>
        <v>0</v>
      </c>
      <c r="M8343">
        <f>_xlfn.XLOOKUP(FraudData[[#This Row],[foreign_transaction]],ForeignRules[Foreign Transaction],ForeignRules[Risk Points],0)</f>
        <v>0</v>
      </c>
      <c r="N8343">
        <f>_xlfn.XLOOKUP(FraudData[[#This Row],[location_mismatch]],Table10[Location Mismatch],Table10[Risk Points],0)</f>
        <v>0</v>
      </c>
      <c r="O8343">
        <f>_xlfn.XLOOKUP(FraudData[[#This Row],[device_trust_score]],DeviceRules[Device Min],DeviceRules[Risk Points],,-1)</f>
        <v>1</v>
      </c>
      <c r="P8343">
        <f>_xlfn.XLOOKUP(FraudData[[#This Row],[velocity_last_24h]],VelocityRules[Velocity Min],VelocityRules[Risk Points],,-1)</f>
        <v>0</v>
      </c>
      <c r="Q8343">
        <f>_xlfn.XLOOKUP(FraudData[[#This Row],[merchant_category]],MerchantRules[Merchant Category],MerchantRules[Risk Points],0)</f>
        <v>0</v>
      </c>
      <c r="R8343">
        <f>SUM(FraudData[[#This Row],[Amount Risk]:[Merchant Risk]])</f>
        <v>1</v>
      </c>
      <c r="S8343" t="str" cm="1">
        <f t="array" ref="S8343">_xlfn.IFS(FraudData[[#This Row],[Fraud Risk Score]]&gt;=8,"High Risk",FraudData[[#This Row],[Fraud Risk Score]]&gt;=6,"Medium Risk",TRUE,"Low Risk")</f>
        <v>Low Risk</v>
      </c>
    </row>
    <row r="8344" spans="1:19">
      <c r="A8344">
        <v>8343</v>
      </c>
      <c r="B8344">
        <v>35.68</v>
      </c>
      <c r="C8344">
        <v>16</v>
      </c>
      <c r="D8344" t="s">
        <v>46</v>
      </c>
      <c r="E8344">
        <v>0</v>
      </c>
      <c r="F8344">
        <v>0</v>
      </c>
      <c r="G8344">
        <v>32</v>
      </c>
      <c r="H8344">
        <v>2</v>
      </c>
      <c r="I8344">
        <v>42</v>
      </c>
      <c r="J8344">
        <v>0</v>
      </c>
      <c r="K8344">
        <f>_xlfn.XLOOKUP(FraudData[[#This Row],[amount]],AmountRules[Amount Min],AmountRules[Risk Points],,-1)</f>
        <v>0</v>
      </c>
      <c r="L8344">
        <f>_xlfn.XLOOKUP(FraudData[[#This Row],[transaction_hour]],TimeRules[Hour Min],TimeRules[Risk Points],,-1)</f>
        <v>0</v>
      </c>
      <c r="M8344">
        <f>_xlfn.XLOOKUP(FraudData[[#This Row],[foreign_transaction]],ForeignRules[Foreign Transaction],ForeignRules[Risk Points],0)</f>
        <v>0</v>
      </c>
      <c r="N8344">
        <f>_xlfn.XLOOKUP(FraudData[[#This Row],[location_mismatch]],Table10[Location Mismatch],Table10[Risk Points],0)</f>
        <v>0</v>
      </c>
      <c r="O8344">
        <f>_xlfn.XLOOKUP(FraudData[[#This Row],[device_trust_score]],DeviceRules[Device Min],DeviceRules[Risk Points],,-1)</f>
        <v>2</v>
      </c>
      <c r="P8344">
        <f>_xlfn.XLOOKUP(FraudData[[#This Row],[velocity_last_24h]],VelocityRules[Velocity Min],VelocityRules[Risk Points],,-1)</f>
        <v>0</v>
      </c>
      <c r="Q8344">
        <f>_xlfn.XLOOKUP(FraudData[[#This Row],[merchant_category]],MerchantRules[Merchant Category],MerchantRules[Risk Points],0)</f>
        <v>0</v>
      </c>
      <c r="R8344">
        <f>SUM(FraudData[[#This Row],[Amount Risk]:[Merchant Risk]])</f>
        <v>2</v>
      </c>
      <c r="S8344" t="str" cm="1">
        <f t="array" ref="S8344">_xlfn.IFS(FraudData[[#This Row],[Fraud Risk Score]]&gt;=8,"High Risk",FraudData[[#This Row],[Fraud Risk Score]]&gt;=6,"Medium Risk",TRUE,"Low Risk")</f>
        <v>Low Risk</v>
      </c>
    </row>
    <row r="8345" spans="1:19">
      <c r="A8345">
        <v>8344</v>
      </c>
      <c r="B8345">
        <v>113.52</v>
      </c>
      <c r="C8345">
        <v>7</v>
      </c>
      <c r="D8345" t="s">
        <v>50</v>
      </c>
      <c r="E8345">
        <v>0</v>
      </c>
      <c r="F8345">
        <v>0</v>
      </c>
      <c r="G8345">
        <v>61</v>
      </c>
      <c r="H8345">
        <v>2</v>
      </c>
      <c r="I8345">
        <v>45</v>
      </c>
      <c r="J8345">
        <v>0</v>
      </c>
      <c r="K8345">
        <f>_xlfn.XLOOKUP(FraudData[[#This Row],[amount]],AmountRules[Amount Min],AmountRules[Risk Points],,-1)</f>
        <v>0</v>
      </c>
      <c r="L8345">
        <f>_xlfn.XLOOKUP(FraudData[[#This Row],[transaction_hour]],TimeRules[Hour Min],TimeRules[Risk Points],,-1)</f>
        <v>0</v>
      </c>
      <c r="M8345">
        <f>_xlfn.XLOOKUP(FraudData[[#This Row],[foreign_transaction]],ForeignRules[Foreign Transaction],ForeignRules[Risk Points],0)</f>
        <v>0</v>
      </c>
      <c r="N8345">
        <f>_xlfn.XLOOKUP(FraudData[[#This Row],[location_mismatch]],Table10[Location Mismatch],Table10[Risk Points],0)</f>
        <v>0</v>
      </c>
      <c r="O8345">
        <f>_xlfn.XLOOKUP(FraudData[[#This Row],[device_trust_score]],DeviceRules[Device Min],DeviceRules[Risk Points],,-1)</f>
        <v>1</v>
      </c>
      <c r="P8345">
        <f>_xlfn.XLOOKUP(FraudData[[#This Row],[velocity_last_24h]],VelocityRules[Velocity Min],VelocityRules[Risk Points],,-1)</f>
        <v>0</v>
      </c>
      <c r="Q8345">
        <f>_xlfn.XLOOKUP(FraudData[[#This Row],[merchant_category]],MerchantRules[Merchant Category],MerchantRules[Risk Points],0)</f>
        <v>0</v>
      </c>
      <c r="R8345">
        <f>SUM(FraudData[[#This Row],[Amount Risk]:[Merchant Risk]])</f>
        <v>1</v>
      </c>
      <c r="S8345" t="str" cm="1">
        <f t="array" ref="S8345">_xlfn.IFS(FraudData[[#This Row],[Fraud Risk Score]]&gt;=8,"High Risk",FraudData[[#This Row],[Fraud Risk Score]]&gt;=6,"Medium Risk",TRUE,"Low Risk")</f>
        <v>Low Risk</v>
      </c>
    </row>
    <row r="8346" spans="1:19">
      <c r="A8346">
        <v>8345</v>
      </c>
      <c r="B8346">
        <v>619.97</v>
      </c>
      <c r="C8346">
        <v>17</v>
      </c>
      <c r="D8346" t="s">
        <v>49</v>
      </c>
      <c r="E8346">
        <v>0</v>
      </c>
      <c r="F8346">
        <v>1</v>
      </c>
      <c r="G8346">
        <v>83</v>
      </c>
      <c r="H8346">
        <v>2</v>
      </c>
      <c r="I8346">
        <v>64</v>
      </c>
      <c r="J8346">
        <v>0</v>
      </c>
      <c r="K8346">
        <f>_xlfn.XLOOKUP(FraudData[[#This Row],[amount]],AmountRules[Amount Min],AmountRules[Risk Points],,-1)</f>
        <v>1</v>
      </c>
      <c r="L8346">
        <f>_xlfn.XLOOKUP(FraudData[[#This Row],[transaction_hour]],TimeRules[Hour Min],TimeRules[Risk Points],,-1)</f>
        <v>0</v>
      </c>
      <c r="M8346">
        <f>_xlfn.XLOOKUP(FraudData[[#This Row],[foreign_transaction]],ForeignRules[Foreign Transaction],ForeignRules[Risk Points],0)</f>
        <v>0</v>
      </c>
      <c r="N8346">
        <f>_xlfn.XLOOKUP(FraudData[[#This Row],[location_mismatch]],Table10[Location Mismatch],Table10[Risk Points],0)</f>
        <v>3</v>
      </c>
      <c r="O8346">
        <f>_xlfn.XLOOKUP(FraudData[[#This Row],[device_trust_score]],DeviceRules[Device Min],DeviceRules[Risk Points],,-1)</f>
        <v>0</v>
      </c>
      <c r="P8346">
        <f>_xlfn.XLOOKUP(FraudData[[#This Row],[velocity_last_24h]],VelocityRules[Velocity Min],VelocityRules[Risk Points],,-1)</f>
        <v>0</v>
      </c>
      <c r="Q8346">
        <f>_xlfn.XLOOKUP(FraudData[[#This Row],[merchant_category]],MerchantRules[Merchant Category],MerchantRules[Risk Points],0)</f>
        <v>1</v>
      </c>
      <c r="R8346">
        <f>SUM(FraudData[[#This Row],[Amount Risk]:[Merchant Risk]])</f>
        <v>5</v>
      </c>
      <c r="S8346" t="str" cm="1">
        <f t="array" ref="S8346">_xlfn.IFS(FraudData[[#This Row],[Fraud Risk Score]]&gt;=8,"High Risk",FraudData[[#This Row],[Fraud Risk Score]]&gt;=6,"Medium Risk",TRUE,"Low Risk")</f>
        <v>Low Risk</v>
      </c>
    </row>
    <row r="8347" spans="1:19">
      <c r="A8347">
        <v>8346</v>
      </c>
      <c r="B8347">
        <v>251.7</v>
      </c>
      <c r="C8347">
        <v>11</v>
      </c>
      <c r="D8347" t="s">
        <v>50</v>
      </c>
      <c r="E8347">
        <v>0</v>
      </c>
      <c r="F8347">
        <v>0</v>
      </c>
      <c r="G8347">
        <v>78</v>
      </c>
      <c r="H8347">
        <v>2</v>
      </c>
      <c r="I8347">
        <v>36</v>
      </c>
      <c r="J8347">
        <v>0</v>
      </c>
      <c r="K8347">
        <f>_xlfn.XLOOKUP(FraudData[[#This Row],[amount]],AmountRules[Amount Min],AmountRules[Risk Points],,-1)</f>
        <v>0</v>
      </c>
      <c r="L8347">
        <f>_xlfn.XLOOKUP(FraudData[[#This Row],[transaction_hour]],TimeRules[Hour Min],TimeRules[Risk Points],,-1)</f>
        <v>0</v>
      </c>
      <c r="M8347">
        <f>_xlfn.XLOOKUP(FraudData[[#This Row],[foreign_transaction]],ForeignRules[Foreign Transaction],ForeignRules[Risk Points],0)</f>
        <v>0</v>
      </c>
      <c r="N8347">
        <f>_xlfn.XLOOKUP(FraudData[[#This Row],[location_mismatch]],Table10[Location Mismatch],Table10[Risk Points],0)</f>
        <v>0</v>
      </c>
      <c r="O8347">
        <f>_xlfn.XLOOKUP(FraudData[[#This Row],[device_trust_score]],DeviceRules[Device Min],DeviceRules[Risk Points],,-1)</f>
        <v>0</v>
      </c>
      <c r="P8347">
        <f>_xlfn.XLOOKUP(FraudData[[#This Row],[velocity_last_24h]],VelocityRules[Velocity Min],VelocityRules[Risk Points],,-1)</f>
        <v>0</v>
      </c>
      <c r="Q8347">
        <f>_xlfn.XLOOKUP(FraudData[[#This Row],[merchant_category]],MerchantRules[Merchant Category],MerchantRules[Risk Points],0)</f>
        <v>0</v>
      </c>
      <c r="R8347">
        <f>SUM(FraudData[[#This Row],[Amount Risk]:[Merchant Risk]])</f>
        <v>0</v>
      </c>
      <c r="S8347" t="str" cm="1">
        <f t="array" ref="S8347">_xlfn.IFS(FraudData[[#This Row],[Fraud Risk Score]]&gt;=8,"High Risk",FraudData[[#This Row],[Fraud Risk Score]]&gt;=6,"Medium Risk",TRUE,"Low Risk")</f>
        <v>Low Risk</v>
      </c>
    </row>
    <row r="8348" spans="1:19">
      <c r="A8348">
        <v>8347</v>
      </c>
      <c r="B8348">
        <v>300.04000000000002</v>
      </c>
      <c r="C8348">
        <v>16</v>
      </c>
      <c r="D8348" t="s">
        <v>48</v>
      </c>
      <c r="E8348">
        <v>0</v>
      </c>
      <c r="F8348">
        <v>0</v>
      </c>
      <c r="G8348">
        <v>82</v>
      </c>
      <c r="H8348">
        <v>0</v>
      </c>
      <c r="I8348">
        <v>44</v>
      </c>
      <c r="J8348">
        <v>0</v>
      </c>
      <c r="K8348">
        <f>_xlfn.XLOOKUP(FraudData[[#This Row],[amount]],AmountRules[Amount Min],AmountRules[Risk Points],,-1)</f>
        <v>0</v>
      </c>
      <c r="L8348">
        <f>_xlfn.XLOOKUP(FraudData[[#This Row],[transaction_hour]],TimeRules[Hour Min],TimeRules[Risk Points],,-1)</f>
        <v>0</v>
      </c>
      <c r="M8348">
        <f>_xlfn.XLOOKUP(FraudData[[#This Row],[foreign_transaction]],ForeignRules[Foreign Transaction],ForeignRules[Risk Points],0)</f>
        <v>0</v>
      </c>
      <c r="N8348">
        <f>_xlfn.XLOOKUP(FraudData[[#This Row],[location_mismatch]],Table10[Location Mismatch],Table10[Risk Points],0)</f>
        <v>0</v>
      </c>
      <c r="O8348">
        <f>_xlfn.XLOOKUP(FraudData[[#This Row],[device_trust_score]],DeviceRules[Device Min],DeviceRules[Risk Points],,-1)</f>
        <v>0</v>
      </c>
      <c r="P8348">
        <f>_xlfn.XLOOKUP(FraudData[[#This Row],[velocity_last_24h]],VelocityRules[Velocity Min],VelocityRules[Risk Points],,-1)</f>
        <v>0</v>
      </c>
      <c r="Q8348">
        <f>_xlfn.XLOOKUP(FraudData[[#This Row],[merchant_category]],MerchantRules[Merchant Category],MerchantRules[Risk Points],0)</f>
        <v>0</v>
      </c>
      <c r="R8348">
        <f>SUM(FraudData[[#This Row],[Amount Risk]:[Merchant Risk]])</f>
        <v>0</v>
      </c>
      <c r="S8348" t="str" cm="1">
        <f t="array" ref="S8348">_xlfn.IFS(FraudData[[#This Row],[Fraud Risk Score]]&gt;=8,"High Risk",FraudData[[#This Row],[Fraud Risk Score]]&gt;=6,"Medium Risk",TRUE,"Low Risk")</f>
        <v>Low Risk</v>
      </c>
    </row>
    <row r="8349" spans="1:19">
      <c r="A8349">
        <v>8348</v>
      </c>
      <c r="B8349">
        <v>6.01</v>
      </c>
      <c r="C8349">
        <v>22</v>
      </c>
      <c r="D8349" t="s">
        <v>47</v>
      </c>
      <c r="E8349">
        <v>0</v>
      </c>
      <c r="F8349">
        <v>0</v>
      </c>
      <c r="G8349">
        <v>50</v>
      </c>
      <c r="H8349">
        <v>3</v>
      </c>
      <c r="I8349">
        <v>33</v>
      </c>
      <c r="J8349">
        <v>0</v>
      </c>
      <c r="K8349">
        <f>_xlfn.XLOOKUP(FraudData[[#This Row],[amount]],AmountRules[Amount Min],AmountRules[Risk Points],,-1)</f>
        <v>0</v>
      </c>
      <c r="L8349">
        <f>_xlfn.XLOOKUP(FraudData[[#This Row],[transaction_hour]],TimeRules[Hour Min],TimeRules[Risk Points],,-1)</f>
        <v>0</v>
      </c>
      <c r="M8349">
        <f>_xlfn.XLOOKUP(FraudData[[#This Row],[foreign_transaction]],ForeignRules[Foreign Transaction],ForeignRules[Risk Points],0)</f>
        <v>0</v>
      </c>
      <c r="N8349">
        <f>_xlfn.XLOOKUP(FraudData[[#This Row],[location_mismatch]],Table10[Location Mismatch],Table10[Risk Points],0)</f>
        <v>0</v>
      </c>
      <c r="O8349">
        <f>_xlfn.XLOOKUP(FraudData[[#This Row],[device_trust_score]],DeviceRules[Device Min],DeviceRules[Risk Points],,-1)</f>
        <v>1</v>
      </c>
      <c r="P8349">
        <f>_xlfn.XLOOKUP(FraudData[[#This Row],[velocity_last_24h]],VelocityRules[Velocity Min],VelocityRules[Risk Points],,-1)</f>
        <v>0</v>
      </c>
      <c r="Q8349">
        <f>_xlfn.XLOOKUP(FraudData[[#This Row],[merchant_category]],MerchantRules[Merchant Category],MerchantRules[Risk Points],0)</f>
        <v>0</v>
      </c>
      <c r="R8349">
        <f>SUM(FraudData[[#This Row],[Amount Risk]:[Merchant Risk]])</f>
        <v>1</v>
      </c>
      <c r="S8349" t="str" cm="1">
        <f t="array" ref="S8349">_xlfn.IFS(FraudData[[#This Row],[Fraud Risk Score]]&gt;=8,"High Risk",FraudData[[#This Row],[Fraud Risk Score]]&gt;=6,"Medium Risk",TRUE,"Low Risk")</f>
        <v>Low Risk</v>
      </c>
    </row>
    <row r="8350" spans="1:19">
      <c r="A8350">
        <v>8349</v>
      </c>
      <c r="B8350">
        <v>113.55</v>
      </c>
      <c r="C8350">
        <v>10</v>
      </c>
      <c r="D8350" t="s">
        <v>48</v>
      </c>
      <c r="E8350">
        <v>0</v>
      </c>
      <c r="F8350">
        <v>0</v>
      </c>
      <c r="G8350">
        <v>72</v>
      </c>
      <c r="H8350">
        <v>1</v>
      </c>
      <c r="I8350">
        <v>24</v>
      </c>
      <c r="J8350">
        <v>0</v>
      </c>
      <c r="K8350">
        <f>_xlfn.XLOOKUP(FraudData[[#This Row],[amount]],AmountRules[Amount Min],AmountRules[Risk Points],,-1)</f>
        <v>0</v>
      </c>
      <c r="L8350">
        <f>_xlfn.XLOOKUP(FraudData[[#This Row],[transaction_hour]],TimeRules[Hour Min],TimeRules[Risk Points],,-1)</f>
        <v>0</v>
      </c>
      <c r="M8350">
        <f>_xlfn.XLOOKUP(FraudData[[#This Row],[foreign_transaction]],ForeignRules[Foreign Transaction],ForeignRules[Risk Points],0)</f>
        <v>0</v>
      </c>
      <c r="N8350">
        <f>_xlfn.XLOOKUP(FraudData[[#This Row],[location_mismatch]],Table10[Location Mismatch],Table10[Risk Points],0)</f>
        <v>0</v>
      </c>
      <c r="O8350">
        <f>_xlfn.XLOOKUP(FraudData[[#This Row],[device_trust_score]],DeviceRules[Device Min],DeviceRules[Risk Points],,-1)</f>
        <v>0</v>
      </c>
      <c r="P8350">
        <f>_xlfn.XLOOKUP(FraudData[[#This Row],[velocity_last_24h]],VelocityRules[Velocity Min],VelocityRules[Risk Points],,-1)</f>
        <v>0</v>
      </c>
      <c r="Q8350">
        <f>_xlfn.XLOOKUP(FraudData[[#This Row],[merchant_category]],MerchantRules[Merchant Category],MerchantRules[Risk Points],0)</f>
        <v>0</v>
      </c>
      <c r="R8350">
        <f>SUM(FraudData[[#This Row],[Amount Risk]:[Merchant Risk]])</f>
        <v>0</v>
      </c>
      <c r="S8350" t="str" cm="1">
        <f t="array" ref="S8350">_xlfn.IFS(FraudData[[#This Row],[Fraud Risk Score]]&gt;=8,"High Risk",FraudData[[#This Row],[Fraud Risk Score]]&gt;=6,"Medium Risk",TRUE,"Low Risk")</f>
        <v>Low Risk</v>
      </c>
    </row>
    <row r="8351" spans="1:19">
      <c r="A8351">
        <v>8350</v>
      </c>
      <c r="B8351">
        <v>187.24</v>
      </c>
      <c r="C8351">
        <v>8</v>
      </c>
      <c r="D8351" t="s">
        <v>49</v>
      </c>
      <c r="E8351">
        <v>0</v>
      </c>
      <c r="F8351">
        <v>0</v>
      </c>
      <c r="G8351">
        <v>35</v>
      </c>
      <c r="H8351">
        <v>0</v>
      </c>
      <c r="I8351">
        <v>59</v>
      </c>
      <c r="J8351">
        <v>0</v>
      </c>
      <c r="K8351">
        <f>_xlfn.XLOOKUP(FraudData[[#This Row],[amount]],AmountRules[Amount Min],AmountRules[Risk Points],,-1)</f>
        <v>0</v>
      </c>
      <c r="L8351">
        <f>_xlfn.XLOOKUP(FraudData[[#This Row],[transaction_hour]],TimeRules[Hour Min],TimeRules[Risk Points],,-1)</f>
        <v>0</v>
      </c>
      <c r="M8351">
        <f>_xlfn.XLOOKUP(FraudData[[#This Row],[foreign_transaction]],ForeignRules[Foreign Transaction],ForeignRules[Risk Points],0)</f>
        <v>0</v>
      </c>
      <c r="N8351">
        <f>_xlfn.XLOOKUP(FraudData[[#This Row],[location_mismatch]],Table10[Location Mismatch],Table10[Risk Points],0)</f>
        <v>0</v>
      </c>
      <c r="O8351">
        <f>_xlfn.XLOOKUP(FraudData[[#This Row],[device_trust_score]],DeviceRules[Device Min],DeviceRules[Risk Points],,-1)</f>
        <v>2</v>
      </c>
      <c r="P8351">
        <f>_xlfn.XLOOKUP(FraudData[[#This Row],[velocity_last_24h]],VelocityRules[Velocity Min],VelocityRules[Risk Points],,-1)</f>
        <v>0</v>
      </c>
      <c r="Q8351">
        <f>_xlfn.XLOOKUP(FraudData[[#This Row],[merchant_category]],MerchantRules[Merchant Category],MerchantRules[Risk Points],0)</f>
        <v>1</v>
      </c>
      <c r="R8351">
        <f>SUM(FraudData[[#This Row],[Amount Risk]:[Merchant Risk]])</f>
        <v>3</v>
      </c>
      <c r="S8351" t="str" cm="1">
        <f t="array" ref="S8351">_xlfn.IFS(FraudData[[#This Row],[Fraud Risk Score]]&gt;=8,"High Risk",FraudData[[#This Row],[Fraud Risk Score]]&gt;=6,"Medium Risk",TRUE,"Low Risk")</f>
        <v>Low Risk</v>
      </c>
    </row>
    <row r="8352" spans="1:19">
      <c r="A8352">
        <v>8351</v>
      </c>
      <c r="B8352">
        <v>318.99</v>
      </c>
      <c r="C8352">
        <v>21</v>
      </c>
      <c r="D8352" t="s">
        <v>47</v>
      </c>
      <c r="E8352">
        <v>0</v>
      </c>
      <c r="F8352">
        <v>0</v>
      </c>
      <c r="G8352">
        <v>47</v>
      </c>
      <c r="H8352">
        <v>1</v>
      </c>
      <c r="I8352">
        <v>68</v>
      </c>
      <c r="J8352">
        <v>0</v>
      </c>
      <c r="K8352">
        <f>_xlfn.XLOOKUP(FraudData[[#This Row],[amount]],AmountRules[Amount Min],AmountRules[Risk Points],,-1)</f>
        <v>0</v>
      </c>
      <c r="L8352">
        <f>_xlfn.XLOOKUP(FraudData[[#This Row],[transaction_hour]],TimeRules[Hour Min],TimeRules[Risk Points],,-1)</f>
        <v>0</v>
      </c>
      <c r="M8352">
        <f>_xlfn.XLOOKUP(FraudData[[#This Row],[foreign_transaction]],ForeignRules[Foreign Transaction],ForeignRules[Risk Points],0)</f>
        <v>0</v>
      </c>
      <c r="N8352">
        <f>_xlfn.XLOOKUP(FraudData[[#This Row],[location_mismatch]],Table10[Location Mismatch],Table10[Risk Points],0)</f>
        <v>0</v>
      </c>
      <c r="O8352">
        <f>_xlfn.XLOOKUP(FraudData[[#This Row],[device_trust_score]],DeviceRules[Device Min],DeviceRules[Risk Points],,-1)</f>
        <v>2</v>
      </c>
      <c r="P8352">
        <f>_xlfn.XLOOKUP(FraudData[[#This Row],[velocity_last_24h]],VelocityRules[Velocity Min],VelocityRules[Risk Points],,-1)</f>
        <v>0</v>
      </c>
      <c r="Q8352">
        <f>_xlfn.XLOOKUP(FraudData[[#This Row],[merchant_category]],MerchantRules[Merchant Category],MerchantRules[Risk Points],0)</f>
        <v>0</v>
      </c>
      <c r="R8352">
        <f>SUM(FraudData[[#This Row],[Amount Risk]:[Merchant Risk]])</f>
        <v>2</v>
      </c>
      <c r="S8352" t="str" cm="1">
        <f t="array" ref="S8352">_xlfn.IFS(FraudData[[#This Row],[Fraud Risk Score]]&gt;=8,"High Risk",FraudData[[#This Row],[Fraud Risk Score]]&gt;=6,"Medium Risk",TRUE,"Low Risk")</f>
        <v>Low Risk</v>
      </c>
    </row>
    <row r="8353" spans="1:19">
      <c r="A8353">
        <v>8352</v>
      </c>
      <c r="B8353">
        <v>9.1</v>
      </c>
      <c r="C8353">
        <v>23</v>
      </c>
      <c r="D8353" t="s">
        <v>48</v>
      </c>
      <c r="E8353">
        <v>0</v>
      </c>
      <c r="F8353">
        <v>0</v>
      </c>
      <c r="G8353">
        <v>58</v>
      </c>
      <c r="H8353">
        <v>2</v>
      </c>
      <c r="I8353">
        <v>28</v>
      </c>
      <c r="J8353">
        <v>0</v>
      </c>
      <c r="K8353">
        <f>_xlfn.XLOOKUP(FraudData[[#This Row],[amount]],AmountRules[Amount Min],AmountRules[Risk Points],,-1)</f>
        <v>0</v>
      </c>
      <c r="L8353">
        <f>_xlfn.XLOOKUP(FraudData[[#This Row],[transaction_hour]],TimeRules[Hour Min],TimeRules[Risk Points],,-1)</f>
        <v>1</v>
      </c>
      <c r="M8353">
        <f>_xlfn.XLOOKUP(FraudData[[#This Row],[foreign_transaction]],ForeignRules[Foreign Transaction],ForeignRules[Risk Points],0)</f>
        <v>0</v>
      </c>
      <c r="N8353">
        <f>_xlfn.XLOOKUP(FraudData[[#This Row],[location_mismatch]],Table10[Location Mismatch],Table10[Risk Points],0)</f>
        <v>0</v>
      </c>
      <c r="O8353">
        <f>_xlfn.XLOOKUP(FraudData[[#This Row],[device_trust_score]],DeviceRules[Device Min],DeviceRules[Risk Points],,-1)</f>
        <v>1</v>
      </c>
      <c r="P8353">
        <f>_xlfn.XLOOKUP(FraudData[[#This Row],[velocity_last_24h]],VelocityRules[Velocity Min],VelocityRules[Risk Points],,-1)</f>
        <v>0</v>
      </c>
      <c r="Q8353">
        <f>_xlfn.XLOOKUP(FraudData[[#This Row],[merchant_category]],MerchantRules[Merchant Category],MerchantRules[Risk Points],0)</f>
        <v>0</v>
      </c>
      <c r="R8353">
        <f>SUM(FraudData[[#This Row],[Amount Risk]:[Merchant Risk]])</f>
        <v>2</v>
      </c>
      <c r="S8353" t="str" cm="1">
        <f t="array" ref="S8353">_xlfn.IFS(FraudData[[#This Row],[Fraud Risk Score]]&gt;=8,"High Risk",FraudData[[#This Row],[Fraud Risk Score]]&gt;=6,"Medium Risk",TRUE,"Low Risk")</f>
        <v>Low Risk</v>
      </c>
    </row>
    <row r="8354" spans="1:19">
      <c r="A8354">
        <v>8353</v>
      </c>
      <c r="B8354">
        <v>344.43</v>
      </c>
      <c r="C8354">
        <v>23</v>
      </c>
      <c r="D8354" t="s">
        <v>49</v>
      </c>
      <c r="E8354">
        <v>0</v>
      </c>
      <c r="F8354">
        <v>0</v>
      </c>
      <c r="G8354">
        <v>57</v>
      </c>
      <c r="H8354">
        <v>3</v>
      </c>
      <c r="I8354">
        <v>22</v>
      </c>
      <c r="J8354">
        <v>0</v>
      </c>
      <c r="K8354">
        <f>_xlfn.XLOOKUP(FraudData[[#This Row],[amount]],AmountRules[Amount Min],AmountRules[Risk Points],,-1)</f>
        <v>0</v>
      </c>
      <c r="L8354">
        <f>_xlfn.XLOOKUP(FraudData[[#This Row],[transaction_hour]],TimeRules[Hour Min],TimeRules[Risk Points],,-1)</f>
        <v>1</v>
      </c>
      <c r="M8354">
        <f>_xlfn.XLOOKUP(FraudData[[#This Row],[foreign_transaction]],ForeignRules[Foreign Transaction],ForeignRules[Risk Points],0)</f>
        <v>0</v>
      </c>
      <c r="N8354">
        <f>_xlfn.XLOOKUP(FraudData[[#This Row],[location_mismatch]],Table10[Location Mismatch],Table10[Risk Points],0)</f>
        <v>0</v>
      </c>
      <c r="O8354">
        <f>_xlfn.XLOOKUP(FraudData[[#This Row],[device_trust_score]],DeviceRules[Device Min],DeviceRules[Risk Points],,-1)</f>
        <v>1</v>
      </c>
      <c r="P8354">
        <f>_xlfn.XLOOKUP(FraudData[[#This Row],[velocity_last_24h]],VelocityRules[Velocity Min],VelocityRules[Risk Points],,-1)</f>
        <v>0</v>
      </c>
      <c r="Q8354">
        <f>_xlfn.XLOOKUP(FraudData[[#This Row],[merchant_category]],MerchantRules[Merchant Category],MerchantRules[Risk Points],0)</f>
        <v>1</v>
      </c>
      <c r="R8354">
        <f>SUM(FraudData[[#This Row],[Amount Risk]:[Merchant Risk]])</f>
        <v>3</v>
      </c>
      <c r="S8354" t="str" cm="1">
        <f t="array" ref="S8354">_xlfn.IFS(FraudData[[#This Row],[Fraud Risk Score]]&gt;=8,"High Risk",FraudData[[#This Row],[Fraud Risk Score]]&gt;=6,"Medium Risk",TRUE,"Low Risk")</f>
        <v>Low Risk</v>
      </c>
    </row>
    <row r="8355" spans="1:19">
      <c r="A8355">
        <v>8354</v>
      </c>
      <c r="B8355">
        <v>143.09</v>
      </c>
      <c r="C8355">
        <v>22</v>
      </c>
      <c r="D8355" t="s">
        <v>48</v>
      </c>
      <c r="E8355">
        <v>0</v>
      </c>
      <c r="F8355">
        <v>0</v>
      </c>
      <c r="G8355">
        <v>26</v>
      </c>
      <c r="H8355">
        <v>3</v>
      </c>
      <c r="I8355">
        <v>45</v>
      </c>
      <c r="J8355">
        <v>0</v>
      </c>
      <c r="K8355">
        <f>_xlfn.XLOOKUP(FraudData[[#This Row],[amount]],AmountRules[Amount Min],AmountRules[Risk Points],,-1)</f>
        <v>0</v>
      </c>
      <c r="L8355">
        <f>_xlfn.XLOOKUP(FraudData[[#This Row],[transaction_hour]],TimeRules[Hour Min],TimeRules[Risk Points],,-1)</f>
        <v>0</v>
      </c>
      <c r="M8355">
        <f>_xlfn.XLOOKUP(FraudData[[#This Row],[foreign_transaction]],ForeignRules[Foreign Transaction],ForeignRules[Risk Points],0)</f>
        <v>0</v>
      </c>
      <c r="N8355">
        <f>_xlfn.XLOOKUP(FraudData[[#This Row],[location_mismatch]],Table10[Location Mismatch],Table10[Risk Points],0)</f>
        <v>0</v>
      </c>
      <c r="O8355">
        <f>_xlfn.XLOOKUP(FraudData[[#This Row],[device_trust_score]],DeviceRules[Device Min],DeviceRules[Risk Points],,-1)</f>
        <v>3</v>
      </c>
      <c r="P8355">
        <f>_xlfn.XLOOKUP(FraudData[[#This Row],[velocity_last_24h]],VelocityRules[Velocity Min],VelocityRules[Risk Points],,-1)</f>
        <v>0</v>
      </c>
      <c r="Q8355">
        <f>_xlfn.XLOOKUP(FraudData[[#This Row],[merchant_category]],MerchantRules[Merchant Category],MerchantRules[Risk Points],0)</f>
        <v>0</v>
      </c>
      <c r="R8355">
        <f>SUM(FraudData[[#This Row],[Amount Risk]:[Merchant Risk]])</f>
        <v>3</v>
      </c>
      <c r="S8355" t="str" cm="1">
        <f t="array" ref="S8355">_xlfn.IFS(FraudData[[#This Row],[Fraud Risk Score]]&gt;=8,"High Risk",FraudData[[#This Row],[Fraud Risk Score]]&gt;=6,"Medium Risk",TRUE,"Low Risk")</f>
        <v>Low Risk</v>
      </c>
    </row>
    <row r="8356" spans="1:19">
      <c r="A8356">
        <v>8355</v>
      </c>
      <c r="B8356">
        <v>39.56</v>
      </c>
      <c r="C8356">
        <v>14</v>
      </c>
      <c r="D8356" t="s">
        <v>47</v>
      </c>
      <c r="E8356">
        <v>0</v>
      </c>
      <c r="F8356">
        <v>0</v>
      </c>
      <c r="G8356">
        <v>85</v>
      </c>
      <c r="H8356">
        <v>0</v>
      </c>
      <c r="I8356">
        <v>23</v>
      </c>
      <c r="J8356">
        <v>0</v>
      </c>
      <c r="K8356">
        <f>_xlfn.XLOOKUP(FraudData[[#This Row],[amount]],AmountRules[Amount Min],AmountRules[Risk Points],,-1)</f>
        <v>0</v>
      </c>
      <c r="L8356">
        <f>_xlfn.XLOOKUP(FraudData[[#This Row],[transaction_hour]],TimeRules[Hour Min],TimeRules[Risk Points],,-1)</f>
        <v>0</v>
      </c>
      <c r="M8356">
        <f>_xlfn.XLOOKUP(FraudData[[#This Row],[foreign_transaction]],ForeignRules[Foreign Transaction],ForeignRules[Risk Points],0)</f>
        <v>0</v>
      </c>
      <c r="N8356">
        <f>_xlfn.XLOOKUP(FraudData[[#This Row],[location_mismatch]],Table10[Location Mismatch],Table10[Risk Points],0)</f>
        <v>0</v>
      </c>
      <c r="O8356">
        <f>_xlfn.XLOOKUP(FraudData[[#This Row],[device_trust_score]],DeviceRules[Device Min],DeviceRules[Risk Points],,-1)</f>
        <v>0</v>
      </c>
      <c r="P8356">
        <f>_xlfn.XLOOKUP(FraudData[[#This Row],[velocity_last_24h]],VelocityRules[Velocity Min],VelocityRules[Risk Points],,-1)</f>
        <v>0</v>
      </c>
      <c r="Q8356">
        <f>_xlfn.XLOOKUP(FraudData[[#This Row],[merchant_category]],MerchantRules[Merchant Category],MerchantRules[Risk Points],0)</f>
        <v>0</v>
      </c>
      <c r="R8356">
        <f>SUM(FraudData[[#This Row],[Amount Risk]:[Merchant Risk]])</f>
        <v>0</v>
      </c>
      <c r="S8356" t="str" cm="1">
        <f t="array" ref="S8356">_xlfn.IFS(FraudData[[#This Row],[Fraud Risk Score]]&gt;=8,"High Risk",FraudData[[#This Row],[Fraud Risk Score]]&gt;=6,"Medium Risk",TRUE,"Low Risk")</f>
        <v>Low Risk</v>
      </c>
    </row>
    <row r="8357" spans="1:19">
      <c r="A8357">
        <v>8356</v>
      </c>
      <c r="B8357">
        <v>68.69</v>
      </c>
      <c r="C8357">
        <v>8</v>
      </c>
      <c r="D8357" t="s">
        <v>47</v>
      </c>
      <c r="E8357">
        <v>0</v>
      </c>
      <c r="F8357">
        <v>0</v>
      </c>
      <c r="G8357">
        <v>28</v>
      </c>
      <c r="H8357">
        <v>0</v>
      </c>
      <c r="I8357">
        <v>38</v>
      </c>
      <c r="J8357">
        <v>0</v>
      </c>
      <c r="K8357">
        <f>_xlfn.XLOOKUP(FraudData[[#This Row],[amount]],AmountRules[Amount Min],AmountRules[Risk Points],,-1)</f>
        <v>0</v>
      </c>
      <c r="L8357">
        <f>_xlfn.XLOOKUP(FraudData[[#This Row],[transaction_hour]],TimeRules[Hour Min],TimeRules[Risk Points],,-1)</f>
        <v>0</v>
      </c>
      <c r="M8357">
        <f>_xlfn.XLOOKUP(FraudData[[#This Row],[foreign_transaction]],ForeignRules[Foreign Transaction],ForeignRules[Risk Points],0)</f>
        <v>0</v>
      </c>
      <c r="N8357">
        <f>_xlfn.XLOOKUP(FraudData[[#This Row],[location_mismatch]],Table10[Location Mismatch],Table10[Risk Points],0)</f>
        <v>0</v>
      </c>
      <c r="O8357">
        <f>_xlfn.XLOOKUP(FraudData[[#This Row],[device_trust_score]],DeviceRules[Device Min],DeviceRules[Risk Points],,-1)</f>
        <v>3</v>
      </c>
      <c r="P8357">
        <f>_xlfn.XLOOKUP(FraudData[[#This Row],[velocity_last_24h]],VelocityRules[Velocity Min],VelocityRules[Risk Points],,-1)</f>
        <v>0</v>
      </c>
      <c r="Q8357">
        <f>_xlfn.XLOOKUP(FraudData[[#This Row],[merchant_category]],MerchantRules[Merchant Category],MerchantRules[Risk Points],0)</f>
        <v>0</v>
      </c>
      <c r="R8357">
        <f>SUM(FraudData[[#This Row],[Amount Risk]:[Merchant Risk]])</f>
        <v>3</v>
      </c>
      <c r="S8357" t="str" cm="1">
        <f t="array" ref="S8357">_xlfn.IFS(FraudData[[#This Row],[Fraud Risk Score]]&gt;=8,"High Risk",FraudData[[#This Row],[Fraud Risk Score]]&gt;=6,"Medium Risk",TRUE,"Low Risk")</f>
        <v>Low Risk</v>
      </c>
    </row>
    <row r="8358" spans="1:19">
      <c r="A8358">
        <v>8357</v>
      </c>
      <c r="B8358">
        <v>59.61</v>
      </c>
      <c r="C8358">
        <v>11</v>
      </c>
      <c r="D8358" t="s">
        <v>48</v>
      </c>
      <c r="E8358">
        <v>0</v>
      </c>
      <c r="F8358">
        <v>0</v>
      </c>
      <c r="G8358">
        <v>36</v>
      </c>
      <c r="H8358">
        <v>1</v>
      </c>
      <c r="I8358">
        <v>57</v>
      </c>
      <c r="J8358">
        <v>0</v>
      </c>
      <c r="K8358">
        <f>_xlfn.XLOOKUP(FraudData[[#This Row],[amount]],AmountRules[Amount Min],AmountRules[Risk Points],,-1)</f>
        <v>0</v>
      </c>
      <c r="L8358">
        <f>_xlfn.XLOOKUP(FraudData[[#This Row],[transaction_hour]],TimeRules[Hour Min],TimeRules[Risk Points],,-1)</f>
        <v>0</v>
      </c>
      <c r="M8358">
        <f>_xlfn.XLOOKUP(FraudData[[#This Row],[foreign_transaction]],ForeignRules[Foreign Transaction],ForeignRules[Risk Points],0)</f>
        <v>0</v>
      </c>
      <c r="N8358">
        <f>_xlfn.XLOOKUP(FraudData[[#This Row],[location_mismatch]],Table10[Location Mismatch],Table10[Risk Points],0)</f>
        <v>0</v>
      </c>
      <c r="O8358">
        <f>_xlfn.XLOOKUP(FraudData[[#This Row],[device_trust_score]],DeviceRules[Device Min],DeviceRules[Risk Points],,-1)</f>
        <v>2</v>
      </c>
      <c r="P8358">
        <f>_xlfn.XLOOKUP(FraudData[[#This Row],[velocity_last_24h]],VelocityRules[Velocity Min],VelocityRules[Risk Points],,-1)</f>
        <v>0</v>
      </c>
      <c r="Q8358">
        <f>_xlfn.XLOOKUP(FraudData[[#This Row],[merchant_category]],MerchantRules[Merchant Category],MerchantRules[Risk Points],0)</f>
        <v>0</v>
      </c>
      <c r="R8358">
        <f>SUM(FraudData[[#This Row],[Amount Risk]:[Merchant Risk]])</f>
        <v>2</v>
      </c>
      <c r="S8358" t="str" cm="1">
        <f t="array" ref="S8358">_xlfn.IFS(FraudData[[#This Row],[Fraud Risk Score]]&gt;=8,"High Risk",FraudData[[#This Row],[Fraud Risk Score]]&gt;=6,"Medium Risk",TRUE,"Low Risk")</f>
        <v>Low Risk</v>
      </c>
    </row>
    <row r="8359" spans="1:19">
      <c r="A8359">
        <v>8358</v>
      </c>
      <c r="B8359">
        <v>136.22999999999999</v>
      </c>
      <c r="C8359">
        <v>10</v>
      </c>
      <c r="D8359" t="s">
        <v>50</v>
      </c>
      <c r="E8359">
        <v>0</v>
      </c>
      <c r="F8359">
        <v>0</v>
      </c>
      <c r="G8359">
        <v>53</v>
      </c>
      <c r="H8359">
        <v>2</v>
      </c>
      <c r="I8359">
        <v>58</v>
      </c>
      <c r="J8359">
        <v>0</v>
      </c>
      <c r="K8359">
        <f>_xlfn.XLOOKUP(FraudData[[#This Row],[amount]],AmountRules[Amount Min],AmountRules[Risk Points],,-1)</f>
        <v>0</v>
      </c>
      <c r="L8359">
        <f>_xlfn.XLOOKUP(FraudData[[#This Row],[transaction_hour]],TimeRules[Hour Min],TimeRules[Risk Points],,-1)</f>
        <v>0</v>
      </c>
      <c r="M8359">
        <f>_xlfn.XLOOKUP(FraudData[[#This Row],[foreign_transaction]],ForeignRules[Foreign Transaction],ForeignRules[Risk Points],0)</f>
        <v>0</v>
      </c>
      <c r="N8359">
        <f>_xlfn.XLOOKUP(FraudData[[#This Row],[location_mismatch]],Table10[Location Mismatch],Table10[Risk Points],0)</f>
        <v>0</v>
      </c>
      <c r="O8359">
        <f>_xlfn.XLOOKUP(FraudData[[#This Row],[device_trust_score]],DeviceRules[Device Min],DeviceRules[Risk Points],,-1)</f>
        <v>1</v>
      </c>
      <c r="P8359">
        <f>_xlfn.XLOOKUP(FraudData[[#This Row],[velocity_last_24h]],VelocityRules[Velocity Min],VelocityRules[Risk Points],,-1)</f>
        <v>0</v>
      </c>
      <c r="Q8359">
        <f>_xlfn.XLOOKUP(FraudData[[#This Row],[merchant_category]],MerchantRules[Merchant Category],MerchantRules[Risk Points],0)</f>
        <v>0</v>
      </c>
      <c r="R8359">
        <f>SUM(FraudData[[#This Row],[Amount Risk]:[Merchant Risk]])</f>
        <v>1</v>
      </c>
      <c r="S8359" t="str" cm="1">
        <f t="array" ref="S8359">_xlfn.IFS(FraudData[[#This Row],[Fraud Risk Score]]&gt;=8,"High Risk",FraudData[[#This Row],[Fraud Risk Score]]&gt;=6,"Medium Risk",TRUE,"Low Risk")</f>
        <v>Low Risk</v>
      </c>
    </row>
    <row r="8360" spans="1:19">
      <c r="A8360">
        <v>8359</v>
      </c>
      <c r="B8360">
        <v>9.5500000000000007</v>
      </c>
      <c r="C8360">
        <v>16</v>
      </c>
      <c r="D8360" t="s">
        <v>48</v>
      </c>
      <c r="E8360">
        <v>0</v>
      </c>
      <c r="F8360">
        <v>0</v>
      </c>
      <c r="G8360">
        <v>66</v>
      </c>
      <c r="H8360">
        <v>0</v>
      </c>
      <c r="I8360">
        <v>49</v>
      </c>
      <c r="J8360">
        <v>0</v>
      </c>
      <c r="K8360">
        <f>_xlfn.XLOOKUP(FraudData[[#This Row],[amount]],AmountRules[Amount Min],AmountRules[Risk Points],,-1)</f>
        <v>0</v>
      </c>
      <c r="L8360">
        <f>_xlfn.XLOOKUP(FraudData[[#This Row],[transaction_hour]],TimeRules[Hour Min],TimeRules[Risk Points],,-1)</f>
        <v>0</v>
      </c>
      <c r="M8360">
        <f>_xlfn.XLOOKUP(FraudData[[#This Row],[foreign_transaction]],ForeignRules[Foreign Transaction],ForeignRules[Risk Points],0)</f>
        <v>0</v>
      </c>
      <c r="N8360">
        <f>_xlfn.XLOOKUP(FraudData[[#This Row],[location_mismatch]],Table10[Location Mismatch],Table10[Risk Points],0)</f>
        <v>0</v>
      </c>
      <c r="O8360">
        <f>_xlfn.XLOOKUP(FraudData[[#This Row],[device_trust_score]],DeviceRules[Device Min],DeviceRules[Risk Points],,-1)</f>
        <v>1</v>
      </c>
      <c r="P8360">
        <f>_xlfn.XLOOKUP(FraudData[[#This Row],[velocity_last_24h]],VelocityRules[Velocity Min],VelocityRules[Risk Points],,-1)</f>
        <v>0</v>
      </c>
      <c r="Q8360">
        <f>_xlfn.XLOOKUP(FraudData[[#This Row],[merchant_category]],MerchantRules[Merchant Category],MerchantRules[Risk Points],0)</f>
        <v>0</v>
      </c>
      <c r="R8360">
        <f>SUM(FraudData[[#This Row],[Amount Risk]:[Merchant Risk]])</f>
        <v>1</v>
      </c>
      <c r="S8360" t="str" cm="1">
        <f t="array" ref="S8360">_xlfn.IFS(FraudData[[#This Row],[Fraud Risk Score]]&gt;=8,"High Risk",FraudData[[#This Row],[Fraud Risk Score]]&gt;=6,"Medium Risk",TRUE,"Low Risk")</f>
        <v>Low Risk</v>
      </c>
    </row>
    <row r="8361" spans="1:19">
      <c r="A8361">
        <v>8360</v>
      </c>
      <c r="B8361">
        <v>31.07</v>
      </c>
      <c r="C8361">
        <v>5</v>
      </c>
      <c r="D8361" t="s">
        <v>48</v>
      </c>
      <c r="E8361">
        <v>0</v>
      </c>
      <c r="F8361">
        <v>0</v>
      </c>
      <c r="G8361">
        <v>81</v>
      </c>
      <c r="H8361">
        <v>1</v>
      </c>
      <c r="I8361">
        <v>29</v>
      </c>
      <c r="J8361">
        <v>0</v>
      </c>
      <c r="K8361">
        <f>_xlfn.XLOOKUP(FraudData[[#This Row],[amount]],AmountRules[Amount Min],AmountRules[Risk Points],,-1)</f>
        <v>0</v>
      </c>
      <c r="L8361">
        <f>_xlfn.XLOOKUP(FraudData[[#This Row],[transaction_hour]],TimeRules[Hour Min],TimeRules[Risk Points],,-1)</f>
        <v>0</v>
      </c>
      <c r="M8361">
        <f>_xlfn.XLOOKUP(FraudData[[#This Row],[foreign_transaction]],ForeignRules[Foreign Transaction],ForeignRules[Risk Points],0)</f>
        <v>0</v>
      </c>
      <c r="N8361">
        <f>_xlfn.XLOOKUP(FraudData[[#This Row],[location_mismatch]],Table10[Location Mismatch],Table10[Risk Points],0)</f>
        <v>0</v>
      </c>
      <c r="O8361">
        <f>_xlfn.XLOOKUP(FraudData[[#This Row],[device_trust_score]],DeviceRules[Device Min],DeviceRules[Risk Points],,-1)</f>
        <v>0</v>
      </c>
      <c r="P8361">
        <f>_xlfn.XLOOKUP(FraudData[[#This Row],[velocity_last_24h]],VelocityRules[Velocity Min],VelocityRules[Risk Points],,-1)</f>
        <v>0</v>
      </c>
      <c r="Q8361">
        <f>_xlfn.XLOOKUP(FraudData[[#This Row],[merchant_category]],MerchantRules[Merchant Category],MerchantRules[Risk Points],0)</f>
        <v>0</v>
      </c>
      <c r="R8361">
        <f>SUM(FraudData[[#This Row],[Amount Risk]:[Merchant Risk]])</f>
        <v>0</v>
      </c>
      <c r="S8361" t="str" cm="1">
        <f t="array" ref="S8361">_xlfn.IFS(FraudData[[#This Row],[Fraud Risk Score]]&gt;=8,"High Risk",FraudData[[#This Row],[Fraud Risk Score]]&gt;=6,"Medium Risk",TRUE,"Low Risk")</f>
        <v>Low Risk</v>
      </c>
    </row>
    <row r="8362" spans="1:19">
      <c r="A8362">
        <v>8361</v>
      </c>
      <c r="B8362">
        <v>301.5</v>
      </c>
      <c r="C8362">
        <v>7</v>
      </c>
      <c r="D8362" t="s">
        <v>48</v>
      </c>
      <c r="E8362">
        <v>0</v>
      </c>
      <c r="F8362">
        <v>0</v>
      </c>
      <c r="G8362">
        <v>74</v>
      </c>
      <c r="H8362">
        <v>2</v>
      </c>
      <c r="I8362">
        <v>55</v>
      </c>
      <c r="J8362">
        <v>0</v>
      </c>
      <c r="K8362">
        <f>_xlfn.XLOOKUP(FraudData[[#This Row],[amount]],AmountRules[Amount Min],AmountRules[Risk Points],,-1)</f>
        <v>0</v>
      </c>
      <c r="L8362">
        <f>_xlfn.XLOOKUP(FraudData[[#This Row],[transaction_hour]],TimeRules[Hour Min],TimeRules[Risk Points],,-1)</f>
        <v>0</v>
      </c>
      <c r="M8362">
        <f>_xlfn.XLOOKUP(FraudData[[#This Row],[foreign_transaction]],ForeignRules[Foreign Transaction],ForeignRules[Risk Points],0)</f>
        <v>0</v>
      </c>
      <c r="N8362">
        <f>_xlfn.XLOOKUP(FraudData[[#This Row],[location_mismatch]],Table10[Location Mismatch],Table10[Risk Points],0)</f>
        <v>0</v>
      </c>
      <c r="O8362">
        <f>_xlfn.XLOOKUP(FraudData[[#This Row],[device_trust_score]],DeviceRules[Device Min],DeviceRules[Risk Points],,-1)</f>
        <v>0</v>
      </c>
      <c r="P8362">
        <f>_xlfn.XLOOKUP(FraudData[[#This Row],[velocity_last_24h]],VelocityRules[Velocity Min],VelocityRules[Risk Points],,-1)</f>
        <v>0</v>
      </c>
      <c r="Q8362">
        <f>_xlfn.XLOOKUP(FraudData[[#This Row],[merchant_category]],MerchantRules[Merchant Category],MerchantRules[Risk Points],0)</f>
        <v>0</v>
      </c>
      <c r="R8362">
        <f>SUM(FraudData[[#This Row],[Amount Risk]:[Merchant Risk]])</f>
        <v>0</v>
      </c>
      <c r="S8362" t="str" cm="1">
        <f t="array" ref="S8362">_xlfn.IFS(FraudData[[#This Row],[Fraud Risk Score]]&gt;=8,"High Risk",FraudData[[#This Row],[Fraud Risk Score]]&gt;=6,"Medium Risk",TRUE,"Low Risk")</f>
        <v>Low Risk</v>
      </c>
    </row>
    <row r="8363" spans="1:19">
      <c r="A8363">
        <v>8362</v>
      </c>
      <c r="B8363">
        <v>25.61</v>
      </c>
      <c r="C8363">
        <v>9</v>
      </c>
      <c r="D8363" t="s">
        <v>50</v>
      </c>
      <c r="E8363">
        <v>0</v>
      </c>
      <c r="F8363">
        <v>0</v>
      </c>
      <c r="G8363">
        <v>90</v>
      </c>
      <c r="H8363">
        <v>2</v>
      </c>
      <c r="I8363">
        <v>28</v>
      </c>
      <c r="J8363">
        <v>0</v>
      </c>
      <c r="K8363">
        <f>_xlfn.XLOOKUP(FraudData[[#This Row],[amount]],AmountRules[Amount Min],AmountRules[Risk Points],,-1)</f>
        <v>0</v>
      </c>
      <c r="L8363">
        <f>_xlfn.XLOOKUP(FraudData[[#This Row],[transaction_hour]],TimeRules[Hour Min],TimeRules[Risk Points],,-1)</f>
        <v>0</v>
      </c>
      <c r="M8363">
        <f>_xlfn.XLOOKUP(FraudData[[#This Row],[foreign_transaction]],ForeignRules[Foreign Transaction],ForeignRules[Risk Points],0)</f>
        <v>0</v>
      </c>
      <c r="N8363">
        <f>_xlfn.XLOOKUP(FraudData[[#This Row],[location_mismatch]],Table10[Location Mismatch],Table10[Risk Points],0)</f>
        <v>0</v>
      </c>
      <c r="O8363">
        <f>_xlfn.XLOOKUP(FraudData[[#This Row],[device_trust_score]],DeviceRules[Device Min],DeviceRules[Risk Points],,-1)</f>
        <v>0</v>
      </c>
      <c r="P8363">
        <f>_xlfn.XLOOKUP(FraudData[[#This Row],[velocity_last_24h]],VelocityRules[Velocity Min],VelocityRules[Risk Points],,-1)</f>
        <v>0</v>
      </c>
      <c r="Q8363">
        <f>_xlfn.XLOOKUP(FraudData[[#This Row],[merchant_category]],MerchantRules[Merchant Category],MerchantRules[Risk Points],0)</f>
        <v>0</v>
      </c>
      <c r="R8363">
        <f>SUM(FraudData[[#This Row],[Amount Risk]:[Merchant Risk]])</f>
        <v>0</v>
      </c>
      <c r="S8363" t="str" cm="1">
        <f t="array" ref="S8363">_xlfn.IFS(FraudData[[#This Row],[Fraud Risk Score]]&gt;=8,"High Risk",FraudData[[#This Row],[Fraud Risk Score]]&gt;=6,"Medium Risk",TRUE,"Low Risk")</f>
        <v>Low Risk</v>
      </c>
    </row>
    <row r="8364" spans="1:19">
      <c r="A8364">
        <v>8363</v>
      </c>
      <c r="B8364">
        <v>47.84</v>
      </c>
      <c r="C8364">
        <v>14</v>
      </c>
      <c r="D8364" t="s">
        <v>46</v>
      </c>
      <c r="E8364">
        <v>0</v>
      </c>
      <c r="F8364">
        <v>0</v>
      </c>
      <c r="G8364">
        <v>31</v>
      </c>
      <c r="H8364">
        <v>1</v>
      </c>
      <c r="I8364">
        <v>51</v>
      </c>
      <c r="J8364">
        <v>0</v>
      </c>
      <c r="K8364">
        <f>_xlfn.XLOOKUP(FraudData[[#This Row],[amount]],AmountRules[Amount Min],AmountRules[Risk Points],,-1)</f>
        <v>0</v>
      </c>
      <c r="L8364">
        <f>_xlfn.XLOOKUP(FraudData[[#This Row],[transaction_hour]],TimeRules[Hour Min],TimeRules[Risk Points],,-1)</f>
        <v>0</v>
      </c>
      <c r="M8364">
        <f>_xlfn.XLOOKUP(FraudData[[#This Row],[foreign_transaction]],ForeignRules[Foreign Transaction],ForeignRules[Risk Points],0)</f>
        <v>0</v>
      </c>
      <c r="N8364">
        <f>_xlfn.XLOOKUP(FraudData[[#This Row],[location_mismatch]],Table10[Location Mismatch],Table10[Risk Points],0)</f>
        <v>0</v>
      </c>
      <c r="O8364">
        <f>_xlfn.XLOOKUP(FraudData[[#This Row],[device_trust_score]],DeviceRules[Device Min],DeviceRules[Risk Points],,-1)</f>
        <v>2</v>
      </c>
      <c r="P8364">
        <f>_xlfn.XLOOKUP(FraudData[[#This Row],[velocity_last_24h]],VelocityRules[Velocity Min],VelocityRules[Risk Points],,-1)</f>
        <v>0</v>
      </c>
      <c r="Q8364">
        <f>_xlfn.XLOOKUP(FraudData[[#This Row],[merchant_category]],MerchantRules[Merchant Category],MerchantRules[Risk Points],0)</f>
        <v>0</v>
      </c>
      <c r="R8364">
        <f>SUM(FraudData[[#This Row],[Amount Risk]:[Merchant Risk]])</f>
        <v>2</v>
      </c>
      <c r="S8364" t="str" cm="1">
        <f t="array" ref="S8364">_xlfn.IFS(FraudData[[#This Row],[Fraud Risk Score]]&gt;=8,"High Risk",FraudData[[#This Row],[Fraud Risk Score]]&gt;=6,"Medium Risk",TRUE,"Low Risk")</f>
        <v>Low Risk</v>
      </c>
    </row>
    <row r="8365" spans="1:19">
      <c r="A8365">
        <v>8364</v>
      </c>
      <c r="B8365">
        <v>108.72</v>
      </c>
      <c r="C8365">
        <v>3</v>
      </c>
      <c r="D8365" t="s">
        <v>47</v>
      </c>
      <c r="E8365">
        <v>0</v>
      </c>
      <c r="F8365">
        <v>0</v>
      </c>
      <c r="G8365">
        <v>81</v>
      </c>
      <c r="H8365">
        <v>0</v>
      </c>
      <c r="I8365">
        <v>51</v>
      </c>
      <c r="J8365">
        <v>0</v>
      </c>
      <c r="K8365">
        <f>_xlfn.XLOOKUP(FraudData[[#This Row],[amount]],AmountRules[Amount Min],AmountRules[Risk Points],,-1)</f>
        <v>0</v>
      </c>
      <c r="L8365">
        <f>_xlfn.XLOOKUP(FraudData[[#This Row],[transaction_hour]],TimeRules[Hour Min],TimeRules[Risk Points],,-1)</f>
        <v>3</v>
      </c>
      <c r="M8365">
        <f>_xlfn.XLOOKUP(FraudData[[#This Row],[foreign_transaction]],ForeignRules[Foreign Transaction],ForeignRules[Risk Points],0)</f>
        <v>0</v>
      </c>
      <c r="N8365">
        <f>_xlfn.XLOOKUP(FraudData[[#This Row],[location_mismatch]],Table10[Location Mismatch],Table10[Risk Points],0)</f>
        <v>0</v>
      </c>
      <c r="O8365">
        <f>_xlfn.XLOOKUP(FraudData[[#This Row],[device_trust_score]],DeviceRules[Device Min],DeviceRules[Risk Points],,-1)</f>
        <v>0</v>
      </c>
      <c r="P8365">
        <f>_xlfn.XLOOKUP(FraudData[[#This Row],[velocity_last_24h]],VelocityRules[Velocity Min],VelocityRules[Risk Points],,-1)</f>
        <v>0</v>
      </c>
      <c r="Q8365">
        <f>_xlfn.XLOOKUP(FraudData[[#This Row],[merchant_category]],MerchantRules[Merchant Category],MerchantRules[Risk Points],0)</f>
        <v>0</v>
      </c>
      <c r="R8365">
        <f>SUM(FraudData[[#This Row],[Amount Risk]:[Merchant Risk]])</f>
        <v>3</v>
      </c>
      <c r="S8365" t="str" cm="1">
        <f t="array" ref="S8365">_xlfn.IFS(FraudData[[#This Row],[Fraud Risk Score]]&gt;=8,"High Risk",FraudData[[#This Row],[Fraud Risk Score]]&gt;=6,"Medium Risk",TRUE,"Low Risk")</f>
        <v>Low Risk</v>
      </c>
    </row>
    <row r="8366" spans="1:19">
      <c r="A8366">
        <v>8365</v>
      </c>
      <c r="B8366">
        <v>131.04</v>
      </c>
      <c r="C8366">
        <v>17</v>
      </c>
      <c r="D8366" t="s">
        <v>49</v>
      </c>
      <c r="E8366">
        <v>0</v>
      </c>
      <c r="F8366">
        <v>1</v>
      </c>
      <c r="G8366">
        <v>70</v>
      </c>
      <c r="H8366">
        <v>1</v>
      </c>
      <c r="I8366">
        <v>37</v>
      </c>
      <c r="J8366">
        <v>0</v>
      </c>
      <c r="K8366">
        <f>_xlfn.XLOOKUP(FraudData[[#This Row],[amount]],AmountRules[Amount Min],AmountRules[Risk Points],,-1)</f>
        <v>0</v>
      </c>
      <c r="L8366">
        <f>_xlfn.XLOOKUP(FraudData[[#This Row],[transaction_hour]],TimeRules[Hour Min],TimeRules[Risk Points],,-1)</f>
        <v>0</v>
      </c>
      <c r="M8366">
        <f>_xlfn.XLOOKUP(FraudData[[#This Row],[foreign_transaction]],ForeignRules[Foreign Transaction],ForeignRules[Risk Points],0)</f>
        <v>0</v>
      </c>
      <c r="N8366">
        <f>_xlfn.XLOOKUP(FraudData[[#This Row],[location_mismatch]],Table10[Location Mismatch],Table10[Risk Points],0)</f>
        <v>3</v>
      </c>
      <c r="O8366">
        <f>_xlfn.XLOOKUP(FraudData[[#This Row],[device_trust_score]],DeviceRules[Device Min],DeviceRules[Risk Points],,-1)</f>
        <v>0</v>
      </c>
      <c r="P8366">
        <f>_xlfn.XLOOKUP(FraudData[[#This Row],[velocity_last_24h]],VelocityRules[Velocity Min],VelocityRules[Risk Points],,-1)</f>
        <v>0</v>
      </c>
      <c r="Q8366">
        <f>_xlfn.XLOOKUP(FraudData[[#This Row],[merchant_category]],MerchantRules[Merchant Category],MerchantRules[Risk Points],0)</f>
        <v>1</v>
      </c>
      <c r="R8366">
        <f>SUM(FraudData[[#This Row],[Amount Risk]:[Merchant Risk]])</f>
        <v>4</v>
      </c>
      <c r="S8366" t="str" cm="1">
        <f t="array" ref="S8366">_xlfn.IFS(FraudData[[#This Row],[Fraud Risk Score]]&gt;=8,"High Risk",FraudData[[#This Row],[Fraud Risk Score]]&gt;=6,"Medium Risk",TRUE,"Low Risk")</f>
        <v>Low Risk</v>
      </c>
    </row>
    <row r="8367" spans="1:19">
      <c r="A8367">
        <v>8366</v>
      </c>
      <c r="B8367">
        <v>259.61</v>
      </c>
      <c r="C8367">
        <v>10</v>
      </c>
      <c r="D8367" t="s">
        <v>47</v>
      </c>
      <c r="E8367">
        <v>0</v>
      </c>
      <c r="F8367">
        <v>0</v>
      </c>
      <c r="G8367">
        <v>46</v>
      </c>
      <c r="H8367">
        <v>2</v>
      </c>
      <c r="I8367">
        <v>52</v>
      </c>
      <c r="J8367">
        <v>0</v>
      </c>
      <c r="K8367">
        <f>_xlfn.XLOOKUP(FraudData[[#This Row],[amount]],AmountRules[Amount Min],AmountRules[Risk Points],,-1)</f>
        <v>0</v>
      </c>
      <c r="L8367">
        <f>_xlfn.XLOOKUP(FraudData[[#This Row],[transaction_hour]],TimeRules[Hour Min],TimeRules[Risk Points],,-1)</f>
        <v>0</v>
      </c>
      <c r="M8367">
        <f>_xlfn.XLOOKUP(FraudData[[#This Row],[foreign_transaction]],ForeignRules[Foreign Transaction],ForeignRules[Risk Points],0)</f>
        <v>0</v>
      </c>
      <c r="N8367">
        <f>_xlfn.XLOOKUP(FraudData[[#This Row],[location_mismatch]],Table10[Location Mismatch],Table10[Risk Points],0)</f>
        <v>0</v>
      </c>
      <c r="O8367">
        <f>_xlfn.XLOOKUP(FraudData[[#This Row],[device_trust_score]],DeviceRules[Device Min],DeviceRules[Risk Points],,-1)</f>
        <v>2</v>
      </c>
      <c r="P8367">
        <f>_xlfn.XLOOKUP(FraudData[[#This Row],[velocity_last_24h]],VelocityRules[Velocity Min],VelocityRules[Risk Points],,-1)</f>
        <v>0</v>
      </c>
      <c r="Q8367">
        <f>_xlfn.XLOOKUP(FraudData[[#This Row],[merchant_category]],MerchantRules[Merchant Category],MerchantRules[Risk Points],0)</f>
        <v>0</v>
      </c>
      <c r="R8367">
        <f>SUM(FraudData[[#This Row],[Amount Risk]:[Merchant Risk]])</f>
        <v>2</v>
      </c>
      <c r="S8367" t="str" cm="1">
        <f t="array" ref="S8367">_xlfn.IFS(FraudData[[#This Row],[Fraud Risk Score]]&gt;=8,"High Risk",FraudData[[#This Row],[Fraud Risk Score]]&gt;=6,"Medium Risk",TRUE,"Low Risk")</f>
        <v>Low Risk</v>
      </c>
    </row>
    <row r="8368" spans="1:19">
      <c r="A8368">
        <v>8367</v>
      </c>
      <c r="B8368">
        <v>106.74</v>
      </c>
      <c r="C8368">
        <v>8</v>
      </c>
      <c r="D8368" t="s">
        <v>47</v>
      </c>
      <c r="E8368">
        <v>0</v>
      </c>
      <c r="F8368">
        <v>0</v>
      </c>
      <c r="G8368">
        <v>35</v>
      </c>
      <c r="H8368">
        <v>5</v>
      </c>
      <c r="I8368">
        <v>56</v>
      </c>
      <c r="J8368">
        <v>0</v>
      </c>
      <c r="K8368">
        <f>_xlfn.XLOOKUP(FraudData[[#This Row],[amount]],AmountRules[Amount Min],AmountRules[Risk Points],,-1)</f>
        <v>0</v>
      </c>
      <c r="L8368">
        <f>_xlfn.XLOOKUP(FraudData[[#This Row],[transaction_hour]],TimeRules[Hour Min],TimeRules[Risk Points],,-1)</f>
        <v>0</v>
      </c>
      <c r="M8368">
        <f>_xlfn.XLOOKUP(FraudData[[#This Row],[foreign_transaction]],ForeignRules[Foreign Transaction],ForeignRules[Risk Points],0)</f>
        <v>0</v>
      </c>
      <c r="N8368">
        <f>_xlfn.XLOOKUP(FraudData[[#This Row],[location_mismatch]],Table10[Location Mismatch],Table10[Risk Points],0)</f>
        <v>0</v>
      </c>
      <c r="O8368">
        <f>_xlfn.XLOOKUP(FraudData[[#This Row],[device_trust_score]],DeviceRules[Device Min],DeviceRules[Risk Points],,-1)</f>
        <v>2</v>
      </c>
      <c r="P8368">
        <f>_xlfn.XLOOKUP(FraudData[[#This Row],[velocity_last_24h]],VelocityRules[Velocity Min],VelocityRules[Risk Points],,-1)</f>
        <v>3</v>
      </c>
      <c r="Q8368">
        <f>_xlfn.XLOOKUP(FraudData[[#This Row],[merchant_category]],MerchantRules[Merchant Category],MerchantRules[Risk Points],0)</f>
        <v>0</v>
      </c>
      <c r="R8368">
        <f>SUM(FraudData[[#This Row],[Amount Risk]:[Merchant Risk]])</f>
        <v>5</v>
      </c>
      <c r="S8368" t="str" cm="1">
        <f t="array" ref="S8368">_xlfn.IFS(FraudData[[#This Row],[Fraud Risk Score]]&gt;=8,"High Risk",FraudData[[#This Row],[Fraud Risk Score]]&gt;=6,"Medium Risk",TRUE,"Low Risk")</f>
        <v>Low Risk</v>
      </c>
    </row>
    <row r="8369" spans="1:19">
      <c r="A8369">
        <v>8368</v>
      </c>
      <c r="B8369">
        <v>280.8</v>
      </c>
      <c r="C8369">
        <v>8</v>
      </c>
      <c r="D8369" t="s">
        <v>46</v>
      </c>
      <c r="E8369">
        <v>0</v>
      </c>
      <c r="F8369">
        <v>0</v>
      </c>
      <c r="G8369">
        <v>57</v>
      </c>
      <c r="H8369">
        <v>2</v>
      </c>
      <c r="I8369">
        <v>45</v>
      </c>
      <c r="J8369">
        <v>0</v>
      </c>
      <c r="K8369">
        <f>_xlfn.XLOOKUP(FraudData[[#This Row],[amount]],AmountRules[Amount Min],AmountRules[Risk Points],,-1)</f>
        <v>0</v>
      </c>
      <c r="L8369">
        <f>_xlfn.XLOOKUP(FraudData[[#This Row],[transaction_hour]],TimeRules[Hour Min],TimeRules[Risk Points],,-1)</f>
        <v>0</v>
      </c>
      <c r="M8369">
        <f>_xlfn.XLOOKUP(FraudData[[#This Row],[foreign_transaction]],ForeignRules[Foreign Transaction],ForeignRules[Risk Points],0)</f>
        <v>0</v>
      </c>
      <c r="N8369">
        <f>_xlfn.XLOOKUP(FraudData[[#This Row],[location_mismatch]],Table10[Location Mismatch],Table10[Risk Points],0)</f>
        <v>0</v>
      </c>
      <c r="O8369">
        <f>_xlfn.XLOOKUP(FraudData[[#This Row],[device_trust_score]],DeviceRules[Device Min],DeviceRules[Risk Points],,-1)</f>
        <v>1</v>
      </c>
      <c r="P8369">
        <f>_xlfn.XLOOKUP(FraudData[[#This Row],[velocity_last_24h]],VelocityRules[Velocity Min],VelocityRules[Risk Points],,-1)</f>
        <v>0</v>
      </c>
      <c r="Q8369">
        <f>_xlfn.XLOOKUP(FraudData[[#This Row],[merchant_category]],MerchantRules[Merchant Category],MerchantRules[Risk Points],0)</f>
        <v>0</v>
      </c>
      <c r="R8369">
        <f>SUM(FraudData[[#This Row],[Amount Risk]:[Merchant Risk]])</f>
        <v>1</v>
      </c>
      <c r="S8369" t="str" cm="1">
        <f t="array" ref="S8369">_xlfn.IFS(FraudData[[#This Row],[Fraud Risk Score]]&gt;=8,"High Risk",FraudData[[#This Row],[Fraud Risk Score]]&gt;=6,"Medium Risk",TRUE,"Low Risk")</f>
        <v>Low Risk</v>
      </c>
    </row>
    <row r="8370" spans="1:19">
      <c r="A8370">
        <v>8369</v>
      </c>
      <c r="B8370">
        <v>173.38</v>
      </c>
      <c r="C8370">
        <v>7</v>
      </c>
      <c r="D8370" t="s">
        <v>47</v>
      </c>
      <c r="E8370">
        <v>0</v>
      </c>
      <c r="F8370">
        <v>0</v>
      </c>
      <c r="G8370">
        <v>78</v>
      </c>
      <c r="H8370">
        <v>1</v>
      </c>
      <c r="I8370">
        <v>61</v>
      </c>
      <c r="J8370">
        <v>0</v>
      </c>
      <c r="K8370">
        <f>_xlfn.XLOOKUP(FraudData[[#This Row],[amount]],AmountRules[Amount Min],AmountRules[Risk Points],,-1)</f>
        <v>0</v>
      </c>
      <c r="L8370">
        <f>_xlfn.XLOOKUP(FraudData[[#This Row],[transaction_hour]],TimeRules[Hour Min],TimeRules[Risk Points],,-1)</f>
        <v>0</v>
      </c>
      <c r="M8370">
        <f>_xlfn.XLOOKUP(FraudData[[#This Row],[foreign_transaction]],ForeignRules[Foreign Transaction],ForeignRules[Risk Points],0)</f>
        <v>0</v>
      </c>
      <c r="N8370">
        <f>_xlfn.XLOOKUP(FraudData[[#This Row],[location_mismatch]],Table10[Location Mismatch],Table10[Risk Points],0)</f>
        <v>0</v>
      </c>
      <c r="O8370">
        <f>_xlfn.XLOOKUP(FraudData[[#This Row],[device_trust_score]],DeviceRules[Device Min],DeviceRules[Risk Points],,-1)</f>
        <v>0</v>
      </c>
      <c r="P8370">
        <f>_xlfn.XLOOKUP(FraudData[[#This Row],[velocity_last_24h]],VelocityRules[Velocity Min],VelocityRules[Risk Points],,-1)</f>
        <v>0</v>
      </c>
      <c r="Q8370">
        <f>_xlfn.XLOOKUP(FraudData[[#This Row],[merchant_category]],MerchantRules[Merchant Category],MerchantRules[Risk Points],0)</f>
        <v>0</v>
      </c>
      <c r="R8370">
        <f>SUM(FraudData[[#This Row],[Amount Risk]:[Merchant Risk]])</f>
        <v>0</v>
      </c>
      <c r="S8370" t="str" cm="1">
        <f t="array" ref="S8370">_xlfn.IFS(FraudData[[#This Row],[Fraud Risk Score]]&gt;=8,"High Risk",FraudData[[#This Row],[Fraud Risk Score]]&gt;=6,"Medium Risk",TRUE,"Low Risk")</f>
        <v>Low Risk</v>
      </c>
    </row>
    <row r="8371" spans="1:19">
      <c r="A8371">
        <v>8370</v>
      </c>
      <c r="B8371">
        <v>21.6</v>
      </c>
      <c r="C8371">
        <v>2</v>
      </c>
      <c r="D8371" t="s">
        <v>47</v>
      </c>
      <c r="E8371">
        <v>0</v>
      </c>
      <c r="F8371">
        <v>0</v>
      </c>
      <c r="G8371">
        <v>44</v>
      </c>
      <c r="H8371">
        <v>2</v>
      </c>
      <c r="I8371">
        <v>53</v>
      </c>
      <c r="J8371">
        <v>0</v>
      </c>
      <c r="K8371">
        <f>_xlfn.XLOOKUP(FraudData[[#This Row],[amount]],AmountRules[Amount Min],AmountRules[Risk Points],,-1)</f>
        <v>0</v>
      </c>
      <c r="L8371">
        <f>_xlfn.XLOOKUP(FraudData[[#This Row],[transaction_hour]],TimeRules[Hour Min],TimeRules[Risk Points],,-1)</f>
        <v>3</v>
      </c>
      <c r="M8371">
        <f>_xlfn.XLOOKUP(FraudData[[#This Row],[foreign_transaction]],ForeignRules[Foreign Transaction],ForeignRules[Risk Points],0)</f>
        <v>0</v>
      </c>
      <c r="N8371">
        <f>_xlfn.XLOOKUP(FraudData[[#This Row],[location_mismatch]],Table10[Location Mismatch],Table10[Risk Points],0)</f>
        <v>0</v>
      </c>
      <c r="O8371">
        <f>_xlfn.XLOOKUP(FraudData[[#This Row],[device_trust_score]],DeviceRules[Device Min],DeviceRules[Risk Points],,-1)</f>
        <v>2</v>
      </c>
      <c r="P8371">
        <f>_xlfn.XLOOKUP(FraudData[[#This Row],[velocity_last_24h]],VelocityRules[Velocity Min],VelocityRules[Risk Points],,-1)</f>
        <v>0</v>
      </c>
      <c r="Q8371">
        <f>_xlfn.XLOOKUP(FraudData[[#This Row],[merchant_category]],MerchantRules[Merchant Category],MerchantRules[Risk Points],0)</f>
        <v>0</v>
      </c>
      <c r="R8371">
        <f>SUM(FraudData[[#This Row],[Amount Risk]:[Merchant Risk]])</f>
        <v>5</v>
      </c>
      <c r="S8371" t="str" cm="1">
        <f t="array" ref="S8371">_xlfn.IFS(FraudData[[#This Row],[Fraud Risk Score]]&gt;=8,"High Risk",FraudData[[#This Row],[Fraud Risk Score]]&gt;=6,"Medium Risk",TRUE,"Low Risk")</f>
        <v>Low Risk</v>
      </c>
    </row>
    <row r="8372" spans="1:19">
      <c r="A8372">
        <v>8371</v>
      </c>
      <c r="B8372">
        <v>30.6</v>
      </c>
      <c r="C8372">
        <v>20</v>
      </c>
      <c r="D8372" t="s">
        <v>50</v>
      </c>
      <c r="E8372">
        <v>0</v>
      </c>
      <c r="F8372">
        <v>0</v>
      </c>
      <c r="G8372">
        <v>29</v>
      </c>
      <c r="H8372">
        <v>6</v>
      </c>
      <c r="I8372">
        <v>36</v>
      </c>
      <c r="J8372">
        <v>0</v>
      </c>
      <c r="K8372">
        <f>_xlfn.XLOOKUP(FraudData[[#This Row],[amount]],AmountRules[Amount Min],AmountRules[Risk Points],,-1)</f>
        <v>0</v>
      </c>
      <c r="L8372">
        <f>_xlfn.XLOOKUP(FraudData[[#This Row],[transaction_hour]],TimeRules[Hour Min],TimeRules[Risk Points],,-1)</f>
        <v>0</v>
      </c>
      <c r="M8372">
        <f>_xlfn.XLOOKUP(FraudData[[#This Row],[foreign_transaction]],ForeignRules[Foreign Transaction],ForeignRules[Risk Points],0)</f>
        <v>0</v>
      </c>
      <c r="N8372">
        <f>_xlfn.XLOOKUP(FraudData[[#This Row],[location_mismatch]],Table10[Location Mismatch],Table10[Risk Points],0)</f>
        <v>0</v>
      </c>
      <c r="O8372">
        <f>_xlfn.XLOOKUP(FraudData[[#This Row],[device_trust_score]],DeviceRules[Device Min],DeviceRules[Risk Points],,-1)</f>
        <v>3</v>
      </c>
      <c r="P8372">
        <f>_xlfn.XLOOKUP(FraudData[[#This Row],[velocity_last_24h]],VelocityRules[Velocity Min],VelocityRules[Risk Points],,-1)</f>
        <v>3</v>
      </c>
      <c r="Q8372">
        <f>_xlfn.XLOOKUP(FraudData[[#This Row],[merchant_category]],MerchantRules[Merchant Category],MerchantRules[Risk Points],0)</f>
        <v>0</v>
      </c>
      <c r="R8372">
        <f>SUM(FraudData[[#This Row],[Amount Risk]:[Merchant Risk]])</f>
        <v>6</v>
      </c>
      <c r="S8372" t="str" cm="1">
        <f t="array" ref="S8372">_xlfn.IFS(FraudData[[#This Row],[Fraud Risk Score]]&gt;=8,"High Risk",FraudData[[#This Row],[Fraud Risk Score]]&gt;=6,"Medium Risk",TRUE,"Low Risk")</f>
        <v>Medium Risk</v>
      </c>
    </row>
    <row r="8373" spans="1:19">
      <c r="A8373">
        <v>8372</v>
      </c>
      <c r="B8373">
        <v>103.42</v>
      </c>
      <c r="C8373">
        <v>17</v>
      </c>
      <c r="D8373" t="s">
        <v>50</v>
      </c>
      <c r="E8373">
        <v>0</v>
      </c>
      <c r="F8373">
        <v>0</v>
      </c>
      <c r="G8373">
        <v>92</v>
      </c>
      <c r="H8373">
        <v>3</v>
      </c>
      <c r="I8373">
        <v>67</v>
      </c>
      <c r="J8373">
        <v>0</v>
      </c>
      <c r="K8373">
        <f>_xlfn.XLOOKUP(FraudData[[#This Row],[amount]],AmountRules[Amount Min],AmountRules[Risk Points],,-1)</f>
        <v>0</v>
      </c>
      <c r="L8373">
        <f>_xlfn.XLOOKUP(FraudData[[#This Row],[transaction_hour]],TimeRules[Hour Min],TimeRules[Risk Points],,-1)</f>
        <v>0</v>
      </c>
      <c r="M8373">
        <f>_xlfn.XLOOKUP(FraudData[[#This Row],[foreign_transaction]],ForeignRules[Foreign Transaction],ForeignRules[Risk Points],0)</f>
        <v>0</v>
      </c>
      <c r="N8373">
        <f>_xlfn.XLOOKUP(FraudData[[#This Row],[location_mismatch]],Table10[Location Mismatch],Table10[Risk Points],0)</f>
        <v>0</v>
      </c>
      <c r="O8373">
        <f>_xlfn.XLOOKUP(FraudData[[#This Row],[device_trust_score]],DeviceRules[Device Min],DeviceRules[Risk Points],,-1)</f>
        <v>0</v>
      </c>
      <c r="P8373">
        <f>_xlfn.XLOOKUP(FraudData[[#This Row],[velocity_last_24h]],VelocityRules[Velocity Min],VelocityRules[Risk Points],,-1)</f>
        <v>0</v>
      </c>
      <c r="Q8373">
        <f>_xlfn.XLOOKUP(FraudData[[#This Row],[merchant_category]],MerchantRules[Merchant Category],MerchantRules[Risk Points],0)</f>
        <v>0</v>
      </c>
      <c r="R8373">
        <f>SUM(FraudData[[#This Row],[Amount Risk]:[Merchant Risk]])</f>
        <v>0</v>
      </c>
      <c r="S8373" t="str" cm="1">
        <f t="array" ref="S8373">_xlfn.IFS(FraudData[[#This Row],[Fraud Risk Score]]&gt;=8,"High Risk",FraudData[[#This Row],[Fraud Risk Score]]&gt;=6,"Medium Risk",TRUE,"Low Risk")</f>
        <v>Low Risk</v>
      </c>
    </row>
    <row r="8374" spans="1:19">
      <c r="A8374">
        <v>8373</v>
      </c>
      <c r="B8374">
        <v>91.02</v>
      </c>
      <c r="C8374">
        <v>13</v>
      </c>
      <c r="D8374" t="s">
        <v>50</v>
      </c>
      <c r="E8374">
        <v>0</v>
      </c>
      <c r="F8374">
        <v>0</v>
      </c>
      <c r="G8374">
        <v>38</v>
      </c>
      <c r="H8374">
        <v>3</v>
      </c>
      <c r="I8374">
        <v>21</v>
      </c>
      <c r="J8374">
        <v>0</v>
      </c>
      <c r="K8374">
        <f>_xlfn.XLOOKUP(FraudData[[#This Row],[amount]],AmountRules[Amount Min],AmountRules[Risk Points],,-1)</f>
        <v>0</v>
      </c>
      <c r="L8374">
        <f>_xlfn.XLOOKUP(FraudData[[#This Row],[transaction_hour]],TimeRules[Hour Min],TimeRules[Risk Points],,-1)</f>
        <v>0</v>
      </c>
      <c r="M8374">
        <f>_xlfn.XLOOKUP(FraudData[[#This Row],[foreign_transaction]],ForeignRules[Foreign Transaction],ForeignRules[Risk Points],0)</f>
        <v>0</v>
      </c>
      <c r="N8374">
        <f>_xlfn.XLOOKUP(FraudData[[#This Row],[location_mismatch]],Table10[Location Mismatch],Table10[Risk Points],0)</f>
        <v>0</v>
      </c>
      <c r="O8374">
        <f>_xlfn.XLOOKUP(FraudData[[#This Row],[device_trust_score]],DeviceRules[Device Min],DeviceRules[Risk Points],,-1)</f>
        <v>2</v>
      </c>
      <c r="P8374">
        <f>_xlfn.XLOOKUP(FraudData[[#This Row],[velocity_last_24h]],VelocityRules[Velocity Min],VelocityRules[Risk Points],,-1)</f>
        <v>0</v>
      </c>
      <c r="Q8374">
        <f>_xlfn.XLOOKUP(FraudData[[#This Row],[merchant_category]],MerchantRules[Merchant Category],MerchantRules[Risk Points],0)</f>
        <v>0</v>
      </c>
      <c r="R8374">
        <f>SUM(FraudData[[#This Row],[Amount Risk]:[Merchant Risk]])</f>
        <v>2</v>
      </c>
      <c r="S8374" t="str" cm="1">
        <f t="array" ref="S8374">_xlfn.IFS(FraudData[[#This Row],[Fraud Risk Score]]&gt;=8,"High Risk",FraudData[[#This Row],[Fraud Risk Score]]&gt;=6,"Medium Risk",TRUE,"Low Risk")</f>
        <v>Low Risk</v>
      </c>
    </row>
    <row r="8375" spans="1:19">
      <c r="A8375">
        <v>8374</v>
      </c>
      <c r="B8375">
        <v>244.94</v>
      </c>
      <c r="C8375">
        <v>2</v>
      </c>
      <c r="D8375" t="s">
        <v>50</v>
      </c>
      <c r="E8375">
        <v>0</v>
      </c>
      <c r="F8375">
        <v>0</v>
      </c>
      <c r="G8375">
        <v>27</v>
      </c>
      <c r="H8375">
        <v>1</v>
      </c>
      <c r="I8375">
        <v>32</v>
      </c>
      <c r="J8375">
        <v>0</v>
      </c>
      <c r="K8375">
        <f>_xlfn.XLOOKUP(FraudData[[#This Row],[amount]],AmountRules[Amount Min],AmountRules[Risk Points],,-1)</f>
        <v>0</v>
      </c>
      <c r="L8375">
        <f>_xlfn.XLOOKUP(FraudData[[#This Row],[transaction_hour]],TimeRules[Hour Min],TimeRules[Risk Points],,-1)</f>
        <v>3</v>
      </c>
      <c r="M8375">
        <f>_xlfn.XLOOKUP(FraudData[[#This Row],[foreign_transaction]],ForeignRules[Foreign Transaction],ForeignRules[Risk Points],0)</f>
        <v>0</v>
      </c>
      <c r="N8375">
        <f>_xlfn.XLOOKUP(FraudData[[#This Row],[location_mismatch]],Table10[Location Mismatch],Table10[Risk Points],0)</f>
        <v>0</v>
      </c>
      <c r="O8375">
        <f>_xlfn.XLOOKUP(FraudData[[#This Row],[device_trust_score]],DeviceRules[Device Min],DeviceRules[Risk Points],,-1)</f>
        <v>3</v>
      </c>
      <c r="P8375">
        <f>_xlfn.XLOOKUP(FraudData[[#This Row],[velocity_last_24h]],VelocityRules[Velocity Min],VelocityRules[Risk Points],,-1)</f>
        <v>0</v>
      </c>
      <c r="Q8375">
        <f>_xlfn.XLOOKUP(FraudData[[#This Row],[merchant_category]],MerchantRules[Merchant Category],MerchantRules[Risk Points],0)</f>
        <v>0</v>
      </c>
      <c r="R8375">
        <f>SUM(FraudData[[#This Row],[Amount Risk]:[Merchant Risk]])</f>
        <v>6</v>
      </c>
      <c r="S8375" t="str" cm="1">
        <f t="array" ref="S8375">_xlfn.IFS(FraudData[[#This Row],[Fraud Risk Score]]&gt;=8,"High Risk",FraudData[[#This Row],[Fraud Risk Score]]&gt;=6,"Medium Risk",TRUE,"Low Risk")</f>
        <v>Medium Risk</v>
      </c>
    </row>
    <row r="8376" spans="1:19">
      <c r="A8376">
        <v>8375</v>
      </c>
      <c r="B8376">
        <v>156.47</v>
      </c>
      <c r="C8376">
        <v>16</v>
      </c>
      <c r="D8376" t="s">
        <v>50</v>
      </c>
      <c r="E8376">
        <v>0</v>
      </c>
      <c r="F8376">
        <v>0</v>
      </c>
      <c r="G8376">
        <v>82</v>
      </c>
      <c r="H8376">
        <v>1</v>
      </c>
      <c r="I8376">
        <v>54</v>
      </c>
      <c r="J8376">
        <v>0</v>
      </c>
      <c r="K8376">
        <f>_xlfn.XLOOKUP(FraudData[[#This Row],[amount]],AmountRules[Amount Min],AmountRules[Risk Points],,-1)</f>
        <v>0</v>
      </c>
      <c r="L8376">
        <f>_xlfn.XLOOKUP(FraudData[[#This Row],[transaction_hour]],TimeRules[Hour Min],TimeRules[Risk Points],,-1)</f>
        <v>0</v>
      </c>
      <c r="M8376">
        <f>_xlfn.XLOOKUP(FraudData[[#This Row],[foreign_transaction]],ForeignRules[Foreign Transaction],ForeignRules[Risk Points],0)</f>
        <v>0</v>
      </c>
      <c r="N8376">
        <f>_xlfn.XLOOKUP(FraudData[[#This Row],[location_mismatch]],Table10[Location Mismatch],Table10[Risk Points],0)</f>
        <v>0</v>
      </c>
      <c r="O8376">
        <f>_xlfn.XLOOKUP(FraudData[[#This Row],[device_trust_score]],DeviceRules[Device Min],DeviceRules[Risk Points],,-1)</f>
        <v>0</v>
      </c>
      <c r="P8376">
        <f>_xlfn.XLOOKUP(FraudData[[#This Row],[velocity_last_24h]],VelocityRules[Velocity Min],VelocityRules[Risk Points],,-1)</f>
        <v>0</v>
      </c>
      <c r="Q8376">
        <f>_xlfn.XLOOKUP(FraudData[[#This Row],[merchant_category]],MerchantRules[Merchant Category],MerchantRules[Risk Points],0)</f>
        <v>0</v>
      </c>
      <c r="R8376">
        <f>SUM(FraudData[[#This Row],[Amount Risk]:[Merchant Risk]])</f>
        <v>0</v>
      </c>
      <c r="S8376" t="str" cm="1">
        <f t="array" ref="S8376">_xlfn.IFS(FraudData[[#This Row],[Fraud Risk Score]]&gt;=8,"High Risk",FraudData[[#This Row],[Fraud Risk Score]]&gt;=6,"Medium Risk",TRUE,"Low Risk")</f>
        <v>Low Risk</v>
      </c>
    </row>
    <row r="8377" spans="1:19">
      <c r="A8377">
        <v>8376</v>
      </c>
      <c r="B8377">
        <v>88.42</v>
      </c>
      <c r="C8377">
        <v>3</v>
      </c>
      <c r="D8377" t="s">
        <v>49</v>
      </c>
      <c r="E8377">
        <v>0</v>
      </c>
      <c r="F8377">
        <v>0</v>
      </c>
      <c r="G8377">
        <v>51</v>
      </c>
      <c r="H8377">
        <v>1</v>
      </c>
      <c r="I8377">
        <v>53</v>
      </c>
      <c r="J8377">
        <v>0</v>
      </c>
      <c r="K8377">
        <f>_xlfn.XLOOKUP(FraudData[[#This Row],[amount]],AmountRules[Amount Min],AmountRules[Risk Points],,-1)</f>
        <v>0</v>
      </c>
      <c r="L8377">
        <f>_xlfn.XLOOKUP(FraudData[[#This Row],[transaction_hour]],TimeRules[Hour Min],TimeRules[Risk Points],,-1)</f>
        <v>3</v>
      </c>
      <c r="M8377">
        <f>_xlfn.XLOOKUP(FraudData[[#This Row],[foreign_transaction]],ForeignRules[Foreign Transaction],ForeignRules[Risk Points],0)</f>
        <v>0</v>
      </c>
      <c r="N8377">
        <f>_xlfn.XLOOKUP(FraudData[[#This Row],[location_mismatch]],Table10[Location Mismatch],Table10[Risk Points],0)</f>
        <v>0</v>
      </c>
      <c r="O8377">
        <f>_xlfn.XLOOKUP(FraudData[[#This Row],[device_trust_score]],DeviceRules[Device Min],DeviceRules[Risk Points],,-1)</f>
        <v>1</v>
      </c>
      <c r="P8377">
        <f>_xlfn.XLOOKUP(FraudData[[#This Row],[velocity_last_24h]],VelocityRules[Velocity Min],VelocityRules[Risk Points],,-1)</f>
        <v>0</v>
      </c>
      <c r="Q8377">
        <f>_xlfn.XLOOKUP(FraudData[[#This Row],[merchant_category]],MerchantRules[Merchant Category],MerchantRules[Risk Points],0)</f>
        <v>1</v>
      </c>
      <c r="R8377">
        <f>SUM(FraudData[[#This Row],[Amount Risk]:[Merchant Risk]])</f>
        <v>5</v>
      </c>
      <c r="S8377" t="str" cm="1">
        <f t="array" ref="S8377">_xlfn.IFS(FraudData[[#This Row],[Fraud Risk Score]]&gt;=8,"High Risk",FraudData[[#This Row],[Fraud Risk Score]]&gt;=6,"Medium Risk",TRUE,"Low Risk")</f>
        <v>Low Risk</v>
      </c>
    </row>
    <row r="8378" spans="1:19">
      <c r="A8378">
        <v>8377</v>
      </c>
      <c r="B8378">
        <v>33.700000000000003</v>
      </c>
      <c r="C8378">
        <v>20</v>
      </c>
      <c r="D8378" t="s">
        <v>46</v>
      </c>
      <c r="E8378">
        <v>0</v>
      </c>
      <c r="F8378">
        <v>0</v>
      </c>
      <c r="G8378">
        <v>28</v>
      </c>
      <c r="H8378">
        <v>1</v>
      </c>
      <c r="I8378">
        <v>43</v>
      </c>
      <c r="J8378">
        <v>0</v>
      </c>
      <c r="K8378">
        <f>_xlfn.XLOOKUP(FraudData[[#This Row],[amount]],AmountRules[Amount Min],AmountRules[Risk Points],,-1)</f>
        <v>0</v>
      </c>
      <c r="L8378">
        <f>_xlfn.XLOOKUP(FraudData[[#This Row],[transaction_hour]],TimeRules[Hour Min],TimeRules[Risk Points],,-1)</f>
        <v>0</v>
      </c>
      <c r="M8378">
        <f>_xlfn.XLOOKUP(FraudData[[#This Row],[foreign_transaction]],ForeignRules[Foreign Transaction],ForeignRules[Risk Points],0)</f>
        <v>0</v>
      </c>
      <c r="N8378">
        <f>_xlfn.XLOOKUP(FraudData[[#This Row],[location_mismatch]],Table10[Location Mismatch],Table10[Risk Points],0)</f>
        <v>0</v>
      </c>
      <c r="O8378">
        <f>_xlfn.XLOOKUP(FraudData[[#This Row],[device_trust_score]],DeviceRules[Device Min],DeviceRules[Risk Points],,-1)</f>
        <v>3</v>
      </c>
      <c r="P8378">
        <f>_xlfn.XLOOKUP(FraudData[[#This Row],[velocity_last_24h]],VelocityRules[Velocity Min],VelocityRules[Risk Points],,-1)</f>
        <v>0</v>
      </c>
      <c r="Q8378">
        <f>_xlfn.XLOOKUP(FraudData[[#This Row],[merchant_category]],MerchantRules[Merchant Category],MerchantRules[Risk Points],0)</f>
        <v>0</v>
      </c>
      <c r="R8378">
        <f>SUM(FraudData[[#This Row],[Amount Risk]:[Merchant Risk]])</f>
        <v>3</v>
      </c>
      <c r="S8378" t="str" cm="1">
        <f t="array" ref="S8378">_xlfn.IFS(FraudData[[#This Row],[Fraud Risk Score]]&gt;=8,"High Risk",FraudData[[#This Row],[Fraud Risk Score]]&gt;=6,"Medium Risk",TRUE,"Low Risk")</f>
        <v>Low Risk</v>
      </c>
    </row>
    <row r="8379" spans="1:19">
      <c r="A8379">
        <v>8378</v>
      </c>
      <c r="B8379">
        <v>46.31</v>
      </c>
      <c r="C8379">
        <v>17</v>
      </c>
      <c r="D8379" t="s">
        <v>48</v>
      </c>
      <c r="E8379">
        <v>0</v>
      </c>
      <c r="F8379">
        <v>0</v>
      </c>
      <c r="G8379">
        <v>91</v>
      </c>
      <c r="H8379">
        <v>1</v>
      </c>
      <c r="I8379">
        <v>26</v>
      </c>
      <c r="J8379">
        <v>0</v>
      </c>
      <c r="K8379">
        <f>_xlfn.XLOOKUP(FraudData[[#This Row],[amount]],AmountRules[Amount Min],AmountRules[Risk Points],,-1)</f>
        <v>0</v>
      </c>
      <c r="L8379">
        <f>_xlfn.XLOOKUP(FraudData[[#This Row],[transaction_hour]],TimeRules[Hour Min],TimeRules[Risk Points],,-1)</f>
        <v>0</v>
      </c>
      <c r="M8379">
        <f>_xlfn.XLOOKUP(FraudData[[#This Row],[foreign_transaction]],ForeignRules[Foreign Transaction],ForeignRules[Risk Points],0)</f>
        <v>0</v>
      </c>
      <c r="N8379">
        <f>_xlfn.XLOOKUP(FraudData[[#This Row],[location_mismatch]],Table10[Location Mismatch],Table10[Risk Points],0)</f>
        <v>0</v>
      </c>
      <c r="O8379">
        <f>_xlfn.XLOOKUP(FraudData[[#This Row],[device_trust_score]],DeviceRules[Device Min],DeviceRules[Risk Points],,-1)</f>
        <v>0</v>
      </c>
      <c r="P8379">
        <f>_xlfn.XLOOKUP(FraudData[[#This Row],[velocity_last_24h]],VelocityRules[Velocity Min],VelocityRules[Risk Points],,-1)</f>
        <v>0</v>
      </c>
      <c r="Q8379">
        <f>_xlfn.XLOOKUP(FraudData[[#This Row],[merchant_category]],MerchantRules[Merchant Category],MerchantRules[Risk Points],0)</f>
        <v>0</v>
      </c>
      <c r="R8379">
        <f>SUM(FraudData[[#This Row],[Amount Risk]:[Merchant Risk]])</f>
        <v>0</v>
      </c>
      <c r="S8379" t="str" cm="1">
        <f t="array" ref="S8379">_xlfn.IFS(FraudData[[#This Row],[Fraud Risk Score]]&gt;=8,"High Risk",FraudData[[#This Row],[Fraud Risk Score]]&gt;=6,"Medium Risk",TRUE,"Low Risk")</f>
        <v>Low Risk</v>
      </c>
    </row>
    <row r="8380" spans="1:19">
      <c r="A8380">
        <v>8379</v>
      </c>
      <c r="B8380">
        <v>154.22999999999999</v>
      </c>
      <c r="C8380">
        <v>14</v>
      </c>
      <c r="D8380" t="s">
        <v>50</v>
      </c>
      <c r="E8380">
        <v>0</v>
      </c>
      <c r="F8380">
        <v>0</v>
      </c>
      <c r="G8380">
        <v>88</v>
      </c>
      <c r="H8380">
        <v>2</v>
      </c>
      <c r="I8380">
        <v>65</v>
      </c>
      <c r="J8380">
        <v>0</v>
      </c>
      <c r="K8380">
        <f>_xlfn.XLOOKUP(FraudData[[#This Row],[amount]],AmountRules[Amount Min],AmountRules[Risk Points],,-1)</f>
        <v>0</v>
      </c>
      <c r="L8380">
        <f>_xlfn.XLOOKUP(FraudData[[#This Row],[transaction_hour]],TimeRules[Hour Min],TimeRules[Risk Points],,-1)</f>
        <v>0</v>
      </c>
      <c r="M8380">
        <f>_xlfn.XLOOKUP(FraudData[[#This Row],[foreign_transaction]],ForeignRules[Foreign Transaction],ForeignRules[Risk Points],0)</f>
        <v>0</v>
      </c>
      <c r="N8380">
        <f>_xlfn.XLOOKUP(FraudData[[#This Row],[location_mismatch]],Table10[Location Mismatch],Table10[Risk Points],0)</f>
        <v>0</v>
      </c>
      <c r="O8380">
        <f>_xlfn.XLOOKUP(FraudData[[#This Row],[device_trust_score]],DeviceRules[Device Min],DeviceRules[Risk Points],,-1)</f>
        <v>0</v>
      </c>
      <c r="P8380">
        <f>_xlfn.XLOOKUP(FraudData[[#This Row],[velocity_last_24h]],VelocityRules[Velocity Min],VelocityRules[Risk Points],,-1)</f>
        <v>0</v>
      </c>
      <c r="Q8380">
        <f>_xlfn.XLOOKUP(FraudData[[#This Row],[merchant_category]],MerchantRules[Merchant Category],MerchantRules[Risk Points],0)</f>
        <v>0</v>
      </c>
      <c r="R8380">
        <f>SUM(FraudData[[#This Row],[Amount Risk]:[Merchant Risk]])</f>
        <v>0</v>
      </c>
      <c r="S8380" t="str" cm="1">
        <f t="array" ref="S8380">_xlfn.IFS(FraudData[[#This Row],[Fraud Risk Score]]&gt;=8,"High Risk",FraudData[[#This Row],[Fraud Risk Score]]&gt;=6,"Medium Risk",TRUE,"Low Risk")</f>
        <v>Low Risk</v>
      </c>
    </row>
    <row r="8381" spans="1:19">
      <c r="A8381">
        <v>8380</v>
      </c>
      <c r="B8381">
        <v>99.12</v>
      </c>
      <c r="C8381">
        <v>18</v>
      </c>
      <c r="D8381" t="s">
        <v>46</v>
      </c>
      <c r="E8381">
        <v>0</v>
      </c>
      <c r="F8381">
        <v>1</v>
      </c>
      <c r="G8381">
        <v>66</v>
      </c>
      <c r="H8381">
        <v>1</v>
      </c>
      <c r="I8381">
        <v>66</v>
      </c>
      <c r="J8381">
        <v>0</v>
      </c>
      <c r="K8381">
        <f>_xlfn.XLOOKUP(FraudData[[#This Row],[amount]],AmountRules[Amount Min],AmountRules[Risk Points],,-1)</f>
        <v>0</v>
      </c>
      <c r="L8381">
        <f>_xlfn.XLOOKUP(FraudData[[#This Row],[transaction_hour]],TimeRules[Hour Min],TimeRules[Risk Points],,-1)</f>
        <v>0</v>
      </c>
      <c r="M8381">
        <f>_xlfn.XLOOKUP(FraudData[[#This Row],[foreign_transaction]],ForeignRules[Foreign Transaction],ForeignRules[Risk Points],0)</f>
        <v>0</v>
      </c>
      <c r="N8381">
        <f>_xlfn.XLOOKUP(FraudData[[#This Row],[location_mismatch]],Table10[Location Mismatch],Table10[Risk Points],0)</f>
        <v>3</v>
      </c>
      <c r="O8381">
        <f>_xlfn.XLOOKUP(FraudData[[#This Row],[device_trust_score]],DeviceRules[Device Min],DeviceRules[Risk Points],,-1)</f>
        <v>1</v>
      </c>
      <c r="P8381">
        <f>_xlfn.XLOOKUP(FraudData[[#This Row],[velocity_last_24h]],VelocityRules[Velocity Min],VelocityRules[Risk Points],,-1)</f>
        <v>0</v>
      </c>
      <c r="Q8381">
        <f>_xlfn.XLOOKUP(FraudData[[#This Row],[merchant_category]],MerchantRules[Merchant Category],MerchantRules[Risk Points],0)</f>
        <v>0</v>
      </c>
      <c r="R8381">
        <f>SUM(FraudData[[#This Row],[Amount Risk]:[Merchant Risk]])</f>
        <v>4</v>
      </c>
      <c r="S8381" t="str" cm="1">
        <f t="array" ref="S8381">_xlfn.IFS(FraudData[[#This Row],[Fraud Risk Score]]&gt;=8,"High Risk",FraudData[[#This Row],[Fraud Risk Score]]&gt;=6,"Medium Risk",TRUE,"Low Risk")</f>
        <v>Low Risk</v>
      </c>
    </row>
    <row r="8382" spans="1:19">
      <c r="A8382">
        <v>8381</v>
      </c>
      <c r="B8382">
        <v>130.22</v>
      </c>
      <c r="C8382">
        <v>21</v>
      </c>
      <c r="D8382" t="s">
        <v>48</v>
      </c>
      <c r="E8382">
        <v>1</v>
      </c>
      <c r="F8382">
        <v>1</v>
      </c>
      <c r="G8382">
        <v>53</v>
      </c>
      <c r="H8382">
        <v>3</v>
      </c>
      <c r="I8382">
        <v>58</v>
      </c>
      <c r="J8382">
        <v>0</v>
      </c>
      <c r="K8382">
        <f>_xlfn.XLOOKUP(FraudData[[#This Row],[amount]],AmountRules[Amount Min],AmountRules[Risk Points],,-1)</f>
        <v>0</v>
      </c>
      <c r="L8382">
        <f>_xlfn.XLOOKUP(FraudData[[#This Row],[transaction_hour]],TimeRules[Hour Min],TimeRules[Risk Points],,-1)</f>
        <v>0</v>
      </c>
      <c r="M8382">
        <f>_xlfn.XLOOKUP(FraudData[[#This Row],[foreign_transaction]],ForeignRules[Foreign Transaction],ForeignRules[Risk Points],0)</f>
        <v>3</v>
      </c>
      <c r="N8382">
        <f>_xlfn.XLOOKUP(FraudData[[#This Row],[location_mismatch]],Table10[Location Mismatch],Table10[Risk Points],0)</f>
        <v>3</v>
      </c>
      <c r="O8382">
        <f>_xlfn.XLOOKUP(FraudData[[#This Row],[device_trust_score]],DeviceRules[Device Min],DeviceRules[Risk Points],,-1)</f>
        <v>1</v>
      </c>
      <c r="P8382">
        <f>_xlfn.XLOOKUP(FraudData[[#This Row],[velocity_last_24h]],VelocityRules[Velocity Min],VelocityRules[Risk Points],,-1)</f>
        <v>0</v>
      </c>
      <c r="Q8382">
        <f>_xlfn.XLOOKUP(FraudData[[#This Row],[merchant_category]],MerchantRules[Merchant Category],MerchantRules[Risk Points],0)</f>
        <v>0</v>
      </c>
      <c r="R8382">
        <f>SUM(FraudData[[#This Row],[Amount Risk]:[Merchant Risk]])</f>
        <v>7</v>
      </c>
      <c r="S8382" t="str" cm="1">
        <f t="array" ref="S8382">_xlfn.IFS(FraudData[[#This Row],[Fraud Risk Score]]&gt;=8,"High Risk",FraudData[[#This Row],[Fraud Risk Score]]&gt;=6,"Medium Risk",TRUE,"Low Risk")</f>
        <v>Medium Risk</v>
      </c>
    </row>
    <row r="8383" spans="1:19">
      <c r="A8383">
        <v>8382</v>
      </c>
      <c r="B8383">
        <v>33.69</v>
      </c>
      <c r="C8383">
        <v>5</v>
      </c>
      <c r="D8383" t="s">
        <v>47</v>
      </c>
      <c r="E8383">
        <v>1</v>
      </c>
      <c r="F8383">
        <v>0</v>
      </c>
      <c r="G8383">
        <v>59</v>
      </c>
      <c r="H8383">
        <v>0</v>
      </c>
      <c r="I8383">
        <v>31</v>
      </c>
      <c r="J8383">
        <v>0</v>
      </c>
      <c r="K8383">
        <f>_xlfn.XLOOKUP(FraudData[[#This Row],[amount]],AmountRules[Amount Min],AmountRules[Risk Points],,-1)</f>
        <v>0</v>
      </c>
      <c r="L8383">
        <f>_xlfn.XLOOKUP(FraudData[[#This Row],[transaction_hour]],TimeRules[Hour Min],TimeRules[Risk Points],,-1)</f>
        <v>0</v>
      </c>
      <c r="M8383">
        <f>_xlfn.XLOOKUP(FraudData[[#This Row],[foreign_transaction]],ForeignRules[Foreign Transaction],ForeignRules[Risk Points],0)</f>
        <v>3</v>
      </c>
      <c r="N8383">
        <f>_xlfn.XLOOKUP(FraudData[[#This Row],[location_mismatch]],Table10[Location Mismatch],Table10[Risk Points],0)</f>
        <v>0</v>
      </c>
      <c r="O8383">
        <f>_xlfn.XLOOKUP(FraudData[[#This Row],[device_trust_score]],DeviceRules[Device Min],DeviceRules[Risk Points],,-1)</f>
        <v>1</v>
      </c>
      <c r="P8383">
        <f>_xlfn.XLOOKUP(FraudData[[#This Row],[velocity_last_24h]],VelocityRules[Velocity Min],VelocityRules[Risk Points],,-1)</f>
        <v>0</v>
      </c>
      <c r="Q8383">
        <f>_xlfn.XLOOKUP(FraudData[[#This Row],[merchant_category]],MerchantRules[Merchant Category],MerchantRules[Risk Points],0)</f>
        <v>0</v>
      </c>
      <c r="R8383">
        <f>SUM(FraudData[[#This Row],[Amount Risk]:[Merchant Risk]])</f>
        <v>4</v>
      </c>
      <c r="S8383" t="str" cm="1">
        <f t="array" ref="S8383">_xlfn.IFS(FraudData[[#This Row],[Fraud Risk Score]]&gt;=8,"High Risk",FraudData[[#This Row],[Fraud Risk Score]]&gt;=6,"Medium Risk",TRUE,"Low Risk")</f>
        <v>Low Risk</v>
      </c>
    </row>
    <row r="8384" spans="1:19">
      <c r="A8384">
        <v>8383</v>
      </c>
      <c r="B8384">
        <v>195.73</v>
      </c>
      <c r="C8384">
        <v>14</v>
      </c>
      <c r="D8384" t="s">
        <v>47</v>
      </c>
      <c r="E8384">
        <v>0</v>
      </c>
      <c r="F8384">
        <v>0</v>
      </c>
      <c r="G8384">
        <v>43</v>
      </c>
      <c r="H8384">
        <v>3</v>
      </c>
      <c r="I8384">
        <v>64</v>
      </c>
      <c r="J8384">
        <v>0</v>
      </c>
      <c r="K8384">
        <f>_xlfn.XLOOKUP(FraudData[[#This Row],[amount]],AmountRules[Amount Min],AmountRules[Risk Points],,-1)</f>
        <v>0</v>
      </c>
      <c r="L8384">
        <f>_xlfn.XLOOKUP(FraudData[[#This Row],[transaction_hour]],TimeRules[Hour Min],TimeRules[Risk Points],,-1)</f>
        <v>0</v>
      </c>
      <c r="M8384">
        <f>_xlfn.XLOOKUP(FraudData[[#This Row],[foreign_transaction]],ForeignRules[Foreign Transaction],ForeignRules[Risk Points],0)</f>
        <v>0</v>
      </c>
      <c r="N8384">
        <f>_xlfn.XLOOKUP(FraudData[[#This Row],[location_mismatch]],Table10[Location Mismatch],Table10[Risk Points],0)</f>
        <v>0</v>
      </c>
      <c r="O8384">
        <f>_xlfn.XLOOKUP(FraudData[[#This Row],[device_trust_score]],DeviceRules[Device Min],DeviceRules[Risk Points],,-1)</f>
        <v>2</v>
      </c>
      <c r="P8384">
        <f>_xlfn.XLOOKUP(FraudData[[#This Row],[velocity_last_24h]],VelocityRules[Velocity Min],VelocityRules[Risk Points],,-1)</f>
        <v>0</v>
      </c>
      <c r="Q8384">
        <f>_xlfn.XLOOKUP(FraudData[[#This Row],[merchant_category]],MerchantRules[Merchant Category],MerchantRules[Risk Points],0)</f>
        <v>0</v>
      </c>
      <c r="R8384">
        <f>SUM(FraudData[[#This Row],[Amount Risk]:[Merchant Risk]])</f>
        <v>2</v>
      </c>
      <c r="S8384" t="str" cm="1">
        <f t="array" ref="S8384">_xlfn.IFS(FraudData[[#This Row],[Fraud Risk Score]]&gt;=8,"High Risk",FraudData[[#This Row],[Fraud Risk Score]]&gt;=6,"Medium Risk",TRUE,"Low Risk")</f>
        <v>Low Risk</v>
      </c>
    </row>
    <row r="8385" spans="1:19">
      <c r="A8385">
        <v>8384</v>
      </c>
      <c r="B8385">
        <v>344.55</v>
      </c>
      <c r="C8385">
        <v>6</v>
      </c>
      <c r="D8385" t="s">
        <v>46</v>
      </c>
      <c r="E8385">
        <v>1</v>
      </c>
      <c r="F8385">
        <v>0</v>
      </c>
      <c r="G8385">
        <v>93</v>
      </c>
      <c r="H8385">
        <v>2</v>
      </c>
      <c r="I8385">
        <v>41</v>
      </c>
      <c r="J8385">
        <v>0</v>
      </c>
      <c r="K8385">
        <f>_xlfn.XLOOKUP(FraudData[[#This Row],[amount]],AmountRules[Amount Min],AmountRules[Risk Points],,-1)</f>
        <v>0</v>
      </c>
      <c r="L8385">
        <f>_xlfn.XLOOKUP(FraudData[[#This Row],[transaction_hour]],TimeRules[Hour Min],TimeRules[Risk Points],,-1)</f>
        <v>0</v>
      </c>
      <c r="M8385">
        <f>_xlfn.XLOOKUP(FraudData[[#This Row],[foreign_transaction]],ForeignRules[Foreign Transaction],ForeignRules[Risk Points],0)</f>
        <v>3</v>
      </c>
      <c r="N8385">
        <f>_xlfn.XLOOKUP(FraudData[[#This Row],[location_mismatch]],Table10[Location Mismatch],Table10[Risk Points],0)</f>
        <v>0</v>
      </c>
      <c r="O8385">
        <f>_xlfn.XLOOKUP(FraudData[[#This Row],[device_trust_score]],DeviceRules[Device Min],DeviceRules[Risk Points],,-1)</f>
        <v>0</v>
      </c>
      <c r="P8385">
        <f>_xlfn.XLOOKUP(FraudData[[#This Row],[velocity_last_24h]],VelocityRules[Velocity Min],VelocityRules[Risk Points],,-1)</f>
        <v>0</v>
      </c>
      <c r="Q8385">
        <f>_xlfn.XLOOKUP(FraudData[[#This Row],[merchant_category]],MerchantRules[Merchant Category],MerchantRules[Risk Points],0)</f>
        <v>0</v>
      </c>
      <c r="R8385">
        <f>SUM(FraudData[[#This Row],[Amount Risk]:[Merchant Risk]])</f>
        <v>3</v>
      </c>
      <c r="S8385" t="str" cm="1">
        <f t="array" ref="S8385">_xlfn.IFS(FraudData[[#This Row],[Fraud Risk Score]]&gt;=8,"High Risk",FraudData[[#This Row],[Fraud Risk Score]]&gt;=6,"Medium Risk",TRUE,"Low Risk")</f>
        <v>Low Risk</v>
      </c>
    </row>
    <row r="8386" spans="1:19">
      <c r="A8386">
        <v>8385</v>
      </c>
      <c r="B8386">
        <v>53.7</v>
      </c>
      <c r="C8386">
        <v>11</v>
      </c>
      <c r="D8386" t="s">
        <v>49</v>
      </c>
      <c r="E8386">
        <v>0</v>
      </c>
      <c r="F8386">
        <v>0</v>
      </c>
      <c r="G8386">
        <v>55</v>
      </c>
      <c r="H8386">
        <v>7</v>
      </c>
      <c r="I8386">
        <v>62</v>
      </c>
      <c r="J8386">
        <v>0</v>
      </c>
      <c r="K8386">
        <f>_xlfn.XLOOKUP(FraudData[[#This Row],[amount]],AmountRules[Amount Min],AmountRules[Risk Points],,-1)</f>
        <v>0</v>
      </c>
      <c r="L8386">
        <f>_xlfn.XLOOKUP(FraudData[[#This Row],[transaction_hour]],TimeRules[Hour Min],TimeRules[Risk Points],,-1)</f>
        <v>0</v>
      </c>
      <c r="M8386">
        <f>_xlfn.XLOOKUP(FraudData[[#This Row],[foreign_transaction]],ForeignRules[Foreign Transaction],ForeignRules[Risk Points],0)</f>
        <v>0</v>
      </c>
      <c r="N8386">
        <f>_xlfn.XLOOKUP(FraudData[[#This Row],[location_mismatch]],Table10[Location Mismatch],Table10[Risk Points],0)</f>
        <v>0</v>
      </c>
      <c r="O8386">
        <f>_xlfn.XLOOKUP(FraudData[[#This Row],[device_trust_score]],DeviceRules[Device Min],DeviceRules[Risk Points],,-1)</f>
        <v>1</v>
      </c>
      <c r="P8386">
        <f>_xlfn.XLOOKUP(FraudData[[#This Row],[velocity_last_24h]],VelocityRules[Velocity Min],VelocityRules[Risk Points],,-1)</f>
        <v>2</v>
      </c>
      <c r="Q8386">
        <f>_xlfn.XLOOKUP(FraudData[[#This Row],[merchant_category]],MerchantRules[Merchant Category],MerchantRules[Risk Points],0)</f>
        <v>1</v>
      </c>
      <c r="R8386">
        <f>SUM(FraudData[[#This Row],[Amount Risk]:[Merchant Risk]])</f>
        <v>4</v>
      </c>
      <c r="S8386" t="str" cm="1">
        <f t="array" ref="S8386">_xlfn.IFS(FraudData[[#This Row],[Fraud Risk Score]]&gt;=8,"High Risk",FraudData[[#This Row],[Fraud Risk Score]]&gt;=6,"Medium Risk",TRUE,"Low Risk")</f>
        <v>Low Risk</v>
      </c>
    </row>
    <row r="8387" spans="1:19">
      <c r="A8387">
        <v>8386</v>
      </c>
      <c r="B8387">
        <v>121.74</v>
      </c>
      <c r="C8387">
        <v>15</v>
      </c>
      <c r="D8387" t="s">
        <v>49</v>
      </c>
      <c r="E8387">
        <v>0</v>
      </c>
      <c r="F8387">
        <v>0</v>
      </c>
      <c r="G8387">
        <v>67</v>
      </c>
      <c r="H8387">
        <v>0</v>
      </c>
      <c r="I8387">
        <v>20</v>
      </c>
      <c r="J8387">
        <v>0</v>
      </c>
      <c r="K8387">
        <f>_xlfn.XLOOKUP(FraudData[[#This Row],[amount]],AmountRules[Amount Min],AmountRules[Risk Points],,-1)</f>
        <v>0</v>
      </c>
      <c r="L8387">
        <f>_xlfn.XLOOKUP(FraudData[[#This Row],[transaction_hour]],TimeRules[Hour Min],TimeRules[Risk Points],,-1)</f>
        <v>0</v>
      </c>
      <c r="M8387">
        <f>_xlfn.XLOOKUP(FraudData[[#This Row],[foreign_transaction]],ForeignRules[Foreign Transaction],ForeignRules[Risk Points],0)</f>
        <v>0</v>
      </c>
      <c r="N8387">
        <f>_xlfn.XLOOKUP(FraudData[[#This Row],[location_mismatch]],Table10[Location Mismatch],Table10[Risk Points],0)</f>
        <v>0</v>
      </c>
      <c r="O8387">
        <f>_xlfn.XLOOKUP(FraudData[[#This Row],[device_trust_score]],DeviceRules[Device Min],DeviceRules[Risk Points],,-1)</f>
        <v>1</v>
      </c>
      <c r="P8387">
        <f>_xlfn.XLOOKUP(FraudData[[#This Row],[velocity_last_24h]],VelocityRules[Velocity Min],VelocityRules[Risk Points],,-1)</f>
        <v>0</v>
      </c>
      <c r="Q8387">
        <f>_xlfn.XLOOKUP(FraudData[[#This Row],[merchant_category]],MerchantRules[Merchant Category],MerchantRules[Risk Points],0)</f>
        <v>1</v>
      </c>
      <c r="R8387">
        <f>SUM(FraudData[[#This Row],[Amount Risk]:[Merchant Risk]])</f>
        <v>2</v>
      </c>
      <c r="S8387" t="str" cm="1">
        <f t="array" ref="S8387">_xlfn.IFS(FraudData[[#This Row],[Fraud Risk Score]]&gt;=8,"High Risk",FraudData[[#This Row],[Fraud Risk Score]]&gt;=6,"Medium Risk",TRUE,"Low Risk")</f>
        <v>Low Risk</v>
      </c>
    </row>
    <row r="8388" spans="1:19">
      <c r="A8388">
        <v>8387</v>
      </c>
      <c r="B8388">
        <v>667.84</v>
      </c>
      <c r="C8388">
        <v>8</v>
      </c>
      <c r="D8388" t="s">
        <v>46</v>
      </c>
      <c r="E8388">
        <v>1</v>
      </c>
      <c r="F8388">
        <v>0</v>
      </c>
      <c r="G8388">
        <v>97</v>
      </c>
      <c r="H8388">
        <v>4</v>
      </c>
      <c r="I8388">
        <v>26</v>
      </c>
      <c r="J8388">
        <v>0</v>
      </c>
      <c r="K8388">
        <f>_xlfn.XLOOKUP(FraudData[[#This Row],[amount]],AmountRules[Amount Min],AmountRules[Risk Points],,-1)</f>
        <v>1</v>
      </c>
      <c r="L8388">
        <f>_xlfn.XLOOKUP(FraudData[[#This Row],[transaction_hour]],TimeRules[Hour Min],TimeRules[Risk Points],,-1)</f>
        <v>0</v>
      </c>
      <c r="M8388">
        <f>_xlfn.XLOOKUP(FraudData[[#This Row],[foreign_transaction]],ForeignRules[Foreign Transaction],ForeignRules[Risk Points],0)</f>
        <v>3</v>
      </c>
      <c r="N8388">
        <f>_xlfn.XLOOKUP(FraudData[[#This Row],[location_mismatch]],Table10[Location Mismatch],Table10[Risk Points],0)</f>
        <v>0</v>
      </c>
      <c r="O8388">
        <f>_xlfn.XLOOKUP(FraudData[[#This Row],[device_trust_score]],DeviceRules[Device Min],DeviceRules[Risk Points],,-1)</f>
        <v>0</v>
      </c>
      <c r="P8388">
        <f>_xlfn.XLOOKUP(FraudData[[#This Row],[velocity_last_24h]],VelocityRules[Velocity Min],VelocityRules[Risk Points],,-1)</f>
        <v>0</v>
      </c>
      <c r="Q8388">
        <f>_xlfn.XLOOKUP(FraudData[[#This Row],[merchant_category]],MerchantRules[Merchant Category],MerchantRules[Risk Points],0)</f>
        <v>0</v>
      </c>
      <c r="R8388">
        <f>SUM(FraudData[[#This Row],[Amount Risk]:[Merchant Risk]])</f>
        <v>4</v>
      </c>
      <c r="S8388" t="str" cm="1">
        <f t="array" ref="S8388">_xlfn.IFS(FraudData[[#This Row],[Fraud Risk Score]]&gt;=8,"High Risk",FraudData[[#This Row],[Fraud Risk Score]]&gt;=6,"Medium Risk",TRUE,"Low Risk")</f>
        <v>Low Risk</v>
      </c>
    </row>
    <row r="8389" spans="1:19">
      <c r="A8389">
        <v>8388</v>
      </c>
      <c r="B8389">
        <v>72.959999999999994</v>
      </c>
      <c r="C8389">
        <v>19</v>
      </c>
      <c r="D8389" t="s">
        <v>49</v>
      </c>
      <c r="E8389">
        <v>0</v>
      </c>
      <c r="F8389">
        <v>1</v>
      </c>
      <c r="G8389">
        <v>45</v>
      </c>
      <c r="H8389">
        <v>1</v>
      </c>
      <c r="I8389">
        <v>51</v>
      </c>
      <c r="J8389">
        <v>0</v>
      </c>
      <c r="K8389">
        <f>_xlfn.XLOOKUP(FraudData[[#This Row],[amount]],AmountRules[Amount Min],AmountRules[Risk Points],,-1)</f>
        <v>0</v>
      </c>
      <c r="L8389">
        <f>_xlfn.XLOOKUP(FraudData[[#This Row],[transaction_hour]],TimeRules[Hour Min],TimeRules[Risk Points],,-1)</f>
        <v>0</v>
      </c>
      <c r="M8389">
        <f>_xlfn.XLOOKUP(FraudData[[#This Row],[foreign_transaction]],ForeignRules[Foreign Transaction],ForeignRules[Risk Points],0)</f>
        <v>0</v>
      </c>
      <c r="N8389">
        <f>_xlfn.XLOOKUP(FraudData[[#This Row],[location_mismatch]],Table10[Location Mismatch],Table10[Risk Points],0)</f>
        <v>3</v>
      </c>
      <c r="O8389">
        <f>_xlfn.XLOOKUP(FraudData[[#This Row],[device_trust_score]],DeviceRules[Device Min],DeviceRules[Risk Points],,-1)</f>
        <v>2</v>
      </c>
      <c r="P8389">
        <f>_xlfn.XLOOKUP(FraudData[[#This Row],[velocity_last_24h]],VelocityRules[Velocity Min],VelocityRules[Risk Points],,-1)</f>
        <v>0</v>
      </c>
      <c r="Q8389">
        <f>_xlfn.XLOOKUP(FraudData[[#This Row],[merchant_category]],MerchantRules[Merchant Category],MerchantRules[Risk Points],0)</f>
        <v>1</v>
      </c>
      <c r="R8389">
        <f>SUM(FraudData[[#This Row],[Amount Risk]:[Merchant Risk]])</f>
        <v>6</v>
      </c>
      <c r="S8389" t="str" cm="1">
        <f t="array" ref="S8389">_xlfn.IFS(FraudData[[#This Row],[Fraud Risk Score]]&gt;=8,"High Risk",FraudData[[#This Row],[Fraud Risk Score]]&gt;=6,"Medium Risk",TRUE,"Low Risk")</f>
        <v>Medium Risk</v>
      </c>
    </row>
    <row r="8390" spans="1:19">
      <c r="A8390">
        <v>8389</v>
      </c>
      <c r="B8390">
        <v>162.72</v>
      </c>
      <c r="C8390">
        <v>4</v>
      </c>
      <c r="D8390" t="s">
        <v>49</v>
      </c>
      <c r="E8390">
        <v>0</v>
      </c>
      <c r="F8390">
        <v>0</v>
      </c>
      <c r="G8390">
        <v>89</v>
      </c>
      <c r="H8390">
        <v>2</v>
      </c>
      <c r="I8390">
        <v>68</v>
      </c>
      <c r="J8390">
        <v>0</v>
      </c>
      <c r="K8390">
        <f>_xlfn.XLOOKUP(FraudData[[#This Row],[amount]],AmountRules[Amount Min],AmountRules[Risk Points],,-1)</f>
        <v>0</v>
      </c>
      <c r="L8390">
        <f>_xlfn.XLOOKUP(FraudData[[#This Row],[transaction_hour]],TimeRules[Hour Min],TimeRules[Risk Points],,-1)</f>
        <v>0</v>
      </c>
      <c r="M8390">
        <f>_xlfn.XLOOKUP(FraudData[[#This Row],[foreign_transaction]],ForeignRules[Foreign Transaction],ForeignRules[Risk Points],0)</f>
        <v>0</v>
      </c>
      <c r="N8390">
        <f>_xlfn.XLOOKUP(FraudData[[#This Row],[location_mismatch]],Table10[Location Mismatch],Table10[Risk Points],0)</f>
        <v>0</v>
      </c>
      <c r="O8390">
        <f>_xlfn.XLOOKUP(FraudData[[#This Row],[device_trust_score]],DeviceRules[Device Min],DeviceRules[Risk Points],,-1)</f>
        <v>0</v>
      </c>
      <c r="P8390">
        <f>_xlfn.XLOOKUP(FraudData[[#This Row],[velocity_last_24h]],VelocityRules[Velocity Min],VelocityRules[Risk Points],,-1)</f>
        <v>0</v>
      </c>
      <c r="Q8390">
        <f>_xlfn.XLOOKUP(FraudData[[#This Row],[merchant_category]],MerchantRules[Merchant Category],MerchantRules[Risk Points],0)</f>
        <v>1</v>
      </c>
      <c r="R8390">
        <f>SUM(FraudData[[#This Row],[Amount Risk]:[Merchant Risk]])</f>
        <v>1</v>
      </c>
      <c r="S8390" t="str" cm="1">
        <f t="array" ref="S8390">_xlfn.IFS(FraudData[[#This Row],[Fraud Risk Score]]&gt;=8,"High Risk",FraudData[[#This Row],[Fraud Risk Score]]&gt;=6,"Medium Risk",TRUE,"Low Risk")</f>
        <v>Low Risk</v>
      </c>
    </row>
    <row r="8391" spans="1:19">
      <c r="A8391">
        <v>8390</v>
      </c>
      <c r="B8391">
        <v>17.010000000000002</v>
      </c>
      <c r="C8391">
        <v>10</v>
      </c>
      <c r="D8391" t="s">
        <v>47</v>
      </c>
      <c r="E8391">
        <v>0</v>
      </c>
      <c r="F8391">
        <v>1</v>
      </c>
      <c r="G8391">
        <v>58</v>
      </c>
      <c r="H8391">
        <v>5</v>
      </c>
      <c r="I8391">
        <v>40</v>
      </c>
      <c r="J8391">
        <v>0</v>
      </c>
      <c r="K8391">
        <f>_xlfn.XLOOKUP(FraudData[[#This Row],[amount]],AmountRules[Amount Min],AmountRules[Risk Points],,-1)</f>
        <v>0</v>
      </c>
      <c r="L8391">
        <f>_xlfn.XLOOKUP(FraudData[[#This Row],[transaction_hour]],TimeRules[Hour Min],TimeRules[Risk Points],,-1)</f>
        <v>0</v>
      </c>
      <c r="M8391">
        <f>_xlfn.XLOOKUP(FraudData[[#This Row],[foreign_transaction]],ForeignRules[Foreign Transaction],ForeignRules[Risk Points],0)</f>
        <v>0</v>
      </c>
      <c r="N8391">
        <f>_xlfn.XLOOKUP(FraudData[[#This Row],[location_mismatch]],Table10[Location Mismatch],Table10[Risk Points],0)</f>
        <v>3</v>
      </c>
      <c r="O8391">
        <f>_xlfn.XLOOKUP(FraudData[[#This Row],[device_trust_score]],DeviceRules[Device Min],DeviceRules[Risk Points],,-1)</f>
        <v>1</v>
      </c>
      <c r="P8391">
        <f>_xlfn.XLOOKUP(FraudData[[#This Row],[velocity_last_24h]],VelocityRules[Velocity Min],VelocityRules[Risk Points],,-1)</f>
        <v>3</v>
      </c>
      <c r="Q8391">
        <f>_xlfn.XLOOKUP(FraudData[[#This Row],[merchant_category]],MerchantRules[Merchant Category],MerchantRules[Risk Points],0)</f>
        <v>0</v>
      </c>
      <c r="R8391">
        <f>SUM(FraudData[[#This Row],[Amount Risk]:[Merchant Risk]])</f>
        <v>7</v>
      </c>
      <c r="S8391" t="str" cm="1">
        <f t="array" ref="S8391">_xlfn.IFS(FraudData[[#This Row],[Fraud Risk Score]]&gt;=8,"High Risk",FraudData[[#This Row],[Fraud Risk Score]]&gt;=6,"Medium Risk",TRUE,"Low Risk")</f>
        <v>Medium Risk</v>
      </c>
    </row>
    <row r="8392" spans="1:19">
      <c r="A8392">
        <v>8391</v>
      </c>
      <c r="B8392">
        <v>167.66</v>
      </c>
      <c r="C8392">
        <v>1</v>
      </c>
      <c r="D8392" t="s">
        <v>49</v>
      </c>
      <c r="E8392">
        <v>0</v>
      </c>
      <c r="F8392">
        <v>0</v>
      </c>
      <c r="G8392">
        <v>85</v>
      </c>
      <c r="H8392">
        <v>3</v>
      </c>
      <c r="I8392">
        <v>67</v>
      </c>
      <c r="J8392">
        <v>0</v>
      </c>
      <c r="K8392">
        <f>_xlfn.XLOOKUP(FraudData[[#This Row],[amount]],AmountRules[Amount Min],AmountRules[Risk Points],,-1)</f>
        <v>0</v>
      </c>
      <c r="L8392">
        <f>_xlfn.XLOOKUP(FraudData[[#This Row],[transaction_hour]],TimeRules[Hour Min],TimeRules[Risk Points],,-1)</f>
        <v>3</v>
      </c>
      <c r="M8392">
        <f>_xlfn.XLOOKUP(FraudData[[#This Row],[foreign_transaction]],ForeignRules[Foreign Transaction],ForeignRules[Risk Points],0)</f>
        <v>0</v>
      </c>
      <c r="N8392">
        <f>_xlfn.XLOOKUP(FraudData[[#This Row],[location_mismatch]],Table10[Location Mismatch],Table10[Risk Points],0)</f>
        <v>0</v>
      </c>
      <c r="O8392">
        <f>_xlfn.XLOOKUP(FraudData[[#This Row],[device_trust_score]],DeviceRules[Device Min],DeviceRules[Risk Points],,-1)</f>
        <v>0</v>
      </c>
      <c r="P8392">
        <f>_xlfn.XLOOKUP(FraudData[[#This Row],[velocity_last_24h]],VelocityRules[Velocity Min],VelocityRules[Risk Points],,-1)</f>
        <v>0</v>
      </c>
      <c r="Q8392">
        <f>_xlfn.XLOOKUP(FraudData[[#This Row],[merchant_category]],MerchantRules[Merchant Category],MerchantRules[Risk Points],0)</f>
        <v>1</v>
      </c>
      <c r="R8392">
        <f>SUM(FraudData[[#This Row],[Amount Risk]:[Merchant Risk]])</f>
        <v>4</v>
      </c>
      <c r="S8392" t="str" cm="1">
        <f t="array" ref="S8392">_xlfn.IFS(FraudData[[#This Row],[Fraud Risk Score]]&gt;=8,"High Risk",FraudData[[#This Row],[Fraud Risk Score]]&gt;=6,"Medium Risk",TRUE,"Low Risk")</f>
        <v>Low Risk</v>
      </c>
    </row>
    <row r="8393" spans="1:19">
      <c r="A8393">
        <v>8392</v>
      </c>
      <c r="B8393">
        <v>16.899999999999999</v>
      </c>
      <c r="C8393">
        <v>21</v>
      </c>
      <c r="D8393" t="s">
        <v>49</v>
      </c>
      <c r="E8393">
        <v>0</v>
      </c>
      <c r="F8393">
        <v>0</v>
      </c>
      <c r="G8393">
        <v>60</v>
      </c>
      <c r="H8393">
        <v>1</v>
      </c>
      <c r="I8393">
        <v>42</v>
      </c>
      <c r="J8393">
        <v>0</v>
      </c>
      <c r="K8393">
        <f>_xlfn.XLOOKUP(FraudData[[#This Row],[amount]],AmountRules[Amount Min],AmountRules[Risk Points],,-1)</f>
        <v>0</v>
      </c>
      <c r="L8393">
        <f>_xlfn.XLOOKUP(FraudData[[#This Row],[transaction_hour]],TimeRules[Hour Min],TimeRules[Risk Points],,-1)</f>
        <v>0</v>
      </c>
      <c r="M8393">
        <f>_xlfn.XLOOKUP(FraudData[[#This Row],[foreign_transaction]],ForeignRules[Foreign Transaction],ForeignRules[Risk Points],0)</f>
        <v>0</v>
      </c>
      <c r="N8393">
        <f>_xlfn.XLOOKUP(FraudData[[#This Row],[location_mismatch]],Table10[Location Mismatch],Table10[Risk Points],0)</f>
        <v>0</v>
      </c>
      <c r="O8393">
        <f>_xlfn.XLOOKUP(FraudData[[#This Row],[device_trust_score]],DeviceRules[Device Min],DeviceRules[Risk Points],,-1)</f>
        <v>1</v>
      </c>
      <c r="P8393">
        <f>_xlfn.XLOOKUP(FraudData[[#This Row],[velocity_last_24h]],VelocityRules[Velocity Min],VelocityRules[Risk Points],,-1)</f>
        <v>0</v>
      </c>
      <c r="Q8393">
        <f>_xlfn.XLOOKUP(FraudData[[#This Row],[merchant_category]],MerchantRules[Merchant Category],MerchantRules[Risk Points],0)</f>
        <v>1</v>
      </c>
      <c r="R8393">
        <f>SUM(FraudData[[#This Row],[Amount Risk]:[Merchant Risk]])</f>
        <v>2</v>
      </c>
      <c r="S8393" t="str" cm="1">
        <f t="array" ref="S8393">_xlfn.IFS(FraudData[[#This Row],[Fraud Risk Score]]&gt;=8,"High Risk",FraudData[[#This Row],[Fraud Risk Score]]&gt;=6,"Medium Risk",TRUE,"Low Risk")</f>
        <v>Low Risk</v>
      </c>
    </row>
    <row r="8394" spans="1:19">
      <c r="A8394">
        <v>8393</v>
      </c>
      <c r="B8394">
        <v>575.99</v>
      </c>
      <c r="C8394">
        <v>15</v>
      </c>
      <c r="D8394" t="s">
        <v>46</v>
      </c>
      <c r="E8394">
        <v>1</v>
      </c>
      <c r="F8394">
        <v>0</v>
      </c>
      <c r="G8394">
        <v>98</v>
      </c>
      <c r="H8394">
        <v>3</v>
      </c>
      <c r="I8394">
        <v>35</v>
      </c>
      <c r="J8394">
        <v>0</v>
      </c>
      <c r="K8394">
        <f>_xlfn.XLOOKUP(FraudData[[#This Row],[amount]],AmountRules[Amount Min],AmountRules[Risk Points],,-1)</f>
        <v>1</v>
      </c>
      <c r="L8394">
        <f>_xlfn.XLOOKUP(FraudData[[#This Row],[transaction_hour]],TimeRules[Hour Min],TimeRules[Risk Points],,-1)</f>
        <v>0</v>
      </c>
      <c r="M8394">
        <f>_xlfn.XLOOKUP(FraudData[[#This Row],[foreign_transaction]],ForeignRules[Foreign Transaction],ForeignRules[Risk Points],0)</f>
        <v>3</v>
      </c>
      <c r="N8394">
        <f>_xlfn.XLOOKUP(FraudData[[#This Row],[location_mismatch]],Table10[Location Mismatch],Table10[Risk Points],0)</f>
        <v>0</v>
      </c>
      <c r="O8394">
        <f>_xlfn.XLOOKUP(FraudData[[#This Row],[device_trust_score]],DeviceRules[Device Min],DeviceRules[Risk Points],,-1)</f>
        <v>0</v>
      </c>
      <c r="P8394">
        <f>_xlfn.XLOOKUP(FraudData[[#This Row],[velocity_last_24h]],VelocityRules[Velocity Min],VelocityRules[Risk Points],,-1)</f>
        <v>0</v>
      </c>
      <c r="Q8394">
        <f>_xlfn.XLOOKUP(FraudData[[#This Row],[merchant_category]],MerchantRules[Merchant Category],MerchantRules[Risk Points],0)</f>
        <v>0</v>
      </c>
      <c r="R8394">
        <f>SUM(FraudData[[#This Row],[Amount Risk]:[Merchant Risk]])</f>
        <v>4</v>
      </c>
      <c r="S8394" t="str" cm="1">
        <f t="array" ref="S8394">_xlfn.IFS(FraudData[[#This Row],[Fraud Risk Score]]&gt;=8,"High Risk",FraudData[[#This Row],[Fraud Risk Score]]&gt;=6,"Medium Risk",TRUE,"Low Risk")</f>
        <v>Low Risk</v>
      </c>
    </row>
    <row r="8395" spans="1:19">
      <c r="A8395">
        <v>8394</v>
      </c>
      <c r="B8395">
        <v>226.37</v>
      </c>
      <c r="C8395">
        <v>3</v>
      </c>
      <c r="D8395" t="s">
        <v>49</v>
      </c>
      <c r="E8395">
        <v>1</v>
      </c>
      <c r="F8395">
        <v>0</v>
      </c>
      <c r="G8395">
        <v>65</v>
      </c>
      <c r="H8395">
        <v>1</v>
      </c>
      <c r="I8395">
        <v>47</v>
      </c>
      <c r="J8395">
        <v>0</v>
      </c>
      <c r="K8395">
        <f>_xlfn.XLOOKUP(FraudData[[#This Row],[amount]],AmountRules[Amount Min],AmountRules[Risk Points],,-1)</f>
        <v>0</v>
      </c>
      <c r="L8395">
        <f>_xlfn.XLOOKUP(FraudData[[#This Row],[transaction_hour]],TimeRules[Hour Min],TimeRules[Risk Points],,-1)</f>
        <v>3</v>
      </c>
      <c r="M8395">
        <f>_xlfn.XLOOKUP(FraudData[[#This Row],[foreign_transaction]],ForeignRules[Foreign Transaction],ForeignRules[Risk Points],0)</f>
        <v>3</v>
      </c>
      <c r="N8395">
        <f>_xlfn.XLOOKUP(FraudData[[#This Row],[location_mismatch]],Table10[Location Mismatch],Table10[Risk Points],0)</f>
        <v>0</v>
      </c>
      <c r="O8395">
        <f>_xlfn.XLOOKUP(FraudData[[#This Row],[device_trust_score]],DeviceRules[Device Min],DeviceRules[Risk Points],,-1)</f>
        <v>1</v>
      </c>
      <c r="P8395">
        <f>_xlfn.XLOOKUP(FraudData[[#This Row],[velocity_last_24h]],VelocityRules[Velocity Min],VelocityRules[Risk Points],,-1)</f>
        <v>0</v>
      </c>
      <c r="Q8395">
        <f>_xlfn.XLOOKUP(FraudData[[#This Row],[merchant_category]],MerchantRules[Merchant Category],MerchantRules[Risk Points],0)</f>
        <v>1</v>
      </c>
      <c r="R8395">
        <f>SUM(FraudData[[#This Row],[Amount Risk]:[Merchant Risk]])</f>
        <v>8</v>
      </c>
      <c r="S8395" t="str" cm="1">
        <f t="array" ref="S8395">_xlfn.IFS(FraudData[[#This Row],[Fraud Risk Score]]&gt;=8,"High Risk",FraudData[[#This Row],[Fraud Risk Score]]&gt;=6,"Medium Risk",TRUE,"Low Risk")</f>
        <v>High Risk</v>
      </c>
    </row>
    <row r="8396" spans="1:19">
      <c r="A8396">
        <v>8395</v>
      </c>
      <c r="B8396">
        <v>279.35000000000002</v>
      </c>
      <c r="C8396">
        <v>4</v>
      </c>
      <c r="D8396" t="s">
        <v>50</v>
      </c>
      <c r="E8396">
        <v>0</v>
      </c>
      <c r="F8396">
        <v>0</v>
      </c>
      <c r="G8396">
        <v>58</v>
      </c>
      <c r="H8396">
        <v>4</v>
      </c>
      <c r="I8396">
        <v>34</v>
      </c>
      <c r="J8396">
        <v>0</v>
      </c>
      <c r="K8396">
        <f>_xlfn.XLOOKUP(FraudData[[#This Row],[amount]],AmountRules[Amount Min],AmountRules[Risk Points],,-1)</f>
        <v>0</v>
      </c>
      <c r="L8396">
        <f>_xlfn.XLOOKUP(FraudData[[#This Row],[transaction_hour]],TimeRules[Hour Min],TimeRules[Risk Points],,-1)</f>
        <v>0</v>
      </c>
      <c r="M8396">
        <f>_xlfn.XLOOKUP(FraudData[[#This Row],[foreign_transaction]],ForeignRules[Foreign Transaction],ForeignRules[Risk Points],0)</f>
        <v>0</v>
      </c>
      <c r="N8396">
        <f>_xlfn.XLOOKUP(FraudData[[#This Row],[location_mismatch]],Table10[Location Mismatch],Table10[Risk Points],0)</f>
        <v>0</v>
      </c>
      <c r="O8396">
        <f>_xlfn.XLOOKUP(FraudData[[#This Row],[device_trust_score]],DeviceRules[Device Min],DeviceRules[Risk Points],,-1)</f>
        <v>1</v>
      </c>
      <c r="P8396">
        <f>_xlfn.XLOOKUP(FraudData[[#This Row],[velocity_last_24h]],VelocityRules[Velocity Min],VelocityRules[Risk Points],,-1)</f>
        <v>0</v>
      </c>
      <c r="Q8396">
        <f>_xlfn.XLOOKUP(FraudData[[#This Row],[merchant_category]],MerchantRules[Merchant Category],MerchantRules[Risk Points],0)</f>
        <v>0</v>
      </c>
      <c r="R8396">
        <f>SUM(FraudData[[#This Row],[Amount Risk]:[Merchant Risk]])</f>
        <v>1</v>
      </c>
      <c r="S8396" t="str" cm="1">
        <f t="array" ref="S8396">_xlfn.IFS(FraudData[[#This Row],[Fraud Risk Score]]&gt;=8,"High Risk",FraudData[[#This Row],[Fraud Risk Score]]&gt;=6,"Medium Risk",TRUE,"Low Risk")</f>
        <v>Low Risk</v>
      </c>
    </row>
    <row r="8397" spans="1:19">
      <c r="A8397">
        <v>8396</v>
      </c>
      <c r="B8397">
        <v>219.19</v>
      </c>
      <c r="C8397">
        <v>6</v>
      </c>
      <c r="D8397" t="s">
        <v>50</v>
      </c>
      <c r="E8397">
        <v>0</v>
      </c>
      <c r="F8397">
        <v>0</v>
      </c>
      <c r="G8397">
        <v>49</v>
      </c>
      <c r="H8397">
        <v>2</v>
      </c>
      <c r="I8397">
        <v>26</v>
      </c>
      <c r="J8397">
        <v>0</v>
      </c>
      <c r="K8397">
        <f>_xlfn.XLOOKUP(FraudData[[#This Row],[amount]],AmountRules[Amount Min],AmountRules[Risk Points],,-1)</f>
        <v>0</v>
      </c>
      <c r="L8397">
        <f>_xlfn.XLOOKUP(FraudData[[#This Row],[transaction_hour]],TimeRules[Hour Min],TimeRules[Risk Points],,-1)</f>
        <v>0</v>
      </c>
      <c r="M8397">
        <f>_xlfn.XLOOKUP(FraudData[[#This Row],[foreign_transaction]],ForeignRules[Foreign Transaction],ForeignRules[Risk Points],0)</f>
        <v>0</v>
      </c>
      <c r="N8397">
        <f>_xlfn.XLOOKUP(FraudData[[#This Row],[location_mismatch]],Table10[Location Mismatch],Table10[Risk Points],0)</f>
        <v>0</v>
      </c>
      <c r="O8397">
        <f>_xlfn.XLOOKUP(FraudData[[#This Row],[device_trust_score]],DeviceRules[Device Min],DeviceRules[Risk Points],,-1)</f>
        <v>2</v>
      </c>
      <c r="P8397">
        <f>_xlfn.XLOOKUP(FraudData[[#This Row],[velocity_last_24h]],VelocityRules[Velocity Min],VelocityRules[Risk Points],,-1)</f>
        <v>0</v>
      </c>
      <c r="Q8397">
        <f>_xlfn.XLOOKUP(FraudData[[#This Row],[merchant_category]],MerchantRules[Merchant Category],MerchantRules[Risk Points],0)</f>
        <v>0</v>
      </c>
      <c r="R8397">
        <f>SUM(FraudData[[#This Row],[Amount Risk]:[Merchant Risk]])</f>
        <v>2</v>
      </c>
      <c r="S8397" t="str" cm="1">
        <f t="array" ref="S8397">_xlfn.IFS(FraudData[[#This Row],[Fraud Risk Score]]&gt;=8,"High Risk",FraudData[[#This Row],[Fraud Risk Score]]&gt;=6,"Medium Risk",TRUE,"Low Risk")</f>
        <v>Low Risk</v>
      </c>
    </row>
    <row r="8398" spans="1:19">
      <c r="A8398">
        <v>8397</v>
      </c>
      <c r="B8398">
        <v>160.37</v>
      </c>
      <c r="C8398">
        <v>5</v>
      </c>
      <c r="D8398" t="s">
        <v>46</v>
      </c>
      <c r="E8398">
        <v>0</v>
      </c>
      <c r="F8398">
        <v>0</v>
      </c>
      <c r="G8398">
        <v>81</v>
      </c>
      <c r="H8398">
        <v>0</v>
      </c>
      <c r="I8398">
        <v>21</v>
      </c>
      <c r="J8398">
        <v>0</v>
      </c>
      <c r="K8398">
        <f>_xlfn.XLOOKUP(FraudData[[#This Row],[amount]],AmountRules[Amount Min],AmountRules[Risk Points],,-1)</f>
        <v>0</v>
      </c>
      <c r="L8398">
        <f>_xlfn.XLOOKUP(FraudData[[#This Row],[transaction_hour]],TimeRules[Hour Min],TimeRules[Risk Points],,-1)</f>
        <v>0</v>
      </c>
      <c r="M8398">
        <f>_xlfn.XLOOKUP(FraudData[[#This Row],[foreign_transaction]],ForeignRules[Foreign Transaction],ForeignRules[Risk Points],0)</f>
        <v>0</v>
      </c>
      <c r="N8398">
        <f>_xlfn.XLOOKUP(FraudData[[#This Row],[location_mismatch]],Table10[Location Mismatch],Table10[Risk Points],0)</f>
        <v>0</v>
      </c>
      <c r="O8398">
        <f>_xlfn.XLOOKUP(FraudData[[#This Row],[device_trust_score]],DeviceRules[Device Min],DeviceRules[Risk Points],,-1)</f>
        <v>0</v>
      </c>
      <c r="P8398">
        <f>_xlfn.XLOOKUP(FraudData[[#This Row],[velocity_last_24h]],VelocityRules[Velocity Min],VelocityRules[Risk Points],,-1)</f>
        <v>0</v>
      </c>
      <c r="Q8398">
        <f>_xlfn.XLOOKUP(FraudData[[#This Row],[merchant_category]],MerchantRules[Merchant Category],MerchantRules[Risk Points],0)</f>
        <v>0</v>
      </c>
      <c r="R8398">
        <f>SUM(FraudData[[#This Row],[Amount Risk]:[Merchant Risk]])</f>
        <v>0</v>
      </c>
      <c r="S8398" t="str" cm="1">
        <f t="array" ref="S8398">_xlfn.IFS(FraudData[[#This Row],[Fraud Risk Score]]&gt;=8,"High Risk",FraudData[[#This Row],[Fraud Risk Score]]&gt;=6,"Medium Risk",TRUE,"Low Risk")</f>
        <v>Low Risk</v>
      </c>
    </row>
    <row r="8399" spans="1:19">
      <c r="A8399">
        <v>8398</v>
      </c>
      <c r="B8399">
        <v>107.58</v>
      </c>
      <c r="C8399">
        <v>23</v>
      </c>
      <c r="D8399" t="s">
        <v>50</v>
      </c>
      <c r="E8399">
        <v>0</v>
      </c>
      <c r="F8399">
        <v>0</v>
      </c>
      <c r="G8399">
        <v>89</v>
      </c>
      <c r="H8399">
        <v>2</v>
      </c>
      <c r="I8399">
        <v>28</v>
      </c>
      <c r="J8399">
        <v>0</v>
      </c>
      <c r="K8399">
        <f>_xlfn.XLOOKUP(FraudData[[#This Row],[amount]],AmountRules[Amount Min],AmountRules[Risk Points],,-1)</f>
        <v>0</v>
      </c>
      <c r="L8399">
        <f>_xlfn.XLOOKUP(FraudData[[#This Row],[transaction_hour]],TimeRules[Hour Min],TimeRules[Risk Points],,-1)</f>
        <v>1</v>
      </c>
      <c r="M8399">
        <f>_xlfn.XLOOKUP(FraudData[[#This Row],[foreign_transaction]],ForeignRules[Foreign Transaction],ForeignRules[Risk Points],0)</f>
        <v>0</v>
      </c>
      <c r="N8399">
        <f>_xlfn.XLOOKUP(FraudData[[#This Row],[location_mismatch]],Table10[Location Mismatch],Table10[Risk Points],0)</f>
        <v>0</v>
      </c>
      <c r="O8399">
        <f>_xlfn.XLOOKUP(FraudData[[#This Row],[device_trust_score]],DeviceRules[Device Min],DeviceRules[Risk Points],,-1)</f>
        <v>0</v>
      </c>
      <c r="P8399">
        <f>_xlfn.XLOOKUP(FraudData[[#This Row],[velocity_last_24h]],VelocityRules[Velocity Min],VelocityRules[Risk Points],,-1)</f>
        <v>0</v>
      </c>
      <c r="Q8399">
        <f>_xlfn.XLOOKUP(FraudData[[#This Row],[merchant_category]],MerchantRules[Merchant Category],MerchantRules[Risk Points],0)</f>
        <v>0</v>
      </c>
      <c r="R8399">
        <f>SUM(FraudData[[#This Row],[Amount Risk]:[Merchant Risk]])</f>
        <v>1</v>
      </c>
      <c r="S8399" t="str" cm="1">
        <f t="array" ref="S8399">_xlfn.IFS(FraudData[[#This Row],[Fraud Risk Score]]&gt;=8,"High Risk",FraudData[[#This Row],[Fraud Risk Score]]&gt;=6,"Medium Risk",TRUE,"Low Risk")</f>
        <v>Low Risk</v>
      </c>
    </row>
    <row r="8400" spans="1:19">
      <c r="A8400">
        <v>8399</v>
      </c>
      <c r="B8400">
        <v>351.82</v>
      </c>
      <c r="C8400">
        <v>21</v>
      </c>
      <c r="D8400" t="s">
        <v>47</v>
      </c>
      <c r="E8400">
        <v>0</v>
      </c>
      <c r="F8400">
        <v>0</v>
      </c>
      <c r="G8400">
        <v>46</v>
      </c>
      <c r="H8400">
        <v>1</v>
      </c>
      <c r="I8400">
        <v>46</v>
      </c>
      <c r="J8400">
        <v>0</v>
      </c>
      <c r="K8400">
        <f>_xlfn.XLOOKUP(FraudData[[#This Row],[amount]],AmountRules[Amount Min],AmountRules[Risk Points],,-1)</f>
        <v>0</v>
      </c>
      <c r="L8400">
        <f>_xlfn.XLOOKUP(FraudData[[#This Row],[transaction_hour]],TimeRules[Hour Min],TimeRules[Risk Points],,-1)</f>
        <v>0</v>
      </c>
      <c r="M8400">
        <f>_xlfn.XLOOKUP(FraudData[[#This Row],[foreign_transaction]],ForeignRules[Foreign Transaction],ForeignRules[Risk Points],0)</f>
        <v>0</v>
      </c>
      <c r="N8400">
        <f>_xlfn.XLOOKUP(FraudData[[#This Row],[location_mismatch]],Table10[Location Mismatch],Table10[Risk Points],0)</f>
        <v>0</v>
      </c>
      <c r="O8400">
        <f>_xlfn.XLOOKUP(FraudData[[#This Row],[device_trust_score]],DeviceRules[Device Min],DeviceRules[Risk Points],,-1)</f>
        <v>2</v>
      </c>
      <c r="P8400">
        <f>_xlfn.XLOOKUP(FraudData[[#This Row],[velocity_last_24h]],VelocityRules[Velocity Min],VelocityRules[Risk Points],,-1)</f>
        <v>0</v>
      </c>
      <c r="Q8400">
        <f>_xlfn.XLOOKUP(FraudData[[#This Row],[merchant_category]],MerchantRules[Merchant Category],MerchantRules[Risk Points],0)</f>
        <v>0</v>
      </c>
      <c r="R8400">
        <f>SUM(FraudData[[#This Row],[Amount Risk]:[Merchant Risk]])</f>
        <v>2</v>
      </c>
      <c r="S8400" t="str" cm="1">
        <f t="array" ref="S8400">_xlfn.IFS(FraudData[[#This Row],[Fraud Risk Score]]&gt;=8,"High Risk",FraudData[[#This Row],[Fraud Risk Score]]&gt;=6,"Medium Risk",TRUE,"Low Risk")</f>
        <v>Low Risk</v>
      </c>
    </row>
    <row r="8401" spans="1:19">
      <c r="A8401">
        <v>8400</v>
      </c>
      <c r="B8401">
        <v>565.69000000000005</v>
      </c>
      <c r="C8401">
        <v>9</v>
      </c>
      <c r="D8401" t="s">
        <v>46</v>
      </c>
      <c r="E8401">
        <v>1</v>
      </c>
      <c r="F8401">
        <v>0</v>
      </c>
      <c r="G8401">
        <v>84</v>
      </c>
      <c r="H8401">
        <v>2</v>
      </c>
      <c r="I8401">
        <v>48</v>
      </c>
      <c r="J8401">
        <v>0</v>
      </c>
      <c r="K8401">
        <f>_xlfn.XLOOKUP(FraudData[[#This Row],[amount]],AmountRules[Amount Min],AmountRules[Risk Points],,-1)</f>
        <v>1</v>
      </c>
      <c r="L8401">
        <f>_xlfn.XLOOKUP(FraudData[[#This Row],[transaction_hour]],TimeRules[Hour Min],TimeRules[Risk Points],,-1)</f>
        <v>0</v>
      </c>
      <c r="M8401">
        <f>_xlfn.XLOOKUP(FraudData[[#This Row],[foreign_transaction]],ForeignRules[Foreign Transaction],ForeignRules[Risk Points],0)</f>
        <v>3</v>
      </c>
      <c r="N8401">
        <f>_xlfn.XLOOKUP(FraudData[[#This Row],[location_mismatch]],Table10[Location Mismatch],Table10[Risk Points],0)</f>
        <v>0</v>
      </c>
      <c r="O8401">
        <f>_xlfn.XLOOKUP(FraudData[[#This Row],[device_trust_score]],DeviceRules[Device Min],DeviceRules[Risk Points],,-1)</f>
        <v>0</v>
      </c>
      <c r="P8401">
        <f>_xlfn.XLOOKUP(FraudData[[#This Row],[velocity_last_24h]],VelocityRules[Velocity Min],VelocityRules[Risk Points],,-1)</f>
        <v>0</v>
      </c>
      <c r="Q8401">
        <f>_xlfn.XLOOKUP(FraudData[[#This Row],[merchant_category]],MerchantRules[Merchant Category],MerchantRules[Risk Points],0)</f>
        <v>0</v>
      </c>
      <c r="R8401">
        <f>SUM(FraudData[[#This Row],[Amount Risk]:[Merchant Risk]])</f>
        <v>4</v>
      </c>
      <c r="S8401" t="str" cm="1">
        <f t="array" ref="S8401">_xlfn.IFS(FraudData[[#This Row],[Fraud Risk Score]]&gt;=8,"High Risk",FraudData[[#This Row],[Fraud Risk Score]]&gt;=6,"Medium Risk",TRUE,"Low Risk")</f>
        <v>Low Risk</v>
      </c>
    </row>
    <row r="8402" spans="1:19">
      <c r="A8402">
        <v>8401</v>
      </c>
      <c r="B8402">
        <v>124.42</v>
      </c>
      <c r="C8402">
        <v>13</v>
      </c>
      <c r="D8402" t="s">
        <v>49</v>
      </c>
      <c r="E8402">
        <v>0</v>
      </c>
      <c r="F8402">
        <v>1</v>
      </c>
      <c r="G8402">
        <v>78</v>
      </c>
      <c r="H8402">
        <v>2</v>
      </c>
      <c r="I8402">
        <v>55</v>
      </c>
      <c r="J8402">
        <v>0</v>
      </c>
      <c r="K8402">
        <f>_xlfn.XLOOKUP(FraudData[[#This Row],[amount]],AmountRules[Amount Min],AmountRules[Risk Points],,-1)</f>
        <v>0</v>
      </c>
      <c r="L8402">
        <f>_xlfn.XLOOKUP(FraudData[[#This Row],[transaction_hour]],TimeRules[Hour Min],TimeRules[Risk Points],,-1)</f>
        <v>0</v>
      </c>
      <c r="M8402">
        <f>_xlfn.XLOOKUP(FraudData[[#This Row],[foreign_transaction]],ForeignRules[Foreign Transaction],ForeignRules[Risk Points],0)</f>
        <v>0</v>
      </c>
      <c r="N8402">
        <f>_xlfn.XLOOKUP(FraudData[[#This Row],[location_mismatch]],Table10[Location Mismatch],Table10[Risk Points],0)</f>
        <v>3</v>
      </c>
      <c r="O8402">
        <f>_xlfn.XLOOKUP(FraudData[[#This Row],[device_trust_score]],DeviceRules[Device Min],DeviceRules[Risk Points],,-1)</f>
        <v>0</v>
      </c>
      <c r="P8402">
        <f>_xlfn.XLOOKUP(FraudData[[#This Row],[velocity_last_24h]],VelocityRules[Velocity Min],VelocityRules[Risk Points],,-1)</f>
        <v>0</v>
      </c>
      <c r="Q8402">
        <f>_xlfn.XLOOKUP(FraudData[[#This Row],[merchant_category]],MerchantRules[Merchant Category],MerchantRules[Risk Points],0)</f>
        <v>1</v>
      </c>
      <c r="R8402">
        <f>SUM(FraudData[[#This Row],[Amount Risk]:[Merchant Risk]])</f>
        <v>4</v>
      </c>
      <c r="S8402" t="str" cm="1">
        <f t="array" ref="S8402">_xlfn.IFS(FraudData[[#This Row],[Fraud Risk Score]]&gt;=8,"High Risk",FraudData[[#This Row],[Fraud Risk Score]]&gt;=6,"Medium Risk",TRUE,"Low Risk")</f>
        <v>Low Risk</v>
      </c>
    </row>
    <row r="8403" spans="1:19">
      <c r="A8403">
        <v>8402</v>
      </c>
      <c r="B8403">
        <v>482.66</v>
      </c>
      <c r="C8403">
        <v>7</v>
      </c>
      <c r="D8403" t="s">
        <v>50</v>
      </c>
      <c r="E8403">
        <v>0</v>
      </c>
      <c r="F8403">
        <v>0</v>
      </c>
      <c r="G8403">
        <v>46</v>
      </c>
      <c r="H8403">
        <v>3</v>
      </c>
      <c r="I8403">
        <v>38</v>
      </c>
      <c r="J8403">
        <v>0</v>
      </c>
      <c r="K8403">
        <f>_xlfn.XLOOKUP(FraudData[[#This Row],[amount]],AmountRules[Amount Min],AmountRules[Risk Points],,-1)</f>
        <v>0</v>
      </c>
      <c r="L8403">
        <f>_xlfn.XLOOKUP(FraudData[[#This Row],[transaction_hour]],TimeRules[Hour Min],TimeRules[Risk Points],,-1)</f>
        <v>0</v>
      </c>
      <c r="M8403">
        <f>_xlfn.XLOOKUP(FraudData[[#This Row],[foreign_transaction]],ForeignRules[Foreign Transaction],ForeignRules[Risk Points],0)</f>
        <v>0</v>
      </c>
      <c r="N8403">
        <f>_xlfn.XLOOKUP(FraudData[[#This Row],[location_mismatch]],Table10[Location Mismatch],Table10[Risk Points],0)</f>
        <v>0</v>
      </c>
      <c r="O8403">
        <f>_xlfn.XLOOKUP(FraudData[[#This Row],[device_trust_score]],DeviceRules[Device Min],DeviceRules[Risk Points],,-1)</f>
        <v>2</v>
      </c>
      <c r="P8403">
        <f>_xlfn.XLOOKUP(FraudData[[#This Row],[velocity_last_24h]],VelocityRules[Velocity Min],VelocityRules[Risk Points],,-1)</f>
        <v>0</v>
      </c>
      <c r="Q8403">
        <f>_xlfn.XLOOKUP(FraudData[[#This Row],[merchant_category]],MerchantRules[Merchant Category],MerchantRules[Risk Points],0)</f>
        <v>0</v>
      </c>
      <c r="R8403">
        <f>SUM(FraudData[[#This Row],[Amount Risk]:[Merchant Risk]])</f>
        <v>2</v>
      </c>
      <c r="S8403" t="str" cm="1">
        <f t="array" ref="S8403">_xlfn.IFS(FraudData[[#This Row],[Fraud Risk Score]]&gt;=8,"High Risk",FraudData[[#This Row],[Fraud Risk Score]]&gt;=6,"Medium Risk",TRUE,"Low Risk")</f>
        <v>Low Risk</v>
      </c>
    </row>
    <row r="8404" spans="1:19">
      <c r="A8404">
        <v>8403</v>
      </c>
      <c r="B8404">
        <v>157.58000000000001</v>
      </c>
      <c r="C8404">
        <v>13</v>
      </c>
      <c r="D8404" t="s">
        <v>47</v>
      </c>
      <c r="E8404">
        <v>0</v>
      </c>
      <c r="F8404">
        <v>0</v>
      </c>
      <c r="G8404">
        <v>85</v>
      </c>
      <c r="H8404">
        <v>1</v>
      </c>
      <c r="I8404">
        <v>64</v>
      </c>
      <c r="J8404">
        <v>0</v>
      </c>
      <c r="K8404">
        <f>_xlfn.XLOOKUP(FraudData[[#This Row],[amount]],AmountRules[Amount Min],AmountRules[Risk Points],,-1)</f>
        <v>0</v>
      </c>
      <c r="L8404">
        <f>_xlfn.XLOOKUP(FraudData[[#This Row],[transaction_hour]],TimeRules[Hour Min],TimeRules[Risk Points],,-1)</f>
        <v>0</v>
      </c>
      <c r="M8404">
        <f>_xlfn.XLOOKUP(FraudData[[#This Row],[foreign_transaction]],ForeignRules[Foreign Transaction],ForeignRules[Risk Points],0)</f>
        <v>0</v>
      </c>
      <c r="N8404">
        <f>_xlfn.XLOOKUP(FraudData[[#This Row],[location_mismatch]],Table10[Location Mismatch],Table10[Risk Points],0)</f>
        <v>0</v>
      </c>
      <c r="O8404">
        <f>_xlfn.XLOOKUP(FraudData[[#This Row],[device_trust_score]],DeviceRules[Device Min],DeviceRules[Risk Points],,-1)</f>
        <v>0</v>
      </c>
      <c r="P8404">
        <f>_xlfn.XLOOKUP(FraudData[[#This Row],[velocity_last_24h]],VelocityRules[Velocity Min],VelocityRules[Risk Points],,-1)</f>
        <v>0</v>
      </c>
      <c r="Q8404">
        <f>_xlfn.XLOOKUP(FraudData[[#This Row],[merchant_category]],MerchantRules[Merchant Category],MerchantRules[Risk Points],0)</f>
        <v>0</v>
      </c>
      <c r="R8404">
        <f>SUM(FraudData[[#This Row],[Amount Risk]:[Merchant Risk]])</f>
        <v>0</v>
      </c>
      <c r="S8404" t="str" cm="1">
        <f t="array" ref="S8404">_xlfn.IFS(FraudData[[#This Row],[Fraud Risk Score]]&gt;=8,"High Risk",FraudData[[#This Row],[Fraud Risk Score]]&gt;=6,"Medium Risk",TRUE,"Low Risk")</f>
        <v>Low Risk</v>
      </c>
    </row>
    <row r="8405" spans="1:19">
      <c r="A8405">
        <v>8404</v>
      </c>
      <c r="B8405">
        <v>139.13999999999999</v>
      </c>
      <c r="C8405">
        <v>13</v>
      </c>
      <c r="D8405" t="s">
        <v>46</v>
      </c>
      <c r="E8405">
        <v>0</v>
      </c>
      <c r="F8405">
        <v>0</v>
      </c>
      <c r="G8405">
        <v>90</v>
      </c>
      <c r="H8405">
        <v>0</v>
      </c>
      <c r="I8405">
        <v>21</v>
      </c>
      <c r="J8405">
        <v>0</v>
      </c>
      <c r="K8405">
        <f>_xlfn.XLOOKUP(FraudData[[#This Row],[amount]],AmountRules[Amount Min],AmountRules[Risk Points],,-1)</f>
        <v>0</v>
      </c>
      <c r="L8405">
        <f>_xlfn.XLOOKUP(FraudData[[#This Row],[transaction_hour]],TimeRules[Hour Min],TimeRules[Risk Points],,-1)</f>
        <v>0</v>
      </c>
      <c r="M8405">
        <f>_xlfn.XLOOKUP(FraudData[[#This Row],[foreign_transaction]],ForeignRules[Foreign Transaction],ForeignRules[Risk Points],0)</f>
        <v>0</v>
      </c>
      <c r="N8405">
        <f>_xlfn.XLOOKUP(FraudData[[#This Row],[location_mismatch]],Table10[Location Mismatch],Table10[Risk Points],0)</f>
        <v>0</v>
      </c>
      <c r="O8405">
        <f>_xlfn.XLOOKUP(FraudData[[#This Row],[device_trust_score]],DeviceRules[Device Min],DeviceRules[Risk Points],,-1)</f>
        <v>0</v>
      </c>
      <c r="P8405">
        <f>_xlfn.XLOOKUP(FraudData[[#This Row],[velocity_last_24h]],VelocityRules[Velocity Min],VelocityRules[Risk Points],,-1)</f>
        <v>0</v>
      </c>
      <c r="Q8405">
        <f>_xlfn.XLOOKUP(FraudData[[#This Row],[merchant_category]],MerchantRules[Merchant Category],MerchantRules[Risk Points],0)</f>
        <v>0</v>
      </c>
      <c r="R8405">
        <f>SUM(FraudData[[#This Row],[Amount Risk]:[Merchant Risk]])</f>
        <v>0</v>
      </c>
      <c r="S8405" t="str" cm="1">
        <f t="array" ref="S8405">_xlfn.IFS(FraudData[[#This Row],[Fraud Risk Score]]&gt;=8,"High Risk",FraudData[[#This Row],[Fraud Risk Score]]&gt;=6,"Medium Risk",TRUE,"Low Risk")</f>
        <v>Low Risk</v>
      </c>
    </row>
    <row r="8406" spans="1:19">
      <c r="A8406">
        <v>8405</v>
      </c>
      <c r="B8406">
        <v>109.08</v>
      </c>
      <c r="C8406">
        <v>19</v>
      </c>
      <c r="D8406" t="s">
        <v>46</v>
      </c>
      <c r="E8406">
        <v>0</v>
      </c>
      <c r="F8406">
        <v>0</v>
      </c>
      <c r="G8406">
        <v>69</v>
      </c>
      <c r="H8406">
        <v>1</v>
      </c>
      <c r="I8406">
        <v>53</v>
      </c>
      <c r="J8406">
        <v>0</v>
      </c>
      <c r="K8406">
        <f>_xlfn.XLOOKUP(FraudData[[#This Row],[amount]],AmountRules[Amount Min],AmountRules[Risk Points],,-1)</f>
        <v>0</v>
      </c>
      <c r="L8406">
        <f>_xlfn.XLOOKUP(FraudData[[#This Row],[transaction_hour]],TimeRules[Hour Min],TimeRules[Risk Points],,-1)</f>
        <v>0</v>
      </c>
      <c r="M8406">
        <f>_xlfn.XLOOKUP(FraudData[[#This Row],[foreign_transaction]],ForeignRules[Foreign Transaction],ForeignRules[Risk Points],0)</f>
        <v>0</v>
      </c>
      <c r="N8406">
        <f>_xlfn.XLOOKUP(FraudData[[#This Row],[location_mismatch]],Table10[Location Mismatch],Table10[Risk Points],0)</f>
        <v>0</v>
      </c>
      <c r="O8406">
        <f>_xlfn.XLOOKUP(FraudData[[#This Row],[device_trust_score]],DeviceRules[Device Min],DeviceRules[Risk Points],,-1)</f>
        <v>1</v>
      </c>
      <c r="P8406">
        <f>_xlfn.XLOOKUP(FraudData[[#This Row],[velocity_last_24h]],VelocityRules[Velocity Min],VelocityRules[Risk Points],,-1)</f>
        <v>0</v>
      </c>
      <c r="Q8406">
        <f>_xlfn.XLOOKUP(FraudData[[#This Row],[merchant_category]],MerchantRules[Merchant Category],MerchantRules[Risk Points],0)</f>
        <v>0</v>
      </c>
      <c r="R8406">
        <f>SUM(FraudData[[#This Row],[Amount Risk]:[Merchant Risk]])</f>
        <v>1</v>
      </c>
      <c r="S8406" t="str" cm="1">
        <f t="array" ref="S8406">_xlfn.IFS(FraudData[[#This Row],[Fraud Risk Score]]&gt;=8,"High Risk",FraudData[[#This Row],[Fraud Risk Score]]&gt;=6,"Medium Risk",TRUE,"Low Risk")</f>
        <v>Low Risk</v>
      </c>
    </row>
    <row r="8407" spans="1:19">
      <c r="A8407">
        <v>8406</v>
      </c>
      <c r="B8407">
        <v>42.27</v>
      </c>
      <c r="C8407">
        <v>22</v>
      </c>
      <c r="D8407" t="s">
        <v>49</v>
      </c>
      <c r="E8407">
        <v>0</v>
      </c>
      <c r="F8407">
        <v>0</v>
      </c>
      <c r="G8407">
        <v>96</v>
      </c>
      <c r="H8407">
        <v>1</v>
      </c>
      <c r="I8407">
        <v>68</v>
      </c>
      <c r="J8407">
        <v>0</v>
      </c>
      <c r="K8407">
        <f>_xlfn.XLOOKUP(FraudData[[#This Row],[amount]],AmountRules[Amount Min],AmountRules[Risk Points],,-1)</f>
        <v>0</v>
      </c>
      <c r="L8407">
        <f>_xlfn.XLOOKUP(FraudData[[#This Row],[transaction_hour]],TimeRules[Hour Min],TimeRules[Risk Points],,-1)</f>
        <v>0</v>
      </c>
      <c r="M8407">
        <f>_xlfn.XLOOKUP(FraudData[[#This Row],[foreign_transaction]],ForeignRules[Foreign Transaction],ForeignRules[Risk Points],0)</f>
        <v>0</v>
      </c>
      <c r="N8407">
        <f>_xlfn.XLOOKUP(FraudData[[#This Row],[location_mismatch]],Table10[Location Mismatch],Table10[Risk Points],0)</f>
        <v>0</v>
      </c>
      <c r="O8407">
        <f>_xlfn.XLOOKUP(FraudData[[#This Row],[device_trust_score]],DeviceRules[Device Min],DeviceRules[Risk Points],,-1)</f>
        <v>0</v>
      </c>
      <c r="P8407">
        <f>_xlfn.XLOOKUP(FraudData[[#This Row],[velocity_last_24h]],VelocityRules[Velocity Min],VelocityRules[Risk Points],,-1)</f>
        <v>0</v>
      </c>
      <c r="Q8407">
        <f>_xlfn.XLOOKUP(FraudData[[#This Row],[merchant_category]],MerchantRules[Merchant Category],MerchantRules[Risk Points],0)</f>
        <v>1</v>
      </c>
      <c r="R8407">
        <f>SUM(FraudData[[#This Row],[Amount Risk]:[Merchant Risk]])</f>
        <v>1</v>
      </c>
      <c r="S8407" t="str" cm="1">
        <f t="array" ref="S8407">_xlfn.IFS(FraudData[[#This Row],[Fraud Risk Score]]&gt;=8,"High Risk",FraudData[[#This Row],[Fraud Risk Score]]&gt;=6,"Medium Risk",TRUE,"Low Risk")</f>
        <v>Low Risk</v>
      </c>
    </row>
    <row r="8408" spans="1:19">
      <c r="A8408">
        <v>8407</v>
      </c>
      <c r="B8408">
        <v>0.67</v>
      </c>
      <c r="C8408">
        <v>2</v>
      </c>
      <c r="D8408" t="s">
        <v>48</v>
      </c>
      <c r="E8408">
        <v>0</v>
      </c>
      <c r="F8408">
        <v>0</v>
      </c>
      <c r="G8408">
        <v>93</v>
      </c>
      <c r="H8408">
        <v>1</v>
      </c>
      <c r="I8408">
        <v>21</v>
      </c>
      <c r="J8408">
        <v>0</v>
      </c>
      <c r="K8408">
        <f>_xlfn.XLOOKUP(FraudData[[#This Row],[amount]],AmountRules[Amount Min],AmountRules[Risk Points],,-1)</f>
        <v>0</v>
      </c>
      <c r="L8408">
        <f>_xlfn.XLOOKUP(FraudData[[#This Row],[transaction_hour]],TimeRules[Hour Min],TimeRules[Risk Points],,-1)</f>
        <v>3</v>
      </c>
      <c r="M8408">
        <f>_xlfn.XLOOKUP(FraudData[[#This Row],[foreign_transaction]],ForeignRules[Foreign Transaction],ForeignRules[Risk Points],0)</f>
        <v>0</v>
      </c>
      <c r="N8408">
        <f>_xlfn.XLOOKUP(FraudData[[#This Row],[location_mismatch]],Table10[Location Mismatch],Table10[Risk Points],0)</f>
        <v>0</v>
      </c>
      <c r="O8408">
        <f>_xlfn.XLOOKUP(FraudData[[#This Row],[device_trust_score]],DeviceRules[Device Min],DeviceRules[Risk Points],,-1)</f>
        <v>0</v>
      </c>
      <c r="P8408">
        <f>_xlfn.XLOOKUP(FraudData[[#This Row],[velocity_last_24h]],VelocityRules[Velocity Min],VelocityRules[Risk Points],,-1)</f>
        <v>0</v>
      </c>
      <c r="Q8408">
        <f>_xlfn.XLOOKUP(FraudData[[#This Row],[merchant_category]],MerchantRules[Merchant Category],MerchantRules[Risk Points],0)</f>
        <v>0</v>
      </c>
      <c r="R8408">
        <f>SUM(FraudData[[#This Row],[Amount Risk]:[Merchant Risk]])</f>
        <v>3</v>
      </c>
      <c r="S8408" t="str" cm="1">
        <f t="array" ref="S8408">_xlfn.IFS(FraudData[[#This Row],[Fraud Risk Score]]&gt;=8,"High Risk",FraudData[[#This Row],[Fraud Risk Score]]&gt;=6,"Medium Risk",TRUE,"Low Risk")</f>
        <v>Low Risk</v>
      </c>
    </row>
    <row r="8409" spans="1:19">
      <c r="A8409">
        <v>8408</v>
      </c>
      <c r="B8409">
        <v>49.76</v>
      </c>
      <c r="C8409">
        <v>0</v>
      </c>
      <c r="D8409" t="s">
        <v>50</v>
      </c>
      <c r="E8409">
        <v>0</v>
      </c>
      <c r="F8409">
        <v>0</v>
      </c>
      <c r="G8409">
        <v>88</v>
      </c>
      <c r="H8409">
        <v>2</v>
      </c>
      <c r="I8409">
        <v>53</v>
      </c>
      <c r="J8409">
        <v>0</v>
      </c>
      <c r="K8409">
        <f>_xlfn.XLOOKUP(FraudData[[#This Row],[amount]],AmountRules[Amount Min],AmountRules[Risk Points],,-1)</f>
        <v>0</v>
      </c>
      <c r="L8409">
        <f>_xlfn.XLOOKUP(FraudData[[#This Row],[transaction_hour]],TimeRules[Hour Min],TimeRules[Risk Points],,-1)</f>
        <v>3</v>
      </c>
      <c r="M8409">
        <f>_xlfn.XLOOKUP(FraudData[[#This Row],[foreign_transaction]],ForeignRules[Foreign Transaction],ForeignRules[Risk Points],0)</f>
        <v>0</v>
      </c>
      <c r="N8409">
        <f>_xlfn.XLOOKUP(FraudData[[#This Row],[location_mismatch]],Table10[Location Mismatch],Table10[Risk Points],0)</f>
        <v>0</v>
      </c>
      <c r="O8409">
        <f>_xlfn.XLOOKUP(FraudData[[#This Row],[device_trust_score]],DeviceRules[Device Min],DeviceRules[Risk Points],,-1)</f>
        <v>0</v>
      </c>
      <c r="P8409">
        <f>_xlfn.XLOOKUP(FraudData[[#This Row],[velocity_last_24h]],VelocityRules[Velocity Min],VelocityRules[Risk Points],,-1)</f>
        <v>0</v>
      </c>
      <c r="Q8409">
        <f>_xlfn.XLOOKUP(FraudData[[#This Row],[merchant_category]],MerchantRules[Merchant Category],MerchantRules[Risk Points],0)</f>
        <v>0</v>
      </c>
      <c r="R8409">
        <f>SUM(FraudData[[#This Row],[Amount Risk]:[Merchant Risk]])</f>
        <v>3</v>
      </c>
      <c r="S8409" t="str" cm="1">
        <f t="array" ref="S8409">_xlfn.IFS(FraudData[[#This Row],[Fraud Risk Score]]&gt;=8,"High Risk",FraudData[[#This Row],[Fraud Risk Score]]&gt;=6,"Medium Risk",TRUE,"Low Risk")</f>
        <v>Low Risk</v>
      </c>
    </row>
    <row r="8410" spans="1:19">
      <c r="A8410">
        <v>8409</v>
      </c>
      <c r="B8410">
        <v>128.30000000000001</v>
      </c>
      <c r="C8410">
        <v>8</v>
      </c>
      <c r="D8410" t="s">
        <v>47</v>
      </c>
      <c r="E8410">
        <v>0</v>
      </c>
      <c r="F8410">
        <v>0</v>
      </c>
      <c r="G8410">
        <v>34</v>
      </c>
      <c r="H8410">
        <v>2</v>
      </c>
      <c r="I8410">
        <v>42</v>
      </c>
      <c r="J8410">
        <v>0</v>
      </c>
      <c r="K8410">
        <f>_xlfn.XLOOKUP(FraudData[[#This Row],[amount]],AmountRules[Amount Min],AmountRules[Risk Points],,-1)</f>
        <v>0</v>
      </c>
      <c r="L8410">
        <f>_xlfn.XLOOKUP(FraudData[[#This Row],[transaction_hour]],TimeRules[Hour Min],TimeRules[Risk Points],,-1)</f>
        <v>0</v>
      </c>
      <c r="M8410">
        <f>_xlfn.XLOOKUP(FraudData[[#This Row],[foreign_transaction]],ForeignRules[Foreign Transaction],ForeignRules[Risk Points],0)</f>
        <v>0</v>
      </c>
      <c r="N8410">
        <f>_xlfn.XLOOKUP(FraudData[[#This Row],[location_mismatch]],Table10[Location Mismatch],Table10[Risk Points],0)</f>
        <v>0</v>
      </c>
      <c r="O8410">
        <f>_xlfn.XLOOKUP(FraudData[[#This Row],[device_trust_score]],DeviceRules[Device Min],DeviceRules[Risk Points],,-1)</f>
        <v>2</v>
      </c>
      <c r="P8410">
        <f>_xlfn.XLOOKUP(FraudData[[#This Row],[velocity_last_24h]],VelocityRules[Velocity Min],VelocityRules[Risk Points],,-1)</f>
        <v>0</v>
      </c>
      <c r="Q8410">
        <f>_xlfn.XLOOKUP(FraudData[[#This Row],[merchant_category]],MerchantRules[Merchant Category],MerchantRules[Risk Points],0)</f>
        <v>0</v>
      </c>
      <c r="R8410">
        <f>SUM(FraudData[[#This Row],[Amount Risk]:[Merchant Risk]])</f>
        <v>2</v>
      </c>
      <c r="S8410" t="str" cm="1">
        <f t="array" ref="S8410">_xlfn.IFS(FraudData[[#This Row],[Fraud Risk Score]]&gt;=8,"High Risk",FraudData[[#This Row],[Fraud Risk Score]]&gt;=6,"Medium Risk",TRUE,"Low Risk")</f>
        <v>Low Risk</v>
      </c>
    </row>
    <row r="8411" spans="1:19">
      <c r="A8411">
        <v>8410</v>
      </c>
      <c r="B8411">
        <v>86.03</v>
      </c>
      <c r="C8411">
        <v>8</v>
      </c>
      <c r="D8411" t="s">
        <v>46</v>
      </c>
      <c r="E8411">
        <v>0</v>
      </c>
      <c r="F8411">
        <v>0</v>
      </c>
      <c r="G8411">
        <v>91</v>
      </c>
      <c r="H8411">
        <v>3</v>
      </c>
      <c r="I8411">
        <v>64</v>
      </c>
      <c r="J8411">
        <v>0</v>
      </c>
      <c r="K8411">
        <f>_xlfn.XLOOKUP(FraudData[[#This Row],[amount]],AmountRules[Amount Min],AmountRules[Risk Points],,-1)</f>
        <v>0</v>
      </c>
      <c r="L8411">
        <f>_xlfn.XLOOKUP(FraudData[[#This Row],[transaction_hour]],TimeRules[Hour Min],TimeRules[Risk Points],,-1)</f>
        <v>0</v>
      </c>
      <c r="M8411">
        <f>_xlfn.XLOOKUP(FraudData[[#This Row],[foreign_transaction]],ForeignRules[Foreign Transaction],ForeignRules[Risk Points],0)</f>
        <v>0</v>
      </c>
      <c r="N8411">
        <f>_xlfn.XLOOKUP(FraudData[[#This Row],[location_mismatch]],Table10[Location Mismatch],Table10[Risk Points],0)</f>
        <v>0</v>
      </c>
      <c r="O8411">
        <f>_xlfn.XLOOKUP(FraudData[[#This Row],[device_trust_score]],DeviceRules[Device Min],DeviceRules[Risk Points],,-1)</f>
        <v>0</v>
      </c>
      <c r="P8411">
        <f>_xlfn.XLOOKUP(FraudData[[#This Row],[velocity_last_24h]],VelocityRules[Velocity Min],VelocityRules[Risk Points],,-1)</f>
        <v>0</v>
      </c>
      <c r="Q8411">
        <f>_xlfn.XLOOKUP(FraudData[[#This Row],[merchant_category]],MerchantRules[Merchant Category],MerchantRules[Risk Points],0)</f>
        <v>0</v>
      </c>
      <c r="R8411">
        <f>SUM(FraudData[[#This Row],[Amount Risk]:[Merchant Risk]])</f>
        <v>0</v>
      </c>
      <c r="S8411" t="str" cm="1">
        <f t="array" ref="S8411">_xlfn.IFS(FraudData[[#This Row],[Fraud Risk Score]]&gt;=8,"High Risk",FraudData[[#This Row],[Fraud Risk Score]]&gt;=6,"Medium Risk",TRUE,"Low Risk")</f>
        <v>Low Risk</v>
      </c>
    </row>
    <row r="8412" spans="1:19">
      <c r="A8412">
        <v>8411</v>
      </c>
      <c r="B8412">
        <v>107.12</v>
      </c>
      <c r="C8412">
        <v>21</v>
      </c>
      <c r="D8412" t="s">
        <v>50</v>
      </c>
      <c r="E8412">
        <v>0</v>
      </c>
      <c r="F8412">
        <v>0</v>
      </c>
      <c r="G8412">
        <v>35</v>
      </c>
      <c r="H8412">
        <v>1</v>
      </c>
      <c r="I8412">
        <v>45</v>
      </c>
      <c r="J8412">
        <v>0</v>
      </c>
      <c r="K8412">
        <f>_xlfn.XLOOKUP(FraudData[[#This Row],[amount]],AmountRules[Amount Min],AmountRules[Risk Points],,-1)</f>
        <v>0</v>
      </c>
      <c r="L8412">
        <f>_xlfn.XLOOKUP(FraudData[[#This Row],[transaction_hour]],TimeRules[Hour Min],TimeRules[Risk Points],,-1)</f>
        <v>0</v>
      </c>
      <c r="M8412">
        <f>_xlfn.XLOOKUP(FraudData[[#This Row],[foreign_transaction]],ForeignRules[Foreign Transaction],ForeignRules[Risk Points],0)</f>
        <v>0</v>
      </c>
      <c r="N8412">
        <f>_xlfn.XLOOKUP(FraudData[[#This Row],[location_mismatch]],Table10[Location Mismatch],Table10[Risk Points],0)</f>
        <v>0</v>
      </c>
      <c r="O8412">
        <f>_xlfn.XLOOKUP(FraudData[[#This Row],[device_trust_score]],DeviceRules[Device Min],DeviceRules[Risk Points],,-1)</f>
        <v>2</v>
      </c>
      <c r="P8412">
        <f>_xlfn.XLOOKUP(FraudData[[#This Row],[velocity_last_24h]],VelocityRules[Velocity Min],VelocityRules[Risk Points],,-1)</f>
        <v>0</v>
      </c>
      <c r="Q8412">
        <f>_xlfn.XLOOKUP(FraudData[[#This Row],[merchant_category]],MerchantRules[Merchant Category],MerchantRules[Risk Points],0)</f>
        <v>0</v>
      </c>
      <c r="R8412">
        <f>SUM(FraudData[[#This Row],[Amount Risk]:[Merchant Risk]])</f>
        <v>2</v>
      </c>
      <c r="S8412" t="str" cm="1">
        <f t="array" ref="S8412">_xlfn.IFS(FraudData[[#This Row],[Fraud Risk Score]]&gt;=8,"High Risk",FraudData[[#This Row],[Fraud Risk Score]]&gt;=6,"Medium Risk",TRUE,"Low Risk")</f>
        <v>Low Risk</v>
      </c>
    </row>
    <row r="8413" spans="1:19">
      <c r="A8413">
        <v>8412</v>
      </c>
      <c r="B8413">
        <v>710.09</v>
      </c>
      <c r="C8413">
        <v>1</v>
      </c>
      <c r="D8413" t="s">
        <v>47</v>
      </c>
      <c r="E8413">
        <v>0</v>
      </c>
      <c r="F8413">
        <v>0</v>
      </c>
      <c r="G8413">
        <v>52</v>
      </c>
      <c r="H8413">
        <v>0</v>
      </c>
      <c r="I8413">
        <v>53</v>
      </c>
      <c r="J8413">
        <v>0</v>
      </c>
      <c r="K8413">
        <f>_xlfn.XLOOKUP(FraudData[[#This Row],[amount]],AmountRules[Amount Min],AmountRules[Risk Points],,-1)</f>
        <v>1</v>
      </c>
      <c r="L8413">
        <f>_xlfn.XLOOKUP(FraudData[[#This Row],[transaction_hour]],TimeRules[Hour Min],TimeRules[Risk Points],,-1)</f>
        <v>3</v>
      </c>
      <c r="M8413">
        <f>_xlfn.XLOOKUP(FraudData[[#This Row],[foreign_transaction]],ForeignRules[Foreign Transaction],ForeignRules[Risk Points],0)</f>
        <v>0</v>
      </c>
      <c r="N8413">
        <f>_xlfn.XLOOKUP(FraudData[[#This Row],[location_mismatch]],Table10[Location Mismatch],Table10[Risk Points],0)</f>
        <v>0</v>
      </c>
      <c r="O8413">
        <f>_xlfn.XLOOKUP(FraudData[[#This Row],[device_trust_score]],DeviceRules[Device Min],DeviceRules[Risk Points],,-1)</f>
        <v>1</v>
      </c>
      <c r="P8413">
        <f>_xlfn.XLOOKUP(FraudData[[#This Row],[velocity_last_24h]],VelocityRules[Velocity Min],VelocityRules[Risk Points],,-1)</f>
        <v>0</v>
      </c>
      <c r="Q8413">
        <f>_xlfn.XLOOKUP(FraudData[[#This Row],[merchant_category]],MerchantRules[Merchant Category],MerchantRules[Risk Points],0)</f>
        <v>0</v>
      </c>
      <c r="R8413">
        <f>SUM(FraudData[[#This Row],[Amount Risk]:[Merchant Risk]])</f>
        <v>5</v>
      </c>
      <c r="S8413" t="str" cm="1">
        <f t="array" ref="S8413">_xlfn.IFS(FraudData[[#This Row],[Fraud Risk Score]]&gt;=8,"High Risk",FraudData[[#This Row],[Fraud Risk Score]]&gt;=6,"Medium Risk",TRUE,"Low Risk")</f>
        <v>Low Risk</v>
      </c>
    </row>
    <row r="8414" spans="1:19">
      <c r="A8414">
        <v>8413</v>
      </c>
      <c r="B8414">
        <v>77.62</v>
      </c>
      <c r="C8414">
        <v>15</v>
      </c>
      <c r="D8414" t="s">
        <v>47</v>
      </c>
      <c r="E8414">
        <v>0</v>
      </c>
      <c r="F8414">
        <v>0</v>
      </c>
      <c r="G8414">
        <v>29</v>
      </c>
      <c r="H8414">
        <v>0</v>
      </c>
      <c r="I8414">
        <v>39</v>
      </c>
      <c r="J8414">
        <v>0</v>
      </c>
      <c r="K8414">
        <f>_xlfn.XLOOKUP(FraudData[[#This Row],[amount]],AmountRules[Amount Min],AmountRules[Risk Points],,-1)</f>
        <v>0</v>
      </c>
      <c r="L8414">
        <f>_xlfn.XLOOKUP(FraudData[[#This Row],[transaction_hour]],TimeRules[Hour Min],TimeRules[Risk Points],,-1)</f>
        <v>0</v>
      </c>
      <c r="M8414">
        <f>_xlfn.XLOOKUP(FraudData[[#This Row],[foreign_transaction]],ForeignRules[Foreign Transaction],ForeignRules[Risk Points],0)</f>
        <v>0</v>
      </c>
      <c r="N8414">
        <f>_xlfn.XLOOKUP(FraudData[[#This Row],[location_mismatch]],Table10[Location Mismatch],Table10[Risk Points],0)</f>
        <v>0</v>
      </c>
      <c r="O8414">
        <f>_xlfn.XLOOKUP(FraudData[[#This Row],[device_trust_score]],DeviceRules[Device Min],DeviceRules[Risk Points],,-1)</f>
        <v>3</v>
      </c>
      <c r="P8414">
        <f>_xlfn.XLOOKUP(FraudData[[#This Row],[velocity_last_24h]],VelocityRules[Velocity Min],VelocityRules[Risk Points],,-1)</f>
        <v>0</v>
      </c>
      <c r="Q8414">
        <f>_xlfn.XLOOKUP(FraudData[[#This Row],[merchant_category]],MerchantRules[Merchant Category],MerchantRules[Risk Points],0)</f>
        <v>0</v>
      </c>
      <c r="R8414">
        <f>SUM(FraudData[[#This Row],[Amount Risk]:[Merchant Risk]])</f>
        <v>3</v>
      </c>
      <c r="S8414" t="str" cm="1">
        <f t="array" ref="S8414">_xlfn.IFS(FraudData[[#This Row],[Fraud Risk Score]]&gt;=8,"High Risk",FraudData[[#This Row],[Fraud Risk Score]]&gt;=6,"Medium Risk",TRUE,"Low Risk")</f>
        <v>Low Risk</v>
      </c>
    </row>
    <row r="8415" spans="1:19">
      <c r="A8415">
        <v>8414</v>
      </c>
      <c r="B8415">
        <v>108.33</v>
      </c>
      <c r="C8415">
        <v>7</v>
      </c>
      <c r="D8415" t="s">
        <v>46</v>
      </c>
      <c r="E8415">
        <v>0</v>
      </c>
      <c r="F8415">
        <v>0</v>
      </c>
      <c r="G8415">
        <v>36</v>
      </c>
      <c r="H8415">
        <v>0</v>
      </c>
      <c r="I8415">
        <v>64</v>
      </c>
      <c r="J8415">
        <v>0</v>
      </c>
      <c r="K8415">
        <f>_xlfn.XLOOKUP(FraudData[[#This Row],[amount]],AmountRules[Amount Min],AmountRules[Risk Points],,-1)</f>
        <v>0</v>
      </c>
      <c r="L8415">
        <f>_xlfn.XLOOKUP(FraudData[[#This Row],[transaction_hour]],TimeRules[Hour Min],TimeRules[Risk Points],,-1)</f>
        <v>0</v>
      </c>
      <c r="M8415">
        <f>_xlfn.XLOOKUP(FraudData[[#This Row],[foreign_transaction]],ForeignRules[Foreign Transaction],ForeignRules[Risk Points],0)</f>
        <v>0</v>
      </c>
      <c r="N8415">
        <f>_xlfn.XLOOKUP(FraudData[[#This Row],[location_mismatch]],Table10[Location Mismatch],Table10[Risk Points],0)</f>
        <v>0</v>
      </c>
      <c r="O8415">
        <f>_xlfn.XLOOKUP(FraudData[[#This Row],[device_trust_score]],DeviceRules[Device Min],DeviceRules[Risk Points],,-1)</f>
        <v>2</v>
      </c>
      <c r="P8415">
        <f>_xlfn.XLOOKUP(FraudData[[#This Row],[velocity_last_24h]],VelocityRules[Velocity Min],VelocityRules[Risk Points],,-1)</f>
        <v>0</v>
      </c>
      <c r="Q8415">
        <f>_xlfn.XLOOKUP(FraudData[[#This Row],[merchant_category]],MerchantRules[Merchant Category],MerchantRules[Risk Points],0)</f>
        <v>0</v>
      </c>
      <c r="R8415">
        <f>SUM(FraudData[[#This Row],[Amount Risk]:[Merchant Risk]])</f>
        <v>2</v>
      </c>
      <c r="S8415" t="str" cm="1">
        <f t="array" ref="S8415">_xlfn.IFS(FraudData[[#This Row],[Fraud Risk Score]]&gt;=8,"High Risk",FraudData[[#This Row],[Fraud Risk Score]]&gt;=6,"Medium Risk",TRUE,"Low Risk")</f>
        <v>Low Risk</v>
      </c>
    </row>
    <row r="8416" spans="1:19">
      <c r="A8416">
        <v>8415</v>
      </c>
      <c r="B8416">
        <v>25.8</v>
      </c>
      <c r="C8416">
        <v>5</v>
      </c>
      <c r="D8416" t="s">
        <v>50</v>
      </c>
      <c r="E8416">
        <v>0</v>
      </c>
      <c r="F8416">
        <v>0</v>
      </c>
      <c r="G8416">
        <v>68</v>
      </c>
      <c r="H8416">
        <v>3</v>
      </c>
      <c r="I8416">
        <v>63</v>
      </c>
      <c r="J8416">
        <v>0</v>
      </c>
      <c r="K8416">
        <f>_xlfn.XLOOKUP(FraudData[[#This Row],[amount]],AmountRules[Amount Min],AmountRules[Risk Points],,-1)</f>
        <v>0</v>
      </c>
      <c r="L8416">
        <f>_xlfn.XLOOKUP(FraudData[[#This Row],[transaction_hour]],TimeRules[Hour Min],TimeRules[Risk Points],,-1)</f>
        <v>0</v>
      </c>
      <c r="M8416">
        <f>_xlfn.XLOOKUP(FraudData[[#This Row],[foreign_transaction]],ForeignRules[Foreign Transaction],ForeignRules[Risk Points],0)</f>
        <v>0</v>
      </c>
      <c r="N8416">
        <f>_xlfn.XLOOKUP(FraudData[[#This Row],[location_mismatch]],Table10[Location Mismatch],Table10[Risk Points],0)</f>
        <v>0</v>
      </c>
      <c r="O8416">
        <f>_xlfn.XLOOKUP(FraudData[[#This Row],[device_trust_score]],DeviceRules[Device Min],DeviceRules[Risk Points],,-1)</f>
        <v>1</v>
      </c>
      <c r="P8416">
        <f>_xlfn.XLOOKUP(FraudData[[#This Row],[velocity_last_24h]],VelocityRules[Velocity Min],VelocityRules[Risk Points],,-1)</f>
        <v>0</v>
      </c>
      <c r="Q8416">
        <f>_xlfn.XLOOKUP(FraudData[[#This Row],[merchant_category]],MerchantRules[Merchant Category],MerchantRules[Risk Points],0)</f>
        <v>0</v>
      </c>
      <c r="R8416">
        <f>SUM(FraudData[[#This Row],[Amount Risk]:[Merchant Risk]])</f>
        <v>1</v>
      </c>
      <c r="S8416" t="str" cm="1">
        <f t="array" ref="S8416">_xlfn.IFS(FraudData[[#This Row],[Fraud Risk Score]]&gt;=8,"High Risk",FraudData[[#This Row],[Fraud Risk Score]]&gt;=6,"Medium Risk",TRUE,"Low Risk")</f>
        <v>Low Risk</v>
      </c>
    </row>
    <row r="8417" spans="1:19">
      <c r="A8417">
        <v>8416</v>
      </c>
      <c r="B8417">
        <v>8.85</v>
      </c>
      <c r="C8417">
        <v>22</v>
      </c>
      <c r="D8417" t="s">
        <v>47</v>
      </c>
      <c r="E8417">
        <v>0</v>
      </c>
      <c r="F8417">
        <v>0</v>
      </c>
      <c r="G8417">
        <v>53</v>
      </c>
      <c r="H8417">
        <v>0</v>
      </c>
      <c r="I8417">
        <v>32</v>
      </c>
      <c r="J8417">
        <v>0</v>
      </c>
      <c r="K8417">
        <f>_xlfn.XLOOKUP(FraudData[[#This Row],[amount]],AmountRules[Amount Min],AmountRules[Risk Points],,-1)</f>
        <v>0</v>
      </c>
      <c r="L8417">
        <f>_xlfn.XLOOKUP(FraudData[[#This Row],[transaction_hour]],TimeRules[Hour Min],TimeRules[Risk Points],,-1)</f>
        <v>0</v>
      </c>
      <c r="M8417">
        <f>_xlfn.XLOOKUP(FraudData[[#This Row],[foreign_transaction]],ForeignRules[Foreign Transaction],ForeignRules[Risk Points],0)</f>
        <v>0</v>
      </c>
      <c r="N8417">
        <f>_xlfn.XLOOKUP(FraudData[[#This Row],[location_mismatch]],Table10[Location Mismatch],Table10[Risk Points],0)</f>
        <v>0</v>
      </c>
      <c r="O8417">
        <f>_xlfn.XLOOKUP(FraudData[[#This Row],[device_trust_score]],DeviceRules[Device Min],DeviceRules[Risk Points],,-1)</f>
        <v>1</v>
      </c>
      <c r="P8417">
        <f>_xlfn.XLOOKUP(FraudData[[#This Row],[velocity_last_24h]],VelocityRules[Velocity Min],VelocityRules[Risk Points],,-1)</f>
        <v>0</v>
      </c>
      <c r="Q8417">
        <f>_xlfn.XLOOKUP(FraudData[[#This Row],[merchant_category]],MerchantRules[Merchant Category],MerchantRules[Risk Points],0)</f>
        <v>0</v>
      </c>
      <c r="R8417">
        <f>SUM(FraudData[[#This Row],[Amount Risk]:[Merchant Risk]])</f>
        <v>1</v>
      </c>
      <c r="S8417" t="str" cm="1">
        <f t="array" ref="S8417">_xlfn.IFS(FraudData[[#This Row],[Fraud Risk Score]]&gt;=8,"High Risk",FraudData[[#This Row],[Fraud Risk Score]]&gt;=6,"Medium Risk",TRUE,"Low Risk")</f>
        <v>Low Risk</v>
      </c>
    </row>
    <row r="8418" spans="1:19">
      <c r="A8418">
        <v>8417</v>
      </c>
      <c r="B8418">
        <v>268.83</v>
      </c>
      <c r="C8418">
        <v>12</v>
      </c>
      <c r="D8418" t="s">
        <v>46</v>
      </c>
      <c r="E8418">
        <v>0</v>
      </c>
      <c r="F8418">
        <v>0</v>
      </c>
      <c r="G8418">
        <v>60</v>
      </c>
      <c r="H8418">
        <v>0</v>
      </c>
      <c r="I8418">
        <v>38</v>
      </c>
      <c r="J8418">
        <v>0</v>
      </c>
      <c r="K8418">
        <f>_xlfn.XLOOKUP(FraudData[[#This Row],[amount]],AmountRules[Amount Min],AmountRules[Risk Points],,-1)</f>
        <v>0</v>
      </c>
      <c r="L8418">
        <f>_xlfn.XLOOKUP(FraudData[[#This Row],[transaction_hour]],TimeRules[Hour Min],TimeRules[Risk Points],,-1)</f>
        <v>0</v>
      </c>
      <c r="M8418">
        <f>_xlfn.XLOOKUP(FraudData[[#This Row],[foreign_transaction]],ForeignRules[Foreign Transaction],ForeignRules[Risk Points],0)</f>
        <v>0</v>
      </c>
      <c r="N8418">
        <f>_xlfn.XLOOKUP(FraudData[[#This Row],[location_mismatch]],Table10[Location Mismatch],Table10[Risk Points],0)</f>
        <v>0</v>
      </c>
      <c r="O8418">
        <f>_xlfn.XLOOKUP(FraudData[[#This Row],[device_trust_score]],DeviceRules[Device Min],DeviceRules[Risk Points],,-1)</f>
        <v>1</v>
      </c>
      <c r="P8418">
        <f>_xlfn.XLOOKUP(FraudData[[#This Row],[velocity_last_24h]],VelocityRules[Velocity Min],VelocityRules[Risk Points],,-1)</f>
        <v>0</v>
      </c>
      <c r="Q8418">
        <f>_xlfn.XLOOKUP(FraudData[[#This Row],[merchant_category]],MerchantRules[Merchant Category],MerchantRules[Risk Points],0)</f>
        <v>0</v>
      </c>
      <c r="R8418">
        <f>SUM(FraudData[[#This Row],[Amount Risk]:[Merchant Risk]])</f>
        <v>1</v>
      </c>
      <c r="S8418" t="str" cm="1">
        <f t="array" ref="S8418">_xlfn.IFS(FraudData[[#This Row],[Fraud Risk Score]]&gt;=8,"High Risk",FraudData[[#This Row],[Fraud Risk Score]]&gt;=6,"Medium Risk",TRUE,"Low Risk")</f>
        <v>Low Risk</v>
      </c>
    </row>
    <row r="8419" spans="1:19">
      <c r="A8419">
        <v>8418</v>
      </c>
      <c r="B8419">
        <v>152.19999999999999</v>
      </c>
      <c r="C8419">
        <v>0</v>
      </c>
      <c r="D8419" t="s">
        <v>50</v>
      </c>
      <c r="E8419">
        <v>0</v>
      </c>
      <c r="F8419">
        <v>0</v>
      </c>
      <c r="G8419">
        <v>59</v>
      </c>
      <c r="H8419">
        <v>4</v>
      </c>
      <c r="I8419">
        <v>28</v>
      </c>
      <c r="J8419">
        <v>0</v>
      </c>
      <c r="K8419">
        <f>_xlfn.XLOOKUP(FraudData[[#This Row],[amount]],AmountRules[Amount Min],AmountRules[Risk Points],,-1)</f>
        <v>0</v>
      </c>
      <c r="L8419">
        <f>_xlfn.XLOOKUP(FraudData[[#This Row],[transaction_hour]],TimeRules[Hour Min],TimeRules[Risk Points],,-1)</f>
        <v>3</v>
      </c>
      <c r="M8419">
        <f>_xlfn.XLOOKUP(FraudData[[#This Row],[foreign_transaction]],ForeignRules[Foreign Transaction],ForeignRules[Risk Points],0)</f>
        <v>0</v>
      </c>
      <c r="N8419">
        <f>_xlfn.XLOOKUP(FraudData[[#This Row],[location_mismatch]],Table10[Location Mismatch],Table10[Risk Points],0)</f>
        <v>0</v>
      </c>
      <c r="O8419">
        <f>_xlfn.XLOOKUP(FraudData[[#This Row],[device_trust_score]],DeviceRules[Device Min],DeviceRules[Risk Points],,-1)</f>
        <v>1</v>
      </c>
      <c r="P8419">
        <f>_xlfn.XLOOKUP(FraudData[[#This Row],[velocity_last_24h]],VelocityRules[Velocity Min],VelocityRules[Risk Points],,-1)</f>
        <v>0</v>
      </c>
      <c r="Q8419">
        <f>_xlfn.XLOOKUP(FraudData[[#This Row],[merchant_category]],MerchantRules[Merchant Category],MerchantRules[Risk Points],0)</f>
        <v>0</v>
      </c>
      <c r="R8419">
        <f>SUM(FraudData[[#This Row],[Amount Risk]:[Merchant Risk]])</f>
        <v>4</v>
      </c>
      <c r="S8419" t="str" cm="1">
        <f t="array" ref="S8419">_xlfn.IFS(FraudData[[#This Row],[Fraud Risk Score]]&gt;=8,"High Risk",FraudData[[#This Row],[Fraud Risk Score]]&gt;=6,"Medium Risk",TRUE,"Low Risk")</f>
        <v>Low Risk</v>
      </c>
    </row>
    <row r="8420" spans="1:19">
      <c r="A8420">
        <v>8419</v>
      </c>
      <c r="B8420">
        <v>257.41000000000003</v>
      </c>
      <c r="C8420">
        <v>18</v>
      </c>
      <c r="D8420" t="s">
        <v>50</v>
      </c>
      <c r="E8420">
        <v>0</v>
      </c>
      <c r="F8420">
        <v>0</v>
      </c>
      <c r="G8420">
        <v>32</v>
      </c>
      <c r="H8420">
        <v>1</v>
      </c>
      <c r="I8420">
        <v>38</v>
      </c>
      <c r="J8420">
        <v>0</v>
      </c>
      <c r="K8420">
        <f>_xlfn.XLOOKUP(FraudData[[#This Row],[amount]],AmountRules[Amount Min],AmountRules[Risk Points],,-1)</f>
        <v>0</v>
      </c>
      <c r="L8420">
        <f>_xlfn.XLOOKUP(FraudData[[#This Row],[transaction_hour]],TimeRules[Hour Min],TimeRules[Risk Points],,-1)</f>
        <v>0</v>
      </c>
      <c r="M8420">
        <f>_xlfn.XLOOKUP(FraudData[[#This Row],[foreign_transaction]],ForeignRules[Foreign Transaction],ForeignRules[Risk Points],0)</f>
        <v>0</v>
      </c>
      <c r="N8420">
        <f>_xlfn.XLOOKUP(FraudData[[#This Row],[location_mismatch]],Table10[Location Mismatch],Table10[Risk Points],0)</f>
        <v>0</v>
      </c>
      <c r="O8420">
        <f>_xlfn.XLOOKUP(FraudData[[#This Row],[device_trust_score]],DeviceRules[Device Min],DeviceRules[Risk Points],,-1)</f>
        <v>2</v>
      </c>
      <c r="P8420">
        <f>_xlfn.XLOOKUP(FraudData[[#This Row],[velocity_last_24h]],VelocityRules[Velocity Min],VelocityRules[Risk Points],,-1)</f>
        <v>0</v>
      </c>
      <c r="Q8420">
        <f>_xlfn.XLOOKUP(FraudData[[#This Row],[merchant_category]],MerchantRules[Merchant Category],MerchantRules[Risk Points],0)</f>
        <v>0</v>
      </c>
      <c r="R8420">
        <f>SUM(FraudData[[#This Row],[Amount Risk]:[Merchant Risk]])</f>
        <v>2</v>
      </c>
      <c r="S8420" t="str" cm="1">
        <f t="array" ref="S8420">_xlfn.IFS(FraudData[[#This Row],[Fraud Risk Score]]&gt;=8,"High Risk",FraudData[[#This Row],[Fraud Risk Score]]&gt;=6,"Medium Risk",TRUE,"Low Risk")</f>
        <v>Low Risk</v>
      </c>
    </row>
    <row r="8421" spans="1:19">
      <c r="A8421">
        <v>8420</v>
      </c>
      <c r="B8421">
        <v>29.22</v>
      </c>
      <c r="C8421">
        <v>14</v>
      </c>
      <c r="D8421" t="s">
        <v>46</v>
      </c>
      <c r="E8421">
        <v>0</v>
      </c>
      <c r="F8421">
        <v>0</v>
      </c>
      <c r="G8421">
        <v>40</v>
      </c>
      <c r="H8421">
        <v>1</v>
      </c>
      <c r="I8421">
        <v>58</v>
      </c>
      <c r="J8421">
        <v>0</v>
      </c>
      <c r="K8421">
        <f>_xlfn.XLOOKUP(FraudData[[#This Row],[amount]],AmountRules[Amount Min],AmountRules[Risk Points],,-1)</f>
        <v>0</v>
      </c>
      <c r="L8421">
        <f>_xlfn.XLOOKUP(FraudData[[#This Row],[transaction_hour]],TimeRules[Hour Min],TimeRules[Risk Points],,-1)</f>
        <v>0</v>
      </c>
      <c r="M8421">
        <f>_xlfn.XLOOKUP(FraudData[[#This Row],[foreign_transaction]],ForeignRules[Foreign Transaction],ForeignRules[Risk Points],0)</f>
        <v>0</v>
      </c>
      <c r="N8421">
        <f>_xlfn.XLOOKUP(FraudData[[#This Row],[location_mismatch]],Table10[Location Mismatch],Table10[Risk Points],0)</f>
        <v>0</v>
      </c>
      <c r="O8421">
        <f>_xlfn.XLOOKUP(FraudData[[#This Row],[device_trust_score]],DeviceRules[Device Min],DeviceRules[Risk Points],,-1)</f>
        <v>2</v>
      </c>
      <c r="P8421">
        <f>_xlfn.XLOOKUP(FraudData[[#This Row],[velocity_last_24h]],VelocityRules[Velocity Min],VelocityRules[Risk Points],,-1)</f>
        <v>0</v>
      </c>
      <c r="Q8421">
        <f>_xlfn.XLOOKUP(FraudData[[#This Row],[merchant_category]],MerchantRules[Merchant Category],MerchantRules[Risk Points],0)</f>
        <v>0</v>
      </c>
      <c r="R8421">
        <f>SUM(FraudData[[#This Row],[Amount Risk]:[Merchant Risk]])</f>
        <v>2</v>
      </c>
      <c r="S8421" t="str" cm="1">
        <f t="array" ref="S8421">_xlfn.IFS(FraudData[[#This Row],[Fraud Risk Score]]&gt;=8,"High Risk",FraudData[[#This Row],[Fraud Risk Score]]&gt;=6,"Medium Risk",TRUE,"Low Risk")</f>
        <v>Low Risk</v>
      </c>
    </row>
    <row r="8422" spans="1:19">
      <c r="A8422">
        <v>8421</v>
      </c>
      <c r="B8422">
        <v>152.68</v>
      </c>
      <c r="C8422">
        <v>0</v>
      </c>
      <c r="D8422" t="s">
        <v>50</v>
      </c>
      <c r="E8422">
        <v>0</v>
      </c>
      <c r="F8422">
        <v>0</v>
      </c>
      <c r="G8422">
        <v>67</v>
      </c>
      <c r="H8422">
        <v>2</v>
      </c>
      <c r="I8422">
        <v>29</v>
      </c>
      <c r="J8422">
        <v>0</v>
      </c>
      <c r="K8422">
        <f>_xlfn.XLOOKUP(FraudData[[#This Row],[amount]],AmountRules[Amount Min],AmountRules[Risk Points],,-1)</f>
        <v>0</v>
      </c>
      <c r="L8422">
        <f>_xlfn.XLOOKUP(FraudData[[#This Row],[transaction_hour]],TimeRules[Hour Min],TimeRules[Risk Points],,-1)</f>
        <v>3</v>
      </c>
      <c r="M8422">
        <f>_xlfn.XLOOKUP(FraudData[[#This Row],[foreign_transaction]],ForeignRules[Foreign Transaction],ForeignRules[Risk Points],0)</f>
        <v>0</v>
      </c>
      <c r="N8422">
        <f>_xlfn.XLOOKUP(FraudData[[#This Row],[location_mismatch]],Table10[Location Mismatch],Table10[Risk Points],0)</f>
        <v>0</v>
      </c>
      <c r="O8422">
        <f>_xlfn.XLOOKUP(FraudData[[#This Row],[device_trust_score]],DeviceRules[Device Min],DeviceRules[Risk Points],,-1)</f>
        <v>1</v>
      </c>
      <c r="P8422">
        <f>_xlfn.XLOOKUP(FraudData[[#This Row],[velocity_last_24h]],VelocityRules[Velocity Min],VelocityRules[Risk Points],,-1)</f>
        <v>0</v>
      </c>
      <c r="Q8422">
        <f>_xlfn.XLOOKUP(FraudData[[#This Row],[merchant_category]],MerchantRules[Merchant Category],MerchantRules[Risk Points],0)</f>
        <v>0</v>
      </c>
      <c r="R8422">
        <f>SUM(FraudData[[#This Row],[Amount Risk]:[Merchant Risk]])</f>
        <v>4</v>
      </c>
      <c r="S8422" t="str" cm="1">
        <f t="array" ref="S8422">_xlfn.IFS(FraudData[[#This Row],[Fraud Risk Score]]&gt;=8,"High Risk",FraudData[[#This Row],[Fraud Risk Score]]&gt;=6,"Medium Risk",TRUE,"Low Risk")</f>
        <v>Low Risk</v>
      </c>
    </row>
    <row r="8423" spans="1:19">
      <c r="A8423">
        <v>8422</v>
      </c>
      <c r="B8423">
        <v>52.66</v>
      </c>
      <c r="C8423">
        <v>9</v>
      </c>
      <c r="D8423" t="s">
        <v>48</v>
      </c>
      <c r="E8423">
        <v>0</v>
      </c>
      <c r="F8423">
        <v>0</v>
      </c>
      <c r="G8423">
        <v>93</v>
      </c>
      <c r="H8423">
        <v>2</v>
      </c>
      <c r="I8423">
        <v>67</v>
      </c>
      <c r="J8423">
        <v>0</v>
      </c>
      <c r="K8423">
        <f>_xlfn.XLOOKUP(FraudData[[#This Row],[amount]],AmountRules[Amount Min],AmountRules[Risk Points],,-1)</f>
        <v>0</v>
      </c>
      <c r="L8423">
        <f>_xlfn.XLOOKUP(FraudData[[#This Row],[transaction_hour]],TimeRules[Hour Min],TimeRules[Risk Points],,-1)</f>
        <v>0</v>
      </c>
      <c r="M8423">
        <f>_xlfn.XLOOKUP(FraudData[[#This Row],[foreign_transaction]],ForeignRules[Foreign Transaction],ForeignRules[Risk Points],0)</f>
        <v>0</v>
      </c>
      <c r="N8423">
        <f>_xlfn.XLOOKUP(FraudData[[#This Row],[location_mismatch]],Table10[Location Mismatch],Table10[Risk Points],0)</f>
        <v>0</v>
      </c>
      <c r="O8423">
        <f>_xlfn.XLOOKUP(FraudData[[#This Row],[device_trust_score]],DeviceRules[Device Min],DeviceRules[Risk Points],,-1)</f>
        <v>0</v>
      </c>
      <c r="P8423">
        <f>_xlfn.XLOOKUP(FraudData[[#This Row],[velocity_last_24h]],VelocityRules[Velocity Min],VelocityRules[Risk Points],,-1)</f>
        <v>0</v>
      </c>
      <c r="Q8423">
        <f>_xlfn.XLOOKUP(FraudData[[#This Row],[merchant_category]],MerchantRules[Merchant Category],MerchantRules[Risk Points],0)</f>
        <v>0</v>
      </c>
      <c r="R8423">
        <f>SUM(FraudData[[#This Row],[Amount Risk]:[Merchant Risk]])</f>
        <v>0</v>
      </c>
      <c r="S8423" t="str" cm="1">
        <f t="array" ref="S8423">_xlfn.IFS(FraudData[[#This Row],[Fraud Risk Score]]&gt;=8,"High Risk",FraudData[[#This Row],[Fraud Risk Score]]&gt;=6,"Medium Risk",TRUE,"Low Risk")</f>
        <v>Low Risk</v>
      </c>
    </row>
    <row r="8424" spans="1:19">
      <c r="A8424">
        <v>8423</v>
      </c>
      <c r="B8424">
        <v>46.59</v>
      </c>
      <c r="C8424">
        <v>0</v>
      </c>
      <c r="D8424" t="s">
        <v>47</v>
      </c>
      <c r="E8424">
        <v>0</v>
      </c>
      <c r="F8424">
        <v>0</v>
      </c>
      <c r="G8424">
        <v>40</v>
      </c>
      <c r="H8424">
        <v>1</v>
      </c>
      <c r="I8424">
        <v>31</v>
      </c>
      <c r="J8424">
        <v>0</v>
      </c>
      <c r="K8424">
        <f>_xlfn.XLOOKUP(FraudData[[#This Row],[amount]],AmountRules[Amount Min],AmountRules[Risk Points],,-1)</f>
        <v>0</v>
      </c>
      <c r="L8424">
        <f>_xlfn.XLOOKUP(FraudData[[#This Row],[transaction_hour]],TimeRules[Hour Min],TimeRules[Risk Points],,-1)</f>
        <v>3</v>
      </c>
      <c r="M8424">
        <f>_xlfn.XLOOKUP(FraudData[[#This Row],[foreign_transaction]],ForeignRules[Foreign Transaction],ForeignRules[Risk Points],0)</f>
        <v>0</v>
      </c>
      <c r="N8424">
        <f>_xlfn.XLOOKUP(FraudData[[#This Row],[location_mismatch]],Table10[Location Mismatch],Table10[Risk Points],0)</f>
        <v>0</v>
      </c>
      <c r="O8424">
        <f>_xlfn.XLOOKUP(FraudData[[#This Row],[device_trust_score]],DeviceRules[Device Min],DeviceRules[Risk Points],,-1)</f>
        <v>2</v>
      </c>
      <c r="P8424">
        <f>_xlfn.XLOOKUP(FraudData[[#This Row],[velocity_last_24h]],VelocityRules[Velocity Min],VelocityRules[Risk Points],,-1)</f>
        <v>0</v>
      </c>
      <c r="Q8424">
        <f>_xlfn.XLOOKUP(FraudData[[#This Row],[merchant_category]],MerchantRules[Merchant Category],MerchantRules[Risk Points],0)</f>
        <v>0</v>
      </c>
      <c r="R8424">
        <f>SUM(FraudData[[#This Row],[Amount Risk]:[Merchant Risk]])</f>
        <v>5</v>
      </c>
      <c r="S8424" t="str" cm="1">
        <f t="array" ref="S8424">_xlfn.IFS(FraudData[[#This Row],[Fraud Risk Score]]&gt;=8,"High Risk",FraudData[[#This Row],[Fraud Risk Score]]&gt;=6,"Medium Risk",TRUE,"Low Risk")</f>
        <v>Low Risk</v>
      </c>
    </row>
    <row r="8425" spans="1:19">
      <c r="A8425">
        <v>8424</v>
      </c>
      <c r="B8425">
        <v>2.09</v>
      </c>
      <c r="C8425">
        <v>11</v>
      </c>
      <c r="D8425" t="s">
        <v>47</v>
      </c>
      <c r="E8425">
        <v>0</v>
      </c>
      <c r="F8425">
        <v>0</v>
      </c>
      <c r="G8425">
        <v>80</v>
      </c>
      <c r="H8425">
        <v>5</v>
      </c>
      <c r="I8425">
        <v>20</v>
      </c>
      <c r="J8425">
        <v>0</v>
      </c>
      <c r="K8425">
        <f>_xlfn.XLOOKUP(FraudData[[#This Row],[amount]],AmountRules[Amount Min],AmountRules[Risk Points],,-1)</f>
        <v>0</v>
      </c>
      <c r="L8425">
        <f>_xlfn.XLOOKUP(FraudData[[#This Row],[transaction_hour]],TimeRules[Hour Min],TimeRules[Risk Points],,-1)</f>
        <v>0</v>
      </c>
      <c r="M8425">
        <f>_xlfn.XLOOKUP(FraudData[[#This Row],[foreign_transaction]],ForeignRules[Foreign Transaction],ForeignRules[Risk Points],0)</f>
        <v>0</v>
      </c>
      <c r="N8425">
        <f>_xlfn.XLOOKUP(FraudData[[#This Row],[location_mismatch]],Table10[Location Mismatch],Table10[Risk Points],0)</f>
        <v>0</v>
      </c>
      <c r="O8425">
        <f>_xlfn.XLOOKUP(FraudData[[#This Row],[device_trust_score]],DeviceRules[Device Min],DeviceRules[Risk Points],,-1)</f>
        <v>0</v>
      </c>
      <c r="P8425">
        <f>_xlfn.XLOOKUP(FraudData[[#This Row],[velocity_last_24h]],VelocityRules[Velocity Min],VelocityRules[Risk Points],,-1)</f>
        <v>3</v>
      </c>
      <c r="Q8425">
        <f>_xlfn.XLOOKUP(FraudData[[#This Row],[merchant_category]],MerchantRules[Merchant Category],MerchantRules[Risk Points],0)</f>
        <v>0</v>
      </c>
      <c r="R8425">
        <f>SUM(FraudData[[#This Row],[Amount Risk]:[Merchant Risk]])</f>
        <v>3</v>
      </c>
      <c r="S8425" t="str" cm="1">
        <f t="array" ref="S8425">_xlfn.IFS(FraudData[[#This Row],[Fraud Risk Score]]&gt;=8,"High Risk",FraudData[[#This Row],[Fraud Risk Score]]&gt;=6,"Medium Risk",TRUE,"Low Risk")</f>
        <v>Low Risk</v>
      </c>
    </row>
    <row r="8426" spans="1:19">
      <c r="A8426">
        <v>8425</v>
      </c>
      <c r="B8426">
        <v>25.14</v>
      </c>
      <c r="C8426">
        <v>10</v>
      </c>
      <c r="D8426" t="s">
        <v>50</v>
      </c>
      <c r="E8426">
        <v>0</v>
      </c>
      <c r="F8426">
        <v>0</v>
      </c>
      <c r="G8426">
        <v>65</v>
      </c>
      <c r="H8426">
        <v>4</v>
      </c>
      <c r="I8426">
        <v>37</v>
      </c>
      <c r="J8426">
        <v>0</v>
      </c>
      <c r="K8426">
        <f>_xlfn.XLOOKUP(FraudData[[#This Row],[amount]],AmountRules[Amount Min],AmountRules[Risk Points],,-1)</f>
        <v>0</v>
      </c>
      <c r="L8426">
        <f>_xlfn.XLOOKUP(FraudData[[#This Row],[transaction_hour]],TimeRules[Hour Min],TimeRules[Risk Points],,-1)</f>
        <v>0</v>
      </c>
      <c r="M8426">
        <f>_xlfn.XLOOKUP(FraudData[[#This Row],[foreign_transaction]],ForeignRules[Foreign Transaction],ForeignRules[Risk Points],0)</f>
        <v>0</v>
      </c>
      <c r="N8426">
        <f>_xlfn.XLOOKUP(FraudData[[#This Row],[location_mismatch]],Table10[Location Mismatch],Table10[Risk Points],0)</f>
        <v>0</v>
      </c>
      <c r="O8426">
        <f>_xlfn.XLOOKUP(FraudData[[#This Row],[device_trust_score]],DeviceRules[Device Min],DeviceRules[Risk Points],,-1)</f>
        <v>1</v>
      </c>
      <c r="P8426">
        <f>_xlfn.XLOOKUP(FraudData[[#This Row],[velocity_last_24h]],VelocityRules[Velocity Min],VelocityRules[Risk Points],,-1)</f>
        <v>0</v>
      </c>
      <c r="Q8426">
        <f>_xlfn.XLOOKUP(FraudData[[#This Row],[merchant_category]],MerchantRules[Merchant Category],MerchantRules[Risk Points],0)</f>
        <v>0</v>
      </c>
      <c r="R8426">
        <f>SUM(FraudData[[#This Row],[Amount Risk]:[Merchant Risk]])</f>
        <v>1</v>
      </c>
      <c r="S8426" t="str" cm="1">
        <f t="array" ref="S8426">_xlfn.IFS(FraudData[[#This Row],[Fraud Risk Score]]&gt;=8,"High Risk",FraudData[[#This Row],[Fraud Risk Score]]&gt;=6,"Medium Risk",TRUE,"Low Risk")</f>
        <v>Low Risk</v>
      </c>
    </row>
    <row r="8427" spans="1:19">
      <c r="A8427">
        <v>8426</v>
      </c>
      <c r="B8427">
        <v>66.599999999999994</v>
      </c>
      <c r="C8427">
        <v>16</v>
      </c>
      <c r="D8427" t="s">
        <v>46</v>
      </c>
      <c r="E8427">
        <v>0</v>
      </c>
      <c r="F8427">
        <v>0</v>
      </c>
      <c r="G8427">
        <v>32</v>
      </c>
      <c r="H8427">
        <v>4</v>
      </c>
      <c r="I8427">
        <v>55</v>
      </c>
      <c r="J8427">
        <v>0</v>
      </c>
      <c r="K8427">
        <f>_xlfn.XLOOKUP(FraudData[[#This Row],[amount]],AmountRules[Amount Min],AmountRules[Risk Points],,-1)</f>
        <v>0</v>
      </c>
      <c r="L8427">
        <f>_xlfn.XLOOKUP(FraudData[[#This Row],[transaction_hour]],TimeRules[Hour Min],TimeRules[Risk Points],,-1)</f>
        <v>0</v>
      </c>
      <c r="M8427">
        <f>_xlfn.XLOOKUP(FraudData[[#This Row],[foreign_transaction]],ForeignRules[Foreign Transaction],ForeignRules[Risk Points],0)</f>
        <v>0</v>
      </c>
      <c r="N8427">
        <f>_xlfn.XLOOKUP(FraudData[[#This Row],[location_mismatch]],Table10[Location Mismatch],Table10[Risk Points],0)</f>
        <v>0</v>
      </c>
      <c r="O8427">
        <f>_xlfn.XLOOKUP(FraudData[[#This Row],[device_trust_score]],DeviceRules[Device Min],DeviceRules[Risk Points],,-1)</f>
        <v>2</v>
      </c>
      <c r="P8427">
        <f>_xlfn.XLOOKUP(FraudData[[#This Row],[velocity_last_24h]],VelocityRules[Velocity Min],VelocityRules[Risk Points],,-1)</f>
        <v>0</v>
      </c>
      <c r="Q8427">
        <f>_xlfn.XLOOKUP(FraudData[[#This Row],[merchant_category]],MerchantRules[Merchant Category],MerchantRules[Risk Points],0)</f>
        <v>0</v>
      </c>
      <c r="R8427">
        <f>SUM(FraudData[[#This Row],[Amount Risk]:[Merchant Risk]])</f>
        <v>2</v>
      </c>
      <c r="S8427" t="str" cm="1">
        <f t="array" ref="S8427">_xlfn.IFS(FraudData[[#This Row],[Fraud Risk Score]]&gt;=8,"High Risk",FraudData[[#This Row],[Fraud Risk Score]]&gt;=6,"Medium Risk",TRUE,"Low Risk")</f>
        <v>Low Risk</v>
      </c>
    </row>
    <row r="8428" spans="1:19">
      <c r="A8428">
        <v>8427</v>
      </c>
      <c r="B8428">
        <v>22.37</v>
      </c>
      <c r="C8428">
        <v>3</v>
      </c>
      <c r="D8428" t="s">
        <v>49</v>
      </c>
      <c r="E8428">
        <v>0</v>
      </c>
      <c r="F8428">
        <v>0</v>
      </c>
      <c r="G8428">
        <v>78</v>
      </c>
      <c r="H8428">
        <v>1</v>
      </c>
      <c r="I8428">
        <v>52</v>
      </c>
      <c r="J8428">
        <v>0</v>
      </c>
      <c r="K8428">
        <f>_xlfn.XLOOKUP(FraudData[[#This Row],[amount]],AmountRules[Amount Min],AmountRules[Risk Points],,-1)</f>
        <v>0</v>
      </c>
      <c r="L8428">
        <f>_xlfn.XLOOKUP(FraudData[[#This Row],[transaction_hour]],TimeRules[Hour Min],TimeRules[Risk Points],,-1)</f>
        <v>3</v>
      </c>
      <c r="M8428">
        <f>_xlfn.XLOOKUP(FraudData[[#This Row],[foreign_transaction]],ForeignRules[Foreign Transaction],ForeignRules[Risk Points],0)</f>
        <v>0</v>
      </c>
      <c r="N8428">
        <f>_xlfn.XLOOKUP(FraudData[[#This Row],[location_mismatch]],Table10[Location Mismatch],Table10[Risk Points],0)</f>
        <v>0</v>
      </c>
      <c r="O8428">
        <f>_xlfn.XLOOKUP(FraudData[[#This Row],[device_trust_score]],DeviceRules[Device Min],DeviceRules[Risk Points],,-1)</f>
        <v>0</v>
      </c>
      <c r="P8428">
        <f>_xlfn.XLOOKUP(FraudData[[#This Row],[velocity_last_24h]],VelocityRules[Velocity Min],VelocityRules[Risk Points],,-1)</f>
        <v>0</v>
      </c>
      <c r="Q8428">
        <f>_xlfn.XLOOKUP(FraudData[[#This Row],[merchant_category]],MerchantRules[Merchant Category],MerchantRules[Risk Points],0)</f>
        <v>1</v>
      </c>
      <c r="R8428">
        <f>SUM(FraudData[[#This Row],[Amount Risk]:[Merchant Risk]])</f>
        <v>4</v>
      </c>
      <c r="S8428" t="str" cm="1">
        <f t="array" ref="S8428">_xlfn.IFS(FraudData[[#This Row],[Fraud Risk Score]]&gt;=8,"High Risk",FraudData[[#This Row],[Fraud Risk Score]]&gt;=6,"Medium Risk",TRUE,"Low Risk")</f>
        <v>Low Risk</v>
      </c>
    </row>
    <row r="8429" spans="1:19">
      <c r="A8429">
        <v>8428</v>
      </c>
      <c r="B8429">
        <v>766.55</v>
      </c>
      <c r="C8429">
        <v>22</v>
      </c>
      <c r="D8429" t="s">
        <v>50</v>
      </c>
      <c r="E8429">
        <v>0</v>
      </c>
      <c r="F8429">
        <v>0</v>
      </c>
      <c r="G8429">
        <v>29</v>
      </c>
      <c r="H8429">
        <v>0</v>
      </c>
      <c r="I8429">
        <v>41</v>
      </c>
      <c r="J8429">
        <v>0</v>
      </c>
      <c r="K8429">
        <f>_xlfn.XLOOKUP(FraudData[[#This Row],[amount]],AmountRules[Amount Min],AmountRules[Risk Points],,-1)</f>
        <v>1</v>
      </c>
      <c r="L8429">
        <f>_xlfn.XLOOKUP(FraudData[[#This Row],[transaction_hour]],TimeRules[Hour Min],TimeRules[Risk Points],,-1)</f>
        <v>0</v>
      </c>
      <c r="M8429">
        <f>_xlfn.XLOOKUP(FraudData[[#This Row],[foreign_transaction]],ForeignRules[Foreign Transaction],ForeignRules[Risk Points],0)</f>
        <v>0</v>
      </c>
      <c r="N8429">
        <f>_xlfn.XLOOKUP(FraudData[[#This Row],[location_mismatch]],Table10[Location Mismatch],Table10[Risk Points],0)</f>
        <v>0</v>
      </c>
      <c r="O8429">
        <f>_xlfn.XLOOKUP(FraudData[[#This Row],[device_trust_score]],DeviceRules[Device Min],DeviceRules[Risk Points],,-1)</f>
        <v>3</v>
      </c>
      <c r="P8429">
        <f>_xlfn.XLOOKUP(FraudData[[#This Row],[velocity_last_24h]],VelocityRules[Velocity Min],VelocityRules[Risk Points],,-1)</f>
        <v>0</v>
      </c>
      <c r="Q8429">
        <f>_xlfn.XLOOKUP(FraudData[[#This Row],[merchant_category]],MerchantRules[Merchant Category],MerchantRules[Risk Points],0)</f>
        <v>0</v>
      </c>
      <c r="R8429">
        <f>SUM(FraudData[[#This Row],[Amount Risk]:[Merchant Risk]])</f>
        <v>4</v>
      </c>
      <c r="S8429" t="str" cm="1">
        <f t="array" ref="S8429">_xlfn.IFS(FraudData[[#This Row],[Fraud Risk Score]]&gt;=8,"High Risk",FraudData[[#This Row],[Fraud Risk Score]]&gt;=6,"Medium Risk",TRUE,"Low Risk")</f>
        <v>Low Risk</v>
      </c>
    </row>
    <row r="8430" spans="1:19">
      <c r="A8430">
        <v>8429</v>
      </c>
      <c r="B8430">
        <v>66.44</v>
      </c>
      <c r="C8430">
        <v>6</v>
      </c>
      <c r="D8430" t="s">
        <v>49</v>
      </c>
      <c r="E8430">
        <v>0</v>
      </c>
      <c r="F8430">
        <v>0</v>
      </c>
      <c r="G8430">
        <v>33</v>
      </c>
      <c r="H8430">
        <v>0</v>
      </c>
      <c r="I8430">
        <v>42</v>
      </c>
      <c r="J8430">
        <v>0</v>
      </c>
      <c r="K8430">
        <f>_xlfn.XLOOKUP(FraudData[[#This Row],[amount]],AmountRules[Amount Min],AmountRules[Risk Points],,-1)</f>
        <v>0</v>
      </c>
      <c r="L8430">
        <f>_xlfn.XLOOKUP(FraudData[[#This Row],[transaction_hour]],TimeRules[Hour Min],TimeRules[Risk Points],,-1)</f>
        <v>0</v>
      </c>
      <c r="M8430">
        <f>_xlfn.XLOOKUP(FraudData[[#This Row],[foreign_transaction]],ForeignRules[Foreign Transaction],ForeignRules[Risk Points],0)</f>
        <v>0</v>
      </c>
      <c r="N8430">
        <f>_xlfn.XLOOKUP(FraudData[[#This Row],[location_mismatch]],Table10[Location Mismatch],Table10[Risk Points],0)</f>
        <v>0</v>
      </c>
      <c r="O8430">
        <f>_xlfn.XLOOKUP(FraudData[[#This Row],[device_trust_score]],DeviceRules[Device Min],DeviceRules[Risk Points],,-1)</f>
        <v>2</v>
      </c>
      <c r="P8430">
        <f>_xlfn.XLOOKUP(FraudData[[#This Row],[velocity_last_24h]],VelocityRules[Velocity Min],VelocityRules[Risk Points],,-1)</f>
        <v>0</v>
      </c>
      <c r="Q8430">
        <f>_xlfn.XLOOKUP(FraudData[[#This Row],[merchant_category]],MerchantRules[Merchant Category],MerchantRules[Risk Points],0)</f>
        <v>1</v>
      </c>
      <c r="R8430">
        <f>SUM(FraudData[[#This Row],[Amount Risk]:[Merchant Risk]])</f>
        <v>3</v>
      </c>
      <c r="S8430" t="str" cm="1">
        <f t="array" ref="S8430">_xlfn.IFS(FraudData[[#This Row],[Fraud Risk Score]]&gt;=8,"High Risk",FraudData[[#This Row],[Fraud Risk Score]]&gt;=6,"Medium Risk",TRUE,"Low Risk")</f>
        <v>Low Risk</v>
      </c>
    </row>
    <row r="8431" spans="1:19">
      <c r="A8431">
        <v>8430</v>
      </c>
      <c r="B8431">
        <v>25.13</v>
      </c>
      <c r="C8431">
        <v>11</v>
      </c>
      <c r="D8431" t="s">
        <v>50</v>
      </c>
      <c r="E8431">
        <v>1</v>
      </c>
      <c r="F8431">
        <v>0</v>
      </c>
      <c r="G8431">
        <v>90</v>
      </c>
      <c r="H8431">
        <v>2</v>
      </c>
      <c r="I8431">
        <v>19</v>
      </c>
      <c r="J8431">
        <v>0</v>
      </c>
      <c r="K8431">
        <f>_xlfn.XLOOKUP(FraudData[[#This Row],[amount]],AmountRules[Amount Min],AmountRules[Risk Points],,-1)</f>
        <v>0</v>
      </c>
      <c r="L8431">
        <f>_xlfn.XLOOKUP(FraudData[[#This Row],[transaction_hour]],TimeRules[Hour Min],TimeRules[Risk Points],,-1)</f>
        <v>0</v>
      </c>
      <c r="M8431">
        <f>_xlfn.XLOOKUP(FraudData[[#This Row],[foreign_transaction]],ForeignRules[Foreign Transaction],ForeignRules[Risk Points],0)</f>
        <v>3</v>
      </c>
      <c r="N8431">
        <f>_xlfn.XLOOKUP(FraudData[[#This Row],[location_mismatch]],Table10[Location Mismatch],Table10[Risk Points],0)</f>
        <v>0</v>
      </c>
      <c r="O8431">
        <f>_xlfn.XLOOKUP(FraudData[[#This Row],[device_trust_score]],DeviceRules[Device Min],DeviceRules[Risk Points],,-1)</f>
        <v>0</v>
      </c>
      <c r="P8431">
        <f>_xlfn.XLOOKUP(FraudData[[#This Row],[velocity_last_24h]],VelocityRules[Velocity Min],VelocityRules[Risk Points],,-1)</f>
        <v>0</v>
      </c>
      <c r="Q8431">
        <f>_xlfn.XLOOKUP(FraudData[[#This Row],[merchant_category]],MerchantRules[Merchant Category],MerchantRules[Risk Points],0)</f>
        <v>0</v>
      </c>
      <c r="R8431">
        <f>SUM(FraudData[[#This Row],[Amount Risk]:[Merchant Risk]])</f>
        <v>3</v>
      </c>
      <c r="S8431" t="str" cm="1">
        <f t="array" ref="S8431">_xlfn.IFS(FraudData[[#This Row],[Fraud Risk Score]]&gt;=8,"High Risk",FraudData[[#This Row],[Fraud Risk Score]]&gt;=6,"Medium Risk",TRUE,"Low Risk")</f>
        <v>Low Risk</v>
      </c>
    </row>
    <row r="8432" spans="1:19">
      <c r="A8432">
        <v>8431</v>
      </c>
      <c r="B8432">
        <v>39.96</v>
      </c>
      <c r="C8432">
        <v>12</v>
      </c>
      <c r="D8432" t="s">
        <v>49</v>
      </c>
      <c r="E8432">
        <v>0</v>
      </c>
      <c r="F8432">
        <v>0</v>
      </c>
      <c r="G8432">
        <v>95</v>
      </c>
      <c r="H8432">
        <v>3</v>
      </c>
      <c r="I8432">
        <v>28</v>
      </c>
      <c r="J8432">
        <v>0</v>
      </c>
      <c r="K8432">
        <f>_xlfn.XLOOKUP(FraudData[[#This Row],[amount]],AmountRules[Amount Min],AmountRules[Risk Points],,-1)</f>
        <v>0</v>
      </c>
      <c r="L8432">
        <f>_xlfn.XLOOKUP(FraudData[[#This Row],[transaction_hour]],TimeRules[Hour Min],TimeRules[Risk Points],,-1)</f>
        <v>0</v>
      </c>
      <c r="M8432">
        <f>_xlfn.XLOOKUP(FraudData[[#This Row],[foreign_transaction]],ForeignRules[Foreign Transaction],ForeignRules[Risk Points],0)</f>
        <v>0</v>
      </c>
      <c r="N8432">
        <f>_xlfn.XLOOKUP(FraudData[[#This Row],[location_mismatch]],Table10[Location Mismatch],Table10[Risk Points],0)</f>
        <v>0</v>
      </c>
      <c r="O8432">
        <f>_xlfn.XLOOKUP(FraudData[[#This Row],[device_trust_score]],DeviceRules[Device Min],DeviceRules[Risk Points],,-1)</f>
        <v>0</v>
      </c>
      <c r="P8432">
        <f>_xlfn.XLOOKUP(FraudData[[#This Row],[velocity_last_24h]],VelocityRules[Velocity Min],VelocityRules[Risk Points],,-1)</f>
        <v>0</v>
      </c>
      <c r="Q8432">
        <f>_xlfn.XLOOKUP(FraudData[[#This Row],[merchant_category]],MerchantRules[Merchant Category],MerchantRules[Risk Points],0)</f>
        <v>1</v>
      </c>
      <c r="R8432">
        <f>SUM(FraudData[[#This Row],[Amount Risk]:[Merchant Risk]])</f>
        <v>1</v>
      </c>
      <c r="S8432" t="str" cm="1">
        <f t="array" ref="S8432">_xlfn.IFS(FraudData[[#This Row],[Fraud Risk Score]]&gt;=8,"High Risk",FraudData[[#This Row],[Fraud Risk Score]]&gt;=6,"Medium Risk",TRUE,"Low Risk")</f>
        <v>Low Risk</v>
      </c>
    </row>
    <row r="8433" spans="1:19">
      <c r="A8433">
        <v>8432</v>
      </c>
      <c r="B8433">
        <v>159.47999999999999</v>
      </c>
      <c r="C8433">
        <v>4</v>
      </c>
      <c r="D8433" t="s">
        <v>50</v>
      </c>
      <c r="E8433">
        <v>0</v>
      </c>
      <c r="F8433">
        <v>0</v>
      </c>
      <c r="G8433">
        <v>54</v>
      </c>
      <c r="H8433">
        <v>2</v>
      </c>
      <c r="I8433">
        <v>29</v>
      </c>
      <c r="J8433">
        <v>0</v>
      </c>
      <c r="K8433">
        <f>_xlfn.XLOOKUP(FraudData[[#This Row],[amount]],AmountRules[Amount Min],AmountRules[Risk Points],,-1)</f>
        <v>0</v>
      </c>
      <c r="L8433">
        <f>_xlfn.XLOOKUP(FraudData[[#This Row],[transaction_hour]],TimeRules[Hour Min],TimeRules[Risk Points],,-1)</f>
        <v>0</v>
      </c>
      <c r="M8433">
        <f>_xlfn.XLOOKUP(FraudData[[#This Row],[foreign_transaction]],ForeignRules[Foreign Transaction],ForeignRules[Risk Points],0)</f>
        <v>0</v>
      </c>
      <c r="N8433">
        <f>_xlfn.XLOOKUP(FraudData[[#This Row],[location_mismatch]],Table10[Location Mismatch],Table10[Risk Points],0)</f>
        <v>0</v>
      </c>
      <c r="O8433">
        <f>_xlfn.XLOOKUP(FraudData[[#This Row],[device_trust_score]],DeviceRules[Device Min],DeviceRules[Risk Points],,-1)</f>
        <v>1</v>
      </c>
      <c r="P8433">
        <f>_xlfn.XLOOKUP(FraudData[[#This Row],[velocity_last_24h]],VelocityRules[Velocity Min],VelocityRules[Risk Points],,-1)</f>
        <v>0</v>
      </c>
      <c r="Q8433">
        <f>_xlfn.XLOOKUP(FraudData[[#This Row],[merchant_category]],MerchantRules[Merchant Category],MerchantRules[Risk Points],0)</f>
        <v>0</v>
      </c>
      <c r="R8433">
        <f>SUM(FraudData[[#This Row],[Amount Risk]:[Merchant Risk]])</f>
        <v>1</v>
      </c>
      <c r="S8433" t="str" cm="1">
        <f t="array" ref="S8433">_xlfn.IFS(FraudData[[#This Row],[Fraud Risk Score]]&gt;=8,"High Risk",FraudData[[#This Row],[Fraud Risk Score]]&gt;=6,"Medium Risk",TRUE,"Low Risk")</f>
        <v>Low Risk</v>
      </c>
    </row>
    <row r="8434" spans="1:19">
      <c r="A8434">
        <v>8433</v>
      </c>
      <c r="B8434">
        <v>11.91</v>
      </c>
      <c r="C8434">
        <v>5</v>
      </c>
      <c r="D8434" t="s">
        <v>46</v>
      </c>
      <c r="E8434">
        <v>0</v>
      </c>
      <c r="F8434">
        <v>0</v>
      </c>
      <c r="G8434">
        <v>89</v>
      </c>
      <c r="H8434">
        <v>2</v>
      </c>
      <c r="I8434">
        <v>33</v>
      </c>
      <c r="J8434">
        <v>0</v>
      </c>
      <c r="K8434">
        <f>_xlfn.XLOOKUP(FraudData[[#This Row],[amount]],AmountRules[Amount Min],AmountRules[Risk Points],,-1)</f>
        <v>0</v>
      </c>
      <c r="L8434">
        <f>_xlfn.XLOOKUP(FraudData[[#This Row],[transaction_hour]],TimeRules[Hour Min],TimeRules[Risk Points],,-1)</f>
        <v>0</v>
      </c>
      <c r="M8434">
        <f>_xlfn.XLOOKUP(FraudData[[#This Row],[foreign_transaction]],ForeignRules[Foreign Transaction],ForeignRules[Risk Points],0)</f>
        <v>0</v>
      </c>
      <c r="N8434">
        <f>_xlfn.XLOOKUP(FraudData[[#This Row],[location_mismatch]],Table10[Location Mismatch],Table10[Risk Points],0)</f>
        <v>0</v>
      </c>
      <c r="O8434">
        <f>_xlfn.XLOOKUP(FraudData[[#This Row],[device_trust_score]],DeviceRules[Device Min],DeviceRules[Risk Points],,-1)</f>
        <v>0</v>
      </c>
      <c r="P8434">
        <f>_xlfn.XLOOKUP(FraudData[[#This Row],[velocity_last_24h]],VelocityRules[Velocity Min],VelocityRules[Risk Points],,-1)</f>
        <v>0</v>
      </c>
      <c r="Q8434">
        <f>_xlfn.XLOOKUP(FraudData[[#This Row],[merchant_category]],MerchantRules[Merchant Category],MerchantRules[Risk Points],0)</f>
        <v>0</v>
      </c>
      <c r="R8434">
        <f>SUM(FraudData[[#This Row],[Amount Risk]:[Merchant Risk]])</f>
        <v>0</v>
      </c>
      <c r="S8434" t="str" cm="1">
        <f t="array" ref="S8434">_xlfn.IFS(FraudData[[#This Row],[Fraud Risk Score]]&gt;=8,"High Risk",FraudData[[#This Row],[Fraud Risk Score]]&gt;=6,"Medium Risk",TRUE,"Low Risk")</f>
        <v>Low Risk</v>
      </c>
    </row>
    <row r="8435" spans="1:19">
      <c r="A8435">
        <v>8434</v>
      </c>
      <c r="B8435">
        <v>357.06</v>
      </c>
      <c r="C8435">
        <v>1</v>
      </c>
      <c r="D8435" t="s">
        <v>49</v>
      </c>
      <c r="E8435">
        <v>0</v>
      </c>
      <c r="F8435">
        <v>1</v>
      </c>
      <c r="G8435">
        <v>54</v>
      </c>
      <c r="H8435">
        <v>3</v>
      </c>
      <c r="I8435">
        <v>40</v>
      </c>
      <c r="J8435">
        <v>0</v>
      </c>
      <c r="K8435">
        <f>_xlfn.XLOOKUP(FraudData[[#This Row],[amount]],AmountRules[Amount Min],AmountRules[Risk Points],,-1)</f>
        <v>0</v>
      </c>
      <c r="L8435">
        <f>_xlfn.XLOOKUP(FraudData[[#This Row],[transaction_hour]],TimeRules[Hour Min],TimeRules[Risk Points],,-1)</f>
        <v>3</v>
      </c>
      <c r="M8435">
        <f>_xlfn.XLOOKUP(FraudData[[#This Row],[foreign_transaction]],ForeignRules[Foreign Transaction],ForeignRules[Risk Points],0)</f>
        <v>0</v>
      </c>
      <c r="N8435">
        <f>_xlfn.XLOOKUP(FraudData[[#This Row],[location_mismatch]],Table10[Location Mismatch],Table10[Risk Points],0)</f>
        <v>3</v>
      </c>
      <c r="O8435">
        <f>_xlfn.XLOOKUP(FraudData[[#This Row],[device_trust_score]],DeviceRules[Device Min],DeviceRules[Risk Points],,-1)</f>
        <v>1</v>
      </c>
      <c r="P8435">
        <f>_xlfn.XLOOKUP(FraudData[[#This Row],[velocity_last_24h]],VelocityRules[Velocity Min],VelocityRules[Risk Points],,-1)</f>
        <v>0</v>
      </c>
      <c r="Q8435">
        <f>_xlfn.XLOOKUP(FraudData[[#This Row],[merchant_category]],MerchantRules[Merchant Category],MerchantRules[Risk Points],0)</f>
        <v>1</v>
      </c>
      <c r="R8435">
        <f>SUM(FraudData[[#This Row],[Amount Risk]:[Merchant Risk]])</f>
        <v>8</v>
      </c>
      <c r="S8435" t="str" cm="1">
        <f t="array" ref="S8435">_xlfn.IFS(FraudData[[#This Row],[Fraud Risk Score]]&gt;=8,"High Risk",FraudData[[#This Row],[Fraud Risk Score]]&gt;=6,"Medium Risk",TRUE,"Low Risk")</f>
        <v>High Risk</v>
      </c>
    </row>
    <row r="8436" spans="1:19">
      <c r="A8436">
        <v>8435</v>
      </c>
      <c r="B8436">
        <v>586.28</v>
      </c>
      <c r="C8436">
        <v>20</v>
      </c>
      <c r="D8436" t="s">
        <v>48</v>
      </c>
      <c r="E8436">
        <v>0</v>
      </c>
      <c r="F8436">
        <v>0</v>
      </c>
      <c r="G8436">
        <v>71</v>
      </c>
      <c r="H8436">
        <v>2</v>
      </c>
      <c r="I8436">
        <v>62</v>
      </c>
      <c r="J8436">
        <v>0</v>
      </c>
      <c r="K8436">
        <f>_xlfn.XLOOKUP(FraudData[[#This Row],[amount]],AmountRules[Amount Min],AmountRules[Risk Points],,-1)</f>
        <v>1</v>
      </c>
      <c r="L8436">
        <f>_xlfn.XLOOKUP(FraudData[[#This Row],[transaction_hour]],TimeRules[Hour Min],TimeRules[Risk Points],,-1)</f>
        <v>0</v>
      </c>
      <c r="M8436">
        <f>_xlfn.XLOOKUP(FraudData[[#This Row],[foreign_transaction]],ForeignRules[Foreign Transaction],ForeignRules[Risk Points],0)</f>
        <v>0</v>
      </c>
      <c r="N8436">
        <f>_xlfn.XLOOKUP(FraudData[[#This Row],[location_mismatch]],Table10[Location Mismatch],Table10[Risk Points],0)</f>
        <v>0</v>
      </c>
      <c r="O8436">
        <f>_xlfn.XLOOKUP(FraudData[[#This Row],[device_trust_score]],DeviceRules[Device Min],DeviceRules[Risk Points],,-1)</f>
        <v>0</v>
      </c>
      <c r="P8436">
        <f>_xlfn.XLOOKUP(FraudData[[#This Row],[velocity_last_24h]],VelocityRules[Velocity Min],VelocityRules[Risk Points],,-1)</f>
        <v>0</v>
      </c>
      <c r="Q8436">
        <f>_xlfn.XLOOKUP(FraudData[[#This Row],[merchant_category]],MerchantRules[Merchant Category],MerchantRules[Risk Points],0)</f>
        <v>0</v>
      </c>
      <c r="R8436">
        <f>SUM(FraudData[[#This Row],[Amount Risk]:[Merchant Risk]])</f>
        <v>1</v>
      </c>
      <c r="S8436" t="str" cm="1">
        <f t="array" ref="S8436">_xlfn.IFS(FraudData[[#This Row],[Fraud Risk Score]]&gt;=8,"High Risk",FraudData[[#This Row],[Fraud Risk Score]]&gt;=6,"Medium Risk",TRUE,"Low Risk")</f>
        <v>Low Risk</v>
      </c>
    </row>
    <row r="8437" spans="1:19">
      <c r="A8437">
        <v>8436</v>
      </c>
      <c r="B8437">
        <v>51</v>
      </c>
      <c r="C8437">
        <v>6</v>
      </c>
      <c r="D8437" t="s">
        <v>46</v>
      </c>
      <c r="E8437">
        <v>0</v>
      </c>
      <c r="F8437">
        <v>0</v>
      </c>
      <c r="G8437">
        <v>55</v>
      </c>
      <c r="H8437">
        <v>3</v>
      </c>
      <c r="I8437">
        <v>33</v>
      </c>
      <c r="J8437">
        <v>0</v>
      </c>
      <c r="K8437">
        <f>_xlfn.XLOOKUP(FraudData[[#This Row],[amount]],AmountRules[Amount Min],AmountRules[Risk Points],,-1)</f>
        <v>0</v>
      </c>
      <c r="L8437">
        <f>_xlfn.XLOOKUP(FraudData[[#This Row],[transaction_hour]],TimeRules[Hour Min],TimeRules[Risk Points],,-1)</f>
        <v>0</v>
      </c>
      <c r="M8437">
        <f>_xlfn.XLOOKUP(FraudData[[#This Row],[foreign_transaction]],ForeignRules[Foreign Transaction],ForeignRules[Risk Points],0)</f>
        <v>0</v>
      </c>
      <c r="N8437">
        <f>_xlfn.XLOOKUP(FraudData[[#This Row],[location_mismatch]],Table10[Location Mismatch],Table10[Risk Points],0)</f>
        <v>0</v>
      </c>
      <c r="O8437">
        <f>_xlfn.XLOOKUP(FraudData[[#This Row],[device_trust_score]],DeviceRules[Device Min],DeviceRules[Risk Points],,-1)</f>
        <v>1</v>
      </c>
      <c r="P8437">
        <f>_xlfn.XLOOKUP(FraudData[[#This Row],[velocity_last_24h]],VelocityRules[Velocity Min],VelocityRules[Risk Points],,-1)</f>
        <v>0</v>
      </c>
      <c r="Q8437">
        <f>_xlfn.XLOOKUP(FraudData[[#This Row],[merchant_category]],MerchantRules[Merchant Category],MerchantRules[Risk Points],0)</f>
        <v>0</v>
      </c>
      <c r="R8437">
        <f>SUM(FraudData[[#This Row],[Amount Risk]:[Merchant Risk]])</f>
        <v>1</v>
      </c>
      <c r="S8437" t="str" cm="1">
        <f t="array" ref="S8437">_xlfn.IFS(FraudData[[#This Row],[Fraud Risk Score]]&gt;=8,"High Risk",FraudData[[#This Row],[Fraud Risk Score]]&gt;=6,"Medium Risk",TRUE,"Low Risk")</f>
        <v>Low Risk</v>
      </c>
    </row>
    <row r="8438" spans="1:19">
      <c r="A8438">
        <v>8437</v>
      </c>
      <c r="B8438">
        <v>107.64</v>
      </c>
      <c r="C8438">
        <v>13</v>
      </c>
      <c r="D8438" t="s">
        <v>50</v>
      </c>
      <c r="E8438">
        <v>0</v>
      </c>
      <c r="F8438">
        <v>0</v>
      </c>
      <c r="G8438">
        <v>84</v>
      </c>
      <c r="H8438">
        <v>3</v>
      </c>
      <c r="I8438">
        <v>68</v>
      </c>
      <c r="J8438">
        <v>0</v>
      </c>
      <c r="K8438">
        <f>_xlfn.XLOOKUP(FraudData[[#This Row],[amount]],AmountRules[Amount Min],AmountRules[Risk Points],,-1)</f>
        <v>0</v>
      </c>
      <c r="L8438">
        <f>_xlfn.XLOOKUP(FraudData[[#This Row],[transaction_hour]],TimeRules[Hour Min],TimeRules[Risk Points],,-1)</f>
        <v>0</v>
      </c>
      <c r="M8438">
        <f>_xlfn.XLOOKUP(FraudData[[#This Row],[foreign_transaction]],ForeignRules[Foreign Transaction],ForeignRules[Risk Points],0)</f>
        <v>0</v>
      </c>
      <c r="N8438">
        <f>_xlfn.XLOOKUP(FraudData[[#This Row],[location_mismatch]],Table10[Location Mismatch],Table10[Risk Points],0)</f>
        <v>0</v>
      </c>
      <c r="O8438">
        <f>_xlfn.XLOOKUP(FraudData[[#This Row],[device_trust_score]],DeviceRules[Device Min],DeviceRules[Risk Points],,-1)</f>
        <v>0</v>
      </c>
      <c r="P8438">
        <f>_xlfn.XLOOKUP(FraudData[[#This Row],[velocity_last_24h]],VelocityRules[Velocity Min],VelocityRules[Risk Points],,-1)</f>
        <v>0</v>
      </c>
      <c r="Q8438">
        <f>_xlfn.XLOOKUP(FraudData[[#This Row],[merchant_category]],MerchantRules[Merchant Category],MerchantRules[Risk Points],0)</f>
        <v>0</v>
      </c>
      <c r="R8438">
        <f>SUM(FraudData[[#This Row],[Amount Risk]:[Merchant Risk]])</f>
        <v>0</v>
      </c>
      <c r="S8438" t="str" cm="1">
        <f t="array" ref="S8438">_xlfn.IFS(FraudData[[#This Row],[Fraud Risk Score]]&gt;=8,"High Risk",FraudData[[#This Row],[Fraud Risk Score]]&gt;=6,"Medium Risk",TRUE,"Low Risk")</f>
        <v>Low Risk</v>
      </c>
    </row>
    <row r="8439" spans="1:19">
      <c r="A8439">
        <v>8438</v>
      </c>
      <c r="B8439">
        <v>4.03</v>
      </c>
      <c r="C8439">
        <v>21</v>
      </c>
      <c r="D8439" t="s">
        <v>49</v>
      </c>
      <c r="E8439">
        <v>0</v>
      </c>
      <c r="F8439">
        <v>0</v>
      </c>
      <c r="G8439">
        <v>99</v>
      </c>
      <c r="H8439">
        <v>0</v>
      </c>
      <c r="I8439">
        <v>51</v>
      </c>
      <c r="J8439">
        <v>0</v>
      </c>
      <c r="K8439">
        <f>_xlfn.XLOOKUP(FraudData[[#This Row],[amount]],AmountRules[Amount Min],AmountRules[Risk Points],,-1)</f>
        <v>0</v>
      </c>
      <c r="L8439">
        <f>_xlfn.XLOOKUP(FraudData[[#This Row],[transaction_hour]],TimeRules[Hour Min],TimeRules[Risk Points],,-1)</f>
        <v>0</v>
      </c>
      <c r="M8439">
        <f>_xlfn.XLOOKUP(FraudData[[#This Row],[foreign_transaction]],ForeignRules[Foreign Transaction],ForeignRules[Risk Points],0)</f>
        <v>0</v>
      </c>
      <c r="N8439">
        <f>_xlfn.XLOOKUP(FraudData[[#This Row],[location_mismatch]],Table10[Location Mismatch],Table10[Risk Points],0)</f>
        <v>0</v>
      </c>
      <c r="O8439">
        <f>_xlfn.XLOOKUP(FraudData[[#This Row],[device_trust_score]],DeviceRules[Device Min],DeviceRules[Risk Points],,-1)</f>
        <v>0</v>
      </c>
      <c r="P8439">
        <f>_xlfn.XLOOKUP(FraudData[[#This Row],[velocity_last_24h]],VelocityRules[Velocity Min],VelocityRules[Risk Points],,-1)</f>
        <v>0</v>
      </c>
      <c r="Q8439">
        <f>_xlfn.XLOOKUP(FraudData[[#This Row],[merchant_category]],MerchantRules[Merchant Category],MerchantRules[Risk Points],0)</f>
        <v>1</v>
      </c>
      <c r="R8439">
        <f>SUM(FraudData[[#This Row],[Amount Risk]:[Merchant Risk]])</f>
        <v>1</v>
      </c>
      <c r="S8439" t="str" cm="1">
        <f t="array" ref="S8439">_xlfn.IFS(FraudData[[#This Row],[Fraud Risk Score]]&gt;=8,"High Risk",FraudData[[#This Row],[Fraud Risk Score]]&gt;=6,"Medium Risk",TRUE,"Low Risk")</f>
        <v>Low Risk</v>
      </c>
    </row>
    <row r="8440" spans="1:19">
      <c r="A8440">
        <v>8439</v>
      </c>
      <c r="B8440">
        <v>184.25</v>
      </c>
      <c r="C8440">
        <v>13</v>
      </c>
      <c r="D8440" t="s">
        <v>47</v>
      </c>
      <c r="E8440">
        <v>0</v>
      </c>
      <c r="F8440">
        <v>0</v>
      </c>
      <c r="G8440">
        <v>33</v>
      </c>
      <c r="H8440">
        <v>2</v>
      </c>
      <c r="I8440">
        <v>47</v>
      </c>
      <c r="J8440">
        <v>0</v>
      </c>
      <c r="K8440">
        <f>_xlfn.XLOOKUP(FraudData[[#This Row],[amount]],AmountRules[Amount Min],AmountRules[Risk Points],,-1)</f>
        <v>0</v>
      </c>
      <c r="L8440">
        <f>_xlfn.XLOOKUP(FraudData[[#This Row],[transaction_hour]],TimeRules[Hour Min],TimeRules[Risk Points],,-1)</f>
        <v>0</v>
      </c>
      <c r="M8440">
        <f>_xlfn.XLOOKUP(FraudData[[#This Row],[foreign_transaction]],ForeignRules[Foreign Transaction],ForeignRules[Risk Points],0)</f>
        <v>0</v>
      </c>
      <c r="N8440">
        <f>_xlfn.XLOOKUP(FraudData[[#This Row],[location_mismatch]],Table10[Location Mismatch],Table10[Risk Points],0)</f>
        <v>0</v>
      </c>
      <c r="O8440">
        <f>_xlfn.XLOOKUP(FraudData[[#This Row],[device_trust_score]],DeviceRules[Device Min],DeviceRules[Risk Points],,-1)</f>
        <v>2</v>
      </c>
      <c r="P8440">
        <f>_xlfn.XLOOKUP(FraudData[[#This Row],[velocity_last_24h]],VelocityRules[Velocity Min],VelocityRules[Risk Points],,-1)</f>
        <v>0</v>
      </c>
      <c r="Q8440">
        <f>_xlfn.XLOOKUP(FraudData[[#This Row],[merchant_category]],MerchantRules[Merchant Category],MerchantRules[Risk Points],0)</f>
        <v>0</v>
      </c>
      <c r="R8440">
        <f>SUM(FraudData[[#This Row],[Amount Risk]:[Merchant Risk]])</f>
        <v>2</v>
      </c>
      <c r="S8440" t="str" cm="1">
        <f t="array" ref="S8440">_xlfn.IFS(FraudData[[#This Row],[Fraud Risk Score]]&gt;=8,"High Risk",FraudData[[#This Row],[Fraud Risk Score]]&gt;=6,"Medium Risk",TRUE,"Low Risk")</f>
        <v>Low Risk</v>
      </c>
    </row>
    <row r="8441" spans="1:19">
      <c r="A8441">
        <v>8440</v>
      </c>
      <c r="B8441">
        <v>96.18</v>
      </c>
      <c r="C8441">
        <v>9</v>
      </c>
      <c r="D8441" t="s">
        <v>46</v>
      </c>
      <c r="E8441">
        <v>0</v>
      </c>
      <c r="F8441">
        <v>0</v>
      </c>
      <c r="G8441">
        <v>78</v>
      </c>
      <c r="H8441">
        <v>2</v>
      </c>
      <c r="I8441">
        <v>26</v>
      </c>
      <c r="J8441">
        <v>0</v>
      </c>
      <c r="K8441">
        <f>_xlfn.XLOOKUP(FraudData[[#This Row],[amount]],AmountRules[Amount Min],AmountRules[Risk Points],,-1)</f>
        <v>0</v>
      </c>
      <c r="L8441">
        <f>_xlfn.XLOOKUP(FraudData[[#This Row],[transaction_hour]],TimeRules[Hour Min],TimeRules[Risk Points],,-1)</f>
        <v>0</v>
      </c>
      <c r="M8441">
        <f>_xlfn.XLOOKUP(FraudData[[#This Row],[foreign_transaction]],ForeignRules[Foreign Transaction],ForeignRules[Risk Points],0)</f>
        <v>0</v>
      </c>
      <c r="N8441">
        <f>_xlfn.XLOOKUP(FraudData[[#This Row],[location_mismatch]],Table10[Location Mismatch],Table10[Risk Points],0)</f>
        <v>0</v>
      </c>
      <c r="O8441">
        <f>_xlfn.XLOOKUP(FraudData[[#This Row],[device_trust_score]],DeviceRules[Device Min],DeviceRules[Risk Points],,-1)</f>
        <v>0</v>
      </c>
      <c r="P8441">
        <f>_xlfn.XLOOKUP(FraudData[[#This Row],[velocity_last_24h]],VelocityRules[Velocity Min],VelocityRules[Risk Points],,-1)</f>
        <v>0</v>
      </c>
      <c r="Q8441">
        <f>_xlfn.XLOOKUP(FraudData[[#This Row],[merchant_category]],MerchantRules[Merchant Category],MerchantRules[Risk Points],0)</f>
        <v>0</v>
      </c>
      <c r="R8441">
        <f>SUM(FraudData[[#This Row],[Amount Risk]:[Merchant Risk]])</f>
        <v>0</v>
      </c>
      <c r="S8441" t="str" cm="1">
        <f t="array" ref="S8441">_xlfn.IFS(FraudData[[#This Row],[Fraud Risk Score]]&gt;=8,"High Risk",FraudData[[#This Row],[Fraud Risk Score]]&gt;=6,"Medium Risk",TRUE,"Low Risk")</f>
        <v>Low Risk</v>
      </c>
    </row>
    <row r="8442" spans="1:19">
      <c r="A8442">
        <v>8441</v>
      </c>
      <c r="B8442">
        <v>56.66</v>
      </c>
      <c r="C8442">
        <v>3</v>
      </c>
      <c r="D8442" t="s">
        <v>49</v>
      </c>
      <c r="E8442">
        <v>0</v>
      </c>
      <c r="F8442">
        <v>0</v>
      </c>
      <c r="G8442">
        <v>85</v>
      </c>
      <c r="H8442">
        <v>3</v>
      </c>
      <c r="I8442">
        <v>40</v>
      </c>
      <c r="J8442">
        <v>0</v>
      </c>
      <c r="K8442">
        <f>_xlfn.XLOOKUP(FraudData[[#This Row],[amount]],AmountRules[Amount Min],AmountRules[Risk Points],,-1)</f>
        <v>0</v>
      </c>
      <c r="L8442">
        <f>_xlfn.XLOOKUP(FraudData[[#This Row],[transaction_hour]],TimeRules[Hour Min],TimeRules[Risk Points],,-1)</f>
        <v>3</v>
      </c>
      <c r="M8442">
        <f>_xlfn.XLOOKUP(FraudData[[#This Row],[foreign_transaction]],ForeignRules[Foreign Transaction],ForeignRules[Risk Points],0)</f>
        <v>0</v>
      </c>
      <c r="N8442">
        <f>_xlfn.XLOOKUP(FraudData[[#This Row],[location_mismatch]],Table10[Location Mismatch],Table10[Risk Points],0)</f>
        <v>0</v>
      </c>
      <c r="O8442">
        <f>_xlfn.XLOOKUP(FraudData[[#This Row],[device_trust_score]],DeviceRules[Device Min],DeviceRules[Risk Points],,-1)</f>
        <v>0</v>
      </c>
      <c r="P8442">
        <f>_xlfn.XLOOKUP(FraudData[[#This Row],[velocity_last_24h]],VelocityRules[Velocity Min],VelocityRules[Risk Points],,-1)</f>
        <v>0</v>
      </c>
      <c r="Q8442">
        <f>_xlfn.XLOOKUP(FraudData[[#This Row],[merchant_category]],MerchantRules[Merchant Category],MerchantRules[Risk Points],0)</f>
        <v>1</v>
      </c>
      <c r="R8442">
        <f>SUM(FraudData[[#This Row],[Amount Risk]:[Merchant Risk]])</f>
        <v>4</v>
      </c>
      <c r="S8442" t="str" cm="1">
        <f t="array" ref="S8442">_xlfn.IFS(FraudData[[#This Row],[Fraud Risk Score]]&gt;=8,"High Risk",FraudData[[#This Row],[Fraud Risk Score]]&gt;=6,"Medium Risk",TRUE,"Low Risk")</f>
        <v>Low Risk</v>
      </c>
    </row>
    <row r="8443" spans="1:19">
      <c r="A8443">
        <v>8442</v>
      </c>
      <c r="B8443">
        <v>41.71</v>
      </c>
      <c r="C8443">
        <v>2</v>
      </c>
      <c r="D8443" t="s">
        <v>46</v>
      </c>
      <c r="E8443">
        <v>0</v>
      </c>
      <c r="F8443">
        <v>0</v>
      </c>
      <c r="G8443">
        <v>88</v>
      </c>
      <c r="H8443">
        <v>3</v>
      </c>
      <c r="I8443">
        <v>21</v>
      </c>
      <c r="J8443">
        <v>0</v>
      </c>
      <c r="K8443">
        <f>_xlfn.XLOOKUP(FraudData[[#This Row],[amount]],AmountRules[Amount Min],AmountRules[Risk Points],,-1)</f>
        <v>0</v>
      </c>
      <c r="L8443">
        <f>_xlfn.XLOOKUP(FraudData[[#This Row],[transaction_hour]],TimeRules[Hour Min],TimeRules[Risk Points],,-1)</f>
        <v>3</v>
      </c>
      <c r="M8443">
        <f>_xlfn.XLOOKUP(FraudData[[#This Row],[foreign_transaction]],ForeignRules[Foreign Transaction],ForeignRules[Risk Points],0)</f>
        <v>0</v>
      </c>
      <c r="N8443">
        <f>_xlfn.XLOOKUP(FraudData[[#This Row],[location_mismatch]],Table10[Location Mismatch],Table10[Risk Points],0)</f>
        <v>0</v>
      </c>
      <c r="O8443">
        <f>_xlfn.XLOOKUP(FraudData[[#This Row],[device_trust_score]],DeviceRules[Device Min],DeviceRules[Risk Points],,-1)</f>
        <v>0</v>
      </c>
      <c r="P8443">
        <f>_xlfn.XLOOKUP(FraudData[[#This Row],[velocity_last_24h]],VelocityRules[Velocity Min],VelocityRules[Risk Points],,-1)</f>
        <v>0</v>
      </c>
      <c r="Q8443">
        <f>_xlfn.XLOOKUP(FraudData[[#This Row],[merchant_category]],MerchantRules[Merchant Category],MerchantRules[Risk Points],0)</f>
        <v>0</v>
      </c>
      <c r="R8443">
        <f>SUM(FraudData[[#This Row],[Amount Risk]:[Merchant Risk]])</f>
        <v>3</v>
      </c>
      <c r="S8443" t="str" cm="1">
        <f t="array" ref="S8443">_xlfn.IFS(FraudData[[#This Row],[Fraud Risk Score]]&gt;=8,"High Risk",FraudData[[#This Row],[Fraud Risk Score]]&gt;=6,"Medium Risk",TRUE,"Low Risk")</f>
        <v>Low Risk</v>
      </c>
    </row>
    <row r="8444" spans="1:19">
      <c r="A8444">
        <v>8443</v>
      </c>
      <c r="B8444">
        <v>191.05</v>
      </c>
      <c r="C8444">
        <v>22</v>
      </c>
      <c r="D8444" t="s">
        <v>49</v>
      </c>
      <c r="E8444">
        <v>0</v>
      </c>
      <c r="F8444">
        <v>1</v>
      </c>
      <c r="G8444">
        <v>30</v>
      </c>
      <c r="H8444">
        <v>4</v>
      </c>
      <c r="I8444">
        <v>60</v>
      </c>
      <c r="J8444">
        <v>0</v>
      </c>
      <c r="K8444">
        <f>_xlfn.XLOOKUP(FraudData[[#This Row],[amount]],AmountRules[Amount Min],AmountRules[Risk Points],,-1)</f>
        <v>0</v>
      </c>
      <c r="L8444">
        <f>_xlfn.XLOOKUP(FraudData[[#This Row],[transaction_hour]],TimeRules[Hour Min],TimeRules[Risk Points],,-1)</f>
        <v>0</v>
      </c>
      <c r="M8444">
        <f>_xlfn.XLOOKUP(FraudData[[#This Row],[foreign_transaction]],ForeignRules[Foreign Transaction],ForeignRules[Risk Points],0)</f>
        <v>0</v>
      </c>
      <c r="N8444">
        <f>_xlfn.XLOOKUP(FraudData[[#This Row],[location_mismatch]],Table10[Location Mismatch],Table10[Risk Points],0)</f>
        <v>3</v>
      </c>
      <c r="O8444">
        <f>_xlfn.XLOOKUP(FraudData[[#This Row],[device_trust_score]],DeviceRules[Device Min],DeviceRules[Risk Points],,-1)</f>
        <v>2</v>
      </c>
      <c r="P8444">
        <f>_xlfn.XLOOKUP(FraudData[[#This Row],[velocity_last_24h]],VelocityRules[Velocity Min],VelocityRules[Risk Points],,-1)</f>
        <v>0</v>
      </c>
      <c r="Q8444">
        <f>_xlfn.XLOOKUP(FraudData[[#This Row],[merchant_category]],MerchantRules[Merchant Category],MerchantRules[Risk Points],0)</f>
        <v>1</v>
      </c>
      <c r="R8444">
        <f>SUM(FraudData[[#This Row],[Amount Risk]:[Merchant Risk]])</f>
        <v>6</v>
      </c>
      <c r="S8444" t="str" cm="1">
        <f t="array" ref="S8444">_xlfn.IFS(FraudData[[#This Row],[Fraud Risk Score]]&gt;=8,"High Risk",FraudData[[#This Row],[Fraud Risk Score]]&gt;=6,"Medium Risk",TRUE,"Low Risk")</f>
        <v>Medium Risk</v>
      </c>
    </row>
    <row r="8445" spans="1:19">
      <c r="A8445">
        <v>8444</v>
      </c>
      <c r="B8445">
        <v>96.88</v>
      </c>
      <c r="C8445">
        <v>13</v>
      </c>
      <c r="D8445" t="s">
        <v>47</v>
      </c>
      <c r="E8445">
        <v>1</v>
      </c>
      <c r="F8445">
        <v>0</v>
      </c>
      <c r="G8445">
        <v>69</v>
      </c>
      <c r="H8445">
        <v>2</v>
      </c>
      <c r="I8445">
        <v>45</v>
      </c>
      <c r="J8445">
        <v>0</v>
      </c>
      <c r="K8445">
        <f>_xlfn.XLOOKUP(FraudData[[#This Row],[amount]],AmountRules[Amount Min],AmountRules[Risk Points],,-1)</f>
        <v>0</v>
      </c>
      <c r="L8445">
        <f>_xlfn.XLOOKUP(FraudData[[#This Row],[transaction_hour]],TimeRules[Hour Min],TimeRules[Risk Points],,-1)</f>
        <v>0</v>
      </c>
      <c r="M8445">
        <f>_xlfn.XLOOKUP(FraudData[[#This Row],[foreign_transaction]],ForeignRules[Foreign Transaction],ForeignRules[Risk Points],0)</f>
        <v>3</v>
      </c>
      <c r="N8445">
        <f>_xlfn.XLOOKUP(FraudData[[#This Row],[location_mismatch]],Table10[Location Mismatch],Table10[Risk Points],0)</f>
        <v>0</v>
      </c>
      <c r="O8445">
        <f>_xlfn.XLOOKUP(FraudData[[#This Row],[device_trust_score]],DeviceRules[Device Min],DeviceRules[Risk Points],,-1)</f>
        <v>1</v>
      </c>
      <c r="P8445">
        <f>_xlfn.XLOOKUP(FraudData[[#This Row],[velocity_last_24h]],VelocityRules[Velocity Min],VelocityRules[Risk Points],,-1)</f>
        <v>0</v>
      </c>
      <c r="Q8445">
        <f>_xlfn.XLOOKUP(FraudData[[#This Row],[merchant_category]],MerchantRules[Merchant Category],MerchantRules[Risk Points],0)</f>
        <v>0</v>
      </c>
      <c r="R8445">
        <f>SUM(FraudData[[#This Row],[Amount Risk]:[Merchant Risk]])</f>
        <v>4</v>
      </c>
      <c r="S8445" t="str" cm="1">
        <f t="array" ref="S8445">_xlfn.IFS(FraudData[[#This Row],[Fraud Risk Score]]&gt;=8,"High Risk",FraudData[[#This Row],[Fraud Risk Score]]&gt;=6,"Medium Risk",TRUE,"Low Risk")</f>
        <v>Low Risk</v>
      </c>
    </row>
    <row r="8446" spans="1:19">
      <c r="A8446">
        <v>8445</v>
      </c>
      <c r="B8446">
        <v>35.65</v>
      </c>
      <c r="C8446">
        <v>5</v>
      </c>
      <c r="D8446" t="s">
        <v>48</v>
      </c>
      <c r="E8446">
        <v>0</v>
      </c>
      <c r="F8446">
        <v>0</v>
      </c>
      <c r="G8446">
        <v>89</v>
      </c>
      <c r="H8446">
        <v>1</v>
      </c>
      <c r="I8446">
        <v>59</v>
      </c>
      <c r="J8446">
        <v>0</v>
      </c>
      <c r="K8446">
        <f>_xlfn.XLOOKUP(FraudData[[#This Row],[amount]],AmountRules[Amount Min],AmountRules[Risk Points],,-1)</f>
        <v>0</v>
      </c>
      <c r="L8446">
        <f>_xlfn.XLOOKUP(FraudData[[#This Row],[transaction_hour]],TimeRules[Hour Min],TimeRules[Risk Points],,-1)</f>
        <v>0</v>
      </c>
      <c r="M8446">
        <f>_xlfn.XLOOKUP(FraudData[[#This Row],[foreign_transaction]],ForeignRules[Foreign Transaction],ForeignRules[Risk Points],0)</f>
        <v>0</v>
      </c>
      <c r="N8446">
        <f>_xlfn.XLOOKUP(FraudData[[#This Row],[location_mismatch]],Table10[Location Mismatch],Table10[Risk Points],0)</f>
        <v>0</v>
      </c>
      <c r="O8446">
        <f>_xlfn.XLOOKUP(FraudData[[#This Row],[device_trust_score]],DeviceRules[Device Min],DeviceRules[Risk Points],,-1)</f>
        <v>0</v>
      </c>
      <c r="P8446">
        <f>_xlfn.XLOOKUP(FraudData[[#This Row],[velocity_last_24h]],VelocityRules[Velocity Min],VelocityRules[Risk Points],,-1)</f>
        <v>0</v>
      </c>
      <c r="Q8446">
        <f>_xlfn.XLOOKUP(FraudData[[#This Row],[merchant_category]],MerchantRules[Merchant Category],MerchantRules[Risk Points],0)</f>
        <v>0</v>
      </c>
      <c r="R8446">
        <f>SUM(FraudData[[#This Row],[Amount Risk]:[Merchant Risk]])</f>
        <v>0</v>
      </c>
      <c r="S8446" t="str" cm="1">
        <f t="array" ref="S8446">_xlfn.IFS(FraudData[[#This Row],[Fraud Risk Score]]&gt;=8,"High Risk",FraudData[[#This Row],[Fraud Risk Score]]&gt;=6,"Medium Risk",TRUE,"Low Risk")</f>
        <v>Low Risk</v>
      </c>
    </row>
    <row r="8447" spans="1:19">
      <c r="A8447">
        <v>8446</v>
      </c>
      <c r="B8447">
        <v>210.3</v>
      </c>
      <c r="C8447">
        <v>22</v>
      </c>
      <c r="D8447" t="s">
        <v>47</v>
      </c>
      <c r="E8447">
        <v>0</v>
      </c>
      <c r="F8447">
        <v>0</v>
      </c>
      <c r="G8447">
        <v>61</v>
      </c>
      <c r="H8447">
        <v>5</v>
      </c>
      <c r="I8447">
        <v>24</v>
      </c>
      <c r="J8447">
        <v>0</v>
      </c>
      <c r="K8447">
        <f>_xlfn.XLOOKUP(FraudData[[#This Row],[amount]],AmountRules[Amount Min],AmountRules[Risk Points],,-1)</f>
        <v>0</v>
      </c>
      <c r="L8447">
        <f>_xlfn.XLOOKUP(FraudData[[#This Row],[transaction_hour]],TimeRules[Hour Min],TimeRules[Risk Points],,-1)</f>
        <v>0</v>
      </c>
      <c r="M8447">
        <f>_xlfn.XLOOKUP(FraudData[[#This Row],[foreign_transaction]],ForeignRules[Foreign Transaction],ForeignRules[Risk Points],0)</f>
        <v>0</v>
      </c>
      <c r="N8447">
        <f>_xlfn.XLOOKUP(FraudData[[#This Row],[location_mismatch]],Table10[Location Mismatch],Table10[Risk Points],0)</f>
        <v>0</v>
      </c>
      <c r="O8447">
        <f>_xlfn.XLOOKUP(FraudData[[#This Row],[device_trust_score]],DeviceRules[Device Min],DeviceRules[Risk Points],,-1)</f>
        <v>1</v>
      </c>
      <c r="P8447">
        <f>_xlfn.XLOOKUP(FraudData[[#This Row],[velocity_last_24h]],VelocityRules[Velocity Min],VelocityRules[Risk Points],,-1)</f>
        <v>3</v>
      </c>
      <c r="Q8447">
        <f>_xlfn.XLOOKUP(FraudData[[#This Row],[merchant_category]],MerchantRules[Merchant Category],MerchantRules[Risk Points],0)</f>
        <v>0</v>
      </c>
      <c r="R8447">
        <f>SUM(FraudData[[#This Row],[Amount Risk]:[Merchant Risk]])</f>
        <v>4</v>
      </c>
      <c r="S8447" t="str" cm="1">
        <f t="array" ref="S8447">_xlfn.IFS(FraudData[[#This Row],[Fraud Risk Score]]&gt;=8,"High Risk",FraudData[[#This Row],[Fraud Risk Score]]&gt;=6,"Medium Risk",TRUE,"Low Risk")</f>
        <v>Low Risk</v>
      </c>
    </row>
    <row r="8448" spans="1:19">
      <c r="A8448">
        <v>8447</v>
      </c>
      <c r="B8448">
        <v>149.86000000000001</v>
      </c>
      <c r="C8448">
        <v>14</v>
      </c>
      <c r="D8448" t="s">
        <v>50</v>
      </c>
      <c r="E8448">
        <v>0</v>
      </c>
      <c r="F8448">
        <v>0</v>
      </c>
      <c r="G8448">
        <v>97</v>
      </c>
      <c r="H8448">
        <v>6</v>
      </c>
      <c r="I8448">
        <v>42</v>
      </c>
      <c r="J8448">
        <v>0</v>
      </c>
      <c r="K8448">
        <f>_xlfn.XLOOKUP(FraudData[[#This Row],[amount]],AmountRules[Amount Min],AmountRules[Risk Points],,-1)</f>
        <v>0</v>
      </c>
      <c r="L8448">
        <f>_xlfn.XLOOKUP(FraudData[[#This Row],[transaction_hour]],TimeRules[Hour Min],TimeRules[Risk Points],,-1)</f>
        <v>0</v>
      </c>
      <c r="M8448">
        <f>_xlfn.XLOOKUP(FraudData[[#This Row],[foreign_transaction]],ForeignRules[Foreign Transaction],ForeignRules[Risk Points],0)</f>
        <v>0</v>
      </c>
      <c r="N8448">
        <f>_xlfn.XLOOKUP(FraudData[[#This Row],[location_mismatch]],Table10[Location Mismatch],Table10[Risk Points],0)</f>
        <v>0</v>
      </c>
      <c r="O8448">
        <f>_xlfn.XLOOKUP(FraudData[[#This Row],[device_trust_score]],DeviceRules[Device Min],DeviceRules[Risk Points],,-1)</f>
        <v>0</v>
      </c>
      <c r="P8448">
        <f>_xlfn.XLOOKUP(FraudData[[#This Row],[velocity_last_24h]],VelocityRules[Velocity Min],VelocityRules[Risk Points],,-1)</f>
        <v>3</v>
      </c>
      <c r="Q8448">
        <f>_xlfn.XLOOKUP(FraudData[[#This Row],[merchant_category]],MerchantRules[Merchant Category],MerchantRules[Risk Points],0)</f>
        <v>0</v>
      </c>
      <c r="R8448">
        <f>SUM(FraudData[[#This Row],[Amount Risk]:[Merchant Risk]])</f>
        <v>3</v>
      </c>
      <c r="S8448" t="str" cm="1">
        <f t="array" ref="S8448">_xlfn.IFS(FraudData[[#This Row],[Fraud Risk Score]]&gt;=8,"High Risk",FraudData[[#This Row],[Fraud Risk Score]]&gt;=6,"Medium Risk",TRUE,"Low Risk")</f>
        <v>Low Risk</v>
      </c>
    </row>
    <row r="8449" spans="1:19">
      <c r="A8449">
        <v>8448</v>
      </c>
      <c r="B8449">
        <v>352.2</v>
      </c>
      <c r="C8449">
        <v>7</v>
      </c>
      <c r="D8449" t="s">
        <v>46</v>
      </c>
      <c r="E8449">
        <v>0</v>
      </c>
      <c r="F8449">
        <v>1</v>
      </c>
      <c r="G8449">
        <v>41</v>
      </c>
      <c r="H8449">
        <v>4</v>
      </c>
      <c r="I8449">
        <v>54</v>
      </c>
      <c r="J8449">
        <v>0</v>
      </c>
      <c r="K8449">
        <f>_xlfn.XLOOKUP(FraudData[[#This Row],[amount]],AmountRules[Amount Min],AmountRules[Risk Points],,-1)</f>
        <v>0</v>
      </c>
      <c r="L8449">
        <f>_xlfn.XLOOKUP(FraudData[[#This Row],[transaction_hour]],TimeRules[Hour Min],TimeRules[Risk Points],,-1)</f>
        <v>0</v>
      </c>
      <c r="M8449">
        <f>_xlfn.XLOOKUP(FraudData[[#This Row],[foreign_transaction]],ForeignRules[Foreign Transaction],ForeignRules[Risk Points],0)</f>
        <v>0</v>
      </c>
      <c r="N8449">
        <f>_xlfn.XLOOKUP(FraudData[[#This Row],[location_mismatch]],Table10[Location Mismatch],Table10[Risk Points],0)</f>
        <v>3</v>
      </c>
      <c r="O8449">
        <f>_xlfn.XLOOKUP(FraudData[[#This Row],[device_trust_score]],DeviceRules[Device Min],DeviceRules[Risk Points],,-1)</f>
        <v>2</v>
      </c>
      <c r="P8449">
        <f>_xlfn.XLOOKUP(FraudData[[#This Row],[velocity_last_24h]],VelocityRules[Velocity Min],VelocityRules[Risk Points],,-1)</f>
        <v>0</v>
      </c>
      <c r="Q8449">
        <f>_xlfn.XLOOKUP(FraudData[[#This Row],[merchant_category]],MerchantRules[Merchant Category],MerchantRules[Risk Points],0)</f>
        <v>0</v>
      </c>
      <c r="R8449">
        <f>SUM(FraudData[[#This Row],[Amount Risk]:[Merchant Risk]])</f>
        <v>5</v>
      </c>
      <c r="S8449" t="str" cm="1">
        <f t="array" ref="S8449">_xlfn.IFS(FraudData[[#This Row],[Fraud Risk Score]]&gt;=8,"High Risk",FraudData[[#This Row],[Fraud Risk Score]]&gt;=6,"Medium Risk",TRUE,"Low Risk")</f>
        <v>Low Risk</v>
      </c>
    </row>
    <row r="8450" spans="1:19">
      <c r="A8450">
        <v>8449</v>
      </c>
      <c r="B8450">
        <v>22.49</v>
      </c>
      <c r="C8450">
        <v>4</v>
      </c>
      <c r="D8450" t="s">
        <v>48</v>
      </c>
      <c r="E8450">
        <v>0</v>
      </c>
      <c r="F8450">
        <v>0</v>
      </c>
      <c r="G8450">
        <v>49</v>
      </c>
      <c r="H8450">
        <v>3</v>
      </c>
      <c r="I8450">
        <v>65</v>
      </c>
      <c r="J8450">
        <v>0</v>
      </c>
      <c r="K8450">
        <f>_xlfn.XLOOKUP(FraudData[[#This Row],[amount]],AmountRules[Amount Min],AmountRules[Risk Points],,-1)</f>
        <v>0</v>
      </c>
      <c r="L8450">
        <f>_xlfn.XLOOKUP(FraudData[[#This Row],[transaction_hour]],TimeRules[Hour Min],TimeRules[Risk Points],,-1)</f>
        <v>0</v>
      </c>
      <c r="M8450">
        <f>_xlfn.XLOOKUP(FraudData[[#This Row],[foreign_transaction]],ForeignRules[Foreign Transaction],ForeignRules[Risk Points],0)</f>
        <v>0</v>
      </c>
      <c r="N8450">
        <f>_xlfn.XLOOKUP(FraudData[[#This Row],[location_mismatch]],Table10[Location Mismatch],Table10[Risk Points],0)</f>
        <v>0</v>
      </c>
      <c r="O8450">
        <f>_xlfn.XLOOKUP(FraudData[[#This Row],[device_trust_score]],DeviceRules[Device Min],DeviceRules[Risk Points],,-1)</f>
        <v>2</v>
      </c>
      <c r="P8450">
        <f>_xlfn.XLOOKUP(FraudData[[#This Row],[velocity_last_24h]],VelocityRules[Velocity Min],VelocityRules[Risk Points],,-1)</f>
        <v>0</v>
      </c>
      <c r="Q8450">
        <f>_xlfn.XLOOKUP(FraudData[[#This Row],[merchant_category]],MerchantRules[Merchant Category],MerchantRules[Risk Points],0)</f>
        <v>0</v>
      </c>
      <c r="R8450">
        <f>SUM(FraudData[[#This Row],[Amount Risk]:[Merchant Risk]])</f>
        <v>2</v>
      </c>
      <c r="S8450" t="str" cm="1">
        <f t="array" ref="S8450">_xlfn.IFS(FraudData[[#This Row],[Fraud Risk Score]]&gt;=8,"High Risk",FraudData[[#This Row],[Fraud Risk Score]]&gt;=6,"Medium Risk",TRUE,"Low Risk")</f>
        <v>Low Risk</v>
      </c>
    </row>
    <row r="8451" spans="1:19">
      <c r="A8451">
        <v>8450</v>
      </c>
      <c r="B8451">
        <v>277.24</v>
      </c>
      <c r="C8451">
        <v>2</v>
      </c>
      <c r="D8451" t="s">
        <v>46</v>
      </c>
      <c r="E8451">
        <v>0</v>
      </c>
      <c r="F8451">
        <v>0</v>
      </c>
      <c r="G8451">
        <v>74</v>
      </c>
      <c r="H8451">
        <v>1</v>
      </c>
      <c r="I8451">
        <v>24</v>
      </c>
      <c r="J8451">
        <v>0</v>
      </c>
      <c r="K8451">
        <f>_xlfn.XLOOKUP(FraudData[[#This Row],[amount]],AmountRules[Amount Min],AmountRules[Risk Points],,-1)</f>
        <v>0</v>
      </c>
      <c r="L8451">
        <f>_xlfn.XLOOKUP(FraudData[[#This Row],[transaction_hour]],TimeRules[Hour Min],TimeRules[Risk Points],,-1)</f>
        <v>3</v>
      </c>
      <c r="M8451">
        <f>_xlfn.XLOOKUP(FraudData[[#This Row],[foreign_transaction]],ForeignRules[Foreign Transaction],ForeignRules[Risk Points],0)</f>
        <v>0</v>
      </c>
      <c r="N8451">
        <f>_xlfn.XLOOKUP(FraudData[[#This Row],[location_mismatch]],Table10[Location Mismatch],Table10[Risk Points],0)</f>
        <v>0</v>
      </c>
      <c r="O8451">
        <f>_xlfn.XLOOKUP(FraudData[[#This Row],[device_trust_score]],DeviceRules[Device Min],DeviceRules[Risk Points],,-1)</f>
        <v>0</v>
      </c>
      <c r="P8451">
        <f>_xlfn.XLOOKUP(FraudData[[#This Row],[velocity_last_24h]],VelocityRules[Velocity Min],VelocityRules[Risk Points],,-1)</f>
        <v>0</v>
      </c>
      <c r="Q8451">
        <f>_xlfn.XLOOKUP(FraudData[[#This Row],[merchant_category]],MerchantRules[Merchant Category],MerchantRules[Risk Points],0)</f>
        <v>0</v>
      </c>
      <c r="R8451">
        <f>SUM(FraudData[[#This Row],[Amount Risk]:[Merchant Risk]])</f>
        <v>3</v>
      </c>
      <c r="S8451" t="str" cm="1">
        <f t="array" ref="S8451">_xlfn.IFS(FraudData[[#This Row],[Fraud Risk Score]]&gt;=8,"High Risk",FraudData[[#This Row],[Fraud Risk Score]]&gt;=6,"Medium Risk",TRUE,"Low Risk")</f>
        <v>Low Risk</v>
      </c>
    </row>
    <row r="8452" spans="1:19">
      <c r="A8452">
        <v>8451</v>
      </c>
      <c r="B8452">
        <v>201.49</v>
      </c>
      <c r="C8452">
        <v>2</v>
      </c>
      <c r="D8452" t="s">
        <v>49</v>
      </c>
      <c r="E8452">
        <v>0</v>
      </c>
      <c r="F8452">
        <v>1</v>
      </c>
      <c r="G8452">
        <v>95</v>
      </c>
      <c r="H8452">
        <v>1</v>
      </c>
      <c r="I8452">
        <v>66</v>
      </c>
      <c r="J8452">
        <v>0</v>
      </c>
      <c r="K8452">
        <f>_xlfn.XLOOKUP(FraudData[[#This Row],[amount]],AmountRules[Amount Min],AmountRules[Risk Points],,-1)</f>
        <v>0</v>
      </c>
      <c r="L8452">
        <f>_xlfn.XLOOKUP(FraudData[[#This Row],[transaction_hour]],TimeRules[Hour Min],TimeRules[Risk Points],,-1)</f>
        <v>3</v>
      </c>
      <c r="M8452">
        <f>_xlfn.XLOOKUP(FraudData[[#This Row],[foreign_transaction]],ForeignRules[Foreign Transaction],ForeignRules[Risk Points],0)</f>
        <v>0</v>
      </c>
      <c r="N8452">
        <f>_xlfn.XLOOKUP(FraudData[[#This Row],[location_mismatch]],Table10[Location Mismatch],Table10[Risk Points],0)</f>
        <v>3</v>
      </c>
      <c r="O8452">
        <f>_xlfn.XLOOKUP(FraudData[[#This Row],[device_trust_score]],DeviceRules[Device Min],DeviceRules[Risk Points],,-1)</f>
        <v>0</v>
      </c>
      <c r="P8452">
        <f>_xlfn.XLOOKUP(FraudData[[#This Row],[velocity_last_24h]],VelocityRules[Velocity Min],VelocityRules[Risk Points],,-1)</f>
        <v>0</v>
      </c>
      <c r="Q8452">
        <f>_xlfn.XLOOKUP(FraudData[[#This Row],[merchant_category]],MerchantRules[Merchant Category],MerchantRules[Risk Points],0)</f>
        <v>1</v>
      </c>
      <c r="R8452">
        <f>SUM(FraudData[[#This Row],[Amount Risk]:[Merchant Risk]])</f>
        <v>7</v>
      </c>
      <c r="S8452" t="str" cm="1">
        <f t="array" ref="S8452">_xlfn.IFS(FraudData[[#This Row],[Fraud Risk Score]]&gt;=8,"High Risk",FraudData[[#This Row],[Fraud Risk Score]]&gt;=6,"Medium Risk",TRUE,"Low Risk")</f>
        <v>Medium Risk</v>
      </c>
    </row>
    <row r="8453" spans="1:19">
      <c r="A8453">
        <v>8452</v>
      </c>
      <c r="B8453">
        <v>21.99</v>
      </c>
      <c r="C8453">
        <v>12</v>
      </c>
      <c r="D8453" t="s">
        <v>50</v>
      </c>
      <c r="E8453">
        <v>0</v>
      </c>
      <c r="F8453">
        <v>0</v>
      </c>
      <c r="G8453">
        <v>55</v>
      </c>
      <c r="H8453">
        <v>1</v>
      </c>
      <c r="I8453">
        <v>38</v>
      </c>
      <c r="J8453">
        <v>0</v>
      </c>
      <c r="K8453">
        <f>_xlfn.XLOOKUP(FraudData[[#This Row],[amount]],AmountRules[Amount Min],AmountRules[Risk Points],,-1)</f>
        <v>0</v>
      </c>
      <c r="L8453">
        <f>_xlfn.XLOOKUP(FraudData[[#This Row],[transaction_hour]],TimeRules[Hour Min],TimeRules[Risk Points],,-1)</f>
        <v>0</v>
      </c>
      <c r="M8453">
        <f>_xlfn.XLOOKUP(FraudData[[#This Row],[foreign_transaction]],ForeignRules[Foreign Transaction],ForeignRules[Risk Points],0)</f>
        <v>0</v>
      </c>
      <c r="N8453">
        <f>_xlfn.XLOOKUP(FraudData[[#This Row],[location_mismatch]],Table10[Location Mismatch],Table10[Risk Points],0)</f>
        <v>0</v>
      </c>
      <c r="O8453">
        <f>_xlfn.XLOOKUP(FraudData[[#This Row],[device_trust_score]],DeviceRules[Device Min],DeviceRules[Risk Points],,-1)</f>
        <v>1</v>
      </c>
      <c r="P8453">
        <f>_xlfn.XLOOKUP(FraudData[[#This Row],[velocity_last_24h]],VelocityRules[Velocity Min],VelocityRules[Risk Points],,-1)</f>
        <v>0</v>
      </c>
      <c r="Q8453">
        <f>_xlfn.XLOOKUP(FraudData[[#This Row],[merchant_category]],MerchantRules[Merchant Category],MerchantRules[Risk Points],0)</f>
        <v>0</v>
      </c>
      <c r="R8453">
        <f>SUM(FraudData[[#This Row],[Amount Risk]:[Merchant Risk]])</f>
        <v>1</v>
      </c>
      <c r="S8453" t="str" cm="1">
        <f t="array" ref="S8453">_xlfn.IFS(FraudData[[#This Row],[Fraud Risk Score]]&gt;=8,"High Risk",FraudData[[#This Row],[Fraud Risk Score]]&gt;=6,"Medium Risk",TRUE,"Low Risk")</f>
        <v>Low Risk</v>
      </c>
    </row>
    <row r="8454" spans="1:19">
      <c r="A8454">
        <v>8453</v>
      </c>
      <c r="B8454">
        <v>213.63</v>
      </c>
      <c r="C8454">
        <v>1</v>
      </c>
      <c r="D8454" t="s">
        <v>50</v>
      </c>
      <c r="E8454">
        <v>0</v>
      </c>
      <c r="F8454">
        <v>1</v>
      </c>
      <c r="G8454">
        <v>56</v>
      </c>
      <c r="H8454">
        <v>3</v>
      </c>
      <c r="I8454">
        <v>60</v>
      </c>
      <c r="J8454">
        <v>0</v>
      </c>
      <c r="K8454">
        <f>_xlfn.XLOOKUP(FraudData[[#This Row],[amount]],AmountRules[Amount Min],AmountRules[Risk Points],,-1)</f>
        <v>0</v>
      </c>
      <c r="L8454">
        <f>_xlfn.XLOOKUP(FraudData[[#This Row],[transaction_hour]],TimeRules[Hour Min],TimeRules[Risk Points],,-1)</f>
        <v>3</v>
      </c>
      <c r="M8454">
        <f>_xlfn.XLOOKUP(FraudData[[#This Row],[foreign_transaction]],ForeignRules[Foreign Transaction],ForeignRules[Risk Points],0)</f>
        <v>0</v>
      </c>
      <c r="N8454">
        <f>_xlfn.XLOOKUP(FraudData[[#This Row],[location_mismatch]],Table10[Location Mismatch],Table10[Risk Points],0)</f>
        <v>3</v>
      </c>
      <c r="O8454">
        <f>_xlfn.XLOOKUP(FraudData[[#This Row],[device_trust_score]],DeviceRules[Device Min],DeviceRules[Risk Points],,-1)</f>
        <v>1</v>
      </c>
      <c r="P8454">
        <f>_xlfn.XLOOKUP(FraudData[[#This Row],[velocity_last_24h]],VelocityRules[Velocity Min],VelocityRules[Risk Points],,-1)</f>
        <v>0</v>
      </c>
      <c r="Q8454">
        <f>_xlfn.XLOOKUP(FraudData[[#This Row],[merchant_category]],MerchantRules[Merchant Category],MerchantRules[Risk Points],0)</f>
        <v>0</v>
      </c>
      <c r="R8454">
        <f>SUM(FraudData[[#This Row],[Amount Risk]:[Merchant Risk]])</f>
        <v>7</v>
      </c>
      <c r="S8454" t="str" cm="1">
        <f t="array" ref="S8454">_xlfn.IFS(FraudData[[#This Row],[Fraud Risk Score]]&gt;=8,"High Risk",FraudData[[#This Row],[Fraud Risk Score]]&gt;=6,"Medium Risk",TRUE,"Low Risk")</f>
        <v>Medium Risk</v>
      </c>
    </row>
    <row r="8455" spans="1:19">
      <c r="A8455">
        <v>8454</v>
      </c>
      <c r="B8455">
        <v>104.87</v>
      </c>
      <c r="C8455">
        <v>23</v>
      </c>
      <c r="D8455" t="s">
        <v>46</v>
      </c>
      <c r="E8455">
        <v>0</v>
      </c>
      <c r="F8455">
        <v>0</v>
      </c>
      <c r="G8455">
        <v>72</v>
      </c>
      <c r="H8455">
        <v>1</v>
      </c>
      <c r="I8455">
        <v>57</v>
      </c>
      <c r="J8455">
        <v>0</v>
      </c>
      <c r="K8455">
        <f>_xlfn.XLOOKUP(FraudData[[#This Row],[amount]],AmountRules[Amount Min],AmountRules[Risk Points],,-1)</f>
        <v>0</v>
      </c>
      <c r="L8455">
        <f>_xlfn.XLOOKUP(FraudData[[#This Row],[transaction_hour]],TimeRules[Hour Min],TimeRules[Risk Points],,-1)</f>
        <v>1</v>
      </c>
      <c r="M8455">
        <f>_xlfn.XLOOKUP(FraudData[[#This Row],[foreign_transaction]],ForeignRules[Foreign Transaction],ForeignRules[Risk Points],0)</f>
        <v>0</v>
      </c>
      <c r="N8455">
        <f>_xlfn.XLOOKUP(FraudData[[#This Row],[location_mismatch]],Table10[Location Mismatch],Table10[Risk Points],0)</f>
        <v>0</v>
      </c>
      <c r="O8455">
        <f>_xlfn.XLOOKUP(FraudData[[#This Row],[device_trust_score]],DeviceRules[Device Min],DeviceRules[Risk Points],,-1)</f>
        <v>0</v>
      </c>
      <c r="P8455">
        <f>_xlfn.XLOOKUP(FraudData[[#This Row],[velocity_last_24h]],VelocityRules[Velocity Min],VelocityRules[Risk Points],,-1)</f>
        <v>0</v>
      </c>
      <c r="Q8455">
        <f>_xlfn.XLOOKUP(FraudData[[#This Row],[merchant_category]],MerchantRules[Merchant Category],MerchantRules[Risk Points],0)</f>
        <v>0</v>
      </c>
      <c r="R8455">
        <f>SUM(FraudData[[#This Row],[Amount Risk]:[Merchant Risk]])</f>
        <v>1</v>
      </c>
      <c r="S8455" t="str" cm="1">
        <f t="array" ref="S8455">_xlfn.IFS(FraudData[[#This Row],[Fraud Risk Score]]&gt;=8,"High Risk",FraudData[[#This Row],[Fraud Risk Score]]&gt;=6,"Medium Risk",TRUE,"Low Risk")</f>
        <v>Low Risk</v>
      </c>
    </row>
    <row r="8456" spans="1:19">
      <c r="A8456">
        <v>8455</v>
      </c>
      <c r="B8456">
        <v>522.03</v>
      </c>
      <c r="C8456">
        <v>0</v>
      </c>
      <c r="D8456" t="s">
        <v>50</v>
      </c>
      <c r="E8456">
        <v>0</v>
      </c>
      <c r="F8456">
        <v>0</v>
      </c>
      <c r="G8456">
        <v>41</v>
      </c>
      <c r="H8456">
        <v>2</v>
      </c>
      <c r="I8456">
        <v>51</v>
      </c>
      <c r="J8456">
        <v>0</v>
      </c>
      <c r="K8456">
        <f>_xlfn.XLOOKUP(FraudData[[#This Row],[amount]],AmountRules[Amount Min],AmountRules[Risk Points],,-1)</f>
        <v>1</v>
      </c>
      <c r="L8456">
        <f>_xlfn.XLOOKUP(FraudData[[#This Row],[transaction_hour]],TimeRules[Hour Min],TimeRules[Risk Points],,-1)</f>
        <v>3</v>
      </c>
      <c r="M8456">
        <f>_xlfn.XLOOKUP(FraudData[[#This Row],[foreign_transaction]],ForeignRules[Foreign Transaction],ForeignRules[Risk Points],0)</f>
        <v>0</v>
      </c>
      <c r="N8456">
        <f>_xlfn.XLOOKUP(FraudData[[#This Row],[location_mismatch]],Table10[Location Mismatch],Table10[Risk Points],0)</f>
        <v>0</v>
      </c>
      <c r="O8456">
        <f>_xlfn.XLOOKUP(FraudData[[#This Row],[device_trust_score]],DeviceRules[Device Min],DeviceRules[Risk Points],,-1)</f>
        <v>2</v>
      </c>
      <c r="P8456">
        <f>_xlfn.XLOOKUP(FraudData[[#This Row],[velocity_last_24h]],VelocityRules[Velocity Min],VelocityRules[Risk Points],,-1)</f>
        <v>0</v>
      </c>
      <c r="Q8456">
        <f>_xlfn.XLOOKUP(FraudData[[#This Row],[merchant_category]],MerchantRules[Merchant Category],MerchantRules[Risk Points],0)</f>
        <v>0</v>
      </c>
      <c r="R8456">
        <f>SUM(FraudData[[#This Row],[Amount Risk]:[Merchant Risk]])</f>
        <v>6</v>
      </c>
      <c r="S8456" t="str" cm="1">
        <f t="array" ref="S8456">_xlfn.IFS(FraudData[[#This Row],[Fraud Risk Score]]&gt;=8,"High Risk",FraudData[[#This Row],[Fraud Risk Score]]&gt;=6,"Medium Risk",TRUE,"Low Risk")</f>
        <v>Medium Risk</v>
      </c>
    </row>
    <row r="8457" spans="1:19">
      <c r="A8457">
        <v>8456</v>
      </c>
      <c r="B8457">
        <v>27.49</v>
      </c>
      <c r="C8457">
        <v>11</v>
      </c>
      <c r="D8457" t="s">
        <v>46</v>
      </c>
      <c r="E8457">
        <v>0</v>
      </c>
      <c r="F8457">
        <v>0</v>
      </c>
      <c r="G8457">
        <v>85</v>
      </c>
      <c r="H8457">
        <v>3</v>
      </c>
      <c r="I8457">
        <v>57</v>
      </c>
      <c r="J8457">
        <v>0</v>
      </c>
      <c r="K8457">
        <f>_xlfn.XLOOKUP(FraudData[[#This Row],[amount]],AmountRules[Amount Min],AmountRules[Risk Points],,-1)</f>
        <v>0</v>
      </c>
      <c r="L8457">
        <f>_xlfn.XLOOKUP(FraudData[[#This Row],[transaction_hour]],TimeRules[Hour Min],TimeRules[Risk Points],,-1)</f>
        <v>0</v>
      </c>
      <c r="M8457">
        <f>_xlfn.XLOOKUP(FraudData[[#This Row],[foreign_transaction]],ForeignRules[Foreign Transaction],ForeignRules[Risk Points],0)</f>
        <v>0</v>
      </c>
      <c r="N8457">
        <f>_xlfn.XLOOKUP(FraudData[[#This Row],[location_mismatch]],Table10[Location Mismatch],Table10[Risk Points],0)</f>
        <v>0</v>
      </c>
      <c r="O8457">
        <f>_xlfn.XLOOKUP(FraudData[[#This Row],[device_trust_score]],DeviceRules[Device Min],DeviceRules[Risk Points],,-1)</f>
        <v>0</v>
      </c>
      <c r="P8457">
        <f>_xlfn.XLOOKUP(FraudData[[#This Row],[velocity_last_24h]],VelocityRules[Velocity Min],VelocityRules[Risk Points],,-1)</f>
        <v>0</v>
      </c>
      <c r="Q8457">
        <f>_xlfn.XLOOKUP(FraudData[[#This Row],[merchant_category]],MerchantRules[Merchant Category],MerchantRules[Risk Points],0)</f>
        <v>0</v>
      </c>
      <c r="R8457">
        <f>SUM(FraudData[[#This Row],[Amount Risk]:[Merchant Risk]])</f>
        <v>0</v>
      </c>
      <c r="S8457" t="str" cm="1">
        <f t="array" ref="S8457">_xlfn.IFS(FraudData[[#This Row],[Fraud Risk Score]]&gt;=8,"High Risk",FraudData[[#This Row],[Fraud Risk Score]]&gt;=6,"Medium Risk",TRUE,"Low Risk")</f>
        <v>Low Risk</v>
      </c>
    </row>
    <row r="8458" spans="1:19">
      <c r="A8458">
        <v>8457</v>
      </c>
      <c r="B8458">
        <v>185.32</v>
      </c>
      <c r="C8458">
        <v>7</v>
      </c>
      <c r="D8458" t="s">
        <v>49</v>
      </c>
      <c r="E8458">
        <v>0</v>
      </c>
      <c r="F8458">
        <v>0</v>
      </c>
      <c r="G8458">
        <v>81</v>
      </c>
      <c r="H8458">
        <v>3</v>
      </c>
      <c r="I8458">
        <v>65</v>
      </c>
      <c r="J8458">
        <v>0</v>
      </c>
      <c r="K8458">
        <f>_xlfn.XLOOKUP(FraudData[[#This Row],[amount]],AmountRules[Amount Min],AmountRules[Risk Points],,-1)</f>
        <v>0</v>
      </c>
      <c r="L8458">
        <f>_xlfn.XLOOKUP(FraudData[[#This Row],[transaction_hour]],TimeRules[Hour Min],TimeRules[Risk Points],,-1)</f>
        <v>0</v>
      </c>
      <c r="M8458">
        <f>_xlfn.XLOOKUP(FraudData[[#This Row],[foreign_transaction]],ForeignRules[Foreign Transaction],ForeignRules[Risk Points],0)</f>
        <v>0</v>
      </c>
      <c r="N8458">
        <f>_xlfn.XLOOKUP(FraudData[[#This Row],[location_mismatch]],Table10[Location Mismatch],Table10[Risk Points],0)</f>
        <v>0</v>
      </c>
      <c r="O8458">
        <f>_xlfn.XLOOKUP(FraudData[[#This Row],[device_trust_score]],DeviceRules[Device Min],DeviceRules[Risk Points],,-1)</f>
        <v>0</v>
      </c>
      <c r="P8458">
        <f>_xlfn.XLOOKUP(FraudData[[#This Row],[velocity_last_24h]],VelocityRules[Velocity Min],VelocityRules[Risk Points],,-1)</f>
        <v>0</v>
      </c>
      <c r="Q8458">
        <f>_xlfn.XLOOKUP(FraudData[[#This Row],[merchant_category]],MerchantRules[Merchant Category],MerchantRules[Risk Points],0)</f>
        <v>1</v>
      </c>
      <c r="R8458">
        <f>SUM(FraudData[[#This Row],[Amount Risk]:[Merchant Risk]])</f>
        <v>1</v>
      </c>
      <c r="S8458" t="str" cm="1">
        <f t="array" ref="S8458">_xlfn.IFS(FraudData[[#This Row],[Fraud Risk Score]]&gt;=8,"High Risk",FraudData[[#This Row],[Fraud Risk Score]]&gt;=6,"Medium Risk",TRUE,"Low Risk")</f>
        <v>Low Risk</v>
      </c>
    </row>
    <row r="8459" spans="1:19">
      <c r="A8459">
        <v>8458</v>
      </c>
      <c r="B8459">
        <v>86.62</v>
      </c>
      <c r="C8459">
        <v>18</v>
      </c>
      <c r="D8459" t="s">
        <v>49</v>
      </c>
      <c r="E8459">
        <v>0</v>
      </c>
      <c r="F8459">
        <v>0</v>
      </c>
      <c r="G8459">
        <v>81</v>
      </c>
      <c r="H8459">
        <v>1</v>
      </c>
      <c r="I8459">
        <v>54</v>
      </c>
      <c r="J8459">
        <v>0</v>
      </c>
      <c r="K8459">
        <f>_xlfn.XLOOKUP(FraudData[[#This Row],[amount]],AmountRules[Amount Min],AmountRules[Risk Points],,-1)</f>
        <v>0</v>
      </c>
      <c r="L8459">
        <f>_xlfn.XLOOKUP(FraudData[[#This Row],[transaction_hour]],TimeRules[Hour Min],TimeRules[Risk Points],,-1)</f>
        <v>0</v>
      </c>
      <c r="M8459">
        <f>_xlfn.XLOOKUP(FraudData[[#This Row],[foreign_transaction]],ForeignRules[Foreign Transaction],ForeignRules[Risk Points],0)</f>
        <v>0</v>
      </c>
      <c r="N8459">
        <f>_xlfn.XLOOKUP(FraudData[[#This Row],[location_mismatch]],Table10[Location Mismatch],Table10[Risk Points],0)</f>
        <v>0</v>
      </c>
      <c r="O8459">
        <f>_xlfn.XLOOKUP(FraudData[[#This Row],[device_trust_score]],DeviceRules[Device Min],DeviceRules[Risk Points],,-1)</f>
        <v>0</v>
      </c>
      <c r="P8459">
        <f>_xlfn.XLOOKUP(FraudData[[#This Row],[velocity_last_24h]],VelocityRules[Velocity Min],VelocityRules[Risk Points],,-1)</f>
        <v>0</v>
      </c>
      <c r="Q8459">
        <f>_xlfn.XLOOKUP(FraudData[[#This Row],[merchant_category]],MerchantRules[Merchant Category],MerchantRules[Risk Points],0)</f>
        <v>1</v>
      </c>
      <c r="R8459">
        <f>SUM(FraudData[[#This Row],[Amount Risk]:[Merchant Risk]])</f>
        <v>1</v>
      </c>
      <c r="S8459" t="str" cm="1">
        <f t="array" ref="S8459">_xlfn.IFS(FraudData[[#This Row],[Fraud Risk Score]]&gt;=8,"High Risk",FraudData[[#This Row],[Fraud Risk Score]]&gt;=6,"Medium Risk",TRUE,"Low Risk")</f>
        <v>Low Risk</v>
      </c>
    </row>
    <row r="8460" spans="1:19">
      <c r="A8460">
        <v>8459</v>
      </c>
      <c r="B8460">
        <v>565.61</v>
      </c>
      <c r="C8460">
        <v>8</v>
      </c>
      <c r="D8460" t="s">
        <v>46</v>
      </c>
      <c r="E8460">
        <v>1</v>
      </c>
      <c r="F8460">
        <v>0</v>
      </c>
      <c r="G8460">
        <v>94</v>
      </c>
      <c r="H8460">
        <v>1</v>
      </c>
      <c r="I8460">
        <v>25</v>
      </c>
      <c r="J8460">
        <v>0</v>
      </c>
      <c r="K8460">
        <f>_xlfn.XLOOKUP(FraudData[[#This Row],[amount]],AmountRules[Amount Min],AmountRules[Risk Points],,-1)</f>
        <v>1</v>
      </c>
      <c r="L8460">
        <f>_xlfn.XLOOKUP(FraudData[[#This Row],[transaction_hour]],TimeRules[Hour Min],TimeRules[Risk Points],,-1)</f>
        <v>0</v>
      </c>
      <c r="M8460">
        <f>_xlfn.XLOOKUP(FraudData[[#This Row],[foreign_transaction]],ForeignRules[Foreign Transaction],ForeignRules[Risk Points],0)</f>
        <v>3</v>
      </c>
      <c r="N8460">
        <f>_xlfn.XLOOKUP(FraudData[[#This Row],[location_mismatch]],Table10[Location Mismatch],Table10[Risk Points],0)</f>
        <v>0</v>
      </c>
      <c r="O8460">
        <f>_xlfn.XLOOKUP(FraudData[[#This Row],[device_trust_score]],DeviceRules[Device Min],DeviceRules[Risk Points],,-1)</f>
        <v>0</v>
      </c>
      <c r="P8460">
        <f>_xlfn.XLOOKUP(FraudData[[#This Row],[velocity_last_24h]],VelocityRules[Velocity Min],VelocityRules[Risk Points],,-1)</f>
        <v>0</v>
      </c>
      <c r="Q8460">
        <f>_xlfn.XLOOKUP(FraudData[[#This Row],[merchant_category]],MerchantRules[Merchant Category],MerchantRules[Risk Points],0)</f>
        <v>0</v>
      </c>
      <c r="R8460">
        <f>SUM(FraudData[[#This Row],[Amount Risk]:[Merchant Risk]])</f>
        <v>4</v>
      </c>
      <c r="S8460" t="str" cm="1">
        <f t="array" ref="S8460">_xlfn.IFS(FraudData[[#This Row],[Fraud Risk Score]]&gt;=8,"High Risk",FraudData[[#This Row],[Fraud Risk Score]]&gt;=6,"Medium Risk",TRUE,"Low Risk")</f>
        <v>Low Risk</v>
      </c>
    </row>
    <row r="8461" spans="1:19">
      <c r="A8461">
        <v>8460</v>
      </c>
      <c r="B8461">
        <v>72.08</v>
      </c>
      <c r="C8461">
        <v>13</v>
      </c>
      <c r="D8461" t="s">
        <v>47</v>
      </c>
      <c r="E8461">
        <v>0</v>
      </c>
      <c r="F8461">
        <v>0</v>
      </c>
      <c r="G8461">
        <v>57</v>
      </c>
      <c r="H8461">
        <v>3</v>
      </c>
      <c r="I8461">
        <v>19</v>
      </c>
      <c r="J8461">
        <v>0</v>
      </c>
      <c r="K8461">
        <f>_xlfn.XLOOKUP(FraudData[[#This Row],[amount]],AmountRules[Amount Min],AmountRules[Risk Points],,-1)</f>
        <v>0</v>
      </c>
      <c r="L8461">
        <f>_xlfn.XLOOKUP(FraudData[[#This Row],[transaction_hour]],TimeRules[Hour Min],TimeRules[Risk Points],,-1)</f>
        <v>0</v>
      </c>
      <c r="M8461">
        <f>_xlfn.XLOOKUP(FraudData[[#This Row],[foreign_transaction]],ForeignRules[Foreign Transaction],ForeignRules[Risk Points],0)</f>
        <v>0</v>
      </c>
      <c r="N8461">
        <f>_xlfn.XLOOKUP(FraudData[[#This Row],[location_mismatch]],Table10[Location Mismatch],Table10[Risk Points],0)</f>
        <v>0</v>
      </c>
      <c r="O8461">
        <f>_xlfn.XLOOKUP(FraudData[[#This Row],[device_trust_score]],DeviceRules[Device Min],DeviceRules[Risk Points],,-1)</f>
        <v>1</v>
      </c>
      <c r="P8461">
        <f>_xlfn.XLOOKUP(FraudData[[#This Row],[velocity_last_24h]],VelocityRules[Velocity Min],VelocityRules[Risk Points],,-1)</f>
        <v>0</v>
      </c>
      <c r="Q8461">
        <f>_xlfn.XLOOKUP(FraudData[[#This Row],[merchant_category]],MerchantRules[Merchant Category],MerchantRules[Risk Points],0)</f>
        <v>0</v>
      </c>
      <c r="R8461">
        <f>SUM(FraudData[[#This Row],[Amount Risk]:[Merchant Risk]])</f>
        <v>1</v>
      </c>
      <c r="S8461" t="str" cm="1">
        <f t="array" ref="S8461">_xlfn.IFS(FraudData[[#This Row],[Fraud Risk Score]]&gt;=8,"High Risk",FraudData[[#This Row],[Fraud Risk Score]]&gt;=6,"Medium Risk",TRUE,"Low Risk")</f>
        <v>Low Risk</v>
      </c>
    </row>
    <row r="8462" spans="1:19">
      <c r="A8462">
        <v>8461</v>
      </c>
      <c r="B8462">
        <v>589.51</v>
      </c>
      <c r="C8462">
        <v>17</v>
      </c>
      <c r="D8462" t="s">
        <v>47</v>
      </c>
      <c r="E8462">
        <v>0</v>
      </c>
      <c r="F8462">
        <v>0</v>
      </c>
      <c r="G8462">
        <v>43</v>
      </c>
      <c r="H8462">
        <v>2</v>
      </c>
      <c r="I8462">
        <v>38</v>
      </c>
      <c r="J8462">
        <v>0</v>
      </c>
      <c r="K8462">
        <f>_xlfn.XLOOKUP(FraudData[[#This Row],[amount]],AmountRules[Amount Min],AmountRules[Risk Points],,-1)</f>
        <v>1</v>
      </c>
      <c r="L8462">
        <f>_xlfn.XLOOKUP(FraudData[[#This Row],[transaction_hour]],TimeRules[Hour Min],TimeRules[Risk Points],,-1)</f>
        <v>0</v>
      </c>
      <c r="M8462">
        <f>_xlfn.XLOOKUP(FraudData[[#This Row],[foreign_transaction]],ForeignRules[Foreign Transaction],ForeignRules[Risk Points],0)</f>
        <v>0</v>
      </c>
      <c r="N8462">
        <f>_xlfn.XLOOKUP(FraudData[[#This Row],[location_mismatch]],Table10[Location Mismatch],Table10[Risk Points],0)</f>
        <v>0</v>
      </c>
      <c r="O8462">
        <f>_xlfn.XLOOKUP(FraudData[[#This Row],[device_trust_score]],DeviceRules[Device Min],DeviceRules[Risk Points],,-1)</f>
        <v>2</v>
      </c>
      <c r="P8462">
        <f>_xlfn.XLOOKUP(FraudData[[#This Row],[velocity_last_24h]],VelocityRules[Velocity Min],VelocityRules[Risk Points],,-1)</f>
        <v>0</v>
      </c>
      <c r="Q8462">
        <f>_xlfn.XLOOKUP(FraudData[[#This Row],[merchant_category]],MerchantRules[Merchant Category],MerchantRules[Risk Points],0)</f>
        <v>0</v>
      </c>
      <c r="R8462">
        <f>SUM(FraudData[[#This Row],[Amount Risk]:[Merchant Risk]])</f>
        <v>3</v>
      </c>
      <c r="S8462" t="str" cm="1">
        <f t="array" ref="S8462">_xlfn.IFS(FraudData[[#This Row],[Fraud Risk Score]]&gt;=8,"High Risk",FraudData[[#This Row],[Fraud Risk Score]]&gt;=6,"Medium Risk",TRUE,"Low Risk")</f>
        <v>Low Risk</v>
      </c>
    </row>
    <row r="8463" spans="1:19">
      <c r="A8463">
        <v>8462</v>
      </c>
      <c r="B8463">
        <v>417.16</v>
      </c>
      <c r="C8463">
        <v>9</v>
      </c>
      <c r="D8463" t="s">
        <v>49</v>
      </c>
      <c r="E8463">
        <v>0</v>
      </c>
      <c r="F8463">
        <v>0</v>
      </c>
      <c r="G8463">
        <v>39</v>
      </c>
      <c r="H8463">
        <v>1</v>
      </c>
      <c r="I8463">
        <v>37</v>
      </c>
      <c r="J8463">
        <v>0</v>
      </c>
      <c r="K8463">
        <f>_xlfn.XLOOKUP(FraudData[[#This Row],[amount]],AmountRules[Amount Min],AmountRules[Risk Points],,-1)</f>
        <v>0</v>
      </c>
      <c r="L8463">
        <f>_xlfn.XLOOKUP(FraudData[[#This Row],[transaction_hour]],TimeRules[Hour Min],TimeRules[Risk Points],,-1)</f>
        <v>0</v>
      </c>
      <c r="M8463">
        <f>_xlfn.XLOOKUP(FraudData[[#This Row],[foreign_transaction]],ForeignRules[Foreign Transaction],ForeignRules[Risk Points],0)</f>
        <v>0</v>
      </c>
      <c r="N8463">
        <f>_xlfn.XLOOKUP(FraudData[[#This Row],[location_mismatch]],Table10[Location Mismatch],Table10[Risk Points],0)</f>
        <v>0</v>
      </c>
      <c r="O8463">
        <f>_xlfn.XLOOKUP(FraudData[[#This Row],[device_trust_score]],DeviceRules[Device Min],DeviceRules[Risk Points],,-1)</f>
        <v>2</v>
      </c>
      <c r="P8463">
        <f>_xlfn.XLOOKUP(FraudData[[#This Row],[velocity_last_24h]],VelocityRules[Velocity Min],VelocityRules[Risk Points],,-1)</f>
        <v>0</v>
      </c>
      <c r="Q8463">
        <f>_xlfn.XLOOKUP(FraudData[[#This Row],[merchant_category]],MerchantRules[Merchant Category],MerchantRules[Risk Points],0)</f>
        <v>1</v>
      </c>
      <c r="R8463">
        <f>SUM(FraudData[[#This Row],[Amount Risk]:[Merchant Risk]])</f>
        <v>3</v>
      </c>
      <c r="S8463" t="str" cm="1">
        <f t="array" ref="S8463">_xlfn.IFS(FraudData[[#This Row],[Fraud Risk Score]]&gt;=8,"High Risk",FraudData[[#This Row],[Fraud Risk Score]]&gt;=6,"Medium Risk",TRUE,"Low Risk")</f>
        <v>Low Risk</v>
      </c>
    </row>
    <row r="8464" spans="1:19">
      <c r="A8464">
        <v>8463</v>
      </c>
      <c r="B8464">
        <v>56.74</v>
      </c>
      <c r="C8464">
        <v>8</v>
      </c>
      <c r="D8464" t="s">
        <v>48</v>
      </c>
      <c r="E8464">
        <v>0</v>
      </c>
      <c r="F8464">
        <v>0</v>
      </c>
      <c r="G8464">
        <v>59</v>
      </c>
      <c r="H8464">
        <v>2</v>
      </c>
      <c r="I8464">
        <v>30</v>
      </c>
      <c r="J8464">
        <v>0</v>
      </c>
      <c r="K8464">
        <f>_xlfn.XLOOKUP(FraudData[[#This Row],[amount]],AmountRules[Amount Min],AmountRules[Risk Points],,-1)</f>
        <v>0</v>
      </c>
      <c r="L8464">
        <f>_xlfn.XLOOKUP(FraudData[[#This Row],[transaction_hour]],TimeRules[Hour Min],TimeRules[Risk Points],,-1)</f>
        <v>0</v>
      </c>
      <c r="M8464">
        <f>_xlfn.XLOOKUP(FraudData[[#This Row],[foreign_transaction]],ForeignRules[Foreign Transaction],ForeignRules[Risk Points],0)</f>
        <v>0</v>
      </c>
      <c r="N8464">
        <f>_xlfn.XLOOKUP(FraudData[[#This Row],[location_mismatch]],Table10[Location Mismatch],Table10[Risk Points],0)</f>
        <v>0</v>
      </c>
      <c r="O8464">
        <f>_xlfn.XLOOKUP(FraudData[[#This Row],[device_trust_score]],DeviceRules[Device Min],DeviceRules[Risk Points],,-1)</f>
        <v>1</v>
      </c>
      <c r="P8464">
        <f>_xlfn.XLOOKUP(FraudData[[#This Row],[velocity_last_24h]],VelocityRules[Velocity Min],VelocityRules[Risk Points],,-1)</f>
        <v>0</v>
      </c>
      <c r="Q8464">
        <f>_xlfn.XLOOKUP(FraudData[[#This Row],[merchant_category]],MerchantRules[Merchant Category],MerchantRules[Risk Points],0)</f>
        <v>0</v>
      </c>
      <c r="R8464">
        <f>SUM(FraudData[[#This Row],[Amount Risk]:[Merchant Risk]])</f>
        <v>1</v>
      </c>
      <c r="S8464" t="str" cm="1">
        <f t="array" ref="S8464">_xlfn.IFS(FraudData[[#This Row],[Fraud Risk Score]]&gt;=8,"High Risk",FraudData[[#This Row],[Fraud Risk Score]]&gt;=6,"Medium Risk",TRUE,"Low Risk")</f>
        <v>Low Risk</v>
      </c>
    </row>
    <row r="8465" spans="1:19">
      <c r="A8465">
        <v>8464</v>
      </c>
      <c r="B8465">
        <v>292.91000000000003</v>
      </c>
      <c r="C8465">
        <v>5</v>
      </c>
      <c r="D8465" t="s">
        <v>47</v>
      </c>
      <c r="E8465">
        <v>0</v>
      </c>
      <c r="F8465">
        <v>0</v>
      </c>
      <c r="G8465">
        <v>73</v>
      </c>
      <c r="H8465">
        <v>5</v>
      </c>
      <c r="I8465">
        <v>29</v>
      </c>
      <c r="J8465">
        <v>0</v>
      </c>
      <c r="K8465">
        <f>_xlfn.XLOOKUP(FraudData[[#This Row],[amount]],AmountRules[Amount Min],AmountRules[Risk Points],,-1)</f>
        <v>0</v>
      </c>
      <c r="L8465">
        <f>_xlfn.XLOOKUP(FraudData[[#This Row],[transaction_hour]],TimeRules[Hour Min],TimeRules[Risk Points],,-1)</f>
        <v>0</v>
      </c>
      <c r="M8465">
        <f>_xlfn.XLOOKUP(FraudData[[#This Row],[foreign_transaction]],ForeignRules[Foreign Transaction],ForeignRules[Risk Points],0)</f>
        <v>0</v>
      </c>
      <c r="N8465">
        <f>_xlfn.XLOOKUP(FraudData[[#This Row],[location_mismatch]],Table10[Location Mismatch],Table10[Risk Points],0)</f>
        <v>0</v>
      </c>
      <c r="O8465">
        <f>_xlfn.XLOOKUP(FraudData[[#This Row],[device_trust_score]],DeviceRules[Device Min],DeviceRules[Risk Points],,-1)</f>
        <v>0</v>
      </c>
      <c r="P8465">
        <f>_xlfn.XLOOKUP(FraudData[[#This Row],[velocity_last_24h]],VelocityRules[Velocity Min],VelocityRules[Risk Points],,-1)</f>
        <v>3</v>
      </c>
      <c r="Q8465">
        <f>_xlfn.XLOOKUP(FraudData[[#This Row],[merchant_category]],MerchantRules[Merchant Category],MerchantRules[Risk Points],0)</f>
        <v>0</v>
      </c>
      <c r="R8465">
        <f>SUM(FraudData[[#This Row],[Amount Risk]:[Merchant Risk]])</f>
        <v>3</v>
      </c>
      <c r="S8465" t="str" cm="1">
        <f t="array" ref="S8465">_xlfn.IFS(FraudData[[#This Row],[Fraud Risk Score]]&gt;=8,"High Risk",FraudData[[#This Row],[Fraud Risk Score]]&gt;=6,"Medium Risk",TRUE,"Low Risk")</f>
        <v>Low Risk</v>
      </c>
    </row>
    <row r="8466" spans="1:19">
      <c r="A8466">
        <v>8465</v>
      </c>
      <c r="B8466">
        <v>976.88</v>
      </c>
      <c r="C8466">
        <v>0</v>
      </c>
      <c r="D8466" t="s">
        <v>46</v>
      </c>
      <c r="E8466">
        <v>0</v>
      </c>
      <c r="F8466">
        <v>0</v>
      </c>
      <c r="G8466">
        <v>60</v>
      </c>
      <c r="H8466">
        <v>2</v>
      </c>
      <c r="I8466">
        <v>20</v>
      </c>
      <c r="J8466">
        <v>0</v>
      </c>
      <c r="K8466">
        <f>_xlfn.XLOOKUP(FraudData[[#This Row],[amount]],AmountRules[Amount Min],AmountRules[Risk Points],,-1)</f>
        <v>1</v>
      </c>
      <c r="L8466">
        <f>_xlfn.XLOOKUP(FraudData[[#This Row],[transaction_hour]],TimeRules[Hour Min],TimeRules[Risk Points],,-1)</f>
        <v>3</v>
      </c>
      <c r="M8466">
        <f>_xlfn.XLOOKUP(FraudData[[#This Row],[foreign_transaction]],ForeignRules[Foreign Transaction],ForeignRules[Risk Points],0)</f>
        <v>0</v>
      </c>
      <c r="N8466">
        <f>_xlfn.XLOOKUP(FraudData[[#This Row],[location_mismatch]],Table10[Location Mismatch],Table10[Risk Points],0)</f>
        <v>0</v>
      </c>
      <c r="O8466">
        <f>_xlfn.XLOOKUP(FraudData[[#This Row],[device_trust_score]],DeviceRules[Device Min],DeviceRules[Risk Points],,-1)</f>
        <v>1</v>
      </c>
      <c r="P8466">
        <f>_xlfn.XLOOKUP(FraudData[[#This Row],[velocity_last_24h]],VelocityRules[Velocity Min],VelocityRules[Risk Points],,-1)</f>
        <v>0</v>
      </c>
      <c r="Q8466">
        <f>_xlfn.XLOOKUP(FraudData[[#This Row],[merchant_category]],MerchantRules[Merchant Category],MerchantRules[Risk Points],0)</f>
        <v>0</v>
      </c>
      <c r="R8466">
        <f>SUM(FraudData[[#This Row],[Amount Risk]:[Merchant Risk]])</f>
        <v>5</v>
      </c>
      <c r="S8466" t="str" cm="1">
        <f t="array" ref="S8466">_xlfn.IFS(FraudData[[#This Row],[Fraud Risk Score]]&gt;=8,"High Risk",FraudData[[#This Row],[Fraud Risk Score]]&gt;=6,"Medium Risk",TRUE,"Low Risk")</f>
        <v>Low Risk</v>
      </c>
    </row>
    <row r="8467" spans="1:19">
      <c r="A8467">
        <v>8466</v>
      </c>
      <c r="B8467">
        <v>52.42</v>
      </c>
      <c r="C8467">
        <v>4</v>
      </c>
      <c r="D8467" t="s">
        <v>49</v>
      </c>
      <c r="E8467">
        <v>0</v>
      </c>
      <c r="F8467">
        <v>0</v>
      </c>
      <c r="G8467">
        <v>78</v>
      </c>
      <c r="H8467">
        <v>3</v>
      </c>
      <c r="I8467">
        <v>20</v>
      </c>
      <c r="J8467">
        <v>0</v>
      </c>
      <c r="K8467">
        <f>_xlfn.XLOOKUP(FraudData[[#This Row],[amount]],AmountRules[Amount Min],AmountRules[Risk Points],,-1)</f>
        <v>0</v>
      </c>
      <c r="L8467">
        <f>_xlfn.XLOOKUP(FraudData[[#This Row],[transaction_hour]],TimeRules[Hour Min],TimeRules[Risk Points],,-1)</f>
        <v>0</v>
      </c>
      <c r="M8467">
        <f>_xlfn.XLOOKUP(FraudData[[#This Row],[foreign_transaction]],ForeignRules[Foreign Transaction],ForeignRules[Risk Points],0)</f>
        <v>0</v>
      </c>
      <c r="N8467">
        <f>_xlfn.XLOOKUP(FraudData[[#This Row],[location_mismatch]],Table10[Location Mismatch],Table10[Risk Points],0)</f>
        <v>0</v>
      </c>
      <c r="O8467">
        <f>_xlfn.XLOOKUP(FraudData[[#This Row],[device_trust_score]],DeviceRules[Device Min],DeviceRules[Risk Points],,-1)</f>
        <v>0</v>
      </c>
      <c r="P8467">
        <f>_xlfn.XLOOKUP(FraudData[[#This Row],[velocity_last_24h]],VelocityRules[Velocity Min],VelocityRules[Risk Points],,-1)</f>
        <v>0</v>
      </c>
      <c r="Q8467">
        <f>_xlfn.XLOOKUP(FraudData[[#This Row],[merchant_category]],MerchantRules[Merchant Category],MerchantRules[Risk Points],0)</f>
        <v>1</v>
      </c>
      <c r="R8467">
        <f>SUM(FraudData[[#This Row],[Amount Risk]:[Merchant Risk]])</f>
        <v>1</v>
      </c>
      <c r="S8467" t="str" cm="1">
        <f t="array" ref="S8467">_xlfn.IFS(FraudData[[#This Row],[Fraud Risk Score]]&gt;=8,"High Risk",FraudData[[#This Row],[Fraud Risk Score]]&gt;=6,"Medium Risk",TRUE,"Low Risk")</f>
        <v>Low Risk</v>
      </c>
    </row>
    <row r="8468" spans="1:19">
      <c r="A8468">
        <v>8467</v>
      </c>
      <c r="B8468">
        <v>103.33</v>
      </c>
      <c r="C8468">
        <v>9</v>
      </c>
      <c r="D8468" t="s">
        <v>50</v>
      </c>
      <c r="E8468">
        <v>0</v>
      </c>
      <c r="F8468">
        <v>0</v>
      </c>
      <c r="G8468">
        <v>60</v>
      </c>
      <c r="H8468">
        <v>6</v>
      </c>
      <c r="I8468">
        <v>19</v>
      </c>
      <c r="J8468">
        <v>0</v>
      </c>
      <c r="K8468">
        <f>_xlfn.XLOOKUP(FraudData[[#This Row],[amount]],AmountRules[Amount Min],AmountRules[Risk Points],,-1)</f>
        <v>0</v>
      </c>
      <c r="L8468">
        <f>_xlfn.XLOOKUP(FraudData[[#This Row],[transaction_hour]],TimeRules[Hour Min],TimeRules[Risk Points],,-1)</f>
        <v>0</v>
      </c>
      <c r="M8468">
        <f>_xlfn.XLOOKUP(FraudData[[#This Row],[foreign_transaction]],ForeignRules[Foreign Transaction],ForeignRules[Risk Points],0)</f>
        <v>0</v>
      </c>
      <c r="N8468">
        <f>_xlfn.XLOOKUP(FraudData[[#This Row],[location_mismatch]],Table10[Location Mismatch],Table10[Risk Points],0)</f>
        <v>0</v>
      </c>
      <c r="O8468">
        <f>_xlfn.XLOOKUP(FraudData[[#This Row],[device_trust_score]],DeviceRules[Device Min],DeviceRules[Risk Points],,-1)</f>
        <v>1</v>
      </c>
      <c r="P8468">
        <f>_xlfn.XLOOKUP(FraudData[[#This Row],[velocity_last_24h]],VelocityRules[Velocity Min],VelocityRules[Risk Points],,-1)</f>
        <v>3</v>
      </c>
      <c r="Q8468">
        <f>_xlfn.XLOOKUP(FraudData[[#This Row],[merchant_category]],MerchantRules[Merchant Category],MerchantRules[Risk Points],0)</f>
        <v>0</v>
      </c>
      <c r="R8468">
        <f>SUM(FraudData[[#This Row],[Amount Risk]:[Merchant Risk]])</f>
        <v>4</v>
      </c>
      <c r="S8468" t="str" cm="1">
        <f t="array" ref="S8468">_xlfn.IFS(FraudData[[#This Row],[Fraud Risk Score]]&gt;=8,"High Risk",FraudData[[#This Row],[Fraud Risk Score]]&gt;=6,"Medium Risk",TRUE,"Low Risk")</f>
        <v>Low Risk</v>
      </c>
    </row>
    <row r="8469" spans="1:19">
      <c r="A8469">
        <v>8468</v>
      </c>
      <c r="B8469">
        <v>132.18</v>
      </c>
      <c r="C8469">
        <v>12</v>
      </c>
      <c r="D8469" t="s">
        <v>50</v>
      </c>
      <c r="E8469">
        <v>1</v>
      </c>
      <c r="F8469">
        <v>0</v>
      </c>
      <c r="G8469">
        <v>77</v>
      </c>
      <c r="H8469">
        <v>2</v>
      </c>
      <c r="I8469">
        <v>63</v>
      </c>
      <c r="J8469">
        <v>0</v>
      </c>
      <c r="K8469">
        <f>_xlfn.XLOOKUP(FraudData[[#This Row],[amount]],AmountRules[Amount Min],AmountRules[Risk Points],,-1)</f>
        <v>0</v>
      </c>
      <c r="L8469">
        <f>_xlfn.XLOOKUP(FraudData[[#This Row],[transaction_hour]],TimeRules[Hour Min],TimeRules[Risk Points],,-1)</f>
        <v>0</v>
      </c>
      <c r="M8469">
        <f>_xlfn.XLOOKUP(FraudData[[#This Row],[foreign_transaction]],ForeignRules[Foreign Transaction],ForeignRules[Risk Points],0)</f>
        <v>3</v>
      </c>
      <c r="N8469">
        <f>_xlfn.XLOOKUP(FraudData[[#This Row],[location_mismatch]],Table10[Location Mismatch],Table10[Risk Points],0)</f>
        <v>0</v>
      </c>
      <c r="O8469">
        <f>_xlfn.XLOOKUP(FraudData[[#This Row],[device_trust_score]],DeviceRules[Device Min],DeviceRules[Risk Points],,-1)</f>
        <v>0</v>
      </c>
      <c r="P8469">
        <f>_xlfn.XLOOKUP(FraudData[[#This Row],[velocity_last_24h]],VelocityRules[Velocity Min],VelocityRules[Risk Points],,-1)</f>
        <v>0</v>
      </c>
      <c r="Q8469">
        <f>_xlfn.XLOOKUP(FraudData[[#This Row],[merchant_category]],MerchantRules[Merchant Category],MerchantRules[Risk Points],0)</f>
        <v>0</v>
      </c>
      <c r="R8469">
        <f>SUM(FraudData[[#This Row],[Amount Risk]:[Merchant Risk]])</f>
        <v>3</v>
      </c>
      <c r="S8469" t="str" cm="1">
        <f t="array" ref="S8469">_xlfn.IFS(FraudData[[#This Row],[Fraud Risk Score]]&gt;=8,"High Risk",FraudData[[#This Row],[Fraud Risk Score]]&gt;=6,"Medium Risk",TRUE,"Low Risk")</f>
        <v>Low Risk</v>
      </c>
    </row>
    <row r="8470" spans="1:19">
      <c r="A8470">
        <v>8469</v>
      </c>
      <c r="B8470">
        <v>62.9</v>
      </c>
      <c r="C8470">
        <v>21</v>
      </c>
      <c r="D8470" t="s">
        <v>47</v>
      </c>
      <c r="E8470">
        <v>0</v>
      </c>
      <c r="F8470">
        <v>0</v>
      </c>
      <c r="G8470">
        <v>84</v>
      </c>
      <c r="H8470">
        <v>0</v>
      </c>
      <c r="I8470">
        <v>31</v>
      </c>
      <c r="J8470">
        <v>0</v>
      </c>
      <c r="K8470">
        <f>_xlfn.XLOOKUP(FraudData[[#This Row],[amount]],AmountRules[Amount Min],AmountRules[Risk Points],,-1)</f>
        <v>0</v>
      </c>
      <c r="L8470">
        <f>_xlfn.XLOOKUP(FraudData[[#This Row],[transaction_hour]],TimeRules[Hour Min],TimeRules[Risk Points],,-1)</f>
        <v>0</v>
      </c>
      <c r="M8470">
        <f>_xlfn.XLOOKUP(FraudData[[#This Row],[foreign_transaction]],ForeignRules[Foreign Transaction],ForeignRules[Risk Points],0)</f>
        <v>0</v>
      </c>
      <c r="N8470">
        <f>_xlfn.XLOOKUP(FraudData[[#This Row],[location_mismatch]],Table10[Location Mismatch],Table10[Risk Points],0)</f>
        <v>0</v>
      </c>
      <c r="O8470">
        <f>_xlfn.XLOOKUP(FraudData[[#This Row],[device_trust_score]],DeviceRules[Device Min],DeviceRules[Risk Points],,-1)</f>
        <v>0</v>
      </c>
      <c r="P8470">
        <f>_xlfn.XLOOKUP(FraudData[[#This Row],[velocity_last_24h]],VelocityRules[Velocity Min],VelocityRules[Risk Points],,-1)</f>
        <v>0</v>
      </c>
      <c r="Q8470">
        <f>_xlfn.XLOOKUP(FraudData[[#This Row],[merchant_category]],MerchantRules[Merchant Category],MerchantRules[Risk Points],0)</f>
        <v>0</v>
      </c>
      <c r="R8470">
        <f>SUM(FraudData[[#This Row],[Amount Risk]:[Merchant Risk]])</f>
        <v>0</v>
      </c>
      <c r="S8470" t="str" cm="1">
        <f t="array" ref="S8470">_xlfn.IFS(FraudData[[#This Row],[Fraud Risk Score]]&gt;=8,"High Risk",FraudData[[#This Row],[Fraud Risk Score]]&gt;=6,"Medium Risk",TRUE,"Low Risk")</f>
        <v>Low Risk</v>
      </c>
    </row>
    <row r="8471" spans="1:19">
      <c r="A8471">
        <v>8470</v>
      </c>
      <c r="B8471">
        <v>2.77</v>
      </c>
      <c r="C8471">
        <v>22</v>
      </c>
      <c r="D8471" t="s">
        <v>48</v>
      </c>
      <c r="E8471">
        <v>0</v>
      </c>
      <c r="F8471">
        <v>0</v>
      </c>
      <c r="G8471">
        <v>98</v>
      </c>
      <c r="H8471">
        <v>4</v>
      </c>
      <c r="I8471">
        <v>20</v>
      </c>
      <c r="J8471">
        <v>0</v>
      </c>
      <c r="K8471">
        <f>_xlfn.XLOOKUP(FraudData[[#This Row],[amount]],AmountRules[Amount Min],AmountRules[Risk Points],,-1)</f>
        <v>0</v>
      </c>
      <c r="L8471">
        <f>_xlfn.XLOOKUP(FraudData[[#This Row],[transaction_hour]],TimeRules[Hour Min],TimeRules[Risk Points],,-1)</f>
        <v>0</v>
      </c>
      <c r="M8471">
        <f>_xlfn.XLOOKUP(FraudData[[#This Row],[foreign_transaction]],ForeignRules[Foreign Transaction],ForeignRules[Risk Points],0)</f>
        <v>0</v>
      </c>
      <c r="N8471">
        <f>_xlfn.XLOOKUP(FraudData[[#This Row],[location_mismatch]],Table10[Location Mismatch],Table10[Risk Points],0)</f>
        <v>0</v>
      </c>
      <c r="O8471">
        <f>_xlfn.XLOOKUP(FraudData[[#This Row],[device_trust_score]],DeviceRules[Device Min],DeviceRules[Risk Points],,-1)</f>
        <v>0</v>
      </c>
      <c r="P8471">
        <f>_xlfn.XLOOKUP(FraudData[[#This Row],[velocity_last_24h]],VelocityRules[Velocity Min],VelocityRules[Risk Points],,-1)</f>
        <v>0</v>
      </c>
      <c r="Q8471">
        <f>_xlfn.XLOOKUP(FraudData[[#This Row],[merchant_category]],MerchantRules[Merchant Category],MerchantRules[Risk Points],0)</f>
        <v>0</v>
      </c>
      <c r="R8471">
        <f>SUM(FraudData[[#This Row],[Amount Risk]:[Merchant Risk]])</f>
        <v>0</v>
      </c>
      <c r="S8471" t="str" cm="1">
        <f t="array" ref="S8471">_xlfn.IFS(FraudData[[#This Row],[Fraud Risk Score]]&gt;=8,"High Risk",FraudData[[#This Row],[Fraud Risk Score]]&gt;=6,"Medium Risk",TRUE,"Low Risk")</f>
        <v>Low Risk</v>
      </c>
    </row>
    <row r="8472" spans="1:19">
      <c r="A8472">
        <v>8471</v>
      </c>
      <c r="B8472">
        <v>44.75</v>
      </c>
      <c r="C8472">
        <v>3</v>
      </c>
      <c r="D8472" t="s">
        <v>47</v>
      </c>
      <c r="E8472">
        <v>0</v>
      </c>
      <c r="F8472">
        <v>0</v>
      </c>
      <c r="G8472">
        <v>68</v>
      </c>
      <c r="H8472">
        <v>1</v>
      </c>
      <c r="I8472">
        <v>45</v>
      </c>
      <c r="J8472">
        <v>0</v>
      </c>
      <c r="K8472">
        <f>_xlfn.XLOOKUP(FraudData[[#This Row],[amount]],AmountRules[Amount Min],AmountRules[Risk Points],,-1)</f>
        <v>0</v>
      </c>
      <c r="L8472">
        <f>_xlfn.XLOOKUP(FraudData[[#This Row],[transaction_hour]],TimeRules[Hour Min],TimeRules[Risk Points],,-1)</f>
        <v>3</v>
      </c>
      <c r="M8472">
        <f>_xlfn.XLOOKUP(FraudData[[#This Row],[foreign_transaction]],ForeignRules[Foreign Transaction],ForeignRules[Risk Points],0)</f>
        <v>0</v>
      </c>
      <c r="N8472">
        <f>_xlfn.XLOOKUP(FraudData[[#This Row],[location_mismatch]],Table10[Location Mismatch],Table10[Risk Points],0)</f>
        <v>0</v>
      </c>
      <c r="O8472">
        <f>_xlfn.XLOOKUP(FraudData[[#This Row],[device_trust_score]],DeviceRules[Device Min],DeviceRules[Risk Points],,-1)</f>
        <v>1</v>
      </c>
      <c r="P8472">
        <f>_xlfn.XLOOKUP(FraudData[[#This Row],[velocity_last_24h]],VelocityRules[Velocity Min],VelocityRules[Risk Points],,-1)</f>
        <v>0</v>
      </c>
      <c r="Q8472">
        <f>_xlfn.XLOOKUP(FraudData[[#This Row],[merchant_category]],MerchantRules[Merchant Category],MerchantRules[Risk Points],0)</f>
        <v>0</v>
      </c>
      <c r="R8472">
        <f>SUM(FraudData[[#This Row],[Amount Risk]:[Merchant Risk]])</f>
        <v>4</v>
      </c>
      <c r="S8472" t="str" cm="1">
        <f t="array" ref="S8472">_xlfn.IFS(FraudData[[#This Row],[Fraud Risk Score]]&gt;=8,"High Risk",FraudData[[#This Row],[Fraud Risk Score]]&gt;=6,"Medium Risk",TRUE,"Low Risk")</f>
        <v>Low Risk</v>
      </c>
    </row>
    <row r="8473" spans="1:19">
      <c r="A8473">
        <v>8472</v>
      </c>
      <c r="B8473">
        <v>59.62</v>
      </c>
      <c r="C8473">
        <v>0</v>
      </c>
      <c r="D8473" t="s">
        <v>48</v>
      </c>
      <c r="E8473">
        <v>1</v>
      </c>
      <c r="F8473">
        <v>0</v>
      </c>
      <c r="G8473">
        <v>57</v>
      </c>
      <c r="H8473">
        <v>3</v>
      </c>
      <c r="I8473">
        <v>25</v>
      </c>
      <c r="J8473">
        <v>0</v>
      </c>
      <c r="K8473">
        <f>_xlfn.XLOOKUP(FraudData[[#This Row],[amount]],AmountRules[Amount Min],AmountRules[Risk Points],,-1)</f>
        <v>0</v>
      </c>
      <c r="L8473">
        <f>_xlfn.XLOOKUP(FraudData[[#This Row],[transaction_hour]],TimeRules[Hour Min],TimeRules[Risk Points],,-1)</f>
        <v>3</v>
      </c>
      <c r="M8473">
        <f>_xlfn.XLOOKUP(FraudData[[#This Row],[foreign_transaction]],ForeignRules[Foreign Transaction],ForeignRules[Risk Points],0)</f>
        <v>3</v>
      </c>
      <c r="N8473">
        <f>_xlfn.XLOOKUP(FraudData[[#This Row],[location_mismatch]],Table10[Location Mismatch],Table10[Risk Points],0)</f>
        <v>0</v>
      </c>
      <c r="O8473">
        <f>_xlfn.XLOOKUP(FraudData[[#This Row],[device_trust_score]],DeviceRules[Device Min],DeviceRules[Risk Points],,-1)</f>
        <v>1</v>
      </c>
      <c r="P8473">
        <f>_xlfn.XLOOKUP(FraudData[[#This Row],[velocity_last_24h]],VelocityRules[Velocity Min],VelocityRules[Risk Points],,-1)</f>
        <v>0</v>
      </c>
      <c r="Q8473">
        <f>_xlfn.XLOOKUP(FraudData[[#This Row],[merchant_category]],MerchantRules[Merchant Category],MerchantRules[Risk Points],0)</f>
        <v>0</v>
      </c>
      <c r="R8473">
        <f>SUM(FraudData[[#This Row],[Amount Risk]:[Merchant Risk]])</f>
        <v>7</v>
      </c>
      <c r="S8473" t="str" cm="1">
        <f t="array" ref="S8473">_xlfn.IFS(FraudData[[#This Row],[Fraud Risk Score]]&gt;=8,"High Risk",FraudData[[#This Row],[Fraud Risk Score]]&gt;=6,"Medium Risk",TRUE,"Low Risk")</f>
        <v>Medium Risk</v>
      </c>
    </row>
    <row r="8474" spans="1:19">
      <c r="A8474">
        <v>8473</v>
      </c>
      <c r="B8474">
        <v>105.53</v>
      </c>
      <c r="C8474">
        <v>20</v>
      </c>
      <c r="D8474" t="s">
        <v>47</v>
      </c>
      <c r="E8474">
        <v>0</v>
      </c>
      <c r="F8474">
        <v>0</v>
      </c>
      <c r="G8474">
        <v>68</v>
      </c>
      <c r="H8474">
        <v>2</v>
      </c>
      <c r="I8474">
        <v>47</v>
      </c>
      <c r="J8474">
        <v>0</v>
      </c>
      <c r="K8474">
        <f>_xlfn.XLOOKUP(FraudData[[#This Row],[amount]],AmountRules[Amount Min],AmountRules[Risk Points],,-1)</f>
        <v>0</v>
      </c>
      <c r="L8474">
        <f>_xlfn.XLOOKUP(FraudData[[#This Row],[transaction_hour]],TimeRules[Hour Min],TimeRules[Risk Points],,-1)</f>
        <v>0</v>
      </c>
      <c r="M8474">
        <f>_xlfn.XLOOKUP(FraudData[[#This Row],[foreign_transaction]],ForeignRules[Foreign Transaction],ForeignRules[Risk Points],0)</f>
        <v>0</v>
      </c>
      <c r="N8474">
        <f>_xlfn.XLOOKUP(FraudData[[#This Row],[location_mismatch]],Table10[Location Mismatch],Table10[Risk Points],0)</f>
        <v>0</v>
      </c>
      <c r="O8474">
        <f>_xlfn.XLOOKUP(FraudData[[#This Row],[device_trust_score]],DeviceRules[Device Min],DeviceRules[Risk Points],,-1)</f>
        <v>1</v>
      </c>
      <c r="P8474">
        <f>_xlfn.XLOOKUP(FraudData[[#This Row],[velocity_last_24h]],VelocityRules[Velocity Min],VelocityRules[Risk Points],,-1)</f>
        <v>0</v>
      </c>
      <c r="Q8474">
        <f>_xlfn.XLOOKUP(FraudData[[#This Row],[merchant_category]],MerchantRules[Merchant Category],MerchantRules[Risk Points],0)</f>
        <v>0</v>
      </c>
      <c r="R8474">
        <f>SUM(FraudData[[#This Row],[Amount Risk]:[Merchant Risk]])</f>
        <v>1</v>
      </c>
      <c r="S8474" t="str" cm="1">
        <f t="array" ref="S8474">_xlfn.IFS(FraudData[[#This Row],[Fraud Risk Score]]&gt;=8,"High Risk",FraudData[[#This Row],[Fraud Risk Score]]&gt;=6,"Medium Risk",TRUE,"Low Risk")</f>
        <v>Low Risk</v>
      </c>
    </row>
    <row r="8475" spans="1:19">
      <c r="A8475">
        <v>8474</v>
      </c>
      <c r="B8475">
        <v>33.78</v>
      </c>
      <c r="C8475">
        <v>1</v>
      </c>
      <c r="D8475" t="s">
        <v>50</v>
      </c>
      <c r="E8475">
        <v>0</v>
      </c>
      <c r="F8475">
        <v>0</v>
      </c>
      <c r="G8475">
        <v>79</v>
      </c>
      <c r="H8475">
        <v>1</v>
      </c>
      <c r="I8475">
        <v>28</v>
      </c>
      <c r="J8475">
        <v>0</v>
      </c>
      <c r="K8475">
        <f>_xlfn.XLOOKUP(FraudData[[#This Row],[amount]],AmountRules[Amount Min],AmountRules[Risk Points],,-1)</f>
        <v>0</v>
      </c>
      <c r="L8475">
        <f>_xlfn.XLOOKUP(FraudData[[#This Row],[transaction_hour]],TimeRules[Hour Min],TimeRules[Risk Points],,-1)</f>
        <v>3</v>
      </c>
      <c r="M8475">
        <f>_xlfn.XLOOKUP(FraudData[[#This Row],[foreign_transaction]],ForeignRules[Foreign Transaction],ForeignRules[Risk Points],0)</f>
        <v>0</v>
      </c>
      <c r="N8475">
        <f>_xlfn.XLOOKUP(FraudData[[#This Row],[location_mismatch]],Table10[Location Mismatch],Table10[Risk Points],0)</f>
        <v>0</v>
      </c>
      <c r="O8475">
        <f>_xlfn.XLOOKUP(FraudData[[#This Row],[device_trust_score]],DeviceRules[Device Min],DeviceRules[Risk Points],,-1)</f>
        <v>0</v>
      </c>
      <c r="P8475">
        <f>_xlfn.XLOOKUP(FraudData[[#This Row],[velocity_last_24h]],VelocityRules[Velocity Min],VelocityRules[Risk Points],,-1)</f>
        <v>0</v>
      </c>
      <c r="Q8475">
        <f>_xlfn.XLOOKUP(FraudData[[#This Row],[merchant_category]],MerchantRules[Merchant Category],MerchantRules[Risk Points],0)</f>
        <v>0</v>
      </c>
      <c r="R8475">
        <f>SUM(FraudData[[#This Row],[Amount Risk]:[Merchant Risk]])</f>
        <v>3</v>
      </c>
      <c r="S8475" t="str" cm="1">
        <f t="array" ref="S8475">_xlfn.IFS(FraudData[[#This Row],[Fraud Risk Score]]&gt;=8,"High Risk",FraudData[[#This Row],[Fraud Risk Score]]&gt;=6,"Medium Risk",TRUE,"Low Risk")</f>
        <v>Low Risk</v>
      </c>
    </row>
    <row r="8476" spans="1:19">
      <c r="A8476">
        <v>8475</v>
      </c>
      <c r="B8476">
        <v>371.8</v>
      </c>
      <c r="C8476">
        <v>23</v>
      </c>
      <c r="D8476" t="s">
        <v>48</v>
      </c>
      <c r="E8476">
        <v>0</v>
      </c>
      <c r="F8476">
        <v>1</v>
      </c>
      <c r="G8476">
        <v>98</v>
      </c>
      <c r="H8476">
        <v>1</v>
      </c>
      <c r="I8476">
        <v>32</v>
      </c>
      <c r="J8476">
        <v>0</v>
      </c>
      <c r="K8476">
        <f>_xlfn.XLOOKUP(FraudData[[#This Row],[amount]],AmountRules[Amount Min],AmountRules[Risk Points],,-1)</f>
        <v>0</v>
      </c>
      <c r="L8476">
        <f>_xlfn.XLOOKUP(FraudData[[#This Row],[transaction_hour]],TimeRules[Hour Min],TimeRules[Risk Points],,-1)</f>
        <v>1</v>
      </c>
      <c r="M8476">
        <f>_xlfn.XLOOKUP(FraudData[[#This Row],[foreign_transaction]],ForeignRules[Foreign Transaction],ForeignRules[Risk Points],0)</f>
        <v>0</v>
      </c>
      <c r="N8476">
        <f>_xlfn.XLOOKUP(FraudData[[#This Row],[location_mismatch]],Table10[Location Mismatch],Table10[Risk Points],0)</f>
        <v>3</v>
      </c>
      <c r="O8476">
        <f>_xlfn.XLOOKUP(FraudData[[#This Row],[device_trust_score]],DeviceRules[Device Min],DeviceRules[Risk Points],,-1)</f>
        <v>0</v>
      </c>
      <c r="P8476">
        <f>_xlfn.XLOOKUP(FraudData[[#This Row],[velocity_last_24h]],VelocityRules[Velocity Min],VelocityRules[Risk Points],,-1)</f>
        <v>0</v>
      </c>
      <c r="Q8476">
        <f>_xlfn.XLOOKUP(FraudData[[#This Row],[merchant_category]],MerchantRules[Merchant Category],MerchantRules[Risk Points],0)</f>
        <v>0</v>
      </c>
      <c r="R8476">
        <f>SUM(FraudData[[#This Row],[Amount Risk]:[Merchant Risk]])</f>
        <v>4</v>
      </c>
      <c r="S8476" t="str" cm="1">
        <f t="array" ref="S8476">_xlfn.IFS(FraudData[[#This Row],[Fraud Risk Score]]&gt;=8,"High Risk",FraudData[[#This Row],[Fraud Risk Score]]&gt;=6,"Medium Risk",TRUE,"Low Risk")</f>
        <v>Low Risk</v>
      </c>
    </row>
    <row r="8477" spans="1:19">
      <c r="A8477">
        <v>8476</v>
      </c>
      <c r="B8477">
        <v>219.69</v>
      </c>
      <c r="C8477">
        <v>3</v>
      </c>
      <c r="D8477" t="s">
        <v>50</v>
      </c>
      <c r="E8477">
        <v>0</v>
      </c>
      <c r="F8477">
        <v>0</v>
      </c>
      <c r="G8477">
        <v>68</v>
      </c>
      <c r="H8477">
        <v>0</v>
      </c>
      <c r="I8477">
        <v>34</v>
      </c>
      <c r="J8477">
        <v>0</v>
      </c>
      <c r="K8477">
        <f>_xlfn.XLOOKUP(FraudData[[#This Row],[amount]],AmountRules[Amount Min],AmountRules[Risk Points],,-1)</f>
        <v>0</v>
      </c>
      <c r="L8477">
        <f>_xlfn.XLOOKUP(FraudData[[#This Row],[transaction_hour]],TimeRules[Hour Min],TimeRules[Risk Points],,-1)</f>
        <v>3</v>
      </c>
      <c r="M8477">
        <f>_xlfn.XLOOKUP(FraudData[[#This Row],[foreign_transaction]],ForeignRules[Foreign Transaction],ForeignRules[Risk Points],0)</f>
        <v>0</v>
      </c>
      <c r="N8477">
        <f>_xlfn.XLOOKUP(FraudData[[#This Row],[location_mismatch]],Table10[Location Mismatch],Table10[Risk Points],0)</f>
        <v>0</v>
      </c>
      <c r="O8477">
        <f>_xlfn.XLOOKUP(FraudData[[#This Row],[device_trust_score]],DeviceRules[Device Min],DeviceRules[Risk Points],,-1)</f>
        <v>1</v>
      </c>
      <c r="P8477">
        <f>_xlfn.XLOOKUP(FraudData[[#This Row],[velocity_last_24h]],VelocityRules[Velocity Min],VelocityRules[Risk Points],,-1)</f>
        <v>0</v>
      </c>
      <c r="Q8477">
        <f>_xlfn.XLOOKUP(FraudData[[#This Row],[merchant_category]],MerchantRules[Merchant Category],MerchantRules[Risk Points],0)</f>
        <v>0</v>
      </c>
      <c r="R8477">
        <f>SUM(FraudData[[#This Row],[Amount Risk]:[Merchant Risk]])</f>
        <v>4</v>
      </c>
      <c r="S8477" t="str" cm="1">
        <f t="array" ref="S8477">_xlfn.IFS(FraudData[[#This Row],[Fraud Risk Score]]&gt;=8,"High Risk",FraudData[[#This Row],[Fraud Risk Score]]&gt;=6,"Medium Risk",TRUE,"Low Risk")</f>
        <v>Low Risk</v>
      </c>
    </row>
    <row r="8478" spans="1:19">
      <c r="A8478">
        <v>8477</v>
      </c>
      <c r="B8478">
        <v>16.03</v>
      </c>
      <c r="C8478">
        <v>16</v>
      </c>
      <c r="D8478" t="s">
        <v>46</v>
      </c>
      <c r="E8478">
        <v>0</v>
      </c>
      <c r="F8478">
        <v>0</v>
      </c>
      <c r="G8478">
        <v>75</v>
      </c>
      <c r="H8478">
        <v>1</v>
      </c>
      <c r="I8478">
        <v>64</v>
      </c>
      <c r="J8478">
        <v>0</v>
      </c>
      <c r="K8478">
        <f>_xlfn.XLOOKUP(FraudData[[#This Row],[amount]],AmountRules[Amount Min],AmountRules[Risk Points],,-1)</f>
        <v>0</v>
      </c>
      <c r="L8478">
        <f>_xlfn.XLOOKUP(FraudData[[#This Row],[transaction_hour]],TimeRules[Hour Min],TimeRules[Risk Points],,-1)</f>
        <v>0</v>
      </c>
      <c r="M8478">
        <f>_xlfn.XLOOKUP(FraudData[[#This Row],[foreign_transaction]],ForeignRules[Foreign Transaction],ForeignRules[Risk Points],0)</f>
        <v>0</v>
      </c>
      <c r="N8478">
        <f>_xlfn.XLOOKUP(FraudData[[#This Row],[location_mismatch]],Table10[Location Mismatch],Table10[Risk Points],0)</f>
        <v>0</v>
      </c>
      <c r="O8478">
        <f>_xlfn.XLOOKUP(FraudData[[#This Row],[device_trust_score]],DeviceRules[Device Min],DeviceRules[Risk Points],,-1)</f>
        <v>0</v>
      </c>
      <c r="P8478">
        <f>_xlfn.XLOOKUP(FraudData[[#This Row],[velocity_last_24h]],VelocityRules[Velocity Min],VelocityRules[Risk Points],,-1)</f>
        <v>0</v>
      </c>
      <c r="Q8478">
        <f>_xlfn.XLOOKUP(FraudData[[#This Row],[merchant_category]],MerchantRules[Merchant Category],MerchantRules[Risk Points],0)</f>
        <v>0</v>
      </c>
      <c r="R8478">
        <f>SUM(FraudData[[#This Row],[Amount Risk]:[Merchant Risk]])</f>
        <v>0</v>
      </c>
      <c r="S8478" t="str" cm="1">
        <f t="array" ref="S8478">_xlfn.IFS(FraudData[[#This Row],[Fraud Risk Score]]&gt;=8,"High Risk",FraudData[[#This Row],[Fraud Risk Score]]&gt;=6,"Medium Risk",TRUE,"Low Risk")</f>
        <v>Low Risk</v>
      </c>
    </row>
    <row r="8479" spans="1:19">
      <c r="A8479">
        <v>8478</v>
      </c>
      <c r="B8479">
        <v>189.02</v>
      </c>
      <c r="C8479">
        <v>9</v>
      </c>
      <c r="D8479" t="s">
        <v>46</v>
      </c>
      <c r="E8479">
        <v>0</v>
      </c>
      <c r="F8479">
        <v>0</v>
      </c>
      <c r="G8479">
        <v>75</v>
      </c>
      <c r="H8479">
        <v>3</v>
      </c>
      <c r="I8479">
        <v>27</v>
      </c>
      <c r="J8479">
        <v>0</v>
      </c>
      <c r="K8479">
        <f>_xlfn.XLOOKUP(FraudData[[#This Row],[amount]],AmountRules[Amount Min],AmountRules[Risk Points],,-1)</f>
        <v>0</v>
      </c>
      <c r="L8479">
        <f>_xlfn.XLOOKUP(FraudData[[#This Row],[transaction_hour]],TimeRules[Hour Min],TimeRules[Risk Points],,-1)</f>
        <v>0</v>
      </c>
      <c r="M8479">
        <f>_xlfn.XLOOKUP(FraudData[[#This Row],[foreign_transaction]],ForeignRules[Foreign Transaction],ForeignRules[Risk Points],0)</f>
        <v>0</v>
      </c>
      <c r="N8479">
        <f>_xlfn.XLOOKUP(FraudData[[#This Row],[location_mismatch]],Table10[Location Mismatch],Table10[Risk Points],0)</f>
        <v>0</v>
      </c>
      <c r="O8479">
        <f>_xlfn.XLOOKUP(FraudData[[#This Row],[device_trust_score]],DeviceRules[Device Min],DeviceRules[Risk Points],,-1)</f>
        <v>0</v>
      </c>
      <c r="P8479">
        <f>_xlfn.XLOOKUP(FraudData[[#This Row],[velocity_last_24h]],VelocityRules[Velocity Min],VelocityRules[Risk Points],,-1)</f>
        <v>0</v>
      </c>
      <c r="Q8479">
        <f>_xlfn.XLOOKUP(FraudData[[#This Row],[merchant_category]],MerchantRules[Merchant Category],MerchantRules[Risk Points],0)</f>
        <v>0</v>
      </c>
      <c r="R8479">
        <f>SUM(FraudData[[#This Row],[Amount Risk]:[Merchant Risk]])</f>
        <v>0</v>
      </c>
      <c r="S8479" t="str" cm="1">
        <f t="array" ref="S8479">_xlfn.IFS(FraudData[[#This Row],[Fraud Risk Score]]&gt;=8,"High Risk",FraudData[[#This Row],[Fraud Risk Score]]&gt;=6,"Medium Risk",TRUE,"Low Risk")</f>
        <v>Low Risk</v>
      </c>
    </row>
    <row r="8480" spans="1:19">
      <c r="A8480">
        <v>8479</v>
      </c>
      <c r="B8480">
        <v>190.86</v>
      </c>
      <c r="C8480">
        <v>22</v>
      </c>
      <c r="D8480" t="s">
        <v>49</v>
      </c>
      <c r="E8480">
        <v>0</v>
      </c>
      <c r="F8480">
        <v>0</v>
      </c>
      <c r="G8480">
        <v>31</v>
      </c>
      <c r="H8480">
        <v>1</v>
      </c>
      <c r="I8480">
        <v>56</v>
      </c>
      <c r="J8480">
        <v>0</v>
      </c>
      <c r="K8480">
        <f>_xlfn.XLOOKUP(FraudData[[#This Row],[amount]],AmountRules[Amount Min],AmountRules[Risk Points],,-1)</f>
        <v>0</v>
      </c>
      <c r="L8480">
        <f>_xlfn.XLOOKUP(FraudData[[#This Row],[transaction_hour]],TimeRules[Hour Min],TimeRules[Risk Points],,-1)</f>
        <v>0</v>
      </c>
      <c r="M8480">
        <f>_xlfn.XLOOKUP(FraudData[[#This Row],[foreign_transaction]],ForeignRules[Foreign Transaction],ForeignRules[Risk Points],0)</f>
        <v>0</v>
      </c>
      <c r="N8480">
        <f>_xlfn.XLOOKUP(FraudData[[#This Row],[location_mismatch]],Table10[Location Mismatch],Table10[Risk Points],0)</f>
        <v>0</v>
      </c>
      <c r="O8480">
        <f>_xlfn.XLOOKUP(FraudData[[#This Row],[device_trust_score]],DeviceRules[Device Min],DeviceRules[Risk Points],,-1)</f>
        <v>2</v>
      </c>
      <c r="P8480">
        <f>_xlfn.XLOOKUP(FraudData[[#This Row],[velocity_last_24h]],VelocityRules[Velocity Min],VelocityRules[Risk Points],,-1)</f>
        <v>0</v>
      </c>
      <c r="Q8480">
        <f>_xlfn.XLOOKUP(FraudData[[#This Row],[merchant_category]],MerchantRules[Merchant Category],MerchantRules[Risk Points],0)</f>
        <v>1</v>
      </c>
      <c r="R8480">
        <f>SUM(FraudData[[#This Row],[Amount Risk]:[Merchant Risk]])</f>
        <v>3</v>
      </c>
      <c r="S8480" t="str" cm="1">
        <f t="array" ref="S8480">_xlfn.IFS(FraudData[[#This Row],[Fraud Risk Score]]&gt;=8,"High Risk",FraudData[[#This Row],[Fraud Risk Score]]&gt;=6,"Medium Risk",TRUE,"Low Risk")</f>
        <v>Low Risk</v>
      </c>
    </row>
    <row r="8481" spans="1:19">
      <c r="A8481">
        <v>8480</v>
      </c>
      <c r="B8481">
        <v>563.15</v>
      </c>
      <c r="C8481">
        <v>11</v>
      </c>
      <c r="D8481" t="s">
        <v>50</v>
      </c>
      <c r="E8481">
        <v>0</v>
      </c>
      <c r="F8481">
        <v>0</v>
      </c>
      <c r="G8481">
        <v>25</v>
      </c>
      <c r="H8481">
        <v>5</v>
      </c>
      <c r="I8481">
        <v>47</v>
      </c>
      <c r="J8481">
        <v>0</v>
      </c>
      <c r="K8481">
        <f>_xlfn.XLOOKUP(FraudData[[#This Row],[amount]],AmountRules[Amount Min],AmountRules[Risk Points],,-1)</f>
        <v>1</v>
      </c>
      <c r="L8481">
        <f>_xlfn.XLOOKUP(FraudData[[#This Row],[transaction_hour]],TimeRules[Hour Min],TimeRules[Risk Points],,-1)</f>
        <v>0</v>
      </c>
      <c r="M8481">
        <f>_xlfn.XLOOKUP(FraudData[[#This Row],[foreign_transaction]],ForeignRules[Foreign Transaction],ForeignRules[Risk Points],0)</f>
        <v>0</v>
      </c>
      <c r="N8481">
        <f>_xlfn.XLOOKUP(FraudData[[#This Row],[location_mismatch]],Table10[Location Mismatch],Table10[Risk Points],0)</f>
        <v>0</v>
      </c>
      <c r="O8481">
        <f>_xlfn.XLOOKUP(FraudData[[#This Row],[device_trust_score]],DeviceRules[Device Min],DeviceRules[Risk Points],,-1)</f>
        <v>3</v>
      </c>
      <c r="P8481">
        <f>_xlfn.XLOOKUP(FraudData[[#This Row],[velocity_last_24h]],VelocityRules[Velocity Min],VelocityRules[Risk Points],,-1)</f>
        <v>3</v>
      </c>
      <c r="Q8481">
        <f>_xlfn.XLOOKUP(FraudData[[#This Row],[merchant_category]],MerchantRules[Merchant Category],MerchantRules[Risk Points],0)</f>
        <v>0</v>
      </c>
      <c r="R8481">
        <f>SUM(FraudData[[#This Row],[Amount Risk]:[Merchant Risk]])</f>
        <v>7</v>
      </c>
      <c r="S8481" t="str" cm="1">
        <f t="array" ref="S8481">_xlfn.IFS(FraudData[[#This Row],[Fraud Risk Score]]&gt;=8,"High Risk",FraudData[[#This Row],[Fraud Risk Score]]&gt;=6,"Medium Risk",TRUE,"Low Risk")</f>
        <v>Medium Risk</v>
      </c>
    </row>
    <row r="8482" spans="1:19">
      <c r="A8482">
        <v>8481</v>
      </c>
      <c r="B8482">
        <v>0.54</v>
      </c>
      <c r="C8482">
        <v>1</v>
      </c>
      <c r="D8482" t="s">
        <v>50</v>
      </c>
      <c r="E8482">
        <v>0</v>
      </c>
      <c r="F8482">
        <v>0</v>
      </c>
      <c r="G8482">
        <v>37</v>
      </c>
      <c r="H8482">
        <v>2</v>
      </c>
      <c r="I8482">
        <v>65</v>
      </c>
      <c r="J8482">
        <v>0</v>
      </c>
      <c r="K8482">
        <f>_xlfn.XLOOKUP(FraudData[[#This Row],[amount]],AmountRules[Amount Min],AmountRules[Risk Points],,-1)</f>
        <v>0</v>
      </c>
      <c r="L8482">
        <f>_xlfn.XLOOKUP(FraudData[[#This Row],[transaction_hour]],TimeRules[Hour Min],TimeRules[Risk Points],,-1)</f>
        <v>3</v>
      </c>
      <c r="M8482">
        <f>_xlfn.XLOOKUP(FraudData[[#This Row],[foreign_transaction]],ForeignRules[Foreign Transaction],ForeignRules[Risk Points],0)</f>
        <v>0</v>
      </c>
      <c r="N8482">
        <f>_xlfn.XLOOKUP(FraudData[[#This Row],[location_mismatch]],Table10[Location Mismatch],Table10[Risk Points],0)</f>
        <v>0</v>
      </c>
      <c r="O8482">
        <f>_xlfn.XLOOKUP(FraudData[[#This Row],[device_trust_score]],DeviceRules[Device Min],DeviceRules[Risk Points],,-1)</f>
        <v>2</v>
      </c>
      <c r="P8482">
        <f>_xlfn.XLOOKUP(FraudData[[#This Row],[velocity_last_24h]],VelocityRules[Velocity Min],VelocityRules[Risk Points],,-1)</f>
        <v>0</v>
      </c>
      <c r="Q8482">
        <f>_xlfn.XLOOKUP(FraudData[[#This Row],[merchant_category]],MerchantRules[Merchant Category],MerchantRules[Risk Points],0)</f>
        <v>0</v>
      </c>
      <c r="R8482">
        <f>SUM(FraudData[[#This Row],[Amount Risk]:[Merchant Risk]])</f>
        <v>5</v>
      </c>
      <c r="S8482" t="str" cm="1">
        <f t="array" ref="S8482">_xlfn.IFS(FraudData[[#This Row],[Fraud Risk Score]]&gt;=8,"High Risk",FraudData[[#This Row],[Fraud Risk Score]]&gt;=6,"Medium Risk",TRUE,"Low Risk")</f>
        <v>Low Risk</v>
      </c>
    </row>
    <row r="8483" spans="1:19">
      <c r="A8483">
        <v>8482</v>
      </c>
      <c r="B8483">
        <v>51.29</v>
      </c>
      <c r="C8483">
        <v>2</v>
      </c>
      <c r="D8483" t="s">
        <v>49</v>
      </c>
      <c r="E8483">
        <v>0</v>
      </c>
      <c r="F8483">
        <v>0</v>
      </c>
      <c r="G8483">
        <v>97</v>
      </c>
      <c r="H8483">
        <v>1</v>
      </c>
      <c r="I8483">
        <v>33</v>
      </c>
      <c r="J8483">
        <v>0</v>
      </c>
      <c r="K8483">
        <f>_xlfn.XLOOKUP(FraudData[[#This Row],[amount]],AmountRules[Amount Min],AmountRules[Risk Points],,-1)</f>
        <v>0</v>
      </c>
      <c r="L8483">
        <f>_xlfn.XLOOKUP(FraudData[[#This Row],[transaction_hour]],TimeRules[Hour Min],TimeRules[Risk Points],,-1)</f>
        <v>3</v>
      </c>
      <c r="M8483">
        <f>_xlfn.XLOOKUP(FraudData[[#This Row],[foreign_transaction]],ForeignRules[Foreign Transaction],ForeignRules[Risk Points],0)</f>
        <v>0</v>
      </c>
      <c r="N8483">
        <f>_xlfn.XLOOKUP(FraudData[[#This Row],[location_mismatch]],Table10[Location Mismatch],Table10[Risk Points],0)</f>
        <v>0</v>
      </c>
      <c r="O8483">
        <f>_xlfn.XLOOKUP(FraudData[[#This Row],[device_trust_score]],DeviceRules[Device Min],DeviceRules[Risk Points],,-1)</f>
        <v>0</v>
      </c>
      <c r="P8483">
        <f>_xlfn.XLOOKUP(FraudData[[#This Row],[velocity_last_24h]],VelocityRules[Velocity Min],VelocityRules[Risk Points],,-1)</f>
        <v>0</v>
      </c>
      <c r="Q8483">
        <f>_xlfn.XLOOKUP(FraudData[[#This Row],[merchant_category]],MerchantRules[Merchant Category],MerchantRules[Risk Points],0)</f>
        <v>1</v>
      </c>
      <c r="R8483">
        <f>SUM(FraudData[[#This Row],[Amount Risk]:[Merchant Risk]])</f>
        <v>4</v>
      </c>
      <c r="S8483" t="str" cm="1">
        <f t="array" ref="S8483">_xlfn.IFS(FraudData[[#This Row],[Fraud Risk Score]]&gt;=8,"High Risk",FraudData[[#This Row],[Fraud Risk Score]]&gt;=6,"Medium Risk",TRUE,"Low Risk")</f>
        <v>Low Risk</v>
      </c>
    </row>
    <row r="8484" spans="1:19">
      <c r="A8484">
        <v>8483</v>
      </c>
      <c r="B8484">
        <v>473.08</v>
      </c>
      <c r="C8484">
        <v>13</v>
      </c>
      <c r="D8484" t="s">
        <v>46</v>
      </c>
      <c r="E8484">
        <v>0</v>
      </c>
      <c r="F8484">
        <v>0</v>
      </c>
      <c r="G8484">
        <v>72</v>
      </c>
      <c r="H8484">
        <v>1</v>
      </c>
      <c r="I8484">
        <v>35</v>
      </c>
      <c r="J8484">
        <v>0</v>
      </c>
      <c r="K8484">
        <f>_xlfn.XLOOKUP(FraudData[[#This Row],[amount]],AmountRules[Amount Min],AmountRules[Risk Points],,-1)</f>
        <v>0</v>
      </c>
      <c r="L8484">
        <f>_xlfn.XLOOKUP(FraudData[[#This Row],[transaction_hour]],TimeRules[Hour Min],TimeRules[Risk Points],,-1)</f>
        <v>0</v>
      </c>
      <c r="M8484">
        <f>_xlfn.XLOOKUP(FraudData[[#This Row],[foreign_transaction]],ForeignRules[Foreign Transaction],ForeignRules[Risk Points],0)</f>
        <v>0</v>
      </c>
      <c r="N8484">
        <f>_xlfn.XLOOKUP(FraudData[[#This Row],[location_mismatch]],Table10[Location Mismatch],Table10[Risk Points],0)</f>
        <v>0</v>
      </c>
      <c r="O8484">
        <f>_xlfn.XLOOKUP(FraudData[[#This Row],[device_trust_score]],DeviceRules[Device Min],DeviceRules[Risk Points],,-1)</f>
        <v>0</v>
      </c>
      <c r="P8484">
        <f>_xlfn.XLOOKUP(FraudData[[#This Row],[velocity_last_24h]],VelocityRules[Velocity Min],VelocityRules[Risk Points],,-1)</f>
        <v>0</v>
      </c>
      <c r="Q8484">
        <f>_xlfn.XLOOKUP(FraudData[[#This Row],[merchant_category]],MerchantRules[Merchant Category],MerchantRules[Risk Points],0)</f>
        <v>0</v>
      </c>
      <c r="R8484">
        <f>SUM(FraudData[[#This Row],[Amount Risk]:[Merchant Risk]])</f>
        <v>0</v>
      </c>
      <c r="S8484" t="str" cm="1">
        <f t="array" ref="S8484">_xlfn.IFS(FraudData[[#This Row],[Fraud Risk Score]]&gt;=8,"High Risk",FraudData[[#This Row],[Fraud Risk Score]]&gt;=6,"Medium Risk",TRUE,"Low Risk")</f>
        <v>Low Risk</v>
      </c>
    </row>
    <row r="8485" spans="1:19">
      <c r="A8485">
        <v>8484</v>
      </c>
      <c r="B8485">
        <v>484.24</v>
      </c>
      <c r="C8485">
        <v>14</v>
      </c>
      <c r="D8485" t="s">
        <v>46</v>
      </c>
      <c r="E8485">
        <v>0</v>
      </c>
      <c r="F8485">
        <v>0</v>
      </c>
      <c r="G8485">
        <v>71</v>
      </c>
      <c r="H8485">
        <v>4</v>
      </c>
      <c r="I8485">
        <v>47</v>
      </c>
      <c r="J8485">
        <v>0</v>
      </c>
      <c r="K8485">
        <f>_xlfn.XLOOKUP(FraudData[[#This Row],[amount]],AmountRules[Amount Min],AmountRules[Risk Points],,-1)</f>
        <v>0</v>
      </c>
      <c r="L8485">
        <f>_xlfn.XLOOKUP(FraudData[[#This Row],[transaction_hour]],TimeRules[Hour Min],TimeRules[Risk Points],,-1)</f>
        <v>0</v>
      </c>
      <c r="M8485">
        <f>_xlfn.XLOOKUP(FraudData[[#This Row],[foreign_transaction]],ForeignRules[Foreign Transaction],ForeignRules[Risk Points],0)</f>
        <v>0</v>
      </c>
      <c r="N8485">
        <f>_xlfn.XLOOKUP(FraudData[[#This Row],[location_mismatch]],Table10[Location Mismatch],Table10[Risk Points],0)</f>
        <v>0</v>
      </c>
      <c r="O8485">
        <f>_xlfn.XLOOKUP(FraudData[[#This Row],[device_trust_score]],DeviceRules[Device Min],DeviceRules[Risk Points],,-1)</f>
        <v>0</v>
      </c>
      <c r="P8485">
        <f>_xlfn.XLOOKUP(FraudData[[#This Row],[velocity_last_24h]],VelocityRules[Velocity Min],VelocityRules[Risk Points],,-1)</f>
        <v>0</v>
      </c>
      <c r="Q8485">
        <f>_xlfn.XLOOKUP(FraudData[[#This Row],[merchant_category]],MerchantRules[Merchant Category],MerchantRules[Risk Points],0)</f>
        <v>0</v>
      </c>
      <c r="R8485">
        <f>SUM(FraudData[[#This Row],[Amount Risk]:[Merchant Risk]])</f>
        <v>0</v>
      </c>
      <c r="S8485" t="str" cm="1">
        <f t="array" ref="S8485">_xlfn.IFS(FraudData[[#This Row],[Fraud Risk Score]]&gt;=8,"High Risk",FraudData[[#This Row],[Fraud Risk Score]]&gt;=6,"Medium Risk",TRUE,"Low Risk")</f>
        <v>Low Risk</v>
      </c>
    </row>
    <row r="8486" spans="1:19">
      <c r="A8486">
        <v>8485</v>
      </c>
      <c r="B8486">
        <v>229.51</v>
      </c>
      <c r="C8486">
        <v>12</v>
      </c>
      <c r="D8486" t="s">
        <v>48</v>
      </c>
      <c r="E8486">
        <v>0</v>
      </c>
      <c r="F8486">
        <v>0</v>
      </c>
      <c r="G8486">
        <v>71</v>
      </c>
      <c r="H8486">
        <v>2</v>
      </c>
      <c r="I8486">
        <v>18</v>
      </c>
      <c r="J8486">
        <v>0</v>
      </c>
      <c r="K8486">
        <f>_xlfn.XLOOKUP(FraudData[[#This Row],[amount]],AmountRules[Amount Min],AmountRules[Risk Points],,-1)</f>
        <v>0</v>
      </c>
      <c r="L8486">
        <f>_xlfn.XLOOKUP(FraudData[[#This Row],[transaction_hour]],TimeRules[Hour Min],TimeRules[Risk Points],,-1)</f>
        <v>0</v>
      </c>
      <c r="M8486">
        <f>_xlfn.XLOOKUP(FraudData[[#This Row],[foreign_transaction]],ForeignRules[Foreign Transaction],ForeignRules[Risk Points],0)</f>
        <v>0</v>
      </c>
      <c r="N8486">
        <f>_xlfn.XLOOKUP(FraudData[[#This Row],[location_mismatch]],Table10[Location Mismatch],Table10[Risk Points],0)</f>
        <v>0</v>
      </c>
      <c r="O8486">
        <f>_xlfn.XLOOKUP(FraudData[[#This Row],[device_trust_score]],DeviceRules[Device Min],DeviceRules[Risk Points],,-1)</f>
        <v>0</v>
      </c>
      <c r="P8486">
        <f>_xlfn.XLOOKUP(FraudData[[#This Row],[velocity_last_24h]],VelocityRules[Velocity Min],VelocityRules[Risk Points],,-1)</f>
        <v>0</v>
      </c>
      <c r="Q8486">
        <f>_xlfn.XLOOKUP(FraudData[[#This Row],[merchant_category]],MerchantRules[Merchant Category],MerchantRules[Risk Points],0)</f>
        <v>0</v>
      </c>
      <c r="R8486">
        <f>SUM(FraudData[[#This Row],[Amount Risk]:[Merchant Risk]])</f>
        <v>0</v>
      </c>
      <c r="S8486" t="str" cm="1">
        <f t="array" ref="S8486">_xlfn.IFS(FraudData[[#This Row],[Fraud Risk Score]]&gt;=8,"High Risk",FraudData[[#This Row],[Fraud Risk Score]]&gt;=6,"Medium Risk",TRUE,"Low Risk")</f>
        <v>Low Risk</v>
      </c>
    </row>
    <row r="8487" spans="1:19">
      <c r="A8487">
        <v>8486</v>
      </c>
      <c r="B8487">
        <v>261.26</v>
      </c>
      <c r="C8487">
        <v>8</v>
      </c>
      <c r="D8487" t="s">
        <v>48</v>
      </c>
      <c r="E8487">
        <v>0</v>
      </c>
      <c r="F8487">
        <v>1</v>
      </c>
      <c r="G8487">
        <v>34</v>
      </c>
      <c r="H8487">
        <v>3</v>
      </c>
      <c r="I8487">
        <v>64</v>
      </c>
      <c r="J8487">
        <v>0</v>
      </c>
      <c r="K8487">
        <f>_xlfn.XLOOKUP(FraudData[[#This Row],[amount]],AmountRules[Amount Min],AmountRules[Risk Points],,-1)</f>
        <v>0</v>
      </c>
      <c r="L8487">
        <f>_xlfn.XLOOKUP(FraudData[[#This Row],[transaction_hour]],TimeRules[Hour Min],TimeRules[Risk Points],,-1)</f>
        <v>0</v>
      </c>
      <c r="M8487">
        <f>_xlfn.XLOOKUP(FraudData[[#This Row],[foreign_transaction]],ForeignRules[Foreign Transaction],ForeignRules[Risk Points],0)</f>
        <v>0</v>
      </c>
      <c r="N8487">
        <f>_xlfn.XLOOKUP(FraudData[[#This Row],[location_mismatch]],Table10[Location Mismatch],Table10[Risk Points],0)</f>
        <v>3</v>
      </c>
      <c r="O8487">
        <f>_xlfn.XLOOKUP(FraudData[[#This Row],[device_trust_score]],DeviceRules[Device Min],DeviceRules[Risk Points],,-1)</f>
        <v>2</v>
      </c>
      <c r="P8487">
        <f>_xlfn.XLOOKUP(FraudData[[#This Row],[velocity_last_24h]],VelocityRules[Velocity Min],VelocityRules[Risk Points],,-1)</f>
        <v>0</v>
      </c>
      <c r="Q8487">
        <f>_xlfn.XLOOKUP(FraudData[[#This Row],[merchant_category]],MerchantRules[Merchant Category],MerchantRules[Risk Points],0)</f>
        <v>0</v>
      </c>
      <c r="R8487">
        <f>SUM(FraudData[[#This Row],[Amount Risk]:[Merchant Risk]])</f>
        <v>5</v>
      </c>
      <c r="S8487" t="str" cm="1">
        <f t="array" ref="S8487">_xlfn.IFS(FraudData[[#This Row],[Fraud Risk Score]]&gt;=8,"High Risk",FraudData[[#This Row],[Fraud Risk Score]]&gt;=6,"Medium Risk",TRUE,"Low Risk")</f>
        <v>Low Risk</v>
      </c>
    </row>
    <row r="8488" spans="1:19">
      <c r="A8488">
        <v>8487</v>
      </c>
      <c r="B8488">
        <v>17.27</v>
      </c>
      <c r="C8488">
        <v>1</v>
      </c>
      <c r="D8488" t="s">
        <v>46</v>
      </c>
      <c r="E8488">
        <v>0</v>
      </c>
      <c r="F8488">
        <v>0</v>
      </c>
      <c r="G8488">
        <v>50</v>
      </c>
      <c r="H8488">
        <v>5</v>
      </c>
      <c r="I8488">
        <v>56</v>
      </c>
      <c r="J8488">
        <v>0</v>
      </c>
      <c r="K8488">
        <f>_xlfn.XLOOKUP(FraudData[[#This Row],[amount]],AmountRules[Amount Min],AmountRules[Risk Points],,-1)</f>
        <v>0</v>
      </c>
      <c r="L8488">
        <f>_xlfn.XLOOKUP(FraudData[[#This Row],[transaction_hour]],TimeRules[Hour Min],TimeRules[Risk Points],,-1)</f>
        <v>3</v>
      </c>
      <c r="M8488">
        <f>_xlfn.XLOOKUP(FraudData[[#This Row],[foreign_transaction]],ForeignRules[Foreign Transaction],ForeignRules[Risk Points],0)</f>
        <v>0</v>
      </c>
      <c r="N8488">
        <f>_xlfn.XLOOKUP(FraudData[[#This Row],[location_mismatch]],Table10[Location Mismatch],Table10[Risk Points],0)</f>
        <v>0</v>
      </c>
      <c r="O8488">
        <f>_xlfn.XLOOKUP(FraudData[[#This Row],[device_trust_score]],DeviceRules[Device Min],DeviceRules[Risk Points],,-1)</f>
        <v>1</v>
      </c>
      <c r="P8488">
        <f>_xlfn.XLOOKUP(FraudData[[#This Row],[velocity_last_24h]],VelocityRules[Velocity Min],VelocityRules[Risk Points],,-1)</f>
        <v>3</v>
      </c>
      <c r="Q8488">
        <f>_xlfn.XLOOKUP(FraudData[[#This Row],[merchant_category]],MerchantRules[Merchant Category],MerchantRules[Risk Points],0)</f>
        <v>0</v>
      </c>
      <c r="R8488">
        <f>SUM(FraudData[[#This Row],[Amount Risk]:[Merchant Risk]])</f>
        <v>7</v>
      </c>
      <c r="S8488" t="str" cm="1">
        <f t="array" ref="S8488">_xlfn.IFS(FraudData[[#This Row],[Fraud Risk Score]]&gt;=8,"High Risk",FraudData[[#This Row],[Fraud Risk Score]]&gt;=6,"Medium Risk",TRUE,"Low Risk")</f>
        <v>Medium Risk</v>
      </c>
    </row>
    <row r="8489" spans="1:19">
      <c r="A8489">
        <v>8488</v>
      </c>
      <c r="B8489">
        <v>129.83000000000001</v>
      </c>
      <c r="C8489">
        <v>18</v>
      </c>
      <c r="D8489" t="s">
        <v>47</v>
      </c>
      <c r="E8489">
        <v>1</v>
      </c>
      <c r="F8489">
        <v>0</v>
      </c>
      <c r="G8489">
        <v>74</v>
      </c>
      <c r="H8489">
        <v>2</v>
      </c>
      <c r="I8489">
        <v>57</v>
      </c>
      <c r="J8489">
        <v>0</v>
      </c>
      <c r="K8489">
        <f>_xlfn.XLOOKUP(FraudData[[#This Row],[amount]],AmountRules[Amount Min],AmountRules[Risk Points],,-1)</f>
        <v>0</v>
      </c>
      <c r="L8489">
        <f>_xlfn.XLOOKUP(FraudData[[#This Row],[transaction_hour]],TimeRules[Hour Min],TimeRules[Risk Points],,-1)</f>
        <v>0</v>
      </c>
      <c r="M8489">
        <f>_xlfn.XLOOKUP(FraudData[[#This Row],[foreign_transaction]],ForeignRules[Foreign Transaction],ForeignRules[Risk Points],0)</f>
        <v>3</v>
      </c>
      <c r="N8489">
        <f>_xlfn.XLOOKUP(FraudData[[#This Row],[location_mismatch]],Table10[Location Mismatch],Table10[Risk Points],0)</f>
        <v>0</v>
      </c>
      <c r="O8489">
        <f>_xlfn.XLOOKUP(FraudData[[#This Row],[device_trust_score]],DeviceRules[Device Min],DeviceRules[Risk Points],,-1)</f>
        <v>0</v>
      </c>
      <c r="P8489">
        <f>_xlfn.XLOOKUP(FraudData[[#This Row],[velocity_last_24h]],VelocityRules[Velocity Min],VelocityRules[Risk Points],,-1)</f>
        <v>0</v>
      </c>
      <c r="Q8489">
        <f>_xlfn.XLOOKUP(FraudData[[#This Row],[merchant_category]],MerchantRules[Merchant Category],MerchantRules[Risk Points],0)</f>
        <v>0</v>
      </c>
      <c r="R8489">
        <f>SUM(FraudData[[#This Row],[Amount Risk]:[Merchant Risk]])</f>
        <v>3</v>
      </c>
      <c r="S8489" t="str" cm="1">
        <f t="array" ref="S8489">_xlfn.IFS(FraudData[[#This Row],[Fraud Risk Score]]&gt;=8,"High Risk",FraudData[[#This Row],[Fraud Risk Score]]&gt;=6,"Medium Risk",TRUE,"Low Risk")</f>
        <v>Low Risk</v>
      </c>
    </row>
    <row r="8490" spans="1:19">
      <c r="A8490">
        <v>8489</v>
      </c>
      <c r="B8490">
        <v>47.42</v>
      </c>
      <c r="C8490">
        <v>15</v>
      </c>
      <c r="D8490" t="s">
        <v>50</v>
      </c>
      <c r="E8490">
        <v>0</v>
      </c>
      <c r="F8490">
        <v>0</v>
      </c>
      <c r="G8490">
        <v>71</v>
      </c>
      <c r="H8490">
        <v>0</v>
      </c>
      <c r="I8490">
        <v>62</v>
      </c>
      <c r="J8490">
        <v>0</v>
      </c>
      <c r="K8490">
        <f>_xlfn.XLOOKUP(FraudData[[#This Row],[amount]],AmountRules[Amount Min],AmountRules[Risk Points],,-1)</f>
        <v>0</v>
      </c>
      <c r="L8490">
        <f>_xlfn.XLOOKUP(FraudData[[#This Row],[transaction_hour]],TimeRules[Hour Min],TimeRules[Risk Points],,-1)</f>
        <v>0</v>
      </c>
      <c r="M8490">
        <f>_xlfn.XLOOKUP(FraudData[[#This Row],[foreign_transaction]],ForeignRules[Foreign Transaction],ForeignRules[Risk Points],0)</f>
        <v>0</v>
      </c>
      <c r="N8490">
        <f>_xlfn.XLOOKUP(FraudData[[#This Row],[location_mismatch]],Table10[Location Mismatch],Table10[Risk Points],0)</f>
        <v>0</v>
      </c>
      <c r="O8490">
        <f>_xlfn.XLOOKUP(FraudData[[#This Row],[device_trust_score]],DeviceRules[Device Min],DeviceRules[Risk Points],,-1)</f>
        <v>0</v>
      </c>
      <c r="P8490">
        <f>_xlfn.XLOOKUP(FraudData[[#This Row],[velocity_last_24h]],VelocityRules[Velocity Min],VelocityRules[Risk Points],,-1)</f>
        <v>0</v>
      </c>
      <c r="Q8490">
        <f>_xlfn.XLOOKUP(FraudData[[#This Row],[merchant_category]],MerchantRules[Merchant Category],MerchantRules[Risk Points],0)</f>
        <v>0</v>
      </c>
      <c r="R8490">
        <f>SUM(FraudData[[#This Row],[Amount Risk]:[Merchant Risk]])</f>
        <v>0</v>
      </c>
      <c r="S8490" t="str" cm="1">
        <f t="array" ref="S8490">_xlfn.IFS(FraudData[[#This Row],[Fraud Risk Score]]&gt;=8,"High Risk",FraudData[[#This Row],[Fraud Risk Score]]&gt;=6,"Medium Risk",TRUE,"Low Risk")</f>
        <v>Low Risk</v>
      </c>
    </row>
    <row r="8491" spans="1:19">
      <c r="A8491">
        <v>8490</v>
      </c>
      <c r="B8491">
        <v>35.99</v>
      </c>
      <c r="C8491">
        <v>10</v>
      </c>
      <c r="D8491" t="s">
        <v>48</v>
      </c>
      <c r="E8491">
        <v>0</v>
      </c>
      <c r="F8491">
        <v>0</v>
      </c>
      <c r="G8491">
        <v>68</v>
      </c>
      <c r="H8491">
        <v>2</v>
      </c>
      <c r="I8491">
        <v>18</v>
      </c>
      <c r="J8491">
        <v>0</v>
      </c>
      <c r="K8491">
        <f>_xlfn.XLOOKUP(FraudData[[#This Row],[amount]],AmountRules[Amount Min],AmountRules[Risk Points],,-1)</f>
        <v>0</v>
      </c>
      <c r="L8491">
        <f>_xlfn.XLOOKUP(FraudData[[#This Row],[transaction_hour]],TimeRules[Hour Min],TimeRules[Risk Points],,-1)</f>
        <v>0</v>
      </c>
      <c r="M8491">
        <f>_xlfn.XLOOKUP(FraudData[[#This Row],[foreign_transaction]],ForeignRules[Foreign Transaction],ForeignRules[Risk Points],0)</f>
        <v>0</v>
      </c>
      <c r="N8491">
        <f>_xlfn.XLOOKUP(FraudData[[#This Row],[location_mismatch]],Table10[Location Mismatch],Table10[Risk Points],0)</f>
        <v>0</v>
      </c>
      <c r="O8491">
        <f>_xlfn.XLOOKUP(FraudData[[#This Row],[device_trust_score]],DeviceRules[Device Min],DeviceRules[Risk Points],,-1)</f>
        <v>1</v>
      </c>
      <c r="P8491">
        <f>_xlfn.XLOOKUP(FraudData[[#This Row],[velocity_last_24h]],VelocityRules[Velocity Min],VelocityRules[Risk Points],,-1)</f>
        <v>0</v>
      </c>
      <c r="Q8491">
        <f>_xlfn.XLOOKUP(FraudData[[#This Row],[merchant_category]],MerchantRules[Merchant Category],MerchantRules[Risk Points],0)</f>
        <v>0</v>
      </c>
      <c r="R8491">
        <f>SUM(FraudData[[#This Row],[Amount Risk]:[Merchant Risk]])</f>
        <v>1</v>
      </c>
      <c r="S8491" t="str" cm="1">
        <f t="array" ref="S8491">_xlfn.IFS(FraudData[[#This Row],[Fraud Risk Score]]&gt;=8,"High Risk",FraudData[[#This Row],[Fraud Risk Score]]&gt;=6,"Medium Risk",TRUE,"Low Risk")</f>
        <v>Low Risk</v>
      </c>
    </row>
    <row r="8492" spans="1:19">
      <c r="A8492">
        <v>8491</v>
      </c>
      <c r="B8492">
        <v>299.22000000000003</v>
      </c>
      <c r="C8492">
        <v>11</v>
      </c>
      <c r="D8492" t="s">
        <v>47</v>
      </c>
      <c r="E8492">
        <v>0</v>
      </c>
      <c r="F8492">
        <v>1</v>
      </c>
      <c r="G8492">
        <v>25</v>
      </c>
      <c r="H8492">
        <v>0</v>
      </c>
      <c r="I8492">
        <v>53</v>
      </c>
      <c r="J8492">
        <v>0</v>
      </c>
      <c r="K8492">
        <f>_xlfn.XLOOKUP(FraudData[[#This Row],[amount]],AmountRules[Amount Min],AmountRules[Risk Points],,-1)</f>
        <v>0</v>
      </c>
      <c r="L8492">
        <f>_xlfn.XLOOKUP(FraudData[[#This Row],[transaction_hour]],TimeRules[Hour Min],TimeRules[Risk Points],,-1)</f>
        <v>0</v>
      </c>
      <c r="M8492">
        <f>_xlfn.XLOOKUP(FraudData[[#This Row],[foreign_transaction]],ForeignRules[Foreign Transaction],ForeignRules[Risk Points],0)</f>
        <v>0</v>
      </c>
      <c r="N8492">
        <f>_xlfn.XLOOKUP(FraudData[[#This Row],[location_mismatch]],Table10[Location Mismatch],Table10[Risk Points],0)</f>
        <v>3</v>
      </c>
      <c r="O8492">
        <f>_xlfn.XLOOKUP(FraudData[[#This Row],[device_trust_score]],DeviceRules[Device Min],DeviceRules[Risk Points],,-1)</f>
        <v>3</v>
      </c>
      <c r="P8492">
        <f>_xlfn.XLOOKUP(FraudData[[#This Row],[velocity_last_24h]],VelocityRules[Velocity Min],VelocityRules[Risk Points],,-1)</f>
        <v>0</v>
      </c>
      <c r="Q8492">
        <f>_xlfn.XLOOKUP(FraudData[[#This Row],[merchant_category]],MerchantRules[Merchant Category],MerchantRules[Risk Points],0)</f>
        <v>0</v>
      </c>
      <c r="R8492">
        <f>SUM(FraudData[[#This Row],[Amount Risk]:[Merchant Risk]])</f>
        <v>6</v>
      </c>
      <c r="S8492" t="str" cm="1">
        <f t="array" ref="S8492">_xlfn.IFS(FraudData[[#This Row],[Fraud Risk Score]]&gt;=8,"High Risk",FraudData[[#This Row],[Fraud Risk Score]]&gt;=6,"Medium Risk",TRUE,"Low Risk")</f>
        <v>Medium Risk</v>
      </c>
    </row>
    <row r="8493" spans="1:19">
      <c r="A8493">
        <v>8492</v>
      </c>
      <c r="B8493">
        <v>26.11</v>
      </c>
      <c r="C8493">
        <v>0</v>
      </c>
      <c r="D8493" t="s">
        <v>48</v>
      </c>
      <c r="E8493">
        <v>0</v>
      </c>
      <c r="F8493">
        <v>1</v>
      </c>
      <c r="G8493">
        <v>87</v>
      </c>
      <c r="H8493">
        <v>0</v>
      </c>
      <c r="I8493">
        <v>52</v>
      </c>
      <c r="J8493">
        <v>0</v>
      </c>
      <c r="K8493">
        <f>_xlfn.XLOOKUP(FraudData[[#This Row],[amount]],AmountRules[Amount Min],AmountRules[Risk Points],,-1)</f>
        <v>0</v>
      </c>
      <c r="L8493">
        <f>_xlfn.XLOOKUP(FraudData[[#This Row],[transaction_hour]],TimeRules[Hour Min],TimeRules[Risk Points],,-1)</f>
        <v>3</v>
      </c>
      <c r="M8493">
        <f>_xlfn.XLOOKUP(FraudData[[#This Row],[foreign_transaction]],ForeignRules[Foreign Transaction],ForeignRules[Risk Points],0)</f>
        <v>0</v>
      </c>
      <c r="N8493">
        <f>_xlfn.XLOOKUP(FraudData[[#This Row],[location_mismatch]],Table10[Location Mismatch],Table10[Risk Points],0)</f>
        <v>3</v>
      </c>
      <c r="O8493">
        <f>_xlfn.XLOOKUP(FraudData[[#This Row],[device_trust_score]],DeviceRules[Device Min],DeviceRules[Risk Points],,-1)</f>
        <v>0</v>
      </c>
      <c r="P8493">
        <f>_xlfn.XLOOKUP(FraudData[[#This Row],[velocity_last_24h]],VelocityRules[Velocity Min],VelocityRules[Risk Points],,-1)</f>
        <v>0</v>
      </c>
      <c r="Q8493">
        <f>_xlfn.XLOOKUP(FraudData[[#This Row],[merchant_category]],MerchantRules[Merchant Category],MerchantRules[Risk Points],0)</f>
        <v>0</v>
      </c>
      <c r="R8493">
        <f>SUM(FraudData[[#This Row],[Amount Risk]:[Merchant Risk]])</f>
        <v>6</v>
      </c>
      <c r="S8493" t="str" cm="1">
        <f t="array" ref="S8493">_xlfn.IFS(FraudData[[#This Row],[Fraud Risk Score]]&gt;=8,"High Risk",FraudData[[#This Row],[Fraud Risk Score]]&gt;=6,"Medium Risk",TRUE,"Low Risk")</f>
        <v>Medium Risk</v>
      </c>
    </row>
    <row r="8494" spans="1:19">
      <c r="A8494">
        <v>8493</v>
      </c>
      <c r="B8494">
        <v>113.82</v>
      </c>
      <c r="C8494">
        <v>1</v>
      </c>
      <c r="D8494" t="s">
        <v>49</v>
      </c>
      <c r="E8494">
        <v>0</v>
      </c>
      <c r="F8494">
        <v>0</v>
      </c>
      <c r="G8494">
        <v>41</v>
      </c>
      <c r="H8494">
        <v>5</v>
      </c>
      <c r="I8494">
        <v>42</v>
      </c>
      <c r="J8494">
        <v>0</v>
      </c>
      <c r="K8494">
        <f>_xlfn.XLOOKUP(FraudData[[#This Row],[amount]],AmountRules[Amount Min],AmountRules[Risk Points],,-1)</f>
        <v>0</v>
      </c>
      <c r="L8494">
        <f>_xlfn.XLOOKUP(FraudData[[#This Row],[transaction_hour]],TimeRules[Hour Min],TimeRules[Risk Points],,-1)</f>
        <v>3</v>
      </c>
      <c r="M8494">
        <f>_xlfn.XLOOKUP(FraudData[[#This Row],[foreign_transaction]],ForeignRules[Foreign Transaction],ForeignRules[Risk Points],0)</f>
        <v>0</v>
      </c>
      <c r="N8494">
        <f>_xlfn.XLOOKUP(FraudData[[#This Row],[location_mismatch]],Table10[Location Mismatch],Table10[Risk Points],0)</f>
        <v>0</v>
      </c>
      <c r="O8494">
        <f>_xlfn.XLOOKUP(FraudData[[#This Row],[device_trust_score]],DeviceRules[Device Min],DeviceRules[Risk Points],,-1)</f>
        <v>2</v>
      </c>
      <c r="P8494">
        <f>_xlfn.XLOOKUP(FraudData[[#This Row],[velocity_last_24h]],VelocityRules[Velocity Min],VelocityRules[Risk Points],,-1)</f>
        <v>3</v>
      </c>
      <c r="Q8494">
        <f>_xlfn.XLOOKUP(FraudData[[#This Row],[merchant_category]],MerchantRules[Merchant Category],MerchantRules[Risk Points],0)</f>
        <v>1</v>
      </c>
      <c r="R8494">
        <f>SUM(FraudData[[#This Row],[Amount Risk]:[Merchant Risk]])</f>
        <v>9</v>
      </c>
      <c r="S8494" t="str" cm="1">
        <f t="array" ref="S8494">_xlfn.IFS(FraudData[[#This Row],[Fraud Risk Score]]&gt;=8,"High Risk",FraudData[[#This Row],[Fraud Risk Score]]&gt;=6,"Medium Risk",TRUE,"Low Risk")</f>
        <v>High Risk</v>
      </c>
    </row>
    <row r="8495" spans="1:19">
      <c r="A8495">
        <v>8494</v>
      </c>
      <c r="B8495">
        <v>502.2</v>
      </c>
      <c r="C8495">
        <v>15</v>
      </c>
      <c r="D8495" t="s">
        <v>50</v>
      </c>
      <c r="E8495">
        <v>0</v>
      </c>
      <c r="F8495">
        <v>0</v>
      </c>
      <c r="G8495">
        <v>41</v>
      </c>
      <c r="H8495">
        <v>1</v>
      </c>
      <c r="I8495">
        <v>61</v>
      </c>
      <c r="J8495">
        <v>0</v>
      </c>
      <c r="K8495">
        <f>_xlfn.XLOOKUP(FraudData[[#This Row],[amount]],AmountRules[Amount Min],AmountRules[Risk Points],,-1)</f>
        <v>1</v>
      </c>
      <c r="L8495">
        <f>_xlfn.XLOOKUP(FraudData[[#This Row],[transaction_hour]],TimeRules[Hour Min],TimeRules[Risk Points],,-1)</f>
        <v>0</v>
      </c>
      <c r="M8495">
        <f>_xlfn.XLOOKUP(FraudData[[#This Row],[foreign_transaction]],ForeignRules[Foreign Transaction],ForeignRules[Risk Points],0)</f>
        <v>0</v>
      </c>
      <c r="N8495">
        <f>_xlfn.XLOOKUP(FraudData[[#This Row],[location_mismatch]],Table10[Location Mismatch],Table10[Risk Points],0)</f>
        <v>0</v>
      </c>
      <c r="O8495">
        <f>_xlfn.XLOOKUP(FraudData[[#This Row],[device_trust_score]],DeviceRules[Device Min],DeviceRules[Risk Points],,-1)</f>
        <v>2</v>
      </c>
      <c r="P8495">
        <f>_xlfn.XLOOKUP(FraudData[[#This Row],[velocity_last_24h]],VelocityRules[Velocity Min],VelocityRules[Risk Points],,-1)</f>
        <v>0</v>
      </c>
      <c r="Q8495">
        <f>_xlfn.XLOOKUP(FraudData[[#This Row],[merchant_category]],MerchantRules[Merchant Category],MerchantRules[Risk Points],0)</f>
        <v>0</v>
      </c>
      <c r="R8495">
        <f>SUM(FraudData[[#This Row],[Amount Risk]:[Merchant Risk]])</f>
        <v>3</v>
      </c>
      <c r="S8495" t="str" cm="1">
        <f t="array" ref="S8495">_xlfn.IFS(FraudData[[#This Row],[Fraud Risk Score]]&gt;=8,"High Risk",FraudData[[#This Row],[Fraud Risk Score]]&gt;=6,"Medium Risk",TRUE,"Low Risk")</f>
        <v>Low Risk</v>
      </c>
    </row>
    <row r="8496" spans="1:19">
      <c r="A8496">
        <v>8495</v>
      </c>
      <c r="B8496">
        <v>37.01</v>
      </c>
      <c r="C8496">
        <v>1</v>
      </c>
      <c r="D8496" t="s">
        <v>48</v>
      </c>
      <c r="E8496">
        <v>0</v>
      </c>
      <c r="F8496">
        <v>0</v>
      </c>
      <c r="G8496">
        <v>63</v>
      </c>
      <c r="H8496">
        <v>2</v>
      </c>
      <c r="I8496">
        <v>66</v>
      </c>
      <c r="J8496">
        <v>0</v>
      </c>
      <c r="K8496">
        <f>_xlfn.XLOOKUP(FraudData[[#This Row],[amount]],AmountRules[Amount Min],AmountRules[Risk Points],,-1)</f>
        <v>0</v>
      </c>
      <c r="L8496">
        <f>_xlfn.XLOOKUP(FraudData[[#This Row],[transaction_hour]],TimeRules[Hour Min],TimeRules[Risk Points],,-1)</f>
        <v>3</v>
      </c>
      <c r="M8496">
        <f>_xlfn.XLOOKUP(FraudData[[#This Row],[foreign_transaction]],ForeignRules[Foreign Transaction],ForeignRules[Risk Points],0)</f>
        <v>0</v>
      </c>
      <c r="N8496">
        <f>_xlfn.XLOOKUP(FraudData[[#This Row],[location_mismatch]],Table10[Location Mismatch],Table10[Risk Points],0)</f>
        <v>0</v>
      </c>
      <c r="O8496">
        <f>_xlfn.XLOOKUP(FraudData[[#This Row],[device_trust_score]],DeviceRules[Device Min],DeviceRules[Risk Points],,-1)</f>
        <v>1</v>
      </c>
      <c r="P8496">
        <f>_xlfn.XLOOKUP(FraudData[[#This Row],[velocity_last_24h]],VelocityRules[Velocity Min],VelocityRules[Risk Points],,-1)</f>
        <v>0</v>
      </c>
      <c r="Q8496">
        <f>_xlfn.XLOOKUP(FraudData[[#This Row],[merchant_category]],MerchantRules[Merchant Category],MerchantRules[Risk Points],0)</f>
        <v>0</v>
      </c>
      <c r="R8496">
        <f>SUM(FraudData[[#This Row],[Amount Risk]:[Merchant Risk]])</f>
        <v>4</v>
      </c>
      <c r="S8496" t="str" cm="1">
        <f t="array" ref="S8496">_xlfn.IFS(FraudData[[#This Row],[Fraud Risk Score]]&gt;=8,"High Risk",FraudData[[#This Row],[Fraud Risk Score]]&gt;=6,"Medium Risk",TRUE,"Low Risk")</f>
        <v>Low Risk</v>
      </c>
    </row>
    <row r="8497" spans="1:19">
      <c r="A8497">
        <v>8496</v>
      </c>
      <c r="B8497">
        <v>686.95</v>
      </c>
      <c r="C8497">
        <v>18</v>
      </c>
      <c r="D8497" t="s">
        <v>46</v>
      </c>
      <c r="E8497">
        <v>0</v>
      </c>
      <c r="F8497">
        <v>0</v>
      </c>
      <c r="G8497">
        <v>67</v>
      </c>
      <c r="H8497">
        <v>4</v>
      </c>
      <c r="I8497">
        <v>36</v>
      </c>
      <c r="J8497">
        <v>0</v>
      </c>
      <c r="K8497">
        <f>_xlfn.XLOOKUP(FraudData[[#This Row],[amount]],AmountRules[Amount Min],AmountRules[Risk Points],,-1)</f>
        <v>1</v>
      </c>
      <c r="L8497">
        <f>_xlfn.XLOOKUP(FraudData[[#This Row],[transaction_hour]],TimeRules[Hour Min],TimeRules[Risk Points],,-1)</f>
        <v>0</v>
      </c>
      <c r="M8497">
        <f>_xlfn.XLOOKUP(FraudData[[#This Row],[foreign_transaction]],ForeignRules[Foreign Transaction],ForeignRules[Risk Points],0)</f>
        <v>0</v>
      </c>
      <c r="N8497">
        <f>_xlfn.XLOOKUP(FraudData[[#This Row],[location_mismatch]],Table10[Location Mismatch],Table10[Risk Points],0)</f>
        <v>0</v>
      </c>
      <c r="O8497">
        <f>_xlfn.XLOOKUP(FraudData[[#This Row],[device_trust_score]],DeviceRules[Device Min],DeviceRules[Risk Points],,-1)</f>
        <v>1</v>
      </c>
      <c r="P8497">
        <f>_xlfn.XLOOKUP(FraudData[[#This Row],[velocity_last_24h]],VelocityRules[Velocity Min],VelocityRules[Risk Points],,-1)</f>
        <v>0</v>
      </c>
      <c r="Q8497">
        <f>_xlfn.XLOOKUP(FraudData[[#This Row],[merchant_category]],MerchantRules[Merchant Category],MerchantRules[Risk Points],0)</f>
        <v>0</v>
      </c>
      <c r="R8497">
        <f>SUM(FraudData[[#This Row],[Amount Risk]:[Merchant Risk]])</f>
        <v>2</v>
      </c>
      <c r="S8497" t="str" cm="1">
        <f t="array" ref="S8497">_xlfn.IFS(FraudData[[#This Row],[Fraud Risk Score]]&gt;=8,"High Risk",FraudData[[#This Row],[Fraud Risk Score]]&gt;=6,"Medium Risk",TRUE,"Low Risk")</f>
        <v>Low Risk</v>
      </c>
    </row>
    <row r="8498" spans="1:19">
      <c r="A8498">
        <v>8497</v>
      </c>
      <c r="B8498">
        <v>929.73</v>
      </c>
      <c r="C8498">
        <v>9</v>
      </c>
      <c r="D8498" t="s">
        <v>49</v>
      </c>
      <c r="E8498">
        <v>0</v>
      </c>
      <c r="F8498">
        <v>0</v>
      </c>
      <c r="G8498">
        <v>65</v>
      </c>
      <c r="H8498">
        <v>5</v>
      </c>
      <c r="I8498">
        <v>67</v>
      </c>
      <c r="J8498">
        <v>0</v>
      </c>
      <c r="K8498">
        <f>_xlfn.XLOOKUP(FraudData[[#This Row],[amount]],AmountRules[Amount Min],AmountRules[Risk Points],,-1)</f>
        <v>1</v>
      </c>
      <c r="L8498">
        <f>_xlfn.XLOOKUP(FraudData[[#This Row],[transaction_hour]],TimeRules[Hour Min],TimeRules[Risk Points],,-1)</f>
        <v>0</v>
      </c>
      <c r="M8498">
        <f>_xlfn.XLOOKUP(FraudData[[#This Row],[foreign_transaction]],ForeignRules[Foreign Transaction],ForeignRules[Risk Points],0)</f>
        <v>0</v>
      </c>
      <c r="N8498">
        <f>_xlfn.XLOOKUP(FraudData[[#This Row],[location_mismatch]],Table10[Location Mismatch],Table10[Risk Points],0)</f>
        <v>0</v>
      </c>
      <c r="O8498">
        <f>_xlfn.XLOOKUP(FraudData[[#This Row],[device_trust_score]],DeviceRules[Device Min],DeviceRules[Risk Points],,-1)</f>
        <v>1</v>
      </c>
      <c r="P8498">
        <f>_xlfn.XLOOKUP(FraudData[[#This Row],[velocity_last_24h]],VelocityRules[Velocity Min],VelocityRules[Risk Points],,-1)</f>
        <v>3</v>
      </c>
      <c r="Q8498">
        <f>_xlfn.XLOOKUP(FraudData[[#This Row],[merchant_category]],MerchantRules[Merchant Category],MerchantRules[Risk Points],0)</f>
        <v>1</v>
      </c>
      <c r="R8498">
        <f>SUM(FraudData[[#This Row],[Amount Risk]:[Merchant Risk]])</f>
        <v>6</v>
      </c>
      <c r="S8498" t="str" cm="1">
        <f t="array" ref="S8498">_xlfn.IFS(FraudData[[#This Row],[Fraud Risk Score]]&gt;=8,"High Risk",FraudData[[#This Row],[Fraud Risk Score]]&gt;=6,"Medium Risk",TRUE,"Low Risk")</f>
        <v>Medium Risk</v>
      </c>
    </row>
    <row r="8499" spans="1:19">
      <c r="A8499">
        <v>8498</v>
      </c>
      <c r="B8499">
        <v>145.99</v>
      </c>
      <c r="C8499">
        <v>18</v>
      </c>
      <c r="D8499" t="s">
        <v>49</v>
      </c>
      <c r="E8499">
        <v>0</v>
      </c>
      <c r="F8499">
        <v>1</v>
      </c>
      <c r="G8499">
        <v>39</v>
      </c>
      <c r="H8499">
        <v>4</v>
      </c>
      <c r="I8499">
        <v>50</v>
      </c>
      <c r="J8499">
        <v>0</v>
      </c>
      <c r="K8499">
        <f>_xlfn.XLOOKUP(FraudData[[#This Row],[amount]],AmountRules[Amount Min],AmountRules[Risk Points],,-1)</f>
        <v>0</v>
      </c>
      <c r="L8499">
        <f>_xlfn.XLOOKUP(FraudData[[#This Row],[transaction_hour]],TimeRules[Hour Min],TimeRules[Risk Points],,-1)</f>
        <v>0</v>
      </c>
      <c r="M8499">
        <f>_xlfn.XLOOKUP(FraudData[[#This Row],[foreign_transaction]],ForeignRules[Foreign Transaction],ForeignRules[Risk Points],0)</f>
        <v>0</v>
      </c>
      <c r="N8499">
        <f>_xlfn.XLOOKUP(FraudData[[#This Row],[location_mismatch]],Table10[Location Mismatch],Table10[Risk Points],0)</f>
        <v>3</v>
      </c>
      <c r="O8499">
        <f>_xlfn.XLOOKUP(FraudData[[#This Row],[device_trust_score]],DeviceRules[Device Min],DeviceRules[Risk Points],,-1)</f>
        <v>2</v>
      </c>
      <c r="P8499">
        <f>_xlfn.XLOOKUP(FraudData[[#This Row],[velocity_last_24h]],VelocityRules[Velocity Min],VelocityRules[Risk Points],,-1)</f>
        <v>0</v>
      </c>
      <c r="Q8499">
        <f>_xlfn.XLOOKUP(FraudData[[#This Row],[merchant_category]],MerchantRules[Merchant Category],MerchantRules[Risk Points],0)</f>
        <v>1</v>
      </c>
      <c r="R8499">
        <f>SUM(FraudData[[#This Row],[Amount Risk]:[Merchant Risk]])</f>
        <v>6</v>
      </c>
      <c r="S8499" t="str" cm="1">
        <f t="array" ref="S8499">_xlfn.IFS(FraudData[[#This Row],[Fraud Risk Score]]&gt;=8,"High Risk",FraudData[[#This Row],[Fraud Risk Score]]&gt;=6,"Medium Risk",TRUE,"Low Risk")</f>
        <v>Medium Risk</v>
      </c>
    </row>
    <row r="8500" spans="1:19">
      <c r="A8500">
        <v>8499</v>
      </c>
      <c r="B8500">
        <v>33.57</v>
      </c>
      <c r="C8500">
        <v>9</v>
      </c>
      <c r="D8500" t="s">
        <v>46</v>
      </c>
      <c r="E8500">
        <v>0</v>
      </c>
      <c r="F8500">
        <v>0</v>
      </c>
      <c r="G8500">
        <v>25</v>
      </c>
      <c r="H8500">
        <v>2</v>
      </c>
      <c r="I8500">
        <v>23</v>
      </c>
      <c r="J8500">
        <v>0</v>
      </c>
      <c r="K8500">
        <f>_xlfn.XLOOKUP(FraudData[[#This Row],[amount]],AmountRules[Amount Min],AmountRules[Risk Points],,-1)</f>
        <v>0</v>
      </c>
      <c r="L8500">
        <f>_xlfn.XLOOKUP(FraudData[[#This Row],[transaction_hour]],TimeRules[Hour Min],TimeRules[Risk Points],,-1)</f>
        <v>0</v>
      </c>
      <c r="M8500">
        <f>_xlfn.XLOOKUP(FraudData[[#This Row],[foreign_transaction]],ForeignRules[Foreign Transaction],ForeignRules[Risk Points],0)</f>
        <v>0</v>
      </c>
      <c r="N8500">
        <f>_xlfn.XLOOKUP(FraudData[[#This Row],[location_mismatch]],Table10[Location Mismatch],Table10[Risk Points],0)</f>
        <v>0</v>
      </c>
      <c r="O8500">
        <f>_xlfn.XLOOKUP(FraudData[[#This Row],[device_trust_score]],DeviceRules[Device Min],DeviceRules[Risk Points],,-1)</f>
        <v>3</v>
      </c>
      <c r="P8500">
        <f>_xlfn.XLOOKUP(FraudData[[#This Row],[velocity_last_24h]],VelocityRules[Velocity Min],VelocityRules[Risk Points],,-1)</f>
        <v>0</v>
      </c>
      <c r="Q8500">
        <f>_xlfn.XLOOKUP(FraudData[[#This Row],[merchant_category]],MerchantRules[Merchant Category],MerchantRules[Risk Points],0)</f>
        <v>0</v>
      </c>
      <c r="R8500">
        <f>SUM(FraudData[[#This Row],[Amount Risk]:[Merchant Risk]])</f>
        <v>3</v>
      </c>
      <c r="S8500" t="str" cm="1">
        <f t="array" ref="S8500">_xlfn.IFS(FraudData[[#This Row],[Fraud Risk Score]]&gt;=8,"High Risk",FraudData[[#This Row],[Fraud Risk Score]]&gt;=6,"Medium Risk",TRUE,"Low Risk")</f>
        <v>Low Risk</v>
      </c>
    </row>
    <row r="8501" spans="1:19">
      <c r="A8501">
        <v>8500</v>
      </c>
      <c r="B8501">
        <v>68.39</v>
      </c>
      <c r="C8501">
        <v>15</v>
      </c>
      <c r="D8501" t="s">
        <v>49</v>
      </c>
      <c r="E8501">
        <v>0</v>
      </c>
      <c r="F8501">
        <v>0</v>
      </c>
      <c r="G8501">
        <v>82</v>
      </c>
      <c r="H8501">
        <v>0</v>
      </c>
      <c r="I8501">
        <v>55</v>
      </c>
      <c r="J8501">
        <v>0</v>
      </c>
      <c r="K8501">
        <f>_xlfn.XLOOKUP(FraudData[[#This Row],[amount]],AmountRules[Amount Min],AmountRules[Risk Points],,-1)</f>
        <v>0</v>
      </c>
      <c r="L8501">
        <f>_xlfn.XLOOKUP(FraudData[[#This Row],[transaction_hour]],TimeRules[Hour Min],TimeRules[Risk Points],,-1)</f>
        <v>0</v>
      </c>
      <c r="M8501">
        <f>_xlfn.XLOOKUP(FraudData[[#This Row],[foreign_transaction]],ForeignRules[Foreign Transaction],ForeignRules[Risk Points],0)</f>
        <v>0</v>
      </c>
      <c r="N8501">
        <f>_xlfn.XLOOKUP(FraudData[[#This Row],[location_mismatch]],Table10[Location Mismatch],Table10[Risk Points],0)</f>
        <v>0</v>
      </c>
      <c r="O8501">
        <f>_xlfn.XLOOKUP(FraudData[[#This Row],[device_trust_score]],DeviceRules[Device Min],DeviceRules[Risk Points],,-1)</f>
        <v>0</v>
      </c>
      <c r="P8501">
        <f>_xlfn.XLOOKUP(FraudData[[#This Row],[velocity_last_24h]],VelocityRules[Velocity Min],VelocityRules[Risk Points],,-1)</f>
        <v>0</v>
      </c>
      <c r="Q8501">
        <f>_xlfn.XLOOKUP(FraudData[[#This Row],[merchant_category]],MerchantRules[Merchant Category],MerchantRules[Risk Points],0)</f>
        <v>1</v>
      </c>
      <c r="R8501">
        <f>SUM(FraudData[[#This Row],[Amount Risk]:[Merchant Risk]])</f>
        <v>1</v>
      </c>
      <c r="S8501" t="str" cm="1">
        <f t="array" ref="S8501">_xlfn.IFS(FraudData[[#This Row],[Fraud Risk Score]]&gt;=8,"High Risk",FraudData[[#This Row],[Fraud Risk Score]]&gt;=6,"Medium Risk",TRUE,"Low Risk")</f>
        <v>Low Risk</v>
      </c>
    </row>
    <row r="8502" spans="1:19">
      <c r="A8502">
        <v>8501</v>
      </c>
      <c r="B8502">
        <v>99.45</v>
      </c>
      <c r="C8502">
        <v>12</v>
      </c>
      <c r="D8502" t="s">
        <v>50</v>
      </c>
      <c r="E8502">
        <v>0</v>
      </c>
      <c r="F8502">
        <v>0</v>
      </c>
      <c r="G8502">
        <v>78</v>
      </c>
      <c r="H8502">
        <v>0</v>
      </c>
      <c r="I8502">
        <v>42</v>
      </c>
      <c r="J8502">
        <v>0</v>
      </c>
      <c r="K8502">
        <f>_xlfn.XLOOKUP(FraudData[[#This Row],[amount]],AmountRules[Amount Min],AmountRules[Risk Points],,-1)</f>
        <v>0</v>
      </c>
      <c r="L8502">
        <f>_xlfn.XLOOKUP(FraudData[[#This Row],[transaction_hour]],TimeRules[Hour Min],TimeRules[Risk Points],,-1)</f>
        <v>0</v>
      </c>
      <c r="M8502">
        <f>_xlfn.XLOOKUP(FraudData[[#This Row],[foreign_transaction]],ForeignRules[Foreign Transaction],ForeignRules[Risk Points],0)</f>
        <v>0</v>
      </c>
      <c r="N8502">
        <f>_xlfn.XLOOKUP(FraudData[[#This Row],[location_mismatch]],Table10[Location Mismatch],Table10[Risk Points],0)</f>
        <v>0</v>
      </c>
      <c r="O8502">
        <f>_xlfn.XLOOKUP(FraudData[[#This Row],[device_trust_score]],DeviceRules[Device Min],DeviceRules[Risk Points],,-1)</f>
        <v>0</v>
      </c>
      <c r="P8502">
        <f>_xlfn.XLOOKUP(FraudData[[#This Row],[velocity_last_24h]],VelocityRules[Velocity Min],VelocityRules[Risk Points],,-1)</f>
        <v>0</v>
      </c>
      <c r="Q8502">
        <f>_xlfn.XLOOKUP(FraudData[[#This Row],[merchant_category]],MerchantRules[Merchant Category],MerchantRules[Risk Points],0)</f>
        <v>0</v>
      </c>
      <c r="R8502">
        <f>SUM(FraudData[[#This Row],[Amount Risk]:[Merchant Risk]])</f>
        <v>0</v>
      </c>
      <c r="S8502" t="str" cm="1">
        <f t="array" ref="S8502">_xlfn.IFS(FraudData[[#This Row],[Fraud Risk Score]]&gt;=8,"High Risk",FraudData[[#This Row],[Fraud Risk Score]]&gt;=6,"Medium Risk",TRUE,"Low Risk")</f>
        <v>Low Risk</v>
      </c>
    </row>
    <row r="8503" spans="1:19">
      <c r="A8503">
        <v>8502</v>
      </c>
      <c r="B8503">
        <v>66.62</v>
      </c>
      <c r="C8503">
        <v>15</v>
      </c>
      <c r="D8503" t="s">
        <v>48</v>
      </c>
      <c r="E8503">
        <v>1</v>
      </c>
      <c r="F8503">
        <v>0</v>
      </c>
      <c r="G8503">
        <v>99</v>
      </c>
      <c r="H8503">
        <v>0</v>
      </c>
      <c r="I8503">
        <v>47</v>
      </c>
      <c r="J8503">
        <v>0</v>
      </c>
      <c r="K8503">
        <f>_xlfn.XLOOKUP(FraudData[[#This Row],[amount]],AmountRules[Amount Min],AmountRules[Risk Points],,-1)</f>
        <v>0</v>
      </c>
      <c r="L8503">
        <f>_xlfn.XLOOKUP(FraudData[[#This Row],[transaction_hour]],TimeRules[Hour Min],TimeRules[Risk Points],,-1)</f>
        <v>0</v>
      </c>
      <c r="M8503">
        <f>_xlfn.XLOOKUP(FraudData[[#This Row],[foreign_transaction]],ForeignRules[Foreign Transaction],ForeignRules[Risk Points],0)</f>
        <v>3</v>
      </c>
      <c r="N8503">
        <f>_xlfn.XLOOKUP(FraudData[[#This Row],[location_mismatch]],Table10[Location Mismatch],Table10[Risk Points],0)</f>
        <v>0</v>
      </c>
      <c r="O8503">
        <f>_xlfn.XLOOKUP(FraudData[[#This Row],[device_trust_score]],DeviceRules[Device Min],DeviceRules[Risk Points],,-1)</f>
        <v>0</v>
      </c>
      <c r="P8503">
        <f>_xlfn.XLOOKUP(FraudData[[#This Row],[velocity_last_24h]],VelocityRules[Velocity Min],VelocityRules[Risk Points],,-1)</f>
        <v>0</v>
      </c>
      <c r="Q8503">
        <f>_xlfn.XLOOKUP(FraudData[[#This Row],[merchant_category]],MerchantRules[Merchant Category],MerchantRules[Risk Points],0)</f>
        <v>0</v>
      </c>
      <c r="R8503">
        <f>SUM(FraudData[[#This Row],[Amount Risk]:[Merchant Risk]])</f>
        <v>3</v>
      </c>
      <c r="S8503" t="str" cm="1">
        <f t="array" ref="S8503">_xlfn.IFS(FraudData[[#This Row],[Fraud Risk Score]]&gt;=8,"High Risk",FraudData[[#This Row],[Fraud Risk Score]]&gt;=6,"Medium Risk",TRUE,"Low Risk")</f>
        <v>Low Risk</v>
      </c>
    </row>
    <row r="8504" spans="1:19">
      <c r="A8504">
        <v>8503</v>
      </c>
      <c r="B8504">
        <v>59.29</v>
      </c>
      <c r="C8504">
        <v>17</v>
      </c>
      <c r="D8504" t="s">
        <v>49</v>
      </c>
      <c r="E8504">
        <v>1</v>
      </c>
      <c r="F8504">
        <v>1</v>
      </c>
      <c r="G8504">
        <v>29</v>
      </c>
      <c r="H8504">
        <v>4</v>
      </c>
      <c r="I8504">
        <v>44</v>
      </c>
      <c r="J8504">
        <v>1</v>
      </c>
      <c r="K8504">
        <f>_xlfn.XLOOKUP(FraudData[[#This Row],[amount]],AmountRules[Amount Min],AmountRules[Risk Points],,-1)</f>
        <v>0</v>
      </c>
      <c r="L8504">
        <f>_xlfn.XLOOKUP(FraudData[[#This Row],[transaction_hour]],TimeRules[Hour Min],TimeRules[Risk Points],,-1)</f>
        <v>0</v>
      </c>
      <c r="M8504">
        <f>_xlfn.XLOOKUP(FraudData[[#This Row],[foreign_transaction]],ForeignRules[Foreign Transaction],ForeignRules[Risk Points],0)</f>
        <v>3</v>
      </c>
      <c r="N8504">
        <f>_xlfn.XLOOKUP(FraudData[[#This Row],[location_mismatch]],Table10[Location Mismatch],Table10[Risk Points],0)</f>
        <v>3</v>
      </c>
      <c r="O8504">
        <f>_xlfn.XLOOKUP(FraudData[[#This Row],[device_trust_score]],DeviceRules[Device Min],DeviceRules[Risk Points],,-1)</f>
        <v>3</v>
      </c>
      <c r="P8504">
        <f>_xlfn.XLOOKUP(FraudData[[#This Row],[velocity_last_24h]],VelocityRules[Velocity Min],VelocityRules[Risk Points],,-1)</f>
        <v>0</v>
      </c>
      <c r="Q8504">
        <f>_xlfn.XLOOKUP(FraudData[[#This Row],[merchant_category]],MerchantRules[Merchant Category],MerchantRules[Risk Points],0)</f>
        <v>1</v>
      </c>
      <c r="R8504">
        <f>SUM(FraudData[[#This Row],[Amount Risk]:[Merchant Risk]])</f>
        <v>10</v>
      </c>
      <c r="S8504" t="str" cm="1">
        <f t="array" ref="S8504">_xlfn.IFS(FraudData[[#This Row],[Fraud Risk Score]]&gt;=8,"High Risk",FraudData[[#This Row],[Fraud Risk Score]]&gt;=6,"Medium Risk",TRUE,"Low Risk")</f>
        <v>High Risk</v>
      </c>
    </row>
    <row r="8505" spans="1:19">
      <c r="A8505">
        <v>8504</v>
      </c>
      <c r="B8505">
        <v>645.08000000000004</v>
      </c>
      <c r="C8505">
        <v>23</v>
      </c>
      <c r="D8505" t="s">
        <v>50</v>
      </c>
      <c r="E8505">
        <v>0</v>
      </c>
      <c r="F8505">
        <v>0</v>
      </c>
      <c r="G8505">
        <v>86</v>
      </c>
      <c r="H8505">
        <v>1</v>
      </c>
      <c r="I8505">
        <v>64</v>
      </c>
      <c r="J8505">
        <v>0</v>
      </c>
      <c r="K8505">
        <f>_xlfn.XLOOKUP(FraudData[[#This Row],[amount]],AmountRules[Amount Min],AmountRules[Risk Points],,-1)</f>
        <v>1</v>
      </c>
      <c r="L8505">
        <f>_xlfn.XLOOKUP(FraudData[[#This Row],[transaction_hour]],TimeRules[Hour Min],TimeRules[Risk Points],,-1)</f>
        <v>1</v>
      </c>
      <c r="M8505">
        <f>_xlfn.XLOOKUP(FraudData[[#This Row],[foreign_transaction]],ForeignRules[Foreign Transaction],ForeignRules[Risk Points],0)</f>
        <v>0</v>
      </c>
      <c r="N8505">
        <f>_xlfn.XLOOKUP(FraudData[[#This Row],[location_mismatch]],Table10[Location Mismatch],Table10[Risk Points],0)</f>
        <v>0</v>
      </c>
      <c r="O8505">
        <f>_xlfn.XLOOKUP(FraudData[[#This Row],[device_trust_score]],DeviceRules[Device Min],DeviceRules[Risk Points],,-1)</f>
        <v>0</v>
      </c>
      <c r="P8505">
        <f>_xlfn.XLOOKUP(FraudData[[#This Row],[velocity_last_24h]],VelocityRules[Velocity Min],VelocityRules[Risk Points],,-1)</f>
        <v>0</v>
      </c>
      <c r="Q8505">
        <f>_xlfn.XLOOKUP(FraudData[[#This Row],[merchant_category]],MerchantRules[Merchant Category],MerchantRules[Risk Points],0)</f>
        <v>0</v>
      </c>
      <c r="R8505">
        <f>SUM(FraudData[[#This Row],[Amount Risk]:[Merchant Risk]])</f>
        <v>2</v>
      </c>
      <c r="S8505" t="str" cm="1">
        <f t="array" ref="S8505">_xlfn.IFS(FraudData[[#This Row],[Fraud Risk Score]]&gt;=8,"High Risk",FraudData[[#This Row],[Fraud Risk Score]]&gt;=6,"Medium Risk",TRUE,"Low Risk")</f>
        <v>Low Risk</v>
      </c>
    </row>
    <row r="8506" spans="1:19">
      <c r="A8506">
        <v>8505</v>
      </c>
      <c r="B8506">
        <v>29.97</v>
      </c>
      <c r="C8506">
        <v>7</v>
      </c>
      <c r="D8506" t="s">
        <v>46</v>
      </c>
      <c r="E8506">
        <v>0</v>
      </c>
      <c r="F8506">
        <v>0</v>
      </c>
      <c r="G8506">
        <v>95</v>
      </c>
      <c r="H8506">
        <v>2</v>
      </c>
      <c r="I8506">
        <v>35</v>
      </c>
      <c r="J8506">
        <v>0</v>
      </c>
      <c r="K8506">
        <f>_xlfn.XLOOKUP(FraudData[[#This Row],[amount]],AmountRules[Amount Min],AmountRules[Risk Points],,-1)</f>
        <v>0</v>
      </c>
      <c r="L8506">
        <f>_xlfn.XLOOKUP(FraudData[[#This Row],[transaction_hour]],TimeRules[Hour Min],TimeRules[Risk Points],,-1)</f>
        <v>0</v>
      </c>
      <c r="M8506">
        <f>_xlfn.XLOOKUP(FraudData[[#This Row],[foreign_transaction]],ForeignRules[Foreign Transaction],ForeignRules[Risk Points],0)</f>
        <v>0</v>
      </c>
      <c r="N8506">
        <f>_xlfn.XLOOKUP(FraudData[[#This Row],[location_mismatch]],Table10[Location Mismatch],Table10[Risk Points],0)</f>
        <v>0</v>
      </c>
      <c r="O8506">
        <f>_xlfn.XLOOKUP(FraudData[[#This Row],[device_trust_score]],DeviceRules[Device Min],DeviceRules[Risk Points],,-1)</f>
        <v>0</v>
      </c>
      <c r="P8506">
        <f>_xlfn.XLOOKUP(FraudData[[#This Row],[velocity_last_24h]],VelocityRules[Velocity Min],VelocityRules[Risk Points],,-1)</f>
        <v>0</v>
      </c>
      <c r="Q8506">
        <f>_xlfn.XLOOKUP(FraudData[[#This Row],[merchant_category]],MerchantRules[Merchant Category],MerchantRules[Risk Points],0)</f>
        <v>0</v>
      </c>
      <c r="R8506">
        <f>SUM(FraudData[[#This Row],[Amount Risk]:[Merchant Risk]])</f>
        <v>0</v>
      </c>
      <c r="S8506" t="str" cm="1">
        <f t="array" ref="S8506">_xlfn.IFS(FraudData[[#This Row],[Fraud Risk Score]]&gt;=8,"High Risk",FraudData[[#This Row],[Fraud Risk Score]]&gt;=6,"Medium Risk",TRUE,"Low Risk")</f>
        <v>Low Risk</v>
      </c>
    </row>
    <row r="8507" spans="1:19">
      <c r="A8507">
        <v>8506</v>
      </c>
      <c r="B8507">
        <v>237.91</v>
      </c>
      <c r="C8507">
        <v>23</v>
      </c>
      <c r="D8507" t="s">
        <v>48</v>
      </c>
      <c r="E8507">
        <v>0</v>
      </c>
      <c r="F8507">
        <v>0</v>
      </c>
      <c r="G8507">
        <v>70</v>
      </c>
      <c r="H8507">
        <v>1</v>
      </c>
      <c r="I8507">
        <v>28</v>
      </c>
      <c r="J8507">
        <v>0</v>
      </c>
      <c r="K8507">
        <f>_xlfn.XLOOKUP(FraudData[[#This Row],[amount]],AmountRules[Amount Min],AmountRules[Risk Points],,-1)</f>
        <v>0</v>
      </c>
      <c r="L8507">
        <f>_xlfn.XLOOKUP(FraudData[[#This Row],[transaction_hour]],TimeRules[Hour Min],TimeRules[Risk Points],,-1)</f>
        <v>1</v>
      </c>
      <c r="M8507">
        <f>_xlfn.XLOOKUP(FraudData[[#This Row],[foreign_transaction]],ForeignRules[Foreign Transaction],ForeignRules[Risk Points],0)</f>
        <v>0</v>
      </c>
      <c r="N8507">
        <f>_xlfn.XLOOKUP(FraudData[[#This Row],[location_mismatch]],Table10[Location Mismatch],Table10[Risk Points],0)</f>
        <v>0</v>
      </c>
      <c r="O8507">
        <f>_xlfn.XLOOKUP(FraudData[[#This Row],[device_trust_score]],DeviceRules[Device Min],DeviceRules[Risk Points],,-1)</f>
        <v>0</v>
      </c>
      <c r="P8507">
        <f>_xlfn.XLOOKUP(FraudData[[#This Row],[velocity_last_24h]],VelocityRules[Velocity Min],VelocityRules[Risk Points],,-1)</f>
        <v>0</v>
      </c>
      <c r="Q8507">
        <f>_xlfn.XLOOKUP(FraudData[[#This Row],[merchant_category]],MerchantRules[Merchant Category],MerchantRules[Risk Points],0)</f>
        <v>0</v>
      </c>
      <c r="R8507">
        <f>SUM(FraudData[[#This Row],[Amount Risk]:[Merchant Risk]])</f>
        <v>1</v>
      </c>
      <c r="S8507" t="str" cm="1">
        <f t="array" ref="S8507">_xlfn.IFS(FraudData[[#This Row],[Fraud Risk Score]]&gt;=8,"High Risk",FraudData[[#This Row],[Fraud Risk Score]]&gt;=6,"Medium Risk",TRUE,"Low Risk")</f>
        <v>Low Risk</v>
      </c>
    </row>
    <row r="8508" spans="1:19">
      <c r="A8508">
        <v>8507</v>
      </c>
      <c r="B8508">
        <v>7.0000000000000007E-2</v>
      </c>
      <c r="C8508">
        <v>17</v>
      </c>
      <c r="D8508" t="s">
        <v>46</v>
      </c>
      <c r="E8508">
        <v>0</v>
      </c>
      <c r="F8508">
        <v>0</v>
      </c>
      <c r="G8508">
        <v>89</v>
      </c>
      <c r="H8508">
        <v>4</v>
      </c>
      <c r="I8508">
        <v>42</v>
      </c>
      <c r="J8508">
        <v>0</v>
      </c>
      <c r="K8508">
        <f>_xlfn.XLOOKUP(FraudData[[#This Row],[amount]],AmountRules[Amount Min],AmountRules[Risk Points],,-1)</f>
        <v>0</v>
      </c>
      <c r="L8508">
        <f>_xlfn.XLOOKUP(FraudData[[#This Row],[transaction_hour]],TimeRules[Hour Min],TimeRules[Risk Points],,-1)</f>
        <v>0</v>
      </c>
      <c r="M8508">
        <f>_xlfn.XLOOKUP(FraudData[[#This Row],[foreign_transaction]],ForeignRules[Foreign Transaction],ForeignRules[Risk Points],0)</f>
        <v>0</v>
      </c>
      <c r="N8508">
        <f>_xlfn.XLOOKUP(FraudData[[#This Row],[location_mismatch]],Table10[Location Mismatch],Table10[Risk Points],0)</f>
        <v>0</v>
      </c>
      <c r="O8508">
        <f>_xlfn.XLOOKUP(FraudData[[#This Row],[device_trust_score]],DeviceRules[Device Min],DeviceRules[Risk Points],,-1)</f>
        <v>0</v>
      </c>
      <c r="P8508">
        <f>_xlfn.XLOOKUP(FraudData[[#This Row],[velocity_last_24h]],VelocityRules[Velocity Min],VelocityRules[Risk Points],,-1)</f>
        <v>0</v>
      </c>
      <c r="Q8508">
        <f>_xlfn.XLOOKUP(FraudData[[#This Row],[merchant_category]],MerchantRules[Merchant Category],MerchantRules[Risk Points],0)</f>
        <v>0</v>
      </c>
      <c r="R8508">
        <f>SUM(FraudData[[#This Row],[Amount Risk]:[Merchant Risk]])</f>
        <v>0</v>
      </c>
      <c r="S8508" t="str" cm="1">
        <f t="array" ref="S8508">_xlfn.IFS(FraudData[[#This Row],[Fraud Risk Score]]&gt;=8,"High Risk",FraudData[[#This Row],[Fraud Risk Score]]&gt;=6,"Medium Risk",TRUE,"Low Risk")</f>
        <v>Low Risk</v>
      </c>
    </row>
    <row r="8509" spans="1:19">
      <c r="A8509">
        <v>8508</v>
      </c>
      <c r="B8509">
        <v>163.22</v>
      </c>
      <c r="C8509">
        <v>12</v>
      </c>
      <c r="D8509" t="s">
        <v>48</v>
      </c>
      <c r="E8509">
        <v>0</v>
      </c>
      <c r="F8509">
        <v>0</v>
      </c>
      <c r="G8509">
        <v>52</v>
      </c>
      <c r="H8509">
        <v>2</v>
      </c>
      <c r="I8509">
        <v>39</v>
      </c>
      <c r="J8509">
        <v>0</v>
      </c>
      <c r="K8509">
        <f>_xlfn.XLOOKUP(FraudData[[#This Row],[amount]],AmountRules[Amount Min],AmountRules[Risk Points],,-1)</f>
        <v>0</v>
      </c>
      <c r="L8509">
        <f>_xlfn.XLOOKUP(FraudData[[#This Row],[transaction_hour]],TimeRules[Hour Min],TimeRules[Risk Points],,-1)</f>
        <v>0</v>
      </c>
      <c r="M8509">
        <f>_xlfn.XLOOKUP(FraudData[[#This Row],[foreign_transaction]],ForeignRules[Foreign Transaction],ForeignRules[Risk Points],0)</f>
        <v>0</v>
      </c>
      <c r="N8509">
        <f>_xlfn.XLOOKUP(FraudData[[#This Row],[location_mismatch]],Table10[Location Mismatch],Table10[Risk Points],0)</f>
        <v>0</v>
      </c>
      <c r="O8509">
        <f>_xlfn.XLOOKUP(FraudData[[#This Row],[device_trust_score]],DeviceRules[Device Min],DeviceRules[Risk Points],,-1)</f>
        <v>1</v>
      </c>
      <c r="P8509">
        <f>_xlfn.XLOOKUP(FraudData[[#This Row],[velocity_last_24h]],VelocityRules[Velocity Min],VelocityRules[Risk Points],,-1)</f>
        <v>0</v>
      </c>
      <c r="Q8509">
        <f>_xlfn.XLOOKUP(FraudData[[#This Row],[merchant_category]],MerchantRules[Merchant Category],MerchantRules[Risk Points],0)</f>
        <v>0</v>
      </c>
      <c r="R8509">
        <f>SUM(FraudData[[#This Row],[Amount Risk]:[Merchant Risk]])</f>
        <v>1</v>
      </c>
      <c r="S8509" t="str" cm="1">
        <f t="array" ref="S8509">_xlfn.IFS(FraudData[[#This Row],[Fraud Risk Score]]&gt;=8,"High Risk",FraudData[[#This Row],[Fraud Risk Score]]&gt;=6,"Medium Risk",TRUE,"Low Risk")</f>
        <v>Low Risk</v>
      </c>
    </row>
    <row r="8510" spans="1:19">
      <c r="A8510">
        <v>8509</v>
      </c>
      <c r="B8510">
        <v>445.73</v>
      </c>
      <c r="C8510">
        <v>6</v>
      </c>
      <c r="D8510" t="s">
        <v>49</v>
      </c>
      <c r="E8510">
        <v>0</v>
      </c>
      <c r="F8510">
        <v>0</v>
      </c>
      <c r="G8510">
        <v>65</v>
      </c>
      <c r="H8510">
        <v>3</v>
      </c>
      <c r="I8510">
        <v>46</v>
      </c>
      <c r="J8510">
        <v>0</v>
      </c>
      <c r="K8510">
        <f>_xlfn.XLOOKUP(FraudData[[#This Row],[amount]],AmountRules[Amount Min],AmountRules[Risk Points],,-1)</f>
        <v>0</v>
      </c>
      <c r="L8510">
        <f>_xlfn.XLOOKUP(FraudData[[#This Row],[transaction_hour]],TimeRules[Hour Min],TimeRules[Risk Points],,-1)</f>
        <v>0</v>
      </c>
      <c r="M8510">
        <f>_xlfn.XLOOKUP(FraudData[[#This Row],[foreign_transaction]],ForeignRules[Foreign Transaction],ForeignRules[Risk Points],0)</f>
        <v>0</v>
      </c>
      <c r="N8510">
        <f>_xlfn.XLOOKUP(FraudData[[#This Row],[location_mismatch]],Table10[Location Mismatch],Table10[Risk Points],0)</f>
        <v>0</v>
      </c>
      <c r="O8510">
        <f>_xlfn.XLOOKUP(FraudData[[#This Row],[device_trust_score]],DeviceRules[Device Min],DeviceRules[Risk Points],,-1)</f>
        <v>1</v>
      </c>
      <c r="P8510">
        <f>_xlfn.XLOOKUP(FraudData[[#This Row],[velocity_last_24h]],VelocityRules[Velocity Min],VelocityRules[Risk Points],,-1)</f>
        <v>0</v>
      </c>
      <c r="Q8510">
        <f>_xlfn.XLOOKUP(FraudData[[#This Row],[merchant_category]],MerchantRules[Merchant Category],MerchantRules[Risk Points],0)</f>
        <v>1</v>
      </c>
      <c r="R8510">
        <f>SUM(FraudData[[#This Row],[Amount Risk]:[Merchant Risk]])</f>
        <v>2</v>
      </c>
      <c r="S8510" t="str" cm="1">
        <f t="array" ref="S8510">_xlfn.IFS(FraudData[[#This Row],[Fraud Risk Score]]&gt;=8,"High Risk",FraudData[[#This Row],[Fraud Risk Score]]&gt;=6,"Medium Risk",TRUE,"Low Risk")</f>
        <v>Low Risk</v>
      </c>
    </row>
    <row r="8511" spans="1:19">
      <c r="A8511">
        <v>8510</v>
      </c>
      <c r="B8511">
        <v>61.13</v>
      </c>
      <c r="C8511">
        <v>20</v>
      </c>
      <c r="D8511" t="s">
        <v>49</v>
      </c>
      <c r="E8511">
        <v>0</v>
      </c>
      <c r="F8511">
        <v>1</v>
      </c>
      <c r="G8511">
        <v>47</v>
      </c>
      <c r="H8511">
        <v>1</v>
      </c>
      <c r="I8511">
        <v>42</v>
      </c>
      <c r="J8511">
        <v>0</v>
      </c>
      <c r="K8511">
        <f>_xlfn.XLOOKUP(FraudData[[#This Row],[amount]],AmountRules[Amount Min],AmountRules[Risk Points],,-1)</f>
        <v>0</v>
      </c>
      <c r="L8511">
        <f>_xlfn.XLOOKUP(FraudData[[#This Row],[transaction_hour]],TimeRules[Hour Min],TimeRules[Risk Points],,-1)</f>
        <v>0</v>
      </c>
      <c r="M8511">
        <f>_xlfn.XLOOKUP(FraudData[[#This Row],[foreign_transaction]],ForeignRules[Foreign Transaction],ForeignRules[Risk Points],0)</f>
        <v>0</v>
      </c>
      <c r="N8511">
        <f>_xlfn.XLOOKUP(FraudData[[#This Row],[location_mismatch]],Table10[Location Mismatch],Table10[Risk Points],0)</f>
        <v>3</v>
      </c>
      <c r="O8511">
        <f>_xlfn.XLOOKUP(FraudData[[#This Row],[device_trust_score]],DeviceRules[Device Min],DeviceRules[Risk Points],,-1)</f>
        <v>2</v>
      </c>
      <c r="P8511">
        <f>_xlfn.XLOOKUP(FraudData[[#This Row],[velocity_last_24h]],VelocityRules[Velocity Min],VelocityRules[Risk Points],,-1)</f>
        <v>0</v>
      </c>
      <c r="Q8511">
        <f>_xlfn.XLOOKUP(FraudData[[#This Row],[merchant_category]],MerchantRules[Merchant Category],MerchantRules[Risk Points],0)</f>
        <v>1</v>
      </c>
      <c r="R8511">
        <f>SUM(FraudData[[#This Row],[Amount Risk]:[Merchant Risk]])</f>
        <v>6</v>
      </c>
      <c r="S8511" t="str" cm="1">
        <f t="array" ref="S8511">_xlfn.IFS(FraudData[[#This Row],[Fraud Risk Score]]&gt;=8,"High Risk",FraudData[[#This Row],[Fraud Risk Score]]&gt;=6,"Medium Risk",TRUE,"Low Risk")</f>
        <v>Medium Risk</v>
      </c>
    </row>
    <row r="8512" spans="1:19">
      <c r="A8512">
        <v>8511</v>
      </c>
      <c r="B8512">
        <v>36.94</v>
      </c>
      <c r="C8512">
        <v>22</v>
      </c>
      <c r="D8512" t="s">
        <v>48</v>
      </c>
      <c r="E8512">
        <v>1</v>
      </c>
      <c r="F8512">
        <v>0</v>
      </c>
      <c r="G8512">
        <v>56</v>
      </c>
      <c r="H8512">
        <v>3</v>
      </c>
      <c r="I8512">
        <v>40</v>
      </c>
      <c r="J8512">
        <v>0</v>
      </c>
      <c r="K8512">
        <f>_xlfn.XLOOKUP(FraudData[[#This Row],[amount]],AmountRules[Amount Min],AmountRules[Risk Points],,-1)</f>
        <v>0</v>
      </c>
      <c r="L8512">
        <f>_xlfn.XLOOKUP(FraudData[[#This Row],[transaction_hour]],TimeRules[Hour Min],TimeRules[Risk Points],,-1)</f>
        <v>0</v>
      </c>
      <c r="M8512">
        <f>_xlfn.XLOOKUP(FraudData[[#This Row],[foreign_transaction]],ForeignRules[Foreign Transaction],ForeignRules[Risk Points],0)</f>
        <v>3</v>
      </c>
      <c r="N8512">
        <f>_xlfn.XLOOKUP(FraudData[[#This Row],[location_mismatch]],Table10[Location Mismatch],Table10[Risk Points],0)</f>
        <v>0</v>
      </c>
      <c r="O8512">
        <f>_xlfn.XLOOKUP(FraudData[[#This Row],[device_trust_score]],DeviceRules[Device Min],DeviceRules[Risk Points],,-1)</f>
        <v>1</v>
      </c>
      <c r="P8512">
        <f>_xlfn.XLOOKUP(FraudData[[#This Row],[velocity_last_24h]],VelocityRules[Velocity Min],VelocityRules[Risk Points],,-1)</f>
        <v>0</v>
      </c>
      <c r="Q8512">
        <f>_xlfn.XLOOKUP(FraudData[[#This Row],[merchant_category]],MerchantRules[Merchant Category],MerchantRules[Risk Points],0)</f>
        <v>0</v>
      </c>
      <c r="R8512">
        <f>SUM(FraudData[[#This Row],[Amount Risk]:[Merchant Risk]])</f>
        <v>4</v>
      </c>
      <c r="S8512" t="str" cm="1">
        <f t="array" ref="S8512">_xlfn.IFS(FraudData[[#This Row],[Fraud Risk Score]]&gt;=8,"High Risk",FraudData[[#This Row],[Fraud Risk Score]]&gt;=6,"Medium Risk",TRUE,"Low Risk")</f>
        <v>Low Risk</v>
      </c>
    </row>
    <row r="8513" spans="1:19">
      <c r="A8513">
        <v>8512</v>
      </c>
      <c r="B8513">
        <v>189.83</v>
      </c>
      <c r="C8513">
        <v>23</v>
      </c>
      <c r="D8513" t="s">
        <v>50</v>
      </c>
      <c r="E8513">
        <v>0</v>
      </c>
      <c r="F8513">
        <v>0</v>
      </c>
      <c r="G8513">
        <v>82</v>
      </c>
      <c r="H8513">
        <v>1</v>
      </c>
      <c r="I8513">
        <v>27</v>
      </c>
      <c r="J8513">
        <v>0</v>
      </c>
      <c r="K8513">
        <f>_xlfn.XLOOKUP(FraudData[[#This Row],[amount]],AmountRules[Amount Min],AmountRules[Risk Points],,-1)</f>
        <v>0</v>
      </c>
      <c r="L8513">
        <f>_xlfn.XLOOKUP(FraudData[[#This Row],[transaction_hour]],TimeRules[Hour Min],TimeRules[Risk Points],,-1)</f>
        <v>1</v>
      </c>
      <c r="M8513">
        <f>_xlfn.XLOOKUP(FraudData[[#This Row],[foreign_transaction]],ForeignRules[Foreign Transaction],ForeignRules[Risk Points],0)</f>
        <v>0</v>
      </c>
      <c r="N8513">
        <f>_xlfn.XLOOKUP(FraudData[[#This Row],[location_mismatch]],Table10[Location Mismatch],Table10[Risk Points],0)</f>
        <v>0</v>
      </c>
      <c r="O8513">
        <f>_xlfn.XLOOKUP(FraudData[[#This Row],[device_trust_score]],DeviceRules[Device Min],DeviceRules[Risk Points],,-1)</f>
        <v>0</v>
      </c>
      <c r="P8513">
        <f>_xlfn.XLOOKUP(FraudData[[#This Row],[velocity_last_24h]],VelocityRules[Velocity Min],VelocityRules[Risk Points],,-1)</f>
        <v>0</v>
      </c>
      <c r="Q8513">
        <f>_xlfn.XLOOKUP(FraudData[[#This Row],[merchant_category]],MerchantRules[Merchant Category],MerchantRules[Risk Points],0)</f>
        <v>0</v>
      </c>
      <c r="R8513">
        <f>SUM(FraudData[[#This Row],[Amount Risk]:[Merchant Risk]])</f>
        <v>1</v>
      </c>
      <c r="S8513" t="str" cm="1">
        <f t="array" ref="S8513">_xlfn.IFS(FraudData[[#This Row],[Fraud Risk Score]]&gt;=8,"High Risk",FraudData[[#This Row],[Fraud Risk Score]]&gt;=6,"Medium Risk",TRUE,"Low Risk")</f>
        <v>Low Risk</v>
      </c>
    </row>
    <row r="8514" spans="1:19">
      <c r="A8514">
        <v>8513</v>
      </c>
      <c r="B8514">
        <v>224.44</v>
      </c>
      <c r="C8514">
        <v>17</v>
      </c>
      <c r="D8514" t="s">
        <v>50</v>
      </c>
      <c r="E8514">
        <v>0</v>
      </c>
      <c r="F8514">
        <v>0</v>
      </c>
      <c r="G8514">
        <v>63</v>
      </c>
      <c r="H8514">
        <v>1</v>
      </c>
      <c r="I8514">
        <v>48</v>
      </c>
      <c r="J8514">
        <v>0</v>
      </c>
      <c r="K8514">
        <f>_xlfn.XLOOKUP(FraudData[[#This Row],[amount]],AmountRules[Amount Min],AmountRules[Risk Points],,-1)</f>
        <v>0</v>
      </c>
      <c r="L8514">
        <f>_xlfn.XLOOKUP(FraudData[[#This Row],[transaction_hour]],TimeRules[Hour Min],TimeRules[Risk Points],,-1)</f>
        <v>0</v>
      </c>
      <c r="M8514">
        <f>_xlfn.XLOOKUP(FraudData[[#This Row],[foreign_transaction]],ForeignRules[Foreign Transaction],ForeignRules[Risk Points],0)</f>
        <v>0</v>
      </c>
      <c r="N8514">
        <f>_xlfn.XLOOKUP(FraudData[[#This Row],[location_mismatch]],Table10[Location Mismatch],Table10[Risk Points],0)</f>
        <v>0</v>
      </c>
      <c r="O8514">
        <f>_xlfn.XLOOKUP(FraudData[[#This Row],[device_trust_score]],DeviceRules[Device Min],DeviceRules[Risk Points],,-1)</f>
        <v>1</v>
      </c>
      <c r="P8514">
        <f>_xlfn.XLOOKUP(FraudData[[#This Row],[velocity_last_24h]],VelocityRules[Velocity Min],VelocityRules[Risk Points],,-1)</f>
        <v>0</v>
      </c>
      <c r="Q8514">
        <f>_xlfn.XLOOKUP(FraudData[[#This Row],[merchant_category]],MerchantRules[Merchant Category],MerchantRules[Risk Points],0)</f>
        <v>0</v>
      </c>
      <c r="R8514">
        <f>SUM(FraudData[[#This Row],[Amount Risk]:[Merchant Risk]])</f>
        <v>1</v>
      </c>
      <c r="S8514" t="str" cm="1">
        <f t="array" ref="S8514">_xlfn.IFS(FraudData[[#This Row],[Fraud Risk Score]]&gt;=8,"High Risk",FraudData[[#This Row],[Fraud Risk Score]]&gt;=6,"Medium Risk",TRUE,"Low Risk")</f>
        <v>Low Risk</v>
      </c>
    </row>
    <row r="8515" spans="1:19">
      <c r="A8515">
        <v>8514</v>
      </c>
      <c r="B8515">
        <v>209.67</v>
      </c>
      <c r="C8515">
        <v>5</v>
      </c>
      <c r="D8515" t="s">
        <v>50</v>
      </c>
      <c r="E8515">
        <v>1</v>
      </c>
      <c r="F8515">
        <v>0</v>
      </c>
      <c r="G8515">
        <v>57</v>
      </c>
      <c r="H8515">
        <v>2</v>
      </c>
      <c r="I8515">
        <v>56</v>
      </c>
      <c r="J8515">
        <v>0</v>
      </c>
      <c r="K8515">
        <f>_xlfn.XLOOKUP(FraudData[[#This Row],[amount]],AmountRules[Amount Min],AmountRules[Risk Points],,-1)</f>
        <v>0</v>
      </c>
      <c r="L8515">
        <f>_xlfn.XLOOKUP(FraudData[[#This Row],[transaction_hour]],TimeRules[Hour Min],TimeRules[Risk Points],,-1)</f>
        <v>0</v>
      </c>
      <c r="M8515">
        <f>_xlfn.XLOOKUP(FraudData[[#This Row],[foreign_transaction]],ForeignRules[Foreign Transaction],ForeignRules[Risk Points],0)</f>
        <v>3</v>
      </c>
      <c r="N8515">
        <f>_xlfn.XLOOKUP(FraudData[[#This Row],[location_mismatch]],Table10[Location Mismatch],Table10[Risk Points],0)</f>
        <v>0</v>
      </c>
      <c r="O8515">
        <f>_xlfn.XLOOKUP(FraudData[[#This Row],[device_trust_score]],DeviceRules[Device Min],DeviceRules[Risk Points],,-1)</f>
        <v>1</v>
      </c>
      <c r="P8515">
        <f>_xlfn.XLOOKUP(FraudData[[#This Row],[velocity_last_24h]],VelocityRules[Velocity Min],VelocityRules[Risk Points],,-1)</f>
        <v>0</v>
      </c>
      <c r="Q8515">
        <f>_xlfn.XLOOKUP(FraudData[[#This Row],[merchant_category]],MerchantRules[Merchant Category],MerchantRules[Risk Points],0)</f>
        <v>0</v>
      </c>
      <c r="R8515">
        <f>SUM(FraudData[[#This Row],[Amount Risk]:[Merchant Risk]])</f>
        <v>4</v>
      </c>
      <c r="S8515" t="str" cm="1">
        <f t="array" ref="S8515">_xlfn.IFS(FraudData[[#This Row],[Fraud Risk Score]]&gt;=8,"High Risk",FraudData[[#This Row],[Fraud Risk Score]]&gt;=6,"Medium Risk",TRUE,"Low Risk")</f>
        <v>Low Risk</v>
      </c>
    </row>
    <row r="8516" spans="1:19">
      <c r="A8516">
        <v>8515</v>
      </c>
      <c r="B8516">
        <v>69.239999999999995</v>
      </c>
      <c r="C8516">
        <v>8</v>
      </c>
      <c r="D8516" t="s">
        <v>47</v>
      </c>
      <c r="E8516">
        <v>0</v>
      </c>
      <c r="F8516">
        <v>0</v>
      </c>
      <c r="G8516">
        <v>82</v>
      </c>
      <c r="H8516">
        <v>0</v>
      </c>
      <c r="I8516">
        <v>63</v>
      </c>
      <c r="J8516">
        <v>0</v>
      </c>
      <c r="K8516">
        <f>_xlfn.XLOOKUP(FraudData[[#This Row],[amount]],AmountRules[Amount Min],AmountRules[Risk Points],,-1)</f>
        <v>0</v>
      </c>
      <c r="L8516">
        <f>_xlfn.XLOOKUP(FraudData[[#This Row],[transaction_hour]],TimeRules[Hour Min],TimeRules[Risk Points],,-1)</f>
        <v>0</v>
      </c>
      <c r="M8516">
        <f>_xlfn.XLOOKUP(FraudData[[#This Row],[foreign_transaction]],ForeignRules[Foreign Transaction],ForeignRules[Risk Points],0)</f>
        <v>0</v>
      </c>
      <c r="N8516">
        <f>_xlfn.XLOOKUP(FraudData[[#This Row],[location_mismatch]],Table10[Location Mismatch],Table10[Risk Points],0)</f>
        <v>0</v>
      </c>
      <c r="O8516">
        <f>_xlfn.XLOOKUP(FraudData[[#This Row],[device_trust_score]],DeviceRules[Device Min],DeviceRules[Risk Points],,-1)</f>
        <v>0</v>
      </c>
      <c r="P8516">
        <f>_xlfn.XLOOKUP(FraudData[[#This Row],[velocity_last_24h]],VelocityRules[Velocity Min],VelocityRules[Risk Points],,-1)</f>
        <v>0</v>
      </c>
      <c r="Q8516">
        <f>_xlfn.XLOOKUP(FraudData[[#This Row],[merchant_category]],MerchantRules[Merchant Category],MerchantRules[Risk Points],0)</f>
        <v>0</v>
      </c>
      <c r="R8516">
        <f>SUM(FraudData[[#This Row],[Amount Risk]:[Merchant Risk]])</f>
        <v>0</v>
      </c>
      <c r="S8516" t="str" cm="1">
        <f t="array" ref="S8516">_xlfn.IFS(FraudData[[#This Row],[Fraud Risk Score]]&gt;=8,"High Risk",FraudData[[#This Row],[Fraud Risk Score]]&gt;=6,"Medium Risk",TRUE,"Low Risk")</f>
        <v>Low Risk</v>
      </c>
    </row>
    <row r="8517" spans="1:19">
      <c r="A8517">
        <v>8516</v>
      </c>
      <c r="B8517">
        <v>52.31</v>
      </c>
      <c r="C8517">
        <v>5</v>
      </c>
      <c r="D8517" t="s">
        <v>50</v>
      </c>
      <c r="E8517">
        <v>1</v>
      </c>
      <c r="F8517">
        <v>0</v>
      </c>
      <c r="G8517">
        <v>56</v>
      </c>
      <c r="H8517">
        <v>2</v>
      </c>
      <c r="I8517">
        <v>41</v>
      </c>
      <c r="J8517">
        <v>0</v>
      </c>
      <c r="K8517">
        <f>_xlfn.XLOOKUP(FraudData[[#This Row],[amount]],AmountRules[Amount Min],AmountRules[Risk Points],,-1)</f>
        <v>0</v>
      </c>
      <c r="L8517">
        <f>_xlfn.XLOOKUP(FraudData[[#This Row],[transaction_hour]],TimeRules[Hour Min],TimeRules[Risk Points],,-1)</f>
        <v>0</v>
      </c>
      <c r="M8517">
        <f>_xlfn.XLOOKUP(FraudData[[#This Row],[foreign_transaction]],ForeignRules[Foreign Transaction],ForeignRules[Risk Points],0)</f>
        <v>3</v>
      </c>
      <c r="N8517">
        <f>_xlfn.XLOOKUP(FraudData[[#This Row],[location_mismatch]],Table10[Location Mismatch],Table10[Risk Points],0)</f>
        <v>0</v>
      </c>
      <c r="O8517">
        <f>_xlfn.XLOOKUP(FraudData[[#This Row],[device_trust_score]],DeviceRules[Device Min],DeviceRules[Risk Points],,-1)</f>
        <v>1</v>
      </c>
      <c r="P8517">
        <f>_xlfn.XLOOKUP(FraudData[[#This Row],[velocity_last_24h]],VelocityRules[Velocity Min],VelocityRules[Risk Points],,-1)</f>
        <v>0</v>
      </c>
      <c r="Q8517">
        <f>_xlfn.XLOOKUP(FraudData[[#This Row],[merchant_category]],MerchantRules[Merchant Category],MerchantRules[Risk Points],0)</f>
        <v>0</v>
      </c>
      <c r="R8517">
        <f>SUM(FraudData[[#This Row],[Amount Risk]:[Merchant Risk]])</f>
        <v>4</v>
      </c>
      <c r="S8517" t="str" cm="1">
        <f t="array" ref="S8517">_xlfn.IFS(FraudData[[#This Row],[Fraud Risk Score]]&gt;=8,"High Risk",FraudData[[#This Row],[Fraud Risk Score]]&gt;=6,"Medium Risk",TRUE,"Low Risk")</f>
        <v>Low Risk</v>
      </c>
    </row>
    <row r="8518" spans="1:19">
      <c r="A8518">
        <v>8517</v>
      </c>
      <c r="B8518">
        <v>561.91</v>
      </c>
      <c r="C8518">
        <v>17</v>
      </c>
      <c r="D8518" t="s">
        <v>49</v>
      </c>
      <c r="E8518">
        <v>0</v>
      </c>
      <c r="F8518">
        <v>0</v>
      </c>
      <c r="G8518">
        <v>74</v>
      </c>
      <c r="H8518">
        <v>5</v>
      </c>
      <c r="I8518">
        <v>42</v>
      </c>
      <c r="J8518">
        <v>0</v>
      </c>
      <c r="K8518">
        <f>_xlfn.XLOOKUP(FraudData[[#This Row],[amount]],AmountRules[Amount Min],AmountRules[Risk Points],,-1)</f>
        <v>1</v>
      </c>
      <c r="L8518">
        <f>_xlfn.XLOOKUP(FraudData[[#This Row],[transaction_hour]],TimeRules[Hour Min],TimeRules[Risk Points],,-1)</f>
        <v>0</v>
      </c>
      <c r="M8518">
        <f>_xlfn.XLOOKUP(FraudData[[#This Row],[foreign_transaction]],ForeignRules[Foreign Transaction],ForeignRules[Risk Points],0)</f>
        <v>0</v>
      </c>
      <c r="N8518">
        <f>_xlfn.XLOOKUP(FraudData[[#This Row],[location_mismatch]],Table10[Location Mismatch],Table10[Risk Points],0)</f>
        <v>0</v>
      </c>
      <c r="O8518">
        <f>_xlfn.XLOOKUP(FraudData[[#This Row],[device_trust_score]],DeviceRules[Device Min],DeviceRules[Risk Points],,-1)</f>
        <v>0</v>
      </c>
      <c r="P8518">
        <f>_xlfn.XLOOKUP(FraudData[[#This Row],[velocity_last_24h]],VelocityRules[Velocity Min],VelocityRules[Risk Points],,-1)</f>
        <v>3</v>
      </c>
      <c r="Q8518">
        <f>_xlfn.XLOOKUP(FraudData[[#This Row],[merchant_category]],MerchantRules[Merchant Category],MerchantRules[Risk Points],0)</f>
        <v>1</v>
      </c>
      <c r="R8518">
        <f>SUM(FraudData[[#This Row],[Amount Risk]:[Merchant Risk]])</f>
        <v>5</v>
      </c>
      <c r="S8518" t="str" cm="1">
        <f t="array" ref="S8518">_xlfn.IFS(FraudData[[#This Row],[Fraud Risk Score]]&gt;=8,"High Risk",FraudData[[#This Row],[Fraud Risk Score]]&gt;=6,"Medium Risk",TRUE,"Low Risk")</f>
        <v>Low Risk</v>
      </c>
    </row>
    <row r="8519" spans="1:19">
      <c r="A8519">
        <v>8518</v>
      </c>
      <c r="B8519">
        <v>462.21</v>
      </c>
      <c r="C8519">
        <v>16</v>
      </c>
      <c r="D8519" t="s">
        <v>47</v>
      </c>
      <c r="E8519">
        <v>0</v>
      </c>
      <c r="F8519">
        <v>0</v>
      </c>
      <c r="G8519">
        <v>75</v>
      </c>
      <c r="H8519">
        <v>0</v>
      </c>
      <c r="I8519">
        <v>65</v>
      </c>
      <c r="J8519">
        <v>0</v>
      </c>
      <c r="K8519">
        <f>_xlfn.XLOOKUP(FraudData[[#This Row],[amount]],AmountRules[Amount Min],AmountRules[Risk Points],,-1)</f>
        <v>0</v>
      </c>
      <c r="L8519">
        <f>_xlfn.XLOOKUP(FraudData[[#This Row],[transaction_hour]],TimeRules[Hour Min],TimeRules[Risk Points],,-1)</f>
        <v>0</v>
      </c>
      <c r="M8519">
        <f>_xlfn.XLOOKUP(FraudData[[#This Row],[foreign_transaction]],ForeignRules[Foreign Transaction],ForeignRules[Risk Points],0)</f>
        <v>0</v>
      </c>
      <c r="N8519">
        <f>_xlfn.XLOOKUP(FraudData[[#This Row],[location_mismatch]],Table10[Location Mismatch],Table10[Risk Points],0)</f>
        <v>0</v>
      </c>
      <c r="O8519">
        <f>_xlfn.XLOOKUP(FraudData[[#This Row],[device_trust_score]],DeviceRules[Device Min],DeviceRules[Risk Points],,-1)</f>
        <v>0</v>
      </c>
      <c r="P8519">
        <f>_xlfn.XLOOKUP(FraudData[[#This Row],[velocity_last_24h]],VelocityRules[Velocity Min],VelocityRules[Risk Points],,-1)</f>
        <v>0</v>
      </c>
      <c r="Q8519">
        <f>_xlfn.XLOOKUP(FraudData[[#This Row],[merchant_category]],MerchantRules[Merchant Category],MerchantRules[Risk Points],0)</f>
        <v>0</v>
      </c>
      <c r="R8519">
        <f>SUM(FraudData[[#This Row],[Amount Risk]:[Merchant Risk]])</f>
        <v>0</v>
      </c>
      <c r="S8519" t="str" cm="1">
        <f t="array" ref="S8519">_xlfn.IFS(FraudData[[#This Row],[Fraud Risk Score]]&gt;=8,"High Risk",FraudData[[#This Row],[Fraud Risk Score]]&gt;=6,"Medium Risk",TRUE,"Low Risk")</f>
        <v>Low Risk</v>
      </c>
    </row>
    <row r="8520" spans="1:19">
      <c r="A8520">
        <v>8519</v>
      </c>
      <c r="B8520">
        <v>110.02</v>
      </c>
      <c r="C8520">
        <v>11</v>
      </c>
      <c r="D8520" t="s">
        <v>50</v>
      </c>
      <c r="E8520">
        <v>0</v>
      </c>
      <c r="F8520">
        <v>1</v>
      </c>
      <c r="G8520">
        <v>43</v>
      </c>
      <c r="H8520">
        <v>1</v>
      </c>
      <c r="I8520">
        <v>23</v>
      </c>
      <c r="J8520">
        <v>0</v>
      </c>
      <c r="K8520">
        <f>_xlfn.XLOOKUP(FraudData[[#This Row],[amount]],AmountRules[Amount Min],AmountRules[Risk Points],,-1)</f>
        <v>0</v>
      </c>
      <c r="L8520">
        <f>_xlfn.XLOOKUP(FraudData[[#This Row],[transaction_hour]],TimeRules[Hour Min],TimeRules[Risk Points],,-1)</f>
        <v>0</v>
      </c>
      <c r="M8520">
        <f>_xlfn.XLOOKUP(FraudData[[#This Row],[foreign_transaction]],ForeignRules[Foreign Transaction],ForeignRules[Risk Points],0)</f>
        <v>0</v>
      </c>
      <c r="N8520">
        <f>_xlfn.XLOOKUP(FraudData[[#This Row],[location_mismatch]],Table10[Location Mismatch],Table10[Risk Points],0)</f>
        <v>3</v>
      </c>
      <c r="O8520">
        <f>_xlfn.XLOOKUP(FraudData[[#This Row],[device_trust_score]],DeviceRules[Device Min],DeviceRules[Risk Points],,-1)</f>
        <v>2</v>
      </c>
      <c r="P8520">
        <f>_xlfn.XLOOKUP(FraudData[[#This Row],[velocity_last_24h]],VelocityRules[Velocity Min],VelocityRules[Risk Points],,-1)</f>
        <v>0</v>
      </c>
      <c r="Q8520">
        <f>_xlfn.XLOOKUP(FraudData[[#This Row],[merchant_category]],MerchantRules[Merchant Category],MerchantRules[Risk Points],0)</f>
        <v>0</v>
      </c>
      <c r="R8520">
        <f>SUM(FraudData[[#This Row],[Amount Risk]:[Merchant Risk]])</f>
        <v>5</v>
      </c>
      <c r="S8520" t="str" cm="1">
        <f t="array" ref="S8520">_xlfn.IFS(FraudData[[#This Row],[Fraud Risk Score]]&gt;=8,"High Risk",FraudData[[#This Row],[Fraud Risk Score]]&gt;=6,"Medium Risk",TRUE,"Low Risk")</f>
        <v>Low Risk</v>
      </c>
    </row>
    <row r="8521" spans="1:19">
      <c r="A8521">
        <v>8520</v>
      </c>
      <c r="B8521">
        <v>336.97</v>
      </c>
      <c r="C8521">
        <v>2</v>
      </c>
      <c r="D8521" t="s">
        <v>49</v>
      </c>
      <c r="E8521">
        <v>0</v>
      </c>
      <c r="F8521">
        <v>0</v>
      </c>
      <c r="G8521">
        <v>27</v>
      </c>
      <c r="H8521">
        <v>2</v>
      </c>
      <c r="I8521">
        <v>62</v>
      </c>
      <c r="J8521">
        <v>0</v>
      </c>
      <c r="K8521">
        <f>_xlfn.XLOOKUP(FraudData[[#This Row],[amount]],AmountRules[Amount Min],AmountRules[Risk Points],,-1)</f>
        <v>0</v>
      </c>
      <c r="L8521">
        <f>_xlfn.XLOOKUP(FraudData[[#This Row],[transaction_hour]],TimeRules[Hour Min],TimeRules[Risk Points],,-1)</f>
        <v>3</v>
      </c>
      <c r="M8521">
        <f>_xlfn.XLOOKUP(FraudData[[#This Row],[foreign_transaction]],ForeignRules[Foreign Transaction],ForeignRules[Risk Points],0)</f>
        <v>0</v>
      </c>
      <c r="N8521">
        <f>_xlfn.XLOOKUP(FraudData[[#This Row],[location_mismatch]],Table10[Location Mismatch],Table10[Risk Points],0)</f>
        <v>0</v>
      </c>
      <c r="O8521">
        <f>_xlfn.XLOOKUP(FraudData[[#This Row],[device_trust_score]],DeviceRules[Device Min],DeviceRules[Risk Points],,-1)</f>
        <v>3</v>
      </c>
      <c r="P8521">
        <f>_xlfn.XLOOKUP(FraudData[[#This Row],[velocity_last_24h]],VelocityRules[Velocity Min],VelocityRules[Risk Points],,-1)</f>
        <v>0</v>
      </c>
      <c r="Q8521">
        <f>_xlfn.XLOOKUP(FraudData[[#This Row],[merchant_category]],MerchantRules[Merchant Category],MerchantRules[Risk Points],0)</f>
        <v>1</v>
      </c>
      <c r="R8521">
        <f>SUM(FraudData[[#This Row],[Amount Risk]:[Merchant Risk]])</f>
        <v>7</v>
      </c>
      <c r="S8521" t="str" cm="1">
        <f t="array" ref="S8521">_xlfn.IFS(FraudData[[#This Row],[Fraud Risk Score]]&gt;=8,"High Risk",FraudData[[#This Row],[Fraud Risk Score]]&gt;=6,"Medium Risk",TRUE,"Low Risk")</f>
        <v>Medium Risk</v>
      </c>
    </row>
    <row r="8522" spans="1:19">
      <c r="A8522">
        <v>8521</v>
      </c>
      <c r="B8522">
        <v>108.37</v>
      </c>
      <c r="C8522">
        <v>4</v>
      </c>
      <c r="D8522" t="s">
        <v>47</v>
      </c>
      <c r="E8522">
        <v>0</v>
      </c>
      <c r="F8522">
        <v>0</v>
      </c>
      <c r="G8522">
        <v>41</v>
      </c>
      <c r="H8522">
        <v>2</v>
      </c>
      <c r="I8522">
        <v>43</v>
      </c>
      <c r="J8522">
        <v>0</v>
      </c>
      <c r="K8522">
        <f>_xlfn.XLOOKUP(FraudData[[#This Row],[amount]],AmountRules[Amount Min],AmountRules[Risk Points],,-1)</f>
        <v>0</v>
      </c>
      <c r="L8522">
        <f>_xlfn.XLOOKUP(FraudData[[#This Row],[transaction_hour]],TimeRules[Hour Min],TimeRules[Risk Points],,-1)</f>
        <v>0</v>
      </c>
      <c r="M8522">
        <f>_xlfn.XLOOKUP(FraudData[[#This Row],[foreign_transaction]],ForeignRules[Foreign Transaction],ForeignRules[Risk Points],0)</f>
        <v>0</v>
      </c>
      <c r="N8522">
        <f>_xlfn.XLOOKUP(FraudData[[#This Row],[location_mismatch]],Table10[Location Mismatch],Table10[Risk Points],0)</f>
        <v>0</v>
      </c>
      <c r="O8522">
        <f>_xlfn.XLOOKUP(FraudData[[#This Row],[device_trust_score]],DeviceRules[Device Min],DeviceRules[Risk Points],,-1)</f>
        <v>2</v>
      </c>
      <c r="P8522">
        <f>_xlfn.XLOOKUP(FraudData[[#This Row],[velocity_last_24h]],VelocityRules[Velocity Min],VelocityRules[Risk Points],,-1)</f>
        <v>0</v>
      </c>
      <c r="Q8522">
        <f>_xlfn.XLOOKUP(FraudData[[#This Row],[merchant_category]],MerchantRules[Merchant Category],MerchantRules[Risk Points],0)</f>
        <v>0</v>
      </c>
      <c r="R8522">
        <f>SUM(FraudData[[#This Row],[Amount Risk]:[Merchant Risk]])</f>
        <v>2</v>
      </c>
      <c r="S8522" t="str" cm="1">
        <f t="array" ref="S8522">_xlfn.IFS(FraudData[[#This Row],[Fraud Risk Score]]&gt;=8,"High Risk",FraudData[[#This Row],[Fraud Risk Score]]&gt;=6,"Medium Risk",TRUE,"Low Risk")</f>
        <v>Low Risk</v>
      </c>
    </row>
    <row r="8523" spans="1:19">
      <c r="A8523">
        <v>8522</v>
      </c>
      <c r="B8523">
        <v>99.42</v>
      </c>
      <c r="C8523">
        <v>6</v>
      </c>
      <c r="D8523" t="s">
        <v>49</v>
      </c>
      <c r="E8523">
        <v>0</v>
      </c>
      <c r="F8523">
        <v>0</v>
      </c>
      <c r="G8523">
        <v>67</v>
      </c>
      <c r="H8523">
        <v>1</v>
      </c>
      <c r="I8523">
        <v>40</v>
      </c>
      <c r="J8523">
        <v>0</v>
      </c>
      <c r="K8523">
        <f>_xlfn.XLOOKUP(FraudData[[#This Row],[amount]],AmountRules[Amount Min],AmountRules[Risk Points],,-1)</f>
        <v>0</v>
      </c>
      <c r="L8523">
        <f>_xlfn.XLOOKUP(FraudData[[#This Row],[transaction_hour]],TimeRules[Hour Min],TimeRules[Risk Points],,-1)</f>
        <v>0</v>
      </c>
      <c r="M8523">
        <f>_xlfn.XLOOKUP(FraudData[[#This Row],[foreign_transaction]],ForeignRules[Foreign Transaction],ForeignRules[Risk Points],0)</f>
        <v>0</v>
      </c>
      <c r="N8523">
        <f>_xlfn.XLOOKUP(FraudData[[#This Row],[location_mismatch]],Table10[Location Mismatch],Table10[Risk Points],0)</f>
        <v>0</v>
      </c>
      <c r="O8523">
        <f>_xlfn.XLOOKUP(FraudData[[#This Row],[device_trust_score]],DeviceRules[Device Min],DeviceRules[Risk Points],,-1)</f>
        <v>1</v>
      </c>
      <c r="P8523">
        <f>_xlfn.XLOOKUP(FraudData[[#This Row],[velocity_last_24h]],VelocityRules[Velocity Min],VelocityRules[Risk Points],,-1)</f>
        <v>0</v>
      </c>
      <c r="Q8523">
        <f>_xlfn.XLOOKUP(FraudData[[#This Row],[merchant_category]],MerchantRules[Merchant Category],MerchantRules[Risk Points],0)</f>
        <v>1</v>
      </c>
      <c r="R8523">
        <f>SUM(FraudData[[#This Row],[Amount Risk]:[Merchant Risk]])</f>
        <v>2</v>
      </c>
      <c r="S8523" t="str" cm="1">
        <f t="array" ref="S8523">_xlfn.IFS(FraudData[[#This Row],[Fraud Risk Score]]&gt;=8,"High Risk",FraudData[[#This Row],[Fraud Risk Score]]&gt;=6,"Medium Risk",TRUE,"Low Risk")</f>
        <v>Low Risk</v>
      </c>
    </row>
    <row r="8524" spans="1:19">
      <c r="A8524">
        <v>8523</v>
      </c>
      <c r="B8524">
        <v>30.69</v>
      </c>
      <c r="C8524">
        <v>9</v>
      </c>
      <c r="D8524" t="s">
        <v>48</v>
      </c>
      <c r="E8524">
        <v>0</v>
      </c>
      <c r="F8524">
        <v>0</v>
      </c>
      <c r="G8524">
        <v>53</v>
      </c>
      <c r="H8524">
        <v>1</v>
      </c>
      <c r="I8524">
        <v>35</v>
      </c>
      <c r="J8524">
        <v>0</v>
      </c>
      <c r="K8524">
        <f>_xlfn.XLOOKUP(FraudData[[#This Row],[amount]],AmountRules[Amount Min],AmountRules[Risk Points],,-1)</f>
        <v>0</v>
      </c>
      <c r="L8524">
        <f>_xlfn.XLOOKUP(FraudData[[#This Row],[transaction_hour]],TimeRules[Hour Min],TimeRules[Risk Points],,-1)</f>
        <v>0</v>
      </c>
      <c r="M8524">
        <f>_xlfn.XLOOKUP(FraudData[[#This Row],[foreign_transaction]],ForeignRules[Foreign Transaction],ForeignRules[Risk Points],0)</f>
        <v>0</v>
      </c>
      <c r="N8524">
        <f>_xlfn.XLOOKUP(FraudData[[#This Row],[location_mismatch]],Table10[Location Mismatch],Table10[Risk Points],0)</f>
        <v>0</v>
      </c>
      <c r="O8524">
        <f>_xlfn.XLOOKUP(FraudData[[#This Row],[device_trust_score]],DeviceRules[Device Min],DeviceRules[Risk Points],,-1)</f>
        <v>1</v>
      </c>
      <c r="P8524">
        <f>_xlfn.XLOOKUP(FraudData[[#This Row],[velocity_last_24h]],VelocityRules[Velocity Min],VelocityRules[Risk Points],,-1)</f>
        <v>0</v>
      </c>
      <c r="Q8524">
        <f>_xlfn.XLOOKUP(FraudData[[#This Row],[merchant_category]],MerchantRules[Merchant Category],MerchantRules[Risk Points],0)</f>
        <v>0</v>
      </c>
      <c r="R8524">
        <f>SUM(FraudData[[#This Row],[Amount Risk]:[Merchant Risk]])</f>
        <v>1</v>
      </c>
      <c r="S8524" t="str" cm="1">
        <f t="array" ref="S8524">_xlfn.IFS(FraudData[[#This Row],[Fraud Risk Score]]&gt;=8,"High Risk",FraudData[[#This Row],[Fraud Risk Score]]&gt;=6,"Medium Risk",TRUE,"Low Risk")</f>
        <v>Low Risk</v>
      </c>
    </row>
    <row r="8525" spans="1:19">
      <c r="A8525">
        <v>8524</v>
      </c>
      <c r="B8525">
        <v>100.05</v>
      </c>
      <c r="C8525">
        <v>9</v>
      </c>
      <c r="D8525" t="s">
        <v>49</v>
      </c>
      <c r="E8525">
        <v>0</v>
      </c>
      <c r="F8525">
        <v>0</v>
      </c>
      <c r="G8525">
        <v>68</v>
      </c>
      <c r="H8525">
        <v>4</v>
      </c>
      <c r="I8525">
        <v>50</v>
      </c>
      <c r="J8525">
        <v>0</v>
      </c>
      <c r="K8525">
        <f>_xlfn.XLOOKUP(FraudData[[#This Row],[amount]],AmountRules[Amount Min],AmountRules[Risk Points],,-1)</f>
        <v>0</v>
      </c>
      <c r="L8525">
        <f>_xlfn.XLOOKUP(FraudData[[#This Row],[transaction_hour]],TimeRules[Hour Min],TimeRules[Risk Points],,-1)</f>
        <v>0</v>
      </c>
      <c r="M8525">
        <f>_xlfn.XLOOKUP(FraudData[[#This Row],[foreign_transaction]],ForeignRules[Foreign Transaction],ForeignRules[Risk Points],0)</f>
        <v>0</v>
      </c>
      <c r="N8525">
        <f>_xlfn.XLOOKUP(FraudData[[#This Row],[location_mismatch]],Table10[Location Mismatch],Table10[Risk Points],0)</f>
        <v>0</v>
      </c>
      <c r="O8525">
        <f>_xlfn.XLOOKUP(FraudData[[#This Row],[device_trust_score]],DeviceRules[Device Min],DeviceRules[Risk Points],,-1)</f>
        <v>1</v>
      </c>
      <c r="P8525">
        <f>_xlfn.XLOOKUP(FraudData[[#This Row],[velocity_last_24h]],VelocityRules[Velocity Min],VelocityRules[Risk Points],,-1)</f>
        <v>0</v>
      </c>
      <c r="Q8525">
        <f>_xlfn.XLOOKUP(FraudData[[#This Row],[merchant_category]],MerchantRules[Merchant Category],MerchantRules[Risk Points],0)</f>
        <v>1</v>
      </c>
      <c r="R8525">
        <f>SUM(FraudData[[#This Row],[Amount Risk]:[Merchant Risk]])</f>
        <v>2</v>
      </c>
      <c r="S8525" t="str" cm="1">
        <f t="array" ref="S8525">_xlfn.IFS(FraudData[[#This Row],[Fraud Risk Score]]&gt;=8,"High Risk",FraudData[[#This Row],[Fraud Risk Score]]&gt;=6,"Medium Risk",TRUE,"Low Risk")</f>
        <v>Low Risk</v>
      </c>
    </row>
    <row r="8526" spans="1:19">
      <c r="A8526">
        <v>8525</v>
      </c>
      <c r="B8526">
        <v>138.77000000000001</v>
      </c>
      <c r="C8526">
        <v>18</v>
      </c>
      <c r="D8526" t="s">
        <v>47</v>
      </c>
      <c r="E8526">
        <v>0</v>
      </c>
      <c r="F8526">
        <v>1</v>
      </c>
      <c r="G8526">
        <v>76</v>
      </c>
      <c r="H8526">
        <v>1</v>
      </c>
      <c r="I8526">
        <v>28</v>
      </c>
      <c r="J8526">
        <v>0</v>
      </c>
      <c r="K8526">
        <f>_xlfn.XLOOKUP(FraudData[[#This Row],[amount]],AmountRules[Amount Min],AmountRules[Risk Points],,-1)</f>
        <v>0</v>
      </c>
      <c r="L8526">
        <f>_xlfn.XLOOKUP(FraudData[[#This Row],[transaction_hour]],TimeRules[Hour Min],TimeRules[Risk Points],,-1)</f>
        <v>0</v>
      </c>
      <c r="M8526">
        <f>_xlfn.XLOOKUP(FraudData[[#This Row],[foreign_transaction]],ForeignRules[Foreign Transaction],ForeignRules[Risk Points],0)</f>
        <v>0</v>
      </c>
      <c r="N8526">
        <f>_xlfn.XLOOKUP(FraudData[[#This Row],[location_mismatch]],Table10[Location Mismatch],Table10[Risk Points],0)</f>
        <v>3</v>
      </c>
      <c r="O8526">
        <f>_xlfn.XLOOKUP(FraudData[[#This Row],[device_trust_score]],DeviceRules[Device Min],DeviceRules[Risk Points],,-1)</f>
        <v>0</v>
      </c>
      <c r="P8526">
        <f>_xlfn.XLOOKUP(FraudData[[#This Row],[velocity_last_24h]],VelocityRules[Velocity Min],VelocityRules[Risk Points],,-1)</f>
        <v>0</v>
      </c>
      <c r="Q8526">
        <f>_xlfn.XLOOKUP(FraudData[[#This Row],[merchant_category]],MerchantRules[Merchant Category],MerchantRules[Risk Points],0)</f>
        <v>0</v>
      </c>
      <c r="R8526">
        <f>SUM(FraudData[[#This Row],[Amount Risk]:[Merchant Risk]])</f>
        <v>3</v>
      </c>
      <c r="S8526" t="str" cm="1">
        <f t="array" ref="S8526">_xlfn.IFS(FraudData[[#This Row],[Fraud Risk Score]]&gt;=8,"High Risk",FraudData[[#This Row],[Fraud Risk Score]]&gt;=6,"Medium Risk",TRUE,"Low Risk")</f>
        <v>Low Risk</v>
      </c>
    </row>
    <row r="8527" spans="1:19">
      <c r="A8527">
        <v>8526</v>
      </c>
      <c r="B8527">
        <v>4.0999999999999996</v>
      </c>
      <c r="C8527">
        <v>3</v>
      </c>
      <c r="D8527" t="s">
        <v>50</v>
      </c>
      <c r="E8527">
        <v>0</v>
      </c>
      <c r="F8527">
        <v>0</v>
      </c>
      <c r="G8527">
        <v>52</v>
      </c>
      <c r="H8527">
        <v>2</v>
      </c>
      <c r="I8527">
        <v>21</v>
      </c>
      <c r="J8527">
        <v>0</v>
      </c>
      <c r="K8527">
        <f>_xlfn.XLOOKUP(FraudData[[#This Row],[amount]],AmountRules[Amount Min],AmountRules[Risk Points],,-1)</f>
        <v>0</v>
      </c>
      <c r="L8527">
        <f>_xlfn.XLOOKUP(FraudData[[#This Row],[transaction_hour]],TimeRules[Hour Min],TimeRules[Risk Points],,-1)</f>
        <v>3</v>
      </c>
      <c r="M8527">
        <f>_xlfn.XLOOKUP(FraudData[[#This Row],[foreign_transaction]],ForeignRules[Foreign Transaction],ForeignRules[Risk Points],0)</f>
        <v>0</v>
      </c>
      <c r="N8527">
        <f>_xlfn.XLOOKUP(FraudData[[#This Row],[location_mismatch]],Table10[Location Mismatch],Table10[Risk Points],0)</f>
        <v>0</v>
      </c>
      <c r="O8527">
        <f>_xlfn.XLOOKUP(FraudData[[#This Row],[device_trust_score]],DeviceRules[Device Min],DeviceRules[Risk Points],,-1)</f>
        <v>1</v>
      </c>
      <c r="P8527">
        <f>_xlfn.XLOOKUP(FraudData[[#This Row],[velocity_last_24h]],VelocityRules[Velocity Min],VelocityRules[Risk Points],,-1)</f>
        <v>0</v>
      </c>
      <c r="Q8527">
        <f>_xlfn.XLOOKUP(FraudData[[#This Row],[merchant_category]],MerchantRules[Merchant Category],MerchantRules[Risk Points],0)</f>
        <v>0</v>
      </c>
      <c r="R8527">
        <f>SUM(FraudData[[#This Row],[Amount Risk]:[Merchant Risk]])</f>
        <v>4</v>
      </c>
      <c r="S8527" t="str" cm="1">
        <f t="array" ref="S8527">_xlfn.IFS(FraudData[[#This Row],[Fraud Risk Score]]&gt;=8,"High Risk",FraudData[[#This Row],[Fraud Risk Score]]&gt;=6,"Medium Risk",TRUE,"Low Risk")</f>
        <v>Low Risk</v>
      </c>
    </row>
    <row r="8528" spans="1:19">
      <c r="A8528">
        <v>8527</v>
      </c>
      <c r="B8528">
        <v>105.69</v>
      </c>
      <c r="C8528">
        <v>9</v>
      </c>
      <c r="D8528" t="s">
        <v>47</v>
      </c>
      <c r="E8528">
        <v>1</v>
      </c>
      <c r="F8528">
        <v>0</v>
      </c>
      <c r="G8528">
        <v>58</v>
      </c>
      <c r="H8528">
        <v>0</v>
      </c>
      <c r="I8528">
        <v>59</v>
      </c>
      <c r="J8528">
        <v>0</v>
      </c>
      <c r="K8528">
        <f>_xlfn.XLOOKUP(FraudData[[#This Row],[amount]],AmountRules[Amount Min],AmountRules[Risk Points],,-1)</f>
        <v>0</v>
      </c>
      <c r="L8528">
        <f>_xlfn.XLOOKUP(FraudData[[#This Row],[transaction_hour]],TimeRules[Hour Min],TimeRules[Risk Points],,-1)</f>
        <v>0</v>
      </c>
      <c r="M8528">
        <f>_xlfn.XLOOKUP(FraudData[[#This Row],[foreign_transaction]],ForeignRules[Foreign Transaction],ForeignRules[Risk Points],0)</f>
        <v>3</v>
      </c>
      <c r="N8528">
        <f>_xlfn.XLOOKUP(FraudData[[#This Row],[location_mismatch]],Table10[Location Mismatch],Table10[Risk Points],0)</f>
        <v>0</v>
      </c>
      <c r="O8528">
        <f>_xlfn.XLOOKUP(FraudData[[#This Row],[device_trust_score]],DeviceRules[Device Min],DeviceRules[Risk Points],,-1)</f>
        <v>1</v>
      </c>
      <c r="P8528">
        <f>_xlfn.XLOOKUP(FraudData[[#This Row],[velocity_last_24h]],VelocityRules[Velocity Min],VelocityRules[Risk Points],,-1)</f>
        <v>0</v>
      </c>
      <c r="Q8528">
        <f>_xlfn.XLOOKUP(FraudData[[#This Row],[merchant_category]],MerchantRules[Merchant Category],MerchantRules[Risk Points],0)</f>
        <v>0</v>
      </c>
      <c r="R8528">
        <f>SUM(FraudData[[#This Row],[Amount Risk]:[Merchant Risk]])</f>
        <v>4</v>
      </c>
      <c r="S8528" t="str" cm="1">
        <f t="array" ref="S8528">_xlfn.IFS(FraudData[[#This Row],[Fraud Risk Score]]&gt;=8,"High Risk",FraudData[[#This Row],[Fraud Risk Score]]&gt;=6,"Medium Risk",TRUE,"Low Risk")</f>
        <v>Low Risk</v>
      </c>
    </row>
    <row r="8529" spans="1:19">
      <c r="A8529">
        <v>8528</v>
      </c>
      <c r="B8529">
        <v>273.66000000000003</v>
      </c>
      <c r="C8529">
        <v>17</v>
      </c>
      <c r="D8529" t="s">
        <v>50</v>
      </c>
      <c r="E8529">
        <v>0</v>
      </c>
      <c r="F8529">
        <v>0</v>
      </c>
      <c r="G8529">
        <v>78</v>
      </c>
      <c r="H8529">
        <v>5</v>
      </c>
      <c r="I8529">
        <v>47</v>
      </c>
      <c r="J8529">
        <v>0</v>
      </c>
      <c r="K8529">
        <f>_xlfn.XLOOKUP(FraudData[[#This Row],[amount]],AmountRules[Amount Min],AmountRules[Risk Points],,-1)</f>
        <v>0</v>
      </c>
      <c r="L8529">
        <f>_xlfn.XLOOKUP(FraudData[[#This Row],[transaction_hour]],TimeRules[Hour Min],TimeRules[Risk Points],,-1)</f>
        <v>0</v>
      </c>
      <c r="M8529">
        <f>_xlfn.XLOOKUP(FraudData[[#This Row],[foreign_transaction]],ForeignRules[Foreign Transaction],ForeignRules[Risk Points],0)</f>
        <v>0</v>
      </c>
      <c r="N8529">
        <f>_xlfn.XLOOKUP(FraudData[[#This Row],[location_mismatch]],Table10[Location Mismatch],Table10[Risk Points],0)</f>
        <v>0</v>
      </c>
      <c r="O8529">
        <f>_xlfn.XLOOKUP(FraudData[[#This Row],[device_trust_score]],DeviceRules[Device Min],DeviceRules[Risk Points],,-1)</f>
        <v>0</v>
      </c>
      <c r="P8529">
        <f>_xlfn.XLOOKUP(FraudData[[#This Row],[velocity_last_24h]],VelocityRules[Velocity Min],VelocityRules[Risk Points],,-1)</f>
        <v>3</v>
      </c>
      <c r="Q8529">
        <f>_xlfn.XLOOKUP(FraudData[[#This Row],[merchant_category]],MerchantRules[Merchant Category],MerchantRules[Risk Points],0)</f>
        <v>0</v>
      </c>
      <c r="R8529">
        <f>SUM(FraudData[[#This Row],[Amount Risk]:[Merchant Risk]])</f>
        <v>3</v>
      </c>
      <c r="S8529" t="str" cm="1">
        <f t="array" ref="S8529">_xlfn.IFS(FraudData[[#This Row],[Fraud Risk Score]]&gt;=8,"High Risk",FraudData[[#This Row],[Fraud Risk Score]]&gt;=6,"Medium Risk",TRUE,"Low Risk")</f>
        <v>Low Risk</v>
      </c>
    </row>
    <row r="8530" spans="1:19">
      <c r="A8530">
        <v>8529</v>
      </c>
      <c r="B8530">
        <v>205.12</v>
      </c>
      <c r="C8530">
        <v>2</v>
      </c>
      <c r="D8530" t="s">
        <v>50</v>
      </c>
      <c r="E8530">
        <v>0</v>
      </c>
      <c r="F8530">
        <v>0</v>
      </c>
      <c r="G8530">
        <v>26</v>
      </c>
      <c r="H8530">
        <v>5</v>
      </c>
      <c r="I8530">
        <v>45</v>
      </c>
      <c r="J8530">
        <v>1</v>
      </c>
      <c r="K8530">
        <f>_xlfn.XLOOKUP(FraudData[[#This Row],[amount]],AmountRules[Amount Min],AmountRules[Risk Points],,-1)</f>
        <v>0</v>
      </c>
      <c r="L8530">
        <f>_xlfn.XLOOKUP(FraudData[[#This Row],[transaction_hour]],TimeRules[Hour Min],TimeRules[Risk Points],,-1)</f>
        <v>3</v>
      </c>
      <c r="M8530">
        <f>_xlfn.XLOOKUP(FraudData[[#This Row],[foreign_transaction]],ForeignRules[Foreign Transaction],ForeignRules[Risk Points],0)</f>
        <v>0</v>
      </c>
      <c r="N8530">
        <f>_xlfn.XLOOKUP(FraudData[[#This Row],[location_mismatch]],Table10[Location Mismatch],Table10[Risk Points],0)</f>
        <v>0</v>
      </c>
      <c r="O8530">
        <f>_xlfn.XLOOKUP(FraudData[[#This Row],[device_trust_score]],DeviceRules[Device Min],DeviceRules[Risk Points],,-1)</f>
        <v>3</v>
      </c>
      <c r="P8530">
        <f>_xlfn.XLOOKUP(FraudData[[#This Row],[velocity_last_24h]],VelocityRules[Velocity Min],VelocityRules[Risk Points],,-1)</f>
        <v>3</v>
      </c>
      <c r="Q8530">
        <f>_xlfn.XLOOKUP(FraudData[[#This Row],[merchant_category]],MerchantRules[Merchant Category],MerchantRules[Risk Points],0)</f>
        <v>0</v>
      </c>
      <c r="R8530">
        <f>SUM(FraudData[[#This Row],[Amount Risk]:[Merchant Risk]])</f>
        <v>9</v>
      </c>
      <c r="S8530" t="str" cm="1">
        <f t="array" ref="S8530">_xlfn.IFS(FraudData[[#This Row],[Fraud Risk Score]]&gt;=8,"High Risk",FraudData[[#This Row],[Fraud Risk Score]]&gt;=6,"Medium Risk",TRUE,"Low Risk")</f>
        <v>High Risk</v>
      </c>
    </row>
    <row r="8531" spans="1:19">
      <c r="A8531">
        <v>8530</v>
      </c>
      <c r="B8531">
        <v>181.49</v>
      </c>
      <c r="C8531">
        <v>20</v>
      </c>
      <c r="D8531" t="s">
        <v>46</v>
      </c>
      <c r="E8531">
        <v>0</v>
      </c>
      <c r="F8531">
        <v>0</v>
      </c>
      <c r="G8531">
        <v>41</v>
      </c>
      <c r="H8531">
        <v>4</v>
      </c>
      <c r="I8531">
        <v>20</v>
      </c>
      <c r="J8531">
        <v>0</v>
      </c>
      <c r="K8531">
        <f>_xlfn.XLOOKUP(FraudData[[#This Row],[amount]],AmountRules[Amount Min],AmountRules[Risk Points],,-1)</f>
        <v>0</v>
      </c>
      <c r="L8531">
        <f>_xlfn.XLOOKUP(FraudData[[#This Row],[transaction_hour]],TimeRules[Hour Min],TimeRules[Risk Points],,-1)</f>
        <v>0</v>
      </c>
      <c r="M8531">
        <f>_xlfn.XLOOKUP(FraudData[[#This Row],[foreign_transaction]],ForeignRules[Foreign Transaction],ForeignRules[Risk Points],0)</f>
        <v>0</v>
      </c>
      <c r="N8531">
        <f>_xlfn.XLOOKUP(FraudData[[#This Row],[location_mismatch]],Table10[Location Mismatch],Table10[Risk Points],0)</f>
        <v>0</v>
      </c>
      <c r="O8531">
        <f>_xlfn.XLOOKUP(FraudData[[#This Row],[device_trust_score]],DeviceRules[Device Min],DeviceRules[Risk Points],,-1)</f>
        <v>2</v>
      </c>
      <c r="P8531">
        <f>_xlfn.XLOOKUP(FraudData[[#This Row],[velocity_last_24h]],VelocityRules[Velocity Min],VelocityRules[Risk Points],,-1)</f>
        <v>0</v>
      </c>
      <c r="Q8531">
        <f>_xlfn.XLOOKUP(FraudData[[#This Row],[merchant_category]],MerchantRules[Merchant Category],MerchantRules[Risk Points],0)</f>
        <v>0</v>
      </c>
      <c r="R8531">
        <f>SUM(FraudData[[#This Row],[Amount Risk]:[Merchant Risk]])</f>
        <v>2</v>
      </c>
      <c r="S8531" t="str" cm="1">
        <f t="array" ref="S8531">_xlfn.IFS(FraudData[[#This Row],[Fraud Risk Score]]&gt;=8,"High Risk",FraudData[[#This Row],[Fraud Risk Score]]&gt;=6,"Medium Risk",TRUE,"Low Risk")</f>
        <v>Low Risk</v>
      </c>
    </row>
    <row r="8532" spans="1:19">
      <c r="A8532">
        <v>8531</v>
      </c>
      <c r="B8532">
        <v>432.54</v>
      </c>
      <c r="C8532">
        <v>2</v>
      </c>
      <c r="D8532" t="s">
        <v>48</v>
      </c>
      <c r="E8532">
        <v>0</v>
      </c>
      <c r="F8532">
        <v>0</v>
      </c>
      <c r="G8532">
        <v>42</v>
      </c>
      <c r="H8532">
        <v>2</v>
      </c>
      <c r="I8532">
        <v>64</v>
      </c>
      <c r="J8532">
        <v>0</v>
      </c>
      <c r="K8532">
        <f>_xlfn.XLOOKUP(FraudData[[#This Row],[amount]],AmountRules[Amount Min],AmountRules[Risk Points],,-1)</f>
        <v>0</v>
      </c>
      <c r="L8532">
        <f>_xlfn.XLOOKUP(FraudData[[#This Row],[transaction_hour]],TimeRules[Hour Min],TimeRules[Risk Points],,-1)</f>
        <v>3</v>
      </c>
      <c r="M8532">
        <f>_xlfn.XLOOKUP(FraudData[[#This Row],[foreign_transaction]],ForeignRules[Foreign Transaction],ForeignRules[Risk Points],0)</f>
        <v>0</v>
      </c>
      <c r="N8532">
        <f>_xlfn.XLOOKUP(FraudData[[#This Row],[location_mismatch]],Table10[Location Mismatch],Table10[Risk Points],0)</f>
        <v>0</v>
      </c>
      <c r="O8532">
        <f>_xlfn.XLOOKUP(FraudData[[#This Row],[device_trust_score]],DeviceRules[Device Min],DeviceRules[Risk Points],,-1)</f>
        <v>2</v>
      </c>
      <c r="P8532">
        <f>_xlfn.XLOOKUP(FraudData[[#This Row],[velocity_last_24h]],VelocityRules[Velocity Min],VelocityRules[Risk Points],,-1)</f>
        <v>0</v>
      </c>
      <c r="Q8532">
        <f>_xlfn.XLOOKUP(FraudData[[#This Row],[merchant_category]],MerchantRules[Merchant Category],MerchantRules[Risk Points],0)</f>
        <v>0</v>
      </c>
      <c r="R8532">
        <f>SUM(FraudData[[#This Row],[Amount Risk]:[Merchant Risk]])</f>
        <v>5</v>
      </c>
      <c r="S8532" t="str" cm="1">
        <f t="array" ref="S8532">_xlfn.IFS(FraudData[[#This Row],[Fraud Risk Score]]&gt;=8,"High Risk",FraudData[[#This Row],[Fraud Risk Score]]&gt;=6,"Medium Risk",TRUE,"Low Risk")</f>
        <v>Low Risk</v>
      </c>
    </row>
    <row r="8533" spans="1:19">
      <c r="A8533">
        <v>8532</v>
      </c>
      <c r="B8533">
        <v>3.28</v>
      </c>
      <c r="C8533">
        <v>4</v>
      </c>
      <c r="D8533" t="s">
        <v>46</v>
      </c>
      <c r="E8533">
        <v>1</v>
      </c>
      <c r="F8533">
        <v>0</v>
      </c>
      <c r="G8533">
        <v>52</v>
      </c>
      <c r="H8533">
        <v>4</v>
      </c>
      <c r="I8533">
        <v>37</v>
      </c>
      <c r="J8533">
        <v>0</v>
      </c>
      <c r="K8533">
        <f>_xlfn.XLOOKUP(FraudData[[#This Row],[amount]],AmountRules[Amount Min],AmountRules[Risk Points],,-1)</f>
        <v>0</v>
      </c>
      <c r="L8533">
        <f>_xlfn.XLOOKUP(FraudData[[#This Row],[transaction_hour]],TimeRules[Hour Min],TimeRules[Risk Points],,-1)</f>
        <v>0</v>
      </c>
      <c r="M8533">
        <f>_xlfn.XLOOKUP(FraudData[[#This Row],[foreign_transaction]],ForeignRules[Foreign Transaction],ForeignRules[Risk Points],0)</f>
        <v>3</v>
      </c>
      <c r="N8533">
        <f>_xlfn.XLOOKUP(FraudData[[#This Row],[location_mismatch]],Table10[Location Mismatch],Table10[Risk Points],0)</f>
        <v>0</v>
      </c>
      <c r="O8533">
        <f>_xlfn.XLOOKUP(FraudData[[#This Row],[device_trust_score]],DeviceRules[Device Min],DeviceRules[Risk Points],,-1)</f>
        <v>1</v>
      </c>
      <c r="P8533">
        <f>_xlfn.XLOOKUP(FraudData[[#This Row],[velocity_last_24h]],VelocityRules[Velocity Min],VelocityRules[Risk Points],,-1)</f>
        <v>0</v>
      </c>
      <c r="Q8533">
        <f>_xlfn.XLOOKUP(FraudData[[#This Row],[merchant_category]],MerchantRules[Merchant Category],MerchantRules[Risk Points],0)</f>
        <v>0</v>
      </c>
      <c r="R8533">
        <f>SUM(FraudData[[#This Row],[Amount Risk]:[Merchant Risk]])</f>
        <v>4</v>
      </c>
      <c r="S8533" t="str" cm="1">
        <f t="array" ref="S8533">_xlfn.IFS(FraudData[[#This Row],[Fraud Risk Score]]&gt;=8,"High Risk",FraudData[[#This Row],[Fraud Risk Score]]&gt;=6,"Medium Risk",TRUE,"Low Risk")</f>
        <v>Low Risk</v>
      </c>
    </row>
    <row r="8534" spans="1:19">
      <c r="A8534">
        <v>8533</v>
      </c>
      <c r="B8534">
        <v>146.57</v>
      </c>
      <c r="C8534">
        <v>15</v>
      </c>
      <c r="D8534" t="s">
        <v>47</v>
      </c>
      <c r="E8534">
        <v>0</v>
      </c>
      <c r="F8534">
        <v>0</v>
      </c>
      <c r="G8534">
        <v>52</v>
      </c>
      <c r="H8534">
        <v>1</v>
      </c>
      <c r="I8534">
        <v>45</v>
      </c>
      <c r="J8534">
        <v>0</v>
      </c>
      <c r="K8534">
        <f>_xlfn.XLOOKUP(FraudData[[#This Row],[amount]],AmountRules[Amount Min],AmountRules[Risk Points],,-1)</f>
        <v>0</v>
      </c>
      <c r="L8534">
        <f>_xlfn.XLOOKUP(FraudData[[#This Row],[transaction_hour]],TimeRules[Hour Min],TimeRules[Risk Points],,-1)</f>
        <v>0</v>
      </c>
      <c r="M8534">
        <f>_xlfn.XLOOKUP(FraudData[[#This Row],[foreign_transaction]],ForeignRules[Foreign Transaction],ForeignRules[Risk Points],0)</f>
        <v>0</v>
      </c>
      <c r="N8534">
        <f>_xlfn.XLOOKUP(FraudData[[#This Row],[location_mismatch]],Table10[Location Mismatch],Table10[Risk Points],0)</f>
        <v>0</v>
      </c>
      <c r="O8534">
        <f>_xlfn.XLOOKUP(FraudData[[#This Row],[device_trust_score]],DeviceRules[Device Min],DeviceRules[Risk Points],,-1)</f>
        <v>1</v>
      </c>
      <c r="P8534">
        <f>_xlfn.XLOOKUP(FraudData[[#This Row],[velocity_last_24h]],VelocityRules[Velocity Min],VelocityRules[Risk Points],,-1)</f>
        <v>0</v>
      </c>
      <c r="Q8534">
        <f>_xlfn.XLOOKUP(FraudData[[#This Row],[merchant_category]],MerchantRules[Merchant Category],MerchantRules[Risk Points],0)</f>
        <v>0</v>
      </c>
      <c r="R8534">
        <f>SUM(FraudData[[#This Row],[Amount Risk]:[Merchant Risk]])</f>
        <v>1</v>
      </c>
      <c r="S8534" t="str" cm="1">
        <f t="array" ref="S8534">_xlfn.IFS(FraudData[[#This Row],[Fraud Risk Score]]&gt;=8,"High Risk",FraudData[[#This Row],[Fraud Risk Score]]&gt;=6,"Medium Risk",TRUE,"Low Risk")</f>
        <v>Low Risk</v>
      </c>
    </row>
    <row r="8535" spans="1:19">
      <c r="A8535">
        <v>8534</v>
      </c>
      <c r="B8535">
        <v>278.66000000000003</v>
      </c>
      <c r="C8535">
        <v>19</v>
      </c>
      <c r="D8535" t="s">
        <v>46</v>
      </c>
      <c r="E8535">
        <v>1</v>
      </c>
      <c r="F8535">
        <v>0</v>
      </c>
      <c r="G8535">
        <v>76</v>
      </c>
      <c r="H8535">
        <v>0</v>
      </c>
      <c r="I8535">
        <v>54</v>
      </c>
      <c r="J8535">
        <v>0</v>
      </c>
      <c r="K8535">
        <f>_xlfn.XLOOKUP(FraudData[[#This Row],[amount]],AmountRules[Amount Min],AmountRules[Risk Points],,-1)</f>
        <v>0</v>
      </c>
      <c r="L8535">
        <f>_xlfn.XLOOKUP(FraudData[[#This Row],[transaction_hour]],TimeRules[Hour Min],TimeRules[Risk Points],,-1)</f>
        <v>0</v>
      </c>
      <c r="M8535">
        <f>_xlfn.XLOOKUP(FraudData[[#This Row],[foreign_transaction]],ForeignRules[Foreign Transaction],ForeignRules[Risk Points],0)</f>
        <v>3</v>
      </c>
      <c r="N8535">
        <f>_xlfn.XLOOKUP(FraudData[[#This Row],[location_mismatch]],Table10[Location Mismatch],Table10[Risk Points],0)</f>
        <v>0</v>
      </c>
      <c r="O8535">
        <f>_xlfn.XLOOKUP(FraudData[[#This Row],[device_trust_score]],DeviceRules[Device Min],DeviceRules[Risk Points],,-1)</f>
        <v>0</v>
      </c>
      <c r="P8535">
        <f>_xlfn.XLOOKUP(FraudData[[#This Row],[velocity_last_24h]],VelocityRules[Velocity Min],VelocityRules[Risk Points],,-1)</f>
        <v>0</v>
      </c>
      <c r="Q8535">
        <f>_xlfn.XLOOKUP(FraudData[[#This Row],[merchant_category]],MerchantRules[Merchant Category],MerchantRules[Risk Points],0)</f>
        <v>0</v>
      </c>
      <c r="R8535">
        <f>SUM(FraudData[[#This Row],[Amount Risk]:[Merchant Risk]])</f>
        <v>3</v>
      </c>
      <c r="S8535" t="str" cm="1">
        <f t="array" ref="S8535">_xlfn.IFS(FraudData[[#This Row],[Fraud Risk Score]]&gt;=8,"High Risk",FraudData[[#This Row],[Fraud Risk Score]]&gt;=6,"Medium Risk",TRUE,"Low Risk")</f>
        <v>Low Risk</v>
      </c>
    </row>
    <row r="8536" spans="1:19">
      <c r="A8536">
        <v>8535</v>
      </c>
      <c r="B8536">
        <v>140.30000000000001</v>
      </c>
      <c r="C8536">
        <v>12</v>
      </c>
      <c r="D8536" t="s">
        <v>50</v>
      </c>
      <c r="E8536">
        <v>1</v>
      </c>
      <c r="F8536">
        <v>0</v>
      </c>
      <c r="G8536">
        <v>40</v>
      </c>
      <c r="H8536">
        <v>1</v>
      </c>
      <c r="I8536">
        <v>65</v>
      </c>
      <c r="J8536">
        <v>0</v>
      </c>
      <c r="K8536">
        <f>_xlfn.XLOOKUP(FraudData[[#This Row],[amount]],AmountRules[Amount Min],AmountRules[Risk Points],,-1)</f>
        <v>0</v>
      </c>
      <c r="L8536">
        <f>_xlfn.XLOOKUP(FraudData[[#This Row],[transaction_hour]],TimeRules[Hour Min],TimeRules[Risk Points],,-1)</f>
        <v>0</v>
      </c>
      <c r="M8536">
        <f>_xlfn.XLOOKUP(FraudData[[#This Row],[foreign_transaction]],ForeignRules[Foreign Transaction],ForeignRules[Risk Points],0)</f>
        <v>3</v>
      </c>
      <c r="N8536">
        <f>_xlfn.XLOOKUP(FraudData[[#This Row],[location_mismatch]],Table10[Location Mismatch],Table10[Risk Points],0)</f>
        <v>0</v>
      </c>
      <c r="O8536">
        <f>_xlfn.XLOOKUP(FraudData[[#This Row],[device_trust_score]],DeviceRules[Device Min],DeviceRules[Risk Points],,-1)</f>
        <v>2</v>
      </c>
      <c r="P8536">
        <f>_xlfn.XLOOKUP(FraudData[[#This Row],[velocity_last_24h]],VelocityRules[Velocity Min],VelocityRules[Risk Points],,-1)</f>
        <v>0</v>
      </c>
      <c r="Q8536">
        <f>_xlfn.XLOOKUP(FraudData[[#This Row],[merchant_category]],MerchantRules[Merchant Category],MerchantRules[Risk Points],0)</f>
        <v>0</v>
      </c>
      <c r="R8536">
        <f>SUM(FraudData[[#This Row],[Amount Risk]:[Merchant Risk]])</f>
        <v>5</v>
      </c>
      <c r="S8536" t="str" cm="1">
        <f t="array" ref="S8536">_xlfn.IFS(FraudData[[#This Row],[Fraud Risk Score]]&gt;=8,"High Risk",FraudData[[#This Row],[Fraud Risk Score]]&gt;=6,"Medium Risk",TRUE,"Low Risk")</f>
        <v>Low Risk</v>
      </c>
    </row>
    <row r="8537" spans="1:19">
      <c r="A8537">
        <v>8536</v>
      </c>
      <c r="B8537">
        <v>70.45</v>
      </c>
      <c r="C8537">
        <v>10</v>
      </c>
      <c r="D8537" t="s">
        <v>47</v>
      </c>
      <c r="E8537">
        <v>0</v>
      </c>
      <c r="F8537">
        <v>0</v>
      </c>
      <c r="G8537">
        <v>57</v>
      </c>
      <c r="H8537">
        <v>2</v>
      </c>
      <c r="I8537">
        <v>27</v>
      </c>
      <c r="J8537">
        <v>0</v>
      </c>
      <c r="K8537">
        <f>_xlfn.XLOOKUP(FraudData[[#This Row],[amount]],AmountRules[Amount Min],AmountRules[Risk Points],,-1)</f>
        <v>0</v>
      </c>
      <c r="L8537">
        <f>_xlfn.XLOOKUP(FraudData[[#This Row],[transaction_hour]],TimeRules[Hour Min],TimeRules[Risk Points],,-1)</f>
        <v>0</v>
      </c>
      <c r="M8537">
        <f>_xlfn.XLOOKUP(FraudData[[#This Row],[foreign_transaction]],ForeignRules[Foreign Transaction],ForeignRules[Risk Points],0)</f>
        <v>0</v>
      </c>
      <c r="N8537">
        <f>_xlfn.XLOOKUP(FraudData[[#This Row],[location_mismatch]],Table10[Location Mismatch],Table10[Risk Points],0)</f>
        <v>0</v>
      </c>
      <c r="O8537">
        <f>_xlfn.XLOOKUP(FraudData[[#This Row],[device_trust_score]],DeviceRules[Device Min],DeviceRules[Risk Points],,-1)</f>
        <v>1</v>
      </c>
      <c r="P8537">
        <f>_xlfn.XLOOKUP(FraudData[[#This Row],[velocity_last_24h]],VelocityRules[Velocity Min],VelocityRules[Risk Points],,-1)</f>
        <v>0</v>
      </c>
      <c r="Q8537">
        <f>_xlfn.XLOOKUP(FraudData[[#This Row],[merchant_category]],MerchantRules[Merchant Category],MerchantRules[Risk Points],0)</f>
        <v>0</v>
      </c>
      <c r="R8537">
        <f>SUM(FraudData[[#This Row],[Amount Risk]:[Merchant Risk]])</f>
        <v>1</v>
      </c>
      <c r="S8537" t="str" cm="1">
        <f t="array" ref="S8537">_xlfn.IFS(FraudData[[#This Row],[Fraud Risk Score]]&gt;=8,"High Risk",FraudData[[#This Row],[Fraud Risk Score]]&gt;=6,"Medium Risk",TRUE,"Low Risk")</f>
        <v>Low Risk</v>
      </c>
    </row>
    <row r="8538" spans="1:19">
      <c r="A8538">
        <v>8537</v>
      </c>
      <c r="B8538">
        <v>26.37</v>
      </c>
      <c r="C8538">
        <v>12</v>
      </c>
      <c r="D8538" t="s">
        <v>46</v>
      </c>
      <c r="E8538">
        <v>0</v>
      </c>
      <c r="F8538">
        <v>0</v>
      </c>
      <c r="G8538">
        <v>29</v>
      </c>
      <c r="H8538">
        <v>0</v>
      </c>
      <c r="I8538">
        <v>65</v>
      </c>
      <c r="J8538">
        <v>0</v>
      </c>
      <c r="K8538">
        <f>_xlfn.XLOOKUP(FraudData[[#This Row],[amount]],AmountRules[Amount Min],AmountRules[Risk Points],,-1)</f>
        <v>0</v>
      </c>
      <c r="L8538">
        <f>_xlfn.XLOOKUP(FraudData[[#This Row],[transaction_hour]],TimeRules[Hour Min],TimeRules[Risk Points],,-1)</f>
        <v>0</v>
      </c>
      <c r="M8538">
        <f>_xlfn.XLOOKUP(FraudData[[#This Row],[foreign_transaction]],ForeignRules[Foreign Transaction],ForeignRules[Risk Points],0)</f>
        <v>0</v>
      </c>
      <c r="N8538">
        <f>_xlfn.XLOOKUP(FraudData[[#This Row],[location_mismatch]],Table10[Location Mismatch],Table10[Risk Points],0)</f>
        <v>0</v>
      </c>
      <c r="O8538">
        <f>_xlfn.XLOOKUP(FraudData[[#This Row],[device_trust_score]],DeviceRules[Device Min],DeviceRules[Risk Points],,-1)</f>
        <v>3</v>
      </c>
      <c r="P8538">
        <f>_xlfn.XLOOKUP(FraudData[[#This Row],[velocity_last_24h]],VelocityRules[Velocity Min],VelocityRules[Risk Points],,-1)</f>
        <v>0</v>
      </c>
      <c r="Q8538">
        <f>_xlfn.XLOOKUP(FraudData[[#This Row],[merchant_category]],MerchantRules[Merchant Category],MerchantRules[Risk Points],0)</f>
        <v>0</v>
      </c>
      <c r="R8538">
        <f>SUM(FraudData[[#This Row],[Amount Risk]:[Merchant Risk]])</f>
        <v>3</v>
      </c>
      <c r="S8538" t="str" cm="1">
        <f t="array" ref="S8538">_xlfn.IFS(FraudData[[#This Row],[Fraud Risk Score]]&gt;=8,"High Risk",FraudData[[#This Row],[Fraud Risk Score]]&gt;=6,"Medium Risk",TRUE,"Low Risk")</f>
        <v>Low Risk</v>
      </c>
    </row>
    <row r="8539" spans="1:19">
      <c r="A8539">
        <v>8538</v>
      </c>
      <c r="B8539">
        <v>393.37</v>
      </c>
      <c r="C8539">
        <v>18</v>
      </c>
      <c r="D8539" t="s">
        <v>49</v>
      </c>
      <c r="E8539">
        <v>0</v>
      </c>
      <c r="F8539">
        <v>0</v>
      </c>
      <c r="G8539">
        <v>69</v>
      </c>
      <c r="H8539">
        <v>5</v>
      </c>
      <c r="I8539">
        <v>64</v>
      </c>
      <c r="J8539">
        <v>0</v>
      </c>
      <c r="K8539">
        <f>_xlfn.XLOOKUP(FraudData[[#This Row],[amount]],AmountRules[Amount Min],AmountRules[Risk Points],,-1)</f>
        <v>0</v>
      </c>
      <c r="L8539">
        <f>_xlfn.XLOOKUP(FraudData[[#This Row],[transaction_hour]],TimeRules[Hour Min],TimeRules[Risk Points],,-1)</f>
        <v>0</v>
      </c>
      <c r="M8539">
        <f>_xlfn.XLOOKUP(FraudData[[#This Row],[foreign_transaction]],ForeignRules[Foreign Transaction],ForeignRules[Risk Points],0)</f>
        <v>0</v>
      </c>
      <c r="N8539">
        <f>_xlfn.XLOOKUP(FraudData[[#This Row],[location_mismatch]],Table10[Location Mismatch],Table10[Risk Points],0)</f>
        <v>0</v>
      </c>
      <c r="O8539">
        <f>_xlfn.XLOOKUP(FraudData[[#This Row],[device_trust_score]],DeviceRules[Device Min],DeviceRules[Risk Points],,-1)</f>
        <v>1</v>
      </c>
      <c r="P8539">
        <f>_xlfn.XLOOKUP(FraudData[[#This Row],[velocity_last_24h]],VelocityRules[Velocity Min],VelocityRules[Risk Points],,-1)</f>
        <v>3</v>
      </c>
      <c r="Q8539">
        <f>_xlfn.XLOOKUP(FraudData[[#This Row],[merchant_category]],MerchantRules[Merchant Category],MerchantRules[Risk Points],0)</f>
        <v>1</v>
      </c>
      <c r="R8539">
        <f>SUM(FraudData[[#This Row],[Amount Risk]:[Merchant Risk]])</f>
        <v>5</v>
      </c>
      <c r="S8539" t="str" cm="1">
        <f t="array" ref="S8539">_xlfn.IFS(FraudData[[#This Row],[Fraud Risk Score]]&gt;=8,"High Risk",FraudData[[#This Row],[Fraud Risk Score]]&gt;=6,"Medium Risk",TRUE,"Low Risk")</f>
        <v>Low Risk</v>
      </c>
    </row>
    <row r="8540" spans="1:19">
      <c r="A8540">
        <v>8539</v>
      </c>
      <c r="B8540">
        <v>114.54</v>
      </c>
      <c r="C8540">
        <v>5</v>
      </c>
      <c r="D8540" t="s">
        <v>48</v>
      </c>
      <c r="E8540">
        <v>0</v>
      </c>
      <c r="F8540">
        <v>0</v>
      </c>
      <c r="G8540">
        <v>61</v>
      </c>
      <c r="H8540">
        <v>2</v>
      </c>
      <c r="I8540">
        <v>37</v>
      </c>
      <c r="J8540">
        <v>0</v>
      </c>
      <c r="K8540">
        <f>_xlfn.XLOOKUP(FraudData[[#This Row],[amount]],AmountRules[Amount Min],AmountRules[Risk Points],,-1)</f>
        <v>0</v>
      </c>
      <c r="L8540">
        <f>_xlfn.XLOOKUP(FraudData[[#This Row],[transaction_hour]],TimeRules[Hour Min],TimeRules[Risk Points],,-1)</f>
        <v>0</v>
      </c>
      <c r="M8540">
        <f>_xlfn.XLOOKUP(FraudData[[#This Row],[foreign_transaction]],ForeignRules[Foreign Transaction],ForeignRules[Risk Points],0)</f>
        <v>0</v>
      </c>
      <c r="N8540">
        <f>_xlfn.XLOOKUP(FraudData[[#This Row],[location_mismatch]],Table10[Location Mismatch],Table10[Risk Points],0)</f>
        <v>0</v>
      </c>
      <c r="O8540">
        <f>_xlfn.XLOOKUP(FraudData[[#This Row],[device_trust_score]],DeviceRules[Device Min],DeviceRules[Risk Points],,-1)</f>
        <v>1</v>
      </c>
      <c r="P8540">
        <f>_xlfn.XLOOKUP(FraudData[[#This Row],[velocity_last_24h]],VelocityRules[Velocity Min],VelocityRules[Risk Points],,-1)</f>
        <v>0</v>
      </c>
      <c r="Q8540">
        <f>_xlfn.XLOOKUP(FraudData[[#This Row],[merchant_category]],MerchantRules[Merchant Category],MerchantRules[Risk Points],0)</f>
        <v>0</v>
      </c>
      <c r="R8540">
        <f>SUM(FraudData[[#This Row],[Amount Risk]:[Merchant Risk]])</f>
        <v>1</v>
      </c>
      <c r="S8540" t="str" cm="1">
        <f t="array" ref="S8540">_xlfn.IFS(FraudData[[#This Row],[Fraud Risk Score]]&gt;=8,"High Risk",FraudData[[#This Row],[Fraud Risk Score]]&gt;=6,"Medium Risk",TRUE,"Low Risk")</f>
        <v>Low Risk</v>
      </c>
    </row>
    <row r="8541" spans="1:19">
      <c r="A8541">
        <v>8540</v>
      </c>
      <c r="B8541">
        <v>378.84</v>
      </c>
      <c r="C8541">
        <v>23</v>
      </c>
      <c r="D8541" t="s">
        <v>49</v>
      </c>
      <c r="E8541">
        <v>0</v>
      </c>
      <c r="F8541">
        <v>0</v>
      </c>
      <c r="G8541">
        <v>76</v>
      </c>
      <c r="H8541">
        <v>2</v>
      </c>
      <c r="I8541">
        <v>53</v>
      </c>
      <c r="J8541">
        <v>0</v>
      </c>
      <c r="K8541">
        <f>_xlfn.XLOOKUP(FraudData[[#This Row],[amount]],AmountRules[Amount Min],AmountRules[Risk Points],,-1)</f>
        <v>0</v>
      </c>
      <c r="L8541">
        <f>_xlfn.XLOOKUP(FraudData[[#This Row],[transaction_hour]],TimeRules[Hour Min],TimeRules[Risk Points],,-1)</f>
        <v>1</v>
      </c>
      <c r="M8541">
        <f>_xlfn.XLOOKUP(FraudData[[#This Row],[foreign_transaction]],ForeignRules[Foreign Transaction],ForeignRules[Risk Points],0)</f>
        <v>0</v>
      </c>
      <c r="N8541">
        <f>_xlfn.XLOOKUP(FraudData[[#This Row],[location_mismatch]],Table10[Location Mismatch],Table10[Risk Points],0)</f>
        <v>0</v>
      </c>
      <c r="O8541">
        <f>_xlfn.XLOOKUP(FraudData[[#This Row],[device_trust_score]],DeviceRules[Device Min],DeviceRules[Risk Points],,-1)</f>
        <v>0</v>
      </c>
      <c r="P8541">
        <f>_xlfn.XLOOKUP(FraudData[[#This Row],[velocity_last_24h]],VelocityRules[Velocity Min],VelocityRules[Risk Points],,-1)</f>
        <v>0</v>
      </c>
      <c r="Q8541">
        <f>_xlfn.XLOOKUP(FraudData[[#This Row],[merchant_category]],MerchantRules[Merchant Category],MerchantRules[Risk Points],0)</f>
        <v>1</v>
      </c>
      <c r="R8541">
        <f>SUM(FraudData[[#This Row],[Amount Risk]:[Merchant Risk]])</f>
        <v>2</v>
      </c>
      <c r="S8541" t="str" cm="1">
        <f t="array" ref="S8541">_xlfn.IFS(FraudData[[#This Row],[Fraud Risk Score]]&gt;=8,"High Risk",FraudData[[#This Row],[Fraud Risk Score]]&gt;=6,"Medium Risk",TRUE,"Low Risk")</f>
        <v>Low Risk</v>
      </c>
    </row>
    <row r="8542" spans="1:19">
      <c r="A8542">
        <v>8541</v>
      </c>
      <c r="B8542">
        <v>158.68</v>
      </c>
      <c r="C8542">
        <v>12</v>
      </c>
      <c r="D8542" t="s">
        <v>47</v>
      </c>
      <c r="E8542">
        <v>1</v>
      </c>
      <c r="F8542">
        <v>0</v>
      </c>
      <c r="G8542">
        <v>88</v>
      </c>
      <c r="H8542">
        <v>0</v>
      </c>
      <c r="I8542">
        <v>30</v>
      </c>
      <c r="J8542">
        <v>0</v>
      </c>
      <c r="K8542">
        <f>_xlfn.XLOOKUP(FraudData[[#This Row],[amount]],AmountRules[Amount Min],AmountRules[Risk Points],,-1)</f>
        <v>0</v>
      </c>
      <c r="L8542">
        <f>_xlfn.XLOOKUP(FraudData[[#This Row],[transaction_hour]],TimeRules[Hour Min],TimeRules[Risk Points],,-1)</f>
        <v>0</v>
      </c>
      <c r="M8542">
        <f>_xlfn.XLOOKUP(FraudData[[#This Row],[foreign_transaction]],ForeignRules[Foreign Transaction],ForeignRules[Risk Points],0)</f>
        <v>3</v>
      </c>
      <c r="N8542">
        <f>_xlfn.XLOOKUP(FraudData[[#This Row],[location_mismatch]],Table10[Location Mismatch],Table10[Risk Points],0)</f>
        <v>0</v>
      </c>
      <c r="O8542">
        <f>_xlfn.XLOOKUP(FraudData[[#This Row],[device_trust_score]],DeviceRules[Device Min],DeviceRules[Risk Points],,-1)</f>
        <v>0</v>
      </c>
      <c r="P8542">
        <f>_xlfn.XLOOKUP(FraudData[[#This Row],[velocity_last_24h]],VelocityRules[Velocity Min],VelocityRules[Risk Points],,-1)</f>
        <v>0</v>
      </c>
      <c r="Q8542">
        <f>_xlfn.XLOOKUP(FraudData[[#This Row],[merchant_category]],MerchantRules[Merchant Category],MerchantRules[Risk Points],0)</f>
        <v>0</v>
      </c>
      <c r="R8542">
        <f>SUM(FraudData[[#This Row],[Amount Risk]:[Merchant Risk]])</f>
        <v>3</v>
      </c>
      <c r="S8542" t="str" cm="1">
        <f t="array" ref="S8542">_xlfn.IFS(FraudData[[#This Row],[Fraud Risk Score]]&gt;=8,"High Risk",FraudData[[#This Row],[Fraud Risk Score]]&gt;=6,"Medium Risk",TRUE,"Low Risk")</f>
        <v>Low Risk</v>
      </c>
    </row>
    <row r="8543" spans="1:19">
      <c r="A8543">
        <v>8542</v>
      </c>
      <c r="B8543">
        <v>201.86</v>
      </c>
      <c r="C8543">
        <v>3</v>
      </c>
      <c r="D8543" t="s">
        <v>46</v>
      </c>
      <c r="E8543">
        <v>0</v>
      </c>
      <c r="F8543">
        <v>1</v>
      </c>
      <c r="G8543">
        <v>86</v>
      </c>
      <c r="H8543">
        <v>3</v>
      </c>
      <c r="I8543">
        <v>35</v>
      </c>
      <c r="J8543">
        <v>0</v>
      </c>
      <c r="K8543">
        <f>_xlfn.XLOOKUP(FraudData[[#This Row],[amount]],AmountRules[Amount Min],AmountRules[Risk Points],,-1)</f>
        <v>0</v>
      </c>
      <c r="L8543">
        <f>_xlfn.XLOOKUP(FraudData[[#This Row],[transaction_hour]],TimeRules[Hour Min],TimeRules[Risk Points],,-1)</f>
        <v>3</v>
      </c>
      <c r="M8543">
        <f>_xlfn.XLOOKUP(FraudData[[#This Row],[foreign_transaction]],ForeignRules[Foreign Transaction],ForeignRules[Risk Points],0)</f>
        <v>0</v>
      </c>
      <c r="N8543">
        <f>_xlfn.XLOOKUP(FraudData[[#This Row],[location_mismatch]],Table10[Location Mismatch],Table10[Risk Points],0)</f>
        <v>3</v>
      </c>
      <c r="O8543">
        <f>_xlfn.XLOOKUP(FraudData[[#This Row],[device_trust_score]],DeviceRules[Device Min],DeviceRules[Risk Points],,-1)</f>
        <v>0</v>
      </c>
      <c r="P8543">
        <f>_xlfn.XLOOKUP(FraudData[[#This Row],[velocity_last_24h]],VelocityRules[Velocity Min],VelocityRules[Risk Points],,-1)</f>
        <v>0</v>
      </c>
      <c r="Q8543">
        <f>_xlfn.XLOOKUP(FraudData[[#This Row],[merchant_category]],MerchantRules[Merchant Category],MerchantRules[Risk Points],0)</f>
        <v>0</v>
      </c>
      <c r="R8543">
        <f>SUM(FraudData[[#This Row],[Amount Risk]:[Merchant Risk]])</f>
        <v>6</v>
      </c>
      <c r="S8543" t="str" cm="1">
        <f t="array" ref="S8543">_xlfn.IFS(FraudData[[#This Row],[Fraud Risk Score]]&gt;=8,"High Risk",FraudData[[#This Row],[Fraud Risk Score]]&gt;=6,"Medium Risk",TRUE,"Low Risk")</f>
        <v>Medium Risk</v>
      </c>
    </row>
    <row r="8544" spans="1:19">
      <c r="A8544">
        <v>8543</v>
      </c>
      <c r="B8544">
        <v>293.58</v>
      </c>
      <c r="C8544">
        <v>21</v>
      </c>
      <c r="D8544" t="s">
        <v>50</v>
      </c>
      <c r="E8544">
        <v>0</v>
      </c>
      <c r="F8544">
        <v>0</v>
      </c>
      <c r="G8544">
        <v>29</v>
      </c>
      <c r="H8544">
        <v>1</v>
      </c>
      <c r="I8544">
        <v>66</v>
      </c>
      <c r="J8544">
        <v>0</v>
      </c>
      <c r="K8544">
        <f>_xlfn.XLOOKUP(FraudData[[#This Row],[amount]],AmountRules[Amount Min],AmountRules[Risk Points],,-1)</f>
        <v>0</v>
      </c>
      <c r="L8544">
        <f>_xlfn.XLOOKUP(FraudData[[#This Row],[transaction_hour]],TimeRules[Hour Min],TimeRules[Risk Points],,-1)</f>
        <v>0</v>
      </c>
      <c r="M8544">
        <f>_xlfn.XLOOKUP(FraudData[[#This Row],[foreign_transaction]],ForeignRules[Foreign Transaction],ForeignRules[Risk Points],0)</f>
        <v>0</v>
      </c>
      <c r="N8544">
        <f>_xlfn.XLOOKUP(FraudData[[#This Row],[location_mismatch]],Table10[Location Mismatch],Table10[Risk Points],0)</f>
        <v>0</v>
      </c>
      <c r="O8544">
        <f>_xlfn.XLOOKUP(FraudData[[#This Row],[device_trust_score]],DeviceRules[Device Min],DeviceRules[Risk Points],,-1)</f>
        <v>3</v>
      </c>
      <c r="P8544">
        <f>_xlfn.XLOOKUP(FraudData[[#This Row],[velocity_last_24h]],VelocityRules[Velocity Min],VelocityRules[Risk Points],,-1)</f>
        <v>0</v>
      </c>
      <c r="Q8544">
        <f>_xlfn.XLOOKUP(FraudData[[#This Row],[merchant_category]],MerchantRules[Merchant Category],MerchantRules[Risk Points],0)</f>
        <v>0</v>
      </c>
      <c r="R8544">
        <f>SUM(FraudData[[#This Row],[Amount Risk]:[Merchant Risk]])</f>
        <v>3</v>
      </c>
      <c r="S8544" t="str" cm="1">
        <f t="array" ref="S8544">_xlfn.IFS(FraudData[[#This Row],[Fraud Risk Score]]&gt;=8,"High Risk",FraudData[[#This Row],[Fraud Risk Score]]&gt;=6,"Medium Risk",TRUE,"Low Risk")</f>
        <v>Low Risk</v>
      </c>
    </row>
    <row r="8545" spans="1:19">
      <c r="A8545">
        <v>8544</v>
      </c>
      <c r="B8545">
        <v>193.74</v>
      </c>
      <c r="C8545">
        <v>4</v>
      </c>
      <c r="D8545" t="s">
        <v>46</v>
      </c>
      <c r="E8545">
        <v>0</v>
      </c>
      <c r="F8545">
        <v>0</v>
      </c>
      <c r="G8545">
        <v>35</v>
      </c>
      <c r="H8545">
        <v>4</v>
      </c>
      <c r="I8545">
        <v>41</v>
      </c>
      <c r="J8545">
        <v>0</v>
      </c>
      <c r="K8545">
        <f>_xlfn.XLOOKUP(FraudData[[#This Row],[amount]],AmountRules[Amount Min],AmountRules[Risk Points],,-1)</f>
        <v>0</v>
      </c>
      <c r="L8545">
        <f>_xlfn.XLOOKUP(FraudData[[#This Row],[transaction_hour]],TimeRules[Hour Min],TimeRules[Risk Points],,-1)</f>
        <v>0</v>
      </c>
      <c r="M8545">
        <f>_xlfn.XLOOKUP(FraudData[[#This Row],[foreign_transaction]],ForeignRules[Foreign Transaction],ForeignRules[Risk Points],0)</f>
        <v>0</v>
      </c>
      <c r="N8545">
        <f>_xlfn.XLOOKUP(FraudData[[#This Row],[location_mismatch]],Table10[Location Mismatch],Table10[Risk Points],0)</f>
        <v>0</v>
      </c>
      <c r="O8545">
        <f>_xlfn.XLOOKUP(FraudData[[#This Row],[device_trust_score]],DeviceRules[Device Min],DeviceRules[Risk Points],,-1)</f>
        <v>2</v>
      </c>
      <c r="P8545">
        <f>_xlfn.XLOOKUP(FraudData[[#This Row],[velocity_last_24h]],VelocityRules[Velocity Min],VelocityRules[Risk Points],,-1)</f>
        <v>0</v>
      </c>
      <c r="Q8545">
        <f>_xlfn.XLOOKUP(FraudData[[#This Row],[merchant_category]],MerchantRules[Merchant Category],MerchantRules[Risk Points],0)</f>
        <v>0</v>
      </c>
      <c r="R8545">
        <f>SUM(FraudData[[#This Row],[Amount Risk]:[Merchant Risk]])</f>
        <v>2</v>
      </c>
      <c r="S8545" t="str" cm="1">
        <f t="array" ref="S8545">_xlfn.IFS(FraudData[[#This Row],[Fraud Risk Score]]&gt;=8,"High Risk",FraudData[[#This Row],[Fraud Risk Score]]&gt;=6,"Medium Risk",TRUE,"Low Risk")</f>
        <v>Low Risk</v>
      </c>
    </row>
    <row r="8546" spans="1:19">
      <c r="A8546">
        <v>8545</v>
      </c>
      <c r="B8546">
        <v>91.37</v>
      </c>
      <c r="C8546">
        <v>18</v>
      </c>
      <c r="D8546" t="s">
        <v>47</v>
      </c>
      <c r="E8546">
        <v>0</v>
      </c>
      <c r="F8546">
        <v>0</v>
      </c>
      <c r="G8546">
        <v>27</v>
      </c>
      <c r="H8546">
        <v>3</v>
      </c>
      <c r="I8546">
        <v>47</v>
      </c>
      <c r="J8546">
        <v>0</v>
      </c>
      <c r="K8546">
        <f>_xlfn.XLOOKUP(FraudData[[#This Row],[amount]],AmountRules[Amount Min],AmountRules[Risk Points],,-1)</f>
        <v>0</v>
      </c>
      <c r="L8546">
        <f>_xlfn.XLOOKUP(FraudData[[#This Row],[transaction_hour]],TimeRules[Hour Min],TimeRules[Risk Points],,-1)</f>
        <v>0</v>
      </c>
      <c r="M8546">
        <f>_xlfn.XLOOKUP(FraudData[[#This Row],[foreign_transaction]],ForeignRules[Foreign Transaction],ForeignRules[Risk Points],0)</f>
        <v>0</v>
      </c>
      <c r="N8546">
        <f>_xlfn.XLOOKUP(FraudData[[#This Row],[location_mismatch]],Table10[Location Mismatch],Table10[Risk Points],0)</f>
        <v>0</v>
      </c>
      <c r="O8546">
        <f>_xlfn.XLOOKUP(FraudData[[#This Row],[device_trust_score]],DeviceRules[Device Min],DeviceRules[Risk Points],,-1)</f>
        <v>3</v>
      </c>
      <c r="P8546">
        <f>_xlfn.XLOOKUP(FraudData[[#This Row],[velocity_last_24h]],VelocityRules[Velocity Min],VelocityRules[Risk Points],,-1)</f>
        <v>0</v>
      </c>
      <c r="Q8546">
        <f>_xlfn.XLOOKUP(FraudData[[#This Row],[merchant_category]],MerchantRules[Merchant Category],MerchantRules[Risk Points],0)</f>
        <v>0</v>
      </c>
      <c r="R8546">
        <f>SUM(FraudData[[#This Row],[Amount Risk]:[Merchant Risk]])</f>
        <v>3</v>
      </c>
      <c r="S8546" t="str" cm="1">
        <f t="array" ref="S8546">_xlfn.IFS(FraudData[[#This Row],[Fraud Risk Score]]&gt;=8,"High Risk",FraudData[[#This Row],[Fraud Risk Score]]&gt;=6,"Medium Risk",TRUE,"Low Risk")</f>
        <v>Low Risk</v>
      </c>
    </row>
    <row r="8547" spans="1:19">
      <c r="A8547">
        <v>8546</v>
      </c>
      <c r="B8547">
        <v>129.74</v>
      </c>
      <c r="C8547">
        <v>4</v>
      </c>
      <c r="D8547" t="s">
        <v>47</v>
      </c>
      <c r="E8547">
        <v>0</v>
      </c>
      <c r="F8547">
        <v>0</v>
      </c>
      <c r="G8547">
        <v>75</v>
      </c>
      <c r="H8547">
        <v>4</v>
      </c>
      <c r="I8547">
        <v>33</v>
      </c>
      <c r="J8547">
        <v>0</v>
      </c>
      <c r="K8547">
        <f>_xlfn.XLOOKUP(FraudData[[#This Row],[amount]],AmountRules[Amount Min],AmountRules[Risk Points],,-1)</f>
        <v>0</v>
      </c>
      <c r="L8547">
        <f>_xlfn.XLOOKUP(FraudData[[#This Row],[transaction_hour]],TimeRules[Hour Min],TimeRules[Risk Points],,-1)</f>
        <v>0</v>
      </c>
      <c r="M8547">
        <f>_xlfn.XLOOKUP(FraudData[[#This Row],[foreign_transaction]],ForeignRules[Foreign Transaction],ForeignRules[Risk Points],0)</f>
        <v>0</v>
      </c>
      <c r="N8547">
        <f>_xlfn.XLOOKUP(FraudData[[#This Row],[location_mismatch]],Table10[Location Mismatch],Table10[Risk Points],0)</f>
        <v>0</v>
      </c>
      <c r="O8547">
        <f>_xlfn.XLOOKUP(FraudData[[#This Row],[device_trust_score]],DeviceRules[Device Min],DeviceRules[Risk Points],,-1)</f>
        <v>0</v>
      </c>
      <c r="P8547">
        <f>_xlfn.XLOOKUP(FraudData[[#This Row],[velocity_last_24h]],VelocityRules[Velocity Min],VelocityRules[Risk Points],,-1)</f>
        <v>0</v>
      </c>
      <c r="Q8547">
        <f>_xlfn.XLOOKUP(FraudData[[#This Row],[merchant_category]],MerchantRules[Merchant Category],MerchantRules[Risk Points],0)</f>
        <v>0</v>
      </c>
      <c r="R8547">
        <f>SUM(FraudData[[#This Row],[Amount Risk]:[Merchant Risk]])</f>
        <v>0</v>
      </c>
      <c r="S8547" t="str" cm="1">
        <f t="array" ref="S8547">_xlfn.IFS(FraudData[[#This Row],[Fraud Risk Score]]&gt;=8,"High Risk",FraudData[[#This Row],[Fraud Risk Score]]&gt;=6,"Medium Risk",TRUE,"Low Risk")</f>
        <v>Low Risk</v>
      </c>
    </row>
    <row r="8548" spans="1:19">
      <c r="A8548">
        <v>8547</v>
      </c>
      <c r="B8548">
        <v>292.45999999999998</v>
      </c>
      <c r="C8548">
        <v>20</v>
      </c>
      <c r="D8548" t="s">
        <v>47</v>
      </c>
      <c r="E8548">
        <v>0</v>
      </c>
      <c r="F8548">
        <v>0</v>
      </c>
      <c r="G8548">
        <v>84</v>
      </c>
      <c r="H8548">
        <v>2</v>
      </c>
      <c r="I8548">
        <v>28</v>
      </c>
      <c r="J8548">
        <v>0</v>
      </c>
      <c r="K8548">
        <f>_xlfn.XLOOKUP(FraudData[[#This Row],[amount]],AmountRules[Amount Min],AmountRules[Risk Points],,-1)</f>
        <v>0</v>
      </c>
      <c r="L8548">
        <f>_xlfn.XLOOKUP(FraudData[[#This Row],[transaction_hour]],TimeRules[Hour Min],TimeRules[Risk Points],,-1)</f>
        <v>0</v>
      </c>
      <c r="M8548">
        <f>_xlfn.XLOOKUP(FraudData[[#This Row],[foreign_transaction]],ForeignRules[Foreign Transaction],ForeignRules[Risk Points],0)</f>
        <v>0</v>
      </c>
      <c r="N8548">
        <f>_xlfn.XLOOKUP(FraudData[[#This Row],[location_mismatch]],Table10[Location Mismatch],Table10[Risk Points],0)</f>
        <v>0</v>
      </c>
      <c r="O8548">
        <f>_xlfn.XLOOKUP(FraudData[[#This Row],[device_trust_score]],DeviceRules[Device Min],DeviceRules[Risk Points],,-1)</f>
        <v>0</v>
      </c>
      <c r="P8548">
        <f>_xlfn.XLOOKUP(FraudData[[#This Row],[velocity_last_24h]],VelocityRules[Velocity Min],VelocityRules[Risk Points],,-1)</f>
        <v>0</v>
      </c>
      <c r="Q8548">
        <f>_xlfn.XLOOKUP(FraudData[[#This Row],[merchant_category]],MerchantRules[Merchant Category],MerchantRules[Risk Points],0)</f>
        <v>0</v>
      </c>
      <c r="R8548">
        <f>SUM(FraudData[[#This Row],[Amount Risk]:[Merchant Risk]])</f>
        <v>0</v>
      </c>
      <c r="S8548" t="str" cm="1">
        <f t="array" ref="S8548">_xlfn.IFS(FraudData[[#This Row],[Fraud Risk Score]]&gt;=8,"High Risk",FraudData[[#This Row],[Fraud Risk Score]]&gt;=6,"Medium Risk",TRUE,"Low Risk")</f>
        <v>Low Risk</v>
      </c>
    </row>
    <row r="8549" spans="1:19">
      <c r="A8549">
        <v>8548</v>
      </c>
      <c r="B8549">
        <v>84.21</v>
      </c>
      <c r="C8549">
        <v>13</v>
      </c>
      <c r="D8549" t="s">
        <v>47</v>
      </c>
      <c r="E8549">
        <v>0</v>
      </c>
      <c r="F8549">
        <v>0</v>
      </c>
      <c r="G8549">
        <v>90</v>
      </c>
      <c r="H8549">
        <v>1</v>
      </c>
      <c r="I8549">
        <v>56</v>
      </c>
      <c r="J8549">
        <v>0</v>
      </c>
      <c r="K8549">
        <f>_xlfn.XLOOKUP(FraudData[[#This Row],[amount]],AmountRules[Amount Min],AmountRules[Risk Points],,-1)</f>
        <v>0</v>
      </c>
      <c r="L8549">
        <f>_xlfn.XLOOKUP(FraudData[[#This Row],[transaction_hour]],TimeRules[Hour Min],TimeRules[Risk Points],,-1)</f>
        <v>0</v>
      </c>
      <c r="M8549">
        <f>_xlfn.XLOOKUP(FraudData[[#This Row],[foreign_transaction]],ForeignRules[Foreign Transaction],ForeignRules[Risk Points],0)</f>
        <v>0</v>
      </c>
      <c r="N8549">
        <f>_xlfn.XLOOKUP(FraudData[[#This Row],[location_mismatch]],Table10[Location Mismatch],Table10[Risk Points],0)</f>
        <v>0</v>
      </c>
      <c r="O8549">
        <f>_xlfn.XLOOKUP(FraudData[[#This Row],[device_trust_score]],DeviceRules[Device Min],DeviceRules[Risk Points],,-1)</f>
        <v>0</v>
      </c>
      <c r="P8549">
        <f>_xlfn.XLOOKUP(FraudData[[#This Row],[velocity_last_24h]],VelocityRules[Velocity Min],VelocityRules[Risk Points],,-1)</f>
        <v>0</v>
      </c>
      <c r="Q8549">
        <f>_xlfn.XLOOKUP(FraudData[[#This Row],[merchant_category]],MerchantRules[Merchant Category],MerchantRules[Risk Points],0)</f>
        <v>0</v>
      </c>
      <c r="R8549">
        <f>SUM(FraudData[[#This Row],[Amount Risk]:[Merchant Risk]])</f>
        <v>0</v>
      </c>
      <c r="S8549" t="str" cm="1">
        <f t="array" ref="S8549">_xlfn.IFS(FraudData[[#This Row],[Fraud Risk Score]]&gt;=8,"High Risk",FraudData[[#This Row],[Fraud Risk Score]]&gt;=6,"Medium Risk",TRUE,"Low Risk")</f>
        <v>Low Risk</v>
      </c>
    </row>
    <row r="8550" spans="1:19">
      <c r="A8550">
        <v>8549</v>
      </c>
      <c r="B8550">
        <v>88.42</v>
      </c>
      <c r="C8550">
        <v>3</v>
      </c>
      <c r="D8550" t="s">
        <v>46</v>
      </c>
      <c r="E8550">
        <v>0</v>
      </c>
      <c r="F8550">
        <v>0</v>
      </c>
      <c r="G8550">
        <v>81</v>
      </c>
      <c r="H8550">
        <v>6</v>
      </c>
      <c r="I8550">
        <v>45</v>
      </c>
      <c r="J8550">
        <v>0</v>
      </c>
      <c r="K8550">
        <f>_xlfn.XLOOKUP(FraudData[[#This Row],[amount]],AmountRules[Amount Min],AmountRules[Risk Points],,-1)</f>
        <v>0</v>
      </c>
      <c r="L8550">
        <f>_xlfn.XLOOKUP(FraudData[[#This Row],[transaction_hour]],TimeRules[Hour Min],TimeRules[Risk Points],,-1)</f>
        <v>3</v>
      </c>
      <c r="M8550">
        <f>_xlfn.XLOOKUP(FraudData[[#This Row],[foreign_transaction]],ForeignRules[Foreign Transaction],ForeignRules[Risk Points],0)</f>
        <v>0</v>
      </c>
      <c r="N8550">
        <f>_xlfn.XLOOKUP(FraudData[[#This Row],[location_mismatch]],Table10[Location Mismatch],Table10[Risk Points],0)</f>
        <v>0</v>
      </c>
      <c r="O8550">
        <f>_xlfn.XLOOKUP(FraudData[[#This Row],[device_trust_score]],DeviceRules[Device Min],DeviceRules[Risk Points],,-1)</f>
        <v>0</v>
      </c>
      <c r="P8550">
        <f>_xlfn.XLOOKUP(FraudData[[#This Row],[velocity_last_24h]],VelocityRules[Velocity Min],VelocityRules[Risk Points],,-1)</f>
        <v>3</v>
      </c>
      <c r="Q8550">
        <f>_xlfn.XLOOKUP(FraudData[[#This Row],[merchant_category]],MerchantRules[Merchant Category],MerchantRules[Risk Points],0)</f>
        <v>0</v>
      </c>
      <c r="R8550">
        <f>SUM(FraudData[[#This Row],[Amount Risk]:[Merchant Risk]])</f>
        <v>6</v>
      </c>
      <c r="S8550" t="str" cm="1">
        <f t="array" ref="S8550">_xlfn.IFS(FraudData[[#This Row],[Fraud Risk Score]]&gt;=8,"High Risk",FraudData[[#This Row],[Fraud Risk Score]]&gt;=6,"Medium Risk",TRUE,"Low Risk")</f>
        <v>Medium Risk</v>
      </c>
    </row>
    <row r="8551" spans="1:19">
      <c r="A8551">
        <v>8550</v>
      </c>
      <c r="B8551">
        <v>18.100000000000001</v>
      </c>
      <c r="C8551">
        <v>11</v>
      </c>
      <c r="D8551" t="s">
        <v>49</v>
      </c>
      <c r="E8551">
        <v>0</v>
      </c>
      <c r="F8551">
        <v>0</v>
      </c>
      <c r="G8551">
        <v>41</v>
      </c>
      <c r="H8551">
        <v>1</v>
      </c>
      <c r="I8551">
        <v>19</v>
      </c>
      <c r="J8551">
        <v>0</v>
      </c>
      <c r="K8551">
        <f>_xlfn.XLOOKUP(FraudData[[#This Row],[amount]],AmountRules[Amount Min],AmountRules[Risk Points],,-1)</f>
        <v>0</v>
      </c>
      <c r="L8551">
        <f>_xlfn.XLOOKUP(FraudData[[#This Row],[transaction_hour]],TimeRules[Hour Min],TimeRules[Risk Points],,-1)</f>
        <v>0</v>
      </c>
      <c r="M8551">
        <f>_xlfn.XLOOKUP(FraudData[[#This Row],[foreign_transaction]],ForeignRules[Foreign Transaction],ForeignRules[Risk Points],0)</f>
        <v>0</v>
      </c>
      <c r="N8551">
        <f>_xlfn.XLOOKUP(FraudData[[#This Row],[location_mismatch]],Table10[Location Mismatch],Table10[Risk Points],0)</f>
        <v>0</v>
      </c>
      <c r="O8551">
        <f>_xlfn.XLOOKUP(FraudData[[#This Row],[device_trust_score]],DeviceRules[Device Min],DeviceRules[Risk Points],,-1)</f>
        <v>2</v>
      </c>
      <c r="P8551">
        <f>_xlfn.XLOOKUP(FraudData[[#This Row],[velocity_last_24h]],VelocityRules[Velocity Min],VelocityRules[Risk Points],,-1)</f>
        <v>0</v>
      </c>
      <c r="Q8551">
        <f>_xlfn.XLOOKUP(FraudData[[#This Row],[merchant_category]],MerchantRules[Merchant Category],MerchantRules[Risk Points],0)</f>
        <v>1</v>
      </c>
      <c r="R8551">
        <f>SUM(FraudData[[#This Row],[Amount Risk]:[Merchant Risk]])</f>
        <v>3</v>
      </c>
      <c r="S8551" t="str" cm="1">
        <f t="array" ref="S8551">_xlfn.IFS(FraudData[[#This Row],[Fraud Risk Score]]&gt;=8,"High Risk",FraudData[[#This Row],[Fraud Risk Score]]&gt;=6,"Medium Risk",TRUE,"Low Risk")</f>
        <v>Low Risk</v>
      </c>
    </row>
    <row r="8552" spans="1:19">
      <c r="A8552">
        <v>8551</v>
      </c>
      <c r="B8552">
        <v>442.84</v>
      </c>
      <c r="C8552">
        <v>5</v>
      </c>
      <c r="D8552" t="s">
        <v>50</v>
      </c>
      <c r="E8552">
        <v>1</v>
      </c>
      <c r="F8552">
        <v>0</v>
      </c>
      <c r="G8552">
        <v>27</v>
      </c>
      <c r="H8552">
        <v>3</v>
      </c>
      <c r="I8552">
        <v>68</v>
      </c>
      <c r="J8552">
        <v>0</v>
      </c>
      <c r="K8552">
        <f>_xlfn.XLOOKUP(FraudData[[#This Row],[amount]],AmountRules[Amount Min],AmountRules[Risk Points],,-1)</f>
        <v>0</v>
      </c>
      <c r="L8552">
        <f>_xlfn.XLOOKUP(FraudData[[#This Row],[transaction_hour]],TimeRules[Hour Min],TimeRules[Risk Points],,-1)</f>
        <v>0</v>
      </c>
      <c r="M8552">
        <f>_xlfn.XLOOKUP(FraudData[[#This Row],[foreign_transaction]],ForeignRules[Foreign Transaction],ForeignRules[Risk Points],0)</f>
        <v>3</v>
      </c>
      <c r="N8552">
        <f>_xlfn.XLOOKUP(FraudData[[#This Row],[location_mismatch]],Table10[Location Mismatch],Table10[Risk Points],0)</f>
        <v>0</v>
      </c>
      <c r="O8552">
        <f>_xlfn.XLOOKUP(FraudData[[#This Row],[device_trust_score]],DeviceRules[Device Min],DeviceRules[Risk Points],,-1)</f>
        <v>3</v>
      </c>
      <c r="P8552">
        <f>_xlfn.XLOOKUP(FraudData[[#This Row],[velocity_last_24h]],VelocityRules[Velocity Min],VelocityRules[Risk Points],,-1)</f>
        <v>0</v>
      </c>
      <c r="Q8552">
        <f>_xlfn.XLOOKUP(FraudData[[#This Row],[merchant_category]],MerchantRules[Merchant Category],MerchantRules[Risk Points],0)</f>
        <v>0</v>
      </c>
      <c r="R8552">
        <f>SUM(FraudData[[#This Row],[Amount Risk]:[Merchant Risk]])</f>
        <v>6</v>
      </c>
      <c r="S8552" t="str" cm="1">
        <f t="array" ref="S8552">_xlfn.IFS(FraudData[[#This Row],[Fraud Risk Score]]&gt;=8,"High Risk",FraudData[[#This Row],[Fraud Risk Score]]&gt;=6,"Medium Risk",TRUE,"Low Risk")</f>
        <v>Medium Risk</v>
      </c>
    </row>
    <row r="8553" spans="1:19">
      <c r="A8553">
        <v>8552</v>
      </c>
      <c r="B8553">
        <v>17.18</v>
      </c>
      <c r="C8553">
        <v>18</v>
      </c>
      <c r="D8553" t="s">
        <v>50</v>
      </c>
      <c r="E8553">
        <v>0</v>
      </c>
      <c r="F8553">
        <v>0</v>
      </c>
      <c r="G8553">
        <v>27</v>
      </c>
      <c r="H8553">
        <v>0</v>
      </c>
      <c r="I8553">
        <v>32</v>
      </c>
      <c r="J8553">
        <v>0</v>
      </c>
      <c r="K8553">
        <f>_xlfn.XLOOKUP(FraudData[[#This Row],[amount]],AmountRules[Amount Min],AmountRules[Risk Points],,-1)</f>
        <v>0</v>
      </c>
      <c r="L8553">
        <f>_xlfn.XLOOKUP(FraudData[[#This Row],[transaction_hour]],TimeRules[Hour Min],TimeRules[Risk Points],,-1)</f>
        <v>0</v>
      </c>
      <c r="M8553">
        <f>_xlfn.XLOOKUP(FraudData[[#This Row],[foreign_transaction]],ForeignRules[Foreign Transaction],ForeignRules[Risk Points],0)</f>
        <v>0</v>
      </c>
      <c r="N8553">
        <f>_xlfn.XLOOKUP(FraudData[[#This Row],[location_mismatch]],Table10[Location Mismatch],Table10[Risk Points],0)</f>
        <v>0</v>
      </c>
      <c r="O8553">
        <f>_xlfn.XLOOKUP(FraudData[[#This Row],[device_trust_score]],DeviceRules[Device Min],DeviceRules[Risk Points],,-1)</f>
        <v>3</v>
      </c>
      <c r="P8553">
        <f>_xlfn.XLOOKUP(FraudData[[#This Row],[velocity_last_24h]],VelocityRules[Velocity Min],VelocityRules[Risk Points],,-1)</f>
        <v>0</v>
      </c>
      <c r="Q8553">
        <f>_xlfn.XLOOKUP(FraudData[[#This Row],[merchant_category]],MerchantRules[Merchant Category],MerchantRules[Risk Points],0)</f>
        <v>0</v>
      </c>
      <c r="R8553">
        <f>SUM(FraudData[[#This Row],[Amount Risk]:[Merchant Risk]])</f>
        <v>3</v>
      </c>
      <c r="S8553" t="str" cm="1">
        <f t="array" ref="S8553">_xlfn.IFS(FraudData[[#This Row],[Fraud Risk Score]]&gt;=8,"High Risk",FraudData[[#This Row],[Fraud Risk Score]]&gt;=6,"Medium Risk",TRUE,"Low Risk")</f>
        <v>Low Risk</v>
      </c>
    </row>
    <row r="8554" spans="1:19">
      <c r="A8554">
        <v>8553</v>
      </c>
      <c r="B8554">
        <v>188.05</v>
      </c>
      <c r="C8554">
        <v>9</v>
      </c>
      <c r="D8554" t="s">
        <v>48</v>
      </c>
      <c r="E8554">
        <v>0</v>
      </c>
      <c r="F8554">
        <v>1</v>
      </c>
      <c r="G8554">
        <v>64</v>
      </c>
      <c r="H8554">
        <v>2</v>
      </c>
      <c r="I8554">
        <v>50</v>
      </c>
      <c r="J8554">
        <v>0</v>
      </c>
      <c r="K8554">
        <f>_xlfn.XLOOKUP(FraudData[[#This Row],[amount]],AmountRules[Amount Min],AmountRules[Risk Points],,-1)</f>
        <v>0</v>
      </c>
      <c r="L8554">
        <f>_xlfn.XLOOKUP(FraudData[[#This Row],[transaction_hour]],TimeRules[Hour Min],TimeRules[Risk Points],,-1)</f>
        <v>0</v>
      </c>
      <c r="M8554">
        <f>_xlfn.XLOOKUP(FraudData[[#This Row],[foreign_transaction]],ForeignRules[Foreign Transaction],ForeignRules[Risk Points],0)</f>
        <v>0</v>
      </c>
      <c r="N8554">
        <f>_xlfn.XLOOKUP(FraudData[[#This Row],[location_mismatch]],Table10[Location Mismatch],Table10[Risk Points],0)</f>
        <v>3</v>
      </c>
      <c r="O8554">
        <f>_xlfn.XLOOKUP(FraudData[[#This Row],[device_trust_score]],DeviceRules[Device Min],DeviceRules[Risk Points],,-1)</f>
        <v>1</v>
      </c>
      <c r="P8554">
        <f>_xlfn.XLOOKUP(FraudData[[#This Row],[velocity_last_24h]],VelocityRules[Velocity Min],VelocityRules[Risk Points],,-1)</f>
        <v>0</v>
      </c>
      <c r="Q8554">
        <f>_xlfn.XLOOKUP(FraudData[[#This Row],[merchant_category]],MerchantRules[Merchant Category],MerchantRules[Risk Points],0)</f>
        <v>0</v>
      </c>
      <c r="R8554">
        <f>SUM(FraudData[[#This Row],[Amount Risk]:[Merchant Risk]])</f>
        <v>4</v>
      </c>
      <c r="S8554" t="str" cm="1">
        <f t="array" ref="S8554">_xlfn.IFS(FraudData[[#This Row],[Fraud Risk Score]]&gt;=8,"High Risk",FraudData[[#This Row],[Fraud Risk Score]]&gt;=6,"Medium Risk",TRUE,"Low Risk")</f>
        <v>Low Risk</v>
      </c>
    </row>
    <row r="8555" spans="1:19">
      <c r="A8555">
        <v>8554</v>
      </c>
      <c r="B8555">
        <v>95.95</v>
      </c>
      <c r="C8555">
        <v>0</v>
      </c>
      <c r="D8555" t="s">
        <v>47</v>
      </c>
      <c r="E8555">
        <v>0</v>
      </c>
      <c r="F8555">
        <v>1</v>
      </c>
      <c r="G8555">
        <v>87</v>
      </c>
      <c r="H8555">
        <v>2</v>
      </c>
      <c r="I8555">
        <v>44</v>
      </c>
      <c r="J8555">
        <v>0</v>
      </c>
      <c r="K8555">
        <f>_xlfn.XLOOKUP(FraudData[[#This Row],[amount]],AmountRules[Amount Min],AmountRules[Risk Points],,-1)</f>
        <v>0</v>
      </c>
      <c r="L8555">
        <f>_xlfn.XLOOKUP(FraudData[[#This Row],[transaction_hour]],TimeRules[Hour Min],TimeRules[Risk Points],,-1)</f>
        <v>3</v>
      </c>
      <c r="M8555">
        <f>_xlfn.XLOOKUP(FraudData[[#This Row],[foreign_transaction]],ForeignRules[Foreign Transaction],ForeignRules[Risk Points],0)</f>
        <v>0</v>
      </c>
      <c r="N8555">
        <f>_xlfn.XLOOKUP(FraudData[[#This Row],[location_mismatch]],Table10[Location Mismatch],Table10[Risk Points],0)</f>
        <v>3</v>
      </c>
      <c r="O8555">
        <f>_xlfn.XLOOKUP(FraudData[[#This Row],[device_trust_score]],DeviceRules[Device Min],DeviceRules[Risk Points],,-1)</f>
        <v>0</v>
      </c>
      <c r="P8555">
        <f>_xlfn.XLOOKUP(FraudData[[#This Row],[velocity_last_24h]],VelocityRules[Velocity Min],VelocityRules[Risk Points],,-1)</f>
        <v>0</v>
      </c>
      <c r="Q8555">
        <f>_xlfn.XLOOKUP(FraudData[[#This Row],[merchant_category]],MerchantRules[Merchant Category],MerchantRules[Risk Points],0)</f>
        <v>0</v>
      </c>
      <c r="R8555">
        <f>SUM(FraudData[[#This Row],[Amount Risk]:[Merchant Risk]])</f>
        <v>6</v>
      </c>
      <c r="S8555" t="str" cm="1">
        <f t="array" ref="S8555">_xlfn.IFS(FraudData[[#This Row],[Fraud Risk Score]]&gt;=8,"High Risk",FraudData[[#This Row],[Fraud Risk Score]]&gt;=6,"Medium Risk",TRUE,"Low Risk")</f>
        <v>Medium Risk</v>
      </c>
    </row>
    <row r="8556" spans="1:19">
      <c r="A8556">
        <v>8555</v>
      </c>
      <c r="B8556">
        <v>93.64</v>
      </c>
      <c r="C8556">
        <v>22</v>
      </c>
      <c r="D8556" t="s">
        <v>47</v>
      </c>
      <c r="E8556">
        <v>1</v>
      </c>
      <c r="F8556">
        <v>0</v>
      </c>
      <c r="G8556">
        <v>75</v>
      </c>
      <c r="H8556">
        <v>0</v>
      </c>
      <c r="I8556">
        <v>39</v>
      </c>
      <c r="J8556">
        <v>0</v>
      </c>
      <c r="K8556">
        <f>_xlfn.XLOOKUP(FraudData[[#This Row],[amount]],AmountRules[Amount Min],AmountRules[Risk Points],,-1)</f>
        <v>0</v>
      </c>
      <c r="L8556">
        <f>_xlfn.XLOOKUP(FraudData[[#This Row],[transaction_hour]],TimeRules[Hour Min],TimeRules[Risk Points],,-1)</f>
        <v>0</v>
      </c>
      <c r="M8556">
        <f>_xlfn.XLOOKUP(FraudData[[#This Row],[foreign_transaction]],ForeignRules[Foreign Transaction],ForeignRules[Risk Points],0)</f>
        <v>3</v>
      </c>
      <c r="N8556">
        <f>_xlfn.XLOOKUP(FraudData[[#This Row],[location_mismatch]],Table10[Location Mismatch],Table10[Risk Points],0)</f>
        <v>0</v>
      </c>
      <c r="O8556">
        <f>_xlfn.XLOOKUP(FraudData[[#This Row],[device_trust_score]],DeviceRules[Device Min],DeviceRules[Risk Points],,-1)</f>
        <v>0</v>
      </c>
      <c r="P8556">
        <f>_xlfn.XLOOKUP(FraudData[[#This Row],[velocity_last_24h]],VelocityRules[Velocity Min],VelocityRules[Risk Points],,-1)</f>
        <v>0</v>
      </c>
      <c r="Q8556">
        <f>_xlfn.XLOOKUP(FraudData[[#This Row],[merchant_category]],MerchantRules[Merchant Category],MerchantRules[Risk Points],0)</f>
        <v>0</v>
      </c>
      <c r="R8556">
        <f>SUM(FraudData[[#This Row],[Amount Risk]:[Merchant Risk]])</f>
        <v>3</v>
      </c>
      <c r="S8556" t="str" cm="1">
        <f t="array" ref="S8556">_xlfn.IFS(FraudData[[#This Row],[Fraud Risk Score]]&gt;=8,"High Risk",FraudData[[#This Row],[Fraud Risk Score]]&gt;=6,"Medium Risk",TRUE,"Low Risk")</f>
        <v>Low Risk</v>
      </c>
    </row>
    <row r="8557" spans="1:19">
      <c r="A8557">
        <v>8556</v>
      </c>
      <c r="B8557">
        <v>204.85</v>
      </c>
      <c r="C8557">
        <v>22</v>
      </c>
      <c r="D8557" t="s">
        <v>47</v>
      </c>
      <c r="E8557">
        <v>0</v>
      </c>
      <c r="F8557">
        <v>0</v>
      </c>
      <c r="G8557">
        <v>25</v>
      </c>
      <c r="H8557">
        <v>2</v>
      </c>
      <c r="I8557">
        <v>47</v>
      </c>
      <c r="J8557">
        <v>0</v>
      </c>
      <c r="K8557">
        <f>_xlfn.XLOOKUP(FraudData[[#This Row],[amount]],AmountRules[Amount Min],AmountRules[Risk Points],,-1)</f>
        <v>0</v>
      </c>
      <c r="L8557">
        <f>_xlfn.XLOOKUP(FraudData[[#This Row],[transaction_hour]],TimeRules[Hour Min],TimeRules[Risk Points],,-1)</f>
        <v>0</v>
      </c>
      <c r="M8557">
        <f>_xlfn.XLOOKUP(FraudData[[#This Row],[foreign_transaction]],ForeignRules[Foreign Transaction],ForeignRules[Risk Points],0)</f>
        <v>0</v>
      </c>
      <c r="N8557">
        <f>_xlfn.XLOOKUP(FraudData[[#This Row],[location_mismatch]],Table10[Location Mismatch],Table10[Risk Points],0)</f>
        <v>0</v>
      </c>
      <c r="O8557">
        <f>_xlfn.XLOOKUP(FraudData[[#This Row],[device_trust_score]],DeviceRules[Device Min],DeviceRules[Risk Points],,-1)</f>
        <v>3</v>
      </c>
      <c r="P8557">
        <f>_xlfn.XLOOKUP(FraudData[[#This Row],[velocity_last_24h]],VelocityRules[Velocity Min],VelocityRules[Risk Points],,-1)</f>
        <v>0</v>
      </c>
      <c r="Q8557">
        <f>_xlfn.XLOOKUP(FraudData[[#This Row],[merchant_category]],MerchantRules[Merchant Category],MerchantRules[Risk Points],0)</f>
        <v>0</v>
      </c>
      <c r="R8557">
        <f>SUM(FraudData[[#This Row],[Amount Risk]:[Merchant Risk]])</f>
        <v>3</v>
      </c>
      <c r="S8557" t="str" cm="1">
        <f t="array" ref="S8557">_xlfn.IFS(FraudData[[#This Row],[Fraud Risk Score]]&gt;=8,"High Risk",FraudData[[#This Row],[Fraud Risk Score]]&gt;=6,"Medium Risk",TRUE,"Low Risk")</f>
        <v>Low Risk</v>
      </c>
    </row>
    <row r="8558" spans="1:19">
      <c r="A8558">
        <v>8557</v>
      </c>
      <c r="B8558">
        <v>12.5</v>
      </c>
      <c r="C8558">
        <v>15</v>
      </c>
      <c r="D8558" t="s">
        <v>49</v>
      </c>
      <c r="E8558">
        <v>0</v>
      </c>
      <c r="F8558">
        <v>0</v>
      </c>
      <c r="G8558">
        <v>75</v>
      </c>
      <c r="H8558">
        <v>3</v>
      </c>
      <c r="I8558">
        <v>37</v>
      </c>
      <c r="J8558">
        <v>0</v>
      </c>
      <c r="K8558">
        <f>_xlfn.XLOOKUP(FraudData[[#This Row],[amount]],AmountRules[Amount Min],AmountRules[Risk Points],,-1)</f>
        <v>0</v>
      </c>
      <c r="L8558">
        <f>_xlfn.XLOOKUP(FraudData[[#This Row],[transaction_hour]],TimeRules[Hour Min],TimeRules[Risk Points],,-1)</f>
        <v>0</v>
      </c>
      <c r="M8558">
        <f>_xlfn.XLOOKUP(FraudData[[#This Row],[foreign_transaction]],ForeignRules[Foreign Transaction],ForeignRules[Risk Points],0)</f>
        <v>0</v>
      </c>
      <c r="N8558">
        <f>_xlfn.XLOOKUP(FraudData[[#This Row],[location_mismatch]],Table10[Location Mismatch],Table10[Risk Points],0)</f>
        <v>0</v>
      </c>
      <c r="O8558">
        <f>_xlfn.XLOOKUP(FraudData[[#This Row],[device_trust_score]],DeviceRules[Device Min],DeviceRules[Risk Points],,-1)</f>
        <v>0</v>
      </c>
      <c r="P8558">
        <f>_xlfn.XLOOKUP(FraudData[[#This Row],[velocity_last_24h]],VelocityRules[Velocity Min],VelocityRules[Risk Points],,-1)</f>
        <v>0</v>
      </c>
      <c r="Q8558">
        <f>_xlfn.XLOOKUP(FraudData[[#This Row],[merchant_category]],MerchantRules[Merchant Category],MerchantRules[Risk Points],0)</f>
        <v>1</v>
      </c>
      <c r="R8558">
        <f>SUM(FraudData[[#This Row],[Amount Risk]:[Merchant Risk]])</f>
        <v>1</v>
      </c>
      <c r="S8558" t="str" cm="1">
        <f t="array" ref="S8558">_xlfn.IFS(FraudData[[#This Row],[Fraud Risk Score]]&gt;=8,"High Risk",FraudData[[#This Row],[Fraud Risk Score]]&gt;=6,"Medium Risk",TRUE,"Low Risk")</f>
        <v>Low Risk</v>
      </c>
    </row>
    <row r="8559" spans="1:19">
      <c r="A8559">
        <v>8558</v>
      </c>
      <c r="B8559">
        <v>162.12</v>
      </c>
      <c r="C8559">
        <v>3</v>
      </c>
      <c r="D8559" t="s">
        <v>47</v>
      </c>
      <c r="E8559">
        <v>0</v>
      </c>
      <c r="F8559">
        <v>0</v>
      </c>
      <c r="G8559">
        <v>28</v>
      </c>
      <c r="H8559">
        <v>0</v>
      </c>
      <c r="I8559">
        <v>41</v>
      </c>
      <c r="J8559">
        <v>0</v>
      </c>
      <c r="K8559">
        <f>_xlfn.XLOOKUP(FraudData[[#This Row],[amount]],AmountRules[Amount Min],AmountRules[Risk Points],,-1)</f>
        <v>0</v>
      </c>
      <c r="L8559">
        <f>_xlfn.XLOOKUP(FraudData[[#This Row],[transaction_hour]],TimeRules[Hour Min],TimeRules[Risk Points],,-1)</f>
        <v>3</v>
      </c>
      <c r="M8559">
        <f>_xlfn.XLOOKUP(FraudData[[#This Row],[foreign_transaction]],ForeignRules[Foreign Transaction],ForeignRules[Risk Points],0)</f>
        <v>0</v>
      </c>
      <c r="N8559">
        <f>_xlfn.XLOOKUP(FraudData[[#This Row],[location_mismatch]],Table10[Location Mismatch],Table10[Risk Points],0)</f>
        <v>0</v>
      </c>
      <c r="O8559">
        <f>_xlfn.XLOOKUP(FraudData[[#This Row],[device_trust_score]],DeviceRules[Device Min],DeviceRules[Risk Points],,-1)</f>
        <v>3</v>
      </c>
      <c r="P8559">
        <f>_xlfn.XLOOKUP(FraudData[[#This Row],[velocity_last_24h]],VelocityRules[Velocity Min],VelocityRules[Risk Points],,-1)</f>
        <v>0</v>
      </c>
      <c r="Q8559">
        <f>_xlfn.XLOOKUP(FraudData[[#This Row],[merchant_category]],MerchantRules[Merchant Category],MerchantRules[Risk Points],0)</f>
        <v>0</v>
      </c>
      <c r="R8559">
        <f>SUM(FraudData[[#This Row],[Amount Risk]:[Merchant Risk]])</f>
        <v>6</v>
      </c>
      <c r="S8559" t="str" cm="1">
        <f t="array" ref="S8559">_xlfn.IFS(FraudData[[#This Row],[Fraud Risk Score]]&gt;=8,"High Risk",FraudData[[#This Row],[Fraud Risk Score]]&gt;=6,"Medium Risk",TRUE,"Low Risk")</f>
        <v>Medium Risk</v>
      </c>
    </row>
    <row r="8560" spans="1:19">
      <c r="A8560">
        <v>8559</v>
      </c>
      <c r="B8560">
        <v>266.14</v>
      </c>
      <c r="C8560">
        <v>8</v>
      </c>
      <c r="D8560" t="s">
        <v>48</v>
      </c>
      <c r="E8560">
        <v>1</v>
      </c>
      <c r="F8560">
        <v>0</v>
      </c>
      <c r="G8560">
        <v>28</v>
      </c>
      <c r="H8560">
        <v>5</v>
      </c>
      <c r="I8560">
        <v>68</v>
      </c>
      <c r="J8560">
        <v>1</v>
      </c>
      <c r="K8560">
        <f>_xlfn.XLOOKUP(FraudData[[#This Row],[amount]],AmountRules[Amount Min],AmountRules[Risk Points],,-1)</f>
        <v>0</v>
      </c>
      <c r="L8560">
        <f>_xlfn.XLOOKUP(FraudData[[#This Row],[transaction_hour]],TimeRules[Hour Min],TimeRules[Risk Points],,-1)</f>
        <v>0</v>
      </c>
      <c r="M8560">
        <f>_xlfn.XLOOKUP(FraudData[[#This Row],[foreign_transaction]],ForeignRules[Foreign Transaction],ForeignRules[Risk Points],0)</f>
        <v>3</v>
      </c>
      <c r="N8560">
        <f>_xlfn.XLOOKUP(FraudData[[#This Row],[location_mismatch]],Table10[Location Mismatch],Table10[Risk Points],0)</f>
        <v>0</v>
      </c>
      <c r="O8560">
        <f>_xlfn.XLOOKUP(FraudData[[#This Row],[device_trust_score]],DeviceRules[Device Min],DeviceRules[Risk Points],,-1)</f>
        <v>3</v>
      </c>
      <c r="P8560">
        <f>_xlfn.XLOOKUP(FraudData[[#This Row],[velocity_last_24h]],VelocityRules[Velocity Min],VelocityRules[Risk Points],,-1)</f>
        <v>3</v>
      </c>
      <c r="Q8560">
        <f>_xlfn.XLOOKUP(FraudData[[#This Row],[merchant_category]],MerchantRules[Merchant Category],MerchantRules[Risk Points],0)</f>
        <v>0</v>
      </c>
      <c r="R8560">
        <f>SUM(FraudData[[#This Row],[Amount Risk]:[Merchant Risk]])</f>
        <v>9</v>
      </c>
      <c r="S8560" t="str" cm="1">
        <f t="array" ref="S8560">_xlfn.IFS(FraudData[[#This Row],[Fraud Risk Score]]&gt;=8,"High Risk",FraudData[[#This Row],[Fraud Risk Score]]&gt;=6,"Medium Risk",TRUE,"Low Risk")</f>
        <v>High Risk</v>
      </c>
    </row>
    <row r="8561" spans="1:19">
      <c r="A8561">
        <v>8560</v>
      </c>
      <c r="B8561">
        <v>317.07</v>
      </c>
      <c r="C8561">
        <v>17</v>
      </c>
      <c r="D8561" t="s">
        <v>48</v>
      </c>
      <c r="E8561">
        <v>0</v>
      </c>
      <c r="F8561">
        <v>0</v>
      </c>
      <c r="G8561">
        <v>71</v>
      </c>
      <c r="H8561">
        <v>4</v>
      </c>
      <c r="I8561">
        <v>66</v>
      </c>
      <c r="J8561">
        <v>0</v>
      </c>
      <c r="K8561">
        <f>_xlfn.XLOOKUP(FraudData[[#This Row],[amount]],AmountRules[Amount Min],AmountRules[Risk Points],,-1)</f>
        <v>0</v>
      </c>
      <c r="L8561">
        <f>_xlfn.XLOOKUP(FraudData[[#This Row],[transaction_hour]],TimeRules[Hour Min],TimeRules[Risk Points],,-1)</f>
        <v>0</v>
      </c>
      <c r="M8561">
        <f>_xlfn.XLOOKUP(FraudData[[#This Row],[foreign_transaction]],ForeignRules[Foreign Transaction],ForeignRules[Risk Points],0)</f>
        <v>0</v>
      </c>
      <c r="N8561">
        <f>_xlfn.XLOOKUP(FraudData[[#This Row],[location_mismatch]],Table10[Location Mismatch],Table10[Risk Points],0)</f>
        <v>0</v>
      </c>
      <c r="O8561">
        <f>_xlfn.XLOOKUP(FraudData[[#This Row],[device_trust_score]],DeviceRules[Device Min],DeviceRules[Risk Points],,-1)</f>
        <v>0</v>
      </c>
      <c r="P8561">
        <f>_xlfn.XLOOKUP(FraudData[[#This Row],[velocity_last_24h]],VelocityRules[Velocity Min],VelocityRules[Risk Points],,-1)</f>
        <v>0</v>
      </c>
      <c r="Q8561">
        <f>_xlfn.XLOOKUP(FraudData[[#This Row],[merchant_category]],MerchantRules[Merchant Category],MerchantRules[Risk Points],0)</f>
        <v>0</v>
      </c>
      <c r="R8561">
        <f>SUM(FraudData[[#This Row],[Amount Risk]:[Merchant Risk]])</f>
        <v>0</v>
      </c>
      <c r="S8561" t="str" cm="1">
        <f t="array" ref="S8561">_xlfn.IFS(FraudData[[#This Row],[Fraud Risk Score]]&gt;=8,"High Risk",FraudData[[#This Row],[Fraud Risk Score]]&gt;=6,"Medium Risk",TRUE,"Low Risk")</f>
        <v>Low Risk</v>
      </c>
    </row>
    <row r="8562" spans="1:19">
      <c r="A8562">
        <v>8561</v>
      </c>
      <c r="B8562">
        <v>33.65</v>
      </c>
      <c r="C8562">
        <v>16</v>
      </c>
      <c r="D8562" t="s">
        <v>49</v>
      </c>
      <c r="E8562">
        <v>0</v>
      </c>
      <c r="F8562">
        <v>0</v>
      </c>
      <c r="G8562">
        <v>63</v>
      </c>
      <c r="H8562">
        <v>0</v>
      </c>
      <c r="I8562">
        <v>18</v>
      </c>
      <c r="J8562">
        <v>0</v>
      </c>
      <c r="K8562">
        <f>_xlfn.XLOOKUP(FraudData[[#This Row],[amount]],AmountRules[Amount Min],AmountRules[Risk Points],,-1)</f>
        <v>0</v>
      </c>
      <c r="L8562">
        <f>_xlfn.XLOOKUP(FraudData[[#This Row],[transaction_hour]],TimeRules[Hour Min],TimeRules[Risk Points],,-1)</f>
        <v>0</v>
      </c>
      <c r="M8562">
        <f>_xlfn.XLOOKUP(FraudData[[#This Row],[foreign_transaction]],ForeignRules[Foreign Transaction],ForeignRules[Risk Points],0)</f>
        <v>0</v>
      </c>
      <c r="N8562">
        <f>_xlfn.XLOOKUP(FraudData[[#This Row],[location_mismatch]],Table10[Location Mismatch],Table10[Risk Points],0)</f>
        <v>0</v>
      </c>
      <c r="O8562">
        <f>_xlfn.XLOOKUP(FraudData[[#This Row],[device_trust_score]],DeviceRules[Device Min],DeviceRules[Risk Points],,-1)</f>
        <v>1</v>
      </c>
      <c r="P8562">
        <f>_xlfn.XLOOKUP(FraudData[[#This Row],[velocity_last_24h]],VelocityRules[Velocity Min],VelocityRules[Risk Points],,-1)</f>
        <v>0</v>
      </c>
      <c r="Q8562">
        <f>_xlfn.XLOOKUP(FraudData[[#This Row],[merchant_category]],MerchantRules[Merchant Category],MerchantRules[Risk Points],0)</f>
        <v>1</v>
      </c>
      <c r="R8562">
        <f>SUM(FraudData[[#This Row],[Amount Risk]:[Merchant Risk]])</f>
        <v>2</v>
      </c>
      <c r="S8562" t="str" cm="1">
        <f t="array" ref="S8562">_xlfn.IFS(FraudData[[#This Row],[Fraud Risk Score]]&gt;=8,"High Risk",FraudData[[#This Row],[Fraud Risk Score]]&gt;=6,"Medium Risk",TRUE,"Low Risk")</f>
        <v>Low Risk</v>
      </c>
    </row>
    <row r="8563" spans="1:19">
      <c r="A8563">
        <v>8562</v>
      </c>
      <c r="B8563">
        <v>409.88</v>
      </c>
      <c r="C8563">
        <v>14</v>
      </c>
      <c r="D8563" t="s">
        <v>47</v>
      </c>
      <c r="E8563">
        <v>0</v>
      </c>
      <c r="F8563">
        <v>0</v>
      </c>
      <c r="G8563">
        <v>73</v>
      </c>
      <c r="H8563">
        <v>3</v>
      </c>
      <c r="I8563">
        <v>55</v>
      </c>
      <c r="J8563">
        <v>0</v>
      </c>
      <c r="K8563">
        <f>_xlfn.XLOOKUP(FraudData[[#This Row],[amount]],AmountRules[Amount Min],AmountRules[Risk Points],,-1)</f>
        <v>0</v>
      </c>
      <c r="L8563">
        <f>_xlfn.XLOOKUP(FraudData[[#This Row],[transaction_hour]],TimeRules[Hour Min],TimeRules[Risk Points],,-1)</f>
        <v>0</v>
      </c>
      <c r="M8563">
        <f>_xlfn.XLOOKUP(FraudData[[#This Row],[foreign_transaction]],ForeignRules[Foreign Transaction],ForeignRules[Risk Points],0)</f>
        <v>0</v>
      </c>
      <c r="N8563">
        <f>_xlfn.XLOOKUP(FraudData[[#This Row],[location_mismatch]],Table10[Location Mismatch],Table10[Risk Points],0)</f>
        <v>0</v>
      </c>
      <c r="O8563">
        <f>_xlfn.XLOOKUP(FraudData[[#This Row],[device_trust_score]],DeviceRules[Device Min],DeviceRules[Risk Points],,-1)</f>
        <v>0</v>
      </c>
      <c r="P8563">
        <f>_xlfn.XLOOKUP(FraudData[[#This Row],[velocity_last_24h]],VelocityRules[Velocity Min],VelocityRules[Risk Points],,-1)</f>
        <v>0</v>
      </c>
      <c r="Q8563">
        <f>_xlfn.XLOOKUP(FraudData[[#This Row],[merchant_category]],MerchantRules[Merchant Category],MerchantRules[Risk Points],0)</f>
        <v>0</v>
      </c>
      <c r="R8563">
        <f>SUM(FraudData[[#This Row],[Amount Risk]:[Merchant Risk]])</f>
        <v>0</v>
      </c>
      <c r="S8563" t="str" cm="1">
        <f t="array" ref="S8563">_xlfn.IFS(FraudData[[#This Row],[Fraud Risk Score]]&gt;=8,"High Risk",FraudData[[#This Row],[Fraud Risk Score]]&gt;=6,"Medium Risk",TRUE,"Low Risk")</f>
        <v>Low Risk</v>
      </c>
    </row>
    <row r="8564" spans="1:19">
      <c r="A8564">
        <v>8563</v>
      </c>
      <c r="B8564">
        <v>192.16</v>
      </c>
      <c r="C8564">
        <v>18</v>
      </c>
      <c r="D8564" t="s">
        <v>46</v>
      </c>
      <c r="E8564">
        <v>0</v>
      </c>
      <c r="F8564">
        <v>0</v>
      </c>
      <c r="G8564">
        <v>81</v>
      </c>
      <c r="H8564">
        <v>0</v>
      </c>
      <c r="I8564">
        <v>56</v>
      </c>
      <c r="J8564">
        <v>0</v>
      </c>
      <c r="K8564">
        <f>_xlfn.XLOOKUP(FraudData[[#This Row],[amount]],AmountRules[Amount Min],AmountRules[Risk Points],,-1)</f>
        <v>0</v>
      </c>
      <c r="L8564">
        <f>_xlfn.XLOOKUP(FraudData[[#This Row],[transaction_hour]],TimeRules[Hour Min],TimeRules[Risk Points],,-1)</f>
        <v>0</v>
      </c>
      <c r="M8564">
        <f>_xlfn.XLOOKUP(FraudData[[#This Row],[foreign_transaction]],ForeignRules[Foreign Transaction],ForeignRules[Risk Points],0)</f>
        <v>0</v>
      </c>
      <c r="N8564">
        <f>_xlfn.XLOOKUP(FraudData[[#This Row],[location_mismatch]],Table10[Location Mismatch],Table10[Risk Points],0)</f>
        <v>0</v>
      </c>
      <c r="O8564">
        <f>_xlfn.XLOOKUP(FraudData[[#This Row],[device_trust_score]],DeviceRules[Device Min],DeviceRules[Risk Points],,-1)</f>
        <v>0</v>
      </c>
      <c r="P8564">
        <f>_xlfn.XLOOKUP(FraudData[[#This Row],[velocity_last_24h]],VelocityRules[Velocity Min],VelocityRules[Risk Points],,-1)</f>
        <v>0</v>
      </c>
      <c r="Q8564">
        <f>_xlfn.XLOOKUP(FraudData[[#This Row],[merchant_category]],MerchantRules[Merchant Category],MerchantRules[Risk Points],0)</f>
        <v>0</v>
      </c>
      <c r="R8564">
        <f>SUM(FraudData[[#This Row],[Amount Risk]:[Merchant Risk]])</f>
        <v>0</v>
      </c>
      <c r="S8564" t="str" cm="1">
        <f t="array" ref="S8564">_xlfn.IFS(FraudData[[#This Row],[Fraud Risk Score]]&gt;=8,"High Risk",FraudData[[#This Row],[Fraud Risk Score]]&gt;=6,"Medium Risk",TRUE,"Low Risk")</f>
        <v>Low Risk</v>
      </c>
    </row>
    <row r="8565" spans="1:19">
      <c r="A8565">
        <v>8564</v>
      </c>
      <c r="B8565">
        <v>384.45</v>
      </c>
      <c r="C8565">
        <v>6</v>
      </c>
      <c r="D8565" t="s">
        <v>46</v>
      </c>
      <c r="E8565">
        <v>0</v>
      </c>
      <c r="F8565">
        <v>0</v>
      </c>
      <c r="G8565">
        <v>63</v>
      </c>
      <c r="H8565">
        <v>2</v>
      </c>
      <c r="I8565">
        <v>63</v>
      </c>
      <c r="J8565">
        <v>0</v>
      </c>
      <c r="K8565">
        <f>_xlfn.XLOOKUP(FraudData[[#This Row],[amount]],AmountRules[Amount Min],AmountRules[Risk Points],,-1)</f>
        <v>0</v>
      </c>
      <c r="L8565">
        <f>_xlfn.XLOOKUP(FraudData[[#This Row],[transaction_hour]],TimeRules[Hour Min],TimeRules[Risk Points],,-1)</f>
        <v>0</v>
      </c>
      <c r="M8565">
        <f>_xlfn.XLOOKUP(FraudData[[#This Row],[foreign_transaction]],ForeignRules[Foreign Transaction],ForeignRules[Risk Points],0)</f>
        <v>0</v>
      </c>
      <c r="N8565">
        <f>_xlfn.XLOOKUP(FraudData[[#This Row],[location_mismatch]],Table10[Location Mismatch],Table10[Risk Points],0)</f>
        <v>0</v>
      </c>
      <c r="O8565">
        <f>_xlfn.XLOOKUP(FraudData[[#This Row],[device_trust_score]],DeviceRules[Device Min],DeviceRules[Risk Points],,-1)</f>
        <v>1</v>
      </c>
      <c r="P8565">
        <f>_xlfn.XLOOKUP(FraudData[[#This Row],[velocity_last_24h]],VelocityRules[Velocity Min],VelocityRules[Risk Points],,-1)</f>
        <v>0</v>
      </c>
      <c r="Q8565">
        <f>_xlfn.XLOOKUP(FraudData[[#This Row],[merchant_category]],MerchantRules[Merchant Category],MerchantRules[Risk Points],0)</f>
        <v>0</v>
      </c>
      <c r="R8565">
        <f>SUM(FraudData[[#This Row],[Amount Risk]:[Merchant Risk]])</f>
        <v>1</v>
      </c>
      <c r="S8565" t="str" cm="1">
        <f t="array" ref="S8565">_xlfn.IFS(FraudData[[#This Row],[Fraud Risk Score]]&gt;=8,"High Risk",FraudData[[#This Row],[Fraud Risk Score]]&gt;=6,"Medium Risk",TRUE,"Low Risk")</f>
        <v>Low Risk</v>
      </c>
    </row>
    <row r="8566" spans="1:19">
      <c r="A8566">
        <v>8565</v>
      </c>
      <c r="B8566">
        <v>119.54</v>
      </c>
      <c r="C8566">
        <v>17</v>
      </c>
      <c r="D8566" t="s">
        <v>50</v>
      </c>
      <c r="E8566">
        <v>0</v>
      </c>
      <c r="F8566">
        <v>0</v>
      </c>
      <c r="G8566">
        <v>92</v>
      </c>
      <c r="H8566">
        <v>1</v>
      </c>
      <c r="I8566">
        <v>41</v>
      </c>
      <c r="J8566">
        <v>0</v>
      </c>
      <c r="K8566">
        <f>_xlfn.XLOOKUP(FraudData[[#This Row],[amount]],AmountRules[Amount Min],AmountRules[Risk Points],,-1)</f>
        <v>0</v>
      </c>
      <c r="L8566">
        <f>_xlfn.XLOOKUP(FraudData[[#This Row],[transaction_hour]],TimeRules[Hour Min],TimeRules[Risk Points],,-1)</f>
        <v>0</v>
      </c>
      <c r="M8566">
        <f>_xlfn.XLOOKUP(FraudData[[#This Row],[foreign_transaction]],ForeignRules[Foreign Transaction],ForeignRules[Risk Points],0)</f>
        <v>0</v>
      </c>
      <c r="N8566">
        <f>_xlfn.XLOOKUP(FraudData[[#This Row],[location_mismatch]],Table10[Location Mismatch],Table10[Risk Points],0)</f>
        <v>0</v>
      </c>
      <c r="O8566">
        <f>_xlfn.XLOOKUP(FraudData[[#This Row],[device_trust_score]],DeviceRules[Device Min],DeviceRules[Risk Points],,-1)</f>
        <v>0</v>
      </c>
      <c r="P8566">
        <f>_xlfn.XLOOKUP(FraudData[[#This Row],[velocity_last_24h]],VelocityRules[Velocity Min],VelocityRules[Risk Points],,-1)</f>
        <v>0</v>
      </c>
      <c r="Q8566">
        <f>_xlfn.XLOOKUP(FraudData[[#This Row],[merchant_category]],MerchantRules[Merchant Category],MerchantRules[Risk Points],0)</f>
        <v>0</v>
      </c>
      <c r="R8566">
        <f>SUM(FraudData[[#This Row],[Amount Risk]:[Merchant Risk]])</f>
        <v>0</v>
      </c>
      <c r="S8566" t="str" cm="1">
        <f t="array" ref="S8566">_xlfn.IFS(FraudData[[#This Row],[Fraud Risk Score]]&gt;=8,"High Risk",FraudData[[#This Row],[Fraud Risk Score]]&gt;=6,"Medium Risk",TRUE,"Low Risk")</f>
        <v>Low Risk</v>
      </c>
    </row>
    <row r="8567" spans="1:19">
      <c r="A8567">
        <v>8566</v>
      </c>
      <c r="B8567">
        <v>140.57</v>
      </c>
      <c r="C8567">
        <v>5</v>
      </c>
      <c r="D8567" t="s">
        <v>49</v>
      </c>
      <c r="E8567">
        <v>0</v>
      </c>
      <c r="F8567">
        <v>0</v>
      </c>
      <c r="G8567">
        <v>41</v>
      </c>
      <c r="H8567">
        <v>2</v>
      </c>
      <c r="I8567">
        <v>18</v>
      </c>
      <c r="J8567">
        <v>0</v>
      </c>
      <c r="K8567">
        <f>_xlfn.XLOOKUP(FraudData[[#This Row],[amount]],AmountRules[Amount Min],AmountRules[Risk Points],,-1)</f>
        <v>0</v>
      </c>
      <c r="L8567">
        <f>_xlfn.XLOOKUP(FraudData[[#This Row],[transaction_hour]],TimeRules[Hour Min],TimeRules[Risk Points],,-1)</f>
        <v>0</v>
      </c>
      <c r="M8567">
        <f>_xlfn.XLOOKUP(FraudData[[#This Row],[foreign_transaction]],ForeignRules[Foreign Transaction],ForeignRules[Risk Points],0)</f>
        <v>0</v>
      </c>
      <c r="N8567">
        <f>_xlfn.XLOOKUP(FraudData[[#This Row],[location_mismatch]],Table10[Location Mismatch],Table10[Risk Points],0)</f>
        <v>0</v>
      </c>
      <c r="O8567">
        <f>_xlfn.XLOOKUP(FraudData[[#This Row],[device_trust_score]],DeviceRules[Device Min],DeviceRules[Risk Points],,-1)</f>
        <v>2</v>
      </c>
      <c r="P8567">
        <f>_xlfn.XLOOKUP(FraudData[[#This Row],[velocity_last_24h]],VelocityRules[Velocity Min],VelocityRules[Risk Points],,-1)</f>
        <v>0</v>
      </c>
      <c r="Q8567">
        <f>_xlfn.XLOOKUP(FraudData[[#This Row],[merchant_category]],MerchantRules[Merchant Category],MerchantRules[Risk Points],0)</f>
        <v>1</v>
      </c>
      <c r="R8567">
        <f>SUM(FraudData[[#This Row],[Amount Risk]:[Merchant Risk]])</f>
        <v>3</v>
      </c>
      <c r="S8567" t="str" cm="1">
        <f t="array" ref="S8567">_xlfn.IFS(FraudData[[#This Row],[Fraud Risk Score]]&gt;=8,"High Risk",FraudData[[#This Row],[Fraud Risk Score]]&gt;=6,"Medium Risk",TRUE,"Low Risk")</f>
        <v>Low Risk</v>
      </c>
    </row>
    <row r="8568" spans="1:19">
      <c r="A8568">
        <v>8567</v>
      </c>
      <c r="B8568">
        <v>452.48</v>
      </c>
      <c r="C8568">
        <v>18</v>
      </c>
      <c r="D8568" t="s">
        <v>46</v>
      </c>
      <c r="E8568">
        <v>0</v>
      </c>
      <c r="F8568">
        <v>0</v>
      </c>
      <c r="G8568">
        <v>39</v>
      </c>
      <c r="H8568">
        <v>3</v>
      </c>
      <c r="I8568">
        <v>32</v>
      </c>
      <c r="J8568">
        <v>0</v>
      </c>
      <c r="K8568">
        <f>_xlfn.XLOOKUP(FraudData[[#This Row],[amount]],AmountRules[Amount Min],AmountRules[Risk Points],,-1)</f>
        <v>0</v>
      </c>
      <c r="L8568">
        <f>_xlfn.XLOOKUP(FraudData[[#This Row],[transaction_hour]],TimeRules[Hour Min],TimeRules[Risk Points],,-1)</f>
        <v>0</v>
      </c>
      <c r="M8568">
        <f>_xlfn.XLOOKUP(FraudData[[#This Row],[foreign_transaction]],ForeignRules[Foreign Transaction],ForeignRules[Risk Points],0)</f>
        <v>0</v>
      </c>
      <c r="N8568">
        <f>_xlfn.XLOOKUP(FraudData[[#This Row],[location_mismatch]],Table10[Location Mismatch],Table10[Risk Points],0)</f>
        <v>0</v>
      </c>
      <c r="O8568">
        <f>_xlfn.XLOOKUP(FraudData[[#This Row],[device_trust_score]],DeviceRules[Device Min],DeviceRules[Risk Points],,-1)</f>
        <v>2</v>
      </c>
      <c r="P8568">
        <f>_xlfn.XLOOKUP(FraudData[[#This Row],[velocity_last_24h]],VelocityRules[Velocity Min],VelocityRules[Risk Points],,-1)</f>
        <v>0</v>
      </c>
      <c r="Q8568">
        <f>_xlfn.XLOOKUP(FraudData[[#This Row],[merchant_category]],MerchantRules[Merchant Category],MerchantRules[Risk Points],0)</f>
        <v>0</v>
      </c>
      <c r="R8568">
        <f>SUM(FraudData[[#This Row],[Amount Risk]:[Merchant Risk]])</f>
        <v>2</v>
      </c>
      <c r="S8568" t="str" cm="1">
        <f t="array" ref="S8568">_xlfn.IFS(FraudData[[#This Row],[Fraud Risk Score]]&gt;=8,"High Risk",FraudData[[#This Row],[Fraud Risk Score]]&gt;=6,"Medium Risk",TRUE,"Low Risk")</f>
        <v>Low Risk</v>
      </c>
    </row>
    <row r="8569" spans="1:19">
      <c r="A8569">
        <v>8568</v>
      </c>
      <c r="B8569">
        <v>414.3</v>
      </c>
      <c r="C8569">
        <v>20</v>
      </c>
      <c r="D8569" t="s">
        <v>50</v>
      </c>
      <c r="E8569">
        <v>0</v>
      </c>
      <c r="F8569">
        <v>0</v>
      </c>
      <c r="G8569">
        <v>52</v>
      </c>
      <c r="H8569">
        <v>3</v>
      </c>
      <c r="I8569">
        <v>33</v>
      </c>
      <c r="J8569">
        <v>0</v>
      </c>
      <c r="K8569">
        <f>_xlfn.XLOOKUP(FraudData[[#This Row],[amount]],AmountRules[Amount Min],AmountRules[Risk Points],,-1)</f>
        <v>0</v>
      </c>
      <c r="L8569">
        <f>_xlfn.XLOOKUP(FraudData[[#This Row],[transaction_hour]],TimeRules[Hour Min],TimeRules[Risk Points],,-1)</f>
        <v>0</v>
      </c>
      <c r="M8569">
        <f>_xlfn.XLOOKUP(FraudData[[#This Row],[foreign_transaction]],ForeignRules[Foreign Transaction],ForeignRules[Risk Points],0)</f>
        <v>0</v>
      </c>
      <c r="N8569">
        <f>_xlfn.XLOOKUP(FraudData[[#This Row],[location_mismatch]],Table10[Location Mismatch],Table10[Risk Points],0)</f>
        <v>0</v>
      </c>
      <c r="O8569">
        <f>_xlfn.XLOOKUP(FraudData[[#This Row],[device_trust_score]],DeviceRules[Device Min],DeviceRules[Risk Points],,-1)</f>
        <v>1</v>
      </c>
      <c r="P8569">
        <f>_xlfn.XLOOKUP(FraudData[[#This Row],[velocity_last_24h]],VelocityRules[Velocity Min],VelocityRules[Risk Points],,-1)</f>
        <v>0</v>
      </c>
      <c r="Q8569">
        <f>_xlfn.XLOOKUP(FraudData[[#This Row],[merchant_category]],MerchantRules[Merchant Category],MerchantRules[Risk Points],0)</f>
        <v>0</v>
      </c>
      <c r="R8569">
        <f>SUM(FraudData[[#This Row],[Amount Risk]:[Merchant Risk]])</f>
        <v>1</v>
      </c>
      <c r="S8569" t="str" cm="1">
        <f t="array" ref="S8569">_xlfn.IFS(FraudData[[#This Row],[Fraud Risk Score]]&gt;=8,"High Risk",FraudData[[#This Row],[Fraud Risk Score]]&gt;=6,"Medium Risk",TRUE,"Low Risk")</f>
        <v>Low Risk</v>
      </c>
    </row>
    <row r="8570" spans="1:19">
      <c r="A8570">
        <v>8569</v>
      </c>
      <c r="B8570">
        <v>107.01</v>
      </c>
      <c r="C8570">
        <v>11</v>
      </c>
      <c r="D8570" t="s">
        <v>48</v>
      </c>
      <c r="E8570">
        <v>0</v>
      </c>
      <c r="F8570">
        <v>1</v>
      </c>
      <c r="G8570">
        <v>40</v>
      </c>
      <c r="H8570">
        <v>2</v>
      </c>
      <c r="I8570">
        <v>22</v>
      </c>
      <c r="J8570">
        <v>0</v>
      </c>
      <c r="K8570">
        <f>_xlfn.XLOOKUP(FraudData[[#This Row],[amount]],AmountRules[Amount Min],AmountRules[Risk Points],,-1)</f>
        <v>0</v>
      </c>
      <c r="L8570">
        <f>_xlfn.XLOOKUP(FraudData[[#This Row],[transaction_hour]],TimeRules[Hour Min],TimeRules[Risk Points],,-1)</f>
        <v>0</v>
      </c>
      <c r="M8570">
        <f>_xlfn.XLOOKUP(FraudData[[#This Row],[foreign_transaction]],ForeignRules[Foreign Transaction],ForeignRules[Risk Points],0)</f>
        <v>0</v>
      </c>
      <c r="N8570">
        <f>_xlfn.XLOOKUP(FraudData[[#This Row],[location_mismatch]],Table10[Location Mismatch],Table10[Risk Points],0)</f>
        <v>3</v>
      </c>
      <c r="O8570">
        <f>_xlfn.XLOOKUP(FraudData[[#This Row],[device_trust_score]],DeviceRules[Device Min],DeviceRules[Risk Points],,-1)</f>
        <v>2</v>
      </c>
      <c r="P8570">
        <f>_xlfn.XLOOKUP(FraudData[[#This Row],[velocity_last_24h]],VelocityRules[Velocity Min],VelocityRules[Risk Points],,-1)</f>
        <v>0</v>
      </c>
      <c r="Q8570">
        <f>_xlfn.XLOOKUP(FraudData[[#This Row],[merchant_category]],MerchantRules[Merchant Category],MerchantRules[Risk Points],0)</f>
        <v>0</v>
      </c>
      <c r="R8570">
        <f>SUM(FraudData[[#This Row],[Amount Risk]:[Merchant Risk]])</f>
        <v>5</v>
      </c>
      <c r="S8570" t="str" cm="1">
        <f t="array" ref="S8570">_xlfn.IFS(FraudData[[#This Row],[Fraud Risk Score]]&gt;=8,"High Risk",FraudData[[#This Row],[Fraud Risk Score]]&gt;=6,"Medium Risk",TRUE,"Low Risk")</f>
        <v>Low Risk</v>
      </c>
    </row>
    <row r="8571" spans="1:19">
      <c r="A8571">
        <v>8570</v>
      </c>
      <c r="B8571">
        <v>57.74</v>
      </c>
      <c r="C8571">
        <v>2</v>
      </c>
      <c r="D8571" t="s">
        <v>50</v>
      </c>
      <c r="E8571">
        <v>0</v>
      </c>
      <c r="F8571">
        <v>0</v>
      </c>
      <c r="G8571">
        <v>30</v>
      </c>
      <c r="H8571">
        <v>0</v>
      </c>
      <c r="I8571">
        <v>22</v>
      </c>
      <c r="J8571">
        <v>0</v>
      </c>
      <c r="K8571">
        <f>_xlfn.XLOOKUP(FraudData[[#This Row],[amount]],AmountRules[Amount Min],AmountRules[Risk Points],,-1)</f>
        <v>0</v>
      </c>
      <c r="L8571">
        <f>_xlfn.XLOOKUP(FraudData[[#This Row],[transaction_hour]],TimeRules[Hour Min],TimeRules[Risk Points],,-1)</f>
        <v>3</v>
      </c>
      <c r="M8571">
        <f>_xlfn.XLOOKUP(FraudData[[#This Row],[foreign_transaction]],ForeignRules[Foreign Transaction],ForeignRules[Risk Points],0)</f>
        <v>0</v>
      </c>
      <c r="N8571">
        <f>_xlfn.XLOOKUP(FraudData[[#This Row],[location_mismatch]],Table10[Location Mismatch],Table10[Risk Points],0)</f>
        <v>0</v>
      </c>
      <c r="O8571">
        <f>_xlfn.XLOOKUP(FraudData[[#This Row],[device_trust_score]],DeviceRules[Device Min],DeviceRules[Risk Points],,-1)</f>
        <v>2</v>
      </c>
      <c r="P8571">
        <f>_xlfn.XLOOKUP(FraudData[[#This Row],[velocity_last_24h]],VelocityRules[Velocity Min],VelocityRules[Risk Points],,-1)</f>
        <v>0</v>
      </c>
      <c r="Q8571">
        <f>_xlfn.XLOOKUP(FraudData[[#This Row],[merchant_category]],MerchantRules[Merchant Category],MerchantRules[Risk Points],0)</f>
        <v>0</v>
      </c>
      <c r="R8571">
        <f>SUM(FraudData[[#This Row],[Amount Risk]:[Merchant Risk]])</f>
        <v>5</v>
      </c>
      <c r="S8571" t="str" cm="1">
        <f t="array" ref="S8571">_xlfn.IFS(FraudData[[#This Row],[Fraud Risk Score]]&gt;=8,"High Risk",FraudData[[#This Row],[Fraud Risk Score]]&gt;=6,"Medium Risk",TRUE,"Low Risk")</f>
        <v>Low Risk</v>
      </c>
    </row>
    <row r="8572" spans="1:19">
      <c r="A8572">
        <v>8571</v>
      </c>
      <c r="B8572">
        <v>89.91</v>
      </c>
      <c r="C8572">
        <v>0</v>
      </c>
      <c r="D8572" t="s">
        <v>47</v>
      </c>
      <c r="E8572">
        <v>0</v>
      </c>
      <c r="F8572">
        <v>0</v>
      </c>
      <c r="G8572">
        <v>56</v>
      </c>
      <c r="H8572">
        <v>1</v>
      </c>
      <c r="I8572">
        <v>39</v>
      </c>
      <c r="J8572">
        <v>0</v>
      </c>
      <c r="K8572">
        <f>_xlfn.XLOOKUP(FraudData[[#This Row],[amount]],AmountRules[Amount Min],AmountRules[Risk Points],,-1)</f>
        <v>0</v>
      </c>
      <c r="L8572">
        <f>_xlfn.XLOOKUP(FraudData[[#This Row],[transaction_hour]],TimeRules[Hour Min],TimeRules[Risk Points],,-1)</f>
        <v>3</v>
      </c>
      <c r="M8572">
        <f>_xlfn.XLOOKUP(FraudData[[#This Row],[foreign_transaction]],ForeignRules[Foreign Transaction],ForeignRules[Risk Points],0)</f>
        <v>0</v>
      </c>
      <c r="N8572">
        <f>_xlfn.XLOOKUP(FraudData[[#This Row],[location_mismatch]],Table10[Location Mismatch],Table10[Risk Points],0)</f>
        <v>0</v>
      </c>
      <c r="O8572">
        <f>_xlfn.XLOOKUP(FraudData[[#This Row],[device_trust_score]],DeviceRules[Device Min],DeviceRules[Risk Points],,-1)</f>
        <v>1</v>
      </c>
      <c r="P8572">
        <f>_xlfn.XLOOKUP(FraudData[[#This Row],[velocity_last_24h]],VelocityRules[Velocity Min],VelocityRules[Risk Points],,-1)</f>
        <v>0</v>
      </c>
      <c r="Q8572">
        <f>_xlfn.XLOOKUP(FraudData[[#This Row],[merchant_category]],MerchantRules[Merchant Category],MerchantRules[Risk Points],0)</f>
        <v>0</v>
      </c>
      <c r="R8572">
        <f>SUM(FraudData[[#This Row],[Amount Risk]:[Merchant Risk]])</f>
        <v>4</v>
      </c>
      <c r="S8572" t="str" cm="1">
        <f t="array" ref="S8572">_xlfn.IFS(FraudData[[#This Row],[Fraud Risk Score]]&gt;=8,"High Risk",FraudData[[#This Row],[Fraud Risk Score]]&gt;=6,"Medium Risk",TRUE,"Low Risk")</f>
        <v>Low Risk</v>
      </c>
    </row>
    <row r="8573" spans="1:19">
      <c r="A8573">
        <v>8572</v>
      </c>
      <c r="B8573">
        <v>88.31</v>
      </c>
      <c r="C8573">
        <v>4</v>
      </c>
      <c r="D8573" t="s">
        <v>47</v>
      </c>
      <c r="E8573">
        <v>0</v>
      </c>
      <c r="F8573">
        <v>0</v>
      </c>
      <c r="G8573">
        <v>49</v>
      </c>
      <c r="H8573">
        <v>0</v>
      </c>
      <c r="I8573">
        <v>68</v>
      </c>
      <c r="J8573">
        <v>0</v>
      </c>
      <c r="K8573">
        <f>_xlfn.XLOOKUP(FraudData[[#This Row],[amount]],AmountRules[Amount Min],AmountRules[Risk Points],,-1)</f>
        <v>0</v>
      </c>
      <c r="L8573">
        <f>_xlfn.XLOOKUP(FraudData[[#This Row],[transaction_hour]],TimeRules[Hour Min],TimeRules[Risk Points],,-1)</f>
        <v>0</v>
      </c>
      <c r="M8573">
        <f>_xlfn.XLOOKUP(FraudData[[#This Row],[foreign_transaction]],ForeignRules[Foreign Transaction],ForeignRules[Risk Points],0)</f>
        <v>0</v>
      </c>
      <c r="N8573">
        <f>_xlfn.XLOOKUP(FraudData[[#This Row],[location_mismatch]],Table10[Location Mismatch],Table10[Risk Points],0)</f>
        <v>0</v>
      </c>
      <c r="O8573">
        <f>_xlfn.XLOOKUP(FraudData[[#This Row],[device_trust_score]],DeviceRules[Device Min],DeviceRules[Risk Points],,-1)</f>
        <v>2</v>
      </c>
      <c r="P8573">
        <f>_xlfn.XLOOKUP(FraudData[[#This Row],[velocity_last_24h]],VelocityRules[Velocity Min],VelocityRules[Risk Points],,-1)</f>
        <v>0</v>
      </c>
      <c r="Q8573">
        <f>_xlfn.XLOOKUP(FraudData[[#This Row],[merchant_category]],MerchantRules[Merchant Category],MerchantRules[Risk Points],0)</f>
        <v>0</v>
      </c>
      <c r="R8573">
        <f>SUM(FraudData[[#This Row],[Amount Risk]:[Merchant Risk]])</f>
        <v>2</v>
      </c>
      <c r="S8573" t="str" cm="1">
        <f t="array" ref="S8573">_xlfn.IFS(FraudData[[#This Row],[Fraud Risk Score]]&gt;=8,"High Risk",FraudData[[#This Row],[Fraud Risk Score]]&gt;=6,"Medium Risk",TRUE,"Low Risk")</f>
        <v>Low Risk</v>
      </c>
    </row>
    <row r="8574" spans="1:19">
      <c r="A8574">
        <v>8573</v>
      </c>
      <c r="B8574">
        <v>60.86</v>
      </c>
      <c r="C8574">
        <v>0</v>
      </c>
      <c r="D8574" t="s">
        <v>48</v>
      </c>
      <c r="E8574">
        <v>0</v>
      </c>
      <c r="F8574">
        <v>0</v>
      </c>
      <c r="G8574">
        <v>63</v>
      </c>
      <c r="H8574">
        <v>1</v>
      </c>
      <c r="I8574">
        <v>28</v>
      </c>
      <c r="J8574">
        <v>0</v>
      </c>
      <c r="K8574">
        <f>_xlfn.XLOOKUP(FraudData[[#This Row],[amount]],AmountRules[Amount Min],AmountRules[Risk Points],,-1)</f>
        <v>0</v>
      </c>
      <c r="L8574">
        <f>_xlfn.XLOOKUP(FraudData[[#This Row],[transaction_hour]],TimeRules[Hour Min],TimeRules[Risk Points],,-1)</f>
        <v>3</v>
      </c>
      <c r="M8574">
        <f>_xlfn.XLOOKUP(FraudData[[#This Row],[foreign_transaction]],ForeignRules[Foreign Transaction],ForeignRules[Risk Points],0)</f>
        <v>0</v>
      </c>
      <c r="N8574">
        <f>_xlfn.XLOOKUP(FraudData[[#This Row],[location_mismatch]],Table10[Location Mismatch],Table10[Risk Points],0)</f>
        <v>0</v>
      </c>
      <c r="O8574">
        <f>_xlfn.XLOOKUP(FraudData[[#This Row],[device_trust_score]],DeviceRules[Device Min],DeviceRules[Risk Points],,-1)</f>
        <v>1</v>
      </c>
      <c r="P8574">
        <f>_xlfn.XLOOKUP(FraudData[[#This Row],[velocity_last_24h]],VelocityRules[Velocity Min],VelocityRules[Risk Points],,-1)</f>
        <v>0</v>
      </c>
      <c r="Q8574">
        <f>_xlfn.XLOOKUP(FraudData[[#This Row],[merchant_category]],MerchantRules[Merchant Category],MerchantRules[Risk Points],0)</f>
        <v>0</v>
      </c>
      <c r="R8574">
        <f>SUM(FraudData[[#This Row],[Amount Risk]:[Merchant Risk]])</f>
        <v>4</v>
      </c>
      <c r="S8574" t="str" cm="1">
        <f t="array" ref="S8574">_xlfn.IFS(FraudData[[#This Row],[Fraud Risk Score]]&gt;=8,"High Risk",FraudData[[#This Row],[Fraud Risk Score]]&gt;=6,"Medium Risk",TRUE,"Low Risk")</f>
        <v>Low Risk</v>
      </c>
    </row>
    <row r="8575" spans="1:19">
      <c r="A8575">
        <v>8574</v>
      </c>
      <c r="B8575">
        <v>56.3</v>
      </c>
      <c r="C8575">
        <v>7</v>
      </c>
      <c r="D8575" t="s">
        <v>49</v>
      </c>
      <c r="E8575">
        <v>0</v>
      </c>
      <c r="F8575">
        <v>0</v>
      </c>
      <c r="G8575">
        <v>41</v>
      </c>
      <c r="H8575">
        <v>2</v>
      </c>
      <c r="I8575">
        <v>50</v>
      </c>
      <c r="J8575">
        <v>0</v>
      </c>
      <c r="K8575">
        <f>_xlfn.XLOOKUP(FraudData[[#This Row],[amount]],AmountRules[Amount Min],AmountRules[Risk Points],,-1)</f>
        <v>0</v>
      </c>
      <c r="L8575">
        <f>_xlfn.XLOOKUP(FraudData[[#This Row],[transaction_hour]],TimeRules[Hour Min],TimeRules[Risk Points],,-1)</f>
        <v>0</v>
      </c>
      <c r="M8575">
        <f>_xlfn.XLOOKUP(FraudData[[#This Row],[foreign_transaction]],ForeignRules[Foreign Transaction],ForeignRules[Risk Points],0)</f>
        <v>0</v>
      </c>
      <c r="N8575">
        <f>_xlfn.XLOOKUP(FraudData[[#This Row],[location_mismatch]],Table10[Location Mismatch],Table10[Risk Points],0)</f>
        <v>0</v>
      </c>
      <c r="O8575">
        <f>_xlfn.XLOOKUP(FraudData[[#This Row],[device_trust_score]],DeviceRules[Device Min],DeviceRules[Risk Points],,-1)</f>
        <v>2</v>
      </c>
      <c r="P8575">
        <f>_xlfn.XLOOKUP(FraudData[[#This Row],[velocity_last_24h]],VelocityRules[Velocity Min],VelocityRules[Risk Points],,-1)</f>
        <v>0</v>
      </c>
      <c r="Q8575">
        <f>_xlfn.XLOOKUP(FraudData[[#This Row],[merchant_category]],MerchantRules[Merchant Category],MerchantRules[Risk Points],0)</f>
        <v>1</v>
      </c>
      <c r="R8575">
        <f>SUM(FraudData[[#This Row],[Amount Risk]:[Merchant Risk]])</f>
        <v>3</v>
      </c>
      <c r="S8575" t="str" cm="1">
        <f t="array" ref="S8575">_xlfn.IFS(FraudData[[#This Row],[Fraud Risk Score]]&gt;=8,"High Risk",FraudData[[#This Row],[Fraud Risk Score]]&gt;=6,"Medium Risk",TRUE,"Low Risk")</f>
        <v>Low Risk</v>
      </c>
    </row>
    <row r="8576" spans="1:19">
      <c r="A8576">
        <v>8575</v>
      </c>
      <c r="B8576">
        <v>355.27</v>
      </c>
      <c r="C8576">
        <v>6</v>
      </c>
      <c r="D8576" t="s">
        <v>47</v>
      </c>
      <c r="E8576">
        <v>0</v>
      </c>
      <c r="F8576">
        <v>0</v>
      </c>
      <c r="G8576">
        <v>70</v>
      </c>
      <c r="H8576">
        <v>4</v>
      </c>
      <c r="I8576">
        <v>32</v>
      </c>
      <c r="J8576">
        <v>0</v>
      </c>
      <c r="K8576">
        <f>_xlfn.XLOOKUP(FraudData[[#This Row],[amount]],AmountRules[Amount Min],AmountRules[Risk Points],,-1)</f>
        <v>0</v>
      </c>
      <c r="L8576">
        <f>_xlfn.XLOOKUP(FraudData[[#This Row],[transaction_hour]],TimeRules[Hour Min],TimeRules[Risk Points],,-1)</f>
        <v>0</v>
      </c>
      <c r="M8576">
        <f>_xlfn.XLOOKUP(FraudData[[#This Row],[foreign_transaction]],ForeignRules[Foreign Transaction],ForeignRules[Risk Points],0)</f>
        <v>0</v>
      </c>
      <c r="N8576">
        <f>_xlfn.XLOOKUP(FraudData[[#This Row],[location_mismatch]],Table10[Location Mismatch],Table10[Risk Points],0)</f>
        <v>0</v>
      </c>
      <c r="O8576">
        <f>_xlfn.XLOOKUP(FraudData[[#This Row],[device_trust_score]],DeviceRules[Device Min],DeviceRules[Risk Points],,-1)</f>
        <v>0</v>
      </c>
      <c r="P8576">
        <f>_xlfn.XLOOKUP(FraudData[[#This Row],[velocity_last_24h]],VelocityRules[Velocity Min],VelocityRules[Risk Points],,-1)</f>
        <v>0</v>
      </c>
      <c r="Q8576">
        <f>_xlfn.XLOOKUP(FraudData[[#This Row],[merchant_category]],MerchantRules[Merchant Category],MerchantRules[Risk Points],0)</f>
        <v>0</v>
      </c>
      <c r="R8576">
        <f>SUM(FraudData[[#This Row],[Amount Risk]:[Merchant Risk]])</f>
        <v>0</v>
      </c>
      <c r="S8576" t="str" cm="1">
        <f t="array" ref="S8576">_xlfn.IFS(FraudData[[#This Row],[Fraud Risk Score]]&gt;=8,"High Risk",FraudData[[#This Row],[Fraud Risk Score]]&gt;=6,"Medium Risk",TRUE,"Low Risk")</f>
        <v>Low Risk</v>
      </c>
    </row>
    <row r="8577" spans="1:19">
      <c r="A8577">
        <v>8576</v>
      </c>
      <c r="B8577">
        <v>13.04</v>
      </c>
      <c r="C8577">
        <v>14</v>
      </c>
      <c r="D8577" t="s">
        <v>47</v>
      </c>
      <c r="E8577">
        <v>0</v>
      </c>
      <c r="F8577">
        <v>0</v>
      </c>
      <c r="G8577">
        <v>77</v>
      </c>
      <c r="H8577">
        <v>3</v>
      </c>
      <c r="I8577">
        <v>36</v>
      </c>
      <c r="J8577">
        <v>0</v>
      </c>
      <c r="K8577">
        <f>_xlfn.XLOOKUP(FraudData[[#This Row],[amount]],AmountRules[Amount Min],AmountRules[Risk Points],,-1)</f>
        <v>0</v>
      </c>
      <c r="L8577">
        <f>_xlfn.XLOOKUP(FraudData[[#This Row],[transaction_hour]],TimeRules[Hour Min],TimeRules[Risk Points],,-1)</f>
        <v>0</v>
      </c>
      <c r="M8577">
        <f>_xlfn.XLOOKUP(FraudData[[#This Row],[foreign_transaction]],ForeignRules[Foreign Transaction],ForeignRules[Risk Points],0)</f>
        <v>0</v>
      </c>
      <c r="N8577">
        <f>_xlfn.XLOOKUP(FraudData[[#This Row],[location_mismatch]],Table10[Location Mismatch],Table10[Risk Points],0)</f>
        <v>0</v>
      </c>
      <c r="O8577">
        <f>_xlfn.XLOOKUP(FraudData[[#This Row],[device_trust_score]],DeviceRules[Device Min],DeviceRules[Risk Points],,-1)</f>
        <v>0</v>
      </c>
      <c r="P8577">
        <f>_xlfn.XLOOKUP(FraudData[[#This Row],[velocity_last_24h]],VelocityRules[Velocity Min],VelocityRules[Risk Points],,-1)</f>
        <v>0</v>
      </c>
      <c r="Q8577">
        <f>_xlfn.XLOOKUP(FraudData[[#This Row],[merchant_category]],MerchantRules[Merchant Category],MerchantRules[Risk Points],0)</f>
        <v>0</v>
      </c>
      <c r="R8577">
        <f>SUM(FraudData[[#This Row],[Amount Risk]:[Merchant Risk]])</f>
        <v>0</v>
      </c>
      <c r="S8577" t="str" cm="1">
        <f t="array" ref="S8577">_xlfn.IFS(FraudData[[#This Row],[Fraud Risk Score]]&gt;=8,"High Risk",FraudData[[#This Row],[Fraud Risk Score]]&gt;=6,"Medium Risk",TRUE,"Low Risk")</f>
        <v>Low Risk</v>
      </c>
    </row>
    <row r="8578" spans="1:19">
      <c r="A8578">
        <v>8577</v>
      </c>
      <c r="B8578">
        <v>203.76</v>
      </c>
      <c r="C8578">
        <v>10</v>
      </c>
      <c r="D8578" t="s">
        <v>50</v>
      </c>
      <c r="E8578">
        <v>0</v>
      </c>
      <c r="F8578">
        <v>0</v>
      </c>
      <c r="G8578">
        <v>75</v>
      </c>
      <c r="H8578">
        <v>1</v>
      </c>
      <c r="I8578">
        <v>57</v>
      </c>
      <c r="J8578">
        <v>0</v>
      </c>
      <c r="K8578">
        <f>_xlfn.XLOOKUP(FraudData[[#This Row],[amount]],AmountRules[Amount Min],AmountRules[Risk Points],,-1)</f>
        <v>0</v>
      </c>
      <c r="L8578">
        <f>_xlfn.XLOOKUP(FraudData[[#This Row],[transaction_hour]],TimeRules[Hour Min],TimeRules[Risk Points],,-1)</f>
        <v>0</v>
      </c>
      <c r="M8578">
        <f>_xlfn.XLOOKUP(FraudData[[#This Row],[foreign_transaction]],ForeignRules[Foreign Transaction],ForeignRules[Risk Points],0)</f>
        <v>0</v>
      </c>
      <c r="N8578">
        <f>_xlfn.XLOOKUP(FraudData[[#This Row],[location_mismatch]],Table10[Location Mismatch],Table10[Risk Points],0)</f>
        <v>0</v>
      </c>
      <c r="O8578">
        <f>_xlfn.XLOOKUP(FraudData[[#This Row],[device_trust_score]],DeviceRules[Device Min],DeviceRules[Risk Points],,-1)</f>
        <v>0</v>
      </c>
      <c r="P8578">
        <f>_xlfn.XLOOKUP(FraudData[[#This Row],[velocity_last_24h]],VelocityRules[Velocity Min],VelocityRules[Risk Points],,-1)</f>
        <v>0</v>
      </c>
      <c r="Q8578">
        <f>_xlfn.XLOOKUP(FraudData[[#This Row],[merchant_category]],MerchantRules[Merchant Category],MerchantRules[Risk Points],0)</f>
        <v>0</v>
      </c>
      <c r="R8578">
        <f>SUM(FraudData[[#This Row],[Amount Risk]:[Merchant Risk]])</f>
        <v>0</v>
      </c>
      <c r="S8578" t="str" cm="1">
        <f t="array" ref="S8578">_xlfn.IFS(FraudData[[#This Row],[Fraud Risk Score]]&gt;=8,"High Risk",FraudData[[#This Row],[Fraud Risk Score]]&gt;=6,"Medium Risk",TRUE,"Low Risk")</f>
        <v>Low Risk</v>
      </c>
    </row>
    <row r="8579" spans="1:19">
      <c r="A8579">
        <v>8578</v>
      </c>
      <c r="B8579">
        <v>34.15</v>
      </c>
      <c r="C8579">
        <v>17</v>
      </c>
      <c r="D8579" t="s">
        <v>50</v>
      </c>
      <c r="E8579">
        <v>0</v>
      </c>
      <c r="F8579">
        <v>0</v>
      </c>
      <c r="G8579">
        <v>42</v>
      </c>
      <c r="H8579">
        <v>2</v>
      </c>
      <c r="I8579">
        <v>59</v>
      </c>
      <c r="J8579">
        <v>0</v>
      </c>
      <c r="K8579">
        <f>_xlfn.XLOOKUP(FraudData[[#This Row],[amount]],AmountRules[Amount Min],AmountRules[Risk Points],,-1)</f>
        <v>0</v>
      </c>
      <c r="L8579">
        <f>_xlfn.XLOOKUP(FraudData[[#This Row],[transaction_hour]],TimeRules[Hour Min],TimeRules[Risk Points],,-1)</f>
        <v>0</v>
      </c>
      <c r="M8579">
        <f>_xlfn.XLOOKUP(FraudData[[#This Row],[foreign_transaction]],ForeignRules[Foreign Transaction],ForeignRules[Risk Points],0)</f>
        <v>0</v>
      </c>
      <c r="N8579">
        <f>_xlfn.XLOOKUP(FraudData[[#This Row],[location_mismatch]],Table10[Location Mismatch],Table10[Risk Points],0)</f>
        <v>0</v>
      </c>
      <c r="O8579">
        <f>_xlfn.XLOOKUP(FraudData[[#This Row],[device_trust_score]],DeviceRules[Device Min],DeviceRules[Risk Points],,-1)</f>
        <v>2</v>
      </c>
      <c r="P8579">
        <f>_xlfn.XLOOKUP(FraudData[[#This Row],[velocity_last_24h]],VelocityRules[Velocity Min],VelocityRules[Risk Points],,-1)</f>
        <v>0</v>
      </c>
      <c r="Q8579">
        <f>_xlfn.XLOOKUP(FraudData[[#This Row],[merchant_category]],MerchantRules[Merchant Category],MerchantRules[Risk Points],0)</f>
        <v>0</v>
      </c>
      <c r="R8579">
        <f>SUM(FraudData[[#This Row],[Amount Risk]:[Merchant Risk]])</f>
        <v>2</v>
      </c>
      <c r="S8579" t="str" cm="1">
        <f t="array" ref="S8579">_xlfn.IFS(FraudData[[#This Row],[Fraud Risk Score]]&gt;=8,"High Risk",FraudData[[#This Row],[Fraud Risk Score]]&gt;=6,"Medium Risk",TRUE,"Low Risk")</f>
        <v>Low Risk</v>
      </c>
    </row>
    <row r="8580" spans="1:19">
      <c r="A8580">
        <v>8579</v>
      </c>
      <c r="B8580">
        <v>76.03</v>
      </c>
      <c r="C8580">
        <v>13</v>
      </c>
      <c r="D8580" t="s">
        <v>50</v>
      </c>
      <c r="E8580">
        <v>0</v>
      </c>
      <c r="F8580">
        <v>0</v>
      </c>
      <c r="G8580">
        <v>44</v>
      </c>
      <c r="H8580">
        <v>0</v>
      </c>
      <c r="I8580">
        <v>64</v>
      </c>
      <c r="J8580">
        <v>0</v>
      </c>
      <c r="K8580">
        <f>_xlfn.XLOOKUP(FraudData[[#This Row],[amount]],AmountRules[Amount Min],AmountRules[Risk Points],,-1)</f>
        <v>0</v>
      </c>
      <c r="L8580">
        <f>_xlfn.XLOOKUP(FraudData[[#This Row],[transaction_hour]],TimeRules[Hour Min],TimeRules[Risk Points],,-1)</f>
        <v>0</v>
      </c>
      <c r="M8580">
        <f>_xlfn.XLOOKUP(FraudData[[#This Row],[foreign_transaction]],ForeignRules[Foreign Transaction],ForeignRules[Risk Points],0)</f>
        <v>0</v>
      </c>
      <c r="N8580">
        <f>_xlfn.XLOOKUP(FraudData[[#This Row],[location_mismatch]],Table10[Location Mismatch],Table10[Risk Points],0)</f>
        <v>0</v>
      </c>
      <c r="O8580">
        <f>_xlfn.XLOOKUP(FraudData[[#This Row],[device_trust_score]],DeviceRules[Device Min],DeviceRules[Risk Points],,-1)</f>
        <v>2</v>
      </c>
      <c r="P8580">
        <f>_xlfn.XLOOKUP(FraudData[[#This Row],[velocity_last_24h]],VelocityRules[Velocity Min],VelocityRules[Risk Points],,-1)</f>
        <v>0</v>
      </c>
      <c r="Q8580">
        <f>_xlfn.XLOOKUP(FraudData[[#This Row],[merchant_category]],MerchantRules[Merchant Category],MerchantRules[Risk Points],0)</f>
        <v>0</v>
      </c>
      <c r="R8580">
        <f>SUM(FraudData[[#This Row],[Amount Risk]:[Merchant Risk]])</f>
        <v>2</v>
      </c>
      <c r="S8580" t="str" cm="1">
        <f t="array" ref="S8580">_xlfn.IFS(FraudData[[#This Row],[Fraud Risk Score]]&gt;=8,"High Risk",FraudData[[#This Row],[Fraud Risk Score]]&gt;=6,"Medium Risk",TRUE,"Low Risk")</f>
        <v>Low Risk</v>
      </c>
    </row>
    <row r="8581" spans="1:19">
      <c r="A8581">
        <v>8580</v>
      </c>
      <c r="B8581">
        <v>11.43</v>
      </c>
      <c r="C8581">
        <v>8</v>
      </c>
      <c r="D8581" t="s">
        <v>46</v>
      </c>
      <c r="E8581">
        <v>0</v>
      </c>
      <c r="F8581">
        <v>0</v>
      </c>
      <c r="G8581">
        <v>29</v>
      </c>
      <c r="H8581">
        <v>4</v>
      </c>
      <c r="I8581">
        <v>44</v>
      </c>
      <c r="J8581">
        <v>0</v>
      </c>
      <c r="K8581">
        <f>_xlfn.XLOOKUP(FraudData[[#This Row],[amount]],AmountRules[Amount Min],AmountRules[Risk Points],,-1)</f>
        <v>0</v>
      </c>
      <c r="L8581">
        <f>_xlfn.XLOOKUP(FraudData[[#This Row],[transaction_hour]],TimeRules[Hour Min],TimeRules[Risk Points],,-1)</f>
        <v>0</v>
      </c>
      <c r="M8581">
        <f>_xlfn.XLOOKUP(FraudData[[#This Row],[foreign_transaction]],ForeignRules[Foreign Transaction],ForeignRules[Risk Points],0)</f>
        <v>0</v>
      </c>
      <c r="N8581">
        <f>_xlfn.XLOOKUP(FraudData[[#This Row],[location_mismatch]],Table10[Location Mismatch],Table10[Risk Points],0)</f>
        <v>0</v>
      </c>
      <c r="O8581">
        <f>_xlfn.XLOOKUP(FraudData[[#This Row],[device_trust_score]],DeviceRules[Device Min],DeviceRules[Risk Points],,-1)</f>
        <v>3</v>
      </c>
      <c r="P8581">
        <f>_xlfn.XLOOKUP(FraudData[[#This Row],[velocity_last_24h]],VelocityRules[Velocity Min],VelocityRules[Risk Points],,-1)</f>
        <v>0</v>
      </c>
      <c r="Q8581">
        <f>_xlfn.XLOOKUP(FraudData[[#This Row],[merchant_category]],MerchantRules[Merchant Category],MerchantRules[Risk Points],0)</f>
        <v>0</v>
      </c>
      <c r="R8581">
        <f>SUM(FraudData[[#This Row],[Amount Risk]:[Merchant Risk]])</f>
        <v>3</v>
      </c>
      <c r="S8581" t="str" cm="1">
        <f t="array" ref="S8581">_xlfn.IFS(FraudData[[#This Row],[Fraud Risk Score]]&gt;=8,"High Risk",FraudData[[#This Row],[Fraud Risk Score]]&gt;=6,"Medium Risk",TRUE,"Low Risk")</f>
        <v>Low Risk</v>
      </c>
    </row>
    <row r="8582" spans="1:19">
      <c r="A8582">
        <v>8581</v>
      </c>
      <c r="B8582">
        <v>56.64</v>
      </c>
      <c r="C8582">
        <v>4</v>
      </c>
      <c r="D8582" t="s">
        <v>48</v>
      </c>
      <c r="E8582">
        <v>0</v>
      </c>
      <c r="F8582">
        <v>0</v>
      </c>
      <c r="G8582">
        <v>86</v>
      </c>
      <c r="H8582">
        <v>0</v>
      </c>
      <c r="I8582">
        <v>36</v>
      </c>
      <c r="J8582">
        <v>0</v>
      </c>
      <c r="K8582">
        <f>_xlfn.XLOOKUP(FraudData[[#This Row],[amount]],AmountRules[Amount Min],AmountRules[Risk Points],,-1)</f>
        <v>0</v>
      </c>
      <c r="L8582">
        <f>_xlfn.XLOOKUP(FraudData[[#This Row],[transaction_hour]],TimeRules[Hour Min],TimeRules[Risk Points],,-1)</f>
        <v>0</v>
      </c>
      <c r="M8582">
        <f>_xlfn.XLOOKUP(FraudData[[#This Row],[foreign_transaction]],ForeignRules[Foreign Transaction],ForeignRules[Risk Points],0)</f>
        <v>0</v>
      </c>
      <c r="N8582">
        <f>_xlfn.XLOOKUP(FraudData[[#This Row],[location_mismatch]],Table10[Location Mismatch],Table10[Risk Points],0)</f>
        <v>0</v>
      </c>
      <c r="O8582">
        <f>_xlfn.XLOOKUP(FraudData[[#This Row],[device_trust_score]],DeviceRules[Device Min],DeviceRules[Risk Points],,-1)</f>
        <v>0</v>
      </c>
      <c r="P8582">
        <f>_xlfn.XLOOKUP(FraudData[[#This Row],[velocity_last_24h]],VelocityRules[Velocity Min],VelocityRules[Risk Points],,-1)</f>
        <v>0</v>
      </c>
      <c r="Q8582">
        <f>_xlfn.XLOOKUP(FraudData[[#This Row],[merchant_category]],MerchantRules[Merchant Category],MerchantRules[Risk Points],0)</f>
        <v>0</v>
      </c>
      <c r="R8582">
        <f>SUM(FraudData[[#This Row],[Amount Risk]:[Merchant Risk]])</f>
        <v>0</v>
      </c>
      <c r="S8582" t="str" cm="1">
        <f t="array" ref="S8582">_xlfn.IFS(FraudData[[#This Row],[Fraud Risk Score]]&gt;=8,"High Risk",FraudData[[#This Row],[Fraud Risk Score]]&gt;=6,"Medium Risk",TRUE,"Low Risk")</f>
        <v>Low Risk</v>
      </c>
    </row>
    <row r="8583" spans="1:19">
      <c r="A8583">
        <v>8582</v>
      </c>
      <c r="B8583">
        <v>263.31</v>
      </c>
      <c r="C8583">
        <v>22</v>
      </c>
      <c r="D8583" t="s">
        <v>49</v>
      </c>
      <c r="E8583">
        <v>0</v>
      </c>
      <c r="F8583">
        <v>0</v>
      </c>
      <c r="G8583">
        <v>36</v>
      </c>
      <c r="H8583">
        <v>1</v>
      </c>
      <c r="I8583">
        <v>58</v>
      </c>
      <c r="J8583">
        <v>0</v>
      </c>
      <c r="K8583">
        <f>_xlfn.XLOOKUP(FraudData[[#This Row],[amount]],AmountRules[Amount Min],AmountRules[Risk Points],,-1)</f>
        <v>0</v>
      </c>
      <c r="L8583">
        <f>_xlfn.XLOOKUP(FraudData[[#This Row],[transaction_hour]],TimeRules[Hour Min],TimeRules[Risk Points],,-1)</f>
        <v>0</v>
      </c>
      <c r="M8583">
        <f>_xlfn.XLOOKUP(FraudData[[#This Row],[foreign_transaction]],ForeignRules[Foreign Transaction],ForeignRules[Risk Points],0)</f>
        <v>0</v>
      </c>
      <c r="N8583">
        <f>_xlfn.XLOOKUP(FraudData[[#This Row],[location_mismatch]],Table10[Location Mismatch],Table10[Risk Points],0)</f>
        <v>0</v>
      </c>
      <c r="O8583">
        <f>_xlfn.XLOOKUP(FraudData[[#This Row],[device_trust_score]],DeviceRules[Device Min],DeviceRules[Risk Points],,-1)</f>
        <v>2</v>
      </c>
      <c r="P8583">
        <f>_xlfn.XLOOKUP(FraudData[[#This Row],[velocity_last_24h]],VelocityRules[Velocity Min],VelocityRules[Risk Points],,-1)</f>
        <v>0</v>
      </c>
      <c r="Q8583">
        <f>_xlfn.XLOOKUP(FraudData[[#This Row],[merchant_category]],MerchantRules[Merchant Category],MerchantRules[Risk Points],0)</f>
        <v>1</v>
      </c>
      <c r="R8583">
        <f>SUM(FraudData[[#This Row],[Amount Risk]:[Merchant Risk]])</f>
        <v>3</v>
      </c>
      <c r="S8583" t="str" cm="1">
        <f t="array" ref="S8583">_xlfn.IFS(FraudData[[#This Row],[Fraud Risk Score]]&gt;=8,"High Risk",FraudData[[#This Row],[Fraud Risk Score]]&gt;=6,"Medium Risk",TRUE,"Low Risk")</f>
        <v>Low Risk</v>
      </c>
    </row>
    <row r="8584" spans="1:19">
      <c r="A8584">
        <v>8583</v>
      </c>
      <c r="B8584">
        <v>389.33</v>
      </c>
      <c r="C8584">
        <v>3</v>
      </c>
      <c r="D8584" t="s">
        <v>50</v>
      </c>
      <c r="E8584">
        <v>0</v>
      </c>
      <c r="F8584">
        <v>0</v>
      </c>
      <c r="G8584">
        <v>54</v>
      </c>
      <c r="H8584">
        <v>1</v>
      </c>
      <c r="I8584">
        <v>25</v>
      </c>
      <c r="J8584">
        <v>0</v>
      </c>
      <c r="K8584">
        <f>_xlfn.XLOOKUP(FraudData[[#This Row],[amount]],AmountRules[Amount Min],AmountRules[Risk Points],,-1)</f>
        <v>0</v>
      </c>
      <c r="L8584">
        <f>_xlfn.XLOOKUP(FraudData[[#This Row],[transaction_hour]],TimeRules[Hour Min],TimeRules[Risk Points],,-1)</f>
        <v>3</v>
      </c>
      <c r="M8584">
        <f>_xlfn.XLOOKUP(FraudData[[#This Row],[foreign_transaction]],ForeignRules[Foreign Transaction],ForeignRules[Risk Points],0)</f>
        <v>0</v>
      </c>
      <c r="N8584">
        <f>_xlfn.XLOOKUP(FraudData[[#This Row],[location_mismatch]],Table10[Location Mismatch],Table10[Risk Points],0)</f>
        <v>0</v>
      </c>
      <c r="O8584">
        <f>_xlfn.XLOOKUP(FraudData[[#This Row],[device_trust_score]],DeviceRules[Device Min],DeviceRules[Risk Points],,-1)</f>
        <v>1</v>
      </c>
      <c r="P8584">
        <f>_xlfn.XLOOKUP(FraudData[[#This Row],[velocity_last_24h]],VelocityRules[Velocity Min],VelocityRules[Risk Points],,-1)</f>
        <v>0</v>
      </c>
      <c r="Q8584">
        <f>_xlfn.XLOOKUP(FraudData[[#This Row],[merchant_category]],MerchantRules[Merchant Category],MerchantRules[Risk Points],0)</f>
        <v>0</v>
      </c>
      <c r="R8584">
        <f>SUM(FraudData[[#This Row],[Amount Risk]:[Merchant Risk]])</f>
        <v>4</v>
      </c>
      <c r="S8584" t="str" cm="1">
        <f t="array" ref="S8584">_xlfn.IFS(FraudData[[#This Row],[Fraud Risk Score]]&gt;=8,"High Risk",FraudData[[#This Row],[Fraud Risk Score]]&gt;=6,"Medium Risk",TRUE,"Low Risk")</f>
        <v>Low Risk</v>
      </c>
    </row>
    <row r="8585" spans="1:19">
      <c r="A8585">
        <v>8584</v>
      </c>
      <c r="B8585">
        <v>45.08</v>
      </c>
      <c r="C8585">
        <v>11</v>
      </c>
      <c r="D8585" t="s">
        <v>49</v>
      </c>
      <c r="E8585">
        <v>0</v>
      </c>
      <c r="F8585">
        <v>0</v>
      </c>
      <c r="G8585">
        <v>40</v>
      </c>
      <c r="H8585">
        <v>4</v>
      </c>
      <c r="I8585">
        <v>44</v>
      </c>
      <c r="J8585">
        <v>0</v>
      </c>
      <c r="K8585">
        <f>_xlfn.XLOOKUP(FraudData[[#This Row],[amount]],AmountRules[Amount Min],AmountRules[Risk Points],,-1)</f>
        <v>0</v>
      </c>
      <c r="L8585">
        <f>_xlfn.XLOOKUP(FraudData[[#This Row],[transaction_hour]],TimeRules[Hour Min],TimeRules[Risk Points],,-1)</f>
        <v>0</v>
      </c>
      <c r="M8585">
        <f>_xlfn.XLOOKUP(FraudData[[#This Row],[foreign_transaction]],ForeignRules[Foreign Transaction],ForeignRules[Risk Points],0)</f>
        <v>0</v>
      </c>
      <c r="N8585">
        <f>_xlfn.XLOOKUP(FraudData[[#This Row],[location_mismatch]],Table10[Location Mismatch],Table10[Risk Points],0)</f>
        <v>0</v>
      </c>
      <c r="O8585">
        <f>_xlfn.XLOOKUP(FraudData[[#This Row],[device_trust_score]],DeviceRules[Device Min],DeviceRules[Risk Points],,-1)</f>
        <v>2</v>
      </c>
      <c r="P8585">
        <f>_xlfn.XLOOKUP(FraudData[[#This Row],[velocity_last_24h]],VelocityRules[Velocity Min],VelocityRules[Risk Points],,-1)</f>
        <v>0</v>
      </c>
      <c r="Q8585">
        <f>_xlfn.XLOOKUP(FraudData[[#This Row],[merchant_category]],MerchantRules[Merchant Category],MerchantRules[Risk Points],0)</f>
        <v>1</v>
      </c>
      <c r="R8585">
        <f>SUM(FraudData[[#This Row],[Amount Risk]:[Merchant Risk]])</f>
        <v>3</v>
      </c>
      <c r="S8585" t="str" cm="1">
        <f t="array" ref="S8585">_xlfn.IFS(FraudData[[#This Row],[Fraud Risk Score]]&gt;=8,"High Risk",FraudData[[#This Row],[Fraud Risk Score]]&gt;=6,"Medium Risk",TRUE,"Low Risk")</f>
        <v>Low Risk</v>
      </c>
    </row>
    <row r="8586" spans="1:19">
      <c r="A8586">
        <v>8585</v>
      </c>
      <c r="B8586">
        <v>112.1</v>
      </c>
      <c r="C8586">
        <v>0</v>
      </c>
      <c r="D8586" t="s">
        <v>50</v>
      </c>
      <c r="E8586">
        <v>0</v>
      </c>
      <c r="F8586">
        <v>0</v>
      </c>
      <c r="G8586">
        <v>26</v>
      </c>
      <c r="H8586">
        <v>2</v>
      </c>
      <c r="I8586">
        <v>44</v>
      </c>
      <c r="J8586">
        <v>0</v>
      </c>
      <c r="K8586">
        <f>_xlfn.XLOOKUP(FraudData[[#This Row],[amount]],AmountRules[Amount Min],AmountRules[Risk Points],,-1)</f>
        <v>0</v>
      </c>
      <c r="L8586">
        <f>_xlfn.XLOOKUP(FraudData[[#This Row],[transaction_hour]],TimeRules[Hour Min],TimeRules[Risk Points],,-1)</f>
        <v>3</v>
      </c>
      <c r="M8586">
        <f>_xlfn.XLOOKUP(FraudData[[#This Row],[foreign_transaction]],ForeignRules[Foreign Transaction],ForeignRules[Risk Points],0)</f>
        <v>0</v>
      </c>
      <c r="N8586">
        <f>_xlfn.XLOOKUP(FraudData[[#This Row],[location_mismatch]],Table10[Location Mismatch],Table10[Risk Points],0)</f>
        <v>0</v>
      </c>
      <c r="O8586">
        <f>_xlfn.XLOOKUP(FraudData[[#This Row],[device_trust_score]],DeviceRules[Device Min],DeviceRules[Risk Points],,-1)</f>
        <v>3</v>
      </c>
      <c r="P8586">
        <f>_xlfn.XLOOKUP(FraudData[[#This Row],[velocity_last_24h]],VelocityRules[Velocity Min],VelocityRules[Risk Points],,-1)</f>
        <v>0</v>
      </c>
      <c r="Q8586">
        <f>_xlfn.XLOOKUP(FraudData[[#This Row],[merchant_category]],MerchantRules[Merchant Category],MerchantRules[Risk Points],0)</f>
        <v>0</v>
      </c>
      <c r="R8586">
        <f>SUM(FraudData[[#This Row],[Amount Risk]:[Merchant Risk]])</f>
        <v>6</v>
      </c>
      <c r="S8586" t="str" cm="1">
        <f t="array" ref="S8586">_xlfn.IFS(FraudData[[#This Row],[Fraud Risk Score]]&gt;=8,"High Risk",FraudData[[#This Row],[Fraud Risk Score]]&gt;=6,"Medium Risk",TRUE,"Low Risk")</f>
        <v>Medium Risk</v>
      </c>
    </row>
    <row r="8587" spans="1:19">
      <c r="A8587">
        <v>8586</v>
      </c>
      <c r="B8587">
        <v>114.39</v>
      </c>
      <c r="C8587">
        <v>23</v>
      </c>
      <c r="D8587" t="s">
        <v>47</v>
      </c>
      <c r="E8587">
        <v>0</v>
      </c>
      <c r="F8587">
        <v>0</v>
      </c>
      <c r="G8587">
        <v>27</v>
      </c>
      <c r="H8587">
        <v>2</v>
      </c>
      <c r="I8587">
        <v>54</v>
      </c>
      <c r="J8587">
        <v>0</v>
      </c>
      <c r="K8587">
        <f>_xlfn.XLOOKUP(FraudData[[#This Row],[amount]],AmountRules[Amount Min],AmountRules[Risk Points],,-1)</f>
        <v>0</v>
      </c>
      <c r="L8587">
        <f>_xlfn.XLOOKUP(FraudData[[#This Row],[transaction_hour]],TimeRules[Hour Min],TimeRules[Risk Points],,-1)</f>
        <v>1</v>
      </c>
      <c r="M8587">
        <f>_xlfn.XLOOKUP(FraudData[[#This Row],[foreign_transaction]],ForeignRules[Foreign Transaction],ForeignRules[Risk Points],0)</f>
        <v>0</v>
      </c>
      <c r="N8587">
        <f>_xlfn.XLOOKUP(FraudData[[#This Row],[location_mismatch]],Table10[Location Mismatch],Table10[Risk Points],0)</f>
        <v>0</v>
      </c>
      <c r="O8587">
        <f>_xlfn.XLOOKUP(FraudData[[#This Row],[device_trust_score]],DeviceRules[Device Min],DeviceRules[Risk Points],,-1)</f>
        <v>3</v>
      </c>
      <c r="P8587">
        <f>_xlfn.XLOOKUP(FraudData[[#This Row],[velocity_last_24h]],VelocityRules[Velocity Min],VelocityRules[Risk Points],,-1)</f>
        <v>0</v>
      </c>
      <c r="Q8587">
        <f>_xlfn.XLOOKUP(FraudData[[#This Row],[merchant_category]],MerchantRules[Merchant Category],MerchantRules[Risk Points],0)</f>
        <v>0</v>
      </c>
      <c r="R8587">
        <f>SUM(FraudData[[#This Row],[Amount Risk]:[Merchant Risk]])</f>
        <v>4</v>
      </c>
      <c r="S8587" t="str" cm="1">
        <f t="array" ref="S8587">_xlfn.IFS(FraudData[[#This Row],[Fraud Risk Score]]&gt;=8,"High Risk",FraudData[[#This Row],[Fraud Risk Score]]&gt;=6,"Medium Risk",TRUE,"Low Risk")</f>
        <v>Low Risk</v>
      </c>
    </row>
    <row r="8588" spans="1:19">
      <c r="A8588">
        <v>8587</v>
      </c>
      <c r="B8588">
        <v>372.26</v>
      </c>
      <c r="C8588">
        <v>12</v>
      </c>
      <c r="D8588" t="s">
        <v>49</v>
      </c>
      <c r="E8588">
        <v>0</v>
      </c>
      <c r="F8588">
        <v>0</v>
      </c>
      <c r="G8588">
        <v>32</v>
      </c>
      <c r="H8588">
        <v>3</v>
      </c>
      <c r="I8588">
        <v>62</v>
      </c>
      <c r="J8588">
        <v>0</v>
      </c>
      <c r="K8588">
        <f>_xlfn.XLOOKUP(FraudData[[#This Row],[amount]],AmountRules[Amount Min],AmountRules[Risk Points],,-1)</f>
        <v>0</v>
      </c>
      <c r="L8588">
        <f>_xlfn.XLOOKUP(FraudData[[#This Row],[transaction_hour]],TimeRules[Hour Min],TimeRules[Risk Points],,-1)</f>
        <v>0</v>
      </c>
      <c r="M8588">
        <f>_xlfn.XLOOKUP(FraudData[[#This Row],[foreign_transaction]],ForeignRules[Foreign Transaction],ForeignRules[Risk Points],0)</f>
        <v>0</v>
      </c>
      <c r="N8588">
        <f>_xlfn.XLOOKUP(FraudData[[#This Row],[location_mismatch]],Table10[Location Mismatch],Table10[Risk Points],0)</f>
        <v>0</v>
      </c>
      <c r="O8588">
        <f>_xlfn.XLOOKUP(FraudData[[#This Row],[device_trust_score]],DeviceRules[Device Min],DeviceRules[Risk Points],,-1)</f>
        <v>2</v>
      </c>
      <c r="P8588">
        <f>_xlfn.XLOOKUP(FraudData[[#This Row],[velocity_last_24h]],VelocityRules[Velocity Min],VelocityRules[Risk Points],,-1)</f>
        <v>0</v>
      </c>
      <c r="Q8588">
        <f>_xlfn.XLOOKUP(FraudData[[#This Row],[merchant_category]],MerchantRules[Merchant Category],MerchantRules[Risk Points],0)</f>
        <v>1</v>
      </c>
      <c r="R8588">
        <f>SUM(FraudData[[#This Row],[Amount Risk]:[Merchant Risk]])</f>
        <v>3</v>
      </c>
      <c r="S8588" t="str" cm="1">
        <f t="array" ref="S8588">_xlfn.IFS(FraudData[[#This Row],[Fraud Risk Score]]&gt;=8,"High Risk",FraudData[[#This Row],[Fraud Risk Score]]&gt;=6,"Medium Risk",TRUE,"Low Risk")</f>
        <v>Low Risk</v>
      </c>
    </row>
    <row r="8589" spans="1:19">
      <c r="A8589">
        <v>8588</v>
      </c>
      <c r="B8589">
        <v>258.99</v>
      </c>
      <c r="C8589">
        <v>0</v>
      </c>
      <c r="D8589" t="s">
        <v>46</v>
      </c>
      <c r="E8589">
        <v>0</v>
      </c>
      <c r="F8589">
        <v>0</v>
      </c>
      <c r="G8589">
        <v>61</v>
      </c>
      <c r="H8589">
        <v>2</v>
      </c>
      <c r="I8589">
        <v>28</v>
      </c>
      <c r="J8589">
        <v>0</v>
      </c>
      <c r="K8589">
        <f>_xlfn.XLOOKUP(FraudData[[#This Row],[amount]],AmountRules[Amount Min],AmountRules[Risk Points],,-1)</f>
        <v>0</v>
      </c>
      <c r="L8589">
        <f>_xlfn.XLOOKUP(FraudData[[#This Row],[transaction_hour]],TimeRules[Hour Min],TimeRules[Risk Points],,-1)</f>
        <v>3</v>
      </c>
      <c r="M8589">
        <f>_xlfn.XLOOKUP(FraudData[[#This Row],[foreign_transaction]],ForeignRules[Foreign Transaction],ForeignRules[Risk Points],0)</f>
        <v>0</v>
      </c>
      <c r="N8589">
        <f>_xlfn.XLOOKUP(FraudData[[#This Row],[location_mismatch]],Table10[Location Mismatch],Table10[Risk Points],0)</f>
        <v>0</v>
      </c>
      <c r="O8589">
        <f>_xlfn.XLOOKUP(FraudData[[#This Row],[device_trust_score]],DeviceRules[Device Min],DeviceRules[Risk Points],,-1)</f>
        <v>1</v>
      </c>
      <c r="P8589">
        <f>_xlfn.XLOOKUP(FraudData[[#This Row],[velocity_last_24h]],VelocityRules[Velocity Min],VelocityRules[Risk Points],,-1)</f>
        <v>0</v>
      </c>
      <c r="Q8589">
        <f>_xlfn.XLOOKUP(FraudData[[#This Row],[merchant_category]],MerchantRules[Merchant Category],MerchantRules[Risk Points],0)</f>
        <v>0</v>
      </c>
      <c r="R8589">
        <f>SUM(FraudData[[#This Row],[Amount Risk]:[Merchant Risk]])</f>
        <v>4</v>
      </c>
      <c r="S8589" t="str" cm="1">
        <f t="array" ref="S8589">_xlfn.IFS(FraudData[[#This Row],[Fraud Risk Score]]&gt;=8,"High Risk",FraudData[[#This Row],[Fraud Risk Score]]&gt;=6,"Medium Risk",TRUE,"Low Risk")</f>
        <v>Low Risk</v>
      </c>
    </row>
    <row r="8590" spans="1:19">
      <c r="A8590">
        <v>8589</v>
      </c>
      <c r="B8590">
        <v>129.54</v>
      </c>
      <c r="C8590">
        <v>2</v>
      </c>
      <c r="D8590" t="s">
        <v>50</v>
      </c>
      <c r="E8590">
        <v>0</v>
      </c>
      <c r="F8590">
        <v>0</v>
      </c>
      <c r="G8590">
        <v>77</v>
      </c>
      <c r="H8590">
        <v>2</v>
      </c>
      <c r="I8590">
        <v>28</v>
      </c>
      <c r="J8590">
        <v>0</v>
      </c>
      <c r="K8590">
        <f>_xlfn.XLOOKUP(FraudData[[#This Row],[amount]],AmountRules[Amount Min],AmountRules[Risk Points],,-1)</f>
        <v>0</v>
      </c>
      <c r="L8590">
        <f>_xlfn.XLOOKUP(FraudData[[#This Row],[transaction_hour]],TimeRules[Hour Min],TimeRules[Risk Points],,-1)</f>
        <v>3</v>
      </c>
      <c r="M8590">
        <f>_xlfn.XLOOKUP(FraudData[[#This Row],[foreign_transaction]],ForeignRules[Foreign Transaction],ForeignRules[Risk Points],0)</f>
        <v>0</v>
      </c>
      <c r="N8590">
        <f>_xlfn.XLOOKUP(FraudData[[#This Row],[location_mismatch]],Table10[Location Mismatch],Table10[Risk Points],0)</f>
        <v>0</v>
      </c>
      <c r="O8590">
        <f>_xlfn.XLOOKUP(FraudData[[#This Row],[device_trust_score]],DeviceRules[Device Min],DeviceRules[Risk Points],,-1)</f>
        <v>0</v>
      </c>
      <c r="P8590">
        <f>_xlfn.XLOOKUP(FraudData[[#This Row],[velocity_last_24h]],VelocityRules[Velocity Min],VelocityRules[Risk Points],,-1)</f>
        <v>0</v>
      </c>
      <c r="Q8590">
        <f>_xlfn.XLOOKUP(FraudData[[#This Row],[merchant_category]],MerchantRules[Merchant Category],MerchantRules[Risk Points],0)</f>
        <v>0</v>
      </c>
      <c r="R8590">
        <f>SUM(FraudData[[#This Row],[Amount Risk]:[Merchant Risk]])</f>
        <v>3</v>
      </c>
      <c r="S8590" t="str" cm="1">
        <f t="array" ref="S8590">_xlfn.IFS(FraudData[[#This Row],[Fraud Risk Score]]&gt;=8,"High Risk",FraudData[[#This Row],[Fraud Risk Score]]&gt;=6,"Medium Risk",TRUE,"Low Risk")</f>
        <v>Low Risk</v>
      </c>
    </row>
    <row r="8591" spans="1:19">
      <c r="A8591">
        <v>8590</v>
      </c>
      <c r="B8591">
        <v>199.97</v>
      </c>
      <c r="C8591">
        <v>21</v>
      </c>
      <c r="D8591" t="s">
        <v>48</v>
      </c>
      <c r="E8591">
        <v>0</v>
      </c>
      <c r="F8591">
        <v>1</v>
      </c>
      <c r="G8591">
        <v>79</v>
      </c>
      <c r="H8591">
        <v>3</v>
      </c>
      <c r="I8591">
        <v>63</v>
      </c>
      <c r="J8591">
        <v>0</v>
      </c>
      <c r="K8591">
        <f>_xlfn.XLOOKUP(FraudData[[#This Row],[amount]],AmountRules[Amount Min],AmountRules[Risk Points],,-1)</f>
        <v>0</v>
      </c>
      <c r="L8591">
        <f>_xlfn.XLOOKUP(FraudData[[#This Row],[transaction_hour]],TimeRules[Hour Min],TimeRules[Risk Points],,-1)</f>
        <v>0</v>
      </c>
      <c r="M8591">
        <f>_xlfn.XLOOKUP(FraudData[[#This Row],[foreign_transaction]],ForeignRules[Foreign Transaction],ForeignRules[Risk Points],0)</f>
        <v>0</v>
      </c>
      <c r="N8591">
        <f>_xlfn.XLOOKUP(FraudData[[#This Row],[location_mismatch]],Table10[Location Mismatch],Table10[Risk Points],0)</f>
        <v>3</v>
      </c>
      <c r="O8591">
        <f>_xlfn.XLOOKUP(FraudData[[#This Row],[device_trust_score]],DeviceRules[Device Min],DeviceRules[Risk Points],,-1)</f>
        <v>0</v>
      </c>
      <c r="P8591">
        <f>_xlfn.XLOOKUP(FraudData[[#This Row],[velocity_last_24h]],VelocityRules[Velocity Min],VelocityRules[Risk Points],,-1)</f>
        <v>0</v>
      </c>
      <c r="Q8591">
        <f>_xlfn.XLOOKUP(FraudData[[#This Row],[merchant_category]],MerchantRules[Merchant Category],MerchantRules[Risk Points],0)</f>
        <v>0</v>
      </c>
      <c r="R8591">
        <f>SUM(FraudData[[#This Row],[Amount Risk]:[Merchant Risk]])</f>
        <v>3</v>
      </c>
      <c r="S8591" t="str" cm="1">
        <f t="array" ref="S8591">_xlfn.IFS(FraudData[[#This Row],[Fraud Risk Score]]&gt;=8,"High Risk",FraudData[[#This Row],[Fraud Risk Score]]&gt;=6,"Medium Risk",TRUE,"Low Risk")</f>
        <v>Low Risk</v>
      </c>
    </row>
    <row r="8592" spans="1:19">
      <c r="A8592">
        <v>8591</v>
      </c>
      <c r="B8592">
        <v>338.34</v>
      </c>
      <c r="C8592">
        <v>7</v>
      </c>
      <c r="D8592" t="s">
        <v>47</v>
      </c>
      <c r="E8592">
        <v>0</v>
      </c>
      <c r="F8592">
        <v>0</v>
      </c>
      <c r="G8592">
        <v>73</v>
      </c>
      <c r="H8592">
        <v>4</v>
      </c>
      <c r="I8592">
        <v>18</v>
      </c>
      <c r="J8592">
        <v>0</v>
      </c>
      <c r="K8592">
        <f>_xlfn.XLOOKUP(FraudData[[#This Row],[amount]],AmountRules[Amount Min],AmountRules[Risk Points],,-1)</f>
        <v>0</v>
      </c>
      <c r="L8592">
        <f>_xlfn.XLOOKUP(FraudData[[#This Row],[transaction_hour]],TimeRules[Hour Min],TimeRules[Risk Points],,-1)</f>
        <v>0</v>
      </c>
      <c r="M8592">
        <f>_xlfn.XLOOKUP(FraudData[[#This Row],[foreign_transaction]],ForeignRules[Foreign Transaction],ForeignRules[Risk Points],0)</f>
        <v>0</v>
      </c>
      <c r="N8592">
        <f>_xlfn.XLOOKUP(FraudData[[#This Row],[location_mismatch]],Table10[Location Mismatch],Table10[Risk Points],0)</f>
        <v>0</v>
      </c>
      <c r="O8592">
        <f>_xlfn.XLOOKUP(FraudData[[#This Row],[device_trust_score]],DeviceRules[Device Min],DeviceRules[Risk Points],,-1)</f>
        <v>0</v>
      </c>
      <c r="P8592">
        <f>_xlfn.XLOOKUP(FraudData[[#This Row],[velocity_last_24h]],VelocityRules[Velocity Min],VelocityRules[Risk Points],,-1)</f>
        <v>0</v>
      </c>
      <c r="Q8592">
        <f>_xlfn.XLOOKUP(FraudData[[#This Row],[merchant_category]],MerchantRules[Merchant Category],MerchantRules[Risk Points],0)</f>
        <v>0</v>
      </c>
      <c r="R8592">
        <f>SUM(FraudData[[#This Row],[Amount Risk]:[Merchant Risk]])</f>
        <v>0</v>
      </c>
      <c r="S8592" t="str" cm="1">
        <f t="array" ref="S8592">_xlfn.IFS(FraudData[[#This Row],[Fraud Risk Score]]&gt;=8,"High Risk",FraudData[[#This Row],[Fraud Risk Score]]&gt;=6,"Medium Risk",TRUE,"Low Risk")</f>
        <v>Low Risk</v>
      </c>
    </row>
    <row r="8593" spans="1:19">
      <c r="A8593">
        <v>8592</v>
      </c>
      <c r="B8593">
        <v>1.73</v>
      </c>
      <c r="C8593">
        <v>23</v>
      </c>
      <c r="D8593" t="s">
        <v>50</v>
      </c>
      <c r="E8593">
        <v>0</v>
      </c>
      <c r="F8593">
        <v>0</v>
      </c>
      <c r="G8593">
        <v>83</v>
      </c>
      <c r="H8593">
        <v>2</v>
      </c>
      <c r="I8593">
        <v>67</v>
      </c>
      <c r="J8593">
        <v>0</v>
      </c>
      <c r="K8593">
        <f>_xlfn.XLOOKUP(FraudData[[#This Row],[amount]],AmountRules[Amount Min],AmountRules[Risk Points],,-1)</f>
        <v>0</v>
      </c>
      <c r="L8593">
        <f>_xlfn.XLOOKUP(FraudData[[#This Row],[transaction_hour]],TimeRules[Hour Min],TimeRules[Risk Points],,-1)</f>
        <v>1</v>
      </c>
      <c r="M8593">
        <f>_xlfn.XLOOKUP(FraudData[[#This Row],[foreign_transaction]],ForeignRules[Foreign Transaction],ForeignRules[Risk Points],0)</f>
        <v>0</v>
      </c>
      <c r="N8593">
        <f>_xlfn.XLOOKUP(FraudData[[#This Row],[location_mismatch]],Table10[Location Mismatch],Table10[Risk Points],0)</f>
        <v>0</v>
      </c>
      <c r="O8593">
        <f>_xlfn.XLOOKUP(FraudData[[#This Row],[device_trust_score]],DeviceRules[Device Min],DeviceRules[Risk Points],,-1)</f>
        <v>0</v>
      </c>
      <c r="P8593">
        <f>_xlfn.XLOOKUP(FraudData[[#This Row],[velocity_last_24h]],VelocityRules[Velocity Min],VelocityRules[Risk Points],,-1)</f>
        <v>0</v>
      </c>
      <c r="Q8593">
        <f>_xlfn.XLOOKUP(FraudData[[#This Row],[merchant_category]],MerchantRules[Merchant Category],MerchantRules[Risk Points],0)</f>
        <v>0</v>
      </c>
      <c r="R8593">
        <f>SUM(FraudData[[#This Row],[Amount Risk]:[Merchant Risk]])</f>
        <v>1</v>
      </c>
      <c r="S8593" t="str" cm="1">
        <f t="array" ref="S8593">_xlfn.IFS(FraudData[[#This Row],[Fraud Risk Score]]&gt;=8,"High Risk",FraudData[[#This Row],[Fraud Risk Score]]&gt;=6,"Medium Risk",TRUE,"Low Risk")</f>
        <v>Low Risk</v>
      </c>
    </row>
    <row r="8594" spans="1:19">
      <c r="A8594">
        <v>8593</v>
      </c>
      <c r="B8594">
        <v>92.82</v>
      </c>
      <c r="C8594">
        <v>17</v>
      </c>
      <c r="D8594" t="s">
        <v>49</v>
      </c>
      <c r="E8594">
        <v>0</v>
      </c>
      <c r="F8594">
        <v>0</v>
      </c>
      <c r="G8594">
        <v>84</v>
      </c>
      <c r="H8594">
        <v>0</v>
      </c>
      <c r="I8594">
        <v>62</v>
      </c>
      <c r="J8594">
        <v>0</v>
      </c>
      <c r="K8594">
        <f>_xlfn.XLOOKUP(FraudData[[#This Row],[amount]],AmountRules[Amount Min],AmountRules[Risk Points],,-1)</f>
        <v>0</v>
      </c>
      <c r="L8594">
        <f>_xlfn.XLOOKUP(FraudData[[#This Row],[transaction_hour]],TimeRules[Hour Min],TimeRules[Risk Points],,-1)</f>
        <v>0</v>
      </c>
      <c r="M8594">
        <f>_xlfn.XLOOKUP(FraudData[[#This Row],[foreign_transaction]],ForeignRules[Foreign Transaction],ForeignRules[Risk Points],0)</f>
        <v>0</v>
      </c>
      <c r="N8594">
        <f>_xlfn.XLOOKUP(FraudData[[#This Row],[location_mismatch]],Table10[Location Mismatch],Table10[Risk Points],0)</f>
        <v>0</v>
      </c>
      <c r="O8594">
        <f>_xlfn.XLOOKUP(FraudData[[#This Row],[device_trust_score]],DeviceRules[Device Min],DeviceRules[Risk Points],,-1)</f>
        <v>0</v>
      </c>
      <c r="P8594">
        <f>_xlfn.XLOOKUP(FraudData[[#This Row],[velocity_last_24h]],VelocityRules[Velocity Min],VelocityRules[Risk Points],,-1)</f>
        <v>0</v>
      </c>
      <c r="Q8594">
        <f>_xlfn.XLOOKUP(FraudData[[#This Row],[merchant_category]],MerchantRules[Merchant Category],MerchantRules[Risk Points],0)</f>
        <v>1</v>
      </c>
      <c r="R8594">
        <f>SUM(FraudData[[#This Row],[Amount Risk]:[Merchant Risk]])</f>
        <v>1</v>
      </c>
      <c r="S8594" t="str" cm="1">
        <f t="array" ref="S8594">_xlfn.IFS(FraudData[[#This Row],[Fraud Risk Score]]&gt;=8,"High Risk",FraudData[[#This Row],[Fraud Risk Score]]&gt;=6,"Medium Risk",TRUE,"Low Risk")</f>
        <v>Low Risk</v>
      </c>
    </row>
    <row r="8595" spans="1:19">
      <c r="A8595">
        <v>8594</v>
      </c>
      <c r="B8595">
        <v>428</v>
      </c>
      <c r="C8595">
        <v>15</v>
      </c>
      <c r="D8595" t="s">
        <v>50</v>
      </c>
      <c r="E8595">
        <v>0</v>
      </c>
      <c r="F8595">
        <v>0</v>
      </c>
      <c r="G8595">
        <v>70</v>
      </c>
      <c r="H8595">
        <v>1</v>
      </c>
      <c r="I8595">
        <v>68</v>
      </c>
      <c r="J8595">
        <v>0</v>
      </c>
      <c r="K8595">
        <f>_xlfn.XLOOKUP(FraudData[[#This Row],[amount]],AmountRules[Amount Min],AmountRules[Risk Points],,-1)</f>
        <v>0</v>
      </c>
      <c r="L8595">
        <f>_xlfn.XLOOKUP(FraudData[[#This Row],[transaction_hour]],TimeRules[Hour Min],TimeRules[Risk Points],,-1)</f>
        <v>0</v>
      </c>
      <c r="M8595">
        <f>_xlfn.XLOOKUP(FraudData[[#This Row],[foreign_transaction]],ForeignRules[Foreign Transaction],ForeignRules[Risk Points],0)</f>
        <v>0</v>
      </c>
      <c r="N8595">
        <f>_xlfn.XLOOKUP(FraudData[[#This Row],[location_mismatch]],Table10[Location Mismatch],Table10[Risk Points],0)</f>
        <v>0</v>
      </c>
      <c r="O8595">
        <f>_xlfn.XLOOKUP(FraudData[[#This Row],[device_trust_score]],DeviceRules[Device Min],DeviceRules[Risk Points],,-1)</f>
        <v>0</v>
      </c>
      <c r="P8595">
        <f>_xlfn.XLOOKUP(FraudData[[#This Row],[velocity_last_24h]],VelocityRules[Velocity Min],VelocityRules[Risk Points],,-1)</f>
        <v>0</v>
      </c>
      <c r="Q8595">
        <f>_xlfn.XLOOKUP(FraudData[[#This Row],[merchant_category]],MerchantRules[Merchant Category],MerchantRules[Risk Points],0)</f>
        <v>0</v>
      </c>
      <c r="R8595">
        <f>SUM(FraudData[[#This Row],[Amount Risk]:[Merchant Risk]])</f>
        <v>0</v>
      </c>
      <c r="S8595" t="str" cm="1">
        <f t="array" ref="S8595">_xlfn.IFS(FraudData[[#This Row],[Fraud Risk Score]]&gt;=8,"High Risk",FraudData[[#This Row],[Fraud Risk Score]]&gt;=6,"Medium Risk",TRUE,"Low Risk")</f>
        <v>Low Risk</v>
      </c>
    </row>
    <row r="8596" spans="1:19">
      <c r="A8596">
        <v>8595</v>
      </c>
      <c r="B8596">
        <v>242.69</v>
      </c>
      <c r="C8596">
        <v>19</v>
      </c>
      <c r="D8596" t="s">
        <v>47</v>
      </c>
      <c r="E8596">
        <v>0</v>
      </c>
      <c r="F8596">
        <v>0</v>
      </c>
      <c r="G8596">
        <v>87</v>
      </c>
      <c r="H8596">
        <v>0</v>
      </c>
      <c r="I8596">
        <v>21</v>
      </c>
      <c r="J8596">
        <v>0</v>
      </c>
      <c r="K8596">
        <f>_xlfn.XLOOKUP(FraudData[[#This Row],[amount]],AmountRules[Amount Min],AmountRules[Risk Points],,-1)</f>
        <v>0</v>
      </c>
      <c r="L8596">
        <f>_xlfn.XLOOKUP(FraudData[[#This Row],[transaction_hour]],TimeRules[Hour Min],TimeRules[Risk Points],,-1)</f>
        <v>0</v>
      </c>
      <c r="M8596">
        <f>_xlfn.XLOOKUP(FraudData[[#This Row],[foreign_transaction]],ForeignRules[Foreign Transaction],ForeignRules[Risk Points],0)</f>
        <v>0</v>
      </c>
      <c r="N8596">
        <f>_xlfn.XLOOKUP(FraudData[[#This Row],[location_mismatch]],Table10[Location Mismatch],Table10[Risk Points],0)</f>
        <v>0</v>
      </c>
      <c r="O8596">
        <f>_xlfn.XLOOKUP(FraudData[[#This Row],[device_trust_score]],DeviceRules[Device Min],DeviceRules[Risk Points],,-1)</f>
        <v>0</v>
      </c>
      <c r="P8596">
        <f>_xlfn.XLOOKUP(FraudData[[#This Row],[velocity_last_24h]],VelocityRules[Velocity Min],VelocityRules[Risk Points],,-1)</f>
        <v>0</v>
      </c>
      <c r="Q8596">
        <f>_xlfn.XLOOKUP(FraudData[[#This Row],[merchant_category]],MerchantRules[Merchant Category],MerchantRules[Risk Points],0)</f>
        <v>0</v>
      </c>
      <c r="R8596">
        <f>SUM(FraudData[[#This Row],[Amount Risk]:[Merchant Risk]])</f>
        <v>0</v>
      </c>
      <c r="S8596" t="str" cm="1">
        <f t="array" ref="S8596">_xlfn.IFS(FraudData[[#This Row],[Fraud Risk Score]]&gt;=8,"High Risk",FraudData[[#This Row],[Fraud Risk Score]]&gt;=6,"Medium Risk",TRUE,"Low Risk")</f>
        <v>Low Risk</v>
      </c>
    </row>
    <row r="8597" spans="1:19">
      <c r="A8597">
        <v>8596</v>
      </c>
      <c r="B8597">
        <v>140.88999999999999</v>
      </c>
      <c r="C8597">
        <v>19</v>
      </c>
      <c r="D8597" t="s">
        <v>48</v>
      </c>
      <c r="E8597">
        <v>0</v>
      </c>
      <c r="F8597">
        <v>0</v>
      </c>
      <c r="G8597">
        <v>56</v>
      </c>
      <c r="H8597">
        <v>1</v>
      </c>
      <c r="I8597">
        <v>18</v>
      </c>
      <c r="J8597">
        <v>0</v>
      </c>
      <c r="K8597">
        <f>_xlfn.XLOOKUP(FraudData[[#This Row],[amount]],AmountRules[Amount Min],AmountRules[Risk Points],,-1)</f>
        <v>0</v>
      </c>
      <c r="L8597">
        <f>_xlfn.XLOOKUP(FraudData[[#This Row],[transaction_hour]],TimeRules[Hour Min],TimeRules[Risk Points],,-1)</f>
        <v>0</v>
      </c>
      <c r="M8597">
        <f>_xlfn.XLOOKUP(FraudData[[#This Row],[foreign_transaction]],ForeignRules[Foreign Transaction],ForeignRules[Risk Points],0)</f>
        <v>0</v>
      </c>
      <c r="N8597">
        <f>_xlfn.XLOOKUP(FraudData[[#This Row],[location_mismatch]],Table10[Location Mismatch],Table10[Risk Points],0)</f>
        <v>0</v>
      </c>
      <c r="O8597">
        <f>_xlfn.XLOOKUP(FraudData[[#This Row],[device_trust_score]],DeviceRules[Device Min],DeviceRules[Risk Points],,-1)</f>
        <v>1</v>
      </c>
      <c r="P8597">
        <f>_xlfn.XLOOKUP(FraudData[[#This Row],[velocity_last_24h]],VelocityRules[Velocity Min],VelocityRules[Risk Points],,-1)</f>
        <v>0</v>
      </c>
      <c r="Q8597">
        <f>_xlfn.XLOOKUP(FraudData[[#This Row],[merchant_category]],MerchantRules[Merchant Category],MerchantRules[Risk Points],0)</f>
        <v>0</v>
      </c>
      <c r="R8597">
        <f>SUM(FraudData[[#This Row],[Amount Risk]:[Merchant Risk]])</f>
        <v>1</v>
      </c>
      <c r="S8597" t="str" cm="1">
        <f t="array" ref="S8597">_xlfn.IFS(FraudData[[#This Row],[Fraud Risk Score]]&gt;=8,"High Risk",FraudData[[#This Row],[Fraud Risk Score]]&gt;=6,"Medium Risk",TRUE,"Low Risk")</f>
        <v>Low Risk</v>
      </c>
    </row>
    <row r="8598" spans="1:19">
      <c r="A8598">
        <v>8597</v>
      </c>
      <c r="B8598">
        <v>135.77000000000001</v>
      </c>
      <c r="C8598">
        <v>15</v>
      </c>
      <c r="D8598" t="s">
        <v>48</v>
      </c>
      <c r="E8598">
        <v>0</v>
      </c>
      <c r="F8598">
        <v>0</v>
      </c>
      <c r="G8598">
        <v>90</v>
      </c>
      <c r="H8598">
        <v>3</v>
      </c>
      <c r="I8598">
        <v>65</v>
      </c>
      <c r="J8598">
        <v>0</v>
      </c>
      <c r="K8598">
        <f>_xlfn.XLOOKUP(FraudData[[#This Row],[amount]],AmountRules[Amount Min],AmountRules[Risk Points],,-1)</f>
        <v>0</v>
      </c>
      <c r="L8598">
        <f>_xlfn.XLOOKUP(FraudData[[#This Row],[transaction_hour]],TimeRules[Hour Min],TimeRules[Risk Points],,-1)</f>
        <v>0</v>
      </c>
      <c r="M8598">
        <f>_xlfn.XLOOKUP(FraudData[[#This Row],[foreign_transaction]],ForeignRules[Foreign Transaction],ForeignRules[Risk Points],0)</f>
        <v>0</v>
      </c>
      <c r="N8598">
        <f>_xlfn.XLOOKUP(FraudData[[#This Row],[location_mismatch]],Table10[Location Mismatch],Table10[Risk Points],0)</f>
        <v>0</v>
      </c>
      <c r="O8598">
        <f>_xlfn.XLOOKUP(FraudData[[#This Row],[device_trust_score]],DeviceRules[Device Min],DeviceRules[Risk Points],,-1)</f>
        <v>0</v>
      </c>
      <c r="P8598">
        <f>_xlfn.XLOOKUP(FraudData[[#This Row],[velocity_last_24h]],VelocityRules[Velocity Min],VelocityRules[Risk Points],,-1)</f>
        <v>0</v>
      </c>
      <c r="Q8598">
        <f>_xlfn.XLOOKUP(FraudData[[#This Row],[merchant_category]],MerchantRules[Merchant Category],MerchantRules[Risk Points],0)</f>
        <v>0</v>
      </c>
      <c r="R8598">
        <f>SUM(FraudData[[#This Row],[Amount Risk]:[Merchant Risk]])</f>
        <v>0</v>
      </c>
      <c r="S8598" t="str" cm="1">
        <f t="array" ref="S8598">_xlfn.IFS(FraudData[[#This Row],[Fraud Risk Score]]&gt;=8,"High Risk",FraudData[[#This Row],[Fraud Risk Score]]&gt;=6,"Medium Risk",TRUE,"Low Risk")</f>
        <v>Low Risk</v>
      </c>
    </row>
    <row r="8599" spans="1:19">
      <c r="A8599">
        <v>8598</v>
      </c>
      <c r="B8599">
        <v>76.92</v>
      </c>
      <c r="C8599">
        <v>1</v>
      </c>
      <c r="D8599" t="s">
        <v>48</v>
      </c>
      <c r="E8599">
        <v>0</v>
      </c>
      <c r="F8599">
        <v>0</v>
      </c>
      <c r="G8599">
        <v>28</v>
      </c>
      <c r="H8599">
        <v>1</v>
      </c>
      <c r="I8599">
        <v>53</v>
      </c>
      <c r="J8599">
        <v>0</v>
      </c>
      <c r="K8599">
        <f>_xlfn.XLOOKUP(FraudData[[#This Row],[amount]],AmountRules[Amount Min],AmountRules[Risk Points],,-1)</f>
        <v>0</v>
      </c>
      <c r="L8599">
        <f>_xlfn.XLOOKUP(FraudData[[#This Row],[transaction_hour]],TimeRules[Hour Min],TimeRules[Risk Points],,-1)</f>
        <v>3</v>
      </c>
      <c r="M8599">
        <f>_xlfn.XLOOKUP(FraudData[[#This Row],[foreign_transaction]],ForeignRules[Foreign Transaction],ForeignRules[Risk Points],0)</f>
        <v>0</v>
      </c>
      <c r="N8599">
        <f>_xlfn.XLOOKUP(FraudData[[#This Row],[location_mismatch]],Table10[Location Mismatch],Table10[Risk Points],0)</f>
        <v>0</v>
      </c>
      <c r="O8599">
        <f>_xlfn.XLOOKUP(FraudData[[#This Row],[device_trust_score]],DeviceRules[Device Min],DeviceRules[Risk Points],,-1)</f>
        <v>3</v>
      </c>
      <c r="P8599">
        <f>_xlfn.XLOOKUP(FraudData[[#This Row],[velocity_last_24h]],VelocityRules[Velocity Min],VelocityRules[Risk Points],,-1)</f>
        <v>0</v>
      </c>
      <c r="Q8599">
        <f>_xlfn.XLOOKUP(FraudData[[#This Row],[merchant_category]],MerchantRules[Merchant Category],MerchantRules[Risk Points],0)</f>
        <v>0</v>
      </c>
      <c r="R8599">
        <f>SUM(FraudData[[#This Row],[Amount Risk]:[Merchant Risk]])</f>
        <v>6</v>
      </c>
      <c r="S8599" t="str" cm="1">
        <f t="array" ref="S8599">_xlfn.IFS(FraudData[[#This Row],[Fraud Risk Score]]&gt;=8,"High Risk",FraudData[[#This Row],[Fraud Risk Score]]&gt;=6,"Medium Risk",TRUE,"Low Risk")</f>
        <v>Medium Risk</v>
      </c>
    </row>
    <row r="8600" spans="1:19">
      <c r="A8600">
        <v>8599</v>
      </c>
      <c r="B8600">
        <v>132.31</v>
      </c>
      <c r="C8600">
        <v>16</v>
      </c>
      <c r="D8600" t="s">
        <v>47</v>
      </c>
      <c r="E8600">
        <v>0</v>
      </c>
      <c r="F8600">
        <v>1</v>
      </c>
      <c r="G8600">
        <v>53</v>
      </c>
      <c r="H8600">
        <v>1</v>
      </c>
      <c r="I8600">
        <v>24</v>
      </c>
      <c r="J8600">
        <v>0</v>
      </c>
      <c r="K8600">
        <f>_xlfn.XLOOKUP(FraudData[[#This Row],[amount]],AmountRules[Amount Min],AmountRules[Risk Points],,-1)</f>
        <v>0</v>
      </c>
      <c r="L8600">
        <f>_xlfn.XLOOKUP(FraudData[[#This Row],[transaction_hour]],TimeRules[Hour Min],TimeRules[Risk Points],,-1)</f>
        <v>0</v>
      </c>
      <c r="M8600">
        <f>_xlfn.XLOOKUP(FraudData[[#This Row],[foreign_transaction]],ForeignRules[Foreign Transaction],ForeignRules[Risk Points],0)</f>
        <v>0</v>
      </c>
      <c r="N8600">
        <f>_xlfn.XLOOKUP(FraudData[[#This Row],[location_mismatch]],Table10[Location Mismatch],Table10[Risk Points],0)</f>
        <v>3</v>
      </c>
      <c r="O8600">
        <f>_xlfn.XLOOKUP(FraudData[[#This Row],[device_trust_score]],DeviceRules[Device Min],DeviceRules[Risk Points],,-1)</f>
        <v>1</v>
      </c>
      <c r="P8600">
        <f>_xlfn.XLOOKUP(FraudData[[#This Row],[velocity_last_24h]],VelocityRules[Velocity Min],VelocityRules[Risk Points],,-1)</f>
        <v>0</v>
      </c>
      <c r="Q8600">
        <f>_xlfn.XLOOKUP(FraudData[[#This Row],[merchant_category]],MerchantRules[Merchant Category],MerchantRules[Risk Points],0)</f>
        <v>0</v>
      </c>
      <c r="R8600">
        <f>SUM(FraudData[[#This Row],[Amount Risk]:[Merchant Risk]])</f>
        <v>4</v>
      </c>
      <c r="S8600" t="str" cm="1">
        <f t="array" ref="S8600">_xlfn.IFS(FraudData[[#This Row],[Fraud Risk Score]]&gt;=8,"High Risk",FraudData[[#This Row],[Fraud Risk Score]]&gt;=6,"Medium Risk",TRUE,"Low Risk")</f>
        <v>Low Risk</v>
      </c>
    </row>
    <row r="8601" spans="1:19">
      <c r="A8601">
        <v>8600</v>
      </c>
      <c r="B8601">
        <v>191.76</v>
      </c>
      <c r="C8601">
        <v>9</v>
      </c>
      <c r="D8601" t="s">
        <v>50</v>
      </c>
      <c r="E8601">
        <v>0</v>
      </c>
      <c r="F8601">
        <v>0</v>
      </c>
      <c r="G8601">
        <v>73</v>
      </c>
      <c r="H8601">
        <v>3</v>
      </c>
      <c r="I8601">
        <v>59</v>
      </c>
      <c r="J8601">
        <v>0</v>
      </c>
      <c r="K8601">
        <f>_xlfn.XLOOKUP(FraudData[[#This Row],[amount]],AmountRules[Amount Min],AmountRules[Risk Points],,-1)</f>
        <v>0</v>
      </c>
      <c r="L8601">
        <f>_xlfn.XLOOKUP(FraudData[[#This Row],[transaction_hour]],TimeRules[Hour Min],TimeRules[Risk Points],,-1)</f>
        <v>0</v>
      </c>
      <c r="M8601">
        <f>_xlfn.XLOOKUP(FraudData[[#This Row],[foreign_transaction]],ForeignRules[Foreign Transaction],ForeignRules[Risk Points],0)</f>
        <v>0</v>
      </c>
      <c r="N8601">
        <f>_xlfn.XLOOKUP(FraudData[[#This Row],[location_mismatch]],Table10[Location Mismatch],Table10[Risk Points],0)</f>
        <v>0</v>
      </c>
      <c r="O8601">
        <f>_xlfn.XLOOKUP(FraudData[[#This Row],[device_trust_score]],DeviceRules[Device Min],DeviceRules[Risk Points],,-1)</f>
        <v>0</v>
      </c>
      <c r="P8601">
        <f>_xlfn.XLOOKUP(FraudData[[#This Row],[velocity_last_24h]],VelocityRules[Velocity Min],VelocityRules[Risk Points],,-1)</f>
        <v>0</v>
      </c>
      <c r="Q8601">
        <f>_xlfn.XLOOKUP(FraudData[[#This Row],[merchant_category]],MerchantRules[Merchant Category],MerchantRules[Risk Points],0)</f>
        <v>0</v>
      </c>
      <c r="R8601">
        <f>SUM(FraudData[[#This Row],[Amount Risk]:[Merchant Risk]])</f>
        <v>0</v>
      </c>
      <c r="S8601" t="str" cm="1">
        <f t="array" ref="S8601">_xlfn.IFS(FraudData[[#This Row],[Fraud Risk Score]]&gt;=8,"High Risk",FraudData[[#This Row],[Fraud Risk Score]]&gt;=6,"Medium Risk",TRUE,"Low Risk")</f>
        <v>Low Risk</v>
      </c>
    </row>
    <row r="8602" spans="1:19">
      <c r="A8602">
        <v>8601</v>
      </c>
      <c r="B8602">
        <v>97.54</v>
      </c>
      <c r="C8602">
        <v>6</v>
      </c>
      <c r="D8602" t="s">
        <v>47</v>
      </c>
      <c r="E8602">
        <v>0</v>
      </c>
      <c r="F8602">
        <v>0</v>
      </c>
      <c r="G8602">
        <v>47</v>
      </c>
      <c r="H8602">
        <v>1</v>
      </c>
      <c r="I8602">
        <v>51</v>
      </c>
      <c r="J8602">
        <v>0</v>
      </c>
      <c r="K8602">
        <f>_xlfn.XLOOKUP(FraudData[[#This Row],[amount]],AmountRules[Amount Min],AmountRules[Risk Points],,-1)</f>
        <v>0</v>
      </c>
      <c r="L8602">
        <f>_xlfn.XLOOKUP(FraudData[[#This Row],[transaction_hour]],TimeRules[Hour Min],TimeRules[Risk Points],,-1)</f>
        <v>0</v>
      </c>
      <c r="M8602">
        <f>_xlfn.XLOOKUP(FraudData[[#This Row],[foreign_transaction]],ForeignRules[Foreign Transaction],ForeignRules[Risk Points],0)</f>
        <v>0</v>
      </c>
      <c r="N8602">
        <f>_xlfn.XLOOKUP(FraudData[[#This Row],[location_mismatch]],Table10[Location Mismatch],Table10[Risk Points],0)</f>
        <v>0</v>
      </c>
      <c r="O8602">
        <f>_xlfn.XLOOKUP(FraudData[[#This Row],[device_trust_score]],DeviceRules[Device Min],DeviceRules[Risk Points],,-1)</f>
        <v>2</v>
      </c>
      <c r="P8602">
        <f>_xlfn.XLOOKUP(FraudData[[#This Row],[velocity_last_24h]],VelocityRules[Velocity Min],VelocityRules[Risk Points],,-1)</f>
        <v>0</v>
      </c>
      <c r="Q8602">
        <f>_xlfn.XLOOKUP(FraudData[[#This Row],[merchant_category]],MerchantRules[Merchant Category],MerchantRules[Risk Points],0)</f>
        <v>0</v>
      </c>
      <c r="R8602">
        <f>SUM(FraudData[[#This Row],[Amount Risk]:[Merchant Risk]])</f>
        <v>2</v>
      </c>
      <c r="S8602" t="str" cm="1">
        <f t="array" ref="S8602">_xlfn.IFS(FraudData[[#This Row],[Fraud Risk Score]]&gt;=8,"High Risk",FraudData[[#This Row],[Fraud Risk Score]]&gt;=6,"Medium Risk",TRUE,"Low Risk")</f>
        <v>Low Risk</v>
      </c>
    </row>
    <row r="8603" spans="1:19">
      <c r="A8603">
        <v>8602</v>
      </c>
      <c r="B8603">
        <v>225.41</v>
      </c>
      <c r="C8603">
        <v>9</v>
      </c>
      <c r="D8603" t="s">
        <v>47</v>
      </c>
      <c r="E8603">
        <v>0</v>
      </c>
      <c r="F8603">
        <v>0</v>
      </c>
      <c r="G8603">
        <v>27</v>
      </c>
      <c r="H8603">
        <v>2</v>
      </c>
      <c r="I8603">
        <v>55</v>
      </c>
      <c r="J8603">
        <v>0</v>
      </c>
      <c r="K8603">
        <f>_xlfn.XLOOKUP(FraudData[[#This Row],[amount]],AmountRules[Amount Min],AmountRules[Risk Points],,-1)</f>
        <v>0</v>
      </c>
      <c r="L8603">
        <f>_xlfn.XLOOKUP(FraudData[[#This Row],[transaction_hour]],TimeRules[Hour Min],TimeRules[Risk Points],,-1)</f>
        <v>0</v>
      </c>
      <c r="M8603">
        <f>_xlfn.XLOOKUP(FraudData[[#This Row],[foreign_transaction]],ForeignRules[Foreign Transaction],ForeignRules[Risk Points],0)</f>
        <v>0</v>
      </c>
      <c r="N8603">
        <f>_xlfn.XLOOKUP(FraudData[[#This Row],[location_mismatch]],Table10[Location Mismatch],Table10[Risk Points],0)</f>
        <v>0</v>
      </c>
      <c r="O8603">
        <f>_xlfn.XLOOKUP(FraudData[[#This Row],[device_trust_score]],DeviceRules[Device Min],DeviceRules[Risk Points],,-1)</f>
        <v>3</v>
      </c>
      <c r="P8603">
        <f>_xlfn.XLOOKUP(FraudData[[#This Row],[velocity_last_24h]],VelocityRules[Velocity Min],VelocityRules[Risk Points],,-1)</f>
        <v>0</v>
      </c>
      <c r="Q8603">
        <f>_xlfn.XLOOKUP(FraudData[[#This Row],[merchant_category]],MerchantRules[Merchant Category],MerchantRules[Risk Points],0)</f>
        <v>0</v>
      </c>
      <c r="R8603">
        <f>SUM(FraudData[[#This Row],[Amount Risk]:[Merchant Risk]])</f>
        <v>3</v>
      </c>
      <c r="S8603" t="str" cm="1">
        <f t="array" ref="S8603">_xlfn.IFS(FraudData[[#This Row],[Fraud Risk Score]]&gt;=8,"High Risk",FraudData[[#This Row],[Fraud Risk Score]]&gt;=6,"Medium Risk",TRUE,"Low Risk")</f>
        <v>Low Risk</v>
      </c>
    </row>
    <row r="8604" spans="1:19">
      <c r="A8604">
        <v>8603</v>
      </c>
      <c r="B8604">
        <v>355.49</v>
      </c>
      <c r="C8604">
        <v>18</v>
      </c>
      <c r="D8604" t="s">
        <v>50</v>
      </c>
      <c r="E8604">
        <v>0</v>
      </c>
      <c r="F8604">
        <v>0</v>
      </c>
      <c r="G8604">
        <v>78</v>
      </c>
      <c r="H8604">
        <v>3</v>
      </c>
      <c r="I8604">
        <v>26</v>
      </c>
      <c r="J8604">
        <v>0</v>
      </c>
      <c r="K8604">
        <f>_xlfn.XLOOKUP(FraudData[[#This Row],[amount]],AmountRules[Amount Min],AmountRules[Risk Points],,-1)</f>
        <v>0</v>
      </c>
      <c r="L8604">
        <f>_xlfn.XLOOKUP(FraudData[[#This Row],[transaction_hour]],TimeRules[Hour Min],TimeRules[Risk Points],,-1)</f>
        <v>0</v>
      </c>
      <c r="M8604">
        <f>_xlfn.XLOOKUP(FraudData[[#This Row],[foreign_transaction]],ForeignRules[Foreign Transaction],ForeignRules[Risk Points],0)</f>
        <v>0</v>
      </c>
      <c r="N8604">
        <f>_xlfn.XLOOKUP(FraudData[[#This Row],[location_mismatch]],Table10[Location Mismatch],Table10[Risk Points],0)</f>
        <v>0</v>
      </c>
      <c r="O8604">
        <f>_xlfn.XLOOKUP(FraudData[[#This Row],[device_trust_score]],DeviceRules[Device Min],DeviceRules[Risk Points],,-1)</f>
        <v>0</v>
      </c>
      <c r="P8604">
        <f>_xlfn.XLOOKUP(FraudData[[#This Row],[velocity_last_24h]],VelocityRules[Velocity Min],VelocityRules[Risk Points],,-1)</f>
        <v>0</v>
      </c>
      <c r="Q8604">
        <f>_xlfn.XLOOKUP(FraudData[[#This Row],[merchant_category]],MerchantRules[Merchant Category],MerchantRules[Risk Points],0)</f>
        <v>0</v>
      </c>
      <c r="R8604">
        <f>SUM(FraudData[[#This Row],[Amount Risk]:[Merchant Risk]])</f>
        <v>0</v>
      </c>
      <c r="S8604" t="str" cm="1">
        <f t="array" ref="S8604">_xlfn.IFS(FraudData[[#This Row],[Fraud Risk Score]]&gt;=8,"High Risk",FraudData[[#This Row],[Fraud Risk Score]]&gt;=6,"Medium Risk",TRUE,"Low Risk")</f>
        <v>Low Risk</v>
      </c>
    </row>
    <row r="8605" spans="1:19">
      <c r="A8605">
        <v>8604</v>
      </c>
      <c r="B8605">
        <v>30.25</v>
      </c>
      <c r="C8605">
        <v>19</v>
      </c>
      <c r="D8605" t="s">
        <v>46</v>
      </c>
      <c r="E8605">
        <v>1</v>
      </c>
      <c r="F8605">
        <v>0</v>
      </c>
      <c r="G8605">
        <v>45</v>
      </c>
      <c r="H8605">
        <v>4</v>
      </c>
      <c r="I8605">
        <v>24</v>
      </c>
      <c r="J8605">
        <v>0</v>
      </c>
      <c r="K8605">
        <f>_xlfn.XLOOKUP(FraudData[[#This Row],[amount]],AmountRules[Amount Min],AmountRules[Risk Points],,-1)</f>
        <v>0</v>
      </c>
      <c r="L8605">
        <f>_xlfn.XLOOKUP(FraudData[[#This Row],[transaction_hour]],TimeRules[Hour Min],TimeRules[Risk Points],,-1)</f>
        <v>0</v>
      </c>
      <c r="M8605">
        <f>_xlfn.XLOOKUP(FraudData[[#This Row],[foreign_transaction]],ForeignRules[Foreign Transaction],ForeignRules[Risk Points],0)</f>
        <v>3</v>
      </c>
      <c r="N8605">
        <f>_xlfn.XLOOKUP(FraudData[[#This Row],[location_mismatch]],Table10[Location Mismatch],Table10[Risk Points],0)</f>
        <v>0</v>
      </c>
      <c r="O8605">
        <f>_xlfn.XLOOKUP(FraudData[[#This Row],[device_trust_score]],DeviceRules[Device Min],DeviceRules[Risk Points],,-1)</f>
        <v>2</v>
      </c>
      <c r="P8605">
        <f>_xlfn.XLOOKUP(FraudData[[#This Row],[velocity_last_24h]],VelocityRules[Velocity Min],VelocityRules[Risk Points],,-1)</f>
        <v>0</v>
      </c>
      <c r="Q8605">
        <f>_xlfn.XLOOKUP(FraudData[[#This Row],[merchant_category]],MerchantRules[Merchant Category],MerchantRules[Risk Points],0)</f>
        <v>0</v>
      </c>
      <c r="R8605">
        <f>SUM(FraudData[[#This Row],[Amount Risk]:[Merchant Risk]])</f>
        <v>5</v>
      </c>
      <c r="S8605" t="str" cm="1">
        <f t="array" ref="S8605">_xlfn.IFS(FraudData[[#This Row],[Fraud Risk Score]]&gt;=8,"High Risk",FraudData[[#This Row],[Fraud Risk Score]]&gt;=6,"Medium Risk",TRUE,"Low Risk")</f>
        <v>Low Risk</v>
      </c>
    </row>
    <row r="8606" spans="1:19">
      <c r="A8606">
        <v>8605</v>
      </c>
      <c r="B8606">
        <v>108.12</v>
      </c>
      <c r="C8606">
        <v>8</v>
      </c>
      <c r="D8606" t="s">
        <v>48</v>
      </c>
      <c r="E8606">
        <v>0</v>
      </c>
      <c r="F8606">
        <v>0</v>
      </c>
      <c r="G8606">
        <v>68</v>
      </c>
      <c r="H8606">
        <v>0</v>
      </c>
      <c r="I8606">
        <v>56</v>
      </c>
      <c r="J8606">
        <v>0</v>
      </c>
      <c r="K8606">
        <f>_xlfn.XLOOKUP(FraudData[[#This Row],[amount]],AmountRules[Amount Min],AmountRules[Risk Points],,-1)</f>
        <v>0</v>
      </c>
      <c r="L8606">
        <f>_xlfn.XLOOKUP(FraudData[[#This Row],[transaction_hour]],TimeRules[Hour Min],TimeRules[Risk Points],,-1)</f>
        <v>0</v>
      </c>
      <c r="M8606">
        <f>_xlfn.XLOOKUP(FraudData[[#This Row],[foreign_transaction]],ForeignRules[Foreign Transaction],ForeignRules[Risk Points],0)</f>
        <v>0</v>
      </c>
      <c r="N8606">
        <f>_xlfn.XLOOKUP(FraudData[[#This Row],[location_mismatch]],Table10[Location Mismatch],Table10[Risk Points],0)</f>
        <v>0</v>
      </c>
      <c r="O8606">
        <f>_xlfn.XLOOKUP(FraudData[[#This Row],[device_trust_score]],DeviceRules[Device Min],DeviceRules[Risk Points],,-1)</f>
        <v>1</v>
      </c>
      <c r="P8606">
        <f>_xlfn.XLOOKUP(FraudData[[#This Row],[velocity_last_24h]],VelocityRules[Velocity Min],VelocityRules[Risk Points],,-1)</f>
        <v>0</v>
      </c>
      <c r="Q8606">
        <f>_xlfn.XLOOKUP(FraudData[[#This Row],[merchant_category]],MerchantRules[Merchant Category],MerchantRules[Risk Points],0)</f>
        <v>0</v>
      </c>
      <c r="R8606">
        <f>SUM(FraudData[[#This Row],[Amount Risk]:[Merchant Risk]])</f>
        <v>1</v>
      </c>
      <c r="S8606" t="str" cm="1">
        <f t="array" ref="S8606">_xlfn.IFS(FraudData[[#This Row],[Fraud Risk Score]]&gt;=8,"High Risk",FraudData[[#This Row],[Fraud Risk Score]]&gt;=6,"Medium Risk",TRUE,"Low Risk")</f>
        <v>Low Risk</v>
      </c>
    </row>
    <row r="8607" spans="1:19">
      <c r="A8607">
        <v>8606</v>
      </c>
      <c r="B8607">
        <v>94.37</v>
      </c>
      <c r="C8607">
        <v>21</v>
      </c>
      <c r="D8607" t="s">
        <v>49</v>
      </c>
      <c r="E8607">
        <v>0</v>
      </c>
      <c r="F8607">
        <v>0</v>
      </c>
      <c r="G8607">
        <v>44</v>
      </c>
      <c r="H8607">
        <v>0</v>
      </c>
      <c r="I8607">
        <v>36</v>
      </c>
      <c r="J8607">
        <v>0</v>
      </c>
      <c r="K8607">
        <f>_xlfn.XLOOKUP(FraudData[[#This Row],[amount]],AmountRules[Amount Min],AmountRules[Risk Points],,-1)</f>
        <v>0</v>
      </c>
      <c r="L8607">
        <f>_xlfn.XLOOKUP(FraudData[[#This Row],[transaction_hour]],TimeRules[Hour Min],TimeRules[Risk Points],,-1)</f>
        <v>0</v>
      </c>
      <c r="M8607">
        <f>_xlfn.XLOOKUP(FraudData[[#This Row],[foreign_transaction]],ForeignRules[Foreign Transaction],ForeignRules[Risk Points],0)</f>
        <v>0</v>
      </c>
      <c r="N8607">
        <f>_xlfn.XLOOKUP(FraudData[[#This Row],[location_mismatch]],Table10[Location Mismatch],Table10[Risk Points],0)</f>
        <v>0</v>
      </c>
      <c r="O8607">
        <f>_xlfn.XLOOKUP(FraudData[[#This Row],[device_trust_score]],DeviceRules[Device Min],DeviceRules[Risk Points],,-1)</f>
        <v>2</v>
      </c>
      <c r="P8607">
        <f>_xlfn.XLOOKUP(FraudData[[#This Row],[velocity_last_24h]],VelocityRules[Velocity Min],VelocityRules[Risk Points],,-1)</f>
        <v>0</v>
      </c>
      <c r="Q8607">
        <f>_xlfn.XLOOKUP(FraudData[[#This Row],[merchant_category]],MerchantRules[Merchant Category],MerchantRules[Risk Points],0)</f>
        <v>1</v>
      </c>
      <c r="R8607">
        <f>SUM(FraudData[[#This Row],[Amount Risk]:[Merchant Risk]])</f>
        <v>3</v>
      </c>
      <c r="S8607" t="str" cm="1">
        <f t="array" ref="S8607">_xlfn.IFS(FraudData[[#This Row],[Fraud Risk Score]]&gt;=8,"High Risk",FraudData[[#This Row],[Fraud Risk Score]]&gt;=6,"Medium Risk",TRUE,"Low Risk")</f>
        <v>Low Risk</v>
      </c>
    </row>
    <row r="8608" spans="1:19">
      <c r="A8608">
        <v>8607</v>
      </c>
      <c r="B8608">
        <v>209.35</v>
      </c>
      <c r="C8608">
        <v>16</v>
      </c>
      <c r="D8608" t="s">
        <v>49</v>
      </c>
      <c r="E8608">
        <v>0</v>
      </c>
      <c r="F8608">
        <v>0</v>
      </c>
      <c r="G8608">
        <v>81</v>
      </c>
      <c r="H8608">
        <v>2</v>
      </c>
      <c r="I8608">
        <v>56</v>
      </c>
      <c r="J8608">
        <v>0</v>
      </c>
      <c r="K8608">
        <f>_xlfn.XLOOKUP(FraudData[[#This Row],[amount]],AmountRules[Amount Min],AmountRules[Risk Points],,-1)</f>
        <v>0</v>
      </c>
      <c r="L8608">
        <f>_xlfn.XLOOKUP(FraudData[[#This Row],[transaction_hour]],TimeRules[Hour Min],TimeRules[Risk Points],,-1)</f>
        <v>0</v>
      </c>
      <c r="M8608">
        <f>_xlfn.XLOOKUP(FraudData[[#This Row],[foreign_transaction]],ForeignRules[Foreign Transaction],ForeignRules[Risk Points],0)</f>
        <v>0</v>
      </c>
      <c r="N8608">
        <f>_xlfn.XLOOKUP(FraudData[[#This Row],[location_mismatch]],Table10[Location Mismatch],Table10[Risk Points],0)</f>
        <v>0</v>
      </c>
      <c r="O8608">
        <f>_xlfn.XLOOKUP(FraudData[[#This Row],[device_trust_score]],DeviceRules[Device Min],DeviceRules[Risk Points],,-1)</f>
        <v>0</v>
      </c>
      <c r="P8608">
        <f>_xlfn.XLOOKUP(FraudData[[#This Row],[velocity_last_24h]],VelocityRules[Velocity Min],VelocityRules[Risk Points],,-1)</f>
        <v>0</v>
      </c>
      <c r="Q8608">
        <f>_xlfn.XLOOKUP(FraudData[[#This Row],[merchant_category]],MerchantRules[Merchant Category],MerchantRules[Risk Points],0)</f>
        <v>1</v>
      </c>
      <c r="R8608">
        <f>SUM(FraudData[[#This Row],[Amount Risk]:[Merchant Risk]])</f>
        <v>1</v>
      </c>
      <c r="S8608" t="str" cm="1">
        <f t="array" ref="S8608">_xlfn.IFS(FraudData[[#This Row],[Fraud Risk Score]]&gt;=8,"High Risk",FraudData[[#This Row],[Fraud Risk Score]]&gt;=6,"Medium Risk",TRUE,"Low Risk")</f>
        <v>Low Risk</v>
      </c>
    </row>
    <row r="8609" spans="1:19">
      <c r="A8609">
        <v>8608</v>
      </c>
      <c r="B8609">
        <v>51.75</v>
      </c>
      <c r="C8609">
        <v>8</v>
      </c>
      <c r="D8609" t="s">
        <v>50</v>
      </c>
      <c r="E8609">
        <v>1</v>
      </c>
      <c r="F8609">
        <v>0</v>
      </c>
      <c r="G8609">
        <v>93</v>
      </c>
      <c r="H8609">
        <v>1</v>
      </c>
      <c r="I8609">
        <v>33</v>
      </c>
      <c r="J8609">
        <v>0</v>
      </c>
      <c r="K8609">
        <f>_xlfn.XLOOKUP(FraudData[[#This Row],[amount]],AmountRules[Amount Min],AmountRules[Risk Points],,-1)</f>
        <v>0</v>
      </c>
      <c r="L8609">
        <f>_xlfn.XLOOKUP(FraudData[[#This Row],[transaction_hour]],TimeRules[Hour Min],TimeRules[Risk Points],,-1)</f>
        <v>0</v>
      </c>
      <c r="M8609">
        <f>_xlfn.XLOOKUP(FraudData[[#This Row],[foreign_transaction]],ForeignRules[Foreign Transaction],ForeignRules[Risk Points],0)</f>
        <v>3</v>
      </c>
      <c r="N8609">
        <f>_xlfn.XLOOKUP(FraudData[[#This Row],[location_mismatch]],Table10[Location Mismatch],Table10[Risk Points],0)</f>
        <v>0</v>
      </c>
      <c r="O8609">
        <f>_xlfn.XLOOKUP(FraudData[[#This Row],[device_trust_score]],DeviceRules[Device Min],DeviceRules[Risk Points],,-1)</f>
        <v>0</v>
      </c>
      <c r="P8609">
        <f>_xlfn.XLOOKUP(FraudData[[#This Row],[velocity_last_24h]],VelocityRules[Velocity Min],VelocityRules[Risk Points],,-1)</f>
        <v>0</v>
      </c>
      <c r="Q8609">
        <f>_xlfn.XLOOKUP(FraudData[[#This Row],[merchant_category]],MerchantRules[Merchant Category],MerchantRules[Risk Points],0)</f>
        <v>0</v>
      </c>
      <c r="R8609">
        <f>SUM(FraudData[[#This Row],[Amount Risk]:[Merchant Risk]])</f>
        <v>3</v>
      </c>
      <c r="S8609" t="str" cm="1">
        <f t="array" ref="S8609">_xlfn.IFS(FraudData[[#This Row],[Fraud Risk Score]]&gt;=8,"High Risk",FraudData[[#This Row],[Fraud Risk Score]]&gt;=6,"Medium Risk",TRUE,"Low Risk")</f>
        <v>Low Risk</v>
      </c>
    </row>
    <row r="8610" spans="1:19">
      <c r="A8610">
        <v>8609</v>
      </c>
      <c r="B8610">
        <v>184.02</v>
      </c>
      <c r="C8610">
        <v>8</v>
      </c>
      <c r="D8610" t="s">
        <v>49</v>
      </c>
      <c r="E8610">
        <v>0</v>
      </c>
      <c r="F8610">
        <v>0</v>
      </c>
      <c r="G8610">
        <v>95</v>
      </c>
      <c r="H8610">
        <v>6</v>
      </c>
      <c r="I8610">
        <v>35</v>
      </c>
      <c r="J8610">
        <v>0</v>
      </c>
      <c r="K8610">
        <f>_xlfn.XLOOKUP(FraudData[[#This Row],[amount]],AmountRules[Amount Min],AmountRules[Risk Points],,-1)</f>
        <v>0</v>
      </c>
      <c r="L8610">
        <f>_xlfn.XLOOKUP(FraudData[[#This Row],[transaction_hour]],TimeRules[Hour Min],TimeRules[Risk Points],,-1)</f>
        <v>0</v>
      </c>
      <c r="M8610">
        <f>_xlfn.XLOOKUP(FraudData[[#This Row],[foreign_transaction]],ForeignRules[Foreign Transaction],ForeignRules[Risk Points],0)</f>
        <v>0</v>
      </c>
      <c r="N8610">
        <f>_xlfn.XLOOKUP(FraudData[[#This Row],[location_mismatch]],Table10[Location Mismatch],Table10[Risk Points],0)</f>
        <v>0</v>
      </c>
      <c r="O8610">
        <f>_xlfn.XLOOKUP(FraudData[[#This Row],[device_trust_score]],DeviceRules[Device Min],DeviceRules[Risk Points],,-1)</f>
        <v>0</v>
      </c>
      <c r="P8610">
        <f>_xlfn.XLOOKUP(FraudData[[#This Row],[velocity_last_24h]],VelocityRules[Velocity Min],VelocityRules[Risk Points],,-1)</f>
        <v>3</v>
      </c>
      <c r="Q8610">
        <f>_xlfn.XLOOKUP(FraudData[[#This Row],[merchant_category]],MerchantRules[Merchant Category],MerchantRules[Risk Points],0)</f>
        <v>1</v>
      </c>
      <c r="R8610">
        <f>SUM(FraudData[[#This Row],[Amount Risk]:[Merchant Risk]])</f>
        <v>4</v>
      </c>
      <c r="S8610" t="str" cm="1">
        <f t="array" ref="S8610">_xlfn.IFS(FraudData[[#This Row],[Fraud Risk Score]]&gt;=8,"High Risk",FraudData[[#This Row],[Fraud Risk Score]]&gt;=6,"Medium Risk",TRUE,"Low Risk")</f>
        <v>Low Risk</v>
      </c>
    </row>
    <row r="8611" spans="1:19">
      <c r="A8611">
        <v>8610</v>
      </c>
      <c r="B8611">
        <v>377.92</v>
      </c>
      <c r="C8611">
        <v>4</v>
      </c>
      <c r="D8611" t="s">
        <v>46</v>
      </c>
      <c r="E8611">
        <v>0</v>
      </c>
      <c r="F8611">
        <v>0</v>
      </c>
      <c r="G8611">
        <v>76</v>
      </c>
      <c r="H8611">
        <v>3</v>
      </c>
      <c r="I8611">
        <v>24</v>
      </c>
      <c r="J8611">
        <v>0</v>
      </c>
      <c r="K8611">
        <f>_xlfn.XLOOKUP(FraudData[[#This Row],[amount]],AmountRules[Amount Min],AmountRules[Risk Points],,-1)</f>
        <v>0</v>
      </c>
      <c r="L8611">
        <f>_xlfn.XLOOKUP(FraudData[[#This Row],[transaction_hour]],TimeRules[Hour Min],TimeRules[Risk Points],,-1)</f>
        <v>0</v>
      </c>
      <c r="M8611">
        <f>_xlfn.XLOOKUP(FraudData[[#This Row],[foreign_transaction]],ForeignRules[Foreign Transaction],ForeignRules[Risk Points],0)</f>
        <v>0</v>
      </c>
      <c r="N8611">
        <f>_xlfn.XLOOKUP(FraudData[[#This Row],[location_mismatch]],Table10[Location Mismatch],Table10[Risk Points],0)</f>
        <v>0</v>
      </c>
      <c r="O8611">
        <f>_xlfn.XLOOKUP(FraudData[[#This Row],[device_trust_score]],DeviceRules[Device Min],DeviceRules[Risk Points],,-1)</f>
        <v>0</v>
      </c>
      <c r="P8611">
        <f>_xlfn.XLOOKUP(FraudData[[#This Row],[velocity_last_24h]],VelocityRules[Velocity Min],VelocityRules[Risk Points],,-1)</f>
        <v>0</v>
      </c>
      <c r="Q8611">
        <f>_xlfn.XLOOKUP(FraudData[[#This Row],[merchant_category]],MerchantRules[Merchant Category],MerchantRules[Risk Points],0)</f>
        <v>0</v>
      </c>
      <c r="R8611">
        <f>SUM(FraudData[[#This Row],[Amount Risk]:[Merchant Risk]])</f>
        <v>0</v>
      </c>
      <c r="S8611" t="str" cm="1">
        <f t="array" ref="S8611">_xlfn.IFS(FraudData[[#This Row],[Fraud Risk Score]]&gt;=8,"High Risk",FraudData[[#This Row],[Fraud Risk Score]]&gt;=6,"Medium Risk",TRUE,"Low Risk")</f>
        <v>Low Risk</v>
      </c>
    </row>
    <row r="8612" spans="1:19">
      <c r="A8612">
        <v>8611</v>
      </c>
      <c r="B8612">
        <v>97.47</v>
      </c>
      <c r="C8612">
        <v>23</v>
      </c>
      <c r="D8612" t="s">
        <v>47</v>
      </c>
      <c r="E8612">
        <v>0</v>
      </c>
      <c r="F8612">
        <v>0</v>
      </c>
      <c r="G8612">
        <v>41</v>
      </c>
      <c r="H8612">
        <v>3</v>
      </c>
      <c r="I8612">
        <v>42</v>
      </c>
      <c r="J8612">
        <v>0</v>
      </c>
      <c r="K8612">
        <f>_xlfn.XLOOKUP(FraudData[[#This Row],[amount]],AmountRules[Amount Min],AmountRules[Risk Points],,-1)</f>
        <v>0</v>
      </c>
      <c r="L8612">
        <f>_xlfn.XLOOKUP(FraudData[[#This Row],[transaction_hour]],TimeRules[Hour Min],TimeRules[Risk Points],,-1)</f>
        <v>1</v>
      </c>
      <c r="M8612">
        <f>_xlfn.XLOOKUP(FraudData[[#This Row],[foreign_transaction]],ForeignRules[Foreign Transaction],ForeignRules[Risk Points],0)</f>
        <v>0</v>
      </c>
      <c r="N8612">
        <f>_xlfn.XLOOKUP(FraudData[[#This Row],[location_mismatch]],Table10[Location Mismatch],Table10[Risk Points],0)</f>
        <v>0</v>
      </c>
      <c r="O8612">
        <f>_xlfn.XLOOKUP(FraudData[[#This Row],[device_trust_score]],DeviceRules[Device Min],DeviceRules[Risk Points],,-1)</f>
        <v>2</v>
      </c>
      <c r="P8612">
        <f>_xlfn.XLOOKUP(FraudData[[#This Row],[velocity_last_24h]],VelocityRules[Velocity Min],VelocityRules[Risk Points],,-1)</f>
        <v>0</v>
      </c>
      <c r="Q8612">
        <f>_xlfn.XLOOKUP(FraudData[[#This Row],[merchant_category]],MerchantRules[Merchant Category],MerchantRules[Risk Points],0)</f>
        <v>0</v>
      </c>
      <c r="R8612">
        <f>SUM(FraudData[[#This Row],[Amount Risk]:[Merchant Risk]])</f>
        <v>3</v>
      </c>
      <c r="S8612" t="str" cm="1">
        <f t="array" ref="S8612">_xlfn.IFS(FraudData[[#This Row],[Fraud Risk Score]]&gt;=8,"High Risk",FraudData[[#This Row],[Fraud Risk Score]]&gt;=6,"Medium Risk",TRUE,"Low Risk")</f>
        <v>Low Risk</v>
      </c>
    </row>
    <row r="8613" spans="1:19">
      <c r="A8613">
        <v>8612</v>
      </c>
      <c r="B8613">
        <v>435.47</v>
      </c>
      <c r="C8613">
        <v>6</v>
      </c>
      <c r="D8613" t="s">
        <v>48</v>
      </c>
      <c r="E8613">
        <v>0</v>
      </c>
      <c r="F8613">
        <v>0</v>
      </c>
      <c r="G8613">
        <v>90</v>
      </c>
      <c r="H8613">
        <v>4</v>
      </c>
      <c r="I8613">
        <v>48</v>
      </c>
      <c r="J8613">
        <v>0</v>
      </c>
      <c r="K8613">
        <f>_xlfn.XLOOKUP(FraudData[[#This Row],[amount]],AmountRules[Amount Min],AmountRules[Risk Points],,-1)</f>
        <v>0</v>
      </c>
      <c r="L8613">
        <f>_xlfn.XLOOKUP(FraudData[[#This Row],[transaction_hour]],TimeRules[Hour Min],TimeRules[Risk Points],,-1)</f>
        <v>0</v>
      </c>
      <c r="M8613">
        <f>_xlfn.XLOOKUP(FraudData[[#This Row],[foreign_transaction]],ForeignRules[Foreign Transaction],ForeignRules[Risk Points],0)</f>
        <v>0</v>
      </c>
      <c r="N8613">
        <f>_xlfn.XLOOKUP(FraudData[[#This Row],[location_mismatch]],Table10[Location Mismatch],Table10[Risk Points],0)</f>
        <v>0</v>
      </c>
      <c r="O8613">
        <f>_xlfn.XLOOKUP(FraudData[[#This Row],[device_trust_score]],DeviceRules[Device Min],DeviceRules[Risk Points],,-1)</f>
        <v>0</v>
      </c>
      <c r="P8613">
        <f>_xlfn.XLOOKUP(FraudData[[#This Row],[velocity_last_24h]],VelocityRules[Velocity Min],VelocityRules[Risk Points],,-1)</f>
        <v>0</v>
      </c>
      <c r="Q8613">
        <f>_xlfn.XLOOKUP(FraudData[[#This Row],[merchant_category]],MerchantRules[Merchant Category],MerchantRules[Risk Points],0)</f>
        <v>0</v>
      </c>
      <c r="R8613">
        <f>SUM(FraudData[[#This Row],[Amount Risk]:[Merchant Risk]])</f>
        <v>0</v>
      </c>
      <c r="S8613" t="str" cm="1">
        <f t="array" ref="S8613">_xlfn.IFS(FraudData[[#This Row],[Fraud Risk Score]]&gt;=8,"High Risk",FraudData[[#This Row],[Fraud Risk Score]]&gt;=6,"Medium Risk",TRUE,"Low Risk")</f>
        <v>Low Risk</v>
      </c>
    </row>
    <row r="8614" spans="1:19">
      <c r="A8614">
        <v>8613</v>
      </c>
      <c r="B8614">
        <v>897.39</v>
      </c>
      <c r="C8614">
        <v>10</v>
      </c>
      <c r="D8614" t="s">
        <v>49</v>
      </c>
      <c r="E8614">
        <v>0</v>
      </c>
      <c r="F8614">
        <v>0</v>
      </c>
      <c r="G8614">
        <v>36</v>
      </c>
      <c r="H8614">
        <v>4</v>
      </c>
      <c r="I8614">
        <v>65</v>
      </c>
      <c r="J8614">
        <v>0</v>
      </c>
      <c r="K8614">
        <f>_xlfn.XLOOKUP(FraudData[[#This Row],[amount]],AmountRules[Amount Min],AmountRules[Risk Points],,-1)</f>
        <v>1</v>
      </c>
      <c r="L8614">
        <f>_xlfn.XLOOKUP(FraudData[[#This Row],[transaction_hour]],TimeRules[Hour Min],TimeRules[Risk Points],,-1)</f>
        <v>0</v>
      </c>
      <c r="M8614">
        <f>_xlfn.XLOOKUP(FraudData[[#This Row],[foreign_transaction]],ForeignRules[Foreign Transaction],ForeignRules[Risk Points],0)</f>
        <v>0</v>
      </c>
      <c r="N8614">
        <f>_xlfn.XLOOKUP(FraudData[[#This Row],[location_mismatch]],Table10[Location Mismatch],Table10[Risk Points],0)</f>
        <v>0</v>
      </c>
      <c r="O8614">
        <f>_xlfn.XLOOKUP(FraudData[[#This Row],[device_trust_score]],DeviceRules[Device Min],DeviceRules[Risk Points],,-1)</f>
        <v>2</v>
      </c>
      <c r="P8614">
        <f>_xlfn.XLOOKUP(FraudData[[#This Row],[velocity_last_24h]],VelocityRules[Velocity Min],VelocityRules[Risk Points],,-1)</f>
        <v>0</v>
      </c>
      <c r="Q8614">
        <f>_xlfn.XLOOKUP(FraudData[[#This Row],[merchant_category]],MerchantRules[Merchant Category],MerchantRules[Risk Points],0)</f>
        <v>1</v>
      </c>
      <c r="R8614">
        <f>SUM(FraudData[[#This Row],[Amount Risk]:[Merchant Risk]])</f>
        <v>4</v>
      </c>
      <c r="S8614" t="str" cm="1">
        <f t="array" ref="S8614">_xlfn.IFS(FraudData[[#This Row],[Fraud Risk Score]]&gt;=8,"High Risk",FraudData[[#This Row],[Fraud Risk Score]]&gt;=6,"Medium Risk",TRUE,"Low Risk")</f>
        <v>Low Risk</v>
      </c>
    </row>
    <row r="8615" spans="1:19">
      <c r="A8615">
        <v>8614</v>
      </c>
      <c r="B8615">
        <v>20.190000000000001</v>
      </c>
      <c r="C8615">
        <v>7</v>
      </c>
      <c r="D8615" t="s">
        <v>49</v>
      </c>
      <c r="E8615">
        <v>0</v>
      </c>
      <c r="F8615">
        <v>0</v>
      </c>
      <c r="G8615">
        <v>82</v>
      </c>
      <c r="H8615">
        <v>2</v>
      </c>
      <c r="I8615">
        <v>40</v>
      </c>
      <c r="J8615">
        <v>0</v>
      </c>
      <c r="K8615">
        <f>_xlfn.XLOOKUP(FraudData[[#This Row],[amount]],AmountRules[Amount Min],AmountRules[Risk Points],,-1)</f>
        <v>0</v>
      </c>
      <c r="L8615">
        <f>_xlfn.XLOOKUP(FraudData[[#This Row],[transaction_hour]],TimeRules[Hour Min],TimeRules[Risk Points],,-1)</f>
        <v>0</v>
      </c>
      <c r="M8615">
        <f>_xlfn.XLOOKUP(FraudData[[#This Row],[foreign_transaction]],ForeignRules[Foreign Transaction],ForeignRules[Risk Points],0)</f>
        <v>0</v>
      </c>
      <c r="N8615">
        <f>_xlfn.XLOOKUP(FraudData[[#This Row],[location_mismatch]],Table10[Location Mismatch],Table10[Risk Points],0)</f>
        <v>0</v>
      </c>
      <c r="O8615">
        <f>_xlfn.XLOOKUP(FraudData[[#This Row],[device_trust_score]],DeviceRules[Device Min],DeviceRules[Risk Points],,-1)</f>
        <v>0</v>
      </c>
      <c r="P8615">
        <f>_xlfn.XLOOKUP(FraudData[[#This Row],[velocity_last_24h]],VelocityRules[Velocity Min],VelocityRules[Risk Points],,-1)</f>
        <v>0</v>
      </c>
      <c r="Q8615">
        <f>_xlfn.XLOOKUP(FraudData[[#This Row],[merchant_category]],MerchantRules[Merchant Category],MerchantRules[Risk Points],0)</f>
        <v>1</v>
      </c>
      <c r="R8615">
        <f>SUM(FraudData[[#This Row],[Amount Risk]:[Merchant Risk]])</f>
        <v>1</v>
      </c>
      <c r="S8615" t="str" cm="1">
        <f t="array" ref="S8615">_xlfn.IFS(FraudData[[#This Row],[Fraud Risk Score]]&gt;=8,"High Risk",FraudData[[#This Row],[Fraud Risk Score]]&gt;=6,"Medium Risk",TRUE,"Low Risk")</f>
        <v>Low Risk</v>
      </c>
    </row>
    <row r="8616" spans="1:19">
      <c r="A8616">
        <v>8615</v>
      </c>
      <c r="B8616">
        <v>47.76</v>
      </c>
      <c r="C8616">
        <v>13</v>
      </c>
      <c r="D8616" t="s">
        <v>50</v>
      </c>
      <c r="E8616">
        <v>0</v>
      </c>
      <c r="F8616">
        <v>0</v>
      </c>
      <c r="G8616">
        <v>29</v>
      </c>
      <c r="H8616">
        <v>6</v>
      </c>
      <c r="I8616">
        <v>66</v>
      </c>
      <c r="J8616">
        <v>0</v>
      </c>
      <c r="K8616">
        <f>_xlfn.XLOOKUP(FraudData[[#This Row],[amount]],AmountRules[Amount Min],AmountRules[Risk Points],,-1)</f>
        <v>0</v>
      </c>
      <c r="L8616">
        <f>_xlfn.XLOOKUP(FraudData[[#This Row],[transaction_hour]],TimeRules[Hour Min],TimeRules[Risk Points],,-1)</f>
        <v>0</v>
      </c>
      <c r="M8616">
        <f>_xlfn.XLOOKUP(FraudData[[#This Row],[foreign_transaction]],ForeignRules[Foreign Transaction],ForeignRules[Risk Points],0)</f>
        <v>0</v>
      </c>
      <c r="N8616">
        <f>_xlfn.XLOOKUP(FraudData[[#This Row],[location_mismatch]],Table10[Location Mismatch],Table10[Risk Points],0)</f>
        <v>0</v>
      </c>
      <c r="O8616">
        <f>_xlfn.XLOOKUP(FraudData[[#This Row],[device_trust_score]],DeviceRules[Device Min],DeviceRules[Risk Points],,-1)</f>
        <v>3</v>
      </c>
      <c r="P8616">
        <f>_xlfn.XLOOKUP(FraudData[[#This Row],[velocity_last_24h]],VelocityRules[Velocity Min],VelocityRules[Risk Points],,-1)</f>
        <v>3</v>
      </c>
      <c r="Q8616">
        <f>_xlfn.XLOOKUP(FraudData[[#This Row],[merchant_category]],MerchantRules[Merchant Category],MerchantRules[Risk Points],0)</f>
        <v>0</v>
      </c>
      <c r="R8616">
        <f>SUM(FraudData[[#This Row],[Amount Risk]:[Merchant Risk]])</f>
        <v>6</v>
      </c>
      <c r="S8616" t="str" cm="1">
        <f t="array" ref="S8616">_xlfn.IFS(FraudData[[#This Row],[Fraud Risk Score]]&gt;=8,"High Risk",FraudData[[#This Row],[Fraud Risk Score]]&gt;=6,"Medium Risk",TRUE,"Low Risk")</f>
        <v>Medium Risk</v>
      </c>
    </row>
    <row r="8617" spans="1:19">
      <c r="A8617">
        <v>8616</v>
      </c>
      <c r="B8617">
        <v>540.6</v>
      </c>
      <c r="C8617">
        <v>1</v>
      </c>
      <c r="D8617" t="s">
        <v>50</v>
      </c>
      <c r="E8617">
        <v>0</v>
      </c>
      <c r="F8617">
        <v>0</v>
      </c>
      <c r="G8617">
        <v>96</v>
      </c>
      <c r="H8617">
        <v>1</v>
      </c>
      <c r="I8617">
        <v>40</v>
      </c>
      <c r="J8617">
        <v>0</v>
      </c>
      <c r="K8617">
        <f>_xlfn.XLOOKUP(FraudData[[#This Row],[amount]],AmountRules[Amount Min],AmountRules[Risk Points],,-1)</f>
        <v>1</v>
      </c>
      <c r="L8617">
        <f>_xlfn.XLOOKUP(FraudData[[#This Row],[transaction_hour]],TimeRules[Hour Min],TimeRules[Risk Points],,-1)</f>
        <v>3</v>
      </c>
      <c r="M8617">
        <f>_xlfn.XLOOKUP(FraudData[[#This Row],[foreign_transaction]],ForeignRules[Foreign Transaction],ForeignRules[Risk Points],0)</f>
        <v>0</v>
      </c>
      <c r="N8617">
        <f>_xlfn.XLOOKUP(FraudData[[#This Row],[location_mismatch]],Table10[Location Mismatch],Table10[Risk Points],0)</f>
        <v>0</v>
      </c>
      <c r="O8617">
        <f>_xlfn.XLOOKUP(FraudData[[#This Row],[device_trust_score]],DeviceRules[Device Min],DeviceRules[Risk Points],,-1)</f>
        <v>0</v>
      </c>
      <c r="P8617">
        <f>_xlfn.XLOOKUP(FraudData[[#This Row],[velocity_last_24h]],VelocityRules[Velocity Min],VelocityRules[Risk Points],,-1)</f>
        <v>0</v>
      </c>
      <c r="Q8617">
        <f>_xlfn.XLOOKUP(FraudData[[#This Row],[merchant_category]],MerchantRules[Merchant Category],MerchantRules[Risk Points],0)</f>
        <v>0</v>
      </c>
      <c r="R8617">
        <f>SUM(FraudData[[#This Row],[Amount Risk]:[Merchant Risk]])</f>
        <v>4</v>
      </c>
      <c r="S8617" t="str" cm="1">
        <f t="array" ref="S8617">_xlfn.IFS(FraudData[[#This Row],[Fraud Risk Score]]&gt;=8,"High Risk",FraudData[[#This Row],[Fraud Risk Score]]&gt;=6,"Medium Risk",TRUE,"Low Risk")</f>
        <v>Low Risk</v>
      </c>
    </row>
    <row r="8618" spans="1:19">
      <c r="A8618">
        <v>8617</v>
      </c>
      <c r="B8618">
        <v>572.03</v>
      </c>
      <c r="C8618">
        <v>9</v>
      </c>
      <c r="D8618" t="s">
        <v>47</v>
      </c>
      <c r="E8618">
        <v>0</v>
      </c>
      <c r="F8618">
        <v>0</v>
      </c>
      <c r="G8618">
        <v>80</v>
      </c>
      <c r="H8618">
        <v>2</v>
      </c>
      <c r="I8618">
        <v>50</v>
      </c>
      <c r="J8618">
        <v>0</v>
      </c>
      <c r="K8618">
        <f>_xlfn.XLOOKUP(FraudData[[#This Row],[amount]],AmountRules[Amount Min],AmountRules[Risk Points],,-1)</f>
        <v>1</v>
      </c>
      <c r="L8618">
        <f>_xlfn.XLOOKUP(FraudData[[#This Row],[transaction_hour]],TimeRules[Hour Min],TimeRules[Risk Points],,-1)</f>
        <v>0</v>
      </c>
      <c r="M8618">
        <f>_xlfn.XLOOKUP(FraudData[[#This Row],[foreign_transaction]],ForeignRules[Foreign Transaction],ForeignRules[Risk Points],0)</f>
        <v>0</v>
      </c>
      <c r="N8618">
        <f>_xlfn.XLOOKUP(FraudData[[#This Row],[location_mismatch]],Table10[Location Mismatch],Table10[Risk Points],0)</f>
        <v>0</v>
      </c>
      <c r="O8618">
        <f>_xlfn.XLOOKUP(FraudData[[#This Row],[device_trust_score]],DeviceRules[Device Min],DeviceRules[Risk Points],,-1)</f>
        <v>0</v>
      </c>
      <c r="P8618">
        <f>_xlfn.XLOOKUP(FraudData[[#This Row],[velocity_last_24h]],VelocityRules[Velocity Min],VelocityRules[Risk Points],,-1)</f>
        <v>0</v>
      </c>
      <c r="Q8618">
        <f>_xlfn.XLOOKUP(FraudData[[#This Row],[merchant_category]],MerchantRules[Merchant Category],MerchantRules[Risk Points],0)</f>
        <v>0</v>
      </c>
      <c r="R8618">
        <f>SUM(FraudData[[#This Row],[Amount Risk]:[Merchant Risk]])</f>
        <v>1</v>
      </c>
      <c r="S8618" t="str" cm="1">
        <f t="array" ref="S8618">_xlfn.IFS(FraudData[[#This Row],[Fraud Risk Score]]&gt;=8,"High Risk",FraudData[[#This Row],[Fraud Risk Score]]&gt;=6,"Medium Risk",TRUE,"Low Risk")</f>
        <v>Low Risk</v>
      </c>
    </row>
    <row r="8619" spans="1:19">
      <c r="A8619">
        <v>8618</v>
      </c>
      <c r="B8619">
        <v>18.510000000000002</v>
      </c>
      <c r="C8619">
        <v>20</v>
      </c>
      <c r="D8619" t="s">
        <v>48</v>
      </c>
      <c r="E8619">
        <v>0</v>
      </c>
      <c r="F8619">
        <v>0</v>
      </c>
      <c r="G8619">
        <v>70</v>
      </c>
      <c r="H8619">
        <v>3</v>
      </c>
      <c r="I8619">
        <v>61</v>
      </c>
      <c r="J8619">
        <v>0</v>
      </c>
      <c r="K8619">
        <f>_xlfn.XLOOKUP(FraudData[[#This Row],[amount]],AmountRules[Amount Min],AmountRules[Risk Points],,-1)</f>
        <v>0</v>
      </c>
      <c r="L8619">
        <f>_xlfn.XLOOKUP(FraudData[[#This Row],[transaction_hour]],TimeRules[Hour Min],TimeRules[Risk Points],,-1)</f>
        <v>0</v>
      </c>
      <c r="M8619">
        <f>_xlfn.XLOOKUP(FraudData[[#This Row],[foreign_transaction]],ForeignRules[Foreign Transaction],ForeignRules[Risk Points],0)</f>
        <v>0</v>
      </c>
      <c r="N8619">
        <f>_xlfn.XLOOKUP(FraudData[[#This Row],[location_mismatch]],Table10[Location Mismatch],Table10[Risk Points],0)</f>
        <v>0</v>
      </c>
      <c r="O8619">
        <f>_xlfn.XLOOKUP(FraudData[[#This Row],[device_trust_score]],DeviceRules[Device Min],DeviceRules[Risk Points],,-1)</f>
        <v>0</v>
      </c>
      <c r="P8619">
        <f>_xlfn.XLOOKUP(FraudData[[#This Row],[velocity_last_24h]],VelocityRules[Velocity Min],VelocityRules[Risk Points],,-1)</f>
        <v>0</v>
      </c>
      <c r="Q8619">
        <f>_xlfn.XLOOKUP(FraudData[[#This Row],[merchant_category]],MerchantRules[Merchant Category],MerchantRules[Risk Points],0)</f>
        <v>0</v>
      </c>
      <c r="R8619">
        <f>SUM(FraudData[[#This Row],[Amount Risk]:[Merchant Risk]])</f>
        <v>0</v>
      </c>
      <c r="S8619" t="str" cm="1">
        <f t="array" ref="S8619">_xlfn.IFS(FraudData[[#This Row],[Fraud Risk Score]]&gt;=8,"High Risk",FraudData[[#This Row],[Fraud Risk Score]]&gt;=6,"Medium Risk",TRUE,"Low Risk")</f>
        <v>Low Risk</v>
      </c>
    </row>
    <row r="8620" spans="1:19">
      <c r="A8620">
        <v>8619</v>
      </c>
      <c r="B8620">
        <v>2.72</v>
      </c>
      <c r="C8620">
        <v>23</v>
      </c>
      <c r="D8620" t="s">
        <v>49</v>
      </c>
      <c r="E8620">
        <v>0</v>
      </c>
      <c r="F8620">
        <v>0</v>
      </c>
      <c r="G8620">
        <v>96</v>
      </c>
      <c r="H8620">
        <v>0</v>
      </c>
      <c r="I8620">
        <v>51</v>
      </c>
      <c r="J8620">
        <v>0</v>
      </c>
      <c r="K8620">
        <f>_xlfn.XLOOKUP(FraudData[[#This Row],[amount]],AmountRules[Amount Min],AmountRules[Risk Points],,-1)</f>
        <v>0</v>
      </c>
      <c r="L8620">
        <f>_xlfn.XLOOKUP(FraudData[[#This Row],[transaction_hour]],TimeRules[Hour Min],TimeRules[Risk Points],,-1)</f>
        <v>1</v>
      </c>
      <c r="M8620">
        <f>_xlfn.XLOOKUP(FraudData[[#This Row],[foreign_transaction]],ForeignRules[Foreign Transaction],ForeignRules[Risk Points],0)</f>
        <v>0</v>
      </c>
      <c r="N8620">
        <f>_xlfn.XLOOKUP(FraudData[[#This Row],[location_mismatch]],Table10[Location Mismatch],Table10[Risk Points],0)</f>
        <v>0</v>
      </c>
      <c r="O8620">
        <f>_xlfn.XLOOKUP(FraudData[[#This Row],[device_trust_score]],DeviceRules[Device Min],DeviceRules[Risk Points],,-1)</f>
        <v>0</v>
      </c>
      <c r="P8620">
        <f>_xlfn.XLOOKUP(FraudData[[#This Row],[velocity_last_24h]],VelocityRules[Velocity Min],VelocityRules[Risk Points],,-1)</f>
        <v>0</v>
      </c>
      <c r="Q8620">
        <f>_xlfn.XLOOKUP(FraudData[[#This Row],[merchant_category]],MerchantRules[Merchant Category],MerchantRules[Risk Points],0)</f>
        <v>1</v>
      </c>
      <c r="R8620">
        <f>SUM(FraudData[[#This Row],[Amount Risk]:[Merchant Risk]])</f>
        <v>2</v>
      </c>
      <c r="S8620" t="str" cm="1">
        <f t="array" ref="S8620">_xlfn.IFS(FraudData[[#This Row],[Fraud Risk Score]]&gt;=8,"High Risk",FraudData[[#This Row],[Fraud Risk Score]]&gt;=6,"Medium Risk",TRUE,"Low Risk")</f>
        <v>Low Risk</v>
      </c>
    </row>
    <row r="8621" spans="1:19">
      <c r="A8621">
        <v>8620</v>
      </c>
      <c r="B8621">
        <v>31.62</v>
      </c>
      <c r="C8621">
        <v>15</v>
      </c>
      <c r="D8621" t="s">
        <v>47</v>
      </c>
      <c r="E8621">
        <v>0</v>
      </c>
      <c r="F8621">
        <v>0</v>
      </c>
      <c r="G8621">
        <v>42</v>
      </c>
      <c r="H8621">
        <v>1</v>
      </c>
      <c r="I8621">
        <v>26</v>
      </c>
      <c r="J8621">
        <v>0</v>
      </c>
      <c r="K8621">
        <f>_xlfn.XLOOKUP(FraudData[[#This Row],[amount]],AmountRules[Amount Min],AmountRules[Risk Points],,-1)</f>
        <v>0</v>
      </c>
      <c r="L8621">
        <f>_xlfn.XLOOKUP(FraudData[[#This Row],[transaction_hour]],TimeRules[Hour Min],TimeRules[Risk Points],,-1)</f>
        <v>0</v>
      </c>
      <c r="M8621">
        <f>_xlfn.XLOOKUP(FraudData[[#This Row],[foreign_transaction]],ForeignRules[Foreign Transaction],ForeignRules[Risk Points],0)</f>
        <v>0</v>
      </c>
      <c r="N8621">
        <f>_xlfn.XLOOKUP(FraudData[[#This Row],[location_mismatch]],Table10[Location Mismatch],Table10[Risk Points],0)</f>
        <v>0</v>
      </c>
      <c r="O8621">
        <f>_xlfn.XLOOKUP(FraudData[[#This Row],[device_trust_score]],DeviceRules[Device Min],DeviceRules[Risk Points],,-1)</f>
        <v>2</v>
      </c>
      <c r="P8621">
        <f>_xlfn.XLOOKUP(FraudData[[#This Row],[velocity_last_24h]],VelocityRules[Velocity Min],VelocityRules[Risk Points],,-1)</f>
        <v>0</v>
      </c>
      <c r="Q8621">
        <f>_xlfn.XLOOKUP(FraudData[[#This Row],[merchant_category]],MerchantRules[Merchant Category],MerchantRules[Risk Points],0)</f>
        <v>0</v>
      </c>
      <c r="R8621">
        <f>SUM(FraudData[[#This Row],[Amount Risk]:[Merchant Risk]])</f>
        <v>2</v>
      </c>
      <c r="S8621" t="str" cm="1">
        <f t="array" ref="S8621">_xlfn.IFS(FraudData[[#This Row],[Fraud Risk Score]]&gt;=8,"High Risk",FraudData[[#This Row],[Fraud Risk Score]]&gt;=6,"Medium Risk",TRUE,"Low Risk")</f>
        <v>Low Risk</v>
      </c>
    </row>
    <row r="8622" spans="1:19">
      <c r="A8622">
        <v>8621</v>
      </c>
      <c r="B8622">
        <v>994.44</v>
      </c>
      <c r="C8622">
        <v>15</v>
      </c>
      <c r="D8622" t="s">
        <v>48</v>
      </c>
      <c r="E8622">
        <v>0</v>
      </c>
      <c r="F8622">
        <v>0</v>
      </c>
      <c r="G8622">
        <v>68</v>
      </c>
      <c r="H8622">
        <v>0</v>
      </c>
      <c r="I8622">
        <v>36</v>
      </c>
      <c r="J8622">
        <v>0</v>
      </c>
      <c r="K8622">
        <f>_xlfn.XLOOKUP(FraudData[[#This Row],[amount]],AmountRules[Amount Min],AmountRules[Risk Points],,-1)</f>
        <v>1</v>
      </c>
      <c r="L8622">
        <f>_xlfn.XLOOKUP(FraudData[[#This Row],[transaction_hour]],TimeRules[Hour Min],TimeRules[Risk Points],,-1)</f>
        <v>0</v>
      </c>
      <c r="M8622">
        <f>_xlfn.XLOOKUP(FraudData[[#This Row],[foreign_transaction]],ForeignRules[Foreign Transaction],ForeignRules[Risk Points],0)</f>
        <v>0</v>
      </c>
      <c r="N8622">
        <f>_xlfn.XLOOKUP(FraudData[[#This Row],[location_mismatch]],Table10[Location Mismatch],Table10[Risk Points],0)</f>
        <v>0</v>
      </c>
      <c r="O8622">
        <f>_xlfn.XLOOKUP(FraudData[[#This Row],[device_trust_score]],DeviceRules[Device Min],DeviceRules[Risk Points],,-1)</f>
        <v>1</v>
      </c>
      <c r="P8622">
        <f>_xlfn.XLOOKUP(FraudData[[#This Row],[velocity_last_24h]],VelocityRules[Velocity Min],VelocityRules[Risk Points],,-1)</f>
        <v>0</v>
      </c>
      <c r="Q8622">
        <f>_xlfn.XLOOKUP(FraudData[[#This Row],[merchant_category]],MerchantRules[Merchant Category],MerchantRules[Risk Points],0)</f>
        <v>0</v>
      </c>
      <c r="R8622">
        <f>SUM(FraudData[[#This Row],[Amount Risk]:[Merchant Risk]])</f>
        <v>2</v>
      </c>
      <c r="S8622" t="str" cm="1">
        <f t="array" ref="S8622">_xlfn.IFS(FraudData[[#This Row],[Fraud Risk Score]]&gt;=8,"High Risk",FraudData[[#This Row],[Fraud Risk Score]]&gt;=6,"Medium Risk",TRUE,"Low Risk")</f>
        <v>Low Risk</v>
      </c>
    </row>
    <row r="8623" spans="1:19">
      <c r="A8623">
        <v>8622</v>
      </c>
      <c r="B8623">
        <v>35.72</v>
      </c>
      <c r="C8623">
        <v>18</v>
      </c>
      <c r="D8623" t="s">
        <v>47</v>
      </c>
      <c r="E8623">
        <v>0</v>
      </c>
      <c r="F8623">
        <v>0</v>
      </c>
      <c r="G8623">
        <v>67</v>
      </c>
      <c r="H8623">
        <v>2</v>
      </c>
      <c r="I8623">
        <v>50</v>
      </c>
      <c r="J8623">
        <v>0</v>
      </c>
      <c r="K8623">
        <f>_xlfn.XLOOKUP(FraudData[[#This Row],[amount]],AmountRules[Amount Min],AmountRules[Risk Points],,-1)</f>
        <v>0</v>
      </c>
      <c r="L8623">
        <f>_xlfn.XLOOKUP(FraudData[[#This Row],[transaction_hour]],TimeRules[Hour Min],TimeRules[Risk Points],,-1)</f>
        <v>0</v>
      </c>
      <c r="M8623">
        <f>_xlfn.XLOOKUP(FraudData[[#This Row],[foreign_transaction]],ForeignRules[Foreign Transaction],ForeignRules[Risk Points],0)</f>
        <v>0</v>
      </c>
      <c r="N8623">
        <f>_xlfn.XLOOKUP(FraudData[[#This Row],[location_mismatch]],Table10[Location Mismatch],Table10[Risk Points],0)</f>
        <v>0</v>
      </c>
      <c r="O8623">
        <f>_xlfn.XLOOKUP(FraudData[[#This Row],[device_trust_score]],DeviceRules[Device Min],DeviceRules[Risk Points],,-1)</f>
        <v>1</v>
      </c>
      <c r="P8623">
        <f>_xlfn.XLOOKUP(FraudData[[#This Row],[velocity_last_24h]],VelocityRules[Velocity Min],VelocityRules[Risk Points],,-1)</f>
        <v>0</v>
      </c>
      <c r="Q8623">
        <f>_xlfn.XLOOKUP(FraudData[[#This Row],[merchant_category]],MerchantRules[Merchant Category],MerchantRules[Risk Points],0)</f>
        <v>0</v>
      </c>
      <c r="R8623">
        <f>SUM(FraudData[[#This Row],[Amount Risk]:[Merchant Risk]])</f>
        <v>1</v>
      </c>
      <c r="S8623" t="str" cm="1">
        <f t="array" ref="S8623">_xlfn.IFS(FraudData[[#This Row],[Fraud Risk Score]]&gt;=8,"High Risk",FraudData[[#This Row],[Fraud Risk Score]]&gt;=6,"Medium Risk",TRUE,"Low Risk")</f>
        <v>Low Risk</v>
      </c>
    </row>
    <row r="8624" spans="1:19">
      <c r="A8624">
        <v>8623</v>
      </c>
      <c r="B8624">
        <v>125.69</v>
      </c>
      <c r="C8624">
        <v>10</v>
      </c>
      <c r="D8624" t="s">
        <v>49</v>
      </c>
      <c r="E8624">
        <v>0</v>
      </c>
      <c r="F8624">
        <v>0</v>
      </c>
      <c r="G8624">
        <v>46</v>
      </c>
      <c r="H8624">
        <v>3</v>
      </c>
      <c r="I8624">
        <v>49</v>
      </c>
      <c r="J8624">
        <v>0</v>
      </c>
      <c r="K8624">
        <f>_xlfn.XLOOKUP(FraudData[[#This Row],[amount]],AmountRules[Amount Min],AmountRules[Risk Points],,-1)</f>
        <v>0</v>
      </c>
      <c r="L8624">
        <f>_xlfn.XLOOKUP(FraudData[[#This Row],[transaction_hour]],TimeRules[Hour Min],TimeRules[Risk Points],,-1)</f>
        <v>0</v>
      </c>
      <c r="M8624">
        <f>_xlfn.XLOOKUP(FraudData[[#This Row],[foreign_transaction]],ForeignRules[Foreign Transaction],ForeignRules[Risk Points],0)</f>
        <v>0</v>
      </c>
      <c r="N8624">
        <f>_xlfn.XLOOKUP(FraudData[[#This Row],[location_mismatch]],Table10[Location Mismatch],Table10[Risk Points],0)</f>
        <v>0</v>
      </c>
      <c r="O8624">
        <f>_xlfn.XLOOKUP(FraudData[[#This Row],[device_trust_score]],DeviceRules[Device Min],DeviceRules[Risk Points],,-1)</f>
        <v>2</v>
      </c>
      <c r="P8624">
        <f>_xlfn.XLOOKUP(FraudData[[#This Row],[velocity_last_24h]],VelocityRules[Velocity Min],VelocityRules[Risk Points],,-1)</f>
        <v>0</v>
      </c>
      <c r="Q8624">
        <f>_xlfn.XLOOKUP(FraudData[[#This Row],[merchant_category]],MerchantRules[Merchant Category],MerchantRules[Risk Points],0)</f>
        <v>1</v>
      </c>
      <c r="R8624">
        <f>SUM(FraudData[[#This Row],[Amount Risk]:[Merchant Risk]])</f>
        <v>3</v>
      </c>
      <c r="S8624" t="str" cm="1">
        <f t="array" ref="S8624">_xlfn.IFS(FraudData[[#This Row],[Fraud Risk Score]]&gt;=8,"High Risk",FraudData[[#This Row],[Fraud Risk Score]]&gt;=6,"Medium Risk",TRUE,"Low Risk")</f>
        <v>Low Risk</v>
      </c>
    </row>
    <row r="8625" spans="1:19">
      <c r="A8625">
        <v>8624</v>
      </c>
      <c r="B8625">
        <v>339.59</v>
      </c>
      <c r="C8625">
        <v>5</v>
      </c>
      <c r="D8625" t="s">
        <v>50</v>
      </c>
      <c r="E8625">
        <v>0</v>
      </c>
      <c r="F8625">
        <v>0</v>
      </c>
      <c r="G8625">
        <v>84</v>
      </c>
      <c r="H8625">
        <v>3</v>
      </c>
      <c r="I8625">
        <v>29</v>
      </c>
      <c r="J8625">
        <v>0</v>
      </c>
      <c r="K8625">
        <f>_xlfn.XLOOKUP(FraudData[[#This Row],[amount]],AmountRules[Amount Min],AmountRules[Risk Points],,-1)</f>
        <v>0</v>
      </c>
      <c r="L8625">
        <f>_xlfn.XLOOKUP(FraudData[[#This Row],[transaction_hour]],TimeRules[Hour Min],TimeRules[Risk Points],,-1)</f>
        <v>0</v>
      </c>
      <c r="M8625">
        <f>_xlfn.XLOOKUP(FraudData[[#This Row],[foreign_transaction]],ForeignRules[Foreign Transaction],ForeignRules[Risk Points],0)</f>
        <v>0</v>
      </c>
      <c r="N8625">
        <f>_xlfn.XLOOKUP(FraudData[[#This Row],[location_mismatch]],Table10[Location Mismatch],Table10[Risk Points],0)</f>
        <v>0</v>
      </c>
      <c r="O8625">
        <f>_xlfn.XLOOKUP(FraudData[[#This Row],[device_trust_score]],DeviceRules[Device Min],DeviceRules[Risk Points],,-1)</f>
        <v>0</v>
      </c>
      <c r="P8625">
        <f>_xlfn.XLOOKUP(FraudData[[#This Row],[velocity_last_24h]],VelocityRules[Velocity Min],VelocityRules[Risk Points],,-1)</f>
        <v>0</v>
      </c>
      <c r="Q8625">
        <f>_xlfn.XLOOKUP(FraudData[[#This Row],[merchant_category]],MerchantRules[Merchant Category],MerchantRules[Risk Points],0)</f>
        <v>0</v>
      </c>
      <c r="R8625">
        <f>SUM(FraudData[[#This Row],[Amount Risk]:[Merchant Risk]])</f>
        <v>0</v>
      </c>
      <c r="S8625" t="str" cm="1">
        <f t="array" ref="S8625">_xlfn.IFS(FraudData[[#This Row],[Fraud Risk Score]]&gt;=8,"High Risk",FraudData[[#This Row],[Fraud Risk Score]]&gt;=6,"Medium Risk",TRUE,"Low Risk")</f>
        <v>Low Risk</v>
      </c>
    </row>
    <row r="8626" spans="1:19">
      <c r="A8626">
        <v>8625</v>
      </c>
      <c r="B8626">
        <v>3.71</v>
      </c>
      <c r="C8626">
        <v>5</v>
      </c>
      <c r="D8626" t="s">
        <v>50</v>
      </c>
      <c r="E8626">
        <v>0</v>
      </c>
      <c r="F8626">
        <v>0</v>
      </c>
      <c r="G8626">
        <v>87</v>
      </c>
      <c r="H8626">
        <v>2</v>
      </c>
      <c r="I8626">
        <v>31</v>
      </c>
      <c r="J8626">
        <v>0</v>
      </c>
      <c r="K8626">
        <f>_xlfn.XLOOKUP(FraudData[[#This Row],[amount]],AmountRules[Amount Min],AmountRules[Risk Points],,-1)</f>
        <v>0</v>
      </c>
      <c r="L8626">
        <f>_xlfn.XLOOKUP(FraudData[[#This Row],[transaction_hour]],TimeRules[Hour Min],TimeRules[Risk Points],,-1)</f>
        <v>0</v>
      </c>
      <c r="M8626">
        <f>_xlfn.XLOOKUP(FraudData[[#This Row],[foreign_transaction]],ForeignRules[Foreign Transaction],ForeignRules[Risk Points],0)</f>
        <v>0</v>
      </c>
      <c r="N8626">
        <f>_xlfn.XLOOKUP(FraudData[[#This Row],[location_mismatch]],Table10[Location Mismatch],Table10[Risk Points],0)</f>
        <v>0</v>
      </c>
      <c r="O8626">
        <f>_xlfn.XLOOKUP(FraudData[[#This Row],[device_trust_score]],DeviceRules[Device Min],DeviceRules[Risk Points],,-1)</f>
        <v>0</v>
      </c>
      <c r="P8626">
        <f>_xlfn.XLOOKUP(FraudData[[#This Row],[velocity_last_24h]],VelocityRules[Velocity Min],VelocityRules[Risk Points],,-1)</f>
        <v>0</v>
      </c>
      <c r="Q8626">
        <f>_xlfn.XLOOKUP(FraudData[[#This Row],[merchant_category]],MerchantRules[Merchant Category],MerchantRules[Risk Points],0)</f>
        <v>0</v>
      </c>
      <c r="R8626">
        <f>SUM(FraudData[[#This Row],[Amount Risk]:[Merchant Risk]])</f>
        <v>0</v>
      </c>
      <c r="S8626" t="str" cm="1">
        <f t="array" ref="S8626">_xlfn.IFS(FraudData[[#This Row],[Fraud Risk Score]]&gt;=8,"High Risk",FraudData[[#This Row],[Fraud Risk Score]]&gt;=6,"Medium Risk",TRUE,"Low Risk")</f>
        <v>Low Risk</v>
      </c>
    </row>
    <row r="8627" spans="1:19">
      <c r="A8627">
        <v>8626</v>
      </c>
      <c r="B8627">
        <v>166.96</v>
      </c>
      <c r="C8627">
        <v>6</v>
      </c>
      <c r="D8627" t="s">
        <v>50</v>
      </c>
      <c r="E8627">
        <v>0</v>
      </c>
      <c r="F8627">
        <v>0</v>
      </c>
      <c r="G8627">
        <v>48</v>
      </c>
      <c r="H8627">
        <v>0</v>
      </c>
      <c r="I8627">
        <v>30</v>
      </c>
      <c r="J8627">
        <v>0</v>
      </c>
      <c r="K8627">
        <f>_xlfn.XLOOKUP(FraudData[[#This Row],[amount]],AmountRules[Amount Min],AmountRules[Risk Points],,-1)</f>
        <v>0</v>
      </c>
      <c r="L8627">
        <f>_xlfn.XLOOKUP(FraudData[[#This Row],[transaction_hour]],TimeRules[Hour Min],TimeRules[Risk Points],,-1)</f>
        <v>0</v>
      </c>
      <c r="M8627">
        <f>_xlfn.XLOOKUP(FraudData[[#This Row],[foreign_transaction]],ForeignRules[Foreign Transaction],ForeignRules[Risk Points],0)</f>
        <v>0</v>
      </c>
      <c r="N8627">
        <f>_xlfn.XLOOKUP(FraudData[[#This Row],[location_mismatch]],Table10[Location Mismatch],Table10[Risk Points],0)</f>
        <v>0</v>
      </c>
      <c r="O8627">
        <f>_xlfn.XLOOKUP(FraudData[[#This Row],[device_trust_score]],DeviceRules[Device Min],DeviceRules[Risk Points],,-1)</f>
        <v>2</v>
      </c>
      <c r="P8627">
        <f>_xlfn.XLOOKUP(FraudData[[#This Row],[velocity_last_24h]],VelocityRules[Velocity Min],VelocityRules[Risk Points],,-1)</f>
        <v>0</v>
      </c>
      <c r="Q8627">
        <f>_xlfn.XLOOKUP(FraudData[[#This Row],[merchant_category]],MerchantRules[Merchant Category],MerchantRules[Risk Points],0)</f>
        <v>0</v>
      </c>
      <c r="R8627">
        <f>SUM(FraudData[[#This Row],[Amount Risk]:[Merchant Risk]])</f>
        <v>2</v>
      </c>
      <c r="S8627" t="str" cm="1">
        <f t="array" ref="S8627">_xlfn.IFS(FraudData[[#This Row],[Fraud Risk Score]]&gt;=8,"High Risk",FraudData[[#This Row],[Fraud Risk Score]]&gt;=6,"Medium Risk",TRUE,"Low Risk")</f>
        <v>Low Risk</v>
      </c>
    </row>
    <row r="8628" spans="1:19">
      <c r="A8628">
        <v>8627</v>
      </c>
      <c r="B8628">
        <v>58.39</v>
      </c>
      <c r="C8628">
        <v>15</v>
      </c>
      <c r="D8628" t="s">
        <v>46</v>
      </c>
      <c r="E8628">
        <v>0</v>
      </c>
      <c r="F8628">
        <v>0</v>
      </c>
      <c r="G8628">
        <v>89</v>
      </c>
      <c r="H8628">
        <v>1</v>
      </c>
      <c r="I8628">
        <v>27</v>
      </c>
      <c r="J8628">
        <v>0</v>
      </c>
      <c r="K8628">
        <f>_xlfn.XLOOKUP(FraudData[[#This Row],[amount]],AmountRules[Amount Min],AmountRules[Risk Points],,-1)</f>
        <v>0</v>
      </c>
      <c r="L8628">
        <f>_xlfn.XLOOKUP(FraudData[[#This Row],[transaction_hour]],TimeRules[Hour Min],TimeRules[Risk Points],,-1)</f>
        <v>0</v>
      </c>
      <c r="M8628">
        <f>_xlfn.XLOOKUP(FraudData[[#This Row],[foreign_transaction]],ForeignRules[Foreign Transaction],ForeignRules[Risk Points],0)</f>
        <v>0</v>
      </c>
      <c r="N8628">
        <f>_xlfn.XLOOKUP(FraudData[[#This Row],[location_mismatch]],Table10[Location Mismatch],Table10[Risk Points],0)</f>
        <v>0</v>
      </c>
      <c r="O8628">
        <f>_xlfn.XLOOKUP(FraudData[[#This Row],[device_trust_score]],DeviceRules[Device Min],DeviceRules[Risk Points],,-1)</f>
        <v>0</v>
      </c>
      <c r="P8628">
        <f>_xlfn.XLOOKUP(FraudData[[#This Row],[velocity_last_24h]],VelocityRules[Velocity Min],VelocityRules[Risk Points],,-1)</f>
        <v>0</v>
      </c>
      <c r="Q8628">
        <f>_xlfn.XLOOKUP(FraudData[[#This Row],[merchant_category]],MerchantRules[Merchant Category],MerchantRules[Risk Points],0)</f>
        <v>0</v>
      </c>
      <c r="R8628">
        <f>SUM(FraudData[[#This Row],[Amount Risk]:[Merchant Risk]])</f>
        <v>0</v>
      </c>
      <c r="S8628" t="str" cm="1">
        <f t="array" ref="S8628">_xlfn.IFS(FraudData[[#This Row],[Fraud Risk Score]]&gt;=8,"High Risk",FraudData[[#This Row],[Fraud Risk Score]]&gt;=6,"Medium Risk",TRUE,"Low Risk")</f>
        <v>Low Risk</v>
      </c>
    </row>
    <row r="8629" spans="1:19">
      <c r="A8629">
        <v>8628</v>
      </c>
      <c r="B8629">
        <v>356.93</v>
      </c>
      <c r="C8629">
        <v>12</v>
      </c>
      <c r="D8629" t="s">
        <v>47</v>
      </c>
      <c r="E8629">
        <v>1</v>
      </c>
      <c r="F8629">
        <v>0</v>
      </c>
      <c r="G8629">
        <v>53</v>
      </c>
      <c r="H8629">
        <v>3</v>
      </c>
      <c r="I8629">
        <v>50</v>
      </c>
      <c r="J8629">
        <v>0</v>
      </c>
      <c r="K8629">
        <f>_xlfn.XLOOKUP(FraudData[[#This Row],[amount]],AmountRules[Amount Min],AmountRules[Risk Points],,-1)</f>
        <v>0</v>
      </c>
      <c r="L8629">
        <f>_xlfn.XLOOKUP(FraudData[[#This Row],[transaction_hour]],TimeRules[Hour Min],TimeRules[Risk Points],,-1)</f>
        <v>0</v>
      </c>
      <c r="M8629">
        <f>_xlfn.XLOOKUP(FraudData[[#This Row],[foreign_transaction]],ForeignRules[Foreign Transaction],ForeignRules[Risk Points],0)</f>
        <v>3</v>
      </c>
      <c r="N8629">
        <f>_xlfn.XLOOKUP(FraudData[[#This Row],[location_mismatch]],Table10[Location Mismatch],Table10[Risk Points],0)</f>
        <v>0</v>
      </c>
      <c r="O8629">
        <f>_xlfn.XLOOKUP(FraudData[[#This Row],[device_trust_score]],DeviceRules[Device Min],DeviceRules[Risk Points],,-1)</f>
        <v>1</v>
      </c>
      <c r="P8629">
        <f>_xlfn.XLOOKUP(FraudData[[#This Row],[velocity_last_24h]],VelocityRules[Velocity Min],VelocityRules[Risk Points],,-1)</f>
        <v>0</v>
      </c>
      <c r="Q8629">
        <f>_xlfn.XLOOKUP(FraudData[[#This Row],[merchant_category]],MerchantRules[Merchant Category],MerchantRules[Risk Points],0)</f>
        <v>0</v>
      </c>
      <c r="R8629">
        <f>SUM(FraudData[[#This Row],[Amount Risk]:[Merchant Risk]])</f>
        <v>4</v>
      </c>
      <c r="S8629" t="str" cm="1">
        <f t="array" ref="S8629">_xlfn.IFS(FraudData[[#This Row],[Fraud Risk Score]]&gt;=8,"High Risk",FraudData[[#This Row],[Fraud Risk Score]]&gt;=6,"Medium Risk",TRUE,"Low Risk")</f>
        <v>Low Risk</v>
      </c>
    </row>
    <row r="8630" spans="1:19">
      <c r="A8630">
        <v>8629</v>
      </c>
      <c r="B8630">
        <v>60</v>
      </c>
      <c r="C8630">
        <v>2</v>
      </c>
      <c r="D8630" t="s">
        <v>49</v>
      </c>
      <c r="E8630">
        <v>1</v>
      </c>
      <c r="F8630">
        <v>0</v>
      </c>
      <c r="G8630">
        <v>25</v>
      </c>
      <c r="H8630">
        <v>2</v>
      </c>
      <c r="I8630">
        <v>45</v>
      </c>
      <c r="J8630">
        <v>1</v>
      </c>
      <c r="K8630">
        <f>_xlfn.XLOOKUP(FraudData[[#This Row],[amount]],AmountRules[Amount Min],AmountRules[Risk Points],,-1)</f>
        <v>0</v>
      </c>
      <c r="L8630">
        <f>_xlfn.XLOOKUP(FraudData[[#This Row],[transaction_hour]],TimeRules[Hour Min],TimeRules[Risk Points],,-1)</f>
        <v>3</v>
      </c>
      <c r="M8630">
        <f>_xlfn.XLOOKUP(FraudData[[#This Row],[foreign_transaction]],ForeignRules[Foreign Transaction],ForeignRules[Risk Points],0)</f>
        <v>3</v>
      </c>
      <c r="N8630">
        <f>_xlfn.XLOOKUP(FraudData[[#This Row],[location_mismatch]],Table10[Location Mismatch],Table10[Risk Points],0)</f>
        <v>0</v>
      </c>
      <c r="O8630">
        <f>_xlfn.XLOOKUP(FraudData[[#This Row],[device_trust_score]],DeviceRules[Device Min],DeviceRules[Risk Points],,-1)</f>
        <v>3</v>
      </c>
      <c r="P8630">
        <f>_xlfn.XLOOKUP(FraudData[[#This Row],[velocity_last_24h]],VelocityRules[Velocity Min],VelocityRules[Risk Points],,-1)</f>
        <v>0</v>
      </c>
      <c r="Q8630">
        <f>_xlfn.XLOOKUP(FraudData[[#This Row],[merchant_category]],MerchantRules[Merchant Category],MerchantRules[Risk Points],0)</f>
        <v>1</v>
      </c>
      <c r="R8630">
        <f>SUM(FraudData[[#This Row],[Amount Risk]:[Merchant Risk]])</f>
        <v>10</v>
      </c>
      <c r="S8630" t="str" cm="1">
        <f t="array" ref="S8630">_xlfn.IFS(FraudData[[#This Row],[Fraud Risk Score]]&gt;=8,"High Risk",FraudData[[#This Row],[Fraud Risk Score]]&gt;=6,"Medium Risk",TRUE,"Low Risk")</f>
        <v>High Risk</v>
      </c>
    </row>
    <row r="8631" spans="1:19">
      <c r="A8631">
        <v>8630</v>
      </c>
      <c r="B8631">
        <v>208.94</v>
      </c>
      <c r="C8631">
        <v>23</v>
      </c>
      <c r="D8631" t="s">
        <v>47</v>
      </c>
      <c r="E8631">
        <v>0</v>
      </c>
      <c r="F8631">
        <v>0</v>
      </c>
      <c r="G8631">
        <v>25</v>
      </c>
      <c r="H8631">
        <v>5</v>
      </c>
      <c r="I8631">
        <v>38</v>
      </c>
      <c r="J8631">
        <v>0</v>
      </c>
      <c r="K8631">
        <f>_xlfn.XLOOKUP(FraudData[[#This Row],[amount]],AmountRules[Amount Min],AmountRules[Risk Points],,-1)</f>
        <v>0</v>
      </c>
      <c r="L8631">
        <f>_xlfn.XLOOKUP(FraudData[[#This Row],[transaction_hour]],TimeRules[Hour Min],TimeRules[Risk Points],,-1)</f>
        <v>1</v>
      </c>
      <c r="M8631">
        <f>_xlfn.XLOOKUP(FraudData[[#This Row],[foreign_transaction]],ForeignRules[Foreign Transaction],ForeignRules[Risk Points],0)</f>
        <v>0</v>
      </c>
      <c r="N8631">
        <f>_xlfn.XLOOKUP(FraudData[[#This Row],[location_mismatch]],Table10[Location Mismatch],Table10[Risk Points],0)</f>
        <v>0</v>
      </c>
      <c r="O8631">
        <f>_xlfn.XLOOKUP(FraudData[[#This Row],[device_trust_score]],DeviceRules[Device Min],DeviceRules[Risk Points],,-1)</f>
        <v>3</v>
      </c>
      <c r="P8631">
        <f>_xlfn.XLOOKUP(FraudData[[#This Row],[velocity_last_24h]],VelocityRules[Velocity Min],VelocityRules[Risk Points],,-1)</f>
        <v>3</v>
      </c>
      <c r="Q8631">
        <f>_xlfn.XLOOKUP(FraudData[[#This Row],[merchant_category]],MerchantRules[Merchant Category],MerchantRules[Risk Points],0)</f>
        <v>0</v>
      </c>
      <c r="R8631">
        <f>SUM(FraudData[[#This Row],[Amount Risk]:[Merchant Risk]])</f>
        <v>7</v>
      </c>
      <c r="S8631" t="str" cm="1">
        <f t="array" ref="S8631">_xlfn.IFS(FraudData[[#This Row],[Fraud Risk Score]]&gt;=8,"High Risk",FraudData[[#This Row],[Fraud Risk Score]]&gt;=6,"Medium Risk",TRUE,"Low Risk")</f>
        <v>Medium Risk</v>
      </c>
    </row>
    <row r="8632" spans="1:19">
      <c r="A8632">
        <v>8631</v>
      </c>
      <c r="B8632">
        <v>201.88</v>
      </c>
      <c r="C8632">
        <v>23</v>
      </c>
      <c r="D8632" t="s">
        <v>50</v>
      </c>
      <c r="E8632">
        <v>0</v>
      </c>
      <c r="F8632">
        <v>0</v>
      </c>
      <c r="G8632">
        <v>97</v>
      </c>
      <c r="H8632">
        <v>0</v>
      </c>
      <c r="I8632">
        <v>38</v>
      </c>
      <c r="J8632">
        <v>0</v>
      </c>
      <c r="K8632">
        <f>_xlfn.XLOOKUP(FraudData[[#This Row],[amount]],AmountRules[Amount Min],AmountRules[Risk Points],,-1)</f>
        <v>0</v>
      </c>
      <c r="L8632">
        <f>_xlfn.XLOOKUP(FraudData[[#This Row],[transaction_hour]],TimeRules[Hour Min],TimeRules[Risk Points],,-1)</f>
        <v>1</v>
      </c>
      <c r="M8632">
        <f>_xlfn.XLOOKUP(FraudData[[#This Row],[foreign_transaction]],ForeignRules[Foreign Transaction],ForeignRules[Risk Points],0)</f>
        <v>0</v>
      </c>
      <c r="N8632">
        <f>_xlfn.XLOOKUP(FraudData[[#This Row],[location_mismatch]],Table10[Location Mismatch],Table10[Risk Points],0)</f>
        <v>0</v>
      </c>
      <c r="O8632">
        <f>_xlfn.XLOOKUP(FraudData[[#This Row],[device_trust_score]],DeviceRules[Device Min],DeviceRules[Risk Points],,-1)</f>
        <v>0</v>
      </c>
      <c r="P8632">
        <f>_xlfn.XLOOKUP(FraudData[[#This Row],[velocity_last_24h]],VelocityRules[Velocity Min],VelocityRules[Risk Points],,-1)</f>
        <v>0</v>
      </c>
      <c r="Q8632">
        <f>_xlfn.XLOOKUP(FraudData[[#This Row],[merchant_category]],MerchantRules[Merchant Category],MerchantRules[Risk Points],0)</f>
        <v>0</v>
      </c>
      <c r="R8632">
        <f>SUM(FraudData[[#This Row],[Amount Risk]:[Merchant Risk]])</f>
        <v>1</v>
      </c>
      <c r="S8632" t="str" cm="1">
        <f t="array" ref="S8632">_xlfn.IFS(FraudData[[#This Row],[Fraud Risk Score]]&gt;=8,"High Risk",FraudData[[#This Row],[Fraud Risk Score]]&gt;=6,"Medium Risk",TRUE,"Low Risk")</f>
        <v>Low Risk</v>
      </c>
    </row>
    <row r="8633" spans="1:19">
      <c r="A8633">
        <v>8632</v>
      </c>
      <c r="B8633">
        <v>45.07</v>
      </c>
      <c r="C8633">
        <v>8</v>
      </c>
      <c r="D8633" t="s">
        <v>47</v>
      </c>
      <c r="E8633">
        <v>0</v>
      </c>
      <c r="F8633">
        <v>0</v>
      </c>
      <c r="G8633">
        <v>45</v>
      </c>
      <c r="H8633">
        <v>3</v>
      </c>
      <c r="I8633">
        <v>46</v>
      </c>
      <c r="J8633">
        <v>0</v>
      </c>
      <c r="K8633">
        <f>_xlfn.XLOOKUP(FraudData[[#This Row],[amount]],AmountRules[Amount Min],AmountRules[Risk Points],,-1)</f>
        <v>0</v>
      </c>
      <c r="L8633">
        <f>_xlfn.XLOOKUP(FraudData[[#This Row],[transaction_hour]],TimeRules[Hour Min],TimeRules[Risk Points],,-1)</f>
        <v>0</v>
      </c>
      <c r="M8633">
        <f>_xlfn.XLOOKUP(FraudData[[#This Row],[foreign_transaction]],ForeignRules[Foreign Transaction],ForeignRules[Risk Points],0)</f>
        <v>0</v>
      </c>
      <c r="N8633">
        <f>_xlfn.XLOOKUP(FraudData[[#This Row],[location_mismatch]],Table10[Location Mismatch],Table10[Risk Points],0)</f>
        <v>0</v>
      </c>
      <c r="O8633">
        <f>_xlfn.XLOOKUP(FraudData[[#This Row],[device_trust_score]],DeviceRules[Device Min],DeviceRules[Risk Points],,-1)</f>
        <v>2</v>
      </c>
      <c r="P8633">
        <f>_xlfn.XLOOKUP(FraudData[[#This Row],[velocity_last_24h]],VelocityRules[Velocity Min],VelocityRules[Risk Points],,-1)</f>
        <v>0</v>
      </c>
      <c r="Q8633">
        <f>_xlfn.XLOOKUP(FraudData[[#This Row],[merchant_category]],MerchantRules[Merchant Category],MerchantRules[Risk Points],0)</f>
        <v>0</v>
      </c>
      <c r="R8633">
        <f>SUM(FraudData[[#This Row],[Amount Risk]:[Merchant Risk]])</f>
        <v>2</v>
      </c>
      <c r="S8633" t="str" cm="1">
        <f t="array" ref="S8633">_xlfn.IFS(FraudData[[#This Row],[Fraud Risk Score]]&gt;=8,"High Risk",FraudData[[#This Row],[Fraud Risk Score]]&gt;=6,"Medium Risk",TRUE,"Low Risk")</f>
        <v>Low Risk</v>
      </c>
    </row>
    <row r="8634" spans="1:19">
      <c r="A8634">
        <v>8633</v>
      </c>
      <c r="B8634">
        <v>6.38</v>
      </c>
      <c r="C8634">
        <v>23</v>
      </c>
      <c r="D8634" t="s">
        <v>48</v>
      </c>
      <c r="E8634">
        <v>0</v>
      </c>
      <c r="F8634">
        <v>0</v>
      </c>
      <c r="G8634">
        <v>52</v>
      </c>
      <c r="H8634">
        <v>1</v>
      </c>
      <c r="I8634">
        <v>58</v>
      </c>
      <c r="J8634">
        <v>0</v>
      </c>
      <c r="K8634">
        <f>_xlfn.XLOOKUP(FraudData[[#This Row],[amount]],AmountRules[Amount Min],AmountRules[Risk Points],,-1)</f>
        <v>0</v>
      </c>
      <c r="L8634">
        <f>_xlfn.XLOOKUP(FraudData[[#This Row],[transaction_hour]],TimeRules[Hour Min],TimeRules[Risk Points],,-1)</f>
        <v>1</v>
      </c>
      <c r="M8634">
        <f>_xlfn.XLOOKUP(FraudData[[#This Row],[foreign_transaction]],ForeignRules[Foreign Transaction],ForeignRules[Risk Points],0)</f>
        <v>0</v>
      </c>
      <c r="N8634">
        <f>_xlfn.XLOOKUP(FraudData[[#This Row],[location_mismatch]],Table10[Location Mismatch],Table10[Risk Points],0)</f>
        <v>0</v>
      </c>
      <c r="O8634">
        <f>_xlfn.XLOOKUP(FraudData[[#This Row],[device_trust_score]],DeviceRules[Device Min],DeviceRules[Risk Points],,-1)</f>
        <v>1</v>
      </c>
      <c r="P8634">
        <f>_xlfn.XLOOKUP(FraudData[[#This Row],[velocity_last_24h]],VelocityRules[Velocity Min],VelocityRules[Risk Points],,-1)</f>
        <v>0</v>
      </c>
      <c r="Q8634">
        <f>_xlfn.XLOOKUP(FraudData[[#This Row],[merchant_category]],MerchantRules[Merchant Category],MerchantRules[Risk Points],0)</f>
        <v>0</v>
      </c>
      <c r="R8634">
        <f>SUM(FraudData[[#This Row],[Amount Risk]:[Merchant Risk]])</f>
        <v>2</v>
      </c>
      <c r="S8634" t="str" cm="1">
        <f t="array" ref="S8634">_xlfn.IFS(FraudData[[#This Row],[Fraud Risk Score]]&gt;=8,"High Risk",FraudData[[#This Row],[Fraud Risk Score]]&gt;=6,"Medium Risk",TRUE,"Low Risk")</f>
        <v>Low Risk</v>
      </c>
    </row>
    <row r="8635" spans="1:19">
      <c r="A8635">
        <v>8634</v>
      </c>
      <c r="B8635">
        <v>94.75</v>
      </c>
      <c r="C8635">
        <v>2</v>
      </c>
      <c r="D8635" t="s">
        <v>47</v>
      </c>
      <c r="E8635">
        <v>0</v>
      </c>
      <c r="F8635">
        <v>0</v>
      </c>
      <c r="G8635">
        <v>42</v>
      </c>
      <c r="H8635">
        <v>1</v>
      </c>
      <c r="I8635">
        <v>49</v>
      </c>
      <c r="J8635">
        <v>0</v>
      </c>
      <c r="K8635">
        <f>_xlfn.XLOOKUP(FraudData[[#This Row],[amount]],AmountRules[Amount Min],AmountRules[Risk Points],,-1)</f>
        <v>0</v>
      </c>
      <c r="L8635">
        <f>_xlfn.XLOOKUP(FraudData[[#This Row],[transaction_hour]],TimeRules[Hour Min],TimeRules[Risk Points],,-1)</f>
        <v>3</v>
      </c>
      <c r="M8635">
        <f>_xlfn.XLOOKUP(FraudData[[#This Row],[foreign_transaction]],ForeignRules[Foreign Transaction],ForeignRules[Risk Points],0)</f>
        <v>0</v>
      </c>
      <c r="N8635">
        <f>_xlfn.XLOOKUP(FraudData[[#This Row],[location_mismatch]],Table10[Location Mismatch],Table10[Risk Points],0)</f>
        <v>0</v>
      </c>
      <c r="O8635">
        <f>_xlfn.XLOOKUP(FraudData[[#This Row],[device_trust_score]],DeviceRules[Device Min],DeviceRules[Risk Points],,-1)</f>
        <v>2</v>
      </c>
      <c r="P8635">
        <f>_xlfn.XLOOKUP(FraudData[[#This Row],[velocity_last_24h]],VelocityRules[Velocity Min],VelocityRules[Risk Points],,-1)</f>
        <v>0</v>
      </c>
      <c r="Q8635">
        <f>_xlfn.XLOOKUP(FraudData[[#This Row],[merchant_category]],MerchantRules[Merchant Category],MerchantRules[Risk Points],0)</f>
        <v>0</v>
      </c>
      <c r="R8635">
        <f>SUM(FraudData[[#This Row],[Amount Risk]:[Merchant Risk]])</f>
        <v>5</v>
      </c>
      <c r="S8635" t="str" cm="1">
        <f t="array" ref="S8635">_xlfn.IFS(FraudData[[#This Row],[Fraud Risk Score]]&gt;=8,"High Risk",FraudData[[#This Row],[Fraud Risk Score]]&gt;=6,"Medium Risk",TRUE,"Low Risk")</f>
        <v>Low Risk</v>
      </c>
    </row>
    <row r="8636" spans="1:19">
      <c r="A8636">
        <v>8635</v>
      </c>
      <c r="B8636">
        <v>61.44</v>
      </c>
      <c r="C8636">
        <v>5</v>
      </c>
      <c r="D8636" t="s">
        <v>46</v>
      </c>
      <c r="E8636">
        <v>0</v>
      </c>
      <c r="F8636">
        <v>0</v>
      </c>
      <c r="G8636">
        <v>76</v>
      </c>
      <c r="H8636">
        <v>3</v>
      </c>
      <c r="I8636">
        <v>32</v>
      </c>
      <c r="J8636">
        <v>0</v>
      </c>
      <c r="K8636">
        <f>_xlfn.XLOOKUP(FraudData[[#This Row],[amount]],AmountRules[Amount Min],AmountRules[Risk Points],,-1)</f>
        <v>0</v>
      </c>
      <c r="L8636">
        <f>_xlfn.XLOOKUP(FraudData[[#This Row],[transaction_hour]],TimeRules[Hour Min],TimeRules[Risk Points],,-1)</f>
        <v>0</v>
      </c>
      <c r="M8636">
        <f>_xlfn.XLOOKUP(FraudData[[#This Row],[foreign_transaction]],ForeignRules[Foreign Transaction],ForeignRules[Risk Points],0)</f>
        <v>0</v>
      </c>
      <c r="N8636">
        <f>_xlfn.XLOOKUP(FraudData[[#This Row],[location_mismatch]],Table10[Location Mismatch],Table10[Risk Points],0)</f>
        <v>0</v>
      </c>
      <c r="O8636">
        <f>_xlfn.XLOOKUP(FraudData[[#This Row],[device_trust_score]],DeviceRules[Device Min],DeviceRules[Risk Points],,-1)</f>
        <v>0</v>
      </c>
      <c r="P8636">
        <f>_xlfn.XLOOKUP(FraudData[[#This Row],[velocity_last_24h]],VelocityRules[Velocity Min],VelocityRules[Risk Points],,-1)</f>
        <v>0</v>
      </c>
      <c r="Q8636">
        <f>_xlfn.XLOOKUP(FraudData[[#This Row],[merchant_category]],MerchantRules[Merchant Category],MerchantRules[Risk Points],0)</f>
        <v>0</v>
      </c>
      <c r="R8636">
        <f>SUM(FraudData[[#This Row],[Amount Risk]:[Merchant Risk]])</f>
        <v>0</v>
      </c>
      <c r="S8636" t="str" cm="1">
        <f t="array" ref="S8636">_xlfn.IFS(FraudData[[#This Row],[Fraud Risk Score]]&gt;=8,"High Risk",FraudData[[#This Row],[Fraud Risk Score]]&gt;=6,"Medium Risk",TRUE,"Low Risk")</f>
        <v>Low Risk</v>
      </c>
    </row>
    <row r="8637" spans="1:19">
      <c r="A8637">
        <v>8636</v>
      </c>
      <c r="B8637">
        <v>297.97000000000003</v>
      </c>
      <c r="C8637">
        <v>16</v>
      </c>
      <c r="D8637" t="s">
        <v>46</v>
      </c>
      <c r="E8637">
        <v>0</v>
      </c>
      <c r="F8637">
        <v>0</v>
      </c>
      <c r="G8637">
        <v>90</v>
      </c>
      <c r="H8637">
        <v>0</v>
      </c>
      <c r="I8637">
        <v>65</v>
      </c>
      <c r="J8637">
        <v>0</v>
      </c>
      <c r="K8637">
        <f>_xlfn.XLOOKUP(FraudData[[#This Row],[amount]],AmountRules[Amount Min],AmountRules[Risk Points],,-1)</f>
        <v>0</v>
      </c>
      <c r="L8637">
        <f>_xlfn.XLOOKUP(FraudData[[#This Row],[transaction_hour]],TimeRules[Hour Min],TimeRules[Risk Points],,-1)</f>
        <v>0</v>
      </c>
      <c r="M8637">
        <f>_xlfn.XLOOKUP(FraudData[[#This Row],[foreign_transaction]],ForeignRules[Foreign Transaction],ForeignRules[Risk Points],0)</f>
        <v>0</v>
      </c>
      <c r="N8637">
        <f>_xlfn.XLOOKUP(FraudData[[#This Row],[location_mismatch]],Table10[Location Mismatch],Table10[Risk Points],0)</f>
        <v>0</v>
      </c>
      <c r="O8637">
        <f>_xlfn.XLOOKUP(FraudData[[#This Row],[device_trust_score]],DeviceRules[Device Min],DeviceRules[Risk Points],,-1)</f>
        <v>0</v>
      </c>
      <c r="P8637">
        <f>_xlfn.XLOOKUP(FraudData[[#This Row],[velocity_last_24h]],VelocityRules[Velocity Min],VelocityRules[Risk Points],,-1)</f>
        <v>0</v>
      </c>
      <c r="Q8637">
        <f>_xlfn.XLOOKUP(FraudData[[#This Row],[merchant_category]],MerchantRules[Merchant Category],MerchantRules[Risk Points],0)</f>
        <v>0</v>
      </c>
      <c r="R8637">
        <f>SUM(FraudData[[#This Row],[Amount Risk]:[Merchant Risk]])</f>
        <v>0</v>
      </c>
      <c r="S8637" t="str" cm="1">
        <f t="array" ref="S8637">_xlfn.IFS(FraudData[[#This Row],[Fraud Risk Score]]&gt;=8,"High Risk",FraudData[[#This Row],[Fraud Risk Score]]&gt;=6,"Medium Risk",TRUE,"Low Risk")</f>
        <v>Low Risk</v>
      </c>
    </row>
    <row r="8638" spans="1:19">
      <c r="A8638">
        <v>8637</v>
      </c>
      <c r="B8638">
        <v>290.02999999999997</v>
      </c>
      <c r="C8638">
        <v>2</v>
      </c>
      <c r="D8638" t="s">
        <v>50</v>
      </c>
      <c r="E8638">
        <v>0</v>
      </c>
      <c r="F8638">
        <v>0</v>
      </c>
      <c r="G8638">
        <v>86</v>
      </c>
      <c r="H8638">
        <v>1</v>
      </c>
      <c r="I8638">
        <v>39</v>
      </c>
      <c r="J8638">
        <v>0</v>
      </c>
      <c r="K8638">
        <f>_xlfn.XLOOKUP(FraudData[[#This Row],[amount]],AmountRules[Amount Min],AmountRules[Risk Points],,-1)</f>
        <v>0</v>
      </c>
      <c r="L8638">
        <f>_xlfn.XLOOKUP(FraudData[[#This Row],[transaction_hour]],TimeRules[Hour Min],TimeRules[Risk Points],,-1)</f>
        <v>3</v>
      </c>
      <c r="M8638">
        <f>_xlfn.XLOOKUP(FraudData[[#This Row],[foreign_transaction]],ForeignRules[Foreign Transaction],ForeignRules[Risk Points],0)</f>
        <v>0</v>
      </c>
      <c r="N8638">
        <f>_xlfn.XLOOKUP(FraudData[[#This Row],[location_mismatch]],Table10[Location Mismatch],Table10[Risk Points],0)</f>
        <v>0</v>
      </c>
      <c r="O8638">
        <f>_xlfn.XLOOKUP(FraudData[[#This Row],[device_trust_score]],DeviceRules[Device Min],DeviceRules[Risk Points],,-1)</f>
        <v>0</v>
      </c>
      <c r="P8638">
        <f>_xlfn.XLOOKUP(FraudData[[#This Row],[velocity_last_24h]],VelocityRules[Velocity Min],VelocityRules[Risk Points],,-1)</f>
        <v>0</v>
      </c>
      <c r="Q8638">
        <f>_xlfn.XLOOKUP(FraudData[[#This Row],[merchant_category]],MerchantRules[Merchant Category],MerchantRules[Risk Points],0)</f>
        <v>0</v>
      </c>
      <c r="R8638">
        <f>SUM(FraudData[[#This Row],[Amount Risk]:[Merchant Risk]])</f>
        <v>3</v>
      </c>
      <c r="S8638" t="str" cm="1">
        <f t="array" ref="S8638">_xlfn.IFS(FraudData[[#This Row],[Fraud Risk Score]]&gt;=8,"High Risk",FraudData[[#This Row],[Fraud Risk Score]]&gt;=6,"Medium Risk",TRUE,"Low Risk")</f>
        <v>Low Risk</v>
      </c>
    </row>
    <row r="8639" spans="1:19">
      <c r="A8639">
        <v>8638</v>
      </c>
      <c r="B8639">
        <v>109.92</v>
      </c>
      <c r="C8639">
        <v>1</v>
      </c>
      <c r="D8639" t="s">
        <v>49</v>
      </c>
      <c r="E8639">
        <v>0</v>
      </c>
      <c r="F8639">
        <v>0</v>
      </c>
      <c r="G8639">
        <v>43</v>
      </c>
      <c r="H8639">
        <v>0</v>
      </c>
      <c r="I8639">
        <v>42</v>
      </c>
      <c r="J8639">
        <v>0</v>
      </c>
      <c r="K8639">
        <f>_xlfn.XLOOKUP(FraudData[[#This Row],[amount]],AmountRules[Amount Min],AmountRules[Risk Points],,-1)</f>
        <v>0</v>
      </c>
      <c r="L8639">
        <f>_xlfn.XLOOKUP(FraudData[[#This Row],[transaction_hour]],TimeRules[Hour Min],TimeRules[Risk Points],,-1)</f>
        <v>3</v>
      </c>
      <c r="M8639">
        <f>_xlfn.XLOOKUP(FraudData[[#This Row],[foreign_transaction]],ForeignRules[Foreign Transaction],ForeignRules[Risk Points],0)</f>
        <v>0</v>
      </c>
      <c r="N8639">
        <f>_xlfn.XLOOKUP(FraudData[[#This Row],[location_mismatch]],Table10[Location Mismatch],Table10[Risk Points],0)</f>
        <v>0</v>
      </c>
      <c r="O8639">
        <f>_xlfn.XLOOKUP(FraudData[[#This Row],[device_trust_score]],DeviceRules[Device Min],DeviceRules[Risk Points],,-1)</f>
        <v>2</v>
      </c>
      <c r="P8639">
        <f>_xlfn.XLOOKUP(FraudData[[#This Row],[velocity_last_24h]],VelocityRules[Velocity Min],VelocityRules[Risk Points],,-1)</f>
        <v>0</v>
      </c>
      <c r="Q8639">
        <f>_xlfn.XLOOKUP(FraudData[[#This Row],[merchant_category]],MerchantRules[Merchant Category],MerchantRules[Risk Points],0)</f>
        <v>1</v>
      </c>
      <c r="R8639">
        <f>SUM(FraudData[[#This Row],[Amount Risk]:[Merchant Risk]])</f>
        <v>6</v>
      </c>
      <c r="S8639" t="str" cm="1">
        <f t="array" ref="S8639">_xlfn.IFS(FraudData[[#This Row],[Fraud Risk Score]]&gt;=8,"High Risk",FraudData[[#This Row],[Fraud Risk Score]]&gt;=6,"Medium Risk",TRUE,"Low Risk")</f>
        <v>Medium Risk</v>
      </c>
    </row>
    <row r="8640" spans="1:19">
      <c r="A8640">
        <v>8639</v>
      </c>
      <c r="B8640">
        <v>167.89</v>
      </c>
      <c r="C8640">
        <v>11</v>
      </c>
      <c r="D8640" t="s">
        <v>48</v>
      </c>
      <c r="E8640">
        <v>0</v>
      </c>
      <c r="F8640">
        <v>0</v>
      </c>
      <c r="G8640">
        <v>26</v>
      </c>
      <c r="H8640">
        <v>5</v>
      </c>
      <c r="I8640">
        <v>61</v>
      </c>
      <c r="J8640">
        <v>0</v>
      </c>
      <c r="K8640">
        <f>_xlfn.XLOOKUP(FraudData[[#This Row],[amount]],AmountRules[Amount Min],AmountRules[Risk Points],,-1)</f>
        <v>0</v>
      </c>
      <c r="L8640">
        <f>_xlfn.XLOOKUP(FraudData[[#This Row],[transaction_hour]],TimeRules[Hour Min],TimeRules[Risk Points],,-1)</f>
        <v>0</v>
      </c>
      <c r="M8640">
        <f>_xlfn.XLOOKUP(FraudData[[#This Row],[foreign_transaction]],ForeignRules[Foreign Transaction],ForeignRules[Risk Points],0)</f>
        <v>0</v>
      </c>
      <c r="N8640">
        <f>_xlfn.XLOOKUP(FraudData[[#This Row],[location_mismatch]],Table10[Location Mismatch],Table10[Risk Points],0)</f>
        <v>0</v>
      </c>
      <c r="O8640">
        <f>_xlfn.XLOOKUP(FraudData[[#This Row],[device_trust_score]],DeviceRules[Device Min],DeviceRules[Risk Points],,-1)</f>
        <v>3</v>
      </c>
      <c r="P8640">
        <f>_xlfn.XLOOKUP(FraudData[[#This Row],[velocity_last_24h]],VelocityRules[Velocity Min],VelocityRules[Risk Points],,-1)</f>
        <v>3</v>
      </c>
      <c r="Q8640">
        <f>_xlfn.XLOOKUP(FraudData[[#This Row],[merchant_category]],MerchantRules[Merchant Category],MerchantRules[Risk Points],0)</f>
        <v>0</v>
      </c>
      <c r="R8640">
        <f>SUM(FraudData[[#This Row],[Amount Risk]:[Merchant Risk]])</f>
        <v>6</v>
      </c>
      <c r="S8640" t="str" cm="1">
        <f t="array" ref="S8640">_xlfn.IFS(FraudData[[#This Row],[Fraud Risk Score]]&gt;=8,"High Risk",FraudData[[#This Row],[Fraud Risk Score]]&gt;=6,"Medium Risk",TRUE,"Low Risk")</f>
        <v>Medium Risk</v>
      </c>
    </row>
    <row r="8641" spans="1:19">
      <c r="A8641">
        <v>8640</v>
      </c>
      <c r="B8641">
        <v>166.86</v>
      </c>
      <c r="C8641">
        <v>23</v>
      </c>
      <c r="D8641" t="s">
        <v>49</v>
      </c>
      <c r="E8641">
        <v>0</v>
      </c>
      <c r="F8641">
        <v>1</v>
      </c>
      <c r="G8641">
        <v>94</v>
      </c>
      <c r="H8641">
        <v>0</v>
      </c>
      <c r="I8641">
        <v>35</v>
      </c>
      <c r="J8641">
        <v>0</v>
      </c>
      <c r="K8641">
        <f>_xlfn.XLOOKUP(FraudData[[#This Row],[amount]],AmountRules[Amount Min],AmountRules[Risk Points],,-1)</f>
        <v>0</v>
      </c>
      <c r="L8641">
        <f>_xlfn.XLOOKUP(FraudData[[#This Row],[transaction_hour]],TimeRules[Hour Min],TimeRules[Risk Points],,-1)</f>
        <v>1</v>
      </c>
      <c r="M8641">
        <f>_xlfn.XLOOKUP(FraudData[[#This Row],[foreign_transaction]],ForeignRules[Foreign Transaction],ForeignRules[Risk Points],0)</f>
        <v>0</v>
      </c>
      <c r="N8641">
        <f>_xlfn.XLOOKUP(FraudData[[#This Row],[location_mismatch]],Table10[Location Mismatch],Table10[Risk Points],0)</f>
        <v>3</v>
      </c>
      <c r="O8641">
        <f>_xlfn.XLOOKUP(FraudData[[#This Row],[device_trust_score]],DeviceRules[Device Min],DeviceRules[Risk Points],,-1)</f>
        <v>0</v>
      </c>
      <c r="P8641">
        <f>_xlfn.XLOOKUP(FraudData[[#This Row],[velocity_last_24h]],VelocityRules[Velocity Min],VelocityRules[Risk Points],,-1)</f>
        <v>0</v>
      </c>
      <c r="Q8641">
        <f>_xlfn.XLOOKUP(FraudData[[#This Row],[merchant_category]],MerchantRules[Merchant Category],MerchantRules[Risk Points],0)</f>
        <v>1</v>
      </c>
      <c r="R8641">
        <f>SUM(FraudData[[#This Row],[Amount Risk]:[Merchant Risk]])</f>
        <v>5</v>
      </c>
      <c r="S8641" t="str" cm="1">
        <f t="array" ref="S8641">_xlfn.IFS(FraudData[[#This Row],[Fraud Risk Score]]&gt;=8,"High Risk",FraudData[[#This Row],[Fraud Risk Score]]&gt;=6,"Medium Risk",TRUE,"Low Risk")</f>
        <v>Low Risk</v>
      </c>
    </row>
    <row r="8642" spans="1:19">
      <c r="A8642">
        <v>8641</v>
      </c>
      <c r="B8642">
        <v>315.97000000000003</v>
      </c>
      <c r="C8642">
        <v>5</v>
      </c>
      <c r="D8642" t="s">
        <v>49</v>
      </c>
      <c r="E8642">
        <v>0</v>
      </c>
      <c r="F8642">
        <v>0</v>
      </c>
      <c r="G8642">
        <v>79</v>
      </c>
      <c r="H8642">
        <v>2</v>
      </c>
      <c r="I8642">
        <v>53</v>
      </c>
      <c r="J8642">
        <v>0</v>
      </c>
      <c r="K8642">
        <f>_xlfn.XLOOKUP(FraudData[[#This Row],[amount]],AmountRules[Amount Min],AmountRules[Risk Points],,-1)</f>
        <v>0</v>
      </c>
      <c r="L8642">
        <f>_xlfn.XLOOKUP(FraudData[[#This Row],[transaction_hour]],TimeRules[Hour Min],TimeRules[Risk Points],,-1)</f>
        <v>0</v>
      </c>
      <c r="M8642">
        <f>_xlfn.XLOOKUP(FraudData[[#This Row],[foreign_transaction]],ForeignRules[Foreign Transaction],ForeignRules[Risk Points],0)</f>
        <v>0</v>
      </c>
      <c r="N8642">
        <f>_xlfn.XLOOKUP(FraudData[[#This Row],[location_mismatch]],Table10[Location Mismatch],Table10[Risk Points],0)</f>
        <v>0</v>
      </c>
      <c r="O8642">
        <f>_xlfn.XLOOKUP(FraudData[[#This Row],[device_trust_score]],DeviceRules[Device Min],DeviceRules[Risk Points],,-1)</f>
        <v>0</v>
      </c>
      <c r="P8642">
        <f>_xlfn.XLOOKUP(FraudData[[#This Row],[velocity_last_24h]],VelocityRules[Velocity Min],VelocityRules[Risk Points],,-1)</f>
        <v>0</v>
      </c>
      <c r="Q8642">
        <f>_xlfn.XLOOKUP(FraudData[[#This Row],[merchant_category]],MerchantRules[Merchant Category],MerchantRules[Risk Points],0)</f>
        <v>1</v>
      </c>
      <c r="R8642">
        <f>SUM(FraudData[[#This Row],[Amount Risk]:[Merchant Risk]])</f>
        <v>1</v>
      </c>
      <c r="S8642" t="str" cm="1">
        <f t="array" ref="S8642">_xlfn.IFS(FraudData[[#This Row],[Fraud Risk Score]]&gt;=8,"High Risk",FraudData[[#This Row],[Fraud Risk Score]]&gt;=6,"Medium Risk",TRUE,"Low Risk")</f>
        <v>Low Risk</v>
      </c>
    </row>
    <row r="8643" spans="1:19">
      <c r="A8643">
        <v>8642</v>
      </c>
      <c r="B8643">
        <v>99.61</v>
      </c>
      <c r="C8643">
        <v>9</v>
      </c>
      <c r="D8643" t="s">
        <v>48</v>
      </c>
      <c r="E8643">
        <v>1</v>
      </c>
      <c r="F8643">
        <v>0</v>
      </c>
      <c r="G8643">
        <v>81</v>
      </c>
      <c r="H8643">
        <v>2</v>
      </c>
      <c r="I8643">
        <v>32</v>
      </c>
      <c r="J8643">
        <v>0</v>
      </c>
      <c r="K8643">
        <f>_xlfn.XLOOKUP(FraudData[[#This Row],[amount]],AmountRules[Amount Min],AmountRules[Risk Points],,-1)</f>
        <v>0</v>
      </c>
      <c r="L8643">
        <f>_xlfn.XLOOKUP(FraudData[[#This Row],[transaction_hour]],TimeRules[Hour Min],TimeRules[Risk Points],,-1)</f>
        <v>0</v>
      </c>
      <c r="M8643">
        <f>_xlfn.XLOOKUP(FraudData[[#This Row],[foreign_transaction]],ForeignRules[Foreign Transaction],ForeignRules[Risk Points],0)</f>
        <v>3</v>
      </c>
      <c r="N8643">
        <f>_xlfn.XLOOKUP(FraudData[[#This Row],[location_mismatch]],Table10[Location Mismatch],Table10[Risk Points],0)</f>
        <v>0</v>
      </c>
      <c r="O8643">
        <f>_xlfn.XLOOKUP(FraudData[[#This Row],[device_trust_score]],DeviceRules[Device Min],DeviceRules[Risk Points],,-1)</f>
        <v>0</v>
      </c>
      <c r="P8643">
        <f>_xlfn.XLOOKUP(FraudData[[#This Row],[velocity_last_24h]],VelocityRules[Velocity Min],VelocityRules[Risk Points],,-1)</f>
        <v>0</v>
      </c>
      <c r="Q8643">
        <f>_xlfn.XLOOKUP(FraudData[[#This Row],[merchant_category]],MerchantRules[Merchant Category],MerchantRules[Risk Points],0)</f>
        <v>0</v>
      </c>
      <c r="R8643">
        <f>SUM(FraudData[[#This Row],[Amount Risk]:[Merchant Risk]])</f>
        <v>3</v>
      </c>
      <c r="S8643" t="str" cm="1">
        <f t="array" ref="S8643">_xlfn.IFS(FraudData[[#This Row],[Fraud Risk Score]]&gt;=8,"High Risk",FraudData[[#This Row],[Fraud Risk Score]]&gt;=6,"Medium Risk",TRUE,"Low Risk")</f>
        <v>Low Risk</v>
      </c>
    </row>
    <row r="8644" spans="1:19">
      <c r="A8644">
        <v>8643</v>
      </c>
      <c r="B8644">
        <v>58</v>
      </c>
      <c r="C8644">
        <v>10</v>
      </c>
      <c r="D8644" t="s">
        <v>46</v>
      </c>
      <c r="E8644">
        <v>0</v>
      </c>
      <c r="F8644">
        <v>0</v>
      </c>
      <c r="G8644">
        <v>35</v>
      </c>
      <c r="H8644">
        <v>0</v>
      </c>
      <c r="I8644">
        <v>33</v>
      </c>
      <c r="J8644">
        <v>0</v>
      </c>
      <c r="K8644">
        <f>_xlfn.XLOOKUP(FraudData[[#This Row],[amount]],AmountRules[Amount Min],AmountRules[Risk Points],,-1)</f>
        <v>0</v>
      </c>
      <c r="L8644">
        <f>_xlfn.XLOOKUP(FraudData[[#This Row],[transaction_hour]],TimeRules[Hour Min],TimeRules[Risk Points],,-1)</f>
        <v>0</v>
      </c>
      <c r="M8644">
        <f>_xlfn.XLOOKUP(FraudData[[#This Row],[foreign_transaction]],ForeignRules[Foreign Transaction],ForeignRules[Risk Points],0)</f>
        <v>0</v>
      </c>
      <c r="N8644">
        <f>_xlfn.XLOOKUP(FraudData[[#This Row],[location_mismatch]],Table10[Location Mismatch],Table10[Risk Points],0)</f>
        <v>0</v>
      </c>
      <c r="O8644">
        <f>_xlfn.XLOOKUP(FraudData[[#This Row],[device_trust_score]],DeviceRules[Device Min],DeviceRules[Risk Points],,-1)</f>
        <v>2</v>
      </c>
      <c r="P8644">
        <f>_xlfn.XLOOKUP(FraudData[[#This Row],[velocity_last_24h]],VelocityRules[Velocity Min],VelocityRules[Risk Points],,-1)</f>
        <v>0</v>
      </c>
      <c r="Q8644">
        <f>_xlfn.XLOOKUP(FraudData[[#This Row],[merchant_category]],MerchantRules[Merchant Category],MerchantRules[Risk Points],0)</f>
        <v>0</v>
      </c>
      <c r="R8644">
        <f>SUM(FraudData[[#This Row],[Amount Risk]:[Merchant Risk]])</f>
        <v>2</v>
      </c>
      <c r="S8644" t="str" cm="1">
        <f t="array" ref="S8644">_xlfn.IFS(FraudData[[#This Row],[Fraud Risk Score]]&gt;=8,"High Risk",FraudData[[#This Row],[Fraud Risk Score]]&gt;=6,"Medium Risk",TRUE,"Low Risk")</f>
        <v>Low Risk</v>
      </c>
    </row>
    <row r="8645" spans="1:19">
      <c r="A8645">
        <v>8644</v>
      </c>
      <c r="B8645">
        <v>55.43</v>
      </c>
      <c r="C8645">
        <v>15</v>
      </c>
      <c r="D8645" t="s">
        <v>50</v>
      </c>
      <c r="E8645">
        <v>0</v>
      </c>
      <c r="F8645">
        <v>1</v>
      </c>
      <c r="G8645">
        <v>40</v>
      </c>
      <c r="H8645">
        <v>3</v>
      </c>
      <c r="I8645">
        <v>30</v>
      </c>
      <c r="J8645">
        <v>0</v>
      </c>
      <c r="K8645">
        <f>_xlfn.XLOOKUP(FraudData[[#This Row],[amount]],AmountRules[Amount Min],AmountRules[Risk Points],,-1)</f>
        <v>0</v>
      </c>
      <c r="L8645">
        <f>_xlfn.XLOOKUP(FraudData[[#This Row],[transaction_hour]],TimeRules[Hour Min],TimeRules[Risk Points],,-1)</f>
        <v>0</v>
      </c>
      <c r="M8645">
        <f>_xlfn.XLOOKUP(FraudData[[#This Row],[foreign_transaction]],ForeignRules[Foreign Transaction],ForeignRules[Risk Points],0)</f>
        <v>0</v>
      </c>
      <c r="N8645">
        <f>_xlfn.XLOOKUP(FraudData[[#This Row],[location_mismatch]],Table10[Location Mismatch],Table10[Risk Points],0)</f>
        <v>3</v>
      </c>
      <c r="O8645">
        <f>_xlfn.XLOOKUP(FraudData[[#This Row],[device_trust_score]],DeviceRules[Device Min],DeviceRules[Risk Points],,-1)</f>
        <v>2</v>
      </c>
      <c r="P8645">
        <f>_xlfn.XLOOKUP(FraudData[[#This Row],[velocity_last_24h]],VelocityRules[Velocity Min],VelocityRules[Risk Points],,-1)</f>
        <v>0</v>
      </c>
      <c r="Q8645">
        <f>_xlfn.XLOOKUP(FraudData[[#This Row],[merchant_category]],MerchantRules[Merchant Category],MerchantRules[Risk Points],0)</f>
        <v>0</v>
      </c>
      <c r="R8645">
        <f>SUM(FraudData[[#This Row],[Amount Risk]:[Merchant Risk]])</f>
        <v>5</v>
      </c>
      <c r="S8645" t="str" cm="1">
        <f t="array" ref="S8645">_xlfn.IFS(FraudData[[#This Row],[Fraud Risk Score]]&gt;=8,"High Risk",FraudData[[#This Row],[Fraud Risk Score]]&gt;=6,"Medium Risk",TRUE,"Low Risk")</f>
        <v>Low Risk</v>
      </c>
    </row>
    <row r="8646" spans="1:19">
      <c r="A8646">
        <v>8645</v>
      </c>
      <c r="B8646">
        <v>138.29</v>
      </c>
      <c r="C8646">
        <v>15</v>
      </c>
      <c r="D8646" t="s">
        <v>47</v>
      </c>
      <c r="E8646">
        <v>1</v>
      </c>
      <c r="F8646">
        <v>1</v>
      </c>
      <c r="G8646">
        <v>86</v>
      </c>
      <c r="H8646">
        <v>3</v>
      </c>
      <c r="I8646">
        <v>68</v>
      </c>
      <c r="J8646">
        <v>0</v>
      </c>
      <c r="K8646">
        <f>_xlfn.XLOOKUP(FraudData[[#This Row],[amount]],AmountRules[Amount Min],AmountRules[Risk Points],,-1)</f>
        <v>0</v>
      </c>
      <c r="L8646">
        <f>_xlfn.XLOOKUP(FraudData[[#This Row],[transaction_hour]],TimeRules[Hour Min],TimeRules[Risk Points],,-1)</f>
        <v>0</v>
      </c>
      <c r="M8646">
        <f>_xlfn.XLOOKUP(FraudData[[#This Row],[foreign_transaction]],ForeignRules[Foreign Transaction],ForeignRules[Risk Points],0)</f>
        <v>3</v>
      </c>
      <c r="N8646">
        <f>_xlfn.XLOOKUP(FraudData[[#This Row],[location_mismatch]],Table10[Location Mismatch],Table10[Risk Points],0)</f>
        <v>3</v>
      </c>
      <c r="O8646">
        <f>_xlfn.XLOOKUP(FraudData[[#This Row],[device_trust_score]],DeviceRules[Device Min],DeviceRules[Risk Points],,-1)</f>
        <v>0</v>
      </c>
      <c r="P8646">
        <f>_xlfn.XLOOKUP(FraudData[[#This Row],[velocity_last_24h]],VelocityRules[Velocity Min],VelocityRules[Risk Points],,-1)</f>
        <v>0</v>
      </c>
      <c r="Q8646">
        <f>_xlfn.XLOOKUP(FraudData[[#This Row],[merchant_category]],MerchantRules[Merchant Category],MerchantRules[Risk Points],0)</f>
        <v>0</v>
      </c>
      <c r="R8646">
        <f>SUM(FraudData[[#This Row],[Amount Risk]:[Merchant Risk]])</f>
        <v>6</v>
      </c>
      <c r="S8646" t="str" cm="1">
        <f t="array" ref="S8646">_xlfn.IFS(FraudData[[#This Row],[Fraud Risk Score]]&gt;=8,"High Risk",FraudData[[#This Row],[Fraud Risk Score]]&gt;=6,"Medium Risk",TRUE,"Low Risk")</f>
        <v>Medium Risk</v>
      </c>
    </row>
    <row r="8647" spans="1:19">
      <c r="A8647">
        <v>8646</v>
      </c>
      <c r="B8647">
        <v>107.33</v>
      </c>
      <c r="C8647">
        <v>23</v>
      </c>
      <c r="D8647" t="s">
        <v>46</v>
      </c>
      <c r="E8647">
        <v>0</v>
      </c>
      <c r="F8647">
        <v>0</v>
      </c>
      <c r="G8647">
        <v>51</v>
      </c>
      <c r="H8647">
        <v>0</v>
      </c>
      <c r="I8647">
        <v>43</v>
      </c>
      <c r="J8647">
        <v>0</v>
      </c>
      <c r="K8647">
        <f>_xlfn.XLOOKUP(FraudData[[#This Row],[amount]],AmountRules[Amount Min],AmountRules[Risk Points],,-1)</f>
        <v>0</v>
      </c>
      <c r="L8647">
        <f>_xlfn.XLOOKUP(FraudData[[#This Row],[transaction_hour]],TimeRules[Hour Min],TimeRules[Risk Points],,-1)</f>
        <v>1</v>
      </c>
      <c r="M8647">
        <f>_xlfn.XLOOKUP(FraudData[[#This Row],[foreign_transaction]],ForeignRules[Foreign Transaction],ForeignRules[Risk Points],0)</f>
        <v>0</v>
      </c>
      <c r="N8647">
        <f>_xlfn.XLOOKUP(FraudData[[#This Row],[location_mismatch]],Table10[Location Mismatch],Table10[Risk Points],0)</f>
        <v>0</v>
      </c>
      <c r="O8647">
        <f>_xlfn.XLOOKUP(FraudData[[#This Row],[device_trust_score]],DeviceRules[Device Min],DeviceRules[Risk Points],,-1)</f>
        <v>1</v>
      </c>
      <c r="P8647">
        <f>_xlfn.XLOOKUP(FraudData[[#This Row],[velocity_last_24h]],VelocityRules[Velocity Min],VelocityRules[Risk Points],,-1)</f>
        <v>0</v>
      </c>
      <c r="Q8647">
        <f>_xlfn.XLOOKUP(FraudData[[#This Row],[merchant_category]],MerchantRules[Merchant Category],MerchantRules[Risk Points],0)</f>
        <v>0</v>
      </c>
      <c r="R8647">
        <f>SUM(FraudData[[#This Row],[Amount Risk]:[Merchant Risk]])</f>
        <v>2</v>
      </c>
      <c r="S8647" t="str" cm="1">
        <f t="array" ref="S8647">_xlfn.IFS(FraudData[[#This Row],[Fraud Risk Score]]&gt;=8,"High Risk",FraudData[[#This Row],[Fraud Risk Score]]&gt;=6,"Medium Risk",TRUE,"Low Risk")</f>
        <v>Low Risk</v>
      </c>
    </row>
    <row r="8648" spans="1:19">
      <c r="A8648">
        <v>8647</v>
      </c>
      <c r="B8648">
        <v>104.41</v>
      </c>
      <c r="C8648">
        <v>17</v>
      </c>
      <c r="D8648" t="s">
        <v>50</v>
      </c>
      <c r="E8648">
        <v>0</v>
      </c>
      <c r="F8648">
        <v>0</v>
      </c>
      <c r="G8648">
        <v>46</v>
      </c>
      <c r="H8648">
        <v>1</v>
      </c>
      <c r="I8648">
        <v>61</v>
      </c>
      <c r="J8648">
        <v>0</v>
      </c>
      <c r="K8648">
        <f>_xlfn.XLOOKUP(FraudData[[#This Row],[amount]],AmountRules[Amount Min],AmountRules[Risk Points],,-1)</f>
        <v>0</v>
      </c>
      <c r="L8648">
        <f>_xlfn.XLOOKUP(FraudData[[#This Row],[transaction_hour]],TimeRules[Hour Min],TimeRules[Risk Points],,-1)</f>
        <v>0</v>
      </c>
      <c r="M8648">
        <f>_xlfn.XLOOKUP(FraudData[[#This Row],[foreign_transaction]],ForeignRules[Foreign Transaction],ForeignRules[Risk Points],0)</f>
        <v>0</v>
      </c>
      <c r="N8648">
        <f>_xlfn.XLOOKUP(FraudData[[#This Row],[location_mismatch]],Table10[Location Mismatch],Table10[Risk Points],0)</f>
        <v>0</v>
      </c>
      <c r="O8648">
        <f>_xlfn.XLOOKUP(FraudData[[#This Row],[device_trust_score]],DeviceRules[Device Min],DeviceRules[Risk Points],,-1)</f>
        <v>2</v>
      </c>
      <c r="P8648">
        <f>_xlfn.XLOOKUP(FraudData[[#This Row],[velocity_last_24h]],VelocityRules[Velocity Min],VelocityRules[Risk Points],,-1)</f>
        <v>0</v>
      </c>
      <c r="Q8648">
        <f>_xlfn.XLOOKUP(FraudData[[#This Row],[merchant_category]],MerchantRules[Merchant Category],MerchantRules[Risk Points],0)</f>
        <v>0</v>
      </c>
      <c r="R8648">
        <f>SUM(FraudData[[#This Row],[Amount Risk]:[Merchant Risk]])</f>
        <v>2</v>
      </c>
      <c r="S8648" t="str" cm="1">
        <f t="array" ref="S8648">_xlfn.IFS(FraudData[[#This Row],[Fraud Risk Score]]&gt;=8,"High Risk",FraudData[[#This Row],[Fraud Risk Score]]&gt;=6,"Medium Risk",TRUE,"Low Risk")</f>
        <v>Low Risk</v>
      </c>
    </row>
    <row r="8649" spans="1:19">
      <c r="A8649">
        <v>8648</v>
      </c>
      <c r="B8649">
        <v>17.2</v>
      </c>
      <c r="C8649">
        <v>21</v>
      </c>
      <c r="D8649" t="s">
        <v>46</v>
      </c>
      <c r="E8649">
        <v>0</v>
      </c>
      <c r="F8649">
        <v>0</v>
      </c>
      <c r="G8649">
        <v>27</v>
      </c>
      <c r="H8649">
        <v>1</v>
      </c>
      <c r="I8649">
        <v>27</v>
      </c>
      <c r="J8649">
        <v>0</v>
      </c>
      <c r="K8649">
        <f>_xlfn.XLOOKUP(FraudData[[#This Row],[amount]],AmountRules[Amount Min],AmountRules[Risk Points],,-1)</f>
        <v>0</v>
      </c>
      <c r="L8649">
        <f>_xlfn.XLOOKUP(FraudData[[#This Row],[transaction_hour]],TimeRules[Hour Min],TimeRules[Risk Points],,-1)</f>
        <v>0</v>
      </c>
      <c r="M8649">
        <f>_xlfn.XLOOKUP(FraudData[[#This Row],[foreign_transaction]],ForeignRules[Foreign Transaction],ForeignRules[Risk Points],0)</f>
        <v>0</v>
      </c>
      <c r="N8649">
        <f>_xlfn.XLOOKUP(FraudData[[#This Row],[location_mismatch]],Table10[Location Mismatch],Table10[Risk Points],0)</f>
        <v>0</v>
      </c>
      <c r="O8649">
        <f>_xlfn.XLOOKUP(FraudData[[#This Row],[device_trust_score]],DeviceRules[Device Min],DeviceRules[Risk Points],,-1)</f>
        <v>3</v>
      </c>
      <c r="P8649">
        <f>_xlfn.XLOOKUP(FraudData[[#This Row],[velocity_last_24h]],VelocityRules[Velocity Min],VelocityRules[Risk Points],,-1)</f>
        <v>0</v>
      </c>
      <c r="Q8649">
        <f>_xlfn.XLOOKUP(FraudData[[#This Row],[merchant_category]],MerchantRules[Merchant Category],MerchantRules[Risk Points],0)</f>
        <v>0</v>
      </c>
      <c r="R8649">
        <f>SUM(FraudData[[#This Row],[Amount Risk]:[Merchant Risk]])</f>
        <v>3</v>
      </c>
      <c r="S8649" t="str" cm="1">
        <f t="array" ref="S8649">_xlfn.IFS(FraudData[[#This Row],[Fraud Risk Score]]&gt;=8,"High Risk",FraudData[[#This Row],[Fraud Risk Score]]&gt;=6,"Medium Risk",TRUE,"Low Risk")</f>
        <v>Low Risk</v>
      </c>
    </row>
    <row r="8650" spans="1:19">
      <c r="A8650">
        <v>8649</v>
      </c>
      <c r="B8650">
        <v>228.24</v>
      </c>
      <c r="C8650">
        <v>22</v>
      </c>
      <c r="D8650" t="s">
        <v>48</v>
      </c>
      <c r="E8650">
        <v>0</v>
      </c>
      <c r="F8650">
        <v>0</v>
      </c>
      <c r="G8650">
        <v>27</v>
      </c>
      <c r="H8650">
        <v>1</v>
      </c>
      <c r="I8650">
        <v>20</v>
      </c>
      <c r="J8650">
        <v>0</v>
      </c>
      <c r="K8650">
        <f>_xlfn.XLOOKUP(FraudData[[#This Row],[amount]],AmountRules[Amount Min],AmountRules[Risk Points],,-1)</f>
        <v>0</v>
      </c>
      <c r="L8650">
        <f>_xlfn.XLOOKUP(FraudData[[#This Row],[transaction_hour]],TimeRules[Hour Min],TimeRules[Risk Points],,-1)</f>
        <v>0</v>
      </c>
      <c r="M8650">
        <f>_xlfn.XLOOKUP(FraudData[[#This Row],[foreign_transaction]],ForeignRules[Foreign Transaction],ForeignRules[Risk Points],0)</f>
        <v>0</v>
      </c>
      <c r="N8650">
        <f>_xlfn.XLOOKUP(FraudData[[#This Row],[location_mismatch]],Table10[Location Mismatch],Table10[Risk Points],0)</f>
        <v>0</v>
      </c>
      <c r="O8650">
        <f>_xlfn.XLOOKUP(FraudData[[#This Row],[device_trust_score]],DeviceRules[Device Min],DeviceRules[Risk Points],,-1)</f>
        <v>3</v>
      </c>
      <c r="P8650">
        <f>_xlfn.XLOOKUP(FraudData[[#This Row],[velocity_last_24h]],VelocityRules[Velocity Min],VelocityRules[Risk Points],,-1)</f>
        <v>0</v>
      </c>
      <c r="Q8650">
        <f>_xlfn.XLOOKUP(FraudData[[#This Row],[merchant_category]],MerchantRules[Merchant Category],MerchantRules[Risk Points],0)</f>
        <v>0</v>
      </c>
      <c r="R8650">
        <f>SUM(FraudData[[#This Row],[Amount Risk]:[Merchant Risk]])</f>
        <v>3</v>
      </c>
      <c r="S8650" t="str" cm="1">
        <f t="array" ref="S8650">_xlfn.IFS(FraudData[[#This Row],[Fraud Risk Score]]&gt;=8,"High Risk",FraudData[[#This Row],[Fraud Risk Score]]&gt;=6,"Medium Risk",TRUE,"Low Risk")</f>
        <v>Low Risk</v>
      </c>
    </row>
    <row r="8651" spans="1:19">
      <c r="A8651">
        <v>8650</v>
      </c>
      <c r="B8651">
        <v>43.28</v>
      </c>
      <c r="C8651">
        <v>23</v>
      </c>
      <c r="D8651" t="s">
        <v>49</v>
      </c>
      <c r="E8651">
        <v>0</v>
      </c>
      <c r="F8651">
        <v>0</v>
      </c>
      <c r="G8651">
        <v>45</v>
      </c>
      <c r="H8651">
        <v>4</v>
      </c>
      <c r="I8651">
        <v>62</v>
      </c>
      <c r="J8651">
        <v>0</v>
      </c>
      <c r="K8651">
        <f>_xlfn.XLOOKUP(FraudData[[#This Row],[amount]],AmountRules[Amount Min],AmountRules[Risk Points],,-1)</f>
        <v>0</v>
      </c>
      <c r="L8651">
        <f>_xlfn.XLOOKUP(FraudData[[#This Row],[transaction_hour]],TimeRules[Hour Min],TimeRules[Risk Points],,-1)</f>
        <v>1</v>
      </c>
      <c r="M8651">
        <f>_xlfn.XLOOKUP(FraudData[[#This Row],[foreign_transaction]],ForeignRules[Foreign Transaction],ForeignRules[Risk Points],0)</f>
        <v>0</v>
      </c>
      <c r="N8651">
        <f>_xlfn.XLOOKUP(FraudData[[#This Row],[location_mismatch]],Table10[Location Mismatch],Table10[Risk Points],0)</f>
        <v>0</v>
      </c>
      <c r="O8651">
        <f>_xlfn.XLOOKUP(FraudData[[#This Row],[device_trust_score]],DeviceRules[Device Min],DeviceRules[Risk Points],,-1)</f>
        <v>2</v>
      </c>
      <c r="P8651">
        <f>_xlfn.XLOOKUP(FraudData[[#This Row],[velocity_last_24h]],VelocityRules[Velocity Min],VelocityRules[Risk Points],,-1)</f>
        <v>0</v>
      </c>
      <c r="Q8651">
        <f>_xlfn.XLOOKUP(FraudData[[#This Row],[merchant_category]],MerchantRules[Merchant Category],MerchantRules[Risk Points],0)</f>
        <v>1</v>
      </c>
      <c r="R8651">
        <f>SUM(FraudData[[#This Row],[Amount Risk]:[Merchant Risk]])</f>
        <v>4</v>
      </c>
      <c r="S8651" t="str" cm="1">
        <f t="array" ref="S8651">_xlfn.IFS(FraudData[[#This Row],[Fraud Risk Score]]&gt;=8,"High Risk",FraudData[[#This Row],[Fraud Risk Score]]&gt;=6,"Medium Risk",TRUE,"Low Risk")</f>
        <v>Low Risk</v>
      </c>
    </row>
    <row r="8652" spans="1:19">
      <c r="A8652">
        <v>8651</v>
      </c>
      <c r="B8652">
        <v>39.479999999999997</v>
      </c>
      <c r="C8652">
        <v>8</v>
      </c>
      <c r="D8652" t="s">
        <v>48</v>
      </c>
      <c r="E8652">
        <v>0</v>
      </c>
      <c r="F8652">
        <v>0</v>
      </c>
      <c r="G8652">
        <v>67</v>
      </c>
      <c r="H8652">
        <v>2</v>
      </c>
      <c r="I8652">
        <v>61</v>
      </c>
      <c r="J8652">
        <v>0</v>
      </c>
      <c r="K8652">
        <f>_xlfn.XLOOKUP(FraudData[[#This Row],[amount]],AmountRules[Amount Min],AmountRules[Risk Points],,-1)</f>
        <v>0</v>
      </c>
      <c r="L8652">
        <f>_xlfn.XLOOKUP(FraudData[[#This Row],[transaction_hour]],TimeRules[Hour Min],TimeRules[Risk Points],,-1)</f>
        <v>0</v>
      </c>
      <c r="M8652">
        <f>_xlfn.XLOOKUP(FraudData[[#This Row],[foreign_transaction]],ForeignRules[Foreign Transaction],ForeignRules[Risk Points],0)</f>
        <v>0</v>
      </c>
      <c r="N8652">
        <f>_xlfn.XLOOKUP(FraudData[[#This Row],[location_mismatch]],Table10[Location Mismatch],Table10[Risk Points],0)</f>
        <v>0</v>
      </c>
      <c r="O8652">
        <f>_xlfn.XLOOKUP(FraudData[[#This Row],[device_trust_score]],DeviceRules[Device Min],DeviceRules[Risk Points],,-1)</f>
        <v>1</v>
      </c>
      <c r="P8652">
        <f>_xlfn.XLOOKUP(FraudData[[#This Row],[velocity_last_24h]],VelocityRules[Velocity Min],VelocityRules[Risk Points],,-1)</f>
        <v>0</v>
      </c>
      <c r="Q8652">
        <f>_xlfn.XLOOKUP(FraudData[[#This Row],[merchant_category]],MerchantRules[Merchant Category],MerchantRules[Risk Points],0)</f>
        <v>0</v>
      </c>
      <c r="R8652">
        <f>SUM(FraudData[[#This Row],[Amount Risk]:[Merchant Risk]])</f>
        <v>1</v>
      </c>
      <c r="S8652" t="str" cm="1">
        <f t="array" ref="S8652">_xlfn.IFS(FraudData[[#This Row],[Fraud Risk Score]]&gt;=8,"High Risk",FraudData[[#This Row],[Fraud Risk Score]]&gt;=6,"Medium Risk",TRUE,"Low Risk")</f>
        <v>Low Risk</v>
      </c>
    </row>
    <row r="8653" spans="1:19">
      <c r="A8653">
        <v>8652</v>
      </c>
      <c r="B8653">
        <v>95.82</v>
      </c>
      <c r="C8653">
        <v>20</v>
      </c>
      <c r="D8653" t="s">
        <v>47</v>
      </c>
      <c r="E8653">
        <v>0</v>
      </c>
      <c r="F8653">
        <v>0</v>
      </c>
      <c r="G8653">
        <v>94</v>
      </c>
      <c r="H8653">
        <v>1</v>
      </c>
      <c r="I8653">
        <v>27</v>
      </c>
      <c r="J8653">
        <v>0</v>
      </c>
      <c r="K8653">
        <f>_xlfn.XLOOKUP(FraudData[[#This Row],[amount]],AmountRules[Amount Min],AmountRules[Risk Points],,-1)</f>
        <v>0</v>
      </c>
      <c r="L8653">
        <f>_xlfn.XLOOKUP(FraudData[[#This Row],[transaction_hour]],TimeRules[Hour Min],TimeRules[Risk Points],,-1)</f>
        <v>0</v>
      </c>
      <c r="M8653">
        <f>_xlfn.XLOOKUP(FraudData[[#This Row],[foreign_transaction]],ForeignRules[Foreign Transaction],ForeignRules[Risk Points],0)</f>
        <v>0</v>
      </c>
      <c r="N8653">
        <f>_xlfn.XLOOKUP(FraudData[[#This Row],[location_mismatch]],Table10[Location Mismatch],Table10[Risk Points],0)</f>
        <v>0</v>
      </c>
      <c r="O8653">
        <f>_xlfn.XLOOKUP(FraudData[[#This Row],[device_trust_score]],DeviceRules[Device Min],DeviceRules[Risk Points],,-1)</f>
        <v>0</v>
      </c>
      <c r="P8653">
        <f>_xlfn.XLOOKUP(FraudData[[#This Row],[velocity_last_24h]],VelocityRules[Velocity Min],VelocityRules[Risk Points],,-1)</f>
        <v>0</v>
      </c>
      <c r="Q8653">
        <f>_xlfn.XLOOKUP(FraudData[[#This Row],[merchant_category]],MerchantRules[Merchant Category],MerchantRules[Risk Points],0)</f>
        <v>0</v>
      </c>
      <c r="R8653">
        <f>SUM(FraudData[[#This Row],[Amount Risk]:[Merchant Risk]])</f>
        <v>0</v>
      </c>
      <c r="S8653" t="str" cm="1">
        <f t="array" ref="S8653">_xlfn.IFS(FraudData[[#This Row],[Fraud Risk Score]]&gt;=8,"High Risk",FraudData[[#This Row],[Fraud Risk Score]]&gt;=6,"Medium Risk",TRUE,"Low Risk")</f>
        <v>Low Risk</v>
      </c>
    </row>
    <row r="8654" spans="1:19">
      <c r="A8654">
        <v>8653</v>
      </c>
      <c r="B8654">
        <v>46.53</v>
      </c>
      <c r="C8654">
        <v>18</v>
      </c>
      <c r="D8654" t="s">
        <v>48</v>
      </c>
      <c r="E8654">
        <v>1</v>
      </c>
      <c r="F8654">
        <v>0</v>
      </c>
      <c r="G8654">
        <v>61</v>
      </c>
      <c r="H8654">
        <v>3</v>
      </c>
      <c r="I8654">
        <v>43</v>
      </c>
      <c r="J8654">
        <v>0</v>
      </c>
      <c r="K8654">
        <f>_xlfn.XLOOKUP(FraudData[[#This Row],[amount]],AmountRules[Amount Min],AmountRules[Risk Points],,-1)</f>
        <v>0</v>
      </c>
      <c r="L8654">
        <f>_xlfn.XLOOKUP(FraudData[[#This Row],[transaction_hour]],TimeRules[Hour Min],TimeRules[Risk Points],,-1)</f>
        <v>0</v>
      </c>
      <c r="M8654">
        <f>_xlfn.XLOOKUP(FraudData[[#This Row],[foreign_transaction]],ForeignRules[Foreign Transaction],ForeignRules[Risk Points],0)</f>
        <v>3</v>
      </c>
      <c r="N8654">
        <f>_xlfn.XLOOKUP(FraudData[[#This Row],[location_mismatch]],Table10[Location Mismatch],Table10[Risk Points],0)</f>
        <v>0</v>
      </c>
      <c r="O8654">
        <f>_xlfn.XLOOKUP(FraudData[[#This Row],[device_trust_score]],DeviceRules[Device Min],DeviceRules[Risk Points],,-1)</f>
        <v>1</v>
      </c>
      <c r="P8654">
        <f>_xlfn.XLOOKUP(FraudData[[#This Row],[velocity_last_24h]],VelocityRules[Velocity Min],VelocityRules[Risk Points],,-1)</f>
        <v>0</v>
      </c>
      <c r="Q8654">
        <f>_xlfn.XLOOKUP(FraudData[[#This Row],[merchant_category]],MerchantRules[Merchant Category],MerchantRules[Risk Points],0)</f>
        <v>0</v>
      </c>
      <c r="R8654">
        <f>SUM(FraudData[[#This Row],[Amount Risk]:[Merchant Risk]])</f>
        <v>4</v>
      </c>
      <c r="S8654" t="str" cm="1">
        <f t="array" ref="S8654">_xlfn.IFS(FraudData[[#This Row],[Fraud Risk Score]]&gt;=8,"High Risk",FraudData[[#This Row],[Fraud Risk Score]]&gt;=6,"Medium Risk",TRUE,"Low Risk")</f>
        <v>Low Risk</v>
      </c>
    </row>
    <row r="8655" spans="1:19">
      <c r="A8655">
        <v>8654</v>
      </c>
      <c r="B8655">
        <v>157.81</v>
      </c>
      <c r="C8655">
        <v>1</v>
      </c>
      <c r="D8655" t="s">
        <v>49</v>
      </c>
      <c r="E8655">
        <v>0</v>
      </c>
      <c r="F8655">
        <v>0</v>
      </c>
      <c r="G8655">
        <v>80</v>
      </c>
      <c r="H8655">
        <v>2</v>
      </c>
      <c r="I8655">
        <v>64</v>
      </c>
      <c r="J8655">
        <v>0</v>
      </c>
      <c r="K8655">
        <f>_xlfn.XLOOKUP(FraudData[[#This Row],[amount]],AmountRules[Amount Min],AmountRules[Risk Points],,-1)</f>
        <v>0</v>
      </c>
      <c r="L8655">
        <f>_xlfn.XLOOKUP(FraudData[[#This Row],[transaction_hour]],TimeRules[Hour Min],TimeRules[Risk Points],,-1)</f>
        <v>3</v>
      </c>
      <c r="M8655">
        <f>_xlfn.XLOOKUP(FraudData[[#This Row],[foreign_transaction]],ForeignRules[Foreign Transaction],ForeignRules[Risk Points],0)</f>
        <v>0</v>
      </c>
      <c r="N8655">
        <f>_xlfn.XLOOKUP(FraudData[[#This Row],[location_mismatch]],Table10[Location Mismatch],Table10[Risk Points],0)</f>
        <v>0</v>
      </c>
      <c r="O8655">
        <f>_xlfn.XLOOKUP(FraudData[[#This Row],[device_trust_score]],DeviceRules[Device Min],DeviceRules[Risk Points],,-1)</f>
        <v>0</v>
      </c>
      <c r="P8655">
        <f>_xlfn.XLOOKUP(FraudData[[#This Row],[velocity_last_24h]],VelocityRules[Velocity Min],VelocityRules[Risk Points],,-1)</f>
        <v>0</v>
      </c>
      <c r="Q8655">
        <f>_xlfn.XLOOKUP(FraudData[[#This Row],[merchant_category]],MerchantRules[Merchant Category],MerchantRules[Risk Points],0)</f>
        <v>1</v>
      </c>
      <c r="R8655">
        <f>SUM(FraudData[[#This Row],[Amount Risk]:[Merchant Risk]])</f>
        <v>4</v>
      </c>
      <c r="S8655" t="str" cm="1">
        <f t="array" ref="S8655">_xlfn.IFS(FraudData[[#This Row],[Fraud Risk Score]]&gt;=8,"High Risk",FraudData[[#This Row],[Fraud Risk Score]]&gt;=6,"Medium Risk",TRUE,"Low Risk")</f>
        <v>Low Risk</v>
      </c>
    </row>
    <row r="8656" spans="1:19">
      <c r="A8656">
        <v>8655</v>
      </c>
      <c r="B8656">
        <v>83.58</v>
      </c>
      <c r="C8656">
        <v>23</v>
      </c>
      <c r="D8656" t="s">
        <v>46</v>
      </c>
      <c r="E8656">
        <v>1</v>
      </c>
      <c r="F8656">
        <v>0</v>
      </c>
      <c r="G8656">
        <v>63</v>
      </c>
      <c r="H8656">
        <v>4</v>
      </c>
      <c r="I8656">
        <v>34</v>
      </c>
      <c r="J8656">
        <v>0</v>
      </c>
      <c r="K8656">
        <f>_xlfn.XLOOKUP(FraudData[[#This Row],[amount]],AmountRules[Amount Min],AmountRules[Risk Points],,-1)</f>
        <v>0</v>
      </c>
      <c r="L8656">
        <f>_xlfn.XLOOKUP(FraudData[[#This Row],[transaction_hour]],TimeRules[Hour Min],TimeRules[Risk Points],,-1)</f>
        <v>1</v>
      </c>
      <c r="M8656">
        <f>_xlfn.XLOOKUP(FraudData[[#This Row],[foreign_transaction]],ForeignRules[Foreign Transaction],ForeignRules[Risk Points],0)</f>
        <v>3</v>
      </c>
      <c r="N8656">
        <f>_xlfn.XLOOKUP(FraudData[[#This Row],[location_mismatch]],Table10[Location Mismatch],Table10[Risk Points],0)</f>
        <v>0</v>
      </c>
      <c r="O8656">
        <f>_xlfn.XLOOKUP(FraudData[[#This Row],[device_trust_score]],DeviceRules[Device Min],DeviceRules[Risk Points],,-1)</f>
        <v>1</v>
      </c>
      <c r="P8656">
        <f>_xlfn.XLOOKUP(FraudData[[#This Row],[velocity_last_24h]],VelocityRules[Velocity Min],VelocityRules[Risk Points],,-1)</f>
        <v>0</v>
      </c>
      <c r="Q8656">
        <f>_xlfn.XLOOKUP(FraudData[[#This Row],[merchant_category]],MerchantRules[Merchant Category],MerchantRules[Risk Points],0)</f>
        <v>0</v>
      </c>
      <c r="R8656">
        <f>SUM(FraudData[[#This Row],[Amount Risk]:[Merchant Risk]])</f>
        <v>5</v>
      </c>
      <c r="S8656" t="str" cm="1">
        <f t="array" ref="S8656">_xlfn.IFS(FraudData[[#This Row],[Fraud Risk Score]]&gt;=8,"High Risk",FraudData[[#This Row],[Fraud Risk Score]]&gt;=6,"Medium Risk",TRUE,"Low Risk")</f>
        <v>Low Risk</v>
      </c>
    </row>
    <row r="8657" spans="1:19">
      <c r="A8657">
        <v>8656</v>
      </c>
      <c r="B8657">
        <v>107.25</v>
      </c>
      <c r="C8657">
        <v>0</v>
      </c>
      <c r="D8657" t="s">
        <v>50</v>
      </c>
      <c r="E8657">
        <v>0</v>
      </c>
      <c r="F8657">
        <v>0</v>
      </c>
      <c r="G8657">
        <v>44</v>
      </c>
      <c r="H8657">
        <v>3</v>
      </c>
      <c r="I8657">
        <v>22</v>
      </c>
      <c r="J8657">
        <v>0</v>
      </c>
      <c r="K8657">
        <f>_xlfn.XLOOKUP(FraudData[[#This Row],[amount]],AmountRules[Amount Min],AmountRules[Risk Points],,-1)</f>
        <v>0</v>
      </c>
      <c r="L8657">
        <f>_xlfn.XLOOKUP(FraudData[[#This Row],[transaction_hour]],TimeRules[Hour Min],TimeRules[Risk Points],,-1)</f>
        <v>3</v>
      </c>
      <c r="M8657">
        <f>_xlfn.XLOOKUP(FraudData[[#This Row],[foreign_transaction]],ForeignRules[Foreign Transaction],ForeignRules[Risk Points],0)</f>
        <v>0</v>
      </c>
      <c r="N8657">
        <f>_xlfn.XLOOKUP(FraudData[[#This Row],[location_mismatch]],Table10[Location Mismatch],Table10[Risk Points],0)</f>
        <v>0</v>
      </c>
      <c r="O8657">
        <f>_xlfn.XLOOKUP(FraudData[[#This Row],[device_trust_score]],DeviceRules[Device Min],DeviceRules[Risk Points],,-1)</f>
        <v>2</v>
      </c>
      <c r="P8657">
        <f>_xlfn.XLOOKUP(FraudData[[#This Row],[velocity_last_24h]],VelocityRules[Velocity Min],VelocityRules[Risk Points],,-1)</f>
        <v>0</v>
      </c>
      <c r="Q8657">
        <f>_xlfn.XLOOKUP(FraudData[[#This Row],[merchant_category]],MerchantRules[Merchant Category],MerchantRules[Risk Points],0)</f>
        <v>0</v>
      </c>
      <c r="R8657">
        <f>SUM(FraudData[[#This Row],[Amount Risk]:[Merchant Risk]])</f>
        <v>5</v>
      </c>
      <c r="S8657" t="str" cm="1">
        <f t="array" ref="S8657">_xlfn.IFS(FraudData[[#This Row],[Fraud Risk Score]]&gt;=8,"High Risk",FraudData[[#This Row],[Fraud Risk Score]]&gt;=6,"Medium Risk",TRUE,"Low Risk")</f>
        <v>Low Risk</v>
      </c>
    </row>
    <row r="8658" spans="1:19">
      <c r="A8658">
        <v>8657</v>
      </c>
      <c r="B8658">
        <v>138.66999999999999</v>
      </c>
      <c r="C8658">
        <v>15</v>
      </c>
      <c r="D8658" t="s">
        <v>47</v>
      </c>
      <c r="E8658">
        <v>1</v>
      </c>
      <c r="F8658">
        <v>0</v>
      </c>
      <c r="G8658">
        <v>89</v>
      </c>
      <c r="H8658">
        <v>1</v>
      </c>
      <c r="I8658">
        <v>53</v>
      </c>
      <c r="J8658">
        <v>0</v>
      </c>
      <c r="K8658">
        <f>_xlfn.XLOOKUP(FraudData[[#This Row],[amount]],AmountRules[Amount Min],AmountRules[Risk Points],,-1)</f>
        <v>0</v>
      </c>
      <c r="L8658">
        <f>_xlfn.XLOOKUP(FraudData[[#This Row],[transaction_hour]],TimeRules[Hour Min],TimeRules[Risk Points],,-1)</f>
        <v>0</v>
      </c>
      <c r="M8658">
        <f>_xlfn.XLOOKUP(FraudData[[#This Row],[foreign_transaction]],ForeignRules[Foreign Transaction],ForeignRules[Risk Points],0)</f>
        <v>3</v>
      </c>
      <c r="N8658">
        <f>_xlfn.XLOOKUP(FraudData[[#This Row],[location_mismatch]],Table10[Location Mismatch],Table10[Risk Points],0)</f>
        <v>0</v>
      </c>
      <c r="O8658">
        <f>_xlfn.XLOOKUP(FraudData[[#This Row],[device_trust_score]],DeviceRules[Device Min],DeviceRules[Risk Points],,-1)</f>
        <v>0</v>
      </c>
      <c r="P8658">
        <f>_xlfn.XLOOKUP(FraudData[[#This Row],[velocity_last_24h]],VelocityRules[Velocity Min],VelocityRules[Risk Points],,-1)</f>
        <v>0</v>
      </c>
      <c r="Q8658">
        <f>_xlfn.XLOOKUP(FraudData[[#This Row],[merchant_category]],MerchantRules[Merchant Category],MerchantRules[Risk Points],0)</f>
        <v>0</v>
      </c>
      <c r="R8658">
        <f>SUM(FraudData[[#This Row],[Amount Risk]:[Merchant Risk]])</f>
        <v>3</v>
      </c>
      <c r="S8658" t="str" cm="1">
        <f t="array" ref="S8658">_xlfn.IFS(FraudData[[#This Row],[Fraud Risk Score]]&gt;=8,"High Risk",FraudData[[#This Row],[Fraud Risk Score]]&gt;=6,"Medium Risk",TRUE,"Low Risk")</f>
        <v>Low Risk</v>
      </c>
    </row>
    <row r="8659" spans="1:19">
      <c r="A8659">
        <v>8658</v>
      </c>
      <c r="B8659">
        <v>40.96</v>
      </c>
      <c r="C8659">
        <v>21</v>
      </c>
      <c r="D8659" t="s">
        <v>46</v>
      </c>
      <c r="E8659">
        <v>0</v>
      </c>
      <c r="F8659">
        <v>0</v>
      </c>
      <c r="G8659">
        <v>59</v>
      </c>
      <c r="H8659">
        <v>2</v>
      </c>
      <c r="I8659">
        <v>62</v>
      </c>
      <c r="J8659">
        <v>0</v>
      </c>
      <c r="K8659">
        <f>_xlfn.XLOOKUP(FraudData[[#This Row],[amount]],AmountRules[Amount Min],AmountRules[Risk Points],,-1)</f>
        <v>0</v>
      </c>
      <c r="L8659">
        <f>_xlfn.XLOOKUP(FraudData[[#This Row],[transaction_hour]],TimeRules[Hour Min],TimeRules[Risk Points],,-1)</f>
        <v>0</v>
      </c>
      <c r="M8659">
        <f>_xlfn.XLOOKUP(FraudData[[#This Row],[foreign_transaction]],ForeignRules[Foreign Transaction],ForeignRules[Risk Points],0)</f>
        <v>0</v>
      </c>
      <c r="N8659">
        <f>_xlfn.XLOOKUP(FraudData[[#This Row],[location_mismatch]],Table10[Location Mismatch],Table10[Risk Points],0)</f>
        <v>0</v>
      </c>
      <c r="O8659">
        <f>_xlfn.XLOOKUP(FraudData[[#This Row],[device_trust_score]],DeviceRules[Device Min],DeviceRules[Risk Points],,-1)</f>
        <v>1</v>
      </c>
      <c r="P8659">
        <f>_xlfn.XLOOKUP(FraudData[[#This Row],[velocity_last_24h]],VelocityRules[Velocity Min],VelocityRules[Risk Points],,-1)</f>
        <v>0</v>
      </c>
      <c r="Q8659">
        <f>_xlfn.XLOOKUP(FraudData[[#This Row],[merchant_category]],MerchantRules[Merchant Category],MerchantRules[Risk Points],0)</f>
        <v>0</v>
      </c>
      <c r="R8659">
        <f>SUM(FraudData[[#This Row],[Amount Risk]:[Merchant Risk]])</f>
        <v>1</v>
      </c>
      <c r="S8659" t="str" cm="1">
        <f t="array" ref="S8659">_xlfn.IFS(FraudData[[#This Row],[Fraud Risk Score]]&gt;=8,"High Risk",FraudData[[#This Row],[Fraud Risk Score]]&gt;=6,"Medium Risk",TRUE,"Low Risk")</f>
        <v>Low Risk</v>
      </c>
    </row>
    <row r="8660" spans="1:19">
      <c r="A8660">
        <v>8659</v>
      </c>
      <c r="B8660">
        <v>30.48</v>
      </c>
      <c r="C8660">
        <v>17</v>
      </c>
      <c r="D8660" t="s">
        <v>50</v>
      </c>
      <c r="E8660">
        <v>0</v>
      </c>
      <c r="F8660">
        <v>1</v>
      </c>
      <c r="G8660">
        <v>67</v>
      </c>
      <c r="H8660">
        <v>1</v>
      </c>
      <c r="I8660">
        <v>63</v>
      </c>
      <c r="J8660">
        <v>0</v>
      </c>
      <c r="K8660">
        <f>_xlfn.XLOOKUP(FraudData[[#This Row],[amount]],AmountRules[Amount Min],AmountRules[Risk Points],,-1)</f>
        <v>0</v>
      </c>
      <c r="L8660">
        <f>_xlfn.XLOOKUP(FraudData[[#This Row],[transaction_hour]],TimeRules[Hour Min],TimeRules[Risk Points],,-1)</f>
        <v>0</v>
      </c>
      <c r="M8660">
        <f>_xlfn.XLOOKUP(FraudData[[#This Row],[foreign_transaction]],ForeignRules[Foreign Transaction],ForeignRules[Risk Points],0)</f>
        <v>0</v>
      </c>
      <c r="N8660">
        <f>_xlfn.XLOOKUP(FraudData[[#This Row],[location_mismatch]],Table10[Location Mismatch],Table10[Risk Points],0)</f>
        <v>3</v>
      </c>
      <c r="O8660">
        <f>_xlfn.XLOOKUP(FraudData[[#This Row],[device_trust_score]],DeviceRules[Device Min],DeviceRules[Risk Points],,-1)</f>
        <v>1</v>
      </c>
      <c r="P8660">
        <f>_xlfn.XLOOKUP(FraudData[[#This Row],[velocity_last_24h]],VelocityRules[Velocity Min],VelocityRules[Risk Points],,-1)</f>
        <v>0</v>
      </c>
      <c r="Q8660">
        <f>_xlfn.XLOOKUP(FraudData[[#This Row],[merchant_category]],MerchantRules[Merchant Category],MerchantRules[Risk Points],0)</f>
        <v>0</v>
      </c>
      <c r="R8660">
        <f>SUM(FraudData[[#This Row],[Amount Risk]:[Merchant Risk]])</f>
        <v>4</v>
      </c>
      <c r="S8660" t="str" cm="1">
        <f t="array" ref="S8660">_xlfn.IFS(FraudData[[#This Row],[Fraud Risk Score]]&gt;=8,"High Risk",FraudData[[#This Row],[Fraud Risk Score]]&gt;=6,"Medium Risk",TRUE,"Low Risk")</f>
        <v>Low Risk</v>
      </c>
    </row>
    <row r="8661" spans="1:19">
      <c r="A8661">
        <v>8660</v>
      </c>
      <c r="B8661">
        <v>382.28</v>
      </c>
      <c r="C8661">
        <v>2</v>
      </c>
      <c r="D8661" t="s">
        <v>49</v>
      </c>
      <c r="E8661">
        <v>0</v>
      </c>
      <c r="F8661">
        <v>0</v>
      </c>
      <c r="G8661">
        <v>45</v>
      </c>
      <c r="H8661">
        <v>3</v>
      </c>
      <c r="I8661">
        <v>33</v>
      </c>
      <c r="J8661">
        <v>0</v>
      </c>
      <c r="K8661">
        <f>_xlfn.XLOOKUP(FraudData[[#This Row],[amount]],AmountRules[Amount Min],AmountRules[Risk Points],,-1)</f>
        <v>0</v>
      </c>
      <c r="L8661">
        <f>_xlfn.XLOOKUP(FraudData[[#This Row],[transaction_hour]],TimeRules[Hour Min],TimeRules[Risk Points],,-1)</f>
        <v>3</v>
      </c>
      <c r="M8661">
        <f>_xlfn.XLOOKUP(FraudData[[#This Row],[foreign_transaction]],ForeignRules[Foreign Transaction],ForeignRules[Risk Points],0)</f>
        <v>0</v>
      </c>
      <c r="N8661">
        <f>_xlfn.XLOOKUP(FraudData[[#This Row],[location_mismatch]],Table10[Location Mismatch],Table10[Risk Points],0)</f>
        <v>0</v>
      </c>
      <c r="O8661">
        <f>_xlfn.XLOOKUP(FraudData[[#This Row],[device_trust_score]],DeviceRules[Device Min],DeviceRules[Risk Points],,-1)</f>
        <v>2</v>
      </c>
      <c r="P8661">
        <f>_xlfn.XLOOKUP(FraudData[[#This Row],[velocity_last_24h]],VelocityRules[Velocity Min],VelocityRules[Risk Points],,-1)</f>
        <v>0</v>
      </c>
      <c r="Q8661">
        <f>_xlfn.XLOOKUP(FraudData[[#This Row],[merchant_category]],MerchantRules[Merchant Category],MerchantRules[Risk Points],0)</f>
        <v>1</v>
      </c>
      <c r="R8661">
        <f>SUM(FraudData[[#This Row],[Amount Risk]:[Merchant Risk]])</f>
        <v>6</v>
      </c>
      <c r="S8661" t="str" cm="1">
        <f t="array" ref="S8661">_xlfn.IFS(FraudData[[#This Row],[Fraud Risk Score]]&gt;=8,"High Risk",FraudData[[#This Row],[Fraud Risk Score]]&gt;=6,"Medium Risk",TRUE,"Low Risk")</f>
        <v>Medium Risk</v>
      </c>
    </row>
    <row r="8662" spans="1:19">
      <c r="A8662">
        <v>8661</v>
      </c>
      <c r="B8662">
        <v>102.36</v>
      </c>
      <c r="C8662">
        <v>23</v>
      </c>
      <c r="D8662" t="s">
        <v>48</v>
      </c>
      <c r="E8662">
        <v>0</v>
      </c>
      <c r="F8662">
        <v>1</v>
      </c>
      <c r="G8662">
        <v>34</v>
      </c>
      <c r="H8662">
        <v>2</v>
      </c>
      <c r="I8662">
        <v>39</v>
      </c>
      <c r="J8662">
        <v>0</v>
      </c>
      <c r="K8662">
        <f>_xlfn.XLOOKUP(FraudData[[#This Row],[amount]],AmountRules[Amount Min],AmountRules[Risk Points],,-1)</f>
        <v>0</v>
      </c>
      <c r="L8662">
        <f>_xlfn.XLOOKUP(FraudData[[#This Row],[transaction_hour]],TimeRules[Hour Min],TimeRules[Risk Points],,-1)</f>
        <v>1</v>
      </c>
      <c r="M8662">
        <f>_xlfn.XLOOKUP(FraudData[[#This Row],[foreign_transaction]],ForeignRules[Foreign Transaction],ForeignRules[Risk Points],0)</f>
        <v>0</v>
      </c>
      <c r="N8662">
        <f>_xlfn.XLOOKUP(FraudData[[#This Row],[location_mismatch]],Table10[Location Mismatch],Table10[Risk Points],0)</f>
        <v>3</v>
      </c>
      <c r="O8662">
        <f>_xlfn.XLOOKUP(FraudData[[#This Row],[device_trust_score]],DeviceRules[Device Min],DeviceRules[Risk Points],,-1)</f>
        <v>2</v>
      </c>
      <c r="P8662">
        <f>_xlfn.XLOOKUP(FraudData[[#This Row],[velocity_last_24h]],VelocityRules[Velocity Min],VelocityRules[Risk Points],,-1)</f>
        <v>0</v>
      </c>
      <c r="Q8662">
        <f>_xlfn.XLOOKUP(FraudData[[#This Row],[merchant_category]],MerchantRules[Merchant Category],MerchantRules[Risk Points],0)</f>
        <v>0</v>
      </c>
      <c r="R8662">
        <f>SUM(FraudData[[#This Row],[Amount Risk]:[Merchant Risk]])</f>
        <v>6</v>
      </c>
      <c r="S8662" t="str" cm="1">
        <f t="array" ref="S8662">_xlfn.IFS(FraudData[[#This Row],[Fraud Risk Score]]&gt;=8,"High Risk",FraudData[[#This Row],[Fraud Risk Score]]&gt;=6,"Medium Risk",TRUE,"Low Risk")</f>
        <v>Medium Risk</v>
      </c>
    </row>
    <row r="8663" spans="1:19">
      <c r="A8663">
        <v>8662</v>
      </c>
      <c r="B8663">
        <v>95.61</v>
      </c>
      <c r="C8663">
        <v>0</v>
      </c>
      <c r="D8663" t="s">
        <v>46</v>
      </c>
      <c r="E8663">
        <v>0</v>
      </c>
      <c r="F8663">
        <v>0</v>
      </c>
      <c r="G8663">
        <v>69</v>
      </c>
      <c r="H8663">
        <v>2</v>
      </c>
      <c r="I8663">
        <v>20</v>
      </c>
      <c r="J8663">
        <v>0</v>
      </c>
      <c r="K8663">
        <f>_xlfn.XLOOKUP(FraudData[[#This Row],[amount]],AmountRules[Amount Min],AmountRules[Risk Points],,-1)</f>
        <v>0</v>
      </c>
      <c r="L8663">
        <f>_xlfn.XLOOKUP(FraudData[[#This Row],[transaction_hour]],TimeRules[Hour Min],TimeRules[Risk Points],,-1)</f>
        <v>3</v>
      </c>
      <c r="M8663">
        <f>_xlfn.XLOOKUP(FraudData[[#This Row],[foreign_transaction]],ForeignRules[Foreign Transaction],ForeignRules[Risk Points],0)</f>
        <v>0</v>
      </c>
      <c r="N8663">
        <f>_xlfn.XLOOKUP(FraudData[[#This Row],[location_mismatch]],Table10[Location Mismatch],Table10[Risk Points],0)</f>
        <v>0</v>
      </c>
      <c r="O8663">
        <f>_xlfn.XLOOKUP(FraudData[[#This Row],[device_trust_score]],DeviceRules[Device Min],DeviceRules[Risk Points],,-1)</f>
        <v>1</v>
      </c>
      <c r="P8663">
        <f>_xlfn.XLOOKUP(FraudData[[#This Row],[velocity_last_24h]],VelocityRules[Velocity Min],VelocityRules[Risk Points],,-1)</f>
        <v>0</v>
      </c>
      <c r="Q8663">
        <f>_xlfn.XLOOKUP(FraudData[[#This Row],[merchant_category]],MerchantRules[Merchant Category],MerchantRules[Risk Points],0)</f>
        <v>0</v>
      </c>
      <c r="R8663">
        <f>SUM(FraudData[[#This Row],[Amount Risk]:[Merchant Risk]])</f>
        <v>4</v>
      </c>
      <c r="S8663" t="str" cm="1">
        <f t="array" ref="S8663">_xlfn.IFS(FraudData[[#This Row],[Fraud Risk Score]]&gt;=8,"High Risk",FraudData[[#This Row],[Fraud Risk Score]]&gt;=6,"Medium Risk",TRUE,"Low Risk")</f>
        <v>Low Risk</v>
      </c>
    </row>
    <row r="8664" spans="1:19">
      <c r="A8664">
        <v>8663</v>
      </c>
      <c r="B8664">
        <v>6.53</v>
      </c>
      <c r="C8664">
        <v>5</v>
      </c>
      <c r="D8664" t="s">
        <v>50</v>
      </c>
      <c r="E8664">
        <v>0</v>
      </c>
      <c r="F8664">
        <v>0</v>
      </c>
      <c r="G8664">
        <v>27</v>
      </c>
      <c r="H8664">
        <v>0</v>
      </c>
      <c r="I8664">
        <v>24</v>
      </c>
      <c r="J8664">
        <v>0</v>
      </c>
      <c r="K8664">
        <f>_xlfn.XLOOKUP(FraudData[[#This Row],[amount]],AmountRules[Amount Min],AmountRules[Risk Points],,-1)</f>
        <v>0</v>
      </c>
      <c r="L8664">
        <f>_xlfn.XLOOKUP(FraudData[[#This Row],[transaction_hour]],TimeRules[Hour Min],TimeRules[Risk Points],,-1)</f>
        <v>0</v>
      </c>
      <c r="M8664">
        <f>_xlfn.XLOOKUP(FraudData[[#This Row],[foreign_transaction]],ForeignRules[Foreign Transaction],ForeignRules[Risk Points],0)</f>
        <v>0</v>
      </c>
      <c r="N8664">
        <f>_xlfn.XLOOKUP(FraudData[[#This Row],[location_mismatch]],Table10[Location Mismatch],Table10[Risk Points],0)</f>
        <v>0</v>
      </c>
      <c r="O8664">
        <f>_xlfn.XLOOKUP(FraudData[[#This Row],[device_trust_score]],DeviceRules[Device Min],DeviceRules[Risk Points],,-1)</f>
        <v>3</v>
      </c>
      <c r="P8664">
        <f>_xlfn.XLOOKUP(FraudData[[#This Row],[velocity_last_24h]],VelocityRules[Velocity Min],VelocityRules[Risk Points],,-1)</f>
        <v>0</v>
      </c>
      <c r="Q8664">
        <f>_xlfn.XLOOKUP(FraudData[[#This Row],[merchant_category]],MerchantRules[Merchant Category],MerchantRules[Risk Points],0)</f>
        <v>0</v>
      </c>
      <c r="R8664">
        <f>SUM(FraudData[[#This Row],[Amount Risk]:[Merchant Risk]])</f>
        <v>3</v>
      </c>
      <c r="S8664" t="str" cm="1">
        <f t="array" ref="S8664">_xlfn.IFS(FraudData[[#This Row],[Fraud Risk Score]]&gt;=8,"High Risk",FraudData[[#This Row],[Fraud Risk Score]]&gt;=6,"Medium Risk",TRUE,"Low Risk")</f>
        <v>Low Risk</v>
      </c>
    </row>
    <row r="8665" spans="1:19">
      <c r="A8665">
        <v>8664</v>
      </c>
      <c r="B8665">
        <v>124.04</v>
      </c>
      <c r="C8665">
        <v>18</v>
      </c>
      <c r="D8665" t="s">
        <v>50</v>
      </c>
      <c r="E8665">
        <v>0</v>
      </c>
      <c r="F8665">
        <v>1</v>
      </c>
      <c r="G8665">
        <v>67</v>
      </c>
      <c r="H8665">
        <v>3</v>
      </c>
      <c r="I8665">
        <v>38</v>
      </c>
      <c r="J8665">
        <v>0</v>
      </c>
      <c r="K8665">
        <f>_xlfn.XLOOKUP(FraudData[[#This Row],[amount]],AmountRules[Amount Min],AmountRules[Risk Points],,-1)</f>
        <v>0</v>
      </c>
      <c r="L8665">
        <f>_xlfn.XLOOKUP(FraudData[[#This Row],[transaction_hour]],TimeRules[Hour Min],TimeRules[Risk Points],,-1)</f>
        <v>0</v>
      </c>
      <c r="M8665">
        <f>_xlfn.XLOOKUP(FraudData[[#This Row],[foreign_transaction]],ForeignRules[Foreign Transaction],ForeignRules[Risk Points],0)</f>
        <v>0</v>
      </c>
      <c r="N8665">
        <f>_xlfn.XLOOKUP(FraudData[[#This Row],[location_mismatch]],Table10[Location Mismatch],Table10[Risk Points],0)</f>
        <v>3</v>
      </c>
      <c r="O8665">
        <f>_xlfn.XLOOKUP(FraudData[[#This Row],[device_trust_score]],DeviceRules[Device Min],DeviceRules[Risk Points],,-1)</f>
        <v>1</v>
      </c>
      <c r="P8665">
        <f>_xlfn.XLOOKUP(FraudData[[#This Row],[velocity_last_24h]],VelocityRules[Velocity Min],VelocityRules[Risk Points],,-1)</f>
        <v>0</v>
      </c>
      <c r="Q8665">
        <f>_xlfn.XLOOKUP(FraudData[[#This Row],[merchant_category]],MerchantRules[Merchant Category],MerchantRules[Risk Points],0)</f>
        <v>0</v>
      </c>
      <c r="R8665">
        <f>SUM(FraudData[[#This Row],[Amount Risk]:[Merchant Risk]])</f>
        <v>4</v>
      </c>
      <c r="S8665" t="str" cm="1">
        <f t="array" ref="S8665">_xlfn.IFS(FraudData[[#This Row],[Fraud Risk Score]]&gt;=8,"High Risk",FraudData[[#This Row],[Fraud Risk Score]]&gt;=6,"Medium Risk",TRUE,"Low Risk")</f>
        <v>Low Risk</v>
      </c>
    </row>
    <row r="8666" spans="1:19">
      <c r="A8666">
        <v>8665</v>
      </c>
      <c r="B8666">
        <v>145.41</v>
      </c>
      <c r="C8666">
        <v>21</v>
      </c>
      <c r="D8666" t="s">
        <v>48</v>
      </c>
      <c r="E8666">
        <v>0</v>
      </c>
      <c r="F8666">
        <v>0</v>
      </c>
      <c r="G8666">
        <v>76</v>
      </c>
      <c r="H8666">
        <v>1</v>
      </c>
      <c r="I8666">
        <v>65</v>
      </c>
      <c r="J8666">
        <v>0</v>
      </c>
      <c r="K8666">
        <f>_xlfn.XLOOKUP(FraudData[[#This Row],[amount]],AmountRules[Amount Min],AmountRules[Risk Points],,-1)</f>
        <v>0</v>
      </c>
      <c r="L8666">
        <f>_xlfn.XLOOKUP(FraudData[[#This Row],[transaction_hour]],TimeRules[Hour Min],TimeRules[Risk Points],,-1)</f>
        <v>0</v>
      </c>
      <c r="M8666">
        <f>_xlfn.XLOOKUP(FraudData[[#This Row],[foreign_transaction]],ForeignRules[Foreign Transaction],ForeignRules[Risk Points],0)</f>
        <v>0</v>
      </c>
      <c r="N8666">
        <f>_xlfn.XLOOKUP(FraudData[[#This Row],[location_mismatch]],Table10[Location Mismatch],Table10[Risk Points],0)</f>
        <v>0</v>
      </c>
      <c r="O8666">
        <f>_xlfn.XLOOKUP(FraudData[[#This Row],[device_trust_score]],DeviceRules[Device Min],DeviceRules[Risk Points],,-1)</f>
        <v>0</v>
      </c>
      <c r="P8666">
        <f>_xlfn.XLOOKUP(FraudData[[#This Row],[velocity_last_24h]],VelocityRules[Velocity Min],VelocityRules[Risk Points],,-1)</f>
        <v>0</v>
      </c>
      <c r="Q8666">
        <f>_xlfn.XLOOKUP(FraudData[[#This Row],[merchant_category]],MerchantRules[Merchant Category],MerchantRules[Risk Points],0)</f>
        <v>0</v>
      </c>
      <c r="R8666">
        <f>SUM(FraudData[[#This Row],[Amount Risk]:[Merchant Risk]])</f>
        <v>0</v>
      </c>
      <c r="S8666" t="str" cm="1">
        <f t="array" ref="S8666">_xlfn.IFS(FraudData[[#This Row],[Fraud Risk Score]]&gt;=8,"High Risk",FraudData[[#This Row],[Fraud Risk Score]]&gt;=6,"Medium Risk",TRUE,"Low Risk")</f>
        <v>Low Risk</v>
      </c>
    </row>
    <row r="8667" spans="1:19">
      <c r="A8667">
        <v>8666</v>
      </c>
      <c r="B8667">
        <v>147.30000000000001</v>
      </c>
      <c r="C8667">
        <v>18</v>
      </c>
      <c r="D8667" t="s">
        <v>46</v>
      </c>
      <c r="E8667">
        <v>0</v>
      </c>
      <c r="F8667">
        <v>1</v>
      </c>
      <c r="G8667">
        <v>65</v>
      </c>
      <c r="H8667">
        <v>6</v>
      </c>
      <c r="I8667">
        <v>42</v>
      </c>
      <c r="J8667">
        <v>0</v>
      </c>
      <c r="K8667">
        <f>_xlfn.XLOOKUP(FraudData[[#This Row],[amount]],AmountRules[Amount Min],AmountRules[Risk Points],,-1)</f>
        <v>0</v>
      </c>
      <c r="L8667">
        <f>_xlfn.XLOOKUP(FraudData[[#This Row],[transaction_hour]],TimeRules[Hour Min],TimeRules[Risk Points],,-1)</f>
        <v>0</v>
      </c>
      <c r="M8667">
        <f>_xlfn.XLOOKUP(FraudData[[#This Row],[foreign_transaction]],ForeignRules[Foreign Transaction],ForeignRules[Risk Points],0)</f>
        <v>0</v>
      </c>
      <c r="N8667">
        <f>_xlfn.XLOOKUP(FraudData[[#This Row],[location_mismatch]],Table10[Location Mismatch],Table10[Risk Points],0)</f>
        <v>3</v>
      </c>
      <c r="O8667">
        <f>_xlfn.XLOOKUP(FraudData[[#This Row],[device_trust_score]],DeviceRules[Device Min],DeviceRules[Risk Points],,-1)</f>
        <v>1</v>
      </c>
      <c r="P8667">
        <f>_xlfn.XLOOKUP(FraudData[[#This Row],[velocity_last_24h]],VelocityRules[Velocity Min],VelocityRules[Risk Points],,-1)</f>
        <v>3</v>
      </c>
      <c r="Q8667">
        <f>_xlfn.XLOOKUP(FraudData[[#This Row],[merchant_category]],MerchantRules[Merchant Category],MerchantRules[Risk Points],0)</f>
        <v>0</v>
      </c>
      <c r="R8667">
        <f>SUM(FraudData[[#This Row],[Amount Risk]:[Merchant Risk]])</f>
        <v>7</v>
      </c>
      <c r="S8667" t="str" cm="1">
        <f t="array" ref="S8667">_xlfn.IFS(FraudData[[#This Row],[Fraud Risk Score]]&gt;=8,"High Risk",FraudData[[#This Row],[Fraud Risk Score]]&gt;=6,"Medium Risk",TRUE,"Low Risk")</f>
        <v>Medium Risk</v>
      </c>
    </row>
    <row r="8668" spans="1:19">
      <c r="A8668">
        <v>8667</v>
      </c>
      <c r="B8668">
        <v>220.98</v>
      </c>
      <c r="C8668">
        <v>10</v>
      </c>
      <c r="D8668" t="s">
        <v>46</v>
      </c>
      <c r="E8668">
        <v>0</v>
      </c>
      <c r="F8668">
        <v>0</v>
      </c>
      <c r="G8668">
        <v>65</v>
      </c>
      <c r="H8668">
        <v>1</v>
      </c>
      <c r="I8668">
        <v>54</v>
      </c>
      <c r="J8668">
        <v>0</v>
      </c>
      <c r="K8668">
        <f>_xlfn.XLOOKUP(FraudData[[#This Row],[amount]],AmountRules[Amount Min],AmountRules[Risk Points],,-1)</f>
        <v>0</v>
      </c>
      <c r="L8668">
        <f>_xlfn.XLOOKUP(FraudData[[#This Row],[transaction_hour]],TimeRules[Hour Min],TimeRules[Risk Points],,-1)</f>
        <v>0</v>
      </c>
      <c r="M8668">
        <f>_xlfn.XLOOKUP(FraudData[[#This Row],[foreign_transaction]],ForeignRules[Foreign Transaction],ForeignRules[Risk Points],0)</f>
        <v>0</v>
      </c>
      <c r="N8668">
        <f>_xlfn.XLOOKUP(FraudData[[#This Row],[location_mismatch]],Table10[Location Mismatch],Table10[Risk Points],0)</f>
        <v>0</v>
      </c>
      <c r="O8668">
        <f>_xlfn.XLOOKUP(FraudData[[#This Row],[device_trust_score]],DeviceRules[Device Min],DeviceRules[Risk Points],,-1)</f>
        <v>1</v>
      </c>
      <c r="P8668">
        <f>_xlfn.XLOOKUP(FraudData[[#This Row],[velocity_last_24h]],VelocityRules[Velocity Min],VelocityRules[Risk Points],,-1)</f>
        <v>0</v>
      </c>
      <c r="Q8668">
        <f>_xlfn.XLOOKUP(FraudData[[#This Row],[merchant_category]],MerchantRules[Merchant Category],MerchantRules[Risk Points],0)</f>
        <v>0</v>
      </c>
      <c r="R8668">
        <f>SUM(FraudData[[#This Row],[Amount Risk]:[Merchant Risk]])</f>
        <v>1</v>
      </c>
      <c r="S8668" t="str" cm="1">
        <f t="array" ref="S8668">_xlfn.IFS(FraudData[[#This Row],[Fraud Risk Score]]&gt;=8,"High Risk",FraudData[[#This Row],[Fraud Risk Score]]&gt;=6,"Medium Risk",TRUE,"Low Risk")</f>
        <v>Low Risk</v>
      </c>
    </row>
    <row r="8669" spans="1:19">
      <c r="A8669">
        <v>8668</v>
      </c>
      <c r="B8669">
        <v>35.17</v>
      </c>
      <c r="C8669">
        <v>7</v>
      </c>
      <c r="D8669" t="s">
        <v>49</v>
      </c>
      <c r="E8669">
        <v>0</v>
      </c>
      <c r="F8669">
        <v>0</v>
      </c>
      <c r="G8669">
        <v>33</v>
      </c>
      <c r="H8669">
        <v>1</v>
      </c>
      <c r="I8669">
        <v>28</v>
      </c>
      <c r="J8669">
        <v>0</v>
      </c>
      <c r="K8669">
        <f>_xlfn.XLOOKUP(FraudData[[#This Row],[amount]],AmountRules[Amount Min],AmountRules[Risk Points],,-1)</f>
        <v>0</v>
      </c>
      <c r="L8669">
        <f>_xlfn.XLOOKUP(FraudData[[#This Row],[transaction_hour]],TimeRules[Hour Min],TimeRules[Risk Points],,-1)</f>
        <v>0</v>
      </c>
      <c r="M8669">
        <f>_xlfn.XLOOKUP(FraudData[[#This Row],[foreign_transaction]],ForeignRules[Foreign Transaction],ForeignRules[Risk Points],0)</f>
        <v>0</v>
      </c>
      <c r="N8669">
        <f>_xlfn.XLOOKUP(FraudData[[#This Row],[location_mismatch]],Table10[Location Mismatch],Table10[Risk Points],0)</f>
        <v>0</v>
      </c>
      <c r="O8669">
        <f>_xlfn.XLOOKUP(FraudData[[#This Row],[device_trust_score]],DeviceRules[Device Min],DeviceRules[Risk Points],,-1)</f>
        <v>2</v>
      </c>
      <c r="P8669">
        <f>_xlfn.XLOOKUP(FraudData[[#This Row],[velocity_last_24h]],VelocityRules[Velocity Min],VelocityRules[Risk Points],,-1)</f>
        <v>0</v>
      </c>
      <c r="Q8669">
        <f>_xlfn.XLOOKUP(FraudData[[#This Row],[merchant_category]],MerchantRules[Merchant Category],MerchantRules[Risk Points],0)</f>
        <v>1</v>
      </c>
      <c r="R8669">
        <f>SUM(FraudData[[#This Row],[Amount Risk]:[Merchant Risk]])</f>
        <v>3</v>
      </c>
      <c r="S8669" t="str" cm="1">
        <f t="array" ref="S8669">_xlfn.IFS(FraudData[[#This Row],[Fraud Risk Score]]&gt;=8,"High Risk",FraudData[[#This Row],[Fraud Risk Score]]&gt;=6,"Medium Risk",TRUE,"Low Risk")</f>
        <v>Low Risk</v>
      </c>
    </row>
    <row r="8670" spans="1:19">
      <c r="A8670">
        <v>8669</v>
      </c>
      <c r="B8670">
        <v>52.32</v>
      </c>
      <c r="C8670">
        <v>4</v>
      </c>
      <c r="D8670" t="s">
        <v>46</v>
      </c>
      <c r="E8670">
        <v>0</v>
      </c>
      <c r="F8670">
        <v>0</v>
      </c>
      <c r="G8670">
        <v>70</v>
      </c>
      <c r="H8670">
        <v>2</v>
      </c>
      <c r="I8670">
        <v>24</v>
      </c>
      <c r="J8670">
        <v>0</v>
      </c>
      <c r="K8670">
        <f>_xlfn.XLOOKUP(FraudData[[#This Row],[amount]],AmountRules[Amount Min],AmountRules[Risk Points],,-1)</f>
        <v>0</v>
      </c>
      <c r="L8670">
        <f>_xlfn.XLOOKUP(FraudData[[#This Row],[transaction_hour]],TimeRules[Hour Min],TimeRules[Risk Points],,-1)</f>
        <v>0</v>
      </c>
      <c r="M8670">
        <f>_xlfn.XLOOKUP(FraudData[[#This Row],[foreign_transaction]],ForeignRules[Foreign Transaction],ForeignRules[Risk Points],0)</f>
        <v>0</v>
      </c>
      <c r="N8670">
        <f>_xlfn.XLOOKUP(FraudData[[#This Row],[location_mismatch]],Table10[Location Mismatch],Table10[Risk Points],0)</f>
        <v>0</v>
      </c>
      <c r="O8670">
        <f>_xlfn.XLOOKUP(FraudData[[#This Row],[device_trust_score]],DeviceRules[Device Min],DeviceRules[Risk Points],,-1)</f>
        <v>0</v>
      </c>
      <c r="P8670">
        <f>_xlfn.XLOOKUP(FraudData[[#This Row],[velocity_last_24h]],VelocityRules[Velocity Min],VelocityRules[Risk Points],,-1)</f>
        <v>0</v>
      </c>
      <c r="Q8670">
        <f>_xlfn.XLOOKUP(FraudData[[#This Row],[merchant_category]],MerchantRules[Merchant Category],MerchantRules[Risk Points],0)</f>
        <v>0</v>
      </c>
      <c r="R8670">
        <f>SUM(FraudData[[#This Row],[Amount Risk]:[Merchant Risk]])</f>
        <v>0</v>
      </c>
      <c r="S8670" t="str" cm="1">
        <f t="array" ref="S8670">_xlfn.IFS(FraudData[[#This Row],[Fraud Risk Score]]&gt;=8,"High Risk",FraudData[[#This Row],[Fraud Risk Score]]&gt;=6,"Medium Risk",TRUE,"Low Risk")</f>
        <v>Low Risk</v>
      </c>
    </row>
    <row r="8671" spans="1:19">
      <c r="A8671">
        <v>8670</v>
      </c>
      <c r="B8671">
        <v>299.62</v>
      </c>
      <c r="C8671">
        <v>19</v>
      </c>
      <c r="D8671" t="s">
        <v>48</v>
      </c>
      <c r="E8671">
        <v>0</v>
      </c>
      <c r="F8671">
        <v>0</v>
      </c>
      <c r="G8671">
        <v>40</v>
      </c>
      <c r="H8671">
        <v>1</v>
      </c>
      <c r="I8671">
        <v>39</v>
      </c>
      <c r="J8671">
        <v>0</v>
      </c>
      <c r="K8671">
        <f>_xlfn.XLOOKUP(FraudData[[#This Row],[amount]],AmountRules[Amount Min],AmountRules[Risk Points],,-1)</f>
        <v>0</v>
      </c>
      <c r="L8671">
        <f>_xlfn.XLOOKUP(FraudData[[#This Row],[transaction_hour]],TimeRules[Hour Min],TimeRules[Risk Points],,-1)</f>
        <v>0</v>
      </c>
      <c r="M8671">
        <f>_xlfn.XLOOKUP(FraudData[[#This Row],[foreign_transaction]],ForeignRules[Foreign Transaction],ForeignRules[Risk Points],0)</f>
        <v>0</v>
      </c>
      <c r="N8671">
        <f>_xlfn.XLOOKUP(FraudData[[#This Row],[location_mismatch]],Table10[Location Mismatch],Table10[Risk Points],0)</f>
        <v>0</v>
      </c>
      <c r="O8671">
        <f>_xlfn.XLOOKUP(FraudData[[#This Row],[device_trust_score]],DeviceRules[Device Min],DeviceRules[Risk Points],,-1)</f>
        <v>2</v>
      </c>
      <c r="P8671">
        <f>_xlfn.XLOOKUP(FraudData[[#This Row],[velocity_last_24h]],VelocityRules[Velocity Min],VelocityRules[Risk Points],,-1)</f>
        <v>0</v>
      </c>
      <c r="Q8671">
        <f>_xlfn.XLOOKUP(FraudData[[#This Row],[merchant_category]],MerchantRules[Merchant Category],MerchantRules[Risk Points],0)</f>
        <v>0</v>
      </c>
      <c r="R8671">
        <f>SUM(FraudData[[#This Row],[Amount Risk]:[Merchant Risk]])</f>
        <v>2</v>
      </c>
      <c r="S8671" t="str" cm="1">
        <f t="array" ref="S8671">_xlfn.IFS(FraudData[[#This Row],[Fraud Risk Score]]&gt;=8,"High Risk",FraudData[[#This Row],[Fraud Risk Score]]&gt;=6,"Medium Risk",TRUE,"Low Risk")</f>
        <v>Low Risk</v>
      </c>
    </row>
    <row r="8672" spans="1:19">
      <c r="A8672">
        <v>8671</v>
      </c>
      <c r="B8672">
        <v>529.32000000000005</v>
      </c>
      <c r="C8672">
        <v>8</v>
      </c>
      <c r="D8672" t="s">
        <v>46</v>
      </c>
      <c r="E8672">
        <v>0</v>
      </c>
      <c r="F8672">
        <v>0</v>
      </c>
      <c r="G8672">
        <v>71</v>
      </c>
      <c r="H8672">
        <v>0</v>
      </c>
      <c r="I8672">
        <v>29</v>
      </c>
      <c r="J8672">
        <v>0</v>
      </c>
      <c r="K8672">
        <f>_xlfn.XLOOKUP(FraudData[[#This Row],[amount]],AmountRules[Amount Min],AmountRules[Risk Points],,-1)</f>
        <v>1</v>
      </c>
      <c r="L8672">
        <f>_xlfn.XLOOKUP(FraudData[[#This Row],[transaction_hour]],TimeRules[Hour Min],TimeRules[Risk Points],,-1)</f>
        <v>0</v>
      </c>
      <c r="M8672">
        <f>_xlfn.XLOOKUP(FraudData[[#This Row],[foreign_transaction]],ForeignRules[Foreign Transaction],ForeignRules[Risk Points],0)</f>
        <v>0</v>
      </c>
      <c r="N8672">
        <f>_xlfn.XLOOKUP(FraudData[[#This Row],[location_mismatch]],Table10[Location Mismatch],Table10[Risk Points],0)</f>
        <v>0</v>
      </c>
      <c r="O8672">
        <f>_xlfn.XLOOKUP(FraudData[[#This Row],[device_trust_score]],DeviceRules[Device Min],DeviceRules[Risk Points],,-1)</f>
        <v>0</v>
      </c>
      <c r="P8672">
        <f>_xlfn.XLOOKUP(FraudData[[#This Row],[velocity_last_24h]],VelocityRules[Velocity Min],VelocityRules[Risk Points],,-1)</f>
        <v>0</v>
      </c>
      <c r="Q8672">
        <f>_xlfn.XLOOKUP(FraudData[[#This Row],[merchant_category]],MerchantRules[Merchant Category],MerchantRules[Risk Points],0)</f>
        <v>0</v>
      </c>
      <c r="R8672">
        <f>SUM(FraudData[[#This Row],[Amount Risk]:[Merchant Risk]])</f>
        <v>1</v>
      </c>
      <c r="S8672" t="str" cm="1">
        <f t="array" ref="S8672">_xlfn.IFS(FraudData[[#This Row],[Fraud Risk Score]]&gt;=8,"High Risk",FraudData[[#This Row],[Fraud Risk Score]]&gt;=6,"Medium Risk",TRUE,"Low Risk")</f>
        <v>Low Risk</v>
      </c>
    </row>
    <row r="8673" spans="1:19">
      <c r="A8673">
        <v>8672</v>
      </c>
      <c r="B8673">
        <v>26.3</v>
      </c>
      <c r="C8673">
        <v>14</v>
      </c>
      <c r="D8673" t="s">
        <v>49</v>
      </c>
      <c r="E8673">
        <v>0</v>
      </c>
      <c r="F8673">
        <v>0</v>
      </c>
      <c r="G8673">
        <v>52</v>
      </c>
      <c r="H8673">
        <v>3</v>
      </c>
      <c r="I8673">
        <v>27</v>
      </c>
      <c r="J8673">
        <v>0</v>
      </c>
      <c r="K8673">
        <f>_xlfn.XLOOKUP(FraudData[[#This Row],[amount]],AmountRules[Amount Min],AmountRules[Risk Points],,-1)</f>
        <v>0</v>
      </c>
      <c r="L8673">
        <f>_xlfn.XLOOKUP(FraudData[[#This Row],[transaction_hour]],TimeRules[Hour Min],TimeRules[Risk Points],,-1)</f>
        <v>0</v>
      </c>
      <c r="M8673">
        <f>_xlfn.XLOOKUP(FraudData[[#This Row],[foreign_transaction]],ForeignRules[Foreign Transaction],ForeignRules[Risk Points],0)</f>
        <v>0</v>
      </c>
      <c r="N8673">
        <f>_xlfn.XLOOKUP(FraudData[[#This Row],[location_mismatch]],Table10[Location Mismatch],Table10[Risk Points],0)</f>
        <v>0</v>
      </c>
      <c r="O8673">
        <f>_xlfn.XLOOKUP(FraudData[[#This Row],[device_trust_score]],DeviceRules[Device Min],DeviceRules[Risk Points],,-1)</f>
        <v>1</v>
      </c>
      <c r="P8673">
        <f>_xlfn.XLOOKUP(FraudData[[#This Row],[velocity_last_24h]],VelocityRules[Velocity Min],VelocityRules[Risk Points],,-1)</f>
        <v>0</v>
      </c>
      <c r="Q8673">
        <f>_xlfn.XLOOKUP(FraudData[[#This Row],[merchant_category]],MerchantRules[Merchant Category],MerchantRules[Risk Points],0)</f>
        <v>1</v>
      </c>
      <c r="R8673">
        <f>SUM(FraudData[[#This Row],[Amount Risk]:[Merchant Risk]])</f>
        <v>2</v>
      </c>
      <c r="S8673" t="str" cm="1">
        <f t="array" ref="S8673">_xlfn.IFS(FraudData[[#This Row],[Fraud Risk Score]]&gt;=8,"High Risk",FraudData[[#This Row],[Fraud Risk Score]]&gt;=6,"Medium Risk",TRUE,"Low Risk")</f>
        <v>Low Risk</v>
      </c>
    </row>
    <row r="8674" spans="1:19">
      <c r="A8674">
        <v>8673</v>
      </c>
      <c r="B8674">
        <v>123.92</v>
      </c>
      <c r="C8674">
        <v>20</v>
      </c>
      <c r="D8674" t="s">
        <v>50</v>
      </c>
      <c r="E8674">
        <v>0</v>
      </c>
      <c r="F8674">
        <v>0</v>
      </c>
      <c r="G8674">
        <v>52</v>
      </c>
      <c r="H8674">
        <v>0</v>
      </c>
      <c r="I8674">
        <v>63</v>
      </c>
      <c r="J8674">
        <v>0</v>
      </c>
      <c r="K8674">
        <f>_xlfn.XLOOKUP(FraudData[[#This Row],[amount]],AmountRules[Amount Min],AmountRules[Risk Points],,-1)</f>
        <v>0</v>
      </c>
      <c r="L8674">
        <f>_xlfn.XLOOKUP(FraudData[[#This Row],[transaction_hour]],TimeRules[Hour Min],TimeRules[Risk Points],,-1)</f>
        <v>0</v>
      </c>
      <c r="M8674">
        <f>_xlfn.XLOOKUP(FraudData[[#This Row],[foreign_transaction]],ForeignRules[Foreign Transaction],ForeignRules[Risk Points],0)</f>
        <v>0</v>
      </c>
      <c r="N8674">
        <f>_xlfn.XLOOKUP(FraudData[[#This Row],[location_mismatch]],Table10[Location Mismatch],Table10[Risk Points],0)</f>
        <v>0</v>
      </c>
      <c r="O8674">
        <f>_xlfn.XLOOKUP(FraudData[[#This Row],[device_trust_score]],DeviceRules[Device Min],DeviceRules[Risk Points],,-1)</f>
        <v>1</v>
      </c>
      <c r="P8674">
        <f>_xlfn.XLOOKUP(FraudData[[#This Row],[velocity_last_24h]],VelocityRules[Velocity Min],VelocityRules[Risk Points],,-1)</f>
        <v>0</v>
      </c>
      <c r="Q8674">
        <f>_xlfn.XLOOKUP(FraudData[[#This Row],[merchant_category]],MerchantRules[Merchant Category],MerchantRules[Risk Points],0)</f>
        <v>0</v>
      </c>
      <c r="R8674">
        <f>SUM(FraudData[[#This Row],[Amount Risk]:[Merchant Risk]])</f>
        <v>1</v>
      </c>
      <c r="S8674" t="str" cm="1">
        <f t="array" ref="S8674">_xlfn.IFS(FraudData[[#This Row],[Fraud Risk Score]]&gt;=8,"High Risk",FraudData[[#This Row],[Fraud Risk Score]]&gt;=6,"Medium Risk",TRUE,"Low Risk")</f>
        <v>Low Risk</v>
      </c>
    </row>
    <row r="8675" spans="1:19">
      <c r="A8675">
        <v>8674</v>
      </c>
      <c r="B8675">
        <v>43.38</v>
      </c>
      <c r="C8675">
        <v>13</v>
      </c>
      <c r="D8675" t="s">
        <v>46</v>
      </c>
      <c r="E8675">
        <v>0</v>
      </c>
      <c r="F8675">
        <v>1</v>
      </c>
      <c r="G8675">
        <v>99</v>
      </c>
      <c r="H8675">
        <v>1</v>
      </c>
      <c r="I8675">
        <v>36</v>
      </c>
      <c r="J8675">
        <v>0</v>
      </c>
      <c r="K8675">
        <f>_xlfn.XLOOKUP(FraudData[[#This Row],[amount]],AmountRules[Amount Min],AmountRules[Risk Points],,-1)</f>
        <v>0</v>
      </c>
      <c r="L8675">
        <f>_xlfn.XLOOKUP(FraudData[[#This Row],[transaction_hour]],TimeRules[Hour Min],TimeRules[Risk Points],,-1)</f>
        <v>0</v>
      </c>
      <c r="M8675">
        <f>_xlfn.XLOOKUP(FraudData[[#This Row],[foreign_transaction]],ForeignRules[Foreign Transaction],ForeignRules[Risk Points],0)</f>
        <v>0</v>
      </c>
      <c r="N8675">
        <f>_xlfn.XLOOKUP(FraudData[[#This Row],[location_mismatch]],Table10[Location Mismatch],Table10[Risk Points],0)</f>
        <v>3</v>
      </c>
      <c r="O8675">
        <f>_xlfn.XLOOKUP(FraudData[[#This Row],[device_trust_score]],DeviceRules[Device Min],DeviceRules[Risk Points],,-1)</f>
        <v>0</v>
      </c>
      <c r="P8675">
        <f>_xlfn.XLOOKUP(FraudData[[#This Row],[velocity_last_24h]],VelocityRules[Velocity Min],VelocityRules[Risk Points],,-1)</f>
        <v>0</v>
      </c>
      <c r="Q8675">
        <f>_xlfn.XLOOKUP(FraudData[[#This Row],[merchant_category]],MerchantRules[Merchant Category],MerchantRules[Risk Points],0)</f>
        <v>0</v>
      </c>
      <c r="R8675">
        <f>SUM(FraudData[[#This Row],[Amount Risk]:[Merchant Risk]])</f>
        <v>3</v>
      </c>
      <c r="S8675" t="str" cm="1">
        <f t="array" ref="S8675">_xlfn.IFS(FraudData[[#This Row],[Fraud Risk Score]]&gt;=8,"High Risk",FraudData[[#This Row],[Fraud Risk Score]]&gt;=6,"Medium Risk",TRUE,"Low Risk")</f>
        <v>Low Risk</v>
      </c>
    </row>
    <row r="8676" spans="1:19">
      <c r="A8676">
        <v>8675</v>
      </c>
      <c r="B8676">
        <v>11.15</v>
      </c>
      <c r="C8676">
        <v>3</v>
      </c>
      <c r="D8676" t="s">
        <v>48</v>
      </c>
      <c r="E8676">
        <v>0</v>
      </c>
      <c r="F8676">
        <v>0</v>
      </c>
      <c r="G8676">
        <v>35</v>
      </c>
      <c r="H8676">
        <v>4</v>
      </c>
      <c r="I8676">
        <v>59</v>
      </c>
      <c r="J8676">
        <v>0</v>
      </c>
      <c r="K8676">
        <f>_xlfn.XLOOKUP(FraudData[[#This Row],[amount]],AmountRules[Amount Min],AmountRules[Risk Points],,-1)</f>
        <v>0</v>
      </c>
      <c r="L8676">
        <f>_xlfn.XLOOKUP(FraudData[[#This Row],[transaction_hour]],TimeRules[Hour Min],TimeRules[Risk Points],,-1)</f>
        <v>3</v>
      </c>
      <c r="M8676">
        <f>_xlfn.XLOOKUP(FraudData[[#This Row],[foreign_transaction]],ForeignRules[Foreign Transaction],ForeignRules[Risk Points],0)</f>
        <v>0</v>
      </c>
      <c r="N8676">
        <f>_xlfn.XLOOKUP(FraudData[[#This Row],[location_mismatch]],Table10[Location Mismatch],Table10[Risk Points],0)</f>
        <v>0</v>
      </c>
      <c r="O8676">
        <f>_xlfn.XLOOKUP(FraudData[[#This Row],[device_trust_score]],DeviceRules[Device Min],DeviceRules[Risk Points],,-1)</f>
        <v>2</v>
      </c>
      <c r="P8676">
        <f>_xlfn.XLOOKUP(FraudData[[#This Row],[velocity_last_24h]],VelocityRules[Velocity Min],VelocityRules[Risk Points],,-1)</f>
        <v>0</v>
      </c>
      <c r="Q8676">
        <f>_xlfn.XLOOKUP(FraudData[[#This Row],[merchant_category]],MerchantRules[Merchant Category],MerchantRules[Risk Points],0)</f>
        <v>0</v>
      </c>
      <c r="R8676">
        <f>SUM(FraudData[[#This Row],[Amount Risk]:[Merchant Risk]])</f>
        <v>5</v>
      </c>
      <c r="S8676" t="str" cm="1">
        <f t="array" ref="S8676">_xlfn.IFS(FraudData[[#This Row],[Fraud Risk Score]]&gt;=8,"High Risk",FraudData[[#This Row],[Fraud Risk Score]]&gt;=6,"Medium Risk",TRUE,"Low Risk")</f>
        <v>Low Risk</v>
      </c>
    </row>
    <row r="8677" spans="1:19">
      <c r="A8677">
        <v>8676</v>
      </c>
      <c r="B8677">
        <v>70.88</v>
      </c>
      <c r="C8677">
        <v>23</v>
      </c>
      <c r="D8677" t="s">
        <v>46</v>
      </c>
      <c r="E8677">
        <v>0</v>
      </c>
      <c r="F8677">
        <v>0</v>
      </c>
      <c r="G8677">
        <v>53</v>
      </c>
      <c r="H8677">
        <v>0</v>
      </c>
      <c r="I8677">
        <v>33</v>
      </c>
      <c r="J8677">
        <v>0</v>
      </c>
      <c r="K8677">
        <f>_xlfn.XLOOKUP(FraudData[[#This Row],[amount]],AmountRules[Amount Min],AmountRules[Risk Points],,-1)</f>
        <v>0</v>
      </c>
      <c r="L8677">
        <f>_xlfn.XLOOKUP(FraudData[[#This Row],[transaction_hour]],TimeRules[Hour Min],TimeRules[Risk Points],,-1)</f>
        <v>1</v>
      </c>
      <c r="M8677">
        <f>_xlfn.XLOOKUP(FraudData[[#This Row],[foreign_transaction]],ForeignRules[Foreign Transaction],ForeignRules[Risk Points],0)</f>
        <v>0</v>
      </c>
      <c r="N8677">
        <f>_xlfn.XLOOKUP(FraudData[[#This Row],[location_mismatch]],Table10[Location Mismatch],Table10[Risk Points],0)</f>
        <v>0</v>
      </c>
      <c r="O8677">
        <f>_xlfn.XLOOKUP(FraudData[[#This Row],[device_trust_score]],DeviceRules[Device Min],DeviceRules[Risk Points],,-1)</f>
        <v>1</v>
      </c>
      <c r="P8677">
        <f>_xlfn.XLOOKUP(FraudData[[#This Row],[velocity_last_24h]],VelocityRules[Velocity Min],VelocityRules[Risk Points],,-1)</f>
        <v>0</v>
      </c>
      <c r="Q8677">
        <f>_xlfn.XLOOKUP(FraudData[[#This Row],[merchant_category]],MerchantRules[Merchant Category],MerchantRules[Risk Points],0)</f>
        <v>0</v>
      </c>
      <c r="R8677">
        <f>SUM(FraudData[[#This Row],[Amount Risk]:[Merchant Risk]])</f>
        <v>2</v>
      </c>
      <c r="S8677" t="str" cm="1">
        <f t="array" ref="S8677">_xlfn.IFS(FraudData[[#This Row],[Fraud Risk Score]]&gt;=8,"High Risk",FraudData[[#This Row],[Fraud Risk Score]]&gt;=6,"Medium Risk",TRUE,"Low Risk")</f>
        <v>Low Risk</v>
      </c>
    </row>
    <row r="8678" spans="1:19">
      <c r="A8678">
        <v>8677</v>
      </c>
      <c r="B8678">
        <v>27.92</v>
      </c>
      <c r="C8678">
        <v>23</v>
      </c>
      <c r="D8678" t="s">
        <v>47</v>
      </c>
      <c r="E8678">
        <v>0</v>
      </c>
      <c r="F8678">
        <v>0</v>
      </c>
      <c r="G8678">
        <v>80</v>
      </c>
      <c r="H8678">
        <v>2</v>
      </c>
      <c r="I8678">
        <v>21</v>
      </c>
      <c r="J8678">
        <v>0</v>
      </c>
      <c r="K8678">
        <f>_xlfn.XLOOKUP(FraudData[[#This Row],[amount]],AmountRules[Amount Min],AmountRules[Risk Points],,-1)</f>
        <v>0</v>
      </c>
      <c r="L8678">
        <f>_xlfn.XLOOKUP(FraudData[[#This Row],[transaction_hour]],TimeRules[Hour Min],TimeRules[Risk Points],,-1)</f>
        <v>1</v>
      </c>
      <c r="M8678">
        <f>_xlfn.XLOOKUP(FraudData[[#This Row],[foreign_transaction]],ForeignRules[Foreign Transaction],ForeignRules[Risk Points],0)</f>
        <v>0</v>
      </c>
      <c r="N8678">
        <f>_xlfn.XLOOKUP(FraudData[[#This Row],[location_mismatch]],Table10[Location Mismatch],Table10[Risk Points],0)</f>
        <v>0</v>
      </c>
      <c r="O8678">
        <f>_xlfn.XLOOKUP(FraudData[[#This Row],[device_trust_score]],DeviceRules[Device Min],DeviceRules[Risk Points],,-1)</f>
        <v>0</v>
      </c>
      <c r="P8678">
        <f>_xlfn.XLOOKUP(FraudData[[#This Row],[velocity_last_24h]],VelocityRules[Velocity Min],VelocityRules[Risk Points],,-1)</f>
        <v>0</v>
      </c>
      <c r="Q8678">
        <f>_xlfn.XLOOKUP(FraudData[[#This Row],[merchant_category]],MerchantRules[Merchant Category],MerchantRules[Risk Points],0)</f>
        <v>0</v>
      </c>
      <c r="R8678">
        <f>SUM(FraudData[[#This Row],[Amount Risk]:[Merchant Risk]])</f>
        <v>1</v>
      </c>
      <c r="S8678" t="str" cm="1">
        <f t="array" ref="S8678">_xlfn.IFS(FraudData[[#This Row],[Fraud Risk Score]]&gt;=8,"High Risk",FraudData[[#This Row],[Fraud Risk Score]]&gt;=6,"Medium Risk",TRUE,"Low Risk")</f>
        <v>Low Risk</v>
      </c>
    </row>
    <row r="8679" spans="1:19">
      <c r="A8679">
        <v>8678</v>
      </c>
      <c r="B8679">
        <v>222.78</v>
      </c>
      <c r="C8679">
        <v>7</v>
      </c>
      <c r="D8679" t="s">
        <v>49</v>
      </c>
      <c r="E8679">
        <v>0</v>
      </c>
      <c r="F8679">
        <v>0</v>
      </c>
      <c r="G8679">
        <v>96</v>
      </c>
      <c r="H8679">
        <v>3</v>
      </c>
      <c r="I8679">
        <v>23</v>
      </c>
      <c r="J8679">
        <v>0</v>
      </c>
      <c r="K8679">
        <f>_xlfn.XLOOKUP(FraudData[[#This Row],[amount]],AmountRules[Amount Min],AmountRules[Risk Points],,-1)</f>
        <v>0</v>
      </c>
      <c r="L8679">
        <f>_xlfn.XLOOKUP(FraudData[[#This Row],[transaction_hour]],TimeRules[Hour Min],TimeRules[Risk Points],,-1)</f>
        <v>0</v>
      </c>
      <c r="M8679">
        <f>_xlfn.XLOOKUP(FraudData[[#This Row],[foreign_transaction]],ForeignRules[Foreign Transaction],ForeignRules[Risk Points],0)</f>
        <v>0</v>
      </c>
      <c r="N8679">
        <f>_xlfn.XLOOKUP(FraudData[[#This Row],[location_mismatch]],Table10[Location Mismatch],Table10[Risk Points],0)</f>
        <v>0</v>
      </c>
      <c r="O8679">
        <f>_xlfn.XLOOKUP(FraudData[[#This Row],[device_trust_score]],DeviceRules[Device Min],DeviceRules[Risk Points],,-1)</f>
        <v>0</v>
      </c>
      <c r="P8679">
        <f>_xlfn.XLOOKUP(FraudData[[#This Row],[velocity_last_24h]],VelocityRules[Velocity Min],VelocityRules[Risk Points],,-1)</f>
        <v>0</v>
      </c>
      <c r="Q8679">
        <f>_xlfn.XLOOKUP(FraudData[[#This Row],[merchant_category]],MerchantRules[Merchant Category],MerchantRules[Risk Points],0)</f>
        <v>1</v>
      </c>
      <c r="R8679">
        <f>SUM(FraudData[[#This Row],[Amount Risk]:[Merchant Risk]])</f>
        <v>1</v>
      </c>
      <c r="S8679" t="str" cm="1">
        <f t="array" ref="S8679">_xlfn.IFS(FraudData[[#This Row],[Fraud Risk Score]]&gt;=8,"High Risk",FraudData[[#This Row],[Fraud Risk Score]]&gt;=6,"Medium Risk",TRUE,"Low Risk")</f>
        <v>Low Risk</v>
      </c>
    </row>
    <row r="8680" spans="1:19">
      <c r="A8680">
        <v>8679</v>
      </c>
      <c r="B8680">
        <v>137.34</v>
      </c>
      <c r="C8680">
        <v>19</v>
      </c>
      <c r="D8680" t="s">
        <v>50</v>
      </c>
      <c r="E8680">
        <v>0</v>
      </c>
      <c r="F8680">
        <v>0</v>
      </c>
      <c r="G8680">
        <v>81</v>
      </c>
      <c r="H8680">
        <v>3</v>
      </c>
      <c r="I8680">
        <v>23</v>
      </c>
      <c r="J8680">
        <v>0</v>
      </c>
      <c r="K8680">
        <f>_xlfn.XLOOKUP(FraudData[[#This Row],[amount]],AmountRules[Amount Min],AmountRules[Risk Points],,-1)</f>
        <v>0</v>
      </c>
      <c r="L8680">
        <f>_xlfn.XLOOKUP(FraudData[[#This Row],[transaction_hour]],TimeRules[Hour Min],TimeRules[Risk Points],,-1)</f>
        <v>0</v>
      </c>
      <c r="M8680">
        <f>_xlfn.XLOOKUP(FraudData[[#This Row],[foreign_transaction]],ForeignRules[Foreign Transaction],ForeignRules[Risk Points],0)</f>
        <v>0</v>
      </c>
      <c r="N8680">
        <f>_xlfn.XLOOKUP(FraudData[[#This Row],[location_mismatch]],Table10[Location Mismatch],Table10[Risk Points],0)</f>
        <v>0</v>
      </c>
      <c r="O8680">
        <f>_xlfn.XLOOKUP(FraudData[[#This Row],[device_trust_score]],DeviceRules[Device Min],DeviceRules[Risk Points],,-1)</f>
        <v>0</v>
      </c>
      <c r="P8680">
        <f>_xlfn.XLOOKUP(FraudData[[#This Row],[velocity_last_24h]],VelocityRules[Velocity Min],VelocityRules[Risk Points],,-1)</f>
        <v>0</v>
      </c>
      <c r="Q8680">
        <f>_xlfn.XLOOKUP(FraudData[[#This Row],[merchant_category]],MerchantRules[Merchant Category],MerchantRules[Risk Points],0)</f>
        <v>0</v>
      </c>
      <c r="R8680">
        <f>SUM(FraudData[[#This Row],[Amount Risk]:[Merchant Risk]])</f>
        <v>0</v>
      </c>
      <c r="S8680" t="str" cm="1">
        <f t="array" ref="S8680">_xlfn.IFS(FraudData[[#This Row],[Fraud Risk Score]]&gt;=8,"High Risk",FraudData[[#This Row],[Fraud Risk Score]]&gt;=6,"Medium Risk",TRUE,"Low Risk")</f>
        <v>Low Risk</v>
      </c>
    </row>
    <row r="8681" spans="1:19">
      <c r="A8681">
        <v>8680</v>
      </c>
      <c r="B8681">
        <v>27.95</v>
      </c>
      <c r="C8681">
        <v>16</v>
      </c>
      <c r="D8681" t="s">
        <v>47</v>
      </c>
      <c r="E8681">
        <v>0</v>
      </c>
      <c r="F8681">
        <v>0</v>
      </c>
      <c r="G8681">
        <v>77</v>
      </c>
      <c r="H8681">
        <v>4</v>
      </c>
      <c r="I8681">
        <v>68</v>
      </c>
      <c r="J8681">
        <v>0</v>
      </c>
      <c r="K8681">
        <f>_xlfn.XLOOKUP(FraudData[[#This Row],[amount]],AmountRules[Amount Min],AmountRules[Risk Points],,-1)</f>
        <v>0</v>
      </c>
      <c r="L8681">
        <f>_xlfn.XLOOKUP(FraudData[[#This Row],[transaction_hour]],TimeRules[Hour Min],TimeRules[Risk Points],,-1)</f>
        <v>0</v>
      </c>
      <c r="M8681">
        <f>_xlfn.XLOOKUP(FraudData[[#This Row],[foreign_transaction]],ForeignRules[Foreign Transaction],ForeignRules[Risk Points],0)</f>
        <v>0</v>
      </c>
      <c r="N8681">
        <f>_xlfn.XLOOKUP(FraudData[[#This Row],[location_mismatch]],Table10[Location Mismatch],Table10[Risk Points],0)</f>
        <v>0</v>
      </c>
      <c r="O8681">
        <f>_xlfn.XLOOKUP(FraudData[[#This Row],[device_trust_score]],DeviceRules[Device Min],DeviceRules[Risk Points],,-1)</f>
        <v>0</v>
      </c>
      <c r="P8681">
        <f>_xlfn.XLOOKUP(FraudData[[#This Row],[velocity_last_24h]],VelocityRules[Velocity Min],VelocityRules[Risk Points],,-1)</f>
        <v>0</v>
      </c>
      <c r="Q8681">
        <f>_xlfn.XLOOKUP(FraudData[[#This Row],[merchant_category]],MerchantRules[Merchant Category],MerchantRules[Risk Points],0)</f>
        <v>0</v>
      </c>
      <c r="R8681">
        <f>SUM(FraudData[[#This Row],[Amount Risk]:[Merchant Risk]])</f>
        <v>0</v>
      </c>
      <c r="S8681" t="str" cm="1">
        <f t="array" ref="S8681">_xlfn.IFS(FraudData[[#This Row],[Fraud Risk Score]]&gt;=8,"High Risk",FraudData[[#This Row],[Fraud Risk Score]]&gt;=6,"Medium Risk",TRUE,"Low Risk")</f>
        <v>Low Risk</v>
      </c>
    </row>
    <row r="8682" spans="1:19">
      <c r="A8682">
        <v>8681</v>
      </c>
      <c r="B8682">
        <v>1.67</v>
      </c>
      <c r="C8682">
        <v>1</v>
      </c>
      <c r="D8682" t="s">
        <v>48</v>
      </c>
      <c r="E8682">
        <v>0</v>
      </c>
      <c r="F8682">
        <v>0</v>
      </c>
      <c r="G8682">
        <v>98</v>
      </c>
      <c r="H8682">
        <v>3</v>
      </c>
      <c r="I8682">
        <v>35</v>
      </c>
      <c r="J8682">
        <v>0</v>
      </c>
      <c r="K8682">
        <f>_xlfn.XLOOKUP(FraudData[[#This Row],[amount]],AmountRules[Amount Min],AmountRules[Risk Points],,-1)</f>
        <v>0</v>
      </c>
      <c r="L8682">
        <f>_xlfn.XLOOKUP(FraudData[[#This Row],[transaction_hour]],TimeRules[Hour Min],TimeRules[Risk Points],,-1)</f>
        <v>3</v>
      </c>
      <c r="M8682">
        <f>_xlfn.XLOOKUP(FraudData[[#This Row],[foreign_transaction]],ForeignRules[Foreign Transaction],ForeignRules[Risk Points],0)</f>
        <v>0</v>
      </c>
      <c r="N8682">
        <f>_xlfn.XLOOKUP(FraudData[[#This Row],[location_mismatch]],Table10[Location Mismatch],Table10[Risk Points],0)</f>
        <v>0</v>
      </c>
      <c r="O8682">
        <f>_xlfn.XLOOKUP(FraudData[[#This Row],[device_trust_score]],DeviceRules[Device Min],DeviceRules[Risk Points],,-1)</f>
        <v>0</v>
      </c>
      <c r="P8682">
        <f>_xlfn.XLOOKUP(FraudData[[#This Row],[velocity_last_24h]],VelocityRules[Velocity Min],VelocityRules[Risk Points],,-1)</f>
        <v>0</v>
      </c>
      <c r="Q8682">
        <f>_xlfn.XLOOKUP(FraudData[[#This Row],[merchant_category]],MerchantRules[Merchant Category],MerchantRules[Risk Points],0)</f>
        <v>0</v>
      </c>
      <c r="R8682">
        <f>SUM(FraudData[[#This Row],[Amount Risk]:[Merchant Risk]])</f>
        <v>3</v>
      </c>
      <c r="S8682" t="str" cm="1">
        <f t="array" ref="S8682">_xlfn.IFS(FraudData[[#This Row],[Fraud Risk Score]]&gt;=8,"High Risk",FraudData[[#This Row],[Fraud Risk Score]]&gt;=6,"Medium Risk",TRUE,"Low Risk")</f>
        <v>Low Risk</v>
      </c>
    </row>
    <row r="8683" spans="1:19">
      <c r="A8683">
        <v>8682</v>
      </c>
      <c r="B8683">
        <v>297.19</v>
      </c>
      <c r="C8683">
        <v>19</v>
      </c>
      <c r="D8683" t="s">
        <v>46</v>
      </c>
      <c r="E8683">
        <v>0</v>
      </c>
      <c r="F8683">
        <v>0</v>
      </c>
      <c r="G8683">
        <v>83</v>
      </c>
      <c r="H8683">
        <v>1</v>
      </c>
      <c r="I8683">
        <v>52</v>
      </c>
      <c r="J8683">
        <v>0</v>
      </c>
      <c r="K8683">
        <f>_xlfn.XLOOKUP(FraudData[[#This Row],[amount]],AmountRules[Amount Min],AmountRules[Risk Points],,-1)</f>
        <v>0</v>
      </c>
      <c r="L8683">
        <f>_xlfn.XLOOKUP(FraudData[[#This Row],[transaction_hour]],TimeRules[Hour Min],TimeRules[Risk Points],,-1)</f>
        <v>0</v>
      </c>
      <c r="M8683">
        <f>_xlfn.XLOOKUP(FraudData[[#This Row],[foreign_transaction]],ForeignRules[Foreign Transaction],ForeignRules[Risk Points],0)</f>
        <v>0</v>
      </c>
      <c r="N8683">
        <f>_xlfn.XLOOKUP(FraudData[[#This Row],[location_mismatch]],Table10[Location Mismatch],Table10[Risk Points],0)</f>
        <v>0</v>
      </c>
      <c r="O8683">
        <f>_xlfn.XLOOKUP(FraudData[[#This Row],[device_trust_score]],DeviceRules[Device Min],DeviceRules[Risk Points],,-1)</f>
        <v>0</v>
      </c>
      <c r="P8683">
        <f>_xlfn.XLOOKUP(FraudData[[#This Row],[velocity_last_24h]],VelocityRules[Velocity Min],VelocityRules[Risk Points],,-1)</f>
        <v>0</v>
      </c>
      <c r="Q8683">
        <f>_xlfn.XLOOKUP(FraudData[[#This Row],[merchant_category]],MerchantRules[Merchant Category],MerchantRules[Risk Points],0)</f>
        <v>0</v>
      </c>
      <c r="R8683">
        <f>SUM(FraudData[[#This Row],[Amount Risk]:[Merchant Risk]])</f>
        <v>0</v>
      </c>
      <c r="S8683" t="str" cm="1">
        <f t="array" ref="S8683">_xlfn.IFS(FraudData[[#This Row],[Fraud Risk Score]]&gt;=8,"High Risk",FraudData[[#This Row],[Fraud Risk Score]]&gt;=6,"Medium Risk",TRUE,"Low Risk")</f>
        <v>Low Risk</v>
      </c>
    </row>
    <row r="8684" spans="1:19">
      <c r="A8684">
        <v>8683</v>
      </c>
      <c r="B8684">
        <v>34.89</v>
      </c>
      <c r="C8684">
        <v>15</v>
      </c>
      <c r="D8684" t="s">
        <v>49</v>
      </c>
      <c r="E8684">
        <v>0</v>
      </c>
      <c r="F8684">
        <v>0</v>
      </c>
      <c r="G8684">
        <v>59</v>
      </c>
      <c r="H8684">
        <v>2</v>
      </c>
      <c r="I8684">
        <v>57</v>
      </c>
      <c r="J8684">
        <v>0</v>
      </c>
      <c r="K8684">
        <f>_xlfn.XLOOKUP(FraudData[[#This Row],[amount]],AmountRules[Amount Min],AmountRules[Risk Points],,-1)</f>
        <v>0</v>
      </c>
      <c r="L8684">
        <f>_xlfn.XLOOKUP(FraudData[[#This Row],[transaction_hour]],TimeRules[Hour Min],TimeRules[Risk Points],,-1)</f>
        <v>0</v>
      </c>
      <c r="M8684">
        <f>_xlfn.XLOOKUP(FraudData[[#This Row],[foreign_transaction]],ForeignRules[Foreign Transaction],ForeignRules[Risk Points],0)</f>
        <v>0</v>
      </c>
      <c r="N8684">
        <f>_xlfn.XLOOKUP(FraudData[[#This Row],[location_mismatch]],Table10[Location Mismatch],Table10[Risk Points],0)</f>
        <v>0</v>
      </c>
      <c r="O8684">
        <f>_xlfn.XLOOKUP(FraudData[[#This Row],[device_trust_score]],DeviceRules[Device Min],DeviceRules[Risk Points],,-1)</f>
        <v>1</v>
      </c>
      <c r="P8684">
        <f>_xlfn.XLOOKUP(FraudData[[#This Row],[velocity_last_24h]],VelocityRules[Velocity Min],VelocityRules[Risk Points],,-1)</f>
        <v>0</v>
      </c>
      <c r="Q8684">
        <f>_xlfn.XLOOKUP(FraudData[[#This Row],[merchant_category]],MerchantRules[Merchant Category],MerchantRules[Risk Points],0)</f>
        <v>1</v>
      </c>
      <c r="R8684">
        <f>SUM(FraudData[[#This Row],[Amount Risk]:[Merchant Risk]])</f>
        <v>2</v>
      </c>
      <c r="S8684" t="str" cm="1">
        <f t="array" ref="S8684">_xlfn.IFS(FraudData[[#This Row],[Fraud Risk Score]]&gt;=8,"High Risk",FraudData[[#This Row],[Fraud Risk Score]]&gt;=6,"Medium Risk",TRUE,"Low Risk")</f>
        <v>Low Risk</v>
      </c>
    </row>
    <row r="8685" spans="1:19">
      <c r="A8685">
        <v>8684</v>
      </c>
      <c r="B8685">
        <v>167.75</v>
      </c>
      <c r="C8685">
        <v>9</v>
      </c>
      <c r="D8685" t="s">
        <v>46</v>
      </c>
      <c r="E8685">
        <v>0</v>
      </c>
      <c r="F8685">
        <v>0</v>
      </c>
      <c r="G8685">
        <v>76</v>
      </c>
      <c r="H8685">
        <v>2</v>
      </c>
      <c r="I8685">
        <v>66</v>
      </c>
      <c r="J8685">
        <v>0</v>
      </c>
      <c r="K8685">
        <f>_xlfn.XLOOKUP(FraudData[[#This Row],[amount]],AmountRules[Amount Min],AmountRules[Risk Points],,-1)</f>
        <v>0</v>
      </c>
      <c r="L8685">
        <f>_xlfn.XLOOKUP(FraudData[[#This Row],[transaction_hour]],TimeRules[Hour Min],TimeRules[Risk Points],,-1)</f>
        <v>0</v>
      </c>
      <c r="M8685">
        <f>_xlfn.XLOOKUP(FraudData[[#This Row],[foreign_transaction]],ForeignRules[Foreign Transaction],ForeignRules[Risk Points],0)</f>
        <v>0</v>
      </c>
      <c r="N8685">
        <f>_xlfn.XLOOKUP(FraudData[[#This Row],[location_mismatch]],Table10[Location Mismatch],Table10[Risk Points],0)</f>
        <v>0</v>
      </c>
      <c r="O8685">
        <f>_xlfn.XLOOKUP(FraudData[[#This Row],[device_trust_score]],DeviceRules[Device Min],DeviceRules[Risk Points],,-1)</f>
        <v>0</v>
      </c>
      <c r="P8685">
        <f>_xlfn.XLOOKUP(FraudData[[#This Row],[velocity_last_24h]],VelocityRules[Velocity Min],VelocityRules[Risk Points],,-1)</f>
        <v>0</v>
      </c>
      <c r="Q8685">
        <f>_xlfn.XLOOKUP(FraudData[[#This Row],[merchant_category]],MerchantRules[Merchant Category],MerchantRules[Risk Points],0)</f>
        <v>0</v>
      </c>
      <c r="R8685">
        <f>SUM(FraudData[[#This Row],[Amount Risk]:[Merchant Risk]])</f>
        <v>0</v>
      </c>
      <c r="S8685" t="str" cm="1">
        <f t="array" ref="S8685">_xlfn.IFS(FraudData[[#This Row],[Fraud Risk Score]]&gt;=8,"High Risk",FraudData[[#This Row],[Fraud Risk Score]]&gt;=6,"Medium Risk",TRUE,"Low Risk")</f>
        <v>Low Risk</v>
      </c>
    </row>
    <row r="8686" spans="1:19">
      <c r="A8686">
        <v>8685</v>
      </c>
      <c r="B8686">
        <v>73.959999999999994</v>
      </c>
      <c r="C8686">
        <v>1</v>
      </c>
      <c r="D8686" t="s">
        <v>46</v>
      </c>
      <c r="E8686">
        <v>0</v>
      </c>
      <c r="F8686">
        <v>0</v>
      </c>
      <c r="G8686">
        <v>60</v>
      </c>
      <c r="H8686">
        <v>1</v>
      </c>
      <c r="I8686">
        <v>44</v>
      </c>
      <c r="J8686">
        <v>0</v>
      </c>
      <c r="K8686">
        <f>_xlfn.XLOOKUP(FraudData[[#This Row],[amount]],AmountRules[Amount Min],AmountRules[Risk Points],,-1)</f>
        <v>0</v>
      </c>
      <c r="L8686">
        <f>_xlfn.XLOOKUP(FraudData[[#This Row],[transaction_hour]],TimeRules[Hour Min],TimeRules[Risk Points],,-1)</f>
        <v>3</v>
      </c>
      <c r="M8686">
        <f>_xlfn.XLOOKUP(FraudData[[#This Row],[foreign_transaction]],ForeignRules[Foreign Transaction],ForeignRules[Risk Points],0)</f>
        <v>0</v>
      </c>
      <c r="N8686">
        <f>_xlfn.XLOOKUP(FraudData[[#This Row],[location_mismatch]],Table10[Location Mismatch],Table10[Risk Points],0)</f>
        <v>0</v>
      </c>
      <c r="O8686">
        <f>_xlfn.XLOOKUP(FraudData[[#This Row],[device_trust_score]],DeviceRules[Device Min],DeviceRules[Risk Points],,-1)</f>
        <v>1</v>
      </c>
      <c r="P8686">
        <f>_xlfn.XLOOKUP(FraudData[[#This Row],[velocity_last_24h]],VelocityRules[Velocity Min],VelocityRules[Risk Points],,-1)</f>
        <v>0</v>
      </c>
      <c r="Q8686">
        <f>_xlfn.XLOOKUP(FraudData[[#This Row],[merchant_category]],MerchantRules[Merchant Category],MerchantRules[Risk Points],0)</f>
        <v>0</v>
      </c>
      <c r="R8686">
        <f>SUM(FraudData[[#This Row],[Amount Risk]:[Merchant Risk]])</f>
        <v>4</v>
      </c>
      <c r="S8686" t="str" cm="1">
        <f t="array" ref="S8686">_xlfn.IFS(FraudData[[#This Row],[Fraud Risk Score]]&gt;=8,"High Risk",FraudData[[#This Row],[Fraud Risk Score]]&gt;=6,"Medium Risk",TRUE,"Low Risk")</f>
        <v>Low Risk</v>
      </c>
    </row>
    <row r="8687" spans="1:19">
      <c r="A8687">
        <v>8686</v>
      </c>
      <c r="B8687">
        <v>158.52000000000001</v>
      </c>
      <c r="C8687">
        <v>10</v>
      </c>
      <c r="D8687" t="s">
        <v>46</v>
      </c>
      <c r="E8687">
        <v>0</v>
      </c>
      <c r="F8687">
        <v>0</v>
      </c>
      <c r="G8687">
        <v>82</v>
      </c>
      <c r="H8687">
        <v>4</v>
      </c>
      <c r="I8687">
        <v>20</v>
      </c>
      <c r="J8687">
        <v>0</v>
      </c>
      <c r="K8687">
        <f>_xlfn.XLOOKUP(FraudData[[#This Row],[amount]],AmountRules[Amount Min],AmountRules[Risk Points],,-1)</f>
        <v>0</v>
      </c>
      <c r="L8687">
        <f>_xlfn.XLOOKUP(FraudData[[#This Row],[transaction_hour]],TimeRules[Hour Min],TimeRules[Risk Points],,-1)</f>
        <v>0</v>
      </c>
      <c r="M8687">
        <f>_xlfn.XLOOKUP(FraudData[[#This Row],[foreign_transaction]],ForeignRules[Foreign Transaction],ForeignRules[Risk Points],0)</f>
        <v>0</v>
      </c>
      <c r="N8687">
        <f>_xlfn.XLOOKUP(FraudData[[#This Row],[location_mismatch]],Table10[Location Mismatch],Table10[Risk Points],0)</f>
        <v>0</v>
      </c>
      <c r="O8687">
        <f>_xlfn.XLOOKUP(FraudData[[#This Row],[device_trust_score]],DeviceRules[Device Min],DeviceRules[Risk Points],,-1)</f>
        <v>0</v>
      </c>
      <c r="P8687">
        <f>_xlfn.XLOOKUP(FraudData[[#This Row],[velocity_last_24h]],VelocityRules[Velocity Min],VelocityRules[Risk Points],,-1)</f>
        <v>0</v>
      </c>
      <c r="Q8687">
        <f>_xlfn.XLOOKUP(FraudData[[#This Row],[merchant_category]],MerchantRules[Merchant Category],MerchantRules[Risk Points],0)</f>
        <v>0</v>
      </c>
      <c r="R8687">
        <f>SUM(FraudData[[#This Row],[Amount Risk]:[Merchant Risk]])</f>
        <v>0</v>
      </c>
      <c r="S8687" t="str" cm="1">
        <f t="array" ref="S8687">_xlfn.IFS(FraudData[[#This Row],[Fraud Risk Score]]&gt;=8,"High Risk",FraudData[[#This Row],[Fraud Risk Score]]&gt;=6,"Medium Risk",TRUE,"Low Risk")</f>
        <v>Low Risk</v>
      </c>
    </row>
    <row r="8688" spans="1:19">
      <c r="A8688">
        <v>8687</v>
      </c>
      <c r="B8688">
        <v>68.27</v>
      </c>
      <c r="C8688">
        <v>9</v>
      </c>
      <c r="D8688" t="s">
        <v>46</v>
      </c>
      <c r="E8688">
        <v>0</v>
      </c>
      <c r="F8688">
        <v>0</v>
      </c>
      <c r="G8688">
        <v>26</v>
      </c>
      <c r="H8688">
        <v>1</v>
      </c>
      <c r="I8688">
        <v>23</v>
      </c>
      <c r="J8688">
        <v>0</v>
      </c>
      <c r="K8688">
        <f>_xlfn.XLOOKUP(FraudData[[#This Row],[amount]],AmountRules[Amount Min],AmountRules[Risk Points],,-1)</f>
        <v>0</v>
      </c>
      <c r="L8688">
        <f>_xlfn.XLOOKUP(FraudData[[#This Row],[transaction_hour]],TimeRules[Hour Min],TimeRules[Risk Points],,-1)</f>
        <v>0</v>
      </c>
      <c r="M8688">
        <f>_xlfn.XLOOKUP(FraudData[[#This Row],[foreign_transaction]],ForeignRules[Foreign Transaction],ForeignRules[Risk Points],0)</f>
        <v>0</v>
      </c>
      <c r="N8688">
        <f>_xlfn.XLOOKUP(FraudData[[#This Row],[location_mismatch]],Table10[Location Mismatch],Table10[Risk Points],0)</f>
        <v>0</v>
      </c>
      <c r="O8688">
        <f>_xlfn.XLOOKUP(FraudData[[#This Row],[device_trust_score]],DeviceRules[Device Min],DeviceRules[Risk Points],,-1)</f>
        <v>3</v>
      </c>
      <c r="P8688">
        <f>_xlfn.XLOOKUP(FraudData[[#This Row],[velocity_last_24h]],VelocityRules[Velocity Min],VelocityRules[Risk Points],,-1)</f>
        <v>0</v>
      </c>
      <c r="Q8688">
        <f>_xlfn.XLOOKUP(FraudData[[#This Row],[merchant_category]],MerchantRules[Merchant Category],MerchantRules[Risk Points],0)</f>
        <v>0</v>
      </c>
      <c r="R8688">
        <f>SUM(FraudData[[#This Row],[Amount Risk]:[Merchant Risk]])</f>
        <v>3</v>
      </c>
      <c r="S8688" t="str" cm="1">
        <f t="array" ref="S8688">_xlfn.IFS(FraudData[[#This Row],[Fraud Risk Score]]&gt;=8,"High Risk",FraudData[[#This Row],[Fraud Risk Score]]&gt;=6,"Medium Risk",TRUE,"Low Risk")</f>
        <v>Low Risk</v>
      </c>
    </row>
    <row r="8689" spans="1:19">
      <c r="A8689">
        <v>8688</v>
      </c>
      <c r="B8689">
        <v>16.37</v>
      </c>
      <c r="C8689">
        <v>18</v>
      </c>
      <c r="D8689" t="s">
        <v>49</v>
      </c>
      <c r="E8689">
        <v>0</v>
      </c>
      <c r="F8689">
        <v>0</v>
      </c>
      <c r="G8689">
        <v>52</v>
      </c>
      <c r="H8689">
        <v>3</v>
      </c>
      <c r="I8689">
        <v>46</v>
      </c>
      <c r="J8689">
        <v>0</v>
      </c>
      <c r="K8689">
        <f>_xlfn.XLOOKUP(FraudData[[#This Row],[amount]],AmountRules[Amount Min],AmountRules[Risk Points],,-1)</f>
        <v>0</v>
      </c>
      <c r="L8689">
        <f>_xlfn.XLOOKUP(FraudData[[#This Row],[transaction_hour]],TimeRules[Hour Min],TimeRules[Risk Points],,-1)</f>
        <v>0</v>
      </c>
      <c r="M8689">
        <f>_xlfn.XLOOKUP(FraudData[[#This Row],[foreign_transaction]],ForeignRules[Foreign Transaction],ForeignRules[Risk Points],0)</f>
        <v>0</v>
      </c>
      <c r="N8689">
        <f>_xlfn.XLOOKUP(FraudData[[#This Row],[location_mismatch]],Table10[Location Mismatch],Table10[Risk Points],0)</f>
        <v>0</v>
      </c>
      <c r="O8689">
        <f>_xlfn.XLOOKUP(FraudData[[#This Row],[device_trust_score]],DeviceRules[Device Min],DeviceRules[Risk Points],,-1)</f>
        <v>1</v>
      </c>
      <c r="P8689">
        <f>_xlfn.XLOOKUP(FraudData[[#This Row],[velocity_last_24h]],VelocityRules[Velocity Min],VelocityRules[Risk Points],,-1)</f>
        <v>0</v>
      </c>
      <c r="Q8689">
        <f>_xlfn.XLOOKUP(FraudData[[#This Row],[merchant_category]],MerchantRules[Merchant Category],MerchantRules[Risk Points],0)</f>
        <v>1</v>
      </c>
      <c r="R8689">
        <f>SUM(FraudData[[#This Row],[Amount Risk]:[Merchant Risk]])</f>
        <v>2</v>
      </c>
      <c r="S8689" t="str" cm="1">
        <f t="array" ref="S8689">_xlfn.IFS(FraudData[[#This Row],[Fraud Risk Score]]&gt;=8,"High Risk",FraudData[[#This Row],[Fraud Risk Score]]&gt;=6,"Medium Risk",TRUE,"Low Risk")</f>
        <v>Low Risk</v>
      </c>
    </row>
    <row r="8690" spans="1:19">
      <c r="A8690">
        <v>8689</v>
      </c>
      <c r="B8690">
        <v>45.41</v>
      </c>
      <c r="C8690">
        <v>13</v>
      </c>
      <c r="D8690" t="s">
        <v>47</v>
      </c>
      <c r="E8690">
        <v>0</v>
      </c>
      <c r="F8690">
        <v>0</v>
      </c>
      <c r="G8690">
        <v>94</v>
      </c>
      <c r="H8690">
        <v>3</v>
      </c>
      <c r="I8690">
        <v>62</v>
      </c>
      <c r="J8690">
        <v>0</v>
      </c>
      <c r="K8690">
        <f>_xlfn.XLOOKUP(FraudData[[#This Row],[amount]],AmountRules[Amount Min],AmountRules[Risk Points],,-1)</f>
        <v>0</v>
      </c>
      <c r="L8690">
        <f>_xlfn.XLOOKUP(FraudData[[#This Row],[transaction_hour]],TimeRules[Hour Min],TimeRules[Risk Points],,-1)</f>
        <v>0</v>
      </c>
      <c r="M8690">
        <f>_xlfn.XLOOKUP(FraudData[[#This Row],[foreign_transaction]],ForeignRules[Foreign Transaction],ForeignRules[Risk Points],0)</f>
        <v>0</v>
      </c>
      <c r="N8690">
        <f>_xlfn.XLOOKUP(FraudData[[#This Row],[location_mismatch]],Table10[Location Mismatch],Table10[Risk Points],0)</f>
        <v>0</v>
      </c>
      <c r="O8690">
        <f>_xlfn.XLOOKUP(FraudData[[#This Row],[device_trust_score]],DeviceRules[Device Min],DeviceRules[Risk Points],,-1)</f>
        <v>0</v>
      </c>
      <c r="P8690">
        <f>_xlfn.XLOOKUP(FraudData[[#This Row],[velocity_last_24h]],VelocityRules[Velocity Min],VelocityRules[Risk Points],,-1)</f>
        <v>0</v>
      </c>
      <c r="Q8690">
        <f>_xlfn.XLOOKUP(FraudData[[#This Row],[merchant_category]],MerchantRules[Merchant Category],MerchantRules[Risk Points],0)</f>
        <v>0</v>
      </c>
      <c r="R8690">
        <f>SUM(FraudData[[#This Row],[Amount Risk]:[Merchant Risk]])</f>
        <v>0</v>
      </c>
      <c r="S8690" t="str" cm="1">
        <f t="array" ref="S8690">_xlfn.IFS(FraudData[[#This Row],[Fraud Risk Score]]&gt;=8,"High Risk",FraudData[[#This Row],[Fraud Risk Score]]&gt;=6,"Medium Risk",TRUE,"Low Risk")</f>
        <v>Low Risk</v>
      </c>
    </row>
    <row r="8691" spans="1:19">
      <c r="A8691">
        <v>8690</v>
      </c>
      <c r="B8691">
        <v>37.5</v>
      </c>
      <c r="C8691">
        <v>10</v>
      </c>
      <c r="D8691" t="s">
        <v>48</v>
      </c>
      <c r="E8691">
        <v>0</v>
      </c>
      <c r="F8691">
        <v>0</v>
      </c>
      <c r="G8691">
        <v>87</v>
      </c>
      <c r="H8691">
        <v>2</v>
      </c>
      <c r="I8691">
        <v>45</v>
      </c>
      <c r="J8691">
        <v>0</v>
      </c>
      <c r="K8691">
        <f>_xlfn.XLOOKUP(FraudData[[#This Row],[amount]],AmountRules[Amount Min],AmountRules[Risk Points],,-1)</f>
        <v>0</v>
      </c>
      <c r="L8691">
        <f>_xlfn.XLOOKUP(FraudData[[#This Row],[transaction_hour]],TimeRules[Hour Min],TimeRules[Risk Points],,-1)</f>
        <v>0</v>
      </c>
      <c r="M8691">
        <f>_xlfn.XLOOKUP(FraudData[[#This Row],[foreign_transaction]],ForeignRules[Foreign Transaction],ForeignRules[Risk Points],0)</f>
        <v>0</v>
      </c>
      <c r="N8691">
        <f>_xlfn.XLOOKUP(FraudData[[#This Row],[location_mismatch]],Table10[Location Mismatch],Table10[Risk Points],0)</f>
        <v>0</v>
      </c>
      <c r="O8691">
        <f>_xlfn.XLOOKUP(FraudData[[#This Row],[device_trust_score]],DeviceRules[Device Min],DeviceRules[Risk Points],,-1)</f>
        <v>0</v>
      </c>
      <c r="P8691">
        <f>_xlfn.XLOOKUP(FraudData[[#This Row],[velocity_last_24h]],VelocityRules[Velocity Min],VelocityRules[Risk Points],,-1)</f>
        <v>0</v>
      </c>
      <c r="Q8691">
        <f>_xlfn.XLOOKUP(FraudData[[#This Row],[merchant_category]],MerchantRules[Merchant Category],MerchantRules[Risk Points],0)</f>
        <v>0</v>
      </c>
      <c r="R8691">
        <f>SUM(FraudData[[#This Row],[Amount Risk]:[Merchant Risk]])</f>
        <v>0</v>
      </c>
      <c r="S8691" t="str" cm="1">
        <f t="array" ref="S8691">_xlfn.IFS(FraudData[[#This Row],[Fraud Risk Score]]&gt;=8,"High Risk",FraudData[[#This Row],[Fraud Risk Score]]&gt;=6,"Medium Risk",TRUE,"Low Risk")</f>
        <v>Low Risk</v>
      </c>
    </row>
    <row r="8692" spans="1:19">
      <c r="A8692">
        <v>8691</v>
      </c>
      <c r="B8692">
        <v>100.56</v>
      </c>
      <c r="C8692">
        <v>8</v>
      </c>
      <c r="D8692" t="s">
        <v>47</v>
      </c>
      <c r="E8692">
        <v>0</v>
      </c>
      <c r="F8692">
        <v>0</v>
      </c>
      <c r="G8692">
        <v>76</v>
      </c>
      <c r="H8692">
        <v>2</v>
      </c>
      <c r="I8692">
        <v>45</v>
      </c>
      <c r="J8692">
        <v>0</v>
      </c>
      <c r="K8692">
        <f>_xlfn.XLOOKUP(FraudData[[#This Row],[amount]],AmountRules[Amount Min],AmountRules[Risk Points],,-1)</f>
        <v>0</v>
      </c>
      <c r="L8692">
        <f>_xlfn.XLOOKUP(FraudData[[#This Row],[transaction_hour]],TimeRules[Hour Min],TimeRules[Risk Points],,-1)</f>
        <v>0</v>
      </c>
      <c r="M8692">
        <f>_xlfn.XLOOKUP(FraudData[[#This Row],[foreign_transaction]],ForeignRules[Foreign Transaction],ForeignRules[Risk Points],0)</f>
        <v>0</v>
      </c>
      <c r="N8692">
        <f>_xlfn.XLOOKUP(FraudData[[#This Row],[location_mismatch]],Table10[Location Mismatch],Table10[Risk Points],0)</f>
        <v>0</v>
      </c>
      <c r="O8692">
        <f>_xlfn.XLOOKUP(FraudData[[#This Row],[device_trust_score]],DeviceRules[Device Min],DeviceRules[Risk Points],,-1)</f>
        <v>0</v>
      </c>
      <c r="P8692">
        <f>_xlfn.XLOOKUP(FraudData[[#This Row],[velocity_last_24h]],VelocityRules[Velocity Min],VelocityRules[Risk Points],,-1)</f>
        <v>0</v>
      </c>
      <c r="Q8692">
        <f>_xlfn.XLOOKUP(FraudData[[#This Row],[merchant_category]],MerchantRules[Merchant Category],MerchantRules[Risk Points],0)</f>
        <v>0</v>
      </c>
      <c r="R8692">
        <f>SUM(FraudData[[#This Row],[Amount Risk]:[Merchant Risk]])</f>
        <v>0</v>
      </c>
      <c r="S8692" t="str" cm="1">
        <f t="array" ref="S8692">_xlfn.IFS(FraudData[[#This Row],[Fraud Risk Score]]&gt;=8,"High Risk",FraudData[[#This Row],[Fraud Risk Score]]&gt;=6,"Medium Risk",TRUE,"Low Risk")</f>
        <v>Low Risk</v>
      </c>
    </row>
    <row r="8693" spans="1:19">
      <c r="A8693">
        <v>8692</v>
      </c>
      <c r="B8693">
        <v>193.28</v>
      </c>
      <c r="C8693">
        <v>6</v>
      </c>
      <c r="D8693" t="s">
        <v>49</v>
      </c>
      <c r="E8693">
        <v>0</v>
      </c>
      <c r="F8693">
        <v>0</v>
      </c>
      <c r="G8693">
        <v>84</v>
      </c>
      <c r="H8693">
        <v>5</v>
      </c>
      <c r="I8693">
        <v>43</v>
      </c>
      <c r="J8693">
        <v>0</v>
      </c>
      <c r="K8693">
        <f>_xlfn.XLOOKUP(FraudData[[#This Row],[amount]],AmountRules[Amount Min],AmountRules[Risk Points],,-1)</f>
        <v>0</v>
      </c>
      <c r="L8693">
        <f>_xlfn.XLOOKUP(FraudData[[#This Row],[transaction_hour]],TimeRules[Hour Min],TimeRules[Risk Points],,-1)</f>
        <v>0</v>
      </c>
      <c r="M8693">
        <f>_xlfn.XLOOKUP(FraudData[[#This Row],[foreign_transaction]],ForeignRules[Foreign Transaction],ForeignRules[Risk Points],0)</f>
        <v>0</v>
      </c>
      <c r="N8693">
        <f>_xlfn.XLOOKUP(FraudData[[#This Row],[location_mismatch]],Table10[Location Mismatch],Table10[Risk Points],0)</f>
        <v>0</v>
      </c>
      <c r="O8693">
        <f>_xlfn.XLOOKUP(FraudData[[#This Row],[device_trust_score]],DeviceRules[Device Min],DeviceRules[Risk Points],,-1)</f>
        <v>0</v>
      </c>
      <c r="P8693">
        <f>_xlfn.XLOOKUP(FraudData[[#This Row],[velocity_last_24h]],VelocityRules[Velocity Min],VelocityRules[Risk Points],,-1)</f>
        <v>3</v>
      </c>
      <c r="Q8693">
        <f>_xlfn.XLOOKUP(FraudData[[#This Row],[merchant_category]],MerchantRules[Merchant Category],MerchantRules[Risk Points],0)</f>
        <v>1</v>
      </c>
      <c r="R8693">
        <f>SUM(FraudData[[#This Row],[Amount Risk]:[Merchant Risk]])</f>
        <v>4</v>
      </c>
      <c r="S8693" t="str" cm="1">
        <f t="array" ref="S8693">_xlfn.IFS(FraudData[[#This Row],[Fraud Risk Score]]&gt;=8,"High Risk",FraudData[[#This Row],[Fraud Risk Score]]&gt;=6,"Medium Risk",TRUE,"Low Risk")</f>
        <v>Low Risk</v>
      </c>
    </row>
    <row r="8694" spans="1:19">
      <c r="A8694">
        <v>8693</v>
      </c>
      <c r="B8694">
        <v>55.13</v>
      </c>
      <c r="C8694">
        <v>14</v>
      </c>
      <c r="D8694" t="s">
        <v>48</v>
      </c>
      <c r="E8694">
        <v>0</v>
      </c>
      <c r="F8694">
        <v>0</v>
      </c>
      <c r="G8694">
        <v>60</v>
      </c>
      <c r="H8694">
        <v>2</v>
      </c>
      <c r="I8694">
        <v>37</v>
      </c>
      <c r="J8694">
        <v>0</v>
      </c>
      <c r="K8694">
        <f>_xlfn.XLOOKUP(FraudData[[#This Row],[amount]],AmountRules[Amount Min],AmountRules[Risk Points],,-1)</f>
        <v>0</v>
      </c>
      <c r="L8694">
        <f>_xlfn.XLOOKUP(FraudData[[#This Row],[transaction_hour]],TimeRules[Hour Min],TimeRules[Risk Points],,-1)</f>
        <v>0</v>
      </c>
      <c r="M8694">
        <f>_xlfn.XLOOKUP(FraudData[[#This Row],[foreign_transaction]],ForeignRules[Foreign Transaction],ForeignRules[Risk Points],0)</f>
        <v>0</v>
      </c>
      <c r="N8694">
        <f>_xlfn.XLOOKUP(FraudData[[#This Row],[location_mismatch]],Table10[Location Mismatch],Table10[Risk Points],0)</f>
        <v>0</v>
      </c>
      <c r="O8694">
        <f>_xlfn.XLOOKUP(FraudData[[#This Row],[device_trust_score]],DeviceRules[Device Min],DeviceRules[Risk Points],,-1)</f>
        <v>1</v>
      </c>
      <c r="P8694">
        <f>_xlfn.XLOOKUP(FraudData[[#This Row],[velocity_last_24h]],VelocityRules[Velocity Min],VelocityRules[Risk Points],,-1)</f>
        <v>0</v>
      </c>
      <c r="Q8694">
        <f>_xlfn.XLOOKUP(FraudData[[#This Row],[merchant_category]],MerchantRules[Merchant Category],MerchantRules[Risk Points],0)</f>
        <v>0</v>
      </c>
      <c r="R8694">
        <f>SUM(FraudData[[#This Row],[Amount Risk]:[Merchant Risk]])</f>
        <v>1</v>
      </c>
      <c r="S8694" t="str" cm="1">
        <f t="array" ref="S8694">_xlfn.IFS(FraudData[[#This Row],[Fraud Risk Score]]&gt;=8,"High Risk",FraudData[[#This Row],[Fraud Risk Score]]&gt;=6,"Medium Risk",TRUE,"Low Risk")</f>
        <v>Low Risk</v>
      </c>
    </row>
    <row r="8695" spans="1:19">
      <c r="A8695">
        <v>8694</v>
      </c>
      <c r="B8695">
        <v>2.19</v>
      </c>
      <c r="C8695">
        <v>19</v>
      </c>
      <c r="D8695" t="s">
        <v>50</v>
      </c>
      <c r="E8695">
        <v>0</v>
      </c>
      <c r="F8695">
        <v>1</v>
      </c>
      <c r="G8695">
        <v>86</v>
      </c>
      <c r="H8695">
        <v>2</v>
      </c>
      <c r="I8695">
        <v>33</v>
      </c>
      <c r="J8695">
        <v>0</v>
      </c>
      <c r="K8695">
        <f>_xlfn.XLOOKUP(FraudData[[#This Row],[amount]],AmountRules[Amount Min],AmountRules[Risk Points],,-1)</f>
        <v>0</v>
      </c>
      <c r="L8695">
        <f>_xlfn.XLOOKUP(FraudData[[#This Row],[transaction_hour]],TimeRules[Hour Min],TimeRules[Risk Points],,-1)</f>
        <v>0</v>
      </c>
      <c r="M8695">
        <f>_xlfn.XLOOKUP(FraudData[[#This Row],[foreign_transaction]],ForeignRules[Foreign Transaction],ForeignRules[Risk Points],0)</f>
        <v>0</v>
      </c>
      <c r="N8695">
        <f>_xlfn.XLOOKUP(FraudData[[#This Row],[location_mismatch]],Table10[Location Mismatch],Table10[Risk Points],0)</f>
        <v>3</v>
      </c>
      <c r="O8695">
        <f>_xlfn.XLOOKUP(FraudData[[#This Row],[device_trust_score]],DeviceRules[Device Min],DeviceRules[Risk Points],,-1)</f>
        <v>0</v>
      </c>
      <c r="P8695">
        <f>_xlfn.XLOOKUP(FraudData[[#This Row],[velocity_last_24h]],VelocityRules[Velocity Min],VelocityRules[Risk Points],,-1)</f>
        <v>0</v>
      </c>
      <c r="Q8695">
        <f>_xlfn.XLOOKUP(FraudData[[#This Row],[merchant_category]],MerchantRules[Merchant Category],MerchantRules[Risk Points],0)</f>
        <v>0</v>
      </c>
      <c r="R8695">
        <f>SUM(FraudData[[#This Row],[Amount Risk]:[Merchant Risk]])</f>
        <v>3</v>
      </c>
      <c r="S8695" t="str" cm="1">
        <f t="array" ref="S8695">_xlfn.IFS(FraudData[[#This Row],[Fraud Risk Score]]&gt;=8,"High Risk",FraudData[[#This Row],[Fraud Risk Score]]&gt;=6,"Medium Risk",TRUE,"Low Risk")</f>
        <v>Low Risk</v>
      </c>
    </row>
    <row r="8696" spans="1:19">
      <c r="A8696">
        <v>8695</v>
      </c>
      <c r="B8696">
        <v>131.72</v>
      </c>
      <c r="C8696">
        <v>16</v>
      </c>
      <c r="D8696" t="s">
        <v>47</v>
      </c>
      <c r="E8696">
        <v>0</v>
      </c>
      <c r="F8696">
        <v>0</v>
      </c>
      <c r="G8696">
        <v>67</v>
      </c>
      <c r="H8696">
        <v>3</v>
      </c>
      <c r="I8696">
        <v>41</v>
      </c>
      <c r="J8696">
        <v>0</v>
      </c>
      <c r="K8696">
        <f>_xlfn.XLOOKUP(FraudData[[#This Row],[amount]],AmountRules[Amount Min],AmountRules[Risk Points],,-1)</f>
        <v>0</v>
      </c>
      <c r="L8696">
        <f>_xlfn.XLOOKUP(FraudData[[#This Row],[transaction_hour]],TimeRules[Hour Min],TimeRules[Risk Points],,-1)</f>
        <v>0</v>
      </c>
      <c r="M8696">
        <f>_xlfn.XLOOKUP(FraudData[[#This Row],[foreign_transaction]],ForeignRules[Foreign Transaction],ForeignRules[Risk Points],0)</f>
        <v>0</v>
      </c>
      <c r="N8696">
        <f>_xlfn.XLOOKUP(FraudData[[#This Row],[location_mismatch]],Table10[Location Mismatch],Table10[Risk Points],0)</f>
        <v>0</v>
      </c>
      <c r="O8696">
        <f>_xlfn.XLOOKUP(FraudData[[#This Row],[device_trust_score]],DeviceRules[Device Min],DeviceRules[Risk Points],,-1)</f>
        <v>1</v>
      </c>
      <c r="P8696">
        <f>_xlfn.XLOOKUP(FraudData[[#This Row],[velocity_last_24h]],VelocityRules[Velocity Min],VelocityRules[Risk Points],,-1)</f>
        <v>0</v>
      </c>
      <c r="Q8696">
        <f>_xlfn.XLOOKUP(FraudData[[#This Row],[merchant_category]],MerchantRules[Merchant Category],MerchantRules[Risk Points],0)</f>
        <v>0</v>
      </c>
      <c r="R8696">
        <f>SUM(FraudData[[#This Row],[Amount Risk]:[Merchant Risk]])</f>
        <v>1</v>
      </c>
      <c r="S8696" t="str" cm="1">
        <f t="array" ref="S8696">_xlfn.IFS(FraudData[[#This Row],[Fraud Risk Score]]&gt;=8,"High Risk",FraudData[[#This Row],[Fraud Risk Score]]&gt;=6,"Medium Risk",TRUE,"Low Risk")</f>
        <v>Low Risk</v>
      </c>
    </row>
    <row r="8697" spans="1:19">
      <c r="A8697">
        <v>8696</v>
      </c>
      <c r="B8697">
        <v>167.54</v>
      </c>
      <c r="C8697">
        <v>2</v>
      </c>
      <c r="D8697" t="s">
        <v>49</v>
      </c>
      <c r="E8697">
        <v>0</v>
      </c>
      <c r="F8697">
        <v>0</v>
      </c>
      <c r="G8697">
        <v>63</v>
      </c>
      <c r="H8697">
        <v>1</v>
      </c>
      <c r="I8697">
        <v>30</v>
      </c>
      <c r="J8697">
        <v>0</v>
      </c>
      <c r="K8697">
        <f>_xlfn.XLOOKUP(FraudData[[#This Row],[amount]],AmountRules[Amount Min],AmountRules[Risk Points],,-1)</f>
        <v>0</v>
      </c>
      <c r="L8697">
        <f>_xlfn.XLOOKUP(FraudData[[#This Row],[transaction_hour]],TimeRules[Hour Min],TimeRules[Risk Points],,-1)</f>
        <v>3</v>
      </c>
      <c r="M8697">
        <f>_xlfn.XLOOKUP(FraudData[[#This Row],[foreign_transaction]],ForeignRules[Foreign Transaction],ForeignRules[Risk Points],0)</f>
        <v>0</v>
      </c>
      <c r="N8697">
        <f>_xlfn.XLOOKUP(FraudData[[#This Row],[location_mismatch]],Table10[Location Mismatch],Table10[Risk Points],0)</f>
        <v>0</v>
      </c>
      <c r="O8697">
        <f>_xlfn.XLOOKUP(FraudData[[#This Row],[device_trust_score]],DeviceRules[Device Min],DeviceRules[Risk Points],,-1)</f>
        <v>1</v>
      </c>
      <c r="P8697">
        <f>_xlfn.XLOOKUP(FraudData[[#This Row],[velocity_last_24h]],VelocityRules[Velocity Min],VelocityRules[Risk Points],,-1)</f>
        <v>0</v>
      </c>
      <c r="Q8697">
        <f>_xlfn.XLOOKUP(FraudData[[#This Row],[merchant_category]],MerchantRules[Merchant Category],MerchantRules[Risk Points],0)</f>
        <v>1</v>
      </c>
      <c r="R8697">
        <f>SUM(FraudData[[#This Row],[Amount Risk]:[Merchant Risk]])</f>
        <v>5</v>
      </c>
      <c r="S8697" t="str" cm="1">
        <f t="array" ref="S8697">_xlfn.IFS(FraudData[[#This Row],[Fraud Risk Score]]&gt;=8,"High Risk",FraudData[[#This Row],[Fraud Risk Score]]&gt;=6,"Medium Risk",TRUE,"Low Risk")</f>
        <v>Low Risk</v>
      </c>
    </row>
    <row r="8698" spans="1:19">
      <c r="A8698">
        <v>8697</v>
      </c>
      <c r="B8698">
        <v>592.79999999999995</v>
      </c>
      <c r="C8698">
        <v>14</v>
      </c>
      <c r="D8698" t="s">
        <v>49</v>
      </c>
      <c r="E8698">
        <v>1</v>
      </c>
      <c r="F8698">
        <v>0</v>
      </c>
      <c r="G8698">
        <v>29</v>
      </c>
      <c r="H8698">
        <v>2</v>
      </c>
      <c r="I8698">
        <v>49</v>
      </c>
      <c r="J8698">
        <v>0</v>
      </c>
      <c r="K8698">
        <f>_xlfn.XLOOKUP(FraudData[[#This Row],[amount]],AmountRules[Amount Min],AmountRules[Risk Points],,-1)</f>
        <v>1</v>
      </c>
      <c r="L8698">
        <f>_xlfn.XLOOKUP(FraudData[[#This Row],[transaction_hour]],TimeRules[Hour Min],TimeRules[Risk Points],,-1)</f>
        <v>0</v>
      </c>
      <c r="M8698">
        <f>_xlfn.XLOOKUP(FraudData[[#This Row],[foreign_transaction]],ForeignRules[Foreign Transaction],ForeignRules[Risk Points],0)</f>
        <v>3</v>
      </c>
      <c r="N8698">
        <f>_xlfn.XLOOKUP(FraudData[[#This Row],[location_mismatch]],Table10[Location Mismatch],Table10[Risk Points],0)</f>
        <v>0</v>
      </c>
      <c r="O8698">
        <f>_xlfn.XLOOKUP(FraudData[[#This Row],[device_trust_score]],DeviceRules[Device Min],DeviceRules[Risk Points],,-1)</f>
        <v>3</v>
      </c>
      <c r="P8698">
        <f>_xlfn.XLOOKUP(FraudData[[#This Row],[velocity_last_24h]],VelocityRules[Velocity Min],VelocityRules[Risk Points],,-1)</f>
        <v>0</v>
      </c>
      <c r="Q8698">
        <f>_xlfn.XLOOKUP(FraudData[[#This Row],[merchant_category]],MerchantRules[Merchant Category],MerchantRules[Risk Points],0)</f>
        <v>1</v>
      </c>
      <c r="R8698">
        <f>SUM(FraudData[[#This Row],[Amount Risk]:[Merchant Risk]])</f>
        <v>8</v>
      </c>
      <c r="S8698" t="str" cm="1">
        <f t="array" ref="S8698">_xlfn.IFS(FraudData[[#This Row],[Fraud Risk Score]]&gt;=8,"High Risk",FraudData[[#This Row],[Fraud Risk Score]]&gt;=6,"Medium Risk",TRUE,"Low Risk")</f>
        <v>High Risk</v>
      </c>
    </row>
    <row r="8699" spans="1:19">
      <c r="A8699">
        <v>8698</v>
      </c>
      <c r="B8699">
        <v>160.26</v>
      </c>
      <c r="C8699">
        <v>13</v>
      </c>
      <c r="D8699" t="s">
        <v>49</v>
      </c>
      <c r="E8699">
        <v>0</v>
      </c>
      <c r="F8699">
        <v>0</v>
      </c>
      <c r="G8699">
        <v>99</v>
      </c>
      <c r="H8699">
        <v>3</v>
      </c>
      <c r="I8699">
        <v>60</v>
      </c>
      <c r="J8699">
        <v>0</v>
      </c>
      <c r="K8699">
        <f>_xlfn.XLOOKUP(FraudData[[#This Row],[amount]],AmountRules[Amount Min],AmountRules[Risk Points],,-1)</f>
        <v>0</v>
      </c>
      <c r="L8699">
        <f>_xlfn.XLOOKUP(FraudData[[#This Row],[transaction_hour]],TimeRules[Hour Min],TimeRules[Risk Points],,-1)</f>
        <v>0</v>
      </c>
      <c r="M8699">
        <f>_xlfn.XLOOKUP(FraudData[[#This Row],[foreign_transaction]],ForeignRules[Foreign Transaction],ForeignRules[Risk Points],0)</f>
        <v>0</v>
      </c>
      <c r="N8699">
        <f>_xlfn.XLOOKUP(FraudData[[#This Row],[location_mismatch]],Table10[Location Mismatch],Table10[Risk Points],0)</f>
        <v>0</v>
      </c>
      <c r="O8699">
        <f>_xlfn.XLOOKUP(FraudData[[#This Row],[device_trust_score]],DeviceRules[Device Min],DeviceRules[Risk Points],,-1)</f>
        <v>0</v>
      </c>
      <c r="P8699">
        <f>_xlfn.XLOOKUP(FraudData[[#This Row],[velocity_last_24h]],VelocityRules[Velocity Min],VelocityRules[Risk Points],,-1)</f>
        <v>0</v>
      </c>
      <c r="Q8699">
        <f>_xlfn.XLOOKUP(FraudData[[#This Row],[merchant_category]],MerchantRules[Merchant Category],MerchantRules[Risk Points],0)</f>
        <v>1</v>
      </c>
      <c r="R8699">
        <f>SUM(FraudData[[#This Row],[Amount Risk]:[Merchant Risk]])</f>
        <v>1</v>
      </c>
      <c r="S8699" t="str" cm="1">
        <f t="array" ref="S8699">_xlfn.IFS(FraudData[[#This Row],[Fraud Risk Score]]&gt;=8,"High Risk",FraudData[[#This Row],[Fraud Risk Score]]&gt;=6,"Medium Risk",TRUE,"Low Risk")</f>
        <v>Low Risk</v>
      </c>
    </row>
    <row r="8700" spans="1:19">
      <c r="A8700">
        <v>8699</v>
      </c>
      <c r="B8700">
        <v>114.68</v>
      </c>
      <c r="C8700">
        <v>7</v>
      </c>
      <c r="D8700" t="s">
        <v>48</v>
      </c>
      <c r="E8700">
        <v>0</v>
      </c>
      <c r="F8700">
        <v>0</v>
      </c>
      <c r="G8700">
        <v>74</v>
      </c>
      <c r="H8700">
        <v>2</v>
      </c>
      <c r="I8700">
        <v>25</v>
      </c>
      <c r="J8700">
        <v>0</v>
      </c>
      <c r="K8700">
        <f>_xlfn.XLOOKUP(FraudData[[#This Row],[amount]],AmountRules[Amount Min],AmountRules[Risk Points],,-1)</f>
        <v>0</v>
      </c>
      <c r="L8700">
        <f>_xlfn.XLOOKUP(FraudData[[#This Row],[transaction_hour]],TimeRules[Hour Min],TimeRules[Risk Points],,-1)</f>
        <v>0</v>
      </c>
      <c r="M8700">
        <f>_xlfn.XLOOKUP(FraudData[[#This Row],[foreign_transaction]],ForeignRules[Foreign Transaction],ForeignRules[Risk Points],0)</f>
        <v>0</v>
      </c>
      <c r="N8700">
        <f>_xlfn.XLOOKUP(FraudData[[#This Row],[location_mismatch]],Table10[Location Mismatch],Table10[Risk Points],0)</f>
        <v>0</v>
      </c>
      <c r="O8700">
        <f>_xlfn.XLOOKUP(FraudData[[#This Row],[device_trust_score]],DeviceRules[Device Min],DeviceRules[Risk Points],,-1)</f>
        <v>0</v>
      </c>
      <c r="P8700">
        <f>_xlfn.XLOOKUP(FraudData[[#This Row],[velocity_last_24h]],VelocityRules[Velocity Min],VelocityRules[Risk Points],,-1)</f>
        <v>0</v>
      </c>
      <c r="Q8700">
        <f>_xlfn.XLOOKUP(FraudData[[#This Row],[merchant_category]],MerchantRules[Merchant Category],MerchantRules[Risk Points],0)</f>
        <v>0</v>
      </c>
      <c r="R8700">
        <f>SUM(FraudData[[#This Row],[Amount Risk]:[Merchant Risk]])</f>
        <v>0</v>
      </c>
      <c r="S8700" t="str" cm="1">
        <f t="array" ref="S8700">_xlfn.IFS(FraudData[[#This Row],[Fraud Risk Score]]&gt;=8,"High Risk",FraudData[[#This Row],[Fraud Risk Score]]&gt;=6,"Medium Risk",TRUE,"Low Risk")</f>
        <v>Low Risk</v>
      </c>
    </row>
    <row r="8701" spans="1:19">
      <c r="A8701">
        <v>8700</v>
      </c>
      <c r="B8701">
        <v>153.34</v>
      </c>
      <c r="C8701">
        <v>3</v>
      </c>
      <c r="D8701" t="s">
        <v>46</v>
      </c>
      <c r="E8701">
        <v>0</v>
      </c>
      <c r="F8701">
        <v>0</v>
      </c>
      <c r="G8701">
        <v>40</v>
      </c>
      <c r="H8701">
        <v>2</v>
      </c>
      <c r="I8701">
        <v>53</v>
      </c>
      <c r="J8701">
        <v>0</v>
      </c>
      <c r="K8701">
        <f>_xlfn.XLOOKUP(FraudData[[#This Row],[amount]],AmountRules[Amount Min],AmountRules[Risk Points],,-1)</f>
        <v>0</v>
      </c>
      <c r="L8701">
        <f>_xlfn.XLOOKUP(FraudData[[#This Row],[transaction_hour]],TimeRules[Hour Min],TimeRules[Risk Points],,-1)</f>
        <v>3</v>
      </c>
      <c r="M8701">
        <f>_xlfn.XLOOKUP(FraudData[[#This Row],[foreign_transaction]],ForeignRules[Foreign Transaction],ForeignRules[Risk Points],0)</f>
        <v>0</v>
      </c>
      <c r="N8701">
        <f>_xlfn.XLOOKUP(FraudData[[#This Row],[location_mismatch]],Table10[Location Mismatch],Table10[Risk Points],0)</f>
        <v>0</v>
      </c>
      <c r="O8701">
        <f>_xlfn.XLOOKUP(FraudData[[#This Row],[device_trust_score]],DeviceRules[Device Min],DeviceRules[Risk Points],,-1)</f>
        <v>2</v>
      </c>
      <c r="P8701">
        <f>_xlfn.XLOOKUP(FraudData[[#This Row],[velocity_last_24h]],VelocityRules[Velocity Min],VelocityRules[Risk Points],,-1)</f>
        <v>0</v>
      </c>
      <c r="Q8701">
        <f>_xlfn.XLOOKUP(FraudData[[#This Row],[merchant_category]],MerchantRules[Merchant Category],MerchantRules[Risk Points],0)</f>
        <v>0</v>
      </c>
      <c r="R8701">
        <f>SUM(FraudData[[#This Row],[Amount Risk]:[Merchant Risk]])</f>
        <v>5</v>
      </c>
      <c r="S8701" t="str" cm="1">
        <f t="array" ref="S8701">_xlfn.IFS(FraudData[[#This Row],[Fraud Risk Score]]&gt;=8,"High Risk",FraudData[[#This Row],[Fraud Risk Score]]&gt;=6,"Medium Risk",TRUE,"Low Risk")</f>
        <v>Low Risk</v>
      </c>
    </row>
    <row r="8702" spans="1:19">
      <c r="A8702">
        <v>8701</v>
      </c>
      <c r="B8702">
        <v>473.35</v>
      </c>
      <c r="C8702">
        <v>9</v>
      </c>
      <c r="D8702" t="s">
        <v>50</v>
      </c>
      <c r="E8702">
        <v>0</v>
      </c>
      <c r="F8702">
        <v>0</v>
      </c>
      <c r="G8702">
        <v>76</v>
      </c>
      <c r="H8702">
        <v>0</v>
      </c>
      <c r="I8702">
        <v>69</v>
      </c>
      <c r="J8702">
        <v>0</v>
      </c>
      <c r="K8702">
        <f>_xlfn.XLOOKUP(FraudData[[#This Row],[amount]],AmountRules[Amount Min],AmountRules[Risk Points],,-1)</f>
        <v>0</v>
      </c>
      <c r="L8702">
        <f>_xlfn.XLOOKUP(FraudData[[#This Row],[transaction_hour]],TimeRules[Hour Min],TimeRules[Risk Points],,-1)</f>
        <v>0</v>
      </c>
      <c r="M8702">
        <f>_xlfn.XLOOKUP(FraudData[[#This Row],[foreign_transaction]],ForeignRules[Foreign Transaction],ForeignRules[Risk Points],0)</f>
        <v>0</v>
      </c>
      <c r="N8702">
        <f>_xlfn.XLOOKUP(FraudData[[#This Row],[location_mismatch]],Table10[Location Mismatch],Table10[Risk Points],0)</f>
        <v>0</v>
      </c>
      <c r="O8702">
        <f>_xlfn.XLOOKUP(FraudData[[#This Row],[device_trust_score]],DeviceRules[Device Min],DeviceRules[Risk Points],,-1)</f>
        <v>0</v>
      </c>
      <c r="P8702">
        <f>_xlfn.XLOOKUP(FraudData[[#This Row],[velocity_last_24h]],VelocityRules[Velocity Min],VelocityRules[Risk Points],,-1)</f>
        <v>0</v>
      </c>
      <c r="Q8702">
        <f>_xlfn.XLOOKUP(FraudData[[#This Row],[merchant_category]],MerchantRules[Merchant Category],MerchantRules[Risk Points],0)</f>
        <v>0</v>
      </c>
      <c r="R8702">
        <f>SUM(FraudData[[#This Row],[Amount Risk]:[Merchant Risk]])</f>
        <v>0</v>
      </c>
      <c r="S8702" t="str" cm="1">
        <f t="array" ref="S8702">_xlfn.IFS(FraudData[[#This Row],[Fraud Risk Score]]&gt;=8,"High Risk",FraudData[[#This Row],[Fraud Risk Score]]&gt;=6,"Medium Risk",TRUE,"Low Risk")</f>
        <v>Low Risk</v>
      </c>
    </row>
    <row r="8703" spans="1:19">
      <c r="A8703">
        <v>8702</v>
      </c>
      <c r="B8703">
        <v>317.24</v>
      </c>
      <c r="C8703">
        <v>1</v>
      </c>
      <c r="D8703" t="s">
        <v>48</v>
      </c>
      <c r="E8703">
        <v>1</v>
      </c>
      <c r="F8703">
        <v>0</v>
      </c>
      <c r="G8703">
        <v>93</v>
      </c>
      <c r="H8703">
        <v>2</v>
      </c>
      <c r="I8703">
        <v>28</v>
      </c>
      <c r="J8703">
        <v>0</v>
      </c>
      <c r="K8703">
        <f>_xlfn.XLOOKUP(FraudData[[#This Row],[amount]],AmountRules[Amount Min],AmountRules[Risk Points],,-1)</f>
        <v>0</v>
      </c>
      <c r="L8703">
        <f>_xlfn.XLOOKUP(FraudData[[#This Row],[transaction_hour]],TimeRules[Hour Min],TimeRules[Risk Points],,-1)</f>
        <v>3</v>
      </c>
      <c r="M8703">
        <f>_xlfn.XLOOKUP(FraudData[[#This Row],[foreign_transaction]],ForeignRules[Foreign Transaction],ForeignRules[Risk Points],0)</f>
        <v>3</v>
      </c>
      <c r="N8703">
        <f>_xlfn.XLOOKUP(FraudData[[#This Row],[location_mismatch]],Table10[Location Mismatch],Table10[Risk Points],0)</f>
        <v>0</v>
      </c>
      <c r="O8703">
        <f>_xlfn.XLOOKUP(FraudData[[#This Row],[device_trust_score]],DeviceRules[Device Min],DeviceRules[Risk Points],,-1)</f>
        <v>0</v>
      </c>
      <c r="P8703">
        <f>_xlfn.XLOOKUP(FraudData[[#This Row],[velocity_last_24h]],VelocityRules[Velocity Min],VelocityRules[Risk Points],,-1)</f>
        <v>0</v>
      </c>
      <c r="Q8703">
        <f>_xlfn.XLOOKUP(FraudData[[#This Row],[merchant_category]],MerchantRules[Merchant Category],MerchantRules[Risk Points],0)</f>
        <v>0</v>
      </c>
      <c r="R8703">
        <f>SUM(FraudData[[#This Row],[Amount Risk]:[Merchant Risk]])</f>
        <v>6</v>
      </c>
      <c r="S8703" t="str" cm="1">
        <f t="array" ref="S8703">_xlfn.IFS(FraudData[[#This Row],[Fraud Risk Score]]&gt;=8,"High Risk",FraudData[[#This Row],[Fraud Risk Score]]&gt;=6,"Medium Risk",TRUE,"Low Risk")</f>
        <v>Medium Risk</v>
      </c>
    </row>
    <row r="8704" spans="1:19">
      <c r="A8704">
        <v>8703</v>
      </c>
      <c r="B8704">
        <v>70.209999999999994</v>
      </c>
      <c r="C8704">
        <v>13</v>
      </c>
      <c r="D8704" t="s">
        <v>48</v>
      </c>
      <c r="E8704">
        <v>0</v>
      </c>
      <c r="F8704">
        <v>0</v>
      </c>
      <c r="G8704">
        <v>95</v>
      </c>
      <c r="H8704">
        <v>3</v>
      </c>
      <c r="I8704">
        <v>30</v>
      </c>
      <c r="J8704">
        <v>0</v>
      </c>
      <c r="K8704">
        <f>_xlfn.XLOOKUP(FraudData[[#This Row],[amount]],AmountRules[Amount Min],AmountRules[Risk Points],,-1)</f>
        <v>0</v>
      </c>
      <c r="L8704">
        <f>_xlfn.XLOOKUP(FraudData[[#This Row],[transaction_hour]],TimeRules[Hour Min],TimeRules[Risk Points],,-1)</f>
        <v>0</v>
      </c>
      <c r="M8704">
        <f>_xlfn.XLOOKUP(FraudData[[#This Row],[foreign_transaction]],ForeignRules[Foreign Transaction],ForeignRules[Risk Points],0)</f>
        <v>0</v>
      </c>
      <c r="N8704">
        <f>_xlfn.XLOOKUP(FraudData[[#This Row],[location_mismatch]],Table10[Location Mismatch],Table10[Risk Points],0)</f>
        <v>0</v>
      </c>
      <c r="O8704">
        <f>_xlfn.XLOOKUP(FraudData[[#This Row],[device_trust_score]],DeviceRules[Device Min],DeviceRules[Risk Points],,-1)</f>
        <v>0</v>
      </c>
      <c r="P8704">
        <f>_xlfn.XLOOKUP(FraudData[[#This Row],[velocity_last_24h]],VelocityRules[Velocity Min],VelocityRules[Risk Points],,-1)</f>
        <v>0</v>
      </c>
      <c r="Q8704">
        <f>_xlfn.XLOOKUP(FraudData[[#This Row],[merchant_category]],MerchantRules[Merchant Category],MerchantRules[Risk Points],0)</f>
        <v>0</v>
      </c>
      <c r="R8704">
        <f>SUM(FraudData[[#This Row],[Amount Risk]:[Merchant Risk]])</f>
        <v>0</v>
      </c>
      <c r="S8704" t="str" cm="1">
        <f t="array" ref="S8704">_xlfn.IFS(FraudData[[#This Row],[Fraud Risk Score]]&gt;=8,"High Risk",FraudData[[#This Row],[Fraud Risk Score]]&gt;=6,"Medium Risk",TRUE,"Low Risk")</f>
        <v>Low Risk</v>
      </c>
    </row>
    <row r="8705" spans="1:19">
      <c r="A8705">
        <v>8704</v>
      </c>
      <c r="B8705">
        <v>48.75</v>
      </c>
      <c r="C8705">
        <v>7</v>
      </c>
      <c r="D8705" t="s">
        <v>47</v>
      </c>
      <c r="E8705">
        <v>0</v>
      </c>
      <c r="F8705">
        <v>0</v>
      </c>
      <c r="G8705">
        <v>27</v>
      </c>
      <c r="H8705">
        <v>1</v>
      </c>
      <c r="I8705">
        <v>63</v>
      </c>
      <c r="J8705">
        <v>0</v>
      </c>
      <c r="K8705">
        <f>_xlfn.XLOOKUP(FraudData[[#This Row],[amount]],AmountRules[Amount Min],AmountRules[Risk Points],,-1)</f>
        <v>0</v>
      </c>
      <c r="L8705">
        <f>_xlfn.XLOOKUP(FraudData[[#This Row],[transaction_hour]],TimeRules[Hour Min],TimeRules[Risk Points],,-1)</f>
        <v>0</v>
      </c>
      <c r="M8705">
        <f>_xlfn.XLOOKUP(FraudData[[#This Row],[foreign_transaction]],ForeignRules[Foreign Transaction],ForeignRules[Risk Points],0)</f>
        <v>0</v>
      </c>
      <c r="N8705">
        <f>_xlfn.XLOOKUP(FraudData[[#This Row],[location_mismatch]],Table10[Location Mismatch],Table10[Risk Points],0)</f>
        <v>0</v>
      </c>
      <c r="O8705">
        <f>_xlfn.XLOOKUP(FraudData[[#This Row],[device_trust_score]],DeviceRules[Device Min],DeviceRules[Risk Points],,-1)</f>
        <v>3</v>
      </c>
      <c r="P8705">
        <f>_xlfn.XLOOKUP(FraudData[[#This Row],[velocity_last_24h]],VelocityRules[Velocity Min],VelocityRules[Risk Points],,-1)</f>
        <v>0</v>
      </c>
      <c r="Q8705">
        <f>_xlfn.XLOOKUP(FraudData[[#This Row],[merchant_category]],MerchantRules[Merchant Category],MerchantRules[Risk Points],0)</f>
        <v>0</v>
      </c>
      <c r="R8705">
        <f>SUM(FraudData[[#This Row],[Amount Risk]:[Merchant Risk]])</f>
        <v>3</v>
      </c>
      <c r="S8705" t="str" cm="1">
        <f t="array" ref="S8705">_xlfn.IFS(FraudData[[#This Row],[Fraud Risk Score]]&gt;=8,"High Risk",FraudData[[#This Row],[Fraud Risk Score]]&gt;=6,"Medium Risk",TRUE,"Low Risk")</f>
        <v>Low Risk</v>
      </c>
    </row>
    <row r="8706" spans="1:19">
      <c r="A8706">
        <v>8705</v>
      </c>
      <c r="B8706">
        <v>54.84</v>
      </c>
      <c r="C8706">
        <v>22</v>
      </c>
      <c r="D8706" t="s">
        <v>50</v>
      </c>
      <c r="E8706">
        <v>1</v>
      </c>
      <c r="F8706">
        <v>0</v>
      </c>
      <c r="G8706">
        <v>34</v>
      </c>
      <c r="H8706">
        <v>0</v>
      </c>
      <c r="I8706">
        <v>68</v>
      </c>
      <c r="J8706">
        <v>0</v>
      </c>
      <c r="K8706">
        <f>_xlfn.XLOOKUP(FraudData[[#This Row],[amount]],AmountRules[Amount Min],AmountRules[Risk Points],,-1)</f>
        <v>0</v>
      </c>
      <c r="L8706">
        <f>_xlfn.XLOOKUP(FraudData[[#This Row],[transaction_hour]],TimeRules[Hour Min],TimeRules[Risk Points],,-1)</f>
        <v>0</v>
      </c>
      <c r="M8706">
        <f>_xlfn.XLOOKUP(FraudData[[#This Row],[foreign_transaction]],ForeignRules[Foreign Transaction],ForeignRules[Risk Points],0)</f>
        <v>3</v>
      </c>
      <c r="N8706">
        <f>_xlfn.XLOOKUP(FraudData[[#This Row],[location_mismatch]],Table10[Location Mismatch],Table10[Risk Points],0)</f>
        <v>0</v>
      </c>
      <c r="O8706">
        <f>_xlfn.XLOOKUP(FraudData[[#This Row],[device_trust_score]],DeviceRules[Device Min],DeviceRules[Risk Points],,-1)</f>
        <v>2</v>
      </c>
      <c r="P8706">
        <f>_xlfn.XLOOKUP(FraudData[[#This Row],[velocity_last_24h]],VelocityRules[Velocity Min],VelocityRules[Risk Points],,-1)</f>
        <v>0</v>
      </c>
      <c r="Q8706">
        <f>_xlfn.XLOOKUP(FraudData[[#This Row],[merchant_category]],MerchantRules[Merchant Category],MerchantRules[Risk Points],0)</f>
        <v>0</v>
      </c>
      <c r="R8706">
        <f>SUM(FraudData[[#This Row],[Amount Risk]:[Merchant Risk]])</f>
        <v>5</v>
      </c>
      <c r="S8706" t="str" cm="1">
        <f t="array" ref="S8706">_xlfn.IFS(FraudData[[#This Row],[Fraud Risk Score]]&gt;=8,"High Risk",FraudData[[#This Row],[Fraud Risk Score]]&gt;=6,"Medium Risk",TRUE,"Low Risk")</f>
        <v>Low Risk</v>
      </c>
    </row>
    <row r="8707" spans="1:19">
      <c r="A8707">
        <v>8706</v>
      </c>
      <c r="B8707">
        <v>126.37</v>
      </c>
      <c r="C8707">
        <v>9</v>
      </c>
      <c r="D8707" t="s">
        <v>49</v>
      </c>
      <c r="E8707">
        <v>0</v>
      </c>
      <c r="F8707">
        <v>0</v>
      </c>
      <c r="G8707">
        <v>75</v>
      </c>
      <c r="H8707">
        <v>0</v>
      </c>
      <c r="I8707">
        <v>46</v>
      </c>
      <c r="J8707">
        <v>0</v>
      </c>
      <c r="K8707">
        <f>_xlfn.XLOOKUP(FraudData[[#This Row],[amount]],AmountRules[Amount Min],AmountRules[Risk Points],,-1)</f>
        <v>0</v>
      </c>
      <c r="L8707">
        <f>_xlfn.XLOOKUP(FraudData[[#This Row],[transaction_hour]],TimeRules[Hour Min],TimeRules[Risk Points],,-1)</f>
        <v>0</v>
      </c>
      <c r="M8707">
        <f>_xlfn.XLOOKUP(FraudData[[#This Row],[foreign_transaction]],ForeignRules[Foreign Transaction],ForeignRules[Risk Points],0)</f>
        <v>0</v>
      </c>
      <c r="N8707">
        <f>_xlfn.XLOOKUP(FraudData[[#This Row],[location_mismatch]],Table10[Location Mismatch],Table10[Risk Points],0)</f>
        <v>0</v>
      </c>
      <c r="O8707">
        <f>_xlfn.XLOOKUP(FraudData[[#This Row],[device_trust_score]],DeviceRules[Device Min],DeviceRules[Risk Points],,-1)</f>
        <v>0</v>
      </c>
      <c r="P8707">
        <f>_xlfn.XLOOKUP(FraudData[[#This Row],[velocity_last_24h]],VelocityRules[Velocity Min],VelocityRules[Risk Points],,-1)</f>
        <v>0</v>
      </c>
      <c r="Q8707">
        <f>_xlfn.XLOOKUP(FraudData[[#This Row],[merchant_category]],MerchantRules[Merchant Category],MerchantRules[Risk Points],0)</f>
        <v>1</v>
      </c>
      <c r="R8707">
        <f>SUM(FraudData[[#This Row],[Amount Risk]:[Merchant Risk]])</f>
        <v>1</v>
      </c>
      <c r="S8707" t="str" cm="1">
        <f t="array" ref="S8707">_xlfn.IFS(FraudData[[#This Row],[Fraud Risk Score]]&gt;=8,"High Risk",FraudData[[#This Row],[Fraud Risk Score]]&gt;=6,"Medium Risk",TRUE,"Low Risk")</f>
        <v>Low Risk</v>
      </c>
    </row>
    <row r="8708" spans="1:19">
      <c r="A8708">
        <v>8707</v>
      </c>
      <c r="B8708">
        <v>245.3</v>
      </c>
      <c r="C8708">
        <v>17</v>
      </c>
      <c r="D8708" t="s">
        <v>48</v>
      </c>
      <c r="E8708">
        <v>0</v>
      </c>
      <c r="F8708">
        <v>0</v>
      </c>
      <c r="G8708">
        <v>93</v>
      </c>
      <c r="H8708">
        <v>1</v>
      </c>
      <c r="I8708">
        <v>46</v>
      </c>
      <c r="J8708">
        <v>0</v>
      </c>
      <c r="K8708">
        <f>_xlfn.XLOOKUP(FraudData[[#This Row],[amount]],AmountRules[Amount Min],AmountRules[Risk Points],,-1)</f>
        <v>0</v>
      </c>
      <c r="L8708">
        <f>_xlfn.XLOOKUP(FraudData[[#This Row],[transaction_hour]],TimeRules[Hour Min],TimeRules[Risk Points],,-1)</f>
        <v>0</v>
      </c>
      <c r="M8708">
        <f>_xlfn.XLOOKUP(FraudData[[#This Row],[foreign_transaction]],ForeignRules[Foreign Transaction],ForeignRules[Risk Points],0)</f>
        <v>0</v>
      </c>
      <c r="N8708">
        <f>_xlfn.XLOOKUP(FraudData[[#This Row],[location_mismatch]],Table10[Location Mismatch],Table10[Risk Points],0)</f>
        <v>0</v>
      </c>
      <c r="O8708">
        <f>_xlfn.XLOOKUP(FraudData[[#This Row],[device_trust_score]],DeviceRules[Device Min],DeviceRules[Risk Points],,-1)</f>
        <v>0</v>
      </c>
      <c r="P8708">
        <f>_xlfn.XLOOKUP(FraudData[[#This Row],[velocity_last_24h]],VelocityRules[Velocity Min],VelocityRules[Risk Points],,-1)</f>
        <v>0</v>
      </c>
      <c r="Q8708">
        <f>_xlfn.XLOOKUP(FraudData[[#This Row],[merchant_category]],MerchantRules[Merchant Category],MerchantRules[Risk Points],0)</f>
        <v>0</v>
      </c>
      <c r="R8708">
        <f>SUM(FraudData[[#This Row],[Amount Risk]:[Merchant Risk]])</f>
        <v>0</v>
      </c>
      <c r="S8708" t="str" cm="1">
        <f t="array" ref="S8708">_xlfn.IFS(FraudData[[#This Row],[Fraud Risk Score]]&gt;=8,"High Risk",FraudData[[#This Row],[Fraud Risk Score]]&gt;=6,"Medium Risk",TRUE,"Low Risk")</f>
        <v>Low Risk</v>
      </c>
    </row>
    <row r="8709" spans="1:19">
      <c r="A8709">
        <v>8708</v>
      </c>
      <c r="B8709">
        <v>125.93</v>
      </c>
      <c r="C8709">
        <v>14</v>
      </c>
      <c r="D8709" t="s">
        <v>50</v>
      </c>
      <c r="E8709">
        <v>1</v>
      </c>
      <c r="F8709">
        <v>0</v>
      </c>
      <c r="G8709">
        <v>56</v>
      </c>
      <c r="H8709">
        <v>1</v>
      </c>
      <c r="I8709">
        <v>51</v>
      </c>
      <c r="J8709">
        <v>0</v>
      </c>
      <c r="K8709">
        <f>_xlfn.XLOOKUP(FraudData[[#This Row],[amount]],AmountRules[Amount Min],AmountRules[Risk Points],,-1)</f>
        <v>0</v>
      </c>
      <c r="L8709">
        <f>_xlfn.XLOOKUP(FraudData[[#This Row],[transaction_hour]],TimeRules[Hour Min],TimeRules[Risk Points],,-1)</f>
        <v>0</v>
      </c>
      <c r="M8709">
        <f>_xlfn.XLOOKUP(FraudData[[#This Row],[foreign_transaction]],ForeignRules[Foreign Transaction],ForeignRules[Risk Points],0)</f>
        <v>3</v>
      </c>
      <c r="N8709">
        <f>_xlfn.XLOOKUP(FraudData[[#This Row],[location_mismatch]],Table10[Location Mismatch],Table10[Risk Points],0)</f>
        <v>0</v>
      </c>
      <c r="O8709">
        <f>_xlfn.XLOOKUP(FraudData[[#This Row],[device_trust_score]],DeviceRules[Device Min],DeviceRules[Risk Points],,-1)</f>
        <v>1</v>
      </c>
      <c r="P8709">
        <f>_xlfn.XLOOKUP(FraudData[[#This Row],[velocity_last_24h]],VelocityRules[Velocity Min],VelocityRules[Risk Points],,-1)</f>
        <v>0</v>
      </c>
      <c r="Q8709">
        <f>_xlfn.XLOOKUP(FraudData[[#This Row],[merchant_category]],MerchantRules[Merchant Category],MerchantRules[Risk Points],0)</f>
        <v>0</v>
      </c>
      <c r="R8709">
        <f>SUM(FraudData[[#This Row],[Amount Risk]:[Merchant Risk]])</f>
        <v>4</v>
      </c>
      <c r="S8709" t="str" cm="1">
        <f t="array" ref="S8709">_xlfn.IFS(FraudData[[#This Row],[Fraud Risk Score]]&gt;=8,"High Risk",FraudData[[#This Row],[Fraud Risk Score]]&gt;=6,"Medium Risk",TRUE,"Low Risk")</f>
        <v>Low Risk</v>
      </c>
    </row>
    <row r="8710" spans="1:19">
      <c r="A8710">
        <v>8709</v>
      </c>
      <c r="B8710">
        <v>12.64</v>
      </c>
      <c r="C8710">
        <v>4</v>
      </c>
      <c r="D8710" t="s">
        <v>47</v>
      </c>
      <c r="E8710">
        <v>0</v>
      </c>
      <c r="F8710">
        <v>0</v>
      </c>
      <c r="G8710">
        <v>29</v>
      </c>
      <c r="H8710">
        <v>2</v>
      </c>
      <c r="I8710">
        <v>36</v>
      </c>
      <c r="J8710">
        <v>0</v>
      </c>
      <c r="K8710">
        <f>_xlfn.XLOOKUP(FraudData[[#This Row],[amount]],AmountRules[Amount Min],AmountRules[Risk Points],,-1)</f>
        <v>0</v>
      </c>
      <c r="L8710">
        <f>_xlfn.XLOOKUP(FraudData[[#This Row],[transaction_hour]],TimeRules[Hour Min],TimeRules[Risk Points],,-1)</f>
        <v>0</v>
      </c>
      <c r="M8710">
        <f>_xlfn.XLOOKUP(FraudData[[#This Row],[foreign_transaction]],ForeignRules[Foreign Transaction],ForeignRules[Risk Points],0)</f>
        <v>0</v>
      </c>
      <c r="N8710">
        <f>_xlfn.XLOOKUP(FraudData[[#This Row],[location_mismatch]],Table10[Location Mismatch],Table10[Risk Points],0)</f>
        <v>0</v>
      </c>
      <c r="O8710">
        <f>_xlfn.XLOOKUP(FraudData[[#This Row],[device_trust_score]],DeviceRules[Device Min],DeviceRules[Risk Points],,-1)</f>
        <v>3</v>
      </c>
      <c r="P8710">
        <f>_xlfn.XLOOKUP(FraudData[[#This Row],[velocity_last_24h]],VelocityRules[Velocity Min],VelocityRules[Risk Points],,-1)</f>
        <v>0</v>
      </c>
      <c r="Q8710">
        <f>_xlfn.XLOOKUP(FraudData[[#This Row],[merchant_category]],MerchantRules[Merchant Category],MerchantRules[Risk Points],0)</f>
        <v>0</v>
      </c>
      <c r="R8710">
        <f>SUM(FraudData[[#This Row],[Amount Risk]:[Merchant Risk]])</f>
        <v>3</v>
      </c>
      <c r="S8710" t="str" cm="1">
        <f t="array" ref="S8710">_xlfn.IFS(FraudData[[#This Row],[Fraud Risk Score]]&gt;=8,"High Risk",FraudData[[#This Row],[Fraud Risk Score]]&gt;=6,"Medium Risk",TRUE,"Low Risk")</f>
        <v>Low Risk</v>
      </c>
    </row>
    <row r="8711" spans="1:19">
      <c r="A8711">
        <v>8710</v>
      </c>
      <c r="B8711">
        <v>231.45</v>
      </c>
      <c r="C8711">
        <v>21</v>
      </c>
      <c r="D8711" t="s">
        <v>46</v>
      </c>
      <c r="E8711">
        <v>0</v>
      </c>
      <c r="F8711">
        <v>0</v>
      </c>
      <c r="G8711">
        <v>67</v>
      </c>
      <c r="H8711">
        <v>3</v>
      </c>
      <c r="I8711">
        <v>33</v>
      </c>
      <c r="J8711">
        <v>0</v>
      </c>
      <c r="K8711">
        <f>_xlfn.XLOOKUP(FraudData[[#This Row],[amount]],AmountRules[Amount Min],AmountRules[Risk Points],,-1)</f>
        <v>0</v>
      </c>
      <c r="L8711">
        <f>_xlfn.XLOOKUP(FraudData[[#This Row],[transaction_hour]],TimeRules[Hour Min],TimeRules[Risk Points],,-1)</f>
        <v>0</v>
      </c>
      <c r="M8711">
        <f>_xlfn.XLOOKUP(FraudData[[#This Row],[foreign_transaction]],ForeignRules[Foreign Transaction],ForeignRules[Risk Points],0)</f>
        <v>0</v>
      </c>
      <c r="N8711">
        <f>_xlfn.XLOOKUP(FraudData[[#This Row],[location_mismatch]],Table10[Location Mismatch],Table10[Risk Points],0)</f>
        <v>0</v>
      </c>
      <c r="O8711">
        <f>_xlfn.XLOOKUP(FraudData[[#This Row],[device_trust_score]],DeviceRules[Device Min],DeviceRules[Risk Points],,-1)</f>
        <v>1</v>
      </c>
      <c r="P8711">
        <f>_xlfn.XLOOKUP(FraudData[[#This Row],[velocity_last_24h]],VelocityRules[Velocity Min],VelocityRules[Risk Points],,-1)</f>
        <v>0</v>
      </c>
      <c r="Q8711">
        <f>_xlfn.XLOOKUP(FraudData[[#This Row],[merchant_category]],MerchantRules[Merchant Category],MerchantRules[Risk Points],0)</f>
        <v>0</v>
      </c>
      <c r="R8711">
        <f>SUM(FraudData[[#This Row],[Amount Risk]:[Merchant Risk]])</f>
        <v>1</v>
      </c>
      <c r="S8711" t="str" cm="1">
        <f t="array" ref="S8711">_xlfn.IFS(FraudData[[#This Row],[Fraud Risk Score]]&gt;=8,"High Risk",FraudData[[#This Row],[Fraud Risk Score]]&gt;=6,"Medium Risk",TRUE,"Low Risk")</f>
        <v>Low Risk</v>
      </c>
    </row>
    <row r="8712" spans="1:19">
      <c r="A8712">
        <v>8711</v>
      </c>
      <c r="B8712">
        <v>295.14999999999998</v>
      </c>
      <c r="C8712">
        <v>12</v>
      </c>
      <c r="D8712" t="s">
        <v>50</v>
      </c>
      <c r="E8712">
        <v>0</v>
      </c>
      <c r="F8712">
        <v>0</v>
      </c>
      <c r="G8712">
        <v>36</v>
      </c>
      <c r="H8712">
        <v>1</v>
      </c>
      <c r="I8712">
        <v>59</v>
      </c>
      <c r="J8712">
        <v>0</v>
      </c>
      <c r="K8712">
        <f>_xlfn.XLOOKUP(FraudData[[#This Row],[amount]],AmountRules[Amount Min],AmountRules[Risk Points],,-1)</f>
        <v>0</v>
      </c>
      <c r="L8712">
        <f>_xlfn.XLOOKUP(FraudData[[#This Row],[transaction_hour]],TimeRules[Hour Min],TimeRules[Risk Points],,-1)</f>
        <v>0</v>
      </c>
      <c r="M8712">
        <f>_xlfn.XLOOKUP(FraudData[[#This Row],[foreign_transaction]],ForeignRules[Foreign Transaction],ForeignRules[Risk Points],0)</f>
        <v>0</v>
      </c>
      <c r="N8712">
        <f>_xlfn.XLOOKUP(FraudData[[#This Row],[location_mismatch]],Table10[Location Mismatch],Table10[Risk Points],0)</f>
        <v>0</v>
      </c>
      <c r="O8712">
        <f>_xlfn.XLOOKUP(FraudData[[#This Row],[device_trust_score]],DeviceRules[Device Min],DeviceRules[Risk Points],,-1)</f>
        <v>2</v>
      </c>
      <c r="P8712">
        <f>_xlfn.XLOOKUP(FraudData[[#This Row],[velocity_last_24h]],VelocityRules[Velocity Min],VelocityRules[Risk Points],,-1)</f>
        <v>0</v>
      </c>
      <c r="Q8712">
        <f>_xlfn.XLOOKUP(FraudData[[#This Row],[merchant_category]],MerchantRules[Merchant Category],MerchantRules[Risk Points],0)</f>
        <v>0</v>
      </c>
      <c r="R8712">
        <f>SUM(FraudData[[#This Row],[Amount Risk]:[Merchant Risk]])</f>
        <v>2</v>
      </c>
      <c r="S8712" t="str" cm="1">
        <f t="array" ref="S8712">_xlfn.IFS(FraudData[[#This Row],[Fraud Risk Score]]&gt;=8,"High Risk",FraudData[[#This Row],[Fraud Risk Score]]&gt;=6,"Medium Risk",TRUE,"Low Risk")</f>
        <v>Low Risk</v>
      </c>
    </row>
    <row r="8713" spans="1:19">
      <c r="A8713">
        <v>8712</v>
      </c>
      <c r="B8713">
        <v>61.52</v>
      </c>
      <c r="C8713">
        <v>17</v>
      </c>
      <c r="D8713" t="s">
        <v>49</v>
      </c>
      <c r="E8713">
        <v>0</v>
      </c>
      <c r="F8713">
        <v>0</v>
      </c>
      <c r="G8713">
        <v>55</v>
      </c>
      <c r="H8713">
        <v>1</v>
      </c>
      <c r="I8713">
        <v>48</v>
      </c>
      <c r="J8713">
        <v>0</v>
      </c>
      <c r="K8713">
        <f>_xlfn.XLOOKUP(FraudData[[#This Row],[amount]],AmountRules[Amount Min],AmountRules[Risk Points],,-1)</f>
        <v>0</v>
      </c>
      <c r="L8713">
        <f>_xlfn.XLOOKUP(FraudData[[#This Row],[transaction_hour]],TimeRules[Hour Min],TimeRules[Risk Points],,-1)</f>
        <v>0</v>
      </c>
      <c r="M8713">
        <f>_xlfn.XLOOKUP(FraudData[[#This Row],[foreign_transaction]],ForeignRules[Foreign Transaction],ForeignRules[Risk Points],0)</f>
        <v>0</v>
      </c>
      <c r="N8713">
        <f>_xlfn.XLOOKUP(FraudData[[#This Row],[location_mismatch]],Table10[Location Mismatch],Table10[Risk Points],0)</f>
        <v>0</v>
      </c>
      <c r="O8713">
        <f>_xlfn.XLOOKUP(FraudData[[#This Row],[device_trust_score]],DeviceRules[Device Min],DeviceRules[Risk Points],,-1)</f>
        <v>1</v>
      </c>
      <c r="P8713">
        <f>_xlfn.XLOOKUP(FraudData[[#This Row],[velocity_last_24h]],VelocityRules[Velocity Min],VelocityRules[Risk Points],,-1)</f>
        <v>0</v>
      </c>
      <c r="Q8713">
        <f>_xlfn.XLOOKUP(FraudData[[#This Row],[merchant_category]],MerchantRules[Merchant Category],MerchantRules[Risk Points],0)</f>
        <v>1</v>
      </c>
      <c r="R8713">
        <f>SUM(FraudData[[#This Row],[Amount Risk]:[Merchant Risk]])</f>
        <v>2</v>
      </c>
      <c r="S8713" t="str" cm="1">
        <f t="array" ref="S8713">_xlfn.IFS(FraudData[[#This Row],[Fraud Risk Score]]&gt;=8,"High Risk",FraudData[[#This Row],[Fraud Risk Score]]&gt;=6,"Medium Risk",TRUE,"Low Risk")</f>
        <v>Low Risk</v>
      </c>
    </row>
    <row r="8714" spans="1:19">
      <c r="A8714">
        <v>8713</v>
      </c>
      <c r="B8714">
        <v>196.38</v>
      </c>
      <c r="C8714">
        <v>1</v>
      </c>
      <c r="D8714" t="s">
        <v>48</v>
      </c>
      <c r="E8714">
        <v>0</v>
      </c>
      <c r="F8714">
        <v>0</v>
      </c>
      <c r="G8714">
        <v>46</v>
      </c>
      <c r="H8714">
        <v>2</v>
      </c>
      <c r="I8714">
        <v>60</v>
      </c>
      <c r="J8714">
        <v>0</v>
      </c>
      <c r="K8714">
        <f>_xlfn.XLOOKUP(FraudData[[#This Row],[amount]],AmountRules[Amount Min],AmountRules[Risk Points],,-1)</f>
        <v>0</v>
      </c>
      <c r="L8714">
        <f>_xlfn.XLOOKUP(FraudData[[#This Row],[transaction_hour]],TimeRules[Hour Min],TimeRules[Risk Points],,-1)</f>
        <v>3</v>
      </c>
      <c r="M8714">
        <f>_xlfn.XLOOKUP(FraudData[[#This Row],[foreign_transaction]],ForeignRules[Foreign Transaction],ForeignRules[Risk Points],0)</f>
        <v>0</v>
      </c>
      <c r="N8714">
        <f>_xlfn.XLOOKUP(FraudData[[#This Row],[location_mismatch]],Table10[Location Mismatch],Table10[Risk Points],0)</f>
        <v>0</v>
      </c>
      <c r="O8714">
        <f>_xlfn.XLOOKUP(FraudData[[#This Row],[device_trust_score]],DeviceRules[Device Min],DeviceRules[Risk Points],,-1)</f>
        <v>2</v>
      </c>
      <c r="P8714">
        <f>_xlfn.XLOOKUP(FraudData[[#This Row],[velocity_last_24h]],VelocityRules[Velocity Min],VelocityRules[Risk Points],,-1)</f>
        <v>0</v>
      </c>
      <c r="Q8714">
        <f>_xlfn.XLOOKUP(FraudData[[#This Row],[merchant_category]],MerchantRules[Merchant Category],MerchantRules[Risk Points],0)</f>
        <v>0</v>
      </c>
      <c r="R8714">
        <f>SUM(FraudData[[#This Row],[Amount Risk]:[Merchant Risk]])</f>
        <v>5</v>
      </c>
      <c r="S8714" t="str" cm="1">
        <f t="array" ref="S8714">_xlfn.IFS(FraudData[[#This Row],[Fraud Risk Score]]&gt;=8,"High Risk",FraudData[[#This Row],[Fraud Risk Score]]&gt;=6,"Medium Risk",TRUE,"Low Risk")</f>
        <v>Low Risk</v>
      </c>
    </row>
    <row r="8715" spans="1:19">
      <c r="A8715">
        <v>8714</v>
      </c>
      <c r="B8715">
        <v>100.11</v>
      </c>
      <c r="C8715">
        <v>12</v>
      </c>
      <c r="D8715" t="s">
        <v>46</v>
      </c>
      <c r="E8715">
        <v>0</v>
      </c>
      <c r="F8715">
        <v>0</v>
      </c>
      <c r="G8715">
        <v>83</v>
      </c>
      <c r="H8715">
        <v>0</v>
      </c>
      <c r="I8715">
        <v>66</v>
      </c>
      <c r="J8715">
        <v>0</v>
      </c>
      <c r="K8715">
        <f>_xlfn.XLOOKUP(FraudData[[#This Row],[amount]],AmountRules[Amount Min],AmountRules[Risk Points],,-1)</f>
        <v>0</v>
      </c>
      <c r="L8715">
        <f>_xlfn.XLOOKUP(FraudData[[#This Row],[transaction_hour]],TimeRules[Hour Min],TimeRules[Risk Points],,-1)</f>
        <v>0</v>
      </c>
      <c r="M8715">
        <f>_xlfn.XLOOKUP(FraudData[[#This Row],[foreign_transaction]],ForeignRules[Foreign Transaction],ForeignRules[Risk Points],0)</f>
        <v>0</v>
      </c>
      <c r="N8715">
        <f>_xlfn.XLOOKUP(FraudData[[#This Row],[location_mismatch]],Table10[Location Mismatch],Table10[Risk Points],0)</f>
        <v>0</v>
      </c>
      <c r="O8715">
        <f>_xlfn.XLOOKUP(FraudData[[#This Row],[device_trust_score]],DeviceRules[Device Min],DeviceRules[Risk Points],,-1)</f>
        <v>0</v>
      </c>
      <c r="P8715">
        <f>_xlfn.XLOOKUP(FraudData[[#This Row],[velocity_last_24h]],VelocityRules[Velocity Min],VelocityRules[Risk Points],,-1)</f>
        <v>0</v>
      </c>
      <c r="Q8715">
        <f>_xlfn.XLOOKUP(FraudData[[#This Row],[merchant_category]],MerchantRules[Merchant Category],MerchantRules[Risk Points],0)</f>
        <v>0</v>
      </c>
      <c r="R8715">
        <f>SUM(FraudData[[#This Row],[Amount Risk]:[Merchant Risk]])</f>
        <v>0</v>
      </c>
      <c r="S8715" t="str" cm="1">
        <f t="array" ref="S8715">_xlfn.IFS(FraudData[[#This Row],[Fraud Risk Score]]&gt;=8,"High Risk",FraudData[[#This Row],[Fraud Risk Score]]&gt;=6,"Medium Risk",TRUE,"Low Risk")</f>
        <v>Low Risk</v>
      </c>
    </row>
    <row r="8716" spans="1:19">
      <c r="A8716">
        <v>8715</v>
      </c>
      <c r="B8716">
        <v>395.87</v>
      </c>
      <c r="C8716">
        <v>13</v>
      </c>
      <c r="D8716" t="s">
        <v>47</v>
      </c>
      <c r="E8716">
        <v>0</v>
      </c>
      <c r="F8716">
        <v>0</v>
      </c>
      <c r="G8716">
        <v>76</v>
      </c>
      <c r="H8716">
        <v>4</v>
      </c>
      <c r="I8716">
        <v>44</v>
      </c>
      <c r="J8716">
        <v>0</v>
      </c>
      <c r="K8716">
        <f>_xlfn.XLOOKUP(FraudData[[#This Row],[amount]],AmountRules[Amount Min],AmountRules[Risk Points],,-1)</f>
        <v>0</v>
      </c>
      <c r="L8716">
        <f>_xlfn.XLOOKUP(FraudData[[#This Row],[transaction_hour]],TimeRules[Hour Min],TimeRules[Risk Points],,-1)</f>
        <v>0</v>
      </c>
      <c r="M8716">
        <f>_xlfn.XLOOKUP(FraudData[[#This Row],[foreign_transaction]],ForeignRules[Foreign Transaction],ForeignRules[Risk Points],0)</f>
        <v>0</v>
      </c>
      <c r="N8716">
        <f>_xlfn.XLOOKUP(FraudData[[#This Row],[location_mismatch]],Table10[Location Mismatch],Table10[Risk Points],0)</f>
        <v>0</v>
      </c>
      <c r="O8716">
        <f>_xlfn.XLOOKUP(FraudData[[#This Row],[device_trust_score]],DeviceRules[Device Min],DeviceRules[Risk Points],,-1)</f>
        <v>0</v>
      </c>
      <c r="P8716">
        <f>_xlfn.XLOOKUP(FraudData[[#This Row],[velocity_last_24h]],VelocityRules[Velocity Min],VelocityRules[Risk Points],,-1)</f>
        <v>0</v>
      </c>
      <c r="Q8716">
        <f>_xlfn.XLOOKUP(FraudData[[#This Row],[merchant_category]],MerchantRules[Merchant Category],MerchantRules[Risk Points],0)</f>
        <v>0</v>
      </c>
      <c r="R8716">
        <f>SUM(FraudData[[#This Row],[Amount Risk]:[Merchant Risk]])</f>
        <v>0</v>
      </c>
      <c r="S8716" t="str" cm="1">
        <f t="array" ref="S8716">_xlfn.IFS(FraudData[[#This Row],[Fraud Risk Score]]&gt;=8,"High Risk",FraudData[[#This Row],[Fraud Risk Score]]&gt;=6,"Medium Risk",TRUE,"Low Risk")</f>
        <v>Low Risk</v>
      </c>
    </row>
    <row r="8717" spans="1:19">
      <c r="A8717">
        <v>8716</v>
      </c>
      <c r="B8717">
        <v>335.84</v>
      </c>
      <c r="C8717">
        <v>9</v>
      </c>
      <c r="D8717" t="s">
        <v>49</v>
      </c>
      <c r="E8717">
        <v>0</v>
      </c>
      <c r="F8717">
        <v>0</v>
      </c>
      <c r="G8717">
        <v>71</v>
      </c>
      <c r="H8717">
        <v>2</v>
      </c>
      <c r="I8717">
        <v>68</v>
      </c>
      <c r="J8717">
        <v>0</v>
      </c>
      <c r="K8717">
        <f>_xlfn.XLOOKUP(FraudData[[#This Row],[amount]],AmountRules[Amount Min],AmountRules[Risk Points],,-1)</f>
        <v>0</v>
      </c>
      <c r="L8717">
        <f>_xlfn.XLOOKUP(FraudData[[#This Row],[transaction_hour]],TimeRules[Hour Min],TimeRules[Risk Points],,-1)</f>
        <v>0</v>
      </c>
      <c r="M8717">
        <f>_xlfn.XLOOKUP(FraudData[[#This Row],[foreign_transaction]],ForeignRules[Foreign Transaction],ForeignRules[Risk Points],0)</f>
        <v>0</v>
      </c>
      <c r="N8717">
        <f>_xlfn.XLOOKUP(FraudData[[#This Row],[location_mismatch]],Table10[Location Mismatch],Table10[Risk Points],0)</f>
        <v>0</v>
      </c>
      <c r="O8717">
        <f>_xlfn.XLOOKUP(FraudData[[#This Row],[device_trust_score]],DeviceRules[Device Min],DeviceRules[Risk Points],,-1)</f>
        <v>0</v>
      </c>
      <c r="P8717">
        <f>_xlfn.XLOOKUP(FraudData[[#This Row],[velocity_last_24h]],VelocityRules[Velocity Min],VelocityRules[Risk Points],,-1)</f>
        <v>0</v>
      </c>
      <c r="Q8717">
        <f>_xlfn.XLOOKUP(FraudData[[#This Row],[merchant_category]],MerchantRules[Merchant Category],MerchantRules[Risk Points],0)</f>
        <v>1</v>
      </c>
      <c r="R8717">
        <f>SUM(FraudData[[#This Row],[Amount Risk]:[Merchant Risk]])</f>
        <v>1</v>
      </c>
      <c r="S8717" t="str" cm="1">
        <f t="array" ref="S8717">_xlfn.IFS(FraudData[[#This Row],[Fraud Risk Score]]&gt;=8,"High Risk",FraudData[[#This Row],[Fraud Risk Score]]&gt;=6,"Medium Risk",TRUE,"Low Risk")</f>
        <v>Low Risk</v>
      </c>
    </row>
    <row r="8718" spans="1:19">
      <c r="A8718">
        <v>8717</v>
      </c>
      <c r="B8718">
        <v>134.16</v>
      </c>
      <c r="C8718">
        <v>3</v>
      </c>
      <c r="D8718" t="s">
        <v>46</v>
      </c>
      <c r="E8718">
        <v>0</v>
      </c>
      <c r="F8718">
        <v>0</v>
      </c>
      <c r="G8718">
        <v>73</v>
      </c>
      <c r="H8718">
        <v>1</v>
      </c>
      <c r="I8718">
        <v>66</v>
      </c>
      <c r="J8718">
        <v>0</v>
      </c>
      <c r="K8718">
        <f>_xlfn.XLOOKUP(FraudData[[#This Row],[amount]],AmountRules[Amount Min],AmountRules[Risk Points],,-1)</f>
        <v>0</v>
      </c>
      <c r="L8718">
        <f>_xlfn.XLOOKUP(FraudData[[#This Row],[transaction_hour]],TimeRules[Hour Min],TimeRules[Risk Points],,-1)</f>
        <v>3</v>
      </c>
      <c r="M8718">
        <f>_xlfn.XLOOKUP(FraudData[[#This Row],[foreign_transaction]],ForeignRules[Foreign Transaction],ForeignRules[Risk Points],0)</f>
        <v>0</v>
      </c>
      <c r="N8718">
        <f>_xlfn.XLOOKUP(FraudData[[#This Row],[location_mismatch]],Table10[Location Mismatch],Table10[Risk Points],0)</f>
        <v>0</v>
      </c>
      <c r="O8718">
        <f>_xlfn.XLOOKUP(FraudData[[#This Row],[device_trust_score]],DeviceRules[Device Min],DeviceRules[Risk Points],,-1)</f>
        <v>0</v>
      </c>
      <c r="P8718">
        <f>_xlfn.XLOOKUP(FraudData[[#This Row],[velocity_last_24h]],VelocityRules[Velocity Min],VelocityRules[Risk Points],,-1)</f>
        <v>0</v>
      </c>
      <c r="Q8718">
        <f>_xlfn.XLOOKUP(FraudData[[#This Row],[merchant_category]],MerchantRules[Merchant Category],MerchantRules[Risk Points],0)</f>
        <v>0</v>
      </c>
      <c r="R8718">
        <f>SUM(FraudData[[#This Row],[Amount Risk]:[Merchant Risk]])</f>
        <v>3</v>
      </c>
      <c r="S8718" t="str" cm="1">
        <f t="array" ref="S8718">_xlfn.IFS(FraudData[[#This Row],[Fraud Risk Score]]&gt;=8,"High Risk",FraudData[[#This Row],[Fraud Risk Score]]&gt;=6,"Medium Risk",TRUE,"Low Risk")</f>
        <v>Low Risk</v>
      </c>
    </row>
    <row r="8719" spans="1:19">
      <c r="A8719">
        <v>8718</v>
      </c>
      <c r="B8719">
        <v>211.69</v>
      </c>
      <c r="C8719">
        <v>14</v>
      </c>
      <c r="D8719" t="s">
        <v>47</v>
      </c>
      <c r="E8719">
        <v>0</v>
      </c>
      <c r="F8719">
        <v>1</v>
      </c>
      <c r="G8719">
        <v>80</v>
      </c>
      <c r="H8719">
        <v>0</v>
      </c>
      <c r="I8719">
        <v>31</v>
      </c>
      <c r="J8719">
        <v>0</v>
      </c>
      <c r="K8719">
        <f>_xlfn.XLOOKUP(FraudData[[#This Row],[amount]],AmountRules[Amount Min],AmountRules[Risk Points],,-1)</f>
        <v>0</v>
      </c>
      <c r="L8719">
        <f>_xlfn.XLOOKUP(FraudData[[#This Row],[transaction_hour]],TimeRules[Hour Min],TimeRules[Risk Points],,-1)</f>
        <v>0</v>
      </c>
      <c r="M8719">
        <f>_xlfn.XLOOKUP(FraudData[[#This Row],[foreign_transaction]],ForeignRules[Foreign Transaction],ForeignRules[Risk Points],0)</f>
        <v>0</v>
      </c>
      <c r="N8719">
        <f>_xlfn.XLOOKUP(FraudData[[#This Row],[location_mismatch]],Table10[Location Mismatch],Table10[Risk Points],0)</f>
        <v>3</v>
      </c>
      <c r="O8719">
        <f>_xlfn.XLOOKUP(FraudData[[#This Row],[device_trust_score]],DeviceRules[Device Min],DeviceRules[Risk Points],,-1)</f>
        <v>0</v>
      </c>
      <c r="P8719">
        <f>_xlfn.XLOOKUP(FraudData[[#This Row],[velocity_last_24h]],VelocityRules[Velocity Min],VelocityRules[Risk Points],,-1)</f>
        <v>0</v>
      </c>
      <c r="Q8719">
        <f>_xlfn.XLOOKUP(FraudData[[#This Row],[merchant_category]],MerchantRules[Merchant Category],MerchantRules[Risk Points],0)</f>
        <v>0</v>
      </c>
      <c r="R8719">
        <f>SUM(FraudData[[#This Row],[Amount Risk]:[Merchant Risk]])</f>
        <v>3</v>
      </c>
      <c r="S8719" t="str" cm="1">
        <f t="array" ref="S8719">_xlfn.IFS(FraudData[[#This Row],[Fraud Risk Score]]&gt;=8,"High Risk",FraudData[[#This Row],[Fraud Risk Score]]&gt;=6,"Medium Risk",TRUE,"Low Risk")</f>
        <v>Low Risk</v>
      </c>
    </row>
    <row r="8720" spans="1:19">
      <c r="A8720">
        <v>8719</v>
      </c>
      <c r="B8720">
        <v>386.74</v>
      </c>
      <c r="C8720">
        <v>7</v>
      </c>
      <c r="D8720" t="s">
        <v>49</v>
      </c>
      <c r="E8720">
        <v>0</v>
      </c>
      <c r="F8720">
        <v>0</v>
      </c>
      <c r="G8720">
        <v>55</v>
      </c>
      <c r="H8720">
        <v>1</v>
      </c>
      <c r="I8720">
        <v>46</v>
      </c>
      <c r="J8720">
        <v>0</v>
      </c>
      <c r="K8720">
        <f>_xlfn.XLOOKUP(FraudData[[#This Row],[amount]],AmountRules[Amount Min],AmountRules[Risk Points],,-1)</f>
        <v>0</v>
      </c>
      <c r="L8720">
        <f>_xlfn.XLOOKUP(FraudData[[#This Row],[transaction_hour]],TimeRules[Hour Min],TimeRules[Risk Points],,-1)</f>
        <v>0</v>
      </c>
      <c r="M8720">
        <f>_xlfn.XLOOKUP(FraudData[[#This Row],[foreign_transaction]],ForeignRules[Foreign Transaction],ForeignRules[Risk Points],0)</f>
        <v>0</v>
      </c>
      <c r="N8720">
        <f>_xlfn.XLOOKUP(FraudData[[#This Row],[location_mismatch]],Table10[Location Mismatch],Table10[Risk Points],0)</f>
        <v>0</v>
      </c>
      <c r="O8720">
        <f>_xlfn.XLOOKUP(FraudData[[#This Row],[device_trust_score]],DeviceRules[Device Min],DeviceRules[Risk Points],,-1)</f>
        <v>1</v>
      </c>
      <c r="P8720">
        <f>_xlfn.XLOOKUP(FraudData[[#This Row],[velocity_last_24h]],VelocityRules[Velocity Min],VelocityRules[Risk Points],,-1)</f>
        <v>0</v>
      </c>
      <c r="Q8720">
        <f>_xlfn.XLOOKUP(FraudData[[#This Row],[merchant_category]],MerchantRules[Merchant Category],MerchantRules[Risk Points],0)</f>
        <v>1</v>
      </c>
      <c r="R8720">
        <f>SUM(FraudData[[#This Row],[Amount Risk]:[Merchant Risk]])</f>
        <v>2</v>
      </c>
      <c r="S8720" t="str" cm="1">
        <f t="array" ref="S8720">_xlfn.IFS(FraudData[[#This Row],[Fraud Risk Score]]&gt;=8,"High Risk",FraudData[[#This Row],[Fraud Risk Score]]&gt;=6,"Medium Risk",TRUE,"Low Risk")</f>
        <v>Low Risk</v>
      </c>
    </row>
    <row r="8721" spans="1:19">
      <c r="A8721">
        <v>8720</v>
      </c>
      <c r="B8721">
        <v>123.23</v>
      </c>
      <c r="C8721">
        <v>14</v>
      </c>
      <c r="D8721" t="s">
        <v>48</v>
      </c>
      <c r="E8721">
        <v>0</v>
      </c>
      <c r="F8721">
        <v>0</v>
      </c>
      <c r="G8721">
        <v>83</v>
      </c>
      <c r="H8721">
        <v>0</v>
      </c>
      <c r="I8721">
        <v>40</v>
      </c>
      <c r="J8721">
        <v>0</v>
      </c>
      <c r="K8721">
        <f>_xlfn.XLOOKUP(FraudData[[#This Row],[amount]],AmountRules[Amount Min],AmountRules[Risk Points],,-1)</f>
        <v>0</v>
      </c>
      <c r="L8721">
        <f>_xlfn.XLOOKUP(FraudData[[#This Row],[transaction_hour]],TimeRules[Hour Min],TimeRules[Risk Points],,-1)</f>
        <v>0</v>
      </c>
      <c r="M8721">
        <f>_xlfn.XLOOKUP(FraudData[[#This Row],[foreign_transaction]],ForeignRules[Foreign Transaction],ForeignRules[Risk Points],0)</f>
        <v>0</v>
      </c>
      <c r="N8721">
        <f>_xlfn.XLOOKUP(FraudData[[#This Row],[location_mismatch]],Table10[Location Mismatch],Table10[Risk Points],0)</f>
        <v>0</v>
      </c>
      <c r="O8721">
        <f>_xlfn.XLOOKUP(FraudData[[#This Row],[device_trust_score]],DeviceRules[Device Min],DeviceRules[Risk Points],,-1)</f>
        <v>0</v>
      </c>
      <c r="P8721">
        <f>_xlfn.XLOOKUP(FraudData[[#This Row],[velocity_last_24h]],VelocityRules[Velocity Min],VelocityRules[Risk Points],,-1)</f>
        <v>0</v>
      </c>
      <c r="Q8721">
        <f>_xlfn.XLOOKUP(FraudData[[#This Row],[merchant_category]],MerchantRules[Merchant Category],MerchantRules[Risk Points],0)</f>
        <v>0</v>
      </c>
      <c r="R8721">
        <f>SUM(FraudData[[#This Row],[Amount Risk]:[Merchant Risk]])</f>
        <v>0</v>
      </c>
      <c r="S8721" t="str" cm="1">
        <f t="array" ref="S8721">_xlfn.IFS(FraudData[[#This Row],[Fraud Risk Score]]&gt;=8,"High Risk",FraudData[[#This Row],[Fraud Risk Score]]&gt;=6,"Medium Risk",TRUE,"Low Risk")</f>
        <v>Low Risk</v>
      </c>
    </row>
    <row r="8722" spans="1:19">
      <c r="A8722">
        <v>8721</v>
      </c>
      <c r="B8722">
        <v>67.64</v>
      </c>
      <c r="C8722">
        <v>13</v>
      </c>
      <c r="D8722" t="s">
        <v>47</v>
      </c>
      <c r="E8722">
        <v>0</v>
      </c>
      <c r="F8722">
        <v>1</v>
      </c>
      <c r="G8722">
        <v>94</v>
      </c>
      <c r="H8722">
        <v>1</v>
      </c>
      <c r="I8722">
        <v>64</v>
      </c>
      <c r="J8722">
        <v>0</v>
      </c>
      <c r="K8722">
        <f>_xlfn.XLOOKUP(FraudData[[#This Row],[amount]],AmountRules[Amount Min],AmountRules[Risk Points],,-1)</f>
        <v>0</v>
      </c>
      <c r="L8722">
        <f>_xlfn.XLOOKUP(FraudData[[#This Row],[transaction_hour]],TimeRules[Hour Min],TimeRules[Risk Points],,-1)</f>
        <v>0</v>
      </c>
      <c r="M8722">
        <f>_xlfn.XLOOKUP(FraudData[[#This Row],[foreign_transaction]],ForeignRules[Foreign Transaction],ForeignRules[Risk Points],0)</f>
        <v>0</v>
      </c>
      <c r="N8722">
        <f>_xlfn.XLOOKUP(FraudData[[#This Row],[location_mismatch]],Table10[Location Mismatch],Table10[Risk Points],0)</f>
        <v>3</v>
      </c>
      <c r="O8722">
        <f>_xlfn.XLOOKUP(FraudData[[#This Row],[device_trust_score]],DeviceRules[Device Min],DeviceRules[Risk Points],,-1)</f>
        <v>0</v>
      </c>
      <c r="P8722">
        <f>_xlfn.XLOOKUP(FraudData[[#This Row],[velocity_last_24h]],VelocityRules[Velocity Min],VelocityRules[Risk Points],,-1)</f>
        <v>0</v>
      </c>
      <c r="Q8722">
        <f>_xlfn.XLOOKUP(FraudData[[#This Row],[merchant_category]],MerchantRules[Merchant Category],MerchantRules[Risk Points],0)</f>
        <v>0</v>
      </c>
      <c r="R8722">
        <f>SUM(FraudData[[#This Row],[Amount Risk]:[Merchant Risk]])</f>
        <v>3</v>
      </c>
      <c r="S8722" t="str" cm="1">
        <f t="array" ref="S8722">_xlfn.IFS(FraudData[[#This Row],[Fraud Risk Score]]&gt;=8,"High Risk",FraudData[[#This Row],[Fraud Risk Score]]&gt;=6,"Medium Risk",TRUE,"Low Risk")</f>
        <v>Low Risk</v>
      </c>
    </row>
    <row r="8723" spans="1:19">
      <c r="A8723">
        <v>8722</v>
      </c>
      <c r="B8723">
        <v>252.19</v>
      </c>
      <c r="C8723">
        <v>20</v>
      </c>
      <c r="D8723" t="s">
        <v>46</v>
      </c>
      <c r="E8723">
        <v>0</v>
      </c>
      <c r="F8723">
        <v>1</v>
      </c>
      <c r="G8723">
        <v>67</v>
      </c>
      <c r="H8723">
        <v>2</v>
      </c>
      <c r="I8723">
        <v>45</v>
      </c>
      <c r="J8723">
        <v>0</v>
      </c>
      <c r="K8723">
        <f>_xlfn.XLOOKUP(FraudData[[#This Row],[amount]],AmountRules[Amount Min],AmountRules[Risk Points],,-1)</f>
        <v>0</v>
      </c>
      <c r="L8723">
        <f>_xlfn.XLOOKUP(FraudData[[#This Row],[transaction_hour]],TimeRules[Hour Min],TimeRules[Risk Points],,-1)</f>
        <v>0</v>
      </c>
      <c r="M8723">
        <f>_xlfn.XLOOKUP(FraudData[[#This Row],[foreign_transaction]],ForeignRules[Foreign Transaction],ForeignRules[Risk Points],0)</f>
        <v>0</v>
      </c>
      <c r="N8723">
        <f>_xlfn.XLOOKUP(FraudData[[#This Row],[location_mismatch]],Table10[Location Mismatch],Table10[Risk Points],0)</f>
        <v>3</v>
      </c>
      <c r="O8723">
        <f>_xlfn.XLOOKUP(FraudData[[#This Row],[device_trust_score]],DeviceRules[Device Min],DeviceRules[Risk Points],,-1)</f>
        <v>1</v>
      </c>
      <c r="P8723">
        <f>_xlfn.XLOOKUP(FraudData[[#This Row],[velocity_last_24h]],VelocityRules[Velocity Min],VelocityRules[Risk Points],,-1)</f>
        <v>0</v>
      </c>
      <c r="Q8723">
        <f>_xlfn.XLOOKUP(FraudData[[#This Row],[merchant_category]],MerchantRules[Merchant Category],MerchantRules[Risk Points],0)</f>
        <v>0</v>
      </c>
      <c r="R8723">
        <f>SUM(FraudData[[#This Row],[Amount Risk]:[Merchant Risk]])</f>
        <v>4</v>
      </c>
      <c r="S8723" t="str" cm="1">
        <f t="array" ref="S8723">_xlfn.IFS(FraudData[[#This Row],[Fraud Risk Score]]&gt;=8,"High Risk",FraudData[[#This Row],[Fraud Risk Score]]&gt;=6,"Medium Risk",TRUE,"Low Risk")</f>
        <v>Low Risk</v>
      </c>
    </row>
    <row r="8724" spans="1:19">
      <c r="A8724">
        <v>8723</v>
      </c>
      <c r="B8724">
        <v>44.74</v>
      </c>
      <c r="C8724">
        <v>8</v>
      </c>
      <c r="D8724" t="s">
        <v>49</v>
      </c>
      <c r="E8724">
        <v>0</v>
      </c>
      <c r="F8724">
        <v>0</v>
      </c>
      <c r="G8724">
        <v>98</v>
      </c>
      <c r="H8724">
        <v>2</v>
      </c>
      <c r="I8724">
        <v>55</v>
      </c>
      <c r="J8724">
        <v>0</v>
      </c>
      <c r="K8724">
        <f>_xlfn.XLOOKUP(FraudData[[#This Row],[amount]],AmountRules[Amount Min],AmountRules[Risk Points],,-1)</f>
        <v>0</v>
      </c>
      <c r="L8724">
        <f>_xlfn.XLOOKUP(FraudData[[#This Row],[transaction_hour]],TimeRules[Hour Min],TimeRules[Risk Points],,-1)</f>
        <v>0</v>
      </c>
      <c r="M8724">
        <f>_xlfn.XLOOKUP(FraudData[[#This Row],[foreign_transaction]],ForeignRules[Foreign Transaction],ForeignRules[Risk Points],0)</f>
        <v>0</v>
      </c>
      <c r="N8724">
        <f>_xlfn.XLOOKUP(FraudData[[#This Row],[location_mismatch]],Table10[Location Mismatch],Table10[Risk Points],0)</f>
        <v>0</v>
      </c>
      <c r="O8724">
        <f>_xlfn.XLOOKUP(FraudData[[#This Row],[device_trust_score]],DeviceRules[Device Min],DeviceRules[Risk Points],,-1)</f>
        <v>0</v>
      </c>
      <c r="P8724">
        <f>_xlfn.XLOOKUP(FraudData[[#This Row],[velocity_last_24h]],VelocityRules[Velocity Min],VelocityRules[Risk Points],,-1)</f>
        <v>0</v>
      </c>
      <c r="Q8724">
        <f>_xlfn.XLOOKUP(FraudData[[#This Row],[merchant_category]],MerchantRules[Merchant Category],MerchantRules[Risk Points],0)</f>
        <v>1</v>
      </c>
      <c r="R8724">
        <f>SUM(FraudData[[#This Row],[Amount Risk]:[Merchant Risk]])</f>
        <v>1</v>
      </c>
      <c r="S8724" t="str" cm="1">
        <f t="array" ref="S8724">_xlfn.IFS(FraudData[[#This Row],[Fraud Risk Score]]&gt;=8,"High Risk",FraudData[[#This Row],[Fraud Risk Score]]&gt;=6,"Medium Risk",TRUE,"Low Risk")</f>
        <v>Low Risk</v>
      </c>
    </row>
    <row r="8725" spans="1:19">
      <c r="A8725">
        <v>8724</v>
      </c>
      <c r="B8725">
        <v>88.54</v>
      </c>
      <c r="C8725">
        <v>19</v>
      </c>
      <c r="D8725" t="s">
        <v>50</v>
      </c>
      <c r="E8725">
        <v>1</v>
      </c>
      <c r="F8725">
        <v>0</v>
      </c>
      <c r="G8725">
        <v>29</v>
      </c>
      <c r="H8725">
        <v>2</v>
      </c>
      <c r="I8725">
        <v>27</v>
      </c>
      <c r="J8725">
        <v>0</v>
      </c>
      <c r="K8725">
        <f>_xlfn.XLOOKUP(FraudData[[#This Row],[amount]],AmountRules[Amount Min],AmountRules[Risk Points],,-1)</f>
        <v>0</v>
      </c>
      <c r="L8725">
        <f>_xlfn.XLOOKUP(FraudData[[#This Row],[transaction_hour]],TimeRules[Hour Min],TimeRules[Risk Points],,-1)</f>
        <v>0</v>
      </c>
      <c r="M8725">
        <f>_xlfn.XLOOKUP(FraudData[[#This Row],[foreign_transaction]],ForeignRules[Foreign Transaction],ForeignRules[Risk Points],0)</f>
        <v>3</v>
      </c>
      <c r="N8725">
        <f>_xlfn.XLOOKUP(FraudData[[#This Row],[location_mismatch]],Table10[Location Mismatch],Table10[Risk Points],0)</f>
        <v>0</v>
      </c>
      <c r="O8725">
        <f>_xlfn.XLOOKUP(FraudData[[#This Row],[device_trust_score]],DeviceRules[Device Min],DeviceRules[Risk Points],,-1)</f>
        <v>3</v>
      </c>
      <c r="P8725">
        <f>_xlfn.XLOOKUP(FraudData[[#This Row],[velocity_last_24h]],VelocityRules[Velocity Min],VelocityRules[Risk Points],,-1)</f>
        <v>0</v>
      </c>
      <c r="Q8725">
        <f>_xlfn.XLOOKUP(FraudData[[#This Row],[merchant_category]],MerchantRules[Merchant Category],MerchantRules[Risk Points],0)</f>
        <v>0</v>
      </c>
      <c r="R8725">
        <f>SUM(FraudData[[#This Row],[Amount Risk]:[Merchant Risk]])</f>
        <v>6</v>
      </c>
      <c r="S8725" t="str" cm="1">
        <f t="array" ref="S8725">_xlfn.IFS(FraudData[[#This Row],[Fraud Risk Score]]&gt;=8,"High Risk",FraudData[[#This Row],[Fraud Risk Score]]&gt;=6,"Medium Risk",TRUE,"Low Risk")</f>
        <v>Medium Risk</v>
      </c>
    </row>
    <row r="8726" spans="1:19">
      <c r="A8726">
        <v>8725</v>
      </c>
      <c r="B8726">
        <v>361.42</v>
      </c>
      <c r="C8726">
        <v>2</v>
      </c>
      <c r="D8726" t="s">
        <v>49</v>
      </c>
      <c r="E8726">
        <v>0</v>
      </c>
      <c r="F8726">
        <v>0</v>
      </c>
      <c r="G8726">
        <v>28</v>
      </c>
      <c r="H8726">
        <v>5</v>
      </c>
      <c r="I8726">
        <v>43</v>
      </c>
      <c r="J8726">
        <v>1</v>
      </c>
      <c r="K8726">
        <f>_xlfn.XLOOKUP(FraudData[[#This Row],[amount]],AmountRules[Amount Min],AmountRules[Risk Points],,-1)</f>
        <v>0</v>
      </c>
      <c r="L8726">
        <f>_xlfn.XLOOKUP(FraudData[[#This Row],[transaction_hour]],TimeRules[Hour Min],TimeRules[Risk Points],,-1)</f>
        <v>3</v>
      </c>
      <c r="M8726">
        <f>_xlfn.XLOOKUP(FraudData[[#This Row],[foreign_transaction]],ForeignRules[Foreign Transaction],ForeignRules[Risk Points],0)</f>
        <v>0</v>
      </c>
      <c r="N8726">
        <f>_xlfn.XLOOKUP(FraudData[[#This Row],[location_mismatch]],Table10[Location Mismatch],Table10[Risk Points],0)</f>
        <v>0</v>
      </c>
      <c r="O8726">
        <f>_xlfn.XLOOKUP(FraudData[[#This Row],[device_trust_score]],DeviceRules[Device Min],DeviceRules[Risk Points],,-1)</f>
        <v>3</v>
      </c>
      <c r="P8726">
        <f>_xlfn.XLOOKUP(FraudData[[#This Row],[velocity_last_24h]],VelocityRules[Velocity Min],VelocityRules[Risk Points],,-1)</f>
        <v>3</v>
      </c>
      <c r="Q8726">
        <f>_xlfn.XLOOKUP(FraudData[[#This Row],[merchant_category]],MerchantRules[Merchant Category],MerchantRules[Risk Points],0)</f>
        <v>1</v>
      </c>
      <c r="R8726">
        <f>SUM(FraudData[[#This Row],[Amount Risk]:[Merchant Risk]])</f>
        <v>10</v>
      </c>
      <c r="S8726" t="str" cm="1">
        <f t="array" ref="S8726">_xlfn.IFS(FraudData[[#This Row],[Fraud Risk Score]]&gt;=8,"High Risk",FraudData[[#This Row],[Fraud Risk Score]]&gt;=6,"Medium Risk",TRUE,"Low Risk")</f>
        <v>High Risk</v>
      </c>
    </row>
    <row r="8727" spans="1:19">
      <c r="A8727">
        <v>8726</v>
      </c>
      <c r="B8727">
        <v>232</v>
      </c>
      <c r="C8727">
        <v>14</v>
      </c>
      <c r="D8727" t="s">
        <v>46</v>
      </c>
      <c r="E8727">
        <v>0</v>
      </c>
      <c r="F8727">
        <v>0</v>
      </c>
      <c r="G8727">
        <v>39</v>
      </c>
      <c r="H8727">
        <v>1</v>
      </c>
      <c r="I8727">
        <v>40</v>
      </c>
      <c r="J8727">
        <v>0</v>
      </c>
      <c r="K8727">
        <f>_xlfn.XLOOKUP(FraudData[[#This Row],[amount]],AmountRules[Amount Min],AmountRules[Risk Points],,-1)</f>
        <v>0</v>
      </c>
      <c r="L8727">
        <f>_xlfn.XLOOKUP(FraudData[[#This Row],[transaction_hour]],TimeRules[Hour Min],TimeRules[Risk Points],,-1)</f>
        <v>0</v>
      </c>
      <c r="M8727">
        <f>_xlfn.XLOOKUP(FraudData[[#This Row],[foreign_transaction]],ForeignRules[Foreign Transaction],ForeignRules[Risk Points],0)</f>
        <v>0</v>
      </c>
      <c r="N8727">
        <f>_xlfn.XLOOKUP(FraudData[[#This Row],[location_mismatch]],Table10[Location Mismatch],Table10[Risk Points],0)</f>
        <v>0</v>
      </c>
      <c r="O8727">
        <f>_xlfn.XLOOKUP(FraudData[[#This Row],[device_trust_score]],DeviceRules[Device Min],DeviceRules[Risk Points],,-1)</f>
        <v>2</v>
      </c>
      <c r="P8727">
        <f>_xlfn.XLOOKUP(FraudData[[#This Row],[velocity_last_24h]],VelocityRules[Velocity Min],VelocityRules[Risk Points],,-1)</f>
        <v>0</v>
      </c>
      <c r="Q8727">
        <f>_xlfn.XLOOKUP(FraudData[[#This Row],[merchant_category]],MerchantRules[Merchant Category],MerchantRules[Risk Points],0)</f>
        <v>0</v>
      </c>
      <c r="R8727">
        <f>SUM(FraudData[[#This Row],[Amount Risk]:[Merchant Risk]])</f>
        <v>2</v>
      </c>
      <c r="S8727" t="str" cm="1">
        <f t="array" ref="S8727">_xlfn.IFS(FraudData[[#This Row],[Fraud Risk Score]]&gt;=8,"High Risk",FraudData[[#This Row],[Fraud Risk Score]]&gt;=6,"Medium Risk",TRUE,"Low Risk")</f>
        <v>Low Risk</v>
      </c>
    </row>
    <row r="8728" spans="1:19">
      <c r="A8728">
        <v>8727</v>
      </c>
      <c r="B8728">
        <v>93.1</v>
      </c>
      <c r="C8728">
        <v>23</v>
      </c>
      <c r="D8728" t="s">
        <v>46</v>
      </c>
      <c r="E8728">
        <v>0</v>
      </c>
      <c r="F8728">
        <v>0</v>
      </c>
      <c r="G8728">
        <v>26</v>
      </c>
      <c r="H8728">
        <v>1</v>
      </c>
      <c r="I8728">
        <v>56</v>
      </c>
      <c r="J8728">
        <v>0</v>
      </c>
      <c r="K8728">
        <f>_xlfn.XLOOKUP(FraudData[[#This Row],[amount]],AmountRules[Amount Min],AmountRules[Risk Points],,-1)</f>
        <v>0</v>
      </c>
      <c r="L8728">
        <f>_xlfn.XLOOKUP(FraudData[[#This Row],[transaction_hour]],TimeRules[Hour Min],TimeRules[Risk Points],,-1)</f>
        <v>1</v>
      </c>
      <c r="M8728">
        <f>_xlfn.XLOOKUP(FraudData[[#This Row],[foreign_transaction]],ForeignRules[Foreign Transaction],ForeignRules[Risk Points],0)</f>
        <v>0</v>
      </c>
      <c r="N8728">
        <f>_xlfn.XLOOKUP(FraudData[[#This Row],[location_mismatch]],Table10[Location Mismatch],Table10[Risk Points],0)</f>
        <v>0</v>
      </c>
      <c r="O8728">
        <f>_xlfn.XLOOKUP(FraudData[[#This Row],[device_trust_score]],DeviceRules[Device Min],DeviceRules[Risk Points],,-1)</f>
        <v>3</v>
      </c>
      <c r="P8728">
        <f>_xlfn.XLOOKUP(FraudData[[#This Row],[velocity_last_24h]],VelocityRules[Velocity Min],VelocityRules[Risk Points],,-1)</f>
        <v>0</v>
      </c>
      <c r="Q8728">
        <f>_xlfn.XLOOKUP(FraudData[[#This Row],[merchant_category]],MerchantRules[Merchant Category],MerchantRules[Risk Points],0)</f>
        <v>0</v>
      </c>
      <c r="R8728">
        <f>SUM(FraudData[[#This Row],[Amount Risk]:[Merchant Risk]])</f>
        <v>4</v>
      </c>
      <c r="S8728" t="str" cm="1">
        <f t="array" ref="S8728">_xlfn.IFS(FraudData[[#This Row],[Fraud Risk Score]]&gt;=8,"High Risk",FraudData[[#This Row],[Fraud Risk Score]]&gt;=6,"Medium Risk",TRUE,"Low Risk")</f>
        <v>Low Risk</v>
      </c>
    </row>
    <row r="8729" spans="1:19">
      <c r="A8729">
        <v>8728</v>
      </c>
      <c r="B8729">
        <v>43.51</v>
      </c>
      <c r="C8729">
        <v>16</v>
      </c>
      <c r="D8729" t="s">
        <v>50</v>
      </c>
      <c r="E8729">
        <v>0</v>
      </c>
      <c r="F8729">
        <v>0</v>
      </c>
      <c r="G8729">
        <v>73</v>
      </c>
      <c r="H8729">
        <v>3</v>
      </c>
      <c r="I8729">
        <v>35</v>
      </c>
      <c r="J8729">
        <v>0</v>
      </c>
      <c r="K8729">
        <f>_xlfn.XLOOKUP(FraudData[[#This Row],[amount]],AmountRules[Amount Min],AmountRules[Risk Points],,-1)</f>
        <v>0</v>
      </c>
      <c r="L8729">
        <f>_xlfn.XLOOKUP(FraudData[[#This Row],[transaction_hour]],TimeRules[Hour Min],TimeRules[Risk Points],,-1)</f>
        <v>0</v>
      </c>
      <c r="M8729">
        <f>_xlfn.XLOOKUP(FraudData[[#This Row],[foreign_transaction]],ForeignRules[Foreign Transaction],ForeignRules[Risk Points],0)</f>
        <v>0</v>
      </c>
      <c r="N8729">
        <f>_xlfn.XLOOKUP(FraudData[[#This Row],[location_mismatch]],Table10[Location Mismatch],Table10[Risk Points],0)</f>
        <v>0</v>
      </c>
      <c r="O8729">
        <f>_xlfn.XLOOKUP(FraudData[[#This Row],[device_trust_score]],DeviceRules[Device Min],DeviceRules[Risk Points],,-1)</f>
        <v>0</v>
      </c>
      <c r="P8729">
        <f>_xlfn.XLOOKUP(FraudData[[#This Row],[velocity_last_24h]],VelocityRules[Velocity Min],VelocityRules[Risk Points],,-1)</f>
        <v>0</v>
      </c>
      <c r="Q8729">
        <f>_xlfn.XLOOKUP(FraudData[[#This Row],[merchant_category]],MerchantRules[Merchant Category],MerchantRules[Risk Points],0)</f>
        <v>0</v>
      </c>
      <c r="R8729">
        <f>SUM(FraudData[[#This Row],[Amount Risk]:[Merchant Risk]])</f>
        <v>0</v>
      </c>
      <c r="S8729" t="str" cm="1">
        <f t="array" ref="S8729">_xlfn.IFS(FraudData[[#This Row],[Fraud Risk Score]]&gt;=8,"High Risk",FraudData[[#This Row],[Fraud Risk Score]]&gt;=6,"Medium Risk",TRUE,"Low Risk")</f>
        <v>Low Risk</v>
      </c>
    </row>
    <row r="8730" spans="1:19">
      <c r="A8730">
        <v>8729</v>
      </c>
      <c r="B8730">
        <v>79.2</v>
      </c>
      <c r="C8730">
        <v>15</v>
      </c>
      <c r="D8730" t="s">
        <v>46</v>
      </c>
      <c r="E8730">
        <v>0</v>
      </c>
      <c r="F8730">
        <v>0</v>
      </c>
      <c r="G8730">
        <v>80</v>
      </c>
      <c r="H8730">
        <v>2</v>
      </c>
      <c r="I8730">
        <v>21</v>
      </c>
      <c r="J8730">
        <v>0</v>
      </c>
      <c r="K8730">
        <f>_xlfn.XLOOKUP(FraudData[[#This Row],[amount]],AmountRules[Amount Min],AmountRules[Risk Points],,-1)</f>
        <v>0</v>
      </c>
      <c r="L8730">
        <f>_xlfn.XLOOKUP(FraudData[[#This Row],[transaction_hour]],TimeRules[Hour Min],TimeRules[Risk Points],,-1)</f>
        <v>0</v>
      </c>
      <c r="M8730">
        <f>_xlfn.XLOOKUP(FraudData[[#This Row],[foreign_transaction]],ForeignRules[Foreign Transaction],ForeignRules[Risk Points],0)</f>
        <v>0</v>
      </c>
      <c r="N8730">
        <f>_xlfn.XLOOKUP(FraudData[[#This Row],[location_mismatch]],Table10[Location Mismatch],Table10[Risk Points],0)</f>
        <v>0</v>
      </c>
      <c r="O8730">
        <f>_xlfn.XLOOKUP(FraudData[[#This Row],[device_trust_score]],DeviceRules[Device Min],DeviceRules[Risk Points],,-1)</f>
        <v>0</v>
      </c>
      <c r="P8730">
        <f>_xlfn.XLOOKUP(FraudData[[#This Row],[velocity_last_24h]],VelocityRules[Velocity Min],VelocityRules[Risk Points],,-1)</f>
        <v>0</v>
      </c>
      <c r="Q8730">
        <f>_xlfn.XLOOKUP(FraudData[[#This Row],[merchant_category]],MerchantRules[Merchant Category],MerchantRules[Risk Points],0)</f>
        <v>0</v>
      </c>
      <c r="R8730">
        <f>SUM(FraudData[[#This Row],[Amount Risk]:[Merchant Risk]])</f>
        <v>0</v>
      </c>
      <c r="S8730" t="str" cm="1">
        <f t="array" ref="S8730">_xlfn.IFS(FraudData[[#This Row],[Fraud Risk Score]]&gt;=8,"High Risk",FraudData[[#This Row],[Fraud Risk Score]]&gt;=6,"Medium Risk",TRUE,"Low Risk")</f>
        <v>Low Risk</v>
      </c>
    </row>
    <row r="8731" spans="1:19">
      <c r="A8731">
        <v>8730</v>
      </c>
      <c r="B8731">
        <v>60.16</v>
      </c>
      <c r="C8731">
        <v>3</v>
      </c>
      <c r="D8731" t="s">
        <v>49</v>
      </c>
      <c r="E8731">
        <v>0</v>
      </c>
      <c r="F8731">
        <v>0</v>
      </c>
      <c r="G8731">
        <v>32</v>
      </c>
      <c r="H8731">
        <v>0</v>
      </c>
      <c r="I8731">
        <v>65</v>
      </c>
      <c r="J8731">
        <v>0</v>
      </c>
      <c r="K8731">
        <f>_xlfn.XLOOKUP(FraudData[[#This Row],[amount]],AmountRules[Amount Min],AmountRules[Risk Points],,-1)</f>
        <v>0</v>
      </c>
      <c r="L8731">
        <f>_xlfn.XLOOKUP(FraudData[[#This Row],[transaction_hour]],TimeRules[Hour Min],TimeRules[Risk Points],,-1)</f>
        <v>3</v>
      </c>
      <c r="M8731">
        <f>_xlfn.XLOOKUP(FraudData[[#This Row],[foreign_transaction]],ForeignRules[Foreign Transaction],ForeignRules[Risk Points],0)</f>
        <v>0</v>
      </c>
      <c r="N8731">
        <f>_xlfn.XLOOKUP(FraudData[[#This Row],[location_mismatch]],Table10[Location Mismatch],Table10[Risk Points],0)</f>
        <v>0</v>
      </c>
      <c r="O8731">
        <f>_xlfn.XLOOKUP(FraudData[[#This Row],[device_trust_score]],DeviceRules[Device Min],DeviceRules[Risk Points],,-1)</f>
        <v>2</v>
      </c>
      <c r="P8731">
        <f>_xlfn.XLOOKUP(FraudData[[#This Row],[velocity_last_24h]],VelocityRules[Velocity Min],VelocityRules[Risk Points],,-1)</f>
        <v>0</v>
      </c>
      <c r="Q8731">
        <f>_xlfn.XLOOKUP(FraudData[[#This Row],[merchant_category]],MerchantRules[Merchant Category],MerchantRules[Risk Points],0)</f>
        <v>1</v>
      </c>
      <c r="R8731">
        <f>SUM(FraudData[[#This Row],[Amount Risk]:[Merchant Risk]])</f>
        <v>6</v>
      </c>
      <c r="S8731" t="str" cm="1">
        <f t="array" ref="S8731">_xlfn.IFS(FraudData[[#This Row],[Fraud Risk Score]]&gt;=8,"High Risk",FraudData[[#This Row],[Fraud Risk Score]]&gt;=6,"Medium Risk",TRUE,"Low Risk")</f>
        <v>Medium Risk</v>
      </c>
    </row>
    <row r="8732" spans="1:19">
      <c r="A8732">
        <v>8731</v>
      </c>
      <c r="B8732">
        <v>34.86</v>
      </c>
      <c r="C8732">
        <v>10</v>
      </c>
      <c r="D8732" t="s">
        <v>47</v>
      </c>
      <c r="E8732">
        <v>0</v>
      </c>
      <c r="F8732">
        <v>0</v>
      </c>
      <c r="G8732">
        <v>40</v>
      </c>
      <c r="H8732">
        <v>1</v>
      </c>
      <c r="I8732">
        <v>28</v>
      </c>
      <c r="J8732">
        <v>0</v>
      </c>
      <c r="K8732">
        <f>_xlfn.XLOOKUP(FraudData[[#This Row],[amount]],AmountRules[Amount Min],AmountRules[Risk Points],,-1)</f>
        <v>0</v>
      </c>
      <c r="L8732">
        <f>_xlfn.XLOOKUP(FraudData[[#This Row],[transaction_hour]],TimeRules[Hour Min],TimeRules[Risk Points],,-1)</f>
        <v>0</v>
      </c>
      <c r="M8732">
        <f>_xlfn.XLOOKUP(FraudData[[#This Row],[foreign_transaction]],ForeignRules[Foreign Transaction],ForeignRules[Risk Points],0)</f>
        <v>0</v>
      </c>
      <c r="N8732">
        <f>_xlfn.XLOOKUP(FraudData[[#This Row],[location_mismatch]],Table10[Location Mismatch],Table10[Risk Points],0)</f>
        <v>0</v>
      </c>
      <c r="O8732">
        <f>_xlfn.XLOOKUP(FraudData[[#This Row],[device_trust_score]],DeviceRules[Device Min],DeviceRules[Risk Points],,-1)</f>
        <v>2</v>
      </c>
      <c r="P8732">
        <f>_xlfn.XLOOKUP(FraudData[[#This Row],[velocity_last_24h]],VelocityRules[Velocity Min],VelocityRules[Risk Points],,-1)</f>
        <v>0</v>
      </c>
      <c r="Q8732">
        <f>_xlfn.XLOOKUP(FraudData[[#This Row],[merchant_category]],MerchantRules[Merchant Category],MerchantRules[Risk Points],0)</f>
        <v>0</v>
      </c>
      <c r="R8732">
        <f>SUM(FraudData[[#This Row],[Amount Risk]:[Merchant Risk]])</f>
        <v>2</v>
      </c>
      <c r="S8732" t="str" cm="1">
        <f t="array" ref="S8732">_xlfn.IFS(FraudData[[#This Row],[Fraud Risk Score]]&gt;=8,"High Risk",FraudData[[#This Row],[Fraud Risk Score]]&gt;=6,"Medium Risk",TRUE,"Low Risk")</f>
        <v>Low Risk</v>
      </c>
    </row>
    <row r="8733" spans="1:19">
      <c r="A8733">
        <v>8732</v>
      </c>
      <c r="B8733">
        <v>244.8</v>
      </c>
      <c r="C8733">
        <v>7</v>
      </c>
      <c r="D8733" t="s">
        <v>49</v>
      </c>
      <c r="E8733">
        <v>0</v>
      </c>
      <c r="F8733">
        <v>1</v>
      </c>
      <c r="G8733">
        <v>88</v>
      </c>
      <c r="H8733">
        <v>6</v>
      </c>
      <c r="I8733">
        <v>60</v>
      </c>
      <c r="J8733">
        <v>0</v>
      </c>
      <c r="K8733">
        <f>_xlfn.XLOOKUP(FraudData[[#This Row],[amount]],AmountRules[Amount Min],AmountRules[Risk Points],,-1)</f>
        <v>0</v>
      </c>
      <c r="L8733">
        <f>_xlfn.XLOOKUP(FraudData[[#This Row],[transaction_hour]],TimeRules[Hour Min],TimeRules[Risk Points],,-1)</f>
        <v>0</v>
      </c>
      <c r="M8733">
        <f>_xlfn.XLOOKUP(FraudData[[#This Row],[foreign_transaction]],ForeignRules[Foreign Transaction],ForeignRules[Risk Points],0)</f>
        <v>0</v>
      </c>
      <c r="N8733">
        <f>_xlfn.XLOOKUP(FraudData[[#This Row],[location_mismatch]],Table10[Location Mismatch],Table10[Risk Points],0)</f>
        <v>3</v>
      </c>
      <c r="O8733">
        <f>_xlfn.XLOOKUP(FraudData[[#This Row],[device_trust_score]],DeviceRules[Device Min],DeviceRules[Risk Points],,-1)</f>
        <v>0</v>
      </c>
      <c r="P8733">
        <f>_xlfn.XLOOKUP(FraudData[[#This Row],[velocity_last_24h]],VelocityRules[Velocity Min],VelocityRules[Risk Points],,-1)</f>
        <v>3</v>
      </c>
      <c r="Q8733">
        <f>_xlfn.XLOOKUP(FraudData[[#This Row],[merchant_category]],MerchantRules[Merchant Category],MerchantRules[Risk Points],0)</f>
        <v>1</v>
      </c>
      <c r="R8733">
        <f>SUM(FraudData[[#This Row],[Amount Risk]:[Merchant Risk]])</f>
        <v>7</v>
      </c>
      <c r="S8733" t="str" cm="1">
        <f t="array" ref="S8733">_xlfn.IFS(FraudData[[#This Row],[Fraud Risk Score]]&gt;=8,"High Risk",FraudData[[#This Row],[Fraud Risk Score]]&gt;=6,"Medium Risk",TRUE,"Low Risk")</f>
        <v>Medium Risk</v>
      </c>
    </row>
    <row r="8734" spans="1:19">
      <c r="A8734">
        <v>8733</v>
      </c>
      <c r="B8734">
        <v>52.28</v>
      </c>
      <c r="C8734">
        <v>2</v>
      </c>
      <c r="D8734" t="s">
        <v>46</v>
      </c>
      <c r="E8734">
        <v>0</v>
      </c>
      <c r="F8734">
        <v>0</v>
      </c>
      <c r="G8734">
        <v>48</v>
      </c>
      <c r="H8734">
        <v>2</v>
      </c>
      <c r="I8734">
        <v>57</v>
      </c>
      <c r="J8734">
        <v>0</v>
      </c>
      <c r="K8734">
        <f>_xlfn.XLOOKUP(FraudData[[#This Row],[amount]],AmountRules[Amount Min],AmountRules[Risk Points],,-1)</f>
        <v>0</v>
      </c>
      <c r="L8734">
        <f>_xlfn.XLOOKUP(FraudData[[#This Row],[transaction_hour]],TimeRules[Hour Min],TimeRules[Risk Points],,-1)</f>
        <v>3</v>
      </c>
      <c r="M8734">
        <f>_xlfn.XLOOKUP(FraudData[[#This Row],[foreign_transaction]],ForeignRules[Foreign Transaction],ForeignRules[Risk Points],0)</f>
        <v>0</v>
      </c>
      <c r="N8734">
        <f>_xlfn.XLOOKUP(FraudData[[#This Row],[location_mismatch]],Table10[Location Mismatch],Table10[Risk Points],0)</f>
        <v>0</v>
      </c>
      <c r="O8734">
        <f>_xlfn.XLOOKUP(FraudData[[#This Row],[device_trust_score]],DeviceRules[Device Min],DeviceRules[Risk Points],,-1)</f>
        <v>2</v>
      </c>
      <c r="P8734">
        <f>_xlfn.XLOOKUP(FraudData[[#This Row],[velocity_last_24h]],VelocityRules[Velocity Min],VelocityRules[Risk Points],,-1)</f>
        <v>0</v>
      </c>
      <c r="Q8734">
        <f>_xlfn.XLOOKUP(FraudData[[#This Row],[merchant_category]],MerchantRules[Merchant Category],MerchantRules[Risk Points],0)</f>
        <v>0</v>
      </c>
      <c r="R8734">
        <f>SUM(FraudData[[#This Row],[Amount Risk]:[Merchant Risk]])</f>
        <v>5</v>
      </c>
      <c r="S8734" t="str" cm="1">
        <f t="array" ref="S8734">_xlfn.IFS(FraudData[[#This Row],[Fraud Risk Score]]&gt;=8,"High Risk",FraudData[[#This Row],[Fraud Risk Score]]&gt;=6,"Medium Risk",TRUE,"Low Risk")</f>
        <v>Low Risk</v>
      </c>
    </row>
    <row r="8735" spans="1:19">
      <c r="A8735">
        <v>8734</v>
      </c>
      <c r="B8735">
        <v>108.98</v>
      </c>
      <c r="C8735">
        <v>18</v>
      </c>
      <c r="D8735" t="s">
        <v>50</v>
      </c>
      <c r="E8735">
        <v>0</v>
      </c>
      <c r="F8735">
        <v>0</v>
      </c>
      <c r="G8735">
        <v>79</v>
      </c>
      <c r="H8735">
        <v>2</v>
      </c>
      <c r="I8735">
        <v>57</v>
      </c>
      <c r="J8735">
        <v>0</v>
      </c>
      <c r="K8735">
        <f>_xlfn.XLOOKUP(FraudData[[#This Row],[amount]],AmountRules[Amount Min],AmountRules[Risk Points],,-1)</f>
        <v>0</v>
      </c>
      <c r="L8735">
        <f>_xlfn.XLOOKUP(FraudData[[#This Row],[transaction_hour]],TimeRules[Hour Min],TimeRules[Risk Points],,-1)</f>
        <v>0</v>
      </c>
      <c r="M8735">
        <f>_xlfn.XLOOKUP(FraudData[[#This Row],[foreign_transaction]],ForeignRules[Foreign Transaction],ForeignRules[Risk Points],0)</f>
        <v>0</v>
      </c>
      <c r="N8735">
        <f>_xlfn.XLOOKUP(FraudData[[#This Row],[location_mismatch]],Table10[Location Mismatch],Table10[Risk Points],0)</f>
        <v>0</v>
      </c>
      <c r="O8735">
        <f>_xlfn.XLOOKUP(FraudData[[#This Row],[device_trust_score]],DeviceRules[Device Min],DeviceRules[Risk Points],,-1)</f>
        <v>0</v>
      </c>
      <c r="P8735">
        <f>_xlfn.XLOOKUP(FraudData[[#This Row],[velocity_last_24h]],VelocityRules[Velocity Min],VelocityRules[Risk Points],,-1)</f>
        <v>0</v>
      </c>
      <c r="Q8735">
        <f>_xlfn.XLOOKUP(FraudData[[#This Row],[merchant_category]],MerchantRules[Merchant Category],MerchantRules[Risk Points],0)</f>
        <v>0</v>
      </c>
      <c r="R8735">
        <f>SUM(FraudData[[#This Row],[Amount Risk]:[Merchant Risk]])</f>
        <v>0</v>
      </c>
      <c r="S8735" t="str" cm="1">
        <f t="array" ref="S8735">_xlfn.IFS(FraudData[[#This Row],[Fraud Risk Score]]&gt;=8,"High Risk",FraudData[[#This Row],[Fraud Risk Score]]&gt;=6,"Medium Risk",TRUE,"Low Risk")</f>
        <v>Low Risk</v>
      </c>
    </row>
    <row r="8736" spans="1:19">
      <c r="A8736">
        <v>8735</v>
      </c>
      <c r="B8736">
        <v>87.76</v>
      </c>
      <c r="C8736">
        <v>13</v>
      </c>
      <c r="D8736" t="s">
        <v>50</v>
      </c>
      <c r="E8736">
        <v>0</v>
      </c>
      <c r="F8736">
        <v>0</v>
      </c>
      <c r="G8736">
        <v>78</v>
      </c>
      <c r="H8736">
        <v>2</v>
      </c>
      <c r="I8736">
        <v>30</v>
      </c>
      <c r="J8736">
        <v>0</v>
      </c>
      <c r="K8736">
        <f>_xlfn.XLOOKUP(FraudData[[#This Row],[amount]],AmountRules[Amount Min],AmountRules[Risk Points],,-1)</f>
        <v>0</v>
      </c>
      <c r="L8736">
        <f>_xlfn.XLOOKUP(FraudData[[#This Row],[transaction_hour]],TimeRules[Hour Min],TimeRules[Risk Points],,-1)</f>
        <v>0</v>
      </c>
      <c r="M8736">
        <f>_xlfn.XLOOKUP(FraudData[[#This Row],[foreign_transaction]],ForeignRules[Foreign Transaction],ForeignRules[Risk Points],0)</f>
        <v>0</v>
      </c>
      <c r="N8736">
        <f>_xlfn.XLOOKUP(FraudData[[#This Row],[location_mismatch]],Table10[Location Mismatch],Table10[Risk Points],0)</f>
        <v>0</v>
      </c>
      <c r="O8736">
        <f>_xlfn.XLOOKUP(FraudData[[#This Row],[device_trust_score]],DeviceRules[Device Min],DeviceRules[Risk Points],,-1)</f>
        <v>0</v>
      </c>
      <c r="P8736">
        <f>_xlfn.XLOOKUP(FraudData[[#This Row],[velocity_last_24h]],VelocityRules[Velocity Min],VelocityRules[Risk Points],,-1)</f>
        <v>0</v>
      </c>
      <c r="Q8736">
        <f>_xlfn.XLOOKUP(FraudData[[#This Row],[merchant_category]],MerchantRules[Merchant Category],MerchantRules[Risk Points],0)</f>
        <v>0</v>
      </c>
      <c r="R8736">
        <f>SUM(FraudData[[#This Row],[Amount Risk]:[Merchant Risk]])</f>
        <v>0</v>
      </c>
      <c r="S8736" t="str" cm="1">
        <f t="array" ref="S8736">_xlfn.IFS(FraudData[[#This Row],[Fraud Risk Score]]&gt;=8,"High Risk",FraudData[[#This Row],[Fraud Risk Score]]&gt;=6,"Medium Risk",TRUE,"Low Risk")</f>
        <v>Low Risk</v>
      </c>
    </row>
    <row r="8737" spans="1:19">
      <c r="A8737">
        <v>8736</v>
      </c>
      <c r="B8737">
        <v>723.9</v>
      </c>
      <c r="C8737">
        <v>8</v>
      </c>
      <c r="D8737" t="s">
        <v>48</v>
      </c>
      <c r="E8737">
        <v>0</v>
      </c>
      <c r="F8737">
        <v>0</v>
      </c>
      <c r="G8737">
        <v>93</v>
      </c>
      <c r="H8737">
        <v>2</v>
      </c>
      <c r="I8737">
        <v>42</v>
      </c>
      <c r="J8737">
        <v>0</v>
      </c>
      <c r="K8737">
        <f>_xlfn.XLOOKUP(FraudData[[#This Row],[amount]],AmountRules[Amount Min],AmountRules[Risk Points],,-1)</f>
        <v>1</v>
      </c>
      <c r="L8737">
        <f>_xlfn.XLOOKUP(FraudData[[#This Row],[transaction_hour]],TimeRules[Hour Min],TimeRules[Risk Points],,-1)</f>
        <v>0</v>
      </c>
      <c r="M8737">
        <f>_xlfn.XLOOKUP(FraudData[[#This Row],[foreign_transaction]],ForeignRules[Foreign Transaction],ForeignRules[Risk Points],0)</f>
        <v>0</v>
      </c>
      <c r="N8737">
        <f>_xlfn.XLOOKUP(FraudData[[#This Row],[location_mismatch]],Table10[Location Mismatch],Table10[Risk Points],0)</f>
        <v>0</v>
      </c>
      <c r="O8737">
        <f>_xlfn.XLOOKUP(FraudData[[#This Row],[device_trust_score]],DeviceRules[Device Min],DeviceRules[Risk Points],,-1)</f>
        <v>0</v>
      </c>
      <c r="P8737">
        <f>_xlfn.XLOOKUP(FraudData[[#This Row],[velocity_last_24h]],VelocityRules[Velocity Min],VelocityRules[Risk Points],,-1)</f>
        <v>0</v>
      </c>
      <c r="Q8737">
        <f>_xlfn.XLOOKUP(FraudData[[#This Row],[merchant_category]],MerchantRules[Merchant Category],MerchantRules[Risk Points],0)</f>
        <v>0</v>
      </c>
      <c r="R8737">
        <f>SUM(FraudData[[#This Row],[Amount Risk]:[Merchant Risk]])</f>
        <v>1</v>
      </c>
      <c r="S8737" t="str" cm="1">
        <f t="array" ref="S8737">_xlfn.IFS(FraudData[[#This Row],[Fraud Risk Score]]&gt;=8,"High Risk",FraudData[[#This Row],[Fraud Risk Score]]&gt;=6,"Medium Risk",TRUE,"Low Risk")</f>
        <v>Low Risk</v>
      </c>
    </row>
    <row r="8738" spans="1:19">
      <c r="A8738">
        <v>8737</v>
      </c>
      <c r="B8738">
        <v>89.3</v>
      </c>
      <c r="C8738">
        <v>2</v>
      </c>
      <c r="D8738" t="s">
        <v>50</v>
      </c>
      <c r="E8738">
        <v>0</v>
      </c>
      <c r="F8738">
        <v>0</v>
      </c>
      <c r="G8738">
        <v>84</v>
      </c>
      <c r="H8738">
        <v>1</v>
      </c>
      <c r="I8738">
        <v>24</v>
      </c>
      <c r="J8738">
        <v>0</v>
      </c>
      <c r="K8738">
        <f>_xlfn.XLOOKUP(FraudData[[#This Row],[amount]],AmountRules[Amount Min],AmountRules[Risk Points],,-1)</f>
        <v>0</v>
      </c>
      <c r="L8738">
        <f>_xlfn.XLOOKUP(FraudData[[#This Row],[transaction_hour]],TimeRules[Hour Min],TimeRules[Risk Points],,-1)</f>
        <v>3</v>
      </c>
      <c r="M8738">
        <f>_xlfn.XLOOKUP(FraudData[[#This Row],[foreign_transaction]],ForeignRules[Foreign Transaction],ForeignRules[Risk Points],0)</f>
        <v>0</v>
      </c>
      <c r="N8738">
        <f>_xlfn.XLOOKUP(FraudData[[#This Row],[location_mismatch]],Table10[Location Mismatch],Table10[Risk Points],0)</f>
        <v>0</v>
      </c>
      <c r="O8738">
        <f>_xlfn.XLOOKUP(FraudData[[#This Row],[device_trust_score]],DeviceRules[Device Min],DeviceRules[Risk Points],,-1)</f>
        <v>0</v>
      </c>
      <c r="P8738">
        <f>_xlfn.XLOOKUP(FraudData[[#This Row],[velocity_last_24h]],VelocityRules[Velocity Min],VelocityRules[Risk Points],,-1)</f>
        <v>0</v>
      </c>
      <c r="Q8738">
        <f>_xlfn.XLOOKUP(FraudData[[#This Row],[merchant_category]],MerchantRules[Merchant Category],MerchantRules[Risk Points],0)</f>
        <v>0</v>
      </c>
      <c r="R8738">
        <f>SUM(FraudData[[#This Row],[Amount Risk]:[Merchant Risk]])</f>
        <v>3</v>
      </c>
      <c r="S8738" t="str" cm="1">
        <f t="array" ref="S8738">_xlfn.IFS(FraudData[[#This Row],[Fraud Risk Score]]&gt;=8,"High Risk",FraudData[[#This Row],[Fraud Risk Score]]&gt;=6,"Medium Risk",TRUE,"Low Risk")</f>
        <v>Low Risk</v>
      </c>
    </row>
    <row r="8739" spans="1:19">
      <c r="A8739">
        <v>8738</v>
      </c>
      <c r="B8739">
        <v>15.01</v>
      </c>
      <c r="C8739">
        <v>3</v>
      </c>
      <c r="D8739" t="s">
        <v>50</v>
      </c>
      <c r="E8739">
        <v>0</v>
      </c>
      <c r="F8739">
        <v>0</v>
      </c>
      <c r="G8739">
        <v>55</v>
      </c>
      <c r="H8739">
        <v>0</v>
      </c>
      <c r="I8739">
        <v>47</v>
      </c>
      <c r="J8739">
        <v>0</v>
      </c>
      <c r="K8739">
        <f>_xlfn.XLOOKUP(FraudData[[#This Row],[amount]],AmountRules[Amount Min],AmountRules[Risk Points],,-1)</f>
        <v>0</v>
      </c>
      <c r="L8739">
        <f>_xlfn.XLOOKUP(FraudData[[#This Row],[transaction_hour]],TimeRules[Hour Min],TimeRules[Risk Points],,-1)</f>
        <v>3</v>
      </c>
      <c r="M8739">
        <f>_xlfn.XLOOKUP(FraudData[[#This Row],[foreign_transaction]],ForeignRules[Foreign Transaction],ForeignRules[Risk Points],0)</f>
        <v>0</v>
      </c>
      <c r="N8739">
        <f>_xlfn.XLOOKUP(FraudData[[#This Row],[location_mismatch]],Table10[Location Mismatch],Table10[Risk Points],0)</f>
        <v>0</v>
      </c>
      <c r="O8739">
        <f>_xlfn.XLOOKUP(FraudData[[#This Row],[device_trust_score]],DeviceRules[Device Min],DeviceRules[Risk Points],,-1)</f>
        <v>1</v>
      </c>
      <c r="P8739">
        <f>_xlfn.XLOOKUP(FraudData[[#This Row],[velocity_last_24h]],VelocityRules[Velocity Min],VelocityRules[Risk Points],,-1)</f>
        <v>0</v>
      </c>
      <c r="Q8739">
        <f>_xlfn.XLOOKUP(FraudData[[#This Row],[merchant_category]],MerchantRules[Merchant Category],MerchantRules[Risk Points],0)</f>
        <v>0</v>
      </c>
      <c r="R8739">
        <f>SUM(FraudData[[#This Row],[Amount Risk]:[Merchant Risk]])</f>
        <v>4</v>
      </c>
      <c r="S8739" t="str" cm="1">
        <f t="array" ref="S8739">_xlfn.IFS(FraudData[[#This Row],[Fraud Risk Score]]&gt;=8,"High Risk",FraudData[[#This Row],[Fraud Risk Score]]&gt;=6,"Medium Risk",TRUE,"Low Risk")</f>
        <v>Low Risk</v>
      </c>
    </row>
    <row r="8740" spans="1:19">
      <c r="A8740">
        <v>8739</v>
      </c>
      <c r="B8740">
        <v>16.940000000000001</v>
      </c>
      <c r="C8740">
        <v>3</v>
      </c>
      <c r="D8740" t="s">
        <v>46</v>
      </c>
      <c r="E8740">
        <v>0</v>
      </c>
      <c r="F8740">
        <v>0</v>
      </c>
      <c r="G8740">
        <v>44</v>
      </c>
      <c r="H8740">
        <v>2</v>
      </c>
      <c r="I8740">
        <v>60</v>
      </c>
      <c r="J8740">
        <v>0</v>
      </c>
      <c r="K8740">
        <f>_xlfn.XLOOKUP(FraudData[[#This Row],[amount]],AmountRules[Amount Min],AmountRules[Risk Points],,-1)</f>
        <v>0</v>
      </c>
      <c r="L8740">
        <f>_xlfn.XLOOKUP(FraudData[[#This Row],[transaction_hour]],TimeRules[Hour Min],TimeRules[Risk Points],,-1)</f>
        <v>3</v>
      </c>
      <c r="M8740">
        <f>_xlfn.XLOOKUP(FraudData[[#This Row],[foreign_transaction]],ForeignRules[Foreign Transaction],ForeignRules[Risk Points],0)</f>
        <v>0</v>
      </c>
      <c r="N8740">
        <f>_xlfn.XLOOKUP(FraudData[[#This Row],[location_mismatch]],Table10[Location Mismatch],Table10[Risk Points],0)</f>
        <v>0</v>
      </c>
      <c r="O8740">
        <f>_xlfn.XLOOKUP(FraudData[[#This Row],[device_trust_score]],DeviceRules[Device Min],DeviceRules[Risk Points],,-1)</f>
        <v>2</v>
      </c>
      <c r="P8740">
        <f>_xlfn.XLOOKUP(FraudData[[#This Row],[velocity_last_24h]],VelocityRules[Velocity Min],VelocityRules[Risk Points],,-1)</f>
        <v>0</v>
      </c>
      <c r="Q8740">
        <f>_xlfn.XLOOKUP(FraudData[[#This Row],[merchant_category]],MerchantRules[Merchant Category],MerchantRules[Risk Points],0)</f>
        <v>0</v>
      </c>
      <c r="R8740">
        <f>SUM(FraudData[[#This Row],[Amount Risk]:[Merchant Risk]])</f>
        <v>5</v>
      </c>
      <c r="S8740" t="str" cm="1">
        <f t="array" ref="S8740">_xlfn.IFS(FraudData[[#This Row],[Fraud Risk Score]]&gt;=8,"High Risk",FraudData[[#This Row],[Fraud Risk Score]]&gt;=6,"Medium Risk",TRUE,"Low Risk")</f>
        <v>Low Risk</v>
      </c>
    </row>
    <row r="8741" spans="1:19">
      <c r="A8741">
        <v>8740</v>
      </c>
      <c r="B8741">
        <v>160.82</v>
      </c>
      <c r="C8741">
        <v>10</v>
      </c>
      <c r="D8741" t="s">
        <v>47</v>
      </c>
      <c r="E8741">
        <v>0</v>
      </c>
      <c r="F8741">
        <v>0</v>
      </c>
      <c r="G8741">
        <v>78</v>
      </c>
      <c r="H8741">
        <v>3</v>
      </c>
      <c r="I8741">
        <v>23</v>
      </c>
      <c r="J8741">
        <v>0</v>
      </c>
      <c r="K8741">
        <f>_xlfn.XLOOKUP(FraudData[[#This Row],[amount]],AmountRules[Amount Min],AmountRules[Risk Points],,-1)</f>
        <v>0</v>
      </c>
      <c r="L8741">
        <f>_xlfn.XLOOKUP(FraudData[[#This Row],[transaction_hour]],TimeRules[Hour Min],TimeRules[Risk Points],,-1)</f>
        <v>0</v>
      </c>
      <c r="M8741">
        <f>_xlfn.XLOOKUP(FraudData[[#This Row],[foreign_transaction]],ForeignRules[Foreign Transaction],ForeignRules[Risk Points],0)</f>
        <v>0</v>
      </c>
      <c r="N8741">
        <f>_xlfn.XLOOKUP(FraudData[[#This Row],[location_mismatch]],Table10[Location Mismatch],Table10[Risk Points],0)</f>
        <v>0</v>
      </c>
      <c r="O8741">
        <f>_xlfn.XLOOKUP(FraudData[[#This Row],[device_trust_score]],DeviceRules[Device Min],DeviceRules[Risk Points],,-1)</f>
        <v>0</v>
      </c>
      <c r="P8741">
        <f>_xlfn.XLOOKUP(FraudData[[#This Row],[velocity_last_24h]],VelocityRules[Velocity Min],VelocityRules[Risk Points],,-1)</f>
        <v>0</v>
      </c>
      <c r="Q8741">
        <f>_xlfn.XLOOKUP(FraudData[[#This Row],[merchant_category]],MerchantRules[Merchant Category],MerchantRules[Risk Points],0)</f>
        <v>0</v>
      </c>
      <c r="R8741">
        <f>SUM(FraudData[[#This Row],[Amount Risk]:[Merchant Risk]])</f>
        <v>0</v>
      </c>
      <c r="S8741" t="str" cm="1">
        <f t="array" ref="S8741">_xlfn.IFS(FraudData[[#This Row],[Fraud Risk Score]]&gt;=8,"High Risk",FraudData[[#This Row],[Fraud Risk Score]]&gt;=6,"Medium Risk",TRUE,"Low Risk")</f>
        <v>Low Risk</v>
      </c>
    </row>
    <row r="8742" spans="1:19">
      <c r="A8742">
        <v>8741</v>
      </c>
      <c r="B8742">
        <v>164.65</v>
      </c>
      <c r="C8742">
        <v>18</v>
      </c>
      <c r="D8742" t="s">
        <v>47</v>
      </c>
      <c r="E8742">
        <v>0</v>
      </c>
      <c r="F8742">
        <v>0</v>
      </c>
      <c r="G8742">
        <v>33</v>
      </c>
      <c r="H8742">
        <v>2</v>
      </c>
      <c r="I8742">
        <v>58</v>
      </c>
      <c r="J8742">
        <v>0</v>
      </c>
      <c r="K8742">
        <f>_xlfn.XLOOKUP(FraudData[[#This Row],[amount]],AmountRules[Amount Min],AmountRules[Risk Points],,-1)</f>
        <v>0</v>
      </c>
      <c r="L8742">
        <f>_xlfn.XLOOKUP(FraudData[[#This Row],[transaction_hour]],TimeRules[Hour Min],TimeRules[Risk Points],,-1)</f>
        <v>0</v>
      </c>
      <c r="M8742">
        <f>_xlfn.XLOOKUP(FraudData[[#This Row],[foreign_transaction]],ForeignRules[Foreign Transaction],ForeignRules[Risk Points],0)</f>
        <v>0</v>
      </c>
      <c r="N8742">
        <f>_xlfn.XLOOKUP(FraudData[[#This Row],[location_mismatch]],Table10[Location Mismatch],Table10[Risk Points],0)</f>
        <v>0</v>
      </c>
      <c r="O8742">
        <f>_xlfn.XLOOKUP(FraudData[[#This Row],[device_trust_score]],DeviceRules[Device Min],DeviceRules[Risk Points],,-1)</f>
        <v>2</v>
      </c>
      <c r="P8742">
        <f>_xlfn.XLOOKUP(FraudData[[#This Row],[velocity_last_24h]],VelocityRules[Velocity Min],VelocityRules[Risk Points],,-1)</f>
        <v>0</v>
      </c>
      <c r="Q8742">
        <f>_xlfn.XLOOKUP(FraudData[[#This Row],[merchant_category]],MerchantRules[Merchant Category],MerchantRules[Risk Points],0)</f>
        <v>0</v>
      </c>
      <c r="R8742">
        <f>SUM(FraudData[[#This Row],[Amount Risk]:[Merchant Risk]])</f>
        <v>2</v>
      </c>
      <c r="S8742" t="str" cm="1">
        <f t="array" ref="S8742">_xlfn.IFS(FraudData[[#This Row],[Fraud Risk Score]]&gt;=8,"High Risk",FraudData[[#This Row],[Fraud Risk Score]]&gt;=6,"Medium Risk",TRUE,"Low Risk")</f>
        <v>Low Risk</v>
      </c>
    </row>
    <row r="8743" spans="1:19">
      <c r="A8743">
        <v>8742</v>
      </c>
      <c r="B8743">
        <v>97.67</v>
      </c>
      <c r="C8743">
        <v>15</v>
      </c>
      <c r="D8743" t="s">
        <v>46</v>
      </c>
      <c r="E8743">
        <v>0</v>
      </c>
      <c r="F8743">
        <v>0</v>
      </c>
      <c r="G8743">
        <v>58</v>
      </c>
      <c r="H8743">
        <v>0</v>
      </c>
      <c r="I8743">
        <v>49</v>
      </c>
      <c r="J8743">
        <v>0</v>
      </c>
      <c r="K8743">
        <f>_xlfn.XLOOKUP(FraudData[[#This Row],[amount]],AmountRules[Amount Min],AmountRules[Risk Points],,-1)</f>
        <v>0</v>
      </c>
      <c r="L8743">
        <f>_xlfn.XLOOKUP(FraudData[[#This Row],[transaction_hour]],TimeRules[Hour Min],TimeRules[Risk Points],,-1)</f>
        <v>0</v>
      </c>
      <c r="M8743">
        <f>_xlfn.XLOOKUP(FraudData[[#This Row],[foreign_transaction]],ForeignRules[Foreign Transaction],ForeignRules[Risk Points],0)</f>
        <v>0</v>
      </c>
      <c r="N8743">
        <f>_xlfn.XLOOKUP(FraudData[[#This Row],[location_mismatch]],Table10[Location Mismatch],Table10[Risk Points],0)</f>
        <v>0</v>
      </c>
      <c r="O8743">
        <f>_xlfn.XLOOKUP(FraudData[[#This Row],[device_trust_score]],DeviceRules[Device Min],DeviceRules[Risk Points],,-1)</f>
        <v>1</v>
      </c>
      <c r="P8743">
        <f>_xlfn.XLOOKUP(FraudData[[#This Row],[velocity_last_24h]],VelocityRules[Velocity Min],VelocityRules[Risk Points],,-1)</f>
        <v>0</v>
      </c>
      <c r="Q8743">
        <f>_xlfn.XLOOKUP(FraudData[[#This Row],[merchant_category]],MerchantRules[Merchant Category],MerchantRules[Risk Points],0)</f>
        <v>0</v>
      </c>
      <c r="R8743">
        <f>SUM(FraudData[[#This Row],[Amount Risk]:[Merchant Risk]])</f>
        <v>1</v>
      </c>
      <c r="S8743" t="str" cm="1">
        <f t="array" ref="S8743">_xlfn.IFS(FraudData[[#This Row],[Fraud Risk Score]]&gt;=8,"High Risk",FraudData[[#This Row],[Fraud Risk Score]]&gt;=6,"Medium Risk",TRUE,"Low Risk")</f>
        <v>Low Risk</v>
      </c>
    </row>
    <row r="8744" spans="1:19">
      <c r="A8744">
        <v>8743</v>
      </c>
      <c r="B8744">
        <v>101.76</v>
      </c>
      <c r="C8744">
        <v>22</v>
      </c>
      <c r="D8744" t="s">
        <v>50</v>
      </c>
      <c r="E8744">
        <v>0</v>
      </c>
      <c r="F8744">
        <v>0</v>
      </c>
      <c r="G8744">
        <v>89</v>
      </c>
      <c r="H8744">
        <v>1</v>
      </c>
      <c r="I8744">
        <v>54</v>
      </c>
      <c r="J8744">
        <v>0</v>
      </c>
      <c r="K8744">
        <f>_xlfn.XLOOKUP(FraudData[[#This Row],[amount]],AmountRules[Amount Min],AmountRules[Risk Points],,-1)</f>
        <v>0</v>
      </c>
      <c r="L8744">
        <f>_xlfn.XLOOKUP(FraudData[[#This Row],[transaction_hour]],TimeRules[Hour Min],TimeRules[Risk Points],,-1)</f>
        <v>0</v>
      </c>
      <c r="M8744">
        <f>_xlfn.XLOOKUP(FraudData[[#This Row],[foreign_transaction]],ForeignRules[Foreign Transaction],ForeignRules[Risk Points],0)</f>
        <v>0</v>
      </c>
      <c r="N8744">
        <f>_xlfn.XLOOKUP(FraudData[[#This Row],[location_mismatch]],Table10[Location Mismatch],Table10[Risk Points],0)</f>
        <v>0</v>
      </c>
      <c r="O8744">
        <f>_xlfn.XLOOKUP(FraudData[[#This Row],[device_trust_score]],DeviceRules[Device Min],DeviceRules[Risk Points],,-1)</f>
        <v>0</v>
      </c>
      <c r="P8744">
        <f>_xlfn.XLOOKUP(FraudData[[#This Row],[velocity_last_24h]],VelocityRules[Velocity Min],VelocityRules[Risk Points],,-1)</f>
        <v>0</v>
      </c>
      <c r="Q8744">
        <f>_xlfn.XLOOKUP(FraudData[[#This Row],[merchant_category]],MerchantRules[Merchant Category],MerchantRules[Risk Points],0)</f>
        <v>0</v>
      </c>
      <c r="R8744">
        <f>SUM(FraudData[[#This Row],[Amount Risk]:[Merchant Risk]])</f>
        <v>0</v>
      </c>
      <c r="S8744" t="str" cm="1">
        <f t="array" ref="S8744">_xlfn.IFS(FraudData[[#This Row],[Fraud Risk Score]]&gt;=8,"High Risk",FraudData[[#This Row],[Fraud Risk Score]]&gt;=6,"Medium Risk",TRUE,"Low Risk")</f>
        <v>Low Risk</v>
      </c>
    </row>
    <row r="8745" spans="1:19">
      <c r="A8745">
        <v>8744</v>
      </c>
      <c r="B8745">
        <v>9.98</v>
      </c>
      <c r="C8745">
        <v>21</v>
      </c>
      <c r="D8745" t="s">
        <v>49</v>
      </c>
      <c r="E8745">
        <v>0</v>
      </c>
      <c r="F8745">
        <v>0</v>
      </c>
      <c r="G8745">
        <v>40</v>
      </c>
      <c r="H8745">
        <v>1</v>
      </c>
      <c r="I8745">
        <v>38</v>
      </c>
      <c r="J8745">
        <v>0</v>
      </c>
      <c r="K8745">
        <f>_xlfn.XLOOKUP(FraudData[[#This Row],[amount]],AmountRules[Amount Min],AmountRules[Risk Points],,-1)</f>
        <v>0</v>
      </c>
      <c r="L8745">
        <f>_xlfn.XLOOKUP(FraudData[[#This Row],[transaction_hour]],TimeRules[Hour Min],TimeRules[Risk Points],,-1)</f>
        <v>0</v>
      </c>
      <c r="M8745">
        <f>_xlfn.XLOOKUP(FraudData[[#This Row],[foreign_transaction]],ForeignRules[Foreign Transaction],ForeignRules[Risk Points],0)</f>
        <v>0</v>
      </c>
      <c r="N8745">
        <f>_xlfn.XLOOKUP(FraudData[[#This Row],[location_mismatch]],Table10[Location Mismatch],Table10[Risk Points],0)</f>
        <v>0</v>
      </c>
      <c r="O8745">
        <f>_xlfn.XLOOKUP(FraudData[[#This Row],[device_trust_score]],DeviceRules[Device Min],DeviceRules[Risk Points],,-1)</f>
        <v>2</v>
      </c>
      <c r="P8745">
        <f>_xlfn.XLOOKUP(FraudData[[#This Row],[velocity_last_24h]],VelocityRules[Velocity Min],VelocityRules[Risk Points],,-1)</f>
        <v>0</v>
      </c>
      <c r="Q8745">
        <f>_xlfn.XLOOKUP(FraudData[[#This Row],[merchant_category]],MerchantRules[Merchant Category],MerchantRules[Risk Points],0)</f>
        <v>1</v>
      </c>
      <c r="R8745">
        <f>SUM(FraudData[[#This Row],[Amount Risk]:[Merchant Risk]])</f>
        <v>3</v>
      </c>
      <c r="S8745" t="str" cm="1">
        <f t="array" ref="S8745">_xlfn.IFS(FraudData[[#This Row],[Fraud Risk Score]]&gt;=8,"High Risk",FraudData[[#This Row],[Fraud Risk Score]]&gt;=6,"Medium Risk",TRUE,"Low Risk")</f>
        <v>Low Risk</v>
      </c>
    </row>
    <row r="8746" spans="1:19">
      <c r="A8746">
        <v>8745</v>
      </c>
      <c r="B8746">
        <v>130.82</v>
      </c>
      <c r="C8746">
        <v>16</v>
      </c>
      <c r="D8746" t="s">
        <v>47</v>
      </c>
      <c r="E8746">
        <v>0</v>
      </c>
      <c r="F8746">
        <v>0</v>
      </c>
      <c r="G8746">
        <v>94</v>
      </c>
      <c r="H8746">
        <v>1</v>
      </c>
      <c r="I8746">
        <v>46</v>
      </c>
      <c r="J8746">
        <v>0</v>
      </c>
      <c r="K8746">
        <f>_xlfn.XLOOKUP(FraudData[[#This Row],[amount]],AmountRules[Amount Min],AmountRules[Risk Points],,-1)</f>
        <v>0</v>
      </c>
      <c r="L8746">
        <f>_xlfn.XLOOKUP(FraudData[[#This Row],[transaction_hour]],TimeRules[Hour Min],TimeRules[Risk Points],,-1)</f>
        <v>0</v>
      </c>
      <c r="M8746">
        <f>_xlfn.XLOOKUP(FraudData[[#This Row],[foreign_transaction]],ForeignRules[Foreign Transaction],ForeignRules[Risk Points],0)</f>
        <v>0</v>
      </c>
      <c r="N8746">
        <f>_xlfn.XLOOKUP(FraudData[[#This Row],[location_mismatch]],Table10[Location Mismatch],Table10[Risk Points],0)</f>
        <v>0</v>
      </c>
      <c r="O8746">
        <f>_xlfn.XLOOKUP(FraudData[[#This Row],[device_trust_score]],DeviceRules[Device Min],DeviceRules[Risk Points],,-1)</f>
        <v>0</v>
      </c>
      <c r="P8746">
        <f>_xlfn.XLOOKUP(FraudData[[#This Row],[velocity_last_24h]],VelocityRules[Velocity Min],VelocityRules[Risk Points],,-1)</f>
        <v>0</v>
      </c>
      <c r="Q8746">
        <f>_xlfn.XLOOKUP(FraudData[[#This Row],[merchant_category]],MerchantRules[Merchant Category],MerchantRules[Risk Points],0)</f>
        <v>0</v>
      </c>
      <c r="R8746">
        <f>SUM(FraudData[[#This Row],[Amount Risk]:[Merchant Risk]])</f>
        <v>0</v>
      </c>
      <c r="S8746" t="str" cm="1">
        <f t="array" ref="S8746">_xlfn.IFS(FraudData[[#This Row],[Fraud Risk Score]]&gt;=8,"High Risk",FraudData[[#This Row],[Fraud Risk Score]]&gt;=6,"Medium Risk",TRUE,"Low Risk")</f>
        <v>Low Risk</v>
      </c>
    </row>
    <row r="8747" spans="1:19">
      <c r="A8747">
        <v>8746</v>
      </c>
      <c r="B8747">
        <v>126.48</v>
      </c>
      <c r="C8747">
        <v>9</v>
      </c>
      <c r="D8747" t="s">
        <v>46</v>
      </c>
      <c r="E8747">
        <v>0</v>
      </c>
      <c r="F8747">
        <v>0</v>
      </c>
      <c r="G8747">
        <v>30</v>
      </c>
      <c r="H8747">
        <v>5</v>
      </c>
      <c r="I8747">
        <v>68</v>
      </c>
      <c r="J8747">
        <v>0</v>
      </c>
      <c r="K8747">
        <f>_xlfn.XLOOKUP(FraudData[[#This Row],[amount]],AmountRules[Amount Min],AmountRules[Risk Points],,-1)</f>
        <v>0</v>
      </c>
      <c r="L8747">
        <f>_xlfn.XLOOKUP(FraudData[[#This Row],[transaction_hour]],TimeRules[Hour Min],TimeRules[Risk Points],,-1)</f>
        <v>0</v>
      </c>
      <c r="M8747">
        <f>_xlfn.XLOOKUP(FraudData[[#This Row],[foreign_transaction]],ForeignRules[Foreign Transaction],ForeignRules[Risk Points],0)</f>
        <v>0</v>
      </c>
      <c r="N8747">
        <f>_xlfn.XLOOKUP(FraudData[[#This Row],[location_mismatch]],Table10[Location Mismatch],Table10[Risk Points],0)</f>
        <v>0</v>
      </c>
      <c r="O8747">
        <f>_xlfn.XLOOKUP(FraudData[[#This Row],[device_trust_score]],DeviceRules[Device Min],DeviceRules[Risk Points],,-1)</f>
        <v>2</v>
      </c>
      <c r="P8747">
        <f>_xlfn.XLOOKUP(FraudData[[#This Row],[velocity_last_24h]],VelocityRules[Velocity Min],VelocityRules[Risk Points],,-1)</f>
        <v>3</v>
      </c>
      <c r="Q8747">
        <f>_xlfn.XLOOKUP(FraudData[[#This Row],[merchant_category]],MerchantRules[Merchant Category],MerchantRules[Risk Points],0)</f>
        <v>0</v>
      </c>
      <c r="R8747">
        <f>SUM(FraudData[[#This Row],[Amount Risk]:[Merchant Risk]])</f>
        <v>5</v>
      </c>
      <c r="S8747" t="str" cm="1">
        <f t="array" ref="S8747">_xlfn.IFS(FraudData[[#This Row],[Fraud Risk Score]]&gt;=8,"High Risk",FraudData[[#This Row],[Fraud Risk Score]]&gt;=6,"Medium Risk",TRUE,"Low Risk")</f>
        <v>Low Risk</v>
      </c>
    </row>
    <row r="8748" spans="1:19">
      <c r="A8748">
        <v>8747</v>
      </c>
      <c r="B8748">
        <v>29.16</v>
      </c>
      <c r="C8748">
        <v>23</v>
      </c>
      <c r="D8748" t="s">
        <v>49</v>
      </c>
      <c r="E8748">
        <v>0</v>
      </c>
      <c r="F8748">
        <v>0</v>
      </c>
      <c r="G8748">
        <v>59</v>
      </c>
      <c r="H8748">
        <v>1</v>
      </c>
      <c r="I8748">
        <v>42</v>
      </c>
      <c r="J8748">
        <v>0</v>
      </c>
      <c r="K8748">
        <f>_xlfn.XLOOKUP(FraudData[[#This Row],[amount]],AmountRules[Amount Min],AmountRules[Risk Points],,-1)</f>
        <v>0</v>
      </c>
      <c r="L8748">
        <f>_xlfn.XLOOKUP(FraudData[[#This Row],[transaction_hour]],TimeRules[Hour Min],TimeRules[Risk Points],,-1)</f>
        <v>1</v>
      </c>
      <c r="M8748">
        <f>_xlfn.XLOOKUP(FraudData[[#This Row],[foreign_transaction]],ForeignRules[Foreign Transaction],ForeignRules[Risk Points],0)</f>
        <v>0</v>
      </c>
      <c r="N8748">
        <f>_xlfn.XLOOKUP(FraudData[[#This Row],[location_mismatch]],Table10[Location Mismatch],Table10[Risk Points],0)</f>
        <v>0</v>
      </c>
      <c r="O8748">
        <f>_xlfn.XLOOKUP(FraudData[[#This Row],[device_trust_score]],DeviceRules[Device Min],DeviceRules[Risk Points],,-1)</f>
        <v>1</v>
      </c>
      <c r="P8748">
        <f>_xlfn.XLOOKUP(FraudData[[#This Row],[velocity_last_24h]],VelocityRules[Velocity Min],VelocityRules[Risk Points],,-1)</f>
        <v>0</v>
      </c>
      <c r="Q8748">
        <f>_xlfn.XLOOKUP(FraudData[[#This Row],[merchant_category]],MerchantRules[Merchant Category],MerchantRules[Risk Points],0)</f>
        <v>1</v>
      </c>
      <c r="R8748">
        <f>SUM(FraudData[[#This Row],[Amount Risk]:[Merchant Risk]])</f>
        <v>3</v>
      </c>
      <c r="S8748" t="str" cm="1">
        <f t="array" ref="S8748">_xlfn.IFS(FraudData[[#This Row],[Fraud Risk Score]]&gt;=8,"High Risk",FraudData[[#This Row],[Fraud Risk Score]]&gt;=6,"Medium Risk",TRUE,"Low Risk")</f>
        <v>Low Risk</v>
      </c>
    </row>
    <row r="8749" spans="1:19">
      <c r="A8749">
        <v>8748</v>
      </c>
      <c r="B8749">
        <v>19.73</v>
      </c>
      <c r="C8749">
        <v>16</v>
      </c>
      <c r="D8749" t="s">
        <v>50</v>
      </c>
      <c r="E8749">
        <v>0</v>
      </c>
      <c r="F8749">
        <v>0</v>
      </c>
      <c r="G8749">
        <v>27</v>
      </c>
      <c r="H8749">
        <v>3</v>
      </c>
      <c r="I8749">
        <v>67</v>
      </c>
      <c r="J8749">
        <v>0</v>
      </c>
      <c r="K8749">
        <f>_xlfn.XLOOKUP(FraudData[[#This Row],[amount]],AmountRules[Amount Min],AmountRules[Risk Points],,-1)</f>
        <v>0</v>
      </c>
      <c r="L8749">
        <f>_xlfn.XLOOKUP(FraudData[[#This Row],[transaction_hour]],TimeRules[Hour Min],TimeRules[Risk Points],,-1)</f>
        <v>0</v>
      </c>
      <c r="M8749">
        <f>_xlfn.XLOOKUP(FraudData[[#This Row],[foreign_transaction]],ForeignRules[Foreign Transaction],ForeignRules[Risk Points],0)</f>
        <v>0</v>
      </c>
      <c r="N8749">
        <f>_xlfn.XLOOKUP(FraudData[[#This Row],[location_mismatch]],Table10[Location Mismatch],Table10[Risk Points],0)</f>
        <v>0</v>
      </c>
      <c r="O8749">
        <f>_xlfn.XLOOKUP(FraudData[[#This Row],[device_trust_score]],DeviceRules[Device Min],DeviceRules[Risk Points],,-1)</f>
        <v>3</v>
      </c>
      <c r="P8749">
        <f>_xlfn.XLOOKUP(FraudData[[#This Row],[velocity_last_24h]],VelocityRules[Velocity Min],VelocityRules[Risk Points],,-1)</f>
        <v>0</v>
      </c>
      <c r="Q8749">
        <f>_xlfn.XLOOKUP(FraudData[[#This Row],[merchant_category]],MerchantRules[Merchant Category],MerchantRules[Risk Points],0)</f>
        <v>0</v>
      </c>
      <c r="R8749">
        <f>SUM(FraudData[[#This Row],[Amount Risk]:[Merchant Risk]])</f>
        <v>3</v>
      </c>
      <c r="S8749" t="str" cm="1">
        <f t="array" ref="S8749">_xlfn.IFS(FraudData[[#This Row],[Fraud Risk Score]]&gt;=8,"High Risk",FraudData[[#This Row],[Fraud Risk Score]]&gt;=6,"Medium Risk",TRUE,"Low Risk")</f>
        <v>Low Risk</v>
      </c>
    </row>
    <row r="8750" spans="1:19">
      <c r="A8750">
        <v>8749</v>
      </c>
      <c r="B8750">
        <v>23.74</v>
      </c>
      <c r="C8750">
        <v>15</v>
      </c>
      <c r="D8750" t="s">
        <v>46</v>
      </c>
      <c r="E8750">
        <v>0</v>
      </c>
      <c r="F8750">
        <v>0</v>
      </c>
      <c r="G8750">
        <v>45</v>
      </c>
      <c r="H8750">
        <v>7</v>
      </c>
      <c r="I8750">
        <v>27</v>
      </c>
      <c r="J8750">
        <v>0</v>
      </c>
      <c r="K8750">
        <f>_xlfn.XLOOKUP(FraudData[[#This Row],[amount]],AmountRules[Amount Min],AmountRules[Risk Points],,-1)</f>
        <v>0</v>
      </c>
      <c r="L8750">
        <f>_xlfn.XLOOKUP(FraudData[[#This Row],[transaction_hour]],TimeRules[Hour Min],TimeRules[Risk Points],,-1)</f>
        <v>0</v>
      </c>
      <c r="M8750">
        <f>_xlfn.XLOOKUP(FraudData[[#This Row],[foreign_transaction]],ForeignRules[Foreign Transaction],ForeignRules[Risk Points],0)</f>
        <v>0</v>
      </c>
      <c r="N8750">
        <f>_xlfn.XLOOKUP(FraudData[[#This Row],[location_mismatch]],Table10[Location Mismatch],Table10[Risk Points],0)</f>
        <v>0</v>
      </c>
      <c r="O8750">
        <f>_xlfn.XLOOKUP(FraudData[[#This Row],[device_trust_score]],DeviceRules[Device Min],DeviceRules[Risk Points],,-1)</f>
        <v>2</v>
      </c>
      <c r="P8750">
        <f>_xlfn.XLOOKUP(FraudData[[#This Row],[velocity_last_24h]],VelocityRules[Velocity Min],VelocityRules[Risk Points],,-1)</f>
        <v>2</v>
      </c>
      <c r="Q8750">
        <f>_xlfn.XLOOKUP(FraudData[[#This Row],[merchant_category]],MerchantRules[Merchant Category],MerchantRules[Risk Points],0)</f>
        <v>0</v>
      </c>
      <c r="R8750">
        <f>SUM(FraudData[[#This Row],[Amount Risk]:[Merchant Risk]])</f>
        <v>4</v>
      </c>
      <c r="S8750" t="str" cm="1">
        <f t="array" ref="S8750">_xlfn.IFS(FraudData[[#This Row],[Fraud Risk Score]]&gt;=8,"High Risk",FraudData[[#This Row],[Fraud Risk Score]]&gt;=6,"Medium Risk",TRUE,"Low Risk")</f>
        <v>Low Risk</v>
      </c>
    </row>
    <row r="8751" spans="1:19">
      <c r="A8751">
        <v>8750</v>
      </c>
      <c r="B8751">
        <v>19.170000000000002</v>
      </c>
      <c r="C8751">
        <v>19</v>
      </c>
      <c r="D8751" t="s">
        <v>47</v>
      </c>
      <c r="E8751">
        <v>0</v>
      </c>
      <c r="F8751">
        <v>0</v>
      </c>
      <c r="G8751">
        <v>31</v>
      </c>
      <c r="H8751">
        <v>6</v>
      </c>
      <c r="I8751">
        <v>36</v>
      </c>
      <c r="J8751">
        <v>0</v>
      </c>
      <c r="K8751">
        <f>_xlfn.XLOOKUP(FraudData[[#This Row],[amount]],AmountRules[Amount Min],AmountRules[Risk Points],,-1)</f>
        <v>0</v>
      </c>
      <c r="L8751">
        <f>_xlfn.XLOOKUP(FraudData[[#This Row],[transaction_hour]],TimeRules[Hour Min],TimeRules[Risk Points],,-1)</f>
        <v>0</v>
      </c>
      <c r="M8751">
        <f>_xlfn.XLOOKUP(FraudData[[#This Row],[foreign_transaction]],ForeignRules[Foreign Transaction],ForeignRules[Risk Points],0)</f>
        <v>0</v>
      </c>
      <c r="N8751">
        <f>_xlfn.XLOOKUP(FraudData[[#This Row],[location_mismatch]],Table10[Location Mismatch],Table10[Risk Points],0)</f>
        <v>0</v>
      </c>
      <c r="O8751">
        <f>_xlfn.XLOOKUP(FraudData[[#This Row],[device_trust_score]],DeviceRules[Device Min],DeviceRules[Risk Points],,-1)</f>
        <v>2</v>
      </c>
      <c r="P8751">
        <f>_xlfn.XLOOKUP(FraudData[[#This Row],[velocity_last_24h]],VelocityRules[Velocity Min],VelocityRules[Risk Points],,-1)</f>
        <v>3</v>
      </c>
      <c r="Q8751">
        <f>_xlfn.XLOOKUP(FraudData[[#This Row],[merchant_category]],MerchantRules[Merchant Category],MerchantRules[Risk Points],0)</f>
        <v>0</v>
      </c>
      <c r="R8751">
        <f>SUM(FraudData[[#This Row],[Amount Risk]:[Merchant Risk]])</f>
        <v>5</v>
      </c>
      <c r="S8751" t="str" cm="1">
        <f t="array" ref="S8751">_xlfn.IFS(FraudData[[#This Row],[Fraud Risk Score]]&gt;=8,"High Risk",FraudData[[#This Row],[Fraud Risk Score]]&gt;=6,"Medium Risk",TRUE,"Low Risk")</f>
        <v>Low Risk</v>
      </c>
    </row>
    <row r="8752" spans="1:19">
      <c r="A8752">
        <v>8751</v>
      </c>
      <c r="B8752">
        <v>169.35</v>
      </c>
      <c r="C8752">
        <v>21</v>
      </c>
      <c r="D8752" t="s">
        <v>49</v>
      </c>
      <c r="E8752">
        <v>0</v>
      </c>
      <c r="F8752">
        <v>0</v>
      </c>
      <c r="G8752">
        <v>54</v>
      </c>
      <c r="H8752">
        <v>4</v>
      </c>
      <c r="I8752">
        <v>21</v>
      </c>
      <c r="J8752">
        <v>0</v>
      </c>
      <c r="K8752">
        <f>_xlfn.XLOOKUP(FraudData[[#This Row],[amount]],AmountRules[Amount Min],AmountRules[Risk Points],,-1)</f>
        <v>0</v>
      </c>
      <c r="L8752">
        <f>_xlfn.XLOOKUP(FraudData[[#This Row],[transaction_hour]],TimeRules[Hour Min],TimeRules[Risk Points],,-1)</f>
        <v>0</v>
      </c>
      <c r="M8752">
        <f>_xlfn.XLOOKUP(FraudData[[#This Row],[foreign_transaction]],ForeignRules[Foreign Transaction],ForeignRules[Risk Points],0)</f>
        <v>0</v>
      </c>
      <c r="N8752">
        <f>_xlfn.XLOOKUP(FraudData[[#This Row],[location_mismatch]],Table10[Location Mismatch],Table10[Risk Points],0)</f>
        <v>0</v>
      </c>
      <c r="O8752">
        <f>_xlfn.XLOOKUP(FraudData[[#This Row],[device_trust_score]],DeviceRules[Device Min],DeviceRules[Risk Points],,-1)</f>
        <v>1</v>
      </c>
      <c r="P8752">
        <f>_xlfn.XLOOKUP(FraudData[[#This Row],[velocity_last_24h]],VelocityRules[Velocity Min],VelocityRules[Risk Points],,-1)</f>
        <v>0</v>
      </c>
      <c r="Q8752">
        <f>_xlfn.XLOOKUP(FraudData[[#This Row],[merchant_category]],MerchantRules[Merchant Category],MerchantRules[Risk Points],0)</f>
        <v>1</v>
      </c>
      <c r="R8752">
        <f>SUM(FraudData[[#This Row],[Amount Risk]:[Merchant Risk]])</f>
        <v>2</v>
      </c>
      <c r="S8752" t="str" cm="1">
        <f t="array" ref="S8752">_xlfn.IFS(FraudData[[#This Row],[Fraud Risk Score]]&gt;=8,"High Risk",FraudData[[#This Row],[Fraud Risk Score]]&gt;=6,"Medium Risk",TRUE,"Low Risk")</f>
        <v>Low Risk</v>
      </c>
    </row>
    <row r="8753" spans="1:19">
      <c r="A8753">
        <v>8752</v>
      </c>
      <c r="B8753">
        <v>39.380000000000003</v>
      </c>
      <c r="C8753">
        <v>5</v>
      </c>
      <c r="D8753" t="s">
        <v>49</v>
      </c>
      <c r="E8753">
        <v>0</v>
      </c>
      <c r="F8753">
        <v>0</v>
      </c>
      <c r="G8753">
        <v>46</v>
      </c>
      <c r="H8753">
        <v>2</v>
      </c>
      <c r="I8753">
        <v>46</v>
      </c>
      <c r="J8753">
        <v>0</v>
      </c>
      <c r="K8753">
        <f>_xlfn.XLOOKUP(FraudData[[#This Row],[amount]],AmountRules[Amount Min],AmountRules[Risk Points],,-1)</f>
        <v>0</v>
      </c>
      <c r="L8753">
        <f>_xlfn.XLOOKUP(FraudData[[#This Row],[transaction_hour]],TimeRules[Hour Min],TimeRules[Risk Points],,-1)</f>
        <v>0</v>
      </c>
      <c r="M8753">
        <f>_xlfn.XLOOKUP(FraudData[[#This Row],[foreign_transaction]],ForeignRules[Foreign Transaction],ForeignRules[Risk Points],0)</f>
        <v>0</v>
      </c>
      <c r="N8753">
        <f>_xlfn.XLOOKUP(FraudData[[#This Row],[location_mismatch]],Table10[Location Mismatch],Table10[Risk Points],0)</f>
        <v>0</v>
      </c>
      <c r="O8753">
        <f>_xlfn.XLOOKUP(FraudData[[#This Row],[device_trust_score]],DeviceRules[Device Min],DeviceRules[Risk Points],,-1)</f>
        <v>2</v>
      </c>
      <c r="P8753">
        <f>_xlfn.XLOOKUP(FraudData[[#This Row],[velocity_last_24h]],VelocityRules[Velocity Min],VelocityRules[Risk Points],,-1)</f>
        <v>0</v>
      </c>
      <c r="Q8753">
        <f>_xlfn.XLOOKUP(FraudData[[#This Row],[merchant_category]],MerchantRules[Merchant Category],MerchantRules[Risk Points],0)</f>
        <v>1</v>
      </c>
      <c r="R8753">
        <f>SUM(FraudData[[#This Row],[Amount Risk]:[Merchant Risk]])</f>
        <v>3</v>
      </c>
      <c r="S8753" t="str" cm="1">
        <f t="array" ref="S8753">_xlfn.IFS(FraudData[[#This Row],[Fraud Risk Score]]&gt;=8,"High Risk",FraudData[[#This Row],[Fraud Risk Score]]&gt;=6,"Medium Risk",TRUE,"Low Risk")</f>
        <v>Low Risk</v>
      </c>
    </row>
    <row r="8754" spans="1:19">
      <c r="A8754">
        <v>8753</v>
      </c>
      <c r="B8754">
        <v>52.13</v>
      </c>
      <c r="C8754">
        <v>6</v>
      </c>
      <c r="D8754" t="s">
        <v>47</v>
      </c>
      <c r="E8754">
        <v>0</v>
      </c>
      <c r="F8754">
        <v>0</v>
      </c>
      <c r="G8754">
        <v>38</v>
      </c>
      <c r="H8754">
        <v>3</v>
      </c>
      <c r="I8754">
        <v>34</v>
      </c>
      <c r="J8754">
        <v>0</v>
      </c>
      <c r="K8754">
        <f>_xlfn.XLOOKUP(FraudData[[#This Row],[amount]],AmountRules[Amount Min],AmountRules[Risk Points],,-1)</f>
        <v>0</v>
      </c>
      <c r="L8754">
        <f>_xlfn.XLOOKUP(FraudData[[#This Row],[transaction_hour]],TimeRules[Hour Min],TimeRules[Risk Points],,-1)</f>
        <v>0</v>
      </c>
      <c r="M8754">
        <f>_xlfn.XLOOKUP(FraudData[[#This Row],[foreign_transaction]],ForeignRules[Foreign Transaction],ForeignRules[Risk Points],0)</f>
        <v>0</v>
      </c>
      <c r="N8754">
        <f>_xlfn.XLOOKUP(FraudData[[#This Row],[location_mismatch]],Table10[Location Mismatch],Table10[Risk Points],0)</f>
        <v>0</v>
      </c>
      <c r="O8754">
        <f>_xlfn.XLOOKUP(FraudData[[#This Row],[device_trust_score]],DeviceRules[Device Min],DeviceRules[Risk Points],,-1)</f>
        <v>2</v>
      </c>
      <c r="P8754">
        <f>_xlfn.XLOOKUP(FraudData[[#This Row],[velocity_last_24h]],VelocityRules[Velocity Min],VelocityRules[Risk Points],,-1)</f>
        <v>0</v>
      </c>
      <c r="Q8754">
        <f>_xlfn.XLOOKUP(FraudData[[#This Row],[merchant_category]],MerchantRules[Merchant Category],MerchantRules[Risk Points],0)</f>
        <v>0</v>
      </c>
      <c r="R8754">
        <f>SUM(FraudData[[#This Row],[Amount Risk]:[Merchant Risk]])</f>
        <v>2</v>
      </c>
      <c r="S8754" t="str" cm="1">
        <f t="array" ref="S8754">_xlfn.IFS(FraudData[[#This Row],[Fraud Risk Score]]&gt;=8,"High Risk",FraudData[[#This Row],[Fraud Risk Score]]&gt;=6,"Medium Risk",TRUE,"Low Risk")</f>
        <v>Low Risk</v>
      </c>
    </row>
    <row r="8755" spans="1:19">
      <c r="A8755">
        <v>8754</v>
      </c>
      <c r="B8755">
        <v>34.32</v>
      </c>
      <c r="C8755">
        <v>13</v>
      </c>
      <c r="D8755" t="s">
        <v>49</v>
      </c>
      <c r="E8755">
        <v>0</v>
      </c>
      <c r="F8755">
        <v>1</v>
      </c>
      <c r="G8755">
        <v>79</v>
      </c>
      <c r="H8755">
        <v>4</v>
      </c>
      <c r="I8755">
        <v>51</v>
      </c>
      <c r="J8755">
        <v>0</v>
      </c>
      <c r="K8755">
        <f>_xlfn.XLOOKUP(FraudData[[#This Row],[amount]],AmountRules[Amount Min],AmountRules[Risk Points],,-1)</f>
        <v>0</v>
      </c>
      <c r="L8755">
        <f>_xlfn.XLOOKUP(FraudData[[#This Row],[transaction_hour]],TimeRules[Hour Min],TimeRules[Risk Points],,-1)</f>
        <v>0</v>
      </c>
      <c r="M8755">
        <f>_xlfn.XLOOKUP(FraudData[[#This Row],[foreign_transaction]],ForeignRules[Foreign Transaction],ForeignRules[Risk Points],0)</f>
        <v>0</v>
      </c>
      <c r="N8755">
        <f>_xlfn.XLOOKUP(FraudData[[#This Row],[location_mismatch]],Table10[Location Mismatch],Table10[Risk Points],0)</f>
        <v>3</v>
      </c>
      <c r="O8755">
        <f>_xlfn.XLOOKUP(FraudData[[#This Row],[device_trust_score]],DeviceRules[Device Min],DeviceRules[Risk Points],,-1)</f>
        <v>0</v>
      </c>
      <c r="P8755">
        <f>_xlfn.XLOOKUP(FraudData[[#This Row],[velocity_last_24h]],VelocityRules[Velocity Min],VelocityRules[Risk Points],,-1)</f>
        <v>0</v>
      </c>
      <c r="Q8755">
        <f>_xlfn.XLOOKUP(FraudData[[#This Row],[merchant_category]],MerchantRules[Merchant Category],MerchantRules[Risk Points],0)</f>
        <v>1</v>
      </c>
      <c r="R8755">
        <f>SUM(FraudData[[#This Row],[Amount Risk]:[Merchant Risk]])</f>
        <v>4</v>
      </c>
      <c r="S8755" t="str" cm="1">
        <f t="array" ref="S8755">_xlfn.IFS(FraudData[[#This Row],[Fraud Risk Score]]&gt;=8,"High Risk",FraudData[[#This Row],[Fraud Risk Score]]&gt;=6,"Medium Risk",TRUE,"Low Risk")</f>
        <v>Low Risk</v>
      </c>
    </row>
    <row r="8756" spans="1:19">
      <c r="A8756">
        <v>8755</v>
      </c>
      <c r="B8756">
        <v>569.91</v>
      </c>
      <c r="C8756">
        <v>10</v>
      </c>
      <c r="D8756" t="s">
        <v>47</v>
      </c>
      <c r="E8756">
        <v>0</v>
      </c>
      <c r="F8756">
        <v>0</v>
      </c>
      <c r="G8756">
        <v>91</v>
      </c>
      <c r="H8756">
        <v>1</v>
      </c>
      <c r="I8756">
        <v>22</v>
      </c>
      <c r="J8756">
        <v>0</v>
      </c>
      <c r="K8756">
        <f>_xlfn.XLOOKUP(FraudData[[#This Row],[amount]],AmountRules[Amount Min],AmountRules[Risk Points],,-1)</f>
        <v>1</v>
      </c>
      <c r="L8756">
        <f>_xlfn.XLOOKUP(FraudData[[#This Row],[transaction_hour]],TimeRules[Hour Min],TimeRules[Risk Points],,-1)</f>
        <v>0</v>
      </c>
      <c r="M8756">
        <f>_xlfn.XLOOKUP(FraudData[[#This Row],[foreign_transaction]],ForeignRules[Foreign Transaction],ForeignRules[Risk Points],0)</f>
        <v>0</v>
      </c>
      <c r="N8756">
        <f>_xlfn.XLOOKUP(FraudData[[#This Row],[location_mismatch]],Table10[Location Mismatch],Table10[Risk Points],0)</f>
        <v>0</v>
      </c>
      <c r="O8756">
        <f>_xlfn.XLOOKUP(FraudData[[#This Row],[device_trust_score]],DeviceRules[Device Min],DeviceRules[Risk Points],,-1)</f>
        <v>0</v>
      </c>
      <c r="P8756">
        <f>_xlfn.XLOOKUP(FraudData[[#This Row],[velocity_last_24h]],VelocityRules[Velocity Min],VelocityRules[Risk Points],,-1)</f>
        <v>0</v>
      </c>
      <c r="Q8756">
        <f>_xlfn.XLOOKUP(FraudData[[#This Row],[merchant_category]],MerchantRules[Merchant Category],MerchantRules[Risk Points],0)</f>
        <v>0</v>
      </c>
      <c r="R8756">
        <f>SUM(FraudData[[#This Row],[Amount Risk]:[Merchant Risk]])</f>
        <v>1</v>
      </c>
      <c r="S8756" t="str" cm="1">
        <f t="array" ref="S8756">_xlfn.IFS(FraudData[[#This Row],[Fraud Risk Score]]&gt;=8,"High Risk",FraudData[[#This Row],[Fraud Risk Score]]&gt;=6,"Medium Risk",TRUE,"Low Risk")</f>
        <v>Low Risk</v>
      </c>
    </row>
    <row r="8757" spans="1:19">
      <c r="A8757">
        <v>8756</v>
      </c>
      <c r="B8757">
        <v>347.11</v>
      </c>
      <c r="C8757">
        <v>11</v>
      </c>
      <c r="D8757" t="s">
        <v>46</v>
      </c>
      <c r="E8757">
        <v>0</v>
      </c>
      <c r="F8757">
        <v>0</v>
      </c>
      <c r="G8757">
        <v>29</v>
      </c>
      <c r="H8757">
        <v>3</v>
      </c>
      <c r="I8757">
        <v>23</v>
      </c>
      <c r="J8757">
        <v>0</v>
      </c>
      <c r="K8757">
        <f>_xlfn.XLOOKUP(FraudData[[#This Row],[amount]],AmountRules[Amount Min],AmountRules[Risk Points],,-1)</f>
        <v>0</v>
      </c>
      <c r="L8757">
        <f>_xlfn.XLOOKUP(FraudData[[#This Row],[transaction_hour]],TimeRules[Hour Min],TimeRules[Risk Points],,-1)</f>
        <v>0</v>
      </c>
      <c r="M8757">
        <f>_xlfn.XLOOKUP(FraudData[[#This Row],[foreign_transaction]],ForeignRules[Foreign Transaction],ForeignRules[Risk Points],0)</f>
        <v>0</v>
      </c>
      <c r="N8757">
        <f>_xlfn.XLOOKUP(FraudData[[#This Row],[location_mismatch]],Table10[Location Mismatch],Table10[Risk Points],0)</f>
        <v>0</v>
      </c>
      <c r="O8757">
        <f>_xlfn.XLOOKUP(FraudData[[#This Row],[device_trust_score]],DeviceRules[Device Min],DeviceRules[Risk Points],,-1)</f>
        <v>3</v>
      </c>
      <c r="P8757">
        <f>_xlfn.XLOOKUP(FraudData[[#This Row],[velocity_last_24h]],VelocityRules[Velocity Min],VelocityRules[Risk Points],,-1)</f>
        <v>0</v>
      </c>
      <c r="Q8757">
        <f>_xlfn.XLOOKUP(FraudData[[#This Row],[merchant_category]],MerchantRules[Merchant Category],MerchantRules[Risk Points],0)</f>
        <v>0</v>
      </c>
      <c r="R8757">
        <f>SUM(FraudData[[#This Row],[Amount Risk]:[Merchant Risk]])</f>
        <v>3</v>
      </c>
      <c r="S8757" t="str" cm="1">
        <f t="array" ref="S8757">_xlfn.IFS(FraudData[[#This Row],[Fraud Risk Score]]&gt;=8,"High Risk",FraudData[[#This Row],[Fraud Risk Score]]&gt;=6,"Medium Risk",TRUE,"Low Risk")</f>
        <v>Low Risk</v>
      </c>
    </row>
    <row r="8758" spans="1:19">
      <c r="A8758">
        <v>8757</v>
      </c>
      <c r="B8758">
        <v>47.16</v>
      </c>
      <c r="C8758">
        <v>13</v>
      </c>
      <c r="D8758" t="s">
        <v>48</v>
      </c>
      <c r="E8758">
        <v>0</v>
      </c>
      <c r="F8758">
        <v>0</v>
      </c>
      <c r="G8758">
        <v>93</v>
      </c>
      <c r="H8758">
        <v>1</v>
      </c>
      <c r="I8758">
        <v>55</v>
      </c>
      <c r="J8758">
        <v>0</v>
      </c>
      <c r="K8758">
        <f>_xlfn.XLOOKUP(FraudData[[#This Row],[amount]],AmountRules[Amount Min],AmountRules[Risk Points],,-1)</f>
        <v>0</v>
      </c>
      <c r="L8758">
        <f>_xlfn.XLOOKUP(FraudData[[#This Row],[transaction_hour]],TimeRules[Hour Min],TimeRules[Risk Points],,-1)</f>
        <v>0</v>
      </c>
      <c r="M8758">
        <f>_xlfn.XLOOKUP(FraudData[[#This Row],[foreign_transaction]],ForeignRules[Foreign Transaction],ForeignRules[Risk Points],0)</f>
        <v>0</v>
      </c>
      <c r="N8758">
        <f>_xlfn.XLOOKUP(FraudData[[#This Row],[location_mismatch]],Table10[Location Mismatch],Table10[Risk Points],0)</f>
        <v>0</v>
      </c>
      <c r="O8758">
        <f>_xlfn.XLOOKUP(FraudData[[#This Row],[device_trust_score]],DeviceRules[Device Min],DeviceRules[Risk Points],,-1)</f>
        <v>0</v>
      </c>
      <c r="P8758">
        <f>_xlfn.XLOOKUP(FraudData[[#This Row],[velocity_last_24h]],VelocityRules[Velocity Min],VelocityRules[Risk Points],,-1)</f>
        <v>0</v>
      </c>
      <c r="Q8758">
        <f>_xlfn.XLOOKUP(FraudData[[#This Row],[merchant_category]],MerchantRules[Merchant Category],MerchantRules[Risk Points],0)</f>
        <v>0</v>
      </c>
      <c r="R8758">
        <f>SUM(FraudData[[#This Row],[Amount Risk]:[Merchant Risk]])</f>
        <v>0</v>
      </c>
      <c r="S8758" t="str" cm="1">
        <f t="array" ref="S8758">_xlfn.IFS(FraudData[[#This Row],[Fraud Risk Score]]&gt;=8,"High Risk",FraudData[[#This Row],[Fraud Risk Score]]&gt;=6,"Medium Risk",TRUE,"Low Risk")</f>
        <v>Low Risk</v>
      </c>
    </row>
    <row r="8759" spans="1:19">
      <c r="A8759">
        <v>8758</v>
      </c>
      <c r="B8759">
        <v>71.430000000000007</v>
      </c>
      <c r="C8759">
        <v>4</v>
      </c>
      <c r="D8759" t="s">
        <v>50</v>
      </c>
      <c r="E8759">
        <v>0</v>
      </c>
      <c r="F8759">
        <v>0</v>
      </c>
      <c r="G8759">
        <v>83</v>
      </c>
      <c r="H8759">
        <v>1</v>
      </c>
      <c r="I8759">
        <v>52</v>
      </c>
      <c r="J8759">
        <v>0</v>
      </c>
      <c r="K8759">
        <f>_xlfn.XLOOKUP(FraudData[[#This Row],[amount]],AmountRules[Amount Min],AmountRules[Risk Points],,-1)</f>
        <v>0</v>
      </c>
      <c r="L8759">
        <f>_xlfn.XLOOKUP(FraudData[[#This Row],[transaction_hour]],TimeRules[Hour Min],TimeRules[Risk Points],,-1)</f>
        <v>0</v>
      </c>
      <c r="M8759">
        <f>_xlfn.XLOOKUP(FraudData[[#This Row],[foreign_transaction]],ForeignRules[Foreign Transaction],ForeignRules[Risk Points],0)</f>
        <v>0</v>
      </c>
      <c r="N8759">
        <f>_xlfn.XLOOKUP(FraudData[[#This Row],[location_mismatch]],Table10[Location Mismatch],Table10[Risk Points],0)</f>
        <v>0</v>
      </c>
      <c r="O8759">
        <f>_xlfn.XLOOKUP(FraudData[[#This Row],[device_trust_score]],DeviceRules[Device Min],DeviceRules[Risk Points],,-1)</f>
        <v>0</v>
      </c>
      <c r="P8759">
        <f>_xlfn.XLOOKUP(FraudData[[#This Row],[velocity_last_24h]],VelocityRules[Velocity Min],VelocityRules[Risk Points],,-1)</f>
        <v>0</v>
      </c>
      <c r="Q8759">
        <f>_xlfn.XLOOKUP(FraudData[[#This Row],[merchant_category]],MerchantRules[Merchant Category],MerchantRules[Risk Points],0)</f>
        <v>0</v>
      </c>
      <c r="R8759">
        <f>SUM(FraudData[[#This Row],[Amount Risk]:[Merchant Risk]])</f>
        <v>0</v>
      </c>
      <c r="S8759" t="str" cm="1">
        <f t="array" ref="S8759">_xlfn.IFS(FraudData[[#This Row],[Fraud Risk Score]]&gt;=8,"High Risk",FraudData[[#This Row],[Fraud Risk Score]]&gt;=6,"Medium Risk",TRUE,"Low Risk")</f>
        <v>Low Risk</v>
      </c>
    </row>
    <row r="8760" spans="1:19">
      <c r="A8760">
        <v>8759</v>
      </c>
      <c r="B8760">
        <v>42.41</v>
      </c>
      <c r="C8760">
        <v>4</v>
      </c>
      <c r="D8760" t="s">
        <v>46</v>
      </c>
      <c r="E8760">
        <v>0</v>
      </c>
      <c r="F8760">
        <v>0</v>
      </c>
      <c r="G8760">
        <v>33</v>
      </c>
      <c r="H8760">
        <v>0</v>
      </c>
      <c r="I8760">
        <v>21</v>
      </c>
      <c r="J8760">
        <v>0</v>
      </c>
      <c r="K8760">
        <f>_xlfn.XLOOKUP(FraudData[[#This Row],[amount]],AmountRules[Amount Min],AmountRules[Risk Points],,-1)</f>
        <v>0</v>
      </c>
      <c r="L8760">
        <f>_xlfn.XLOOKUP(FraudData[[#This Row],[transaction_hour]],TimeRules[Hour Min],TimeRules[Risk Points],,-1)</f>
        <v>0</v>
      </c>
      <c r="M8760">
        <f>_xlfn.XLOOKUP(FraudData[[#This Row],[foreign_transaction]],ForeignRules[Foreign Transaction],ForeignRules[Risk Points],0)</f>
        <v>0</v>
      </c>
      <c r="N8760">
        <f>_xlfn.XLOOKUP(FraudData[[#This Row],[location_mismatch]],Table10[Location Mismatch],Table10[Risk Points],0)</f>
        <v>0</v>
      </c>
      <c r="O8760">
        <f>_xlfn.XLOOKUP(FraudData[[#This Row],[device_trust_score]],DeviceRules[Device Min],DeviceRules[Risk Points],,-1)</f>
        <v>2</v>
      </c>
      <c r="P8760">
        <f>_xlfn.XLOOKUP(FraudData[[#This Row],[velocity_last_24h]],VelocityRules[Velocity Min],VelocityRules[Risk Points],,-1)</f>
        <v>0</v>
      </c>
      <c r="Q8760">
        <f>_xlfn.XLOOKUP(FraudData[[#This Row],[merchant_category]],MerchantRules[Merchant Category],MerchantRules[Risk Points],0)</f>
        <v>0</v>
      </c>
      <c r="R8760">
        <f>SUM(FraudData[[#This Row],[Amount Risk]:[Merchant Risk]])</f>
        <v>2</v>
      </c>
      <c r="S8760" t="str" cm="1">
        <f t="array" ref="S8760">_xlfn.IFS(FraudData[[#This Row],[Fraud Risk Score]]&gt;=8,"High Risk",FraudData[[#This Row],[Fraud Risk Score]]&gt;=6,"Medium Risk",TRUE,"Low Risk")</f>
        <v>Low Risk</v>
      </c>
    </row>
    <row r="8761" spans="1:19">
      <c r="A8761">
        <v>8760</v>
      </c>
      <c r="B8761">
        <v>121.87</v>
      </c>
      <c r="C8761">
        <v>19</v>
      </c>
      <c r="D8761" t="s">
        <v>50</v>
      </c>
      <c r="E8761">
        <v>1</v>
      </c>
      <c r="F8761">
        <v>0</v>
      </c>
      <c r="G8761">
        <v>72</v>
      </c>
      <c r="H8761">
        <v>1</v>
      </c>
      <c r="I8761">
        <v>64</v>
      </c>
      <c r="J8761">
        <v>0</v>
      </c>
      <c r="K8761">
        <f>_xlfn.XLOOKUP(FraudData[[#This Row],[amount]],AmountRules[Amount Min],AmountRules[Risk Points],,-1)</f>
        <v>0</v>
      </c>
      <c r="L8761">
        <f>_xlfn.XLOOKUP(FraudData[[#This Row],[transaction_hour]],TimeRules[Hour Min],TimeRules[Risk Points],,-1)</f>
        <v>0</v>
      </c>
      <c r="M8761">
        <f>_xlfn.XLOOKUP(FraudData[[#This Row],[foreign_transaction]],ForeignRules[Foreign Transaction],ForeignRules[Risk Points],0)</f>
        <v>3</v>
      </c>
      <c r="N8761">
        <f>_xlfn.XLOOKUP(FraudData[[#This Row],[location_mismatch]],Table10[Location Mismatch],Table10[Risk Points],0)</f>
        <v>0</v>
      </c>
      <c r="O8761">
        <f>_xlfn.XLOOKUP(FraudData[[#This Row],[device_trust_score]],DeviceRules[Device Min],DeviceRules[Risk Points],,-1)</f>
        <v>0</v>
      </c>
      <c r="P8761">
        <f>_xlfn.XLOOKUP(FraudData[[#This Row],[velocity_last_24h]],VelocityRules[Velocity Min],VelocityRules[Risk Points],,-1)</f>
        <v>0</v>
      </c>
      <c r="Q8761">
        <f>_xlfn.XLOOKUP(FraudData[[#This Row],[merchant_category]],MerchantRules[Merchant Category],MerchantRules[Risk Points],0)</f>
        <v>0</v>
      </c>
      <c r="R8761">
        <f>SUM(FraudData[[#This Row],[Amount Risk]:[Merchant Risk]])</f>
        <v>3</v>
      </c>
      <c r="S8761" t="str" cm="1">
        <f t="array" ref="S8761">_xlfn.IFS(FraudData[[#This Row],[Fraud Risk Score]]&gt;=8,"High Risk",FraudData[[#This Row],[Fraud Risk Score]]&gt;=6,"Medium Risk",TRUE,"Low Risk")</f>
        <v>Low Risk</v>
      </c>
    </row>
    <row r="8762" spans="1:19">
      <c r="A8762">
        <v>8761</v>
      </c>
      <c r="B8762">
        <v>3.56</v>
      </c>
      <c r="C8762">
        <v>21</v>
      </c>
      <c r="D8762" t="s">
        <v>50</v>
      </c>
      <c r="E8762">
        <v>0</v>
      </c>
      <c r="F8762">
        <v>0</v>
      </c>
      <c r="G8762">
        <v>61</v>
      </c>
      <c r="H8762">
        <v>3</v>
      </c>
      <c r="I8762">
        <v>44</v>
      </c>
      <c r="J8762">
        <v>0</v>
      </c>
      <c r="K8762">
        <f>_xlfn.XLOOKUP(FraudData[[#This Row],[amount]],AmountRules[Amount Min],AmountRules[Risk Points],,-1)</f>
        <v>0</v>
      </c>
      <c r="L8762">
        <f>_xlfn.XLOOKUP(FraudData[[#This Row],[transaction_hour]],TimeRules[Hour Min],TimeRules[Risk Points],,-1)</f>
        <v>0</v>
      </c>
      <c r="M8762">
        <f>_xlfn.XLOOKUP(FraudData[[#This Row],[foreign_transaction]],ForeignRules[Foreign Transaction],ForeignRules[Risk Points],0)</f>
        <v>0</v>
      </c>
      <c r="N8762">
        <f>_xlfn.XLOOKUP(FraudData[[#This Row],[location_mismatch]],Table10[Location Mismatch],Table10[Risk Points],0)</f>
        <v>0</v>
      </c>
      <c r="O8762">
        <f>_xlfn.XLOOKUP(FraudData[[#This Row],[device_trust_score]],DeviceRules[Device Min],DeviceRules[Risk Points],,-1)</f>
        <v>1</v>
      </c>
      <c r="P8762">
        <f>_xlfn.XLOOKUP(FraudData[[#This Row],[velocity_last_24h]],VelocityRules[Velocity Min],VelocityRules[Risk Points],,-1)</f>
        <v>0</v>
      </c>
      <c r="Q8762">
        <f>_xlfn.XLOOKUP(FraudData[[#This Row],[merchant_category]],MerchantRules[Merchant Category],MerchantRules[Risk Points],0)</f>
        <v>0</v>
      </c>
      <c r="R8762">
        <f>SUM(FraudData[[#This Row],[Amount Risk]:[Merchant Risk]])</f>
        <v>1</v>
      </c>
      <c r="S8762" t="str" cm="1">
        <f t="array" ref="S8762">_xlfn.IFS(FraudData[[#This Row],[Fraud Risk Score]]&gt;=8,"High Risk",FraudData[[#This Row],[Fraud Risk Score]]&gt;=6,"Medium Risk",TRUE,"Low Risk")</f>
        <v>Low Risk</v>
      </c>
    </row>
    <row r="8763" spans="1:19">
      <c r="A8763">
        <v>8762</v>
      </c>
      <c r="B8763">
        <v>200.31</v>
      </c>
      <c r="C8763">
        <v>22</v>
      </c>
      <c r="D8763" t="s">
        <v>47</v>
      </c>
      <c r="E8763">
        <v>0</v>
      </c>
      <c r="F8763">
        <v>0</v>
      </c>
      <c r="G8763">
        <v>92</v>
      </c>
      <c r="H8763">
        <v>1</v>
      </c>
      <c r="I8763">
        <v>58</v>
      </c>
      <c r="J8763">
        <v>0</v>
      </c>
      <c r="K8763">
        <f>_xlfn.XLOOKUP(FraudData[[#This Row],[amount]],AmountRules[Amount Min],AmountRules[Risk Points],,-1)</f>
        <v>0</v>
      </c>
      <c r="L8763">
        <f>_xlfn.XLOOKUP(FraudData[[#This Row],[transaction_hour]],TimeRules[Hour Min],TimeRules[Risk Points],,-1)</f>
        <v>0</v>
      </c>
      <c r="M8763">
        <f>_xlfn.XLOOKUP(FraudData[[#This Row],[foreign_transaction]],ForeignRules[Foreign Transaction],ForeignRules[Risk Points],0)</f>
        <v>0</v>
      </c>
      <c r="N8763">
        <f>_xlfn.XLOOKUP(FraudData[[#This Row],[location_mismatch]],Table10[Location Mismatch],Table10[Risk Points],0)</f>
        <v>0</v>
      </c>
      <c r="O8763">
        <f>_xlfn.XLOOKUP(FraudData[[#This Row],[device_trust_score]],DeviceRules[Device Min],DeviceRules[Risk Points],,-1)</f>
        <v>0</v>
      </c>
      <c r="P8763">
        <f>_xlfn.XLOOKUP(FraudData[[#This Row],[velocity_last_24h]],VelocityRules[Velocity Min],VelocityRules[Risk Points],,-1)</f>
        <v>0</v>
      </c>
      <c r="Q8763">
        <f>_xlfn.XLOOKUP(FraudData[[#This Row],[merchant_category]],MerchantRules[Merchant Category],MerchantRules[Risk Points],0)</f>
        <v>0</v>
      </c>
      <c r="R8763">
        <f>SUM(FraudData[[#This Row],[Amount Risk]:[Merchant Risk]])</f>
        <v>0</v>
      </c>
      <c r="S8763" t="str" cm="1">
        <f t="array" ref="S8763">_xlfn.IFS(FraudData[[#This Row],[Fraud Risk Score]]&gt;=8,"High Risk",FraudData[[#This Row],[Fraud Risk Score]]&gt;=6,"Medium Risk",TRUE,"Low Risk")</f>
        <v>Low Risk</v>
      </c>
    </row>
    <row r="8764" spans="1:19">
      <c r="A8764">
        <v>8763</v>
      </c>
      <c r="B8764">
        <v>133.30000000000001</v>
      </c>
      <c r="C8764">
        <v>14</v>
      </c>
      <c r="D8764" t="s">
        <v>48</v>
      </c>
      <c r="E8764">
        <v>0</v>
      </c>
      <c r="F8764">
        <v>0</v>
      </c>
      <c r="G8764">
        <v>44</v>
      </c>
      <c r="H8764">
        <v>1</v>
      </c>
      <c r="I8764">
        <v>18</v>
      </c>
      <c r="J8764">
        <v>0</v>
      </c>
      <c r="K8764">
        <f>_xlfn.XLOOKUP(FraudData[[#This Row],[amount]],AmountRules[Amount Min],AmountRules[Risk Points],,-1)</f>
        <v>0</v>
      </c>
      <c r="L8764">
        <f>_xlfn.XLOOKUP(FraudData[[#This Row],[transaction_hour]],TimeRules[Hour Min],TimeRules[Risk Points],,-1)</f>
        <v>0</v>
      </c>
      <c r="M8764">
        <f>_xlfn.XLOOKUP(FraudData[[#This Row],[foreign_transaction]],ForeignRules[Foreign Transaction],ForeignRules[Risk Points],0)</f>
        <v>0</v>
      </c>
      <c r="N8764">
        <f>_xlfn.XLOOKUP(FraudData[[#This Row],[location_mismatch]],Table10[Location Mismatch],Table10[Risk Points],0)</f>
        <v>0</v>
      </c>
      <c r="O8764">
        <f>_xlfn.XLOOKUP(FraudData[[#This Row],[device_trust_score]],DeviceRules[Device Min],DeviceRules[Risk Points],,-1)</f>
        <v>2</v>
      </c>
      <c r="P8764">
        <f>_xlfn.XLOOKUP(FraudData[[#This Row],[velocity_last_24h]],VelocityRules[Velocity Min],VelocityRules[Risk Points],,-1)</f>
        <v>0</v>
      </c>
      <c r="Q8764">
        <f>_xlfn.XLOOKUP(FraudData[[#This Row],[merchant_category]],MerchantRules[Merchant Category],MerchantRules[Risk Points],0)</f>
        <v>0</v>
      </c>
      <c r="R8764">
        <f>SUM(FraudData[[#This Row],[Amount Risk]:[Merchant Risk]])</f>
        <v>2</v>
      </c>
      <c r="S8764" t="str" cm="1">
        <f t="array" ref="S8764">_xlfn.IFS(FraudData[[#This Row],[Fraud Risk Score]]&gt;=8,"High Risk",FraudData[[#This Row],[Fraud Risk Score]]&gt;=6,"Medium Risk",TRUE,"Low Risk")</f>
        <v>Low Risk</v>
      </c>
    </row>
    <row r="8765" spans="1:19">
      <c r="A8765">
        <v>8764</v>
      </c>
      <c r="B8765">
        <v>412.03</v>
      </c>
      <c r="C8765">
        <v>0</v>
      </c>
      <c r="D8765" t="s">
        <v>50</v>
      </c>
      <c r="E8765">
        <v>0</v>
      </c>
      <c r="F8765">
        <v>0</v>
      </c>
      <c r="G8765">
        <v>74</v>
      </c>
      <c r="H8765">
        <v>1</v>
      </c>
      <c r="I8765">
        <v>33</v>
      </c>
      <c r="J8765">
        <v>0</v>
      </c>
      <c r="K8765">
        <f>_xlfn.XLOOKUP(FraudData[[#This Row],[amount]],AmountRules[Amount Min],AmountRules[Risk Points],,-1)</f>
        <v>0</v>
      </c>
      <c r="L8765">
        <f>_xlfn.XLOOKUP(FraudData[[#This Row],[transaction_hour]],TimeRules[Hour Min],TimeRules[Risk Points],,-1)</f>
        <v>3</v>
      </c>
      <c r="M8765">
        <f>_xlfn.XLOOKUP(FraudData[[#This Row],[foreign_transaction]],ForeignRules[Foreign Transaction],ForeignRules[Risk Points],0)</f>
        <v>0</v>
      </c>
      <c r="N8765">
        <f>_xlfn.XLOOKUP(FraudData[[#This Row],[location_mismatch]],Table10[Location Mismatch],Table10[Risk Points],0)</f>
        <v>0</v>
      </c>
      <c r="O8765">
        <f>_xlfn.XLOOKUP(FraudData[[#This Row],[device_trust_score]],DeviceRules[Device Min],DeviceRules[Risk Points],,-1)</f>
        <v>0</v>
      </c>
      <c r="P8765">
        <f>_xlfn.XLOOKUP(FraudData[[#This Row],[velocity_last_24h]],VelocityRules[Velocity Min],VelocityRules[Risk Points],,-1)</f>
        <v>0</v>
      </c>
      <c r="Q8765">
        <f>_xlfn.XLOOKUP(FraudData[[#This Row],[merchant_category]],MerchantRules[Merchant Category],MerchantRules[Risk Points],0)</f>
        <v>0</v>
      </c>
      <c r="R8765">
        <f>SUM(FraudData[[#This Row],[Amount Risk]:[Merchant Risk]])</f>
        <v>3</v>
      </c>
      <c r="S8765" t="str" cm="1">
        <f t="array" ref="S8765">_xlfn.IFS(FraudData[[#This Row],[Fraud Risk Score]]&gt;=8,"High Risk",FraudData[[#This Row],[Fraud Risk Score]]&gt;=6,"Medium Risk",TRUE,"Low Risk")</f>
        <v>Low Risk</v>
      </c>
    </row>
    <row r="8766" spans="1:19">
      <c r="A8766">
        <v>8765</v>
      </c>
      <c r="B8766">
        <v>32.33</v>
      </c>
      <c r="C8766">
        <v>23</v>
      </c>
      <c r="D8766" t="s">
        <v>50</v>
      </c>
      <c r="E8766">
        <v>0</v>
      </c>
      <c r="F8766">
        <v>0</v>
      </c>
      <c r="G8766">
        <v>48</v>
      </c>
      <c r="H8766">
        <v>3</v>
      </c>
      <c r="I8766">
        <v>42</v>
      </c>
      <c r="J8766">
        <v>0</v>
      </c>
      <c r="K8766">
        <f>_xlfn.XLOOKUP(FraudData[[#This Row],[amount]],AmountRules[Amount Min],AmountRules[Risk Points],,-1)</f>
        <v>0</v>
      </c>
      <c r="L8766">
        <f>_xlfn.XLOOKUP(FraudData[[#This Row],[transaction_hour]],TimeRules[Hour Min],TimeRules[Risk Points],,-1)</f>
        <v>1</v>
      </c>
      <c r="M8766">
        <f>_xlfn.XLOOKUP(FraudData[[#This Row],[foreign_transaction]],ForeignRules[Foreign Transaction],ForeignRules[Risk Points],0)</f>
        <v>0</v>
      </c>
      <c r="N8766">
        <f>_xlfn.XLOOKUP(FraudData[[#This Row],[location_mismatch]],Table10[Location Mismatch],Table10[Risk Points],0)</f>
        <v>0</v>
      </c>
      <c r="O8766">
        <f>_xlfn.XLOOKUP(FraudData[[#This Row],[device_trust_score]],DeviceRules[Device Min],DeviceRules[Risk Points],,-1)</f>
        <v>2</v>
      </c>
      <c r="P8766">
        <f>_xlfn.XLOOKUP(FraudData[[#This Row],[velocity_last_24h]],VelocityRules[Velocity Min],VelocityRules[Risk Points],,-1)</f>
        <v>0</v>
      </c>
      <c r="Q8766">
        <f>_xlfn.XLOOKUP(FraudData[[#This Row],[merchant_category]],MerchantRules[Merchant Category],MerchantRules[Risk Points],0)</f>
        <v>0</v>
      </c>
      <c r="R8766">
        <f>SUM(FraudData[[#This Row],[Amount Risk]:[Merchant Risk]])</f>
        <v>3</v>
      </c>
      <c r="S8766" t="str" cm="1">
        <f t="array" ref="S8766">_xlfn.IFS(FraudData[[#This Row],[Fraud Risk Score]]&gt;=8,"High Risk",FraudData[[#This Row],[Fraud Risk Score]]&gt;=6,"Medium Risk",TRUE,"Low Risk")</f>
        <v>Low Risk</v>
      </c>
    </row>
    <row r="8767" spans="1:19">
      <c r="A8767">
        <v>8766</v>
      </c>
      <c r="B8767">
        <v>293.44</v>
      </c>
      <c r="C8767">
        <v>22</v>
      </c>
      <c r="D8767" t="s">
        <v>46</v>
      </c>
      <c r="E8767">
        <v>0</v>
      </c>
      <c r="F8767">
        <v>0</v>
      </c>
      <c r="G8767">
        <v>95</v>
      </c>
      <c r="H8767">
        <v>1</v>
      </c>
      <c r="I8767">
        <v>57</v>
      </c>
      <c r="J8767">
        <v>0</v>
      </c>
      <c r="K8767">
        <f>_xlfn.XLOOKUP(FraudData[[#This Row],[amount]],AmountRules[Amount Min],AmountRules[Risk Points],,-1)</f>
        <v>0</v>
      </c>
      <c r="L8767">
        <f>_xlfn.XLOOKUP(FraudData[[#This Row],[transaction_hour]],TimeRules[Hour Min],TimeRules[Risk Points],,-1)</f>
        <v>0</v>
      </c>
      <c r="M8767">
        <f>_xlfn.XLOOKUP(FraudData[[#This Row],[foreign_transaction]],ForeignRules[Foreign Transaction],ForeignRules[Risk Points],0)</f>
        <v>0</v>
      </c>
      <c r="N8767">
        <f>_xlfn.XLOOKUP(FraudData[[#This Row],[location_mismatch]],Table10[Location Mismatch],Table10[Risk Points],0)</f>
        <v>0</v>
      </c>
      <c r="O8767">
        <f>_xlfn.XLOOKUP(FraudData[[#This Row],[device_trust_score]],DeviceRules[Device Min],DeviceRules[Risk Points],,-1)</f>
        <v>0</v>
      </c>
      <c r="P8767">
        <f>_xlfn.XLOOKUP(FraudData[[#This Row],[velocity_last_24h]],VelocityRules[Velocity Min],VelocityRules[Risk Points],,-1)</f>
        <v>0</v>
      </c>
      <c r="Q8767">
        <f>_xlfn.XLOOKUP(FraudData[[#This Row],[merchant_category]],MerchantRules[Merchant Category],MerchantRules[Risk Points],0)</f>
        <v>0</v>
      </c>
      <c r="R8767">
        <f>SUM(FraudData[[#This Row],[Amount Risk]:[Merchant Risk]])</f>
        <v>0</v>
      </c>
      <c r="S8767" t="str" cm="1">
        <f t="array" ref="S8767">_xlfn.IFS(FraudData[[#This Row],[Fraud Risk Score]]&gt;=8,"High Risk",FraudData[[#This Row],[Fraud Risk Score]]&gt;=6,"Medium Risk",TRUE,"Low Risk")</f>
        <v>Low Risk</v>
      </c>
    </row>
    <row r="8768" spans="1:19">
      <c r="A8768">
        <v>8767</v>
      </c>
      <c r="B8768">
        <v>282.61</v>
      </c>
      <c r="C8768">
        <v>8</v>
      </c>
      <c r="D8768" t="s">
        <v>48</v>
      </c>
      <c r="E8768">
        <v>0</v>
      </c>
      <c r="F8768">
        <v>0</v>
      </c>
      <c r="G8768">
        <v>73</v>
      </c>
      <c r="H8768">
        <v>1</v>
      </c>
      <c r="I8768">
        <v>21</v>
      </c>
      <c r="J8768">
        <v>0</v>
      </c>
      <c r="K8768">
        <f>_xlfn.XLOOKUP(FraudData[[#This Row],[amount]],AmountRules[Amount Min],AmountRules[Risk Points],,-1)</f>
        <v>0</v>
      </c>
      <c r="L8768">
        <f>_xlfn.XLOOKUP(FraudData[[#This Row],[transaction_hour]],TimeRules[Hour Min],TimeRules[Risk Points],,-1)</f>
        <v>0</v>
      </c>
      <c r="M8768">
        <f>_xlfn.XLOOKUP(FraudData[[#This Row],[foreign_transaction]],ForeignRules[Foreign Transaction],ForeignRules[Risk Points],0)</f>
        <v>0</v>
      </c>
      <c r="N8768">
        <f>_xlfn.XLOOKUP(FraudData[[#This Row],[location_mismatch]],Table10[Location Mismatch],Table10[Risk Points],0)</f>
        <v>0</v>
      </c>
      <c r="O8768">
        <f>_xlfn.XLOOKUP(FraudData[[#This Row],[device_trust_score]],DeviceRules[Device Min],DeviceRules[Risk Points],,-1)</f>
        <v>0</v>
      </c>
      <c r="P8768">
        <f>_xlfn.XLOOKUP(FraudData[[#This Row],[velocity_last_24h]],VelocityRules[Velocity Min],VelocityRules[Risk Points],,-1)</f>
        <v>0</v>
      </c>
      <c r="Q8768">
        <f>_xlfn.XLOOKUP(FraudData[[#This Row],[merchant_category]],MerchantRules[Merchant Category],MerchantRules[Risk Points],0)</f>
        <v>0</v>
      </c>
      <c r="R8768">
        <f>SUM(FraudData[[#This Row],[Amount Risk]:[Merchant Risk]])</f>
        <v>0</v>
      </c>
      <c r="S8768" t="str" cm="1">
        <f t="array" ref="S8768">_xlfn.IFS(FraudData[[#This Row],[Fraud Risk Score]]&gt;=8,"High Risk",FraudData[[#This Row],[Fraud Risk Score]]&gt;=6,"Medium Risk",TRUE,"Low Risk")</f>
        <v>Low Risk</v>
      </c>
    </row>
    <row r="8769" spans="1:19">
      <c r="A8769">
        <v>8768</v>
      </c>
      <c r="B8769">
        <v>24.48</v>
      </c>
      <c r="C8769">
        <v>2</v>
      </c>
      <c r="D8769" t="s">
        <v>48</v>
      </c>
      <c r="E8769">
        <v>0</v>
      </c>
      <c r="F8769">
        <v>0</v>
      </c>
      <c r="G8769">
        <v>32</v>
      </c>
      <c r="H8769">
        <v>4</v>
      </c>
      <c r="I8769">
        <v>53</v>
      </c>
      <c r="J8769">
        <v>0</v>
      </c>
      <c r="K8769">
        <f>_xlfn.XLOOKUP(FraudData[[#This Row],[amount]],AmountRules[Amount Min],AmountRules[Risk Points],,-1)</f>
        <v>0</v>
      </c>
      <c r="L8769">
        <f>_xlfn.XLOOKUP(FraudData[[#This Row],[transaction_hour]],TimeRules[Hour Min],TimeRules[Risk Points],,-1)</f>
        <v>3</v>
      </c>
      <c r="M8769">
        <f>_xlfn.XLOOKUP(FraudData[[#This Row],[foreign_transaction]],ForeignRules[Foreign Transaction],ForeignRules[Risk Points],0)</f>
        <v>0</v>
      </c>
      <c r="N8769">
        <f>_xlfn.XLOOKUP(FraudData[[#This Row],[location_mismatch]],Table10[Location Mismatch],Table10[Risk Points],0)</f>
        <v>0</v>
      </c>
      <c r="O8769">
        <f>_xlfn.XLOOKUP(FraudData[[#This Row],[device_trust_score]],DeviceRules[Device Min],DeviceRules[Risk Points],,-1)</f>
        <v>2</v>
      </c>
      <c r="P8769">
        <f>_xlfn.XLOOKUP(FraudData[[#This Row],[velocity_last_24h]],VelocityRules[Velocity Min],VelocityRules[Risk Points],,-1)</f>
        <v>0</v>
      </c>
      <c r="Q8769">
        <f>_xlfn.XLOOKUP(FraudData[[#This Row],[merchant_category]],MerchantRules[Merchant Category],MerchantRules[Risk Points],0)</f>
        <v>0</v>
      </c>
      <c r="R8769">
        <f>SUM(FraudData[[#This Row],[Amount Risk]:[Merchant Risk]])</f>
        <v>5</v>
      </c>
      <c r="S8769" t="str" cm="1">
        <f t="array" ref="S8769">_xlfn.IFS(FraudData[[#This Row],[Fraud Risk Score]]&gt;=8,"High Risk",FraudData[[#This Row],[Fraud Risk Score]]&gt;=6,"Medium Risk",TRUE,"Low Risk")</f>
        <v>Low Risk</v>
      </c>
    </row>
    <row r="8770" spans="1:19">
      <c r="A8770">
        <v>8769</v>
      </c>
      <c r="B8770">
        <v>91.52</v>
      </c>
      <c r="C8770">
        <v>3</v>
      </c>
      <c r="D8770" t="s">
        <v>50</v>
      </c>
      <c r="E8770">
        <v>0</v>
      </c>
      <c r="F8770">
        <v>0</v>
      </c>
      <c r="G8770">
        <v>99</v>
      </c>
      <c r="H8770">
        <v>4</v>
      </c>
      <c r="I8770">
        <v>28</v>
      </c>
      <c r="J8770">
        <v>0</v>
      </c>
      <c r="K8770">
        <f>_xlfn.XLOOKUP(FraudData[[#This Row],[amount]],AmountRules[Amount Min],AmountRules[Risk Points],,-1)</f>
        <v>0</v>
      </c>
      <c r="L8770">
        <f>_xlfn.XLOOKUP(FraudData[[#This Row],[transaction_hour]],TimeRules[Hour Min],TimeRules[Risk Points],,-1)</f>
        <v>3</v>
      </c>
      <c r="M8770">
        <f>_xlfn.XLOOKUP(FraudData[[#This Row],[foreign_transaction]],ForeignRules[Foreign Transaction],ForeignRules[Risk Points],0)</f>
        <v>0</v>
      </c>
      <c r="N8770">
        <f>_xlfn.XLOOKUP(FraudData[[#This Row],[location_mismatch]],Table10[Location Mismatch],Table10[Risk Points],0)</f>
        <v>0</v>
      </c>
      <c r="O8770">
        <f>_xlfn.XLOOKUP(FraudData[[#This Row],[device_trust_score]],DeviceRules[Device Min],DeviceRules[Risk Points],,-1)</f>
        <v>0</v>
      </c>
      <c r="P8770">
        <f>_xlfn.XLOOKUP(FraudData[[#This Row],[velocity_last_24h]],VelocityRules[Velocity Min],VelocityRules[Risk Points],,-1)</f>
        <v>0</v>
      </c>
      <c r="Q8770">
        <f>_xlfn.XLOOKUP(FraudData[[#This Row],[merchant_category]],MerchantRules[Merchant Category],MerchantRules[Risk Points],0)</f>
        <v>0</v>
      </c>
      <c r="R8770">
        <f>SUM(FraudData[[#This Row],[Amount Risk]:[Merchant Risk]])</f>
        <v>3</v>
      </c>
      <c r="S8770" t="str" cm="1">
        <f t="array" ref="S8770">_xlfn.IFS(FraudData[[#This Row],[Fraud Risk Score]]&gt;=8,"High Risk",FraudData[[#This Row],[Fraud Risk Score]]&gt;=6,"Medium Risk",TRUE,"Low Risk")</f>
        <v>Low Risk</v>
      </c>
    </row>
    <row r="8771" spans="1:19">
      <c r="A8771">
        <v>8770</v>
      </c>
      <c r="B8771">
        <v>33.57</v>
      </c>
      <c r="C8771">
        <v>15</v>
      </c>
      <c r="D8771" t="s">
        <v>48</v>
      </c>
      <c r="E8771">
        <v>0</v>
      </c>
      <c r="F8771">
        <v>0</v>
      </c>
      <c r="G8771">
        <v>97</v>
      </c>
      <c r="H8771">
        <v>2</v>
      </c>
      <c r="I8771">
        <v>35</v>
      </c>
      <c r="J8771">
        <v>0</v>
      </c>
      <c r="K8771">
        <f>_xlfn.XLOOKUP(FraudData[[#This Row],[amount]],AmountRules[Amount Min],AmountRules[Risk Points],,-1)</f>
        <v>0</v>
      </c>
      <c r="L8771">
        <f>_xlfn.XLOOKUP(FraudData[[#This Row],[transaction_hour]],TimeRules[Hour Min],TimeRules[Risk Points],,-1)</f>
        <v>0</v>
      </c>
      <c r="M8771">
        <f>_xlfn.XLOOKUP(FraudData[[#This Row],[foreign_transaction]],ForeignRules[Foreign Transaction],ForeignRules[Risk Points],0)</f>
        <v>0</v>
      </c>
      <c r="N8771">
        <f>_xlfn.XLOOKUP(FraudData[[#This Row],[location_mismatch]],Table10[Location Mismatch],Table10[Risk Points],0)</f>
        <v>0</v>
      </c>
      <c r="O8771">
        <f>_xlfn.XLOOKUP(FraudData[[#This Row],[device_trust_score]],DeviceRules[Device Min],DeviceRules[Risk Points],,-1)</f>
        <v>0</v>
      </c>
      <c r="P8771">
        <f>_xlfn.XLOOKUP(FraudData[[#This Row],[velocity_last_24h]],VelocityRules[Velocity Min],VelocityRules[Risk Points],,-1)</f>
        <v>0</v>
      </c>
      <c r="Q8771">
        <f>_xlfn.XLOOKUP(FraudData[[#This Row],[merchant_category]],MerchantRules[Merchant Category],MerchantRules[Risk Points],0)</f>
        <v>0</v>
      </c>
      <c r="R8771">
        <f>SUM(FraudData[[#This Row],[Amount Risk]:[Merchant Risk]])</f>
        <v>0</v>
      </c>
      <c r="S8771" t="str" cm="1">
        <f t="array" ref="S8771">_xlfn.IFS(FraudData[[#This Row],[Fraud Risk Score]]&gt;=8,"High Risk",FraudData[[#This Row],[Fraud Risk Score]]&gt;=6,"Medium Risk",TRUE,"Low Risk")</f>
        <v>Low Risk</v>
      </c>
    </row>
    <row r="8772" spans="1:19">
      <c r="A8772">
        <v>8771</v>
      </c>
      <c r="B8772">
        <v>52.92</v>
      </c>
      <c r="C8772">
        <v>6</v>
      </c>
      <c r="D8772" t="s">
        <v>46</v>
      </c>
      <c r="E8772">
        <v>1</v>
      </c>
      <c r="F8772">
        <v>0</v>
      </c>
      <c r="G8772">
        <v>30</v>
      </c>
      <c r="H8772">
        <v>0</v>
      </c>
      <c r="I8772">
        <v>67</v>
      </c>
      <c r="J8772">
        <v>0</v>
      </c>
      <c r="K8772">
        <f>_xlfn.XLOOKUP(FraudData[[#This Row],[amount]],AmountRules[Amount Min],AmountRules[Risk Points],,-1)</f>
        <v>0</v>
      </c>
      <c r="L8772">
        <f>_xlfn.XLOOKUP(FraudData[[#This Row],[transaction_hour]],TimeRules[Hour Min],TimeRules[Risk Points],,-1)</f>
        <v>0</v>
      </c>
      <c r="M8772">
        <f>_xlfn.XLOOKUP(FraudData[[#This Row],[foreign_transaction]],ForeignRules[Foreign Transaction],ForeignRules[Risk Points],0)</f>
        <v>3</v>
      </c>
      <c r="N8772">
        <f>_xlfn.XLOOKUP(FraudData[[#This Row],[location_mismatch]],Table10[Location Mismatch],Table10[Risk Points],0)</f>
        <v>0</v>
      </c>
      <c r="O8772">
        <f>_xlfn.XLOOKUP(FraudData[[#This Row],[device_trust_score]],DeviceRules[Device Min],DeviceRules[Risk Points],,-1)</f>
        <v>2</v>
      </c>
      <c r="P8772">
        <f>_xlfn.XLOOKUP(FraudData[[#This Row],[velocity_last_24h]],VelocityRules[Velocity Min],VelocityRules[Risk Points],,-1)</f>
        <v>0</v>
      </c>
      <c r="Q8772">
        <f>_xlfn.XLOOKUP(FraudData[[#This Row],[merchant_category]],MerchantRules[Merchant Category],MerchantRules[Risk Points],0)</f>
        <v>0</v>
      </c>
      <c r="R8772">
        <f>SUM(FraudData[[#This Row],[Amount Risk]:[Merchant Risk]])</f>
        <v>5</v>
      </c>
      <c r="S8772" t="str" cm="1">
        <f t="array" ref="S8772">_xlfn.IFS(FraudData[[#This Row],[Fraud Risk Score]]&gt;=8,"High Risk",FraudData[[#This Row],[Fraud Risk Score]]&gt;=6,"Medium Risk",TRUE,"Low Risk")</f>
        <v>Low Risk</v>
      </c>
    </row>
    <row r="8773" spans="1:19">
      <c r="A8773">
        <v>8772</v>
      </c>
      <c r="B8773">
        <v>54.99</v>
      </c>
      <c r="C8773">
        <v>21</v>
      </c>
      <c r="D8773" t="s">
        <v>47</v>
      </c>
      <c r="E8773">
        <v>0</v>
      </c>
      <c r="F8773">
        <v>0</v>
      </c>
      <c r="G8773">
        <v>64</v>
      </c>
      <c r="H8773">
        <v>0</v>
      </c>
      <c r="I8773">
        <v>40</v>
      </c>
      <c r="J8773">
        <v>0</v>
      </c>
      <c r="K8773">
        <f>_xlfn.XLOOKUP(FraudData[[#This Row],[amount]],AmountRules[Amount Min],AmountRules[Risk Points],,-1)</f>
        <v>0</v>
      </c>
      <c r="L8773">
        <f>_xlfn.XLOOKUP(FraudData[[#This Row],[transaction_hour]],TimeRules[Hour Min],TimeRules[Risk Points],,-1)</f>
        <v>0</v>
      </c>
      <c r="M8773">
        <f>_xlfn.XLOOKUP(FraudData[[#This Row],[foreign_transaction]],ForeignRules[Foreign Transaction],ForeignRules[Risk Points],0)</f>
        <v>0</v>
      </c>
      <c r="N8773">
        <f>_xlfn.XLOOKUP(FraudData[[#This Row],[location_mismatch]],Table10[Location Mismatch],Table10[Risk Points],0)</f>
        <v>0</v>
      </c>
      <c r="O8773">
        <f>_xlfn.XLOOKUP(FraudData[[#This Row],[device_trust_score]],DeviceRules[Device Min],DeviceRules[Risk Points],,-1)</f>
        <v>1</v>
      </c>
      <c r="P8773">
        <f>_xlfn.XLOOKUP(FraudData[[#This Row],[velocity_last_24h]],VelocityRules[Velocity Min],VelocityRules[Risk Points],,-1)</f>
        <v>0</v>
      </c>
      <c r="Q8773">
        <f>_xlfn.XLOOKUP(FraudData[[#This Row],[merchant_category]],MerchantRules[Merchant Category],MerchantRules[Risk Points],0)</f>
        <v>0</v>
      </c>
      <c r="R8773">
        <f>SUM(FraudData[[#This Row],[Amount Risk]:[Merchant Risk]])</f>
        <v>1</v>
      </c>
      <c r="S8773" t="str" cm="1">
        <f t="array" ref="S8773">_xlfn.IFS(FraudData[[#This Row],[Fraud Risk Score]]&gt;=8,"High Risk",FraudData[[#This Row],[Fraud Risk Score]]&gt;=6,"Medium Risk",TRUE,"Low Risk")</f>
        <v>Low Risk</v>
      </c>
    </row>
    <row r="8774" spans="1:19">
      <c r="A8774">
        <v>8773</v>
      </c>
      <c r="B8774">
        <v>146.24</v>
      </c>
      <c r="C8774">
        <v>13</v>
      </c>
      <c r="D8774" t="s">
        <v>50</v>
      </c>
      <c r="E8774">
        <v>0</v>
      </c>
      <c r="F8774">
        <v>0</v>
      </c>
      <c r="G8774">
        <v>78</v>
      </c>
      <c r="H8774">
        <v>0</v>
      </c>
      <c r="I8774">
        <v>61</v>
      </c>
      <c r="J8774">
        <v>0</v>
      </c>
      <c r="K8774">
        <f>_xlfn.XLOOKUP(FraudData[[#This Row],[amount]],AmountRules[Amount Min],AmountRules[Risk Points],,-1)</f>
        <v>0</v>
      </c>
      <c r="L8774">
        <f>_xlfn.XLOOKUP(FraudData[[#This Row],[transaction_hour]],TimeRules[Hour Min],TimeRules[Risk Points],,-1)</f>
        <v>0</v>
      </c>
      <c r="M8774">
        <f>_xlfn.XLOOKUP(FraudData[[#This Row],[foreign_transaction]],ForeignRules[Foreign Transaction],ForeignRules[Risk Points],0)</f>
        <v>0</v>
      </c>
      <c r="N8774">
        <f>_xlfn.XLOOKUP(FraudData[[#This Row],[location_mismatch]],Table10[Location Mismatch],Table10[Risk Points],0)</f>
        <v>0</v>
      </c>
      <c r="O8774">
        <f>_xlfn.XLOOKUP(FraudData[[#This Row],[device_trust_score]],DeviceRules[Device Min],DeviceRules[Risk Points],,-1)</f>
        <v>0</v>
      </c>
      <c r="P8774">
        <f>_xlfn.XLOOKUP(FraudData[[#This Row],[velocity_last_24h]],VelocityRules[Velocity Min],VelocityRules[Risk Points],,-1)</f>
        <v>0</v>
      </c>
      <c r="Q8774">
        <f>_xlfn.XLOOKUP(FraudData[[#This Row],[merchant_category]],MerchantRules[Merchant Category],MerchantRules[Risk Points],0)</f>
        <v>0</v>
      </c>
      <c r="R8774">
        <f>SUM(FraudData[[#This Row],[Amount Risk]:[Merchant Risk]])</f>
        <v>0</v>
      </c>
      <c r="S8774" t="str" cm="1">
        <f t="array" ref="S8774">_xlfn.IFS(FraudData[[#This Row],[Fraud Risk Score]]&gt;=8,"High Risk",FraudData[[#This Row],[Fraud Risk Score]]&gt;=6,"Medium Risk",TRUE,"Low Risk")</f>
        <v>Low Risk</v>
      </c>
    </row>
    <row r="8775" spans="1:19">
      <c r="A8775">
        <v>8774</v>
      </c>
      <c r="B8775">
        <v>95.4</v>
      </c>
      <c r="C8775">
        <v>15</v>
      </c>
      <c r="D8775" t="s">
        <v>49</v>
      </c>
      <c r="E8775">
        <v>0</v>
      </c>
      <c r="F8775">
        <v>1</v>
      </c>
      <c r="G8775">
        <v>41</v>
      </c>
      <c r="H8775">
        <v>1</v>
      </c>
      <c r="I8775">
        <v>22</v>
      </c>
      <c r="J8775">
        <v>0</v>
      </c>
      <c r="K8775">
        <f>_xlfn.XLOOKUP(FraudData[[#This Row],[amount]],AmountRules[Amount Min],AmountRules[Risk Points],,-1)</f>
        <v>0</v>
      </c>
      <c r="L8775">
        <f>_xlfn.XLOOKUP(FraudData[[#This Row],[transaction_hour]],TimeRules[Hour Min],TimeRules[Risk Points],,-1)</f>
        <v>0</v>
      </c>
      <c r="M8775">
        <f>_xlfn.XLOOKUP(FraudData[[#This Row],[foreign_transaction]],ForeignRules[Foreign Transaction],ForeignRules[Risk Points],0)</f>
        <v>0</v>
      </c>
      <c r="N8775">
        <f>_xlfn.XLOOKUP(FraudData[[#This Row],[location_mismatch]],Table10[Location Mismatch],Table10[Risk Points],0)</f>
        <v>3</v>
      </c>
      <c r="O8775">
        <f>_xlfn.XLOOKUP(FraudData[[#This Row],[device_trust_score]],DeviceRules[Device Min],DeviceRules[Risk Points],,-1)</f>
        <v>2</v>
      </c>
      <c r="P8775">
        <f>_xlfn.XLOOKUP(FraudData[[#This Row],[velocity_last_24h]],VelocityRules[Velocity Min],VelocityRules[Risk Points],,-1)</f>
        <v>0</v>
      </c>
      <c r="Q8775">
        <f>_xlfn.XLOOKUP(FraudData[[#This Row],[merchant_category]],MerchantRules[Merchant Category],MerchantRules[Risk Points],0)</f>
        <v>1</v>
      </c>
      <c r="R8775">
        <f>SUM(FraudData[[#This Row],[Amount Risk]:[Merchant Risk]])</f>
        <v>6</v>
      </c>
      <c r="S8775" t="str" cm="1">
        <f t="array" ref="S8775">_xlfn.IFS(FraudData[[#This Row],[Fraud Risk Score]]&gt;=8,"High Risk",FraudData[[#This Row],[Fraud Risk Score]]&gt;=6,"Medium Risk",TRUE,"Low Risk")</f>
        <v>Medium Risk</v>
      </c>
    </row>
    <row r="8776" spans="1:19">
      <c r="A8776">
        <v>8775</v>
      </c>
      <c r="B8776">
        <v>531.25</v>
      </c>
      <c r="C8776">
        <v>17</v>
      </c>
      <c r="D8776" t="s">
        <v>50</v>
      </c>
      <c r="E8776">
        <v>0</v>
      </c>
      <c r="F8776">
        <v>0</v>
      </c>
      <c r="G8776">
        <v>75</v>
      </c>
      <c r="H8776">
        <v>1</v>
      </c>
      <c r="I8776">
        <v>56</v>
      </c>
      <c r="J8776">
        <v>0</v>
      </c>
      <c r="K8776">
        <f>_xlfn.XLOOKUP(FraudData[[#This Row],[amount]],AmountRules[Amount Min],AmountRules[Risk Points],,-1)</f>
        <v>1</v>
      </c>
      <c r="L8776">
        <f>_xlfn.XLOOKUP(FraudData[[#This Row],[transaction_hour]],TimeRules[Hour Min],TimeRules[Risk Points],,-1)</f>
        <v>0</v>
      </c>
      <c r="M8776">
        <f>_xlfn.XLOOKUP(FraudData[[#This Row],[foreign_transaction]],ForeignRules[Foreign Transaction],ForeignRules[Risk Points],0)</f>
        <v>0</v>
      </c>
      <c r="N8776">
        <f>_xlfn.XLOOKUP(FraudData[[#This Row],[location_mismatch]],Table10[Location Mismatch],Table10[Risk Points],0)</f>
        <v>0</v>
      </c>
      <c r="O8776">
        <f>_xlfn.XLOOKUP(FraudData[[#This Row],[device_trust_score]],DeviceRules[Device Min],DeviceRules[Risk Points],,-1)</f>
        <v>0</v>
      </c>
      <c r="P8776">
        <f>_xlfn.XLOOKUP(FraudData[[#This Row],[velocity_last_24h]],VelocityRules[Velocity Min],VelocityRules[Risk Points],,-1)</f>
        <v>0</v>
      </c>
      <c r="Q8776">
        <f>_xlfn.XLOOKUP(FraudData[[#This Row],[merchant_category]],MerchantRules[Merchant Category],MerchantRules[Risk Points],0)</f>
        <v>0</v>
      </c>
      <c r="R8776">
        <f>SUM(FraudData[[#This Row],[Amount Risk]:[Merchant Risk]])</f>
        <v>1</v>
      </c>
      <c r="S8776" t="str" cm="1">
        <f t="array" ref="S8776">_xlfn.IFS(FraudData[[#This Row],[Fraud Risk Score]]&gt;=8,"High Risk",FraudData[[#This Row],[Fraud Risk Score]]&gt;=6,"Medium Risk",TRUE,"Low Risk")</f>
        <v>Low Risk</v>
      </c>
    </row>
    <row r="8777" spans="1:19">
      <c r="A8777">
        <v>8776</v>
      </c>
      <c r="B8777">
        <v>24.32</v>
      </c>
      <c r="C8777">
        <v>15</v>
      </c>
      <c r="D8777" t="s">
        <v>50</v>
      </c>
      <c r="E8777">
        <v>0</v>
      </c>
      <c r="F8777">
        <v>0</v>
      </c>
      <c r="G8777">
        <v>26</v>
      </c>
      <c r="H8777">
        <v>1</v>
      </c>
      <c r="I8777">
        <v>64</v>
      </c>
      <c r="J8777">
        <v>0</v>
      </c>
      <c r="K8777">
        <f>_xlfn.XLOOKUP(FraudData[[#This Row],[amount]],AmountRules[Amount Min],AmountRules[Risk Points],,-1)</f>
        <v>0</v>
      </c>
      <c r="L8777">
        <f>_xlfn.XLOOKUP(FraudData[[#This Row],[transaction_hour]],TimeRules[Hour Min],TimeRules[Risk Points],,-1)</f>
        <v>0</v>
      </c>
      <c r="M8777">
        <f>_xlfn.XLOOKUP(FraudData[[#This Row],[foreign_transaction]],ForeignRules[Foreign Transaction],ForeignRules[Risk Points],0)</f>
        <v>0</v>
      </c>
      <c r="N8777">
        <f>_xlfn.XLOOKUP(FraudData[[#This Row],[location_mismatch]],Table10[Location Mismatch],Table10[Risk Points],0)</f>
        <v>0</v>
      </c>
      <c r="O8777">
        <f>_xlfn.XLOOKUP(FraudData[[#This Row],[device_trust_score]],DeviceRules[Device Min],DeviceRules[Risk Points],,-1)</f>
        <v>3</v>
      </c>
      <c r="P8777">
        <f>_xlfn.XLOOKUP(FraudData[[#This Row],[velocity_last_24h]],VelocityRules[Velocity Min],VelocityRules[Risk Points],,-1)</f>
        <v>0</v>
      </c>
      <c r="Q8777">
        <f>_xlfn.XLOOKUP(FraudData[[#This Row],[merchant_category]],MerchantRules[Merchant Category],MerchantRules[Risk Points],0)</f>
        <v>0</v>
      </c>
      <c r="R8777">
        <f>SUM(FraudData[[#This Row],[Amount Risk]:[Merchant Risk]])</f>
        <v>3</v>
      </c>
      <c r="S8777" t="str" cm="1">
        <f t="array" ref="S8777">_xlfn.IFS(FraudData[[#This Row],[Fraud Risk Score]]&gt;=8,"High Risk",FraudData[[#This Row],[Fraud Risk Score]]&gt;=6,"Medium Risk",TRUE,"Low Risk")</f>
        <v>Low Risk</v>
      </c>
    </row>
    <row r="8778" spans="1:19">
      <c r="A8778">
        <v>8777</v>
      </c>
      <c r="B8778">
        <v>654.82000000000005</v>
      </c>
      <c r="C8778">
        <v>15</v>
      </c>
      <c r="D8778" t="s">
        <v>47</v>
      </c>
      <c r="E8778">
        <v>0</v>
      </c>
      <c r="F8778">
        <v>0</v>
      </c>
      <c r="G8778">
        <v>54</v>
      </c>
      <c r="H8778">
        <v>3</v>
      </c>
      <c r="I8778">
        <v>34</v>
      </c>
      <c r="J8778">
        <v>0</v>
      </c>
      <c r="K8778">
        <f>_xlfn.XLOOKUP(FraudData[[#This Row],[amount]],AmountRules[Amount Min],AmountRules[Risk Points],,-1)</f>
        <v>1</v>
      </c>
      <c r="L8778">
        <f>_xlfn.XLOOKUP(FraudData[[#This Row],[transaction_hour]],TimeRules[Hour Min],TimeRules[Risk Points],,-1)</f>
        <v>0</v>
      </c>
      <c r="M8778">
        <f>_xlfn.XLOOKUP(FraudData[[#This Row],[foreign_transaction]],ForeignRules[Foreign Transaction],ForeignRules[Risk Points],0)</f>
        <v>0</v>
      </c>
      <c r="N8778">
        <f>_xlfn.XLOOKUP(FraudData[[#This Row],[location_mismatch]],Table10[Location Mismatch],Table10[Risk Points],0)</f>
        <v>0</v>
      </c>
      <c r="O8778">
        <f>_xlfn.XLOOKUP(FraudData[[#This Row],[device_trust_score]],DeviceRules[Device Min],DeviceRules[Risk Points],,-1)</f>
        <v>1</v>
      </c>
      <c r="P8778">
        <f>_xlfn.XLOOKUP(FraudData[[#This Row],[velocity_last_24h]],VelocityRules[Velocity Min],VelocityRules[Risk Points],,-1)</f>
        <v>0</v>
      </c>
      <c r="Q8778">
        <f>_xlfn.XLOOKUP(FraudData[[#This Row],[merchant_category]],MerchantRules[Merchant Category],MerchantRules[Risk Points],0)</f>
        <v>0</v>
      </c>
      <c r="R8778">
        <f>SUM(FraudData[[#This Row],[Amount Risk]:[Merchant Risk]])</f>
        <v>2</v>
      </c>
      <c r="S8778" t="str" cm="1">
        <f t="array" ref="S8778">_xlfn.IFS(FraudData[[#This Row],[Fraud Risk Score]]&gt;=8,"High Risk",FraudData[[#This Row],[Fraud Risk Score]]&gt;=6,"Medium Risk",TRUE,"Low Risk")</f>
        <v>Low Risk</v>
      </c>
    </row>
    <row r="8779" spans="1:19">
      <c r="A8779">
        <v>8778</v>
      </c>
      <c r="B8779">
        <v>47.2</v>
      </c>
      <c r="C8779">
        <v>1</v>
      </c>
      <c r="D8779" t="s">
        <v>49</v>
      </c>
      <c r="E8779">
        <v>0</v>
      </c>
      <c r="F8779">
        <v>0</v>
      </c>
      <c r="G8779">
        <v>56</v>
      </c>
      <c r="H8779">
        <v>2</v>
      </c>
      <c r="I8779">
        <v>65</v>
      </c>
      <c r="J8779">
        <v>0</v>
      </c>
      <c r="K8779">
        <f>_xlfn.XLOOKUP(FraudData[[#This Row],[amount]],AmountRules[Amount Min],AmountRules[Risk Points],,-1)</f>
        <v>0</v>
      </c>
      <c r="L8779">
        <f>_xlfn.XLOOKUP(FraudData[[#This Row],[transaction_hour]],TimeRules[Hour Min],TimeRules[Risk Points],,-1)</f>
        <v>3</v>
      </c>
      <c r="M8779">
        <f>_xlfn.XLOOKUP(FraudData[[#This Row],[foreign_transaction]],ForeignRules[Foreign Transaction],ForeignRules[Risk Points],0)</f>
        <v>0</v>
      </c>
      <c r="N8779">
        <f>_xlfn.XLOOKUP(FraudData[[#This Row],[location_mismatch]],Table10[Location Mismatch],Table10[Risk Points],0)</f>
        <v>0</v>
      </c>
      <c r="O8779">
        <f>_xlfn.XLOOKUP(FraudData[[#This Row],[device_trust_score]],DeviceRules[Device Min],DeviceRules[Risk Points],,-1)</f>
        <v>1</v>
      </c>
      <c r="P8779">
        <f>_xlfn.XLOOKUP(FraudData[[#This Row],[velocity_last_24h]],VelocityRules[Velocity Min],VelocityRules[Risk Points],,-1)</f>
        <v>0</v>
      </c>
      <c r="Q8779">
        <f>_xlfn.XLOOKUP(FraudData[[#This Row],[merchant_category]],MerchantRules[Merchant Category],MerchantRules[Risk Points],0)</f>
        <v>1</v>
      </c>
      <c r="R8779">
        <f>SUM(FraudData[[#This Row],[Amount Risk]:[Merchant Risk]])</f>
        <v>5</v>
      </c>
      <c r="S8779" t="str" cm="1">
        <f t="array" ref="S8779">_xlfn.IFS(FraudData[[#This Row],[Fraud Risk Score]]&gt;=8,"High Risk",FraudData[[#This Row],[Fraud Risk Score]]&gt;=6,"Medium Risk",TRUE,"Low Risk")</f>
        <v>Low Risk</v>
      </c>
    </row>
    <row r="8780" spans="1:19">
      <c r="A8780">
        <v>8779</v>
      </c>
      <c r="B8780">
        <v>266.81</v>
      </c>
      <c r="C8780">
        <v>9</v>
      </c>
      <c r="D8780" t="s">
        <v>49</v>
      </c>
      <c r="E8780">
        <v>0</v>
      </c>
      <c r="F8780">
        <v>0</v>
      </c>
      <c r="G8780">
        <v>74</v>
      </c>
      <c r="H8780">
        <v>0</v>
      </c>
      <c r="I8780">
        <v>58</v>
      </c>
      <c r="J8780">
        <v>0</v>
      </c>
      <c r="K8780">
        <f>_xlfn.XLOOKUP(FraudData[[#This Row],[amount]],AmountRules[Amount Min],AmountRules[Risk Points],,-1)</f>
        <v>0</v>
      </c>
      <c r="L8780">
        <f>_xlfn.XLOOKUP(FraudData[[#This Row],[transaction_hour]],TimeRules[Hour Min],TimeRules[Risk Points],,-1)</f>
        <v>0</v>
      </c>
      <c r="M8780">
        <f>_xlfn.XLOOKUP(FraudData[[#This Row],[foreign_transaction]],ForeignRules[Foreign Transaction],ForeignRules[Risk Points],0)</f>
        <v>0</v>
      </c>
      <c r="N8780">
        <f>_xlfn.XLOOKUP(FraudData[[#This Row],[location_mismatch]],Table10[Location Mismatch],Table10[Risk Points],0)</f>
        <v>0</v>
      </c>
      <c r="O8780">
        <f>_xlfn.XLOOKUP(FraudData[[#This Row],[device_trust_score]],DeviceRules[Device Min],DeviceRules[Risk Points],,-1)</f>
        <v>0</v>
      </c>
      <c r="P8780">
        <f>_xlfn.XLOOKUP(FraudData[[#This Row],[velocity_last_24h]],VelocityRules[Velocity Min],VelocityRules[Risk Points],,-1)</f>
        <v>0</v>
      </c>
      <c r="Q8780">
        <f>_xlfn.XLOOKUP(FraudData[[#This Row],[merchant_category]],MerchantRules[Merchant Category],MerchantRules[Risk Points],0)</f>
        <v>1</v>
      </c>
      <c r="R8780">
        <f>SUM(FraudData[[#This Row],[Amount Risk]:[Merchant Risk]])</f>
        <v>1</v>
      </c>
      <c r="S8780" t="str" cm="1">
        <f t="array" ref="S8780">_xlfn.IFS(FraudData[[#This Row],[Fraud Risk Score]]&gt;=8,"High Risk",FraudData[[#This Row],[Fraud Risk Score]]&gt;=6,"Medium Risk",TRUE,"Low Risk")</f>
        <v>Low Risk</v>
      </c>
    </row>
    <row r="8781" spans="1:19">
      <c r="A8781">
        <v>8780</v>
      </c>
      <c r="B8781">
        <v>74.510000000000005</v>
      </c>
      <c r="C8781">
        <v>6</v>
      </c>
      <c r="D8781" t="s">
        <v>49</v>
      </c>
      <c r="E8781">
        <v>0</v>
      </c>
      <c r="F8781">
        <v>0</v>
      </c>
      <c r="G8781">
        <v>95</v>
      </c>
      <c r="H8781">
        <v>1</v>
      </c>
      <c r="I8781">
        <v>30</v>
      </c>
      <c r="J8781">
        <v>0</v>
      </c>
      <c r="K8781">
        <f>_xlfn.XLOOKUP(FraudData[[#This Row],[amount]],AmountRules[Amount Min],AmountRules[Risk Points],,-1)</f>
        <v>0</v>
      </c>
      <c r="L8781">
        <f>_xlfn.XLOOKUP(FraudData[[#This Row],[transaction_hour]],TimeRules[Hour Min],TimeRules[Risk Points],,-1)</f>
        <v>0</v>
      </c>
      <c r="M8781">
        <f>_xlfn.XLOOKUP(FraudData[[#This Row],[foreign_transaction]],ForeignRules[Foreign Transaction],ForeignRules[Risk Points],0)</f>
        <v>0</v>
      </c>
      <c r="N8781">
        <f>_xlfn.XLOOKUP(FraudData[[#This Row],[location_mismatch]],Table10[Location Mismatch],Table10[Risk Points],0)</f>
        <v>0</v>
      </c>
      <c r="O8781">
        <f>_xlfn.XLOOKUP(FraudData[[#This Row],[device_trust_score]],DeviceRules[Device Min],DeviceRules[Risk Points],,-1)</f>
        <v>0</v>
      </c>
      <c r="P8781">
        <f>_xlfn.XLOOKUP(FraudData[[#This Row],[velocity_last_24h]],VelocityRules[Velocity Min],VelocityRules[Risk Points],,-1)</f>
        <v>0</v>
      </c>
      <c r="Q8781">
        <f>_xlfn.XLOOKUP(FraudData[[#This Row],[merchant_category]],MerchantRules[Merchant Category],MerchantRules[Risk Points],0)</f>
        <v>1</v>
      </c>
      <c r="R8781">
        <f>SUM(FraudData[[#This Row],[Amount Risk]:[Merchant Risk]])</f>
        <v>1</v>
      </c>
      <c r="S8781" t="str" cm="1">
        <f t="array" ref="S8781">_xlfn.IFS(FraudData[[#This Row],[Fraud Risk Score]]&gt;=8,"High Risk",FraudData[[#This Row],[Fraud Risk Score]]&gt;=6,"Medium Risk",TRUE,"Low Risk")</f>
        <v>Low Risk</v>
      </c>
    </row>
    <row r="8782" spans="1:19">
      <c r="A8782">
        <v>8781</v>
      </c>
      <c r="B8782">
        <v>27.79</v>
      </c>
      <c r="C8782">
        <v>14</v>
      </c>
      <c r="D8782" t="s">
        <v>47</v>
      </c>
      <c r="E8782">
        <v>0</v>
      </c>
      <c r="F8782">
        <v>1</v>
      </c>
      <c r="G8782">
        <v>40</v>
      </c>
      <c r="H8782">
        <v>2</v>
      </c>
      <c r="I8782">
        <v>21</v>
      </c>
      <c r="J8782">
        <v>0</v>
      </c>
      <c r="K8782">
        <f>_xlfn.XLOOKUP(FraudData[[#This Row],[amount]],AmountRules[Amount Min],AmountRules[Risk Points],,-1)</f>
        <v>0</v>
      </c>
      <c r="L8782">
        <f>_xlfn.XLOOKUP(FraudData[[#This Row],[transaction_hour]],TimeRules[Hour Min],TimeRules[Risk Points],,-1)</f>
        <v>0</v>
      </c>
      <c r="M8782">
        <f>_xlfn.XLOOKUP(FraudData[[#This Row],[foreign_transaction]],ForeignRules[Foreign Transaction],ForeignRules[Risk Points],0)</f>
        <v>0</v>
      </c>
      <c r="N8782">
        <f>_xlfn.XLOOKUP(FraudData[[#This Row],[location_mismatch]],Table10[Location Mismatch],Table10[Risk Points],0)</f>
        <v>3</v>
      </c>
      <c r="O8782">
        <f>_xlfn.XLOOKUP(FraudData[[#This Row],[device_trust_score]],DeviceRules[Device Min],DeviceRules[Risk Points],,-1)</f>
        <v>2</v>
      </c>
      <c r="P8782">
        <f>_xlfn.XLOOKUP(FraudData[[#This Row],[velocity_last_24h]],VelocityRules[Velocity Min],VelocityRules[Risk Points],,-1)</f>
        <v>0</v>
      </c>
      <c r="Q8782">
        <f>_xlfn.XLOOKUP(FraudData[[#This Row],[merchant_category]],MerchantRules[Merchant Category],MerchantRules[Risk Points],0)</f>
        <v>0</v>
      </c>
      <c r="R8782">
        <f>SUM(FraudData[[#This Row],[Amount Risk]:[Merchant Risk]])</f>
        <v>5</v>
      </c>
      <c r="S8782" t="str" cm="1">
        <f t="array" ref="S8782">_xlfn.IFS(FraudData[[#This Row],[Fraud Risk Score]]&gt;=8,"High Risk",FraudData[[#This Row],[Fraud Risk Score]]&gt;=6,"Medium Risk",TRUE,"Low Risk")</f>
        <v>Low Risk</v>
      </c>
    </row>
    <row r="8783" spans="1:19">
      <c r="A8783">
        <v>8782</v>
      </c>
      <c r="B8783">
        <v>351.21</v>
      </c>
      <c r="C8783">
        <v>8</v>
      </c>
      <c r="D8783" t="s">
        <v>48</v>
      </c>
      <c r="E8783">
        <v>0</v>
      </c>
      <c r="F8783">
        <v>0</v>
      </c>
      <c r="G8783">
        <v>79</v>
      </c>
      <c r="H8783">
        <v>3</v>
      </c>
      <c r="I8783">
        <v>60</v>
      </c>
      <c r="J8783">
        <v>0</v>
      </c>
      <c r="K8783">
        <f>_xlfn.XLOOKUP(FraudData[[#This Row],[amount]],AmountRules[Amount Min],AmountRules[Risk Points],,-1)</f>
        <v>0</v>
      </c>
      <c r="L8783">
        <f>_xlfn.XLOOKUP(FraudData[[#This Row],[transaction_hour]],TimeRules[Hour Min],TimeRules[Risk Points],,-1)</f>
        <v>0</v>
      </c>
      <c r="M8783">
        <f>_xlfn.XLOOKUP(FraudData[[#This Row],[foreign_transaction]],ForeignRules[Foreign Transaction],ForeignRules[Risk Points],0)</f>
        <v>0</v>
      </c>
      <c r="N8783">
        <f>_xlfn.XLOOKUP(FraudData[[#This Row],[location_mismatch]],Table10[Location Mismatch],Table10[Risk Points],0)</f>
        <v>0</v>
      </c>
      <c r="O8783">
        <f>_xlfn.XLOOKUP(FraudData[[#This Row],[device_trust_score]],DeviceRules[Device Min],DeviceRules[Risk Points],,-1)</f>
        <v>0</v>
      </c>
      <c r="P8783">
        <f>_xlfn.XLOOKUP(FraudData[[#This Row],[velocity_last_24h]],VelocityRules[Velocity Min],VelocityRules[Risk Points],,-1)</f>
        <v>0</v>
      </c>
      <c r="Q8783">
        <f>_xlfn.XLOOKUP(FraudData[[#This Row],[merchant_category]],MerchantRules[Merchant Category],MerchantRules[Risk Points],0)</f>
        <v>0</v>
      </c>
      <c r="R8783">
        <f>SUM(FraudData[[#This Row],[Amount Risk]:[Merchant Risk]])</f>
        <v>0</v>
      </c>
      <c r="S8783" t="str" cm="1">
        <f t="array" ref="S8783">_xlfn.IFS(FraudData[[#This Row],[Fraud Risk Score]]&gt;=8,"High Risk",FraudData[[#This Row],[Fraud Risk Score]]&gt;=6,"Medium Risk",TRUE,"Low Risk")</f>
        <v>Low Risk</v>
      </c>
    </row>
    <row r="8784" spans="1:19">
      <c r="A8784">
        <v>8783</v>
      </c>
      <c r="B8784">
        <v>66.489999999999995</v>
      </c>
      <c r="C8784">
        <v>6</v>
      </c>
      <c r="D8784" t="s">
        <v>49</v>
      </c>
      <c r="E8784">
        <v>0</v>
      </c>
      <c r="F8784">
        <v>0</v>
      </c>
      <c r="G8784">
        <v>81</v>
      </c>
      <c r="H8784">
        <v>4</v>
      </c>
      <c r="I8784">
        <v>47</v>
      </c>
      <c r="J8784">
        <v>0</v>
      </c>
      <c r="K8784">
        <f>_xlfn.XLOOKUP(FraudData[[#This Row],[amount]],AmountRules[Amount Min],AmountRules[Risk Points],,-1)</f>
        <v>0</v>
      </c>
      <c r="L8784">
        <f>_xlfn.XLOOKUP(FraudData[[#This Row],[transaction_hour]],TimeRules[Hour Min],TimeRules[Risk Points],,-1)</f>
        <v>0</v>
      </c>
      <c r="M8784">
        <f>_xlfn.XLOOKUP(FraudData[[#This Row],[foreign_transaction]],ForeignRules[Foreign Transaction],ForeignRules[Risk Points],0)</f>
        <v>0</v>
      </c>
      <c r="N8784">
        <f>_xlfn.XLOOKUP(FraudData[[#This Row],[location_mismatch]],Table10[Location Mismatch],Table10[Risk Points],0)</f>
        <v>0</v>
      </c>
      <c r="O8784">
        <f>_xlfn.XLOOKUP(FraudData[[#This Row],[device_trust_score]],DeviceRules[Device Min],DeviceRules[Risk Points],,-1)</f>
        <v>0</v>
      </c>
      <c r="P8784">
        <f>_xlfn.XLOOKUP(FraudData[[#This Row],[velocity_last_24h]],VelocityRules[Velocity Min],VelocityRules[Risk Points],,-1)</f>
        <v>0</v>
      </c>
      <c r="Q8784">
        <f>_xlfn.XLOOKUP(FraudData[[#This Row],[merchant_category]],MerchantRules[Merchant Category],MerchantRules[Risk Points],0)</f>
        <v>1</v>
      </c>
      <c r="R8784">
        <f>SUM(FraudData[[#This Row],[Amount Risk]:[Merchant Risk]])</f>
        <v>1</v>
      </c>
      <c r="S8784" t="str" cm="1">
        <f t="array" ref="S8784">_xlfn.IFS(FraudData[[#This Row],[Fraud Risk Score]]&gt;=8,"High Risk",FraudData[[#This Row],[Fraud Risk Score]]&gt;=6,"Medium Risk",TRUE,"Low Risk")</f>
        <v>Low Risk</v>
      </c>
    </row>
    <row r="8785" spans="1:19">
      <c r="A8785">
        <v>8784</v>
      </c>
      <c r="B8785">
        <v>193.58</v>
      </c>
      <c r="C8785">
        <v>23</v>
      </c>
      <c r="D8785" t="s">
        <v>48</v>
      </c>
      <c r="E8785">
        <v>0</v>
      </c>
      <c r="F8785">
        <v>0</v>
      </c>
      <c r="G8785">
        <v>69</v>
      </c>
      <c r="H8785">
        <v>2</v>
      </c>
      <c r="I8785">
        <v>63</v>
      </c>
      <c r="J8785">
        <v>0</v>
      </c>
      <c r="K8785">
        <f>_xlfn.XLOOKUP(FraudData[[#This Row],[amount]],AmountRules[Amount Min],AmountRules[Risk Points],,-1)</f>
        <v>0</v>
      </c>
      <c r="L8785">
        <f>_xlfn.XLOOKUP(FraudData[[#This Row],[transaction_hour]],TimeRules[Hour Min],TimeRules[Risk Points],,-1)</f>
        <v>1</v>
      </c>
      <c r="M8785">
        <f>_xlfn.XLOOKUP(FraudData[[#This Row],[foreign_transaction]],ForeignRules[Foreign Transaction],ForeignRules[Risk Points],0)</f>
        <v>0</v>
      </c>
      <c r="N8785">
        <f>_xlfn.XLOOKUP(FraudData[[#This Row],[location_mismatch]],Table10[Location Mismatch],Table10[Risk Points],0)</f>
        <v>0</v>
      </c>
      <c r="O8785">
        <f>_xlfn.XLOOKUP(FraudData[[#This Row],[device_trust_score]],DeviceRules[Device Min],DeviceRules[Risk Points],,-1)</f>
        <v>1</v>
      </c>
      <c r="P8785">
        <f>_xlfn.XLOOKUP(FraudData[[#This Row],[velocity_last_24h]],VelocityRules[Velocity Min],VelocityRules[Risk Points],,-1)</f>
        <v>0</v>
      </c>
      <c r="Q8785">
        <f>_xlfn.XLOOKUP(FraudData[[#This Row],[merchant_category]],MerchantRules[Merchant Category],MerchantRules[Risk Points],0)</f>
        <v>0</v>
      </c>
      <c r="R8785">
        <f>SUM(FraudData[[#This Row],[Amount Risk]:[Merchant Risk]])</f>
        <v>2</v>
      </c>
      <c r="S8785" t="str" cm="1">
        <f t="array" ref="S8785">_xlfn.IFS(FraudData[[#This Row],[Fraud Risk Score]]&gt;=8,"High Risk",FraudData[[#This Row],[Fraud Risk Score]]&gt;=6,"Medium Risk",TRUE,"Low Risk")</f>
        <v>Low Risk</v>
      </c>
    </row>
    <row r="8786" spans="1:19">
      <c r="A8786">
        <v>8785</v>
      </c>
      <c r="B8786">
        <v>150.43</v>
      </c>
      <c r="C8786">
        <v>15</v>
      </c>
      <c r="D8786" t="s">
        <v>46</v>
      </c>
      <c r="E8786">
        <v>0</v>
      </c>
      <c r="F8786">
        <v>0</v>
      </c>
      <c r="G8786">
        <v>76</v>
      </c>
      <c r="H8786">
        <v>1</v>
      </c>
      <c r="I8786">
        <v>32</v>
      </c>
      <c r="J8786">
        <v>0</v>
      </c>
      <c r="K8786">
        <f>_xlfn.XLOOKUP(FraudData[[#This Row],[amount]],AmountRules[Amount Min],AmountRules[Risk Points],,-1)</f>
        <v>0</v>
      </c>
      <c r="L8786">
        <f>_xlfn.XLOOKUP(FraudData[[#This Row],[transaction_hour]],TimeRules[Hour Min],TimeRules[Risk Points],,-1)</f>
        <v>0</v>
      </c>
      <c r="M8786">
        <f>_xlfn.XLOOKUP(FraudData[[#This Row],[foreign_transaction]],ForeignRules[Foreign Transaction],ForeignRules[Risk Points],0)</f>
        <v>0</v>
      </c>
      <c r="N8786">
        <f>_xlfn.XLOOKUP(FraudData[[#This Row],[location_mismatch]],Table10[Location Mismatch],Table10[Risk Points],0)</f>
        <v>0</v>
      </c>
      <c r="O8786">
        <f>_xlfn.XLOOKUP(FraudData[[#This Row],[device_trust_score]],DeviceRules[Device Min],DeviceRules[Risk Points],,-1)</f>
        <v>0</v>
      </c>
      <c r="P8786">
        <f>_xlfn.XLOOKUP(FraudData[[#This Row],[velocity_last_24h]],VelocityRules[Velocity Min],VelocityRules[Risk Points],,-1)</f>
        <v>0</v>
      </c>
      <c r="Q8786">
        <f>_xlfn.XLOOKUP(FraudData[[#This Row],[merchant_category]],MerchantRules[Merchant Category],MerchantRules[Risk Points],0)</f>
        <v>0</v>
      </c>
      <c r="R8786">
        <f>SUM(FraudData[[#This Row],[Amount Risk]:[Merchant Risk]])</f>
        <v>0</v>
      </c>
      <c r="S8786" t="str" cm="1">
        <f t="array" ref="S8786">_xlfn.IFS(FraudData[[#This Row],[Fraud Risk Score]]&gt;=8,"High Risk",FraudData[[#This Row],[Fraud Risk Score]]&gt;=6,"Medium Risk",TRUE,"Low Risk")</f>
        <v>Low Risk</v>
      </c>
    </row>
    <row r="8787" spans="1:19">
      <c r="A8787">
        <v>8786</v>
      </c>
      <c r="B8787">
        <v>114.88</v>
      </c>
      <c r="C8787">
        <v>2</v>
      </c>
      <c r="D8787" t="s">
        <v>47</v>
      </c>
      <c r="E8787">
        <v>0</v>
      </c>
      <c r="F8787">
        <v>0</v>
      </c>
      <c r="G8787">
        <v>95</v>
      </c>
      <c r="H8787">
        <v>2</v>
      </c>
      <c r="I8787">
        <v>25</v>
      </c>
      <c r="J8787">
        <v>0</v>
      </c>
      <c r="K8787">
        <f>_xlfn.XLOOKUP(FraudData[[#This Row],[amount]],AmountRules[Amount Min],AmountRules[Risk Points],,-1)</f>
        <v>0</v>
      </c>
      <c r="L8787">
        <f>_xlfn.XLOOKUP(FraudData[[#This Row],[transaction_hour]],TimeRules[Hour Min],TimeRules[Risk Points],,-1)</f>
        <v>3</v>
      </c>
      <c r="M8787">
        <f>_xlfn.XLOOKUP(FraudData[[#This Row],[foreign_transaction]],ForeignRules[Foreign Transaction],ForeignRules[Risk Points],0)</f>
        <v>0</v>
      </c>
      <c r="N8787">
        <f>_xlfn.XLOOKUP(FraudData[[#This Row],[location_mismatch]],Table10[Location Mismatch],Table10[Risk Points],0)</f>
        <v>0</v>
      </c>
      <c r="O8787">
        <f>_xlfn.XLOOKUP(FraudData[[#This Row],[device_trust_score]],DeviceRules[Device Min],DeviceRules[Risk Points],,-1)</f>
        <v>0</v>
      </c>
      <c r="P8787">
        <f>_xlfn.XLOOKUP(FraudData[[#This Row],[velocity_last_24h]],VelocityRules[Velocity Min],VelocityRules[Risk Points],,-1)</f>
        <v>0</v>
      </c>
      <c r="Q8787">
        <f>_xlfn.XLOOKUP(FraudData[[#This Row],[merchant_category]],MerchantRules[Merchant Category],MerchantRules[Risk Points],0)</f>
        <v>0</v>
      </c>
      <c r="R8787">
        <f>SUM(FraudData[[#This Row],[Amount Risk]:[Merchant Risk]])</f>
        <v>3</v>
      </c>
      <c r="S8787" t="str" cm="1">
        <f t="array" ref="S8787">_xlfn.IFS(FraudData[[#This Row],[Fraud Risk Score]]&gt;=8,"High Risk",FraudData[[#This Row],[Fraud Risk Score]]&gt;=6,"Medium Risk",TRUE,"Low Risk")</f>
        <v>Low Risk</v>
      </c>
    </row>
    <row r="8788" spans="1:19">
      <c r="A8788">
        <v>8787</v>
      </c>
      <c r="B8788">
        <v>123.27</v>
      </c>
      <c r="C8788">
        <v>16</v>
      </c>
      <c r="D8788" t="s">
        <v>48</v>
      </c>
      <c r="E8788">
        <v>0</v>
      </c>
      <c r="F8788">
        <v>0</v>
      </c>
      <c r="G8788">
        <v>71</v>
      </c>
      <c r="H8788">
        <v>4</v>
      </c>
      <c r="I8788">
        <v>23</v>
      </c>
      <c r="J8788">
        <v>0</v>
      </c>
      <c r="K8788">
        <f>_xlfn.XLOOKUP(FraudData[[#This Row],[amount]],AmountRules[Amount Min],AmountRules[Risk Points],,-1)</f>
        <v>0</v>
      </c>
      <c r="L8788">
        <f>_xlfn.XLOOKUP(FraudData[[#This Row],[transaction_hour]],TimeRules[Hour Min],TimeRules[Risk Points],,-1)</f>
        <v>0</v>
      </c>
      <c r="M8788">
        <f>_xlfn.XLOOKUP(FraudData[[#This Row],[foreign_transaction]],ForeignRules[Foreign Transaction],ForeignRules[Risk Points],0)</f>
        <v>0</v>
      </c>
      <c r="N8788">
        <f>_xlfn.XLOOKUP(FraudData[[#This Row],[location_mismatch]],Table10[Location Mismatch],Table10[Risk Points],0)</f>
        <v>0</v>
      </c>
      <c r="O8788">
        <f>_xlfn.XLOOKUP(FraudData[[#This Row],[device_trust_score]],DeviceRules[Device Min],DeviceRules[Risk Points],,-1)</f>
        <v>0</v>
      </c>
      <c r="P8788">
        <f>_xlfn.XLOOKUP(FraudData[[#This Row],[velocity_last_24h]],VelocityRules[Velocity Min],VelocityRules[Risk Points],,-1)</f>
        <v>0</v>
      </c>
      <c r="Q8788">
        <f>_xlfn.XLOOKUP(FraudData[[#This Row],[merchant_category]],MerchantRules[Merchant Category],MerchantRules[Risk Points],0)</f>
        <v>0</v>
      </c>
      <c r="R8788">
        <f>SUM(FraudData[[#This Row],[Amount Risk]:[Merchant Risk]])</f>
        <v>0</v>
      </c>
      <c r="S8788" t="str" cm="1">
        <f t="array" ref="S8788">_xlfn.IFS(FraudData[[#This Row],[Fraud Risk Score]]&gt;=8,"High Risk",FraudData[[#This Row],[Fraud Risk Score]]&gt;=6,"Medium Risk",TRUE,"Low Risk")</f>
        <v>Low Risk</v>
      </c>
    </row>
    <row r="8789" spans="1:19">
      <c r="A8789">
        <v>8788</v>
      </c>
      <c r="B8789">
        <v>237.18</v>
      </c>
      <c r="C8789">
        <v>22</v>
      </c>
      <c r="D8789" t="s">
        <v>49</v>
      </c>
      <c r="E8789">
        <v>0</v>
      </c>
      <c r="F8789">
        <v>0</v>
      </c>
      <c r="G8789">
        <v>57</v>
      </c>
      <c r="H8789">
        <v>3</v>
      </c>
      <c r="I8789">
        <v>21</v>
      </c>
      <c r="J8789">
        <v>0</v>
      </c>
      <c r="K8789">
        <f>_xlfn.XLOOKUP(FraudData[[#This Row],[amount]],AmountRules[Amount Min],AmountRules[Risk Points],,-1)</f>
        <v>0</v>
      </c>
      <c r="L8789">
        <f>_xlfn.XLOOKUP(FraudData[[#This Row],[transaction_hour]],TimeRules[Hour Min],TimeRules[Risk Points],,-1)</f>
        <v>0</v>
      </c>
      <c r="M8789">
        <f>_xlfn.XLOOKUP(FraudData[[#This Row],[foreign_transaction]],ForeignRules[Foreign Transaction],ForeignRules[Risk Points],0)</f>
        <v>0</v>
      </c>
      <c r="N8789">
        <f>_xlfn.XLOOKUP(FraudData[[#This Row],[location_mismatch]],Table10[Location Mismatch],Table10[Risk Points],0)</f>
        <v>0</v>
      </c>
      <c r="O8789">
        <f>_xlfn.XLOOKUP(FraudData[[#This Row],[device_trust_score]],DeviceRules[Device Min],DeviceRules[Risk Points],,-1)</f>
        <v>1</v>
      </c>
      <c r="P8789">
        <f>_xlfn.XLOOKUP(FraudData[[#This Row],[velocity_last_24h]],VelocityRules[Velocity Min],VelocityRules[Risk Points],,-1)</f>
        <v>0</v>
      </c>
      <c r="Q8789">
        <f>_xlfn.XLOOKUP(FraudData[[#This Row],[merchant_category]],MerchantRules[Merchant Category],MerchantRules[Risk Points],0)</f>
        <v>1</v>
      </c>
      <c r="R8789">
        <f>SUM(FraudData[[#This Row],[Amount Risk]:[Merchant Risk]])</f>
        <v>2</v>
      </c>
      <c r="S8789" t="str" cm="1">
        <f t="array" ref="S8789">_xlfn.IFS(FraudData[[#This Row],[Fraud Risk Score]]&gt;=8,"High Risk",FraudData[[#This Row],[Fraud Risk Score]]&gt;=6,"Medium Risk",TRUE,"Low Risk")</f>
        <v>Low Risk</v>
      </c>
    </row>
    <row r="8790" spans="1:19">
      <c r="A8790">
        <v>8789</v>
      </c>
      <c r="B8790">
        <v>16.54</v>
      </c>
      <c r="C8790">
        <v>7</v>
      </c>
      <c r="D8790" t="s">
        <v>49</v>
      </c>
      <c r="E8790">
        <v>1</v>
      </c>
      <c r="F8790">
        <v>1</v>
      </c>
      <c r="G8790">
        <v>48</v>
      </c>
      <c r="H8790">
        <v>1</v>
      </c>
      <c r="I8790">
        <v>43</v>
      </c>
      <c r="J8790">
        <v>0</v>
      </c>
      <c r="K8790">
        <f>_xlfn.XLOOKUP(FraudData[[#This Row],[amount]],AmountRules[Amount Min],AmountRules[Risk Points],,-1)</f>
        <v>0</v>
      </c>
      <c r="L8790">
        <f>_xlfn.XLOOKUP(FraudData[[#This Row],[transaction_hour]],TimeRules[Hour Min],TimeRules[Risk Points],,-1)</f>
        <v>0</v>
      </c>
      <c r="M8790">
        <f>_xlfn.XLOOKUP(FraudData[[#This Row],[foreign_transaction]],ForeignRules[Foreign Transaction],ForeignRules[Risk Points],0)</f>
        <v>3</v>
      </c>
      <c r="N8790">
        <f>_xlfn.XLOOKUP(FraudData[[#This Row],[location_mismatch]],Table10[Location Mismatch],Table10[Risk Points],0)</f>
        <v>3</v>
      </c>
      <c r="O8790">
        <f>_xlfn.XLOOKUP(FraudData[[#This Row],[device_trust_score]],DeviceRules[Device Min],DeviceRules[Risk Points],,-1)</f>
        <v>2</v>
      </c>
      <c r="P8790">
        <f>_xlfn.XLOOKUP(FraudData[[#This Row],[velocity_last_24h]],VelocityRules[Velocity Min],VelocityRules[Risk Points],,-1)</f>
        <v>0</v>
      </c>
      <c r="Q8790">
        <f>_xlfn.XLOOKUP(FraudData[[#This Row],[merchant_category]],MerchantRules[Merchant Category],MerchantRules[Risk Points],0)</f>
        <v>1</v>
      </c>
      <c r="R8790">
        <f>SUM(FraudData[[#This Row],[Amount Risk]:[Merchant Risk]])</f>
        <v>9</v>
      </c>
      <c r="S8790" t="str" cm="1">
        <f t="array" ref="S8790">_xlfn.IFS(FraudData[[#This Row],[Fraud Risk Score]]&gt;=8,"High Risk",FraudData[[#This Row],[Fraud Risk Score]]&gt;=6,"Medium Risk",TRUE,"Low Risk")</f>
        <v>High Risk</v>
      </c>
    </row>
    <row r="8791" spans="1:19">
      <c r="A8791">
        <v>8790</v>
      </c>
      <c r="B8791">
        <v>198.57</v>
      </c>
      <c r="C8791">
        <v>1</v>
      </c>
      <c r="D8791" t="s">
        <v>48</v>
      </c>
      <c r="E8791">
        <v>0</v>
      </c>
      <c r="F8791">
        <v>0</v>
      </c>
      <c r="G8791">
        <v>59</v>
      </c>
      <c r="H8791">
        <v>2</v>
      </c>
      <c r="I8791">
        <v>42</v>
      </c>
      <c r="J8791">
        <v>0</v>
      </c>
      <c r="K8791">
        <f>_xlfn.XLOOKUP(FraudData[[#This Row],[amount]],AmountRules[Amount Min],AmountRules[Risk Points],,-1)</f>
        <v>0</v>
      </c>
      <c r="L8791">
        <f>_xlfn.XLOOKUP(FraudData[[#This Row],[transaction_hour]],TimeRules[Hour Min],TimeRules[Risk Points],,-1)</f>
        <v>3</v>
      </c>
      <c r="M8791">
        <f>_xlfn.XLOOKUP(FraudData[[#This Row],[foreign_transaction]],ForeignRules[Foreign Transaction],ForeignRules[Risk Points],0)</f>
        <v>0</v>
      </c>
      <c r="N8791">
        <f>_xlfn.XLOOKUP(FraudData[[#This Row],[location_mismatch]],Table10[Location Mismatch],Table10[Risk Points],0)</f>
        <v>0</v>
      </c>
      <c r="O8791">
        <f>_xlfn.XLOOKUP(FraudData[[#This Row],[device_trust_score]],DeviceRules[Device Min],DeviceRules[Risk Points],,-1)</f>
        <v>1</v>
      </c>
      <c r="P8791">
        <f>_xlfn.XLOOKUP(FraudData[[#This Row],[velocity_last_24h]],VelocityRules[Velocity Min],VelocityRules[Risk Points],,-1)</f>
        <v>0</v>
      </c>
      <c r="Q8791">
        <f>_xlfn.XLOOKUP(FraudData[[#This Row],[merchant_category]],MerchantRules[Merchant Category],MerchantRules[Risk Points],0)</f>
        <v>0</v>
      </c>
      <c r="R8791">
        <f>SUM(FraudData[[#This Row],[Amount Risk]:[Merchant Risk]])</f>
        <v>4</v>
      </c>
      <c r="S8791" t="str" cm="1">
        <f t="array" ref="S8791">_xlfn.IFS(FraudData[[#This Row],[Fraud Risk Score]]&gt;=8,"High Risk",FraudData[[#This Row],[Fraud Risk Score]]&gt;=6,"Medium Risk",TRUE,"Low Risk")</f>
        <v>Low Risk</v>
      </c>
    </row>
    <row r="8792" spans="1:19">
      <c r="A8792">
        <v>8791</v>
      </c>
      <c r="B8792">
        <v>407.08</v>
      </c>
      <c r="C8792">
        <v>19</v>
      </c>
      <c r="D8792" t="s">
        <v>48</v>
      </c>
      <c r="E8792">
        <v>0</v>
      </c>
      <c r="F8792">
        <v>0</v>
      </c>
      <c r="G8792">
        <v>88</v>
      </c>
      <c r="H8792">
        <v>1</v>
      </c>
      <c r="I8792">
        <v>38</v>
      </c>
      <c r="J8792">
        <v>0</v>
      </c>
      <c r="K8792">
        <f>_xlfn.XLOOKUP(FraudData[[#This Row],[amount]],AmountRules[Amount Min],AmountRules[Risk Points],,-1)</f>
        <v>0</v>
      </c>
      <c r="L8792">
        <f>_xlfn.XLOOKUP(FraudData[[#This Row],[transaction_hour]],TimeRules[Hour Min],TimeRules[Risk Points],,-1)</f>
        <v>0</v>
      </c>
      <c r="M8792">
        <f>_xlfn.XLOOKUP(FraudData[[#This Row],[foreign_transaction]],ForeignRules[Foreign Transaction],ForeignRules[Risk Points],0)</f>
        <v>0</v>
      </c>
      <c r="N8792">
        <f>_xlfn.XLOOKUP(FraudData[[#This Row],[location_mismatch]],Table10[Location Mismatch],Table10[Risk Points],0)</f>
        <v>0</v>
      </c>
      <c r="O8792">
        <f>_xlfn.XLOOKUP(FraudData[[#This Row],[device_trust_score]],DeviceRules[Device Min],DeviceRules[Risk Points],,-1)</f>
        <v>0</v>
      </c>
      <c r="P8792">
        <f>_xlfn.XLOOKUP(FraudData[[#This Row],[velocity_last_24h]],VelocityRules[Velocity Min],VelocityRules[Risk Points],,-1)</f>
        <v>0</v>
      </c>
      <c r="Q8792">
        <f>_xlfn.XLOOKUP(FraudData[[#This Row],[merchant_category]],MerchantRules[Merchant Category],MerchantRules[Risk Points],0)</f>
        <v>0</v>
      </c>
      <c r="R8792">
        <f>SUM(FraudData[[#This Row],[Amount Risk]:[Merchant Risk]])</f>
        <v>0</v>
      </c>
      <c r="S8792" t="str" cm="1">
        <f t="array" ref="S8792">_xlfn.IFS(FraudData[[#This Row],[Fraud Risk Score]]&gt;=8,"High Risk",FraudData[[#This Row],[Fraud Risk Score]]&gt;=6,"Medium Risk",TRUE,"Low Risk")</f>
        <v>Low Risk</v>
      </c>
    </row>
    <row r="8793" spans="1:19">
      <c r="A8793">
        <v>8792</v>
      </c>
      <c r="B8793">
        <v>10.71</v>
      </c>
      <c r="C8793">
        <v>2</v>
      </c>
      <c r="D8793" t="s">
        <v>46</v>
      </c>
      <c r="E8793">
        <v>0</v>
      </c>
      <c r="F8793">
        <v>0</v>
      </c>
      <c r="G8793">
        <v>84</v>
      </c>
      <c r="H8793">
        <v>1</v>
      </c>
      <c r="I8793">
        <v>46</v>
      </c>
      <c r="J8793">
        <v>0</v>
      </c>
      <c r="K8793">
        <f>_xlfn.XLOOKUP(FraudData[[#This Row],[amount]],AmountRules[Amount Min],AmountRules[Risk Points],,-1)</f>
        <v>0</v>
      </c>
      <c r="L8793">
        <f>_xlfn.XLOOKUP(FraudData[[#This Row],[transaction_hour]],TimeRules[Hour Min],TimeRules[Risk Points],,-1)</f>
        <v>3</v>
      </c>
      <c r="M8793">
        <f>_xlfn.XLOOKUP(FraudData[[#This Row],[foreign_transaction]],ForeignRules[Foreign Transaction],ForeignRules[Risk Points],0)</f>
        <v>0</v>
      </c>
      <c r="N8793">
        <f>_xlfn.XLOOKUP(FraudData[[#This Row],[location_mismatch]],Table10[Location Mismatch],Table10[Risk Points],0)</f>
        <v>0</v>
      </c>
      <c r="O8793">
        <f>_xlfn.XLOOKUP(FraudData[[#This Row],[device_trust_score]],DeviceRules[Device Min],DeviceRules[Risk Points],,-1)</f>
        <v>0</v>
      </c>
      <c r="P8793">
        <f>_xlfn.XLOOKUP(FraudData[[#This Row],[velocity_last_24h]],VelocityRules[Velocity Min],VelocityRules[Risk Points],,-1)</f>
        <v>0</v>
      </c>
      <c r="Q8793">
        <f>_xlfn.XLOOKUP(FraudData[[#This Row],[merchant_category]],MerchantRules[Merchant Category],MerchantRules[Risk Points],0)</f>
        <v>0</v>
      </c>
      <c r="R8793">
        <f>SUM(FraudData[[#This Row],[Amount Risk]:[Merchant Risk]])</f>
        <v>3</v>
      </c>
      <c r="S8793" t="str" cm="1">
        <f t="array" ref="S8793">_xlfn.IFS(FraudData[[#This Row],[Fraud Risk Score]]&gt;=8,"High Risk",FraudData[[#This Row],[Fraud Risk Score]]&gt;=6,"Medium Risk",TRUE,"Low Risk")</f>
        <v>Low Risk</v>
      </c>
    </row>
    <row r="8794" spans="1:19">
      <c r="A8794">
        <v>8793</v>
      </c>
      <c r="B8794">
        <v>27.28</v>
      </c>
      <c r="C8794">
        <v>7</v>
      </c>
      <c r="D8794" t="s">
        <v>47</v>
      </c>
      <c r="E8794">
        <v>0</v>
      </c>
      <c r="F8794">
        <v>0</v>
      </c>
      <c r="G8794">
        <v>53</v>
      </c>
      <c r="H8794">
        <v>0</v>
      </c>
      <c r="I8794">
        <v>27</v>
      </c>
      <c r="J8794">
        <v>0</v>
      </c>
      <c r="K8794">
        <f>_xlfn.XLOOKUP(FraudData[[#This Row],[amount]],AmountRules[Amount Min],AmountRules[Risk Points],,-1)</f>
        <v>0</v>
      </c>
      <c r="L8794">
        <f>_xlfn.XLOOKUP(FraudData[[#This Row],[transaction_hour]],TimeRules[Hour Min],TimeRules[Risk Points],,-1)</f>
        <v>0</v>
      </c>
      <c r="M8794">
        <f>_xlfn.XLOOKUP(FraudData[[#This Row],[foreign_transaction]],ForeignRules[Foreign Transaction],ForeignRules[Risk Points],0)</f>
        <v>0</v>
      </c>
      <c r="N8794">
        <f>_xlfn.XLOOKUP(FraudData[[#This Row],[location_mismatch]],Table10[Location Mismatch],Table10[Risk Points],0)</f>
        <v>0</v>
      </c>
      <c r="O8794">
        <f>_xlfn.XLOOKUP(FraudData[[#This Row],[device_trust_score]],DeviceRules[Device Min],DeviceRules[Risk Points],,-1)</f>
        <v>1</v>
      </c>
      <c r="P8794">
        <f>_xlfn.XLOOKUP(FraudData[[#This Row],[velocity_last_24h]],VelocityRules[Velocity Min],VelocityRules[Risk Points],,-1)</f>
        <v>0</v>
      </c>
      <c r="Q8794">
        <f>_xlfn.XLOOKUP(FraudData[[#This Row],[merchant_category]],MerchantRules[Merchant Category],MerchantRules[Risk Points],0)</f>
        <v>0</v>
      </c>
      <c r="R8794">
        <f>SUM(FraudData[[#This Row],[Amount Risk]:[Merchant Risk]])</f>
        <v>1</v>
      </c>
      <c r="S8794" t="str" cm="1">
        <f t="array" ref="S8794">_xlfn.IFS(FraudData[[#This Row],[Fraud Risk Score]]&gt;=8,"High Risk",FraudData[[#This Row],[Fraud Risk Score]]&gt;=6,"Medium Risk",TRUE,"Low Risk")</f>
        <v>Low Risk</v>
      </c>
    </row>
    <row r="8795" spans="1:19">
      <c r="A8795">
        <v>8794</v>
      </c>
      <c r="B8795">
        <v>226.98</v>
      </c>
      <c r="C8795">
        <v>1</v>
      </c>
      <c r="D8795" t="s">
        <v>50</v>
      </c>
      <c r="E8795">
        <v>0</v>
      </c>
      <c r="F8795">
        <v>0</v>
      </c>
      <c r="G8795">
        <v>42</v>
      </c>
      <c r="H8795">
        <v>4</v>
      </c>
      <c r="I8795">
        <v>37</v>
      </c>
      <c r="J8795">
        <v>0</v>
      </c>
      <c r="K8795">
        <f>_xlfn.XLOOKUP(FraudData[[#This Row],[amount]],AmountRules[Amount Min],AmountRules[Risk Points],,-1)</f>
        <v>0</v>
      </c>
      <c r="L8795">
        <f>_xlfn.XLOOKUP(FraudData[[#This Row],[transaction_hour]],TimeRules[Hour Min],TimeRules[Risk Points],,-1)</f>
        <v>3</v>
      </c>
      <c r="M8795">
        <f>_xlfn.XLOOKUP(FraudData[[#This Row],[foreign_transaction]],ForeignRules[Foreign Transaction],ForeignRules[Risk Points],0)</f>
        <v>0</v>
      </c>
      <c r="N8795">
        <f>_xlfn.XLOOKUP(FraudData[[#This Row],[location_mismatch]],Table10[Location Mismatch],Table10[Risk Points],0)</f>
        <v>0</v>
      </c>
      <c r="O8795">
        <f>_xlfn.XLOOKUP(FraudData[[#This Row],[device_trust_score]],DeviceRules[Device Min],DeviceRules[Risk Points],,-1)</f>
        <v>2</v>
      </c>
      <c r="P8795">
        <f>_xlfn.XLOOKUP(FraudData[[#This Row],[velocity_last_24h]],VelocityRules[Velocity Min],VelocityRules[Risk Points],,-1)</f>
        <v>0</v>
      </c>
      <c r="Q8795">
        <f>_xlfn.XLOOKUP(FraudData[[#This Row],[merchant_category]],MerchantRules[Merchant Category],MerchantRules[Risk Points],0)</f>
        <v>0</v>
      </c>
      <c r="R8795">
        <f>SUM(FraudData[[#This Row],[Amount Risk]:[Merchant Risk]])</f>
        <v>5</v>
      </c>
      <c r="S8795" t="str" cm="1">
        <f t="array" ref="S8795">_xlfn.IFS(FraudData[[#This Row],[Fraud Risk Score]]&gt;=8,"High Risk",FraudData[[#This Row],[Fraud Risk Score]]&gt;=6,"Medium Risk",TRUE,"Low Risk")</f>
        <v>Low Risk</v>
      </c>
    </row>
    <row r="8796" spans="1:19">
      <c r="A8796">
        <v>8795</v>
      </c>
      <c r="B8796">
        <v>103.5</v>
      </c>
      <c r="C8796">
        <v>18</v>
      </c>
      <c r="D8796" t="s">
        <v>46</v>
      </c>
      <c r="E8796">
        <v>0</v>
      </c>
      <c r="F8796">
        <v>0</v>
      </c>
      <c r="G8796">
        <v>82</v>
      </c>
      <c r="H8796">
        <v>2</v>
      </c>
      <c r="I8796">
        <v>59</v>
      </c>
      <c r="J8796">
        <v>0</v>
      </c>
      <c r="K8796">
        <f>_xlfn.XLOOKUP(FraudData[[#This Row],[amount]],AmountRules[Amount Min],AmountRules[Risk Points],,-1)</f>
        <v>0</v>
      </c>
      <c r="L8796">
        <f>_xlfn.XLOOKUP(FraudData[[#This Row],[transaction_hour]],TimeRules[Hour Min],TimeRules[Risk Points],,-1)</f>
        <v>0</v>
      </c>
      <c r="M8796">
        <f>_xlfn.XLOOKUP(FraudData[[#This Row],[foreign_transaction]],ForeignRules[Foreign Transaction],ForeignRules[Risk Points],0)</f>
        <v>0</v>
      </c>
      <c r="N8796">
        <f>_xlfn.XLOOKUP(FraudData[[#This Row],[location_mismatch]],Table10[Location Mismatch],Table10[Risk Points],0)</f>
        <v>0</v>
      </c>
      <c r="O8796">
        <f>_xlfn.XLOOKUP(FraudData[[#This Row],[device_trust_score]],DeviceRules[Device Min],DeviceRules[Risk Points],,-1)</f>
        <v>0</v>
      </c>
      <c r="P8796">
        <f>_xlfn.XLOOKUP(FraudData[[#This Row],[velocity_last_24h]],VelocityRules[Velocity Min],VelocityRules[Risk Points],,-1)</f>
        <v>0</v>
      </c>
      <c r="Q8796">
        <f>_xlfn.XLOOKUP(FraudData[[#This Row],[merchant_category]],MerchantRules[Merchant Category],MerchantRules[Risk Points],0)</f>
        <v>0</v>
      </c>
      <c r="R8796">
        <f>SUM(FraudData[[#This Row],[Amount Risk]:[Merchant Risk]])</f>
        <v>0</v>
      </c>
      <c r="S8796" t="str" cm="1">
        <f t="array" ref="S8796">_xlfn.IFS(FraudData[[#This Row],[Fraud Risk Score]]&gt;=8,"High Risk",FraudData[[#This Row],[Fraud Risk Score]]&gt;=6,"Medium Risk",TRUE,"Low Risk")</f>
        <v>Low Risk</v>
      </c>
    </row>
    <row r="8797" spans="1:19">
      <c r="A8797">
        <v>8796</v>
      </c>
      <c r="B8797">
        <v>93.02</v>
      </c>
      <c r="C8797">
        <v>16</v>
      </c>
      <c r="D8797" t="s">
        <v>46</v>
      </c>
      <c r="E8797">
        <v>1</v>
      </c>
      <c r="F8797">
        <v>0</v>
      </c>
      <c r="G8797">
        <v>72</v>
      </c>
      <c r="H8797">
        <v>2</v>
      </c>
      <c r="I8797">
        <v>37</v>
      </c>
      <c r="J8797">
        <v>0</v>
      </c>
      <c r="K8797">
        <f>_xlfn.XLOOKUP(FraudData[[#This Row],[amount]],AmountRules[Amount Min],AmountRules[Risk Points],,-1)</f>
        <v>0</v>
      </c>
      <c r="L8797">
        <f>_xlfn.XLOOKUP(FraudData[[#This Row],[transaction_hour]],TimeRules[Hour Min],TimeRules[Risk Points],,-1)</f>
        <v>0</v>
      </c>
      <c r="M8797">
        <f>_xlfn.XLOOKUP(FraudData[[#This Row],[foreign_transaction]],ForeignRules[Foreign Transaction],ForeignRules[Risk Points],0)</f>
        <v>3</v>
      </c>
      <c r="N8797">
        <f>_xlfn.XLOOKUP(FraudData[[#This Row],[location_mismatch]],Table10[Location Mismatch],Table10[Risk Points],0)</f>
        <v>0</v>
      </c>
      <c r="O8797">
        <f>_xlfn.XLOOKUP(FraudData[[#This Row],[device_trust_score]],DeviceRules[Device Min],DeviceRules[Risk Points],,-1)</f>
        <v>0</v>
      </c>
      <c r="P8797">
        <f>_xlfn.XLOOKUP(FraudData[[#This Row],[velocity_last_24h]],VelocityRules[Velocity Min],VelocityRules[Risk Points],,-1)</f>
        <v>0</v>
      </c>
      <c r="Q8797">
        <f>_xlfn.XLOOKUP(FraudData[[#This Row],[merchant_category]],MerchantRules[Merchant Category],MerchantRules[Risk Points],0)</f>
        <v>0</v>
      </c>
      <c r="R8797">
        <f>SUM(FraudData[[#This Row],[Amount Risk]:[Merchant Risk]])</f>
        <v>3</v>
      </c>
      <c r="S8797" t="str" cm="1">
        <f t="array" ref="S8797">_xlfn.IFS(FraudData[[#This Row],[Fraud Risk Score]]&gt;=8,"High Risk",FraudData[[#This Row],[Fraud Risk Score]]&gt;=6,"Medium Risk",TRUE,"Low Risk")</f>
        <v>Low Risk</v>
      </c>
    </row>
    <row r="8798" spans="1:19">
      <c r="A8798">
        <v>8797</v>
      </c>
      <c r="B8798">
        <v>26.51</v>
      </c>
      <c r="C8798">
        <v>4</v>
      </c>
      <c r="D8798" t="s">
        <v>46</v>
      </c>
      <c r="E8798">
        <v>0</v>
      </c>
      <c r="F8798">
        <v>0</v>
      </c>
      <c r="G8798">
        <v>35</v>
      </c>
      <c r="H8798">
        <v>2</v>
      </c>
      <c r="I8798">
        <v>42</v>
      </c>
      <c r="J8798">
        <v>0</v>
      </c>
      <c r="K8798">
        <f>_xlfn.XLOOKUP(FraudData[[#This Row],[amount]],AmountRules[Amount Min],AmountRules[Risk Points],,-1)</f>
        <v>0</v>
      </c>
      <c r="L8798">
        <f>_xlfn.XLOOKUP(FraudData[[#This Row],[transaction_hour]],TimeRules[Hour Min],TimeRules[Risk Points],,-1)</f>
        <v>0</v>
      </c>
      <c r="M8798">
        <f>_xlfn.XLOOKUP(FraudData[[#This Row],[foreign_transaction]],ForeignRules[Foreign Transaction],ForeignRules[Risk Points],0)</f>
        <v>0</v>
      </c>
      <c r="N8798">
        <f>_xlfn.XLOOKUP(FraudData[[#This Row],[location_mismatch]],Table10[Location Mismatch],Table10[Risk Points],0)</f>
        <v>0</v>
      </c>
      <c r="O8798">
        <f>_xlfn.XLOOKUP(FraudData[[#This Row],[device_trust_score]],DeviceRules[Device Min],DeviceRules[Risk Points],,-1)</f>
        <v>2</v>
      </c>
      <c r="P8798">
        <f>_xlfn.XLOOKUP(FraudData[[#This Row],[velocity_last_24h]],VelocityRules[Velocity Min],VelocityRules[Risk Points],,-1)</f>
        <v>0</v>
      </c>
      <c r="Q8798">
        <f>_xlfn.XLOOKUP(FraudData[[#This Row],[merchant_category]],MerchantRules[Merchant Category],MerchantRules[Risk Points],0)</f>
        <v>0</v>
      </c>
      <c r="R8798">
        <f>SUM(FraudData[[#This Row],[Amount Risk]:[Merchant Risk]])</f>
        <v>2</v>
      </c>
      <c r="S8798" t="str" cm="1">
        <f t="array" ref="S8798">_xlfn.IFS(FraudData[[#This Row],[Fraud Risk Score]]&gt;=8,"High Risk",FraudData[[#This Row],[Fraud Risk Score]]&gt;=6,"Medium Risk",TRUE,"Low Risk")</f>
        <v>Low Risk</v>
      </c>
    </row>
    <row r="8799" spans="1:19">
      <c r="A8799">
        <v>8798</v>
      </c>
      <c r="B8799">
        <v>127.22</v>
      </c>
      <c r="C8799">
        <v>19</v>
      </c>
      <c r="D8799" t="s">
        <v>49</v>
      </c>
      <c r="E8799">
        <v>0</v>
      </c>
      <c r="F8799">
        <v>0</v>
      </c>
      <c r="G8799">
        <v>27</v>
      </c>
      <c r="H8799">
        <v>4</v>
      </c>
      <c r="I8799">
        <v>24</v>
      </c>
      <c r="J8799">
        <v>0</v>
      </c>
      <c r="K8799">
        <f>_xlfn.XLOOKUP(FraudData[[#This Row],[amount]],AmountRules[Amount Min],AmountRules[Risk Points],,-1)</f>
        <v>0</v>
      </c>
      <c r="L8799">
        <f>_xlfn.XLOOKUP(FraudData[[#This Row],[transaction_hour]],TimeRules[Hour Min],TimeRules[Risk Points],,-1)</f>
        <v>0</v>
      </c>
      <c r="M8799">
        <f>_xlfn.XLOOKUP(FraudData[[#This Row],[foreign_transaction]],ForeignRules[Foreign Transaction],ForeignRules[Risk Points],0)</f>
        <v>0</v>
      </c>
      <c r="N8799">
        <f>_xlfn.XLOOKUP(FraudData[[#This Row],[location_mismatch]],Table10[Location Mismatch],Table10[Risk Points],0)</f>
        <v>0</v>
      </c>
      <c r="O8799">
        <f>_xlfn.XLOOKUP(FraudData[[#This Row],[device_trust_score]],DeviceRules[Device Min],DeviceRules[Risk Points],,-1)</f>
        <v>3</v>
      </c>
      <c r="P8799">
        <f>_xlfn.XLOOKUP(FraudData[[#This Row],[velocity_last_24h]],VelocityRules[Velocity Min],VelocityRules[Risk Points],,-1)</f>
        <v>0</v>
      </c>
      <c r="Q8799">
        <f>_xlfn.XLOOKUP(FraudData[[#This Row],[merchant_category]],MerchantRules[Merchant Category],MerchantRules[Risk Points],0)</f>
        <v>1</v>
      </c>
      <c r="R8799">
        <f>SUM(FraudData[[#This Row],[Amount Risk]:[Merchant Risk]])</f>
        <v>4</v>
      </c>
      <c r="S8799" t="str" cm="1">
        <f t="array" ref="S8799">_xlfn.IFS(FraudData[[#This Row],[Fraud Risk Score]]&gt;=8,"High Risk",FraudData[[#This Row],[Fraud Risk Score]]&gt;=6,"Medium Risk",TRUE,"Low Risk")</f>
        <v>Low Risk</v>
      </c>
    </row>
    <row r="8800" spans="1:19">
      <c r="A8800">
        <v>8799</v>
      </c>
      <c r="B8800">
        <v>24.35</v>
      </c>
      <c r="C8800">
        <v>16</v>
      </c>
      <c r="D8800" t="s">
        <v>48</v>
      </c>
      <c r="E8800">
        <v>0</v>
      </c>
      <c r="F8800">
        <v>0</v>
      </c>
      <c r="G8800">
        <v>66</v>
      </c>
      <c r="H8800">
        <v>4</v>
      </c>
      <c r="I8800">
        <v>22</v>
      </c>
      <c r="J8800">
        <v>0</v>
      </c>
      <c r="K8800">
        <f>_xlfn.XLOOKUP(FraudData[[#This Row],[amount]],AmountRules[Amount Min],AmountRules[Risk Points],,-1)</f>
        <v>0</v>
      </c>
      <c r="L8800">
        <f>_xlfn.XLOOKUP(FraudData[[#This Row],[transaction_hour]],TimeRules[Hour Min],TimeRules[Risk Points],,-1)</f>
        <v>0</v>
      </c>
      <c r="M8800">
        <f>_xlfn.XLOOKUP(FraudData[[#This Row],[foreign_transaction]],ForeignRules[Foreign Transaction],ForeignRules[Risk Points],0)</f>
        <v>0</v>
      </c>
      <c r="N8800">
        <f>_xlfn.XLOOKUP(FraudData[[#This Row],[location_mismatch]],Table10[Location Mismatch],Table10[Risk Points],0)</f>
        <v>0</v>
      </c>
      <c r="O8800">
        <f>_xlfn.XLOOKUP(FraudData[[#This Row],[device_trust_score]],DeviceRules[Device Min],DeviceRules[Risk Points],,-1)</f>
        <v>1</v>
      </c>
      <c r="P8800">
        <f>_xlfn.XLOOKUP(FraudData[[#This Row],[velocity_last_24h]],VelocityRules[Velocity Min],VelocityRules[Risk Points],,-1)</f>
        <v>0</v>
      </c>
      <c r="Q8800">
        <f>_xlfn.XLOOKUP(FraudData[[#This Row],[merchant_category]],MerchantRules[Merchant Category],MerchantRules[Risk Points],0)</f>
        <v>0</v>
      </c>
      <c r="R8800">
        <f>SUM(FraudData[[#This Row],[Amount Risk]:[Merchant Risk]])</f>
        <v>1</v>
      </c>
      <c r="S8800" t="str" cm="1">
        <f t="array" ref="S8800">_xlfn.IFS(FraudData[[#This Row],[Fraud Risk Score]]&gt;=8,"High Risk",FraudData[[#This Row],[Fraud Risk Score]]&gt;=6,"Medium Risk",TRUE,"Low Risk")</f>
        <v>Low Risk</v>
      </c>
    </row>
    <row r="8801" spans="1:19">
      <c r="A8801">
        <v>8800</v>
      </c>
      <c r="B8801">
        <v>116.54</v>
      </c>
      <c r="C8801">
        <v>9</v>
      </c>
      <c r="D8801" t="s">
        <v>47</v>
      </c>
      <c r="E8801">
        <v>0</v>
      </c>
      <c r="F8801">
        <v>0</v>
      </c>
      <c r="G8801">
        <v>42</v>
      </c>
      <c r="H8801">
        <v>1</v>
      </c>
      <c r="I8801">
        <v>24</v>
      </c>
      <c r="J8801">
        <v>0</v>
      </c>
      <c r="K8801">
        <f>_xlfn.XLOOKUP(FraudData[[#This Row],[amount]],AmountRules[Amount Min],AmountRules[Risk Points],,-1)</f>
        <v>0</v>
      </c>
      <c r="L8801">
        <f>_xlfn.XLOOKUP(FraudData[[#This Row],[transaction_hour]],TimeRules[Hour Min],TimeRules[Risk Points],,-1)</f>
        <v>0</v>
      </c>
      <c r="M8801">
        <f>_xlfn.XLOOKUP(FraudData[[#This Row],[foreign_transaction]],ForeignRules[Foreign Transaction],ForeignRules[Risk Points],0)</f>
        <v>0</v>
      </c>
      <c r="N8801">
        <f>_xlfn.XLOOKUP(FraudData[[#This Row],[location_mismatch]],Table10[Location Mismatch],Table10[Risk Points],0)</f>
        <v>0</v>
      </c>
      <c r="O8801">
        <f>_xlfn.XLOOKUP(FraudData[[#This Row],[device_trust_score]],DeviceRules[Device Min],DeviceRules[Risk Points],,-1)</f>
        <v>2</v>
      </c>
      <c r="P8801">
        <f>_xlfn.XLOOKUP(FraudData[[#This Row],[velocity_last_24h]],VelocityRules[Velocity Min],VelocityRules[Risk Points],,-1)</f>
        <v>0</v>
      </c>
      <c r="Q8801">
        <f>_xlfn.XLOOKUP(FraudData[[#This Row],[merchant_category]],MerchantRules[Merchant Category],MerchantRules[Risk Points],0)</f>
        <v>0</v>
      </c>
      <c r="R8801">
        <f>SUM(FraudData[[#This Row],[Amount Risk]:[Merchant Risk]])</f>
        <v>2</v>
      </c>
      <c r="S8801" t="str" cm="1">
        <f t="array" ref="S8801">_xlfn.IFS(FraudData[[#This Row],[Fraud Risk Score]]&gt;=8,"High Risk",FraudData[[#This Row],[Fraud Risk Score]]&gt;=6,"Medium Risk",TRUE,"Low Risk")</f>
        <v>Low Risk</v>
      </c>
    </row>
    <row r="8802" spans="1:19">
      <c r="A8802">
        <v>8801</v>
      </c>
      <c r="B8802">
        <v>259.61</v>
      </c>
      <c r="C8802">
        <v>8</v>
      </c>
      <c r="D8802" t="s">
        <v>49</v>
      </c>
      <c r="E8802">
        <v>0</v>
      </c>
      <c r="F8802">
        <v>0</v>
      </c>
      <c r="G8802">
        <v>40</v>
      </c>
      <c r="H8802">
        <v>5</v>
      </c>
      <c r="I8802">
        <v>64</v>
      </c>
      <c r="J8802">
        <v>0</v>
      </c>
      <c r="K8802">
        <f>_xlfn.XLOOKUP(FraudData[[#This Row],[amount]],AmountRules[Amount Min],AmountRules[Risk Points],,-1)</f>
        <v>0</v>
      </c>
      <c r="L8802">
        <f>_xlfn.XLOOKUP(FraudData[[#This Row],[transaction_hour]],TimeRules[Hour Min],TimeRules[Risk Points],,-1)</f>
        <v>0</v>
      </c>
      <c r="M8802">
        <f>_xlfn.XLOOKUP(FraudData[[#This Row],[foreign_transaction]],ForeignRules[Foreign Transaction],ForeignRules[Risk Points],0)</f>
        <v>0</v>
      </c>
      <c r="N8802">
        <f>_xlfn.XLOOKUP(FraudData[[#This Row],[location_mismatch]],Table10[Location Mismatch],Table10[Risk Points],0)</f>
        <v>0</v>
      </c>
      <c r="O8802">
        <f>_xlfn.XLOOKUP(FraudData[[#This Row],[device_trust_score]],DeviceRules[Device Min],DeviceRules[Risk Points],,-1)</f>
        <v>2</v>
      </c>
      <c r="P8802">
        <f>_xlfn.XLOOKUP(FraudData[[#This Row],[velocity_last_24h]],VelocityRules[Velocity Min],VelocityRules[Risk Points],,-1)</f>
        <v>3</v>
      </c>
      <c r="Q8802">
        <f>_xlfn.XLOOKUP(FraudData[[#This Row],[merchant_category]],MerchantRules[Merchant Category],MerchantRules[Risk Points],0)</f>
        <v>1</v>
      </c>
      <c r="R8802">
        <f>SUM(FraudData[[#This Row],[Amount Risk]:[Merchant Risk]])</f>
        <v>6</v>
      </c>
      <c r="S8802" t="str" cm="1">
        <f t="array" ref="S8802">_xlfn.IFS(FraudData[[#This Row],[Fraud Risk Score]]&gt;=8,"High Risk",FraudData[[#This Row],[Fraud Risk Score]]&gt;=6,"Medium Risk",TRUE,"Low Risk")</f>
        <v>Medium Risk</v>
      </c>
    </row>
    <row r="8803" spans="1:19">
      <c r="A8803">
        <v>8802</v>
      </c>
      <c r="B8803">
        <v>53.78</v>
      </c>
      <c r="C8803">
        <v>21</v>
      </c>
      <c r="D8803" t="s">
        <v>46</v>
      </c>
      <c r="E8803">
        <v>1</v>
      </c>
      <c r="F8803">
        <v>0</v>
      </c>
      <c r="G8803">
        <v>65</v>
      </c>
      <c r="H8803">
        <v>6</v>
      </c>
      <c r="I8803">
        <v>47</v>
      </c>
      <c r="J8803">
        <v>0</v>
      </c>
      <c r="K8803">
        <f>_xlfn.XLOOKUP(FraudData[[#This Row],[amount]],AmountRules[Amount Min],AmountRules[Risk Points],,-1)</f>
        <v>0</v>
      </c>
      <c r="L8803">
        <f>_xlfn.XLOOKUP(FraudData[[#This Row],[transaction_hour]],TimeRules[Hour Min],TimeRules[Risk Points],,-1)</f>
        <v>0</v>
      </c>
      <c r="M8803">
        <f>_xlfn.XLOOKUP(FraudData[[#This Row],[foreign_transaction]],ForeignRules[Foreign Transaction],ForeignRules[Risk Points],0)</f>
        <v>3</v>
      </c>
      <c r="N8803">
        <f>_xlfn.XLOOKUP(FraudData[[#This Row],[location_mismatch]],Table10[Location Mismatch],Table10[Risk Points],0)</f>
        <v>0</v>
      </c>
      <c r="O8803">
        <f>_xlfn.XLOOKUP(FraudData[[#This Row],[device_trust_score]],DeviceRules[Device Min],DeviceRules[Risk Points],,-1)</f>
        <v>1</v>
      </c>
      <c r="P8803">
        <f>_xlfn.XLOOKUP(FraudData[[#This Row],[velocity_last_24h]],VelocityRules[Velocity Min],VelocityRules[Risk Points],,-1)</f>
        <v>3</v>
      </c>
      <c r="Q8803">
        <f>_xlfn.XLOOKUP(FraudData[[#This Row],[merchant_category]],MerchantRules[Merchant Category],MerchantRules[Risk Points],0)</f>
        <v>0</v>
      </c>
      <c r="R8803">
        <f>SUM(FraudData[[#This Row],[Amount Risk]:[Merchant Risk]])</f>
        <v>7</v>
      </c>
      <c r="S8803" t="str" cm="1">
        <f t="array" ref="S8803">_xlfn.IFS(FraudData[[#This Row],[Fraud Risk Score]]&gt;=8,"High Risk",FraudData[[#This Row],[Fraud Risk Score]]&gt;=6,"Medium Risk",TRUE,"Low Risk")</f>
        <v>Medium Risk</v>
      </c>
    </row>
    <row r="8804" spans="1:19">
      <c r="A8804">
        <v>8803</v>
      </c>
      <c r="B8804">
        <v>117.98</v>
      </c>
      <c r="C8804">
        <v>5</v>
      </c>
      <c r="D8804" t="s">
        <v>47</v>
      </c>
      <c r="E8804">
        <v>1</v>
      </c>
      <c r="F8804">
        <v>0</v>
      </c>
      <c r="G8804">
        <v>89</v>
      </c>
      <c r="H8804">
        <v>0</v>
      </c>
      <c r="I8804">
        <v>45</v>
      </c>
      <c r="J8804">
        <v>0</v>
      </c>
      <c r="K8804">
        <f>_xlfn.XLOOKUP(FraudData[[#This Row],[amount]],AmountRules[Amount Min],AmountRules[Risk Points],,-1)</f>
        <v>0</v>
      </c>
      <c r="L8804">
        <f>_xlfn.XLOOKUP(FraudData[[#This Row],[transaction_hour]],TimeRules[Hour Min],TimeRules[Risk Points],,-1)</f>
        <v>0</v>
      </c>
      <c r="M8804">
        <f>_xlfn.XLOOKUP(FraudData[[#This Row],[foreign_transaction]],ForeignRules[Foreign Transaction],ForeignRules[Risk Points],0)</f>
        <v>3</v>
      </c>
      <c r="N8804">
        <f>_xlfn.XLOOKUP(FraudData[[#This Row],[location_mismatch]],Table10[Location Mismatch],Table10[Risk Points],0)</f>
        <v>0</v>
      </c>
      <c r="O8804">
        <f>_xlfn.XLOOKUP(FraudData[[#This Row],[device_trust_score]],DeviceRules[Device Min],DeviceRules[Risk Points],,-1)</f>
        <v>0</v>
      </c>
      <c r="P8804">
        <f>_xlfn.XLOOKUP(FraudData[[#This Row],[velocity_last_24h]],VelocityRules[Velocity Min],VelocityRules[Risk Points],,-1)</f>
        <v>0</v>
      </c>
      <c r="Q8804">
        <f>_xlfn.XLOOKUP(FraudData[[#This Row],[merchant_category]],MerchantRules[Merchant Category],MerchantRules[Risk Points],0)</f>
        <v>0</v>
      </c>
      <c r="R8804">
        <f>SUM(FraudData[[#This Row],[Amount Risk]:[Merchant Risk]])</f>
        <v>3</v>
      </c>
      <c r="S8804" t="str" cm="1">
        <f t="array" ref="S8804">_xlfn.IFS(FraudData[[#This Row],[Fraud Risk Score]]&gt;=8,"High Risk",FraudData[[#This Row],[Fraud Risk Score]]&gt;=6,"Medium Risk",TRUE,"Low Risk")</f>
        <v>Low Risk</v>
      </c>
    </row>
    <row r="8805" spans="1:19">
      <c r="A8805">
        <v>8804</v>
      </c>
      <c r="B8805">
        <v>869.46</v>
      </c>
      <c r="C8805">
        <v>10</v>
      </c>
      <c r="D8805" t="s">
        <v>49</v>
      </c>
      <c r="E8805">
        <v>1</v>
      </c>
      <c r="F8805">
        <v>0</v>
      </c>
      <c r="G8805">
        <v>67</v>
      </c>
      <c r="H8805">
        <v>3</v>
      </c>
      <c r="I8805">
        <v>34</v>
      </c>
      <c r="J8805">
        <v>0</v>
      </c>
      <c r="K8805">
        <f>_xlfn.XLOOKUP(FraudData[[#This Row],[amount]],AmountRules[Amount Min],AmountRules[Risk Points],,-1)</f>
        <v>1</v>
      </c>
      <c r="L8805">
        <f>_xlfn.XLOOKUP(FraudData[[#This Row],[transaction_hour]],TimeRules[Hour Min],TimeRules[Risk Points],,-1)</f>
        <v>0</v>
      </c>
      <c r="M8805">
        <f>_xlfn.XLOOKUP(FraudData[[#This Row],[foreign_transaction]],ForeignRules[Foreign Transaction],ForeignRules[Risk Points],0)</f>
        <v>3</v>
      </c>
      <c r="N8805">
        <f>_xlfn.XLOOKUP(FraudData[[#This Row],[location_mismatch]],Table10[Location Mismatch],Table10[Risk Points],0)</f>
        <v>0</v>
      </c>
      <c r="O8805">
        <f>_xlfn.XLOOKUP(FraudData[[#This Row],[device_trust_score]],DeviceRules[Device Min],DeviceRules[Risk Points],,-1)</f>
        <v>1</v>
      </c>
      <c r="P8805">
        <f>_xlfn.XLOOKUP(FraudData[[#This Row],[velocity_last_24h]],VelocityRules[Velocity Min],VelocityRules[Risk Points],,-1)</f>
        <v>0</v>
      </c>
      <c r="Q8805">
        <f>_xlfn.XLOOKUP(FraudData[[#This Row],[merchant_category]],MerchantRules[Merchant Category],MerchantRules[Risk Points],0)</f>
        <v>1</v>
      </c>
      <c r="R8805">
        <f>SUM(FraudData[[#This Row],[Amount Risk]:[Merchant Risk]])</f>
        <v>6</v>
      </c>
      <c r="S8805" t="str" cm="1">
        <f t="array" ref="S8805">_xlfn.IFS(FraudData[[#This Row],[Fraud Risk Score]]&gt;=8,"High Risk",FraudData[[#This Row],[Fraud Risk Score]]&gt;=6,"Medium Risk",TRUE,"Low Risk")</f>
        <v>Medium Risk</v>
      </c>
    </row>
    <row r="8806" spans="1:19">
      <c r="A8806">
        <v>8805</v>
      </c>
      <c r="B8806">
        <v>208.88</v>
      </c>
      <c r="C8806">
        <v>1</v>
      </c>
      <c r="D8806" t="s">
        <v>50</v>
      </c>
      <c r="E8806">
        <v>0</v>
      </c>
      <c r="F8806">
        <v>0</v>
      </c>
      <c r="G8806">
        <v>67</v>
      </c>
      <c r="H8806">
        <v>1</v>
      </c>
      <c r="I8806">
        <v>44</v>
      </c>
      <c r="J8806">
        <v>0</v>
      </c>
      <c r="K8806">
        <f>_xlfn.XLOOKUP(FraudData[[#This Row],[amount]],AmountRules[Amount Min],AmountRules[Risk Points],,-1)</f>
        <v>0</v>
      </c>
      <c r="L8806">
        <f>_xlfn.XLOOKUP(FraudData[[#This Row],[transaction_hour]],TimeRules[Hour Min],TimeRules[Risk Points],,-1)</f>
        <v>3</v>
      </c>
      <c r="M8806">
        <f>_xlfn.XLOOKUP(FraudData[[#This Row],[foreign_transaction]],ForeignRules[Foreign Transaction],ForeignRules[Risk Points],0)</f>
        <v>0</v>
      </c>
      <c r="N8806">
        <f>_xlfn.XLOOKUP(FraudData[[#This Row],[location_mismatch]],Table10[Location Mismatch],Table10[Risk Points],0)</f>
        <v>0</v>
      </c>
      <c r="O8806">
        <f>_xlfn.XLOOKUP(FraudData[[#This Row],[device_trust_score]],DeviceRules[Device Min],DeviceRules[Risk Points],,-1)</f>
        <v>1</v>
      </c>
      <c r="P8806">
        <f>_xlfn.XLOOKUP(FraudData[[#This Row],[velocity_last_24h]],VelocityRules[Velocity Min],VelocityRules[Risk Points],,-1)</f>
        <v>0</v>
      </c>
      <c r="Q8806">
        <f>_xlfn.XLOOKUP(FraudData[[#This Row],[merchant_category]],MerchantRules[Merchant Category],MerchantRules[Risk Points],0)</f>
        <v>0</v>
      </c>
      <c r="R8806">
        <f>SUM(FraudData[[#This Row],[Amount Risk]:[Merchant Risk]])</f>
        <v>4</v>
      </c>
      <c r="S8806" t="str" cm="1">
        <f t="array" ref="S8806">_xlfn.IFS(FraudData[[#This Row],[Fraud Risk Score]]&gt;=8,"High Risk",FraudData[[#This Row],[Fraud Risk Score]]&gt;=6,"Medium Risk",TRUE,"Low Risk")</f>
        <v>Low Risk</v>
      </c>
    </row>
    <row r="8807" spans="1:19">
      <c r="A8807">
        <v>8806</v>
      </c>
      <c r="B8807">
        <v>331.4</v>
      </c>
      <c r="C8807">
        <v>22</v>
      </c>
      <c r="D8807" t="s">
        <v>46</v>
      </c>
      <c r="E8807">
        <v>0</v>
      </c>
      <c r="F8807">
        <v>0</v>
      </c>
      <c r="G8807">
        <v>55</v>
      </c>
      <c r="H8807">
        <v>6</v>
      </c>
      <c r="I8807">
        <v>35</v>
      </c>
      <c r="J8807">
        <v>0</v>
      </c>
      <c r="K8807">
        <f>_xlfn.XLOOKUP(FraudData[[#This Row],[amount]],AmountRules[Amount Min],AmountRules[Risk Points],,-1)</f>
        <v>0</v>
      </c>
      <c r="L8807">
        <f>_xlfn.XLOOKUP(FraudData[[#This Row],[transaction_hour]],TimeRules[Hour Min],TimeRules[Risk Points],,-1)</f>
        <v>0</v>
      </c>
      <c r="M8807">
        <f>_xlfn.XLOOKUP(FraudData[[#This Row],[foreign_transaction]],ForeignRules[Foreign Transaction],ForeignRules[Risk Points],0)</f>
        <v>0</v>
      </c>
      <c r="N8807">
        <f>_xlfn.XLOOKUP(FraudData[[#This Row],[location_mismatch]],Table10[Location Mismatch],Table10[Risk Points],0)</f>
        <v>0</v>
      </c>
      <c r="O8807">
        <f>_xlfn.XLOOKUP(FraudData[[#This Row],[device_trust_score]],DeviceRules[Device Min],DeviceRules[Risk Points],,-1)</f>
        <v>1</v>
      </c>
      <c r="P8807">
        <f>_xlfn.XLOOKUP(FraudData[[#This Row],[velocity_last_24h]],VelocityRules[Velocity Min],VelocityRules[Risk Points],,-1)</f>
        <v>3</v>
      </c>
      <c r="Q8807">
        <f>_xlfn.XLOOKUP(FraudData[[#This Row],[merchant_category]],MerchantRules[Merchant Category],MerchantRules[Risk Points],0)</f>
        <v>0</v>
      </c>
      <c r="R8807">
        <f>SUM(FraudData[[#This Row],[Amount Risk]:[Merchant Risk]])</f>
        <v>4</v>
      </c>
      <c r="S8807" t="str" cm="1">
        <f t="array" ref="S8807">_xlfn.IFS(FraudData[[#This Row],[Fraud Risk Score]]&gt;=8,"High Risk",FraudData[[#This Row],[Fraud Risk Score]]&gt;=6,"Medium Risk",TRUE,"Low Risk")</f>
        <v>Low Risk</v>
      </c>
    </row>
    <row r="8808" spans="1:19">
      <c r="A8808">
        <v>8807</v>
      </c>
      <c r="B8808">
        <v>96.46</v>
      </c>
      <c r="C8808">
        <v>11</v>
      </c>
      <c r="D8808" t="s">
        <v>49</v>
      </c>
      <c r="E8808">
        <v>0</v>
      </c>
      <c r="F8808">
        <v>0</v>
      </c>
      <c r="G8808">
        <v>52</v>
      </c>
      <c r="H8808">
        <v>1</v>
      </c>
      <c r="I8808">
        <v>37</v>
      </c>
      <c r="J8808">
        <v>0</v>
      </c>
      <c r="K8808">
        <f>_xlfn.XLOOKUP(FraudData[[#This Row],[amount]],AmountRules[Amount Min],AmountRules[Risk Points],,-1)</f>
        <v>0</v>
      </c>
      <c r="L8808">
        <f>_xlfn.XLOOKUP(FraudData[[#This Row],[transaction_hour]],TimeRules[Hour Min],TimeRules[Risk Points],,-1)</f>
        <v>0</v>
      </c>
      <c r="M8808">
        <f>_xlfn.XLOOKUP(FraudData[[#This Row],[foreign_transaction]],ForeignRules[Foreign Transaction],ForeignRules[Risk Points],0)</f>
        <v>0</v>
      </c>
      <c r="N8808">
        <f>_xlfn.XLOOKUP(FraudData[[#This Row],[location_mismatch]],Table10[Location Mismatch],Table10[Risk Points],0)</f>
        <v>0</v>
      </c>
      <c r="O8808">
        <f>_xlfn.XLOOKUP(FraudData[[#This Row],[device_trust_score]],DeviceRules[Device Min],DeviceRules[Risk Points],,-1)</f>
        <v>1</v>
      </c>
      <c r="P8808">
        <f>_xlfn.XLOOKUP(FraudData[[#This Row],[velocity_last_24h]],VelocityRules[Velocity Min],VelocityRules[Risk Points],,-1)</f>
        <v>0</v>
      </c>
      <c r="Q8808">
        <f>_xlfn.XLOOKUP(FraudData[[#This Row],[merchant_category]],MerchantRules[Merchant Category],MerchantRules[Risk Points],0)</f>
        <v>1</v>
      </c>
      <c r="R8808">
        <f>SUM(FraudData[[#This Row],[Amount Risk]:[Merchant Risk]])</f>
        <v>2</v>
      </c>
      <c r="S8808" t="str" cm="1">
        <f t="array" ref="S8808">_xlfn.IFS(FraudData[[#This Row],[Fraud Risk Score]]&gt;=8,"High Risk",FraudData[[#This Row],[Fraud Risk Score]]&gt;=6,"Medium Risk",TRUE,"Low Risk")</f>
        <v>Low Risk</v>
      </c>
    </row>
    <row r="8809" spans="1:19">
      <c r="A8809">
        <v>8808</v>
      </c>
      <c r="B8809">
        <v>262.88</v>
      </c>
      <c r="C8809">
        <v>11</v>
      </c>
      <c r="D8809" t="s">
        <v>49</v>
      </c>
      <c r="E8809">
        <v>0</v>
      </c>
      <c r="F8809">
        <v>0</v>
      </c>
      <c r="G8809">
        <v>75</v>
      </c>
      <c r="H8809">
        <v>5</v>
      </c>
      <c r="I8809">
        <v>19</v>
      </c>
      <c r="J8809">
        <v>0</v>
      </c>
      <c r="K8809">
        <f>_xlfn.XLOOKUP(FraudData[[#This Row],[amount]],AmountRules[Amount Min],AmountRules[Risk Points],,-1)</f>
        <v>0</v>
      </c>
      <c r="L8809">
        <f>_xlfn.XLOOKUP(FraudData[[#This Row],[transaction_hour]],TimeRules[Hour Min],TimeRules[Risk Points],,-1)</f>
        <v>0</v>
      </c>
      <c r="M8809">
        <f>_xlfn.XLOOKUP(FraudData[[#This Row],[foreign_transaction]],ForeignRules[Foreign Transaction],ForeignRules[Risk Points],0)</f>
        <v>0</v>
      </c>
      <c r="N8809">
        <f>_xlfn.XLOOKUP(FraudData[[#This Row],[location_mismatch]],Table10[Location Mismatch],Table10[Risk Points],0)</f>
        <v>0</v>
      </c>
      <c r="O8809">
        <f>_xlfn.XLOOKUP(FraudData[[#This Row],[device_trust_score]],DeviceRules[Device Min],DeviceRules[Risk Points],,-1)</f>
        <v>0</v>
      </c>
      <c r="P8809">
        <f>_xlfn.XLOOKUP(FraudData[[#This Row],[velocity_last_24h]],VelocityRules[Velocity Min],VelocityRules[Risk Points],,-1)</f>
        <v>3</v>
      </c>
      <c r="Q8809">
        <f>_xlfn.XLOOKUP(FraudData[[#This Row],[merchant_category]],MerchantRules[Merchant Category],MerchantRules[Risk Points],0)</f>
        <v>1</v>
      </c>
      <c r="R8809">
        <f>SUM(FraudData[[#This Row],[Amount Risk]:[Merchant Risk]])</f>
        <v>4</v>
      </c>
      <c r="S8809" t="str" cm="1">
        <f t="array" ref="S8809">_xlfn.IFS(FraudData[[#This Row],[Fraud Risk Score]]&gt;=8,"High Risk",FraudData[[#This Row],[Fraud Risk Score]]&gt;=6,"Medium Risk",TRUE,"Low Risk")</f>
        <v>Low Risk</v>
      </c>
    </row>
    <row r="8810" spans="1:19">
      <c r="A8810">
        <v>8809</v>
      </c>
      <c r="B8810">
        <v>7.44</v>
      </c>
      <c r="C8810">
        <v>15</v>
      </c>
      <c r="D8810" t="s">
        <v>46</v>
      </c>
      <c r="E8810">
        <v>0</v>
      </c>
      <c r="F8810">
        <v>0</v>
      </c>
      <c r="G8810">
        <v>51</v>
      </c>
      <c r="H8810">
        <v>2</v>
      </c>
      <c r="I8810">
        <v>62</v>
      </c>
      <c r="J8810">
        <v>0</v>
      </c>
      <c r="K8810">
        <f>_xlfn.XLOOKUP(FraudData[[#This Row],[amount]],AmountRules[Amount Min],AmountRules[Risk Points],,-1)</f>
        <v>0</v>
      </c>
      <c r="L8810">
        <f>_xlfn.XLOOKUP(FraudData[[#This Row],[transaction_hour]],TimeRules[Hour Min],TimeRules[Risk Points],,-1)</f>
        <v>0</v>
      </c>
      <c r="M8810">
        <f>_xlfn.XLOOKUP(FraudData[[#This Row],[foreign_transaction]],ForeignRules[Foreign Transaction],ForeignRules[Risk Points],0)</f>
        <v>0</v>
      </c>
      <c r="N8810">
        <f>_xlfn.XLOOKUP(FraudData[[#This Row],[location_mismatch]],Table10[Location Mismatch],Table10[Risk Points],0)</f>
        <v>0</v>
      </c>
      <c r="O8810">
        <f>_xlfn.XLOOKUP(FraudData[[#This Row],[device_trust_score]],DeviceRules[Device Min],DeviceRules[Risk Points],,-1)</f>
        <v>1</v>
      </c>
      <c r="P8810">
        <f>_xlfn.XLOOKUP(FraudData[[#This Row],[velocity_last_24h]],VelocityRules[Velocity Min],VelocityRules[Risk Points],,-1)</f>
        <v>0</v>
      </c>
      <c r="Q8810">
        <f>_xlfn.XLOOKUP(FraudData[[#This Row],[merchant_category]],MerchantRules[Merchant Category],MerchantRules[Risk Points],0)</f>
        <v>0</v>
      </c>
      <c r="R8810">
        <f>SUM(FraudData[[#This Row],[Amount Risk]:[Merchant Risk]])</f>
        <v>1</v>
      </c>
      <c r="S8810" t="str" cm="1">
        <f t="array" ref="S8810">_xlfn.IFS(FraudData[[#This Row],[Fraud Risk Score]]&gt;=8,"High Risk",FraudData[[#This Row],[Fraud Risk Score]]&gt;=6,"Medium Risk",TRUE,"Low Risk")</f>
        <v>Low Risk</v>
      </c>
    </row>
    <row r="8811" spans="1:19">
      <c r="A8811">
        <v>8810</v>
      </c>
      <c r="B8811">
        <v>23.61</v>
      </c>
      <c r="C8811">
        <v>21</v>
      </c>
      <c r="D8811" t="s">
        <v>50</v>
      </c>
      <c r="E8811">
        <v>0</v>
      </c>
      <c r="F8811">
        <v>0</v>
      </c>
      <c r="G8811">
        <v>33</v>
      </c>
      <c r="H8811">
        <v>4</v>
      </c>
      <c r="I8811">
        <v>39</v>
      </c>
      <c r="J8811">
        <v>0</v>
      </c>
      <c r="K8811">
        <f>_xlfn.XLOOKUP(FraudData[[#This Row],[amount]],AmountRules[Amount Min],AmountRules[Risk Points],,-1)</f>
        <v>0</v>
      </c>
      <c r="L8811">
        <f>_xlfn.XLOOKUP(FraudData[[#This Row],[transaction_hour]],TimeRules[Hour Min],TimeRules[Risk Points],,-1)</f>
        <v>0</v>
      </c>
      <c r="M8811">
        <f>_xlfn.XLOOKUP(FraudData[[#This Row],[foreign_transaction]],ForeignRules[Foreign Transaction],ForeignRules[Risk Points],0)</f>
        <v>0</v>
      </c>
      <c r="N8811">
        <f>_xlfn.XLOOKUP(FraudData[[#This Row],[location_mismatch]],Table10[Location Mismatch],Table10[Risk Points],0)</f>
        <v>0</v>
      </c>
      <c r="O8811">
        <f>_xlfn.XLOOKUP(FraudData[[#This Row],[device_trust_score]],DeviceRules[Device Min],DeviceRules[Risk Points],,-1)</f>
        <v>2</v>
      </c>
      <c r="P8811">
        <f>_xlfn.XLOOKUP(FraudData[[#This Row],[velocity_last_24h]],VelocityRules[Velocity Min],VelocityRules[Risk Points],,-1)</f>
        <v>0</v>
      </c>
      <c r="Q8811">
        <f>_xlfn.XLOOKUP(FraudData[[#This Row],[merchant_category]],MerchantRules[Merchant Category],MerchantRules[Risk Points],0)</f>
        <v>0</v>
      </c>
      <c r="R8811">
        <f>SUM(FraudData[[#This Row],[Amount Risk]:[Merchant Risk]])</f>
        <v>2</v>
      </c>
      <c r="S8811" t="str" cm="1">
        <f t="array" ref="S8811">_xlfn.IFS(FraudData[[#This Row],[Fraud Risk Score]]&gt;=8,"High Risk",FraudData[[#This Row],[Fraud Risk Score]]&gt;=6,"Medium Risk",TRUE,"Low Risk")</f>
        <v>Low Risk</v>
      </c>
    </row>
    <row r="8812" spans="1:19">
      <c r="A8812">
        <v>8811</v>
      </c>
      <c r="B8812">
        <v>40.86</v>
      </c>
      <c r="C8812">
        <v>23</v>
      </c>
      <c r="D8812" t="s">
        <v>48</v>
      </c>
      <c r="E8812">
        <v>0</v>
      </c>
      <c r="F8812">
        <v>0</v>
      </c>
      <c r="G8812">
        <v>62</v>
      </c>
      <c r="H8812">
        <v>3</v>
      </c>
      <c r="I8812">
        <v>35</v>
      </c>
      <c r="J8812">
        <v>0</v>
      </c>
      <c r="K8812">
        <f>_xlfn.XLOOKUP(FraudData[[#This Row],[amount]],AmountRules[Amount Min],AmountRules[Risk Points],,-1)</f>
        <v>0</v>
      </c>
      <c r="L8812">
        <f>_xlfn.XLOOKUP(FraudData[[#This Row],[transaction_hour]],TimeRules[Hour Min],TimeRules[Risk Points],,-1)</f>
        <v>1</v>
      </c>
      <c r="M8812">
        <f>_xlfn.XLOOKUP(FraudData[[#This Row],[foreign_transaction]],ForeignRules[Foreign Transaction],ForeignRules[Risk Points],0)</f>
        <v>0</v>
      </c>
      <c r="N8812">
        <f>_xlfn.XLOOKUP(FraudData[[#This Row],[location_mismatch]],Table10[Location Mismatch],Table10[Risk Points],0)</f>
        <v>0</v>
      </c>
      <c r="O8812">
        <f>_xlfn.XLOOKUP(FraudData[[#This Row],[device_trust_score]],DeviceRules[Device Min],DeviceRules[Risk Points],,-1)</f>
        <v>1</v>
      </c>
      <c r="P8812">
        <f>_xlfn.XLOOKUP(FraudData[[#This Row],[velocity_last_24h]],VelocityRules[Velocity Min],VelocityRules[Risk Points],,-1)</f>
        <v>0</v>
      </c>
      <c r="Q8812">
        <f>_xlfn.XLOOKUP(FraudData[[#This Row],[merchant_category]],MerchantRules[Merchant Category],MerchantRules[Risk Points],0)</f>
        <v>0</v>
      </c>
      <c r="R8812">
        <f>SUM(FraudData[[#This Row],[Amount Risk]:[Merchant Risk]])</f>
        <v>2</v>
      </c>
      <c r="S8812" t="str" cm="1">
        <f t="array" ref="S8812">_xlfn.IFS(FraudData[[#This Row],[Fraud Risk Score]]&gt;=8,"High Risk",FraudData[[#This Row],[Fraud Risk Score]]&gt;=6,"Medium Risk",TRUE,"Low Risk")</f>
        <v>Low Risk</v>
      </c>
    </row>
    <row r="8813" spans="1:19">
      <c r="A8813">
        <v>8812</v>
      </c>
      <c r="B8813">
        <v>92.54</v>
      </c>
      <c r="C8813">
        <v>11</v>
      </c>
      <c r="D8813" t="s">
        <v>50</v>
      </c>
      <c r="E8813">
        <v>1</v>
      </c>
      <c r="F8813">
        <v>0</v>
      </c>
      <c r="G8813">
        <v>60</v>
      </c>
      <c r="H8813">
        <v>2</v>
      </c>
      <c r="I8813">
        <v>25</v>
      </c>
      <c r="J8813">
        <v>0</v>
      </c>
      <c r="K8813">
        <f>_xlfn.XLOOKUP(FraudData[[#This Row],[amount]],AmountRules[Amount Min],AmountRules[Risk Points],,-1)</f>
        <v>0</v>
      </c>
      <c r="L8813">
        <f>_xlfn.XLOOKUP(FraudData[[#This Row],[transaction_hour]],TimeRules[Hour Min],TimeRules[Risk Points],,-1)</f>
        <v>0</v>
      </c>
      <c r="M8813">
        <f>_xlfn.XLOOKUP(FraudData[[#This Row],[foreign_transaction]],ForeignRules[Foreign Transaction],ForeignRules[Risk Points],0)</f>
        <v>3</v>
      </c>
      <c r="N8813">
        <f>_xlfn.XLOOKUP(FraudData[[#This Row],[location_mismatch]],Table10[Location Mismatch],Table10[Risk Points],0)</f>
        <v>0</v>
      </c>
      <c r="O8813">
        <f>_xlfn.XLOOKUP(FraudData[[#This Row],[device_trust_score]],DeviceRules[Device Min],DeviceRules[Risk Points],,-1)</f>
        <v>1</v>
      </c>
      <c r="P8813">
        <f>_xlfn.XLOOKUP(FraudData[[#This Row],[velocity_last_24h]],VelocityRules[Velocity Min],VelocityRules[Risk Points],,-1)</f>
        <v>0</v>
      </c>
      <c r="Q8813">
        <f>_xlfn.XLOOKUP(FraudData[[#This Row],[merchant_category]],MerchantRules[Merchant Category],MerchantRules[Risk Points],0)</f>
        <v>0</v>
      </c>
      <c r="R8813">
        <f>SUM(FraudData[[#This Row],[Amount Risk]:[Merchant Risk]])</f>
        <v>4</v>
      </c>
      <c r="S8813" t="str" cm="1">
        <f t="array" ref="S8813">_xlfn.IFS(FraudData[[#This Row],[Fraud Risk Score]]&gt;=8,"High Risk",FraudData[[#This Row],[Fraud Risk Score]]&gt;=6,"Medium Risk",TRUE,"Low Risk")</f>
        <v>Low Risk</v>
      </c>
    </row>
    <row r="8814" spans="1:19">
      <c r="A8814">
        <v>8813</v>
      </c>
      <c r="B8814">
        <v>336.45</v>
      </c>
      <c r="C8814">
        <v>20</v>
      </c>
      <c r="D8814" t="s">
        <v>46</v>
      </c>
      <c r="E8814">
        <v>0</v>
      </c>
      <c r="F8814">
        <v>0</v>
      </c>
      <c r="G8814">
        <v>84</v>
      </c>
      <c r="H8814">
        <v>2</v>
      </c>
      <c r="I8814">
        <v>28</v>
      </c>
      <c r="J8814">
        <v>0</v>
      </c>
      <c r="K8814">
        <f>_xlfn.XLOOKUP(FraudData[[#This Row],[amount]],AmountRules[Amount Min],AmountRules[Risk Points],,-1)</f>
        <v>0</v>
      </c>
      <c r="L8814">
        <f>_xlfn.XLOOKUP(FraudData[[#This Row],[transaction_hour]],TimeRules[Hour Min],TimeRules[Risk Points],,-1)</f>
        <v>0</v>
      </c>
      <c r="M8814">
        <f>_xlfn.XLOOKUP(FraudData[[#This Row],[foreign_transaction]],ForeignRules[Foreign Transaction],ForeignRules[Risk Points],0)</f>
        <v>0</v>
      </c>
      <c r="N8814">
        <f>_xlfn.XLOOKUP(FraudData[[#This Row],[location_mismatch]],Table10[Location Mismatch],Table10[Risk Points],0)</f>
        <v>0</v>
      </c>
      <c r="O8814">
        <f>_xlfn.XLOOKUP(FraudData[[#This Row],[device_trust_score]],DeviceRules[Device Min],DeviceRules[Risk Points],,-1)</f>
        <v>0</v>
      </c>
      <c r="P8814">
        <f>_xlfn.XLOOKUP(FraudData[[#This Row],[velocity_last_24h]],VelocityRules[Velocity Min],VelocityRules[Risk Points],,-1)</f>
        <v>0</v>
      </c>
      <c r="Q8814">
        <f>_xlfn.XLOOKUP(FraudData[[#This Row],[merchant_category]],MerchantRules[Merchant Category],MerchantRules[Risk Points],0)</f>
        <v>0</v>
      </c>
      <c r="R8814">
        <f>SUM(FraudData[[#This Row],[Amount Risk]:[Merchant Risk]])</f>
        <v>0</v>
      </c>
      <c r="S8814" t="str" cm="1">
        <f t="array" ref="S8814">_xlfn.IFS(FraudData[[#This Row],[Fraud Risk Score]]&gt;=8,"High Risk",FraudData[[#This Row],[Fraud Risk Score]]&gt;=6,"Medium Risk",TRUE,"Low Risk")</f>
        <v>Low Risk</v>
      </c>
    </row>
    <row r="8815" spans="1:19">
      <c r="A8815">
        <v>8814</v>
      </c>
      <c r="B8815">
        <v>76.510000000000005</v>
      </c>
      <c r="C8815">
        <v>17</v>
      </c>
      <c r="D8815" t="s">
        <v>48</v>
      </c>
      <c r="E8815">
        <v>0</v>
      </c>
      <c r="F8815">
        <v>0</v>
      </c>
      <c r="G8815">
        <v>81</v>
      </c>
      <c r="H8815">
        <v>1</v>
      </c>
      <c r="I8815">
        <v>40</v>
      </c>
      <c r="J8815">
        <v>0</v>
      </c>
      <c r="K8815">
        <f>_xlfn.XLOOKUP(FraudData[[#This Row],[amount]],AmountRules[Amount Min],AmountRules[Risk Points],,-1)</f>
        <v>0</v>
      </c>
      <c r="L8815">
        <f>_xlfn.XLOOKUP(FraudData[[#This Row],[transaction_hour]],TimeRules[Hour Min],TimeRules[Risk Points],,-1)</f>
        <v>0</v>
      </c>
      <c r="M8815">
        <f>_xlfn.XLOOKUP(FraudData[[#This Row],[foreign_transaction]],ForeignRules[Foreign Transaction],ForeignRules[Risk Points],0)</f>
        <v>0</v>
      </c>
      <c r="N8815">
        <f>_xlfn.XLOOKUP(FraudData[[#This Row],[location_mismatch]],Table10[Location Mismatch],Table10[Risk Points],0)</f>
        <v>0</v>
      </c>
      <c r="O8815">
        <f>_xlfn.XLOOKUP(FraudData[[#This Row],[device_trust_score]],DeviceRules[Device Min],DeviceRules[Risk Points],,-1)</f>
        <v>0</v>
      </c>
      <c r="P8815">
        <f>_xlfn.XLOOKUP(FraudData[[#This Row],[velocity_last_24h]],VelocityRules[Velocity Min],VelocityRules[Risk Points],,-1)</f>
        <v>0</v>
      </c>
      <c r="Q8815">
        <f>_xlfn.XLOOKUP(FraudData[[#This Row],[merchant_category]],MerchantRules[Merchant Category],MerchantRules[Risk Points],0)</f>
        <v>0</v>
      </c>
      <c r="R8815">
        <f>SUM(FraudData[[#This Row],[Amount Risk]:[Merchant Risk]])</f>
        <v>0</v>
      </c>
      <c r="S8815" t="str" cm="1">
        <f t="array" ref="S8815">_xlfn.IFS(FraudData[[#This Row],[Fraud Risk Score]]&gt;=8,"High Risk",FraudData[[#This Row],[Fraud Risk Score]]&gt;=6,"Medium Risk",TRUE,"Low Risk")</f>
        <v>Low Risk</v>
      </c>
    </row>
    <row r="8816" spans="1:19">
      <c r="A8816">
        <v>8815</v>
      </c>
      <c r="B8816">
        <v>191.36</v>
      </c>
      <c r="C8816">
        <v>12</v>
      </c>
      <c r="D8816" t="s">
        <v>49</v>
      </c>
      <c r="E8816">
        <v>0</v>
      </c>
      <c r="F8816">
        <v>0</v>
      </c>
      <c r="G8816">
        <v>71</v>
      </c>
      <c r="H8816">
        <v>1</v>
      </c>
      <c r="I8816">
        <v>48</v>
      </c>
      <c r="J8816">
        <v>0</v>
      </c>
      <c r="K8816">
        <f>_xlfn.XLOOKUP(FraudData[[#This Row],[amount]],AmountRules[Amount Min],AmountRules[Risk Points],,-1)</f>
        <v>0</v>
      </c>
      <c r="L8816">
        <f>_xlfn.XLOOKUP(FraudData[[#This Row],[transaction_hour]],TimeRules[Hour Min],TimeRules[Risk Points],,-1)</f>
        <v>0</v>
      </c>
      <c r="M8816">
        <f>_xlfn.XLOOKUP(FraudData[[#This Row],[foreign_transaction]],ForeignRules[Foreign Transaction],ForeignRules[Risk Points],0)</f>
        <v>0</v>
      </c>
      <c r="N8816">
        <f>_xlfn.XLOOKUP(FraudData[[#This Row],[location_mismatch]],Table10[Location Mismatch],Table10[Risk Points],0)</f>
        <v>0</v>
      </c>
      <c r="O8816">
        <f>_xlfn.XLOOKUP(FraudData[[#This Row],[device_trust_score]],DeviceRules[Device Min],DeviceRules[Risk Points],,-1)</f>
        <v>0</v>
      </c>
      <c r="P8816">
        <f>_xlfn.XLOOKUP(FraudData[[#This Row],[velocity_last_24h]],VelocityRules[Velocity Min],VelocityRules[Risk Points],,-1)</f>
        <v>0</v>
      </c>
      <c r="Q8816">
        <f>_xlfn.XLOOKUP(FraudData[[#This Row],[merchant_category]],MerchantRules[Merchant Category],MerchantRules[Risk Points],0)</f>
        <v>1</v>
      </c>
      <c r="R8816">
        <f>SUM(FraudData[[#This Row],[Amount Risk]:[Merchant Risk]])</f>
        <v>1</v>
      </c>
      <c r="S8816" t="str" cm="1">
        <f t="array" ref="S8816">_xlfn.IFS(FraudData[[#This Row],[Fraud Risk Score]]&gt;=8,"High Risk",FraudData[[#This Row],[Fraud Risk Score]]&gt;=6,"Medium Risk",TRUE,"Low Risk")</f>
        <v>Low Risk</v>
      </c>
    </row>
    <row r="8817" spans="1:19">
      <c r="A8817">
        <v>8816</v>
      </c>
      <c r="B8817">
        <v>222.39</v>
      </c>
      <c r="C8817">
        <v>14</v>
      </c>
      <c r="D8817" t="s">
        <v>50</v>
      </c>
      <c r="E8817">
        <v>0</v>
      </c>
      <c r="F8817">
        <v>0</v>
      </c>
      <c r="G8817">
        <v>92</v>
      </c>
      <c r="H8817">
        <v>2</v>
      </c>
      <c r="I8817">
        <v>38</v>
      </c>
      <c r="J8817">
        <v>0</v>
      </c>
      <c r="K8817">
        <f>_xlfn.XLOOKUP(FraudData[[#This Row],[amount]],AmountRules[Amount Min],AmountRules[Risk Points],,-1)</f>
        <v>0</v>
      </c>
      <c r="L8817">
        <f>_xlfn.XLOOKUP(FraudData[[#This Row],[transaction_hour]],TimeRules[Hour Min],TimeRules[Risk Points],,-1)</f>
        <v>0</v>
      </c>
      <c r="M8817">
        <f>_xlfn.XLOOKUP(FraudData[[#This Row],[foreign_transaction]],ForeignRules[Foreign Transaction],ForeignRules[Risk Points],0)</f>
        <v>0</v>
      </c>
      <c r="N8817">
        <f>_xlfn.XLOOKUP(FraudData[[#This Row],[location_mismatch]],Table10[Location Mismatch],Table10[Risk Points],0)</f>
        <v>0</v>
      </c>
      <c r="O8817">
        <f>_xlfn.XLOOKUP(FraudData[[#This Row],[device_trust_score]],DeviceRules[Device Min],DeviceRules[Risk Points],,-1)</f>
        <v>0</v>
      </c>
      <c r="P8817">
        <f>_xlfn.XLOOKUP(FraudData[[#This Row],[velocity_last_24h]],VelocityRules[Velocity Min],VelocityRules[Risk Points],,-1)</f>
        <v>0</v>
      </c>
      <c r="Q8817">
        <f>_xlfn.XLOOKUP(FraudData[[#This Row],[merchant_category]],MerchantRules[Merchant Category],MerchantRules[Risk Points],0)</f>
        <v>0</v>
      </c>
      <c r="R8817">
        <f>SUM(FraudData[[#This Row],[Amount Risk]:[Merchant Risk]])</f>
        <v>0</v>
      </c>
      <c r="S8817" t="str" cm="1">
        <f t="array" ref="S8817">_xlfn.IFS(FraudData[[#This Row],[Fraud Risk Score]]&gt;=8,"High Risk",FraudData[[#This Row],[Fraud Risk Score]]&gt;=6,"Medium Risk",TRUE,"Low Risk")</f>
        <v>Low Risk</v>
      </c>
    </row>
    <row r="8818" spans="1:19">
      <c r="A8818">
        <v>8817</v>
      </c>
      <c r="B8818">
        <v>158.82</v>
      </c>
      <c r="C8818">
        <v>15</v>
      </c>
      <c r="D8818" t="s">
        <v>50</v>
      </c>
      <c r="E8818">
        <v>0</v>
      </c>
      <c r="F8818">
        <v>0</v>
      </c>
      <c r="G8818">
        <v>75</v>
      </c>
      <c r="H8818">
        <v>2</v>
      </c>
      <c r="I8818">
        <v>43</v>
      </c>
      <c r="J8818">
        <v>0</v>
      </c>
      <c r="K8818">
        <f>_xlfn.XLOOKUP(FraudData[[#This Row],[amount]],AmountRules[Amount Min],AmountRules[Risk Points],,-1)</f>
        <v>0</v>
      </c>
      <c r="L8818">
        <f>_xlfn.XLOOKUP(FraudData[[#This Row],[transaction_hour]],TimeRules[Hour Min],TimeRules[Risk Points],,-1)</f>
        <v>0</v>
      </c>
      <c r="M8818">
        <f>_xlfn.XLOOKUP(FraudData[[#This Row],[foreign_transaction]],ForeignRules[Foreign Transaction],ForeignRules[Risk Points],0)</f>
        <v>0</v>
      </c>
      <c r="N8818">
        <f>_xlfn.XLOOKUP(FraudData[[#This Row],[location_mismatch]],Table10[Location Mismatch],Table10[Risk Points],0)</f>
        <v>0</v>
      </c>
      <c r="O8818">
        <f>_xlfn.XLOOKUP(FraudData[[#This Row],[device_trust_score]],DeviceRules[Device Min],DeviceRules[Risk Points],,-1)</f>
        <v>0</v>
      </c>
      <c r="P8818">
        <f>_xlfn.XLOOKUP(FraudData[[#This Row],[velocity_last_24h]],VelocityRules[Velocity Min],VelocityRules[Risk Points],,-1)</f>
        <v>0</v>
      </c>
      <c r="Q8818">
        <f>_xlfn.XLOOKUP(FraudData[[#This Row],[merchant_category]],MerchantRules[Merchant Category],MerchantRules[Risk Points],0)</f>
        <v>0</v>
      </c>
      <c r="R8818">
        <f>SUM(FraudData[[#This Row],[Amount Risk]:[Merchant Risk]])</f>
        <v>0</v>
      </c>
      <c r="S8818" t="str" cm="1">
        <f t="array" ref="S8818">_xlfn.IFS(FraudData[[#This Row],[Fraud Risk Score]]&gt;=8,"High Risk",FraudData[[#This Row],[Fraud Risk Score]]&gt;=6,"Medium Risk",TRUE,"Low Risk")</f>
        <v>Low Risk</v>
      </c>
    </row>
    <row r="8819" spans="1:19">
      <c r="A8819">
        <v>8818</v>
      </c>
      <c r="B8819">
        <v>79.56</v>
      </c>
      <c r="C8819">
        <v>3</v>
      </c>
      <c r="D8819" t="s">
        <v>48</v>
      </c>
      <c r="E8819">
        <v>0</v>
      </c>
      <c r="F8819">
        <v>0</v>
      </c>
      <c r="G8819">
        <v>82</v>
      </c>
      <c r="H8819">
        <v>2</v>
      </c>
      <c r="I8819">
        <v>61</v>
      </c>
      <c r="J8819">
        <v>0</v>
      </c>
      <c r="K8819">
        <f>_xlfn.XLOOKUP(FraudData[[#This Row],[amount]],AmountRules[Amount Min],AmountRules[Risk Points],,-1)</f>
        <v>0</v>
      </c>
      <c r="L8819">
        <f>_xlfn.XLOOKUP(FraudData[[#This Row],[transaction_hour]],TimeRules[Hour Min],TimeRules[Risk Points],,-1)</f>
        <v>3</v>
      </c>
      <c r="M8819">
        <f>_xlfn.XLOOKUP(FraudData[[#This Row],[foreign_transaction]],ForeignRules[Foreign Transaction],ForeignRules[Risk Points],0)</f>
        <v>0</v>
      </c>
      <c r="N8819">
        <f>_xlfn.XLOOKUP(FraudData[[#This Row],[location_mismatch]],Table10[Location Mismatch],Table10[Risk Points],0)</f>
        <v>0</v>
      </c>
      <c r="O8819">
        <f>_xlfn.XLOOKUP(FraudData[[#This Row],[device_trust_score]],DeviceRules[Device Min],DeviceRules[Risk Points],,-1)</f>
        <v>0</v>
      </c>
      <c r="P8819">
        <f>_xlfn.XLOOKUP(FraudData[[#This Row],[velocity_last_24h]],VelocityRules[Velocity Min],VelocityRules[Risk Points],,-1)</f>
        <v>0</v>
      </c>
      <c r="Q8819">
        <f>_xlfn.XLOOKUP(FraudData[[#This Row],[merchant_category]],MerchantRules[Merchant Category],MerchantRules[Risk Points],0)</f>
        <v>0</v>
      </c>
      <c r="R8819">
        <f>SUM(FraudData[[#This Row],[Amount Risk]:[Merchant Risk]])</f>
        <v>3</v>
      </c>
      <c r="S8819" t="str" cm="1">
        <f t="array" ref="S8819">_xlfn.IFS(FraudData[[#This Row],[Fraud Risk Score]]&gt;=8,"High Risk",FraudData[[#This Row],[Fraud Risk Score]]&gt;=6,"Medium Risk",TRUE,"Low Risk")</f>
        <v>Low Risk</v>
      </c>
    </row>
    <row r="8820" spans="1:19">
      <c r="A8820">
        <v>8819</v>
      </c>
      <c r="B8820">
        <v>154.88999999999999</v>
      </c>
      <c r="C8820">
        <v>11</v>
      </c>
      <c r="D8820" t="s">
        <v>49</v>
      </c>
      <c r="E8820">
        <v>1</v>
      </c>
      <c r="F8820">
        <v>0</v>
      </c>
      <c r="G8820">
        <v>72</v>
      </c>
      <c r="H8820">
        <v>4</v>
      </c>
      <c r="I8820">
        <v>66</v>
      </c>
      <c r="J8820">
        <v>0</v>
      </c>
      <c r="K8820">
        <f>_xlfn.XLOOKUP(FraudData[[#This Row],[amount]],AmountRules[Amount Min],AmountRules[Risk Points],,-1)</f>
        <v>0</v>
      </c>
      <c r="L8820">
        <f>_xlfn.XLOOKUP(FraudData[[#This Row],[transaction_hour]],TimeRules[Hour Min],TimeRules[Risk Points],,-1)</f>
        <v>0</v>
      </c>
      <c r="M8820">
        <f>_xlfn.XLOOKUP(FraudData[[#This Row],[foreign_transaction]],ForeignRules[Foreign Transaction],ForeignRules[Risk Points],0)</f>
        <v>3</v>
      </c>
      <c r="N8820">
        <f>_xlfn.XLOOKUP(FraudData[[#This Row],[location_mismatch]],Table10[Location Mismatch],Table10[Risk Points],0)</f>
        <v>0</v>
      </c>
      <c r="O8820">
        <f>_xlfn.XLOOKUP(FraudData[[#This Row],[device_trust_score]],DeviceRules[Device Min],DeviceRules[Risk Points],,-1)</f>
        <v>0</v>
      </c>
      <c r="P8820">
        <f>_xlfn.XLOOKUP(FraudData[[#This Row],[velocity_last_24h]],VelocityRules[Velocity Min],VelocityRules[Risk Points],,-1)</f>
        <v>0</v>
      </c>
      <c r="Q8820">
        <f>_xlfn.XLOOKUP(FraudData[[#This Row],[merchant_category]],MerchantRules[Merchant Category],MerchantRules[Risk Points],0)</f>
        <v>1</v>
      </c>
      <c r="R8820">
        <f>SUM(FraudData[[#This Row],[Amount Risk]:[Merchant Risk]])</f>
        <v>4</v>
      </c>
      <c r="S8820" t="str" cm="1">
        <f t="array" ref="S8820">_xlfn.IFS(FraudData[[#This Row],[Fraud Risk Score]]&gt;=8,"High Risk",FraudData[[#This Row],[Fraud Risk Score]]&gt;=6,"Medium Risk",TRUE,"Low Risk")</f>
        <v>Low Risk</v>
      </c>
    </row>
    <row r="8821" spans="1:19">
      <c r="A8821">
        <v>8820</v>
      </c>
      <c r="B8821">
        <v>75.41</v>
      </c>
      <c r="C8821">
        <v>16</v>
      </c>
      <c r="D8821" t="s">
        <v>50</v>
      </c>
      <c r="E8821">
        <v>0</v>
      </c>
      <c r="F8821">
        <v>0</v>
      </c>
      <c r="G8821">
        <v>83</v>
      </c>
      <c r="H8821">
        <v>3</v>
      </c>
      <c r="I8821">
        <v>41</v>
      </c>
      <c r="J8821">
        <v>0</v>
      </c>
      <c r="K8821">
        <f>_xlfn.XLOOKUP(FraudData[[#This Row],[amount]],AmountRules[Amount Min],AmountRules[Risk Points],,-1)</f>
        <v>0</v>
      </c>
      <c r="L8821">
        <f>_xlfn.XLOOKUP(FraudData[[#This Row],[transaction_hour]],TimeRules[Hour Min],TimeRules[Risk Points],,-1)</f>
        <v>0</v>
      </c>
      <c r="M8821">
        <f>_xlfn.XLOOKUP(FraudData[[#This Row],[foreign_transaction]],ForeignRules[Foreign Transaction],ForeignRules[Risk Points],0)</f>
        <v>0</v>
      </c>
      <c r="N8821">
        <f>_xlfn.XLOOKUP(FraudData[[#This Row],[location_mismatch]],Table10[Location Mismatch],Table10[Risk Points],0)</f>
        <v>0</v>
      </c>
      <c r="O8821">
        <f>_xlfn.XLOOKUP(FraudData[[#This Row],[device_trust_score]],DeviceRules[Device Min],DeviceRules[Risk Points],,-1)</f>
        <v>0</v>
      </c>
      <c r="P8821">
        <f>_xlfn.XLOOKUP(FraudData[[#This Row],[velocity_last_24h]],VelocityRules[Velocity Min],VelocityRules[Risk Points],,-1)</f>
        <v>0</v>
      </c>
      <c r="Q8821">
        <f>_xlfn.XLOOKUP(FraudData[[#This Row],[merchant_category]],MerchantRules[Merchant Category],MerchantRules[Risk Points],0)</f>
        <v>0</v>
      </c>
      <c r="R8821">
        <f>SUM(FraudData[[#This Row],[Amount Risk]:[Merchant Risk]])</f>
        <v>0</v>
      </c>
      <c r="S8821" t="str" cm="1">
        <f t="array" ref="S8821">_xlfn.IFS(FraudData[[#This Row],[Fraud Risk Score]]&gt;=8,"High Risk",FraudData[[#This Row],[Fraud Risk Score]]&gt;=6,"Medium Risk",TRUE,"Low Risk")</f>
        <v>Low Risk</v>
      </c>
    </row>
    <row r="8822" spans="1:19">
      <c r="A8822">
        <v>8821</v>
      </c>
      <c r="B8822">
        <v>15.77</v>
      </c>
      <c r="C8822">
        <v>0</v>
      </c>
      <c r="D8822" t="s">
        <v>48</v>
      </c>
      <c r="E8822">
        <v>0</v>
      </c>
      <c r="F8822">
        <v>0</v>
      </c>
      <c r="G8822">
        <v>71</v>
      </c>
      <c r="H8822">
        <v>0</v>
      </c>
      <c r="I8822">
        <v>53</v>
      </c>
      <c r="J8822">
        <v>0</v>
      </c>
      <c r="K8822">
        <f>_xlfn.XLOOKUP(FraudData[[#This Row],[amount]],AmountRules[Amount Min],AmountRules[Risk Points],,-1)</f>
        <v>0</v>
      </c>
      <c r="L8822">
        <f>_xlfn.XLOOKUP(FraudData[[#This Row],[transaction_hour]],TimeRules[Hour Min],TimeRules[Risk Points],,-1)</f>
        <v>3</v>
      </c>
      <c r="M8822">
        <f>_xlfn.XLOOKUP(FraudData[[#This Row],[foreign_transaction]],ForeignRules[Foreign Transaction],ForeignRules[Risk Points],0)</f>
        <v>0</v>
      </c>
      <c r="N8822">
        <f>_xlfn.XLOOKUP(FraudData[[#This Row],[location_mismatch]],Table10[Location Mismatch],Table10[Risk Points],0)</f>
        <v>0</v>
      </c>
      <c r="O8822">
        <f>_xlfn.XLOOKUP(FraudData[[#This Row],[device_trust_score]],DeviceRules[Device Min],DeviceRules[Risk Points],,-1)</f>
        <v>0</v>
      </c>
      <c r="P8822">
        <f>_xlfn.XLOOKUP(FraudData[[#This Row],[velocity_last_24h]],VelocityRules[Velocity Min],VelocityRules[Risk Points],,-1)</f>
        <v>0</v>
      </c>
      <c r="Q8822">
        <f>_xlfn.XLOOKUP(FraudData[[#This Row],[merchant_category]],MerchantRules[Merchant Category],MerchantRules[Risk Points],0)</f>
        <v>0</v>
      </c>
      <c r="R8822">
        <f>SUM(FraudData[[#This Row],[Amount Risk]:[Merchant Risk]])</f>
        <v>3</v>
      </c>
      <c r="S8822" t="str" cm="1">
        <f t="array" ref="S8822">_xlfn.IFS(FraudData[[#This Row],[Fraud Risk Score]]&gt;=8,"High Risk",FraudData[[#This Row],[Fraud Risk Score]]&gt;=6,"Medium Risk",TRUE,"Low Risk")</f>
        <v>Low Risk</v>
      </c>
    </row>
    <row r="8823" spans="1:19">
      <c r="A8823">
        <v>8822</v>
      </c>
      <c r="B8823">
        <v>888.16</v>
      </c>
      <c r="C8823">
        <v>21</v>
      </c>
      <c r="D8823" t="s">
        <v>50</v>
      </c>
      <c r="E8823">
        <v>0</v>
      </c>
      <c r="F8823">
        <v>0</v>
      </c>
      <c r="G8823">
        <v>39</v>
      </c>
      <c r="H8823">
        <v>0</v>
      </c>
      <c r="I8823">
        <v>69</v>
      </c>
      <c r="J8823">
        <v>0</v>
      </c>
      <c r="K8823">
        <f>_xlfn.XLOOKUP(FraudData[[#This Row],[amount]],AmountRules[Amount Min],AmountRules[Risk Points],,-1)</f>
        <v>1</v>
      </c>
      <c r="L8823">
        <f>_xlfn.XLOOKUP(FraudData[[#This Row],[transaction_hour]],TimeRules[Hour Min],TimeRules[Risk Points],,-1)</f>
        <v>0</v>
      </c>
      <c r="M8823">
        <f>_xlfn.XLOOKUP(FraudData[[#This Row],[foreign_transaction]],ForeignRules[Foreign Transaction],ForeignRules[Risk Points],0)</f>
        <v>0</v>
      </c>
      <c r="N8823">
        <f>_xlfn.XLOOKUP(FraudData[[#This Row],[location_mismatch]],Table10[Location Mismatch],Table10[Risk Points],0)</f>
        <v>0</v>
      </c>
      <c r="O8823">
        <f>_xlfn.XLOOKUP(FraudData[[#This Row],[device_trust_score]],DeviceRules[Device Min],DeviceRules[Risk Points],,-1)</f>
        <v>2</v>
      </c>
      <c r="P8823">
        <f>_xlfn.XLOOKUP(FraudData[[#This Row],[velocity_last_24h]],VelocityRules[Velocity Min],VelocityRules[Risk Points],,-1)</f>
        <v>0</v>
      </c>
      <c r="Q8823">
        <f>_xlfn.XLOOKUP(FraudData[[#This Row],[merchant_category]],MerchantRules[Merchant Category],MerchantRules[Risk Points],0)</f>
        <v>0</v>
      </c>
      <c r="R8823">
        <f>SUM(FraudData[[#This Row],[Amount Risk]:[Merchant Risk]])</f>
        <v>3</v>
      </c>
      <c r="S8823" t="str" cm="1">
        <f t="array" ref="S8823">_xlfn.IFS(FraudData[[#This Row],[Fraud Risk Score]]&gt;=8,"High Risk",FraudData[[#This Row],[Fraud Risk Score]]&gt;=6,"Medium Risk",TRUE,"Low Risk")</f>
        <v>Low Risk</v>
      </c>
    </row>
    <row r="8824" spans="1:19">
      <c r="A8824">
        <v>8823</v>
      </c>
      <c r="B8824">
        <v>24.49</v>
      </c>
      <c r="C8824">
        <v>17</v>
      </c>
      <c r="D8824" t="s">
        <v>49</v>
      </c>
      <c r="E8824">
        <v>1</v>
      </c>
      <c r="F8824">
        <v>0</v>
      </c>
      <c r="G8824">
        <v>96</v>
      </c>
      <c r="H8824">
        <v>5</v>
      </c>
      <c r="I8824">
        <v>53</v>
      </c>
      <c r="J8824">
        <v>0</v>
      </c>
      <c r="K8824">
        <f>_xlfn.XLOOKUP(FraudData[[#This Row],[amount]],AmountRules[Amount Min],AmountRules[Risk Points],,-1)</f>
        <v>0</v>
      </c>
      <c r="L8824">
        <f>_xlfn.XLOOKUP(FraudData[[#This Row],[transaction_hour]],TimeRules[Hour Min],TimeRules[Risk Points],,-1)</f>
        <v>0</v>
      </c>
      <c r="M8824">
        <f>_xlfn.XLOOKUP(FraudData[[#This Row],[foreign_transaction]],ForeignRules[Foreign Transaction],ForeignRules[Risk Points],0)</f>
        <v>3</v>
      </c>
      <c r="N8824">
        <f>_xlfn.XLOOKUP(FraudData[[#This Row],[location_mismatch]],Table10[Location Mismatch],Table10[Risk Points],0)</f>
        <v>0</v>
      </c>
      <c r="O8824">
        <f>_xlfn.XLOOKUP(FraudData[[#This Row],[device_trust_score]],DeviceRules[Device Min],DeviceRules[Risk Points],,-1)</f>
        <v>0</v>
      </c>
      <c r="P8824">
        <f>_xlfn.XLOOKUP(FraudData[[#This Row],[velocity_last_24h]],VelocityRules[Velocity Min],VelocityRules[Risk Points],,-1)</f>
        <v>3</v>
      </c>
      <c r="Q8824">
        <f>_xlfn.XLOOKUP(FraudData[[#This Row],[merchant_category]],MerchantRules[Merchant Category],MerchantRules[Risk Points],0)</f>
        <v>1</v>
      </c>
      <c r="R8824">
        <f>SUM(FraudData[[#This Row],[Amount Risk]:[Merchant Risk]])</f>
        <v>7</v>
      </c>
      <c r="S8824" t="str" cm="1">
        <f t="array" ref="S8824">_xlfn.IFS(FraudData[[#This Row],[Fraud Risk Score]]&gt;=8,"High Risk",FraudData[[#This Row],[Fraud Risk Score]]&gt;=6,"Medium Risk",TRUE,"Low Risk")</f>
        <v>Medium Risk</v>
      </c>
    </row>
    <row r="8825" spans="1:19">
      <c r="A8825">
        <v>8824</v>
      </c>
      <c r="B8825">
        <v>13.52</v>
      </c>
      <c r="C8825">
        <v>21</v>
      </c>
      <c r="D8825" t="s">
        <v>49</v>
      </c>
      <c r="E8825">
        <v>0</v>
      </c>
      <c r="F8825">
        <v>0</v>
      </c>
      <c r="G8825">
        <v>26</v>
      </c>
      <c r="H8825">
        <v>7</v>
      </c>
      <c r="I8825">
        <v>34</v>
      </c>
      <c r="J8825">
        <v>0</v>
      </c>
      <c r="K8825">
        <f>_xlfn.XLOOKUP(FraudData[[#This Row],[amount]],AmountRules[Amount Min],AmountRules[Risk Points],,-1)</f>
        <v>0</v>
      </c>
      <c r="L8825">
        <f>_xlfn.XLOOKUP(FraudData[[#This Row],[transaction_hour]],TimeRules[Hour Min],TimeRules[Risk Points],,-1)</f>
        <v>0</v>
      </c>
      <c r="M8825">
        <f>_xlfn.XLOOKUP(FraudData[[#This Row],[foreign_transaction]],ForeignRules[Foreign Transaction],ForeignRules[Risk Points],0)</f>
        <v>0</v>
      </c>
      <c r="N8825">
        <f>_xlfn.XLOOKUP(FraudData[[#This Row],[location_mismatch]],Table10[Location Mismatch],Table10[Risk Points],0)</f>
        <v>0</v>
      </c>
      <c r="O8825">
        <f>_xlfn.XLOOKUP(FraudData[[#This Row],[device_trust_score]],DeviceRules[Device Min],DeviceRules[Risk Points],,-1)</f>
        <v>3</v>
      </c>
      <c r="P8825">
        <f>_xlfn.XLOOKUP(FraudData[[#This Row],[velocity_last_24h]],VelocityRules[Velocity Min],VelocityRules[Risk Points],,-1)</f>
        <v>2</v>
      </c>
      <c r="Q8825">
        <f>_xlfn.XLOOKUP(FraudData[[#This Row],[merchant_category]],MerchantRules[Merchant Category],MerchantRules[Risk Points],0)</f>
        <v>1</v>
      </c>
      <c r="R8825">
        <f>SUM(FraudData[[#This Row],[Amount Risk]:[Merchant Risk]])</f>
        <v>6</v>
      </c>
      <c r="S8825" t="str" cm="1">
        <f t="array" ref="S8825">_xlfn.IFS(FraudData[[#This Row],[Fraud Risk Score]]&gt;=8,"High Risk",FraudData[[#This Row],[Fraud Risk Score]]&gt;=6,"Medium Risk",TRUE,"Low Risk")</f>
        <v>Medium Risk</v>
      </c>
    </row>
    <row r="8826" spans="1:19">
      <c r="A8826">
        <v>8825</v>
      </c>
      <c r="B8826">
        <v>379.46</v>
      </c>
      <c r="C8826">
        <v>15</v>
      </c>
      <c r="D8826" t="s">
        <v>47</v>
      </c>
      <c r="E8826">
        <v>0</v>
      </c>
      <c r="F8826">
        <v>0</v>
      </c>
      <c r="G8826">
        <v>85</v>
      </c>
      <c r="H8826">
        <v>0</v>
      </c>
      <c r="I8826">
        <v>59</v>
      </c>
      <c r="J8826">
        <v>0</v>
      </c>
      <c r="K8826">
        <f>_xlfn.XLOOKUP(FraudData[[#This Row],[amount]],AmountRules[Amount Min],AmountRules[Risk Points],,-1)</f>
        <v>0</v>
      </c>
      <c r="L8826">
        <f>_xlfn.XLOOKUP(FraudData[[#This Row],[transaction_hour]],TimeRules[Hour Min],TimeRules[Risk Points],,-1)</f>
        <v>0</v>
      </c>
      <c r="M8826">
        <f>_xlfn.XLOOKUP(FraudData[[#This Row],[foreign_transaction]],ForeignRules[Foreign Transaction],ForeignRules[Risk Points],0)</f>
        <v>0</v>
      </c>
      <c r="N8826">
        <f>_xlfn.XLOOKUP(FraudData[[#This Row],[location_mismatch]],Table10[Location Mismatch],Table10[Risk Points],0)</f>
        <v>0</v>
      </c>
      <c r="O8826">
        <f>_xlfn.XLOOKUP(FraudData[[#This Row],[device_trust_score]],DeviceRules[Device Min],DeviceRules[Risk Points],,-1)</f>
        <v>0</v>
      </c>
      <c r="P8826">
        <f>_xlfn.XLOOKUP(FraudData[[#This Row],[velocity_last_24h]],VelocityRules[Velocity Min],VelocityRules[Risk Points],,-1)</f>
        <v>0</v>
      </c>
      <c r="Q8826">
        <f>_xlfn.XLOOKUP(FraudData[[#This Row],[merchant_category]],MerchantRules[Merchant Category],MerchantRules[Risk Points],0)</f>
        <v>0</v>
      </c>
      <c r="R8826">
        <f>SUM(FraudData[[#This Row],[Amount Risk]:[Merchant Risk]])</f>
        <v>0</v>
      </c>
      <c r="S8826" t="str" cm="1">
        <f t="array" ref="S8826">_xlfn.IFS(FraudData[[#This Row],[Fraud Risk Score]]&gt;=8,"High Risk",FraudData[[#This Row],[Fraud Risk Score]]&gt;=6,"Medium Risk",TRUE,"Low Risk")</f>
        <v>Low Risk</v>
      </c>
    </row>
    <row r="8827" spans="1:19">
      <c r="A8827">
        <v>8826</v>
      </c>
      <c r="B8827">
        <v>64.67</v>
      </c>
      <c r="C8827">
        <v>0</v>
      </c>
      <c r="D8827" t="s">
        <v>48</v>
      </c>
      <c r="E8827">
        <v>0</v>
      </c>
      <c r="F8827">
        <v>0</v>
      </c>
      <c r="G8827">
        <v>64</v>
      </c>
      <c r="H8827">
        <v>0</v>
      </c>
      <c r="I8827">
        <v>65</v>
      </c>
      <c r="J8827">
        <v>0</v>
      </c>
      <c r="K8827">
        <f>_xlfn.XLOOKUP(FraudData[[#This Row],[amount]],AmountRules[Amount Min],AmountRules[Risk Points],,-1)</f>
        <v>0</v>
      </c>
      <c r="L8827">
        <f>_xlfn.XLOOKUP(FraudData[[#This Row],[transaction_hour]],TimeRules[Hour Min],TimeRules[Risk Points],,-1)</f>
        <v>3</v>
      </c>
      <c r="M8827">
        <f>_xlfn.XLOOKUP(FraudData[[#This Row],[foreign_transaction]],ForeignRules[Foreign Transaction],ForeignRules[Risk Points],0)</f>
        <v>0</v>
      </c>
      <c r="N8827">
        <f>_xlfn.XLOOKUP(FraudData[[#This Row],[location_mismatch]],Table10[Location Mismatch],Table10[Risk Points],0)</f>
        <v>0</v>
      </c>
      <c r="O8827">
        <f>_xlfn.XLOOKUP(FraudData[[#This Row],[device_trust_score]],DeviceRules[Device Min],DeviceRules[Risk Points],,-1)</f>
        <v>1</v>
      </c>
      <c r="P8827">
        <f>_xlfn.XLOOKUP(FraudData[[#This Row],[velocity_last_24h]],VelocityRules[Velocity Min],VelocityRules[Risk Points],,-1)</f>
        <v>0</v>
      </c>
      <c r="Q8827">
        <f>_xlfn.XLOOKUP(FraudData[[#This Row],[merchant_category]],MerchantRules[Merchant Category],MerchantRules[Risk Points],0)</f>
        <v>0</v>
      </c>
      <c r="R8827">
        <f>SUM(FraudData[[#This Row],[Amount Risk]:[Merchant Risk]])</f>
        <v>4</v>
      </c>
      <c r="S8827" t="str" cm="1">
        <f t="array" ref="S8827">_xlfn.IFS(FraudData[[#This Row],[Fraud Risk Score]]&gt;=8,"High Risk",FraudData[[#This Row],[Fraud Risk Score]]&gt;=6,"Medium Risk",TRUE,"Low Risk")</f>
        <v>Low Risk</v>
      </c>
    </row>
    <row r="8828" spans="1:19">
      <c r="A8828">
        <v>8827</v>
      </c>
      <c r="B8828">
        <v>189.12</v>
      </c>
      <c r="C8828">
        <v>9</v>
      </c>
      <c r="D8828" t="s">
        <v>46</v>
      </c>
      <c r="E8828">
        <v>0</v>
      </c>
      <c r="F8828">
        <v>1</v>
      </c>
      <c r="G8828">
        <v>67</v>
      </c>
      <c r="H8828">
        <v>3</v>
      </c>
      <c r="I8828">
        <v>64</v>
      </c>
      <c r="J8828">
        <v>0</v>
      </c>
      <c r="K8828">
        <f>_xlfn.XLOOKUP(FraudData[[#This Row],[amount]],AmountRules[Amount Min],AmountRules[Risk Points],,-1)</f>
        <v>0</v>
      </c>
      <c r="L8828">
        <f>_xlfn.XLOOKUP(FraudData[[#This Row],[transaction_hour]],TimeRules[Hour Min],TimeRules[Risk Points],,-1)</f>
        <v>0</v>
      </c>
      <c r="M8828">
        <f>_xlfn.XLOOKUP(FraudData[[#This Row],[foreign_transaction]],ForeignRules[Foreign Transaction],ForeignRules[Risk Points],0)</f>
        <v>0</v>
      </c>
      <c r="N8828">
        <f>_xlfn.XLOOKUP(FraudData[[#This Row],[location_mismatch]],Table10[Location Mismatch],Table10[Risk Points],0)</f>
        <v>3</v>
      </c>
      <c r="O8828">
        <f>_xlfn.XLOOKUP(FraudData[[#This Row],[device_trust_score]],DeviceRules[Device Min],DeviceRules[Risk Points],,-1)</f>
        <v>1</v>
      </c>
      <c r="P8828">
        <f>_xlfn.XLOOKUP(FraudData[[#This Row],[velocity_last_24h]],VelocityRules[Velocity Min],VelocityRules[Risk Points],,-1)</f>
        <v>0</v>
      </c>
      <c r="Q8828">
        <f>_xlfn.XLOOKUP(FraudData[[#This Row],[merchant_category]],MerchantRules[Merchant Category],MerchantRules[Risk Points],0)</f>
        <v>0</v>
      </c>
      <c r="R8828">
        <f>SUM(FraudData[[#This Row],[Amount Risk]:[Merchant Risk]])</f>
        <v>4</v>
      </c>
      <c r="S8828" t="str" cm="1">
        <f t="array" ref="S8828">_xlfn.IFS(FraudData[[#This Row],[Fraud Risk Score]]&gt;=8,"High Risk",FraudData[[#This Row],[Fraud Risk Score]]&gt;=6,"Medium Risk",TRUE,"Low Risk")</f>
        <v>Low Risk</v>
      </c>
    </row>
    <row r="8829" spans="1:19">
      <c r="A8829">
        <v>8828</v>
      </c>
      <c r="B8829">
        <v>71.819999999999993</v>
      </c>
      <c r="C8829">
        <v>18</v>
      </c>
      <c r="D8829" t="s">
        <v>50</v>
      </c>
      <c r="E8829">
        <v>0</v>
      </c>
      <c r="F8829">
        <v>1</v>
      </c>
      <c r="G8829">
        <v>72</v>
      </c>
      <c r="H8829">
        <v>1</v>
      </c>
      <c r="I8829">
        <v>51</v>
      </c>
      <c r="J8829">
        <v>0</v>
      </c>
      <c r="K8829">
        <f>_xlfn.XLOOKUP(FraudData[[#This Row],[amount]],AmountRules[Amount Min],AmountRules[Risk Points],,-1)</f>
        <v>0</v>
      </c>
      <c r="L8829">
        <f>_xlfn.XLOOKUP(FraudData[[#This Row],[transaction_hour]],TimeRules[Hour Min],TimeRules[Risk Points],,-1)</f>
        <v>0</v>
      </c>
      <c r="M8829">
        <f>_xlfn.XLOOKUP(FraudData[[#This Row],[foreign_transaction]],ForeignRules[Foreign Transaction],ForeignRules[Risk Points],0)</f>
        <v>0</v>
      </c>
      <c r="N8829">
        <f>_xlfn.XLOOKUP(FraudData[[#This Row],[location_mismatch]],Table10[Location Mismatch],Table10[Risk Points],0)</f>
        <v>3</v>
      </c>
      <c r="O8829">
        <f>_xlfn.XLOOKUP(FraudData[[#This Row],[device_trust_score]],DeviceRules[Device Min],DeviceRules[Risk Points],,-1)</f>
        <v>0</v>
      </c>
      <c r="P8829">
        <f>_xlfn.XLOOKUP(FraudData[[#This Row],[velocity_last_24h]],VelocityRules[Velocity Min],VelocityRules[Risk Points],,-1)</f>
        <v>0</v>
      </c>
      <c r="Q8829">
        <f>_xlfn.XLOOKUP(FraudData[[#This Row],[merchant_category]],MerchantRules[Merchant Category],MerchantRules[Risk Points],0)</f>
        <v>0</v>
      </c>
      <c r="R8829">
        <f>SUM(FraudData[[#This Row],[Amount Risk]:[Merchant Risk]])</f>
        <v>3</v>
      </c>
      <c r="S8829" t="str" cm="1">
        <f t="array" ref="S8829">_xlfn.IFS(FraudData[[#This Row],[Fraud Risk Score]]&gt;=8,"High Risk",FraudData[[#This Row],[Fraud Risk Score]]&gt;=6,"Medium Risk",TRUE,"Low Risk")</f>
        <v>Low Risk</v>
      </c>
    </row>
    <row r="8830" spans="1:19">
      <c r="A8830">
        <v>8829</v>
      </c>
      <c r="B8830">
        <v>89.4</v>
      </c>
      <c r="C8830">
        <v>15</v>
      </c>
      <c r="D8830" t="s">
        <v>49</v>
      </c>
      <c r="E8830">
        <v>0</v>
      </c>
      <c r="F8830">
        <v>0</v>
      </c>
      <c r="G8830">
        <v>96</v>
      </c>
      <c r="H8830">
        <v>0</v>
      </c>
      <c r="I8830">
        <v>31</v>
      </c>
      <c r="J8830">
        <v>0</v>
      </c>
      <c r="K8830">
        <f>_xlfn.XLOOKUP(FraudData[[#This Row],[amount]],AmountRules[Amount Min],AmountRules[Risk Points],,-1)</f>
        <v>0</v>
      </c>
      <c r="L8830">
        <f>_xlfn.XLOOKUP(FraudData[[#This Row],[transaction_hour]],TimeRules[Hour Min],TimeRules[Risk Points],,-1)</f>
        <v>0</v>
      </c>
      <c r="M8830">
        <f>_xlfn.XLOOKUP(FraudData[[#This Row],[foreign_transaction]],ForeignRules[Foreign Transaction],ForeignRules[Risk Points],0)</f>
        <v>0</v>
      </c>
      <c r="N8830">
        <f>_xlfn.XLOOKUP(FraudData[[#This Row],[location_mismatch]],Table10[Location Mismatch],Table10[Risk Points],0)</f>
        <v>0</v>
      </c>
      <c r="O8830">
        <f>_xlfn.XLOOKUP(FraudData[[#This Row],[device_trust_score]],DeviceRules[Device Min],DeviceRules[Risk Points],,-1)</f>
        <v>0</v>
      </c>
      <c r="P8830">
        <f>_xlfn.XLOOKUP(FraudData[[#This Row],[velocity_last_24h]],VelocityRules[Velocity Min],VelocityRules[Risk Points],,-1)</f>
        <v>0</v>
      </c>
      <c r="Q8830">
        <f>_xlfn.XLOOKUP(FraudData[[#This Row],[merchant_category]],MerchantRules[Merchant Category],MerchantRules[Risk Points],0)</f>
        <v>1</v>
      </c>
      <c r="R8830">
        <f>SUM(FraudData[[#This Row],[Amount Risk]:[Merchant Risk]])</f>
        <v>1</v>
      </c>
      <c r="S8830" t="str" cm="1">
        <f t="array" ref="S8830">_xlfn.IFS(FraudData[[#This Row],[Fraud Risk Score]]&gt;=8,"High Risk",FraudData[[#This Row],[Fraud Risk Score]]&gt;=6,"Medium Risk",TRUE,"Low Risk")</f>
        <v>Low Risk</v>
      </c>
    </row>
    <row r="8831" spans="1:19">
      <c r="A8831">
        <v>8830</v>
      </c>
      <c r="B8831">
        <v>54.71</v>
      </c>
      <c r="C8831">
        <v>13</v>
      </c>
      <c r="D8831" t="s">
        <v>50</v>
      </c>
      <c r="E8831">
        <v>1</v>
      </c>
      <c r="F8831">
        <v>0</v>
      </c>
      <c r="G8831">
        <v>93</v>
      </c>
      <c r="H8831">
        <v>0</v>
      </c>
      <c r="I8831">
        <v>44</v>
      </c>
      <c r="J8831">
        <v>0</v>
      </c>
      <c r="K8831">
        <f>_xlfn.XLOOKUP(FraudData[[#This Row],[amount]],AmountRules[Amount Min],AmountRules[Risk Points],,-1)</f>
        <v>0</v>
      </c>
      <c r="L8831">
        <f>_xlfn.XLOOKUP(FraudData[[#This Row],[transaction_hour]],TimeRules[Hour Min],TimeRules[Risk Points],,-1)</f>
        <v>0</v>
      </c>
      <c r="M8831">
        <f>_xlfn.XLOOKUP(FraudData[[#This Row],[foreign_transaction]],ForeignRules[Foreign Transaction],ForeignRules[Risk Points],0)</f>
        <v>3</v>
      </c>
      <c r="N8831">
        <f>_xlfn.XLOOKUP(FraudData[[#This Row],[location_mismatch]],Table10[Location Mismatch],Table10[Risk Points],0)</f>
        <v>0</v>
      </c>
      <c r="O8831">
        <f>_xlfn.XLOOKUP(FraudData[[#This Row],[device_trust_score]],DeviceRules[Device Min],DeviceRules[Risk Points],,-1)</f>
        <v>0</v>
      </c>
      <c r="P8831">
        <f>_xlfn.XLOOKUP(FraudData[[#This Row],[velocity_last_24h]],VelocityRules[Velocity Min],VelocityRules[Risk Points],,-1)</f>
        <v>0</v>
      </c>
      <c r="Q8831">
        <f>_xlfn.XLOOKUP(FraudData[[#This Row],[merchant_category]],MerchantRules[Merchant Category],MerchantRules[Risk Points],0)</f>
        <v>0</v>
      </c>
      <c r="R8831">
        <f>SUM(FraudData[[#This Row],[Amount Risk]:[Merchant Risk]])</f>
        <v>3</v>
      </c>
      <c r="S8831" t="str" cm="1">
        <f t="array" ref="S8831">_xlfn.IFS(FraudData[[#This Row],[Fraud Risk Score]]&gt;=8,"High Risk",FraudData[[#This Row],[Fraud Risk Score]]&gt;=6,"Medium Risk",TRUE,"Low Risk")</f>
        <v>Low Risk</v>
      </c>
    </row>
    <row r="8832" spans="1:19">
      <c r="A8832">
        <v>8831</v>
      </c>
      <c r="B8832">
        <v>75.62</v>
      </c>
      <c r="C8832">
        <v>1</v>
      </c>
      <c r="D8832" t="s">
        <v>50</v>
      </c>
      <c r="E8832">
        <v>0</v>
      </c>
      <c r="F8832">
        <v>0</v>
      </c>
      <c r="G8832">
        <v>81</v>
      </c>
      <c r="H8832">
        <v>2</v>
      </c>
      <c r="I8832">
        <v>66</v>
      </c>
      <c r="J8832">
        <v>0</v>
      </c>
      <c r="K8832">
        <f>_xlfn.XLOOKUP(FraudData[[#This Row],[amount]],AmountRules[Amount Min],AmountRules[Risk Points],,-1)</f>
        <v>0</v>
      </c>
      <c r="L8832">
        <f>_xlfn.XLOOKUP(FraudData[[#This Row],[transaction_hour]],TimeRules[Hour Min],TimeRules[Risk Points],,-1)</f>
        <v>3</v>
      </c>
      <c r="M8832">
        <f>_xlfn.XLOOKUP(FraudData[[#This Row],[foreign_transaction]],ForeignRules[Foreign Transaction],ForeignRules[Risk Points],0)</f>
        <v>0</v>
      </c>
      <c r="N8832">
        <f>_xlfn.XLOOKUP(FraudData[[#This Row],[location_mismatch]],Table10[Location Mismatch],Table10[Risk Points],0)</f>
        <v>0</v>
      </c>
      <c r="O8832">
        <f>_xlfn.XLOOKUP(FraudData[[#This Row],[device_trust_score]],DeviceRules[Device Min],DeviceRules[Risk Points],,-1)</f>
        <v>0</v>
      </c>
      <c r="P8832">
        <f>_xlfn.XLOOKUP(FraudData[[#This Row],[velocity_last_24h]],VelocityRules[Velocity Min],VelocityRules[Risk Points],,-1)</f>
        <v>0</v>
      </c>
      <c r="Q8832">
        <f>_xlfn.XLOOKUP(FraudData[[#This Row],[merchant_category]],MerchantRules[Merchant Category],MerchantRules[Risk Points],0)</f>
        <v>0</v>
      </c>
      <c r="R8832">
        <f>SUM(FraudData[[#This Row],[Amount Risk]:[Merchant Risk]])</f>
        <v>3</v>
      </c>
      <c r="S8832" t="str" cm="1">
        <f t="array" ref="S8832">_xlfn.IFS(FraudData[[#This Row],[Fraud Risk Score]]&gt;=8,"High Risk",FraudData[[#This Row],[Fraud Risk Score]]&gt;=6,"Medium Risk",TRUE,"Low Risk")</f>
        <v>Low Risk</v>
      </c>
    </row>
    <row r="8833" spans="1:19">
      <c r="A8833">
        <v>8832</v>
      </c>
      <c r="B8833">
        <v>95.19</v>
      </c>
      <c r="C8833">
        <v>23</v>
      </c>
      <c r="D8833" t="s">
        <v>46</v>
      </c>
      <c r="E8833">
        <v>0</v>
      </c>
      <c r="F8833">
        <v>0</v>
      </c>
      <c r="G8833">
        <v>92</v>
      </c>
      <c r="H8833">
        <v>1</v>
      </c>
      <c r="I8833">
        <v>42</v>
      </c>
      <c r="J8833">
        <v>0</v>
      </c>
      <c r="K8833">
        <f>_xlfn.XLOOKUP(FraudData[[#This Row],[amount]],AmountRules[Amount Min],AmountRules[Risk Points],,-1)</f>
        <v>0</v>
      </c>
      <c r="L8833">
        <f>_xlfn.XLOOKUP(FraudData[[#This Row],[transaction_hour]],TimeRules[Hour Min],TimeRules[Risk Points],,-1)</f>
        <v>1</v>
      </c>
      <c r="M8833">
        <f>_xlfn.XLOOKUP(FraudData[[#This Row],[foreign_transaction]],ForeignRules[Foreign Transaction],ForeignRules[Risk Points],0)</f>
        <v>0</v>
      </c>
      <c r="N8833">
        <f>_xlfn.XLOOKUP(FraudData[[#This Row],[location_mismatch]],Table10[Location Mismatch],Table10[Risk Points],0)</f>
        <v>0</v>
      </c>
      <c r="O8833">
        <f>_xlfn.XLOOKUP(FraudData[[#This Row],[device_trust_score]],DeviceRules[Device Min],DeviceRules[Risk Points],,-1)</f>
        <v>0</v>
      </c>
      <c r="P8833">
        <f>_xlfn.XLOOKUP(FraudData[[#This Row],[velocity_last_24h]],VelocityRules[Velocity Min],VelocityRules[Risk Points],,-1)</f>
        <v>0</v>
      </c>
      <c r="Q8833">
        <f>_xlfn.XLOOKUP(FraudData[[#This Row],[merchant_category]],MerchantRules[Merchant Category],MerchantRules[Risk Points],0)</f>
        <v>0</v>
      </c>
      <c r="R8833">
        <f>SUM(FraudData[[#This Row],[Amount Risk]:[Merchant Risk]])</f>
        <v>1</v>
      </c>
      <c r="S8833" t="str" cm="1">
        <f t="array" ref="S8833">_xlfn.IFS(FraudData[[#This Row],[Fraud Risk Score]]&gt;=8,"High Risk",FraudData[[#This Row],[Fraud Risk Score]]&gt;=6,"Medium Risk",TRUE,"Low Risk")</f>
        <v>Low Risk</v>
      </c>
    </row>
    <row r="8834" spans="1:19">
      <c r="A8834">
        <v>8833</v>
      </c>
      <c r="B8834">
        <v>229.4</v>
      </c>
      <c r="C8834">
        <v>5</v>
      </c>
      <c r="D8834" t="s">
        <v>49</v>
      </c>
      <c r="E8834">
        <v>1</v>
      </c>
      <c r="F8834">
        <v>0</v>
      </c>
      <c r="G8834">
        <v>36</v>
      </c>
      <c r="H8834">
        <v>3</v>
      </c>
      <c r="I8834">
        <v>25</v>
      </c>
      <c r="J8834">
        <v>0</v>
      </c>
      <c r="K8834">
        <f>_xlfn.XLOOKUP(FraudData[[#This Row],[amount]],AmountRules[Amount Min],AmountRules[Risk Points],,-1)</f>
        <v>0</v>
      </c>
      <c r="L8834">
        <f>_xlfn.XLOOKUP(FraudData[[#This Row],[transaction_hour]],TimeRules[Hour Min],TimeRules[Risk Points],,-1)</f>
        <v>0</v>
      </c>
      <c r="M8834">
        <f>_xlfn.XLOOKUP(FraudData[[#This Row],[foreign_transaction]],ForeignRules[Foreign Transaction],ForeignRules[Risk Points],0)</f>
        <v>3</v>
      </c>
      <c r="N8834">
        <f>_xlfn.XLOOKUP(FraudData[[#This Row],[location_mismatch]],Table10[Location Mismatch],Table10[Risk Points],0)</f>
        <v>0</v>
      </c>
      <c r="O8834">
        <f>_xlfn.XLOOKUP(FraudData[[#This Row],[device_trust_score]],DeviceRules[Device Min],DeviceRules[Risk Points],,-1)</f>
        <v>2</v>
      </c>
      <c r="P8834">
        <f>_xlfn.XLOOKUP(FraudData[[#This Row],[velocity_last_24h]],VelocityRules[Velocity Min],VelocityRules[Risk Points],,-1)</f>
        <v>0</v>
      </c>
      <c r="Q8834">
        <f>_xlfn.XLOOKUP(FraudData[[#This Row],[merchant_category]],MerchantRules[Merchant Category],MerchantRules[Risk Points],0)</f>
        <v>1</v>
      </c>
      <c r="R8834">
        <f>SUM(FraudData[[#This Row],[Amount Risk]:[Merchant Risk]])</f>
        <v>6</v>
      </c>
      <c r="S8834" t="str" cm="1">
        <f t="array" ref="S8834">_xlfn.IFS(FraudData[[#This Row],[Fraud Risk Score]]&gt;=8,"High Risk",FraudData[[#This Row],[Fraud Risk Score]]&gt;=6,"Medium Risk",TRUE,"Low Risk")</f>
        <v>Medium Risk</v>
      </c>
    </row>
    <row r="8835" spans="1:19">
      <c r="A8835">
        <v>8834</v>
      </c>
      <c r="B8835">
        <v>128.97</v>
      </c>
      <c r="C8835">
        <v>21</v>
      </c>
      <c r="D8835" t="s">
        <v>47</v>
      </c>
      <c r="E8835">
        <v>0</v>
      </c>
      <c r="F8835">
        <v>0</v>
      </c>
      <c r="G8835">
        <v>98</v>
      </c>
      <c r="H8835">
        <v>1</v>
      </c>
      <c r="I8835">
        <v>25</v>
      </c>
      <c r="J8835">
        <v>0</v>
      </c>
      <c r="K8835">
        <f>_xlfn.XLOOKUP(FraudData[[#This Row],[amount]],AmountRules[Amount Min],AmountRules[Risk Points],,-1)</f>
        <v>0</v>
      </c>
      <c r="L8835">
        <f>_xlfn.XLOOKUP(FraudData[[#This Row],[transaction_hour]],TimeRules[Hour Min],TimeRules[Risk Points],,-1)</f>
        <v>0</v>
      </c>
      <c r="M8835">
        <f>_xlfn.XLOOKUP(FraudData[[#This Row],[foreign_transaction]],ForeignRules[Foreign Transaction],ForeignRules[Risk Points],0)</f>
        <v>0</v>
      </c>
      <c r="N8835">
        <f>_xlfn.XLOOKUP(FraudData[[#This Row],[location_mismatch]],Table10[Location Mismatch],Table10[Risk Points],0)</f>
        <v>0</v>
      </c>
      <c r="O8835">
        <f>_xlfn.XLOOKUP(FraudData[[#This Row],[device_trust_score]],DeviceRules[Device Min],DeviceRules[Risk Points],,-1)</f>
        <v>0</v>
      </c>
      <c r="P8835">
        <f>_xlfn.XLOOKUP(FraudData[[#This Row],[velocity_last_24h]],VelocityRules[Velocity Min],VelocityRules[Risk Points],,-1)</f>
        <v>0</v>
      </c>
      <c r="Q8835">
        <f>_xlfn.XLOOKUP(FraudData[[#This Row],[merchant_category]],MerchantRules[Merchant Category],MerchantRules[Risk Points],0)</f>
        <v>0</v>
      </c>
      <c r="R8835">
        <f>SUM(FraudData[[#This Row],[Amount Risk]:[Merchant Risk]])</f>
        <v>0</v>
      </c>
      <c r="S8835" t="str" cm="1">
        <f t="array" ref="S8835">_xlfn.IFS(FraudData[[#This Row],[Fraud Risk Score]]&gt;=8,"High Risk",FraudData[[#This Row],[Fraud Risk Score]]&gt;=6,"Medium Risk",TRUE,"Low Risk")</f>
        <v>Low Risk</v>
      </c>
    </row>
    <row r="8836" spans="1:19">
      <c r="A8836">
        <v>8835</v>
      </c>
      <c r="B8836">
        <v>517.44000000000005</v>
      </c>
      <c r="C8836">
        <v>22</v>
      </c>
      <c r="D8836" t="s">
        <v>48</v>
      </c>
      <c r="E8836">
        <v>0</v>
      </c>
      <c r="F8836">
        <v>0</v>
      </c>
      <c r="G8836">
        <v>92</v>
      </c>
      <c r="H8836">
        <v>0</v>
      </c>
      <c r="I8836">
        <v>63</v>
      </c>
      <c r="J8836">
        <v>0</v>
      </c>
      <c r="K8836">
        <f>_xlfn.XLOOKUP(FraudData[[#This Row],[amount]],AmountRules[Amount Min],AmountRules[Risk Points],,-1)</f>
        <v>1</v>
      </c>
      <c r="L8836">
        <f>_xlfn.XLOOKUP(FraudData[[#This Row],[transaction_hour]],TimeRules[Hour Min],TimeRules[Risk Points],,-1)</f>
        <v>0</v>
      </c>
      <c r="M8836">
        <f>_xlfn.XLOOKUP(FraudData[[#This Row],[foreign_transaction]],ForeignRules[Foreign Transaction],ForeignRules[Risk Points],0)</f>
        <v>0</v>
      </c>
      <c r="N8836">
        <f>_xlfn.XLOOKUP(FraudData[[#This Row],[location_mismatch]],Table10[Location Mismatch],Table10[Risk Points],0)</f>
        <v>0</v>
      </c>
      <c r="O8836">
        <f>_xlfn.XLOOKUP(FraudData[[#This Row],[device_trust_score]],DeviceRules[Device Min],DeviceRules[Risk Points],,-1)</f>
        <v>0</v>
      </c>
      <c r="P8836">
        <f>_xlfn.XLOOKUP(FraudData[[#This Row],[velocity_last_24h]],VelocityRules[Velocity Min],VelocityRules[Risk Points],,-1)</f>
        <v>0</v>
      </c>
      <c r="Q8836">
        <f>_xlfn.XLOOKUP(FraudData[[#This Row],[merchant_category]],MerchantRules[Merchant Category],MerchantRules[Risk Points],0)</f>
        <v>0</v>
      </c>
      <c r="R8836">
        <f>SUM(FraudData[[#This Row],[Amount Risk]:[Merchant Risk]])</f>
        <v>1</v>
      </c>
      <c r="S8836" t="str" cm="1">
        <f t="array" ref="S8836">_xlfn.IFS(FraudData[[#This Row],[Fraud Risk Score]]&gt;=8,"High Risk",FraudData[[#This Row],[Fraud Risk Score]]&gt;=6,"Medium Risk",TRUE,"Low Risk")</f>
        <v>Low Risk</v>
      </c>
    </row>
    <row r="8837" spans="1:19">
      <c r="A8837">
        <v>8836</v>
      </c>
      <c r="B8837">
        <v>7.7</v>
      </c>
      <c r="C8837">
        <v>4</v>
      </c>
      <c r="D8837" t="s">
        <v>50</v>
      </c>
      <c r="E8837">
        <v>0</v>
      </c>
      <c r="F8837">
        <v>0</v>
      </c>
      <c r="G8837">
        <v>75</v>
      </c>
      <c r="H8837">
        <v>0</v>
      </c>
      <c r="I8837">
        <v>54</v>
      </c>
      <c r="J8837">
        <v>0</v>
      </c>
      <c r="K8837">
        <f>_xlfn.XLOOKUP(FraudData[[#This Row],[amount]],AmountRules[Amount Min],AmountRules[Risk Points],,-1)</f>
        <v>0</v>
      </c>
      <c r="L8837">
        <f>_xlfn.XLOOKUP(FraudData[[#This Row],[transaction_hour]],TimeRules[Hour Min],TimeRules[Risk Points],,-1)</f>
        <v>0</v>
      </c>
      <c r="M8837">
        <f>_xlfn.XLOOKUP(FraudData[[#This Row],[foreign_transaction]],ForeignRules[Foreign Transaction],ForeignRules[Risk Points],0)</f>
        <v>0</v>
      </c>
      <c r="N8837">
        <f>_xlfn.XLOOKUP(FraudData[[#This Row],[location_mismatch]],Table10[Location Mismatch],Table10[Risk Points],0)</f>
        <v>0</v>
      </c>
      <c r="O8837">
        <f>_xlfn.XLOOKUP(FraudData[[#This Row],[device_trust_score]],DeviceRules[Device Min],DeviceRules[Risk Points],,-1)</f>
        <v>0</v>
      </c>
      <c r="P8837">
        <f>_xlfn.XLOOKUP(FraudData[[#This Row],[velocity_last_24h]],VelocityRules[Velocity Min],VelocityRules[Risk Points],,-1)</f>
        <v>0</v>
      </c>
      <c r="Q8837">
        <f>_xlfn.XLOOKUP(FraudData[[#This Row],[merchant_category]],MerchantRules[Merchant Category],MerchantRules[Risk Points],0)</f>
        <v>0</v>
      </c>
      <c r="R8837">
        <f>SUM(FraudData[[#This Row],[Amount Risk]:[Merchant Risk]])</f>
        <v>0</v>
      </c>
      <c r="S8837" t="str" cm="1">
        <f t="array" ref="S8837">_xlfn.IFS(FraudData[[#This Row],[Fraud Risk Score]]&gt;=8,"High Risk",FraudData[[#This Row],[Fraud Risk Score]]&gt;=6,"Medium Risk",TRUE,"Low Risk")</f>
        <v>Low Risk</v>
      </c>
    </row>
    <row r="8838" spans="1:19">
      <c r="A8838">
        <v>8837</v>
      </c>
      <c r="B8838">
        <v>125.87</v>
      </c>
      <c r="C8838">
        <v>11</v>
      </c>
      <c r="D8838" t="s">
        <v>46</v>
      </c>
      <c r="E8838">
        <v>0</v>
      </c>
      <c r="F8838">
        <v>0</v>
      </c>
      <c r="G8838">
        <v>98</v>
      </c>
      <c r="H8838">
        <v>2</v>
      </c>
      <c r="I8838">
        <v>37</v>
      </c>
      <c r="J8838">
        <v>0</v>
      </c>
      <c r="K8838">
        <f>_xlfn.XLOOKUP(FraudData[[#This Row],[amount]],AmountRules[Amount Min],AmountRules[Risk Points],,-1)</f>
        <v>0</v>
      </c>
      <c r="L8838">
        <f>_xlfn.XLOOKUP(FraudData[[#This Row],[transaction_hour]],TimeRules[Hour Min],TimeRules[Risk Points],,-1)</f>
        <v>0</v>
      </c>
      <c r="M8838">
        <f>_xlfn.XLOOKUP(FraudData[[#This Row],[foreign_transaction]],ForeignRules[Foreign Transaction],ForeignRules[Risk Points],0)</f>
        <v>0</v>
      </c>
      <c r="N8838">
        <f>_xlfn.XLOOKUP(FraudData[[#This Row],[location_mismatch]],Table10[Location Mismatch],Table10[Risk Points],0)</f>
        <v>0</v>
      </c>
      <c r="O8838">
        <f>_xlfn.XLOOKUP(FraudData[[#This Row],[device_trust_score]],DeviceRules[Device Min],DeviceRules[Risk Points],,-1)</f>
        <v>0</v>
      </c>
      <c r="P8838">
        <f>_xlfn.XLOOKUP(FraudData[[#This Row],[velocity_last_24h]],VelocityRules[Velocity Min],VelocityRules[Risk Points],,-1)</f>
        <v>0</v>
      </c>
      <c r="Q8838">
        <f>_xlfn.XLOOKUP(FraudData[[#This Row],[merchant_category]],MerchantRules[Merchant Category],MerchantRules[Risk Points],0)</f>
        <v>0</v>
      </c>
      <c r="R8838">
        <f>SUM(FraudData[[#This Row],[Amount Risk]:[Merchant Risk]])</f>
        <v>0</v>
      </c>
      <c r="S8838" t="str" cm="1">
        <f t="array" ref="S8838">_xlfn.IFS(FraudData[[#This Row],[Fraud Risk Score]]&gt;=8,"High Risk",FraudData[[#This Row],[Fraud Risk Score]]&gt;=6,"Medium Risk",TRUE,"Low Risk")</f>
        <v>Low Risk</v>
      </c>
    </row>
    <row r="8839" spans="1:19">
      <c r="A8839">
        <v>8838</v>
      </c>
      <c r="B8839">
        <v>157.97</v>
      </c>
      <c r="C8839">
        <v>3</v>
      </c>
      <c r="D8839" t="s">
        <v>46</v>
      </c>
      <c r="E8839">
        <v>0</v>
      </c>
      <c r="F8839">
        <v>0</v>
      </c>
      <c r="G8839">
        <v>53</v>
      </c>
      <c r="H8839">
        <v>2</v>
      </c>
      <c r="I8839">
        <v>59</v>
      </c>
      <c r="J8839">
        <v>0</v>
      </c>
      <c r="K8839">
        <f>_xlfn.XLOOKUP(FraudData[[#This Row],[amount]],AmountRules[Amount Min],AmountRules[Risk Points],,-1)</f>
        <v>0</v>
      </c>
      <c r="L8839">
        <f>_xlfn.XLOOKUP(FraudData[[#This Row],[transaction_hour]],TimeRules[Hour Min],TimeRules[Risk Points],,-1)</f>
        <v>3</v>
      </c>
      <c r="M8839">
        <f>_xlfn.XLOOKUP(FraudData[[#This Row],[foreign_transaction]],ForeignRules[Foreign Transaction],ForeignRules[Risk Points],0)</f>
        <v>0</v>
      </c>
      <c r="N8839">
        <f>_xlfn.XLOOKUP(FraudData[[#This Row],[location_mismatch]],Table10[Location Mismatch],Table10[Risk Points],0)</f>
        <v>0</v>
      </c>
      <c r="O8839">
        <f>_xlfn.XLOOKUP(FraudData[[#This Row],[device_trust_score]],DeviceRules[Device Min],DeviceRules[Risk Points],,-1)</f>
        <v>1</v>
      </c>
      <c r="P8839">
        <f>_xlfn.XLOOKUP(FraudData[[#This Row],[velocity_last_24h]],VelocityRules[Velocity Min],VelocityRules[Risk Points],,-1)</f>
        <v>0</v>
      </c>
      <c r="Q8839">
        <f>_xlfn.XLOOKUP(FraudData[[#This Row],[merchant_category]],MerchantRules[Merchant Category],MerchantRules[Risk Points],0)</f>
        <v>0</v>
      </c>
      <c r="R8839">
        <f>SUM(FraudData[[#This Row],[Amount Risk]:[Merchant Risk]])</f>
        <v>4</v>
      </c>
      <c r="S8839" t="str" cm="1">
        <f t="array" ref="S8839">_xlfn.IFS(FraudData[[#This Row],[Fraud Risk Score]]&gt;=8,"High Risk",FraudData[[#This Row],[Fraud Risk Score]]&gt;=6,"Medium Risk",TRUE,"Low Risk")</f>
        <v>Low Risk</v>
      </c>
    </row>
    <row r="8840" spans="1:19">
      <c r="A8840">
        <v>8839</v>
      </c>
      <c r="B8840">
        <v>455.07</v>
      </c>
      <c r="C8840">
        <v>21</v>
      </c>
      <c r="D8840" t="s">
        <v>48</v>
      </c>
      <c r="E8840">
        <v>0</v>
      </c>
      <c r="F8840">
        <v>0</v>
      </c>
      <c r="G8840">
        <v>53</v>
      </c>
      <c r="H8840">
        <v>1</v>
      </c>
      <c r="I8840">
        <v>35</v>
      </c>
      <c r="J8840">
        <v>0</v>
      </c>
      <c r="K8840">
        <f>_xlfn.XLOOKUP(FraudData[[#This Row],[amount]],AmountRules[Amount Min],AmountRules[Risk Points],,-1)</f>
        <v>0</v>
      </c>
      <c r="L8840">
        <f>_xlfn.XLOOKUP(FraudData[[#This Row],[transaction_hour]],TimeRules[Hour Min],TimeRules[Risk Points],,-1)</f>
        <v>0</v>
      </c>
      <c r="M8840">
        <f>_xlfn.XLOOKUP(FraudData[[#This Row],[foreign_transaction]],ForeignRules[Foreign Transaction],ForeignRules[Risk Points],0)</f>
        <v>0</v>
      </c>
      <c r="N8840">
        <f>_xlfn.XLOOKUP(FraudData[[#This Row],[location_mismatch]],Table10[Location Mismatch],Table10[Risk Points],0)</f>
        <v>0</v>
      </c>
      <c r="O8840">
        <f>_xlfn.XLOOKUP(FraudData[[#This Row],[device_trust_score]],DeviceRules[Device Min],DeviceRules[Risk Points],,-1)</f>
        <v>1</v>
      </c>
      <c r="P8840">
        <f>_xlfn.XLOOKUP(FraudData[[#This Row],[velocity_last_24h]],VelocityRules[Velocity Min],VelocityRules[Risk Points],,-1)</f>
        <v>0</v>
      </c>
      <c r="Q8840">
        <f>_xlfn.XLOOKUP(FraudData[[#This Row],[merchant_category]],MerchantRules[Merchant Category],MerchantRules[Risk Points],0)</f>
        <v>0</v>
      </c>
      <c r="R8840">
        <f>SUM(FraudData[[#This Row],[Amount Risk]:[Merchant Risk]])</f>
        <v>1</v>
      </c>
      <c r="S8840" t="str" cm="1">
        <f t="array" ref="S8840">_xlfn.IFS(FraudData[[#This Row],[Fraud Risk Score]]&gt;=8,"High Risk",FraudData[[#This Row],[Fraud Risk Score]]&gt;=6,"Medium Risk",TRUE,"Low Risk")</f>
        <v>Low Risk</v>
      </c>
    </row>
    <row r="8841" spans="1:19">
      <c r="A8841">
        <v>8840</v>
      </c>
      <c r="B8841">
        <v>9.07</v>
      </c>
      <c r="C8841">
        <v>23</v>
      </c>
      <c r="D8841" t="s">
        <v>48</v>
      </c>
      <c r="E8841">
        <v>0</v>
      </c>
      <c r="F8841">
        <v>0</v>
      </c>
      <c r="G8841">
        <v>37</v>
      </c>
      <c r="H8841">
        <v>1</v>
      </c>
      <c r="I8841">
        <v>50</v>
      </c>
      <c r="J8841">
        <v>0</v>
      </c>
      <c r="K8841">
        <f>_xlfn.XLOOKUP(FraudData[[#This Row],[amount]],AmountRules[Amount Min],AmountRules[Risk Points],,-1)</f>
        <v>0</v>
      </c>
      <c r="L8841">
        <f>_xlfn.XLOOKUP(FraudData[[#This Row],[transaction_hour]],TimeRules[Hour Min],TimeRules[Risk Points],,-1)</f>
        <v>1</v>
      </c>
      <c r="M8841">
        <f>_xlfn.XLOOKUP(FraudData[[#This Row],[foreign_transaction]],ForeignRules[Foreign Transaction],ForeignRules[Risk Points],0)</f>
        <v>0</v>
      </c>
      <c r="N8841">
        <f>_xlfn.XLOOKUP(FraudData[[#This Row],[location_mismatch]],Table10[Location Mismatch],Table10[Risk Points],0)</f>
        <v>0</v>
      </c>
      <c r="O8841">
        <f>_xlfn.XLOOKUP(FraudData[[#This Row],[device_trust_score]],DeviceRules[Device Min],DeviceRules[Risk Points],,-1)</f>
        <v>2</v>
      </c>
      <c r="P8841">
        <f>_xlfn.XLOOKUP(FraudData[[#This Row],[velocity_last_24h]],VelocityRules[Velocity Min],VelocityRules[Risk Points],,-1)</f>
        <v>0</v>
      </c>
      <c r="Q8841">
        <f>_xlfn.XLOOKUP(FraudData[[#This Row],[merchant_category]],MerchantRules[Merchant Category],MerchantRules[Risk Points],0)</f>
        <v>0</v>
      </c>
      <c r="R8841">
        <f>SUM(FraudData[[#This Row],[Amount Risk]:[Merchant Risk]])</f>
        <v>3</v>
      </c>
      <c r="S8841" t="str" cm="1">
        <f t="array" ref="S8841">_xlfn.IFS(FraudData[[#This Row],[Fraud Risk Score]]&gt;=8,"High Risk",FraudData[[#This Row],[Fraud Risk Score]]&gt;=6,"Medium Risk",TRUE,"Low Risk")</f>
        <v>Low Risk</v>
      </c>
    </row>
    <row r="8842" spans="1:19">
      <c r="A8842">
        <v>8841</v>
      </c>
      <c r="B8842">
        <v>153.38999999999999</v>
      </c>
      <c r="C8842">
        <v>3</v>
      </c>
      <c r="D8842" t="s">
        <v>49</v>
      </c>
      <c r="E8842">
        <v>1</v>
      </c>
      <c r="F8842">
        <v>0</v>
      </c>
      <c r="G8842">
        <v>81</v>
      </c>
      <c r="H8842">
        <v>2</v>
      </c>
      <c r="I8842">
        <v>19</v>
      </c>
      <c r="J8842">
        <v>0</v>
      </c>
      <c r="K8842">
        <f>_xlfn.XLOOKUP(FraudData[[#This Row],[amount]],AmountRules[Amount Min],AmountRules[Risk Points],,-1)</f>
        <v>0</v>
      </c>
      <c r="L8842">
        <f>_xlfn.XLOOKUP(FraudData[[#This Row],[transaction_hour]],TimeRules[Hour Min],TimeRules[Risk Points],,-1)</f>
        <v>3</v>
      </c>
      <c r="M8842">
        <f>_xlfn.XLOOKUP(FraudData[[#This Row],[foreign_transaction]],ForeignRules[Foreign Transaction],ForeignRules[Risk Points],0)</f>
        <v>3</v>
      </c>
      <c r="N8842">
        <f>_xlfn.XLOOKUP(FraudData[[#This Row],[location_mismatch]],Table10[Location Mismatch],Table10[Risk Points],0)</f>
        <v>0</v>
      </c>
      <c r="O8842">
        <f>_xlfn.XLOOKUP(FraudData[[#This Row],[device_trust_score]],DeviceRules[Device Min],DeviceRules[Risk Points],,-1)</f>
        <v>0</v>
      </c>
      <c r="P8842">
        <f>_xlfn.XLOOKUP(FraudData[[#This Row],[velocity_last_24h]],VelocityRules[Velocity Min],VelocityRules[Risk Points],,-1)</f>
        <v>0</v>
      </c>
      <c r="Q8842">
        <f>_xlfn.XLOOKUP(FraudData[[#This Row],[merchant_category]],MerchantRules[Merchant Category],MerchantRules[Risk Points],0)</f>
        <v>1</v>
      </c>
      <c r="R8842">
        <f>SUM(FraudData[[#This Row],[Amount Risk]:[Merchant Risk]])</f>
        <v>7</v>
      </c>
      <c r="S8842" t="str" cm="1">
        <f t="array" ref="S8842">_xlfn.IFS(FraudData[[#This Row],[Fraud Risk Score]]&gt;=8,"High Risk",FraudData[[#This Row],[Fraud Risk Score]]&gt;=6,"Medium Risk",TRUE,"Low Risk")</f>
        <v>Medium Risk</v>
      </c>
    </row>
    <row r="8843" spans="1:19">
      <c r="A8843">
        <v>8842</v>
      </c>
      <c r="B8843">
        <v>345.89</v>
      </c>
      <c r="C8843">
        <v>4</v>
      </c>
      <c r="D8843" t="s">
        <v>50</v>
      </c>
      <c r="E8843">
        <v>0</v>
      </c>
      <c r="F8843">
        <v>0</v>
      </c>
      <c r="G8843">
        <v>70</v>
      </c>
      <c r="H8843">
        <v>2</v>
      </c>
      <c r="I8843">
        <v>56</v>
      </c>
      <c r="J8843">
        <v>0</v>
      </c>
      <c r="K8843">
        <f>_xlfn.XLOOKUP(FraudData[[#This Row],[amount]],AmountRules[Amount Min],AmountRules[Risk Points],,-1)</f>
        <v>0</v>
      </c>
      <c r="L8843">
        <f>_xlfn.XLOOKUP(FraudData[[#This Row],[transaction_hour]],TimeRules[Hour Min],TimeRules[Risk Points],,-1)</f>
        <v>0</v>
      </c>
      <c r="M8843">
        <f>_xlfn.XLOOKUP(FraudData[[#This Row],[foreign_transaction]],ForeignRules[Foreign Transaction],ForeignRules[Risk Points],0)</f>
        <v>0</v>
      </c>
      <c r="N8843">
        <f>_xlfn.XLOOKUP(FraudData[[#This Row],[location_mismatch]],Table10[Location Mismatch],Table10[Risk Points],0)</f>
        <v>0</v>
      </c>
      <c r="O8843">
        <f>_xlfn.XLOOKUP(FraudData[[#This Row],[device_trust_score]],DeviceRules[Device Min],DeviceRules[Risk Points],,-1)</f>
        <v>0</v>
      </c>
      <c r="P8843">
        <f>_xlfn.XLOOKUP(FraudData[[#This Row],[velocity_last_24h]],VelocityRules[Velocity Min],VelocityRules[Risk Points],,-1)</f>
        <v>0</v>
      </c>
      <c r="Q8843">
        <f>_xlfn.XLOOKUP(FraudData[[#This Row],[merchant_category]],MerchantRules[Merchant Category],MerchantRules[Risk Points],0)</f>
        <v>0</v>
      </c>
      <c r="R8843">
        <f>SUM(FraudData[[#This Row],[Amount Risk]:[Merchant Risk]])</f>
        <v>0</v>
      </c>
      <c r="S8843" t="str" cm="1">
        <f t="array" ref="S8843">_xlfn.IFS(FraudData[[#This Row],[Fraud Risk Score]]&gt;=8,"High Risk",FraudData[[#This Row],[Fraud Risk Score]]&gt;=6,"Medium Risk",TRUE,"Low Risk")</f>
        <v>Low Risk</v>
      </c>
    </row>
    <row r="8844" spans="1:19">
      <c r="A8844">
        <v>8843</v>
      </c>
      <c r="B8844">
        <v>49.86</v>
      </c>
      <c r="C8844">
        <v>6</v>
      </c>
      <c r="D8844" t="s">
        <v>50</v>
      </c>
      <c r="E8844">
        <v>0</v>
      </c>
      <c r="F8844">
        <v>0</v>
      </c>
      <c r="G8844">
        <v>44</v>
      </c>
      <c r="H8844">
        <v>1</v>
      </c>
      <c r="I8844">
        <v>23</v>
      </c>
      <c r="J8844">
        <v>0</v>
      </c>
      <c r="K8844">
        <f>_xlfn.XLOOKUP(FraudData[[#This Row],[amount]],AmountRules[Amount Min],AmountRules[Risk Points],,-1)</f>
        <v>0</v>
      </c>
      <c r="L8844">
        <f>_xlfn.XLOOKUP(FraudData[[#This Row],[transaction_hour]],TimeRules[Hour Min],TimeRules[Risk Points],,-1)</f>
        <v>0</v>
      </c>
      <c r="M8844">
        <f>_xlfn.XLOOKUP(FraudData[[#This Row],[foreign_transaction]],ForeignRules[Foreign Transaction],ForeignRules[Risk Points],0)</f>
        <v>0</v>
      </c>
      <c r="N8844">
        <f>_xlfn.XLOOKUP(FraudData[[#This Row],[location_mismatch]],Table10[Location Mismatch],Table10[Risk Points],0)</f>
        <v>0</v>
      </c>
      <c r="O8844">
        <f>_xlfn.XLOOKUP(FraudData[[#This Row],[device_trust_score]],DeviceRules[Device Min],DeviceRules[Risk Points],,-1)</f>
        <v>2</v>
      </c>
      <c r="P8844">
        <f>_xlfn.XLOOKUP(FraudData[[#This Row],[velocity_last_24h]],VelocityRules[Velocity Min],VelocityRules[Risk Points],,-1)</f>
        <v>0</v>
      </c>
      <c r="Q8844">
        <f>_xlfn.XLOOKUP(FraudData[[#This Row],[merchant_category]],MerchantRules[Merchant Category],MerchantRules[Risk Points],0)</f>
        <v>0</v>
      </c>
      <c r="R8844">
        <f>SUM(FraudData[[#This Row],[Amount Risk]:[Merchant Risk]])</f>
        <v>2</v>
      </c>
      <c r="S8844" t="str" cm="1">
        <f t="array" ref="S8844">_xlfn.IFS(FraudData[[#This Row],[Fraud Risk Score]]&gt;=8,"High Risk",FraudData[[#This Row],[Fraud Risk Score]]&gt;=6,"Medium Risk",TRUE,"Low Risk")</f>
        <v>Low Risk</v>
      </c>
    </row>
    <row r="8845" spans="1:19">
      <c r="A8845">
        <v>8844</v>
      </c>
      <c r="B8845">
        <v>376.17</v>
      </c>
      <c r="C8845">
        <v>5</v>
      </c>
      <c r="D8845" t="s">
        <v>48</v>
      </c>
      <c r="E8845">
        <v>0</v>
      </c>
      <c r="F8845">
        <v>0</v>
      </c>
      <c r="G8845">
        <v>83</v>
      </c>
      <c r="H8845">
        <v>1</v>
      </c>
      <c r="I8845">
        <v>24</v>
      </c>
      <c r="J8845">
        <v>0</v>
      </c>
      <c r="K8845">
        <f>_xlfn.XLOOKUP(FraudData[[#This Row],[amount]],AmountRules[Amount Min],AmountRules[Risk Points],,-1)</f>
        <v>0</v>
      </c>
      <c r="L8845">
        <f>_xlfn.XLOOKUP(FraudData[[#This Row],[transaction_hour]],TimeRules[Hour Min],TimeRules[Risk Points],,-1)</f>
        <v>0</v>
      </c>
      <c r="M8845">
        <f>_xlfn.XLOOKUP(FraudData[[#This Row],[foreign_transaction]],ForeignRules[Foreign Transaction],ForeignRules[Risk Points],0)</f>
        <v>0</v>
      </c>
      <c r="N8845">
        <f>_xlfn.XLOOKUP(FraudData[[#This Row],[location_mismatch]],Table10[Location Mismatch],Table10[Risk Points],0)</f>
        <v>0</v>
      </c>
      <c r="O8845">
        <f>_xlfn.XLOOKUP(FraudData[[#This Row],[device_trust_score]],DeviceRules[Device Min],DeviceRules[Risk Points],,-1)</f>
        <v>0</v>
      </c>
      <c r="P8845">
        <f>_xlfn.XLOOKUP(FraudData[[#This Row],[velocity_last_24h]],VelocityRules[Velocity Min],VelocityRules[Risk Points],,-1)</f>
        <v>0</v>
      </c>
      <c r="Q8845">
        <f>_xlfn.XLOOKUP(FraudData[[#This Row],[merchant_category]],MerchantRules[Merchant Category],MerchantRules[Risk Points],0)</f>
        <v>0</v>
      </c>
      <c r="R8845">
        <f>SUM(FraudData[[#This Row],[Amount Risk]:[Merchant Risk]])</f>
        <v>0</v>
      </c>
      <c r="S8845" t="str" cm="1">
        <f t="array" ref="S8845">_xlfn.IFS(FraudData[[#This Row],[Fraud Risk Score]]&gt;=8,"High Risk",FraudData[[#This Row],[Fraud Risk Score]]&gt;=6,"Medium Risk",TRUE,"Low Risk")</f>
        <v>Low Risk</v>
      </c>
    </row>
    <row r="8846" spans="1:19">
      <c r="A8846">
        <v>8845</v>
      </c>
      <c r="B8846">
        <v>3.46</v>
      </c>
      <c r="C8846">
        <v>12</v>
      </c>
      <c r="D8846" t="s">
        <v>47</v>
      </c>
      <c r="E8846">
        <v>0</v>
      </c>
      <c r="F8846">
        <v>0</v>
      </c>
      <c r="G8846">
        <v>60</v>
      </c>
      <c r="H8846">
        <v>0</v>
      </c>
      <c r="I8846">
        <v>64</v>
      </c>
      <c r="J8846">
        <v>0</v>
      </c>
      <c r="K8846">
        <f>_xlfn.XLOOKUP(FraudData[[#This Row],[amount]],AmountRules[Amount Min],AmountRules[Risk Points],,-1)</f>
        <v>0</v>
      </c>
      <c r="L8846">
        <f>_xlfn.XLOOKUP(FraudData[[#This Row],[transaction_hour]],TimeRules[Hour Min],TimeRules[Risk Points],,-1)</f>
        <v>0</v>
      </c>
      <c r="M8846">
        <f>_xlfn.XLOOKUP(FraudData[[#This Row],[foreign_transaction]],ForeignRules[Foreign Transaction],ForeignRules[Risk Points],0)</f>
        <v>0</v>
      </c>
      <c r="N8846">
        <f>_xlfn.XLOOKUP(FraudData[[#This Row],[location_mismatch]],Table10[Location Mismatch],Table10[Risk Points],0)</f>
        <v>0</v>
      </c>
      <c r="O8846">
        <f>_xlfn.XLOOKUP(FraudData[[#This Row],[device_trust_score]],DeviceRules[Device Min],DeviceRules[Risk Points],,-1)</f>
        <v>1</v>
      </c>
      <c r="P8846">
        <f>_xlfn.XLOOKUP(FraudData[[#This Row],[velocity_last_24h]],VelocityRules[Velocity Min],VelocityRules[Risk Points],,-1)</f>
        <v>0</v>
      </c>
      <c r="Q8846">
        <f>_xlfn.XLOOKUP(FraudData[[#This Row],[merchant_category]],MerchantRules[Merchant Category],MerchantRules[Risk Points],0)</f>
        <v>0</v>
      </c>
      <c r="R8846">
        <f>SUM(FraudData[[#This Row],[Amount Risk]:[Merchant Risk]])</f>
        <v>1</v>
      </c>
      <c r="S8846" t="str" cm="1">
        <f t="array" ref="S8846">_xlfn.IFS(FraudData[[#This Row],[Fraud Risk Score]]&gt;=8,"High Risk",FraudData[[#This Row],[Fraud Risk Score]]&gt;=6,"Medium Risk",TRUE,"Low Risk")</f>
        <v>Low Risk</v>
      </c>
    </row>
    <row r="8847" spans="1:19">
      <c r="A8847">
        <v>8846</v>
      </c>
      <c r="B8847">
        <v>237.32</v>
      </c>
      <c r="C8847">
        <v>3</v>
      </c>
      <c r="D8847" t="s">
        <v>50</v>
      </c>
      <c r="E8847">
        <v>0</v>
      </c>
      <c r="F8847">
        <v>0</v>
      </c>
      <c r="G8847">
        <v>25</v>
      </c>
      <c r="H8847">
        <v>2</v>
      </c>
      <c r="I8847">
        <v>59</v>
      </c>
      <c r="J8847">
        <v>0</v>
      </c>
      <c r="K8847">
        <f>_xlfn.XLOOKUP(FraudData[[#This Row],[amount]],AmountRules[Amount Min],AmountRules[Risk Points],,-1)</f>
        <v>0</v>
      </c>
      <c r="L8847">
        <f>_xlfn.XLOOKUP(FraudData[[#This Row],[transaction_hour]],TimeRules[Hour Min],TimeRules[Risk Points],,-1)</f>
        <v>3</v>
      </c>
      <c r="M8847">
        <f>_xlfn.XLOOKUP(FraudData[[#This Row],[foreign_transaction]],ForeignRules[Foreign Transaction],ForeignRules[Risk Points],0)</f>
        <v>0</v>
      </c>
      <c r="N8847">
        <f>_xlfn.XLOOKUP(FraudData[[#This Row],[location_mismatch]],Table10[Location Mismatch],Table10[Risk Points],0)</f>
        <v>0</v>
      </c>
      <c r="O8847">
        <f>_xlfn.XLOOKUP(FraudData[[#This Row],[device_trust_score]],DeviceRules[Device Min],DeviceRules[Risk Points],,-1)</f>
        <v>3</v>
      </c>
      <c r="P8847">
        <f>_xlfn.XLOOKUP(FraudData[[#This Row],[velocity_last_24h]],VelocityRules[Velocity Min],VelocityRules[Risk Points],,-1)</f>
        <v>0</v>
      </c>
      <c r="Q8847">
        <f>_xlfn.XLOOKUP(FraudData[[#This Row],[merchant_category]],MerchantRules[Merchant Category],MerchantRules[Risk Points],0)</f>
        <v>0</v>
      </c>
      <c r="R8847">
        <f>SUM(FraudData[[#This Row],[Amount Risk]:[Merchant Risk]])</f>
        <v>6</v>
      </c>
      <c r="S8847" t="str" cm="1">
        <f t="array" ref="S8847">_xlfn.IFS(FraudData[[#This Row],[Fraud Risk Score]]&gt;=8,"High Risk",FraudData[[#This Row],[Fraud Risk Score]]&gt;=6,"Medium Risk",TRUE,"Low Risk")</f>
        <v>Medium Risk</v>
      </c>
    </row>
    <row r="8848" spans="1:19">
      <c r="A8848">
        <v>8847</v>
      </c>
      <c r="B8848">
        <v>486.86</v>
      </c>
      <c r="C8848">
        <v>12</v>
      </c>
      <c r="D8848" t="s">
        <v>46</v>
      </c>
      <c r="E8848">
        <v>0</v>
      </c>
      <c r="F8848">
        <v>0</v>
      </c>
      <c r="G8848">
        <v>27</v>
      </c>
      <c r="H8848">
        <v>5</v>
      </c>
      <c r="I8848">
        <v>63</v>
      </c>
      <c r="J8848">
        <v>0</v>
      </c>
      <c r="K8848">
        <f>_xlfn.XLOOKUP(FraudData[[#This Row],[amount]],AmountRules[Amount Min],AmountRules[Risk Points],,-1)</f>
        <v>0</v>
      </c>
      <c r="L8848">
        <f>_xlfn.XLOOKUP(FraudData[[#This Row],[transaction_hour]],TimeRules[Hour Min],TimeRules[Risk Points],,-1)</f>
        <v>0</v>
      </c>
      <c r="M8848">
        <f>_xlfn.XLOOKUP(FraudData[[#This Row],[foreign_transaction]],ForeignRules[Foreign Transaction],ForeignRules[Risk Points],0)</f>
        <v>0</v>
      </c>
      <c r="N8848">
        <f>_xlfn.XLOOKUP(FraudData[[#This Row],[location_mismatch]],Table10[Location Mismatch],Table10[Risk Points],0)</f>
        <v>0</v>
      </c>
      <c r="O8848">
        <f>_xlfn.XLOOKUP(FraudData[[#This Row],[device_trust_score]],DeviceRules[Device Min],DeviceRules[Risk Points],,-1)</f>
        <v>3</v>
      </c>
      <c r="P8848">
        <f>_xlfn.XLOOKUP(FraudData[[#This Row],[velocity_last_24h]],VelocityRules[Velocity Min],VelocityRules[Risk Points],,-1)</f>
        <v>3</v>
      </c>
      <c r="Q8848">
        <f>_xlfn.XLOOKUP(FraudData[[#This Row],[merchant_category]],MerchantRules[Merchant Category],MerchantRules[Risk Points],0)</f>
        <v>0</v>
      </c>
      <c r="R8848">
        <f>SUM(FraudData[[#This Row],[Amount Risk]:[Merchant Risk]])</f>
        <v>6</v>
      </c>
      <c r="S8848" t="str" cm="1">
        <f t="array" ref="S8848">_xlfn.IFS(FraudData[[#This Row],[Fraud Risk Score]]&gt;=8,"High Risk",FraudData[[#This Row],[Fraud Risk Score]]&gt;=6,"Medium Risk",TRUE,"Low Risk")</f>
        <v>Medium Risk</v>
      </c>
    </row>
    <row r="8849" spans="1:19">
      <c r="A8849">
        <v>8848</v>
      </c>
      <c r="B8849">
        <v>192.71</v>
      </c>
      <c r="C8849">
        <v>3</v>
      </c>
      <c r="D8849" t="s">
        <v>48</v>
      </c>
      <c r="E8849">
        <v>0</v>
      </c>
      <c r="F8849">
        <v>0</v>
      </c>
      <c r="G8849">
        <v>68</v>
      </c>
      <c r="H8849">
        <v>4</v>
      </c>
      <c r="I8849">
        <v>20</v>
      </c>
      <c r="J8849">
        <v>0</v>
      </c>
      <c r="K8849">
        <f>_xlfn.XLOOKUP(FraudData[[#This Row],[amount]],AmountRules[Amount Min],AmountRules[Risk Points],,-1)</f>
        <v>0</v>
      </c>
      <c r="L8849">
        <f>_xlfn.XLOOKUP(FraudData[[#This Row],[transaction_hour]],TimeRules[Hour Min],TimeRules[Risk Points],,-1)</f>
        <v>3</v>
      </c>
      <c r="M8849">
        <f>_xlfn.XLOOKUP(FraudData[[#This Row],[foreign_transaction]],ForeignRules[Foreign Transaction],ForeignRules[Risk Points],0)</f>
        <v>0</v>
      </c>
      <c r="N8849">
        <f>_xlfn.XLOOKUP(FraudData[[#This Row],[location_mismatch]],Table10[Location Mismatch],Table10[Risk Points],0)</f>
        <v>0</v>
      </c>
      <c r="O8849">
        <f>_xlfn.XLOOKUP(FraudData[[#This Row],[device_trust_score]],DeviceRules[Device Min],DeviceRules[Risk Points],,-1)</f>
        <v>1</v>
      </c>
      <c r="P8849">
        <f>_xlfn.XLOOKUP(FraudData[[#This Row],[velocity_last_24h]],VelocityRules[Velocity Min],VelocityRules[Risk Points],,-1)</f>
        <v>0</v>
      </c>
      <c r="Q8849">
        <f>_xlfn.XLOOKUP(FraudData[[#This Row],[merchant_category]],MerchantRules[Merchant Category],MerchantRules[Risk Points],0)</f>
        <v>0</v>
      </c>
      <c r="R8849">
        <f>SUM(FraudData[[#This Row],[Amount Risk]:[Merchant Risk]])</f>
        <v>4</v>
      </c>
      <c r="S8849" t="str" cm="1">
        <f t="array" ref="S8849">_xlfn.IFS(FraudData[[#This Row],[Fraud Risk Score]]&gt;=8,"High Risk",FraudData[[#This Row],[Fraud Risk Score]]&gt;=6,"Medium Risk",TRUE,"Low Risk")</f>
        <v>Low Risk</v>
      </c>
    </row>
    <row r="8850" spans="1:19">
      <c r="A8850">
        <v>8849</v>
      </c>
      <c r="B8850">
        <v>104.06</v>
      </c>
      <c r="C8850">
        <v>9</v>
      </c>
      <c r="D8850" t="s">
        <v>50</v>
      </c>
      <c r="E8850">
        <v>0</v>
      </c>
      <c r="F8850">
        <v>0</v>
      </c>
      <c r="G8850">
        <v>79</v>
      </c>
      <c r="H8850">
        <v>2</v>
      </c>
      <c r="I8850">
        <v>52</v>
      </c>
      <c r="J8850">
        <v>0</v>
      </c>
      <c r="K8850">
        <f>_xlfn.XLOOKUP(FraudData[[#This Row],[amount]],AmountRules[Amount Min],AmountRules[Risk Points],,-1)</f>
        <v>0</v>
      </c>
      <c r="L8850">
        <f>_xlfn.XLOOKUP(FraudData[[#This Row],[transaction_hour]],TimeRules[Hour Min],TimeRules[Risk Points],,-1)</f>
        <v>0</v>
      </c>
      <c r="M8850">
        <f>_xlfn.XLOOKUP(FraudData[[#This Row],[foreign_transaction]],ForeignRules[Foreign Transaction],ForeignRules[Risk Points],0)</f>
        <v>0</v>
      </c>
      <c r="N8850">
        <f>_xlfn.XLOOKUP(FraudData[[#This Row],[location_mismatch]],Table10[Location Mismatch],Table10[Risk Points],0)</f>
        <v>0</v>
      </c>
      <c r="O8850">
        <f>_xlfn.XLOOKUP(FraudData[[#This Row],[device_trust_score]],DeviceRules[Device Min],DeviceRules[Risk Points],,-1)</f>
        <v>0</v>
      </c>
      <c r="P8850">
        <f>_xlfn.XLOOKUP(FraudData[[#This Row],[velocity_last_24h]],VelocityRules[Velocity Min],VelocityRules[Risk Points],,-1)</f>
        <v>0</v>
      </c>
      <c r="Q8850">
        <f>_xlfn.XLOOKUP(FraudData[[#This Row],[merchant_category]],MerchantRules[Merchant Category],MerchantRules[Risk Points],0)</f>
        <v>0</v>
      </c>
      <c r="R8850">
        <f>SUM(FraudData[[#This Row],[Amount Risk]:[Merchant Risk]])</f>
        <v>0</v>
      </c>
      <c r="S8850" t="str" cm="1">
        <f t="array" ref="S8850">_xlfn.IFS(FraudData[[#This Row],[Fraud Risk Score]]&gt;=8,"High Risk",FraudData[[#This Row],[Fraud Risk Score]]&gt;=6,"Medium Risk",TRUE,"Low Risk")</f>
        <v>Low Risk</v>
      </c>
    </row>
    <row r="8851" spans="1:19">
      <c r="A8851">
        <v>8850</v>
      </c>
      <c r="B8851">
        <v>8.27</v>
      </c>
      <c r="C8851">
        <v>19</v>
      </c>
      <c r="D8851" t="s">
        <v>49</v>
      </c>
      <c r="E8851">
        <v>1</v>
      </c>
      <c r="F8851">
        <v>0</v>
      </c>
      <c r="G8851">
        <v>84</v>
      </c>
      <c r="H8851">
        <v>3</v>
      </c>
      <c r="I8851">
        <v>58</v>
      </c>
      <c r="J8851">
        <v>0</v>
      </c>
      <c r="K8851">
        <f>_xlfn.XLOOKUP(FraudData[[#This Row],[amount]],AmountRules[Amount Min],AmountRules[Risk Points],,-1)</f>
        <v>0</v>
      </c>
      <c r="L8851">
        <f>_xlfn.XLOOKUP(FraudData[[#This Row],[transaction_hour]],TimeRules[Hour Min],TimeRules[Risk Points],,-1)</f>
        <v>0</v>
      </c>
      <c r="M8851">
        <f>_xlfn.XLOOKUP(FraudData[[#This Row],[foreign_transaction]],ForeignRules[Foreign Transaction],ForeignRules[Risk Points],0)</f>
        <v>3</v>
      </c>
      <c r="N8851">
        <f>_xlfn.XLOOKUP(FraudData[[#This Row],[location_mismatch]],Table10[Location Mismatch],Table10[Risk Points],0)</f>
        <v>0</v>
      </c>
      <c r="O8851">
        <f>_xlfn.XLOOKUP(FraudData[[#This Row],[device_trust_score]],DeviceRules[Device Min],DeviceRules[Risk Points],,-1)</f>
        <v>0</v>
      </c>
      <c r="P8851">
        <f>_xlfn.XLOOKUP(FraudData[[#This Row],[velocity_last_24h]],VelocityRules[Velocity Min],VelocityRules[Risk Points],,-1)</f>
        <v>0</v>
      </c>
      <c r="Q8851">
        <f>_xlfn.XLOOKUP(FraudData[[#This Row],[merchant_category]],MerchantRules[Merchant Category],MerchantRules[Risk Points],0)</f>
        <v>1</v>
      </c>
      <c r="R8851">
        <f>SUM(FraudData[[#This Row],[Amount Risk]:[Merchant Risk]])</f>
        <v>4</v>
      </c>
      <c r="S8851" t="str" cm="1">
        <f t="array" ref="S8851">_xlfn.IFS(FraudData[[#This Row],[Fraud Risk Score]]&gt;=8,"High Risk",FraudData[[#This Row],[Fraud Risk Score]]&gt;=6,"Medium Risk",TRUE,"Low Risk")</f>
        <v>Low Risk</v>
      </c>
    </row>
    <row r="8852" spans="1:19">
      <c r="A8852">
        <v>8851</v>
      </c>
      <c r="B8852">
        <v>454.89</v>
      </c>
      <c r="C8852">
        <v>0</v>
      </c>
      <c r="D8852" t="s">
        <v>48</v>
      </c>
      <c r="E8852">
        <v>0</v>
      </c>
      <c r="F8852">
        <v>0</v>
      </c>
      <c r="G8852">
        <v>27</v>
      </c>
      <c r="H8852">
        <v>2</v>
      </c>
      <c r="I8852">
        <v>48</v>
      </c>
      <c r="J8852">
        <v>0</v>
      </c>
      <c r="K8852">
        <f>_xlfn.XLOOKUP(FraudData[[#This Row],[amount]],AmountRules[Amount Min],AmountRules[Risk Points],,-1)</f>
        <v>0</v>
      </c>
      <c r="L8852">
        <f>_xlfn.XLOOKUP(FraudData[[#This Row],[transaction_hour]],TimeRules[Hour Min],TimeRules[Risk Points],,-1)</f>
        <v>3</v>
      </c>
      <c r="M8852">
        <f>_xlfn.XLOOKUP(FraudData[[#This Row],[foreign_transaction]],ForeignRules[Foreign Transaction],ForeignRules[Risk Points],0)</f>
        <v>0</v>
      </c>
      <c r="N8852">
        <f>_xlfn.XLOOKUP(FraudData[[#This Row],[location_mismatch]],Table10[Location Mismatch],Table10[Risk Points],0)</f>
        <v>0</v>
      </c>
      <c r="O8852">
        <f>_xlfn.XLOOKUP(FraudData[[#This Row],[device_trust_score]],DeviceRules[Device Min],DeviceRules[Risk Points],,-1)</f>
        <v>3</v>
      </c>
      <c r="P8852">
        <f>_xlfn.XLOOKUP(FraudData[[#This Row],[velocity_last_24h]],VelocityRules[Velocity Min],VelocityRules[Risk Points],,-1)</f>
        <v>0</v>
      </c>
      <c r="Q8852">
        <f>_xlfn.XLOOKUP(FraudData[[#This Row],[merchant_category]],MerchantRules[Merchant Category],MerchantRules[Risk Points],0)</f>
        <v>0</v>
      </c>
      <c r="R8852">
        <f>SUM(FraudData[[#This Row],[Amount Risk]:[Merchant Risk]])</f>
        <v>6</v>
      </c>
      <c r="S8852" t="str" cm="1">
        <f t="array" ref="S8852">_xlfn.IFS(FraudData[[#This Row],[Fraud Risk Score]]&gt;=8,"High Risk",FraudData[[#This Row],[Fraud Risk Score]]&gt;=6,"Medium Risk",TRUE,"Low Risk")</f>
        <v>Medium Risk</v>
      </c>
    </row>
    <row r="8853" spans="1:19">
      <c r="A8853">
        <v>8852</v>
      </c>
      <c r="B8853">
        <v>114.38</v>
      </c>
      <c r="C8853">
        <v>20</v>
      </c>
      <c r="D8853" t="s">
        <v>46</v>
      </c>
      <c r="E8853">
        <v>1</v>
      </c>
      <c r="F8853">
        <v>0</v>
      </c>
      <c r="G8853">
        <v>87</v>
      </c>
      <c r="H8853">
        <v>1</v>
      </c>
      <c r="I8853">
        <v>57</v>
      </c>
      <c r="J8853">
        <v>0</v>
      </c>
      <c r="K8853">
        <f>_xlfn.XLOOKUP(FraudData[[#This Row],[amount]],AmountRules[Amount Min],AmountRules[Risk Points],,-1)</f>
        <v>0</v>
      </c>
      <c r="L8853">
        <f>_xlfn.XLOOKUP(FraudData[[#This Row],[transaction_hour]],TimeRules[Hour Min],TimeRules[Risk Points],,-1)</f>
        <v>0</v>
      </c>
      <c r="M8853">
        <f>_xlfn.XLOOKUP(FraudData[[#This Row],[foreign_transaction]],ForeignRules[Foreign Transaction],ForeignRules[Risk Points],0)</f>
        <v>3</v>
      </c>
      <c r="N8853">
        <f>_xlfn.XLOOKUP(FraudData[[#This Row],[location_mismatch]],Table10[Location Mismatch],Table10[Risk Points],0)</f>
        <v>0</v>
      </c>
      <c r="O8853">
        <f>_xlfn.XLOOKUP(FraudData[[#This Row],[device_trust_score]],DeviceRules[Device Min],DeviceRules[Risk Points],,-1)</f>
        <v>0</v>
      </c>
      <c r="P8853">
        <f>_xlfn.XLOOKUP(FraudData[[#This Row],[velocity_last_24h]],VelocityRules[Velocity Min],VelocityRules[Risk Points],,-1)</f>
        <v>0</v>
      </c>
      <c r="Q8853">
        <f>_xlfn.XLOOKUP(FraudData[[#This Row],[merchant_category]],MerchantRules[Merchant Category],MerchantRules[Risk Points],0)</f>
        <v>0</v>
      </c>
      <c r="R8853">
        <f>SUM(FraudData[[#This Row],[Amount Risk]:[Merchant Risk]])</f>
        <v>3</v>
      </c>
      <c r="S8853" t="str" cm="1">
        <f t="array" ref="S8853">_xlfn.IFS(FraudData[[#This Row],[Fraud Risk Score]]&gt;=8,"High Risk",FraudData[[#This Row],[Fraud Risk Score]]&gt;=6,"Medium Risk",TRUE,"Low Risk")</f>
        <v>Low Risk</v>
      </c>
    </row>
    <row r="8854" spans="1:19">
      <c r="A8854">
        <v>8853</v>
      </c>
      <c r="B8854">
        <v>5.3</v>
      </c>
      <c r="C8854">
        <v>7</v>
      </c>
      <c r="D8854" t="s">
        <v>49</v>
      </c>
      <c r="E8854">
        <v>0</v>
      </c>
      <c r="F8854">
        <v>0</v>
      </c>
      <c r="G8854">
        <v>55</v>
      </c>
      <c r="H8854">
        <v>1</v>
      </c>
      <c r="I8854">
        <v>56</v>
      </c>
      <c r="J8854">
        <v>0</v>
      </c>
      <c r="K8854">
        <f>_xlfn.XLOOKUP(FraudData[[#This Row],[amount]],AmountRules[Amount Min],AmountRules[Risk Points],,-1)</f>
        <v>0</v>
      </c>
      <c r="L8854">
        <f>_xlfn.XLOOKUP(FraudData[[#This Row],[transaction_hour]],TimeRules[Hour Min],TimeRules[Risk Points],,-1)</f>
        <v>0</v>
      </c>
      <c r="M8854">
        <f>_xlfn.XLOOKUP(FraudData[[#This Row],[foreign_transaction]],ForeignRules[Foreign Transaction],ForeignRules[Risk Points],0)</f>
        <v>0</v>
      </c>
      <c r="N8854">
        <f>_xlfn.XLOOKUP(FraudData[[#This Row],[location_mismatch]],Table10[Location Mismatch],Table10[Risk Points],0)</f>
        <v>0</v>
      </c>
      <c r="O8854">
        <f>_xlfn.XLOOKUP(FraudData[[#This Row],[device_trust_score]],DeviceRules[Device Min],DeviceRules[Risk Points],,-1)</f>
        <v>1</v>
      </c>
      <c r="P8854">
        <f>_xlfn.XLOOKUP(FraudData[[#This Row],[velocity_last_24h]],VelocityRules[Velocity Min],VelocityRules[Risk Points],,-1)</f>
        <v>0</v>
      </c>
      <c r="Q8854">
        <f>_xlfn.XLOOKUP(FraudData[[#This Row],[merchant_category]],MerchantRules[Merchant Category],MerchantRules[Risk Points],0)</f>
        <v>1</v>
      </c>
      <c r="R8854">
        <f>SUM(FraudData[[#This Row],[Amount Risk]:[Merchant Risk]])</f>
        <v>2</v>
      </c>
      <c r="S8854" t="str" cm="1">
        <f t="array" ref="S8854">_xlfn.IFS(FraudData[[#This Row],[Fraud Risk Score]]&gt;=8,"High Risk",FraudData[[#This Row],[Fraud Risk Score]]&gt;=6,"Medium Risk",TRUE,"Low Risk")</f>
        <v>Low Risk</v>
      </c>
    </row>
    <row r="8855" spans="1:19">
      <c r="A8855">
        <v>8854</v>
      </c>
      <c r="B8855">
        <v>210.71</v>
      </c>
      <c r="C8855">
        <v>6</v>
      </c>
      <c r="D8855" t="s">
        <v>48</v>
      </c>
      <c r="E8855">
        <v>0</v>
      </c>
      <c r="F8855">
        <v>0</v>
      </c>
      <c r="G8855">
        <v>85</v>
      </c>
      <c r="H8855">
        <v>2</v>
      </c>
      <c r="I8855">
        <v>31</v>
      </c>
      <c r="J8855">
        <v>0</v>
      </c>
      <c r="K8855">
        <f>_xlfn.XLOOKUP(FraudData[[#This Row],[amount]],AmountRules[Amount Min],AmountRules[Risk Points],,-1)</f>
        <v>0</v>
      </c>
      <c r="L8855">
        <f>_xlfn.XLOOKUP(FraudData[[#This Row],[transaction_hour]],TimeRules[Hour Min],TimeRules[Risk Points],,-1)</f>
        <v>0</v>
      </c>
      <c r="M8855">
        <f>_xlfn.XLOOKUP(FraudData[[#This Row],[foreign_transaction]],ForeignRules[Foreign Transaction],ForeignRules[Risk Points],0)</f>
        <v>0</v>
      </c>
      <c r="N8855">
        <f>_xlfn.XLOOKUP(FraudData[[#This Row],[location_mismatch]],Table10[Location Mismatch],Table10[Risk Points],0)</f>
        <v>0</v>
      </c>
      <c r="O8855">
        <f>_xlfn.XLOOKUP(FraudData[[#This Row],[device_trust_score]],DeviceRules[Device Min],DeviceRules[Risk Points],,-1)</f>
        <v>0</v>
      </c>
      <c r="P8855">
        <f>_xlfn.XLOOKUP(FraudData[[#This Row],[velocity_last_24h]],VelocityRules[Velocity Min],VelocityRules[Risk Points],,-1)</f>
        <v>0</v>
      </c>
      <c r="Q8855">
        <f>_xlfn.XLOOKUP(FraudData[[#This Row],[merchant_category]],MerchantRules[Merchant Category],MerchantRules[Risk Points],0)</f>
        <v>0</v>
      </c>
      <c r="R8855">
        <f>SUM(FraudData[[#This Row],[Amount Risk]:[Merchant Risk]])</f>
        <v>0</v>
      </c>
      <c r="S8855" t="str" cm="1">
        <f t="array" ref="S8855">_xlfn.IFS(FraudData[[#This Row],[Fraud Risk Score]]&gt;=8,"High Risk",FraudData[[#This Row],[Fraud Risk Score]]&gt;=6,"Medium Risk",TRUE,"Low Risk")</f>
        <v>Low Risk</v>
      </c>
    </row>
    <row r="8856" spans="1:19">
      <c r="A8856">
        <v>8855</v>
      </c>
      <c r="B8856">
        <v>118.34</v>
      </c>
      <c r="C8856">
        <v>4</v>
      </c>
      <c r="D8856" t="s">
        <v>48</v>
      </c>
      <c r="E8856">
        <v>0</v>
      </c>
      <c r="F8856">
        <v>0</v>
      </c>
      <c r="G8856">
        <v>73</v>
      </c>
      <c r="H8856">
        <v>1</v>
      </c>
      <c r="I8856">
        <v>53</v>
      </c>
      <c r="J8856">
        <v>0</v>
      </c>
      <c r="K8856">
        <f>_xlfn.XLOOKUP(FraudData[[#This Row],[amount]],AmountRules[Amount Min],AmountRules[Risk Points],,-1)</f>
        <v>0</v>
      </c>
      <c r="L8856">
        <f>_xlfn.XLOOKUP(FraudData[[#This Row],[transaction_hour]],TimeRules[Hour Min],TimeRules[Risk Points],,-1)</f>
        <v>0</v>
      </c>
      <c r="M8856">
        <f>_xlfn.XLOOKUP(FraudData[[#This Row],[foreign_transaction]],ForeignRules[Foreign Transaction],ForeignRules[Risk Points],0)</f>
        <v>0</v>
      </c>
      <c r="N8856">
        <f>_xlfn.XLOOKUP(FraudData[[#This Row],[location_mismatch]],Table10[Location Mismatch],Table10[Risk Points],0)</f>
        <v>0</v>
      </c>
      <c r="O8856">
        <f>_xlfn.XLOOKUP(FraudData[[#This Row],[device_trust_score]],DeviceRules[Device Min],DeviceRules[Risk Points],,-1)</f>
        <v>0</v>
      </c>
      <c r="P8856">
        <f>_xlfn.XLOOKUP(FraudData[[#This Row],[velocity_last_24h]],VelocityRules[Velocity Min],VelocityRules[Risk Points],,-1)</f>
        <v>0</v>
      </c>
      <c r="Q8856">
        <f>_xlfn.XLOOKUP(FraudData[[#This Row],[merchant_category]],MerchantRules[Merchant Category],MerchantRules[Risk Points],0)</f>
        <v>0</v>
      </c>
      <c r="R8856">
        <f>SUM(FraudData[[#This Row],[Amount Risk]:[Merchant Risk]])</f>
        <v>0</v>
      </c>
      <c r="S8856" t="str" cm="1">
        <f t="array" ref="S8856">_xlfn.IFS(FraudData[[#This Row],[Fraud Risk Score]]&gt;=8,"High Risk",FraudData[[#This Row],[Fraud Risk Score]]&gt;=6,"Medium Risk",TRUE,"Low Risk")</f>
        <v>Low Risk</v>
      </c>
    </row>
    <row r="8857" spans="1:19">
      <c r="A8857">
        <v>8856</v>
      </c>
      <c r="B8857">
        <v>23.9</v>
      </c>
      <c r="C8857">
        <v>2</v>
      </c>
      <c r="D8857" t="s">
        <v>50</v>
      </c>
      <c r="E8857">
        <v>0</v>
      </c>
      <c r="F8857">
        <v>0</v>
      </c>
      <c r="G8857">
        <v>68</v>
      </c>
      <c r="H8857">
        <v>1</v>
      </c>
      <c r="I8857">
        <v>37</v>
      </c>
      <c r="J8857">
        <v>0</v>
      </c>
      <c r="K8857">
        <f>_xlfn.XLOOKUP(FraudData[[#This Row],[amount]],AmountRules[Amount Min],AmountRules[Risk Points],,-1)</f>
        <v>0</v>
      </c>
      <c r="L8857">
        <f>_xlfn.XLOOKUP(FraudData[[#This Row],[transaction_hour]],TimeRules[Hour Min],TimeRules[Risk Points],,-1)</f>
        <v>3</v>
      </c>
      <c r="M8857">
        <f>_xlfn.XLOOKUP(FraudData[[#This Row],[foreign_transaction]],ForeignRules[Foreign Transaction],ForeignRules[Risk Points],0)</f>
        <v>0</v>
      </c>
      <c r="N8857">
        <f>_xlfn.XLOOKUP(FraudData[[#This Row],[location_mismatch]],Table10[Location Mismatch],Table10[Risk Points],0)</f>
        <v>0</v>
      </c>
      <c r="O8857">
        <f>_xlfn.XLOOKUP(FraudData[[#This Row],[device_trust_score]],DeviceRules[Device Min],DeviceRules[Risk Points],,-1)</f>
        <v>1</v>
      </c>
      <c r="P8857">
        <f>_xlfn.XLOOKUP(FraudData[[#This Row],[velocity_last_24h]],VelocityRules[Velocity Min],VelocityRules[Risk Points],,-1)</f>
        <v>0</v>
      </c>
      <c r="Q8857">
        <f>_xlfn.XLOOKUP(FraudData[[#This Row],[merchant_category]],MerchantRules[Merchant Category],MerchantRules[Risk Points],0)</f>
        <v>0</v>
      </c>
      <c r="R8857">
        <f>SUM(FraudData[[#This Row],[Amount Risk]:[Merchant Risk]])</f>
        <v>4</v>
      </c>
      <c r="S8857" t="str" cm="1">
        <f t="array" ref="S8857">_xlfn.IFS(FraudData[[#This Row],[Fraud Risk Score]]&gt;=8,"High Risk",FraudData[[#This Row],[Fraud Risk Score]]&gt;=6,"Medium Risk",TRUE,"Low Risk")</f>
        <v>Low Risk</v>
      </c>
    </row>
    <row r="8858" spans="1:19">
      <c r="A8858">
        <v>8857</v>
      </c>
      <c r="B8858">
        <v>43.41</v>
      </c>
      <c r="C8858">
        <v>14</v>
      </c>
      <c r="D8858" t="s">
        <v>49</v>
      </c>
      <c r="E8858">
        <v>0</v>
      </c>
      <c r="F8858">
        <v>0</v>
      </c>
      <c r="G8858">
        <v>76</v>
      </c>
      <c r="H8858">
        <v>3</v>
      </c>
      <c r="I8858">
        <v>35</v>
      </c>
      <c r="J8858">
        <v>0</v>
      </c>
      <c r="K8858">
        <f>_xlfn.XLOOKUP(FraudData[[#This Row],[amount]],AmountRules[Amount Min],AmountRules[Risk Points],,-1)</f>
        <v>0</v>
      </c>
      <c r="L8858">
        <f>_xlfn.XLOOKUP(FraudData[[#This Row],[transaction_hour]],TimeRules[Hour Min],TimeRules[Risk Points],,-1)</f>
        <v>0</v>
      </c>
      <c r="M8858">
        <f>_xlfn.XLOOKUP(FraudData[[#This Row],[foreign_transaction]],ForeignRules[Foreign Transaction],ForeignRules[Risk Points],0)</f>
        <v>0</v>
      </c>
      <c r="N8858">
        <f>_xlfn.XLOOKUP(FraudData[[#This Row],[location_mismatch]],Table10[Location Mismatch],Table10[Risk Points],0)</f>
        <v>0</v>
      </c>
      <c r="O8858">
        <f>_xlfn.XLOOKUP(FraudData[[#This Row],[device_trust_score]],DeviceRules[Device Min],DeviceRules[Risk Points],,-1)</f>
        <v>0</v>
      </c>
      <c r="P8858">
        <f>_xlfn.XLOOKUP(FraudData[[#This Row],[velocity_last_24h]],VelocityRules[Velocity Min],VelocityRules[Risk Points],,-1)</f>
        <v>0</v>
      </c>
      <c r="Q8858">
        <f>_xlfn.XLOOKUP(FraudData[[#This Row],[merchant_category]],MerchantRules[Merchant Category],MerchantRules[Risk Points],0)</f>
        <v>1</v>
      </c>
      <c r="R8858">
        <f>SUM(FraudData[[#This Row],[Amount Risk]:[Merchant Risk]])</f>
        <v>1</v>
      </c>
      <c r="S8858" t="str" cm="1">
        <f t="array" ref="S8858">_xlfn.IFS(FraudData[[#This Row],[Fraud Risk Score]]&gt;=8,"High Risk",FraudData[[#This Row],[Fraud Risk Score]]&gt;=6,"Medium Risk",TRUE,"Low Risk")</f>
        <v>Low Risk</v>
      </c>
    </row>
    <row r="8859" spans="1:19">
      <c r="A8859">
        <v>8858</v>
      </c>
      <c r="B8859">
        <v>12</v>
      </c>
      <c r="C8859">
        <v>16</v>
      </c>
      <c r="D8859" t="s">
        <v>48</v>
      </c>
      <c r="E8859">
        <v>0</v>
      </c>
      <c r="F8859">
        <v>0</v>
      </c>
      <c r="G8859">
        <v>55</v>
      </c>
      <c r="H8859">
        <v>1</v>
      </c>
      <c r="I8859">
        <v>45</v>
      </c>
      <c r="J8859">
        <v>0</v>
      </c>
      <c r="K8859">
        <f>_xlfn.XLOOKUP(FraudData[[#This Row],[amount]],AmountRules[Amount Min],AmountRules[Risk Points],,-1)</f>
        <v>0</v>
      </c>
      <c r="L8859">
        <f>_xlfn.XLOOKUP(FraudData[[#This Row],[transaction_hour]],TimeRules[Hour Min],TimeRules[Risk Points],,-1)</f>
        <v>0</v>
      </c>
      <c r="M8859">
        <f>_xlfn.XLOOKUP(FraudData[[#This Row],[foreign_transaction]],ForeignRules[Foreign Transaction],ForeignRules[Risk Points],0)</f>
        <v>0</v>
      </c>
      <c r="N8859">
        <f>_xlfn.XLOOKUP(FraudData[[#This Row],[location_mismatch]],Table10[Location Mismatch],Table10[Risk Points],0)</f>
        <v>0</v>
      </c>
      <c r="O8859">
        <f>_xlfn.XLOOKUP(FraudData[[#This Row],[device_trust_score]],DeviceRules[Device Min],DeviceRules[Risk Points],,-1)</f>
        <v>1</v>
      </c>
      <c r="P8859">
        <f>_xlfn.XLOOKUP(FraudData[[#This Row],[velocity_last_24h]],VelocityRules[Velocity Min],VelocityRules[Risk Points],,-1)</f>
        <v>0</v>
      </c>
      <c r="Q8859">
        <f>_xlfn.XLOOKUP(FraudData[[#This Row],[merchant_category]],MerchantRules[Merchant Category],MerchantRules[Risk Points],0)</f>
        <v>0</v>
      </c>
      <c r="R8859">
        <f>SUM(FraudData[[#This Row],[Amount Risk]:[Merchant Risk]])</f>
        <v>1</v>
      </c>
      <c r="S8859" t="str" cm="1">
        <f t="array" ref="S8859">_xlfn.IFS(FraudData[[#This Row],[Fraud Risk Score]]&gt;=8,"High Risk",FraudData[[#This Row],[Fraud Risk Score]]&gt;=6,"Medium Risk",TRUE,"Low Risk")</f>
        <v>Low Risk</v>
      </c>
    </row>
    <row r="8860" spans="1:19">
      <c r="A8860">
        <v>8859</v>
      </c>
      <c r="B8860">
        <v>153.72</v>
      </c>
      <c r="C8860">
        <v>22</v>
      </c>
      <c r="D8860" t="s">
        <v>46</v>
      </c>
      <c r="E8860">
        <v>0</v>
      </c>
      <c r="F8860">
        <v>0</v>
      </c>
      <c r="G8860">
        <v>96</v>
      </c>
      <c r="H8860">
        <v>3</v>
      </c>
      <c r="I8860">
        <v>64</v>
      </c>
      <c r="J8860">
        <v>0</v>
      </c>
      <c r="K8860">
        <f>_xlfn.XLOOKUP(FraudData[[#This Row],[amount]],AmountRules[Amount Min],AmountRules[Risk Points],,-1)</f>
        <v>0</v>
      </c>
      <c r="L8860">
        <f>_xlfn.XLOOKUP(FraudData[[#This Row],[transaction_hour]],TimeRules[Hour Min],TimeRules[Risk Points],,-1)</f>
        <v>0</v>
      </c>
      <c r="M8860">
        <f>_xlfn.XLOOKUP(FraudData[[#This Row],[foreign_transaction]],ForeignRules[Foreign Transaction],ForeignRules[Risk Points],0)</f>
        <v>0</v>
      </c>
      <c r="N8860">
        <f>_xlfn.XLOOKUP(FraudData[[#This Row],[location_mismatch]],Table10[Location Mismatch],Table10[Risk Points],0)</f>
        <v>0</v>
      </c>
      <c r="O8860">
        <f>_xlfn.XLOOKUP(FraudData[[#This Row],[device_trust_score]],DeviceRules[Device Min],DeviceRules[Risk Points],,-1)</f>
        <v>0</v>
      </c>
      <c r="P8860">
        <f>_xlfn.XLOOKUP(FraudData[[#This Row],[velocity_last_24h]],VelocityRules[Velocity Min],VelocityRules[Risk Points],,-1)</f>
        <v>0</v>
      </c>
      <c r="Q8860">
        <f>_xlfn.XLOOKUP(FraudData[[#This Row],[merchant_category]],MerchantRules[Merchant Category],MerchantRules[Risk Points],0)</f>
        <v>0</v>
      </c>
      <c r="R8860">
        <f>SUM(FraudData[[#This Row],[Amount Risk]:[Merchant Risk]])</f>
        <v>0</v>
      </c>
      <c r="S8860" t="str" cm="1">
        <f t="array" ref="S8860">_xlfn.IFS(FraudData[[#This Row],[Fraud Risk Score]]&gt;=8,"High Risk",FraudData[[#This Row],[Fraud Risk Score]]&gt;=6,"Medium Risk",TRUE,"Low Risk")</f>
        <v>Low Risk</v>
      </c>
    </row>
    <row r="8861" spans="1:19">
      <c r="A8861">
        <v>8860</v>
      </c>
      <c r="B8861">
        <v>175.13</v>
      </c>
      <c r="C8861">
        <v>12</v>
      </c>
      <c r="D8861" t="s">
        <v>49</v>
      </c>
      <c r="E8861">
        <v>0</v>
      </c>
      <c r="F8861">
        <v>0</v>
      </c>
      <c r="G8861">
        <v>73</v>
      </c>
      <c r="H8861">
        <v>1</v>
      </c>
      <c r="I8861">
        <v>55</v>
      </c>
      <c r="J8861">
        <v>0</v>
      </c>
      <c r="K8861">
        <f>_xlfn.XLOOKUP(FraudData[[#This Row],[amount]],AmountRules[Amount Min],AmountRules[Risk Points],,-1)</f>
        <v>0</v>
      </c>
      <c r="L8861">
        <f>_xlfn.XLOOKUP(FraudData[[#This Row],[transaction_hour]],TimeRules[Hour Min],TimeRules[Risk Points],,-1)</f>
        <v>0</v>
      </c>
      <c r="M8861">
        <f>_xlfn.XLOOKUP(FraudData[[#This Row],[foreign_transaction]],ForeignRules[Foreign Transaction],ForeignRules[Risk Points],0)</f>
        <v>0</v>
      </c>
      <c r="N8861">
        <f>_xlfn.XLOOKUP(FraudData[[#This Row],[location_mismatch]],Table10[Location Mismatch],Table10[Risk Points],0)</f>
        <v>0</v>
      </c>
      <c r="O8861">
        <f>_xlfn.XLOOKUP(FraudData[[#This Row],[device_trust_score]],DeviceRules[Device Min],DeviceRules[Risk Points],,-1)</f>
        <v>0</v>
      </c>
      <c r="P8861">
        <f>_xlfn.XLOOKUP(FraudData[[#This Row],[velocity_last_24h]],VelocityRules[Velocity Min],VelocityRules[Risk Points],,-1)</f>
        <v>0</v>
      </c>
      <c r="Q8861">
        <f>_xlfn.XLOOKUP(FraudData[[#This Row],[merchant_category]],MerchantRules[Merchant Category],MerchantRules[Risk Points],0)</f>
        <v>1</v>
      </c>
      <c r="R8861">
        <f>SUM(FraudData[[#This Row],[Amount Risk]:[Merchant Risk]])</f>
        <v>1</v>
      </c>
      <c r="S8861" t="str" cm="1">
        <f t="array" ref="S8861">_xlfn.IFS(FraudData[[#This Row],[Fraud Risk Score]]&gt;=8,"High Risk",FraudData[[#This Row],[Fraud Risk Score]]&gt;=6,"Medium Risk",TRUE,"Low Risk")</f>
        <v>Low Risk</v>
      </c>
    </row>
    <row r="8862" spans="1:19">
      <c r="A8862">
        <v>8861</v>
      </c>
      <c r="B8862">
        <v>126.85</v>
      </c>
      <c r="C8862">
        <v>14</v>
      </c>
      <c r="D8862" t="s">
        <v>50</v>
      </c>
      <c r="E8862">
        <v>0</v>
      </c>
      <c r="F8862">
        <v>0</v>
      </c>
      <c r="G8862">
        <v>70</v>
      </c>
      <c r="H8862">
        <v>0</v>
      </c>
      <c r="I8862">
        <v>55</v>
      </c>
      <c r="J8862">
        <v>0</v>
      </c>
      <c r="K8862">
        <f>_xlfn.XLOOKUP(FraudData[[#This Row],[amount]],AmountRules[Amount Min],AmountRules[Risk Points],,-1)</f>
        <v>0</v>
      </c>
      <c r="L8862">
        <f>_xlfn.XLOOKUP(FraudData[[#This Row],[transaction_hour]],TimeRules[Hour Min],TimeRules[Risk Points],,-1)</f>
        <v>0</v>
      </c>
      <c r="M8862">
        <f>_xlfn.XLOOKUP(FraudData[[#This Row],[foreign_transaction]],ForeignRules[Foreign Transaction],ForeignRules[Risk Points],0)</f>
        <v>0</v>
      </c>
      <c r="N8862">
        <f>_xlfn.XLOOKUP(FraudData[[#This Row],[location_mismatch]],Table10[Location Mismatch],Table10[Risk Points],0)</f>
        <v>0</v>
      </c>
      <c r="O8862">
        <f>_xlfn.XLOOKUP(FraudData[[#This Row],[device_trust_score]],DeviceRules[Device Min],DeviceRules[Risk Points],,-1)</f>
        <v>0</v>
      </c>
      <c r="P8862">
        <f>_xlfn.XLOOKUP(FraudData[[#This Row],[velocity_last_24h]],VelocityRules[Velocity Min],VelocityRules[Risk Points],,-1)</f>
        <v>0</v>
      </c>
      <c r="Q8862">
        <f>_xlfn.XLOOKUP(FraudData[[#This Row],[merchant_category]],MerchantRules[Merchant Category],MerchantRules[Risk Points],0)</f>
        <v>0</v>
      </c>
      <c r="R8862">
        <f>SUM(FraudData[[#This Row],[Amount Risk]:[Merchant Risk]])</f>
        <v>0</v>
      </c>
      <c r="S8862" t="str" cm="1">
        <f t="array" ref="S8862">_xlfn.IFS(FraudData[[#This Row],[Fraud Risk Score]]&gt;=8,"High Risk",FraudData[[#This Row],[Fraud Risk Score]]&gt;=6,"Medium Risk",TRUE,"Low Risk")</f>
        <v>Low Risk</v>
      </c>
    </row>
    <row r="8863" spans="1:19">
      <c r="A8863">
        <v>8862</v>
      </c>
      <c r="B8863">
        <v>305.79000000000002</v>
      </c>
      <c r="C8863">
        <v>18</v>
      </c>
      <c r="D8863" t="s">
        <v>47</v>
      </c>
      <c r="E8863">
        <v>0</v>
      </c>
      <c r="F8863">
        <v>0</v>
      </c>
      <c r="G8863">
        <v>78</v>
      </c>
      <c r="H8863">
        <v>1</v>
      </c>
      <c r="I8863">
        <v>51</v>
      </c>
      <c r="J8863">
        <v>0</v>
      </c>
      <c r="K8863">
        <f>_xlfn.XLOOKUP(FraudData[[#This Row],[amount]],AmountRules[Amount Min],AmountRules[Risk Points],,-1)</f>
        <v>0</v>
      </c>
      <c r="L8863">
        <f>_xlfn.XLOOKUP(FraudData[[#This Row],[transaction_hour]],TimeRules[Hour Min],TimeRules[Risk Points],,-1)</f>
        <v>0</v>
      </c>
      <c r="M8863">
        <f>_xlfn.XLOOKUP(FraudData[[#This Row],[foreign_transaction]],ForeignRules[Foreign Transaction],ForeignRules[Risk Points],0)</f>
        <v>0</v>
      </c>
      <c r="N8863">
        <f>_xlfn.XLOOKUP(FraudData[[#This Row],[location_mismatch]],Table10[Location Mismatch],Table10[Risk Points],0)</f>
        <v>0</v>
      </c>
      <c r="O8863">
        <f>_xlfn.XLOOKUP(FraudData[[#This Row],[device_trust_score]],DeviceRules[Device Min],DeviceRules[Risk Points],,-1)</f>
        <v>0</v>
      </c>
      <c r="P8863">
        <f>_xlfn.XLOOKUP(FraudData[[#This Row],[velocity_last_24h]],VelocityRules[Velocity Min],VelocityRules[Risk Points],,-1)</f>
        <v>0</v>
      </c>
      <c r="Q8863">
        <f>_xlfn.XLOOKUP(FraudData[[#This Row],[merchant_category]],MerchantRules[Merchant Category],MerchantRules[Risk Points],0)</f>
        <v>0</v>
      </c>
      <c r="R8863">
        <f>SUM(FraudData[[#This Row],[Amount Risk]:[Merchant Risk]])</f>
        <v>0</v>
      </c>
      <c r="S8863" t="str" cm="1">
        <f t="array" ref="S8863">_xlfn.IFS(FraudData[[#This Row],[Fraud Risk Score]]&gt;=8,"High Risk",FraudData[[#This Row],[Fraud Risk Score]]&gt;=6,"Medium Risk",TRUE,"Low Risk")</f>
        <v>Low Risk</v>
      </c>
    </row>
    <row r="8864" spans="1:19">
      <c r="A8864">
        <v>8863</v>
      </c>
      <c r="B8864">
        <v>355.2</v>
      </c>
      <c r="C8864">
        <v>19</v>
      </c>
      <c r="D8864" t="s">
        <v>48</v>
      </c>
      <c r="E8864">
        <v>0</v>
      </c>
      <c r="F8864">
        <v>0</v>
      </c>
      <c r="G8864">
        <v>35</v>
      </c>
      <c r="H8864">
        <v>2</v>
      </c>
      <c r="I8864">
        <v>40</v>
      </c>
      <c r="J8864">
        <v>0</v>
      </c>
      <c r="K8864">
        <f>_xlfn.XLOOKUP(FraudData[[#This Row],[amount]],AmountRules[Amount Min],AmountRules[Risk Points],,-1)</f>
        <v>0</v>
      </c>
      <c r="L8864">
        <f>_xlfn.XLOOKUP(FraudData[[#This Row],[transaction_hour]],TimeRules[Hour Min],TimeRules[Risk Points],,-1)</f>
        <v>0</v>
      </c>
      <c r="M8864">
        <f>_xlfn.XLOOKUP(FraudData[[#This Row],[foreign_transaction]],ForeignRules[Foreign Transaction],ForeignRules[Risk Points],0)</f>
        <v>0</v>
      </c>
      <c r="N8864">
        <f>_xlfn.XLOOKUP(FraudData[[#This Row],[location_mismatch]],Table10[Location Mismatch],Table10[Risk Points],0)</f>
        <v>0</v>
      </c>
      <c r="O8864">
        <f>_xlfn.XLOOKUP(FraudData[[#This Row],[device_trust_score]],DeviceRules[Device Min],DeviceRules[Risk Points],,-1)</f>
        <v>2</v>
      </c>
      <c r="P8864">
        <f>_xlfn.XLOOKUP(FraudData[[#This Row],[velocity_last_24h]],VelocityRules[Velocity Min],VelocityRules[Risk Points],,-1)</f>
        <v>0</v>
      </c>
      <c r="Q8864">
        <f>_xlfn.XLOOKUP(FraudData[[#This Row],[merchant_category]],MerchantRules[Merchant Category],MerchantRules[Risk Points],0)</f>
        <v>0</v>
      </c>
      <c r="R8864">
        <f>SUM(FraudData[[#This Row],[Amount Risk]:[Merchant Risk]])</f>
        <v>2</v>
      </c>
      <c r="S8864" t="str" cm="1">
        <f t="array" ref="S8864">_xlfn.IFS(FraudData[[#This Row],[Fraud Risk Score]]&gt;=8,"High Risk",FraudData[[#This Row],[Fraud Risk Score]]&gt;=6,"Medium Risk",TRUE,"Low Risk")</f>
        <v>Low Risk</v>
      </c>
    </row>
    <row r="8865" spans="1:19">
      <c r="A8865">
        <v>8864</v>
      </c>
      <c r="B8865">
        <v>172.1</v>
      </c>
      <c r="C8865">
        <v>13</v>
      </c>
      <c r="D8865" t="s">
        <v>47</v>
      </c>
      <c r="E8865">
        <v>0</v>
      </c>
      <c r="F8865">
        <v>0</v>
      </c>
      <c r="G8865">
        <v>89</v>
      </c>
      <c r="H8865">
        <v>2</v>
      </c>
      <c r="I8865">
        <v>49</v>
      </c>
      <c r="J8865">
        <v>0</v>
      </c>
      <c r="K8865">
        <f>_xlfn.XLOOKUP(FraudData[[#This Row],[amount]],AmountRules[Amount Min],AmountRules[Risk Points],,-1)</f>
        <v>0</v>
      </c>
      <c r="L8865">
        <f>_xlfn.XLOOKUP(FraudData[[#This Row],[transaction_hour]],TimeRules[Hour Min],TimeRules[Risk Points],,-1)</f>
        <v>0</v>
      </c>
      <c r="M8865">
        <f>_xlfn.XLOOKUP(FraudData[[#This Row],[foreign_transaction]],ForeignRules[Foreign Transaction],ForeignRules[Risk Points],0)</f>
        <v>0</v>
      </c>
      <c r="N8865">
        <f>_xlfn.XLOOKUP(FraudData[[#This Row],[location_mismatch]],Table10[Location Mismatch],Table10[Risk Points],0)</f>
        <v>0</v>
      </c>
      <c r="O8865">
        <f>_xlfn.XLOOKUP(FraudData[[#This Row],[device_trust_score]],DeviceRules[Device Min],DeviceRules[Risk Points],,-1)</f>
        <v>0</v>
      </c>
      <c r="P8865">
        <f>_xlfn.XLOOKUP(FraudData[[#This Row],[velocity_last_24h]],VelocityRules[Velocity Min],VelocityRules[Risk Points],,-1)</f>
        <v>0</v>
      </c>
      <c r="Q8865">
        <f>_xlfn.XLOOKUP(FraudData[[#This Row],[merchant_category]],MerchantRules[Merchant Category],MerchantRules[Risk Points],0)</f>
        <v>0</v>
      </c>
      <c r="R8865">
        <f>SUM(FraudData[[#This Row],[Amount Risk]:[Merchant Risk]])</f>
        <v>0</v>
      </c>
      <c r="S8865" t="str" cm="1">
        <f t="array" ref="S8865">_xlfn.IFS(FraudData[[#This Row],[Fraud Risk Score]]&gt;=8,"High Risk",FraudData[[#This Row],[Fraud Risk Score]]&gt;=6,"Medium Risk",TRUE,"Low Risk")</f>
        <v>Low Risk</v>
      </c>
    </row>
    <row r="8866" spans="1:19">
      <c r="A8866">
        <v>8865</v>
      </c>
      <c r="B8866">
        <v>2.31</v>
      </c>
      <c r="C8866">
        <v>20</v>
      </c>
      <c r="D8866" t="s">
        <v>48</v>
      </c>
      <c r="E8866">
        <v>0</v>
      </c>
      <c r="F8866">
        <v>0</v>
      </c>
      <c r="G8866">
        <v>41</v>
      </c>
      <c r="H8866">
        <v>2</v>
      </c>
      <c r="I8866">
        <v>32</v>
      </c>
      <c r="J8866">
        <v>0</v>
      </c>
      <c r="K8866">
        <f>_xlfn.XLOOKUP(FraudData[[#This Row],[amount]],AmountRules[Amount Min],AmountRules[Risk Points],,-1)</f>
        <v>0</v>
      </c>
      <c r="L8866">
        <f>_xlfn.XLOOKUP(FraudData[[#This Row],[transaction_hour]],TimeRules[Hour Min],TimeRules[Risk Points],,-1)</f>
        <v>0</v>
      </c>
      <c r="M8866">
        <f>_xlfn.XLOOKUP(FraudData[[#This Row],[foreign_transaction]],ForeignRules[Foreign Transaction],ForeignRules[Risk Points],0)</f>
        <v>0</v>
      </c>
      <c r="N8866">
        <f>_xlfn.XLOOKUP(FraudData[[#This Row],[location_mismatch]],Table10[Location Mismatch],Table10[Risk Points],0)</f>
        <v>0</v>
      </c>
      <c r="O8866">
        <f>_xlfn.XLOOKUP(FraudData[[#This Row],[device_trust_score]],DeviceRules[Device Min],DeviceRules[Risk Points],,-1)</f>
        <v>2</v>
      </c>
      <c r="P8866">
        <f>_xlfn.XLOOKUP(FraudData[[#This Row],[velocity_last_24h]],VelocityRules[Velocity Min],VelocityRules[Risk Points],,-1)</f>
        <v>0</v>
      </c>
      <c r="Q8866">
        <f>_xlfn.XLOOKUP(FraudData[[#This Row],[merchant_category]],MerchantRules[Merchant Category],MerchantRules[Risk Points],0)</f>
        <v>0</v>
      </c>
      <c r="R8866">
        <f>SUM(FraudData[[#This Row],[Amount Risk]:[Merchant Risk]])</f>
        <v>2</v>
      </c>
      <c r="S8866" t="str" cm="1">
        <f t="array" ref="S8866">_xlfn.IFS(FraudData[[#This Row],[Fraud Risk Score]]&gt;=8,"High Risk",FraudData[[#This Row],[Fraud Risk Score]]&gt;=6,"Medium Risk",TRUE,"Low Risk")</f>
        <v>Low Risk</v>
      </c>
    </row>
    <row r="8867" spans="1:19">
      <c r="A8867">
        <v>8866</v>
      </c>
      <c r="B8867">
        <v>213.88</v>
      </c>
      <c r="C8867">
        <v>12</v>
      </c>
      <c r="D8867" t="s">
        <v>50</v>
      </c>
      <c r="E8867">
        <v>1</v>
      </c>
      <c r="F8867">
        <v>0</v>
      </c>
      <c r="G8867">
        <v>52</v>
      </c>
      <c r="H8867">
        <v>5</v>
      </c>
      <c r="I8867">
        <v>69</v>
      </c>
      <c r="J8867">
        <v>0</v>
      </c>
      <c r="K8867">
        <f>_xlfn.XLOOKUP(FraudData[[#This Row],[amount]],AmountRules[Amount Min],AmountRules[Risk Points],,-1)</f>
        <v>0</v>
      </c>
      <c r="L8867">
        <f>_xlfn.XLOOKUP(FraudData[[#This Row],[transaction_hour]],TimeRules[Hour Min],TimeRules[Risk Points],,-1)</f>
        <v>0</v>
      </c>
      <c r="M8867">
        <f>_xlfn.XLOOKUP(FraudData[[#This Row],[foreign_transaction]],ForeignRules[Foreign Transaction],ForeignRules[Risk Points],0)</f>
        <v>3</v>
      </c>
      <c r="N8867">
        <f>_xlfn.XLOOKUP(FraudData[[#This Row],[location_mismatch]],Table10[Location Mismatch],Table10[Risk Points],0)</f>
        <v>0</v>
      </c>
      <c r="O8867">
        <f>_xlfn.XLOOKUP(FraudData[[#This Row],[device_trust_score]],DeviceRules[Device Min],DeviceRules[Risk Points],,-1)</f>
        <v>1</v>
      </c>
      <c r="P8867">
        <f>_xlfn.XLOOKUP(FraudData[[#This Row],[velocity_last_24h]],VelocityRules[Velocity Min],VelocityRules[Risk Points],,-1)</f>
        <v>3</v>
      </c>
      <c r="Q8867">
        <f>_xlfn.XLOOKUP(FraudData[[#This Row],[merchant_category]],MerchantRules[Merchant Category],MerchantRules[Risk Points],0)</f>
        <v>0</v>
      </c>
      <c r="R8867">
        <f>SUM(FraudData[[#This Row],[Amount Risk]:[Merchant Risk]])</f>
        <v>7</v>
      </c>
      <c r="S8867" t="str" cm="1">
        <f t="array" ref="S8867">_xlfn.IFS(FraudData[[#This Row],[Fraud Risk Score]]&gt;=8,"High Risk",FraudData[[#This Row],[Fraud Risk Score]]&gt;=6,"Medium Risk",TRUE,"Low Risk")</f>
        <v>Medium Risk</v>
      </c>
    </row>
    <row r="8868" spans="1:19">
      <c r="A8868">
        <v>8867</v>
      </c>
      <c r="B8868">
        <v>97.43</v>
      </c>
      <c r="C8868">
        <v>11</v>
      </c>
      <c r="D8868" t="s">
        <v>50</v>
      </c>
      <c r="E8868">
        <v>0</v>
      </c>
      <c r="F8868">
        <v>0</v>
      </c>
      <c r="G8868">
        <v>98</v>
      </c>
      <c r="H8868">
        <v>1</v>
      </c>
      <c r="I8868">
        <v>46</v>
      </c>
      <c r="J8868">
        <v>0</v>
      </c>
      <c r="K8868">
        <f>_xlfn.XLOOKUP(FraudData[[#This Row],[amount]],AmountRules[Amount Min],AmountRules[Risk Points],,-1)</f>
        <v>0</v>
      </c>
      <c r="L8868">
        <f>_xlfn.XLOOKUP(FraudData[[#This Row],[transaction_hour]],TimeRules[Hour Min],TimeRules[Risk Points],,-1)</f>
        <v>0</v>
      </c>
      <c r="M8868">
        <f>_xlfn.XLOOKUP(FraudData[[#This Row],[foreign_transaction]],ForeignRules[Foreign Transaction],ForeignRules[Risk Points],0)</f>
        <v>0</v>
      </c>
      <c r="N8868">
        <f>_xlfn.XLOOKUP(FraudData[[#This Row],[location_mismatch]],Table10[Location Mismatch],Table10[Risk Points],0)</f>
        <v>0</v>
      </c>
      <c r="O8868">
        <f>_xlfn.XLOOKUP(FraudData[[#This Row],[device_trust_score]],DeviceRules[Device Min],DeviceRules[Risk Points],,-1)</f>
        <v>0</v>
      </c>
      <c r="P8868">
        <f>_xlfn.XLOOKUP(FraudData[[#This Row],[velocity_last_24h]],VelocityRules[Velocity Min],VelocityRules[Risk Points],,-1)</f>
        <v>0</v>
      </c>
      <c r="Q8868">
        <f>_xlfn.XLOOKUP(FraudData[[#This Row],[merchant_category]],MerchantRules[Merchant Category],MerchantRules[Risk Points],0)</f>
        <v>0</v>
      </c>
      <c r="R8868">
        <f>SUM(FraudData[[#This Row],[Amount Risk]:[Merchant Risk]])</f>
        <v>0</v>
      </c>
      <c r="S8868" t="str" cm="1">
        <f t="array" ref="S8868">_xlfn.IFS(FraudData[[#This Row],[Fraud Risk Score]]&gt;=8,"High Risk",FraudData[[#This Row],[Fraud Risk Score]]&gt;=6,"Medium Risk",TRUE,"Low Risk")</f>
        <v>Low Risk</v>
      </c>
    </row>
    <row r="8869" spans="1:19">
      <c r="A8869">
        <v>8868</v>
      </c>
      <c r="B8869">
        <v>150.06</v>
      </c>
      <c r="C8869">
        <v>23</v>
      </c>
      <c r="D8869" t="s">
        <v>50</v>
      </c>
      <c r="E8869">
        <v>0</v>
      </c>
      <c r="F8869">
        <v>0</v>
      </c>
      <c r="G8869">
        <v>33</v>
      </c>
      <c r="H8869">
        <v>1</v>
      </c>
      <c r="I8869">
        <v>55</v>
      </c>
      <c r="J8869">
        <v>0</v>
      </c>
      <c r="K8869">
        <f>_xlfn.XLOOKUP(FraudData[[#This Row],[amount]],AmountRules[Amount Min],AmountRules[Risk Points],,-1)</f>
        <v>0</v>
      </c>
      <c r="L8869">
        <f>_xlfn.XLOOKUP(FraudData[[#This Row],[transaction_hour]],TimeRules[Hour Min],TimeRules[Risk Points],,-1)</f>
        <v>1</v>
      </c>
      <c r="M8869">
        <f>_xlfn.XLOOKUP(FraudData[[#This Row],[foreign_transaction]],ForeignRules[Foreign Transaction],ForeignRules[Risk Points],0)</f>
        <v>0</v>
      </c>
      <c r="N8869">
        <f>_xlfn.XLOOKUP(FraudData[[#This Row],[location_mismatch]],Table10[Location Mismatch],Table10[Risk Points],0)</f>
        <v>0</v>
      </c>
      <c r="O8869">
        <f>_xlfn.XLOOKUP(FraudData[[#This Row],[device_trust_score]],DeviceRules[Device Min],DeviceRules[Risk Points],,-1)</f>
        <v>2</v>
      </c>
      <c r="P8869">
        <f>_xlfn.XLOOKUP(FraudData[[#This Row],[velocity_last_24h]],VelocityRules[Velocity Min],VelocityRules[Risk Points],,-1)</f>
        <v>0</v>
      </c>
      <c r="Q8869">
        <f>_xlfn.XLOOKUP(FraudData[[#This Row],[merchant_category]],MerchantRules[Merchant Category],MerchantRules[Risk Points],0)</f>
        <v>0</v>
      </c>
      <c r="R8869">
        <f>SUM(FraudData[[#This Row],[Amount Risk]:[Merchant Risk]])</f>
        <v>3</v>
      </c>
      <c r="S8869" t="str" cm="1">
        <f t="array" ref="S8869">_xlfn.IFS(FraudData[[#This Row],[Fraud Risk Score]]&gt;=8,"High Risk",FraudData[[#This Row],[Fraud Risk Score]]&gt;=6,"Medium Risk",TRUE,"Low Risk")</f>
        <v>Low Risk</v>
      </c>
    </row>
    <row r="8870" spans="1:19">
      <c r="A8870">
        <v>8869</v>
      </c>
      <c r="B8870">
        <v>188.5</v>
      </c>
      <c r="C8870">
        <v>22</v>
      </c>
      <c r="D8870" t="s">
        <v>50</v>
      </c>
      <c r="E8870">
        <v>0</v>
      </c>
      <c r="F8870">
        <v>0</v>
      </c>
      <c r="G8870">
        <v>58</v>
      </c>
      <c r="H8870">
        <v>1</v>
      </c>
      <c r="I8870">
        <v>28</v>
      </c>
      <c r="J8870">
        <v>0</v>
      </c>
      <c r="K8870">
        <f>_xlfn.XLOOKUP(FraudData[[#This Row],[amount]],AmountRules[Amount Min],AmountRules[Risk Points],,-1)</f>
        <v>0</v>
      </c>
      <c r="L8870">
        <f>_xlfn.XLOOKUP(FraudData[[#This Row],[transaction_hour]],TimeRules[Hour Min],TimeRules[Risk Points],,-1)</f>
        <v>0</v>
      </c>
      <c r="M8870">
        <f>_xlfn.XLOOKUP(FraudData[[#This Row],[foreign_transaction]],ForeignRules[Foreign Transaction],ForeignRules[Risk Points],0)</f>
        <v>0</v>
      </c>
      <c r="N8870">
        <f>_xlfn.XLOOKUP(FraudData[[#This Row],[location_mismatch]],Table10[Location Mismatch],Table10[Risk Points],0)</f>
        <v>0</v>
      </c>
      <c r="O8870">
        <f>_xlfn.XLOOKUP(FraudData[[#This Row],[device_trust_score]],DeviceRules[Device Min],DeviceRules[Risk Points],,-1)</f>
        <v>1</v>
      </c>
      <c r="P8870">
        <f>_xlfn.XLOOKUP(FraudData[[#This Row],[velocity_last_24h]],VelocityRules[Velocity Min],VelocityRules[Risk Points],,-1)</f>
        <v>0</v>
      </c>
      <c r="Q8870">
        <f>_xlfn.XLOOKUP(FraudData[[#This Row],[merchant_category]],MerchantRules[Merchant Category],MerchantRules[Risk Points],0)</f>
        <v>0</v>
      </c>
      <c r="R8870">
        <f>SUM(FraudData[[#This Row],[Amount Risk]:[Merchant Risk]])</f>
        <v>1</v>
      </c>
      <c r="S8870" t="str" cm="1">
        <f t="array" ref="S8870">_xlfn.IFS(FraudData[[#This Row],[Fraud Risk Score]]&gt;=8,"High Risk",FraudData[[#This Row],[Fraud Risk Score]]&gt;=6,"Medium Risk",TRUE,"Low Risk")</f>
        <v>Low Risk</v>
      </c>
    </row>
    <row r="8871" spans="1:19">
      <c r="A8871">
        <v>8870</v>
      </c>
      <c r="B8871">
        <v>77.61</v>
      </c>
      <c r="C8871">
        <v>8</v>
      </c>
      <c r="D8871" t="s">
        <v>49</v>
      </c>
      <c r="E8871">
        <v>0</v>
      </c>
      <c r="F8871">
        <v>0</v>
      </c>
      <c r="G8871">
        <v>44</v>
      </c>
      <c r="H8871">
        <v>2</v>
      </c>
      <c r="I8871">
        <v>65</v>
      </c>
      <c r="J8871">
        <v>0</v>
      </c>
      <c r="K8871">
        <f>_xlfn.XLOOKUP(FraudData[[#This Row],[amount]],AmountRules[Amount Min],AmountRules[Risk Points],,-1)</f>
        <v>0</v>
      </c>
      <c r="L8871">
        <f>_xlfn.XLOOKUP(FraudData[[#This Row],[transaction_hour]],TimeRules[Hour Min],TimeRules[Risk Points],,-1)</f>
        <v>0</v>
      </c>
      <c r="M8871">
        <f>_xlfn.XLOOKUP(FraudData[[#This Row],[foreign_transaction]],ForeignRules[Foreign Transaction],ForeignRules[Risk Points],0)</f>
        <v>0</v>
      </c>
      <c r="N8871">
        <f>_xlfn.XLOOKUP(FraudData[[#This Row],[location_mismatch]],Table10[Location Mismatch],Table10[Risk Points],0)</f>
        <v>0</v>
      </c>
      <c r="O8871">
        <f>_xlfn.XLOOKUP(FraudData[[#This Row],[device_trust_score]],DeviceRules[Device Min],DeviceRules[Risk Points],,-1)</f>
        <v>2</v>
      </c>
      <c r="P8871">
        <f>_xlfn.XLOOKUP(FraudData[[#This Row],[velocity_last_24h]],VelocityRules[Velocity Min],VelocityRules[Risk Points],,-1)</f>
        <v>0</v>
      </c>
      <c r="Q8871">
        <f>_xlfn.XLOOKUP(FraudData[[#This Row],[merchant_category]],MerchantRules[Merchant Category],MerchantRules[Risk Points],0)</f>
        <v>1</v>
      </c>
      <c r="R8871">
        <f>SUM(FraudData[[#This Row],[Amount Risk]:[Merchant Risk]])</f>
        <v>3</v>
      </c>
      <c r="S8871" t="str" cm="1">
        <f t="array" ref="S8871">_xlfn.IFS(FraudData[[#This Row],[Fraud Risk Score]]&gt;=8,"High Risk",FraudData[[#This Row],[Fraud Risk Score]]&gt;=6,"Medium Risk",TRUE,"Low Risk")</f>
        <v>Low Risk</v>
      </c>
    </row>
    <row r="8872" spans="1:19">
      <c r="A8872">
        <v>8871</v>
      </c>
      <c r="B8872">
        <v>448.22</v>
      </c>
      <c r="C8872">
        <v>2</v>
      </c>
      <c r="D8872" t="s">
        <v>49</v>
      </c>
      <c r="E8872">
        <v>0</v>
      </c>
      <c r="F8872">
        <v>0</v>
      </c>
      <c r="G8872">
        <v>27</v>
      </c>
      <c r="H8872">
        <v>2</v>
      </c>
      <c r="I8872">
        <v>33</v>
      </c>
      <c r="J8872">
        <v>0</v>
      </c>
      <c r="K8872">
        <f>_xlfn.XLOOKUP(FraudData[[#This Row],[amount]],AmountRules[Amount Min],AmountRules[Risk Points],,-1)</f>
        <v>0</v>
      </c>
      <c r="L8872">
        <f>_xlfn.XLOOKUP(FraudData[[#This Row],[transaction_hour]],TimeRules[Hour Min],TimeRules[Risk Points],,-1)</f>
        <v>3</v>
      </c>
      <c r="M8872">
        <f>_xlfn.XLOOKUP(FraudData[[#This Row],[foreign_transaction]],ForeignRules[Foreign Transaction],ForeignRules[Risk Points],0)</f>
        <v>0</v>
      </c>
      <c r="N8872">
        <f>_xlfn.XLOOKUP(FraudData[[#This Row],[location_mismatch]],Table10[Location Mismatch],Table10[Risk Points],0)</f>
        <v>0</v>
      </c>
      <c r="O8872">
        <f>_xlfn.XLOOKUP(FraudData[[#This Row],[device_trust_score]],DeviceRules[Device Min],DeviceRules[Risk Points],,-1)</f>
        <v>3</v>
      </c>
      <c r="P8872">
        <f>_xlfn.XLOOKUP(FraudData[[#This Row],[velocity_last_24h]],VelocityRules[Velocity Min],VelocityRules[Risk Points],,-1)</f>
        <v>0</v>
      </c>
      <c r="Q8872">
        <f>_xlfn.XLOOKUP(FraudData[[#This Row],[merchant_category]],MerchantRules[Merchant Category],MerchantRules[Risk Points],0)</f>
        <v>1</v>
      </c>
      <c r="R8872">
        <f>SUM(FraudData[[#This Row],[Amount Risk]:[Merchant Risk]])</f>
        <v>7</v>
      </c>
      <c r="S8872" t="str" cm="1">
        <f t="array" ref="S8872">_xlfn.IFS(FraudData[[#This Row],[Fraud Risk Score]]&gt;=8,"High Risk",FraudData[[#This Row],[Fraud Risk Score]]&gt;=6,"Medium Risk",TRUE,"Low Risk")</f>
        <v>Medium Risk</v>
      </c>
    </row>
    <row r="8873" spans="1:19">
      <c r="A8873">
        <v>8872</v>
      </c>
      <c r="B8873">
        <v>25.89</v>
      </c>
      <c r="C8873">
        <v>10</v>
      </c>
      <c r="D8873" t="s">
        <v>48</v>
      </c>
      <c r="E8873">
        <v>0</v>
      </c>
      <c r="F8873">
        <v>0</v>
      </c>
      <c r="G8873">
        <v>25</v>
      </c>
      <c r="H8873">
        <v>2</v>
      </c>
      <c r="I8873">
        <v>61</v>
      </c>
      <c r="J8873">
        <v>0</v>
      </c>
      <c r="K8873">
        <f>_xlfn.XLOOKUP(FraudData[[#This Row],[amount]],AmountRules[Amount Min],AmountRules[Risk Points],,-1)</f>
        <v>0</v>
      </c>
      <c r="L8873">
        <f>_xlfn.XLOOKUP(FraudData[[#This Row],[transaction_hour]],TimeRules[Hour Min],TimeRules[Risk Points],,-1)</f>
        <v>0</v>
      </c>
      <c r="M8873">
        <f>_xlfn.XLOOKUP(FraudData[[#This Row],[foreign_transaction]],ForeignRules[Foreign Transaction],ForeignRules[Risk Points],0)</f>
        <v>0</v>
      </c>
      <c r="N8873">
        <f>_xlfn.XLOOKUP(FraudData[[#This Row],[location_mismatch]],Table10[Location Mismatch],Table10[Risk Points],0)</f>
        <v>0</v>
      </c>
      <c r="O8873">
        <f>_xlfn.XLOOKUP(FraudData[[#This Row],[device_trust_score]],DeviceRules[Device Min],DeviceRules[Risk Points],,-1)</f>
        <v>3</v>
      </c>
      <c r="P8873">
        <f>_xlfn.XLOOKUP(FraudData[[#This Row],[velocity_last_24h]],VelocityRules[Velocity Min],VelocityRules[Risk Points],,-1)</f>
        <v>0</v>
      </c>
      <c r="Q8873">
        <f>_xlfn.XLOOKUP(FraudData[[#This Row],[merchant_category]],MerchantRules[Merchant Category],MerchantRules[Risk Points],0)</f>
        <v>0</v>
      </c>
      <c r="R8873">
        <f>SUM(FraudData[[#This Row],[Amount Risk]:[Merchant Risk]])</f>
        <v>3</v>
      </c>
      <c r="S8873" t="str" cm="1">
        <f t="array" ref="S8873">_xlfn.IFS(FraudData[[#This Row],[Fraud Risk Score]]&gt;=8,"High Risk",FraudData[[#This Row],[Fraud Risk Score]]&gt;=6,"Medium Risk",TRUE,"Low Risk")</f>
        <v>Low Risk</v>
      </c>
    </row>
    <row r="8874" spans="1:19">
      <c r="A8874">
        <v>8873</v>
      </c>
      <c r="B8874">
        <v>200.39</v>
      </c>
      <c r="C8874">
        <v>9</v>
      </c>
      <c r="D8874" t="s">
        <v>49</v>
      </c>
      <c r="E8874">
        <v>0</v>
      </c>
      <c r="F8874">
        <v>0</v>
      </c>
      <c r="G8874">
        <v>84</v>
      </c>
      <c r="H8874">
        <v>4</v>
      </c>
      <c r="I8874">
        <v>55</v>
      </c>
      <c r="J8874">
        <v>0</v>
      </c>
      <c r="K8874">
        <f>_xlfn.XLOOKUP(FraudData[[#This Row],[amount]],AmountRules[Amount Min],AmountRules[Risk Points],,-1)</f>
        <v>0</v>
      </c>
      <c r="L8874">
        <f>_xlfn.XLOOKUP(FraudData[[#This Row],[transaction_hour]],TimeRules[Hour Min],TimeRules[Risk Points],,-1)</f>
        <v>0</v>
      </c>
      <c r="M8874">
        <f>_xlfn.XLOOKUP(FraudData[[#This Row],[foreign_transaction]],ForeignRules[Foreign Transaction],ForeignRules[Risk Points],0)</f>
        <v>0</v>
      </c>
      <c r="N8874">
        <f>_xlfn.XLOOKUP(FraudData[[#This Row],[location_mismatch]],Table10[Location Mismatch],Table10[Risk Points],0)</f>
        <v>0</v>
      </c>
      <c r="O8874">
        <f>_xlfn.XLOOKUP(FraudData[[#This Row],[device_trust_score]],DeviceRules[Device Min],DeviceRules[Risk Points],,-1)</f>
        <v>0</v>
      </c>
      <c r="P8874">
        <f>_xlfn.XLOOKUP(FraudData[[#This Row],[velocity_last_24h]],VelocityRules[Velocity Min],VelocityRules[Risk Points],,-1)</f>
        <v>0</v>
      </c>
      <c r="Q8874">
        <f>_xlfn.XLOOKUP(FraudData[[#This Row],[merchant_category]],MerchantRules[Merchant Category],MerchantRules[Risk Points],0)</f>
        <v>1</v>
      </c>
      <c r="R8874">
        <f>SUM(FraudData[[#This Row],[Amount Risk]:[Merchant Risk]])</f>
        <v>1</v>
      </c>
      <c r="S8874" t="str" cm="1">
        <f t="array" ref="S8874">_xlfn.IFS(FraudData[[#This Row],[Fraud Risk Score]]&gt;=8,"High Risk",FraudData[[#This Row],[Fraud Risk Score]]&gt;=6,"Medium Risk",TRUE,"Low Risk")</f>
        <v>Low Risk</v>
      </c>
    </row>
    <row r="8875" spans="1:19">
      <c r="A8875">
        <v>8874</v>
      </c>
      <c r="B8875">
        <v>0.79</v>
      </c>
      <c r="C8875">
        <v>0</v>
      </c>
      <c r="D8875" t="s">
        <v>48</v>
      </c>
      <c r="E8875">
        <v>1</v>
      </c>
      <c r="F8875">
        <v>0</v>
      </c>
      <c r="G8875">
        <v>74</v>
      </c>
      <c r="H8875">
        <v>3</v>
      </c>
      <c r="I8875">
        <v>56</v>
      </c>
      <c r="J8875">
        <v>0</v>
      </c>
      <c r="K8875">
        <f>_xlfn.XLOOKUP(FraudData[[#This Row],[amount]],AmountRules[Amount Min],AmountRules[Risk Points],,-1)</f>
        <v>0</v>
      </c>
      <c r="L8875">
        <f>_xlfn.XLOOKUP(FraudData[[#This Row],[transaction_hour]],TimeRules[Hour Min],TimeRules[Risk Points],,-1)</f>
        <v>3</v>
      </c>
      <c r="M8875">
        <f>_xlfn.XLOOKUP(FraudData[[#This Row],[foreign_transaction]],ForeignRules[Foreign Transaction],ForeignRules[Risk Points],0)</f>
        <v>3</v>
      </c>
      <c r="N8875">
        <f>_xlfn.XLOOKUP(FraudData[[#This Row],[location_mismatch]],Table10[Location Mismatch],Table10[Risk Points],0)</f>
        <v>0</v>
      </c>
      <c r="O8875">
        <f>_xlfn.XLOOKUP(FraudData[[#This Row],[device_trust_score]],DeviceRules[Device Min],DeviceRules[Risk Points],,-1)</f>
        <v>0</v>
      </c>
      <c r="P8875">
        <f>_xlfn.XLOOKUP(FraudData[[#This Row],[velocity_last_24h]],VelocityRules[Velocity Min],VelocityRules[Risk Points],,-1)</f>
        <v>0</v>
      </c>
      <c r="Q8875">
        <f>_xlfn.XLOOKUP(FraudData[[#This Row],[merchant_category]],MerchantRules[Merchant Category],MerchantRules[Risk Points],0)</f>
        <v>0</v>
      </c>
      <c r="R8875">
        <f>SUM(FraudData[[#This Row],[Amount Risk]:[Merchant Risk]])</f>
        <v>6</v>
      </c>
      <c r="S8875" t="str" cm="1">
        <f t="array" ref="S8875">_xlfn.IFS(FraudData[[#This Row],[Fraud Risk Score]]&gt;=8,"High Risk",FraudData[[#This Row],[Fraud Risk Score]]&gt;=6,"Medium Risk",TRUE,"Low Risk")</f>
        <v>Medium Risk</v>
      </c>
    </row>
    <row r="8876" spans="1:19">
      <c r="A8876">
        <v>8875</v>
      </c>
      <c r="B8876">
        <v>465.41</v>
      </c>
      <c r="C8876">
        <v>16</v>
      </c>
      <c r="D8876" t="s">
        <v>49</v>
      </c>
      <c r="E8876">
        <v>0</v>
      </c>
      <c r="F8876">
        <v>0</v>
      </c>
      <c r="G8876">
        <v>32</v>
      </c>
      <c r="H8876">
        <v>1</v>
      </c>
      <c r="I8876">
        <v>61</v>
      </c>
      <c r="J8876">
        <v>0</v>
      </c>
      <c r="K8876">
        <f>_xlfn.XLOOKUP(FraudData[[#This Row],[amount]],AmountRules[Amount Min],AmountRules[Risk Points],,-1)</f>
        <v>0</v>
      </c>
      <c r="L8876">
        <f>_xlfn.XLOOKUP(FraudData[[#This Row],[transaction_hour]],TimeRules[Hour Min],TimeRules[Risk Points],,-1)</f>
        <v>0</v>
      </c>
      <c r="M8876">
        <f>_xlfn.XLOOKUP(FraudData[[#This Row],[foreign_transaction]],ForeignRules[Foreign Transaction],ForeignRules[Risk Points],0)</f>
        <v>0</v>
      </c>
      <c r="N8876">
        <f>_xlfn.XLOOKUP(FraudData[[#This Row],[location_mismatch]],Table10[Location Mismatch],Table10[Risk Points],0)</f>
        <v>0</v>
      </c>
      <c r="O8876">
        <f>_xlfn.XLOOKUP(FraudData[[#This Row],[device_trust_score]],DeviceRules[Device Min],DeviceRules[Risk Points],,-1)</f>
        <v>2</v>
      </c>
      <c r="P8876">
        <f>_xlfn.XLOOKUP(FraudData[[#This Row],[velocity_last_24h]],VelocityRules[Velocity Min],VelocityRules[Risk Points],,-1)</f>
        <v>0</v>
      </c>
      <c r="Q8876">
        <f>_xlfn.XLOOKUP(FraudData[[#This Row],[merchant_category]],MerchantRules[Merchant Category],MerchantRules[Risk Points],0)</f>
        <v>1</v>
      </c>
      <c r="R8876">
        <f>SUM(FraudData[[#This Row],[Amount Risk]:[Merchant Risk]])</f>
        <v>3</v>
      </c>
      <c r="S8876" t="str" cm="1">
        <f t="array" ref="S8876">_xlfn.IFS(FraudData[[#This Row],[Fraud Risk Score]]&gt;=8,"High Risk",FraudData[[#This Row],[Fraud Risk Score]]&gt;=6,"Medium Risk",TRUE,"Low Risk")</f>
        <v>Low Risk</v>
      </c>
    </row>
    <row r="8877" spans="1:19">
      <c r="A8877">
        <v>8876</v>
      </c>
      <c r="B8877">
        <v>21.48</v>
      </c>
      <c r="C8877">
        <v>12</v>
      </c>
      <c r="D8877" t="s">
        <v>49</v>
      </c>
      <c r="E8877">
        <v>0</v>
      </c>
      <c r="F8877">
        <v>0</v>
      </c>
      <c r="G8877">
        <v>42</v>
      </c>
      <c r="H8877">
        <v>0</v>
      </c>
      <c r="I8877">
        <v>68</v>
      </c>
      <c r="J8877">
        <v>0</v>
      </c>
      <c r="K8877">
        <f>_xlfn.XLOOKUP(FraudData[[#This Row],[amount]],AmountRules[Amount Min],AmountRules[Risk Points],,-1)</f>
        <v>0</v>
      </c>
      <c r="L8877">
        <f>_xlfn.XLOOKUP(FraudData[[#This Row],[transaction_hour]],TimeRules[Hour Min],TimeRules[Risk Points],,-1)</f>
        <v>0</v>
      </c>
      <c r="M8877">
        <f>_xlfn.XLOOKUP(FraudData[[#This Row],[foreign_transaction]],ForeignRules[Foreign Transaction],ForeignRules[Risk Points],0)</f>
        <v>0</v>
      </c>
      <c r="N8877">
        <f>_xlfn.XLOOKUP(FraudData[[#This Row],[location_mismatch]],Table10[Location Mismatch],Table10[Risk Points],0)</f>
        <v>0</v>
      </c>
      <c r="O8877">
        <f>_xlfn.XLOOKUP(FraudData[[#This Row],[device_trust_score]],DeviceRules[Device Min],DeviceRules[Risk Points],,-1)</f>
        <v>2</v>
      </c>
      <c r="P8877">
        <f>_xlfn.XLOOKUP(FraudData[[#This Row],[velocity_last_24h]],VelocityRules[Velocity Min],VelocityRules[Risk Points],,-1)</f>
        <v>0</v>
      </c>
      <c r="Q8877">
        <f>_xlfn.XLOOKUP(FraudData[[#This Row],[merchant_category]],MerchantRules[Merchant Category],MerchantRules[Risk Points],0)</f>
        <v>1</v>
      </c>
      <c r="R8877">
        <f>SUM(FraudData[[#This Row],[Amount Risk]:[Merchant Risk]])</f>
        <v>3</v>
      </c>
      <c r="S8877" t="str" cm="1">
        <f t="array" ref="S8877">_xlfn.IFS(FraudData[[#This Row],[Fraud Risk Score]]&gt;=8,"High Risk",FraudData[[#This Row],[Fraud Risk Score]]&gt;=6,"Medium Risk",TRUE,"Low Risk")</f>
        <v>Low Risk</v>
      </c>
    </row>
    <row r="8878" spans="1:19">
      <c r="A8878">
        <v>8877</v>
      </c>
      <c r="B8878">
        <v>17.940000000000001</v>
      </c>
      <c r="C8878">
        <v>13</v>
      </c>
      <c r="D8878" t="s">
        <v>49</v>
      </c>
      <c r="E8878">
        <v>0</v>
      </c>
      <c r="F8878">
        <v>0</v>
      </c>
      <c r="G8878">
        <v>54</v>
      </c>
      <c r="H8878">
        <v>0</v>
      </c>
      <c r="I8878">
        <v>48</v>
      </c>
      <c r="J8878">
        <v>0</v>
      </c>
      <c r="K8878">
        <f>_xlfn.XLOOKUP(FraudData[[#This Row],[amount]],AmountRules[Amount Min],AmountRules[Risk Points],,-1)</f>
        <v>0</v>
      </c>
      <c r="L8878">
        <f>_xlfn.XLOOKUP(FraudData[[#This Row],[transaction_hour]],TimeRules[Hour Min],TimeRules[Risk Points],,-1)</f>
        <v>0</v>
      </c>
      <c r="M8878">
        <f>_xlfn.XLOOKUP(FraudData[[#This Row],[foreign_transaction]],ForeignRules[Foreign Transaction],ForeignRules[Risk Points],0)</f>
        <v>0</v>
      </c>
      <c r="N8878">
        <f>_xlfn.XLOOKUP(FraudData[[#This Row],[location_mismatch]],Table10[Location Mismatch],Table10[Risk Points],0)</f>
        <v>0</v>
      </c>
      <c r="O8878">
        <f>_xlfn.XLOOKUP(FraudData[[#This Row],[device_trust_score]],DeviceRules[Device Min],DeviceRules[Risk Points],,-1)</f>
        <v>1</v>
      </c>
      <c r="P8878">
        <f>_xlfn.XLOOKUP(FraudData[[#This Row],[velocity_last_24h]],VelocityRules[Velocity Min],VelocityRules[Risk Points],,-1)</f>
        <v>0</v>
      </c>
      <c r="Q8878">
        <f>_xlfn.XLOOKUP(FraudData[[#This Row],[merchant_category]],MerchantRules[Merchant Category],MerchantRules[Risk Points],0)</f>
        <v>1</v>
      </c>
      <c r="R8878">
        <f>SUM(FraudData[[#This Row],[Amount Risk]:[Merchant Risk]])</f>
        <v>2</v>
      </c>
      <c r="S8878" t="str" cm="1">
        <f t="array" ref="S8878">_xlfn.IFS(FraudData[[#This Row],[Fraud Risk Score]]&gt;=8,"High Risk",FraudData[[#This Row],[Fraud Risk Score]]&gt;=6,"Medium Risk",TRUE,"Low Risk")</f>
        <v>Low Risk</v>
      </c>
    </row>
    <row r="8879" spans="1:19">
      <c r="A8879">
        <v>8878</v>
      </c>
      <c r="B8879">
        <v>72.900000000000006</v>
      </c>
      <c r="C8879">
        <v>0</v>
      </c>
      <c r="D8879" t="s">
        <v>46</v>
      </c>
      <c r="E8879">
        <v>0</v>
      </c>
      <c r="F8879">
        <v>0</v>
      </c>
      <c r="G8879">
        <v>46</v>
      </c>
      <c r="H8879">
        <v>2</v>
      </c>
      <c r="I8879">
        <v>22</v>
      </c>
      <c r="J8879">
        <v>0</v>
      </c>
      <c r="K8879">
        <f>_xlfn.XLOOKUP(FraudData[[#This Row],[amount]],AmountRules[Amount Min],AmountRules[Risk Points],,-1)</f>
        <v>0</v>
      </c>
      <c r="L8879">
        <f>_xlfn.XLOOKUP(FraudData[[#This Row],[transaction_hour]],TimeRules[Hour Min],TimeRules[Risk Points],,-1)</f>
        <v>3</v>
      </c>
      <c r="M8879">
        <f>_xlfn.XLOOKUP(FraudData[[#This Row],[foreign_transaction]],ForeignRules[Foreign Transaction],ForeignRules[Risk Points],0)</f>
        <v>0</v>
      </c>
      <c r="N8879">
        <f>_xlfn.XLOOKUP(FraudData[[#This Row],[location_mismatch]],Table10[Location Mismatch],Table10[Risk Points],0)</f>
        <v>0</v>
      </c>
      <c r="O8879">
        <f>_xlfn.XLOOKUP(FraudData[[#This Row],[device_trust_score]],DeviceRules[Device Min],DeviceRules[Risk Points],,-1)</f>
        <v>2</v>
      </c>
      <c r="P8879">
        <f>_xlfn.XLOOKUP(FraudData[[#This Row],[velocity_last_24h]],VelocityRules[Velocity Min],VelocityRules[Risk Points],,-1)</f>
        <v>0</v>
      </c>
      <c r="Q8879">
        <f>_xlfn.XLOOKUP(FraudData[[#This Row],[merchant_category]],MerchantRules[Merchant Category],MerchantRules[Risk Points],0)</f>
        <v>0</v>
      </c>
      <c r="R8879">
        <f>SUM(FraudData[[#This Row],[Amount Risk]:[Merchant Risk]])</f>
        <v>5</v>
      </c>
      <c r="S8879" t="str" cm="1">
        <f t="array" ref="S8879">_xlfn.IFS(FraudData[[#This Row],[Fraud Risk Score]]&gt;=8,"High Risk",FraudData[[#This Row],[Fraud Risk Score]]&gt;=6,"Medium Risk",TRUE,"Low Risk")</f>
        <v>Low Risk</v>
      </c>
    </row>
    <row r="8880" spans="1:19">
      <c r="A8880">
        <v>8879</v>
      </c>
      <c r="B8880">
        <v>84.19</v>
      </c>
      <c r="C8880">
        <v>1</v>
      </c>
      <c r="D8880" t="s">
        <v>50</v>
      </c>
      <c r="E8880">
        <v>1</v>
      </c>
      <c r="F8880">
        <v>0</v>
      </c>
      <c r="G8880">
        <v>33</v>
      </c>
      <c r="H8880">
        <v>2</v>
      </c>
      <c r="I8880">
        <v>21</v>
      </c>
      <c r="J8880">
        <v>1</v>
      </c>
      <c r="K8880">
        <f>_xlfn.XLOOKUP(FraudData[[#This Row],[amount]],AmountRules[Amount Min],AmountRules[Risk Points],,-1)</f>
        <v>0</v>
      </c>
      <c r="L8880">
        <f>_xlfn.XLOOKUP(FraudData[[#This Row],[transaction_hour]],TimeRules[Hour Min],TimeRules[Risk Points],,-1)</f>
        <v>3</v>
      </c>
      <c r="M8880">
        <f>_xlfn.XLOOKUP(FraudData[[#This Row],[foreign_transaction]],ForeignRules[Foreign Transaction],ForeignRules[Risk Points],0)</f>
        <v>3</v>
      </c>
      <c r="N8880">
        <f>_xlfn.XLOOKUP(FraudData[[#This Row],[location_mismatch]],Table10[Location Mismatch],Table10[Risk Points],0)</f>
        <v>0</v>
      </c>
      <c r="O8880">
        <f>_xlfn.XLOOKUP(FraudData[[#This Row],[device_trust_score]],DeviceRules[Device Min],DeviceRules[Risk Points],,-1)</f>
        <v>2</v>
      </c>
      <c r="P8880">
        <f>_xlfn.XLOOKUP(FraudData[[#This Row],[velocity_last_24h]],VelocityRules[Velocity Min],VelocityRules[Risk Points],,-1)</f>
        <v>0</v>
      </c>
      <c r="Q8880">
        <f>_xlfn.XLOOKUP(FraudData[[#This Row],[merchant_category]],MerchantRules[Merchant Category],MerchantRules[Risk Points],0)</f>
        <v>0</v>
      </c>
      <c r="R8880">
        <f>SUM(FraudData[[#This Row],[Amount Risk]:[Merchant Risk]])</f>
        <v>8</v>
      </c>
      <c r="S8880" t="str" cm="1">
        <f t="array" ref="S8880">_xlfn.IFS(FraudData[[#This Row],[Fraud Risk Score]]&gt;=8,"High Risk",FraudData[[#This Row],[Fraud Risk Score]]&gt;=6,"Medium Risk",TRUE,"Low Risk")</f>
        <v>High Risk</v>
      </c>
    </row>
    <row r="8881" spans="1:19">
      <c r="A8881">
        <v>8880</v>
      </c>
      <c r="B8881">
        <v>43.41</v>
      </c>
      <c r="C8881">
        <v>1</v>
      </c>
      <c r="D8881" t="s">
        <v>46</v>
      </c>
      <c r="E8881">
        <v>0</v>
      </c>
      <c r="F8881">
        <v>0</v>
      </c>
      <c r="G8881">
        <v>46</v>
      </c>
      <c r="H8881">
        <v>2</v>
      </c>
      <c r="I8881">
        <v>43</v>
      </c>
      <c r="J8881">
        <v>0</v>
      </c>
      <c r="K8881">
        <f>_xlfn.XLOOKUP(FraudData[[#This Row],[amount]],AmountRules[Amount Min],AmountRules[Risk Points],,-1)</f>
        <v>0</v>
      </c>
      <c r="L8881">
        <f>_xlfn.XLOOKUP(FraudData[[#This Row],[transaction_hour]],TimeRules[Hour Min],TimeRules[Risk Points],,-1)</f>
        <v>3</v>
      </c>
      <c r="M8881">
        <f>_xlfn.XLOOKUP(FraudData[[#This Row],[foreign_transaction]],ForeignRules[Foreign Transaction],ForeignRules[Risk Points],0)</f>
        <v>0</v>
      </c>
      <c r="N8881">
        <f>_xlfn.XLOOKUP(FraudData[[#This Row],[location_mismatch]],Table10[Location Mismatch],Table10[Risk Points],0)</f>
        <v>0</v>
      </c>
      <c r="O8881">
        <f>_xlfn.XLOOKUP(FraudData[[#This Row],[device_trust_score]],DeviceRules[Device Min],DeviceRules[Risk Points],,-1)</f>
        <v>2</v>
      </c>
      <c r="P8881">
        <f>_xlfn.XLOOKUP(FraudData[[#This Row],[velocity_last_24h]],VelocityRules[Velocity Min],VelocityRules[Risk Points],,-1)</f>
        <v>0</v>
      </c>
      <c r="Q8881">
        <f>_xlfn.XLOOKUP(FraudData[[#This Row],[merchant_category]],MerchantRules[Merchant Category],MerchantRules[Risk Points],0)</f>
        <v>0</v>
      </c>
      <c r="R8881">
        <f>SUM(FraudData[[#This Row],[Amount Risk]:[Merchant Risk]])</f>
        <v>5</v>
      </c>
      <c r="S8881" t="str" cm="1">
        <f t="array" ref="S8881">_xlfn.IFS(FraudData[[#This Row],[Fraud Risk Score]]&gt;=8,"High Risk",FraudData[[#This Row],[Fraud Risk Score]]&gt;=6,"Medium Risk",TRUE,"Low Risk")</f>
        <v>Low Risk</v>
      </c>
    </row>
    <row r="8882" spans="1:19">
      <c r="A8882">
        <v>8881</v>
      </c>
      <c r="B8882">
        <v>158.36000000000001</v>
      </c>
      <c r="C8882">
        <v>6</v>
      </c>
      <c r="D8882" t="s">
        <v>49</v>
      </c>
      <c r="E8882">
        <v>0</v>
      </c>
      <c r="F8882">
        <v>0</v>
      </c>
      <c r="G8882">
        <v>34</v>
      </c>
      <c r="H8882">
        <v>2</v>
      </c>
      <c r="I8882">
        <v>63</v>
      </c>
      <c r="J8882">
        <v>0</v>
      </c>
      <c r="K8882">
        <f>_xlfn.XLOOKUP(FraudData[[#This Row],[amount]],AmountRules[Amount Min],AmountRules[Risk Points],,-1)</f>
        <v>0</v>
      </c>
      <c r="L8882">
        <f>_xlfn.XLOOKUP(FraudData[[#This Row],[transaction_hour]],TimeRules[Hour Min],TimeRules[Risk Points],,-1)</f>
        <v>0</v>
      </c>
      <c r="M8882">
        <f>_xlfn.XLOOKUP(FraudData[[#This Row],[foreign_transaction]],ForeignRules[Foreign Transaction],ForeignRules[Risk Points],0)</f>
        <v>0</v>
      </c>
      <c r="N8882">
        <f>_xlfn.XLOOKUP(FraudData[[#This Row],[location_mismatch]],Table10[Location Mismatch],Table10[Risk Points],0)</f>
        <v>0</v>
      </c>
      <c r="O8882">
        <f>_xlfn.XLOOKUP(FraudData[[#This Row],[device_trust_score]],DeviceRules[Device Min],DeviceRules[Risk Points],,-1)</f>
        <v>2</v>
      </c>
      <c r="P8882">
        <f>_xlfn.XLOOKUP(FraudData[[#This Row],[velocity_last_24h]],VelocityRules[Velocity Min],VelocityRules[Risk Points],,-1)</f>
        <v>0</v>
      </c>
      <c r="Q8882">
        <f>_xlfn.XLOOKUP(FraudData[[#This Row],[merchant_category]],MerchantRules[Merchant Category],MerchantRules[Risk Points],0)</f>
        <v>1</v>
      </c>
      <c r="R8882">
        <f>SUM(FraudData[[#This Row],[Amount Risk]:[Merchant Risk]])</f>
        <v>3</v>
      </c>
      <c r="S8882" t="str" cm="1">
        <f t="array" ref="S8882">_xlfn.IFS(FraudData[[#This Row],[Fraud Risk Score]]&gt;=8,"High Risk",FraudData[[#This Row],[Fraud Risk Score]]&gt;=6,"Medium Risk",TRUE,"Low Risk")</f>
        <v>Low Risk</v>
      </c>
    </row>
    <row r="8883" spans="1:19">
      <c r="A8883">
        <v>8882</v>
      </c>
      <c r="B8883">
        <v>105.31</v>
      </c>
      <c r="C8883">
        <v>8</v>
      </c>
      <c r="D8883" t="s">
        <v>49</v>
      </c>
      <c r="E8883">
        <v>0</v>
      </c>
      <c r="F8883">
        <v>0</v>
      </c>
      <c r="G8883">
        <v>91</v>
      </c>
      <c r="H8883">
        <v>4</v>
      </c>
      <c r="I8883">
        <v>27</v>
      </c>
      <c r="J8883">
        <v>0</v>
      </c>
      <c r="K8883">
        <f>_xlfn.XLOOKUP(FraudData[[#This Row],[amount]],AmountRules[Amount Min],AmountRules[Risk Points],,-1)</f>
        <v>0</v>
      </c>
      <c r="L8883">
        <f>_xlfn.XLOOKUP(FraudData[[#This Row],[transaction_hour]],TimeRules[Hour Min],TimeRules[Risk Points],,-1)</f>
        <v>0</v>
      </c>
      <c r="M8883">
        <f>_xlfn.XLOOKUP(FraudData[[#This Row],[foreign_transaction]],ForeignRules[Foreign Transaction],ForeignRules[Risk Points],0)</f>
        <v>0</v>
      </c>
      <c r="N8883">
        <f>_xlfn.XLOOKUP(FraudData[[#This Row],[location_mismatch]],Table10[Location Mismatch],Table10[Risk Points],0)</f>
        <v>0</v>
      </c>
      <c r="O8883">
        <f>_xlfn.XLOOKUP(FraudData[[#This Row],[device_trust_score]],DeviceRules[Device Min],DeviceRules[Risk Points],,-1)</f>
        <v>0</v>
      </c>
      <c r="P8883">
        <f>_xlfn.XLOOKUP(FraudData[[#This Row],[velocity_last_24h]],VelocityRules[Velocity Min],VelocityRules[Risk Points],,-1)</f>
        <v>0</v>
      </c>
      <c r="Q8883">
        <f>_xlfn.XLOOKUP(FraudData[[#This Row],[merchant_category]],MerchantRules[Merchant Category],MerchantRules[Risk Points],0)</f>
        <v>1</v>
      </c>
      <c r="R8883">
        <f>SUM(FraudData[[#This Row],[Amount Risk]:[Merchant Risk]])</f>
        <v>1</v>
      </c>
      <c r="S8883" t="str" cm="1">
        <f t="array" ref="S8883">_xlfn.IFS(FraudData[[#This Row],[Fraud Risk Score]]&gt;=8,"High Risk",FraudData[[#This Row],[Fraud Risk Score]]&gt;=6,"Medium Risk",TRUE,"Low Risk")</f>
        <v>Low Risk</v>
      </c>
    </row>
    <row r="8884" spans="1:19">
      <c r="A8884">
        <v>8883</v>
      </c>
      <c r="B8884">
        <v>6.26</v>
      </c>
      <c r="C8884">
        <v>23</v>
      </c>
      <c r="D8884" t="s">
        <v>46</v>
      </c>
      <c r="E8884">
        <v>0</v>
      </c>
      <c r="F8884">
        <v>0</v>
      </c>
      <c r="G8884">
        <v>33</v>
      </c>
      <c r="H8884">
        <v>1</v>
      </c>
      <c r="I8884">
        <v>44</v>
      </c>
      <c r="J8884">
        <v>0</v>
      </c>
      <c r="K8884">
        <f>_xlfn.XLOOKUP(FraudData[[#This Row],[amount]],AmountRules[Amount Min],AmountRules[Risk Points],,-1)</f>
        <v>0</v>
      </c>
      <c r="L8884">
        <f>_xlfn.XLOOKUP(FraudData[[#This Row],[transaction_hour]],TimeRules[Hour Min],TimeRules[Risk Points],,-1)</f>
        <v>1</v>
      </c>
      <c r="M8884">
        <f>_xlfn.XLOOKUP(FraudData[[#This Row],[foreign_transaction]],ForeignRules[Foreign Transaction],ForeignRules[Risk Points],0)</f>
        <v>0</v>
      </c>
      <c r="N8884">
        <f>_xlfn.XLOOKUP(FraudData[[#This Row],[location_mismatch]],Table10[Location Mismatch],Table10[Risk Points],0)</f>
        <v>0</v>
      </c>
      <c r="O8884">
        <f>_xlfn.XLOOKUP(FraudData[[#This Row],[device_trust_score]],DeviceRules[Device Min],DeviceRules[Risk Points],,-1)</f>
        <v>2</v>
      </c>
      <c r="P8884">
        <f>_xlfn.XLOOKUP(FraudData[[#This Row],[velocity_last_24h]],VelocityRules[Velocity Min],VelocityRules[Risk Points],,-1)</f>
        <v>0</v>
      </c>
      <c r="Q8884">
        <f>_xlfn.XLOOKUP(FraudData[[#This Row],[merchant_category]],MerchantRules[Merchant Category],MerchantRules[Risk Points],0)</f>
        <v>0</v>
      </c>
      <c r="R8884">
        <f>SUM(FraudData[[#This Row],[Amount Risk]:[Merchant Risk]])</f>
        <v>3</v>
      </c>
      <c r="S8884" t="str" cm="1">
        <f t="array" ref="S8884">_xlfn.IFS(FraudData[[#This Row],[Fraud Risk Score]]&gt;=8,"High Risk",FraudData[[#This Row],[Fraud Risk Score]]&gt;=6,"Medium Risk",TRUE,"Low Risk")</f>
        <v>Low Risk</v>
      </c>
    </row>
    <row r="8885" spans="1:19">
      <c r="A8885">
        <v>8884</v>
      </c>
      <c r="B8885">
        <v>69.33</v>
      </c>
      <c r="C8885">
        <v>3</v>
      </c>
      <c r="D8885" t="s">
        <v>48</v>
      </c>
      <c r="E8885">
        <v>0</v>
      </c>
      <c r="F8885">
        <v>0</v>
      </c>
      <c r="G8885">
        <v>71</v>
      </c>
      <c r="H8885">
        <v>6</v>
      </c>
      <c r="I8885">
        <v>24</v>
      </c>
      <c r="J8885">
        <v>0</v>
      </c>
      <c r="K8885">
        <f>_xlfn.XLOOKUP(FraudData[[#This Row],[amount]],AmountRules[Amount Min],AmountRules[Risk Points],,-1)</f>
        <v>0</v>
      </c>
      <c r="L8885">
        <f>_xlfn.XLOOKUP(FraudData[[#This Row],[transaction_hour]],TimeRules[Hour Min],TimeRules[Risk Points],,-1)</f>
        <v>3</v>
      </c>
      <c r="M8885">
        <f>_xlfn.XLOOKUP(FraudData[[#This Row],[foreign_transaction]],ForeignRules[Foreign Transaction],ForeignRules[Risk Points],0)</f>
        <v>0</v>
      </c>
      <c r="N8885">
        <f>_xlfn.XLOOKUP(FraudData[[#This Row],[location_mismatch]],Table10[Location Mismatch],Table10[Risk Points],0)</f>
        <v>0</v>
      </c>
      <c r="O8885">
        <f>_xlfn.XLOOKUP(FraudData[[#This Row],[device_trust_score]],DeviceRules[Device Min],DeviceRules[Risk Points],,-1)</f>
        <v>0</v>
      </c>
      <c r="P8885">
        <f>_xlfn.XLOOKUP(FraudData[[#This Row],[velocity_last_24h]],VelocityRules[Velocity Min],VelocityRules[Risk Points],,-1)</f>
        <v>3</v>
      </c>
      <c r="Q8885">
        <f>_xlfn.XLOOKUP(FraudData[[#This Row],[merchant_category]],MerchantRules[Merchant Category],MerchantRules[Risk Points],0)</f>
        <v>0</v>
      </c>
      <c r="R8885">
        <f>SUM(FraudData[[#This Row],[Amount Risk]:[Merchant Risk]])</f>
        <v>6</v>
      </c>
      <c r="S8885" t="str" cm="1">
        <f t="array" ref="S8885">_xlfn.IFS(FraudData[[#This Row],[Fraud Risk Score]]&gt;=8,"High Risk",FraudData[[#This Row],[Fraud Risk Score]]&gt;=6,"Medium Risk",TRUE,"Low Risk")</f>
        <v>Medium Risk</v>
      </c>
    </row>
    <row r="8886" spans="1:19">
      <c r="A8886">
        <v>8885</v>
      </c>
      <c r="B8886">
        <v>299.33999999999997</v>
      </c>
      <c r="C8886">
        <v>1</v>
      </c>
      <c r="D8886" t="s">
        <v>50</v>
      </c>
      <c r="E8886">
        <v>0</v>
      </c>
      <c r="F8886">
        <v>0</v>
      </c>
      <c r="G8886">
        <v>64</v>
      </c>
      <c r="H8886">
        <v>1</v>
      </c>
      <c r="I8886">
        <v>22</v>
      </c>
      <c r="J8886">
        <v>0</v>
      </c>
      <c r="K8886">
        <f>_xlfn.XLOOKUP(FraudData[[#This Row],[amount]],AmountRules[Amount Min],AmountRules[Risk Points],,-1)</f>
        <v>0</v>
      </c>
      <c r="L8886">
        <f>_xlfn.XLOOKUP(FraudData[[#This Row],[transaction_hour]],TimeRules[Hour Min],TimeRules[Risk Points],,-1)</f>
        <v>3</v>
      </c>
      <c r="M8886">
        <f>_xlfn.XLOOKUP(FraudData[[#This Row],[foreign_transaction]],ForeignRules[Foreign Transaction],ForeignRules[Risk Points],0)</f>
        <v>0</v>
      </c>
      <c r="N8886">
        <f>_xlfn.XLOOKUP(FraudData[[#This Row],[location_mismatch]],Table10[Location Mismatch],Table10[Risk Points],0)</f>
        <v>0</v>
      </c>
      <c r="O8886">
        <f>_xlfn.XLOOKUP(FraudData[[#This Row],[device_trust_score]],DeviceRules[Device Min],DeviceRules[Risk Points],,-1)</f>
        <v>1</v>
      </c>
      <c r="P8886">
        <f>_xlfn.XLOOKUP(FraudData[[#This Row],[velocity_last_24h]],VelocityRules[Velocity Min],VelocityRules[Risk Points],,-1)</f>
        <v>0</v>
      </c>
      <c r="Q8886">
        <f>_xlfn.XLOOKUP(FraudData[[#This Row],[merchant_category]],MerchantRules[Merchant Category],MerchantRules[Risk Points],0)</f>
        <v>0</v>
      </c>
      <c r="R8886">
        <f>SUM(FraudData[[#This Row],[Amount Risk]:[Merchant Risk]])</f>
        <v>4</v>
      </c>
      <c r="S8886" t="str" cm="1">
        <f t="array" ref="S8886">_xlfn.IFS(FraudData[[#This Row],[Fraud Risk Score]]&gt;=8,"High Risk",FraudData[[#This Row],[Fraud Risk Score]]&gt;=6,"Medium Risk",TRUE,"Low Risk")</f>
        <v>Low Risk</v>
      </c>
    </row>
    <row r="8887" spans="1:19">
      <c r="A8887">
        <v>8886</v>
      </c>
      <c r="B8887">
        <v>210.64</v>
      </c>
      <c r="C8887">
        <v>18</v>
      </c>
      <c r="D8887" t="s">
        <v>48</v>
      </c>
      <c r="E8887">
        <v>0</v>
      </c>
      <c r="F8887">
        <v>0</v>
      </c>
      <c r="G8887">
        <v>60</v>
      </c>
      <c r="H8887">
        <v>3</v>
      </c>
      <c r="I8887">
        <v>52</v>
      </c>
      <c r="J8887">
        <v>0</v>
      </c>
      <c r="K8887">
        <f>_xlfn.XLOOKUP(FraudData[[#This Row],[amount]],AmountRules[Amount Min],AmountRules[Risk Points],,-1)</f>
        <v>0</v>
      </c>
      <c r="L8887">
        <f>_xlfn.XLOOKUP(FraudData[[#This Row],[transaction_hour]],TimeRules[Hour Min],TimeRules[Risk Points],,-1)</f>
        <v>0</v>
      </c>
      <c r="M8887">
        <f>_xlfn.XLOOKUP(FraudData[[#This Row],[foreign_transaction]],ForeignRules[Foreign Transaction],ForeignRules[Risk Points],0)</f>
        <v>0</v>
      </c>
      <c r="N8887">
        <f>_xlfn.XLOOKUP(FraudData[[#This Row],[location_mismatch]],Table10[Location Mismatch],Table10[Risk Points],0)</f>
        <v>0</v>
      </c>
      <c r="O8887">
        <f>_xlfn.XLOOKUP(FraudData[[#This Row],[device_trust_score]],DeviceRules[Device Min],DeviceRules[Risk Points],,-1)</f>
        <v>1</v>
      </c>
      <c r="P8887">
        <f>_xlfn.XLOOKUP(FraudData[[#This Row],[velocity_last_24h]],VelocityRules[Velocity Min],VelocityRules[Risk Points],,-1)</f>
        <v>0</v>
      </c>
      <c r="Q8887">
        <f>_xlfn.XLOOKUP(FraudData[[#This Row],[merchant_category]],MerchantRules[Merchant Category],MerchantRules[Risk Points],0)</f>
        <v>0</v>
      </c>
      <c r="R8887">
        <f>SUM(FraudData[[#This Row],[Amount Risk]:[Merchant Risk]])</f>
        <v>1</v>
      </c>
      <c r="S8887" t="str" cm="1">
        <f t="array" ref="S8887">_xlfn.IFS(FraudData[[#This Row],[Fraud Risk Score]]&gt;=8,"High Risk",FraudData[[#This Row],[Fraud Risk Score]]&gt;=6,"Medium Risk",TRUE,"Low Risk")</f>
        <v>Low Risk</v>
      </c>
    </row>
    <row r="8888" spans="1:19">
      <c r="A8888">
        <v>8887</v>
      </c>
      <c r="B8888">
        <v>232.29</v>
      </c>
      <c r="C8888">
        <v>4</v>
      </c>
      <c r="D8888" t="s">
        <v>50</v>
      </c>
      <c r="E8888">
        <v>0</v>
      </c>
      <c r="F8888">
        <v>0</v>
      </c>
      <c r="G8888">
        <v>43</v>
      </c>
      <c r="H8888">
        <v>4</v>
      </c>
      <c r="I8888">
        <v>69</v>
      </c>
      <c r="J8888">
        <v>0</v>
      </c>
      <c r="K8888">
        <f>_xlfn.XLOOKUP(FraudData[[#This Row],[amount]],AmountRules[Amount Min],AmountRules[Risk Points],,-1)</f>
        <v>0</v>
      </c>
      <c r="L8888">
        <f>_xlfn.XLOOKUP(FraudData[[#This Row],[transaction_hour]],TimeRules[Hour Min],TimeRules[Risk Points],,-1)</f>
        <v>0</v>
      </c>
      <c r="M8888">
        <f>_xlfn.XLOOKUP(FraudData[[#This Row],[foreign_transaction]],ForeignRules[Foreign Transaction],ForeignRules[Risk Points],0)</f>
        <v>0</v>
      </c>
      <c r="N8888">
        <f>_xlfn.XLOOKUP(FraudData[[#This Row],[location_mismatch]],Table10[Location Mismatch],Table10[Risk Points],0)</f>
        <v>0</v>
      </c>
      <c r="O8888">
        <f>_xlfn.XLOOKUP(FraudData[[#This Row],[device_trust_score]],DeviceRules[Device Min],DeviceRules[Risk Points],,-1)</f>
        <v>2</v>
      </c>
      <c r="P8888">
        <f>_xlfn.XLOOKUP(FraudData[[#This Row],[velocity_last_24h]],VelocityRules[Velocity Min],VelocityRules[Risk Points],,-1)</f>
        <v>0</v>
      </c>
      <c r="Q8888">
        <f>_xlfn.XLOOKUP(FraudData[[#This Row],[merchant_category]],MerchantRules[Merchant Category],MerchantRules[Risk Points],0)</f>
        <v>0</v>
      </c>
      <c r="R8888">
        <f>SUM(FraudData[[#This Row],[Amount Risk]:[Merchant Risk]])</f>
        <v>2</v>
      </c>
      <c r="S8888" t="str" cm="1">
        <f t="array" ref="S8888">_xlfn.IFS(FraudData[[#This Row],[Fraud Risk Score]]&gt;=8,"High Risk",FraudData[[#This Row],[Fraud Risk Score]]&gt;=6,"Medium Risk",TRUE,"Low Risk")</f>
        <v>Low Risk</v>
      </c>
    </row>
    <row r="8889" spans="1:19">
      <c r="A8889">
        <v>8888</v>
      </c>
      <c r="B8889">
        <v>215.59</v>
      </c>
      <c r="C8889">
        <v>8</v>
      </c>
      <c r="D8889" t="s">
        <v>47</v>
      </c>
      <c r="E8889">
        <v>0</v>
      </c>
      <c r="F8889">
        <v>0</v>
      </c>
      <c r="G8889">
        <v>26</v>
      </c>
      <c r="H8889">
        <v>2</v>
      </c>
      <c r="I8889">
        <v>51</v>
      </c>
      <c r="J8889">
        <v>0</v>
      </c>
      <c r="K8889">
        <f>_xlfn.XLOOKUP(FraudData[[#This Row],[amount]],AmountRules[Amount Min],AmountRules[Risk Points],,-1)</f>
        <v>0</v>
      </c>
      <c r="L8889">
        <f>_xlfn.XLOOKUP(FraudData[[#This Row],[transaction_hour]],TimeRules[Hour Min],TimeRules[Risk Points],,-1)</f>
        <v>0</v>
      </c>
      <c r="M8889">
        <f>_xlfn.XLOOKUP(FraudData[[#This Row],[foreign_transaction]],ForeignRules[Foreign Transaction],ForeignRules[Risk Points],0)</f>
        <v>0</v>
      </c>
      <c r="N8889">
        <f>_xlfn.XLOOKUP(FraudData[[#This Row],[location_mismatch]],Table10[Location Mismatch],Table10[Risk Points],0)</f>
        <v>0</v>
      </c>
      <c r="O8889">
        <f>_xlfn.XLOOKUP(FraudData[[#This Row],[device_trust_score]],DeviceRules[Device Min],DeviceRules[Risk Points],,-1)</f>
        <v>3</v>
      </c>
      <c r="P8889">
        <f>_xlfn.XLOOKUP(FraudData[[#This Row],[velocity_last_24h]],VelocityRules[Velocity Min],VelocityRules[Risk Points],,-1)</f>
        <v>0</v>
      </c>
      <c r="Q8889">
        <f>_xlfn.XLOOKUP(FraudData[[#This Row],[merchant_category]],MerchantRules[Merchant Category],MerchantRules[Risk Points],0)</f>
        <v>0</v>
      </c>
      <c r="R8889">
        <f>SUM(FraudData[[#This Row],[Amount Risk]:[Merchant Risk]])</f>
        <v>3</v>
      </c>
      <c r="S8889" t="str" cm="1">
        <f t="array" ref="S8889">_xlfn.IFS(FraudData[[#This Row],[Fraud Risk Score]]&gt;=8,"High Risk",FraudData[[#This Row],[Fraud Risk Score]]&gt;=6,"Medium Risk",TRUE,"Low Risk")</f>
        <v>Low Risk</v>
      </c>
    </row>
    <row r="8890" spans="1:19">
      <c r="A8890">
        <v>8889</v>
      </c>
      <c r="B8890">
        <v>67.05</v>
      </c>
      <c r="C8890">
        <v>23</v>
      </c>
      <c r="D8890" t="s">
        <v>50</v>
      </c>
      <c r="E8890">
        <v>0</v>
      </c>
      <c r="F8890">
        <v>0</v>
      </c>
      <c r="G8890">
        <v>69</v>
      </c>
      <c r="H8890">
        <v>3</v>
      </c>
      <c r="I8890">
        <v>45</v>
      </c>
      <c r="J8890">
        <v>0</v>
      </c>
      <c r="K8890">
        <f>_xlfn.XLOOKUP(FraudData[[#This Row],[amount]],AmountRules[Amount Min],AmountRules[Risk Points],,-1)</f>
        <v>0</v>
      </c>
      <c r="L8890">
        <f>_xlfn.XLOOKUP(FraudData[[#This Row],[transaction_hour]],TimeRules[Hour Min],TimeRules[Risk Points],,-1)</f>
        <v>1</v>
      </c>
      <c r="M8890">
        <f>_xlfn.XLOOKUP(FraudData[[#This Row],[foreign_transaction]],ForeignRules[Foreign Transaction],ForeignRules[Risk Points],0)</f>
        <v>0</v>
      </c>
      <c r="N8890">
        <f>_xlfn.XLOOKUP(FraudData[[#This Row],[location_mismatch]],Table10[Location Mismatch],Table10[Risk Points],0)</f>
        <v>0</v>
      </c>
      <c r="O8890">
        <f>_xlfn.XLOOKUP(FraudData[[#This Row],[device_trust_score]],DeviceRules[Device Min],DeviceRules[Risk Points],,-1)</f>
        <v>1</v>
      </c>
      <c r="P8890">
        <f>_xlfn.XLOOKUP(FraudData[[#This Row],[velocity_last_24h]],VelocityRules[Velocity Min],VelocityRules[Risk Points],,-1)</f>
        <v>0</v>
      </c>
      <c r="Q8890">
        <f>_xlfn.XLOOKUP(FraudData[[#This Row],[merchant_category]],MerchantRules[Merchant Category],MerchantRules[Risk Points],0)</f>
        <v>0</v>
      </c>
      <c r="R8890">
        <f>SUM(FraudData[[#This Row],[Amount Risk]:[Merchant Risk]])</f>
        <v>2</v>
      </c>
      <c r="S8890" t="str" cm="1">
        <f t="array" ref="S8890">_xlfn.IFS(FraudData[[#This Row],[Fraud Risk Score]]&gt;=8,"High Risk",FraudData[[#This Row],[Fraud Risk Score]]&gt;=6,"Medium Risk",TRUE,"Low Risk")</f>
        <v>Low Risk</v>
      </c>
    </row>
    <row r="8891" spans="1:19">
      <c r="A8891">
        <v>8890</v>
      </c>
      <c r="B8891">
        <v>18.899999999999999</v>
      </c>
      <c r="C8891">
        <v>12</v>
      </c>
      <c r="D8891" t="s">
        <v>48</v>
      </c>
      <c r="E8891">
        <v>0</v>
      </c>
      <c r="F8891">
        <v>0</v>
      </c>
      <c r="G8891">
        <v>57</v>
      </c>
      <c r="H8891">
        <v>1</v>
      </c>
      <c r="I8891">
        <v>52</v>
      </c>
      <c r="J8891">
        <v>0</v>
      </c>
      <c r="K8891">
        <f>_xlfn.XLOOKUP(FraudData[[#This Row],[amount]],AmountRules[Amount Min],AmountRules[Risk Points],,-1)</f>
        <v>0</v>
      </c>
      <c r="L8891">
        <f>_xlfn.XLOOKUP(FraudData[[#This Row],[transaction_hour]],TimeRules[Hour Min],TimeRules[Risk Points],,-1)</f>
        <v>0</v>
      </c>
      <c r="M8891">
        <f>_xlfn.XLOOKUP(FraudData[[#This Row],[foreign_transaction]],ForeignRules[Foreign Transaction],ForeignRules[Risk Points],0)</f>
        <v>0</v>
      </c>
      <c r="N8891">
        <f>_xlfn.XLOOKUP(FraudData[[#This Row],[location_mismatch]],Table10[Location Mismatch],Table10[Risk Points],0)</f>
        <v>0</v>
      </c>
      <c r="O8891">
        <f>_xlfn.XLOOKUP(FraudData[[#This Row],[device_trust_score]],DeviceRules[Device Min],DeviceRules[Risk Points],,-1)</f>
        <v>1</v>
      </c>
      <c r="P8891">
        <f>_xlfn.XLOOKUP(FraudData[[#This Row],[velocity_last_24h]],VelocityRules[Velocity Min],VelocityRules[Risk Points],,-1)</f>
        <v>0</v>
      </c>
      <c r="Q8891">
        <f>_xlfn.XLOOKUP(FraudData[[#This Row],[merchant_category]],MerchantRules[Merchant Category],MerchantRules[Risk Points],0)</f>
        <v>0</v>
      </c>
      <c r="R8891">
        <f>SUM(FraudData[[#This Row],[Amount Risk]:[Merchant Risk]])</f>
        <v>1</v>
      </c>
      <c r="S8891" t="str" cm="1">
        <f t="array" ref="S8891">_xlfn.IFS(FraudData[[#This Row],[Fraud Risk Score]]&gt;=8,"High Risk",FraudData[[#This Row],[Fraud Risk Score]]&gt;=6,"Medium Risk",TRUE,"Low Risk")</f>
        <v>Low Risk</v>
      </c>
    </row>
    <row r="8892" spans="1:19">
      <c r="A8892">
        <v>8891</v>
      </c>
      <c r="B8892">
        <v>57.26</v>
      </c>
      <c r="C8892">
        <v>11</v>
      </c>
      <c r="D8892" t="s">
        <v>50</v>
      </c>
      <c r="E8892">
        <v>0</v>
      </c>
      <c r="F8892">
        <v>0</v>
      </c>
      <c r="G8892">
        <v>88</v>
      </c>
      <c r="H8892">
        <v>2</v>
      </c>
      <c r="I8892">
        <v>22</v>
      </c>
      <c r="J8892">
        <v>0</v>
      </c>
      <c r="K8892">
        <f>_xlfn.XLOOKUP(FraudData[[#This Row],[amount]],AmountRules[Amount Min],AmountRules[Risk Points],,-1)</f>
        <v>0</v>
      </c>
      <c r="L8892">
        <f>_xlfn.XLOOKUP(FraudData[[#This Row],[transaction_hour]],TimeRules[Hour Min],TimeRules[Risk Points],,-1)</f>
        <v>0</v>
      </c>
      <c r="M8892">
        <f>_xlfn.XLOOKUP(FraudData[[#This Row],[foreign_transaction]],ForeignRules[Foreign Transaction],ForeignRules[Risk Points],0)</f>
        <v>0</v>
      </c>
      <c r="N8892">
        <f>_xlfn.XLOOKUP(FraudData[[#This Row],[location_mismatch]],Table10[Location Mismatch],Table10[Risk Points],0)</f>
        <v>0</v>
      </c>
      <c r="O8892">
        <f>_xlfn.XLOOKUP(FraudData[[#This Row],[device_trust_score]],DeviceRules[Device Min],DeviceRules[Risk Points],,-1)</f>
        <v>0</v>
      </c>
      <c r="P8892">
        <f>_xlfn.XLOOKUP(FraudData[[#This Row],[velocity_last_24h]],VelocityRules[Velocity Min],VelocityRules[Risk Points],,-1)</f>
        <v>0</v>
      </c>
      <c r="Q8892">
        <f>_xlfn.XLOOKUP(FraudData[[#This Row],[merchant_category]],MerchantRules[Merchant Category],MerchantRules[Risk Points],0)</f>
        <v>0</v>
      </c>
      <c r="R8892">
        <f>SUM(FraudData[[#This Row],[Amount Risk]:[Merchant Risk]])</f>
        <v>0</v>
      </c>
      <c r="S8892" t="str" cm="1">
        <f t="array" ref="S8892">_xlfn.IFS(FraudData[[#This Row],[Fraud Risk Score]]&gt;=8,"High Risk",FraudData[[#This Row],[Fraud Risk Score]]&gt;=6,"Medium Risk",TRUE,"Low Risk")</f>
        <v>Low Risk</v>
      </c>
    </row>
    <row r="8893" spans="1:19">
      <c r="A8893">
        <v>8892</v>
      </c>
      <c r="B8893">
        <v>320.85000000000002</v>
      </c>
      <c r="C8893">
        <v>18</v>
      </c>
      <c r="D8893" t="s">
        <v>47</v>
      </c>
      <c r="E8893">
        <v>0</v>
      </c>
      <c r="F8893">
        <v>0</v>
      </c>
      <c r="G8893">
        <v>50</v>
      </c>
      <c r="H8893">
        <v>2</v>
      </c>
      <c r="I8893">
        <v>32</v>
      </c>
      <c r="J8893">
        <v>0</v>
      </c>
      <c r="K8893">
        <f>_xlfn.XLOOKUP(FraudData[[#This Row],[amount]],AmountRules[Amount Min],AmountRules[Risk Points],,-1)</f>
        <v>0</v>
      </c>
      <c r="L8893">
        <f>_xlfn.XLOOKUP(FraudData[[#This Row],[transaction_hour]],TimeRules[Hour Min],TimeRules[Risk Points],,-1)</f>
        <v>0</v>
      </c>
      <c r="M8893">
        <f>_xlfn.XLOOKUP(FraudData[[#This Row],[foreign_transaction]],ForeignRules[Foreign Transaction],ForeignRules[Risk Points],0)</f>
        <v>0</v>
      </c>
      <c r="N8893">
        <f>_xlfn.XLOOKUP(FraudData[[#This Row],[location_mismatch]],Table10[Location Mismatch],Table10[Risk Points],0)</f>
        <v>0</v>
      </c>
      <c r="O8893">
        <f>_xlfn.XLOOKUP(FraudData[[#This Row],[device_trust_score]],DeviceRules[Device Min],DeviceRules[Risk Points],,-1)</f>
        <v>1</v>
      </c>
      <c r="P8893">
        <f>_xlfn.XLOOKUP(FraudData[[#This Row],[velocity_last_24h]],VelocityRules[Velocity Min],VelocityRules[Risk Points],,-1)</f>
        <v>0</v>
      </c>
      <c r="Q8893">
        <f>_xlfn.XLOOKUP(FraudData[[#This Row],[merchant_category]],MerchantRules[Merchant Category],MerchantRules[Risk Points],0)</f>
        <v>0</v>
      </c>
      <c r="R8893">
        <f>SUM(FraudData[[#This Row],[Amount Risk]:[Merchant Risk]])</f>
        <v>1</v>
      </c>
      <c r="S8893" t="str" cm="1">
        <f t="array" ref="S8893">_xlfn.IFS(FraudData[[#This Row],[Fraud Risk Score]]&gt;=8,"High Risk",FraudData[[#This Row],[Fraud Risk Score]]&gt;=6,"Medium Risk",TRUE,"Low Risk")</f>
        <v>Low Risk</v>
      </c>
    </row>
    <row r="8894" spans="1:19">
      <c r="A8894">
        <v>8893</v>
      </c>
      <c r="B8894">
        <v>708.45</v>
      </c>
      <c r="C8894">
        <v>8</v>
      </c>
      <c r="D8894" t="s">
        <v>47</v>
      </c>
      <c r="E8894">
        <v>0</v>
      </c>
      <c r="F8894">
        <v>1</v>
      </c>
      <c r="G8894">
        <v>58</v>
      </c>
      <c r="H8894">
        <v>1</v>
      </c>
      <c r="I8894">
        <v>50</v>
      </c>
      <c r="J8894">
        <v>0</v>
      </c>
      <c r="K8894">
        <f>_xlfn.XLOOKUP(FraudData[[#This Row],[amount]],AmountRules[Amount Min],AmountRules[Risk Points],,-1)</f>
        <v>1</v>
      </c>
      <c r="L8894">
        <f>_xlfn.XLOOKUP(FraudData[[#This Row],[transaction_hour]],TimeRules[Hour Min],TimeRules[Risk Points],,-1)</f>
        <v>0</v>
      </c>
      <c r="M8894">
        <f>_xlfn.XLOOKUP(FraudData[[#This Row],[foreign_transaction]],ForeignRules[Foreign Transaction],ForeignRules[Risk Points],0)</f>
        <v>0</v>
      </c>
      <c r="N8894">
        <f>_xlfn.XLOOKUP(FraudData[[#This Row],[location_mismatch]],Table10[Location Mismatch],Table10[Risk Points],0)</f>
        <v>3</v>
      </c>
      <c r="O8894">
        <f>_xlfn.XLOOKUP(FraudData[[#This Row],[device_trust_score]],DeviceRules[Device Min],DeviceRules[Risk Points],,-1)</f>
        <v>1</v>
      </c>
      <c r="P8894">
        <f>_xlfn.XLOOKUP(FraudData[[#This Row],[velocity_last_24h]],VelocityRules[Velocity Min],VelocityRules[Risk Points],,-1)</f>
        <v>0</v>
      </c>
      <c r="Q8894">
        <f>_xlfn.XLOOKUP(FraudData[[#This Row],[merchant_category]],MerchantRules[Merchant Category],MerchantRules[Risk Points],0)</f>
        <v>0</v>
      </c>
      <c r="R8894">
        <f>SUM(FraudData[[#This Row],[Amount Risk]:[Merchant Risk]])</f>
        <v>5</v>
      </c>
      <c r="S8894" t="str" cm="1">
        <f t="array" ref="S8894">_xlfn.IFS(FraudData[[#This Row],[Fraud Risk Score]]&gt;=8,"High Risk",FraudData[[#This Row],[Fraud Risk Score]]&gt;=6,"Medium Risk",TRUE,"Low Risk")</f>
        <v>Low Risk</v>
      </c>
    </row>
    <row r="8895" spans="1:19">
      <c r="A8895">
        <v>8894</v>
      </c>
      <c r="B8895">
        <v>122.56</v>
      </c>
      <c r="C8895">
        <v>9</v>
      </c>
      <c r="D8895" t="s">
        <v>49</v>
      </c>
      <c r="E8895">
        <v>0</v>
      </c>
      <c r="F8895">
        <v>0</v>
      </c>
      <c r="G8895">
        <v>87</v>
      </c>
      <c r="H8895">
        <v>5</v>
      </c>
      <c r="I8895">
        <v>45</v>
      </c>
      <c r="J8895">
        <v>0</v>
      </c>
      <c r="K8895">
        <f>_xlfn.XLOOKUP(FraudData[[#This Row],[amount]],AmountRules[Amount Min],AmountRules[Risk Points],,-1)</f>
        <v>0</v>
      </c>
      <c r="L8895">
        <f>_xlfn.XLOOKUP(FraudData[[#This Row],[transaction_hour]],TimeRules[Hour Min],TimeRules[Risk Points],,-1)</f>
        <v>0</v>
      </c>
      <c r="M8895">
        <f>_xlfn.XLOOKUP(FraudData[[#This Row],[foreign_transaction]],ForeignRules[Foreign Transaction],ForeignRules[Risk Points],0)</f>
        <v>0</v>
      </c>
      <c r="N8895">
        <f>_xlfn.XLOOKUP(FraudData[[#This Row],[location_mismatch]],Table10[Location Mismatch],Table10[Risk Points],0)</f>
        <v>0</v>
      </c>
      <c r="O8895">
        <f>_xlfn.XLOOKUP(FraudData[[#This Row],[device_trust_score]],DeviceRules[Device Min],DeviceRules[Risk Points],,-1)</f>
        <v>0</v>
      </c>
      <c r="P8895">
        <f>_xlfn.XLOOKUP(FraudData[[#This Row],[velocity_last_24h]],VelocityRules[Velocity Min],VelocityRules[Risk Points],,-1)</f>
        <v>3</v>
      </c>
      <c r="Q8895">
        <f>_xlfn.XLOOKUP(FraudData[[#This Row],[merchant_category]],MerchantRules[Merchant Category],MerchantRules[Risk Points],0)</f>
        <v>1</v>
      </c>
      <c r="R8895">
        <f>SUM(FraudData[[#This Row],[Amount Risk]:[Merchant Risk]])</f>
        <v>4</v>
      </c>
      <c r="S8895" t="str" cm="1">
        <f t="array" ref="S8895">_xlfn.IFS(FraudData[[#This Row],[Fraud Risk Score]]&gt;=8,"High Risk",FraudData[[#This Row],[Fraud Risk Score]]&gt;=6,"Medium Risk",TRUE,"Low Risk")</f>
        <v>Low Risk</v>
      </c>
    </row>
    <row r="8896" spans="1:19">
      <c r="A8896">
        <v>8895</v>
      </c>
      <c r="B8896">
        <v>1.75</v>
      </c>
      <c r="C8896">
        <v>18</v>
      </c>
      <c r="D8896" t="s">
        <v>47</v>
      </c>
      <c r="E8896">
        <v>0</v>
      </c>
      <c r="F8896">
        <v>0</v>
      </c>
      <c r="G8896">
        <v>52</v>
      </c>
      <c r="H8896">
        <v>2</v>
      </c>
      <c r="I8896">
        <v>65</v>
      </c>
      <c r="J8896">
        <v>0</v>
      </c>
      <c r="K8896">
        <f>_xlfn.XLOOKUP(FraudData[[#This Row],[amount]],AmountRules[Amount Min],AmountRules[Risk Points],,-1)</f>
        <v>0</v>
      </c>
      <c r="L8896">
        <f>_xlfn.XLOOKUP(FraudData[[#This Row],[transaction_hour]],TimeRules[Hour Min],TimeRules[Risk Points],,-1)</f>
        <v>0</v>
      </c>
      <c r="M8896">
        <f>_xlfn.XLOOKUP(FraudData[[#This Row],[foreign_transaction]],ForeignRules[Foreign Transaction],ForeignRules[Risk Points],0)</f>
        <v>0</v>
      </c>
      <c r="N8896">
        <f>_xlfn.XLOOKUP(FraudData[[#This Row],[location_mismatch]],Table10[Location Mismatch],Table10[Risk Points],0)</f>
        <v>0</v>
      </c>
      <c r="O8896">
        <f>_xlfn.XLOOKUP(FraudData[[#This Row],[device_trust_score]],DeviceRules[Device Min],DeviceRules[Risk Points],,-1)</f>
        <v>1</v>
      </c>
      <c r="P8896">
        <f>_xlfn.XLOOKUP(FraudData[[#This Row],[velocity_last_24h]],VelocityRules[Velocity Min],VelocityRules[Risk Points],,-1)</f>
        <v>0</v>
      </c>
      <c r="Q8896">
        <f>_xlfn.XLOOKUP(FraudData[[#This Row],[merchant_category]],MerchantRules[Merchant Category],MerchantRules[Risk Points],0)</f>
        <v>0</v>
      </c>
      <c r="R8896">
        <f>SUM(FraudData[[#This Row],[Amount Risk]:[Merchant Risk]])</f>
        <v>1</v>
      </c>
      <c r="S8896" t="str" cm="1">
        <f t="array" ref="S8896">_xlfn.IFS(FraudData[[#This Row],[Fraud Risk Score]]&gt;=8,"High Risk",FraudData[[#This Row],[Fraud Risk Score]]&gt;=6,"Medium Risk",TRUE,"Low Risk")</f>
        <v>Low Risk</v>
      </c>
    </row>
    <row r="8897" spans="1:19">
      <c r="A8897">
        <v>8896</v>
      </c>
      <c r="B8897">
        <v>27.16</v>
      </c>
      <c r="C8897">
        <v>9</v>
      </c>
      <c r="D8897" t="s">
        <v>46</v>
      </c>
      <c r="E8897">
        <v>0</v>
      </c>
      <c r="F8897">
        <v>0</v>
      </c>
      <c r="G8897">
        <v>30</v>
      </c>
      <c r="H8897">
        <v>1</v>
      </c>
      <c r="I8897">
        <v>45</v>
      </c>
      <c r="J8897">
        <v>0</v>
      </c>
      <c r="K8897">
        <f>_xlfn.XLOOKUP(FraudData[[#This Row],[amount]],AmountRules[Amount Min],AmountRules[Risk Points],,-1)</f>
        <v>0</v>
      </c>
      <c r="L8897">
        <f>_xlfn.XLOOKUP(FraudData[[#This Row],[transaction_hour]],TimeRules[Hour Min],TimeRules[Risk Points],,-1)</f>
        <v>0</v>
      </c>
      <c r="M8897">
        <f>_xlfn.XLOOKUP(FraudData[[#This Row],[foreign_transaction]],ForeignRules[Foreign Transaction],ForeignRules[Risk Points],0)</f>
        <v>0</v>
      </c>
      <c r="N8897">
        <f>_xlfn.XLOOKUP(FraudData[[#This Row],[location_mismatch]],Table10[Location Mismatch],Table10[Risk Points],0)</f>
        <v>0</v>
      </c>
      <c r="O8897">
        <f>_xlfn.XLOOKUP(FraudData[[#This Row],[device_trust_score]],DeviceRules[Device Min],DeviceRules[Risk Points],,-1)</f>
        <v>2</v>
      </c>
      <c r="P8897">
        <f>_xlfn.XLOOKUP(FraudData[[#This Row],[velocity_last_24h]],VelocityRules[Velocity Min],VelocityRules[Risk Points],,-1)</f>
        <v>0</v>
      </c>
      <c r="Q8897">
        <f>_xlfn.XLOOKUP(FraudData[[#This Row],[merchant_category]],MerchantRules[Merchant Category],MerchantRules[Risk Points],0)</f>
        <v>0</v>
      </c>
      <c r="R8897">
        <f>SUM(FraudData[[#This Row],[Amount Risk]:[Merchant Risk]])</f>
        <v>2</v>
      </c>
      <c r="S8897" t="str" cm="1">
        <f t="array" ref="S8897">_xlfn.IFS(FraudData[[#This Row],[Fraud Risk Score]]&gt;=8,"High Risk",FraudData[[#This Row],[Fraud Risk Score]]&gt;=6,"Medium Risk",TRUE,"Low Risk")</f>
        <v>Low Risk</v>
      </c>
    </row>
    <row r="8898" spans="1:19">
      <c r="A8898">
        <v>8897</v>
      </c>
      <c r="B8898">
        <v>69.97</v>
      </c>
      <c r="C8898">
        <v>11</v>
      </c>
      <c r="D8898" t="s">
        <v>48</v>
      </c>
      <c r="E8898">
        <v>0</v>
      </c>
      <c r="F8898">
        <v>0</v>
      </c>
      <c r="G8898">
        <v>35</v>
      </c>
      <c r="H8898">
        <v>2</v>
      </c>
      <c r="I8898">
        <v>37</v>
      </c>
      <c r="J8898">
        <v>0</v>
      </c>
      <c r="K8898">
        <f>_xlfn.XLOOKUP(FraudData[[#This Row],[amount]],AmountRules[Amount Min],AmountRules[Risk Points],,-1)</f>
        <v>0</v>
      </c>
      <c r="L8898">
        <f>_xlfn.XLOOKUP(FraudData[[#This Row],[transaction_hour]],TimeRules[Hour Min],TimeRules[Risk Points],,-1)</f>
        <v>0</v>
      </c>
      <c r="M8898">
        <f>_xlfn.XLOOKUP(FraudData[[#This Row],[foreign_transaction]],ForeignRules[Foreign Transaction],ForeignRules[Risk Points],0)</f>
        <v>0</v>
      </c>
      <c r="N8898">
        <f>_xlfn.XLOOKUP(FraudData[[#This Row],[location_mismatch]],Table10[Location Mismatch],Table10[Risk Points],0)</f>
        <v>0</v>
      </c>
      <c r="O8898">
        <f>_xlfn.XLOOKUP(FraudData[[#This Row],[device_trust_score]],DeviceRules[Device Min],DeviceRules[Risk Points],,-1)</f>
        <v>2</v>
      </c>
      <c r="P8898">
        <f>_xlfn.XLOOKUP(FraudData[[#This Row],[velocity_last_24h]],VelocityRules[Velocity Min],VelocityRules[Risk Points],,-1)</f>
        <v>0</v>
      </c>
      <c r="Q8898">
        <f>_xlfn.XLOOKUP(FraudData[[#This Row],[merchant_category]],MerchantRules[Merchant Category],MerchantRules[Risk Points],0)</f>
        <v>0</v>
      </c>
      <c r="R8898">
        <f>SUM(FraudData[[#This Row],[Amount Risk]:[Merchant Risk]])</f>
        <v>2</v>
      </c>
      <c r="S8898" t="str" cm="1">
        <f t="array" ref="S8898">_xlfn.IFS(FraudData[[#This Row],[Fraud Risk Score]]&gt;=8,"High Risk",FraudData[[#This Row],[Fraud Risk Score]]&gt;=6,"Medium Risk",TRUE,"Low Risk")</f>
        <v>Low Risk</v>
      </c>
    </row>
    <row r="8899" spans="1:19">
      <c r="A8899">
        <v>8898</v>
      </c>
      <c r="B8899">
        <v>155.54</v>
      </c>
      <c r="C8899">
        <v>13</v>
      </c>
      <c r="D8899" t="s">
        <v>46</v>
      </c>
      <c r="E8899">
        <v>0</v>
      </c>
      <c r="F8899">
        <v>0</v>
      </c>
      <c r="G8899">
        <v>70</v>
      </c>
      <c r="H8899">
        <v>3</v>
      </c>
      <c r="I8899">
        <v>45</v>
      </c>
      <c r="J8899">
        <v>0</v>
      </c>
      <c r="K8899">
        <f>_xlfn.XLOOKUP(FraudData[[#This Row],[amount]],AmountRules[Amount Min],AmountRules[Risk Points],,-1)</f>
        <v>0</v>
      </c>
      <c r="L8899">
        <f>_xlfn.XLOOKUP(FraudData[[#This Row],[transaction_hour]],TimeRules[Hour Min],TimeRules[Risk Points],,-1)</f>
        <v>0</v>
      </c>
      <c r="M8899">
        <f>_xlfn.XLOOKUP(FraudData[[#This Row],[foreign_transaction]],ForeignRules[Foreign Transaction],ForeignRules[Risk Points],0)</f>
        <v>0</v>
      </c>
      <c r="N8899">
        <f>_xlfn.XLOOKUP(FraudData[[#This Row],[location_mismatch]],Table10[Location Mismatch],Table10[Risk Points],0)</f>
        <v>0</v>
      </c>
      <c r="O8899">
        <f>_xlfn.XLOOKUP(FraudData[[#This Row],[device_trust_score]],DeviceRules[Device Min],DeviceRules[Risk Points],,-1)</f>
        <v>0</v>
      </c>
      <c r="P8899">
        <f>_xlfn.XLOOKUP(FraudData[[#This Row],[velocity_last_24h]],VelocityRules[Velocity Min],VelocityRules[Risk Points],,-1)</f>
        <v>0</v>
      </c>
      <c r="Q8899">
        <f>_xlfn.XLOOKUP(FraudData[[#This Row],[merchant_category]],MerchantRules[Merchant Category],MerchantRules[Risk Points],0)</f>
        <v>0</v>
      </c>
      <c r="R8899">
        <f>SUM(FraudData[[#This Row],[Amount Risk]:[Merchant Risk]])</f>
        <v>0</v>
      </c>
      <c r="S8899" t="str" cm="1">
        <f t="array" ref="S8899">_xlfn.IFS(FraudData[[#This Row],[Fraud Risk Score]]&gt;=8,"High Risk",FraudData[[#This Row],[Fraud Risk Score]]&gt;=6,"Medium Risk",TRUE,"Low Risk")</f>
        <v>Low Risk</v>
      </c>
    </row>
    <row r="8900" spans="1:19">
      <c r="A8900">
        <v>8899</v>
      </c>
      <c r="B8900">
        <v>14.05</v>
      </c>
      <c r="C8900">
        <v>7</v>
      </c>
      <c r="D8900" t="s">
        <v>46</v>
      </c>
      <c r="E8900">
        <v>0</v>
      </c>
      <c r="F8900">
        <v>0</v>
      </c>
      <c r="G8900">
        <v>44</v>
      </c>
      <c r="H8900">
        <v>2</v>
      </c>
      <c r="I8900">
        <v>32</v>
      </c>
      <c r="J8900">
        <v>0</v>
      </c>
      <c r="K8900">
        <f>_xlfn.XLOOKUP(FraudData[[#This Row],[amount]],AmountRules[Amount Min],AmountRules[Risk Points],,-1)</f>
        <v>0</v>
      </c>
      <c r="L8900">
        <f>_xlfn.XLOOKUP(FraudData[[#This Row],[transaction_hour]],TimeRules[Hour Min],TimeRules[Risk Points],,-1)</f>
        <v>0</v>
      </c>
      <c r="M8900">
        <f>_xlfn.XLOOKUP(FraudData[[#This Row],[foreign_transaction]],ForeignRules[Foreign Transaction],ForeignRules[Risk Points],0)</f>
        <v>0</v>
      </c>
      <c r="N8900">
        <f>_xlfn.XLOOKUP(FraudData[[#This Row],[location_mismatch]],Table10[Location Mismatch],Table10[Risk Points],0)</f>
        <v>0</v>
      </c>
      <c r="O8900">
        <f>_xlfn.XLOOKUP(FraudData[[#This Row],[device_trust_score]],DeviceRules[Device Min],DeviceRules[Risk Points],,-1)</f>
        <v>2</v>
      </c>
      <c r="P8900">
        <f>_xlfn.XLOOKUP(FraudData[[#This Row],[velocity_last_24h]],VelocityRules[Velocity Min],VelocityRules[Risk Points],,-1)</f>
        <v>0</v>
      </c>
      <c r="Q8900">
        <f>_xlfn.XLOOKUP(FraudData[[#This Row],[merchant_category]],MerchantRules[Merchant Category],MerchantRules[Risk Points],0)</f>
        <v>0</v>
      </c>
      <c r="R8900">
        <f>SUM(FraudData[[#This Row],[Amount Risk]:[Merchant Risk]])</f>
        <v>2</v>
      </c>
      <c r="S8900" t="str" cm="1">
        <f t="array" ref="S8900">_xlfn.IFS(FraudData[[#This Row],[Fraud Risk Score]]&gt;=8,"High Risk",FraudData[[#This Row],[Fraud Risk Score]]&gt;=6,"Medium Risk",TRUE,"Low Risk")</f>
        <v>Low Risk</v>
      </c>
    </row>
    <row r="8901" spans="1:19">
      <c r="A8901">
        <v>8900</v>
      </c>
      <c r="B8901">
        <v>516.78</v>
      </c>
      <c r="C8901">
        <v>15</v>
      </c>
      <c r="D8901" t="s">
        <v>48</v>
      </c>
      <c r="E8901">
        <v>0</v>
      </c>
      <c r="F8901">
        <v>0</v>
      </c>
      <c r="G8901">
        <v>60</v>
      </c>
      <c r="H8901">
        <v>2</v>
      </c>
      <c r="I8901">
        <v>38</v>
      </c>
      <c r="J8901">
        <v>0</v>
      </c>
      <c r="K8901">
        <f>_xlfn.XLOOKUP(FraudData[[#This Row],[amount]],AmountRules[Amount Min],AmountRules[Risk Points],,-1)</f>
        <v>1</v>
      </c>
      <c r="L8901">
        <f>_xlfn.XLOOKUP(FraudData[[#This Row],[transaction_hour]],TimeRules[Hour Min],TimeRules[Risk Points],,-1)</f>
        <v>0</v>
      </c>
      <c r="M8901">
        <f>_xlfn.XLOOKUP(FraudData[[#This Row],[foreign_transaction]],ForeignRules[Foreign Transaction],ForeignRules[Risk Points],0)</f>
        <v>0</v>
      </c>
      <c r="N8901">
        <f>_xlfn.XLOOKUP(FraudData[[#This Row],[location_mismatch]],Table10[Location Mismatch],Table10[Risk Points],0)</f>
        <v>0</v>
      </c>
      <c r="O8901">
        <f>_xlfn.XLOOKUP(FraudData[[#This Row],[device_trust_score]],DeviceRules[Device Min],DeviceRules[Risk Points],,-1)</f>
        <v>1</v>
      </c>
      <c r="P8901">
        <f>_xlfn.XLOOKUP(FraudData[[#This Row],[velocity_last_24h]],VelocityRules[Velocity Min],VelocityRules[Risk Points],,-1)</f>
        <v>0</v>
      </c>
      <c r="Q8901">
        <f>_xlfn.XLOOKUP(FraudData[[#This Row],[merchant_category]],MerchantRules[Merchant Category],MerchantRules[Risk Points],0)</f>
        <v>0</v>
      </c>
      <c r="R8901">
        <f>SUM(FraudData[[#This Row],[Amount Risk]:[Merchant Risk]])</f>
        <v>2</v>
      </c>
      <c r="S8901" t="str" cm="1">
        <f t="array" ref="S8901">_xlfn.IFS(FraudData[[#This Row],[Fraud Risk Score]]&gt;=8,"High Risk",FraudData[[#This Row],[Fraud Risk Score]]&gt;=6,"Medium Risk",TRUE,"Low Risk")</f>
        <v>Low Risk</v>
      </c>
    </row>
    <row r="8902" spans="1:19">
      <c r="A8902">
        <v>8901</v>
      </c>
      <c r="B8902">
        <v>81.77</v>
      </c>
      <c r="C8902">
        <v>16</v>
      </c>
      <c r="D8902" t="s">
        <v>46</v>
      </c>
      <c r="E8902">
        <v>0</v>
      </c>
      <c r="F8902">
        <v>0</v>
      </c>
      <c r="G8902">
        <v>40</v>
      </c>
      <c r="H8902">
        <v>3</v>
      </c>
      <c r="I8902">
        <v>52</v>
      </c>
      <c r="J8902">
        <v>0</v>
      </c>
      <c r="K8902">
        <f>_xlfn.XLOOKUP(FraudData[[#This Row],[amount]],AmountRules[Amount Min],AmountRules[Risk Points],,-1)</f>
        <v>0</v>
      </c>
      <c r="L8902">
        <f>_xlfn.XLOOKUP(FraudData[[#This Row],[transaction_hour]],TimeRules[Hour Min],TimeRules[Risk Points],,-1)</f>
        <v>0</v>
      </c>
      <c r="M8902">
        <f>_xlfn.XLOOKUP(FraudData[[#This Row],[foreign_transaction]],ForeignRules[Foreign Transaction],ForeignRules[Risk Points],0)</f>
        <v>0</v>
      </c>
      <c r="N8902">
        <f>_xlfn.XLOOKUP(FraudData[[#This Row],[location_mismatch]],Table10[Location Mismatch],Table10[Risk Points],0)</f>
        <v>0</v>
      </c>
      <c r="O8902">
        <f>_xlfn.XLOOKUP(FraudData[[#This Row],[device_trust_score]],DeviceRules[Device Min],DeviceRules[Risk Points],,-1)</f>
        <v>2</v>
      </c>
      <c r="P8902">
        <f>_xlfn.XLOOKUP(FraudData[[#This Row],[velocity_last_24h]],VelocityRules[Velocity Min],VelocityRules[Risk Points],,-1)</f>
        <v>0</v>
      </c>
      <c r="Q8902">
        <f>_xlfn.XLOOKUP(FraudData[[#This Row],[merchant_category]],MerchantRules[Merchant Category],MerchantRules[Risk Points],0)</f>
        <v>0</v>
      </c>
      <c r="R8902">
        <f>SUM(FraudData[[#This Row],[Amount Risk]:[Merchant Risk]])</f>
        <v>2</v>
      </c>
      <c r="S8902" t="str" cm="1">
        <f t="array" ref="S8902">_xlfn.IFS(FraudData[[#This Row],[Fraud Risk Score]]&gt;=8,"High Risk",FraudData[[#This Row],[Fraud Risk Score]]&gt;=6,"Medium Risk",TRUE,"Low Risk")</f>
        <v>Low Risk</v>
      </c>
    </row>
    <row r="8903" spans="1:19">
      <c r="A8903">
        <v>8902</v>
      </c>
      <c r="B8903">
        <v>438.67</v>
      </c>
      <c r="C8903">
        <v>19</v>
      </c>
      <c r="D8903" t="s">
        <v>46</v>
      </c>
      <c r="E8903">
        <v>0</v>
      </c>
      <c r="F8903">
        <v>1</v>
      </c>
      <c r="G8903">
        <v>94</v>
      </c>
      <c r="H8903">
        <v>3</v>
      </c>
      <c r="I8903">
        <v>58</v>
      </c>
      <c r="J8903">
        <v>0</v>
      </c>
      <c r="K8903">
        <f>_xlfn.XLOOKUP(FraudData[[#This Row],[amount]],AmountRules[Amount Min],AmountRules[Risk Points],,-1)</f>
        <v>0</v>
      </c>
      <c r="L8903">
        <f>_xlfn.XLOOKUP(FraudData[[#This Row],[transaction_hour]],TimeRules[Hour Min],TimeRules[Risk Points],,-1)</f>
        <v>0</v>
      </c>
      <c r="M8903">
        <f>_xlfn.XLOOKUP(FraudData[[#This Row],[foreign_transaction]],ForeignRules[Foreign Transaction],ForeignRules[Risk Points],0)</f>
        <v>0</v>
      </c>
      <c r="N8903">
        <f>_xlfn.XLOOKUP(FraudData[[#This Row],[location_mismatch]],Table10[Location Mismatch],Table10[Risk Points],0)</f>
        <v>3</v>
      </c>
      <c r="O8903">
        <f>_xlfn.XLOOKUP(FraudData[[#This Row],[device_trust_score]],DeviceRules[Device Min],DeviceRules[Risk Points],,-1)</f>
        <v>0</v>
      </c>
      <c r="P8903">
        <f>_xlfn.XLOOKUP(FraudData[[#This Row],[velocity_last_24h]],VelocityRules[Velocity Min],VelocityRules[Risk Points],,-1)</f>
        <v>0</v>
      </c>
      <c r="Q8903">
        <f>_xlfn.XLOOKUP(FraudData[[#This Row],[merchant_category]],MerchantRules[Merchant Category],MerchantRules[Risk Points],0)</f>
        <v>0</v>
      </c>
      <c r="R8903">
        <f>SUM(FraudData[[#This Row],[Amount Risk]:[Merchant Risk]])</f>
        <v>3</v>
      </c>
      <c r="S8903" t="str" cm="1">
        <f t="array" ref="S8903">_xlfn.IFS(FraudData[[#This Row],[Fraud Risk Score]]&gt;=8,"High Risk",FraudData[[#This Row],[Fraud Risk Score]]&gt;=6,"Medium Risk",TRUE,"Low Risk")</f>
        <v>Low Risk</v>
      </c>
    </row>
    <row r="8904" spans="1:19">
      <c r="A8904">
        <v>8903</v>
      </c>
      <c r="B8904">
        <v>272.97000000000003</v>
      </c>
      <c r="C8904">
        <v>3</v>
      </c>
      <c r="D8904" t="s">
        <v>46</v>
      </c>
      <c r="E8904">
        <v>0</v>
      </c>
      <c r="F8904">
        <v>0</v>
      </c>
      <c r="G8904">
        <v>96</v>
      </c>
      <c r="H8904">
        <v>4</v>
      </c>
      <c r="I8904">
        <v>21</v>
      </c>
      <c r="J8904">
        <v>0</v>
      </c>
      <c r="K8904">
        <f>_xlfn.XLOOKUP(FraudData[[#This Row],[amount]],AmountRules[Amount Min],AmountRules[Risk Points],,-1)</f>
        <v>0</v>
      </c>
      <c r="L8904">
        <f>_xlfn.XLOOKUP(FraudData[[#This Row],[transaction_hour]],TimeRules[Hour Min],TimeRules[Risk Points],,-1)</f>
        <v>3</v>
      </c>
      <c r="M8904">
        <f>_xlfn.XLOOKUP(FraudData[[#This Row],[foreign_transaction]],ForeignRules[Foreign Transaction],ForeignRules[Risk Points],0)</f>
        <v>0</v>
      </c>
      <c r="N8904">
        <f>_xlfn.XLOOKUP(FraudData[[#This Row],[location_mismatch]],Table10[Location Mismatch],Table10[Risk Points],0)</f>
        <v>0</v>
      </c>
      <c r="O8904">
        <f>_xlfn.XLOOKUP(FraudData[[#This Row],[device_trust_score]],DeviceRules[Device Min],DeviceRules[Risk Points],,-1)</f>
        <v>0</v>
      </c>
      <c r="P8904">
        <f>_xlfn.XLOOKUP(FraudData[[#This Row],[velocity_last_24h]],VelocityRules[Velocity Min],VelocityRules[Risk Points],,-1)</f>
        <v>0</v>
      </c>
      <c r="Q8904">
        <f>_xlfn.XLOOKUP(FraudData[[#This Row],[merchant_category]],MerchantRules[Merchant Category],MerchantRules[Risk Points],0)</f>
        <v>0</v>
      </c>
      <c r="R8904">
        <f>SUM(FraudData[[#This Row],[Amount Risk]:[Merchant Risk]])</f>
        <v>3</v>
      </c>
      <c r="S8904" t="str" cm="1">
        <f t="array" ref="S8904">_xlfn.IFS(FraudData[[#This Row],[Fraud Risk Score]]&gt;=8,"High Risk",FraudData[[#This Row],[Fraud Risk Score]]&gt;=6,"Medium Risk",TRUE,"Low Risk")</f>
        <v>Low Risk</v>
      </c>
    </row>
    <row r="8905" spans="1:19">
      <c r="A8905">
        <v>8904</v>
      </c>
      <c r="B8905">
        <v>253.49</v>
      </c>
      <c r="C8905">
        <v>5</v>
      </c>
      <c r="D8905" t="s">
        <v>47</v>
      </c>
      <c r="E8905">
        <v>1</v>
      </c>
      <c r="F8905">
        <v>0</v>
      </c>
      <c r="G8905">
        <v>69</v>
      </c>
      <c r="H8905">
        <v>1</v>
      </c>
      <c r="I8905">
        <v>44</v>
      </c>
      <c r="J8905">
        <v>0</v>
      </c>
      <c r="K8905">
        <f>_xlfn.XLOOKUP(FraudData[[#This Row],[amount]],AmountRules[Amount Min],AmountRules[Risk Points],,-1)</f>
        <v>0</v>
      </c>
      <c r="L8905">
        <f>_xlfn.XLOOKUP(FraudData[[#This Row],[transaction_hour]],TimeRules[Hour Min],TimeRules[Risk Points],,-1)</f>
        <v>0</v>
      </c>
      <c r="M8905">
        <f>_xlfn.XLOOKUP(FraudData[[#This Row],[foreign_transaction]],ForeignRules[Foreign Transaction],ForeignRules[Risk Points],0)</f>
        <v>3</v>
      </c>
      <c r="N8905">
        <f>_xlfn.XLOOKUP(FraudData[[#This Row],[location_mismatch]],Table10[Location Mismatch],Table10[Risk Points],0)</f>
        <v>0</v>
      </c>
      <c r="O8905">
        <f>_xlfn.XLOOKUP(FraudData[[#This Row],[device_trust_score]],DeviceRules[Device Min],DeviceRules[Risk Points],,-1)</f>
        <v>1</v>
      </c>
      <c r="P8905">
        <f>_xlfn.XLOOKUP(FraudData[[#This Row],[velocity_last_24h]],VelocityRules[Velocity Min],VelocityRules[Risk Points],,-1)</f>
        <v>0</v>
      </c>
      <c r="Q8905">
        <f>_xlfn.XLOOKUP(FraudData[[#This Row],[merchant_category]],MerchantRules[Merchant Category],MerchantRules[Risk Points],0)</f>
        <v>0</v>
      </c>
      <c r="R8905">
        <f>SUM(FraudData[[#This Row],[Amount Risk]:[Merchant Risk]])</f>
        <v>4</v>
      </c>
      <c r="S8905" t="str" cm="1">
        <f t="array" ref="S8905">_xlfn.IFS(FraudData[[#This Row],[Fraud Risk Score]]&gt;=8,"High Risk",FraudData[[#This Row],[Fraud Risk Score]]&gt;=6,"Medium Risk",TRUE,"Low Risk")</f>
        <v>Low Risk</v>
      </c>
    </row>
    <row r="8906" spans="1:19">
      <c r="A8906">
        <v>8905</v>
      </c>
      <c r="B8906">
        <v>167.98</v>
      </c>
      <c r="C8906">
        <v>11</v>
      </c>
      <c r="D8906" t="s">
        <v>48</v>
      </c>
      <c r="E8906">
        <v>1</v>
      </c>
      <c r="F8906">
        <v>0</v>
      </c>
      <c r="G8906">
        <v>72</v>
      </c>
      <c r="H8906">
        <v>1</v>
      </c>
      <c r="I8906">
        <v>62</v>
      </c>
      <c r="J8906">
        <v>0</v>
      </c>
      <c r="K8906">
        <f>_xlfn.XLOOKUP(FraudData[[#This Row],[amount]],AmountRules[Amount Min],AmountRules[Risk Points],,-1)</f>
        <v>0</v>
      </c>
      <c r="L8906">
        <f>_xlfn.XLOOKUP(FraudData[[#This Row],[transaction_hour]],TimeRules[Hour Min],TimeRules[Risk Points],,-1)</f>
        <v>0</v>
      </c>
      <c r="M8906">
        <f>_xlfn.XLOOKUP(FraudData[[#This Row],[foreign_transaction]],ForeignRules[Foreign Transaction],ForeignRules[Risk Points],0)</f>
        <v>3</v>
      </c>
      <c r="N8906">
        <f>_xlfn.XLOOKUP(FraudData[[#This Row],[location_mismatch]],Table10[Location Mismatch],Table10[Risk Points],0)</f>
        <v>0</v>
      </c>
      <c r="O8906">
        <f>_xlfn.XLOOKUP(FraudData[[#This Row],[device_trust_score]],DeviceRules[Device Min],DeviceRules[Risk Points],,-1)</f>
        <v>0</v>
      </c>
      <c r="P8906">
        <f>_xlfn.XLOOKUP(FraudData[[#This Row],[velocity_last_24h]],VelocityRules[Velocity Min],VelocityRules[Risk Points],,-1)</f>
        <v>0</v>
      </c>
      <c r="Q8906">
        <f>_xlfn.XLOOKUP(FraudData[[#This Row],[merchant_category]],MerchantRules[Merchant Category],MerchantRules[Risk Points],0)</f>
        <v>0</v>
      </c>
      <c r="R8906">
        <f>SUM(FraudData[[#This Row],[Amount Risk]:[Merchant Risk]])</f>
        <v>3</v>
      </c>
      <c r="S8906" t="str" cm="1">
        <f t="array" ref="S8906">_xlfn.IFS(FraudData[[#This Row],[Fraud Risk Score]]&gt;=8,"High Risk",FraudData[[#This Row],[Fraud Risk Score]]&gt;=6,"Medium Risk",TRUE,"Low Risk")</f>
        <v>Low Risk</v>
      </c>
    </row>
    <row r="8907" spans="1:19">
      <c r="A8907">
        <v>8906</v>
      </c>
      <c r="B8907">
        <v>177.41</v>
      </c>
      <c r="C8907">
        <v>17</v>
      </c>
      <c r="D8907" t="s">
        <v>48</v>
      </c>
      <c r="E8907">
        <v>0</v>
      </c>
      <c r="F8907">
        <v>0</v>
      </c>
      <c r="G8907">
        <v>28</v>
      </c>
      <c r="H8907">
        <v>3</v>
      </c>
      <c r="I8907">
        <v>27</v>
      </c>
      <c r="J8907">
        <v>0</v>
      </c>
      <c r="K8907">
        <f>_xlfn.XLOOKUP(FraudData[[#This Row],[amount]],AmountRules[Amount Min],AmountRules[Risk Points],,-1)</f>
        <v>0</v>
      </c>
      <c r="L8907">
        <f>_xlfn.XLOOKUP(FraudData[[#This Row],[transaction_hour]],TimeRules[Hour Min],TimeRules[Risk Points],,-1)</f>
        <v>0</v>
      </c>
      <c r="M8907">
        <f>_xlfn.XLOOKUP(FraudData[[#This Row],[foreign_transaction]],ForeignRules[Foreign Transaction],ForeignRules[Risk Points],0)</f>
        <v>0</v>
      </c>
      <c r="N8907">
        <f>_xlfn.XLOOKUP(FraudData[[#This Row],[location_mismatch]],Table10[Location Mismatch],Table10[Risk Points],0)</f>
        <v>0</v>
      </c>
      <c r="O8907">
        <f>_xlfn.XLOOKUP(FraudData[[#This Row],[device_trust_score]],DeviceRules[Device Min],DeviceRules[Risk Points],,-1)</f>
        <v>3</v>
      </c>
      <c r="P8907">
        <f>_xlfn.XLOOKUP(FraudData[[#This Row],[velocity_last_24h]],VelocityRules[Velocity Min],VelocityRules[Risk Points],,-1)</f>
        <v>0</v>
      </c>
      <c r="Q8907">
        <f>_xlfn.XLOOKUP(FraudData[[#This Row],[merchant_category]],MerchantRules[Merchant Category],MerchantRules[Risk Points],0)</f>
        <v>0</v>
      </c>
      <c r="R8907">
        <f>SUM(FraudData[[#This Row],[Amount Risk]:[Merchant Risk]])</f>
        <v>3</v>
      </c>
      <c r="S8907" t="str" cm="1">
        <f t="array" ref="S8907">_xlfn.IFS(FraudData[[#This Row],[Fraud Risk Score]]&gt;=8,"High Risk",FraudData[[#This Row],[Fraud Risk Score]]&gt;=6,"Medium Risk",TRUE,"Low Risk")</f>
        <v>Low Risk</v>
      </c>
    </row>
    <row r="8908" spans="1:19">
      <c r="A8908">
        <v>8907</v>
      </c>
      <c r="B8908">
        <v>182.9</v>
      </c>
      <c r="C8908">
        <v>6</v>
      </c>
      <c r="D8908" t="s">
        <v>48</v>
      </c>
      <c r="E8908">
        <v>0</v>
      </c>
      <c r="F8908">
        <v>0</v>
      </c>
      <c r="G8908">
        <v>72</v>
      </c>
      <c r="H8908">
        <v>2</v>
      </c>
      <c r="I8908">
        <v>31</v>
      </c>
      <c r="J8908">
        <v>0</v>
      </c>
      <c r="K8908">
        <f>_xlfn.XLOOKUP(FraudData[[#This Row],[amount]],AmountRules[Amount Min],AmountRules[Risk Points],,-1)</f>
        <v>0</v>
      </c>
      <c r="L8908">
        <f>_xlfn.XLOOKUP(FraudData[[#This Row],[transaction_hour]],TimeRules[Hour Min],TimeRules[Risk Points],,-1)</f>
        <v>0</v>
      </c>
      <c r="M8908">
        <f>_xlfn.XLOOKUP(FraudData[[#This Row],[foreign_transaction]],ForeignRules[Foreign Transaction],ForeignRules[Risk Points],0)</f>
        <v>0</v>
      </c>
      <c r="N8908">
        <f>_xlfn.XLOOKUP(FraudData[[#This Row],[location_mismatch]],Table10[Location Mismatch],Table10[Risk Points],0)</f>
        <v>0</v>
      </c>
      <c r="O8908">
        <f>_xlfn.XLOOKUP(FraudData[[#This Row],[device_trust_score]],DeviceRules[Device Min],DeviceRules[Risk Points],,-1)</f>
        <v>0</v>
      </c>
      <c r="P8908">
        <f>_xlfn.XLOOKUP(FraudData[[#This Row],[velocity_last_24h]],VelocityRules[Velocity Min],VelocityRules[Risk Points],,-1)</f>
        <v>0</v>
      </c>
      <c r="Q8908">
        <f>_xlfn.XLOOKUP(FraudData[[#This Row],[merchant_category]],MerchantRules[Merchant Category],MerchantRules[Risk Points],0)</f>
        <v>0</v>
      </c>
      <c r="R8908">
        <f>SUM(FraudData[[#This Row],[Amount Risk]:[Merchant Risk]])</f>
        <v>0</v>
      </c>
      <c r="S8908" t="str" cm="1">
        <f t="array" ref="S8908">_xlfn.IFS(FraudData[[#This Row],[Fraud Risk Score]]&gt;=8,"High Risk",FraudData[[#This Row],[Fraud Risk Score]]&gt;=6,"Medium Risk",TRUE,"Low Risk")</f>
        <v>Low Risk</v>
      </c>
    </row>
    <row r="8909" spans="1:19">
      <c r="A8909">
        <v>8908</v>
      </c>
      <c r="B8909">
        <v>178.34</v>
      </c>
      <c r="C8909">
        <v>4</v>
      </c>
      <c r="D8909" t="s">
        <v>46</v>
      </c>
      <c r="E8909">
        <v>0</v>
      </c>
      <c r="F8909">
        <v>0</v>
      </c>
      <c r="G8909">
        <v>91</v>
      </c>
      <c r="H8909">
        <v>3</v>
      </c>
      <c r="I8909">
        <v>64</v>
      </c>
      <c r="J8909">
        <v>0</v>
      </c>
      <c r="K8909">
        <f>_xlfn.XLOOKUP(FraudData[[#This Row],[amount]],AmountRules[Amount Min],AmountRules[Risk Points],,-1)</f>
        <v>0</v>
      </c>
      <c r="L8909">
        <f>_xlfn.XLOOKUP(FraudData[[#This Row],[transaction_hour]],TimeRules[Hour Min],TimeRules[Risk Points],,-1)</f>
        <v>0</v>
      </c>
      <c r="M8909">
        <f>_xlfn.XLOOKUP(FraudData[[#This Row],[foreign_transaction]],ForeignRules[Foreign Transaction],ForeignRules[Risk Points],0)</f>
        <v>0</v>
      </c>
      <c r="N8909">
        <f>_xlfn.XLOOKUP(FraudData[[#This Row],[location_mismatch]],Table10[Location Mismatch],Table10[Risk Points],0)</f>
        <v>0</v>
      </c>
      <c r="O8909">
        <f>_xlfn.XLOOKUP(FraudData[[#This Row],[device_trust_score]],DeviceRules[Device Min],DeviceRules[Risk Points],,-1)</f>
        <v>0</v>
      </c>
      <c r="P8909">
        <f>_xlfn.XLOOKUP(FraudData[[#This Row],[velocity_last_24h]],VelocityRules[Velocity Min],VelocityRules[Risk Points],,-1)</f>
        <v>0</v>
      </c>
      <c r="Q8909">
        <f>_xlfn.XLOOKUP(FraudData[[#This Row],[merchant_category]],MerchantRules[Merchant Category],MerchantRules[Risk Points],0)</f>
        <v>0</v>
      </c>
      <c r="R8909">
        <f>SUM(FraudData[[#This Row],[Amount Risk]:[Merchant Risk]])</f>
        <v>0</v>
      </c>
      <c r="S8909" t="str" cm="1">
        <f t="array" ref="S8909">_xlfn.IFS(FraudData[[#This Row],[Fraud Risk Score]]&gt;=8,"High Risk",FraudData[[#This Row],[Fraud Risk Score]]&gt;=6,"Medium Risk",TRUE,"Low Risk")</f>
        <v>Low Risk</v>
      </c>
    </row>
    <row r="8910" spans="1:19">
      <c r="A8910">
        <v>8909</v>
      </c>
      <c r="B8910">
        <v>145.22999999999999</v>
      </c>
      <c r="C8910">
        <v>9</v>
      </c>
      <c r="D8910" t="s">
        <v>47</v>
      </c>
      <c r="E8910">
        <v>0</v>
      </c>
      <c r="F8910">
        <v>0</v>
      </c>
      <c r="G8910">
        <v>52</v>
      </c>
      <c r="H8910">
        <v>2</v>
      </c>
      <c r="I8910">
        <v>30</v>
      </c>
      <c r="J8910">
        <v>0</v>
      </c>
      <c r="K8910">
        <f>_xlfn.XLOOKUP(FraudData[[#This Row],[amount]],AmountRules[Amount Min],AmountRules[Risk Points],,-1)</f>
        <v>0</v>
      </c>
      <c r="L8910">
        <f>_xlfn.XLOOKUP(FraudData[[#This Row],[transaction_hour]],TimeRules[Hour Min],TimeRules[Risk Points],,-1)</f>
        <v>0</v>
      </c>
      <c r="M8910">
        <f>_xlfn.XLOOKUP(FraudData[[#This Row],[foreign_transaction]],ForeignRules[Foreign Transaction],ForeignRules[Risk Points],0)</f>
        <v>0</v>
      </c>
      <c r="N8910">
        <f>_xlfn.XLOOKUP(FraudData[[#This Row],[location_mismatch]],Table10[Location Mismatch],Table10[Risk Points],0)</f>
        <v>0</v>
      </c>
      <c r="O8910">
        <f>_xlfn.XLOOKUP(FraudData[[#This Row],[device_trust_score]],DeviceRules[Device Min],DeviceRules[Risk Points],,-1)</f>
        <v>1</v>
      </c>
      <c r="P8910">
        <f>_xlfn.XLOOKUP(FraudData[[#This Row],[velocity_last_24h]],VelocityRules[Velocity Min],VelocityRules[Risk Points],,-1)</f>
        <v>0</v>
      </c>
      <c r="Q8910">
        <f>_xlfn.XLOOKUP(FraudData[[#This Row],[merchant_category]],MerchantRules[Merchant Category],MerchantRules[Risk Points],0)</f>
        <v>0</v>
      </c>
      <c r="R8910">
        <f>SUM(FraudData[[#This Row],[Amount Risk]:[Merchant Risk]])</f>
        <v>1</v>
      </c>
      <c r="S8910" t="str" cm="1">
        <f t="array" ref="S8910">_xlfn.IFS(FraudData[[#This Row],[Fraud Risk Score]]&gt;=8,"High Risk",FraudData[[#This Row],[Fraud Risk Score]]&gt;=6,"Medium Risk",TRUE,"Low Risk")</f>
        <v>Low Risk</v>
      </c>
    </row>
    <row r="8911" spans="1:19">
      <c r="A8911">
        <v>8910</v>
      </c>
      <c r="B8911">
        <v>773.77</v>
      </c>
      <c r="C8911">
        <v>5</v>
      </c>
      <c r="D8911" t="s">
        <v>48</v>
      </c>
      <c r="E8911">
        <v>0</v>
      </c>
      <c r="F8911">
        <v>0</v>
      </c>
      <c r="G8911">
        <v>54</v>
      </c>
      <c r="H8911">
        <v>3</v>
      </c>
      <c r="I8911">
        <v>19</v>
      </c>
      <c r="J8911">
        <v>0</v>
      </c>
      <c r="K8911">
        <f>_xlfn.XLOOKUP(FraudData[[#This Row],[amount]],AmountRules[Amount Min],AmountRules[Risk Points],,-1)</f>
        <v>1</v>
      </c>
      <c r="L8911">
        <f>_xlfn.XLOOKUP(FraudData[[#This Row],[transaction_hour]],TimeRules[Hour Min],TimeRules[Risk Points],,-1)</f>
        <v>0</v>
      </c>
      <c r="M8911">
        <f>_xlfn.XLOOKUP(FraudData[[#This Row],[foreign_transaction]],ForeignRules[Foreign Transaction],ForeignRules[Risk Points],0)</f>
        <v>0</v>
      </c>
      <c r="N8911">
        <f>_xlfn.XLOOKUP(FraudData[[#This Row],[location_mismatch]],Table10[Location Mismatch],Table10[Risk Points],0)</f>
        <v>0</v>
      </c>
      <c r="O8911">
        <f>_xlfn.XLOOKUP(FraudData[[#This Row],[device_trust_score]],DeviceRules[Device Min],DeviceRules[Risk Points],,-1)</f>
        <v>1</v>
      </c>
      <c r="P8911">
        <f>_xlfn.XLOOKUP(FraudData[[#This Row],[velocity_last_24h]],VelocityRules[Velocity Min],VelocityRules[Risk Points],,-1)</f>
        <v>0</v>
      </c>
      <c r="Q8911">
        <f>_xlfn.XLOOKUP(FraudData[[#This Row],[merchant_category]],MerchantRules[Merchant Category],MerchantRules[Risk Points],0)</f>
        <v>0</v>
      </c>
      <c r="R8911">
        <f>SUM(FraudData[[#This Row],[Amount Risk]:[Merchant Risk]])</f>
        <v>2</v>
      </c>
      <c r="S8911" t="str" cm="1">
        <f t="array" ref="S8911">_xlfn.IFS(FraudData[[#This Row],[Fraud Risk Score]]&gt;=8,"High Risk",FraudData[[#This Row],[Fraud Risk Score]]&gt;=6,"Medium Risk",TRUE,"Low Risk")</f>
        <v>Low Risk</v>
      </c>
    </row>
    <row r="8912" spans="1:19">
      <c r="A8912">
        <v>8911</v>
      </c>
      <c r="B8912">
        <v>237.21</v>
      </c>
      <c r="C8912">
        <v>13</v>
      </c>
      <c r="D8912" t="s">
        <v>50</v>
      </c>
      <c r="E8912">
        <v>0</v>
      </c>
      <c r="F8912">
        <v>0</v>
      </c>
      <c r="G8912">
        <v>53</v>
      </c>
      <c r="H8912">
        <v>1</v>
      </c>
      <c r="I8912">
        <v>67</v>
      </c>
      <c r="J8912">
        <v>0</v>
      </c>
      <c r="K8912">
        <f>_xlfn.XLOOKUP(FraudData[[#This Row],[amount]],AmountRules[Amount Min],AmountRules[Risk Points],,-1)</f>
        <v>0</v>
      </c>
      <c r="L8912">
        <f>_xlfn.XLOOKUP(FraudData[[#This Row],[transaction_hour]],TimeRules[Hour Min],TimeRules[Risk Points],,-1)</f>
        <v>0</v>
      </c>
      <c r="M8912">
        <f>_xlfn.XLOOKUP(FraudData[[#This Row],[foreign_transaction]],ForeignRules[Foreign Transaction],ForeignRules[Risk Points],0)</f>
        <v>0</v>
      </c>
      <c r="N8912">
        <f>_xlfn.XLOOKUP(FraudData[[#This Row],[location_mismatch]],Table10[Location Mismatch],Table10[Risk Points],0)</f>
        <v>0</v>
      </c>
      <c r="O8912">
        <f>_xlfn.XLOOKUP(FraudData[[#This Row],[device_trust_score]],DeviceRules[Device Min],DeviceRules[Risk Points],,-1)</f>
        <v>1</v>
      </c>
      <c r="P8912">
        <f>_xlfn.XLOOKUP(FraudData[[#This Row],[velocity_last_24h]],VelocityRules[Velocity Min],VelocityRules[Risk Points],,-1)</f>
        <v>0</v>
      </c>
      <c r="Q8912">
        <f>_xlfn.XLOOKUP(FraudData[[#This Row],[merchant_category]],MerchantRules[Merchant Category],MerchantRules[Risk Points],0)</f>
        <v>0</v>
      </c>
      <c r="R8912">
        <f>SUM(FraudData[[#This Row],[Amount Risk]:[Merchant Risk]])</f>
        <v>1</v>
      </c>
      <c r="S8912" t="str" cm="1">
        <f t="array" ref="S8912">_xlfn.IFS(FraudData[[#This Row],[Fraud Risk Score]]&gt;=8,"High Risk",FraudData[[#This Row],[Fraud Risk Score]]&gt;=6,"Medium Risk",TRUE,"Low Risk")</f>
        <v>Low Risk</v>
      </c>
    </row>
    <row r="8913" spans="1:19">
      <c r="A8913">
        <v>8912</v>
      </c>
      <c r="B8913">
        <v>270.06</v>
      </c>
      <c r="C8913">
        <v>5</v>
      </c>
      <c r="D8913" t="s">
        <v>48</v>
      </c>
      <c r="E8913">
        <v>0</v>
      </c>
      <c r="F8913">
        <v>0</v>
      </c>
      <c r="G8913">
        <v>45</v>
      </c>
      <c r="H8913">
        <v>3</v>
      </c>
      <c r="I8913">
        <v>60</v>
      </c>
      <c r="J8913">
        <v>0</v>
      </c>
      <c r="K8913">
        <f>_xlfn.XLOOKUP(FraudData[[#This Row],[amount]],AmountRules[Amount Min],AmountRules[Risk Points],,-1)</f>
        <v>0</v>
      </c>
      <c r="L8913">
        <f>_xlfn.XLOOKUP(FraudData[[#This Row],[transaction_hour]],TimeRules[Hour Min],TimeRules[Risk Points],,-1)</f>
        <v>0</v>
      </c>
      <c r="M8913">
        <f>_xlfn.XLOOKUP(FraudData[[#This Row],[foreign_transaction]],ForeignRules[Foreign Transaction],ForeignRules[Risk Points],0)</f>
        <v>0</v>
      </c>
      <c r="N8913">
        <f>_xlfn.XLOOKUP(FraudData[[#This Row],[location_mismatch]],Table10[Location Mismatch],Table10[Risk Points],0)</f>
        <v>0</v>
      </c>
      <c r="O8913">
        <f>_xlfn.XLOOKUP(FraudData[[#This Row],[device_trust_score]],DeviceRules[Device Min],DeviceRules[Risk Points],,-1)</f>
        <v>2</v>
      </c>
      <c r="P8913">
        <f>_xlfn.XLOOKUP(FraudData[[#This Row],[velocity_last_24h]],VelocityRules[Velocity Min],VelocityRules[Risk Points],,-1)</f>
        <v>0</v>
      </c>
      <c r="Q8913">
        <f>_xlfn.XLOOKUP(FraudData[[#This Row],[merchant_category]],MerchantRules[Merchant Category],MerchantRules[Risk Points],0)</f>
        <v>0</v>
      </c>
      <c r="R8913">
        <f>SUM(FraudData[[#This Row],[Amount Risk]:[Merchant Risk]])</f>
        <v>2</v>
      </c>
      <c r="S8913" t="str" cm="1">
        <f t="array" ref="S8913">_xlfn.IFS(FraudData[[#This Row],[Fraud Risk Score]]&gt;=8,"High Risk",FraudData[[#This Row],[Fraud Risk Score]]&gt;=6,"Medium Risk",TRUE,"Low Risk")</f>
        <v>Low Risk</v>
      </c>
    </row>
    <row r="8914" spans="1:19">
      <c r="A8914">
        <v>8913</v>
      </c>
      <c r="B8914">
        <v>370.68</v>
      </c>
      <c r="C8914">
        <v>13</v>
      </c>
      <c r="D8914" t="s">
        <v>49</v>
      </c>
      <c r="E8914">
        <v>0</v>
      </c>
      <c r="F8914">
        <v>0</v>
      </c>
      <c r="G8914">
        <v>66</v>
      </c>
      <c r="H8914">
        <v>4</v>
      </c>
      <c r="I8914">
        <v>58</v>
      </c>
      <c r="J8914">
        <v>0</v>
      </c>
      <c r="K8914">
        <f>_xlfn.XLOOKUP(FraudData[[#This Row],[amount]],AmountRules[Amount Min],AmountRules[Risk Points],,-1)</f>
        <v>0</v>
      </c>
      <c r="L8914">
        <f>_xlfn.XLOOKUP(FraudData[[#This Row],[transaction_hour]],TimeRules[Hour Min],TimeRules[Risk Points],,-1)</f>
        <v>0</v>
      </c>
      <c r="M8914">
        <f>_xlfn.XLOOKUP(FraudData[[#This Row],[foreign_transaction]],ForeignRules[Foreign Transaction],ForeignRules[Risk Points],0)</f>
        <v>0</v>
      </c>
      <c r="N8914">
        <f>_xlfn.XLOOKUP(FraudData[[#This Row],[location_mismatch]],Table10[Location Mismatch],Table10[Risk Points],0)</f>
        <v>0</v>
      </c>
      <c r="O8914">
        <f>_xlfn.XLOOKUP(FraudData[[#This Row],[device_trust_score]],DeviceRules[Device Min],DeviceRules[Risk Points],,-1)</f>
        <v>1</v>
      </c>
      <c r="P8914">
        <f>_xlfn.XLOOKUP(FraudData[[#This Row],[velocity_last_24h]],VelocityRules[Velocity Min],VelocityRules[Risk Points],,-1)</f>
        <v>0</v>
      </c>
      <c r="Q8914">
        <f>_xlfn.XLOOKUP(FraudData[[#This Row],[merchant_category]],MerchantRules[Merchant Category],MerchantRules[Risk Points],0)</f>
        <v>1</v>
      </c>
      <c r="R8914">
        <f>SUM(FraudData[[#This Row],[Amount Risk]:[Merchant Risk]])</f>
        <v>2</v>
      </c>
      <c r="S8914" t="str" cm="1">
        <f t="array" ref="S8914">_xlfn.IFS(FraudData[[#This Row],[Fraud Risk Score]]&gt;=8,"High Risk",FraudData[[#This Row],[Fraud Risk Score]]&gt;=6,"Medium Risk",TRUE,"Low Risk")</f>
        <v>Low Risk</v>
      </c>
    </row>
    <row r="8915" spans="1:19">
      <c r="A8915">
        <v>8914</v>
      </c>
      <c r="B8915">
        <v>43.72</v>
      </c>
      <c r="C8915">
        <v>11</v>
      </c>
      <c r="D8915" t="s">
        <v>50</v>
      </c>
      <c r="E8915">
        <v>0</v>
      </c>
      <c r="F8915">
        <v>0</v>
      </c>
      <c r="G8915">
        <v>74</v>
      </c>
      <c r="H8915">
        <v>3</v>
      </c>
      <c r="I8915">
        <v>58</v>
      </c>
      <c r="J8915">
        <v>0</v>
      </c>
      <c r="K8915">
        <f>_xlfn.XLOOKUP(FraudData[[#This Row],[amount]],AmountRules[Amount Min],AmountRules[Risk Points],,-1)</f>
        <v>0</v>
      </c>
      <c r="L8915">
        <f>_xlfn.XLOOKUP(FraudData[[#This Row],[transaction_hour]],TimeRules[Hour Min],TimeRules[Risk Points],,-1)</f>
        <v>0</v>
      </c>
      <c r="M8915">
        <f>_xlfn.XLOOKUP(FraudData[[#This Row],[foreign_transaction]],ForeignRules[Foreign Transaction],ForeignRules[Risk Points],0)</f>
        <v>0</v>
      </c>
      <c r="N8915">
        <f>_xlfn.XLOOKUP(FraudData[[#This Row],[location_mismatch]],Table10[Location Mismatch],Table10[Risk Points],0)</f>
        <v>0</v>
      </c>
      <c r="O8915">
        <f>_xlfn.XLOOKUP(FraudData[[#This Row],[device_trust_score]],DeviceRules[Device Min],DeviceRules[Risk Points],,-1)</f>
        <v>0</v>
      </c>
      <c r="P8915">
        <f>_xlfn.XLOOKUP(FraudData[[#This Row],[velocity_last_24h]],VelocityRules[Velocity Min],VelocityRules[Risk Points],,-1)</f>
        <v>0</v>
      </c>
      <c r="Q8915">
        <f>_xlfn.XLOOKUP(FraudData[[#This Row],[merchant_category]],MerchantRules[Merchant Category],MerchantRules[Risk Points],0)</f>
        <v>0</v>
      </c>
      <c r="R8915">
        <f>SUM(FraudData[[#This Row],[Amount Risk]:[Merchant Risk]])</f>
        <v>0</v>
      </c>
      <c r="S8915" t="str" cm="1">
        <f t="array" ref="S8915">_xlfn.IFS(FraudData[[#This Row],[Fraud Risk Score]]&gt;=8,"High Risk",FraudData[[#This Row],[Fraud Risk Score]]&gt;=6,"Medium Risk",TRUE,"Low Risk")</f>
        <v>Low Risk</v>
      </c>
    </row>
    <row r="8916" spans="1:19">
      <c r="A8916">
        <v>8915</v>
      </c>
      <c r="B8916">
        <v>15.75</v>
      </c>
      <c r="C8916">
        <v>21</v>
      </c>
      <c r="D8916" t="s">
        <v>48</v>
      </c>
      <c r="E8916">
        <v>0</v>
      </c>
      <c r="F8916">
        <v>0</v>
      </c>
      <c r="G8916">
        <v>27</v>
      </c>
      <c r="H8916">
        <v>2</v>
      </c>
      <c r="I8916">
        <v>64</v>
      </c>
      <c r="J8916">
        <v>0</v>
      </c>
      <c r="K8916">
        <f>_xlfn.XLOOKUP(FraudData[[#This Row],[amount]],AmountRules[Amount Min],AmountRules[Risk Points],,-1)</f>
        <v>0</v>
      </c>
      <c r="L8916">
        <f>_xlfn.XLOOKUP(FraudData[[#This Row],[transaction_hour]],TimeRules[Hour Min],TimeRules[Risk Points],,-1)</f>
        <v>0</v>
      </c>
      <c r="M8916">
        <f>_xlfn.XLOOKUP(FraudData[[#This Row],[foreign_transaction]],ForeignRules[Foreign Transaction],ForeignRules[Risk Points],0)</f>
        <v>0</v>
      </c>
      <c r="N8916">
        <f>_xlfn.XLOOKUP(FraudData[[#This Row],[location_mismatch]],Table10[Location Mismatch],Table10[Risk Points],0)</f>
        <v>0</v>
      </c>
      <c r="O8916">
        <f>_xlfn.XLOOKUP(FraudData[[#This Row],[device_trust_score]],DeviceRules[Device Min],DeviceRules[Risk Points],,-1)</f>
        <v>3</v>
      </c>
      <c r="P8916">
        <f>_xlfn.XLOOKUP(FraudData[[#This Row],[velocity_last_24h]],VelocityRules[Velocity Min],VelocityRules[Risk Points],,-1)</f>
        <v>0</v>
      </c>
      <c r="Q8916">
        <f>_xlfn.XLOOKUP(FraudData[[#This Row],[merchant_category]],MerchantRules[Merchant Category],MerchantRules[Risk Points],0)</f>
        <v>0</v>
      </c>
      <c r="R8916">
        <f>SUM(FraudData[[#This Row],[Amount Risk]:[Merchant Risk]])</f>
        <v>3</v>
      </c>
      <c r="S8916" t="str" cm="1">
        <f t="array" ref="S8916">_xlfn.IFS(FraudData[[#This Row],[Fraud Risk Score]]&gt;=8,"High Risk",FraudData[[#This Row],[Fraud Risk Score]]&gt;=6,"Medium Risk",TRUE,"Low Risk")</f>
        <v>Low Risk</v>
      </c>
    </row>
    <row r="8917" spans="1:19">
      <c r="A8917">
        <v>8916</v>
      </c>
      <c r="B8917">
        <v>118.71</v>
      </c>
      <c r="C8917">
        <v>11</v>
      </c>
      <c r="D8917" t="s">
        <v>46</v>
      </c>
      <c r="E8917">
        <v>0</v>
      </c>
      <c r="F8917">
        <v>0</v>
      </c>
      <c r="G8917">
        <v>89</v>
      </c>
      <c r="H8917">
        <v>2</v>
      </c>
      <c r="I8917">
        <v>62</v>
      </c>
      <c r="J8917">
        <v>0</v>
      </c>
      <c r="K8917">
        <f>_xlfn.XLOOKUP(FraudData[[#This Row],[amount]],AmountRules[Amount Min],AmountRules[Risk Points],,-1)</f>
        <v>0</v>
      </c>
      <c r="L8917">
        <f>_xlfn.XLOOKUP(FraudData[[#This Row],[transaction_hour]],TimeRules[Hour Min],TimeRules[Risk Points],,-1)</f>
        <v>0</v>
      </c>
      <c r="M8917">
        <f>_xlfn.XLOOKUP(FraudData[[#This Row],[foreign_transaction]],ForeignRules[Foreign Transaction],ForeignRules[Risk Points],0)</f>
        <v>0</v>
      </c>
      <c r="N8917">
        <f>_xlfn.XLOOKUP(FraudData[[#This Row],[location_mismatch]],Table10[Location Mismatch],Table10[Risk Points],0)</f>
        <v>0</v>
      </c>
      <c r="O8917">
        <f>_xlfn.XLOOKUP(FraudData[[#This Row],[device_trust_score]],DeviceRules[Device Min],DeviceRules[Risk Points],,-1)</f>
        <v>0</v>
      </c>
      <c r="P8917">
        <f>_xlfn.XLOOKUP(FraudData[[#This Row],[velocity_last_24h]],VelocityRules[Velocity Min],VelocityRules[Risk Points],,-1)</f>
        <v>0</v>
      </c>
      <c r="Q8917">
        <f>_xlfn.XLOOKUP(FraudData[[#This Row],[merchant_category]],MerchantRules[Merchant Category],MerchantRules[Risk Points],0)</f>
        <v>0</v>
      </c>
      <c r="R8917">
        <f>SUM(FraudData[[#This Row],[Amount Risk]:[Merchant Risk]])</f>
        <v>0</v>
      </c>
      <c r="S8917" t="str" cm="1">
        <f t="array" ref="S8917">_xlfn.IFS(FraudData[[#This Row],[Fraud Risk Score]]&gt;=8,"High Risk",FraudData[[#This Row],[Fraud Risk Score]]&gt;=6,"Medium Risk",TRUE,"Low Risk")</f>
        <v>Low Risk</v>
      </c>
    </row>
    <row r="8918" spans="1:19">
      <c r="A8918">
        <v>8917</v>
      </c>
      <c r="B8918">
        <v>129.91</v>
      </c>
      <c r="C8918">
        <v>7</v>
      </c>
      <c r="D8918" t="s">
        <v>48</v>
      </c>
      <c r="E8918">
        <v>0</v>
      </c>
      <c r="F8918">
        <v>0</v>
      </c>
      <c r="G8918">
        <v>47</v>
      </c>
      <c r="H8918">
        <v>1</v>
      </c>
      <c r="I8918">
        <v>67</v>
      </c>
      <c r="J8918">
        <v>0</v>
      </c>
      <c r="K8918">
        <f>_xlfn.XLOOKUP(FraudData[[#This Row],[amount]],AmountRules[Amount Min],AmountRules[Risk Points],,-1)</f>
        <v>0</v>
      </c>
      <c r="L8918">
        <f>_xlfn.XLOOKUP(FraudData[[#This Row],[transaction_hour]],TimeRules[Hour Min],TimeRules[Risk Points],,-1)</f>
        <v>0</v>
      </c>
      <c r="M8918">
        <f>_xlfn.XLOOKUP(FraudData[[#This Row],[foreign_transaction]],ForeignRules[Foreign Transaction],ForeignRules[Risk Points],0)</f>
        <v>0</v>
      </c>
      <c r="N8918">
        <f>_xlfn.XLOOKUP(FraudData[[#This Row],[location_mismatch]],Table10[Location Mismatch],Table10[Risk Points],0)</f>
        <v>0</v>
      </c>
      <c r="O8918">
        <f>_xlfn.XLOOKUP(FraudData[[#This Row],[device_trust_score]],DeviceRules[Device Min],DeviceRules[Risk Points],,-1)</f>
        <v>2</v>
      </c>
      <c r="P8918">
        <f>_xlfn.XLOOKUP(FraudData[[#This Row],[velocity_last_24h]],VelocityRules[Velocity Min],VelocityRules[Risk Points],,-1)</f>
        <v>0</v>
      </c>
      <c r="Q8918">
        <f>_xlfn.XLOOKUP(FraudData[[#This Row],[merchant_category]],MerchantRules[Merchant Category],MerchantRules[Risk Points],0)</f>
        <v>0</v>
      </c>
      <c r="R8918">
        <f>SUM(FraudData[[#This Row],[Amount Risk]:[Merchant Risk]])</f>
        <v>2</v>
      </c>
      <c r="S8918" t="str" cm="1">
        <f t="array" ref="S8918">_xlfn.IFS(FraudData[[#This Row],[Fraud Risk Score]]&gt;=8,"High Risk",FraudData[[#This Row],[Fraud Risk Score]]&gt;=6,"Medium Risk",TRUE,"Low Risk")</f>
        <v>Low Risk</v>
      </c>
    </row>
    <row r="8919" spans="1:19">
      <c r="A8919">
        <v>8918</v>
      </c>
      <c r="B8919">
        <v>318.08999999999997</v>
      </c>
      <c r="C8919">
        <v>9</v>
      </c>
      <c r="D8919" t="s">
        <v>47</v>
      </c>
      <c r="E8919">
        <v>0</v>
      </c>
      <c r="F8919">
        <v>0</v>
      </c>
      <c r="G8919">
        <v>29</v>
      </c>
      <c r="H8919">
        <v>1</v>
      </c>
      <c r="I8919">
        <v>46</v>
      </c>
      <c r="J8919">
        <v>0</v>
      </c>
      <c r="K8919">
        <f>_xlfn.XLOOKUP(FraudData[[#This Row],[amount]],AmountRules[Amount Min],AmountRules[Risk Points],,-1)</f>
        <v>0</v>
      </c>
      <c r="L8919">
        <f>_xlfn.XLOOKUP(FraudData[[#This Row],[transaction_hour]],TimeRules[Hour Min],TimeRules[Risk Points],,-1)</f>
        <v>0</v>
      </c>
      <c r="M8919">
        <f>_xlfn.XLOOKUP(FraudData[[#This Row],[foreign_transaction]],ForeignRules[Foreign Transaction],ForeignRules[Risk Points],0)</f>
        <v>0</v>
      </c>
      <c r="N8919">
        <f>_xlfn.XLOOKUP(FraudData[[#This Row],[location_mismatch]],Table10[Location Mismatch],Table10[Risk Points],0)</f>
        <v>0</v>
      </c>
      <c r="O8919">
        <f>_xlfn.XLOOKUP(FraudData[[#This Row],[device_trust_score]],DeviceRules[Device Min],DeviceRules[Risk Points],,-1)</f>
        <v>3</v>
      </c>
      <c r="P8919">
        <f>_xlfn.XLOOKUP(FraudData[[#This Row],[velocity_last_24h]],VelocityRules[Velocity Min],VelocityRules[Risk Points],,-1)</f>
        <v>0</v>
      </c>
      <c r="Q8919">
        <f>_xlfn.XLOOKUP(FraudData[[#This Row],[merchant_category]],MerchantRules[Merchant Category],MerchantRules[Risk Points],0)</f>
        <v>0</v>
      </c>
      <c r="R8919">
        <f>SUM(FraudData[[#This Row],[Amount Risk]:[Merchant Risk]])</f>
        <v>3</v>
      </c>
      <c r="S8919" t="str" cm="1">
        <f t="array" ref="S8919">_xlfn.IFS(FraudData[[#This Row],[Fraud Risk Score]]&gt;=8,"High Risk",FraudData[[#This Row],[Fraud Risk Score]]&gt;=6,"Medium Risk",TRUE,"Low Risk")</f>
        <v>Low Risk</v>
      </c>
    </row>
    <row r="8920" spans="1:19">
      <c r="A8920">
        <v>8919</v>
      </c>
      <c r="B8920">
        <v>105.59</v>
      </c>
      <c r="C8920">
        <v>15</v>
      </c>
      <c r="D8920" t="s">
        <v>47</v>
      </c>
      <c r="E8920">
        <v>0</v>
      </c>
      <c r="F8920">
        <v>0</v>
      </c>
      <c r="G8920">
        <v>49</v>
      </c>
      <c r="H8920">
        <v>2</v>
      </c>
      <c r="I8920">
        <v>18</v>
      </c>
      <c r="J8920">
        <v>0</v>
      </c>
      <c r="K8920">
        <f>_xlfn.XLOOKUP(FraudData[[#This Row],[amount]],AmountRules[Amount Min],AmountRules[Risk Points],,-1)</f>
        <v>0</v>
      </c>
      <c r="L8920">
        <f>_xlfn.XLOOKUP(FraudData[[#This Row],[transaction_hour]],TimeRules[Hour Min],TimeRules[Risk Points],,-1)</f>
        <v>0</v>
      </c>
      <c r="M8920">
        <f>_xlfn.XLOOKUP(FraudData[[#This Row],[foreign_transaction]],ForeignRules[Foreign Transaction],ForeignRules[Risk Points],0)</f>
        <v>0</v>
      </c>
      <c r="N8920">
        <f>_xlfn.XLOOKUP(FraudData[[#This Row],[location_mismatch]],Table10[Location Mismatch],Table10[Risk Points],0)</f>
        <v>0</v>
      </c>
      <c r="O8920">
        <f>_xlfn.XLOOKUP(FraudData[[#This Row],[device_trust_score]],DeviceRules[Device Min],DeviceRules[Risk Points],,-1)</f>
        <v>2</v>
      </c>
      <c r="P8920">
        <f>_xlfn.XLOOKUP(FraudData[[#This Row],[velocity_last_24h]],VelocityRules[Velocity Min],VelocityRules[Risk Points],,-1)</f>
        <v>0</v>
      </c>
      <c r="Q8920">
        <f>_xlfn.XLOOKUP(FraudData[[#This Row],[merchant_category]],MerchantRules[Merchant Category],MerchantRules[Risk Points],0)</f>
        <v>0</v>
      </c>
      <c r="R8920">
        <f>SUM(FraudData[[#This Row],[Amount Risk]:[Merchant Risk]])</f>
        <v>2</v>
      </c>
      <c r="S8920" t="str" cm="1">
        <f t="array" ref="S8920">_xlfn.IFS(FraudData[[#This Row],[Fraud Risk Score]]&gt;=8,"High Risk",FraudData[[#This Row],[Fraud Risk Score]]&gt;=6,"Medium Risk",TRUE,"Low Risk")</f>
        <v>Low Risk</v>
      </c>
    </row>
    <row r="8921" spans="1:19">
      <c r="A8921">
        <v>8920</v>
      </c>
      <c r="B8921">
        <v>152.27000000000001</v>
      </c>
      <c r="C8921">
        <v>19</v>
      </c>
      <c r="D8921" t="s">
        <v>48</v>
      </c>
      <c r="E8921">
        <v>0</v>
      </c>
      <c r="F8921">
        <v>0</v>
      </c>
      <c r="G8921">
        <v>59</v>
      </c>
      <c r="H8921">
        <v>4</v>
      </c>
      <c r="I8921">
        <v>34</v>
      </c>
      <c r="J8921">
        <v>0</v>
      </c>
      <c r="K8921">
        <f>_xlfn.XLOOKUP(FraudData[[#This Row],[amount]],AmountRules[Amount Min],AmountRules[Risk Points],,-1)</f>
        <v>0</v>
      </c>
      <c r="L8921">
        <f>_xlfn.XLOOKUP(FraudData[[#This Row],[transaction_hour]],TimeRules[Hour Min],TimeRules[Risk Points],,-1)</f>
        <v>0</v>
      </c>
      <c r="M8921">
        <f>_xlfn.XLOOKUP(FraudData[[#This Row],[foreign_transaction]],ForeignRules[Foreign Transaction],ForeignRules[Risk Points],0)</f>
        <v>0</v>
      </c>
      <c r="N8921">
        <f>_xlfn.XLOOKUP(FraudData[[#This Row],[location_mismatch]],Table10[Location Mismatch],Table10[Risk Points],0)</f>
        <v>0</v>
      </c>
      <c r="O8921">
        <f>_xlfn.XLOOKUP(FraudData[[#This Row],[device_trust_score]],DeviceRules[Device Min],DeviceRules[Risk Points],,-1)</f>
        <v>1</v>
      </c>
      <c r="P8921">
        <f>_xlfn.XLOOKUP(FraudData[[#This Row],[velocity_last_24h]],VelocityRules[Velocity Min],VelocityRules[Risk Points],,-1)</f>
        <v>0</v>
      </c>
      <c r="Q8921">
        <f>_xlfn.XLOOKUP(FraudData[[#This Row],[merchant_category]],MerchantRules[Merchant Category],MerchantRules[Risk Points],0)</f>
        <v>0</v>
      </c>
      <c r="R8921">
        <f>SUM(FraudData[[#This Row],[Amount Risk]:[Merchant Risk]])</f>
        <v>1</v>
      </c>
      <c r="S8921" t="str" cm="1">
        <f t="array" ref="S8921">_xlfn.IFS(FraudData[[#This Row],[Fraud Risk Score]]&gt;=8,"High Risk",FraudData[[#This Row],[Fraud Risk Score]]&gt;=6,"Medium Risk",TRUE,"Low Risk")</f>
        <v>Low Risk</v>
      </c>
    </row>
    <row r="8922" spans="1:19">
      <c r="A8922">
        <v>8921</v>
      </c>
      <c r="B8922">
        <v>134.79</v>
      </c>
      <c r="C8922">
        <v>7</v>
      </c>
      <c r="D8922" t="s">
        <v>46</v>
      </c>
      <c r="E8922">
        <v>0</v>
      </c>
      <c r="F8922">
        <v>0</v>
      </c>
      <c r="G8922">
        <v>89</v>
      </c>
      <c r="H8922">
        <v>3</v>
      </c>
      <c r="I8922">
        <v>61</v>
      </c>
      <c r="J8922">
        <v>0</v>
      </c>
      <c r="K8922">
        <f>_xlfn.XLOOKUP(FraudData[[#This Row],[amount]],AmountRules[Amount Min],AmountRules[Risk Points],,-1)</f>
        <v>0</v>
      </c>
      <c r="L8922">
        <f>_xlfn.XLOOKUP(FraudData[[#This Row],[transaction_hour]],TimeRules[Hour Min],TimeRules[Risk Points],,-1)</f>
        <v>0</v>
      </c>
      <c r="M8922">
        <f>_xlfn.XLOOKUP(FraudData[[#This Row],[foreign_transaction]],ForeignRules[Foreign Transaction],ForeignRules[Risk Points],0)</f>
        <v>0</v>
      </c>
      <c r="N8922">
        <f>_xlfn.XLOOKUP(FraudData[[#This Row],[location_mismatch]],Table10[Location Mismatch],Table10[Risk Points],0)</f>
        <v>0</v>
      </c>
      <c r="O8922">
        <f>_xlfn.XLOOKUP(FraudData[[#This Row],[device_trust_score]],DeviceRules[Device Min],DeviceRules[Risk Points],,-1)</f>
        <v>0</v>
      </c>
      <c r="P8922">
        <f>_xlfn.XLOOKUP(FraudData[[#This Row],[velocity_last_24h]],VelocityRules[Velocity Min],VelocityRules[Risk Points],,-1)</f>
        <v>0</v>
      </c>
      <c r="Q8922">
        <f>_xlfn.XLOOKUP(FraudData[[#This Row],[merchant_category]],MerchantRules[Merchant Category],MerchantRules[Risk Points],0)</f>
        <v>0</v>
      </c>
      <c r="R8922">
        <f>SUM(FraudData[[#This Row],[Amount Risk]:[Merchant Risk]])</f>
        <v>0</v>
      </c>
      <c r="S8922" t="str" cm="1">
        <f t="array" ref="S8922">_xlfn.IFS(FraudData[[#This Row],[Fraud Risk Score]]&gt;=8,"High Risk",FraudData[[#This Row],[Fraud Risk Score]]&gt;=6,"Medium Risk",TRUE,"Low Risk")</f>
        <v>Low Risk</v>
      </c>
    </row>
    <row r="8923" spans="1:19">
      <c r="A8923">
        <v>8922</v>
      </c>
      <c r="B8923">
        <v>7.01</v>
      </c>
      <c r="C8923">
        <v>8</v>
      </c>
      <c r="D8923" t="s">
        <v>46</v>
      </c>
      <c r="E8923">
        <v>0</v>
      </c>
      <c r="F8923">
        <v>0</v>
      </c>
      <c r="G8923">
        <v>63</v>
      </c>
      <c r="H8923">
        <v>1</v>
      </c>
      <c r="I8923">
        <v>45</v>
      </c>
      <c r="J8923">
        <v>0</v>
      </c>
      <c r="K8923">
        <f>_xlfn.XLOOKUP(FraudData[[#This Row],[amount]],AmountRules[Amount Min],AmountRules[Risk Points],,-1)</f>
        <v>0</v>
      </c>
      <c r="L8923">
        <f>_xlfn.XLOOKUP(FraudData[[#This Row],[transaction_hour]],TimeRules[Hour Min],TimeRules[Risk Points],,-1)</f>
        <v>0</v>
      </c>
      <c r="M8923">
        <f>_xlfn.XLOOKUP(FraudData[[#This Row],[foreign_transaction]],ForeignRules[Foreign Transaction],ForeignRules[Risk Points],0)</f>
        <v>0</v>
      </c>
      <c r="N8923">
        <f>_xlfn.XLOOKUP(FraudData[[#This Row],[location_mismatch]],Table10[Location Mismatch],Table10[Risk Points],0)</f>
        <v>0</v>
      </c>
      <c r="O8923">
        <f>_xlfn.XLOOKUP(FraudData[[#This Row],[device_trust_score]],DeviceRules[Device Min],DeviceRules[Risk Points],,-1)</f>
        <v>1</v>
      </c>
      <c r="P8923">
        <f>_xlfn.XLOOKUP(FraudData[[#This Row],[velocity_last_24h]],VelocityRules[Velocity Min],VelocityRules[Risk Points],,-1)</f>
        <v>0</v>
      </c>
      <c r="Q8923">
        <f>_xlfn.XLOOKUP(FraudData[[#This Row],[merchant_category]],MerchantRules[Merchant Category],MerchantRules[Risk Points],0)</f>
        <v>0</v>
      </c>
      <c r="R8923">
        <f>SUM(FraudData[[#This Row],[Amount Risk]:[Merchant Risk]])</f>
        <v>1</v>
      </c>
      <c r="S8923" t="str" cm="1">
        <f t="array" ref="S8923">_xlfn.IFS(FraudData[[#This Row],[Fraud Risk Score]]&gt;=8,"High Risk",FraudData[[#This Row],[Fraud Risk Score]]&gt;=6,"Medium Risk",TRUE,"Low Risk")</f>
        <v>Low Risk</v>
      </c>
    </row>
    <row r="8924" spans="1:19">
      <c r="A8924">
        <v>8923</v>
      </c>
      <c r="B8924">
        <v>171.91</v>
      </c>
      <c r="C8924">
        <v>12</v>
      </c>
      <c r="D8924" t="s">
        <v>46</v>
      </c>
      <c r="E8924">
        <v>0</v>
      </c>
      <c r="F8924">
        <v>0</v>
      </c>
      <c r="G8924">
        <v>42</v>
      </c>
      <c r="H8924">
        <v>0</v>
      </c>
      <c r="I8924">
        <v>36</v>
      </c>
      <c r="J8924">
        <v>0</v>
      </c>
      <c r="K8924">
        <f>_xlfn.XLOOKUP(FraudData[[#This Row],[amount]],AmountRules[Amount Min],AmountRules[Risk Points],,-1)</f>
        <v>0</v>
      </c>
      <c r="L8924">
        <f>_xlfn.XLOOKUP(FraudData[[#This Row],[transaction_hour]],TimeRules[Hour Min],TimeRules[Risk Points],,-1)</f>
        <v>0</v>
      </c>
      <c r="M8924">
        <f>_xlfn.XLOOKUP(FraudData[[#This Row],[foreign_transaction]],ForeignRules[Foreign Transaction],ForeignRules[Risk Points],0)</f>
        <v>0</v>
      </c>
      <c r="N8924">
        <f>_xlfn.XLOOKUP(FraudData[[#This Row],[location_mismatch]],Table10[Location Mismatch],Table10[Risk Points],0)</f>
        <v>0</v>
      </c>
      <c r="O8924">
        <f>_xlfn.XLOOKUP(FraudData[[#This Row],[device_trust_score]],DeviceRules[Device Min],DeviceRules[Risk Points],,-1)</f>
        <v>2</v>
      </c>
      <c r="P8924">
        <f>_xlfn.XLOOKUP(FraudData[[#This Row],[velocity_last_24h]],VelocityRules[Velocity Min],VelocityRules[Risk Points],,-1)</f>
        <v>0</v>
      </c>
      <c r="Q8924">
        <f>_xlfn.XLOOKUP(FraudData[[#This Row],[merchant_category]],MerchantRules[Merchant Category],MerchantRules[Risk Points],0)</f>
        <v>0</v>
      </c>
      <c r="R8924">
        <f>SUM(FraudData[[#This Row],[Amount Risk]:[Merchant Risk]])</f>
        <v>2</v>
      </c>
      <c r="S8924" t="str" cm="1">
        <f t="array" ref="S8924">_xlfn.IFS(FraudData[[#This Row],[Fraud Risk Score]]&gt;=8,"High Risk",FraudData[[#This Row],[Fraud Risk Score]]&gt;=6,"Medium Risk",TRUE,"Low Risk")</f>
        <v>Low Risk</v>
      </c>
    </row>
    <row r="8925" spans="1:19">
      <c r="A8925">
        <v>8924</v>
      </c>
      <c r="B8925">
        <v>316.89</v>
      </c>
      <c r="C8925">
        <v>19</v>
      </c>
      <c r="D8925" t="s">
        <v>48</v>
      </c>
      <c r="E8925">
        <v>0</v>
      </c>
      <c r="F8925">
        <v>0</v>
      </c>
      <c r="G8925">
        <v>49</v>
      </c>
      <c r="H8925">
        <v>6</v>
      </c>
      <c r="I8925">
        <v>50</v>
      </c>
      <c r="J8925">
        <v>0</v>
      </c>
      <c r="K8925">
        <f>_xlfn.XLOOKUP(FraudData[[#This Row],[amount]],AmountRules[Amount Min],AmountRules[Risk Points],,-1)</f>
        <v>0</v>
      </c>
      <c r="L8925">
        <f>_xlfn.XLOOKUP(FraudData[[#This Row],[transaction_hour]],TimeRules[Hour Min],TimeRules[Risk Points],,-1)</f>
        <v>0</v>
      </c>
      <c r="M8925">
        <f>_xlfn.XLOOKUP(FraudData[[#This Row],[foreign_transaction]],ForeignRules[Foreign Transaction],ForeignRules[Risk Points],0)</f>
        <v>0</v>
      </c>
      <c r="N8925">
        <f>_xlfn.XLOOKUP(FraudData[[#This Row],[location_mismatch]],Table10[Location Mismatch],Table10[Risk Points],0)</f>
        <v>0</v>
      </c>
      <c r="O8925">
        <f>_xlfn.XLOOKUP(FraudData[[#This Row],[device_trust_score]],DeviceRules[Device Min],DeviceRules[Risk Points],,-1)</f>
        <v>2</v>
      </c>
      <c r="P8925">
        <f>_xlfn.XLOOKUP(FraudData[[#This Row],[velocity_last_24h]],VelocityRules[Velocity Min],VelocityRules[Risk Points],,-1)</f>
        <v>3</v>
      </c>
      <c r="Q8925">
        <f>_xlfn.XLOOKUP(FraudData[[#This Row],[merchant_category]],MerchantRules[Merchant Category],MerchantRules[Risk Points],0)</f>
        <v>0</v>
      </c>
      <c r="R8925">
        <f>SUM(FraudData[[#This Row],[Amount Risk]:[Merchant Risk]])</f>
        <v>5</v>
      </c>
      <c r="S8925" t="str" cm="1">
        <f t="array" ref="S8925">_xlfn.IFS(FraudData[[#This Row],[Fraud Risk Score]]&gt;=8,"High Risk",FraudData[[#This Row],[Fraud Risk Score]]&gt;=6,"Medium Risk",TRUE,"Low Risk")</f>
        <v>Low Risk</v>
      </c>
    </row>
    <row r="8926" spans="1:19">
      <c r="A8926">
        <v>8925</v>
      </c>
      <c r="B8926">
        <v>30.85</v>
      </c>
      <c r="C8926">
        <v>16</v>
      </c>
      <c r="D8926" t="s">
        <v>48</v>
      </c>
      <c r="E8926">
        <v>0</v>
      </c>
      <c r="F8926">
        <v>1</v>
      </c>
      <c r="G8926">
        <v>25</v>
      </c>
      <c r="H8926">
        <v>2</v>
      </c>
      <c r="I8926">
        <v>21</v>
      </c>
      <c r="J8926">
        <v>0</v>
      </c>
      <c r="K8926">
        <f>_xlfn.XLOOKUP(FraudData[[#This Row],[amount]],AmountRules[Amount Min],AmountRules[Risk Points],,-1)</f>
        <v>0</v>
      </c>
      <c r="L8926">
        <f>_xlfn.XLOOKUP(FraudData[[#This Row],[transaction_hour]],TimeRules[Hour Min],TimeRules[Risk Points],,-1)</f>
        <v>0</v>
      </c>
      <c r="M8926">
        <f>_xlfn.XLOOKUP(FraudData[[#This Row],[foreign_transaction]],ForeignRules[Foreign Transaction],ForeignRules[Risk Points],0)</f>
        <v>0</v>
      </c>
      <c r="N8926">
        <f>_xlfn.XLOOKUP(FraudData[[#This Row],[location_mismatch]],Table10[Location Mismatch],Table10[Risk Points],0)</f>
        <v>3</v>
      </c>
      <c r="O8926">
        <f>_xlfn.XLOOKUP(FraudData[[#This Row],[device_trust_score]],DeviceRules[Device Min],DeviceRules[Risk Points],,-1)</f>
        <v>3</v>
      </c>
      <c r="P8926">
        <f>_xlfn.XLOOKUP(FraudData[[#This Row],[velocity_last_24h]],VelocityRules[Velocity Min],VelocityRules[Risk Points],,-1)</f>
        <v>0</v>
      </c>
      <c r="Q8926">
        <f>_xlfn.XLOOKUP(FraudData[[#This Row],[merchant_category]],MerchantRules[Merchant Category],MerchantRules[Risk Points],0)</f>
        <v>0</v>
      </c>
      <c r="R8926">
        <f>SUM(FraudData[[#This Row],[Amount Risk]:[Merchant Risk]])</f>
        <v>6</v>
      </c>
      <c r="S8926" t="str" cm="1">
        <f t="array" ref="S8926">_xlfn.IFS(FraudData[[#This Row],[Fraud Risk Score]]&gt;=8,"High Risk",FraudData[[#This Row],[Fraud Risk Score]]&gt;=6,"Medium Risk",TRUE,"Low Risk")</f>
        <v>Medium Risk</v>
      </c>
    </row>
    <row r="8927" spans="1:19">
      <c r="A8927">
        <v>8926</v>
      </c>
      <c r="B8927">
        <v>162.4</v>
      </c>
      <c r="C8927">
        <v>18</v>
      </c>
      <c r="D8927" t="s">
        <v>49</v>
      </c>
      <c r="E8927">
        <v>0</v>
      </c>
      <c r="F8927">
        <v>0</v>
      </c>
      <c r="G8927">
        <v>86</v>
      </c>
      <c r="H8927">
        <v>1</v>
      </c>
      <c r="I8927">
        <v>68</v>
      </c>
      <c r="J8927">
        <v>0</v>
      </c>
      <c r="K8927">
        <f>_xlfn.XLOOKUP(FraudData[[#This Row],[amount]],AmountRules[Amount Min],AmountRules[Risk Points],,-1)</f>
        <v>0</v>
      </c>
      <c r="L8927">
        <f>_xlfn.XLOOKUP(FraudData[[#This Row],[transaction_hour]],TimeRules[Hour Min],TimeRules[Risk Points],,-1)</f>
        <v>0</v>
      </c>
      <c r="M8927">
        <f>_xlfn.XLOOKUP(FraudData[[#This Row],[foreign_transaction]],ForeignRules[Foreign Transaction],ForeignRules[Risk Points],0)</f>
        <v>0</v>
      </c>
      <c r="N8927">
        <f>_xlfn.XLOOKUP(FraudData[[#This Row],[location_mismatch]],Table10[Location Mismatch],Table10[Risk Points],0)</f>
        <v>0</v>
      </c>
      <c r="O8927">
        <f>_xlfn.XLOOKUP(FraudData[[#This Row],[device_trust_score]],DeviceRules[Device Min],DeviceRules[Risk Points],,-1)</f>
        <v>0</v>
      </c>
      <c r="P8927">
        <f>_xlfn.XLOOKUP(FraudData[[#This Row],[velocity_last_24h]],VelocityRules[Velocity Min],VelocityRules[Risk Points],,-1)</f>
        <v>0</v>
      </c>
      <c r="Q8927">
        <f>_xlfn.XLOOKUP(FraudData[[#This Row],[merchant_category]],MerchantRules[Merchant Category],MerchantRules[Risk Points],0)</f>
        <v>1</v>
      </c>
      <c r="R8927">
        <f>SUM(FraudData[[#This Row],[Amount Risk]:[Merchant Risk]])</f>
        <v>1</v>
      </c>
      <c r="S8927" t="str" cm="1">
        <f t="array" ref="S8927">_xlfn.IFS(FraudData[[#This Row],[Fraud Risk Score]]&gt;=8,"High Risk",FraudData[[#This Row],[Fraud Risk Score]]&gt;=6,"Medium Risk",TRUE,"Low Risk")</f>
        <v>Low Risk</v>
      </c>
    </row>
    <row r="8928" spans="1:19">
      <c r="A8928">
        <v>8927</v>
      </c>
      <c r="B8928">
        <v>162.08000000000001</v>
      </c>
      <c r="C8928">
        <v>16</v>
      </c>
      <c r="D8928" t="s">
        <v>47</v>
      </c>
      <c r="E8928">
        <v>1</v>
      </c>
      <c r="F8928">
        <v>0</v>
      </c>
      <c r="G8928">
        <v>33</v>
      </c>
      <c r="H8928">
        <v>1</v>
      </c>
      <c r="I8928">
        <v>43</v>
      </c>
      <c r="J8928">
        <v>0</v>
      </c>
      <c r="K8928">
        <f>_xlfn.XLOOKUP(FraudData[[#This Row],[amount]],AmountRules[Amount Min],AmountRules[Risk Points],,-1)</f>
        <v>0</v>
      </c>
      <c r="L8928">
        <f>_xlfn.XLOOKUP(FraudData[[#This Row],[transaction_hour]],TimeRules[Hour Min],TimeRules[Risk Points],,-1)</f>
        <v>0</v>
      </c>
      <c r="M8928">
        <f>_xlfn.XLOOKUP(FraudData[[#This Row],[foreign_transaction]],ForeignRules[Foreign Transaction],ForeignRules[Risk Points],0)</f>
        <v>3</v>
      </c>
      <c r="N8928">
        <f>_xlfn.XLOOKUP(FraudData[[#This Row],[location_mismatch]],Table10[Location Mismatch],Table10[Risk Points],0)</f>
        <v>0</v>
      </c>
      <c r="O8928">
        <f>_xlfn.XLOOKUP(FraudData[[#This Row],[device_trust_score]],DeviceRules[Device Min],DeviceRules[Risk Points],,-1)</f>
        <v>2</v>
      </c>
      <c r="P8928">
        <f>_xlfn.XLOOKUP(FraudData[[#This Row],[velocity_last_24h]],VelocityRules[Velocity Min],VelocityRules[Risk Points],,-1)</f>
        <v>0</v>
      </c>
      <c r="Q8928">
        <f>_xlfn.XLOOKUP(FraudData[[#This Row],[merchant_category]],MerchantRules[Merchant Category],MerchantRules[Risk Points],0)</f>
        <v>0</v>
      </c>
      <c r="R8928">
        <f>SUM(FraudData[[#This Row],[Amount Risk]:[Merchant Risk]])</f>
        <v>5</v>
      </c>
      <c r="S8928" t="str" cm="1">
        <f t="array" ref="S8928">_xlfn.IFS(FraudData[[#This Row],[Fraud Risk Score]]&gt;=8,"High Risk",FraudData[[#This Row],[Fraud Risk Score]]&gt;=6,"Medium Risk",TRUE,"Low Risk")</f>
        <v>Low Risk</v>
      </c>
    </row>
    <row r="8929" spans="1:19">
      <c r="A8929">
        <v>8928</v>
      </c>
      <c r="B8929">
        <v>32.28</v>
      </c>
      <c r="C8929">
        <v>6</v>
      </c>
      <c r="D8929" t="s">
        <v>50</v>
      </c>
      <c r="E8929">
        <v>0</v>
      </c>
      <c r="F8929">
        <v>0</v>
      </c>
      <c r="G8929">
        <v>65</v>
      </c>
      <c r="H8929">
        <v>1</v>
      </c>
      <c r="I8929">
        <v>41</v>
      </c>
      <c r="J8929">
        <v>0</v>
      </c>
      <c r="K8929">
        <f>_xlfn.XLOOKUP(FraudData[[#This Row],[amount]],AmountRules[Amount Min],AmountRules[Risk Points],,-1)</f>
        <v>0</v>
      </c>
      <c r="L8929">
        <f>_xlfn.XLOOKUP(FraudData[[#This Row],[transaction_hour]],TimeRules[Hour Min],TimeRules[Risk Points],,-1)</f>
        <v>0</v>
      </c>
      <c r="M8929">
        <f>_xlfn.XLOOKUP(FraudData[[#This Row],[foreign_transaction]],ForeignRules[Foreign Transaction],ForeignRules[Risk Points],0)</f>
        <v>0</v>
      </c>
      <c r="N8929">
        <f>_xlfn.XLOOKUP(FraudData[[#This Row],[location_mismatch]],Table10[Location Mismatch],Table10[Risk Points],0)</f>
        <v>0</v>
      </c>
      <c r="O8929">
        <f>_xlfn.XLOOKUP(FraudData[[#This Row],[device_trust_score]],DeviceRules[Device Min],DeviceRules[Risk Points],,-1)</f>
        <v>1</v>
      </c>
      <c r="P8929">
        <f>_xlfn.XLOOKUP(FraudData[[#This Row],[velocity_last_24h]],VelocityRules[Velocity Min],VelocityRules[Risk Points],,-1)</f>
        <v>0</v>
      </c>
      <c r="Q8929">
        <f>_xlfn.XLOOKUP(FraudData[[#This Row],[merchant_category]],MerchantRules[Merchant Category],MerchantRules[Risk Points],0)</f>
        <v>0</v>
      </c>
      <c r="R8929">
        <f>SUM(FraudData[[#This Row],[Amount Risk]:[Merchant Risk]])</f>
        <v>1</v>
      </c>
      <c r="S8929" t="str" cm="1">
        <f t="array" ref="S8929">_xlfn.IFS(FraudData[[#This Row],[Fraud Risk Score]]&gt;=8,"High Risk",FraudData[[#This Row],[Fraud Risk Score]]&gt;=6,"Medium Risk",TRUE,"Low Risk")</f>
        <v>Low Risk</v>
      </c>
    </row>
    <row r="8930" spans="1:19">
      <c r="A8930">
        <v>8929</v>
      </c>
      <c r="B8930">
        <v>23.72</v>
      </c>
      <c r="C8930">
        <v>0</v>
      </c>
      <c r="D8930" t="s">
        <v>50</v>
      </c>
      <c r="E8930">
        <v>0</v>
      </c>
      <c r="F8930">
        <v>0</v>
      </c>
      <c r="G8930">
        <v>46</v>
      </c>
      <c r="H8930">
        <v>0</v>
      </c>
      <c r="I8930">
        <v>24</v>
      </c>
      <c r="J8930">
        <v>0</v>
      </c>
      <c r="K8930">
        <f>_xlfn.XLOOKUP(FraudData[[#This Row],[amount]],AmountRules[Amount Min],AmountRules[Risk Points],,-1)</f>
        <v>0</v>
      </c>
      <c r="L8930">
        <f>_xlfn.XLOOKUP(FraudData[[#This Row],[transaction_hour]],TimeRules[Hour Min],TimeRules[Risk Points],,-1)</f>
        <v>3</v>
      </c>
      <c r="M8930">
        <f>_xlfn.XLOOKUP(FraudData[[#This Row],[foreign_transaction]],ForeignRules[Foreign Transaction],ForeignRules[Risk Points],0)</f>
        <v>0</v>
      </c>
      <c r="N8930">
        <f>_xlfn.XLOOKUP(FraudData[[#This Row],[location_mismatch]],Table10[Location Mismatch],Table10[Risk Points],0)</f>
        <v>0</v>
      </c>
      <c r="O8930">
        <f>_xlfn.XLOOKUP(FraudData[[#This Row],[device_trust_score]],DeviceRules[Device Min],DeviceRules[Risk Points],,-1)</f>
        <v>2</v>
      </c>
      <c r="P8930">
        <f>_xlfn.XLOOKUP(FraudData[[#This Row],[velocity_last_24h]],VelocityRules[Velocity Min],VelocityRules[Risk Points],,-1)</f>
        <v>0</v>
      </c>
      <c r="Q8930">
        <f>_xlfn.XLOOKUP(FraudData[[#This Row],[merchant_category]],MerchantRules[Merchant Category],MerchantRules[Risk Points],0)</f>
        <v>0</v>
      </c>
      <c r="R8930">
        <f>SUM(FraudData[[#This Row],[Amount Risk]:[Merchant Risk]])</f>
        <v>5</v>
      </c>
      <c r="S8930" t="str" cm="1">
        <f t="array" ref="S8930">_xlfn.IFS(FraudData[[#This Row],[Fraud Risk Score]]&gt;=8,"High Risk",FraudData[[#This Row],[Fraud Risk Score]]&gt;=6,"Medium Risk",TRUE,"Low Risk")</f>
        <v>Low Risk</v>
      </c>
    </row>
    <row r="8931" spans="1:19">
      <c r="A8931">
        <v>8930</v>
      </c>
      <c r="B8931">
        <v>704.63</v>
      </c>
      <c r="C8931">
        <v>19</v>
      </c>
      <c r="D8931" t="s">
        <v>47</v>
      </c>
      <c r="E8931">
        <v>0</v>
      </c>
      <c r="F8931">
        <v>0</v>
      </c>
      <c r="G8931">
        <v>90</v>
      </c>
      <c r="H8931">
        <v>2</v>
      </c>
      <c r="I8931">
        <v>60</v>
      </c>
      <c r="J8931">
        <v>0</v>
      </c>
      <c r="K8931">
        <f>_xlfn.XLOOKUP(FraudData[[#This Row],[amount]],AmountRules[Amount Min],AmountRules[Risk Points],,-1)</f>
        <v>1</v>
      </c>
      <c r="L8931">
        <f>_xlfn.XLOOKUP(FraudData[[#This Row],[transaction_hour]],TimeRules[Hour Min],TimeRules[Risk Points],,-1)</f>
        <v>0</v>
      </c>
      <c r="M8931">
        <f>_xlfn.XLOOKUP(FraudData[[#This Row],[foreign_transaction]],ForeignRules[Foreign Transaction],ForeignRules[Risk Points],0)</f>
        <v>0</v>
      </c>
      <c r="N8931">
        <f>_xlfn.XLOOKUP(FraudData[[#This Row],[location_mismatch]],Table10[Location Mismatch],Table10[Risk Points],0)</f>
        <v>0</v>
      </c>
      <c r="O8931">
        <f>_xlfn.XLOOKUP(FraudData[[#This Row],[device_trust_score]],DeviceRules[Device Min],DeviceRules[Risk Points],,-1)</f>
        <v>0</v>
      </c>
      <c r="P8931">
        <f>_xlfn.XLOOKUP(FraudData[[#This Row],[velocity_last_24h]],VelocityRules[Velocity Min],VelocityRules[Risk Points],,-1)</f>
        <v>0</v>
      </c>
      <c r="Q8931">
        <f>_xlfn.XLOOKUP(FraudData[[#This Row],[merchant_category]],MerchantRules[Merchant Category],MerchantRules[Risk Points],0)</f>
        <v>0</v>
      </c>
      <c r="R8931">
        <f>SUM(FraudData[[#This Row],[Amount Risk]:[Merchant Risk]])</f>
        <v>1</v>
      </c>
      <c r="S8931" t="str" cm="1">
        <f t="array" ref="S8931">_xlfn.IFS(FraudData[[#This Row],[Fraud Risk Score]]&gt;=8,"High Risk",FraudData[[#This Row],[Fraud Risk Score]]&gt;=6,"Medium Risk",TRUE,"Low Risk")</f>
        <v>Low Risk</v>
      </c>
    </row>
    <row r="8932" spans="1:19">
      <c r="A8932">
        <v>8931</v>
      </c>
      <c r="B8932">
        <v>90.07</v>
      </c>
      <c r="C8932">
        <v>13</v>
      </c>
      <c r="D8932" t="s">
        <v>49</v>
      </c>
      <c r="E8932">
        <v>0</v>
      </c>
      <c r="F8932">
        <v>0</v>
      </c>
      <c r="G8932">
        <v>69</v>
      </c>
      <c r="H8932">
        <v>1</v>
      </c>
      <c r="I8932">
        <v>43</v>
      </c>
      <c r="J8932">
        <v>0</v>
      </c>
      <c r="K8932">
        <f>_xlfn.XLOOKUP(FraudData[[#This Row],[amount]],AmountRules[Amount Min],AmountRules[Risk Points],,-1)</f>
        <v>0</v>
      </c>
      <c r="L8932">
        <f>_xlfn.XLOOKUP(FraudData[[#This Row],[transaction_hour]],TimeRules[Hour Min],TimeRules[Risk Points],,-1)</f>
        <v>0</v>
      </c>
      <c r="M8932">
        <f>_xlfn.XLOOKUP(FraudData[[#This Row],[foreign_transaction]],ForeignRules[Foreign Transaction],ForeignRules[Risk Points],0)</f>
        <v>0</v>
      </c>
      <c r="N8932">
        <f>_xlfn.XLOOKUP(FraudData[[#This Row],[location_mismatch]],Table10[Location Mismatch],Table10[Risk Points],0)</f>
        <v>0</v>
      </c>
      <c r="O8932">
        <f>_xlfn.XLOOKUP(FraudData[[#This Row],[device_trust_score]],DeviceRules[Device Min],DeviceRules[Risk Points],,-1)</f>
        <v>1</v>
      </c>
      <c r="P8932">
        <f>_xlfn.XLOOKUP(FraudData[[#This Row],[velocity_last_24h]],VelocityRules[Velocity Min],VelocityRules[Risk Points],,-1)</f>
        <v>0</v>
      </c>
      <c r="Q8932">
        <f>_xlfn.XLOOKUP(FraudData[[#This Row],[merchant_category]],MerchantRules[Merchant Category],MerchantRules[Risk Points],0)</f>
        <v>1</v>
      </c>
      <c r="R8932">
        <f>SUM(FraudData[[#This Row],[Amount Risk]:[Merchant Risk]])</f>
        <v>2</v>
      </c>
      <c r="S8932" t="str" cm="1">
        <f t="array" ref="S8932">_xlfn.IFS(FraudData[[#This Row],[Fraud Risk Score]]&gt;=8,"High Risk",FraudData[[#This Row],[Fraud Risk Score]]&gt;=6,"Medium Risk",TRUE,"Low Risk")</f>
        <v>Low Risk</v>
      </c>
    </row>
    <row r="8933" spans="1:19">
      <c r="A8933">
        <v>8932</v>
      </c>
      <c r="B8933">
        <v>46.44</v>
      </c>
      <c r="C8933">
        <v>16</v>
      </c>
      <c r="D8933" t="s">
        <v>47</v>
      </c>
      <c r="E8933">
        <v>0</v>
      </c>
      <c r="F8933">
        <v>0</v>
      </c>
      <c r="G8933">
        <v>76</v>
      </c>
      <c r="H8933">
        <v>3</v>
      </c>
      <c r="I8933">
        <v>33</v>
      </c>
      <c r="J8933">
        <v>0</v>
      </c>
      <c r="K8933">
        <f>_xlfn.XLOOKUP(FraudData[[#This Row],[amount]],AmountRules[Amount Min],AmountRules[Risk Points],,-1)</f>
        <v>0</v>
      </c>
      <c r="L8933">
        <f>_xlfn.XLOOKUP(FraudData[[#This Row],[transaction_hour]],TimeRules[Hour Min],TimeRules[Risk Points],,-1)</f>
        <v>0</v>
      </c>
      <c r="M8933">
        <f>_xlfn.XLOOKUP(FraudData[[#This Row],[foreign_transaction]],ForeignRules[Foreign Transaction],ForeignRules[Risk Points],0)</f>
        <v>0</v>
      </c>
      <c r="N8933">
        <f>_xlfn.XLOOKUP(FraudData[[#This Row],[location_mismatch]],Table10[Location Mismatch],Table10[Risk Points],0)</f>
        <v>0</v>
      </c>
      <c r="O8933">
        <f>_xlfn.XLOOKUP(FraudData[[#This Row],[device_trust_score]],DeviceRules[Device Min],DeviceRules[Risk Points],,-1)</f>
        <v>0</v>
      </c>
      <c r="P8933">
        <f>_xlfn.XLOOKUP(FraudData[[#This Row],[velocity_last_24h]],VelocityRules[Velocity Min],VelocityRules[Risk Points],,-1)</f>
        <v>0</v>
      </c>
      <c r="Q8933">
        <f>_xlfn.XLOOKUP(FraudData[[#This Row],[merchant_category]],MerchantRules[Merchant Category],MerchantRules[Risk Points],0)</f>
        <v>0</v>
      </c>
      <c r="R8933">
        <f>SUM(FraudData[[#This Row],[Amount Risk]:[Merchant Risk]])</f>
        <v>0</v>
      </c>
      <c r="S8933" t="str" cm="1">
        <f t="array" ref="S8933">_xlfn.IFS(FraudData[[#This Row],[Fraud Risk Score]]&gt;=8,"High Risk",FraudData[[#This Row],[Fraud Risk Score]]&gt;=6,"Medium Risk",TRUE,"Low Risk")</f>
        <v>Low Risk</v>
      </c>
    </row>
    <row r="8934" spans="1:19">
      <c r="A8934">
        <v>8933</v>
      </c>
      <c r="B8934">
        <v>33.83</v>
      </c>
      <c r="C8934">
        <v>12</v>
      </c>
      <c r="D8934" t="s">
        <v>49</v>
      </c>
      <c r="E8934">
        <v>0</v>
      </c>
      <c r="F8934">
        <v>0</v>
      </c>
      <c r="G8934">
        <v>44</v>
      </c>
      <c r="H8934">
        <v>1</v>
      </c>
      <c r="I8934">
        <v>31</v>
      </c>
      <c r="J8934">
        <v>0</v>
      </c>
      <c r="K8934">
        <f>_xlfn.XLOOKUP(FraudData[[#This Row],[amount]],AmountRules[Amount Min],AmountRules[Risk Points],,-1)</f>
        <v>0</v>
      </c>
      <c r="L8934">
        <f>_xlfn.XLOOKUP(FraudData[[#This Row],[transaction_hour]],TimeRules[Hour Min],TimeRules[Risk Points],,-1)</f>
        <v>0</v>
      </c>
      <c r="M8934">
        <f>_xlfn.XLOOKUP(FraudData[[#This Row],[foreign_transaction]],ForeignRules[Foreign Transaction],ForeignRules[Risk Points],0)</f>
        <v>0</v>
      </c>
      <c r="N8934">
        <f>_xlfn.XLOOKUP(FraudData[[#This Row],[location_mismatch]],Table10[Location Mismatch],Table10[Risk Points],0)</f>
        <v>0</v>
      </c>
      <c r="O8934">
        <f>_xlfn.XLOOKUP(FraudData[[#This Row],[device_trust_score]],DeviceRules[Device Min],DeviceRules[Risk Points],,-1)</f>
        <v>2</v>
      </c>
      <c r="P8934">
        <f>_xlfn.XLOOKUP(FraudData[[#This Row],[velocity_last_24h]],VelocityRules[Velocity Min],VelocityRules[Risk Points],,-1)</f>
        <v>0</v>
      </c>
      <c r="Q8934">
        <f>_xlfn.XLOOKUP(FraudData[[#This Row],[merchant_category]],MerchantRules[Merchant Category],MerchantRules[Risk Points],0)</f>
        <v>1</v>
      </c>
      <c r="R8934">
        <f>SUM(FraudData[[#This Row],[Amount Risk]:[Merchant Risk]])</f>
        <v>3</v>
      </c>
      <c r="S8934" t="str" cm="1">
        <f t="array" ref="S8934">_xlfn.IFS(FraudData[[#This Row],[Fraud Risk Score]]&gt;=8,"High Risk",FraudData[[#This Row],[Fraud Risk Score]]&gt;=6,"Medium Risk",TRUE,"Low Risk")</f>
        <v>Low Risk</v>
      </c>
    </row>
    <row r="8935" spans="1:19">
      <c r="A8935">
        <v>8934</v>
      </c>
      <c r="B8935">
        <v>198.26</v>
      </c>
      <c r="C8935">
        <v>1</v>
      </c>
      <c r="D8935" t="s">
        <v>49</v>
      </c>
      <c r="E8935">
        <v>0</v>
      </c>
      <c r="F8935">
        <v>0</v>
      </c>
      <c r="G8935">
        <v>36</v>
      </c>
      <c r="H8935">
        <v>2</v>
      </c>
      <c r="I8935">
        <v>68</v>
      </c>
      <c r="J8935">
        <v>0</v>
      </c>
      <c r="K8935">
        <f>_xlfn.XLOOKUP(FraudData[[#This Row],[amount]],AmountRules[Amount Min],AmountRules[Risk Points],,-1)</f>
        <v>0</v>
      </c>
      <c r="L8935">
        <f>_xlfn.XLOOKUP(FraudData[[#This Row],[transaction_hour]],TimeRules[Hour Min],TimeRules[Risk Points],,-1)</f>
        <v>3</v>
      </c>
      <c r="M8935">
        <f>_xlfn.XLOOKUP(FraudData[[#This Row],[foreign_transaction]],ForeignRules[Foreign Transaction],ForeignRules[Risk Points],0)</f>
        <v>0</v>
      </c>
      <c r="N8935">
        <f>_xlfn.XLOOKUP(FraudData[[#This Row],[location_mismatch]],Table10[Location Mismatch],Table10[Risk Points],0)</f>
        <v>0</v>
      </c>
      <c r="O8935">
        <f>_xlfn.XLOOKUP(FraudData[[#This Row],[device_trust_score]],DeviceRules[Device Min],DeviceRules[Risk Points],,-1)</f>
        <v>2</v>
      </c>
      <c r="P8935">
        <f>_xlfn.XLOOKUP(FraudData[[#This Row],[velocity_last_24h]],VelocityRules[Velocity Min],VelocityRules[Risk Points],,-1)</f>
        <v>0</v>
      </c>
      <c r="Q8935">
        <f>_xlfn.XLOOKUP(FraudData[[#This Row],[merchant_category]],MerchantRules[Merchant Category],MerchantRules[Risk Points],0)</f>
        <v>1</v>
      </c>
      <c r="R8935">
        <f>SUM(FraudData[[#This Row],[Amount Risk]:[Merchant Risk]])</f>
        <v>6</v>
      </c>
      <c r="S8935" t="str" cm="1">
        <f t="array" ref="S8935">_xlfn.IFS(FraudData[[#This Row],[Fraud Risk Score]]&gt;=8,"High Risk",FraudData[[#This Row],[Fraud Risk Score]]&gt;=6,"Medium Risk",TRUE,"Low Risk")</f>
        <v>Medium Risk</v>
      </c>
    </row>
    <row r="8936" spans="1:19">
      <c r="A8936">
        <v>8935</v>
      </c>
      <c r="B8936">
        <v>169.23</v>
      </c>
      <c r="C8936">
        <v>13</v>
      </c>
      <c r="D8936" t="s">
        <v>46</v>
      </c>
      <c r="E8936">
        <v>1</v>
      </c>
      <c r="F8936">
        <v>0</v>
      </c>
      <c r="G8936">
        <v>98</v>
      </c>
      <c r="H8936">
        <v>0</v>
      </c>
      <c r="I8936">
        <v>54</v>
      </c>
      <c r="J8936">
        <v>0</v>
      </c>
      <c r="K8936">
        <f>_xlfn.XLOOKUP(FraudData[[#This Row],[amount]],AmountRules[Amount Min],AmountRules[Risk Points],,-1)</f>
        <v>0</v>
      </c>
      <c r="L8936">
        <f>_xlfn.XLOOKUP(FraudData[[#This Row],[transaction_hour]],TimeRules[Hour Min],TimeRules[Risk Points],,-1)</f>
        <v>0</v>
      </c>
      <c r="M8936">
        <f>_xlfn.XLOOKUP(FraudData[[#This Row],[foreign_transaction]],ForeignRules[Foreign Transaction],ForeignRules[Risk Points],0)</f>
        <v>3</v>
      </c>
      <c r="N8936">
        <f>_xlfn.XLOOKUP(FraudData[[#This Row],[location_mismatch]],Table10[Location Mismatch],Table10[Risk Points],0)</f>
        <v>0</v>
      </c>
      <c r="O8936">
        <f>_xlfn.XLOOKUP(FraudData[[#This Row],[device_trust_score]],DeviceRules[Device Min],DeviceRules[Risk Points],,-1)</f>
        <v>0</v>
      </c>
      <c r="P8936">
        <f>_xlfn.XLOOKUP(FraudData[[#This Row],[velocity_last_24h]],VelocityRules[Velocity Min],VelocityRules[Risk Points],,-1)</f>
        <v>0</v>
      </c>
      <c r="Q8936">
        <f>_xlfn.XLOOKUP(FraudData[[#This Row],[merchant_category]],MerchantRules[Merchant Category],MerchantRules[Risk Points],0)</f>
        <v>0</v>
      </c>
      <c r="R8936">
        <f>SUM(FraudData[[#This Row],[Amount Risk]:[Merchant Risk]])</f>
        <v>3</v>
      </c>
      <c r="S8936" t="str" cm="1">
        <f t="array" ref="S8936">_xlfn.IFS(FraudData[[#This Row],[Fraud Risk Score]]&gt;=8,"High Risk",FraudData[[#This Row],[Fraud Risk Score]]&gt;=6,"Medium Risk",TRUE,"Low Risk")</f>
        <v>Low Risk</v>
      </c>
    </row>
    <row r="8937" spans="1:19">
      <c r="A8937">
        <v>8936</v>
      </c>
      <c r="B8937">
        <v>185.68</v>
      </c>
      <c r="C8937">
        <v>0</v>
      </c>
      <c r="D8937" t="s">
        <v>47</v>
      </c>
      <c r="E8937">
        <v>0</v>
      </c>
      <c r="F8937">
        <v>0</v>
      </c>
      <c r="G8937">
        <v>88</v>
      </c>
      <c r="H8937">
        <v>2</v>
      </c>
      <c r="I8937">
        <v>29</v>
      </c>
      <c r="J8937">
        <v>0</v>
      </c>
      <c r="K8937">
        <f>_xlfn.XLOOKUP(FraudData[[#This Row],[amount]],AmountRules[Amount Min],AmountRules[Risk Points],,-1)</f>
        <v>0</v>
      </c>
      <c r="L8937">
        <f>_xlfn.XLOOKUP(FraudData[[#This Row],[transaction_hour]],TimeRules[Hour Min],TimeRules[Risk Points],,-1)</f>
        <v>3</v>
      </c>
      <c r="M8937">
        <f>_xlfn.XLOOKUP(FraudData[[#This Row],[foreign_transaction]],ForeignRules[Foreign Transaction],ForeignRules[Risk Points],0)</f>
        <v>0</v>
      </c>
      <c r="N8937">
        <f>_xlfn.XLOOKUP(FraudData[[#This Row],[location_mismatch]],Table10[Location Mismatch],Table10[Risk Points],0)</f>
        <v>0</v>
      </c>
      <c r="O8937">
        <f>_xlfn.XLOOKUP(FraudData[[#This Row],[device_trust_score]],DeviceRules[Device Min],DeviceRules[Risk Points],,-1)</f>
        <v>0</v>
      </c>
      <c r="P8937">
        <f>_xlfn.XLOOKUP(FraudData[[#This Row],[velocity_last_24h]],VelocityRules[Velocity Min],VelocityRules[Risk Points],,-1)</f>
        <v>0</v>
      </c>
      <c r="Q8937">
        <f>_xlfn.XLOOKUP(FraudData[[#This Row],[merchant_category]],MerchantRules[Merchant Category],MerchantRules[Risk Points],0)</f>
        <v>0</v>
      </c>
      <c r="R8937">
        <f>SUM(FraudData[[#This Row],[Amount Risk]:[Merchant Risk]])</f>
        <v>3</v>
      </c>
      <c r="S8937" t="str" cm="1">
        <f t="array" ref="S8937">_xlfn.IFS(FraudData[[#This Row],[Fraud Risk Score]]&gt;=8,"High Risk",FraudData[[#This Row],[Fraud Risk Score]]&gt;=6,"Medium Risk",TRUE,"Low Risk")</f>
        <v>Low Risk</v>
      </c>
    </row>
    <row r="8938" spans="1:19">
      <c r="A8938">
        <v>8937</v>
      </c>
      <c r="B8938">
        <v>16.579999999999998</v>
      </c>
      <c r="C8938">
        <v>4</v>
      </c>
      <c r="D8938" t="s">
        <v>50</v>
      </c>
      <c r="E8938">
        <v>0</v>
      </c>
      <c r="F8938">
        <v>0</v>
      </c>
      <c r="G8938">
        <v>56</v>
      </c>
      <c r="H8938">
        <v>2</v>
      </c>
      <c r="I8938">
        <v>62</v>
      </c>
      <c r="J8938">
        <v>0</v>
      </c>
      <c r="K8938">
        <f>_xlfn.XLOOKUP(FraudData[[#This Row],[amount]],AmountRules[Amount Min],AmountRules[Risk Points],,-1)</f>
        <v>0</v>
      </c>
      <c r="L8938">
        <f>_xlfn.XLOOKUP(FraudData[[#This Row],[transaction_hour]],TimeRules[Hour Min],TimeRules[Risk Points],,-1)</f>
        <v>0</v>
      </c>
      <c r="M8938">
        <f>_xlfn.XLOOKUP(FraudData[[#This Row],[foreign_transaction]],ForeignRules[Foreign Transaction],ForeignRules[Risk Points],0)</f>
        <v>0</v>
      </c>
      <c r="N8938">
        <f>_xlfn.XLOOKUP(FraudData[[#This Row],[location_mismatch]],Table10[Location Mismatch],Table10[Risk Points],0)</f>
        <v>0</v>
      </c>
      <c r="O8938">
        <f>_xlfn.XLOOKUP(FraudData[[#This Row],[device_trust_score]],DeviceRules[Device Min],DeviceRules[Risk Points],,-1)</f>
        <v>1</v>
      </c>
      <c r="P8938">
        <f>_xlfn.XLOOKUP(FraudData[[#This Row],[velocity_last_24h]],VelocityRules[Velocity Min],VelocityRules[Risk Points],,-1)</f>
        <v>0</v>
      </c>
      <c r="Q8938">
        <f>_xlfn.XLOOKUP(FraudData[[#This Row],[merchant_category]],MerchantRules[Merchant Category],MerchantRules[Risk Points],0)</f>
        <v>0</v>
      </c>
      <c r="R8938">
        <f>SUM(FraudData[[#This Row],[Amount Risk]:[Merchant Risk]])</f>
        <v>1</v>
      </c>
      <c r="S8938" t="str" cm="1">
        <f t="array" ref="S8938">_xlfn.IFS(FraudData[[#This Row],[Fraud Risk Score]]&gt;=8,"High Risk",FraudData[[#This Row],[Fraud Risk Score]]&gt;=6,"Medium Risk",TRUE,"Low Risk")</f>
        <v>Low Risk</v>
      </c>
    </row>
    <row r="8939" spans="1:19">
      <c r="A8939">
        <v>8938</v>
      </c>
      <c r="B8939">
        <v>403.19</v>
      </c>
      <c r="C8939">
        <v>6</v>
      </c>
      <c r="D8939" t="s">
        <v>48</v>
      </c>
      <c r="E8939">
        <v>0</v>
      </c>
      <c r="F8939">
        <v>0</v>
      </c>
      <c r="G8939">
        <v>86</v>
      </c>
      <c r="H8939">
        <v>2</v>
      </c>
      <c r="I8939">
        <v>28</v>
      </c>
      <c r="J8939">
        <v>0</v>
      </c>
      <c r="K8939">
        <f>_xlfn.XLOOKUP(FraudData[[#This Row],[amount]],AmountRules[Amount Min],AmountRules[Risk Points],,-1)</f>
        <v>0</v>
      </c>
      <c r="L8939">
        <f>_xlfn.XLOOKUP(FraudData[[#This Row],[transaction_hour]],TimeRules[Hour Min],TimeRules[Risk Points],,-1)</f>
        <v>0</v>
      </c>
      <c r="M8939">
        <f>_xlfn.XLOOKUP(FraudData[[#This Row],[foreign_transaction]],ForeignRules[Foreign Transaction],ForeignRules[Risk Points],0)</f>
        <v>0</v>
      </c>
      <c r="N8939">
        <f>_xlfn.XLOOKUP(FraudData[[#This Row],[location_mismatch]],Table10[Location Mismatch],Table10[Risk Points],0)</f>
        <v>0</v>
      </c>
      <c r="O8939">
        <f>_xlfn.XLOOKUP(FraudData[[#This Row],[device_trust_score]],DeviceRules[Device Min],DeviceRules[Risk Points],,-1)</f>
        <v>0</v>
      </c>
      <c r="P8939">
        <f>_xlfn.XLOOKUP(FraudData[[#This Row],[velocity_last_24h]],VelocityRules[Velocity Min],VelocityRules[Risk Points],,-1)</f>
        <v>0</v>
      </c>
      <c r="Q8939">
        <f>_xlfn.XLOOKUP(FraudData[[#This Row],[merchant_category]],MerchantRules[Merchant Category],MerchantRules[Risk Points],0)</f>
        <v>0</v>
      </c>
      <c r="R8939">
        <f>SUM(FraudData[[#This Row],[Amount Risk]:[Merchant Risk]])</f>
        <v>0</v>
      </c>
      <c r="S8939" t="str" cm="1">
        <f t="array" ref="S8939">_xlfn.IFS(FraudData[[#This Row],[Fraud Risk Score]]&gt;=8,"High Risk",FraudData[[#This Row],[Fraud Risk Score]]&gt;=6,"Medium Risk",TRUE,"Low Risk")</f>
        <v>Low Risk</v>
      </c>
    </row>
    <row r="8940" spans="1:19">
      <c r="A8940">
        <v>8939</v>
      </c>
      <c r="B8940">
        <v>88.76</v>
      </c>
      <c r="C8940">
        <v>18</v>
      </c>
      <c r="D8940" t="s">
        <v>48</v>
      </c>
      <c r="E8940">
        <v>1</v>
      </c>
      <c r="F8940">
        <v>0</v>
      </c>
      <c r="G8940">
        <v>29</v>
      </c>
      <c r="H8940">
        <v>0</v>
      </c>
      <c r="I8940">
        <v>18</v>
      </c>
      <c r="J8940">
        <v>0</v>
      </c>
      <c r="K8940">
        <f>_xlfn.XLOOKUP(FraudData[[#This Row],[amount]],AmountRules[Amount Min],AmountRules[Risk Points],,-1)</f>
        <v>0</v>
      </c>
      <c r="L8940">
        <f>_xlfn.XLOOKUP(FraudData[[#This Row],[transaction_hour]],TimeRules[Hour Min],TimeRules[Risk Points],,-1)</f>
        <v>0</v>
      </c>
      <c r="M8940">
        <f>_xlfn.XLOOKUP(FraudData[[#This Row],[foreign_transaction]],ForeignRules[Foreign Transaction],ForeignRules[Risk Points],0)</f>
        <v>3</v>
      </c>
      <c r="N8940">
        <f>_xlfn.XLOOKUP(FraudData[[#This Row],[location_mismatch]],Table10[Location Mismatch],Table10[Risk Points],0)</f>
        <v>0</v>
      </c>
      <c r="O8940">
        <f>_xlfn.XLOOKUP(FraudData[[#This Row],[device_trust_score]],DeviceRules[Device Min],DeviceRules[Risk Points],,-1)</f>
        <v>3</v>
      </c>
      <c r="P8940">
        <f>_xlfn.XLOOKUP(FraudData[[#This Row],[velocity_last_24h]],VelocityRules[Velocity Min],VelocityRules[Risk Points],,-1)</f>
        <v>0</v>
      </c>
      <c r="Q8940">
        <f>_xlfn.XLOOKUP(FraudData[[#This Row],[merchant_category]],MerchantRules[Merchant Category],MerchantRules[Risk Points],0)</f>
        <v>0</v>
      </c>
      <c r="R8940">
        <f>SUM(FraudData[[#This Row],[Amount Risk]:[Merchant Risk]])</f>
        <v>6</v>
      </c>
      <c r="S8940" t="str" cm="1">
        <f t="array" ref="S8940">_xlfn.IFS(FraudData[[#This Row],[Fraud Risk Score]]&gt;=8,"High Risk",FraudData[[#This Row],[Fraud Risk Score]]&gt;=6,"Medium Risk",TRUE,"Low Risk")</f>
        <v>Medium Risk</v>
      </c>
    </row>
    <row r="8941" spans="1:19">
      <c r="A8941">
        <v>8940</v>
      </c>
      <c r="B8941">
        <v>67.67</v>
      </c>
      <c r="C8941">
        <v>13</v>
      </c>
      <c r="D8941" t="s">
        <v>47</v>
      </c>
      <c r="E8941">
        <v>0</v>
      </c>
      <c r="F8941">
        <v>0</v>
      </c>
      <c r="G8941">
        <v>68</v>
      </c>
      <c r="H8941">
        <v>5</v>
      </c>
      <c r="I8941">
        <v>52</v>
      </c>
      <c r="J8941">
        <v>0</v>
      </c>
      <c r="K8941">
        <f>_xlfn.XLOOKUP(FraudData[[#This Row],[amount]],AmountRules[Amount Min],AmountRules[Risk Points],,-1)</f>
        <v>0</v>
      </c>
      <c r="L8941">
        <f>_xlfn.XLOOKUP(FraudData[[#This Row],[transaction_hour]],TimeRules[Hour Min],TimeRules[Risk Points],,-1)</f>
        <v>0</v>
      </c>
      <c r="M8941">
        <f>_xlfn.XLOOKUP(FraudData[[#This Row],[foreign_transaction]],ForeignRules[Foreign Transaction],ForeignRules[Risk Points],0)</f>
        <v>0</v>
      </c>
      <c r="N8941">
        <f>_xlfn.XLOOKUP(FraudData[[#This Row],[location_mismatch]],Table10[Location Mismatch],Table10[Risk Points],0)</f>
        <v>0</v>
      </c>
      <c r="O8941">
        <f>_xlfn.XLOOKUP(FraudData[[#This Row],[device_trust_score]],DeviceRules[Device Min],DeviceRules[Risk Points],,-1)</f>
        <v>1</v>
      </c>
      <c r="P8941">
        <f>_xlfn.XLOOKUP(FraudData[[#This Row],[velocity_last_24h]],VelocityRules[Velocity Min],VelocityRules[Risk Points],,-1)</f>
        <v>3</v>
      </c>
      <c r="Q8941">
        <f>_xlfn.XLOOKUP(FraudData[[#This Row],[merchant_category]],MerchantRules[Merchant Category],MerchantRules[Risk Points],0)</f>
        <v>0</v>
      </c>
      <c r="R8941">
        <f>SUM(FraudData[[#This Row],[Amount Risk]:[Merchant Risk]])</f>
        <v>4</v>
      </c>
      <c r="S8941" t="str" cm="1">
        <f t="array" ref="S8941">_xlfn.IFS(FraudData[[#This Row],[Fraud Risk Score]]&gt;=8,"High Risk",FraudData[[#This Row],[Fraud Risk Score]]&gt;=6,"Medium Risk",TRUE,"Low Risk")</f>
        <v>Low Risk</v>
      </c>
    </row>
    <row r="8942" spans="1:19">
      <c r="A8942">
        <v>8941</v>
      </c>
      <c r="B8942">
        <v>111.7</v>
      </c>
      <c r="C8942">
        <v>23</v>
      </c>
      <c r="D8942" t="s">
        <v>48</v>
      </c>
      <c r="E8942">
        <v>0</v>
      </c>
      <c r="F8942">
        <v>0</v>
      </c>
      <c r="G8942">
        <v>53</v>
      </c>
      <c r="H8942">
        <v>2</v>
      </c>
      <c r="I8942">
        <v>49</v>
      </c>
      <c r="J8942">
        <v>0</v>
      </c>
      <c r="K8942">
        <f>_xlfn.XLOOKUP(FraudData[[#This Row],[amount]],AmountRules[Amount Min],AmountRules[Risk Points],,-1)</f>
        <v>0</v>
      </c>
      <c r="L8942">
        <f>_xlfn.XLOOKUP(FraudData[[#This Row],[transaction_hour]],TimeRules[Hour Min],TimeRules[Risk Points],,-1)</f>
        <v>1</v>
      </c>
      <c r="M8942">
        <f>_xlfn.XLOOKUP(FraudData[[#This Row],[foreign_transaction]],ForeignRules[Foreign Transaction],ForeignRules[Risk Points],0)</f>
        <v>0</v>
      </c>
      <c r="N8942">
        <f>_xlfn.XLOOKUP(FraudData[[#This Row],[location_mismatch]],Table10[Location Mismatch],Table10[Risk Points],0)</f>
        <v>0</v>
      </c>
      <c r="O8942">
        <f>_xlfn.XLOOKUP(FraudData[[#This Row],[device_trust_score]],DeviceRules[Device Min],DeviceRules[Risk Points],,-1)</f>
        <v>1</v>
      </c>
      <c r="P8942">
        <f>_xlfn.XLOOKUP(FraudData[[#This Row],[velocity_last_24h]],VelocityRules[Velocity Min],VelocityRules[Risk Points],,-1)</f>
        <v>0</v>
      </c>
      <c r="Q8942">
        <f>_xlfn.XLOOKUP(FraudData[[#This Row],[merchant_category]],MerchantRules[Merchant Category],MerchantRules[Risk Points],0)</f>
        <v>0</v>
      </c>
      <c r="R8942">
        <f>SUM(FraudData[[#This Row],[Amount Risk]:[Merchant Risk]])</f>
        <v>2</v>
      </c>
      <c r="S8942" t="str" cm="1">
        <f t="array" ref="S8942">_xlfn.IFS(FraudData[[#This Row],[Fraud Risk Score]]&gt;=8,"High Risk",FraudData[[#This Row],[Fraud Risk Score]]&gt;=6,"Medium Risk",TRUE,"Low Risk")</f>
        <v>Low Risk</v>
      </c>
    </row>
    <row r="8943" spans="1:19">
      <c r="A8943">
        <v>8942</v>
      </c>
      <c r="B8943">
        <v>88.99</v>
      </c>
      <c r="C8943">
        <v>13</v>
      </c>
      <c r="D8943" t="s">
        <v>49</v>
      </c>
      <c r="E8943">
        <v>1</v>
      </c>
      <c r="F8943">
        <v>0</v>
      </c>
      <c r="G8943">
        <v>57</v>
      </c>
      <c r="H8943">
        <v>1</v>
      </c>
      <c r="I8943">
        <v>67</v>
      </c>
      <c r="J8943">
        <v>0</v>
      </c>
      <c r="K8943">
        <f>_xlfn.XLOOKUP(FraudData[[#This Row],[amount]],AmountRules[Amount Min],AmountRules[Risk Points],,-1)</f>
        <v>0</v>
      </c>
      <c r="L8943">
        <f>_xlfn.XLOOKUP(FraudData[[#This Row],[transaction_hour]],TimeRules[Hour Min],TimeRules[Risk Points],,-1)</f>
        <v>0</v>
      </c>
      <c r="M8943">
        <f>_xlfn.XLOOKUP(FraudData[[#This Row],[foreign_transaction]],ForeignRules[Foreign Transaction],ForeignRules[Risk Points],0)</f>
        <v>3</v>
      </c>
      <c r="N8943">
        <f>_xlfn.XLOOKUP(FraudData[[#This Row],[location_mismatch]],Table10[Location Mismatch],Table10[Risk Points],0)</f>
        <v>0</v>
      </c>
      <c r="O8943">
        <f>_xlfn.XLOOKUP(FraudData[[#This Row],[device_trust_score]],DeviceRules[Device Min],DeviceRules[Risk Points],,-1)</f>
        <v>1</v>
      </c>
      <c r="P8943">
        <f>_xlfn.XLOOKUP(FraudData[[#This Row],[velocity_last_24h]],VelocityRules[Velocity Min],VelocityRules[Risk Points],,-1)</f>
        <v>0</v>
      </c>
      <c r="Q8943">
        <f>_xlfn.XLOOKUP(FraudData[[#This Row],[merchant_category]],MerchantRules[Merchant Category],MerchantRules[Risk Points],0)</f>
        <v>1</v>
      </c>
      <c r="R8943">
        <f>SUM(FraudData[[#This Row],[Amount Risk]:[Merchant Risk]])</f>
        <v>5</v>
      </c>
      <c r="S8943" t="str" cm="1">
        <f t="array" ref="S8943">_xlfn.IFS(FraudData[[#This Row],[Fraud Risk Score]]&gt;=8,"High Risk",FraudData[[#This Row],[Fraud Risk Score]]&gt;=6,"Medium Risk",TRUE,"Low Risk")</f>
        <v>Low Risk</v>
      </c>
    </row>
    <row r="8944" spans="1:19">
      <c r="A8944">
        <v>8943</v>
      </c>
      <c r="B8944">
        <v>358.56</v>
      </c>
      <c r="C8944">
        <v>14</v>
      </c>
      <c r="D8944" t="s">
        <v>48</v>
      </c>
      <c r="E8944">
        <v>0</v>
      </c>
      <c r="F8944">
        <v>0</v>
      </c>
      <c r="G8944">
        <v>37</v>
      </c>
      <c r="H8944">
        <v>1</v>
      </c>
      <c r="I8944">
        <v>50</v>
      </c>
      <c r="J8944">
        <v>0</v>
      </c>
      <c r="K8944">
        <f>_xlfn.XLOOKUP(FraudData[[#This Row],[amount]],AmountRules[Amount Min],AmountRules[Risk Points],,-1)</f>
        <v>0</v>
      </c>
      <c r="L8944">
        <f>_xlfn.XLOOKUP(FraudData[[#This Row],[transaction_hour]],TimeRules[Hour Min],TimeRules[Risk Points],,-1)</f>
        <v>0</v>
      </c>
      <c r="M8944">
        <f>_xlfn.XLOOKUP(FraudData[[#This Row],[foreign_transaction]],ForeignRules[Foreign Transaction],ForeignRules[Risk Points],0)</f>
        <v>0</v>
      </c>
      <c r="N8944">
        <f>_xlfn.XLOOKUP(FraudData[[#This Row],[location_mismatch]],Table10[Location Mismatch],Table10[Risk Points],0)</f>
        <v>0</v>
      </c>
      <c r="O8944">
        <f>_xlfn.XLOOKUP(FraudData[[#This Row],[device_trust_score]],DeviceRules[Device Min],DeviceRules[Risk Points],,-1)</f>
        <v>2</v>
      </c>
      <c r="P8944">
        <f>_xlfn.XLOOKUP(FraudData[[#This Row],[velocity_last_24h]],VelocityRules[Velocity Min],VelocityRules[Risk Points],,-1)</f>
        <v>0</v>
      </c>
      <c r="Q8944">
        <f>_xlfn.XLOOKUP(FraudData[[#This Row],[merchant_category]],MerchantRules[Merchant Category],MerchantRules[Risk Points],0)</f>
        <v>0</v>
      </c>
      <c r="R8944">
        <f>SUM(FraudData[[#This Row],[Amount Risk]:[Merchant Risk]])</f>
        <v>2</v>
      </c>
      <c r="S8944" t="str" cm="1">
        <f t="array" ref="S8944">_xlfn.IFS(FraudData[[#This Row],[Fraud Risk Score]]&gt;=8,"High Risk",FraudData[[#This Row],[Fraud Risk Score]]&gt;=6,"Medium Risk",TRUE,"Low Risk")</f>
        <v>Low Risk</v>
      </c>
    </row>
    <row r="8945" spans="1:19">
      <c r="A8945">
        <v>8944</v>
      </c>
      <c r="B8945">
        <v>476.78</v>
      </c>
      <c r="C8945">
        <v>4</v>
      </c>
      <c r="D8945" t="s">
        <v>49</v>
      </c>
      <c r="E8945">
        <v>0</v>
      </c>
      <c r="F8945">
        <v>0</v>
      </c>
      <c r="G8945">
        <v>74</v>
      </c>
      <c r="H8945">
        <v>1</v>
      </c>
      <c r="I8945">
        <v>22</v>
      </c>
      <c r="J8945">
        <v>0</v>
      </c>
      <c r="K8945">
        <f>_xlfn.XLOOKUP(FraudData[[#This Row],[amount]],AmountRules[Amount Min],AmountRules[Risk Points],,-1)</f>
        <v>0</v>
      </c>
      <c r="L8945">
        <f>_xlfn.XLOOKUP(FraudData[[#This Row],[transaction_hour]],TimeRules[Hour Min],TimeRules[Risk Points],,-1)</f>
        <v>0</v>
      </c>
      <c r="M8945">
        <f>_xlfn.XLOOKUP(FraudData[[#This Row],[foreign_transaction]],ForeignRules[Foreign Transaction],ForeignRules[Risk Points],0)</f>
        <v>0</v>
      </c>
      <c r="N8945">
        <f>_xlfn.XLOOKUP(FraudData[[#This Row],[location_mismatch]],Table10[Location Mismatch],Table10[Risk Points],0)</f>
        <v>0</v>
      </c>
      <c r="O8945">
        <f>_xlfn.XLOOKUP(FraudData[[#This Row],[device_trust_score]],DeviceRules[Device Min],DeviceRules[Risk Points],,-1)</f>
        <v>0</v>
      </c>
      <c r="P8945">
        <f>_xlfn.XLOOKUP(FraudData[[#This Row],[velocity_last_24h]],VelocityRules[Velocity Min],VelocityRules[Risk Points],,-1)</f>
        <v>0</v>
      </c>
      <c r="Q8945">
        <f>_xlfn.XLOOKUP(FraudData[[#This Row],[merchant_category]],MerchantRules[Merchant Category],MerchantRules[Risk Points],0)</f>
        <v>1</v>
      </c>
      <c r="R8945">
        <f>SUM(FraudData[[#This Row],[Amount Risk]:[Merchant Risk]])</f>
        <v>1</v>
      </c>
      <c r="S8945" t="str" cm="1">
        <f t="array" ref="S8945">_xlfn.IFS(FraudData[[#This Row],[Fraud Risk Score]]&gt;=8,"High Risk",FraudData[[#This Row],[Fraud Risk Score]]&gt;=6,"Medium Risk",TRUE,"Low Risk")</f>
        <v>Low Risk</v>
      </c>
    </row>
    <row r="8946" spans="1:19">
      <c r="A8946">
        <v>8945</v>
      </c>
      <c r="B8946">
        <v>65.09</v>
      </c>
      <c r="C8946">
        <v>4</v>
      </c>
      <c r="D8946" t="s">
        <v>49</v>
      </c>
      <c r="E8946">
        <v>0</v>
      </c>
      <c r="F8946">
        <v>0</v>
      </c>
      <c r="G8946">
        <v>26</v>
      </c>
      <c r="H8946">
        <v>1</v>
      </c>
      <c r="I8946">
        <v>50</v>
      </c>
      <c r="J8946">
        <v>0</v>
      </c>
      <c r="K8946">
        <f>_xlfn.XLOOKUP(FraudData[[#This Row],[amount]],AmountRules[Amount Min],AmountRules[Risk Points],,-1)</f>
        <v>0</v>
      </c>
      <c r="L8946">
        <f>_xlfn.XLOOKUP(FraudData[[#This Row],[transaction_hour]],TimeRules[Hour Min],TimeRules[Risk Points],,-1)</f>
        <v>0</v>
      </c>
      <c r="M8946">
        <f>_xlfn.XLOOKUP(FraudData[[#This Row],[foreign_transaction]],ForeignRules[Foreign Transaction],ForeignRules[Risk Points],0)</f>
        <v>0</v>
      </c>
      <c r="N8946">
        <f>_xlfn.XLOOKUP(FraudData[[#This Row],[location_mismatch]],Table10[Location Mismatch],Table10[Risk Points],0)</f>
        <v>0</v>
      </c>
      <c r="O8946">
        <f>_xlfn.XLOOKUP(FraudData[[#This Row],[device_trust_score]],DeviceRules[Device Min],DeviceRules[Risk Points],,-1)</f>
        <v>3</v>
      </c>
      <c r="P8946">
        <f>_xlfn.XLOOKUP(FraudData[[#This Row],[velocity_last_24h]],VelocityRules[Velocity Min],VelocityRules[Risk Points],,-1)</f>
        <v>0</v>
      </c>
      <c r="Q8946">
        <f>_xlfn.XLOOKUP(FraudData[[#This Row],[merchant_category]],MerchantRules[Merchant Category],MerchantRules[Risk Points],0)</f>
        <v>1</v>
      </c>
      <c r="R8946">
        <f>SUM(FraudData[[#This Row],[Amount Risk]:[Merchant Risk]])</f>
        <v>4</v>
      </c>
      <c r="S8946" t="str" cm="1">
        <f t="array" ref="S8946">_xlfn.IFS(FraudData[[#This Row],[Fraud Risk Score]]&gt;=8,"High Risk",FraudData[[#This Row],[Fraud Risk Score]]&gt;=6,"Medium Risk",TRUE,"Low Risk")</f>
        <v>Low Risk</v>
      </c>
    </row>
    <row r="8947" spans="1:19">
      <c r="A8947">
        <v>8946</v>
      </c>
      <c r="B8947">
        <v>359.03</v>
      </c>
      <c r="C8947">
        <v>20</v>
      </c>
      <c r="D8947" t="s">
        <v>50</v>
      </c>
      <c r="E8947">
        <v>0</v>
      </c>
      <c r="F8947">
        <v>0</v>
      </c>
      <c r="G8947">
        <v>99</v>
      </c>
      <c r="H8947">
        <v>2</v>
      </c>
      <c r="I8947">
        <v>19</v>
      </c>
      <c r="J8947">
        <v>0</v>
      </c>
      <c r="K8947">
        <f>_xlfn.XLOOKUP(FraudData[[#This Row],[amount]],AmountRules[Amount Min],AmountRules[Risk Points],,-1)</f>
        <v>0</v>
      </c>
      <c r="L8947">
        <f>_xlfn.XLOOKUP(FraudData[[#This Row],[transaction_hour]],TimeRules[Hour Min],TimeRules[Risk Points],,-1)</f>
        <v>0</v>
      </c>
      <c r="M8947">
        <f>_xlfn.XLOOKUP(FraudData[[#This Row],[foreign_transaction]],ForeignRules[Foreign Transaction],ForeignRules[Risk Points],0)</f>
        <v>0</v>
      </c>
      <c r="N8947">
        <f>_xlfn.XLOOKUP(FraudData[[#This Row],[location_mismatch]],Table10[Location Mismatch],Table10[Risk Points],0)</f>
        <v>0</v>
      </c>
      <c r="O8947">
        <f>_xlfn.XLOOKUP(FraudData[[#This Row],[device_trust_score]],DeviceRules[Device Min],DeviceRules[Risk Points],,-1)</f>
        <v>0</v>
      </c>
      <c r="P8947">
        <f>_xlfn.XLOOKUP(FraudData[[#This Row],[velocity_last_24h]],VelocityRules[Velocity Min],VelocityRules[Risk Points],,-1)</f>
        <v>0</v>
      </c>
      <c r="Q8947">
        <f>_xlfn.XLOOKUP(FraudData[[#This Row],[merchant_category]],MerchantRules[Merchant Category],MerchantRules[Risk Points],0)</f>
        <v>0</v>
      </c>
      <c r="R8947">
        <f>SUM(FraudData[[#This Row],[Amount Risk]:[Merchant Risk]])</f>
        <v>0</v>
      </c>
      <c r="S8947" t="str" cm="1">
        <f t="array" ref="S8947">_xlfn.IFS(FraudData[[#This Row],[Fraud Risk Score]]&gt;=8,"High Risk",FraudData[[#This Row],[Fraud Risk Score]]&gt;=6,"Medium Risk",TRUE,"Low Risk")</f>
        <v>Low Risk</v>
      </c>
    </row>
    <row r="8948" spans="1:19">
      <c r="A8948">
        <v>8947</v>
      </c>
      <c r="B8948">
        <v>273.79000000000002</v>
      </c>
      <c r="C8948">
        <v>23</v>
      </c>
      <c r="D8948" t="s">
        <v>48</v>
      </c>
      <c r="E8948">
        <v>0</v>
      </c>
      <c r="F8948">
        <v>0</v>
      </c>
      <c r="G8948">
        <v>52</v>
      </c>
      <c r="H8948">
        <v>3</v>
      </c>
      <c r="I8948">
        <v>50</v>
      </c>
      <c r="J8948">
        <v>0</v>
      </c>
      <c r="K8948">
        <f>_xlfn.XLOOKUP(FraudData[[#This Row],[amount]],AmountRules[Amount Min],AmountRules[Risk Points],,-1)</f>
        <v>0</v>
      </c>
      <c r="L8948">
        <f>_xlfn.XLOOKUP(FraudData[[#This Row],[transaction_hour]],TimeRules[Hour Min],TimeRules[Risk Points],,-1)</f>
        <v>1</v>
      </c>
      <c r="M8948">
        <f>_xlfn.XLOOKUP(FraudData[[#This Row],[foreign_transaction]],ForeignRules[Foreign Transaction],ForeignRules[Risk Points],0)</f>
        <v>0</v>
      </c>
      <c r="N8948">
        <f>_xlfn.XLOOKUP(FraudData[[#This Row],[location_mismatch]],Table10[Location Mismatch],Table10[Risk Points],0)</f>
        <v>0</v>
      </c>
      <c r="O8948">
        <f>_xlfn.XLOOKUP(FraudData[[#This Row],[device_trust_score]],DeviceRules[Device Min],DeviceRules[Risk Points],,-1)</f>
        <v>1</v>
      </c>
      <c r="P8948">
        <f>_xlfn.XLOOKUP(FraudData[[#This Row],[velocity_last_24h]],VelocityRules[Velocity Min],VelocityRules[Risk Points],,-1)</f>
        <v>0</v>
      </c>
      <c r="Q8948">
        <f>_xlfn.XLOOKUP(FraudData[[#This Row],[merchant_category]],MerchantRules[Merchant Category],MerchantRules[Risk Points],0)</f>
        <v>0</v>
      </c>
      <c r="R8948">
        <f>SUM(FraudData[[#This Row],[Amount Risk]:[Merchant Risk]])</f>
        <v>2</v>
      </c>
      <c r="S8948" t="str" cm="1">
        <f t="array" ref="S8948">_xlfn.IFS(FraudData[[#This Row],[Fraud Risk Score]]&gt;=8,"High Risk",FraudData[[#This Row],[Fraud Risk Score]]&gt;=6,"Medium Risk",TRUE,"Low Risk")</f>
        <v>Low Risk</v>
      </c>
    </row>
    <row r="8949" spans="1:19">
      <c r="A8949">
        <v>8948</v>
      </c>
      <c r="B8949">
        <v>480.76</v>
      </c>
      <c r="C8949">
        <v>1</v>
      </c>
      <c r="D8949" t="s">
        <v>50</v>
      </c>
      <c r="E8949">
        <v>0</v>
      </c>
      <c r="F8949">
        <v>0</v>
      </c>
      <c r="G8949">
        <v>42</v>
      </c>
      <c r="H8949">
        <v>2</v>
      </c>
      <c r="I8949">
        <v>41</v>
      </c>
      <c r="J8949">
        <v>0</v>
      </c>
      <c r="K8949">
        <f>_xlfn.XLOOKUP(FraudData[[#This Row],[amount]],AmountRules[Amount Min],AmountRules[Risk Points],,-1)</f>
        <v>0</v>
      </c>
      <c r="L8949">
        <f>_xlfn.XLOOKUP(FraudData[[#This Row],[transaction_hour]],TimeRules[Hour Min],TimeRules[Risk Points],,-1)</f>
        <v>3</v>
      </c>
      <c r="M8949">
        <f>_xlfn.XLOOKUP(FraudData[[#This Row],[foreign_transaction]],ForeignRules[Foreign Transaction],ForeignRules[Risk Points],0)</f>
        <v>0</v>
      </c>
      <c r="N8949">
        <f>_xlfn.XLOOKUP(FraudData[[#This Row],[location_mismatch]],Table10[Location Mismatch],Table10[Risk Points],0)</f>
        <v>0</v>
      </c>
      <c r="O8949">
        <f>_xlfn.XLOOKUP(FraudData[[#This Row],[device_trust_score]],DeviceRules[Device Min],DeviceRules[Risk Points],,-1)</f>
        <v>2</v>
      </c>
      <c r="P8949">
        <f>_xlfn.XLOOKUP(FraudData[[#This Row],[velocity_last_24h]],VelocityRules[Velocity Min],VelocityRules[Risk Points],,-1)</f>
        <v>0</v>
      </c>
      <c r="Q8949">
        <f>_xlfn.XLOOKUP(FraudData[[#This Row],[merchant_category]],MerchantRules[Merchant Category],MerchantRules[Risk Points],0)</f>
        <v>0</v>
      </c>
      <c r="R8949">
        <f>SUM(FraudData[[#This Row],[Amount Risk]:[Merchant Risk]])</f>
        <v>5</v>
      </c>
      <c r="S8949" t="str" cm="1">
        <f t="array" ref="S8949">_xlfn.IFS(FraudData[[#This Row],[Fraud Risk Score]]&gt;=8,"High Risk",FraudData[[#This Row],[Fraud Risk Score]]&gt;=6,"Medium Risk",TRUE,"Low Risk")</f>
        <v>Low Risk</v>
      </c>
    </row>
    <row r="8950" spans="1:19">
      <c r="A8950">
        <v>8949</v>
      </c>
      <c r="B8950">
        <v>50.77</v>
      </c>
      <c r="C8950">
        <v>17</v>
      </c>
      <c r="D8950" t="s">
        <v>48</v>
      </c>
      <c r="E8950">
        <v>0</v>
      </c>
      <c r="F8950">
        <v>0</v>
      </c>
      <c r="G8950">
        <v>97</v>
      </c>
      <c r="H8950">
        <v>1</v>
      </c>
      <c r="I8950">
        <v>57</v>
      </c>
      <c r="J8950">
        <v>0</v>
      </c>
      <c r="K8950">
        <f>_xlfn.XLOOKUP(FraudData[[#This Row],[amount]],AmountRules[Amount Min],AmountRules[Risk Points],,-1)</f>
        <v>0</v>
      </c>
      <c r="L8950">
        <f>_xlfn.XLOOKUP(FraudData[[#This Row],[transaction_hour]],TimeRules[Hour Min],TimeRules[Risk Points],,-1)</f>
        <v>0</v>
      </c>
      <c r="M8950">
        <f>_xlfn.XLOOKUP(FraudData[[#This Row],[foreign_transaction]],ForeignRules[Foreign Transaction],ForeignRules[Risk Points],0)</f>
        <v>0</v>
      </c>
      <c r="N8950">
        <f>_xlfn.XLOOKUP(FraudData[[#This Row],[location_mismatch]],Table10[Location Mismatch],Table10[Risk Points],0)</f>
        <v>0</v>
      </c>
      <c r="O8950">
        <f>_xlfn.XLOOKUP(FraudData[[#This Row],[device_trust_score]],DeviceRules[Device Min],DeviceRules[Risk Points],,-1)</f>
        <v>0</v>
      </c>
      <c r="P8950">
        <f>_xlfn.XLOOKUP(FraudData[[#This Row],[velocity_last_24h]],VelocityRules[Velocity Min],VelocityRules[Risk Points],,-1)</f>
        <v>0</v>
      </c>
      <c r="Q8950">
        <f>_xlfn.XLOOKUP(FraudData[[#This Row],[merchant_category]],MerchantRules[Merchant Category],MerchantRules[Risk Points],0)</f>
        <v>0</v>
      </c>
      <c r="R8950">
        <f>SUM(FraudData[[#This Row],[Amount Risk]:[Merchant Risk]])</f>
        <v>0</v>
      </c>
      <c r="S8950" t="str" cm="1">
        <f t="array" ref="S8950">_xlfn.IFS(FraudData[[#This Row],[Fraud Risk Score]]&gt;=8,"High Risk",FraudData[[#This Row],[Fraud Risk Score]]&gt;=6,"Medium Risk",TRUE,"Low Risk")</f>
        <v>Low Risk</v>
      </c>
    </row>
    <row r="8951" spans="1:19">
      <c r="A8951">
        <v>8950</v>
      </c>
      <c r="B8951">
        <v>154.85</v>
      </c>
      <c r="C8951">
        <v>23</v>
      </c>
      <c r="D8951" t="s">
        <v>49</v>
      </c>
      <c r="E8951">
        <v>1</v>
      </c>
      <c r="F8951">
        <v>0</v>
      </c>
      <c r="G8951">
        <v>90</v>
      </c>
      <c r="H8951">
        <v>1</v>
      </c>
      <c r="I8951">
        <v>30</v>
      </c>
      <c r="J8951">
        <v>0</v>
      </c>
      <c r="K8951">
        <f>_xlfn.XLOOKUP(FraudData[[#This Row],[amount]],AmountRules[Amount Min],AmountRules[Risk Points],,-1)</f>
        <v>0</v>
      </c>
      <c r="L8951">
        <f>_xlfn.XLOOKUP(FraudData[[#This Row],[transaction_hour]],TimeRules[Hour Min],TimeRules[Risk Points],,-1)</f>
        <v>1</v>
      </c>
      <c r="M8951">
        <f>_xlfn.XLOOKUP(FraudData[[#This Row],[foreign_transaction]],ForeignRules[Foreign Transaction],ForeignRules[Risk Points],0)</f>
        <v>3</v>
      </c>
      <c r="N8951">
        <f>_xlfn.XLOOKUP(FraudData[[#This Row],[location_mismatch]],Table10[Location Mismatch],Table10[Risk Points],0)</f>
        <v>0</v>
      </c>
      <c r="O8951">
        <f>_xlfn.XLOOKUP(FraudData[[#This Row],[device_trust_score]],DeviceRules[Device Min],DeviceRules[Risk Points],,-1)</f>
        <v>0</v>
      </c>
      <c r="P8951">
        <f>_xlfn.XLOOKUP(FraudData[[#This Row],[velocity_last_24h]],VelocityRules[Velocity Min],VelocityRules[Risk Points],,-1)</f>
        <v>0</v>
      </c>
      <c r="Q8951">
        <f>_xlfn.XLOOKUP(FraudData[[#This Row],[merchant_category]],MerchantRules[Merchant Category],MerchantRules[Risk Points],0)</f>
        <v>1</v>
      </c>
      <c r="R8951">
        <f>SUM(FraudData[[#This Row],[Amount Risk]:[Merchant Risk]])</f>
        <v>5</v>
      </c>
      <c r="S8951" t="str" cm="1">
        <f t="array" ref="S8951">_xlfn.IFS(FraudData[[#This Row],[Fraud Risk Score]]&gt;=8,"High Risk",FraudData[[#This Row],[Fraud Risk Score]]&gt;=6,"Medium Risk",TRUE,"Low Risk")</f>
        <v>Low Risk</v>
      </c>
    </row>
    <row r="8952" spans="1:19">
      <c r="A8952">
        <v>8951</v>
      </c>
      <c r="B8952">
        <v>57.77</v>
      </c>
      <c r="C8952">
        <v>8</v>
      </c>
      <c r="D8952" t="s">
        <v>48</v>
      </c>
      <c r="E8952">
        <v>0</v>
      </c>
      <c r="F8952">
        <v>0</v>
      </c>
      <c r="G8952">
        <v>70</v>
      </c>
      <c r="H8952">
        <v>1</v>
      </c>
      <c r="I8952">
        <v>50</v>
      </c>
      <c r="J8952">
        <v>0</v>
      </c>
      <c r="K8952">
        <f>_xlfn.XLOOKUP(FraudData[[#This Row],[amount]],AmountRules[Amount Min],AmountRules[Risk Points],,-1)</f>
        <v>0</v>
      </c>
      <c r="L8952">
        <f>_xlfn.XLOOKUP(FraudData[[#This Row],[transaction_hour]],TimeRules[Hour Min],TimeRules[Risk Points],,-1)</f>
        <v>0</v>
      </c>
      <c r="M8952">
        <f>_xlfn.XLOOKUP(FraudData[[#This Row],[foreign_transaction]],ForeignRules[Foreign Transaction],ForeignRules[Risk Points],0)</f>
        <v>0</v>
      </c>
      <c r="N8952">
        <f>_xlfn.XLOOKUP(FraudData[[#This Row],[location_mismatch]],Table10[Location Mismatch],Table10[Risk Points],0)</f>
        <v>0</v>
      </c>
      <c r="O8952">
        <f>_xlfn.XLOOKUP(FraudData[[#This Row],[device_trust_score]],DeviceRules[Device Min],DeviceRules[Risk Points],,-1)</f>
        <v>0</v>
      </c>
      <c r="P8952">
        <f>_xlfn.XLOOKUP(FraudData[[#This Row],[velocity_last_24h]],VelocityRules[Velocity Min],VelocityRules[Risk Points],,-1)</f>
        <v>0</v>
      </c>
      <c r="Q8952">
        <f>_xlfn.XLOOKUP(FraudData[[#This Row],[merchant_category]],MerchantRules[Merchant Category],MerchantRules[Risk Points],0)</f>
        <v>0</v>
      </c>
      <c r="R8952">
        <f>SUM(FraudData[[#This Row],[Amount Risk]:[Merchant Risk]])</f>
        <v>0</v>
      </c>
      <c r="S8952" t="str" cm="1">
        <f t="array" ref="S8952">_xlfn.IFS(FraudData[[#This Row],[Fraud Risk Score]]&gt;=8,"High Risk",FraudData[[#This Row],[Fraud Risk Score]]&gt;=6,"Medium Risk",TRUE,"Low Risk")</f>
        <v>Low Risk</v>
      </c>
    </row>
    <row r="8953" spans="1:19">
      <c r="A8953">
        <v>8952</v>
      </c>
      <c r="B8953">
        <v>312.81</v>
      </c>
      <c r="C8953">
        <v>9</v>
      </c>
      <c r="D8953" t="s">
        <v>50</v>
      </c>
      <c r="E8953">
        <v>0</v>
      </c>
      <c r="F8953">
        <v>0</v>
      </c>
      <c r="G8953">
        <v>41</v>
      </c>
      <c r="H8953">
        <v>0</v>
      </c>
      <c r="I8953">
        <v>24</v>
      </c>
      <c r="J8953">
        <v>0</v>
      </c>
      <c r="K8953">
        <f>_xlfn.XLOOKUP(FraudData[[#This Row],[amount]],AmountRules[Amount Min],AmountRules[Risk Points],,-1)</f>
        <v>0</v>
      </c>
      <c r="L8953">
        <f>_xlfn.XLOOKUP(FraudData[[#This Row],[transaction_hour]],TimeRules[Hour Min],TimeRules[Risk Points],,-1)</f>
        <v>0</v>
      </c>
      <c r="M8953">
        <f>_xlfn.XLOOKUP(FraudData[[#This Row],[foreign_transaction]],ForeignRules[Foreign Transaction],ForeignRules[Risk Points],0)</f>
        <v>0</v>
      </c>
      <c r="N8953">
        <f>_xlfn.XLOOKUP(FraudData[[#This Row],[location_mismatch]],Table10[Location Mismatch],Table10[Risk Points],0)</f>
        <v>0</v>
      </c>
      <c r="O8953">
        <f>_xlfn.XLOOKUP(FraudData[[#This Row],[device_trust_score]],DeviceRules[Device Min],DeviceRules[Risk Points],,-1)</f>
        <v>2</v>
      </c>
      <c r="P8953">
        <f>_xlfn.XLOOKUP(FraudData[[#This Row],[velocity_last_24h]],VelocityRules[Velocity Min],VelocityRules[Risk Points],,-1)</f>
        <v>0</v>
      </c>
      <c r="Q8953">
        <f>_xlfn.XLOOKUP(FraudData[[#This Row],[merchant_category]],MerchantRules[Merchant Category],MerchantRules[Risk Points],0)</f>
        <v>0</v>
      </c>
      <c r="R8953">
        <f>SUM(FraudData[[#This Row],[Amount Risk]:[Merchant Risk]])</f>
        <v>2</v>
      </c>
      <c r="S8953" t="str" cm="1">
        <f t="array" ref="S8953">_xlfn.IFS(FraudData[[#This Row],[Fraud Risk Score]]&gt;=8,"High Risk",FraudData[[#This Row],[Fraud Risk Score]]&gt;=6,"Medium Risk",TRUE,"Low Risk")</f>
        <v>Low Risk</v>
      </c>
    </row>
    <row r="8954" spans="1:19">
      <c r="A8954">
        <v>8953</v>
      </c>
      <c r="B8954">
        <v>0.96</v>
      </c>
      <c r="C8954">
        <v>17</v>
      </c>
      <c r="D8954" t="s">
        <v>46</v>
      </c>
      <c r="E8954">
        <v>0</v>
      </c>
      <c r="F8954">
        <v>0</v>
      </c>
      <c r="G8954">
        <v>57</v>
      </c>
      <c r="H8954">
        <v>1</v>
      </c>
      <c r="I8954">
        <v>52</v>
      </c>
      <c r="J8954">
        <v>0</v>
      </c>
      <c r="K8954">
        <f>_xlfn.XLOOKUP(FraudData[[#This Row],[amount]],AmountRules[Amount Min],AmountRules[Risk Points],,-1)</f>
        <v>0</v>
      </c>
      <c r="L8954">
        <f>_xlfn.XLOOKUP(FraudData[[#This Row],[transaction_hour]],TimeRules[Hour Min],TimeRules[Risk Points],,-1)</f>
        <v>0</v>
      </c>
      <c r="M8954">
        <f>_xlfn.XLOOKUP(FraudData[[#This Row],[foreign_transaction]],ForeignRules[Foreign Transaction],ForeignRules[Risk Points],0)</f>
        <v>0</v>
      </c>
      <c r="N8954">
        <f>_xlfn.XLOOKUP(FraudData[[#This Row],[location_mismatch]],Table10[Location Mismatch],Table10[Risk Points],0)</f>
        <v>0</v>
      </c>
      <c r="O8954">
        <f>_xlfn.XLOOKUP(FraudData[[#This Row],[device_trust_score]],DeviceRules[Device Min],DeviceRules[Risk Points],,-1)</f>
        <v>1</v>
      </c>
      <c r="P8954">
        <f>_xlfn.XLOOKUP(FraudData[[#This Row],[velocity_last_24h]],VelocityRules[Velocity Min],VelocityRules[Risk Points],,-1)</f>
        <v>0</v>
      </c>
      <c r="Q8954">
        <f>_xlfn.XLOOKUP(FraudData[[#This Row],[merchant_category]],MerchantRules[Merchant Category],MerchantRules[Risk Points],0)</f>
        <v>0</v>
      </c>
      <c r="R8954">
        <f>SUM(FraudData[[#This Row],[Amount Risk]:[Merchant Risk]])</f>
        <v>1</v>
      </c>
      <c r="S8954" t="str" cm="1">
        <f t="array" ref="S8954">_xlfn.IFS(FraudData[[#This Row],[Fraud Risk Score]]&gt;=8,"High Risk",FraudData[[#This Row],[Fraud Risk Score]]&gt;=6,"Medium Risk",TRUE,"Low Risk")</f>
        <v>Low Risk</v>
      </c>
    </row>
    <row r="8955" spans="1:19">
      <c r="A8955">
        <v>8954</v>
      </c>
      <c r="B8955">
        <v>149.76</v>
      </c>
      <c r="C8955">
        <v>3</v>
      </c>
      <c r="D8955" t="s">
        <v>50</v>
      </c>
      <c r="E8955">
        <v>0</v>
      </c>
      <c r="F8955">
        <v>0</v>
      </c>
      <c r="G8955">
        <v>57</v>
      </c>
      <c r="H8955">
        <v>1</v>
      </c>
      <c r="I8955">
        <v>36</v>
      </c>
      <c r="J8955">
        <v>0</v>
      </c>
      <c r="K8955">
        <f>_xlfn.XLOOKUP(FraudData[[#This Row],[amount]],AmountRules[Amount Min],AmountRules[Risk Points],,-1)</f>
        <v>0</v>
      </c>
      <c r="L8955">
        <f>_xlfn.XLOOKUP(FraudData[[#This Row],[transaction_hour]],TimeRules[Hour Min],TimeRules[Risk Points],,-1)</f>
        <v>3</v>
      </c>
      <c r="M8955">
        <f>_xlfn.XLOOKUP(FraudData[[#This Row],[foreign_transaction]],ForeignRules[Foreign Transaction],ForeignRules[Risk Points],0)</f>
        <v>0</v>
      </c>
      <c r="N8955">
        <f>_xlfn.XLOOKUP(FraudData[[#This Row],[location_mismatch]],Table10[Location Mismatch],Table10[Risk Points],0)</f>
        <v>0</v>
      </c>
      <c r="O8955">
        <f>_xlfn.XLOOKUP(FraudData[[#This Row],[device_trust_score]],DeviceRules[Device Min],DeviceRules[Risk Points],,-1)</f>
        <v>1</v>
      </c>
      <c r="P8955">
        <f>_xlfn.XLOOKUP(FraudData[[#This Row],[velocity_last_24h]],VelocityRules[Velocity Min],VelocityRules[Risk Points],,-1)</f>
        <v>0</v>
      </c>
      <c r="Q8955">
        <f>_xlfn.XLOOKUP(FraudData[[#This Row],[merchant_category]],MerchantRules[Merchant Category],MerchantRules[Risk Points],0)</f>
        <v>0</v>
      </c>
      <c r="R8955">
        <f>SUM(FraudData[[#This Row],[Amount Risk]:[Merchant Risk]])</f>
        <v>4</v>
      </c>
      <c r="S8955" t="str" cm="1">
        <f t="array" ref="S8955">_xlfn.IFS(FraudData[[#This Row],[Fraud Risk Score]]&gt;=8,"High Risk",FraudData[[#This Row],[Fraud Risk Score]]&gt;=6,"Medium Risk",TRUE,"Low Risk")</f>
        <v>Low Risk</v>
      </c>
    </row>
    <row r="8956" spans="1:19">
      <c r="A8956">
        <v>8955</v>
      </c>
      <c r="B8956">
        <v>74.58</v>
      </c>
      <c r="C8956">
        <v>7</v>
      </c>
      <c r="D8956" t="s">
        <v>46</v>
      </c>
      <c r="E8956">
        <v>0</v>
      </c>
      <c r="F8956">
        <v>0</v>
      </c>
      <c r="G8956">
        <v>54</v>
      </c>
      <c r="H8956">
        <v>3</v>
      </c>
      <c r="I8956">
        <v>51</v>
      </c>
      <c r="J8956">
        <v>0</v>
      </c>
      <c r="K8956">
        <f>_xlfn.XLOOKUP(FraudData[[#This Row],[amount]],AmountRules[Amount Min],AmountRules[Risk Points],,-1)</f>
        <v>0</v>
      </c>
      <c r="L8956">
        <f>_xlfn.XLOOKUP(FraudData[[#This Row],[transaction_hour]],TimeRules[Hour Min],TimeRules[Risk Points],,-1)</f>
        <v>0</v>
      </c>
      <c r="M8956">
        <f>_xlfn.XLOOKUP(FraudData[[#This Row],[foreign_transaction]],ForeignRules[Foreign Transaction],ForeignRules[Risk Points],0)</f>
        <v>0</v>
      </c>
      <c r="N8956">
        <f>_xlfn.XLOOKUP(FraudData[[#This Row],[location_mismatch]],Table10[Location Mismatch],Table10[Risk Points],0)</f>
        <v>0</v>
      </c>
      <c r="O8956">
        <f>_xlfn.XLOOKUP(FraudData[[#This Row],[device_trust_score]],DeviceRules[Device Min],DeviceRules[Risk Points],,-1)</f>
        <v>1</v>
      </c>
      <c r="P8956">
        <f>_xlfn.XLOOKUP(FraudData[[#This Row],[velocity_last_24h]],VelocityRules[Velocity Min],VelocityRules[Risk Points],,-1)</f>
        <v>0</v>
      </c>
      <c r="Q8956">
        <f>_xlfn.XLOOKUP(FraudData[[#This Row],[merchant_category]],MerchantRules[Merchant Category],MerchantRules[Risk Points],0)</f>
        <v>0</v>
      </c>
      <c r="R8956">
        <f>SUM(FraudData[[#This Row],[Amount Risk]:[Merchant Risk]])</f>
        <v>1</v>
      </c>
      <c r="S8956" t="str" cm="1">
        <f t="array" ref="S8956">_xlfn.IFS(FraudData[[#This Row],[Fraud Risk Score]]&gt;=8,"High Risk",FraudData[[#This Row],[Fraud Risk Score]]&gt;=6,"Medium Risk",TRUE,"Low Risk")</f>
        <v>Low Risk</v>
      </c>
    </row>
    <row r="8957" spans="1:19">
      <c r="A8957">
        <v>8956</v>
      </c>
      <c r="B8957">
        <v>70.13</v>
      </c>
      <c r="C8957">
        <v>17</v>
      </c>
      <c r="D8957" t="s">
        <v>47</v>
      </c>
      <c r="E8957">
        <v>1</v>
      </c>
      <c r="F8957">
        <v>0</v>
      </c>
      <c r="G8957">
        <v>46</v>
      </c>
      <c r="H8957">
        <v>3</v>
      </c>
      <c r="I8957">
        <v>51</v>
      </c>
      <c r="J8957">
        <v>0</v>
      </c>
      <c r="K8957">
        <f>_xlfn.XLOOKUP(FraudData[[#This Row],[amount]],AmountRules[Amount Min],AmountRules[Risk Points],,-1)</f>
        <v>0</v>
      </c>
      <c r="L8957">
        <f>_xlfn.XLOOKUP(FraudData[[#This Row],[transaction_hour]],TimeRules[Hour Min],TimeRules[Risk Points],,-1)</f>
        <v>0</v>
      </c>
      <c r="M8957">
        <f>_xlfn.XLOOKUP(FraudData[[#This Row],[foreign_transaction]],ForeignRules[Foreign Transaction],ForeignRules[Risk Points],0)</f>
        <v>3</v>
      </c>
      <c r="N8957">
        <f>_xlfn.XLOOKUP(FraudData[[#This Row],[location_mismatch]],Table10[Location Mismatch],Table10[Risk Points],0)</f>
        <v>0</v>
      </c>
      <c r="O8957">
        <f>_xlfn.XLOOKUP(FraudData[[#This Row],[device_trust_score]],DeviceRules[Device Min],DeviceRules[Risk Points],,-1)</f>
        <v>2</v>
      </c>
      <c r="P8957">
        <f>_xlfn.XLOOKUP(FraudData[[#This Row],[velocity_last_24h]],VelocityRules[Velocity Min],VelocityRules[Risk Points],,-1)</f>
        <v>0</v>
      </c>
      <c r="Q8957">
        <f>_xlfn.XLOOKUP(FraudData[[#This Row],[merchant_category]],MerchantRules[Merchant Category],MerchantRules[Risk Points],0)</f>
        <v>0</v>
      </c>
      <c r="R8957">
        <f>SUM(FraudData[[#This Row],[Amount Risk]:[Merchant Risk]])</f>
        <v>5</v>
      </c>
      <c r="S8957" t="str" cm="1">
        <f t="array" ref="S8957">_xlfn.IFS(FraudData[[#This Row],[Fraud Risk Score]]&gt;=8,"High Risk",FraudData[[#This Row],[Fraud Risk Score]]&gt;=6,"Medium Risk",TRUE,"Low Risk")</f>
        <v>Low Risk</v>
      </c>
    </row>
    <row r="8958" spans="1:19">
      <c r="A8958">
        <v>8957</v>
      </c>
      <c r="B8958">
        <v>186.37</v>
      </c>
      <c r="C8958">
        <v>19</v>
      </c>
      <c r="D8958" t="s">
        <v>50</v>
      </c>
      <c r="E8958">
        <v>0</v>
      </c>
      <c r="F8958">
        <v>0</v>
      </c>
      <c r="G8958">
        <v>77</v>
      </c>
      <c r="H8958">
        <v>4</v>
      </c>
      <c r="I8958">
        <v>43</v>
      </c>
      <c r="J8958">
        <v>0</v>
      </c>
      <c r="K8958">
        <f>_xlfn.XLOOKUP(FraudData[[#This Row],[amount]],AmountRules[Amount Min],AmountRules[Risk Points],,-1)</f>
        <v>0</v>
      </c>
      <c r="L8958">
        <f>_xlfn.XLOOKUP(FraudData[[#This Row],[transaction_hour]],TimeRules[Hour Min],TimeRules[Risk Points],,-1)</f>
        <v>0</v>
      </c>
      <c r="M8958">
        <f>_xlfn.XLOOKUP(FraudData[[#This Row],[foreign_transaction]],ForeignRules[Foreign Transaction],ForeignRules[Risk Points],0)</f>
        <v>0</v>
      </c>
      <c r="N8958">
        <f>_xlfn.XLOOKUP(FraudData[[#This Row],[location_mismatch]],Table10[Location Mismatch],Table10[Risk Points],0)</f>
        <v>0</v>
      </c>
      <c r="O8958">
        <f>_xlfn.XLOOKUP(FraudData[[#This Row],[device_trust_score]],DeviceRules[Device Min],DeviceRules[Risk Points],,-1)</f>
        <v>0</v>
      </c>
      <c r="P8958">
        <f>_xlfn.XLOOKUP(FraudData[[#This Row],[velocity_last_24h]],VelocityRules[Velocity Min],VelocityRules[Risk Points],,-1)</f>
        <v>0</v>
      </c>
      <c r="Q8958">
        <f>_xlfn.XLOOKUP(FraudData[[#This Row],[merchant_category]],MerchantRules[Merchant Category],MerchantRules[Risk Points],0)</f>
        <v>0</v>
      </c>
      <c r="R8958">
        <f>SUM(FraudData[[#This Row],[Amount Risk]:[Merchant Risk]])</f>
        <v>0</v>
      </c>
      <c r="S8958" t="str" cm="1">
        <f t="array" ref="S8958">_xlfn.IFS(FraudData[[#This Row],[Fraud Risk Score]]&gt;=8,"High Risk",FraudData[[#This Row],[Fraud Risk Score]]&gt;=6,"Medium Risk",TRUE,"Low Risk")</f>
        <v>Low Risk</v>
      </c>
    </row>
    <row r="8959" spans="1:19">
      <c r="A8959">
        <v>8958</v>
      </c>
      <c r="B8959">
        <v>343.27</v>
      </c>
      <c r="C8959">
        <v>16</v>
      </c>
      <c r="D8959" t="s">
        <v>48</v>
      </c>
      <c r="E8959">
        <v>0</v>
      </c>
      <c r="F8959">
        <v>0</v>
      </c>
      <c r="G8959">
        <v>70</v>
      </c>
      <c r="H8959">
        <v>2</v>
      </c>
      <c r="I8959">
        <v>23</v>
      </c>
      <c r="J8959">
        <v>0</v>
      </c>
      <c r="K8959">
        <f>_xlfn.XLOOKUP(FraudData[[#This Row],[amount]],AmountRules[Amount Min],AmountRules[Risk Points],,-1)</f>
        <v>0</v>
      </c>
      <c r="L8959">
        <f>_xlfn.XLOOKUP(FraudData[[#This Row],[transaction_hour]],TimeRules[Hour Min],TimeRules[Risk Points],,-1)</f>
        <v>0</v>
      </c>
      <c r="M8959">
        <f>_xlfn.XLOOKUP(FraudData[[#This Row],[foreign_transaction]],ForeignRules[Foreign Transaction],ForeignRules[Risk Points],0)</f>
        <v>0</v>
      </c>
      <c r="N8959">
        <f>_xlfn.XLOOKUP(FraudData[[#This Row],[location_mismatch]],Table10[Location Mismatch],Table10[Risk Points],0)</f>
        <v>0</v>
      </c>
      <c r="O8959">
        <f>_xlfn.XLOOKUP(FraudData[[#This Row],[device_trust_score]],DeviceRules[Device Min],DeviceRules[Risk Points],,-1)</f>
        <v>0</v>
      </c>
      <c r="P8959">
        <f>_xlfn.XLOOKUP(FraudData[[#This Row],[velocity_last_24h]],VelocityRules[Velocity Min],VelocityRules[Risk Points],,-1)</f>
        <v>0</v>
      </c>
      <c r="Q8959">
        <f>_xlfn.XLOOKUP(FraudData[[#This Row],[merchant_category]],MerchantRules[Merchant Category],MerchantRules[Risk Points],0)</f>
        <v>0</v>
      </c>
      <c r="R8959">
        <f>SUM(FraudData[[#This Row],[Amount Risk]:[Merchant Risk]])</f>
        <v>0</v>
      </c>
      <c r="S8959" t="str" cm="1">
        <f t="array" ref="S8959">_xlfn.IFS(FraudData[[#This Row],[Fraud Risk Score]]&gt;=8,"High Risk",FraudData[[#This Row],[Fraud Risk Score]]&gt;=6,"Medium Risk",TRUE,"Low Risk")</f>
        <v>Low Risk</v>
      </c>
    </row>
    <row r="8960" spans="1:19">
      <c r="A8960">
        <v>8959</v>
      </c>
      <c r="B8960">
        <v>169.12</v>
      </c>
      <c r="C8960">
        <v>15</v>
      </c>
      <c r="D8960" t="s">
        <v>46</v>
      </c>
      <c r="E8960">
        <v>1</v>
      </c>
      <c r="F8960">
        <v>0</v>
      </c>
      <c r="G8960">
        <v>68</v>
      </c>
      <c r="H8960">
        <v>1</v>
      </c>
      <c r="I8960">
        <v>43</v>
      </c>
      <c r="J8960">
        <v>0</v>
      </c>
      <c r="K8960">
        <f>_xlfn.XLOOKUP(FraudData[[#This Row],[amount]],AmountRules[Amount Min],AmountRules[Risk Points],,-1)</f>
        <v>0</v>
      </c>
      <c r="L8960">
        <f>_xlfn.XLOOKUP(FraudData[[#This Row],[transaction_hour]],TimeRules[Hour Min],TimeRules[Risk Points],,-1)</f>
        <v>0</v>
      </c>
      <c r="M8960">
        <f>_xlfn.XLOOKUP(FraudData[[#This Row],[foreign_transaction]],ForeignRules[Foreign Transaction],ForeignRules[Risk Points],0)</f>
        <v>3</v>
      </c>
      <c r="N8960">
        <f>_xlfn.XLOOKUP(FraudData[[#This Row],[location_mismatch]],Table10[Location Mismatch],Table10[Risk Points],0)</f>
        <v>0</v>
      </c>
      <c r="O8960">
        <f>_xlfn.XLOOKUP(FraudData[[#This Row],[device_trust_score]],DeviceRules[Device Min],DeviceRules[Risk Points],,-1)</f>
        <v>1</v>
      </c>
      <c r="P8960">
        <f>_xlfn.XLOOKUP(FraudData[[#This Row],[velocity_last_24h]],VelocityRules[Velocity Min],VelocityRules[Risk Points],,-1)</f>
        <v>0</v>
      </c>
      <c r="Q8960">
        <f>_xlfn.XLOOKUP(FraudData[[#This Row],[merchant_category]],MerchantRules[Merchant Category],MerchantRules[Risk Points],0)</f>
        <v>0</v>
      </c>
      <c r="R8960">
        <f>SUM(FraudData[[#This Row],[Amount Risk]:[Merchant Risk]])</f>
        <v>4</v>
      </c>
      <c r="S8960" t="str" cm="1">
        <f t="array" ref="S8960">_xlfn.IFS(FraudData[[#This Row],[Fraud Risk Score]]&gt;=8,"High Risk",FraudData[[#This Row],[Fraud Risk Score]]&gt;=6,"Medium Risk",TRUE,"Low Risk")</f>
        <v>Low Risk</v>
      </c>
    </row>
    <row r="8961" spans="1:19">
      <c r="A8961">
        <v>8960</v>
      </c>
      <c r="B8961">
        <v>345.33</v>
      </c>
      <c r="C8961">
        <v>17</v>
      </c>
      <c r="D8961" t="s">
        <v>48</v>
      </c>
      <c r="E8961">
        <v>0</v>
      </c>
      <c r="F8961">
        <v>0</v>
      </c>
      <c r="G8961">
        <v>99</v>
      </c>
      <c r="H8961">
        <v>1</v>
      </c>
      <c r="I8961">
        <v>52</v>
      </c>
      <c r="J8961">
        <v>0</v>
      </c>
      <c r="K8961">
        <f>_xlfn.XLOOKUP(FraudData[[#This Row],[amount]],AmountRules[Amount Min],AmountRules[Risk Points],,-1)</f>
        <v>0</v>
      </c>
      <c r="L8961">
        <f>_xlfn.XLOOKUP(FraudData[[#This Row],[transaction_hour]],TimeRules[Hour Min],TimeRules[Risk Points],,-1)</f>
        <v>0</v>
      </c>
      <c r="M8961">
        <f>_xlfn.XLOOKUP(FraudData[[#This Row],[foreign_transaction]],ForeignRules[Foreign Transaction],ForeignRules[Risk Points],0)</f>
        <v>0</v>
      </c>
      <c r="N8961">
        <f>_xlfn.XLOOKUP(FraudData[[#This Row],[location_mismatch]],Table10[Location Mismatch],Table10[Risk Points],0)</f>
        <v>0</v>
      </c>
      <c r="O8961">
        <f>_xlfn.XLOOKUP(FraudData[[#This Row],[device_trust_score]],DeviceRules[Device Min],DeviceRules[Risk Points],,-1)</f>
        <v>0</v>
      </c>
      <c r="P8961">
        <f>_xlfn.XLOOKUP(FraudData[[#This Row],[velocity_last_24h]],VelocityRules[Velocity Min],VelocityRules[Risk Points],,-1)</f>
        <v>0</v>
      </c>
      <c r="Q8961">
        <f>_xlfn.XLOOKUP(FraudData[[#This Row],[merchant_category]],MerchantRules[Merchant Category],MerchantRules[Risk Points],0)</f>
        <v>0</v>
      </c>
      <c r="R8961">
        <f>SUM(FraudData[[#This Row],[Amount Risk]:[Merchant Risk]])</f>
        <v>0</v>
      </c>
      <c r="S8961" t="str" cm="1">
        <f t="array" ref="S8961">_xlfn.IFS(FraudData[[#This Row],[Fraud Risk Score]]&gt;=8,"High Risk",FraudData[[#This Row],[Fraud Risk Score]]&gt;=6,"Medium Risk",TRUE,"Low Risk")</f>
        <v>Low Risk</v>
      </c>
    </row>
    <row r="8962" spans="1:19">
      <c r="A8962">
        <v>8961</v>
      </c>
      <c r="B8962">
        <v>55.32</v>
      </c>
      <c r="C8962">
        <v>6</v>
      </c>
      <c r="D8962" t="s">
        <v>46</v>
      </c>
      <c r="E8962">
        <v>0</v>
      </c>
      <c r="F8962">
        <v>0</v>
      </c>
      <c r="G8962">
        <v>58</v>
      </c>
      <c r="H8962">
        <v>2</v>
      </c>
      <c r="I8962">
        <v>40</v>
      </c>
      <c r="J8962">
        <v>0</v>
      </c>
      <c r="K8962">
        <f>_xlfn.XLOOKUP(FraudData[[#This Row],[amount]],AmountRules[Amount Min],AmountRules[Risk Points],,-1)</f>
        <v>0</v>
      </c>
      <c r="L8962">
        <f>_xlfn.XLOOKUP(FraudData[[#This Row],[transaction_hour]],TimeRules[Hour Min],TimeRules[Risk Points],,-1)</f>
        <v>0</v>
      </c>
      <c r="M8962">
        <f>_xlfn.XLOOKUP(FraudData[[#This Row],[foreign_transaction]],ForeignRules[Foreign Transaction],ForeignRules[Risk Points],0)</f>
        <v>0</v>
      </c>
      <c r="N8962">
        <f>_xlfn.XLOOKUP(FraudData[[#This Row],[location_mismatch]],Table10[Location Mismatch],Table10[Risk Points],0)</f>
        <v>0</v>
      </c>
      <c r="O8962">
        <f>_xlfn.XLOOKUP(FraudData[[#This Row],[device_trust_score]],DeviceRules[Device Min],DeviceRules[Risk Points],,-1)</f>
        <v>1</v>
      </c>
      <c r="P8962">
        <f>_xlfn.XLOOKUP(FraudData[[#This Row],[velocity_last_24h]],VelocityRules[Velocity Min],VelocityRules[Risk Points],,-1)</f>
        <v>0</v>
      </c>
      <c r="Q8962">
        <f>_xlfn.XLOOKUP(FraudData[[#This Row],[merchant_category]],MerchantRules[Merchant Category],MerchantRules[Risk Points],0)</f>
        <v>0</v>
      </c>
      <c r="R8962">
        <f>SUM(FraudData[[#This Row],[Amount Risk]:[Merchant Risk]])</f>
        <v>1</v>
      </c>
      <c r="S8962" t="str" cm="1">
        <f t="array" ref="S8962">_xlfn.IFS(FraudData[[#This Row],[Fraud Risk Score]]&gt;=8,"High Risk",FraudData[[#This Row],[Fraud Risk Score]]&gt;=6,"Medium Risk",TRUE,"Low Risk")</f>
        <v>Low Risk</v>
      </c>
    </row>
    <row r="8963" spans="1:19">
      <c r="A8963">
        <v>8962</v>
      </c>
      <c r="B8963">
        <v>131.93</v>
      </c>
      <c r="C8963">
        <v>0</v>
      </c>
      <c r="D8963" t="s">
        <v>50</v>
      </c>
      <c r="E8963">
        <v>1</v>
      </c>
      <c r="F8963">
        <v>0</v>
      </c>
      <c r="G8963">
        <v>52</v>
      </c>
      <c r="H8963">
        <v>2</v>
      </c>
      <c r="I8963">
        <v>44</v>
      </c>
      <c r="J8963">
        <v>0</v>
      </c>
      <c r="K8963">
        <f>_xlfn.XLOOKUP(FraudData[[#This Row],[amount]],AmountRules[Amount Min],AmountRules[Risk Points],,-1)</f>
        <v>0</v>
      </c>
      <c r="L8963">
        <f>_xlfn.XLOOKUP(FraudData[[#This Row],[transaction_hour]],TimeRules[Hour Min],TimeRules[Risk Points],,-1)</f>
        <v>3</v>
      </c>
      <c r="M8963">
        <f>_xlfn.XLOOKUP(FraudData[[#This Row],[foreign_transaction]],ForeignRules[Foreign Transaction],ForeignRules[Risk Points],0)</f>
        <v>3</v>
      </c>
      <c r="N8963">
        <f>_xlfn.XLOOKUP(FraudData[[#This Row],[location_mismatch]],Table10[Location Mismatch],Table10[Risk Points],0)</f>
        <v>0</v>
      </c>
      <c r="O8963">
        <f>_xlfn.XLOOKUP(FraudData[[#This Row],[device_trust_score]],DeviceRules[Device Min],DeviceRules[Risk Points],,-1)</f>
        <v>1</v>
      </c>
      <c r="P8963">
        <f>_xlfn.XLOOKUP(FraudData[[#This Row],[velocity_last_24h]],VelocityRules[Velocity Min],VelocityRules[Risk Points],,-1)</f>
        <v>0</v>
      </c>
      <c r="Q8963">
        <f>_xlfn.XLOOKUP(FraudData[[#This Row],[merchant_category]],MerchantRules[Merchant Category],MerchantRules[Risk Points],0)</f>
        <v>0</v>
      </c>
      <c r="R8963">
        <f>SUM(FraudData[[#This Row],[Amount Risk]:[Merchant Risk]])</f>
        <v>7</v>
      </c>
      <c r="S8963" t="str" cm="1">
        <f t="array" ref="S8963">_xlfn.IFS(FraudData[[#This Row],[Fraud Risk Score]]&gt;=8,"High Risk",FraudData[[#This Row],[Fraud Risk Score]]&gt;=6,"Medium Risk",TRUE,"Low Risk")</f>
        <v>Medium Risk</v>
      </c>
    </row>
    <row r="8964" spans="1:19">
      <c r="A8964">
        <v>8963</v>
      </c>
      <c r="B8964">
        <v>107.79</v>
      </c>
      <c r="C8964">
        <v>0</v>
      </c>
      <c r="D8964" t="s">
        <v>50</v>
      </c>
      <c r="E8964">
        <v>0</v>
      </c>
      <c r="F8964">
        <v>0</v>
      </c>
      <c r="G8964">
        <v>59</v>
      </c>
      <c r="H8964">
        <v>1</v>
      </c>
      <c r="I8964">
        <v>27</v>
      </c>
      <c r="J8964">
        <v>0</v>
      </c>
      <c r="K8964">
        <f>_xlfn.XLOOKUP(FraudData[[#This Row],[amount]],AmountRules[Amount Min],AmountRules[Risk Points],,-1)</f>
        <v>0</v>
      </c>
      <c r="L8964">
        <f>_xlfn.XLOOKUP(FraudData[[#This Row],[transaction_hour]],TimeRules[Hour Min],TimeRules[Risk Points],,-1)</f>
        <v>3</v>
      </c>
      <c r="M8964">
        <f>_xlfn.XLOOKUP(FraudData[[#This Row],[foreign_transaction]],ForeignRules[Foreign Transaction],ForeignRules[Risk Points],0)</f>
        <v>0</v>
      </c>
      <c r="N8964">
        <f>_xlfn.XLOOKUP(FraudData[[#This Row],[location_mismatch]],Table10[Location Mismatch],Table10[Risk Points],0)</f>
        <v>0</v>
      </c>
      <c r="O8964">
        <f>_xlfn.XLOOKUP(FraudData[[#This Row],[device_trust_score]],DeviceRules[Device Min],DeviceRules[Risk Points],,-1)</f>
        <v>1</v>
      </c>
      <c r="P8964">
        <f>_xlfn.XLOOKUP(FraudData[[#This Row],[velocity_last_24h]],VelocityRules[Velocity Min],VelocityRules[Risk Points],,-1)</f>
        <v>0</v>
      </c>
      <c r="Q8964">
        <f>_xlfn.XLOOKUP(FraudData[[#This Row],[merchant_category]],MerchantRules[Merchant Category],MerchantRules[Risk Points],0)</f>
        <v>0</v>
      </c>
      <c r="R8964">
        <f>SUM(FraudData[[#This Row],[Amount Risk]:[Merchant Risk]])</f>
        <v>4</v>
      </c>
      <c r="S8964" t="str" cm="1">
        <f t="array" ref="S8964">_xlfn.IFS(FraudData[[#This Row],[Fraud Risk Score]]&gt;=8,"High Risk",FraudData[[#This Row],[Fraud Risk Score]]&gt;=6,"Medium Risk",TRUE,"Low Risk")</f>
        <v>Low Risk</v>
      </c>
    </row>
    <row r="8965" spans="1:19">
      <c r="A8965">
        <v>8964</v>
      </c>
      <c r="B8965">
        <v>2.11</v>
      </c>
      <c r="C8965">
        <v>17</v>
      </c>
      <c r="D8965" t="s">
        <v>48</v>
      </c>
      <c r="E8965">
        <v>0</v>
      </c>
      <c r="F8965">
        <v>0</v>
      </c>
      <c r="G8965">
        <v>92</v>
      </c>
      <c r="H8965">
        <v>2</v>
      </c>
      <c r="I8965">
        <v>53</v>
      </c>
      <c r="J8965">
        <v>0</v>
      </c>
      <c r="K8965">
        <f>_xlfn.XLOOKUP(FraudData[[#This Row],[amount]],AmountRules[Amount Min],AmountRules[Risk Points],,-1)</f>
        <v>0</v>
      </c>
      <c r="L8965">
        <f>_xlfn.XLOOKUP(FraudData[[#This Row],[transaction_hour]],TimeRules[Hour Min],TimeRules[Risk Points],,-1)</f>
        <v>0</v>
      </c>
      <c r="M8965">
        <f>_xlfn.XLOOKUP(FraudData[[#This Row],[foreign_transaction]],ForeignRules[Foreign Transaction],ForeignRules[Risk Points],0)</f>
        <v>0</v>
      </c>
      <c r="N8965">
        <f>_xlfn.XLOOKUP(FraudData[[#This Row],[location_mismatch]],Table10[Location Mismatch],Table10[Risk Points],0)</f>
        <v>0</v>
      </c>
      <c r="O8965">
        <f>_xlfn.XLOOKUP(FraudData[[#This Row],[device_trust_score]],DeviceRules[Device Min],DeviceRules[Risk Points],,-1)</f>
        <v>0</v>
      </c>
      <c r="P8965">
        <f>_xlfn.XLOOKUP(FraudData[[#This Row],[velocity_last_24h]],VelocityRules[Velocity Min],VelocityRules[Risk Points],,-1)</f>
        <v>0</v>
      </c>
      <c r="Q8965">
        <f>_xlfn.XLOOKUP(FraudData[[#This Row],[merchant_category]],MerchantRules[Merchant Category],MerchantRules[Risk Points],0)</f>
        <v>0</v>
      </c>
      <c r="R8965">
        <f>SUM(FraudData[[#This Row],[Amount Risk]:[Merchant Risk]])</f>
        <v>0</v>
      </c>
      <c r="S8965" t="str" cm="1">
        <f t="array" ref="S8965">_xlfn.IFS(FraudData[[#This Row],[Fraud Risk Score]]&gt;=8,"High Risk",FraudData[[#This Row],[Fraud Risk Score]]&gt;=6,"Medium Risk",TRUE,"Low Risk")</f>
        <v>Low Risk</v>
      </c>
    </row>
    <row r="8966" spans="1:19">
      <c r="A8966">
        <v>8965</v>
      </c>
      <c r="B8966">
        <v>146.47999999999999</v>
      </c>
      <c r="C8966">
        <v>3</v>
      </c>
      <c r="D8966" t="s">
        <v>50</v>
      </c>
      <c r="E8966">
        <v>0</v>
      </c>
      <c r="F8966">
        <v>0</v>
      </c>
      <c r="G8966">
        <v>33</v>
      </c>
      <c r="H8966">
        <v>1</v>
      </c>
      <c r="I8966">
        <v>47</v>
      </c>
      <c r="J8966">
        <v>0</v>
      </c>
      <c r="K8966">
        <f>_xlfn.XLOOKUP(FraudData[[#This Row],[amount]],AmountRules[Amount Min],AmountRules[Risk Points],,-1)</f>
        <v>0</v>
      </c>
      <c r="L8966">
        <f>_xlfn.XLOOKUP(FraudData[[#This Row],[transaction_hour]],TimeRules[Hour Min],TimeRules[Risk Points],,-1)</f>
        <v>3</v>
      </c>
      <c r="M8966">
        <f>_xlfn.XLOOKUP(FraudData[[#This Row],[foreign_transaction]],ForeignRules[Foreign Transaction],ForeignRules[Risk Points],0)</f>
        <v>0</v>
      </c>
      <c r="N8966">
        <f>_xlfn.XLOOKUP(FraudData[[#This Row],[location_mismatch]],Table10[Location Mismatch],Table10[Risk Points],0)</f>
        <v>0</v>
      </c>
      <c r="O8966">
        <f>_xlfn.XLOOKUP(FraudData[[#This Row],[device_trust_score]],DeviceRules[Device Min],DeviceRules[Risk Points],,-1)</f>
        <v>2</v>
      </c>
      <c r="P8966">
        <f>_xlfn.XLOOKUP(FraudData[[#This Row],[velocity_last_24h]],VelocityRules[Velocity Min],VelocityRules[Risk Points],,-1)</f>
        <v>0</v>
      </c>
      <c r="Q8966">
        <f>_xlfn.XLOOKUP(FraudData[[#This Row],[merchant_category]],MerchantRules[Merchant Category],MerchantRules[Risk Points],0)</f>
        <v>0</v>
      </c>
      <c r="R8966">
        <f>SUM(FraudData[[#This Row],[Amount Risk]:[Merchant Risk]])</f>
        <v>5</v>
      </c>
      <c r="S8966" t="str" cm="1">
        <f t="array" ref="S8966">_xlfn.IFS(FraudData[[#This Row],[Fraud Risk Score]]&gt;=8,"High Risk",FraudData[[#This Row],[Fraud Risk Score]]&gt;=6,"Medium Risk",TRUE,"Low Risk")</f>
        <v>Low Risk</v>
      </c>
    </row>
    <row r="8967" spans="1:19">
      <c r="A8967">
        <v>8966</v>
      </c>
      <c r="B8967">
        <v>194.99</v>
      </c>
      <c r="C8967">
        <v>22</v>
      </c>
      <c r="D8967" t="s">
        <v>48</v>
      </c>
      <c r="E8967">
        <v>0</v>
      </c>
      <c r="F8967">
        <v>0</v>
      </c>
      <c r="G8967">
        <v>46</v>
      </c>
      <c r="H8967">
        <v>2</v>
      </c>
      <c r="I8967">
        <v>51</v>
      </c>
      <c r="J8967">
        <v>0</v>
      </c>
      <c r="K8967">
        <f>_xlfn.XLOOKUP(FraudData[[#This Row],[amount]],AmountRules[Amount Min],AmountRules[Risk Points],,-1)</f>
        <v>0</v>
      </c>
      <c r="L8967">
        <f>_xlfn.XLOOKUP(FraudData[[#This Row],[transaction_hour]],TimeRules[Hour Min],TimeRules[Risk Points],,-1)</f>
        <v>0</v>
      </c>
      <c r="M8967">
        <f>_xlfn.XLOOKUP(FraudData[[#This Row],[foreign_transaction]],ForeignRules[Foreign Transaction],ForeignRules[Risk Points],0)</f>
        <v>0</v>
      </c>
      <c r="N8967">
        <f>_xlfn.XLOOKUP(FraudData[[#This Row],[location_mismatch]],Table10[Location Mismatch],Table10[Risk Points],0)</f>
        <v>0</v>
      </c>
      <c r="O8967">
        <f>_xlfn.XLOOKUP(FraudData[[#This Row],[device_trust_score]],DeviceRules[Device Min],DeviceRules[Risk Points],,-1)</f>
        <v>2</v>
      </c>
      <c r="P8967">
        <f>_xlfn.XLOOKUP(FraudData[[#This Row],[velocity_last_24h]],VelocityRules[Velocity Min],VelocityRules[Risk Points],,-1)</f>
        <v>0</v>
      </c>
      <c r="Q8967">
        <f>_xlfn.XLOOKUP(FraudData[[#This Row],[merchant_category]],MerchantRules[Merchant Category],MerchantRules[Risk Points],0)</f>
        <v>0</v>
      </c>
      <c r="R8967">
        <f>SUM(FraudData[[#This Row],[Amount Risk]:[Merchant Risk]])</f>
        <v>2</v>
      </c>
      <c r="S8967" t="str" cm="1">
        <f t="array" ref="S8967">_xlfn.IFS(FraudData[[#This Row],[Fraud Risk Score]]&gt;=8,"High Risk",FraudData[[#This Row],[Fraud Risk Score]]&gt;=6,"Medium Risk",TRUE,"Low Risk")</f>
        <v>Low Risk</v>
      </c>
    </row>
    <row r="8968" spans="1:19">
      <c r="A8968">
        <v>8967</v>
      </c>
      <c r="B8968">
        <v>161.33000000000001</v>
      </c>
      <c r="C8968">
        <v>19</v>
      </c>
      <c r="D8968" t="s">
        <v>49</v>
      </c>
      <c r="E8968">
        <v>0</v>
      </c>
      <c r="F8968">
        <v>0</v>
      </c>
      <c r="G8968">
        <v>85</v>
      </c>
      <c r="H8968">
        <v>4</v>
      </c>
      <c r="I8968">
        <v>56</v>
      </c>
      <c r="J8968">
        <v>0</v>
      </c>
      <c r="K8968">
        <f>_xlfn.XLOOKUP(FraudData[[#This Row],[amount]],AmountRules[Amount Min],AmountRules[Risk Points],,-1)</f>
        <v>0</v>
      </c>
      <c r="L8968">
        <f>_xlfn.XLOOKUP(FraudData[[#This Row],[transaction_hour]],TimeRules[Hour Min],TimeRules[Risk Points],,-1)</f>
        <v>0</v>
      </c>
      <c r="M8968">
        <f>_xlfn.XLOOKUP(FraudData[[#This Row],[foreign_transaction]],ForeignRules[Foreign Transaction],ForeignRules[Risk Points],0)</f>
        <v>0</v>
      </c>
      <c r="N8968">
        <f>_xlfn.XLOOKUP(FraudData[[#This Row],[location_mismatch]],Table10[Location Mismatch],Table10[Risk Points],0)</f>
        <v>0</v>
      </c>
      <c r="O8968">
        <f>_xlfn.XLOOKUP(FraudData[[#This Row],[device_trust_score]],DeviceRules[Device Min],DeviceRules[Risk Points],,-1)</f>
        <v>0</v>
      </c>
      <c r="P8968">
        <f>_xlfn.XLOOKUP(FraudData[[#This Row],[velocity_last_24h]],VelocityRules[Velocity Min],VelocityRules[Risk Points],,-1)</f>
        <v>0</v>
      </c>
      <c r="Q8968">
        <f>_xlfn.XLOOKUP(FraudData[[#This Row],[merchant_category]],MerchantRules[Merchant Category],MerchantRules[Risk Points],0)</f>
        <v>1</v>
      </c>
      <c r="R8968">
        <f>SUM(FraudData[[#This Row],[Amount Risk]:[Merchant Risk]])</f>
        <v>1</v>
      </c>
      <c r="S8968" t="str" cm="1">
        <f t="array" ref="S8968">_xlfn.IFS(FraudData[[#This Row],[Fraud Risk Score]]&gt;=8,"High Risk",FraudData[[#This Row],[Fraud Risk Score]]&gt;=6,"Medium Risk",TRUE,"Low Risk")</f>
        <v>Low Risk</v>
      </c>
    </row>
    <row r="8969" spans="1:19">
      <c r="A8969">
        <v>8968</v>
      </c>
      <c r="B8969">
        <v>239.92</v>
      </c>
      <c r="C8969">
        <v>20</v>
      </c>
      <c r="D8969" t="s">
        <v>46</v>
      </c>
      <c r="E8969">
        <v>0</v>
      </c>
      <c r="F8969">
        <v>0</v>
      </c>
      <c r="G8969">
        <v>49</v>
      </c>
      <c r="H8969">
        <v>2</v>
      </c>
      <c r="I8969">
        <v>69</v>
      </c>
      <c r="J8969">
        <v>0</v>
      </c>
      <c r="K8969">
        <f>_xlfn.XLOOKUP(FraudData[[#This Row],[amount]],AmountRules[Amount Min],AmountRules[Risk Points],,-1)</f>
        <v>0</v>
      </c>
      <c r="L8969">
        <f>_xlfn.XLOOKUP(FraudData[[#This Row],[transaction_hour]],TimeRules[Hour Min],TimeRules[Risk Points],,-1)</f>
        <v>0</v>
      </c>
      <c r="M8969">
        <f>_xlfn.XLOOKUP(FraudData[[#This Row],[foreign_transaction]],ForeignRules[Foreign Transaction],ForeignRules[Risk Points],0)</f>
        <v>0</v>
      </c>
      <c r="N8969">
        <f>_xlfn.XLOOKUP(FraudData[[#This Row],[location_mismatch]],Table10[Location Mismatch],Table10[Risk Points],0)</f>
        <v>0</v>
      </c>
      <c r="O8969">
        <f>_xlfn.XLOOKUP(FraudData[[#This Row],[device_trust_score]],DeviceRules[Device Min],DeviceRules[Risk Points],,-1)</f>
        <v>2</v>
      </c>
      <c r="P8969">
        <f>_xlfn.XLOOKUP(FraudData[[#This Row],[velocity_last_24h]],VelocityRules[Velocity Min],VelocityRules[Risk Points],,-1)</f>
        <v>0</v>
      </c>
      <c r="Q8969">
        <f>_xlfn.XLOOKUP(FraudData[[#This Row],[merchant_category]],MerchantRules[Merchant Category],MerchantRules[Risk Points],0)</f>
        <v>0</v>
      </c>
      <c r="R8969">
        <f>SUM(FraudData[[#This Row],[Amount Risk]:[Merchant Risk]])</f>
        <v>2</v>
      </c>
      <c r="S8969" t="str" cm="1">
        <f t="array" ref="S8969">_xlfn.IFS(FraudData[[#This Row],[Fraud Risk Score]]&gt;=8,"High Risk",FraudData[[#This Row],[Fraud Risk Score]]&gt;=6,"Medium Risk",TRUE,"Low Risk")</f>
        <v>Low Risk</v>
      </c>
    </row>
    <row r="8970" spans="1:19">
      <c r="A8970">
        <v>8969</v>
      </c>
      <c r="B8970">
        <v>152.47999999999999</v>
      </c>
      <c r="C8970">
        <v>19</v>
      </c>
      <c r="D8970" t="s">
        <v>48</v>
      </c>
      <c r="E8970">
        <v>0</v>
      </c>
      <c r="F8970">
        <v>0</v>
      </c>
      <c r="G8970">
        <v>65</v>
      </c>
      <c r="H8970">
        <v>3</v>
      </c>
      <c r="I8970">
        <v>50</v>
      </c>
      <c r="J8970">
        <v>0</v>
      </c>
      <c r="K8970">
        <f>_xlfn.XLOOKUP(FraudData[[#This Row],[amount]],AmountRules[Amount Min],AmountRules[Risk Points],,-1)</f>
        <v>0</v>
      </c>
      <c r="L8970">
        <f>_xlfn.XLOOKUP(FraudData[[#This Row],[transaction_hour]],TimeRules[Hour Min],TimeRules[Risk Points],,-1)</f>
        <v>0</v>
      </c>
      <c r="M8970">
        <f>_xlfn.XLOOKUP(FraudData[[#This Row],[foreign_transaction]],ForeignRules[Foreign Transaction],ForeignRules[Risk Points],0)</f>
        <v>0</v>
      </c>
      <c r="N8970">
        <f>_xlfn.XLOOKUP(FraudData[[#This Row],[location_mismatch]],Table10[Location Mismatch],Table10[Risk Points],0)</f>
        <v>0</v>
      </c>
      <c r="O8970">
        <f>_xlfn.XLOOKUP(FraudData[[#This Row],[device_trust_score]],DeviceRules[Device Min],DeviceRules[Risk Points],,-1)</f>
        <v>1</v>
      </c>
      <c r="P8970">
        <f>_xlfn.XLOOKUP(FraudData[[#This Row],[velocity_last_24h]],VelocityRules[Velocity Min],VelocityRules[Risk Points],,-1)</f>
        <v>0</v>
      </c>
      <c r="Q8970">
        <f>_xlfn.XLOOKUP(FraudData[[#This Row],[merchant_category]],MerchantRules[Merchant Category],MerchantRules[Risk Points],0)</f>
        <v>0</v>
      </c>
      <c r="R8970">
        <f>SUM(FraudData[[#This Row],[Amount Risk]:[Merchant Risk]])</f>
        <v>1</v>
      </c>
      <c r="S8970" t="str" cm="1">
        <f t="array" ref="S8970">_xlfn.IFS(FraudData[[#This Row],[Fraud Risk Score]]&gt;=8,"High Risk",FraudData[[#This Row],[Fraud Risk Score]]&gt;=6,"Medium Risk",TRUE,"Low Risk")</f>
        <v>Low Risk</v>
      </c>
    </row>
    <row r="8971" spans="1:19">
      <c r="A8971">
        <v>8970</v>
      </c>
      <c r="B8971">
        <v>12.43</v>
      </c>
      <c r="C8971">
        <v>3</v>
      </c>
      <c r="D8971" t="s">
        <v>46</v>
      </c>
      <c r="E8971">
        <v>0</v>
      </c>
      <c r="F8971">
        <v>0</v>
      </c>
      <c r="G8971">
        <v>31</v>
      </c>
      <c r="H8971">
        <v>1</v>
      </c>
      <c r="I8971">
        <v>26</v>
      </c>
      <c r="J8971">
        <v>0</v>
      </c>
      <c r="K8971">
        <f>_xlfn.XLOOKUP(FraudData[[#This Row],[amount]],AmountRules[Amount Min],AmountRules[Risk Points],,-1)</f>
        <v>0</v>
      </c>
      <c r="L8971">
        <f>_xlfn.XLOOKUP(FraudData[[#This Row],[transaction_hour]],TimeRules[Hour Min],TimeRules[Risk Points],,-1)</f>
        <v>3</v>
      </c>
      <c r="M8971">
        <f>_xlfn.XLOOKUP(FraudData[[#This Row],[foreign_transaction]],ForeignRules[Foreign Transaction],ForeignRules[Risk Points],0)</f>
        <v>0</v>
      </c>
      <c r="N8971">
        <f>_xlfn.XLOOKUP(FraudData[[#This Row],[location_mismatch]],Table10[Location Mismatch],Table10[Risk Points],0)</f>
        <v>0</v>
      </c>
      <c r="O8971">
        <f>_xlfn.XLOOKUP(FraudData[[#This Row],[device_trust_score]],DeviceRules[Device Min],DeviceRules[Risk Points],,-1)</f>
        <v>2</v>
      </c>
      <c r="P8971">
        <f>_xlfn.XLOOKUP(FraudData[[#This Row],[velocity_last_24h]],VelocityRules[Velocity Min],VelocityRules[Risk Points],,-1)</f>
        <v>0</v>
      </c>
      <c r="Q8971">
        <f>_xlfn.XLOOKUP(FraudData[[#This Row],[merchant_category]],MerchantRules[Merchant Category],MerchantRules[Risk Points],0)</f>
        <v>0</v>
      </c>
      <c r="R8971">
        <f>SUM(FraudData[[#This Row],[Amount Risk]:[Merchant Risk]])</f>
        <v>5</v>
      </c>
      <c r="S8971" t="str" cm="1">
        <f t="array" ref="S8971">_xlfn.IFS(FraudData[[#This Row],[Fraud Risk Score]]&gt;=8,"High Risk",FraudData[[#This Row],[Fraud Risk Score]]&gt;=6,"Medium Risk",TRUE,"Low Risk")</f>
        <v>Low Risk</v>
      </c>
    </row>
    <row r="8972" spans="1:19">
      <c r="A8972">
        <v>8971</v>
      </c>
      <c r="B8972">
        <v>22.28</v>
      </c>
      <c r="C8972">
        <v>5</v>
      </c>
      <c r="D8972" t="s">
        <v>49</v>
      </c>
      <c r="E8972">
        <v>1</v>
      </c>
      <c r="F8972">
        <v>0</v>
      </c>
      <c r="G8972">
        <v>83</v>
      </c>
      <c r="H8972">
        <v>2</v>
      </c>
      <c r="I8972">
        <v>18</v>
      </c>
      <c r="J8972">
        <v>0</v>
      </c>
      <c r="K8972">
        <f>_xlfn.XLOOKUP(FraudData[[#This Row],[amount]],AmountRules[Amount Min],AmountRules[Risk Points],,-1)</f>
        <v>0</v>
      </c>
      <c r="L8972">
        <f>_xlfn.XLOOKUP(FraudData[[#This Row],[transaction_hour]],TimeRules[Hour Min],TimeRules[Risk Points],,-1)</f>
        <v>0</v>
      </c>
      <c r="M8972">
        <f>_xlfn.XLOOKUP(FraudData[[#This Row],[foreign_transaction]],ForeignRules[Foreign Transaction],ForeignRules[Risk Points],0)</f>
        <v>3</v>
      </c>
      <c r="N8972">
        <f>_xlfn.XLOOKUP(FraudData[[#This Row],[location_mismatch]],Table10[Location Mismatch],Table10[Risk Points],0)</f>
        <v>0</v>
      </c>
      <c r="O8972">
        <f>_xlfn.XLOOKUP(FraudData[[#This Row],[device_trust_score]],DeviceRules[Device Min],DeviceRules[Risk Points],,-1)</f>
        <v>0</v>
      </c>
      <c r="P8972">
        <f>_xlfn.XLOOKUP(FraudData[[#This Row],[velocity_last_24h]],VelocityRules[Velocity Min],VelocityRules[Risk Points],,-1)</f>
        <v>0</v>
      </c>
      <c r="Q8972">
        <f>_xlfn.XLOOKUP(FraudData[[#This Row],[merchant_category]],MerchantRules[Merchant Category],MerchantRules[Risk Points],0)</f>
        <v>1</v>
      </c>
      <c r="R8972">
        <f>SUM(FraudData[[#This Row],[Amount Risk]:[Merchant Risk]])</f>
        <v>4</v>
      </c>
      <c r="S8972" t="str" cm="1">
        <f t="array" ref="S8972">_xlfn.IFS(FraudData[[#This Row],[Fraud Risk Score]]&gt;=8,"High Risk",FraudData[[#This Row],[Fraud Risk Score]]&gt;=6,"Medium Risk",TRUE,"Low Risk")</f>
        <v>Low Risk</v>
      </c>
    </row>
    <row r="8973" spans="1:19">
      <c r="A8973">
        <v>8972</v>
      </c>
      <c r="B8973">
        <v>163.35</v>
      </c>
      <c r="C8973">
        <v>2</v>
      </c>
      <c r="D8973" t="s">
        <v>46</v>
      </c>
      <c r="E8973">
        <v>0</v>
      </c>
      <c r="F8973">
        <v>0</v>
      </c>
      <c r="G8973">
        <v>96</v>
      </c>
      <c r="H8973">
        <v>4</v>
      </c>
      <c r="I8973">
        <v>50</v>
      </c>
      <c r="J8973">
        <v>0</v>
      </c>
      <c r="K8973">
        <f>_xlfn.XLOOKUP(FraudData[[#This Row],[amount]],AmountRules[Amount Min],AmountRules[Risk Points],,-1)</f>
        <v>0</v>
      </c>
      <c r="L8973">
        <f>_xlfn.XLOOKUP(FraudData[[#This Row],[transaction_hour]],TimeRules[Hour Min],TimeRules[Risk Points],,-1)</f>
        <v>3</v>
      </c>
      <c r="M8973">
        <f>_xlfn.XLOOKUP(FraudData[[#This Row],[foreign_transaction]],ForeignRules[Foreign Transaction],ForeignRules[Risk Points],0)</f>
        <v>0</v>
      </c>
      <c r="N8973">
        <f>_xlfn.XLOOKUP(FraudData[[#This Row],[location_mismatch]],Table10[Location Mismatch],Table10[Risk Points],0)</f>
        <v>0</v>
      </c>
      <c r="O8973">
        <f>_xlfn.XLOOKUP(FraudData[[#This Row],[device_trust_score]],DeviceRules[Device Min],DeviceRules[Risk Points],,-1)</f>
        <v>0</v>
      </c>
      <c r="P8973">
        <f>_xlfn.XLOOKUP(FraudData[[#This Row],[velocity_last_24h]],VelocityRules[Velocity Min],VelocityRules[Risk Points],,-1)</f>
        <v>0</v>
      </c>
      <c r="Q8973">
        <f>_xlfn.XLOOKUP(FraudData[[#This Row],[merchant_category]],MerchantRules[Merchant Category],MerchantRules[Risk Points],0)</f>
        <v>0</v>
      </c>
      <c r="R8973">
        <f>SUM(FraudData[[#This Row],[Amount Risk]:[Merchant Risk]])</f>
        <v>3</v>
      </c>
      <c r="S8973" t="str" cm="1">
        <f t="array" ref="S8973">_xlfn.IFS(FraudData[[#This Row],[Fraud Risk Score]]&gt;=8,"High Risk",FraudData[[#This Row],[Fraud Risk Score]]&gt;=6,"Medium Risk",TRUE,"Low Risk")</f>
        <v>Low Risk</v>
      </c>
    </row>
    <row r="8974" spans="1:19">
      <c r="A8974">
        <v>8973</v>
      </c>
      <c r="B8974">
        <v>57.88</v>
      </c>
      <c r="C8974">
        <v>5</v>
      </c>
      <c r="D8974" t="s">
        <v>48</v>
      </c>
      <c r="E8974">
        <v>0</v>
      </c>
      <c r="F8974">
        <v>0</v>
      </c>
      <c r="G8974">
        <v>91</v>
      </c>
      <c r="H8974">
        <v>2</v>
      </c>
      <c r="I8974">
        <v>24</v>
      </c>
      <c r="J8974">
        <v>0</v>
      </c>
      <c r="K8974">
        <f>_xlfn.XLOOKUP(FraudData[[#This Row],[amount]],AmountRules[Amount Min],AmountRules[Risk Points],,-1)</f>
        <v>0</v>
      </c>
      <c r="L8974">
        <f>_xlfn.XLOOKUP(FraudData[[#This Row],[transaction_hour]],TimeRules[Hour Min],TimeRules[Risk Points],,-1)</f>
        <v>0</v>
      </c>
      <c r="M8974">
        <f>_xlfn.XLOOKUP(FraudData[[#This Row],[foreign_transaction]],ForeignRules[Foreign Transaction],ForeignRules[Risk Points],0)</f>
        <v>0</v>
      </c>
      <c r="N8974">
        <f>_xlfn.XLOOKUP(FraudData[[#This Row],[location_mismatch]],Table10[Location Mismatch],Table10[Risk Points],0)</f>
        <v>0</v>
      </c>
      <c r="O8974">
        <f>_xlfn.XLOOKUP(FraudData[[#This Row],[device_trust_score]],DeviceRules[Device Min],DeviceRules[Risk Points],,-1)</f>
        <v>0</v>
      </c>
      <c r="P8974">
        <f>_xlfn.XLOOKUP(FraudData[[#This Row],[velocity_last_24h]],VelocityRules[Velocity Min],VelocityRules[Risk Points],,-1)</f>
        <v>0</v>
      </c>
      <c r="Q8974">
        <f>_xlfn.XLOOKUP(FraudData[[#This Row],[merchant_category]],MerchantRules[Merchant Category],MerchantRules[Risk Points],0)</f>
        <v>0</v>
      </c>
      <c r="R8974">
        <f>SUM(FraudData[[#This Row],[Amount Risk]:[Merchant Risk]])</f>
        <v>0</v>
      </c>
      <c r="S8974" t="str" cm="1">
        <f t="array" ref="S8974">_xlfn.IFS(FraudData[[#This Row],[Fraud Risk Score]]&gt;=8,"High Risk",FraudData[[#This Row],[Fraud Risk Score]]&gt;=6,"Medium Risk",TRUE,"Low Risk")</f>
        <v>Low Risk</v>
      </c>
    </row>
    <row r="8975" spans="1:19">
      <c r="A8975">
        <v>8974</v>
      </c>
      <c r="B8975">
        <v>14.94</v>
      </c>
      <c r="C8975">
        <v>12</v>
      </c>
      <c r="D8975" t="s">
        <v>50</v>
      </c>
      <c r="E8975">
        <v>0</v>
      </c>
      <c r="F8975">
        <v>0</v>
      </c>
      <c r="G8975">
        <v>57</v>
      </c>
      <c r="H8975">
        <v>1</v>
      </c>
      <c r="I8975">
        <v>26</v>
      </c>
      <c r="J8975">
        <v>0</v>
      </c>
      <c r="K8975">
        <f>_xlfn.XLOOKUP(FraudData[[#This Row],[amount]],AmountRules[Amount Min],AmountRules[Risk Points],,-1)</f>
        <v>0</v>
      </c>
      <c r="L8975">
        <f>_xlfn.XLOOKUP(FraudData[[#This Row],[transaction_hour]],TimeRules[Hour Min],TimeRules[Risk Points],,-1)</f>
        <v>0</v>
      </c>
      <c r="M8975">
        <f>_xlfn.XLOOKUP(FraudData[[#This Row],[foreign_transaction]],ForeignRules[Foreign Transaction],ForeignRules[Risk Points],0)</f>
        <v>0</v>
      </c>
      <c r="N8975">
        <f>_xlfn.XLOOKUP(FraudData[[#This Row],[location_mismatch]],Table10[Location Mismatch],Table10[Risk Points],0)</f>
        <v>0</v>
      </c>
      <c r="O8975">
        <f>_xlfn.XLOOKUP(FraudData[[#This Row],[device_trust_score]],DeviceRules[Device Min],DeviceRules[Risk Points],,-1)</f>
        <v>1</v>
      </c>
      <c r="P8975">
        <f>_xlfn.XLOOKUP(FraudData[[#This Row],[velocity_last_24h]],VelocityRules[Velocity Min],VelocityRules[Risk Points],,-1)</f>
        <v>0</v>
      </c>
      <c r="Q8975">
        <f>_xlfn.XLOOKUP(FraudData[[#This Row],[merchant_category]],MerchantRules[Merchant Category],MerchantRules[Risk Points],0)</f>
        <v>0</v>
      </c>
      <c r="R8975">
        <f>SUM(FraudData[[#This Row],[Amount Risk]:[Merchant Risk]])</f>
        <v>1</v>
      </c>
      <c r="S8975" t="str" cm="1">
        <f t="array" ref="S8975">_xlfn.IFS(FraudData[[#This Row],[Fraud Risk Score]]&gt;=8,"High Risk",FraudData[[#This Row],[Fraud Risk Score]]&gt;=6,"Medium Risk",TRUE,"Low Risk")</f>
        <v>Low Risk</v>
      </c>
    </row>
    <row r="8976" spans="1:19">
      <c r="A8976">
        <v>8975</v>
      </c>
      <c r="B8976">
        <v>101.06</v>
      </c>
      <c r="C8976">
        <v>22</v>
      </c>
      <c r="D8976" t="s">
        <v>46</v>
      </c>
      <c r="E8976">
        <v>0</v>
      </c>
      <c r="F8976">
        <v>1</v>
      </c>
      <c r="G8976">
        <v>89</v>
      </c>
      <c r="H8976">
        <v>6</v>
      </c>
      <c r="I8976">
        <v>33</v>
      </c>
      <c r="J8976">
        <v>0</v>
      </c>
      <c r="K8976">
        <f>_xlfn.XLOOKUP(FraudData[[#This Row],[amount]],AmountRules[Amount Min],AmountRules[Risk Points],,-1)</f>
        <v>0</v>
      </c>
      <c r="L8976">
        <f>_xlfn.XLOOKUP(FraudData[[#This Row],[transaction_hour]],TimeRules[Hour Min],TimeRules[Risk Points],,-1)</f>
        <v>0</v>
      </c>
      <c r="M8976">
        <f>_xlfn.XLOOKUP(FraudData[[#This Row],[foreign_transaction]],ForeignRules[Foreign Transaction],ForeignRules[Risk Points],0)</f>
        <v>0</v>
      </c>
      <c r="N8976">
        <f>_xlfn.XLOOKUP(FraudData[[#This Row],[location_mismatch]],Table10[Location Mismatch],Table10[Risk Points],0)</f>
        <v>3</v>
      </c>
      <c r="O8976">
        <f>_xlfn.XLOOKUP(FraudData[[#This Row],[device_trust_score]],DeviceRules[Device Min],DeviceRules[Risk Points],,-1)</f>
        <v>0</v>
      </c>
      <c r="P8976">
        <f>_xlfn.XLOOKUP(FraudData[[#This Row],[velocity_last_24h]],VelocityRules[Velocity Min],VelocityRules[Risk Points],,-1)</f>
        <v>3</v>
      </c>
      <c r="Q8976">
        <f>_xlfn.XLOOKUP(FraudData[[#This Row],[merchant_category]],MerchantRules[Merchant Category],MerchantRules[Risk Points],0)</f>
        <v>0</v>
      </c>
      <c r="R8976">
        <f>SUM(FraudData[[#This Row],[Amount Risk]:[Merchant Risk]])</f>
        <v>6</v>
      </c>
      <c r="S8976" t="str" cm="1">
        <f t="array" ref="S8976">_xlfn.IFS(FraudData[[#This Row],[Fraud Risk Score]]&gt;=8,"High Risk",FraudData[[#This Row],[Fraud Risk Score]]&gt;=6,"Medium Risk",TRUE,"Low Risk")</f>
        <v>Medium Risk</v>
      </c>
    </row>
    <row r="8977" spans="1:19">
      <c r="A8977">
        <v>8976</v>
      </c>
      <c r="B8977">
        <v>145.47</v>
      </c>
      <c r="C8977">
        <v>6</v>
      </c>
      <c r="D8977" t="s">
        <v>46</v>
      </c>
      <c r="E8977">
        <v>0</v>
      </c>
      <c r="F8977">
        <v>0</v>
      </c>
      <c r="G8977">
        <v>84</v>
      </c>
      <c r="H8977">
        <v>1</v>
      </c>
      <c r="I8977">
        <v>47</v>
      </c>
      <c r="J8977">
        <v>0</v>
      </c>
      <c r="K8977">
        <f>_xlfn.XLOOKUP(FraudData[[#This Row],[amount]],AmountRules[Amount Min],AmountRules[Risk Points],,-1)</f>
        <v>0</v>
      </c>
      <c r="L8977">
        <f>_xlfn.XLOOKUP(FraudData[[#This Row],[transaction_hour]],TimeRules[Hour Min],TimeRules[Risk Points],,-1)</f>
        <v>0</v>
      </c>
      <c r="M8977">
        <f>_xlfn.XLOOKUP(FraudData[[#This Row],[foreign_transaction]],ForeignRules[Foreign Transaction],ForeignRules[Risk Points],0)</f>
        <v>0</v>
      </c>
      <c r="N8977">
        <f>_xlfn.XLOOKUP(FraudData[[#This Row],[location_mismatch]],Table10[Location Mismatch],Table10[Risk Points],0)</f>
        <v>0</v>
      </c>
      <c r="O8977">
        <f>_xlfn.XLOOKUP(FraudData[[#This Row],[device_trust_score]],DeviceRules[Device Min],DeviceRules[Risk Points],,-1)</f>
        <v>0</v>
      </c>
      <c r="P8977">
        <f>_xlfn.XLOOKUP(FraudData[[#This Row],[velocity_last_24h]],VelocityRules[Velocity Min],VelocityRules[Risk Points],,-1)</f>
        <v>0</v>
      </c>
      <c r="Q8977">
        <f>_xlfn.XLOOKUP(FraudData[[#This Row],[merchant_category]],MerchantRules[Merchant Category],MerchantRules[Risk Points],0)</f>
        <v>0</v>
      </c>
      <c r="R8977">
        <f>SUM(FraudData[[#This Row],[Amount Risk]:[Merchant Risk]])</f>
        <v>0</v>
      </c>
      <c r="S8977" t="str" cm="1">
        <f t="array" ref="S8977">_xlfn.IFS(FraudData[[#This Row],[Fraud Risk Score]]&gt;=8,"High Risk",FraudData[[#This Row],[Fraud Risk Score]]&gt;=6,"Medium Risk",TRUE,"Low Risk")</f>
        <v>Low Risk</v>
      </c>
    </row>
    <row r="8978" spans="1:19">
      <c r="A8978">
        <v>8977</v>
      </c>
      <c r="B8978">
        <v>71.75</v>
      </c>
      <c r="C8978">
        <v>23</v>
      </c>
      <c r="D8978" t="s">
        <v>49</v>
      </c>
      <c r="E8978">
        <v>0</v>
      </c>
      <c r="F8978">
        <v>0</v>
      </c>
      <c r="G8978">
        <v>82</v>
      </c>
      <c r="H8978">
        <v>2</v>
      </c>
      <c r="I8978">
        <v>35</v>
      </c>
      <c r="J8978">
        <v>0</v>
      </c>
      <c r="K8978">
        <f>_xlfn.XLOOKUP(FraudData[[#This Row],[amount]],AmountRules[Amount Min],AmountRules[Risk Points],,-1)</f>
        <v>0</v>
      </c>
      <c r="L8978">
        <f>_xlfn.XLOOKUP(FraudData[[#This Row],[transaction_hour]],TimeRules[Hour Min],TimeRules[Risk Points],,-1)</f>
        <v>1</v>
      </c>
      <c r="M8978">
        <f>_xlfn.XLOOKUP(FraudData[[#This Row],[foreign_transaction]],ForeignRules[Foreign Transaction],ForeignRules[Risk Points],0)</f>
        <v>0</v>
      </c>
      <c r="N8978">
        <f>_xlfn.XLOOKUP(FraudData[[#This Row],[location_mismatch]],Table10[Location Mismatch],Table10[Risk Points],0)</f>
        <v>0</v>
      </c>
      <c r="O8978">
        <f>_xlfn.XLOOKUP(FraudData[[#This Row],[device_trust_score]],DeviceRules[Device Min],DeviceRules[Risk Points],,-1)</f>
        <v>0</v>
      </c>
      <c r="P8978">
        <f>_xlfn.XLOOKUP(FraudData[[#This Row],[velocity_last_24h]],VelocityRules[Velocity Min],VelocityRules[Risk Points],,-1)</f>
        <v>0</v>
      </c>
      <c r="Q8978">
        <f>_xlfn.XLOOKUP(FraudData[[#This Row],[merchant_category]],MerchantRules[Merchant Category],MerchantRules[Risk Points],0)</f>
        <v>1</v>
      </c>
      <c r="R8978">
        <f>SUM(FraudData[[#This Row],[Amount Risk]:[Merchant Risk]])</f>
        <v>2</v>
      </c>
      <c r="S8978" t="str" cm="1">
        <f t="array" ref="S8978">_xlfn.IFS(FraudData[[#This Row],[Fraud Risk Score]]&gt;=8,"High Risk",FraudData[[#This Row],[Fraud Risk Score]]&gt;=6,"Medium Risk",TRUE,"Low Risk")</f>
        <v>Low Risk</v>
      </c>
    </row>
    <row r="8979" spans="1:19">
      <c r="A8979">
        <v>8978</v>
      </c>
      <c r="B8979">
        <v>229.41</v>
      </c>
      <c r="C8979">
        <v>3</v>
      </c>
      <c r="D8979" t="s">
        <v>47</v>
      </c>
      <c r="E8979">
        <v>0</v>
      </c>
      <c r="F8979">
        <v>0</v>
      </c>
      <c r="G8979">
        <v>68</v>
      </c>
      <c r="H8979">
        <v>0</v>
      </c>
      <c r="I8979">
        <v>41</v>
      </c>
      <c r="J8979">
        <v>0</v>
      </c>
      <c r="K8979">
        <f>_xlfn.XLOOKUP(FraudData[[#This Row],[amount]],AmountRules[Amount Min],AmountRules[Risk Points],,-1)</f>
        <v>0</v>
      </c>
      <c r="L8979">
        <f>_xlfn.XLOOKUP(FraudData[[#This Row],[transaction_hour]],TimeRules[Hour Min],TimeRules[Risk Points],,-1)</f>
        <v>3</v>
      </c>
      <c r="M8979">
        <f>_xlfn.XLOOKUP(FraudData[[#This Row],[foreign_transaction]],ForeignRules[Foreign Transaction],ForeignRules[Risk Points],0)</f>
        <v>0</v>
      </c>
      <c r="N8979">
        <f>_xlfn.XLOOKUP(FraudData[[#This Row],[location_mismatch]],Table10[Location Mismatch],Table10[Risk Points],0)</f>
        <v>0</v>
      </c>
      <c r="O8979">
        <f>_xlfn.XLOOKUP(FraudData[[#This Row],[device_trust_score]],DeviceRules[Device Min],DeviceRules[Risk Points],,-1)</f>
        <v>1</v>
      </c>
      <c r="P8979">
        <f>_xlfn.XLOOKUP(FraudData[[#This Row],[velocity_last_24h]],VelocityRules[Velocity Min],VelocityRules[Risk Points],,-1)</f>
        <v>0</v>
      </c>
      <c r="Q8979">
        <f>_xlfn.XLOOKUP(FraudData[[#This Row],[merchant_category]],MerchantRules[Merchant Category],MerchantRules[Risk Points],0)</f>
        <v>0</v>
      </c>
      <c r="R8979">
        <f>SUM(FraudData[[#This Row],[Amount Risk]:[Merchant Risk]])</f>
        <v>4</v>
      </c>
      <c r="S8979" t="str" cm="1">
        <f t="array" ref="S8979">_xlfn.IFS(FraudData[[#This Row],[Fraud Risk Score]]&gt;=8,"High Risk",FraudData[[#This Row],[Fraud Risk Score]]&gt;=6,"Medium Risk",TRUE,"Low Risk")</f>
        <v>Low Risk</v>
      </c>
    </row>
    <row r="8980" spans="1:19">
      <c r="A8980">
        <v>8979</v>
      </c>
      <c r="B8980">
        <v>185.79</v>
      </c>
      <c r="C8980">
        <v>0</v>
      </c>
      <c r="D8980" t="s">
        <v>50</v>
      </c>
      <c r="E8980">
        <v>0</v>
      </c>
      <c r="F8980">
        <v>0</v>
      </c>
      <c r="G8980">
        <v>72</v>
      </c>
      <c r="H8980">
        <v>4</v>
      </c>
      <c r="I8980">
        <v>68</v>
      </c>
      <c r="J8980">
        <v>0</v>
      </c>
      <c r="K8980">
        <f>_xlfn.XLOOKUP(FraudData[[#This Row],[amount]],AmountRules[Amount Min],AmountRules[Risk Points],,-1)</f>
        <v>0</v>
      </c>
      <c r="L8980">
        <f>_xlfn.XLOOKUP(FraudData[[#This Row],[transaction_hour]],TimeRules[Hour Min],TimeRules[Risk Points],,-1)</f>
        <v>3</v>
      </c>
      <c r="M8980">
        <f>_xlfn.XLOOKUP(FraudData[[#This Row],[foreign_transaction]],ForeignRules[Foreign Transaction],ForeignRules[Risk Points],0)</f>
        <v>0</v>
      </c>
      <c r="N8980">
        <f>_xlfn.XLOOKUP(FraudData[[#This Row],[location_mismatch]],Table10[Location Mismatch],Table10[Risk Points],0)</f>
        <v>0</v>
      </c>
      <c r="O8980">
        <f>_xlfn.XLOOKUP(FraudData[[#This Row],[device_trust_score]],DeviceRules[Device Min],DeviceRules[Risk Points],,-1)</f>
        <v>0</v>
      </c>
      <c r="P8980">
        <f>_xlfn.XLOOKUP(FraudData[[#This Row],[velocity_last_24h]],VelocityRules[Velocity Min],VelocityRules[Risk Points],,-1)</f>
        <v>0</v>
      </c>
      <c r="Q8980">
        <f>_xlfn.XLOOKUP(FraudData[[#This Row],[merchant_category]],MerchantRules[Merchant Category],MerchantRules[Risk Points],0)</f>
        <v>0</v>
      </c>
      <c r="R8980">
        <f>SUM(FraudData[[#This Row],[Amount Risk]:[Merchant Risk]])</f>
        <v>3</v>
      </c>
      <c r="S8980" t="str" cm="1">
        <f t="array" ref="S8980">_xlfn.IFS(FraudData[[#This Row],[Fraud Risk Score]]&gt;=8,"High Risk",FraudData[[#This Row],[Fraud Risk Score]]&gt;=6,"Medium Risk",TRUE,"Low Risk")</f>
        <v>Low Risk</v>
      </c>
    </row>
    <row r="8981" spans="1:19">
      <c r="A8981">
        <v>8980</v>
      </c>
      <c r="B8981">
        <v>72.84</v>
      </c>
      <c r="C8981">
        <v>5</v>
      </c>
      <c r="D8981" t="s">
        <v>48</v>
      </c>
      <c r="E8981">
        <v>0</v>
      </c>
      <c r="F8981">
        <v>0</v>
      </c>
      <c r="G8981">
        <v>61</v>
      </c>
      <c r="H8981">
        <v>1</v>
      </c>
      <c r="I8981">
        <v>31</v>
      </c>
      <c r="J8981">
        <v>0</v>
      </c>
      <c r="K8981">
        <f>_xlfn.XLOOKUP(FraudData[[#This Row],[amount]],AmountRules[Amount Min],AmountRules[Risk Points],,-1)</f>
        <v>0</v>
      </c>
      <c r="L8981">
        <f>_xlfn.XLOOKUP(FraudData[[#This Row],[transaction_hour]],TimeRules[Hour Min],TimeRules[Risk Points],,-1)</f>
        <v>0</v>
      </c>
      <c r="M8981">
        <f>_xlfn.XLOOKUP(FraudData[[#This Row],[foreign_transaction]],ForeignRules[Foreign Transaction],ForeignRules[Risk Points],0)</f>
        <v>0</v>
      </c>
      <c r="N8981">
        <f>_xlfn.XLOOKUP(FraudData[[#This Row],[location_mismatch]],Table10[Location Mismatch],Table10[Risk Points],0)</f>
        <v>0</v>
      </c>
      <c r="O8981">
        <f>_xlfn.XLOOKUP(FraudData[[#This Row],[device_trust_score]],DeviceRules[Device Min],DeviceRules[Risk Points],,-1)</f>
        <v>1</v>
      </c>
      <c r="P8981">
        <f>_xlfn.XLOOKUP(FraudData[[#This Row],[velocity_last_24h]],VelocityRules[Velocity Min],VelocityRules[Risk Points],,-1)</f>
        <v>0</v>
      </c>
      <c r="Q8981">
        <f>_xlfn.XLOOKUP(FraudData[[#This Row],[merchant_category]],MerchantRules[Merchant Category],MerchantRules[Risk Points],0)</f>
        <v>0</v>
      </c>
      <c r="R8981">
        <f>SUM(FraudData[[#This Row],[Amount Risk]:[Merchant Risk]])</f>
        <v>1</v>
      </c>
      <c r="S8981" t="str" cm="1">
        <f t="array" ref="S8981">_xlfn.IFS(FraudData[[#This Row],[Fraud Risk Score]]&gt;=8,"High Risk",FraudData[[#This Row],[Fraud Risk Score]]&gt;=6,"Medium Risk",TRUE,"Low Risk")</f>
        <v>Low Risk</v>
      </c>
    </row>
    <row r="8982" spans="1:19">
      <c r="A8982">
        <v>8981</v>
      </c>
      <c r="B8982">
        <v>253.08</v>
      </c>
      <c r="C8982">
        <v>23</v>
      </c>
      <c r="D8982" t="s">
        <v>49</v>
      </c>
      <c r="E8982">
        <v>0</v>
      </c>
      <c r="F8982">
        <v>0</v>
      </c>
      <c r="G8982">
        <v>49</v>
      </c>
      <c r="H8982">
        <v>1</v>
      </c>
      <c r="I8982">
        <v>63</v>
      </c>
      <c r="J8982">
        <v>0</v>
      </c>
      <c r="K8982">
        <f>_xlfn.XLOOKUP(FraudData[[#This Row],[amount]],AmountRules[Amount Min],AmountRules[Risk Points],,-1)</f>
        <v>0</v>
      </c>
      <c r="L8982">
        <f>_xlfn.XLOOKUP(FraudData[[#This Row],[transaction_hour]],TimeRules[Hour Min],TimeRules[Risk Points],,-1)</f>
        <v>1</v>
      </c>
      <c r="M8982">
        <f>_xlfn.XLOOKUP(FraudData[[#This Row],[foreign_transaction]],ForeignRules[Foreign Transaction],ForeignRules[Risk Points],0)</f>
        <v>0</v>
      </c>
      <c r="N8982">
        <f>_xlfn.XLOOKUP(FraudData[[#This Row],[location_mismatch]],Table10[Location Mismatch],Table10[Risk Points],0)</f>
        <v>0</v>
      </c>
      <c r="O8982">
        <f>_xlfn.XLOOKUP(FraudData[[#This Row],[device_trust_score]],DeviceRules[Device Min],DeviceRules[Risk Points],,-1)</f>
        <v>2</v>
      </c>
      <c r="P8982">
        <f>_xlfn.XLOOKUP(FraudData[[#This Row],[velocity_last_24h]],VelocityRules[Velocity Min],VelocityRules[Risk Points],,-1)</f>
        <v>0</v>
      </c>
      <c r="Q8982">
        <f>_xlfn.XLOOKUP(FraudData[[#This Row],[merchant_category]],MerchantRules[Merchant Category],MerchantRules[Risk Points],0)</f>
        <v>1</v>
      </c>
      <c r="R8982">
        <f>SUM(FraudData[[#This Row],[Amount Risk]:[Merchant Risk]])</f>
        <v>4</v>
      </c>
      <c r="S8982" t="str" cm="1">
        <f t="array" ref="S8982">_xlfn.IFS(FraudData[[#This Row],[Fraud Risk Score]]&gt;=8,"High Risk",FraudData[[#This Row],[Fraud Risk Score]]&gt;=6,"Medium Risk",TRUE,"Low Risk")</f>
        <v>Low Risk</v>
      </c>
    </row>
    <row r="8983" spans="1:19">
      <c r="A8983">
        <v>8982</v>
      </c>
      <c r="B8983">
        <v>188.3</v>
      </c>
      <c r="C8983">
        <v>4</v>
      </c>
      <c r="D8983" t="s">
        <v>48</v>
      </c>
      <c r="E8983">
        <v>0</v>
      </c>
      <c r="F8983">
        <v>0</v>
      </c>
      <c r="G8983">
        <v>49</v>
      </c>
      <c r="H8983">
        <v>4</v>
      </c>
      <c r="I8983">
        <v>46</v>
      </c>
      <c r="J8983">
        <v>0</v>
      </c>
      <c r="K8983">
        <f>_xlfn.XLOOKUP(FraudData[[#This Row],[amount]],AmountRules[Amount Min],AmountRules[Risk Points],,-1)</f>
        <v>0</v>
      </c>
      <c r="L8983">
        <f>_xlfn.XLOOKUP(FraudData[[#This Row],[transaction_hour]],TimeRules[Hour Min],TimeRules[Risk Points],,-1)</f>
        <v>0</v>
      </c>
      <c r="M8983">
        <f>_xlfn.XLOOKUP(FraudData[[#This Row],[foreign_transaction]],ForeignRules[Foreign Transaction],ForeignRules[Risk Points],0)</f>
        <v>0</v>
      </c>
      <c r="N8983">
        <f>_xlfn.XLOOKUP(FraudData[[#This Row],[location_mismatch]],Table10[Location Mismatch],Table10[Risk Points],0)</f>
        <v>0</v>
      </c>
      <c r="O8983">
        <f>_xlfn.XLOOKUP(FraudData[[#This Row],[device_trust_score]],DeviceRules[Device Min],DeviceRules[Risk Points],,-1)</f>
        <v>2</v>
      </c>
      <c r="P8983">
        <f>_xlfn.XLOOKUP(FraudData[[#This Row],[velocity_last_24h]],VelocityRules[Velocity Min],VelocityRules[Risk Points],,-1)</f>
        <v>0</v>
      </c>
      <c r="Q8983">
        <f>_xlfn.XLOOKUP(FraudData[[#This Row],[merchant_category]],MerchantRules[Merchant Category],MerchantRules[Risk Points],0)</f>
        <v>0</v>
      </c>
      <c r="R8983">
        <f>SUM(FraudData[[#This Row],[Amount Risk]:[Merchant Risk]])</f>
        <v>2</v>
      </c>
      <c r="S8983" t="str" cm="1">
        <f t="array" ref="S8983">_xlfn.IFS(FraudData[[#This Row],[Fraud Risk Score]]&gt;=8,"High Risk",FraudData[[#This Row],[Fraud Risk Score]]&gt;=6,"Medium Risk",TRUE,"Low Risk")</f>
        <v>Low Risk</v>
      </c>
    </row>
    <row r="8984" spans="1:19">
      <c r="A8984">
        <v>8983</v>
      </c>
      <c r="B8984">
        <v>182.62</v>
      </c>
      <c r="C8984">
        <v>12</v>
      </c>
      <c r="D8984" t="s">
        <v>48</v>
      </c>
      <c r="E8984">
        <v>0</v>
      </c>
      <c r="F8984">
        <v>0</v>
      </c>
      <c r="G8984">
        <v>81</v>
      </c>
      <c r="H8984">
        <v>0</v>
      </c>
      <c r="I8984">
        <v>54</v>
      </c>
      <c r="J8984">
        <v>0</v>
      </c>
      <c r="K8984">
        <f>_xlfn.XLOOKUP(FraudData[[#This Row],[amount]],AmountRules[Amount Min],AmountRules[Risk Points],,-1)</f>
        <v>0</v>
      </c>
      <c r="L8984">
        <f>_xlfn.XLOOKUP(FraudData[[#This Row],[transaction_hour]],TimeRules[Hour Min],TimeRules[Risk Points],,-1)</f>
        <v>0</v>
      </c>
      <c r="M8984">
        <f>_xlfn.XLOOKUP(FraudData[[#This Row],[foreign_transaction]],ForeignRules[Foreign Transaction],ForeignRules[Risk Points],0)</f>
        <v>0</v>
      </c>
      <c r="N8984">
        <f>_xlfn.XLOOKUP(FraudData[[#This Row],[location_mismatch]],Table10[Location Mismatch],Table10[Risk Points],0)</f>
        <v>0</v>
      </c>
      <c r="O8984">
        <f>_xlfn.XLOOKUP(FraudData[[#This Row],[device_trust_score]],DeviceRules[Device Min],DeviceRules[Risk Points],,-1)</f>
        <v>0</v>
      </c>
      <c r="P8984">
        <f>_xlfn.XLOOKUP(FraudData[[#This Row],[velocity_last_24h]],VelocityRules[Velocity Min],VelocityRules[Risk Points],,-1)</f>
        <v>0</v>
      </c>
      <c r="Q8984">
        <f>_xlfn.XLOOKUP(FraudData[[#This Row],[merchant_category]],MerchantRules[Merchant Category],MerchantRules[Risk Points],0)</f>
        <v>0</v>
      </c>
      <c r="R8984">
        <f>SUM(FraudData[[#This Row],[Amount Risk]:[Merchant Risk]])</f>
        <v>0</v>
      </c>
      <c r="S8984" t="str" cm="1">
        <f t="array" ref="S8984">_xlfn.IFS(FraudData[[#This Row],[Fraud Risk Score]]&gt;=8,"High Risk",FraudData[[#This Row],[Fraud Risk Score]]&gt;=6,"Medium Risk",TRUE,"Low Risk")</f>
        <v>Low Risk</v>
      </c>
    </row>
    <row r="8985" spans="1:19">
      <c r="A8985">
        <v>8984</v>
      </c>
      <c r="B8985">
        <v>145.11000000000001</v>
      </c>
      <c r="C8985">
        <v>18</v>
      </c>
      <c r="D8985" t="s">
        <v>46</v>
      </c>
      <c r="E8985">
        <v>0</v>
      </c>
      <c r="F8985">
        <v>1</v>
      </c>
      <c r="G8985">
        <v>37</v>
      </c>
      <c r="H8985">
        <v>2</v>
      </c>
      <c r="I8985">
        <v>55</v>
      </c>
      <c r="J8985">
        <v>0</v>
      </c>
      <c r="K8985">
        <f>_xlfn.XLOOKUP(FraudData[[#This Row],[amount]],AmountRules[Amount Min],AmountRules[Risk Points],,-1)</f>
        <v>0</v>
      </c>
      <c r="L8985">
        <f>_xlfn.XLOOKUP(FraudData[[#This Row],[transaction_hour]],TimeRules[Hour Min],TimeRules[Risk Points],,-1)</f>
        <v>0</v>
      </c>
      <c r="M8985">
        <f>_xlfn.XLOOKUP(FraudData[[#This Row],[foreign_transaction]],ForeignRules[Foreign Transaction],ForeignRules[Risk Points],0)</f>
        <v>0</v>
      </c>
      <c r="N8985">
        <f>_xlfn.XLOOKUP(FraudData[[#This Row],[location_mismatch]],Table10[Location Mismatch],Table10[Risk Points],0)</f>
        <v>3</v>
      </c>
      <c r="O8985">
        <f>_xlfn.XLOOKUP(FraudData[[#This Row],[device_trust_score]],DeviceRules[Device Min],DeviceRules[Risk Points],,-1)</f>
        <v>2</v>
      </c>
      <c r="P8985">
        <f>_xlfn.XLOOKUP(FraudData[[#This Row],[velocity_last_24h]],VelocityRules[Velocity Min],VelocityRules[Risk Points],,-1)</f>
        <v>0</v>
      </c>
      <c r="Q8985">
        <f>_xlfn.XLOOKUP(FraudData[[#This Row],[merchant_category]],MerchantRules[Merchant Category],MerchantRules[Risk Points],0)</f>
        <v>0</v>
      </c>
      <c r="R8985">
        <f>SUM(FraudData[[#This Row],[Amount Risk]:[Merchant Risk]])</f>
        <v>5</v>
      </c>
      <c r="S8985" t="str" cm="1">
        <f t="array" ref="S8985">_xlfn.IFS(FraudData[[#This Row],[Fraud Risk Score]]&gt;=8,"High Risk",FraudData[[#This Row],[Fraud Risk Score]]&gt;=6,"Medium Risk",TRUE,"Low Risk")</f>
        <v>Low Risk</v>
      </c>
    </row>
    <row r="8986" spans="1:19">
      <c r="A8986">
        <v>8985</v>
      </c>
      <c r="B8986">
        <v>2.06</v>
      </c>
      <c r="C8986">
        <v>3</v>
      </c>
      <c r="D8986" t="s">
        <v>49</v>
      </c>
      <c r="E8986">
        <v>0</v>
      </c>
      <c r="F8986">
        <v>0</v>
      </c>
      <c r="G8986">
        <v>36</v>
      </c>
      <c r="H8986">
        <v>5</v>
      </c>
      <c r="I8986">
        <v>36</v>
      </c>
      <c r="J8986">
        <v>1</v>
      </c>
      <c r="K8986">
        <f>_xlfn.XLOOKUP(FraudData[[#This Row],[amount]],AmountRules[Amount Min],AmountRules[Risk Points],,-1)</f>
        <v>0</v>
      </c>
      <c r="L8986">
        <f>_xlfn.XLOOKUP(FraudData[[#This Row],[transaction_hour]],TimeRules[Hour Min],TimeRules[Risk Points],,-1)</f>
        <v>3</v>
      </c>
      <c r="M8986">
        <f>_xlfn.XLOOKUP(FraudData[[#This Row],[foreign_transaction]],ForeignRules[Foreign Transaction],ForeignRules[Risk Points],0)</f>
        <v>0</v>
      </c>
      <c r="N8986">
        <f>_xlfn.XLOOKUP(FraudData[[#This Row],[location_mismatch]],Table10[Location Mismatch],Table10[Risk Points],0)</f>
        <v>0</v>
      </c>
      <c r="O8986">
        <f>_xlfn.XLOOKUP(FraudData[[#This Row],[device_trust_score]],DeviceRules[Device Min],DeviceRules[Risk Points],,-1)</f>
        <v>2</v>
      </c>
      <c r="P8986">
        <f>_xlfn.XLOOKUP(FraudData[[#This Row],[velocity_last_24h]],VelocityRules[Velocity Min],VelocityRules[Risk Points],,-1)</f>
        <v>3</v>
      </c>
      <c r="Q8986">
        <f>_xlfn.XLOOKUP(FraudData[[#This Row],[merchant_category]],MerchantRules[Merchant Category],MerchantRules[Risk Points],0)</f>
        <v>1</v>
      </c>
      <c r="R8986">
        <f>SUM(FraudData[[#This Row],[Amount Risk]:[Merchant Risk]])</f>
        <v>9</v>
      </c>
      <c r="S8986" t="str" cm="1">
        <f t="array" ref="S8986">_xlfn.IFS(FraudData[[#This Row],[Fraud Risk Score]]&gt;=8,"High Risk",FraudData[[#This Row],[Fraud Risk Score]]&gt;=6,"Medium Risk",TRUE,"Low Risk")</f>
        <v>High Risk</v>
      </c>
    </row>
    <row r="8987" spans="1:19">
      <c r="A8987">
        <v>8986</v>
      </c>
      <c r="B8987">
        <v>214.63</v>
      </c>
      <c r="C8987">
        <v>23</v>
      </c>
      <c r="D8987" t="s">
        <v>49</v>
      </c>
      <c r="E8987">
        <v>0</v>
      </c>
      <c r="F8987">
        <v>0</v>
      </c>
      <c r="G8987">
        <v>87</v>
      </c>
      <c r="H8987">
        <v>4</v>
      </c>
      <c r="I8987">
        <v>23</v>
      </c>
      <c r="J8987">
        <v>0</v>
      </c>
      <c r="K8987">
        <f>_xlfn.XLOOKUP(FraudData[[#This Row],[amount]],AmountRules[Amount Min],AmountRules[Risk Points],,-1)</f>
        <v>0</v>
      </c>
      <c r="L8987">
        <f>_xlfn.XLOOKUP(FraudData[[#This Row],[transaction_hour]],TimeRules[Hour Min],TimeRules[Risk Points],,-1)</f>
        <v>1</v>
      </c>
      <c r="M8987">
        <f>_xlfn.XLOOKUP(FraudData[[#This Row],[foreign_transaction]],ForeignRules[Foreign Transaction],ForeignRules[Risk Points],0)</f>
        <v>0</v>
      </c>
      <c r="N8987">
        <f>_xlfn.XLOOKUP(FraudData[[#This Row],[location_mismatch]],Table10[Location Mismatch],Table10[Risk Points],0)</f>
        <v>0</v>
      </c>
      <c r="O8987">
        <f>_xlfn.XLOOKUP(FraudData[[#This Row],[device_trust_score]],DeviceRules[Device Min],DeviceRules[Risk Points],,-1)</f>
        <v>0</v>
      </c>
      <c r="P8987">
        <f>_xlfn.XLOOKUP(FraudData[[#This Row],[velocity_last_24h]],VelocityRules[Velocity Min],VelocityRules[Risk Points],,-1)</f>
        <v>0</v>
      </c>
      <c r="Q8987">
        <f>_xlfn.XLOOKUP(FraudData[[#This Row],[merchant_category]],MerchantRules[Merchant Category],MerchantRules[Risk Points],0)</f>
        <v>1</v>
      </c>
      <c r="R8987">
        <f>SUM(FraudData[[#This Row],[Amount Risk]:[Merchant Risk]])</f>
        <v>2</v>
      </c>
      <c r="S8987" t="str" cm="1">
        <f t="array" ref="S8987">_xlfn.IFS(FraudData[[#This Row],[Fraud Risk Score]]&gt;=8,"High Risk",FraudData[[#This Row],[Fraud Risk Score]]&gt;=6,"Medium Risk",TRUE,"Low Risk")</f>
        <v>Low Risk</v>
      </c>
    </row>
    <row r="8988" spans="1:19">
      <c r="A8988">
        <v>8987</v>
      </c>
      <c r="B8988">
        <v>84.9</v>
      </c>
      <c r="C8988">
        <v>5</v>
      </c>
      <c r="D8988" t="s">
        <v>50</v>
      </c>
      <c r="E8988">
        <v>0</v>
      </c>
      <c r="F8988">
        <v>0</v>
      </c>
      <c r="G8988">
        <v>86</v>
      </c>
      <c r="H8988">
        <v>1</v>
      </c>
      <c r="I8988">
        <v>22</v>
      </c>
      <c r="J8988">
        <v>0</v>
      </c>
      <c r="K8988">
        <f>_xlfn.XLOOKUP(FraudData[[#This Row],[amount]],AmountRules[Amount Min],AmountRules[Risk Points],,-1)</f>
        <v>0</v>
      </c>
      <c r="L8988">
        <f>_xlfn.XLOOKUP(FraudData[[#This Row],[transaction_hour]],TimeRules[Hour Min],TimeRules[Risk Points],,-1)</f>
        <v>0</v>
      </c>
      <c r="M8988">
        <f>_xlfn.XLOOKUP(FraudData[[#This Row],[foreign_transaction]],ForeignRules[Foreign Transaction],ForeignRules[Risk Points],0)</f>
        <v>0</v>
      </c>
      <c r="N8988">
        <f>_xlfn.XLOOKUP(FraudData[[#This Row],[location_mismatch]],Table10[Location Mismatch],Table10[Risk Points],0)</f>
        <v>0</v>
      </c>
      <c r="O8988">
        <f>_xlfn.XLOOKUP(FraudData[[#This Row],[device_trust_score]],DeviceRules[Device Min],DeviceRules[Risk Points],,-1)</f>
        <v>0</v>
      </c>
      <c r="P8988">
        <f>_xlfn.XLOOKUP(FraudData[[#This Row],[velocity_last_24h]],VelocityRules[Velocity Min],VelocityRules[Risk Points],,-1)</f>
        <v>0</v>
      </c>
      <c r="Q8988">
        <f>_xlfn.XLOOKUP(FraudData[[#This Row],[merchant_category]],MerchantRules[Merchant Category],MerchantRules[Risk Points],0)</f>
        <v>0</v>
      </c>
      <c r="R8988">
        <f>SUM(FraudData[[#This Row],[Amount Risk]:[Merchant Risk]])</f>
        <v>0</v>
      </c>
      <c r="S8988" t="str" cm="1">
        <f t="array" ref="S8988">_xlfn.IFS(FraudData[[#This Row],[Fraud Risk Score]]&gt;=8,"High Risk",FraudData[[#This Row],[Fraud Risk Score]]&gt;=6,"Medium Risk",TRUE,"Low Risk")</f>
        <v>Low Risk</v>
      </c>
    </row>
    <row r="8989" spans="1:19">
      <c r="A8989">
        <v>8988</v>
      </c>
      <c r="B8989">
        <v>514.41999999999996</v>
      </c>
      <c r="C8989">
        <v>12</v>
      </c>
      <c r="D8989" t="s">
        <v>47</v>
      </c>
      <c r="E8989">
        <v>0</v>
      </c>
      <c r="F8989">
        <v>0</v>
      </c>
      <c r="G8989">
        <v>52</v>
      </c>
      <c r="H8989">
        <v>3</v>
      </c>
      <c r="I8989">
        <v>28</v>
      </c>
      <c r="J8989">
        <v>0</v>
      </c>
      <c r="K8989">
        <f>_xlfn.XLOOKUP(FraudData[[#This Row],[amount]],AmountRules[Amount Min],AmountRules[Risk Points],,-1)</f>
        <v>1</v>
      </c>
      <c r="L8989">
        <f>_xlfn.XLOOKUP(FraudData[[#This Row],[transaction_hour]],TimeRules[Hour Min],TimeRules[Risk Points],,-1)</f>
        <v>0</v>
      </c>
      <c r="M8989">
        <f>_xlfn.XLOOKUP(FraudData[[#This Row],[foreign_transaction]],ForeignRules[Foreign Transaction],ForeignRules[Risk Points],0)</f>
        <v>0</v>
      </c>
      <c r="N8989">
        <f>_xlfn.XLOOKUP(FraudData[[#This Row],[location_mismatch]],Table10[Location Mismatch],Table10[Risk Points],0)</f>
        <v>0</v>
      </c>
      <c r="O8989">
        <f>_xlfn.XLOOKUP(FraudData[[#This Row],[device_trust_score]],DeviceRules[Device Min],DeviceRules[Risk Points],,-1)</f>
        <v>1</v>
      </c>
      <c r="P8989">
        <f>_xlfn.XLOOKUP(FraudData[[#This Row],[velocity_last_24h]],VelocityRules[Velocity Min],VelocityRules[Risk Points],,-1)</f>
        <v>0</v>
      </c>
      <c r="Q8989">
        <f>_xlfn.XLOOKUP(FraudData[[#This Row],[merchant_category]],MerchantRules[Merchant Category],MerchantRules[Risk Points],0)</f>
        <v>0</v>
      </c>
      <c r="R8989">
        <f>SUM(FraudData[[#This Row],[Amount Risk]:[Merchant Risk]])</f>
        <v>2</v>
      </c>
      <c r="S8989" t="str" cm="1">
        <f t="array" ref="S8989">_xlfn.IFS(FraudData[[#This Row],[Fraud Risk Score]]&gt;=8,"High Risk",FraudData[[#This Row],[Fraud Risk Score]]&gt;=6,"Medium Risk",TRUE,"Low Risk")</f>
        <v>Low Risk</v>
      </c>
    </row>
    <row r="8990" spans="1:19">
      <c r="A8990">
        <v>8989</v>
      </c>
      <c r="B8990">
        <v>306.66000000000003</v>
      </c>
      <c r="C8990">
        <v>4</v>
      </c>
      <c r="D8990" t="s">
        <v>48</v>
      </c>
      <c r="E8990">
        <v>0</v>
      </c>
      <c r="F8990">
        <v>0</v>
      </c>
      <c r="G8990">
        <v>79</v>
      </c>
      <c r="H8990">
        <v>0</v>
      </c>
      <c r="I8990">
        <v>24</v>
      </c>
      <c r="J8990">
        <v>0</v>
      </c>
      <c r="K8990">
        <f>_xlfn.XLOOKUP(FraudData[[#This Row],[amount]],AmountRules[Amount Min],AmountRules[Risk Points],,-1)</f>
        <v>0</v>
      </c>
      <c r="L8990">
        <f>_xlfn.XLOOKUP(FraudData[[#This Row],[transaction_hour]],TimeRules[Hour Min],TimeRules[Risk Points],,-1)</f>
        <v>0</v>
      </c>
      <c r="M8990">
        <f>_xlfn.XLOOKUP(FraudData[[#This Row],[foreign_transaction]],ForeignRules[Foreign Transaction],ForeignRules[Risk Points],0)</f>
        <v>0</v>
      </c>
      <c r="N8990">
        <f>_xlfn.XLOOKUP(FraudData[[#This Row],[location_mismatch]],Table10[Location Mismatch],Table10[Risk Points],0)</f>
        <v>0</v>
      </c>
      <c r="O8990">
        <f>_xlfn.XLOOKUP(FraudData[[#This Row],[device_trust_score]],DeviceRules[Device Min],DeviceRules[Risk Points],,-1)</f>
        <v>0</v>
      </c>
      <c r="P8990">
        <f>_xlfn.XLOOKUP(FraudData[[#This Row],[velocity_last_24h]],VelocityRules[Velocity Min],VelocityRules[Risk Points],,-1)</f>
        <v>0</v>
      </c>
      <c r="Q8990">
        <f>_xlfn.XLOOKUP(FraudData[[#This Row],[merchant_category]],MerchantRules[Merchant Category],MerchantRules[Risk Points],0)</f>
        <v>0</v>
      </c>
      <c r="R8990">
        <f>SUM(FraudData[[#This Row],[Amount Risk]:[Merchant Risk]])</f>
        <v>0</v>
      </c>
      <c r="S8990" t="str" cm="1">
        <f t="array" ref="S8990">_xlfn.IFS(FraudData[[#This Row],[Fraud Risk Score]]&gt;=8,"High Risk",FraudData[[#This Row],[Fraud Risk Score]]&gt;=6,"Medium Risk",TRUE,"Low Risk")</f>
        <v>Low Risk</v>
      </c>
    </row>
    <row r="8991" spans="1:19">
      <c r="A8991">
        <v>8990</v>
      </c>
      <c r="B8991">
        <v>159.47999999999999</v>
      </c>
      <c r="C8991">
        <v>12</v>
      </c>
      <c r="D8991" t="s">
        <v>50</v>
      </c>
      <c r="E8991">
        <v>0</v>
      </c>
      <c r="F8991">
        <v>0</v>
      </c>
      <c r="G8991">
        <v>99</v>
      </c>
      <c r="H8991">
        <v>2</v>
      </c>
      <c r="I8991">
        <v>27</v>
      </c>
      <c r="J8991">
        <v>0</v>
      </c>
      <c r="K8991">
        <f>_xlfn.XLOOKUP(FraudData[[#This Row],[amount]],AmountRules[Amount Min],AmountRules[Risk Points],,-1)</f>
        <v>0</v>
      </c>
      <c r="L8991">
        <f>_xlfn.XLOOKUP(FraudData[[#This Row],[transaction_hour]],TimeRules[Hour Min],TimeRules[Risk Points],,-1)</f>
        <v>0</v>
      </c>
      <c r="M8991">
        <f>_xlfn.XLOOKUP(FraudData[[#This Row],[foreign_transaction]],ForeignRules[Foreign Transaction],ForeignRules[Risk Points],0)</f>
        <v>0</v>
      </c>
      <c r="N8991">
        <f>_xlfn.XLOOKUP(FraudData[[#This Row],[location_mismatch]],Table10[Location Mismatch],Table10[Risk Points],0)</f>
        <v>0</v>
      </c>
      <c r="O8991">
        <f>_xlfn.XLOOKUP(FraudData[[#This Row],[device_trust_score]],DeviceRules[Device Min],DeviceRules[Risk Points],,-1)</f>
        <v>0</v>
      </c>
      <c r="P8991">
        <f>_xlfn.XLOOKUP(FraudData[[#This Row],[velocity_last_24h]],VelocityRules[Velocity Min],VelocityRules[Risk Points],,-1)</f>
        <v>0</v>
      </c>
      <c r="Q8991">
        <f>_xlfn.XLOOKUP(FraudData[[#This Row],[merchant_category]],MerchantRules[Merchant Category],MerchantRules[Risk Points],0)</f>
        <v>0</v>
      </c>
      <c r="R8991">
        <f>SUM(FraudData[[#This Row],[Amount Risk]:[Merchant Risk]])</f>
        <v>0</v>
      </c>
      <c r="S8991" t="str" cm="1">
        <f t="array" ref="S8991">_xlfn.IFS(FraudData[[#This Row],[Fraud Risk Score]]&gt;=8,"High Risk",FraudData[[#This Row],[Fraud Risk Score]]&gt;=6,"Medium Risk",TRUE,"Low Risk")</f>
        <v>Low Risk</v>
      </c>
    </row>
    <row r="8992" spans="1:19">
      <c r="A8992">
        <v>8991</v>
      </c>
      <c r="B8992">
        <v>52.31</v>
      </c>
      <c r="C8992">
        <v>9</v>
      </c>
      <c r="D8992" t="s">
        <v>50</v>
      </c>
      <c r="E8992">
        <v>0</v>
      </c>
      <c r="F8992">
        <v>0</v>
      </c>
      <c r="G8992">
        <v>66</v>
      </c>
      <c r="H8992">
        <v>1</v>
      </c>
      <c r="I8992">
        <v>35</v>
      </c>
      <c r="J8992">
        <v>0</v>
      </c>
      <c r="K8992">
        <f>_xlfn.XLOOKUP(FraudData[[#This Row],[amount]],AmountRules[Amount Min],AmountRules[Risk Points],,-1)</f>
        <v>0</v>
      </c>
      <c r="L8992">
        <f>_xlfn.XLOOKUP(FraudData[[#This Row],[transaction_hour]],TimeRules[Hour Min],TimeRules[Risk Points],,-1)</f>
        <v>0</v>
      </c>
      <c r="M8992">
        <f>_xlfn.XLOOKUP(FraudData[[#This Row],[foreign_transaction]],ForeignRules[Foreign Transaction],ForeignRules[Risk Points],0)</f>
        <v>0</v>
      </c>
      <c r="N8992">
        <f>_xlfn.XLOOKUP(FraudData[[#This Row],[location_mismatch]],Table10[Location Mismatch],Table10[Risk Points],0)</f>
        <v>0</v>
      </c>
      <c r="O8992">
        <f>_xlfn.XLOOKUP(FraudData[[#This Row],[device_trust_score]],DeviceRules[Device Min],DeviceRules[Risk Points],,-1)</f>
        <v>1</v>
      </c>
      <c r="P8992">
        <f>_xlfn.XLOOKUP(FraudData[[#This Row],[velocity_last_24h]],VelocityRules[Velocity Min],VelocityRules[Risk Points],,-1)</f>
        <v>0</v>
      </c>
      <c r="Q8992">
        <f>_xlfn.XLOOKUP(FraudData[[#This Row],[merchant_category]],MerchantRules[Merchant Category],MerchantRules[Risk Points],0)</f>
        <v>0</v>
      </c>
      <c r="R8992">
        <f>SUM(FraudData[[#This Row],[Amount Risk]:[Merchant Risk]])</f>
        <v>1</v>
      </c>
      <c r="S8992" t="str" cm="1">
        <f t="array" ref="S8992">_xlfn.IFS(FraudData[[#This Row],[Fraud Risk Score]]&gt;=8,"High Risk",FraudData[[#This Row],[Fraud Risk Score]]&gt;=6,"Medium Risk",TRUE,"Low Risk")</f>
        <v>Low Risk</v>
      </c>
    </row>
    <row r="8993" spans="1:19">
      <c r="A8993">
        <v>8992</v>
      </c>
      <c r="B8993">
        <v>41</v>
      </c>
      <c r="C8993">
        <v>2</v>
      </c>
      <c r="D8993" t="s">
        <v>48</v>
      </c>
      <c r="E8993">
        <v>0</v>
      </c>
      <c r="F8993">
        <v>0</v>
      </c>
      <c r="G8993">
        <v>85</v>
      </c>
      <c r="H8993">
        <v>3</v>
      </c>
      <c r="I8993">
        <v>57</v>
      </c>
      <c r="J8993">
        <v>0</v>
      </c>
      <c r="K8993">
        <f>_xlfn.XLOOKUP(FraudData[[#This Row],[amount]],AmountRules[Amount Min],AmountRules[Risk Points],,-1)</f>
        <v>0</v>
      </c>
      <c r="L8993">
        <f>_xlfn.XLOOKUP(FraudData[[#This Row],[transaction_hour]],TimeRules[Hour Min],TimeRules[Risk Points],,-1)</f>
        <v>3</v>
      </c>
      <c r="M8993">
        <f>_xlfn.XLOOKUP(FraudData[[#This Row],[foreign_transaction]],ForeignRules[Foreign Transaction],ForeignRules[Risk Points],0)</f>
        <v>0</v>
      </c>
      <c r="N8993">
        <f>_xlfn.XLOOKUP(FraudData[[#This Row],[location_mismatch]],Table10[Location Mismatch],Table10[Risk Points],0)</f>
        <v>0</v>
      </c>
      <c r="O8993">
        <f>_xlfn.XLOOKUP(FraudData[[#This Row],[device_trust_score]],DeviceRules[Device Min],DeviceRules[Risk Points],,-1)</f>
        <v>0</v>
      </c>
      <c r="P8993">
        <f>_xlfn.XLOOKUP(FraudData[[#This Row],[velocity_last_24h]],VelocityRules[Velocity Min],VelocityRules[Risk Points],,-1)</f>
        <v>0</v>
      </c>
      <c r="Q8993">
        <f>_xlfn.XLOOKUP(FraudData[[#This Row],[merchant_category]],MerchantRules[Merchant Category],MerchantRules[Risk Points],0)</f>
        <v>0</v>
      </c>
      <c r="R8993">
        <f>SUM(FraudData[[#This Row],[Amount Risk]:[Merchant Risk]])</f>
        <v>3</v>
      </c>
      <c r="S8993" t="str" cm="1">
        <f t="array" ref="S8993">_xlfn.IFS(FraudData[[#This Row],[Fraud Risk Score]]&gt;=8,"High Risk",FraudData[[#This Row],[Fraud Risk Score]]&gt;=6,"Medium Risk",TRUE,"Low Risk")</f>
        <v>Low Risk</v>
      </c>
    </row>
    <row r="8994" spans="1:19">
      <c r="A8994">
        <v>8993</v>
      </c>
      <c r="B8994">
        <v>74.900000000000006</v>
      </c>
      <c r="C8994">
        <v>22</v>
      </c>
      <c r="D8994" t="s">
        <v>46</v>
      </c>
      <c r="E8994">
        <v>0</v>
      </c>
      <c r="F8994">
        <v>0</v>
      </c>
      <c r="G8994">
        <v>62</v>
      </c>
      <c r="H8994">
        <v>3</v>
      </c>
      <c r="I8994">
        <v>50</v>
      </c>
      <c r="J8994">
        <v>0</v>
      </c>
      <c r="K8994">
        <f>_xlfn.XLOOKUP(FraudData[[#This Row],[amount]],AmountRules[Amount Min],AmountRules[Risk Points],,-1)</f>
        <v>0</v>
      </c>
      <c r="L8994">
        <f>_xlfn.XLOOKUP(FraudData[[#This Row],[transaction_hour]],TimeRules[Hour Min],TimeRules[Risk Points],,-1)</f>
        <v>0</v>
      </c>
      <c r="M8994">
        <f>_xlfn.XLOOKUP(FraudData[[#This Row],[foreign_transaction]],ForeignRules[Foreign Transaction],ForeignRules[Risk Points],0)</f>
        <v>0</v>
      </c>
      <c r="N8994">
        <f>_xlfn.XLOOKUP(FraudData[[#This Row],[location_mismatch]],Table10[Location Mismatch],Table10[Risk Points],0)</f>
        <v>0</v>
      </c>
      <c r="O8994">
        <f>_xlfn.XLOOKUP(FraudData[[#This Row],[device_trust_score]],DeviceRules[Device Min],DeviceRules[Risk Points],,-1)</f>
        <v>1</v>
      </c>
      <c r="P8994">
        <f>_xlfn.XLOOKUP(FraudData[[#This Row],[velocity_last_24h]],VelocityRules[Velocity Min],VelocityRules[Risk Points],,-1)</f>
        <v>0</v>
      </c>
      <c r="Q8994">
        <f>_xlfn.XLOOKUP(FraudData[[#This Row],[merchant_category]],MerchantRules[Merchant Category],MerchantRules[Risk Points],0)</f>
        <v>0</v>
      </c>
      <c r="R8994">
        <f>SUM(FraudData[[#This Row],[Amount Risk]:[Merchant Risk]])</f>
        <v>1</v>
      </c>
      <c r="S8994" t="str" cm="1">
        <f t="array" ref="S8994">_xlfn.IFS(FraudData[[#This Row],[Fraud Risk Score]]&gt;=8,"High Risk",FraudData[[#This Row],[Fraud Risk Score]]&gt;=6,"Medium Risk",TRUE,"Low Risk")</f>
        <v>Low Risk</v>
      </c>
    </row>
    <row r="8995" spans="1:19">
      <c r="A8995">
        <v>8994</v>
      </c>
      <c r="B8995">
        <v>116.52</v>
      </c>
      <c r="C8995">
        <v>12</v>
      </c>
      <c r="D8995" t="s">
        <v>46</v>
      </c>
      <c r="E8995">
        <v>0</v>
      </c>
      <c r="F8995">
        <v>0</v>
      </c>
      <c r="G8995">
        <v>29</v>
      </c>
      <c r="H8995">
        <v>1</v>
      </c>
      <c r="I8995">
        <v>32</v>
      </c>
      <c r="J8995">
        <v>0</v>
      </c>
      <c r="K8995">
        <f>_xlfn.XLOOKUP(FraudData[[#This Row],[amount]],AmountRules[Amount Min],AmountRules[Risk Points],,-1)</f>
        <v>0</v>
      </c>
      <c r="L8995">
        <f>_xlfn.XLOOKUP(FraudData[[#This Row],[transaction_hour]],TimeRules[Hour Min],TimeRules[Risk Points],,-1)</f>
        <v>0</v>
      </c>
      <c r="M8995">
        <f>_xlfn.XLOOKUP(FraudData[[#This Row],[foreign_transaction]],ForeignRules[Foreign Transaction],ForeignRules[Risk Points],0)</f>
        <v>0</v>
      </c>
      <c r="N8995">
        <f>_xlfn.XLOOKUP(FraudData[[#This Row],[location_mismatch]],Table10[Location Mismatch],Table10[Risk Points],0)</f>
        <v>0</v>
      </c>
      <c r="O8995">
        <f>_xlfn.XLOOKUP(FraudData[[#This Row],[device_trust_score]],DeviceRules[Device Min],DeviceRules[Risk Points],,-1)</f>
        <v>3</v>
      </c>
      <c r="P8995">
        <f>_xlfn.XLOOKUP(FraudData[[#This Row],[velocity_last_24h]],VelocityRules[Velocity Min],VelocityRules[Risk Points],,-1)</f>
        <v>0</v>
      </c>
      <c r="Q8995">
        <f>_xlfn.XLOOKUP(FraudData[[#This Row],[merchant_category]],MerchantRules[Merchant Category],MerchantRules[Risk Points],0)</f>
        <v>0</v>
      </c>
      <c r="R8995">
        <f>SUM(FraudData[[#This Row],[Amount Risk]:[Merchant Risk]])</f>
        <v>3</v>
      </c>
      <c r="S8995" t="str" cm="1">
        <f t="array" ref="S8995">_xlfn.IFS(FraudData[[#This Row],[Fraud Risk Score]]&gt;=8,"High Risk",FraudData[[#This Row],[Fraud Risk Score]]&gt;=6,"Medium Risk",TRUE,"Low Risk")</f>
        <v>Low Risk</v>
      </c>
    </row>
    <row r="8996" spans="1:19">
      <c r="A8996">
        <v>8995</v>
      </c>
      <c r="B8996">
        <v>63.19</v>
      </c>
      <c r="C8996">
        <v>11</v>
      </c>
      <c r="D8996" t="s">
        <v>48</v>
      </c>
      <c r="E8996">
        <v>0</v>
      </c>
      <c r="F8996">
        <v>0</v>
      </c>
      <c r="G8996">
        <v>72</v>
      </c>
      <c r="H8996">
        <v>3</v>
      </c>
      <c r="I8996">
        <v>28</v>
      </c>
      <c r="J8996">
        <v>0</v>
      </c>
      <c r="K8996">
        <f>_xlfn.XLOOKUP(FraudData[[#This Row],[amount]],AmountRules[Amount Min],AmountRules[Risk Points],,-1)</f>
        <v>0</v>
      </c>
      <c r="L8996">
        <f>_xlfn.XLOOKUP(FraudData[[#This Row],[transaction_hour]],TimeRules[Hour Min],TimeRules[Risk Points],,-1)</f>
        <v>0</v>
      </c>
      <c r="M8996">
        <f>_xlfn.XLOOKUP(FraudData[[#This Row],[foreign_transaction]],ForeignRules[Foreign Transaction],ForeignRules[Risk Points],0)</f>
        <v>0</v>
      </c>
      <c r="N8996">
        <f>_xlfn.XLOOKUP(FraudData[[#This Row],[location_mismatch]],Table10[Location Mismatch],Table10[Risk Points],0)</f>
        <v>0</v>
      </c>
      <c r="O8996">
        <f>_xlfn.XLOOKUP(FraudData[[#This Row],[device_trust_score]],DeviceRules[Device Min],DeviceRules[Risk Points],,-1)</f>
        <v>0</v>
      </c>
      <c r="P8996">
        <f>_xlfn.XLOOKUP(FraudData[[#This Row],[velocity_last_24h]],VelocityRules[Velocity Min],VelocityRules[Risk Points],,-1)</f>
        <v>0</v>
      </c>
      <c r="Q8996">
        <f>_xlfn.XLOOKUP(FraudData[[#This Row],[merchant_category]],MerchantRules[Merchant Category],MerchantRules[Risk Points],0)</f>
        <v>0</v>
      </c>
      <c r="R8996">
        <f>SUM(FraudData[[#This Row],[Amount Risk]:[Merchant Risk]])</f>
        <v>0</v>
      </c>
      <c r="S8996" t="str" cm="1">
        <f t="array" ref="S8996">_xlfn.IFS(FraudData[[#This Row],[Fraud Risk Score]]&gt;=8,"High Risk",FraudData[[#This Row],[Fraud Risk Score]]&gt;=6,"Medium Risk",TRUE,"Low Risk")</f>
        <v>Low Risk</v>
      </c>
    </row>
    <row r="8997" spans="1:19">
      <c r="A8997">
        <v>8996</v>
      </c>
      <c r="B8997">
        <v>130.22</v>
      </c>
      <c r="C8997">
        <v>3</v>
      </c>
      <c r="D8997" t="s">
        <v>49</v>
      </c>
      <c r="E8997">
        <v>0</v>
      </c>
      <c r="F8997">
        <v>0</v>
      </c>
      <c r="G8997">
        <v>59</v>
      </c>
      <c r="H8997">
        <v>4</v>
      </c>
      <c r="I8997">
        <v>35</v>
      </c>
      <c r="J8997">
        <v>0</v>
      </c>
      <c r="K8997">
        <f>_xlfn.XLOOKUP(FraudData[[#This Row],[amount]],AmountRules[Amount Min],AmountRules[Risk Points],,-1)</f>
        <v>0</v>
      </c>
      <c r="L8997">
        <f>_xlfn.XLOOKUP(FraudData[[#This Row],[transaction_hour]],TimeRules[Hour Min],TimeRules[Risk Points],,-1)</f>
        <v>3</v>
      </c>
      <c r="M8997">
        <f>_xlfn.XLOOKUP(FraudData[[#This Row],[foreign_transaction]],ForeignRules[Foreign Transaction],ForeignRules[Risk Points],0)</f>
        <v>0</v>
      </c>
      <c r="N8997">
        <f>_xlfn.XLOOKUP(FraudData[[#This Row],[location_mismatch]],Table10[Location Mismatch],Table10[Risk Points],0)</f>
        <v>0</v>
      </c>
      <c r="O8997">
        <f>_xlfn.XLOOKUP(FraudData[[#This Row],[device_trust_score]],DeviceRules[Device Min],DeviceRules[Risk Points],,-1)</f>
        <v>1</v>
      </c>
      <c r="P8997">
        <f>_xlfn.XLOOKUP(FraudData[[#This Row],[velocity_last_24h]],VelocityRules[Velocity Min],VelocityRules[Risk Points],,-1)</f>
        <v>0</v>
      </c>
      <c r="Q8997">
        <f>_xlfn.XLOOKUP(FraudData[[#This Row],[merchant_category]],MerchantRules[Merchant Category],MerchantRules[Risk Points],0)</f>
        <v>1</v>
      </c>
      <c r="R8997">
        <f>SUM(FraudData[[#This Row],[Amount Risk]:[Merchant Risk]])</f>
        <v>5</v>
      </c>
      <c r="S8997" t="str" cm="1">
        <f t="array" ref="S8997">_xlfn.IFS(FraudData[[#This Row],[Fraud Risk Score]]&gt;=8,"High Risk",FraudData[[#This Row],[Fraud Risk Score]]&gt;=6,"Medium Risk",TRUE,"Low Risk")</f>
        <v>Low Risk</v>
      </c>
    </row>
    <row r="8998" spans="1:19">
      <c r="A8998">
        <v>8997</v>
      </c>
      <c r="B8998">
        <v>32.54</v>
      </c>
      <c r="C8998">
        <v>9</v>
      </c>
      <c r="D8998" t="s">
        <v>47</v>
      </c>
      <c r="E8998">
        <v>0</v>
      </c>
      <c r="F8998">
        <v>0</v>
      </c>
      <c r="G8998">
        <v>72</v>
      </c>
      <c r="H8998">
        <v>3</v>
      </c>
      <c r="I8998">
        <v>46</v>
      </c>
      <c r="J8998">
        <v>0</v>
      </c>
      <c r="K8998">
        <f>_xlfn.XLOOKUP(FraudData[[#This Row],[amount]],AmountRules[Amount Min],AmountRules[Risk Points],,-1)</f>
        <v>0</v>
      </c>
      <c r="L8998">
        <f>_xlfn.XLOOKUP(FraudData[[#This Row],[transaction_hour]],TimeRules[Hour Min],TimeRules[Risk Points],,-1)</f>
        <v>0</v>
      </c>
      <c r="M8998">
        <f>_xlfn.XLOOKUP(FraudData[[#This Row],[foreign_transaction]],ForeignRules[Foreign Transaction],ForeignRules[Risk Points],0)</f>
        <v>0</v>
      </c>
      <c r="N8998">
        <f>_xlfn.XLOOKUP(FraudData[[#This Row],[location_mismatch]],Table10[Location Mismatch],Table10[Risk Points],0)</f>
        <v>0</v>
      </c>
      <c r="O8998">
        <f>_xlfn.XLOOKUP(FraudData[[#This Row],[device_trust_score]],DeviceRules[Device Min],DeviceRules[Risk Points],,-1)</f>
        <v>0</v>
      </c>
      <c r="P8998">
        <f>_xlfn.XLOOKUP(FraudData[[#This Row],[velocity_last_24h]],VelocityRules[Velocity Min],VelocityRules[Risk Points],,-1)</f>
        <v>0</v>
      </c>
      <c r="Q8998">
        <f>_xlfn.XLOOKUP(FraudData[[#This Row],[merchant_category]],MerchantRules[Merchant Category],MerchantRules[Risk Points],0)</f>
        <v>0</v>
      </c>
      <c r="R8998">
        <f>SUM(FraudData[[#This Row],[Amount Risk]:[Merchant Risk]])</f>
        <v>0</v>
      </c>
      <c r="S8998" t="str" cm="1">
        <f t="array" ref="S8998">_xlfn.IFS(FraudData[[#This Row],[Fraud Risk Score]]&gt;=8,"High Risk",FraudData[[#This Row],[Fraud Risk Score]]&gt;=6,"Medium Risk",TRUE,"Low Risk")</f>
        <v>Low Risk</v>
      </c>
    </row>
    <row r="8999" spans="1:19">
      <c r="A8999">
        <v>8998</v>
      </c>
      <c r="B8999">
        <v>684.67</v>
      </c>
      <c r="C8999">
        <v>2</v>
      </c>
      <c r="D8999" t="s">
        <v>46</v>
      </c>
      <c r="E8999">
        <v>0</v>
      </c>
      <c r="F8999">
        <v>0</v>
      </c>
      <c r="G8999">
        <v>38</v>
      </c>
      <c r="H8999">
        <v>1</v>
      </c>
      <c r="I8999">
        <v>20</v>
      </c>
      <c r="J8999">
        <v>0</v>
      </c>
      <c r="K8999">
        <f>_xlfn.XLOOKUP(FraudData[[#This Row],[amount]],AmountRules[Amount Min],AmountRules[Risk Points],,-1)</f>
        <v>1</v>
      </c>
      <c r="L8999">
        <f>_xlfn.XLOOKUP(FraudData[[#This Row],[transaction_hour]],TimeRules[Hour Min],TimeRules[Risk Points],,-1)</f>
        <v>3</v>
      </c>
      <c r="M8999">
        <f>_xlfn.XLOOKUP(FraudData[[#This Row],[foreign_transaction]],ForeignRules[Foreign Transaction],ForeignRules[Risk Points],0)</f>
        <v>0</v>
      </c>
      <c r="N8999">
        <f>_xlfn.XLOOKUP(FraudData[[#This Row],[location_mismatch]],Table10[Location Mismatch],Table10[Risk Points],0)</f>
        <v>0</v>
      </c>
      <c r="O8999">
        <f>_xlfn.XLOOKUP(FraudData[[#This Row],[device_trust_score]],DeviceRules[Device Min],DeviceRules[Risk Points],,-1)</f>
        <v>2</v>
      </c>
      <c r="P8999">
        <f>_xlfn.XLOOKUP(FraudData[[#This Row],[velocity_last_24h]],VelocityRules[Velocity Min],VelocityRules[Risk Points],,-1)</f>
        <v>0</v>
      </c>
      <c r="Q8999">
        <f>_xlfn.XLOOKUP(FraudData[[#This Row],[merchant_category]],MerchantRules[Merchant Category],MerchantRules[Risk Points],0)</f>
        <v>0</v>
      </c>
      <c r="R8999">
        <f>SUM(FraudData[[#This Row],[Amount Risk]:[Merchant Risk]])</f>
        <v>6</v>
      </c>
      <c r="S8999" t="str" cm="1">
        <f t="array" ref="S8999">_xlfn.IFS(FraudData[[#This Row],[Fraud Risk Score]]&gt;=8,"High Risk",FraudData[[#This Row],[Fraud Risk Score]]&gt;=6,"Medium Risk",TRUE,"Low Risk")</f>
        <v>Medium Risk</v>
      </c>
    </row>
    <row r="9000" spans="1:19">
      <c r="A9000">
        <v>8999</v>
      </c>
      <c r="B9000">
        <v>20.56</v>
      </c>
      <c r="C9000">
        <v>16</v>
      </c>
      <c r="D9000" t="s">
        <v>47</v>
      </c>
      <c r="E9000">
        <v>0</v>
      </c>
      <c r="F9000">
        <v>0</v>
      </c>
      <c r="G9000">
        <v>78</v>
      </c>
      <c r="H9000">
        <v>1</v>
      </c>
      <c r="I9000">
        <v>47</v>
      </c>
      <c r="J9000">
        <v>0</v>
      </c>
      <c r="K9000">
        <f>_xlfn.XLOOKUP(FraudData[[#This Row],[amount]],AmountRules[Amount Min],AmountRules[Risk Points],,-1)</f>
        <v>0</v>
      </c>
      <c r="L9000">
        <f>_xlfn.XLOOKUP(FraudData[[#This Row],[transaction_hour]],TimeRules[Hour Min],TimeRules[Risk Points],,-1)</f>
        <v>0</v>
      </c>
      <c r="M9000">
        <f>_xlfn.XLOOKUP(FraudData[[#This Row],[foreign_transaction]],ForeignRules[Foreign Transaction],ForeignRules[Risk Points],0)</f>
        <v>0</v>
      </c>
      <c r="N9000">
        <f>_xlfn.XLOOKUP(FraudData[[#This Row],[location_mismatch]],Table10[Location Mismatch],Table10[Risk Points],0)</f>
        <v>0</v>
      </c>
      <c r="O9000">
        <f>_xlfn.XLOOKUP(FraudData[[#This Row],[device_trust_score]],DeviceRules[Device Min],DeviceRules[Risk Points],,-1)</f>
        <v>0</v>
      </c>
      <c r="P9000">
        <f>_xlfn.XLOOKUP(FraudData[[#This Row],[velocity_last_24h]],VelocityRules[Velocity Min],VelocityRules[Risk Points],,-1)</f>
        <v>0</v>
      </c>
      <c r="Q9000">
        <f>_xlfn.XLOOKUP(FraudData[[#This Row],[merchant_category]],MerchantRules[Merchant Category],MerchantRules[Risk Points],0)</f>
        <v>0</v>
      </c>
      <c r="R9000">
        <f>SUM(FraudData[[#This Row],[Amount Risk]:[Merchant Risk]])</f>
        <v>0</v>
      </c>
      <c r="S9000" t="str" cm="1">
        <f t="array" ref="S9000">_xlfn.IFS(FraudData[[#This Row],[Fraud Risk Score]]&gt;=8,"High Risk",FraudData[[#This Row],[Fraud Risk Score]]&gt;=6,"Medium Risk",TRUE,"Low Risk")</f>
        <v>Low Risk</v>
      </c>
    </row>
    <row r="9001" spans="1:19">
      <c r="A9001">
        <v>9000</v>
      </c>
      <c r="B9001">
        <v>483.74</v>
      </c>
      <c r="C9001">
        <v>8</v>
      </c>
      <c r="D9001" t="s">
        <v>50</v>
      </c>
      <c r="E9001">
        <v>0</v>
      </c>
      <c r="F9001">
        <v>0</v>
      </c>
      <c r="G9001">
        <v>50</v>
      </c>
      <c r="H9001">
        <v>4</v>
      </c>
      <c r="I9001">
        <v>68</v>
      </c>
      <c r="J9001">
        <v>0</v>
      </c>
      <c r="K9001">
        <f>_xlfn.XLOOKUP(FraudData[[#This Row],[amount]],AmountRules[Amount Min],AmountRules[Risk Points],,-1)</f>
        <v>0</v>
      </c>
      <c r="L9001">
        <f>_xlfn.XLOOKUP(FraudData[[#This Row],[transaction_hour]],TimeRules[Hour Min],TimeRules[Risk Points],,-1)</f>
        <v>0</v>
      </c>
      <c r="M9001">
        <f>_xlfn.XLOOKUP(FraudData[[#This Row],[foreign_transaction]],ForeignRules[Foreign Transaction],ForeignRules[Risk Points],0)</f>
        <v>0</v>
      </c>
      <c r="N9001">
        <f>_xlfn.XLOOKUP(FraudData[[#This Row],[location_mismatch]],Table10[Location Mismatch],Table10[Risk Points],0)</f>
        <v>0</v>
      </c>
      <c r="O9001">
        <f>_xlfn.XLOOKUP(FraudData[[#This Row],[device_trust_score]],DeviceRules[Device Min],DeviceRules[Risk Points],,-1)</f>
        <v>1</v>
      </c>
      <c r="P9001">
        <f>_xlfn.XLOOKUP(FraudData[[#This Row],[velocity_last_24h]],VelocityRules[Velocity Min],VelocityRules[Risk Points],,-1)</f>
        <v>0</v>
      </c>
      <c r="Q9001">
        <f>_xlfn.XLOOKUP(FraudData[[#This Row],[merchant_category]],MerchantRules[Merchant Category],MerchantRules[Risk Points],0)</f>
        <v>0</v>
      </c>
      <c r="R9001">
        <f>SUM(FraudData[[#This Row],[Amount Risk]:[Merchant Risk]])</f>
        <v>1</v>
      </c>
      <c r="S9001" t="str" cm="1">
        <f t="array" ref="S9001">_xlfn.IFS(FraudData[[#This Row],[Fraud Risk Score]]&gt;=8,"High Risk",FraudData[[#This Row],[Fraud Risk Score]]&gt;=6,"Medium Risk",TRUE,"Low Risk")</f>
        <v>Low Risk</v>
      </c>
    </row>
    <row r="9002" spans="1:19">
      <c r="A9002">
        <v>9001</v>
      </c>
      <c r="B9002">
        <v>440.73</v>
      </c>
      <c r="C9002">
        <v>0</v>
      </c>
      <c r="D9002" t="s">
        <v>50</v>
      </c>
      <c r="E9002">
        <v>0</v>
      </c>
      <c r="F9002">
        <v>0</v>
      </c>
      <c r="G9002">
        <v>67</v>
      </c>
      <c r="H9002">
        <v>2</v>
      </c>
      <c r="I9002">
        <v>30</v>
      </c>
      <c r="J9002">
        <v>0</v>
      </c>
      <c r="K9002">
        <f>_xlfn.XLOOKUP(FraudData[[#This Row],[amount]],AmountRules[Amount Min],AmountRules[Risk Points],,-1)</f>
        <v>0</v>
      </c>
      <c r="L9002">
        <f>_xlfn.XLOOKUP(FraudData[[#This Row],[transaction_hour]],TimeRules[Hour Min],TimeRules[Risk Points],,-1)</f>
        <v>3</v>
      </c>
      <c r="M9002">
        <f>_xlfn.XLOOKUP(FraudData[[#This Row],[foreign_transaction]],ForeignRules[Foreign Transaction],ForeignRules[Risk Points],0)</f>
        <v>0</v>
      </c>
      <c r="N9002">
        <f>_xlfn.XLOOKUP(FraudData[[#This Row],[location_mismatch]],Table10[Location Mismatch],Table10[Risk Points],0)</f>
        <v>0</v>
      </c>
      <c r="O9002">
        <f>_xlfn.XLOOKUP(FraudData[[#This Row],[device_trust_score]],DeviceRules[Device Min],DeviceRules[Risk Points],,-1)</f>
        <v>1</v>
      </c>
      <c r="P9002">
        <f>_xlfn.XLOOKUP(FraudData[[#This Row],[velocity_last_24h]],VelocityRules[Velocity Min],VelocityRules[Risk Points],,-1)</f>
        <v>0</v>
      </c>
      <c r="Q9002">
        <f>_xlfn.XLOOKUP(FraudData[[#This Row],[merchant_category]],MerchantRules[Merchant Category],MerchantRules[Risk Points],0)</f>
        <v>0</v>
      </c>
      <c r="R9002">
        <f>SUM(FraudData[[#This Row],[Amount Risk]:[Merchant Risk]])</f>
        <v>4</v>
      </c>
      <c r="S9002" t="str" cm="1">
        <f t="array" ref="S9002">_xlfn.IFS(FraudData[[#This Row],[Fraud Risk Score]]&gt;=8,"High Risk",FraudData[[#This Row],[Fraud Risk Score]]&gt;=6,"Medium Risk",TRUE,"Low Risk")</f>
        <v>Low Risk</v>
      </c>
    </row>
    <row r="9003" spans="1:19">
      <c r="A9003">
        <v>9002</v>
      </c>
      <c r="B9003">
        <v>134.13999999999999</v>
      </c>
      <c r="C9003">
        <v>17</v>
      </c>
      <c r="D9003" t="s">
        <v>48</v>
      </c>
      <c r="E9003">
        <v>0</v>
      </c>
      <c r="F9003">
        <v>0</v>
      </c>
      <c r="G9003">
        <v>66</v>
      </c>
      <c r="H9003">
        <v>1</v>
      </c>
      <c r="I9003">
        <v>43</v>
      </c>
      <c r="J9003">
        <v>0</v>
      </c>
      <c r="K9003">
        <f>_xlfn.XLOOKUP(FraudData[[#This Row],[amount]],AmountRules[Amount Min],AmountRules[Risk Points],,-1)</f>
        <v>0</v>
      </c>
      <c r="L9003">
        <f>_xlfn.XLOOKUP(FraudData[[#This Row],[transaction_hour]],TimeRules[Hour Min],TimeRules[Risk Points],,-1)</f>
        <v>0</v>
      </c>
      <c r="M9003">
        <f>_xlfn.XLOOKUP(FraudData[[#This Row],[foreign_transaction]],ForeignRules[Foreign Transaction],ForeignRules[Risk Points],0)</f>
        <v>0</v>
      </c>
      <c r="N9003">
        <f>_xlfn.XLOOKUP(FraudData[[#This Row],[location_mismatch]],Table10[Location Mismatch],Table10[Risk Points],0)</f>
        <v>0</v>
      </c>
      <c r="O9003">
        <f>_xlfn.XLOOKUP(FraudData[[#This Row],[device_trust_score]],DeviceRules[Device Min],DeviceRules[Risk Points],,-1)</f>
        <v>1</v>
      </c>
      <c r="P9003">
        <f>_xlfn.XLOOKUP(FraudData[[#This Row],[velocity_last_24h]],VelocityRules[Velocity Min],VelocityRules[Risk Points],,-1)</f>
        <v>0</v>
      </c>
      <c r="Q9003">
        <f>_xlfn.XLOOKUP(FraudData[[#This Row],[merchant_category]],MerchantRules[Merchant Category],MerchantRules[Risk Points],0)</f>
        <v>0</v>
      </c>
      <c r="R9003">
        <f>SUM(FraudData[[#This Row],[Amount Risk]:[Merchant Risk]])</f>
        <v>1</v>
      </c>
      <c r="S9003" t="str" cm="1">
        <f t="array" ref="S9003">_xlfn.IFS(FraudData[[#This Row],[Fraud Risk Score]]&gt;=8,"High Risk",FraudData[[#This Row],[Fraud Risk Score]]&gt;=6,"Medium Risk",TRUE,"Low Risk")</f>
        <v>Low Risk</v>
      </c>
    </row>
    <row r="9004" spans="1:19">
      <c r="A9004">
        <v>9003</v>
      </c>
      <c r="B9004">
        <v>232.32</v>
      </c>
      <c r="C9004">
        <v>8</v>
      </c>
      <c r="D9004" t="s">
        <v>48</v>
      </c>
      <c r="E9004">
        <v>0</v>
      </c>
      <c r="F9004">
        <v>0</v>
      </c>
      <c r="G9004">
        <v>42</v>
      </c>
      <c r="H9004">
        <v>1</v>
      </c>
      <c r="I9004">
        <v>36</v>
      </c>
      <c r="J9004">
        <v>0</v>
      </c>
      <c r="K9004">
        <f>_xlfn.XLOOKUP(FraudData[[#This Row],[amount]],AmountRules[Amount Min],AmountRules[Risk Points],,-1)</f>
        <v>0</v>
      </c>
      <c r="L9004">
        <f>_xlfn.XLOOKUP(FraudData[[#This Row],[transaction_hour]],TimeRules[Hour Min],TimeRules[Risk Points],,-1)</f>
        <v>0</v>
      </c>
      <c r="M9004">
        <f>_xlfn.XLOOKUP(FraudData[[#This Row],[foreign_transaction]],ForeignRules[Foreign Transaction],ForeignRules[Risk Points],0)</f>
        <v>0</v>
      </c>
      <c r="N9004">
        <f>_xlfn.XLOOKUP(FraudData[[#This Row],[location_mismatch]],Table10[Location Mismatch],Table10[Risk Points],0)</f>
        <v>0</v>
      </c>
      <c r="O9004">
        <f>_xlfn.XLOOKUP(FraudData[[#This Row],[device_trust_score]],DeviceRules[Device Min],DeviceRules[Risk Points],,-1)</f>
        <v>2</v>
      </c>
      <c r="P9004">
        <f>_xlfn.XLOOKUP(FraudData[[#This Row],[velocity_last_24h]],VelocityRules[Velocity Min],VelocityRules[Risk Points],,-1)</f>
        <v>0</v>
      </c>
      <c r="Q9004">
        <f>_xlfn.XLOOKUP(FraudData[[#This Row],[merchant_category]],MerchantRules[Merchant Category],MerchantRules[Risk Points],0)</f>
        <v>0</v>
      </c>
      <c r="R9004">
        <f>SUM(FraudData[[#This Row],[Amount Risk]:[Merchant Risk]])</f>
        <v>2</v>
      </c>
      <c r="S9004" t="str" cm="1">
        <f t="array" ref="S9004">_xlfn.IFS(FraudData[[#This Row],[Fraud Risk Score]]&gt;=8,"High Risk",FraudData[[#This Row],[Fraud Risk Score]]&gt;=6,"Medium Risk",TRUE,"Low Risk")</f>
        <v>Low Risk</v>
      </c>
    </row>
    <row r="9005" spans="1:19">
      <c r="A9005">
        <v>9004</v>
      </c>
      <c r="B9005">
        <v>103.1</v>
      </c>
      <c r="C9005">
        <v>20</v>
      </c>
      <c r="D9005" t="s">
        <v>48</v>
      </c>
      <c r="E9005">
        <v>0</v>
      </c>
      <c r="F9005">
        <v>0</v>
      </c>
      <c r="G9005">
        <v>79</v>
      </c>
      <c r="H9005">
        <v>2</v>
      </c>
      <c r="I9005">
        <v>28</v>
      </c>
      <c r="J9005">
        <v>0</v>
      </c>
      <c r="K9005">
        <f>_xlfn.XLOOKUP(FraudData[[#This Row],[amount]],AmountRules[Amount Min],AmountRules[Risk Points],,-1)</f>
        <v>0</v>
      </c>
      <c r="L9005">
        <f>_xlfn.XLOOKUP(FraudData[[#This Row],[transaction_hour]],TimeRules[Hour Min],TimeRules[Risk Points],,-1)</f>
        <v>0</v>
      </c>
      <c r="M9005">
        <f>_xlfn.XLOOKUP(FraudData[[#This Row],[foreign_transaction]],ForeignRules[Foreign Transaction],ForeignRules[Risk Points],0)</f>
        <v>0</v>
      </c>
      <c r="N9005">
        <f>_xlfn.XLOOKUP(FraudData[[#This Row],[location_mismatch]],Table10[Location Mismatch],Table10[Risk Points],0)</f>
        <v>0</v>
      </c>
      <c r="O9005">
        <f>_xlfn.XLOOKUP(FraudData[[#This Row],[device_trust_score]],DeviceRules[Device Min],DeviceRules[Risk Points],,-1)</f>
        <v>0</v>
      </c>
      <c r="P9005">
        <f>_xlfn.XLOOKUP(FraudData[[#This Row],[velocity_last_24h]],VelocityRules[Velocity Min],VelocityRules[Risk Points],,-1)</f>
        <v>0</v>
      </c>
      <c r="Q9005">
        <f>_xlfn.XLOOKUP(FraudData[[#This Row],[merchant_category]],MerchantRules[Merchant Category],MerchantRules[Risk Points],0)</f>
        <v>0</v>
      </c>
      <c r="R9005">
        <f>SUM(FraudData[[#This Row],[Amount Risk]:[Merchant Risk]])</f>
        <v>0</v>
      </c>
      <c r="S9005" t="str" cm="1">
        <f t="array" ref="S9005">_xlfn.IFS(FraudData[[#This Row],[Fraud Risk Score]]&gt;=8,"High Risk",FraudData[[#This Row],[Fraud Risk Score]]&gt;=6,"Medium Risk",TRUE,"Low Risk")</f>
        <v>Low Risk</v>
      </c>
    </row>
    <row r="9006" spans="1:19">
      <c r="A9006">
        <v>9005</v>
      </c>
      <c r="B9006">
        <v>178.98</v>
      </c>
      <c r="C9006">
        <v>19</v>
      </c>
      <c r="D9006" t="s">
        <v>46</v>
      </c>
      <c r="E9006">
        <v>0</v>
      </c>
      <c r="F9006">
        <v>1</v>
      </c>
      <c r="G9006">
        <v>74</v>
      </c>
      <c r="H9006">
        <v>4</v>
      </c>
      <c r="I9006">
        <v>22</v>
      </c>
      <c r="J9006">
        <v>0</v>
      </c>
      <c r="K9006">
        <f>_xlfn.XLOOKUP(FraudData[[#This Row],[amount]],AmountRules[Amount Min],AmountRules[Risk Points],,-1)</f>
        <v>0</v>
      </c>
      <c r="L9006">
        <f>_xlfn.XLOOKUP(FraudData[[#This Row],[transaction_hour]],TimeRules[Hour Min],TimeRules[Risk Points],,-1)</f>
        <v>0</v>
      </c>
      <c r="M9006">
        <f>_xlfn.XLOOKUP(FraudData[[#This Row],[foreign_transaction]],ForeignRules[Foreign Transaction],ForeignRules[Risk Points],0)</f>
        <v>0</v>
      </c>
      <c r="N9006">
        <f>_xlfn.XLOOKUP(FraudData[[#This Row],[location_mismatch]],Table10[Location Mismatch],Table10[Risk Points],0)</f>
        <v>3</v>
      </c>
      <c r="O9006">
        <f>_xlfn.XLOOKUP(FraudData[[#This Row],[device_trust_score]],DeviceRules[Device Min],DeviceRules[Risk Points],,-1)</f>
        <v>0</v>
      </c>
      <c r="P9006">
        <f>_xlfn.XLOOKUP(FraudData[[#This Row],[velocity_last_24h]],VelocityRules[Velocity Min],VelocityRules[Risk Points],,-1)</f>
        <v>0</v>
      </c>
      <c r="Q9006">
        <f>_xlfn.XLOOKUP(FraudData[[#This Row],[merchant_category]],MerchantRules[Merchant Category],MerchantRules[Risk Points],0)</f>
        <v>0</v>
      </c>
      <c r="R9006">
        <f>SUM(FraudData[[#This Row],[Amount Risk]:[Merchant Risk]])</f>
        <v>3</v>
      </c>
      <c r="S9006" t="str" cm="1">
        <f t="array" ref="S9006">_xlfn.IFS(FraudData[[#This Row],[Fraud Risk Score]]&gt;=8,"High Risk",FraudData[[#This Row],[Fraud Risk Score]]&gt;=6,"Medium Risk",TRUE,"Low Risk")</f>
        <v>Low Risk</v>
      </c>
    </row>
    <row r="9007" spans="1:19">
      <c r="A9007">
        <v>9006</v>
      </c>
      <c r="B9007">
        <v>74.95</v>
      </c>
      <c r="C9007">
        <v>8</v>
      </c>
      <c r="D9007" t="s">
        <v>47</v>
      </c>
      <c r="E9007">
        <v>0</v>
      </c>
      <c r="F9007">
        <v>0</v>
      </c>
      <c r="G9007">
        <v>45</v>
      </c>
      <c r="H9007">
        <v>3</v>
      </c>
      <c r="I9007">
        <v>42</v>
      </c>
      <c r="J9007">
        <v>0</v>
      </c>
      <c r="K9007">
        <f>_xlfn.XLOOKUP(FraudData[[#This Row],[amount]],AmountRules[Amount Min],AmountRules[Risk Points],,-1)</f>
        <v>0</v>
      </c>
      <c r="L9007">
        <f>_xlfn.XLOOKUP(FraudData[[#This Row],[transaction_hour]],TimeRules[Hour Min],TimeRules[Risk Points],,-1)</f>
        <v>0</v>
      </c>
      <c r="M9007">
        <f>_xlfn.XLOOKUP(FraudData[[#This Row],[foreign_transaction]],ForeignRules[Foreign Transaction],ForeignRules[Risk Points],0)</f>
        <v>0</v>
      </c>
      <c r="N9007">
        <f>_xlfn.XLOOKUP(FraudData[[#This Row],[location_mismatch]],Table10[Location Mismatch],Table10[Risk Points],0)</f>
        <v>0</v>
      </c>
      <c r="O9007">
        <f>_xlfn.XLOOKUP(FraudData[[#This Row],[device_trust_score]],DeviceRules[Device Min],DeviceRules[Risk Points],,-1)</f>
        <v>2</v>
      </c>
      <c r="P9007">
        <f>_xlfn.XLOOKUP(FraudData[[#This Row],[velocity_last_24h]],VelocityRules[Velocity Min],VelocityRules[Risk Points],,-1)</f>
        <v>0</v>
      </c>
      <c r="Q9007">
        <f>_xlfn.XLOOKUP(FraudData[[#This Row],[merchant_category]],MerchantRules[Merchant Category],MerchantRules[Risk Points],0)</f>
        <v>0</v>
      </c>
      <c r="R9007">
        <f>SUM(FraudData[[#This Row],[Amount Risk]:[Merchant Risk]])</f>
        <v>2</v>
      </c>
      <c r="S9007" t="str" cm="1">
        <f t="array" ref="S9007">_xlfn.IFS(FraudData[[#This Row],[Fraud Risk Score]]&gt;=8,"High Risk",FraudData[[#This Row],[Fraud Risk Score]]&gt;=6,"Medium Risk",TRUE,"Low Risk")</f>
        <v>Low Risk</v>
      </c>
    </row>
    <row r="9008" spans="1:19">
      <c r="A9008">
        <v>9007</v>
      </c>
      <c r="B9008">
        <v>64.5</v>
      </c>
      <c r="C9008">
        <v>1</v>
      </c>
      <c r="D9008" t="s">
        <v>50</v>
      </c>
      <c r="E9008">
        <v>0</v>
      </c>
      <c r="F9008">
        <v>0</v>
      </c>
      <c r="G9008">
        <v>58</v>
      </c>
      <c r="H9008">
        <v>2</v>
      </c>
      <c r="I9008">
        <v>46</v>
      </c>
      <c r="J9008">
        <v>0</v>
      </c>
      <c r="K9008">
        <f>_xlfn.XLOOKUP(FraudData[[#This Row],[amount]],AmountRules[Amount Min],AmountRules[Risk Points],,-1)</f>
        <v>0</v>
      </c>
      <c r="L9008">
        <f>_xlfn.XLOOKUP(FraudData[[#This Row],[transaction_hour]],TimeRules[Hour Min],TimeRules[Risk Points],,-1)</f>
        <v>3</v>
      </c>
      <c r="M9008">
        <f>_xlfn.XLOOKUP(FraudData[[#This Row],[foreign_transaction]],ForeignRules[Foreign Transaction],ForeignRules[Risk Points],0)</f>
        <v>0</v>
      </c>
      <c r="N9008">
        <f>_xlfn.XLOOKUP(FraudData[[#This Row],[location_mismatch]],Table10[Location Mismatch],Table10[Risk Points],0)</f>
        <v>0</v>
      </c>
      <c r="O9008">
        <f>_xlfn.XLOOKUP(FraudData[[#This Row],[device_trust_score]],DeviceRules[Device Min],DeviceRules[Risk Points],,-1)</f>
        <v>1</v>
      </c>
      <c r="P9008">
        <f>_xlfn.XLOOKUP(FraudData[[#This Row],[velocity_last_24h]],VelocityRules[Velocity Min],VelocityRules[Risk Points],,-1)</f>
        <v>0</v>
      </c>
      <c r="Q9008">
        <f>_xlfn.XLOOKUP(FraudData[[#This Row],[merchant_category]],MerchantRules[Merchant Category],MerchantRules[Risk Points],0)</f>
        <v>0</v>
      </c>
      <c r="R9008">
        <f>SUM(FraudData[[#This Row],[Amount Risk]:[Merchant Risk]])</f>
        <v>4</v>
      </c>
      <c r="S9008" t="str" cm="1">
        <f t="array" ref="S9008">_xlfn.IFS(FraudData[[#This Row],[Fraud Risk Score]]&gt;=8,"High Risk",FraudData[[#This Row],[Fraud Risk Score]]&gt;=6,"Medium Risk",TRUE,"Low Risk")</f>
        <v>Low Risk</v>
      </c>
    </row>
    <row r="9009" spans="1:19">
      <c r="A9009">
        <v>9008</v>
      </c>
      <c r="B9009">
        <v>155.38999999999999</v>
      </c>
      <c r="C9009">
        <v>18</v>
      </c>
      <c r="D9009" t="s">
        <v>47</v>
      </c>
      <c r="E9009">
        <v>0</v>
      </c>
      <c r="F9009">
        <v>0</v>
      </c>
      <c r="G9009">
        <v>64</v>
      </c>
      <c r="H9009">
        <v>3</v>
      </c>
      <c r="I9009">
        <v>39</v>
      </c>
      <c r="J9009">
        <v>0</v>
      </c>
      <c r="K9009">
        <f>_xlfn.XLOOKUP(FraudData[[#This Row],[amount]],AmountRules[Amount Min],AmountRules[Risk Points],,-1)</f>
        <v>0</v>
      </c>
      <c r="L9009">
        <f>_xlfn.XLOOKUP(FraudData[[#This Row],[transaction_hour]],TimeRules[Hour Min],TimeRules[Risk Points],,-1)</f>
        <v>0</v>
      </c>
      <c r="M9009">
        <f>_xlfn.XLOOKUP(FraudData[[#This Row],[foreign_transaction]],ForeignRules[Foreign Transaction],ForeignRules[Risk Points],0)</f>
        <v>0</v>
      </c>
      <c r="N9009">
        <f>_xlfn.XLOOKUP(FraudData[[#This Row],[location_mismatch]],Table10[Location Mismatch],Table10[Risk Points],0)</f>
        <v>0</v>
      </c>
      <c r="O9009">
        <f>_xlfn.XLOOKUP(FraudData[[#This Row],[device_trust_score]],DeviceRules[Device Min],DeviceRules[Risk Points],,-1)</f>
        <v>1</v>
      </c>
      <c r="P9009">
        <f>_xlfn.XLOOKUP(FraudData[[#This Row],[velocity_last_24h]],VelocityRules[Velocity Min],VelocityRules[Risk Points],,-1)</f>
        <v>0</v>
      </c>
      <c r="Q9009">
        <f>_xlfn.XLOOKUP(FraudData[[#This Row],[merchant_category]],MerchantRules[Merchant Category],MerchantRules[Risk Points],0)</f>
        <v>0</v>
      </c>
      <c r="R9009">
        <f>SUM(FraudData[[#This Row],[Amount Risk]:[Merchant Risk]])</f>
        <v>1</v>
      </c>
      <c r="S9009" t="str" cm="1">
        <f t="array" ref="S9009">_xlfn.IFS(FraudData[[#This Row],[Fraud Risk Score]]&gt;=8,"High Risk",FraudData[[#This Row],[Fraud Risk Score]]&gt;=6,"Medium Risk",TRUE,"Low Risk")</f>
        <v>Low Risk</v>
      </c>
    </row>
    <row r="9010" spans="1:19">
      <c r="A9010">
        <v>9009</v>
      </c>
      <c r="B9010">
        <v>124.09</v>
      </c>
      <c r="C9010">
        <v>15</v>
      </c>
      <c r="D9010" t="s">
        <v>46</v>
      </c>
      <c r="E9010">
        <v>0</v>
      </c>
      <c r="F9010">
        <v>0</v>
      </c>
      <c r="G9010">
        <v>54</v>
      </c>
      <c r="H9010">
        <v>5</v>
      </c>
      <c r="I9010">
        <v>62</v>
      </c>
      <c r="J9010">
        <v>0</v>
      </c>
      <c r="K9010">
        <f>_xlfn.XLOOKUP(FraudData[[#This Row],[amount]],AmountRules[Amount Min],AmountRules[Risk Points],,-1)</f>
        <v>0</v>
      </c>
      <c r="L9010">
        <f>_xlfn.XLOOKUP(FraudData[[#This Row],[transaction_hour]],TimeRules[Hour Min],TimeRules[Risk Points],,-1)</f>
        <v>0</v>
      </c>
      <c r="M9010">
        <f>_xlfn.XLOOKUP(FraudData[[#This Row],[foreign_transaction]],ForeignRules[Foreign Transaction],ForeignRules[Risk Points],0)</f>
        <v>0</v>
      </c>
      <c r="N9010">
        <f>_xlfn.XLOOKUP(FraudData[[#This Row],[location_mismatch]],Table10[Location Mismatch],Table10[Risk Points],0)</f>
        <v>0</v>
      </c>
      <c r="O9010">
        <f>_xlfn.XLOOKUP(FraudData[[#This Row],[device_trust_score]],DeviceRules[Device Min],DeviceRules[Risk Points],,-1)</f>
        <v>1</v>
      </c>
      <c r="P9010">
        <f>_xlfn.XLOOKUP(FraudData[[#This Row],[velocity_last_24h]],VelocityRules[Velocity Min],VelocityRules[Risk Points],,-1)</f>
        <v>3</v>
      </c>
      <c r="Q9010">
        <f>_xlfn.XLOOKUP(FraudData[[#This Row],[merchant_category]],MerchantRules[Merchant Category],MerchantRules[Risk Points],0)</f>
        <v>0</v>
      </c>
      <c r="R9010">
        <f>SUM(FraudData[[#This Row],[Amount Risk]:[Merchant Risk]])</f>
        <v>4</v>
      </c>
      <c r="S9010" t="str" cm="1">
        <f t="array" ref="S9010">_xlfn.IFS(FraudData[[#This Row],[Fraud Risk Score]]&gt;=8,"High Risk",FraudData[[#This Row],[Fraud Risk Score]]&gt;=6,"Medium Risk",TRUE,"Low Risk")</f>
        <v>Low Risk</v>
      </c>
    </row>
    <row r="9011" spans="1:19">
      <c r="A9011">
        <v>9010</v>
      </c>
      <c r="B9011">
        <v>155.94999999999999</v>
      </c>
      <c r="C9011">
        <v>2</v>
      </c>
      <c r="D9011" t="s">
        <v>47</v>
      </c>
      <c r="E9011">
        <v>0</v>
      </c>
      <c r="F9011">
        <v>0</v>
      </c>
      <c r="G9011">
        <v>94</v>
      </c>
      <c r="H9011">
        <v>2</v>
      </c>
      <c r="I9011">
        <v>42</v>
      </c>
      <c r="J9011">
        <v>0</v>
      </c>
      <c r="K9011">
        <f>_xlfn.XLOOKUP(FraudData[[#This Row],[amount]],AmountRules[Amount Min],AmountRules[Risk Points],,-1)</f>
        <v>0</v>
      </c>
      <c r="L9011">
        <f>_xlfn.XLOOKUP(FraudData[[#This Row],[transaction_hour]],TimeRules[Hour Min],TimeRules[Risk Points],,-1)</f>
        <v>3</v>
      </c>
      <c r="M9011">
        <f>_xlfn.XLOOKUP(FraudData[[#This Row],[foreign_transaction]],ForeignRules[Foreign Transaction],ForeignRules[Risk Points],0)</f>
        <v>0</v>
      </c>
      <c r="N9011">
        <f>_xlfn.XLOOKUP(FraudData[[#This Row],[location_mismatch]],Table10[Location Mismatch],Table10[Risk Points],0)</f>
        <v>0</v>
      </c>
      <c r="O9011">
        <f>_xlfn.XLOOKUP(FraudData[[#This Row],[device_trust_score]],DeviceRules[Device Min],DeviceRules[Risk Points],,-1)</f>
        <v>0</v>
      </c>
      <c r="P9011">
        <f>_xlfn.XLOOKUP(FraudData[[#This Row],[velocity_last_24h]],VelocityRules[Velocity Min],VelocityRules[Risk Points],,-1)</f>
        <v>0</v>
      </c>
      <c r="Q9011">
        <f>_xlfn.XLOOKUP(FraudData[[#This Row],[merchant_category]],MerchantRules[Merchant Category],MerchantRules[Risk Points],0)</f>
        <v>0</v>
      </c>
      <c r="R9011">
        <f>SUM(FraudData[[#This Row],[Amount Risk]:[Merchant Risk]])</f>
        <v>3</v>
      </c>
      <c r="S9011" t="str" cm="1">
        <f t="array" ref="S9011">_xlfn.IFS(FraudData[[#This Row],[Fraud Risk Score]]&gt;=8,"High Risk",FraudData[[#This Row],[Fraud Risk Score]]&gt;=6,"Medium Risk",TRUE,"Low Risk")</f>
        <v>Low Risk</v>
      </c>
    </row>
    <row r="9012" spans="1:19">
      <c r="A9012">
        <v>9011</v>
      </c>
      <c r="B9012">
        <v>60.8</v>
      </c>
      <c r="C9012">
        <v>15</v>
      </c>
      <c r="D9012" t="s">
        <v>47</v>
      </c>
      <c r="E9012">
        <v>1</v>
      </c>
      <c r="F9012">
        <v>0</v>
      </c>
      <c r="G9012">
        <v>49</v>
      </c>
      <c r="H9012">
        <v>3</v>
      </c>
      <c r="I9012">
        <v>49</v>
      </c>
      <c r="J9012">
        <v>0</v>
      </c>
      <c r="K9012">
        <f>_xlfn.XLOOKUP(FraudData[[#This Row],[amount]],AmountRules[Amount Min],AmountRules[Risk Points],,-1)</f>
        <v>0</v>
      </c>
      <c r="L9012">
        <f>_xlfn.XLOOKUP(FraudData[[#This Row],[transaction_hour]],TimeRules[Hour Min],TimeRules[Risk Points],,-1)</f>
        <v>0</v>
      </c>
      <c r="M9012">
        <f>_xlfn.XLOOKUP(FraudData[[#This Row],[foreign_transaction]],ForeignRules[Foreign Transaction],ForeignRules[Risk Points],0)</f>
        <v>3</v>
      </c>
      <c r="N9012">
        <f>_xlfn.XLOOKUP(FraudData[[#This Row],[location_mismatch]],Table10[Location Mismatch],Table10[Risk Points],0)</f>
        <v>0</v>
      </c>
      <c r="O9012">
        <f>_xlfn.XLOOKUP(FraudData[[#This Row],[device_trust_score]],DeviceRules[Device Min],DeviceRules[Risk Points],,-1)</f>
        <v>2</v>
      </c>
      <c r="P9012">
        <f>_xlfn.XLOOKUP(FraudData[[#This Row],[velocity_last_24h]],VelocityRules[Velocity Min],VelocityRules[Risk Points],,-1)</f>
        <v>0</v>
      </c>
      <c r="Q9012">
        <f>_xlfn.XLOOKUP(FraudData[[#This Row],[merchant_category]],MerchantRules[Merchant Category],MerchantRules[Risk Points],0)</f>
        <v>0</v>
      </c>
      <c r="R9012">
        <f>SUM(FraudData[[#This Row],[Amount Risk]:[Merchant Risk]])</f>
        <v>5</v>
      </c>
      <c r="S9012" t="str" cm="1">
        <f t="array" ref="S9012">_xlfn.IFS(FraudData[[#This Row],[Fraud Risk Score]]&gt;=8,"High Risk",FraudData[[#This Row],[Fraud Risk Score]]&gt;=6,"Medium Risk",TRUE,"Low Risk")</f>
        <v>Low Risk</v>
      </c>
    </row>
    <row r="9013" spans="1:19">
      <c r="A9013">
        <v>9012</v>
      </c>
      <c r="B9013">
        <v>82.3</v>
      </c>
      <c r="C9013">
        <v>20</v>
      </c>
      <c r="D9013" t="s">
        <v>48</v>
      </c>
      <c r="E9013">
        <v>1</v>
      </c>
      <c r="F9013">
        <v>0</v>
      </c>
      <c r="G9013">
        <v>93</v>
      </c>
      <c r="H9013">
        <v>3</v>
      </c>
      <c r="I9013">
        <v>52</v>
      </c>
      <c r="J9013">
        <v>0</v>
      </c>
      <c r="K9013">
        <f>_xlfn.XLOOKUP(FraudData[[#This Row],[amount]],AmountRules[Amount Min],AmountRules[Risk Points],,-1)</f>
        <v>0</v>
      </c>
      <c r="L9013">
        <f>_xlfn.XLOOKUP(FraudData[[#This Row],[transaction_hour]],TimeRules[Hour Min],TimeRules[Risk Points],,-1)</f>
        <v>0</v>
      </c>
      <c r="M9013">
        <f>_xlfn.XLOOKUP(FraudData[[#This Row],[foreign_transaction]],ForeignRules[Foreign Transaction],ForeignRules[Risk Points],0)</f>
        <v>3</v>
      </c>
      <c r="N9013">
        <f>_xlfn.XLOOKUP(FraudData[[#This Row],[location_mismatch]],Table10[Location Mismatch],Table10[Risk Points],0)</f>
        <v>0</v>
      </c>
      <c r="O9013">
        <f>_xlfn.XLOOKUP(FraudData[[#This Row],[device_trust_score]],DeviceRules[Device Min],DeviceRules[Risk Points],,-1)</f>
        <v>0</v>
      </c>
      <c r="P9013">
        <f>_xlfn.XLOOKUP(FraudData[[#This Row],[velocity_last_24h]],VelocityRules[Velocity Min],VelocityRules[Risk Points],,-1)</f>
        <v>0</v>
      </c>
      <c r="Q9013">
        <f>_xlfn.XLOOKUP(FraudData[[#This Row],[merchant_category]],MerchantRules[Merchant Category],MerchantRules[Risk Points],0)</f>
        <v>0</v>
      </c>
      <c r="R9013">
        <f>SUM(FraudData[[#This Row],[Amount Risk]:[Merchant Risk]])</f>
        <v>3</v>
      </c>
      <c r="S9013" t="str" cm="1">
        <f t="array" ref="S9013">_xlfn.IFS(FraudData[[#This Row],[Fraud Risk Score]]&gt;=8,"High Risk",FraudData[[#This Row],[Fraud Risk Score]]&gt;=6,"Medium Risk",TRUE,"Low Risk")</f>
        <v>Low Risk</v>
      </c>
    </row>
    <row r="9014" spans="1:19">
      <c r="A9014">
        <v>9013</v>
      </c>
      <c r="B9014">
        <v>15.77</v>
      </c>
      <c r="C9014">
        <v>12</v>
      </c>
      <c r="D9014" t="s">
        <v>47</v>
      </c>
      <c r="E9014">
        <v>0</v>
      </c>
      <c r="F9014">
        <v>0</v>
      </c>
      <c r="G9014">
        <v>53</v>
      </c>
      <c r="H9014">
        <v>3</v>
      </c>
      <c r="I9014">
        <v>69</v>
      </c>
      <c r="J9014">
        <v>0</v>
      </c>
      <c r="K9014">
        <f>_xlfn.XLOOKUP(FraudData[[#This Row],[amount]],AmountRules[Amount Min],AmountRules[Risk Points],,-1)</f>
        <v>0</v>
      </c>
      <c r="L9014">
        <f>_xlfn.XLOOKUP(FraudData[[#This Row],[transaction_hour]],TimeRules[Hour Min],TimeRules[Risk Points],,-1)</f>
        <v>0</v>
      </c>
      <c r="M9014">
        <f>_xlfn.XLOOKUP(FraudData[[#This Row],[foreign_transaction]],ForeignRules[Foreign Transaction],ForeignRules[Risk Points],0)</f>
        <v>0</v>
      </c>
      <c r="N9014">
        <f>_xlfn.XLOOKUP(FraudData[[#This Row],[location_mismatch]],Table10[Location Mismatch],Table10[Risk Points],0)</f>
        <v>0</v>
      </c>
      <c r="O9014">
        <f>_xlfn.XLOOKUP(FraudData[[#This Row],[device_trust_score]],DeviceRules[Device Min],DeviceRules[Risk Points],,-1)</f>
        <v>1</v>
      </c>
      <c r="P9014">
        <f>_xlfn.XLOOKUP(FraudData[[#This Row],[velocity_last_24h]],VelocityRules[Velocity Min],VelocityRules[Risk Points],,-1)</f>
        <v>0</v>
      </c>
      <c r="Q9014">
        <f>_xlfn.XLOOKUP(FraudData[[#This Row],[merchant_category]],MerchantRules[Merchant Category],MerchantRules[Risk Points],0)</f>
        <v>0</v>
      </c>
      <c r="R9014">
        <f>SUM(FraudData[[#This Row],[Amount Risk]:[Merchant Risk]])</f>
        <v>1</v>
      </c>
      <c r="S9014" t="str" cm="1">
        <f t="array" ref="S9014">_xlfn.IFS(FraudData[[#This Row],[Fraud Risk Score]]&gt;=8,"High Risk",FraudData[[#This Row],[Fraud Risk Score]]&gt;=6,"Medium Risk",TRUE,"Low Risk")</f>
        <v>Low Risk</v>
      </c>
    </row>
    <row r="9015" spans="1:19">
      <c r="A9015">
        <v>9014</v>
      </c>
      <c r="B9015">
        <v>9.66</v>
      </c>
      <c r="C9015">
        <v>2</v>
      </c>
      <c r="D9015" t="s">
        <v>47</v>
      </c>
      <c r="E9015">
        <v>0</v>
      </c>
      <c r="F9015">
        <v>0</v>
      </c>
      <c r="G9015">
        <v>91</v>
      </c>
      <c r="H9015">
        <v>3</v>
      </c>
      <c r="I9015">
        <v>34</v>
      </c>
      <c r="J9015">
        <v>0</v>
      </c>
      <c r="K9015">
        <f>_xlfn.XLOOKUP(FraudData[[#This Row],[amount]],AmountRules[Amount Min],AmountRules[Risk Points],,-1)</f>
        <v>0</v>
      </c>
      <c r="L9015">
        <f>_xlfn.XLOOKUP(FraudData[[#This Row],[transaction_hour]],TimeRules[Hour Min],TimeRules[Risk Points],,-1)</f>
        <v>3</v>
      </c>
      <c r="M9015">
        <f>_xlfn.XLOOKUP(FraudData[[#This Row],[foreign_transaction]],ForeignRules[Foreign Transaction],ForeignRules[Risk Points],0)</f>
        <v>0</v>
      </c>
      <c r="N9015">
        <f>_xlfn.XLOOKUP(FraudData[[#This Row],[location_mismatch]],Table10[Location Mismatch],Table10[Risk Points],0)</f>
        <v>0</v>
      </c>
      <c r="O9015">
        <f>_xlfn.XLOOKUP(FraudData[[#This Row],[device_trust_score]],DeviceRules[Device Min],DeviceRules[Risk Points],,-1)</f>
        <v>0</v>
      </c>
      <c r="P9015">
        <f>_xlfn.XLOOKUP(FraudData[[#This Row],[velocity_last_24h]],VelocityRules[Velocity Min],VelocityRules[Risk Points],,-1)</f>
        <v>0</v>
      </c>
      <c r="Q9015">
        <f>_xlfn.XLOOKUP(FraudData[[#This Row],[merchant_category]],MerchantRules[Merchant Category],MerchantRules[Risk Points],0)</f>
        <v>0</v>
      </c>
      <c r="R9015">
        <f>SUM(FraudData[[#This Row],[Amount Risk]:[Merchant Risk]])</f>
        <v>3</v>
      </c>
      <c r="S9015" t="str" cm="1">
        <f t="array" ref="S9015">_xlfn.IFS(FraudData[[#This Row],[Fraud Risk Score]]&gt;=8,"High Risk",FraudData[[#This Row],[Fraud Risk Score]]&gt;=6,"Medium Risk",TRUE,"Low Risk")</f>
        <v>Low Risk</v>
      </c>
    </row>
    <row r="9016" spans="1:19">
      <c r="A9016">
        <v>9015</v>
      </c>
      <c r="B9016">
        <v>52.61</v>
      </c>
      <c r="C9016">
        <v>9</v>
      </c>
      <c r="D9016" t="s">
        <v>47</v>
      </c>
      <c r="E9016">
        <v>0</v>
      </c>
      <c r="F9016">
        <v>0</v>
      </c>
      <c r="G9016">
        <v>81</v>
      </c>
      <c r="H9016">
        <v>5</v>
      </c>
      <c r="I9016">
        <v>43</v>
      </c>
      <c r="J9016">
        <v>0</v>
      </c>
      <c r="K9016">
        <f>_xlfn.XLOOKUP(FraudData[[#This Row],[amount]],AmountRules[Amount Min],AmountRules[Risk Points],,-1)</f>
        <v>0</v>
      </c>
      <c r="L9016">
        <f>_xlfn.XLOOKUP(FraudData[[#This Row],[transaction_hour]],TimeRules[Hour Min],TimeRules[Risk Points],,-1)</f>
        <v>0</v>
      </c>
      <c r="M9016">
        <f>_xlfn.XLOOKUP(FraudData[[#This Row],[foreign_transaction]],ForeignRules[Foreign Transaction],ForeignRules[Risk Points],0)</f>
        <v>0</v>
      </c>
      <c r="N9016">
        <f>_xlfn.XLOOKUP(FraudData[[#This Row],[location_mismatch]],Table10[Location Mismatch],Table10[Risk Points],0)</f>
        <v>0</v>
      </c>
      <c r="O9016">
        <f>_xlfn.XLOOKUP(FraudData[[#This Row],[device_trust_score]],DeviceRules[Device Min],DeviceRules[Risk Points],,-1)</f>
        <v>0</v>
      </c>
      <c r="P9016">
        <f>_xlfn.XLOOKUP(FraudData[[#This Row],[velocity_last_24h]],VelocityRules[Velocity Min],VelocityRules[Risk Points],,-1)</f>
        <v>3</v>
      </c>
      <c r="Q9016">
        <f>_xlfn.XLOOKUP(FraudData[[#This Row],[merchant_category]],MerchantRules[Merchant Category],MerchantRules[Risk Points],0)</f>
        <v>0</v>
      </c>
      <c r="R9016">
        <f>SUM(FraudData[[#This Row],[Amount Risk]:[Merchant Risk]])</f>
        <v>3</v>
      </c>
      <c r="S9016" t="str" cm="1">
        <f t="array" ref="S9016">_xlfn.IFS(FraudData[[#This Row],[Fraud Risk Score]]&gt;=8,"High Risk",FraudData[[#This Row],[Fraud Risk Score]]&gt;=6,"Medium Risk",TRUE,"Low Risk")</f>
        <v>Low Risk</v>
      </c>
    </row>
    <row r="9017" spans="1:19">
      <c r="A9017">
        <v>9016</v>
      </c>
      <c r="B9017">
        <v>13.89</v>
      </c>
      <c r="C9017">
        <v>21</v>
      </c>
      <c r="D9017" t="s">
        <v>49</v>
      </c>
      <c r="E9017">
        <v>1</v>
      </c>
      <c r="F9017">
        <v>0</v>
      </c>
      <c r="G9017">
        <v>71</v>
      </c>
      <c r="H9017">
        <v>2</v>
      </c>
      <c r="I9017">
        <v>20</v>
      </c>
      <c r="J9017">
        <v>0</v>
      </c>
      <c r="K9017">
        <f>_xlfn.XLOOKUP(FraudData[[#This Row],[amount]],AmountRules[Amount Min],AmountRules[Risk Points],,-1)</f>
        <v>0</v>
      </c>
      <c r="L9017">
        <f>_xlfn.XLOOKUP(FraudData[[#This Row],[transaction_hour]],TimeRules[Hour Min],TimeRules[Risk Points],,-1)</f>
        <v>0</v>
      </c>
      <c r="M9017">
        <f>_xlfn.XLOOKUP(FraudData[[#This Row],[foreign_transaction]],ForeignRules[Foreign Transaction],ForeignRules[Risk Points],0)</f>
        <v>3</v>
      </c>
      <c r="N9017">
        <f>_xlfn.XLOOKUP(FraudData[[#This Row],[location_mismatch]],Table10[Location Mismatch],Table10[Risk Points],0)</f>
        <v>0</v>
      </c>
      <c r="O9017">
        <f>_xlfn.XLOOKUP(FraudData[[#This Row],[device_trust_score]],DeviceRules[Device Min],DeviceRules[Risk Points],,-1)</f>
        <v>0</v>
      </c>
      <c r="P9017">
        <f>_xlfn.XLOOKUP(FraudData[[#This Row],[velocity_last_24h]],VelocityRules[Velocity Min],VelocityRules[Risk Points],,-1)</f>
        <v>0</v>
      </c>
      <c r="Q9017">
        <f>_xlfn.XLOOKUP(FraudData[[#This Row],[merchant_category]],MerchantRules[Merchant Category],MerchantRules[Risk Points],0)</f>
        <v>1</v>
      </c>
      <c r="R9017">
        <f>SUM(FraudData[[#This Row],[Amount Risk]:[Merchant Risk]])</f>
        <v>4</v>
      </c>
      <c r="S9017" t="str" cm="1">
        <f t="array" ref="S9017">_xlfn.IFS(FraudData[[#This Row],[Fraud Risk Score]]&gt;=8,"High Risk",FraudData[[#This Row],[Fraud Risk Score]]&gt;=6,"Medium Risk",TRUE,"Low Risk")</f>
        <v>Low Risk</v>
      </c>
    </row>
    <row r="9018" spans="1:19">
      <c r="A9018">
        <v>9017</v>
      </c>
      <c r="B9018">
        <v>19.72</v>
      </c>
      <c r="C9018">
        <v>17</v>
      </c>
      <c r="D9018" t="s">
        <v>50</v>
      </c>
      <c r="E9018">
        <v>0</v>
      </c>
      <c r="F9018">
        <v>0</v>
      </c>
      <c r="G9018">
        <v>41</v>
      </c>
      <c r="H9018">
        <v>1</v>
      </c>
      <c r="I9018">
        <v>53</v>
      </c>
      <c r="J9018">
        <v>0</v>
      </c>
      <c r="K9018">
        <f>_xlfn.XLOOKUP(FraudData[[#This Row],[amount]],AmountRules[Amount Min],AmountRules[Risk Points],,-1)</f>
        <v>0</v>
      </c>
      <c r="L9018">
        <f>_xlfn.XLOOKUP(FraudData[[#This Row],[transaction_hour]],TimeRules[Hour Min],TimeRules[Risk Points],,-1)</f>
        <v>0</v>
      </c>
      <c r="M9018">
        <f>_xlfn.XLOOKUP(FraudData[[#This Row],[foreign_transaction]],ForeignRules[Foreign Transaction],ForeignRules[Risk Points],0)</f>
        <v>0</v>
      </c>
      <c r="N9018">
        <f>_xlfn.XLOOKUP(FraudData[[#This Row],[location_mismatch]],Table10[Location Mismatch],Table10[Risk Points],0)</f>
        <v>0</v>
      </c>
      <c r="O9018">
        <f>_xlfn.XLOOKUP(FraudData[[#This Row],[device_trust_score]],DeviceRules[Device Min],DeviceRules[Risk Points],,-1)</f>
        <v>2</v>
      </c>
      <c r="P9018">
        <f>_xlfn.XLOOKUP(FraudData[[#This Row],[velocity_last_24h]],VelocityRules[Velocity Min],VelocityRules[Risk Points],,-1)</f>
        <v>0</v>
      </c>
      <c r="Q9018">
        <f>_xlfn.XLOOKUP(FraudData[[#This Row],[merchant_category]],MerchantRules[Merchant Category],MerchantRules[Risk Points],0)</f>
        <v>0</v>
      </c>
      <c r="R9018">
        <f>SUM(FraudData[[#This Row],[Amount Risk]:[Merchant Risk]])</f>
        <v>2</v>
      </c>
      <c r="S9018" t="str" cm="1">
        <f t="array" ref="S9018">_xlfn.IFS(FraudData[[#This Row],[Fraud Risk Score]]&gt;=8,"High Risk",FraudData[[#This Row],[Fraud Risk Score]]&gt;=6,"Medium Risk",TRUE,"Low Risk")</f>
        <v>Low Risk</v>
      </c>
    </row>
    <row r="9019" spans="1:19">
      <c r="A9019">
        <v>9018</v>
      </c>
      <c r="B9019">
        <v>301.73</v>
      </c>
      <c r="C9019">
        <v>5</v>
      </c>
      <c r="D9019" t="s">
        <v>50</v>
      </c>
      <c r="E9019">
        <v>0</v>
      </c>
      <c r="F9019">
        <v>0</v>
      </c>
      <c r="G9019">
        <v>73</v>
      </c>
      <c r="H9019">
        <v>0</v>
      </c>
      <c r="I9019">
        <v>50</v>
      </c>
      <c r="J9019">
        <v>0</v>
      </c>
      <c r="K9019">
        <f>_xlfn.XLOOKUP(FraudData[[#This Row],[amount]],AmountRules[Amount Min],AmountRules[Risk Points],,-1)</f>
        <v>0</v>
      </c>
      <c r="L9019">
        <f>_xlfn.XLOOKUP(FraudData[[#This Row],[transaction_hour]],TimeRules[Hour Min],TimeRules[Risk Points],,-1)</f>
        <v>0</v>
      </c>
      <c r="M9019">
        <f>_xlfn.XLOOKUP(FraudData[[#This Row],[foreign_transaction]],ForeignRules[Foreign Transaction],ForeignRules[Risk Points],0)</f>
        <v>0</v>
      </c>
      <c r="N9019">
        <f>_xlfn.XLOOKUP(FraudData[[#This Row],[location_mismatch]],Table10[Location Mismatch],Table10[Risk Points],0)</f>
        <v>0</v>
      </c>
      <c r="O9019">
        <f>_xlfn.XLOOKUP(FraudData[[#This Row],[device_trust_score]],DeviceRules[Device Min],DeviceRules[Risk Points],,-1)</f>
        <v>0</v>
      </c>
      <c r="P9019">
        <f>_xlfn.XLOOKUP(FraudData[[#This Row],[velocity_last_24h]],VelocityRules[Velocity Min],VelocityRules[Risk Points],,-1)</f>
        <v>0</v>
      </c>
      <c r="Q9019">
        <f>_xlfn.XLOOKUP(FraudData[[#This Row],[merchant_category]],MerchantRules[Merchant Category],MerchantRules[Risk Points],0)</f>
        <v>0</v>
      </c>
      <c r="R9019">
        <f>SUM(FraudData[[#This Row],[Amount Risk]:[Merchant Risk]])</f>
        <v>0</v>
      </c>
      <c r="S9019" t="str" cm="1">
        <f t="array" ref="S9019">_xlfn.IFS(FraudData[[#This Row],[Fraud Risk Score]]&gt;=8,"High Risk",FraudData[[#This Row],[Fraud Risk Score]]&gt;=6,"Medium Risk",TRUE,"Low Risk")</f>
        <v>Low Risk</v>
      </c>
    </row>
    <row r="9020" spans="1:19">
      <c r="A9020">
        <v>9019</v>
      </c>
      <c r="B9020">
        <v>7.14</v>
      </c>
      <c r="C9020">
        <v>5</v>
      </c>
      <c r="D9020" t="s">
        <v>47</v>
      </c>
      <c r="E9020">
        <v>0</v>
      </c>
      <c r="F9020">
        <v>0</v>
      </c>
      <c r="G9020">
        <v>74</v>
      </c>
      <c r="H9020">
        <v>0</v>
      </c>
      <c r="I9020">
        <v>48</v>
      </c>
      <c r="J9020">
        <v>0</v>
      </c>
      <c r="K9020">
        <f>_xlfn.XLOOKUP(FraudData[[#This Row],[amount]],AmountRules[Amount Min],AmountRules[Risk Points],,-1)</f>
        <v>0</v>
      </c>
      <c r="L9020">
        <f>_xlfn.XLOOKUP(FraudData[[#This Row],[transaction_hour]],TimeRules[Hour Min],TimeRules[Risk Points],,-1)</f>
        <v>0</v>
      </c>
      <c r="M9020">
        <f>_xlfn.XLOOKUP(FraudData[[#This Row],[foreign_transaction]],ForeignRules[Foreign Transaction],ForeignRules[Risk Points],0)</f>
        <v>0</v>
      </c>
      <c r="N9020">
        <f>_xlfn.XLOOKUP(FraudData[[#This Row],[location_mismatch]],Table10[Location Mismatch],Table10[Risk Points],0)</f>
        <v>0</v>
      </c>
      <c r="O9020">
        <f>_xlfn.XLOOKUP(FraudData[[#This Row],[device_trust_score]],DeviceRules[Device Min],DeviceRules[Risk Points],,-1)</f>
        <v>0</v>
      </c>
      <c r="P9020">
        <f>_xlfn.XLOOKUP(FraudData[[#This Row],[velocity_last_24h]],VelocityRules[Velocity Min],VelocityRules[Risk Points],,-1)</f>
        <v>0</v>
      </c>
      <c r="Q9020">
        <f>_xlfn.XLOOKUP(FraudData[[#This Row],[merchant_category]],MerchantRules[Merchant Category],MerchantRules[Risk Points],0)</f>
        <v>0</v>
      </c>
      <c r="R9020">
        <f>SUM(FraudData[[#This Row],[Amount Risk]:[Merchant Risk]])</f>
        <v>0</v>
      </c>
      <c r="S9020" t="str" cm="1">
        <f t="array" ref="S9020">_xlfn.IFS(FraudData[[#This Row],[Fraud Risk Score]]&gt;=8,"High Risk",FraudData[[#This Row],[Fraud Risk Score]]&gt;=6,"Medium Risk",TRUE,"Low Risk")</f>
        <v>Low Risk</v>
      </c>
    </row>
    <row r="9021" spans="1:19">
      <c r="A9021">
        <v>9020</v>
      </c>
      <c r="B9021">
        <v>193.63</v>
      </c>
      <c r="C9021">
        <v>17</v>
      </c>
      <c r="D9021" t="s">
        <v>48</v>
      </c>
      <c r="E9021">
        <v>0</v>
      </c>
      <c r="F9021">
        <v>0</v>
      </c>
      <c r="G9021">
        <v>29</v>
      </c>
      <c r="H9021">
        <v>4</v>
      </c>
      <c r="I9021">
        <v>24</v>
      </c>
      <c r="J9021">
        <v>0</v>
      </c>
      <c r="K9021">
        <f>_xlfn.XLOOKUP(FraudData[[#This Row],[amount]],AmountRules[Amount Min],AmountRules[Risk Points],,-1)</f>
        <v>0</v>
      </c>
      <c r="L9021">
        <f>_xlfn.XLOOKUP(FraudData[[#This Row],[transaction_hour]],TimeRules[Hour Min],TimeRules[Risk Points],,-1)</f>
        <v>0</v>
      </c>
      <c r="M9021">
        <f>_xlfn.XLOOKUP(FraudData[[#This Row],[foreign_transaction]],ForeignRules[Foreign Transaction],ForeignRules[Risk Points],0)</f>
        <v>0</v>
      </c>
      <c r="N9021">
        <f>_xlfn.XLOOKUP(FraudData[[#This Row],[location_mismatch]],Table10[Location Mismatch],Table10[Risk Points],0)</f>
        <v>0</v>
      </c>
      <c r="O9021">
        <f>_xlfn.XLOOKUP(FraudData[[#This Row],[device_trust_score]],DeviceRules[Device Min],DeviceRules[Risk Points],,-1)</f>
        <v>3</v>
      </c>
      <c r="P9021">
        <f>_xlfn.XLOOKUP(FraudData[[#This Row],[velocity_last_24h]],VelocityRules[Velocity Min],VelocityRules[Risk Points],,-1)</f>
        <v>0</v>
      </c>
      <c r="Q9021">
        <f>_xlfn.XLOOKUP(FraudData[[#This Row],[merchant_category]],MerchantRules[Merchant Category],MerchantRules[Risk Points],0)</f>
        <v>0</v>
      </c>
      <c r="R9021">
        <f>SUM(FraudData[[#This Row],[Amount Risk]:[Merchant Risk]])</f>
        <v>3</v>
      </c>
      <c r="S9021" t="str" cm="1">
        <f t="array" ref="S9021">_xlfn.IFS(FraudData[[#This Row],[Fraud Risk Score]]&gt;=8,"High Risk",FraudData[[#This Row],[Fraud Risk Score]]&gt;=6,"Medium Risk",TRUE,"Low Risk")</f>
        <v>Low Risk</v>
      </c>
    </row>
    <row r="9022" spans="1:19">
      <c r="A9022">
        <v>9021</v>
      </c>
      <c r="B9022">
        <v>57.28</v>
      </c>
      <c r="C9022">
        <v>5</v>
      </c>
      <c r="D9022" t="s">
        <v>48</v>
      </c>
      <c r="E9022">
        <v>0</v>
      </c>
      <c r="F9022">
        <v>0</v>
      </c>
      <c r="G9022">
        <v>37</v>
      </c>
      <c r="H9022">
        <v>1</v>
      </c>
      <c r="I9022">
        <v>37</v>
      </c>
      <c r="J9022">
        <v>0</v>
      </c>
      <c r="K9022">
        <f>_xlfn.XLOOKUP(FraudData[[#This Row],[amount]],AmountRules[Amount Min],AmountRules[Risk Points],,-1)</f>
        <v>0</v>
      </c>
      <c r="L9022">
        <f>_xlfn.XLOOKUP(FraudData[[#This Row],[transaction_hour]],TimeRules[Hour Min],TimeRules[Risk Points],,-1)</f>
        <v>0</v>
      </c>
      <c r="M9022">
        <f>_xlfn.XLOOKUP(FraudData[[#This Row],[foreign_transaction]],ForeignRules[Foreign Transaction],ForeignRules[Risk Points],0)</f>
        <v>0</v>
      </c>
      <c r="N9022">
        <f>_xlfn.XLOOKUP(FraudData[[#This Row],[location_mismatch]],Table10[Location Mismatch],Table10[Risk Points],0)</f>
        <v>0</v>
      </c>
      <c r="O9022">
        <f>_xlfn.XLOOKUP(FraudData[[#This Row],[device_trust_score]],DeviceRules[Device Min],DeviceRules[Risk Points],,-1)</f>
        <v>2</v>
      </c>
      <c r="P9022">
        <f>_xlfn.XLOOKUP(FraudData[[#This Row],[velocity_last_24h]],VelocityRules[Velocity Min],VelocityRules[Risk Points],,-1)</f>
        <v>0</v>
      </c>
      <c r="Q9022">
        <f>_xlfn.XLOOKUP(FraudData[[#This Row],[merchant_category]],MerchantRules[Merchant Category],MerchantRules[Risk Points],0)</f>
        <v>0</v>
      </c>
      <c r="R9022">
        <f>SUM(FraudData[[#This Row],[Amount Risk]:[Merchant Risk]])</f>
        <v>2</v>
      </c>
      <c r="S9022" t="str" cm="1">
        <f t="array" ref="S9022">_xlfn.IFS(FraudData[[#This Row],[Fraud Risk Score]]&gt;=8,"High Risk",FraudData[[#This Row],[Fraud Risk Score]]&gt;=6,"Medium Risk",TRUE,"Low Risk")</f>
        <v>Low Risk</v>
      </c>
    </row>
    <row r="9023" spans="1:19">
      <c r="A9023">
        <v>9022</v>
      </c>
      <c r="B9023">
        <v>369.39</v>
      </c>
      <c r="C9023">
        <v>5</v>
      </c>
      <c r="D9023" t="s">
        <v>48</v>
      </c>
      <c r="E9023">
        <v>1</v>
      </c>
      <c r="F9023">
        <v>0</v>
      </c>
      <c r="G9023">
        <v>87</v>
      </c>
      <c r="H9023">
        <v>2</v>
      </c>
      <c r="I9023">
        <v>63</v>
      </c>
      <c r="J9023">
        <v>0</v>
      </c>
      <c r="K9023">
        <f>_xlfn.XLOOKUP(FraudData[[#This Row],[amount]],AmountRules[Amount Min],AmountRules[Risk Points],,-1)</f>
        <v>0</v>
      </c>
      <c r="L9023">
        <f>_xlfn.XLOOKUP(FraudData[[#This Row],[transaction_hour]],TimeRules[Hour Min],TimeRules[Risk Points],,-1)</f>
        <v>0</v>
      </c>
      <c r="M9023">
        <f>_xlfn.XLOOKUP(FraudData[[#This Row],[foreign_transaction]],ForeignRules[Foreign Transaction],ForeignRules[Risk Points],0)</f>
        <v>3</v>
      </c>
      <c r="N9023">
        <f>_xlfn.XLOOKUP(FraudData[[#This Row],[location_mismatch]],Table10[Location Mismatch],Table10[Risk Points],0)</f>
        <v>0</v>
      </c>
      <c r="O9023">
        <f>_xlfn.XLOOKUP(FraudData[[#This Row],[device_trust_score]],DeviceRules[Device Min],DeviceRules[Risk Points],,-1)</f>
        <v>0</v>
      </c>
      <c r="P9023">
        <f>_xlfn.XLOOKUP(FraudData[[#This Row],[velocity_last_24h]],VelocityRules[Velocity Min],VelocityRules[Risk Points],,-1)</f>
        <v>0</v>
      </c>
      <c r="Q9023">
        <f>_xlfn.XLOOKUP(FraudData[[#This Row],[merchant_category]],MerchantRules[Merchant Category],MerchantRules[Risk Points],0)</f>
        <v>0</v>
      </c>
      <c r="R9023">
        <f>SUM(FraudData[[#This Row],[Amount Risk]:[Merchant Risk]])</f>
        <v>3</v>
      </c>
      <c r="S9023" t="str" cm="1">
        <f t="array" ref="S9023">_xlfn.IFS(FraudData[[#This Row],[Fraud Risk Score]]&gt;=8,"High Risk",FraudData[[#This Row],[Fraud Risk Score]]&gt;=6,"Medium Risk",TRUE,"Low Risk")</f>
        <v>Low Risk</v>
      </c>
    </row>
    <row r="9024" spans="1:19">
      <c r="A9024">
        <v>9023</v>
      </c>
      <c r="B9024">
        <v>119.44</v>
      </c>
      <c r="C9024">
        <v>21</v>
      </c>
      <c r="D9024" t="s">
        <v>50</v>
      </c>
      <c r="E9024">
        <v>0</v>
      </c>
      <c r="F9024">
        <v>0</v>
      </c>
      <c r="G9024">
        <v>63</v>
      </c>
      <c r="H9024">
        <v>3</v>
      </c>
      <c r="I9024">
        <v>60</v>
      </c>
      <c r="J9024">
        <v>0</v>
      </c>
      <c r="K9024">
        <f>_xlfn.XLOOKUP(FraudData[[#This Row],[amount]],AmountRules[Amount Min],AmountRules[Risk Points],,-1)</f>
        <v>0</v>
      </c>
      <c r="L9024">
        <f>_xlfn.XLOOKUP(FraudData[[#This Row],[transaction_hour]],TimeRules[Hour Min],TimeRules[Risk Points],,-1)</f>
        <v>0</v>
      </c>
      <c r="M9024">
        <f>_xlfn.XLOOKUP(FraudData[[#This Row],[foreign_transaction]],ForeignRules[Foreign Transaction],ForeignRules[Risk Points],0)</f>
        <v>0</v>
      </c>
      <c r="N9024">
        <f>_xlfn.XLOOKUP(FraudData[[#This Row],[location_mismatch]],Table10[Location Mismatch],Table10[Risk Points],0)</f>
        <v>0</v>
      </c>
      <c r="O9024">
        <f>_xlfn.XLOOKUP(FraudData[[#This Row],[device_trust_score]],DeviceRules[Device Min],DeviceRules[Risk Points],,-1)</f>
        <v>1</v>
      </c>
      <c r="P9024">
        <f>_xlfn.XLOOKUP(FraudData[[#This Row],[velocity_last_24h]],VelocityRules[Velocity Min],VelocityRules[Risk Points],,-1)</f>
        <v>0</v>
      </c>
      <c r="Q9024">
        <f>_xlfn.XLOOKUP(FraudData[[#This Row],[merchant_category]],MerchantRules[Merchant Category],MerchantRules[Risk Points],0)</f>
        <v>0</v>
      </c>
      <c r="R9024">
        <f>SUM(FraudData[[#This Row],[Amount Risk]:[Merchant Risk]])</f>
        <v>1</v>
      </c>
      <c r="S9024" t="str" cm="1">
        <f t="array" ref="S9024">_xlfn.IFS(FraudData[[#This Row],[Fraud Risk Score]]&gt;=8,"High Risk",FraudData[[#This Row],[Fraud Risk Score]]&gt;=6,"Medium Risk",TRUE,"Low Risk")</f>
        <v>Low Risk</v>
      </c>
    </row>
    <row r="9025" spans="1:19">
      <c r="A9025">
        <v>9024</v>
      </c>
      <c r="B9025">
        <v>65.64</v>
      </c>
      <c r="C9025">
        <v>12</v>
      </c>
      <c r="D9025" t="s">
        <v>46</v>
      </c>
      <c r="E9025">
        <v>0</v>
      </c>
      <c r="F9025">
        <v>0</v>
      </c>
      <c r="G9025">
        <v>92</v>
      </c>
      <c r="H9025">
        <v>2</v>
      </c>
      <c r="I9025">
        <v>36</v>
      </c>
      <c r="J9025">
        <v>0</v>
      </c>
      <c r="K9025">
        <f>_xlfn.XLOOKUP(FraudData[[#This Row],[amount]],AmountRules[Amount Min],AmountRules[Risk Points],,-1)</f>
        <v>0</v>
      </c>
      <c r="L9025">
        <f>_xlfn.XLOOKUP(FraudData[[#This Row],[transaction_hour]],TimeRules[Hour Min],TimeRules[Risk Points],,-1)</f>
        <v>0</v>
      </c>
      <c r="M9025">
        <f>_xlfn.XLOOKUP(FraudData[[#This Row],[foreign_transaction]],ForeignRules[Foreign Transaction],ForeignRules[Risk Points],0)</f>
        <v>0</v>
      </c>
      <c r="N9025">
        <f>_xlfn.XLOOKUP(FraudData[[#This Row],[location_mismatch]],Table10[Location Mismatch],Table10[Risk Points],0)</f>
        <v>0</v>
      </c>
      <c r="O9025">
        <f>_xlfn.XLOOKUP(FraudData[[#This Row],[device_trust_score]],DeviceRules[Device Min],DeviceRules[Risk Points],,-1)</f>
        <v>0</v>
      </c>
      <c r="P9025">
        <f>_xlfn.XLOOKUP(FraudData[[#This Row],[velocity_last_24h]],VelocityRules[Velocity Min],VelocityRules[Risk Points],,-1)</f>
        <v>0</v>
      </c>
      <c r="Q9025">
        <f>_xlfn.XLOOKUP(FraudData[[#This Row],[merchant_category]],MerchantRules[Merchant Category],MerchantRules[Risk Points],0)</f>
        <v>0</v>
      </c>
      <c r="R9025">
        <f>SUM(FraudData[[#This Row],[Amount Risk]:[Merchant Risk]])</f>
        <v>0</v>
      </c>
      <c r="S9025" t="str" cm="1">
        <f t="array" ref="S9025">_xlfn.IFS(FraudData[[#This Row],[Fraud Risk Score]]&gt;=8,"High Risk",FraudData[[#This Row],[Fraud Risk Score]]&gt;=6,"Medium Risk",TRUE,"Low Risk")</f>
        <v>Low Risk</v>
      </c>
    </row>
    <row r="9026" spans="1:19">
      <c r="A9026">
        <v>9025</v>
      </c>
      <c r="B9026">
        <v>131.22999999999999</v>
      </c>
      <c r="C9026">
        <v>13</v>
      </c>
      <c r="D9026" t="s">
        <v>47</v>
      </c>
      <c r="E9026">
        <v>0</v>
      </c>
      <c r="F9026">
        <v>0</v>
      </c>
      <c r="G9026">
        <v>69</v>
      </c>
      <c r="H9026">
        <v>1</v>
      </c>
      <c r="I9026">
        <v>62</v>
      </c>
      <c r="J9026">
        <v>0</v>
      </c>
      <c r="K9026">
        <f>_xlfn.XLOOKUP(FraudData[[#This Row],[amount]],AmountRules[Amount Min],AmountRules[Risk Points],,-1)</f>
        <v>0</v>
      </c>
      <c r="L9026">
        <f>_xlfn.XLOOKUP(FraudData[[#This Row],[transaction_hour]],TimeRules[Hour Min],TimeRules[Risk Points],,-1)</f>
        <v>0</v>
      </c>
      <c r="M9026">
        <f>_xlfn.XLOOKUP(FraudData[[#This Row],[foreign_transaction]],ForeignRules[Foreign Transaction],ForeignRules[Risk Points],0)</f>
        <v>0</v>
      </c>
      <c r="N9026">
        <f>_xlfn.XLOOKUP(FraudData[[#This Row],[location_mismatch]],Table10[Location Mismatch],Table10[Risk Points],0)</f>
        <v>0</v>
      </c>
      <c r="O9026">
        <f>_xlfn.XLOOKUP(FraudData[[#This Row],[device_trust_score]],DeviceRules[Device Min],DeviceRules[Risk Points],,-1)</f>
        <v>1</v>
      </c>
      <c r="P9026">
        <f>_xlfn.XLOOKUP(FraudData[[#This Row],[velocity_last_24h]],VelocityRules[Velocity Min],VelocityRules[Risk Points],,-1)</f>
        <v>0</v>
      </c>
      <c r="Q9026">
        <f>_xlfn.XLOOKUP(FraudData[[#This Row],[merchant_category]],MerchantRules[Merchant Category],MerchantRules[Risk Points],0)</f>
        <v>0</v>
      </c>
      <c r="R9026">
        <f>SUM(FraudData[[#This Row],[Amount Risk]:[Merchant Risk]])</f>
        <v>1</v>
      </c>
      <c r="S9026" t="str" cm="1">
        <f t="array" ref="S9026">_xlfn.IFS(FraudData[[#This Row],[Fraud Risk Score]]&gt;=8,"High Risk",FraudData[[#This Row],[Fraud Risk Score]]&gt;=6,"Medium Risk",TRUE,"Low Risk")</f>
        <v>Low Risk</v>
      </c>
    </row>
    <row r="9027" spans="1:19">
      <c r="A9027">
        <v>9026</v>
      </c>
      <c r="B9027">
        <v>86.62</v>
      </c>
      <c r="C9027">
        <v>20</v>
      </c>
      <c r="D9027" t="s">
        <v>50</v>
      </c>
      <c r="E9027">
        <v>0</v>
      </c>
      <c r="F9027">
        <v>1</v>
      </c>
      <c r="G9027">
        <v>41</v>
      </c>
      <c r="H9027">
        <v>2</v>
      </c>
      <c r="I9027">
        <v>57</v>
      </c>
      <c r="J9027">
        <v>0</v>
      </c>
      <c r="K9027">
        <f>_xlfn.XLOOKUP(FraudData[[#This Row],[amount]],AmountRules[Amount Min],AmountRules[Risk Points],,-1)</f>
        <v>0</v>
      </c>
      <c r="L9027">
        <f>_xlfn.XLOOKUP(FraudData[[#This Row],[transaction_hour]],TimeRules[Hour Min],TimeRules[Risk Points],,-1)</f>
        <v>0</v>
      </c>
      <c r="M9027">
        <f>_xlfn.XLOOKUP(FraudData[[#This Row],[foreign_transaction]],ForeignRules[Foreign Transaction],ForeignRules[Risk Points],0)</f>
        <v>0</v>
      </c>
      <c r="N9027">
        <f>_xlfn.XLOOKUP(FraudData[[#This Row],[location_mismatch]],Table10[Location Mismatch],Table10[Risk Points],0)</f>
        <v>3</v>
      </c>
      <c r="O9027">
        <f>_xlfn.XLOOKUP(FraudData[[#This Row],[device_trust_score]],DeviceRules[Device Min],DeviceRules[Risk Points],,-1)</f>
        <v>2</v>
      </c>
      <c r="P9027">
        <f>_xlfn.XLOOKUP(FraudData[[#This Row],[velocity_last_24h]],VelocityRules[Velocity Min],VelocityRules[Risk Points],,-1)</f>
        <v>0</v>
      </c>
      <c r="Q9027">
        <f>_xlfn.XLOOKUP(FraudData[[#This Row],[merchant_category]],MerchantRules[Merchant Category],MerchantRules[Risk Points],0)</f>
        <v>0</v>
      </c>
      <c r="R9027">
        <f>SUM(FraudData[[#This Row],[Amount Risk]:[Merchant Risk]])</f>
        <v>5</v>
      </c>
      <c r="S9027" t="str" cm="1">
        <f t="array" ref="S9027">_xlfn.IFS(FraudData[[#This Row],[Fraud Risk Score]]&gt;=8,"High Risk",FraudData[[#This Row],[Fraud Risk Score]]&gt;=6,"Medium Risk",TRUE,"Low Risk")</f>
        <v>Low Risk</v>
      </c>
    </row>
    <row r="9028" spans="1:19">
      <c r="A9028">
        <v>9027</v>
      </c>
      <c r="B9028">
        <v>149.54</v>
      </c>
      <c r="C9028">
        <v>6</v>
      </c>
      <c r="D9028" t="s">
        <v>48</v>
      </c>
      <c r="E9028">
        <v>0</v>
      </c>
      <c r="F9028">
        <v>0</v>
      </c>
      <c r="G9028">
        <v>83</v>
      </c>
      <c r="H9028">
        <v>4</v>
      </c>
      <c r="I9028">
        <v>22</v>
      </c>
      <c r="J9028">
        <v>0</v>
      </c>
      <c r="K9028">
        <f>_xlfn.XLOOKUP(FraudData[[#This Row],[amount]],AmountRules[Amount Min],AmountRules[Risk Points],,-1)</f>
        <v>0</v>
      </c>
      <c r="L9028">
        <f>_xlfn.XLOOKUP(FraudData[[#This Row],[transaction_hour]],TimeRules[Hour Min],TimeRules[Risk Points],,-1)</f>
        <v>0</v>
      </c>
      <c r="M9028">
        <f>_xlfn.XLOOKUP(FraudData[[#This Row],[foreign_transaction]],ForeignRules[Foreign Transaction],ForeignRules[Risk Points],0)</f>
        <v>0</v>
      </c>
      <c r="N9028">
        <f>_xlfn.XLOOKUP(FraudData[[#This Row],[location_mismatch]],Table10[Location Mismatch],Table10[Risk Points],0)</f>
        <v>0</v>
      </c>
      <c r="O9028">
        <f>_xlfn.XLOOKUP(FraudData[[#This Row],[device_trust_score]],DeviceRules[Device Min],DeviceRules[Risk Points],,-1)</f>
        <v>0</v>
      </c>
      <c r="P9028">
        <f>_xlfn.XLOOKUP(FraudData[[#This Row],[velocity_last_24h]],VelocityRules[Velocity Min],VelocityRules[Risk Points],,-1)</f>
        <v>0</v>
      </c>
      <c r="Q9028">
        <f>_xlfn.XLOOKUP(FraudData[[#This Row],[merchant_category]],MerchantRules[Merchant Category],MerchantRules[Risk Points],0)</f>
        <v>0</v>
      </c>
      <c r="R9028">
        <f>SUM(FraudData[[#This Row],[Amount Risk]:[Merchant Risk]])</f>
        <v>0</v>
      </c>
      <c r="S9028" t="str" cm="1">
        <f t="array" ref="S9028">_xlfn.IFS(FraudData[[#This Row],[Fraud Risk Score]]&gt;=8,"High Risk",FraudData[[#This Row],[Fraud Risk Score]]&gt;=6,"Medium Risk",TRUE,"Low Risk")</f>
        <v>Low Risk</v>
      </c>
    </row>
    <row r="9029" spans="1:19">
      <c r="A9029">
        <v>9028</v>
      </c>
      <c r="B9029">
        <v>21.9</v>
      </c>
      <c r="C9029">
        <v>12</v>
      </c>
      <c r="D9029" t="s">
        <v>50</v>
      </c>
      <c r="E9029">
        <v>0</v>
      </c>
      <c r="F9029">
        <v>0</v>
      </c>
      <c r="G9029">
        <v>83</v>
      </c>
      <c r="H9029">
        <v>2</v>
      </c>
      <c r="I9029">
        <v>49</v>
      </c>
      <c r="J9029">
        <v>0</v>
      </c>
      <c r="K9029">
        <f>_xlfn.XLOOKUP(FraudData[[#This Row],[amount]],AmountRules[Amount Min],AmountRules[Risk Points],,-1)</f>
        <v>0</v>
      </c>
      <c r="L9029">
        <f>_xlfn.XLOOKUP(FraudData[[#This Row],[transaction_hour]],TimeRules[Hour Min],TimeRules[Risk Points],,-1)</f>
        <v>0</v>
      </c>
      <c r="M9029">
        <f>_xlfn.XLOOKUP(FraudData[[#This Row],[foreign_transaction]],ForeignRules[Foreign Transaction],ForeignRules[Risk Points],0)</f>
        <v>0</v>
      </c>
      <c r="N9029">
        <f>_xlfn.XLOOKUP(FraudData[[#This Row],[location_mismatch]],Table10[Location Mismatch],Table10[Risk Points],0)</f>
        <v>0</v>
      </c>
      <c r="O9029">
        <f>_xlfn.XLOOKUP(FraudData[[#This Row],[device_trust_score]],DeviceRules[Device Min],DeviceRules[Risk Points],,-1)</f>
        <v>0</v>
      </c>
      <c r="P9029">
        <f>_xlfn.XLOOKUP(FraudData[[#This Row],[velocity_last_24h]],VelocityRules[Velocity Min],VelocityRules[Risk Points],,-1)</f>
        <v>0</v>
      </c>
      <c r="Q9029">
        <f>_xlfn.XLOOKUP(FraudData[[#This Row],[merchant_category]],MerchantRules[Merchant Category],MerchantRules[Risk Points],0)</f>
        <v>0</v>
      </c>
      <c r="R9029">
        <f>SUM(FraudData[[#This Row],[Amount Risk]:[Merchant Risk]])</f>
        <v>0</v>
      </c>
      <c r="S9029" t="str" cm="1">
        <f t="array" ref="S9029">_xlfn.IFS(FraudData[[#This Row],[Fraud Risk Score]]&gt;=8,"High Risk",FraudData[[#This Row],[Fraud Risk Score]]&gt;=6,"Medium Risk",TRUE,"Low Risk")</f>
        <v>Low Risk</v>
      </c>
    </row>
    <row r="9030" spans="1:19">
      <c r="A9030">
        <v>9029</v>
      </c>
      <c r="B9030">
        <v>1045.08</v>
      </c>
      <c r="C9030">
        <v>14</v>
      </c>
      <c r="D9030" t="s">
        <v>50</v>
      </c>
      <c r="E9030">
        <v>0</v>
      </c>
      <c r="F9030">
        <v>0</v>
      </c>
      <c r="G9030">
        <v>32</v>
      </c>
      <c r="H9030">
        <v>1</v>
      </c>
      <c r="I9030">
        <v>67</v>
      </c>
      <c r="J9030">
        <v>0</v>
      </c>
      <c r="K9030">
        <f>_xlfn.XLOOKUP(FraudData[[#This Row],[amount]],AmountRules[Amount Min],AmountRules[Risk Points],,-1)</f>
        <v>3</v>
      </c>
      <c r="L9030">
        <f>_xlfn.XLOOKUP(FraudData[[#This Row],[transaction_hour]],TimeRules[Hour Min],TimeRules[Risk Points],,-1)</f>
        <v>0</v>
      </c>
      <c r="M9030">
        <f>_xlfn.XLOOKUP(FraudData[[#This Row],[foreign_transaction]],ForeignRules[Foreign Transaction],ForeignRules[Risk Points],0)</f>
        <v>0</v>
      </c>
      <c r="N9030">
        <f>_xlfn.XLOOKUP(FraudData[[#This Row],[location_mismatch]],Table10[Location Mismatch],Table10[Risk Points],0)</f>
        <v>0</v>
      </c>
      <c r="O9030">
        <f>_xlfn.XLOOKUP(FraudData[[#This Row],[device_trust_score]],DeviceRules[Device Min],DeviceRules[Risk Points],,-1)</f>
        <v>2</v>
      </c>
      <c r="P9030">
        <f>_xlfn.XLOOKUP(FraudData[[#This Row],[velocity_last_24h]],VelocityRules[Velocity Min],VelocityRules[Risk Points],,-1)</f>
        <v>0</v>
      </c>
      <c r="Q9030">
        <f>_xlfn.XLOOKUP(FraudData[[#This Row],[merchant_category]],MerchantRules[Merchant Category],MerchantRules[Risk Points],0)</f>
        <v>0</v>
      </c>
      <c r="R9030">
        <f>SUM(FraudData[[#This Row],[Amount Risk]:[Merchant Risk]])</f>
        <v>5</v>
      </c>
      <c r="S9030" t="str" cm="1">
        <f t="array" ref="S9030">_xlfn.IFS(FraudData[[#This Row],[Fraud Risk Score]]&gt;=8,"High Risk",FraudData[[#This Row],[Fraud Risk Score]]&gt;=6,"Medium Risk",TRUE,"Low Risk")</f>
        <v>Low Risk</v>
      </c>
    </row>
    <row r="9031" spans="1:19">
      <c r="A9031">
        <v>9030</v>
      </c>
      <c r="B9031">
        <v>99.78</v>
      </c>
      <c r="C9031">
        <v>11</v>
      </c>
      <c r="D9031" t="s">
        <v>50</v>
      </c>
      <c r="E9031">
        <v>0</v>
      </c>
      <c r="F9031">
        <v>1</v>
      </c>
      <c r="G9031">
        <v>54</v>
      </c>
      <c r="H9031">
        <v>4</v>
      </c>
      <c r="I9031">
        <v>63</v>
      </c>
      <c r="J9031">
        <v>0</v>
      </c>
      <c r="K9031">
        <f>_xlfn.XLOOKUP(FraudData[[#This Row],[amount]],AmountRules[Amount Min],AmountRules[Risk Points],,-1)</f>
        <v>0</v>
      </c>
      <c r="L9031">
        <f>_xlfn.XLOOKUP(FraudData[[#This Row],[transaction_hour]],TimeRules[Hour Min],TimeRules[Risk Points],,-1)</f>
        <v>0</v>
      </c>
      <c r="M9031">
        <f>_xlfn.XLOOKUP(FraudData[[#This Row],[foreign_transaction]],ForeignRules[Foreign Transaction],ForeignRules[Risk Points],0)</f>
        <v>0</v>
      </c>
      <c r="N9031">
        <f>_xlfn.XLOOKUP(FraudData[[#This Row],[location_mismatch]],Table10[Location Mismatch],Table10[Risk Points],0)</f>
        <v>3</v>
      </c>
      <c r="O9031">
        <f>_xlfn.XLOOKUP(FraudData[[#This Row],[device_trust_score]],DeviceRules[Device Min],DeviceRules[Risk Points],,-1)</f>
        <v>1</v>
      </c>
      <c r="P9031">
        <f>_xlfn.XLOOKUP(FraudData[[#This Row],[velocity_last_24h]],VelocityRules[Velocity Min],VelocityRules[Risk Points],,-1)</f>
        <v>0</v>
      </c>
      <c r="Q9031">
        <f>_xlfn.XLOOKUP(FraudData[[#This Row],[merchant_category]],MerchantRules[Merchant Category],MerchantRules[Risk Points],0)</f>
        <v>0</v>
      </c>
      <c r="R9031">
        <f>SUM(FraudData[[#This Row],[Amount Risk]:[Merchant Risk]])</f>
        <v>4</v>
      </c>
      <c r="S9031" t="str" cm="1">
        <f t="array" ref="S9031">_xlfn.IFS(FraudData[[#This Row],[Fraud Risk Score]]&gt;=8,"High Risk",FraudData[[#This Row],[Fraud Risk Score]]&gt;=6,"Medium Risk",TRUE,"Low Risk")</f>
        <v>Low Risk</v>
      </c>
    </row>
    <row r="9032" spans="1:19">
      <c r="A9032">
        <v>9031</v>
      </c>
      <c r="B9032">
        <v>77.05</v>
      </c>
      <c r="C9032">
        <v>20</v>
      </c>
      <c r="D9032" t="s">
        <v>48</v>
      </c>
      <c r="E9032">
        <v>0</v>
      </c>
      <c r="F9032">
        <v>0</v>
      </c>
      <c r="G9032">
        <v>27</v>
      </c>
      <c r="H9032">
        <v>1</v>
      </c>
      <c r="I9032">
        <v>34</v>
      </c>
      <c r="J9032">
        <v>0</v>
      </c>
      <c r="K9032">
        <f>_xlfn.XLOOKUP(FraudData[[#This Row],[amount]],AmountRules[Amount Min],AmountRules[Risk Points],,-1)</f>
        <v>0</v>
      </c>
      <c r="L9032">
        <f>_xlfn.XLOOKUP(FraudData[[#This Row],[transaction_hour]],TimeRules[Hour Min],TimeRules[Risk Points],,-1)</f>
        <v>0</v>
      </c>
      <c r="M9032">
        <f>_xlfn.XLOOKUP(FraudData[[#This Row],[foreign_transaction]],ForeignRules[Foreign Transaction],ForeignRules[Risk Points],0)</f>
        <v>0</v>
      </c>
      <c r="N9032">
        <f>_xlfn.XLOOKUP(FraudData[[#This Row],[location_mismatch]],Table10[Location Mismatch],Table10[Risk Points],0)</f>
        <v>0</v>
      </c>
      <c r="O9032">
        <f>_xlfn.XLOOKUP(FraudData[[#This Row],[device_trust_score]],DeviceRules[Device Min],DeviceRules[Risk Points],,-1)</f>
        <v>3</v>
      </c>
      <c r="P9032">
        <f>_xlfn.XLOOKUP(FraudData[[#This Row],[velocity_last_24h]],VelocityRules[Velocity Min],VelocityRules[Risk Points],,-1)</f>
        <v>0</v>
      </c>
      <c r="Q9032">
        <f>_xlfn.XLOOKUP(FraudData[[#This Row],[merchant_category]],MerchantRules[Merchant Category],MerchantRules[Risk Points],0)</f>
        <v>0</v>
      </c>
      <c r="R9032">
        <f>SUM(FraudData[[#This Row],[Amount Risk]:[Merchant Risk]])</f>
        <v>3</v>
      </c>
      <c r="S9032" t="str" cm="1">
        <f t="array" ref="S9032">_xlfn.IFS(FraudData[[#This Row],[Fraud Risk Score]]&gt;=8,"High Risk",FraudData[[#This Row],[Fraud Risk Score]]&gt;=6,"Medium Risk",TRUE,"Low Risk")</f>
        <v>Low Risk</v>
      </c>
    </row>
    <row r="9033" spans="1:19">
      <c r="A9033">
        <v>9032</v>
      </c>
      <c r="B9033">
        <v>222.95</v>
      </c>
      <c r="C9033">
        <v>0</v>
      </c>
      <c r="D9033" t="s">
        <v>46</v>
      </c>
      <c r="E9033">
        <v>1</v>
      </c>
      <c r="F9033">
        <v>0</v>
      </c>
      <c r="G9033">
        <v>41</v>
      </c>
      <c r="H9033">
        <v>3</v>
      </c>
      <c r="I9033">
        <v>61</v>
      </c>
      <c r="J9033">
        <v>0</v>
      </c>
      <c r="K9033">
        <f>_xlfn.XLOOKUP(FraudData[[#This Row],[amount]],AmountRules[Amount Min],AmountRules[Risk Points],,-1)</f>
        <v>0</v>
      </c>
      <c r="L9033">
        <f>_xlfn.XLOOKUP(FraudData[[#This Row],[transaction_hour]],TimeRules[Hour Min],TimeRules[Risk Points],,-1)</f>
        <v>3</v>
      </c>
      <c r="M9033">
        <f>_xlfn.XLOOKUP(FraudData[[#This Row],[foreign_transaction]],ForeignRules[Foreign Transaction],ForeignRules[Risk Points],0)</f>
        <v>3</v>
      </c>
      <c r="N9033">
        <f>_xlfn.XLOOKUP(FraudData[[#This Row],[location_mismatch]],Table10[Location Mismatch],Table10[Risk Points],0)</f>
        <v>0</v>
      </c>
      <c r="O9033">
        <f>_xlfn.XLOOKUP(FraudData[[#This Row],[device_trust_score]],DeviceRules[Device Min],DeviceRules[Risk Points],,-1)</f>
        <v>2</v>
      </c>
      <c r="P9033">
        <f>_xlfn.XLOOKUP(FraudData[[#This Row],[velocity_last_24h]],VelocityRules[Velocity Min],VelocityRules[Risk Points],,-1)</f>
        <v>0</v>
      </c>
      <c r="Q9033">
        <f>_xlfn.XLOOKUP(FraudData[[#This Row],[merchant_category]],MerchantRules[Merchant Category],MerchantRules[Risk Points],0)</f>
        <v>0</v>
      </c>
      <c r="R9033">
        <f>SUM(FraudData[[#This Row],[Amount Risk]:[Merchant Risk]])</f>
        <v>8</v>
      </c>
      <c r="S9033" t="str" cm="1">
        <f t="array" ref="S9033">_xlfn.IFS(FraudData[[#This Row],[Fraud Risk Score]]&gt;=8,"High Risk",FraudData[[#This Row],[Fraud Risk Score]]&gt;=6,"Medium Risk",TRUE,"Low Risk")</f>
        <v>High Risk</v>
      </c>
    </row>
    <row r="9034" spans="1:19">
      <c r="A9034">
        <v>9033</v>
      </c>
      <c r="B9034">
        <v>81.430000000000007</v>
      </c>
      <c r="C9034">
        <v>2</v>
      </c>
      <c r="D9034" t="s">
        <v>49</v>
      </c>
      <c r="E9034">
        <v>1</v>
      </c>
      <c r="F9034">
        <v>0</v>
      </c>
      <c r="G9034">
        <v>75</v>
      </c>
      <c r="H9034">
        <v>4</v>
      </c>
      <c r="I9034">
        <v>25</v>
      </c>
      <c r="J9034">
        <v>0</v>
      </c>
      <c r="K9034">
        <f>_xlfn.XLOOKUP(FraudData[[#This Row],[amount]],AmountRules[Amount Min],AmountRules[Risk Points],,-1)</f>
        <v>0</v>
      </c>
      <c r="L9034">
        <f>_xlfn.XLOOKUP(FraudData[[#This Row],[transaction_hour]],TimeRules[Hour Min],TimeRules[Risk Points],,-1)</f>
        <v>3</v>
      </c>
      <c r="M9034">
        <f>_xlfn.XLOOKUP(FraudData[[#This Row],[foreign_transaction]],ForeignRules[Foreign Transaction],ForeignRules[Risk Points],0)</f>
        <v>3</v>
      </c>
      <c r="N9034">
        <f>_xlfn.XLOOKUP(FraudData[[#This Row],[location_mismatch]],Table10[Location Mismatch],Table10[Risk Points],0)</f>
        <v>0</v>
      </c>
      <c r="O9034">
        <f>_xlfn.XLOOKUP(FraudData[[#This Row],[device_trust_score]],DeviceRules[Device Min],DeviceRules[Risk Points],,-1)</f>
        <v>0</v>
      </c>
      <c r="P9034">
        <f>_xlfn.XLOOKUP(FraudData[[#This Row],[velocity_last_24h]],VelocityRules[Velocity Min],VelocityRules[Risk Points],,-1)</f>
        <v>0</v>
      </c>
      <c r="Q9034">
        <f>_xlfn.XLOOKUP(FraudData[[#This Row],[merchant_category]],MerchantRules[Merchant Category],MerchantRules[Risk Points],0)</f>
        <v>1</v>
      </c>
      <c r="R9034">
        <f>SUM(FraudData[[#This Row],[Amount Risk]:[Merchant Risk]])</f>
        <v>7</v>
      </c>
      <c r="S9034" t="str" cm="1">
        <f t="array" ref="S9034">_xlfn.IFS(FraudData[[#This Row],[Fraud Risk Score]]&gt;=8,"High Risk",FraudData[[#This Row],[Fraud Risk Score]]&gt;=6,"Medium Risk",TRUE,"Low Risk")</f>
        <v>Medium Risk</v>
      </c>
    </row>
    <row r="9035" spans="1:19">
      <c r="A9035">
        <v>9034</v>
      </c>
      <c r="B9035">
        <v>322.45</v>
      </c>
      <c r="C9035">
        <v>17</v>
      </c>
      <c r="D9035" t="s">
        <v>47</v>
      </c>
      <c r="E9035">
        <v>0</v>
      </c>
      <c r="F9035">
        <v>0</v>
      </c>
      <c r="G9035">
        <v>48</v>
      </c>
      <c r="H9035">
        <v>1</v>
      </c>
      <c r="I9035">
        <v>52</v>
      </c>
      <c r="J9035">
        <v>0</v>
      </c>
      <c r="K9035">
        <f>_xlfn.XLOOKUP(FraudData[[#This Row],[amount]],AmountRules[Amount Min],AmountRules[Risk Points],,-1)</f>
        <v>0</v>
      </c>
      <c r="L9035">
        <f>_xlfn.XLOOKUP(FraudData[[#This Row],[transaction_hour]],TimeRules[Hour Min],TimeRules[Risk Points],,-1)</f>
        <v>0</v>
      </c>
      <c r="M9035">
        <f>_xlfn.XLOOKUP(FraudData[[#This Row],[foreign_transaction]],ForeignRules[Foreign Transaction],ForeignRules[Risk Points],0)</f>
        <v>0</v>
      </c>
      <c r="N9035">
        <f>_xlfn.XLOOKUP(FraudData[[#This Row],[location_mismatch]],Table10[Location Mismatch],Table10[Risk Points],0)</f>
        <v>0</v>
      </c>
      <c r="O9035">
        <f>_xlfn.XLOOKUP(FraudData[[#This Row],[device_trust_score]],DeviceRules[Device Min],DeviceRules[Risk Points],,-1)</f>
        <v>2</v>
      </c>
      <c r="P9035">
        <f>_xlfn.XLOOKUP(FraudData[[#This Row],[velocity_last_24h]],VelocityRules[Velocity Min],VelocityRules[Risk Points],,-1)</f>
        <v>0</v>
      </c>
      <c r="Q9035">
        <f>_xlfn.XLOOKUP(FraudData[[#This Row],[merchant_category]],MerchantRules[Merchant Category],MerchantRules[Risk Points],0)</f>
        <v>0</v>
      </c>
      <c r="R9035">
        <f>SUM(FraudData[[#This Row],[Amount Risk]:[Merchant Risk]])</f>
        <v>2</v>
      </c>
      <c r="S9035" t="str" cm="1">
        <f t="array" ref="S9035">_xlfn.IFS(FraudData[[#This Row],[Fraud Risk Score]]&gt;=8,"High Risk",FraudData[[#This Row],[Fraud Risk Score]]&gt;=6,"Medium Risk",TRUE,"Low Risk")</f>
        <v>Low Risk</v>
      </c>
    </row>
    <row r="9036" spans="1:19">
      <c r="A9036">
        <v>9035</v>
      </c>
      <c r="B9036">
        <v>109.01</v>
      </c>
      <c r="C9036">
        <v>21</v>
      </c>
      <c r="D9036" t="s">
        <v>47</v>
      </c>
      <c r="E9036">
        <v>0</v>
      </c>
      <c r="F9036">
        <v>0</v>
      </c>
      <c r="G9036">
        <v>88</v>
      </c>
      <c r="H9036">
        <v>3</v>
      </c>
      <c r="I9036">
        <v>23</v>
      </c>
      <c r="J9036">
        <v>0</v>
      </c>
      <c r="K9036">
        <f>_xlfn.XLOOKUP(FraudData[[#This Row],[amount]],AmountRules[Amount Min],AmountRules[Risk Points],,-1)</f>
        <v>0</v>
      </c>
      <c r="L9036">
        <f>_xlfn.XLOOKUP(FraudData[[#This Row],[transaction_hour]],TimeRules[Hour Min],TimeRules[Risk Points],,-1)</f>
        <v>0</v>
      </c>
      <c r="M9036">
        <f>_xlfn.XLOOKUP(FraudData[[#This Row],[foreign_transaction]],ForeignRules[Foreign Transaction],ForeignRules[Risk Points],0)</f>
        <v>0</v>
      </c>
      <c r="N9036">
        <f>_xlfn.XLOOKUP(FraudData[[#This Row],[location_mismatch]],Table10[Location Mismatch],Table10[Risk Points],0)</f>
        <v>0</v>
      </c>
      <c r="O9036">
        <f>_xlfn.XLOOKUP(FraudData[[#This Row],[device_trust_score]],DeviceRules[Device Min],DeviceRules[Risk Points],,-1)</f>
        <v>0</v>
      </c>
      <c r="P9036">
        <f>_xlfn.XLOOKUP(FraudData[[#This Row],[velocity_last_24h]],VelocityRules[Velocity Min],VelocityRules[Risk Points],,-1)</f>
        <v>0</v>
      </c>
      <c r="Q9036">
        <f>_xlfn.XLOOKUP(FraudData[[#This Row],[merchant_category]],MerchantRules[Merchant Category],MerchantRules[Risk Points],0)</f>
        <v>0</v>
      </c>
      <c r="R9036">
        <f>SUM(FraudData[[#This Row],[Amount Risk]:[Merchant Risk]])</f>
        <v>0</v>
      </c>
      <c r="S9036" t="str" cm="1">
        <f t="array" ref="S9036">_xlfn.IFS(FraudData[[#This Row],[Fraud Risk Score]]&gt;=8,"High Risk",FraudData[[#This Row],[Fraud Risk Score]]&gt;=6,"Medium Risk",TRUE,"Low Risk")</f>
        <v>Low Risk</v>
      </c>
    </row>
    <row r="9037" spans="1:19">
      <c r="A9037">
        <v>9036</v>
      </c>
      <c r="B9037">
        <v>228.85</v>
      </c>
      <c r="C9037">
        <v>7</v>
      </c>
      <c r="D9037" t="s">
        <v>50</v>
      </c>
      <c r="E9037">
        <v>0</v>
      </c>
      <c r="F9037">
        <v>0</v>
      </c>
      <c r="G9037">
        <v>98</v>
      </c>
      <c r="H9037">
        <v>4</v>
      </c>
      <c r="I9037">
        <v>61</v>
      </c>
      <c r="J9037">
        <v>0</v>
      </c>
      <c r="K9037">
        <f>_xlfn.XLOOKUP(FraudData[[#This Row],[amount]],AmountRules[Amount Min],AmountRules[Risk Points],,-1)</f>
        <v>0</v>
      </c>
      <c r="L9037">
        <f>_xlfn.XLOOKUP(FraudData[[#This Row],[transaction_hour]],TimeRules[Hour Min],TimeRules[Risk Points],,-1)</f>
        <v>0</v>
      </c>
      <c r="M9037">
        <f>_xlfn.XLOOKUP(FraudData[[#This Row],[foreign_transaction]],ForeignRules[Foreign Transaction],ForeignRules[Risk Points],0)</f>
        <v>0</v>
      </c>
      <c r="N9037">
        <f>_xlfn.XLOOKUP(FraudData[[#This Row],[location_mismatch]],Table10[Location Mismatch],Table10[Risk Points],0)</f>
        <v>0</v>
      </c>
      <c r="O9037">
        <f>_xlfn.XLOOKUP(FraudData[[#This Row],[device_trust_score]],DeviceRules[Device Min],DeviceRules[Risk Points],,-1)</f>
        <v>0</v>
      </c>
      <c r="P9037">
        <f>_xlfn.XLOOKUP(FraudData[[#This Row],[velocity_last_24h]],VelocityRules[Velocity Min],VelocityRules[Risk Points],,-1)</f>
        <v>0</v>
      </c>
      <c r="Q9037">
        <f>_xlfn.XLOOKUP(FraudData[[#This Row],[merchant_category]],MerchantRules[Merchant Category],MerchantRules[Risk Points],0)</f>
        <v>0</v>
      </c>
      <c r="R9037">
        <f>SUM(FraudData[[#This Row],[Amount Risk]:[Merchant Risk]])</f>
        <v>0</v>
      </c>
      <c r="S9037" t="str" cm="1">
        <f t="array" ref="S9037">_xlfn.IFS(FraudData[[#This Row],[Fraud Risk Score]]&gt;=8,"High Risk",FraudData[[#This Row],[Fraud Risk Score]]&gt;=6,"Medium Risk",TRUE,"Low Risk")</f>
        <v>Low Risk</v>
      </c>
    </row>
    <row r="9038" spans="1:19">
      <c r="A9038">
        <v>9037</v>
      </c>
      <c r="B9038">
        <v>20.46</v>
      </c>
      <c r="C9038">
        <v>1</v>
      </c>
      <c r="D9038" t="s">
        <v>46</v>
      </c>
      <c r="E9038">
        <v>1</v>
      </c>
      <c r="F9038">
        <v>0</v>
      </c>
      <c r="G9038">
        <v>95</v>
      </c>
      <c r="H9038">
        <v>0</v>
      </c>
      <c r="I9038">
        <v>66</v>
      </c>
      <c r="J9038">
        <v>0</v>
      </c>
      <c r="K9038">
        <f>_xlfn.XLOOKUP(FraudData[[#This Row],[amount]],AmountRules[Amount Min],AmountRules[Risk Points],,-1)</f>
        <v>0</v>
      </c>
      <c r="L9038">
        <f>_xlfn.XLOOKUP(FraudData[[#This Row],[transaction_hour]],TimeRules[Hour Min],TimeRules[Risk Points],,-1)</f>
        <v>3</v>
      </c>
      <c r="M9038">
        <f>_xlfn.XLOOKUP(FraudData[[#This Row],[foreign_transaction]],ForeignRules[Foreign Transaction],ForeignRules[Risk Points],0)</f>
        <v>3</v>
      </c>
      <c r="N9038">
        <f>_xlfn.XLOOKUP(FraudData[[#This Row],[location_mismatch]],Table10[Location Mismatch],Table10[Risk Points],0)</f>
        <v>0</v>
      </c>
      <c r="O9038">
        <f>_xlfn.XLOOKUP(FraudData[[#This Row],[device_trust_score]],DeviceRules[Device Min],DeviceRules[Risk Points],,-1)</f>
        <v>0</v>
      </c>
      <c r="P9038">
        <f>_xlfn.XLOOKUP(FraudData[[#This Row],[velocity_last_24h]],VelocityRules[Velocity Min],VelocityRules[Risk Points],,-1)</f>
        <v>0</v>
      </c>
      <c r="Q9038">
        <f>_xlfn.XLOOKUP(FraudData[[#This Row],[merchant_category]],MerchantRules[Merchant Category],MerchantRules[Risk Points],0)</f>
        <v>0</v>
      </c>
      <c r="R9038">
        <f>SUM(FraudData[[#This Row],[Amount Risk]:[Merchant Risk]])</f>
        <v>6</v>
      </c>
      <c r="S9038" t="str" cm="1">
        <f t="array" ref="S9038">_xlfn.IFS(FraudData[[#This Row],[Fraud Risk Score]]&gt;=8,"High Risk",FraudData[[#This Row],[Fraud Risk Score]]&gt;=6,"Medium Risk",TRUE,"Low Risk")</f>
        <v>Medium Risk</v>
      </c>
    </row>
    <row r="9039" spans="1:19">
      <c r="A9039">
        <v>9038</v>
      </c>
      <c r="B9039">
        <v>336.88</v>
      </c>
      <c r="C9039">
        <v>3</v>
      </c>
      <c r="D9039" t="s">
        <v>48</v>
      </c>
      <c r="E9039">
        <v>0</v>
      </c>
      <c r="F9039">
        <v>0</v>
      </c>
      <c r="G9039">
        <v>73</v>
      </c>
      <c r="H9039">
        <v>5</v>
      </c>
      <c r="I9039">
        <v>21</v>
      </c>
      <c r="J9039">
        <v>0</v>
      </c>
      <c r="K9039">
        <f>_xlfn.XLOOKUP(FraudData[[#This Row],[amount]],AmountRules[Amount Min],AmountRules[Risk Points],,-1)</f>
        <v>0</v>
      </c>
      <c r="L9039">
        <f>_xlfn.XLOOKUP(FraudData[[#This Row],[transaction_hour]],TimeRules[Hour Min],TimeRules[Risk Points],,-1)</f>
        <v>3</v>
      </c>
      <c r="M9039">
        <f>_xlfn.XLOOKUP(FraudData[[#This Row],[foreign_transaction]],ForeignRules[Foreign Transaction],ForeignRules[Risk Points],0)</f>
        <v>0</v>
      </c>
      <c r="N9039">
        <f>_xlfn.XLOOKUP(FraudData[[#This Row],[location_mismatch]],Table10[Location Mismatch],Table10[Risk Points],0)</f>
        <v>0</v>
      </c>
      <c r="O9039">
        <f>_xlfn.XLOOKUP(FraudData[[#This Row],[device_trust_score]],DeviceRules[Device Min],DeviceRules[Risk Points],,-1)</f>
        <v>0</v>
      </c>
      <c r="P9039">
        <f>_xlfn.XLOOKUP(FraudData[[#This Row],[velocity_last_24h]],VelocityRules[Velocity Min],VelocityRules[Risk Points],,-1)</f>
        <v>3</v>
      </c>
      <c r="Q9039">
        <f>_xlfn.XLOOKUP(FraudData[[#This Row],[merchant_category]],MerchantRules[Merchant Category],MerchantRules[Risk Points],0)</f>
        <v>0</v>
      </c>
      <c r="R9039">
        <f>SUM(FraudData[[#This Row],[Amount Risk]:[Merchant Risk]])</f>
        <v>6</v>
      </c>
      <c r="S9039" t="str" cm="1">
        <f t="array" ref="S9039">_xlfn.IFS(FraudData[[#This Row],[Fraud Risk Score]]&gt;=8,"High Risk",FraudData[[#This Row],[Fraud Risk Score]]&gt;=6,"Medium Risk",TRUE,"Low Risk")</f>
        <v>Medium Risk</v>
      </c>
    </row>
    <row r="9040" spans="1:19">
      <c r="A9040">
        <v>9039</v>
      </c>
      <c r="B9040">
        <v>239.53</v>
      </c>
      <c r="C9040">
        <v>17</v>
      </c>
      <c r="D9040" t="s">
        <v>49</v>
      </c>
      <c r="E9040">
        <v>0</v>
      </c>
      <c r="F9040">
        <v>0</v>
      </c>
      <c r="G9040">
        <v>44</v>
      </c>
      <c r="H9040">
        <v>0</v>
      </c>
      <c r="I9040">
        <v>51</v>
      </c>
      <c r="J9040">
        <v>0</v>
      </c>
      <c r="K9040">
        <f>_xlfn.XLOOKUP(FraudData[[#This Row],[amount]],AmountRules[Amount Min],AmountRules[Risk Points],,-1)</f>
        <v>0</v>
      </c>
      <c r="L9040">
        <f>_xlfn.XLOOKUP(FraudData[[#This Row],[transaction_hour]],TimeRules[Hour Min],TimeRules[Risk Points],,-1)</f>
        <v>0</v>
      </c>
      <c r="M9040">
        <f>_xlfn.XLOOKUP(FraudData[[#This Row],[foreign_transaction]],ForeignRules[Foreign Transaction],ForeignRules[Risk Points],0)</f>
        <v>0</v>
      </c>
      <c r="N9040">
        <f>_xlfn.XLOOKUP(FraudData[[#This Row],[location_mismatch]],Table10[Location Mismatch],Table10[Risk Points],0)</f>
        <v>0</v>
      </c>
      <c r="O9040">
        <f>_xlfn.XLOOKUP(FraudData[[#This Row],[device_trust_score]],DeviceRules[Device Min],DeviceRules[Risk Points],,-1)</f>
        <v>2</v>
      </c>
      <c r="P9040">
        <f>_xlfn.XLOOKUP(FraudData[[#This Row],[velocity_last_24h]],VelocityRules[Velocity Min],VelocityRules[Risk Points],,-1)</f>
        <v>0</v>
      </c>
      <c r="Q9040">
        <f>_xlfn.XLOOKUP(FraudData[[#This Row],[merchant_category]],MerchantRules[Merchant Category],MerchantRules[Risk Points],0)</f>
        <v>1</v>
      </c>
      <c r="R9040">
        <f>SUM(FraudData[[#This Row],[Amount Risk]:[Merchant Risk]])</f>
        <v>3</v>
      </c>
      <c r="S9040" t="str" cm="1">
        <f t="array" ref="S9040">_xlfn.IFS(FraudData[[#This Row],[Fraud Risk Score]]&gt;=8,"High Risk",FraudData[[#This Row],[Fraud Risk Score]]&gt;=6,"Medium Risk",TRUE,"Low Risk")</f>
        <v>Low Risk</v>
      </c>
    </row>
    <row r="9041" spans="1:19">
      <c r="A9041">
        <v>9040</v>
      </c>
      <c r="B9041">
        <v>42.82</v>
      </c>
      <c r="C9041">
        <v>12</v>
      </c>
      <c r="D9041" t="s">
        <v>49</v>
      </c>
      <c r="E9041">
        <v>0</v>
      </c>
      <c r="F9041">
        <v>0</v>
      </c>
      <c r="G9041">
        <v>53</v>
      </c>
      <c r="H9041">
        <v>1</v>
      </c>
      <c r="I9041">
        <v>18</v>
      </c>
      <c r="J9041">
        <v>0</v>
      </c>
      <c r="K9041">
        <f>_xlfn.XLOOKUP(FraudData[[#This Row],[amount]],AmountRules[Amount Min],AmountRules[Risk Points],,-1)</f>
        <v>0</v>
      </c>
      <c r="L9041">
        <f>_xlfn.XLOOKUP(FraudData[[#This Row],[transaction_hour]],TimeRules[Hour Min],TimeRules[Risk Points],,-1)</f>
        <v>0</v>
      </c>
      <c r="M9041">
        <f>_xlfn.XLOOKUP(FraudData[[#This Row],[foreign_transaction]],ForeignRules[Foreign Transaction],ForeignRules[Risk Points],0)</f>
        <v>0</v>
      </c>
      <c r="N9041">
        <f>_xlfn.XLOOKUP(FraudData[[#This Row],[location_mismatch]],Table10[Location Mismatch],Table10[Risk Points],0)</f>
        <v>0</v>
      </c>
      <c r="O9041">
        <f>_xlfn.XLOOKUP(FraudData[[#This Row],[device_trust_score]],DeviceRules[Device Min],DeviceRules[Risk Points],,-1)</f>
        <v>1</v>
      </c>
      <c r="P9041">
        <f>_xlfn.XLOOKUP(FraudData[[#This Row],[velocity_last_24h]],VelocityRules[Velocity Min],VelocityRules[Risk Points],,-1)</f>
        <v>0</v>
      </c>
      <c r="Q9041">
        <f>_xlfn.XLOOKUP(FraudData[[#This Row],[merchant_category]],MerchantRules[Merchant Category],MerchantRules[Risk Points],0)</f>
        <v>1</v>
      </c>
      <c r="R9041">
        <f>SUM(FraudData[[#This Row],[Amount Risk]:[Merchant Risk]])</f>
        <v>2</v>
      </c>
      <c r="S9041" t="str" cm="1">
        <f t="array" ref="S9041">_xlfn.IFS(FraudData[[#This Row],[Fraud Risk Score]]&gt;=8,"High Risk",FraudData[[#This Row],[Fraud Risk Score]]&gt;=6,"Medium Risk",TRUE,"Low Risk")</f>
        <v>Low Risk</v>
      </c>
    </row>
    <row r="9042" spans="1:19">
      <c r="A9042">
        <v>9041</v>
      </c>
      <c r="B9042">
        <v>28.26</v>
      </c>
      <c r="C9042">
        <v>14</v>
      </c>
      <c r="D9042" t="s">
        <v>50</v>
      </c>
      <c r="E9042">
        <v>0</v>
      </c>
      <c r="F9042">
        <v>0</v>
      </c>
      <c r="G9042">
        <v>34</v>
      </c>
      <c r="H9042">
        <v>1</v>
      </c>
      <c r="I9042">
        <v>45</v>
      </c>
      <c r="J9042">
        <v>0</v>
      </c>
      <c r="K9042">
        <f>_xlfn.XLOOKUP(FraudData[[#This Row],[amount]],AmountRules[Amount Min],AmountRules[Risk Points],,-1)</f>
        <v>0</v>
      </c>
      <c r="L9042">
        <f>_xlfn.XLOOKUP(FraudData[[#This Row],[transaction_hour]],TimeRules[Hour Min],TimeRules[Risk Points],,-1)</f>
        <v>0</v>
      </c>
      <c r="M9042">
        <f>_xlfn.XLOOKUP(FraudData[[#This Row],[foreign_transaction]],ForeignRules[Foreign Transaction],ForeignRules[Risk Points],0)</f>
        <v>0</v>
      </c>
      <c r="N9042">
        <f>_xlfn.XLOOKUP(FraudData[[#This Row],[location_mismatch]],Table10[Location Mismatch],Table10[Risk Points],0)</f>
        <v>0</v>
      </c>
      <c r="O9042">
        <f>_xlfn.XLOOKUP(FraudData[[#This Row],[device_trust_score]],DeviceRules[Device Min],DeviceRules[Risk Points],,-1)</f>
        <v>2</v>
      </c>
      <c r="P9042">
        <f>_xlfn.XLOOKUP(FraudData[[#This Row],[velocity_last_24h]],VelocityRules[Velocity Min],VelocityRules[Risk Points],,-1)</f>
        <v>0</v>
      </c>
      <c r="Q9042">
        <f>_xlfn.XLOOKUP(FraudData[[#This Row],[merchant_category]],MerchantRules[Merchant Category],MerchantRules[Risk Points],0)</f>
        <v>0</v>
      </c>
      <c r="R9042">
        <f>SUM(FraudData[[#This Row],[Amount Risk]:[Merchant Risk]])</f>
        <v>2</v>
      </c>
      <c r="S9042" t="str" cm="1">
        <f t="array" ref="S9042">_xlfn.IFS(FraudData[[#This Row],[Fraud Risk Score]]&gt;=8,"High Risk",FraudData[[#This Row],[Fraud Risk Score]]&gt;=6,"Medium Risk",TRUE,"Low Risk")</f>
        <v>Low Risk</v>
      </c>
    </row>
    <row r="9043" spans="1:19">
      <c r="A9043">
        <v>9042</v>
      </c>
      <c r="B9043">
        <v>68.44</v>
      </c>
      <c r="C9043">
        <v>1</v>
      </c>
      <c r="D9043" t="s">
        <v>50</v>
      </c>
      <c r="E9043">
        <v>0</v>
      </c>
      <c r="F9043">
        <v>0</v>
      </c>
      <c r="G9043">
        <v>33</v>
      </c>
      <c r="H9043">
        <v>2</v>
      </c>
      <c r="I9043">
        <v>68</v>
      </c>
      <c r="J9043">
        <v>0</v>
      </c>
      <c r="K9043">
        <f>_xlfn.XLOOKUP(FraudData[[#This Row],[amount]],AmountRules[Amount Min],AmountRules[Risk Points],,-1)</f>
        <v>0</v>
      </c>
      <c r="L9043">
        <f>_xlfn.XLOOKUP(FraudData[[#This Row],[transaction_hour]],TimeRules[Hour Min],TimeRules[Risk Points],,-1)</f>
        <v>3</v>
      </c>
      <c r="M9043">
        <f>_xlfn.XLOOKUP(FraudData[[#This Row],[foreign_transaction]],ForeignRules[Foreign Transaction],ForeignRules[Risk Points],0)</f>
        <v>0</v>
      </c>
      <c r="N9043">
        <f>_xlfn.XLOOKUP(FraudData[[#This Row],[location_mismatch]],Table10[Location Mismatch],Table10[Risk Points],0)</f>
        <v>0</v>
      </c>
      <c r="O9043">
        <f>_xlfn.XLOOKUP(FraudData[[#This Row],[device_trust_score]],DeviceRules[Device Min],DeviceRules[Risk Points],,-1)</f>
        <v>2</v>
      </c>
      <c r="P9043">
        <f>_xlfn.XLOOKUP(FraudData[[#This Row],[velocity_last_24h]],VelocityRules[Velocity Min],VelocityRules[Risk Points],,-1)</f>
        <v>0</v>
      </c>
      <c r="Q9043">
        <f>_xlfn.XLOOKUP(FraudData[[#This Row],[merchant_category]],MerchantRules[Merchant Category],MerchantRules[Risk Points],0)</f>
        <v>0</v>
      </c>
      <c r="R9043">
        <f>SUM(FraudData[[#This Row],[Amount Risk]:[Merchant Risk]])</f>
        <v>5</v>
      </c>
      <c r="S9043" t="str" cm="1">
        <f t="array" ref="S9043">_xlfn.IFS(FraudData[[#This Row],[Fraud Risk Score]]&gt;=8,"High Risk",FraudData[[#This Row],[Fraud Risk Score]]&gt;=6,"Medium Risk",TRUE,"Low Risk")</f>
        <v>Low Risk</v>
      </c>
    </row>
    <row r="9044" spans="1:19">
      <c r="A9044">
        <v>9043</v>
      </c>
      <c r="B9044">
        <v>671.88</v>
      </c>
      <c r="C9044">
        <v>9</v>
      </c>
      <c r="D9044" t="s">
        <v>48</v>
      </c>
      <c r="E9044">
        <v>0</v>
      </c>
      <c r="F9044">
        <v>0</v>
      </c>
      <c r="G9044">
        <v>95</v>
      </c>
      <c r="H9044">
        <v>2</v>
      </c>
      <c r="I9044">
        <v>44</v>
      </c>
      <c r="J9044">
        <v>0</v>
      </c>
      <c r="K9044">
        <f>_xlfn.XLOOKUP(FraudData[[#This Row],[amount]],AmountRules[Amount Min],AmountRules[Risk Points],,-1)</f>
        <v>1</v>
      </c>
      <c r="L9044">
        <f>_xlfn.XLOOKUP(FraudData[[#This Row],[transaction_hour]],TimeRules[Hour Min],TimeRules[Risk Points],,-1)</f>
        <v>0</v>
      </c>
      <c r="M9044">
        <f>_xlfn.XLOOKUP(FraudData[[#This Row],[foreign_transaction]],ForeignRules[Foreign Transaction],ForeignRules[Risk Points],0)</f>
        <v>0</v>
      </c>
      <c r="N9044">
        <f>_xlfn.XLOOKUP(FraudData[[#This Row],[location_mismatch]],Table10[Location Mismatch],Table10[Risk Points],0)</f>
        <v>0</v>
      </c>
      <c r="O9044">
        <f>_xlfn.XLOOKUP(FraudData[[#This Row],[device_trust_score]],DeviceRules[Device Min],DeviceRules[Risk Points],,-1)</f>
        <v>0</v>
      </c>
      <c r="P9044">
        <f>_xlfn.XLOOKUP(FraudData[[#This Row],[velocity_last_24h]],VelocityRules[Velocity Min],VelocityRules[Risk Points],,-1)</f>
        <v>0</v>
      </c>
      <c r="Q9044">
        <f>_xlfn.XLOOKUP(FraudData[[#This Row],[merchant_category]],MerchantRules[Merchant Category],MerchantRules[Risk Points],0)</f>
        <v>0</v>
      </c>
      <c r="R9044">
        <f>SUM(FraudData[[#This Row],[Amount Risk]:[Merchant Risk]])</f>
        <v>1</v>
      </c>
      <c r="S9044" t="str" cm="1">
        <f t="array" ref="S9044">_xlfn.IFS(FraudData[[#This Row],[Fraud Risk Score]]&gt;=8,"High Risk",FraudData[[#This Row],[Fraud Risk Score]]&gt;=6,"Medium Risk",TRUE,"Low Risk")</f>
        <v>Low Risk</v>
      </c>
    </row>
    <row r="9045" spans="1:19">
      <c r="A9045">
        <v>9044</v>
      </c>
      <c r="B9045">
        <v>53.43</v>
      </c>
      <c r="C9045">
        <v>1</v>
      </c>
      <c r="D9045" t="s">
        <v>48</v>
      </c>
      <c r="E9045">
        <v>0</v>
      </c>
      <c r="F9045">
        <v>0</v>
      </c>
      <c r="G9045">
        <v>87</v>
      </c>
      <c r="H9045">
        <v>2</v>
      </c>
      <c r="I9045">
        <v>67</v>
      </c>
      <c r="J9045">
        <v>0</v>
      </c>
      <c r="K9045">
        <f>_xlfn.XLOOKUP(FraudData[[#This Row],[amount]],AmountRules[Amount Min],AmountRules[Risk Points],,-1)</f>
        <v>0</v>
      </c>
      <c r="L9045">
        <f>_xlfn.XLOOKUP(FraudData[[#This Row],[transaction_hour]],TimeRules[Hour Min],TimeRules[Risk Points],,-1)</f>
        <v>3</v>
      </c>
      <c r="M9045">
        <f>_xlfn.XLOOKUP(FraudData[[#This Row],[foreign_transaction]],ForeignRules[Foreign Transaction],ForeignRules[Risk Points],0)</f>
        <v>0</v>
      </c>
      <c r="N9045">
        <f>_xlfn.XLOOKUP(FraudData[[#This Row],[location_mismatch]],Table10[Location Mismatch],Table10[Risk Points],0)</f>
        <v>0</v>
      </c>
      <c r="O9045">
        <f>_xlfn.XLOOKUP(FraudData[[#This Row],[device_trust_score]],DeviceRules[Device Min],DeviceRules[Risk Points],,-1)</f>
        <v>0</v>
      </c>
      <c r="P9045">
        <f>_xlfn.XLOOKUP(FraudData[[#This Row],[velocity_last_24h]],VelocityRules[Velocity Min],VelocityRules[Risk Points],,-1)</f>
        <v>0</v>
      </c>
      <c r="Q9045">
        <f>_xlfn.XLOOKUP(FraudData[[#This Row],[merchant_category]],MerchantRules[Merchant Category],MerchantRules[Risk Points],0)</f>
        <v>0</v>
      </c>
      <c r="R9045">
        <f>SUM(FraudData[[#This Row],[Amount Risk]:[Merchant Risk]])</f>
        <v>3</v>
      </c>
      <c r="S9045" t="str" cm="1">
        <f t="array" ref="S9045">_xlfn.IFS(FraudData[[#This Row],[Fraud Risk Score]]&gt;=8,"High Risk",FraudData[[#This Row],[Fraud Risk Score]]&gt;=6,"Medium Risk",TRUE,"Low Risk")</f>
        <v>Low Risk</v>
      </c>
    </row>
    <row r="9046" spans="1:19">
      <c r="A9046">
        <v>9045</v>
      </c>
      <c r="B9046">
        <v>109.63</v>
      </c>
      <c r="C9046">
        <v>20</v>
      </c>
      <c r="D9046" t="s">
        <v>48</v>
      </c>
      <c r="E9046">
        <v>0</v>
      </c>
      <c r="F9046">
        <v>0</v>
      </c>
      <c r="G9046">
        <v>57</v>
      </c>
      <c r="H9046">
        <v>0</v>
      </c>
      <c r="I9046">
        <v>38</v>
      </c>
      <c r="J9046">
        <v>0</v>
      </c>
      <c r="K9046">
        <f>_xlfn.XLOOKUP(FraudData[[#This Row],[amount]],AmountRules[Amount Min],AmountRules[Risk Points],,-1)</f>
        <v>0</v>
      </c>
      <c r="L9046">
        <f>_xlfn.XLOOKUP(FraudData[[#This Row],[transaction_hour]],TimeRules[Hour Min],TimeRules[Risk Points],,-1)</f>
        <v>0</v>
      </c>
      <c r="M9046">
        <f>_xlfn.XLOOKUP(FraudData[[#This Row],[foreign_transaction]],ForeignRules[Foreign Transaction],ForeignRules[Risk Points],0)</f>
        <v>0</v>
      </c>
      <c r="N9046">
        <f>_xlfn.XLOOKUP(FraudData[[#This Row],[location_mismatch]],Table10[Location Mismatch],Table10[Risk Points],0)</f>
        <v>0</v>
      </c>
      <c r="O9046">
        <f>_xlfn.XLOOKUP(FraudData[[#This Row],[device_trust_score]],DeviceRules[Device Min],DeviceRules[Risk Points],,-1)</f>
        <v>1</v>
      </c>
      <c r="P9046">
        <f>_xlfn.XLOOKUP(FraudData[[#This Row],[velocity_last_24h]],VelocityRules[Velocity Min],VelocityRules[Risk Points],,-1)</f>
        <v>0</v>
      </c>
      <c r="Q9046">
        <f>_xlfn.XLOOKUP(FraudData[[#This Row],[merchant_category]],MerchantRules[Merchant Category],MerchantRules[Risk Points],0)</f>
        <v>0</v>
      </c>
      <c r="R9046">
        <f>SUM(FraudData[[#This Row],[Amount Risk]:[Merchant Risk]])</f>
        <v>1</v>
      </c>
      <c r="S9046" t="str" cm="1">
        <f t="array" ref="S9046">_xlfn.IFS(FraudData[[#This Row],[Fraud Risk Score]]&gt;=8,"High Risk",FraudData[[#This Row],[Fraud Risk Score]]&gt;=6,"Medium Risk",TRUE,"Low Risk")</f>
        <v>Low Risk</v>
      </c>
    </row>
    <row r="9047" spans="1:19">
      <c r="A9047">
        <v>9046</v>
      </c>
      <c r="B9047">
        <v>5.49</v>
      </c>
      <c r="C9047">
        <v>11</v>
      </c>
      <c r="D9047" t="s">
        <v>50</v>
      </c>
      <c r="E9047">
        <v>0</v>
      </c>
      <c r="F9047">
        <v>0</v>
      </c>
      <c r="G9047">
        <v>48</v>
      </c>
      <c r="H9047">
        <v>3</v>
      </c>
      <c r="I9047">
        <v>42</v>
      </c>
      <c r="J9047">
        <v>0</v>
      </c>
      <c r="K9047">
        <f>_xlfn.XLOOKUP(FraudData[[#This Row],[amount]],AmountRules[Amount Min],AmountRules[Risk Points],,-1)</f>
        <v>0</v>
      </c>
      <c r="L9047">
        <f>_xlfn.XLOOKUP(FraudData[[#This Row],[transaction_hour]],TimeRules[Hour Min],TimeRules[Risk Points],,-1)</f>
        <v>0</v>
      </c>
      <c r="M9047">
        <f>_xlfn.XLOOKUP(FraudData[[#This Row],[foreign_transaction]],ForeignRules[Foreign Transaction],ForeignRules[Risk Points],0)</f>
        <v>0</v>
      </c>
      <c r="N9047">
        <f>_xlfn.XLOOKUP(FraudData[[#This Row],[location_mismatch]],Table10[Location Mismatch],Table10[Risk Points],0)</f>
        <v>0</v>
      </c>
      <c r="O9047">
        <f>_xlfn.XLOOKUP(FraudData[[#This Row],[device_trust_score]],DeviceRules[Device Min],DeviceRules[Risk Points],,-1)</f>
        <v>2</v>
      </c>
      <c r="P9047">
        <f>_xlfn.XLOOKUP(FraudData[[#This Row],[velocity_last_24h]],VelocityRules[Velocity Min],VelocityRules[Risk Points],,-1)</f>
        <v>0</v>
      </c>
      <c r="Q9047">
        <f>_xlfn.XLOOKUP(FraudData[[#This Row],[merchant_category]],MerchantRules[Merchant Category],MerchantRules[Risk Points],0)</f>
        <v>0</v>
      </c>
      <c r="R9047">
        <f>SUM(FraudData[[#This Row],[Amount Risk]:[Merchant Risk]])</f>
        <v>2</v>
      </c>
      <c r="S9047" t="str" cm="1">
        <f t="array" ref="S9047">_xlfn.IFS(FraudData[[#This Row],[Fraud Risk Score]]&gt;=8,"High Risk",FraudData[[#This Row],[Fraud Risk Score]]&gt;=6,"Medium Risk",TRUE,"Low Risk")</f>
        <v>Low Risk</v>
      </c>
    </row>
    <row r="9048" spans="1:19">
      <c r="A9048">
        <v>9047</v>
      </c>
      <c r="B9048">
        <v>91.12</v>
      </c>
      <c r="C9048">
        <v>4</v>
      </c>
      <c r="D9048" t="s">
        <v>46</v>
      </c>
      <c r="E9048">
        <v>0</v>
      </c>
      <c r="F9048">
        <v>0</v>
      </c>
      <c r="G9048">
        <v>56</v>
      </c>
      <c r="H9048">
        <v>7</v>
      </c>
      <c r="I9048">
        <v>41</v>
      </c>
      <c r="J9048">
        <v>0</v>
      </c>
      <c r="K9048">
        <f>_xlfn.XLOOKUP(FraudData[[#This Row],[amount]],AmountRules[Amount Min],AmountRules[Risk Points],,-1)</f>
        <v>0</v>
      </c>
      <c r="L9048">
        <f>_xlfn.XLOOKUP(FraudData[[#This Row],[transaction_hour]],TimeRules[Hour Min],TimeRules[Risk Points],,-1)</f>
        <v>0</v>
      </c>
      <c r="M9048">
        <f>_xlfn.XLOOKUP(FraudData[[#This Row],[foreign_transaction]],ForeignRules[Foreign Transaction],ForeignRules[Risk Points],0)</f>
        <v>0</v>
      </c>
      <c r="N9048">
        <f>_xlfn.XLOOKUP(FraudData[[#This Row],[location_mismatch]],Table10[Location Mismatch],Table10[Risk Points],0)</f>
        <v>0</v>
      </c>
      <c r="O9048">
        <f>_xlfn.XLOOKUP(FraudData[[#This Row],[device_trust_score]],DeviceRules[Device Min],DeviceRules[Risk Points],,-1)</f>
        <v>1</v>
      </c>
      <c r="P9048">
        <f>_xlfn.XLOOKUP(FraudData[[#This Row],[velocity_last_24h]],VelocityRules[Velocity Min],VelocityRules[Risk Points],,-1)</f>
        <v>2</v>
      </c>
      <c r="Q9048">
        <f>_xlfn.XLOOKUP(FraudData[[#This Row],[merchant_category]],MerchantRules[Merchant Category],MerchantRules[Risk Points],0)</f>
        <v>0</v>
      </c>
      <c r="R9048">
        <f>SUM(FraudData[[#This Row],[Amount Risk]:[Merchant Risk]])</f>
        <v>3</v>
      </c>
      <c r="S9048" t="str" cm="1">
        <f t="array" ref="S9048">_xlfn.IFS(FraudData[[#This Row],[Fraud Risk Score]]&gt;=8,"High Risk",FraudData[[#This Row],[Fraud Risk Score]]&gt;=6,"Medium Risk",TRUE,"Low Risk")</f>
        <v>Low Risk</v>
      </c>
    </row>
    <row r="9049" spans="1:19">
      <c r="A9049">
        <v>9048</v>
      </c>
      <c r="B9049">
        <v>152.47</v>
      </c>
      <c r="C9049">
        <v>11</v>
      </c>
      <c r="D9049" t="s">
        <v>50</v>
      </c>
      <c r="E9049">
        <v>0</v>
      </c>
      <c r="F9049">
        <v>0</v>
      </c>
      <c r="G9049">
        <v>28</v>
      </c>
      <c r="H9049">
        <v>2</v>
      </c>
      <c r="I9049">
        <v>45</v>
      </c>
      <c r="J9049">
        <v>0</v>
      </c>
      <c r="K9049">
        <f>_xlfn.XLOOKUP(FraudData[[#This Row],[amount]],AmountRules[Amount Min],AmountRules[Risk Points],,-1)</f>
        <v>0</v>
      </c>
      <c r="L9049">
        <f>_xlfn.XLOOKUP(FraudData[[#This Row],[transaction_hour]],TimeRules[Hour Min],TimeRules[Risk Points],,-1)</f>
        <v>0</v>
      </c>
      <c r="M9049">
        <f>_xlfn.XLOOKUP(FraudData[[#This Row],[foreign_transaction]],ForeignRules[Foreign Transaction],ForeignRules[Risk Points],0)</f>
        <v>0</v>
      </c>
      <c r="N9049">
        <f>_xlfn.XLOOKUP(FraudData[[#This Row],[location_mismatch]],Table10[Location Mismatch],Table10[Risk Points],0)</f>
        <v>0</v>
      </c>
      <c r="O9049">
        <f>_xlfn.XLOOKUP(FraudData[[#This Row],[device_trust_score]],DeviceRules[Device Min],DeviceRules[Risk Points],,-1)</f>
        <v>3</v>
      </c>
      <c r="P9049">
        <f>_xlfn.XLOOKUP(FraudData[[#This Row],[velocity_last_24h]],VelocityRules[Velocity Min],VelocityRules[Risk Points],,-1)</f>
        <v>0</v>
      </c>
      <c r="Q9049">
        <f>_xlfn.XLOOKUP(FraudData[[#This Row],[merchant_category]],MerchantRules[Merchant Category],MerchantRules[Risk Points],0)</f>
        <v>0</v>
      </c>
      <c r="R9049">
        <f>SUM(FraudData[[#This Row],[Amount Risk]:[Merchant Risk]])</f>
        <v>3</v>
      </c>
      <c r="S9049" t="str" cm="1">
        <f t="array" ref="S9049">_xlfn.IFS(FraudData[[#This Row],[Fraud Risk Score]]&gt;=8,"High Risk",FraudData[[#This Row],[Fraud Risk Score]]&gt;=6,"Medium Risk",TRUE,"Low Risk")</f>
        <v>Low Risk</v>
      </c>
    </row>
    <row r="9050" spans="1:19">
      <c r="A9050">
        <v>9049</v>
      </c>
      <c r="B9050">
        <v>550.85</v>
      </c>
      <c r="C9050">
        <v>22</v>
      </c>
      <c r="D9050" t="s">
        <v>50</v>
      </c>
      <c r="E9050">
        <v>0</v>
      </c>
      <c r="F9050">
        <v>0</v>
      </c>
      <c r="G9050">
        <v>86</v>
      </c>
      <c r="H9050">
        <v>0</v>
      </c>
      <c r="I9050">
        <v>19</v>
      </c>
      <c r="J9050">
        <v>0</v>
      </c>
      <c r="K9050">
        <f>_xlfn.XLOOKUP(FraudData[[#This Row],[amount]],AmountRules[Amount Min],AmountRules[Risk Points],,-1)</f>
        <v>1</v>
      </c>
      <c r="L9050">
        <f>_xlfn.XLOOKUP(FraudData[[#This Row],[transaction_hour]],TimeRules[Hour Min],TimeRules[Risk Points],,-1)</f>
        <v>0</v>
      </c>
      <c r="M9050">
        <f>_xlfn.XLOOKUP(FraudData[[#This Row],[foreign_transaction]],ForeignRules[Foreign Transaction],ForeignRules[Risk Points],0)</f>
        <v>0</v>
      </c>
      <c r="N9050">
        <f>_xlfn.XLOOKUP(FraudData[[#This Row],[location_mismatch]],Table10[Location Mismatch],Table10[Risk Points],0)</f>
        <v>0</v>
      </c>
      <c r="O9050">
        <f>_xlfn.XLOOKUP(FraudData[[#This Row],[device_trust_score]],DeviceRules[Device Min],DeviceRules[Risk Points],,-1)</f>
        <v>0</v>
      </c>
      <c r="P9050">
        <f>_xlfn.XLOOKUP(FraudData[[#This Row],[velocity_last_24h]],VelocityRules[Velocity Min],VelocityRules[Risk Points],,-1)</f>
        <v>0</v>
      </c>
      <c r="Q9050">
        <f>_xlfn.XLOOKUP(FraudData[[#This Row],[merchant_category]],MerchantRules[Merchant Category],MerchantRules[Risk Points],0)</f>
        <v>0</v>
      </c>
      <c r="R9050">
        <f>SUM(FraudData[[#This Row],[Amount Risk]:[Merchant Risk]])</f>
        <v>1</v>
      </c>
      <c r="S9050" t="str" cm="1">
        <f t="array" ref="S9050">_xlfn.IFS(FraudData[[#This Row],[Fraud Risk Score]]&gt;=8,"High Risk",FraudData[[#This Row],[Fraud Risk Score]]&gt;=6,"Medium Risk",TRUE,"Low Risk")</f>
        <v>Low Risk</v>
      </c>
    </row>
    <row r="9051" spans="1:19">
      <c r="A9051">
        <v>9050</v>
      </c>
      <c r="B9051">
        <v>130.88999999999999</v>
      </c>
      <c r="C9051">
        <v>0</v>
      </c>
      <c r="D9051" t="s">
        <v>49</v>
      </c>
      <c r="E9051">
        <v>0</v>
      </c>
      <c r="F9051">
        <v>0</v>
      </c>
      <c r="G9051">
        <v>46</v>
      </c>
      <c r="H9051">
        <v>2</v>
      </c>
      <c r="I9051">
        <v>24</v>
      </c>
      <c r="J9051">
        <v>0</v>
      </c>
      <c r="K9051">
        <f>_xlfn.XLOOKUP(FraudData[[#This Row],[amount]],AmountRules[Amount Min],AmountRules[Risk Points],,-1)</f>
        <v>0</v>
      </c>
      <c r="L9051">
        <f>_xlfn.XLOOKUP(FraudData[[#This Row],[transaction_hour]],TimeRules[Hour Min],TimeRules[Risk Points],,-1)</f>
        <v>3</v>
      </c>
      <c r="M9051">
        <f>_xlfn.XLOOKUP(FraudData[[#This Row],[foreign_transaction]],ForeignRules[Foreign Transaction],ForeignRules[Risk Points],0)</f>
        <v>0</v>
      </c>
      <c r="N9051">
        <f>_xlfn.XLOOKUP(FraudData[[#This Row],[location_mismatch]],Table10[Location Mismatch],Table10[Risk Points],0)</f>
        <v>0</v>
      </c>
      <c r="O9051">
        <f>_xlfn.XLOOKUP(FraudData[[#This Row],[device_trust_score]],DeviceRules[Device Min],DeviceRules[Risk Points],,-1)</f>
        <v>2</v>
      </c>
      <c r="P9051">
        <f>_xlfn.XLOOKUP(FraudData[[#This Row],[velocity_last_24h]],VelocityRules[Velocity Min],VelocityRules[Risk Points],,-1)</f>
        <v>0</v>
      </c>
      <c r="Q9051">
        <f>_xlfn.XLOOKUP(FraudData[[#This Row],[merchant_category]],MerchantRules[Merchant Category],MerchantRules[Risk Points],0)</f>
        <v>1</v>
      </c>
      <c r="R9051">
        <f>SUM(FraudData[[#This Row],[Amount Risk]:[Merchant Risk]])</f>
        <v>6</v>
      </c>
      <c r="S9051" t="str" cm="1">
        <f t="array" ref="S9051">_xlfn.IFS(FraudData[[#This Row],[Fraud Risk Score]]&gt;=8,"High Risk",FraudData[[#This Row],[Fraud Risk Score]]&gt;=6,"Medium Risk",TRUE,"Low Risk")</f>
        <v>Medium Risk</v>
      </c>
    </row>
    <row r="9052" spans="1:19">
      <c r="A9052">
        <v>9051</v>
      </c>
      <c r="B9052">
        <v>307.77</v>
      </c>
      <c r="C9052">
        <v>1</v>
      </c>
      <c r="D9052" t="s">
        <v>48</v>
      </c>
      <c r="E9052">
        <v>0</v>
      </c>
      <c r="F9052">
        <v>0</v>
      </c>
      <c r="G9052">
        <v>47</v>
      </c>
      <c r="H9052">
        <v>0</v>
      </c>
      <c r="I9052">
        <v>28</v>
      </c>
      <c r="J9052">
        <v>0</v>
      </c>
      <c r="K9052">
        <f>_xlfn.XLOOKUP(FraudData[[#This Row],[amount]],AmountRules[Amount Min],AmountRules[Risk Points],,-1)</f>
        <v>0</v>
      </c>
      <c r="L9052">
        <f>_xlfn.XLOOKUP(FraudData[[#This Row],[transaction_hour]],TimeRules[Hour Min],TimeRules[Risk Points],,-1)</f>
        <v>3</v>
      </c>
      <c r="M9052">
        <f>_xlfn.XLOOKUP(FraudData[[#This Row],[foreign_transaction]],ForeignRules[Foreign Transaction],ForeignRules[Risk Points],0)</f>
        <v>0</v>
      </c>
      <c r="N9052">
        <f>_xlfn.XLOOKUP(FraudData[[#This Row],[location_mismatch]],Table10[Location Mismatch],Table10[Risk Points],0)</f>
        <v>0</v>
      </c>
      <c r="O9052">
        <f>_xlfn.XLOOKUP(FraudData[[#This Row],[device_trust_score]],DeviceRules[Device Min],DeviceRules[Risk Points],,-1)</f>
        <v>2</v>
      </c>
      <c r="P9052">
        <f>_xlfn.XLOOKUP(FraudData[[#This Row],[velocity_last_24h]],VelocityRules[Velocity Min],VelocityRules[Risk Points],,-1)</f>
        <v>0</v>
      </c>
      <c r="Q9052">
        <f>_xlfn.XLOOKUP(FraudData[[#This Row],[merchant_category]],MerchantRules[Merchant Category],MerchantRules[Risk Points],0)</f>
        <v>0</v>
      </c>
      <c r="R9052">
        <f>SUM(FraudData[[#This Row],[Amount Risk]:[Merchant Risk]])</f>
        <v>5</v>
      </c>
      <c r="S9052" t="str" cm="1">
        <f t="array" ref="S9052">_xlfn.IFS(FraudData[[#This Row],[Fraud Risk Score]]&gt;=8,"High Risk",FraudData[[#This Row],[Fraud Risk Score]]&gt;=6,"Medium Risk",TRUE,"Low Risk")</f>
        <v>Low Risk</v>
      </c>
    </row>
    <row r="9053" spans="1:19">
      <c r="A9053">
        <v>9052</v>
      </c>
      <c r="B9053">
        <v>142.59</v>
      </c>
      <c r="C9053">
        <v>15</v>
      </c>
      <c r="D9053" t="s">
        <v>47</v>
      </c>
      <c r="E9053">
        <v>0</v>
      </c>
      <c r="F9053">
        <v>0</v>
      </c>
      <c r="G9053">
        <v>50</v>
      </c>
      <c r="H9053">
        <v>1</v>
      </c>
      <c r="I9053">
        <v>47</v>
      </c>
      <c r="J9053">
        <v>0</v>
      </c>
      <c r="K9053">
        <f>_xlfn.XLOOKUP(FraudData[[#This Row],[amount]],AmountRules[Amount Min],AmountRules[Risk Points],,-1)</f>
        <v>0</v>
      </c>
      <c r="L9053">
        <f>_xlfn.XLOOKUP(FraudData[[#This Row],[transaction_hour]],TimeRules[Hour Min],TimeRules[Risk Points],,-1)</f>
        <v>0</v>
      </c>
      <c r="M9053">
        <f>_xlfn.XLOOKUP(FraudData[[#This Row],[foreign_transaction]],ForeignRules[Foreign Transaction],ForeignRules[Risk Points],0)</f>
        <v>0</v>
      </c>
      <c r="N9053">
        <f>_xlfn.XLOOKUP(FraudData[[#This Row],[location_mismatch]],Table10[Location Mismatch],Table10[Risk Points],0)</f>
        <v>0</v>
      </c>
      <c r="O9053">
        <f>_xlfn.XLOOKUP(FraudData[[#This Row],[device_trust_score]],DeviceRules[Device Min],DeviceRules[Risk Points],,-1)</f>
        <v>1</v>
      </c>
      <c r="P9053">
        <f>_xlfn.XLOOKUP(FraudData[[#This Row],[velocity_last_24h]],VelocityRules[Velocity Min],VelocityRules[Risk Points],,-1)</f>
        <v>0</v>
      </c>
      <c r="Q9053">
        <f>_xlfn.XLOOKUP(FraudData[[#This Row],[merchant_category]],MerchantRules[Merchant Category],MerchantRules[Risk Points],0)</f>
        <v>0</v>
      </c>
      <c r="R9053">
        <f>SUM(FraudData[[#This Row],[Amount Risk]:[Merchant Risk]])</f>
        <v>1</v>
      </c>
      <c r="S9053" t="str" cm="1">
        <f t="array" ref="S9053">_xlfn.IFS(FraudData[[#This Row],[Fraud Risk Score]]&gt;=8,"High Risk",FraudData[[#This Row],[Fraud Risk Score]]&gt;=6,"Medium Risk",TRUE,"Low Risk")</f>
        <v>Low Risk</v>
      </c>
    </row>
    <row r="9054" spans="1:19">
      <c r="A9054">
        <v>9053</v>
      </c>
      <c r="B9054">
        <v>7.5</v>
      </c>
      <c r="C9054">
        <v>21</v>
      </c>
      <c r="D9054" t="s">
        <v>48</v>
      </c>
      <c r="E9054">
        <v>0</v>
      </c>
      <c r="F9054">
        <v>0</v>
      </c>
      <c r="G9054">
        <v>73</v>
      </c>
      <c r="H9054">
        <v>5</v>
      </c>
      <c r="I9054">
        <v>61</v>
      </c>
      <c r="J9054">
        <v>0</v>
      </c>
      <c r="K9054">
        <f>_xlfn.XLOOKUP(FraudData[[#This Row],[amount]],AmountRules[Amount Min],AmountRules[Risk Points],,-1)</f>
        <v>0</v>
      </c>
      <c r="L9054">
        <f>_xlfn.XLOOKUP(FraudData[[#This Row],[transaction_hour]],TimeRules[Hour Min],TimeRules[Risk Points],,-1)</f>
        <v>0</v>
      </c>
      <c r="M9054">
        <f>_xlfn.XLOOKUP(FraudData[[#This Row],[foreign_transaction]],ForeignRules[Foreign Transaction],ForeignRules[Risk Points],0)</f>
        <v>0</v>
      </c>
      <c r="N9054">
        <f>_xlfn.XLOOKUP(FraudData[[#This Row],[location_mismatch]],Table10[Location Mismatch],Table10[Risk Points],0)</f>
        <v>0</v>
      </c>
      <c r="O9054">
        <f>_xlfn.XLOOKUP(FraudData[[#This Row],[device_trust_score]],DeviceRules[Device Min],DeviceRules[Risk Points],,-1)</f>
        <v>0</v>
      </c>
      <c r="P9054">
        <f>_xlfn.XLOOKUP(FraudData[[#This Row],[velocity_last_24h]],VelocityRules[Velocity Min],VelocityRules[Risk Points],,-1)</f>
        <v>3</v>
      </c>
      <c r="Q9054">
        <f>_xlfn.XLOOKUP(FraudData[[#This Row],[merchant_category]],MerchantRules[Merchant Category],MerchantRules[Risk Points],0)</f>
        <v>0</v>
      </c>
      <c r="R9054">
        <f>SUM(FraudData[[#This Row],[Amount Risk]:[Merchant Risk]])</f>
        <v>3</v>
      </c>
      <c r="S9054" t="str" cm="1">
        <f t="array" ref="S9054">_xlfn.IFS(FraudData[[#This Row],[Fraud Risk Score]]&gt;=8,"High Risk",FraudData[[#This Row],[Fraud Risk Score]]&gt;=6,"Medium Risk",TRUE,"Low Risk")</f>
        <v>Low Risk</v>
      </c>
    </row>
    <row r="9055" spans="1:19">
      <c r="A9055">
        <v>9054</v>
      </c>
      <c r="B9055">
        <v>68.099999999999994</v>
      </c>
      <c r="C9055">
        <v>1</v>
      </c>
      <c r="D9055" t="s">
        <v>46</v>
      </c>
      <c r="E9055">
        <v>1</v>
      </c>
      <c r="F9055">
        <v>0</v>
      </c>
      <c r="G9055">
        <v>68</v>
      </c>
      <c r="H9055">
        <v>3</v>
      </c>
      <c r="I9055">
        <v>36</v>
      </c>
      <c r="J9055">
        <v>0</v>
      </c>
      <c r="K9055">
        <f>_xlfn.XLOOKUP(FraudData[[#This Row],[amount]],AmountRules[Amount Min],AmountRules[Risk Points],,-1)</f>
        <v>0</v>
      </c>
      <c r="L9055">
        <f>_xlfn.XLOOKUP(FraudData[[#This Row],[transaction_hour]],TimeRules[Hour Min],TimeRules[Risk Points],,-1)</f>
        <v>3</v>
      </c>
      <c r="M9055">
        <f>_xlfn.XLOOKUP(FraudData[[#This Row],[foreign_transaction]],ForeignRules[Foreign Transaction],ForeignRules[Risk Points],0)</f>
        <v>3</v>
      </c>
      <c r="N9055">
        <f>_xlfn.XLOOKUP(FraudData[[#This Row],[location_mismatch]],Table10[Location Mismatch],Table10[Risk Points],0)</f>
        <v>0</v>
      </c>
      <c r="O9055">
        <f>_xlfn.XLOOKUP(FraudData[[#This Row],[device_trust_score]],DeviceRules[Device Min],DeviceRules[Risk Points],,-1)</f>
        <v>1</v>
      </c>
      <c r="P9055">
        <f>_xlfn.XLOOKUP(FraudData[[#This Row],[velocity_last_24h]],VelocityRules[Velocity Min],VelocityRules[Risk Points],,-1)</f>
        <v>0</v>
      </c>
      <c r="Q9055">
        <f>_xlfn.XLOOKUP(FraudData[[#This Row],[merchant_category]],MerchantRules[Merchant Category],MerchantRules[Risk Points],0)</f>
        <v>0</v>
      </c>
      <c r="R9055">
        <f>SUM(FraudData[[#This Row],[Amount Risk]:[Merchant Risk]])</f>
        <v>7</v>
      </c>
      <c r="S9055" t="str" cm="1">
        <f t="array" ref="S9055">_xlfn.IFS(FraudData[[#This Row],[Fraud Risk Score]]&gt;=8,"High Risk",FraudData[[#This Row],[Fraud Risk Score]]&gt;=6,"Medium Risk",TRUE,"Low Risk")</f>
        <v>Medium Risk</v>
      </c>
    </row>
    <row r="9056" spans="1:19">
      <c r="A9056">
        <v>9055</v>
      </c>
      <c r="B9056">
        <v>154.25</v>
      </c>
      <c r="C9056">
        <v>15</v>
      </c>
      <c r="D9056" t="s">
        <v>46</v>
      </c>
      <c r="E9056">
        <v>0</v>
      </c>
      <c r="F9056">
        <v>0</v>
      </c>
      <c r="G9056">
        <v>46</v>
      </c>
      <c r="H9056">
        <v>3</v>
      </c>
      <c r="I9056">
        <v>23</v>
      </c>
      <c r="J9056">
        <v>0</v>
      </c>
      <c r="K9056">
        <f>_xlfn.XLOOKUP(FraudData[[#This Row],[amount]],AmountRules[Amount Min],AmountRules[Risk Points],,-1)</f>
        <v>0</v>
      </c>
      <c r="L9056">
        <f>_xlfn.XLOOKUP(FraudData[[#This Row],[transaction_hour]],TimeRules[Hour Min],TimeRules[Risk Points],,-1)</f>
        <v>0</v>
      </c>
      <c r="M9056">
        <f>_xlfn.XLOOKUP(FraudData[[#This Row],[foreign_transaction]],ForeignRules[Foreign Transaction],ForeignRules[Risk Points],0)</f>
        <v>0</v>
      </c>
      <c r="N9056">
        <f>_xlfn.XLOOKUP(FraudData[[#This Row],[location_mismatch]],Table10[Location Mismatch],Table10[Risk Points],0)</f>
        <v>0</v>
      </c>
      <c r="O9056">
        <f>_xlfn.XLOOKUP(FraudData[[#This Row],[device_trust_score]],DeviceRules[Device Min],DeviceRules[Risk Points],,-1)</f>
        <v>2</v>
      </c>
      <c r="P9056">
        <f>_xlfn.XLOOKUP(FraudData[[#This Row],[velocity_last_24h]],VelocityRules[Velocity Min],VelocityRules[Risk Points],,-1)</f>
        <v>0</v>
      </c>
      <c r="Q9056">
        <f>_xlfn.XLOOKUP(FraudData[[#This Row],[merchant_category]],MerchantRules[Merchant Category],MerchantRules[Risk Points],0)</f>
        <v>0</v>
      </c>
      <c r="R9056">
        <f>SUM(FraudData[[#This Row],[Amount Risk]:[Merchant Risk]])</f>
        <v>2</v>
      </c>
      <c r="S9056" t="str" cm="1">
        <f t="array" ref="S9056">_xlfn.IFS(FraudData[[#This Row],[Fraud Risk Score]]&gt;=8,"High Risk",FraudData[[#This Row],[Fraud Risk Score]]&gt;=6,"Medium Risk",TRUE,"Low Risk")</f>
        <v>Low Risk</v>
      </c>
    </row>
    <row r="9057" spans="1:19">
      <c r="A9057">
        <v>9056</v>
      </c>
      <c r="B9057">
        <v>541.38</v>
      </c>
      <c r="C9057">
        <v>19</v>
      </c>
      <c r="D9057" t="s">
        <v>48</v>
      </c>
      <c r="E9057">
        <v>0</v>
      </c>
      <c r="F9057">
        <v>1</v>
      </c>
      <c r="G9057">
        <v>91</v>
      </c>
      <c r="H9057">
        <v>2</v>
      </c>
      <c r="I9057">
        <v>58</v>
      </c>
      <c r="J9057">
        <v>0</v>
      </c>
      <c r="K9057">
        <f>_xlfn.XLOOKUP(FraudData[[#This Row],[amount]],AmountRules[Amount Min],AmountRules[Risk Points],,-1)</f>
        <v>1</v>
      </c>
      <c r="L9057">
        <f>_xlfn.XLOOKUP(FraudData[[#This Row],[transaction_hour]],TimeRules[Hour Min],TimeRules[Risk Points],,-1)</f>
        <v>0</v>
      </c>
      <c r="M9057">
        <f>_xlfn.XLOOKUP(FraudData[[#This Row],[foreign_transaction]],ForeignRules[Foreign Transaction],ForeignRules[Risk Points],0)</f>
        <v>0</v>
      </c>
      <c r="N9057">
        <f>_xlfn.XLOOKUP(FraudData[[#This Row],[location_mismatch]],Table10[Location Mismatch],Table10[Risk Points],0)</f>
        <v>3</v>
      </c>
      <c r="O9057">
        <f>_xlfn.XLOOKUP(FraudData[[#This Row],[device_trust_score]],DeviceRules[Device Min],DeviceRules[Risk Points],,-1)</f>
        <v>0</v>
      </c>
      <c r="P9057">
        <f>_xlfn.XLOOKUP(FraudData[[#This Row],[velocity_last_24h]],VelocityRules[Velocity Min],VelocityRules[Risk Points],,-1)</f>
        <v>0</v>
      </c>
      <c r="Q9057">
        <f>_xlfn.XLOOKUP(FraudData[[#This Row],[merchant_category]],MerchantRules[Merchant Category],MerchantRules[Risk Points],0)</f>
        <v>0</v>
      </c>
      <c r="R9057">
        <f>SUM(FraudData[[#This Row],[Amount Risk]:[Merchant Risk]])</f>
        <v>4</v>
      </c>
      <c r="S9057" t="str" cm="1">
        <f t="array" ref="S9057">_xlfn.IFS(FraudData[[#This Row],[Fraud Risk Score]]&gt;=8,"High Risk",FraudData[[#This Row],[Fraud Risk Score]]&gt;=6,"Medium Risk",TRUE,"Low Risk")</f>
        <v>Low Risk</v>
      </c>
    </row>
    <row r="9058" spans="1:19">
      <c r="A9058">
        <v>9057</v>
      </c>
      <c r="B9058">
        <v>352.79</v>
      </c>
      <c r="C9058">
        <v>15</v>
      </c>
      <c r="D9058" t="s">
        <v>48</v>
      </c>
      <c r="E9058">
        <v>0</v>
      </c>
      <c r="F9058">
        <v>0</v>
      </c>
      <c r="G9058">
        <v>66</v>
      </c>
      <c r="H9058">
        <v>2</v>
      </c>
      <c r="I9058">
        <v>33</v>
      </c>
      <c r="J9058">
        <v>0</v>
      </c>
      <c r="K9058">
        <f>_xlfn.XLOOKUP(FraudData[[#This Row],[amount]],AmountRules[Amount Min],AmountRules[Risk Points],,-1)</f>
        <v>0</v>
      </c>
      <c r="L9058">
        <f>_xlfn.XLOOKUP(FraudData[[#This Row],[transaction_hour]],TimeRules[Hour Min],TimeRules[Risk Points],,-1)</f>
        <v>0</v>
      </c>
      <c r="M9058">
        <f>_xlfn.XLOOKUP(FraudData[[#This Row],[foreign_transaction]],ForeignRules[Foreign Transaction],ForeignRules[Risk Points],0)</f>
        <v>0</v>
      </c>
      <c r="N9058">
        <f>_xlfn.XLOOKUP(FraudData[[#This Row],[location_mismatch]],Table10[Location Mismatch],Table10[Risk Points],0)</f>
        <v>0</v>
      </c>
      <c r="O9058">
        <f>_xlfn.XLOOKUP(FraudData[[#This Row],[device_trust_score]],DeviceRules[Device Min],DeviceRules[Risk Points],,-1)</f>
        <v>1</v>
      </c>
      <c r="P9058">
        <f>_xlfn.XLOOKUP(FraudData[[#This Row],[velocity_last_24h]],VelocityRules[Velocity Min],VelocityRules[Risk Points],,-1)</f>
        <v>0</v>
      </c>
      <c r="Q9058">
        <f>_xlfn.XLOOKUP(FraudData[[#This Row],[merchant_category]],MerchantRules[Merchant Category],MerchantRules[Risk Points],0)</f>
        <v>0</v>
      </c>
      <c r="R9058">
        <f>SUM(FraudData[[#This Row],[Amount Risk]:[Merchant Risk]])</f>
        <v>1</v>
      </c>
      <c r="S9058" t="str" cm="1">
        <f t="array" ref="S9058">_xlfn.IFS(FraudData[[#This Row],[Fraud Risk Score]]&gt;=8,"High Risk",FraudData[[#This Row],[Fraud Risk Score]]&gt;=6,"Medium Risk",TRUE,"Low Risk")</f>
        <v>Low Risk</v>
      </c>
    </row>
    <row r="9059" spans="1:19">
      <c r="A9059">
        <v>9058</v>
      </c>
      <c r="B9059">
        <v>46.66</v>
      </c>
      <c r="C9059">
        <v>5</v>
      </c>
      <c r="D9059" t="s">
        <v>50</v>
      </c>
      <c r="E9059">
        <v>0</v>
      </c>
      <c r="F9059">
        <v>0</v>
      </c>
      <c r="G9059">
        <v>76</v>
      </c>
      <c r="H9059">
        <v>1</v>
      </c>
      <c r="I9059">
        <v>36</v>
      </c>
      <c r="J9059">
        <v>0</v>
      </c>
      <c r="K9059">
        <f>_xlfn.XLOOKUP(FraudData[[#This Row],[amount]],AmountRules[Amount Min],AmountRules[Risk Points],,-1)</f>
        <v>0</v>
      </c>
      <c r="L9059">
        <f>_xlfn.XLOOKUP(FraudData[[#This Row],[transaction_hour]],TimeRules[Hour Min],TimeRules[Risk Points],,-1)</f>
        <v>0</v>
      </c>
      <c r="M9059">
        <f>_xlfn.XLOOKUP(FraudData[[#This Row],[foreign_transaction]],ForeignRules[Foreign Transaction],ForeignRules[Risk Points],0)</f>
        <v>0</v>
      </c>
      <c r="N9059">
        <f>_xlfn.XLOOKUP(FraudData[[#This Row],[location_mismatch]],Table10[Location Mismatch],Table10[Risk Points],0)</f>
        <v>0</v>
      </c>
      <c r="O9059">
        <f>_xlfn.XLOOKUP(FraudData[[#This Row],[device_trust_score]],DeviceRules[Device Min],DeviceRules[Risk Points],,-1)</f>
        <v>0</v>
      </c>
      <c r="P9059">
        <f>_xlfn.XLOOKUP(FraudData[[#This Row],[velocity_last_24h]],VelocityRules[Velocity Min],VelocityRules[Risk Points],,-1)</f>
        <v>0</v>
      </c>
      <c r="Q9059">
        <f>_xlfn.XLOOKUP(FraudData[[#This Row],[merchant_category]],MerchantRules[Merchant Category],MerchantRules[Risk Points],0)</f>
        <v>0</v>
      </c>
      <c r="R9059">
        <f>SUM(FraudData[[#This Row],[Amount Risk]:[Merchant Risk]])</f>
        <v>0</v>
      </c>
      <c r="S9059" t="str" cm="1">
        <f t="array" ref="S9059">_xlfn.IFS(FraudData[[#This Row],[Fraud Risk Score]]&gt;=8,"High Risk",FraudData[[#This Row],[Fraud Risk Score]]&gt;=6,"Medium Risk",TRUE,"Low Risk")</f>
        <v>Low Risk</v>
      </c>
    </row>
    <row r="9060" spans="1:19">
      <c r="A9060">
        <v>9059</v>
      </c>
      <c r="B9060">
        <v>44.75</v>
      </c>
      <c r="C9060">
        <v>12</v>
      </c>
      <c r="D9060" t="s">
        <v>47</v>
      </c>
      <c r="E9060">
        <v>0</v>
      </c>
      <c r="F9060">
        <v>1</v>
      </c>
      <c r="G9060">
        <v>41</v>
      </c>
      <c r="H9060">
        <v>1</v>
      </c>
      <c r="I9060">
        <v>43</v>
      </c>
      <c r="J9060">
        <v>0</v>
      </c>
      <c r="K9060">
        <f>_xlfn.XLOOKUP(FraudData[[#This Row],[amount]],AmountRules[Amount Min],AmountRules[Risk Points],,-1)</f>
        <v>0</v>
      </c>
      <c r="L9060">
        <f>_xlfn.XLOOKUP(FraudData[[#This Row],[transaction_hour]],TimeRules[Hour Min],TimeRules[Risk Points],,-1)</f>
        <v>0</v>
      </c>
      <c r="M9060">
        <f>_xlfn.XLOOKUP(FraudData[[#This Row],[foreign_transaction]],ForeignRules[Foreign Transaction],ForeignRules[Risk Points],0)</f>
        <v>0</v>
      </c>
      <c r="N9060">
        <f>_xlfn.XLOOKUP(FraudData[[#This Row],[location_mismatch]],Table10[Location Mismatch],Table10[Risk Points],0)</f>
        <v>3</v>
      </c>
      <c r="O9060">
        <f>_xlfn.XLOOKUP(FraudData[[#This Row],[device_trust_score]],DeviceRules[Device Min],DeviceRules[Risk Points],,-1)</f>
        <v>2</v>
      </c>
      <c r="P9060">
        <f>_xlfn.XLOOKUP(FraudData[[#This Row],[velocity_last_24h]],VelocityRules[Velocity Min],VelocityRules[Risk Points],,-1)</f>
        <v>0</v>
      </c>
      <c r="Q9060">
        <f>_xlfn.XLOOKUP(FraudData[[#This Row],[merchant_category]],MerchantRules[Merchant Category],MerchantRules[Risk Points],0)</f>
        <v>0</v>
      </c>
      <c r="R9060">
        <f>SUM(FraudData[[#This Row],[Amount Risk]:[Merchant Risk]])</f>
        <v>5</v>
      </c>
      <c r="S9060" t="str" cm="1">
        <f t="array" ref="S9060">_xlfn.IFS(FraudData[[#This Row],[Fraud Risk Score]]&gt;=8,"High Risk",FraudData[[#This Row],[Fraud Risk Score]]&gt;=6,"Medium Risk",TRUE,"Low Risk")</f>
        <v>Low Risk</v>
      </c>
    </row>
    <row r="9061" spans="1:19">
      <c r="A9061">
        <v>9060</v>
      </c>
      <c r="B9061">
        <v>40.43</v>
      </c>
      <c r="C9061">
        <v>11</v>
      </c>
      <c r="D9061" t="s">
        <v>50</v>
      </c>
      <c r="E9061">
        <v>1</v>
      </c>
      <c r="F9061">
        <v>0</v>
      </c>
      <c r="G9061">
        <v>38</v>
      </c>
      <c r="H9061">
        <v>5</v>
      </c>
      <c r="I9061">
        <v>32</v>
      </c>
      <c r="J9061">
        <v>1</v>
      </c>
      <c r="K9061">
        <f>_xlfn.XLOOKUP(FraudData[[#This Row],[amount]],AmountRules[Amount Min],AmountRules[Risk Points],,-1)</f>
        <v>0</v>
      </c>
      <c r="L9061">
        <f>_xlfn.XLOOKUP(FraudData[[#This Row],[transaction_hour]],TimeRules[Hour Min],TimeRules[Risk Points],,-1)</f>
        <v>0</v>
      </c>
      <c r="M9061">
        <f>_xlfn.XLOOKUP(FraudData[[#This Row],[foreign_transaction]],ForeignRules[Foreign Transaction],ForeignRules[Risk Points],0)</f>
        <v>3</v>
      </c>
      <c r="N9061">
        <f>_xlfn.XLOOKUP(FraudData[[#This Row],[location_mismatch]],Table10[Location Mismatch],Table10[Risk Points],0)</f>
        <v>0</v>
      </c>
      <c r="O9061">
        <f>_xlfn.XLOOKUP(FraudData[[#This Row],[device_trust_score]],DeviceRules[Device Min],DeviceRules[Risk Points],,-1)</f>
        <v>2</v>
      </c>
      <c r="P9061">
        <f>_xlfn.XLOOKUP(FraudData[[#This Row],[velocity_last_24h]],VelocityRules[Velocity Min],VelocityRules[Risk Points],,-1)</f>
        <v>3</v>
      </c>
      <c r="Q9061">
        <f>_xlfn.XLOOKUP(FraudData[[#This Row],[merchant_category]],MerchantRules[Merchant Category],MerchantRules[Risk Points],0)</f>
        <v>0</v>
      </c>
      <c r="R9061">
        <f>SUM(FraudData[[#This Row],[Amount Risk]:[Merchant Risk]])</f>
        <v>8</v>
      </c>
      <c r="S9061" t="str" cm="1">
        <f t="array" ref="S9061">_xlfn.IFS(FraudData[[#This Row],[Fraud Risk Score]]&gt;=8,"High Risk",FraudData[[#This Row],[Fraud Risk Score]]&gt;=6,"Medium Risk",TRUE,"Low Risk")</f>
        <v>High Risk</v>
      </c>
    </row>
    <row r="9062" spans="1:19">
      <c r="A9062">
        <v>9061</v>
      </c>
      <c r="B9062">
        <v>460.34</v>
      </c>
      <c r="C9062">
        <v>22</v>
      </c>
      <c r="D9062" t="s">
        <v>49</v>
      </c>
      <c r="E9062">
        <v>0</v>
      </c>
      <c r="F9062">
        <v>0</v>
      </c>
      <c r="G9062">
        <v>88</v>
      </c>
      <c r="H9062">
        <v>3</v>
      </c>
      <c r="I9062">
        <v>51</v>
      </c>
      <c r="J9062">
        <v>0</v>
      </c>
      <c r="K9062">
        <f>_xlfn.XLOOKUP(FraudData[[#This Row],[amount]],AmountRules[Amount Min],AmountRules[Risk Points],,-1)</f>
        <v>0</v>
      </c>
      <c r="L9062">
        <f>_xlfn.XLOOKUP(FraudData[[#This Row],[transaction_hour]],TimeRules[Hour Min],TimeRules[Risk Points],,-1)</f>
        <v>0</v>
      </c>
      <c r="M9062">
        <f>_xlfn.XLOOKUP(FraudData[[#This Row],[foreign_transaction]],ForeignRules[Foreign Transaction],ForeignRules[Risk Points],0)</f>
        <v>0</v>
      </c>
      <c r="N9062">
        <f>_xlfn.XLOOKUP(FraudData[[#This Row],[location_mismatch]],Table10[Location Mismatch],Table10[Risk Points],0)</f>
        <v>0</v>
      </c>
      <c r="O9062">
        <f>_xlfn.XLOOKUP(FraudData[[#This Row],[device_trust_score]],DeviceRules[Device Min],DeviceRules[Risk Points],,-1)</f>
        <v>0</v>
      </c>
      <c r="P9062">
        <f>_xlfn.XLOOKUP(FraudData[[#This Row],[velocity_last_24h]],VelocityRules[Velocity Min],VelocityRules[Risk Points],,-1)</f>
        <v>0</v>
      </c>
      <c r="Q9062">
        <f>_xlfn.XLOOKUP(FraudData[[#This Row],[merchant_category]],MerchantRules[Merchant Category],MerchantRules[Risk Points],0)</f>
        <v>1</v>
      </c>
      <c r="R9062">
        <f>SUM(FraudData[[#This Row],[Amount Risk]:[Merchant Risk]])</f>
        <v>1</v>
      </c>
      <c r="S9062" t="str" cm="1">
        <f t="array" ref="S9062">_xlfn.IFS(FraudData[[#This Row],[Fraud Risk Score]]&gt;=8,"High Risk",FraudData[[#This Row],[Fraud Risk Score]]&gt;=6,"Medium Risk",TRUE,"Low Risk")</f>
        <v>Low Risk</v>
      </c>
    </row>
    <row r="9063" spans="1:19">
      <c r="A9063">
        <v>9062</v>
      </c>
      <c r="B9063">
        <v>344.71</v>
      </c>
      <c r="C9063">
        <v>9</v>
      </c>
      <c r="D9063" t="s">
        <v>49</v>
      </c>
      <c r="E9063">
        <v>0</v>
      </c>
      <c r="F9063">
        <v>0</v>
      </c>
      <c r="G9063">
        <v>69</v>
      </c>
      <c r="H9063">
        <v>2</v>
      </c>
      <c r="I9063">
        <v>31</v>
      </c>
      <c r="J9063">
        <v>0</v>
      </c>
      <c r="K9063">
        <f>_xlfn.XLOOKUP(FraudData[[#This Row],[amount]],AmountRules[Amount Min],AmountRules[Risk Points],,-1)</f>
        <v>0</v>
      </c>
      <c r="L9063">
        <f>_xlfn.XLOOKUP(FraudData[[#This Row],[transaction_hour]],TimeRules[Hour Min],TimeRules[Risk Points],,-1)</f>
        <v>0</v>
      </c>
      <c r="M9063">
        <f>_xlfn.XLOOKUP(FraudData[[#This Row],[foreign_transaction]],ForeignRules[Foreign Transaction],ForeignRules[Risk Points],0)</f>
        <v>0</v>
      </c>
      <c r="N9063">
        <f>_xlfn.XLOOKUP(FraudData[[#This Row],[location_mismatch]],Table10[Location Mismatch],Table10[Risk Points],0)</f>
        <v>0</v>
      </c>
      <c r="O9063">
        <f>_xlfn.XLOOKUP(FraudData[[#This Row],[device_trust_score]],DeviceRules[Device Min],DeviceRules[Risk Points],,-1)</f>
        <v>1</v>
      </c>
      <c r="P9063">
        <f>_xlfn.XLOOKUP(FraudData[[#This Row],[velocity_last_24h]],VelocityRules[Velocity Min],VelocityRules[Risk Points],,-1)</f>
        <v>0</v>
      </c>
      <c r="Q9063">
        <f>_xlfn.XLOOKUP(FraudData[[#This Row],[merchant_category]],MerchantRules[Merchant Category],MerchantRules[Risk Points],0)</f>
        <v>1</v>
      </c>
      <c r="R9063">
        <f>SUM(FraudData[[#This Row],[Amount Risk]:[Merchant Risk]])</f>
        <v>2</v>
      </c>
      <c r="S9063" t="str" cm="1">
        <f t="array" ref="S9063">_xlfn.IFS(FraudData[[#This Row],[Fraud Risk Score]]&gt;=8,"High Risk",FraudData[[#This Row],[Fraud Risk Score]]&gt;=6,"Medium Risk",TRUE,"Low Risk")</f>
        <v>Low Risk</v>
      </c>
    </row>
    <row r="9064" spans="1:19">
      <c r="A9064">
        <v>9063</v>
      </c>
      <c r="B9064">
        <v>268.39999999999998</v>
      </c>
      <c r="C9064">
        <v>4</v>
      </c>
      <c r="D9064" t="s">
        <v>46</v>
      </c>
      <c r="E9064">
        <v>0</v>
      </c>
      <c r="F9064">
        <v>0</v>
      </c>
      <c r="G9064">
        <v>88</v>
      </c>
      <c r="H9064">
        <v>2</v>
      </c>
      <c r="I9064">
        <v>67</v>
      </c>
      <c r="J9064">
        <v>0</v>
      </c>
      <c r="K9064">
        <f>_xlfn.XLOOKUP(FraudData[[#This Row],[amount]],AmountRules[Amount Min],AmountRules[Risk Points],,-1)</f>
        <v>0</v>
      </c>
      <c r="L9064">
        <f>_xlfn.XLOOKUP(FraudData[[#This Row],[transaction_hour]],TimeRules[Hour Min],TimeRules[Risk Points],,-1)</f>
        <v>0</v>
      </c>
      <c r="M9064">
        <f>_xlfn.XLOOKUP(FraudData[[#This Row],[foreign_transaction]],ForeignRules[Foreign Transaction],ForeignRules[Risk Points],0)</f>
        <v>0</v>
      </c>
      <c r="N9064">
        <f>_xlfn.XLOOKUP(FraudData[[#This Row],[location_mismatch]],Table10[Location Mismatch],Table10[Risk Points],0)</f>
        <v>0</v>
      </c>
      <c r="O9064">
        <f>_xlfn.XLOOKUP(FraudData[[#This Row],[device_trust_score]],DeviceRules[Device Min],DeviceRules[Risk Points],,-1)</f>
        <v>0</v>
      </c>
      <c r="P9064">
        <f>_xlfn.XLOOKUP(FraudData[[#This Row],[velocity_last_24h]],VelocityRules[Velocity Min],VelocityRules[Risk Points],,-1)</f>
        <v>0</v>
      </c>
      <c r="Q9064">
        <f>_xlfn.XLOOKUP(FraudData[[#This Row],[merchant_category]],MerchantRules[Merchant Category],MerchantRules[Risk Points],0)</f>
        <v>0</v>
      </c>
      <c r="R9064">
        <f>SUM(FraudData[[#This Row],[Amount Risk]:[Merchant Risk]])</f>
        <v>0</v>
      </c>
      <c r="S9064" t="str" cm="1">
        <f t="array" ref="S9064">_xlfn.IFS(FraudData[[#This Row],[Fraud Risk Score]]&gt;=8,"High Risk",FraudData[[#This Row],[Fraud Risk Score]]&gt;=6,"Medium Risk",TRUE,"Low Risk")</f>
        <v>Low Risk</v>
      </c>
    </row>
    <row r="9065" spans="1:19">
      <c r="A9065">
        <v>9064</v>
      </c>
      <c r="B9065">
        <v>89.78</v>
      </c>
      <c r="C9065">
        <v>7</v>
      </c>
      <c r="D9065" t="s">
        <v>46</v>
      </c>
      <c r="E9065">
        <v>1</v>
      </c>
      <c r="F9065">
        <v>0</v>
      </c>
      <c r="G9065">
        <v>54</v>
      </c>
      <c r="H9065">
        <v>1</v>
      </c>
      <c r="I9065">
        <v>22</v>
      </c>
      <c r="J9065">
        <v>0</v>
      </c>
      <c r="K9065">
        <f>_xlfn.XLOOKUP(FraudData[[#This Row],[amount]],AmountRules[Amount Min],AmountRules[Risk Points],,-1)</f>
        <v>0</v>
      </c>
      <c r="L9065">
        <f>_xlfn.XLOOKUP(FraudData[[#This Row],[transaction_hour]],TimeRules[Hour Min],TimeRules[Risk Points],,-1)</f>
        <v>0</v>
      </c>
      <c r="M9065">
        <f>_xlfn.XLOOKUP(FraudData[[#This Row],[foreign_transaction]],ForeignRules[Foreign Transaction],ForeignRules[Risk Points],0)</f>
        <v>3</v>
      </c>
      <c r="N9065">
        <f>_xlfn.XLOOKUP(FraudData[[#This Row],[location_mismatch]],Table10[Location Mismatch],Table10[Risk Points],0)</f>
        <v>0</v>
      </c>
      <c r="O9065">
        <f>_xlfn.XLOOKUP(FraudData[[#This Row],[device_trust_score]],DeviceRules[Device Min],DeviceRules[Risk Points],,-1)</f>
        <v>1</v>
      </c>
      <c r="P9065">
        <f>_xlfn.XLOOKUP(FraudData[[#This Row],[velocity_last_24h]],VelocityRules[Velocity Min],VelocityRules[Risk Points],,-1)</f>
        <v>0</v>
      </c>
      <c r="Q9065">
        <f>_xlfn.XLOOKUP(FraudData[[#This Row],[merchant_category]],MerchantRules[Merchant Category],MerchantRules[Risk Points],0)</f>
        <v>0</v>
      </c>
      <c r="R9065">
        <f>SUM(FraudData[[#This Row],[Amount Risk]:[Merchant Risk]])</f>
        <v>4</v>
      </c>
      <c r="S9065" t="str" cm="1">
        <f t="array" ref="S9065">_xlfn.IFS(FraudData[[#This Row],[Fraud Risk Score]]&gt;=8,"High Risk",FraudData[[#This Row],[Fraud Risk Score]]&gt;=6,"Medium Risk",TRUE,"Low Risk")</f>
        <v>Low Risk</v>
      </c>
    </row>
    <row r="9066" spans="1:19">
      <c r="A9066">
        <v>9065</v>
      </c>
      <c r="B9066">
        <v>126.35</v>
      </c>
      <c r="C9066">
        <v>5</v>
      </c>
      <c r="D9066" t="s">
        <v>47</v>
      </c>
      <c r="E9066">
        <v>0</v>
      </c>
      <c r="F9066">
        <v>0</v>
      </c>
      <c r="G9066">
        <v>37</v>
      </c>
      <c r="H9066">
        <v>2</v>
      </c>
      <c r="I9066">
        <v>55</v>
      </c>
      <c r="J9066">
        <v>0</v>
      </c>
      <c r="K9066">
        <f>_xlfn.XLOOKUP(FraudData[[#This Row],[amount]],AmountRules[Amount Min],AmountRules[Risk Points],,-1)</f>
        <v>0</v>
      </c>
      <c r="L9066">
        <f>_xlfn.XLOOKUP(FraudData[[#This Row],[transaction_hour]],TimeRules[Hour Min],TimeRules[Risk Points],,-1)</f>
        <v>0</v>
      </c>
      <c r="M9066">
        <f>_xlfn.XLOOKUP(FraudData[[#This Row],[foreign_transaction]],ForeignRules[Foreign Transaction],ForeignRules[Risk Points],0)</f>
        <v>0</v>
      </c>
      <c r="N9066">
        <f>_xlfn.XLOOKUP(FraudData[[#This Row],[location_mismatch]],Table10[Location Mismatch],Table10[Risk Points],0)</f>
        <v>0</v>
      </c>
      <c r="O9066">
        <f>_xlfn.XLOOKUP(FraudData[[#This Row],[device_trust_score]],DeviceRules[Device Min],DeviceRules[Risk Points],,-1)</f>
        <v>2</v>
      </c>
      <c r="P9066">
        <f>_xlfn.XLOOKUP(FraudData[[#This Row],[velocity_last_24h]],VelocityRules[Velocity Min],VelocityRules[Risk Points],,-1)</f>
        <v>0</v>
      </c>
      <c r="Q9066">
        <f>_xlfn.XLOOKUP(FraudData[[#This Row],[merchant_category]],MerchantRules[Merchant Category],MerchantRules[Risk Points],0)</f>
        <v>0</v>
      </c>
      <c r="R9066">
        <f>SUM(FraudData[[#This Row],[Amount Risk]:[Merchant Risk]])</f>
        <v>2</v>
      </c>
      <c r="S9066" t="str" cm="1">
        <f t="array" ref="S9066">_xlfn.IFS(FraudData[[#This Row],[Fraud Risk Score]]&gt;=8,"High Risk",FraudData[[#This Row],[Fraud Risk Score]]&gt;=6,"Medium Risk",TRUE,"Low Risk")</f>
        <v>Low Risk</v>
      </c>
    </row>
    <row r="9067" spans="1:19">
      <c r="A9067">
        <v>9066</v>
      </c>
      <c r="B9067">
        <v>112.36</v>
      </c>
      <c r="C9067">
        <v>4</v>
      </c>
      <c r="D9067" t="s">
        <v>46</v>
      </c>
      <c r="E9067">
        <v>0</v>
      </c>
      <c r="F9067">
        <v>0</v>
      </c>
      <c r="G9067">
        <v>50</v>
      </c>
      <c r="H9067">
        <v>3</v>
      </c>
      <c r="I9067">
        <v>37</v>
      </c>
      <c r="J9067">
        <v>0</v>
      </c>
      <c r="K9067">
        <f>_xlfn.XLOOKUP(FraudData[[#This Row],[amount]],AmountRules[Amount Min],AmountRules[Risk Points],,-1)</f>
        <v>0</v>
      </c>
      <c r="L9067">
        <f>_xlfn.XLOOKUP(FraudData[[#This Row],[transaction_hour]],TimeRules[Hour Min],TimeRules[Risk Points],,-1)</f>
        <v>0</v>
      </c>
      <c r="M9067">
        <f>_xlfn.XLOOKUP(FraudData[[#This Row],[foreign_transaction]],ForeignRules[Foreign Transaction],ForeignRules[Risk Points],0)</f>
        <v>0</v>
      </c>
      <c r="N9067">
        <f>_xlfn.XLOOKUP(FraudData[[#This Row],[location_mismatch]],Table10[Location Mismatch],Table10[Risk Points],0)</f>
        <v>0</v>
      </c>
      <c r="O9067">
        <f>_xlfn.XLOOKUP(FraudData[[#This Row],[device_trust_score]],DeviceRules[Device Min],DeviceRules[Risk Points],,-1)</f>
        <v>1</v>
      </c>
      <c r="P9067">
        <f>_xlfn.XLOOKUP(FraudData[[#This Row],[velocity_last_24h]],VelocityRules[Velocity Min],VelocityRules[Risk Points],,-1)</f>
        <v>0</v>
      </c>
      <c r="Q9067">
        <f>_xlfn.XLOOKUP(FraudData[[#This Row],[merchant_category]],MerchantRules[Merchant Category],MerchantRules[Risk Points],0)</f>
        <v>0</v>
      </c>
      <c r="R9067">
        <f>SUM(FraudData[[#This Row],[Amount Risk]:[Merchant Risk]])</f>
        <v>1</v>
      </c>
      <c r="S9067" t="str" cm="1">
        <f t="array" ref="S9067">_xlfn.IFS(FraudData[[#This Row],[Fraud Risk Score]]&gt;=8,"High Risk",FraudData[[#This Row],[Fraud Risk Score]]&gt;=6,"Medium Risk",TRUE,"Low Risk")</f>
        <v>Low Risk</v>
      </c>
    </row>
    <row r="9068" spans="1:19">
      <c r="A9068">
        <v>9067</v>
      </c>
      <c r="B9068">
        <v>52.6</v>
      </c>
      <c r="C9068">
        <v>19</v>
      </c>
      <c r="D9068" t="s">
        <v>49</v>
      </c>
      <c r="E9068">
        <v>0</v>
      </c>
      <c r="F9068">
        <v>0</v>
      </c>
      <c r="G9068">
        <v>56</v>
      </c>
      <c r="H9068">
        <v>4</v>
      </c>
      <c r="I9068">
        <v>55</v>
      </c>
      <c r="J9068">
        <v>0</v>
      </c>
      <c r="K9068">
        <f>_xlfn.XLOOKUP(FraudData[[#This Row],[amount]],AmountRules[Amount Min],AmountRules[Risk Points],,-1)</f>
        <v>0</v>
      </c>
      <c r="L9068">
        <f>_xlfn.XLOOKUP(FraudData[[#This Row],[transaction_hour]],TimeRules[Hour Min],TimeRules[Risk Points],,-1)</f>
        <v>0</v>
      </c>
      <c r="M9068">
        <f>_xlfn.XLOOKUP(FraudData[[#This Row],[foreign_transaction]],ForeignRules[Foreign Transaction],ForeignRules[Risk Points],0)</f>
        <v>0</v>
      </c>
      <c r="N9068">
        <f>_xlfn.XLOOKUP(FraudData[[#This Row],[location_mismatch]],Table10[Location Mismatch],Table10[Risk Points],0)</f>
        <v>0</v>
      </c>
      <c r="O9068">
        <f>_xlfn.XLOOKUP(FraudData[[#This Row],[device_trust_score]],DeviceRules[Device Min],DeviceRules[Risk Points],,-1)</f>
        <v>1</v>
      </c>
      <c r="P9068">
        <f>_xlfn.XLOOKUP(FraudData[[#This Row],[velocity_last_24h]],VelocityRules[Velocity Min],VelocityRules[Risk Points],,-1)</f>
        <v>0</v>
      </c>
      <c r="Q9068">
        <f>_xlfn.XLOOKUP(FraudData[[#This Row],[merchant_category]],MerchantRules[Merchant Category],MerchantRules[Risk Points],0)</f>
        <v>1</v>
      </c>
      <c r="R9068">
        <f>SUM(FraudData[[#This Row],[Amount Risk]:[Merchant Risk]])</f>
        <v>2</v>
      </c>
      <c r="S9068" t="str" cm="1">
        <f t="array" ref="S9068">_xlfn.IFS(FraudData[[#This Row],[Fraud Risk Score]]&gt;=8,"High Risk",FraudData[[#This Row],[Fraud Risk Score]]&gt;=6,"Medium Risk",TRUE,"Low Risk")</f>
        <v>Low Risk</v>
      </c>
    </row>
    <row r="9069" spans="1:19">
      <c r="A9069">
        <v>9068</v>
      </c>
      <c r="B9069">
        <v>126.59</v>
      </c>
      <c r="C9069">
        <v>21</v>
      </c>
      <c r="D9069" t="s">
        <v>47</v>
      </c>
      <c r="E9069">
        <v>0</v>
      </c>
      <c r="F9069">
        <v>0</v>
      </c>
      <c r="G9069">
        <v>70</v>
      </c>
      <c r="H9069">
        <v>0</v>
      </c>
      <c r="I9069">
        <v>69</v>
      </c>
      <c r="J9069">
        <v>0</v>
      </c>
      <c r="K9069">
        <f>_xlfn.XLOOKUP(FraudData[[#This Row],[amount]],AmountRules[Amount Min],AmountRules[Risk Points],,-1)</f>
        <v>0</v>
      </c>
      <c r="L9069">
        <f>_xlfn.XLOOKUP(FraudData[[#This Row],[transaction_hour]],TimeRules[Hour Min],TimeRules[Risk Points],,-1)</f>
        <v>0</v>
      </c>
      <c r="M9069">
        <f>_xlfn.XLOOKUP(FraudData[[#This Row],[foreign_transaction]],ForeignRules[Foreign Transaction],ForeignRules[Risk Points],0)</f>
        <v>0</v>
      </c>
      <c r="N9069">
        <f>_xlfn.XLOOKUP(FraudData[[#This Row],[location_mismatch]],Table10[Location Mismatch],Table10[Risk Points],0)</f>
        <v>0</v>
      </c>
      <c r="O9069">
        <f>_xlfn.XLOOKUP(FraudData[[#This Row],[device_trust_score]],DeviceRules[Device Min],DeviceRules[Risk Points],,-1)</f>
        <v>0</v>
      </c>
      <c r="P9069">
        <f>_xlfn.XLOOKUP(FraudData[[#This Row],[velocity_last_24h]],VelocityRules[Velocity Min],VelocityRules[Risk Points],,-1)</f>
        <v>0</v>
      </c>
      <c r="Q9069">
        <f>_xlfn.XLOOKUP(FraudData[[#This Row],[merchant_category]],MerchantRules[Merchant Category],MerchantRules[Risk Points],0)</f>
        <v>0</v>
      </c>
      <c r="R9069">
        <f>SUM(FraudData[[#This Row],[Amount Risk]:[Merchant Risk]])</f>
        <v>0</v>
      </c>
      <c r="S9069" t="str" cm="1">
        <f t="array" ref="S9069">_xlfn.IFS(FraudData[[#This Row],[Fraud Risk Score]]&gt;=8,"High Risk",FraudData[[#This Row],[Fraud Risk Score]]&gt;=6,"Medium Risk",TRUE,"Low Risk")</f>
        <v>Low Risk</v>
      </c>
    </row>
    <row r="9070" spans="1:19">
      <c r="A9070">
        <v>9069</v>
      </c>
      <c r="B9070">
        <v>5.57</v>
      </c>
      <c r="C9070">
        <v>5</v>
      </c>
      <c r="D9070" t="s">
        <v>49</v>
      </c>
      <c r="E9070">
        <v>0</v>
      </c>
      <c r="F9070">
        <v>0</v>
      </c>
      <c r="G9070">
        <v>75</v>
      </c>
      <c r="H9070">
        <v>2</v>
      </c>
      <c r="I9070">
        <v>29</v>
      </c>
      <c r="J9070">
        <v>0</v>
      </c>
      <c r="K9070">
        <f>_xlfn.XLOOKUP(FraudData[[#This Row],[amount]],AmountRules[Amount Min],AmountRules[Risk Points],,-1)</f>
        <v>0</v>
      </c>
      <c r="L9070">
        <f>_xlfn.XLOOKUP(FraudData[[#This Row],[transaction_hour]],TimeRules[Hour Min],TimeRules[Risk Points],,-1)</f>
        <v>0</v>
      </c>
      <c r="M9070">
        <f>_xlfn.XLOOKUP(FraudData[[#This Row],[foreign_transaction]],ForeignRules[Foreign Transaction],ForeignRules[Risk Points],0)</f>
        <v>0</v>
      </c>
      <c r="N9070">
        <f>_xlfn.XLOOKUP(FraudData[[#This Row],[location_mismatch]],Table10[Location Mismatch],Table10[Risk Points],0)</f>
        <v>0</v>
      </c>
      <c r="O9070">
        <f>_xlfn.XLOOKUP(FraudData[[#This Row],[device_trust_score]],DeviceRules[Device Min],DeviceRules[Risk Points],,-1)</f>
        <v>0</v>
      </c>
      <c r="P9070">
        <f>_xlfn.XLOOKUP(FraudData[[#This Row],[velocity_last_24h]],VelocityRules[Velocity Min],VelocityRules[Risk Points],,-1)</f>
        <v>0</v>
      </c>
      <c r="Q9070">
        <f>_xlfn.XLOOKUP(FraudData[[#This Row],[merchant_category]],MerchantRules[Merchant Category],MerchantRules[Risk Points],0)</f>
        <v>1</v>
      </c>
      <c r="R9070">
        <f>SUM(FraudData[[#This Row],[Amount Risk]:[Merchant Risk]])</f>
        <v>1</v>
      </c>
      <c r="S9070" t="str" cm="1">
        <f t="array" ref="S9070">_xlfn.IFS(FraudData[[#This Row],[Fraud Risk Score]]&gt;=8,"High Risk",FraudData[[#This Row],[Fraud Risk Score]]&gt;=6,"Medium Risk",TRUE,"Low Risk")</f>
        <v>Low Risk</v>
      </c>
    </row>
    <row r="9071" spans="1:19">
      <c r="A9071">
        <v>9070</v>
      </c>
      <c r="B9071">
        <v>25.44</v>
      </c>
      <c r="C9071">
        <v>21</v>
      </c>
      <c r="D9071" t="s">
        <v>48</v>
      </c>
      <c r="E9071">
        <v>0</v>
      </c>
      <c r="F9071">
        <v>0</v>
      </c>
      <c r="G9071">
        <v>58</v>
      </c>
      <c r="H9071">
        <v>5</v>
      </c>
      <c r="I9071">
        <v>54</v>
      </c>
      <c r="J9071">
        <v>0</v>
      </c>
      <c r="K9071">
        <f>_xlfn.XLOOKUP(FraudData[[#This Row],[amount]],AmountRules[Amount Min],AmountRules[Risk Points],,-1)</f>
        <v>0</v>
      </c>
      <c r="L9071">
        <f>_xlfn.XLOOKUP(FraudData[[#This Row],[transaction_hour]],TimeRules[Hour Min],TimeRules[Risk Points],,-1)</f>
        <v>0</v>
      </c>
      <c r="M9071">
        <f>_xlfn.XLOOKUP(FraudData[[#This Row],[foreign_transaction]],ForeignRules[Foreign Transaction],ForeignRules[Risk Points],0)</f>
        <v>0</v>
      </c>
      <c r="N9071">
        <f>_xlfn.XLOOKUP(FraudData[[#This Row],[location_mismatch]],Table10[Location Mismatch],Table10[Risk Points],0)</f>
        <v>0</v>
      </c>
      <c r="O9071">
        <f>_xlfn.XLOOKUP(FraudData[[#This Row],[device_trust_score]],DeviceRules[Device Min],DeviceRules[Risk Points],,-1)</f>
        <v>1</v>
      </c>
      <c r="P9071">
        <f>_xlfn.XLOOKUP(FraudData[[#This Row],[velocity_last_24h]],VelocityRules[Velocity Min],VelocityRules[Risk Points],,-1)</f>
        <v>3</v>
      </c>
      <c r="Q9071">
        <f>_xlfn.XLOOKUP(FraudData[[#This Row],[merchant_category]],MerchantRules[Merchant Category],MerchantRules[Risk Points],0)</f>
        <v>0</v>
      </c>
      <c r="R9071">
        <f>SUM(FraudData[[#This Row],[Amount Risk]:[Merchant Risk]])</f>
        <v>4</v>
      </c>
      <c r="S9071" t="str" cm="1">
        <f t="array" ref="S9071">_xlfn.IFS(FraudData[[#This Row],[Fraud Risk Score]]&gt;=8,"High Risk",FraudData[[#This Row],[Fraud Risk Score]]&gt;=6,"Medium Risk",TRUE,"Low Risk")</f>
        <v>Low Risk</v>
      </c>
    </row>
    <row r="9072" spans="1:19">
      <c r="A9072">
        <v>9071</v>
      </c>
      <c r="B9072">
        <v>391.81</v>
      </c>
      <c r="C9072">
        <v>16</v>
      </c>
      <c r="D9072" t="s">
        <v>48</v>
      </c>
      <c r="E9072">
        <v>0</v>
      </c>
      <c r="F9072">
        <v>0</v>
      </c>
      <c r="G9072">
        <v>52</v>
      </c>
      <c r="H9072">
        <v>2</v>
      </c>
      <c r="I9072">
        <v>24</v>
      </c>
      <c r="J9072">
        <v>0</v>
      </c>
      <c r="K9072">
        <f>_xlfn.XLOOKUP(FraudData[[#This Row],[amount]],AmountRules[Amount Min],AmountRules[Risk Points],,-1)</f>
        <v>0</v>
      </c>
      <c r="L9072">
        <f>_xlfn.XLOOKUP(FraudData[[#This Row],[transaction_hour]],TimeRules[Hour Min],TimeRules[Risk Points],,-1)</f>
        <v>0</v>
      </c>
      <c r="M9072">
        <f>_xlfn.XLOOKUP(FraudData[[#This Row],[foreign_transaction]],ForeignRules[Foreign Transaction],ForeignRules[Risk Points],0)</f>
        <v>0</v>
      </c>
      <c r="N9072">
        <f>_xlfn.XLOOKUP(FraudData[[#This Row],[location_mismatch]],Table10[Location Mismatch],Table10[Risk Points],0)</f>
        <v>0</v>
      </c>
      <c r="O9072">
        <f>_xlfn.XLOOKUP(FraudData[[#This Row],[device_trust_score]],DeviceRules[Device Min],DeviceRules[Risk Points],,-1)</f>
        <v>1</v>
      </c>
      <c r="P9072">
        <f>_xlfn.XLOOKUP(FraudData[[#This Row],[velocity_last_24h]],VelocityRules[Velocity Min],VelocityRules[Risk Points],,-1)</f>
        <v>0</v>
      </c>
      <c r="Q9072">
        <f>_xlfn.XLOOKUP(FraudData[[#This Row],[merchant_category]],MerchantRules[Merchant Category],MerchantRules[Risk Points],0)</f>
        <v>0</v>
      </c>
      <c r="R9072">
        <f>SUM(FraudData[[#This Row],[Amount Risk]:[Merchant Risk]])</f>
        <v>1</v>
      </c>
      <c r="S9072" t="str" cm="1">
        <f t="array" ref="S9072">_xlfn.IFS(FraudData[[#This Row],[Fraud Risk Score]]&gt;=8,"High Risk",FraudData[[#This Row],[Fraud Risk Score]]&gt;=6,"Medium Risk",TRUE,"Low Risk")</f>
        <v>Low Risk</v>
      </c>
    </row>
    <row r="9073" spans="1:19">
      <c r="A9073">
        <v>9072</v>
      </c>
      <c r="B9073">
        <v>250.75</v>
      </c>
      <c r="C9073">
        <v>5</v>
      </c>
      <c r="D9073" t="s">
        <v>47</v>
      </c>
      <c r="E9073">
        <v>0</v>
      </c>
      <c r="F9073">
        <v>0</v>
      </c>
      <c r="G9073">
        <v>43</v>
      </c>
      <c r="H9073">
        <v>2</v>
      </c>
      <c r="I9073">
        <v>51</v>
      </c>
      <c r="J9073">
        <v>0</v>
      </c>
      <c r="K9073">
        <f>_xlfn.XLOOKUP(FraudData[[#This Row],[amount]],AmountRules[Amount Min],AmountRules[Risk Points],,-1)</f>
        <v>0</v>
      </c>
      <c r="L9073">
        <f>_xlfn.XLOOKUP(FraudData[[#This Row],[transaction_hour]],TimeRules[Hour Min],TimeRules[Risk Points],,-1)</f>
        <v>0</v>
      </c>
      <c r="M9073">
        <f>_xlfn.XLOOKUP(FraudData[[#This Row],[foreign_transaction]],ForeignRules[Foreign Transaction],ForeignRules[Risk Points],0)</f>
        <v>0</v>
      </c>
      <c r="N9073">
        <f>_xlfn.XLOOKUP(FraudData[[#This Row],[location_mismatch]],Table10[Location Mismatch],Table10[Risk Points],0)</f>
        <v>0</v>
      </c>
      <c r="O9073">
        <f>_xlfn.XLOOKUP(FraudData[[#This Row],[device_trust_score]],DeviceRules[Device Min],DeviceRules[Risk Points],,-1)</f>
        <v>2</v>
      </c>
      <c r="P9073">
        <f>_xlfn.XLOOKUP(FraudData[[#This Row],[velocity_last_24h]],VelocityRules[Velocity Min],VelocityRules[Risk Points],,-1)</f>
        <v>0</v>
      </c>
      <c r="Q9073">
        <f>_xlfn.XLOOKUP(FraudData[[#This Row],[merchant_category]],MerchantRules[Merchant Category],MerchantRules[Risk Points],0)</f>
        <v>0</v>
      </c>
      <c r="R9073">
        <f>SUM(FraudData[[#This Row],[Amount Risk]:[Merchant Risk]])</f>
        <v>2</v>
      </c>
      <c r="S9073" t="str" cm="1">
        <f t="array" ref="S9073">_xlfn.IFS(FraudData[[#This Row],[Fraud Risk Score]]&gt;=8,"High Risk",FraudData[[#This Row],[Fraud Risk Score]]&gt;=6,"Medium Risk",TRUE,"Low Risk")</f>
        <v>Low Risk</v>
      </c>
    </row>
    <row r="9074" spans="1:19">
      <c r="A9074">
        <v>9073</v>
      </c>
      <c r="B9074">
        <v>98.94</v>
      </c>
      <c r="C9074">
        <v>16</v>
      </c>
      <c r="D9074" t="s">
        <v>50</v>
      </c>
      <c r="E9074">
        <v>0</v>
      </c>
      <c r="F9074">
        <v>0</v>
      </c>
      <c r="G9074">
        <v>72</v>
      </c>
      <c r="H9074">
        <v>1</v>
      </c>
      <c r="I9074">
        <v>49</v>
      </c>
      <c r="J9074">
        <v>0</v>
      </c>
      <c r="K9074">
        <f>_xlfn.XLOOKUP(FraudData[[#This Row],[amount]],AmountRules[Amount Min],AmountRules[Risk Points],,-1)</f>
        <v>0</v>
      </c>
      <c r="L9074">
        <f>_xlfn.XLOOKUP(FraudData[[#This Row],[transaction_hour]],TimeRules[Hour Min],TimeRules[Risk Points],,-1)</f>
        <v>0</v>
      </c>
      <c r="M9074">
        <f>_xlfn.XLOOKUP(FraudData[[#This Row],[foreign_transaction]],ForeignRules[Foreign Transaction],ForeignRules[Risk Points],0)</f>
        <v>0</v>
      </c>
      <c r="N9074">
        <f>_xlfn.XLOOKUP(FraudData[[#This Row],[location_mismatch]],Table10[Location Mismatch],Table10[Risk Points],0)</f>
        <v>0</v>
      </c>
      <c r="O9074">
        <f>_xlfn.XLOOKUP(FraudData[[#This Row],[device_trust_score]],DeviceRules[Device Min],DeviceRules[Risk Points],,-1)</f>
        <v>0</v>
      </c>
      <c r="P9074">
        <f>_xlfn.XLOOKUP(FraudData[[#This Row],[velocity_last_24h]],VelocityRules[Velocity Min],VelocityRules[Risk Points],,-1)</f>
        <v>0</v>
      </c>
      <c r="Q9074">
        <f>_xlfn.XLOOKUP(FraudData[[#This Row],[merchant_category]],MerchantRules[Merchant Category],MerchantRules[Risk Points],0)</f>
        <v>0</v>
      </c>
      <c r="R9074">
        <f>SUM(FraudData[[#This Row],[Amount Risk]:[Merchant Risk]])</f>
        <v>0</v>
      </c>
      <c r="S9074" t="str" cm="1">
        <f t="array" ref="S9074">_xlfn.IFS(FraudData[[#This Row],[Fraud Risk Score]]&gt;=8,"High Risk",FraudData[[#This Row],[Fraud Risk Score]]&gt;=6,"Medium Risk",TRUE,"Low Risk")</f>
        <v>Low Risk</v>
      </c>
    </row>
    <row r="9075" spans="1:19">
      <c r="A9075">
        <v>9074</v>
      </c>
      <c r="B9075">
        <v>131.05000000000001</v>
      </c>
      <c r="C9075">
        <v>4</v>
      </c>
      <c r="D9075" t="s">
        <v>46</v>
      </c>
      <c r="E9075">
        <v>0</v>
      </c>
      <c r="F9075">
        <v>1</v>
      </c>
      <c r="G9075">
        <v>96</v>
      </c>
      <c r="H9075">
        <v>7</v>
      </c>
      <c r="I9075">
        <v>26</v>
      </c>
      <c r="J9075">
        <v>0</v>
      </c>
      <c r="K9075">
        <f>_xlfn.XLOOKUP(FraudData[[#This Row],[amount]],AmountRules[Amount Min],AmountRules[Risk Points],,-1)</f>
        <v>0</v>
      </c>
      <c r="L9075">
        <f>_xlfn.XLOOKUP(FraudData[[#This Row],[transaction_hour]],TimeRules[Hour Min],TimeRules[Risk Points],,-1)</f>
        <v>0</v>
      </c>
      <c r="M9075">
        <f>_xlfn.XLOOKUP(FraudData[[#This Row],[foreign_transaction]],ForeignRules[Foreign Transaction],ForeignRules[Risk Points],0)</f>
        <v>0</v>
      </c>
      <c r="N9075">
        <f>_xlfn.XLOOKUP(FraudData[[#This Row],[location_mismatch]],Table10[Location Mismatch],Table10[Risk Points],0)</f>
        <v>3</v>
      </c>
      <c r="O9075">
        <f>_xlfn.XLOOKUP(FraudData[[#This Row],[device_trust_score]],DeviceRules[Device Min],DeviceRules[Risk Points],,-1)</f>
        <v>0</v>
      </c>
      <c r="P9075">
        <f>_xlfn.XLOOKUP(FraudData[[#This Row],[velocity_last_24h]],VelocityRules[Velocity Min],VelocityRules[Risk Points],,-1)</f>
        <v>2</v>
      </c>
      <c r="Q9075">
        <f>_xlfn.XLOOKUP(FraudData[[#This Row],[merchant_category]],MerchantRules[Merchant Category],MerchantRules[Risk Points],0)</f>
        <v>0</v>
      </c>
      <c r="R9075">
        <f>SUM(FraudData[[#This Row],[Amount Risk]:[Merchant Risk]])</f>
        <v>5</v>
      </c>
      <c r="S9075" t="str" cm="1">
        <f t="array" ref="S9075">_xlfn.IFS(FraudData[[#This Row],[Fraud Risk Score]]&gt;=8,"High Risk",FraudData[[#This Row],[Fraud Risk Score]]&gt;=6,"Medium Risk",TRUE,"Low Risk")</f>
        <v>Low Risk</v>
      </c>
    </row>
    <row r="9076" spans="1:19">
      <c r="A9076">
        <v>9075</v>
      </c>
      <c r="B9076">
        <v>83.17</v>
      </c>
      <c r="C9076">
        <v>22</v>
      </c>
      <c r="D9076" t="s">
        <v>47</v>
      </c>
      <c r="E9076">
        <v>1</v>
      </c>
      <c r="F9076">
        <v>0</v>
      </c>
      <c r="G9076">
        <v>58</v>
      </c>
      <c r="H9076">
        <v>2</v>
      </c>
      <c r="I9076">
        <v>54</v>
      </c>
      <c r="J9076">
        <v>0</v>
      </c>
      <c r="K9076">
        <f>_xlfn.XLOOKUP(FraudData[[#This Row],[amount]],AmountRules[Amount Min],AmountRules[Risk Points],,-1)</f>
        <v>0</v>
      </c>
      <c r="L9076">
        <f>_xlfn.XLOOKUP(FraudData[[#This Row],[transaction_hour]],TimeRules[Hour Min],TimeRules[Risk Points],,-1)</f>
        <v>0</v>
      </c>
      <c r="M9076">
        <f>_xlfn.XLOOKUP(FraudData[[#This Row],[foreign_transaction]],ForeignRules[Foreign Transaction],ForeignRules[Risk Points],0)</f>
        <v>3</v>
      </c>
      <c r="N9076">
        <f>_xlfn.XLOOKUP(FraudData[[#This Row],[location_mismatch]],Table10[Location Mismatch],Table10[Risk Points],0)</f>
        <v>0</v>
      </c>
      <c r="O9076">
        <f>_xlfn.XLOOKUP(FraudData[[#This Row],[device_trust_score]],DeviceRules[Device Min],DeviceRules[Risk Points],,-1)</f>
        <v>1</v>
      </c>
      <c r="P9076">
        <f>_xlfn.XLOOKUP(FraudData[[#This Row],[velocity_last_24h]],VelocityRules[Velocity Min],VelocityRules[Risk Points],,-1)</f>
        <v>0</v>
      </c>
      <c r="Q9076">
        <f>_xlfn.XLOOKUP(FraudData[[#This Row],[merchant_category]],MerchantRules[Merchant Category],MerchantRules[Risk Points],0)</f>
        <v>0</v>
      </c>
      <c r="R9076">
        <f>SUM(FraudData[[#This Row],[Amount Risk]:[Merchant Risk]])</f>
        <v>4</v>
      </c>
      <c r="S9076" t="str" cm="1">
        <f t="array" ref="S9076">_xlfn.IFS(FraudData[[#This Row],[Fraud Risk Score]]&gt;=8,"High Risk",FraudData[[#This Row],[Fraud Risk Score]]&gt;=6,"Medium Risk",TRUE,"Low Risk")</f>
        <v>Low Risk</v>
      </c>
    </row>
    <row r="9077" spans="1:19">
      <c r="A9077">
        <v>9076</v>
      </c>
      <c r="B9077">
        <v>243.01</v>
      </c>
      <c r="C9077">
        <v>16</v>
      </c>
      <c r="D9077" t="s">
        <v>46</v>
      </c>
      <c r="E9077">
        <v>0</v>
      </c>
      <c r="F9077">
        <v>0</v>
      </c>
      <c r="G9077">
        <v>40</v>
      </c>
      <c r="H9077">
        <v>3</v>
      </c>
      <c r="I9077">
        <v>26</v>
      </c>
      <c r="J9077">
        <v>0</v>
      </c>
      <c r="K9077">
        <f>_xlfn.XLOOKUP(FraudData[[#This Row],[amount]],AmountRules[Amount Min],AmountRules[Risk Points],,-1)</f>
        <v>0</v>
      </c>
      <c r="L9077">
        <f>_xlfn.XLOOKUP(FraudData[[#This Row],[transaction_hour]],TimeRules[Hour Min],TimeRules[Risk Points],,-1)</f>
        <v>0</v>
      </c>
      <c r="M9077">
        <f>_xlfn.XLOOKUP(FraudData[[#This Row],[foreign_transaction]],ForeignRules[Foreign Transaction],ForeignRules[Risk Points],0)</f>
        <v>0</v>
      </c>
      <c r="N9077">
        <f>_xlfn.XLOOKUP(FraudData[[#This Row],[location_mismatch]],Table10[Location Mismatch],Table10[Risk Points],0)</f>
        <v>0</v>
      </c>
      <c r="O9077">
        <f>_xlfn.XLOOKUP(FraudData[[#This Row],[device_trust_score]],DeviceRules[Device Min],DeviceRules[Risk Points],,-1)</f>
        <v>2</v>
      </c>
      <c r="P9077">
        <f>_xlfn.XLOOKUP(FraudData[[#This Row],[velocity_last_24h]],VelocityRules[Velocity Min],VelocityRules[Risk Points],,-1)</f>
        <v>0</v>
      </c>
      <c r="Q9077">
        <f>_xlfn.XLOOKUP(FraudData[[#This Row],[merchant_category]],MerchantRules[Merchant Category],MerchantRules[Risk Points],0)</f>
        <v>0</v>
      </c>
      <c r="R9077">
        <f>SUM(FraudData[[#This Row],[Amount Risk]:[Merchant Risk]])</f>
        <v>2</v>
      </c>
      <c r="S9077" t="str" cm="1">
        <f t="array" ref="S9077">_xlfn.IFS(FraudData[[#This Row],[Fraud Risk Score]]&gt;=8,"High Risk",FraudData[[#This Row],[Fraud Risk Score]]&gt;=6,"Medium Risk",TRUE,"Low Risk")</f>
        <v>Low Risk</v>
      </c>
    </row>
    <row r="9078" spans="1:19">
      <c r="A9078">
        <v>9077</v>
      </c>
      <c r="B9078">
        <v>276</v>
      </c>
      <c r="C9078">
        <v>16</v>
      </c>
      <c r="D9078" t="s">
        <v>49</v>
      </c>
      <c r="E9078">
        <v>0</v>
      </c>
      <c r="F9078">
        <v>0</v>
      </c>
      <c r="G9078">
        <v>95</v>
      </c>
      <c r="H9078">
        <v>1</v>
      </c>
      <c r="I9078">
        <v>36</v>
      </c>
      <c r="J9078">
        <v>0</v>
      </c>
      <c r="K9078">
        <f>_xlfn.XLOOKUP(FraudData[[#This Row],[amount]],AmountRules[Amount Min],AmountRules[Risk Points],,-1)</f>
        <v>0</v>
      </c>
      <c r="L9078">
        <f>_xlfn.XLOOKUP(FraudData[[#This Row],[transaction_hour]],TimeRules[Hour Min],TimeRules[Risk Points],,-1)</f>
        <v>0</v>
      </c>
      <c r="M9078">
        <f>_xlfn.XLOOKUP(FraudData[[#This Row],[foreign_transaction]],ForeignRules[Foreign Transaction],ForeignRules[Risk Points],0)</f>
        <v>0</v>
      </c>
      <c r="N9078">
        <f>_xlfn.XLOOKUP(FraudData[[#This Row],[location_mismatch]],Table10[Location Mismatch],Table10[Risk Points],0)</f>
        <v>0</v>
      </c>
      <c r="O9078">
        <f>_xlfn.XLOOKUP(FraudData[[#This Row],[device_trust_score]],DeviceRules[Device Min],DeviceRules[Risk Points],,-1)</f>
        <v>0</v>
      </c>
      <c r="P9078">
        <f>_xlfn.XLOOKUP(FraudData[[#This Row],[velocity_last_24h]],VelocityRules[Velocity Min],VelocityRules[Risk Points],,-1)</f>
        <v>0</v>
      </c>
      <c r="Q9078">
        <f>_xlfn.XLOOKUP(FraudData[[#This Row],[merchant_category]],MerchantRules[Merchant Category],MerchantRules[Risk Points],0)</f>
        <v>1</v>
      </c>
      <c r="R9078">
        <f>SUM(FraudData[[#This Row],[Amount Risk]:[Merchant Risk]])</f>
        <v>1</v>
      </c>
      <c r="S9078" t="str" cm="1">
        <f t="array" ref="S9078">_xlfn.IFS(FraudData[[#This Row],[Fraud Risk Score]]&gt;=8,"High Risk",FraudData[[#This Row],[Fraud Risk Score]]&gt;=6,"Medium Risk",TRUE,"Low Risk")</f>
        <v>Low Risk</v>
      </c>
    </row>
    <row r="9079" spans="1:19">
      <c r="A9079">
        <v>9078</v>
      </c>
      <c r="B9079">
        <v>259.36</v>
      </c>
      <c r="C9079">
        <v>12</v>
      </c>
      <c r="D9079" t="s">
        <v>50</v>
      </c>
      <c r="E9079">
        <v>0</v>
      </c>
      <c r="F9079">
        <v>0</v>
      </c>
      <c r="G9079">
        <v>51</v>
      </c>
      <c r="H9079">
        <v>3</v>
      </c>
      <c r="I9079">
        <v>56</v>
      </c>
      <c r="J9079">
        <v>0</v>
      </c>
      <c r="K9079">
        <f>_xlfn.XLOOKUP(FraudData[[#This Row],[amount]],AmountRules[Amount Min],AmountRules[Risk Points],,-1)</f>
        <v>0</v>
      </c>
      <c r="L9079">
        <f>_xlfn.XLOOKUP(FraudData[[#This Row],[transaction_hour]],TimeRules[Hour Min],TimeRules[Risk Points],,-1)</f>
        <v>0</v>
      </c>
      <c r="M9079">
        <f>_xlfn.XLOOKUP(FraudData[[#This Row],[foreign_transaction]],ForeignRules[Foreign Transaction],ForeignRules[Risk Points],0)</f>
        <v>0</v>
      </c>
      <c r="N9079">
        <f>_xlfn.XLOOKUP(FraudData[[#This Row],[location_mismatch]],Table10[Location Mismatch],Table10[Risk Points],0)</f>
        <v>0</v>
      </c>
      <c r="O9079">
        <f>_xlfn.XLOOKUP(FraudData[[#This Row],[device_trust_score]],DeviceRules[Device Min],DeviceRules[Risk Points],,-1)</f>
        <v>1</v>
      </c>
      <c r="P9079">
        <f>_xlfn.XLOOKUP(FraudData[[#This Row],[velocity_last_24h]],VelocityRules[Velocity Min],VelocityRules[Risk Points],,-1)</f>
        <v>0</v>
      </c>
      <c r="Q9079">
        <f>_xlfn.XLOOKUP(FraudData[[#This Row],[merchant_category]],MerchantRules[Merchant Category],MerchantRules[Risk Points],0)</f>
        <v>0</v>
      </c>
      <c r="R9079">
        <f>SUM(FraudData[[#This Row],[Amount Risk]:[Merchant Risk]])</f>
        <v>1</v>
      </c>
      <c r="S9079" t="str" cm="1">
        <f t="array" ref="S9079">_xlfn.IFS(FraudData[[#This Row],[Fraud Risk Score]]&gt;=8,"High Risk",FraudData[[#This Row],[Fraud Risk Score]]&gt;=6,"Medium Risk",TRUE,"Low Risk")</f>
        <v>Low Risk</v>
      </c>
    </row>
    <row r="9080" spans="1:19">
      <c r="A9080">
        <v>9079</v>
      </c>
      <c r="B9080">
        <v>230.82</v>
      </c>
      <c r="C9080">
        <v>21</v>
      </c>
      <c r="D9080" t="s">
        <v>46</v>
      </c>
      <c r="E9080">
        <v>0</v>
      </c>
      <c r="F9080">
        <v>0</v>
      </c>
      <c r="G9080">
        <v>75</v>
      </c>
      <c r="H9080">
        <v>1</v>
      </c>
      <c r="I9080">
        <v>29</v>
      </c>
      <c r="J9080">
        <v>0</v>
      </c>
      <c r="K9080">
        <f>_xlfn.XLOOKUP(FraudData[[#This Row],[amount]],AmountRules[Amount Min],AmountRules[Risk Points],,-1)</f>
        <v>0</v>
      </c>
      <c r="L9080">
        <f>_xlfn.XLOOKUP(FraudData[[#This Row],[transaction_hour]],TimeRules[Hour Min],TimeRules[Risk Points],,-1)</f>
        <v>0</v>
      </c>
      <c r="M9080">
        <f>_xlfn.XLOOKUP(FraudData[[#This Row],[foreign_transaction]],ForeignRules[Foreign Transaction],ForeignRules[Risk Points],0)</f>
        <v>0</v>
      </c>
      <c r="N9080">
        <f>_xlfn.XLOOKUP(FraudData[[#This Row],[location_mismatch]],Table10[Location Mismatch],Table10[Risk Points],0)</f>
        <v>0</v>
      </c>
      <c r="O9080">
        <f>_xlfn.XLOOKUP(FraudData[[#This Row],[device_trust_score]],DeviceRules[Device Min],DeviceRules[Risk Points],,-1)</f>
        <v>0</v>
      </c>
      <c r="P9080">
        <f>_xlfn.XLOOKUP(FraudData[[#This Row],[velocity_last_24h]],VelocityRules[Velocity Min],VelocityRules[Risk Points],,-1)</f>
        <v>0</v>
      </c>
      <c r="Q9080">
        <f>_xlfn.XLOOKUP(FraudData[[#This Row],[merchant_category]],MerchantRules[Merchant Category],MerchantRules[Risk Points],0)</f>
        <v>0</v>
      </c>
      <c r="R9080">
        <f>SUM(FraudData[[#This Row],[Amount Risk]:[Merchant Risk]])</f>
        <v>0</v>
      </c>
      <c r="S9080" t="str" cm="1">
        <f t="array" ref="S9080">_xlfn.IFS(FraudData[[#This Row],[Fraud Risk Score]]&gt;=8,"High Risk",FraudData[[#This Row],[Fraud Risk Score]]&gt;=6,"Medium Risk",TRUE,"Low Risk")</f>
        <v>Low Risk</v>
      </c>
    </row>
    <row r="9081" spans="1:19">
      <c r="A9081">
        <v>9080</v>
      </c>
      <c r="B9081">
        <v>41.18</v>
      </c>
      <c r="C9081">
        <v>6</v>
      </c>
      <c r="D9081" t="s">
        <v>48</v>
      </c>
      <c r="E9081">
        <v>0</v>
      </c>
      <c r="F9081">
        <v>0</v>
      </c>
      <c r="G9081">
        <v>78</v>
      </c>
      <c r="H9081">
        <v>1</v>
      </c>
      <c r="I9081">
        <v>25</v>
      </c>
      <c r="J9081">
        <v>0</v>
      </c>
      <c r="K9081">
        <f>_xlfn.XLOOKUP(FraudData[[#This Row],[amount]],AmountRules[Amount Min],AmountRules[Risk Points],,-1)</f>
        <v>0</v>
      </c>
      <c r="L9081">
        <f>_xlfn.XLOOKUP(FraudData[[#This Row],[transaction_hour]],TimeRules[Hour Min],TimeRules[Risk Points],,-1)</f>
        <v>0</v>
      </c>
      <c r="M9081">
        <f>_xlfn.XLOOKUP(FraudData[[#This Row],[foreign_transaction]],ForeignRules[Foreign Transaction],ForeignRules[Risk Points],0)</f>
        <v>0</v>
      </c>
      <c r="N9081">
        <f>_xlfn.XLOOKUP(FraudData[[#This Row],[location_mismatch]],Table10[Location Mismatch],Table10[Risk Points],0)</f>
        <v>0</v>
      </c>
      <c r="O9081">
        <f>_xlfn.XLOOKUP(FraudData[[#This Row],[device_trust_score]],DeviceRules[Device Min],DeviceRules[Risk Points],,-1)</f>
        <v>0</v>
      </c>
      <c r="P9081">
        <f>_xlfn.XLOOKUP(FraudData[[#This Row],[velocity_last_24h]],VelocityRules[Velocity Min],VelocityRules[Risk Points],,-1)</f>
        <v>0</v>
      </c>
      <c r="Q9081">
        <f>_xlfn.XLOOKUP(FraudData[[#This Row],[merchant_category]],MerchantRules[Merchant Category],MerchantRules[Risk Points],0)</f>
        <v>0</v>
      </c>
      <c r="R9081">
        <f>SUM(FraudData[[#This Row],[Amount Risk]:[Merchant Risk]])</f>
        <v>0</v>
      </c>
      <c r="S9081" t="str" cm="1">
        <f t="array" ref="S9081">_xlfn.IFS(FraudData[[#This Row],[Fraud Risk Score]]&gt;=8,"High Risk",FraudData[[#This Row],[Fraud Risk Score]]&gt;=6,"Medium Risk",TRUE,"Low Risk")</f>
        <v>Low Risk</v>
      </c>
    </row>
    <row r="9082" spans="1:19">
      <c r="A9082">
        <v>9081</v>
      </c>
      <c r="B9082">
        <v>74.239999999999995</v>
      </c>
      <c r="C9082">
        <v>21</v>
      </c>
      <c r="D9082" t="s">
        <v>48</v>
      </c>
      <c r="E9082">
        <v>0</v>
      </c>
      <c r="F9082">
        <v>0</v>
      </c>
      <c r="G9082">
        <v>41</v>
      </c>
      <c r="H9082">
        <v>1</v>
      </c>
      <c r="I9082">
        <v>29</v>
      </c>
      <c r="J9082">
        <v>0</v>
      </c>
      <c r="K9082">
        <f>_xlfn.XLOOKUP(FraudData[[#This Row],[amount]],AmountRules[Amount Min],AmountRules[Risk Points],,-1)</f>
        <v>0</v>
      </c>
      <c r="L9082">
        <f>_xlfn.XLOOKUP(FraudData[[#This Row],[transaction_hour]],TimeRules[Hour Min],TimeRules[Risk Points],,-1)</f>
        <v>0</v>
      </c>
      <c r="M9082">
        <f>_xlfn.XLOOKUP(FraudData[[#This Row],[foreign_transaction]],ForeignRules[Foreign Transaction],ForeignRules[Risk Points],0)</f>
        <v>0</v>
      </c>
      <c r="N9082">
        <f>_xlfn.XLOOKUP(FraudData[[#This Row],[location_mismatch]],Table10[Location Mismatch],Table10[Risk Points],0)</f>
        <v>0</v>
      </c>
      <c r="O9082">
        <f>_xlfn.XLOOKUP(FraudData[[#This Row],[device_trust_score]],DeviceRules[Device Min],DeviceRules[Risk Points],,-1)</f>
        <v>2</v>
      </c>
      <c r="P9082">
        <f>_xlfn.XLOOKUP(FraudData[[#This Row],[velocity_last_24h]],VelocityRules[Velocity Min],VelocityRules[Risk Points],,-1)</f>
        <v>0</v>
      </c>
      <c r="Q9082">
        <f>_xlfn.XLOOKUP(FraudData[[#This Row],[merchant_category]],MerchantRules[Merchant Category],MerchantRules[Risk Points],0)</f>
        <v>0</v>
      </c>
      <c r="R9082">
        <f>SUM(FraudData[[#This Row],[Amount Risk]:[Merchant Risk]])</f>
        <v>2</v>
      </c>
      <c r="S9082" t="str" cm="1">
        <f t="array" ref="S9082">_xlfn.IFS(FraudData[[#This Row],[Fraud Risk Score]]&gt;=8,"High Risk",FraudData[[#This Row],[Fraud Risk Score]]&gt;=6,"Medium Risk",TRUE,"Low Risk")</f>
        <v>Low Risk</v>
      </c>
    </row>
    <row r="9083" spans="1:19">
      <c r="A9083">
        <v>9082</v>
      </c>
      <c r="B9083">
        <v>114.23</v>
      </c>
      <c r="C9083">
        <v>20</v>
      </c>
      <c r="D9083" t="s">
        <v>49</v>
      </c>
      <c r="E9083">
        <v>0</v>
      </c>
      <c r="F9083">
        <v>0</v>
      </c>
      <c r="G9083">
        <v>96</v>
      </c>
      <c r="H9083">
        <v>4</v>
      </c>
      <c r="I9083">
        <v>54</v>
      </c>
      <c r="J9083">
        <v>0</v>
      </c>
      <c r="K9083">
        <f>_xlfn.XLOOKUP(FraudData[[#This Row],[amount]],AmountRules[Amount Min],AmountRules[Risk Points],,-1)</f>
        <v>0</v>
      </c>
      <c r="L9083">
        <f>_xlfn.XLOOKUP(FraudData[[#This Row],[transaction_hour]],TimeRules[Hour Min],TimeRules[Risk Points],,-1)</f>
        <v>0</v>
      </c>
      <c r="M9083">
        <f>_xlfn.XLOOKUP(FraudData[[#This Row],[foreign_transaction]],ForeignRules[Foreign Transaction],ForeignRules[Risk Points],0)</f>
        <v>0</v>
      </c>
      <c r="N9083">
        <f>_xlfn.XLOOKUP(FraudData[[#This Row],[location_mismatch]],Table10[Location Mismatch],Table10[Risk Points],0)</f>
        <v>0</v>
      </c>
      <c r="O9083">
        <f>_xlfn.XLOOKUP(FraudData[[#This Row],[device_trust_score]],DeviceRules[Device Min],DeviceRules[Risk Points],,-1)</f>
        <v>0</v>
      </c>
      <c r="P9083">
        <f>_xlfn.XLOOKUP(FraudData[[#This Row],[velocity_last_24h]],VelocityRules[Velocity Min],VelocityRules[Risk Points],,-1)</f>
        <v>0</v>
      </c>
      <c r="Q9083">
        <f>_xlfn.XLOOKUP(FraudData[[#This Row],[merchant_category]],MerchantRules[Merchant Category],MerchantRules[Risk Points],0)</f>
        <v>1</v>
      </c>
      <c r="R9083">
        <f>SUM(FraudData[[#This Row],[Amount Risk]:[Merchant Risk]])</f>
        <v>1</v>
      </c>
      <c r="S9083" t="str" cm="1">
        <f t="array" ref="S9083">_xlfn.IFS(FraudData[[#This Row],[Fraud Risk Score]]&gt;=8,"High Risk",FraudData[[#This Row],[Fraud Risk Score]]&gt;=6,"Medium Risk",TRUE,"Low Risk")</f>
        <v>Low Risk</v>
      </c>
    </row>
    <row r="9084" spans="1:19">
      <c r="A9084">
        <v>9083</v>
      </c>
      <c r="B9084">
        <v>72.3</v>
      </c>
      <c r="C9084">
        <v>5</v>
      </c>
      <c r="D9084" t="s">
        <v>47</v>
      </c>
      <c r="E9084">
        <v>0</v>
      </c>
      <c r="F9084">
        <v>0</v>
      </c>
      <c r="G9084">
        <v>92</v>
      </c>
      <c r="H9084">
        <v>1</v>
      </c>
      <c r="I9084">
        <v>33</v>
      </c>
      <c r="J9084">
        <v>0</v>
      </c>
      <c r="K9084">
        <f>_xlfn.XLOOKUP(FraudData[[#This Row],[amount]],AmountRules[Amount Min],AmountRules[Risk Points],,-1)</f>
        <v>0</v>
      </c>
      <c r="L9084">
        <f>_xlfn.XLOOKUP(FraudData[[#This Row],[transaction_hour]],TimeRules[Hour Min],TimeRules[Risk Points],,-1)</f>
        <v>0</v>
      </c>
      <c r="M9084">
        <f>_xlfn.XLOOKUP(FraudData[[#This Row],[foreign_transaction]],ForeignRules[Foreign Transaction],ForeignRules[Risk Points],0)</f>
        <v>0</v>
      </c>
      <c r="N9084">
        <f>_xlfn.XLOOKUP(FraudData[[#This Row],[location_mismatch]],Table10[Location Mismatch],Table10[Risk Points],0)</f>
        <v>0</v>
      </c>
      <c r="O9084">
        <f>_xlfn.XLOOKUP(FraudData[[#This Row],[device_trust_score]],DeviceRules[Device Min],DeviceRules[Risk Points],,-1)</f>
        <v>0</v>
      </c>
      <c r="P9084">
        <f>_xlfn.XLOOKUP(FraudData[[#This Row],[velocity_last_24h]],VelocityRules[Velocity Min],VelocityRules[Risk Points],,-1)</f>
        <v>0</v>
      </c>
      <c r="Q9084">
        <f>_xlfn.XLOOKUP(FraudData[[#This Row],[merchant_category]],MerchantRules[Merchant Category],MerchantRules[Risk Points],0)</f>
        <v>0</v>
      </c>
      <c r="R9084">
        <f>SUM(FraudData[[#This Row],[Amount Risk]:[Merchant Risk]])</f>
        <v>0</v>
      </c>
      <c r="S9084" t="str" cm="1">
        <f t="array" ref="S9084">_xlfn.IFS(FraudData[[#This Row],[Fraud Risk Score]]&gt;=8,"High Risk",FraudData[[#This Row],[Fraud Risk Score]]&gt;=6,"Medium Risk",TRUE,"Low Risk")</f>
        <v>Low Risk</v>
      </c>
    </row>
    <row r="9085" spans="1:19">
      <c r="A9085">
        <v>9084</v>
      </c>
      <c r="B9085">
        <v>253.13</v>
      </c>
      <c r="C9085">
        <v>13</v>
      </c>
      <c r="D9085" t="s">
        <v>46</v>
      </c>
      <c r="E9085">
        <v>0</v>
      </c>
      <c r="F9085">
        <v>0</v>
      </c>
      <c r="G9085">
        <v>25</v>
      </c>
      <c r="H9085">
        <v>4</v>
      </c>
      <c r="I9085">
        <v>58</v>
      </c>
      <c r="J9085">
        <v>0</v>
      </c>
      <c r="K9085">
        <f>_xlfn.XLOOKUP(FraudData[[#This Row],[amount]],AmountRules[Amount Min],AmountRules[Risk Points],,-1)</f>
        <v>0</v>
      </c>
      <c r="L9085">
        <f>_xlfn.XLOOKUP(FraudData[[#This Row],[transaction_hour]],TimeRules[Hour Min],TimeRules[Risk Points],,-1)</f>
        <v>0</v>
      </c>
      <c r="M9085">
        <f>_xlfn.XLOOKUP(FraudData[[#This Row],[foreign_transaction]],ForeignRules[Foreign Transaction],ForeignRules[Risk Points],0)</f>
        <v>0</v>
      </c>
      <c r="N9085">
        <f>_xlfn.XLOOKUP(FraudData[[#This Row],[location_mismatch]],Table10[Location Mismatch],Table10[Risk Points],0)</f>
        <v>0</v>
      </c>
      <c r="O9085">
        <f>_xlfn.XLOOKUP(FraudData[[#This Row],[device_trust_score]],DeviceRules[Device Min],DeviceRules[Risk Points],,-1)</f>
        <v>3</v>
      </c>
      <c r="P9085">
        <f>_xlfn.XLOOKUP(FraudData[[#This Row],[velocity_last_24h]],VelocityRules[Velocity Min],VelocityRules[Risk Points],,-1)</f>
        <v>0</v>
      </c>
      <c r="Q9085">
        <f>_xlfn.XLOOKUP(FraudData[[#This Row],[merchant_category]],MerchantRules[Merchant Category],MerchantRules[Risk Points],0)</f>
        <v>0</v>
      </c>
      <c r="R9085">
        <f>SUM(FraudData[[#This Row],[Amount Risk]:[Merchant Risk]])</f>
        <v>3</v>
      </c>
      <c r="S9085" t="str" cm="1">
        <f t="array" ref="S9085">_xlfn.IFS(FraudData[[#This Row],[Fraud Risk Score]]&gt;=8,"High Risk",FraudData[[#This Row],[Fraud Risk Score]]&gt;=6,"Medium Risk",TRUE,"Low Risk")</f>
        <v>Low Risk</v>
      </c>
    </row>
    <row r="9086" spans="1:19">
      <c r="A9086">
        <v>9085</v>
      </c>
      <c r="B9086">
        <v>71.91</v>
      </c>
      <c r="C9086">
        <v>15</v>
      </c>
      <c r="D9086" t="s">
        <v>49</v>
      </c>
      <c r="E9086">
        <v>0</v>
      </c>
      <c r="F9086">
        <v>0</v>
      </c>
      <c r="G9086">
        <v>38</v>
      </c>
      <c r="H9086">
        <v>2</v>
      </c>
      <c r="I9086">
        <v>20</v>
      </c>
      <c r="J9086">
        <v>0</v>
      </c>
      <c r="K9086">
        <f>_xlfn.XLOOKUP(FraudData[[#This Row],[amount]],AmountRules[Amount Min],AmountRules[Risk Points],,-1)</f>
        <v>0</v>
      </c>
      <c r="L9086">
        <f>_xlfn.XLOOKUP(FraudData[[#This Row],[transaction_hour]],TimeRules[Hour Min],TimeRules[Risk Points],,-1)</f>
        <v>0</v>
      </c>
      <c r="M9086">
        <f>_xlfn.XLOOKUP(FraudData[[#This Row],[foreign_transaction]],ForeignRules[Foreign Transaction],ForeignRules[Risk Points],0)</f>
        <v>0</v>
      </c>
      <c r="N9086">
        <f>_xlfn.XLOOKUP(FraudData[[#This Row],[location_mismatch]],Table10[Location Mismatch],Table10[Risk Points],0)</f>
        <v>0</v>
      </c>
      <c r="O9086">
        <f>_xlfn.XLOOKUP(FraudData[[#This Row],[device_trust_score]],DeviceRules[Device Min],DeviceRules[Risk Points],,-1)</f>
        <v>2</v>
      </c>
      <c r="P9086">
        <f>_xlfn.XLOOKUP(FraudData[[#This Row],[velocity_last_24h]],VelocityRules[Velocity Min],VelocityRules[Risk Points],,-1)</f>
        <v>0</v>
      </c>
      <c r="Q9086">
        <f>_xlfn.XLOOKUP(FraudData[[#This Row],[merchant_category]],MerchantRules[Merchant Category],MerchantRules[Risk Points],0)</f>
        <v>1</v>
      </c>
      <c r="R9086">
        <f>SUM(FraudData[[#This Row],[Amount Risk]:[Merchant Risk]])</f>
        <v>3</v>
      </c>
      <c r="S9086" t="str" cm="1">
        <f t="array" ref="S9086">_xlfn.IFS(FraudData[[#This Row],[Fraud Risk Score]]&gt;=8,"High Risk",FraudData[[#This Row],[Fraud Risk Score]]&gt;=6,"Medium Risk",TRUE,"Low Risk")</f>
        <v>Low Risk</v>
      </c>
    </row>
    <row r="9087" spans="1:19">
      <c r="A9087">
        <v>9086</v>
      </c>
      <c r="B9087">
        <v>26.78</v>
      </c>
      <c r="C9087">
        <v>2</v>
      </c>
      <c r="D9087" t="s">
        <v>48</v>
      </c>
      <c r="E9087">
        <v>0</v>
      </c>
      <c r="F9087">
        <v>0</v>
      </c>
      <c r="G9087">
        <v>31</v>
      </c>
      <c r="H9087">
        <v>2</v>
      </c>
      <c r="I9087">
        <v>25</v>
      </c>
      <c r="J9087">
        <v>0</v>
      </c>
      <c r="K9087">
        <f>_xlfn.XLOOKUP(FraudData[[#This Row],[amount]],AmountRules[Amount Min],AmountRules[Risk Points],,-1)</f>
        <v>0</v>
      </c>
      <c r="L9087">
        <f>_xlfn.XLOOKUP(FraudData[[#This Row],[transaction_hour]],TimeRules[Hour Min],TimeRules[Risk Points],,-1)</f>
        <v>3</v>
      </c>
      <c r="M9087">
        <f>_xlfn.XLOOKUP(FraudData[[#This Row],[foreign_transaction]],ForeignRules[Foreign Transaction],ForeignRules[Risk Points],0)</f>
        <v>0</v>
      </c>
      <c r="N9087">
        <f>_xlfn.XLOOKUP(FraudData[[#This Row],[location_mismatch]],Table10[Location Mismatch],Table10[Risk Points],0)</f>
        <v>0</v>
      </c>
      <c r="O9087">
        <f>_xlfn.XLOOKUP(FraudData[[#This Row],[device_trust_score]],DeviceRules[Device Min],DeviceRules[Risk Points],,-1)</f>
        <v>2</v>
      </c>
      <c r="P9087">
        <f>_xlfn.XLOOKUP(FraudData[[#This Row],[velocity_last_24h]],VelocityRules[Velocity Min],VelocityRules[Risk Points],,-1)</f>
        <v>0</v>
      </c>
      <c r="Q9087">
        <f>_xlfn.XLOOKUP(FraudData[[#This Row],[merchant_category]],MerchantRules[Merchant Category],MerchantRules[Risk Points],0)</f>
        <v>0</v>
      </c>
      <c r="R9087">
        <f>SUM(FraudData[[#This Row],[Amount Risk]:[Merchant Risk]])</f>
        <v>5</v>
      </c>
      <c r="S9087" t="str" cm="1">
        <f t="array" ref="S9087">_xlfn.IFS(FraudData[[#This Row],[Fraud Risk Score]]&gt;=8,"High Risk",FraudData[[#This Row],[Fraud Risk Score]]&gt;=6,"Medium Risk",TRUE,"Low Risk")</f>
        <v>Low Risk</v>
      </c>
    </row>
    <row r="9088" spans="1:19">
      <c r="A9088">
        <v>9087</v>
      </c>
      <c r="B9088">
        <v>91.66</v>
      </c>
      <c r="C9088">
        <v>8</v>
      </c>
      <c r="D9088" t="s">
        <v>48</v>
      </c>
      <c r="E9088">
        <v>0</v>
      </c>
      <c r="F9088">
        <v>0</v>
      </c>
      <c r="G9088">
        <v>88</v>
      </c>
      <c r="H9088">
        <v>1</v>
      </c>
      <c r="I9088">
        <v>28</v>
      </c>
      <c r="J9088">
        <v>0</v>
      </c>
      <c r="K9088">
        <f>_xlfn.XLOOKUP(FraudData[[#This Row],[amount]],AmountRules[Amount Min],AmountRules[Risk Points],,-1)</f>
        <v>0</v>
      </c>
      <c r="L9088">
        <f>_xlfn.XLOOKUP(FraudData[[#This Row],[transaction_hour]],TimeRules[Hour Min],TimeRules[Risk Points],,-1)</f>
        <v>0</v>
      </c>
      <c r="M9088">
        <f>_xlfn.XLOOKUP(FraudData[[#This Row],[foreign_transaction]],ForeignRules[Foreign Transaction],ForeignRules[Risk Points],0)</f>
        <v>0</v>
      </c>
      <c r="N9088">
        <f>_xlfn.XLOOKUP(FraudData[[#This Row],[location_mismatch]],Table10[Location Mismatch],Table10[Risk Points],0)</f>
        <v>0</v>
      </c>
      <c r="O9088">
        <f>_xlfn.XLOOKUP(FraudData[[#This Row],[device_trust_score]],DeviceRules[Device Min],DeviceRules[Risk Points],,-1)</f>
        <v>0</v>
      </c>
      <c r="P9088">
        <f>_xlfn.XLOOKUP(FraudData[[#This Row],[velocity_last_24h]],VelocityRules[Velocity Min],VelocityRules[Risk Points],,-1)</f>
        <v>0</v>
      </c>
      <c r="Q9088">
        <f>_xlfn.XLOOKUP(FraudData[[#This Row],[merchant_category]],MerchantRules[Merchant Category],MerchantRules[Risk Points],0)</f>
        <v>0</v>
      </c>
      <c r="R9088">
        <f>SUM(FraudData[[#This Row],[Amount Risk]:[Merchant Risk]])</f>
        <v>0</v>
      </c>
      <c r="S9088" t="str" cm="1">
        <f t="array" ref="S9088">_xlfn.IFS(FraudData[[#This Row],[Fraud Risk Score]]&gt;=8,"High Risk",FraudData[[#This Row],[Fraud Risk Score]]&gt;=6,"Medium Risk",TRUE,"Low Risk")</f>
        <v>Low Risk</v>
      </c>
    </row>
    <row r="9089" spans="1:19">
      <c r="A9089">
        <v>9088</v>
      </c>
      <c r="B9089">
        <v>703.4</v>
      </c>
      <c r="C9089">
        <v>14</v>
      </c>
      <c r="D9089" t="s">
        <v>48</v>
      </c>
      <c r="E9089">
        <v>0</v>
      </c>
      <c r="F9089">
        <v>0</v>
      </c>
      <c r="G9089">
        <v>96</v>
      </c>
      <c r="H9089">
        <v>2</v>
      </c>
      <c r="I9089">
        <v>35</v>
      </c>
      <c r="J9089">
        <v>0</v>
      </c>
      <c r="K9089">
        <f>_xlfn.XLOOKUP(FraudData[[#This Row],[amount]],AmountRules[Amount Min],AmountRules[Risk Points],,-1)</f>
        <v>1</v>
      </c>
      <c r="L9089">
        <f>_xlfn.XLOOKUP(FraudData[[#This Row],[transaction_hour]],TimeRules[Hour Min],TimeRules[Risk Points],,-1)</f>
        <v>0</v>
      </c>
      <c r="M9089">
        <f>_xlfn.XLOOKUP(FraudData[[#This Row],[foreign_transaction]],ForeignRules[Foreign Transaction],ForeignRules[Risk Points],0)</f>
        <v>0</v>
      </c>
      <c r="N9089">
        <f>_xlfn.XLOOKUP(FraudData[[#This Row],[location_mismatch]],Table10[Location Mismatch],Table10[Risk Points],0)</f>
        <v>0</v>
      </c>
      <c r="O9089">
        <f>_xlfn.XLOOKUP(FraudData[[#This Row],[device_trust_score]],DeviceRules[Device Min],DeviceRules[Risk Points],,-1)</f>
        <v>0</v>
      </c>
      <c r="P9089">
        <f>_xlfn.XLOOKUP(FraudData[[#This Row],[velocity_last_24h]],VelocityRules[Velocity Min],VelocityRules[Risk Points],,-1)</f>
        <v>0</v>
      </c>
      <c r="Q9089">
        <f>_xlfn.XLOOKUP(FraudData[[#This Row],[merchant_category]],MerchantRules[Merchant Category],MerchantRules[Risk Points],0)</f>
        <v>0</v>
      </c>
      <c r="R9089">
        <f>SUM(FraudData[[#This Row],[Amount Risk]:[Merchant Risk]])</f>
        <v>1</v>
      </c>
      <c r="S9089" t="str" cm="1">
        <f t="array" ref="S9089">_xlfn.IFS(FraudData[[#This Row],[Fraud Risk Score]]&gt;=8,"High Risk",FraudData[[#This Row],[Fraud Risk Score]]&gt;=6,"Medium Risk",TRUE,"Low Risk")</f>
        <v>Low Risk</v>
      </c>
    </row>
    <row r="9090" spans="1:19">
      <c r="A9090">
        <v>9089</v>
      </c>
      <c r="B9090">
        <v>46.09</v>
      </c>
      <c r="C9090">
        <v>20</v>
      </c>
      <c r="D9090" t="s">
        <v>50</v>
      </c>
      <c r="E9090">
        <v>0</v>
      </c>
      <c r="F9090">
        <v>0</v>
      </c>
      <c r="G9090">
        <v>32</v>
      </c>
      <c r="H9090">
        <v>7</v>
      </c>
      <c r="I9090">
        <v>27</v>
      </c>
      <c r="J9090">
        <v>0</v>
      </c>
      <c r="K9090">
        <f>_xlfn.XLOOKUP(FraudData[[#This Row],[amount]],AmountRules[Amount Min],AmountRules[Risk Points],,-1)</f>
        <v>0</v>
      </c>
      <c r="L9090">
        <f>_xlfn.XLOOKUP(FraudData[[#This Row],[transaction_hour]],TimeRules[Hour Min],TimeRules[Risk Points],,-1)</f>
        <v>0</v>
      </c>
      <c r="M9090">
        <f>_xlfn.XLOOKUP(FraudData[[#This Row],[foreign_transaction]],ForeignRules[Foreign Transaction],ForeignRules[Risk Points],0)</f>
        <v>0</v>
      </c>
      <c r="N9090">
        <f>_xlfn.XLOOKUP(FraudData[[#This Row],[location_mismatch]],Table10[Location Mismatch],Table10[Risk Points],0)</f>
        <v>0</v>
      </c>
      <c r="O9090">
        <f>_xlfn.XLOOKUP(FraudData[[#This Row],[device_trust_score]],DeviceRules[Device Min],DeviceRules[Risk Points],,-1)</f>
        <v>2</v>
      </c>
      <c r="P9090">
        <f>_xlfn.XLOOKUP(FraudData[[#This Row],[velocity_last_24h]],VelocityRules[Velocity Min],VelocityRules[Risk Points],,-1)</f>
        <v>2</v>
      </c>
      <c r="Q9090">
        <f>_xlfn.XLOOKUP(FraudData[[#This Row],[merchant_category]],MerchantRules[Merchant Category],MerchantRules[Risk Points],0)</f>
        <v>0</v>
      </c>
      <c r="R9090">
        <f>SUM(FraudData[[#This Row],[Amount Risk]:[Merchant Risk]])</f>
        <v>4</v>
      </c>
      <c r="S9090" t="str" cm="1">
        <f t="array" ref="S9090">_xlfn.IFS(FraudData[[#This Row],[Fraud Risk Score]]&gt;=8,"High Risk",FraudData[[#This Row],[Fraud Risk Score]]&gt;=6,"Medium Risk",TRUE,"Low Risk")</f>
        <v>Low Risk</v>
      </c>
    </row>
    <row r="9091" spans="1:19">
      <c r="A9091">
        <v>9090</v>
      </c>
      <c r="B9091">
        <v>170.49</v>
      </c>
      <c r="C9091">
        <v>17</v>
      </c>
      <c r="D9091" t="s">
        <v>50</v>
      </c>
      <c r="E9091">
        <v>0</v>
      </c>
      <c r="F9091">
        <v>0</v>
      </c>
      <c r="G9091">
        <v>78</v>
      </c>
      <c r="H9091">
        <v>1</v>
      </c>
      <c r="I9091">
        <v>50</v>
      </c>
      <c r="J9091">
        <v>0</v>
      </c>
      <c r="K9091">
        <f>_xlfn.XLOOKUP(FraudData[[#This Row],[amount]],AmountRules[Amount Min],AmountRules[Risk Points],,-1)</f>
        <v>0</v>
      </c>
      <c r="L9091">
        <f>_xlfn.XLOOKUP(FraudData[[#This Row],[transaction_hour]],TimeRules[Hour Min],TimeRules[Risk Points],,-1)</f>
        <v>0</v>
      </c>
      <c r="M9091">
        <f>_xlfn.XLOOKUP(FraudData[[#This Row],[foreign_transaction]],ForeignRules[Foreign Transaction],ForeignRules[Risk Points],0)</f>
        <v>0</v>
      </c>
      <c r="N9091">
        <f>_xlfn.XLOOKUP(FraudData[[#This Row],[location_mismatch]],Table10[Location Mismatch],Table10[Risk Points],0)</f>
        <v>0</v>
      </c>
      <c r="O9091">
        <f>_xlfn.XLOOKUP(FraudData[[#This Row],[device_trust_score]],DeviceRules[Device Min],DeviceRules[Risk Points],,-1)</f>
        <v>0</v>
      </c>
      <c r="P9091">
        <f>_xlfn.XLOOKUP(FraudData[[#This Row],[velocity_last_24h]],VelocityRules[Velocity Min],VelocityRules[Risk Points],,-1)</f>
        <v>0</v>
      </c>
      <c r="Q9091">
        <f>_xlfn.XLOOKUP(FraudData[[#This Row],[merchant_category]],MerchantRules[Merchant Category],MerchantRules[Risk Points],0)</f>
        <v>0</v>
      </c>
      <c r="R9091">
        <f>SUM(FraudData[[#This Row],[Amount Risk]:[Merchant Risk]])</f>
        <v>0</v>
      </c>
      <c r="S9091" t="str" cm="1">
        <f t="array" ref="S9091">_xlfn.IFS(FraudData[[#This Row],[Fraud Risk Score]]&gt;=8,"High Risk",FraudData[[#This Row],[Fraud Risk Score]]&gt;=6,"Medium Risk",TRUE,"Low Risk")</f>
        <v>Low Risk</v>
      </c>
    </row>
    <row r="9092" spans="1:19">
      <c r="A9092">
        <v>9091</v>
      </c>
      <c r="B9092">
        <v>102.12</v>
      </c>
      <c r="C9092">
        <v>9</v>
      </c>
      <c r="D9092" t="s">
        <v>48</v>
      </c>
      <c r="E9092">
        <v>0</v>
      </c>
      <c r="F9092">
        <v>0</v>
      </c>
      <c r="G9092">
        <v>48</v>
      </c>
      <c r="H9092">
        <v>1</v>
      </c>
      <c r="I9092">
        <v>32</v>
      </c>
      <c r="J9092">
        <v>0</v>
      </c>
      <c r="K9092">
        <f>_xlfn.XLOOKUP(FraudData[[#This Row],[amount]],AmountRules[Amount Min],AmountRules[Risk Points],,-1)</f>
        <v>0</v>
      </c>
      <c r="L9092">
        <f>_xlfn.XLOOKUP(FraudData[[#This Row],[transaction_hour]],TimeRules[Hour Min],TimeRules[Risk Points],,-1)</f>
        <v>0</v>
      </c>
      <c r="M9092">
        <f>_xlfn.XLOOKUP(FraudData[[#This Row],[foreign_transaction]],ForeignRules[Foreign Transaction],ForeignRules[Risk Points],0)</f>
        <v>0</v>
      </c>
      <c r="N9092">
        <f>_xlfn.XLOOKUP(FraudData[[#This Row],[location_mismatch]],Table10[Location Mismatch],Table10[Risk Points],0)</f>
        <v>0</v>
      </c>
      <c r="O9092">
        <f>_xlfn.XLOOKUP(FraudData[[#This Row],[device_trust_score]],DeviceRules[Device Min],DeviceRules[Risk Points],,-1)</f>
        <v>2</v>
      </c>
      <c r="P9092">
        <f>_xlfn.XLOOKUP(FraudData[[#This Row],[velocity_last_24h]],VelocityRules[Velocity Min],VelocityRules[Risk Points],,-1)</f>
        <v>0</v>
      </c>
      <c r="Q9092">
        <f>_xlfn.XLOOKUP(FraudData[[#This Row],[merchant_category]],MerchantRules[Merchant Category],MerchantRules[Risk Points],0)</f>
        <v>0</v>
      </c>
      <c r="R9092">
        <f>SUM(FraudData[[#This Row],[Amount Risk]:[Merchant Risk]])</f>
        <v>2</v>
      </c>
      <c r="S9092" t="str" cm="1">
        <f t="array" ref="S9092">_xlfn.IFS(FraudData[[#This Row],[Fraud Risk Score]]&gt;=8,"High Risk",FraudData[[#This Row],[Fraud Risk Score]]&gt;=6,"Medium Risk",TRUE,"Low Risk")</f>
        <v>Low Risk</v>
      </c>
    </row>
    <row r="9093" spans="1:19">
      <c r="A9093">
        <v>9092</v>
      </c>
      <c r="B9093">
        <v>13.26</v>
      </c>
      <c r="C9093">
        <v>9</v>
      </c>
      <c r="D9093" t="s">
        <v>47</v>
      </c>
      <c r="E9093">
        <v>0</v>
      </c>
      <c r="F9093">
        <v>0</v>
      </c>
      <c r="G9093">
        <v>79</v>
      </c>
      <c r="H9093">
        <v>2</v>
      </c>
      <c r="I9093">
        <v>40</v>
      </c>
      <c r="J9093">
        <v>0</v>
      </c>
      <c r="K9093">
        <f>_xlfn.XLOOKUP(FraudData[[#This Row],[amount]],AmountRules[Amount Min],AmountRules[Risk Points],,-1)</f>
        <v>0</v>
      </c>
      <c r="L9093">
        <f>_xlfn.XLOOKUP(FraudData[[#This Row],[transaction_hour]],TimeRules[Hour Min],TimeRules[Risk Points],,-1)</f>
        <v>0</v>
      </c>
      <c r="M9093">
        <f>_xlfn.XLOOKUP(FraudData[[#This Row],[foreign_transaction]],ForeignRules[Foreign Transaction],ForeignRules[Risk Points],0)</f>
        <v>0</v>
      </c>
      <c r="N9093">
        <f>_xlfn.XLOOKUP(FraudData[[#This Row],[location_mismatch]],Table10[Location Mismatch],Table10[Risk Points],0)</f>
        <v>0</v>
      </c>
      <c r="O9093">
        <f>_xlfn.XLOOKUP(FraudData[[#This Row],[device_trust_score]],DeviceRules[Device Min],DeviceRules[Risk Points],,-1)</f>
        <v>0</v>
      </c>
      <c r="P9093">
        <f>_xlfn.XLOOKUP(FraudData[[#This Row],[velocity_last_24h]],VelocityRules[Velocity Min],VelocityRules[Risk Points],,-1)</f>
        <v>0</v>
      </c>
      <c r="Q9093">
        <f>_xlfn.XLOOKUP(FraudData[[#This Row],[merchant_category]],MerchantRules[Merchant Category],MerchantRules[Risk Points],0)</f>
        <v>0</v>
      </c>
      <c r="R9093">
        <f>SUM(FraudData[[#This Row],[Amount Risk]:[Merchant Risk]])</f>
        <v>0</v>
      </c>
      <c r="S9093" t="str" cm="1">
        <f t="array" ref="S9093">_xlfn.IFS(FraudData[[#This Row],[Fraud Risk Score]]&gt;=8,"High Risk",FraudData[[#This Row],[Fraud Risk Score]]&gt;=6,"Medium Risk",TRUE,"Low Risk")</f>
        <v>Low Risk</v>
      </c>
    </row>
    <row r="9094" spans="1:19">
      <c r="A9094">
        <v>9093</v>
      </c>
      <c r="B9094">
        <v>120.45</v>
      </c>
      <c r="C9094">
        <v>22</v>
      </c>
      <c r="D9094" t="s">
        <v>50</v>
      </c>
      <c r="E9094">
        <v>0</v>
      </c>
      <c r="F9094">
        <v>0</v>
      </c>
      <c r="G9094">
        <v>25</v>
      </c>
      <c r="H9094">
        <v>4</v>
      </c>
      <c r="I9094">
        <v>59</v>
      </c>
      <c r="J9094">
        <v>0</v>
      </c>
      <c r="K9094">
        <f>_xlfn.XLOOKUP(FraudData[[#This Row],[amount]],AmountRules[Amount Min],AmountRules[Risk Points],,-1)</f>
        <v>0</v>
      </c>
      <c r="L9094">
        <f>_xlfn.XLOOKUP(FraudData[[#This Row],[transaction_hour]],TimeRules[Hour Min],TimeRules[Risk Points],,-1)</f>
        <v>0</v>
      </c>
      <c r="M9094">
        <f>_xlfn.XLOOKUP(FraudData[[#This Row],[foreign_transaction]],ForeignRules[Foreign Transaction],ForeignRules[Risk Points],0)</f>
        <v>0</v>
      </c>
      <c r="N9094">
        <f>_xlfn.XLOOKUP(FraudData[[#This Row],[location_mismatch]],Table10[Location Mismatch],Table10[Risk Points],0)</f>
        <v>0</v>
      </c>
      <c r="O9094">
        <f>_xlfn.XLOOKUP(FraudData[[#This Row],[device_trust_score]],DeviceRules[Device Min],DeviceRules[Risk Points],,-1)</f>
        <v>3</v>
      </c>
      <c r="P9094">
        <f>_xlfn.XLOOKUP(FraudData[[#This Row],[velocity_last_24h]],VelocityRules[Velocity Min],VelocityRules[Risk Points],,-1)</f>
        <v>0</v>
      </c>
      <c r="Q9094">
        <f>_xlfn.XLOOKUP(FraudData[[#This Row],[merchant_category]],MerchantRules[Merchant Category],MerchantRules[Risk Points],0)</f>
        <v>0</v>
      </c>
      <c r="R9094">
        <f>SUM(FraudData[[#This Row],[Amount Risk]:[Merchant Risk]])</f>
        <v>3</v>
      </c>
      <c r="S9094" t="str" cm="1">
        <f t="array" ref="S9094">_xlfn.IFS(FraudData[[#This Row],[Fraud Risk Score]]&gt;=8,"High Risk",FraudData[[#This Row],[Fraud Risk Score]]&gt;=6,"Medium Risk",TRUE,"Low Risk")</f>
        <v>Low Risk</v>
      </c>
    </row>
    <row r="9095" spans="1:19">
      <c r="A9095">
        <v>9094</v>
      </c>
      <c r="B9095">
        <v>218.02</v>
      </c>
      <c r="C9095">
        <v>2</v>
      </c>
      <c r="D9095" t="s">
        <v>46</v>
      </c>
      <c r="E9095">
        <v>0</v>
      </c>
      <c r="F9095">
        <v>0</v>
      </c>
      <c r="G9095">
        <v>96</v>
      </c>
      <c r="H9095">
        <v>1</v>
      </c>
      <c r="I9095">
        <v>29</v>
      </c>
      <c r="J9095">
        <v>0</v>
      </c>
      <c r="K9095">
        <f>_xlfn.XLOOKUP(FraudData[[#This Row],[amount]],AmountRules[Amount Min],AmountRules[Risk Points],,-1)</f>
        <v>0</v>
      </c>
      <c r="L9095">
        <f>_xlfn.XLOOKUP(FraudData[[#This Row],[transaction_hour]],TimeRules[Hour Min],TimeRules[Risk Points],,-1)</f>
        <v>3</v>
      </c>
      <c r="M9095">
        <f>_xlfn.XLOOKUP(FraudData[[#This Row],[foreign_transaction]],ForeignRules[Foreign Transaction],ForeignRules[Risk Points],0)</f>
        <v>0</v>
      </c>
      <c r="N9095">
        <f>_xlfn.XLOOKUP(FraudData[[#This Row],[location_mismatch]],Table10[Location Mismatch],Table10[Risk Points],0)</f>
        <v>0</v>
      </c>
      <c r="O9095">
        <f>_xlfn.XLOOKUP(FraudData[[#This Row],[device_trust_score]],DeviceRules[Device Min],DeviceRules[Risk Points],,-1)</f>
        <v>0</v>
      </c>
      <c r="P9095">
        <f>_xlfn.XLOOKUP(FraudData[[#This Row],[velocity_last_24h]],VelocityRules[Velocity Min],VelocityRules[Risk Points],,-1)</f>
        <v>0</v>
      </c>
      <c r="Q9095">
        <f>_xlfn.XLOOKUP(FraudData[[#This Row],[merchant_category]],MerchantRules[Merchant Category],MerchantRules[Risk Points],0)</f>
        <v>0</v>
      </c>
      <c r="R9095">
        <f>SUM(FraudData[[#This Row],[Amount Risk]:[Merchant Risk]])</f>
        <v>3</v>
      </c>
      <c r="S9095" t="str" cm="1">
        <f t="array" ref="S9095">_xlfn.IFS(FraudData[[#This Row],[Fraud Risk Score]]&gt;=8,"High Risk",FraudData[[#This Row],[Fraud Risk Score]]&gt;=6,"Medium Risk",TRUE,"Low Risk")</f>
        <v>Low Risk</v>
      </c>
    </row>
    <row r="9096" spans="1:19">
      <c r="A9096">
        <v>9095</v>
      </c>
      <c r="B9096">
        <v>129.59</v>
      </c>
      <c r="C9096">
        <v>0</v>
      </c>
      <c r="D9096" t="s">
        <v>50</v>
      </c>
      <c r="E9096">
        <v>0</v>
      </c>
      <c r="F9096">
        <v>0</v>
      </c>
      <c r="G9096">
        <v>93</v>
      </c>
      <c r="H9096">
        <v>1</v>
      </c>
      <c r="I9096">
        <v>45</v>
      </c>
      <c r="J9096">
        <v>0</v>
      </c>
      <c r="K9096">
        <f>_xlfn.XLOOKUP(FraudData[[#This Row],[amount]],AmountRules[Amount Min],AmountRules[Risk Points],,-1)</f>
        <v>0</v>
      </c>
      <c r="L9096">
        <f>_xlfn.XLOOKUP(FraudData[[#This Row],[transaction_hour]],TimeRules[Hour Min],TimeRules[Risk Points],,-1)</f>
        <v>3</v>
      </c>
      <c r="M9096">
        <f>_xlfn.XLOOKUP(FraudData[[#This Row],[foreign_transaction]],ForeignRules[Foreign Transaction],ForeignRules[Risk Points],0)</f>
        <v>0</v>
      </c>
      <c r="N9096">
        <f>_xlfn.XLOOKUP(FraudData[[#This Row],[location_mismatch]],Table10[Location Mismatch],Table10[Risk Points],0)</f>
        <v>0</v>
      </c>
      <c r="O9096">
        <f>_xlfn.XLOOKUP(FraudData[[#This Row],[device_trust_score]],DeviceRules[Device Min],DeviceRules[Risk Points],,-1)</f>
        <v>0</v>
      </c>
      <c r="P9096">
        <f>_xlfn.XLOOKUP(FraudData[[#This Row],[velocity_last_24h]],VelocityRules[Velocity Min],VelocityRules[Risk Points],,-1)</f>
        <v>0</v>
      </c>
      <c r="Q9096">
        <f>_xlfn.XLOOKUP(FraudData[[#This Row],[merchant_category]],MerchantRules[Merchant Category],MerchantRules[Risk Points],0)</f>
        <v>0</v>
      </c>
      <c r="R9096">
        <f>SUM(FraudData[[#This Row],[Amount Risk]:[Merchant Risk]])</f>
        <v>3</v>
      </c>
      <c r="S9096" t="str" cm="1">
        <f t="array" ref="S9096">_xlfn.IFS(FraudData[[#This Row],[Fraud Risk Score]]&gt;=8,"High Risk",FraudData[[#This Row],[Fraud Risk Score]]&gt;=6,"Medium Risk",TRUE,"Low Risk")</f>
        <v>Low Risk</v>
      </c>
    </row>
    <row r="9097" spans="1:19">
      <c r="A9097">
        <v>9096</v>
      </c>
      <c r="B9097">
        <v>370.18</v>
      </c>
      <c r="C9097">
        <v>2</v>
      </c>
      <c r="D9097" t="s">
        <v>46</v>
      </c>
      <c r="E9097">
        <v>0</v>
      </c>
      <c r="F9097">
        <v>0</v>
      </c>
      <c r="G9097">
        <v>56</v>
      </c>
      <c r="H9097">
        <v>2</v>
      </c>
      <c r="I9097">
        <v>68</v>
      </c>
      <c r="J9097">
        <v>0</v>
      </c>
      <c r="K9097">
        <f>_xlfn.XLOOKUP(FraudData[[#This Row],[amount]],AmountRules[Amount Min],AmountRules[Risk Points],,-1)</f>
        <v>0</v>
      </c>
      <c r="L9097">
        <f>_xlfn.XLOOKUP(FraudData[[#This Row],[transaction_hour]],TimeRules[Hour Min],TimeRules[Risk Points],,-1)</f>
        <v>3</v>
      </c>
      <c r="M9097">
        <f>_xlfn.XLOOKUP(FraudData[[#This Row],[foreign_transaction]],ForeignRules[Foreign Transaction],ForeignRules[Risk Points],0)</f>
        <v>0</v>
      </c>
      <c r="N9097">
        <f>_xlfn.XLOOKUP(FraudData[[#This Row],[location_mismatch]],Table10[Location Mismatch],Table10[Risk Points],0)</f>
        <v>0</v>
      </c>
      <c r="O9097">
        <f>_xlfn.XLOOKUP(FraudData[[#This Row],[device_trust_score]],DeviceRules[Device Min],DeviceRules[Risk Points],,-1)</f>
        <v>1</v>
      </c>
      <c r="P9097">
        <f>_xlfn.XLOOKUP(FraudData[[#This Row],[velocity_last_24h]],VelocityRules[Velocity Min],VelocityRules[Risk Points],,-1)</f>
        <v>0</v>
      </c>
      <c r="Q9097">
        <f>_xlfn.XLOOKUP(FraudData[[#This Row],[merchant_category]],MerchantRules[Merchant Category],MerchantRules[Risk Points],0)</f>
        <v>0</v>
      </c>
      <c r="R9097">
        <f>SUM(FraudData[[#This Row],[Amount Risk]:[Merchant Risk]])</f>
        <v>4</v>
      </c>
      <c r="S9097" t="str" cm="1">
        <f t="array" ref="S9097">_xlfn.IFS(FraudData[[#This Row],[Fraud Risk Score]]&gt;=8,"High Risk",FraudData[[#This Row],[Fraud Risk Score]]&gt;=6,"Medium Risk",TRUE,"Low Risk")</f>
        <v>Low Risk</v>
      </c>
    </row>
    <row r="9098" spans="1:19">
      <c r="A9098">
        <v>9097</v>
      </c>
      <c r="B9098">
        <v>61.38</v>
      </c>
      <c r="C9098">
        <v>4</v>
      </c>
      <c r="D9098" t="s">
        <v>50</v>
      </c>
      <c r="E9098">
        <v>0</v>
      </c>
      <c r="F9098">
        <v>0</v>
      </c>
      <c r="G9098">
        <v>25</v>
      </c>
      <c r="H9098">
        <v>1</v>
      </c>
      <c r="I9098">
        <v>20</v>
      </c>
      <c r="J9098">
        <v>0</v>
      </c>
      <c r="K9098">
        <f>_xlfn.XLOOKUP(FraudData[[#This Row],[amount]],AmountRules[Amount Min],AmountRules[Risk Points],,-1)</f>
        <v>0</v>
      </c>
      <c r="L9098">
        <f>_xlfn.XLOOKUP(FraudData[[#This Row],[transaction_hour]],TimeRules[Hour Min],TimeRules[Risk Points],,-1)</f>
        <v>0</v>
      </c>
      <c r="M9098">
        <f>_xlfn.XLOOKUP(FraudData[[#This Row],[foreign_transaction]],ForeignRules[Foreign Transaction],ForeignRules[Risk Points],0)</f>
        <v>0</v>
      </c>
      <c r="N9098">
        <f>_xlfn.XLOOKUP(FraudData[[#This Row],[location_mismatch]],Table10[Location Mismatch],Table10[Risk Points],0)</f>
        <v>0</v>
      </c>
      <c r="O9098">
        <f>_xlfn.XLOOKUP(FraudData[[#This Row],[device_trust_score]],DeviceRules[Device Min],DeviceRules[Risk Points],,-1)</f>
        <v>3</v>
      </c>
      <c r="P9098">
        <f>_xlfn.XLOOKUP(FraudData[[#This Row],[velocity_last_24h]],VelocityRules[Velocity Min],VelocityRules[Risk Points],,-1)</f>
        <v>0</v>
      </c>
      <c r="Q9098">
        <f>_xlfn.XLOOKUP(FraudData[[#This Row],[merchant_category]],MerchantRules[Merchant Category],MerchantRules[Risk Points],0)</f>
        <v>0</v>
      </c>
      <c r="R9098">
        <f>SUM(FraudData[[#This Row],[Amount Risk]:[Merchant Risk]])</f>
        <v>3</v>
      </c>
      <c r="S9098" t="str" cm="1">
        <f t="array" ref="S9098">_xlfn.IFS(FraudData[[#This Row],[Fraud Risk Score]]&gt;=8,"High Risk",FraudData[[#This Row],[Fraud Risk Score]]&gt;=6,"Medium Risk",TRUE,"Low Risk")</f>
        <v>Low Risk</v>
      </c>
    </row>
    <row r="9099" spans="1:19">
      <c r="A9099">
        <v>9098</v>
      </c>
      <c r="B9099">
        <v>16.239999999999998</v>
      </c>
      <c r="C9099">
        <v>6</v>
      </c>
      <c r="D9099" t="s">
        <v>48</v>
      </c>
      <c r="E9099">
        <v>0</v>
      </c>
      <c r="F9099">
        <v>0</v>
      </c>
      <c r="G9099">
        <v>90</v>
      </c>
      <c r="H9099">
        <v>0</v>
      </c>
      <c r="I9099">
        <v>18</v>
      </c>
      <c r="J9099">
        <v>0</v>
      </c>
      <c r="K9099">
        <f>_xlfn.XLOOKUP(FraudData[[#This Row],[amount]],AmountRules[Amount Min],AmountRules[Risk Points],,-1)</f>
        <v>0</v>
      </c>
      <c r="L9099">
        <f>_xlfn.XLOOKUP(FraudData[[#This Row],[transaction_hour]],TimeRules[Hour Min],TimeRules[Risk Points],,-1)</f>
        <v>0</v>
      </c>
      <c r="M9099">
        <f>_xlfn.XLOOKUP(FraudData[[#This Row],[foreign_transaction]],ForeignRules[Foreign Transaction],ForeignRules[Risk Points],0)</f>
        <v>0</v>
      </c>
      <c r="N9099">
        <f>_xlfn.XLOOKUP(FraudData[[#This Row],[location_mismatch]],Table10[Location Mismatch],Table10[Risk Points],0)</f>
        <v>0</v>
      </c>
      <c r="O9099">
        <f>_xlfn.XLOOKUP(FraudData[[#This Row],[device_trust_score]],DeviceRules[Device Min],DeviceRules[Risk Points],,-1)</f>
        <v>0</v>
      </c>
      <c r="P9099">
        <f>_xlfn.XLOOKUP(FraudData[[#This Row],[velocity_last_24h]],VelocityRules[Velocity Min],VelocityRules[Risk Points],,-1)</f>
        <v>0</v>
      </c>
      <c r="Q9099">
        <f>_xlfn.XLOOKUP(FraudData[[#This Row],[merchant_category]],MerchantRules[Merchant Category],MerchantRules[Risk Points],0)</f>
        <v>0</v>
      </c>
      <c r="R9099">
        <f>SUM(FraudData[[#This Row],[Amount Risk]:[Merchant Risk]])</f>
        <v>0</v>
      </c>
      <c r="S9099" t="str" cm="1">
        <f t="array" ref="S9099">_xlfn.IFS(FraudData[[#This Row],[Fraud Risk Score]]&gt;=8,"High Risk",FraudData[[#This Row],[Fraud Risk Score]]&gt;=6,"Medium Risk",TRUE,"Low Risk")</f>
        <v>Low Risk</v>
      </c>
    </row>
    <row r="9100" spans="1:19">
      <c r="A9100">
        <v>9099</v>
      </c>
      <c r="B9100">
        <v>496.39</v>
      </c>
      <c r="C9100">
        <v>2</v>
      </c>
      <c r="D9100" t="s">
        <v>46</v>
      </c>
      <c r="E9100">
        <v>0</v>
      </c>
      <c r="F9100">
        <v>0</v>
      </c>
      <c r="G9100">
        <v>66</v>
      </c>
      <c r="H9100">
        <v>2</v>
      </c>
      <c r="I9100">
        <v>52</v>
      </c>
      <c r="J9100">
        <v>0</v>
      </c>
      <c r="K9100">
        <f>_xlfn.XLOOKUP(FraudData[[#This Row],[amount]],AmountRules[Amount Min],AmountRules[Risk Points],,-1)</f>
        <v>0</v>
      </c>
      <c r="L9100">
        <f>_xlfn.XLOOKUP(FraudData[[#This Row],[transaction_hour]],TimeRules[Hour Min],TimeRules[Risk Points],,-1)</f>
        <v>3</v>
      </c>
      <c r="M9100">
        <f>_xlfn.XLOOKUP(FraudData[[#This Row],[foreign_transaction]],ForeignRules[Foreign Transaction],ForeignRules[Risk Points],0)</f>
        <v>0</v>
      </c>
      <c r="N9100">
        <f>_xlfn.XLOOKUP(FraudData[[#This Row],[location_mismatch]],Table10[Location Mismatch],Table10[Risk Points],0)</f>
        <v>0</v>
      </c>
      <c r="O9100">
        <f>_xlfn.XLOOKUP(FraudData[[#This Row],[device_trust_score]],DeviceRules[Device Min],DeviceRules[Risk Points],,-1)</f>
        <v>1</v>
      </c>
      <c r="P9100">
        <f>_xlfn.XLOOKUP(FraudData[[#This Row],[velocity_last_24h]],VelocityRules[Velocity Min],VelocityRules[Risk Points],,-1)</f>
        <v>0</v>
      </c>
      <c r="Q9100">
        <f>_xlfn.XLOOKUP(FraudData[[#This Row],[merchant_category]],MerchantRules[Merchant Category],MerchantRules[Risk Points],0)</f>
        <v>0</v>
      </c>
      <c r="R9100">
        <f>SUM(FraudData[[#This Row],[Amount Risk]:[Merchant Risk]])</f>
        <v>4</v>
      </c>
      <c r="S9100" t="str" cm="1">
        <f t="array" ref="S9100">_xlfn.IFS(FraudData[[#This Row],[Fraud Risk Score]]&gt;=8,"High Risk",FraudData[[#This Row],[Fraud Risk Score]]&gt;=6,"Medium Risk",TRUE,"Low Risk")</f>
        <v>Low Risk</v>
      </c>
    </row>
    <row r="9101" spans="1:19">
      <c r="A9101">
        <v>9100</v>
      </c>
      <c r="B9101">
        <v>85.52</v>
      </c>
      <c r="C9101">
        <v>3</v>
      </c>
      <c r="D9101" t="s">
        <v>47</v>
      </c>
      <c r="E9101">
        <v>0</v>
      </c>
      <c r="F9101">
        <v>0</v>
      </c>
      <c r="G9101">
        <v>33</v>
      </c>
      <c r="H9101">
        <v>3</v>
      </c>
      <c r="I9101">
        <v>18</v>
      </c>
      <c r="J9101">
        <v>0</v>
      </c>
      <c r="K9101">
        <f>_xlfn.XLOOKUP(FraudData[[#This Row],[amount]],AmountRules[Amount Min],AmountRules[Risk Points],,-1)</f>
        <v>0</v>
      </c>
      <c r="L9101">
        <f>_xlfn.XLOOKUP(FraudData[[#This Row],[transaction_hour]],TimeRules[Hour Min],TimeRules[Risk Points],,-1)</f>
        <v>3</v>
      </c>
      <c r="M9101">
        <f>_xlfn.XLOOKUP(FraudData[[#This Row],[foreign_transaction]],ForeignRules[Foreign Transaction],ForeignRules[Risk Points],0)</f>
        <v>0</v>
      </c>
      <c r="N9101">
        <f>_xlfn.XLOOKUP(FraudData[[#This Row],[location_mismatch]],Table10[Location Mismatch],Table10[Risk Points],0)</f>
        <v>0</v>
      </c>
      <c r="O9101">
        <f>_xlfn.XLOOKUP(FraudData[[#This Row],[device_trust_score]],DeviceRules[Device Min],DeviceRules[Risk Points],,-1)</f>
        <v>2</v>
      </c>
      <c r="P9101">
        <f>_xlfn.XLOOKUP(FraudData[[#This Row],[velocity_last_24h]],VelocityRules[Velocity Min],VelocityRules[Risk Points],,-1)</f>
        <v>0</v>
      </c>
      <c r="Q9101">
        <f>_xlfn.XLOOKUP(FraudData[[#This Row],[merchant_category]],MerchantRules[Merchant Category],MerchantRules[Risk Points],0)</f>
        <v>0</v>
      </c>
      <c r="R9101">
        <f>SUM(FraudData[[#This Row],[Amount Risk]:[Merchant Risk]])</f>
        <v>5</v>
      </c>
      <c r="S9101" t="str" cm="1">
        <f t="array" ref="S9101">_xlfn.IFS(FraudData[[#This Row],[Fraud Risk Score]]&gt;=8,"High Risk",FraudData[[#This Row],[Fraud Risk Score]]&gt;=6,"Medium Risk",TRUE,"Low Risk")</f>
        <v>Low Risk</v>
      </c>
    </row>
    <row r="9102" spans="1:19">
      <c r="A9102">
        <v>9101</v>
      </c>
      <c r="B9102">
        <v>154.62</v>
      </c>
      <c r="C9102">
        <v>16</v>
      </c>
      <c r="D9102" t="s">
        <v>50</v>
      </c>
      <c r="E9102">
        <v>0</v>
      </c>
      <c r="F9102">
        <v>0</v>
      </c>
      <c r="G9102">
        <v>98</v>
      </c>
      <c r="H9102">
        <v>4</v>
      </c>
      <c r="I9102">
        <v>53</v>
      </c>
      <c r="J9102">
        <v>0</v>
      </c>
      <c r="K9102">
        <f>_xlfn.XLOOKUP(FraudData[[#This Row],[amount]],AmountRules[Amount Min],AmountRules[Risk Points],,-1)</f>
        <v>0</v>
      </c>
      <c r="L9102">
        <f>_xlfn.XLOOKUP(FraudData[[#This Row],[transaction_hour]],TimeRules[Hour Min],TimeRules[Risk Points],,-1)</f>
        <v>0</v>
      </c>
      <c r="M9102">
        <f>_xlfn.XLOOKUP(FraudData[[#This Row],[foreign_transaction]],ForeignRules[Foreign Transaction],ForeignRules[Risk Points],0)</f>
        <v>0</v>
      </c>
      <c r="N9102">
        <f>_xlfn.XLOOKUP(FraudData[[#This Row],[location_mismatch]],Table10[Location Mismatch],Table10[Risk Points],0)</f>
        <v>0</v>
      </c>
      <c r="O9102">
        <f>_xlfn.XLOOKUP(FraudData[[#This Row],[device_trust_score]],DeviceRules[Device Min],DeviceRules[Risk Points],,-1)</f>
        <v>0</v>
      </c>
      <c r="P9102">
        <f>_xlfn.XLOOKUP(FraudData[[#This Row],[velocity_last_24h]],VelocityRules[Velocity Min],VelocityRules[Risk Points],,-1)</f>
        <v>0</v>
      </c>
      <c r="Q9102">
        <f>_xlfn.XLOOKUP(FraudData[[#This Row],[merchant_category]],MerchantRules[Merchant Category],MerchantRules[Risk Points],0)</f>
        <v>0</v>
      </c>
      <c r="R9102">
        <f>SUM(FraudData[[#This Row],[Amount Risk]:[Merchant Risk]])</f>
        <v>0</v>
      </c>
      <c r="S9102" t="str" cm="1">
        <f t="array" ref="S9102">_xlfn.IFS(FraudData[[#This Row],[Fraud Risk Score]]&gt;=8,"High Risk",FraudData[[#This Row],[Fraud Risk Score]]&gt;=6,"Medium Risk",TRUE,"Low Risk")</f>
        <v>Low Risk</v>
      </c>
    </row>
    <row r="9103" spans="1:19">
      <c r="A9103">
        <v>9102</v>
      </c>
      <c r="B9103">
        <v>282.64</v>
      </c>
      <c r="C9103">
        <v>2</v>
      </c>
      <c r="D9103" t="s">
        <v>50</v>
      </c>
      <c r="E9103">
        <v>0</v>
      </c>
      <c r="F9103">
        <v>0</v>
      </c>
      <c r="G9103">
        <v>48</v>
      </c>
      <c r="H9103">
        <v>2</v>
      </c>
      <c r="I9103">
        <v>47</v>
      </c>
      <c r="J9103">
        <v>0</v>
      </c>
      <c r="K9103">
        <f>_xlfn.XLOOKUP(FraudData[[#This Row],[amount]],AmountRules[Amount Min],AmountRules[Risk Points],,-1)</f>
        <v>0</v>
      </c>
      <c r="L9103">
        <f>_xlfn.XLOOKUP(FraudData[[#This Row],[transaction_hour]],TimeRules[Hour Min],TimeRules[Risk Points],,-1)</f>
        <v>3</v>
      </c>
      <c r="M9103">
        <f>_xlfn.XLOOKUP(FraudData[[#This Row],[foreign_transaction]],ForeignRules[Foreign Transaction],ForeignRules[Risk Points],0)</f>
        <v>0</v>
      </c>
      <c r="N9103">
        <f>_xlfn.XLOOKUP(FraudData[[#This Row],[location_mismatch]],Table10[Location Mismatch],Table10[Risk Points],0)</f>
        <v>0</v>
      </c>
      <c r="O9103">
        <f>_xlfn.XLOOKUP(FraudData[[#This Row],[device_trust_score]],DeviceRules[Device Min],DeviceRules[Risk Points],,-1)</f>
        <v>2</v>
      </c>
      <c r="P9103">
        <f>_xlfn.XLOOKUP(FraudData[[#This Row],[velocity_last_24h]],VelocityRules[Velocity Min],VelocityRules[Risk Points],,-1)</f>
        <v>0</v>
      </c>
      <c r="Q9103">
        <f>_xlfn.XLOOKUP(FraudData[[#This Row],[merchant_category]],MerchantRules[Merchant Category],MerchantRules[Risk Points],0)</f>
        <v>0</v>
      </c>
      <c r="R9103">
        <f>SUM(FraudData[[#This Row],[Amount Risk]:[Merchant Risk]])</f>
        <v>5</v>
      </c>
      <c r="S9103" t="str" cm="1">
        <f t="array" ref="S9103">_xlfn.IFS(FraudData[[#This Row],[Fraud Risk Score]]&gt;=8,"High Risk",FraudData[[#This Row],[Fraud Risk Score]]&gt;=6,"Medium Risk",TRUE,"Low Risk")</f>
        <v>Low Risk</v>
      </c>
    </row>
    <row r="9104" spans="1:19">
      <c r="A9104">
        <v>9103</v>
      </c>
      <c r="B9104">
        <v>70.56</v>
      </c>
      <c r="C9104">
        <v>22</v>
      </c>
      <c r="D9104" t="s">
        <v>48</v>
      </c>
      <c r="E9104">
        <v>0</v>
      </c>
      <c r="F9104">
        <v>0</v>
      </c>
      <c r="G9104">
        <v>43</v>
      </c>
      <c r="H9104">
        <v>1</v>
      </c>
      <c r="I9104">
        <v>47</v>
      </c>
      <c r="J9104">
        <v>0</v>
      </c>
      <c r="K9104">
        <f>_xlfn.XLOOKUP(FraudData[[#This Row],[amount]],AmountRules[Amount Min],AmountRules[Risk Points],,-1)</f>
        <v>0</v>
      </c>
      <c r="L9104">
        <f>_xlfn.XLOOKUP(FraudData[[#This Row],[transaction_hour]],TimeRules[Hour Min],TimeRules[Risk Points],,-1)</f>
        <v>0</v>
      </c>
      <c r="M9104">
        <f>_xlfn.XLOOKUP(FraudData[[#This Row],[foreign_transaction]],ForeignRules[Foreign Transaction],ForeignRules[Risk Points],0)</f>
        <v>0</v>
      </c>
      <c r="N9104">
        <f>_xlfn.XLOOKUP(FraudData[[#This Row],[location_mismatch]],Table10[Location Mismatch],Table10[Risk Points],0)</f>
        <v>0</v>
      </c>
      <c r="O9104">
        <f>_xlfn.XLOOKUP(FraudData[[#This Row],[device_trust_score]],DeviceRules[Device Min],DeviceRules[Risk Points],,-1)</f>
        <v>2</v>
      </c>
      <c r="P9104">
        <f>_xlfn.XLOOKUP(FraudData[[#This Row],[velocity_last_24h]],VelocityRules[Velocity Min],VelocityRules[Risk Points],,-1)</f>
        <v>0</v>
      </c>
      <c r="Q9104">
        <f>_xlfn.XLOOKUP(FraudData[[#This Row],[merchant_category]],MerchantRules[Merchant Category],MerchantRules[Risk Points],0)</f>
        <v>0</v>
      </c>
      <c r="R9104">
        <f>SUM(FraudData[[#This Row],[Amount Risk]:[Merchant Risk]])</f>
        <v>2</v>
      </c>
      <c r="S9104" t="str" cm="1">
        <f t="array" ref="S9104">_xlfn.IFS(FraudData[[#This Row],[Fraud Risk Score]]&gt;=8,"High Risk",FraudData[[#This Row],[Fraud Risk Score]]&gt;=6,"Medium Risk",TRUE,"Low Risk")</f>
        <v>Low Risk</v>
      </c>
    </row>
    <row r="9105" spans="1:19">
      <c r="A9105">
        <v>9104</v>
      </c>
      <c r="B9105">
        <v>226.68</v>
      </c>
      <c r="C9105">
        <v>3</v>
      </c>
      <c r="D9105" t="s">
        <v>46</v>
      </c>
      <c r="E9105">
        <v>0</v>
      </c>
      <c r="F9105">
        <v>0</v>
      </c>
      <c r="G9105">
        <v>75</v>
      </c>
      <c r="H9105">
        <v>0</v>
      </c>
      <c r="I9105">
        <v>27</v>
      </c>
      <c r="J9105">
        <v>0</v>
      </c>
      <c r="K9105">
        <f>_xlfn.XLOOKUP(FraudData[[#This Row],[amount]],AmountRules[Amount Min],AmountRules[Risk Points],,-1)</f>
        <v>0</v>
      </c>
      <c r="L9105">
        <f>_xlfn.XLOOKUP(FraudData[[#This Row],[transaction_hour]],TimeRules[Hour Min],TimeRules[Risk Points],,-1)</f>
        <v>3</v>
      </c>
      <c r="M9105">
        <f>_xlfn.XLOOKUP(FraudData[[#This Row],[foreign_transaction]],ForeignRules[Foreign Transaction],ForeignRules[Risk Points],0)</f>
        <v>0</v>
      </c>
      <c r="N9105">
        <f>_xlfn.XLOOKUP(FraudData[[#This Row],[location_mismatch]],Table10[Location Mismatch],Table10[Risk Points],0)</f>
        <v>0</v>
      </c>
      <c r="O9105">
        <f>_xlfn.XLOOKUP(FraudData[[#This Row],[device_trust_score]],DeviceRules[Device Min],DeviceRules[Risk Points],,-1)</f>
        <v>0</v>
      </c>
      <c r="P9105">
        <f>_xlfn.XLOOKUP(FraudData[[#This Row],[velocity_last_24h]],VelocityRules[Velocity Min],VelocityRules[Risk Points],,-1)</f>
        <v>0</v>
      </c>
      <c r="Q9105">
        <f>_xlfn.XLOOKUP(FraudData[[#This Row],[merchant_category]],MerchantRules[Merchant Category],MerchantRules[Risk Points],0)</f>
        <v>0</v>
      </c>
      <c r="R9105">
        <f>SUM(FraudData[[#This Row],[Amount Risk]:[Merchant Risk]])</f>
        <v>3</v>
      </c>
      <c r="S9105" t="str" cm="1">
        <f t="array" ref="S9105">_xlfn.IFS(FraudData[[#This Row],[Fraud Risk Score]]&gt;=8,"High Risk",FraudData[[#This Row],[Fraud Risk Score]]&gt;=6,"Medium Risk",TRUE,"Low Risk")</f>
        <v>Low Risk</v>
      </c>
    </row>
    <row r="9106" spans="1:19">
      <c r="A9106">
        <v>9105</v>
      </c>
      <c r="B9106">
        <v>26.19</v>
      </c>
      <c r="C9106">
        <v>1</v>
      </c>
      <c r="D9106" t="s">
        <v>48</v>
      </c>
      <c r="E9106">
        <v>0</v>
      </c>
      <c r="F9106">
        <v>0</v>
      </c>
      <c r="G9106">
        <v>26</v>
      </c>
      <c r="H9106">
        <v>0</v>
      </c>
      <c r="I9106">
        <v>64</v>
      </c>
      <c r="J9106">
        <v>0</v>
      </c>
      <c r="K9106">
        <f>_xlfn.XLOOKUP(FraudData[[#This Row],[amount]],AmountRules[Amount Min],AmountRules[Risk Points],,-1)</f>
        <v>0</v>
      </c>
      <c r="L9106">
        <f>_xlfn.XLOOKUP(FraudData[[#This Row],[transaction_hour]],TimeRules[Hour Min],TimeRules[Risk Points],,-1)</f>
        <v>3</v>
      </c>
      <c r="M9106">
        <f>_xlfn.XLOOKUP(FraudData[[#This Row],[foreign_transaction]],ForeignRules[Foreign Transaction],ForeignRules[Risk Points],0)</f>
        <v>0</v>
      </c>
      <c r="N9106">
        <f>_xlfn.XLOOKUP(FraudData[[#This Row],[location_mismatch]],Table10[Location Mismatch],Table10[Risk Points],0)</f>
        <v>0</v>
      </c>
      <c r="O9106">
        <f>_xlfn.XLOOKUP(FraudData[[#This Row],[device_trust_score]],DeviceRules[Device Min],DeviceRules[Risk Points],,-1)</f>
        <v>3</v>
      </c>
      <c r="P9106">
        <f>_xlfn.XLOOKUP(FraudData[[#This Row],[velocity_last_24h]],VelocityRules[Velocity Min],VelocityRules[Risk Points],,-1)</f>
        <v>0</v>
      </c>
      <c r="Q9106">
        <f>_xlfn.XLOOKUP(FraudData[[#This Row],[merchant_category]],MerchantRules[Merchant Category],MerchantRules[Risk Points],0)</f>
        <v>0</v>
      </c>
      <c r="R9106">
        <f>SUM(FraudData[[#This Row],[Amount Risk]:[Merchant Risk]])</f>
        <v>6</v>
      </c>
      <c r="S9106" t="str" cm="1">
        <f t="array" ref="S9106">_xlfn.IFS(FraudData[[#This Row],[Fraud Risk Score]]&gt;=8,"High Risk",FraudData[[#This Row],[Fraud Risk Score]]&gt;=6,"Medium Risk",TRUE,"Low Risk")</f>
        <v>Medium Risk</v>
      </c>
    </row>
    <row r="9107" spans="1:19">
      <c r="A9107">
        <v>9106</v>
      </c>
      <c r="B9107">
        <v>61.98</v>
      </c>
      <c r="C9107">
        <v>13</v>
      </c>
      <c r="D9107" t="s">
        <v>46</v>
      </c>
      <c r="E9107">
        <v>0</v>
      </c>
      <c r="F9107">
        <v>0</v>
      </c>
      <c r="G9107">
        <v>34</v>
      </c>
      <c r="H9107">
        <v>2</v>
      </c>
      <c r="I9107">
        <v>58</v>
      </c>
      <c r="J9107">
        <v>0</v>
      </c>
      <c r="K9107">
        <f>_xlfn.XLOOKUP(FraudData[[#This Row],[amount]],AmountRules[Amount Min],AmountRules[Risk Points],,-1)</f>
        <v>0</v>
      </c>
      <c r="L9107">
        <f>_xlfn.XLOOKUP(FraudData[[#This Row],[transaction_hour]],TimeRules[Hour Min],TimeRules[Risk Points],,-1)</f>
        <v>0</v>
      </c>
      <c r="M9107">
        <f>_xlfn.XLOOKUP(FraudData[[#This Row],[foreign_transaction]],ForeignRules[Foreign Transaction],ForeignRules[Risk Points],0)</f>
        <v>0</v>
      </c>
      <c r="N9107">
        <f>_xlfn.XLOOKUP(FraudData[[#This Row],[location_mismatch]],Table10[Location Mismatch],Table10[Risk Points],0)</f>
        <v>0</v>
      </c>
      <c r="O9107">
        <f>_xlfn.XLOOKUP(FraudData[[#This Row],[device_trust_score]],DeviceRules[Device Min],DeviceRules[Risk Points],,-1)</f>
        <v>2</v>
      </c>
      <c r="P9107">
        <f>_xlfn.XLOOKUP(FraudData[[#This Row],[velocity_last_24h]],VelocityRules[Velocity Min],VelocityRules[Risk Points],,-1)</f>
        <v>0</v>
      </c>
      <c r="Q9107">
        <f>_xlfn.XLOOKUP(FraudData[[#This Row],[merchant_category]],MerchantRules[Merchant Category],MerchantRules[Risk Points],0)</f>
        <v>0</v>
      </c>
      <c r="R9107">
        <f>SUM(FraudData[[#This Row],[Amount Risk]:[Merchant Risk]])</f>
        <v>2</v>
      </c>
      <c r="S9107" t="str" cm="1">
        <f t="array" ref="S9107">_xlfn.IFS(FraudData[[#This Row],[Fraud Risk Score]]&gt;=8,"High Risk",FraudData[[#This Row],[Fraud Risk Score]]&gt;=6,"Medium Risk",TRUE,"Low Risk")</f>
        <v>Low Risk</v>
      </c>
    </row>
    <row r="9108" spans="1:19">
      <c r="A9108">
        <v>9107</v>
      </c>
      <c r="B9108">
        <v>28.14</v>
      </c>
      <c r="C9108">
        <v>4</v>
      </c>
      <c r="D9108" t="s">
        <v>50</v>
      </c>
      <c r="E9108">
        <v>0</v>
      </c>
      <c r="F9108">
        <v>0</v>
      </c>
      <c r="G9108">
        <v>93</v>
      </c>
      <c r="H9108">
        <v>2</v>
      </c>
      <c r="I9108">
        <v>31</v>
      </c>
      <c r="J9108">
        <v>0</v>
      </c>
      <c r="K9108">
        <f>_xlfn.XLOOKUP(FraudData[[#This Row],[amount]],AmountRules[Amount Min],AmountRules[Risk Points],,-1)</f>
        <v>0</v>
      </c>
      <c r="L9108">
        <f>_xlfn.XLOOKUP(FraudData[[#This Row],[transaction_hour]],TimeRules[Hour Min],TimeRules[Risk Points],,-1)</f>
        <v>0</v>
      </c>
      <c r="M9108">
        <f>_xlfn.XLOOKUP(FraudData[[#This Row],[foreign_transaction]],ForeignRules[Foreign Transaction],ForeignRules[Risk Points],0)</f>
        <v>0</v>
      </c>
      <c r="N9108">
        <f>_xlfn.XLOOKUP(FraudData[[#This Row],[location_mismatch]],Table10[Location Mismatch],Table10[Risk Points],0)</f>
        <v>0</v>
      </c>
      <c r="O9108">
        <f>_xlfn.XLOOKUP(FraudData[[#This Row],[device_trust_score]],DeviceRules[Device Min],DeviceRules[Risk Points],,-1)</f>
        <v>0</v>
      </c>
      <c r="P9108">
        <f>_xlfn.XLOOKUP(FraudData[[#This Row],[velocity_last_24h]],VelocityRules[Velocity Min],VelocityRules[Risk Points],,-1)</f>
        <v>0</v>
      </c>
      <c r="Q9108">
        <f>_xlfn.XLOOKUP(FraudData[[#This Row],[merchant_category]],MerchantRules[Merchant Category],MerchantRules[Risk Points],0)</f>
        <v>0</v>
      </c>
      <c r="R9108">
        <f>SUM(FraudData[[#This Row],[Amount Risk]:[Merchant Risk]])</f>
        <v>0</v>
      </c>
      <c r="S9108" t="str" cm="1">
        <f t="array" ref="S9108">_xlfn.IFS(FraudData[[#This Row],[Fraud Risk Score]]&gt;=8,"High Risk",FraudData[[#This Row],[Fraud Risk Score]]&gt;=6,"Medium Risk",TRUE,"Low Risk")</f>
        <v>Low Risk</v>
      </c>
    </row>
    <row r="9109" spans="1:19">
      <c r="A9109">
        <v>9108</v>
      </c>
      <c r="B9109">
        <v>300.10000000000002</v>
      </c>
      <c r="C9109">
        <v>20</v>
      </c>
      <c r="D9109" t="s">
        <v>50</v>
      </c>
      <c r="E9109">
        <v>0</v>
      </c>
      <c r="F9109">
        <v>0</v>
      </c>
      <c r="G9109">
        <v>30</v>
      </c>
      <c r="H9109">
        <v>2</v>
      </c>
      <c r="I9109">
        <v>66</v>
      </c>
      <c r="J9109">
        <v>0</v>
      </c>
      <c r="K9109">
        <f>_xlfn.XLOOKUP(FraudData[[#This Row],[amount]],AmountRules[Amount Min],AmountRules[Risk Points],,-1)</f>
        <v>0</v>
      </c>
      <c r="L9109">
        <f>_xlfn.XLOOKUP(FraudData[[#This Row],[transaction_hour]],TimeRules[Hour Min],TimeRules[Risk Points],,-1)</f>
        <v>0</v>
      </c>
      <c r="M9109">
        <f>_xlfn.XLOOKUP(FraudData[[#This Row],[foreign_transaction]],ForeignRules[Foreign Transaction],ForeignRules[Risk Points],0)</f>
        <v>0</v>
      </c>
      <c r="N9109">
        <f>_xlfn.XLOOKUP(FraudData[[#This Row],[location_mismatch]],Table10[Location Mismatch],Table10[Risk Points],0)</f>
        <v>0</v>
      </c>
      <c r="O9109">
        <f>_xlfn.XLOOKUP(FraudData[[#This Row],[device_trust_score]],DeviceRules[Device Min],DeviceRules[Risk Points],,-1)</f>
        <v>2</v>
      </c>
      <c r="P9109">
        <f>_xlfn.XLOOKUP(FraudData[[#This Row],[velocity_last_24h]],VelocityRules[Velocity Min],VelocityRules[Risk Points],,-1)</f>
        <v>0</v>
      </c>
      <c r="Q9109">
        <f>_xlfn.XLOOKUP(FraudData[[#This Row],[merchant_category]],MerchantRules[Merchant Category],MerchantRules[Risk Points],0)</f>
        <v>0</v>
      </c>
      <c r="R9109">
        <f>SUM(FraudData[[#This Row],[Amount Risk]:[Merchant Risk]])</f>
        <v>2</v>
      </c>
      <c r="S9109" t="str" cm="1">
        <f t="array" ref="S9109">_xlfn.IFS(FraudData[[#This Row],[Fraud Risk Score]]&gt;=8,"High Risk",FraudData[[#This Row],[Fraud Risk Score]]&gt;=6,"Medium Risk",TRUE,"Low Risk")</f>
        <v>Low Risk</v>
      </c>
    </row>
    <row r="9110" spans="1:19">
      <c r="A9110">
        <v>9109</v>
      </c>
      <c r="B9110">
        <v>45.34</v>
      </c>
      <c r="C9110">
        <v>1</v>
      </c>
      <c r="D9110" t="s">
        <v>50</v>
      </c>
      <c r="E9110">
        <v>1</v>
      </c>
      <c r="F9110">
        <v>0</v>
      </c>
      <c r="G9110">
        <v>86</v>
      </c>
      <c r="H9110">
        <v>3</v>
      </c>
      <c r="I9110">
        <v>41</v>
      </c>
      <c r="J9110">
        <v>0</v>
      </c>
      <c r="K9110">
        <f>_xlfn.XLOOKUP(FraudData[[#This Row],[amount]],AmountRules[Amount Min],AmountRules[Risk Points],,-1)</f>
        <v>0</v>
      </c>
      <c r="L9110">
        <f>_xlfn.XLOOKUP(FraudData[[#This Row],[transaction_hour]],TimeRules[Hour Min],TimeRules[Risk Points],,-1)</f>
        <v>3</v>
      </c>
      <c r="M9110">
        <f>_xlfn.XLOOKUP(FraudData[[#This Row],[foreign_transaction]],ForeignRules[Foreign Transaction],ForeignRules[Risk Points],0)</f>
        <v>3</v>
      </c>
      <c r="N9110">
        <f>_xlfn.XLOOKUP(FraudData[[#This Row],[location_mismatch]],Table10[Location Mismatch],Table10[Risk Points],0)</f>
        <v>0</v>
      </c>
      <c r="O9110">
        <f>_xlfn.XLOOKUP(FraudData[[#This Row],[device_trust_score]],DeviceRules[Device Min],DeviceRules[Risk Points],,-1)</f>
        <v>0</v>
      </c>
      <c r="P9110">
        <f>_xlfn.XLOOKUP(FraudData[[#This Row],[velocity_last_24h]],VelocityRules[Velocity Min],VelocityRules[Risk Points],,-1)</f>
        <v>0</v>
      </c>
      <c r="Q9110">
        <f>_xlfn.XLOOKUP(FraudData[[#This Row],[merchant_category]],MerchantRules[Merchant Category],MerchantRules[Risk Points],0)</f>
        <v>0</v>
      </c>
      <c r="R9110">
        <f>SUM(FraudData[[#This Row],[Amount Risk]:[Merchant Risk]])</f>
        <v>6</v>
      </c>
      <c r="S9110" t="str" cm="1">
        <f t="array" ref="S9110">_xlfn.IFS(FraudData[[#This Row],[Fraud Risk Score]]&gt;=8,"High Risk",FraudData[[#This Row],[Fraud Risk Score]]&gt;=6,"Medium Risk",TRUE,"Low Risk")</f>
        <v>Medium Risk</v>
      </c>
    </row>
    <row r="9111" spans="1:19">
      <c r="A9111">
        <v>9110</v>
      </c>
      <c r="B9111">
        <v>227.47</v>
      </c>
      <c r="C9111">
        <v>14</v>
      </c>
      <c r="D9111" t="s">
        <v>50</v>
      </c>
      <c r="E9111">
        <v>0</v>
      </c>
      <c r="F9111">
        <v>0</v>
      </c>
      <c r="G9111">
        <v>90</v>
      </c>
      <c r="H9111">
        <v>1</v>
      </c>
      <c r="I9111">
        <v>37</v>
      </c>
      <c r="J9111">
        <v>0</v>
      </c>
      <c r="K9111">
        <f>_xlfn.XLOOKUP(FraudData[[#This Row],[amount]],AmountRules[Amount Min],AmountRules[Risk Points],,-1)</f>
        <v>0</v>
      </c>
      <c r="L9111">
        <f>_xlfn.XLOOKUP(FraudData[[#This Row],[transaction_hour]],TimeRules[Hour Min],TimeRules[Risk Points],,-1)</f>
        <v>0</v>
      </c>
      <c r="M9111">
        <f>_xlfn.XLOOKUP(FraudData[[#This Row],[foreign_transaction]],ForeignRules[Foreign Transaction],ForeignRules[Risk Points],0)</f>
        <v>0</v>
      </c>
      <c r="N9111">
        <f>_xlfn.XLOOKUP(FraudData[[#This Row],[location_mismatch]],Table10[Location Mismatch],Table10[Risk Points],0)</f>
        <v>0</v>
      </c>
      <c r="O9111">
        <f>_xlfn.XLOOKUP(FraudData[[#This Row],[device_trust_score]],DeviceRules[Device Min],DeviceRules[Risk Points],,-1)</f>
        <v>0</v>
      </c>
      <c r="P9111">
        <f>_xlfn.XLOOKUP(FraudData[[#This Row],[velocity_last_24h]],VelocityRules[Velocity Min],VelocityRules[Risk Points],,-1)</f>
        <v>0</v>
      </c>
      <c r="Q9111">
        <f>_xlfn.XLOOKUP(FraudData[[#This Row],[merchant_category]],MerchantRules[Merchant Category],MerchantRules[Risk Points],0)</f>
        <v>0</v>
      </c>
      <c r="R9111">
        <f>SUM(FraudData[[#This Row],[Amount Risk]:[Merchant Risk]])</f>
        <v>0</v>
      </c>
      <c r="S9111" t="str" cm="1">
        <f t="array" ref="S9111">_xlfn.IFS(FraudData[[#This Row],[Fraud Risk Score]]&gt;=8,"High Risk",FraudData[[#This Row],[Fraud Risk Score]]&gt;=6,"Medium Risk",TRUE,"Low Risk")</f>
        <v>Low Risk</v>
      </c>
    </row>
    <row r="9112" spans="1:19">
      <c r="A9112">
        <v>9111</v>
      </c>
      <c r="B9112">
        <v>516.59</v>
      </c>
      <c r="C9112">
        <v>10</v>
      </c>
      <c r="D9112" t="s">
        <v>49</v>
      </c>
      <c r="E9112">
        <v>0</v>
      </c>
      <c r="F9112">
        <v>0</v>
      </c>
      <c r="G9112">
        <v>32</v>
      </c>
      <c r="H9112">
        <v>3</v>
      </c>
      <c r="I9112">
        <v>37</v>
      </c>
      <c r="J9112">
        <v>0</v>
      </c>
      <c r="K9112">
        <f>_xlfn.XLOOKUP(FraudData[[#This Row],[amount]],AmountRules[Amount Min],AmountRules[Risk Points],,-1)</f>
        <v>1</v>
      </c>
      <c r="L9112">
        <f>_xlfn.XLOOKUP(FraudData[[#This Row],[transaction_hour]],TimeRules[Hour Min],TimeRules[Risk Points],,-1)</f>
        <v>0</v>
      </c>
      <c r="M9112">
        <f>_xlfn.XLOOKUP(FraudData[[#This Row],[foreign_transaction]],ForeignRules[Foreign Transaction],ForeignRules[Risk Points],0)</f>
        <v>0</v>
      </c>
      <c r="N9112">
        <f>_xlfn.XLOOKUP(FraudData[[#This Row],[location_mismatch]],Table10[Location Mismatch],Table10[Risk Points],0)</f>
        <v>0</v>
      </c>
      <c r="O9112">
        <f>_xlfn.XLOOKUP(FraudData[[#This Row],[device_trust_score]],DeviceRules[Device Min],DeviceRules[Risk Points],,-1)</f>
        <v>2</v>
      </c>
      <c r="P9112">
        <f>_xlfn.XLOOKUP(FraudData[[#This Row],[velocity_last_24h]],VelocityRules[Velocity Min],VelocityRules[Risk Points],,-1)</f>
        <v>0</v>
      </c>
      <c r="Q9112">
        <f>_xlfn.XLOOKUP(FraudData[[#This Row],[merchant_category]],MerchantRules[Merchant Category],MerchantRules[Risk Points],0)</f>
        <v>1</v>
      </c>
      <c r="R9112">
        <f>SUM(FraudData[[#This Row],[Amount Risk]:[Merchant Risk]])</f>
        <v>4</v>
      </c>
      <c r="S9112" t="str" cm="1">
        <f t="array" ref="S9112">_xlfn.IFS(FraudData[[#This Row],[Fraud Risk Score]]&gt;=8,"High Risk",FraudData[[#This Row],[Fraud Risk Score]]&gt;=6,"Medium Risk",TRUE,"Low Risk")</f>
        <v>Low Risk</v>
      </c>
    </row>
    <row r="9113" spans="1:19">
      <c r="A9113">
        <v>9112</v>
      </c>
      <c r="B9113">
        <v>135.05000000000001</v>
      </c>
      <c r="C9113">
        <v>21</v>
      </c>
      <c r="D9113" t="s">
        <v>50</v>
      </c>
      <c r="E9113">
        <v>0</v>
      </c>
      <c r="F9113">
        <v>0</v>
      </c>
      <c r="G9113">
        <v>92</v>
      </c>
      <c r="H9113">
        <v>1</v>
      </c>
      <c r="I9113">
        <v>50</v>
      </c>
      <c r="J9113">
        <v>0</v>
      </c>
      <c r="K9113">
        <f>_xlfn.XLOOKUP(FraudData[[#This Row],[amount]],AmountRules[Amount Min],AmountRules[Risk Points],,-1)</f>
        <v>0</v>
      </c>
      <c r="L9113">
        <f>_xlfn.XLOOKUP(FraudData[[#This Row],[transaction_hour]],TimeRules[Hour Min],TimeRules[Risk Points],,-1)</f>
        <v>0</v>
      </c>
      <c r="M9113">
        <f>_xlfn.XLOOKUP(FraudData[[#This Row],[foreign_transaction]],ForeignRules[Foreign Transaction],ForeignRules[Risk Points],0)</f>
        <v>0</v>
      </c>
      <c r="N9113">
        <f>_xlfn.XLOOKUP(FraudData[[#This Row],[location_mismatch]],Table10[Location Mismatch],Table10[Risk Points],0)</f>
        <v>0</v>
      </c>
      <c r="O9113">
        <f>_xlfn.XLOOKUP(FraudData[[#This Row],[device_trust_score]],DeviceRules[Device Min],DeviceRules[Risk Points],,-1)</f>
        <v>0</v>
      </c>
      <c r="P9113">
        <f>_xlfn.XLOOKUP(FraudData[[#This Row],[velocity_last_24h]],VelocityRules[Velocity Min],VelocityRules[Risk Points],,-1)</f>
        <v>0</v>
      </c>
      <c r="Q9113">
        <f>_xlfn.XLOOKUP(FraudData[[#This Row],[merchant_category]],MerchantRules[Merchant Category],MerchantRules[Risk Points],0)</f>
        <v>0</v>
      </c>
      <c r="R9113">
        <f>SUM(FraudData[[#This Row],[Amount Risk]:[Merchant Risk]])</f>
        <v>0</v>
      </c>
      <c r="S9113" t="str" cm="1">
        <f t="array" ref="S9113">_xlfn.IFS(FraudData[[#This Row],[Fraud Risk Score]]&gt;=8,"High Risk",FraudData[[#This Row],[Fraud Risk Score]]&gt;=6,"Medium Risk",TRUE,"Low Risk")</f>
        <v>Low Risk</v>
      </c>
    </row>
    <row r="9114" spans="1:19">
      <c r="A9114">
        <v>9113</v>
      </c>
      <c r="B9114">
        <v>139.79</v>
      </c>
      <c r="C9114">
        <v>9</v>
      </c>
      <c r="D9114" t="s">
        <v>50</v>
      </c>
      <c r="E9114">
        <v>0</v>
      </c>
      <c r="F9114">
        <v>0</v>
      </c>
      <c r="G9114">
        <v>83</v>
      </c>
      <c r="H9114">
        <v>1</v>
      </c>
      <c r="I9114">
        <v>29</v>
      </c>
      <c r="J9114">
        <v>0</v>
      </c>
      <c r="K9114">
        <f>_xlfn.XLOOKUP(FraudData[[#This Row],[amount]],AmountRules[Amount Min],AmountRules[Risk Points],,-1)</f>
        <v>0</v>
      </c>
      <c r="L9114">
        <f>_xlfn.XLOOKUP(FraudData[[#This Row],[transaction_hour]],TimeRules[Hour Min],TimeRules[Risk Points],,-1)</f>
        <v>0</v>
      </c>
      <c r="M9114">
        <f>_xlfn.XLOOKUP(FraudData[[#This Row],[foreign_transaction]],ForeignRules[Foreign Transaction],ForeignRules[Risk Points],0)</f>
        <v>0</v>
      </c>
      <c r="N9114">
        <f>_xlfn.XLOOKUP(FraudData[[#This Row],[location_mismatch]],Table10[Location Mismatch],Table10[Risk Points],0)</f>
        <v>0</v>
      </c>
      <c r="O9114">
        <f>_xlfn.XLOOKUP(FraudData[[#This Row],[device_trust_score]],DeviceRules[Device Min],DeviceRules[Risk Points],,-1)</f>
        <v>0</v>
      </c>
      <c r="P9114">
        <f>_xlfn.XLOOKUP(FraudData[[#This Row],[velocity_last_24h]],VelocityRules[Velocity Min],VelocityRules[Risk Points],,-1)</f>
        <v>0</v>
      </c>
      <c r="Q9114">
        <f>_xlfn.XLOOKUP(FraudData[[#This Row],[merchant_category]],MerchantRules[Merchant Category],MerchantRules[Risk Points],0)</f>
        <v>0</v>
      </c>
      <c r="R9114">
        <f>SUM(FraudData[[#This Row],[Amount Risk]:[Merchant Risk]])</f>
        <v>0</v>
      </c>
      <c r="S9114" t="str" cm="1">
        <f t="array" ref="S9114">_xlfn.IFS(FraudData[[#This Row],[Fraud Risk Score]]&gt;=8,"High Risk",FraudData[[#This Row],[Fraud Risk Score]]&gt;=6,"Medium Risk",TRUE,"Low Risk")</f>
        <v>Low Risk</v>
      </c>
    </row>
    <row r="9115" spans="1:19">
      <c r="A9115">
        <v>9114</v>
      </c>
      <c r="B9115">
        <v>111.26</v>
      </c>
      <c r="C9115">
        <v>19</v>
      </c>
      <c r="D9115" t="s">
        <v>46</v>
      </c>
      <c r="E9115">
        <v>0</v>
      </c>
      <c r="F9115">
        <v>0</v>
      </c>
      <c r="G9115">
        <v>74</v>
      </c>
      <c r="H9115">
        <v>3</v>
      </c>
      <c r="I9115">
        <v>68</v>
      </c>
      <c r="J9115">
        <v>0</v>
      </c>
      <c r="K9115">
        <f>_xlfn.XLOOKUP(FraudData[[#This Row],[amount]],AmountRules[Amount Min],AmountRules[Risk Points],,-1)</f>
        <v>0</v>
      </c>
      <c r="L9115">
        <f>_xlfn.XLOOKUP(FraudData[[#This Row],[transaction_hour]],TimeRules[Hour Min],TimeRules[Risk Points],,-1)</f>
        <v>0</v>
      </c>
      <c r="M9115">
        <f>_xlfn.XLOOKUP(FraudData[[#This Row],[foreign_transaction]],ForeignRules[Foreign Transaction],ForeignRules[Risk Points],0)</f>
        <v>0</v>
      </c>
      <c r="N9115">
        <f>_xlfn.XLOOKUP(FraudData[[#This Row],[location_mismatch]],Table10[Location Mismatch],Table10[Risk Points],0)</f>
        <v>0</v>
      </c>
      <c r="O9115">
        <f>_xlfn.XLOOKUP(FraudData[[#This Row],[device_trust_score]],DeviceRules[Device Min],DeviceRules[Risk Points],,-1)</f>
        <v>0</v>
      </c>
      <c r="P9115">
        <f>_xlfn.XLOOKUP(FraudData[[#This Row],[velocity_last_24h]],VelocityRules[Velocity Min],VelocityRules[Risk Points],,-1)</f>
        <v>0</v>
      </c>
      <c r="Q9115">
        <f>_xlfn.XLOOKUP(FraudData[[#This Row],[merchant_category]],MerchantRules[Merchant Category],MerchantRules[Risk Points],0)</f>
        <v>0</v>
      </c>
      <c r="R9115">
        <f>SUM(FraudData[[#This Row],[Amount Risk]:[Merchant Risk]])</f>
        <v>0</v>
      </c>
      <c r="S9115" t="str" cm="1">
        <f t="array" ref="S9115">_xlfn.IFS(FraudData[[#This Row],[Fraud Risk Score]]&gt;=8,"High Risk",FraudData[[#This Row],[Fraud Risk Score]]&gt;=6,"Medium Risk",TRUE,"Low Risk")</f>
        <v>Low Risk</v>
      </c>
    </row>
    <row r="9116" spans="1:19">
      <c r="A9116">
        <v>9115</v>
      </c>
      <c r="B9116">
        <v>70.989999999999995</v>
      </c>
      <c r="C9116">
        <v>0</v>
      </c>
      <c r="D9116" t="s">
        <v>50</v>
      </c>
      <c r="E9116">
        <v>0</v>
      </c>
      <c r="F9116">
        <v>0</v>
      </c>
      <c r="G9116">
        <v>60</v>
      </c>
      <c r="H9116">
        <v>4</v>
      </c>
      <c r="I9116">
        <v>22</v>
      </c>
      <c r="J9116">
        <v>0</v>
      </c>
      <c r="K9116">
        <f>_xlfn.XLOOKUP(FraudData[[#This Row],[amount]],AmountRules[Amount Min],AmountRules[Risk Points],,-1)</f>
        <v>0</v>
      </c>
      <c r="L9116">
        <f>_xlfn.XLOOKUP(FraudData[[#This Row],[transaction_hour]],TimeRules[Hour Min],TimeRules[Risk Points],,-1)</f>
        <v>3</v>
      </c>
      <c r="M9116">
        <f>_xlfn.XLOOKUP(FraudData[[#This Row],[foreign_transaction]],ForeignRules[Foreign Transaction],ForeignRules[Risk Points],0)</f>
        <v>0</v>
      </c>
      <c r="N9116">
        <f>_xlfn.XLOOKUP(FraudData[[#This Row],[location_mismatch]],Table10[Location Mismatch],Table10[Risk Points],0)</f>
        <v>0</v>
      </c>
      <c r="O9116">
        <f>_xlfn.XLOOKUP(FraudData[[#This Row],[device_trust_score]],DeviceRules[Device Min],DeviceRules[Risk Points],,-1)</f>
        <v>1</v>
      </c>
      <c r="P9116">
        <f>_xlfn.XLOOKUP(FraudData[[#This Row],[velocity_last_24h]],VelocityRules[Velocity Min],VelocityRules[Risk Points],,-1)</f>
        <v>0</v>
      </c>
      <c r="Q9116">
        <f>_xlfn.XLOOKUP(FraudData[[#This Row],[merchant_category]],MerchantRules[Merchant Category],MerchantRules[Risk Points],0)</f>
        <v>0</v>
      </c>
      <c r="R9116">
        <f>SUM(FraudData[[#This Row],[Amount Risk]:[Merchant Risk]])</f>
        <v>4</v>
      </c>
      <c r="S9116" t="str" cm="1">
        <f t="array" ref="S9116">_xlfn.IFS(FraudData[[#This Row],[Fraud Risk Score]]&gt;=8,"High Risk",FraudData[[#This Row],[Fraud Risk Score]]&gt;=6,"Medium Risk",TRUE,"Low Risk")</f>
        <v>Low Risk</v>
      </c>
    </row>
    <row r="9117" spans="1:19">
      <c r="A9117">
        <v>9116</v>
      </c>
      <c r="B9117">
        <v>116.21</v>
      </c>
      <c r="C9117">
        <v>18</v>
      </c>
      <c r="D9117" t="s">
        <v>50</v>
      </c>
      <c r="E9117">
        <v>0</v>
      </c>
      <c r="F9117">
        <v>0</v>
      </c>
      <c r="G9117">
        <v>32</v>
      </c>
      <c r="H9117">
        <v>4</v>
      </c>
      <c r="I9117">
        <v>40</v>
      </c>
      <c r="J9117">
        <v>0</v>
      </c>
      <c r="K9117">
        <f>_xlfn.XLOOKUP(FraudData[[#This Row],[amount]],AmountRules[Amount Min],AmountRules[Risk Points],,-1)</f>
        <v>0</v>
      </c>
      <c r="L9117">
        <f>_xlfn.XLOOKUP(FraudData[[#This Row],[transaction_hour]],TimeRules[Hour Min],TimeRules[Risk Points],,-1)</f>
        <v>0</v>
      </c>
      <c r="M9117">
        <f>_xlfn.XLOOKUP(FraudData[[#This Row],[foreign_transaction]],ForeignRules[Foreign Transaction],ForeignRules[Risk Points],0)</f>
        <v>0</v>
      </c>
      <c r="N9117">
        <f>_xlfn.XLOOKUP(FraudData[[#This Row],[location_mismatch]],Table10[Location Mismatch],Table10[Risk Points],0)</f>
        <v>0</v>
      </c>
      <c r="O9117">
        <f>_xlfn.XLOOKUP(FraudData[[#This Row],[device_trust_score]],DeviceRules[Device Min],DeviceRules[Risk Points],,-1)</f>
        <v>2</v>
      </c>
      <c r="P9117">
        <f>_xlfn.XLOOKUP(FraudData[[#This Row],[velocity_last_24h]],VelocityRules[Velocity Min],VelocityRules[Risk Points],,-1)</f>
        <v>0</v>
      </c>
      <c r="Q9117">
        <f>_xlfn.XLOOKUP(FraudData[[#This Row],[merchant_category]],MerchantRules[Merchant Category],MerchantRules[Risk Points],0)</f>
        <v>0</v>
      </c>
      <c r="R9117">
        <f>SUM(FraudData[[#This Row],[Amount Risk]:[Merchant Risk]])</f>
        <v>2</v>
      </c>
      <c r="S9117" t="str" cm="1">
        <f t="array" ref="S9117">_xlfn.IFS(FraudData[[#This Row],[Fraud Risk Score]]&gt;=8,"High Risk",FraudData[[#This Row],[Fraud Risk Score]]&gt;=6,"Medium Risk",TRUE,"Low Risk")</f>
        <v>Low Risk</v>
      </c>
    </row>
    <row r="9118" spans="1:19">
      <c r="A9118">
        <v>9117</v>
      </c>
      <c r="B9118">
        <v>166.2</v>
      </c>
      <c r="C9118">
        <v>13</v>
      </c>
      <c r="D9118" t="s">
        <v>46</v>
      </c>
      <c r="E9118">
        <v>0</v>
      </c>
      <c r="F9118">
        <v>0</v>
      </c>
      <c r="G9118">
        <v>41</v>
      </c>
      <c r="H9118">
        <v>5</v>
      </c>
      <c r="I9118">
        <v>33</v>
      </c>
      <c r="J9118">
        <v>0</v>
      </c>
      <c r="K9118">
        <f>_xlfn.XLOOKUP(FraudData[[#This Row],[amount]],AmountRules[Amount Min],AmountRules[Risk Points],,-1)</f>
        <v>0</v>
      </c>
      <c r="L9118">
        <f>_xlfn.XLOOKUP(FraudData[[#This Row],[transaction_hour]],TimeRules[Hour Min],TimeRules[Risk Points],,-1)</f>
        <v>0</v>
      </c>
      <c r="M9118">
        <f>_xlfn.XLOOKUP(FraudData[[#This Row],[foreign_transaction]],ForeignRules[Foreign Transaction],ForeignRules[Risk Points],0)</f>
        <v>0</v>
      </c>
      <c r="N9118">
        <f>_xlfn.XLOOKUP(FraudData[[#This Row],[location_mismatch]],Table10[Location Mismatch],Table10[Risk Points],0)</f>
        <v>0</v>
      </c>
      <c r="O9118">
        <f>_xlfn.XLOOKUP(FraudData[[#This Row],[device_trust_score]],DeviceRules[Device Min],DeviceRules[Risk Points],,-1)</f>
        <v>2</v>
      </c>
      <c r="P9118">
        <f>_xlfn.XLOOKUP(FraudData[[#This Row],[velocity_last_24h]],VelocityRules[Velocity Min],VelocityRules[Risk Points],,-1)</f>
        <v>3</v>
      </c>
      <c r="Q9118">
        <f>_xlfn.XLOOKUP(FraudData[[#This Row],[merchant_category]],MerchantRules[Merchant Category],MerchantRules[Risk Points],0)</f>
        <v>0</v>
      </c>
      <c r="R9118">
        <f>SUM(FraudData[[#This Row],[Amount Risk]:[Merchant Risk]])</f>
        <v>5</v>
      </c>
      <c r="S9118" t="str" cm="1">
        <f t="array" ref="S9118">_xlfn.IFS(FraudData[[#This Row],[Fraud Risk Score]]&gt;=8,"High Risk",FraudData[[#This Row],[Fraud Risk Score]]&gt;=6,"Medium Risk",TRUE,"Low Risk")</f>
        <v>Low Risk</v>
      </c>
    </row>
    <row r="9119" spans="1:19">
      <c r="A9119">
        <v>9118</v>
      </c>
      <c r="B9119">
        <v>768.26</v>
      </c>
      <c r="C9119">
        <v>22</v>
      </c>
      <c r="D9119" t="s">
        <v>50</v>
      </c>
      <c r="E9119">
        <v>0</v>
      </c>
      <c r="F9119">
        <v>0</v>
      </c>
      <c r="G9119">
        <v>83</v>
      </c>
      <c r="H9119">
        <v>2</v>
      </c>
      <c r="I9119">
        <v>58</v>
      </c>
      <c r="J9119">
        <v>0</v>
      </c>
      <c r="K9119">
        <f>_xlfn.XLOOKUP(FraudData[[#This Row],[amount]],AmountRules[Amount Min],AmountRules[Risk Points],,-1)</f>
        <v>1</v>
      </c>
      <c r="L9119">
        <f>_xlfn.XLOOKUP(FraudData[[#This Row],[transaction_hour]],TimeRules[Hour Min],TimeRules[Risk Points],,-1)</f>
        <v>0</v>
      </c>
      <c r="M9119">
        <f>_xlfn.XLOOKUP(FraudData[[#This Row],[foreign_transaction]],ForeignRules[Foreign Transaction],ForeignRules[Risk Points],0)</f>
        <v>0</v>
      </c>
      <c r="N9119">
        <f>_xlfn.XLOOKUP(FraudData[[#This Row],[location_mismatch]],Table10[Location Mismatch],Table10[Risk Points],0)</f>
        <v>0</v>
      </c>
      <c r="O9119">
        <f>_xlfn.XLOOKUP(FraudData[[#This Row],[device_trust_score]],DeviceRules[Device Min],DeviceRules[Risk Points],,-1)</f>
        <v>0</v>
      </c>
      <c r="P9119">
        <f>_xlfn.XLOOKUP(FraudData[[#This Row],[velocity_last_24h]],VelocityRules[Velocity Min],VelocityRules[Risk Points],,-1)</f>
        <v>0</v>
      </c>
      <c r="Q9119">
        <f>_xlfn.XLOOKUP(FraudData[[#This Row],[merchant_category]],MerchantRules[Merchant Category],MerchantRules[Risk Points],0)</f>
        <v>0</v>
      </c>
      <c r="R9119">
        <f>SUM(FraudData[[#This Row],[Amount Risk]:[Merchant Risk]])</f>
        <v>1</v>
      </c>
      <c r="S9119" t="str" cm="1">
        <f t="array" ref="S9119">_xlfn.IFS(FraudData[[#This Row],[Fraud Risk Score]]&gt;=8,"High Risk",FraudData[[#This Row],[Fraud Risk Score]]&gt;=6,"Medium Risk",TRUE,"Low Risk")</f>
        <v>Low Risk</v>
      </c>
    </row>
    <row r="9120" spans="1:19">
      <c r="A9120">
        <v>9119</v>
      </c>
      <c r="B9120">
        <v>499.83</v>
      </c>
      <c r="C9120">
        <v>21</v>
      </c>
      <c r="D9120" t="s">
        <v>50</v>
      </c>
      <c r="E9120">
        <v>0</v>
      </c>
      <c r="F9120">
        <v>0</v>
      </c>
      <c r="G9120">
        <v>32</v>
      </c>
      <c r="H9120">
        <v>3</v>
      </c>
      <c r="I9120">
        <v>63</v>
      </c>
      <c r="J9120">
        <v>0</v>
      </c>
      <c r="K9120">
        <f>_xlfn.XLOOKUP(FraudData[[#This Row],[amount]],AmountRules[Amount Min],AmountRules[Risk Points],,-1)</f>
        <v>0</v>
      </c>
      <c r="L9120">
        <f>_xlfn.XLOOKUP(FraudData[[#This Row],[transaction_hour]],TimeRules[Hour Min],TimeRules[Risk Points],,-1)</f>
        <v>0</v>
      </c>
      <c r="M9120">
        <f>_xlfn.XLOOKUP(FraudData[[#This Row],[foreign_transaction]],ForeignRules[Foreign Transaction],ForeignRules[Risk Points],0)</f>
        <v>0</v>
      </c>
      <c r="N9120">
        <f>_xlfn.XLOOKUP(FraudData[[#This Row],[location_mismatch]],Table10[Location Mismatch],Table10[Risk Points],0)</f>
        <v>0</v>
      </c>
      <c r="O9120">
        <f>_xlfn.XLOOKUP(FraudData[[#This Row],[device_trust_score]],DeviceRules[Device Min],DeviceRules[Risk Points],,-1)</f>
        <v>2</v>
      </c>
      <c r="P9120">
        <f>_xlfn.XLOOKUP(FraudData[[#This Row],[velocity_last_24h]],VelocityRules[Velocity Min],VelocityRules[Risk Points],,-1)</f>
        <v>0</v>
      </c>
      <c r="Q9120">
        <f>_xlfn.XLOOKUP(FraudData[[#This Row],[merchant_category]],MerchantRules[Merchant Category],MerchantRules[Risk Points],0)</f>
        <v>0</v>
      </c>
      <c r="R9120">
        <f>SUM(FraudData[[#This Row],[Amount Risk]:[Merchant Risk]])</f>
        <v>2</v>
      </c>
      <c r="S9120" t="str" cm="1">
        <f t="array" ref="S9120">_xlfn.IFS(FraudData[[#This Row],[Fraud Risk Score]]&gt;=8,"High Risk",FraudData[[#This Row],[Fraud Risk Score]]&gt;=6,"Medium Risk",TRUE,"Low Risk")</f>
        <v>Low Risk</v>
      </c>
    </row>
    <row r="9121" spans="1:19">
      <c r="A9121">
        <v>9120</v>
      </c>
      <c r="B9121">
        <v>356.69</v>
      </c>
      <c r="C9121">
        <v>13</v>
      </c>
      <c r="D9121" t="s">
        <v>48</v>
      </c>
      <c r="E9121">
        <v>0</v>
      </c>
      <c r="F9121">
        <v>0</v>
      </c>
      <c r="G9121">
        <v>67</v>
      </c>
      <c r="H9121">
        <v>0</v>
      </c>
      <c r="I9121">
        <v>44</v>
      </c>
      <c r="J9121">
        <v>0</v>
      </c>
      <c r="K9121">
        <f>_xlfn.XLOOKUP(FraudData[[#This Row],[amount]],AmountRules[Amount Min],AmountRules[Risk Points],,-1)</f>
        <v>0</v>
      </c>
      <c r="L9121">
        <f>_xlfn.XLOOKUP(FraudData[[#This Row],[transaction_hour]],TimeRules[Hour Min],TimeRules[Risk Points],,-1)</f>
        <v>0</v>
      </c>
      <c r="M9121">
        <f>_xlfn.XLOOKUP(FraudData[[#This Row],[foreign_transaction]],ForeignRules[Foreign Transaction],ForeignRules[Risk Points],0)</f>
        <v>0</v>
      </c>
      <c r="N9121">
        <f>_xlfn.XLOOKUP(FraudData[[#This Row],[location_mismatch]],Table10[Location Mismatch],Table10[Risk Points],0)</f>
        <v>0</v>
      </c>
      <c r="O9121">
        <f>_xlfn.XLOOKUP(FraudData[[#This Row],[device_trust_score]],DeviceRules[Device Min],DeviceRules[Risk Points],,-1)</f>
        <v>1</v>
      </c>
      <c r="P9121">
        <f>_xlfn.XLOOKUP(FraudData[[#This Row],[velocity_last_24h]],VelocityRules[Velocity Min],VelocityRules[Risk Points],,-1)</f>
        <v>0</v>
      </c>
      <c r="Q9121">
        <f>_xlfn.XLOOKUP(FraudData[[#This Row],[merchant_category]],MerchantRules[Merchant Category],MerchantRules[Risk Points],0)</f>
        <v>0</v>
      </c>
      <c r="R9121">
        <f>SUM(FraudData[[#This Row],[Amount Risk]:[Merchant Risk]])</f>
        <v>1</v>
      </c>
      <c r="S9121" t="str" cm="1">
        <f t="array" ref="S9121">_xlfn.IFS(FraudData[[#This Row],[Fraud Risk Score]]&gt;=8,"High Risk",FraudData[[#This Row],[Fraud Risk Score]]&gt;=6,"Medium Risk",TRUE,"Low Risk")</f>
        <v>Low Risk</v>
      </c>
    </row>
    <row r="9122" spans="1:19">
      <c r="A9122">
        <v>9121</v>
      </c>
      <c r="B9122">
        <v>395.89</v>
      </c>
      <c r="C9122">
        <v>0</v>
      </c>
      <c r="D9122" t="s">
        <v>49</v>
      </c>
      <c r="E9122">
        <v>0</v>
      </c>
      <c r="F9122">
        <v>0</v>
      </c>
      <c r="G9122">
        <v>87</v>
      </c>
      <c r="H9122">
        <v>2</v>
      </c>
      <c r="I9122">
        <v>26</v>
      </c>
      <c r="J9122">
        <v>0</v>
      </c>
      <c r="K9122">
        <f>_xlfn.XLOOKUP(FraudData[[#This Row],[amount]],AmountRules[Amount Min],AmountRules[Risk Points],,-1)</f>
        <v>0</v>
      </c>
      <c r="L9122">
        <f>_xlfn.XLOOKUP(FraudData[[#This Row],[transaction_hour]],TimeRules[Hour Min],TimeRules[Risk Points],,-1)</f>
        <v>3</v>
      </c>
      <c r="M9122">
        <f>_xlfn.XLOOKUP(FraudData[[#This Row],[foreign_transaction]],ForeignRules[Foreign Transaction],ForeignRules[Risk Points],0)</f>
        <v>0</v>
      </c>
      <c r="N9122">
        <f>_xlfn.XLOOKUP(FraudData[[#This Row],[location_mismatch]],Table10[Location Mismatch],Table10[Risk Points],0)</f>
        <v>0</v>
      </c>
      <c r="O9122">
        <f>_xlfn.XLOOKUP(FraudData[[#This Row],[device_trust_score]],DeviceRules[Device Min],DeviceRules[Risk Points],,-1)</f>
        <v>0</v>
      </c>
      <c r="P9122">
        <f>_xlfn.XLOOKUP(FraudData[[#This Row],[velocity_last_24h]],VelocityRules[Velocity Min],VelocityRules[Risk Points],,-1)</f>
        <v>0</v>
      </c>
      <c r="Q9122">
        <f>_xlfn.XLOOKUP(FraudData[[#This Row],[merchant_category]],MerchantRules[Merchant Category],MerchantRules[Risk Points],0)</f>
        <v>1</v>
      </c>
      <c r="R9122">
        <f>SUM(FraudData[[#This Row],[Amount Risk]:[Merchant Risk]])</f>
        <v>4</v>
      </c>
      <c r="S9122" t="str" cm="1">
        <f t="array" ref="S9122">_xlfn.IFS(FraudData[[#This Row],[Fraud Risk Score]]&gt;=8,"High Risk",FraudData[[#This Row],[Fraud Risk Score]]&gt;=6,"Medium Risk",TRUE,"Low Risk")</f>
        <v>Low Risk</v>
      </c>
    </row>
    <row r="9123" spans="1:19">
      <c r="A9123">
        <v>9122</v>
      </c>
      <c r="B9123">
        <v>113.55</v>
      </c>
      <c r="C9123">
        <v>8</v>
      </c>
      <c r="D9123" t="s">
        <v>46</v>
      </c>
      <c r="E9123">
        <v>0</v>
      </c>
      <c r="F9123">
        <v>0</v>
      </c>
      <c r="G9123">
        <v>36</v>
      </c>
      <c r="H9123">
        <v>3</v>
      </c>
      <c r="I9123">
        <v>31</v>
      </c>
      <c r="J9123">
        <v>0</v>
      </c>
      <c r="K9123">
        <f>_xlfn.XLOOKUP(FraudData[[#This Row],[amount]],AmountRules[Amount Min],AmountRules[Risk Points],,-1)</f>
        <v>0</v>
      </c>
      <c r="L9123">
        <f>_xlfn.XLOOKUP(FraudData[[#This Row],[transaction_hour]],TimeRules[Hour Min],TimeRules[Risk Points],,-1)</f>
        <v>0</v>
      </c>
      <c r="M9123">
        <f>_xlfn.XLOOKUP(FraudData[[#This Row],[foreign_transaction]],ForeignRules[Foreign Transaction],ForeignRules[Risk Points],0)</f>
        <v>0</v>
      </c>
      <c r="N9123">
        <f>_xlfn.XLOOKUP(FraudData[[#This Row],[location_mismatch]],Table10[Location Mismatch],Table10[Risk Points],0)</f>
        <v>0</v>
      </c>
      <c r="O9123">
        <f>_xlfn.XLOOKUP(FraudData[[#This Row],[device_trust_score]],DeviceRules[Device Min],DeviceRules[Risk Points],,-1)</f>
        <v>2</v>
      </c>
      <c r="P9123">
        <f>_xlfn.XLOOKUP(FraudData[[#This Row],[velocity_last_24h]],VelocityRules[Velocity Min],VelocityRules[Risk Points],,-1)</f>
        <v>0</v>
      </c>
      <c r="Q9123">
        <f>_xlfn.XLOOKUP(FraudData[[#This Row],[merchant_category]],MerchantRules[Merchant Category],MerchantRules[Risk Points],0)</f>
        <v>0</v>
      </c>
      <c r="R9123">
        <f>SUM(FraudData[[#This Row],[Amount Risk]:[Merchant Risk]])</f>
        <v>2</v>
      </c>
      <c r="S9123" t="str" cm="1">
        <f t="array" ref="S9123">_xlfn.IFS(FraudData[[#This Row],[Fraud Risk Score]]&gt;=8,"High Risk",FraudData[[#This Row],[Fraud Risk Score]]&gt;=6,"Medium Risk",TRUE,"Low Risk")</f>
        <v>Low Risk</v>
      </c>
    </row>
    <row r="9124" spans="1:19">
      <c r="A9124">
        <v>9123</v>
      </c>
      <c r="B9124">
        <v>192.84</v>
      </c>
      <c r="C9124">
        <v>16</v>
      </c>
      <c r="D9124" t="s">
        <v>48</v>
      </c>
      <c r="E9124">
        <v>0</v>
      </c>
      <c r="F9124">
        <v>0</v>
      </c>
      <c r="G9124">
        <v>80</v>
      </c>
      <c r="H9124">
        <v>2</v>
      </c>
      <c r="I9124">
        <v>46</v>
      </c>
      <c r="J9124">
        <v>0</v>
      </c>
      <c r="K9124">
        <f>_xlfn.XLOOKUP(FraudData[[#This Row],[amount]],AmountRules[Amount Min],AmountRules[Risk Points],,-1)</f>
        <v>0</v>
      </c>
      <c r="L9124">
        <f>_xlfn.XLOOKUP(FraudData[[#This Row],[transaction_hour]],TimeRules[Hour Min],TimeRules[Risk Points],,-1)</f>
        <v>0</v>
      </c>
      <c r="M9124">
        <f>_xlfn.XLOOKUP(FraudData[[#This Row],[foreign_transaction]],ForeignRules[Foreign Transaction],ForeignRules[Risk Points],0)</f>
        <v>0</v>
      </c>
      <c r="N9124">
        <f>_xlfn.XLOOKUP(FraudData[[#This Row],[location_mismatch]],Table10[Location Mismatch],Table10[Risk Points],0)</f>
        <v>0</v>
      </c>
      <c r="O9124">
        <f>_xlfn.XLOOKUP(FraudData[[#This Row],[device_trust_score]],DeviceRules[Device Min],DeviceRules[Risk Points],,-1)</f>
        <v>0</v>
      </c>
      <c r="P9124">
        <f>_xlfn.XLOOKUP(FraudData[[#This Row],[velocity_last_24h]],VelocityRules[Velocity Min],VelocityRules[Risk Points],,-1)</f>
        <v>0</v>
      </c>
      <c r="Q9124">
        <f>_xlfn.XLOOKUP(FraudData[[#This Row],[merchant_category]],MerchantRules[Merchant Category],MerchantRules[Risk Points],0)</f>
        <v>0</v>
      </c>
      <c r="R9124">
        <f>SUM(FraudData[[#This Row],[Amount Risk]:[Merchant Risk]])</f>
        <v>0</v>
      </c>
      <c r="S9124" t="str" cm="1">
        <f t="array" ref="S9124">_xlfn.IFS(FraudData[[#This Row],[Fraud Risk Score]]&gt;=8,"High Risk",FraudData[[#This Row],[Fraud Risk Score]]&gt;=6,"Medium Risk",TRUE,"Low Risk")</f>
        <v>Low Risk</v>
      </c>
    </row>
    <row r="9125" spans="1:19">
      <c r="A9125">
        <v>9124</v>
      </c>
      <c r="B9125">
        <v>405.8</v>
      </c>
      <c r="C9125">
        <v>13</v>
      </c>
      <c r="D9125" t="s">
        <v>47</v>
      </c>
      <c r="E9125">
        <v>0</v>
      </c>
      <c r="F9125">
        <v>0</v>
      </c>
      <c r="G9125">
        <v>73</v>
      </c>
      <c r="H9125">
        <v>0</v>
      </c>
      <c r="I9125">
        <v>31</v>
      </c>
      <c r="J9125">
        <v>0</v>
      </c>
      <c r="K9125">
        <f>_xlfn.XLOOKUP(FraudData[[#This Row],[amount]],AmountRules[Amount Min],AmountRules[Risk Points],,-1)</f>
        <v>0</v>
      </c>
      <c r="L9125">
        <f>_xlfn.XLOOKUP(FraudData[[#This Row],[transaction_hour]],TimeRules[Hour Min],TimeRules[Risk Points],,-1)</f>
        <v>0</v>
      </c>
      <c r="M9125">
        <f>_xlfn.XLOOKUP(FraudData[[#This Row],[foreign_transaction]],ForeignRules[Foreign Transaction],ForeignRules[Risk Points],0)</f>
        <v>0</v>
      </c>
      <c r="N9125">
        <f>_xlfn.XLOOKUP(FraudData[[#This Row],[location_mismatch]],Table10[Location Mismatch],Table10[Risk Points],0)</f>
        <v>0</v>
      </c>
      <c r="O9125">
        <f>_xlfn.XLOOKUP(FraudData[[#This Row],[device_trust_score]],DeviceRules[Device Min],DeviceRules[Risk Points],,-1)</f>
        <v>0</v>
      </c>
      <c r="P9125">
        <f>_xlfn.XLOOKUP(FraudData[[#This Row],[velocity_last_24h]],VelocityRules[Velocity Min],VelocityRules[Risk Points],,-1)</f>
        <v>0</v>
      </c>
      <c r="Q9125">
        <f>_xlfn.XLOOKUP(FraudData[[#This Row],[merchant_category]],MerchantRules[Merchant Category],MerchantRules[Risk Points],0)</f>
        <v>0</v>
      </c>
      <c r="R9125">
        <f>SUM(FraudData[[#This Row],[Amount Risk]:[Merchant Risk]])</f>
        <v>0</v>
      </c>
      <c r="S9125" t="str" cm="1">
        <f t="array" ref="S9125">_xlfn.IFS(FraudData[[#This Row],[Fraud Risk Score]]&gt;=8,"High Risk",FraudData[[#This Row],[Fraud Risk Score]]&gt;=6,"Medium Risk",TRUE,"Low Risk")</f>
        <v>Low Risk</v>
      </c>
    </row>
    <row r="9126" spans="1:19">
      <c r="A9126">
        <v>9125</v>
      </c>
      <c r="B9126">
        <v>89.85</v>
      </c>
      <c r="C9126">
        <v>12</v>
      </c>
      <c r="D9126" t="s">
        <v>47</v>
      </c>
      <c r="E9126">
        <v>1</v>
      </c>
      <c r="F9126">
        <v>0</v>
      </c>
      <c r="G9126">
        <v>76</v>
      </c>
      <c r="H9126">
        <v>2</v>
      </c>
      <c r="I9126">
        <v>48</v>
      </c>
      <c r="J9126">
        <v>0</v>
      </c>
      <c r="K9126">
        <f>_xlfn.XLOOKUP(FraudData[[#This Row],[amount]],AmountRules[Amount Min],AmountRules[Risk Points],,-1)</f>
        <v>0</v>
      </c>
      <c r="L9126">
        <f>_xlfn.XLOOKUP(FraudData[[#This Row],[transaction_hour]],TimeRules[Hour Min],TimeRules[Risk Points],,-1)</f>
        <v>0</v>
      </c>
      <c r="M9126">
        <f>_xlfn.XLOOKUP(FraudData[[#This Row],[foreign_transaction]],ForeignRules[Foreign Transaction],ForeignRules[Risk Points],0)</f>
        <v>3</v>
      </c>
      <c r="N9126">
        <f>_xlfn.XLOOKUP(FraudData[[#This Row],[location_mismatch]],Table10[Location Mismatch],Table10[Risk Points],0)</f>
        <v>0</v>
      </c>
      <c r="O9126">
        <f>_xlfn.XLOOKUP(FraudData[[#This Row],[device_trust_score]],DeviceRules[Device Min],DeviceRules[Risk Points],,-1)</f>
        <v>0</v>
      </c>
      <c r="P9126">
        <f>_xlfn.XLOOKUP(FraudData[[#This Row],[velocity_last_24h]],VelocityRules[Velocity Min],VelocityRules[Risk Points],,-1)</f>
        <v>0</v>
      </c>
      <c r="Q9126">
        <f>_xlfn.XLOOKUP(FraudData[[#This Row],[merchant_category]],MerchantRules[Merchant Category],MerchantRules[Risk Points],0)</f>
        <v>0</v>
      </c>
      <c r="R9126">
        <f>SUM(FraudData[[#This Row],[Amount Risk]:[Merchant Risk]])</f>
        <v>3</v>
      </c>
      <c r="S9126" t="str" cm="1">
        <f t="array" ref="S9126">_xlfn.IFS(FraudData[[#This Row],[Fraud Risk Score]]&gt;=8,"High Risk",FraudData[[#This Row],[Fraud Risk Score]]&gt;=6,"Medium Risk",TRUE,"Low Risk")</f>
        <v>Low Risk</v>
      </c>
    </row>
    <row r="9127" spans="1:19">
      <c r="A9127">
        <v>9126</v>
      </c>
      <c r="B9127">
        <v>587.51</v>
      </c>
      <c r="C9127">
        <v>12</v>
      </c>
      <c r="D9127" t="s">
        <v>49</v>
      </c>
      <c r="E9127">
        <v>0</v>
      </c>
      <c r="F9127">
        <v>0</v>
      </c>
      <c r="G9127">
        <v>35</v>
      </c>
      <c r="H9127">
        <v>2</v>
      </c>
      <c r="I9127">
        <v>24</v>
      </c>
      <c r="J9127">
        <v>0</v>
      </c>
      <c r="K9127">
        <f>_xlfn.XLOOKUP(FraudData[[#This Row],[amount]],AmountRules[Amount Min],AmountRules[Risk Points],,-1)</f>
        <v>1</v>
      </c>
      <c r="L9127">
        <f>_xlfn.XLOOKUP(FraudData[[#This Row],[transaction_hour]],TimeRules[Hour Min],TimeRules[Risk Points],,-1)</f>
        <v>0</v>
      </c>
      <c r="M9127">
        <f>_xlfn.XLOOKUP(FraudData[[#This Row],[foreign_transaction]],ForeignRules[Foreign Transaction],ForeignRules[Risk Points],0)</f>
        <v>0</v>
      </c>
      <c r="N9127">
        <f>_xlfn.XLOOKUP(FraudData[[#This Row],[location_mismatch]],Table10[Location Mismatch],Table10[Risk Points],0)</f>
        <v>0</v>
      </c>
      <c r="O9127">
        <f>_xlfn.XLOOKUP(FraudData[[#This Row],[device_trust_score]],DeviceRules[Device Min],DeviceRules[Risk Points],,-1)</f>
        <v>2</v>
      </c>
      <c r="P9127">
        <f>_xlfn.XLOOKUP(FraudData[[#This Row],[velocity_last_24h]],VelocityRules[Velocity Min],VelocityRules[Risk Points],,-1)</f>
        <v>0</v>
      </c>
      <c r="Q9127">
        <f>_xlfn.XLOOKUP(FraudData[[#This Row],[merchant_category]],MerchantRules[Merchant Category],MerchantRules[Risk Points],0)</f>
        <v>1</v>
      </c>
      <c r="R9127">
        <f>SUM(FraudData[[#This Row],[Amount Risk]:[Merchant Risk]])</f>
        <v>4</v>
      </c>
      <c r="S9127" t="str" cm="1">
        <f t="array" ref="S9127">_xlfn.IFS(FraudData[[#This Row],[Fraud Risk Score]]&gt;=8,"High Risk",FraudData[[#This Row],[Fraud Risk Score]]&gt;=6,"Medium Risk",TRUE,"Low Risk")</f>
        <v>Low Risk</v>
      </c>
    </row>
    <row r="9128" spans="1:19">
      <c r="A9128">
        <v>9127</v>
      </c>
      <c r="B9128">
        <v>96.75</v>
      </c>
      <c r="C9128">
        <v>5</v>
      </c>
      <c r="D9128" t="s">
        <v>47</v>
      </c>
      <c r="E9128">
        <v>0</v>
      </c>
      <c r="F9128">
        <v>0</v>
      </c>
      <c r="G9128">
        <v>51</v>
      </c>
      <c r="H9128">
        <v>0</v>
      </c>
      <c r="I9128">
        <v>58</v>
      </c>
      <c r="J9128">
        <v>0</v>
      </c>
      <c r="K9128">
        <f>_xlfn.XLOOKUP(FraudData[[#This Row],[amount]],AmountRules[Amount Min],AmountRules[Risk Points],,-1)</f>
        <v>0</v>
      </c>
      <c r="L9128">
        <f>_xlfn.XLOOKUP(FraudData[[#This Row],[transaction_hour]],TimeRules[Hour Min],TimeRules[Risk Points],,-1)</f>
        <v>0</v>
      </c>
      <c r="M9128">
        <f>_xlfn.XLOOKUP(FraudData[[#This Row],[foreign_transaction]],ForeignRules[Foreign Transaction],ForeignRules[Risk Points],0)</f>
        <v>0</v>
      </c>
      <c r="N9128">
        <f>_xlfn.XLOOKUP(FraudData[[#This Row],[location_mismatch]],Table10[Location Mismatch],Table10[Risk Points],0)</f>
        <v>0</v>
      </c>
      <c r="O9128">
        <f>_xlfn.XLOOKUP(FraudData[[#This Row],[device_trust_score]],DeviceRules[Device Min],DeviceRules[Risk Points],,-1)</f>
        <v>1</v>
      </c>
      <c r="P9128">
        <f>_xlfn.XLOOKUP(FraudData[[#This Row],[velocity_last_24h]],VelocityRules[Velocity Min],VelocityRules[Risk Points],,-1)</f>
        <v>0</v>
      </c>
      <c r="Q9128">
        <f>_xlfn.XLOOKUP(FraudData[[#This Row],[merchant_category]],MerchantRules[Merchant Category],MerchantRules[Risk Points],0)</f>
        <v>0</v>
      </c>
      <c r="R9128">
        <f>SUM(FraudData[[#This Row],[Amount Risk]:[Merchant Risk]])</f>
        <v>1</v>
      </c>
      <c r="S9128" t="str" cm="1">
        <f t="array" ref="S9128">_xlfn.IFS(FraudData[[#This Row],[Fraud Risk Score]]&gt;=8,"High Risk",FraudData[[#This Row],[Fraud Risk Score]]&gt;=6,"Medium Risk",TRUE,"Low Risk")</f>
        <v>Low Risk</v>
      </c>
    </row>
    <row r="9129" spans="1:19">
      <c r="A9129">
        <v>9128</v>
      </c>
      <c r="B9129">
        <v>165.42</v>
      </c>
      <c r="C9129">
        <v>6</v>
      </c>
      <c r="D9129" t="s">
        <v>49</v>
      </c>
      <c r="E9129">
        <v>0</v>
      </c>
      <c r="F9129">
        <v>0</v>
      </c>
      <c r="G9129">
        <v>86</v>
      </c>
      <c r="H9129">
        <v>4</v>
      </c>
      <c r="I9129">
        <v>61</v>
      </c>
      <c r="J9129">
        <v>0</v>
      </c>
      <c r="K9129">
        <f>_xlfn.XLOOKUP(FraudData[[#This Row],[amount]],AmountRules[Amount Min],AmountRules[Risk Points],,-1)</f>
        <v>0</v>
      </c>
      <c r="L9129">
        <f>_xlfn.XLOOKUP(FraudData[[#This Row],[transaction_hour]],TimeRules[Hour Min],TimeRules[Risk Points],,-1)</f>
        <v>0</v>
      </c>
      <c r="M9129">
        <f>_xlfn.XLOOKUP(FraudData[[#This Row],[foreign_transaction]],ForeignRules[Foreign Transaction],ForeignRules[Risk Points],0)</f>
        <v>0</v>
      </c>
      <c r="N9129">
        <f>_xlfn.XLOOKUP(FraudData[[#This Row],[location_mismatch]],Table10[Location Mismatch],Table10[Risk Points],0)</f>
        <v>0</v>
      </c>
      <c r="O9129">
        <f>_xlfn.XLOOKUP(FraudData[[#This Row],[device_trust_score]],DeviceRules[Device Min],DeviceRules[Risk Points],,-1)</f>
        <v>0</v>
      </c>
      <c r="P9129">
        <f>_xlfn.XLOOKUP(FraudData[[#This Row],[velocity_last_24h]],VelocityRules[Velocity Min],VelocityRules[Risk Points],,-1)</f>
        <v>0</v>
      </c>
      <c r="Q9129">
        <f>_xlfn.XLOOKUP(FraudData[[#This Row],[merchant_category]],MerchantRules[Merchant Category],MerchantRules[Risk Points],0)</f>
        <v>1</v>
      </c>
      <c r="R9129">
        <f>SUM(FraudData[[#This Row],[Amount Risk]:[Merchant Risk]])</f>
        <v>1</v>
      </c>
      <c r="S9129" t="str" cm="1">
        <f t="array" ref="S9129">_xlfn.IFS(FraudData[[#This Row],[Fraud Risk Score]]&gt;=8,"High Risk",FraudData[[#This Row],[Fraud Risk Score]]&gt;=6,"Medium Risk",TRUE,"Low Risk")</f>
        <v>Low Risk</v>
      </c>
    </row>
    <row r="9130" spans="1:19">
      <c r="A9130">
        <v>9129</v>
      </c>
      <c r="B9130">
        <v>222.7</v>
      </c>
      <c r="C9130">
        <v>1</v>
      </c>
      <c r="D9130" t="s">
        <v>47</v>
      </c>
      <c r="E9130">
        <v>0</v>
      </c>
      <c r="F9130">
        <v>0</v>
      </c>
      <c r="G9130">
        <v>33</v>
      </c>
      <c r="H9130">
        <v>2</v>
      </c>
      <c r="I9130">
        <v>26</v>
      </c>
      <c r="J9130">
        <v>0</v>
      </c>
      <c r="K9130">
        <f>_xlfn.XLOOKUP(FraudData[[#This Row],[amount]],AmountRules[Amount Min],AmountRules[Risk Points],,-1)</f>
        <v>0</v>
      </c>
      <c r="L9130">
        <f>_xlfn.XLOOKUP(FraudData[[#This Row],[transaction_hour]],TimeRules[Hour Min],TimeRules[Risk Points],,-1)</f>
        <v>3</v>
      </c>
      <c r="M9130">
        <f>_xlfn.XLOOKUP(FraudData[[#This Row],[foreign_transaction]],ForeignRules[Foreign Transaction],ForeignRules[Risk Points],0)</f>
        <v>0</v>
      </c>
      <c r="N9130">
        <f>_xlfn.XLOOKUP(FraudData[[#This Row],[location_mismatch]],Table10[Location Mismatch],Table10[Risk Points],0)</f>
        <v>0</v>
      </c>
      <c r="O9130">
        <f>_xlfn.XLOOKUP(FraudData[[#This Row],[device_trust_score]],DeviceRules[Device Min],DeviceRules[Risk Points],,-1)</f>
        <v>2</v>
      </c>
      <c r="P9130">
        <f>_xlfn.XLOOKUP(FraudData[[#This Row],[velocity_last_24h]],VelocityRules[Velocity Min],VelocityRules[Risk Points],,-1)</f>
        <v>0</v>
      </c>
      <c r="Q9130">
        <f>_xlfn.XLOOKUP(FraudData[[#This Row],[merchant_category]],MerchantRules[Merchant Category],MerchantRules[Risk Points],0)</f>
        <v>0</v>
      </c>
      <c r="R9130">
        <f>SUM(FraudData[[#This Row],[Amount Risk]:[Merchant Risk]])</f>
        <v>5</v>
      </c>
      <c r="S9130" t="str" cm="1">
        <f t="array" ref="S9130">_xlfn.IFS(FraudData[[#This Row],[Fraud Risk Score]]&gt;=8,"High Risk",FraudData[[#This Row],[Fraud Risk Score]]&gt;=6,"Medium Risk",TRUE,"Low Risk")</f>
        <v>Low Risk</v>
      </c>
    </row>
    <row r="9131" spans="1:19">
      <c r="A9131">
        <v>9130</v>
      </c>
      <c r="B9131">
        <v>541.38</v>
      </c>
      <c r="C9131">
        <v>7</v>
      </c>
      <c r="D9131" t="s">
        <v>47</v>
      </c>
      <c r="E9131">
        <v>0</v>
      </c>
      <c r="F9131">
        <v>0</v>
      </c>
      <c r="G9131">
        <v>60</v>
      </c>
      <c r="H9131">
        <v>4</v>
      </c>
      <c r="I9131">
        <v>31</v>
      </c>
      <c r="J9131">
        <v>0</v>
      </c>
      <c r="K9131">
        <f>_xlfn.XLOOKUP(FraudData[[#This Row],[amount]],AmountRules[Amount Min],AmountRules[Risk Points],,-1)</f>
        <v>1</v>
      </c>
      <c r="L9131">
        <f>_xlfn.XLOOKUP(FraudData[[#This Row],[transaction_hour]],TimeRules[Hour Min],TimeRules[Risk Points],,-1)</f>
        <v>0</v>
      </c>
      <c r="M9131">
        <f>_xlfn.XLOOKUP(FraudData[[#This Row],[foreign_transaction]],ForeignRules[Foreign Transaction],ForeignRules[Risk Points],0)</f>
        <v>0</v>
      </c>
      <c r="N9131">
        <f>_xlfn.XLOOKUP(FraudData[[#This Row],[location_mismatch]],Table10[Location Mismatch],Table10[Risk Points],0)</f>
        <v>0</v>
      </c>
      <c r="O9131">
        <f>_xlfn.XLOOKUP(FraudData[[#This Row],[device_trust_score]],DeviceRules[Device Min],DeviceRules[Risk Points],,-1)</f>
        <v>1</v>
      </c>
      <c r="P9131">
        <f>_xlfn.XLOOKUP(FraudData[[#This Row],[velocity_last_24h]],VelocityRules[Velocity Min],VelocityRules[Risk Points],,-1)</f>
        <v>0</v>
      </c>
      <c r="Q9131">
        <f>_xlfn.XLOOKUP(FraudData[[#This Row],[merchant_category]],MerchantRules[Merchant Category],MerchantRules[Risk Points],0)</f>
        <v>0</v>
      </c>
      <c r="R9131">
        <f>SUM(FraudData[[#This Row],[Amount Risk]:[Merchant Risk]])</f>
        <v>2</v>
      </c>
      <c r="S9131" t="str" cm="1">
        <f t="array" ref="S9131">_xlfn.IFS(FraudData[[#This Row],[Fraud Risk Score]]&gt;=8,"High Risk",FraudData[[#This Row],[Fraud Risk Score]]&gt;=6,"Medium Risk",TRUE,"Low Risk")</f>
        <v>Low Risk</v>
      </c>
    </row>
    <row r="9132" spans="1:19">
      <c r="A9132">
        <v>9131</v>
      </c>
      <c r="B9132">
        <v>50.5</v>
      </c>
      <c r="C9132">
        <v>23</v>
      </c>
      <c r="D9132" t="s">
        <v>48</v>
      </c>
      <c r="E9132">
        <v>0</v>
      </c>
      <c r="F9132">
        <v>0</v>
      </c>
      <c r="G9132">
        <v>70</v>
      </c>
      <c r="H9132">
        <v>2</v>
      </c>
      <c r="I9132">
        <v>36</v>
      </c>
      <c r="J9132">
        <v>0</v>
      </c>
      <c r="K9132">
        <f>_xlfn.XLOOKUP(FraudData[[#This Row],[amount]],AmountRules[Amount Min],AmountRules[Risk Points],,-1)</f>
        <v>0</v>
      </c>
      <c r="L9132">
        <f>_xlfn.XLOOKUP(FraudData[[#This Row],[transaction_hour]],TimeRules[Hour Min],TimeRules[Risk Points],,-1)</f>
        <v>1</v>
      </c>
      <c r="M9132">
        <f>_xlfn.XLOOKUP(FraudData[[#This Row],[foreign_transaction]],ForeignRules[Foreign Transaction],ForeignRules[Risk Points],0)</f>
        <v>0</v>
      </c>
      <c r="N9132">
        <f>_xlfn.XLOOKUP(FraudData[[#This Row],[location_mismatch]],Table10[Location Mismatch],Table10[Risk Points],0)</f>
        <v>0</v>
      </c>
      <c r="O9132">
        <f>_xlfn.XLOOKUP(FraudData[[#This Row],[device_trust_score]],DeviceRules[Device Min],DeviceRules[Risk Points],,-1)</f>
        <v>0</v>
      </c>
      <c r="P9132">
        <f>_xlfn.XLOOKUP(FraudData[[#This Row],[velocity_last_24h]],VelocityRules[Velocity Min],VelocityRules[Risk Points],,-1)</f>
        <v>0</v>
      </c>
      <c r="Q9132">
        <f>_xlfn.XLOOKUP(FraudData[[#This Row],[merchant_category]],MerchantRules[Merchant Category],MerchantRules[Risk Points],0)</f>
        <v>0</v>
      </c>
      <c r="R9132">
        <f>SUM(FraudData[[#This Row],[Amount Risk]:[Merchant Risk]])</f>
        <v>1</v>
      </c>
      <c r="S9132" t="str" cm="1">
        <f t="array" ref="S9132">_xlfn.IFS(FraudData[[#This Row],[Fraud Risk Score]]&gt;=8,"High Risk",FraudData[[#This Row],[Fraud Risk Score]]&gt;=6,"Medium Risk",TRUE,"Low Risk")</f>
        <v>Low Risk</v>
      </c>
    </row>
    <row r="9133" spans="1:19">
      <c r="A9133">
        <v>9132</v>
      </c>
      <c r="B9133">
        <v>246.77</v>
      </c>
      <c r="C9133">
        <v>5</v>
      </c>
      <c r="D9133" t="s">
        <v>47</v>
      </c>
      <c r="E9133">
        <v>0</v>
      </c>
      <c r="F9133">
        <v>0</v>
      </c>
      <c r="G9133">
        <v>53</v>
      </c>
      <c r="H9133">
        <v>0</v>
      </c>
      <c r="I9133">
        <v>51</v>
      </c>
      <c r="J9133">
        <v>0</v>
      </c>
      <c r="K9133">
        <f>_xlfn.XLOOKUP(FraudData[[#This Row],[amount]],AmountRules[Amount Min],AmountRules[Risk Points],,-1)</f>
        <v>0</v>
      </c>
      <c r="L9133">
        <f>_xlfn.XLOOKUP(FraudData[[#This Row],[transaction_hour]],TimeRules[Hour Min],TimeRules[Risk Points],,-1)</f>
        <v>0</v>
      </c>
      <c r="M9133">
        <f>_xlfn.XLOOKUP(FraudData[[#This Row],[foreign_transaction]],ForeignRules[Foreign Transaction],ForeignRules[Risk Points],0)</f>
        <v>0</v>
      </c>
      <c r="N9133">
        <f>_xlfn.XLOOKUP(FraudData[[#This Row],[location_mismatch]],Table10[Location Mismatch],Table10[Risk Points],0)</f>
        <v>0</v>
      </c>
      <c r="O9133">
        <f>_xlfn.XLOOKUP(FraudData[[#This Row],[device_trust_score]],DeviceRules[Device Min],DeviceRules[Risk Points],,-1)</f>
        <v>1</v>
      </c>
      <c r="P9133">
        <f>_xlfn.XLOOKUP(FraudData[[#This Row],[velocity_last_24h]],VelocityRules[Velocity Min],VelocityRules[Risk Points],,-1)</f>
        <v>0</v>
      </c>
      <c r="Q9133">
        <f>_xlfn.XLOOKUP(FraudData[[#This Row],[merchant_category]],MerchantRules[Merchant Category],MerchantRules[Risk Points],0)</f>
        <v>0</v>
      </c>
      <c r="R9133">
        <f>SUM(FraudData[[#This Row],[Amount Risk]:[Merchant Risk]])</f>
        <v>1</v>
      </c>
      <c r="S9133" t="str" cm="1">
        <f t="array" ref="S9133">_xlfn.IFS(FraudData[[#This Row],[Fraud Risk Score]]&gt;=8,"High Risk",FraudData[[#This Row],[Fraud Risk Score]]&gt;=6,"Medium Risk",TRUE,"Low Risk")</f>
        <v>Low Risk</v>
      </c>
    </row>
    <row r="9134" spans="1:19">
      <c r="A9134">
        <v>9133</v>
      </c>
      <c r="B9134">
        <v>132.41999999999999</v>
      </c>
      <c r="C9134">
        <v>2</v>
      </c>
      <c r="D9134" t="s">
        <v>49</v>
      </c>
      <c r="E9134">
        <v>0</v>
      </c>
      <c r="F9134">
        <v>0</v>
      </c>
      <c r="G9134">
        <v>92</v>
      </c>
      <c r="H9134">
        <v>2</v>
      </c>
      <c r="I9134">
        <v>27</v>
      </c>
      <c r="J9134">
        <v>0</v>
      </c>
      <c r="K9134">
        <f>_xlfn.XLOOKUP(FraudData[[#This Row],[amount]],AmountRules[Amount Min],AmountRules[Risk Points],,-1)</f>
        <v>0</v>
      </c>
      <c r="L9134">
        <f>_xlfn.XLOOKUP(FraudData[[#This Row],[transaction_hour]],TimeRules[Hour Min],TimeRules[Risk Points],,-1)</f>
        <v>3</v>
      </c>
      <c r="M9134">
        <f>_xlfn.XLOOKUP(FraudData[[#This Row],[foreign_transaction]],ForeignRules[Foreign Transaction],ForeignRules[Risk Points],0)</f>
        <v>0</v>
      </c>
      <c r="N9134">
        <f>_xlfn.XLOOKUP(FraudData[[#This Row],[location_mismatch]],Table10[Location Mismatch],Table10[Risk Points],0)</f>
        <v>0</v>
      </c>
      <c r="O9134">
        <f>_xlfn.XLOOKUP(FraudData[[#This Row],[device_trust_score]],DeviceRules[Device Min],DeviceRules[Risk Points],,-1)</f>
        <v>0</v>
      </c>
      <c r="P9134">
        <f>_xlfn.XLOOKUP(FraudData[[#This Row],[velocity_last_24h]],VelocityRules[Velocity Min],VelocityRules[Risk Points],,-1)</f>
        <v>0</v>
      </c>
      <c r="Q9134">
        <f>_xlfn.XLOOKUP(FraudData[[#This Row],[merchant_category]],MerchantRules[Merchant Category],MerchantRules[Risk Points],0)</f>
        <v>1</v>
      </c>
      <c r="R9134">
        <f>SUM(FraudData[[#This Row],[Amount Risk]:[Merchant Risk]])</f>
        <v>4</v>
      </c>
      <c r="S9134" t="str" cm="1">
        <f t="array" ref="S9134">_xlfn.IFS(FraudData[[#This Row],[Fraud Risk Score]]&gt;=8,"High Risk",FraudData[[#This Row],[Fraud Risk Score]]&gt;=6,"Medium Risk",TRUE,"Low Risk")</f>
        <v>Low Risk</v>
      </c>
    </row>
    <row r="9135" spans="1:19">
      <c r="A9135">
        <v>9134</v>
      </c>
      <c r="B9135">
        <v>56.29</v>
      </c>
      <c r="C9135">
        <v>17</v>
      </c>
      <c r="D9135" t="s">
        <v>50</v>
      </c>
      <c r="E9135">
        <v>0</v>
      </c>
      <c r="F9135">
        <v>1</v>
      </c>
      <c r="G9135">
        <v>65</v>
      </c>
      <c r="H9135">
        <v>2</v>
      </c>
      <c r="I9135">
        <v>64</v>
      </c>
      <c r="J9135">
        <v>0</v>
      </c>
      <c r="K9135">
        <f>_xlfn.XLOOKUP(FraudData[[#This Row],[amount]],AmountRules[Amount Min],AmountRules[Risk Points],,-1)</f>
        <v>0</v>
      </c>
      <c r="L9135">
        <f>_xlfn.XLOOKUP(FraudData[[#This Row],[transaction_hour]],TimeRules[Hour Min],TimeRules[Risk Points],,-1)</f>
        <v>0</v>
      </c>
      <c r="M9135">
        <f>_xlfn.XLOOKUP(FraudData[[#This Row],[foreign_transaction]],ForeignRules[Foreign Transaction],ForeignRules[Risk Points],0)</f>
        <v>0</v>
      </c>
      <c r="N9135">
        <f>_xlfn.XLOOKUP(FraudData[[#This Row],[location_mismatch]],Table10[Location Mismatch],Table10[Risk Points],0)</f>
        <v>3</v>
      </c>
      <c r="O9135">
        <f>_xlfn.XLOOKUP(FraudData[[#This Row],[device_trust_score]],DeviceRules[Device Min],DeviceRules[Risk Points],,-1)</f>
        <v>1</v>
      </c>
      <c r="P9135">
        <f>_xlfn.XLOOKUP(FraudData[[#This Row],[velocity_last_24h]],VelocityRules[Velocity Min],VelocityRules[Risk Points],,-1)</f>
        <v>0</v>
      </c>
      <c r="Q9135">
        <f>_xlfn.XLOOKUP(FraudData[[#This Row],[merchant_category]],MerchantRules[Merchant Category],MerchantRules[Risk Points],0)</f>
        <v>0</v>
      </c>
      <c r="R9135">
        <f>SUM(FraudData[[#This Row],[Amount Risk]:[Merchant Risk]])</f>
        <v>4</v>
      </c>
      <c r="S9135" t="str" cm="1">
        <f t="array" ref="S9135">_xlfn.IFS(FraudData[[#This Row],[Fraud Risk Score]]&gt;=8,"High Risk",FraudData[[#This Row],[Fraud Risk Score]]&gt;=6,"Medium Risk",TRUE,"Low Risk")</f>
        <v>Low Risk</v>
      </c>
    </row>
    <row r="9136" spans="1:19">
      <c r="A9136">
        <v>9135</v>
      </c>
      <c r="B9136">
        <v>269.79000000000002</v>
      </c>
      <c r="C9136">
        <v>17</v>
      </c>
      <c r="D9136" t="s">
        <v>50</v>
      </c>
      <c r="E9136">
        <v>0</v>
      </c>
      <c r="F9136">
        <v>1</v>
      </c>
      <c r="G9136">
        <v>52</v>
      </c>
      <c r="H9136">
        <v>1</v>
      </c>
      <c r="I9136">
        <v>33</v>
      </c>
      <c r="J9136">
        <v>0</v>
      </c>
      <c r="K9136">
        <f>_xlfn.XLOOKUP(FraudData[[#This Row],[amount]],AmountRules[Amount Min],AmountRules[Risk Points],,-1)</f>
        <v>0</v>
      </c>
      <c r="L9136">
        <f>_xlfn.XLOOKUP(FraudData[[#This Row],[transaction_hour]],TimeRules[Hour Min],TimeRules[Risk Points],,-1)</f>
        <v>0</v>
      </c>
      <c r="M9136">
        <f>_xlfn.XLOOKUP(FraudData[[#This Row],[foreign_transaction]],ForeignRules[Foreign Transaction],ForeignRules[Risk Points],0)</f>
        <v>0</v>
      </c>
      <c r="N9136">
        <f>_xlfn.XLOOKUP(FraudData[[#This Row],[location_mismatch]],Table10[Location Mismatch],Table10[Risk Points],0)</f>
        <v>3</v>
      </c>
      <c r="O9136">
        <f>_xlfn.XLOOKUP(FraudData[[#This Row],[device_trust_score]],DeviceRules[Device Min],DeviceRules[Risk Points],,-1)</f>
        <v>1</v>
      </c>
      <c r="P9136">
        <f>_xlfn.XLOOKUP(FraudData[[#This Row],[velocity_last_24h]],VelocityRules[Velocity Min],VelocityRules[Risk Points],,-1)</f>
        <v>0</v>
      </c>
      <c r="Q9136">
        <f>_xlfn.XLOOKUP(FraudData[[#This Row],[merchant_category]],MerchantRules[Merchant Category],MerchantRules[Risk Points],0)</f>
        <v>0</v>
      </c>
      <c r="R9136">
        <f>SUM(FraudData[[#This Row],[Amount Risk]:[Merchant Risk]])</f>
        <v>4</v>
      </c>
      <c r="S9136" t="str" cm="1">
        <f t="array" ref="S9136">_xlfn.IFS(FraudData[[#This Row],[Fraud Risk Score]]&gt;=8,"High Risk",FraudData[[#This Row],[Fraud Risk Score]]&gt;=6,"Medium Risk",TRUE,"Low Risk")</f>
        <v>Low Risk</v>
      </c>
    </row>
    <row r="9137" spans="1:19">
      <c r="A9137">
        <v>9136</v>
      </c>
      <c r="B9137">
        <v>144.62</v>
      </c>
      <c r="C9137">
        <v>21</v>
      </c>
      <c r="D9137" t="s">
        <v>50</v>
      </c>
      <c r="E9137">
        <v>1</v>
      </c>
      <c r="F9137">
        <v>0</v>
      </c>
      <c r="G9137">
        <v>88</v>
      </c>
      <c r="H9137">
        <v>1</v>
      </c>
      <c r="I9137">
        <v>64</v>
      </c>
      <c r="J9137">
        <v>0</v>
      </c>
      <c r="K9137">
        <f>_xlfn.XLOOKUP(FraudData[[#This Row],[amount]],AmountRules[Amount Min],AmountRules[Risk Points],,-1)</f>
        <v>0</v>
      </c>
      <c r="L9137">
        <f>_xlfn.XLOOKUP(FraudData[[#This Row],[transaction_hour]],TimeRules[Hour Min],TimeRules[Risk Points],,-1)</f>
        <v>0</v>
      </c>
      <c r="M9137">
        <f>_xlfn.XLOOKUP(FraudData[[#This Row],[foreign_transaction]],ForeignRules[Foreign Transaction],ForeignRules[Risk Points],0)</f>
        <v>3</v>
      </c>
      <c r="N9137">
        <f>_xlfn.XLOOKUP(FraudData[[#This Row],[location_mismatch]],Table10[Location Mismatch],Table10[Risk Points],0)</f>
        <v>0</v>
      </c>
      <c r="O9137">
        <f>_xlfn.XLOOKUP(FraudData[[#This Row],[device_trust_score]],DeviceRules[Device Min],DeviceRules[Risk Points],,-1)</f>
        <v>0</v>
      </c>
      <c r="P9137">
        <f>_xlfn.XLOOKUP(FraudData[[#This Row],[velocity_last_24h]],VelocityRules[Velocity Min],VelocityRules[Risk Points],,-1)</f>
        <v>0</v>
      </c>
      <c r="Q9137">
        <f>_xlfn.XLOOKUP(FraudData[[#This Row],[merchant_category]],MerchantRules[Merchant Category],MerchantRules[Risk Points],0)</f>
        <v>0</v>
      </c>
      <c r="R9137">
        <f>SUM(FraudData[[#This Row],[Amount Risk]:[Merchant Risk]])</f>
        <v>3</v>
      </c>
      <c r="S9137" t="str" cm="1">
        <f t="array" ref="S9137">_xlfn.IFS(FraudData[[#This Row],[Fraud Risk Score]]&gt;=8,"High Risk",FraudData[[#This Row],[Fraud Risk Score]]&gt;=6,"Medium Risk",TRUE,"Low Risk")</f>
        <v>Low Risk</v>
      </c>
    </row>
    <row r="9138" spans="1:19">
      <c r="A9138">
        <v>9137</v>
      </c>
      <c r="B9138">
        <v>194.7</v>
      </c>
      <c r="C9138">
        <v>22</v>
      </c>
      <c r="D9138" t="s">
        <v>49</v>
      </c>
      <c r="E9138">
        <v>0</v>
      </c>
      <c r="F9138">
        <v>0</v>
      </c>
      <c r="G9138">
        <v>48</v>
      </c>
      <c r="H9138">
        <v>2</v>
      </c>
      <c r="I9138">
        <v>54</v>
      </c>
      <c r="J9138">
        <v>0</v>
      </c>
      <c r="K9138">
        <f>_xlfn.XLOOKUP(FraudData[[#This Row],[amount]],AmountRules[Amount Min],AmountRules[Risk Points],,-1)</f>
        <v>0</v>
      </c>
      <c r="L9138">
        <f>_xlfn.XLOOKUP(FraudData[[#This Row],[transaction_hour]],TimeRules[Hour Min],TimeRules[Risk Points],,-1)</f>
        <v>0</v>
      </c>
      <c r="M9138">
        <f>_xlfn.XLOOKUP(FraudData[[#This Row],[foreign_transaction]],ForeignRules[Foreign Transaction],ForeignRules[Risk Points],0)</f>
        <v>0</v>
      </c>
      <c r="N9138">
        <f>_xlfn.XLOOKUP(FraudData[[#This Row],[location_mismatch]],Table10[Location Mismatch],Table10[Risk Points],0)</f>
        <v>0</v>
      </c>
      <c r="O9138">
        <f>_xlfn.XLOOKUP(FraudData[[#This Row],[device_trust_score]],DeviceRules[Device Min],DeviceRules[Risk Points],,-1)</f>
        <v>2</v>
      </c>
      <c r="P9138">
        <f>_xlfn.XLOOKUP(FraudData[[#This Row],[velocity_last_24h]],VelocityRules[Velocity Min],VelocityRules[Risk Points],,-1)</f>
        <v>0</v>
      </c>
      <c r="Q9138">
        <f>_xlfn.XLOOKUP(FraudData[[#This Row],[merchant_category]],MerchantRules[Merchant Category],MerchantRules[Risk Points],0)</f>
        <v>1</v>
      </c>
      <c r="R9138">
        <f>SUM(FraudData[[#This Row],[Amount Risk]:[Merchant Risk]])</f>
        <v>3</v>
      </c>
      <c r="S9138" t="str" cm="1">
        <f t="array" ref="S9138">_xlfn.IFS(FraudData[[#This Row],[Fraud Risk Score]]&gt;=8,"High Risk",FraudData[[#This Row],[Fraud Risk Score]]&gt;=6,"Medium Risk",TRUE,"Low Risk")</f>
        <v>Low Risk</v>
      </c>
    </row>
    <row r="9139" spans="1:19">
      <c r="A9139">
        <v>9138</v>
      </c>
      <c r="B9139">
        <v>70.19</v>
      </c>
      <c r="C9139">
        <v>5</v>
      </c>
      <c r="D9139" t="s">
        <v>49</v>
      </c>
      <c r="E9139">
        <v>0</v>
      </c>
      <c r="F9139">
        <v>0</v>
      </c>
      <c r="G9139">
        <v>40</v>
      </c>
      <c r="H9139">
        <v>2</v>
      </c>
      <c r="I9139">
        <v>40</v>
      </c>
      <c r="J9139">
        <v>0</v>
      </c>
      <c r="K9139">
        <f>_xlfn.XLOOKUP(FraudData[[#This Row],[amount]],AmountRules[Amount Min],AmountRules[Risk Points],,-1)</f>
        <v>0</v>
      </c>
      <c r="L9139">
        <f>_xlfn.XLOOKUP(FraudData[[#This Row],[transaction_hour]],TimeRules[Hour Min],TimeRules[Risk Points],,-1)</f>
        <v>0</v>
      </c>
      <c r="M9139">
        <f>_xlfn.XLOOKUP(FraudData[[#This Row],[foreign_transaction]],ForeignRules[Foreign Transaction],ForeignRules[Risk Points],0)</f>
        <v>0</v>
      </c>
      <c r="N9139">
        <f>_xlfn.XLOOKUP(FraudData[[#This Row],[location_mismatch]],Table10[Location Mismatch],Table10[Risk Points],0)</f>
        <v>0</v>
      </c>
      <c r="O9139">
        <f>_xlfn.XLOOKUP(FraudData[[#This Row],[device_trust_score]],DeviceRules[Device Min],DeviceRules[Risk Points],,-1)</f>
        <v>2</v>
      </c>
      <c r="P9139">
        <f>_xlfn.XLOOKUP(FraudData[[#This Row],[velocity_last_24h]],VelocityRules[Velocity Min],VelocityRules[Risk Points],,-1)</f>
        <v>0</v>
      </c>
      <c r="Q9139">
        <f>_xlfn.XLOOKUP(FraudData[[#This Row],[merchant_category]],MerchantRules[Merchant Category],MerchantRules[Risk Points],0)</f>
        <v>1</v>
      </c>
      <c r="R9139">
        <f>SUM(FraudData[[#This Row],[Amount Risk]:[Merchant Risk]])</f>
        <v>3</v>
      </c>
      <c r="S9139" t="str" cm="1">
        <f t="array" ref="S9139">_xlfn.IFS(FraudData[[#This Row],[Fraud Risk Score]]&gt;=8,"High Risk",FraudData[[#This Row],[Fraud Risk Score]]&gt;=6,"Medium Risk",TRUE,"Low Risk")</f>
        <v>Low Risk</v>
      </c>
    </row>
    <row r="9140" spans="1:19">
      <c r="A9140">
        <v>9139</v>
      </c>
      <c r="B9140">
        <v>118.15</v>
      </c>
      <c r="C9140">
        <v>10</v>
      </c>
      <c r="D9140" t="s">
        <v>50</v>
      </c>
      <c r="E9140">
        <v>0</v>
      </c>
      <c r="F9140">
        <v>0</v>
      </c>
      <c r="G9140">
        <v>46</v>
      </c>
      <c r="H9140">
        <v>1</v>
      </c>
      <c r="I9140">
        <v>54</v>
      </c>
      <c r="J9140">
        <v>0</v>
      </c>
      <c r="K9140">
        <f>_xlfn.XLOOKUP(FraudData[[#This Row],[amount]],AmountRules[Amount Min],AmountRules[Risk Points],,-1)</f>
        <v>0</v>
      </c>
      <c r="L9140">
        <f>_xlfn.XLOOKUP(FraudData[[#This Row],[transaction_hour]],TimeRules[Hour Min],TimeRules[Risk Points],,-1)</f>
        <v>0</v>
      </c>
      <c r="M9140">
        <f>_xlfn.XLOOKUP(FraudData[[#This Row],[foreign_transaction]],ForeignRules[Foreign Transaction],ForeignRules[Risk Points],0)</f>
        <v>0</v>
      </c>
      <c r="N9140">
        <f>_xlfn.XLOOKUP(FraudData[[#This Row],[location_mismatch]],Table10[Location Mismatch],Table10[Risk Points],0)</f>
        <v>0</v>
      </c>
      <c r="O9140">
        <f>_xlfn.XLOOKUP(FraudData[[#This Row],[device_trust_score]],DeviceRules[Device Min],DeviceRules[Risk Points],,-1)</f>
        <v>2</v>
      </c>
      <c r="P9140">
        <f>_xlfn.XLOOKUP(FraudData[[#This Row],[velocity_last_24h]],VelocityRules[Velocity Min],VelocityRules[Risk Points],,-1)</f>
        <v>0</v>
      </c>
      <c r="Q9140">
        <f>_xlfn.XLOOKUP(FraudData[[#This Row],[merchant_category]],MerchantRules[Merchant Category],MerchantRules[Risk Points],0)</f>
        <v>0</v>
      </c>
      <c r="R9140">
        <f>SUM(FraudData[[#This Row],[Amount Risk]:[Merchant Risk]])</f>
        <v>2</v>
      </c>
      <c r="S9140" t="str" cm="1">
        <f t="array" ref="S9140">_xlfn.IFS(FraudData[[#This Row],[Fraud Risk Score]]&gt;=8,"High Risk",FraudData[[#This Row],[Fraud Risk Score]]&gt;=6,"Medium Risk",TRUE,"Low Risk")</f>
        <v>Low Risk</v>
      </c>
    </row>
    <row r="9141" spans="1:19">
      <c r="A9141">
        <v>9140</v>
      </c>
      <c r="B9141">
        <v>172.92</v>
      </c>
      <c r="C9141">
        <v>2</v>
      </c>
      <c r="D9141" t="s">
        <v>47</v>
      </c>
      <c r="E9141">
        <v>0</v>
      </c>
      <c r="F9141">
        <v>0</v>
      </c>
      <c r="G9141">
        <v>71</v>
      </c>
      <c r="H9141">
        <v>5</v>
      </c>
      <c r="I9141">
        <v>48</v>
      </c>
      <c r="J9141">
        <v>0</v>
      </c>
      <c r="K9141">
        <f>_xlfn.XLOOKUP(FraudData[[#This Row],[amount]],AmountRules[Amount Min],AmountRules[Risk Points],,-1)</f>
        <v>0</v>
      </c>
      <c r="L9141">
        <f>_xlfn.XLOOKUP(FraudData[[#This Row],[transaction_hour]],TimeRules[Hour Min],TimeRules[Risk Points],,-1)</f>
        <v>3</v>
      </c>
      <c r="M9141">
        <f>_xlfn.XLOOKUP(FraudData[[#This Row],[foreign_transaction]],ForeignRules[Foreign Transaction],ForeignRules[Risk Points],0)</f>
        <v>0</v>
      </c>
      <c r="N9141">
        <f>_xlfn.XLOOKUP(FraudData[[#This Row],[location_mismatch]],Table10[Location Mismatch],Table10[Risk Points],0)</f>
        <v>0</v>
      </c>
      <c r="O9141">
        <f>_xlfn.XLOOKUP(FraudData[[#This Row],[device_trust_score]],DeviceRules[Device Min],DeviceRules[Risk Points],,-1)</f>
        <v>0</v>
      </c>
      <c r="P9141">
        <f>_xlfn.XLOOKUP(FraudData[[#This Row],[velocity_last_24h]],VelocityRules[Velocity Min],VelocityRules[Risk Points],,-1)</f>
        <v>3</v>
      </c>
      <c r="Q9141">
        <f>_xlfn.XLOOKUP(FraudData[[#This Row],[merchant_category]],MerchantRules[Merchant Category],MerchantRules[Risk Points],0)</f>
        <v>0</v>
      </c>
      <c r="R9141">
        <f>SUM(FraudData[[#This Row],[Amount Risk]:[Merchant Risk]])</f>
        <v>6</v>
      </c>
      <c r="S9141" t="str" cm="1">
        <f t="array" ref="S9141">_xlfn.IFS(FraudData[[#This Row],[Fraud Risk Score]]&gt;=8,"High Risk",FraudData[[#This Row],[Fraud Risk Score]]&gt;=6,"Medium Risk",TRUE,"Low Risk")</f>
        <v>Medium Risk</v>
      </c>
    </row>
    <row r="9142" spans="1:19">
      <c r="A9142">
        <v>9141</v>
      </c>
      <c r="B9142">
        <v>93.43</v>
      </c>
      <c r="C9142">
        <v>15</v>
      </c>
      <c r="D9142" t="s">
        <v>50</v>
      </c>
      <c r="E9142">
        <v>0</v>
      </c>
      <c r="F9142">
        <v>0</v>
      </c>
      <c r="G9142">
        <v>41</v>
      </c>
      <c r="H9142">
        <v>1</v>
      </c>
      <c r="I9142">
        <v>19</v>
      </c>
      <c r="J9142">
        <v>0</v>
      </c>
      <c r="K9142">
        <f>_xlfn.XLOOKUP(FraudData[[#This Row],[amount]],AmountRules[Amount Min],AmountRules[Risk Points],,-1)</f>
        <v>0</v>
      </c>
      <c r="L9142">
        <f>_xlfn.XLOOKUP(FraudData[[#This Row],[transaction_hour]],TimeRules[Hour Min],TimeRules[Risk Points],,-1)</f>
        <v>0</v>
      </c>
      <c r="M9142">
        <f>_xlfn.XLOOKUP(FraudData[[#This Row],[foreign_transaction]],ForeignRules[Foreign Transaction],ForeignRules[Risk Points],0)</f>
        <v>0</v>
      </c>
      <c r="N9142">
        <f>_xlfn.XLOOKUP(FraudData[[#This Row],[location_mismatch]],Table10[Location Mismatch],Table10[Risk Points],0)</f>
        <v>0</v>
      </c>
      <c r="O9142">
        <f>_xlfn.XLOOKUP(FraudData[[#This Row],[device_trust_score]],DeviceRules[Device Min],DeviceRules[Risk Points],,-1)</f>
        <v>2</v>
      </c>
      <c r="P9142">
        <f>_xlfn.XLOOKUP(FraudData[[#This Row],[velocity_last_24h]],VelocityRules[Velocity Min],VelocityRules[Risk Points],,-1)</f>
        <v>0</v>
      </c>
      <c r="Q9142">
        <f>_xlfn.XLOOKUP(FraudData[[#This Row],[merchant_category]],MerchantRules[Merchant Category],MerchantRules[Risk Points],0)</f>
        <v>0</v>
      </c>
      <c r="R9142">
        <f>SUM(FraudData[[#This Row],[Amount Risk]:[Merchant Risk]])</f>
        <v>2</v>
      </c>
      <c r="S9142" t="str" cm="1">
        <f t="array" ref="S9142">_xlfn.IFS(FraudData[[#This Row],[Fraud Risk Score]]&gt;=8,"High Risk",FraudData[[#This Row],[Fraud Risk Score]]&gt;=6,"Medium Risk",TRUE,"Low Risk")</f>
        <v>Low Risk</v>
      </c>
    </row>
    <row r="9143" spans="1:19">
      <c r="A9143">
        <v>9142</v>
      </c>
      <c r="B9143">
        <v>39.799999999999997</v>
      </c>
      <c r="C9143">
        <v>4</v>
      </c>
      <c r="D9143" t="s">
        <v>46</v>
      </c>
      <c r="E9143">
        <v>0</v>
      </c>
      <c r="F9143">
        <v>0</v>
      </c>
      <c r="G9143">
        <v>25</v>
      </c>
      <c r="H9143">
        <v>1</v>
      </c>
      <c r="I9143">
        <v>39</v>
      </c>
      <c r="J9143">
        <v>0</v>
      </c>
      <c r="K9143">
        <f>_xlfn.XLOOKUP(FraudData[[#This Row],[amount]],AmountRules[Amount Min],AmountRules[Risk Points],,-1)</f>
        <v>0</v>
      </c>
      <c r="L9143">
        <f>_xlfn.XLOOKUP(FraudData[[#This Row],[transaction_hour]],TimeRules[Hour Min],TimeRules[Risk Points],,-1)</f>
        <v>0</v>
      </c>
      <c r="M9143">
        <f>_xlfn.XLOOKUP(FraudData[[#This Row],[foreign_transaction]],ForeignRules[Foreign Transaction],ForeignRules[Risk Points],0)</f>
        <v>0</v>
      </c>
      <c r="N9143">
        <f>_xlfn.XLOOKUP(FraudData[[#This Row],[location_mismatch]],Table10[Location Mismatch],Table10[Risk Points],0)</f>
        <v>0</v>
      </c>
      <c r="O9143">
        <f>_xlfn.XLOOKUP(FraudData[[#This Row],[device_trust_score]],DeviceRules[Device Min],DeviceRules[Risk Points],,-1)</f>
        <v>3</v>
      </c>
      <c r="P9143">
        <f>_xlfn.XLOOKUP(FraudData[[#This Row],[velocity_last_24h]],VelocityRules[Velocity Min],VelocityRules[Risk Points],,-1)</f>
        <v>0</v>
      </c>
      <c r="Q9143">
        <f>_xlfn.XLOOKUP(FraudData[[#This Row],[merchant_category]],MerchantRules[Merchant Category],MerchantRules[Risk Points],0)</f>
        <v>0</v>
      </c>
      <c r="R9143">
        <f>SUM(FraudData[[#This Row],[Amount Risk]:[Merchant Risk]])</f>
        <v>3</v>
      </c>
      <c r="S9143" t="str" cm="1">
        <f t="array" ref="S9143">_xlfn.IFS(FraudData[[#This Row],[Fraud Risk Score]]&gt;=8,"High Risk",FraudData[[#This Row],[Fraud Risk Score]]&gt;=6,"Medium Risk",TRUE,"Low Risk")</f>
        <v>Low Risk</v>
      </c>
    </row>
    <row r="9144" spans="1:19">
      <c r="A9144">
        <v>9143</v>
      </c>
      <c r="B9144">
        <v>586.94000000000005</v>
      </c>
      <c r="C9144">
        <v>23</v>
      </c>
      <c r="D9144" t="s">
        <v>49</v>
      </c>
      <c r="E9144">
        <v>1</v>
      </c>
      <c r="F9144">
        <v>0</v>
      </c>
      <c r="G9144">
        <v>55</v>
      </c>
      <c r="H9144">
        <v>1</v>
      </c>
      <c r="I9144">
        <v>59</v>
      </c>
      <c r="J9144">
        <v>0</v>
      </c>
      <c r="K9144">
        <f>_xlfn.XLOOKUP(FraudData[[#This Row],[amount]],AmountRules[Amount Min],AmountRules[Risk Points],,-1)</f>
        <v>1</v>
      </c>
      <c r="L9144">
        <f>_xlfn.XLOOKUP(FraudData[[#This Row],[transaction_hour]],TimeRules[Hour Min],TimeRules[Risk Points],,-1)</f>
        <v>1</v>
      </c>
      <c r="M9144">
        <f>_xlfn.XLOOKUP(FraudData[[#This Row],[foreign_transaction]],ForeignRules[Foreign Transaction],ForeignRules[Risk Points],0)</f>
        <v>3</v>
      </c>
      <c r="N9144">
        <f>_xlfn.XLOOKUP(FraudData[[#This Row],[location_mismatch]],Table10[Location Mismatch],Table10[Risk Points],0)</f>
        <v>0</v>
      </c>
      <c r="O9144">
        <f>_xlfn.XLOOKUP(FraudData[[#This Row],[device_trust_score]],DeviceRules[Device Min],DeviceRules[Risk Points],,-1)</f>
        <v>1</v>
      </c>
      <c r="P9144">
        <f>_xlfn.XLOOKUP(FraudData[[#This Row],[velocity_last_24h]],VelocityRules[Velocity Min],VelocityRules[Risk Points],,-1)</f>
        <v>0</v>
      </c>
      <c r="Q9144">
        <f>_xlfn.XLOOKUP(FraudData[[#This Row],[merchant_category]],MerchantRules[Merchant Category],MerchantRules[Risk Points],0)</f>
        <v>1</v>
      </c>
      <c r="R9144">
        <f>SUM(FraudData[[#This Row],[Amount Risk]:[Merchant Risk]])</f>
        <v>7</v>
      </c>
      <c r="S9144" t="str" cm="1">
        <f t="array" ref="S9144">_xlfn.IFS(FraudData[[#This Row],[Fraud Risk Score]]&gt;=8,"High Risk",FraudData[[#This Row],[Fraud Risk Score]]&gt;=6,"Medium Risk",TRUE,"Low Risk")</f>
        <v>Medium Risk</v>
      </c>
    </row>
    <row r="9145" spans="1:19">
      <c r="A9145">
        <v>9144</v>
      </c>
      <c r="B9145">
        <v>128.94</v>
      </c>
      <c r="C9145">
        <v>21</v>
      </c>
      <c r="D9145" t="s">
        <v>46</v>
      </c>
      <c r="E9145">
        <v>0</v>
      </c>
      <c r="F9145">
        <v>1</v>
      </c>
      <c r="G9145">
        <v>36</v>
      </c>
      <c r="H9145">
        <v>3</v>
      </c>
      <c r="I9145">
        <v>21</v>
      </c>
      <c r="J9145">
        <v>0</v>
      </c>
      <c r="K9145">
        <f>_xlfn.XLOOKUP(FraudData[[#This Row],[amount]],AmountRules[Amount Min],AmountRules[Risk Points],,-1)</f>
        <v>0</v>
      </c>
      <c r="L9145">
        <f>_xlfn.XLOOKUP(FraudData[[#This Row],[transaction_hour]],TimeRules[Hour Min],TimeRules[Risk Points],,-1)</f>
        <v>0</v>
      </c>
      <c r="M9145">
        <f>_xlfn.XLOOKUP(FraudData[[#This Row],[foreign_transaction]],ForeignRules[Foreign Transaction],ForeignRules[Risk Points],0)</f>
        <v>0</v>
      </c>
      <c r="N9145">
        <f>_xlfn.XLOOKUP(FraudData[[#This Row],[location_mismatch]],Table10[Location Mismatch],Table10[Risk Points],0)</f>
        <v>3</v>
      </c>
      <c r="O9145">
        <f>_xlfn.XLOOKUP(FraudData[[#This Row],[device_trust_score]],DeviceRules[Device Min],DeviceRules[Risk Points],,-1)</f>
        <v>2</v>
      </c>
      <c r="P9145">
        <f>_xlfn.XLOOKUP(FraudData[[#This Row],[velocity_last_24h]],VelocityRules[Velocity Min],VelocityRules[Risk Points],,-1)</f>
        <v>0</v>
      </c>
      <c r="Q9145">
        <f>_xlfn.XLOOKUP(FraudData[[#This Row],[merchant_category]],MerchantRules[Merchant Category],MerchantRules[Risk Points],0)</f>
        <v>0</v>
      </c>
      <c r="R9145">
        <f>SUM(FraudData[[#This Row],[Amount Risk]:[Merchant Risk]])</f>
        <v>5</v>
      </c>
      <c r="S9145" t="str" cm="1">
        <f t="array" ref="S9145">_xlfn.IFS(FraudData[[#This Row],[Fraud Risk Score]]&gt;=8,"High Risk",FraudData[[#This Row],[Fraud Risk Score]]&gt;=6,"Medium Risk",TRUE,"Low Risk")</f>
        <v>Low Risk</v>
      </c>
    </row>
    <row r="9146" spans="1:19">
      <c r="A9146">
        <v>9145</v>
      </c>
      <c r="B9146">
        <v>238.31</v>
      </c>
      <c r="C9146">
        <v>1</v>
      </c>
      <c r="D9146" t="s">
        <v>46</v>
      </c>
      <c r="E9146">
        <v>0</v>
      </c>
      <c r="F9146">
        <v>0</v>
      </c>
      <c r="G9146">
        <v>44</v>
      </c>
      <c r="H9146">
        <v>2</v>
      </c>
      <c r="I9146">
        <v>50</v>
      </c>
      <c r="J9146">
        <v>0</v>
      </c>
      <c r="K9146">
        <f>_xlfn.XLOOKUP(FraudData[[#This Row],[amount]],AmountRules[Amount Min],AmountRules[Risk Points],,-1)</f>
        <v>0</v>
      </c>
      <c r="L9146">
        <f>_xlfn.XLOOKUP(FraudData[[#This Row],[transaction_hour]],TimeRules[Hour Min],TimeRules[Risk Points],,-1)</f>
        <v>3</v>
      </c>
      <c r="M9146">
        <f>_xlfn.XLOOKUP(FraudData[[#This Row],[foreign_transaction]],ForeignRules[Foreign Transaction],ForeignRules[Risk Points],0)</f>
        <v>0</v>
      </c>
      <c r="N9146">
        <f>_xlfn.XLOOKUP(FraudData[[#This Row],[location_mismatch]],Table10[Location Mismatch],Table10[Risk Points],0)</f>
        <v>0</v>
      </c>
      <c r="O9146">
        <f>_xlfn.XLOOKUP(FraudData[[#This Row],[device_trust_score]],DeviceRules[Device Min],DeviceRules[Risk Points],,-1)</f>
        <v>2</v>
      </c>
      <c r="P9146">
        <f>_xlfn.XLOOKUP(FraudData[[#This Row],[velocity_last_24h]],VelocityRules[Velocity Min],VelocityRules[Risk Points],,-1)</f>
        <v>0</v>
      </c>
      <c r="Q9146">
        <f>_xlfn.XLOOKUP(FraudData[[#This Row],[merchant_category]],MerchantRules[Merchant Category],MerchantRules[Risk Points],0)</f>
        <v>0</v>
      </c>
      <c r="R9146">
        <f>SUM(FraudData[[#This Row],[Amount Risk]:[Merchant Risk]])</f>
        <v>5</v>
      </c>
      <c r="S9146" t="str" cm="1">
        <f t="array" ref="S9146">_xlfn.IFS(FraudData[[#This Row],[Fraud Risk Score]]&gt;=8,"High Risk",FraudData[[#This Row],[Fraud Risk Score]]&gt;=6,"Medium Risk",TRUE,"Low Risk")</f>
        <v>Low Risk</v>
      </c>
    </row>
    <row r="9147" spans="1:19">
      <c r="A9147">
        <v>9146</v>
      </c>
      <c r="B9147">
        <v>95.29</v>
      </c>
      <c r="C9147">
        <v>14</v>
      </c>
      <c r="D9147" t="s">
        <v>49</v>
      </c>
      <c r="E9147">
        <v>0</v>
      </c>
      <c r="F9147">
        <v>0</v>
      </c>
      <c r="G9147">
        <v>43</v>
      </c>
      <c r="H9147">
        <v>4</v>
      </c>
      <c r="I9147">
        <v>39</v>
      </c>
      <c r="J9147">
        <v>0</v>
      </c>
      <c r="K9147">
        <f>_xlfn.XLOOKUP(FraudData[[#This Row],[amount]],AmountRules[Amount Min],AmountRules[Risk Points],,-1)</f>
        <v>0</v>
      </c>
      <c r="L9147">
        <f>_xlfn.XLOOKUP(FraudData[[#This Row],[transaction_hour]],TimeRules[Hour Min],TimeRules[Risk Points],,-1)</f>
        <v>0</v>
      </c>
      <c r="M9147">
        <f>_xlfn.XLOOKUP(FraudData[[#This Row],[foreign_transaction]],ForeignRules[Foreign Transaction],ForeignRules[Risk Points],0)</f>
        <v>0</v>
      </c>
      <c r="N9147">
        <f>_xlfn.XLOOKUP(FraudData[[#This Row],[location_mismatch]],Table10[Location Mismatch],Table10[Risk Points],0)</f>
        <v>0</v>
      </c>
      <c r="O9147">
        <f>_xlfn.XLOOKUP(FraudData[[#This Row],[device_trust_score]],DeviceRules[Device Min],DeviceRules[Risk Points],,-1)</f>
        <v>2</v>
      </c>
      <c r="P9147">
        <f>_xlfn.XLOOKUP(FraudData[[#This Row],[velocity_last_24h]],VelocityRules[Velocity Min],VelocityRules[Risk Points],,-1)</f>
        <v>0</v>
      </c>
      <c r="Q9147">
        <f>_xlfn.XLOOKUP(FraudData[[#This Row],[merchant_category]],MerchantRules[Merchant Category],MerchantRules[Risk Points],0)</f>
        <v>1</v>
      </c>
      <c r="R9147">
        <f>SUM(FraudData[[#This Row],[Amount Risk]:[Merchant Risk]])</f>
        <v>3</v>
      </c>
      <c r="S9147" t="str" cm="1">
        <f t="array" ref="S9147">_xlfn.IFS(FraudData[[#This Row],[Fraud Risk Score]]&gt;=8,"High Risk",FraudData[[#This Row],[Fraud Risk Score]]&gt;=6,"Medium Risk",TRUE,"Low Risk")</f>
        <v>Low Risk</v>
      </c>
    </row>
    <row r="9148" spans="1:19">
      <c r="A9148">
        <v>9147</v>
      </c>
      <c r="B9148">
        <v>78.97</v>
      </c>
      <c r="C9148">
        <v>15</v>
      </c>
      <c r="D9148" t="s">
        <v>50</v>
      </c>
      <c r="E9148">
        <v>1</v>
      </c>
      <c r="F9148">
        <v>0</v>
      </c>
      <c r="G9148">
        <v>29</v>
      </c>
      <c r="H9148">
        <v>3</v>
      </c>
      <c r="I9148">
        <v>48</v>
      </c>
      <c r="J9148">
        <v>0</v>
      </c>
      <c r="K9148">
        <f>_xlfn.XLOOKUP(FraudData[[#This Row],[amount]],AmountRules[Amount Min],AmountRules[Risk Points],,-1)</f>
        <v>0</v>
      </c>
      <c r="L9148">
        <f>_xlfn.XLOOKUP(FraudData[[#This Row],[transaction_hour]],TimeRules[Hour Min],TimeRules[Risk Points],,-1)</f>
        <v>0</v>
      </c>
      <c r="M9148">
        <f>_xlfn.XLOOKUP(FraudData[[#This Row],[foreign_transaction]],ForeignRules[Foreign Transaction],ForeignRules[Risk Points],0)</f>
        <v>3</v>
      </c>
      <c r="N9148">
        <f>_xlfn.XLOOKUP(FraudData[[#This Row],[location_mismatch]],Table10[Location Mismatch],Table10[Risk Points],0)</f>
        <v>0</v>
      </c>
      <c r="O9148">
        <f>_xlfn.XLOOKUP(FraudData[[#This Row],[device_trust_score]],DeviceRules[Device Min],DeviceRules[Risk Points],,-1)</f>
        <v>3</v>
      </c>
      <c r="P9148">
        <f>_xlfn.XLOOKUP(FraudData[[#This Row],[velocity_last_24h]],VelocityRules[Velocity Min],VelocityRules[Risk Points],,-1)</f>
        <v>0</v>
      </c>
      <c r="Q9148">
        <f>_xlfn.XLOOKUP(FraudData[[#This Row],[merchant_category]],MerchantRules[Merchant Category],MerchantRules[Risk Points],0)</f>
        <v>0</v>
      </c>
      <c r="R9148">
        <f>SUM(FraudData[[#This Row],[Amount Risk]:[Merchant Risk]])</f>
        <v>6</v>
      </c>
      <c r="S9148" t="str" cm="1">
        <f t="array" ref="S9148">_xlfn.IFS(FraudData[[#This Row],[Fraud Risk Score]]&gt;=8,"High Risk",FraudData[[#This Row],[Fraud Risk Score]]&gt;=6,"Medium Risk",TRUE,"Low Risk")</f>
        <v>Medium Risk</v>
      </c>
    </row>
    <row r="9149" spans="1:19">
      <c r="A9149">
        <v>9148</v>
      </c>
      <c r="B9149">
        <v>94.11</v>
      </c>
      <c r="C9149">
        <v>6</v>
      </c>
      <c r="D9149" t="s">
        <v>48</v>
      </c>
      <c r="E9149">
        <v>0</v>
      </c>
      <c r="F9149">
        <v>0</v>
      </c>
      <c r="G9149">
        <v>39</v>
      </c>
      <c r="H9149">
        <v>4</v>
      </c>
      <c r="I9149">
        <v>29</v>
      </c>
      <c r="J9149">
        <v>0</v>
      </c>
      <c r="K9149">
        <f>_xlfn.XLOOKUP(FraudData[[#This Row],[amount]],AmountRules[Amount Min],AmountRules[Risk Points],,-1)</f>
        <v>0</v>
      </c>
      <c r="L9149">
        <f>_xlfn.XLOOKUP(FraudData[[#This Row],[transaction_hour]],TimeRules[Hour Min],TimeRules[Risk Points],,-1)</f>
        <v>0</v>
      </c>
      <c r="M9149">
        <f>_xlfn.XLOOKUP(FraudData[[#This Row],[foreign_transaction]],ForeignRules[Foreign Transaction],ForeignRules[Risk Points],0)</f>
        <v>0</v>
      </c>
      <c r="N9149">
        <f>_xlfn.XLOOKUP(FraudData[[#This Row],[location_mismatch]],Table10[Location Mismatch],Table10[Risk Points],0)</f>
        <v>0</v>
      </c>
      <c r="O9149">
        <f>_xlfn.XLOOKUP(FraudData[[#This Row],[device_trust_score]],DeviceRules[Device Min],DeviceRules[Risk Points],,-1)</f>
        <v>2</v>
      </c>
      <c r="P9149">
        <f>_xlfn.XLOOKUP(FraudData[[#This Row],[velocity_last_24h]],VelocityRules[Velocity Min],VelocityRules[Risk Points],,-1)</f>
        <v>0</v>
      </c>
      <c r="Q9149">
        <f>_xlfn.XLOOKUP(FraudData[[#This Row],[merchant_category]],MerchantRules[Merchant Category],MerchantRules[Risk Points],0)</f>
        <v>0</v>
      </c>
      <c r="R9149">
        <f>SUM(FraudData[[#This Row],[Amount Risk]:[Merchant Risk]])</f>
        <v>2</v>
      </c>
      <c r="S9149" t="str" cm="1">
        <f t="array" ref="S9149">_xlfn.IFS(FraudData[[#This Row],[Fraud Risk Score]]&gt;=8,"High Risk",FraudData[[#This Row],[Fraud Risk Score]]&gt;=6,"Medium Risk",TRUE,"Low Risk")</f>
        <v>Low Risk</v>
      </c>
    </row>
    <row r="9150" spans="1:19">
      <c r="A9150">
        <v>9149</v>
      </c>
      <c r="B9150">
        <v>94.73</v>
      </c>
      <c r="C9150">
        <v>15</v>
      </c>
      <c r="D9150" t="s">
        <v>46</v>
      </c>
      <c r="E9150">
        <v>0</v>
      </c>
      <c r="F9150">
        <v>0</v>
      </c>
      <c r="G9150">
        <v>49</v>
      </c>
      <c r="H9150">
        <v>2</v>
      </c>
      <c r="I9150">
        <v>50</v>
      </c>
      <c r="J9150">
        <v>0</v>
      </c>
      <c r="K9150">
        <f>_xlfn.XLOOKUP(FraudData[[#This Row],[amount]],AmountRules[Amount Min],AmountRules[Risk Points],,-1)</f>
        <v>0</v>
      </c>
      <c r="L9150">
        <f>_xlfn.XLOOKUP(FraudData[[#This Row],[transaction_hour]],TimeRules[Hour Min],TimeRules[Risk Points],,-1)</f>
        <v>0</v>
      </c>
      <c r="M9150">
        <f>_xlfn.XLOOKUP(FraudData[[#This Row],[foreign_transaction]],ForeignRules[Foreign Transaction],ForeignRules[Risk Points],0)</f>
        <v>0</v>
      </c>
      <c r="N9150">
        <f>_xlfn.XLOOKUP(FraudData[[#This Row],[location_mismatch]],Table10[Location Mismatch],Table10[Risk Points],0)</f>
        <v>0</v>
      </c>
      <c r="O9150">
        <f>_xlfn.XLOOKUP(FraudData[[#This Row],[device_trust_score]],DeviceRules[Device Min],DeviceRules[Risk Points],,-1)</f>
        <v>2</v>
      </c>
      <c r="P9150">
        <f>_xlfn.XLOOKUP(FraudData[[#This Row],[velocity_last_24h]],VelocityRules[Velocity Min],VelocityRules[Risk Points],,-1)</f>
        <v>0</v>
      </c>
      <c r="Q9150">
        <f>_xlfn.XLOOKUP(FraudData[[#This Row],[merchant_category]],MerchantRules[Merchant Category],MerchantRules[Risk Points],0)</f>
        <v>0</v>
      </c>
      <c r="R9150">
        <f>SUM(FraudData[[#This Row],[Amount Risk]:[Merchant Risk]])</f>
        <v>2</v>
      </c>
      <c r="S9150" t="str" cm="1">
        <f t="array" ref="S9150">_xlfn.IFS(FraudData[[#This Row],[Fraud Risk Score]]&gt;=8,"High Risk",FraudData[[#This Row],[Fraud Risk Score]]&gt;=6,"Medium Risk",TRUE,"Low Risk")</f>
        <v>Low Risk</v>
      </c>
    </row>
    <row r="9151" spans="1:19">
      <c r="A9151">
        <v>9150</v>
      </c>
      <c r="B9151">
        <v>141.41999999999999</v>
      </c>
      <c r="C9151">
        <v>23</v>
      </c>
      <c r="D9151" t="s">
        <v>50</v>
      </c>
      <c r="E9151">
        <v>1</v>
      </c>
      <c r="F9151">
        <v>0</v>
      </c>
      <c r="G9151">
        <v>59</v>
      </c>
      <c r="H9151">
        <v>3</v>
      </c>
      <c r="I9151">
        <v>37</v>
      </c>
      <c r="J9151">
        <v>0</v>
      </c>
      <c r="K9151">
        <f>_xlfn.XLOOKUP(FraudData[[#This Row],[amount]],AmountRules[Amount Min],AmountRules[Risk Points],,-1)</f>
        <v>0</v>
      </c>
      <c r="L9151">
        <f>_xlfn.XLOOKUP(FraudData[[#This Row],[transaction_hour]],TimeRules[Hour Min],TimeRules[Risk Points],,-1)</f>
        <v>1</v>
      </c>
      <c r="M9151">
        <f>_xlfn.XLOOKUP(FraudData[[#This Row],[foreign_transaction]],ForeignRules[Foreign Transaction],ForeignRules[Risk Points],0)</f>
        <v>3</v>
      </c>
      <c r="N9151">
        <f>_xlfn.XLOOKUP(FraudData[[#This Row],[location_mismatch]],Table10[Location Mismatch],Table10[Risk Points],0)</f>
        <v>0</v>
      </c>
      <c r="O9151">
        <f>_xlfn.XLOOKUP(FraudData[[#This Row],[device_trust_score]],DeviceRules[Device Min],DeviceRules[Risk Points],,-1)</f>
        <v>1</v>
      </c>
      <c r="P9151">
        <f>_xlfn.XLOOKUP(FraudData[[#This Row],[velocity_last_24h]],VelocityRules[Velocity Min],VelocityRules[Risk Points],,-1)</f>
        <v>0</v>
      </c>
      <c r="Q9151">
        <f>_xlfn.XLOOKUP(FraudData[[#This Row],[merchant_category]],MerchantRules[Merchant Category],MerchantRules[Risk Points],0)</f>
        <v>0</v>
      </c>
      <c r="R9151">
        <f>SUM(FraudData[[#This Row],[Amount Risk]:[Merchant Risk]])</f>
        <v>5</v>
      </c>
      <c r="S9151" t="str" cm="1">
        <f t="array" ref="S9151">_xlfn.IFS(FraudData[[#This Row],[Fraud Risk Score]]&gt;=8,"High Risk",FraudData[[#This Row],[Fraud Risk Score]]&gt;=6,"Medium Risk",TRUE,"Low Risk")</f>
        <v>Low Risk</v>
      </c>
    </row>
    <row r="9152" spans="1:19">
      <c r="A9152">
        <v>9151</v>
      </c>
      <c r="B9152">
        <v>141.13999999999999</v>
      </c>
      <c r="C9152">
        <v>3</v>
      </c>
      <c r="D9152" t="s">
        <v>48</v>
      </c>
      <c r="E9152">
        <v>0</v>
      </c>
      <c r="F9152">
        <v>0</v>
      </c>
      <c r="G9152">
        <v>79</v>
      </c>
      <c r="H9152">
        <v>0</v>
      </c>
      <c r="I9152">
        <v>58</v>
      </c>
      <c r="J9152">
        <v>0</v>
      </c>
      <c r="K9152">
        <f>_xlfn.XLOOKUP(FraudData[[#This Row],[amount]],AmountRules[Amount Min],AmountRules[Risk Points],,-1)</f>
        <v>0</v>
      </c>
      <c r="L9152">
        <f>_xlfn.XLOOKUP(FraudData[[#This Row],[transaction_hour]],TimeRules[Hour Min],TimeRules[Risk Points],,-1)</f>
        <v>3</v>
      </c>
      <c r="M9152">
        <f>_xlfn.XLOOKUP(FraudData[[#This Row],[foreign_transaction]],ForeignRules[Foreign Transaction],ForeignRules[Risk Points],0)</f>
        <v>0</v>
      </c>
      <c r="N9152">
        <f>_xlfn.XLOOKUP(FraudData[[#This Row],[location_mismatch]],Table10[Location Mismatch],Table10[Risk Points],0)</f>
        <v>0</v>
      </c>
      <c r="O9152">
        <f>_xlfn.XLOOKUP(FraudData[[#This Row],[device_trust_score]],DeviceRules[Device Min],DeviceRules[Risk Points],,-1)</f>
        <v>0</v>
      </c>
      <c r="P9152">
        <f>_xlfn.XLOOKUP(FraudData[[#This Row],[velocity_last_24h]],VelocityRules[Velocity Min],VelocityRules[Risk Points],,-1)</f>
        <v>0</v>
      </c>
      <c r="Q9152">
        <f>_xlfn.XLOOKUP(FraudData[[#This Row],[merchant_category]],MerchantRules[Merchant Category],MerchantRules[Risk Points],0)</f>
        <v>0</v>
      </c>
      <c r="R9152">
        <f>SUM(FraudData[[#This Row],[Amount Risk]:[Merchant Risk]])</f>
        <v>3</v>
      </c>
      <c r="S9152" t="str" cm="1">
        <f t="array" ref="S9152">_xlfn.IFS(FraudData[[#This Row],[Fraud Risk Score]]&gt;=8,"High Risk",FraudData[[#This Row],[Fraud Risk Score]]&gt;=6,"Medium Risk",TRUE,"Low Risk")</f>
        <v>Low Risk</v>
      </c>
    </row>
    <row r="9153" spans="1:19">
      <c r="A9153">
        <v>9152</v>
      </c>
      <c r="B9153">
        <v>123.74</v>
      </c>
      <c r="C9153">
        <v>15</v>
      </c>
      <c r="D9153" t="s">
        <v>46</v>
      </c>
      <c r="E9153">
        <v>0</v>
      </c>
      <c r="F9153">
        <v>0</v>
      </c>
      <c r="G9153">
        <v>87</v>
      </c>
      <c r="H9153">
        <v>2</v>
      </c>
      <c r="I9153">
        <v>26</v>
      </c>
      <c r="J9153">
        <v>0</v>
      </c>
      <c r="K9153">
        <f>_xlfn.XLOOKUP(FraudData[[#This Row],[amount]],AmountRules[Amount Min],AmountRules[Risk Points],,-1)</f>
        <v>0</v>
      </c>
      <c r="L9153">
        <f>_xlfn.XLOOKUP(FraudData[[#This Row],[transaction_hour]],TimeRules[Hour Min],TimeRules[Risk Points],,-1)</f>
        <v>0</v>
      </c>
      <c r="M9153">
        <f>_xlfn.XLOOKUP(FraudData[[#This Row],[foreign_transaction]],ForeignRules[Foreign Transaction],ForeignRules[Risk Points],0)</f>
        <v>0</v>
      </c>
      <c r="N9153">
        <f>_xlfn.XLOOKUP(FraudData[[#This Row],[location_mismatch]],Table10[Location Mismatch],Table10[Risk Points],0)</f>
        <v>0</v>
      </c>
      <c r="O9153">
        <f>_xlfn.XLOOKUP(FraudData[[#This Row],[device_trust_score]],DeviceRules[Device Min],DeviceRules[Risk Points],,-1)</f>
        <v>0</v>
      </c>
      <c r="P9153">
        <f>_xlfn.XLOOKUP(FraudData[[#This Row],[velocity_last_24h]],VelocityRules[Velocity Min],VelocityRules[Risk Points],,-1)</f>
        <v>0</v>
      </c>
      <c r="Q9153">
        <f>_xlfn.XLOOKUP(FraudData[[#This Row],[merchant_category]],MerchantRules[Merchant Category],MerchantRules[Risk Points],0)</f>
        <v>0</v>
      </c>
      <c r="R9153">
        <f>SUM(FraudData[[#This Row],[Amount Risk]:[Merchant Risk]])</f>
        <v>0</v>
      </c>
      <c r="S9153" t="str" cm="1">
        <f t="array" ref="S9153">_xlfn.IFS(FraudData[[#This Row],[Fraud Risk Score]]&gt;=8,"High Risk",FraudData[[#This Row],[Fraud Risk Score]]&gt;=6,"Medium Risk",TRUE,"Low Risk")</f>
        <v>Low Risk</v>
      </c>
    </row>
    <row r="9154" spans="1:19">
      <c r="A9154">
        <v>9153</v>
      </c>
      <c r="B9154">
        <v>26.06</v>
      </c>
      <c r="C9154">
        <v>16</v>
      </c>
      <c r="D9154" t="s">
        <v>50</v>
      </c>
      <c r="E9154">
        <v>0</v>
      </c>
      <c r="F9154">
        <v>1</v>
      </c>
      <c r="G9154">
        <v>71</v>
      </c>
      <c r="H9154">
        <v>3</v>
      </c>
      <c r="I9154">
        <v>65</v>
      </c>
      <c r="J9154">
        <v>0</v>
      </c>
      <c r="K9154">
        <f>_xlfn.XLOOKUP(FraudData[[#This Row],[amount]],AmountRules[Amount Min],AmountRules[Risk Points],,-1)</f>
        <v>0</v>
      </c>
      <c r="L9154">
        <f>_xlfn.XLOOKUP(FraudData[[#This Row],[transaction_hour]],TimeRules[Hour Min],TimeRules[Risk Points],,-1)</f>
        <v>0</v>
      </c>
      <c r="M9154">
        <f>_xlfn.XLOOKUP(FraudData[[#This Row],[foreign_transaction]],ForeignRules[Foreign Transaction],ForeignRules[Risk Points],0)</f>
        <v>0</v>
      </c>
      <c r="N9154">
        <f>_xlfn.XLOOKUP(FraudData[[#This Row],[location_mismatch]],Table10[Location Mismatch],Table10[Risk Points],0)</f>
        <v>3</v>
      </c>
      <c r="O9154">
        <f>_xlfn.XLOOKUP(FraudData[[#This Row],[device_trust_score]],DeviceRules[Device Min],DeviceRules[Risk Points],,-1)</f>
        <v>0</v>
      </c>
      <c r="P9154">
        <f>_xlfn.XLOOKUP(FraudData[[#This Row],[velocity_last_24h]],VelocityRules[Velocity Min],VelocityRules[Risk Points],,-1)</f>
        <v>0</v>
      </c>
      <c r="Q9154">
        <f>_xlfn.XLOOKUP(FraudData[[#This Row],[merchant_category]],MerchantRules[Merchant Category],MerchantRules[Risk Points],0)</f>
        <v>0</v>
      </c>
      <c r="R9154">
        <f>SUM(FraudData[[#This Row],[Amount Risk]:[Merchant Risk]])</f>
        <v>3</v>
      </c>
      <c r="S9154" t="str" cm="1">
        <f t="array" ref="S9154">_xlfn.IFS(FraudData[[#This Row],[Fraud Risk Score]]&gt;=8,"High Risk",FraudData[[#This Row],[Fraud Risk Score]]&gt;=6,"Medium Risk",TRUE,"Low Risk")</f>
        <v>Low Risk</v>
      </c>
    </row>
    <row r="9155" spans="1:19">
      <c r="A9155">
        <v>9154</v>
      </c>
      <c r="B9155">
        <v>123.36</v>
      </c>
      <c r="C9155">
        <v>1</v>
      </c>
      <c r="D9155" t="s">
        <v>46</v>
      </c>
      <c r="E9155">
        <v>0</v>
      </c>
      <c r="F9155">
        <v>0</v>
      </c>
      <c r="G9155">
        <v>91</v>
      </c>
      <c r="H9155">
        <v>3</v>
      </c>
      <c r="I9155">
        <v>40</v>
      </c>
      <c r="J9155">
        <v>0</v>
      </c>
      <c r="K9155">
        <f>_xlfn.XLOOKUP(FraudData[[#This Row],[amount]],AmountRules[Amount Min],AmountRules[Risk Points],,-1)</f>
        <v>0</v>
      </c>
      <c r="L9155">
        <f>_xlfn.XLOOKUP(FraudData[[#This Row],[transaction_hour]],TimeRules[Hour Min],TimeRules[Risk Points],,-1)</f>
        <v>3</v>
      </c>
      <c r="M9155">
        <f>_xlfn.XLOOKUP(FraudData[[#This Row],[foreign_transaction]],ForeignRules[Foreign Transaction],ForeignRules[Risk Points],0)</f>
        <v>0</v>
      </c>
      <c r="N9155">
        <f>_xlfn.XLOOKUP(FraudData[[#This Row],[location_mismatch]],Table10[Location Mismatch],Table10[Risk Points],0)</f>
        <v>0</v>
      </c>
      <c r="O9155">
        <f>_xlfn.XLOOKUP(FraudData[[#This Row],[device_trust_score]],DeviceRules[Device Min],DeviceRules[Risk Points],,-1)</f>
        <v>0</v>
      </c>
      <c r="P9155">
        <f>_xlfn.XLOOKUP(FraudData[[#This Row],[velocity_last_24h]],VelocityRules[Velocity Min],VelocityRules[Risk Points],,-1)</f>
        <v>0</v>
      </c>
      <c r="Q9155">
        <f>_xlfn.XLOOKUP(FraudData[[#This Row],[merchant_category]],MerchantRules[Merchant Category],MerchantRules[Risk Points],0)</f>
        <v>0</v>
      </c>
      <c r="R9155">
        <f>SUM(FraudData[[#This Row],[Amount Risk]:[Merchant Risk]])</f>
        <v>3</v>
      </c>
      <c r="S9155" t="str" cm="1">
        <f t="array" ref="S9155">_xlfn.IFS(FraudData[[#This Row],[Fraud Risk Score]]&gt;=8,"High Risk",FraudData[[#This Row],[Fraud Risk Score]]&gt;=6,"Medium Risk",TRUE,"Low Risk")</f>
        <v>Low Risk</v>
      </c>
    </row>
    <row r="9156" spans="1:19">
      <c r="A9156">
        <v>9155</v>
      </c>
      <c r="B9156">
        <v>33.35</v>
      </c>
      <c r="C9156">
        <v>15</v>
      </c>
      <c r="D9156" t="s">
        <v>50</v>
      </c>
      <c r="E9156">
        <v>0</v>
      </c>
      <c r="F9156">
        <v>0</v>
      </c>
      <c r="G9156">
        <v>88</v>
      </c>
      <c r="H9156">
        <v>2</v>
      </c>
      <c r="I9156">
        <v>50</v>
      </c>
      <c r="J9156">
        <v>0</v>
      </c>
      <c r="K9156">
        <f>_xlfn.XLOOKUP(FraudData[[#This Row],[amount]],AmountRules[Amount Min],AmountRules[Risk Points],,-1)</f>
        <v>0</v>
      </c>
      <c r="L9156">
        <f>_xlfn.XLOOKUP(FraudData[[#This Row],[transaction_hour]],TimeRules[Hour Min],TimeRules[Risk Points],,-1)</f>
        <v>0</v>
      </c>
      <c r="M9156">
        <f>_xlfn.XLOOKUP(FraudData[[#This Row],[foreign_transaction]],ForeignRules[Foreign Transaction],ForeignRules[Risk Points],0)</f>
        <v>0</v>
      </c>
      <c r="N9156">
        <f>_xlfn.XLOOKUP(FraudData[[#This Row],[location_mismatch]],Table10[Location Mismatch],Table10[Risk Points],0)</f>
        <v>0</v>
      </c>
      <c r="O9156">
        <f>_xlfn.XLOOKUP(FraudData[[#This Row],[device_trust_score]],DeviceRules[Device Min],DeviceRules[Risk Points],,-1)</f>
        <v>0</v>
      </c>
      <c r="P9156">
        <f>_xlfn.XLOOKUP(FraudData[[#This Row],[velocity_last_24h]],VelocityRules[Velocity Min],VelocityRules[Risk Points],,-1)</f>
        <v>0</v>
      </c>
      <c r="Q9156">
        <f>_xlfn.XLOOKUP(FraudData[[#This Row],[merchant_category]],MerchantRules[Merchant Category],MerchantRules[Risk Points],0)</f>
        <v>0</v>
      </c>
      <c r="R9156">
        <f>SUM(FraudData[[#This Row],[Amount Risk]:[Merchant Risk]])</f>
        <v>0</v>
      </c>
      <c r="S9156" t="str" cm="1">
        <f t="array" ref="S9156">_xlfn.IFS(FraudData[[#This Row],[Fraud Risk Score]]&gt;=8,"High Risk",FraudData[[#This Row],[Fraud Risk Score]]&gt;=6,"Medium Risk",TRUE,"Low Risk")</f>
        <v>Low Risk</v>
      </c>
    </row>
    <row r="9157" spans="1:19">
      <c r="A9157">
        <v>9156</v>
      </c>
      <c r="B9157">
        <v>24.27</v>
      </c>
      <c r="C9157">
        <v>3</v>
      </c>
      <c r="D9157" t="s">
        <v>47</v>
      </c>
      <c r="E9157">
        <v>0</v>
      </c>
      <c r="F9157">
        <v>0</v>
      </c>
      <c r="G9157">
        <v>46</v>
      </c>
      <c r="H9157">
        <v>2</v>
      </c>
      <c r="I9157">
        <v>36</v>
      </c>
      <c r="J9157">
        <v>0</v>
      </c>
      <c r="K9157">
        <f>_xlfn.XLOOKUP(FraudData[[#This Row],[amount]],AmountRules[Amount Min],AmountRules[Risk Points],,-1)</f>
        <v>0</v>
      </c>
      <c r="L9157">
        <f>_xlfn.XLOOKUP(FraudData[[#This Row],[transaction_hour]],TimeRules[Hour Min],TimeRules[Risk Points],,-1)</f>
        <v>3</v>
      </c>
      <c r="M9157">
        <f>_xlfn.XLOOKUP(FraudData[[#This Row],[foreign_transaction]],ForeignRules[Foreign Transaction],ForeignRules[Risk Points],0)</f>
        <v>0</v>
      </c>
      <c r="N9157">
        <f>_xlfn.XLOOKUP(FraudData[[#This Row],[location_mismatch]],Table10[Location Mismatch],Table10[Risk Points],0)</f>
        <v>0</v>
      </c>
      <c r="O9157">
        <f>_xlfn.XLOOKUP(FraudData[[#This Row],[device_trust_score]],DeviceRules[Device Min],DeviceRules[Risk Points],,-1)</f>
        <v>2</v>
      </c>
      <c r="P9157">
        <f>_xlfn.XLOOKUP(FraudData[[#This Row],[velocity_last_24h]],VelocityRules[Velocity Min],VelocityRules[Risk Points],,-1)</f>
        <v>0</v>
      </c>
      <c r="Q9157">
        <f>_xlfn.XLOOKUP(FraudData[[#This Row],[merchant_category]],MerchantRules[Merchant Category],MerchantRules[Risk Points],0)</f>
        <v>0</v>
      </c>
      <c r="R9157">
        <f>SUM(FraudData[[#This Row],[Amount Risk]:[Merchant Risk]])</f>
        <v>5</v>
      </c>
      <c r="S9157" t="str" cm="1">
        <f t="array" ref="S9157">_xlfn.IFS(FraudData[[#This Row],[Fraud Risk Score]]&gt;=8,"High Risk",FraudData[[#This Row],[Fraud Risk Score]]&gt;=6,"Medium Risk",TRUE,"Low Risk")</f>
        <v>Low Risk</v>
      </c>
    </row>
    <row r="9158" spans="1:19">
      <c r="A9158">
        <v>9157</v>
      </c>
      <c r="B9158">
        <v>485.6</v>
      </c>
      <c r="C9158">
        <v>6</v>
      </c>
      <c r="D9158" t="s">
        <v>47</v>
      </c>
      <c r="E9158">
        <v>0</v>
      </c>
      <c r="F9158">
        <v>0</v>
      </c>
      <c r="G9158">
        <v>93</v>
      </c>
      <c r="H9158">
        <v>3</v>
      </c>
      <c r="I9158">
        <v>50</v>
      </c>
      <c r="J9158">
        <v>0</v>
      </c>
      <c r="K9158">
        <f>_xlfn.XLOOKUP(FraudData[[#This Row],[amount]],AmountRules[Amount Min],AmountRules[Risk Points],,-1)</f>
        <v>0</v>
      </c>
      <c r="L9158">
        <f>_xlfn.XLOOKUP(FraudData[[#This Row],[transaction_hour]],TimeRules[Hour Min],TimeRules[Risk Points],,-1)</f>
        <v>0</v>
      </c>
      <c r="M9158">
        <f>_xlfn.XLOOKUP(FraudData[[#This Row],[foreign_transaction]],ForeignRules[Foreign Transaction],ForeignRules[Risk Points],0)</f>
        <v>0</v>
      </c>
      <c r="N9158">
        <f>_xlfn.XLOOKUP(FraudData[[#This Row],[location_mismatch]],Table10[Location Mismatch],Table10[Risk Points],0)</f>
        <v>0</v>
      </c>
      <c r="O9158">
        <f>_xlfn.XLOOKUP(FraudData[[#This Row],[device_trust_score]],DeviceRules[Device Min],DeviceRules[Risk Points],,-1)</f>
        <v>0</v>
      </c>
      <c r="P9158">
        <f>_xlfn.XLOOKUP(FraudData[[#This Row],[velocity_last_24h]],VelocityRules[Velocity Min],VelocityRules[Risk Points],,-1)</f>
        <v>0</v>
      </c>
      <c r="Q9158">
        <f>_xlfn.XLOOKUP(FraudData[[#This Row],[merchant_category]],MerchantRules[Merchant Category],MerchantRules[Risk Points],0)</f>
        <v>0</v>
      </c>
      <c r="R9158">
        <f>SUM(FraudData[[#This Row],[Amount Risk]:[Merchant Risk]])</f>
        <v>0</v>
      </c>
      <c r="S9158" t="str" cm="1">
        <f t="array" ref="S9158">_xlfn.IFS(FraudData[[#This Row],[Fraud Risk Score]]&gt;=8,"High Risk",FraudData[[#This Row],[Fraud Risk Score]]&gt;=6,"Medium Risk",TRUE,"Low Risk")</f>
        <v>Low Risk</v>
      </c>
    </row>
    <row r="9159" spans="1:19">
      <c r="A9159">
        <v>9158</v>
      </c>
      <c r="B9159">
        <v>167.17</v>
      </c>
      <c r="C9159">
        <v>17</v>
      </c>
      <c r="D9159" t="s">
        <v>49</v>
      </c>
      <c r="E9159">
        <v>0</v>
      </c>
      <c r="F9159">
        <v>0</v>
      </c>
      <c r="G9159">
        <v>98</v>
      </c>
      <c r="H9159">
        <v>5</v>
      </c>
      <c r="I9159">
        <v>22</v>
      </c>
      <c r="J9159">
        <v>0</v>
      </c>
      <c r="K9159">
        <f>_xlfn.XLOOKUP(FraudData[[#This Row],[amount]],AmountRules[Amount Min],AmountRules[Risk Points],,-1)</f>
        <v>0</v>
      </c>
      <c r="L9159">
        <f>_xlfn.XLOOKUP(FraudData[[#This Row],[transaction_hour]],TimeRules[Hour Min],TimeRules[Risk Points],,-1)</f>
        <v>0</v>
      </c>
      <c r="M9159">
        <f>_xlfn.XLOOKUP(FraudData[[#This Row],[foreign_transaction]],ForeignRules[Foreign Transaction],ForeignRules[Risk Points],0)</f>
        <v>0</v>
      </c>
      <c r="N9159">
        <f>_xlfn.XLOOKUP(FraudData[[#This Row],[location_mismatch]],Table10[Location Mismatch],Table10[Risk Points],0)</f>
        <v>0</v>
      </c>
      <c r="O9159">
        <f>_xlfn.XLOOKUP(FraudData[[#This Row],[device_trust_score]],DeviceRules[Device Min],DeviceRules[Risk Points],,-1)</f>
        <v>0</v>
      </c>
      <c r="P9159">
        <f>_xlfn.XLOOKUP(FraudData[[#This Row],[velocity_last_24h]],VelocityRules[Velocity Min],VelocityRules[Risk Points],,-1)</f>
        <v>3</v>
      </c>
      <c r="Q9159">
        <f>_xlfn.XLOOKUP(FraudData[[#This Row],[merchant_category]],MerchantRules[Merchant Category],MerchantRules[Risk Points],0)</f>
        <v>1</v>
      </c>
      <c r="R9159">
        <f>SUM(FraudData[[#This Row],[Amount Risk]:[Merchant Risk]])</f>
        <v>4</v>
      </c>
      <c r="S9159" t="str" cm="1">
        <f t="array" ref="S9159">_xlfn.IFS(FraudData[[#This Row],[Fraud Risk Score]]&gt;=8,"High Risk",FraudData[[#This Row],[Fraud Risk Score]]&gt;=6,"Medium Risk",TRUE,"Low Risk")</f>
        <v>Low Risk</v>
      </c>
    </row>
    <row r="9160" spans="1:19">
      <c r="A9160">
        <v>9159</v>
      </c>
      <c r="B9160">
        <v>193.92</v>
      </c>
      <c r="C9160">
        <v>5</v>
      </c>
      <c r="D9160" t="s">
        <v>48</v>
      </c>
      <c r="E9160">
        <v>0</v>
      </c>
      <c r="F9160">
        <v>0</v>
      </c>
      <c r="G9160">
        <v>26</v>
      </c>
      <c r="H9160">
        <v>3</v>
      </c>
      <c r="I9160">
        <v>68</v>
      </c>
      <c r="J9160">
        <v>0</v>
      </c>
      <c r="K9160">
        <f>_xlfn.XLOOKUP(FraudData[[#This Row],[amount]],AmountRules[Amount Min],AmountRules[Risk Points],,-1)</f>
        <v>0</v>
      </c>
      <c r="L9160">
        <f>_xlfn.XLOOKUP(FraudData[[#This Row],[transaction_hour]],TimeRules[Hour Min],TimeRules[Risk Points],,-1)</f>
        <v>0</v>
      </c>
      <c r="M9160">
        <f>_xlfn.XLOOKUP(FraudData[[#This Row],[foreign_transaction]],ForeignRules[Foreign Transaction],ForeignRules[Risk Points],0)</f>
        <v>0</v>
      </c>
      <c r="N9160">
        <f>_xlfn.XLOOKUP(FraudData[[#This Row],[location_mismatch]],Table10[Location Mismatch],Table10[Risk Points],0)</f>
        <v>0</v>
      </c>
      <c r="O9160">
        <f>_xlfn.XLOOKUP(FraudData[[#This Row],[device_trust_score]],DeviceRules[Device Min],DeviceRules[Risk Points],,-1)</f>
        <v>3</v>
      </c>
      <c r="P9160">
        <f>_xlfn.XLOOKUP(FraudData[[#This Row],[velocity_last_24h]],VelocityRules[Velocity Min],VelocityRules[Risk Points],,-1)</f>
        <v>0</v>
      </c>
      <c r="Q9160">
        <f>_xlfn.XLOOKUP(FraudData[[#This Row],[merchant_category]],MerchantRules[Merchant Category],MerchantRules[Risk Points],0)</f>
        <v>0</v>
      </c>
      <c r="R9160">
        <f>SUM(FraudData[[#This Row],[Amount Risk]:[Merchant Risk]])</f>
        <v>3</v>
      </c>
      <c r="S9160" t="str" cm="1">
        <f t="array" ref="S9160">_xlfn.IFS(FraudData[[#This Row],[Fraud Risk Score]]&gt;=8,"High Risk",FraudData[[#This Row],[Fraud Risk Score]]&gt;=6,"Medium Risk",TRUE,"Low Risk")</f>
        <v>Low Risk</v>
      </c>
    </row>
    <row r="9161" spans="1:19">
      <c r="A9161">
        <v>9160</v>
      </c>
      <c r="B9161">
        <v>92.49</v>
      </c>
      <c r="C9161">
        <v>17</v>
      </c>
      <c r="D9161" t="s">
        <v>46</v>
      </c>
      <c r="E9161">
        <v>0</v>
      </c>
      <c r="F9161">
        <v>0</v>
      </c>
      <c r="G9161">
        <v>49</v>
      </c>
      <c r="H9161">
        <v>1</v>
      </c>
      <c r="I9161">
        <v>38</v>
      </c>
      <c r="J9161">
        <v>0</v>
      </c>
      <c r="K9161">
        <f>_xlfn.XLOOKUP(FraudData[[#This Row],[amount]],AmountRules[Amount Min],AmountRules[Risk Points],,-1)</f>
        <v>0</v>
      </c>
      <c r="L9161">
        <f>_xlfn.XLOOKUP(FraudData[[#This Row],[transaction_hour]],TimeRules[Hour Min],TimeRules[Risk Points],,-1)</f>
        <v>0</v>
      </c>
      <c r="M9161">
        <f>_xlfn.XLOOKUP(FraudData[[#This Row],[foreign_transaction]],ForeignRules[Foreign Transaction],ForeignRules[Risk Points],0)</f>
        <v>0</v>
      </c>
      <c r="N9161">
        <f>_xlfn.XLOOKUP(FraudData[[#This Row],[location_mismatch]],Table10[Location Mismatch],Table10[Risk Points],0)</f>
        <v>0</v>
      </c>
      <c r="O9161">
        <f>_xlfn.XLOOKUP(FraudData[[#This Row],[device_trust_score]],DeviceRules[Device Min],DeviceRules[Risk Points],,-1)</f>
        <v>2</v>
      </c>
      <c r="P9161">
        <f>_xlfn.XLOOKUP(FraudData[[#This Row],[velocity_last_24h]],VelocityRules[Velocity Min],VelocityRules[Risk Points],,-1)</f>
        <v>0</v>
      </c>
      <c r="Q9161">
        <f>_xlfn.XLOOKUP(FraudData[[#This Row],[merchant_category]],MerchantRules[Merchant Category],MerchantRules[Risk Points],0)</f>
        <v>0</v>
      </c>
      <c r="R9161">
        <f>SUM(FraudData[[#This Row],[Amount Risk]:[Merchant Risk]])</f>
        <v>2</v>
      </c>
      <c r="S9161" t="str" cm="1">
        <f t="array" ref="S9161">_xlfn.IFS(FraudData[[#This Row],[Fraud Risk Score]]&gt;=8,"High Risk",FraudData[[#This Row],[Fraud Risk Score]]&gt;=6,"Medium Risk",TRUE,"Low Risk")</f>
        <v>Low Risk</v>
      </c>
    </row>
    <row r="9162" spans="1:19">
      <c r="A9162">
        <v>9161</v>
      </c>
      <c r="B9162">
        <v>431.4</v>
      </c>
      <c r="C9162">
        <v>6</v>
      </c>
      <c r="D9162" t="s">
        <v>46</v>
      </c>
      <c r="E9162">
        <v>0</v>
      </c>
      <c r="F9162">
        <v>0</v>
      </c>
      <c r="G9162">
        <v>85</v>
      </c>
      <c r="H9162">
        <v>0</v>
      </c>
      <c r="I9162">
        <v>49</v>
      </c>
      <c r="J9162">
        <v>0</v>
      </c>
      <c r="K9162">
        <f>_xlfn.XLOOKUP(FraudData[[#This Row],[amount]],AmountRules[Amount Min],AmountRules[Risk Points],,-1)</f>
        <v>0</v>
      </c>
      <c r="L9162">
        <f>_xlfn.XLOOKUP(FraudData[[#This Row],[transaction_hour]],TimeRules[Hour Min],TimeRules[Risk Points],,-1)</f>
        <v>0</v>
      </c>
      <c r="M9162">
        <f>_xlfn.XLOOKUP(FraudData[[#This Row],[foreign_transaction]],ForeignRules[Foreign Transaction],ForeignRules[Risk Points],0)</f>
        <v>0</v>
      </c>
      <c r="N9162">
        <f>_xlfn.XLOOKUP(FraudData[[#This Row],[location_mismatch]],Table10[Location Mismatch],Table10[Risk Points],0)</f>
        <v>0</v>
      </c>
      <c r="O9162">
        <f>_xlfn.XLOOKUP(FraudData[[#This Row],[device_trust_score]],DeviceRules[Device Min],DeviceRules[Risk Points],,-1)</f>
        <v>0</v>
      </c>
      <c r="P9162">
        <f>_xlfn.XLOOKUP(FraudData[[#This Row],[velocity_last_24h]],VelocityRules[Velocity Min],VelocityRules[Risk Points],,-1)</f>
        <v>0</v>
      </c>
      <c r="Q9162">
        <f>_xlfn.XLOOKUP(FraudData[[#This Row],[merchant_category]],MerchantRules[Merchant Category],MerchantRules[Risk Points],0)</f>
        <v>0</v>
      </c>
      <c r="R9162">
        <f>SUM(FraudData[[#This Row],[Amount Risk]:[Merchant Risk]])</f>
        <v>0</v>
      </c>
      <c r="S9162" t="str" cm="1">
        <f t="array" ref="S9162">_xlfn.IFS(FraudData[[#This Row],[Fraud Risk Score]]&gt;=8,"High Risk",FraudData[[#This Row],[Fraud Risk Score]]&gt;=6,"Medium Risk",TRUE,"Low Risk")</f>
        <v>Low Risk</v>
      </c>
    </row>
    <row r="9163" spans="1:19">
      <c r="A9163">
        <v>9162</v>
      </c>
      <c r="B9163">
        <v>182.87</v>
      </c>
      <c r="C9163">
        <v>1</v>
      </c>
      <c r="D9163" t="s">
        <v>50</v>
      </c>
      <c r="E9163">
        <v>0</v>
      </c>
      <c r="F9163">
        <v>0</v>
      </c>
      <c r="G9163">
        <v>29</v>
      </c>
      <c r="H9163">
        <v>0</v>
      </c>
      <c r="I9163">
        <v>58</v>
      </c>
      <c r="J9163">
        <v>0</v>
      </c>
      <c r="K9163">
        <f>_xlfn.XLOOKUP(FraudData[[#This Row],[amount]],AmountRules[Amount Min],AmountRules[Risk Points],,-1)</f>
        <v>0</v>
      </c>
      <c r="L9163">
        <f>_xlfn.XLOOKUP(FraudData[[#This Row],[transaction_hour]],TimeRules[Hour Min],TimeRules[Risk Points],,-1)</f>
        <v>3</v>
      </c>
      <c r="M9163">
        <f>_xlfn.XLOOKUP(FraudData[[#This Row],[foreign_transaction]],ForeignRules[Foreign Transaction],ForeignRules[Risk Points],0)</f>
        <v>0</v>
      </c>
      <c r="N9163">
        <f>_xlfn.XLOOKUP(FraudData[[#This Row],[location_mismatch]],Table10[Location Mismatch],Table10[Risk Points],0)</f>
        <v>0</v>
      </c>
      <c r="O9163">
        <f>_xlfn.XLOOKUP(FraudData[[#This Row],[device_trust_score]],DeviceRules[Device Min],DeviceRules[Risk Points],,-1)</f>
        <v>3</v>
      </c>
      <c r="P9163">
        <f>_xlfn.XLOOKUP(FraudData[[#This Row],[velocity_last_24h]],VelocityRules[Velocity Min],VelocityRules[Risk Points],,-1)</f>
        <v>0</v>
      </c>
      <c r="Q9163">
        <f>_xlfn.XLOOKUP(FraudData[[#This Row],[merchant_category]],MerchantRules[Merchant Category],MerchantRules[Risk Points],0)</f>
        <v>0</v>
      </c>
      <c r="R9163">
        <f>SUM(FraudData[[#This Row],[Amount Risk]:[Merchant Risk]])</f>
        <v>6</v>
      </c>
      <c r="S9163" t="str" cm="1">
        <f t="array" ref="S9163">_xlfn.IFS(FraudData[[#This Row],[Fraud Risk Score]]&gt;=8,"High Risk",FraudData[[#This Row],[Fraud Risk Score]]&gt;=6,"Medium Risk",TRUE,"Low Risk")</f>
        <v>Medium Risk</v>
      </c>
    </row>
    <row r="9164" spans="1:19">
      <c r="A9164">
        <v>9163</v>
      </c>
      <c r="B9164">
        <v>263.89</v>
      </c>
      <c r="C9164">
        <v>18</v>
      </c>
      <c r="D9164" t="s">
        <v>48</v>
      </c>
      <c r="E9164">
        <v>0</v>
      </c>
      <c r="F9164">
        <v>0</v>
      </c>
      <c r="G9164">
        <v>52</v>
      </c>
      <c r="H9164">
        <v>1</v>
      </c>
      <c r="I9164">
        <v>36</v>
      </c>
      <c r="J9164">
        <v>0</v>
      </c>
      <c r="K9164">
        <f>_xlfn.XLOOKUP(FraudData[[#This Row],[amount]],AmountRules[Amount Min],AmountRules[Risk Points],,-1)</f>
        <v>0</v>
      </c>
      <c r="L9164">
        <f>_xlfn.XLOOKUP(FraudData[[#This Row],[transaction_hour]],TimeRules[Hour Min],TimeRules[Risk Points],,-1)</f>
        <v>0</v>
      </c>
      <c r="M9164">
        <f>_xlfn.XLOOKUP(FraudData[[#This Row],[foreign_transaction]],ForeignRules[Foreign Transaction],ForeignRules[Risk Points],0)</f>
        <v>0</v>
      </c>
      <c r="N9164">
        <f>_xlfn.XLOOKUP(FraudData[[#This Row],[location_mismatch]],Table10[Location Mismatch],Table10[Risk Points],0)</f>
        <v>0</v>
      </c>
      <c r="O9164">
        <f>_xlfn.XLOOKUP(FraudData[[#This Row],[device_trust_score]],DeviceRules[Device Min],DeviceRules[Risk Points],,-1)</f>
        <v>1</v>
      </c>
      <c r="P9164">
        <f>_xlfn.XLOOKUP(FraudData[[#This Row],[velocity_last_24h]],VelocityRules[Velocity Min],VelocityRules[Risk Points],,-1)</f>
        <v>0</v>
      </c>
      <c r="Q9164">
        <f>_xlfn.XLOOKUP(FraudData[[#This Row],[merchant_category]],MerchantRules[Merchant Category],MerchantRules[Risk Points],0)</f>
        <v>0</v>
      </c>
      <c r="R9164">
        <f>SUM(FraudData[[#This Row],[Amount Risk]:[Merchant Risk]])</f>
        <v>1</v>
      </c>
      <c r="S9164" t="str" cm="1">
        <f t="array" ref="S9164">_xlfn.IFS(FraudData[[#This Row],[Fraud Risk Score]]&gt;=8,"High Risk",FraudData[[#This Row],[Fraud Risk Score]]&gt;=6,"Medium Risk",TRUE,"Low Risk")</f>
        <v>Low Risk</v>
      </c>
    </row>
    <row r="9165" spans="1:19">
      <c r="A9165">
        <v>9164</v>
      </c>
      <c r="B9165">
        <v>82.76</v>
      </c>
      <c r="C9165">
        <v>8</v>
      </c>
      <c r="D9165" t="s">
        <v>46</v>
      </c>
      <c r="E9165">
        <v>1</v>
      </c>
      <c r="F9165">
        <v>0</v>
      </c>
      <c r="G9165">
        <v>90</v>
      </c>
      <c r="H9165">
        <v>1</v>
      </c>
      <c r="I9165">
        <v>63</v>
      </c>
      <c r="J9165">
        <v>0</v>
      </c>
      <c r="K9165">
        <f>_xlfn.XLOOKUP(FraudData[[#This Row],[amount]],AmountRules[Amount Min],AmountRules[Risk Points],,-1)</f>
        <v>0</v>
      </c>
      <c r="L9165">
        <f>_xlfn.XLOOKUP(FraudData[[#This Row],[transaction_hour]],TimeRules[Hour Min],TimeRules[Risk Points],,-1)</f>
        <v>0</v>
      </c>
      <c r="M9165">
        <f>_xlfn.XLOOKUP(FraudData[[#This Row],[foreign_transaction]],ForeignRules[Foreign Transaction],ForeignRules[Risk Points],0)</f>
        <v>3</v>
      </c>
      <c r="N9165">
        <f>_xlfn.XLOOKUP(FraudData[[#This Row],[location_mismatch]],Table10[Location Mismatch],Table10[Risk Points],0)</f>
        <v>0</v>
      </c>
      <c r="O9165">
        <f>_xlfn.XLOOKUP(FraudData[[#This Row],[device_trust_score]],DeviceRules[Device Min],DeviceRules[Risk Points],,-1)</f>
        <v>0</v>
      </c>
      <c r="P9165">
        <f>_xlfn.XLOOKUP(FraudData[[#This Row],[velocity_last_24h]],VelocityRules[Velocity Min],VelocityRules[Risk Points],,-1)</f>
        <v>0</v>
      </c>
      <c r="Q9165">
        <f>_xlfn.XLOOKUP(FraudData[[#This Row],[merchant_category]],MerchantRules[Merchant Category],MerchantRules[Risk Points],0)</f>
        <v>0</v>
      </c>
      <c r="R9165">
        <f>SUM(FraudData[[#This Row],[Amount Risk]:[Merchant Risk]])</f>
        <v>3</v>
      </c>
      <c r="S9165" t="str" cm="1">
        <f t="array" ref="S9165">_xlfn.IFS(FraudData[[#This Row],[Fraud Risk Score]]&gt;=8,"High Risk",FraudData[[#This Row],[Fraud Risk Score]]&gt;=6,"Medium Risk",TRUE,"Low Risk")</f>
        <v>Low Risk</v>
      </c>
    </row>
    <row r="9166" spans="1:19">
      <c r="A9166">
        <v>9165</v>
      </c>
      <c r="B9166">
        <v>579.45000000000005</v>
      </c>
      <c r="C9166">
        <v>3</v>
      </c>
      <c r="D9166" t="s">
        <v>48</v>
      </c>
      <c r="E9166">
        <v>0</v>
      </c>
      <c r="F9166">
        <v>0</v>
      </c>
      <c r="G9166">
        <v>39</v>
      </c>
      <c r="H9166">
        <v>1</v>
      </c>
      <c r="I9166">
        <v>39</v>
      </c>
      <c r="J9166">
        <v>0</v>
      </c>
      <c r="K9166">
        <f>_xlfn.XLOOKUP(FraudData[[#This Row],[amount]],AmountRules[Amount Min],AmountRules[Risk Points],,-1)</f>
        <v>1</v>
      </c>
      <c r="L9166">
        <f>_xlfn.XLOOKUP(FraudData[[#This Row],[transaction_hour]],TimeRules[Hour Min],TimeRules[Risk Points],,-1)</f>
        <v>3</v>
      </c>
      <c r="M9166">
        <f>_xlfn.XLOOKUP(FraudData[[#This Row],[foreign_transaction]],ForeignRules[Foreign Transaction],ForeignRules[Risk Points],0)</f>
        <v>0</v>
      </c>
      <c r="N9166">
        <f>_xlfn.XLOOKUP(FraudData[[#This Row],[location_mismatch]],Table10[Location Mismatch],Table10[Risk Points],0)</f>
        <v>0</v>
      </c>
      <c r="O9166">
        <f>_xlfn.XLOOKUP(FraudData[[#This Row],[device_trust_score]],DeviceRules[Device Min],DeviceRules[Risk Points],,-1)</f>
        <v>2</v>
      </c>
      <c r="P9166">
        <f>_xlfn.XLOOKUP(FraudData[[#This Row],[velocity_last_24h]],VelocityRules[Velocity Min],VelocityRules[Risk Points],,-1)</f>
        <v>0</v>
      </c>
      <c r="Q9166">
        <f>_xlfn.XLOOKUP(FraudData[[#This Row],[merchant_category]],MerchantRules[Merchant Category],MerchantRules[Risk Points],0)</f>
        <v>0</v>
      </c>
      <c r="R9166">
        <f>SUM(FraudData[[#This Row],[Amount Risk]:[Merchant Risk]])</f>
        <v>6</v>
      </c>
      <c r="S9166" t="str" cm="1">
        <f t="array" ref="S9166">_xlfn.IFS(FraudData[[#This Row],[Fraud Risk Score]]&gt;=8,"High Risk",FraudData[[#This Row],[Fraud Risk Score]]&gt;=6,"Medium Risk",TRUE,"Low Risk")</f>
        <v>Medium Risk</v>
      </c>
    </row>
    <row r="9167" spans="1:19">
      <c r="A9167">
        <v>9166</v>
      </c>
      <c r="B9167">
        <v>309.13</v>
      </c>
      <c r="C9167">
        <v>13</v>
      </c>
      <c r="D9167" t="s">
        <v>48</v>
      </c>
      <c r="E9167">
        <v>0</v>
      </c>
      <c r="F9167">
        <v>0</v>
      </c>
      <c r="G9167">
        <v>79</v>
      </c>
      <c r="H9167">
        <v>2</v>
      </c>
      <c r="I9167">
        <v>35</v>
      </c>
      <c r="J9167">
        <v>0</v>
      </c>
      <c r="K9167">
        <f>_xlfn.XLOOKUP(FraudData[[#This Row],[amount]],AmountRules[Amount Min],AmountRules[Risk Points],,-1)</f>
        <v>0</v>
      </c>
      <c r="L9167">
        <f>_xlfn.XLOOKUP(FraudData[[#This Row],[transaction_hour]],TimeRules[Hour Min],TimeRules[Risk Points],,-1)</f>
        <v>0</v>
      </c>
      <c r="M9167">
        <f>_xlfn.XLOOKUP(FraudData[[#This Row],[foreign_transaction]],ForeignRules[Foreign Transaction],ForeignRules[Risk Points],0)</f>
        <v>0</v>
      </c>
      <c r="N9167">
        <f>_xlfn.XLOOKUP(FraudData[[#This Row],[location_mismatch]],Table10[Location Mismatch],Table10[Risk Points],0)</f>
        <v>0</v>
      </c>
      <c r="O9167">
        <f>_xlfn.XLOOKUP(FraudData[[#This Row],[device_trust_score]],DeviceRules[Device Min],DeviceRules[Risk Points],,-1)</f>
        <v>0</v>
      </c>
      <c r="P9167">
        <f>_xlfn.XLOOKUP(FraudData[[#This Row],[velocity_last_24h]],VelocityRules[Velocity Min],VelocityRules[Risk Points],,-1)</f>
        <v>0</v>
      </c>
      <c r="Q9167">
        <f>_xlfn.XLOOKUP(FraudData[[#This Row],[merchant_category]],MerchantRules[Merchant Category],MerchantRules[Risk Points],0)</f>
        <v>0</v>
      </c>
      <c r="R9167">
        <f>SUM(FraudData[[#This Row],[Amount Risk]:[Merchant Risk]])</f>
        <v>0</v>
      </c>
      <c r="S9167" t="str" cm="1">
        <f t="array" ref="S9167">_xlfn.IFS(FraudData[[#This Row],[Fraud Risk Score]]&gt;=8,"High Risk",FraudData[[#This Row],[Fraud Risk Score]]&gt;=6,"Medium Risk",TRUE,"Low Risk")</f>
        <v>Low Risk</v>
      </c>
    </row>
    <row r="9168" spans="1:19">
      <c r="A9168">
        <v>9167</v>
      </c>
      <c r="B9168">
        <v>346.28</v>
      </c>
      <c r="C9168">
        <v>4</v>
      </c>
      <c r="D9168" t="s">
        <v>47</v>
      </c>
      <c r="E9168">
        <v>0</v>
      </c>
      <c r="F9168">
        <v>0</v>
      </c>
      <c r="G9168">
        <v>62</v>
      </c>
      <c r="H9168">
        <v>3</v>
      </c>
      <c r="I9168">
        <v>53</v>
      </c>
      <c r="J9168">
        <v>0</v>
      </c>
      <c r="K9168">
        <f>_xlfn.XLOOKUP(FraudData[[#This Row],[amount]],AmountRules[Amount Min],AmountRules[Risk Points],,-1)</f>
        <v>0</v>
      </c>
      <c r="L9168">
        <f>_xlfn.XLOOKUP(FraudData[[#This Row],[transaction_hour]],TimeRules[Hour Min],TimeRules[Risk Points],,-1)</f>
        <v>0</v>
      </c>
      <c r="M9168">
        <f>_xlfn.XLOOKUP(FraudData[[#This Row],[foreign_transaction]],ForeignRules[Foreign Transaction],ForeignRules[Risk Points],0)</f>
        <v>0</v>
      </c>
      <c r="N9168">
        <f>_xlfn.XLOOKUP(FraudData[[#This Row],[location_mismatch]],Table10[Location Mismatch],Table10[Risk Points],0)</f>
        <v>0</v>
      </c>
      <c r="O9168">
        <f>_xlfn.XLOOKUP(FraudData[[#This Row],[device_trust_score]],DeviceRules[Device Min],DeviceRules[Risk Points],,-1)</f>
        <v>1</v>
      </c>
      <c r="P9168">
        <f>_xlfn.XLOOKUP(FraudData[[#This Row],[velocity_last_24h]],VelocityRules[Velocity Min],VelocityRules[Risk Points],,-1)</f>
        <v>0</v>
      </c>
      <c r="Q9168">
        <f>_xlfn.XLOOKUP(FraudData[[#This Row],[merchant_category]],MerchantRules[Merchant Category],MerchantRules[Risk Points],0)</f>
        <v>0</v>
      </c>
      <c r="R9168">
        <f>SUM(FraudData[[#This Row],[Amount Risk]:[Merchant Risk]])</f>
        <v>1</v>
      </c>
      <c r="S9168" t="str" cm="1">
        <f t="array" ref="S9168">_xlfn.IFS(FraudData[[#This Row],[Fraud Risk Score]]&gt;=8,"High Risk",FraudData[[#This Row],[Fraud Risk Score]]&gt;=6,"Medium Risk",TRUE,"Low Risk")</f>
        <v>Low Risk</v>
      </c>
    </row>
    <row r="9169" spans="1:19">
      <c r="A9169">
        <v>9168</v>
      </c>
      <c r="B9169">
        <v>34.020000000000003</v>
      </c>
      <c r="C9169">
        <v>6</v>
      </c>
      <c r="D9169" t="s">
        <v>46</v>
      </c>
      <c r="E9169">
        <v>0</v>
      </c>
      <c r="F9169">
        <v>0</v>
      </c>
      <c r="G9169">
        <v>47</v>
      </c>
      <c r="H9169">
        <v>0</v>
      </c>
      <c r="I9169">
        <v>42</v>
      </c>
      <c r="J9169">
        <v>0</v>
      </c>
      <c r="K9169">
        <f>_xlfn.XLOOKUP(FraudData[[#This Row],[amount]],AmountRules[Amount Min],AmountRules[Risk Points],,-1)</f>
        <v>0</v>
      </c>
      <c r="L9169">
        <f>_xlfn.XLOOKUP(FraudData[[#This Row],[transaction_hour]],TimeRules[Hour Min],TimeRules[Risk Points],,-1)</f>
        <v>0</v>
      </c>
      <c r="M9169">
        <f>_xlfn.XLOOKUP(FraudData[[#This Row],[foreign_transaction]],ForeignRules[Foreign Transaction],ForeignRules[Risk Points],0)</f>
        <v>0</v>
      </c>
      <c r="N9169">
        <f>_xlfn.XLOOKUP(FraudData[[#This Row],[location_mismatch]],Table10[Location Mismatch],Table10[Risk Points],0)</f>
        <v>0</v>
      </c>
      <c r="O9169">
        <f>_xlfn.XLOOKUP(FraudData[[#This Row],[device_trust_score]],DeviceRules[Device Min],DeviceRules[Risk Points],,-1)</f>
        <v>2</v>
      </c>
      <c r="P9169">
        <f>_xlfn.XLOOKUP(FraudData[[#This Row],[velocity_last_24h]],VelocityRules[Velocity Min],VelocityRules[Risk Points],,-1)</f>
        <v>0</v>
      </c>
      <c r="Q9169">
        <f>_xlfn.XLOOKUP(FraudData[[#This Row],[merchant_category]],MerchantRules[Merchant Category],MerchantRules[Risk Points],0)</f>
        <v>0</v>
      </c>
      <c r="R9169">
        <f>SUM(FraudData[[#This Row],[Amount Risk]:[Merchant Risk]])</f>
        <v>2</v>
      </c>
      <c r="S9169" t="str" cm="1">
        <f t="array" ref="S9169">_xlfn.IFS(FraudData[[#This Row],[Fraud Risk Score]]&gt;=8,"High Risk",FraudData[[#This Row],[Fraud Risk Score]]&gt;=6,"Medium Risk",TRUE,"Low Risk")</f>
        <v>Low Risk</v>
      </c>
    </row>
    <row r="9170" spans="1:19">
      <c r="A9170">
        <v>9169</v>
      </c>
      <c r="B9170">
        <v>56.89</v>
      </c>
      <c r="C9170">
        <v>7</v>
      </c>
      <c r="D9170" t="s">
        <v>46</v>
      </c>
      <c r="E9170">
        <v>0</v>
      </c>
      <c r="F9170">
        <v>0</v>
      </c>
      <c r="G9170">
        <v>38</v>
      </c>
      <c r="H9170">
        <v>4</v>
      </c>
      <c r="I9170">
        <v>53</v>
      </c>
      <c r="J9170">
        <v>0</v>
      </c>
      <c r="K9170">
        <f>_xlfn.XLOOKUP(FraudData[[#This Row],[amount]],AmountRules[Amount Min],AmountRules[Risk Points],,-1)</f>
        <v>0</v>
      </c>
      <c r="L9170">
        <f>_xlfn.XLOOKUP(FraudData[[#This Row],[transaction_hour]],TimeRules[Hour Min],TimeRules[Risk Points],,-1)</f>
        <v>0</v>
      </c>
      <c r="M9170">
        <f>_xlfn.XLOOKUP(FraudData[[#This Row],[foreign_transaction]],ForeignRules[Foreign Transaction],ForeignRules[Risk Points],0)</f>
        <v>0</v>
      </c>
      <c r="N9170">
        <f>_xlfn.XLOOKUP(FraudData[[#This Row],[location_mismatch]],Table10[Location Mismatch],Table10[Risk Points],0)</f>
        <v>0</v>
      </c>
      <c r="O9170">
        <f>_xlfn.XLOOKUP(FraudData[[#This Row],[device_trust_score]],DeviceRules[Device Min],DeviceRules[Risk Points],,-1)</f>
        <v>2</v>
      </c>
      <c r="P9170">
        <f>_xlfn.XLOOKUP(FraudData[[#This Row],[velocity_last_24h]],VelocityRules[Velocity Min],VelocityRules[Risk Points],,-1)</f>
        <v>0</v>
      </c>
      <c r="Q9170">
        <f>_xlfn.XLOOKUP(FraudData[[#This Row],[merchant_category]],MerchantRules[Merchant Category],MerchantRules[Risk Points],0)</f>
        <v>0</v>
      </c>
      <c r="R9170">
        <f>SUM(FraudData[[#This Row],[Amount Risk]:[Merchant Risk]])</f>
        <v>2</v>
      </c>
      <c r="S9170" t="str" cm="1">
        <f t="array" ref="S9170">_xlfn.IFS(FraudData[[#This Row],[Fraud Risk Score]]&gt;=8,"High Risk",FraudData[[#This Row],[Fraud Risk Score]]&gt;=6,"Medium Risk",TRUE,"Low Risk")</f>
        <v>Low Risk</v>
      </c>
    </row>
    <row r="9171" spans="1:19">
      <c r="A9171">
        <v>9170</v>
      </c>
      <c r="B9171">
        <v>60.54</v>
      </c>
      <c r="C9171">
        <v>14</v>
      </c>
      <c r="D9171" t="s">
        <v>49</v>
      </c>
      <c r="E9171">
        <v>0</v>
      </c>
      <c r="F9171">
        <v>0</v>
      </c>
      <c r="G9171">
        <v>56</v>
      </c>
      <c r="H9171">
        <v>3</v>
      </c>
      <c r="I9171">
        <v>33</v>
      </c>
      <c r="J9171">
        <v>0</v>
      </c>
      <c r="K9171">
        <f>_xlfn.XLOOKUP(FraudData[[#This Row],[amount]],AmountRules[Amount Min],AmountRules[Risk Points],,-1)</f>
        <v>0</v>
      </c>
      <c r="L9171">
        <f>_xlfn.XLOOKUP(FraudData[[#This Row],[transaction_hour]],TimeRules[Hour Min],TimeRules[Risk Points],,-1)</f>
        <v>0</v>
      </c>
      <c r="M9171">
        <f>_xlfn.XLOOKUP(FraudData[[#This Row],[foreign_transaction]],ForeignRules[Foreign Transaction],ForeignRules[Risk Points],0)</f>
        <v>0</v>
      </c>
      <c r="N9171">
        <f>_xlfn.XLOOKUP(FraudData[[#This Row],[location_mismatch]],Table10[Location Mismatch],Table10[Risk Points],0)</f>
        <v>0</v>
      </c>
      <c r="O9171">
        <f>_xlfn.XLOOKUP(FraudData[[#This Row],[device_trust_score]],DeviceRules[Device Min],DeviceRules[Risk Points],,-1)</f>
        <v>1</v>
      </c>
      <c r="P9171">
        <f>_xlfn.XLOOKUP(FraudData[[#This Row],[velocity_last_24h]],VelocityRules[Velocity Min],VelocityRules[Risk Points],,-1)</f>
        <v>0</v>
      </c>
      <c r="Q9171">
        <f>_xlfn.XLOOKUP(FraudData[[#This Row],[merchant_category]],MerchantRules[Merchant Category],MerchantRules[Risk Points],0)</f>
        <v>1</v>
      </c>
      <c r="R9171">
        <f>SUM(FraudData[[#This Row],[Amount Risk]:[Merchant Risk]])</f>
        <v>2</v>
      </c>
      <c r="S9171" t="str" cm="1">
        <f t="array" ref="S9171">_xlfn.IFS(FraudData[[#This Row],[Fraud Risk Score]]&gt;=8,"High Risk",FraudData[[#This Row],[Fraud Risk Score]]&gt;=6,"Medium Risk",TRUE,"Low Risk")</f>
        <v>Low Risk</v>
      </c>
    </row>
    <row r="9172" spans="1:19">
      <c r="A9172">
        <v>9171</v>
      </c>
      <c r="B9172">
        <v>56.87</v>
      </c>
      <c r="C9172">
        <v>18</v>
      </c>
      <c r="D9172" t="s">
        <v>48</v>
      </c>
      <c r="E9172">
        <v>0</v>
      </c>
      <c r="F9172">
        <v>0</v>
      </c>
      <c r="G9172">
        <v>68</v>
      </c>
      <c r="H9172">
        <v>1</v>
      </c>
      <c r="I9172">
        <v>43</v>
      </c>
      <c r="J9172">
        <v>0</v>
      </c>
      <c r="K9172">
        <f>_xlfn.XLOOKUP(FraudData[[#This Row],[amount]],AmountRules[Amount Min],AmountRules[Risk Points],,-1)</f>
        <v>0</v>
      </c>
      <c r="L9172">
        <f>_xlfn.XLOOKUP(FraudData[[#This Row],[transaction_hour]],TimeRules[Hour Min],TimeRules[Risk Points],,-1)</f>
        <v>0</v>
      </c>
      <c r="M9172">
        <f>_xlfn.XLOOKUP(FraudData[[#This Row],[foreign_transaction]],ForeignRules[Foreign Transaction],ForeignRules[Risk Points],0)</f>
        <v>0</v>
      </c>
      <c r="N9172">
        <f>_xlfn.XLOOKUP(FraudData[[#This Row],[location_mismatch]],Table10[Location Mismatch],Table10[Risk Points],0)</f>
        <v>0</v>
      </c>
      <c r="O9172">
        <f>_xlfn.XLOOKUP(FraudData[[#This Row],[device_trust_score]],DeviceRules[Device Min],DeviceRules[Risk Points],,-1)</f>
        <v>1</v>
      </c>
      <c r="P9172">
        <f>_xlfn.XLOOKUP(FraudData[[#This Row],[velocity_last_24h]],VelocityRules[Velocity Min],VelocityRules[Risk Points],,-1)</f>
        <v>0</v>
      </c>
      <c r="Q9172">
        <f>_xlfn.XLOOKUP(FraudData[[#This Row],[merchant_category]],MerchantRules[Merchant Category],MerchantRules[Risk Points],0)</f>
        <v>0</v>
      </c>
      <c r="R9172">
        <f>SUM(FraudData[[#This Row],[Amount Risk]:[Merchant Risk]])</f>
        <v>1</v>
      </c>
      <c r="S9172" t="str" cm="1">
        <f t="array" ref="S9172">_xlfn.IFS(FraudData[[#This Row],[Fraud Risk Score]]&gt;=8,"High Risk",FraudData[[#This Row],[Fraud Risk Score]]&gt;=6,"Medium Risk",TRUE,"Low Risk")</f>
        <v>Low Risk</v>
      </c>
    </row>
    <row r="9173" spans="1:19">
      <c r="A9173">
        <v>9172</v>
      </c>
      <c r="B9173">
        <v>348.09</v>
      </c>
      <c r="C9173">
        <v>10</v>
      </c>
      <c r="D9173" t="s">
        <v>50</v>
      </c>
      <c r="E9173">
        <v>0</v>
      </c>
      <c r="F9173">
        <v>0</v>
      </c>
      <c r="G9173">
        <v>94</v>
      </c>
      <c r="H9173">
        <v>1</v>
      </c>
      <c r="I9173">
        <v>30</v>
      </c>
      <c r="J9173">
        <v>0</v>
      </c>
      <c r="K9173">
        <f>_xlfn.XLOOKUP(FraudData[[#This Row],[amount]],AmountRules[Amount Min],AmountRules[Risk Points],,-1)</f>
        <v>0</v>
      </c>
      <c r="L9173">
        <f>_xlfn.XLOOKUP(FraudData[[#This Row],[transaction_hour]],TimeRules[Hour Min],TimeRules[Risk Points],,-1)</f>
        <v>0</v>
      </c>
      <c r="M9173">
        <f>_xlfn.XLOOKUP(FraudData[[#This Row],[foreign_transaction]],ForeignRules[Foreign Transaction],ForeignRules[Risk Points],0)</f>
        <v>0</v>
      </c>
      <c r="N9173">
        <f>_xlfn.XLOOKUP(FraudData[[#This Row],[location_mismatch]],Table10[Location Mismatch],Table10[Risk Points],0)</f>
        <v>0</v>
      </c>
      <c r="O9173">
        <f>_xlfn.XLOOKUP(FraudData[[#This Row],[device_trust_score]],DeviceRules[Device Min],DeviceRules[Risk Points],,-1)</f>
        <v>0</v>
      </c>
      <c r="P9173">
        <f>_xlfn.XLOOKUP(FraudData[[#This Row],[velocity_last_24h]],VelocityRules[Velocity Min],VelocityRules[Risk Points],,-1)</f>
        <v>0</v>
      </c>
      <c r="Q9173">
        <f>_xlfn.XLOOKUP(FraudData[[#This Row],[merchant_category]],MerchantRules[Merchant Category],MerchantRules[Risk Points],0)</f>
        <v>0</v>
      </c>
      <c r="R9173">
        <f>SUM(FraudData[[#This Row],[Amount Risk]:[Merchant Risk]])</f>
        <v>0</v>
      </c>
      <c r="S9173" t="str" cm="1">
        <f t="array" ref="S9173">_xlfn.IFS(FraudData[[#This Row],[Fraud Risk Score]]&gt;=8,"High Risk",FraudData[[#This Row],[Fraud Risk Score]]&gt;=6,"Medium Risk",TRUE,"Low Risk")</f>
        <v>Low Risk</v>
      </c>
    </row>
    <row r="9174" spans="1:19">
      <c r="A9174">
        <v>9173</v>
      </c>
      <c r="B9174">
        <v>5.83</v>
      </c>
      <c r="C9174">
        <v>19</v>
      </c>
      <c r="D9174" t="s">
        <v>47</v>
      </c>
      <c r="E9174">
        <v>0</v>
      </c>
      <c r="F9174">
        <v>0</v>
      </c>
      <c r="G9174">
        <v>82</v>
      </c>
      <c r="H9174">
        <v>0</v>
      </c>
      <c r="I9174">
        <v>49</v>
      </c>
      <c r="J9174">
        <v>0</v>
      </c>
      <c r="K9174">
        <f>_xlfn.XLOOKUP(FraudData[[#This Row],[amount]],AmountRules[Amount Min],AmountRules[Risk Points],,-1)</f>
        <v>0</v>
      </c>
      <c r="L9174">
        <f>_xlfn.XLOOKUP(FraudData[[#This Row],[transaction_hour]],TimeRules[Hour Min],TimeRules[Risk Points],,-1)</f>
        <v>0</v>
      </c>
      <c r="M9174">
        <f>_xlfn.XLOOKUP(FraudData[[#This Row],[foreign_transaction]],ForeignRules[Foreign Transaction],ForeignRules[Risk Points],0)</f>
        <v>0</v>
      </c>
      <c r="N9174">
        <f>_xlfn.XLOOKUP(FraudData[[#This Row],[location_mismatch]],Table10[Location Mismatch],Table10[Risk Points],0)</f>
        <v>0</v>
      </c>
      <c r="O9174">
        <f>_xlfn.XLOOKUP(FraudData[[#This Row],[device_trust_score]],DeviceRules[Device Min],DeviceRules[Risk Points],,-1)</f>
        <v>0</v>
      </c>
      <c r="P9174">
        <f>_xlfn.XLOOKUP(FraudData[[#This Row],[velocity_last_24h]],VelocityRules[Velocity Min],VelocityRules[Risk Points],,-1)</f>
        <v>0</v>
      </c>
      <c r="Q9174">
        <f>_xlfn.XLOOKUP(FraudData[[#This Row],[merchant_category]],MerchantRules[Merchant Category],MerchantRules[Risk Points],0)</f>
        <v>0</v>
      </c>
      <c r="R9174">
        <f>SUM(FraudData[[#This Row],[Amount Risk]:[Merchant Risk]])</f>
        <v>0</v>
      </c>
      <c r="S9174" t="str" cm="1">
        <f t="array" ref="S9174">_xlfn.IFS(FraudData[[#This Row],[Fraud Risk Score]]&gt;=8,"High Risk",FraudData[[#This Row],[Fraud Risk Score]]&gt;=6,"Medium Risk",TRUE,"Low Risk")</f>
        <v>Low Risk</v>
      </c>
    </row>
    <row r="9175" spans="1:19">
      <c r="A9175">
        <v>9174</v>
      </c>
      <c r="B9175">
        <v>14.25</v>
      </c>
      <c r="C9175">
        <v>22</v>
      </c>
      <c r="D9175" t="s">
        <v>49</v>
      </c>
      <c r="E9175">
        <v>0</v>
      </c>
      <c r="F9175">
        <v>0</v>
      </c>
      <c r="G9175">
        <v>28</v>
      </c>
      <c r="H9175">
        <v>2</v>
      </c>
      <c r="I9175">
        <v>20</v>
      </c>
      <c r="J9175">
        <v>0</v>
      </c>
      <c r="K9175">
        <f>_xlfn.XLOOKUP(FraudData[[#This Row],[amount]],AmountRules[Amount Min],AmountRules[Risk Points],,-1)</f>
        <v>0</v>
      </c>
      <c r="L9175">
        <f>_xlfn.XLOOKUP(FraudData[[#This Row],[transaction_hour]],TimeRules[Hour Min],TimeRules[Risk Points],,-1)</f>
        <v>0</v>
      </c>
      <c r="M9175">
        <f>_xlfn.XLOOKUP(FraudData[[#This Row],[foreign_transaction]],ForeignRules[Foreign Transaction],ForeignRules[Risk Points],0)</f>
        <v>0</v>
      </c>
      <c r="N9175">
        <f>_xlfn.XLOOKUP(FraudData[[#This Row],[location_mismatch]],Table10[Location Mismatch],Table10[Risk Points],0)</f>
        <v>0</v>
      </c>
      <c r="O9175">
        <f>_xlfn.XLOOKUP(FraudData[[#This Row],[device_trust_score]],DeviceRules[Device Min],DeviceRules[Risk Points],,-1)</f>
        <v>3</v>
      </c>
      <c r="P9175">
        <f>_xlfn.XLOOKUP(FraudData[[#This Row],[velocity_last_24h]],VelocityRules[Velocity Min],VelocityRules[Risk Points],,-1)</f>
        <v>0</v>
      </c>
      <c r="Q9175">
        <f>_xlfn.XLOOKUP(FraudData[[#This Row],[merchant_category]],MerchantRules[Merchant Category],MerchantRules[Risk Points],0)</f>
        <v>1</v>
      </c>
      <c r="R9175">
        <f>SUM(FraudData[[#This Row],[Amount Risk]:[Merchant Risk]])</f>
        <v>4</v>
      </c>
      <c r="S9175" t="str" cm="1">
        <f t="array" ref="S9175">_xlfn.IFS(FraudData[[#This Row],[Fraud Risk Score]]&gt;=8,"High Risk",FraudData[[#This Row],[Fraud Risk Score]]&gt;=6,"Medium Risk",TRUE,"Low Risk")</f>
        <v>Low Risk</v>
      </c>
    </row>
    <row r="9176" spans="1:19">
      <c r="A9176">
        <v>9175</v>
      </c>
      <c r="B9176">
        <v>57.62</v>
      </c>
      <c r="C9176">
        <v>3</v>
      </c>
      <c r="D9176" t="s">
        <v>47</v>
      </c>
      <c r="E9176">
        <v>0</v>
      </c>
      <c r="F9176">
        <v>0</v>
      </c>
      <c r="G9176">
        <v>86</v>
      </c>
      <c r="H9176">
        <v>2</v>
      </c>
      <c r="I9176">
        <v>67</v>
      </c>
      <c r="J9176">
        <v>0</v>
      </c>
      <c r="K9176">
        <f>_xlfn.XLOOKUP(FraudData[[#This Row],[amount]],AmountRules[Amount Min],AmountRules[Risk Points],,-1)</f>
        <v>0</v>
      </c>
      <c r="L9176">
        <f>_xlfn.XLOOKUP(FraudData[[#This Row],[transaction_hour]],TimeRules[Hour Min],TimeRules[Risk Points],,-1)</f>
        <v>3</v>
      </c>
      <c r="M9176">
        <f>_xlfn.XLOOKUP(FraudData[[#This Row],[foreign_transaction]],ForeignRules[Foreign Transaction],ForeignRules[Risk Points],0)</f>
        <v>0</v>
      </c>
      <c r="N9176">
        <f>_xlfn.XLOOKUP(FraudData[[#This Row],[location_mismatch]],Table10[Location Mismatch],Table10[Risk Points],0)</f>
        <v>0</v>
      </c>
      <c r="O9176">
        <f>_xlfn.XLOOKUP(FraudData[[#This Row],[device_trust_score]],DeviceRules[Device Min],DeviceRules[Risk Points],,-1)</f>
        <v>0</v>
      </c>
      <c r="P9176">
        <f>_xlfn.XLOOKUP(FraudData[[#This Row],[velocity_last_24h]],VelocityRules[Velocity Min],VelocityRules[Risk Points],,-1)</f>
        <v>0</v>
      </c>
      <c r="Q9176">
        <f>_xlfn.XLOOKUP(FraudData[[#This Row],[merchant_category]],MerchantRules[Merchant Category],MerchantRules[Risk Points],0)</f>
        <v>0</v>
      </c>
      <c r="R9176">
        <f>SUM(FraudData[[#This Row],[Amount Risk]:[Merchant Risk]])</f>
        <v>3</v>
      </c>
      <c r="S9176" t="str" cm="1">
        <f t="array" ref="S9176">_xlfn.IFS(FraudData[[#This Row],[Fraud Risk Score]]&gt;=8,"High Risk",FraudData[[#This Row],[Fraud Risk Score]]&gt;=6,"Medium Risk",TRUE,"Low Risk")</f>
        <v>Low Risk</v>
      </c>
    </row>
    <row r="9177" spans="1:19">
      <c r="A9177">
        <v>9176</v>
      </c>
      <c r="B9177">
        <v>40.14</v>
      </c>
      <c r="C9177">
        <v>17</v>
      </c>
      <c r="D9177" t="s">
        <v>50</v>
      </c>
      <c r="E9177">
        <v>0</v>
      </c>
      <c r="F9177">
        <v>0</v>
      </c>
      <c r="G9177">
        <v>84</v>
      </c>
      <c r="H9177">
        <v>0</v>
      </c>
      <c r="I9177">
        <v>53</v>
      </c>
      <c r="J9177">
        <v>0</v>
      </c>
      <c r="K9177">
        <f>_xlfn.XLOOKUP(FraudData[[#This Row],[amount]],AmountRules[Amount Min],AmountRules[Risk Points],,-1)</f>
        <v>0</v>
      </c>
      <c r="L9177">
        <f>_xlfn.XLOOKUP(FraudData[[#This Row],[transaction_hour]],TimeRules[Hour Min],TimeRules[Risk Points],,-1)</f>
        <v>0</v>
      </c>
      <c r="M9177">
        <f>_xlfn.XLOOKUP(FraudData[[#This Row],[foreign_transaction]],ForeignRules[Foreign Transaction],ForeignRules[Risk Points],0)</f>
        <v>0</v>
      </c>
      <c r="N9177">
        <f>_xlfn.XLOOKUP(FraudData[[#This Row],[location_mismatch]],Table10[Location Mismatch],Table10[Risk Points],0)</f>
        <v>0</v>
      </c>
      <c r="O9177">
        <f>_xlfn.XLOOKUP(FraudData[[#This Row],[device_trust_score]],DeviceRules[Device Min],DeviceRules[Risk Points],,-1)</f>
        <v>0</v>
      </c>
      <c r="P9177">
        <f>_xlfn.XLOOKUP(FraudData[[#This Row],[velocity_last_24h]],VelocityRules[Velocity Min],VelocityRules[Risk Points],,-1)</f>
        <v>0</v>
      </c>
      <c r="Q9177">
        <f>_xlfn.XLOOKUP(FraudData[[#This Row],[merchant_category]],MerchantRules[Merchant Category],MerchantRules[Risk Points],0)</f>
        <v>0</v>
      </c>
      <c r="R9177">
        <f>SUM(FraudData[[#This Row],[Amount Risk]:[Merchant Risk]])</f>
        <v>0</v>
      </c>
      <c r="S9177" t="str" cm="1">
        <f t="array" ref="S9177">_xlfn.IFS(FraudData[[#This Row],[Fraud Risk Score]]&gt;=8,"High Risk",FraudData[[#This Row],[Fraud Risk Score]]&gt;=6,"Medium Risk",TRUE,"Low Risk")</f>
        <v>Low Risk</v>
      </c>
    </row>
    <row r="9178" spans="1:19">
      <c r="A9178">
        <v>9177</v>
      </c>
      <c r="B9178">
        <v>47.48</v>
      </c>
      <c r="C9178">
        <v>13</v>
      </c>
      <c r="D9178" t="s">
        <v>49</v>
      </c>
      <c r="E9178">
        <v>0</v>
      </c>
      <c r="F9178">
        <v>0</v>
      </c>
      <c r="G9178">
        <v>99</v>
      </c>
      <c r="H9178">
        <v>1</v>
      </c>
      <c r="I9178">
        <v>54</v>
      </c>
      <c r="J9178">
        <v>0</v>
      </c>
      <c r="K9178">
        <f>_xlfn.XLOOKUP(FraudData[[#This Row],[amount]],AmountRules[Amount Min],AmountRules[Risk Points],,-1)</f>
        <v>0</v>
      </c>
      <c r="L9178">
        <f>_xlfn.XLOOKUP(FraudData[[#This Row],[transaction_hour]],TimeRules[Hour Min],TimeRules[Risk Points],,-1)</f>
        <v>0</v>
      </c>
      <c r="M9178">
        <f>_xlfn.XLOOKUP(FraudData[[#This Row],[foreign_transaction]],ForeignRules[Foreign Transaction],ForeignRules[Risk Points],0)</f>
        <v>0</v>
      </c>
      <c r="N9178">
        <f>_xlfn.XLOOKUP(FraudData[[#This Row],[location_mismatch]],Table10[Location Mismatch],Table10[Risk Points],0)</f>
        <v>0</v>
      </c>
      <c r="O9178">
        <f>_xlfn.XLOOKUP(FraudData[[#This Row],[device_trust_score]],DeviceRules[Device Min],DeviceRules[Risk Points],,-1)</f>
        <v>0</v>
      </c>
      <c r="P9178">
        <f>_xlfn.XLOOKUP(FraudData[[#This Row],[velocity_last_24h]],VelocityRules[Velocity Min],VelocityRules[Risk Points],,-1)</f>
        <v>0</v>
      </c>
      <c r="Q9178">
        <f>_xlfn.XLOOKUP(FraudData[[#This Row],[merchant_category]],MerchantRules[Merchant Category],MerchantRules[Risk Points],0)</f>
        <v>1</v>
      </c>
      <c r="R9178">
        <f>SUM(FraudData[[#This Row],[Amount Risk]:[Merchant Risk]])</f>
        <v>1</v>
      </c>
      <c r="S9178" t="str" cm="1">
        <f t="array" ref="S9178">_xlfn.IFS(FraudData[[#This Row],[Fraud Risk Score]]&gt;=8,"High Risk",FraudData[[#This Row],[Fraud Risk Score]]&gt;=6,"Medium Risk",TRUE,"Low Risk")</f>
        <v>Low Risk</v>
      </c>
    </row>
    <row r="9179" spans="1:19">
      <c r="A9179">
        <v>9178</v>
      </c>
      <c r="B9179">
        <v>287.86</v>
      </c>
      <c r="C9179">
        <v>5</v>
      </c>
      <c r="D9179" t="s">
        <v>47</v>
      </c>
      <c r="E9179">
        <v>0</v>
      </c>
      <c r="F9179">
        <v>1</v>
      </c>
      <c r="G9179">
        <v>83</v>
      </c>
      <c r="H9179">
        <v>0</v>
      </c>
      <c r="I9179">
        <v>36</v>
      </c>
      <c r="J9179">
        <v>0</v>
      </c>
      <c r="K9179">
        <f>_xlfn.XLOOKUP(FraudData[[#This Row],[amount]],AmountRules[Amount Min],AmountRules[Risk Points],,-1)</f>
        <v>0</v>
      </c>
      <c r="L9179">
        <f>_xlfn.XLOOKUP(FraudData[[#This Row],[transaction_hour]],TimeRules[Hour Min],TimeRules[Risk Points],,-1)</f>
        <v>0</v>
      </c>
      <c r="M9179">
        <f>_xlfn.XLOOKUP(FraudData[[#This Row],[foreign_transaction]],ForeignRules[Foreign Transaction],ForeignRules[Risk Points],0)</f>
        <v>0</v>
      </c>
      <c r="N9179">
        <f>_xlfn.XLOOKUP(FraudData[[#This Row],[location_mismatch]],Table10[Location Mismatch],Table10[Risk Points],0)</f>
        <v>3</v>
      </c>
      <c r="O9179">
        <f>_xlfn.XLOOKUP(FraudData[[#This Row],[device_trust_score]],DeviceRules[Device Min],DeviceRules[Risk Points],,-1)</f>
        <v>0</v>
      </c>
      <c r="P9179">
        <f>_xlfn.XLOOKUP(FraudData[[#This Row],[velocity_last_24h]],VelocityRules[Velocity Min],VelocityRules[Risk Points],,-1)</f>
        <v>0</v>
      </c>
      <c r="Q9179">
        <f>_xlfn.XLOOKUP(FraudData[[#This Row],[merchant_category]],MerchantRules[Merchant Category],MerchantRules[Risk Points],0)</f>
        <v>0</v>
      </c>
      <c r="R9179">
        <f>SUM(FraudData[[#This Row],[Amount Risk]:[Merchant Risk]])</f>
        <v>3</v>
      </c>
      <c r="S9179" t="str" cm="1">
        <f t="array" ref="S9179">_xlfn.IFS(FraudData[[#This Row],[Fraud Risk Score]]&gt;=8,"High Risk",FraudData[[#This Row],[Fraud Risk Score]]&gt;=6,"Medium Risk",TRUE,"Low Risk")</f>
        <v>Low Risk</v>
      </c>
    </row>
    <row r="9180" spans="1:19">
      <c r="A9180">
        <v>9179</v>
      </c>
      <c r="B9180">
        <v>149.06</v>
      </c>
      <c r="C9180">
        <v>15</v>
      </c>
      <c r="D9180" t="s">
        <v>50</v>
      </c>
      <c r="E9180">
        <v>0</v>
      </c>
      <c r="F9180">
        <v>0</v>
      </c>
      <c r="G9180">
        <v>99</v>
      </c>
      <c r="H9180">
        <v>0</v>
      </c>
      <c r="I9180">
        <v>31</v>
      </c>
      <c r="J9180">
        <v>0</v>
      </c>
      <c r="K9180">
        <f>_xlfn.XLOOKUP(FraudData[[#This Row],[amount]],AmountRules[Amount Min],AmountRules[Risk Points],,-1)</f>
        <v>0</v>
      </c>
      <c r="L9180">
        <f>_xlfn.XLOOKUP(FraudData[[#This Row],[transaction_hour]],TimeRules[Hour Min],TimeRules[Risk Points],,-1)</f>
        <v>0</v>
      </c>
      <c r="M9180">
        <f>_xlfn.XLOOKUP(FraudData[[#This Row],[foreign_transaction]],ForeignRules[Foreign Transaction],ForeignRules[Risk Points],0)</f>
        <v>0</v>
      </c>
      <c r="N9180">
        <f>_xlfn.XLOOKUP(FraudData[[#This Row],[location_mismatch]],Table10[Location Mismatch],Table10[Risk Points],0)</f>
        <v>0</v>
      </c>
      <c r="O9180">
        <f>_xlfn.XLOOKUP(FraudData[[#This Row],[device_trust_score]],DeviceRules[Device Min],DeviceRules[Risk Points],,-1)</f>
        <v>0</v>
      </c>
      <c r="P9180">
        <f>_xlfn.XLOOKUP(FraudData[[#This Row],[velocity_last_24h]],VelocityRules[Velocity Min],VelocityRules[Risk Points],,-1)</f>
        <v>0</v>
      </c>
      <c r="Q9180">
        <f>_xlfn.XLOOKUP(FraudData[[#This Row],[merchant_category]],MerchantRules[Merchant Category],MerchantRules[Risk Points],0)</f>
        <v>0</v>
      </c>
      <c r="R9180">
        <f>SUM(FraudData[[#This Row],[Amount Risk]:[Merchant Risk]])</f>
        <v>0</v>
      </c>
      <c r="S9180" t="str" cm="1">
        <f t="array" ref="S9180">_xlfn.IFS(FraudData[[#This Row],[Fraud Risk Score]]&gt;=8,"High Risk",FraudData[[#This Row],[Fraud Risk Score]]&gt;=6,"Medium Risk",TRUE,"Low Risk")</f>
        <v>Low Risk</v>
      </c>
    </row>
    <row r="9181" spans="1:19">
      <c r="A9181">
        <v>9180</v>
      </c>
      <c r="B9181">
        <v>1.04</v>
      </c>
      <c r="C9181">
        <v>17</v>
      </c>
      <c r="D9181" t="s">
        <v>49</v>
      </c>
      <c r="E9181">
        <v>0</v>
      </c>
      <c r="F9181">
        <v>0</v>
      </c>
      <c r="G9181">
        <v>53</v>
      </c>
      <c r="H9181">
        <v>2</v>
      </c>
      <c r="I9181">
        <v>38</v>
      </c>
      <c r="J9181">
        <v>0</v>
      </c>
      <c r="K9181">
        <f>_xlfn.XLOOKUP(FraudData[[#This Row],[amount]],AmountRules[Amount Min],AmountRules[Risk Points],,-1)</f>
        <v>0</v>
      </c>
      <c r="L9181">
        <f>_xlfn.XLOOKUP(FraudData[[#This Row],[transaction_hour]],TimeRules[Hour Min],TimeRules[Risk Points],,-1)</f>
        <v>0</v>
      </c>
      <c r="M9181">
        <f>_xlfn.XLOOKUP(FraudData[[#This Row],[foreign_transaction]],ForeignRules[Foreign Transaction],ForeignRules[Risk Points],0)</f>
        <v>0</v>
      </c>
      <c r="N9181">
        <f>_xlfn.XLOOKUP(FraudData[[#This Row],[location_mismatch]],Table10[Location Mismatch],Table10[Risk Points],0)</f>
        <v>0</v>
      </c>
      <c r="O9181">
        <f>_xlfn.XLOOKUP(FraudData[[#This Row],[device_trust_score]],DeviceRules[Device Min],DeviceRules[Risk Points],,-1)</f>
        <v>1</v>
      </c>
      <c r="P9181">
        <f>_xlfn.XLOOKUP(FraudData[[#This Row],[velocity_last_24h]],VelocityRules[Velocity Min],VelocityRules[Risk Points],,-1)</f>
        <v>0</v>
      </c>
      <c r="Q9181">
        <f>_xlfn.XLOOKUP(FraudData[[#This Row],[merchant_category]],MerchantRules[Merchant Category],MerchantRules[Risk Points],0)</f>
        <v>1</v>
      </c>
      <c r="R9181">
        <f>SUM(FraudData[[#This Row],[Amount Risk]:[Merchant Risk]])</f>
        <v>2</v>
      </c>
      <c r="S9181" t="str" cm="1">
        <f t="array" ref="S9181">_xlfn.IFS(FraudData[[#This Row],[Fraud Risk Score]]&gt;=8,"High Risk",FraudData[[#This Row],[Fraud Risk Score]]&gt;=6,"Medium Risk",TRUE,"Low Risk")</f>
        <v>Low Risk</v>
      </c>
    </row>
    <row r="9182" spans="1:19">
      <c r="A9182">
        <v>9181</v>
      </c>
      <c r="B9182">
        <v>100.97</v>
      </c>
      <c r="C9182">
        <v>0</v>
      </c>
      <c r="D9182" t="s">
        <v>50</v>
      </c>
      <c r="E9182">
        <v>1</v>
      </c>
      <c r="F9182">
        <v>0</v>
      </c>
      <c r="G9182">
        <v>43</v>
      </c>
      <c r="H9182">
        <v>0</v>
      </c>
      <c r="I9182">
        <v>49</v>
      </c>
      <c r="J9182">
        <v>0</v>
      </c>
      <c r="K9182">
        <f>_xlfn.XLOOKUP(FraudData[[#This Row],[amount]],AmountRules[Amount Min],AmountRules[Risk Points],,-1)</f>
        <v>0</v>
      </c>
      <c r="L9182">
        <f>_xlfn.XLOOKUP(FraudData[[#This Row],[transaction_hour]],TimeRules[Hour Min],TimeRules[Risk Points],,-1)</f>
        <v>3</v>
      </c>
      <c r="M9182">
        <f>_xlfn.XLOOKUP(FraudData[[#This Row],[foreign_transaction]],ForeignRules[Foreign Transaction],ForeignRules[Risk Points],0)</f>
        <v>3</v>
      </c>
      <c r="N9182">
        <f>_xlfn.XLOOKUP(FraudData[[#This Row],[location_mismatch]],Table10[Location Mismatch],Table10[Risk Points],0)</f>
        <v>0</v>
      </c>
      <c r="O9182">
        <f>_xlfn.XLOOKUP(FraudData[[#This Row],[device_trust_score]],DeviceRules[Device Min],DeviceRules[Risk Points],,-1)</f>
        <v>2</v>
      </c>
      <c r="P9182">
        <f>_xlfn.XLOOKUP(FraudData[[#This Row],[velocity_last_24h]],VelocityRules[Velocity Min],VelocityRules[Risk Points],,-1)</f>
        <v>0</v>
      </c>
      <c r="Q9182">
        <f>_xlfn.XLOOKUP(FraudData[[#This Row],[merchant_category]],MerchantRules[Merchant Category],MerchantRules[Risk Points],0)</f>
        <v>0</v>
      </c>
      <c r="R9182">
        <f>SUM(FraudData[[#This Row],[Amount Risk]:[Merchant Risk]])</f>
        <v>8</v>
      </c>
      <c r="S9182" t="str" cm="1">
        <f t="array" ref="S9182">_xlfn.IFS(FraudData[[#This Row],[Fraud Risk Score]]&gt;=8,"High Risk",FraudData[[#This Row],[Fraud Risk Score]]&gt;=6,"Medium Risk",TRUE,"Low Risk")</f>
        <v>High Risk</v>
      </c>
    </row>
    <row r="9183" spans="1:19">
      <c r="A9183">
        <v>9182</v>
      </c>
      <c r="B9183">
        <v>94.33</v>
      </c>
      <c r="C9183">
        <v>7</v>
      </c>
      <c r="D9183" t="s">
        <v>49</v>
      </c>
      <c r="E9183">
        <v>0</v>
      </c>
      <c r="F9183">
        <v>0</v>
      </c>
      <c r="G9183">
        <v>41</v>
      </c>
      <c r="H9183">
        <v>2</v>
      </c>
      <c r="I9183">
        <v>67</v>
      </c>
      <c r="J9183">
        <v>0</v>
      </c>
      <c r="K9183">
        <f>_xlfn.XLOOKUP(FraudData[[#This Row],[amount]],AmountRules[Amount Min],AmountRules[Risk Points],,-1)</f>
        <v>0</v>
      </c>
      <c r="L9183">
        <f>_xlfn.XLOOKUP(FraudData[[#This Row],[transaction_hour]],TimeRules[Hour Min],TimeRules[Risk Points],,-1)</f>
        <v>0</v>
      </c>
      <c r="M9183">
        <f>_xlfn.XLOOKUP(FraudData[[#This Row],[foreign_transaction]],ForeignRules[Foreign Transaction],ForeignRules[Risk Points],0)</f>
        <v>0</v>
      </c>
      <c r="N9183">
        <f>_xlfn.XLOOKUP(FraudData[[#This Row],[location_mismatch]],Table10[Location Mismatch],Table10[Risk Points],0)</f>
        <v>0</v>
      </c>
      <c r="O9183">
        <f>_xlfn.XLOOKUP(FraudData[[#This Row],[device_trust_score]],DeviceRules[Device Min],DeviceRules[Risk Points],,-1)</f>
        <v>2</v>
      </c>
      <c r="P9183">
        <f>_xlfn.XLOOKUP(FraudData[[#This Row],[velocity_last_24h]],VelocityRules[Velocity Min],VelocityRules[Risk Points],,-1)</f>
        <v>0</v>
      </c>
      <c r="Q9183">
        <f>_xlfn.XLOOKUP(FraudData[[#This Row],[merchant_category]],MerchantRules[Merchant Category],MerchantRules[Risk Points],0)</f>
        <v>1</v>
      </c>
      <c r="R9183">
        <f>SUM(FraudData[[#This Row],[Amount Risk]:[Merchant Risk]])</f>
        <v>3</v>
      </c>
      <c r="S9183" t="str" cm="1">
        <f t="array" ref="S9183">_xlfn.IFS(FraudData[[#This Row],[Fraud Risk Score]]&gt;=8,"High Risk",FraudData[[#This Row],[Fraud Risk Score]]&gt;=6,"Medium Risk",TRUE,"Low Risk")</f>
        <v>Low Risk</v>
      </c>
    </row>
    <row r="9184" spans="1:19">
      <c r="A9184">
        <v>9183</v>
      </c>
      <c r="B9184">
        <v>21.78</v>
      </c>
      <c r="C9184">
        <v>0</v>
      </c>
      <c r="D9184" t="s">
        <v>46</v>
      </c>
      <c r="E9184">
        <v>0</v>
      </c>
      <c r="F9184">
        <v>0</v>
      </c>
      <c r="G9184">
        <v>28</v>
      </c>
      <c r="H9184">
        <v>1</v>
      </c>
      <c r="I9184">
        <v>41</v>
      </c>
      <c r="J9184">
        <v>0</v>
      </c>
      <c r="K9184">
        <f>_xlfn.XLOOKUP(FraudData[[#This Row],[amount]],AmountRules[Amount Min],AmountRules[Risk Points],,-1)</f>
        <v>0</v>
      </c>
      <c r="L9184">
        <f>_xlfn.XLOOKUP(FraudData[[#This Row],[transaction_hour]],TimeRules[Hour Min],TimeRules[Risk Points],,-1)</f>
        <v>3</v>
      </c>
      <c r="M9184">
        <f>_xlfn.XLOOKUP(FraudData[[#This Row],[foreign_transaction]],ForeignRules[Foreign Transaction],ForeignRules[Risk Points],0)</f>
        <v>0</v>
      </c>
      <c r="N9184">
        <f>_xlfn.XLOOKUP(FraudData[[#This Row],[location_mismatch]],Table10[Location Mismatch],Table10[Risk Points],0)</f>
        <v>0</v>
      </c>
      <c r="O9184">
        <f>_xlfn.XLOOKUP(FraudData[[#This Row],[device_trust_score]],DeviceRules[Device Min],DeviceRules[Risk Points],,-1)</f>
        <v>3</v>
      </c>
      <c r="P9184">
        <f>_xlfn.XLOOKUP(FraudData[[#This Row],[velocity_last_24h]],VelocityRules[Velocity Min],VelocityRules[Risk Points],,-1)</f>
        <v>0</v>
      </c>
      <c r="Q9184">
        <f>_xlfn.XLOOKUP(FraudData[[#This Row],[merchant_category]],MerchantRules[Merchant Category],MerchantRules[Risk Points],0)</f>
        <v>0</v>
      </c>
      <c r="R9184">
        <f>SUM(FraudData[[#This Row],[Amount Risk]:[Merchant Risk]])</f>
        <v>6</v>
      </c>
      <c r="S9184" t="str" cm="1">
        <f t="array" ref="S9184">_xlfn.IFS(FraudData[[#This Row],[Fraud Risk Score]]&gt;=8,"High Risk",FraudData[[#This Row],[Fraud Risk Score]]&gt;=6,"Medium Risk",TRUE,"Low Risk")</f>
        <v>Medium Risk</v>
      </c>
    </row>
    <row r="9185" spans="1:19">
      <c r="A9185">
        <v>9184</v>
      </c>
      <c r="B9185">
        <v>202.94</v>
      </c>
      <c r="C9185">
        <v>0</v>
      </c>
      <c r="D9185" t="s">
        <v>46</v>
      </c>
      <c r="E9185">
        <v>0</v>
      </c>
      <c r="F9185">
        <v>0</v>
      </c>
      <c r="G9185">
        <v>68</v>
      </c>
      <c r="H9185">
        <v>4</v>
      </c>
      <c r="I9185">
        <v>33</v>
      </c>
      <c r="J9185">
        <v>0</v>
      </c>
      <c r="K9185">
        <f>_xlfn.XLOOKUP(FraudData[[#This Row],[amount]],AmountRules[Amount Min],AmountRules[Risk Points],,-1)</f>
        <v>0</v>
      </c>
      <c r="L9185">
        <f>_xlfn.XLOOKUP(FraudData[[#This Row],[transaction_hour]],TimeRules[Hour Min],TimeRules[Risk Points],,-1)</f>
        <v>3</v>
      </c>
      <c r="M9185">
        <f>_xlfn.XLOOKUP(FraudData[[#This Row],[foreign_transaction]],ForeignRules[Foreign Transaction],ForeignRules[Risk Points],0)</f>
        <v>0</v>
      </c>
      <c r="N9185">
        <f>_xlfn.XLOOKUP(FraudData[[#This Row],[location_mismatch]],Table10[Location Mismatch],Table10[Risk Points],0)</f>
        <v>0</v>
      </c>
      <c r="O9185">
        <f>_xlfn.XLOOKUP(FraudData[[#This Row],[device_trust_score]],DeviceRules[Device Min],DeviceRules[Risk Points],,-1)</f>
        <v>1</v>
      </c>
      <c r="P9185">
        <f>_xlfn.XLOOKUP(FraudData[[#This Row],[velocity_last_24h]],VelocityRules[Velocity Min],VelocityRules[Risk Points],,-1)</f>
        <v>0</v>
      </c>
      <c r="Q9185">
        <f>_xlfn.XLOOKUP(FraudData[[#This Row],[merchant_category]],MerchantRules[Merchant Category],MerchantRules[Risk Points],0)</f>
        <v>0</v>
      </c>
      <c r="R9185">
        <f>SUM(FraudData[[#This Row],[Amount Risk]:[Merchant Risk]])</f>
        <v>4</v>
      </c>
      <c r="S9185" t="str" cm="1">
        <f t="array" ref="S9185">_xlfn.IFS(FraudData[[#This Row],[Fraud Risk Score]]&gt;=8,"High Risk",FraudData[[#This Row],[Fraud Risk Score]]&gt;=6,"Medium Risk",TRUE,"Low Risk")</f>
        <v>Low Risk</v>
      </c>
    </row>
    <row r="9186" spans="1:19">
      <c r="A9186">
        <v>9185</v>
      </c>
      <c r="B9186">
        <v>217.98</v>
      </c>
      <c r="C9186">
        <v>18</v>
      </c>
      <c r="D9186" t="s">
        <v>47</v>
      </c>
      <c r="E9186">
        <v>0</v>
      </c>
      <c r="F9186">
        <v>0</v>
      </c>
      <c r="G9186">
        <v>28</v>
      </c>
      <c r="H9186">
        <v>2</v>
      </c>
      <c r="I9186">
        <v>54</v>
      </c>
      <c r="J9186">
        <v>0</v>
      </c>
      <c r="K9186">
        <f>_xlfn.XLOOKUP(FraudData[[#This Row],[amount]],AmountRules[Amount Min],AmountRules[Risk Points],,-1)</f>
        <v>0</v>
      </c>
      <c r="L9186">
        <f>_xlfn.XLOOKUP(FraudData[[#This Row],[transaction_hour]],TimeRules[Hour Min],TimeRules[Risk Points],,-1)</f>
        <v>0</v>
      </c>
      <c r="M9186">
        <f>_xlfn.XLOOKUP(FraudData[[#This Row],[foreign_transaction]],ForeignRules[Foreign Transaction],ForeignRules[Risk Points],0)</f>
        <v>0</v>
      </c>
      <c r="N9186">
        <f>_xlfn.XLOOKUP(FraudData[[#This Row],[location_mismatch]],Table10[Location Mismatch],Table10[Risk Points],0)</f>
        <v>0</v>
      </c>
      <c r="O9186">
        <f>_xlfn.XLOOKUP(FraudData[[#This Row],[device_trust_score]],DeviceRules[Device Min],DeviceRules[Risk Points],,-1)</f>
        <v>3</v>
      </c>
      <c r="P9186">
        <f>_xlfn.XLOOKUP(FraudData[[#This Row],[velocity_last_24h]],VelocityRules[Velocity Min],VelocityRules[Risk Points],,-1)</f>
        <v>0</v>
      </c>
      <c r="Q9186">
        <f>_xlfn.XLOOKUP(FraudData[[#This Row],[merchant_category]],MerchantRules[Merchant Category],MerchantRules[Risk Points],0)</f>
        <v>0</v>
      </c>
      <c r="R9186">
        <f>SUM(FraudData[[#This Row],[Amount Risk]:[Merchant Risk]])</f>
        <v>3</v>
      </c>
      <c r="S9186" t="str" cm="1">
        <f t="array" ref="S9186">_xlfn.IFS(FraudData[[#This Row],[Fraud Risk Score]]&gt;=8,"High Risk",FraudData[[#This Row],[Fraud Risk Score]]&gt;=6,"Medium Risk",TRUE,"Low Risk")</f>
        <v>Low Risk</v>
      </c>
    </row>
    <row r="9187" spans="1:19">
      <c r="A9187">
        <v>9186</v>
      </c>
      <c r="B9187">
        <v>229.71</v>
      </c>
      <c r="C9187">
        <v>20</v>
      </c>
      <c r="D9187" t="s">
        <v>48</v>
      </c>
      <c r="E9187">
        <v>1</v>
      </c>
      <c r="F9187">
        <v>0</v>
      </c>
      <c r="G9187">
        <v>83</v>
      </c>
      <c r="H9187">
        <v>2</v>
      </c>
      <c r="I9187">
        <v>25</v>
      </c>
      <c r="J9187">
        <v>0</v>
      </c>
      <c r="K9187">
        <f>_xlfn.XLOOKUP(FraudData[[#This Row],[amount]],AmountRules[Amount Min],AmountRules[Risk Points],,-1)</f>
        <v>0</v>
      </c>
      <c r="L9187">
        <f>_xlfn.XLOOKUP(FraudData[[#This Row],[transaction_hour]],TimeRules[Hour Min],TimeRules[Risk Points],,-1)</f>
        <v>0</v>
      </c>
      <c r="M9187">
        <f>_xlfn.XLOOKUP(FraudData[[#This Row],[foreign_transaction]],ForeignRules[Foreign Transaction],ForeignRules[Risk Points],0)</f>
        <v>3</v>
      </c>
      <c r="N9187">
        <f>_xlfn.XLOOKUP(FraudData[[#This Row],[location_mismatch]],Table10[Location Mismatch],Table10[Risk Points],0)</f>
        <v>0</v>
      </c>
      <c r="O9187">
        <f>_xlfn.XLOOKUP(FraudData[[#This Row],[device_trust_score]],DeviceRules[Device Min],DeviceRules[Risk Points],,-1)</f>
        <v>0</v>
      </c>
      <c r="P9187">
        <f>_xlfn.XLOOKUP(FraudData[[#This Row],[velocity_last_24h]],VelocityRules[Velocity Min],VelocityRules[Risk Points],,-1)</f>
        <v>0</v>
      </c>
      <c r="Q9187">
        <f>_xlfn.XLOOKUP(FraudData[[#This Row],[merchant_category]],MerchantRules[Merchant Category],MerchantRules[Risk Points],0)</f>
        <v>0</v>
      </c>
      <c r="R9187">
        <f>SUM(FraudData[[#This Row],[Amount Risk]:[Merchant Risk]])</f>
        <v>3</v>
      </c>
      <c r="S9187" t="str" cm="1">
        <f t="array" ref="S9187">_xlfn.IFS(FraudData[[#This Row],[Fraud Risk Score]]&gt;=8,"High Risk",FraudData[[#This Row],[Fraud Risk Score]]&gt;=6,"Medium Risk",TRUE,"Low Risk")</f>
        <v>Low Risk</v>
      </c>
    </row>
    <row r="9188" spans="1:19">
      <c r="A9188">
        <v>9187</v>
      </c>
      <c r="B9188">
        <v>234.66</v>
      </c>
      <c r="C9188">
        <v>9</v>
      </c>
      <c r="D9188" t="s">
        <v>48</v>
      </c>
      <c r="E9188">
        <v>0</v>
      </c>
      <c r="F9188">
        <v>0</v>
      </c>
      <c r="G9188">
        <v>36</v>
      </c>
      <c r="H9188">
        <v>0</v>
      </c>
      <c r="I9188">
        <v>46</v>
      </c>
      <c r="J9188">
        <v>0</v>
      </c>
      <c r="K9188">
        <f>_xlfn.XLOOKUP(FraudData[[#This Row],[amount]],AmountRules[Amount Min],AmountRules[Risk Points],,-1)</f>
        <v>0</v>
      </c>
      <c r="L9188">
        <f>_xlfn.XLOOKUP(FraudData[[#This Row],[transaction_hour]],TimeRules[Hour Min],TimeRules[Risk Points],,-1)</f>
        <v>0</v>
      </c>
      <c r="M9188">
        <f>_xlfn.XLOOKUP(FraudData[[#This Row],[foreign_transaction]],ForeignRules[Foreign Transaction],ForeignRules[Risk Points],0)</f>
        <v>0</v>
      </c>
      <c r="N9188">
        <f>_xlfn.XLOOKUP(FraudData[[#This Row],[location_mismatch]],Table10[Location Mismatch],Table10[Risk Points],0)</f>
        <v>0</v>
      </c>
      <c r="O9188">
        <f>_xlfn.XLOOKUP(FraudData[[#This Row],[device_trust_score]],DeviceRules[Device Min],DeviceRules[Risk Points],,-1)</f>
        <v>2</v>
      </c>
      <c r="P9188">
        <f>_xlfn.XLOOKUP(FraudData[[#This Row],[velocity_last_24h]],VelocityRules[Velocity Min],VelocityRules[Risk Points],,-1)</f>
        <v>0</v>
      </c>
      <c r="Q9188">
        <f>_xlfn.XLOOKUP(FraudData[[#This Row],[merchant_category]],MerchantRules[Merchant Category],MerchantRules[Risk Points],0)</f>
        <v>0</v>
      </c>
      <c r="R9188">
        <f>SUM(FraudData[[#This Row],[Amount Risk]:[Merchant Risk]])</f>
        <v>2</v>
      </c>
      <c r="S9188" t="str" cm="1">
        <f t="array" ref="S9188">_xlfn.IFS(FraudData[[#This Row],[Fraud Risk Score]]&gt;=8,"High Risk",FraudData[[#This Row],[Fraud Risk Score]]&gt;=6,"Medium Risk",TRUE,"Low Risk")</f>
        <v>Low Risk</v>
      </c>
    </row>
    <row r="9189" spans="1:19">
      <c r="A9189">
        <v>9188</v>
      </c>
      <c r="B9189">
        <v>0.01</v>
      </c>
      <c r="C9189">
        <v>17</v>
      </c>
      <c r="D9189" t="s">
        <v>50</v>
      </c>
      <c r="E9189">
        <v>0</v>
      </c>
      <c r="F9189">
        <v>0</v>
      </c>
      <c r="G9189">
        <v>71</v>
      </c>
      <c r="H9189">
        <v>4</v>
      </c>
      <c r="I9189">
        <v>68</v>
      </c>
      <c r="J9189">
        <v>0</v>
      </c>
      <c r="K9189">
        <f>_xlfn.XLOOKUP(FraudData[[#This Row],[amount]],AmountRules[Amount Min],AmountRules[Risk Points],,-1)</f>
        <v>0</v>
      </c>
      <c r="L9189">
        <f>_xlfn.XLOOKUP(FraudData[[#This Row],[transaction_hour]],TimeRules[Hour Min],TimeRules[Risk Points],,-1)</f>
        <v>0</v>
      </c>
      <c r="M9189">
        <f>_xlfn.XLOOKUP(FraudData[[#This Row],[foreign_transaction]],ForeignRules[Foreign Transaction],ForeignRules[Risk Points],0)</f>
        <v>0</v>
      </c>
      <c r="N9189">
        <f>_xlfn.XLOOKUP(FraudData[[#This Row],[location_mismatch]],Table10[Location Mismatch],Table10[Risk Points],0)</f>
        <v>0</v>
      </c>
      <c r="O9189">
        <f>_xlfn.XLOOKUP(FraudData[[#This Row],[device_trust_score]],DeviceRules[Device Min],DeviceRules[Risk Points],,-1)</f>
        <v>0</v>
      </c>
      <c r="P9189">
        <f>_xlfn.XLOOKUP(FraudData[[#This Row],[velocity_last_24h]],VelocityRules[Velocity Min],VelocityRules[Risk Points],,-1)</f>
        <v>0</v>
      </c>
      <c r="Q9189">
        <f>_xlfn.XLOOKUP(FraudData[[#This Row],[merchant_category]],MerchantRules[Merchant Category],MerchantRules[Risk Points],0)</f>
        <v>0</v>
      </c>
      <c r="R9189">
        <f>SUM(FraudData[[#This Row],[Amount Risk]:[Merchant Risk]])</f>
        <v>0</v>
      </c>
      <c r="S9189" t="str" cm="1">
        <f t="array" ref="S9189">_xlfn.IFS(FraudData[[#This Row],[Fraud Risk Score]]&gt;=8,"High Risk",FraudData[[#This Row],[Fraud Risk Score]]&gt;=6,"Medium Risk",TRUE,"Low Risk")</f>
        <v>Low Risk</v>
      </c>
    </row>
    <row r="9190" spans="1:19">
      <c r="A9190">
        <v>9189</v>
      </c>
      <c r="B9190">
        <v>553.92999999999995</v>
      </c>
      <c r="C9190">
        <v>11</v>
      </c>
      <c r="D9190" t="s">
        <v>49</v>
      </c>
      <c r="E9190">
        <v>0</v>
      </c>
      <c r="F9190">
        <v>0</v>
      </c>
      <c r="G9190">
        <v>31</v>
      </c>
      <c r="H9190">
        <v>1</v>
      </c>
      <c r="I9190">
        <v>67</v>
      </c>
      <c r="J9190">
        <v>0</v>
      </c>
      <c r="K9190">
        <f>_xlfn.XLOOKUP(FraudData[[#This Row],[amount]],AmountRules[Amount Min],AmountRules[Risk Points],,-1)</f>
        <v>1</v>
      </c>
      <c r="L9190">
        <f>_xlfn.XLOOKUP(FraudData[[#This Row],[transaction_hour]],TimeRules[Hour Min],TimeRules[Risk Points],,-1)</f>
        <v>0</v>
      </c>
      <c r="M9190">
        <f>_xlfn.XLOOKUP(FraudData[[#This Row],[foreign_transaction]],ForeignRules[Foreign Transaction],ForeignRules[Risk Points],0)</f>
        <v>0</v>
      </c>
      <c r="N9190">
        <f>_xlfn.XLOOKUP(FraudData[[#This Row],[location_mismatch]],Table10[Location Mismatch],Table10[Risk Points],0)</f>
        <v>0</v>
      </c>
      <c r="O9190">
        <f>_xlfn.XLOOKUP(FraudData[[#This Row],[device_trust_score]],DeviceRules[Device Min],DeviceRules[Risk Points],,-1)</f>
        <v>2</v>
      </c>
      <c r="P9190">
        <f>_xlfn.XLOOKUP(FraudData[[#This Row],[velocity_last_24h]],VelocityRules[Velocity Min],VelocityRules[Risk Points],,-1)</f>
        <v>0</v>
      </c>
      <c r="Q9190">
        <f>_xlfn.XLOOKUP(FraudData[[#This Row],[merchant_category]],MerchantRules[Merchant Category],MerchantRules[Risk Points],0)</f>
        <v>1</v>
      </c>
      <c r="R9190">
        <f>SUM(FraudData[[#This Row],[Amount Risk]:[Merchant Risk]])</f>
        <v>4</v>
      </c>
      <c r="S9190" t="str" cm="1">
        <f t="array" ref="S9190">_xlfn.IFS(FraudData[[#This Row],[Fraud Risk Score]]&gt;=8,"High Risk",FraudData[[#This Row],[Fraud Risk Score]]&gt;=6,"Medium Risk",TRUE,"Low Risk")</f>
        <v>Low Risk</v>
      </c>
    </row>
    <row r="9191" spans="1:19">
      <c r="A9191">
        <v>9190</v>
      </c>
      <c r="B9191">
        <v>302.95999999999998</v>
      </c>
      <c r="C9191">
        <v>16</v>
      </c>
      <c r="D9191" t="s">
        <v>46</v>
      </c>
      <c r="E9191">
        <v>0</v>
      </c>
      <c r="F9191">
        <v>0</v>
      </c>
      <c r="G9191">
        <v>36</v>
      </c>
      <c r="H9191">
        <v>0</v>
      </c>
      <c r="I9191">
        <v>22</v>
      </c>
      <c r="J9191">
        <v>0</v>
      </c>
      <c r="K9191">
        <f>_xlfn.XLOOKUP(FraudData[[#This Row],[amount]],AmountRules[Amount Min],AmountRules[Risk Points],,-1)</f>
        <v>0</v>
      </c>
      <c r="L9191">
        <f>_xlfn.XLOOKUP(FraudData[[#This Row],[transaction_hour]],TimeRules[Hour Min],TimeRules[Risk Points],,-1)</f>
        <v>0</v>
      </c>
      <c r="M9191">
        <f>_xlfn.XLOOKUP(FraudData[[#This Row],[foreign_transaction]],ForeignRules[Foreign Transaction],ForeignRules[Risk Points],0)</f>
        <v>0</v>
      </c>
      <c r="N9191">
        <f>_xlfn.XLOOKUP(FraudData[[#This Row],[location_mismatch]],Table10[Location Mismatch],Table10[Risk Points],0)</f>
        <v>0</v>
      </c>
      <c r="O9191">
        <f>_xlfn.XLOOKUP(FraudData[[#This Row],[device_trust_score]],DeviceRules[Device Min],DeviceRules[Risk Points],,-1)</f>
        <v>2</v>
      </c>
      <c r="P9191">
        <f>_xlfn.XLOOKUP(FraudData[[#This Row],[velocity_last_24h]],VelocityRules[Velocity Min],VelocityRules[Risk Points],,-1)</f>
        <v>0</v>
      </c>
      <c r="Q9191">
        <f>_xlfn.XLOOKUP(FraudData[[#This Row],[merchant_category]],MerchantRules[Merchant Category],MerchantRules[Risk Points],0)</f>
        <v>0</v>
      </c>
      <c r="R9191">
        <f>SUM(FraudData[[#This Row],[Amount Risk]:[Merchant Risk]])</f>
        <v>2</v>
      </c>
      <c r="S9191" t="str" cm="1">
        <f t="array" ref="S9191">_xlfn.IFS(FraudData[[#This Row],[Fraud Risk Score]]&gt;=8,"High Risk",FraudData[[#This Row],[Fraud Risk Score]]&gt;=6,"Medium Risk",TRUE,"Low Risk")</f>
        <v>Low Risk</v>
      </c>
    </row>
    <row r="9192" spans="1:19">
      <c r="A9192">
        <v>9191</v>
      </c>
      <c r="B9192">
        <v>421.78</v>
      </c>
      <c r="C9192">
        <v>0</v>
      </c>
      <c r="D9192" t="s">
        <v>48</v>
      </c>
      <c r="E9192">
        <v>0</v>
      </c>
      <c r="F9192">
        <v>1</v>
      </c>
      <c r="G9192">
        <v>95</v>
      </c>
      <c r="H9192">
        <v>2</v>
      </c>
      <c r="I9192">
        <v>31</v>
      </c>
      <c r="J9192">
        <v>0</v>
      </c>
      <c r="K9192">
        <f>_xlfn.XLOOKUP(FraudData[[#This Row],[amount]],AmountRules[Amount Min],AmountRules[Risk Points],,-1)</f>
        <v>0</v>
      </c>
      <c r="L9192">
        <f>_xlfn.XLOOKUP(FraudData[[#This Row],[transaction_hour]],TimeRules[Hour Min],TimeRules[Risk Points],,-1)</f>
        <v>3</v>
      </c>
      <c r="M9192">
        <f>_xlfn.XLOOKUP(FraudData[[#This Row],[foreign_transaction]],ForeignRules[Foreign Transaction],ForeignRules[Risk Points],0)</f>
        <v>0</v>
      </c>
      <c r="N9192">
        <f>_xlfn.XLOOKUP(FraudData[[#This Row],[location_mismatch]],Table10[Location Mismatch],Table10[Risk Points],0)</f>
        <v>3</v>
      </c>
      <c r="O9192">
        <f>_xlfn.XLOOKUP(FraudData[[#This Row],[device_trust_score]],DeviceRules[Device Min],DeviceRules[Risk Points],,-1)</f>
        <v>0</v>
      </c>
      <c r="P9192">
        <f>_xlfn.XLOOKUP(FraudData[[#This Row],[velocity_last_24h]],VelocityRules[Velocity Min],VelocityRules[Risk Points],,-1)</f>
        <v>0</v>
      </c>
      <c r="Q9192">
        <f>_xlfn.XLOOKUP(FraudData[[#This Row],[merchant_category]],MerchantRules[Merchant Category],MerchantRules[Risk Points],0)</f>
        <v>0</v>
      </c>
      <c r="R9192">
        <f>SUM(FraudData[[#This Row],[Amount Risk]:[Merchant Risk]])</f>
        <v>6</v>
      </c>
      <c r="S9192" t="str" cm="1">
        <f t="array" ref="S9192">_xlfn.IFS(FraudData[[#This Row],[Fraud Risk Score]]&gt;=8,"High Risk",FraudData[[#This Row],[Fraud Risk Score]]&gt;=6,"Medium Risk",TRUE,"Low Risk")</f>
        <v>Medium Risk</v>
      </c>
    </row>
    <row r="9193" spans="1:19">
      <c r="A9193">
        <v>9192</v>
      </c>
      <c r="B9193">
        <v>2.84</v>
      </c>
      <c r="C9193">
        <v>7</v>
      </c>
      <c r="D9193" t="s">
        <v>46</v>
      </c>
      <c r="E9193">
        <v>0</v>
      </c>
      <c r="F9193">
        <v>0</v>
      </c>
      <c r="G9193">
        <v>78</v>
      </c>
      <c r="H9193">
        <v>0</v>
      </c>
      <c r="I9193">
        <v>41</v>
      </c>
      <c r="J9193">
        <v>0</v>
      </c>
      <c r="K9193">
        <f>_xlfn.XLOOKUP(FraudData[[#This Row],[amount]],AmountRules[Amount Min],AmountRules[Risk Points],,-1)</f>
        <v>0</v>
      </c>
      <c r="L9193">
        <f>_xlfn.XLOOKUP(FraudData[[#This Row],[transaction_hour]],TimeRules[Hour Min],TimeRules[Risk Points],,-1)</f>
        <v>0</v>
      </c>
      <c r="M9193">
        <f>_xlfn.XLOOKUP(FraudData[[#This Row],[foreign_transaction]],ForeignRules[Foreign Transaction],ForeignRules[Risk Points],0)</f>
        <v>0</v>
      </c>
      <c r="N9193">
        <f>_xlfn.XLOOKUP(FraudData[[#This Row],[location_mismatch]],Table10[Location Mismatch],Table10[Risk Points],0)</f>
        <v>0</v>
      </c>
      <c r="O9193">
        <f>_xlfn.XLOOKUP(FraudData[[#This Row],[device_trust_score]],DeviceRules[Device Min],DeviceRules[Risk Points],,-1)</f>
        <v>0</v>
      </c>
      <c r="P9193">
        <f>_xlfn.XLOOKUP(FraudData[[#This Row],[velocity_last_24h]],VelocityRules[Velocity Min],VelocityRules[Risk Points],,-1)</f>
        <v>0</v>
      </c>
      <c r="Q9193">
        <f>_xlfn.XLOOKUP(FraudData[[#This Row],[merchant_category]],MerchantRules[Merchant Category],MerchantRules[Risk Points],0)</f>
        <v>0</v>
      </c>
      <c r="R9193">
        <f>SUM(FraudData[[#This Row],[Amount Risk]:[Merchant Risk]])</f>
        <v>0</v>
      </c>
      <c r="S9193" t="str" cm="1">
        <f t="array" ref="S9193">_xlfn.IFS(FraudData[[#This Row],[Fraud Risk Score]]&gt;=8,"High Risk",FraudData[[#This Row],[Fraud Risk Score]]&gt;=6,"Medium Risk",TRUE,"Low Risk")</f>
        <v>Low Risk</v>
      </c>
    </row>
    <row r="9194" spans="1:19">
      <c r="A9194">
        <v>9193</v>
      </c>
      <c r="B9194">
        <v>488.87</v>
      </c>
      <c r="C9194">
        <v>9</v>
      </c>
      <c r="D9194" t="s">
        <v>50</v>
      </c>
      <c r="E9194">
        <v>0</v>
      </c>
      <c r="F9194">
        <v>0</v>
      </c>
      <c r="G9194">
        <v>82</v>
      </c>
      <c r="H9194">
        <v>0</v>
      </c>
      <c r="I9194">
        <v>27</v>
      </c>
      <c r="J9194">
        <v>0</v>
      </c>
      <c r="K9194">
        <f>_xlfn.XLOOKUP(FraudData[[#This Row],[amount]],AmountRules[Amount Min],AmountRules[Risk Points],,-1)</f>
        <v>0</v>
      </c>
      <c r="L9194">
        <f>_xlfn.XLOOKUP(FraudData[[#This Row],[transaction_hour]],TimeRules[Hour Min],TimeRules[Risk Points],,-1)</f>
        <v>0</v>
      </c>
      <c r="M9194">
        <f>_xlfn.XLOOKUP(FraudData[[#This Row],[foreign_transaction]],ForeignRules[Foreign Transaction],ForeignRules[Risk Points],0)</f>
        <v>0</v>
      </c>
      <c r="N9194">
        <f>_xlfn.XLOOKUP(FraudData[[#This Row],[location_mismatch]],Table10[Location Mismatch],Table10[Risk Points],0)</f>
        <v>0</v>
      </c>
      <c r="O9194">
        <f>_xlfn.XLOOKUP(FraudData[[#This Row],[device_trust_score]],DeviceRules[Device Min],DeviceRules[Risk Points],,-1)</f>
        <v>0</v>
      </c>
      <c r="P9194">
        <f>_xlfn.XLOOKUP(FraudData[[#This Row],[velocity_last_24h]],VelocityRules[Velocity Min],VelocityRules[Risk Points],,-1)</f>
        <v>0</v>
      </c>
      <c r="Q9194">
        <f>_xlfn.XLOOKUP(FraudData[[#This Row],[merchant_category]],MerchantRules[Merchant Category],MerchantRules[Risk Points],0)</f>
        <v>0</v>
      </c>
      <c r="R9194">
        <f>SUM(FraudData[[#This Row],[Amount Risk]:[Merchant Risk]])</f>
        <v>0</v>
      </c>
      <c r="S9194" t="str" cm="1">
        <f t="array" ref="S9194">_xlfn.IFS(FraudData[[#This Row],[Fraud Risk Score]]&gt;=8,"High Risk",FraudData[[#This Row],[Fraud Risk Score]]&gt;=6,"Medium Risk",TRUE,"Low Risk")</f>
        <v>Low Risk</v>
      </c>
    </row>
    <row r="9195" spans="1:19">
      <c r="A9195">
        <v>9194</v>
      </c>
      <c r="B9195">
        <v>298.73</v>
      </c>
      <c r="C9195">
        <v>9</v>
      </c>
      <c r="D9195" t="s">
        <v>50</v>
      </c>
      <c r="E9195">
        <v>1</v>
      </c>
      <c r="F9195">
        <v>0</v>
      </c>
      <c r="G9195">
        <v>87</v>
      </c>
      <c r="H9195">
        <v>3</v>
      </c>
      <c r="I9195">
        <v>22</v>
      </c>
      <c r="J9195">
        <v>0</v>
      </c>
      <c r="K9195">
        <f>_xlfn.XLOOKUP(FraudData[[#This Row],[amount]],AmountRules[Amount Min],AmountRules[Risk Points],,-1)</f>
        <v>0</v>
      </c>
      <c r="L9195">
        <f>_xlfn.XLOOKUP(FraudData[[#This Row],[transaction_hour]],TimeRules[Hour Min],TimeRules[Risk Points],,-1)</f>
        <v>0</v>
      </c>
      <c r="M9195">
        <f>_xlfn.XLOOKUP(FraudData[[#This Row],[foreign_transaction]],ForeignRules[Foreign Transaction],ForeignRules[Risk Points],0)</f>
        <v>3</v>
      </c>
      <c r="N9195">
        <f>_xlfn.XLOOKUP(FraudData[[#This Row],[location_mismatch]],Table10[Location Mismatch],Table10[Risk Points],0)</f>
        <v>0</v>
      </c>
      <c r="O9195">
        <f>_xlfn.XLOOKUP(FraudData[[#This Row],[device_trust_score]],DeviceRules[Device Min],DeviceRules[Risk Points],,-1)</f>
        <v>0</v>
      </c>
      <c r="P9195">
        <f>_xlfn.XLOOKUP(FraudData[[#This Row],[velocity_last_24h]],VelocityRules[Velocity Min],VelocityRules[Risk Points],,-1)</f>
        <v>0</v>
      </c>
      <c r="Q9195">
        <f>_xlfn.XLOOKUP(FraudData[[#This Row],[merchant_category]],MerchantRules[Merchant Category],MerchantRules[Risk Points],0)</f>
        <v>0</v>
      </c>
      <c r="R9195">
        <f>SUM(FraudData[[#This Row],[Amount Risk]:[Merchant Risk]])</f>
        <v>3</v>
      </c>
      <c r="S9195" t="str" cm="1">
        <f t="array" ref="S9195">_xlfn.IFS(FraudData[[#This Row],[Fraud Risk Score]]&gt;=8,"High Risk",FraudData[[#This Row],[Fraud Risk Score]]&gt;=6,"Medium Risk",TRUE,"Low Risk")</f>
        <v>Low Risk</v>
      </c>
    </row>
    <row r="9196" spans="1:19">
      <c r="A9196">
        <v>9195</v>
      </c>
      <c r="B9196">
        <v>326.76</v>
      </c>
      <c r="C9196">
        <v>17</v>
      </c>
      <c r="D9196" t="s">
        <v>49</v>
      </c>
      <c r="E9196">
        <v>0</v>
      </c>
      <c r="F9196">
        <v>0</v>
      </c>
      <c r="G9196">
        <v>39</v>
      </c>
      <c r="H9196">
        <v>2</v>
      </c>
      <c r="I9196">
        <v>62</v>
      </c>
      <c r="J9196">
        <v>0</v>
      </c>
      <c r="K9196">
        <f>_xlfn.XLOOKUP(FraudData[[#This Row],[amount]],AmountRules[Amount Min],AmountRules[Risk Points],,-1)</f>
        <v>0</v>
      </c>
      <c r="L9196">
        <f>_xlfn.XLOOKUP(FraudData[[#This Row],[transaction_hour]],TimeRules[Hour Min],TimeRules[Risk Points],,-1)</f>
        <v>0</v>
      </c>
      <c r="M9196">
        <f>_xlfn.XLOOKUP(FraudData[[#This Row],[foreign_transaction]],ForeignRules[Foreign Transaction],ForeignRules[Risk Points],0)</f>
        <v>0</v>
      </c>
      <c r="N9196">
        <f>_xlfn.XLOOKUP(FraudData[[#This Row],[location_mismatch]],Table10[Location Mismatch],Table10[Risk Points],0)</f>
        <v>0</v>
      </c>
      <c r="O9196">
        <f>_xlfn.XLOOKUP(FraudData[[#This Row],[device_trust_score]],DeviceRules[Device Min],DeviceRules[Risk Points],,-1)</f>
        <v>2</v>
      </c>
      <c r="P9196">
        <f>_xlfn.XLOOKUP(FraudData[[#This Row],[velocity_last_24h]],VelocityRules[Velocity Min],VelocityRules[Risk Points],,-1)</f>
        <v>0</v>
      </c>
      <c r="Q9196">
        <f>_xlfn.XLOOKUP(FraudData[[#This Row],[merchant_category]],MerchantRules[Merchant Category],MerchantRules[Risk Points],0)</f>
        <v>1</v>
      </c>
      <c r="R9196">
        <f>SUM(FraudData[[#This Row],[Amount Risk]:[Merchant Risk]])</f>
        <v>3</v>
      </c>
      <c r="S9196" t="str" cm="1">
        <f t="array" ref="S9196">_xlfn.IFS(FraudData[[#This Row],[Fraud Risk Score]]&gt;=8,"High Risk",FraudData[[#This Row],[Fraud Risk Score]]&gt;=6,"Medium Risk",TRUE,"Low Risk")</f>
        <v>Low Risk</v>
      </c>
    </row>
    <row r="9197" spans="1:19">
      <c r="A9197">
        <v>9196</v>
      </c>
      <c r="B9197">
        <v>17.63</v>
      </c>
      <c r="C9197">
        <v>8</v>
      </c>
      <c r="D9197" t="s">
        <v>48</v>
      </c>
      <c r="E9197">
        <v>0</v>
      </c>
      <c r="F9197">
        <v>0</v>
      </c>
      <c r="G9197">
        <v>61</v>
      </c>
      <c r="H9197">
        <v>3</v>
      </c>
      <c r="I9197">
        <v>61</v>
      </c>
      <c r="J9197">
        <v>0</v>
      </c>
      <c r="K9197">
        <f>_xlfn.XLOOKUP(FraudData[[#This Row],[amount]],AmountRules[Amount Min],AmountRules[Risk Points],,-1)</f>
        <v>0</v>
      </c>
      <c r="L9197">
        <f>_xlfn.XLOOKUP(FraudData[[#This Row],[transaction_hour]],TimeRules[Hour Min],TimeRules[Risk Points],,-1)</f>
        <v>0</v>
      </c>
      <c r="M9197">
        <f>_xlfn.XLOOKUP(FraudData[[#This Row],[foreign_transaction]],ForeignRules[Foreign Transaction],ForeignRules[Risk Points],0)</f>
        <v>0</v>
      </c>
      <c r="N9197">
        <f>_xlfn.XLOOKUP(FraudData[[#This Row],[location_mismatch]],Table10[Location Mismatch],Table10[Risk Points],0)</f>
        <v>0</v>
      </c>
      <c r="O9197">
        <f>_xlfn.XLOOKUP(FraudData[[#This Row],[device_trust_score]],DeviceRules[Device Min],DeviceRules[Risk Points],,-1)</f>
        <v>1</v>
      </c>
      <c r="P9197">
        <f>_xlfn.XLOOKUP(FraudData[[#This Row],[velocity_last_24h]],VelocityRules[Velocity Min],VelocityRules[Risk Points],,-1)</f>
        <v>0</v>
      </c>
      <c r="Q9197">
        <f>_xlfn.XLOOKUP(FraudData[[#This Row],[merchant_category]],MerchantRules[Merchant Category],MerchantRules[Risk Points],0)</f>
        <v>0</v>
      </c>
      <c r="R9197">
        <f>SUM(FraudData[[#This Row],[Amount Risk]:[Merchant Risk]])</f>
        <v>1</v>
      </c>
      <c r="S9197" t="str" cm="1">
        <f t="array" ref="S9197">_xlfn.IFS(FraudData[[#This Row],[Fraud Risk Score]]&gt;=8,"High Risk",FraudData[[#This Row],[Fraud Risk Score]]&gt;=6,"Medium Risk",TRUE,"Low Risk")</f>
        <v>Low Risk</v>
      </c>
    </row>
    <row r="9198" spans="1:19">
      <c r="A9198">
        <v>9197</v>
      </c>
      <c r="B9198">
        <v>241.63</v>
      </c>
      <c r="C9198">
        <v>1</v>
      </c>
      <c r="D9198" t="s">
        <v>50</v>
      </c>
      <c r="E9198">
        <v>0</v>
      </c>
      <c r="F9198">
        <v>0</v>
      </c>
      <c r="G9198">
        <v>80</v>
      </c>
      <c r="H9198">
        <v>2</v>
      </c>
      <c r="I9198">
        <v>67</v>
      </c>
      <c r="J9198">
        <v>0</v>
      </c>
      <c r="K9198">
        <f>_xlfn.XLOOKUP(FraudData[[#This Row],[amount]],AmountRules[Amount Min],AmountRules[Risk Points],,-1)</f>
        <v>0</v>
      </c>
      <c r="L9198">
        <f>_xlfn.XLOOKUP(FraudData[[#This Row],[transaction_hour]],TimeRules[Hour Min],TimeRules[Risk Points],,-1)</f>
        <v>3</v>
      </c>
      <c r="M9198">
        <f>_xlfn.XLOOKUP(FraudData[[#This Row],[foreign_transaction]],ForeignRules[Foreign Transaction],ForeignRules[Risk Points],0)</f>
        <v>0</v>
      </c>
      <c r="N9198">
        <f>_xlfn.XLOOKUP(FraudData[[#This Row],[location_mismatch]],Table10[Location Mismatch],Table10[Risk Points],0)</f>
        <v>0</v>
      </c>
      <c r="O9198">
        <f>_xlfn.XLOOKUP(FraudData[[#This Row],[device_trust_score]],DeviceRules[Device Min],DeviceRules[Risk Points],,-1)</f>
        <v>0</v>
      </c>
      <c r="P9198">
        <f>_xlfn.XLOOKUP(FraudData[[#This Row],[velocity_last_24h]],VelocityRules[Velocity Min],VelocityRules[Risk Points],,-1)</f>
        <v>0</v>
      </c>
      <c r="Q9198">
        <f>_xlfn.XLOOKUP(FraudData[[#This Row],[merchant_category]],MerchantRules[Merchant Category],MerchantRules[Risk Points],0)</f>
        <v>0</v>
      </c>
      <c r="R9198">
        <f>SUM(FraudData[[#This Row],[Amount Risk]:[Merchant Risk]])</f>
        <v>3</v>
      </c>
      <c r="S9198" t="str" cm="1">
        <f t="array" ref="S9198">_xlfn.IFS(FraudData[[#This Row],[Fraud Risk Score]]&gt;=8,"High Risk",FraudData[[#This Row],[Fraud Risk Score]]&gt;=6,"Medium Risk",TRUE,"Low Risk")</f>
        <v>Low Risk</v>
      </c>
    </row>
    <row r="9199" spans="1:19">
      <c r="A9199">
        <v>9198</v>
      </c>
      <c r="B9199">
        <v>579.02</v>
      </c>
      <c r="C9199">
        <v>2</v>
      </c>
      <c r="D9199" t="s">
        <v>50</v>
      </c>
      <c r="E9199">
        <v>0</v>
      </c>
      <c r="F9199">
        <v>0</v>
      </c>
      <c r="G9199">
        <v>97</v>
      </c>
      <c r="H9199">
        <v>3</v>
      </c>
      <c r="I9199">
        <v>28</v>
      </c>
      <c r="J9199">
        <v>0</v>
      </c>
      <c r="K9199">
        <f>_xlfn.XLOOKUP(FraudData[[#This Row],[amount]],AmountRules[Amount Min],AmountRules[Risk Points],,-1)</f>
        <v>1</v>
      </c>
      <c r="L9199">
        <f>_xlfn.XLOOKUP(FraudData[[#This Row],[transaction_hour]],TimeRules[Hour Min],TimeRules[Risk Points],,-1)</f>
        <v>3</v>
      </c>
      <c r="M9199">
        <f>_xlfn.XLOOKUP(FraudData[[#This Row],[foreign_transaction]],ForeignRules[Foreign Transaction],ForeignRules[Risk Points],0)</f>
        <v>0</v>
      </c>
      <c r="N9199">
        <f>_xlfn.XLOOKUP(FraudData[[#This Row],[location_mismatch]],Table10[Location Mismatch],Table10[Risk Points],0)</f>
        <v>0</v>
      </c>
      <c r="O9199">
        <f>_xlfn.XLOOKUP(FraudData[[#This Row],[device_trust_score]],DeviceRules[Device Min],DeviceRules[Risk Points],,-1)</f>
        <v>0</v>
      </c>
      <c r="P9199">
        <f>_xlfn.XLOOKUP(FraudData[[#This Row],[velocity_last_24h]],VelocityRules[Velocity Min],VelocityRules[Risk Points],,-1)</f>
        <v>0</v>
      </c>
      <c r="Q9199">
        <f>_xlfn.XLOOKUP(FraudData[[#This Row],[merchant_category]],MerchantRules[Merchant Category],MerchantRules[Risk Points],0)</f>
        <v>0</v>
      </c>
      <c r="R9199">
        <f>SUM(FraudData[[#This Row],[Amount Risk]:[Merchant Risk]])</f>
        <v>4</v>
      </c>
      <c r="S9199" t="str" cm="1">
        <f t="array" ref="S9199">_xlfn.IFS(FraudData[[#This Row],[Fraud Risk Score]]&gt;=8,"High Risk",FraudData[[#This Row],[Fraud Risk Score]]&gt;=6,"Medium Risk",TRUE,"Low Risk")</f>
        <v>Low Risk</v>
      </c>
    </row>
    <row r="9200" spans="1:19">
      <c r="A9200">
        <v>9199</v>
      </c>
      <c r="B9200">
        <v>204.28</v>
      </c>
      <c r="C9200">
        <v>1</v>
      </c>
      <c r="D9200" t="s">
        <v>46</v>
      </c>
      <c r="E9200">
        <v>0</v>
      </c>
      <c r="F9200">
        <v>0</v>
      </c>
      <c r="G9200">
        <v>55</v>
      </c>
      <c r="H9200">
        <v>2</v>
      </c>
      <c r="I9200">
        <v>50</v>
      </c>
      <c r="J9200">
        <v>0</v>
      </c>
      <c r="K9200">
        <f>_xlfn.XLOOKUP(FraudData[[#This Row],[amount]],AmountRules[Amount Min],AmountRules[Risk Points],,-1)</f>
        <v>0</v>
      </c>
      <c r="L9200">
        <f>_xlfn.XLOOKUP(FraudData[[#This Row],[transaction_hour]],TimeRules[Hour Min],TimeRules[Risk Points],,-1)</f>
        <v>3</v>
      </c>
      <c r="M9200">
        <f>_xlfn.XLOOKUP(FraudData[[#This Row],[foreign_transaction]],ForeignRules[Foreign Transaction],ForeignRules[Risk Points],0)</f>
        <v>0</v>
      </c>
      <c r="N9200">
        <f>_xlfn.XLOOKUP(FraudData[[#This Row],[location_mismatch]],Table10[Location Mismatch],Table10[Risk Points],0)</f>
        <v>0</v>
      </c>
      <c r="O9200">
        <f>_xlfn.XLOOKUP(FraudData[[#This Row],[device_trust_score]],DeviceRules[Device Min],DeviceRules[Risk Points],,-1)</f>
        <v>1</v>
      </c>
      <c r="P9200">
        <f>_xlfn.XLOOKUP(FraudData[[#This Row],[velocity_last_24h]],VelocityRules[Velocity Min],VelocityRules[Risk Points],,-1)</f>
        <v>0</v>
      </c>
      <c r="Q9200">
        <f>_xlfn.XLOOKUP(FraudData[[#This Row],[merchant_category]],MerchantRules[Merchant Category],MerchantRules[Risk Points],0)</f>
        <v>0</v>
      </c>
      <c r="R9200">
        <f>SUM(FraudData[[#This Row],[Amount Risk]:[Merchant Risk]])</f>
        <v>4</v>
      </c>
      <c r="S9200" t="str" cm="1">
        <f t="array" ref="S9200">_xlfn.IFS(FraudData[[#This Row],[Fraud Risk Score]]&gt;=8,"High Risk",FraudData[[#This Row],[Fraud Risk Score]]&gt;=6,"Medium Risk",TRUE,"Low Risk")</f>
        <v>Low Risk</v>
      </c>
    </row>
    <row r="9201" spans="1:19">
      <c r="A9201">
        <v>9200</v>
      </c>
      <c r="B9201">
        <v>152.15</v>
      </c>
      <c r="C9201">
        <v>5</v>
      </c>
      <c r="D9201" t="s">
        <v>47</v>
      </c>
      <c r="E9201">
        <v>0</v>
      </c>
      <c r="F9201">
        <v>0</v>
      </c>
      <c r="G9201">
        <v>39</v>
      </c>
      <c r="H9201">
        <v>3</v>
      </c>
      <c r="I9201">
        <v>46</v>
      </c>
      <c r="J9201">
        <v>0</v>
      </c>
      <c r="K9201">
        <f>_xlfn.XLOOKUP(FraudData[[#This Row],[amount]],AmountRules[Amount Min],AmountRules[Risk Points],,-1)</f>
        <v>0</v>
      </c>
      <c r="L9201">
        <f>_xlfn.XLOOKUP(FraudData[[#This Row],[transaction_hour]],TimeRules[Hour Min],TimeRules[Risk Points],,-1)</f>
        <v>0</v>
      </c>
      <c r="M9201">
        <f>_xlfn.XLOOKUP(FraudData[[#This Row],[foreign_transaction]],ForeignRules[Foreign Transaction],ForeignRules[Risk Points],0)</f>
        <v>0</v>
      </c>
      <c r="N9201">
        <f>_xlfn.XLOOKUP(FraudData[[#This Row],[location_mismatch]],Table10[Location Mismatch],Table10[Risk Points],0)</f>
        <v>0</v>
      </c>
      <c r="O9201">
        <f>_xlfn.XLOOKUP(FraudData[[#This Row],[device_trust_score]],DeviceRules[Device Min],DeviceRules[Risk Points],,-1)</f>
        <v>2</v>
      </c>
      <c r="P9201">
        <f>_xlfn.XLOOKUP(FraudData[[#This Row],[velocity_last_24h]],VelocityRules[Velocity Min],VelocityRules[Risk Points],,-1)</f>
        <v>0</v>
      </c>
      <c r="Q9201">
        <f>_xlfn.XLOOKUP(FraudData[[#This Row],[merchant_category]],MerchantRules[Merchant Category],MerchantRules[Risk Points],0)</f>
        <v>0</v>
      </c>
      <c r="R9201">
        <f>SUM(FraudData[[#This Row],[Amount Risk]:[Merchant Risk]])</f>
        <v>2</v>
      </c>
      <c r="S9201" t="str" cm="1">
        <f t="array" ref="S9201">_xlfn.IFS(FraudData[[#This Row],[Fraud Risk Score]]&gt;=8,"High Risk",FraudData[[#This Row],[Fraud Risk Score]]&gt;=6,"Medium Risk",TRUE,"Low Risk")</f>
        <v>Low Risk</v>
      </c>
    </row>
    <row r="9202" spans="1:19">
      <c r="A9202">
        <v>9201</v>
      </c>
      <c r="B9202">
        <v>524.15</v>
      </c>
      <c r="C9202">
        <v>22</v>
      </c>
      <c r="D9202" t="s">
        <v>48</v>
      </c>
      <c r="E9202">
        <v>0</v>
      </c>
      <c r="F9202">
        <v>0</v>
      </c>
      <c r="G9202">
        <v>26</v>
      </c>
      <c r="H9202">
        <v>4</v>
      </c>
      <c r="I9202">
        <v>51</v>
      </c>
      <c r="J9202">
        <v>0</v>
      </c>
      <c r="K9202">
        <f>_xlfn.XLOOKUP(FraudData[[#This Row],[amount]],AmountRules[Amount Min],AmountRules[Risk Points],,-1)</f>
        <v>1</v>
      </c>
      <c r="L9202">
        <f>_xlfn.XLOOKUP(FraudData[[#This Row],[transaction_hour]],TimeRules[Hour Min],TimeRules[Risk Points],,-1)</f>
        <v>0</v>
      </c>
      <c r="M9202">
        <f>_xlfn.XLOOKUP(FraudData[[#This Row],[foreign_transaction]],ForeignRules[Foreign Transaction],ForeignRules[Risk Points],0)</f>
        <v>0</v>
      </c>
      <c r="N9202">
        <f>_xlfn.XLOOKUP(FraudData[[#This Row],[location_mismatch]],Table10[Location Mismatch],Table10[Risk Points],0)</f>
        <v>0</v>
      </c>
      <c r="O9202">
        <f>_xlfn.XLOOKUP(FraudData[[#This Row],[device_trust_score]],DeviceRules[Device Min],DeviceRules[Risk Points],,-1)</f>
        <v>3</v>
      </c>
      <c r="P9202">
        <f>_xlfn.XLOOKUP(FraudData[[#This Row],[velocity_last_24h]],VelocityRules[Velocity Min],VelocityRules[Risk Points],,-1)</f>
        <v>0</v>
      </c>
      <c r="Q9202">
        <f>_xlfn.XLOOKUP(FraudData[[#This Row],[merchant_category]],MerchantRules[Merchant Category],MerchantRules[Risk Points],0)</f>
        <v>0</v>
      </c>
      <c r="R9202">
        <f>SUM(FraudData[[#This Row],[Amount Risk]:[Merchant Risk]])</f>
        <v>4</v>
      </c>
      <c r="S9202" t="str" cm="1">
        <f t="array" ref="S9202">_xlfn.IFS(FraudData[[#This Row],[Fraud Risk Score]]&gt;=8,"High Risk",FraudData[[#This Row],[Fraud Risk Score]]&gt;=6,"Medium Risk",TRUE,"Low Risk")</f>
        <v>Low Risk</v>
      </c>
    </row>
    <row r="9203" spans="1:19">
      <c r="A9203">
        <v>9202</v>
      </c>
      <c r="B9203">
        <v>105.31</v>
      </c>
      <c r="C9203">
        <v>11</v>
      </c>
      <c r="D9203" t="s">
        <v>49</v>
      </c>
      <c r="E9203">
        <v>1</v>
      </c>
      <c r="F9203">
        <v>0</v>
      </c>
      <c r="G9203">
        <v>37</v>
      </c>
      <c r="H9203">
        <v>2</v>
      </c>
      <c r="I9203">
        <v>19</v>
      </c>
      <c r="J9203">
        <v>0</v>
      </c>
      <c r="K9203">
        <f>_xlfn.XLOOKUP(FraudData[[#This Row],[amount]],AmountRules[Amount Min],AmountRules[Risk Points],,-1)</f>
        <v>0</v>
      </c>
      <c r="L9203">
        <f>_xlfn.XLOOKUP(FraudData[[#This Row],[transaction_hour]],TimeRules[Hour Min],TimeRules[Risk Points],,-1)</f>
        <v>0</v>
      </c>
      <c r="M9203">
        <f>_xlfn.XLOOKUP(FraudData[[#This Row],[foreign_transaction]],ForeignRules[Foreign Transaction],ForeignRules[Risk Points],0)</f>
        <v>3</v>
      </c>
      <c r="N9203">
        <f>_xlfn.XLOOKUP(FraudData[[#This Row],[location_mismatch]],Table10[Location Mismatch],Table10[Risk Points],0)</f>
        <v>0</v>
      </c>
      <c r="O9203">
        <f>_xlfn.XLOOKUP(FraudData[[#This Row],[device_trust_score]],DeviceRules[Device Min],DeviceRules[Risk Points],,-1)</f>
        <v>2</v>
      </c>
      <c r="P9203">
        <f>_xlfn.XLOOKUP(FraudData[[#This Row],[velocity_last_24h]],VelocityRules[Velocity Min],VelocityRules[Risk Points],,-1)</f>
        <v>0</v>
      </c>
      <c r="Q9203">
        <f>_xlfn.XLOOKUP(FraudData[[#This Row],[merchant_category]],MerchantRules[Merchant Category],MerchantRules[Risk Points],0)</f>
        <v>1</v>
      </c>
      <c r="R9203">
        <f>SUM(FraudData[[#This Row],[Amount Risk]:[Merchant Risk]])</f>
        <v>6</v>
      </c>
      <c r="S9203" t="str" cm="1">
        <f t="array" ref="S9203">_xlfn.IFS(FraudData[[#This Row],[Fraud Risk Score]]&gt;=8,"High Risk",FraudData[[#This Row],[Fraud Risk Score]]&gt;=6,"Medium Risk",TRUE,"Low Risk")</f>
        <v>Medium Risk</v>
      </c>
    </row>
    <row r="9204" spans="1:19">
      <c r="A9204">
        <v>9203</v>
      </c>
      <c r="B9204">
        <v>164.61</v>
      </c>
      <c r="C9204">
        <v>21</v>
      </c>
      <c r="D9204" t="s">
        <v>49</v>
      </c>
      <c r="E9204">
        <v>0</v>
      </c>
      <c r="F9204">
        <v>0</v>
      </c>
      <c r="G9204">
        <v>29</v>
      </c>
      <c r="H9204">
        <v>3</v>
      </c>
      <c r="I9204">
        <v>62</v>
      </c>
      <c r="J9204">
        <v>0</v>
      </c>
      <c r="K9204">
        <f>_xlfn.XLOOKUP(FraudData[[#This Row],[amount]],AmountRules[Amount Min],AmountRules[Risk Points],,-1)</f>
        <v>0</v>
      </c>
      <c r="L9204">
        <f>_xlfn.XLOOKUP(FraudData[[#This Row],[transaction_hour]],TimeRules[Hour Min],TimeRules[Risk Points],,-1)</f>
        <v>0</v>
      </c>
      <c r="M9204">
        <f>_xlfn.XLOOKUP(FraudData[[#This Row],[foreign_transaction]],ForeignRules[Foreign Transaction],ForeignRules[Risk Points],0)</f>
        <v>0</v>
      </c>
      <c r="N9204">
        <f>_xlfn.XLOOKUP(FraudData[[#This Row],[location_mismatch]],Table10[Location Mismatch],Table10[Risk Points],0)</f>
        <v>0</v>
      </c>
      <c r="O9204">
        <f>_xlfn.XLOOKUP(FraudData[[#This Row],[device_trust_score]],DeviceRules[Device Min],DeviceRules[Risk Points],,-1)</f>
        <v>3</v>
      </c>
      <c r="P9204">
        <f>_xlfn.XLOOKUP(FraudData[[#This Row],[velocity_last_24h]],VelocityRules[Velocity Min],VelocityRules[Risk Points],,-1)</f>
        <v>0</v>
      </c>
      <c r="Q9204">
        <f>_xlfn.XLOOKUP(FraudData[[#This Row],[merchant_category]],MerchantRules[Merchant Category],MerchantRules[Risk Points],0)</f>
        <v>1</v>
      </c>
      <c r="R9204">
        <f>SUM(FraudData[[#This Row],[Amount Risk]:[Merchant Risk]])</f>
        <v>4</v>
      </c>
      <c r="S9204" t="str" cm="1">
        <f t="array" ref="S9204">_xlfn.IFS(FraudData[[#This Row],[Fraud Risk Score]]&gt;=8,"High Risk",FraudData[[#This Row],[Fraud Risk Score]]&gt;=6,"Medium Risk",TRUE,"Low Risk")</f>
        <v>Low Risk</v>
      </c>
    </row>
    <row r="9205" spans="1:19">
      <c r="A9205">
        <v>9204</v>
      </c>
      <c r="B9205">
        <v>116.44</v>
      </c>
      <c r="C9205">
        <v>18</v>
      </c>
      <c r="D9205" t="s">
        <v>46</v>
      </c>
      <c r="E9205">
        <v>0</v>
      </c>
      <c r="F9205">
        <v>0</v>
      </c>
      <c r="G9205">
        <v>72</v>
      </c>
      <c r="H9205">
        <v>2</v>
      </c>
      <c r="I9205">
        <v>58</v>
      </c>
      <c r="J9205">
        <v>0</v>
      </c>
      <c r="K9205">
        <f>_xlfn.XLOOKUP(FraudData[[#This Row],[amount]],AmountRules[Amount Min],AmountRules[Risk Points],,-1)</f>
        <v>0</v>
      </c>
      <c r="L9205">
        <f>_xlfn.XLOOKUP(FraudData[[#This Row],[transaction_hour]],TimeRules[Hour Min],TimeRules[Risk Points],,-1)</f>
        <v>0</v>
      </c>
      <c r="M9205">
        <f>_xlfn.XLOOKUP(FraudData[[#This Row],[foreign_transaction]],ForeignRules[Foreign Transaction],ForeignRules[Risk Points],0)</f>
        <v>0</v>
      </c>
      <c r="N9205">
        <f>_xlfn.XLOOKUP(FraudData[[#This Row],[location_mismatch]],Table10[Location Mismatch],Table10[Risk Points],0)</f>
        <v>0</v>
      </c>
      <c r="O9205">
        <f>_xlfn.XLOOKUP(FraudData[[#This Row],[device_trust_score]],DeviceRules[Device Min],DeviceRules[Risk Points],,-1)</f>
        <v>0</v>
      </c>
      <c r="P9205">
        <f>_xlfn.XLOOKUP(FraudData[[#This Row],[velocity_last_24h]],VelocityRules[Velocity Min],VelocityRules[Risk Points],,-1)</f>
        <v>0</v>
      </c>
      <c r="Q9205">
        <f>_xlfn.XLOOKUP(FraudData[[#This Row],[merchant_category]],MerchantRules[Merchant Category],MerchantRules[Risk Points],0)</f>
        <v>0</v>
      </c>
      <c r="R9205">
        <f>SUM(FraudData[[#This Row],[Amount Risk]:[Merchant Risk]])</f>
        <v>0</v>
      </c>
      <c r="S9205" t="str" cm="1">
        <f t="array" ref="S9205">_xlfn.IFS(FraudData[[#This Row],[Fraud Risk Score]]&gt;=8,"High Risk",FraudData[[#This Row],[Fraud Risk Score]]&gt;=6,"Medium Risk",TRUE,"Low Risk")</f>
        <v>Low Risk</v>
      </c>
    </row>
    <row r="9206" spans="1:19">
      <c r="A9206">
        <v>9205</v>
      </c>
      <c r="B9206">
        <v>486.14</v>
      </c>
      <c r="C9206">
        <v>14</v>
      </c>
      <c r="D9206" t="s">
        <v>49</v>
      </c>
      <c r="E9206">
        <v>0</v>
      </c>
      <c r="F9206">
        <v>0</v>
      </c>
      <c r="G9206">
        <v>57</v>
      </c>
      <c r="H9206">
        <v>1</v>
      </c>
      <c r="I9206">
        <v>65</v>
      </c>
      <c r="J9206">
        <v>0</v>
      </c>
      <c r="K9206">
        <f>_xlfn.XLOOKUP(FraudData[[#This Row],[amount]],AmountRules[Amount Min],AmountRules[Risk Points],,-1)</f>
        <v>0</v>
      </c>
      <c r="L9206">
        <f>_xlfn.XLOOKUP(FraudData[[#This Row],[transaction_hour]],TimeRules[Hour Min],TimeRules[Risk Points],,-1)</f>
        <v>0</v>
      </c>
      <c r="M9206">
        <f>_xlfn.XLOOKUP(FraudData[[#This Row],[foreign_transaction]],ForeignRules[Foreign Transaction],ForeignRules[Risk Points],0)</f>
        <v>0</v>
      </c>
      <c r="N9206">
        <f>_xlfn.XLOOKUP(FraudData[[#This Row],[location_mismatch]],Table10[Location Mismatch],Table10[Risk Points],0)</f>
        <v>0</v>
      </c>
      <c r="O9206">
        <f>_xlfn.XLOOKUP(FraudData[[#This Row],[device_trust_score]],DeviceRules[Device Min],DeviceRules[Risk Points],,-1)</f>
        <v>1</v>
      </c>
      <c r="P9206">
        <f>_xlfn.XLOOKUP(FraudData[[#This Row],[velocity_last_24h]],VelocityRules[Velocity Min],VelocityRules[Risk Points],,-1)</f>
        <v>0</v>
      </c>
      <c r="Q9206">
        <f>_xlfn.XLOOKUP(FraudData[[#This Row],[merchant_category]],MerchantRules[Merchant Category],MerchantRules[Risk Points],0)</f>
        <v>1</v>
      </c>
      <c r="R9206">
        <f>SUM(FraudData[[#This Row],[Amount Risk]:[Merchant Risk]])</f>
        <v>2</v>
      </c>
      <c r="S9206" t="str" cm="1">
        <f t="array" ref="S9206">_xlfn.IFS(FraudData[[#This Row],[Fraud Risk Score]]&gt;=8,"High Risk",FraudData[[#This Row],[Fraud Risk Score]]&gt;=6,"Medium Risk",TRUE,"Low Risk")</f>
        <v>Low Risk</v>
      </c>
    </row>
    <row r="9207" spans="1:19">
      <c r="A9207">
        <v>9206</v>
      </c>
      <c r="B9207">
        <v>14.24</v>
      </c>
      <c r="C9207">
        <v>18</v>
      </c>
      <c r="D9207" t="s">
        <v>50</v>
      </c>
      <c r="E9207">
        <v>0</v>
      </c>
      <c r="F9207">
        <v>0</v>
      </c>
      <c r="G9207">
        <v>56</v>
      </c>
      <c r="H9207">
        <v>4</v>
      </c>
      <c r="I9207">
        <v>65</v>
      </c>
      <c r="J9207">
        <v>0</v>
      </c>
      <c r="K9207">
        <f>_xlfn.XLOOKUP(FraudData[[#This Row],[amount]],AmountRules[Amount Min],AmountRules[Risk Points],,-1)</f>
        <v>0</v>
      </c>
      <c r="L9207">
        <f>_xlfn.XLOOKUP(FraudData[[#This Row],[transaction_hour]],TimeRules[Hour Min],TimeRules[Risk Points],,-1)</f>
        <v>0</v>
      </c>
      <c r="M9207">
        <f>_xlfn.XLOOKUP(FraudData[[#This Row],[foreign_transaction]],ForeignRules[Foreign Transaction],ForeignRules[Risk Points],0)</f>
        <v>0</v>
      </c>
      <c r="N9207">
        <f>_xlfn.XLOOKUP(FraudData[[#This Row],[location_mismatch]],Table10[Location Mismatch],Table10[Risk Points],0)</f>
        <v>0</v>
      </c>
      <c r="O9207">
        <f>_xlfn.XLOOKUP(FraudData[[#This Row],[device_trust_score]],DeviceRules[Device Min],DeviceRules[Risk Points],,-1)</f>
        <v>1</v>
      </c>
      <c r="P9207">
        <f>_xlfn.XLOOKUP(FraudData[[#This Row],[velocity_last_24h]],VelocityRules[Velocity Min],VelocityRules[Risk Points],,-1)</f>
        <v>0</v>
      </c>
      <c r="Q9207">
        <f>_xlfn.XLOOKUP(FraudData[[#This Row],[merchant_category]],MerchantRules[Merchant Category],MerchantRules[Risk Points],0)</f>
        <v>0</v>
      </c>
      <c r="R9207">
        <f>SUM(FraudData[[#This Row],[Amount Risk]:[Merchant Risk]])</f>
        <v>1</v>
      </c>
      <c r="S9207" t="str" cm="1">
        <f t="array" ref="S9207">_xlfn.IFS(FraudData[[#This Row],[Fraud Risk Score]]&gt;=8,"High Risk",FraudData[[#This Row],[Fraud Risk Score]]&gt;=6,"Medium Risk",TRUE,"Low Risk")</f>
        <v>Low Risk</v>
      </c>
    </row>
    <row r="9208" spans="1:19">
      <c r="A9208">
        <v>9207</v>
      </c>
      <c r="B9208">
        <v>125.17</v>
      </c>
      <c r="C9208">
        <v>11</v>
      </c>
      <c r="D9208" t="s">
        <v>48</v>
      </c>
      <c r="E9208">
        <v>0</v>
      </c>
      <c r="F9208">
        <v>0</v>
      </c>
      <c r="G9208">
        <v>77</v>
      </c>
      <c r="H9208">
        <v>2</v>
      </c>
      <c r="I9208">
        <v>58</v>
      </c>
      <c r="J9208">
        <v>0</v>
      </c>
      <c r="K9208">
        <f>_xlfn.XLOOKUP(FraudData[[#This Row],[amount]],AmountRules[Amount Min],AmountRules[Risk Points],,-1)</f>
        <v>0</v>
      </c>
      <c r="L9208">
        <f>_xlfn.XLOOKUP(FraudData[[#This Row],[transaction_hour]],TimeRules[Hour Min],TimeRules[Risk Points],,-1)</f>
        <v>0</v>
      </c>
      <c r="M9208">
        <f>_xlfn.XLOOKUP(FraudData[[#This Row],[foreign_transaction]],ForeignRules[Foreign Transaction],ForeignRules[Risk Points],0)</f>
        <v>0</v>
      </c>
      <c r="N9208">
        <f>_xlfn.XLOOKUP(FraudData[[#This Row],[location_mismatch]],Table10[Location Mismatch],Table10[Risk Points],0)</f>
        <v>0</v>
      </c>
      <c r="O9208">
        <f>_xlfn.XLOOKUP(FraudData[[#This Row],[device_trust_score]],DeviceRules[Device Min],DeviceRules[Risk Points],,-1)</f>
        <v>0</v>
      </c>
      <c r="P9208">
        <f>_xlfn.XLOOKUP(FraudData[[#This Row],[velocity_last_24h]],VelocityRules[Velocity Min],VelocityRules[Risk Points],,-1)</f>
        <v>0</v>
      </c>
      <c r="Q9208">
        <f>_xlfn.XLOOKUP(FraudData[[#This Row],[merchant_category]],MerchantRules[Merchant Category],MerchantRules[Risk Points],0)</f>
        <v>0</v>
      </c>
      <c r="R9208">
        <f>SUM(FraudData[[#This Row],[Amount Risk]:[Merchant Risk]])</f>
        <v>0</v>
      </c>
      <c r="S9208" t="str" cm="1">
        <f t="array" ref="S9208">_xlfn.IFS(FraudData[[#This Row],[Fraud Risk Score]]&gt;=8,"High Risk",FraudData[[#This Row],[Fraud Risk Score]]&gt;=6,"Medium Risk",TRUE,"Low Risk")</f>
        <v>Low Risk</v>
      </c>
    </row>
    <row r="9209" spans="1:19">
      <c r="A9209">
        <v>9208</v>
      </c>
      <c r="B9209">
        <v>209.05</v>
      </c>
      <c r="C9209">
        <v>17</v>
      </c>
      <c r="D9209" t="s">
        <v>49</v>
      </c>
      <c r="E9209">
        <v>0</v>
      </c>
      <c r="F9209">
        <v>0</v>
      </c>
      <c r="G9209">
        <v>45</v>
      </c>
      <c r="H9209">
        <v>3</v>
      </c>
      <c r="I9209">
        <v>41</v>
      </c>
      <c r="J9209">
        <v>0</v>
      </c>
      <c r="K9209">
        <f>_xlfn.XLOOKUP(FraudData[[#This Row],[amount]],AmountRules[Amount Min],AmountRules[Risk Points],,-1)</f>
        <v>0</v>
      </c>
      <c r="L9209">
        <f>_xlfn.XLOOKUP(FraudData[[#This Row],[transaction_hour]],TimeRules[Hour Min],TimeRules[Risk Points],,-1)</f>
        <v>0</v>
      </c>
      <c r="M9209">
        <f>_xlfn.XLOOKUP(FraudData[[#This Row],[foreign_transaction]],ForeignRules[Foreign Transaction],ForeignRules[Risk Points],0)</f>
        <v>0</v>
      </c>
      <c r="N9209">
        <f>_xlfn.XLOOKUP(FraudData[[#This Row],[location_mismatch]],Table10[Location Mismatch],Table10[Risk Points],0)</f>
        <v>0</v>
      </c>
      <c r="O9209">
        <f>_xlfn.XLOOKUP(FraudData[[#This Row],[device_trust_score]],DeviceRules[Device Min],DeviceRules[Risk Points],,-1)</f>
        <v>2</v>
      </c>
      <c r="P9209">
        <f>_xlfn.XLOOKUP(FraudData[[#This Row],[velocity_last_24h]],VelocityRules[Velocity Min],VelocityRules[Risk Points],,-1)</f>
        <v>0</v>
      </c>
      <c r="Q9209">
        <f>_xlfn.XLOOKUP(FraudData[[#This Row],[merchant_category]],MerchantRules[Merchant Category],MerchantRules[Risk Points],0)</f>
        <v>1</v>
      </c>
      <c r="R9209">
        <f>SUM(FraudData[[#This Row],[Amount Risk]:[Merchant Risk]])</f>
        <v>3</v>
      </c>
      <c r="S9209" t="str" cm="1">
        <f t="array" ref="S9209">_xlfn.IFS(FraudData[[#This Row],[Fraud Risk Score]]&gt;=8,"High Risk",FraudData[[#This Row],[Fraud Risk Score]]&gt;=6,"Medium Risk",TRUE,"Low Risk")</f>
        <v>Low Risk</v>
      </c>
    </row>
    <row r="9210" spans="1:19">
      <c r="A9210">
        <v>9209</v>
      </c>
      <c r="B9210">
        <v>282.56</v>
      </c>
      <c r="C9210">
        <v>15</v>
      </c>
      <c r="D9210" t="s">
        <v>48</v>
      </c>
      <c r="E9210">
        <v>0</v>
      </c>
      <c r="F9210">
        <v>0</v>
      </c>
      <c r="G9210">
        <v>90</v>
      </c>
      <c r="H9210">
        <v>1</v>
      </c>
      <c r="I9210">
        <v>56</v>
      </c>
      <c r="J9210">
        <v>0</v>
      </c>
      <c r="K9210">
        <f>_xlfn.XLOOKUP(FraudData[[#This Row],[amount]],AmountRules[Amount Min],AmountRules[Risk Points],,-1)</f>
        <v>0</v>
      </c>
      <c r="L9210">
        <f>_xlfn.XLOOKUP(FraudData[[#This Row],[transaction_hour]],TimeRules[Hour Min],TimeRules[Risk Points],,-1)</f>
        <v>0</v>
      </c>
      <c r="M9210">
        <f>_xlfn.XLOOKUP(FraudData[[#This Row],[foreign_transaction]],ForeignRules[Foreign Transaction],ForeignRules[Risk Points],0)</f>
        <v>0</v>
      </c>
      <c r="N9210">
        <f>_xlfn.XLOOKUP(FraudData[[#This Row],[location_mismatch]],Table10[Location Mismatch],Table10[Risk Points],0)</f>
        <v>0</v>
      </c>
      <c r="O9210">
        <f>_xlfn.XLOOKUP(FraudData[[#This Row],[device_trust_score]],DeviceRules[Device Min],DeviceRules[Risk Points],,-1)</f>
        <v>0</v>
      </c>
      <c r="P9210">
        <f>_xlfn.XLOOKUP(FraudData[[#This Row],[velocity_last_24h]],VelocityRules[Velocity Min],VelocityRules[Risk Points],,-1)</f>
        <v>0</v>
      </c>
      <c r="Q9210">
        <f>_xlfn.XLOOKUP(FraudData[[#This Row],[merchant_category]],MerchantRules[Merchant Category],MerchantRules[Risk Points],0)</f>
        <v>0</v>
      </c>
      <c r="R9210">
        <f>SUM(FraudData[[#This Row],[Amount Risk]:[Merchant Risk]])</f>
        <v>0</v>
      </c>
      <c r="S9210" t="str" cm="1">
        <f t="array" ref="S9210">_xlfn.IFS(FraudData[[#This Row],[Fraud Risk Score]]&gt;=8,"High Risk",FraudData[[#This Row],[Fraud Risk Score]]&gt;=6,"Medium Risk",TRUE,"Low Risk")</f>
        <v>Low Risk</v>
      </c>
    </row>
    <row r="9211" spans="1:19">
      <c r="A9211">
        <v>9210</v>
      </c>
      <c r="B9211">
        <v>157.44999999999999</v>
      </c>
      <c r="C9211">
        <v>1</v>
      </c>
      <c r="D9211" t="s">
        <v>49</v>
      </c>
      <c r="E9211">
        <v>0</v>
      </c>
      <c r="F9211">
        <v>0</v>
      </c>
      <c r="G9211">
        <v>85</v>
      </c>
      <c r="H9211">
        <v>2</v>
      </c>
      <c r="I9211">
        <v>38</v>
      </c>
      <c r="J9211">
        <v>0</v>
      </c>
      <c r="K9211">
        <f>_xlfn.XLOOKUP(FraudData[[#This Row],[amount]],AmountRules[Amount Min],AmountRules[Risk Points],,-1)</f>
        <v>0</v>
      </c>
      <c r="L9211">
        <f>_xlfn.XLOOKUP(FraudData[[#This Row],[transaction_hour]],TimeRules[Hour Min],TimeRules[Risk Points],,-1)</f>
        <v>3</v>
      </c>
      <c r="M9211">
        <f>_xlfn.XLOOKUP(FraudData[[#This Row],[foreign_transaction]],ForeignRules[Foreign Transaction],ForeignRules[Risk Points],0)</f>
        <v>0</v>
      </c>
      <c r="N9211">
        <f>_xlfn.XLOOKUP(FraudData[[#This Row],[location_mismatch]],Table10[Location Mismatch],Table10[Risk Points],0)</f>
        <v>0</v>
      </c>
      <c r="O9211">
        <f>_xlfn.XLOOKUP(FraudData[[#This Row],[device_trust_score]],DeviceRules[Device Min],DeviceRules[Risk Points],,-1)</f>
        <v>0</v>
      </c>
      <c r="P9211">
        <f>_xlfn.XLOOKUP(FraudData[[#This Row],[velocity_last_24h]],VelocityRules[Velocity Min],VelocityRules[Risk Points],,-1)</f>
        <v>0</v>
      </c>
      <c r="Q9211">
        <f>_xlfn.XLOOKUP(FraudData[[#This Row],[merchant_category]],MerchantRules[Merchant Category],MerchantRules[Risk Points],0)</f>
        <v>1</v>
      </c>
      <c r="R9211">
        <f>SUM(FraudData[[#This Row],[Amount Risk]:[Merchant Risk]])</f>
        <v>4</v>
      </c>
      <c r="S9211" t="str" cm="1">
        <f t="array" ref="S9211">_xlfn.IFS(FraudData[[#This Row],[Fraud Risk Score]]&gt;=8,"High Risk",FraudData[[#This Row],[Fraud Risk Score]]&gt;=6,"Medium Risk",TRUE,"Low Risk")</f>
        <v>Low Risk</v>
      </c>
    </row>
    <row r="9212" spans="1:19">
      <c r="A9212">
        <v>9211</v>
      </c>
      <c r="B9212">
        <v>431.28</v>
      </c>
      <c r="C9212">
        <v>10</v>
      </c>
      <c r="D9212" t="s">
        <v>47</v>
      </c>
      <c r="E9212">
        <v>0</v>
      </c>
      <c r="F9212">
        <v>0</v>
      </c>
      <c r="G9212">
        <v>78</v>
      </c>
      <c r="H9212">
        <v>4</v>
      </c>
      <c r="I9212">
        <v>25</v>
      </c>
      <c r="J9212">
        <v>0</v>
      </c>
      <c r="K9212">
        <f>_xlfn.XLOOKUP(FraudData[[#This Row],[amount]],AmountRules[Amount Min],AmountRules[Risk Points],,-1)</f>
        <v>0</v>
      </c>
      <c r="L9212">
        <f>_xlfn.XLOOKUP(FraudData[[#This Row],[transaction_hour]],TimeRules[Hour Min],TimeRules[Risk Points],,-1)</f>
        <v>0</v>
      </c>
      <c r="M9212">
        <f>_xlfn.XLOOKUP(FraudData[[#This Row],[foreign_transaction]],ForeignRules[Foreign Transaction],ForeignRules[Risk Points],0)</f>
        <v>0</v>
      </c>
      <c r="N9212">
        <f>_xlfn.XLOOKUP(FraudData[[#This Row],[location_mismatch]],Table10[Location Mismatch],Table10[Risk Points],0)</f>
        <v>0</v>
      </c>
      <c r="O9212">
        <f>_xlfn.XLOOKUP(FraudData[[#This Row],[device_trust_score]],DeviceRules[Device Min],DeviceRules[Risk Points],,-1)</f>
        <v>0</v>
      </c>
      <c r="P9212">
        <f>_xlfn.XLOOKUP(FraudData[[#This Row],[velocity_last_24h]],VelocityRules[Velocity Min],VelocityRules[Risk Points],,-1)</f>
        <v>0</v>
      </c>
      <c r="Q9212">
        <f>_xlfn.XLOOKUP(FraudData[[#This Row],[merchant_category]],MerchantRules[Merchant Category],MerchantRules[Risk Points],0)</f>
        <v>0</v>
      </c>
      <c r="R9212">
        <f>SUM(FraudData[[#This Row],[Amount Risk]:[Merchant Risk]])</f>
        <v>0</v>
      </c>
      <c r="S9212" t="str" cm="1">
        <f t="array" ref="S9212">_xlfn.IFS(FraudData[[#This Row],[Fraud Risk Score]]&gt;=8,"High Risk",FraudData[[#This Row],[Fraud Risk Score]]&gt;=6,"Medium Risk",TRUE,"Low Risk")</f>
        <v>Low Risk</v>
      </c>
    </row>
    <row r="9213" spans="1:19">
      <c r="A9213">
        <v>9212</v>
      </c>
      <c r="B9213">
        <v>512.49</v>
      </c>
      <c r="C9213">
        <v>11</v>
      </c>
      <c r="D9213" t="s">
        <v>47</v>
      </c>
      <c r="E9213">
        <v>0</v>
      </c>
      <c r="F9213">
        <v>1</v>
      </c>
      <c r="G9213">
        <v>99</v>
      </c>
      <c r="H9213">
        <v>3</v>
      </c>
      <c r="I9213">
        <v>27</v>
      </c>
      <c r="J9213">
        <v>0</v>
      </c>
      <c r="K9213">
        <f>_xlfn.XLOOKUP(FraudData[[#This Row],[amount]],AmountRules[Amount Min],AmountRules[Risk Points],,-1)</f>
        <v>1</v>
      </c>
      <c r="L9213">
        <f>_xlfn.XLOOKUP(FraudData[[#This Row],[transaction_hour]],TimeRules[Hour Min],TimeRules[Risk Points],,-1)</f>
        <v>0</v>
      </c>
      <c r="M9213">
        <f>_xlfn.XLOOKUP(FraudData[[#This Row],[foreign_transaction]],ForeignRules[Foreign Transaction],ForeignRules[Risk Points],0)</f>
        <v>0</v>
      </c>
      <c r="N9213">
        <f>_xlfn.XLOOKUP(FraudData[[#This Row],[location_mismatch]],Table10[Location Mismatch],Table10[Risk Points],0)</f>
        <v>3</v>
      </c>
      <c r="O9213">
        <f>_xlfn.XLOOKUP(FraudData[[#This Row],[device_trust_score]],DeviceRules[Device Min],DeviceRules[Risk Points],,-1)</f>
        <v>0</v>
      </c>
      <c r="P9213">
        <f>_xlfn.XLOOKUP(FraudData[[#This Row],[velocity_last_24h]],VelocityRules[Velocity Min],VelocityRules[Risk Points],,-1)</f>
        <v>0</v>
      </c>
      <c r="Q9213">
        <f>_xlfn.XLOOKUP(FraudData[[#This Row],[merchant_category]],MerchantRules[Merchant Category],MerchantRules[Risk Points],0)</f>
        <v>0</v>
      </c>
      <c r="R9213">
        <f>SUM(FraudData[[#This Row],[Amount Risk]:[Merchant Risk]])</f>
        <v>4</v>
      </c>
      <c r="S9213" t="str" cm="1">
        <f t="array" ref="S9213">_xlfn.IFS(FraudData[[#This Row],[Fraud Risk Score]]&gt;=8,"High Risk",FraudData[[#This Row],[Fraud Risk Score]]&gt;=6,"Medium Risk",TRUE,"Low Risk")</f>
        <v>Low Risk</v>
      </c>
    </row>
    <row r="9214" spans="1:19">
      <c r="A9214">
        <v>9213</v>
      </c>
      <c r="B9214">
        <v>11.97</v>
      </c>
      <c r="C9214">
        <v>4</v>
      </c>
      <c r="D9214" t="s">
        <v>48</v>
      </c>
      <c r="E9214">
        <v>0</v>
      </c>
      <c r="F9214">
        <v>0</v>
      </c>
      <c r="G9214">
        <v>65</v>
      </c>
      <c r="H9214">
        <v>3</v>
      </c>
      <c r="I9214">
        <v>62</v>
      </c>
      <c r="J9214">
        <v>0</v>
      </c>
      <c r="K9214">
        <f>_xlfn.XLOOKUP(FraudData[[#This Row],[amount]],AmountRules[Amount Min],AmountRules[Risk Points],,-1)</f>
        <v>0</v>
      </c>
      <c r="L9214">
        <f>_xlfn.XLOOKUP(FraudData[[#This Row],[transaction_hour]],TimeRules[Hour Min],TimeRules[Risk Points],,-1)</f>
        <v>0</v>
      </c>
      <c r="M9214">
        <f>_xlfn.XLOOKUP(FraudData[[#This Row],[foreign_transaction]],ForeignRules[Foreign Transaction],ForeignRules[Risk Points],0)</f>
        <v>0</v>
      </c>
      <c r="N9214">
        <f>_xlfn.XLOOKUP(FraudData[[#This Row],[location_mismatch]],Table10[Location Mismatch],Table10[Risk Points],0)</f>
        <v>0</v>
      </c>
      <c r="O9214">
        <f>_xlfn.XLOOKUP(FraudData[[#This Row],[device_trust_score]],DeviceRules[Device Min],DeviceRules[Risk Points],,-1)</f>
        <v>1</v>
      </c>
      <c r="P9214">
        <f>_xlfn.XLOOKUP(FraudData[[#This Row],[velocity_last_24h]],VelocityRules[Velocity Min],VelocityRules[Risk Points],,-1)</f>
        <v>0</v>
      </c>
      <c r="Q9214">
        <f>_xlfn.XLOOKUP(FraudData[[#This Row],[merchant_category]],MerchantRules[Merchant Category],MerchantRules[Risk Points],0)</f>
        <v>0</v>
      </c>
      <c r="R9214">
        <f>SUM(FraudData[[#This Row],[Amount Risk]:[Merchant Risk]])</f>
        <v>1</v>
      </c>
      <c r="S9214" t="str" cm="1">
        <f t="array" ref="S9214">_xlfn.IFS(FraudData[[#This Row],[Fraud Risk Score]]&gt;=8,"High Risk",FraudData[[#This Row],[Fraud Risk Score]]&gt;=6,"Medium Risk",TRUE,"Low Risk")</f>
        <v>Low Risk</v>
      </c>
    </row>
    <row r="9215" spans="1:19">
      <c r="A9215">
        <v>9214</v>
      </c>
      <c r="B9215">
        <v>92.66</v>
      </c>
      <c r="C9215">
        <v>23</v>
      </c>
      <c r="D9215" t="s">
        <v>47</v>
      </c>
      <c r="E9215">
        <v>0</v>
      </c>
      <c r="F9215">
        <v>1</v>
      </c>
      <c r="G9215">
        <v>62</v>
      </c>
      <c r="H9215">
        <v>2</v>
      </c>
      <c r="I9215">
        <v>28</v>
      </c>
      <c r="J9215">
        <v>0</v>
      </c>
      <c r="K9215">
        <f>_xlfn.XLOOKUP(FraudData[[#This Row],[amount]],AmountRules[Amount Min],AmountRules[Risk Points],,-1)</f>
        <v>0</v>
      </c>
      <c r="L9215">
        <f>_xlfn.XLOOKUP(FraudData[[#This Row],[transaction_hour]],TimeRules[Hour Min],TimeRules[Risk Points],,-1)</f>
        <v>1</v>
      </c>
      <c r="M9215">
        <f>_xlfn.XLOOKUP(FraudData[[#This Row],[foreign_transaction]],ForeignRules[Foreign Transaction],ForeignRules[Risk Points],0)</f>
        <v>0</v>
      </c>
      <c r="N9215">
        <f>_xlfn.XLOOKUP(FraudData[[#This Row],[location_mismatch]],Table10[Location Mismatch],Table10[Risk Points],0)</f>
        <v>3</v>
      </c>
      <c r="O9215">
        <f>_xlfn.XLOOKUP(FraudData[[#This Row],[device_trust_score]],DeviceRules[Device Min],DeviceRules[Risk Points],,-1)</f>
        <v>1</v>
      </c>
      <c r="P9215">
        <f>_xlfn.XLOOKUP(FraudData[[#This Row],[velocity_last_24h]],VelocityRules[Velocity Min],VelocityRules[Risk Points],,-1)</f>
        <v>0</v>
      </c>
      <c r="Q9215">
        <f>_xlfn.XLOOKUP(FraudData[[#This Row],[merchant_category]],MerchantRules[Merchant Category],MerchantRules[Risk Points],0)</f>
        <v>0</v>
      </c>
      <c r="R9215">
        <f>SUM(FraudData[[#This Row],[Amount Risk]:[Merchant Risk]])</f>
        <v>5</v>
      </c>
      <c r="S9215" t="str" cm="1">
        <f t="array" ref="S9215">_xlfn.IFS(FraudData[[#This Row],[Fraud Risk Score]]&gt;=8,"High Risk",FraudData[[#This Row],[Fraud Risk Score]]&gt;=6,"Medium Risk",TRUE,"Low Risk")</f>
        <v>Low Risk</v>
      </c>
    </row>
    <row r="9216" spans="1:19">
      <c r="A9216">
        <v>9215</v>
      </c>
      <c r="B9216">
        <v>4.2699999999999996</v>
      </c>
      <c r="C9216">
        <v>5</v>
      </c>
      <c r="D9216" t="s">
        <v>47</v>
      </c>
      <c r="E9216">
        <v>0</v>
      </c>
      <c r="F9216">
        <v>0</v>
      </c>
      <c r="G9216">
        <v>57</v>
      </c>
      <c r="H9216">
        <v>2</v>
      </c>
      <c r="I9216">
        <v>31</v>
      </c>
      <c r="J9216">
        <v>0</v>
      </c>
      <c r="K9216">
        <f>_xlfn.XLOOKUP(FraudData[[#This Row],[amount]],AmountRules[Amount Min],AmountRules[Risk Points],,-1)</f>
        <v>0</v>
      </c>
      <c r="L9216">
        <f>_xlfn.XLOOKUP(FraudData[[#This Row],[transaction_hour]],TimeRules[Hour Min],TimeRules[Risk Points],,-1)</f>
        <v>0</v>
      </c>
      <c r="M9216">
        <f>_xlfn.XLOOKUP(FraudData[[#This Row],[foreign_transaction]],ForeignRules[Foreign Transaction],ForeignRules[Risk Points],0)</f>
        <v>0</v>
      </c>
      <c r="N9216">
        <f>_xlfn.XLOOKUP(FraudData[[#This Row],[location_mismatch]],Table10[Location Mismatch],Table10[Risk Points],0)</f>
        <v>0</v>
      </c>
      <c r="O9216">
        <f>_xlfn.XLOOKUP(FraudData[[#This Row],[device_trust_score]],DeviceRules[Device Min],DeviceRules[Risk Points],,-1)</f>
        <v>1</v>
      </c>
      <c r="P9216">
        <f>_xlfn.XLOOKUP(FraudData[[#This Row],[velocity_last_24h]],VelocityRules[Velocity Min],VelocityRules[Risk Points],,-1)</f>
        <v>0</v>
      </c>
      <c r="Q9216">
        <f>_xlfn.XLOOKUP(FraudData[[#This Row],[merchant_category]],MerchantRules[Merchant Category],MerchantRules[Risk Points],0)</f>
        <v>0</v>
      </c>
      <c r="R9216">
        <f>SUM(FraudData[[#This Row],[Amount Risk]:[Merchant Risk]])</f>
        <v>1</v>
      </c>
      <c r="S9216" t="str" cm="1">
        <f t="array" ref="S9216">_xlfn.IFS(FraudData[[#This Row],[Fraud Risk Score]]&gt;=8,"High Risk",FraudData[[#This Row],[Fraud Risk Score]]&gt;=6,"Medium Risk",TRUE,"Low Risk")</f>
        <v>Low Risk</v>
      </c>
    </row>
    <row r="9217" spans="1:19">
      <c r="A9217">
        <v>9216</v>
      </c>
      <c r="B9217">
        <v>71.930000000000007</v>
      </c>
      <c r="C9217">
        <v>10</v>
      </c>
      <c r="D9217" t="s">
        <v>50</v>
      </c>
      <c r="E9217">
        <v>0</v>
      </c>
      <c r="F9217">
        <v>0</v>
      </c>
      <c r="G9217">
        <v>32</v>
      </c>
      <c r="H9217">
        <v>2</v>
      </c>
      <c r="I9217">
        <v>22</v>
      </c>
      <c r="J9217">
        <v>0</v>
      </c>
      <c r="K9217">
        <f>_xlfn.XLOOKUP(FraudData[[#This Row],[amount]],AmountRules[Amount Min],AmountRules[Risk Points],,-1)</f>
        <v>0</v>
      </c>
      <c r="L9217">
        <f>_xlfn.XLOOKUP(FraudData[[#This Row],[transaction_hour]],TimeRules[Hour Min],TimeRules[Risk Points],,-1)</f>
        <v>0</v>
      </c>
      <c r="M9217">
        <f>_xlfn.XLOOKUP(FraudData[[#This Row],[foreign_transaction]],ForeignRules[Foreign Transaction],ForeignRules[Risk Points],0)</f>
        <v>0</v>
      </c>
      <c r="N9217">
        <f>_xlfn.XLOOKUP(FraudData[[#This Row],[location_mismatch]],Table10[Location Mismatch],Table10[Risk Points],0)</f>
        <v>0</v>
      </c>
      <c r="O9217">
        <f>_xlfn.XLOOKUP(FraudData[[#This Row],[device_trust_score]],DeviceRules[Device Min],DeviceRules[Risk Points],,-1)</f>
        <v>2</v>
      </c>
      <c r="P9217">
        <f>_xlfn.XLOOKUP(FraudData[[#This Row],[velocity_last_24h]],VelocityRules[Velocity Min],VelocityRules[Risk Points],,-1)</f>
        <v>0</v>
      </c>
      <c r="Q9217">
        <f>_xlfn.XLOOKUP(FraudData[[#This Row],[merchant_category]],MerchantRules[Merchant Category],MerchantRules[Risk Points],0)</f>
        <v>0</v>
      </c>
      <c r="R9217">
        <f>SUM(FraudData[[#This Row],[Amount Risk]:[Merchant Risk]])</f>
        <v>2</v>
      </c>
      <c r="S9217" t="str" cm="1">
        <f t="array" ref="S9217">_xlfn.IFS(FraudData[[#This Row],[Fraud Risk Score]]&gt;=8,"High Risk",FraudData[[#This Row],[Fraud Risk Score]]&gt;=6,"Medium Risk",TRUE,"Low Risk")</f>
        <v>Low Risk</v>
      </c>
    </row>
    <row r="9218" spans="1:19">
      <c r="A9218">
        <v>9217</v>
      </c>
      <c r="B9218">
        <v>138.55000000000001</v>
      </c>
      <c r="C9218">
        <v>20</v>
      </c>
      <c r="D9218" t="s">
        <v>49</v>
      </c>
      <c r="E9218">
        <v>1</v>
      </c>
      <c r="F9218">
        <v>0</v>
      </c>
      <c r="G9218">
        <v>60</v>
      </c>
      <c r="H9218">
        <v>3</v>
      </c>
      <c r="I9218">
        <v>67</v>
      </c>
      <c r="J9218">
        <v>0</v>
      </c>
      <c r="K9218">
        <f>_xlfn.XLOOKUP(FraudData[[#This Row],[amount]],AmountRules[Amount Min],AmountRules[Risk Points],,-1)</f>
        <v>0</v>
      </c>
      <c r="L9218">
        <f>_xlfn.XLOOKUP(FraudData[[#This Row],[transaction_hour]],TimeRules[Hour Min],TimeRules[Risk Points],,-1)</f>
        <v>0</v>
      </c>
      <c r="M9218">
        <f>_xlfn.XLOOKUP(FraudData[[#This Row],[foreign_transaction]],ForeignRules[Foreign Transaction],ForeignRules[Risk Points],0)</f>
        <v>3</v>
      </c>
      <c r="N9218">
        <f>_xlfn.XLOOKUP(FraudData[[#This Row],[location_mismatch]],Table10[Location Mismatch],Table10[Risk Points],0)</f>
        <v>0</v>
      </c>
      <c r="O9218">
        <f>_xlfn.XLOOKUP(FraudData[[#This Row],[device_trust_score]],DeviceRules[Device Min],DeviceRules[Risk Points],,-1)</f>
        <v>1</v>
      </c>
      <c r="P9218">
        <f>_xlfn.XLOOKUP(FraudData[[#This Row],[velocity_last_24h]],VelocityRules[Velocity Min],VelocityRules[Risk Points],,-1)</f>
        <v>0</v>
      </c>
      <c r="Q9218">
        <f>_xlfn.XLOOKUP(FraudData[[#This Row],[merchant_category]],MerchantRules[Merchant Category],MerchantRules[Risk Points],0)</f>
        <v>1</v>
      </c>
      <c r="R9218">
        <f>SUM(FraudData[[#This Row],[Amount Risk]:[Merchant Risk]])</f>
        <v>5</v>
      </c>
      <c r="S9218" t="str" cm="1">
        <f t="array" ref="S9218">_xlfn.IFS(FraudData[[#This Row],[Fraud Risk Score]]&gt;=8,"High Risk",FraudData[[#This Row],[Fraud Risk Score]]&gt;=6,"Medium Risk",TRUE,"Low Risk")</f>
        <v>Low Risk</v>
      </c>
    </row>
    <row r="9219" spans="1:19">
      <c r="A9219">
        <v>9218</v>
      </c>
      <c r="B9219">
        <v>435.03</v>
      </c>
      <c r="C9219">
        <v>9</v>
      </c>
      <c r="D9219" t="s">
        <v>47</v>
      </c>
      <c r="E9219">
        <v>1</v>
      </c>
      <c r="F9219">
        <v>0</v>
      </c>
      <c r="G9219">
        <v>57</v>
      </c>
      <c r="H9219">
        <v>1</v>
      </c>
      <c r="I9219">
        <v>65</v>
      </c>
      <c r="J9219">
        <v>0</v>
      </c>
      <c r="K9219">
        <f>_xlfn.XLOOKUP(FraudData[[#This Row],[amount]],AmountRules[Amount Min],AmountRules[Risk Points],,-1)</f>
        <v>0</v>
      </c>
      <c r="L9219">
        <f>_xlfn.XLOOKUP(FraudData[[#This Row],[transaction_hour]],TimeRules[Hour Min],TimeRules[Risk Points],,-1)</f>
        <v>0</v>
      </c>
      <c r="M9219">
        <f>_xlfn.XLOOKUP(FraudData[[#This Row],[foreign_transaction]],ForeignRules[Foreign Transaction],ForeignRules[Risk Points],0)</f>
        <v>3</v>
      </c>
      <c r="N9219">
        <f>_xlfn.XLOOKUP(FraudData[[#This Row],[location_mismatch]],Table10[Location Mismatch],Table10[Risk Points],0)</f>
        <v>0</v>
      </c>
      <c r="O9219">
        <f>_xlfn.XLOOKUP(FraudData[[#This Row],[device_trust_score]],DeviceRules[Device Min],DeviceRules[Risk Points],,-1)</f>
        <v>1</v>
      </c>
      <c r="P9219">
        <f>_xlfn.XLOOKUP(FraudData[[#This Row],[velocity_last_24h]],VelocityRules[Velocity Min],VelocityRules[Risk Points],,-1)</f>
        <v>0</v>
      </c>
      <c r="Q9219">
        <f>_xlfn.XLOOKUP(FraudData[[#This Row],[merchant_category]],MerchantRules[Merchant Category],MerchantRules[Risk Points],0)</f>
        <v>0</v>
      </c>
      <c r="R9219">
        <f>SUM(FraudData[[#This Row],[Amount Risk]:[Merchant Risk]])</f>
        <v>4</v>
      </c>
      <c r="S9219" t="str" cm="1">
        <f t="array" ref="S9219">_xlfn.IFS(FraudData[[#This Row],[Fraud Risk Score]]&gt;=8,"High Risk",FraudData[[#This Row],[Fraud Risk Score]]&gt;=6,"Medium Risk",TRUE,"Low Risk")</f>
        <v>Low Risk</v>
      </c>
    </row>
    <row r="9220" spans="1:19">
      <c r="A9220">
        <v>9219</v>
      </c>
      <c r="B9220">
        <v>337.39</v>
      </c>
      <c r="C9220">
        <v>3</v>
      </c>
      <c r="D9220" t="s">
        <v>48</v>
      </c>
      <c r="E9220">
        <v>0</v>
      </c>
      <c r="F9220">
        <v>0</v>
      </c>
      <c r="G9220">
        <v>53</v>
      </c>
      <c r="H9220">
        <v>1</v>
      </c>
      <c r="I9220">
        <v>42</v>
      </c>
      <c r="J9220">
        <v>0</v>
      </c>
      <c r="K9220">
        <f>_xlfn.XLOOKUP(FraudData[[#This Row],[amount]],AmountRules[Amount Min],AmountRules[Risk Points],,-1)</f>
        <v>0</v>
      </c>
      <c r="L9220">
        <f>_xlfn.XLOOKUP(FraudData[[#This Row],[transaction_hour]],TimeRules[Hour Min],TimeRules[Risk Points],,-1)</f>
        <v>3</v>
      </c>
      <c r="M9220">
        <f>_xlfn.XLOOKUP(FraudData[[#This Row],[foreign_transaction]],ForeignRules[Foreign Transaction],ForeignRules[Risk Points],0)</f>
        <v>0</v>
      </c>
      <c r="N9220">
        <f>_xlfn.XLOOKUP(FraudData[[#This Row],[location_mismatch]],Table10[Location Mismatch],Table10[Risk Points],0)</f>
        <v>0</v>
      </c>
      <c r="O9220">
        <f>_xlfn.XLOOKUP(FraudData[[#This Row],[device_trust_score]],DeviceRules[Device Min],DeviceRules[Risk Points],,-1)</f>
        <v>1</v>
      </c>
      <c r="P9220">
        <f>_xlfn.XLOOKUP(FraudData[[#This Row],[velocity_last_24h]],VelocityRules[Velocity Min],VelocityRules[Risk Points],,-1)</f>
        <v>0</v>
      </c>
      <c r="Q9220">
        <f>_xlfn.XLOOKUP(FraudData[[#This Row],[merchant_category]],MerchantRules[Merchant Category],MerchantRules[Risk Points],0)</f>
        <v>0</v>
      </c>
      <c r="R9220">
        <f>SUM(FraudData[[#This Row],[Amount Risk]:[Merchant Risk]])</f>
        <v>4</v>
      </c>
      <c r="S9220" t="str" cm="1">
        <f t="array" ref="S9220">_xlfn.IFS(FraudData[[#This Row],[Fraud Risk Score]]&gt;=8,"High Risk",FraudData[[#This Row],[Fraud Risk Score]]&gt;=6,"Medium Risk",TRUE,"Low Risk")</f>
        <v>Low Risk</v>
      </c>
    </row>
    <row r="9221" spans="1:19">
      <c r="A9221">
        <v>9220</v>
      </c>
      <c r="B9221">
        <v>24.55</v>
      </c>
      <c r="C9221">
        <v>8</v>
      </c>
      <c r="D9221" t="s">
        <v>50</v>
      </c>
      <c r="E9221">
        <v>0</v>
      </c>
      <c r="F9221">
        <v>0</v>
      </c>
      <c r="G9221">
        <v>81</v>
      </c>
      <c r="H9221">
        <v>3</v>
      </c>
      <c r="I9221">
        <v>43</v>
      </c>
      <c r="J9221">
        <v>0</v>
      </c>
      <c r="K9221">
        <f>_xlfn.XLOOKUP(FraudData[[#This Row],[amount]],AmountRules[Amount Min],AmountRules[Risk Points],,-1)</f>
        <v>0</v>
      </c>
      <c r="L9221">
        <f>_xlfn.XLOOKUP(FraudData[[#This Row],[transaction_hour]],TimeRules[Hour Min],TimeRules[Risk Points],,-1)</f>
        <v>0</v>
      </c>
      <c r="M9221">
        <f>_xlfn.XLOOKUP(FraudData[[#This Row],[foreign_transaction]],ForeignRules[Foreign Transaction],ForeignRules[Risk Points],0)</f>
        <v>0</v>
      </c>
      <c r="N9221">
        <f>_xlfn.XLOOKUP(FraudData[[#This Row],[location_mismatch]],Table10[Location Mismatch],Table10[Risk Points],0)</f>
        <v>0</v>
      </c>
      <c r="O9221">
        <f>_xlfn.XLOOKUP(FraudData[[#This Row],[device_trust_score]],DeviceRules[Device Min],DeviceRules[Risk Points],,-1)</f>
        <v>0</v>
      </c>
      <c r="P9221">
        <f>_xlfn.XLOOKUP(FraudData[[#This Row],[velocity_last_24h]],VelocityRules[Velocity Min],VelocityRules[Risk Points],,-1)</f>
        <v>0</v>
      </c>
      <c r="Q9221">
        <f>_xlfn.XLOOKUP(FraudData[[#This Row],[merchant_category]],MerchantRules[Merchant Category],MerchantRules[Risk Points],0)</f>
        <v>0</v>
      </c>
      <c r="R9221">
        <f>SUM(FraudData[[#This Row],[Amount Risk]:[Merchant Risk]])</f>
        <v>0</v>
      </c>
      <c r="S9221" t="str" cm="1">
        <f t="array" ref="S9221">_xlfn.IFS(FraudData[[#This Row],[Fraud Risk Score]]&gt;=8,"High Risk",FraudData[[#This Row],[Fraud Risk Score]]&gt;=6,"Medium Risk",TRUE,"Low Risk")</f>
        <v>Low Risk</v>
      </c>
    </row>
    <row r="9222" spans="1:19">
      <c r="A9222">
        <v>9221</v>
      </c>
      <c r="B9222">
        <v>17.579999999999998</v>
      </c>
      <c r="C9222">
        <v>11</v>
      </c>
      <c r="D9222" t="s">
        <v>47</v>
      </c>
      <c r="E9222">
        <v>0</v>
      </c>
      <c r="F9222">
        <v>0</v>
      </c>
      <c r="G9222">
        <v>96</v>
      </c>
      <c r="H9222">
        <v>2</v>
      </c>
      <c r="I9222">
        <v>55</v>
      </c>
      <c r="J9222">
        <v>0</v>
      </c>
      <c r="K9222">
        <f>_xlfn.XLOOKUP(FraudData[[#This Row],[amount]],AmountRules[Amount Min],AmountRules[Risk Points],,-1)</f>
        <v>0</v>
      </c>
      <c r="L9222">
        <f>_xlfn.XLOOKUP(FraudData[[#This Row],[transaction_hour]],TimeRules[Hour Min],TimeRules[Risk Points],,-1)</f>
        <v>0</v>
      </c>
      <c r="M9222">
        <f>_xlfn.XLOOKUP(FraudData[[#This Row],[foreign_transaction]],ForeignRules[Foreign Transaction],ForeignRules[Risk Points],0)</f>
        <v>0</v>
      </c>
      <c r="N9222">
        <f>_xlfn.XLOOKUP(FraudData[[#This Row],[location_mismatch]],Table10[Location Mismatch],Table10[Risk Points],0)</f>
        <v>0</v>
      </c>
      <c r="O9222">
        <f>_xlfn.XLOOKUP(FraudData[[#This Row],[device_trust_score]],DeviceRules[Device Min],DeviceRules[Risk Points],,-1)</f>
        <v>0</v>
      </c>
      <c r="P9222">
        <f>_xlfn.XLOOKUP(FraudData[[#This Row],[velocity_last_24h]],VelocityRules[Velocity Min],VelocityRules[Risk Points],,-1)</f>
        <v>0</v>
      </c>
      <c r="Q9222">
        <f>_xlfn.XLOOKUP(FraudData[[#This Row],[merchant_category]],MerchantRules[Merchant Category],MerchantRules[Risk Points],0)</f>
        <v>0</v>
      </c>
      <c r="R9222">
        <f>SUM(FraudData[[#This Row],[Amount Risk]:[Merchant Risk]])</f>
        <v>0</v>
      </c>
      <c r="S9222" t="str" cm="1">
        <f t="array" ref="S9222">_xlfn.IFS(FraudData[[#This Row],[Fraud Risk Score]]&gt;=8,"High Risk",FraudData[[#This Row],[Fraud Risk Score]]&gt;=6,"Medium Risk",TRUE,"Low Risk")</f>
        <v>Low Risk</v>
      </c>
    </row>
    <row r="9223" spans="1:19">
      <c r="A9223">
        <v>9222</v>
      </c>
      <c r="B9223">
        <v>160.16999999999999</v>
      </c>
      <c r="C9223">
        <v>9</v>
      </c>
      <c r="D9223" t="s">
        <v>48</v>
      </c>
      <c r="E9223">
        <v>0</v>
      </c>
      <c r="F9223">
        <v>0</v>
      </c>
      <c r="G9223">
        <v>85</v>
      </c>
      <c r="H9223">
        <v>0</v>
      </c>
      <c r="I9223">
        <v>61</v>
      </c>
      <c r="J9223">
        <v>0</v>
      </c>
      <c r="K9223">
        <f>_xlfn.XLOOKUP(FraudData[[#This Row],[amount]],AmountRules[Amount Min],AmountRules[Risk Points],,-1)</f>
        <v>0</v>
      </c>
      <c r="L9223">
        <f>_xlfn.XLOOKUP(FraudData[[#This Row],[transaction_hour]],TimeRules[Hour Min],TimeRules[Risk Points],,-1)</f>
        <v>0</v>
      </c>
      <c r="M9223">
        <f>_xlfn.XLOOKUP(FraudData[[#This Row],[foreign_transaction]],ForeignRules[Foreign Transaction],ForeignRules[Risk Points],0)</f>
        <v>0</v>
      </c>
      <c r="N9223">
        <f>_xlfn.XLOOKUP(FraudData[[#This Row],[location_mismatch]],Table10[Location Mismatch],Table10[Risk Points],0)</f>
        <v>0</v>
      </c>
      <c r="O9223">
        <f>_xlfn.XLOOKUP(FraudData[[#This Row],[device_trust_score]],DeviceRules[Device Min],DeviceRules[Risk Points],,-1)</f>
        <v>0</v>
      </c>
      <c r="P9223">
        <f>_xlfn.XLOOKUP(FraudData[[#This Row],[velocity_last_24h]],VelocityRules[Velocity Min],VelocityRules[Risk Points],,-1)</f>
        <v>0</v>
      </c>
      <c r="Q9223">
        <f>_xlfn.XLOOKUP(FraudData[[#This Row],[merchant_category]],MerchantRules[Merchant Category],MerchantRules[Risk Points],0)</f>
        <v>0</v>
      </c>
      <c r="R9223">
        <f>SUM(FraudData[[#This Row],[Amount Risk]:[Merchant Risk]])</f>
        <v>0</v>
      </c>
      <c r="S9223" t="str" cm="1">
        <f t="array" ref="S9223">_xlfn.IFS(FraudData[[#This Row],[Fraud Risk Score]]&gt;=8,"High Risk",FraudData[[#This Row],[Fraud Risk Score]]&gt;=6,"Medium Risk",TRUE,"Low Risk")</f>
        <v>Low Risk</v>
      </c>
    </row>
    <row r="9224" spans="1:19">
      <c r="A9224">
        <v>9223</v>
      </c>
      <c r="B9224">
        <v>136.72</v>
      </c>
      <c r="C9224">
        <v>13</v>
      </c>
      <c r="D9224" t="s">
        <v>49</v>
      </c>
      <c r="E9224">
        <v>0</v>
      </c>
      <c r="F9224">
        <v>0</v>
      </c>
      <c r="G9224">
        <v>79</v>
      </c>
      <c r="H9224">
        <v>4</v>
      </c>
      <c r="I9224">
        <v>62</v>
      </c>
      <c r="J9224">
        <v>0</v>
      </c>
      <c r="K9224">
        <f>_xlfn.XLOOKUP(FraudData[[#This Row],[amount]],AmountRules[Amount Min],AmountRules[Risk Points],,-1)</f>
        <v>0</v>
      </c>
      <c r="L9224">
        <f>_xlfn.XLOOKUP(FraudData[[#This Row],[transaction_hour]],TimeRules[Hour Min],TimeRules[Risk Points],,-1)</f>
        <v>0</v>
      </c>
      <c r="M9224">
        <f>_xlfn.XLOOKUP(FraudData[[#This Row],[foreign_transaction]],ForeignRules[Foreign Transaction],ForeignRules[Risk Points],0)</f>
        <v>0</v>
      </c>
      <c r="N9224">
        <f>_xlfn.XLOOKUP(FraudData[[#This Row],[location_mismatch]],Table10[Location Mismatch],Table10[Risk Points],0)</f>
        <v>0</v>
      </c>
      <c r="O9224">
        <f>_xlfn.XLOOKUP(FraudData[[#This Row],[device_trust_score]],DeviceRules[Device Min],DeviceRules[Risk Points],,-1)</f>
        <v>0</v>
      </c>
      <c r="P9224">
        <f>_xlfn.XLOOKUP(FraudData[[#This Row],[velocity_last_24h]],VelocityRules[Velocity Min],VelocityRules[Risk Points],,-1)</f>
        <v>0</v>
      </c>
      <c r="Q9224">
        <f>_xlfn.XLOOKUP(FraudData[[#This Row],[merchant_category]],MerchantRules[Merchant Category],MerchantRules[Risk Points],0)</f>
        <v>1</v>
      </c>
      <c r="R9224">
        <f>SUM(FraudData[[#This Row],[Amount Risk]:[Merchant Risk]])</f>
        <v>1</v>
      </c>
      <c r="S9224" t="str" cm="1">
        <f t="array" ref="S9224">_xlfn.IFS(FraudData[[#This Row],[Fraud Risk Score]]&gt;=8,"High Risk",FraudData[[#This Row],[Fraud Risk Score]]&gt;=6,"Medium Risk",TRUE,"Low Risk")</f>
        <v>Low Risk</v>
      </c>
    </row>
    <row r="9225" spans="1:19">
      <c r="A9225">
        <v>9224</v>
      </c>
      <c r="B9225">
        <v>55.76</v>
      </c>
      <c r="C9225">
        <v>4</v>
      </c>
      <c r="D9225" t="s">
        <v>47</v>
      </c>
      <c r="E9225">
        <v>1</v>
      </c>
      <c r="F9225">
        <v>0</v>
      </c>
      <c r="G9225">
        <v>76</v>
      </c>
      <c r="H9225">
        <v>1</v>
      </c>
      <c r="I9225">
        <v>51</v>
      </c>
      <c r="J9225">
        <v>0</v>
      </c>
      <c r="K9225">
        <f>_xlfn.XLOOKUP(FraudData[[#This Row],[amount]],AmountRules[Amount Min],AmountRules[Risk Points],,-1)</f>
        <v>0</v>
      </c>
      <c r="L9225">
        <f>_xlfn.XLOOKUP(FraudData[[#This Row],[transaction_hour]],TimeRules[Hour Min],TimeRules[Risk Points],,-1)</f>
        <v>0</v>
      </c>
      <c r="M9225">
        <f>_xlfn.XLOOKUP(FraudData[[#This Row],[foreign_transaction]],ForeignRules[Foreign Transaction],ForeignRules[Risk Points],0)</f>
        <v>3</v>
      </c>
      <c r="N9225">
        <f>_xlfn.XLOOKUP(FraudData[[#This Row],[location_mismatch]],Table10[Location Mismatch],Table10[Risk Points],0)</f>
        <v>0</v>
      </c>
      <c r="O9225">
        <f>_xlfn.XLOOKUP(FraudData[[#This Row],[device_trust_score]],DeviceRules[Device Min],DeviceRules[Risk Points],,-1)</f>
        <v>0</v>
      </c>
      <c r="P9225">
        <f>_xlfn.XLOOKUP(FraudData[[#This Row],[velocity_last_24h]],VelocityRules[Velocity Min],VelocityRules[Risk Points],,-1)</f>
        <v>0</v>
      </c>
      <c r="Q9225">
        <f>_xlfn.XLOOKUP(FraudData[[#This Row],[merchant_category]],MerchantRules[Merchant Category],MerchantRules[Risk Points],0)</f>
        <v>0</v>
      </c>
      <c r="R9225">
        <f>SUM(FraudData[[#This Row],[Amount Risk]:[Merchant Risk]])</f>
        <v>3</v>
      </c>
      <c r="S9225" t="str" cm="1">
        <f t="array" ref="S9225">_xlfn.IFS(FraudData[[#This Row],[Fraud Risk Score]]&gt;=8,"High Risk",FraudData[[#This Row],[Fraud Risk Score]]&gt;=6,"Medium Risk",TRUE,"Low Risk")</f>
        <v>Low Risk</v>
      </c>
    </row>
    <row r="9226" spans="1:19">
      <c r="A9226">
        <v>9225</v>
      </c>
      <c r="B9226">
        <v>413.48</v>
      </c>
      <c r="C9226">
        <v>0</v>
      </c>
      <c r="D9226" t="s">
        <v>48</v>
      </c>
      <c r="E9226">
        <v>0</v>
      </c>
      <c r="F9226">
        <v>0</v>
      </c>
      <c r="G9226">
        <v>67</v>
      </c>
      <c r="H9226">
        <v>3</v>
      </c>
      <c r="I9226">
        <v>47</v>
      </c>
      <c r="J9226">
        <v>0</v>
      </c>
      <c r="K9226">
        <f>_xlfn.XLOOKUP(FraudData[[#This Row],[amount]],AmountRules[Amount Min],AmountRules[Risk Points],,-1)</f>
        <v>0</v>
      </c>
      <c r="L9226">
        <f>_xlfn.XLOOKUP(FraudData[[#This Row],[transaction_hour]],TimeRules[Hour Min],TimeRules[Risk Points],,-1)</f>
        <v>3</v>
      </c>
      <c r="M9226">
        <f>_xlfn.XLOOKUP(FraudData[[#This Row],[foreign_transaction]],ForeignRules[Foreign Transaction],ForeignRules[Risk Points],0)</f>
        <v>0</v>
      </c>
      <c r="N9226">
        <f>_xlfn.XLOOKUP(FraudData[[#This Row],[location_mismatch]],Table10[Location Mismatch],Table10[Risk Points],0)</f>
        <v>0</v>
      </c>
      <c r="O9226">
        <f>_xlfn.XLOOKUP(FraudData[[#This Row],[device_trust_score]],DeviceRules[Device Min],DeviceRules[Risk Points],,-1)</f>
        <v>1</v>
      </c>
      <c r="P9226">
        <f>_xlfn.XLOOKUP(FraudData[[#This Row],[velocity_last_24h]],VelocityRules[Velocity Min],VelocityRules[Risk Points],,-1)</f>
        <v>0</v>
      </c>
      <c r="Q9226">
        <f>_xlfn.XLOOKUP(FraudData[[#This Row],[merchant_category]],MerchantRules[Merchant Category],MerchantRules[Risk Points],0)</f>
        <v>0</v>
      </c>
      <c r="R9226">
        <f>SUM(FraudData[[#This Row],[Amount Risk]:[Merchant Risk]])</f>
        <v>4</v>
      </c>
      <c r="S9226" t="str" cm="1">
        <f t="array" ref="S9226">_xlfn.IFS(FraudData[[#This Row],[Fraud Risk Score]]&gt;=8,"High Risk",FraudData[[#This Row],[Fraud Risk Score]]&gt;=6,"Medium Risk",TRUE,"Low Risk")</f>
        <v>Low Risk</v>
      </c>
    </row>
    <row r="9227" spans="1:19">
      <c r="A9227">
        <v>9226</v>
      </c>
      <c r="B9227">
        <v>472.02</v>
      </c>
      <c r="C9227">
        <v>4</v>
      </c>
      <c r="D9227" t="s">
        <v>48</v>
      </c>
      <c r="E9227">
        <v>0</v>
      </c>
      <c r="F9227">
        <v>0</v>
      </c>
      <c r="G9227">
        <v>50</v>
      </c>
      <c r="H9227">
        <v>1</v>
      </c>
      <c r="I9227">
        <v>34</v>
      </c>
      <c r="J9227">
        <v>0</v>
      </c>
      <c r="K9227">
        <f>_xlfn.XLOOKUP(FraudData[[#This Row],[amount]],AmountRules[Amount Min],AmountRules[Risk Points],,-1)</f>
        <v>0</v>
      </c>
      <c r="L9227">
        <f>_xlfn.XLOOKUP(FraudData[[#This Row],[transaction_hour]],TimeRules[Hour Min],TimeRules[Risk Points],,-1)</f>
        <v>0</v>
      </c>
      <c r="M9227">
        <f>_xlfn.XLOOKUP(FraudData[[#This Row],[foreign_transaction]],ForeignRules[Foreign Transaction],ForeignRules[Risk Points],0)</f>
        <v>0</v>
      </c>
      <c r="N9227">
        <f>_xlfn.XLOOKUP(FraudData[[#This Row],[location_mismatch]],Table10[Location Mismatch],Table10[Risk Points],0)</f>
        <v>0</v>
      </c>
      <c r="O9227">
        <f>_xlfn.XLOOKUP(FraudData[[#This Row],[device_trust_score]],DeviceRules[Device Min],DeviceRules[Risk Points],,-1)</f>
        <v>1</v>
      </c>
      <c r="P9227">
        <f>_xlfn.XLOOKUP(FraudData[[#This Row],[velocity_last_24h]],VelocityRules[Velocity Min],VelocityRules[Risk Points],,-1)</f>
        <v>0</v>
      </c>
      <c r="Q9227">
        <f>_xlfn.XLOOKUP(FraudData[[#This Row],[merchant_category]],MerchantRules[Merchant Category],MerchantRules[Risk Points],0)</f>
        <v>0</v>
      </c>
      <c r="R9227">
        <f>SUM(FraudData[[#This Row],[Amount Risk]:[Merchant Risk]])</f>
        <v>1</v>
      </c>
      <c r="S9227" t="str" cm="1">
        <f t="array" ref="S9227">_xlfn.IFS(FraudData[[#This Row],[Fraud Risk Score]]&gt;=8,"High Risk",FraudData[[#This Row],[Fraud Risk Score]]&gt;=6,"Medium Risk",TRUE,"Low Risk")</f>
        <v>Low Risk</v>
      </c>
    </row>
    <row r="9228" spans="1:19">
      <c r="A9228">
        <v>9227</v>
      </c>
      <c r="B9228">
        <v>92.73</v>
      </c>
      <c r="C9228">
        <v>15</v>
      </c>
      <c r="D9228" t="s">
        <v>46</v>
      </c>
      <c r="E9228">
        <v>1</v>
      </c>
      <c r="F9228">
        <v>1</v>
      </c>
      <c r="G9228">
        <v>26</v>
      </c>
      <c r="H9228">
        <v>3</v>
      </c>
      <c r="I9228">
        <v>69</v>
      </c>
      <c r="J9228">
        <v>1</v>
      </c>
      <c r="K9228">
        <f>_xlfn.XLOOKUP(FraudData[[#This Row],[amount]],AmountRules[Amount Min],AmountRules[Risk Points],,-1)</f>
        <v>0</v>
      </c>
      <c r="L9228">
        <f>_xlfn.XLOOKUP(FraudData[[#This Row],[transaction_hour]],TimeRules[Hour Min],TimeRules[Risk Points],,-1)</f>
        <v>0</v>
      </c>
      <c r="M9228">
        <f>_xlfn.XLOOKUP(FraudData[[#This Row],[foreign_transaction]],ForeignRules[Foreign Transaction],ForeignRules[Risk Points],0)</f>
        <v>3</v>
      </c>
      <c r="N9228">
        <f>_xlfn.XLOOKUP(FraudData[[#This Row],[location_mismatch]],Table10[Location Mismatch],Table10[Risk Points],0)</f>
        <v>3</v>
      </c>
      <c r="O9228">
        <f>_xlfn.XLOOKUP(FraudData[[#This Row],[device_trust_score]],DeviceRules[Device Min],DeviceRules[Risk Points],,-1)</f>
        <v>3</v>
      </c>
      <c r="P9228">
        <f>_xlfn.XLOOKUP(FraudData[[#This Row],[velocity_last_24h]],VelocityRules[Velocity Min],VelocityRules[Risk Points],,-1)</f>
        <v>0</v>
      </c>
      <c r="Q9228">
        <f>_xlfn.XLOOKUP(FraudData[[#This Row],[merchant_category]],MerchantRules[Merchant Category],MerchantRules[Risk Points],0)</f>
        <v>0</v>
      </c>
      <c r="R9228">
        <f>SUM(FraudData[[#This Row],[Amount Risk]:[Merchant Risk]])</f>
        <v>9</v>
      </c>
      <c r="S9228" t="str" cm="1">
        <f t="array" ref="S9228">_xlfn.IFS(FraudData[[#This Row],[Fraud Risk Score]]&gt;=8,"High Risk",FraudData[[#This Row],[Fraud Risk Score]]&gt;=6,"Medium Risk",TRUE,"Low Risk")</f>
        <v>High Risk</v>
      </c>
    </row>
    <row r="9229" spans="1:19">
      <c r="A9229">
        <v>9228</v>
      </c>
      <c r="B9229">
        <v>397.81</v>
      </c>
      <c r="C9229">
        <v>4</v>
      </c>
      <c r="D9229" t="s">
        <v>48</v>
      </c>
      <c r="E9229">
        <v>0</v>
      </c>
      <c r="F9229">
        <v>0</v>
      </c>
      <c r="G9229">
        <v>79</v>
      </c>
      <c r="H9229">
        <v>0</v>
      </c>
      <c r="I9229">
        <v>69</v>
      </c>
      <c r="J9229">
        <v>0</v>
      </c>
      <c r="K9229">
        <f>_xlfn.XLOOKUP(FraudData[[#This Row],[amount]],AmountRules[Amount Min],AmountRules[Risk Points],,-1)</f>
        <v>0</v>
      </c>
      <c r="L9229">
        <f>_xlfn.XLOOKUP(FraudData[[#This Row],[transaction_hour]],TimeRules[Hour Min],TimeRules[Risk Points],,-1)</f>
        <v>0</v>
      </c>
      <c r="M9229">
        <f>_xlfn.XLOOKUP(FraudData[[#This Row],[foreign_transaction]],ForeignRules[Foreign Transaction],ForeignRules[Risk Points],0)</f>
        <v>0</v>
      </c>
      <c r="N9229">
        <f>_xlfn.XLOOKUP(FraudData[[#This Row],[location_mismatch]],Table10[Location Mismatch],Table10[Risk Points],0)</f>
        <v>0</v>
      </c>
      <c r="O9229">
        <f>_xlfn.XLOOKUP(FraudData[[#This Row],[device_trust_score]],DeviceRules[Device Min],DeviceRules[Risk Points],,-1)</f>
        <v>0</v>
      </c>
      <c r="P9229">
        <f>_xlfn.XLOOKUP(FraudData[[#This Row],[velocity_last_24h]],VelocityRules[Velocity Min],VelocityRules[Risk Points],,-1)</f>
        <v>0</v>
      </c>
      <c r="Q9229">
        <f>_xlfn.XLOOKUP(FraudData[[#This Row],[merchant_category]],MerchantRules[Merchant Category],MerchantRules[Risk Points],0)</f>
        <v>0</v>
      </c>
      <c r="R9229">
        <f>SUM(FraudData[[#This Row],[Amount Risk]:[Merchant Risk]])</f>
        <v>0</v>
      </c>
      <c r="S9229" t="str" cm="1">
        <f t="array" ref="S9229">_xlfn.IFS(FraudData[[#This Row],[Fraud Risk Score]]&gt;=8,"High Risk",FraudData[[#This Row],[Fraud Risk Score]]&gt;=6,"Medium Risk",TRUE,"Low Risk")</f>
        <v>Low Risk</v>
      </c>
    </row>
    <row r="9230" spans="1:19">
      <c r="A9230">
        <v>9229</v>
      </c>
      <c r="B9230">
        <v>87.2</v>
      </c>
      <c r="C9230">
        <v>4</v>
      </c>
      <c r="D9230" t="s">
        <v>46</v>
      </c>
      <c r="E9230">
        <v>0</v>
      </c>
      <c r="F9230">
        <v>0</v>
      </c>
      <c r="G9230">
        <v>42</v>
      </c>
      <c r="H9230">
        <v>1</v>
      </c>
      <c r="I9230">
        <v>53</v>
      </c>
      <c r="J9230">
        <v>0</v>
      </c>
      <c r="K9230">
        <f>_xlfn.XLOOKUP(FraudData[[#This Row],[amount]],AmountRules[Amount Min],AmountRules[Risk Points],,-1)</f>
        <v>0</v>
      </c>
      <c r="L9230">
        <f>_xlfn.XLOOKUP(FraudData[[#This Row],[transaction_hour]],TimeRules[Hour Min],TimeRules[Risk Points],,-1)</f>
        <v>0</v>
      </c>
      <c r="M9230">
        <f>_xlfn.XLOOKUP(FraudData[[#This Row],[foreign_transaction]],ForeignRules[Foreign Transaction],ForeignRules[Risk Points],0)</f>
        <v>0</v>
      </c>
      <c r="N9230">
        <f>_xlfn.XLOOKUP(FraudData[[#This Row],[location_mismatch]],Table10[Location Mismatch],Table10[Risk Points],0)</f>
        <v>0</v>
      </c>
      <c r="O9230">
        <f>_xlfn.XLOOKUP(FraudData[[#This Row],[device_trust_score]],DeviceRules[Device Min],DeviceRules[Risk Points],,-1)</f>
        <v>2</v>
      </c>
      <c r="P9230">
        <f>_xlfn.XLOOKUP(FraudData[[#This Row],[velocity_last_24h]],VelocityRules[Velocity Min],VelocityRules[Risk Points],,-1)</f>
        <v>0</v>
      </c>
      <c r="Q9230">
        <f>_xlfn.XLOOKUP(FraudData[[#This Row],[merchant_category]],MerchantRules[Merchant Category],MerchantRules[Risk Points],0)</f>
        <v>0</v>
      </c>
      <c r="R9230">
        <f>SUM(FraudData[[#This Row],[Amount Risk]:[Merchant Risk]])</f>
        <v>2</v>
      </c>
      <c r="S9230" t="str" cm="1">
        <f t="array" ref="S9230">_xlfn.IFS(FraudData[[#This Row],[Fraud Risk Score]]&gt;=8,"High Risk",FraudData[[#This Row],[Fraud Risk Score]]&gt;=6,"Medium Risk",TRUE,"Low Risk")</f>
        <v>Low Risk</v>
      </c>
    </row>
    <row r="9231" spans="1:19">
      <c r="A9231">
        <v>9230</v>
      </c>
      <c r="B9231">
        <v>240.28</v>
      </c>
      <c r="C9231">
        <v>17</v>
      </c>
      <c r="D9231" t="s">
        <v>49</v>
      </c>
      <c r="E9231">
        <v>0</v>
      </c>
      <c r="F9231">
        <v>0</v>
      </c>
      <c r="G9231">
        <v>74</v>
      </c>
      <c r="H9231">
        <v>1</v>
      </c>
      <c r="I9231">
        <v>50</v>
      </c>
      <c r="J9231">
        <v>0</v>
      </c>
      <c r="K9231">
        <f>_xlfn.XLOOKUP(FraudData[[#This Row],[amount]],AmountRules[Amount Min],AmountRules[Risk Points],,-1)</f>
        <v>0</v>
      </c>
      <c r="L9231">
        <f>_xlfn.XLOOKUP(FraudData[[#This Row],[transaction_hour]],TimeRules[Hour Min],TimeRules[Risk Points],,-1)</f>
        <v>0</v>
      </c>
      <c r="M9231">
        <f>_xlfn.XLOOKUP(FraudData[[#This Row],[foreign_transaction]],ForeignRules[Foreign Transaction],ForeignRules[Risk Points],0)</f>
        <v>0</v>
      </c>
      <c r="N9231">
        <f>_xlfn.XLOOKUP(FraudData[[#This Row],[location_mismatch]],Table10[Location Mismatch],Table10[Risk Points],0)</f>
        <v>0</v>
      </c>
      <c r="O9231">
        <f>_xlfn.XLOOKUP(FraudData[[#This Row],[device_trust_score]],DeviceRules[Device Min],DeviceRules[Risk Points],,-1)</f>
        <v>0</v>
      </c>
      <c r="P9231">
        <f>_xlfn.XLOOKUP(FraudData[[#This Row],[velocity_last_24h]],VelocityRules[Velocity Min],VelocityRules[Risk Points],,-1)</f>
        <v>0</v>
      </c>
      <c r="Q9231">
        <f>_xlfn.XLOOKUP(FraudData[[#This Row],[merchant_category]],MerchantRules[Merchant Category],MerchantRules[Risk Points],0)</f>
        <v>1</v>
      </c>
      <c r="R9231">
        <f>SUM(FraudData[[#This Row],[Amount Risk]:[Merchant Risk]])</f>
        <v>1</v>
      </c>
      <c r="S9231" t="str" cm="1">
        <f t="array" ref="S9231">_xlfn.IFS(FraudData[[#This Row],[Fraud Risk Score]]&gt;=8,"High Risk",FraudData[[#This Row],[Fraud Risk Score]]&gt;=6,"Medium Risk",TRUE,"Low Risk")</f>
        <v>Low Risk</v>
      </c>
    </row>
    <row r="9232" spans="1:19">
      <c r="A9232">
        <v>9231</v>
      </c>
      <c r="B9232">
        <v>116.31</v>
      </c>
      <c r="C9232">
        <v>5</v>
      </c>
      <c r="D9232" t="s">
        <v>49</v>
      </c>
      <c r="E9232">
        <v>0</v>
      </c>
      <c r="F9232">
        <v>0</v>
      </c>
      <c r="G9232">
        <v>69</v>
      </c>
      <c r="H9232">
        <v>2</v>
      </c>
      <c r="I9232">
        <v>48</v>
      </c>
      <c r="J9232">
        <v>0</v>
      </c>
      <c r="K9232">
        <f>_xlfn.XLOOKUP(FraudData[[#This Row],[amount]],AmountRules[Amount Min],AmountRules[Risk Points],,-1)</f>
        <v>0</v>
      </c>
      <c r="L9232">
        <f>_xlfn.XLOOKUP(FraudData[[#This Row],[transaction_hour]],TimeRules[Hour Min],TimeRules[Risk Points],,-1)</f>
        <v>0</v>
      </c>
      <c r="M9232">
        <f>_xlfn.XLOOKUP(FraudData[[#This Row],[foreign_transaction]],ForeignRules[Foreign Transaction],ForeignRules[Risk Points],0)</f>
        <v>0</v>
      </c>
      <c r="N9232">
        <f>_xlfn.XLOOKUP(FraudData[[#This Row],[location_mismatch]],Table10[Location Mismatch],Table10[Risk Points],0)</f>
        <v>0</v>
      </c>
      <c r="O9232">
        <f>_xlfn.XLOOKUP(FraudData[[#This Row],[device_trust_score]],DeviceRules[Device Min],DeviceRules[Risk Points],,-1)</f>
        <v>1</v>
      </c>
      <c r="P9232">
        <f>_xlfn.XLOOKUP(FraudData[[#This Row],[velocity_last_24h]],VelocityRules[Velocity Min],VelocityRules[Risk Points],,-1)</f>
        <v>0</v>
      </c>
      <c r="Q9232">
        <f>_xlfn.XLOOKUP(FraudData[[#This Row],[merchant_category]],MerchantRules[Merchant Category],MerchantRules[Risk Points],0)</f>
        <v>1</v>
      </c>
      <c r="R9232">
        <f>SUM(FraudData[[#This Row],[Amount Risk]:[Merchant Risk]])</f>
        <v>2</v>
      </c>
      <c r="S9232" t="str" cm="1">
        <f t="array" ref="S9232">_xlfn.IFS(FraudData[[#This Row],[Fraud Risk Score]]&gt;=8,"High Risk",FraudData[[#This Row],[Fraud Risk Score]]&gt;=6,"Medium Risk",TRUE,"Low Risk")</f>
        <v>Low Risk</v>
      </c>
    </row>
    <row r="9233" spans="1:19">
      <c r="A9233">
        <v>9232</v>
      </c>
      <c r="B9233">
        <v>23.54</v>
      </c>
      <c r="C9233">
        <v>20</v>
      </c>
      <c r="D9233" t="s">
        <v>50</v>
      </c>
      <c r="E9233">
        <v>0</v>
      </c>
      <c r="F9233">
        <v>0</v>
      </c>
      <c r="G9233">
        <v>39</v>
      </c>
      <c r="H9233">
        <v>1</v>
      </c>
      <c r="I9233">
        <v>35</v>
      </c>
      <c r="J9233">
        <v>0</v>
      </c>
      <c r="K9233">
        <f>_xlfn.XLOOKUP(FraudData[[#This Row],[amount]],AmountRules[Amount Min],AmountRules[Risk Points],,-1)</f>
        <v>0</v>
      </c>
      <c r="L9233">
        <f>_xlfn.XLOOKUP(FraudData[[#This Row],[transaction_hour]],TimeRules[Hour Min],TimeRules[Risk Points],,-1)</f>
        <v>0</v>
      </c>
      <c r="M9233">
        <f>_xlfn.XLOOKUP(FraudData[[#This Row],[foreign_transaction]],ForeignRules[Foreign Transaction],ForeignRules[Risk Points],0)</f>
        <v>0</v>
      </c>
      <c r="N9233">
        <f>_xlfn.XLOOKUP(FraudData[[#This Row],[location_mismatch]],Table10[Location Mismatch],Table10[Risk Points],0)</f>
        <v>0</v>
      </c>
      <c r="O9233">
        <f>_xlfn.XLOOKUP(FraudData[[#This Row],[device_trust_score]],DeviceRules[Device Min],DeviceRules[Risk Points],,-1)</f>
        <v>2</v>
      </c>
      <c r="P9233">
        <f>_xlfn.XLOOKUP(FraudData[[#This Row],[velocity_last_24h]],VelocityRules[Velocity Min],VelocityRules[Risk Points],,-1)</f>
        <v>0</v>
      </c>
      <c r="Q9233">
        <f>_xlfn.XLOOKUP(FraudData[[#This Row],[merchant_category]],MerchantRules[Merchant Category],MerchantRules[Risk Points],0)</f>
        <v>0</v>
      </c>
      <c r="R9233">
        <f>SUM(FraudData[[#This Row],[Amount Risk]:[Merchant Risk]])</f>
        <v>2</v>
      </c>
      <c r="S9233" t="str" cm="1">
        <f t="array" ref="S9233">_xlfn.IFS(FraudData[[#This Row],[Fraud Risk Score]]&gt;=8,"High Risk",FraudData[[#This Row],[Fraud Risk Score]]&gt;=6,"Medium Risk",TRUE,"Low Risk")</f>
        <v>Low Risk</v>
      </c>
    </row>
    <row r="9234" spans="1:19">
      <c r="A9234">
        <v>9233</v>
      </c>
      <c r="B9234">
        <v>473.43</v>
      </c>
      <c r="C9234">
        <v>17</v>
      </c>
      <c r="D9234" t="s">
        <v>46</v>
      </c>
      <c r="E9234">
        <v>0</v>
      </c>
      <c r="F9234">
        <v>0</v>
      </c>
      <c r="G9234">
        <v>31</v>
      </c>
      <c r="H9234">
        <v>2</v>
      </c>
      <c r="I9234">
        <v>29</v>
      </c>
      <c r="J9234">
        <v>0</v>
      </c>
      <c r="K9234">
        <f>_xlfn.XLOOKUP(FraudData[[#This Row],[amount]],AmountRules[Amount Min],AmountRules[Risk Points],,-1)</f>
        <v>0</v>
      </c>
      <c r="L9234">
        <f>_xlfn.XLOOKUP(FraudData[[#This Row],[transaction_hour]],TimeRules[Hour Min],TimeRules[Risk Points],,-1)</f>
        <v>0</v>
      </c>
      <c r="M9234">
        <f>_xlfn.XLOOKUP(FraudData[[#This Row],[foreign_transaction]],ForeignRules[Foreign Transaction],ForeignRules[Risk Points],0)</f>
        <v>0</v>
      </c>
      <c r="N9234">
        <f>_xlfn.XLOOKUP(FraudData[[#This Row],[location_mismatch]],Table10[Location Mismatch],Table10[Risk Points],0)</f>
        <v>0</v>
      </c>
      <c r="O9234">
        <f>_xlfn.XLOOKUP(FraudData[[#This Row],[device_trust_score]],DeviceRules[Device Min],DeviceRules[Risk Points],,-1)</f>
        <v>2</v>
      </c>
      <c r="P9234">
        <f>_xlfn.XLOOKUP(FraudData[[#This Row],[velocity_last_24h]],VelocityRules[Velocity Min],VelocityRules[Risk Points],,-1)</f>
        <v>0</v>
      </c>
      <c r="Q9234">
        <f>_xlfn.XLOOKUP(FraudData[[#This Row],[merchant_category]],MerchantRules[Merchant Category],MerchantRules[Risk Points],0)</f>
        <v>0</v>
      </c>
      <c r="R9234">
        <f>SUM(FraudData[[#This Row],[Amount Risk]:[Merchant Risk]])</f>
        <v>2</v>
      </c>
      <c r="S9234" t="str" cm="1">
        <f t="array" ref="S9234">_xlfn.IFS(FraudData[[#This Row],[Fraud Risk Score]]&gt;=8,"High Risk",FraudData[[#This Row],[Fraud Risk Score]]&gt;=6,"Medium Risk",TRUE,"Low Risk")</f>
        <v>Low Risk</v>
      </c>
    </row>
    <row r="9235" spans="1:19">
      <c r="A9235">
        <v>9234</v>
      </c>
      <c r="B9235">
        <v>108.96</v>
      </c>
      <c r="C9235">
        <v>9</v>
      </c>
      <c r="D9235" t="s">
        <v>48</v>
      </c>
      <c r="E9235">
        <v>0</v>
      </c>
      <c r="F9235">
        <v>0</v>
      </c>
      <c r="G9235">
        <v>51</v>
      </c>
      <c r="H9235">
        <v>3</v>
      </c>
      <c r="I9235">
        <v>23</v>
      </c>
      <c r="J9235">
        <v>0</v>
      </c>
      <c r="K9235">
        <f>_xlfn.XLOOKUP(FraudData[[#This Row],[amount]],AmountRules[Amount Min],AmountRules[Risk Points],,-1)</f>
        <v>0</v>
      </c>
      <c r="L9235">
        <f>_xlfn.XLOOKUP(FraudData[[#This Row],[transaction_hour]],TimeRules[Hour Min],TimeRules[Risk Points],,-1)</f>
        <v>0</v>
      </c>
      <c r="M9235">
        <f>_xlfn.XLOOKUP(FraudData[[#This Row],[foreign_transaction]],ForeignRules[Foreign Transaction],ForeignRules[Risk Points],0)</f>
        <v>0</v>
      </c>
      <c r="N9235">
        <f>_xlfn.XLOOKUP(FraudData[[#This Row],[location_mismatch]],Table10[Location Mismatch],Table10[Risk Points],0)</f>
        <v>0</v>
      </c>
      <c r="O9235">
        <f>_xlfn.XLOOKUP(FraudData[[#This Row],[device_trust_score]],DeviceRules[Device Min],DeviceRules[Risk Points],,-1)</f>
        <v>1</v>
      </c>
      <c r="P9235">
        <f>_xlfn.XLOOKUP(FraudData[[#This Row],[velocity_last_24h]],VelocityRules[Velocity Min],VelocityRules[Risk Points],,-1)</f>
        <v>0</v>
      </c>
      <c r="Q9235">
        <f>_xlfn.XLOOKUP(FraudData[[#This Row],[merchant_category]],MerchantRules[Merchant Category],MerchantRules[Risk Points],0)</f>
        <v>0</v>
      </c>
      <c r="R9235">
        <f>SUM(FraudData[[#This Row],[Amount Risk]:[Merchant Risk]])</f>
        <v>1</v>
      </c>
      <c r="S9235" t="str" cm="1">
        <f t="array" ref="S9235">_xlfn.IFS(FraudData[[#This Row],[Fraud Risk Score]]&gt;=8,"High Risk",FraudData[[#This Row],[Fraud Risk Score]]&gt;=6,"Medium Risk",TRUE,"Low Risk")</f>
        <v>Low Risk</v>
      </c>
    </row>
    <row r="9236" spans="1:19">
      <c r="A9236">
        <v>9235</v>
      </c>
      <c r="B9236">
        <v>238.7</v>
      </c>
      <c r="C9236">
        <v>14</v>
      </c>
      <c r="D9236" t="s">
        <v>50</v>
      </c>
      <c r="E9236">
        <v>0</v>
      </c>
      <c r="F9236">
        <v>0</v>
      </c>
      <c r="G9236">
        <v>64</v>
      </c>
      <c r="H9236">
        <v>2</v>
      </c>
      <c r="I9236">
        <v>28</v>
      </c>
      <c r="J9236">
        <v>0</v>
      </c>
      <c r="K9236">
        <f>_xlfn.XLOOKUP(FraudData[[#This Row],[amount]],AmountRules[Amount Min],AmountRules[Risk Points],,-1)</f>
        <v>0</v>
      </c>
      <c r="L9236">
        <f>_xlfn.XLOOKUP(FraudData[[#This Row],[transaction_hour]],TimeRules[Hour Min],TimeRules[Risk Points],,-1)</f>
        <v>0</v>
      </c>
      <c r="M9236">
        <f>_xlfn.XLOOKUP(FraudData[[#This Row],[foreign_transaction]],ForeignRules[Foreign Transaction],ForeignRules[Risk Points],0)</f>
        <v>0</v>
      </c>
      <c r="N9236">
        <f>_xlfn.XLOOKUP(FraudData[[#This Row],[location_mismatch]],Table10[Location Mismatch],Table10[Risk Points],0)</f>
        <v>0</v>
      </c>
      <c r="O9236">
        <f>_xlfn.XLOOKUP(FraudData[[#This Row],[device_trust_score]],DeviceRules[Device Min],DeviceRules[Risk Points],,-1)</f>
        <v>1</v>
      </c>
      <c r="P9236">
        <f>_xlfn.XLOOKUP(FraudData[[#This Row],[velocity_last_24h]],VelocityRules[Velocity Min],VelocityRules[Risk Points],,-1)</f>
        <v>0</v>
      </c>
      <c r="Q9236">
        <f>_xlfn.XLOOKUP(FraudData[[#This Row],[merchant_category]],MerchantRules[Merchant Category],MerchantRules[Risk Points],0)</f>
        <v>0</v>
      </c>
      <c r="R9236">
        <f>SUM(FraudData[[#This Row],[Amount Risk]:[Merchant Risk]])</f>
        <v>1</v>
      </c>
      <c r="S9236" t="str" cm="1">
        <f t="array" ref="S9236">_xlfn.IFS(FraudData[[#This Row],[Fraud Risk Score]]&gt;=8,"High Risk",FraudData[[#This Row],[Fraud Risk Score]]&gt;=6,"Medium Risk",TRUE,"Low Risk")</f>
        <v>Low Risk</v>
      </c>
    </row>
    <row r="9237" spans="1:19">
      <c r="A9237">
        <v>9236</v>
      </c>
      <c r="B9237">
        <v>82.36</v>
      </c>
      <c r="C9237">
        <v>23</v>
      </c>
      <c r="D9237" t="s">
        <v>50</v>
      </c>
      <c r="E9237">
        <v>0</v>
      </c>
      <c r="F9237">
        <v>1</v>
      </c>
      <c r="G9237">
        <v>41</v>
      </c>
      <c r="H9237">
        <v>0</v>
      </c>
      <c r="I9237">
        <v>43</v>
      </c>
      <c r="J9237">
        <v>0</v>
      </c>
      <c r="K9237">
        <f>_xlfn.XLOOKUP(FraudData[[#This Row],[amount]],AmountRules[Amount Min],AmountRules[Risk Points],,-1)</f>
        <v>0</v>
      </c>
      <c r="L9237">
        <f>_xlfn.XLOOKUP(FraudData[[#This Row],[transaction_hour]],TimeRules[Hour Min],TimeRules[Risk Points],,-1)</f>
        <v>1</v>
      </c>
      <c r="M9237">
        <f>_xlfn.XLOOKUP(FraudData[[#This Row],[foreign_transaction]],ForeignRules[Foreign Transaction],ForeignRules[Risk Points],0)</f>
        <v>0</v>
      </c>
      <c r="N9237">
        <f>_xlfn.XLOOKUP(FraudData[[#This Row],[location_mismatch]],Table10[Location Mismatch],Table10[Risk Points],0)</f>
        <v>3</v>
      </c>
      <c r="O9237">
        <f>_xlfn.XLOOKUP(FraudData[[#This Row],[device_trust_score]],DeviceRules[Device Min],DeviceRules[Risk Points],,-1)</f>
        <v>2</v>
      </c>
      <c r="P9237">
        <f>_xlfn.XLOOKUP(FraudData[[#This Row],[velocity_last_24h]],VelocityRules[Velocity Min],VelocityRules[Risk Points],,-1)</f>
        <v>0</v>
      </c>
      <c r="Q9237">
        <f>_xlfn.XLOOKUP(FraudData[[#This Row],[merchant_category]],MerchantRules[Merchant Category],MerchantRules[Risk Points],0)</f>
        <v>0</v>
      </c>
      <c r="R9237">
        <f>SUM(FraudData[[#This Row],[Amount Risk]:[Merchant Risk]])</f>
        <v>6</v>
      </c>
      <c r="S9237" t="str" cm="1">
        <f t="array" ref="S9237">_xlfn.IFS(FraudData[[#This Row],[Fraud Risk Score]]&gt;=8,"High Risk",FraudData[[#This Row],[Fraud Risk Score]]&gt;=6,"Medium Risk",TRUE,"Low Risk")</f>
        <v>Medium Risk</v>
      </c>
    </row>
    <row r="9238" spans="1:19">
      <c r="A9238">
        <v>9237</v>
      </c>
      <c r="B9238">
        <v>3.43</v>
      </c>
      <c r="C9238">
        <v>21</v>
      </c>
      <c r="D9238" t="s">
        <v>49</v>
      </c>
      <c r="E9238">
        <v>0</v>
      </c>
      <c r="F9238">
        <v>0</v>
      </c>
      <c r="G9238">
        <v>56</v>
      </c>
      <c r="H9238">
        <v>1</v>
      </c>
      <c r="I9238">
        <v>58</v>
      </c>
      <c r="J9238">
        <v>0</v>
      </c>
      <c r="K9238">
        <f>_xlfn.XLOOKUP(FraudData[[#This Row],[amount]],AmountRules[Amount Min],AmountRules[Risk Points],,-1)</f>
        <v>0</v>
      </c>
      <c r="L9238">
        <f>_xlfn.XLOOKUP(FraudData[[#This Row],[transaction_hour]],TimeRules[Hour Min],TimeRules[Risk Points],,-1)</f>
        <v>0</v>
      </c>
      <c r="M9238">
        <f>_xlfn.XLOOKUP(FraudData[[#This Row],[foreign_transaction]],ForeignRules[Foreign Transaction],ForeignRules[Risk Points],0)</f>
        <v>0</v>
      </c>
      <c r="N9238">
        <f>_xlfn.XLOOKUP(FraudData[[#This Row],[location_mismatch]],Table10[Location Mismatch],Table10[Risk Points],0)</f>
        <v>0</v>
      </c>
      <c r="O9238">
        <f>_xlfn.XLOOKUP(FraudData[[#This Row],[device_trust_score]],DeviceRules[Device Min],DeviceRules[Risk Points],,-1)</f>
        <v>1</v>
      </c>
      <c r="P9238">
        <f>_xlfn.XLOOKUP(FraudData[[#This Row],[velocity_last_24h]],VelocityRules[Velocity Min],VelocityRules[Risk Points],,-1)</f>
        <v>0</v>
      </c>
      <c r="Q9238">
        <f>_xlfn.XLOOKUP(FraudData[[#This Row],[merchant_category]],MerchantRules[Merchant Category],MerchantRules[Risk Points],0)</f>
        <v>1</v>
      </c>
      <c r="R9238">
        <f>SUM(FraudData[[#This Row],[Amount Risk]:[Merchant Risk]])</f>
        <v>2</v>
      </c>
      <c r="S9238" t="str" cm="1">
        <f t="array" ref="S9238">_xlfn.IFS(FraudData[[#This Row],[Fraud Risk Score]]&gt;=8,"High Risk",FraudData[[#This Row],[Fraud Risk Score]]&gt;=6,"Medium Risk",TRUE,"Low Risk")</f>
        <v>Low Risk</v>
      </c>
    </row>
    <row r="9239" spans="1:19">
      <c r="A9239">
        <v>9238</v>
      </c>
      <c r="B9239">
        <v>19.07</v>
      </c>
      <c r="C9239">
        <v>10</v>
      </c>
      <c r="D9239" t="s">
        <v>48</v>
      </c>
      <c r="E9239">
        <v>0</v>
      </c>
      <c r="F9239">
        <v>0</v>
      </c>
      <c r="G9239">
        <v>40</v>
      </c>
      <c r="H9239">
        <v>2</v>
      </c>
      <c r="I9239">
        <v>25</v>
      </c>
      <c r="J9239">
        <v>0</v>
      </c>
      <c r="K9239">
        <f>_xlfn.XLOOKUP(FraudData[[#This Row],[amount]],AmountRules[Amount Min],AmountRules[Risk Points],,-1)</f>
        <v>0</v>
      </c>
      <c r="L9239">
        <f>_xlfn.XLOOKUP(FraudData[[#This Row],[transaction_hour]],TimeRules[Hour Min],TimeRules[Risk Points],,-1)</f>
        <v>0</v>
      </c>
      <c r="M9239">
        <f>_xlfn.XLOOKUP(FraudData[[#This Row],[foreign_transaction]],ForeignRules[Foreign Transaction],ForeignRules[Risk Points],0)</f>
        <v>0</v>
      </c>
      <c r="N9239">
        <f>_xlfn.XLOOKUP(FraudData[[#This Row],[location_mismatch]],Table10[Location Mismatch],Table10[Risk Points],0)</f>
        <v>0</v>
      </c>
      <c r="O9239">
        <f>_xlfn.XLOOKUP(FraudData[[#This Row],[device_trust_score]],DeviceRules[Device Min],DeviceRules[Risk Points],,-1)</f>
        <v>2</v>
      </c>
      <c r="P9239">
        <f>_xlfn.XLOOKUP(FraudData[[#This Row],[velocity_last_24h]],VelocityRules[Velocity Min],VelocityRules[Risk Points],,-1)</f>
        <v>0</v>
      </c>
      <c r="Q9239">
        <f>_xlfn.XLOOKUP(FraudData[[#This Row],[merchant_category]],MerchantRules[Merchant Category],MerchantRules[Risk Points],0)</f>
        <v>0</v>
      </c>
      <c r="R9239">
        <f>SUM(FraudData[[#This Row],[Amount Risk]:[Merchant Risk]])</f>
        <v>2</v>
      </c>
      <c r="S9239" t="str" cm="1">
        <f t="array" ref="S9239">_xlfn.IFS(FraudData[[#This Row],[Fraud Risk Score]]&gt;=8,"High Risk",FraudData[[#This Row],[Fraud Risk Score]]&gt;=6,"Medium Risk",TRUE,"Low Risk")</f>
        <v>Low Risk</v>
      </c>
    </row>
    <row r="9240" spans="1:19">
      <c r="A9240">
        <v>9239</v>
      </c>
      <c r="B9240">
        <v>123.41</v>
      </c>
      <c r="C9240">
        <v>18</v>
      </c>
      <c r="D9240" t="s">
        <v>46</v>
      </c>
      <c r="E9240">
        <v>1</v>
      </c>
      <c r="F9240">
        <v>0</v>
      </c>
      <c r="G9240">
        <v>87</v>
      </c>
      <c r="H9240">
        <v>3</v>
      </c>
      <c r="I9240">
        <v>49</v>
      </c>
      <c r="J9240">
        <v>0</v>
      </c>
      <c r="K9240">
        <f>_xlfn.XLOOKUP(FraudData[[#This Row],[amount]],AmountRules[Amount Min],AmountRules[Risk Points],,-1)</f>
        <v>0</v>
      </c>
      <c r="L9240">
        <f>_xlfn.XLOOKUP(FraudData[[#This Row],[transaction_hour]],TimeRules[Hour Min],TimeRules[Risk Points],,-1)</f>
        <v>0</v>
      </c>
      <c r="M9240">
        <f>_xlfn.XLOOKUP(FraudData[[#This Row],[foreign_transaction]],ForeignRules[Foreign Transaction],ForeignRules[Risk Points],0)</f>
        <v>3</v>
      </c>
      <c r="N9240">
        <f>_xlfn.XLOOKUP(FraudData[[#This Row],[location_mismatch]],Table10[Location Mismatch],Table10[Risk Points],0)</f>
        <v>0</v>
      </c>
      <c r="O9240">
        <f>_xlfn.XLOOKUP(FraudData[[#This Row],[device_trust_score]],DeviceRules[Device Min],DeviceRules[Risk Points],,-1)</f>
        <v>0</v>
      </c>
      <c r="P9240">
        <f>_xlfn.XLOOKUP(FraudData[[#This Row],[velocity_last_24h]],VelocityRules[Velocity Min],VelocityRules[Risk Points],,-1)</f>
        <v>0</v>
      </c>
      <c r="Q9240">
        <f>_xlfn.XLOOKUP(FraudData[[#This Row],[merchant_category]],MerchantRules[Merchant Category],MerchantRules[Risk Points],0)</f>
        <v>0</v>
      </c>
      <c r="R9240">
        <f>SUM(FraudData[[#This Row],[Amount Risk]:[Merchant Risk]])</f>
        <v>3</v>
      </c>
      <c r="S9240" t="str" cm="1">
        <f t="array" ref="S9240">_xlfn.IFS(FraudData[[#This Row],[Fraud Risk Score]]&gt;=8,"High Risk",FraudData[[#This Row],[Fraud Risk Score]]&gt;=6,"Medium Risk",TRUE,"Low Risk")</f>
        <v>Low Risk</v>
      </c>
    </row>
    <row r="9241" spans="1:19">
      <c r="A9241">
        <v>9240</v>
      </c>
      <c r="B9241">
        <v>210.79</v>
      </c>
      <c r="C9241">
        <v>12</v>
      </c>
      <c r="D9241" t="s">
        <v>49</v>
      </c>
      <c r="E9241">
        <v>0</v>
      </c>
      <c r="F9241">
        <v>0</v>
      </c>
      <c r="G9241">
        <v>84</v>
      </c>
      <c r="H9241">
        <v>1</v>
      </c>
      <c r="I9241">
        <v>40</v>
      </c>
      <c r="J9241">
        <v>0</v>
      </c>
      <c r="K9241">
        <f>_xlfn.XLOOKUP(FraudData[[#This Row],[amount]],AmountRules[Amount Min],AmountRules[Risk Points],,-1)</f>
        <v>0</v>
      </c>
      <c r="L9241">
        <f>_xlfn.XLOOKUP(FraudData[[#This Row],[transaction_hour]],TimeRules[Hour Min],TimeRules[Risk Points],,-1)</f>
        <v>0</v>
      </c>
      <c r="M9241">
        <f>_xlfn.XLOOKUP(FraudData[[#This Row],[foreign_transaction]],ForeignRules[Foreign Transaction],ForeignRules[Risk Points],0)</f>
        <v>0</v>
      </c>
      <c r="N9241">
        <f>_xlfn.XLOOKUP(FraudData[[#This Row],[location_mismatch]],Table10[Location Mismatch],Table10[Risk Points],0)</f>
        <v>0</v>
      </c>
      <c r="O9241">
        <f>_xlfn.XLOOKUP(FraudData[[#This Row],[device_trust_score]],DeviceRules[Device Min],DeviceRules[Risk Points],,-1)</f>
        <v>0</v>
      </c>
      <c r="P9241">
        <f>_xlfn.XLOOKUP(FraudData[[#This Row],[velocity_last_24h]],VelocityRules[Velocity Min],VelocityRules[Risk Points],,-1)</f>
        <v>0</v>
      </c>
      <c r="Q9241">
        <f>_xlfn.XLOOKUP(FraudData[[#This Row],[merchant_category]],MerchantRules[Merchant Category],MerchantRules[Risk Points],0)</f>
        <v>1</v>
      </c>
      <c r="R9241">
        <f>SUM(FraudData[[#This Row],[Amount Risk]:[Merchant Risk]])</f>
        <v>1</v>
      </c>
      <c r="S9241" t="str" cm="1">
        <f t="array" ref="S9241">_xlfn.IFS(FraudData[[#This Row],[Fraud Risk Score]]&gt;=8,"High Risk",FraudData[[#This Row],[Fraud Risk Score]]&gt;=6,"Medium Risk",TRUE,"Low Risk")</f>
        <v>Low Risk</v>
      </c>
    </row>
    <row r="9242" spans="1:19">
      <c r="A9242">
        <v>9241</v>
      </c>
      <c r="B9242">
        <v>73.36</v>
      </c>
      <c r="C9242">
        <v>19</v>
      </c>
      <c r="D9242" t="s">
        <v>50</v>
      </c>
      <c r="E9242">
        <v>0</v>
      </c>
      <c r="F9242">
        <v>0</v>
      </c>
      <c r="G9242">
        <v>76</v>
      </c>
      <c r="H9242">
        <v>2</v>
      </c>
      <c r="I9242">
        <v>66</v>
      </c>
      <c r="J9242">
        <v>0</v>
      </c>
      <c r="K9242">
        <f>_xlfn.XLOOKUP(FraudData[[#This Row],[amount]],AmountRules[Amount Min],AmountRules[Risk Points],,-1)</f>
        <v>0</v>
      </c>
      <c r="L9242">
        <f>_xlfn.XLOOKUP(FraudData[[#This Row],[transaction_hour]],TimeRules[Hour Min],TimeRules[Risk Points],,-1)</f>
        <v>0</v>
      </c>
      <c r="M9242">
        <f>_xlfn.XLOOKUP(FraudData[[#This Row],[foreign_transaction]],ForeignRules[Foreign Transaction],ForeignRules[Risk Points],0)</f>
        <v>0</v>
      </c>
      <c r="N9242">
        <f>_xlfn.XLOOKUP(FraudData[[#This Row],[location_mismatch]],Table10[Location Mismatch],Table10[Risk Points],0)</f>
        <v>0</v>
      </c>
      <c r="O9242">
        <f>_xlfn.XLOOKUP(FraudData[[#This Row],[device_trust_score]],DeviceRules[Device Min],DeviceRules[Risk Points],,-1)</f>
        <v>0</v>
      </c>
      <c r="P9242">
        <f>_xlfn.XLOOKUP(FraudData[[#This Row],[velocity_last_24h]],VelocityRules[Velocity Min],VelocityRules[Risk Points],,-1)</f>
        <v>0</v>
      </c>
      <c r="Q9242">
        <f>_xlfn.XLOOKUP(FraudData[[#This Row],[merchant_category]],MerchantRules[Merchant Category],MerchantRules[Risk Points],0)</f>
        <v>0</v>
      </c>
      <c r="R9242">
        <f>SUM(FraudData[[#This Row],[Amount Risk]:[Merchant Risk]])</f>
        <v>0</v>
      </c>
      <c r="S9242" t="str" cm="1">
        <f t="array" ref="S9242">_xlfn.IFS(FraudData[[#This Row],[Fraud Risk Score]]&gt;=8,"High Risk",FraudData[[#This Row],[Fraud Risk Score]]&gt;=6,"Medium Risk",TRUE,"Low Risk")</f>
        <v>Low Risk</v>
      </c>
    </row>
    <row r="9243" spans="1:19">
      <c r="A9243">
        <v>9242</v>
      </c>
      <c r="B9243">
        <v>214.03</v>
      </c>
      <c r="C9243">
        <v>2</v>
      </c>
      <c r="D9243" t="s">
        <v>47</v>
      </c>
      <c r="E9243">
        <v>0</v>
      </c>
      <c r="F9243">
        <v>0</v>
      </c>
      <c r="G9243">
        <v>73</v>
      </c>
      <c r="H9243">
        <v>3</v>
      </c>
      <c r="I9243">
        <v>22</v>
      </c>
      <c r="J9243">
        <v>0</v>
      </c>
      <c r="K9243">
        <f>_xlfn.XLOOKUP(FraudData[[#This Row],[amount]],AmountRules[Amount Min],AmountRules[Risk Points],,-1)</f>
        <v>0</v>
      </c>
      <c r="L9243">
        <f>_xlfn.XLOOKUP(FraudData[[#This Row],[transaction_hour]],TimeRules[Hour Min],TimeRules[Risk Points],,-1)</f>
        <v>3</v>
      </c>
      <c r="M9243">
        <f>_xlfn.XLOOKUP(FraudData[[#This Row],[foreign_transaction]],ForeignRules[Foreign Transaction],ForeignRules[Risk Points],0)</f>
        <v>0</v>
      </c>
      <c r="N9243">
        <f>_xlfn.XLOOKUP(FraudData[[#This Row],[location_mismatch]],Table10[Location Mismatch],Table10[Risk Points],0)</f>
        <v>0</v>
      </c>
      <c r="O9243">
        <f>_xlfn.XLOOKUP(FraudData[[#This Row],[device_trust_score]],DeviceRules[Device Min],DeviceRules[Risk Points],,-1)</f>
        <v>0</v>
      </c>
      <c r="P9243">
        <f>_xlfn.XLOOKUP(FraudData[[#This Row],[velocity_last_24h]],VelocityRules[Velocity Min],VelocityRules[Risk Points],,-1)</f>
        <v>0</v>
      </c>
      <c r="Q9243">
        <f>_xlfn.XLOOKUP(FraudData[[#This Row],[merchant_category]],MerchantRules[Merchant Category],MerchantRules[Risk Points],0)</f>
        <v>0</v>
      </c>
      <c r="R9243">
        <f>SUM(FraudData[[#This Row],[Amount Risk]:[Merchant Risk]])</f>
        <v>3</v>
      </c>
      <c r="S9243" t="str" cm="1">
        <f t="array" ref="S9243">_xlfn.IFS(FraudData[[#This Row],[Fraud Risk Score]]&gt;=8,"High Risk",FraudData[[#This Row],[Fraud Risk Score]]&gt;=6,"Medium Risk",TRUE,"Low Risk")</f>
        <v>Low Risk</v>
      </c>
    </row>
    <row r="9244" spans="1:19">
      <c r="A9244">
        <v>9243</v>
      </c>
      <c r="B9244">
        <v>215.9</v>
      </c>
      <c r="C9244">
        <v>15</v>
      </c>
      <c r="D9244" t="s">
        <v>50</v>
      </c>
      <c r="E9244">
        <v>0</v>
      </c>
      <c r="F9244">
        <v>0</v>
      </c>
      <c r="G9244">
        <v>73</v>
      </c>
      <c r="H9244">
        <v>1</v>
      </c>
      <c r="I9244">
        <v>47</v>
      </c>
      <c r="J9244">
        <v>0</v>
      </c>
      <c r="K9244">
        <f>_xlfn.XLOOKUP(FraudData[[#This Row],[amount]],AmountRules[Amount Min],AmountRules[Risk Points],,-1)</f>
        <v>0</v>
      </c>
      <c r="L9244">
        <f>_xlfn.XLOOKUP(FraudData[[#This Row],[transaction_hour]],TimeRules[Hour Min],TimeRules[Risk Points],,-1)</f>
        <v>0</v>
      </c>
      <c r="M9244">
        <f>_xlfn.XLOOKUP(FraudData[[#This Row],[foreign_transaction]],ForeignRules[Foreign Transaction],ForeignRules[Risk Points],0)</f>
        <v>0</v>
      </c>
      <c r="N9244">
        <f>_xlfn.XLOOKUP(FraudData[[#This Row],[location_mismatch]],Table10[Location Mismatch],Table10[Risk Points],0)</f>
        <v>0</v>
      </c>
      <c r="O9244">
        <f>_xlfn.XLOOKUP(FraudData[[#This Row],[device_trust_score]],DeviceRules[Device Min],DeviceRules[Risk Points],,-1)</f>
        <v>0</v>
      </c>
      <c r="P9244">
        <f>_xlfn.XLOOKUP(FraudData[[#This Row],[velocity_last_24h]],VelocityRules[Velocity Min],VelocityRules[Risk Points],,-1)</f>
        <v>0</v>
      </c>
      <c r="Q9244">
        <f>_xlfn.XLOOKUP(FraudData[[#This Row],[merchant_category]],MerchantRules[Merchant Category],MerchantRules[Risk Points],0)</f>
        <v>0</v>
      </c>
      <c r="R9244">
        <f>SUM(FraudData[[#This Row],[Amount Risk]:[Merchant Risk]])</f>
        <v>0</v>
      </c>
      <c r="S9244" t="str" cm="1">
        <f t="array" ref="S9244">_xlfn.IFS(FraudData[[#This Row],[Fraud Risk Score]]&gt;=8,"High Risk",FraudData[[#This Row],[Fraud Risk Score]]&gt;=6,"Medium Risk",TRUE,"Low Risk")</f>
        <v>Low Risk</v>
      </c>
    </row>
    <row r="9245" spans="1:19">
      <c r="A9245">
        <v>9244</v>
      </c>
      <c r="B9245">
        <v>219.09</v>
      </c>
      <c r="C9245">
        <v>6</v>
      </c>
      <c r="D9245" t="s">
        <v>47</v>
      </c>
      <c r="E9245">
        <v>0</v>
      </c>
      <c r="F9245">
        <v>0</v>
      </c>
      <c r="G9245">
        <v>50</v>
      </c>
      <c r="H9245">
        <v>2</v>
      </c>
      <c r="I9245">
        <v>21</v>
      </c>
      <c r="J9245">
        <v>0</v>
      </c>
      <c r="K9245">
        <f>_xlfn.XLOOKUP(FraudData[[#This Row],[amount]],AmountRules[Amount Min],AmountRules[Risk Points],,-1)</f>
        <v>0</v>
      </c>
      <c r="L9245">
        <f>_xlfn.XLOOKUP(FraudData[[#This Row],[transaction_hour]],TimeRules[Hour Min],TimeRules[Risk Points],,-1)</f>
        <v>0</v>
      </c>
      <c r="M9245">
        <f>_xlfn.XLOOKUP(FraudData[[#This Row],[foreign_transaction]],ForeignRules[Foreign Transaction],ForeignRules[Risk Points],0)</f>
        <v>0</v>
      </c>
      <c r="N9245">
        <f>_xlfn.XLOOKUP(FraudData[[#This Row],[location_mismatch]],Table10[Location Mismatch],Table10[Risk Points],0)</f>
        <v>0</v>
      </c>
      <c r="O9245">
        <f>_xlfn.XLOOKUP(FraudData[[#This Row],[device_trust_score]],DeviceRules[Device Min],DeviceRules[Risk Points],,-1)</f>
        <v>1</v>
      </c>
      <c r="P9245">
        <f>_xlfn.XLOOKUP(FraudData[[#This Row],[velocity_last_24h]],VelocityRules[Velocity Min],VelocityRules[Risk Points],,-1)</f>
        <v>0</v>
      </c>
      <c r="Q9245">
        <f>_xlfn.XLOOKUP(FraudData[[#This Row],[merchant_category]],MerchantRules[Merchant Category],MerchantRules[Risk Points],0)</f>
        <v>0</v>
      </c>
      <c r="R9245">
        <f>SUM(FraudData[[#This Row],[Amount Risk]:[Merchant Risk]])</f>
        <v>1</v>
      </c>
      <c r="S9245" t="str" cm="1">
        <f t="array" ref="S9245">_xlfn.IFS(FraudData[[#This Row],[Fraud Risk Score]]&gt;=8,"High Risk",FraudData[[#This Row],[Fraud Risk Score]]&gt;=6,"Medium Risk",TRUE,"Low Risk")</f>
        <v>Low Risk</v>
      </c>
    </row>
    <row r="9246" spans="1:19">
      <c r="A9246">
        <v>9245</v>
      </c>
      <c r="B9246">
        <v>122.09</v>
      </c>
      <c r="C9246">
        <v>11</v>
      </c>
      <c r="D9246" t="s">
        <v>49</v>
      </c>
      <c r="E9246">
        <v>0</v>
      </c>
      <c r="F9246">
        <v>1</v>
      </c>
      <c r="G9246">
        <v>75</v>
      </c>
      <c r="H9246">
        <v>2</v>
      </c>
      <c r="I9246">
        <v>54</v>
      </c>
      <c r="J9246">
        <v>0</v>
      </c>
      <c r="K9246">
        <f>_xlfn.XLOOKUP(FraudData[[#This Row],[amount]],AmountRules[Amount Min],AmountRules[Risk Points],,-1)</f>
        <v>0</v>
      </c>
      <c r="L9246">
        <f>_xlfn.XLOOKUP(FraudData[[#This Row],[transaction_hour]],TimeRules[Hour Min],TimeRules[Risk Points],,-1)</f>
        <v>0</v>
      </c>
      <c r="M9246">
        <f>_xlfn.XLOOKUP(FraudData[[#This Row],[foreign_transaction]],ForeignRules[Foreign Transaction],ForeignRules[Risk Points],0)</f>
        <v>0</v>
      </c>
      <c r="N9246">
        <f>_xlfn.XLOOKUP(FraudData[[#This Row],[location_mismatch]],Table10[Location Mismatch],Table10[Risk Points],0)</f>
        <v>3</v>
      </c>
      <c r="O9246">
        <f>_xlfn.XLOOKUP(FraudData[[#This Row],[device_trust_score]],DeviceRules[Device Min],DeviceRules[Risk Points],,-1)</f>
        <v>0</v>
      </c>
      <c r="P9246">
        <f>_xlfn.XLOOKUP(FraudData[[#This Row],[velocity_last_24h]],VelocityRules[Velocity Min],VelocityRules[Risk Points],,-1)</f>
        <v>0</v>
      </c>
      <c r="Q9246">
        <f>_xlfn.XLOOKUP(FraudData[[#This Row],[merchant_category]],MerchantRules[Merchant Category],MerchantRules[Risk Points],0)</f>
        <v>1</v>
      </c>
      <c r="R9246">
        <f>SUM(FraudData[[#This Row],[Amount Risk]:[Merchant Risk]])</f>
        <v>4</v>
      </c>
      <c r="S9246" t="str" cm="1">
        <f t="array" ref="S9246">_xlfn.IFS(FraudData[[#This Row],[Fraud Risk Score]]&gt;=8,"High Risk",FraudData[[#This Row],[Fraud Risk Score]]&gt;=6,"Medium Risk",TRUE,"Low Risk")</f>
        <v>Low Risk</v>
      </c>
    </row>
    <row r="9247" spans="1:19">
      <c r="A9247">
        <v>9246</v>
      </c>
      <c r="B9247">
        <v>443.48</v>
      </c>
      <c r="C9247">
        <v>14</v>
      </c>
      <c r="D9247" t="s">
        <v>46</v>
      </c>
      <c r="E9247">
        <v>0</v>
      </c>
      <c r="F9247">
        <v>0</v>
      </c>
      <c r="G9247">
        <v>67</v>
      </c>
      <c r="H9247">
        <v>2</v>
      </c>
      <c r="I9247">
        <v>64</v>
      </c>
      <c r="J9247">
        <v>0</v>
      </c>
      <c r="K9247">
        <f>_xlfn.XLOOKUP(FraudData[[#This Row],[amount]],AmountRules[Amount Min],AmountRules[Risk Points],,-1)</f>
        <v>0</v>
      </c>
      <c r="L9247">
        <f>_xlfn.XLOOKUP(FraudData[[#This Row],[transaction_hour]],TimeRules[Hour Min],TimeRules[Risk Points],,-1)</f>
        <v>0</v>
      </c>
      <c r="M9247">
        <f>_xlfn.XLOOKUP(FraudData[[#This Row],[foreign_transaction]],ForeignRules[Foreign Transaction],ForeignRules[Risk Points],0)</f>
        <v>0</v>
      </c>
      <c r="N9247">
        <f>_xlfn.XLOOKUP(FraudData[[#This Row],[location_mismatch]],Table10[Location Mismatch],Table10[Risk Points],0)</f>
        <v>0</v>
      </c>
      <c r="O9247">
        <f>_xlfn.XLOOKUP(FraudData[[#This Row],[device_trust_score]],DeviceRules[Device Min],DeviceRules[Risk Points],,-1)</f>
        <v>1</v>
      </c>
      <c r="P9247">
        <f>_xlfn.XLOOKUP(FraudData[[#This Row],[velocity_last_24h]],VelocityRules[Velocity Min],VelocityRules[Risk Points],,-1)</f>
        <v>0</v>
      </c>
      <c r="Q9247">
        <f>_xlfn.XLOOKUP(FraudData[[#This Row],[merchant_category]],MerchantRules[Merchant Category],MerchantRules[Risk Points],0)</f>
        <v>0</v>
      </c>
      <c r="R9247">
        <f>SUM(FraudData[[#This Row],[Amount Risk]:[Merchant Risk]])</f>
        <v>1</v>
      </c>
      <c r="S9247" t="str" cm="1">
        <f t="array" ref="S9247">_xlfn.IFS(FraudData[[#This Row],[Fraud Risk Score]]&gt;=8,"High Risk",FraudData[[#This Row],[Fraud Risk Score]]&gt;=6,"Medium Risk",TRUE,"Low Risk")</f>
        <v>Low Risk</v>
      </c>
    </row>
    <row r="9248" spans="1:19">
      <c r="A9248">
        <v>9247</v>
      </c>
      <c r="B9248">
        <v>120.92</v>
      </c>
      <c r="C9248">
        <v>7</v>
      </c>
      <c r="D9248" t="s">
        <v>48</v>
      </c>
      <c r="E9248">
        <v>0</v>
      </c>
      <c r="F9248">
        <v>0</v>
      </c>
      <c r="G9248">
        <v>94</v>
      </c>
      <c r="H9248">
        <v>2</v>
      </c>
      <c r="I9248">
        <v>23</v>
      </c>
      <c r="J9248">
        <v>0</v>
      </c>
      <c r="K9248">
        <f>_xlfn.XLOOKUP(FraudData[[#This Row],[amount]],AmountRules[Amount Min],AmountRules[Risk Points],,-1)</f>
        <v>0</v>
      </c>
      <c r="L9248">
        <f>_xlfn.XLOOKUP(FraudData[[#This Row],[transaction_hour]],TimeRules[Hour Min],TimeRules[Risk Points],,-1)</f>
        <v>0</v>
      </c>
      <c r="M9248">
        <f>_xlfn.XLOOKUP(FraudData[[#This Row],[foreign_transaction]],ForeignRules[Foreign Transaction],ForeignRules[Risk Points],0)</f>
        <v>0</v>
      </c>
      <c r="N9248">
        <f>_xlfn.XLOOKUP(FraudData[[#This Row],[location_mismatch]],Table10[Location Mismatch],Table10[Risk Points],0)</f>
        <v>0</v>
      </c>
      <c r="O9248">
        <f>_xlfn.XLOOKUP(FraudData[[#This Row],[device_trust_score]],DeviceRules[Device Min],DeviceRules[Risk Points],,-1)</f>
        <v>0</v>
      </c>
      <c r="P9248">
        <f>_xlfn.XLOOKUP(FraudData[[#This Row],[velocity_last_24h]],VelocityRules[Velocity Min],VelocityRules[Risk Points],,-1)</f>
        <v>0</v>
      </c>
      <c r="Q9248">
        <f>_xlfn.XLOOKUP(FraudData[[#This Row],[merchant_category]],MerchantRules[Merchant Category],MerchantRules[Risk Points],0)</f>
        <v>0</v>
      </c>
      <c r="R9248">
        <f>SUM(FraudData[[#This Row],[Amount Risk]:[Merchant Risk]])</f>
        <v>0</v>
      </c>
      <c r="S9248" t="str" cm="1">
        <f t="array" ref="S9248">_xlfn.IFS(FraudData[[#This Row],[Fraud Risk Score]]&gt;=8,"High Risk",FraudData[[#This Row],[Fraud Risk Score]]&gt;=6,"Medium Risk",TRUE,"Low Risk")</f>
        <v>Low Risk</v>
      </c>
    </row>
    <row r="9249" spans="1:19">
      <c r="A9249">
        <v>9248</v>
      </c>
      <c r="B9249">
        <v>107.7</v>
      </c>
      <c r="C9249">
        <v>22</v>
      </c>
      <c r="D9249" t="s">
        <v>47</v>
      </c>
      <c r="E9249">
        <v>0</v>
      </c>
      <c r="F9249">
        <v>0</v>
      </c>
      <c r="G9249">
        <v>95</v>
      </c>
      <c r="H9249">
        <v>5</v>
      </c>
      <c r="I9249">
        <v>39</v>
      </c>
      <c r="J9249">
        <v>0</v>
      </c>
      <c r="K9249">
        <f>_xlfn.XLOOKUP(FraudData[[#This Row],[amount]],AmountRules[Amount Min],AmountRules[Risk Points],,-1)</f>
        <v>0</v>
      </c>
      <c r="L9249">
        <f>_xlfn.XLOOKUP(FraudData[[#This Row],[transaction_hour]],TimeRules[Hour Min],TimeRules[Risk Points],,-1)</f>
        <v>0</v>
      </c>
      <c r="M9249">
        <f>_xlfn.XLOOKUP(FraudData[[#This Row],[foreign_transaction]],ForeignRules[Foreign Transaction],ForeignRules[Risk Points],0)</f>
        <v>0</v>
      </c>
      <c r="N9249">
        <f>_xlfn.XLOOKUP(FraudData[[#This Row],[location_mismatch]],Table10[Location Mismatch],Table10[Risk Points],0)</f>
        <v>0</v>
      </c>
      <c r="O9249">
        <f>_xlfn.XLOOKUP(FraudData[[#This Row],[device_trust_score]],DeviceRules[Device Min],DeviceRules[Risk Points],,-1)</f>
        <v>0</v>
      </c>
      <c r="P9249">
        <f>_xlfn.XLOOKUP(FraudData[[#This Row],[velocity_last_24h]],VelocityRules[Velocity Min],VelocityRules[Risk Points],,-1)</f>
        <v>3</v>
      </c>
      <c r="Q9249">
        <f>_xlfn.XLOOKUP(FraudData[[#This Row],[merchant_category]],MerchantRules[Merchant Category],MerchantRules[Risk Points],0)</f>
        <v>0</v>
      </c>
      <c r="R9249">
        <f>SUM(FraudData[[#This Row],[Amount Risk]:[Merchant Risk]])</f>
        <v>3</v>
      </c>
      <c r="S9249" t="str" cm="1">
        <f t="array" ref="S9249">_xlfn.IFS(FraudData[[#This Row],[Fraud Risk Score]]&gt;=8,"High Risk",FraudData[[#This Row],[Fraud Risk Score]]&gt;=6,"Medium Risk",TRUE,"Low Risk")</f>
        <v>Low Risk</v>
      </c>
    </row>
    <row r="9250" spans="1:19">
      <c r="A9250">
        <v>9249</v>
      </c>
      <c r="B9250">
        <v>40.03</v>
      </c>
      <c r="C9250">
        <v>16</v>
      </c>
      <c r="D9250" t="s">
        <v>48</v>
      </c>
      <c r="E9250">
        <v>1</v>
      </c>
      <c r="F9250">
        <v>0</v>
      </c>
      <c r="G9250">
        <v>33</v>
      </c>
      <c r="H9250">
        <v>2</v>
      </c>
      <c r="I9250">
        <v>43</v>
      </c>
      <c r="J9250">
        <v>0</v>
      </c>
      <c r="K9250">
        <f>_xlfn.XLOOKUP(FraudData[[#This Row],[amount]],AmountRules[Amount Min],AmountRules[Risk Points],,-1)</f>
        <v>0</v>
      </c>
      <c r="L9250">
        <f>_xlfn.XLOOKUP(FraudData[[#This Row],[transaction_hour]],TimeRules[Hour Min],TimeRules[Risk Points],,-1)</f>
        <v>0</v>
      </c>
      <c r="M9250">
        <f>_xlfn.XLOOKUP(FraudData[[#This Row],[foreign_transaction]],ForeignRules[Foreign Transaction],ForeignRules[Risk Points],0)</f>
        <v>3</v>
      </c>
      <c r="N9250">
        <f>_xlfn.XLOOKUP(FraudData[[#This Row],[location_mismatch]],Table10[Location Mismatch],Table10[Risk Points],0)</f>
        <v>0</v>
      </c>
      <c r="O9250">
        <f>_xlfn.XLOOKUP(FraudData[[#This Row],[device_trust_score]],DeviceRules[Device Min],DeviceRules[Risk Points],,-1)</f>
        <v>2</v>
      </c>
      <c r="P9250">
        <f>_xlfn.XLOOKUP(FraudData[[#This Row],[velocity_last_24h]],VelocityRules[Velocity Min],VelocityRules[Risk Points],,-1)</f>
        <v>0</v>
      </c>
      <c r="Q9250">
        <f>_xlfn.XLOOKUP(FraudData[[#This Row],[merchant_category]],MerchantRules[Merchant Category],MerchantRules[Risk Points],0)</f>
        <v>0</v>
      </c>
      <c r="R9250">
        <f>SUM(FraudData[[#This Row],[Amount Risk]:[Merchant Risk]])</f>
        <v>5</v>
      </c>
      <c r="S9250" t="str" cm="1">
        <f t="array" ref="S9250">_xlfn.IFS(FraudData[[#This Row],[Fraud Risk Score]]&gt;=8,"High Risk",FraudData[[#This Row],[Fraud Risk Score]]&gt;=6,"Medium Risk",TRUE,"Low Risk")</f>
        <v>Low Risk</v>
      </c>
    </row>
    <row r="9251" spans="1:19">
      <c r="A9251">
        <v>9250</v>
      </c>
      <c r="B9251">
        <v>66.180000000000007</v>
      </c>
      <c r="C9251">
        <v>0</v>
      </c>
      <c r="D9251" t="s">
        <v>49</v>
      </c>
      <c r="E9251">
        <v>0</v>
      </c>
      <c r="F9251">
        <v>0</v>
      </c>
      <c r="G9251">
        <v>68</v>
      </c>
      <c r="H9251">
        <v>3</v>
      </c>
      <c r="I9251">
        <v>46</v>
      </c>
      <c r="J9251">
        <v>0</v>
      </c>
      <c r="K9251">
        <f>_xlfn.XLOOKUP(FraudData[[#This Row],[amount]],AmountRules[Amount Min],AmountRules[Risk Points],,-1)</f>
        <v>0</v>
      </c>
      <c r="L9251">
        <f>_xlfn.XLOOKUP(FraudData[[#This Row],[transaction_hour]],TimeRules[Hour Min],TimeRules[Risk Points],,-1)</f>
        <v>3</v>
      </c>
      <c r="M9251">
        <f>_xlfn.XLOOKUP(FraudData[[#This Row],[foreign_transaction]],ForeignRules[Foreign Transaction],ForeignRules[Risk Points],0)</f>
        <v>0</v>
      </c>
      <c r="N9251">
        <f>_xlfn.XLOOKUP(FraudData[[#This Row],[location_mismatch]],Table10[Location Mismatch],Table10[Risk Points],0)</f>
        <v>0</v>
      </c>
      <c r="O9251">
        <f>_xlfn.XLOOKUP(FraudData[[#This Row],[device_trust_score]],DeviceRules[Device Min],DeviceRules[Risk Points],,-1)</f>
        <v>1</v>
      </c>
      <c r="P9251">
        <f>_xlfn.XLOOKUP(FraudData[[#This Row],[velocity_last_24h]],VelocityRules[Velocity Min],VelocityRules[Risk Points],,-1)</f>
        <v>0</v>
      </c>
      <c r="Q9251">
        <f>_xlfn.XLOOKUP(FraudData[[#This Row],[merchant_category]],MerchantRules[Merchant Category],MerchantRules[Risk Points],0)</f>
        <v>1</v>
      </c>
      <c r="R9251">
        <f>SUM(FraudData[[#This Row],[Amount Risk]:[Merchant Risk]])</f>
        <v>5</v>
      </c>
      <c r="S9251" t="str" cm="1">
        <f t="array" ref="S9251">_xlfn.IFS(FraudData[[#This Row],[Fraud Risk Score]]&gt;=8,"High Risk",FraudData[[#This Row],[Fraud Risk Score]]&gt;=6,"Medium Risk",TRUE,"Low Risk")</f>
        <v>Low Risk</v>
      </c>
    </row>
    <row r="9252" spans="1:19">
      <c r="A9252">
        <v>9251</v>
      </c>
      <c r="B9252">
        <v>7.79</v>
      </c>
      <c r="C9252">
        <v>20</v>
      </c>
      <c r="D9252" t="s">
        <v>49</v>
      </c>
      <c r="E9252">
        <v>0</v>
      </c>
      <c r="F9252">
        <v>0</v>
      </c>
      <c r="G9252">
        <v>88</v>
      </c>
      <c r="H9252">
        <v>4</v>
      </c>
      <c r="I9252">
        <v>46</v>
      </c>
      <c r="J9252">
        <v>0</v>
      </c>
      <c r="K9252">
        <f>_xlfn.XLOOKUP(FraudData[[#This Row],[amount]],AmountRules[Amount Min],AmountRules[Risk Points],,-1)</f>
        <v>0</v>
      </c>
      <c r="L9252">
        <f>_xlfn.XLOOKUP(FraudData[[#This Row],[transaction_hour]],TimeRules[Hour Min],TimeRules[Risk Points],,-1)</f>
        <v>0</v>
      </c>
      <c r="M9252">
        <f>_xlfn.XLOOKUP(FraudData[[#This Row],[foreign_transaction]],ForeignRules[Foreign Transaction],ForeignRules[Risk Points],0)</f>
        <v>0</v>
      </c>
      <c r="N9252">
        <f>_xlfn.XLOOKUP(FraudData[[#This Row],[location_mismatch]],Table10[Location Mismatch],Table10[Risk Points],0)</f>
        <v>0</v>
      </c>
      <c r="O9252">
        <f>_xlfn.XLOOKUP(FraudData[[#This Row],[device_trust_score]],DeviceRules[Device Min],DeviceRules[Risk Points],,-1)</f>
        <v>0</v>
      </c>
      <c r="P9252">
        <f>_xlfn.XLOOKUP(FraudData[[#This Row],[velocity_last_24h]],VelocityRules[Velocity Min],VelocityRules[Risk Points],,-1)</f>
        <v>0</v>
      </c>
      <c r="Q9252">
        <f>_xlfn.XLOOKUP(FraudData[[#This Row],[merchant_category]],MerchantRules[Merchant Category],MerchantRules[Risk Points],0)</f>
        <v>1</v>
      </c>
      <c r="R9252">
        <f>SUM(FraudData[[#This Row],[Amount Risk]:[Merchant Risk]])</f>
        <v>1</v>
      </c>
      <c r="S9252" t="str" cm="1">
        <f t="array" ref="S9252">_xlfn.IFS(FraudData[[#This Row],[Fraud Risk Score]]&gt;=8,"High Risk",FraudData[[#This Row],[Fraud Risk Score]]&gt;=6,"Medium Risk",TRUE,"Low Risk")</f>
        <v>Low Risk</v>
      </c>
    </row>
    <row r="9253" spans="1:19">
      <c r="A9253">
        <v>9252</v>
      </c>
      <c r="B9253">
        <v>180.69</v>
      </c>
      <c r="C9253">
        <v>7</v>
      </c>
      <c r="D9253" t="s">
        <v>49</v>
      </c>
      <c r="E9253">
        <v>0</v>
      </c>
      <c r="F9253">
        <v>0</v>
      </c>
      <c r="G9253">
        <v>26</v>
      </c>
      <c r="H9253">
        <v>0</v>
      </c>
      <c r="I9253">
        <v>22</v>
      </c>
      <c r="J9253">
        <v>0</v>
      </c>
      <c r="K9253">
        <f>_xlfn.XLOOKUP(FraudData[[#This Row],[amount]],AmountRules[Amount Min],AmountRules[Risk Points],,-1)</f>
        <v>0</v>
      </c>
      <c r="L9253">
        <f>_xlfn.XLOOKUP(FraudData[[#This Row],[transaction_hour]],TimeRules[Hour Min],TimeRules[Risk Points],,-1)</f>
        <v>0</v>
      </c>
      <c r="M9253">
        <f>_xlfn.XLOOKUP(FraudData[[#This Row],[foreign_transaction]],ForeignRules[Foreign Transaction],ForeignRules[Risk Points],0)</f>
        <v>0</v>
      </c>
      <c r="N9253">
        <f>_xlfn.XLOOKUP(FraudData[[#This Row],[location_mismatch]],Table10[Location Mismatch],Table10[Risk Points],0)</f>
        <v>0</v>
      </c>
      <c r="O9253">
        <f>_xlfn.XLOOKUP(FraudData[[#This Row],[device_trust_score]],DeviceRules[Device Min],DeviceRules[Risk Points],,-1)</f>
        <v>3</v>
      </c>
      <c r="P9253">
        <f>_xlfn.XLOOKUP(FraudData[[#This Row],[velocity_last_24h]],VelocityRules[Velocity Min],VelocityRules[Risk Points],,-1)</f>
        <v>0</v>
      </c>
      <c r="Q9253">
        <f>_xlfn.XLOOKUP(FraudData[[#This Row],[merchant_category]],MerchantRules[Merchant Category],MerchantRules[Risk Points],0)</f>
        <v>1</v>
      </c>
      <c r="R9253">
        <f>SUM(FraudData[[#This Row],[Amount Risk]:[Merchant Risk]])</f>
        <v>4</v>
      </c>
      <c r="S9253" t="str" cm="1">
        <f t="array" ref="S9253">_xlfn.IFS(FraudData[[#This Row],[Fraud Risk Score]]&gt;=8,"High Risk",FraudData[[#This Row],[Fraud Risk Score]]&gt;=6,"Medium Risk",TRUE,"Low Risk")</f>
        <v>Low Risk</v>
      </c>
    </row>
    <row r="9254" spans="1:19">
      <c r="A9254">
        <v>9253</v>
      </c>
      <c r="B9254">
        <v>51.43</v>
      </c>
      <c r="C9254">
        <v>13</v>
      </c>
      <c r="D9254" t="s">
        <v>46</v>
      </c>
      <c r="E9254">
        <v>0</v>
      </c>
      <c r="F9254">
        <v>0</v>
      </c>
      <c r="G9254">
        <v>60</v>
      </c>
      <c r="H9254">
        <v>0</v>
      </c>
      <c r="I9254">
        <v>62</v>
      </c>
      <c r="J9254">
        <v>0</v>
      </c>
      <c r="K9254">
        <f>_xlfn.XLOOKUP(FraudData[[#This Row],[amount]],AmountRules[Amount Min],AmountRules[Risk Points],,-1)</f>
        <v>0</v>
      </c>
      <c r="L9254">
        <f>_xlfn.XLOOKUP(FraudData[[#This Row],[transaction_hour]],TimeRules[Hour Min],TimeRules[Risk Points],,-1)</f>
        <v>0</v>
      </c>
      <c r="M9254">
        <f>_xlfn.XLOOKUP(FraudData[[#This Row],[foreign_transaction]],ForeignRules[Foreign Transaction],ForeignRules[Risk Points],0)</f>
        <v>0</v>
      </c>
      <c r="N9254">
        <f>_xlfn.XLOOKUP(FraudData[[#This Row],[location_mismatch]],Table10[Location Mismatch],Table10[Risk Points],0)</f>
        <v>0</v>
      </c>
      <c r="O9254">
        <f>_xlfn.XLOOKUP(FraudData[[#This Row],[device_trust_score]],DeviceRules[Device Min],DeviceRules[Risk Points],,-1)</f>
        <v>1</v>
      </c>
      <c r="P9254">
        <f>_xlfn.XLOOKUP(FraudData[[#This Row],[velocity_last_24h]],VelocityRules[Velocity Min],VelocityRules[Risk Points],,-1)</f>
        <v>0</v>
      </c>
      <c r="Q9254">
        <f>_xlfn.XLOOKUP(FraudData[[#This Row],[merchant_category]],MerchantRules[Merchant Category],MerchantRules[Risk Points],0)</f>
        <v>0</v>
      </c>
      <c r="R9254">
        <f>SUM(FraudData[[#This Row],[Amount Risk]:[Merchant Risk]])</f>
        <v>1</v>
      </c>
      <c r="S9254" t="str" cm="1">
        <f t="array" ref="S9254">_xlfn.IFS(FraudData[[#This Row],[Fraud Risk Score]]&gt;=8,"High Risk",FraudData[[#This Row],[Fraud Risk Score]]&gt;=6,"Medium Risk",TRUE,"Low Risk")</f>
        <v>Low Risk</v>
      </c>
    </row>
    <row r="9255" spans="1:19">
      <c r="A9255">
        <v>9254</v>
      </c>
      <c r="B9255">
        <v>65.27</v>
      </c>
      <c r="C9255">
        <v>9</v>
      </c>
      <c r="D9255" t="s">
        <v>47</v>
      </c>
      <c r="E9255">
        <v>0</v>
      </c>
      <c r="F9255">
        <v>0</v>
      </c>
      <c r="G9255">
        <v>27</v>
      </c>
      <c r="H9255">
        <v>5</v>
      </c>
      <c r="I9255">
        <v>36</v>
      </c>
      <c r="J9255">
        <v>0</v>
      </c>
      <c r="K9255">
        <f>_xlfn.XLOOKUP(FraudData[[#This Row],[amount]],AmountRules[Amount Min],AmountRules[Risk Points],,-1)</f>
        <v>0</v>
      </c>
      <c r="L9255">
        <f>_xlfn.XLOOKUP(FraudData[[#This Row],[transaction_hour]],TimeRules[Hour Min],TimeRules[Risk Points],,-1)</f>
        <v>0</v>
      </c>
      <c r="M9255">
        <f>_xlfn.XLOOKUP(FraudData[[#This Row],[foreign_transaction]],ForeignRules[Foreign Transaction],ForeignRules[Risk Points],0)</f>
        <v>0</v>
      </c>
      <c r="N9255">
        <f>_xlfn.XLOOKUP(FraudData[[#This Row],[location_mismatch]],Table10[Location Mismatch],Table10[Risk Points],0)</f>
        <v>0</v>
      </c>
      <c r="O9255">
        <f>_xlfn.XLOOKUP(FraudData[[#This Row],[device_trust_score]],DeviceRules[Device Min],DeviceRules[Risk Points],,-1)</f>
        <v>3</v>
      </c>
      <c r="P9255">
        <f>_xlfn.XLOOKUP(FraudData[[#This Row],[velocity_last_24h]],VelocityRules[Velocity Min],VelocityRules[Risk Points],,-1)</f>
        <v>3</v>
      </c>
      <c r="Q9255">
        <f>_xlfn.XLOOKUP(FraudData[[#This Row],[merchant_category]],MerchantRules[Merchant Category],MerchantRules[Risk Points],0)</f>
        <v>0</v>
      </c>
      <c r="R9255">
        <f>SUM(FraudData[[#This Row],[Amount Risk]:[Merchant Risk]])</f>
        <v>6</v>
      </c>
      <c r="S9255" t="str" cm="1">
        <f t="array" ref="S9255">_xlfn.IFS(FraudData[[#This Row],[Fraud Risk Score]]&gt;=8,"High Risk",FraudData[[#This Row],[Fraud Risk Score]]&gt;=6,"Medium Risk",TRUE,"Low Risk")</f>
        <v>Medium Risk</v>
      </c>
    </row>
    <row r="9256" spans="1:19">
      <c r="A9256">
        <v>9255</v>
      </c>
      <c r="B9256">
        <v>265.18</v>
      </c>
      <c r="C9256">
        <v>18</v>
      </c>
      <c r="D9256" t="s">
        <v>48</v>
      </c>
      <c r="E9256">
        <v>0</v>
      </c>
      <c r="F9256">
        <v>0</v>
      </c>
      <c r="G9256">
        <v>78</v>
      </c>
      <c r="H9256">
        <v>2</v>
      </c>
      <c r="I9256">
        <v>20</v>
      </c>
      <c r="J9256">
        <v>0</v>
      </c>
      <c r="K9256">
        <f>_xlfn.XLOOKUP(FraudData[[#This Row],[amount]],AmountRules[Amount Min],AmountRules[Risk Points],,-1)</f>
        <v>0</v>
      </c>
      <c r="L9256">
        <f>_xlfn.XLOOKUP(FraudData[[#This Row],[transaction_hour]],TimeRules[Hour Min],TimeRules[Risk Points],,-1)</f>
        <v>0</v>
      </c>
      <c r="M9256">
        <f>_xlfn.XLOOKUP(FraudData[[#This Row],[foreign_transaction]],ForeignRules[Foreign Transaction],ForeignRules[Risk Points],0)</f>
        <v>0</v>
      </c>
      <c r="N9256">
        <f>_xlfn.XLOOKUP(FraudData[[#This Row],[location_mismatch]],Table10[Location Mismatch],Table10[Risk Points],0)</f>
        <v>0</v>
      </c>
      <c r="O9256">
        <f>_xlfn.XLOOKUP(FraudData[[#This Row],[device_trust_score]],DeviceRules[Device Min],DeviceRules[Risk Points],,-1)</f>
        <v>0</v>
      </c>
      <c r="P9256">
        <f>_xlfn.XLOOKUP(FraudData[[#This Row],[velocity_last_24h]],VelocityRules[Velocity Min],VelocityRules[Risk Points],,-1)</f>
        <v>0</v>
      </c>
      <c r="Q9256">
        <f>_xlfn.XLOOKUP(FraudData[[#This Row],[merchant_category]],MerchantRules[Merchant Category],MerchantRules[Risk Points],0)</f>
        <v>0</v>
      </c>
      <c r="R9256">
        <f>SUM(FraudData[[#This Row],[Amount Risk]:[Merchant Risk]])</f>
        <v>0</v>
      </c>
      <c r="S9256" t="str" cm="1">
        <f t="array" ref="S9256">_xlfn.IFS(FraudData[[#This Row],[Fraud Risk Score]]&gt;=8,"High Risk",FraudData[[#This Row],[Fraud Risk Score]]&gt;=6,"Medium Risk",TRUE,"Low Risk")</f>
        <v>Low Risk</v>
      </c>
    </row>
    <row r="9257" spans="1:19">
      <c r="A9257">
        <v>9256</v>
      </c>
      <c r="B9257">
        <v>71.34</v>
      </c>
      <c r="C9257">
        <v>7</v>
      </c>
      <c r="D9257" t="s">
        <v>50</v>
      </c>
      <c r="E9257">
        <v>1</v>
      </c>
      <c r="F9257">
        <v>0</v>
      </c>
      <c r="G9257">
        <v>45</v>
      </c>
      <c r="H9257">
        <v>2</v>
      </c>
      <c r="I9257">
        <v>57</v>
      </c>
      <c r="J9257">
        <v>0</v>
      </c>
      <c r="K9257">
        <f>_xlfn.XLOOKUP(FraudData[[#This Row],[amount]],AmountRules[Amount Min],AmountRules[Risk Points],,-1)</f>
        <v>0</v>
      </c>
      <c r="L9257">
        <f>_xlfn.XLOOKUP(FraudData[[#This Row],[transaction_hour]],TimeRules[Hour Min],TimeRules[Risk Points],,-1)</f>
        <v>0</v>
      </c>
      <c r="M9257">
        <f>_xlfn.XLOOKUP(FraudData[[#This Row],[foreign_transaction]],ForeignRules[Foreign Transaction],ForeignRules[Risk Points],0)</f>
        <v>3</v>
      </c>
      <c r="N9257">
        <f>_xlfn.XLOOKUP(FraudData[[#This Row],[location_mismatch]],Table10[Location Mismatch],Table10[Risk Points],0)</f>
        <v>0</v>
      </c>
      <c r="O9257">
        <f>_xlfn.XLOOKUP(FraudData[[#This Row],[device_trust_score]],DeviceRules[Device Min],DeviceRules[Risk Points],,-1)</f>
        <v>2</v>
      </c>
      <c r="P9257">
        <f>_xlfn.XLOOKUP(FraudData[[#This Row],[velocity_last_24h]],VelocityRules[Velocity Min],VelocityRules[Risk Points],,-1)</f>
        <v>0</v>
      </c>
      <c r="Q9257">
        <f>_xlfn.XLOOKUP(FraudData[[#This Row],[merchant_category]],MerchantRules[Merchant Category],MerchantRules[Risk Points],0)</f>
        <v>0</v>
      </c>
      <c r="R9257">
        <f>SUM(FraudData[[#This Row],[Amount Risk]:[Merchant Risk]])</f>
        <v>5</v>
      </c>
      <c r="S9257" t="str" cm="1">
        <f t="array" ref="S9257">_xlfn.IFS(FraudData[[#This Row],[Fraud Risk Score]]&gt;=8,"High Risk",FraudData[[#This Row],[Fraud Risk Score]]&gt;=6,"Medium Risk",TRUE,"Low Risk")</f>
        <v>Low Risk</v>
      </c>
    </row>
    <row r="9258" spans="1:19">
      <c r="A9258">
        <v>9257</v>
      </c>
      <c r="B9258">
        <v>49.92</v>
      </c>
      <c r="C9258">
        <v>18</v>
      </c>
      <c r="D9258" t="s">
        <v>49</v>
      </c>
      <c r="E9258">
        <v>0</v>
      </c>
      <c r="F9258">
        <v>0</v>
      </c>
      <c r="G9258">
        <v>91</v>
      </c>
      <c r="H9258">
        <v>4</v>
      </c>
      <c r="I9258">
        <v>31</v>
      </c>
      <c r="J9258">
        <v>0</v>
      </c>
      <c r="K9258">
        <f>_xlfn.XLOOKUP(FraudData[[#This Row],[amount]],AmountRules[Amount Min],AmountRules[Risk Points],,-1)</f>
        <v>0</v>
      </c>
      <c r="L9258">
        <f>_xlfn.XLOOKUP(FraudData[[#This Row],[transaction_hour]],TimeRules[Hour Min],TimeRules[Risk Points],,-1)</f>
        <v>0</v>
      </c>
      <c r="M9258">
        <f>_xlfn.XLOOKUP(FraudData[[#This Row],[foreign_transaction]],ForeignRules[Foreign Transaction],ForeignRules[Risk Points],0)</f>
        <v>0</v>
      </c>
      <c r="N9258">
        <f>_xlfn.XLOOKUP(FraudData[[#This Row],[location_mismatch]],Table10[Location Mismatch],Table10[Risk Points],0)</f>
        <v>0</v>
      </c>
      <c r="O9258">
        <f>_xlfn.XLOOKUP(FraudData[[#This Row],[device_trust_score]],DeviceRules[Device Min],DeviceRules[Risk Points],,-1)</f>
        <v>0</v>
      </c>
      <c r="P9258">
        <f>_xlfn.XLOOKUP(FraudData[[#This Row],[velocity_last_24h]],VelocityRules[Velocity Min],VelocityRules[Risk Points],,-1)</f>
        <v>0</v>
      </c>
      <c r="Q9258">
        <f>_xlfn.XLOOKUP(FraudData[[#This Row],[merchant_category]],MerchantRules[Merchant Category],MerchantRules[Risk Points],0)</f>
        <v>1</v>
      </c>
      <c r="R9258">
        <f>SUM(FraudData[[#This Row],[Amount Risk]:[Merchant Risk]])</f>
        <v>1</v>
      </c>
      <c r="S9258" t="str" cm="1">
        <f t="array" ref="S9258">_xlfn.IFS(FraudData[[#This Row],[Fraud Risk Score]]&gt;=8,"High Risk",FraudData[[#This Row],[Fraud Risk Score]]&gt;=6,"Medium Risk",TRUE,"Low Risk")</f>
        <v>Low Risk</v>
      </c>
    </row>
    <row r="9259" spans="1:19">
      <c r="A9259">
        <v>9258</v>
      </c>
      <c r="B9259">
        <v>33.340000000000003</v>
      </c>
      <c r="C9259">
        <v>3</v>
      </c>
      <c r="D9259" t="s">
        <v>48</v>
      </c>
      <c r="E9259">
        <v>1</v>
      </c>
      <c r="F9259">
        <v>1</v>
      </c>
      <c r="G9259">
        <v>33</v>
      </c>
      <c r="H9259">
        <v>4</v>
      </c>
      <c r="I9259">
        <v>64</v>
      </c>
      <c r="J9259">
        <v>1</v>
      </c>
      <c r="K9259">
        <f>_xlfn.XLOOKUP(FraudData[[#This Row],[amount]],AmountRules[Amount Min],AmountRules[Risk Points],,-1)</f>
        <v>0</v>
      </c>
      <c r="L9259">
        <f>_xlfn.XLOOKUP(FraudData[[#This Row],[transaction_hour]],TimeRules[Hour Min],TimeRules[Risk Points],,-1)</f>
        <v>3</v>
      </c>
      <c r="M9259">
        <f>_xlfn.XLOOKUP(FraudData[[#This Row],[foreign_transaction]],ForeignRules[Foreign Transaction],ForeignRules[Risk Points],0)</f>
        <v>3</v>
      </c>
      <c r="N9259">
        <f>_xlfn.XLOOKUP(FraudData[[#This Row],[location_mismatch]],Table10[Location Mismatch],Table10[Risk Points],0)</f>
        <v>3</v>
      </c>
      <c r="O9259">
        <f>_xlfn.XLOOKUP(FraudData[[#This Row],[device_trust_score]],DeviceRules[Device Min],DeviceRules[Risk Points],,-1)</f>
        <v>2</v>
      </c>
      <c r="P9259">
        <f>_xlfn.XLOOKUP(FraudData[[#This Row],[velocity_last_24h]],VelocityRules[Velocity Min],VelocityRules[Risk Points],,-1)</f>
        <v>0</v>
      </c>
      <c r="Q9259">
        <f>_xlfn.XLOOKUP(FraudData[[#This Row],[merchant_category]],MerchantRules[Merchant Category],MerchantRules[Risk Points],0)</f>
        <v>0</v>
      </c>
      <c r="R9259">
        <f>SUM(FraudData[[#This Row],[Amount Risk]:[Merchant Risk]])</f>
        <v>11</v>
      </c>
      <c r="S9259" t="str" cm="1">
        <f t="array" ref="S9259">_xlfn.IFS(FraudData[[#This Row],[Fraud Risk Score]]&gt;=8,"High Risk",FraudData[[#This Row],[Fraud Risk Score]]&gt;=6,"Medium Risk",TRUE,"Low Risk")</f>
        <v>High Risk</v>
      </c>
    </row>
    <row r="9260" spans="1:19">
      <c r="A9260">
        <v>9259</v>
      </c>
      <c r="B9260">
        <v>268.38</v>
      </c>
      <c r="C9260">
        <v>9</v>
      </c>
      <c r="D9260" t="s">
        <v>48</v>
      </c>
      <c r="E9260">
        <v>0</v>
      </c>
      <c r="F9260">
        <v>0</v>
      </c>
      <c r="G9260">
        <v>36</v>
      </c>
      <c r="H9260">
        <v>2</v>
      </c>
      <c r="I9260">
        <v>57</v>
      </c>
      <c r="J9260">
        <v>0</v>
      </c>
      <c r="K9260">
        <f>_xlfn.XLOOKUP(FraudData[[#This Row],[amount]],AmountRules[Amount Min],AmountRules[Risk Points],,-1)</f>
        <v>0</v>
      </c>
      <c r="L9260">
        <f>_xlfn.XLOOKUP(FraudData[[#This Row],[transaction_hour]],TimeRules[Hour Min],TimeRules[Risk Points],,-1)</f>
        <v>0</v>
      </c>
      <c r="M9260">
        <f>_xlfn.XLOOKUP(FraudData[[#This Row],[foreign_transaction]],ForeignRules[Foreign Transaction],ForeignRules[Risk Points],0)</f>
        <v>0</v>
      </c>
      <c r="N9260">
        <f>_xlfn.XLOOKUP(FraudData[[#This Row],[location_mismatch]],Table10[Location Mismatch],Table10[Risk Points],0)</f>
        <v>0</v>
      </c>
      <c r="O9260">
        <f>_xlfn.XLOOKUP(FraudData[[#This Row],[device_trust_score]],DeviceRules[Device Min],DeviceRules[Risk Points],,-1)</f>
        <v>2</v>
      </c>
      <c r="P9260">
        <f>_xlfn.XLOOKUP(FraudData[[#This Row],[velocity_last_24h]],VelocityRules[Velocity Min],VelocityRules[Risk Points],,-1)</f>
        <v>0</v>
      </c>
      <c r="Q9260">
        <f>_xlfn.XLOOKUP(FraudData[[#This Row],[merchant_category]],MerchantRules[Merchant Category],MerchantRules[Risk Points],0)</f>
        <v>0</v>
      </c>
      <c r="R9260">
        <f>SUM(FraudData[[#This Row],[Amount Risk]:[Merchant Risk]])</f>
        <v>2</v>
      </c>
      <c r="S9260" t="str" cm="1">
        <f t="array" ref="S9260">_xlfn.IFS(FraudData[[#This Row],[Fraud Risk Score]]&gt;=8,"High Risk",FraudData[[#This Row],[Fraud Risk Score]]&gt;=6,"Medium Risk",TRUE,"Low Risk")</f>
        <v>Low Risk</v>
      </c>
    </row>
    <row r="9261" spans="1:19">
      <c r="A9261">
        <v>9260</v>
      </c>
      <c r="B9261">
        <v>25.01</v>
      </c>
      <c r="C9261">
        <v>22</v>
      </c>
      <c r="D9261" t="s">
        <v>46</v>
      </c>
      <c r="E9261">
        <v>0</v>
      </c>
      <c r="F9261">
        <v>0</v>
      </c>
      <c r="G9261">
        <v>96</v>
      </c>
      <c r="H9261">
        <v>3</v>
      </c>
      <c r="I9261">
        <v>57</v>
      </c>
      <c r="J9261">
        <v>0</v>
      </c>
      <c r="K9261">
        <f>_xlfn.XLOOKUP(FraudData[[#This Row],[amount]],AmountRules[Amount Min],AmountRules[Risk Points],,-1)</f>
        <v>0</v>
      </c>
      <c r="L9261">
        <f>_xlfn.XLOOKUP(FraudData[[#This Row],[transaction_hour]],TimeRules[Hour Min],TimeRules[Risk Points],,-1)</f>
        <v>0</v>
      </c>
      <c r="M9261">
        <f>_xlfn.XLOOKUP(FraudData[[#This Row],[foreign_transaction]],ForeignRules[Foreign Transaction],ForeignRules[Risk Points],0)</f>
        <v>0</v>
      </c>
      <c r="N9261">
        <f>_xlfn.XLOOKUP(FraudData[[#This Row],[location_mismatch]],Table10[Location Mismatch],Table10[Risk Points],0)</f>
        <v>0</v>
      </c>
      <c r="O9261">
        <f>_xlfn.XLOOKUP(FraudData[[#This Row],[device_trust_score]],DeviceRules[Device Min],DeviceRules[Risk Points],,-1)</f>
        <v>0</v>
      </c>
      <c r="P9261">
        <f>_xlfn.XLOOKUP(FraudData[[#This Row],[velocity_last_24h]],VelocityRules[Velocity Min],VelocityRules[Risk Points],,-1)</f>
        <v>0</v>
      </c>
      <c r="Q9261">
        <f>_xlfn.XLOOKUP(FraudData[[#This Row],[merchant_category]],MerchantRules[Merchant Category],MerchantRules[Risk Points],0)</f>
        <v>0</v>
      </c>
      <c r="R9261">
        <f>SUM(FraudData[[#This Row],[Amount Risk]:[Merchant Risk]])</f>
        <v>0</v>
      </c>
      <c r="S9261" t="str" cm="1">
        <f t="array" ref="S9261">_xlfn.IFS(FraudData[[#This Row],[Fraud Risk Score]]&gt;=8,"High Risk",FraudData[[#This Row],[Fraud Risk Score]]&gt;=6,"Medium Risk",TRUE,"Low Risk")</f>
        <v>Low Risk</v>
      </c>
    </row>
    <row r="9262" spans="1:19">
      <c r="A9262">
        <v>9261</v>
      </c>
      <c r="B9262">
        <v>108.84</v>
      </c>
      <c r="C9262">
        <v>2</v>
      </c>
      <c r="D9262" t="s">
        <v>47</v>
      </c>
      <c r="E9262">
        <v>0</v>
      </c>
      <c r="F9262">
        <v>1</v>
      </c>
      <c r="G9262">
        <v>61</v>
      </c>
      <c r="H9262">
        <v>2</v>
      </c>
      <c r="I9262">
        <v>62</v>
      </c>
      <c r="J9262">
        <v>0</v>
      </c>
      <c r="K9262">
        <f>_xlfn.XLOOKUP(FraudData[[#This Row],[amount]],AmountRules[Amount Min],AmountRules[Risk Points],,-1)</f>
        <v>0</v>
      </c>
      <c r="L9262">
        <f>_xlfn.XLOOKUP(FraudData[[#This Row],[transaction_hour]],TimeRules[Hour Min],TimeRules[Risk Points],,-1)</f>
        <v>3</v>
      </c>
      <c r="M9262">
        <f>_xlfn.XLOOKUP(FraudData[[#This Row],[foreign_transaction]],ForeignRules[Foreign Transaction],ForeignRules[Risk Points],0)</f>
        <v>0</v>
      </c>
      <c r="N9262">
        <f>_xlfn.XLOOKUP(FraudData[[#This Row],[location_mismatch]],Table10[Location Mismatch],Table10[Risk Points],0)</f>
        <v>3</v>
      </c>
      <c r="O9262">
        <f>_xlfn.XLOOKUP(FraudData[[#This Row],[device_trust_score]],DeviceRules[Device Min],DeviceRules[Risk Points],,-1)</f>
        <v>1</v>
      </c>
      <c r="P9262">
        <f>_xlfn.XLOOKUP(FraudData[[#This Row],[velocity_last_24h]],VelocityRules[Velocity Min],VelocityRules[Risk Points],,-1)</f>
        <v>0</v>
      </c>
      <c r="Q9262">
        <f>_xlfn.XLOOKUP(FraudData[[#This Row],[merchant_category]],MerchantRules[Merchant Category],MerchantRules[Risk Points],0)</f>
        <v>0</v>
      </c>
      <c r="R9262">
        <f>SUM(FraudData[[#This Row],[Amount Risk]:[Merchant Risk]])</f>
        <v>7</v>
      </c>
      <c r="S9262" t="str" cm="1">
        <f t="array" ref="S9262">_xlfn.IFS(FraudData[[#This Row],[Fraud Risk Score]]&gt;=8,"High Risk",FraudData[[#This Row],[Fraud Risk Score]]&gt;=6,"Medium Risk",TRUE,"Low Risk")</f>
        <v>Medium Risk</v>
      </c>
    </row>
    <row r="9263" spans="1:19">
      <c r="A9263">
        <v>9262</v>
      </c>
      <c r="B9263">
        <v>127.28</v>
      </c>
      <c r="C9263">
        <v>3</v>
      </c>
      <c r="D9263" t="s">
        <v>46</v>
      </c>
      <c r="E9263">
        <v>0</v>
      </c>
      <c r="F9263">
        <v>0</v>
      </c>
      <c r="G9263">
        <v>61</v>
      </c>
      <c r="H9263">
        <v>2</v>
      </c>
      <c r="I9263">
        <v>40</v>
      </c>
      <c r="J9263">
        <v>0</v>
      </c>
      <c r="K9263">
        <f>_xlfn.XLOOKUP(FraudData[[#This Row],[amount]],AmountRules[Amount Min],AmountRules[Risk Points],,-1)</f>
        <v>0</v>
      </c>
      <c r="L9263">
        <f>_xlfn.XLOOKUP(FraudData[[#This Row],[transaction_hour]],TimeRules[Hour Min],TimeRules[Risk Points],,-1)</f>
        <v>3</v>
      </c>
      <c r="M9263">
        <f>_xlfn.XLOOKUP(FraudData[[#This Row],[foreign_transaction]],ForeignRules[Foreign Transaction],ForeignRules[Risk Points],0)</f>
        <v>0</v>
      </c>
      <c r="N9263">
        <f>_xlfn.XLOOKUP(FraudData[[#This Row],[location_mismatch]],Table10[Location Mismatch],Table10[Risk Points],0)</f>
        <v>0</v>
      </c>
      <c r="O9263">
        <f>_xlfn.XLOOKUP(FraudData[[#This Row],[device_trust_score]],DeviceRules[Device Min],DeviceRules[Risk Points],,-1)</f>
        <v>1</v>
      </c>
      <c r="P9263">
        <f>_xlfn.XLOOKUP(FraudData[[#This Row],[velocity_last_24h]],VelocityRules[Velocity Min],VelocityRules[Risk Points],,-1)</f>
        <v>0</v>
      </c>
      <c r="Q9263">
        <f>_xlfn.XLOOKUP(FraudData[[#This Row],[merchant_category]],MerchantRules[Merchant Category],MerchantRules[Risk Points],0)</f>
        <v>0</v>
      </c>
      <c r="R9263">
        <f>SUM(FraudData[[#This Row],[Amount Risk]:[Merchant Risk]])</f>
        <v>4</v>
      </c>
      <c r="S9263" t="str" cm="1">
        <f t="array" ref="S9263">_xlfn.IFS(FraudData[[#This Row],[Fraud Risk Score]]&gt;=8,"High Risk",FraudData[[#This Row],[Fraud Risk Score]]&gt;=6,"Medium Risk",TRUE,"Low Risk")</f>
        <v>Low Risk</v>
      </c>
    </row>
    <row r="9264" spans="1:19">
      <c r="A9264">
        <v>9263</v>
      </c>
      <c r="B9264">
        <v>209.3</v>
      </c>
      <c r="C9264">
        <v>15</v>
      </c>
      <c r="D9264" t="s">
        <v>46</v>
      </c>
      <c r="E9264">
        <v>0</v>
      </c>
      <c r="F9264">
        <v>0</v>
      </c>
      <c r="G9264">
        <v>91</v>
      </c>
      <c r="H9264">
        <v>2</v>
      </c>
      <c r="I9264">
        <v>44</v>
      </c>
      <c r="J9264">
        <v>0</v>
      </c>
      <c r="K9264">
        <f>_xlfn.XLOOKUP(FraudData[[#This Row],[amount]],AmountRules[Amount Min],AmountRules[Risk Points],,-1)</f>
        <v>0</v>
      </c>
      <c r="L9264">
        <f>_xlfn.XLOOKUP(FraudData[[#This Row],[transaction_hour]],TimeRules[Hour Min],TimeRules[Risk Points],,-1)</f>
        <v>0</v>
      </c>
      <c r="M9264">
        <f>_xlfn.XLOOKUP(FraudData[[#This Row],[foreign_transaction]],ForeignRules[Foreign Transaction],ForeignRules[Risk Points],0)</f>
        <v>0</v>
      </c>
      <c r="N9264">
        <f>_xlfn.XLOOKUP(FraudData[[#This Row],[location_mismatch]],Table10[Location Mismatch],Table10[Risk Points],0)</f>
        <v>0</v>
      </c>
      <c r="O9264">
        <f>_xlfn.XLOOKUP(FraudData[[#This Row],[device_trust_score]],DeviceRules[Device Min],DeviceRules[Risk Points],,-1)</f>
        <v>0</v>
      </c>
      <c r="P9264">
        <f>_xlfn.XLOOKUP(FraudData[[#This Row],[velocity_last_24h]],VelocityRules[Velocity Min],VelocityRules[Risk Points],,-1)</f>
        <v>0</v>
      </c>
      <c r="Q9264">
        <f>_xlfn.XLOOKUP(FraudData[[#This Row],[merchant_category]],MerchantRules[Merchant Category],MerchantRules[Risk Points],0)</f>
        <v>0</v>
      </c>
      <c r="R9264">
        <f>SUM(FraudData[[#This Row],[Amount Risk]:[Merchant Risk]])</f>
        <v>0</v>
      </c>
      <c r="S9264" t="str" cm="1">
        <f t="array" ref="S9264">_xlfn.IFS(FraudData[[#This Row],[Fraud Risk Score]]&gt;=8,"High Risk",FraudData[[#This Row],[Fraud Risk Score]]&gt;=6,"Medium Risk",TRUE,"Low Risk")</f>
        <v>Low Risk</v>
      </c>
    </row>
    <row r="9265" spans="1:19">
      <c r="A9265">
        <v>9264</v>
      </c>
      <c r="B9265">
        <v>180.57</v>
      </c>
      <c r="C9265">
        <v>23</v>
      </c>
      <c r="D9265" t="s">
        <v>48</v>
      </c>
      <c r="E9265">
        <v>0</v>
      </c>
      <c r="F9265">
        <v>0</v>
      </c>
      <c r="G9265">
        <v>80</v>
      </c>
      <c r="H9265">
        <v>2</v>
      </c>
      <c r="I9265">
        <v>54</v>
      </c>
      <c r="J9265">
        <v>0</v>
      </c>
      <c r="K9265">
        <f>_xlfn.XLOOKUP(FraudData[[#This Row],[amount]],AmountRules[Amount Min],AmountRules[Risk Points],,-1)</f>
        <v>0</v>
      </c>
      <c r="L9265">
        <f>_xlfn.XLOOKUP(FraudData[[#This Row],[transaction_hour]],TimeRules[Hour Min],TimeRules[Risk Points],,-1)</f>
        <v>1</v>
      </c>
      <c r="M9265">
        <f>_xlfn.XLOOKUP(FraudData[[#This Row],[foreign_transaction]],ForeignRules[Foreign Transaction],ForeignRules[Risk Points],0)</f>
        <v>0</v>
      </c>
      <c r="N9265">
        <f>_xlfn.XLOOKUP(FraudData[[#This Row],[location_mismatch]],Table10[Location Mismatch],Table10[Risk Points],0)</f>
        <v>0</v>
      </c>
      <c r="O9265">
        <f>_xlfn.XLOOKUP(FraudData[[#This Row],[device_trust_score]],DeviceRules[Device Min],DeviceRules[Risk Points],,-1)</f>
        <v>0</v>
      </c>
      <c r="P9265">
        <f>_xlfn.XLOOKUP(FraudData[[#This Row],[velocity_last_24h]],VelocityRules[Velocity Min],VelocityRules[Risk Points],,-1)</f>
        <v>0</v>
      </c>
      <c r="Q9265">
        <f>_xlfn.XLOOKUP(FraudData[[#This Row],[merchant_category]],MerchantRules[Merchant Category],MerchantRules[Risk Points],0)</f>
        <v>0</v>
      </c>
      <c r="R9265">
        <f>SUM(FraudData[[#This Row],[Amount Risk]:[Merchant Risk]])</f>
        <v>1</v>
      </c>
      <c r="S9265" t="str" cm="1">
        <f t="array" ref="S9265">_xlfn.IFS(FraudData[[#This Row],[Fraud Risk Score]]&gt;=8,"High Risk",FraudData[[#This Row],[Fraud Risk Score]]&gt;=6,"Medium Risk",TRUE,"Low Risk")</f>
        <v>Low Risk</v>
      </c>
    </row>
    <row r="9266" spans="1:19">
      <c r="A9266">
        <v>9265</v>
      </c>
      <c r="B9266">
        <v>299.62</v>
      </c>
      <c r="C9266">
        <v>3</v>
      </c>
      <c r="D9266" t="s">
        <v>47</v>
      </c>
      <c r="E9266">
        <v>0</v>
      </c>
      <c r="F9266">
        <v>1</v>
      </c>
      <c r="G9266">
        <v>87</v>
      </c>
      <c r="H9266">
        <v>2</v>
      </c>
      <c r="I9266">
        <v>30</v>
      </c>
      <c r="J9266">
        <v>0</v>
      </c>
      <c r="K9266">
        <f>_xlfn.XLOOKUP(FraudData[[#This Row],[amount]],AmountRules[Amount Min],AmountRules[Risk Points],,-1)</f>
        <v>0</v>
      </c>
      <c r="L9266">
        <f>_xlfn.XLOOKUP(FraudData[[#This Row],[transaction_hour]],TimeRules[Hour Min],TimeRules[Risk Points],,-1)</f>
        <v>3</v>
      </c>
      <c r="M9266">
        <f>_xlfn.XLOOKUP(FraudData[[#This Row],[foreign_transaction]],ForeignRules[Foreign Transaction],ForeignRules[Risk Points],0)</f>
        <v>0</v>
      </c>
      <c r="N9266">
        <f>_xlfn.XLOOKUP(FraudData[[#This Row],[location_mismatch]],Table10[Location Mismatch],Table10[Risk Points],0)</f>
        <v>3</v>
      </c>
      <c r="O9266">
        <f>_xlfn.XLOOKUP(FraudData[[#This Row],[device_trust_score]],DeviceRules[Device Min],DeviceRules[Risk Points],,-1)</f>
        <v>0</v>
      </c>
      <c r="P9266">
        <f>_xlfn.XLOOKUP(FraudData[[#This Row],[velocity_last_24h]],VelocityRules[Velocity Min],VelocityRules[Risk Points],,-1)</f>
        <v>0</v>
      </c>
      <c r="Q9266">
        <f>_xlfn.XLOOKUP(FraudData[[#This Row],[merchant_category]],MerchantRules[Merchant Category],MerchantRules[Risk Points],0)</f>
        <v>0</v>
      </c>
      <c r="R9266">
        <f>SUM(FraudData[[#This Row],[Amount Risk]:[Merchant Risk]])</f>
        <v>6</v>
      </c>
      <c r="S9266" t="str" cm="1">
        <f t="array" ref="S9266">_xlfn.IFS(FraudData[[#This Row],[Fraud Risk Score]]&gt;=8,"High Risk",FraudData[[#This Row],[Fraud Risk Score]]&gt;=6,"Medium Risk",TRUE,"Low Risk")</f>
        <v>Medium Risk</v>
      </c>
    </row>
    <row r="9267" spans="1:19">
      <c r="A9267">
        <v>9266</v>
      </c>
      <c r="B9267">
        <v>8.24</v>
      </c>
      <c r="C9267">
        <v>19</v>
      </c>
      <c r="D9267" t="s">
        <v>47</v>
      </c>
      <c r="E9267">
        <v>0</v>
      </c>
      <c r="F9267">
        <v>0</v>
      </c>
      <c r="G9267">
        <v>50</v>
      </c>
      <c r="H9267">
        <v>2</v>
      </c>
      <c r="I9267">
        <v>61</v>
      </c>
      <c r="J9267">
        <v>0</v>
      </c>
      <c r="K9267">
        <f>_xlfn.XLOOKUP(FraudData[[#This Row],[amount]],AmountRules[Amount Min],AmountRules[Risk Points],,-1)</f>
        <v>0</v>
      </c>
      <c r="L9267">
        <f>_xlfn.XLOOKUP(FraudData[[#This Row],[transaction_hour]],TimeRules[Hour Min],TimeRules[Risk Points],,-1)</f>
        <v>0</v>
      </c>
      <c r="M9267">
        <f>_xlfn.XLOOKUP(FraudData[[#This Row],[foreign_transaction]],ForeignRules[Foreign Transaction],ForeignRules[Risk Points],0)</f>
        <v>0</v>
      </c>
      <c r="N9267">
        <f>_xlfn.XLOOKUP(FraudData[[#This Row],[location_mismatch]],Table10[Location Mismatch],Table10[Risk Points],0)</f>
        <v>0</v>
      </c>
      <c r="O9267">
        <f>_xlfn.XLOOKUP(FraudData[[#This Row],[device_trust_score]],DeviceRules[Device Min],DeviceRules[Risk Points],,-1)</f>
        <v>1</v>
      </c>
      <c r="P9267">
        <f>_xlfn.XLOOKUP(FraudData[[#This Row],[velocity_last_24h]],VelocityRules[Velocity Min],VelocityRules[Risk Points],,-1)</f>
        <v>0</v>
      </c>
      <c r="Q9267">
        <f>_xlfn.XLOOKUP(FraudData[[#This Row],[merchant_category]],MerchantRules[Merchant Category],MerchantRules[Risk Points],0)</f>
        <v>0</v>
      </c>
      <c r="R9267">
        <f>SUM(FraudData[[#This Row],[Amount Risk]:[Merchant Risk]])</f>
        <v>1</v>
      </c>
      <c r="S9267" t="str" cm="1">
        <f t="array" ref="S9267">_xlfn.IFS(FraudData[[#This Row],[Fraud Risk Score]]&gt;=8,"High Risk",FraudData[[#This Row],[Fraud Risk Score]]&gt;=6,"Medium Risk",TRUE,"Low Risk")</f>
        <v>Low Risk</v>
      </c>
    </row>
    <row r="9268" spans="1:19">
      <c r="A9268">
        <v>9267</v>
      </c>
      <c r="B9268">
        <v>63.29</v>
      </c>
      <c r="C9268">
        <v>19</v>
      </c>
      <c r="D9268" t="s">
        <v>47</v>
      </c>
      <c r="E9268">
        <v>0</v>
      </c>
      <c r="F9268">
        <v>0</v>
      </c>
      <c r="G9268">
        <v>70</v>
      </c>
      <c r="H9268">
        <v>3</v>
      </c>
      <c r="I9268">
        <v>39</v>
      </c>
      <c r="J9268">
        <v>0</v>
      </c>
      <c r="K9268">
        <f>_xlfn.XLOOKUP(FraudData[[#This Row],[amount]],AmountRules[Amount Min],AmountRules[Risk Points],,-1)</f>
        <v>0</v>
      </c>
      <c r="L9268">
        <f>_xlfn.XLOOKUP(FraudData[[#This Row],[transaction_hour]],TimeRules[Hour Min],TimeRules[Risk Points],,-1)</f>
        <v>0</v>
      </c>
      <c r="M9268">
        <f>_xlfn.XLOOKUP(FraudData[[#This Row],[foreign_transaction]],ForeignRules[Foreign Transaction],ForeignRules[Risk Points],0)</f>
        <v>0</v>
      </c>
      <c r="N9268">
        <f>_xlfn.XLOOKUP(FraudData[[#This Row],[location_mismatch]],Table10[Location Mismatch],Table10[Risk Points],0)</f>
        <v>0</v>
      </c>
      <c r="O9268">
        <f>_xlfn.XLOOKUP(FraudData[[#This Row],[device_trust_score]],DeviceRules[Device Min],DeviceRules[Risk Points],,-1)</f>
        <v>0</v>
      </c>
      <c r="P9268">
        <f>_xlfn.XLOOKUP(FraudData[[#This Row],[velocity_last_24h]],VelocityRules[Velocity Min],VelocityRules[Risk Points],,-1)</f>
        <v>0</v>
      </c>
      <c r="Q9268">
        <f>_xlfn.XLOOKUP(FraudData[[#This Row],[merchant_category]],MerchantRules[Merchant Category],MerchantRules[Risk Points],0)</f>
        <v>0</v>
      </c>
      <c r="R9268">
        <f>SUM(FraudData[[#This Row],[Amount Risk]:[Merchant Risk]])</f>
        <v>0</v>
      </c>
      <c r="S9268" t="str" cm="1">
        <f t="array" ref="S9268">_xlfn.IFS(FraudData[[#This Row],[Fraud Risk Score]]&gt;=8,"High Risk",FraudData[[#This Row],[Fraud Risk Score]]&gt;=6,"Medium Risk",TRUE,"Low Risk")</f>
        <v>Low Risk</v>
      </c>
    </row>
    <row r="9269" spans="1:19">
      <c r="A9269">
        <v>9268</v>
      </c>
      <c r="B9269">
        <v>59.16</v>
      </c>
      <c r="C9269">
        <v>12</v>
      </c>
      <c r="D9269" t="s">
        <v>49</v>
      </c>
      <c r="E9269">
        <v>0</v>
      </c>
      <c r="F9269">
        <v>0</v>
      </c>
      <c r="G9269">
        <v>77</v>
      </c>
      <c r="H9269">
        <v>2</v>
      </c>
      <c r="I9269">
        <v>28</v>
      </c>
      <c r="J9269">
        <v>0</v>
      </c>
      <c r="K9269">
        <f>_xlfn.XLOOKUP(FraudData[[#This Row],[amount]],AmountRules[Amount Min],AmountRules[Risk Points],,-1)</f>
        <v>0</v>
      </c>
      <c r="L9269">
        <f>_xlfn.XLOOKUP(FraudData[[#This Row],[transaction_hour]],TimeRules[Hour Min],TimeRules[Risk Points],,-1)</f>
        <v>0</v>
      </c>
      <c r="M9269">
        <f>_xlfn.XLOOKUP(FraudData[[#This Row],[foreign_transaction]],ForeignRules[Foreign Transaction],ForeignRules[Risk Points],0)</f>
        <v>0</v>
      </c>
      <c r="N9269">
        <f>_xlfn.XLOOKUP(FraudData[[#This Row],[location_mismatch]],Table10[Location Mismatch],Table10[Risk Points],0)</f>
        <v>0</v>
      </c>
      <c r="O9269">
        <f>_xlfn.XLOOKUP(FraudData[[#This Row],[device_trust_score]],DeviceRules[Device Min],DeviceRules[Risk Points],,-1)</f>
        <v>0</v>
      </c>
      <c r="P9269">
        <f>_xlfn.XLOOKUP(FraudData[[#This Row],[velocity_last_24h]],VelocityRules[Velocity Min],VelocityRules[Risk Points],,-1)</f>
        <v>0</v>
      </c>
      <c r="Q9269">
        <f>_xlfn.XLOOKUP(FraudData[[#This Row],[merchant_category]],MerchantRules[Merchant Category],MerchantRules[Risk Points],0)</f>
        <v>1</v>
      </c>
      <c r="R9269">
        <f>SUM(FraudData[[#This Row],[Amount Risk]:[Merchant Risk]])</f>
        <v>1</v>
      </c>
      <c r="S9269" t="str" cm="1">
        <f t="array" ref="S9269">_xlfn.IFS(FraudData[[#This Row],[Fraud Risk Score]]&gt;=8,"High Risk",FraudData[[#This Row],[Fraud Risk Score]]&gt;=6,"Medium Risk",TRUE,"Low Risk")</f>
        <v>Low Risk</v>
      </c>
    </row>
    <row r="9270" spans="1:19">
      <c r="A9270">
        <v>9269</v>
      </c>
      <c r="B9270">
        <v>28.41</v>
      </c>
      <c r="C9270">
        <v>20</v>
      </c>
      <c r="D9270" t="s">
        <v>47</v>
      </c>
      <c r="E9270">
        <v>0</v>
      </c>
      <c r="F9270">
        <v>0</v>
      </c>
      <c r="G9270">
        <v>84</v>
      </c>
      <c r="H9270">
        <v>2</v>
      </c>
      <c r="I9270">
        <v>32</v>
      </c>
      <c r="J9270">
        <v>0</v>
      </c>
      <c r="K9270">
        <f>_xlfn.XLOOKUP(FraudData[[#This Row],[amount]],AmountRules[Amount Min],AmountRules[Risk Points],,-1)</f>
        <v>0</v>
      </c>
      <c r="L9270">
        <f>_xlfn.XLOOKUP(FraudData[[#This Row],[transaction_hour]],TimeRules[Hour Min],TimeRules[Risk Points],,-1)</f>
        <v>0</v>
      </c>
      <c r="M9270">
        <f>_xlfn.XLOOKUP(FraudData[[#This Row],[foreign_transaction]],ForeignRules[Foreign Transaction],ForeignRules[Risk Points],0)</f>
        <v>0</v>
      </c>
      <c r="N9270">
        <f>_xlfn.XLOOKUP(FraudData[[#This Row],[location_mismatch]],Table10[Location Mismatch],Table10[Risk Points],0)</f>
        <v>0</v>
      </c>
      <c r="O9270">
        <f>_xlfn.XLOOKUP(FraudData[[#This Row],[device_trust_score]],DeviceRules[Device Min],DeviceRules[Risk Points],,-1)</f>
        <v>0</v>
      </c>
      <c r="P9270">
        <f>_xlfn.XLOOKUP(FraudData[[#This Row],[velocity_last_24h]],VelocityRules[Velocity Min],VelocityRules[Risk Points],,-1)</f>
        <v>0</v>
      </c>
      <c r="Q9270">
        <f>_xlfn.XLOOKUP(FraudData[[#This Row],[merchant_category]],MerchantRules[Merchant Category],MerchantRules[Risk Points],0)</f>
        <v>0</v>
      </c>
      <c r="R9270">
        <f>SUM(FraudData[[#This Row],[Amount Risk]:[Merchant Risk]])</f>
        <v>0</v>
      </c>
      <c r="S9270" t="str" cm="1">
        <f t="array" ref="S9270">_xlfn.IFS(FraudData[[#This Row],[Fraud Risk Score]]&gt;=8,"High Risk",FraudData[[#This Row],[Fraud Risk Score]]&gt;=6,"Medium Risk",TRUE,"Low Risk")</f>
        <v>Low Risk</v>
      </c>
    </row>
    <row r="9271" spans="1:19">
      <c r="A9271">
        <v>9270</v>
      </c>
      <c r="B9271">
        <v>61.44</v>
      </c>
      <c r="C9271">
        <v>16</v>
      </c>
      <c r="D9271" t="s">
        <v>48</v>
      </c>
      <c r="E9271">
        <v>0</v>
      </c>
      <c r="F9271">
        <v>0</v>
      </c>
      <c r="G9271">
        <v>56</v>
      </c>
      <c r="H9271">
        <v>1</v>
      </c>
      <c r="I9271">
        <v>46</v>
      </c>
      <c r="J9271">
        <v>0</v>
      </c>
      <c r="K9271">
        <f>_xlfn.XLOOKUP(FraudData[[#This Row],[amount]],AmountRules[Amount Min],AmountRules[Risk Points],,-1)</f>
        <v>0</v>
      </c>
      <c r="L9271">
        <f>_xlfn.XLOOKUP(FraudData[[#This Row],[transaction_hour]],TimeRules[Hour Min],TimeRules[Risk Points],,-1)</f>
        <v>0</v>
      </c>
      <c r="M9271">
        <f>_xlfn.XLOOKUP(FraudData[[#This Row],[foreign_transaction]],ForeignRules[Foreign Transaction],ForeignRules[Risk Points],0)</f>
        <v>0</v>
      </c>
      <c r="N9271">
        <f>_xlfn.XLOOKUP(FraudData[[#This Row],[location_mismatch]],Table10[Location Mismatch],Table10[Risk Points],0)</f>
        <v>0</v>
      </c>
      <c r="O9271">
        <f>_xlfn.XLOOKUP(FraudData[[#This Row],[device_trust_score]],DeviceRules[Device Min],DeviceRules[Risk Points],,-1)</f>
        <v>1</v>
      </c>
      <c r="P9271">
        <f>_xlfn.XLOOKUP(FraudData[[#This Row],[velocity_last_24h]],VelocityRules[Velocity Min],VelocityRules[Risk Points],,-1)</f>
        <v>0</v>
      </c>
      <c r="Q9271">
        <f>_xlfn.XLOOKUP(FraudData[[#This Row],[merchant_category]],MerchantRules[Merchant Category],MerchantRules[Risk Points],0)</f>
        <v>0</v>
      </c>
      <c r="R9271">
        <f>SUM(FraudData[[#This Row],[Amount Risk]:[Merchant Risk]])</f>
        <v>1</v>
      </c>
      <c r="S9271" t="str" cm="1">
        <f t="array" ref="S9271">_xlfn.IFS(FraudData[[#This Row],[Fraud Risk Score]]&gt;=8,"High Risk",FraudData[[#This Row],[Fraud Risk Score]]&gt;=6,"Medium Risk",TRUE,"Low Risk")</f>
        <v>Low Risk</v>
      </c>
    </row>
    <row r="9272" spans="1:19">
      <c r="A9272">
        <v>9271</v>
      </c>
      <c r="B9272">
        <v>66.73</v>
      </c>
      <c r="C9272">
        <v>22</v>
      </c>
      <c r="D9272" t="s">
        <v>49</v>
      </c>
      <c r="E9272">
        <v>0</v>
      </c>
      <c r="F9272">
        <v>0</v>
      </c>
      <c r="G9272">
        <v>86</v>
      </c>
      <c r="H9272">
        <v>4</v>
      </c>
      <c r="I9272">
        <v>32</v>
      </c>
      <c r="J9272">
        <v>0</v>
      </c>
      <c r="K9272">
        <f>_xlfn.XLOOKUP(FraudData[[#This Row],[amount]],AmountRules[Amount Min],AmountRules[Risk Points],,-1)</f>
        <v>0</v>
      </c>
      <c r="L9272">
        <f>_xlfn.XLOOKUP(FraudData[[#This Row],[transaction_hour]],TimeRules[Hour Min],TimeRules[Risk Points],,-1)</f>
        <v>0</v>
      </c>
      <c r="M9272">
        <f>_xlfn.XLOOKUP(FraudData[[#This Row],[foreign_transaction]],ForeignRules[Foreign Transaction],ForeignRules[Risk Points],0)</f>
        <v>0</v>
      </c>
      <c r="N9272">
        <f>_xlfn.XLOOKUP(FraudData[[#This Row],[location_mismatch]],Table10[Location Mismatch],Table10[Risk Points],0)</f>
        <v>0</v>
      </c>
      <c r="O9272">
        <f>_xlfn.XLOOKUP(FraudData[[#This Row],[device_trust_score]],DeviceRules[Device Min],DeviceRules[Risk Points],,-1)</f>
        <v>0</v>
      </c>
      <c r="P9272">
        <f>_xlfn.XLOOKUP(FraudData[[#This Row],[velocity_last_24h]],VelocityRules[Velocity Min],VelocityRules[Risk Points],,-1)</f>
        <v>0</v>
      </c>
      <c r="Q9272">
        <f>_xlfn.XLOOKUP(FraudData[[#This Row],[merchant_category]],MerchantRules[Merchant Category],MerchantRules[Risk Points],0)</f>
        <v>1</v>
      </c>
      <c r="R9272">
        <f>SUM(FraudData[[#This Row],[Amount Risk]:[Merchant Risk]])</f>
        <v>1</v>
      </c>
      <c r="S9272" t="str" cm="1">
        <f t="array" ref="S9272">_xlfn.IFS(FraudData[[#This Row],[Fraud Risk Score]]&gt;=8,"High Risk",FraudData[[#This Row],[Fraud Risk Score]]&gt;=6,"Medium Risk",TRUE,"Low Risk")</f>
        <v>Low Risk</v>
      </c>
    </row>
    <row r="9273" spans="1:19">
      <c r="A9273">
        <v>9272</v>
      </c>
      <c r="B9273">
        <v>132.82</v>
      </c>
      <c r="C9273">
        <v>15</v>
      </c>
      <c r="D9273" t="s">
        <v>50</v>
      </c>
      <c r="E9273">
        <v>0</v>
      </c>
      <c r="F9273">
        <v>0</v>
      </c>
      <c r="G9273">
        <v>71</v>
      </c>
      <c r="H9273">
        <v>1</v>
      </c>
      <c r="I9273">
        <v>42</v>
      </c>
      <c r="J9273">
        <v>0</v>
      </c>
      <c r="K9273">
        <f>_xlfn.XLOOKUP(FraudData[[#This Row],[amount]],AmountRules[Amount Min],AmountRules[Risk Points],,-1)</f>
        <v>0</v>
      </c>
      <c r="L9273">
        <f>_xlfn.XLOOKUP(FraudData[[#This Row],[transaction_hour]],TimeRules[Hour Min],TimeRules[Risk Points],,-1)</f>
        <v>0</v>
      </c>
      <c r="M9273">
        <f>_xlfn.XLOOKUP(FraudData[[#This Row],[foreign_transaction]],ForeignRules[Foreign Transaction],ForeignRules[Risk Points],0)</f>
        <v>0</v>
      </c>
      <c r="N9273">
        <f>_xlfn.XLOOKUP(FraudData[[#This Row],[location_mismatch]],Table10[Location Mismatch],Table10[Risk Points],0)</f>
        <v>0</v>
      </c>
      <c r="O9273">
        <f>_xlfn.XLOOKUP(FraudData[[#This Row],[device_trust_score]],DeviceRules[Device Min],DeviceRules[Risk Points],,-1)</f>
        <v>0</v>
      </c>
      <c r="P9273">
        <f>_xlfn.XLOOKUP(FraudData[[#This Row],[velocity_last_24h]],VelocityRules[Velocity Min],VelocityRules[Risk Points],,-1)</f>
        <v>0</v>
      </c>
      <c r="Q9273">
        <f>_xlfn.XLOOKUP(FraudData[[#This Row],[merchant_category]],MerchantRules[Merchant Category],MerchantRules[Risk Points],0)</f>
        <v>0</v>
      </c>
      <c r="R9273">
        <f>SUM(FraudData[[#This Row],[Amount Risk]:[Merchant Risk]])</f>
        <v>0</v>
      </c>
      <c r="S9273" t="str" cm="1">
        <f t="array" ref="S9273">_xlfn.IFS(FraudData[[#This Row],[Fraud Risk Score]]&gt;=8,"High Risk",FraudData[[#This Row],[Fraud Risk Score]]&gt;=6,"Medium Risk",TRUE,"Low Risk")</f>
        <v>Low Risk</v>
      </c>
    </row>
    <row r="9274" spans="1:19">
      <c r="A9274">
        <v>9273</v>
      </c>
      <c r="B9274">
        <v>196.16</v>
      </c>
      <c r="C9274">
        <v>16</v>
      </c>
      <c r="D9274" t="s">
        <v>46</v>
      </c>
      <c r="E9274">
        <v>0</v>
      </c>
      <c r="F9274">
        <v>1</v>
      </c>
      <c r="G9274">
        <v>85</v>
      </c>
      <c r="H9274">
        <v>1</v>
      </c>
      <c r="I9274">
        <v>38</v>
      </c>
      <c r="J9274">
        <v>0</v>
      </c>
      <c r="K9274">
        <f>_xlfn.XLOOKUP(FraudData[[#This Row],[amount]],AmountRules[Amount Min],AmountRules[Risk Points],,-1)</f>
        <v>0</v>
      </c>
      <c r="L9274">
        <f>_xlfn.XLOOKUP(FraudData[[#This Row],[transaction_hour]],TimeRules[Hour Min],TimeRules[Risk Points],,-1)</f>
        <v>0</v>
      </c>
      <c r="M9274">
        <f>_xlfn.XLOOKUP(FraudData[[#This Row],[foreign_transaction]],ForeignRules[Foreign Transaction],ForeignRules[Risk Points],0)</f>
        <v>0</v>
      </c>
      <c r="N9274">
        <f>_xlfn.XLOOKUP(FraudData[[#This Row],[location_mismatch]],Table10[Location Mismatch],Table10[Risk Points],0)</f>
        <v>3</v>
      </c>
      <c r="O9274">
        <f>_xlfn.XLOOKUP(FraudData[[#This Row],[device_trust_score]],DeviceRules[Device Min],DeviceRules[Risk Points],,-1)</f>
        <v>0</v>
      </c>
      <c r="P9274">
        <f>_xlfn.XLOOKUP(FraudData[[#This Row],[velocity_last_24h]],VelocityRules[Velocity Min],VelocityRules[Risk Points],,-1)</f>
        <v>0</v>
      </c>
      <c r="Q9274">
        <f>_xlfn.XLOOKUP(FraudData[[#This Row],[merchant_category]],MerchantRules[Merchant Category],MerchantRules[Risk Points],0)</f>
        <v>0</v>
      </c>
      <c r="R9274">
        <f>SUM(FraudData[[#This Row],[Amount Risk]:[Merchant Risk]])</f>
        <v>3</v>
      </c>
      <c r="S9274" t="str" cm="1">
        <f t="array" ref="S9274">_xlfn.IFS(FraudData[[#This Row],[Fraud Risk Score]]&gt;=8,"High Risk",FraudData[[#This Row],[Fraud Risk Score]]&gt;=6,"Medium Risk",TRUE,"Low Risk")</f>
        <v>Low Risk</v>
      </c>
    </row>
    <row r="9275" spans="1:19">
      <c r="A9275">
        <v>9274</v>
      </c>
      <c r="B9275">
        <v>86.37</v>
      </c>
      <c r="C9275">
        <v>5</v>
      </c>
      <c r="D9275" t="s">
        <v>47</v>
      </c>
      <c r="E9275">
        <v>0</v>
      </c>
      <c r="F9275">
        <v>1</v>
      </c>
      <c r="G9275">
        <v>28</v>
      </c>
      <c r="H9275">
        <v>3</v>
      </c>
      <c r="I9275">
        <v>60</v>
      </c>
      <c r="J9275">
        <v>0</v>
      </c>
      <c r="K9275">
        <f>_xlfn.XLOOKUP(FraudData[[#This Row],[amount]],AmountRules[Amount Min],AmountRules[Risk Points],,-1)</f>
        <v>0</v>
      </c>
      <c r="L9275">
        <f>_xlfn.XLOOKUP(FraudData[[#This Row],[transaction_hour]],TimeRules[Hour Min],TimeRules[Risk Points],,-1)</f>
        <v>0</v>
      </c>
      <c r="M9275">
        <f>_xlfn.XLOOKUP(FraudData[[#This Row],[foreign_transaction]],ForeignRules[Foreign Transaction],ForeignRules[Risk Points],0)</f>
        <v>0</v>
      </c>
      <c r="N9275">
        <f>_xlfn.XLOOKUP(FraudData[[#This Row],[location_mismatch]],Table10[Location Mismatch],Table10[Risk Points],0)</f>
        <v>3</v>
      </c>
      <c r="O9275">
        <f>_xlfn.XLOOKUP(FraudData[[#This Row],[device_trust_score]],DeviceRules[Device Min],DeviceRules[Risk Points],,-1)</f>
        <v>3</v>
      </c>
      <c r="P9275">
        <f>_xlfn.XLOOKUP(FraudData[[#This Row],[velocity_last_24h]],VelocityRules[Velocity Min],VelocityRules[Risk Points],,-1)</f>
        <v>0</v>
      </c>
      <c r="Q9275">
        <f>_xlfn.XLOOKUP(FraudData[[#This Row],[merchant_category]],MerchantRules[Merchant Category],MerchantRules[Risk Points],0)</f>
        <v>0</v>
      </c>
      <c r="R9275">
        <f>SUM(FraudData[[#This Row],[Amount Risk]:[Merchant Risk]])</f>
        <v>6</v>
      </c>
      <c r="S9275" t="str" cm="1">
        <f t="array" ref="S9275">_xlfn.IFS(FraudData[[#This Row],[Fraud Risk Score]]&gt;=8,"High Risk",FraudData[[#This Row],[Fraud Risk Score]]&gt;=6,"Medium Risk",TRUE,"Low Risk")</f>
        <v>Medium Risk</v>
      </c>
    </row>
    <row r="9276" spans="1:19">
      <c r="A9276">
        <v>9275</v>
      </c>
      <c r="B9276">
        <v>228.79</v>
      </c>
      <c r="C9276">
        <v>2</v>
      </c>
      <c r="D9276" t="s">
        <v>50</v>
      </c>
      <c r="E9276">
        <v>0</v>
      </c>
      <c r="F9276">
        <v>0</v>
      </c>
      <c r="G9276">
        <v>26</v>
      </c>
      <c r="H9276">
        <v>3</v>
      </c>
      <c r="I9276">
        <v>26</v>
      </c>
      <c r="J9276">
        <v>0</v>
      </c>
      <c r="K9276">
        <f>_xlfn.XLOOKUP(FraudData[[#This Row],[amount]],AmountRules[Amount Min],AmountRules[Risk Points],,-1)</f>
        <v>0</v>
      </c>
      <c r="L9276">
        <f>_xlfn.XLOOKUP(FraudData[[#This Row],[transaction_hour]],TimeRules[Hour Min],TimeRules[Risk Points],,-1)</f>
        <v>3</v>
      </c>
      <c r="M9276">
        <f>_xlfn.XLOOKUP(FraudData[[#This Row],[foreign_transaction]],ForeignRules[Foreign Transaction],ForeignRules[Risk Points],0)</f>
        <v>0</v>
      </c>
      <c r="N9276">
        <f>_xlfn.XLOOKUP(FraudData[[#This Row],[location_mismatch]],Table10[Location Mismatch],Table10[Risk Points],0)</f>
        <v>0</v>
      </c>
      <c r="O9276">
        <f>_xlfn.XLOOKUP(FraudData[[#This Row],[device_trust_score]],DeviceRules[Device Min],DeviceRules[Risk Points],,-1)</f>
        <v>3</v>
      </c>
      <c r="P9276">
        <f>_xlfn.XLOOKUP(FraudData[[#This Row],[velocity_last_24h]],VelocityRules[Velocity Min],VelocityRules[Risk Points],,-1)</f>
        <v>0</v>
      </c>
      <c r="Q9276">
        <f>_xlfn.XLOOKUP(FraudData[[#This Row],[merchant_category]],MerchantRules[Merchant Category],MerchantRules[Risk Points],0)</f>
        <v>0</v>
      </c>
      <c r="R9276">
        <f>SUM(FraudData[[#This Row],[Amount Risk]:[Merchant Risk]])</f>
        <v>6</v>
      </c>
      <c r="S9276" t="str" cm="1">
        <f t="array" ref="S9276">_xlfn.IFS(FraudData[[#This Row],[Fraud Risk Score]]&gt;=8,"High Risk",FraudData[[#This Row],[Fraud Risk Score]]&gt;=6,"Medium Risk",TRUE,"Low Risk")</f>
        <v>Medium Risk</v>
      </c>
    </row>
    <row r="9277" spans="1:19">
      <c r="A9277">
        <v>9276</v>
      </c>
      <c r="B9277">
        <v>73.75</v>
      </c>
      <c r="C9277">
        <v>19</v>
      </c>
      <c r="D9277" t="s">
        <v>47</v>
      </c>
      <c r="E9277">
        <v>0</v>
      </c>
      <c r="F9277">
        <v>0</v>
      </c>
      <c r="G9277">
        <v>47</v>
      </c>
      <c r="H9277">
        <v>0</v>
      </c>
      <c r="I9277">
        <v>42</v>
      </c>
      <c r="J9277">
        <v>0</v>
      </c>
      <c r="K9277">
        <f>_xlfn.XLOOKUP(FraudData[[#This Row],[amount]],AmountRules[Amount Min],AmountRules[Risk Points],,-1)</f>
        <v>0</v>
      </c>
      <c r="L9277">
        <f>_xlfn.XLOOKUP(FraudData[[#This Row],[transaction_hour]],TimeRules[Hour Min],TimeRules[Risk Points],,-1)</f>
        <v>0</v>
      </c>
      <c r="M9277">
        <f>_xlfn.XLOOKUP(FraudData[[#This Row],[foreign_transaction]],ForeignRules[Foreign Transaction],ForeignRules[Risk Points],0)</f>
        <v>0</v>
      </c>
      <c r="N9277">
        <f>_xlfn.XLOOKUP(FraudData[[#This Row],[location_mismatch]],Table10[Location Mismatch],Table10[Risk Points],0)</f>
        <v>0</v>
      </c>
      <c r="O9277">
        <f>_xlfn.XLOOKUP(FraudData[[#This Row],[device_trust_score]],DeviceRules[Device Min],DeviceRules[Risk Points],,-1)</f>
        <v>2</v>
      </c>
      <c r="P9277">
        <f>_xlfn.XLOOKUP(FraudData[[#This Row],[velocity_last_24h]],VelocityRules[Velocity Min],VelocityRules[Risk Points],,-1)</f>
        <v>0</v>
      </c>
      <c r="Q9277">
        <f>_xlfn.XLOOKUP(FraudData[[#This Row],[merchant_category]],MerchantRules[Merchant Category],MerchantRules[Risk Points],0)</f>
        <v>0</v>
      </c>
      <c r="R9277">
        <f>SUM(FraudData[[#This Row],[Amount Risk]:[Merchant Risk]])</f>
        <v>2</v>
      </c>
      <c r="S9277" t="str" cm="1">
        <f t="array" ref="S9277">_xlfn.IFS(FraudData[[#This Row],[Fraud Risk Score]]&gt;=8,"High Risk",FraudData[[#This Row],[Fraud Risk Score]]&gt;=6,"Medium Risk",TRUE,"Low Risk")</f>
        <v>Low Risk</v>
      </c>
    </row>
    <row r="9278" spans="1:19">
      <c r="A9278">
        <v>9277</v>
      </c>
      <c r="B9278">
        <v>61.72</v>
      </c>
      <c r="C9278">
        <v>23</v>
      </c>
      <c r="D9278" t="s">
        <v>46</v>
      </c>
      <c r="E9278">
        <v>0</v>
      </c>
      <c r="F9278">
        <v>0</v>
      </c>
      <c r="G9278">
        <v>79</v>
      </c>
      <c r="H9278">
        <v>2</v>
      </c>
      <c r="I9278">
        <v>66</v>
      </c>
      <c r="J9278">
        <v>0</v>
      </c>
      <c r="K9278">
        <f>_xlfn.XLOOKUP(FraudData[[#This Row],[amount]],AmountRules[Amount Min],AmountRules[Risk Points],,-1)</f>
        <v>0</v>
      </c>
      <c r="L9278">
        <f>_xlfn.XLOOKUP(FraudData[[#This Row],[transaction_hour]],TimeRules[Hour Min],TimeRules[Risk Points],,-1)</f>
        <v>1</v>
      </c>
      <c r="M9278">
        <f>_xlfn.XLOOKUP(FraudData[[#This Row],[foreign_transaction]],ForeignRules[Foreign Transaction],ForeignRules[Risk Points],0)</f>
        <v>0</v>
      </c>
      <c r="N9278">
        <f>_xlfn.XLOOKUP(FraudData[[#This Row],[location_mismatch]],Table10[Location Mismatch],Table10[Risk Points],0)</f>
        <v>0</v>
      </c>
      <c r="O9278">
        <f>_xlfn.XLOOKUP(FraudData[[#This Row],[device_trust_score]],DeviceRules[Device Min],DeviceRules[Risk Points],,-1)</f>
        <v>0</v>
      </c>
      <c r="P9278">
        <f>_xlfn.XLOOKUP(FraudData[[#This Row],[velocity_last_24h]],VelocityRules[Velocity Min],VelocityRules[Risk Points],,-1)</f>
        <v>0</v>
      </c>
      <c r="Q9278">
        <f>_xlfn.XLOOKUP(FraudData[[#This Row],[merchant_category]],MerchantRules[Merchant Category],MerchantRules[Risk Points],0)</f>
        <v>0</v>
      </c>
      <c r="R9278">
        <f>SUM(FraudData[[#This Row],[Amount Risk]:[Merchant Risk]])</f>
        <v>1</v>
      </c>
      <c r="S9278" t="str" cm="1">
        <f t="array" ref="S9278">_xlfn.IFS(FraudData[[#This Row],[Fraud Risk Score]]&gt;=8,"High Risk",FraudData[[#This Row],[Fraud Risk Score]]&gt;=6,"Medium Risk",TRUE,"Low Risk")</f>
        <v>Low Risk</v>
      </c>
    </row>
    <row r="9279" spans="1:19">
      <c r="A9279">
        <v>9278</v>
      </c>
      <c r="B9279">
        <v>140.24</v>
      </c>
      <c r="C9279">
        <v>3</v>
      </c>
      <c r="D9279" t="s">
        <v>48</v>
      </c>
      <c r="E9279">
        <v>0</v>
      </c>
      <c r="F9279">
        <v>0</v>
      </c>
      <c r="G9279">
        <v>65</v>
      </c>
      <c r="H9279">
        <v>1</v>
      </c>
      <c r="I9279">
        <v>45</v>
      </c>
      <c r="J9279">
        <v>0</v>
      </c>
      <c r="K9279">
        <f>_xlfn.XLOOKUP(FraudData[[#This Row],[amount]],AmountRules[Amount Min],AmountRules[Risk Points],,-1)</f>
        <v>0</v>
      </c>
      <c r="L9279">
        <f>_xlfn.XLOOKUP(FraudData[[#This Row],[transaction_hour]],TimeRules[Hour Min],TimeRules[Risk Points],,-1)</f>
        <v>3</v>
      </c>
      <c r="M9279">
        <f>_xlfn.XLOOKUP(FraudData[[#This Row],[foreign_transaction]],ForeignRules[Foreign Transaction],ForeignRules[Risk Points],0)</f>
        <v>0</v>
      </c>
      <c r="N9279">
        <f>_xlfn.XLOOKUP(FraudData[[#This Row],[location_mismatch]],Table10[Location Mismatch],Table10[Risk Points],0)</f>
        <v>0</v>
      </c>
      <c r="O9279">
        <f>_xlfn.XLOOKUP(FraudData[[#This Row],[device_trust_score]],DeviceRules[Device Min],DeviceRules[Risk Points],,-1)</f>
        <v>1</v>
      </c>
      <c r="P9279">
        <f>_xlfn.XLOOKUP(FraudData[[#This Row],[velocity_last_24h]],VelocityRules[Velocity Min],VelocityRules[Risk Points],,-1)</f>
        <v>0</v>
      </c>
      <c r="Q9279">
        <f>_xlfn.XLOOKUP(FraudData[[#This Row],[merchant_category]],MerchantRules[Merchant Category],MerchantRules[Risk Points],0)</f>
        <v>0</v>
      </c>
      <c r="R9279">
        <f>SUM(FraudData[[#This Row],[Amount Risk]:[Merchant Risk]])</f>
        <v>4</v>
      </c>
      <c r="S9279" t="str" cm="1">
        <f t="array" ref="S9279">_xlfn.IFS(FraudData[[#This Row],[Fraud Risk Score]]&gt;=8,"High Risk",FraudData[[#This Row],[Fraud Risk Score]]&gt;=6,"Medium Risk",TRUE,"Low Risk")</f>
        <v>Low Risk</v>
      </c>
    </row>
    <row r="9280" spans="1:19">
      <c r="A9280">
        <v>9279</v>
      </c>
      <c r="B9280">
        <v>4.32</v>
      </c>
      <c r="C9280">
        <v>7</v>
      </c>
      <c r="D9280" t="s">
        <v>48</v>
      </c>
      <c r="E9280">
        <v>0</v>
      </c>
      <c r="F9280">
        <v>0</v>
      </c>
      <c r="G9280">
        <v>92</v>
      </c>
      <c r="H9280">
        <v>3</v>
      </c>
      <c r="I9280">
        <v>40</v>
      </c>
      <c r="J9280">
        <v>0</v>
      </c>
      <c r="K9280">
        <f>_xlfn.XLOOKUP(FraudData[[#This Row],[amount]],AmountRules[Amount Min],AmountRules[Risk Points],,-1)</f>
        <v>0</v>
      </c>
      <c r="L9280">
        <f>_xlfn.XLOOKUP(FraudData[[#This Row],[transaction_hour]],TimeRules[Hour Min],TimeRules[Risk Points],,-1)</f>
        <v>0</v>
      </c>
      <c r="M9280">
        <f>_xlfn.XLOOKUP(FraudData[[#This Row],[foreign_transaction]],ForeignRules[Foreign Transaction],ForeignRules[Risk Points],0)</f>
        <v>0</v>
      </c>
      <c r="N9280">
        <f>_xlfn.XLOOKUP(FraudData[[#This Row],[location_mismatch]],Table10[Location Mismatch],Table10[Risk Points],0)</f>
        <v>0</v>
      </c>
      <c r="O9280">
        <f>_xlfn.XLOOKUP(FraudData[[#This Row],[device_trust_score]],DeviceRules[Device Min],DeviceRules[Risk Points],,-1)</f>
        <v>0</v>
      </c>
      <c r="P9280">
        <f>_xlfn.XLOOKUP(FraudData[[#This Row],[velocity_last_24h]],VelocityRules[Velocity Min],VelocityRules[Risk Points],,-1)</f>
        <v>0</v>
      </c>
      <c r="Q9280">
        <f>_xlfn.XLOOKUP(FraudData[[#This Row],[merchant_category]],MerchantRules[Merchant Category],MerchantRules[Risk Points],0)</f>
        <v>0</v>
      </c>
      <c r="R9280">
        <f>SUM(FraudData[[#This Row],[Amount Risk]:[Merchant Risk]])</f>
        <v>0</v>
      </c>
      <c r="S9280" t="str" cm="1">
        <f t="array" ref="S9280">_xlfn.IFS(FraudData[[#This Row],[Fraud Risk Score]]&gt;=8,"High Risk",FraudData[[#This Row],[Fraud Risk Score]]&gt;=6,"Medium Risk",TRUE,"Low Risk")</f>
        <v>Low Risk</v>
      </c>
    </row>
    <row r="9281" spans="1:19">
      <c r="A9281">
        <v>9280</v>
      </c>
      <c r="B9281">
        <v>14.97</v>
      </c>
      <c r="C9281">
        <v>19</v>
      </c>
      <c r="D9281" t="s">
        <v>46</v>
      </c>
      <c r="E9281">
        <v>0</v>
      </c>
      <c r="F9281">
        <v>0</v>
      </c>
      <c r="G9281">
        <v>61</v>
      </c>
      <c r="H9281">
        <v>1</v>
      </c>
      <c r="I9281">
        <v>46</v>
      </c>
      <c r="J9281">
        <v>0</v>
      </c>
      <c r="K9281">
        <f>_xlfn.XLOOKUP(FraudData[[#This Row],[amount]],AmountRules[Amount Min],AmountRules[Risk Points],,-1)</f>
        <v>0</v>
      </c>
      <c r="L9281">
        <f>_xlfn.XLOOKUP(FraudData[[#This Row],[transaction_hour]],TimeRules[Hour Min],TimeRules[Risk Points],,-1)</f>
        <v>0</v>
      </c>
      <c r="M9281">
        <f>_xlfn.XLOOKUP(FraudData[[#This Row],[foreign_transaction]],ForeignRules[Foreign Transaction],ForeignRules[Risk Points],0)</f>
        <v>0</v>
      </c>
      <c r="N9281">
        <f>_xlfn.XLOOKUP(FraudData[[#This Row],[location_mismatch]],Table10[Location Mismatch],Table10[Risk Points],0)</f>
        <v>0</v>
      </c>
      <c r="O9281">
        <f>_xlfn.XLOOKUP(FraudData[[#This Row],[device_trust_score]],DeviceRules[Device Min],DeviceRules[Risk Points],,-1)</f>
        <v>1</v>
      </c>
      <c r="P9281">
        <f>_xlfn.XLOOKUP(FraudData[[#This Row],[velocity_last_24h]],VelocityRules[Velocity Min],VelocityRules[Risk Points],,-1)</f>
        <v>0</v>
      </c>
      <c r="Q9281">
        <f>_xlfn.XLOOKUP(FraudData[[#This Row],[merchant_category]],MerchantRules[Merchant Category],MerchantRules[Risk Points],0)</f>
        <v>0</v>
      </c>
      <c r="R9281">
        <f>SUM(FraudData[[#This Row],[Amount Risk]:[Merchant Risk]])</f>
        <v>1</v>
      </c>
      <c r="S9281" t="str" cm="1">
        <f t="array" ref="S9281">_xlfn.IFS(FraudData[[#This Row],[Fraud Risk Score]]&gt;=8,"High Risk",FraudData[[#This Row],[Fraud Risk Score]]&gt;=6,"Medium Risk",TRUE,"Low Risk")</f>
        <v>Low Risk</v>
      </c>
    </row>
    <row r="9282" spans="1:19">
      <c r="A9282">
        <v>9281</v>
      </c>
      <c r="B9282">
        <v>97.42</v>
      </c>
      <c r="C9282">
        <v>8</v>
      </c>
      <c r="D9282" t="s">
        <v>50</v>
      </c>
      <c r="E9282">
        <v>0</v>
      </c>
      <c r="F9282">
        <v>0</v>
      </c>
      <c r="G9282">
        <v>35</v>
      </c>
      <c r="H9282">
        <v>1</v>
      </c>
      <c r="I9282">
        <v>47</v>
      </c>
      <c r="J9282">
        <v>0</v>
      </c>
      <c r="K9282">
        <f>_xlfn.XLOOKUP(FraudData[[#This Row],[amount]],AmountRules[Amount Min],AmountRules[Risk Points],,-1)</f>
        <v>0</v>
      </c>
      <c r="L9282">
        <f>_xlfn.XLOOKUP(FraudData[[#This Row],[transaction_hour]],TimeRules[Hour Min],TimeRules[Risk Points],,-1)</f>
        <v>0</v>
      </c>
      <c r="M9282">
        <f>_xlfn.XLOOKUP(FraudData[[#This Row],[foreign_transaction]],ForeignRules[Foreign Transaction],ForeignRules[Risk Points],0)</f>
        <v>0</v>
      </c>
      <c r="N9282">
        <f>_xlfn.XLOOKUP(FraudData[[#This Row],[location_mismatch]],Table10[Location Mismatch],Table10[Risk Points],0)</f>
        <v>0</v>
      </c>
      <c r="O9282">
        <f>_xlfn.XLOOKUP(FraudData[[#This Row],[device_trust_score]],DeviceRules[Device Min],DeviceRules[Risk Points],,-1)</f>
        <v>2</v>
      </c>
      <c r="P9282">
        <f>_xlfn.XLOOKUP(FraudData[[#This Row],[velocity_last_24h]],VelocityRules[Velocity Min],VelocityRules[Risk Points],,-1)</f>
        <v>0</v>
      </c>
      <c r="Q9282">
        <f>_xlfn.XLOOKUP(FraudData[[#This Row],[merchant_category]],MerchantRules[Merchant Category],MerchantRules[Risk Points],0)</f>
        <v>0</v>
      </c>
      <c r="R9282">
        <f>SUM(FraudData[[#This Row],[Amount Risk]:[Merchant Risk]])</f>
        <v>2</v>
      </c>
      <c r="S9282" t="str" cm="1">
        <f t="array" ref="S9282">_xlfn.IFS(FraudData[[#This Row],[Fraud Risk Score]]&gt;=8,"High Risk",FraudData[[#This Row],[Fraud Risk Score]]&gt;=6,"Medium Risk",TRUE,"Low Risk")</f>
        <v>Low Risk</v>
      </c>
    </row>
    <row r="9283" spans="1:19">
      <c r="A9283">
        <v>9282</v>
      </c>
      <c r="B9283">
        <v>515.37</v>
      </c>
      <c r="C9283">
        <v>21</v>
      </c>
      <c r="D9283" t="s">
        <v>49</v>
      </c>
      <c r="E9283">
        <v>0</v>
      </c>
      <c r="F9283">
        <v>0</v>
      </c>
      <c r="G9283">
        <v>60</v>
      </c>
      <c r="H9283">
        <v>2</v>
      </c>
      <c r="I9283">
        <v>42</v>
      </c>
      <c r="J9283">
        <v>0</v>
      </c>
      <c r="K9283">
        <f>_xlfn.XLOOKUP(FraudData[[#This Row],[amount]],AmountRules[Amount Min],AmountRules[Risk Points],,-1)</f>
        <v>1</v>
      </c>
      <c r="L9283">
        <f>_xlfn.XLOOKUP(FraudData[[#This Row],[transaction_hour]],TimeRules[Hour Min],TimeRules[Risk Points],,-1)</f>
        <v>0</v>
      </c>
      <c r="M9283">
        <f>_xlfn.XLOOKUP(FraudData[[#This Row],[foreign_transaction]],ForeignRules[Foreign Transaction],ForeignRules[Risk Points],0)</f>
        <v>0</v>
      </c>
      <c r="N9283">
        <f>_xlfn.XLOOKUP(FraudData[[#This Row],[location_mismatch]],Table10[Location Mismatch],Table10[Risk Points],0)</f>
        <v>0</v>
      </c>
      <c r="O9283">
        <f>_xlfn.XLOOKUP(FraudData[[#This Row],[device_trust_score]],DeviceRules[Device Min],DeviceRules[Risk Points],,-1)</f>
        <v>1</v>
      </c>
      <c r="P9283">
        <f>_xlfn.XLOOKUP(FraudData[[#This Row],[velocity_last_24h]],VelocityRules[Velocity Min],VelocityRules[Risk Points],,-1)</f>
        <v>0</v>
      </c>
      <c r="Q9283">
        <f>_xlfn.XLOOKUP(FraudData[[#This Row],[merchant_category]],MerchantRules[Merchant Category],MerchantRules[Risk Points],0)</f>
        <v>1</v>
      </c>
      <c r="R9283">
        <f>SUM(FraudData[[#This Row],[Amount Risk]:[Merchant Risk]])</f>
        <v>3</v>
      </c>
      <c r="S9283" t="str" cm="1">
        <f t="array" ref="S9283">_xlfn.IFS(FraudData[[#This Row],[Fraud Risk Score]]&gt;=8,"High Risk",FraudData[[#This Row],[Fraud Risk Score]]&gt;=6,"Medium Risk",TRUE,"Low Risk")</f>
        <v>Low Risk</v>
      </c>
    </row>
    <row r="9284" spans="1:19">
      <c r="A9284">
        <v>9283</v>
      </c>
      <c r="B9284">
        <v>230.11</v>
      </c>
      <c r="C9284">
        <v>0</v>
      </c>
      <c r="D9284" t="s">
        <v>49</v>
      </c>
      <c r="E9284">
        <v>0</v>
      </c>
      <c r="F9284">
        <v>0</v>
      </c>
      <c r="G9284">
        <v>39</v>
      </c>
      <c r="H9284">
        <v>0</v>
      </c>
      <c r="I9284">
        <v>37</v>
      </c>
      <c r="J9284">
        <v>0</v>
      </c>
      <c r="K9284">
        <f>_xlfn.XLOOKUP(FraudData[[#This Row],[amount]],AmountRules[Amount Min],AmountRules[Risk Points],,-1)</f>
        <v>0</v>
      </c>
      <c r="L9284">
        <f>_xlfn.XLOOKUP(FraudData[[#This Row],[transaction_hour]],TimeRules[Hour Min],TimeRules[Risk Points],,-1)</f>
        <v>3</v>
      </c>
      <c r="M9284">
        <f>_xlfn.XLOOKUP(FraudData[[#This Row],[foreign_transaction]],ForeignRules[Foreign Transaction],ForeignRules[Risk Points],0)</f>
        <v>0</v>
      </c>
      <c r="N9284">
        <f>_xlfn.XLOOKUP(FraudData[[#This Row],[location_mismatch]],Table10[Location Mismatch],Table10[Risk Points],0)</f>
        <v>0</v>
      </c>
      <c r="O9284">
        <f>_xlfn.XLOOKUP(FraudData[[#This Row],[device_trust_score]],DeviceRules[Device Min],DeviceRules[Risk Points],,-1)</f>
        <v>2</v>
      </c>
      <c r="P9284">
        <f>_xlfn.XLOOKUP(FraudData[[#This Row],[velocity_last_24h]],VelocityRules[Velocity Min],VelocityRules[Risk Points],,-1)</f>
        <v>0</v>
      </c>
      <c r="Q9284">
        <f>_xlfn.XLOOKUP(FraudData[[#This Row],[merchant_category]],MerchantRules[Merchant Category],MerchantRules[Risk Points],0)</f>
        <v>1</v>
      </c>
      <c r="R9284">
        <f>SUM(FraudData[[#This Row],[Amount Risk]:[Merchant Risk]])</f>
        <v>6</v>
      </c>
      <c r="S9284" t="str" cm="1">
        <f t="array" ref="S9284">_xlfn.IFS(FraudData[[#This Row],[Fraud Risk Score]]&gt;=8,"High Risk",FraudData[[#This Row],[Fraud Risk Score]]&gt;=6,"Medium Risk",TRUE,"Low Risk")</f>
        <v>Medium Risk</v>
      </c>
    </row>
    <row r="9285" spans="1:19">
      <c r="A9285">
        <v>9284</v>
      </c>
      <c r="B9285">
        <v>16.61</v>
      </c>
      <c r="C9285">
        <v>12</v>
      </c>
      <c r="D9285" t="s">
        <v>47</v>
      </c>
      <c r="E9285">
        <v>0</v>
      </c>
      <c r="F9285">
        <v>0</v>
      </c>
      <c r="G9285">
        <v>91</v>
      </c>
      <c r="H9285">
        <v>2</v>
      </c>
      <c r="I9285">
        <v>52</v>
      </c>
      <c r="J9285">
        <v>0</v>
      </c>
      <c r="K9285">
        <f>_xlfn.XLOOKUP(FraudData[[#This Row],[amount]],AmountRules[Amount Min],AmountRules[Risk Points],,-1)</f>
        <v>0</v>
      </c>
      <c r="L9285">
        <f>_xlfn.XLOOKUP(FraudData[[#This Row],[transaction_hour]],TimeRules[Hour Min],TimeRules[Risk Points],,-1)</f>
        <v>0</v>
      </c>
      <c r="M9285">
        <f>_xlfn.XLOOKUP(FraudData[[#This Row],[foreign_transaction]],ForeignRules[Foreign Transaction],ForeignRules[Risk Points],0)</f>
        <v>0</v>
      </c>
      <c r="N9285">
        <f>_xlfn.XLOOKUP(FraudData[[#This Row],[location_mismatch]],Table10[Location Mismatch],Table10[Risk Points],0)</f>
        <v>0</v>
      </c>
      <c r="O9285">
        <f>_xlfn.XLOOKUP(FraudData[[#This Row],[device_trust_score]],DeviceRules[Device Min],DeviceRules[Risk Points],,-1)</f>
        <v>0</v>
      </c>
      <c r="P9285">
        <f>_xlfn.XLOOKUP(FraudData[[#This Row],[velocity_last_24h]],VelocityRules[Velocity Min],VelocityRules[Risk Points],,-1)</f>
        <v>0</v>
      </c>
      <c r="Q9285">
        <f>_xlfn.XLOOKUP(FraudData[[#This Row],[merchant_category]],MerchantRules[Merchant Category],MerchantRules[Risk Points],0)</f>
        <v>0</v>
      </c>
      <c r="R9285">
        <f>SUM(FraudData[[#This Row],[Amount Risk]:[Merchant Risk]])</f>
        <v>0</v>
      </c>
      <c r="S9285" t="str" cm="1">
        <f t="array" ref="S9285">_xlfn.IFS(FraudData[[#This Row],[Fraud Risk Score]]&gt;=8,"High Risk",FraudData[[#This Row],[Fraud Risk Score]]&gt;=6,"Medium Risk",TRUE,"Low Risk")</f>
        <v>Low Risk</v>
      </c>
    </row>
    <row r="9286" spans="1:19">
      <c r="A9286">
        <v>9285</v>
      </c>
      <c r="B9286">
        <v>337.12</v>
      </c>
      <c r="C9286">
        <v>1</v>
      </c>
      <c r="D9286" t="s">
        <v>46</v>
      </c>
      <c r="E9286">
        <v>0</v>
      </c>
      <c r="F9286">
        <v>0</v>
      </c>
      <c r="G9286">
        <v>54</v>
      </c>
      <c r="H9286">
        <v>4</v>
      </c>
      <c r="I9286">
        <v>18</v>
      </c>
      <c r="J9286">
        <v>0</v>
      </c>
      <c r="K9286">
        <f>_xlfn.XLOOKUP(FraudData[[#This Row],[amount]],AmountRules[Amount Min],AmountRules[Risk Points],,-1)</f>
        <v>0</v>
      </c>
      <c r="L9286">
        <f>_xlfn.XLOOKUP(FraudData[[#This Row],[transaction_hour]],TimeRules[Hour Min],TimeRules[Risk Points],,-1)</f>
        <v>3</v>
      </c>
      <c r="M9286">
        <f>_xlfn.XLOOKUP(FraudData[[#This Row],[foreign_transaction]],ForeignRules[Foreign Transaction],ForeignRules[Risk Points],0)</f>
        <v>0</v>
      </c>
      <c r="N9286">
        <f>_xlfn.XLOOKUP(FraudData[[#This Row],[location_mismatch]],Table10[Location Mismatch],Table10[Risk Points],0)</f>
        <v>0</v>
      </c>
      <c r="O9286">
        <f>_xlfn.XLOOKUP(FraudData[[#This Row],[device_trust_score]],DeviceRules[Device Min],DeviceRules[Risk Points],,-1)</f>
        <v>1</v>
      </c>
      <c r="P9286">
        <f>_xlfn.XLOOKUP(FraudData[[#This Row],[velocity_last_24h]],VelocityRules[Velocity Min],VelocityRules[Risk Points],,-1)</f>
        <v>0</v>
      </c>
      <c r="Q9286">
        <f>_xlfn.XLOOKUP(FraudData[[#This Row],[merchant_category]],MerchantRules[Merchant Category],MerchantRules[Risk Points],0)</f>
        <v>0</v>
      </c>
      <c r="R9286">
        <f>SUM(FraudData[[#This Row],[Amount Risk]:[Merchant Risk]])</f>
        <v>4</v>
      </c>
      <c r="S9286" t="str" cm="1">
        <f t="array" ref="S9286">_xlfn.IFS(FraudData[[#This Row],[Fraud Risk Score]]&gt;=8,"High Risk",FraudData[[#This Row],[Fraud Risk Score]]&gt;=6,"Medium Risk",TRUE,"Low Risk")</f>
        <v>Low Risk</v>
      </c>
    </row>
    <row r="9287" spans="1:19">
      <c r="A9287">
        <v>9286</v>
      </c>
      <c r="B9287">
        <v>237.22</v>
      </c>
      <c r="C9287">
        <v>22</v>
      </c>
      <c r="D9287" t="s">
        <v>46</v>
      </c>
      <c r="E9287">
        <v>0</v>
      </c>
      <c r="F9287">
        <v>0</v>
      </c>
      <c r="G9287">
        <v>81</v>
      </c>
      <c r="H9287">
        <v>0</v>
      </c>
      <c r="I9287">
        <v>63</v>
      </c>
      <c r="J9287">
        <v>0</v>
      </c>
      <c r="K9287">
        <f>_xlfn.XLOOKUP(FraudData[[#This Row],[amount]],AmountRules[Amount Min],AmountRules[Risk Points],,-1)</f>
        <v>0</v>
      </c>
      <c r="L9287">
        <f>_xlfn.XLOOKUP(FraudData[[#This Row],[transaction_hour]],TimeRules[Hour Min],TimeRules[Risk Points],,-1)</f>
        <v>0</v>
      </c>
      <c r="M9287">
        <f>_xlfn.XLOOKUP(FraudData[[#This Row],[foreign_transaction]],ForeignRules[Foreign Transaction],ForeignRules[Risk Points],0)</f>
        <v>0</v>
      </c>
      <c r="N9287">
        <f>_xlfn.XLOOKUP(FraudData[[#This Row],[location_mismatch]],Table10[Location Mismatch],Table10[Risk Points],0)</f>
        <v>0</v>
      </c>
      <c r="O9287">
        <f>_xlfn.XLOOKUP(FraudData[[#This Row],[device_trust_score]],DeviceRules[Device Min],DeviceRules[Risk Points],,-1)</f>
        <v>0</v>
      </c>
      <c r="P9287">
        <f>_xlfn.XLOOKUP(FraudData[[#This Row],[velocity_last_24h]],VelocityRules[Velocity Min],VelocityRules[Risk Points],,-1)</f>
        <v>0</v>
      </c>
      <c r="Q9287">
        <f>_xlfn.XLOOKUP(FraudData[[#This Row],[merchant_category]],MerchantRules[Merchant Category],MerchantRules[Risk Points],0)</f>
        <v>0</v>
      </c>
      <c r="R9287">
        <f>SUM(FraudData[[#This Row],[Amount Risk]:[Merchant Risk]])</f>
        <v>0</v>
      </c>
      <c r="S9287" t="str" cm="1">
        <f t="array" ref="S9287">_xlfn.IFS(FraudData[[#This Row],[Fraud Risk Score]]&gt;=8,"High Risk",FraudData[[#This Row],[Fraud Risk Score]]&gt;=6,"Medium Risk",TRUE,"Low Risk")</f>
        <v>Low Risk</v>
      </c>
    </row>
    <row r="9288" spans="1:19">
      <c r="A9288">
        <v>9287</v>
      </c>
      <c r="B9288">
        <v>169.93</v>
      </c>
      <c r="C9288">
        <v>9</v>
      </c>
      <c r="D9288" t="s">
        <v>49</v>
      </c>
      <c r="E9288">
        <v>0</v>
      </c>
      <c r="F9288">
        <v>0</v>
      </c>
      <c r="G9288">
        <v>86</v>
      </c>
      <c r="H9288">
        <v>2</v>
      </c>
      <c r="I9288">
        <v>56</v>
      </c>
      <c r="J9288">
        <v>0</v>
      </c>
      <c r="K9288">
        <f>_xlfn.XLOOKUP(FraudData[[#This Row],[amount]],AmountRules[Amount Min],AmountRules[Risk Points],,-1)</f>
        <v>0</v>
      </c>
      <c r="L9288">
        <f>_xlfn.XLOOKUP(FraudData[[#This Row],[transaction_hour]],TimeRules[Hour Min],TimeRules[Risk Points],,-1)</f>
        <v>0</v>
      </c>
      <c r="M9288">
        <f>_xlfn.XLOOKUP(FraudData[[#This Row],[foreign_transaction]],ForeignRules[Foreign Transaction],ForeignRules[Risk Points],0)</f>
        <v>0</v>
      </c>
      <c r="N9288">
        <f>_xlfn.XLOOKUP(FraudData[[#This Row],[location_mismatch]],Table10[Location Mismatch],Table10[Risk Points],0)</f>
        <v>0</v>
      </c>
      <c r="O9288">
        <f>_xlfn.XLOOKUP(FraudData[[#This Row],[device_trust_score]],DeviceRules[Device Min],DeviceRules[Risk Points],,-1)</f>
        <v>0</v>
      </c>
      <c r="P9288">
        <f>_xlfn.XLOOKUP(FraudData[[#This Row],[velocity_last_24h]],VelocityRules[Velocity Min],VelocityRules[Risk Points],,-1)</f>
        <v>0</v>
      </c>
      <c r="Q9288">
        <f>_xlfn.XLOOKUP(FraudData[[#This Row],[merchant_category]],MerchantRules[Merchant Category],MerchantRules[Risk Points],0)</f>
        <v>1</v>
      </c>
      <c r="R9288">
        <f>SUM(FraudData[[#This Row],[Amount Risk]:[Merchant Risk]])</f>
        <v>1</v>
      </c>
      <c r="S9288" t="str" cm="1">
        <f t="array" ref="S9288">_xlfn.IFS(FraudData[[#This Row],[Fraud Risk Score]]&gt;=8,"High Risk",FraudData[[#This Row],[Fraud Risk Score]]&gt;=6,"Medium Risk",TRUE,"Low Risk")</f>
        <v>Low Risk</v>
      </c>
    </row>
    <row r="9289" spans="1:19">
      <c r="A9289">
        <v>9288</v>
      </c>
      <c r="B9289">
        <v>308.95999999999998</v>
      </c>
      <c r="C9289">
        <v>22</v>
      </c>
      <c r="D9289" t="s">
        <v>50</v>
      </c>
      <c r="E9289">
        <v>0</v>
      </c>
      <c r="F9289">
        <v>1</v>
      </c>
      <c r="G9289">
        <v>57</v>
      </c>
      <c r="H9289">
        <v>2</v>
      </c>
      <c r="I9289">
        <v>41</v>
      </c>
      <c r="J9289">
        <v>0</v>
      </c>
      <c r="K9289">
        <f>_xlfn.XLOOKUP(FraudData[[#This Row],[amount]],AmountRules[Amount Min],AmountRules[Risk Points],,-1)</f>
        <v>0</v>
      </c>
      <c r="L9289">
        <f>_xlfn.XLOOKUP(FraudData[[#This Row],[transaction_hour]],TimeRules[Hour Min],TimeRules[Risk Points],,-1)</f>
        <v>0</v>
      </c>
      <c r="M9289">
        <f>_xlfn.XLOOKUP(FraudData[[#This Row],[foreign_transaction]],ForeignRules[Foreign Transaction],ForeignRules[Risk Points],0)</f>
        <v>0</v>
      </c>
      <c r="N9289">
        <f>_xlfn.XLOOKUP(FraudData[[#This Row],[location_mismatch]],Table10[Location Mismatch],Table10[Risk Points],0)</f>
        <v>3</v>
      </c>
      <c r="O9289">
        <f>_xlfn.XLOOKUP(FraudData[[#This Row],[device_trust_score]],DeviceRules[Device Min],DeviceRules[Risk Points],,-1)</f>
        <v>1</v>
      </c>
      <c r="P9289">
        <f>_xlfn.XLOOKUP(FraudData[[#This Row],[velocity_last_24h]],VelocityRules[Velocity Min],VelocityRules[Risk Points],,-1)</f>
        <v>0</v>
      </c>
      <c r="Q9289">
        <f>_xlfn.XLOOKUP(FraudData[[#This Row],[merchant_category]],MerchantRules[Merchant Category],MerchantRules[Risk Points],0)</f>
        <v>0</v>
      </c>
      <c r="R9289">
        <f>SUM(FraudData[[#This Row],[Amount Risk]:[Merchant Risk]])</f>
        <v>4</v>
      </c>
      <c r="S9289" t="str" cm="1">
        <f t="array" ref="S9289">_xlfn.IFS(FraudData[[#This Row],[Fraud Risk Score]]&gt;=8,"High Risk",FraudData[[#This Row],[Fraud Risk Score]]&gt;=6,"Medium Risk",TRUE,"Low Risk")</f>
        <v>Low Risk</v>
      </c>
    </row>
    <row r="9290" spans="1:19">
      <c r="A9290">
        <v>9289</v>
      </c>
      <c r="B9290">
        <v>93.19</v>
      </c>
      <c r="C9290">
        <v>18</v>
      </c>
      <c r="D9290" t="s">
        <v>46</v>
      </c>
      <c r="E9290">
        <v>0</v>
      </c>
      <c r="F9290">
        <v>0</v>
      </c>
      <c r="G9290">
        <v>89</v>
      </c>
      <c r="H9290">
        <v>1</v>
      </c>
      <c r="I9290">
        <v>46</v>
      </c>
      <c r="J9290">
        <v>0</v>
      </c>
      <c r="K9290">
        <f>_xlfn.XLOOKUP(FraudData[[#This Row],[amount]],AmountRules[Amount Min],AmountRules[Risk Points],,-1)</f>
        <v>0</v>
      </c>
      <c r="L9290">
        <f>_xlfn.XLOOKUP(FraudData[[#This Row],[transaction_hour]],TimeRules[Hour Min],TimeRules[Risk Points],,-1)</f>
        <v>0</v>
      </c>
      <c r="M9290">
        <f>_xlfn.XLOOKUP(FraudData[[#This Row],[foreign_transaction]],ForeignRules[Foreign Transaction],ForeignRules[Risk Points],0)</f>
        <v>0</v>
      </c>
      <c r="N9290">
        <f>_xlfn.XLOOKUP(FraudData[[#This Row],[location_mismatch]],Table10[Location Mismatch],Table10[Risk Points],0)</f>
        <v>0</v>
      </c>
      <c r="O9290">
        <f>_xlfn.XLOOKUP(FraudData[[#This Row],[device_trust_score]],DeviceRules[Device Min],DeviceRules[Risk Points],,-1)</f>
        <v>0</v>
      </c>
      <c r="P9290">
        <f>_xlfn.XLOOKUP(FraudData[[#This Row],[velocity_last_24h]],VelocityRules[Velocity Min],VelocityRules[Risk Points],,-1)</f>
        <v>0</v>
      </c>
      <c r="Q9290">
        <f>_xlfn.XLOOKUP(FraudData[[#This Row],[merchant_category]],MerchantRules[Merchant Category],MerchantRules[Risk Points],0)</f>
        <v>0</v>
      </c>
      <c r="R9290">
        <f>SUM(FraudData[[#This Row],[Amount Risk]:[Merchant Risk]])</f>
        <v>0</v>
      </c>
      <c r="S9290" t="str" cm="1">
        <f t="array" ref="S9290">_xlfn.IFS(FraudData[[#This Row],[Fraud Risk Score]]&gt;=8,"High Risk",FraudData[[#This Row],[Fraud Risk Score]]&gt;=6,"Medium Risk",TRUE,"Low Risk")</f>
        <v>Low Risk</v>
      </c>
    </row>
    <row r="9291" spans="1:19">
      <c r="A9291">
        <v>9290</v>
      </c>
      <c r="B9291">
        <v>45.07</v>
      </c>
      <c r="C9291">
        <v>16</v>
      </c>
      <c r="D9291" t="s">
        <v>48</v>
      </c>
      <c r="E9291">
        <v>0</v>
      </c>
      <c r="F9291">
        <v>0</v>
      </c>
      <c r="G9291">
        <v>25</v>
      </c>
      <c r="H9291">
        <v>2</v>
      </c>
      <c r="I9291">
        <v>42</v>
      </c>
      <c r="J9291">
        <v>0</v>
      </c>
      <c r="K9291">
        <f>_xlfn.XLOOKUP(FraudData[[#This Row],[amount]],AmountRules[Amount Min],AmountRules[Risk Points],,-1)</f>
        <v>0</v>
      </c>
      <c r="L9291">
        <f>_xlfn.XLOOKUP(FraudData[[#This Row],[transaction_hour]],TimeRules[Hour Min],TimeRules[Risk Points],,-1)</f>
        <v>0</v>
      </c>
      <c r="M9291">
        <f>_xlfn.XLOOKUP(FraudData[[#This Row],[foreign_transaction]],ForeignRules[Foreign Transaction],ForeignRules[Risk Points],0)</f>
        <v>0</v>
      </c>
      <c r="N9291">
        <f>_xlfn.XLOOKUP(FraudData[[#This Row],[location_mismatch]],Table10[Location Mismatch],Table10[Risk Points],0)</f>
        <v>0</v>
      </c>
      <c r="O9291">
        <f>_xlfn.XLOOKUP(FraudData[[#This Row],[device_trust_score]],DeviceRules[Device Min],DeviceRules[Risk Points],,-1)</f>
        <v>3</v>
      </c>
      <c r="P9291">
        <f>_xlfn.XLOOKUP(FraudData[[#This Row],[velocity_last_24h]],VelocityRules[Velocity Min],VelocityRules[Risk Points],,-1)</f>
        <v>0</v>
      </c>
      <c r="Q9291">
        <f>_xlfn.XLOOKUP(FraudData[[#This Row],[merchant_category]],MerchantRules[Merchant Category],MerchantRules[Risk Points],0)</f>
        <v>0</v>
      </c>
      <c r="R9291">
        <f>SUM(FraudData[[#This Row],[Amount Risk]:[Merchant Risk]])</f>
        <v>3</v>
      </c>
      <c r="S9291" t="str" cm="1">
        <f t="array" ref="S9291">_xlfn.IFS(FraudData[[#This Row],[Fraud Risk Score]]&gt;=8,"High Risk",FraudData[[#This Row],[Fraud Risk Score]]&gt;=6,"Medium Risk",TRUE,"Low Risk")</f>
        <v>Low Risk</v>
      </c>
    </row>
    <row r="9292" spans="1:19">
      <c r="A9292">
        <v>9291</v>
      </c>
      <c r="B9292">
        <v>129.15</v>
      </c>
      <c r="C9292">
        <v>23</v>
      </c>
      <c r="D9292" t="s">
        <v>48</v>
      </c>
      <c r="E9292">
        <v>0</v>
      </c>
      <c r="F9292">
        <v>0</v>
      </c>
      <c r="G9292">
        <v>27</v>
      </c>
      <c r="H9292">
        <v>1</v>
      </c>
      <c r="I9292">
        <v>36</v>
      </c>
      <c r="J9292">
        <v>0</v>
      </c>
      <c r="K9292">
        <f>_xlfn.XLOOKUP(FraudData[[#This Row],[amount]],AmountRules[Amount Min],AmountRules[Risk Points],,-1)</f>
        <v>0</v>
      </c>
      <c r="L9292">
        <f>_xlfn.XLOOKUP(FraudData[[#This Row],[transaction_hour]],TimeRules[Hour Min],TimeRules[Risk Points],,-1)</f>
        <v>1</v>
      </c>
      <c r="M9292">
        <f>_xlfn.XLOOKUP(FraudData[[#This Row],[foreign_transaction]],ForeignRules[Foreign Transaction],ForeignRules[Risk Points],0)</f>
        <v>0</v>
      </c>
      <c r="N9292">
        <f>_xlfn.XLOOKUP(FraudData[[#This Row],[location_mismatch]],Table10[Location Mismatch],Table10[Risk Points],0)</f>
        <v>0</v>
      </c>
      <c r="O9292">
        <f>_xlfn.XLOOKUP(FraudData[[#This Row],[device_trust_score]],DeviceRules[Device Min],DeviceRules[Risk Points],,-1)</f>
        <v>3</v>
      </c>
      <c r="P9292">
        <f>_xlfn.XLOOKUP(FraudData[[#This Row],[velocity_last_24h]],VelocityRules[Velocity Min],VelocityRules[Risk Points],,-1)</f>
        <v>0</v>
      </c>
      <c r="Q9292">
        <f>_xlfn.XLOOKUP(FraudData[[#This Row],[merchant_category]],MerchantRules[Merchant Category],MerchantRules[Risk Points],0)</f>
        <v>0</v>
      </c>
      <c r="R9292">
        <f>SUM(FraudData[[#This Row],[Amount Risk]:[Merchant Risk]])</f>
        <v>4</v>
      </c>
      <c r="S9292" t="str" cm="1">
        <f t="array" ref="S9292">_xlfn.IFS(FraudData[[#This Row],[Fraud Risk Score]]&gt;=8,"High Risk",FraudData[[#This Row],[Fraud Risk Score]]&gt;=6,"Medium Risk",TRUE,"Low Risk")</f>
        <v>Low Risk</v>
      </c>
    </row>
    <row r="9293" spans="1:19">
      <c r="A9293">
        <v>9292</v>
      </c>
      <c r="B9293">
        <v>143.27000000000001</v>
      </c>
      <c r="C9293">
        <v>12</v>
      </c>
      <c r="D9293" t="s">
        <v>46</v>
      </c>
      <c r="E9293">
        <v>0</v>
      </c>
      <c r="F9293">
        <v>0</v>
      </c>
      <c r="G9293">
        <v>33</v>
      </c>
      <c r="H9293">
        <v>0</v>
      </c>
      <c r="I9293">
        <v>36</v>
      </c>
      <c r="J9293">
        <v>0</v>
      </c>
      <c r="K9293">
        <f>_xlfn.XLOOKUP(FraudData[[#This Row],[amount]],AmountRules[Amount Min],AmountRules[Risk Points],,-1)</f>
        <v>0</v>
      </c>
      <c r="L9293">
        <f>_xlfn.XLOOKUP(FraudData[[#This Row],[transaction_hour]],TimeRules[Hour Min],TimeRules[Risk Points],,-1)</f>
        <v>0</v>
      </c>
      <c r="M9293">
        <f>_xlfn.XLOOKUP(FraudData[[#This Row],[foreign_transaction]],ForeignRules[Foreign Transaction],ForeignRules[Risk Points],0)</f>
        <v>0</v>
      </c>
      <c r="N9293">
        <f>_xlfn.XLOOKUP(FraudData[[#This Row],[location_mismatch]],Table10[Location Mismatch],Table10[Risk Points],0)</f>
        <v>0</v>
      </c>
      <c r="O9293">
        <f>_xlfn.XLOOKUP(FraudData[[#This Row],[device_trust_score]],DeviceRules[Device Min],DeviceRules[Risk Points],,-1)</f>
        <v>2</v>
      </c>
      <c r="P9293">
        <f>_xlfn.XLOOKUP(FraudData[[#This Row],[velocity_last_24h]],VelocityRules[Velocity Min],VelocityRules[Risk Points],,-1)</f>
        <v>0</v>
      </c>
      <c r="Q9293">
        <f>_xlfn.XLOOKUP(FraudData[[#This Row],[merchant_category]],MerchantRules[Merchant Category],MerchantRules[Risk Points],0)</f>
        <v>0</v>
      </c>
      <c r="R9293">
        <f>SUM(FraudData[[#This Row],[Amount Risk]:[Merchant Risk]])</f>
        <v>2</v>
      </c>
      <c r="S9293" t="str" cm="1">
        <f t="array" ref="S9293">_xlfn.IFS(FraudData[[#This Row],[Fraud Risk Score]]&gt;=8,"High Risk",FraudData[[#This Row],[Fraud Risk Score]]&gt;=6,"Medium Risk",TRUE,"Low Risk")</f>
        <v>Low Risk</v>
      </c>
    </row>
    <row r="9294" spans="1:19">
      <c r="A9294">
        <v>9293</v>
      </c>
      <c r="B9294">
        <v>139.12</v>
      </c>
      <c r="C9294">
        <v>13</v>
      </c>
      <c r="D9294" t="s">
        <v>50</v>
      </c>
      <c r="E9294">
        <v>0</v>
      </c>
      <c r="F9294">
        <v>0</v>
      </c>
      <c r="G9294">
        <v>56</v>
      </c>
      <c r="H9294">
        <v>1</v>
      </c>
      <c r="I9294">
        <v>50</v>
      </c>
      <c r="J9294">
        <v>0</v>
      </c>
      <c r="K9294">
        <f>_xlfn.XLOOKUP(FraudData[[#This Row],[amount]],AmountRules[Amount Min],AmountRules[Risk Points],,-1)</f>
        <v>0</v>
      </c>
      <c r="L9294">
        <f>_xlfn.XLOOKUP(FraudData[[#This Row],[transaction_hour]],TimeRules[Hour Min],TimeRules[Risk Points],,-1)</f>
        <v>0</v>
      </c>
      <c r="M9294">
        <f>_xlfn.XLOOKUP(FraudData[[#This Row],[foreign_transaction]],ForeignRules[Foreign Transaction],ForeignRules[Risk Points],0)</f>
        <v>0</v>
      </c>
      <c r="N9294">
        <f>_xlfn.XLOOKUP(FraudData[[#This Row],[location_mismatch]],Table10[Location Mismatch],Table10[Risk Points],0)</f>
        <v>0</v>
      </c>
      <c r="O9294">
        <f>_xlfn.XLOOKUP(FraudData[[#This Row],[device_trust_score]],DeviceRules[Device Min],DeviceRules[Risk Points],,-1)</f>
        <v>1</v>
      </c>
      <c r="P9294">
        <f>_xlfn.XLOOKUP(FraudData[[#This Row],[velocity_last_24h]],VelocityRules[Velocity Min],VelocityRules[Risk Points],,-1)</f>
        <v>0</v>
      </c>
      <c r="Q9294">
        <f>_xlfn.XLOOKUP(FraudData[[#This Row],[merchant_category]],MerchantRules[Merchant Category],MerchantRules[Risk Points],0)</f>
        <v>0</v>
      </c>
      <c r="R9294">
        <f>SUM(FraudData[[#This Row],[Amount Risk]:[Merchant Risk]])</f>
        <v>1</v>
      </c>
      <c r="S9294" t="str" cm="1">
        <f t="array" ref="S9294">_xlfn.IFS(FraudData[[#This Row],[Fraud Risk Score]]&gt;=8,"High Risk",FraudData[[#This Row],[Fraud Risk Score]]&gt;=6,"Medium Risk",TRUE,"Low Risk")</f>
        <v>Low Risk</v>
      </c>
    </row>
    <row r="9295" spans="1:19">
      <c r="A9295">
        <v>9294</v>
      </c>
      <c r="B9295">
        <v>149.86000000000001</v>
      </c>
      <c r="C9295">
        <v>10</v>
      </c>
      <c r="D9295" t="s">
        <v>48</v>
      </c>
      <c r="E9295">
        <v>0</v>
      </c>
      <c r="F9295">
        <v>0</v>
      </c>
      <c r="G9295">
        <v>69</v>
      </c>
      <c r="H9295">
        <v>3</v>
      </c>
      <c r="I9295">
        <v>57</v>
      </c>
      <c r="J9295">
        <v>0</v>
      </c>
      <c r="K9295">
        <f>_xlfn.XLOOKUP(FraudData[[#This Row],[amount]],AmountRules[Amount Min],AmountRules[Risk Points],,-1)</f>
        <v>0</v>
      </c>
      <c r="L9295">
        <f>_xlfn.XLOOKUP(FraudData[[#This Row],[transaction_hour]],TimeRules[Hour Min],TimeRules[Risk Points],,-1)</f>
        <v>0</v>
      </c>
      <c r="M9295">
        <f>_xlfn.XLOOKUP(FraudData[[#This Row],[foreign_transaction]],ForeignRules[Foreign Transaction],ForeignRules[Risk Points],0)</f>
        <v>0</v>
      </c>
      <c r="N9295">
        <f>_xlfn.XLOOKUP(FraudData[[#This Row],[location_mismatch]],Table10[Location Mismatch],Table10[Risk Points],0)</f>
        <v>0</v>
      </c>
      <c r="O9295">
        <f>_xlfn.XLOOKUP(FraudData[[#This Row],[device_trust_score]],DeviceRules[Device Min],DeviceRules[Risk Points],,-1)</f>
        <v>1</v>
      </c>
      <c r="P9295">
        <f>_xlfn.XLOOKUP(FraudData[[#This Row],[velocity_last_24h]],VelocityRules[Velocity Min],VelocityRules[Risk Points],,-1)</f>
        <v>0</v>
      </c>
      <c r="Q9295">
        <f>_xlfn.XLOOKUP(FraudData[[#This Row],[merchant_category]],MerchantRules[Merchant Category],MerchantRules[Risk Points],0)</f>
        <v>0</v>
      </c>
      <c r="R9295">
        <f>SUM(FraudData[[#This Row],[Amount Risk]:[Merchant Risk]])</f>
        <v>1</v>
      </c>
      <c r="S9295" t="str" cm="1">
        <f t="array" ref="S9295">_xlfn.IFS(FraudData[[#This Row],[Fraud Risk Score]]&gt;=8,"High Risk",FraudData[[#This Row],[Fraud Risk Score]]&gt;=6,"Medium Risk",TRUE,"Low Risk")</f>
        <v>Low Risk</v>
      </c>
    </row>
    <row r="9296" spans="1:19">
      <c r="A9296">
        <v>9295</v>
      </c>
      <c r="B9296">
        <v>534.63</v>
      </c>
      <c r="C9296">
        <v>9</v>
      </c>
      <c r="D9296" t="s">
        <v>50</v>
      </c>
      <c r="E9296">
        <v>0</v>
      </c>
      <c r="F9296">
        <v>0</v>
      </c>
      <c r="G9296">
        <v>81</v>
      </c>
      <c r="H9296">
        <v>1</v>
      </c>
      <c r="I9296">
        <v>40</v>
      </c>
      <c r="J9296">
        <v>0</v>
      </c>
      <c r="K9296">
        <f>_xlfn.XLOOKUP(FraudData[[#This Row],[amount]],AmountRules[Amount Min],AmountRules[Risk Points],,-1)</f>
        <v>1</v>
      </c>
      <c r="L9296">
        <f>_xlfn.XLOOKUP(FraudData[[#This Row],[transaction_hour]],TimeRules[Hour Min],TimeRules[Risk Points],,-1)</f>
        <v>0</v>
      </c>
      <c r="M9296">
        <f>_xlfn.XLOOKUP(FraudData[[#This Row],[foreign_transaction]],ForeignRules[Foreign Transaction],ForeignRules[Risk Points],0)</f>
        <v>0</v>
      </c>
      <c r="N9296">
        <f>_xlfn.XLOOKUP(FraudData[[#This Row],[location_mismatch]],Table10[Location Mismatch],Table10[Risk Points],0)</f>
        <v>0</v>
      </c>
      <c r="O9296">
        <f>_xlfn.XLOOKUP(FraudData[[#This Row],[device_trust_score]],DeviceRules[Device Min],DeviceRules[Risk Points],,-1)</f>
        <v>0</v>
      </c>
      <c r="P9296">
        <f>_xlfn.XLOOKUP(FraudData[[#This Row],[velocity_last_24h]],VelocityRules[Velocity Min],VelocityRules[Risk Points],,-1)</f>
        <v>0</v>
      </c>
      <c r="Q9296">
        <f>_xlfn.XLOOKUP(FraudData[[#This Row],[merchant_category]],MerchantRules[Merchant Category],MerchantRules[Risk Points],0)</f>
        <v>0</v>
      </c>
      <c r="R9296">
        <f>SUM(FraudData[[#This Row],[Amount Risk]:[Merchant Risk]])</f>
        <v>1</v>
      </c>
      <c r="S9296" t="str" cm="1">
        <f t="array" ref="S9296">_xlfn.IFS(FraudData[[#This Row],[Fraud Risk Score]]&gt;=8,"High Risk",FraudData[[#This Row],[Fraud Risk Score]]&gt;=6,"Medium Risk",TRUE,"Low Risk")</f>
        <v>Low Risk</v>
      </c>
    </row>
    <row r="9297" spans="1:19">
      <c r="A9297">
        <v>9296</v>
      </c>
      <c r="B9297">
        <v>418.55</v>
      </c>
      <c r="C9297">
        <v>6</v>
      </c>
      <c r="D9297" t="s">
        <v>49</v>
      </c>
      <c r="E9297">
        <v>0</v>
      </c>
      <c r="F9297">
        <v>0</v>
      </c>
      <c r="G9297">
        <v>45</v>
      </c>
      <c r="H9297">
        <v>2</v>
      </c>
      <c r="I9297">
        <v>69</v>
      </c>
      <c r="J9297">
        <v>0</v>
      </c>
      <c r="K9297">
        <f>_xlfn.XLOOKUP(FraudData[[#This Row],[amount]],AmountRules[Amount Min],AmountRules[Risk Points],,-1)</f>
        <v>0</v>
      </c>
      <c r="L9297">
        <f>_xlfn.XLOOKUP(FraudData[[#This Row],[transaction_hour]],TimeRules[Hour Min],TimeRules[Risk Points],,-1)</f>
        <v>0</v>
      </c>
      <c r="M9297">
        <f>_xlfn.XLOOKUP(FraudData[[#This Row],[foreign_transaction]],ForeignRules[Foreign Transaction],ForeignRules[Risk Points],0)</f>
        <v>0</v>
      </c>
      <c r="N9297">
        <f>_xlfn.XLOOKUP(FraudData[[#This Row],[location_mismatch]],Table10[Location Mismatch],Table10[Risk Points],0)</f>
        <v>0</v>
      </c>
      <c r="O9297">
        <f>_xlfn.XLOOKUP(FraudData[[#This Row],[device_trust_score]],DeviceRules[Device Min],DeviceRules[Risk Points],,-1)</f>
        <v>2</v>
      </c>
      <c r="P9297">
        <f>_xlfn.XLOOKUP(FraudData[[#This Row],[velocity_last_24h]],VelocityRules[Velocity Min],VelocityRules[Risk Points],,-1)</f>
        <v>0</v>
      </c>
      <c r="Q9297">
        <f>_xlfn.XLOOKUP(FraudData[[#This Row],[merchant_category]],MerchantRules[Merchant Category],MerchantRules[Risk Points],0)</f>
        <v>1</v>
      </c>
      <c r="R9297">
        <f>SUM(FraudData[[#This Row],[Amount Risk]:[Merchant Risk]])</f>
        <v>3</v>
      </c>
      <c r="S9297" t="str" cm="1">
        <f t="array" ref="S9297">_xlfn.IFS(FraudData[[#This Row],[Fraud Risk Score]]&gt;=8,"High Risk",FraudData[[#This Row],[Fraud Risk Score]]&gt;=6,"Medium Risk",TRUE,"Low Risk")</f>
        <v>Low Risk</v>
      </c>
    </row>
    <row r="9298" spans="1:19">
      <c r="A9298">
        <v>9297</v>
      </c>
      <c r="B9298">
        <v>375.33</v>
      </c>
      <c r="C9298">
        <v>9</v>
      </c>
      <c r="D9298" t="s">
        <v>47</v>
      </c>
      <c r="E9298">
        <v>0</v>
      </c>
      <c r="F9298">
        <v>0</v>
      </c>
      <c r="G9298">
        <v>47</v>
      </c>
      <c r="H9298">
        <v>2</v>
      </c>
      <c r="I9298">
        <v>66</v>
      </c>
      <c r="J9298">
        <v>0</v>
      </c>
      <c r="K9298">
        <f>_xlfn.XLOOKUP(FraudData[[#This Row],[amount]],AmountRules[Amount Min],AmountRules[Risk Points],,-1)</f>
        <v>0</v>
      </c>
      <c r="L9298">
        <f>_xlfn.XLOOKUP(FraudData[[#This Row],[transaction_hour]],TimeRules[Hour Min],TimeRules[Risk Points],,-1)</f>
        <v>0</v>
      </c>
      <c r="M9298">
        <f>_xlfn.XLOOKUP(FraudData[[#This Row],[foreign_transaction]],ForeignRules[Foreign Transaction],ForeignRules[Risk Points],0)</f>
        <v>0</v>
      </c>
      <c r="N9298">
        <f>_xlfn.XLOOKUP(FraudData[[#This Row],[location_mismatch]],Table10[Location Mismatch],Table10[Risk Points],0)</f>
        <v>0</v>
      </c>
      <c r="O9298">
        <f>_xlfn.XLOOKUP(FraudData[[#This Row],[device_trust_score]],DeviceRules[Device Min],DeviceRules[Risk Points],,-1)</f>
        <v>2</v>
      </c>
      <c r="P9298">
        <f>_xlfn.XLOOKUP(FraudData[[#This Row],[velocity_last_24h]],VelocityRules[Velocity Min],VelocityRules[Risk Points],,-1)</f>
        <v>0</v>
      </c>
      <c r="Q9298">
        <f>_xlfn.XLOOKUP(FraudData[[#This Row],[merchant_category]],MerchantRules[Merchant Category],MerchantRules[Risk Points],0)</f>
        <v>0</v>
      </c>
      <c r="R9298">
        <f>SUM(FraudData[[#This Row],[Amount Risk]:[Merchant Risk]])</f>
        <v>2</v>
      </c>
      <c r="S9298" t="str" cm="1">
        <f t="array" ref="S9298">_xlfn.IFS(FraudData[[#This Row],[Fraud Risk Score]]&gt;=8,"High Risk",FraudData[[#This Row],[Fraud Risk Score]]&gt;=6,"Medium Risk",TRUE,"Low Risk")</f>
        <v>Low Risk</v>
      </c>
    </row>
    <row r="9299" spans="1:19">
      <c r="A9299">
        <v>9298</v>
      </c>
      <c r="B9299">
        <v>290.98</v>
      </c>
      <c r="C9299">
        <v>23</v>
      </c>
      <c r="D9299" t="s">
        <v>49</v>
      </c>
      <c r="E9299">
        <v>0</v>
      </c>
      <c r="F9299">
        <v>1</v>
      </c>
      <c r="G9299">
        <v>50</v>
      </c>
      <c r="H9299">
        <v>4</v>
      </c>
      <c r="I9299">
        <v>56</v>
      </c>
      <c r="J9299">
        <v>0</v>
      </c>
      <c r="K9299">
        <f>_xlfn.XLOOKUP(FraudData[[#This Row],[amount]],AmountRules[Amount Min],AmountRules[Risk Points],,-1)</f>
        <v>0</v>
      </c>
      <c r="L9299">
        <f>_xlfn.XLOOKUP(FraudData[[#This Row],[transaction_hour]],TimeRules[Hour Min],TimeRules[Risk Points],,-1)</f>
        <v>1</v>
      </c>
      <c r="M9299">
        <f>_xlfn.XLOOKUP(FraudData[[#This Row],[foreign_transaction]],ForeignRules[Foreign Transaction],ForeignRules[Risk Points],0)</f>
        <v>0</v>
      </c>
      <c r="N9299">
        <f>_xlfn.XLOOKUP(FraudData[[#This Row],[location_mismatch]],Table10[Location Mismatch],Table10[Risk Points],0)</f>
        <v>3</v>
      </c>
      <c r="O9299">
        <f>_xlfn.XLOOKUP(FraudData[[#This Row],[device_trust_score]],DeviceRules[Device Min],DeviceRules[Risk Points],,-1)</f>
        <v>1</v>
      </c>
      <c r="P9299">
        <f>_xlfn.XLOOKUP(FraudData[[#This Row],[velocity_last_24h]],VelocityRules[Velocity Min],VelocityRules[Risk Points],,-1)</f>
        <v>0</v>
      </c>
      <c r="Q9299">
        <f>_xlfn.XLOOKUP(FraudData[[#This Row],[merchant_category]],MerchantRules[Merchant Category],MerchantRules[Risk Points],0)</f>
        <v>1</v>
      </c>
      <c r="R9299">
        <f>SUM(FraudData[[#This Row],[Amount Risk]:[Merchant Risk]])</f>
        <v>6</v>
      </c>
      <c r="S9299" t="str" cm="1">
        <f t="array" ref="S9299">_xlfn.IFS(FraudData[[#This Row],[Fraud Risk Score]]&gt;=8,"High Risk",FraudData[[#This Row],[Fraud Risk Score]]&gt;=6,"Medium Risk",TRUE,"Low Risk")</f>
        <v>Medium Risk</v>
      </c>
    </row>
    <row r="9300" spans="1:19">
      <c r="A9300">
        <v>9299</v>
      </c>
      <c r="B9300">
        <v>517</v>
      </c>
      <c r="C9300">
        <v>0</v>
      </c>
      <c r="D9300" t="s">
        <v>47</v>
      </c>
      <c r="E9300">
        <v>0</v>
      </c>
      <c r="F9300">
        <v>0</v>
      </c>
      <c r="G9300">
        <v>96</v>
      </c>
      <c r="H9300">
        <v>4</v>
      </c>
      <c r="I9300">
        <v>52</v>
      </c>
      <c r="J9300">
        <v>0</v>
      </c>
      <c r="K9300">
        <f>_xlfn.XLOOKUP(FraudData[[#This Row],[amount]],AmountRules[Amount Min],AmountRules[Risk Points],,-1)</f>
        <v>1</v>
      </c>
      <c r="L9300">
        <f>_xlfn.XLOOKUP(FraudData[[#This Row],[transaction_hour]],TimeRules[Hour Min],TimeRules[Risk Points],,-1)</f>
        <v>3</v>
      </c>
      <c r="M9300">
        <f>_xlfn.XLOOKUP(FraudData[[#This Row],[foreign_transaction]],ForeignRules[Foreign Transaction],ForeignRules[Risk Points],0)</f>
        <v>0</v>
      </c>
      <c r="N9300">
        <f>_xlfn.XLOOKUP(FraudData[[#This Row],[location_mismatch]],Table10[Location Mismatch],Table10[Risk Points],0)</f>
        <v>0</v>
      </c>
      <c r="O9300">
        <f>_xlfn.XLOOKUP(FraudData[[#This Row],[device_trust_score]],DeviceRules[Device Min],DeviceRules[Risk Points],,-1)</f>
        <v>0</v>
      </c>
      <c r="P9300">
        <f>_xlfn.XLOOKUP(FraudData[[#This Row],[velocity_last_24h]],VelocityRules[Velocity Min],VelocityRules[Risk Points],,-1)</f>
        <v>0</v>
      </c>
      <c r="Q9300">
        <f>_xlfn.XLOOKUP(FraudData[[#This Row],[merchant_category]],MerchantRules[Merchant Category],MerchantRules[Risk Points],0)</f>
        <v>0</v>
      </c>
      <c r="R9300">
        <f>SUM(FraudData[[#This Row],[Amount Risk]:[Merchant Risk]])</f>
        <v>4</v>
      </c>
      <c r="S9300" t="str" cm="1">
        <f t="array" ref="S9300">_xlfn.IFS(FraudData[[#This Row],[Fraud Risk Score]]&gt;=8,"High Risk",FraudData[[#This Row],[Fraud Risk Score]]&gt;=6,"Medium Risk",TRUE,"Low Risk")</f>
        <v>Low Risk</v>
      </c>
    </row>
    <row r="9301" spans="1:19">
      <c r="A9301">
        <v>9300</v>
      </c>
      <c r="B9301">
        <v>18.66</v>
      </c>
      <c r="C9301">
        <v>13</v>
      </c>
      <c r="D9301" t="s">
        <v>48</v>
      </c>
      <c r="E9301">
        <v>0</v>
      </c>
      <c r="F9301">
        <v>0</v>
      </c>
      <c r="G9301">
        <v>54</v>
      </c>
      <c r="H9301">
        <v>3</v>
      </c>
      <c r="I9301">
        <v>45</v>
      </c>
      <c r="J9301">
        <v>0</v>
      </c>
      <c r="K9301">
        <f>_xlfn.XLOOKUP(FraudData[[#This Row],[amount]],AmountRules[Amount Min],AmountRules[Risk Points],,-1)</f>
        <v>0</v>
      </c>
      <c r="L9301">
        <f>_xlfn.XLOOKUP(FraudData[[#This Row],[transaction_hour]],TimeRules[Hour Min],TimeRules[Risk Points],,-1)</f>
        <v>0</v>
      </c>
      <c r="M9301">
        <f>_xlfn.XLOOKUP(FraudData[[#This Row],[foreign_transaction]],ForeignRules[Foreign Transaction],ForeignRules[Risk Points],0)</f>
        <v>0</v>
      </c>
      <c r="N9301">
        <f>_xlfn.XLOOKUP(FraudData[[#This Row],[location_mismatch]],Table10[Location Mismatch],Table10[Risk Points],0)</f>
        <v>0</v>
      </c>
      <c r="O9301">
        <f>_xlfn.XLOOKUP(FraudData[[#This Row],[device_trust_score]],DeviceRules[Device Min],DeviceRules[Risk Points],,-1)</f>
        <v>1</v>
      </c>
      <c r="P9301">
        <f>_xlfn.XLOOKUP(FraudData[[#This Row],[velocity_last_24h]],VelocityRules[Velocity Min],VelocityRules[Risk Points],,-1)</f>
        <v>0</v>
      </c>
      <c r="Q9301">
        <f>_xlfn.XLOOKUP(FraudData[[#This Row],[merchant_category]],MerchantRules[Merchant Category],MerchantRules[Risk Points],0)</f>
        <v>0</v>
      </c>
      <c r="R9301">
        <f>SUM(FraudData[[#This Row],[Amount Risk]:[Merchant Risk]])</f>
        <v>1</v>
      </c>
      <c r="S9301" t="str" cm="1">
        <f t="array" ref="S9301">_xlfn.IFS(FraudData[[#This Row],[Fraud Risk Score]]&gt;=8,"High Risk",FraudData[[#This Row],[Fraud Risk Score]]&gt;=6,"Medium Risk",TRUE,"Low Risk")</f>
        <v>Low Risk</v>
      </c>
    </row>
    <row r="9302" spans="1:19">
      <c r="A9302">
        <v>9301</v>
      </c>
      <c r="B9302">
        <v>55.45</v>
      </c>
      <c r="C9302">
        <v>2</v>
      </c>
      <c r="D9302" t="s">
        <v>47</v>
      </c>
      <c r="E9302">
        <v>0</v>
      </c>
      <c r="F9302">
        <v>0</v>
      </c>
      <c r="G9302">
        <v>93</v>
      </c>
      <c r="H9302">
        <v>3</v>
      </c>
      <c r="I9302">
        <v>65</v>
      </c>
      <c r="J9302">
        <v>0</v>
      </c>
      <c r="K9302">
        <f>_xlfn.XLOOKUP(FraudData[[#This Row],[amount]],AmountRules[Amount Min],AmountRules[Risk Points],,-1)</f>
        <v>0</v>
      </c>
      <c r="L9302">
        <f>_xlfn.XLOOKUP(FraudData[[#This Row],[transaction_hour]],TimeRules[Hour Min],TimeRules[Risk Points],,-1)</f>
        <v>3</v>
      </c>
      <c r="M9302">
        <f>_xlfn.XLOOKUP(FraudData[[#This Row],[foreign_transaction]],ForeignRules[Foreign Transaction],ForeignRules[Risk Points],0)</f>
        <v>0</v>
      </c>
      <c r="N9302">
        <f>_xlfn.XLOOKUP(FraudData[[#This Row],[location_mismatch]],Table10[Location Mismatch],Table10[Risk Points],0)</f>
        <v>0</v>
      </c>
      <c r="O9302">
        <f>_xlfn.XLOOKUP(FraudData[[#This Row],[device_trust_score]],DeviceRules[Device Min],DeviceRules[Risk Points],,-1)</f>
        <v>0</v>
      </c>
      <c r="P9302">
        <f>_xlfn.XLOOKUP(FraudData[[#This Row],[velocity_last_24h]],VelocityRules[Velocity Min],VelocityRules[Risk Points],,-1)</f>
        <v>0</v>
      </c>
      <c r="Q9302">
        <f>_xlfn.XLOOKUP(FraudData[[#This Row],[merchant_category]],MerchantRules[Merchant Category],MerchantRules[Risk Points],0)</f>
        <v>0</v>
      </c>
      <c r="R9302">
        <f>SUM(FraudData[[#This Row],[Amount Risk]:[Merchant Risk]])</f>
        <v>3</v>
      </c>
      <c r="S9302" t="str" cm="1">
        <f t="array" ref="S9302">_xlfn.IFS(FraudData[[#This Row],[Fraud Risk Score]]&gt;=8,"High Risk",FraudData[[#This Row],[Fraud Risk Score]]&gt;=6,"Medium Risk",TRUE,"Low Risk")</f>
        <v>Low Risk</v>
      </c>
    </row>
    <row r="9303" spans="1:19">
      <c r="A9303">
        <v>9302</v>
      </c>
      <c r="B9303">
        <v>123</v>
      </c>
      <c r="C9303">
        <v>12</v>
      </c>
      <c r="D9303" t="s">
        <v>47</v>
      </c>
      <c r="E9303">
        <v>0</v>
      </c>
      <c r="F9303">
        <v>0</v>
      </c>
      <c r="G9303">
        <v>48</v>
      </c>
      <c r="H9303">
        <v>1</v>
      </c>
      <c r="I9303">
        <v>54</v>
      </c>
      <c r="J9303">
        <v>0</v>
      </c>
      <c r="K9303">
        <f>_xlfn.XLOOKUP(FraudData[[#This Row],[amount]],AmountRules[Amount Min],AmountRules[Risk Points],,-1)</f>
        <v>0</v>
      </c>
      <c r="L9303">
        <f>_xlfn.XLOOKUP(FraudData[[#This Row],[transaction_hour]],TimeRules[Hour Min],TimeRules[Risk Points],,-1)</f>
        <v>0</v>
      </c>
      <c r="M9303">
        <f>_xlfn.XLOOKUP(FraudData[[#This Row],[foreign_transaction]],ForeignRules[Foreign Transaction],ForeignRules[Risk Points],0)</f>
        <v>0</v>
      </c>
      <c r="N9303">
        <f>_xlfn.XLOOKUP(FraudData[[#This Row],[location_mismatch]],Table10[Location Mismatch],Table10[Risk Points],0)</f>
        <v>0</v>
      </c>
      <c r="O9303">
        <f>_xlfn.XLOOKUP(FraudData[[#This Row],[device_trust_score]],DeviceRules[Device Min],DeviceRules[Risk Points],,-1)</f>
        <v>2</v>
      </c>
      <c r="P9303">
        <f>_xlfn.XLOOKUP(FraudData[[#This Row],[velocity_last_24h]],VelocityRules[Velocity Min],VelocityRules[Risk Points],,-1)</f>
        <v>0</v>
      </c>
      <c r="Q9303">
        <f>_xlfn.XLOOKUP(FraudData[[#This Row],[merchant_category]],MerchantRules[Merchant Category],MerchantRules[Risk Points],0)</f>
        <v>0</v>
      </c>
      <c r="R9303">
        <f>SUM(FraudData[[#This Row],[Amount Risk]:[Merchant Risk]])</f>
        <v>2</v>
      </c>
      <c r="S9303" t="str" cm="1">
        <f t="array" ref="S9303">_xlfn.IFS(FraudData[[#This Row],[Fraud Risk Score]]&gt;=8,"High Risk",FraudData[[#This Row],[Fraud Risk Score]]&gt;=6,"Medium Risk",TRUE,"Low Risk")</f>
        <v>Low Risk</v>
      </c>
    </row>
    <row r="9304" spans="1:19">
      <c r="A9304">
        <v>9303</v>
      </c>
      <c r="B9304">
        <v>337.37</v>
      </c>
      <c r="C9304">
        <v>1</v>
      </c>
      <c r="D9304" t="s">
        <v>46</v>
      </c>
      <c r="E9304">
        <v>0</v>
      </c>
      <c r="F9304">
        <v>0</v>
      </c>
      <c r="G9304">
        <v>98</v>
      </c>
      <c r="H9304">
        <v>1</v>
      </c>
      <c r="I9304">
        <v>58</v>
      </c>
      <c r="J9304">
        <v>0</v>
      </c>
      <c r="K9304">
        <f>_xlfn.XLOOKUP(FraudData[[#This Row],[amount]],AmountRules[Amount Min],AmountRules[Risk Points],,-1)</f>
        <v>0</v>
      </c>
      <c r="L9304">
        <f>_xlfn.XLOOKUP(FraudData[[#This Row],[transaction_hour]],TimeRules[Hour Min],TimeRules[Risk Points],,-1)</f>
        <v>3</v>
      </c>
      <c r="M9304">
        <f>_xlfn.XLOOKUP(FraudData[[#This Row],[foreign_transaction]],ForeignRules[Foreign Transaction],ForeignRules[Risk Points],0)</f>
        <v>0</v>
      </c>
      <c r="N9304">
        <f>_xlfn.XLOOKUP(FraudData[[#This Row],[location_mismatch]],Table10[Location Mismatch],Table10[Risk Points],0)</f>
        <v>0</v>
      </c>
      <c r="O9304">
        <f>_xlfn.XLOOKUP(FraudData[[#This Row],[device_trust_score]],DeviceRules[Device Min],DeviceRules[Risk Points],,-1)</f>
        <v>0</v>
      </c>
      <c r="P9304">
        <f>_xlfn.XLOOKUP(FraudData[[#This Row],[velocity_last_24h]],VelocityRules[Velocity Min],VelocityRules[Risk Points],,-1)</f>
        <v>0</v>
      </c>
      <c r="Q9304">
        <f>_xlfn.XLOOKUP(FraudData[[#This Row],[merchant_category]],MerchantRules[Merchant Category],MerchantRules[Risk Points],0)</f>
        <v>0</v>
      </c>
      <c r="R9304">
        <f>SUM(FraudData[[#This Row],[Amount Risk]:[Merchant Risk]])</f>
        <v>3</v>
      </c>
      <c r="S9304" t="str" cm="1">
        <f t="array" ref="S9304">_xlfn.IFS(FraudData[[#This Row],[Fraud Risk Score]]&gt;=8,"High Risk",FraudData[[#This Row],[Fraud Risk Score]]&gt;=6,"Medium Risk",TRUE,"Low Risk")</f>
        <v>Low Risk</v>
      </c>
    </row>
    <row r="9305" spans="1:19">
      <c r="A9305">
        <v>9304</v>
      </c>
      <c r="B9305">
        <v>126.64</v>
      </c>
      <c r="C9305">
        <v>16</v>
      </c>
      <c r="D9305" t="s">
        <v>47</v>
      </c>
      <c r="E9305">
        <v>0</v>
      </c>
      <c r="F9305">
        <v>0</v>
      </c>
      <c r="G9305">
        <v>88</v>
      </c>
      <c r="H9305">
        <v>1</v>
      </c>
      <c r="I9305">
        <v>20</v>
      </c>
      <c r="J9305">
        <v>0</v>
      </c>
      <c r="K9305">
        <f>_xlfn.XLOOKUP(FraudData[[#This Row],[amount]],AmountRules[Amount Min],AmountRules[Risk Points],,-1)</f>
        <v>0</v>
      </c>
      <c r="L9305">
        <f>_xlfn.XLOOKUP(FraudData[[#This Row],[transaction_hour]],TimeRules[Hour Min],TimeRules[Risk Points],,-1)</f>
        <v>0</v>
      </c>
      <c r="M9305">
        <f>_xlfn.XLOOKUP(FraudData[[#This Row],[foreign_transaction]],ForeignRules[Foreign Transaction],ForeignRules[Risk Points],0)</f>
        <v>0</v>
      </c>
      <c r="N9305">
        <f>_xlfn.XLOOKUP(FraudData[[#This Row],[location_mismatch]],Table10[Location Mismatch],Table10[Risk Points],0)</f>
        <v>0</v>
      </c>
      <c r="O9305">
        <f>_xlfn.XLOOKUP(FraudData[[#This Row],[device_trust_score]],DeviceRules[Device Min],DeviceRules[Risk Points],,-1)</f>
        <v>0</v>
      </c>
      <c r="P9305">
        <f>_xlfn.XLOOKUP(FraudData[[#This Row],[velocity_last_24h]],VelocityRules[Velocity Min],VelocityRules[Risk Points],,-1)</f>
        <v>0</v>
      </c>
      <c r="Q9305">
        <f>_xlfn.XLOOKUP(FraudData[[#This Row],[merchant_category]],MerchantRules[Merchant Category],MerchantRules[Risk Points],0)</f>
        <v>0</v>
      </c>
      <c r="R9305">
        <f>SUM(FraudData[[#This Row],[Amount Risk]:[Merchant Risk]])</f>
        <v>0</v>
      </c>
      <c r="S9305" t="str" cm="1">
        <f t="array" ref="S9305">_xlfn.IFS(FraudData[[#This Row],[Fraud Risk Score]]&gt;=8,"High Risk",FraudData[[#This Row],[Fraud Risk Score]]&gt;=6,"Medium Risk",TRUE,"Low Risk")</f>
        <v>Low Risk</v>
      </c>
    </row>
    <row r="9306" spans="1:19">
      <c r="A9306">
        <v>9305</v>
      </c>
      <c r="B9306">
        <v>248.12</v>
      </c>
      <c r="C9306">
        <v>20</v>
      </c>
      <c r="D9306" t="s">
        <v>46</v>
      </c>
      <c r="E9306">
        <v>0</v>
      </c>
      <c r="F9306">
        <v>0</v>
      </c>
      <c r="G9306">
        <v>59</v>
      </c>
      <c r="H9306">
        <v>1</v>
      </c>
      <c r="I9306">
        <v>61</v>
      </c>
      <c r="J9306">
        <v>0</v>
      </c>
      <c r="K9306">
        <f>_xlfn.XLOOKUP(FraudData[[#This Row],[amount]],AmountRules[Amount Min],AmountRules[Risk Points],,-1)</f>
        <v>0</v>
      </c>
      <c r="L9306">
        <f>_xlfn.XLOOKUP(FraudData[[#This Row],[transaction_hour]],TimeRules[Hour Min],TimeRules[Risk Points],,-1)</f>
        <v>0</v>
      </c>
      <c r="M9306">
        <f>_xlfn.XLOOKUP(FraudData[[#This Row],[foreign_transaction]],ForeignRules[Foreign Transaction],ForeignRules[Risk Points],0)</f>
        <v>0</v>
      </c>
      <c r="N9306">
        <f>_xlfn.XLOOKUP(FraudData[[#This Row],[location_mismatch]],Table10[Location Mismatch],Table10[Risk Points],0)</f>
        <v>0</v>
      </c>
      <c r="O9306">
        <f>_xlfn.XLOOKUP(FraudData[[#This Row],[device_trust_score]],DeviceRules[Device Min],DeviceRules[Risk Points],,-1)</f>
        <v>1</v>
      </c>
      <c r="P9306">
        <f>_xlfn.XLOOKUP(FraudData[[#This Row],[velocity_last_24h]],VelocityRules[Velocity Min],VelocityRules[Risk Points],,-1)</f>
        <v>0</v>
      </c>
      <c r="Q9306">
        <f>_xlfn.XLOOKUP(FraudData[[#This Row],[merchant_category]],MerchantRules[Merchant Category],MerchantRules[Risk Points],0)</f>
        <v>0</v>
      </c>
      <c r="R9306">
        <f>SUM(FraudData[[#This Row],[Amount Risk]:[Merchant Risk]])</f>
        <v>1</v>
      </c>
      <c r="S9306" t="str" cm="1">
        <f t="array" ref="S9306">_xlfn.IFS(FraudData[[#This Row],[Fraud Risk Score]]&gt;=8,"High Risk",FraudData[[#This Row],[Fraud Risk Score]]&gt;=6,"Medium Risk",TRUE,"Low Risk")</f>
        <v>Low Risk</v>
      </c>
    </row>
    <row r="9307" spans="1:19">
      <c r="A9307">
        <v>9306</v>
      </c>
      <c r="B9307">
        <v>26.93</v>
      </c>
      <c r="C9307">
        <v>2</v>
      </c>
      <c r="D9307" t="s">
        <v>47</v>
      </c>
      <c r="E9307">
        <v>0</v>
      </c>
      <c r="F9307">
        <v>0</v>
      </c>
      <c r="G9307">
        <v>46</v>
      </c>
      <c r="H9307">
        <v>1</v>
      </c>
      <c r="I9307">
        <v>67</v>
      </c>
      <c r="J9307">
        <v>0</v>
      </c>
      <c r="K9307">
        <f>_xlfn.XLOOKUP(FraudData[[#This Row],[amount]],AmountRules[Amount Min],AmountRules[Risk Points],,-1)</f>
        <v>0</v>
      </c>
      <c r="L9307">
        <f>_xlfn.XLOOKUP(FraudData[[#This Row],[transaction_hour]],TimeRules[Hour Min],TimeRules[Risk Points],,-1)</f>
        <v>3</v>
      </c>
      <c r="M9307">
        <f>_xlfn.XLOOKUP(FraudData[[#This Row],[foreign_transaction]],ForeignRules[Foreign Transaction],ForeignRules[Risk Points],0)</f>
        <v>0</v>
      </c>
      <c r="N9307">
        <f>_xlfn.XLOOKUP(FraudData[[#This Row],[location_mismatch]],Table10[Location Mismatch],Table10[Risk Points],0)</f>
        <v>0</v>
      </c>
      <c r="O9307">
        <f>_xlfn.XLOOKUP(FraudData[[#This Row],[device_trust_score]],DeviceRules[Device Min],DeviceRules[Risk Points],,-1)</f>
        <v>2</v>
      </c>
      <c r="P9307">
        <f>_xlfn.XLOOKUP(FraudData[[#This Row],[velocity_last_24h]],VelocityRules[Velocity Min],VelocityRules[Risk Points],,-1)</f>
        <v>0</v>
      </c>
      <c r="Q9307">
        <f>_xlfn.XLOOKUP(FraudData[[#This Row],[merchant_category]],MerchantRules[Merchant Category],MerchantRules[Risk Points],0)</f>
        <v>0</v>
      </c>
      <c r="R9307">
        <f>SUM(FraudData[[#This Row],[Amount Risk]:[Merchant Risk]])</f>
        <v>5</v>
      </c>
      <c r="S9307" t="str" cm="1">
        <f t="array" ref="S9307">_xlfn.IFS(FraudData[[#This Row],[Fraud Risk Score]]&gt;=8,"High Risk",FraudData[[#This Row],[Fraud Risk Score]]&gt;=6,"Medium Risk",TRUE,"Low Risk")</f>
        <v>Low Risk</v>
      </c>
    </row>
    <row r="9308" spans="1:19">
      <c r="A9308">
        <v>9307</v>
      </c>
      <c r="B9308">
        <v>52.36</v>
      </c>
      <c r="C9308">
        <v>14</v>
      </c>
      <c r="D9308" t="s">
        <v>46</v>
      </c>
      <c r="E9308">
        <v>1</v>
      </c>
      <c r="F9308">
        <v>0</v>
      </c>
      <c r="G9308">
        <v>63</v>
      </c>
      <c r="H9308">
        <v>2</v>
      </c>
      <c r="I9308">
        <v>29</v>
      </c>
      <c r="J9308">
        <v>0</v>
      </c>
      <c r="K9308">
        <f>_xlfn.XLOOKUP(FraudData[[#This Row],[amount]],AmountRules[Amount Min],AmountRules[Risk Points],,-1)</f>
        <v>0</v>
      </c>
      <c r="L9308">
        <f>_xlfn.XLOOKUP(FraudData[[#This Row],[transaction_hour]],TimeRules[Hour Min],TimeRules[Risk Points],,-1)</f>
        <v>0</v>
      </c>
      <c r="M9308">
        <f>_xlfn.XLOOKUP(FraudData[[#This Row],[foreign_transaction]],ForeignRules[Foreign Transaction],ForeignRules[Risk Points],0)</f>
        <v>3</v>
      </c>
      <c r="N9308">
        <f>_xlfn.XLOOKUP(FraudData[[#This Row],[location_mismatch]],Table10[Location Mismatch],Table10[Risk Points],0)</f>
        <v>0</v>
      </c>
      <c r="O9308">
        <f>_xlfn.XLOOKUP(FraudData[[#This Row],[device_trust_score]],DeviceRules[Device Min],DeviceRules[Risk Points],,-1)</f>
        <v>1</v>
      </c>
      <c r="P9308">
        <f>_xlfn.XLOOKUP(FraudData[[#This Row],[velocity_last_24h]],VelocityRules[Velocity Min],VelocityRules[Risk Points],,-1)</f>
        <v>0</v>
      </c>
      <c r="Q9308">
        <f>_xlfn.XLOOKUP(FraudData[[#This Row],[merchant_category]],MerchantRules[Merchant Category],MerchantRules[Risk Points],0)</f>
        <v>0</v>
      </c>
      <c r="R9308">
        <f>SUM(FraudData[[#This Row],[Amount Risk]:[Merchant Risk]])</f>
        <v>4</v>
      </c>
      <c r="S9308" t="str" cm="1">
        <f t="array" ref="S9308">_xlfn.IFS(FraudData[[#This Row],[Fraud Risk Score]]&gt;=8,"High Risk",FraudData[[#This Row],[Fraud Risk Score]]&gt;=6,"Medium Risk",TRUE,"Low Risk")</f>
        <v>Low Risk</v>
      </c>
    </row>
    <row r="9309" spans="1:19">
      <c r="A9309">
        <v>9308</v>
      </c>
      <c r="B9309">
        <v>236.87</v>
      </c>
      <c r="C9309">
        <v>7</v>
      </c>
      <c r="D9309" t="s">
        <v>48</v>
      </c>
      <c r="E9309">
        <v>0</v>
      </c>
      <c r="F9309">
        <v>0</v>
      </c>
      <c r="G9309">
        <v>79</v>
      </c>
      <c r="H9309">
        <v>2</v>
      </c>
      <c r="I9309">
        <v>25</v>
      </c>
      <c r="J9309">
        <v>0</v>
      </c>
      <c r="K9309">
        <f>_xlfn.XLOOKUP(FraudData[[#This Row],[amount]],AmountRules[Amount Min],AmountRules[Risk Points],,-1)</f>
        <v>0</v>
      </c>
      <c r="L9309">
        <f>_xlfn.XLOOKUP(FraudData[[#This Row],[transaction_hour]],TimeRules[Hour Min],TimeRules[Risk Points],,-1)</f>
        <v>0</v>
      </c>
      <c r="M9309">
        <f>_xlfn.XLOOKUP(FraudData[[#This Row],[foreign_transaction]],ForeignRules[Foreign Transaction],ForeignRules[Risk Points],0)</f>
        <v>0</v>
      </c>
      <c r="N9309">
        <f>_xlfn.XLOOKUP(FraudData[[#This Row],[location_mismatch]],Table10[Location Mismatch],Table10[Risk Points],0)</f>
        <v>0</v>
      </c>
      <c r="O9309">
        <f>_xlfn.XLOOKUP(FraudData[[#This Row],[device_trust_score]],DeviceRules[Device Min],DeviceRules[Risk Points],,-1)</f>
        <v>0</v>
      </c>
      <c r="P9309">
        <f>_xlfn.XLOOKUP(FraudData[[#This Row],[velocity_last_24h]],VelocityRules[Velocity Min],VelocityRules[Risk Points],,-1)</f>
        <v>0</v>
      </c>
      <c r="Q9309">
        <f>_xlfn.XLOOKUP(FraudData[[#This Row],[merchant_category]],MerchantRules[Merchant Category],MerchantRules[Risk Points],0)</f>
        <v>0</v>
      </c>
      <c r="R9309">
        <f>SUM(FraudData[[#This Row],[Amount Risk]:[Merchant Risk]])</f>
        <v>0</v>
      </c>
      <c r="S9309" t="str" cm="1">
        <f t="array" ref="S9309">_xlfn.IFS(FraudData[[#This Row],[Fraud Risk Score]]&gt;=8,"High Risk",FraudData[[#This Row],[Fraud Risk Score]]&gt;=6,"Medium Risk",TRUE,"Low Risk")</f>
        <v>Low Risk</v>
      </c>
    </row>
    <row r="9310" spans="1:19">
      <c r="A9310">
        <v>9309</v>
      </c>
      <c r="B9310">
        <v>32.4</v>
      </c>
      <c r="C9310">
        <v>5</v>
      </c>
      <c r="D9310" t="s">
        <v>48</v>
      </c>
      <c r="E9310">
        <v>0</v>
      </c>
      <c r="F9310">
        <v>0</v>
      </c>
      <c r="G9310">
        <v>31</v>
      </c>
      <c r="H9310">
        <v>2</v>
      </c>
      <c r="I9310">
        <v>51</v>
      </c>
      <c r="J9310">
        <v>0</v>
      </c>
      <c r="K9310">
        <f>_xlfn.XLOOKUP(FraudData[[#This Row],[amount]],AmountRules[Amount Min],AmountRules[Risk Points],,-1)</f>
        <v>0</v>
      </c>
      <c r="L9310">
        <f>_xlfn.XLOOKUP(FraudData[[#This Row],[transaction_hour]],TimeRules[Hour Min],TimeRules[Risk Points],,-1)</f>
        <v>0</v>
      </c>
      <c r="M9310">
        <f>_xlfn.XLOOKUP(FraudData[[#This Row],[foreign_transaction]],ForeignRules[Foreign Transaction],ForeignRules[Risk Points],0)</f>
        <v>0</v>
      </c>
      <c r="N9310">
        <f>_xlfn.XLOOKUP(FraudData[[#This Row],[location_mismatch]],Table10[Location Mismatch],Table10[Risk Points],0)</f>
        <v>0</v>
      </c>
      <c r="O9310">
        <f>_xlfn.XLOOKUP(FraudData[[#This Row],[device_trust_score]],DeviceRules[Device Min],DeviceRules[Risk Points],,-1)</f>
        <v>2</v>
      </c>
      <c r="P9310">
        <f>_xlfn.XLOOKUP(FraudData[[#This Row],[velocity_last_24h]],VelocityRules[Velocity Min],VelocityRules[Risk Points],,-1)</f>
        <v>0</v>
      </c>
      <c r="Q9310">
        <f>_xlfn.XLOOKUP(FraudData[[#This Row],[merchant_category]],MerchantRules[Merchant Category],MerchantRules[Risk Points],0)</f>
        <v>0</v>
      </c>
      <c r="R9310">
        <f>SUM(FraudData[[#This Row],[Amount Risk]:[Merchant Risk]])</f>
        <v>2</v>
      </c>
      <c r="S9310" t="str" cm="1">
        <f t="array" ref="S9310">_xlfn.IFS(FraudData[[#This Row],[Fraud Risk Score]]&gt;=8,"High Risk",FraudData[[#This Row],[Fraud Risk Score]]&gt;=6,"Medium Risk",TRUE,"Low Risk")</f>
        <v>Low Risk</v>
      </c>
    </row>
    <row r="9311" spans="1:19">
      <c r="A9311">
        <v>9310</v>
      </c>
      <c r="B9311">
        <v>77.92</v>
      </c>
      <c r="C9311">
        <v>8</v>
      </c>
      <c r="D9311" t="s">
        <v>47</v>
      </c>
      <c r="E9311">
        <v>0</v>
      </c>
      <c r="F9311">
        <v>0</v>
      </c>
      <c r="G9311">
        <v>86</v>
      </c>
      <c r="H9311">
        <v>1</v>
      </c>
      <c r="I9311">
        <v>23</v>
      </c>
      <c r="J9311">
        <v>0</v>
      </c>
      <c r="K9311">
        <f>_xlfn.XLOOKUP(FraudData[[#This Row],[amount]],AmountRules[Amount Min],AmountRules[Risk Points],,-1)</f>
        <v>0</v>
      </c>
      <c r="L9311">
        <f>_xlfn.XLOOKUP(FraudData[[#This Row],[transaction_hour]],TimeRules[Hour Min],TimeRules[Risk Points],,-1)</f>
        <v>0</v>
      </c>
      <c r="M9311">
        <f>_xlfn.XLOOKUP(FraudData[[#This Row],[foreign_transaction]],ForeignRules[Foreign Transaction],ForeignRules[Risk Points],0)</f>
        <v>0</v>
      </c>
      <c r="N9311">
        <f>_xlfn.XLOOKUP(FraudData[[#This Row],[location_mismatch]],Table10[Location Mismatch],Table10[Risk Points],0)</f>
        <v>0</v>
      </c>
      <c r="O9311">
        <f>_xlfn.XLOOKUP(FraudData[[#This Row],[device_trust_score]],DeviceRules[Device Min],DeviceRules[Risk Points],,-1)</f>
        <v>0</v>
      </c>
      <c r="P9311">
        <f>_xlfn.XLOOKUP(FraudData[[#This Row],[velocity_last_24h]],VelocityRules[Velocity Min],VelocityRules[Risk Points],,-1)</f>
        <v>0</v>
      </c>
      <c r="Q9311">
        <f>_xlfn.XLOOKUP(FraudData[[#This Row],[merchant_category]],MerchantRules[Merchant Category],MerchantRules[Risk Points],0)</f>
        <v>0</v>
      </c>
      <c r="R9311">
        <f>SUM(FraudData[[#This Row],[Amount Risk]:[Merchant Risk]])</f>
        <v>0</v>
      </c>
      <c r="S9311" t="str" cm="1">
        <f t="array" ref="S9311">_xlfn.IFS(FraudData[[#This Row],[Fraud Risk Score]]&gt;=8,"High Risk",FraudData[[#This Row],[Fraud Risk Score]]&gt;=6,"Medium Risk",TRUE,"Low Risk")</f>
        <v>Low Risk</v>
      </c>
    </row>
    <row r="9312" spans="1:19">
      <c r="A9312">
        <v>9311</v>
      </c>
      <c r="B9312">
        <v>55.39</v>
      </c>
      <c r="C9312">
        <v>10</v>
      </c>
      <c r="D9312" t="s">
        <v>50</v>
      </c>
      <c r="E9312">
        <v>0</v>
      </c>
      <c r="F9312">
        <v>0</v>
      </c>
      <c r="G9312">
        <v>63</v>
      </c>
      <c r="H9312">
        <v>5</v>
      </c>
      <c r="I9312">
        <v>64</v>
      </c>
      <c r="J9312">
        <v>0</v>
      </c>
      <c r="K9312">
        <f>_xlfn.XLOOKUP(FraudData[[#This Row],[amount]],AmountRules[Amount Min],AmountRules[Risk Points],,-1)</f>
        <v>0</v>
      </c>
      <c r="L9312">
        <f>_xlfn.XLOOKUP(FraudData[[#This Row],[transaction_hour]],TimeRules[Hour Min],TimeRules[Risk Points],,-1)</f>
        <v>0</v>
      </c>
      <c r="M9312">
        <f>_xlfn.XLOOKUP(FraudData[[#This Row],[foreign_transaction]],ForeignRules[Foreign Transaction],ForeignRules[Risk Points],0)</f>
        <v>0</v>
      </c>
      <c r="N9312">
        <f>_xlfn.XLOOKUP(FraudData[[#This Row],[location_mismatch]],Table10[Location Mismatch],Table10[Risk Points],0)</f>
        <v>0</v>
      </c>
      <c r="O9312">
        <f>_xlfn.XLOOKUP(FraudData[[#This Row],[device_trust_score]],DeviceRules[Device Min],DeviceRules[Risk Points],,-1)</f>
        <v>1</v>
      </c>
      <c r="P9312">
        <f>_xlfn.XLOOKUP(FraudData[[#This Row],[velocity_last_24h]],VelocityRules[Velocity Min],VelocityRules[Risk Points],,-1)</f>
        <v>3</v>
      </c>
      <c r="Q9312">
        <f>_xlfn.XLOOKUP(FraudData[[#This Row],[merchant_category]],MerchantRules[Merchant Category],MerchantRules[Risk Points],0)</f>
        <v>0</v>
      </c>
      <c r="R9312">
        <f>SUM(FraudData[[#This Row],[Amount Risk]:[Merchant Risk]])</f>
        <v>4</v>
      </c>
      <c r="S9312" t="str" cm="1">
        <f t="array" ref="S9312">_xlfn.IFS(FraudData[[#This Row],[Fraud Risk Score]]&gt;=8,"High Risk",FraudData[[#This Row],[Fraud Risk Score]]&gt;=6,"Medium Risk",TRUE,"Low Risk")</f>
        <v>Low Risk</v>
      </c>
    </row>
    <row r="9313" spans="1:19">
      <c r="A9313">
        <v>9312</v>
      </c>
      <c r="B9313">
        <v>77.5</v>
      </c>
      <c r="C9313">
        <v>21</v>
      </c>
      <c r="D9313" t="s">
        <v>48</v>
      </c>
      <c r="E9313">
        <v>0</v>
      </c>
      <c r="F9313">
        <v>0</v>
      </c>
      <c r="G9313">
        <v>44</v>
      </c>
      <c r="H9313">
        <v>1</v>
      </c>
      <c r="I9313">
        <v>19</v>
      </c>
      <c r="J9313">
        <v>0</v>
      </c>
      <c r="K9313">
        <f>_xlfn.XLOOKUP(FraudData[[#This Row],[amount]],AmountRules[Amount Min],AmountRules[Risk Points],,-1)</f>
        <v>0</v>
      </c>
      <c r="L9313">
        <f>_xlfn.XLOOKUP(FraudData[[#This Row],[transaction_hour]],TimeRules[Hour Min],TimeRules[Risk Points],,-1)</f>
        <v>0</v>
      </c>
      <c r="M9313">
        <f>_xlfn.XLOOKUP(FraudData[[#This Row],[foreign_transaction]],ForeignRules[Foreign Transaction],ForeignRules[Risk Points],0)</f>
        <v>0</v>
      </c>
      <c r="N9313">
        <f>_xlfn.XLOOKUP(FraudData[[#This Row],[location_mismatch]],Table10[Location Mismatch],Table10[Risk Points],0)</f>
        <v>0</v>
      </c>
      <c r="O9313">
        <f>_xlfn.XLOOKUP(FraudData[[#This Row],[device_trust_score]],DeviceRules[Device Min],DeviceRules[Risk Points],,-1)</f>
        <v>2</v>
      </c>
      <c r="P9313">
        <f>_xlfn.XLOOKUP(FraudData[[#This Row],[velocity_last_24h]],VelocityRules[Velocity Min],VelocityRules[Risk Points],,-1)</f>
        <v>0</v>
      </c>
      <c r="Q9313">
        <f>_xlfn.XLOOKUP(FraudData[[#This Row],[merchant_category]],MerchantRules[Merchant Category],MerchantRules[Risk Points],0)</f>
        <v>0</v>
      </c>
      <c r="R9313">
        <f>SUM(FraudData[[#This Row],[Amount Risk]:[Merchant Risk]])</f>
        <v>2</v>
      </c>
      <c r="S9313" t="str" cm="1">
        <f t="array" ref="S9313">_xlfn.IFS(FraudData[[#This Row],[Fraud Risk Score]]&gt;=8,"High Risk",FraudData[[#This Row],[Fraud Risk Score]]&gt;=6,"Medium Risk",TRUE,"Low Risk")</f>
        <v>Low Risk</v>
      </c>
    </row>
    <row r="9314" spans="1:19">
      <c r="A9314">
        <v>9313</v>
      </c>
      <c r="B9314">
        <v>221.78</v>
      </c>
      <c r="C9314">
        <v>1</v>
      </c>
      <c r="D9314" t="s">
        <v>49</v>
      </c>
      <c r="E9314">
        <v>0</v>
      </c>
      <c r="F9314">
        <v>0</v>
      </c>
      <c r="G9314">
        <v>80</v>
      </c>
      <c r="H9314">
        <v>1</v>
      </c>
      <c r="I9314">
        <v>38</v>
      </c>
      <c r="J9314">
        <v>0</v>
      </c>
      <c r="K9314">
        <f>_xlfn.XLOOKUP(FraudData[[#This Row],[amount]],AmountRules[Amount Min],AmountRules[Risk Points],,-1)</f>
        <v>0</v>
      </c>
      <c r="L9314">
        <f>_xlfn.XLOOKUP(FraudData[[#This Row],[transaction_hour]],TimeRules[Hour Min],TimeRules[Risk Points],,-1)</f>
        <v>3</v>
      </c>
      <c r="M9314">
        <f>_xlfn.XLOOKUP(FraudData[[#This Row],[foreign_transaction]],ForeignRules[Foreign Transaction],ForeignRules[Risk Points],0)</f>
        <v>0</v>
      </c>
      <c r="N9314">
        <f>_xlfn.XLOOKUP(FraudData[[#This Row],[location_mismatch]],Table10[Location Mismatch],Table10[Risk Points],0)</f>
        <v>0</v>
      </c>
      <c r="O9314">
        <f>_xlfn.XLOOKUP(FraudData[[#This Row],[device_trust_score]],DeviceRules[Device Min],DeviceRules[Risk Points],,-1)</f>
        <v>0</v>
      </c>
      <c r="P9314">
        <f>_xlfn.XLOOKUP(FraudData[[#This Row],[velocity_last_24h]],VelocityRules[Velocity Min],VelocityRules[Risk Points],,-1)</f>
        <v>0</v>
      </c>
      <c r="Q9314">
        <f>_xlfn.XLOOKUP(FraudData[[#This Row],[merchant_category]],MerchantRules[Merchant Category],MerchantRules[Risk Points],0)</f>
        <v>1</v>
      </c>
      <c r="R9314">
        <f>SUM(FraudData[[#This Row],[Amount Risk]:[Merchant Risk]])</f>
        <v>4</v>
      </c>
      <c r="S9314" t="str" cm="1">
        <f t="array" ref="S9314">_xlfn.IFS(FraudData[[#This Row],[Fraud Risk Score]]&gt;=8,"High Risk",FraudData[[#This Row],[Fraud Risk Score]]&gt;=6,"Medium Risk",TRUE,"Low Risk")</f>
        <v>Low Risk</v>
      </c>
    </row>
    <row r="9315" spans="1:19">
      <c r="A9315">
        <v>9314</v>
      </c>
      <c r="B9315">
        <v>82.55</v>
      </c>
      <c r="C9315">
        <v>8</v>
      </c>
      <c r="D9315" t="s">
        <v>49</v>
      </c>
      <c r="E9315">
        <v>0</v>
      </c>
      <c r="F9315">
        <v>0</v>
      </c>
      <c r="G9315">
        <v>90</v>
      </c>
      <c r="H9315">
        <v>2</v>
      </c>
      <c r="I9315">
        <v>28</v>
      </c>
      <c r="J9315">
        <v>0</v>
      </c>
      <c r="K9315">
        <f>_xlfn.XLOOKUP(FraudData[[#This Row],[amount]],AmountRules[Amount Min],AmountRules[Risk Points],,-1)</f>
        <v>0</v>
      </c>
      <c r="L9315">
        <f>_xlfn.XLOOKUP(FraudData[[#This Row],[transaction_hour]],TimeRules[Hour Min],TimeRules[Risk Points],,-1)</f>
        <v>0</v>
      </c>
      <c r="M9315">
        <f>_xlfn.XLOOKUP(FraudData[[#This Row],[foreign_transaction]],ForeignRules[Foreign Transaction],ForeignRules[Risk Points],0)</f>
        <v>0</v>
      </c>
      <c r="N9315">
        <f>_xlfn.XLOOKUP(FraudData[[#This Row],[location_mismatch]],Table10[Location Mismatch],Table10[Risk Points],0)</f>
        <v>0</v>
      </c>
      <c r="O9315">
        <f>_xlfn.XLOOKUP(FraudData[[#This Row],[device_trust_score]],DeviceRules[Device Min],DeviceRules[Risk Points],,-1)</f>
        <v>0</v>
      </c>
      <c r="P9315">
        <f>_xlfn.XLOOKUP(FraudData[[#This Row],[velocity_last_24h]],VelocityRules[Velocity Min],VelocityRules[Risk Points],,-1)</f>
        <v>0</v>
      </c>
      <c r="Q9315">
        <f>_xlfn.XLOOKUP(FraudData[[#This Row],[merchant_category]],MerchantRules[Merchant Category],MerchantRules[Risk Points],0)</f>
        <v>1</v>
      </c>
      <c r="R9315">
        <f>SUM(FraudData[[#This Row],[Amount Risk]:[Merchant Risk]])</f>
        <v>1</v>
      </c>
      <c r="S9315" t="str" cm="1">
        <f t="array" ref="S9315">_xlfn.IFS(FraudData[[#This Row],[Fraud Risk Score]]&gt;=8,"High Risk",FraudData[[#This Row],[Fraud Risk Score]]&gt;=6,"Medium Risk",TRUE,"Low Risk")</f>
        <v>Low Risk</v>
      </c>
    </row>
    <row r="9316" spans="1:19">
      <c r="A9316">
        <v>9315</v>
      </c>
      <c r="B9316">
        <v>145.85</v>
      </c>
      <c r="C9316">
        <v>17</v>
      </c>
      <c r="D9316" t="s">
        <v>46</v>
      </c>
      <c r="E9316">
        <v>1</v>
      </c>
      <c r="F9316">
        <v>0</v>
      </c>
      <c r="G9316">
        <v>39</v>
      </c>
      <c r="H9316">
        <v>2</v>
      </c>
      <c r="I9316">
        <v>50</v>
      </c>
      <c r="J9316">
        <v>0</v>
      </c>
      <c r="K9316">
        <f>_xlfn.XLOOKUP(FraudData[[#This Row],[amount]],AmountRules[Amount Min],AmountRules[Risk Points],,-1)</f>
        <v>0</v>
      </c>
      <c r="L9316">
        <f>_xlfn.XLOOKUP(FraudData[[#This Row],[transaction_hour]],TimeRules[Hour Min],TimeRules[Risk Points],,-1)</f>
        <v>0</v>
      </c>
      <c r="M9316">
        <f>_xlfn.XLOOKUP(FraudData[[#This Row],[foreign_transaction]],ForeignRules[Foreign Transaction],ForeignRules[Risk Points],0)</f>
        <v>3</v>
      </c>
      <c r="N9316">
        <f>_xlfn.XLOOKUP(FraudData[[#This Row],[location_mismatch]],Table10[Location Mismatch],Table10[Risk Points],0)</f>
        <v>0</v>
      </c>
      <c r="O9316">
        <f>_xlfn.XLOOKUP(FraudData[[#This Row],[device_trust_score]],DeviceRules[Device Min],DeviceRules[Risk Points],,-1)</f>
        <v>2</v>
      </c>
      <c r="P9316">
        <f>_xlfn.XLOOKUP(FraudData[[#This Row],[velocity_last_24h]],VelocityRules[Velocity Min],VelocityRules[Risk Points],,-1)</f>
        <v>0</v>
      </c>
      <c r="Q9316">
        <f>_xlfn.XLOOKUP(FraudData[[#This Row],[merchant_category]],MerchantRules[Merchant Category],MerchantRules[Risk Points],0)</f>
        <v>0</v>
      </c>
      <c r="R9316">
        <f>SUM(FraudData[[#This Row],[Amount Risk]:[Merchant Risk]])</f>
        <v>5</v>
      </c>
      <c r="S9316" t="str" cm="1">
        <f t="array" ref="S9316">_xlfn.IFS(FraudData[[#This Row],[Fraud Risk Score]]&gt;=8,"High Risk",FraudData[[#This Row],[Fraud Risk Score]]&gt;=6,"Medium Risk",TRUE,"Low Risk")</f>
        <v>Low Risk</v>
      </c>
    </row>
    <row r="9317" spans="1:19">
      <c r="A9317">
        <v>9316</v>
      </c>
      <c r="B9317">
        <v>18.95</v>
      </c>
      <c r="C9317">
        <v>18</v>
      </c>
      <c r="D9317" t="s">
        <v>50</v>
      </c>
      <c r="E9317">
        <v>0</v>
      </c>
      <c r="F9317">
        <v>0</v>
      </c>
      <c r="G9317">
        <v>98</v>
      </c>
      <c r="H9317">
        <v>5</v>
      </c>
      <c r="I9317">
        <v>30</v>
      </c>
      <c r="J9317">
        <v>0</v>
      </c>
      <c r="K9317">
        <f>_xlfn.XLOOKUP(FraudData[[#This Row],[amount]],AmountRules[Amount Min],AmountRules[Risk Points],,-1)</f>
        <v>0</v>
      </c>
      <c r="L9317">
        <f>_xlfn.XLOOKUP(FraudData[[#This Row],[transaction_hour]],TimeRules[Hour Min],TimeRules[Risk Points],,-1)</f>
        <v>0</v>
      </c>
      <c r="M9317">
        <f>_xlfn.XLOOKUP(FraudData[[#This Row],[foreign_transaction]],ForeignRules[Foreign Transaction],ForeignRules[Risk Points],0)</f>
        <v>0</v>
      </c>
      <c r="N9317">
        <f>_xlfn.XLOOKUP(FraudData[[#This Row],[location_mismatch]],Table10[Location Mismatch],Table10[Risk Points],0)</f>
        <v>0</v>
      </c>
      <c r="O9317">
        <f>_xlfn.XLOOKUP(FraudData[[#This Row],[device_trust_score]],DeviceRules[Device Min],DeviceRules[Risk Points],,-1)</f>
        <v>0</v>
      </c>
      <c r="P9317">
        <f>_xlfn.XLOOKUP(FraudData[[#This Row],[velocity_last_24h]],VelocityRules[Velocity Min],VelocityRules[Risk Points],,-1)</f>
        <v>3</v>
      </c>
      <c r="Q9317">
        <f>_xlfn.XLOOKUP(FraudData[[#This Row],[merchant_category]],MerchantRules[Merchant Category],MerchantRules[Risk Points],0)</f>
        <v>0</v>
      </c>
      <c r="R9317">
        <f>SUM(FraudData[[#This Row],[Amount Risk]:[Merchant Risk]])</f>
        <v>3</v>
      </c>
      <c r="S9317" t="str" cm="1">
        <f t="array" ref="S9317">_xlfn.IFS(FraudData[[#This Row],[Fraud Risk Score]]&gt;=8,"High Risk",FraudData[[#This Row],[Fraud Risk Score]]&gt;=6,"Medium Risk",TRUE,"Low Risk")</f>
        <v>Low Risk</v>
      </c>
    </row>
    <row r="9318" spans="1:19">
      <c r="A9318">
        <v>9317</v>
      </c>
      <c r="B9318">
        <v>294.27</v>
      </c>
      <c r="C9318">
        <v>21</v>
      </c>
      <c r="D9318" t="s">
        <v>46</v>
      </c>
      <c r="E9318">
        <v>0</v>
      </c>
      <c r="F9318">
        <v>0</v>
      </c>
      <c r="G9318">
        <v>45</v>
      </c>
      <c r="H9318">
        <v>0</v>
      </c>
      <c r="I9318">
        <v>60</v>
      </c>
      <c r="J9318">
        <v>0</v>
      </c>
      <c r="K9318">
        <f>_xlfn.XLOOKUP(FraudData[[#This Row],[amount]],AmountRules[Amount Min],AmountRules[Risk Points],,-1)</f>
        <v>0</v>
      </c>
      <c r="L9318">
        <f>_xlfn.XLOOKUP(FraudData[[#This Row],[transaction_hour]],TimeRules[Hour Min],TimeRules[Risk Points],,-1)</f>
        <v>0</v>
      </c>
      <c r="M9318">
        <f>_xlfn.XLOOKUP(FraudData[[#This Row],[foreign_transaction]],ForeignRules[Foreign Transaction],ForeignRules[Risk Points],0)</f>
        <v>0</v>
      </c>
      <c r="N9318">
        <f>_xlfn.XLOOKUP(FraudData[[#This Row],[location_mismatch]],Table10[Location Mismatch],Table10[Risk Points],0)</f>
        <v>0</v>
      </c>
      <c r="O9318">
        <f>_xlfn.XLOOKUP(FraudData[[#This Row],[device_trust_score]],DeviceRules[Device Min],DeviceRules[Risk Points],,-1)</f>
        <v>2</v>
      </c>
      <c r="P9318">
        <f>_xlfn.XLOOKUP(FraudData[[#This Row],[velocity_last_24h]],VelocityRules[Velocity Min],VelocityRules[Risk Points],,-1)</f>
        <v>0</v>
      </c>
      <c r="Q9318">
        <f>_xlfn.XLOOKUP(FraudData[[#This Row],[merchant_category]],MerchantRules[Merchant Category],MerchantRules[Risk Points],0)</f>
        <v>0</v>
      </c>
      <c r="R9318">
        <f>SUM(FraudData[[#This Row],[Amount Risk]:[Merchant Risk]])</f>
        <v>2</v>
      </c>
      <c r="S9318" t="str" cm="1">
        <f t="array" ref="S9318">_xlfn.IFS(FraudData[[#This Row],[Fraud Risk Score]]&gt;=8,"High Risk",FraudData[[#This Row],[Fraud Risk Score]]&gt;=6,"Medium Risk",TRUE,"Low Risk")</f>
        <v>Low Risk</v>
      </c>
    </row>
    <row r="9319" spans="1:19">
      <c r="A9319">
        <v>9318</v>
      </c>
      <c r="B9319">
        <v>83.13</v>
      </c>
      <c r="C9319">
        <v>17</v>
      </c>
      <c r="D9319" t="s">
        <v>47</v>
      </c>
      <c r="E9319">
        <v>0</v>
      </c>
      <c r="F9319">
        <v>0</v>
      </c>
      <c r="G9319">
        <v>58</v>
      </c>
      <c r="H9319">
        <v>5</v>
      </c>
      <c r="I9319">
        <v>32</v>
      </c>
      <c r="J9319">
        <v>0</v>
      </c>
      <c r="K9319">
        <f>_xlfn.XLOOKUP(FraudData[[#This Row],[amount]],AmountRules[Amount Min],AmountRules[Risk Points],,-1)</f>
        <v>0</v>
      </c>
      <c r="L9319">
        <f>_xlfn.XLOOKUP(FraudData[[#This Row],[transaction_hour]],TimeRules[Hour Min],TimeRules[Risk Points],,-1)</f>
        <v>0</v>
      </c>
      <c r="M9319">
        <f>_xlfn.XLOOKUP(FraudData[[#This Row],[foreign_transaction]],ForeignRules[Foreign Transaction],ForeignRules[Risk Points],0)</f>
        <v>0</v>
      </c>
      <c r="N9319">
        <f>_xlfn.XLOOKUP(FraudData[[#This Row],[location_mismatch]],Table10[Location Mismatch],Table10[Risk Points],0)</f>
        <v>0</v>
      </c>
      <c r="O9319">
        <f>_xlfn.XLOOKUP(FraudData[[#This Row],[device_trust_score]],DeviceRules[Device Min],DeviceRules[Risk Points],,-1)</f>
        <v>1</v>
      </c>
      <c r="P9319">
        <f>_xlfn.XLOOKUP(FraudData[[#This Row],[velocity_last_24h]],VelocityRules[Velocity Min],VelocityRules[Risk Points],,-1)</f>
        <v>3</v>
      </c>
      <c r="Q9319">
        <f>_xlfn.XLOOKUP(FraudData[[#This Row],[merchant_category]],MerchantRules[Merchant Category],MerchantRules[Risk Points],0)</f>
        <v>0</v>
      </c>
      <c r="R9319">
        <f>SUM(FraudData[[#This Row],[Amount Risk]:[Merchant Risk]])</f>
        <v>4</v>
      </c>
      <c r="S9319" t="str" cm="1">
        <f t="array" ref="S9319">_xlfn.IFS(FraudData[[#This Row],[Fraud Risk Score]]&gt;=8,"High Risk",FraudData[[#This Row],[Fraud Risk Score]]&gt;=6,"Medium Risk",TRUE,"Low Risk")</f>
        <v>Low Risk</v>
      </c>
    </row>
    <row r="9320" spans="1:19">
      <c r="A9320">
        <v>9319</v>
      </c>
      <c r="B9320">
        <v>188.22</v>
      </c>
      <c r="C9320">
        <v>4</v>
      </c>
      <c r="D9320" t="s">
        <v>48</v>
      </c>
      <c r="E9320">
        <v>0</v>
      </c>
      <c r="F9320">
        <v>0</v>
      </c>
      <c r="G9320">
        <v>59</v>
      </c>
      <c r="H9320">
        <v>0</v>
      </c>
      <c r="I9320">
        <v>29</v>
      </c>
      <c r="J9320">
        <v>0</v>
      </c>
      <c r="K9320">
        <f>_xlfn.XLOOKUP(FraudData[[#This Row],[amount]],AmountRules[Amount Min],AmountRules[Risk Points],,-1)</f>
        <v>0</v>
      </c>
      <c r="L9320">
        <f>_xlfn.XLOOKUP(FraudData[[#This Row],[transaction_hour]],TimeRules[Hour Min],TimeRules[Risk Points],,-1)</f>
        <v>0</v>
      </c>
      <c r="M9320">
        <f>_xlfn.XLOOKUP(FraudData[[#This Row],[foreign_transaction]],ForeignRules[Foreign Transaction],ForeignRules[Risk Points],0)</f>
        <v>0</v>
      </c>
      <c r="N9320">
        <f>_xlfn.XLOOKUP(FraudData[[#This Row],[location_mismatch]],Table10[Location Mismatch],Table10[Risk Points],0)</f>
        <v>0</v>
      </c>
      <c r="O9320">
        <f>_xlfn.XLOOKUP(FraudData[[#This Row],[device_trust_score]],DeviceRules[Device Min],DeviceRules[Risk Points],,-1)</f>
        <v>1</v>
      </c>
      <c r="P9320">
        <f>_xlfn.XLOOKUP(FraudData[[#This Row],[velocity_last_24h]],VelocityRules[Velocity Min],VelocityRules[Risk Points],,-1)</f>
        <v>0</v>
      </c>
      <c r="Q9320">
        <f>_xlfn.XLOOKUP(FraudData[[#This Row],[merchant_category]],MerchantRules[Merchant Category],MerchantRules[Risk Points],0)</f>
        <v>0</v>
      </c>
      <c r="R9320">
        <f>SUM(FraudData[[#This Row],[Amount Risk]:[Merchant Risk]])</f>
        <v>1</v>
      </c>
      <c r="S9320" t="str" cm="1">
        <f t="array" ref="S9320">_xlfn.IFS(FraudData[[#This Row],[Fraud Risk Score]]&gt;=8,"High Risk",FraudData[[#This Row],[Fraud Risk Score]]&gt;=6,"Medium Risk",TRUE,"Low Risk")</f>
        <v>Low Risk</v>
      </c>
    </row>
    <row r="9321" spans="1:19">
      <c r="A9321">
        <v>9320</v>
      </c>
      <c r="B9321">
        <v>232.63</v>
      </c>
      <c r="C9321">
        <v>17</v>
      </c>
      <c r="D9321" t="s">
        <v>50</v>
      </c>
      <c r="E9321">
        <v>0</v>
      </c>
      <c r="F9321">
        <v>0</v>
      </c>
      <c r="G9321">
        <v>29</v>
      </c>
      <c r="H9321">
        <v>1</v>
      </c>
      <c r="I9321">
        <v>40</v>
      </c>
      <c r="J9321">
        <v>0</v>
      </c>
      <c r="K9321">
        <f>_xlfn.XLOOKUP(FraudData[[#This Row],[amount]],AmountRules[Amount Min],AmountRules[Risk Points],,-1)</f>
        <v>0</v>
      </c>
      <c r="L9321">
        <f>_xlfn.XLOOKUP(FraudData[[#This Row],[transaction_hour]],TimeRules[Hour Min],TimeRules[Risk Points],,-1)</f>
        <v>0</v>
      </c>
      <c r="M9321">
        <f>_xlfn.XLOOKUP(FraudData[[#This Row],[foreign_transaction]],ForeignRules[Foreign Transaction],ForeignRules[Risk Points],0)</f>
        <v>0</v>
      </c>
      <c r="N9321">
        <f>_xlfn.XLOOKUP(FraudData[[#This Row],[location_mismatch]],Table10[Location Mismatch],Table10[Risk Points],0)</f>
        <v>0</v>
      </c>
      <c r="O9321">
        <f>_xlfn.XLOOKUP(FraudData[[#This Row],[device_trust_score]],DeviceRules[Device Min],DeviceRules[Risk Points],,-1)</f>
        <v>3</v>
      </c>
      <c r="P9321">
        <f>_xlfn.XLOOKUP(FraudData[[#This Row],[velocity_last_24h]],VelocityRules[Velocity Min],VelocityRules[Risk Points],,-1)</f>
        <v>0</v>
      </c>
      <c r="Q9321">
        <f>_xlfn.XLOOKUP(FraudData[[#This Row],[merchant_category]],MerchantRules[Merchant Category],MerchantRules[Risk Points],0)</f>
        <v>0</v>
      </c>
      <c r="R9321">
        <f>SUM(FraudData[[#This Row],[Amount Risk]:[Merchant Risk]])</f>
        <v>3</v>
      </c>
      <c r="S9321" t="str" cm="1">
        <f t="array" ref="S9321">_xlfn.IFS(FraudData[[#This Row],[Fraud Risk Score]]&gt;=8,"High Risk",FraudData[[#This Row],[Fraud Risk Score]]&gt;=6,"Medium Risk",TRUE,"Low Risk")</f>
        <v>Low Risk</v>
      </c>
    </row>
    <row r="9322" spans="1:19">
      <c r="A9322">
        <v>9321</v>
      </c>
      <c r="B9322">
        <v>42.35</v>
      </c>
      <c r="C9322">
        <v>11</v>
      </c>
      <c r="D9322" t="s">
        <v>46</v>
      </c>
      <c r="E9322">
        <v>0</v>
      </c>
      <c r="F9322">
        <v>0</v>
      </c>
      <c r="G9322">
        <v>80</v>
      </c>
      <c r="H9322">
        <v>5</v>
      </c>
      <c r="I9322">
        <v>35</v>
      </c>
      <c r="J9322">
        <v>0</v>
      </c>
      <c r="K9322">
        <f>_xlfn.XLOOKUP(FraudData[[#This Row],[amount]],AmountRules[Amount Min],AmountRules[Risk Points],,-1)</f>
        <v>0</v>
      </c>
      <c r="L9322">
        <f>_xlfn.XLOOKUP(FraudData[[#This Row],[transaction_hour]],TimeRules[Hour Min],TimeRules[Risk Points],,-1)</f>
        <v>0</v>
      </c>
      <c r="M9322">
        <f>_xlfn.XLOOKUP(FraudData[[#This Row],[foreign_transaction]],ForeignRules[Foreign Transaction],ForeignRules[Risk Points],0)</f>
        <v>0</v>
      </c>
      <c r="N9322">
        <f>_xlfn.XLOOKUP(FraudData[[#This Row],[location_mismatch]],Table10[Location Mismatch],Table10[Risk Points],0)</f>
        <v>0</v>
      </c>
      <c r="O9322">
        <f>_xlfn.XLOOKUP(FraudData[[#This Row],[device_trust_score]],DeviceRules[Device Min],DeviceRules[Risk Points],,-1)</f>
        <v>0</v>
      </c>
      <c r="P9322">
        <f>_xlfn.XLOOKUP(FraudData[[#This Row],[velocity_last_24h]],VelocityRules[Velocity Min],VelocityRules[Risk Points],,-1)</f>
        <v>3</v>
      </c>
      <c r="Q9322">
        <f>_xlfn.XLOOKUP(FraudData[[#This Row],[merchant_category]],MerchantRules[Merchant Category],MerchantRules[Risk Points],0)</f>
        <v>0</v>
      </c>
      <c r="R9322">
        <f>SUM(FraudData[[#This Row],[Amount Risk]:[Merchant Risk]])</f>
        <v>3</v>
      </c>
      <c r="S9322" t="str" cm="1">
        <f t="array" ref="S9322">_xlfn.IFS(FraudData[[#This Row],[Fraud Risk Score]]&gt;=8,"High Risk",FraudData[[#This Row],[Fraud Risk Score]]&gt;=6,"Medium Risk",TRUE,"Low Risk")</f>
        <v>Low Risk</v>
      </c>
    </row>
    <row r="9323" spans="1:19">
      <c r="A9323">
        <v>9322</v>
      </c>
      <c r="B9323">
        <v>388.8</v>
      </c>
      <c r="C9323">
        <v>3</v>
      </c>
      <c r="D9323" t="s">
        <v>46</v>
      </c>
      <c r="E9323">
        <v>1</v>
      </c>
      <c r="F9323">
        <v>1</v>
      </c>
      <c r="G9323">
        <v>31</v>
      </c>
      <c r="H9323">
        <v>0</v>
      </c>
      <c r="I9323">
        <v>61</v>
      </c>
      <c r="J9323">
        <v>1</v>
      </c>
      <c r="K9323">
        <f>_xlfn.XLOOKUP(FraudData[[#This Row],[amount]],AmountRules[Amount Min],AmountRules[Risk Points],,-1)</f>
        <v>0</v>
      </c>
      <c r="L9323">
        <f>_xlfn.XLOOKUP(FraudData[[#This Row],[transaction_hour]],TimeRules[Hour Min],TimeRules[Risk Points],,-1)</f>
        <v>3</v>
      </c>
      <c r="M9323">
        <f>_xlfn.XLOOKUP(FraudData[[#This Row],[foreign_transaction]],ForeignRules[Foreign Transaction],ForeignRules[Risk Points],0)</f>
        <v>3</v>
      </c>
      <c r="N9323">
        <f>_xlfn.XLOOKUP(FraudData[[#This Row],[location_mismatch]],Table10[Location Mismatch],Table10[Risk Points],0)</f>
        <v>3</v>
      </c>
      <c r="O9323">
        <f>_xlfn.XLOOKUP(FraudData[[#This Row],[device_trust_score]],DeviceRules[Device Min],DeviceRules[Risk Points],,-1)</f>
        <v>2</v>
      </c>
      <c r="P9323">
        <f>_xlfn.XLOOKUP(FraudData[[#This Row],[velocity_last_24h]],VelocityRules[Velocity Min],VelocityRules[Risk Points],,-1)</f>
        <v>0</v>
      </c>
      <c r="Q9323">
        <f>_xlfn.XLOOKUP(FraudData[[#This Row],[merchant_category]],MerchantRules[Merchant Category],MerchantRules[Risk Points],0)</f>
        <v>0</v>
      </c>
      <c r="R9323">
        <f>SUM(FraudData[[#This Row],[Amount Risk]:[Merchant Risk]])</f>
        <v>11</v>
      </c>
      <c r="S9323" t="str" cm="1">
        <f t="array" ref="S9323">_xlfn.IFS(FraudData[[#This Row],[Fraud Risk Score]]&gt;=8,"High Risk",FraudData[[#This Row],[Fraud Risk Score]]&gt;=6,"Medium Risk",TRUE,"Low Risk")</f>
        <v>High Risk</v>
      </c>
    </row>
    <row r="9324" spans="1:19">
      <c r="A9324">
        <v>9323</v>
      </c>
      <c r="B9324">
        <v>172.39</v>
      </c>
      <c r="C9324">
        <v>14</v>
      </c>
      <c r="D9324" t="s">
        <v>49</v>
      </c>
      <c r="E9324">
        <v>1</v>
      </c>
      <c r="F9324">
        <v>0</v>
      </c>
      <c r="G9324">
        <v>77</v>
      </c>
      <c r="H9324">
        <v>3</v>
      </c>
      <c r="I9324">
        <v>42</v>
      </c>
      <c r="J9324">
        <v>0</v>
      </c>
      <c r="K9324">
        <f>_xlfn.XLOOKUP(FraudData[[#This Row],[amount]],AmountRules[Amount Min],AmountRules[Risk Points],,-1)</f>
        <v>0</v>
      </c>
      <c r="L9324">
        <f>_xlfn.XLOOKUP(FraudData[[#This Row],[transaction_hour]],TimeRules[Hour Min],TimeRules[Risk Points],,-1)</f>
        <v>0</v>
      </c>
      <c r="M9324">
        <f>_xlfn.XLOOKUP(FraudData[[#This Row],[foreign_transaction]],ForeignRules[Foreign Transaction],ForeignRules[Risk Points],0)</f>
        <v>3</v>
      </c>
      <c r="N9324">
        <f>_xlfn.XLOOKUP(FraudData[[#This Row],[location_mismatch]],Table10[Location Mismatch],Table10[Risk Points],0)</f>
        <v>0</v>
      </c>
      <c r="O9324">
        <f>_xlfn.XLOOKUP(FraudData[[#This Row],[device_trust_score]],DeviceRules[Device Min],DeviceRules[Risk Points],,-1)</f>
        <v>0</v>
      </c>
      <c r="P9324">
        <f>_xlfn.XLOOKUP(FraudData[[#This Row],[velocity_last_24h]],VelocityRules[Velocity Min],VelocityRules[Risk Points],,-1)</f>
        <v>0</v>
      </c>
      <c r="Q9324">
        <f>_xlfn.XLOOKUP(FraudData[[#This Row],[merchant_category]],MerchantRules[Merchant Category],MerchantRules[Risk Points],0)</f>
        <v>1</v>
      </c>
      <c r="R9324">
        <f>SUM(FraudData[[#This Row],[Amount Risk]:[Merchant Risk]])</f>
        <v>4</v>
      </c>
      <c r="S9324" t="str" cm="1">
        <f t="array" ref="S9324">_xlfn.IFS(FraudData[[#This Row],[Fraud Risk Score]]&gt;=8,"High Risk",FraudData[[#This Row],[Fraud Risk Score]]&gt;=6,"Medium Risk",TRUE,"Low Risk")</f>
        <v>Low Risk</v>
      </c>
    </row>
    <row r="9325" spans="1:19">
      <c r="A9325">
        <v>9324</v>
      </c>
      <c r="B9325">
        <v>100.78</v>
      </c>
      <c r="C9325">
        <v>10</v>
      </c>
      <c r="D9325" t="s">
        <v>47</v>
      </c>
      <c r="E9325">
        <v>0</v>
      </c>
      <c r="F9325">
        <v>0</v>
      </c>
      <c r="G9325">
        <v>68</v>
      </c>
      <c r="H9325">
        <v>1</v>
      </c>
      <c r="I9325">
        <v>46</v>
      </c>
      <c r="J9325">
        <v>0</v>
      </c>
      <c r="K9325">
        <f>_xlfn.XLOOKUP(FraudData[[#This Row],[amount]],AmountRules[Amount Min],AmountRules[Risk Points],,-1)</f>
        <v>0</v>
      </c>
      <c r="L9325">
        <f>_xlfn.XLOOKUP(FraudData[[#This Row],[transaction_hour]],TimeRules[Hour Min],TimeRules[Risk Points],,-1)</f>
        <v>0</v>
      </c>
      <c r="M9325">
        <f>_xlfn.XLOOKUP(FraudData[[#This Row],[foreign_transaction]],ForeignRules[Foreign Transaction],ForeignRules[Risk Points],0)</f>
        <v>0</v>
      </c>
      <c r="N9325">
        <f>_xlfn.XLOOKUP(FraudData[[#This Row],[location_mismatch]],Table10[Location Mismatch],Table10[Risk Points],0)</f>
        <v>0</v>
      </c>
      <c r="O9325">
        <f>_xlfn.XLOOKUP(FraudData[[#This Row],[device_trust_score]],DeviceRules[Device Min],DeviceRules[Risk Points],,-1)</f>
        <v>1</v>
      </c>
      <c r="P9325">
        <f>_xlfn.XLOOKUP(FraudData[[#This Row],[velocity_last_24h]],VelocityRules[Velocity Min],VelocityRules[Risk Points],,-1)</f>
        <v>0</v>
      </c>
      <c r="Q9325">
        <f>_xlfn.XLOOKUP(FraudData[[#This Row],[merchant_category]],MerchantRules[Merchant Category],MerchantRules[Risk Points],0)</f>
        <v>0</v>
      </c>
      <c r="R9325">
        <f>SUM(FraudData[[#This Row],[Amount Risk]:[Merchant Risk]])</f>
        <v>1</v>
      </c>
      <c r="S9325" t="str" cm="1">
        <f t="array" ref="S9325">_xlfn.IFS(FraudData[[#This Row],[Fraud Risk Score]]&gt;=8,"High Risk",FraudData[[#This Row],[Fraud Risk Score]]&gt;=6,"Medium Risk",TRUE,"Low Risk")</f>
        <v>Low Risk</v>
      </c>
    </row>
    <row r="9326" spans="1:19">
      <c r="A9326">
        <v>9325</v>
      </c>
      <c r="B9326">
        <v>36.229999999999997</v>
      </c>
      <c r="C9326">
        <v>18</v>
      </c>
      <c r="D9326" t="s">
        <v>46</v>
      </c>
      <c r="E9326">
        <v>0</v>
      </c>
      <c r="F9326">
        <v>0</v>
      </c>
      <c r="G9326">
        <v>82</v>
      </c>
      <c r="H9326">
        <v>1</v>
      </c>
      <c r="I9326">
        <v>66</v>
      </c>
      <c r="J9326">
        <v>0</v>
      </c>
      <c r="K9326">
        <f>_xlfn.XLOOKUP(FraudData[[#This Row],[amount]],AmountRules[Amount Min],AmountRules[Risk Points],,-1)</f>
        <v>0</v>
      </c>
      <c r="L9326">
        <f>_xlfn.XLOOKUP(FraudData[[#This Row],[transaction_hour]],TimeRules[Hour Min],TimeRules[Risk Points],,-1)</f>
        <v>0</v>
      </c>
      <c r="M9326">
        <f>_xlfn.XLOOKUP(FraudData[[#This Row],[foreign_transaction]],ForeignRules[Foreign Transaction],ForeignRules[Risk Points],0)</f>
        <v>0</v>
      </c>
      <c r="N9326">
        <f>_xlfn.XLOOKUP(FraudData[[#This Row],[location_mismatch]],Table10[Location Mismatch],Table10[Risk Points],0)</f>
        <v>0</v>
      </c>
      <c r="O9326">
        <f>_xlfn.XLOOKUP(FraudData[[#This Row],[device_trust_score]],DeviceRules[Device Min],DeviceRules[Risk Points],,-1)</f>
        <v>0</v>
      </c>
      <c r="P9326">
        <f>_xlfn.XLOOKUP(FraudData[[#This Row],[velocity_last_24h]],VelocityRules[Velocity Min],VelocityRules[Risk Points],,-1)</f>
        <v>0</v>
      </c>
      <c r="Q9326">
        <f>_xlfn.XLOOKUP(FraudData[[#This Row],[merchant_category]],MerchantRules[Merchant Category],MerchantRules[Risk Points],0)</f>
        <v>0</v>
      </c>
      <c r="R9326">
        <f>SUM(FraudData[[#This Row],[Amount Risk]:[Merchant Risk]])</f>
        <v>0</v>
      </c>
      <c r="S9326" t="str" cm="1">
        <f t="array" ref="S9326">_xlfn.IFS(FraudData[[#This Row],[Fraud Risk Score]]&gt;=8,"High Risk",FraudData[[#This Row],[Fraud Risk Score]]&gt;=6,"Medium Risk",TRUE,"Low Risk")</f>
        <v>Low Risk</v>
      </c>
    </row>
    <row r="9327" spans="1:19">
      <c r="A9327">
        <v>9326</v>
      </c>
      <c r="B9327">
        <v>513.45000000000005</v>
      </c>
      <c r="C9327">
        <v>4</v>
      </c>
      <c r="D9327" t="s">
        <v>49</v>
      </c>
      <c r="E9327">
        <v>0</v>
      </c>
      <c r="F9327">
        <v>0</v>
      </c>
      <c r="G9327">
        <v>66</v>
      </c>
      <c r="H9327">
        <v>1</v>
      </c>
      <c r="I9327">
        <v>37</v>
      </c>
      <c r="J9327">
        <v>0</v>
      </c>
      <c r="K9327">
        <f>_xlfn.XLOOKUP(FraudData[[#This Row],[amount]],AmountRules[Amount Min],AmountRules[Risk Points],,-1)</f>
        <v>1</v>
      </c>
      <c r="L9327">
        <f>_xlfn.XLOOKUP(FraudData[[#This Row],[transaction_hour]],TimeRules[Hour Min],TimeRules[Risk Points],,-1)</f>
        <v>0</v>
      </c>
      <c r="M9327">
        <f>_xlfn.XLOOKUP(FraudData[[#This Row],[foreign_transaction]],ForeignRules[Foreign Transaction],ForeignRules[Risk Points],0)</f>
        <v>0</v>
      </c>
      <c r="N9327">
        <f>_xlfn.XLOOKUP(FraudData[[#This Row],[location_mismatch]],Table10[Location Mismatch],Table10[Risk Points],0)</f>
        <v>0</v>
      </c>
      <c r="O9327">
        <f>_xlfn.XLOOKUP(FraudData[[#This Row],[device_trust_score]],DeviceRules[Device Min],DeviceRules[Risk Points],,-1)</f>
        <v>1</v>
      </c>
      <c r="P9327">
        <f>_xlfn.XLOOKUP(FraudData[[#This Row],[velocity_last_24h]],VelocityRules[Velocity Min],VelocityRules[Risk Points],,-1)</f>
        <v>0</v>
      </c>
      <c r="Q9327">
        <f>_xlfn.XLOOKUP(FraudData[[#This Row],[merchant_category]],MerchantRules[Merchant Category],MerchantRules[Risk Points],0)</f>
        <v>1</v>
      </c>
      <c r="R9327">
        <f>SUM(FraudData[[#This Row],[Amount Risk]:[Merchant Risk]])</f>
        <v>3</v>
      </c>
      <c r="S9327" t="str" cm="1">
        <f t="array" ref="S9327">_xlfn.IFS(FraudData[[#This Row],[Fraud Risk Score]]&gt;=8,"High Risk",FraudData[[#This Row],[Fraud Risk Score]]&gt;=6,"Medium Risk",TRUE,"Low Risk")</f>
        <v>Low Risk</v>
      </c>
    </row>
    <row r="9328" spans="1:19">
      <c r="A9328">
        <v>9327</v>
      </c>
      <c r="B9328">
        <v>253.22</v>
      </c>
      <c r="C9328">
        <v>5</v>
      </c>
      <c r="D9328" t="s">
        <v>50</v>
      </c>
      <c r="E9328">
        <v>0</v>
      </c>
      <c r="F9328">
        <v>0</v>
      </c>
      <c r="G9328">
        <v>42</v>
      </c>
      <c r="H9328">
        <v>0</v>
      </c>
      <c r="I9328">
        <v>36</v>
      </c>
      <c r="J9328">
        <v>0</v>
      </c>
      <c r="K9328">
        <f>_xlfn.XLOOKUP(FraudData[[#This Row],[amount]],AmountRules[Amount Min],AmountRules[Risk Points],,-1)</f>
        <v>0</v>
      </c>
      <c r="L9328">
        <f>_xlfn.XLOOKUP(FraudData[[#This Row],[transaction_hour]],TimeRules[Hour Min],TimeRules[Risk Points],,-1)</f>
        <v>0</v>
      </c>
      <c r="M9328">
        <f>_xlfn.XLOOKUP(FraudData[[#This Row],[foreign_transaction]],ForeignRules[Foreign Transaction],ForeignRules[Risk Points],0)</f>
        <v>0</v>
      </c>
      <c r="N9328">
        <f>_xlfn.XLOOKUP(FraudData[[#This Row],[location_mismatch]],Table10[Location Mismatch],Table10[Risk Points],0)</f>
        <v>0</v>
      </c>
      <c r="O9328">
        <f>_xlfn.XLOOKUP(FraudData[[#This Row],[device_trust_score]],DeviceRules[Device Min],DeviceRules[Risk Points],,-1)</f>
        <v>2</v>
      </c>
      <c r="P9328">
        <f>_xlfn.XLOOKUP(FraudData[[#This Row],[velocity_last_24h]],VelocityRules[Velocity Min],VelocityRules[Risk Points],,-1)</f>
        <v>0</v>
      </c>
      <c r="Q9328">
        <f>_xlfn.XLOOKUP(FraudData[[#This Row],[merchant_category]],MerchantRules[Merchant Category],MerchantRules[Risk Points],0)</f>
        <v>0</v>
      </c>
      <c r="R9328">
        <f>SUM(FraudData[[#This Row],[Amount Risk]:[Merchant Risk]])</f>
        <v>2</v>
      </c>
      <c r="S9328" t="str" cm="1">
        <f t="array" ref="S9328">_xlfn.IFS(FraudData[[#This Row],[Fraud Risk Score]]&gt;=8,"High Risk",FraudData[[#This Row],[Fraud Risk Score]]&gt;=6,"Medium Risk",TRUE,"Low Risk")</f>
        <v>Low Risk</v>
      </c>
    </row>
    <row r="9329" spans="1:19">
      <c r="A9329">
        <v>9328</v>
      </c>
      <c r="B9329">
        <v>41.98</v>
      </c>
      <c r="C9329">
        <v>12</v>
      </c>
      <c r="D9329" t="s">
        <v>46</v>
      </c>
      <c r="E9329">
        <v>0</v>
      </c>
      <c r="F9329">
        <v>0</v>
      </c>
      <c r="G9329">
        <v>30</v>
      </c>
      <c r="H9329">
        <v>1</v>
      </c>
      <c r="I9329">
        <v>55</v>
      </c>
      <c r="J9329">
        <v>0</v>
      </c>
      <c r="K9329">
        <f>_xlfn.XLOOKUP(FraudData[[#This Row],[amount]],AmountRules[Amount Min],AmountRules[Risk Points],,-1)</f>
        <v>0</v>
      </c>
      <c r="L9329">
        <f>_xlfn.XLOOKUP(FraudData[[#This Row],[transaction_hour]],TimeRules[Hour Min],TimeRules[Risk Points],,-1)</f>
        <v>0</v>
      </c>
      <c r="M9329">
        <f>_xlfn.XLOOKUP(FraudData[[#This Row],[foreign_transaction]],ForeignRules[Foreign Transaction],ForeignRules[Risk Points],0)</f>
        <v>0</v>
      </c>
      <c r="N9329">
        <f>_xlfn.XLOOKUP(FraudData[[#This Row],[location_mismatch]],Table10[Location Mismatch],Table10[Risk Points],0)</f>
        <v>0</v>
      </c>
      <c r="O9329">
        <f>_xlfn.XLOOKUP(FraudData[[#This Row],[device_trust_score]],DeviceRules[Device Min],DeviceRules[Risk Points],,-1)</f>
        <v>2</v>
      </c>
      <c r="P9329">
        <f>_xlfn.XLOOKUP(FraudData[[#This Row],[velocity_last_24h]],VelocityRules[Velocity Min],VelocityRules[Risk Points],,-1)</f>
        <v>0</v>
      </c>
      <c r="Q9329">
        <f>_xlfn.XLOOKUP(FraudData[[#This Row],[merchant_category]],MerchantRules[Merchant Category],MerchantRules[Risk Points],0)</f>
        <v>0</v>
      </c>
      <c r="R9329">
        <f>SUM(FraudData[[#This Row],[Amount Risk]:[Merchant Risk]])</f>
        <v>2</v>
      </c>
      <c r="S9329" t="str" cm="1">
        <f t="array" ref="S9329">_xlfn.IFS(FraudData[[#This Row],[Fraud Risk Score]]&gt;=8,"High Risk",FraudData[[#This Row],[Fraud Risk Score]]&gt;=6,"Medium Risk",TRUE,"Low Risk")</f>
        <v>Low Risk</v>
      </c>
    </row>
    <row r="9330" spans="1:19">
      <c r="A9330">
        <v>9329</v>
      </c>
      <c r="B9330">
        <v>74.17</v>
      </c>
      <c r="C9330">
        <v>22</v>
      </c>
      <c r="D9330" t="s">
        <v>49</v>
      </c>
      <c r="E9330">
        <v>0</v>
      </c>
      <c r="F9330">
        <v>0</v>
      </c>
      <c r="G9330">
        <v>28</v>
      </c>
      <c r="H9330">
        <v>3</v>
      </c>
      <c r="I9330">
        <v>53</v>
      </c>
      <c r="J9330">
        <v>0</v>
      </c>
      <c r="K9330">
        <f>_xlfn.XLOOKUP(FraudData[[#This Row],[amount]],AmountRules[Amount Min],AmountRules[Risk Points],,-1)</f>
        <v>0</v>
      </c>
      <c r="L9330">
        <f>_xlfn.XLOOKUP(FraudData[[#This Row],[transaction_hour]],TimeRules[Hour Min],TimeRules[Risk Points],,-1)</f>
        <v>0</v>
      </c>
      <c r="M9330">
        <f>_xlfn.XLOOKUP(FraudData[[#This Row],[foreign_transaction]],ForeignRules[Foreign Transaction],ForeignRules[Risk Points],0)</f>
        <v>0</v>
      </c>
      <c r="N9330">
        <f>_xlfn.XLOOKUP(FraudData[[#This Row],[location_mismatch]],Table10[Location Mismatch],Table10[Risk Points],0)</f>
        <v>0</v>
      </c>
      <c r="O9330">
        <f>_xlfn.XLOOKUP(FraudData[[#This Row],[device_trust_score]],DeviceRules[Device Min],DeviceRules[Risk Points],,-1)</f>
        <v>3</v>
      </c>
      <c r="P9330">
        <f>_xlfn.XLOOKUP(FraudData[[#This Row],[velocity_last_24h]],VelocityRules[Velocity Min],VelocityRules[Risk Points],,-1)</f>
        <v>0</v>
      </c>
      <c r="Q9330">
        <f>_xlfn.XLOOKUP(FraudData[[#This Row],[merchant_category]],MerchantRules[Merchant Category],MerchantRules[Risk Points],0)</f>
        <v>1</v>
      </c>
      <c r="R9330">
        <f>SUM(FraudData[[#This Row],[Amount Risk]:[Merchant Risk]])</f>
        <v>4</v>
      </c>
      <c r="S9330" t="str" cm="1">
        <f t="array" ref="S9330">_xlfn.IFS(FraudData[[#This Row],[Fraud Risk Score]]&gt;=8,"High Risk",FraudData[[#This Row],[Fraud Risk Score]]&gt;=6,"Medium Risk",TRUE,"Low Risk")</f>
        <v>Low Risk</v>
      </c>
    </row>
    <row r="9331" spans="1:19">
      <c r="A9331">
        <v>9330</v>
      </c>
      <c r="B9331">
        <v>298.62</v>
      </c>
      <c r="C9331">
        <v>9</v>
      </c>
      <c r="D9331" t="s">
        <v>47</v>
      </c>
      <c r="E9331">
        <v>0</v>
      </c>
      <c r="F9331">
        <v>0</v>
      </c>
      <c r="G9331">
        <v>93</v>
      </c>
      <c r="H9331">
        <v>2</v>
      </c>
      <c r="I9331">
        <v>65</v>
      </c>
      <c r="J9331">
        <v>0</v>
      </c>
      <c r="K9331">
        <f>_xlfn.XLOOKUP(FraudData[[#This Row],[amount]],AmountRules[Amount Min],AmountRules[Risk Points],,-1)</f>
        <v>0</v>
      </c>
      <c r="L9331">
        <f>_xlfn.XLOOKUP(FraudData[[#This Row],[transaction_hour]],TimeRules[Hour Min],TimeRules[Risk Points],,-1)</f>
        <v>0</v>
      </c>
      <c r="M9331">
        <f>_xlfn.XLOOKUP(FraudData[[#This Row],[foreign_transaction]],ForeignRules[Foreign Transaction],ForeignRules[Risk Points],0)</f>
        <v>0</v>
      </c>
      <c r="N9331">
        <f>_xlfn.XLOOKUP(FraudData[[#This Row],[location_mismatch]],Table10[Location Mismatch],Table10[Risk Points],0)</f>
        <v>0</v>
      </c>
      <c r="O9331">
        <f>_xlfn.XLOOKUP(FraudData[[#This Row],[device_trust_score]],DeviceRules[Device Min],DeviceRules[Risk Points],,-1)</f>
        <v>0</v>
      </c>
      <c r="P9331">
        <f>_xlfn.XLOOKUP(FraudData[[#This Row],[velocity_last_24h]],VelocityRules[Velocity Min],VelocityRules[Risk Points],,-1)</f>
        <v>0</v>
      </c>
      <c r="Q9331">
        <f>_xlfn.XLOOKUP(FraudData[[#This Row],[merchant_category]],MerchantRules[Merchant Category],MerchantRules[Risk Points],0)</f>
        <v>0</v>
      </c>
      <c r="R9331">
        <f>SUM(FraudData[[#This Row],[Amount Risk]:[Merchant Risk]])</f>
        <v>0</v>
      </c>
      <c r="S9331" t="str" cm="1">
        <f t="array" ref="S9331">_xlfn.IFS(FraudData[[#This Row],[Fraud Risk Score]]&gt;=8,"High Risk",FraudData[[#This Row],[Fraud Risk Score]]&gt;=6,"Medium Risk",TRUE,"Low Risk")</f>
        <v>Low Risk</v>
      </c>
    </row>
    <row r="9332" spans="1:19">
      <c r="A9332">
        <v>9331</v>
      </c>
      <c r="B9332">
        <v>214.14</v>
      </c>
      <c r="C9332">
        <v>23</v>
      </c>
      <c r="D9332" t="s">
        <v>48</v>
      </c>
      <c r="E9332">
        <v>0</v>
      </c>
      <c r="F9332">
        <v>1</v>
      </c>
      <c r="G9332">
        <v>38</v>
      </c>
      <c r="H9332">
        <v>5</v>
      </c>
      <c r="I9332">
        <v>31</v>
      </c>
      <c r="J9332">
        <v>1</v>
      </c>
      <c r="K9332">
        <f>_xlfn.XLOOKUP(FraudData[[#This Row],[amount]],AmountRules[Amount Min],AmountRules[Risk Points],,-1)</f>
        <v>0</v>
      </c>
      <c r="L9332">
        <f>_xlfn.XLOOKUP(FraudData[[#This Row],[transaction_hour]],TimeRules[Hour Min],TimeRules[Risk Points],,-1)</f>
        <v>1</v>
      </c>
      <c r="M9332">
        <f>_xlfn.XLOOKUP(FraudData[[#This Row],[foreign_transaction]],ForeignRules[Foreign Transaction],ForeignRules[Risk Points],0)</f>
        <v>0</v>
      </c>
      <c r="N9332">
        <f>_xlfn.XLOOKUP(FraudData[[#This Row],[location_mismatch]],Table10[Location Mismatch],Table10[Risk Points],0)</f>
        <v>3</v>
      </c>
      <c r="O9332">
        <f>_xlfn.XLOOKUP(FraudData[[#This Row],[device_trust_score]],DeviceRules[Device Min],DeviceRules[Risk Points],,-1)</f>
        <v>2</v>
      </c>
      <c r="P9332">
        <f>_xlfn.XLOOKUP(FraudData[[#This Row],[velocity_last_24h]],VelocityRules[Velocity Min],VelocityRules[Risk Points],,-1)</f>
        <v>3</v>
      </c>
      <c r="Q9332">
        <f>_xlfn.XLOOKUP(FraudData[[#This Row],[merchant_category]],MerchantRules[Merchant Category],MerchantRules[Risk Points],0)</f>
        <v>0</v>
      </c>
      <c r="R9332">
        <f>SUM(FraudData[[#This Row],[Amount Risk]:[Merchant Risk]])</f>
        <v>9</v>
      </c>
      <c r="S9332" t="str" cm="1">
        <f t="array" ref="S9332">_xlfn.IFS(FraudData[[#This Row],[Fraud Risk Score]]&gt;=8,"High Risk",FraudData[[#This Row],[Fraud Risk Score]]&gt;=6,"Medium Risk",TRUE,"Low Risk")</f>
        <v>High Risk</v>
      </c>
    </row>
    <row r="9333" spans="1:19">
      <c r="A9333">
        <v>9332</v>
      </c>
      <c r="B9333">
        <v>261.27</v>
      </c>
      <c r="C9333">
        <v>13</v>
      </c>
      <c r="D9333" t="s">
        <v>50</v>
      </c>
      <c r="E9333">
        <v>0</v>
      </c>
      <c r="F9333">
        <v>1</v>
      </c>
      <c r="G9333">
        <v>65</v>
      </c>
      <c r="H9333">
        <v>1</v>
      </c>
      <c r="I9333">
        <v>51</v>
      </c>
      <c r="J9333">
        <v>0</v>
      </c>
      <c r="K9333">
        <f>_xlfn.XLOOKUP(FraudData[[#This Row],[amount]],AmountRules[Amount Min],AmountRules[Risk Points],,-1)</f>
        <v>0</v>
      </c>
      <c r="L9333">
        <f>_xlfn.XLOOKUP(FraudData[[#This Row],[transaction_hour]],TimeRules[Hour Min],TimeRules[Risk Points],,-1)</f>
        <v>0</v>
      </c>
      <c r="M9333">
        <f>_xlfn.XLOOKUP(FraudData[[#This Row],[foreign_transaction]],ForeignRules[Foreign Transaction],ForeignRules[Risk Points],0)</f>
        <v>0</v>
      </c>
      <c r="N9333">
        <f>_xlfn.XLOOKUP(FraudData[[#This Row],[location_mismatch]],Table10[Location Mismatch],Table10[Risk Points],0)</f>
        <v>3</v>
      </c>
      <c r="O9333">
        <f>_xlfn.XLOOKUP(FraudData[[#This Row],[device_trust_score]],DeviceRules[Device Min],DeviceRules[Risk Points],,-1)</f>
        <v>1</v>
      </c>
      <c r="P9333">
        <f>_xlfn.XLOOKUP(FraudData[[#This Row],[velocity_last_24h]],VelocityRules[Velocity Min],VelocityRules[Risk Points],,-1)</f>
        <v>0</v>
      </c>
      <c r="Q9333">
        <f>_xlfn.XLOOKUP(FraudData[[#This Row],[merchant_category]],MerchantRules[Merchant Category],MerchantRules[Risk Points],0)</f>
        <v>0</v>
      </c>
      <c r="R9333">
        <f>SUM(FraudData[[#This Row],[Amount Risk]:[Merchant Risk]])</f>
        <v>4</v>
      </c>
      <c r="S9333" t="str" cm="1">
        <f t="array" ref="S9333">_xlfn.IFS(FraudData[[#This Row],[Fraud Risk Score]]&gt;=8,"High Risk",FraudData[[#This Row],[Fraud Risk Score]]&gt;=6,"Medium Risk",TRUE,"Low Risk")</f>
        <v>Low Risk</v>
      </c>
    </row>
    <row r="9334" spans="1:19">
      <c r="A9334">
        <v>9333</v>
      </c>
      <c r="B9334">
        <v>104.75</v>
      </c>
      <c r="C9334">
        <v>3</v>
      </c>
      <c r="D9334" t="s">
        <v>46</v>
      </c>
      <c r="E9334">
        <v>0</v>
      </c>
      <c r="F9334">
        <v>0</v>
      </c>
      <c r="G9334">
        <v>71</v>
      </c>
      <c r="H9334">
        <v>2</v>
      </c>
      <c r="I9334">
        <v>59</v>
      </c>
      <c r="J9334">
        <v>0</v>
      </c>
      <c r="K9334">
        <f>_xlfn.XLOOKUP(FraudData[[#This Row],[amount]],AmountRules[Amount Min],AmountRules[Risk Points],,-1)</f>
        <v>0</v>
      </c>
      <c r="L9334">
        <f>_xlfn.XLOOKUP(FraudData[[#This Row],[transaction_hour]],TimeRules[Hour Min],TimeRules[Risk Points],,-1)</f>
        <v>3</v>
      </c>
      <c r="M9334">
        <f>_xlfn.XLOOKUP(FraudData[[#This Row],[foreign_transaction]],ForeignRules[Foreign Transaction],ForeignRules[Risk Points],0)</f>
        <v>0</v>
      </c>
      <c r="N9334">
        <f>_xlfn.XLOOKUP(FraudData[[#This Row],[location_mismatch]],Table10[Location Mismatch],Table10[Risk Points],0)</f>
        <v>0</v>
      </c>
      <c r="O9334">
        <f>_xlfn.XLOOKUP(FraudData[[#This Row],[device_trust_score]],DeviceRules[Device Min],DeviceRules[Risk Points],,-1)</f>
        <v>0</v>
      </c>
      <c r="P9334">
        <f>_xlfn.XLOOKUP(FraudData[[#This Row],[velocity_last_24h]],VelocityRules[Velocity Min],VelocityRules[Risk Points],,-1)</f>
        <v>0</v>
      </c>
      <c r="Q9334">
        <f>_xlfn.XLOOKUP(FraudData[[#This Row],[merchant_category]],MerchantRules[Merchant Category],MerchantRules[Risk Points],0)</f>
        <v>0</v>
      </c>
      <c r="R9334">
        <f>SUM(FraudData[[#This Row],[Amount Risk]:[Merchant Risk]])</f>
        <v>3</v>
      </c>
      <c r="S9334" t="str" cm="1">
        <f t="array" ref="S9334">_xlfn.IFS(FraudData[[#This Row],[Fraud Risk Score]]&gt;=8,"High Risk",FraudData[[#This Row],[Fraud Risk Score]]&gt;=6,"Medium Risk",TRUE,"Low Risk")</f>
        <v>Low Risk</v>
      </c>
    </row>
    <row r="9335" spans="1:19">
      <c r="A9335">
        <v>9334</v>
      </c>
      <c r="B9335">
        <v>226.88</v>
      </c>
      <c r="C9335">
        <v>19</v>
      </c>
      <c r="D9335" t="s">
        <v>49</v>
      </c>
      <c r="E9335">
        <v>0</v>
      </c>
      <c r="F9335">
        <v>1</v>
      </c>
      <c r="G9335">
        <v>77</v>
      </c>
      <c r="H9335">
        <v>2</v>
      </c>
      <c r="I9335">
        <v>60</v>
      </c>
      <c r="J9335">
        <v>0</v>
      </c>
      <c r="K9335">
        <f>_xlfn.XLOOKUP(FraudData[[#This Row],[amount]],AmountRules[Amount Min],AmountRules[Risk Points],,-1)</f>
        <v>0</v>
      </c>
      <c r="L9335">
        <f>_xlfn.XLOOKUP(FraudData[[#This Row],[transaction_hour]],TimeRules[Hour Min],TimeRules[Risk Points],,-1)</f>
        <v>0</v>
      </c>
      <c r="M9335">
        <f>_xlfn.XLOOKUP(FraudData[[#This Row],[foreign_transaction]],ForeignRules[Foreign Transaction],ForeignRules[Risk Points],0)</f>
        <v>0</v>
      </c>
      <c r="N9335">
        <f>_xlfn.XLOOKUP(FraudData[[#This Row],[location_mismatch]],Table10[Location Mismatch],Table10[Risk Points],0)</f>
        <v>3</v>
      </c>
      <c r="O9335">
        <f>_xlfn.XLOOKUP(FraudData[[#This Row],[device_trust_score]],DeviceRules[Device Min],DeviceRules[Risk Points],,-1)</f>
        <v>0</v>
      </c>
      <c r="P9335">
        <f>_xlfn.XLOOKUP(FraudData[[#This Row],[velocity_last_24h]],VelocityRules[Velocity Min],VelocityRules[Risk Points],,-1)</f>
        <v>0</v>
      </c>
      <c r="Q9335">
        <f>_xlfn.XLOOKUP(FraudData[[#This Row],[merchant_category]],MerchantRules[Merchant Category],MerchantRules[Risk Points],0)</f>
        <v>1</v>
      </c>
      <c r="R9335">
        <f>SUM(FraudData[[#This Row],[Amount Risk]:[Merchant Risk]])</f>
        <v>4</v>
      </c>
      <c r="S9335" t="str" cm="1">
        <f t="array" ref="S9335">_xlfn.IFS(FraudData[[#This Row],[Fraud Risk Score]]&gt;=8,"High Risk",FraudData[[#This Row],[Fraud Risk Score]]&gt;=6,"Medium Risk",TRUE,"Low Risk")</f>
        <v>Low Risk</v>
      </c>
    </row>
    <row r="9336" spans="1:19">
      <c r="A9336">
        <v>9335</v>
      </c>
      <c r="B9336">
        <v>87.94</v>
      </c>
      <c r="C9336">
        <v>22</v>
      </c>
      <c r="D9336" t="s">
        <v>46</v>
      </c>
      <c r="E9336">
        <v>0</v>
      </c>
      <c r="F9336">
        <v>0</v>
      </c>
      <c r="G9336">
        <v>45</v>
      </c>
      <c r="H9336">
        <v>3</v>
      </c>
      <c r="I9336">
        <v>47</v>
      </c>
      <c r="J9336">
        <v>0</v>
      </c>
      <c r="K9336">
        <f>_xlfn.XLOOKUP(FraudData[[#This Row],[amount]],AmountRules[Amount Min],AmountRules[Risk Points],,-1)</f>
        <v>0</v>
      </c>
      <c r="L9336">
        <f>_xlfn.XLOOKUP(FraudData[[#This Row],[transaction_hour]],TimeRules[Hour Min],TimeRules[Risk Points],,-1)</f>
        <v>0</v>
      </c>
      <c r="M9336">
        <f>_xlfn.XLOOKUP(FraudData[[#This Row],[foreign_transaction]],ForeignRules[Foreign Transaction],ForeignRules[Risk Points],0)</f>
        <v>0</v>
      </c>
      <c r="N9336">
        <f>_xlfn.XLOOKUP(FraudData[[#This Row],[location_mismatch]],Table10[Location Mismatch],Table10[Risk Points],0)</f>
        <v>0</v>
      </c>
      <c r="O9336">
        <f>_xlfn.XLOOKUP(FraudData[[#This Row],[device_trust_score]],DeviceRules[Device Min],DeviceRules[Risk Points],,-1)</f>
        <v>2</v>
      </c>
      <c r="P9336">
        <f>_xlfn.XLOOKUP(FraudData[[#This Row],[velocity_last_24h]],VelocityRules[Velocity Min],VelocityRules[Risk Points],,-1)</f>
        <v>0</v>
      </c>
      <c r="Q9336">
        <f>_xlfn.XLOOKUP(FraudData[[#This Row],[merchant_category]],MerchantRules[Merchant Category],MerchantRules[Risk Points],0)</f>
        <v>0</v>
      </c>
      <c r="R9336">
        <f>SUM(FraudData[[#This Row],[Amount Risk]:[Merchant Risk]])</f>
        <v>2</v>
      </c>
      <c r="S9336" t="str" cm="1">
        <f t="array" ref="S9336">_xlfn.IFS(FraudData[[#This Row],[Fraud Risk Score]]&gt;=8,"High Risk",FraudData[[#This Row],[Fraud Risk Score]]&gt;=6,"Medium Risk",TRUE,"Low Risk")</f>
        <v>Low Risk</v>
      </c>
    </row>
    <row r="9337" spans="1:19">
      <c r="A9337">
        <v>9336</v>
      </c>
      <c r="B9337">
        <v>42.72</v>
      </c>
      <c r="C9337">
        <v>11</v>
      </c>
      <c r="D9337" t="s">
        <v>48</v>
      </c>
      <c r="E9337">
        <v>0</v>
      </c>
      <c r="F9337">
        <v>0</v>
      </c>
      <c r="G9337">
        <v>37</v>
      </c>
      <c r="H9337">
        <v>4</v>
      </c>
      <c r="I9337">
        <v>27</v>
      </c>
      <c r="J9337">
        <v>0</v>
      </c>
      <c r="K9337">
        <f>_xlfn.XLOOKUP(FraudData[[#This Row],[amount]],AmountRules[Amount Min],AmountRules[Risk Points],,-1)</f>
        <v>0</v>
      </c>
      <c r="L9337">
        <f>_xlfn.XLOOKUP(FraudData[[#This Row],[transaction_hour]],TimeRules[Hour Min],TimeRules[Risk Points],,-1)</f>
        <v>0</v>
      </c>
      <c r="M9337">
        <f>_xlfn.XLOOKUP(FraudData[[#This Row],[foreign_transaction]],ForeignRules[Foreign Transaction],ForeignRules[Risk Points],0)</f>
        <v>0</v>
      </c>
      <c r="N9337">
        <f>_xlfn.XLOOKUP(FraudData[[#This Row],[location_mismatch]],Table10[Location Mismatch],Table10[Risk Points],0)</f>
        <v>0</v>
      </c>
      <c r="O9337">
        <f>_xlfn.XLOOKUP(FraudData[[#This Row],[device_trust_score]],DeviceRules[Device Min],DeviceRules[Risk Points],,-1)</f>
        <v>2</v>
      </c>
      <c r="P9337">
        <f>_xlfn.XLOOKUP(FraudData[[#This Row],[velocity_last_24h]],VelocityRules[Velocity Min],VelocityRules[Risk Points],,-1)</f>
        <v>0</v>
      </c>
      <c r="Q9337">
        <f>_xlfn.XLOOKUP(FraudData[[#This Row],[merchant_category]],MerchantRules[Merchant Category],MerchantRules[Risk Points],0)</f>
        <v>0</v>
      </c>
      <c r="R9337">
        <f>SUM(FraudData[[#This Row],[Amount Risk]:[Merchant Risk]])</f>
        <v>2</v>
      </c>
      <c r="S9337" t="str" cm="1">
        <f t="array" ref="S9337">_xlfn.IFS(FraudData[[#This Row],[Fraud Risk Score]]&gt;=8,"High Risk",FraudData[[#This Row],[Fraud Risk Score]]&gt;=6,"Medium Risk",TRUE,"Low Risk")</f>
        <v>Low Risk</v>
      </c>
    </row>
    <row r="9338" spans="1:19">
      <c r="A9338">
        <v>9337</v>
      </c>
      <c r="B9338">
        <v>180.27</v>
      </c>
      <c r="C9338">
        <v>14</v>
      </c>
      <c r="D9338" t="s">
        <v>46</v>
      </c>
      <c r="E9338">
        <v>1</v>
      </c>
      <c r="F9338">
        <v>0</v>
      </c>
      <c r="G9338">
        <v>90</v>
      </c>
      <c r="H9338">
        <v>4</v>
      </c>
      <c r="I9338">
        <v>65</v>
      </c>
      <c r="J9338">
        <v>0</v>
      </c>
      <c r="K9338">
        <f>_xlfn.XLOOKUP(FraudData[[#This Row],[amount]],AmountRules[Amount Min],AmountRules[Risk Points],,-1)</f>
        <v>0</v>
      </c>
      <c r="L9338">
        <f>_xlfn.XLOOKUP(FraudData[[#This Row],[transaction_hour]],TimeRules[Hour Min],TimeRules[Risk Points],,-1)</f>
        <v>0</v>
      </c>
      <c r="M9338">
        <f>_xlfn.XLOOKUP(FraudData[[#This Row],[foreign_transaction]],ForeignRules[Foreign Transaction],ForeignRules[Risk Points],0)</f>
        <v>3</v>
      </c>
      <c r="N9338">
        <f>_xlfn.XLOOKUP(FraudData[[#This Row],[location_mismatch]],Table10[Location Mismatch],Table10[Risk Points],0)</f>
        <v>0</v>
      </c>
      <c r="O9338">
        <f>_xlfn.XLOOKUP(FraudData[[#This Row],[device_trust_score]],DeviceRules[Device Min],DeviceRules[Risk Points],,-1)</f>
        <v>0</v>
      </c>
      <c r="P9338">
        <f>_xlfn.XLOOKUP(FraudData[[#This Row],[velocity_last_24h]],VelocityRules[Velocity Min],VelocityRules[Risk Points],,-1)</f>
        <v>0</v>
      </c>
      <c r="Q9338">
        <f>_xlfn.XLOOKUP(FraudData[[#This Row],[merchant_category]],MerchantRules[Merchant Category],MerchantRules[Risk Points],0)</f>
        <v>0</v>
      </c>
      <c r="R9338">
        <f>SUM(FraudData[[#This Row],[Amount Risk]:[Merchant Risk]])</f>
        <v>3</v>
      </c>
      <c r="S9338" t="str" cm="1">
        <f t="array" ref="S9338">_xlfn.IFS(FraudData[[#This Row],[Fraud Risk Score]]&gt;=8,"High Risk",FraudData[[#This Row],[Fraud Risk Score]]&gt;=6,"Medium Risk",TRUE,"Low Risk")</f>
        <v>Low Risk</v>
      </c>
    </row>
    <row r="9339" spans="1:19">
      <c r="A9339">
        <v>9338</v>
      </c>
      <c r="B9339">
        <v>671.45</v>
      </c>
      <c r="C9339">
        <v>9</v>
      </c>
      <c r="D9339" t="s">
        <v>46</v>
      </c>
      <c r="E9339">
        <v>0</v>
      </c>
      <c r="F9339">
        <v>1</v>
      </c>
      <c r="G9339">
        <v>39</v>
      </c>
      <c r="H9339">
        <v>1</v>
      </c>
      <c r="I9339">
        <v>61</v>
      </c>
      <c r="J9339">
        <v>0</v>
      </c>
      <c r="K9339">
        <f>_xlfn.XLOOKUP(FraudData[[#This Row],[amount]],AmountRules[Amount Min],AmountRules[Risk Points],,-1)</f>
        <v>1</v>
      </c>
      <c r="L9339">
        <f>_xlfn.XLOOKUP(FraudData[[#This Row],[transaction_hour]],TimeRules[Hour Min],TimeRules[Risk Points],,-1)</f>
        <v>0</v>
      </c>
      <c r="M9339">
        <f>_xlfn.XLOOKUP(FraudData[[#This Row],[foreign_transaction]],ForeignRules[Foreign Transaction],ForeignRules[Risk Points],0)</f>
        <v>0</v>
      </c>
      <c r="N9339">
        <f>_xlfn.XLOOKUP(FraudData[[#This Row],[location_mismatch]],Table10[Location Mismatch],Table10[Risk Points],0)</f>
        <v>3</v>
      </c>
      <c r="O9339">
        <f>_xlfn.XLOOKUP(FraudData[[#This Row],[device_trust_score]],DeviceRules[Device Min],DeviceRules[Risk Points],,-1)</f>
        <v>2</v>
      </c>
      <c r="P9339">
        <f>_xlfn.XLOOKUP(FraudData[[#This Row],[velocity_last_24h]],VelocityRules[Velocity Min],VelocityRules[Risk Points],,-1)</f>
        <v>0</v>
      </c>
      <c r="Q9339">
        <f>_xlfn.XLOOKUP(FraudData[[#This Row],[merchant_category]],MerchantRules[Merchant Category],MerchantRules[Risk Points],0)</f>
        <v>0</v>
      </c>
      <c r="R9339">
        <f>SUM(FraudData[[#This Row],[Amount Risk]:[Merchant Risk]])</f>
        <v>6</v>
      </c>
      <c r="S9339" t="str" cm="1">
        <f t="array" ref="S9339">_xlfn.IFS(FraudData[[#This Row],[Fraud Risk Score]]&gt;=8,"High Risk",FraudData[[#This Row],[Fraud Risk Score]]&gt;=6,"Medium Risk",TRUE,"Low Risk")</f>
        <v>Medium Risk</v>
      </c>
    </row>
    <row r="9340" spans="1:19">
      <c r="A9340">
        <v>9339</v>
      </c>
      <c r="B9340">
        <v>66.95</v>
      </c>
      <c r="C9340">
        <v>10</v>
      </c>
      <c r="D9340" t="s">
        <v>49</v>
      </c>
      <c r="E9340">
        <v>0</v>
      </c>
      <c r="F9340">
        <v>0</v>
      </c>
      <c r="G9340">
        <v>69</v>
      </c>
      <c r="H9340">
        <v>1</v>
      </c>
      <c r="I9340">
        <v>25</v>
      </c>
      <c r="J9340">
        <v>0</v>
      </c>
      <c r="K9340">
        <f>_xlfn.XLOOKUP(FraudData[[#This Row],[amount]],AmountRules[Amount Min],AmountRules[Risk Points],,-1)</f>
        <v>0</v>
      </c>
      <c r="L9340">
        <f>_xlfn.XLOOKUP(FraudData[[#This Row],[transaction_hour]],TimeRules[Hour Min],TimeRules[Risk Points],,-1)</f>
        <v>0</v>
      </c>
      <c r="M9340">
        <f>_xlfn.XLOOKUP(FraudData[[#This Row],[foreign_transaction]],ForeignRules[Foreign Transaction],ForeignRules[Risk Points],0)</f>
        <v>0</v>
      </c>
      <c r="N9340">
        <f>_xlfn.XLOOKUP(FraudData[[#This Row],[location_mismatch]],Table10[Location Mismatch],Table10[Risk Points],0)</f>
        <v>0</v>
      </c>
      <c r="O9340">
        <f>_xlfn.XLOOKUP(FraudData[[#This Row],[device_trust_score]],DeviceRules[Device Min],DeviceRules[Risk Points],,-1)</f>
        <v>1</v>
      </c>
      <c r="P9340">
        <f>_xlfn.XLOOKUP(FraudData[[#This Row],[velocity_last_24h]],VelocityRules[Velocity Min],VelocityRules[Risk Points],,-1)</f>
        <v>0</v>
      </c>
      <c r="Q9340">
        <f>_xlfn.XLOOKUP(FraudData[[#This Row],[merchant_category]],MerchantRules[Merchant Category],MerchantRules[Risk Points],0)</f>
        <v>1</v>
      </c>
      <c r="R9340">
        <f>SUM(FraudData[[#This Row],[Amount Risk]:[Merchant Risk]])</f>
        <v>2</v>
      </c>
      <c r="S9340" t="str" cm="1">
        <f t="array" ref="S9340">_xlfn.IFS(FraudData[[#This Row],[Fraud Risk Score]]&gt;=8,"High Risk",FraudData[[#This Row],[Fraud Risk Score]]&gt;=6,"Medium Risk",TRUE,"Low Risk")</f>
        <v>Low Risk</v>
      </c>
    </row>
    <row r="9341" spans="1:19">
      <c r="A9341">
        <v>9340</v>
      </c>
      <c r="B9341">
        <v>111.24</v>
      </c>
      <c r="C9341">
        <v>8</v>
      </c>
      <c r="D9341" t="s">
        <v>48</v>
      </c>
      <c r="E9341">
        <v>1</v>
      </c>
      <c r="F9341">
        <v>1</v>
      </c>
      <c r="G9341">
        <v>89</v>
      </c>
      <c r="H9341">
        <v>0</v>
      </c>
      <c r="I9341">
        <v>19</v>
      </c>
      <c r="J9341">
        <v>0</v>
      </c>
      <c r="K9341">
        <f>_xlfn.XLOOKUP(FraudData[[#This Row],[amount]],AmountRules[Amount Min],AmountRules[Risk Points],,-1)</f>
        <v>0</v>
      </c>
      <c r="L9341">
        <f>_xlfn.XLOOKUP(FraudData[[#This Row],[transaction_hour]],TimeRules[Hour Min],TimeRules[Risk Points],,-1)</f>
        <v>0</v>
      </c>
      <c r="M9341">
        <f>_xlfn.XLOOKUP(FraudData[[#This Row],[foreign_transaction]],ForeignRules[Foreign Transaction],ForeignRules[Risk Points],0)</f>
        <v>3</v>
      </c>
      <c r="N9341">
        <f>_xlfn.XLOOKUP(FraudData[[#This Row],[location_mismatch]],Table10[Location Mismatch],Table10[Risk Points],0)</f>
        <v>3</v>
      </c>
      <c r="O9341">
        <f>_xlfn.XLOOKUP(FraudData[[#This Row],[device_trust_score]],DeviceRules[Device Min],DeviceRules[Risk Points],,-1)</f>
        <v>0</v>
      </c>
      <c r="P9341">
        <f>_xlfn.XLOOKUP(FraudData[[#This Row],[velocity_last_24h]],VelocityRules[Velocity Min],VelocityRules[Risk Points],,-1)</f>
        <v>0</v>
      </c>
      <c r="Q9341">
        <f>_xlfn.XLOOKUP(FraudData[[#This Row],[merchant_category]],MerchantRules[Merchant Category],MerchantRules[Risk Points],0)</f>
        <v>0</v>
      </c>
      <c r="R9341">
        <f>SUM(FraudData[[#This Row],[Amount Risk]:[Merchant Risk]])</f>
        <v>6</v>
      </c>
      <c r="S9341" t="str" cm="1">
        <f t="array" ref="S9341">_xlfn.IFS(FraudData[[#This Row],[Fraud Risk Score]]&gt;=8,"High Risk",FraudData[[#This Row],[Fraud Risk Score]]&gt;=6,"Medium Risk",TRUE,"Low Risk")</f>
        <v>Medium Risk</v>
      </c>
    </row>
    <row r="9342" spans="1:19">
      <c r="A9342">
        <v>9341</v>
      </c>
      <c r="B9342">
        <v>201.76</v>
      </c>
      <c r="C9342">
        <v>10</v>
      </c>
      <c r="D9342" t="s">
        <v>50</v>
      </c>
      <c r="E9342">
        <v>0</v>
      </c>
      <c r="F9342">
        <v>1</v>
      </c>
      <c r="G9342">
        <v>70</v>
      </c>
      <c r="H9342">
        <v>1</v>
      </c>
      <c r="I9342">
        <v>60</v>
      </c>
      <c r="J9342">
        <v>0</v>
      </c>
      <c r="K9342">
        <f>_xlfn.XLOOKUP(FraudData[[#This Row],[amount]],AmountRules[Amount Min],AmountRules[Risk Points],,-1)</f>
        <v>0</v>
      </c>
      <c r="L9342">
        <f>_xlfn.XLOOKUP(FraudData[[#This Row],[transaction_hour]],TimeRules[Hour Min],TimeRules[Risk Points],,-1)</f>
        <v>0</v>
      </c>
      <c r="M9342">
        <f>_xlfn.XLOOKUP(FraudData[[#This Row],[foreign_transaction]],ForeignRules[Foreign Transaction],ForeignRules[Risk Points],0)</f>
        <v>0</v>
      </c>
      <c r="N9342">
        <f>_xlfn.XLOOKUP(FraudData[[#This Row],[location_mismatch]],Table10[Location Mismatch],Table10[Risk Points],0)</f>
        <v>3</v>
      </c>
      <c r="O9342">
        <f>_xlfn.XLOOKUP(FraudData[[#This Row],[device_trust_score]],DeviceRules[Device Min],DeviceRules[Risk Points],,-1)</f>
        <v>0</v>
      </c>
      <c r="P9342">
        <f>_xlfn.XLOOKUP(FraudData[[#This Row],[velocity_last_24h]],VelocityRules[Velocity Min],VelocityRules[Risk Points],,-1)</f>
        <v>0</v>
      </c>
      <c r="Q9342">
        <f>_xlfn.XLOOKUP(FraudData[[#This Row],[merchant_category]],MerchantRules[Merchant Category],MerchantRules[Risk Points],0)</f>
        <v>0</v>
      </c>
      <c r="R9342">
        <f>SUM(FraudData[[#This Row],[Amount Risk]:[Merchant Risk]])</f>
        <v>3</v>
      </c>
      <c r="S9342" t="str" cm="1">
        <f t="array" ref="S9342">_xlfn.IFS(FraudData[[#This Row],[Fraud Risk Score]]&gt;=8,"High Risk",FraudData[[#This Row],[Fraud Risk Score]]&gt;=6,"Medium Risk",TRUE,"Low Risk")</f>
        <v>Low Risk</v>
      </c>
    </row>
    <row r="9343" spans="1:19">
      <c r="A9343">
        <v>9342</v>
      </c>
      <c r="B9343">
        <v>140.37</v>
      </c>
      <c r="C9343">
        <v>1</v>
      </c>
      <c r="D9343" t="s">
        <v>49</v>
      </c>
      <c r="E9343">
        <v>0</v>
      </c>
      <c r="F9343">
        <v>0</v>
      </c>
      <c r="G9343">
        <v>27</v>
      </c>
      <c r="H9343">
        <v>2</v>
      </c>
      <c r="I9343">
        <v>39</v>
      </c>
      <c r="J9343">
        <v>0</v>
      </c>
      <c r="K9343">
        <f>_xlfn.XLOOKUP(FraudData[[#This Row],[amount]],AmountRules[Amount Min],AmountRules[Risk Points],,-1)</f>
        <v>0</v>
      </c>
      <c r="L9343">
        <f>_xlfn.XLOOKUP(FraudData[[#This Row],[transaction_hour]],TimeRules[Hour Min],TimeRules[Risk Points],,-1)</f>
        <v>3</v>
      </c>
      <c r="M9343">
        <f>_xlfn.XLOOKUP(FraudData[[#This Row],[foreign_transaction]],ForeignRules[Foreign Transaction],ForeignRules[Risk Points],0)</f>
        <v>0</v>
      </c>
      <c r="N9343">
        <f>_xlfn.XLOOKUP(FraudData[[#This Row],[location_mismatch]],Table10[Location Mismatch],Table10[Risk Points],0)</f>
        <v>0</v>
      </c>
      <c r="O9343">
        <f>_xlfn.XLOOKUP(FraudData[[#This Row],[device_trust_score]],DeviceRules[Device Min],DeviceRules[Risk Points],,-1)</f>
        <v>3</v>
      </c>
      <c r="P9343">
        <f>_xlfn.XLOOKUP(FraudData[[#This Row],[velocity_last_24h]],VelocityRules[Velocity Min],VelocityRules[Risk Points],,-1)</f>
        <v>0</v>
      </c>
      <c r="Q9343">
        <f>_xlfn.XLOOKUP(FraudData[[#This Row],[merchant_category]],MerchantRules[Merchant Category],MerchantRules[Risk Points],0)</f>
        <v>1</v>
      </c>
      <c r="R9343">
        <f>SUM(FraudData[[#This Row],[Amount Risk]:[Merchant Risk]])</f>
        <v>7</v>
      </c>
      <c r="S9343" t="str" cm="1">
        <f t="array" ref="S9343">_xlfn.IFS(FraudData[[#This Row],[Fraud Risk Score]]&gt;=8,"High Risk",FraudData[[#This Row],[Fraud Risk Score]]&gt;=6,"Medium Risk",TRUE,"Low Risk")</f>
        <v>Medium Risk</v>
      </c>
    </row>
    <row r="9344" spans="1:19">
      <c r="A9344">
        <v>9343</v>
      </c>
      <c r="B9344">
        <v>333.76</v>
      </c>
      <c r="C9344">
        <v>12</v>
      </c>
      <c r="D9344" t="s">
        <v>48</v>
      </c>
      <c r="E9344">
        <v>0</v>
      </c>
      <c r="F9344">
        <v>0</v>
      </c>
      <c r="G9344">
        <v>41</v>
      </c>
      <c r="H9344">
        <v>3</v>
      </c>
      <c r="I9344">
        <v>41</v>
      </c>
      <c r="J9344">
        <v>0</v>
      </c>
      <c r="K9344">
        <f>_xlfn.XLOOKUP(FraudData[[#This Row],[amount]],AmountRules[Amount Min],AmountRules[Risk Points],,-1)</f>
        <v>0</v>
      </c>
      <c r="L9344">
        <f>_xlfn.XLOOKUP(FraudData[[#This Row],[transaction_hour]],TimeRules[Hour Min],TimeRules[Risk Points],,-1)</f>
        <v>0</v>
      </c>
      <c r="M9344">
        <f>_xlfn.XLOOKUP(FraudData[[#This Row],[foreign_transaction]],ForeignRules[Foreign Transaction],ForeignRules[Risk Points],0)</f>
        <v>0</v>
      </c>
      <c r="N9344">
        <f>_xlfn.XLOOKUP(FraudData[[#This Row],[location_mismatch]],Table10[Location Mismatch],Table10[Risk Points],0)</f>
        <v>0</v>
      </c>
      <c r="O9344">
        <f>_xlfn.XLOOKUP(FraudData[[#This Row],[device_trust_score]],DeviceRules[Device Min],DeviceRules[Risk Points],,-1)</f>
        <v>2</v>
      </c>
      <c r="P9344">
        <f>_xlfn.XLOOKUP(FraudData[[#This Row],[velocity_last_24h]],VelocityRules[Velocity Min],VelocityRules[Risk Points],,-1)</f>
        <v>0</v>
      </c>
      <c r="Q9344">
        <f>_xlfn.XLOOKUP(FraudData[[#This Row],[merchant_category]],MerchantRules[Merchant Category],MerchantRules[Risk Points],0)</f>
        <v>0</v>
      </c>
      <c r="R9344">
        <f>SUM(FraudData[[#This Row],[Amount Risk]:[Merchant Risk]])</f>
        <v>2</v>
      </c>
      <c r="S9344" t="str" cm="1">
        <f t="array" ref="S9344">_xlfn.IFS(FraudData[[#This Row],[Fraud Risk Score]]&gt;=8,"High Risk",FraudData[[#This Row],[Fraud Risk Score]]&gt;=6,"Medium Risk",TRUE,"Low Risk")</f>
        <v>Low Risk</v>
      </c>
    </row>
    <row r="9345" spans="1:19">
      <c r="A9345">
        <v>9344</v>
      </c>
      <c r="B9345">
        <v>258.19</v>
      </c>
      <c r="C9345">
        <v>21</v>
      </c>
      <c r="D9345" t="s">
        <v>48</v>
      </c>
      <c r="E9345">
        <v>0</v>
      </c>
      <c r="F9345">
        <v>0</v>
      </c>
      <c r="G9345">
        <v>41</v>
      </c>
      <c r="H9345">
        <v>0</v>
      </c>
      <c r="I9345">
        <v>23</v>
      </c>
      <c r="J9345">
        <v>0</v>
      </c>
      <c r="K9345">
        <f>_xlfn.XLOOKUP(FraudData[[#This Row],[amount]],AmountRules[Amount Min],AmountRules[Risk Points],,-1)</f>
        <v>0</v>
      </c>
      <c r="L9345">
        <f>_xlfn.XLOOKUP(FraudData[[#This Row],[transaction_hour]],TimeRules[Hour Min],TimeRules[Risk Points],,-1)</f>
        <v>0</v>
      </c>
      <c r="M9345">
        <f>_xlfn.XLOOKUP(FraudData[[#This Row],[foreign_transaction]],ForeignRules[Foreign Transaction],ForeignRules[Risk Points],0)</f>
        <v>0</v>
      </c>
      <c r="N9345">
        <f>_xlfn.XLOOKUP(FraudData[[#This Row],[location_mismatch]],Table10[Location Mismatch],Table10[Risk Points],0)</f>
        <v>0</v>
      </c>
      <c r="O9345">
        <f>_xlfn.XLOOKUP(FraudData[[#This Row],[device_trust_score]],DeviceRules[Device Min],DeviceRules[Risk Points],,-1)</f>
        <v>2</v>
      </c>
      <c r="P9345">
        <f>_xlfn.XLOOKUP(FraudData[[#This Row],[velocity_last_24h]],VelocityRules[Velocity Min],VelocityRules[Risk Points],,-1)</f>
        <v>0</v>
      </c>
      <c r="Q9345">
        <f>_xlfn.XLOOKUP(FraudData[[#This Row],[merchant_category]],MerchantRules[Merchant Category],MerchantRules[Risk Points],0)</f>
        <v>0</v>
      </c>
      <c r="R9345">
        <f>SUM(FraudData[[#This Row],[Amount Risk]:[Merchant Risk]])</f>
        <v>2</v>
      </c>
      <c r="S9345" t="str" cm="1">
        <f t="array" ref="S9345">_xlfn.IFS(FraudData[[#This Row],[Fraud Risk Score]]&gt;=8,"High Risk",FraudData[[#This Row],[Fraud Risk Score]]&gt;=6,"Medium Risk",TRUE,"Low Risk")</f>
        <v>Low Risk</v>
      </c>
    </row>
    <row r="9346" spans="1:19">
      <c r="A9346">
        <v>9345</v>
      </c>
      <c r="B9346">
        <v>10.81</v>
      </c>
      <c r="C9346">
        <v>7</v>
      </c>
      <c r="D9346" t="s">
        <v>46</v>
      </c>
      <c r="E9346">
        <v>0</v>
      </c>
      <c r="F9346">
        <v>0</v>
      </c>
      <c r="G9346">
        <v>44</v>
      </c>
      <c r="H9346">
        <v>3</v>
      </c>
      <c r="I9346">
        <v>22</v>
      </c>
      <c r="J9346">
        <v>0</v>
      </c>
      <c r="K9346">
        <f>_xlfn.XLOOKUP(FraudData[[#This Row],[amount]],AmountRules[Amount Min],AmountRules[Risk Points],,-1)</f>
        <v>0</v>
      </c>
      <c r="L9346">
        <f>_xlfn.XLOOKUP(FraudData[[#This Row],[transaction_hour]],TimeRules[Hour Min],TimeRules[Risk Points],,-1)</f>
        <v>0</v>
      </c>
      <c r="M9346">
        <f>_xlfn.XLOOKUP(FraudData[[#This Row],[foreign_transaction]],ForeignRules[Foreign Transaction],ForeignRules[Risk Points],0)</f>
        <v>0</v>
      </c>
      <c r="N9346">
        <f>_xlfn.XLOOKUP(FraudData[[#This Row],[location_mismatch]],Table10[Location Mismatch],Table10[Risk Points],0)</f>
        <v>0</v>
      </c>
      <c r="O9346">
        <f>_xlfn.XLOOKUP(FraudData[[#This Row],[device_trust_score]],DeviceRules[Device Min],DeviceRules[Risk Points],,-1)</f>
        <v>2</v>
      </c>
      <c r="P9346">
        <f>_xlfn.XLOOKUP(FraudData[[#This Row],[velocity_last_24h]],VelocityRules[Velocity Min],VelocityRules[Risk Points],,-1)</f>
        <v>0</v>
      </c>
      <c r="Q9346">
        <f>_xlfn.XLOOKUP(FraudData[[#This Row],[merchant_category]],MerchantRules[Merchant Category],MerchantRules[Risk Points],0)</f>
        <v>0</v>
      </c>
      <c r="R9346">
        <f>SUM(FraudData[[#This Row],[Amount Risk]:[Merchant Risk]])</f>
        <v>2</v>
      </c>
      <c r="S9346" t="str" cm="1">
        <f t="array" ref="S9346">_xlfn.IFS(FraudData[[#This Row],[Fraud Risk Score]]&gt;=8,"High Risk",FraudData[[#This Row],[Fraud Risk Score]]&gt;=6,"Medium Risk",TRUE,"Low Risk")</f>
        <v>Low Risk</v>
      </c>
    </row>
    <row r="9347" spans="1:19">
      <c r="A9347">
        <v>9346</v>
      </c>
      <c r="B9347">
        <v>1161.2</v>
      </c>
      <c r="C9347">
        <v>20</v>
      </c>
      <c r="D9347" t="s">
        <v>47</v>
      </c>
      <c r="E9347">
        <v>0</v>
      </c>
      <c r="F9347">
        <v>0</v>
      </c>
      <c r="G9347">
        <v>28</v>
      </c>
      <c r="H9347">
        <v>0</v>
      </c>
      <c r="I9347">
        <v>47</v>
      </c>
      <c r="J9347">
        <v>0</v>
      </c>
      <c r="K9347">
        <f>_xlfn.XLOOKUP(FraudData[[#This Row],[amount]],AmountRules[Amount Min],AmountRules[Risk Points],,-1)</f>
        <v>3</v>
      </c>
      <c r="L9347">
        <f>_xlfn.XLOOKUP(FraudData[[#This Row],[transaction_hour]],TimeRules[Hour Min],TimeRules[Risk Points],,-1)</f>
        <v>0</v>
      </c>
      <c r="M9347">
        <f>_xlfn.XLOOKUP(FraudData[[#This Row],[foreign_transaction]],ForeignRules[Foreign Transaction],ForeignRules[Risk Points],0)</f>
        <v>0</v>
      </c>
      <c r="N9347">
        <f>_xlfn.XLOOKUP(FraudData[[#This Row],[location_mismatch]],Table10[Location Mismatch],Table10[Risk Points],0)</f>
        <v>0</v>
      </c>
      <c r="O9347">
        <f>_xlfn.XLOOKUP(FraudData[[#This Row],[device_trust_score]],DeviceRules[Device Min],DeviceRules[Risk Points],,-1)</f>
        <v>3</v>
      </c>
      <c r="P9347">
        <f>_xlfn.XLOOKUP(FraudData[[#This Row],[velocity_last_24h]],VelocityRules[Velocity Min],VelocityRules[Risk Points],,-1)</f>
        <v>0</v>
      </c>
      <c r="Q9347">
        <f>_xlfn.XLOOKUP(FraudData[[#This Row],[merchant_category]],MerchantRules[Merchant Category],MerchantRules[Risk Points],0)</f>
        <v>0</v>
      </c>
      <c r="R9347">
        <f>SUM(FraudData[[#This Row],[Amount Risk]:[Merchant Risk]])</f>
        <v>6</v>
      </c>
      <c r="S9347" t="str" cm="1">
        <f t="array" ref="S9347">_xlfn.IFS(FraudData[[#This Row],[Fraud Risk Score]]&gt;=8,"High Risk",FraudData[[#This Row],[Fraud Risk Score]]&gt;=6,"Medium Risk",TRUE,"Low Risk")</f>
        <v>Medium Risk</v>
      </c>
    </row>
    <row r="9348" spans="1:19">
      <c r="A9348">
        <v>9347</v>
      </c>
      <c r="B9348">
        <v>251.27</v>
      </c>
      <c r="C9348">
        <v>20</v>
      </c>
      <c r="D9348" t="s">
        <v>47</v>
      </c>
      <c r="E9348">
        <v>0</v>
      </c>
      <c r="F9348">
        <v>1</v>
      </c>
      <c r="G9348">
        <v>99</v>
      </c>
      <c r="H9348">
        <v>3</v>
      </c>
      <c r="I9348">
        <v>47</v>
      </c>
      <c r="J9348">
        <v>0</v>
      </c>
      <c r="K9348">
        <f>_xlfn.XLOOKUP(FraudData[[#This Row],[amount]],AmountRules[Amount Min],AmountRules[Risk Points],,-1)</f>
        <v>0</v>
      </c>
      <c r="L9348">
        <f>_xlfn.XLOOKUP(FraudData[[#This Row],[transaction_hour]],TimeRules[Hour Min],TimeRules[Risk Points],,-1)</f>
        <v>0</v>
      </c>
      <c r="M9348">
        <f>_xlfn.XLOOKUP(FraudData[[#This Row],[foreign_transaction]],ForeignRules[Foreign Transaction],ForeignRules[Risk Points],0)</f>
        <v>0</v>
      </c>
      <c r="N9348">
        <f>_xlfn.XLOOKUP(FraudData[[#This Row],[location_mismatch]],Table10[Location Mismatch],Table10[Risk Points],0)</f>
        <v>3</v>
      </c>
      <c r="O9348">
        <f>_xlfn.XLOOKUP(FraudData[[#This Row],[device_trust_score]],DeviceRules[Device Min],DeviceRules[Risk Points],,-1)</f>
        <v>0</v>
      </c>
      <c r="P9348">
        <f>_xlfn.XLOOKUP(FraudData[[#This Row],[velocity_last_24h]],VelocityRules[Velocity Min],VelocityRules[Risk Points],,-1)</f>
        <v>0</v>
      </c>
      <c r="Q9348">
        <f>_xlfn.XLOOKUP(FraudData[[#This Row],[merchant_category]],MerchantRules[Merchant Category],MerchantRules[Risk Points],0)</f>
        <v>0</v>
      </c>
      <c r="R9348">
        <f>SUM(FraudData[[#This Row],[Amount Risk]:[Merchant Risk]])</f>
        <v>3</v>
      </c>
      <c r="S9348" t="str" cm="1">
        <f t="array" ref="S9348">_xlfn.IFS(FraudData[[#This Row],[Fraud Risk Score]]&gt;=8,"High Risk",FraudData[[#This Row],[Fraud Risk Score]]&gt;=6,"Medium Risk",TRUE,"Low Risk")</f>
        <v>Low Risk</v>
      </c>
    </row>
    <row r="9349" spans="1:19">
      <c r="A9349">
        <v>9348</v>
      </c>
      <c r="B9349">
        <v>358.99</v>
      </c>
      <c r="C9349">
        <v>7</v>
      </c>
      <c r="D9349" t="s">
        <v>50</v>
      </c>
      <c r="E9349">
        <v>0</v>
      </c>
      <c r="F9349">
        <v>0</v>
      </c>
      <c r="G9349">
        <v>39</v>
      </c>
      <c r="H9349">
        <v>2</v>
      </c>
      <c r="I9349">
        <v>49</v>
      </c>
      <c r="J9349">
        <v>0</v>
      </c>
      <c r="K9349">
        <f>_xlfn.XLOOKUP(FraudData[[#This Row],[amount]],AmountRules[Amount Min],AmountRules[Risk Points],,-1)</f>
        <v>0</v>
      </c>
      <c r="L9349">
        <f>_xlfn.XLOOKUP(FraudData[[#This Row],[transaction_hour]],TimeRules[Hour Min],TimeRules[Risk Points],,-1)</f>
        <v>0</v>
      </c>
      <c r="M9349">
        <f>_xlfn.XLOOKUP(FraudData[[#This Row],[foreign_transaction]],ForeignRules[Foreign Transaction],ForeignRules[Risk Points],0)</f>
        <v>0</v>
      </c>
      <c r="N9349">
        <f>_xlfn.XLOOKUP(FraudData[[#This Row],[location_mismatch]],Table10[Location Mismatch],Table10[Risk Points],0)</f>
        <v>0</v>
      </c>
      <c r="O9349">
        <f>_xlfn.XLOOKUP(FraudData[[#This Row],[device_trust_score]],DeviceRules[Device Min],DeviceRules[Risk Points],,-1)</f>
        <v>2</v>
      </c>
      <c r="P9349">
        <f>_xlfn.XLOOKUP(FraudData[[#This Row],[velocity_last_24h]],VelocityRules[Velocity Min],VelocityRules[Risk Points],,-1)</f>
        <v>0</v>
      </c>
      <c r="Q9349">
        <f>_xlfn.XLOOKUP(FraudData[[#This Row],[merchant_category]],MerchantRules[Merchant Category],MerchantRules[Risk Points],0)</f>
        <v>0</v>
      </c>
      <c r="R9349">
        <f>SUM(FraudData[[#This Row],[Amount Risk]:[Merchant Risk]])</f>
        <v>2</v>
      </c>
      <c r="S9349" t="str" cm="1">
        <f t="array" ref="S9349">_xlfn.IFS(FraudData[[#This Row],[Fraud Risk Score]]&gt;=8,"High Risk",FraudData[[#This Row],[Fraud Risk Score]]&gt;=6,"Medium Risk",TRUE,"Low Risk")</f>
        <v>Low Risk</v>
      </c>
    </row>
    <row r="9350" spans="1:19">
      <c r="A9350">
        <v>9349</v>
      </c>
      <c r="B9350">
        <v>189.59</v>
      </c>
      <c r="C9350">
        <v>0</v>
      </c>
      <c r="D9350" t="s">
        <v>46</v>
      </c>
      <c r="E9350">
        <v>0</v>
      </c>
      <c r="F9350">
        <v>0</v>
      </c>
      <c r="G9350">
        <v>81</v>
      </c>
      <c r="H9350">
        <v>5</v>
      </c>
      <c r="I9350">
        <v>20</v>
      </c>
      <c r="J9350">
        <v>0</v>
      </c>
      <c r="K9350">
        <f>_xlfn.XLOOKUP(FraudData[[#This Row],[amount]],AmountRules[Amount Min],AmountRules[Risk Points],,-1)</f>
        <v>0</v>
      </c>
      <c r="L9350">
        <f>_xlfn.XLOOKUP(FraudData[[#This Row],[transaction_hour]],TimeRules[Hour Min],TimeRules[Risk Points],,-1)</f>
        <v>3</v>
      </c>
      <c r="M9350">
        <f>_xlfn.XLOOKUP(FraudData[[#This Row],[foreign_transaction]],ForeignRules[Foreign Transaction],ForeignRules[Risk Points],0)</f>
        <v>0</v>
      </c>
      <c r="N9350">
        <f>_xlfn.XLOOKUP(FraudData[[#This Row],[location_mismatch]],Table10[Location Mismatch],Table10[Risk Points],0)</f>
        <v>0</v>
      </c>
      <c r="O9350">
        <f>_xlfn.XLOOKUP(FraudData[[#This Row],[device_trust_score]],DeviceRules[Device Min],DeviceRules[Risk Points],,-1)</f>
        <v>0</v>
      </c>
      <c r="P9350">
        <f>_xlfn.XLOOKUP(FraudData[[#This Row],[velocity_last_24h]],VelocityRules[Velocity Min],VelocityRules[Risk Points],,-1)</f>
        <v>3</v>
      </c>
      <c r="Q9350">
        <f>_xlfn.XLOOKUP(FraudData[[#This Row],[merchant_category]],MerchantRules[Merchant Category],MerchantRules[Risk Points],0)</f>
        <v>0</v>
      </c>
      <c r="R9350">
        <f>SUM(FraudData[[#This Row],[Amount Risk]:[Merchant Risk]])</f>
        <v>6</v>
      </c>
      <c r="S9350" t="str" cm="1">
        <f t="array" ref="S9350">_xlfn.IFS(FraudData[[#This Row],[Fraud Risk Score]]&gt;=8,"High Risk",FraudData[[#This Row],[Fraud Risk Score]]&gt;=6,"Medium Risk",TRUE,"Low Risk")</f>
        <v>Medium Risk</v>
      </c>
    </row>
    <row r="9351" spans="1:19">
      <c r="A9351">
        <v>9350</v>
      </c>
      <c r="B9351">
        <v>349.19</v>
      </c>
      <c r="C9351">
        <v>5</v>
      </c>
      <c r="D9351" t="s">
        <v>47</v>
      </c>
      <c r="E9351">
        <v>0</v>
      </c>
      <c r="F9351">
        <v>0</v>
      </c>
      <c r="G9351">
        <v>69</v>
      </c>
      <c r="H9351">
        <v>2</v>
      </c>
      <c r="I9351">
        <v>29</v>
      </c>
      <c r="J9351">
        <v>0</v>
      </c>
      <c r="K9351">
        <f>_xlfn.XLOOKUP(FraudData[[#This Row],[amount]],AmountRules[Amount Min],AmountRules[Risk Points],,-1)</f>
        <v>0</v>
      </c>
      <c r="L9351">
        <f>_xlfn.XLOOKUP(FraudData[[#This Row],[transaction_hour]],TimeRules[Hour Min],TimeRules[Risk Points],,-1)</f>
        <v>0</v>
      </c>
      <c r="M9351">
        <f>_xlfn.XLOOKUP(FraudData[[#This Row],[foreign_transaction]],ForeignRules[Foreign Transaction],ForeignRules[Risk Points],0)</f>
        <v>0</v>
      </c>
      <c r="N9351">
        <f>_xlfn.XLOOKUP(FraudData[[#This Row],[location_mismatch]],Table10[Location Mismatch],Table10[Risk Points],0)</f>
        <v>0</v>
      </c>
      <c r="O9351">
        <f>_xlfn.XLOOKUP(FraudData[[#This Row],[device_trust_score]],DeviceRules[Device Min],DeviceRules[Risk Points],,-1)</f>
        <v>1</v>
      </c>
      <c r="P9351">
        <f>_xlfn.XLOOKUP(FraudData[[#This Row],[velocity_last_24h]],VelocityRules[Velocity Min],VelocityRules[Risk Points],,-1)</f>
        <v>0</v>
      </c>
      <c r="Q9351">
        <f>_xlfn.XLOOKUP(FraudData[[#This Row],[merchant_category]],MerchantRules[Merchant Category],MerchantRules[Risk Points],0)</f>
        <v>0</v>
      </c>
      <c r="R9351">
        <f>SUM(FraudData[[#This Row],[Amount Risk]:[Merchant Risk]])</f>
        <v>1</v>
      </c>
      <c r="S9351" t="str" cm="1">
        <f t="array" ref="S9351">_xlfn.IFS(FraudData[[#This Row],[Fraud Risk Score]]&gt;=8,"High Risk",FraudData[[#This Row],[Fraud Risk Score]]&gt;=6,"Medium Risk",TRUE,"Low Risk")</f>
        <v>Low Risk</v>
      </c>
    </row>
    <row r="9352" spans="1:19">
      <c r="A9352">
        <v>9351</v>
      </c>
      <c r="B9352">
        <v>21.46</v>
      </c>
      <c r="C9352">
        <v>12</v>
      </c>
      <c r="D9352" t="s">
        <v>49</v>
      </c>
      <c r="E9352">
        <v>0</v>
      </c>
      <c r="F9352">
        <v>0</v>
      </c>
      <c r="G9352">
        <v>51</v>
      </c>
      <c r="H9352">
        <v>3</v>
      </c>
      <c r="I9352">
        <v>43</v>
      </c>
      <c r="J9352">
        <v>0</v>
      </c>
      <c r="K9352">
        <f>_xlfn.XLOOKUP(FraudData[[#This Row],[amount]],AmountRules[Amount Min],AmountRules[Risk Points],,-1)</f>
        <v>0</v>
      </c>
      <c r="L9352">
        <f>_xlfn.XLOOKUP(FraudData[[#This Row],[transaction_hour]],TimeRules[Hour Min],TimeRules[Risk Points],,-1)</f>
        <v>0</v>
      </c>
      <c r="M9352">
        <f>_xlfn.XLOOKUP(FraudData[[#This Row],[foreign_transaction]],ForeignRules[Foreign Transaction],ForeignRules[Risk Points],0)</f>
        <v>0</v>
      </c>
      <c r="N9352">
        <f>_xlfn.XLOOKUP(FraudData[[#This Row],[location_mismatch]],Table10[Location Mismatch],Table10[Risk Points],0)</f>
        <v>0</v>
      </c>
      <c r="O9352">
        <f>_xlfn.XLOOKUP(FraudData[[#This Row],[device_trust_score]],DeviceRules[Device Min],DeviceRules[Risk Points],,-1)</f>
        <v>1</v>
      </c>
      <c r="P9352">
        <f>_xlfn.XLOOKUP(FraudData[[#This Row],[velocity_last_24h]],VelocityRules[Velocity Min],VelocityRules[Risk Points],,-1)</f>
        <v>0</v>
      </c>
      <c r="Q9352">
        <f>_xlfn.XLOOKUP(FraudData[[#This Row],[merchant_category]],MerchantRules[Merchant Category],MerchantRules[Risk Points],0)</f>
        <v>1</v>
      </c>
      <c r="R9352">
        <f>SUM(FraudData[[#This Row],[Amount Risk]:[Merchant Risk]])</f>
        <v>2</v>
      </c>
      <c r="S9352" t="str" cm="1">
        <f t="array" ref="S9352">_xlfn.IFS(FraudData[[#This Row],[Fraud Risk Score]]&gt;=8,"High Risk",FraudData[[#This Row],[Fraud Risk Score]]&gt;=6,"Medium Risk",TRUE,"Low Risk")</f>
        <v>Low Risk</v>
      </c>
    </row>
    <row r="9353" spans="1:19">
      <c r="A9353">
        <v>9352</v>
      </c>
      <c r="B9353">
        <v>76.92</v>
      </c>
      <c r="C9353">
        <v>8</v>
      </c>
      <c r="D9353" t="s">
        <v>50</v>
      </c>
      <c r="E9353">
        <v>0</v>
      </c>
      <c r="F9353">
        <v>0</v>
      </c>
      <c r="G9353">
        <v>44</v>
      </c>
      <c r="H9353">
        <v>4</v>
      </c>
      <c r="I9353">
        <v>29</v>
      </c>
      <c r="J9353">
        <v>0</v>
      </c>
      <c r="K9353">
        <f>_xlfn.XLOOKUP(FraudData[[#This Row],[amount]],AmountRules[Amount Min],AmountRules[Risk Points],,-1)</f>
        <v>0</v>
      </c>
      <c r="L9353">
        <f>_xlfn.XLOOKUP(FraudData[[#This Row],[transaction_hour]],TimeRules[Hour Min],TimeRules[Risk Points],,-1)</f>
        <v>0</v>
      </c>
      <c r="M9353">
        <f>_xlfn.XLOOKUP(FraudData[[#This Row],[foreign_transaction]],ForeignRules[Foreign Transaction],ForeignRules[Risk Points],0)</f>
        <v>0</v>
      </c>
      <c r="N9353">
        <f>_xlfn.XLOOKUP(FraudData[[#This Row],[location_mismatch]],Table10[Location Mismatch],Table10[Risk Points],0)</f>
        <v>0</v>
      </c>
      <c r="O9353">
        <f>_xlfn.XLOOKUP(FraudData[[#This Row],[device_trust_score]],DeviceRules[Device Min],DeviceRules[Risk Points],,-1)</f>
        <v>2</v>
      </c>
      <c r="P9353">
        <f>_xlfn.XLOOKUP(FraudData[[#This Row],[velocity_last_24h]],VelocityRules[Velocity Min],VelocityRules[Risk Points],,-1)</f>
        <v>0</v>
      </c>
      <c r="Q9353">
        <f>_xlfn.XLOOKUP(FraudData[[#This Row],[merchant_category]],MerchantRules[Merchant Category],MerchantRules[Risk Points],0)</f>
        <v>0</v>
      </c>
      <c r="R9353">
        <f>SUM(FraudData[[#This Row],[Amount Risk]:[Merchant Risk]])</f>
        <v>2</v>
      </c>
      <c r="S9353" t="str" cm="1">
        <f t="array" ref="S9353">_xlfn.IFS(FraudData[[#This Row],[Fraud Risk Score]]&gt;=8,"High Risk",FraudData[[#This Row],[Fraud Risk Score]]&gt;=6,"Medium Risk",TRUE,"Low Risk")</f>
        <v>Low Risk</v>
      </c>
    </row>
    <row r="9354" spans="1:19">
      <c r="A9354">
        <v>9353</v>
      </c>
      <c r="B9354">
        <v>376.36</v>
      </c>
      <c r="C9354">
        <v>5</v>
      </c>
      <c r="D9354" t="s">
        <v>46</v>
      </c>
      <c r="E9354">
        <v>0</v>
      </c>
      <c r="F9354">
        <v>1</v>
      </c>
      <c r="G9354">
        <v>30</v>
      </c>
      <c r="H9354">
        <v>3</v>
      </c>
      <c r="I9354">
        <v>51</v>
      </c>
      <c r="J9354">
        <v>0</v>
      </c>
      <c r="K9354">
        <f>_xlfn.XLOOKUP(FraudData[[#This Row],[amount]],AmountRules[Amount Min],AmountRules[Risk Points],,-1)</f>
        <v>0</v>
      </c>
      <c r="L9354">
        <f>_xlfn.XLOOKUP(FraudData[[#This Row],[transaction_hour]],TimeRules[Hour Min],TimeRules[Risk Points],,-1)</f>
        <v>0</v>
      </c>
      <c r="M9354">
        <f>_xlfn.XLOOKUP(FraudData[[#This Row],[foreign_transaction]],ForeignRules[Foreign Transaction],ForeignRules[Risk Points],0)</f>
        <v>0</v>
      </c>
      <c r="N9354">
        <f>_xlfn.XLOOKUP(FraudData[[#This Row],[location_mismatch]],Table10[Location Mismatch],Table10[Risk Points],0)</f>
        <v>3</v>
      </c>
      <c r="O9354">
        <f>_xlfn.XLOOKUP(FraudData[[#This Row],[device_trust_score]],DeviceRules[Device Min],DeviceRules[Risk Points],,-1)</f>
        <v>2</v>
      </c>
      <c r="P9354">
        <f>_xlfn.XLOOKUP(FraudData[[#This Row],[velocity_last_24h]],VelocityRules[Velocity Min],VelocityRules[Risk Points],,-1)</f>
        <v>0</v>
      </c>
      <c r="Q9354">
        <f>_xlfn.XLOOKUP(FraudData[[#This Row],[merchant_category]],MerchantRules[Merchant Category],MerchantRules[Risk Points],0)</f>
        <v>0</v>
      </c>
      <c r="R9354">
        <f>SUM(FraudData[[#This Row],[Amount Risk]:[Merchant Risk]])</f>
        <v>5</v>
      </c>
      <c r="S9354" t="str" cm="1">
        <f t="array" ref="S9354">_xlfn.IFS(FraudData[[#This Row],[Fraud Risk Score]]&gt;=8,"High Risk",FraudData[[#This Row],[Fraud Risk Score]]&gt;=6,"Medium Risk",TRUE,"Low Risk")</f>
        <v>Low Risk</v>
      </c>
    </row>
    <row r="9355" spans="1:19">
      <c r="A9355">
        <v>9354</v>
      </c>
      <c r="B9355">
        <v>40.54</v>
      </c>
      <c r="C9355">
        <v>14</v>
      </c>
      <c r="D9355" t="s">
        <v>49</v>
      </c>
      <c r="E9355">
        <v>0</v>
      </c>
      <c r="F9355">
        <v>1</v>
      </c>
      <c r="G9355">
        <v>42</v>
      </c>
      <c r="H9355">
        <v>2</v>
      </c>
      <c r="I9355">
        <v>59</v>
      </c>
      <c r="J9355">
        <v>0</v>
      </c>
      <c r="K9355">
        <f>_xlfn.XLOOKUP(FraudData[[#This Row],[amount]],AmountRules[Amount Min],AmountRules[Risk Points],,-1)</f>
        <v>0</v>
      </c>
      <c r="L9355">
        <f>_xlfn.XLOOKUP(FraudData[[#This Row],[transaction_hour]],TimeRules[Hour Min],TimeRules[Risk Points],,-1)</f>
        <v>0</v>
      </c>
      <c r="M9355">
        <f>_xlfn.XLOOKUP(FraudData[[#This Row],[foreign_transaction]],ForeignRules[Foreign Transaction],ForeignRules[Risk Points],0)</f>
        <v>0</v>
      </c>
      <c r="N9355">
        <f>_xlfn.XLOOKUP(FraudData[[#This Row],[location_mismatch]],Table10[Location Mismatch],Table10[Risk Points],0)</f>
        <v>3</v>
      </c>
      <c r="O9355">
        <f>_xlfn.XLOOKUP(FraudData[[#This Row],[device_trust_score]],DeviceRules[Device Min],DeviceRules[Risk Points],,-1)</f>
        <v>2</v>
      </c>
      <c r="P9355">
        <f>_xlfn.XLOOKUP(FraudData[[#This Row],[velocity_last_24h]],VelocityRules[Velocity Min],VelocityRules[Risk Points],,-1)</f>
        <v>0</v>
      </c>
      <c r="Q9355">
        <f>_xlfn.XLOOKUP(FraudData[[#This Row],[merchant_category]],MerchantRules[Merchant Category],MerchantRules[Risk Points],0)</f>
        <v>1</v>
      </c>
      <c r="R9355">
        <f>SUM(FraudData[[#This Row],[Amount Risk]:[Merchant Risk]])</f>
        <v>6</v>
      </c>
      <c r="S9355" t="str" cm="1">
        <f t="array" ref="S9355">_xlfn.IFS(FraudData[[#This Row],[Fraud Risk Score]]&gt;=8,"High Risk",FraudData[[#This Row],[Fraud Risk Score]]&gt;=6,"Medium Risk",TRUE,"Low Risk")</f>
        <v>Medium Risk</v>
      </c>
    </row>
    <row r="9356" spans="1:19">
      <c r="A9356">
        <v>9355</v>
      </c>
      <c r="B9356">
        <v>14.67</v>
      </c>
      <c r="C9356">
        <v>22</v>
      </c>
      <c r="D9356" t="s">
        <v>47</v>
      </c>
      <c r="E9356">
        <v>0</v>
      </c>
      <c r="F9356">
        <v>0</v>
      </c>
      <c r="G9356">
        <v>73</v>
      </c>
      <c r="H9356">
        <v>2</v>
      </c>
      <c r="I9356">
        <v>26</v>
      </c>
      <c r="J9356">
        <v>0</v>
      </c>
      <c r="K9356">
        <f>_xlfn.XLOOKUP(FraudData[[#This Row],[amount]],AmountRules[Amount Min],AmountRules[Risk Points],,-1)</f>
        <v>0</v>
      </c>
      <c r="L9356">
        <f>_xlfn.XLOOKUP(FraudData[[#This Row],[transaction_hour]],TimeRules[Hour Min],TimeRules[Risk Points],,-1)</f>
        <v>0</v>
      </c>
      <c r="M9356">
        <f>_xlfn.XLOOKUP(FraudData[[#This Row],[foreign_transaction]],ForeignRules[Foreign Transaction],ForeignRules[Risk Points],0)</f>
        <v>0</v>
      </c>
      <c r="N9356">
        <f>_xlfn.XLOOKUP(FraudData[[#This Row],[location_mismatch]],Table10[Location Mismatch],Table10[Risk Points],0)</f>
        <v>0</v>
      </c>
      <c r="O9356">
        <f>_xlfn.XLOOKUP(FraudData[[#This Row],[device_trust_score]],DeviceRules[Device Min],DeviceRules[Risk Points],,-1)</f>
        <v>0</v>
      </c>
      <c r="P9356">
        <f>_xlfn.XLOOKUP(FraudData[[#This Row],[velocity_last_24h]],VelocityRules[Velocity Min],VelocityRules[Risk Points],,-1)</f>
        <v>0</v>
      </c>
      <c r="Q9356">
        <f>_xlfn.XLOOKUP(FraudData[[#This Row],[merchant_category]],MerchantRules[Merchant Category],MerchantRules[Risk Points],0)</f>
        <v>0</v>
      </c>
      <c r="R9356">
        <f>SUM(FraudData[[#This Row],[Amount Risk]:[Merchant Risk]])</f>
        <v>0</v>
      </c>
      <c r="S9356" t="str" cm="1">
        <f t="array" ref="S9356">_xlfn.IFS(FraudData[[#This Row],[Fraud Risk Score]]&gt;=8,"High Risk",FraudData[[#This Row],[Fraud Risk Score]]&gt;=6,"Medium Risk",TRUE,"Low Risk")</f>
        <v>Low Risk</v>
      </c>
    </row>
    <row r="9357" spans="1:19">
      <c r="A9357">
        <v>9356</v>
      </c>
      <c r="B9357">
        <v>279.31</v>
      </c>
      <c r="C9357">
        <v>15</v>
      </c>
      <c r="D9357" t="s">
        <v>47</v>
      </c>
      <c r="E9357">
        <v>1</v>
      </c>
      <c r="F9357">
        <v>0</v>
      </c>
      <c r="G9357">
        <v>48</v>
      </c>
      <c r="H9357">
        <v>1</v>
      </c>
      <c r="I9357">
        <v>25</v>
      </c>
      <c r="J9357">
        <v>0</v>
      </c>
      <c r="K9357">
        <f>_xlfn.XLOOKUP(FraudData[[#This Row],[amount]],AmountRules[Amount Min],AmountRules[Risk Points],,-1)</f>
        <v>0</v>
      </c>
      <c r="L9357">
        <f>_xlfn.XLOOKUP(FraudData[[#This Row],[transaction_hour]],TimeRules[Hour Min],TimeRules[Risk Points],,-1)</f>
        <v>0</v>
      </c>
      <c r="M9357">
        <f>_xlfn.XLOOKUP(FraudData[[#This Row],[foreign_transaction]],ForeignRules[Foreign Transaction],ForeignRules[Risk Points],0)</f>
        <v>3</v>
      </c>
      <c r="N9357">
        <f>_xlfn.XLOOKUP(FraudData[[#This Row],[location_mismatch]],Table10[Location Mismatch],Table10[Risk Points],0)</f>
        <v>0</v>
      </c>
      <c r="O9357">
        <f>_xlfn.XLOOKUP(FraudData[[#This Row],[device_trust_score]],DeviceRules[Device Min],DeviceRules[Risk Points],,-1)</f>
        <v>2</v>
      </c>
      <c r="P9357">
        <f>_xlfn.XLOOKUP(FraudData[[#This Row],[velocity_last_24h]],VelocityRules[Velocity Min],VelocityRules[Risk Points],,-1)</f>
        <v>0</v>
      </c>
      <c r="Q9357">
        <f>_xlfn.XLOOKUP(FraudData[[#This Row],[merchant_category]],MerchantRules[Merchant Category],MerchantRules[Risk Points],0)</f>
        <v>0</v>
      </c>
      <c r="R9357">
        <f>SUM(FraudData[[#This Row],[Amount Risk]:[Merchant Risk]])</f>
        <v>5</v>
      </c>
      <c r="S9357" t="str" cm="1">
        <f t="array" ref="S9357">_xlfn.IFS(FraudData[[#This Row],[Fraud Risk Score]]&gt;=8,"High Risk",FraudData[[#This Row],[Fraud Risk Score]]&gt;=6,"Medium Risk",TRUE,"Low Risk")</f>
        <v>Low Risk</v>
      </c>
    </row>
    <row r="9358" spans="1:19">
      <c r="A9358">
        <v>9357</v>
      </c>
      <c r="B9358">
        <v>324.86</v>
      </c>
      <c r="C9358">
        <v>3</v>
      </c>
      <c r="D9358" t="s">
        <v>47</v>
      </c>
      <c r="E9358">
        <v>0</v>
      </c>
      <c r="F9358">
        <v>0</v>
      </c>
      <c r="G9358">
        <v>35</v>
      </c>
      <c r="H9358">
        <v>2</v>
      </c>
      <c r="I9358">
        <v>39</v>
      </c>
      <c r="J9358">
        <v>0</v>
      </c>
      <c r="K9358">
        <f>_xlfn.XLOOKUP(FraudData[[#This Row],[amount]],AmountRules[Amount Min],AmountRules[Risk Points],,-1)</f>
        <v>0</v>
      </c>
      <c r="L9358">
        <f>_xlfn.XLOOKUP(FraudData[[#This Row],[transaction_hour]],TimeRules[Hour Min],TimeRules[Risk Points],,-1)</f>
        <v>3</v>
      </c>
      <c r="M9358">
        <f>_xlfn.XLOOKUP(FraudData[[#This Row],[foreign_transaction]],ForeignRules[Foreign Transaction],ForeignRules[Risk Points],0)</f>
        <v>0</v>
      </c>
      <c r="N9358">
        <f>_xlfn.XLOOKUP(FraudData[[#This Row],[location_mismatch]],Table10[Location Mismatch],Table10[Risk Points],0)</f>
        <v>0</v>
      </c>
      <c r="O9358">
        <f>_xlfn.XLOOKUP(FraudData[[#This Row],[device_trust_score]],DeviceRules[Device Min],DeviceRules[Risk Points],,-1)</f>
        <v>2</v>
      </c>
      <c r="P9358">
        <f>_xlfn.XLOOKUP(FraudData[[#This Row],[velocity_last_24h]],VelocityRules[Velocity Min],VelocityRules[Risk Points],,-1)</f>
        <v>0</v>
      </c>
      <c r="Q9358">
        <f>_xlfn.XLOOKUP(FraudData[[#This Row],[merchant_category]],MerchantRules[Merchant Category],MerchantRules[Risk Points],0)</f>
        <v>0</v>
      </c>
      <c r="R9358">
        <f>SUM(FraudData[[#This Row],[Amount Risk]:[Merchant Risk]])</f>
        <v>5</v>
      </c>
      <c r="S9358" t="str" cm="1">
        <f t="array" ref="S9358">_xlfn.IFS(FraudData[[#This Row],[Fraud Risk Score]]&gt;=8,"High Risk",FraudData[[#This Row],[Fraud Risk Score]]&gt;=6,"Medium Risk",TRUE,"Low Risk")</f>
        <v>Low Risk</v>
      </c>
    </row>
    <row r="9359" spans="1:19">
      <c r="A9359">
        <v>9358</v>
      </c>
      <c r="B9359">
        <v>31.95</v>
      </c>
      <c r="C9359">
        <v>16</v>
      </c>
      <c r="D9359" t="s">
        <v>47</v>
      </c>
      <c r="E9359">
        <v>1</v>
      </c>
      <c r="F9359">
        <v>0</v>
      </c>
      <c r="G9359">
        <v>42</v>
      </c>
      <c r="H9359">
        <v>2</v>
      </c>
      <c r="I9359">
        <v>64</v>
      </c>
      <c r="J9359">
        <v>0</v>
      </c>
      <c r="K9359">
        <f>_xlfn.XLOOKUP(FraudData[[#This Row],[amount]],AmountRules[Amount Min],AmountRules[Risk Points],,-1)</f>
        <v>0</v>
      </c>
      <c r="L9359">
        <f>_xlfn.XLOOKUP(FraudData[[#This Row],[transaction_hour]],TimeRules[Hour Min],TimeRules[Risk Points],,-1)</f>
        <v>0</v>
      </c>
      <c r="M9359">
        <f>_xlfn.XLOOKUP(FraudData[[#This Row],[foreign_transaction]],ForeignRules[Foreign Transaction],ForeignRules[Risk Points],0)</f>
        <v>3</v>
      </c>
      <c r="N9359">
        <f>_xlfn.XLOOKUP(FraudData[[#This Row],[location_mismatch]],Table10[Location Mismatch],Table10[Risk Points],0)</f>
        <v>0</v>
      </c>
      <c r="O9359">
        <f>_xlfn.XLOOKUP(FraudData[[#This Row],[device_trust_score]],DeviceRules[Device Min],DeviceRules[Risk Points],,-1)</f>
        <v>2</v>
      </c>
      <c r="P9359">
        <f>_xlfn.XLOOKUP(FraudData[[#This Row],[velocity_last_24h]],VelocityRules[Velocity Min],VelocityRules[Risk Points],,-1)</f>
        <v>0</v>
      </c>
      <c r="Q9359">
        <f>_xlfn.XLOOKUP(FraudData[[#This Row],[merchant_category]],MerchantRules[Merchant Category],MerchantRules[Risk Points],0)</f>
        <v>0</v>
      </c>
      <c r="R9359">
        <f>SUM(FraudData[[#This Row],[Amount Risk]:[Merchant Risk]])</f>
        <v>5</v>
      </c>
      <c r="S9359" t="str" cm="1">
        <f t="array" ref="S9359">_xlfn.IFS(FraudData[[#This Row],[Fraud Risk Score]]&gt;=8,"High Risk",FraudData[[#This Row],[Fraud Risk Score]]&gt;=6,"Medium Risk",TRUE,"Low Risk")</f>
        <v>Low Risk</v>
      </c>
    </row>
    <row r="9360" spans="1:19">
      <c r="A9360">
        <v>9359</v>
      </c>
      <c r="B9360">
        <v>346.77</v>
      </c>
      <c r="C9360">
        <v>8</v>
      </c>
      <c r="D9360" t="s">
        <v>48</v>
      </c>
      <c r="E9360">
        <v>0</v>
      </c>
      <c r="F9360">
        <v>1</v>
      </c>
      <c r="G9360">
        <v>59</v>
      </c>
      <c r="H9360">
        <v>2</v>
      </c>
      <c r="I9360">
        <v>26</v>
      </c>
      <c r="J9360">
        <v>0</v>
      </c>
      <c r="K9360">
        <f>_xlfn.XLOOKUP(FraudData[[#This Row],[amount]],AmountRules[Amount Min],AmountRules[Risk Points],,-1)</f>
        <v>0</v>
      </c>
      <c r="L9360">
        <f>_xlfn.XLOOKUP(FraudData[[#This Row],[transaction_hour]],TimeRules[Hour Min],TimeRules[Risk Points],,-1)</f>
        <v>0</v>
      </c>
      <c r="M9360">
        <f>_xlfn.XLOOKUP(FraudData[[#This Row],[foreign_transaction]],ForeignRules[Foreign Transaction],ForeignRules[Risk Points],0)</f>
        <v>0</v>
      </c>
      <c r="N9360">
        <f>_xlfn.XLOOKUP(FraudData[[#This Row],[location_mismatch]],Table10[Location Mismatch],Table10[Risk Points],0)</f>
        <v>3</v>
      </c>
      <c r="O9360">
        <f>_xlfn.XLOOKUP(FraudData[[#This Row],[device_trust_score]],DeviceRules[Device Min],DeviceRules[Risk Points],,-1)</f>
        <v>1</v>
      </c>
      <c r="P9360">
        <f>_xlfn.XLOOKUP(FraudData[[#This Row],[velocity_last_24h]],VelocityRules[Velocity Min],VelocityRules[Risk Points],,-1)</f>
        <v>0</v>
      </c>
      <c r="Q9360">
        <f>_xlfn.XLOOKUP(FraudData[[#This Row],[merchant_category]],MerchantRules[Merchant Category],MerchantRules[Risk Points],0)</f>
        <v>0</v>
      </c>
      <c r="R9360">
        <f>SUM(FraudData[[#This Row],[Amount Risk]:[Merchant Risk]])</f>
        <v>4</v>
      </c>
      <c r="S9360" t="str" cm="1">
        <f t="array" ref="S9360">_xlfn.IFS(FraudData[[#This Row],[Fraud Risk Score]]&gt;=8,"High Risk",FraudData[[#This Row],[Fraud Risk Score]]&gt;=6,"Medium Risk",TRUE,"Low Risk")</f>
        <v>Low Risk</v>
      </c>
    </row>
    <row r="9361" spans="1:19">
      <c r="A9361">
        <v>9360</v>
      </c>
      <c r="B9361">
        <v>208.95</v>
      </c>
      <c r="C9361">
        <v>11</v>
      </c>
      <c r="D9361" t="s">
        <v>50</v>
      </c>
      <c r="E9361">
        <v>0</v>
      </c>
      <c r="F9361">
        <v>0</v>
      </c>
      <c r="G9361">
        <v>79</v>
      </c>
      <c r="H9361">
        <v>2</v>
      </c>
      <c r="I9361">
        <v>55</v>
      </c>
      <c r="J9361">
        <v>0</v>
      </c>
      <c r="K9361">
        <f>_xlfn.XLOOKUP(FraudData[[#This Row],[amount]],AmountRules[Amount Min],AmountRules[Risk Points],,-1)</f>
        <v>0</v>
      </c>
      <c r="L9361">
        <f>_xlfn.XLOOKUP(FraudData[[#This Row],[transaction_hour]],TimeRules[Hour Min],TimeRules[Risk Points],,-1)</f>
        <v>0</v>
      </c>
      <c r="M9361">
        <f>_xlfn.XLOOKUP(FraudData[[#This Row],[foreign_transaction]],ForeignRules[Foreign Transaction],ForeignRules[Risk Points],0)</f>
        <v>0</v>
      </c>
      <c r="N9361">
        <f>_xlfn.XLOOKUP(FraudData[[#This Row],[location_mismatch]],Table10[Location Mismatch],Table10[Risk Points],0)</f>
        <v>0</v>
      </c>
      <c r="O9361">
        <f>_xlfn.XLOOKUP(FraudData[[#This Row],[device_trust_score]],DeviceRules[Device Min],DeviceRules[Risk Points],,-1)</f>
        <v>0</v>
      </c>
      <c r="P9361">
        <f>_xlfn.XLOOKUP(FraudData[[#This Row],[velocity_last_24h]],VelocityRules[Velocity Min],VelocityRules[Risk Points],,-1)</f>
        <v>0</v>
      </c>
      <c r="Q9361">
        <f>_xlfn.XLOOKUP(FraudData[[#This Row],[merchant_category]],MerchantRules[Merchant Category],MerchantRules[Risk Points],0)</f>
        <v>0</v>
      </c>
      <c r="R9361">
        <f>SUM(FraudData[[#This Row],[Amount Risk]:[Merchant Risk]])</f>
        <v>0</v>
      </c>
      <c r="S9361" t="str" cm="1">
        <f t="array" ref="S9361">_xlfn.IFS(FraudData[[#This Row],[Fraud Risk Score]]&gt;=8,"High Risk",FraudData[[#This Row],[Fraud Risk Score]]&gt;=6,"Medium Risk",TRUE,"Low Risk")</f>
        <v>Low Risk</v>
      </c>
    </row>
    <row r="9362" spans="1:19">
      <c r="A9362">
        <v>9361</v>
      </c>
      <c r="B9362">
        <v>132.15</v>
      </c>
      <c r="C9362">
        <v>21</v>
      </c>
      <c r="D9362" t="s">
        <v>50</v>
      </c>
      <c r="E9362">
        <v>0</v>
      </c>
      <c r="F9362">
        <v>0</v>
      </c>
      <c r="G9362">
        <v>52</v>
      </c>
      <c r="H9362">
        <v>1</v>
      </c>
      <c r="I9362">
        <v>41</v>
      </c>
      <c r="J9362">
        <v>0</v>
      </c>
      <c r="K9362">
        <f>_xlfn.XLOOKUP(FraudData[[#This Row],[amount]],AmountRules[Amount Min],AmountRules[Risk Points],,-1)</f>
        <v>0</v>
      </c>
      <c r="L9362">
        <f>_xlfn.XLOOKUP(FraudData[[#This Row],[transaction_hour]],TimeRules[Hour Min],TimeRules[Risk Points],,-1)</f>
        <v>0</v>
      </c>
      <c r="M9362">
        <f>_xlfn.XLOOKUP(FraudData[[#This Row],[foreign_transaction]],ForeignRules[Foreign Transaction],ForeignRules[Risk Points],0)</f>
        <v>0</v>
      </c>
      <c r="N9362">
        <f>_xlfn.XLOOKUP(FraudData[[#This Row],[location_mismatch]],Table10[Location Mismatch],Table10[Risk Points],0)</f>
        <v>0</v>
      </c>
      <c r="O9362">
        <f>_xlfn.XLOOKUP(FraudData[[#This Row],[device_trust_score]],DeviceRules[Device Min],DeviceRules[Risk Points],,-1)</f>
        <v>1</v>
      </c>
      <c r="P9362">
        <f>_xlfn.XLOOKUP(FraudData[[#This Row],[velocity_last_24h]],VelocityRules[Velocity Min],VelocityRules[Risk Points],,-1)</f>
        <v>0</v>
      </c>
      <c r="Q9362">
        <f>_xlfn.XLOOKUP(FraudData[[#This Row],[merchant_category]],MerchantRules[Merchant Category],MerchantRules[Risk Points],0)</f>
        <v>0</v>
      </c>
      <c r="R9362">
        <f>SUM(FraudData[[#This Row],[Amount Risk]:[Merchant Risk]])</f>
        <v>1</v>
      </c>
      <c r="S9362" t="str" cm="1">
        <f t="array" ref="S9362">_xlfn.IFS(FraudData[[#This Row],[Fraud Risk Score]]&gt;=8,"High Risk",FraudData[[#This Row],[Fraud Risk Score]]&gt;=6,"Medium Risk",TRUE,"Low Risk")</f>
        <v>Low Risk</v>
      </c>
    </row>
    <row r="9363" spans="1:19">
      <c r="A9363">
        <v>9362</v>
      </c>
      <c r="B9363">
        <v>319.22000000000003</v>
      </c>
      <c r="C9363">
        <v>18</v>
      </c>
      <c r="D9363" t="s">
        <v>47</v>
      </c>
      <c r="E9363">
        <v>0</v>
      </c>
      <c r="F9363">
        <v>0</v>
      </c>
      <c r="G9363">
        <v>60</v>
      </c>
      <c r="H9363">
        <v>4</v>
      </c>
      <c r="I9363">
        <v>29</v>
      </c>
      <c r="J9363">
        <v>0</v>
      </c>
      <c r="K9363">
        <f>_xlfn.XLOOKUP(FraudData[[#This Row],[amount]],AmountRules[Amount Min],AmountRules[Risk Points],,-1)</f>
        <v>0</v>
      </c>
      <c r="L9363">
        <f>_xlfn.XLOOKUP(FraudData[[#This Row],[transaction_hour]],TimeRules[Hour Min],TimeRules[Risk Points],,-1)</f>
        <v>0</v>
      </c>
      <c r="M9363">
        <f>_xlfn.XLOOKUP(FraudData[[#This Row],[foreign_transaction]],ForeignRules[Foreign Transaction],ForeignRules[Risk Points],0)</f>
        <v>0</v>
      </c>
      <c r="N9363">
        <f>_xlfn.XLOOKUP(FraudData[[#This Row],[location_mismatch]],Table10[Location Mismatch],Table10[Risk Points],0)</f>
        <v>0</v>
      </c>
      <c r="O9363">
        <f>_xlfn.XLOOKUP(FraudData[[#This Row],[device_trust_score]],DeviceRules[Device Min],DeviceRules[Risk Points],,-1)</f>
        <v>1</v>
      </c>
      <c r="P9363">
        <f>_xlfn.XLOOKUP(FraudData[[#This Row],[velocity_last_24h]],VelocityRules[Velocity Min],VelocityRules[Risk Points],,-1)</f>
        <v>0</v>
      </c>
      <c r="Q9363">
        <f>_xlfn.XLOOKUP(FraudData[[#This Row],[merchant_category]],MerchantRules[Merchant Category],MerchantRules[Risk Points],0)</f>
        <v>0</v>
      </c>
      <c r="R9363">
        <f>SUM(FraudData[[#This Row],[Amount Risk]:[Merchant Risk]])</f>
        <v>1</v>
      </c>
      <c r="S9363" t="str" cm="1">
        <f t="array" ref="S9363">_xlfn.IFS(FraudData[[#This Row],[Fraud Risk Score]]&gt;=8,"High Risk",FraudData[[#This Row],[Fraud Risk Score]]&gt;=6,"Medium Risk",TRUE,"Low Risk")</f>
        <v>Low Risk</v>
      </c>
    </row>
    <row r="9364" spans="1:19">
      <c r="A9364">
        <v>9363</v>
      </c>
      <c r="B9364">
        <v>97.82</v>
      </c>
      <c r="C9364">
        <v>19</v>
      </c>
      <c r="D9364" t="s">
        <v>50</v>
      </c>
      <c r="E9364">
        <v>0</v>
      </c>
      <c r="F9364">
        <v>0</v>
      </c>
      <c r="G9364">
        <v>48</v>
      </c>
      <c r="H9364">
        <v>2</v>
      </c>
      <c r="I9364">
        <v>29</v>
      </c>
      <c r="J9364">
        <v>0</v>
      </c>
      <c r="K9364">
        <f>_xlfn.XLOOKUP(FraudData[[#This Row],[amount]],AmountRules[Amount Min],AmountRules[Risk Points],,-1)</f>
        <v>0</v>
      </c>
      <c r="L9364">
        <f>_xlfn.XLOOKUP(FraudData[[#This Row],[transaction_hour]],TimeRules[Hour Min],TimeRules[Risk Points],,-1)</f>
        <v>0</v>
      </c>
      <c r="M9364">
        <f>_xlfn.XLOOKUP(FraudData[[#This Row],[foreign_transaction]],ForeignRules[Foreign Transaction],ForeignRules[Risk Points],0)</f>
        <v>0</v>
      </c>
      <c r="N9364">
        <f>_xlfn.XLOOKUP(FraudData[[#This Row],[location_mismatch]],Table10[Location Mismatch],Table10[Risk Points],0)</f>
        <v>0</v>
      </c>
      <c r="O9364">
        <f>_xlfn.XLOOKUP(FraudData[[#This Row],[device_trust_score]],DeviceRules[Device Min],DeviceRules[Risk Points],,-1)</f>
        <v>2</v>
      </c>
      <c r="P9364">
        <f>_xlfn.XLOOKUP(FraudData[[#This Row],[velocity_last_24h]],VelocityRules[Velocity Min],VelocityRules[Risk Points],,-1)</f>
        <v>0</v>
      </c>
      <c r="Q9364">
        <f>_xlfn.XLOOKUP(FraudData[[#This Row],[merchant_category]],MerchantRules[Merchant Category],MerchantRules[Risk Points],0)</f>
        <v>0</v>
      </c>
      <c r="R9364">
        <f>SUM(FraudData[[#This Row],[Amount Risk]:[Merchant Risk]])</f>
        <v>2</v>
      </c>
      <c r="S9364" t="str" cm="1">
        <f t="array" ref="S9364">_xlfn.IFS(FraudData[[#This Row],[Fraud Risk Score]]&gt;=8,"High Risk",FraudData[[#This Row],[Fraud Risk Score]]&gt;=6,"Medium Risk",TRUE,"Low Risk")</f>
        <v>Low Risk</v>
      </c>
    </row>
    <row r="9365" spans="1:19">
      <c r="A9365">
        <v>9364</v>
      </c>
      <c r="B9365">
        <v>38.82</v>
      </c>
      <c r="C9365">
        <v>11</v>
      </c>
      <c r="D9365" t="s">
        <v>49</v>
      </c>
      <c r="E9365">
        <v>0</v>
      </c>
      <c r="F9365">
        <v>0</v>
      </c>
      <c r="G9365">
        <v>57</v>
      </c>
      <c r="H9365">
        <v>0</v>
      </c>
      <c r="I9365">
        <v>63</v>
      </c>
      <c r="J9365">
        <v>0</v>
      </c>
      <c r="K9365">
        <f>_xlfn.XLOOKUP(FraudData[[#This Row],[amount]],AmountRules[Amount Min],AmountRules[Risk Points],,-1)</f>
        <v>0</v>
      </c>
      <c r="L9365">
        <f>_xlfn.XLOOKUP(FraudData[[#This Row],[transaction_hour]],TimeRules[Hour Min],TimeRules[Risk Points],,-1)</f>
        <v>0</v>
      </c>
      <c r="M9365">
        <f>_xlfn.XLOOKUP(FraudData[[#This Row],[foreign_transaction]],ForeignRules[Foreign Transaction],ForeignRules[Risk Points],0)</f>
        <v>0</v>
      </c>
      <c r="N9365">
        <f>_xlfn.XLOOKUP(FraudData[[#This Row],[location_mismatch]],Table10[Location Mismatch],Table10[Risk Points],0)</f>
        <v>0</v>
      </c>
      <c r="O9365">
        <f>_xlfn.XLOOKUP(FraudData[[#This Row],[device_trust_score]],DeviceRules[Device Min],DeviceRules[Risk Points],,-1)</f>
        <v>1</v>
      </c>
      <c r="P9365">
        <f>_xlfn.XLOOKUP(FraudData[[#This Row],[velocity_last_24h]],VelocityRules[Velocity Min],VelocityRules[Risk Points],,-1)</f>
        <v>0</v>
      </c>
      <c r="Q9365">
        <f>_xlfn.XLOOKUP(FraudData[[#This Row],[merchant_category]],MerchantRules[Merchant Category],MerchantRules[Risk Points],0)</f>
        <v>1</v>
      </c>
      <c r="R9365">
        <f>SUM(FraudData[[#This Row],[Amount Risk]:[Merchant Risk]])</f>
        <v>2</v>
      </c>
      <c r="S9365" t="str" cm="1">
        <f t="array" ref="S9365">_xlfn.IFS(FraudData[[#This Row],[Fraud Risk Score]]&gt;=8,"High Risk",FraudData[[#This Row],[Fraud Risk Score]]&gt;=6,"Medium Risk",TRUE,"Low Risk")</f>
        <v>Low Risk</v>
      </c>
    </row>
    <row r="9366" spans="1:19">
      <c r="A9366">
        <v>9365</v>
      </c>
      <c r="B9366">
        <v>60.35</v>
      </c>
      <c r="C9366">
        <v>21</v>
      </c>
      <c r="D9366" t="s">
        <v>49</v>
      </c>
      <c r="E9366">
        <v>0</v>
      </c>
      <c r="F9366">
        <v>0</v>
      </c>
      <c r="G9366">
        <v>61</v>
      </c>
      <c r="H9366">
        <v>1</v>
      </c>
      <c r="I9366">
        <v>35</v>
      </c>
      <c r="J9366">
        <v>0</v>
      </c>
      <c r="K9366">
        <f>_xlfn.XLOOKUP(FraudData[[#This Row],[amount]],AmountRules[Amount Min],AmountRules[Risk Points],,-1)</f>
        <v>0</v>
      </c>
      <c r="L9366">
        <f>_xlfn.XLOOKUP(FraudData[[#This Row],[transaction_hour]],TimeRules[Hour Min],TimeRules[Risk Points],,-1)</f>
        <v>0</v>
      </c>
      <c r="M9366">
        <f>_xlfn.XLOOKUP(FraudData[[#This Row],[foreign_transaction]],ForeignRules[Foreign Transaction],ForeignRules[Risk Points],0)</f>
        <v>0</v>
      </c>
      <c r="N9366">
        <f>_xlfn.XLOOKUP(FraudData[[#This Row],[location_mismatch]],Table10[Location Mismatch],Table10[Risk Points],0)</f>
        <v>0</v>
      </c>
      <c r="O9366">
        <f>_xlfn.XLOOKUP(FraudData[[#This Row],[device_trust_score]],DeviceRules[Device Min],DeviceRules[Risk Points],,-1)</f>
        <v>1</v>
      </c>
      <c r="P9366">
        <f>_xlfn.XLOOKUP(FraudData[[#This Row],[velocity_last_24h]],VelocityRules[Velocity Min],VelocityRules[Risk Points],,-1)</f>
        <v>0</v>
      </c>
      <c r="Q9366">
        <f>_xlfn.XLOOKUP(FraudData[[#This Row],[merchant_category]],MerchantRules[Merchant Category],MerchantRules[Risk Points],0)</f>
        <v>1</v>
      </c>
      <c r="R9366">
        <f>SUM(FraudData[[#This Row],[Amount Risk]:[Merchant Risk]])</f>
        <v>2</v>
      </c>
      <c r="S9366" t="str" cm="1">
        <f t="array" ref="S9366">_xlfn.IFS(FraudData[[#This Row],[Fraud Risk Score]]&gt;=8,"High Risk",FraudData[[#This Row],[Fraud Risk Score]]&gt;=6,"Medium Risk",TRUE,"Low Risk")</f>
        <v>Low Risk</v>
      </c>
    </row>
    <row r="9367" spans="1:19">
      <c r="A9367">
        <v>9366</v>
      </c>
      <c r="B9367">
        <v>126.64</v>
      </c>
      <c r="C9367">
        <v>5</v>
      </c>
      <c r="D9367" t="s">
        <v>50</v>
      </c>
      <c r="E9367">
        <v>0</v>
      </c>
      <c r="F9367">
        <v>0</v>
      </c>
      <c r="G9367">
        <v>37</v>
      </c>
      <c r="H9367">
        <v>4</v>
      </c>
      <c r="I9367">
        <v>34</v>
      </c>
      <c r="J9367">
        <v>0</v>
      </c>
      <c r="K9367">
        <f>_xlfn.XLOOKUP(FraudData[[#This Row],[amount]],AmountRules[Amount Min],AmountRules[Risk Points],,-1)</f>
        <v>0</v>
      </c>
      <c r="L9367">
        <f>_xlfn.XLOOKUP(FraudData[[#This Row],[transaction_hour]],TimeRules[Hour Min],TimeRules[Risk Points],,-1)</f>
        <v>0</v>
      </c>
      <c r="M9367">
        <f>_xlfn.XLOOKUP(FraudData[[#This Row],[foreign_transaction]],ForeignRules[Foreign Transaction],ForeignRules[Risk Points],0)</f>
        <v>0</v>
      </c>
      <c r="N9367">
        <f>_xlfn.XLOOKUP(FraudData[[#This Row],[location_mismatch]],Table10[Location Mismatch],Table10[Risk Points],0)</f>
        <v>0</v>
      </c>
      <c r="O9367">
        <f>_xlfn.XLOOKUP(FraudData[[#This Row],[device_trust_score]],DeviceRules[Device Min],DeviceRules[Risk Points],,-1)</f>
        <v>2</v>
      </c>
      <c r="P9367">
        <f>_xlfn.XLOOKUP(FraudData[[#This Row],[velocity_last_24h]],VelocityRules[Velocity Min],VelocityRules[Risk Points],,-1)</f>
        <v>0</v>
      </c>
      <c r="Q9367">
        <f>_xlfn.XLOOKUP(FraudData[[#This Row],[merchant_category]],MerchantRules[Merchant Category],MerchantRules[Risk Points],0)</f>
        <v>0</v>
      </c>
      <c r="R9367">
        <f>SUM(FraudData[[#This Row],[Amount Risk]:[Merchant Risk]])</f>
        <v>2</v>
      </c>
      <c r="S9367" t="str" cm="1">
        <f t="array" ref="S9367">_xlfn.IFS(FraudData[[#This Row],[Fraud Risk Score]]&gt;=8,"High Risk",FraudData[[#This Row],[Fraud Risk Score]]&gt;=6,"Medium Risk",TRUE,"Low Risk")</f>
        <v>Low Risk</v>
      </c>
    </row>
    <row r="9368" spans="1:19">
      <c r="A9368">
        <v>9367</v>
      </c>
      <c r="B9368">
        <v>136.41</v>
      </c>
      <c r="C9368">
        <v>11</v>
      </c>
      <c r="D9368" t="s">
        <v>47</v>
      </c>
      <c r="E9368">
        <v>0</v>
      </c>
      <c r="F9368">
        <v>0</v>
      </c>
      <c r="G9368">
        <v>40</v>
      </c>
      <c r="H9368">
        <v>3</v>
      </c>
      <c r="I9368">
        <v>57</v>
      </c>
      <c r="J9368">
        <v>0</v>
      </c>
      <c r="K9368">
        <f>_xlfn.XLOOKUP(FraudData[[#This Row],[amount]],AmountRules[Amount Min],AmountRules[Risk Points],,-1)</f>
        <v>0</v>
      </c>
      <c r="L9368">
        <f>_xlfn.XLOOKUP(FraudData[[#This Row],[transaction_hour]],TimeRules[Hour Min],TimeRules[Risk Points],,-1)</f>
        <v>0</v>
      </c>
      <c r="M9368">
        <f>_xlfn.XLOOKUP(FraudData[[#This Row],[foreign_transaction]],ForeignRules[Foreign Transaction],ForeignRules[Risk Points],0)</f>
        <v>0</v>
      </c>
      <c r="N9368">
        <f>_xlfn.XLOOKUP(FraudData[[#This Row],[location_mismatch]],Table10[Location Mismatch],Table10[Risk Points],0)</f>
        <v>0</v>
      </c>
      <c r="O9368">
        <f>_xlfn.XLOOKUP(FraudData[[#This Row],[device_trust_score]],DeviceRules[Device Min],DeviceRules[Risk Points],,-1)</f>
        <v>2</v>
      </c>
      <c r="P9368">
        <f>_xlfn.XLOOKUP(FraudData[[#This Row],[velocity_last_24h]],VelocityRules[Velocity Min],VelocityRules[Risk Points],,-1)</f>
        <v>0</v>
      </c>
      <c r="Q9368">
        <f>_xlfn.XLOOKUP(FraudData[[#This Row],[merchant_category]],MerchantRules[Merchant Category],MerchantRules[Risk Points],0)</f>
        <v>0</v>
      </c>
      <c r="R9368">
        <f>SUM(FraudData[[#This Row],[Amount Risk]:[Merchant Risk]])</f>
        <v>2</v>
      </c>
      <c r="S9368" t="str" cm="1">
        <f t="array" ref="S9368">_xlfn.IFS(FraudData[[#This Row],[Fraud Risk Score]]&gt;=8,"High Risk",FraudData[[#This Row],[Fraud Risk Score]]&gt;=6,"Medium Risk",TRUE,"Low Risk")</f>
        <v>Low Risk</v>
      </c>
    </row>
    <row r="9369" spans="1:19">
      <c r="A9369">
        <v>9368</v>
      </c>
      <c r="B9369">
        <v>294.79000000000002</v>
      </c>
      <c r="C9369">
        <v>8</v>
      </c>
      <c r="D9369" t="s">
        <v>46</v>
      </c>
      <c r="E9369">
        <v>1</v>
      </c>
      <c r="F9369">
        <v>0</v>
      </c>
      <c r="G9369">
        <v>67</v>
      </c>
      <c r="H9369">
        <v>2</v>
      </c>
      <c r="I9369">
        <v>54</v>
      </c>
      <c r="J9369">
        <v>0</v>
      </c>
      <c r="K9369">
        <f>_xlfn.XLOOKUP(FraudData[[#This Row],[amount]],AmountRules[Amount Min],AmountRules[Risk Points],,-1)</f>
        <v>0</v>
      </c>
      <c r="L9369">
        <f>_xlfn.XLOOKUP(FraudData[[#This Row],[transaction_hour]],TimeRules[Hour Min],TimeRules[Risk Points],,-1)</f>
        <v>0</v>
      </c>
      <c r="M9369">
        <f>_xlfn.XLOOKUP(FraudData[[#This Row],[foreign_transaction]],ForeignRules[Foreign Transaction],ForeignRules[Risk Points],0)</f>
        <v>3</v>
      </c>
      <c r="N9369">
        <f>_xlfn.XLOOKUP(FraudData[[#This Row],[location_mismatch]],Table10[Location Mismatch],Table10[Risk Points],0)</f>
        <v>0</v>
      </c>
      <c r="O9369">
        <f>_xlfn.XLOOKUP(FraudData[[#This Row],[device_trust_score]],DeviceRules[Device Min],DeviceRules[Risk Points],,-1)</f>
        <v>1</v>
      </c>
      <c r="P9369">
        <f>_xlfn.XLOOKUP(FraudData[[#This Row],[velocity_last_24h]],VelocityRules[Velocity Min],VelocityRules[Risk Points],,-1)</f>
        <v>0</v>
      </c>
      <c r="Q9369">
        <f>_xlfn.XLOOKUP(FraudData[[#This Row],[merchant_category]],MerchantRules[Merchant Category],MerchantRules[Risk Points],0)</f>
        <v>0</v>
      </c>
      <c r="R9369">
        <f>SUM(FraudData[[#This Row],[Amount Risk]:[Merchant Risk]])</f>
        <v>4</v>
      </c>
      <c r="S9369" t="str" cm="1">
        <f t="array" ref="S9369">_xlfn.IFS(FraudData[[#This Row],[Fraud Risk Score]]&gt;=8,"High Risk",FraudData[[#This Row],[Fraud Risk Score]]&gt;=6,"Medium Risk",TRUE,"Low Risk")</f>
        <v>Low Risk</v>
      </c>
    </row>
    <row r="9370" spans="1:19">
      <c r="A9370">
        <v>9369</v>
      </c>
      <c r="B9370">
        <v>282.08</v>
      </c>
      <c r="C9370">
        <v>19</v>
      </c>
      <c r="D9370" t="s">
        <v>47</v>
      </c>
      <c r="E9370">
        <v>0</v>
      </c>
      <c r="F9370">
        <v>0</v>
      </c>
      <c r="G9370">
        <v>97</v>
      </c>
      <c r="H9370">
        <v>1</v>
      </c>
      <c r="I9370">
        <v>48</v>
      </c>
      <c r="J9370">
        <v>0</v>
      </c>
      <c r="K9370">
        <f>_xlfn.XLOOKUP(FraudData[[#This Row],[amount]],AmountRules[Amount Min],AmountRules[Risk Points],,-1)</f>
        <v>0</v>
      </c>
      <c r="L9370">
        <f>_xlfn.XLOOKUP(FraudData[[#This Row],[transaction_hour]],TimeRules[Hour Min],TimeRules[Risk Points],,-1)</f>
        <v>0</v>
      </c>
      <c r="M9370">
        <f>_xlfn.XLOOKUP(FraudData[[#This Row],[foreign_transaction]],ForeignRules[Foreign Transaction],ForeignRules[Risk Points],0)</f>
        <v>0</v>
      </c>
      <c r="N9370">
        <f>_xlfn.XLOOKUP(FraudData[[#This Row],[location_mismatch]],Table10[Location Mismatch],Table10[Risk Points],0)</f>
        <v>0</v>
      </c>
      <c r="O9370">
        <f>_xlfn.XLOOKUP(FraudData[[#This Row],[device_trust_score]],DeviceRules[Device Min],DeviceRules[Risk Points],,-1)</f>
        <v>0</v>
      </c>
      <c r="P9370">
        <f>_xlfn.XLOOKUP(FraudData[[#This Row],[velocity_last_24h]],VelocityRules[Velocity Min],VelocityRules[Risk Points],,-1)</f>
        <v>0</v>
      </c>
      <c r="Q9370">
        <f>_xlfn.XLOOKUP(FraudData[[#This Row],[merchant_category]],MerchantRules[Merchant Category],MerchantRules[Risk Points],0)</f>
        <v>0</v>
      </c>
      <c r="R9370">
        <f>SUM(FraudData[[#This Row],[Amount Risk]:[Merchant Risk]])</f>
        <v>0</v>
      </c>
      <c r="S9370" t="str" cm="1">
        <f t="array" ref="S9370">_xlfn.IFS(FraudData[[#This Row],[Fraud Risk Score]]&gt;=8,"High Risk",FraudData[[#This Row],[Fraud Risk Score]]&gt;=6,"Medium Risk",TRUE,"Low Risk")</f>
        <v>Low Risk</v>
      </c>
    </row>
    <row r="9371" spans="1:19">
      <c r="A9371">
        <v>9370</v>
      </c>
      <c r="B9371">
        <v>156.74</v>
      </c>
      <c r="C9371">
        <v>4</v>
      </c>
      <c r="D9371" t="s">
        <v>48</v>
      </c>
      <c r="E9371">
        <v>0</v>
      </c>
      <c r="F9371">
        <v>0</v>
      </c>
      <c r="G9371">
        <v>74</v>
      </c>
      <c r="H9371">
        <v>0</v>
      </c>
      <c r="I9371">
        <v>26</v>
      </c>
      <c r="J9371">
        <v>0</v>
      </c>
      <c r="K9371">
        <f>_xlfn.XLOOKUP(FraudData[[#This Row],[amount]],AmountRules[Amount Min],AmountRules[Risk Points],,-1)</f>
        <v>0</v>
      </c>
      <c r="L9371">
        <f>_xlfn.XLOOKUP(FraudData[[#This Row],[transaction_hour]],TimeRules[Hour Min],TimeRules[Risk Points],,-1)</f>
        <v>0</v>
      </c>
      <c r="M9371">
        <f>_xlfn.XLOOKUP(FraudData[[#This Row],[foreign_transaction]],ForeignRules[Foreign Transaction],ForeignRules[Risk Points],0)</f>
        <v>0</v>
      </c>
      <c r="N9371">
        <f>_xlfn.XLOOKUP(FraudData[[#This Row],[location_mismatch]],Table10[Location Mismatch],Table10[Risk Points],0)</f>
        <v>0</v>
      </c>
      <c r="O9371">
        <f>_xlfn.XLOOKUP(FraudData[[#This Row],[device_trust_score]],DeviceRules[Device Min],DeviceRules[Risk Points],,-1)</f>
        <v>0</v>
      </c>
      <c r="P9371">
        <f>_xlfn.XLOOKUP(FraudData[[#This Row],[velocity_last_24h]],VelocityRules[Velocity Min],VelocityRules[Risk Points],,-1)</f>
        <v>0</v>
      </c>
      <c r="Q9371">
        <f>_xlfn.XLOOKUP(FraudData[[#This Row],[merchant_category]],MerchantRules[Merchant Category],MerchantRules[Risk Points],0)</f>
        <v>0</v>
      </c>
      <c r="R9371">
        <f>SUM(FraudData[[#This Row],[Amount Risk]:[Merchant Risk]])</f>
        <v>0</v>
      </c>
      <c r="S9371" t="str" cm="1">
        <f t="array" ref="S9371">_xlfn.IFS(FraudData[[#This Row],[Fraud Risk Score]]&gt;=8,"High Risk",FraudData[[#This Row],[Fraud Risk Score]]&gt;=6,"Medium Risk",TRUE,"Low Risk")</f>
        <v>Low Risk</v>
      </c>
    </row>
    <row r="9372" spans="1:19">
      <c r="A9372">
        <v>9371</v>
      </c>
      <c r="B9372">
        <v>273.19</v>
      </c>
      <c r="C9372">
        <v>20</v>
      </c>
      <c r="D9372" t="s">
        <v>46</v>
      </c>
      <c r="E9372">
        <v>0</v>
      </c>
      <c r="F9372">
        <v>0</v>
      </c>
      <c r="G9372">
        <v>37</v>
      </c>
      <c r="H9372">
        <v>1</v>
      </c>
      <c r="I9372">
        <v>56</v>
      </c>
      <c r="J9372">
        <v>0</v>
      </c>
      <c r="K9372">
        <f>_xlfn.XLOOKUP(FraudData[[#This Row],[amount]],AmountRules[Amount Min],AmountRules[Risk Points],,-1)</f>
        <v>0</v>
      </c>
      <c r="L9372">
        <f>_xlfn.XLOOKUP(FraudData[[#This Row],[transaction_hour]],TimeRules[Hour Min],TimeRules[Risk Points],,-1)</f>
        <v>0</v>
      </c>
      <c r="M9372">
        <f>_xlfn.XLOOKUP(FraudData[[#This Row],[foreign_transaction]],ForeignRules[Foreign Transaction],ForeignRules[Risk Points],0)</f>
        <v>0</v>
      </c>
      <c r="N9372">
        <f>_xlfn.XLOOKUP(FraudData[[#This Row],[location_mismatch]],Table10[Location Mismatch],Table10[Risk Points],0)</f>
        <v>0</v>
      </c>
      <c r="O9372">
        <f>_xlfn.XLOOKUP(FraudData[[#This Row],[device_trust_score]],DeviceRules[Device Min],DeviceRules[Risk Points],,-1)</f>
        <v>2</v>
      </c>
      <c r="P9372">
        <f>_xlfn.XLOOKUP(FraudData[[#This Row],[velocity_last_24h]],VelocityRules[Velocity Min],VelocityRules[Risk Points],,-1)</f>
        <v>0</v>
      </c>
      <c r="Q9372">
        <f>_xlfn.XLOOKUP(FraudData[[#This Row],[merchant_category]],MerchantRules[Merchant Category],MerchantRules[Risk Points],0)</f>
        <v>0</v>
      </c>
      <c r="R9372">
        <f>SUM(FraudData[[#This Row],[Amount Risk]:[Merchant Risk]])</f>
        <v>2</v>
      </c>
      <c r="S9372" t="str" cm="1">
        <f t="array" ref="S9372">_xlfn.IFS(FraudData[[#This Row],[Fraud Risk Score]]&gt;=8,"High Risk",FraudData[[#This Row],[Fraud Risk Score]]&gt;=6,"Medium Risk",TRUE,"Low Risk")</f>
        <v>Low Risk</v>
      </c>
    </row>
    <row r="9373" spans="1:19">
      <c r="A9373">
        <v>9372</v>
      </c>
      <c r="B9373">
        <v>38.32</v>
      </c>
      <c r="C9373">
        <v>2</v>
      </c>
      <c r="D9373" t="s">
        <v>48</v>
      </c>
      <c r="E9373">
        <v>0</v>
      </c>
      <c r="F9373">
        <v>0</v>
      </c>
      <c r="G9373">
        <v>95</v>
      </c>
      <c r="H9373">
        <v>1</v>
      </c>
      <c r="I9373">
        <v>49</v>
      </c>
      <c r="J9373">
        <v>0</v>
      </c>
      <c r="K9373">
        <f>_xlfn.XLOOKUP(FraudData[[#This Row],[amount]],AmountRules[Amount Min],AmountRules[Risk Points],,-1)</f>
        <v>0</v>
      </c>
      <c r="L9373">
        <f>_xlfn.XLOOKUP(FraudData[[#This Row],[transaction_hour]],TimeRules[Hour Min],TimeRules[Risk Points],,-1)</f>
        <v>3</v>
      </c>
      <c r="M9373">
        <f>_xlfn.XLOOKUP(FraudData[[#This Row],[foreign_transaction]],ForeignRules[Foreign Transaction],ForeignRules[Risk Points],0)</f>
        <v>0</v>
      </c>
      <c r="N9373">
        <f>_xlfn.XLOOKUP(FraudData[[#This Row],[location_mismatch]],Table10[Location Mismatch],Table10[Risk Points],0)</f>
        <v>0</v>
      </c>
      <c r="O9373">
        <f>_xlfn.XLOOKUP(FraudData[[#This Row],[device_trust_score]],DeviceRules[Device Min],DeviceRules[Risk Points],,-1)</f>
        <v>0</v>
      </c>
      <c r="P9373">
        <f>_xlfn.XLOOKUP(FraudData[[#This Row],[velocity_last_24h]],VelocityRules[Velocity Min],VelocityRules[Risk Points],,-1)</f>
        <v>0</v>
      </c>
      <c r="Q9373">
        <f>_xlfn.XLOOKUP(FraudData[[#This Row],[merchant_category]],MerchantRules[Merchant Category],MerchantRules[Risk Points],0)</f>
        <v>0</v>
      </c>
      <c r="R9373">
        <f>SUM(FraudData[[#This Row],[Amount Risk]:[Merchant Risk]])</f>
        <v>3</v>
      </c>
      <c r="S9373" t="str" cm="1">
        <f t="array" ref="S9373">_xlfn.IFS(FraudData[[#This Row],[Fraud Risk Score]]&gt;=8,"High Risk",FraudData[[#This Row],[Fraud Risk Score]]&gt;=6,"Medium Risk",TRUE,"Low Risk")</f>
        <v>Low Risk</v>
      </c>
    </row>
    <row r="9374" spans="1:19">
      <c r="A9374">
        <v>9373</v>
      </c>
      <c r="B9374">
        <v>9.25</v>
      </c>
      <c r="C9374">
        <v>1</v>
      </c>
      <c r="D9374" t="s">
        <v>50</v>
      </c>
      <c r="E9374">
        <v>0</v>
      </c>
      <c r="F9374">
        <v>0</v>
      </c>
      <c r="G9374">
        <v>59</v>
      </c>
      <c r="H9374">
        <v>2</v>
      </c>
      <c r="I9374">
        <v>69</v>
      </c>
      <c r="J9374">
        <v>0</v>
      </c>
      <c r="K9374">
        <f>_xlfn.XLOOKUP(FraudData[[#This Row],[amount]],AmountRules[Amount Min],AmountRules[Risk Points],,-1)</f>
        <v>0</v>
      </c>
      <c r="L9374">
        <f>_xlfn.XLOOKUP(FraudData[[#This Row],[transaction_hour]],TimeRules[Hour Min],TimeRules[Risk Points],,-1)</f>
        <v>3</v>
      </c>
      <c r="M9374">
        <f>_xlfn.XLOOKUP(FraudData[[#This Row],[foreign_transaction]],ForeignRules[Foreign Transaction],ForeignRules[Risk Points],0)</f>
        <v>0</v>
      </c>
      <c r="N9374">
        <f>_xlfn.XLOOKUP(FraudData[[#This Row],[location_mismatch]],Table10[Location Mismatch],Table10[Risk Points],0)</f>
        <v>0</v>
      </c>
      <c r="O9374">
        <f>_xlfn.XLOOKUP(FraudData[[#This Row],[device_trust_score]],DeviceRules[Device Min],DeviceRules[Risk Points],,-1)</f>
        <v>1</v>
      </c>
      <c r="P9374">
        <f>_xlfn.XLOOKUP(FraudData[[#This Row],[velocity_last_24h]],VelocityRules[Velocity Min],VelocityRules[Risk Points],,-1)</f>
        <v>0</v>
      </c>
      <c r="Q9374">
        <f>_xlfn.XLOOKUP(FraudData[[#This Row],[merchant_category]],MerchantRules[Merchant Category],MerchantRules[Risk Points],0)</f>
        <v>0</v>
      </c>
      <c r="R9374">
        <f>SUM(FraudData[[#This Row],[Amount Risk]:[Merchant Risk]])</f>
        <v>4</v>
      </c>
      <c r="S9374" t="str" cm="1">
        <f t="array" ref="S9374">_xlfn.IFS(FraudData[[#This Row],[Fraud Risk Score]]&gt;=8,"High Risk",FraudData[[#This Row],[Fraud Risk Score]]&gt;=6,"Medium Risk",TRUE,"Low Risk")</f>
        <v>Low Risk</v>
      </c>
    </row>
    <row r="9375" spans="1:19">
      <c r="A9375">
        <v>9374</v>
      </c>
      <c r="B9375">
        <v>372.34</v>
      </c>
      <c r="C9375">
        <v>7</v>
      </c>
      <c r="D9375" t="s">
        <v>48</v>
      </c>
      <c r="E9375">
        <v>0</v>
      </c>
      <c r="F9375">
        <v>0</v>
      </c>
      <c r="G9375">
        <v>97</v>
      </c>
      <c r="H9375">
        <v>0</v>
      </c>
      <c r="I9375">
        <v>54</v>
      </c>
      <c r="J9375">
        <v>0</v>
      </c>
      <c r="K9375">
        <f>_xlfn.XLOOKUP(FraudData[[#This Row],[amount]],AmountRules[Amount Min],AmountRules[Risk Points],,-1)</f>
        <v>0</v>
      </c>
      <c r="L9375">
        <f>_xlfn.XLOOKUP(FraudData[[#This Row],[transaction_hour]],TimeRules[Hour Min],TimeRules[Risk Points],,-1)</f>
        <v>0</v>
      </c>
      <c r="M9375">
        <f>_xlfn.XLOOKUP(FraudData[[#This Row],[foreign_transaction]],ForeignRules[Foreign Transaction],ForeignRules[Risk Points],0)</f>
        <v>0</v>
      </c>
      <c r="N9375">
        <f>_xlfn.XLOOKUP(FraudData[[#This Row],[location_mismatch]],Table10[Location Mismatch],Table10[Risk Points],0)</f>
        <v>0</v>
      </c>
      <c r="O9375">
        <f>_xlfn.XLOOKUP(FraudData[[#This Row],[device_trust_score]],DeviceRules[Device Min],DeviceRules[Risk Points],,-1)</f>
        <v>0</v>
      </c>
      <c r="P9375">
        <f>_xlfn.XLOOKUP(FraudData[[#This Row],[velocity_last_24h]],VelocityRules[Velocity Min],VelocityRules[Risk Points],,-1)</f>
        <v>0</v>
      </c>
      <c r="Q9375">
        <f>_xlfn.XLOOKUP(FraudData[[#This Row],[merchant_category]],MerchantRules[Merchant Category],MerchantRules[Risk Points],0)</f>
        <v>0</v>
      </c>
      <c r="R9375">
        <f>SUM(FraudData[[#This Row],[Amount Risk]:[Merchant Risk]])</f>
        <v>0</v>
      </c>
      <c r="S9375" t="str" cm="1">
        <f t="array" ref="S9375">_xlfn.IFS(FraudData[[#This Row],[Fraud Risk Score]]&gt;=8,"High Risk",FraudData[[#This Row],[Fraud Risk Score]]&gt;=6,"Medium Risk",TRUE,"Low Risk")</f>
        <v>Low Risk</v>
      </c>
    </row>
    <row r="9376" spans="1:19">
      <c r="A9376">
        <v>9375</v>
      </c>
      <c r="B9376">
        <v>14.14</v>
      </c>
      <c r="C9376">
        <v>9</v>
      </c>
      <c r="D9376" t="s">
        <v>50</v>
      </c>
      <c r="E9376">
        <v>0</v>
      </c>
      <c r="F9376">
        <v>0</v>
      </c>
      <c r="G9376">
        <v>59</v>
      </c>
      <c r="H9376">
        <v>1</v>
      </c>
      <c r="I9376">
        <v>36</v>
      </c>
      <c r="J9376">
        <v>0</v>
      </c>
      <c r="K9376">
        <f>_xlfn.XLOOKUP(FraudData[[#This Row],[amount]],AmountRules[Amount Min],AmountRules[Risk Points],,-1)</f>
        <v>0</v>
      </c>
      <c r="L9376">
        <f>_xlfn.XLOOKUP(FraudData[[#This Row],[transaction_hour]],TimeRules[Hour Min],TimeRules[Risk Points],,-1)</f>
        <v>0</v>
      </c>
      <c r="M9376">
        <f>_xlfn.XLOOKUP(FraudData[[#This Row],[foreign_transaction]],ForeignRules[Foreign Transaction],ForeignRules[Risk Points],0)</f>
        <v>0</v>
      </c>
      <c r="N9376">
        <f>_xlfn.XLOOKUP(FraudData[[#This Row],[location_mismatch]],Table10[Location Mismatch],Table10[Risk Points],0)</f>
        <v>0</v>
      </c>
      <c r="O9376">
        <f>_xlfn.XLOOKUP(FraudData[[#This Row],[device_trust_score]],DeviceRules[Device Min],DeviceRules[Risk Points],,-1)</f>
        <v>1</v>
      </c>
      <c r="P9376">
        <f>_xlfn.XLOOKUP(FraudData[[#This Row],[velocity_last_24h]],VelocityRules[Velocity Min],VelocityRules[Risk Points],,-1)</f>
        <v>0</v>
      </c>
      <c r="Q9376">
        <f>_xlfn.XLOOKUP(FraudData[[#This Row],[merchant_category]],MerchantRules[Merchant Category],MerchantRules[Risk Points],0)</f>
        <v>0</v>
      </c>
      <c r="R9376">
        <f>SUM(FraudData[[#This Row],[Amount Risk]:[Merchant Risk]])</f>
        <v>1</v>
      </c>
      <c r="S9376" t="str" cm="1">
        <f t="array" ref="S9376">_xlfn.IFS(FraudData[[#This Row],[Fraud Risk Score]]&gt;=8,"High Risk",FraudData[[#This Row],[Fraud Risk Score]]&gt;=6,"Medium Risk",TRUE,"Low Risk")</f>
        <v>Low Risk</v>
      </c>
    </row>
    <row r="9377" spans="1:19">
      <c r="A9377">
        <v>9376</v>
      </c>
      <c r="B9377">
        <v>50.99</v>
      </c>
      <c r="C9377">
        <v>14</v>
      </c>
      <c r="D9377" t="s">
        <v>48</v>
      </c>
      <c r="E9377">
        <v>1</v>
      </c>
      <c r="F9377">
        <v>0</v>
      </c>
      <c r="G9377">
        <v>48</v>
      </c>
      <c r="H9377">
        <v>1</v>
      </c>
      <c r="I9377">
        <v>59</v>
      </c>
      <c r="J9377">
        <v>0</v>
      </c>
      <c r="K9377">
        <f>_xlfn.XLOOKUP(FraudData[[#This Row],[amount]],AmountRules[Amount Min],AmountRules[Risk Points],,-1)</f>
        <v>0</v>
      </c>
      <c r="L9377">
        <f>_xlfn.XLOOKUP(FraudData[[#This Row],[transaction_hour]],TimeRules[Hour Min],TimeRules[Risk Points],,-1)</f>
        <v>0</v>
      </c>
      <c r="M9377">
        <f>_xlfn.XLOOKUP(FraudData[[#This Row],[foreign_transaction]],ForeignRules[Foreign Transaction],ForeignRules[Risk Points],0)</f>
        <v>3</v>
      </c>
      <c r="N9377">
        <f>_xlfn.XLOOKUP(FraudData[[#This Row],[location_mismatch]],Table10[Location Mismatch],Table10[Risk Points],0)</f>
        <v>0</v>
      </c>
      <c r="O9377">
        <f>_xlfn.XLOOKUP(FraudData[[#This Row],[device_trust_score]],DeviceRules[Device Min],DeviceRules[Risk Points],,-1)</f>
        <v>2</v>
      </c>
      <c r="P9377">
        <f>_xlfn.XLOOKUP(FraudData[[#This Row],[velocity_last_24h]],VelocityRules[Velocity Min],VelocityRules[Risk Points],,-1)</f>
        <v>0</v>
      </c>
      <c r="Q9377">
        <f>_xlfn.XLOOKUP(FraudData[[#This Row],[merchant_category]],MerchantRules[Merchant Category],MerchantRules[Risk Points],0)</f>
        <v>0</v>
      </c>
      <c r="R9377">
        <f>SUM(FraudData[[#This Row],[Amount Risk]:[Merchant Risk]])</f>
        <v>5</v>
      </c>
      <c r="S9377" t="str" cm="1">
        <f t="array" ref="S9377">_xlfn.IFS(FraudData[[#This Row],[Fraud Risk Score]]&gt;=8,"High Risk",FraudData[[#This Row],[Fraud Risk Score]]&gt;=6,"Medium Risk",TRUE,"Low Risk")</f>
        <v>Low Risk</v>
      </c>
    </row>
    <row r="9378" spans="1:19">
      <c r="A9378">
        <v>9377</v>
      </c>
      <c r="B9378">
        <v>213.93</v>
      </c>
      <c r="C9378">
        <v>8</v>
      </c>
      <c r="D9378" t="s">
        <v>46</v>
      </c>
      <c r="E9378">
        <v>0</v>
      </c>
      <c r="F9378">
        <v>0</v>
      </c>
      <c r="G9378">
        <v>77</v>
      </c>
      <c r="H9378">
        <v>0</v>
      </c>
      <c r="I9378">
        <v>53</v>
      </c>
      <c r="J9378">
        <v>0</v>
      </c>
      <c r="K9378">
        <f>_xlfn.XLOOKUP(FraudData[[#This Row],[amount]],AmountRules[Amount Min],AmountRules[Risk Points],,-1)</f>
        <v>0</v>
      </c>
      <c r="L9378">
        <f>_xlfn.XLOOKUP(FraudData[[#This Row],[transaction_hour]],TimeRules[Hour Min],TimeRules[Risk Points],,-1)</f>
        <v>0</v>
      </c>
      <c r="M9378">
        <f>_xlfn.XLOOKUP(FraudData[[#This Row],[foreign_transaction]],ForeignRules[Foreign Transaction],ForeignRules[Risk Points],0)</f>
        <v>0</v>
      </c>
      <c r="N9378">
        <f>_xlfn.XLOOKUP(FraudData[[#This Row],[location_mismatch]],Table10[Location Mismatch],Table10[Risk Points],0)</f>
        <v>0</v>
      </c>
      <c r="O9378">
        <f>_xlfn.XLOOKUP(FraudData[[#This Row],[device_trust_score]],DeviceRules[Device Min],DeviceRules[Risk Points],,-1)</f>
        <v>0</v>
      </c>
      <c r="P9378">
        <f>_xlfn.XLOOKUP(FraudData[[#This Row],[velocity_last_24h]],VelocityRules[Velocity Min],VelocityRules[Risk Points],,-1)</f>
        <v>0</v>
      </c>
      <c r="Q9378">
        <f>_xlfn.XLOOKUP(FraudData[[#This Row],[merchant_category]],MerchantRules[Merchant Category],MerchantRules[Risk Points],0)</f>
        <v>0</v>
      </c>
      <c r="R9378">
        <f>SUM(FraudData[[#This Row],[Amount Risk]:[Merchant Risk]])</f>
        <v>0</v>
      </c>
      <c r="S9378" t="str" cm="1">
        <f t="array" ref="S9378">_xlfn.IFS(FraudData[[#This Row],[Fraud Risk Score]]&gt;=8,"High Risk",FraudData[[#This Row],[Fraud Risk Score]]&gt;=6,"Medium Risk",TRUE,"Low Risk")</f>
        <v>Low Risk</v>
      </c>
    </row>
    <row r="9379" spans="1:19">
      <c r="A9379">
        <v>9378</v>
      </c>
      <c r="B9379">
        <v>94.81</v>
      </c>
      <c r="C9379">
        <v>9</v>
      </c>
      <c r="D9379" t="s">
        <v>48</v>
      </c>
      <c r="E9379">
        <v>0</v>
      </c>
      <c r="F9379">
        <v>0</v>
      </c>
      <c r="G9379">
        <v>63</v>
      </c>
      <c r="H9379">
        <v>3</v>
      </c>
      <c r="I9379">
        <v>20</v>
      </c>
      <c r="J9379">
        <v>0</v>
      </c>
      <c r="K9379">
        <f>_xlfn.XLOOKUP(FraudData[[#This Row],[amount]],AmountRules[Amount Min],AmountRules[Risk Points],,-1)</f>
        <v>0</v>
      </c>
      <c r="L9379">
        <f>_xlfn.XLOOKUP(FraudData[[#This Row],[transaction_hour]],TimeRules[Hour Min],TimeRules[Risk Points],,-1)</f>
        <v>0</v>
      </c>
      <c r="M9379">
        <f>_xlfn.XLOOKUP(FraudData[[#This Row],[foreign_transaction]],ForeignRules[Foreign Transaction],ForeignRules[Risk Points],0)</f>
        <v>0</v>
      </c>
      <c r="N9379">
        <f>_xlfn.XLOOKUP(FraudData[[#This Row],[location_mismatch]],Table10[Location Mismatch],Table10[Risk Points],0)</f>
        <v>0</v>
      </c>
      <c r="O9379">
        <f>_xlfn.XLOOKUP(FraudData[[#This Row],[device_trust_score]],DeviceRules[Device Min],DeviceRules[Risk Points],,-1)</f>
        <v>1</v>
      </c>
      <c r="P9379">
        <f>_xlfn.XLOOKUP(FraudData[[#This Row],[velocity_last_24h]],VelocityRules[Velocity Min],VelocityRules[Risk Points],,-1)</f>
        <v>0</v>
      </c>
      <c r="Q9379">
        <f>_xlfn.XLOOKUP(FraudData[[#This Row],[merchant_category]],MerchantRules[Merchant Category],MerchantRules[Risk Points],0)</f>
        <v>0</v>
      </c>
      <c r="R9379">
        <f>SUM(FraudData[[#This Row],[Amount Risk]:[Merchant Risk]])</f>
        <v>1</v>
      </c>
      <c r="S9379" t="str" cm="1">
        <f t="array" ref="S9379">_xlfn.IFS(FraudData[[#This Row],[Fraud Risk Score]]&gt;=8,"High Risk",FraudData[[#This Row],[Fraud Risk Score]]&gt;=6,"Medium Risk",TRUE,"Low Risk")</f>
        <v>Low Risk</v>
      </c>
    </row>
    <row r="9380" spans="1:19">
      <c r="A9380">
        <v>9379</v>
      </c>
      <c r="B9380">
        <v>376.2</v>
      </c>
      <c r="C9380">
        <v>10</v>
      </c>
      <c r="D9380" t="s">
        <v>47</v>
      </c>
      <c r="E9380">
        <v>1</v>
      </c>
      <c r="F9380">
        <v>0</v>
      </c>
      <c r="G9380">
        <v>43</v>
      </c>
      <c r="H9380">
        <v>2</v>
      </c>
      <c r="I9380">
        <v>41</v>
      </c>
      <c r="J9380">
        <v>0</v>
      </c>
      <c r="K9380">
        <f>_xlfn.XLOOKUP(FraudData[[#This Row],[amount]],AmountRules[Amount Min],AmountRules[Risk Points],,-1)</f>
        <v>0</v>
      </c>
      <c r="L9380">
        <f>_xlfn.XLOOKUP(FraudData[[#This Row],[transaction_hour]],TimeRules[Hour Min],TimeRules[Risk Points],,-1)</f>
        <v>0</v>
      </c>
      <c r="M9380">
        <f>_xlfn.XLOOKUP(FraudData[[#This Row],[foreign_transaction]],ForeignRules[Foreign Transaction],ForeignRules[Risk Points],0)</f>
        <v>3</v>
      </c>
      <c r="N9380">
        <f>_xlfn.XLOOKUP(FraudData[[#This Row],[location_mismatch]],Table10[Location Mismatch],Table10[Risk Points],0)</f>
        <v>0</v>
      </c>
      <c r="O9380">
        <f>_xlfn.XLOOKUP(FraudData[[#This Row],[device_trust_score]],DeviceRules[Device Min],DeviceRules[Risk Points],,-1)</f>
        <v>2</v>
      </c>
      <c r="P9380">
        <f>_xlfn.XLOOKUP(FraudData[[#This Row],[velocity_last_24h]],VelocityRules[Velocity Min],VelocityRules[Risk Points],,-1)</f>
        <v>0</v>
      </c>
      <c r="Q9380">
        <f>_xlfn.XLOOKUP(FraudData[[#This Row],[merchant_category]],MerchantRules[Merchant Category],MerchantRules[Risk Points],0)</f>
        <v>0</v>
      </c>
      <c r="R9380">
        <f>SUM(FraudData[[#This Row],[Amount Risk]:[Merchant Risk]])</f>
        <v>5</v>
      </c>
      <c r="S9380" t="str" cm="1">
        <f t="array" ref="S9380">_xlfn.IFS(FraudData[[#This Row],[Fraud Risk Score]]&gt;=8,"High Risk",FraudData[[#This Row],[Fraud Risk Score]]&gt;=6,"Medium Risk",TRUE,"Low Risk")</f>
        <v>Low Risk</v>
      </c>
    </row>
    <row r="9381" spans="1:19">
      <c r="A9381">
        <v>9380</v>
      </c>
      <c r="B9381">
        <v>63.68</v>
      </c>
      <c r="C9381">
        <v>8</v>
      </c>
      <c r="D9381" t="s">
        <v>50</v>
      </c>
      <c r="E9381">
        <v>0</v>
      </c>
      <c r="F9381">
        <v>0</v>
      </c>
      <c r="G9381">
        <v>68</v>
      </c>
      <c r="H9381">
        <v>1</v>
      </c>
      <c r="I9381">
        <v>53</v>
      </c>
      <c r="J9381">
        <v>0</v>
      </c>
      <c r="K9381">
        <f>_xlfn.XLOOKUP(FraudData[[#This Row],[amount]],AmountRules[Amount Min],AmountRules[Risk Points],,-1)</f>
        <v>0</v>
      </c>
      <c r="L9381">
        <f>_xlfn.XLOOKUP(FraudData[[#This Row],[transaction_hour]],TimeRules[Hour Min],TimeRules[Risk Points],,-1)</f>
        <v>0</v>
      </c>
      <c r="M9381">
        <f>_xlfn.XLOOKUP(FraudData[[#This Row],[foreign_transaction]],ForeignRules[Foreign Transaction],ForeignRules[Risk Points],0)</f>
        <v>0</v>
      </c>
      <c r="N9381">
        <f>_xlfn.XLOOKUP(FraudData[[#This Row],[location_mismatch]],Table10[Location Mismatch],Table10[Risk Points],0)</f>
        <v>0</v>
      </c>
      <c r="O9381">
        <f>_xlfn.XLOOKUP(FraudData[[#This Row],[device_trust_score]],DeviceRules[Device Min],DeviceRules[Risk Points],,-1)</f>
        <v>1</v>
      </c>
      <c r="P9381">
        <f>_xlfn.XLOOKUP(FraudData[[#This Row],[velocity_last_24h]],VelocityRules[Velocity Min],VelocityRules[Risk Points],,-1)</f>
        <v>0</v>
      </c>
      <c r="Q9381">
        <f>_xlfn.XLOOKUP(FraudData[[#This Row],[merchant_category]],MerchantRules[Merchant Category],MerchantRules[Risk Points],0)</f>
        <v>0</v>
      </c>
      <c r="R9381">
        <f>SUM(FraudData[[#This Row],[Amount Risk]:[Merchant Risk]])</f>
        <v>1</v>
      </c>
      <c r="S9381" t="str" cm="1">
        <f t="array" ref="S9381">_xlfn.IFS(FraudData[[#This Row],[Fraud Risk Score]]&gt;=8,"High Risk",FraudData[[#This Row],[Fraud Risk Score]]&gt;=6,"Medium Risk",TRUE,"Low Risk")</f>
        <v>Low Risk</v>
      </c>
    </row>
    <row r="9382" spans="1:19">
      <c r="A9382">
        <v>9381</v>
      </c>
      <c r="B9382">
        <v>2.15</v>
      </c>
      <c r="C9382">
        <v>13</v>
      </c>
      <c r="D9382" t="s">
        <v>49</v>
      </c>
      <c r="E9382">
        <v>0</v>
      </c>
      <c r="F9382">
        <v>0</v>
      </c>
      <c r="G9382">
        <v>70</v>
      </c>
      <c r="H9382">
        <v>0</v>
      </c>
      <c r="I9382">
        <v>43</v>
      </c>
      <c r="J9382">
        <v>0</v>
      </c>
      <c r="K9382">
        <f>_xlfn.XLOOKUP(FraudData[[#This Row],[amount]],AmountRules[Amount Min],AmountRules[Risk Points],,-1)</f>
        <v>0</v>
      </c>
      <c r="L9382">
        <f>_xlfn.XLOOKUP(FraudData[[#This Row],[transaction_hour]],TimeRules[Hour Min],TimeRules[Risk Points],,-1)</f>
        <v>0</v>
      </c>
      <c r="M9382">
        <f>_xlfn.XLOOKUP(FraudData[[#This Row],[foreign_transaction]],ForeignRules[Foreign Transaction],ForeignRules[Risk Points],0)</f>
        <v>0</v>
      </c>
      <c r="N9382">
        <f>_xlfn.XLOOKUP(FraudData[[#This Row],[location_mismatch]],Table10[Location Mismatch],Table10[Risk Points],0)</f>
        <v>0</v>
      </c>
      <c r="O9382">
        <f>_xlfn.XLOOKUP(FraudData[[#This Row],[device_trust_score]],DeviceRules[Device Min],DeviceRules[Risk Points],,-1)</f>
        <v>0</v>
      </c>
      <c r="P9382">
        <f>_xlfn.XLOOKUP(FraudData[[#This Row],[velocity_last_24h]],VelocityRules[Velocity Min],VelocityRules[Risk Points],,-1)</f>
        <v>0</v>
      </c>
      <c r="Q9382">
        <f>_xlfn.XLOOKUP(FraudData[[#This Row],[merchant_category]],MerchantRules[Merchant Category],MerchantRules[Risk Points],0)</f>
        <v>1</v>
      </c>
      <c r="R9382">
        <f>SUM(FraudData[[#This Row],[Amount Risk]:[Merchant Risk]])</f>
        <v>1</v>
      </c>
      <c r="S9382" t="str" cm="1">
        <f t="array" ref="S9382">_xlfn.IFS(FraudData[[#This Row],[Fraud Risk Score]]&gt;=8,"High Risk",FraudData[[#This Row],[Fraud Risk Score]]&gt;=6,"Medium Risk",TRUE,"Low Risk")</f>
        <v>Low Risk</v>
      </c>
    </row>
    <row r="9383" spans="1:19">
      <c r="A9383">
        <v>9382</v>
      </c>
      <c r="B9383">
        <v>64.37</v>
      </c>
      <c r="C9383">
        <v>4</v>
      </c>
      <c r="D9383" t="s">
        <v>48</v>
      </c>
      <c r="E9383">
        <v>0</v>
      </c>
      <c r="F9383">
        <v>0</v>
      </c>
      <c r="G9383">
        <v>69</v>
      </c>
      <c r="H9383">
        <v>4</v>
      </c>
      <c r="I9383">
        <v>37</v>
      </c>
      <c r="J9383">
        <v>0</v>
      </c>
      <c r="K9383">
        <f>_xlfn.XLOOKUP(FraudData[[#This Row],[amount]],AmountRules[Amount Min],AmountRules[Risk Points],,-1)</f>
        <v>0</v>
      </c>
      <c r="L9383">
        <f>_xlfn.XLOOKUP(FraudData[[#This Row],[transaction_hour]],TimeRules[Hour Min],TimeRules[Risk Points],,-1)</f>
        <v>0</v>
      </c>
      <c r="M9383">
        <f>_xlfn.XLOOKUP(FraudData[[#This Row],[foreign_transaction]],ForeignRules[Foreign Transaction],ForeignRules[Risk Points],0)</f>
        <v>0</v>
      </c>
      <c r="N9383">
        <f>_xlfn.XLOOKUP(FraudData[[#This Row],[location_mismatch]],Table10[Location Mismatch],Table10[Risk Points],0)</f>
        <v>0</v>
      </c>
      <c r="O9383">
        <f>_xlfn.XLOOKUP(FraudData[[#This Row],[device_trust_score]],DeviceRules[Device Min],DeviceRules[Risk Points],,-1)</f>
        <v>1</v>
      </c>
      <c r="P9383">
        <f>_xlfn.XLOOKUP(FraudData[[#This Row],[velocity_last_24h]],VelocityRules[Velocity Min],VelocityRules[Risk Points],,-1)</f>
        <v>0</v>
      </c>
      <c r="Q9383">
        <f>_xlfn.XLOOKUP(FraudData[[#This Row],[merchant_category]],MerchantRules[Merchant Category],MerchantRules[Risk Points],0)</f>
        <v>0</v>
      </c>
      <c r="R9383">
        <f>SUM(FraudData[[#This Row],[Amount Risk]:[Merchant Risk]])</f>
        <v>1</v>
      </c>
      <c r="S9383" t="str" cm="1">
        <f t="array" ref="S9383">_xlfn.IFS(FraudData[[#This Row],[Fraud Risk Score]]&gt;=8,"High Risk",FraudData[[#This Row],[Fraud Risk Score]]&gt;=6,"Medium Risk",TRUE,"Low Risk")</f>
        <v>Low Risk</v>
      </c>
    </row>
    <row r="9384" spans="1:19">
      <c r="A9384">
        <v>9383</v>
      </c>
      <c r="B9384">
        <v>155.33000000000001</v>
      </c>
      <c r="C9384">
        <v>8</v>
      </c>
      <c r="D9384" t="s">
        <v>50</v>
      </c>
      <c r="E9384">
        <v>0</v>
      </c>
      <c r="F9384">
        <v>0</v>
      </c>
      <c r="G9384">
        <v>56</v>
      </c>
      <c r="H9384">
        <v>2</v>
      </c>
      <c r="I9384">
        <v>31</v>
      </c>
      <c r="J9384">
        <v>0</v>
      </c>
      <c r="K9384">
        <f>_xlfn.XLOOKUP(FraudData[[#This Row],[amount]],AmountRules[Amount Min],AmountRules[Risk Points],,-1)</f>
        <v>0</v>
      </c>
      <c r="L9384">
        <f>_xlfn.XLOOKUP(FraudData[[#This Row],[transaction_hour]],TimeRules[Hour Min],TimeRules[Risk Points],,-1)</f>
        <v>0</v>
      </c>
      <c r="M9384">
        <f>_xlfn.XLOOKUP(FraudData[[#This Row],[foreign_transaction]],ForeignRules[Foreign Transaction],ForeignRules[Risk Points],0)</f>
        <v>0</v>
      </c>
      <c r="N9384">
        <f>_xlfn.XLOOKUP(FraudData[[#This Row],[location_mismatch]],Table10[Location Mismatch],Table10[Risk Points],0)</f>
        <v>0</v>
      </c>
      <c r="O9384">
        <f>_xlfn.XLOOKUP(FraudData[[#This Row],[device_trust_score]],DeviceRules[Device Min],DeviceRules[Risk Points],,-1)</f>
        <v>1</v>
      </c>
      <c r="P9384">
        <f>_xlfn.XLOOKUP(FraudData[[#This Row],[velocity_last_24h]],VelocityRules[Velocity Min],VelocityRules[Risk Points],,-1)</f>
        <v>0</v>
      </c>
      <c r="Q9384">
        <f>_xlfn.XLOOKUP(FraudData[[#This Row],[merchant_category]],MerchantRules[Merchant Category],MerchantRules[Risk Points],0)</f>
        <v>0</v>
      </c>
      <c r="R9384">
        <f>SUM(FraudData[[#This Row],[Amount Risk]:[Merchant Risk]])</f>
        <v>1</v>
      </c>
      <c r="S9384" t="str" cm="1">
        <f t="array" ref="S9384">_xlfn.IFS(FraudData[[#This Row],[Fraud Risk Score]]&gt;=8,"High Risk",FraudData[[#This Row],[Fraud Risk Score]]&gt;=6,"Medium Risk",TRUE,"Low Risk")</f>
        <v>Low Risk</v>
      </c>
    </row>
    <row r="9385" spans="1:19">
      <c r="A9385">
        <v>9384</v>
      </c>
      <c r="B9385">
        <v>84.87</v>
      </c>
      <c r="C9385">
        <v>3</v>
      </c>
      <c r="D9385" t="s">
        <v>49</v>
      </c>
      <c r="E9385">
        <v>0</v>
      </c>
      <c r="F9385">
        <v>0</v>
      </c>
      <c r="G9385">
        <v>29</v>
      </c>
      <c r="H9385">
        <v>4</v>
      </c>
      <c r="I9385">
        <v>49</v>
      </c>
      <c r="J9385">
        <v>0</v>
      </c>
      <c r="K9385">
        <f>_xlfn.XLOOKUP(FraudData[[#This Row],[amount]],AmountRules[Amount Min],AmountRules[Risk Points],,-1)</f>
        <v>0</v>
      </c>
      <c r="L9385">
        <f>_xlfn.XLOOKUP(FraudData[[#This Row],[transaction_hour]],TimeRules[Hour Min],TimeRules[Risk Points],,-1)</f>
        <v>3</v>
      </c>
      <c r="M9385">
        <f>_xlfn.XLOOKUP(FraudData[[#This Row],[foreign_transaction]],ForeignRules[Foreign Transaction],ForeignRules[Risk Points],0)</f>
        <v>0</v>
      </c>
      <c r="N9385">
        <f>_xlfn.XLOOKUP(FraudData[[#This Row],[location_mismatch]],Table10[Location Mismatch],Table10[Risk Points],0)</f>
        <v>0</v>
      </c>
      <c r="O9385">
        <f>_xlfn.XLOOKUP(FraudData[[#This Row],[device_trust_score]],DeviceRules[Device Min],DeviceRules[Risk Points],,-1)</f>
        <v>3</v>
      </c>
      <c r="P9385">
        <f>_xlfn.XLOOKUP(FraudData[[#This Row],[velocity_last_24h]],VelocityRules[Velocity Min],VelocityRules[Risk Points],,-1)</f>
        <v>0</v>
      </c>
      <c r="Q9385">
        <f>_xlfn.XLOOKUP(FraudData[[#This Row],[merchant_category]],MerchantRules[Merchant Category],MerchantRules[Risk Points],0)</f>
        <v>1</v>
      </c>
      <c r="R9385">
        <f>SUM(FraudData[[#This Row],[Amount Risk]:[Merchant Risk]])</f>
        <v>7</v>
      </c>
      <c r="S9385" t="str" cm="1">
        <f t="array" ref="S9385">_xlfn.IFS(FraudData[[#This Row],[Fraud Risk Score]]&gt;=8,"High Risk",FraudData[[#This Row],[Fraud Risk Score]]&gt;=6,"Medium Risk",TRUE,"Low Risk")</f>
        <v>Medium Risk</v>
      </c>
    </row>
    <row r="9386" spans="1:19">
      <c r="A9386">
        <v>9385</v>
      </c>
      <c r="B9386">
        <v>137.78</v>
      </c>
      <c r="C9386">
        <v>1</v>
      </c>
      <c r="D9386" t="s">
        <v>50</v>
      </c>
      <c r="E9386">
        <v>0</v>
      </c>
      <c r="F9386">
        <v>0</v>
      </c>
      <c r="G9386">
        <v>30</v>
      </c>
      <c r="H9386">
        <v>1</v>
      </c>
      <c r="I9386">
        <v>25</v>
      </c>
      <c r="J9386">
        <v>0</v>
      </c>
      <c r="K9386">
        <f>_xlfn.XLOOKUP(FraudData[[#This Row],[amount]],AmountRules[Amount Min],AmountRules[Risk Points],,-1)</f>
        <v>0</v>
      </c>
      <c r="L9386">
        <f>_xlfn.XLOOKUP(FraudData[[#This Row],[transaction_hour]],TimeRules[Hour Min],TimeRules[Risk Points],,-1)</f>
        <v>3</v>
      </c>
      <c r="M9386">
        <f>_xlfn.XLOOKUP(FraudData[[#This Row],[foreign_transaction]],ForeignRules[Foreign Transaction],ForeignRules[Risk Points],0)</f>
        <v>0</v>
      </c>
      <c r="N9386">
        <f>_xlfn.XLOOKUP(FraudData[[#This Row],[location_mismatch]],Table10[Location Mismatch],Table10[Risk Points],0)</f>
        <v>0</v>
      </c>
      <c r="O9386">
        <f>_xlfn.XLOOKUP(FraudData[[#This Row],[device_trust_score]],DeviceRules[Device Min],DeviceRules[Risk Points],,-1)</f>
        <v>2</v>
      </c>
      <c r="P9386">
        <f>_xlfn.XLOOKUP(FraudData[[#This Row],[velocity_last_24h]],VelocityRules[Velocity Min],VelocityRules[Risk Points],,-1)</f>
        <v>0</v>
      </c>
      <c r="Q9386">
        <f>_xlfn.XLOOKUP(FraudData[[#This Row],[merchant_category]],MerchantRules[Merchant Category],MerchantRules[Risk Points],0)</f>
        <v>0</v>
      </c>
      <c r="R9386">
        <f>SUM(FraudData[[#This Row],[Amount Risk]:[Merchant Risk]])</f>
        <v>5</v>
      </c>
      <c r="S9386" t="str" cm="1">
        <f t="array" ref="S9386">_xlfn.IFS(FraudData[[#This Row],[Fraud Risk Score]]&gt;=8,"High Risk",FraudData[[#This Row],[Fraud Risk Score]]&gt;=6,"Medium Risk",TRUE,"Low Risk")</f>
        <v>Low Risk</v>
      </c>
    </row>
    <row r="9387" spans="1:19">
      <c r="A9387">
        <v>9386</v>
      </c>
      <c r="B9387">
        <v>376.62</v>
      </c>
      <c r="C9387">
        <v>18</v>
      </c>
      <c r="D9387" t="s">
        <v>50</v>
      </c>
      <c r="E9387">
        <v>0</v>
      </c>
      <c r="F9387">
        <v>0</v>
      </c>
      <c r="G9387">
        <v>31</v>
      </c>
      <c r="H9387">
        <v>2</v>
      </c>
      <c r="I9387">
        <v>54</v>
      </c>
      <c r="J9387">
        <v>0</v>
      </c>
      <c r="K9387">
        <f>_xlfn.XLOOKUP(FraudData[[#This Row],[amount]],AmountRules[Amount Min],AmountRules[Risk Points],,-1)</f>
        <v>0</v>
      </c>
      <c r="L9387">
        <f>_xlfn.XLOOKUP(FraudData[[#This Row],[transaction_hour]],TimeRules[Hour Min],TimeRules[Risk Points],,-1)</f>
        <v>0</v>
      </c>
      <c r="M9387">
        <f>_xlfn.XLOOKUP(FraudData[[#This Row],[foreign_transaction]],ForeignRules[Foreign Transaction],ForeignRules[Risk Points],0)</f>
        <v>0</v>
      </c>
      <c r="N9387">
        <f>_xlfn.XLOOKUP(FraudData[[#This Row],[location_mismatch]],Table10[Location Mismatch],Table10[Risk Points],0)</f>
        <v>0</v>
      </c>
      <c r="O9387">
        <f>_xlfn.XLOOKUP(FraudData[[#This Row],[device_trust_score]],DeviceRules[Device Min],DeviceRules[Risk Points],,-1)</f>
        <v>2</v>
      </c>
      <c r="P9387">
        <f>_xlfn.XLOOKUP(FraudData[[#This Row],[velocity_last_24h]],VelocityRules[Velocity Min],VelocityRules[Risk Points],,-1)</f>
        <v>0</v>
      </c>
      <c r="Q9387">
        <f>_xlfn.XLOOKUP(FraudData[[#This Row],[merchant_category]],MerchantRules[Merchant Category],MerchantRules[Risk Points],0)</f>
        <v>0</v>
      </c>
      <c r="R9387">
        <f>SUM(FraudData[[#This Row],[Amount Risk]:[Merchant Risk]])</f>
        <v>2</v>
      </c>
      <c r="S9387" t="str" cm="1">
        <f t="array" ref="S9387">_xlfn.IFS(FraudData[[#This Row],[Fraud Risk Score]]&gt;=8,"High Risk",FraudData[[#This Row],[Fraud Risk Score]]&gt;=6,"Medium Risk",TRUE,"Low Risk")</f>
        <v>Low Risk</v>
      </c>
    </row>
    <row r="9388" spans="1:19">
      <c r="A9388">
        <v>9387</v>
      </c>
      <c r="B9388">
        <v>438.47</v>
      </c>
      <c r="C9388">
        <v>0</v>
      </c>
      <c r="D9388" t="s">
        <v>49</v>
      </c>
      <c r="E9388">
        <v>0</v>
      </c>
      <c r="F9388">
        <v>0</v>
      </c>
      <c r="G9388">
        <v>39</v>
      </c>
      <c r="H9388">
        <v>2</v>
      </c>
      <c r="I9388">
        <v>54</v>
      </c>
      <c r="J9388">
        <v>0</v>
      </c>
      <c r="K9388">
        <f>_xlfn.XLOOKUP(FraudData[[#This Row],[amount]],AmountRules[Amount Min],AmountRules[Risk Points],,-1)</f>
        <v>0</v>
      </c>
      <c r="L9388">
        <f>_xlfn.XLOOKUP(FraudData[[#This Row],[transaction_hour]],TimeRules[Hour Min],TimeRules[Risk Points],,-1)</f>
        <v>3</v>
      </c>
      <c r="M9388">
        <f>_xlfn.XLOOKUP(FraudData[[#This Row],[foreign_transaction]],ForeignRules[Foreign Transaction],ForeignRules[Risk Points],0)</f>
        <v>0</v>
      </c>
      <c r="N9388">
        <f>_xlfn.XLOOKUP(FraudData[[#This Row],[location_mismatch]],Table10[Location Mismatch],Table10[Risk Points],0)</f>
        <v>0</v>
      </c>
      <c r="O9388">
        <f>_xlfn.XLOOKUP(FraudData[[#This Row],[device_trust_score]],DeviceRules[Device Min],DeviceRules[Risk Points],,-1)</f>
        <v>2</v>
      </c>
      <c r="P9388">
        <f>_xlfn.XLOOKUP(FraudData[[#This Row],[velocity_last_24h]],VelocityRules[Velocity Min],VelocityRules[Risk Points],,-1)</f>
        <v>0</v>
      </c>
      <c r="Q9388">
        <f>_xlfn.XLOOKUP(FraudData[[#This Row],[merchant_category]],MerchantRules[Merchant Category],MerchantRules[Risk Points],0)</f>
        <v>1</v>
      </c>
      <c r="R9388">
        <f>SUM(FraudData[[#This Row],[Amount Risk]:[Merchant Risk]])</f>
        <v>6</v>
      </c>
      <c r="S9388" t="str" cm="1">
        <f t="array" ref="S9388">_xlfn.IFS(FraudData[[#This Row],[Fraud Risk Score]]&gt;=8,"High Risk",FraudData[[#This Row],[Fraud Risk Score]]&gt;=6,"Medium Risk",TRUE,"Low Risk")</f>
        <v>Medium Risk</v>
      </c>
    </row>
    <row r="9389" spans="1:19">
      <c r="A9389">
        <v>9388</v>
      </c>
      <c r="B9389">
        <v>55.66</v>
      </c>
      <c r="C9389">
        <v>20</v>
      </c>
      <c r="D9389" t="s">
        <v>49</v>
      </c>
      <c r="E9389">
        <v>0</v>
      </c>
      <c r="F9389">
        <v>0</v>
      </c>
      <c r="G9389">
        <v>97</v>
      </c>
      <c r="H9389">
        <v>1</v>
      </c>
      <c r="I9389">
        <v>28</v>
      </c>
      <c r="J9389">
        <v>0</v>
      </c>
      <c r="K9389">
        <f>_xlfn.XLOOKUP(FraudData[[#This Row],[amount]],AmountRules[Amount Min],AmountRules[Risk Points],,-1)</f>
        <v>0</v>
      </c>
      <c r="L9389">
        <f>_xlfn.XLOOKUP(FraudData[[#This Row],[transaction_hour]],TimeRules[Hour Min],TimeRules[Risk Points],,-1)</f>
        <v>0</v>
      </c>
      <c r="M9389">
        <f>_xlfn.XLOOKUP(FraudData[[#This Row],[foreign_transaction]],ForeignRules[Foreign Transaction],ForeignRules[Risk Points],0)</f>
        <v>0</v>
      </c>
      <c r="N9389">
        <f>_xlfn.XLOOKUP(FraudData[[#This Row],[location_mismatch]],Table10[Location Mismatch],Table10[Risk Points],0)</f>
        <v>0</v>
      </c>
      <c r="O9389">
        <f>_xlfn.XLOOKUP(FraudData[[#This Row],[device_trust_score]],DeviceRules[Device Min],DeviceRules[Risk Points],,-1)</f>
        <v>0</v>
      </c>
      <c r="P9389">
        <f>_xlfn.XLOOKUP(FraudData[[#This Row],[velocity_last_24h]],VelocityRules[Velocity Min],VelocityRules[Risk Points],,-1)</f>
        <v>0</v>
      </c>
      <c r="Q9389">
        <f>_xlfn.XLOOKUP(FraudData[[#This Row],[merchant_category]],MerchantRules[Merchant Category],MerchantRules[Risk Points],0)</f>
        <v>1</v>
      </c>
      <c r="R9389">
        <f>SUM(FraudData[[#This Row],[Amount Risk]:[Merchant Risk]])</f>
        <v>1</v>
      </c>
      <c r="S9389" t="str" cm="1">
        <f t="array" ref="S9389">_xlfn.IFS(FraudData[[#This Row],[Fraud Risk Score]]&gt;=8,"High Risk",FraudData[[#This Row],[Fraud Risk Score]]&gt;=6,"Medium Risk",TRUE,"Low Risk")</f>
        <v>Low Risk</v>
      </c>
    </row>
    <row r="9390" spans="1:19">
      <c r="A9390">
        <v>9389</v>
      </c>
      <c r="B9390">
        <v>111.63</v>
      </c>
      <c r="C9390">
        <v>0</v>
      </c>
      <c r="D9390" t="s">
        <v>46</v>
      </c>
      <c r="E9390">
        <v>0</v>
      </c>
      <c r="F9390">
        <v>0</v>
      </c>
      <c r="G9390">
        <v>44</v>
      </c>
      <c r="H9390">
        <v>2</v>
      </c>
      <c r="I9390">
        <v>23</v>
      </c>
      <c r="J9390">
        <v>0</v>
      </c>
      <c r="K9390">
        <f>_xlfn.XLOOKUP(FraudData[[#This Row],[amount]],AmountRules[Amount Min],AmountRules[Risk Points],,-1)</f>
        <v>0</v>
      </c>
      <c r="L9390">
        <f>_xlfn.XLOOKUP(FraudData[[#This Row],[transaction_hour]],TimeRules[Hour Min],TimeRules[Risk Points],,-1)</f>
        <v>3</v>
      </c>
      <c r="M9390">
        <f>_xlfn.XLOOKUP(FraudData[[#This Row],[foreign_transaction]],ForeignRules[Foreign Transaction],ForeignRules[Risk Points],0)</f>
        <v>0</v>
      </c>
      <c r="N9390">
        <f>_xlfn.XLOOKUP(FraudData[[#This Row],[location_mismatch]],Table10[Location Mismatch],Table10[Risk Points],0)</f>
        <v>0</v>
      </c>
      <c r="O9390">
        <f>_xlfn.XLOOKUP(FraudData[[#This Row],[device_trust_score]],DeviceRules[Device Min],DeviceRules[Risk Points],,-1)</f>
        <v>2</v>
      </c>
      <c r="P9390">
        <f>_xlfn.XLOOKUP(FraudData[[#This Row],[velocity_last_24h]],VelocityRules[Velocity Min],VelocityRules[Risk Points],,-1)</f>
        <v>0</v>
      </c>
      <c r="Q9390">
        <f>_xlfn.XLOOKUP(FraudData[[#This Row],[merchant_category]],MerchantRules[Merchant Category],MerchantRules[Risk Points],0)</f>
        <v>0</v>
      </c>
      <c r="R9390">
        <f>SUM(FraudData[[#This Row],[Amount Risk]:[Merchant Risk]])</f>
        <v>5</v>
      </c>
      <c r="S9390" t="str" cm="1">
        <f t="array" ref="S9390">_xlfn.IFS(FraudData[[#This Row],[Fraud Risk Score]]&gt;=8,"High Risk",FraudData[[#This Row],[Fraud Risk Score]]&gt;=6,"Medium Risk",TRUE,"Low Risk")</f>
        <v>Low Risk</v>
      </c>
    </row>
    <row r="9391" spans="1:19">
      <c r="A9391">
        <v>9390</v>
      </c>
      <c r="B9391">
        <v>143.38999999999999</v>
      </c>
      <c r="C9391">
        <v>11</v>
      </c>
      <c r="D9391" t="s">
        <v>48</v>
      </c>
      <c r="E9391">
        <v>0</v>
      </c>
      <c r="F9391">
        <v>0</v>
      </c>
      <c r="G9391">
        <v>83</v>
      </c>
      <c r="H9391">
        <v>4</v>
      </c>
      <c r="I9391">
        <v>54</v>
      </c>
      <c r="J9391">
        <v>0</v>
      </c>
      <c r="K9391">
        <f>_xlfn.XLOOKUP(FraudData[[#This Row],[amount]],AmountRules[Amount Min],AmountRules[Risk Points],,-1)</f>
        <v>0</v>
      </c>
      <c r="L9391">
        <f>_xlfn.XLOOKUP(FraudData[[#This Row],[transaction_hour]],TimeRules[Hour Min],TimeRules[Risk Points],,-1)</f>
        <v>0</v>
      </c>
      <c r="M9391">
        <f>_xlfn.XLOOKUP(FraudData[[#This Row],[foreign_transaction]],ForeignRules[Foreign Transaction],ForeignRules[Risk Points],0)</f>
        <v>0</v>
      </c>
      <c r="N9391">
        <f>_xlfn.XLOOKUP(FraudData[[#This Row],[location_mismatch]],Table10[Location Mismatch],Table10[Risk Points],0)</f>
        <v>0</v>
      </c>
      <c r="O9391">
        <f>_xlfn.XLOOKUP(FraudData[[#This Row],[device_trust_score]],DeviceRules[Device Min],DeviceRules[Risk Points],,-1)</f>
        <v>0</v>
      </c>
      <c r="P9391">
        <f>_xlfn.XLOOKUP(FraudData[[#This Row],[velocity_last_24h]],VelocityRules[Velocity Min],VelocityRules[Risk Points],,-1)</f>
        <v>0</v>
      </c>
      <c r="Q9391">
        <f>_xlfn.XLOOKUP(FraudData[[#This Row],[merchant_category]],MerchantRules[Merchant Category],MerchantRules[Risk Points],0)</f>
        <v>0</v>
      </c>
      <c r="R9391">
        <f>SUM(FraudData[[#This Row],[Amount Risk]:[Merchant Risk]])</f>
        <v>0</v>
      </c>
      <c r="S9391" t="str" cm="1">
        <f t="array" ref="S9391">_xlfn.IFS(FraudData[[#This Row],[Fraud Risk Score]]&gt;=8,"High Risk",FraudData[[#This Row],[Fraud Risk Score]]&gt;=6,"Medium Risk",TRUE,"Low Risk")</f>
        <v>Low Risk</v>
      </c>
    </row>
    <row r="9392" spans="1:19">
      <c r="A9392">
        <v>9391</v>
      </c>
      <c r="B9392">
        <v>536.05999999999995</v>
      </c>
      <c r="C9392">
        <v>10</v>
      </c>
      <c r="D9392" t="s">
        <v>48</v>
      </c>
      <c r="E9392">
        <v>0</v>
      </c>
      <c r="F9392">
        <v>0</v>
      </c>
      <c r="G9392">
        <v>28</v>
      </c>
      <c r="H9392">
        <v>2</v>
      </c>
      <c r="I9392">
        <v>49</v>
      </c>
      <c r="J9392">
        <v>0</v>
      </c>
      <c r="K9392">
        <f>_xlfn.XLOOKUP(FraudData[[#This Row],[amount]],AmountRules[Amount Min],AmountRules[Risk Points],,-1)</f>
        <v>1</v>
      </c>
      <c r="L9392">
        <f>_xlfn.XLOOKUP(FraudData[[#This Row],[transaction_hour]],TimeRules[Hour Min],TimeRules[Risk Points],,-1)</f>
        <v>0</v>
      </c>
      <c r="M9392">
        <f>_xlfn.XLOOKUP(FraudData[[#This Row],[foreign_transaction]],ForeignRules[Foreign Transaction],ForeignRules[Risk Points],0)</f>
        <v>0</v>
      </c>
      <c r="N9392">
        <f>_xlfn.XLOOKUP(FraudData[[#This Row],[location_mismatch]],Table10[Location Mismatch],Table10[Risk Points],0)</f>
        <v>0</v>
      </c>
      <c r="O9392">
        <f>_xlfn.XLOOKUP(FraudData[[#This Row],[device_trust_score]],DeviceRules[Device Min],DeviceRules[Risk Points],,-1)</f>
        <v>3</v>
      </c>
      <c r="P9392">
        <f>_xlfn.XLOOKUP(FraudData[[#This Row],[velocity_last_24h]],VelocityRules[Velocity Min],VelocityRules[Risk Points],,-1)</f>
        <v>0</v>
      </c>
      <c r="Q9392">
        <f>_xlfn.XLOOKUP(FraudData[[#This Row],[merchant_category]],MerchantRules[Merchant Category],MerchantRules[Risk Points],0)</f>
        <v>0</v>
      </c>
      <c r="R9392">
        <f>SUM(FraudData[[#This Row],[Amount Risk]:[Merchant Risk]])</f>
        <v>4</v>
      </c>
      <c r="S9392" t="str" cm="1">
        <f t="array" ref="S9392">_xlfn.IFS(FraudData[[#This Row],[Fraud Risk Score]]&gt;=8,"High Risk",FraudData[[#This Row],[Fraud Risk Score]]&gt;=6,"Medium Risk",TRUE,"Low Risk")</f>
        <v>Low Risk</v>
      </c>
    </row>
    <row r="9393" spans="1:19">
      <c r="A9393">
        <v>9392</v>
      </c>
      <c r="B9393">
        <v>1185.07</v>
      </c>
      <c r="C9393">
        <v>0</v>
      </c>
      <c r="D9393" t="s">
        <v>50</v>
      </c>
      <c r="E9393">
        <v>1</v>
      </c>
      <c r="F9393">
        <v>0</v>
      </c>
      <c r="G9393">
        <v>98</v>
      </c>
      <c r="H9393">
        <v>3</v>
      </c>
      <c r="I9393">
        <v>50</v>
      </c>
      <c r="J9393">
        <v>1</v>
      </c>
      <c r="K9393">
        <f>_xlfn.XLOOKUP(FraudData[[#This Row],[amount]],AmountRules[Amount Min],AmountRules[Risk Points],,-1)</f>
        <v>3</v>
      </c>
      <c r="L9393">
        <f>_xlfn.XLOOKUP(FraudData[[#This Row],[transaction_hour]],TimeRules[Hour Min],TimeRules[Risk Points],,-1)</f>
        <v>3</v>
      </c>
      <c r="M9393">
        <f>_xlfn.XLOOKUP(FraudData[[#This Row],[foreign_transaction]],ForeignRules[Foreign Transaction],ForeignRules[Risk Points],0)</f>
        <v>3</v>
      </c>
      <c r="N9393">
        <f>_xlfn.XLOOKUP(FraudData[[#This Row],[location_mismatch]],Table10[Location Mismatch],Table10[Risk Points],0)</f>
        <v>0</v>
      </c>
      <c r="O9393">
        <f>_xlfn.XLOOKUP(FraudData[[#This Row],[device_trust_score]],DeviceRules[Device Min],DeviceRules[Risk Points],,-1)</f>
        <v>0</v>
      </c>
      <c r="P9393">
        <f>_xlfn.XLOOKUP(FraudData[[#This Row],[velocity_last_24h]],VelocityRules[Velocity Min],VelocityRules[Risk Points],,-1)</f>
        <v>0</v>
      </c>
      <c r="Q9393">
        <f>_xlfn.XLOOKUP(FraudData[[#This Row],[merchant_category]],MerchantRules[Merchant Category],MerchantRules[Risk Points],0)</f>
        <v>0</v>
      </c>
      <c r="R9393">
        <f>SUM(FraudData[[#This Row],[Amount Risk]:[Merchant Risk]])</f>
        <v>9</v>
      </c>
      <c r="S9393" t="str" cm="1">
        <f t="array" ref="S9393">_xlfn.IFS(FraudData[[#This Row],[Fraud Risk Score]]&gt;=8,"High Risk",FraudData[[#This Row],[Fraud Risk Score]]&gt;=6,"Medium Risk",TRUE,"Low Risk")</f>
        <v>High Risk</v>
      </c>
    </row>
    <row r="9394" spans="1:19">
      <c r="A9394">
        <v>9393</v>
      </c>
      <c r="B9394">
        <v>48.31</v>
      </c>
      <c r="C9394">
        <v>13</v>
      </c>
      <c r="D9394" t="s">
        <v>47</v>
      </c>
      <c r="E9394">
        <v>0</v>
      </c>
      <c r="F9394">
        <v>0</v>
      </c>
      <c r="G9394">
        <v>64</v>
      </c>
      <c r="H9394">
        <v>0</v>
      </c>
      <c r="I9394">
        <v>63</v>
      </c>
      <c r="J9394">
        <v>0</v>
      </c>
      <c r="K9394">
        <f>_xlfn.XLOOKUP(FraudData[[#This Row],[amount]],AmountRules[Amount Min],AmountRules[Risk Points],,-1)</f>
        <v>0</v>
      </c>
      <c r="L9394">
        <f>_xlfn.XLOOKUP(FraudData[[#This Row],[transaction_hour]],TimeRules[Hour Min],TimeRules[Risk Points],,-1)</f>
        <v>0</v>
      </c>
      <c r="M9394">
        <f>_xlfn.XLOOKUP(FraudData[[#This Row],[foreign_transaction]],ForeignRules[Foreign Transaction],ForeignRules[Risk Points],0)</f>
        <v>0</v>
      </c>
      <c r="N9394">
        <f>_xlfn.XLOOKUP(FraudData[[#This Row],[location_mismatch]],Table10[Location Mismatch],Table10[Risk Points],0)</f>
        <v>0</v>
      </c>
      <c r="O9394">
        <f>_xlfn.XLOOKUP(FraudData[[#This Row],[device_trust_score]],DeviceRules[Device Min],DeviceRules[Risk Points],,-1)</f>
        <v>1</v>
      </c>
      <c r="P9394">
        <f>_xlfn.XLOOKUP(FraudData[[#This Row],[velocity_last_24h]],VelocityRules[Velocity Min],VelocityRules[Risk Points],,-1)</f>
        <v>0</v>
      </c>
      <c r="Q9394">
        <f>_xlfn.XLOOKUP(FraudData[[#This Row],[merchant_category]],MerchantRules[Merchant Category],MerchantRules[Risk Points],0)</f>
        <v>0</v>
      </c>
      <c r="R9394">
        <f>SUM(FraudData[[#This Row],[Amount Risk]:[Merchant Risk]])</f>
        <v>1</v>
      </c>
      <c r="S9394" t="str" cm="1">
        <f t="array" ref="S9394">_xlfn.IFS(FraudData[[#This Row],[Fraud Risk Score]]&gt;=8,"High Risk",FraudData[[#This Row],[Fraud Risk Score]]&gt;=6,"Medium Risk",TRUE,"Low Risk")</f>
        <v>Low Risk</v>
      </c>
    </row>
    <row r="9395" spans="1:19">
      <c r="A9395">
        <v>9394</v>
      </c>
      <c r="B9395">
        <v>233.68</v>
      </c>
      <c r="C9395">
        <v>10</v>
      </c>
      <c r="D9395" t="s">
        <v>47</v>
      </c>
      <c r="E9395">
        <v>0</v>
      </c>
      <c r="F9395">
        <v>0</v>
      </c>
      <c r="G9395">
        <v>89</v>
      </c>
      <c r="H9395">
        <v>2</v>
      </c>
      <c r="I9395">
        <v>34</v>
      </c>
      <c r="J9395">
        <v>0</v>
      </c>
      <c r="K9395">
        <f>_xlfn.XLOOKUP(FraudData[[#This Row],[amount]],AmountRules[Amount Min],AmountRules[Risk Points],,-1)</f>
        <v>0</v>
      </c>
      <c r="L9395">
        <f>_xlfn.XLOOKUP(FraudData[[#This Row],[transaction_hour]],TimeRules[Hour Min],TimeRules[Risk Points],,-1)</f>
        <v>0</v>
      </c>
      <c r="M9395">
        <f>_xlfn.XLOOKUP(FraudData[[#This Row],[foreign_transaction]],ForeignRules[Foreign Transaction],ForeignRules[Risk Points],0)</f>
        <v>0</v>
      </c>
      <c r="N9395">
        <f>_xlfn.XLOOKUP(FraudData[[#This Row],[location_mismatch]],Table10[Location Mismatch],Table10[Risk Points],0)</f>
        <v>0</v>
      </c>
      <c r="O9395">
        <f>_xlfn.XLOOKUP(FraudData[[#This Row],[device_trust_score]],DeviceRules[Device Min],DeviceRules[Risk Points],,-1)</f>
        <v>0</v>
      </c>
      <c r="P9395">
        <f>_xlfn.XLOOKUP(FraudData[[#This Row],[velocity_last_24h]],VelocityRules[Velocity Min],VelocityRules[Risk Points],,-1)</f>
        <v>0</v>
      </c>
      <c r="Q9395">
        <f>_xlfn.XLOOKUP(FraudData[[#This Row],[merchant_category]],MerchantRules[Merchant Category],MerchantRules[Risk Points],0)</f>
        <v>0</v>
      </c>
      <c r="R9395">
        <f>SUM(FraudData[[#This Row],[Amount Risk]:[Merchant Risk]])</f>
        <v>0</v>
      </c>
      <c r="S9395" t="str" cm="1">
        <f t="array" ref="S9395">_xlfn.IFS(FraudData[[#This Row],[Fraud Risk Score]]&gt;=8,"High Risk",FraudData[[#This Row],[Fraud Risk Score]]&gt;=6,"Medium Risk",TRUE,"Low Risk")</f>
        <v>Low Risk</v>
      </c>
    </row>
    <row r="9396" spans="1:19">
      <c r="A9396">
        <v>9395</v>
      </c>
      <c r="B9396">
        <v>85.48</v>
      </c>
      <c r="C9396">
        <v>6</v>
      </c>
      <c r="D9396" t="s">
        <v>50</v>
      </c>
      <c r="E9396">
        <v>0</v>
      </c>
      <c r="F9396">
        <v>0</v>
      </c>
      <c r="G9396">
        <v>59</v>
      </c>
      <c r="H9396">
        <v>2</v>
      </c>
      <c r="I9396">
        <v>51</v>
      </c>
      <c r="J9396">
        <v>0</v>
      </c>
      <c r="K9396">
        <f>_xlfn.XLOOKUP(FraudData[[#This Row],[amount]],AmountRules[Amount Min],AmountRules[Risk Points],,-1)</f>
        <v>0</v>
      </c>
      <c r="L9396">
        <f>_xlfn.XLOOKUP(FraudData[[#This Row],[transaction_hour]],TimeRules[Hour Min],TimeRules[Risk Points],,-1)</f>
        <v>0</v>
      </c>
      <c r="M9396">
        <f>_xlfn.XLOOKUP(FraudData[[#This Row],[foreign_transaction]],ForeignRules[Foreign Transaction],ForeignRules[Risk Points],0)</f>
        <v>0</v>
      </c>
      <c r="N9396">
        <f>_xlfn.XLOOKUP(FraudData[[#This Row],[location_mismatch]],Table10[Location Mismatch],Table10[Risk Points],0)</f>
        <v>0</v>
      </c>
      <c r="O9396">
        <f>_xlfn.XLOOKUP(FraudData[[#This Row],[device_trust_score]],DeviceRules[Device Min],DeviceRules[Risk Points],,-1)</f>
        <v>1</v>
      </c>
      <c r="P9396">
        <f>_xlfn.XLOOKUP(FraudData[[#This Row],[velocity_last_24h]],VelocityRules[Velocity Min],VelocityRules[Risk Points],,-1)</f>
        <v>0</v>
      </c>
      <c r="Q9396">
        <f>_xlfn.XLOOKUP(FraudData[[#This Row],[merchant_category]],MerchantRules[Merchant Category],MerchantRules[Risk Points],0)</f>
        <v>0</v>
      </c>
      <c r="R9396">
        <f>SUM(FraudData[[#This Row],[Amount Risk]:[Merchant Risk]])</f>
        <v>1</v>
      </c>
      <c r="S9396" t="str" cm="1">
        <f t="array" ref="S9396">_xlfn.IFS(FraudData[[#This Row],[Fraud Risk Score]]&gt;=8,"High Risk",FraudData[[#This Row],[Fraud Risk Score]]&gt;=6,"Medium Risk",TRUE,"Low Risk")</f>
        <v>Low Risk</v>
      </c>
    </row>
    <row r="9397" spans="1:19">
      <c r="A9397">
        <v>9396</v>
      </c>
      <c r="B9397">
        <v>1.47</v>
      </c>
      <c r="C9397">
        <v>1</v>
      </c>
      <c r="D9397" t="s">
        <v>46</v>
      </c>
      <c r="E9397">
        <v>0</v>
      </c>
      <c r="F9397">
        <v>0</v>
      </c>
      <c r="G9397">
        <v>68</v>
      </c>
      <c r="H9397">
        <v>4</v>
      </c>
      <c r="I9397">
        <v>52</v>
      </c>
      <c r="J9397">
        <v>0</v>
      </c>
      <c r="K9397">
        <f>_xlfn.XLOOKUP(FraudData[[#This Row],[amount]],AmountRules[Amount Min],AmountRules[Risk Points],,-1)</f>
        <v>0</v>
      </c>
      <c r="L9397">
        <f>_xlfn.XLOOKUP(FraudData[[#This Row],[transaction_hour]],TimeRules[Hour Min],TimeRules[Risk Points],,-1)</f>
        <v>3</v>
      </c>
      <c r="M9397">
        <f>_xlfn.XLOOKUP(FraudData[[#This Row],[foreign_transaction]],ForeignRules[Foreign Transaction],ForeignRules[Risk Points],0)</f>
        <v>0</v>
      </c>
      <c r="N9397">
        <f>_xlfn.XLOOKUP(FraudData[[#This Row],[location_mismatch]],Table10[Location Mismatch],Table10[Risk Points],0)</f>
        <v>0</v>
      </c>
      <c r="O9397">
        <f>_xlfn.XLOOKUP(FraudData[[#This Row],[device_trust_score]],DeviceRules[Device Min],DeviceRules[Risk Points],,-1)</f>
        <v>1</v>
      </c>
      <c r="P9397">
        <f>_xlfn.XLOOKUP(FraudData[[#This Row],[velocity_last_24h]],VelocityRules[Velocity Min],VelocityRules[Risk Points],,-1)</f>
        <v>0</v>
      </c>
      <c r="Q9397">
        <f>_xlfn.XLOOKUP(FraudData[[#This Row],[merchant_category]],MerchantRules[Merchant Category],MerchantRules[Risk Points],0)</f>
        <v>0</v>
      </c>
      <c r="R9397">
        <f>SUM(FraudData[[#This Row],[Amount Risk]:[Merchant Risk]])</f>
        <v>4</v>
      </c>
      <c r="S9397" t="str" cm="1">
        <f t="array" ref="S9397">_xlfn.IFS(FraudData[[#This Row],[Fraud Risk Score]]&gt;=8,"High Risk",FraudData[[#This Row],[Fraud Risk Score]]&gt;=6,"Medium Risk",TRUE,"Low Risk")</f>
        <v>Low Risk</v>
      </c>
    </row>
    <row r="9398" spans="1:19">
      <c r="A9398">
        <v>9397</v>
      </c>
      <c r="B9398">
        <v>1.67</v>
      </c>
      <c r="C9398">
        <v>14</v>
      </c>
      <c r="D9398" t="s">
        <v>49</v>
      </c>
      <c r="E9398">
        <v>0</v>
      </c>
      <c r="F9398">
        <v>0</v>
      </c>
      <c r="G9398">
        <v>31</v>
      </c>
      <c r="H9398">
        <v>3</v>
      </c>
      <c r="I9398">
        <v>55</v>
      </c>
      <c r="J9398">
        <v>0</v>
      </c>
      <c r="K9398">
        <f>_xlfn.XLOOKUP(FraudData[[#This Row],[amount]],AmountRules[Amount Min],AmountRules[Risk Points],,-1)</f>
        <v>0</v>
      </c>
      <c r="L9398">
        <f>_xlfn.XLOOKUP(FraudData[[#This Row],[transaction_hour]],TimeRules[Hour Min],TimeRules[Risk Points],,-1)</f>
        <v>0</v>
      </c>
      <c r="M9398">
        <f>_xlfn.XLOOKUP(FraudData[[#This Row],[foreign_transaction]],ForeignRules[Foreign Transaction],ForeignRules[Risk Points],0)</f>
        <v>0</v>
      </c>
      <c r="N9398">
        <f>_xlfn.XLOOKUP(FraudData[[#This Row],[location_mismatch]],Table10[Location Mismatch],Table10[Risk Points],0)</f>
        <v>0</v>
      </c>
      <c r="O9398">
        <f>_xlfn.XLOOKUP(FraudData[[#This Row],[device_trust_score]],DeviceRules[Device Min],DeviceRules[Risk Points],,-1)</f>
        <v>2</v>
      </c>
      <c r="P9398">
        <f>_xlfn.XLOOKUP(FraudData[[#This Row],[velocity_last_24h]],VelocityRules[Velocity Min],VelocityRules[Risk Points],,-1)</f>
        <v>0</v>
      </c>
      <c r="Q9398">
        <f>_xlfn.XLOOKUP(FraudData[[#This Row],[merchant_category]],MerchantRules[Merchant Category],MerchantRules[Risk Points],0)</f>
        <v>1</v>
      </c>
      <c r="R9398">
        <f>SUM(FraudData[[#This Row],[Amount Risk]:[Merchant Risk]])</f>
        <v>3</v>
      </c>
      <c r="S9398" t="str" cm="1">
        <f t="array" ref="S9398">_xlfn.IFS(FraudData[[#This Row],[Fraud Risk Score]]&gt;=8,"High Risk",FraudData[[#This Row],[Fraud Risk Score]]&gt;=6,"Medium Risk",TRUE,"Low Risk")</f>
        <v>Low Risk</v>
      </c>
    </row>
    <row r="9399" spans="1:19">
      <c r="A9399">
        <v>9398</v>
      </c>
      <c r="B9399">
        <v>111.1</v>
      </c>
      <c r="C9399">
        <v>7</v>
      </c>
      <c r="D9399" t="s">
        <v>50</v>
      </c>
      <c r="E9399">
        <v>0</v>
      </c>
      <c r="F9399">
        <v>1</v>
      </c>
      <c r="G9399">
        <v>46</v>
      </c>
      <c r="H9399">
        <v>2</v>
      </c>
      <c r="I9399">
        <v>67</v>
      </c>
      <c r="J9399">
        <v>0</v>
      </c>
      <c r="K9399">
        <f>_xlfn.XLOOKUP(FraudData[[#This Row],[amount]],AmountRules[Amount Min],AmountRules[Risk Points],,-1)</f>
        <v>0</v>
      </c>
      <c r="L9399">
        <f>_xlfn.XLOOKUP(FraudData[[#This Row],[transaction_hour]],TimeRules[Hour Min],TimeRules[Risk Points],,-1)</f>
        <v>0</v>
      </c>
      <c r="M9399">
        <f>_xlfn.XLOOKUP(FraudData[[#This Row],[foreign_transaction]],ForeignRules[Foreign Transaction],ForeignRules[Risk Points],0)</f>
        <v>0</v>
      </c>
      <c r="N9399">
        <f>_xlfn.XLOOKUP(FraudData[[#This Row],[location_mismatch]],Table10[Location Mismatch],Table10[Risk Points],0)</f>
        <v>3</v>
      </c>
      <c r="O9399">
        <f>_xlfn.XLOOKUP(FraudData[[#This Row],[device_trust_score]],DeviceRules[Device Min],DeviceRules[Risk Points],,-1)</f>
        <v>2</v>
      </c>
      <c r="P9399">
        <f>_xlfn.XLOOKUP(FraudData[[#This Row],[velocity_last_24h]],VelocityRules[Velocity Min],VelocityRules[Risk Points],,-1)</f>
        <v>0</v>
      </c>
      <c r="Q9399">
        <f>_xlfn.XLOOKUP(FraudData[[#This Row],[merchant_category]],MerchantRules[Merchant Category],MerchantRules[Risk Points],0)</f>
        <v>0</v>
      </c>
      <c r="R9399">
        <f>SUM(FraudData[[#This Row],[Amount Risk]:[Merchant Risk]])</f>
        <v>5</v>
      </c>
      <c r="S9399" t="str" cm="1">
        <f t="array" ref="S9399">_xlfn.IFS(FraudData[[#This Row],[Fraud Risk Score]]&gt;=8,"High Risk",FraudData[[#This Row],[Fraud Risk Score]]&gt;=6,"Medium Risk",TRUE,"Low Risk")</f>
        <v>Low Risk</v>
      </c>
    </row>
    <row r="9400" spans="1:19">
      <c r="A9400">
        <v>9399</v>
      </c>
      <c r="B9400">
        <v>120.62</v>
      </c>
      <c r="C9400">
        <v>21</v>
      </c>
      <c r="D9400" t="s">
        <v>48</v>
      </c>
      <c r="E9400">
        <v>0</v>
      </c>
      <c r="F9400">
        <v>0</v>
      </c>
      <c r="G9400">
        <v>47</v>
      </c>
      <c r="H9400">
        <v>1</v>
      </c>
      <c r="I9400">
        <v>39</v>
      </c>
      <c r="J9400">
        <v>0</v>
      </c>
      <c r="K9400">
        <f>_xlfn.XLOOKUP(FraudData[[#This Row],[amount]],AmountRules[Amount Min],AmountRules[Risk Points],,-1)</f>
        <v>0</v>
      </c>
      <c r="L9400">
        <f>_xlfn.XLOOKUP(FraudData[[#This Row],[transaction_hour]],TimeRules[Hour Min],TimeRules[Risk Points],,-1)</f>
        <v>0</v>
      </c>
      <c r="M9400">
        <f>_xlfn.XLOOKUP(FraudData[[#This Row],[foreign_transaction]],ForeignRules[Foreign Transaction],ForeignRules[Risk Points],0)</f>
        <v>0</v>
      </c>
      <c r="N9400">
        <f>_xlfn.XLOOKUP(FraudData[[#This Row],[location_mismatch]],Table10[Location Mismatch],Table10[Risk Points],0)</f>
        <v>0</v>
      </c>
      <c r="O9400">
        <f>_xlfn.XLOOKUP(FraudData[[#This Row],[device_trust_score]],DeviceRules[Device Min],DeviceRules[Risk Points],,-1)</f>
        <v>2</v>
      </c>
      <c r="P9400">
        <f>_xlfn.XLOOKUP(FraudData[[#This Row],[velocity_last_24h]],VelocityRules[Velocity Min],VelocityRules[Risk Points],,-1)</f>
        <v>0</v>
      </c>
      <c r="Q9400">
        <f>_xlfn.XLOOKUP(FraudData[[#This Row],[merchant_category]],MerchantRules[Merchant Category],MerchantRules[Risk Points],0)</f>
        <v>0</v>
      </c>
      <c r="R9400">
        <f>SUM(FraudData[[#This Row],[Amount Risk]:[Merchant Risk]])</f>
        <v>2</v>
      </c>
      <c r="S9400" t="str" cm="1">
        <f t="array" ref="S9400">_xlfn.IFS(FraudData[[#This Row],[Fraud Risk Score]]&gt;=8,"High Risk",FraudData[[#This Row],[Fraud Risk Score]]&gt;=6,"Medium Risk",TRUE,"Low Risk")</f>
        <v>Low Risk</v>
      </c>
    </row>
    <row r="9401" spans="1:19">
      <c r="A9401">
        <v>9400</v>
      </c>
      <c r="B9401">
        <v>4.1100000000000003</v>
      </c>
      <c r="C9401">
        <v>19</v>
      </c>
      <c r="D9401" t="s">
        <v>47</v>
      </c>
      <c r="E9401">
        <v>0</v>
      </c>
      <c r="F9401">
        <v>0</v>
      </c>
      <c r="G9401">
        <v>89</v>
      </c>
      <c r="H9401">
        <v>0</v>
      </c>
      <c r="I9401">
        <v>61</v>
      </c>
      <c r="J9401">
        <v>0</v>
      </c>
      <c r="K9401">
        <f>_xlfn.XLOOKUP(FraudData[[#This Row],[amount]],AmountRules[Amount Min],AmountRules[Risk Points],,-1)</f>
        <v>0</v>
      </c>
      <c r="L9401">
        <f>_xlfn.XLOOKUP(FraudData[[#This Row],[transaction_hour]],TimeRules[Hour Min],TimeRules[Risk Points],,-1)</f>
        <v>0</v>
      </c>
      <c r="M9401">
        <f>_xlfn.XLOOKUP(FraudData[[#This Row],[foreign_transaction]],ForeignRules[Foreign Transaction],ForeignRules[Risk Points],0)</f>
        <v>0</v>
      </c>
      <c r="N9401">
        <f>_xlfn.XLOOKUP(FraudData[[#This Row],[location_mismatch]],Table10[Location Mismatch],Table10[Risk Points],0)</f>
        <v>0</v>
      </c>
      <c r="O9401">
        <f>_xlfn.XLOOKUP(FraudData[[#This Row],[device_trust_score]],DeviceRules[Device Min],DeviceRules[Risk Points],,-1)</f>
        <v>0</v>
      </c>
      <c r="P9401">
        <f>_xlfn.XLOOKUP(FraudData[[#This Row],[velocity_last_24h]],VelocityRules[Velocity Min],VelocityRules[Risk Points],,-1)</f>
        <v>0</v>
      </c>
      <c r="Q9401">
        <f>_xlfn.XLOOKUP(FraudData[[#This Row],[merchant_category]],MerchantRules[Merchant Category],MerchantRules[Risk Points],0)</f>
        <v>0</v>
      </c>
      <c r="R9401">
        <f>SUM(FraudData[[#This Row],[Amount Risk]:[Merchant Risk]])</f>
        <v>0</v>
      </c>
      <c r="S9401" t="str" cm="1">
        <f t="array" ref="S9401">_xlfn.IFS(FraudData[[#This Row],[Fraud Risk Score]]&gt;=8,"High Risk",FraudData[[#This Row],[Fraud Risk Score]]&gt;=6,"Medium Risk",TRUE,"Low Risk")</f>
        <v>Low Risk</v>
      </c>
    </row>
    <row r="9402" spans="1:19">
      <c r="A9402">
        <v>9401</v>
      </c>
      <c r="B9402">
        <v>209.04</v>
      </c>
      <c r="C9402">
        <v>14</v>
      </c>
      <c r="D9402" t="s">
        <v>47</v>
      </c>
      <c r="E9402">
        <v>0</v>
      </c>
      <c r="F9402">
        <v>0</v>
      </c>
      <c r="G9402">
        <v>44</v>
      </c>
      <c r="H9402">
        <v>2</v>
      </c>
      <c r="I9402">
        <v>55</v>
      </c>
      <c r="J9402">
        <v>0</v>
      </c>
      <c r="K9402">
        <f>_xlfn.XLOOKUP(FraudData[[#This Row],[amount]],AmountRules[Amount Min],AmountRules[Risk Points],,-1)</f>
        <v>0</v>
      </c>
      <c r="L9402">
        <f>_xlfn.XLOOKUP(FraudData[[#This Row],[transaction_hour]],TimeRules[Hour Min],TimeRules[Risk Points],,-1)</f>
        <v>0</v>
      </c>
      <c r="M9402">
        <f>_xlfn.XLOOKUP(FraudData[[#This Row],[foreign_transaction]],ForeignRules[Foreign Transaction],ForeignRules[Risk Points],0)</f>
        <v>0</v>
      </c>
      <c r="N9402">
        <f>_xlfn.XLOOKUP(FraudData[[#This Row],[location_mismatch]],Table10[Location Mismatch],Table10[Risk Points],0)</f>
        <v>0</v>
      </c>
      <c r="O9402">
        <f>_xlfn.XLOOKUP(FraudData[[#This Row],[device_trust_score]],DeviceRules[Device Min],DeviceRules[Risk Points],,-1)</f>
        <v>2</v>
      </c>
      <c r="P9402">
        <f>_xlfn.XLOOKUP(FraudData[[#This Row],[velocity_last_24h]],VelocityRules[Velocity Min],VelocityRules[Risk Points],,-1)</f>
        <v>0</v>
      </c>
      <c r="Q9402">
        <f>_xlfn.XLOOKUP(FraudData[[#This Row],[merchant_category]],MerchantRules[Merchant Category],MerchantRules[Risk Points],0)</f>
        <v>0</v>
      </c>
      <c r="R9402">
        <f>SUM(FraudData[[#This Row],[Amount Risk]:[Merchant Risk]])</f>
        <v>2</v>
      </c>
      <c r="S9402" t="str" cm="1">
        <f t="array" ref="S9402">_xlfn.IFS(FraudData[[#This Row],[Fraud Risk Score]]&gt;=8,"High Risk",FraudData[[#This Row],[Fraud Risk Score]]&gt;=6,"Medium Risk",TRUE,"Low Risk")</f>
        <v>Low Risk</v>
      </c>
    </row>
    <row r="9403" spans="1:19">
      <c r="A9403">
        <v>9402</v>
      </c>
      <c r="B9403">
        <v>62.67</v>
      </c>
      <c r="C9403">
        <v>7</v>
      </c>
      <c r="D9403" t="s">
        <v>47</v>
      </c>
      <c r="E9403">
        <v>0</v>
      </c>
      <c r="F9403">
        <v>0</v>
      </c>
      <c r="G9403">
        <v>56</v>
      </c>
      <c r="H9403">
        <v>4</v>
      </c>
      <c r="I9403">
        <v>19</v>
      </c>
      <c r="J9403">
        <v>0</v>
      </c>
      <c r="K9403">
        <f>_xlfn.XLOOKUP(FraudData[[#This Row],[amount]],AmountRules[Amount Min],AmountRules[Risk Points],,-1)</f>
        <v>0</v>
      </c>
      <c r="L9403">
        <f>_xlfn.XLOOKUP(FraudData[[#This Row],[transaction_hour]],TimeRules[Hour Min],TimeRules[Risk Points],,-1)</f>
        <v>0</v>
      </c>
      <c r="M9403">
        <f>_xlfn.XLOOKUP(FraudData[[#This Row],[foreign_transaction]],ForeignRules[Foreign Transaction],ForeignRules[Risk Points],0)</f>
        <v>0</v>
      </c>
      <c r="N9403">
        <f>_xlfn.XLOOKUP(FraudData[[#This Row],[location_mismatch]],Table10[Location Mismatch],Table10[Risk Points],0)</f>
        <v>0</v>
      </c>
      <c r="O9403">
        <f>_xlfn.XLOOKUP(FraudData[[#This Row],[device_trust_score]],DeviceRules[Device Min],DeviceRules[Risk Points],,-1)</f>
        <v>1</v>
      </c>
      <c r="P9403">
        <f>_xlfn.XLOOKUP(FraudData[[#This Row],[velocity_last_24h]],VelocityRules[Velocity Min],VelocityRules[Risk Points],,-1)</f>
        <v>0</v>
      </c>
      <c r="Q9403">
        <f>_xlfn.XLOOKUP(FraudData[[#This Row],[merchant_category]],MerchantRules[Merchant Category],MerchantRules[Risk Points],0)</f>
        <v>0</v>
      </c>
      <c r="R9403">
        <f>SUM(FraudData[[#This Row],[Amount Risk]:[Merchant Risk]])</f>
        <v>1</v>
      </c>
      <c r="S9403" t="str" cm="1">
        <f t="array" ref="S9403">_xlfn.IFS(FraudData[[#This Row],[Fraud Risk Score]]&gt;=8,"High Risk",FraudData[[#This Row],[Fraud Risk Score]]&gt;=6,"Medium Risk",TRUE,"Low Risk")</f>
        <v>Low Risk</v>
      </c>
    </row>
    <row r="9404" spans="1:19">
      <c r="A9404">
        <v>9403</v>
      </c>
      <c r="B9404">
        <v>147.72999999999999</v>
      </c>
      <c r="C9404">
        <v>9</v>
      </c>
      <c r="D9404" t="s">
        <v>46</v>
      </c>
      <c r="E9404">
        <v>0</v>
      </c>
      <c r="F9404">
        <v>0</v>
      </c>
      <c r="G9404">
        <v>60</v>
      </c>
      <c r="H9404">
        <v>2</v>
      </c>
      <c r="I9404">
        <v>49</v>
      </c>
      <c r="J9404">
        <v>0</v>
      </c>
      <c r="K9404">
        <f>_xlfn.XLOOKUP(FraudData[[#This Row],[amount]],AmountRules[Amount Min],AmountRules[Risk Points],,-1)</f>
        <v>0</v>
      </c>
      <c r="L9404">
        <f>_xlfn.XLOOKUP(FraudData[[#This Row],[transaction_hour]],TimeRules[Hour Min],TimeRules[Risk Points],,-1)</f>
        <v>0</v>
      </c>
      <c r="M9404">
        <f>_xlfn.XLOOKUP(FraudData[[#This Row],[foreign_transaction]],ForeignRules[Foreign Transaction],ForeignRules[Risk Points],0)</f>
        <v>0</v>
      </c>
      <c r="N9404">
        <f>_xlfn.XLOOKUP(FraudData[[#This Row],[location_mismatch]],Table10[Location Mismatch],Table10[Risk Points],0)</f>
        <v>0</v>
      </c>
      <c r="O9404">
        <f>_xlfn.XLOOKUP(FraudData[[#This Row],[device_trust_score]],DeviceRules[Device Min],DeviceRules[Risk Points],,-1)</f>
        <v>1</v>
      </c>
      <c r="P9404">
        <f>_xlfn.XLOOKUP(FraudData[[#This Row],[velocity_last_24h]],VelocityRules[Velocity Min],VelocityRules[Risk Points],,-1)</f>
        <v>0</v>
      </c>
      <c r="Q9404">
        <f>_xlfn.XLOOKUP(FraudData[[#This Row],[merchant_category]],MerchantRules[Merchant Category],MerchantRules[Risk Points],0)</f>
        <v>0</v>
      </c>
      <c r="R9404">
        <f>SUM(FraudData[[#This Row],[Amount Risk]:[Merchant Risk]])</f>
        <v>1</v>
      </c>
      <c r="S9404" t="str" cm="1">
        <f t="array" ref="S9404">_xlfn.IFS(FraudData[[#This Row],[Fraud Risk Score]]&gt;=8,"High Risk",FraudData[[#This Row],[Fraud Risk Score]]&gt;=6,"Medium Risk",TRUE,"Low Risk")</f>
        <v>Low Risk</v>
      </c>
    </row>
    <row r="9405" spans="1:19">
      <c r="A9405">
        <v>9404</v>
      </c>
      <c r="B9405">
        <v>64.44</v>
      </c>
      <c r="C9405">
        <v>18</v>
      </c>
      <c r="D9405" t="s">
        <v>48</v>
      </c>
      <c r="E9405">
        <v>0</v>
      </c>
      <c r="F9405">
        <v>0</v>
      </c>
      <c r="G9405">
        <v>42</v>
      </c>
      <c r="H9405">
        <v>0</v>
      </c>
      <c r="I9405">
        <v>67</v>
      </c>
      <c r="J9405">
        <v>0</v>
      </c>
      <c r="K9405">
        <f>_xlfn.XLOOKUP(FraudData[[#This Row],[amount]],AmountRules[Amount Min],AmountRules[Risk Points],,-1)</f>
        <v>0</v>
      </c>
      <c r="L9405">
        <f>_xlfn.XLOOKUP(FraudData[[#This Row],[transaction_hour]],TimeRules[Hour Min],TimeRules[Risk Points],,-1)</f>
        <v>0</v>
      </c>
      <c r="M9405">
        <f>_xlfn.XLOOKUP(FraudData[[#This Row],[foreign_transaction]],ForeignRules[Foreign Transaction],ForeignRules[Risk Points],0)</f>
        <v>0</v>
      </c>
      <c r="N9405">
        <f>_xlfn.XLOOKUP(FraudData[[#This Row],[location_mismatch]],Table10[Location Mismatch],Table10[Risk Points],0)</f>
        <v>0</v>
      </c>
      <c r="O9405">
        <f>_xlfn.XLOOKUP(FraudData[[#This Row],[device_trust_score]],DeviceRules[Device Min],DeviceRules[Risk Points],,-1)</f>
        <v>2</v>
      </c>
      <c r="P9405">
        <f>_xlfn.XLOOKUP(FraudData[[#This Row],[velocity_last_24h]],VelocityRules[Velocity Min],VelocityRules[Risk Points],,-1)</f>
        <v>0</v>
      </c>
      <c r="Q9405">
        <f>_xlfn.XLOOKUP(FraudData[[#This Row],[merchant_category]],MerchantRules[Merchant Category],MerchantRules[Risk Points],0)</f>
        <v>0</v>
      </c>
      <c r="R9405">
        <f>SUM(FraudData[[#This Row],[Amount Risk]:[Merchant Risk]])</f>
        <v>2</v>
      </c>
      <c r="S9405" t="str" cm="1">
        <f t="array" ref="S9405">_xlfn.IFS(FraudData[[#This Row],[Fraud Risk Score]]&gt;=8,"High Risk",FraudData[[#This Row],[Fraud Risk Score]]&gt;=6,"Medium Risk",TRUE,"Low Risk")</f>
        <v>Low Risk</v>
      </c>
    </row>
    <row r="9406" spans="1:19">
      <c r="A9406">
        <v>9405</v>
      </c>
      <c r="B9406">
        <v>32.92</v>
      </c>
      <c r="C9406">
        <v>2</v>
      </c>
      <c r="D9406" t="s">
        <v>46</v>
      </c>
      <c r="E9406">
        <v>0</v>
      </c>
      <c r="F9406">
        <v>0</v>
      </c>
      <c r="G9406">
        <v>57</v>
      </c>
      <c r="H9406">
        <v>4</v>
      </c>
      <c r="I9406">
        <v>40</v>
      </c>
      <c r="J9406">
        <v>0</v>
      </c>
      <c r="K9406">
        <f>_xlfn.XLOOKUP(FraudData[[#This Row],[amount]],AmountRules[Amount Min],AmountRules[Risk Points],,-1)</f>
        <v>0</v>
      </c>
      <c r="L9406">
        <f>_xlfn.XLOOKUP(FraudData[[#This Row],[transaction_hour]],TimeRules[Hour Min],TimeRules[Risk Points],,-1)</f>
        <v>3</v>
      </c>
      <c r="M9406">
        <f>_xlfn.XLOOKUP(FraudData[[#This Row],[foreign_transaction]],ForeignRules[Foreign Transaction],ForeignRules[Risk Points],0)</f>
        <v>0</v>
      </c>
      <c r="N9406">
        <f>_xlfn.XLOOKUP(FraudData[[#This Row],[location_mismatch]],Table10[Location Mismatch],Table10[Risk Points],0)</f>
        <v>0</v>
      </c>
      <c r="O9406">
        <f>_xlfn.XLOOKUP(FraudData[[#This Row],[device_trust_score]],DeviceRules[Device Min],DeviceRules[Risk Points],,-1)</f>
        <v>1</v>
      </c>
      <c r="P9406">
        <f>_xlfn.XLOOKUP(FraudData[[#This Row],[velocity_last_24h]],VelocityRules[Velocity Min],VelocityRules[Risk Points],,-1)</f>
        <v>0</v>
      </c>
      <c r="Q9406">
        <f>_xlfn.XLOOKUP(FraudData[[#This Row],[merchant_category]],MerchantRules[Merchant Category],MerchantRules[Risk Points],0)</f>
        <v>0</v>
      </c>
      <c r="R9406">
        <f>SUM(FraudData[[#This Row],[Amount Risk]:[Merchant Risk]])</f>
        <v>4</v>
      </c>
      <c r="S9406" t="str" cm="1">
        <f t="array" ref="S9406">_xlfn.IFS(FraudData[[#This Row],[Fraud Risk Score]]&gt;=8,"High Risk",FraudData[[#This Row],[Fraud Risk Score]]&gt;=6,"Medium Risk",TRUE,"Low Risk")</f>
        <v>Low Risk</v>
      </c>
    </row>
    <row r="9407" spans="1:19">
      <c r="A9407">
        <v>9406</v>
      </c>
      <c r="B9407">
        <v>94.11</v>
      </c>
      <c r="C9407">
        <v>19</v>
      </c>
      <c r="D9407" t="s">
        <v>49</v>
      </c>
      <c r="E9407">
        <v>0</v>
      </c>
      <c r="F9407">
        <v>0</v>
      </c>
      <c r="G9407">
        <v>93</v>
      </c>
      <c r="H9407">
        <v>2</v>
      </c>
      <c r="I9407">
        <v>30</v>
      </c>
      <c r="J9407">
        <v>0</v>
      </c>
      <c r="K9407">
        <f>_xlfn.XLOOKUP(FraudData[[#This Row],[amount]],AmountRules[Amount Min],AmountRules[Risk Points],,-1)</f>
        <v>0</v>
      </c>
      <c r="L9407">
        <f>_xlfn.XLOOKUP(FraudData[[#This Row],[transaction_hour]],TimeRules[Hour Min],TimeRules[Risk Points],,-1)</f>
        <v>0</v>
      </c>
      <c r="M9407">
        <f>_xlfn.XLOOKUP(FraudData[[#This Row],[foreign_transaction]],ForeignRules[Foreign Transaction],ForeignRules[Risk Points],0)</f>
        <v>0</v>
      </c>
      <c r="N9407">
        <f>_xlfn.XLOOKUP(FraudData[[#This Row],[location_mismatch]],Table10[Location Mismatch],Table10[Risk Points],0)</f>
        <v>0</v>
      </c>
      <c r="O9407">
        <f>_xlfn.XLOOKUP(FraudData[[#This Row],[device_trust_score]],DeviceRules[Device Min],DeviceRules[Risk Points],,-1)</f>
        <v>0</v>
      </c>
      <c r="P9407">
        <f>_xlfn.XLOOKUP(FraudData[[#This Row],[velocity_last_24h]],VelocityRules[Velocity Min],VelocityRules[Risk Points],,-1)</f>
        <v>0</v>
      </c>
      <c r="Q9407">
        <f>_xlfn.XLOOKUP(FraudData[[#This Row],[merchant_category]],MerchantRules[Merchant Category],MerchantRules[Risk Points],0)</f>
        <v>1</v>
      </c>
      <c r="R9407">
        <f>SUM(FraudData[[#This Row],[Amount Risk]:[Merchant Risk]])</f>
        <v>1</v>
      </c>
      <c r="S9407" t="str" cm="1">
        <f t="array" ref="S9407">_xlfn.IFS(FraudData[[#This Row],[Fraud Risk Score]]&gt;=8,"High Risk",FraudData[[#This Row],[Fraud Risk Score]]&gt;=6,"Medium Risk",TRUE,"Low Risk")</f>
        <v>Low Risk</v>
      </c>
    </row>
    <row r="9408" spans="1:19">
      <c r="A9408">
        <v>9407</v>
      </c>
      <c r="B9408">
        <v>47.58</v>
      </c>
      <c r="C9408">
        <v>13</v>
      </c>
      <c r="D9408" t="s">
        <v>50</v>
      </c>
      <c r="E9408">
        <v>0</v>
      </c>
      <c r="F9408">
        <v>0</v>
      </c>
      <c r="G9408">
        <v>33</v>
      </c>
      <c r="H9408">
        <v>2</v>
      </c>
      <c r="I9408">
        <v>45</v>
      </c>
      <c r="J9408">
        <v>0</v>
      </c>
      <c r="K9408">
        <f>_xlfn.XLOOKUP(FraudData[[#This Row],[amount]],AmountRules[Amount Min],AmountRules[Risk Points],,-1)</f>
        <v>0</v>
      </c>
      <c r="L9408">
        <f>_xlfn.XLOOKUP(FraudData[[#This Row],[transaction_hour]],TimeRules[Hour Min],TimeRules[Risk Points],,-1)</f>
        <v>0</v>
      </c>
      <c r="M9408">
        <f>_xlfn.XLOOKUP(FraudData[[#This Row],[foreign_transaction]],ForeignRules[Foreign Transaction],ForeignRules[Risk Points],0)</f>
        <v>0</v>
      </c>
      <c r="N9408">
        <f>_xlfn.XLOOKUP(FraudData[[#This Row],[location_mismatch]],Table10[Location Mismatch],Table10[Risk Points],0)</f>
        <v>0</v>
      </c>
      <c r="O9408">
        <f>_xlfn.XLOOKUP(FraudData[[#This Row],[device_trust_score]],DeviceRules[Device Min],DeviceRules[Risk Points],,-1)</f>
        <v>2</v>
      </c>
      <c r="P9408">
        <f>_xlfn.XLOOKUP(FraudData[[#This Row],[velocity_last_24h]],VelocityRules[Velocity Min],VelocityRules[Risk Points],,-1)</f>
        <v>0</v>
      </c>
      <c r="Q9408">
        <f>_xlfn.XLOOKUP(FraudData[[#This Row],[merchant_category]],MerchantRules[Merchant Category],MerchantRules[Risk Points],0)</f>
        <v>0</v>
      </c>
      <c r="R9408">
        <f>SUM(FraudData[[#This Row],[Amount Risk]:[Merchant Risk]])</f>
        <v>2</v>
      </c>
      <c r="S9408" t="str" cm="1">
        <f t="array" ref="S9408">_xlfn.IFS(FraudData[[#This Row],[Fraud Risk Score]]&gt;=8,"High Risk",FraudData[[#This Row],[Fraud Risk Score]]&gt;=6,"Medium Risk",TRUE,"Low Risk")</f>
        <v>Low Risk</v>
      </c>
    </row>
    <row r="9409" spans="1:19">
      <c r="A9409">
        <v>9408</v>
      </c>
      <c r="B9409">
        <v>137.75</v>
      </c>
      <c r="C9409">
        <v>8</v>
      </c>
      <c r="D9409" t="s">
        <v>50</v>
      </c>
      <c r="E9409">
        <v>0</v>
      </c>
      <c r="F9409">
        <v>0</v>
      </c>
      <c r="G9409">
        <v>66</v>
      </c>
      <c r="H9409">
        <v>1</v>
      </c>
      <c r="I9409">
        <v>33</v>
      </c>
      <c r="J9409">
        <v>0</v>
      </c>
      <c r="K9409">
        <f>_xlfn.XLOOKUP(FraudData[[#This Row],[amount]],AmountRules[Amount Min],AmountRules[Risk Points],,-1)</f>
        <v>0</v>
      </c>
      <c r="L9409">
        <f>_xlfn.XLOOKUP(FraudData[[#This Row],[transaction_hour]],TimeRules[Hour Min],TimeRules[Risk Points],,-1)</f>
        <v>0</v>
      </c>
      <c r="M9409">
        <f>_xlfn.XLOOKUP(FraudData[[#This Row],[foreign_transaction]],ForeignRules[Foreign Transaction],ForeignRules[Risk Points],0)</f>
        <v>0</v>
      </c>
      <c r="N9409">
        <f>_xlfn.XLOOKUP(FraudData[[#This Row],[location_mismatch]],Table10[Location Mismatch],Table10[Risk Points],0)</f>
        <v>0</v>
      </c>
      <c r="O9409">
        <f>_xlfn.XLOOKUP(FraudData[[#This Row],[device_trust_score]],DeviceRules[Device Min],DeviceRules[Risk Points],,-1)</f>
        <v>1</v>
      </c>
      <c r="P9409">
        <f>_xlfn.XLOOKUP(FraudData[[#This Row],[velocity_last_24h]],VelocityRules[Velocity Min],VelocityRules[Risk Points],,-1)</f>
        <v>0</v>
      </c>
      <c r="Q9409">
        <f>_xlfn.XLOOKUP(FraudData[[#This Row],[merchant_category]],MerchantRules[Merchant Category],MerchantRules[Risk Points],0)</f>
        <v>0</v>
      </c>
      <c r="R9409">
        <f>SUM(FraudData[[#This Row],[Amount Risk]:[Merchant Risk]])</f>
        <v>1</v>
      </c>
      <c r="S9409" t="str" cm="1">
        <f t="array" ref="S9409">_xlfn.IFS(FraudData[[#This Row],[Fraud Risk Score]]&gt;=8,"High Risk",FraudData[[#This Row],[Fraud Risk Score]]&gt;=6,"Medium Risk",TRUE,"Low Risk")</f>
        <v>Low Risk</v>
      </c>
    </row>
    <row r="9410" spans="1:19">
      <c r="A9410">
        <v>9409</v>
      </c>
      <c r="B9410">
        <v>39.9</v>
      </c>
      <c r="C9410">
        <v>8</v>
      </c>
      <c r="D9410" t="s">
        <v>47</v>
      </c>
      <c r="E9410">
        <v>0</v>
      </c>
      <c r="F9410">
        <v>0</v>
      </c>
      <c r="G9410">
        <v>95</v>
      </c>
      <c r="H9410">
        <v>3</v>
      </c>
      <c r="I9410">
        <v>30</v>
      </c>
      <c r="J9410">
        <v>0</v>
      </c>
      <c r="K9410">
        <f>_xlfn.XLOOKUP(FraudData[[#This Row],[amount]],AmountRules[Amount Min],AmountRules[Risk Points],,-1)</f>
        <v>0</v>
      </c>
      <c r="L9410">
        <f>_xlfn.XLOOKUP(FraudData[[#This Row],[transaction_hour]],TimeRules[Hour Min],TimeRules[Risk Points],,-1)</f>
        <v>0</v>
      </c>
      <c r="M9410">
        <f>_xlfn.XLOOKUP(FraudData[[#This Row],[foreign_transaction]],ForeignRules[Foreign Transaction],ForeignRules[Risk Points],0)</f>
        <v>0</v>
      </c>
      <c r="N9410">
        <f>_xlfn.XLOOKUP(FraudData[[#This Row],[location_mismatch]],Table10[Location Mismatch],Table10[Risk Points],0)</f>
        <v>0</v>
      </c>
      <c r="O9410">
        <f>_xlfn.XLOOKUP(FraudData[[#This Row],[device_trust_score]],DeviceRules[Device Min],DeviceRules[Risk Points],,-1)</f>
        <v>0</v>
      </c>
      <c r="P9410">
        <f>_xlfn.XLOOKUP(FraudData[[#This Row],[velocity_last_24h]],VelocityRules[Velocity Min],VelocityRules[Risk Points],,-1)</f>
        <v>0</v>
      </c>
      <c r="Q9410">
        <f>_xlfn.XLOOKUP(FraudData[[#This Row],[merchant_category]],MerchantRules[Merchant Category],MerchantRules[Risk Points],0)</f>
        <v>0</v>
      </c>
      <c r="R9410">
        <f>SUM(FraudData[[#This Row],[Amount Risk]:[Merchant Risk]])</f>
        <v>0</v>
      </c>
      <c r="S9410" t="str" cm="1">
        <f t="array" ref="S9410">_xlfn.IFS(FraudData[[#This Row],[Fraud Risk Score]]&gt;=8,"High Risk",FraudData[[#This Row],[Fraud Risk Score]]&gt;=6,"Medium Risk",TRUE,"Low Risk")</f>
        <v>Low Risk</v>
      </c>
    </row>
    <row r="9411" spans="1:19">
      <c r="A9411">
        <v>9410</v>
      </c>
      <c r="B9411">
        <v>127.82</v>
      </c>
      <c r="C9411">
        <v>20</v>
      </c>
      <c r="D9411" t="s">
        <v>47</v>
      </c>
      <c r="E9411">
        <v>0</v>
      </c>
      <c r="F9411">
        <v>0</v>
      </c>
      <c r="G9411">
        <v>28</v>
      </c>
      <c r="H9411">
        <v>1</v>
      </c>
      <c r="I9411">
        <v>66</v>
      </c>
      <c r="J9411">
        <v>0</v>
      </c>
      <c r="K9411">
        <f>_xlfn.XLOOKUP(FraudData[[#This Row],[amount]],AmountRules[Amount Min],AmountRules[Risk Points],,-1)</f>
        <v>0</v>
      </c>
      <c r="L9411">
        <f>_xlfn.XLOOKUP(FraudData[[#This Row],[transaction_hour]],TimeRules[Hour Min],TimeRules[Risk Points],,-1)</f>
        <v>0</v>
      </c>
      <c r="M9411">
        <f>_xlfn.XLOOKUP(FraudData[[#This Row],[foreign_transaction]],ForeignRules[Foreign Transaction],ForeignRules[Risk Points],0)</f>
        <v>0</v>
      </c>
      <c r="N9411">
        <f>_xlfn.XLOOKUP(FraudData[[#This Row],[location_mismatch]],Table10[Location Mismatch],Table10[Risk Points],0)</f>
        <v>0</v>
      </c>
      <c r="O9411">
        <f>_xlfn.XLOOKUP(FraudData[[#This Row],[device_trust_score]],DeviceRules[Device Min],DeviceRules[Risk Points],,-1)</f>
        <v>3</v>
      </c>
      <c r="P9411">
        <f>_xlfn.XLOOKUP(FraudData[[#This Row],[velocity_last_24h]],VelocityRules[Velocity Min],VelocityRules[Risk Points],,-1)</f>
        <v>0</v>
      </c>
      <c r="Q9411">
        <f>_xlfn.XLOOKUP(FraudData[[#This Row],[merchant_category]],MerchantRules[Merchant Category],MerchantRules[Risk Points],0)</f>
        <v>0</v>
      </c>
      <c r="R9411">
        <f>SUM(FraudData[[#This Row],[Amount Risk]:[Merchant Risk]])</f>
        <v>3</v>
      </c>
      <c r="S9411" t="str" cm="1">
        <f t="array" ref="S9411">_xlfn.IFS(FraudData[[#This Row],[Fraud Risk Score]]&gt;=8,"High Risk",FraudData[[#This Row],[Fraud Risk Score]]&gt;=6,"Medium Risk",TRUE,"Low Risk")</f>
        <v>Low Risk</v>
      </c>
    </row>
    <row r="9412" spans="1:19">
      <c r="A9412">
        <v>9411</v>
      </c>
      <c r="B9412">
        <v>30.82</v>
      </c>
      <c r="C9412">
        <v>5</v>
      </c>
      <c r="D9412" t="s">
        <v>49</v>
      </c>
      <c r="E9412">
        <v>0</v>
      </c>
      <c r="F9412">
        <v>1</v>
      </c>
      <c r="G9412">
        <v>70</v>
      </c>
      <c r="H9412">
        <v>1</v>
      </c>
      <c r="I9412">
        <v>41</v>
      </c>
      <c r="J9412">
        <v>0</v>
      </c>
      <c r="K9412">
        <f>_xlfn.XLOOKUP(FraudData[[#This Row],[amount]],AmountRules[Amount Min],AmountRules[Risk Points],,-1)</f>
        <v>0</v>
      </c>
      <c r="L9412">
        <f>_xlfn.XLOOKUP(FraudData[[#This Row],[transaction_hour]],TimeRules[Hour Min],TimeRules[Risk Points],,-1)</f>
        <v>0</v>
      </c>
      <c r="M9412">
        <f>_xlfn.XLOOKUP(FraudData[[#This Row],[foreign_transaction]],ForeignRules[Foreign Transaction],ForeignRules[Risk Points],0)</f>
        <v>0</v>
      </c>
      <c r="N9412">
        <f>_xlfn.XLOOKUP(FraudData[[#This Row],[location_mismatch]],Table10[Location Mismatch],Table10[Risk Points],0)</f>
        <v>3</v>
      </c>
      <c r="O9412">
        <f>_xlfn.XLOOKUP(FraudData[[#This Row],[device_trust_score]],DeviceRules[Device Min],DeviceRules[Risk Points],,-1)</f>
        <v>0</v>
      </c>
      <c r="P9412">
        <f>_xlfn.XLOOKUP(FraudData[[#This Row],[velocity_last_24h]],VelocityRules[Velocity Min],VelocityRules[Risk Points],,-1)</f>
        <v>0</v>
      </c>
      <c r="Q9412">
        <f>_xlfn.XLOOKUP(FraudData[[#This Row],[merchant_category]],MerchantRules[Merchant Category],MerchantRules[Risk Points],0)</f>
        <v>1</v>
      </c>
      <c r="R9412">
        <f>SUM(FraudData[[#This Row],[Amount Risk]:[Merchant Risk]])</f>
        <v>4</v>
      </c>
      <c r="S9412" t="str" cm="1">
        <f t="array" ref="S9412">_xlfn.IFS(FraudData[[#This Row],[Fraud Risk Score]]&gt;=8,"High Risk",FraudData[[#This Row],[Fraud Risk Score]]&gt;=6,"Medium Risk",TRUE,"Low Risk")</f>
        <v>Low Risk</v>
      </c>
    </row>
    <row r="9413" spans="1:19">
      <c r="A9413">
        <v>9412</v>
      </c>
      <c r="B9413">
        <v>200.09</v>
      </c>
      <c r="C9413">
        <v>7</v>
      </c>
      <c r="D9413" t="s">
        <v>46</v>
      </c>
      <c r="E9413">
        <v>0</v>
      </c>
      <c r="F9413">
        <v>0</v>
      </c>
      <c r="G9413">
        <v>96</v>
      </c>
      <c r="H9413">
        <v>2</v>
      </c>
      <c r="I9413">
        <v>21</v>
      </c>
      <c r="J9413">
        <v>0</v>
      </c>
      <c r="K9413">
        <f>_xlfn.XLOOKUP(FraudData[[#This Row],[amount]],AmountRules[Amount Min],AmountRules[Risk Points],,-1)</f>
        <v>0</v>
      </c>
      <c r="L9413">
        <f>_xlfn.XLOOKUP(FraudData[[#This Row],[transaction_hour]],TimeRules[Hour Min],TimeRules[Risk Points],,-1)</f>
        <v>0</v>
      </c>
      <c r="M9413">
        <f>_xlfn.XLOOKUP(FraudData[[#This Row],[foreign_transaction]],ForeignRules[Foreign Transaction],ForeignRules[Risk Points],0)</f>
        <v>0</v>
      </c>
      <c r="N9413">
        <f>_xlfn.XLOOKUP(FraudData[[#This Row],[location_mismatch]],Table10[Location Mismatch],Table10[Risk Points],0)</f>
        <v>0</v>
      </c>
      <c r="O9413">
        <f>_xlfn.XLOOKUP(FraudData[[#This Row],[device_trust_score]],DeviceRules[Device Min],DeviceRules[Risk Points],,-1)</f>
        <v>0</v>
      </c>
      <c r="P9413">
        <f>_xlfn.XLOOKUP(FraudData[[#This Row],[velocity_last_24h]],VelocityRules[Velocity Min],VelocityRules[Risk Points],,-1)</f>
        <v>0</v>
      </c>
      <c r="Q9413">
        <f>_xlfn.XLOOKUP(FraudData[[#This Row],[merchant_category]],MerchantRules[Merchant Category],MerchantRules[Risk Points],0)</f>
        <v>0</v>
      </c>
      <c r="R9413">
        <f>SUM(FraudData[[#This Row],[Amount Risk]:[Merchant Risk]])</f>
        <v>0</v>
      </c>
      <c r="S9413" t="str" cm="1">
        <f t="array" ref="S9413">_xlfn.IFS(FraudData[[#This Row],[Fraud Risk Score]]&gt;=8,"High Risk",FraudData[[#This Row],[Fraud Risk Score]]&gt;=6,"Medium Risk",TRUE,"Low Risk")</f>
        <v>Low Risk</v>
      </c>
    </row>
    <row r="9414" spans="1:19">
      <c r="A9414">
        <v>9413</v>
      </c>
      <c r="B9414">
        <v>252.39</v>
      </c>
      <c r="C9414">
        <v>10</v>
      </c>
      <c r="D9414" t="s">
        <v>48</v>
      </c>
      <c r="E9414">
        <v>0</v>
      </c>
      <c r="F9414">
        <v>0</v>
      </c>
      <c r="G9414">
        <v>48</v>
      </c>
      <c r="H9414">
        <v>3</v>
      </c>
      <c r="I9414">
        <v>55</v>
      </c>
      <c r="J9414">
        <v>0</v>
      </c>
      <c r="K9414">
        <f>_xlfn.XLOOKUP(FraudData[[#This Row],[amount]],AmountRules[Amount Min],AmountRules[Risk Points],,-1)</f>
        <v>0</v>
      </c>
      <c r="L9414">
        <f>_xlfn.XLOOKUP(FraudData[[#This Row],[transaction_hour]],TimeRules[Hour Min],TimeRules[Risk Points],,-1)</f>
        <v>0</v>
      </c>
      <c r="M9414">
        <f>_xlfn.XLOOKUP(FraudData[[#This Row],[foreign_transaction]],ForeignRules[Foreign Transaction],ForeignRules[Risk Points],0)</f>
        <v>0</v>
      </c>
      <c r="N9414">
        <f>_xlfn.XLOOKUP(FraudData[[#This Row],[location_mismatch]],Table10[Location Mismatch],Table10[Risk Points],0)</f>
        <v>0</v>
      </c>
      <c r="O9414">
        <f>_xlfn.XLOOKUP(FraudData[[#This Row],[device_trust_score]],DeviceRules[Device Min],DeviceRules[Risk Points],,-1)</f>
        <v>2</v>
      </c>
      <c r="P9414">
        <f>_xlfn.XLOOKUP(FraudData[[#This Row],[velocity_last_24h]],VelocityRules[Velocity Min],VelocityRules[Risk Points],,-1)</f>
        <v>0</v>
      </c>
      <c r="Q9414">
        <f>_xlfn.XLOOKUP(FraudData[[#This Row],[merchant_category]],MerchantRules[Merchant Category],MerchantRules[Risk Points],0)</f>
        <v>0</v>
      </c>
      <c r="R9414">
        <f>SUM(FraudData[[#This Row],[Amount Risk]:[Merchant Risk]])</f>
        <v>2</v>
      </c>
      <c r="S9414" t="str" cm="1">
        <f t="array" ref="S9414">_xlfn.IFS(FraudData[[#This Row],[Fraud Risk Score]]&gt;=8,"High Risk",FraudData[[#This Row],[Fraud Risk Score]]&gt;=6,"Medium Risk",TRUE,"Low Risk")</f>
        <v>Low Risk</v>
      </c>
    </row>
    <row r="9415" spans="1:19">
      <c r="A9415">
        <v>9414</v>
      </c>
      <c r="B9415">
        <v>21.06</v>
      </c>
      <c r="C9415">
        <v>7</v>
      </c>
      <c r="D9415" t="s">
        <v>49</v>
      </c>
      <c r="E9415">
        <v>0</v>
      </c>
      <c r="F9415">
        <v>0</v>
      </c>
      <c r="G9415">
        <v>96</v>
      </c>
      <c r="H9415">
        <v>3</v>
      </c>
      <c r="I9415">
        <v>49</v>
      </c>
      <c r="J9415">
        <v>0</v>
      </c>
      <c r="K9415">
        <f>_xlfn.XLOOKUP(FraudData[[#This Row],[amount]],AmountRules[Amount Min],AmountRules[Risk Points],,-1)</f>
        <v>0</v>
      </c>
      <c r="L9415">
        <f>_xlfn.XLOOKUP(FraudData[[#This Row],[transaction_hour]],TimeRules[Hour Min],TimeRules[Risk Points],,-1)</f>
        <v>0</v>
      </c>
      <c r="M9415">
        <f>_xlfn.XLOOKUP(FraudData[[#This Row],[foreign_transaction]],ForeignRules[Foreign Transaction],ForeignRules[Risk Points],0)</f>
        <v>0</v>
      </c>
      <c r="N9415">
        <f>_xlfn.XLOOKUP(FraudData[[#This Row],[location_mismatch]],Table10[Location Mismatch],Table10[Risk Points],0)</f>
        <v>0</v>
      </c>
      <c r="O9415">
        <f>_xlfn.XLOOKUP(FraudData[[#This Row],[device_trust_score]],DeviceRules[Device Min],DeviceRules[Risk Points],,-1)</f>
        <v>0</v>
      </c>
      <c r="P9415">
        <f>_xlfn.XLOOKUP(FraudData[[#This Row],[velocity_last_24h]],VelocityRules[Velocity Min],VelocityRules[Risk Points],,-1)</f>
        <v>0</v>
      </c>
      <c r="Q9415">
        <f>_xlfn.XLOOKUP(FraudData[[#This Row],[merchant_category]],MerchantRules[Merchant Category],MerchantRules[Risk Points],0)</f>
        <v>1</v>
      </c>
      <c r="R9415">
        <f>SUM(FraudData[[#This Row],[Amount Risk]:[Merchant Risk]])</f>
        <v>1</v>
      </c>
      <c r="S9415" t="str" cm="1">
        <f t="array" ref="S9415">_xlfn.IFS(FraudData[[#This Row],[Fraud Risk Score]]&gt;=8,"High Risk",FraudData[[#This Row],[Fraud Risk Score]]&gt;=6,"Medium Risk",TRUE,"Low Risk")</f>
        <v>Low Risk</v>
      </c>
    </row>
    <row r="9416" spans="1:19">
      <c r="A9416">
        <v>9415</v>
      </c>
      <c r="B9416">
        <v>113.53</v>
      </c>
      <c r="C9416">
        <v>11</v>
      </c>
      <c r="D9416" t="s">
        <v>50</v>
      </c>
      <c r="E9416">
        <v>1</v>
      </c>
      <c r="F9416">
        <v>0</v>
      </c>
      <c r="G9416">
        <v>93</v>
      </c>
      <c r="H9416">
        <v>1</v>
      </c>
      <c r="I9416">
        <v>63</v>
      </c>
      <c r="J9416">
        <v>0</v>
      </c>
      <c r="K9416">
        <f>_xlfn.XLOOKUP(FraudData[[#This Row],[amount]],AmountRules[Amount Min],AmountRules[Risk Points],,-1)</f>
        <v>0</v>
      </c>
      <c r="L9416">
        <f>_xlfn.XLOOKUP(FraudData[[#This Row],[transaction_hour]],TimeRules[Hour Min],TimeRules[Risk Points],,-1)</f>
        <v>0</v>
      </c>
      <c r="M9416">
        <f>_xlfn.XLOOKUP(FraudData[[#This Row],[foreign_transaction]],ForeignRules[Foreign Transaction],ForeignRules[Risk Points],0)</f>
        <v>3</v>
      </c>
      <c r="N9416">
        <f>_xlfn.XLOOKUP(FraudData[[#This Row],[location_mismatch]],Table10[Location Mismatch],Table10[Risk Points],0)</f>
        <v>0</v>
      </c>
      <c r="O9416">
        <f>_xlfn.XLOOKUP(FraudData[[#This Row],[device_trust_score]],DeviceRules[Device Min],DeviceRules[Risk Points],,-1)</f>
        <v>0</v>
      </c>
      <c r="P9416">
        <f>_xlfn.XLOOKUP(FraudData[[#This Row],[velocity_last_24h]],VelocityRules[Velocity Min],VelocityRules[Risk Points],,-1)</f>
        <v>0</v>
      </c>
      <c r="Q9416">
        <f>_xlfn.XLOOKUP(FraudData[[#This Row],[merchant_category]],MerchantRules[Merchant Category],MerchantRules[Risk Points],0)</f>
        <v>0</v>
      </c>
      <c r="R9416">
        <f>SUM(FraudData[[#This Row],[Amount Risk]:[Merchant Risk]])</f>
        <v>3</v>
      </c>
      <c r="S9416" t="str" cm="1">
        <f t="array" ref="S9416">_xlfn.IFS(FraudData[[#This Row],[Fraud Risk Score]]&gt;=8,"High Risk",FraudData[[#This Row],[Fraud Risk Score]]&gt;=6,"Medium Risk",TRUE,"Low Risk")</f>
        <v>Low Risk</v>
      </c>
    </row>
    <row r="9417" spans="1:19">
      <c r="A9417">
        <v>9416</v>
      </c>
      <c r="B9417">
        <v>13.23</v>
      </c>
      <c r="C9417">
        <v>9</v>
      </c>
      <c r="D9417" t="s">
        <v>50</v>
      </c>
      <c r="E9417">
        <v>0</v>
      </c>
      <c r="F9417">
        <v>0</v>
      </c>
      <c r="G9417">
        <v>47</v>
      </c>
      <c r="H9417">
        <v>1</v>
      </c>
      <c r="I9417">
        <v>68</v>
      </c>
      <c r="J9417">
        <v>0</v>
      </c>
      <c r="K9417">
        <f>_xlfn.XLOOKUP(FraudData[[#This Row],[amount]],AmountRules[Amount Min],AmountRules[Risk Points],,-1)</f>
        <v>0</v>
      </c>
      <c r="L9417">
        <f>_xlfn.XLOOKUP(FraudData[[#This Row],[transaction_hour]],TimeRules[Hour Min],TimeRules[Risk Points],,-1)</f>
        <v>0</v>
      </c>
      <c r="M9417">
        <f>_xlfn.XLOOKUP(FraudData[[#This Row],[foreign_transaction]],ForeignRules[Foreign Transaction],ForeignRules[Risk Points],0)</f>
        <v>0</v>
      </c>
      <c r="N9417">
        <f>_xlfn.XLOOKUP(FraudData[[#This Row],[location_mismatch]],Table10[Location Mismatch],Table10[Risk Points],0)</f>
        <v>0</v>
      </c>
      <c r="O9417">
        <f>_xlfn.XLOOKUP(FraudData[[#This Row],[device_trust_score]],DeviceRules[Device Min],DeviceRules[Risk Points],,-1)</f>
        <v>2</v>
      </c>
      <c r="P9417">
        <f>_xlfn.XLOOKUP(FraudData[[#This Row],[velocity_last_24h]],VelocityRules[Velocity Min],VelocityRules[Risk Points],,-1)</f>
        <v>0</v>
      </c>
      <c r="Q9417">
        <f>_xlfn.XLOOKUP(FraudData[[#This Row],[merchant_category]],MerchantRules[Merchant Category],MerchantRules[Risk Points],0)</f>
        <v>0</v>
      </c>
      <c r="R9417">
        <f>SUM(FraudData[[#This Row],[Amount Risk]:[Merchant Risk]])</f>
        <v>2</v>
      </c>
      <c r="S9417" t="str" cm="1">
        <f t="array" ref="S9417">_xlfn.IFS(FraudData[[#This Row],[Fraud Risk Score]]&gt;=8,"High Risk",FraudData[[#This Row],[Fraud Risk Score]]&gt;=6,"Medium Risk",TRUE,"Low Risk")</f>
        <v>Low Risk</v>
      </c>
    </row>
    <row r="9418" spans="1:19">
      <c r="A9418">
        <v>9417</v>
      </c>
      <c r="B9418">
        <v>164.12</v>
      </c>
      <c r="C9418">
        <v>22</v>
      </c>
      <c r="D9418" t="s">
        <v>46</v>
      </c>
      <c r="E9418">
        <v>0</v>
      </c>
      <c r="F9418">
        <v>0</v>
      </c>
      <c r="G9418">
        <v>79</v>
      </c>
      <c r="H9418">
        <v>3</v>
      </c>
      <c r="I9418">
        <v>62</v>
      </c>
      <c r="J9418">
        <v>0</v>
      </c>
      <c r="K9418">
        <f>_xlfn.XLOOKUP(FraudData[[#This Row],[amount]],AmountRules[Amount Min],AmountRules[Risk Points],,-1)</f>
        <v>0</v>
      </c>
      <c r="L9418">
        <f>_xlfn.XLOOKUP(FraudData[[#This Row],[transaction_hour]],TimeRules[Hour Min],TimeRules[Risk Points],,-1)</f>
        <v>0</v>
      </c>
      <c r="M9418">
        <f>_xlfn.XLOOKUP(FraudData[[#This Row],[foreign_transaction]],ForeignRules[Foreign Transaction],ForeignRules[Risk Points],0)</f>
        <v>0</v>
      </c>
      <c r="N9418">
        <f>_xlfn.XLOOKUP(FraudData[[#This Row],[location_mismatch]],Table10[Location Mismatch],Table10[Risk Points],0)</f>
        <v>0</v>
      </c>
      <c r="O9418">
        <f>_xlfn.XLOOKUP(FraudData[[#This Row],[device_trust_score]],DeviceRules[Device Min],DeviceRules[Risk Points],,-1)</f>
        <v>0</v>
      </c>
      <c r="P9418">
        <f>_xlfn.XLOOKUP(FraudData[[#This Row],[velocity_last_24h]],VelocityRules[Velocity Min],VelocityRules[Risk Points],,-1)</f>
        <v>0</v>
      </c>
      <c r="Q9418">
        <f>_xlfn.XLOOKUP(FraudData[[#This Row],[merchant_category]],MerchantRules[Merchant Category],MerchantRules[Risk Points],0)</f>
        <v>0</v>
      </c>
      <c r="R9418">
        <f>SUM(FraudData[[#This Row],[Amount Risk]:[Merchant Risk]])</f>
        <v>0</v>
      </c>
      <c r="S9418" t="str" cm="1">
        <f t="array" ref="S9418">_xlfn.IFS(FraudData[[#This Row],[Fraud Risk Score]]&gt;=8,"High Risk",FraudData[[#This Row],[Fraud Risk Score]]&gt;=6,"Medium Risk",TRUE,"Low Risk")</f>
        <v>Low Risk</v>
      </c>
    </row>
    <row r="9419" spans="1:19">
      <c r="A9419">
        <v>9418</v>
      </c>
      <c r="B9419">
        <v>55.27</v>
      </c>
      <c r="C9419">
        <v>3</v>
      </c>
      <c r="D9419" t="s">
        <v>49</v>
      </c>
      <c r="E9419">
        <v>0</v>
      </c>
      <c r="F9419">
        <v>0</v>
      </c>
      <c r="G9419">
        <v>39</v>
      </c>
      <c r="H9419">
        <v>1</v>
      </c>
      <c r="I9419">
        <v>43</v>
      </c>
      <c r="J9419">
        <v>0</v>
      </c>
      <c r="K9419">
        <f>_xlfn.XLOOKUP(FraudData[[#This Row],[amount]],AmountRules[Amount Min],AmountRules[Risk Points],,-1)</f>
        <v>0</v>
      </c>
      <c r="L9419">
        <f>_xlfn.XLOOKUP(FraudData[[#This Row],[transaction_hour]],TimeRules[Hour Min],TimeRules[Risk Points],,-1)</f>
        <v>3</v>
      </c>
      <c r="M9419">
        <f>_xlfn.XLOOKUP(FraudData[[#This Row],[foreign_transaction]],ForeignRules[Foreign Transaction],ForeignRules[Risk Points],0)</f>
        <v>0</v>
      </c>
      <c r="N9419">
        <f>_xlfn.XLOOKUP(FraudData[[#This Row],[location_mismatch]],Table10[Location Mismatch],Table10[Risk Points],0)</f>
        <v>0</v>
      </c>
      <c r="O9419">
        <f>_xlfn.XLOOKUP(FraudData[[#This Row],[device_trust_score]],DeviceRules[Device Min],DeviceRules[Risk Points],,-1)</f>
        <v>2</v>
      </c>
      <c r="P9419">
        <f>_xlfn.XLOOKUP(FraudData[[#This Row],[velocity_last_24h]],VelocityRules[Velocity Min],VelocityRules[Risk Points],,-1)</f>
        <v>0</v>
      </c>
      <c r="Q9419">
        <f>_xlfn.XLOOKUP(FraudData[[#This Row],[merchant_category]],MerchantRules[Merchant Category],MerchantRules[Risk Points],0)</f>
        <v>1</v>
      </c>
      <c r="R9419">
        <f>SUM(FraudData[[#This Row],[Amount Risk]:[Merchant Risk]])</f>
        <v>6</v>
      </c>
      <c r="S9419" t="str" cm="1">
        <f t="array" ref="S9419">_xlfn.IFS(FraudData[[#This Row],[Fraud Risk Score]]&gt;=8,"High Risk",FraudData[[#This Row],[Fraud Risk Score]]&gt;=6,"Medium Risk",TRUE,"Low Risk")</f>
        <v>Medium Risk</v>
      </c>
    </row>
    <row r="9420" spans="1:19">
      <c r="A9420">
        <v>9419</v>
      </c>
      <c r="B9420">
        <v>135</v>
      </c>
      <c r="C9420">
        <v>15</v>
      </c>
      <c r="D9420" t="s">
        <v>48</v>
      </c>
      <c r="E9420">
        <v>0</v>
      </c>
      <c r="F9420">
        <v>0</v>
      </c>
      <c r="G9420">
        <v>75</v>
      </c>
      <c r="H9420">
        <v>0</v>
      </c>
      <c r="I9420">
        <v>60</v>
      </c>
      <c r="J9420">
        <v>0</v>
      </c>
      <c r="K9420">
        <f>_xlfn.XLOOKUP(FraudData[[#This Row],[amount]],AmountRules[Amount Min],AmountRules[Risk Points],,-1)</f>
        <v>0</v>
      </c>
      <c r="L9420">
        <f>_xlfn.XLOOKUP(FraudData[[#This Row],[transaction_hour]],TimeRules[Hour Min],TimeRules[Risk Points],,-1)</f>
        <v>0</v>
      </c>
      <c r="M9420">
        <f>_xlfn.XLOOKUP(FraudData[[#This Row],[foreign_transaction]],ForeignRules[Foreign Transaction],ForeignRules[Risk Points],0)</f>
        <v>0</v>
      </c>
      <c r="N9420">
        <f>_xlfn.XLOOKUP(FraudData[[#This Row],[location_mismatch]],Table10[Location Mismatch],Table10[Risk Points],0)</f>
        <v>0</v>
      </c>
      <c r="O9420">
        <f>_xlfn.XLOOKUP(FraudData[[#This Row],[device_trust_score]],DeviceRules[Device Min],DeviceRules[Risk Points],,-1)</f>
        <v>0</v>
      </c>
      <c r="P9420">
        <f>_xlfn.XLOOKUP(FraudData[[#This Row],[velocity_last_24h]],VelocityRules[Velocity Min],VelocityRules[Risk Points],,-1)</f>
        <v>0</v>
      </c>
      <c r="Q9420">
        <f>_xlfn.XLOOKUP(FraudData[[#This Row],[merchant_category]],MerchantRules[Merchant Category],MerchantRules[Risk Points],0)</f>
        <v>0</v>
      </c>
      <c r="R9420">
        <f>SUM(FraudData[[#This Row],[Amount Risk]:[Merchant Risk]])</f>
        <v>0</v>
      </c>
      <c r="S9420" t="str" cm="1">
        <f t="array" ref="S9420">_xlfn.IFS(FraudData[[#This Row],[Fraud Risk Score]]&gt;=8,"High Risk",FraudData[[#This Row],[Fraud Risk Score]]&gt;=6,"Medium Risk",TRUE,"Low Risk")</f>
        <v>Low Risk</v>
      </c>
    </row>
    <row r="9421" spans="1:19">
      <c r="A9421">
        <v>9420</v>
      </c>
      <c r="B9421">
        <v>131.16</v>
      </c>
      <c r="C9421">
        <v>19</v>
      </c>
      <c r="D9421" t="s">
        <v>49</v>
      </c>
      <c r="E9421">
        <v>0</v>
      </c>
      <c r="F9421">
        <v>0</v>
      </c>
      <c r="G9421">
        <v>74</v>
      </c>
      <c r="H9421">
        <v>3</v>
      </c>
      <c r="I9421">
        <v>32</v>
      </c>
      <c r="J9421">
        <v>0</v>
      </c>
      <c r="K9421">
        <f>_xlfn.XLOOKUP(FraudData[[#This Row],[amount]],AmountRules[Amount Min],AmountRules[Risk Points],,-1)</f>
        <v>0</v>
      </c>
      <c r="L9421">
        <f>_xlfn.XLOOKUP(FraudData[[#This Row],[transaction_hour]],TimeRules[Hour Min],TimeRules[Risk Points],,-1)</f>
        <v>0</v>
      </c>
      <c r="M9421">
        <f>_xlfn.XLOOKUP(FraudData[[#This Row],[foreign_transaction]],ForeignRules[Foreign Transaction],ForeignRules[Risk Points],0)</f>
        <v>0</v>
      </c>
      <c r="N9421">
        <f>_xlfn.XLOOKUP(FraudData[[#This Row],[location_mismatch]],Table10[Location Mismatch],Table10[Risk Points],0)</f>
        <v>0</v>
      </c>
      <c r="O9421">
        <f>_xlfn.XLOOKUP(FraudData[[#This Row],[device_trust_score]],DeviceRules[Device Min],DeviceRules[Risk Points],,-1)</f>
        <v>0</v>
      </c>
      <c r="P9421">
        <f>_xlfn.XLOOKUP(FraudData[[#This Row],[velocity_last_24h]],VelocityRules[Velocity Min],VelocityRules[Risk Points],,-1)</f>
        <v>0</v>
      </c>
      <c r="Q9421">
        <f>_xlfn.XLOOKUP(FraudData[[#This Row],[merchant_category]],MerchantRules[Merchant Category],MerchantRules[Risk Points],0)</f>
        <v>1</v>
      </c>
      <c r="R9421">
        <f>SUM(FraudData[[#This Row],[Amount Risk]:[Merchant Risk]])</f>
        <v>1</v>
      </c>
      <c r="S9421" t="str" cm="1">
        <f t="array" ref="S9421">_xlfn.IFS(FraudData[[#This Row],[Fraud Risk Score]]&gt;=8,"High Risk",FraudData[[#This Row],[Fraud Risk Score]]&gt;=6,"Medium Risk",TRUE,"Low Risk")</f>
        <v>Low Risk</v>
      </c>
    </row>
    <row r="9422" spans="1:19">
      <c r="A9422">
        <v>9421</v>
      </c>
      <c r="B9422">
        <v>464.71</v>
      </c>
      <c r="C9422">
        <v>5</v>
      </c>
      <c r="D9422" t="s">
        <v>49</v>
      </c>
      <c r="E9422">
        <v>0</v>
      </c>
      <c r="F9422">
        <v>0</v>
      </c>
      <c r="G9422">
        <v>71</v>
      </c>
      <c r="H9422">
        <v>1</v>
      </c>
      <c r="I9422">
        <v>33</v>
      </c>
      <c r="J9422">
        <v>0</v>
      </c>
      <c r="K9422">
        <f>_xlfn.XLOOKUP(FraudData[[#This Row],[amount]],AmountRules[Amount Min],AmountRules[Risk Points],,-1)</f>
        <v>0</v>
      </c>
      <c r="L9422">
        <f>_xlfn.XLOOKUP(FraudData[[#This Row],[transaction_hour]],TimeRules[Hour Min],TimeRules[Risk Points],,-1)</f>
        <v>0</v>
      </c>
      <c r="M9422">
        <f>_xlfn.XLOOKUP(FraudData[[#This Row],[foreign_transaction]],ForeignRules[Foreign Transaction],ForeignRules[Risk Points],0)</f>
        <v>0</v>
      </c>
      <c r="N9422">
        <f>_xlfn.XLOOKUP(FraudData[[#This Row],[location_mismatch]],Table10[Location Mismatch],Table10[Risk Points],0)</f>
        <v>0</v>
      </c>
      <c r="O9422">
        <f>_xlfn.XLOOKUP(FraudData[[#This Row],[device_trust_score]],DeviceRules[Device Min],DeviceRules[Risk Points],,-1)</f>
        <v>0</v>
      </c>
      <c r="P9422">
        <f>_xlfn.XLOOKUP(FraudData[[#This Row],[velocity_last_24h]],VelocityRules[Velocity Min],VelocityRules[Risk Points],,-1)</f>
        <v>0</v>
      </c>
      <c r="Q9422">
        <f>_xlfn.XLOOKUP(FraudData[[#This Row],[merchant_category]],MerchantRules[Merchant Category],MerchantRules[Risk Points],0)</f>
        <v>1</v>
      </c>
      <c r="R9422">
        <f>SUM(FraudData[[#This Row],[Amount Risk]:[Merchant Risk]])</f>
        <v>1</v>
      </c>
      <c r="S9422" t="str" cm="1">
        <f t="array" ref="S9422">_xlfn.IFS(FraudData[[#This Row],[Fraud Risk Score]]&gt;=8,"High Risk",FraudData[[#This Row],[Fraud Risk Score]]&gt;=6,"Medium Risk",TRUE,"Low Risk")</f>
        <v>Low Risk</v>
      </c>
    </row>
    <row r="9423" spans="1:19">
      <c r="A9423">
        <v>9422</v>
      </c>
      <c r="B9423">
        <v>143.37</v>
      </c>
      <c r="C9423">
        <v>8</v>
      </c>
      <c r="D9423" t="s">
        <v>46</v>
      </c>
      <c r="E9423">
        <v>1</v>
      </c>
      <c r="F9423">
        <v>0</v>
      </c>
      <c r="G9423">
        <v>49</v>
      </c>
      <c r="H9423">
        <v>0</v>
      </c>
      <c r="I9423">
        <v>18</v>
      </c>
      <c r="J9423">
        <v>0</v>
      </c>
      <c r="K9423">
        <f>_xlfn.XLOOKUP(FraudData[[#This Row],[amount]],AmountRules[Amount Min],AmountRules[Risk Points],,-1)</f>
        <v>0</v>
      </c>
      <c r="L9423">
        <f>_xlfn.XLOOKUP(FraudData[[#This Row],[transaction_hour]],TimeRules[Hour Min],TimeRules[Risk Points],,-1)</f>
        <v>0</v>
      </c>
      <c r="M9423">
        <f>_xlfn.XLOOKUP(FraudData[[#This Row],[foreign_transaction]],ForeignRules[Foreign Transaction],ForeignRules[Risk Points],0)</f>
        <v>3</v>
      </c>
      <c r="N9423">
        <f>_xlfn.XLOOKUP(FraudData[[#This Row],[location_mismatch]],Table10[Location Mismatch],Table10[Risk Points],0)</f>
        <v>0</v>
      </c>
      <c r="O9423">
        <f>_xlfn.XLOOKUP(FraudData[[#This Row],[device_trust_score]],DeviceRules[Device Min],DeviceRules[Risk Points],,-1)</f>
        <v>2</v>
      </c>
      <c r="P9423">
        <f>_xlfn.XLOOKUP(FraudData[[#This Row],[velocity_last_24h]],VelocityRules[Velocity Min],VelocityRules[Risk Points],,-1)</f>
        <v>0</v>
      </c>
      <c r="Q9423">
        <f>_xlfn.XLOOKUP(FraudData[[#This Row],[merchant_category]],MerchantRules[Merchant Category],MerchantRules[Risk Points],0)</f>
        <v>0</v>
      </c>
      <c r="R9423">
        <f>SUM(FraudData[[#This Row],[Amount Risk]:[Merchant Risk]])</f>
        <v>5</v>
      </c>
      <c r="S9423" t="str" cm="1">
        <f t="array" ref="S9423">_xlfn.IFS(FraudData[[#This Row],[Fraud Risk Score]]&gt;=8,"High Risk",FraudData[[#This Row],[Fraud Risk Score]]&gt;=6,"Medium Risk",TRUE,"Low Risk")</f>
        <v>Low Risk</v>
      </c>
    </row>
    <row r="9424" spans="1:19">
      <c r="A9424">
        <v>9423</v>
      </c>
      <c r="B9424">
        <v>157.44</v>
      </c>
      <c r="C9424">
        <v>22</v>
      </c>
      <c r="D9424" t="s">
        <v>48</v>
      </c>
      <c r="E9424">
        <v>0</v>
      </c>
      <c r="F9424">
        <v>0</v>
      </c>
      <c r="G9424">
        <v>63</v>
      </c>
      <c r="H9424">
        <v>3</v>
      </c>
      <c r="I9424">
        <v>45</v>
      </c>
      <c r="J9424">
        <v>0</v>
      </c>
      <c r="K9424">
        <f>_xlfn.XLOOKUP(FraudData[[#This Row],[amount]],AmountRules[Amount Min],AmountRules[Risk Points],,-1)</f>
        <v>0</v>
      </c>
      <c r="L9424">
        <f>_xlfn.XLOOKUP(FraudData[[#This Row],[transaction_hour]],TimeRules[Hour Min],TimeRules[Risk Points],,-1)</f>
        <v>0</v>
      </c>
      <c r="M9424">
        <f>_xlfn.XLOOKUP(FraudData[[#This Row],[foreign_transaction]],ForeignRules[Foreign Transaction],ForeignRules[Risk Points],0)</f>
        <v>0</v>
      </c>
      <c r="N9424">
        <f>_xlfn.XLOOKUP(FraudData[[#This Row],[location_mismatch]],Table10[Location Mismatch],Table10[Risk Points],0)</f>
        <v>0</v>
      </c>
      <c r="O9424">
        <f>_xlfn.XLOOKUP(FraudData[[#This Row],[device_trust_score]],DeviceRules[Device Min],DeviceRules[Risk Points],,-1)</f>
        <v>1</v>
      </c>
      <c r="P9424">
        <f>_xlfn.XLOOKUP(FraudData[[#This Row],[velocity_last_24h]],VelocityRules[Velocity Min],VelocityRules[Risk Points],,-1)</f>
        <v>0</v>
      </c>
      <c r="Q9424">
        <f>_xlfn.XLOOKUP(FraudData[[#This Row],[merchant_category]],MerchantRules[Merchant Category],MerchantRules[Risk Points],0)</f>
        <v>0</v>
      </c>
      <c r="R9424">
        <f>SUM(FraudData[[#This Row],[Amount Risk]:[Merchant Risk]])</f>
        <v>1</v>
      </c>
      <c r="S9424" t="str" cm="1">
        <f t="array" ref="S9424">_xlfn.IFS(FraudData[[#This Row],[Fraud Risk Score]]&gt;=8,"High Risk",FraudData[[#This Row],[Fraud Risk Score]]&gt;=6,"Medium Risk",TRUE,"Low Risk")</f>
        <v>Low Risk</v>
      </c>
    </row>
    <row r="9425" spans="1:19">
      <c r="A9425">
        <v>9424</v>
      </c>
      <c r="B9425">
        <v>92.45</v>
      </c>
      <c r="C9425">
        <v>4</v>
      </c>
      <c r="D9425" t="s">
        <v>50</v>
      </c>
      <c r="E9425">
        <v>0</v>
      </c>
      <c r="F9425">
        <v>0</v>
      </c>
      <c r="G9425">
        <v>92</v>
      </c>
      <c r="H9425">
        <v>2</v>
      </c>
      <c r="I9425">
        <v>34</v>
      </c>
      <c r="J9425">
        <v>0</v>
      </c>
      <c r="K9425">
        <f>_xlfn.XLOOKUP(FraudData[[#This Row],[amount]],AmountRules[Amount Min],AmountRules[Risk Points],,-1)</f>
        <v>0</v>
      </c>
      <c r="L9425">
        <f>_xlfn.XLOOKUP(FraudData[[#This Row],[transaction_hour]],TimeRules[Hour Min],TimeRules[Risk Points],,-1)</f>
        <v>0</v>
      </c>
      <c r="M9425">
        <f>_xlfn.XLOOKUP(FraudData[[#This Row],[foreign_transaction]],ForeignRules[Foreign Transaction],ForeignRules[Risk Points],0)</f>
        <v>0</v>
      </c>
      <c r="N9425">
        <f>_xlfn.XLOOKUP(FraudData[[#This Row],[location_mismatch]],Table10[Location Mismatch],Table10[Risk Points],0)</f>
        <v>0</v>
      </c>
      <c r="O9425">
        <f>_xlfn.XLOOKUP(FraudData[[#This Row],[device_trust_score]],DeviceRules[Device Min],DeviceRules[Risk Points],,-1)</f>
        <v>0</v>
      </c>
      <c r="P9425">
        <f>_xlfn.XLOOKUP(FraudData[[#This Row],[velocity_last_24h]],VelocityRules[Velocity Min],VelocityRules[Risk Points],,-1)</f>
        <v>0</v>
      </c>
      <c r="Q9425">
        <f>_xlfn.XLOOKUP(FraudData[[#This Row],[merchant_category]],MerchantRules[Merchant Category],MerchantRules[Risk Points],0)</f>
        <v>0</v>
      </c>
      <c r="R9425">
        <f>SUM(FraudData[[#This Row],[Amount Risk]:[Merchant Risk]])</f>
        <v>0</v>
      </c>
      <c r="S9425" t="str" cm="1">
        <f t="array" ref="S9425">_xlfn.IFS(FraudData[[#This Row],[Fraud Risk Score]]&gt;=8,"High Risk",FraudData[[#This Row],[Fraud Risk Score]]&gt;=6,"Medium Risk",TRUE,"Low Risk")</f>
        <v>Low Risk</v>
      </c>
    </row>
    <row r="9426" spans="1:19">
      <c r="A9426">
        <v>9425</v>
      </c>
      <c r="B9426">
        <v>535.95000000000005</v>
      </c>
      <c r="C9426">
        <v>20</v>
      </c>
      <c r="D9426" t="s">
        <v>47</v>
      </c>
      <c r="E9426">
        <v>0</v>
      </c>
      <c r="F9426">
        <v>1</v>
      </c>
      <c r="G9426">
        <v>70</v>
      </c>
      <c r="H9426">
        <v>0</v>
      </c>
      <c r="I9426">
        <v>33</v>
      </c>
      <c r="J9426">
        <v>0</v>
      </c>
      <c r="K9426">
        <f>_xlfn.XLOOKUP(FraudData[[#This Row],[amount]],AmountRules[Amount Min],AmountRules[Risk Points],,-1)</f>
        <v>1</v>
      </c>
      <c r="L9426">
        <f>_xlfn.XLOOKUP(FraudData[[#This Row],[transaction_hour]],TimeRules[Hour Min],TimeRules[Risk Points],,-1)</f>
        <v>0</v>
      </c>
      <c r="M9426">
        <f>_xlfn.XLOOKUP(FraudData[[#This Row],[foreign_transaction]],ForeignRules[Foreign Transaction],ForeignRules[Risk Points],0)</f>
        <v>0</v>
      </c>
      <c r="N9426">
        <f>_xlfn.XLOOKUP(FraudData[[#This Row],[location_mismatch]],Table10[Location Mismatch],Table10[Risk Points],0)</f>
        <v>3</v>
      </c>
      <c r="O9426">
        <f>_xlfn.XLOOKUP(FraudData[[#This Row],[device_trust_score]],DeviceRules[Device Min],DeviceRules[Risk Points],,-1)</f>
        <v>0</v>
      </c>
      <c r="P9426">
        <f>_xlfn.XLOOKUP(FraudData[[#This Row],[velocity_last_24h]],VelocityRules[Velocity Min],VelocityRules[Risk Points],,-1)</f>
        <v>0</v>
      </c>
      <c r="Q9426">
        <f>_xlfn.XLOOKUP(FraudData[[#This Row],[merchant_category]],MerchantRules[Merchant Category],MerchantRules[Risk Points],0)</f>
        <v>0</v>
      </c>
      <c r="R9426">
        <f>SUM(FraudData[[#This Row],[Amount Risk]:[Merchant Risk]])</f>
        <v>4</v>
      </c>
      <c r="S9426" t="str" cm="1">
        <f t="array" ref="S9426">_xlfn.IFS(FraudData[[#This Row],[Fraud Risk Score]]&gt;=8,"High Risk",FraudData[[#This Row],[Fraud Risk Score]]&gt;=6,"Medium Risk",TRUE,"Low Risk")</f>
        <v>Low Risk</v>
      </c>
    </row>
    <row r="9427" spans="1:19">
      <c r="A9427">
        <v>9426</v>
      </c>
      <c r="B9427">
        <v>270.26</v>
      </c>
      <c r="C9427">
        <v>23</v>
      </c>
      <c r="D9427" t="s">
        <v>48</v>
      </c>
      <c r="E9427">
        <v>0</v>
      </c>
      <c r="F9427">
        <v>0</v>
      </c>
      <c r="G9427">
        <v>96</v>
      </c>
      <c r="H9427">
        <v>5</v>
      </c>
      <c r="I9427">
        <v>48</v>
      </c>
      <c r="J9427">
        <v>0</v>
      </c>
      <c r="K9427">
        <f>_xlfn.XLOOKUP(FraudData[[#This Row],[amount]],AmountRules[Amount Min],AmountRules[Risk Points],,-1)</f>
        <v>0</v>
      </c>
      <c r="L9427">
        <f>_xlfn.XLOOKUP(FraudData[[#This Row],[transaction_hour]],TimeRules[Hour Min],TimeRules[Risk Points],,-1)</f>
        <v>1</v>
      </c>
      <c r="M9427">
        <f>_xlfn.XLOOKUP(FraudData[[#This Row],[foreign_transaction]],ForeignRules[Foreign Transaction],ForeignRules[Risk Points],0)</f>
        <v>0</v>
      </c>
      <c r="N9427">
        <f>_xlfn.XLOOKUP(FraudData[[#This Row],[location_mismatch]],Table10[Location Mismatch],Table10[Risk Points],0)</f>
        <v>0</v>
      </c>
      <c r="O9427">
        <f>_xlfn.XLOOKUP(FraudData[[#This Row],[device_trust_score]],DeviceRules[Device Min],DeviceRules[Risk Points],,-1)</f>
        <v>0</v>
      </c>
      <c r="P9427">
        <f>_xlfn.XLOOKUP(FraudData[[#This Row],[velocity_last_24h]],VelocityRules[Velocity Min],VelocityRules[Risk Points],,-1)</f>
        <v>3</v>
      </c>
      <c r="Q9427">
        <f>_xlfn.XLOOKUP(FraudData[[#This Row],[merchant_category]],MerchantRules[Merchant Category],MerchantRules[Risk Points],0)</f>
        <v>0</v>
      </c>
      <c r="R9427">
        <f>SUM(FraudData[[#This Row],[Amount Risk]:[Merchant Risk]])</f>
        <v>4</v>
      </c>
      <c r="S9427" t="str" cm="1">
        <f t="array" ref="S9427">_xlfn.IFS(FraudData[[#This Row],[Fraud Risk Score]]&gt;=8,"High Risk",FraudData[[#This Row],[Fraud Risk Score]]&gt;=6,"Medium Risk",TRUE,"Low Risk")</f>
        <v>Low Risk</v>
      </c>
    </row>
    <row r="9428" spans="1:19">
      <c r="A9428">
        <v>9427</v>
      </c>
      <c r="B9428">
        <v>60.49</v>
      </c>
      <c r="C9428">
        <v>5</v>
      </c>
      <c r="D9428" t="s">
        <v>50</v>
      </c>
      <c r="E9428">
        <v>0</v>
      </c>
      <c r="F9428">
        <v>0</v>
      </c>
      <c r="G9428">
        <v>37</v>
      </c>
      <c r="H9428">
        <v>3</v>
      </c>
      <c r="I9428">
        <v>54</v>
      </c>
      <c r="J9428">
        <v>0</v>
      </c>
      <c r="K9428">
        <f>_xlfn.XLOOKUP(FraudData[[#This Row],[amount]],AmountRules[Amount Min],AmountRules[Risk Points],,-1)</f>
        <v>0</v>
      </c>
      <c r="L9428">
        <f>_xlfn.XLOOKUP(FraudData[[#This Row],[transaction_hour]],TimeRules[Hour Min],TimeRules[Risk Points],,-1)</f>
        <v>0</v>
      </c>
      <c r="M9428">
        <f>_xlfn.XLOOKUP(FraudData[[#This Row],[foreign_transaction]],ForeignRules[Foreign Transaction],ForeignRules[Risk Points],0)</f>
        <v>0</v>
      </c>
      <c r="N9428">
        <f>_xlfn.XLOOKUP(FraudData[[#This Row],[location_mismatch]],Table10[Location Mismatch],Table10[Risk Points],0)</f>
        <v>0</v>
      </c>
      <c r="O9428">
        <f>_xlfn.XLOOKUP(FraudData[[#This Row],[device_trust_score]],DeviceRules[Device Min],DeviceRules[Risk Points],,-1)</f>
        <v>2</v>
      </c>
      <c r="P9428">
        <f>_xlfn.XLOOKUP(FraudData[[#This Row],[velocity_last_24h]],VelocityRules[Velocity Min],VelocityRules[Risk Points],,-1)</f>
        <v>0</v>
      </c>
      <c r="Q9428">
        <f>_xlfn.XLOOKUP(FraudData[[#This Row],[merchant_category]],MerchantRules[Merchant Category],MerchantRules[Risk Points],0)</f>
        <v>0</v>
      </c>
      <c r="R9428">
        <f>SUM(FraudData[[#This Row],[Amount Risk]:[Merchant Risk]])</f>
        <v>2</v>
      </c>
      <c r="S9428" t="str" cm="1">
        <f t="array" ref="S9428">_xlfn.IFS(FraudData[[#This Row],[Fraud Risk Score]]&gt;=8,"High Risk",FraudData[[#This Row],[Fraud Risk Score]]&gt;=6,"Medium Risk",TRUE,"Low Risk")</f>
        <v>Low Risk</v>
      </c>
    </row>
    <row r="9429" spans="1:19">
      <c r="A9429">
        <v>9428</v>
      </c>
      <c r="B9429">
        <v>334.66</v>
      </c>
      <c r="C9429">
        <v>16</v>
      </c>
      <c r="D9429" t="s">
        <v>46</v>
      </c>
      <c r="E9429">
        <v>0</v>
      </c>
      <c r="F9429">
        <v>0</v>
      </c>
      <c r="G9429">
        <v>62</v>
      </c>
      <c r="H9429">
        <v>1</v>
      </c>
      <c r="I9429">
        <v>33</v>
      </c>
      <c r="J9429">
        <v>0</v>
      </c>
      <c r="K9429">
        <f>_xlfn.XLOOKUP(FraudData[[#This Row],[amount]],AmountRules[Amount Min],AmountRules[Risk Points],,-1)</f>
        <v>0</v>
      </c>
      <c r="L9429">
        <f>_xlfn.XLOOKUP(FraudData[[#This Row],[transaction_hour]],TimeRules[Hour Min],TimeRules[Risk Points],,-1)</f>
        <v>0</v>
      </c>
      <c r="M9429">
        <f>_xlfn.XLOOKUP(FraudData[[#This Row],[foreign_transaction]],ForeignRules[Foreign Transaction],ForeignRules[Risk Points],0)</f>
        <v>0</v>
      </c>
      <c r="N9429">
        <f>_xlfn.XLOOKUP(FraudData[[#This Row],[location_mismatch]],Table10[Location Mismatch],Table10[Risk Points],0)</f>
        <v>0</v>
      </c>
      <c r="O9429">
        <f>_xlfn.XLOOKUP(FraudData[[#This Row],[device_trust_score]],DeviceRules[Device Min],DeviceRules[Risk Points],,-1)</f>
        <v>1</v>
      </c>
      <c r="P9429">
        <f>_xlfn.XLOOKUP(FraudData[[#This Row],[velocity_last_24h]],VelocityRules[Velocity Min],VelocityRules[Risk Points],,-1)</f>
        <v>0</v>
      </c>
      <c r="Q9429">
        <f>_xlfn.XLOOKUP(FraudData[[#This Row],[merchant_category]],MerchantRules[Merchant Category],MerchantRules[Risk Points],0)</f>
        <v>0</v>
      </c>
      <c r="R9429">
        <f>SUM(FraudData[[#This Row],[Amount Risk]:[Merchant Risk]])</f>
        <v>1</v>
      </c>
      <c r="S9429" t="str" cm="1">
        <f t="array" ref="S9429">_xlfn.IFS(FraudData[[#This Row],[Fraud Risk Score]]&gt;=8,"High Risk",FraudData[[#This Row],[Fraud Risk Score]]&gt;=6,"Medium Risk",TRUE,"Low Risk")</f>
        <v>Low Risk</v>
      </c>
    </row>
    <row r="9430" spans="1:19">
      <c r="A9430">
        <v>9429</v>
      </c>
      <c r="B9430">
        <v>101.94</v>
      </c>
      <c r="C9430">
        <v>16</v>
      </c>
      <c r="D9430" t="s">
        <v>48</v>
      </c>
      <c r="E9430">
        <v>0</v>
      </c>
      <c r="F9430">
        <v>0</v>
      </c>
      <c r="G9430">
        <v>60</v>
      </c>
      <c r="H9430">
        <v>2</v>
      </c>
      <c r="I9430">
        <v>63</v>
      </c>
      <c r="J9430">
        <v>0</v>
      </c>
      <c r="K9430">
        <f>_xlfn.XLOOKUP(FraudData[[#This Row],[amount]],AmountRules[Amount Min],AmountRules[Risk Points],,-1)</f>
        <v>0</v>
      </c>
      <c r="L9430">
        <f>_xlfn.XLOOKUP(FraudData[[#This Row],[transaction_hour]],TimeRules[Hour Min],TimeRules[Risk Points],,-1)</f>
        <v>0</v>
      </c>
      <c r="M9430">
        <f>_xlfn.XLOOKUP(FraudData[[#This Row],[foreign_transaction]],ForeignRules[Foreign Transaction],ForeignRules[Risk Points],0)</f>
        <v>0</v>
      </c>
      <c r="N9430">
        <f>_xlfn.XLOOKUP(FraudData[[#This Row],[location_mismatch]],Table10[Location Mismatch],Table10[Risk Points],0)</f>
        <v>0</v>
      </c>
      <c r="O9430">
        <f>_xlfn.XLOOKUP(FraudData[[#This Row],[device_trust_score]],DeviceRules[Device Min],DeviceRules[Risk Points],,-1)</f>
        <v>1</v>
      </c>
      <c r="P9430">
        <f>_xlfn.XLOOKUP(FraudData[[#This Row],[velocity_last_24h]],VelocityRules[Velocity Min],VelocityRules[Risk Points],,-1)</f>
        <v>0</v>
      </c>
      <c r="Q9430">
        <f>_xlfn.XLOOKUP(FraudData[[#This Row],[merchant_category]],MerchantRules[Merchant Category],MerchantRules[Risk Points],0)</f>
        <v>0</v>
      </c>
      <c r="R9430">
        <f>SUM(FraudData[[#This Row],[Amount Risk]:[Merchant Risk]])</f>
        <v>1</v>
      </c>
      <c r="S9430" t="str" cm="1">
        <f t="array" ref="S9430">_xlfn.IFS(FraudData[[#This Row],[Fraud Risk Score]]&gt;=8,"High Risk",FraudData[[#This Row],[Fraud Risk Score]]&gt;=6,"Medium Risk",TRUE,"Low Risk")</f>
        <v>Low Risk</v>
      </c>
    </row>
    <row r="9431" spans="1:19">
      <c r="A9431">
        <v>9430</v>
      </c>
      <c r="B9431">
        <v>317.55</v>
      </c>
      <c r="C9431">
        <v>23</v>
      </c>
      <c r="D9431" t="s">
        <v>48</v>
      </c>
      <c r="E9431">
        <v>0</v>
      </c>
      <c r="F9431">
        <v>0</v>
      </c>
      <c r="G9431">
        <v>61</v>
      </c>
      <c r="H9431">
        <v>2</v>
      </c>
      <c r="I9431">
        <v>21</v>
      </c>
      <c r="J9431">
        <v>0</v>
      </c>
      <c r="K9431">
        <f>_xlfn.XLOOKUP(FraudData[[#This Row],[amount]],AmountRules[Amount Min],AmountRules[Risk Points],,-1)</f>
        <v>0</v>
      </c>
      <c r="L9431">
        <f>_xlfn.XLOOKUP(FraudData[[#This Row],[transaction_hour]],TimeRules[Hour Min],TimeRules[Risk Points],,-1)</f>
        <v>1</v>
      </c>
      <c r="M9431">
        <f>_xlfn.XLOOKUP(FraudData[[#This Row],[foreign_transaction]],ForeignRules[Foreign Transaction],ForeignRules[Risk Points],0)</f>
        <v>0</v>
      </c>
      <c r="N9431">
        <f>_xlfn.XLOOKUP(FraudData[[#This Row],[location_mismatch]],Table10[Location Mismatch],Table10[Risk Points],0)</f>
        <v>0</v>
      </c>
      <c r="O9431">
        <f>_xlfn.XLOOKUP(FraudData[[#This Row],[device_trust_score]],DeviceRules[Device Min],DeviceRules[Risk Points],,-1)</f>
        <v>1</v>
      </c>
      <c r="P9431">
        <f>_xlfn.XLOOKUP(FraudData[[#This Row],[velocity_last_24h]],VelocityRules[Velocity Min],VelocityRules[Risk Points],,-1)</f>
        <v>0</v>
      </c>
      <c r="Q9431">
        <f>_xlfn.XLOOKUP(FraudData[[#This Row],[merchant_category]],MerchantRules[Merchant Category],MerchantRules[Risk Points],0)</f>
        <v>0</v>
      </c>
      <c r="R9431">
        <f>SUM(FraudData[[#This Row],[Amount Risk]:[Merchant Risk]])</f>
        <v>2</v>
      </c>
      <c r="S9431" t="str" cm="1">
        <f t="array" ref="S9431">_xlfn.IFS(FraudData[[#This Row],[Fraud Risk Score]]&gt;=8,"High Risk",FraudData[[#This Row],[Fraud Risk Score]]&gt;=6,"Medium Risk",TRUE,"Low Risk")</f>
        <v>Low Risk</v>
      </c>
    </row>
    <row r="9432" spans="1:19">
      <c r="A9432">
        <v>9431</v>
      </c>
      <c r="B9432">
        <v>311.58</v>
      </c>
      <c r="C9432">
        <v>21</v>
      </c>
      <c r="D9432" t="s">
        <v>50</v>
      </c>
      <c r="E9432">
        <v>1</v>
      </c>
      <c r="F9432">
        <v>0</v>
      </c>
      <c r="G9432">
        <v>66</v>
      </c>
      <c r="H9432">
        <v>0</v>
      </c>
      <c r="I9432">
        <v>60</v>
      </c>
      <c r="J9432">
        <v>0</v>
      </c>
      <c r="K9432">
        <f>_xlfn.XLOOKUP(FraudData[[#This Row],[amount]],AmountRules[Amount Min],AmountRules[Risk Points],,-1)</f>
        <v>0</v>
      </c>
      <c r="L9432">
        <f>_xlfn.XLOOKUP(FraudData[[#This Row],[transaction_hour]],TimeRules[Hour Min],TimeRules[Risk Points],,-1)</f>
        <v>0</v>
      </c>
      <c r="M9432">
        <f>_xlfn.XLOOKUP(FraudData[[#This Row],[foreign_transaction]],ForeignRules[Foreign Transaction],ForeignRules[Risk Points],0)</f>
        <v>3</v>
      </c>
      <c r="N9432">
        <f>_xlfn.XLOOKUP(FraudData[[#This Row],[location_mismatch]],Table10[Location Mismatch],Table10[Risk Points],0)</f>
        <v>0</v>
      </c>
      <c r="O9432">
        <f>_xlfn.XLOOKUP(FraudData[[#This Row],[device_trust_score]],DeviceRules[Device Min],DeviceRules[Risk Points],,-1)</f>
        <v>1</v>
      </c>
      <c r="P9432">
        <f>_xlfn.XLOOKUP(FraudData[[#This Row],[velocity_last_24h]],VelocityRules[Velocity Min],VelocityRules[Risk Points],,-1)</f>
        <v>0</v>
      </c>
      <c r="Q9432">
        <f>_xlfn.XLOOKUP(FraudData[[#This Row],[merchant_category]],MerchantRules[Merchant Category],MerchantRules[Risk Points],0)</f>
        <v>0</v>
      </c>
      <c r="R9432">
        <f>SUM(FraudData[[#This Row],[Amount Risk]:[Merchant Risk]])</f>
        <v>4</v>
      </c>
      <c r="S9432" t="str" cm="1">
        <f t="array" ref="S9432">_xlfn.IFS(FraudData[[#This Row],[Fraud Risk Score]]&gt;=8,"High Risk",FraudData[[#This Row],[Fraud Risk Score]]&gt;=6,"Medium Risk",TRUE,"Low Risk")</f>
        <v>Low Risk</v>
      </c>
    </row>
    <row r="9433" spans="1:19">
      <c r="A9433">
        <v>9432</v>
      </c>
      <c r="B9433">
        <v>37.68</v>
      </c>
      <c r="C9433">
        <v>12</v>
      </c>
      <c r="D9433" t="s">
        <v>50</v>
      </c>
      <c r="E9433">
        <v>0</v>
      </c>
      <c r="F9433">
        <v>0</v>
      </c>
      <c r="G9433">
        <v>43</v>
      </c>
      <c r="H9433">
        <v>2</v>
      </c>
      <c r="I9433">
        <v>41</v>
      </c>
      <c r="J9433">
        <v>0</v>
      </c>
      <c r="K9433">
        <f>_xlfn.XLOOKUP(FraudData[[#This Row],[amount]],AmountRules[Amount Min],AmountRules[Risk Points],,-1)</f>
        <v>0</v>
      </c>
      <c r="L9433">
        <f>_xlfn.XLOOKUP(FraudData[[#This Row],[transaction_hour]],TimeRules[Hour Min],TimeRules[Risk Points],,-1)</f>
        <v>0</v>
      </c>
      <c r="M9433">
        <f>_xlfn.XLOOKUP(FraudData[[#This Row],[foreign_transaction]],ForeignRules[Foreign Transaction],ForeignRules[Risk Points],0)</f>
        <v>0</v>
      </c>
      <c r="N9433">
        <f>_xlfn.XLOOKUP(FraudData[[#This Row],[location_mismatch]],Table10[Location Mismatch],Table10[Risk Points],0)</f>
        <v>0</v>
      </c>
      <c r="O9433">
        <f>_xlfn.XLOOKUP(FraudData[[#This Row],[device_trust_score]],DeviceRules[Device Min],DeviceRules[Risk Points],,-1)</f>
        <v>2</v>
      </c>
      <c r="P9433">
        <f>_xlfn.XLOOKUP(FraudData[[#This Row],[velocity_last_24h]],VelocityRules[Velocity Min],VelocityRules[Risk Points],,-1)</f>
        <v>0</v>
      </c>
      <c r="Q9433">
        <f>_xlfn.XLOOKUP(FraudData[[#This Row],[merchant_category]],MerchantRules[Merchant Category],MerchantRules[Risk Points],0)</f>
        <v>0</v>
      </c>
      <c r="R9433">
        <f>SUM(FraudData[[#This Row],[Amount Risk]:[Merchant Risk]])</f>
        <v>2</v>
      </c>
      <c r="S9433" t="str" cm="1">
        <f t="array" ref="S9433">_xlfn.IFS(FraudData[[#This Row],[Fraud Risk Score]]&gt;=8,"High Risk",FraudData[[#This Row],[Fraud Risk Score]]&gt;=6,"Medium Risk",TRUE,"Low Risk")</f>
        <v>Low Risk</v>
      </c>
    </row>
    <row r="9434" spans="1:19">
      <c r="A9434">
        <v>9433</v>
      </c>
      <c r="B9434">
        <v>217.4</v>
      </c>
      <c r="C9434">
        <v>16</v>
      </c>
      <c r="D9434" t="s">
        <v>49</v>
      </c>
      <c r="E9434">
        <v>0</v>
      </c>
      <c r="F9434">
        <v>0</v>
      </c>
      <c r="G9434">
        <v>61</v>
      </c>
      <c r="H9434">
        <v>3</v>
      </c>
      <c r="I9434">
        <v>44</v>
      </c>
      <c r="J9434">
        <v>0</v>
      </c>
      <c r="K9434">
        <f>_xlfn.XLOOKUP(FraudData[[#This Row],[amount]],AmountRules[Amount Min],AmountRules[Risk Points],,-1)</f>
        <v>0</v>
      </c>
      <c r="L9434">
        <f>_xlfn.XLOOKUP(FraudData[[#This Row],[transaction_hour]],TimeRules[Hour Min],TimeRules[Risk Points],,-1)</f>
        <v>0</v>
      </c>
      <c r="M9434">
        <f>_xlfn.XLOOKUP(FraudData[[#This Row],[foreign_transaction]],ForeignRules[Foreign Transaction],ForeignRules[Risk Points],0)</f>
        <v>0</v>
      </c>
      <c r="N9434">
        <f>_xlfn.XLOOKUP(FraudData[[#This Row],[location_mismatch]],Table10[Location Mismatch],Table10[Risk Points],0)</f>
        <v>0</v>
      </c>
      <c r="O9434">
        <f>_xlfn.XLOOKUP(FraudData[[#This Row],[device_trust_score]],DeviceRules[Device Min],DeviceRules[Risk Points],,-1)</f>
        <v>1</v>
      </c>
      <c r="P9434">
        <f>_xlfn.XLOOKUP(FraudData[[#This Row],[velocity_last_24h]],VelocityRules[Velocity Min],VelocityRules[Risk Points],,-1)</f>
        <v>0</v>
      </c>
      <c r="Q9434">
        <f>_xlfn.XLOOKUP(FraudData[[#This Row],[merchant_category]],MerchantRules[Merchant Category],MerchantRules[Risk Points],0)</f>
        <v>1</v>
      </c>
      <c r="R9434">
        <f>SUM(FraudData[[#This Row],[Amount Risk]:[Merchant Risk]])</f>
        <v>2</v>
      </c>
      <c r="S9434" t="str" cm="1">
        <f t="array" ref="S9434">_xlfn.IFS(FraudData[[#This Row],[Fraud Risk Score]]&gt;=8,"High Risk",FraudData[[#This Row],[Fraud Risk Score]]&gt;=6,"Medium Risk",TRUE,"Low Risk")</f>
        <v>Low Risk</v>
      </c>
    </row>
    <row r="9435" spans="1:19">
      <c r="A9435">
        <v>9434</v>
      </c>
      <c r="B9435">
        <v>61.81</v>
      </c>
      <c r="C9435">
        <v>13</v>
      </c>
      <c r="D9435" t="s">
        <v>49</v>
      </c>
      <c r="E9435">
        <v>0</v>
      </c>
      <c r="F9435">
        <v>0</v>
      </c>
      <c r="G9435">
        <v>89</v>
      </c>
      <c r="H9435">
        <v>1</v>
      </c>
      <c r="I9435">
        <v>52</v>
      </c>
      <c r="J9435">
        <v>0</v>
      </c>
      <c r="K9435">
        <f>_xlfn.XLOOKUP(FraudData[[#This Row],[amount]],AmountRules[Amount Min],AmountRules[Risk Points],,-1)</f>
        <v>0</v>
      </c>
      <c r="L9435">
        <f>_xlfn.XLOOKUP(FraudData[[#This Row],[transaction_hour]],TimeRules[Hour Min],TimeRules[Risk Points],,-1)</f>
        <v>0</v>
      </c>
      <c r="M9435">
        <f>_xlfn.XLOOKUP(FraudData[[#This Row],[foreign_transaction]],ForeignRules[Foreign Transaction],ForeignRules[Risk Points],0)</f>
        <v>0</v>
      </c>
      <c r="N9435">
        <f>_xlfn.XLOOKUP(FraudData[[#This Row],[location_mismatch]],Table10[Location Mismatch],Table10[Risk Points],0)</f>
        <v>0</v>
      </c>
      <c r="O9435">
        <f>_xlfn.XLOOKUP(FraudData[[#This Row],[device_trust_score]],DeviceRules[Device Min],DeviceRules[Risk Points],,-1)</f>
        <v>0</v>
      </c>
      <c r="P9435">
        <f>_xlfn.XLOOKUP(FraudData[[#This Row],[velocity_last_24h]],VelocityRules[Velocity Min],VelocityRules[Risk Points],,-1)</f>
        <v>0</v>
      </c>
      <c r="Q9435">
        <f>_xlfn.XLOOKUP(FraudData[[#This Row],[merchant_category]],MerchantRules[Merchant Category],MerchantRules[Risk Points],0)</f>
        <v>1</v>
      </c>
      <c r="R9435">
        <f>SUM(FraudData[[#This Row],[Amount Risk]:[Merchant Risk]])</f>
        <v>1</v>
      </c>
      <c r="S9435" t="str" cm="1">
        <f t="array" ref="S9435">_xlfn.IFS(FraudData[[#This Row],[Fraud Risk Score]]&gt;=8,"High Risk",FraudData[[#This Row],[Fraud Risk Score]]&gt;=6,"Medium Risk",TRUE,"Low Risk")</f>
        <v>Low Risk</v>
      </c>
    </row>
    <row r="9436" spans="1:19">
      <c r="A9436">
        <v>9435</v>
      </c>
      <c r="B9436">
        <v>63.56</v>
      </c>
      <c r="C9436">
        <v>1</v>
      </c>
      <c r="D9436" t="s">
        <v>48</v>
      </c>
      <c r="E9436">
        <v>0</v>
      </c>
      <c r="F9436">
        <v>0</v>
      </c>
      <c r="G9436">
        <v>63</v>
      </c>
      <c r="H9436">
        <v>3</v>
      </c>
      <c r="I9436">
        <v>68</v>
      </c>
      <c r="J9436">
        <v>0</v>
      </c>
      <c r="K9436">
        <f>_xlfn.XLOOKUP(FraudData[[#This Row],[amount]],AmountRules[Amount Min],AmountRules[Risk Points],,-1)</f>
        <v>0</v>
      </c>
      <c r="L9436">
        <f>_xlfn.XLOOKUP(FraudData[[#This Row],[transaction_hour]],TimeRules[Hour Min],TimeRules[Risk Points],,-1)</f>
        <v>3</v>
      </c>
      <c r="M9436">
        <f>_xlfn.XLOOKUP(FraudData[[#This Row],[foreign_transaction]],ForeignRules[Foreign Transaction],ForeignRules[Risk Points],0)</f>
        <v>0</v>
      </c>
      <c r="N9436">
        <f>_xlfn.XLOOKUP(FraudData[[#This Row],[location_mismatch]],Table10[Location Mismatch],Table10[Risk Points],0)</f>
        <v>0</v>
      </c>
      <c r="O9436">
        <f>_xlfn.XLOOKUP(FraudData[[#This Row],[device_trust_score]],DeviceRules[Device Min],DeviceRules[Risk Points],,-1)</f>
        <v>1</v>
      </c>
      <c r="P9436">
        <f>_xlfn.XLOOKUP(FraudData[[#This Row],[velocity_last_24h]],VelocityRules[Velocity Min],VelocityRules[Risk Points],,-1)</f>
        <v>0</v>
      </c>
      <c r="Q9436">
        <f>_xlfn.XLOOKUP(FraudData[[#This Row],[merchant_category]],MerchantRules[Merchant Category],MerchantRules[Risk Points],0)</f>
        <v>0</v>
      </c>
      <c r="R9436">
        <f>SUM(FraudData[[#This Row],[Amount Risk]:[Merchant Risk]])</f>
        <v>4</v>
      </c>
      <c r="S9436" t="str" cm="1">
        <f t="array" ref="S9436">_xlfn.IFS(FraudData[[#This Row],[Fraud Risk Score]]&gt;=8,"High Risk",FraudData[[#This Row],[Fraud Risk Score]]&gt;=6,"Medium Risk",TRUE,"Low Risk")</f>
        <v>Low Risk</v>
      </c>
    </row>
    <row r="9437" spans="1:19">
      <c r="A9437">
        <v>9436</v>
      </c>
      <c r="B9437">
        <v>63.26</v>
      </c>
      <c r="C9437">
        <v>18</v>
      </c>
      <c r="D9437" t="s">
        <v>47</v>
      </c>
      <c r="E9437">
        <v>0</v>
      </c>
      <c r="F9437">
        <v>0</v>
      </c>
      <c r="G9437">
        <v>50</v>
      </c>
      <c r="H9437">
        <v>1</v>
      </c>
      <c r="I9437">
        <v>51</v>
      </c>
      <c r="J9437">
        <v>0</v>
      </c>
      <c r="K9437">
        <f>_xlfn.XLOOKUP(FraudData[[#This Row],[amount]],AmountRules[Amount Min],AmountRules[Risk Points],,-1)</f>
        <v>0</v>
      </c>
      <c r="L9437">
        <f>_xlfn.XLOOKUP(FraudData[[#This Row],[transaction_hour]],TimeRules[Hour Min],TimeRules[Risk Points],,-1)</f>
        <v>0</v>
      </c>
      <c r="M9437">
        <f>_xlfn.XLOOKUP(FraudData[[#This Row],[foreign_transaction]],ForeignRules[Foreign Transaction],ForeignRules[Risk Points],0)</f>
        <v>0</v>
      </c>
      <c r="N9437">
        <f>_xlfn.XLOOKUP(FraudData[[#This Row],[location_mismatch]],Table10[Location Mismatch],Table10[Risk Points],0)</f>
        <v>0</v>
      </c>
      <c r="O9437">
        <f>_xlfn.XLOOKUP(FraudData[[#This Row],[device_trust_score]],DeviceRules[Device Min],DeviceRules[Risk Points],,-1)</f>
        <v>1</v>
      </c>
      <c r="P9437">
        <f>_xlfn.XLOOKUP(FraudData[[#This Row],[velocity_last_24h]],VelocityRules[Velocity Min],VelocityRules[Risk Points],,-1)</f>
        <v>0</v>
      </c>
      <c r="Q9437">
        <f>_xlfn.XLOOKUP(FraudData[[#This Row],[merchant_category]],MerchantRules[Merchant Category],MerchantRules[Risk Points],0)</f>
        <v>0</v>
      </c>
      <c r="R9437">
        <f>SUM(FraudData[[#This Row],[Amount Risk]:[Merchant Risk]])</f>
        <v>1</v>
      </c>
      <c r="S9437" t="str" cm="1">
        <f t="array" ref="S9437">_xlfn.IFS(FraudData[[#This Row],[Fraud Risk Score]]&gt;=8,"High Risk",FraudData[[#This Row],[Fraud Risk Score]]&gt;=6,"Medium Risk",TRUE,"Low Risk")</f>
        <v>Low Risk</v>
      </c>
    </row>
    <row r="9438" spans="1:19">
      <c r="A9438">
        <v>9437</v>
      </c>
      <c r="B9438">
        <v>232.75</v>
      </c>
      <c r="C9438">
        <v>2</v>
      </c>
      <c r="D9438" t="s">
        <v>46</v>
      </c>
      <c r="E9438">
        <v>0</v>
      </c>
      <c r="F9438">
        <v>0</v>
      </c>
      <c r="G9438">
        <v>66</v>
      </c>
      <c r="H9438">
        <v>2</v>
      </c>
      <c r="I9438">
        <v>38</v>
      </c>
      <c r="J9438">
        <v>0</v>
      </c>
      <c r="K9438">
        <f>_xlfn.XLOOKUP(FraudData[[#This Row],[amount]],AmountRules[Amount Min],AmountRules[Risk Points],,-1)</f>
        <v>0</v>
      </c>
      <c r="L9438">
        <f>_xlfn.XLOOKUP(FraudData[[#This Row],[transaction_hour]],TimeRules[Hour Min],TimeRules[Risk Points],,-1)</f>
        <v>3</v>
      </c>
      <c r="M9438">
        <f>_xlfn.XLOOKUP(FraudData[[#This Row],[foreign_transaction]],ForeignRules[Foreign Transaction],ForeignRules[Risk Points],0)</f>
        <v>0</v>
      </c>
      <c r="N9438">
        <f>_xlfn.XLOOKUP(FraudData[[#This Row],[location_mismatch]],Table10[Location Mismatch],Table10[Risk Points],0)</f>
        <v>0</v>
      </c>
      <c r="O9438">
        <f>_xlfn.XLOOKUP(FraudData[[#This Row],[device_trust_score]],DeviceRules[Device Min],DeviceRules[Risk Points],,-1)</f>
        <v>1</v>
      </c>
      <c r="P9438">
        <f>_xlfn.XLOOKUP(FraudData[[#This Row],[velocity_last_24h]],VelocityRules[Velocity Min],VelocityRules[Risk Points],,-1)</f>
        <v>0</v>
      </c>
      <c r="Q9438">
        <f>_xlfn.XLOOKUP(FraudData[[#This Row],[merchant_category]],MerchantRules[Merchant Category],MerchantRules[Risk Points],0)</f>
        <v>0</v>
      </c>
      <c r="R9438">
        <f>SUM(FraudData[[#This Row],[Amount Risk]:[Merchant Risk]])</f>
        <v>4</v>
      </c>
      <c r="S9438" t="str" cm="1">
        <f t="array" ref="S9438">_xlfn.IFS(FraudData[[#This Row],[Fraud Risk Score]]&gt;=8,"High Risk",FraudData[[#This Row],[Fraud Risk Score]]&gt;=6,"Medium Risk",TRUE,"Low Risk")</f>
        <v>Low Risk</v>
      </c>
    </row>
    <row r="9439" spans="1:19">
      <c r="A9439">
        <v>9438</v>
      </c>
      <c r="B9439">
        <v>47</v>
      </c>
      <c r="C9439">
        <v>1</v>
      </c>
      <c r="D9439" t="s">
        <v>50</v>
      </c>
      <c r="E9439">
        <v>1</v>
      </c>
      <c r="F9439">
        <v>0</v>
      </c>
      <c r="G9439">
        <v>86</v>
      </c>
      <c r="H9439">
        <v>3</v>
      </c>
      <c r="I9439">
        <v>62</v>
      </c>
      <c r="J9439">
        <v>0</v>
      </c>
      <c r="K9439">
        <f>_xlfn.XLOOKUP(FraudData[[#This Row],[amount]],AmountRules[Amount Min],AmountRules[Risk Points],,-1)</f>
        <v>0</v>
      </c>
      <c r="L9439">
        <f>_xlfn.XLOOKUP(FraudData[[#This Row],[transaction_hour]],TimeRules[Hour Min],TimeRules[Risk Points],,-1)</f>
        <v>3</v>
      </c>
      <c r="M9439">
        <f>_xlfn.XLOOKUP(FraudData[[#This Row],[foreign_transaction]],ForeignRules[Foreign Transaction],ForeignRules[Risk Points],0)</f>
        <v>3</v>
      </c>
      <c r="N9439">
        <f>_xlfn.XLOOKUP(FraudData[[#This Row],[location_mismatch]],Table10[Location Mismatch],Table10[Risk Points],0)</f>
        <v>0</v>
      </c>
      <c r="O9439">
        <f>_xlfn.XLOOKUP(FraudData[[#This Row],[device_trust_score]],DeviceRules[Device Min],DeviceRules[Risk Points],,-1)</f>
        <v>0</v>
      </c>
      <c r="P9439">
        <f>_xlfn.XLOOKUP(FraudData[[#This Row],[velocity_last_24h]],VelocityRules[Velocity Min],VelocityRules[Risk Points],,-1)</f>
        <v>0</v>
      </c>
      <c r="Q9439">
        <f>_xlfn.XLOOKUP(FraudData[[#This Row],[merchant_category]],MerchantRules[Merchant Category],MerchantRules[Risk Points],0)</f>
        <v>0</v>
      </c>
      <c r="R9439">
        <f>SUM(FraudData[[#This Row],[Amount Risk]:[Merchant Risk]])</f>
        <v>6</v>
      </c>
      <c r="S9439" t="str" cm="1">
        <f t="array" ref="S9439">_xlfn.IFS(FraudData[[#This Row],[Fraud Risk Score]]&gt;=8,"High Risk",FraudData[[#This Row],[Fraud Risk Score]]&gt;=6,"Medium Risk",TRUE,"Low Risk")</f>
        <v>Medium Risk</v>
      </c>
    </row>
    <row r="9440" spans="1:19">
      <c r="A9440">
        <v>9439</v>
      </c>
      <c r="B9440">
        <v>0.16</v>
      </c>
      <c r="C9440">
        <v>1</v>
      </c>
      <c r="D9440" t="s">
        <v>49</v>
      </c>
      <c r="E9440">
        <v>0</v>
      </c>
      <c r="F9440">
        <v>0</v>
      </c>
      <c r="G9440">
        <v>77</v>
      </c>
      <c r="H9440">
        <v>2</v>
      </c>
      <c r="I9440">
        <v>30</v>
      </c>
      <c r="J9440">
        <v>0</v>
      </c>
      <c r="K9440">
        <f>_xlfn.XLOOKUP(FraudData[[#This Row],[amount]],AmountRules[Amount Min],AmountRules[Risk Points],,-1)</f>
        <v>0</v>
      </c>
      <c r="L9440">
        <f>_xlfn.XLOOKUP(FraudData[[#This Row],[transaction_hour]],TimeRules[Hour Min],TimeRules[Risk Points],,-1)</f>
        <v>3</v>
      </c>
      <c r="M9440">
        <f>_xlfn.XLOOKUP(FraudData[[#This Row],[foreign_transaction]],ForeignRules[Foreign Transaction],ForeignRules[Risk Points],0)</f>
        <v>0</v>
      </c>
      <c r="N9440">
        <f>_xlfn.XLOOKUP(FraudData[[#This Row],[location_mismatch]],Table10[Location Mismatch],Table10[Risk Points],0)</f>
        <v>0</v>
      </c>
      <c r="O9440">
        <f>_xlfn.XLOOKUP(FraudData[[#This Row],[device_trust_score]],DeviceRules[Device Min],DeviceRules[Risk Points],,-1)</f>
        <v>0</v>
      </c>
      <c r="P9440">
        <f>_xlfn.XLOOKUP(FraudData[[#This Row],[velocity_last_24h]],VelocityRules[Velocity Min],VelocityRules[Risk Points],,-1)</f>
        <v>0</v>
      </c>
      <c r="Q9440">
        <f>_xlfn.XLOOKUP(FraudData[[#This Row],[merchant_category]],MerchantRules[Merchant Category],MerchantRules[Risk Points],0)</f>
        <v>1</v>
      </c>
      <c r="R9440">
        <f>SUM(FraudData[[#This Row],[Amount Risk]:[Merchant Risk]])</f>
        <v>4</v>
      </c>
      <c r="S9440" t="str" cm="1">
        <f t="array" ref="S9440">_xlfn.IFS(FraudData[[#This Row],[Fraud Risk Score]]&gt;=8,"High Risk",FraudData[[#This Row],[Fraud Risk Score]]&gt;=6,"Medium Risk",TRUE,"Low Risk")</f>
        <v>Low Risk</v>
      </c>
    </row>
    <row r="9441" spans="1:19">
      <c r="A9441">
        <v>9440</v>
      </c>
      <c r="B9441">
        <v>226.1</v>
      </c>
      <c r="C9441">
        <v>21</v>
      </c>
      <c r="D9441" t="s">
        <v>46</v>
      </c>
      <c r="E9441">
        <v>0</v>
      </c>
      <c r="F9441">
        <v>0</v>
      </c>
      <c r="G9441">
        <v>91</v>
      </c>
      <c r="H9441">
        <v>2</v>
      </c>
      <c r="I9441">
        <v>26</v>
      </c>
      <c r="J9441">
        <v>0</v>
      </c>
      <c r="K9441">
        <f>_xlfn.XLOOKUP(FraudData[[#This Row],[amount]],AmountRules[Amount Min],AmountRules[Risk Points],,-1)</f>
        <v>0</v>
      </c>
      <c r="L9441">
        <f>_xlfn.XLOOKUP(FraudData[[#This Row],[transaction_hour]],TimeRules[Hour Min],TimeRules[Risk Points],,-1)</f>
        <v>0</v>
      </c>
      <c r="M9441">
        <f>_xlfn.XLOOKUP(FraudData[[#This Row],[foreign_transaction]],ForeignRules[Foreign Transaction],ForeignRules[Risk Points],0)</f>
        <v>0</v>
      </c>
      <c r="N9441">
        <f>_xlfn.XLOOKUP(FraudData[[#This Row],[location_mismatch]],Table10[Location Mismatch],Table10[Risk Points],0)</f>
        <v>0</v>
      </c>
      <c r="O9441">
        <f>_xlfn.XLOOKUP(FraudData[[#This Row],[device_trust_score]],DeviceRules[Device Min],DeviceRules[Risk Points],,-1)</f>
        <v>0</v>
      </c>
      <c r="P9441">
        <f>_xlfn.XLOOKUP(FraudData[[#This Row],[velocity_last_24h]],VelocityRules[Velocity Min],VelocityRules[Risk Points],,-1)</f>
        <v>0</v>
      </c>
      <c r="Q9441">
        <f>_xlfn.XLOOKUP(FraudData[[#This Row],[merchant_category]],MerchantRules[Merchant Category],MerchantRules[Risk Points],0)</f>
        <v>0</v>
      </c>
      <c r="R9441">
        <f>SUM(FraudData[[#This Row],[Amount Risk]:[Merchant Risk]])</f>
        <v>0</v>
      </c>
      <c r="S9441" t="str" cm="1">
        <f t="array" ref="S9441">_xlfn.IFS(FraudData[[#This Row],[Fraud Risk Score]]&gt;=8,"High Risk",FraudData[[#This Row],[Fraud Risk Score]]&gt;=6,"Medium Risk",TRUE,"Low Risk")</f>
        <v>Low Risk</v>
      </c>
    </row>
    <row r="9442" spans="1:19">
      <c r="A9442">
        <v>9441</v>
      </c>
      <c r="B9442">
        <v>33.799999999999997</v>
      </c>
      <c r="C9442">
        <v>6</v>
      </c>
      <c r="D9442" t="s">
        <v>48</v>
      </c>
      <c r="E9442">
        <v>0</v>
      </c>
      <c r="F9442">
        <v>0</v>
      </c>
      <c r="G9442">
        <v>74</v>
      </c>
      <c r="H9442">
        <v>3</v>
      </c>
      <c r="I9442">
        <v>24</v>
      </c>
      <c r="J9442">
        <v>0</v>
      </c>
      <c r="K9442">
        <f>_xlfn.XLOOKUP(FraudData[[#This Row],[amount]],AmountRules[Amount Min],AmountRules[Risk Points],,-1)</f>
        <v>0</v>
      </c>
      <c r="L9442">
        <f>_xlfn.XLOOKUP(FraudData[[#This Row],[transaction_hour]],TimeRules[Hour Min],TimeRules[Risk Points],,-1)</f>
        <v>0</v>
      </c>
      <c r="M9442">
        <f>_xlfn.XLOOKUP(FraudData[[#This Row],[foreign_transaction]],ForeignRules[Foreign Transaction],ForeignRules[Risk Points],0)</f>
        <v>0</v>
      </c>
      <c r="N9442">
        <f>_xlfn.XLOOKUP(FraudData[[#This Row],[location_mismatch]],Table10[Location Mismatch],Table10[Risk Points],0)</f>
        <v>0</v>
      </c>
      <c r="O9442">
        <f>_xlfn.XLOOKUP(FraudData[[#This Row],[device_trust_score]],DeviceRules[Device Min],DeviceRules[Risk Points],,-1)</f>
        <v>0</v>
      </c>
      <c r="P9442">
        <f>_xlfn.XLOOKUP(FraudData[[#This Row],[velocity_last_24h]],VelocityRules[Velocity Min],VelocityRules[Risk Points],,-1)</f>
        <v>0</v>
      </c>
      <c r="Q9442">
        <f>_xlfn.XLOOKUP(FraudData[[#This Row],[merchant_category]],MerchantRules[Merchant Category],MerchantRules[Risk Points],0)</f>
        <v>0</v>
      </c>
      <c r="R9442">
        <f>SUM(FraudData[[#This Row],[Amount Risk]:[Merchant Risk]])</f>
        <v>0</v>
      </c>
      <c r="S9442" t="str" cm="1">
        <f t="array" ref="S9442">_xlfn.IFS(FraudData[[#This Row],[Fraud Risk Score]]&gt;=8,"High Risk",FraudData[[#This Row],[Fraud Risk Score]]&gt;=6,"Medium Risk",TRUE,"Low Risk")</f>
        <v>Low Risk</v>
      </c>
    </row>
    <row r="9443" spans="1:19">
      <c r="A9443">
        <v>9442</v>
      </c>
      <c r="B9443">
        <v>19.86</v>
      </c>
      <c r="C9443">
        <v>3</v>
      </c>
      <c r="D9443" t="s">
        <v>50</v>
      </c>
      <c r="E9443">
        <v>0</v>
      </c>
      <c r="F9443">
        <v>0</v>
      </c>
      <c r="G9443">
        <v>93</v>
      </c>
      <c r="H9443">
        <v>2</v>
      </c>
      <c r="I9443">
        <v>61</v>
      </c>
      <c r="J9443">
        <v>0</v>
      </c>
      <c r="K9443">
        <f>_xlfn.XLOOKUP(FraudData[[#This Row],[amount]],AmountRules[Amount Min],AmountRules[Risk Points],,-1)</f>
        <v>0</v>
      </c>
      <c r="L9443">
        <f>_xlfn.XLOOKUP(FraudData[[#This Row],[transaction_hour]],TimeRules[Hour Min],TimeRules[Risk Points],,-1)</f>
        <v>3</v>
      </c>
      <c r="M9443">
        <f>_xlfn.XLOOKUP(FraudData[[#This Row],[foreign_transaction]],ForeignRules[Foreign Transaction],ForeignRules[Risk Points],0)</f>
        <v>0</v>
      </c>
      <c r="N9443">
        <f>_xlfn.XLOOKUP(FraudData[[#This Row],[location_mismatch]],Table10[Location Mismatch],Table10[Risk Points],0)</f>
        <v>0</v>
      </c>
      <c r="O9443">
        <f>_xlfn.XLOOKUP(FraudData[[#This Row],[device_trust_score]],DeviceRules[Device Min],DeviceRules[Risk Points],,-1)</f>
        <v>0</v>
      </c>
      <c r="P9443">
        <f>_xlfn.XLOOKUP(FraudData[[#This Row],[velocity_last_24h]],VelocityRules[Velocity Min],VelocityRules[Risk Points],,-1)</f>
        <v>0</v>
      </c>
      <c r="Q9443">
        <f>_xlfn.XLOOKUP(FraudData[[#This Row],[merchant_category]],MerchantRules[Merchant Category],MerchantRules[Risk Points],0)</f>
        <v>0</v>
      </c>
      <c r="R9443">
        <f>SUM(FraudData[[#This Row],[Amount Risk]:[Merchant Risk]])</f>
        <v>3</v>
      </c>
      <c r="S9443" t="str" cm="1">
        <f t="array" ref="S9443">_xlfn.IFS(FraudData[[#This Row],[Fraud Risk Score]]&gt;=8,"High Risk",FraudData[[#This Row],[Fraud Risk Score]]&gt;=6,"Medium Risk",TRUE,"Low Risk")</f>
        <v>Low Risk</v>
      </c>
    </row>
    <row r="9444" spans="1:19">
      <c r="A9444">
        <v>9443</v>
      </c>
      <c r="B9444">
        <v>48.81</v>
      </c>
      <c r="C9444">
        <v>16</v>
      </c>
      <c r="D9444" t="s">
        <v>50</v>
      </c>
      <c r="E9444">
        <v>0</v>
      </c>
      <c r="F9444">
        <v>0</v>
      </c>
      <c r="G9444">
        <v>53</v>
      </c>
      <c r="H9444">
        <v>4</v>
      </c>
      <c r="I9444">
        <v>46</v>
      </c>
      <c r="J9444">
        <v>0</v>
      </c>
      <c r="K9444">
        <f>_xlfn.XLOOKUP(FraudData[[#This Row],[amount]],AmountRules[Amount Min],AmountRules[Risk Points],,-1)</f>
        <v>0</v>
      </c>
      <c r="L9444">
        <f>_xlfn.XLOOKUP(FraudData[[#This Row],[transaction_hour]],TimeRules[Hour Min],TimeRules[Risk Points],,-1)</f>
        <v>0</v>
      </c>
      <c r="M9444">
        <f>_xlfn.XLOOKUP(FraudData[[#This Row],[foreign_transaction]],ForeignRules[Foreign Transaction],ForeignRules[Risk Points],0)</f>
        <v>0</v>
      </c>
      <c r="N9444">
        <f>_xlfn.XLOOKUP(FraudData[[#This Row],[location_mismatch]],Table10[Location Mismatch],Table10[Risk Points],0)</f>
        <v>0</v>
      </c>
      <c r="O9444">
        <f>_xlfn.XLOOKUP(FraudData[[#This Row],[device_trust_score]],DeviceRules[Device Min],DeviceRules[Risk Points],,-1)</f>
        <v>1</v>
      </c>
      <c r="P9444">
        <f>_xlfn.XLOOKUP(FraudData[[#This Row],[velocity_last_24h]],VelocityRules[Velocity Min],VelocityRules[Risk Points],,-1)</f>
        <v>0</v>
      </c>
      <c r="Q9444">
        <f>_xlfn.XLOOKUP(FraudData[[#This Row],[merchant_category]],MerchantRules[Merchant Category],MerchantRules[Risk Points],0)</f>
        <v>0</v>
      </c>
      <c r="R9444">
        <f>SUM(FraudData[[#This Row],[Amount Risk]:[Merchant Risk]])</f>
        <v>1</v>
      </c>
      <c r="S9444" t="str" cm="1">
        <f t="array" ref="S9444">_xlfn.IFS(FraudData[[#This Row],[Fraud Risk Score]]&gt;=8,"High Risk",FraudData[[#This Row],[Fraud Risk Score]]&gt;=6,"Medium Risk",TRUE,"Low Risk")</f>
        <v>Low Risk</v>
      </c>
    </row>
    <row r="9445" spans="1:19">
      <c r="A9445">
        <v>9444</v>
      </c>
      <c r="B9445">
        <v>86.02</v>
      </c>
      <c r="C9445">
        <v>5</v>
      </c>
      <c r="D9445" t="s">
        <v>49</v>
      </c>
      <c r="E9445">
        <v>0</v>
      </c>
      <c r="F9445">
        <v>0</v>
      </c>
      <c r="G9445">
        <v>26</v>
      </c>
      <c r="H9445">
        <v>3</v>
      </c>
      <c r="I9445">
        <v>40</v>
      </c>
      <c r="J9445">
        <v>0</v>
      </c>
      <c r="K9445">
        <f>_xlfn.XLOOKUP(FraudData[[#This Row],[amount]],AmountRules[Amount Min],AmountRules[Risk Points],,-1)</f>
        <v>0</v>
      </c>
      <c r="L9445">
        <f>_xlfn.XLOOKUP(FraudData[[#This Row],[transaction_hour]],TimeRules[Hour Min],TimeRules[Risk Points],,-1)</f>
        <v>0</v>
      </c>
      <c r="M9445">
        <f>_xlfn.XLOOKUP(FraudData[[#This Row],[foreign_transaction]],ForeignRules[Foreign Transaction],ForeignRules[Risk Points],0)</f>
        <v>0</v>
      </c>
      <c r="N9445">
        <f>_xlfn.XLOOKUP(FraudData[[#This Row],[location_mismatch]],Table10[Location Mismatch],Table10[Risk Points],0)</f>
        <v>0</v>
      </c>
      <c r="O9445">
        <f>_xlfn.XLOOKUP(FraudData[[#This Row],[device_trust_score]],DeviceRules[Device Min],DeviceRules[Risk Points],,-1)</f>
        <v>3</v>
      </c>
      <c r="P9445">
        <f>_xlfn.XLOOKUP(FraudData[[#This Row],[velocity_last_24h]],VelocityRules[Velocity Min],VelocityRules[Risk Points],,-1)</f>
        <v>0</v>
      </c>
      <c r="Q9445">
        <f>_xlfn.XLOOKUP(FraudData[[#This Row],[merchant_category]],MerchantRules[Merchant Category],MerchantRules[Risk Points],0)</f>
        <v>1</v>
      </c>
      <c r="R9445">
        <f>SUM(FraudData[[#This Row],[Amount Risk]:[Merchant Risk]])</f>
        <v>4</v>
      </c>
      <c r="S9445" t="str" cm="1">
        <f t="array" ref="S9445">_xlfn.IFS(FraudData[[#This Row],[Fraud Risk Score]]&gt;=8,"High Risk",FraudData[[#This Row],[Fraud Risk Score]]&gt;=6,"Medium Risk",TRUE,"Low Risk")</f>
        <v>Low Risk</v>
      </c>
    </row>
    <row r="9446" spans="1:19">
      <c r="A9446">
        <v>9445</v>
      </c>
      <c r="B9446">
        <v>116.3</v>
      </c>
      <c r="C9446">
        <v>6</v>
      </c>
      <c r="D9446" t="s">
        <v>47</v>
      </c>
      <c r="E9446">
        <v>0</v>
      </c>
      <c r="F9446">
        <v>1</v>
      </c>
      <c r="G9446">
        <v>42</v>
      </c>
      <c r="H9446">
        <v>3</v>
      </c>
      <c r="I9446">
        <v>65</v>
      </c>
      <c r="J9446">
        <v>0</v>
      </c>
      <c r="K9446">
        <f>_xlfn.XLOOKUP(FraudData[[#This Row],[amount]],AmountRules[Amount Min],AmountRules[Risk Points],,-1)</f>
        <v>0</v>
      </c>
      <c r="L9446">
        <f>_xlfn.XLOOKUP(FraudData[[#This Row],[transaction_hour]],TimeRules[Hour Min],TimeRules[Risk Points],,-1)</f>
        <v>0</v>
      </c>
      <c r="M9446">
        <f>_xlfn.XLOOKUP(FraudData[[#This Row],[foreign_transaction]],ForeignRules[Foreign Transaction],ForeignRules[Risk Points],0)</f>
        <v>0</v>
      </c>
      <c r="N9446">
        <f>_xlfn.XLOOKUP(FraudData[[#This Row],[location_mismatch]],Table10[Location Mismatch],Table10[Risk Points],0)</f>
        <v>3</v>
      </c>
      <c r="O9446">
        <f>_xlfn.XLOOKUP(FraudData[[#This Row],[device_trust_score]],DeviceRules[Device Min],DeviceRules[Risk Points],,-1)</f>
        <v>2</v>
      </c>
      <c r="P9446">
        <f>_xlfn.XLOOKUP(FraudData[[#This Row],[velocity_last_24h]],VelocityRules[Velocity Min],VelocityRules[Risk Points],,-1)</f>
        <v>0</v>
      </c>
      <c r="Q9446">
        <f>_xlfn.XLOOKUP(FraudData[[#This Row],[merchant_category]],MerchantRules[Merchant Category],MerchantRules[Risk Points],0)</f>
        <v>0</v>
      </c>
      <c r="R9446">
        <f>SUM(FraudData[[#This Row],[Amount Risk]:[Merchant Risk]])</f>
        <v>5</v>
      </c>
      <c r="S9446" t="str" cm="1">
        <f t="array" ref="S9446">_xlfn.IFS(FraudData[[#This Row],[Fraud Risk Score]]&gt;=8,"High Risk",FraudData[[#This Row],[Fraud Risk Score]]&gt;=6,"Medium Risk",TRUE,"Low Risk")</f>
        <v>Low Risk</v>
      </c>
    </row>
    <row r="9447" spans="1:19">
      <c r="A9447">
        <v>9446</v>
      </c>
      <c r="B9447">
        <v>8.2100000000000009</v>
      </c>
      <c r="C9447">
        <v>19</v>
      </c>
      <c r="D9447" t="s">
        <v>50</v>
      </c>
      <c r="E9447">
        <v>1</v>
      </c>
      <c r="F9447">
        <v>1</v>
      </c>
      <c r="G9447">
        <v>84</v>
      </c>
      <c r="H9447">
        <v>1</v>
      </c>
      <c r="I9447">
        <v>35</v>
      </c>
      <c r="J9447">
        <v>0</v>
      </c>
      <c r="K9447">
        <f>_xlfn.XLOOKUP(FraudData[[#This Row],[amount]],AmountRules[Amount Min],AmountRules[Risk Points],,-1)</f>
        <v>0</v>
      </c>
      <c r="L9447">
        <f>_xlfn.XLOOKUP(FraudData[[#This Row],[transaction_hour]],TimeRules[Hour Min],TimeRules[Risk Points],,-1)</f>
        <v>0</v>
      </c>
      <c r="M9447">
        <f>_xlfn.XLOOKUP(FraudData[[#This Row],[foreign_transaction]],ForeignRules[Foreign Transaction],ForeignRules[Risk Points],0)</f>
        <v>3</v>
      </c>
      <c r="N9447">
        <f>_xlfn.XLOOKUP(FraudData[[#This Row],[location_mismatch]],Table10[Location Mismatch],Table10[Risk Points],0)</f>
        <v>3</v>
      </c>
      <c r="O9447">
        <f>_xlfn.XLOOKUP(FraudData[[#This Row],[device_trust_score]],DeviceRules[Device Min],DeviceRules[Risk Points],,-1)</f>
        <v>0</v>
      </c>
      <c r="P9447">
        <f>_xlfn.XLOOKUP(FraudData[[#This Row],[velocity_last_24h]],VelocityRules[Velocity Min],VelocityRules[Risk Points],,-1)</f>
        <v>0</v>
      </c>
      <c r="Q9447">
        <f>_xlfn.XLOOKUP(FraudData[[#This Row],[merchant_category]],MerchantRules[Merchant Category],MerchantRules[Risk Points],0)</f>
        <v>0</v>
      </c>
      <c r="R9447">
        <f>SUM(FraudData[[#This Row],[Amount Risk]:[Merchant Risk]])</f>
        <v>6</v>
      </c>
      <c r="S9447" t="str" cm="1">
        <f t="array" ref="S9447">_xlfn.IFS(FraudData[[#This Row],[Fraud Risk Score]]&gt;=8,"High Risk",FraudData[[#This Row],[Fraud Risk Score]]&gt;=6,"Medium Risk",TRUE,"Low Risk")</f>
        <v>Medium Risk</v>
      </c>
    </row>
    <row r="9448" spans="1:19">
      <c r="A9448">
        <v>9447</v>
      </c>
      <c r="B9448">
        <v>634.65</v>
      </c>
      <c r="C9448">
        <v>5</v>
      </c>
      <c r="D9448" t="s">
        <v>47</v>
      </c>
      <c r="E9448">
        <v>0</v>
      </c>
      <c r="F9448">
        <v>0</v>
      </c>
      <c r="G9448">
        <v>38</v>
      </c>
      <c r="H9448">
        <v>3</v>
      </c>
      <c r="I9448">
        <v>41</v>
      </c>
      <c r="J9448">
        <v>0</v>
      </c>
      <c r="K9448">
        <f>_xlfn.XLOOKUP(FraudData[[#This Row],[amount]],AmountRules[Amount Min],AmountRules[Risk Points],,-1)</f>
        <v>1</v>
      </c>
      <c r="L9448">
        <f>_xlfn.XLOOKUP(FraudData[[#This Row],[transaction_hour]],TimeRules[Hour Min],TimeRules[Risk Points],,-1)</f>
        <v>0</v>
      </c>
      <c r="M9448">
        <f>_xlfn.XLOOKUP(FraudData[[#This Row],[foreign_transaction]],ForeignRules[Foreign Transaction],ForeignRules[Risk Points],0)</f>
        <v>0</v>
      </c>
      <c r="N9448">
        <f>_xlfn.XLOOKUP(FraudData[[#This Row],[location_mismatch]],Table10[Location Mismatch],Table10[Risk Points],0)</f>
        <v>0</v>
      </c>
      <c r="O9448">
        <f>_xlfn.XLOOKUP(FraudData[[#This Row],[device_trust_score]],DeviceRules[Device Min],DeviceRules[Risk Points],,-1)</f>
        <v>2</v>
      </c>
      <c r="P9448">
        <f>_xlfn.XLOOKUP(FraudData[[#This Row],[velocity_last_24h]],VelocityRules[Velocity Min],VelocityRules[Risk Points],,-1)</f>
        <v>0</v>
      </c>
      <c r="Q9448">
        <f>_xlfn.XLOOKUP(FraudData[[#This Row],[merchant_category]],MerchantRules[Merchant Category],MerchantRules[Risk Points],0)</f>
        <v>0</v>
      </c>
      <c r="R9448">
        <f>SUM(FraudData[[#This Row],[Amount Risk]:[Merchant Risk]])</f>
        <v>3</v>
      </c>
      <c r="S9448" t="str" cm="1">
        <f t="array" ref="S9448">_xlfn.IFS(FraudData[[#This Row],[Fraud Risk Score]]&gt;=8,"High Risk",FraudData[[#This Row],[Fraud Risk Score]]&gt;=6,"Medium Risk",TRUE,"Low Risk")</f>
        <v>Low Risk</v>
      </c>
    </row>
    <row r="9449" spans="1:19">
      <c r="A9449">
        <v>9448</v>
      </c>
      <c r="B9449">
        <v>226.62</v>
      </c>
      <c r="C9449">
        <v>8</v>
      </c>
      <c r="D9449" t="s">
        <v>46</v>
      </c>
      <c r="E9449">
        <v>0</v>
      </c>
      <c r="F9449">
        <v>0</v>
      </c>
      <c r="G9449">
        <v>64</v>
      </c>
      <c r="H9449">
        <v>1</v>
      </c>
      <c r="I9449">
        <v>65</v>
      </c>
      <c r="J9449">
        <v>0</v>
      </c>
      <c r="K9449">
        <f>_xlfn.XLOOKUP(FraudData[[#This Row],[amount]],AmountRules[Amount Min],AmountRules[Risk Points],,-1)</f>
        <v>0</v>
      </c>
      <c r="L9449">
        <f>_xlfn.XLOOKUP(FraudData[[#This Row],[transaction_hour]],TimeRules[Hour Min],TimeRules[Risk Points],,-1)</f>
        <v>0</v>
      </c>
      <c r="M9449">
        <f>_xlfn.XLOOKUP(FraudData[[#This Row],[foreign_transaction]],ForeignRules[Foreign Transaction],ForeignRules[Risk Points],0)</f>
        <v>0</v>
      </c>
      <c r="N9449">
        <f>_xlfn.XLOOKUP(FraudData[[#This Row],[location_mismatch]],Table10[Location Mismatch],Table10[Risk Points],0)</f>
        <v>0</v>
      </c>
      <c r="O9449">
        <f>_xlfn.XLOOKUP(FraudData[[#This Row],[device_trust_score]],DeviceRules[Device Min],DeviceRules[Risk Points],,-1)</f>
        <v>1</v>
      </c>
      <c r="P9449">
        <f>_xlfn.XLOOKUP(FraudData[[#This Row],[velocity_last_24h]],VelocityRules[Velocity Min],VelocityRules[Risk Points],,-1)</f>
        <v>0</v>
      </c>
      <c r="Q9449">
        <f>_xlfn.XLOOKUP(FraudData[[#This Row],[merchant_category]],MerchantRules[Merchant Category],MerchantRules[Risk Points],0)</f>
        <v>0</v>
      </c>
      <c r="R9449">
        <f>SUM(FraudData[[#This Row],[Amount Risk]:[Merchant Risk]])</f>
        <v>1</v>
      </c>
      <c r="S9449" t="str" cm="1">
        <f t="array" ref="S9449">_xlfn.IFS(FraudData[[#This Row],[Fraud Risk Score]]&gt;=8,"High Risk",FraudData[[#This Row],[Fraud Risk Score]]&gt;=6,"Medium Risk",TRUE,"Low Risk")</f>
        <v>Low Risk</v>
      </c>
    </row>
    <row r="9450" spans="1:19">
      <c r="A9450">
        <v>9449</v>
      </c>
      <c r="B9450">
        <v>70.27</v>
      </c>
      <c r="C9450">
        <v>19</v>
      </c>
      <c r="D9450" t="s">
        <v>50</v>
      </c>
      <c r="E9450">
        <v>0</v>
      </c>
      <c r="F9450">
        <v>0</v>
      </c>
      <c r="G9450">
        <v>88</v>
      </c>
      <c r="H9450">
        <v>2</v>
      </c>
      <c r="I9450">
        <v>22</v>
      </c>
      <c r="J9450">
        <v>0</v>
      </c>
      <c r="K9450">
        <f>_xlfn.XLOOKUP(FraudData[[#This Row],[amount]],AmountRules[Amount Min],AmountRules[Risk Points],,-1)</f>
        <v>0</v>
      </c>
      <c r="L9450">
        <f>_xlfn.XLOOKUP(FraudData[[#This Row],[transaction_hour]],TimeRules[Hour Min],TimeRules[Risk Points],,-1)</f>
        <v>0</v>
      </c>
      <c r="M9450">
        <f>_xlfn.XLOOKUP(FraudData[[#This Row],[foreign_transaction]],ForeignRules[Foreign Transaction],ForeignRules[Risk Points],0)</f>
        <v>0</v>
      </c>
      <c r="N9450">
        <f>_xlfn.XLOOKUP(FraudData[[#This Row],[location_mismatch]],Table10[Location Mismatch],Table10[Risk Points],0)</f>
        <v>0</v>
      </c>
      <c r="O9450">
        <f>_xlfn.XLOOKUP(FraudData[[#This Row],[device_trust_score]],DeviceRules[Device Min],DeviceRules[Risk Points],,-1)</f>
        <v>0</v>
      </c>
      <c r="P9450">
        <f>_xlfn.XLOOKUP(FraudData[[#This Row],[velocity_last_24h]],VelocityRules[Velocity Min],VelocityRules[Risk Points],,-1)</f>
        <v>0</v>
      </c>
      <c r="Q9450">
        <f>_xlfn.XLOOKUP(FraudData[[#This Row],[merchant_category]],MerchantRules[Merchant Category],MerchantRules[Risk Points],0)</f>
        <v>0</v>
      </c>
      <c r="R9450">
        <f>SUM(FraudData[[#This Row],[Amount Risk]:[Merchant Risk]])</f>
        <v>0</v>
      </c>
      <c r="S9450" t="str" cm="1">
        <f t="array" ref="S9450">_xlfn.IFS(FraudData[[#This Row],[Fraud Risk Score]]&gt;=8,"High Risk",FraudData[[#This Row],[Fraud Risk Score]]&gt;=6,"Medium Risk",TRUE,"Low Risk")</f>
        <v>Low Risk</v>
      </c>
    </row>
    <row r="9451" spans="1:19">
      <c r="A9451">
        <v>9450</v>
      </c>
      <c r="B9451">
        <v>69.069999999999993</v>
      </c>
      <c r="C9451">
        <v>3</v>
      </c>
      <c r="D9451" t="s">
        <v>50</v>
      </c>
      <c r="E9451">
        <v>0</v>
      </c>
      <c r="F9451">
        <v>0</v>
      </c>
      <c r="G9451">
        <v>54</v>
      </c>
      <c r="H9451">
        <v>1</v>
      </c>
      <c r="I9451">
        <v>41</v>
      </c>
      <c r="J9451">
        <v>0</v>
      </c>
      <c r="K9451">
        <f>_xlfn.XLOOKUP(FraudData[[#This Row],[amount]],AmountRules[Amount Min],AmountRules[Risk Points],,-1)</f>
        <v>0</v>
      </c>
      <c r="L9451">
        <f>_xlfn.XLOOKUP(FraudData[[#This Row],[transaction_hour]],TimeRules[Hour Min],TimeRules[Risk Points],,-1)</f>
        <v>3</v>
      </c>
      <c r="M9451">
        <f>_xlfn.XLOOKUP(FraudData[[#This Row],[foreign_transaction]],ForeignRules[Foreign Transaction],ForeignRules[Risk Points],0)</f>
        <v>0</v>
      </c>
      <c r="N9451">
        <f>_xlfn.XLOOKUP(FraudData[[#This Row],[location_mismatch]],Table10[Location Mismatch],Table10[Risk Points],0)</f>
        <v>0</v>
      </c>
      <c r="O9451">
        <f>_xlfn.XLOOKUP(FraudData[[#This Row],[device_trust_score]],DeviceRules[Device Min],DeviceRules[Risk Points],,-1)</f>
        <v>1</v>
      </c>
      <c r="P9451">
        <f>_xlfn.XLOOKUP(FraudData[[#This Row],[velocity_last_24h]],VelocityRules[Velocity Min],VelocityRules[Risk Points],,-1)</f>
        <v>0</v>
      </c>
      <c r="Q9451">
        <f>_xlfn.XLOOKUP(FraudData[[#This Row],[merchant_category]],MerchantRules[Merchant Category],MerchantRules[Risk Points],0)</f>
        <v>0</v>
      </c>
      <c r="R9451">
        <f>SUM(FraudData[[#This Row],[Amount Risk]:[Merchant Risk]])</f>
        <v>4</v>
      </c>
      <c r="S9451" t="str" cm="1">
        <f t="array" ref="S9451">_xlfn.IFS(FraudData[[#This Row],[Fraud Risk Score]]&gt;=8,"High Risk",FraudData[[#This Row],[Fraud Risk Score]]&gt;=6,"Medium Risk",TRUE,"Low Risk")</f>
        <v>Low Risk</v>
      </c>
    </row>
    <row r="9452" spans="1:19">
      <c r="A9452">
        <v>9451</v>
      </c>
      <c r="B9452">
        <v>107.13</v>
      </c>
      <c r="C9452">
        <v>4</v>
      </c>
      <c r="D9452" t="s">
        <v>47</v>
      </c>
      <c r="E9452">
        <v>0</v>
      </c>
      <c r="F9452">
        <v>0</v>
      </c>
      <c r="G9452">
        <v>53</v>
      </c>
      <c r="H9452">
        <v>1</v>
      </c>
      <c r="I9452">
        <v>38</v>
      </c>
      <c r="J9452">
        <v>0</v>
      </c>
      <c r="K9452">
        <f>_xlfn.XLOOKUP(FraudData[[#This Row],[amount]],AmountRules[Amount Min],AmountRules[Risk Points],,-1)</f>
        <v>0</v>
      </c>
      <c r="L9452">
        <f>_xlfn.XLOOKUP(FraudData[[#This Row],[transaction_hour]],TimeRules[Hour Min],TimeRules[Risk Points],,-1)</f>
        <v>0</v>
      </c>
      <c r="M9452">
        <f>_xlfn.XLOOKUP(FraudData[[#This Row],[foreign_transaction]],ForeignRules[Foreign Transaction],ForeignRules[Risk Points],0)</f>
        <v>0</v>
      </c>
      <c r="N9452">
        <f>_xlfn.XLOOKUP(FraudData[[#This Row],[location_mismatch]],Table10[Location Mismatch],Table10[Risk Points],0)</f>
        <v>0</v>
      </c>
      <c r="O9452">
        <f>_xlfn.XLOOKUP(FraudData[[#This Row],[device_trust_score]],DeviceRules[Device Min],DeviceRules[Risk Points],,-1)</f>
        <v>1</v>
      </c>
      <c r="P9452">
        <f>_xlfn.XLOOKUP(FraudData[[#This Row],[velocity_last_24h]],VelocityRules[Velocity Min],VelocityRules[Risk Points],,-1)</f>
        <v>0</v>
      </c>
      <c r="Q9452">
        <f>_xlfn.XLOOKUP(FraudData[[#This Row],[merchant_category]],MerchantRules[Merchant Category],MerchantRules[Risk Points],0)</f>
        <v>0</v>
      </c>
      <c r="R9452">
        <f>SUM(FraudData[[#This Row],[Amount Risk]:[Merchant Risk]])</f>
        <v>1</v>
      </c>
      <c r="S9452" t="str" cm="1">
        <f t="array" ref="S9452">_xlfn.IFS(FraudData[[#This Row],[Fraud Risk Score]]&gt;=8,"High Risk",FraudData[[#This Row],[Fraud Risk Score]]&gt;=6,"Medium Risk",TRUE,"Low Risk")</f>
        <v>Low Risk</v>
      </c>
    </row>
    <row r="9453" spans="1:19">
      <c r="A9453">
        <v>9452</v>
      </c>
      <c r="B9453">
        <v>177.15</v>
      </c>
      <c r="C9453">
        <v>18</v>
      </c>
      <c r="D9453" t="s">
        <v>49</v>
      </c>
      <c r="E9453">
        <v>0</v>
      </c>
      <c r="F9453">
        <v>0</v>
      </c>
      <c r="G9453">
        <v>53</v>
      </c>
      <c r="H9453">
        <v>2</v>
      </c>
      <c r="I9453">
        <v>61</v>
      </c>
      <c r="J9453">
        <v>0</v>
      </c>
      <c r="K9453">
        <f>_xlfn.XLOOKUP(FraudData[[#This Row],[amount]],AmountRules[Amount Min],AmountRules[Risk Points],,-1)</f>
        <v>0</v>
      </c>
      <c r="L9453">
        <f>_xlfn.XLOOKUP(FraudData[[#This Row],[transaction_hour]],TimeRules[Hour Min],TimeRules[Risk Points],,-1)</f>
        <v>0</v>
      </c>
      <c r="M9453">
        <f>_xlfn.XLOOKUP(FraudData[[#This Row],[foreign_transaction]],ForeignRules[Foreign Transaction],ForeignRules[Risk Points],0)</f>
        <v>0</v>
      </c>
      <c r="N9453">
        <f>_xlfn.XLOOKUP(FraudData[[#This Row],[location_mismatch]],Table10[Location Mismatch],Table10[Risk Points],0)</f>
        <v>0</v>
      </c>
      <c r="O9453">
        <f>_xlfn.XLOOKUP(FraudData[[#This Row],[device_trust_score]],DeviceRules[Device Min],DeviceRules[Risk Points],,-1)</f>
        <v>1</v>
      </c>
      <c r="P9453">
        <f>_xlfn.XLOOKUP(FraudData[[#This Row],[velocity_last_24h]],VelocityRules[Velocity Min],VelocityRules[Risk Points],,-1)</f>
        <v>0</v>
      </c>
      <c r="Q9453">
        <f>_xlfn.XLOOKUP(FraudData[[#This Row],[merchant_category]],MerchantRules[Merchant Category],MerchantRules[Risk Points],0)</f>
        <v>1</v>
      </c>
      <c r="R9453">
        <f>SUM(FraudData[[#This Row],[Amount Risk]:[Merchant Risk]])</f>
        <v>2</v>
      </c>
      <c r="S9453" t="str" cm="1">
        <f t="array" ref="S9453">_xlfn.IFS(FraudData[[#This Row],[Fraud Risk Score]]&gt;=8,"High Risk",FraudData[[#This Row],[Fraud Risk Score]]&gt;=6,"Medium Risk",TRUE,"Low Risk")</f>
        <v>Low Risk</v>
      </c>
    </row>
    <row r="9454" spans="1:19">
      <c r="A9454">
        <v>9453</v>
      </c>
      <c r="B9454">
        <v>28.49</v>
      </c>
      <c r="C9454">
        <v>9</v>
      </c>
      <c r="D9454" t="s">
        <v>48</v>
      </c>
      <c r="E9454">
        <v>0</v>
      </c>
      <c r="F9454">
        <v>0</v>
      </c>
      <c r="G9454">
        <v>43</v>
      </c>
      <c r="H9454">
        <v>2</v>
      </c>
      <c r="I9454">
        <v>46</v>
      </c>
      <c r="J9454">
        <v>0</v>
      </c>
      <c r="K9454">
        <f>_xlfn.XLOOKUP(FraudData[[#This Row],[amount]],AmountRules[Amount Min],AmountRules[Risk Points],,-1)</f>
        <v>0</v>
      </c>
      <c r="L9454">
        <f>_xlfn.XLOOKUP(FraudData[[#This Row],[transaction_hour]],TimeRules[Hour Min],TimeRules[Risk Points],,-1)</f>
        <v>0</v>
      </c>
      <c r="M9454">
        <f>_xlfn.XLOOKUP(FraudData[[#This Row],[foreign_transaction]],ForeignRules[Foreign Transaction],ForeignRules[Risk Points],0)</f>
        <v>0</v>
      </c>
      <c r="N9454">
        <f>_xlfn.XLOOKUP(FraudData[[#This Row],[location_mismatch]],Table10[Location Mismatch],Table10[Risk Points],0)</f>
        <v>0</v>
      </c>
      <c r="O9454">
        <f>_xlfn.XLOOKUP(FraudData[[#This Row],[device_trust_score]],DeviceRules[Device Min],DeviceRules[Risk Points],,-1)</f>
        <v>2</v>
      </c>
      <c r="P9454">
        <f>_xlfn.XLOOKUP(FraudData[[#This Row],[velocity_last_24h]],VelocityRules[Velocity Min],VelocityRules[Risk Points],,-1)</f>
        <v>0</v>
      </c>
      <c r="Q9454">
        <f>_xlfn.XLOOKUP(FraudData[[#This Row],[merchant_category]],MerchantRules[Merchant Category],MerchantRules[Risk Points],0)</f>
        <v>0</v>
      </c>
      <c r="R9454">
        <f>SUM(FraudData[[#This Row],[Amount Risk]:[Merchant Risk]])</f>
        <v>2</v>
      </c>
      <c r="S9454" t="str" cm="1">
        <f t="array" ref="S9454">_xlfn.IFS(FraudData[[#This Row],[Fraud Risk Score]]&gt;=8,"High Risk",FraudData[[#This Row],[Fraud Risk Score]]&gt;=6,"Medium Risk",TRUE,"Low Risk")</f>
        <v>Low Risk</v>
      </c>
    </row>
    <row r="9455" spans="1:19">
      <c r="A9455">
        <v>9454</v>
      </c>
      <c r="B9455">
        <v>37.69</v>
      </c>
      <c r="C9455">
        <v>17</v>
      </c>
      <c r="D9455" t="s">
        <v>46</v>
      </c>
      <c r="E9455">
        <v>1</v>
      </c>
      <c r="F9455">
        <v>0</v>
      </c>
      <c r="G9455">
        <v>82</v>
      </c>
      <c r="H9455">
        <v>0</v>
      </c>
      <c r="I9455">
        <v>50</v>
      </c>
      <c r="J9455">
        <v>0</v>
      </c>
      <c r="K9455">
        <f>_xlfn.XLOOKUP(FraudData[[#This Row],[amount]],AmountRules[Amount Min],AmountRules[Risk Points],,-1)</f>
        <v>0</v>
      </c>
      <c r="L9455">
        <f>_xlfn.XLOOKUP(FraudData[[#This Row],[transaction_hour]],TimeRules[Hour Min],TimeRules[Risk Points],,-1)</f>
        <v>0</v>
      </c>
      <c r="M9455">
        <f>_xlfn.XLOOKUP(FraudData[[#This Row],[foreign_transaction]],ForeignRules[Foreign Transaction],ForeignRules[Risk Points],0)</f>
        <v>3</v>
      </c>
      <c r="N9455">
        <f>_xlfn.XLOOKUP(FraudData[[#This Row],[location_mismatch]],Table10[Location Mismatch],Table10[Risk Points],0)</f>
        <v>0</v>
      </c>
      <c r="O9455">
        <f>_xlfn.XLOOKUP(FraudData[[#This Row],[device_trust_score]],DeviceRules[Device Min],DeviceRules[Risk Points],,-1)</f>
        <v>0</v>
      </c>
      <c r="P9455">
        <f>_xlfn.XLOOKUP(FraudData[[#This Row],[velocity_last_24h]],VelocityRules[Velocity Min],VelocityRules[Risk Points],,-1)</f>
        <v>0</v>
      </c>
      <c r="Q9455">
        <f>_xlfn.XLOOKUP(FraudData[[#This Row],[merchant_category]],MerchantRules[Merchant Category],MerchantRules[Risk Points],0)</f>
        <v>0</v>
      </c>
      <c r="R9455">
        <f>SUM(FraudData[[#This Row],[Amount Risk]:[Merchant Risk]])</f>
        <v>3</v>
      </c>
      <c r="S9455" t="str" cm="1">
        <f t="array" ref="S9455">_xlfn.IFS(FraudData[[#This Row],[Fraud Risk Score]]&gt;=8,"High Risk",FraudData[[#This Row],[Fraud Risk Score]]&gt;=6,"Medium Risk",TRUE,"Low Risk")</f>
        <v>Low Risk</v>
      </c>
    </row>
    <row r="9456" spans="1:19">
      <c r="A9456">
        <v>9455</v>
      </c>
      <c r="B9456">
        <v>353.17</v>
      </c>
      <c r="C9456">
        <v>14</v>
      </c>
      <c r="D9456" t="s">
        <v>50</v>
      </c>
      <c r="E9456">
        <v>0</v>
      </c>
      <c r="F9456">
        <v>0</v>
      </c>
      <c r="G9456">
        <v>64</v>
      </c>
      <c r="H9456">
        <v>2</v>
      </c>
      <c r="I9456">
        <v>27</v>
      </c>
      <c r="J9456">
        <v>0</v>
      </c>
      <c r="K9456">
        <f>_xlfn.XLOOKUP(FraudData[[#This Row],[amount]],AmountRules[Amount Min],AmountRules[Risk Points],,-1)</f>
        <v>0</v>
      </c>
      <c r="L9456">
        <f>_xlfn.XLOOKUP(FraudData[[#This Row],[transaction_hour]],TimeRules[Hour Min],TimeRules[Risk Points],,-1)</f>
        <v>0</v>
      </c>
      <c r="M9456">
        <f>_xlfn.XLOOKUP(FraudData[[#This Row],[foreign_transaction]],ForeignRules[Foreign Transaction],ForeignRules[Risk Points],0)</f>
        <v>0</v>
      </c>
      <c r="N9456">
        <f>_xlfn.XLOOKUP(FraudData[[#This Row],[location_mismatch]],Table10[Location Mismatch],Table10[Risk Points],0)</f>
        <v>0</v>
      </c>
      <c r="O9456">
        <f>_xlfn.XLOOKUP(FraudData[[#This Row],[device_trust_score]],DeviceRules[Device Min],DeviceRules[Risk Points],,-1)</f>
        <v>1</v>
      </c>
      <c r="P9456">
        <f>_xlfn.XLOOKUP(FraudData[[#This Row],[velocity_last_24h]],VelocityRules[Velocity Min],VelocityRules[Risk Points],,-1)</f>
        <v>0</v>
      </c>
      <c r="Q9456">
        <f>_xlfn.XLOOKUP(FraudData[[#This Row],[merchant_category]],MerchantRules[Merchant Category],MerchantRules[Risk Points],0)</f>
        <v>0</v>
      </c>
      <c r="R9456">
        <f>SUM(FraudData[[#This Row],[Amount Risk]:[Merchant Risk]])</f>
        <v>1</v>
      </c>
      <c r="S9456" t="str" cm="1">
        <f t="array" ref="S9456">_xlfn.IFS(FraudData[[#This Row],[Fraud Risk Score]]&gt;=8,"High Risk",FraudData[[#This Row],[Fraud Risk Score]]&gt;=6,"Medium Risk",TRUE,"Low Risk")</f>
        <v>Low Risk</v>
      </c>
    </row>
    <row r="9457" spans="1:19">
      <c r="A9457">
        <v>9456</v>
      </c>
      <c r="B9457">
        <v>53.29</v>
      </c>
      <c r="C9457">
        <v>0</v>
      </c>
      <c r="D9457" t="s">
        <v>49</v>
      </c>
      <c r="E9457">
        <v>0</v>
      </c>
      <c r="F9457">
        <v>0</v>
      </c>
      <c r="G9457">
        <v>33</v>
      </c>
      <c r="H9457">
        <v>5</v>
      </c>
      <c r="I9457">
        <v>58</v>
      </c>
      <c r="J9457">
        <v>1</v>
      </c>
      <c r="K9457">
        <f>_xlfn.XLOOKUP(FraudData[[#This Row],[amount]],AmountRules[Amount Min],AmountRules[Risk Points],,-1)</f>
        <v>0</v>
      </c>
      <c r="L9457">
        <f>_xlfn.XLOOKUP(FraudData[[#This Row],[transaction_hour]],TimeRules[Hour Min],TimeRules[Risk Points],,-1)</f>
        <v>3</v>
      </c>
      <c r="M9457">
        <f>_xlfn.XLOOKUP(FraudData[[#This Row],[foreign_transaction]],ForeignRules[Foreign Transaction],ForeignRules[Risk Points],0)</f>
        <v>0</v>
      </c>
      <c r="N9457">
        <f>_xlfn.XLOOKUP(FraudData[[#This Row],[location_mismatch]],Table10[Location Mismatch],Table10[Risk Points],0)</f>
        <v>0</v>
      </c>
      <c r="O9457">
        <f>_xlfn.XLOOKUP(FraudData[[#This Row],[device_trust_score]],DeviceRules[Device Min],DeviceRules[Risk Points],,-1)</f>
        <v>2</v>
      </c>
      <c r="P9457">
        <f>_xlfn.XLOOKUP(FraudData[[#This Row],[velocity_last_24h]],VelocityRules[Velocity Min],VelocityRules[Risk Points],,-1)</f>
        <v>3</v>
      </c>
      <c r="Q9457">
        <f>_xlfn.XLOOKUP(FraudData[[#This Row],[merchant_category]],MerchantRules[Merchant Category],MerchantRules[Risk Points],0)</f>
        <v>1</v>
      </c>
      <c r="R9457">
        <f>SUM(FraudData[[#This Row],[Amount Risk]:[Merchant Risk]])</f>
        <v>9</v>
      </c>
      <c r="S9457" t="str" cm="1">
        <f t="array" ref="S9457">_xlfn.IFS(FraudData[[#This Row],[Fraud Risk Score]]&gt;=8,"High Risk",FraudData[[#This Row],[Fraud Risk Score]]&gt;=6,"Medium Risk",TRUE,"Low Risk")</f>
        <v>High Risk</v>
      </c>
    </row>
    <row r="9458" spans="1:19">
      <c r="A9458">
        <v>9457</v>
      </c>
      <c r="B9458">
        <v>86.1</v>
      </c>
      <c r="C9458">
        <v>4</v>
      </c>
      <c r="D9458" t="s">
        <v>50</v>
      </c>
      <c r="E9458">
        <v>0</v>
      </c>
      <c r="F9458">
        <v>0</v>
      </c>
      <c r="G9458">
        <v>55</v>
      </c>
      <c r="H9458">
        <v>2</v>
      </c>
      <c r="I9458">
        <v>38</v>
      </c>
      <c r="J9458">
        <v>0</v>
      </c>
      <c r="K9458">
        <f>_xlfn.XLOOKUP(FraudData[[#This Row],[amount]],AmountRules[Amount Min],AmountRules[Risk Points],,-1)</f>
        <v>0</v>
      </c>
      <c r="L9458">
        <f>_xlfn.XLOOKUP(FraudData[[#This Row],[transaction_hour]],TimeRules[Hour Min],TimeRules[Risk Points],,-1)</f>
        <v>0</v>
      </c>
      <c r="M9458">
        <f>_xlfn.XLOOKUP(FraudData[[#This Row],[foreign_transaction]],ForeignRules[Foreign Transaction],ForeignRules[Risk Points],0)</f>
        <v>0</v>
      </c>
      <c r="N9458">
        <f>_xlfn.XLOOKUP(FraudData[[#This Row],[location_mismatch]],Table10[Location Mismatch],Table10[Risk Points],0)</f>
        <v>0</v>
      </c>
      <c r="O9458">
        <f>_xlfn.XLOOKUP(FraudData[[#This Row],[device_trust_score]],DeviceRules[Device Min],DeviceRules[Risk Points],,-1)</f>
        <v>1</v>
      </c>
      <c r="P9458">
        <f>_xlfn.XLOOKUP(FraudData[[#This Row],[velocity_last_24h]],VelocityRules[Velocity Min],VelocityRules[Risk Points],,-1)</f>
        <v>0</v>
      </c>
      <c r="Q9458">
        <f>_xlfn.XLOOKUP(FraudData[[#This Row],[merchant_category]],MerchantRules[Merchant Category],MerchantRules[Risk Points],0)</f>
        <v>0</v>
      </c>
      <c r="R9458">
        <f>SUM(FraudData[[#This Row],[Amount Risk]:[Merchant Risk]])</f>
        <v>1</v>
      </c>
      <c r="S9458" t="str" cm="1">
        <f t="array" ref="S9458">_xlfn.IFS(FraudData[[#This Row],[Fraud Risk Score]]&gt;=8,"High Risk",FraudData[[#This Row],[Fraud Risk Score]]&gt;=6,"Medium Risk",TRUE,"Low Risk")</f>
        <v>Low Risk</v>
      </c>
    </row>
    <row r="9459" spans="1:19">
      <c r="A9459">
        <v>9458</v>
      </c>
      <c r="B9459">
        <v>369.01</v>
      </c>
      <c r="C9459">
        <v>4</v>
      </c>
      <c r="D9459" t="s">
        <v>46</v>
      </c>
      <c r="E9459">
        <v>0</v>
      </c>
      <c r="F9459">
        <v>0</v>
      </c>
      <c r="G9459">
        <v>39</v>
      </c>
      <c r="H9459">
        <v>0</v>
      </c>
      <c r="I9459">
        <v>35</v>
      </c>
      <c r="J9459">
        <v>0</v>
      </c>
      <c r="K9459">
        <f>_xlfn.XLOOKUP(FraudData[[#This Row],[amount]],AmountRules[Amount Min],AmountRules[Risk Points],,-1)</f>
        <v>0</v>
      </c>
      <c r="L9459">
        <f>_xlfn.XLOOKUP(FraudData[[#This Row],[transaction_hour]],TimeRules[Hour Min],TimeRules[Risk Points],,-1)</f>
        <v>0</v>
      </c>
      <c r="M9459">
        <f>_xlfn.XLOOKUP(FraudData[[#This Row],[foreign_transaction]],ForeignRules[Foreign Transaction],ForeignRules[Risk Points],0)</f>
        <v>0</v>
      </c>
      <c r="N9459">
        <f>_xlfn.XLOOKUP(FraudData[[#This Row],[location_mismatch]],Table10[Location Mismatch],Table10[Risk Points],0)</f>
        <v>0</v>
      </c>
      <c r="O9459">
        <f>_xlfn.XLOOKUP(FraudData[[#This Row],[device_trust_score]],DeviceRules[Device Min],DeviceRules[Risk Points],,-1)</f>
        <v>2</v>
      </c>
      <c r="P9459">
        <f>_xlfn.XLOOKUP(FraudData[[#This Row],[velocity_last_24h]],VelocityRules[Velocity Min],VelocityRules[Risk Points],,-1)</f>
        <v>0</v>
      </c>
      <c r="Q9459">
        <f>_xlfn.XLOOKUP(FraudData[[#This Row],[merchant_category]],MerchantRules[Merchant Category],MerchantRules[Risk Points],0)</f>
        <v>0</v>
      </c>
      <c r="R9459">
        <f>SUM(FraudData[[#This Row],[Amount Risk]:[Merchant Risk]])</f>
        <v>2</v>
      </c>
      <c r="S9459" t="str" cm="1">
        <f t="array" ref="S9459">_xlfn.IFS(FraudData[[#This Row],[Fraud Risk Score]]&gt;=8,"High Risk",FraudData[[#This Row],[Fraud Risk Score]]&gt;=6,"Medium Risk",TRUE,"Low Risk")</f>
        <v>Low Risk</v>
      </c>
    </row>
    <row r="9460" spans="1:19">
      <c r="A9460">
        <v>9459</v>
      </c>
      <c r="B9460">
        <v>195.86</v>
      </c>
      <c r="C9460">
        <v>7</v>
      </c>
      <c r="D9460" t="s">
        <v>48</v>
      </c>
      <c r="E9460">
        <v>0</v>
      </c>
      <c r="F9460">
        <v>0</v>
      </c>
      <c r="G9460">
        <v>58</v>
      </c>
      <c r="H9460">
        <v>2</v>
      </c>
      <c r="I9460">
        <v>47</v>
      </c>
      <c r="J9460">
        <v>0</v>
      </c>
      <c r="K9460">
        <f>_xlfn.XLOOKUP(FraudData[[#This Row],[amount]],AmountRules[Amount Min],AmountRules[Risk Points],,-1)</f>
        <v>0</v>
      </c>
      <c r="L9460">
        <f>_xlfn.XLOOKUP(FraudData[[#This Row],[transaction_hour]],TimeRules[Hour Min],TimeRules[Risk Points],,-1)</f>
        <v>0</v>
      </c>
      <c r="M9460">
        <f>_xlfn.XLOOKUP(FraudData[[#This Row],[foreign_transaction]],ForeignRules[Foreign Transaction],ForeignRules[Risk Points],0)</f>
        <v>0</v>
      </c>
      <c r="N9460">
        <f>_xlfn.XLOOKUP(FraudData[[#This Row],[location_mismatch]],Table10[Location Mismatch],Table10[Risk Points],0)</f>
        <v>0</v>
      </c>
      <c r="O9460">
        <f>_xlfn.XLOOKUP(FraudData[[#This Row],[device_trust_score]],DeviceRules[Device Min],DeviceRules[Risk Points],,-1)</f>
        <v>1</v>
      </c>
      <c r="P9460">
        <f>_xlfn.XLOOKUP(FraudData[[#This Row],[velocity_last_24h]],VelocityRules[Velocity Min],VelocityRules[Risk Points],,-1)</f>
        <v>0</v>
      </c>
      <c r="Q9460">
        <f>_xlfn.XLOOKUP(FraudData[[#This Row],[merchant_category]],MerchantRules[Merchant Category],MerchantRules[Risk Points],0)</f>
        <v>0</v>
      </c>
      <c r="R9460">
        <f>SUM(FraudData[[#This Row],[Amount Risk]:[Merchant Risk]])</f>
        <v>1</v>
      </c>
      <c r="S9460" t="str" cm="1">
        <f t="array" ref="S9460">_xlfn.IFS(FraudData[[#This Row],[Fraud Risk Score]]&gt;=8,"High Risk",FraudData[[#This Row],[Fraud Risk Score]]&gt;=6,"Medium Risk",TRUE,"Low Risk")</f>
        <v>Low Risk</v>
      </c>
    </row>
    <row r="9461" spans="1:19">
      <c r="A9461">
        <v>9460</v>
      </c>
      <c r="B9461">
        <v>75.260000000000005</v>
      </c>
      <c r="C9461">
        <v>21</v>
      </c>
      <c r="D9461" t="s">
        <v>50</v>
      </c>
      <c r="E9461">
        <v>0</v>
      </c>
      <c r="F9461">
        <v>1</v>
      </c>
      <c r="G9461">
        <v>86</v>
      </c>
      <c r="H9461">
        <v>4</v>
      </c>
      <c r="I9461">
        <v>53</v>
      </c>
      <c r="J9461">
        <v>0</v>
      </c>
      <c r="K9461">
        <f>_xlfn.XLOOKUP(FraudData[[#This Row],[amount]],AmountRules[Amount Min],AmountRules[Risk Points],,-1)</f>
        <v>0</v>
      </c>
      <c r="L9461">
        <f>_xlfn.XLOOKUP(FraudData[[#This Row],[transaction_hour]],TimeRules[Hour Min],TimeRules[Risk Points],,-1)</f>
        <v>0</v>
      </c>
      <c r="M9461">
        <f>_xlfn.XLOOKUP(FraudData[[#This Row],[foreign_transaction]],ForeignRules[Foreign Transaction],ForeignRules[Risk Points],0)</f>
        <v>0</v>
      </c>
      <c r="N9461">
        <f>_xlfn.XLOOKUP(FraudData[[#This Row],[location_mismatch]],Table10[Location Mismatch],Table10[Risk Points],0)</f>
        <v>3</v>
      </c>
      <c r="O9461">
        <f>_xlfn.XLOOKUP(FraudData[[#This Row],[device_trust_score]],DeviceRules[Device Min],DeviceRules[Risk Points],,-1)</f>
        <v>0</v>
      </c>
      <c r="P9461">
        <f>_xlfn.XLOOKUP(FraudData[[#This Row],[velocity_last_24h]],VelocityRules[Velocity Min],VelocityRules[Risk Points],,-1)</f>
        <v>0</v>
      </c>
      <c r="Q9461">
        <f>_xlfn.XLOOKUP(FraudData[[#This Row],[merchant_category]],MerchantRules[Merchant Category],MerchantRules[Risk Points],0)</f>
        <v>0</v>
      </c>
      <c r="R9461">
        <f>SUM(FraudData[[#This Row],[Amount Risk]:[Merchant Risk]])</f>
        <v>3</v>
      </c>
      <c r="S9461" t="str" cm="1">
        <f t="array" ref="S9461">_xlfn.IFS(FraudData[[#This Row],[Fraud Risk Score]]&gt;=8,"High Risk",FraudData[[#This Row],[Fraud Risk Score]]&gt;=6,"Medium Risk",TRUE,"Low Risk")</f>
        <v>Low Risk</v>
      </c>
    </row>
    <row r="9462" spans="1:19">
      <c r="A9462">
        <v>9461</v>
      </c>
      <c r="B9462">
        <v>207.19</v>
      </c>
      <c r="C9462">
        <v>21</v>
      </c>
      <c r="D9462" t="s">
        <v>47</v>
      </c>
      <c r="E9462">
        <v>0</v>
      </c>
      <c r="F9462">
        <v>0</v>
      </c>
      <c r="G9462">
        <v>98</v>
      </c>
      <c r="H9462">
        <v>1</v>
      </c>
      <c r="I9462">
        <v>50</v>
      </c>
      <c r="J9462">
        <v>0</v>
      </c>
      <c r="K9462">
        <f>_xlfn.XLOOKUP(FraudData[[#This Row],[amount]],AmountRules[Amount Min],AmountRules[Risk Points],,-1)</f>
        <v>0</v>
      </c>
      <c r="L9462">
        <f>_xlfn.XLOOKUP(FraudData[[#This Row],[transaction_hour]],TimeRules[Hour Min],TimeRules[Risk Points],,-1)</f>
        <v>0</v>
      </c>
      <c r="M9462">
        <f>_xlfn.XLOOKUP(FraudData[[#This Row],[foreign_transaction]],ForeignRules[Foreign Transaction],ForeignRules[Risk Points],0)</f>
        <v>0</v>
      </c>
      <c r="N9462">
        <f>_xlfn.XLOOKUP(FraudData[[#This Row],[location_mismatch]],Table10[Location Mismatch],Table10[Risk Points],0)</f>
        <v>0</v>
      </c>
      <c r="O9462">
        <f>_xlfn.XLOOKUP(FraudData[[#This Row],[device_trust_score]],DeviceRules[Device Min],DeviceRules[Risk Points],,-1)</f>
        <v>0</v>
      </c>
      <c r="P9462">
        <f>_xlfn.XLOOKUP(FraudData[[#This Row],[velocity_last_24h]],VelocityRules[Velocity Min],VelocityRules[Risk Points],,-1)</f>
        <v>0</v>
      </c>
      <c r="Q9462">
        <f>_xlfn.XLOOKUP(FraudData[[#This Row],[merchant_category]],MerchantRules[Merchant Category],MerchantRules[Risk Points],0)</f>
        <v>0</v>
      </c>
      <c r="R9462">
        <f>SUM(FraudData[[#This Row],[Amount Risk]:[Merchant Risk]])</f>
        <v>0</v>
      </c>
      <c r="S9462" t="str" cm="1">
        <f t="array" ref="S9462">_xlfn.IFS(FraudData[[#This Row],[Fraud Risk Score]]&gt;=8,"High Risk",FraudData[[#This Row],[Fraud Risk Score]]&gt;=6,"Medium Risk",TRUE,"Low Risk")</f>
        <v>Low Risk</v>
      </c>
    </row>
    <row r="9463" spans="1:19">
      <c r="A9463">
        <v>9462</v>
      </c>
      <c r="B9463">
        <v>3.58</v>
      </c>
      <c r="C9463">
        <v>21</v>
      </c>
      <c r="D9463" t="s">
        <v>49</v>
      </c>
      <c r="E9463">
        <v>0</v>
      </c>
      <c r="F9463">
        <v>0</v>
      </c>
      <c r="G9463">
        <v>81</v>
      </c>
      <c r="H9463">
        <v>1</v>
      </c>
      <c r="I9463">
        <v>69</v>
      </c>
      <c r="J9463">
        <v>0</v>
      </c>
      <c r="K9463">
        <f>_xlfn.XLOOKUP(FraudData[[#This Row],[amount]],AmountRules[Amount Min],AmountRules[Risk Points],,-1)</f>
        <v>0</v>
      </c>
      <c r="L9463">
        <f>_xlfn.XLOOKUP(FraudData[[#This Row],[transaction_hour]],TimeRules[Hour Min],TimeRules[Risk Points],,-1)</f>
        <v>0</v>
      </c>
      <c r="M9463">
        <f>_xlfn.XLOOKUP(FraudData[[#This Row],[foreign_transaction]],ForeignRules[Foreign Transaction],ForeignRules[Risk Points],0)</f>
        <v>0</v>
      </c>
      <c r="N9463">
        <f>_xlfn.XLOOKUP(FraudData[[#This Row],[location_mismatch]],Table10[Location Mismatch],Table10[Risk Points],0)</f>
        <v>0</v>
      </c>
      <c r="O9463">
        <f>_xlfn.XLOOKUP(FraudData[[#This Row],[device_trust_score]],DeviceRules[Device Min],DeviceRules[Risk Points],,-1)</f>
        <v>0</v>
      </c>
      <c r="P9463">
        <f>_xlfn.XLOOKUP(FraudData[[#This Row],[velocity_last_24h]],VelocityRules[Velocity Min],VelocityRules[Risk Points],,-1)</f>
        <v>0</v>
      </c>
      <c r="Q9463">
        <f>_xlfn.XLOOKUP(FraudData[[#This Row],[merchant_category]],MerchantRules[Merchant Category],MerchantRules[Risk Points],0)</f>
        <v>1</v>
      </c>
      <c r="R9463">
        <f>SUM(FraudData[[#This Row],[Amount Risk]:[Merchant Risk]])</f>
        <v>1</v>
      </c>
      <c r="S9463" t="str" cm="1">
        <f t="array" ref="S9463">_xlfn.IFS(FraudData[[#This Row],[Fraud Risk Score]]&gt;=8,"High Risk",FraudData[[#This Row],[Fraud Risk Score]]&gt;=6,"Medium Risk",TRUE,"Low Risk")</f>
        <v>Low Risk</v>
      </c>
    </row>
    <row r="9464" spans="1:19">
      <c r="A9464">
        <v>9463</v>
      </c>
      <c r="B9464">
        <v>239.48</v>
      </c>
      <c r="C9464">
        <v>19</v>
      </c>
      <c r="D9464" t="s">
        <v>48</v>
      </c>
      <c r="E9464">
        <v>1</v>
      </c>
      <c r="F9464">
        <v>0</v>
      </c>
      <c r="G9464">
        <v>45</v>
      </c>
      <c r="H9464">
        <v>5</v>
      </c>
      <c r="I9464">
        <v>30</v>
      </c>
      <c r="J9464">
        <v>0</v>
      </c>
      <c r="K9464">
        <f>_xlfn.XLOOKUP(FraudData[[#This Row],[amount]],AmountRules[Amount Min],AmountRules[Risk Points],,-1)</f>
        <v>0</v>
      </c>
      <c r="L9464">
        <f>_xlfn.XLOOKUP(FraudData[[#This Row],[transaction_hour]],TimeRules[Hour Min],TimeRules[Risk Points],,-1)</f>
        <v>0</v>
      </c>
      <c r="M9464">
        <f>_xlfn.XLOOKUP(FraudData[[#This Row],[foreign_transaction]],ForeignRules[Foreign Transaction],ForeignRules[Risk Points],0)</f>
        <v>3</v>
      </c>
      <c r="N9464">
        <f>_xlfn.XLOOKUP(FraudData[[#This Row],[location_mismatch]],Table10[Location Mismatch],Table10[Risk Points],0)</f>
        <v>0</v>
      </c>
      <c r="O9464">
        <f>_xlfn.XLOOKUP(FraudData[[#This Row],[device_trust_score]],DeviceRules[Device Min],DeviceRules[Risk Points],,-1)</f>
        <v>2</v>
      </c>
      <c r="P9464">
        <f>_xlfn.XLOOKUP(FraudData[[#This Row],[velocity_last_24h]],VelocityRules[Velocity Min],VelocityRules[Risk Points],,-1)</f>
        <v>3</v>
      </c>
      <c r="Q9464">
        <f>_xlfn.XLOOKUP(FraudData[[#This Row],[merchant_category]],MerchantRules[Merchant Category],MerchantRules[Risk Points],0)</f>
        <v>0</v>
      </c>
      <c r="R9464">
        <f>SUM(FraudData[[#This Row],[Amount Risk]:[Merchant Risk]])</f>
        <v>8</v>
      </c>
      <c r="S9464" t="str" cm="1">
        <f t="array" ref="S9464">_xlfn.IFS(FraudData[[#This Row],[Fraud Risk Score]]&gt;=8,"High Risk",FraudData[[#This Row],[Fraud Risk Score]]&gt;=6,"Medium Risk",TRUE,"Low Risk")</f>
        <v>High Risk</v>
      </c>
    </row>
    <row r="9465" spans="1:19">
      <c r="A9465">
        <v>9464</v>
      </c>
      <c r="B9465">
        <v>120.15</v>
      </c>
      <c r="C9465">
        <v>14</v>
      </c>
      <c r="D9465" t="s">
        <v>50</v>
      </c>
      <c r="E9465">
        <v>0</v>
      </c>
      <c r="F9465">
        <v>0</v>
      </c>
      <c r="G9465">
        <v>78</v>
      </c>
      <c r="H9465">
        <v>0</v>
      </c>
      <c r="I9465">
        <v>22</v>
      </c>
      <c r="J9465">
        <v>0</v>
      </c>
      <c r="K9465">
        <f>_xlfn.XLOOKUP(FraudData[[#This Row],[amount]],AmountRules[Amount Min],AmountRules[Risk Points],,-1)</f>
        <v>0</v>
      </c>
      <c r="L9465">
        <f>_xlfn.XLOOKUP(FraudData[[#This Row],[transaction_hour]],TimeRules[Hour Min],TimeRules[Risk Points],,-1)</f>
        <v>0</v>
      </c>
      <c r="M9465">
        <f>_xlfn.XLOOKUP(FraudData[[#This Row],[foreign_transaction]],ForeignRules[Foreign Transaction],ForeignRules[Risk Points],0)</f>
        <v>0</v>
      </c>
      <c r="N9465">
        <f>_xlfn.XLOOKUP(FraudData[[#This Row],[location_mismatch]],Table10[Location Mismatch],Table10[Risk Points],0)</f>
        <v>0</v>
      </c>
      <c r="O9465">
        <f>_xlfn.XLOOKUP(FraudData[[#This Row],[device_trust_score]],DeviceRules[Device Min],DeviceRules[Risk Points],,-1)</f>
        <v>0</v>
      </c>
      <c r="P9465">
        <f>_xlfn.XLOOKUP(FraudData[[#This Row],[velocity_last_24h]],VelocityRules[Velocity Min],VelocityRules[Risk Points],,-1)</f>
        <v>0</v>
      </c>
      <c r="Q9465">
        <f>_xlfn.XLOOKUP(FraudData[[#This Row],[merchant_category]],MerchantRules[Merchant Category],MerchantRules[Risk Points],0)</f>
        <v>0</v>
      </c>
      <c r="R9465">
        <f>SUM(FraudData[[#This Row],[Amount Risk]:[Merchant Risk]])</f>
        <v>0</v>
      </c>
      <c r="S9465" t="str" cm="1">
        <f t="array" ref="S9465">_xlfn.IFS(FraudData[[#This Row],[Fraud Risk Score]]&gt;=8,"High Risk",FraudData[[#This Row],[Fraud Risk Score]]&gt;=6,"Medium Risk",TRUE,"Low Risk")</f>
        <v>Low Risk</v>
      </c>
    </row>
    <row r="9466" spans="1:19">
      <c r="A9466">
        <v>9465</v>
      </c>
      <c r="B9466">
        <v>301.97000000000003</v>
      </c>
      <c r="C9466">
        <v>16</v>
      </c>
      <c r="D9466" t="s">
        <v>48</v>
      </c>
      <c r="E9466">
        <v>0</v>
      </c>
      <c r="F9466">
        <v>0</v>
      </c>
      <c r="G9466">
        <v>61</v>
      </c>
      <c r="H9466">
        <v>2</v>
      </c>
      <c r="I9466">
        <v>67</v>
      </c>
      <c r="J9466">
        <v>0</v>
      </c>
      <c r="K9466">
        <f>_xlfn.XLOOKUP(FraudData[[#This Row],[amount]],AmountRules[Amount Min],AmountRules[Risk Points],,-1)</f>
        <v>0</v>
      </c>
      <c r="L9466">
        <f>_xlfn.XLOOKUP(FraudData[[#This Row],[transaction_hour]],TimeRules[Hour Min],TimeRules[Risk Points],,-1)</f>
        <v>0</v>
      </c>
      <c r="M9466">
        <f>_xlfn.XLOOKUP(FraudData[[#This Row],[foreign_transaction]],ForeignRules[Foreign Transaction],ForeignRules[Risk Points],0)</f>
        <v>0</v>
      </c>
      <c r="N9466">
        <f>_xlfn.XLOOKUP(FraudData[[#This Row],[location_mismatch]],Table10[Location Mismatch],Table10[Risk Points],0)</f>
        <v>0</v>
      </c>
      <c r="O9466">
        <f>_xlfn.XLOOKUP(FraudData[[#This Row],[device_trust_score]],DeviceRules[Device Min],DeviceRules[Risk Points],,-1)</f>
        <v>1</v>
      </c>
      <c r="P9466">
        <f>_xlfn.XLOOKUP(FraudData[[#This Row],[velocity_last_24h]],VelocityRules[Velocity Min],VelocityRules[Risk Points],,-1)</f>
        <v>0</v>
      </c>
      <c r="Q9466">
        <f>_xlfn.XLOOKUP(FraudData[[#This Row],[merchant_category]],MerchantRules[Merchant Category],MerchantRules[Risk Points],0)</f>
        <v>0</v>
      </c>
      <c r="R9466">
        <f>SUM(FraudData[[#This Row],[Amount Risk]:[Merchant Risk]])</f>
        <v>1</v>
      </c>
      <c r="S9466" t="str" cm="1">
        <f t="array" ref="S9466">_xlfn.IFS(FraudData[[#This Row],[Fraud Risk Score]]&gt;=8,"High Risk",FraudData[[#This Row],[Fraud Risk Score]]&gt;=6,"Medium Risk",TRUE,"Low Risk")</f>
        <v>Low Risk</v>
      </c>
    </row>
    <row r="9467" spans="1:19">
      <c r="A9467">
        <v>9466</v>
      </c>
      <c r="B9467">
        <v>556.75</v>
      </c>
      <c r="C9467">
        <v>18</v>
      </c>
      <c r="D9467" t="s">
        <v>47</v>
      </c>
      <c r="E9467">
        <v>0</v>
      </c>
      <c r="F9467">
        <v>0</v>
      </c>
      <c r="G9467">
        <v>64</v>
      </c>
      <c r="H9467">
        <v>3</v>
      </c>
      <c r="I9467">
        <v>23</v>
      </c>
      <c r="J9467">
        <v>0</v>
      </c>
      <c r="K9467">
        <f>_xlfn.XLOOKUP(FraudData[[#This Row],[amount]],AmountRules[Amount Min],AmountRules[Risk Points],,-1)</f>
        <v>1</v>
      </c>
      <c r="L9467">
        <f>_xlfn.XLOOKUP(FraudData[[#This Row],[transaction_hour]],TimeRules[Hour Min],TimeRules[Risk Points],,-1)</f>
        <v>0</v>
      </c>
      <c r="M9467">
        <f>_xlfn.XLOOKUP(FraudData[[#This Row],[foreign_transaction]],ForeignRules[Foreign Transaction],ForeignRules[Risk Points],0)</f>
        <v>0</v>
      </c>
      <c r="N9467">
        <f>_xlfn.XLOOKUP(FraudData[[#This Row],[location_mismatch]],Table10[Location Mismatch],Table10[Risk Points],0)</f>
        <v>0</v>
      </c>
      <c r="O9467">
        <f>_xlfn.XLOOKUP(FraudData[[#This Row],[device_trust_score]],DeviceRules[Device Min],DeviceRules[Risk Points],,-1)</f>
        <v>1</v>
      </c>
      <c r="P9467">
        <f>_xlfn.XLOOKUP(FraudData[[#This Row],[velocity_last_24h]],VelocityRules[Velocity Min],VelocityRules[Risk Points],,-1)</f>
        <v>0</v>
      </c>
      <c r="Q9467">
        <f>_xlfn.XLOOKUP(FraudData[[#This Row],[merchant_category]],MerchantRules[Merchant Category],MerchantRules[Risk Points],0)</f>
        <v>0</v>
      </c>
      <c r="R9467">
        <f>SUM(FraudData[[#This Row],[Amount Risk]:[Merchant Risk]])</f>
        <v>2</v>
      </c>
      <c r="S9467" t="str" cm="1">
        <f t="array" ref="S9467">_xlfn.IFS(FraudData[[#This Row],[Fraud Risk Score]]&gt;=8,"High Risk",FraudData[[#This Row],[Fraud Risk Score]]&gt;=6,"Medium Risk",TRUE,"Low Risk")</f>
        <v>Low Risk</v>
      </c>
    </row>
    <row r="9468" spans="1:19">
      <c r="A9468">
        <v>9467</v>
      </c>
      <c r="B9468">
        <v>468.15</v>
      </c>
      <c r="C9468">
        <v>12</v>
      </c>
      <c r="D9468" t="s">
        <v>50</v>
      </c>
      <c r="E9468">
        <v>0</v>
      </c>
      <c r="F9468">
        <v>0</v>
      </c>
      <c r="G9468">
        <v>44</v>
      </c>
      <c r="H9468">
        <v>1</v>
      </c>
      <c r="I9468">
        <v>37</v>
      </c>
      <c r="J9468">
        <v>0</v>
      </c>
      <c r="K9468">
        <f>_xlfn.XLOOKUP(FraudData[[#This Row],[amount]],AmountRules[Amount Min],AmountRules[Risk Points],,-1)</f>
        <v>0</v>
      </c>
      <c r="L9468">
        <f>_xlfn.XLOOKUP(FraudData[[#This Row],[transaction_hour]],TimeRules[Hour Min],TimeRules[Risk Points],,-1)</f>
        <v>0</v>
      </c>
      <c r="M9468">
        <f>_xlfn.XLOOKUP(FraudData[[#This Row],[foreign_transaction]],ForeignRules[Foreign Transaction],ForeignRules[Risk Points],0)</f>
        <v>0</v>
      </c>
      <c r="N9468">
        <f>_xlfn.XLOOKUP(FraudData[[#This Row],[location_mismatch]],Table10[Location Mismatch],Table10[Risk Points],0)</f>
        <v>0</v>
      </c>
      <c r="O9468">
        <f>_xlfn.XLOOKUP(FraudData[[#This Row],[device_trust_score]],DeviceRules[Device Min],DeviceRules[Risk Points],,-1)</f>
        <v>2</v>
      </c>
      <c r="P9468">
        <f>_xlfn.XLOOKUP(FraudData[[#This Row],[velocity_last_24h]],VelocityRules[Velocity Min],VelocityRules[Risk Points],,-1)</f>
        <v>0</v>
      </c>
      <c r="Q9468">
        <f>_xlfn.XLOOKUP(FraudData[[#This Row],[merchant_category]],MerchantRules[Merchant Category],MerchantRules[Risk Points],0)</f>
        <v>0</v>
      </c>
      <c r="R9468">
        <f>SUM(FraudData[[#This Row],[Amount Risk]:[Merchant Risk]])</f>
        <v>2</v>
      </c>
      <c r="S9468" t="str" cm="1">
        <f t="array" ref="S9468">_xlfn.IFS(FraudData[[#This Row],[Fraud Risk Score]]&gt;=8,"High Risk",FraudData[[#This Row],[Fraud Risk Score]]&gt;=6,"Medium Risk",TRUE,"Low Risk")</f>
        <v>Low Risk</v>
      </c>
    </row>
    <row r="9469" spans="1:19">
      <c r="A9469">
        <v>9468</v>
      </c>
      <c r="B9469">
        <v>431.97</v>
      </c>
      <c r="C9469">
        <v>21</v>
      </c>
      <c r="D9469" t="s">
        <v>48</v>
      </c>
      <c r="E9469">
        <v>0</v>
      </c>
      <c r="F9469">
        <v>0</v>
      </c>
      <c r="G9469">
        <v>95</v>
      </c>
      <c r="H9469">
        <v>1</v>
      </c>
      <c r="I9469">
        <v>54</v>
      </c>
      <c r="J9469">
        <v>0</v>
      </c>
      <c r="K9469">
        <f>_xlfn.XLOOKUP(FraudData[[#This Row],[amount]],AmountRules[Amount Min],AmountRules[Risk Points],,-1)</f>
        <v>0</v>
      </c>
      <c r="L9469">
        <f>_xlfn.XLOOKUP(FraudData[[#This Row],[transaction_hour]],TimeRules[Hour Min],TimeRules[Risk Points],,-1)</f>
        <v>0</v>
      </c>
      <c r="M9469">
        <f>_xlfn.XLOOKUP(FraudData[[#This Row],[foreign_transaction]],ForeignRules[Foreign Transaction],ForeignRules[Risk Points],0)</f>
        <v>0</v>
      </c>
      <c r="N9469">
        <f>_xlfn.XLOOKUP(FraudData[[#This Row],[location_mismatch]],Table10[Location Mismatch],Table10[Risk Points],0)</f>
        <v>0</v>
      </c>
      <c r="O9469">
        <f>_xlfn.XLOOKUP(FraudData[[#This Row],[device_trust_score]],DeviceRules[Device Min],DeviceRules[Risk Points],,-1)</f>
        <v>0</v>
      </c>
      <c r="P9469">
        <f>_xlfn.XLOOKUP(FraudData[[#This Row],[velocity_last_24h]],VelocityRules[Velocity Min],VelocityRules[Risk Points],,-1)</f>
        <v>0</v>
      </c>
      <c r="Q9469">
        <f>_xlfn.XLOOKUP(FraudData[[#This Row],[merchant_category]],MerchantRules[Merchant Category],MerchantRules[Risk Points],0)</f>
        <v>0</v>
      </c>
      <c r="R9469">
        <f>SUM(FraudData[[#This Row],[Amount Risk]:[Merchant Risk]])</f>
        <v>0</v>
      </c>
      <c r="S9469" t="str" cm="1">
        <f t="array" ref="S9469">_xlfn.IFS(FraudData[[#This Row],[Fraud Risk Score]]&gt;=8,"High Risk",FraudData[[#This Row],[Fraud Risk Score]]&gt;=6,"Medium Risk",TRUE,"Low Risk")</f>
        <v>Low Risk</v>
      </c>
    </row>
    <row r="9470" spans="1:19">
      <c r="A9470">
        <v>9469</v>
      </c>
      <c r="B9470">
        <v>129.19999999999999</v>
      </c>
      <c r="C9470">
        <v>20</v>
      </c>
      <c r="D9470" t="s">
        <v>50</v>
      </c>
      <c r="E9470">
        <v>0</v>
      </c>
      <c r="F9470">
        <v>0</v>
      </c>
      <c r="G9470">
        <v>42</v>
      </c>
      <c r="H9470">
        <v>4</v>
      </c>
      <c r="I9470">
        <v>29</v>
      </c>
      <c r="J9470">
        <v>0</v>
      </c>
      <c r="K9470">
        <f>_xlfn.XLOOKUP(FraudData[[#This Row],[amount]],AmountRules[Amount Min],AmountRules[Risk Points],,-1)</f>
        <v>0</v>
      </c>
      <c r="L9470">
        <f>_xlfn.XLOOKUP(FraudData[[#This Row],[transaction_hour]],TimeRules[Hour Min],TimeRules[Risk Points],,-1)</f>
        <v>0</v>
      </c>
      <c r="M9470">
        <f>_xlfn.XLOOKUP(FraudData[[#This Row],[foreign_transaction]],ForeignRules[Foreign Transaction],ForeignRules[Risk Points],0)</f>
        <v>0</v>
      </c>
      <c r="N9470">
        <f>_xlfn.XLOOKUP(FraudData[[#This Row],[location_mismatch]],Table10[Location Mismatch],Table10[Risk Points],0)</f>
        <v>0</v>
      </c>
      <c r="O9470">
        <f>_xlfn.XLOOKUP(FraudData[[#This Row],[device_trust_score]],DeviceRules[Device Min],DeviceRules[Risk Points],,-1)</f>
        <v>2</v>
      </c>
      <c r="P9470">
        <f>_xlfn.XLOOKUP(FraudData[[#This Row],[velocity_last_24h]],VelocityRules[Velocity Min],VelocityRules[Risk Points],,-1)</f>
        <v>0</v>
      </c>
      <c r="Q9470">
        <f>_xlfn.XLOOKUP(FraudData[[#This Row],[merchant_category]],MerchantRules[Merchant Category],MerchantRules[Risk Points],0)</f>
        <v>0</v>
      </c>
      <c r="R9470">
        <f>SUM(FraudData[[#This Row],[Amount Risk]:[Merchant Risk]])</f>
        <v>2</v>
      </c>
      <c r="S9470" t="str" cm="1">
        <f t="array" ref="S9470">_xlfn.IFS(FraudData[[#This Row],[Fraud Risk Score]]&gt;=8,"High Risk",FraudData[[#This Row],[Fraud Risk Score]]&gt;=6,"Medium Risk",TRUE,"Low Risk")</f>
        <v>Low Risk</v>
      </c>
    </row>
    <row r="9471" spans="1:19">
      <c r="A9471">
        <v>9470</v>
      </c>
      <c r="B9471">
        <v>80.37</v>
      </c>
      <c r="C9471">
        <v>9</v>
      </c>
      <c r="D9471" t="s">
        <v>50</v>
      </c>
      <c r="E9471">
        <v>0</v>
      </c>
      <c r="F9471">
        <v>0</v>
      </c>
      <c r="G9471">
        <v>68</v>
      </c>
      <c r="H9471">
        <v>3</v>
      </c>
      <c r="I9471">
        <v>29</v>
      </c>
      <c r="J9471">
        <v>0</v>
      </c>
      <c r="K9471">
        <f>_xlfn.XLOOKUP(FraudData[[#This Row],[amount]],AmountRules[Amount Min],AmountRules[Risk Points],,-1)</f>
        <v>0</v>
      </c>
      <c r="L9471">
        <f>_xlfn.XLOOKUP(FraudData[[#This Row],[transaction_hour]],TimeRules[Hour Min],TimeRules[Risk Points],,-1)</f>
        <v>0</v>
      </c>
      <c r="M9471">
        <f>_xlfn.XLOOKUP(FraudData[[#This Row],[foreign_transaction]],ForeignRules[Foreign Transaction],ForeignRules[Risk Points],0)</f>
        <v>0</v>
      </c>
      <c r="N9471">
        <f>_xlfn.XLOOKUP(FraudData[[#This Row],[location_mismatch]],Table10[Location Mismatch],Table10[Risk Points],0)</f>
        <v>0</v>
      </c>
      <c r="O9471">
        <f>_xlfn.XLOOKUP(FraudData[[#This Row],[device_trust_score]],DeviceRules[Device Min],DeviceRules[Risk Points],,-1)</f>
        <v>1</v>
      </c>
      <c r="P9471">
        <f>_xlfn.XLOOKUP(FraudData[[#This Row],[velocity_last_24h]],VelocityRules[Velocity Min],VelocityRules[Risk Points],,-1)</f>
        <v>0</v>
      </c>
      <c r="Q9471">
        <f>_xlfn.XLOOKUP(FraudData[[#This Row],[merchant_category]],MerchantRules[Merchant Category],MerchantRules[Risk Points],0)</f>
        <v>0</v>
      </c>
      <c r="R9471">
        <f>SUM(FraudData[[#This Row],[Amount Risk]:[Merchant Risk]])</f>
        <v>1</v>
      </c>
      <c r="S9471" t="str" cm="1">
        <f t="array" ref="S9471">_xlfn.IFS(FraudData[[#This Row],[Fraud Risk Score]]&gt;=8,"High Risk",FraudData[[#This Row],[Fraud Risk Score]]&gt;=6,"Medium Risk",TRUE,"Low Risk")</f>
        <v>Low Risk</v>
      </c>
    </row>
    <row r="9472" spans="1:19">
      <c r="A9472">
        <v>9471</v>
      </c>
      <c r="B9472">
        <v>112.6</v>
      </c>
      <c r="C9472">
        <v>16</v>
      </c>
      <c r="D9472" t="s">
        <v>48</v>
      </c>
      <c r="E9472">
        <v>0</v>
      </c>
      <c r="F9472">
        <v>0</v>
      </c>
      <c r="G9472">
        <v>80</v>
      </c>
      <c r="H9472">
        <v>1</v>
      </c>
      <c r="I9472">
        <v>30</v>
      </c>
      <c r="J9472">
        <v>0</v>
      </c>
      <c r="K9472">
        <f>_xlfn.XLOOKUP(FraudData[[#This Row],[amount]],AmountRules[Amount Min],AmountRules[Risk Points],,-1)</f>
        <v>0</v>
      </c>
      <c r="L9472">
        <f>_xlfn.XLOOKUP(FraudData[[#This Row],[transaction_hour]],TimeRules[Hour Min],TimeRules[Risk Points],,-1)</f>
        <v>0</v>
      </c>
      <c r="M9472">
        <f>_xlfn.XLOOKUP(FraudData[[#This Row],[foreign_transaction]],ForeignRules[Foreign Transaction],ForeignRules[Risk Points],0)</f>
        <v>0</v>
      </c>
      <c r="N9472">
        <f>_xlfn.XLOOKUP(FraudData[[#This Row],[location_mismatch]],Table10[Location Mismatch],Table10[Risk Points],0)</f>
        <v>0</v>
      </c>
      <c r="O9472">
        <f>_xlfn.XLOOKUP(FraudData[[#This Row],[device_trust_score]],DeviceRules[Device Min],DeviceRules[Risk Points],,-1)</f>
        <v>0</v>
      </c>
      <c r="P9472">
        <f>_xlfn.XLOOKUP(FraudData[[#This Row],[velocity_last_24h]],VelocityRules[Velocity Min],VelocityRules[Risk Points],,-1)</f>
        <v>0</v>
      </c>
      <c r="Q9472">
        <f>_xlfn.XLOOKUP(FraudData[[#This Row],[merchant_category]],MerchantRules[Merchant Category],MerchantRules[Risk Points],0)</f>
        <v>0</v>
      </c>
      <c r="R9472">
        <f>SUM(FraudData[[#This Row],[Amount Risk]:[Merchant Risk]])</f>
        <v>0</v>
      </c>
      <c r="S9472" t="str" cm="1">
        <f t="array" ref="S9472">_xlfn.IFS(FraudData[[#This Row],[Fraud Risk Score]]&gt;=8,"High Risk",FraudData[[#This Row],[Fraud Risk Score]]&gt;=6,"Medium Risk",TRUE,"Low Risk")</f>
        <v>Low Risk</v>
      </c>
    </row>
    <row r="9473" spans="1:19">
      <c r="A9473">
        <v>9472</v>
      </c>
      <c r="B9473">
        <v>210.75</v>
      </c>
      <c r="C9473">
        <v>4</v>
      </c>
      <c r="D9473" t="s">
        <v>50</v>
      </c>
      <c r="E9473">
        <v>0</v>
      </c>
      <c r="F9473">
        <v>0</v>
      </c>
      <c r="G9473">
        <v>41</v>
      </c>
      <c r="H9473">
        <v>1</v>
      </c>
      <c r="I9473">
        <v>22</v>
      </c>
      <c r="J9473">
        <v>0</v>
      </c>
      <c r="K9473">
        <f>_xlfn.XLOOKUP(FraudData[[#This Row],[amount]],AmountRules[Amount Min],AmountRules[Risk Points],,-1)</f>
        <v>0</v>
      </c>
      <c r="L9473">
        <f>_xlfn.XLOOKUP(FraudData[[#This Row],[transaction_hour]],TimeRules[Hour Min],TimeRules[Risk Points],,-1)</f>
        <v>0</v>
      </c>
      <c r="M9473">
        <f>_xlfn.XLOOKUP(FraudData[[#This Row],[foreign_transaction]],ForeignRules[Foreign Transaction],ForeignRules[Risk Points],0)</f>
        <v>0</v>
      </c>
      <c r="N9473">
        <f>_xlfn.XLOOKUP(FraudData[[#This Row],[location_mismatch]],Table10[Location Mismatch],Table10[Risk Points],0)</f>
        <v>0</v>
      </c>
      <c r="O9473">
        <f>_xlfn.XLOOKUP(FraudData[[#This Row],[device_trust_score]],DeviceRules[Device Min],DeviceRules[Risk Points],,-1)</f>
        <v>2</v>
      </c>
      <c r="P9473">
        <f>_xlfn.XLOOKUP(FraudData[[#This Row],[velocity_last_24h]],VelocityRules[Velocity Min],VelocityRules[Risk Points],,-1)</f>
        <v>0</v>
      </c>
      <c r="Q9473">
        <f>_xlfn.XLOOKUP(FraudData[[#This Row],[merchant_category]],MerchantRules[Merchant Category],MerchantRules[Risk Points],0)</f>
        <v>0</v>
      </c>
      <c r="R9473">
        <f>SUM(FraudData[[#This Row],[Amount Risk]:[Merchant Risk]])</f>
        <v>2</v>
      </c>
      <c r="S9473" t="str" cm="1">
        <f t="array" ref="S9473">_xlfn.IFS(FraudData[[#This Row],[Fraud Risk Score]]&gt;=8,"High Risk",FraudData[[#This Row],[Fraud Risk Score]]&gt;=6,"Medium Risk",TRUE,"Low Risk")</f>
        <v>Low Risk</v>
      </c>
    </row>
    <row r="9474" spans="1:19">
      <c r="A9474">
        <v>9473</v>
      </c>
      <c r="B9474">
        <v>387.75</v>
      </c>
      <c r="C9474">
        <v>17</v>
      </c>
      <c r="D9474" t="s">
        <v>47</v>
      </c>
      <c r="E9474">
        <v>0</v>
      </c>
      <c r="F9474">
        <v>0</v>
      </c>
      <c r="G9474">
        <v>66</v>
      </c>
      <c r="H9474">
        <v>3</v>
      </c>
      <c r="I9474">
        <v>37</v>
      </c>
      <c r="J9474">
        <v>0</v>
      </c>
      <c r="K9474">
        <f>_xlfn.XLOOKUP(FraudData[[#This Row],[amount]],AmountRules[Amount Min],AmountRules[Risk Points],,-1)</f>
        <v>0</v>
      </c>
      <c r="L9474">
        <f>_xlfn.XLOOKUP(FraudData[[#This Row],[transaction_hour]],TimeRules[Hour Min],TimeRules[Risk Points],,-1)</f>
        <v>0</v>
      </c>
      <c r="M9474">
        <f>_xlfn.XLOOKUP(FraudData[[#This Row],[foreign_transaction]],ForeignRules[Foreign Transaction],ForeignRules[Risk Points],0)</f>
        <v>0</v>
      </c>
      <c r="N9474">
        <f>_xlfn.XLOOKUP(FraudData[[#This Row],[location_mismatch]],Table10[Location Mismatch],Table10[Risk Points],0)</f>
        <v>0</v>
      </c>
      <c r="O9474">
        <f>_xlfn.XLOOKUP(FraudData[[#This Row],[device_trust_score]],DeviceRules[Device Min],DeviceRules[Risk Points],,-1)</f>
        <v>1</v>
      </c>
      <c r="P9474">
        <f>_xlfn.XLOOKUP(FraudData[[#This Row],[velocity_last_24h]],VelocityRules[Velocity Min],VelocityRules[Risk Points],,-1)</f>
        <v>0</v>
      </c>
      <c r="Q9474">
        <f>_xlfn.XLOOKUP(FraudData[[#This Row],[merchant_category]],MerchantRules[Merchant Category],MerchantRules[Risk Points],0)</f>
        <v>0</v>
      </c>
      <c r="R9474">
        <f>SUM(FraudData[[#This Row],[Amount Risk]:[Merchant Risk]])</f>
        <v>1</v>
      </c>
      <c r="S9474" t="str" cm="1">
        <f t="array" ref="S9474">_xlfn.IFS(FraudData[[#This Row],[Fraud Risk Score]]&gt;=8,"High Risk",FraudData[[#This Row],[Fraud Risk Score]]&gt;=6,"Medium Risk",TRUE,"Low Risk")</f>
        <v>Low Risk</v>
      </c>
    </row>
    <row r="9475" spans="1:19">
      <c r="A9475">
        <v>9474</v>
      </c>
      <c r="B9475">
        <v>41.74</v>
      </c>
      <c r="C9475">
        <v>16</v>
      </c>
      <c r="D9475" t="s">
        <v>48</v>
      </c>
      <c r="E9475">
        <v>0</v>
      </c>
      <c r="F9475">
        <v>0</v>
      </c>
      <c r="G9475">
        <v>95</v>
      </c>
      <c r="H9475">
        <v>3</v>
      </c>
      <c r="I9475">
        <v>47</v>
      </c>
      <c r="J9475">
        <v>0</v>
      </c>
      <c r="K9475">
        <f>_xlfn.XLOOKUP(FraudData[[#This Row],[amount]],AmountRules[Amount Min],AmountRules[Risk Points],,-1)</f>
        <v>0</v>
      </c>
      <c r="L9475">
        <f>_xlfn.XLOOKUP(FraudData[[#This Row],[transaction_hour]],TimeRules[Hour Min],TimeRules[Risk Points],,-1)</f>
        <v>0</v>
      </c>
      <c r="M9475">
        <f>_xlfn.XLOOKUP(FraudData[[#This Row],[foreign_transaction]],ForeignRules[Foreign Transaction],ForeignRules[Risk Points],0)</f>
        <v>0</v>
      </c>
      <c r="N9475">
        <f>_xlfn.XLOOKUP(FraudData[[#This Row],[location_mismatch]],Table10[Location Mismatch],Table10[Risk Points],0)</f>
        <v>0</v>
      </c>
      <c r="O9475">
        <f>_xlfn.XLOOKUP(FraudData[[#This Row],[device_trust_score]],DeviceRules[Device Min],DeviceRules[Risk Points],,-1)</f>
        <v>0</v>
      </c>
      <c r="P9475">
        <f>_xlfn.XLOOKUP(FraudData[[#This Row],[velocity_last_24h]],VelocityRules[Velocity Min],VelocityRules[Risk Points],,-1)</f>
        <v>0</v>
      </c>
      <c r="Q9475">
        <f>_xlfn.XLOOKUP(FraudData[[#This Row],[merchant_category]],MerchantRules[Merchant Category],MerchantRules[Risk Points],0)</f>
        <v>0</v>
      </c>
      <c r="R9475">
        <f>SUM(FraudData[[#This Row],[Amount Risk]:[Merchant Risk]])</f>
        <v>0</v>
      </c>
      <c r="S9475" t="str" cm="1">
        <f t="array" ref="S9475">_xlfn.IFS(FraudData[[#This Row],[Fraud Risk Score]]&gt;=8,"High Risk",FraudData[[#This Row],[Fraud Risk Score]]&gt;=6,"Medium Risk",TRUE,"Low Risk")</f>
        <v>Low Risk</v>
      </c>
    </row>
    <row r="9476" spans="1:19">
      <c r="A9476">
        <v>9475</v>
      </c>
      <c r="B9476">
        <v>450.61</v>
      </c>
      <c r="C9476">
        <v>3</v>
      </c>
      <c r="D9476" t="s">
        <v>48</v>
      </c>
      <c r="E9476">
        <v>0</v>
      </c>
      <c r="F9476">
        <v>0</v>
      </c>
      <c r="G9476">
        <v>52</v>
      </c>
      <c r="H9476">
        <v>2</v>
      </c>
      <c r="I9476">
        <v>34</v>
      </c>
      <c r="J9476">
        <v>0</v>
      </c>
      <c r="K9476">
        <f>_xlfn.XLOOKUP(FraudData[[#This Row],[amount]],AmountRules[Amount Min],AmountRules[Risk Points],,-1)</f>
        <v>0</v>
      </c>
      <c r="L9476">
        <f>_xlfn.XLOOKUP(FraudData[[#This Row],[transaction_hour]],TimeRules[Hour Min],TimeRules[Risk Points],,-1)</f>
        <v>3</v>
      </c>
      <c r="M9476">
        <f>_xlfn.XLOOKUP(FraudData[[#This Row],[foreign_transaction]],ForeignRules[Foreign Transaction],ForeignRules[Risk Points],0)</f>
        <v>0</v>
      </c>
      <c r="N9476">
        <f>_xlfn.XLOOKUP(FraudData[[#This Row],[location_mismatch]],Table10[Location Mismatch],Table10[Risk Points],0)</f>
        <v>0</v>
      </c>
      <c r="O9476">
        <f>_xlfn.XLOOKUP(FraudData[[#This Row],[device_trust_score]],DeviceRules[Device Min],DeviceRules[Risk Points],,-1)</f>
        <v>1</v>
      </c>
      <c r="P9476">
        <f>_xlfn.XLOOKUP(FraudData[[#This Row],[velocity_last_24h]],VelocityRules[Velocity Min],VelocityRules[Risk Points],,-1)</f>
        <v>0</v>
      </c>
      <c r="Q9476">
        <f>_xlfn.XLOOKUP(FraudData[[#This Row],[merchant_category]],MerchantRules[Merchant Category],MerchantRules[Risk Points],0)</f>
        <v>0</v>
      </c>
      <c r="R9476">
        <f>SUM(FraudData[[#This Row],[Amount Risk]:[Merchant Risk]])</f>
        <v>4</v>
      </c>
      <c r="S9476" t="str" cm="1">
        <f t="array" ref="S9476">_xlfn.IFS(FraudData[[#This Row],[Fraud Risk Score]]&gt;=8,"High Risk",FraudData[[#This Row],[Fraud Risk Score]]&gt;=6,"Medium Risk",TRUE,"Low Risk")</f>
        <v>Low Risk</v>
      </c>
    </row>
    <row r="9477" spans="1:19">
      <c r="A9477">
        <v>9476</v>
      </c>
      <c r="B9477">
        <v>303.91000000000003</v>
      </c>
      <c r="C9477">
        <v>21</v>
      </c>
      <c r="D9477" t="s">
        <v>47</v>
      </c>
      <c r="E9477">
        <v>0</v>
      </c>
      <c r="F9477">
        <v>0</v>
      </c>
      <c r="G9477">
        <v>45</v>
      </c>
      <c r="H9477">
        <v>0</v>
      </c>
      <c r="I9477">
        <v>38</v>
      </c>
      <c r="J9477">
        <v>0</v>
      </c>
      <c r="K9477">
        <f>_xlfn.XLOOKUP(FraudData[[#This Row],[amount]],AmountRules[Amount Min],AmountRules[Risk Points],,-1)</f>
        <v>0</v>
      </c>
      <c r="L9477">
        <f>_xlfn.XLOOKUP(FraudData[[#This Row],[transaction_hour]],TimeRules[Hour Min],TimeRules[Risk Points],,-1)</f>
        <v>0</v>
      </c>
      <c r="M9477">
        <f>_xlfn.XLOOKUP(FraudData[[#This Row],[foreign_transaction]],ForeignRules[Foreign Transaction],ForeignRules[Risk Points],0)</f>
        <v>0</v>
      </c>
      <c r="N9477">
        <f>_xlfn.XLOOKUP(FraudData[[#This Row],[location_mismatch]],Table10[Location Mismatch],Table10[Risk Points],0)</f>
        <v>0</v>
      </c>
      <c r="O9477">
        <f>_xlfn.XLOOKUP(FraudData[[#This Row],[device_trust_score]],DeviceRules[Device Min],DeviceRules[Risk Points],,-1)</f>
        <v>2</v>
      </c>
      <c r="P9477">
        <f>_xlfn.XLOOKUP(FraudData[[#This Row],[velocity_last_24h]],VelocityRules[Velocity Min],VelocityRules[Risk Points],,-1)</f>
        <v>0</v>
      </c>
      <c r="Q9477">
        <f>_xlfn.XLOOKUP(FraudData[[#This Row],[merchant_category]],MerchantRules[Merchant Category],MerchantRules[Risk Points],0)</f>
        <v>0</v>
      </c>
      <c r="R9477">
        <f>SUM(FraudData[[#This Row],[Amount Risk]:[Merchant Risk]])</f>
        <v>2</v>
      </c>
      <c r="S9477" t="str" cm="1">
        <f t="array" ref="S9477">_xlfn.IFS(FraudData[[#This Row],[Fraud Risk Score]]&gt;=8,"High Risk",FraudData[[#This Row],[Fraud Risk Score]]&gt;=6,"Medium Risk",TRUE,"Low Risk")</f>
        <v>Low Risk</v>
      </c>
    </row>
    <row r="9478" spans="1:19">
      <c r="A9478">
        <v>9477</v>
      </c>
      <c r="B9478">
        <v>694.15</v>
      </c>
      <c r="C9478">
        <v>6</v>
      </c>
      <c r="D9478" t="s">
        <v>47</v>
      </c>
      <c r="E9478">
        <v>1</v>
      </c>
      <c r="F9478">
        <v>0</v>
      </c>
      <c r="G9478">
        <v>61</v>
      </c>
      <c r="H9478">
        <v>2</v>
      </c>
      <c r="I9478">
        <v>21</v>
      </c>
      <c r="J9478">
        <v>0</v>
      </c>
      <c r="K9478">
        <f>_xlfn.XLOOKUP(FraudData[[#This Row],[amount]],AmountRules[Amount Min],AmountRules[Risk Points],,-1)</f>
        <v>1</v>
      </c>
      <c r="L9478">
        <f>_xlfn.XLOOKUP(FraudData[[#This Row],[transaction_hour]],TimeRules[Hour Min],TimeRules[Risk Points],,-1)</f>
        <v>0</v>
      </c>
      <c r="M9478">
        <f>_xlfn.XLOOKUP(FraudData[[#This Row],[foreign_transaction]],ForeignRules[Foreign Transaction],ForeignRules[Risk Points],0)</f>
        <v>3</v>
      </c>
      <c r="N9478">
        <f>_xlfn.XLOOKUP(FraudData[[#This Row],[location_mismatch]],Table10[Location Mismatch],Table10[Risk Points],0)</f>
        <v>0</v>
      </c>
      <c r="O9478">
        <f>_xlfn.XLOOKUP(FraudData[[#This Row],[device_trust_score]],DeviceRules[Device Min],DeviceRules[Risk Points],,-1)</f>
        <v>1</v>
      </c>
      <c r="P9478">
        <f>_xlfn.XLOOKUP(FraudData[[#This Row],[velocity_last_24h]],VelocityRules[Velocity Min],VelocityRules[Risk Points],,-1)</f>
        <v>0</v>
      </c>
      <c r="Q9478">
        <f>_xlfn.XLOOKUP(FraudData[[#This Row],[merchant_category]],MerchantRules[Merchant Category],MerchantRules[Risk Points],0)</f>
        <v>0</v>
      </c>
      <c r="R9478">
        <f>SUM(FraudData[[#This Row],[Amount Risk]:[Merchant Risk]])</f>
        <v>5</v>
      </c>
      <c r="S9478" t="str" cm="1">
        <f t="array" ref="S9478">_xlfn.IFS(FraudData[[#This Row],[Fraud Risk Score]]&gt;=8,"High Risk",FraudData[[#This Row],[Fraud Risk Score]]&gt;=6,"Medium Risk",TRUE,"Low Risk")</f>
        <v>Low Risk</v>
      </c>
    </row>
    <row r="9479" spans="1:19">
      <c r="A9479">
        <v>9478</v>
      </c>
      <c r="B9479">
        <v>382.03</v>
      </c>
      <c r="C9479">
        <v>4</v>
      </c>
      <c r="D9479" t="s">
        <v>47</v>
      </c>
      <c r="E9479">
        <v>0</v>
      </c>
      <c r="F9479">
        <v>0</v>
      </c>
      <c r="G9479">
        <v>47</v>
      </c>
      <c r="H9479">
        <v>1</v>
      </c>
      <c r="I9479">
        <v>39</v>
      </c>
      <c r="J9479">
        <v>0</v>
      </c>
      <c r="K9479">
        <f>_xlfn.XLOOKUP(FraudData[[#This Row],[amount]],AmountRules[Amount Min],AmountRules[Risk Points],,-1)</f>
        <v>0</v>
      </c>
      <c r="L9479">
        <f>_xlfn.XLOOKUP(FraudData[[#This Row],[transaction_hour]],TimeRules[Hour Min],TimeRules[Risk Points],,-1)</f>
        <v>0</v>
      </c>
      <c r="M9479">
        <f>_xlfn.XLOOKUP(FraudData[[#This Row],[foreign_transaction]],ForeignRules[Foreign Transaction],ForeignRules[Risk Points],0)</f>
        <v>0</v>
      </c>
      <c r="N9479">
        <f>_xlfn.XLOOKUP(FraudData[[#This Row],[location_mismatch]],Table10[Location Mismatch],Table10[Risk Points],0)</f>
        <v>0</v>
      </c>
      <c r="O9479">
        <f>_xlfn.XLOOKUP(FraudData[[#This Row],[device_trust_score]],DeviceRules[Device Min],DeviceRules[Risk Points],,-1)</f>
        <v>2</v>
      </c>
      <c r="P9479">
        <f>_xlfn.XLOOKUP(FraudData[[#This Row],[velocity_last_24h]],VelocityRules[Velocity Min],VelocityRules[Risk Points],,-1)</f>
        <v>0</v>
      </c>
      <c r="Q9479">
        <f>_xlfn.XLOOKUP(FraudData[[#This Row],[merchant_category]],MerchantRules[Merchant Category],MerchantRules[Risk Points],0)</f>
        <v>0</v>
      </c>
      <c r="R9479">
        <f>SUM(FraudData[[#This Row],[Amount Risk]:[Merchant Risk]])</f>
        <v>2</v>
      </c>
      <c r="S9479" t="str" cm="1">
        <f t="array" ref="S9479">_xlfn.IFS(FraudData[[#This Row],[Fraud Risk Score]]&gt;=8,"High Risk",FraudData[[#This Row],[Fraud Risk Score]]&gt;=6,"Medium Risk",TRUE,"Low Risk")</f>
        <v>Low Risk</v>
      </c>
    </row>
    <row r="9480" spans="1:19">
      <c r="A9480">
        <v>9479</v>
      </c>
      <c r="B9480">
        <v>59.12</v>
      </c>
      <c r="C9480">
        <v>7</v>
      </c>
      <c r="D9480" t="s">
        <v>50</v>
      </c>
      <c r="E9480">
        <v>0</v>
      </c>
      <c r="F9480">
        <v>0</v>
      </c>
      <c r="G9480">
        <v>72</v>
      </c>
      <c r="H9480">
        <v>3</v>
      </c>
      <c r="I9480">
        <v>24</v>
      </c>
      <c r="J9480">
        <v>0</v>
      </c>
      <c r="K9480">
        <f>_xlfn.XLOOKUP(FraudData[[#This Row],[amount]],AmountRules[Amount Min],AmountRules[Risk Points],,-1)</f>
        <v>0</v>
      </c>
      <c r="L9480">
        <f>_xlfn.XLOOKUP(FraudData[[#This Row],[transaction_hour]],TimeRules[Hour Min],TimeRules[Risk Points],,-1)</f>
        <v>0</v>
      </c>
      <c r="M9480">
        <f>_xlfn.XLOOKUP(FraudData[[#This Row],[foreign_transaction]],ForeignRules[Foreign Transaction],ForeignRules[Risk Points],0)</f>
        <v>0</v>
      </c>
      <c r="N9480">
        <f>_xlfn.XLOOKUP(FraudData[[#This Row],[location_mismatch]],Table10[Location Mismatch],Table10[Risk Points],0)</f>
        <v>0</v>
      </c>
      <c r="O9480">
        <f>_xlfn.XLOOKUP(FraudData[[#This Row],[device_trust_score]],DeviceRules[Device Min],DeviceRules[Risk Points],,-1)</f>
        <v>0</v>
      </c>
      <c r="P9480">
        <f>_xlfn.XLOOKUP(FraudData[[#This Row],[velocity_last_24h]],VelocityRules[Velocity Min],VelocityRules[Risk Points],,-1)</f>
        <v>0</v>
      </c>
      <c r="Q9480">
        <f>_xlfn.XLOOKUP(FraudData[[#This Row],[merchant_category]],MerchantRules[Merchant Category],MerchantRules[Risk Points],0)</f>
        <v>0</v>
      </c>
      <c r="R9480">
        <f>SUM(FraudData[[#This Row],[Amount Risk]:[Merchant Risk]])</f>
        <v>0</v>
      </c>
      <c r="S9480" t="str" cm="1">
        <f t="array" ref="S9480">_xlfn.IFS(FraudData[[#This Row],[Fraud Risk Score]]&gt;=8,"High Risk",FraudData[[#This Row],[Fraud Risk Score]]&gt;=6,"Medium Risk",TRUE,"Low Risk")</f>
        <v>Low Risk</v>
      </c>
    </row>
    <row r="9481" spans="1:19">
      <c r="A9481">
        <v>9480</v>
      </c>
      <c r="B9481">
        <v>20.16</v>
      </c>
      <c r="C9481">
        <v>7</v>
      </c>
      <c r="D9481" t="s">
        <v>50</v>
      </c>
      <c r="E9481">
        <v>0</v>
      </c>
      <c r="F9481">
        <v>0</v>
      </c>
      <c r="G9481">
        <v>83</v>
      </c>
      <c r="H9481">
        <v>0</v>
      </c>
      <c r="I9481">
        <v>53</v>
      </c>
      <c r="J9481">
        <v>0</v>
      </c>
      <c r="K9481">
        <f>_xlfn.XLOOKUP(FraudData[[#This Row],[amount]],AmountRules[Amount Min],AmountRules[Risk Points],,-1)</f>
        <v>0</v>
      </c>
      <c r="L9481">
        <f>_xlfn.XLOOKUP(FraudData[[#This Row],[transaction_hour]],TimeRules[Hour Min],TimeRules[Risk Points],,-1)</f>
        <v>0</v>
      </c>
      <c r="M9481">
        <f>_xlfn.XLOOKUP(FraudData[[#This Row],[foreign_transaction]],ForeignRules[Foreign Transaction],ForeignRules[Risk Points],0)</f>
        <v>0</v>
      </c>
      <c r="N9481">
        <f>_xlfn.XLOOKUP(FraudData[[#This Row],[location_mismatch]],Table10[Location Mismatch],Table10[Risk Points],0)</f>
        <v>0</v>
      </c>
      <c r="O9481">
        <f>_xlfn.XLOOKUP(FraudData[[#This Row],[device_trust_score]],DeviceRules[Device Min],DeviceRules[Risk Points],,-1)</f>
        <v>0</v>
      </c>
      <c r="P9481">
        <f>_xlfn.XLOOKUP(FraudData[[#This Row],[velocity_last_24h]],VelocityRules[Velocity Min],VelocityRules[Risk Points],,-1)</f>
        <v>0</v>
      </c>
      <c r="Q9481">
        <f>_xlfn.XLOOKUP(FraudData[[#This Row],[merchant_category]],MerchantRules[Merchant Category],MerchantRules[Risk Points],0)</f>
        <v>0</v>
      </c>
      <c r="R9481">
        <f>SUM(FraudData[[#This Row],[Amount Risk]:[Merchant Risk]])</f>
        <v>0</v>
      </c>
      <c r="S9481" t="str" cm="1">
        <f t="array" ref="S9481">_xlfn.IFS(FraudData[[#This Row],[Fraud Risk Score]]&gt;=8,"High Risk",FraudData[[#This Row],[Fraud Risk Score]]&gt;=6,"Medium Risk",TRUE,"Low Risk")</f>
        <v>Low Risk</v>
      </c>
    </row>
    <row r="9482" spans="1:19">
      <c r="A9482">
        <v>9481</v>
      </c>
      <c r="B9482">
        <v>21.43</v>
      </c>
      <c r="C9482">
        <v>10</v>
      </c>
      <c r="D9482" t="s">
        <v>46</v>
      </c>
      <c r="E9482">
        <v>0</v>
      </c>
      <c r="F9482">
        <v>0</v>
      </c>
      <c r="G9482">
        <v>98</v>
      </c>
      <c r="H9482">
        <v>3</v>
      </c>
      <c r="I9482">
        <v>44</v>
      </c>
      <c r="J9482">
        <v>0</v>
      </c>
      <c r="K9482">
        <f>_xlfn.XLOOKUP(FraudData[[#This Row],[amount]],AmountRules[Amount Min],AmountRules[Risk Points],,-1)</f>
        <v>0</v>
      </c>
      <c r="L9482">
        <f>_xlfn.XLOOKUP(FraudData[[#This Row],[transaction_hour]],TimeRules[Hour Min],TimeRules[Risk Points],,-1)</f>
        <v>0</v>
      </c>
      <c r="M9482">
        <f>_xlfn.XLOOKUP(FraudData[[#This Row],[foreign_transaction]],ForeignRules[Foreign Transaction],ForeignRules[Risk Points],0)</f>
        <v>0</v>
      </c>
      <c r="N9482">
        <f>_xlfn.XLOOKUP(FraudData[[#This Row],[location_mismatch]],Table10[Location Mismatch],Table10[Risk Points],0)</f>
        <v>0</v>
      </c>
      <c r="O9482">
        <f>_xlfn.XLOOKUP(FraudData[[#This Row],[device_trust_score]],DeviceRules[Device Min],DeviceRules[Risk Points],,-1)</f>
        <v>0</v>
      </c>
      <c r="P9482">
        <f>_xlfn.XLOOKUP(FraudData[[#This Row],[velocity_last_24h]],VelocityRules[Velocity Min],VelocityRules[Risk Points],,-1)</f>
        <v>0</v>
      </c>
      <c r="Q9482">
        <f>_xlfn.XLOOKUP(FraudData[[#This Row],[merchant_category]],MerchantRules[Merchant Category],MerchantRules[Risk Points],0)</f>
        <v>0</v>
      </c>
      <c r="R9482">
        <f>SUM(FraudData[[#This Row],[Amount Risk]:[Merchant Risk]])</f>
        <v>0</v>
      </c>
      <c r="S9482" t="str" cm="1">
        <f t="array" ref="S9482">_xlfn.IFS(FraudData[[#This Row],[Fraud Risk Score]]&gt;=8,"High Risk",FraudData[[#This Row],[Fraud Risk Score]]&gt;=6,"Medium Risk",TRUE,"Low Risk")</f>
        <v>Low Risk</v>
      </c>
    </row>
    <row r="9483" spans="1:19">
      <c r="A9483">
        <v>9482</v>
      </c>
      <c r="B9483">
        <v>61.96</v>
      </c>
      <c r="C9483">
        <v>8</v>
      </c>
      <c r="D9483" t="s">
        <v>50</v>
      </c>
      <c r="E9483">
        <v>0</v>
      </c>
      <c r="F9483">
        <v>0</v>
      </c>
      <c r="G9483">
        <v>76</v>
      </c>
      <c r="H9483">
        <v>3</v>
      </c>
      <c r="I9483">
        <v>31</v>
      </c>
      <c r="J9483">
        <v>0</v>
      </c>
      <c r="K9483">
        <f>_xlfn.XLOOKUP(FraudData[[#This Row],[amount]],AmountRules[Amount Min],AmountRules[Risk Points],,-1)</f>
        <v>0</v>
      </c>
      <c r="L9483">
        <f>_xlfn.XLOOKUP(FraudData[[#This Row],[transaction_hour]],TimeRules[Hour Min],TimeRules[Risk Points],,-1)</f>
        <v>0</v>
      </c>
      <c r="M9483">
        <f>_xlfn.XLOOKUP(FraudData[[#This Row],[foreign_transaction]],ForeignRules[Foreign Transaction],ForeignRules[Risk Points],0)</f>
        <v>0</v>
      </c>
      <c r="N9483">
        <f>_xlfn.XLOOKUP(FraudData[[#This Row],[location_mismatch]],Table10[Location Mismatch],Table10[Risk Points],0)</f>
        <v>0</v>
      </c>
      <c r="O9483">
        <f>_xlfn.XLOOKUP(FraudData[[#This Row],[device_trust_score]],DeviceRules[Device Min],DeviceRules[Risk Points],,-1)</f>
        <v>0</v>
      </c>
      <c r="P9483">
        <f>_xlfn.XLOOKUP(FraudData[[#This Row],[velocity_last_24h]],VelocityRules[Velocity Min],VelocityRules[Risk Points],,-1)</f>
        <v>0</v>
      </c>
      <c r="Q9483">
        <f>_xlfn.XLOOKUP(FraudData[[#This Row],[merchant_category]],MerchantRules[Merchant Category],MerchantRules[Risk Points],0)</f>
        <v>0</v>
      </c>
      <c r="R9483">
        <f>SUM(FraudData[[#This Row],[Amount Risk]:[Merchant Risk]])</f>
        <v>0</v>
      </c>
      <c r="S9483" t="str" cm="1">
        <f t="array" ref="S9483">_xlfn.IFS(FraudData[[#This Row],[Fraud Risk Score]]&gt;=8,"High Risk",FraudData[[#This Row],[Fraud Risk Score]]&gt;=6,"Medium Risk",TRUE,"Low Risk")</f>
        <v>Low Risk</v>
      </c>
    </row>
    <row r="9484" spans="1:19">
      <c r="A9484">
        <v>9483</v>
      </c>
      <c r="B9484">
        <v>171.43</v>
      </c>
      <c r="C9484">
        <v>18</v>
      </c>
      <c r="D9484" t="s">
        <v>47</v>
      </c>
      <c r="E9484">
        <v>0</v>
      </c>
      <c r="F9484">
        <v>0</v>
      </c>
      <c r="G9484">
        <v>41</v>
      </c>
      <c r="H9484">
        <v>4</v>
      </c>
      <c r="I9484">
        <v>32</v>
      </c>
      <c r="J9484">
        <v>0</v>
      </c>
      <c r="K9484">
        <f>_xlfn.XLOOKUP(FraudData[[#This Row],[amount]],AmountRules[Amount Min],AmountRules[Risk Points],,-1)</f>
        <v>0</v>
      </c>
      <c r="L9484">
        <f>_xlfn.XLOOKUP(FraudData[[#This Row],[transaction_hour]],TimeRules[Hour Min],TimeRules[Risk Points],,-1)</f>
        <v>0</v>
      </c>
      <c r="M9484">
        <f>_xlfn.XLOOKUP(FraudData[[#This Row],[foreign_transaction]],ForeignRules[Foreign Transaction],ForeignRules[Risk Points],0)</f>
        <v>0</v>
      </c>
      <c r="N9484">
        <f>_xlfn.XLOOKUP(FraudData[[#This Row],[location_mismatch]],Table10[Location Mismatch],Table10[Risk Points],0)</f>
        <v>0</v>
      </c>
      <c r="O9484">
        <f>_xlfn.XLOOKUP(FraudData[[#This Row],[device_trust_score]],DeviceRules[Device Min],DeviceRules[Risk Points],,-1)</f>
        <v>2</v>
      </c>
      <c r="P9484">
        <f>_xlfn.XLOOKUP(FraudData[[#This Row],[velocity_last_24h]],VelocityRules[Velocity Min],VelocityRules[Risk Points],,-1)</f>
        <v>0</v>
      </c>
      <c r="Q9484">
        <f>_xlfn.XLOOKUP(FraudData[[#This Row],[merchant_category]],MerchantRules[Merchant Category],MerchantRules[Risk Points],0)</f>
        <v>0</v>
      </c>
      <c r="R9484">
        <f>SUM(FraudData[[#This Row],[Amount Risk]:[Merchant Risk]])</f>
        <v>2</v>
      </c>
      <c r="S9484" t="str" cm="1">
        <f t="array" ref="S9484">_xlfn.IFS(FraudData[[#This Row],[Fraud Risk Score]]&gt;=8,"High Risk",FraudData[[#This Row],[Fraud Risk Score]]&gt;=6,"Medium Risk",TRUE,"Low Risk")</f>
        <v>Low Risk</v>
      </c>
    </row>
    <row r="9485" spans="1:19">
      <c r="A9485">
        <v>9484</v>
      </c>
      <c r="B9485">
        <v>293.63</v>
      </c>
      <c r="C9485">
        <v>18</v>
      </c>
      <c r="D9485" t="s">
        <v>46</v>
      </c>
      <c r="E9485">
        <v>1</v>
      </c>
      <c r="F9485">
        <v>1</v>
      </c>
      <c r="G9485">
        <v>62</v>
      </c>
      <c r="H9485">
        <v>1</v>
      </c>
      <c r="I9485">
        <v>36</v>
      </c>
      <c r="J9485">
        <v>0</v>
      </c>
      <c r="K9485">
        <f>_xlfn.XLOOKUP(FraudData[[#This Row],[amount]],AmountRules[Amount Min],AmountRules[Risk Points],,-1)</f>
        <v>0</v>
      </c>
      <c r="L9485">
        <f>_xlfn.XLOOKUP(FraudData[[#This Row],[transaction_hour]],TimeRules[Hour Min],TimeRules[Risk Points],,-1)</f>
        <v>0</v>
      </c>
      <c r="M9485">
        <f>_xlfn.XLOOKUP(FraudData[[#This Row],[foreign_transaction]],ForeignRules[Foreign Transaction],ForeignRules[Risk Points],0)</f>
        <v>3</v>
      </c>
      <c r="N9485">
        <f>_xlfn.XLOOKUP(FraudData[[#This Row],[location_mismatch]],Table10[Location Mismatch],Table10[Risk Points],0)</f>
        <v>3</v>
      </c>
      <c r="O9485">
        <f>_xlfn.XLOOKUP(FraudData[[#This Row],[device_trust_score]],DeviceRules[Device Min],DeviceRules[Risk Points],,-1)</f>
        <v>1</v>
      </c>
      <c r="P9485">
        <f>_xlfn.XLOOKUP(FraudData[[#This Row],[velocity_last_24h]],VelocityRules[Velocity Min],VelocityRules[Risk Points],,-1)</f>
        <v>0</v>
      </c>
      <c r="Q9485">
        <f>_xlfn.XLOOKUP(FraudData[[#This Row],[merchant_category]],MerchantRules[Merchant Category],MerchantRules[Risk Points],0)</f>
        <v>0</v>
      </c>
      <c r="R9485">
        <f>SUM(FraudData[[#This Row],[Amount Risk]:[Merchant Risk]])</f>
        <v>7</v>
      </c>
      <c r="S9485" t="str" cm="1">
        <f t="array" ref="S9485">_xlfn.IFS(FraudData[[#This Row],[Fraud Risk Score]]&gt;=8,"High Risk",FraudData[[#This Row],[Fraud Risk Score]]&gt;=6,"Medium Risk",TRUE,"Low Risk")</f>
        <v>Medium Risk</v>
      </c>
    </row>
    <row r="9486" spans="1:19">
      <c r="A9486">
        <v>9485</v>
      </c>
      <c r="B9486">
        <v>413.12</v>
      </c>
      <c r="C9486">
        <v>8</v>
      </c>
      <c r="D9486" t="s">
        <v>47</v>
      </c>
      <c r="E9486">
        <v>0</v>
      </c>
      <c r="F9486">
        <v>0</v>
      </c>
      <c r="G9486">
        <v>25</v>
      </c>
      <c r="H9486">
        <v>5</v>
      </c>
      <c r="I9486">
        <v>66</v>
      </c>
      <c r="J9486">
        <v>0</v>
      </c>
      <c r="K9486">
        <f>_xlfn.XLOOKUP(FraudData[[#This Row],[amount]],AmountRules[Amount Min],AmountRules[Risk Points],,-1)</f>
        <v>0</v>
      </c>
      <c r="L9486">
        <f>_xlfn.XLOOKUP(FraudData[[#This Row],[transaction_hour]],TimeRules[Hour Min],TimeRules[Risk Points],,-1)</f>
        <v>0</v>
      </c>
      <c r="M9486">
        <f>_xlfn.XLOOKUP(FraudData[[#This Row],[foreign_transaction]],ForeignRules[Foreign Transaction],ForeignRules[Risk Points],0)</f>
        <v>0</v>
      </c>
      <c r="N9486">
        <f>_xlfn.XLOOKUP(FraudData[[#This Row],[location_mismatch]],Table10[Location Mismatch],Table10[Risk Points],0)</f>
        <v>0</v>
      </c>
      <c r="O9486">
        <f>_xlfn.XLOOKUP(FraudData[[#This Row],[device_trust_score]],DeviceRules[Device Min],DeviceRules[Risk Points],,-1)</f>
        <v>3</v>
      </c>
      <c r="P9486">
        <f>_xlfn.XLOOKUP(FraudData[[#This Row],[velocity_last_24h]],VelocityRules[Velocity Min],VelocityRules[Risk Points],,-1)</f>
        <v>3</v>
      </c>
      <c r="Q9486">
        <f>_xlfn.XLOOKUP(FraudData[[#This Row],[merchant_category]],MerchantRules[Merchant Category],MerchantRules[Risk Points],0)</f>
        <v>0</v>
      </c>
      <c r="R9486">
        <f>SUM(FraudData[[#This Row],[Amount Risk]:[Merchant Risk]])</f>
        <v>6</v>
      </c>
      <c r="S9486" t="str" cm="1">
        <f t="array" ref="S9486">_xlfn.IFS(FraudData[[#This Row],[Fraud Risk Score]]&gt;=8,"High Risk",FraudData[[#This Row],[Fraud Risk Score]]&gt;=6,"Medium Risk",TRUE,"Low Risk")</f>
        <v>Medium Risk</v>
      </c>
    </row>
    <row r="9487" spans="1:19">
      <c r="A9487">
        <v>9486</v>
      </c>
      <c r="B9487">
        <v>175.95</v>
      </c>
      <c r="C9487">
        <v>22</v>
      </c>
      <c r="D9487" t="s">
        <v>49</v>
      </c>
      <c r="E9487">
        <v>0</v>
      </c>
      <c r="F9487">
        <v>0</v>
      </c>
      <c r="G9487">
        <v>99</v>
      </c>
      <c r="H9487">
        <v>3</v>
      </c>
      <c r="I9487">
        <v>35</v>
      </c>
      <c r="J9487">
        <v>0</v>
      </c>
      <c r="K9487">
        <f>_xlfn.XLOOKUP(FraudData[[#This Row],[amount]],AmountRules[Amount Min],AmountRules[Risk Points],,-1)</f>
        <v>0</v>
      </c>
      <c r="L9487">
        <f>_xlfn.XLOOKUP(FraudData[[#This Row],[transaction_hour]],TimeRules[Hour Min],TimeRules[Risk Points],,-1)</f>
        <v>0</v>
      </c>
      <c r="M9487">
        <f>_xlfn.XLOOKUP(FraudData[[#This Row],[foreign_transaction]],ForeignRules[Foreign Transaction],ForeignRules[Risk Points],0)</f>
        <v>0</v>
      </c>
      <c r="N9487">
        <f>_xlfn.XLOOKUP(FraudData[[#This Row],[location_mismatch]],Table10[Location Mismatch],Table10[Risk Points],0)</f>
        <v>0</v>
      </c>
      <c r="O9487">
        <f>_xlfn.XLOOKUP(FraudData[[#This Row],[device_trust_score]],DeviceRules[Device Min],DeviceRules[Risk Points],,-1)</f>
        <v>0</v>
      </c>
      <c r="P9487">
        <f>_xlfn.XLOOKUP(FraudData[[#This Row],[velocity_last_24h]],VelocityRules[Velocity Min],VelocityRules[Risk Points],,-1)</f>
        <v>0</v>
      </c>
      <c r="Q9487">
        <f>_xlfn.XLOOKUP(FraudData[[#This Row],[merchant_category]],MerchantRules[Merchant Category],MerchantRules[Risk Points],0)</f>
        <v>1</v>
      </c>
      <c r="R9487">
        <f>SUM(FraudData[[#This Row],[Amount Risk]:[Merchant Risk]])</f>
        <v>1</v>
      </c>
      <c r="S9487" t="str" cm="1">
        <f t="array" ref="S9487">_xlfn.IFS(FraudData[[#This Row],[Fraud Risk Score]]&gt;=8,"High Risk",FraudData[[#This Row],[Fraud Risk Score]]&gt;=6,"Medium Risk",TRUE,"Low Risk")</f>
        <v>Low Risk</v>
      </c>
    </row>
    <row r="9488" spans="1:19">
      <c r="A9488">
        <v>9487</v>
      </c>
      <c r="B9488">
        <v>1.02</v>
      </c>
      <c r="C9488">
        <v>19</v>
      </c>
      <c r="D9488" t="s">
        <v>48</v>
      </c>
      <c r="E9488">
        <v>0</v>
      </c>
      <c r="F9488">
        <v>0</v>
      </c>
      <c r="G9488">
        <v>57</v>
      </c>
      <c r="H9488">
        <v>2</v>
      </c>
      <c r="I9488">
        <v>50</v>
      </c>
      <c r="J9488">
        <v>0</v>
      </c>
      <c r="K9488">
        <f>_xlfn.XLOOKUP(FraudData[[#This Row],[amount]],AmountRules[Amount Min],AmountRules[Risk Points],,-1)</f>
        <v>0</v>
      </c>
      <c r="L9488">
        <f>_xlfn.XLOOKUP(FraudData[[#This Row],[transaction_hour]],TimeRules[Hour Min],TimeRules[Risk Points],,-1)</f>
        <v>0</v>
      </c>
      <c r="M9488">
        <f>_xlfn.XLOOKUP(FraudData[[#This Row],[foreign_transaction]],ForeignRules[Foreign Transaction],ForeignRules[Risk Points],0)</f>
        <v>0</v>
      </c>
      <c r="N9488">
        <f>_xlfn.XLOOKUP(FraudData[[#This Row],[location_mismatch]],Table10[Location Mismatch],Table10[Risk Points],0)</f>
        <v>0</v>
      </c>
      <c r="O9488">
        <f>_xlfn.XLOOKUP(FraudData[[#This Row],[device_trust_score]],DeviceRules[Device Min],DeviceRules[Risk Points],,-1)</f>
        <v>1</v>
      </c>
      <c r="P9488">
        <f>_xlfn.XLOOKUP(FraudData[[#This Row],[velocity_last_24h]],VelocityRules[Velocity Min],VelocityRules[Risk Points],,-1)</f>
        <v>0</v>
      </c>
      <c r="Q9488">
        <f>_xlfn.XLOOKUP(FraudData[[#This Row],[merchant_category]],MerchantRules[Merchant Category],MerchantRules[Risk Points],0)</f>
        <v>0</v>
      </c>
      <c r="R9488">
        <f>SUM(FraudData[[#This Row],[Amount Risk]:[Merchant Risk]])</f>
        <v>1</v>
      </c>
      <c r="S9488" t="str" cm="1">
        <f t="array" ref="S9488">_xlfn.IFS(FraudData[[#This Row],[Fraud Risk Score]]&gt;=8,"High Risk",FraudData[[#This Row],[Fraud Risk Score]]&gt;=6,"Medium Risk",TRUE,"Low Risk")</f>
        <v>Low Risk</v>
      </c>
    </row>
    <row r="9489" spans="1:19">
      <c r="A9489">
        <v>9488</v>
      </c>
      <c r="B9489">
        <v>37.11</v>
      </c>
      <c r="C9489">
        <v>16</v>
      </c>
      <c r="D9489" t="s">
        <v>49</v>
      </c>
      <c r="E9489">
        <v>0</v>
      </c>
      <c r="F9489">
        <v>0</v>
      </c>
      <c r="G9489">
        <v>68</v>
      </c>
      <c r="H9489">
        <v>2</v>
      </c>
      <c r="I9489">
        <v>26</v>
      </c>
      <c r="J9489">
        <v>0</v>
      </c>
      <c r="K9489">
        <f>_xlfn.XLOOKUP(FraudData[[#This Row],[amount]],AmountRules[Amount Min],AmountRules[Risk Points],,-1)</f>
        <v>0</v>
      </c>
      <c r="L9489">
        <f>_xlfn.XLOOKUP(FraudData[[#This Row],[transaction_hour]],TimeRules[Hour Min],TimeRules[Risk Points],,-1)</f>
        <v>0</v>
      </c>
      <c r="M9489">
        <f>_xlfn.XLOOKUP(FraudData[[#This Row],[foreign_transaction]],ForeignRules[Foreign Transaction],ForeignRules[Risk Points],0)</f>
        <v>0</v>
      </c>
      <c r="N9489">
        <f>_xlfn.XLOOKUP(FraudData[[#This Row],[location_mismatch]],Table10[Location Mismatch],Table10[Risk Points],0)</f>
        <v>0</v>
      </c>
      <c r="O9489">
        <f>_xlfn.XLOOKUP(FraudData[[#This Row],[device_trust_score]],DeviceRules[Device Min],DeviceRules[Risk Points],,-1)</f>
        <v>1</v>
      </c>
      <c r="P9489">
        <f>_xlfn.XLOOKUP(FraudData[[#This Row],[velocity_last_24h]],VelocityRules[Velocity Min],VelocityRules[Risk Points],,-1)</f>
        <v>0</v>
      </c>
      <c r="Q9489">
        <f>_xlfn.XLOOKUP(FraudData[[#This Row],[merchant_category]],MerchantRules[Merchant Category],MerchantRules[Risk Points],0)</f>
        <v>1</v>
      </c>
      <c r="R9489">
        <f>SUM(FraudData[[#This Row],[Amount Risk]:[Merchant Risk]])</f>
        <v>2</v>
      </c>
      <c r="S9489" t="str" cm="1">
        <f t="array" ref="S9489">_xlfn.IFS(FraudData[[#This Row],[Fraud Risk Score]]&gt;=8,"High Risk",FraudData[[#This Row],[Fraud Risk Score]]&gt;=6,"Medium Risk",TRUE,"Low Risk")</f>
        <v>Low Risk</v>
      </c>
    </row>
    <row r="9490" spans="1:19">
      <c r="A9490">
        <v>9489</v>
      </c>
      <c r="B9490">
        <v>18.91</v>
      </c>
      <c r="C9490">
        <v>15</v>
      </c>
      <c r="D9490" t="s">
        <v>47</v>
      </c>
      <c r="E9490">
        <v>0</v>
      </c>
      <c r="F9490">
        <v>0</v>
      </c>
      <c r="G9490">
        <v>44</v>
      </c>
      <c r="H9490">
        <v>1</v>
      </c>
      <c r="I9490">
        <v>33</v>
      </c>
      <c r="J9490">
        <v>0</v>
      </c>
      <c r="K9490">
        <f>_xlfn.XLOOKUP(FraudData[[#This Row],[amount]],AmountRules[Amount Min],AmountRules[Risk Points],,-1)</f>
        <v>0</v>
      </c>
      <c r="L9490">
        <f>_xlfn.XLOOKUP(FraudData[[#This Row],[transaction_hour]],TimeRules[Hour Min],TimeRules[Risk Points],,-1)</f>
        <v>0</v>
      </c>
      <c r="M9490">
        <f>_xlfn.XLOOKUP(FraudData[[#This Row],[foreign_transaction]],ForeignRules[Foreign Transaction],ForeignRules[Risk Points],0)</f>
        <v>0</v>
      </c>
      <c r="N9490">
        <f>_xlfn.XLOOKUP(FraudData[[#This Row],[location_mismatch]],Table10[Location Mismatch],Table10[Risk Points],0)</f>
        <v>0</v>
      </c>
      <c r="O9490">
        <f>_xlfn.XLOOKUP(FraudData[[#This Row],[device_trust_score]],DeviceRules[Device Min],DeviceRules[Risk Points],,-1)</f>
        <v>2</v>
      </c>
      <c r="P9490">
        <f>_xlfn.XLOOKUP(FraudData[[#This Row],[velocity_last_24h]],VelocityRules[Velocity Min],VelocityRules[Risk Points],,-1)</f>
        <v>0</v>
      </c>
      <c r="Q9490">
        <f>_xlfn.XLOOKUP(FraudData[[#This Row],[merchant_category]],MerchantRules[Merchant Category],MerchantRules[Risk Points],0)</f>
        <v>0</v>
      </c>
      <c r="R9490">
        <f>SUM(FraudData[[#This Row],[Amount Risk]:[Merchant Risk]])</f>
        <v>2</v>
      </c>
      <c r="S9490" t="str" cm="1">
        <f t="array" ref="S9490">_xlfn.IFS(FraudData[[#This Row],[Fraud Risk Score]]&gt;=8,"High Risk",FraudData[[#This Row],[Fraud Risk Score]]&gt;=6,"Medium Risk",TRUE,"Low Risk")</f>
        <v>Low Risk</v>
      </c>
    </row>
    <row r="9491" spans="1:19">
      <c r="A9491">
        <v>9490</v>
      </c>
      <c r="B9491">
        <v>81.27</v>
      </c>
      <c r="C9491">
        <v>6</v>
      </c>
      <c r="D9491" t="s">
        <v>50</v>
      </c>
      <c r="E9491">
        <v>1</v>
      </c>
      <c r="F9491">
        <v>0</v>
      </c>
      <c r="G9491">
        <v>71</v>
      </c>
      <c r="H9491">
        <v>5</v>
      </c>
      <c r="I9491">
        <v>37</v>
      </c>
      <c r="J9491">
        <v>0</v>
      </c>
      <c r="K9491">
        <f>_xlfn.XLOOKUP(FraudData[[#This Row],[amount]],AmountRules[Amount Min],AmountRules[Risk Points],,-1)</f>
        <v>0</v>
      </c>
      <c r="L9491">
        <f>_xlfn.XLOOKUP(FraudData[[#This Row],[transaction_hour]],TimeRules[Hour Min],TimeRules[Risk Points],,-1)</f>
        <v>0</v>
      </c>
      <c r="M9491">
        <f>_xlfn.XLOOKUP(FraudData[[#This Row],[foreign_transaction]],ForeignRules[Foreign Transaction],ForeignRules[Risk Points],0)</f>
        <v>3</v>
      </c>
      <c r="N9491">
        <f>_xlfn.XLOOKUP(FraudData[[#This Row],[location_mismatch]],Table10[Location Mismatch],Table10[Risk Points],0)</f>
        <v>0</v>
      </c>
      <c r="O9491">
        <f>_xlfn.XLOOKUP(FraudData[[#This Row],[device_trust_score]],DeviceRules[Device Min],DeviceRules[Risk Points],,-1)</f>
        <v>0</v>
      </c>
      <c r="P9491">
        <f>_xlfn.XLOOKUP(FraudData[[#This Row],[velocity_last_24h]],VelocityRules[Velocity Min],VelocityRules[Risk Points],,-1)</f>
        <v>3</v>
      </c>
      <c r="Q9491">
        <f>_xlfn.XLOOKUP(FraudData[[#This Row],[merchant_category]],MerchantRules[Merchant Category],MerchantRules[Risk Points],0)</f>
        <v>0</v>
      </c>
      <c r="R9491">
        <f>SUM(FraudData[[#This Row],[Amount Risk]:[Merchant Risk]])</f>
        <v>6</v>
      </c>
      <c r="S9491" t="str" cm="1">
        <f t="array" ref="S9491">_xlfn.IFS(FraudData[[#This Row],[Fraud Risk Score]]&gt;=8,"High Risk",FraudData[[#This Row],[Fraud Risk Score]]&gt;=6,"Medium Risk",TRUE,"Low Risk")</f>
        <v>Medium Risk</v>
      </c>
    </row>
    <row r="9492" spans="1:19">
      <c r="A9492">
        <v>9491</v>
      </c>
      <c r="B9492">
        <v>125.25</v>
      </c>
      <c r="C9492">
        <v>21</v>
      </c>
      <c r="D9492" t="s">
        <v>48</v>
      </c>
      <c r="E9492">
        <v>0</v>
      </c>
      <c r="F9492">
        <v>0</v>
      </c>
      <c r="G9492">
        <v>93</v>
      </c>
      <c r="H9492">
        <v>1</v>
      </c>
      <c r="I9492">
        <v>40</v>
      </c>
      <c r="J9492">
        <v>0</v>
      </c>
      <c r="K9492">
        <f>_xlfn.XLOOKUP(FraudData[[#This Row],[amount]],AmountRules[Amount Min],AmountRules[Risk Points],,-1)</f>
        <v>0</v>
      </c>
      <c r="L9492">
        <f>_xlfn.XLOOKUP(FraudData[[#This Row],[transaction_hour]],TimeRules[Hour Min],TimeRules[Risk Points],,-1)</f>
        <v>0</v>
      </c>
      <c r="M9492">
        <f>_xlfn.XLOOKUP(FraudData[[#This Row],[foreign_transaction]],ForeignRules[Foreign Transaction],ForeignRules[Risk Points],0)</f>
        <v>0</v>
      </c>
      <c r="N9492">
        <f>_xlfn.XLOOKUP(FraudData[[#This Row],[location_mismatch]],Table10[Location Mismatch],Table10[Risk Points],0)</f>
        <v>0</v>
      </c>
      <c r="O9492">
        <f>_xlfn.XLOOKUP(FraudData[[#This Row],[device_trust_score]],DeviceRules[Device Min],DeviceRules[Risk Points],,-1)</f>
        <v>0</v>
      </c>
      <c r="P9492">
        <f>_xlfn.XLOOKUP(FraudData[[#This Row],[velocity_last_24h]],VelocityRules[Velocity Min],VelocityRules[Risk Points],,-1)</f>
        <v>0</v>
      </c>
      <c r="Q9492">
        <f>_xlfn.XLOOKUP(FraudData[[#This Row],[merchant_category]],MerchantRules[Merchant Category],MerchantRules[Risk Points],0)</f>
        <v>0</v>
      </c>
      <c r="R9492">
        <f>SUM(FraudData[[#This Row],[Amount Risk]:[Merchant Risk]])</f>
        <v>0</v>
      </c>
      <c r="S9492" t="str" cm="1">
        <f t="array" ref="S9492">_xlfn.IFS(FraudData[[#This Row],[Fraud Risk Score]]&gt;=8,"High Risk",FraudData[[#This Row],[Fraud Risk Score]]&gt;=6,"Medium Risk",TRUE,"Low Risk")</f>
        <v>Low Risk</v>
      </c>
    </row>
    <row r="9493" spans="1:19">
      <c r="A9493">
        <v>9492</v>
      </c>
      <c r="B9493">
        <v>7.99</v>
      </c>
      <c r="C9493">
        <v>2</v>
      </c>
      <c r="D9493" t="s">
        <v>50</v>
      </c>
      <c r="E9493">
        <v>0</v>
      </c>
      <c r="F9493">
        <v>0</v>
      </c>
      <c r="G9493">
        <v>66</v>
      </c>
      <c r="H9493">
        <v>0</v>
      </c>
      <c r="I9493">
        <v>55</v>
      </c>
      <c r="J9493">
        <v>0</v>
      </c>
      <c r="K9493">
        <f>_xlfn.XLOOKUP(FraudData[[#This Row],[amount]],AmountRules[Amount Min],AmountRules[Risk Points],,-1)</f>
        <v>0</v>
      </c>
      <c r="L9493">
        <f>_xlfn.XLOOKUP(FraudData[[#This Row],[transaction_hour]],TimeRules[Hour Min],TimeRules[Risk Points],,-1)</f>
        <v>3</v>
      </c>
      <c r="M9493">
        <f>_xlfn.XLOOKUP(FraudData[[#This Row],[foreign_transaction]],ForeignRules[Foreign Transaction],ForeignRules[Risk Points],0)</f>
        <v>0</v>
      </c>
      <c r="N9493">
        <f>_xlfn.XLOOKUP(FraudData[[#This Row],[location_mismatch]],Table10[Location Mismatch],Table10[Risk Points],0)</f>
        <v>0</v>
      </c>
      <c r="O9493">
        <f>_xlfn.XLOOKUP(FraudData[[#This Row],[device_trust_score]],DeviceRules[Device Min],DeviceRules[Risk Points],,-1)</f>
        <v>1</v>
      </c>
      <c r="P9493">
        <f>_xlfn.XLOOKUP(FraudData[[#This Row],[velocity_last_24h]],VelocityRules[Velocity Min],VelocityRules[Risk Points],,-1)</f>
        <v>0</v>
      </c>
      <c r="Q9493">
        <f>_xlfn.XLOOKUP(FraudData[[#This Row],[merchant_category]],MerchantRules[Merchant Category],MerchantRules[Risk Points],0)</f>
        <v>0</v>
      </c>
      <c r="R9493">
        <f>SUM(FraudData[[#This Row],[Amount Risk]:[Merchant Risk]])</f>
        <v>4</v>
      </c>
      <c r="S9493" t="str" cm="1">
        <f t="array" ref="S9493">_xlfn.IFS(FraudData[[#This Row],[Fraud Risk Score]]&gt;=8,"High Risk",FraudData[[#This Row],[Fraud Risk Score]]&gt;=6,"Medium Risk",TRUE,"Low Risk")</f>
        <v>Low Risk</v>
      </c>
    </row>
    <row r="9494" spans="1:19">
      <c r="A9494">
        <v>9493</v>
      </c>
      <c r="B9494">
        <v>77.12</v>
      </c>
      <c r="C9494">
        <v>20</v>
      </c>
      <c r="D9494" t="s">
        <v>50</v>
      </c>
      <c r="E9494">
        <v>0</v>
      </c>
      <c r="F9494">
        <v>0</v>
      </c>
      <c r="G9494">
        <v>50</v>
      </c>
      <c r="H9494">
        <v>0</v>
      </c>
      <c r="I9494">
        <v>66</v>
      </c>
      <c r="J9494">
        <v>0</v>
      </c>
      <c r="K9494">
        <f>_xlfn.XLOOKUP(FraudData[[#This Row],[amount]],AmountRules[Amount Min],AmountRules[Risk Points],,-1)</f>
        <v>0</v>
      </c>
      <c r="L9494">
        <f>_xlfn.XLOOKUP(FraudData[[#This Row],[transaction_hour]],TimeRules[Hour Min],TimeRules[Risk Points],,-1)</f>
        <v>0</v>
      </c>
      <c r="M9494">
        <f>_xlfn.XLOOKUP(FraudData[[#This Row],[foreign_transaction]],ForeignRules[Foreign Transaction],ForeignRules[Risk Points],0)</f>
        <v>0</v>
      </c>
      <c r="N9494">
        <f>_xlfn.XLOOKUP(FraudData[[#This Row],[location_mismatch]],Table10[Location Mismatch],Table10[Risk Points],0)</f>
        <v>0</v>
      </c>
      <c r="O9494">
        <f>_xlfn.XLOOKUP(FraudData[[#This Row],[device_trust_score]],DeviceRules[Device Min],DeviceRules[Risk Points],,-1)</f>
        <v>1</v>
      </c>
      <c r="P9494">
        <f>_xlfn.XLOOKUP(FraudData[[#This Row],[velocity_last_24h]],VelocityRules[Velocity Min],VelocityRules[Risk Points],,-1)</f>
        <v>0</v>
      </c>
      <c r="Q9494">
        <f>_xlfn.XLOOKUP(FraudData[[#This Row],[merchant_category]],MerchantRules[Merchant Category],MerchantRules[Risk Points],0)</f>
        <v>0</v>
      </c>
      <c r="R9494">
        <f>SUM(FraudData[[#This Row],[Amount Risk]:[Merchant Risk]])</f>
        <v>1</v>
      </c>
      <c r="S9494" t="str" cm="1">
        <f t="array" ref="S9494">_xlfn.IFS(FraudData[[#This Row],[Fraud Risk Score]]&gt;=8,"High Risk",FraudData[[#This Row],[Fraud Risk Score]]&gt;=6,"Medium Risk",TRUE,"Low Risk")</f>
        <v>Low Risk</v>
      </c>
    </row>
    <row r="9495" spans="1:19">
      <c r="A9495">
        <v>9494</v>
      </c>
      <c r="B9495">
        <v>35.54</v>
      </c>
      <c r="C9495">
        <v>18</v>
      </c>
      <c r="D9495" t="s">
        <v>48</v>
      </c>
      <c r="E9495">
        <v>0</v>
      </c>
      <c r="F9495">
        <v>0</v>
      </c>
      <c r="G9495">
        <v>73</v>
      </c>
      <c r="H9495">
        <v>4</v>
      </c>
      <c r="I9495">
        <v>63</v>
      </c>
      <c r="J9495">
        <v>0</v>
      </c>
      <c r="K9495">
        <f>_xlfn.XLOOKUP(FraudData[[#This Row],[amount]],AmountRules[Amount Min],AmountRules[Risk Points],,-1)</f>
        <v>0</v>
      </c>
      <c r="L9495">
        <f>_xlfn.XLOOKUP(FraudData[[#This Row],[transaction_hour]],TimeRules[Hour Min],TimeRules[Risk Points],,-1)</f>
        <v>0</v>
      </c>
      <c r="M9495">
        <f>_xlfn.XLOOKUP(FraudData[[#This Row],[foreign_transaction]],ForeignRules[Foreign Transaction],ForeignRules[Risk Points],0)</f>
        <v>0</v>
      </c>
      <c r="N9495">
        <f>_xlfn.XLOOKUP(FraudData[[#This Row],[location_mismatch]],Table10[Location Mismatch],Table10[Risk Points],0)</f>
        <v>0</v>
      </c>
      <c r="O9495">
        <f>_xlfn.XLOOKUP(FraudData[[#This Row],[device_trust_score]],DeviceRules[Device Min],DeviceRules[Risk Points],,-1)</f>
        <v>0</v>
      </c>
      <c r="P9495">
        <f>_xlfn.XLOOKUP(FraudData[[#This Row],[velocity_last_24h]],VelocityRules[Velocity Min],VelocityRules[Risk Points],,-1)</f>
        <v>0</v>
      </c>
      <c r="Q9495">
        <f>_xlfn.XLOOKUP(FraudData[[#This Row],[merchant_category]],MerchantRules[Merchant Category],MerchantRules[Risk Points],0)</f>
        <v>0</v>
      </c>
      <c r="R9495">
        <f>SUM(FraudData[[#This Row],[Amount Risk]:[Merchant Risk]])</f>
        <v>0</v>
      </c>
      <c r="S9495" t="str" cm="1">
        <f t="array" ref="S9495">_xlfn.IFS(FraudData[[#This Row],[Fraud Risk Score]]&gt;=8,"High Risk",FraudData[[#This Row],[Fraud Risk Score]]&gt;=6,"Medium Risk",TRUE,"Low Risk")</f>
        <v>Low Risk</v>
      </c>
    </row>
    <row r="9496" spans="1:19">
      <c r="A9496">
        <v>9495</v>
      </c>
      <c r="B9496">
        <v>187.47</v>
      </c>
      <c r="C9496">
        <v>7</v>
      </c>
      <c r="D9496" t="s">
        <v>48</v>
      </c>
      <c r="E9496">
        <v>0</v>
      </c>
      <c r="F9496">
        <v>0</v>
      </c>
      <c r="G9496">
        <v>95</v>
      </c>
      <c r="H9496">
        <v>1</v>
      </c>
      <c r="I9496">
        <v>67</v>
      </c>
      <c r="J9496">
        <v>0</v>
      </c>
      <c r="K9496">
        <f>_xlfn.XLOOKUP(FraudData[[#This Row],[amount]],AmountRules[Amount Min],AmountRules[Risk Points],,-1)</f>
        <v>0</v>
      </c>
      <c r="L9496">
        <f>_xlfn.XLOOKUP(FraudData[[#This Row],[transaction_hour]],TimeRules[Hour Min],TimeRules[Risk Points],,-1)</f>
        <v>0</v>
      </c>
      <c r="M9496">
        <f>_xlfn.XLOOKUP(FraudData[[#This Row],[foreign_transaction]],ForeignRules[Foreign Transaction],ForeignRules[Risk Points],0)</f>
        <v>0</v>
      </c>
      <c r="N9496">
        <f>_xlfn.XLOOKUP(FraudData[[#This Row],[location_mismatch]],Table10[Location Mismatch],Table10[Risk Points],0)</f>
        <v>0</v>
      </c>
      <c r="O9496">
        <f>_xlfn.XLOOKUP(FraudData[[#This Row],[device_trust_score]],DeviceRules[Device Min],DeviceRules[Risk Points],,-1)</f>
        <v>0</v>
      </c>
      <c r="P9496">
        <f>_xlfn.XLOOKUP(FraudData[[#This Row],[velocity_last_24h]],VelocityRules[Velocity Min],VelocityRules[Risk Points],,-1)</f>
        <v>0</v>
      </c>
      <c r="Q9496">
        <f>_xlfn.XLOOKUP(FraudData[[#This Row],[merchant_category]],MerchantRules[Merchant Category],MerchantRules[Risk Points],0)</f>
        <v>0</v>
      </c>
      <c r="R9496">
        <f>SUM(FraudData[[#This Row],[Amount Risk]:[Merchant Risk]])</f>
        <v>0</v>
      </c>
      <c r="S9496" t="str" cm="1">
        <f t="array" ref="S9496">_xlfn.IFS(FraudData[[#This Row],[Fraud Risk Score]]&gt;=8,"High Risk",FraudData[[#This Row],[Fraud Risk Score]]&gt;=6,"Medium Risk",TRUE,"Low Risk")</f>
        <v>Low Risk</v>
      </c>
    </row>
    <row r="9497" spans="1:19">
      <c r="A9497">
        <v>9496</v>
      </c>
      <c r="B9497">
        <v>112.34</v>
      </c>
      <c r="C9497">
        <v>4</v>
      </c>
      <c r="D9497" t="s">
        <v>49</v>
      </c>
      <c r="E9497">
        <v>0</v>
      </c>
      <c r="F9497">
        <v>0</v>
      </c>
      <c r="G9497">
        <v>42</v>
      </c>
      <c r="H9497">
        <v>1</v>
      </c>
      <c r="I9497">
        <v>53</v>
      </c>
      <c r="J9497">
        <v>0</v>
      </c>
      <c r="K9497">
        <f>_xlfn.XLOOKUP(FraudData[[#This Row],[amount]],AmountRules[Amount Min],AmountRules[Risk Points],,-1)</f>
        <v>0</v>
      </c>
      <c r="L9497">
        <f>_xlfn.XLOOKUP(FraudData[[#This Row],[transaction_hour]],TimeRules[Hour Min],TimeRules[Risk Points],,-1)</f>
        <v>0</v>
      </c>
      <c r="M9497">
        <f>_xlfn.XLOOKUP(FraudData[[#This Row],[foreign_transaction]],ForeignRules[Foreign Transaction],ForeignRules[Risk Points],0)</f>
        <v>0</v>
      </c>
      <c r="N9497">
        <f>_xlfn.XLOOKUP(FraudData[[#This Row],[location_mismatch]],Table10[Location Mismatch],Table10[Risk Points],0)</f>
        <v>0</v>
      </c>
      <c r="O9497">
        <f>_xlfn.XLOOKUP(FraudData[[#This Row],[device_trust_score]],DeviceRules[Device Min],DeviceRules[Risk Points],,-1)</f>
        <v>2</v>
      </c>
      <c r="P9497">
        <f>_xlfn.XLOOKUP(FraudData[[#This Row],[velocity_last_24h]],VelocityRules[Velocity Min],VelocityRules[Risk Points],,-1)</f>
        <v>0</v>
      </c>
      <c r="Q9497">
        <f>_xlfn.XLOOKUP(FraudData[[#This Row],[merchant_category]],MerchantRules[Merchant Category],MerchantRules[Risk Points],0)</f>
        <v>1</v>
      </c>
      <c r="R9497">
        <f>SUM(FraudData[[#This Row],[Amount Risk]:[Merchant Risk]])</f>
        <v>3</v>
      </c>
      <c r="S9497" t="str" cm="1">
        <f t="array" ref="S9497">_xlfn.IFS(FraudData[[#This Row],[Fraud Risk Score]]&gt;=8,"High Risk",FraudData[[#This Row],[Fraud Risk Score]]&gt;=6,"Medium Risk",TRUE,"Low Risk")</f>
        <v>Low Risk</v>
      </c>
    </row>
    <row r="9498" spans="1:19">
      <c r="A9498">
        <v>9497</v>
      </c>
      <c r="B9498">
        <v>123.09</v>
      </c>
      <c r="C9498">
        <v>5</v>
      </c>
      <c r="D9498" t="s">
        <v>47</v>
      </c>
      <c r="E9498">
        <v>1</v>
      </c>
      <c r="F9498">
        <v>0</v>
      </c>
      <c r="G9498">
        <v>33</v>
      </c>
      <c r="H9498">
        <v>3</v>
      </c>
      <c r="I9498">
        <v>23</v>
      </c>
      <c r="J9498">
        <v>0</v>
      </c>
      <c r="K9498">
        <f>_xlfn.XLOOKUP(FraudData[[#This Row],[amount]],AmountRules[Amount Min],AmountRules[Risk Points],,-1)</f>
        <v>0</v>
      </c>
      <c r="L9498">
        <f>_xlfn.XLOOKUP(FraudData[[#This Row],[transaction_hour]],TimeRules[Hour Min],TimeRules[Risk Points],,-1)</f>
        <v>0</v>
      </c>
      <c r="M9498">
        <f>_xlfn.XLOOKUP(FraudData[[#This Row],[foreign_transaction]],ForeignRules[Foreign Transaction],ForeignRules[Risk Points],0)</f>
        <v>3</v>
      </c>
      <c r="N9498">
        <f>_xlfn.XLOOKUP(FraudData[[#This Row],[location_mismatch]],Table10[Location Mismatch],Table10[Risk Points],0)</f>
        <v>0</v>
      </c>
      <c r="O9498">
        <f>_xlfn.XLOOKUP(FraudData[[#This Row],[device_trust_score]],DeviceRules[Device Min],DeviceRules[Risk Points],,-1)</f>
        <v>2</v>
      </c>
      <c r="P9498">
        <f>_xlfn.XLOOKUP(FraudData[[#This Row],[velocity_last_24h]],VelocityRules[Velocity Min],VelocityRules[Risk Points],,-1)</f>
        <v>0</v>
      </c>
      <c r="Q9498">
        <f>_xlfn.XLOOKUP(FraudData[[#This Row],[merchant_category]],MerchantRules[Merchant Category],MerchantRules[Risk Points],0)</f>
        <v>0</v>
      </c>
      <c r="R9498">
        <f>SUM(FraudData[[#This Row],[Amount Risk]:[Merchant Risk]])</f>
        <v>5</v>
      </c>
      <c r="S9498" t="str" cm="1">
        <f t="array" ref="S9498">_xlfn.IFS(FraudData[[#This Row],[Fraud Risk Score]]&gt;=8,"High Risk",FraudData[[#This Row],[Fraud Risk Score]]&gt;=6,"Medium Risk",TRUE,"Low Risk")</f>
        <v>Low Risk</v>
      </c>
    </row>
    <row r="9499" spans="1:19">
      <c r="A9499">
        <v>9498</v>
      </c>
      <c r="B9499">
        <v>100.45</v>
      </c>
      <c r="C9499">
        <v>1</v>
      </c>
      <c r="D9499" t="s">
        <v>50</v>
      </c>
      <c r="E9499">
        <v>0</v>
      </c>
      <c r="F9499">
        <v>0</v>
      </c>
      <c r="G9499">
        <v>90</v>
      </c>
      <c r="H9499">
        <v>1</v>
      </c>
      <c r="I9499">
        <v>68</v>
      </c>
      <c r="J9499">
        <v>0</v>
      </c>
      <c r="K9499">
        <f>_xlfn.XLOOKUP(FraudData[[#This Row],[amount]],AmountRules[Amount Min],AmountRules[Risk Points],,-1)</f>
        <v>0</v>
      </c>
      <c r="L9499">
        <f>_xlfn.XLOOKUP(FraudData[[#This Row],[transaction_hour]],TimeRules[Hour Min],TimeRules[Risk Points],,-1)</f>
        <v>3</v>
      </c>
      <c r="M9499">
        <f>_xlfn.XLOOKUP(FraudData[[#This Row],[foreign_transaction]],ForeignRules[Foreign Transaction],ForeignRules[Risk Points],0)</f>
        <v>0</v>
      </c>
      <c r="N9499">
        <f>_xlfn.XLOOKUP(FraudData[[#This Row],[location_mismatch]],Table10[Location Mismatch],Table10[Risk Points],0)</f>
        <v>0</v>
      </c>
      <c r="O9499">
        <f>_xlfn.XLOOKUP(FraudData[[#This Row],[device_trust_score]],DeviceRules[Device Min],DeviceRules[Risk Points],,-1)</f>
        <v>0</v>
      </c>
      <c r="P9499">
        <f>_xlfn.XLOOKUP(FraudData[[#This Row],[velocity_last_24h]],VelocityRules[Velocity Min],VelocityRules[Risk Points],,-1)</f>
        <v>0</v>
      </c>
      <c r="Q9499">
        <f>_xlfn.XLOOKUP(FraudData[[#This Row],[merchant_category]],MerchantRules[Merchant Category],MerchantRules[Risk Points],0)</f>
        <v>0</v>
      </c>
      <c r="R9499">
        <f>SUM(FraudData[[#This Row],[Amount Risk]:[Merchant Risk]])</f>
        <v>3</v>
      </c>
      <c r="S9499" t="str" cm="1">
        <f t="array" ref="S9499">_xlfn.IFS(FraudData[[#This Row],[Fraud Risk Score]]&gt;=8,"High Risk",FraudData[[#This Row],[Fraud Risk Score]]&gt;=6,"Medium Risk",TRUE,"Low Risk")</f>
        <v>Low Risk</v>
      </c>
    </row>
    <row r="9500" spans="1:19">
      <c r="A9500">
        <v>9499</v>
      </c>
      <c r="B9500">
        <v>562.32000000000005</v>
      </c>
      <c r="C9500">
        <v>23</v>
      </c>
      <c r="D9500" t="s">
        <v>47</v>
      </c>
      <c r="E9500">
        <v>1</v>
      </c>
      <c r="F9500">
        <v>0</v>
      </c>
      <c r="G9500">
        <v>84</v>
      </c>
      <c r="H9500">
        <v>2</v>
      </c>
      <c r="I9500">
        <v>29</v>
      </c>
      <c r="J9500">
        <v>0</v>
      </c>
      <c r="K9500">
        <f>_xlfn.XLOOKUP(FraudData[[#This Row],[amount]],AmountRules[Amount Min],AmountRules[Risk Points],,-1)</f>
        <v>1</v>
      </c>
      <c r="L9500">
        <f>_xlfn.XLOOKUP(FraudData[[#This Row],[transaction_hour]],TimeRules[Hour Min],TimeRules[Risk Points],,-1)</f>
        <v>1</v>
      </c>
      <c r="M9500">
        <f>_xlfn.XLOOKUP(FraudData[[#This Row],[foreign_transaction]],ForeignRules[Foreign Transaction],ForeignRules[Risk Points],0)</f>
        <v>3</v>
      </c>
      <c r="N9500">
        <f>_xlfn.XLOOKUP(FraudData[[#This Row],[location_mismatch]],Table10[Location Mismatch],Table10[Risk Points],0)</f>
        <v>0</v>
      </c>
      <c r="O9500">
        <f>_xlfn.XLOOKUP(FraudData[[#This Row],[device_trust_score]],DeviceRules[Device Min],DeviceRules[Risk Points],,-1)</f>
        <v>0</v>
      </c>
      <c r="P9500">
        <f>_xlfn.XLOOKUP(FraudData[[#This Row],[velocity_last_24h]],VelocityRules[Velocity Min],VelocityRules[Risk Points],,-1)</f>
        <v>0</v>
      </c>
      <c r="Q9500">
        <f>_xlfn.XLOOKUP(FraudData[[#This Row],[merchant_category]],MerchantRules[Merchant Category],MerchantRules[Risk Points],0)</f>
        <v>0</v>
      </c>
      <c r="R9500">
        <f>SUM(FraudData[[#This Row],[Amount Risk]:[Merchant Risk]])</f>
        <v>5</v>
      </c>
      <c r="S9500" t="str" cm="1">
        <f t="array" ref="S9500">_xlfn.IFS(FraudData[[#This Row],[Fraud Risk Score]]&gt;=8,"High Risk",FraudData[[#This Row],[Fraud Risk Score]]&gt;=6,"Medium Risk",TRUE,"Low Risk")</f>
        <v>Low Risk</v>
      </c>
    </row>
    <row r="9501" spans="1:19">
      <c r="A9501">
        <v>9500</v>
      </c>
      <c r="B9501">
        <v>43.51</v>
      </c>
      <c r="C9501">
        <v>18</v>
      </c>
      <c r="D9501" t="s">
        <v>47</v>
      </c>
      <c r="E9501">
        <v>0</v>
      </c>
      <c r="F9501">
        <v>0</v>
      </c>
      <c r="G9501">
        <v>61</v>
      </c>
      <c r="H9501">
        <v>0</v>
      </c>
      <c r="I9501">
        <v>64</v>
      </c>
      <c r="J9501">
        <v>0</v>
      </c>
      <c r="K9501">
        <f>_xlfn.XLOOKUP(FraudData[[#This Row],[amount]],AmountRules[Amount Min],AmountRules[Risk Points],,-1)</f>
        <v>0</v>
      </c>
      <c r="L9501">
        <f>_xlfn.XLOOKUP(FraudData[[#This Row],[transaction_hour]],TimeRules[Hour Min],TimeRules[Risk Points],,-1)</f>
        <v>0</v>
      </c>
      <c r="M9501">
        <f>_xlfn.XLOOKUP(FraudData[[#This Row],[foreign_transaction]],ForeignRules[Foreign Transaction],ForeignRules[Risk Points],0)</f>
        <v>0</v>
      </c>
      <c r="N9501">
        <f>_xlfn.XLOOKUP(FraudData[[#This Row],[location_mismatch]],Table10[Location Mismatch],Table10[Risk Points],0)</f>
        <v>0</v>
      </c>
      <c r="O9501">
        <f>_xlfn.XLOOKUP(FraudData[[#This Row],[device_trust_score]],DeviceRules[Device Min],DeviceRules[Risk Points],,-1)</f>
        <v>1</v>
      </c>
      <c r="P9501">
        <f>_xlfn.XLOOKUP(FraudData[[#This Row],[velocity_last_24h]],VelocityRules[Velocity Min],VelocityRules[Risk Points],,-1)</f>
        <v>0</v>
      </c>
      <c r="Q9501">
        <f>_xlfn.XLOOKUP(FraudData[[#This Row],[merchant_category]],MerchantRules[Merchant Category],MerchantRules[Risk Points],0)</f>
        <v>0</v>
      </c>
      <c r="R9501">
        <f>SUM(FraudData[[#This Row],[Amount Risk]:[Merchant Risk]])</f>
        <v>1</v>
      </c>
      <c r="S9501" t="str" cm="1">
        <f t="array" ref="S9501">_xlfn.IFS(FraudData[[#This Row],[Fraud Risk Score]]&gt;=8,"High Risk",FraudData[[#This Row],[Fraud Risk Score]]&gt;=6,"Medium Risk",TRUE,"Low Risk")</f>
        <v>Low Risk</v>
      </c>
    </row>
    <row r="9502" spans="1:19">
      <c r="A9502">
        <v>9501</v>
      </c>
      <c r="B9502">
        <v>130.87</v>
      </c>
      <c r="C9502">
        <v>12</v>
      </c>
      <c r="D9502" t="s">
        <v>46</v>
      </c>
      <c r="E9502">
        <v>1</v>
      </c>
      <c r="F9502">
        <v>0</v>
      </c>
      <c r="G9502">
        <v>71</v>
      </c>
      <c r="H9502">
        <v>0</v>
      </c>
      <c r="I9502">
        <v>39</v>
      </c>
      <c r="J9502">
        <v>0</v>
      </c>
      <c r="K9502">
        <f>_xlfn.XLOOKUP(FraudData[[#This Row],[amount]],AmountRules[Amount Min],AmountRules[Risk Points],,-1)</f>
        <v>0</v>
      </c>
      <c r="L9502">
        <f>_xlfn.XLOOKUP(FraudData[[#This Row],[transaction_hour]],TimeRules[Hour Min],TimeRules[Risk Points],,-1)</f>
        <v>0</v>
      </c>
      <c r="M9502">
        <f>_xlfn.XLOOKUP(FraudData[[#This Row],[foreign_transaction]],ForeignRules[Foreign Transaction],ForeignRules[Risk Points],0)</f>
        <v>3</v>
      </c>
      <c r="N9502">
        <f>_xlfn.XLOOKUP(FraudData[[#This Row],[location_mismatch]],Table10[Location Mismatch],Table10[Risk Points],0)</f>
        <v>0</v>
      </c>
      <c r="O9502">
        <f>_xlfn.XLOOKUP(FraudData[[#This Row],[device_trust_score]],DeviceRules[Device Min],DeviceRules[Risk Points],,-1)</f>
        <v>0</v>
      </c>
      <c r="P9502">
        <f>_xlfn.XLOOKUP(FraudData[[#This Row],[velocity_last_24h]],VelocityRules[Velocity Min],VelocityRules[Risk Points],,-1)</f>
        <v>0</v>
      </c>
      <c r="Q9502">
        <f>_xlfn.XLOOKUP(FraudData[[#This Row],[merchant_category]],MerchantRules[Merchant Category],MerchantRules[Risk Points],0)</f>
        <v>0</v>
      </c>
      <c r="R9502">
        <f>SUM(FraudData[[#This Row],[Amount Risk]:[Merchant Risk]])</f>
        <v>3</v>
      </c>
      <c r="S9502" t="str" cm="1">
        <f t="array" ref="S9502">_xlfn.IFS(FraudData[[#This Row],[Fraud Risk Score]]&gt;=8,"High Risk",FraudData[[#This Row],[Fraud Risk Score]]&gt;=6,"Medium Risk",TRUE,"Low Risk")</f>
        <v>Low Risk</v>
      </c>
    </row>
    <row r="9503" spans="1:19">
      <c r="A9503">
        <v>9502</v>
      </c>
      <c r="B9503">
        <v>239.74</v>
      </c>
      <c r="C9503">
        <v>5</v>
      </c>
      <c r="D9503" t="s">
        <v>49</v>
      </c>
      <c r="E9503">
        <v>0</v>
      </c>
      <c r="F9503">
        <v>1</v>
      </c>
      <c r="G9503">
        <v>53</v>
      </c>
      <c r="H9503">
        <v>2</v>
      </c>
      <c r="I9503">
        <v>54</v>
      </c>
      <c r="J9503">
        <v>0</v>
      </c>
      <c r="K9503">
        <f>_xlfn.XLOOKUP(FraudData[[#This Row],[amount]],AmountRules[Amount Min],AmountRules[Risk Points],,-1)</f>
        <v>0</v>
      </c>
      <c r="L9503">
        <f>_xlfn.XLOOKUP(FraudData[[#This Row],[transaction_hour]],TimeRules[Hour Min],TimeRules[Risk Points],,-1)</f>
        <v>0</v>
      </c>
      <c r="M9503">
        <f>_xlfn.XLOOKUP(FraudData[[#This Row],[foreign_transaction]],ForeignRules[Foreign Transaction],ForeignRules[Risk Points],0)</f>
        <v>0</v>
      </c>
      <c r="N9503">
        <f>_xlfn.XLOOKUP(FraudData[[#This Row],[location_mismatch]],Table10[Location Mismatch],Table10[Risk Points],0)</f>
        <v>3</v>
      </c>
      <c r="O9503">
        <f>_xlfn.XLOOKUP(FraudData[[#This Row],[device_trust_score]],DeviceRules[Device Min],DeviceRules[Risk Points],,-1)</f>
        <v>1</v>
      </c>
      <c r="P9503">
        <f>_xlfn.XLOOKUP(FraudData[[#This Row],[velocity_last_24h]],VelocityRules[Velocity Min],VelocityRules[Risk Points],,-1)</f>
        <v>0</v>
      </c>
      <c r="Q9503">
        <f>_xlfn.XLOOKUP(FraudData[[#This Row],[merchant_category]],MerchantRules[Merchant Category],MerchantRules[Risk Points],0)</f>
        <v>1</v>
      </c>
      <c r="R9503">
        <f>SUM(FraudData[[#This Row],[Amount Risk]:[Merchant Risk]])</f>
        <v>5</v>
      </c>
      <c r="S9503" t="str" cm="1">
        <f t="array" ref="S9503">_xlfn.IFS(FraudData[[#This Row],[Fraud Risk Score]]&gt;=8,"High Risk",FraudData[[#This Row],[Fraud Risk Score]]&gt;=6,"Medium Risk",TRUE,"Low Risk")</f>
        <v>Low Risk</v>
      </c>
    </row>
    <row r="9504" spans="1:19">
      <c r="A9504">
        <v>9503</v>
      </c>
      <c r="B9504">
        <v>146.49</v>
      </c>
      <c r="C9504">
        <v>5</v>
      </c>
      <c r="D9504" t="s">
        <v>50</v>
      </c>
      <c r="E9504">
        <v>0</v>
      </c>
      <c r="F9504">
        <v>0</v>
      </c>
      <c r="G9504">
        <v>87</v>
      </c>
      <c r="H9504">
        <v>1</v>
      </c>
      <c r="I9504">
        <v>33</v>
      </c>
      <c r="J9504">
        <v>0</v>
      </c>
      <c r="K9504">
        <f>_xlfn.XLOOKUP(FraudData[[#This Row],[amount]],AmountRules[Amount Min],AmountRules[Risk Points],,-1)</f>
        <v>0</v>
      </c>
      <c r="L9504">
        <f>_xlfn.XLOOKUP(FraudData[[#This Row],[transaction_hour]],TimeRules[Hour Min],TimeRules[Risk Points],,-1)</f>
        <v>0</v>
      </c>
      <c r="M9504">
        <f>_xlfn.XLOOKUP(FraudData[[#This Row],[foreign_transaction]],ForeignRules[Foreign Transaction],ForeignRules[Risk Points],0)</f>
        <v>0</v>
      </c>
      <c r="N9504">
        <f>_xlfn.XLOOKUP(FraudData[[#This Row],[location_mismatch]],Table10[Location Mismatch],Table10[Risk Points],0)</f>
        <v>0</v>
      </c>
      <c r="O9504">
        <f>_xlfn.XLOOKUP(FraudData[[#This Row],[device_trust_score]],DeviceRules[Device Min],DeviceRules[Risk Points],,-1)</f>
        <v>0</v>
      </c>
      <c r="P9504">
        <f>_xlfn.XLOOKUP(FraudData[[#This Row],[velocity_last_24h]],VelocityRules[Velocity Min],VelocityRules[Risk Points],,-1)</f>
        <v>0</v>
      </c>
      <c r="Q9504">
        <f>_xlfn.XLOOKUP(FraudData[[#This Row],[merchant_category]],MerchantRules[Merchant Category],MerchantRules[Risk Points],0)</f>
        <v>0</v>
      </c>
      <c r="R9504">
        <f>SUM(FraudData[[#This Row],[Amount Risk]:[Merchant Risk]])</f>
        <v>0</v>
      </c>
      <c r="S9504" t="str" cm="1">
        <f t="array" ref="S9504">_xlfn.IFS(FraudData[[#This Row],[Fraud Risk Score]]&gt;=8,"High Risk",FraudData[[#This Row],[Fraud Risk Score]]&gt;=6,"Medium Risk",TRUE,"Low Risk")</f>
        <v>Low Risk</v>
      </c>
    </row>
    <row r="9505" spans="1:19">
      <c r="A9505">
        <v>9504</v>
      </c>
      <c r="B9505">
        <v>476.17</v>
      </c>
      <c r="C9505">
        <v>1</v>
      </c>
      <c r="D9505" t="s">
        <v>48</v>
      </c>
      <c r="E9505">
        <v>0</v>
      </c>
      <c r="F9505">
        <v>0</v>
      </c>
      <c r="G9505">
        <v>39</v>
      </c>
      <c r="H9505">
        <v>1</v>
      </c>
      <c r="I9505">
        <v>41</v>
      </c>
      <c r="J9505">
        <v>0</v>
      </c>
      <c r="K9505">
        <f>_xlfn.XLOOKUP(FraudData[[#This Row],[amount]],AmountRules[Amount Min],AmountRules[Risk Points],,-1)</f>
        <v>0</v>
      </c>
      <c r="L9505">
        <f>_xlfn.XLOOKUP(FraudData[[#This Row],[transaction_hour]],TimeRules[Hour Min],TimeRules[Risk Points],,-1)</f>
        <v>3</v>
      </c>
      <c r="M9505">
        <f>_xlfn.XLOOKUP(FraudData[[#This Row],[foreign_transaction]],ForeignRules[Foreign Transaction],ForeignRules[Risk Points],0)</f>
        <v>0</v>
      </c>
      <c r="N9505">
        <f>_xlfn.XLOOKUP(FraudData[[#This Row],[location_mismatch]],Table10[Location Mismatch],Table10[Risk Points],0)</f>
        <v>0</v>
      </c>
      <c r="O9505">
        <f>_xlfn.XLOOKUP(FraudData[[#This Row],[device_trust_score]],DeviceRules[Device Min],DeviceRules[Risk Points],,-1)</f>
        <v>2</v>
      </c>
      <c r="P9505">
        <f>_xlfn.XLOOKUP(FraudData[[#This Row],[velocity_last_24h]],VelocityRules[Velocity Min],VelocityRules[Risk Points],,-1)</f>
        <v>0</v>
      </c>
      <c r="Q9505">
        <f>_xlfn.XLOOKUP(FraudData[[#This Row],[merchant_category]],MerchantRules[Merchant Category],MerchantRules[Risk Points],0)</f>
        <v>0</v>
      </c>
      <c r="R9505">
        <f>SUM(FraudData[[#This Row],[Amount Risk]:[Merchant Risk]])</f>
        <v>5</v>
      </c>
      <c r="S9505" t="str" cm="1">
        <f t="array" ref="S9505">_xlfn.IFS(FraudData[[#This Row],[Fraud Risk Score]]&gt;=8,"High Risk",FraudData[[#This Row],[Fraud Risk Score]]&gt;=6,"Medium Risk",TRUE,"Low Risk")</f>
        <v>Low Risk</v>
      </c>
    </row>
    <row r="9506" spans="1:19">
      <c r="A9506">
        <v>9505</v>
      </c>
      <c r="B9506">
        <v>85.46</v>
      </c>
      <c r="C9506">
        <v>23</v>
      </c>
      <c r="D9506" t="s">
        <v>48</v>
      </c>
      <c r="E9506">
        <v>1</v>
      </c>
      <c r="F9506">
        <v>0</v>
      </c>
      <c r="G9506">
        <v>33</v>
      </c>
      <c r="H9506">
        <v>2</v>
      </c>
      <c r="I9506">
        <v>41</v>
      </c>
      <c r="J9506">
        <v>0</v>
      </c>
      <c r="K9506">
        <f>_xlfn.XLOOKUP(FraudData[[#This Row],[amount]],AmountRules[Amount Min],AmountRules[Risk Points],,-1)</f>
        <v>0</v>
      </c>
      <c r="L9506">
        <f>_xlfn.XLOOKUP(FraudData[[#This Row],[transaction_hour]],TimeRules[Hour Min],TimeRules[Risk Points],,-1)</f>
        <v>1</v>
      </c>
      <c r="M9506">
        <f>_xlfn.XLOOKUP(FraudData[[#This Row],[foreign_transaction]],ForeignRules[Foreign Transaction],ForeignRules[Risk Points],0)</f>
        <v>3</v>
      </c>
      <c r="N9506">
        <f>_xlfn.XLOOKUP(FraudData[[#This Row],[location_mismatch]],Table10[Location Mismatch],Table10[Risk Points],0)</f>
        <v>0</v>
      </c>
      <c r="O9506">
        <f>_xlfn.XLOOKUP(FraudData[[#This Row],[device_trust_score]],DeviceRules[Device Min],DeviceRules[Risk Points],,-1)</f>
        <v>2</v>
      </c>
      <c r="P9506">
        <f>_xlfn.XLOOKUP(FraudData[[#This Row],[velocity_last_24h]],VelocityRules[Velocity Min],VelocityRules[Risk Points],,-1)</f>
        <v>0</v>
      </c>
      <c r="Q9506">
        <f>_xlfn.XLOOKUP(FraudData[[#This Row],[merchant_category]],MerchantRules[Merchant Category],MerchantRules[Risk Points],0)</f>
        <v>0</v>
      </c>
      <c r="R9506">
        <f>SUM(FraudData[[#This Row],[Amount Risk]:[Merchant Risk]])</f>
        <v>6</v>
      </c>
      <c r="S9506" t="str" cm="1">
        <f t="array" ref="S9506">_xlfn.IFS(FraudData[[#This Row],[Fraud Risk Score]]&gt;=8,"High Risk",FraudData[[#This Row],[Fraud Risk Score]]&gt;=6,"Medium Risk",TRUE,"Low Risk")</f>
        <v>Medium Risk</v>
      </c>
    </row>
    <row r="9507" spans="1:19">
      <c r="A9507">
        <v>9506</v>
      </c>
      <c r="B9507">
        <v>112.14</v>
      </c>
      <c r="C9507">
        <v>4</v>
      </c>
      <c r="D9507" t="s">
        <v>47</v>
      </c>
      <c r="E9507">
        <v>0</v>
      </c>
      <c r="F9507">
        <v>1</v>
      </c>
      <c r="G9507">
        <v>90</v>
      </c>
      <c r="H9507">
        <v>3</v>
      </c>
      <c r="I9507">
        <v>27</v>
      </c>
      <c r="J9507">
        <v>0</v>
      </c>
      <c r="K9507">
        <f>_xlfn.XLOOKUP(FraudData[[#This Row],[amount]],AmountRules[Amount Min],AmountRules[Risk Points],,-1)</f>
        <v>0</v>
      </c>
      <c r="L9507">
        <f>_xlfn.XLOOKUP(FraudData[[#This Row],[transaction_hour]],TimeRules[Hour Min],TimeRules[Risk Points],,-1)</f>
        <v>0</v>
      </c>
      <c r="M9507">
        <f>_xlfn.XLOOKUP(FraudData[[#This Row],[foreign_transaction]],ForeignRules[Foreign Transaction],ForeignRules[Risk Points],0)</f>
        <v>0</v>
      </c>
      <c r="N9507">
        <f>_xlfn.XLOOKUP(FraudData[[#This Row],[location_mismatch]],Table10[Location Mismatch],Table10[Risk Points],0)</f>
        <v>3</v>
      </c>
      <c r="O9507">
        <f>_xlfn.XLOOKUP(FraudData[[#This Row],[device_trust_score]],DeviceRules[Device Min],DeviceRules[Risk Points],,-1)</f>
        <v>0</v>
      </c>
      <c r="P9507">
        <f>_xlfn.XLOOKUP(FraudData[[#This Row],[velocity_last_24h]],VelocityRules[Velocity Min],VelocityRules[Risk Points],,-1)</f>
        <v>0</v>
      </c>
      <c r="Q9507">
        <f>_xlfn.XLOOKUP(FraudData[[#This Row],[merchant_category]],MerchantRules[Merchant Category],MerchantRules[Risk Points],0)</f>
        <v>0</v>
      </c>
      <c r="R9507">
        <f>SUM(FraudData[[#This Row],[Amount Risk]:[Merchant Risk]])</f>
        <v>3</v>
      </c>
      <c r="S9507" t="str" cm="1">
        <f t="array" ref="S9507">_xlfn.IFS(FraudData[[#This Row],[Fraud Risk Score]]&gt;=8,"High Risk",FraudData[[#This Row],[Fraud Risk Score]]&gt;=6,"Medium Risk",TRUE,"Low Risk")</f>
        <v>Low Risk</v>
      </c>
    </row>
    <row r="9508" spans="1:19">
      <c r="A9508">
        <v>9507</v>
      </c>
      <c r="B9508">
        <v>16.68</v>
      </c>
      <c r="C9508">
        <v>10</v>
      </c>
      <c r="D9508" t="s">
        <v>49</v>
      </c>
      <c r="E9508">
        <v>0</v>
      </c>
      <c r="F9508">
        <v>0</v>
      </c>
      <c r="G9508">
        <v>25</v>
      </c>
      <c r="H9508">
        <v>3</v>
      </c>
      <c r="I9508">
        <v>47</v>
      </c>
      <c r="J9508">
        <v>0</v>
      </c>
      <c r="K9508">
        <f>_xlfn.XLOOKUP(FraudData[[#This Row],[amount]],AmountRules[Amount Min],AmountRules[Risk Points],,-1)</f>
        <v>0</v>
      </c>
      <c r="L9508">
        <f>_xlfn.XLOOKUP(FraudData[[#This Row],[transaction_hour]],TimeRules[Hour Min],TimeRules[Risk Points],,-1)</f>
        <v>0</v>
      </c>
      <c r="M9508">
        <f>_xlfn.XLOOKUP(FraudData[[#This Row],[foreign_transaction]],ForeignRules[Foreign Transaction],ForeignRules[Risk Points],0)</f>
        <v>0</v>
      </c>
      <c r="N9508">
        <f>_xlfn.XLOOKUP(FraudData[[#This Row],[location_mismatch]],Table10[Location Mismatch],Table10[Risk Points],0)</f>
        <v>0</v>
      </c>
      <c r="O9508">
        <f>_xlfn.XLOOKUP(FraudData[[#This Row],[device_trust_score]],DeviceRules[Device Min],DeviceRules[Risk Points],,-1)</f>
        <v>3</v>
      </c>
      <c r="P9508">
        <f>_xlfn.XLOOKUP(FraudData[[#This Row],[velocity_last_24h]],VelocityRules[Velocity Min],VelocityRules[Risk Points],,-1)</f>
        <v>0</v>
      </c>
      <c r="Q9508">
        <f>_xlfn.XLOOKUP(FraudData[[#This Row],[merchant_category]],MerchantRules[Merchant Category],MerchantRules[Risk Points],0)</f>
        <v>1</v>
      </c>
      <c r="R9508">
        <f>SUM(FraudData[[#This Row],[Amount Risk]:[Merchant Risk]])</f>
        <v>4</v>
      </c>
      <c r="S9508" t="str" cm="1">
        <f t="array" ref="S9508">_xlfn.IFS(FraudData[[#This Row],[Fraud Risk Score]]&gt;=8,"High Risk",FraudData[[#This Row],[Fraud Risk Score]]&gt;=6,"Medium Risk",TRUE,"Low Risk")</f>
        <v>Low Risk</v>
      </c>
    </row>
    <row r="9509" spans="1:19">
      <c r="A9509">
        <v>9508</v>
      </c>
      <c r="B9509">
        <v>169.03</v>
      </c>
      <c r="C9509">
        <v>10</v>
      </c>
      <c r="D9509" t="s">
        <v>49</v>
      </c>
      <c r="E9509">
        <v>0</v>
      </c>
      <c r="F9509">
        <v>0</v>
      </c>
      <c r="G9509">
        <v>33</v>
      </c>
      <c r="H9509">
        <v>1</v>
      </c>
      <c r="I9509">
        <v>30</v>
      </c>
      <c r="J9509">
        <v>0</v>
      </c>
      <c r="K9509">
        <f>_xlfn.XLOOKUP(FraudData[[#This Row],[amount]],AmountRules[Amount Min],AmountRules[Risk Points],,-1)</f>
        <v>0</v>
      </c>
      <c r="L9509">
        <f>_xlfn.XLOOKUP(FraudData[[#This Row],[transaction_hour]],TimeRules[Hour Min],TimeRules[Risk Points],,-1)</f>
        <v>0</v>
      </c>
      <c r="M9509">
        <f>_xlfn.XLOOKUP(FraudData[[#This Row],[foreign_transaction]],ForeignRules[Foreign Transaction],ForeignRules[Risk Points],0)</f>
        <v>0</v>
      </c>
      <c r="N9509">
        <f>_xlfn.XLOOKUP(FraudData[[#This Row],[location_mismatch]],Table10[Location Mismatch],Table10[Risk Points],0)</f>
        <v>0</v>
      </c>
      <c r="O9509">
        <f>_xlfn.XLOOKUP(FraudData[[#This Row],[device_trust_score]],DeviceRules[Device Min],DeviceRules[Risk Points],,-1)</f>
        <v>2</v>
      </c>
      <c r="P9509">
        <f>_xlfn.XLOOKUP(FraudData[[#This Row],[velocity_last_24h]],VelocityRules[Velocity Min],VelocityRules[Risk Points],,-1)</f>
        <v>0</v>
      </c>
      <c r="Q9509">
        <f>_xlfn.XLOOKUP(FraudData[[#This Row],[merchant_category]],MerchantRules[Merchant Category],MerchantRules[Risk Points],0)</f>
        <v>1</v>
      </c>
      <c r="R9509">
        <f>SUM(FraudData[[#This Row],[Amount Risk]:[Merchant Risk]])</f>
        <v>3</v>
      </c>
      <c r="S9509" t="str" cm="1">
        <f t="array" ref="S9509">_xlfn.IFS(FraudData[[#This Row],[Fraud Risk Score]]&gt;=8,"High Risk",FraudData[[#This Row],[Fraud Risk Score]]&gt;=6,"Medium Risk",TRUE,"Low Risk")</f>
        <v>Low Risk</v>
      </c>
    </row>
    <row r="9510" spans="1:19">
      <c r="A9510">
        <v>9509</v>
      </c>
      <c r="B9510">
        <v>61.2</v>
      </c>
      <c r="C9510">
        <v>23</v>
      </c>
      <c r="D9510" t="s">
        <v>50</v>
      </c>
      <c r="E9510">
        <v>0</v>
      </c>
      <c r="F9510">
        <v>0</v>
      </c>
      <c r="G9510">
        <v>81</v>
      </c>
      <c r="H9510">
        <v>2</v>
      </c>
      <c r="I9510">
        <v>27</v>
      </c>
      <c r="J9510">
        <v>0</v>
      </c>
      <c r="K9510">
        <f>_xlfn.XLOOKUP(FraudData[[#This Row],[amount]],AmountRules[Amount Min],AmountRules[Risk Points],,-1)</f>
        <v>0</v>
      </c>
      <c r="L9510">
        <f>_xlfn.XLOOKUP(FraudData[[#This Row],[transaction_hour]],TimeRules[Hour Min],TimeRules[Risk Points],,-1)</f>
        <v>1</v>
      </c>
      <c r="M9510">
        <f>_xlfn.XLOOKUP(FraudData[[#This Row],[foreign_transaction]],ForeignRules[Foreign Transaction],ForeignRules[Risk Points],0)</f>
        <v>0</v>
      </c>
      <c r="N9510">
        <f>_xlfn.XLOOKUP(FraudData[[#This Row],[location_mismatch]],Table10[Location Mismatch],Table10[Risk Points],0)</f>
        <v>0</v>
      </c>
      <c r="O9510">
        <f>_xlfn.XLOOKUP(FraudData[[#This Row],[device_trust_score]],DeviceRules[Device Min],DeviceRules[Risk Points],,-1)</f>
        <v>0</v>
      </c>
      <c r="P9510">
        <f>_xlfn.XLOOKUP(FraudData[[#This Row],[velocity_last_24h]],VelocityRules[Velocity Min],VelocityRules[Risk Points],,-1)</f>
        <v>0</v>
      </c>
      <c r="Q9510">
        <f>_xlfn.XLOOKUP(FraudData[[#This Row],[merchant_category]],MerchantRules[Merchant Category],MerchantRules[Risk Points],0)</f>
        <v>0</v>
      </c>
      <c r="R9510">
        <f>SUM(FraudData[[#This Row],[Amount Risk]:[Merchant Risk]])</f>
        <v>1</v>
      </c>
      <c r="S9510" t="str" cm="1">
        <f t="array" ref="S9510">_xlfn.IFS(FraudData[[#This Row],[Fraud Risk Score]]&gt;=8,"High Risk",FraudData[[#This Row],[Fraud Risk Score]]&gt;=6,"Medium Risk",TRUE,"Low Risk")</f>
        <v>Low Risk</v>
      </c>
    </row>
    <row r="9511" spans="1:19">
      <c r="A9511">
        <v>9510</v>
      </c>
      <c r="B9511">
        <v>31.45</v>
      </c>
      <c r="C9511">
        <v>13</v>
      </c>
      <c r="D9511" t="s">
        <v>50</v>
      </c>
      <c r="E9511">
        <v>0</v>
      </c>
      <c r="F9511">
        <v>0</v>
      </c>
      <c r="G9511">
        <v>80</v>
      </c>
      <c r="H9511">
        <v>4</v>
      </c>
      <c r="I9511">
        <v>43</v>
      </c>
      <c r="J9511">
        <v>0</v>
      </c>
      <c r="K9511">
        <f>_xlfn.XLOOKUP(FraudData[[#This Row],[amount]],AmountRules[Amount Min],AmountRules[Risk Points],,-1)</f>
        <v>0</v>
      </c>
      <c r="L9511">
        <f>_xlfn.XLOOKUP(FraudData[[#This Row],[transaction_hour]],TimeRules[Hour Min],TimeRules[Risk Points],,-1)</f>
        <v>0</v>
      </c>
      <c r="M9511">
        <f>_xlfn.XLOOKUP(FraudData[[#This Row],[foreign_transaction]],ForeignRules[Foreign Transaction],ForeignRules[Risk Points],0)</f>
        <v>0</v>
      </c>
      <c r="N9511">
        <f>_xlfn.XLOOKUP(FraudData[[#This Row],[location_mismatch]],Table10[Location Mismatch],Table10[Risk Points],0)</f>
        <v>0</v>
      </c>
      <c r="O9511">
        <f>_xlfn.XLOOKUP(FraudData[[#This Row],[device_trust_score]],DeviceRules[Device Min],DeviceRules[Risk Points],,-1)</f>
        <v>0</v>
      </c>
      <c r="P9511">
        <f>_xlfn.XLOOKUP(FraudData[[#This Row],[velocity_last_24h]],VelocityRules[Velocity Min],VelocityRules[Risk Points],,-1)</f>
        <v>0</v>
      </c>
      <c r="Q9511">
        <f>_xlfn.XLOOKUP(FraudData[[#This Row],[merchant_category]],MerchantRules[Merchant Category],MerchantRules[Risk Points],0)</f>
        <v>0</v>
      </c>
      <c r="R9511">
        <f>SUM(FraudData[[#This Row],[Amount Risk]:[Merchant Risk]])</f>
        <v>0</v>
      </c>
      <c r="S9511" t="str" cm="1">
        <f t="array" ref="S9511">_xlfn.IFS(FraudData[[#This Row],[Fraud Risk Score]]&gt;=8,"High Risk",FraudData[[#This Row],[Fraud Risk Score]]&gt;=6,"Medium Risk",TRUE,"Low Risk")</f>
        <v>Low Risk</v>
      </c>
    </row>
    <row r="9512" spans="1:19">
      <c r="A9512">
        <v>9511</v>
      </c>
      <c r="B9512">
        <v>141.56</v>
      </c>
      <c r="C9512">
        <v>12</v>
      </c>
      <c r="D9512" t="s">
        <v>47</v>
      </c>
      <c r="E9512">
        <v>0</v>
      </c>
      <c r="F9512">
        <v>0</v>
      </c>
      <c r="G9512">
        <v>44</v>
      </c>
      <c r="H9512">
        <v>3</v>
      </c>
      <c r="I9512">
        <v>22</v>
      </c>
      <c r="J9512">
        <v>0</v>
      </c>
      <c r="K9512">
        <f>_xlfn.XLOOKUP(FraudData[[#This Row],[amount]],AmountRules[Amount Min],AmountRules[Risk Points],,-1)</f>
        <v>0</v>
      </c>
      <c r="L9512">
        <f>_xlfn.XLOOKUP(FraudData[[#This Row],[transaction_hour]],TimeRules[Hour Min],TimeRules[Risk Points],,-1)</f>
        <v>0</v>
      </c>
      <c r="M9512">
        <f>_xlfn.XLOOKUP(FraudData[[#This Row],[foreign_transaction]],ForeignRules[Foreign Transaction],ForeignRules[Risk Points],0)</f>
        <v>0</v>
      </c>
      <c r="N9512">
        <f>_xlfn.XLOOKUP(FraudData[[#This Row],[location_mismatch]],Table10[Location Mismatch],Table10[Risk Points],0)</f>
        <v>0</v>
      </c>
      <c r="O9512">
        <f>_xlfn.XLOOKUP(FraudData[[#This Row],[device_trust_score]],DeviceRules[Device Min],DeviceRules[Risk Points],,-1)</f>
        <v>2</v>
      </c>
      <c r="P9512">
        <f>_xlfn.XLOOKUP(FraudData[[#This Row],[velocity_last_24h]],VelocityRules[Velocity Min],VelocityRules[Risk Points],,-1)</f>
        <v>0</v>
      </c>
      <c r="Q9512">
        <f>_xlfn.XLOOKUP(FraudData[[#This Row],[merchant_category]],MerchantRules[Merchant Category],MerchantRules[Risk Points],0)</f>
        <v>0</v>
      </c>
      <c r="R9512">
        <f>SUM(FraudData[[#This Row],[Amount Risk]:[Merchant Risk]])</f>
        <v>2</v>
      </c>
      <c r="S9512" t="str" cm="1">
        <f t="array" ref="S9512">_xlfn.IFS(FraudData[[#This Row],[Fraud Risk Score]]&gt;=8,"High Risk",FraudData[[#This Row],[Fraud Risk Score]]&gt;=6,"Medium Risk",TRUE,"Low Risk")</f>
        <v>Low Risk</v>
      </c>
    </row>
    <row r="9513" spans="1:19">
      <c r="A9513">
        <v>9512</v>
      </c>
      <c r="B9513">
        <v>136.79</v>
      </c>
      <c r="C9513">
        <v>7</v>
      </c>
      <c r="D9513" t="s">
        <v>47</v>
      </c>
      <c r="E9513">
        <v>0</v>
      </c>
      <c r="F9513">
        <v>0</v>
      </c>
      <c r="G9513">
        <v>26</v>
      </c>
      <c r="H9513">
        <v>1</v>
      </c>
      <c r="I9513">
        <v>66</v>
      </c>
      <c r="J9513">
        <v>0</v>
      </c>
      <c r="K9513">
        <f>_xlfn.XLOOKUP(FraudData[[#This Row],[amount]],AmountRules[Amount Min],AmountRules[Risk Points],,-1)</f>
        <v>0</v>
      </c>
      <c r="L9513">
        <f>_xlfn.XLOOKUP(FraudData[[#This Row],[transaction_hour]],TimeRules[Hour Min],TimeRules[Risk Points],,-1)</f>
        <v>0</v>
      </c>
      <c r="M9513">
        <f>_xlfn.XLOOKUP(FraudData[[#This Row],[foreign_transaction]],ForeignRules[Foreign Transaction],ForeignRules[Risk Points],0)</f>
        <v>0</v>
      </c>
      <c r="N9513">
        <f>_xlfn.XLOOKUP(FraudData[[#This Row],[location_mismatch]],Table10[Location Mismatch],Table10[Risk Points],0)</f>
        <v>0</v>
      </c>
      <c r="O9513">
        <f>_xlfn.XLOOKUP(FraudData[[#This Row],[device_trust_score]],DeviceRules[Device Min],DeviceRules[Risk Points],,-1)</f>
        <v>3</v>
      </c>
      <c r="P9513">
        <f>_xlfn.XLOOKUP(FraudData[[#This Row],[velocity_last_24h]],VelocityRules[Velocity Min],VelocityRules[Risk Points],,-1)</f>
        <v>0</v>
      </c>
      <c r="Q9513">
        <f>_xlfn.XLOOKUP(FraudData[[#This Row],[merchant_category]],MerchantRules[Merchant Category],MerchantRules[Risk Points],0)</f>
        <v>0</v>
      </c>
      <c r="R9513">
        <f>SUM(FraudData[[#This Row],[Amount Risk]:[Merchant Risk]])</f>
        <v>3</v>
      </c>
      <c r="S9513" t="str" cm="1">
        <f t="array" ref="S9513">_xlfn.IFS(FraudData[[#This Row],[Fraud Risk Score]]&gt;=8,"High Risk",FraudData[[#This Row],[Fraud Risk Score]]&gt;=6,"Medium Risk",TRUE,"Low Risk")</f>
        <v>Low Risk</v>
      </c>
    </row>
    <row r="9514" spans="1:19">
      <c r="A9514">
        <v>9513</v>
      </c>
      <c r="B9514">
        <v>14.2</v>
      </c>
      <c r="C9514">
        <v>14</v>
      </c>
      <c r="D9514" t="s">
        <v>47</v>
      </c>
      <c r="E9514">
        <v>0</v>
      </c>
      <c r="F9514">
        <v>0</v>
      </c>
      <c r="G9514">
        <v>25</v>
      </c>
      <c r="H9514">
        <v>3</v>
      </c>
      <c r="I9514">
        <v>36</v>
      </c>
      <c r="J9514">
        <v>0</v>
      </c>
      <c r="K9514">
        <f>_xlfn.XLOOKUP(FraudData[[#This Row],[amount]],AmountRules[Amount Min],AmountRules[Risk Points],,-1)</f>
        <v>0</v>
      </c>
      <c r="L9514">
        <f>_xlfn.XLOOKUP(FraudData[[#This Row],[transaction_hour]],TimeRules[Hour Min],TimeRules[Risk Points],,-1)</f>
        <v>0</v>
      </c>
      <c r="M9514">
        <f>_xlfn.XLOOKUP(FraudData[[#This Row],[foreign_transaction]],ForeignRules[Foreign Transaction],ForeignRules[Risk Points],0)</f>
        <v>0</v>
      </c>
      <c r="N9514">
        <f>_xlfn.XLOOKUP(FraudData[[#This Row],[location_mismatch]],Table10[Location Mismatch],Table10[Risk Points],0)</f>
        <v>0</v>
      </c>
      <c r="O9514">
        <f>_xlfn.XLOOKUP(FraudData[[#This Row],[device_trust_score]],DeviceRules[Device Min],DeviceRules[Risk Points],,-1)</f>
        <v>3</v>
      </c>
      <c r="P9514">
        <f>_xlfn.XLOOKUP(FraudData[[#This Row],[velocity_last_24h]],VelocityRules[Velocity Min],VelocityRules[Risk Points],,-1)</f>
        <v>0</v>
      </c>
      <c r="Q9514">
        <f>_xlfn.XLOOKUP(FraudData[[#This Row],[merchant_category]],MerchantRules[Merchant Category],MerchantRules[Risk Points],0)</f>
        <v>0</v>
      </c>
      <c r="R9514">
        <f>SUM(FraudData[[#This Row],[Amount Risk]:[Merchant Risk]])</f>
        <v>3</v>
      </c>
      <c r="S9514" t="str" cm="1">
        <f t="array" ref="S9514">_xlfn.IFS(FraudData[[#This Row],[Fraud Risk Score]]&gt;=8,"High Risk",FraudData[[#This Row],[Fraud Risk Score]]&gt;=6,"Medium Risk",TRUE,"Low Risk")</f>
        <v>Low Risk</v>
      </c>
    </row>
    <row r="9515" spans="1:19">
      <c r="A9515">
        <v>9514</v>
      </c>
      <c r="B9515">
        <v>215.65</v>
      </c>
      <c r="C9515">
        <v>11</v>
      </c>
      <c r="D9515" t="s">
        <v>46</v>
      </c>
      <c r="E9515">
        <v>0</v>
      </c>
      <c r="F9515">
        <v>0</v>
      </c>
      <c r="G9515">
        <v>98</v>
      </c>
      <c r="H9515">
        <v>2</v>
      </c>
      <c r="I9515">
        <v>69</v>
      </c>
      <c r="J9515">
        <v>0</v>
      </c>
      <c r="K9515">
        <f>_xlfn.XLOOKUP(FraudData[[#This Row],[amount]],AmountRules[Amount Min],AmountRules[Risk Points],,-1)</f>
        <v>0</v>
      </c>
      <c r="L9515">
        <f>_xlfn.XLOOKUP(FraudData[[#This Row],[transaction_hour]],TimeRules[Hour Min],TimeRules[Risk Points],,-1)</f>
        <v>0</v>
      </c>
      <c r="M9515">
        <f>_xlfn.XLOOKUP(FraudData[[#This Row],[foreign_transaction]],ForeignRules[Foreign Transaction],ForeignRules[Risk Points],0)</f>
        <v>0</v>
      </c>
      <c r="N9515">
        <f>_xlfn.XLOOKUP(FraudData[[#This Row],[location_mismatch]],Table10[Location Mismatch],Table10[Risk Points],0)</f>
        <v>0</v>
      </c>
      <c r="O9515">
        <f>_xlfn.XLOOKUP(FraudData[[#This Row],[device_trust_score]],DeviceRules[Device Min],DeviceRules[Risk Points],,-1)</f>
        <v>0</v>
      </c>
      <c r="P9515">
        <f>_xlfn.XLOOKUP(FraudData[[#This Row],[velocity_last_24h]],VelocityRules[Velocity Min],VelocityRules[Risk Points],,-1)</f>
        <v>0</v>
      </c>
      <c r="Q9515">
        <f>_xlfn.XLOOKUP(FraudData[[#This Row],[merchant_category]],MerchantRules[Merchant Category],MerchantRules[Risk Points],0)</f>
        <v>0</v>
      </c>
      <c r="R9515">
        <f>SUM(FraudData[[#This Row],[Amount Risk]:[Merchant Risk]])</f>
        <v>0</v>
      </c>
      <c r="S9515" t="str" cm="1">
        <f t="array" ref="S9515">_xlfn.IFS(FraudData[[#This Row],[Fraud Risk Score]]&gt;=8,"High Risk",FraudData[[#This Row],[Fraud Risk Score]]&gt;=6,"Medium Risk",TRUE,"Low Risk")</f>
        <v>Low Risk</v>
      </c>
    </row>
    <row r="9516" spans="1:19">
      <c r="A9516">
        <v>9515</v>
      </c>
      <c r="B9516">
        <v>175.96</v>
      </c>
      <c r="C9516">
        <v>2</v>
      </c>
      <c r="D9516" t="s">
        <v>49</v>
      </c>
      <c r="E9516">
        <v>0</v>
      </c>
      <c r="F9516">
        <v>0</v>
      </c>
      <c r="G9516">
        <v>78</v>
      </c>
      <c r="H9516">
        <v>0</v>
      </c>
      <c r="I9516">
        <v>34</v>
      </c>
      <c r="J9516">
        <v>0</v>
      </c>
      <c r="K9516">
        <f>_xlfn.XLOOKUP(FraudData[[#This Row],[amount]],AmountRules[Amount Min],AmountRules[Risk Points],,-1)</f>
        <v>0</v>
      </c>
      <c r="L9516">
        <f>_xlfn.XLOOKUP(FraudData[[#This Row],[transaction_hour]],TimeRules[Hour Min],TimeRules[Risk Points],,-1)</f>
        <v>3</v>
      </c>
      <c r="M9516">
        <f>_xlfn.XLOOKUP(FraudData[[#This Row],[foreign_transaction]],ForeignRules[Foreign Transaction],ForeignRules[Risk Points],0)</f>
        <v>0</v>
      </c>
      <c r="N9516">
        <f>_xlfn.XLOOKUP(FraudData[[#This Row],[location_mismatch]],Table10[Location Mismatch],Table10[Risk Points],0)</f>
        <v>0</v>
      </c>
      <c r="O9516">
        <f>_xlfn.XLOOKUP(FraudData[[#This Row],[device_trust_score]],DeviceRules[Device Min],DeviceRules[Risk Points],,-1)</f>
        <v>0</v>
      </c>
      <c r="P9516">
        <f>_xlfn.XLOOKUP(FraudData[[#This Row],[velocity_last_24h]],VelocityRules[Velocity Min],VelocityRules[Risk Points],,-1)</f>
        <v>0</v>
      </c>
      <c r="Q9516">
        <f>_xlfn.XLOOKUP(FraudData[[#This Row],[merchant_category]],MerchantRules[Merchant Category],MerchantRules[Risk Points],0)</f>
        <v>1</v>
      </c>
      <c r="R9516">
        <f>SUM(FraudData[[#This Row],[Amount Risk]:[Merchant Risk]])</f>
        <v>4</v>
      </c>
      <c r="S9516" t="str" cm="1">
        <f t="array" ref="S9516">_xlfn.IFS(FraudData[[#This Row],[Fraud Risk Score]]&gt;=8,"High Risk",FraudData[[#This Row],[Fraud Risk Score]]&gt;=6,"Medium Risk",TRUE,"Low Risk")</f>
        <v>Low Risk</v>
      </c>
    </row>
    <row r="9517" spans="1:19">
      <c r="A9517">
        <v>9516</v>
      </c>
      <c r="B9517">
        <v>37.71</v>
      </c>
      <c r="C9517">
        <v>20</v>
      </c>
      <c r="D9517" t="s">
        <v>47</v>
      </c>
      <c r="E9517">
        <v>0</v>
      </c>
      <c r="F9517">
        <v>0</v>
      </c>
      <c r="G9517">
        <v>43</v>
      </c>
      <c r="H9517">
        <v>0</v>
      </c>
      <c r="I9517">
        <v>18</v>
      </c>
      <c r="J9517">
        <v>0</v>
      </c>
      <c r="K9517">
        <f>_xlfn.XLOOKUP(FraudData[[#This Row],[amount]],AmountRules[Amount Min],AmountRules[Risk Points],,-1)</f>
        <v>0</v>
      </c>
      <c r="L9517">
        <f>_xlfn.XLOOKUP(FraudData[[#This Row],[transaction_hour]],TimeRules[Hour Min],TimeRules[Risk Points],,-1)</f>
        <v>0</v>
      </c>
      <c r="M9517">
        <f>_xlfn.XLOOKUP(FraudData[[#This Row],[foreign_transaction]],ForeignRules[Foreign Transaction],ForeignRules[Risk Points],0)</f>
        <v>0</v>
      </c>
      <c r="N9517">
        <f>_xlfn.XLOOKUP(FraudData[[#This Row],[location_mismatch]],Table10[Location Mismatch],Table10[Risk Points],0)</f>
        <v>0</v>
      </c>
      <c r="O9517">
        <f>_xlfn.XLOOKUP(FraudData[[#This Row],[device_trust_score]],DeviceRules[Device Min],DeviceRules[Risk Points],,-1)</f>
        <v>2</v>
      </c>
      <c r="P9517">
        <f>_xlfn.XLOOKUP(FraudData[[#This Row],[velocity_last_24h]],VelocityRules[Velocity Min],VelocityRules[Risk Points],,-1)</f>
        <v>0</v>
      </c>
      <c r="Q9517">
        <f>_xlfn.XLOOKUP(FraudData[[#This Row],[merchant_category]],MerchantRules[Merchant Category],MerchantRules[Risk Points],0)</f>
        <v>0</v>
      </c>
      <c r="R9517">
        <f>SUM(FraudData[[#This Row],[Amount Risk]:[Merchant Risk]])</f>
        <v>2</v>
      </c>
      <c r="S9517" t="str" cm="1">
        <f t="array" ref="S9517">_xlfn.IFS(FraudData[[#This Row],[Fraud Risk Score]]&gt;=8,"High Risk",FraudData[[#This Row],[Fraud Risk Score]]&gt;=6,"Medium Risk",TRUE,"Low Risk")</f>
        <v>Low Risk</v>
      </c>
    </row>
    <row r="9518" spans="1:19">
      <c r="A9518">
        <v>9517</v>
      </c>
      <c r="B9518">
        <v>114.09</v>
      </c>
      <c r="C9518">
        <v>22</v>
      </c>
      <c r="D9518" t="s">
        <v>49</v>
      </c>
      <c r="E9518">
        <v>0</v>
      </c>
      <c r="F9518">
        <v>0</v>
      </c>
      <c r="G9518">
        <v>42</v>
      </c>
      <c r="H9518">
        <v>5</v>
      </c>
      <c r="I9518">
        <v>69</v>
      </c>
      <c r="J9518">
        <v>0</v>
      </c>
      <c r="K9518">
        <f>_xlfn.XLOOKUP(FraudData[[#This Row],[amount]],AmountRules[Amount Min],AmountRules[Risk Points],,-1)</f>
        <v>0</v>
      </c>
      <c r="L9518">
        <f>_xlfn.XLOOKUP(FraudData[[#This Row],[transaction_hour]],TimeRules[Hour Min],TimeRules[Risk Points],,-1)</f>
        <v>0</v>
      </c>
      <c r="M9518">
        <f>_xlfn.XLOOKUP(FraudData[[#This Row],[foreign_transaction]],ForeignRules[Foreign Transaction],ForeignRules[Risk Points],0)</f>
        <v>0</v>
      </c>
      <c r="N9518">
        <f>_xlfn.XLOOKUP(FraudData[[#This Row],[location_mismatch]],Table10[Location Mismatch],Table10[Risk Points],0)</f>
        <v>0</v>
      </c>
      <c r="O9518">
        <f>_xlfn.XLOOKUP(FraudData[[#This Row],[device_trust_score]],DeviceRules[Device Min],DeviceRules[Risk Points],,-1)</f>
        <v>2</v>
      </c>
      <c r="P9518">
        <f>_xlfn.XLOOKUP(FraudData[[#This Row],[velocity_last_24h]],VelocityRules[Velocity Min],VelocityRules[Risk Points],,-1)</f>
        <v>3</v>
      </c>
      <c r="Q9518">
        <f>_xlfn.XLOOKUP(FraudData[[#This Row],[merchant_category]],MerchantRules[Merchant Category],MerchantRules[Risk Points],0)</f>
        <v>1</v>
      </c>
      <c r="R9518">
        <f>SUM(FraudData[[#This Row],[Amount Risk]:[Merchant Risk]])</f>
        <v>6</v>
      </c>
      <c r="S9518" t="str" cm="1">
        <f t="array" ref="S9518">_xlfn.IFS(FraudData[[#This Row],[Fraud Risk Score]]&gt;=8,"High Risk",FraudData[[#This Row],[Fraud Risk Score]]&gt;=6,"Medium Risk",TRUE,"Low Risk")</f>
        <v>Medium Risk</v>
      </c>
    </row>
    <row r="9519" spans="1:19">
      <c r="A9519">
        <v>9518</v>
      </c>
      <c r="B9519">
        <v>229.34</v>
      </c>
      <c r="C9519">
        <v>4</v>
      </c>
      <c r="D9519" t="s">
        <v>48</v>
      </c>
      <c r="E9519">
        <v>0</v>
      </c>
      <c r="F9519">
        <v>0</v>
      </c>
      <c r="G9519">
        <v>48</v>
      </c>
      <c r="H9519">
        <v>3</v>
      </c>
      <c r="I9519">
        <v>49</v>
      </c>
      <c r="J9519">
        <v>0</v>
      </c>
      <c r="K9519">
        <f>_xlfn.XLOOKUP(FraudData[[#This Row],[amount]],AmountRules[Amount Min],AmountRules[Risk Points],,-1)</f>
        <v>0</v>
      </c>
      <c r="L9519">
        <f>_xlfn.XLOOKUP(FraudData[[#This Row],[transaction_hour]],TimeRules[Hour Min],TimeRules[Risk Points],,-1)</f>
        <v>0</v>
      </c>
      <c r="M9519">
        <f>_xlfn.XLOOKUP(FraudData[[#This Row],[foreign_transaction]],ForeignRules[Foreign Transaction],ForeignRules[Risk Points],0)</f>
        <v>0</v>
      </c>
      <c r="N9519">
        <f>_xlfn.XLOOKUP(FraudData[[#This Row],[location_mismatch]],Table10[Location Mismatch],Table10[Risk Points],0)</f>
        <v>0</v>
      </c>
      <c r="O9519">
        <f>_xlfn.XLOOKUP(FraudData[[#This Row],[device_trust_score]],DeviceRules[Device Min],DeviceRules[Risk Points],,-1)</f>
        <v>2</v>
      </c>
      <c r="P9519">
        <f>_xlfn.XLOOKUP(FraudData[[#This Row],[velocity_last_24h]],VelocityRules[Velocity Min],VelocityRules[Risk Points],,-1)</f>
        <v>0</v>
      </c>
      <c r="Q9519">
        <f>_xlfn.XLOOKUP(FraudData[[#This Row],[merchant_category]],MerchantRules[Merchant Category],MerchantRules[Risk Points],0)</f>
        <v>0</v>
      </c>
      <c r="R9519">
        <f>SUM(FraudData[[#This Row],[Amount Risk]:[Merchant Risk]])</f>
        <v>2</v>
      </c>
      <c r="S9519" t="str" cm="1">
        <f t="array" ref="S9519">_xlfn.IFS(FraudData[[#This Row],[Fraud Risk Score]]&gt;=8,"High Risk",FraudData[[#This Row],[Fraud Risk Score]]&gt;=6,"Medium Risk",TRUE,"Low Risk")</f>
        <v>Low Risk</v>
      </c>
    </row>
    <row r="9520" spans="1:19">
      <c r="A9520">
        <v>9519</v>
      </c>
      <c r="B9520">
        <v>135.69</v>
      </c>
      <c r="C9520">
        <v>5</v>
      </c>
      <c r="D9520" t="s">
        <v>48</v>
      </c>
      <c r="E9520">
        <v>0</v>
      </c>
      <c r="F9520">
        <v>0</v>
      </c>
      <c r="G9520">
        <v>76</v>
      </c>
      <c r="H9520">
        <v>0</v>
      </c>
      <c r="I9520">
        <v>69</v>
      </c>
      <c r="J9520">
        <v>0</v>
      </c>
      <c r="K9520">
        <f>_xlfn.XLOOKUP(FraudData[[#This Row],[amount]],AmountRules[Amount Min],AmountRules[Risk Points],,-1)</f>
        <v>0</v>
      </c>
      <c r="L9520">
        <f>_xlfn.XLOOKUP(FraudData[[#This Row],[transaction_hour]],TimeRules[Hour Min],TimeRules[Risk Points],,-1)</f>
        <v>0</v>
      </c>
      <c r="M9520">
        <f>_xlfn.XLOOKUP(FraudData[[#This Row],[foreign_transaction]],ForeignRules[Foreign Transaction],ForeignRules[Risk Points],0)</f>
        <v>0</v>
      </c>
      <c r="N9520">
        <f>_xlfn.XLOOKUP(FraudData[[#This Row],[location_mismatch]],Table10[Location Mismatch],Table10[Risk Points],0)</f>
        <v>0</v>
      </c>
      <c r="O9520">
        <f>_xlfn.XLOOKUP(FraudData[[#This Row],[device_trust_score]],DeviceRules[Device Min],DeviceRules[Risk Points],,-1)</f>
        <v>0</v>
      </c>
      <c r="P9520">
        <f>_xlfn.XLOOKUP(FraudData[[#This Row],[velocity_last_24h]],VelocityRules[Velocity Min],VelocityRules[Risk Points],,-1)</f>
        <v>0</v>
      </c>
      <c r="Q9520">
        <f>_xlfn.XLOOKUP(FraudData[[#This Row],[merchant_category]],MerchantRules[Merchant Category],MerchantRules[Risk Points],0)</f>
        <v>0</v>
      </c>
      <c r="R9520">
        <f>SUM(FraudData[[#This Row],[Amount Risk]:[Merchant Risk]])</f>
        <v>0</v>
      </c>
      <c r="S9520" t="str" cm="1">
        <f t="array" ref="S9520">_xlfn.IFS(FraudData[[#This Row],[Fraud Risk Score]]&gt;=8,"High Risk",FraudData[[#This Row],[Fraud Risk Score]]&gt;=6,"Medium Risk",TRUE,"Low Risk")</f>
        <v>Low Risk</v>
      </c>
    </row>
    <row r="9521" spans="1:19">
      <c r="A9521">
        <v>9520</v>
      </c>
      <c r="B9521">
        <v>90.6</v>
      </c>
      <c r="C9521">
        <v>1</v>
      </c>
      <c r="D9521" t="s">
        <v>49</v>
      </c>
      <c r="E9521">
        <v>1</v>
      </c>
      <c r="F9521">
        <v>0</v>
      </c>
      <c r="G9521">
        <v>44</v>
      </c>
      <c r="H9521">
        <v>1</v>
      </c>
      <c r="I9521">
        <v>56</v>
      </c>
      <c r="J9521">
        <v>0</v>
      </c>
      <c r="K9521">
        <f>_xlfn.XLOOKUP(FraudData[[#This Row],[amount]],AmountRules[Amount Min],AmountRules[Risk Points],,-1)</f>
        <v>0</v>
      </c>
      <c r="L9521">
        <f>_xlfn.XLOOKUP(FraudData[[#This Row],[transaction_hour]],TimeRules[Hour Min],TimeRules[Risk Points],,-1)</f>
        <v>3</v>
      </c>
      <c r="M9521">
        <f>_xlfn.XLOOKUP(FraudData[[#This Row],[foreign_transaction]],ForeignRules[Foreign Transaction],ForeignRules[Risk Points],0)</f>
        <v>3</v>
      </c>
      <c r="N9521">
        <f>_xlfn.XLOOKUP(FraudData[[#This Row],[location_mismatch]],Table10[Location Mismatch],Table10[Risk Points],0)</f>
        <v>0</v>
      </c>
      <c r="O9521">
        <f>_xlfn.XLOOKUP(FraudData[[#This Row],[device_trust_score]],DeviceRules[Device Min],DeviceRules[Risk Points],,-1)</f>
        <v>2</v>
      </c>
      <c r="P9521">
        <f>_xlfn.XLOOKUP(FraudData[[#This Row],[velocity_last_24h]],VelocityRules[Velocity Min],VelocityRules[Risk Points],,-1)</f>
        <v>0</v>
      </c>
      <c r="Q9521">
        <f>_xlfn.XLOOKUP(FraudData[[#This Row],[merchant_category]],MerchantRules[Merchant Category],MerchantRules[Risk Points],0)</f>
        <v>1</v>
      </c>
      <c r="R9521">
        <f>SUM(FraudData[[#This Row],[Amount Risk]:[Merchant Risk]])</f>
        <v>9</v>
      </c>
      <c r="S9521" t="str" cm="1">
        <f t="array" ref="S9521">_xlfn.IFS(FraudData[[#This Row],[Fraud Risk Score]]&gt;=8,"High Risk",FraudData[[#This Row],[Fraud Risk Score]]&gt;=6,"Medium Risk",TRUE,"Low Risk")</f>
        <v>High Risk</v>
      </c>
    </row>
    <row r="9522" spans="1:19">
      <c r="A9522">
        <v>9521</v>
      </c>
      <c r="B9522">
        <v>70.040000000000006</v>
      </c>
      <c r="C9522">
        <v>7</v>
      </c>
      <c r="D9522" t="s">
        <v>48</v>
      </c>
      <c r="E9522">
        <v>0</v>
      </c>
      <c r="F9522">
        <v>0</v>
      </c>
      <c r="G9522">
        <v>35</v>
      </c>
      <c r="H9522">
        <v>2</v>
      </c>
      <c r="I9522">
        <v>55</v>
      </c>
      <c r="J9522">
        <v>0</v>
      </c>
      <c r="K9522">
        <f>_xlfn.XLOOKUP(FraudData[[#This Row],[amount]],AmountRules[Amount Min],AmountRules[Risk Points],,-1)</f>
        <v>0</v>
      </c>
      <c r="L9522">
        <f>_xlfn.XLOOKUP(FraudData[[#This Row],[transaction_hour]],TimeRules[Hour Min],TimeRules[Risk Points],,-1)</f>
        <v>0</v>
      </c>
      <c r="M9522">
        <f>_xlfn.XLOOKUP(FraudData[[#This Row],[foreign_transaction]],ForeignRules[Foreign Transaction],ForeignRules[Risk Points],0)</f>
        <v>0</v>
      </c>
      <c r="N9522">
        <f>_xlfn.XLOOKUP(FraudData[[#This Row],[location_mismatch]],Table10[Location Mismatch],Table10[Risk Points],0)</f>
        <v>0</v>
      </c>
      <c r="O9522">
        <f>_xlfn.XLOOKUP(FraudData[[#This Row],[device_trust_score]],DeviceRules[Device Min],DeviceRules[Risk Points],,-1)</f>
        <v>2</v>
      </c>
      <c r="P9522">
        <f>_xlfn.XLOOKUP(FraudData[[#This Row],[velocity_last_24h]],VelocityRules[Velocity Min],VelocityRules[Risk Points],,-1)</f>
        <v>0</v>
      </c>
      <c r="Q9522">
        <f>_xlfn.XLOOKUP(FraudData[[#This Row],[merchant_category]],MerchantRules[Merchant Category],MerchantRules[Risk Points],0)</f>
        <v>0</v>
      </c>
      <c r="R9522">
        <f>SUM(FraudData[[#This Row],[Amount Risk]:[Merchant Risk]])</f>
        <v>2</v>
      </c>
      <c r="S9522" t="str" cm="1">
        <f t="array" ref="S9522">_xlfn.IFS(FraudData[[#This Row],[Fraud Risk Score]]&gt;=8,"High Risk",FraudData[[#This Row],[Fraud Risk Score]]&gt;=6,"Medium Risk",TRUE,"Low Risk")</f>
        <v>Low Risk</v>
      </c>
    </row>
    <row r="9523" spans="1:19">
      <c r="A9523">
        <v>9522</v>
      </c>
      <c r="B9523">
        <v>169.67</v>
      </c>
      <c r="C9523">
        <v>4</v>
      </c>
      <c r="D9523" t="s">
        <v>48</v>
      </c>
      <c r="E9523">
        <v>0</v>
      </c>
      <c r="F9523">
        <v>0</v>
      </c>
      <c r="G9523">
        <v>97</v>
      </c>
      <c r="H9523">
        <v>0</v>
      </c>
      <c r="I9523">
        <v>18</v>
      </c>
      <c r="J9523">
        <v>0</v>
      </c>
      <c r="K9523">
        <f>_xlfn.XLOOKUP(FraudData[[#This Row],[amount]],AmountRules[Amount Min],AmountRules[Risk Points],,-1)</f>
        <v>0</v>
      </c>
      <c r="L9523">
        <f>_xlfn.XLOOKUP(FraudData[[#This Row],[transaction_hour]],TimeRules[Hour Min],TimeRules[Risk Points],,-1)</f>
        <v>0</v>
      </c>
      <c r="M9523">
        <f>_xlfn.XLOOKUP(FraudData[[#This Row],[foreign_transaction]],ForeignRules[Foreign Transaction],ForeignRules[Risk Points],0)</f>
        <v>0</v>
      </c>
      <c r="N9523">
        <f>_xlfn.XLOOKUP(FraudData[[#This Row],[location_mismatch]],Table10[Location Mismatch],Table10[Risk Points],0)</f>
        <v>0</v>
      </c>
      <c r="O9523">
        <f>_xlfn.XLOOKUP(FraudData[[#This Row],[device_trust_score]],DeviceRules[Device Min],DeviceRules[Risk Points],,-1)</f>
        <v>0</v>
      </c>
      <c r="P9523">
        <f>_xlfn.XLOOKUP(FraudData[[#This Row],[velocity_last_24h]],VelocityRules[Velocity Min],VelocityRules[Risk Points],,-1)</f>
        <v>0</v>
      </c>
      <c r="Q9523">
        <f>_xlfn.XLOOKUP(FraudData[[#This Row],[merchant_category]],MerchantRules[Merchant Category],MerchantRules[Risk Points],0)</f>
        <v>0</v>
      </c>
      <c r="R9523">
        <f>SUM(FraudData[[#This Row],[Amount Risk]:[Merchant Risk]])</f>
        <v>0</v>
      </c>
      <c r="S9523" t="str" cm="1">
        <f t="array" ref="S9523">_xlfn.IFS(FraudData[[#This Row],[Fraud Risk Score]]&gt;=8,"High Risk",FraudData[[#This Row],[Fraud Risk Score]]&gt;=6,"Medium Risk",TRUE,"Low Risk")</f>
        <v>Low Risk</v>
      </c>
    </row>
    <row r="9524" spans="1:19">
      <c r="A9524">
        <v>9523</v>
      </c>
      <c r="B9524">
        <v>503.76</v>
      </c>
      <c r="C9524">
        <v>21</v>
      </c>
      <c r="D9524" t="s">
        <v>48</v>
      </c>
      <c r="E9524">
        <v>0</v>
      </c>
      <c r="F9524">
        <v>0</v>
      </c>
      <c r="G9524">
        <v>84</v>
      </c>
      <c r="H9524">
        <v>4</v>
      </c>
      <c r="I9524">
        <v>28</v>
      </c>
      <c r="J9524">
        <v>0</v>
      </c>
      <c r="K9524">
        <f>_xlfn.XLOOKUP(FraudData[[#This Row],[amount]],AmountRules[Amount Min],AmountRules[Risk Points],,-1)</f>
        <v>1</v>
      </c>
      <c r="L9524">
        <f>_xlfn.XLOOKUP(FraudData[[#This Row],[transaction_hour]],TimeRules[Hour Min],TimeRules[Risk Points],,-1)</f>
        <v>0</v>
      </c>
      <c r="M9524">
        <f>_xlfn.XLOOKUP(FraudData[[#This Row],[foreign_transaction]],ForeignRules[Foreign Transaction],ForeignRules[Risk Points],0)</f>
        <v>0</v>
      </c>
      <c r="N9524">
        <f>_xlfn.XLOOKUP(FraudData[[#This Row],[location_mismatch]],Table10[Location Mismatch],Table10[Risk Points],0)</f>
        <v>0</v>
      </c>
      <c r="O9524">
        <f>_xlfn.XLOOKUP(FraudData[[#This Row],[device_trust_score]],DeviceRules[Device Min],DeviceRules[Risk Points],,-1)</f>
        <v>0</v>
      </c>
      <c r="P9524">
        <f>_xlfn.XLOOKUP(FraudData[[#This Row],[velocity_last_24h]],VelocityRules[Velocity Min],VelocityRules[Risk Points],,-1)</f>
        <v>0</v>
      </c>
      <c r="Q9524">
        <f>_xlfn.XLOOKUP(FraudData[[#This Row],[merchant_category]],MerchantRules[Merchant Category],MerchantRules[Risk Points],0)</f>
        <v>0</v>
      </c>
      <c r="R9524">
        <f>SUM(FraudData[[#This Row],[Amount Risk]:[Merchant Risk]])</f>
        <v>1</v>
      </c>
      <c r="S9524" t="str" cm="1">
        <f t="array" ref="S9524">_xlfn.IFS(FraudData[[#This Row],[Fraud Risk Score]]&gt;=8,"High Risk",FraudData[[#This Row],[Fraud Risk Score]]&gt;=6,"Medium Risk",TRUE,"Low Risk")</f>
        <v>Low Risk</v>
      </c>
    </row>
    <row r="9525" spans="1:19">
      <c r="A9525">
        <v>9524</v>
      </c>
      <c r="B9525">
        <v>200.51</v>
      </c>
      <c r="C9525">
        <v>16</v>
      </c>
      <c r="D9525" t="s">
        <v>50</v>
      </c>
      <c r="E9525">
        <v>0</v>
      </c>
      <c r="F9525">
        <v>1</v>
      </c>
      <c r="G9525">
        <v>40</v>
      </c>
      <c r="H9525">
        <v>3</v>
      </c>
      <c r="I9525">
        <v>34</v>
      </c>
      <c r="J9525">
        <v>0</v>
      </c>
      <c r="K9525">
        <f>_xlfn.XLOOKUP(FraudData[[#This Row],[amount]],AmountRules[Amount Min],AmountRules[Risk Points],,-1)</f>
        <v>0</v>
      </c>
      <c r="L9525">
        <f>_xlfn.XLOOKUP(FraudData[[#This Row],[transaction_hour]],TimeRules[Hour Min],TimeRules[Risk Points],,-1)</f>
        <v>0</v>
      </c>
      <c r="M9525">
        <f>_xlfn.XLOOKUP(FraudData[[#This Row],[foreign_transaction]],ForeignRules[Foreign Transaction],ForeignRules[Risk Points],0)</f>
        <v>0</v>
      </c>
      <c r="N9525">
        <f>_xlfn.XLOOKUP(FraudData[[#This Row],[location_mismatch]],Table10[Location Mismatch],Table10[Risk Points],0)</f>
        <v>3</v>
      </c>
      <c r="O9525">
        <f>_xlfn.XLOOKUP(FraudData[[#This Row],[device_trust_score]],DeviceRules[Device Min],DeviceRules[Risk Points],,-1)</f>
        <v>2</v>
      </c>
      <c r="P9525">
        <f>_xlfn.XLOOKUP(FraudData[[#This Row],[velocity_last_24h]],VelocityRules[Velocity Min],VelocityRules[Risk Points],,-1)</f>
        <v>0</v>
      </c>
      <c r="Q9525">
        <f>_xlfn.XLOOKUP(FraudData[[#This Row],[merchant_category]],MerchantRules[Merchant Category],MerchantRules[Risk Points],0)</f>
        <v>0</v>
      </c>
      <c r="R9525">
        <f>SUM(FraudData[[#This Row],[Amount Risk]:[Merchant Risk]])</f>
        <v>5</v>
      </c>
      <c r="S9525" t="str" cm="1">
        <f t="array" ref="S9525">_xlfn.IFS(FraudData[[#This Row],[Fraud Risk Score]]&gt;=8,"High Risk",FraudData[[#This Row],[Fraud Risk Score]]&gt;=6,"Medium Risk",TRUE,"Low Risk")</f>
        <v>Low Risk</v>
      </c>
    </row>
    <row r="9526" spans="1:19">
      <c r="A9526">
        <v>9525</v>
      </c>
      <c r="B9526">
        <v>13.98</v>
      </c>
      <c r="C9526">
        <v>1</v>
      </c>
      <c r="D9526" t="s">
        <v>50</v>
      </c>
      <c r="E9526">
        <v>0</v>
      </c>
      <c r="F9526">
        <v>0</v>
      </c>
      <c r="G9526">
        <v>37</v>
      </c>
      <c r="H9526">
        <v>0</v>
      </c>
      <c r="I9526">
        <v>39</v>
      </c>
      <c r="J9526">
        <v>0</v>
      </c>
      <c r="K9526">
        <f>_xlfn.XLOOKUP(FraudData[[#This Row],[amount]],AmountRules[Amount Min],AmountRules[Risk Points],,-1)</f>
        <v>0</v>
      </c>
      <c r="L9526">
        <f>_xlfn.XLOOKUP(FraudData[[#This Row],[transaction_hour]],TimeRules[Hour Min],TimeRules[Risk Points],,-1)</f>
        <v>3</v>
      </c>
      <c r="M9526">
        <f>_xlfn.XLOOKUP(FraudData[[#This Row],[foreign_transaction]],ForeignRules[Foreign Transaction],ForeignRules[Risk Points],0)</f>
        <v>0</v>
      </c>
      <c r="N9526">
        <f>_xlfn.XLOOKUP(FraudData[[#This Row],[location_mismatch]],Table10[Location Mismatch],Table10[Risk Points],0)</f>
        <v>0</v>
      </c>
      <c r="O9526">
        <f>_xlfn.XLOOKUP(FraudData[[#This Row],[device_trust_score]],DeviceRules[Device Min],DeviceRules[Risk Points],,-1)</f>
        <v>2</v>
      </c>
      <c r="P9526">
        <f>_xlfn.XLOOKUP(FraudData[[#This Row],[velocity_last_24h]],VelocityRules[Velocity Min],VelocityRules[Risk Points],,-1)</f>
        <v>0</v>
      </c>
      <c r="Q9526">
        <f>_xlfn.XLOOKUP(FraudData[[#This Row],[merchant_category]],MerchantRules[Merchant Category],MerchantRules[Risk Points],0)</f>
        <v>0</v>
      </c>
      <c r="R9526">
        <f>SUM(FraudData[[#This Row],[Amount Risk]:[Merchant Risk]])</f>
        <v>5</v>
      </c>
      <c r="S9526" t="str" cm="1">
        <f t="array" ref="S9526">_xlfn.IFS(FraudData[[#This Row],[Fraud Risk Score]]&gt;=8,"High Risk",FraudData[[#This Row],[Fraud Risk Score]]&gt;=6,"Medium Risk",TRUE,"Low Risk")</f>
        <v>Low Risk</v>
      </c>
    </row>
    <row r="9527" spans="1:19">
      <c r="A9527">
        <v>9526</v>
      </c>
      <c r="B9527">
        <v>111.14</v>
      </c>
      <c r="C9527">
        <v>10</v>
      </c>
      <c r="D9527" t="s">
        <v>49</v>
      </c>
      <c r="E9527">
        <v>0</v>
      </c>
      <c r="F9527">
        <v>0</v>
      </c>
      <c r="G9527">
        <v>77</v>
      </c>
      <c r="H9527">
        <v>1</v>
      </c>
      <c r="I9527">
        <v>31</v>
      </c>
      <c r="J9527">
        <v>0</v>
      </c>
      <c r="K9527">
        <f>_xlfn.XLOOKUP(FraudData[[#This Row],[amount]],AmountRules[Amount Min],AmountRules[Risk Points],,-1)</f>
        <v>0</v>
      </c>
      <c r="L9527">
        <f>_xlfn.XLOOKUP(FraudData[[#This Row],[transaction_hour]],TimeRules[Hour Min],TimeRules[Risk Points],,-1)</f>
        <v>0</v>
      </c>
      <c r="M9527">
        <f>_xlfn.XLOOKUP(FraudData[[#This Row],[foreign_transaction]],ForeignRules[Foreign Transaction],ForeignRules[Risk Points],0)</f>
        <v>0</v>
      </c>
      <c r="N9527">
        <f>_xlfn.XLOOKUP(FraudData[[#This Row],[location_mismatch]],Table10[Location Mismatch],Table10[Risk Points],0)</f>
        <v>0</v>
      </c>
      <c r="O9527">
        <f>_xlfn.XLOOKUP(FraudData[[#This Row],[device_trust_score]],DeviceRules[Device Min],DeviceRules[Risk Points],,-1)</f>
        <v>0</v>
      </c>
      <c r="P9527">
        <f>_xlfn.XLOOKUP(FraudData[[#This Row],[velocity_last_24h]],VelocityRules[Velocity Min],VelocityRules[Risk Points],,-1)</f>
        <v>0</v>
      </c>
      <c r="Q9527">
        <f>_xlfn.XLOOKUP(FraudData[[#This Row],[merchant_category]],MerchantRules[Merchant Category],MerchantRules[Risk Points],0)</f>
        <v>1</v>
      </c>
      <c r="R9527">
        <f>SUM(FraudData[[#This Row],[Amount Risk]:[Merchant Risk]])</f>
        <v>1</v>
      </c>
      <c r="S9527" t="str" cm="1">
        <f t="array" ref="S9527">_xlfn.IFS(FraudData[[#This Row],[Fraud Risk Score]]&gt;=8,"High Risk",FraudData[[#This Row],[Fraud Risk Score]]&gt;=6,"Medium Risk",TRUE,"Low Risk")</f>
        <v>Low Risk</v>
      </c>
    </row>
    <row r="9528" spans="1:19">
      <c r="A9528">
        <v>9527</v>
      </c>
      <c r="B9528">
        <v>398.66</v>
      </c>
      <c r="C9528">
        <v>3</v>
      </c>
      <c r="D9528" t="s">
        <v>49</v>
      </c>
      <c r="E9528">
        <v>0</v>
      </c>
      <c r="F9528">
        <v>0</v>
      </c>
      <c r="G9528">
        <v>30</v>
      </c>
      <c r="H9528">
        <v>5</v>
      </c>
      <c r="I9528">
        <v>61</v>
      </c>
      <c r="J9528">
        <v>1</v>
      </c>
      <c r="K9528">
        <f>_xlfn.XLOOKUP(FraudData[[#This Row],[amount]],AmountRules[Amount Min],AmountRules[Risk Points],,-1)</f>
        <v>0</v>
      </c>
      <c r="L9528">
        <f>_xlfn.XLOOKUP(FraudData[[#This Row],[transaction_hour]],TimeRules[Hour Min],TimeRules[Risk Points],,-1)</f>
        <v>3</v>
      </c>
      <c r="M9528">
        <f>_xlfn.XLOOKUP(FraudData[[#This Row],[foreign_transaction]],ForeignRules[Foreign Transaction],ForeignRules[Risk Points],0)</f>
        <v>0</v>
      </c>
      <c r="N9528">
        <f>_xlfn.XLOOKUP(FraudData[[#This Row],[location_mismatch]],Table10[Location Mismatch],Table10[Risk Points],0)</f>
        <v>0</v>
      </c>
      <c r="O9528">
        <f>_xlfn.XLOOKUP(FraudData[[#This Row],[device_trust_score]],DeviceRules[Device Min],DeviceRules[Risk Points],,-1)</f>
        <v>2</v>
      </c>
      <c r="P9528">
        <f>_xlfn.XLOOKUP(FraudData[[#This Row],[velocity_last_24h]],VelocityRules[Velocity Min],VelocityRules[Risk Points],,-1)</f>
        <v>3</v>
      </c>
      <c r="Q9528">
        <f>_xlfn.XLOOKUP(FraudData[[#This Row],[merchant_category]],MerchantRules[Merchant Category],MerchantRules[Risk Points],0)</f>
        <v>1</v>
      </c>
      <c r="R9528">
        <f>SUM(FraudData[[#This Row],[Amount Risk]:[Merchant Risk]])</f>
        <v>9</v>
      </c>
      <c r="S9528" t="str" cm="1">
        <f t="array" ref="S9528">_xlfn.IFS(FraudData[[#This Row],[Fraud Risk Score]]&gt;=8,"High Risk",FraudData[[#This Row],[Fraud Risk Score]]&gt;=6,"Medium Risk",TRUE,"Low Risk")</f>
        <v>High Risk</v>
      </c>
    </row>
    <row r="9529" spans="1:19">
      <c r="A9529">
        <v>9528</v>
      </c>
      <c r="B9529">
        <v>17.86</v>
      </c>
      <c r="C9529">
        <v>10</v>
      </c>
      <c r="D9529" t="s">
        <v>46</v>
      </c>
      <c r="E9529">
        <v>0</v>
      </c>
      <c r="F9529">
        <v>0</v>
      </c>
      <c r="G9529">
        <v>49</v>
      </c>
      <c r="H9529">
        <v>0</v>
      </c>
      <c r="I9529">
        <v>40</v>
      </c>
      <c r="J9529">
        <v>0</v>
      </c>
      <c r="K9529">
        <f>_xlfn.XLOOKUP(FraudData[[#This Row],[amount]],AmountRules[Amount Min],AmountRules[Risk Points],,-1)</f>
        <v>0</v>
      </c>
      <c r="L9529">
        <f>_xlfn.XLOOKUP(FraudData[[#This Row],[transaction_hour]],TimeRules[Hour Min],TimeRules[Risk Points],,-1)</f>
        <v>0</v>
      </c>
      <c r="M9529">
        <f>_xlfn.XLOOKUP(FraudData[[#This Row],[foreign_transaction]],ForeignRules[Foreign Transaction],ForeignRules[Risk Points],0)</f>
        <v>0</v>
      </c>
      <c r="N9529">
        <f>_xlfn.XLOOKUP(FraudData[[#This Row],[location_mismatch]],Table10[Location Mismatch],Table10[Risk Points],0)</f>
        <v>0</v>
      </c>
      <c r="O9529">
        <f>_xlfn.XLOOKUP(FraudData[[#This Row],[device_trust_score]],DeviceRules[Device Min],DeviceRules[Risk Points],,-1)</f>
        <v>2</v>
      </c>
      <c r="P9529">
        <f>_xlfn.XLOOKUP(FraudData[[#This Row],[velocity_last_24h]],VelocityRules[Velocity Min],VelocityRules[Risk Points],,-1)</f>
        <v>0</v>
      </c>
      <c r="Q9529">
        <f>_xlfn.XLOOKUP(FraudData[[#This Row],[merchant_category]],MerchantRules[Merchant Category],MerchantRules[Risk Points],0)</f>
        <v>0</v>
      </c>
      <c r="R9529">
        <f>SUM(FraudData[[#This Row],[Amount Risk]:[Merchant Risk]])</f>
        <v>2</v>
      </c>
      <c r="S9529" t="str" cm="1">
        <f t="array" ref="S9529">_xlfn.IFS(FraudData[[#This Row],[Fraud Risk Score]]&gt;=8,"High Risk",FraudData[[#This Row],[Fraud Risk Score]]&gt;=6,"Medium Risk",TRUE,"Low Risk")</f>
        <v>Low Risk</v>
      </c>
    </row>
    <row r="9530" spans="1:19">
      <c r="A9530">
        <v>9529</v>
      </c>
      <c r="B9530">
        <v>809.75</v>
      </c>
      <c r="C9530">
        <v>8</v>
      </c>
      <c r="D9530" t="s">
        <v>50</v>
      </c>
      <c r="E9530">
        <v>0</v>
      </c>
      <c r="F9530">
        <v>0</v>
      </c>
      <c r="G9530">
        <v>87</v>
      </c>
      <c r="H9530">
        <v>1</v>
      </c>
      <c r="I9530">
        <v>35</v>
      </c>
      <c r="J9530">
        <v>0</v>
      </c>
      <c r="K9530">
        <f>_xlfn.XLOOKUP(FraudData[[#This Row],[amount]],AmountRules[Amount Min],AmountRules[Risk Points],,-1)</f>
        <v>1</v>
      </c>
      <c r="L9530">
        <f>_xlfn.XLOOKUP(FraudData[[#This Row],[transaction_hour]],TimeRules[Hour Min],TimeRules[Risk Points],,-1)</f>
        <v>0</v>
      </c>
      <c r="M9530">
        <f>_xlfn.XLOOKUP(FraudData[[#This Row],[foreign_transaction]],ForeignRules[Foreign Transaction],ForeignRules[Risk Points],0)</f>
        <v>0</v>
      </c>
      <c r="N9530">
        <f>_xlfn.XLOOKUP(FraudData[[#This Row],[location_mismatch]],Table10[Location Mismatch],Table10[Risk Points],0)</f>
        <v>0</v>
      </c>
      <c r="O9530">
        <f>_xlfn.XLOOKUP(FraudData[[#This Row],[device_trust_score]],DeviceRules[Device Min],DeviceRules[Risk Points],,-1)</f>
        <v>0</v>
      </c>
      <c r="P9530">
        <f>_xlfn.XLOOKUP(FraudData[[#This Row],[velocity_last_24h]],VelocityRules[Velocity Min],VelocityRules[Risk Points],,-1)</f>
        <v>0</v>
      </c>
      <c r="Q9530">
        <f>_xlfn.XLOOKUP(FraudData[[#This Row],[merchant_category]],MerchantRules[Merchant Category],MerchantRules[Risk Points],0)</f>
        <v>0</v>
      </c>
      <c r="R9530">
        <f>SUM(FraudData[[#This Row],[Amount Risk]:[Merchant Risk]])</f>
        <v>1</v>
      </c>
      <c r="S9530" t="str" cm="1">
        <f t="array" ref="S9530">_xlfn.IFS(FraudData[[#This Row],[Fraud Risk Score]]&gt;=8,"High Risk",FraudData[[#This Row],[Fraud Risk Score]]&gt;=6,"Medium Risk",TRUE,"Low Risk")</f>
        <v>Low Risk</v>
      </c>
    </row>
    <row r="9531" spans="1:19">
      <c r="A9531">
        <v>9530</v>
      </c>
      <c r="B9531">
        <v>535.91</v>
      </c>
      <c r="C9531">
        <v>5</v>
      </c>
      <c r="D9531" t="s">
        <v>49</v>
      </c>
      <c r="E9531">
        <v>0</v>
      </c>
      <c r="F9531">
        <v>0</v>
      </c>
      <c r="G9531">
        <v>71</v>
      </c>
      <c r="H9531">
        <v>0</v>
      </c>
      <c r="I9531">
        <v>36</v>
      </c>
      <c r="J9531">
        <v>0</v>
      </c>
      <c r="K9531">
        <f>_xlfn.XLOOKUP(FraudData[[#This Row],[amount]],AmountRules[Amount Min],AmountRules[Risk Points],,-1)</f>
        <v>1</v>
      </c>
      <c r="L9531">
        <f>_xlfn.XLOOKUP(FraudData[[#This Row],[transaction_hour]],TimeRules[Hour Min],TimeRules[Risk Points],,-1)</f>
        <v>0</v>
      </c>
      <c r="M9531">
        <f>_xlfn.XLOOKUP(FraudData[[#This Row],[foreign_transaction]],ForeignRules[Foreign Transaction],ForeignRules[Risk Points],0)</f>
        <v>0</v>
      </c>
      <c r="N9531">
        <f>_xlfn.XLOOKUP(FraudData[[#This Row],[location_mismatch]],Table10[Location Mismatch],Table10[Risk Points],0)</f>
        <v>0</v>
      </c>
      <c r="O9531">
        <f>_xlfn.XLOOKUP(FraudData[[#This Row],[device_trust_score]],DeviceRules[Device Min],DeviceRules[Risk Points],,-1)</f>
        <v>0</v>
      </c>
      <c r="P9531">
        <f>_xlfn.XLOOKUP(FraudData[[#This Row],[velocity_last_24h]],VelocityRules[Velocity Min],VelocityRules[Risk Points],,-1)</f>
        <v>0</v>
      </c>
      <c r="Q9531">
        <f>_xlfn.XLOOKUP(FraudData[[#This Row],[merchant_category]],MerchantRules[Merchant Category],MerchantRules[Risk Points],0)</f>
        <v>1</v>
      </c>
      <c r="R9531">
        <f>SUM(FraudData[[#This Row],[Amount Risk]:[Merchant Risk]])</f>
        <v>2</v>
      </c>
      <c r="S9531" t="str" cm="1">
        <f t="array" ref="S9531">_xlfn.IFS(FraudData[[#This Row],[Fraud Risk Score]]&gt;=8,"High Risk",FraudData[[#This Row],[Fraud Risk Score]]&gt;=6,"Medium Risk",TRUE,"Low Risk")</f>
        <v>Low Risk</v>
      </c>
    </row>
    <row r="9532" spans="1:19">
      <c r="A9532">
        <v>9531</v>
      </c>
      <c r="B9532">
        <v>14.67</v>
      </c>
      <c r="C9532">
        <v>23</v>
      </c>
      <c r="D9532" t="s">
        <v>50</v>
      </c>
      <c r="E9532">
        <v>0</v>
      </c>
      <c r="F9532">
        <v>0</v>
      </c>
      <c r="G9532">
        <v>39</v>
      </c>
      <c r="H9532">
        <v>5</v>
      </c>
      <c r="I9532">
        <v>44</v>
      </c>
      <c r="J9532">
        <v>0</v>
      </c>
      <c r="K9532">
        <f>_xlfn.XLOOKUP(FraudData[[#This Row],[amount]],AmountRules[Amount Min],AmountRules[Risk Points],,-1)</f>
        <v>0</v>
      </c>
      <c r="L9532">
        <f>_xlfn.XLOOKUP(FraudData[[#This Row],[transaction_hour]],TimeRules[Hour Min],TimeRules[Risk Points],,-1)</f>
        <v>1</v>
      </c>
      <c r="M9532">
        <f>_xlfn.XLOOKUP(FraudData[[#This Row],[foreign_transaction]],ForeignRules[Foreign Transaction],ForeignRules[Risk Points],0)</f>
        <v>0</v>
      </c>
      <c r="N9532">
        <f>_xlfn.XLOOKUP(FraudData[[#This Row],[location_mismatch]],Table10[Location Mismatch],Table10[Risk Points],0)</f>
        <v>0</v>
      </c>
      <c r="O9532">
        <f>_xlfn.XLOOKUP(FraudData[[#This Row],[device_trust_score]],DeviceRules[Device Min],DeviceRules[Risk Points],,-1)</f>
        <v>2</v>
      </c>
      <c r="P9532">
        <f>_xlfn.XLOOKUP(FraudData[[#This Row],[velocity_last_24h]],VelocityRules[Velocity Min],VelocityRules[Risk Points],,-1)</f>
        <v>3</v>
      </c>
      <c r="Q9532">
        <f>_xlfn.XLOOKUP(FraudData[[#This Row],[merchant_category]],MerchantRules[Merchant Category],MerchantRules[Risk Points],0)</f>
        <v>0</v>
      </c>
      <c r="R9532">
        <f>SUM(FraudData[[#This Row],[Amount Risk]:[Merchant Risk]])</f>
        <v>6</v>
      </c>
      <c r="S9532" t="str" cm="1">
        <f t="array" ref="S9532">_xlfn.IFS(FraudData[[#This Row],[Fraud Risk Score]]&gt;=8,"High Risk",FraudData[[#This Row],[Fraud Risk Score]]&gt;=6,"Medium Risk",TRUE,"Low Risk")</f>
        <v>Medium Risk</v>
      </c>
    </row>
    <row r="9533" spans="1:19">
      <c r="A9533">
        <v>9532</v>
      </c>
      <c r="B9533">
        <v>487.67</v>
      </c>
      <c r="C9533">
        <v>1</v>
      </c>
      <c r="D9533" t="s">
        <v>46</v>
      </c>
      <c r="E9533">
        <v>0</v>
      </c>
      <c r="F9533">
        <v>0</v>
      </c>
      <c r="G9533">
        <v>78</v>
      </c>
      <c r="H9533">
        <v>2</v>
      </c>
      <c r="I9533">
        <v>35</v>
      </c>
      <c r="J9533">
        <v>0</v>
      </c>
      <c r="K9533">
        <f>_xlfn.XLOOKUP(FraudData[[#This Row],[amount]],AmountRules[Amount Min],AmountRules[Risk Points],,-1)</f>
        <v>0</v>
      </c>
      <c r="L9533">
        <f>_xlfn.XLOOKUP(FraudData[[#This Row],[transaction_hour]],TimeRules[Hour Min],TimeRules[Risk Points],,-1)</f>
        <v>3</v>
      </c>
      <c r="M9533">
        <f>_xlfn.XLOOKUP(FraudData[[#This Row],[foreign_transaction]],ForeignRules[Foreign Transaction],ForeignRules[Risk Points],0)</f>
        <v>0</v>
      </c>
      <c r="N9533">
        <f>_xlfn.XLOOKUP(FraudData[[#This Row],[location_mismatch]],Table10[Location Mismatch],Table10[Risk Points],0)</f>
        <v>0</v>
      </c>
      <c r="O9533">
        <f>_xlfn.XLOOKUP(FraudData[[#This Row],[device_trust_score]],DeviceRules[Device Min],DeviceRules[Risk Points],,-1)</f>
        <v>0</v>
      </c>
      <c r="P9533">
        <f>_xlfn.XLOOKUP(FraudData[[#This Row],[velocity_last_24h]],VelocityRules[Velocity Min],VelocityRules[Risk Points],,-1)</f>
        <v>0</v>
      </c>
      <c r="Q9533">
        <f>_xlfn.XLOOKUP(FraudData[[#This Row],[merchant_category]],MerchantRules[Merchant Category],MerchantRules[Risk Points],0)</f>
        <v>0</v>
      </c>
      <c r="R9533">
        <f>SUM(FraudData[[#This Row],[Amount Risk]:[Merchant Risk]])</f>
        <v>3</v>
      </c>
      <c r="S9533" t="str" cm="1">
        <f t="array" ref="S9533">_xlfn.IFS(FraudData[[#This Row],[Fraud Risk Score]]&gt;=8,"High Risk",FraudData[[#This Row],[Fraud Risk Score]]&gt;=6,"Medium Risk",TRUE,"Low Risk")</f>
        <v>Low Risk</v>
      </c>
    </row>
    <row r="9534" spans="1:19">
      <c r="A9534">
        <v>9533</v>
      </c>
      <c r="B9534">
        <v>81.209999999999994</v>
      </c>
      <c r="C9534">
        <v>14</v>
      </c>
      <c r="D9534" t="s">
        <v>49</v>
      </c>
      <c r="E9534">
        <v>0</v>
      </c>
      <c r="F9534">
        <v>0</v>
      </c>
      <c r="G9534">
        <v>67</v>
      </c>
      <c r="H9534">
        <v>0</v>
      </c>
      <c r="I9534">
        <v>34</v>
      </c>
      <c r="J9534">
        <v>0</v>
      </c>
      <c r="K9534">
        <f>_xlfn.XLOOKUP(FraudData[[#This Row],[amount]],AmountRules[Amount Min],AmountRules[Risk Points],,-1)</f>
        <v>0</v>
      </c>
      <c r="L9534">
        <f>_xlfn.XLOOKUP(FraudData[[#This Row],[transaction_hour]],TimeRules[Hour Min],TimeRules[Risk Points],,-1)</f>
        <v>0</v>
      </c>
      <c r="M9534">
        <f>_xlfn.XLOOKUP(FraudData[[#This Row],[foreign_transaction]],ForeignRules[Foreign Transaction],ForeignRules[Risk Points],0)</f>
        <v>0</v>
      </c>
      <c r="N9534">
        <f>_xlfn.XLOOKUP(FraudData[[#This Row],[location_mismatch]],Table10[Location Mismatch],Table10[Risk Points],0)</f>
        <v>0</v>
      </c>
      <c r="O9534">
        <f>_xlfn.XLOOKUP(FraudData[[#This Row],[device_trust_score]],DeviceRules[Device Min],DeviceRules[Risk Points],,-1)</f>
        <v>1</v>
      </c>
      <c r="P9534">
        <f>_xlfn.XLOOKUP(FraudData[[#This Row],[velocity_last_24h]],VelocityRules[Velocity Min],VelocityRules[Risk Points],,-1)</f>
        <v>0</v>
      </c>
      <c r="Q9534">
        <f>_xlfn.XLOOKUP(FraudData[[#This Row],[merchant_category]],MerchantRules[Merchant Category],MerchantRules[Risk Points],0)</f>
        <v>1</v>
      </c>
      <c r="R9534">
        <f>SUM(FraudData[[#This Row],[Amount Risk]:[Merchant Risk]])</f>
        <v>2</v>
      </c>
      <c r="S9534" t="str" cm="1">
        <f t="array" ref="S9534">_xlfn.IFS(FraudData[[#This Row],[Fraud Risk Score]]&gt;=8,"High Risk",FraudData[[#This Row],[Fraud Risk Score]]&gt;=6,"Medium Risk",TRUE,"Low Risk")</f>
        <v>Low Risk</v>
      </c>
    </row>
    <row r="9535" spans="1:19">
      <c r="A9535">
        <v>9534</v>
      </c>
      <c r="B9535">
        <v>335.24</v>
      </c>
      <c r="C9535">
        <v>4</v>
      </c>
      <c r="D9535" t="s">
        <v>49</v>
      </c>
      <c r="E9535">
        <v>0</v>
      </c>
      <c r="F9535">
        <v>0</v>
      </c>
      <c r="G9535">
        <v>38</v>
      </c>
      <c r="H9535">
        <v>1</v>
      </c>
      <c r="I9535">
        <v>43</v>
      </c>
      <c r="J9535">
        <v>0</v>
      </c>
      <c r="K9535">
        <f>_xlfn.XLOOKUP(FraudData[[#This Row],[amount]],AmountRules[Amount Min],AmountRules[Risk Points],,-1)</f>
        <v>0</v>
      </c>
      <c r="L9535">
        <f>_xlfn.XLOOKUP(FraudData[[#This Row],[transaction_hour]],TimeRules[Hour Min],TimeRules[Risk Points],,-1)</f>
        <v>0</v>
      </c>
      <c r="M9535">
        <f>_xlfn.XLOOKUP(FraudData[[#This Row],[foreign_transaction]],ForeignRules[Foreign Transaction],ForeignRules[Risk Points],0)</f>
        <v>0</v>
      </c>
      <c r="N9535">
        <f>_xlfn.XLOOKUP(FraudData[[#This Row],[location_mismatch]],Table10[Location Mismatch],Table10[Risk Points],0)</f>
        <v>0</v>
      </c>
      <c r="O9535">
        <f>_xlfn.XLOOKUP(FraudData[[#This Row],[device_trust_score]],DeviceRules[Device Min],DeviceRules[Risk Points],,-1)</f>
        <v>2</v>
      </c>
      <c r="P9535">
        <f>_xlfn.XLOOKUP(FraudData[[#This Row],[velocity_last_24h]],VelocityRules[Velocity Min],VelocityRules[Risk Points],,-1)</f>
        <v>0</v>
      </c>
      <c r="Q9535">
        <f>_xlfn.XLOOKUP(FraudData[[#This Row],[merchant_category]],MerchantRules[Merchant Category],MerchantRules[Risk Points],0)</f>
        <v>1</v>
      </c>
      <c r="R9535">
        <f>SUM(FraudData[[#This Row],[Amount Risk]:[Merchant Risk]])</f>
        <v>3</v>
      </c>
      <c r="S9535" t="str" cm="1">
        <f t="array" ref="S9535">_xlfn.IFS(FraudData[[#This Row],[Fraud Risk Score]]&gt;=8,"High Risk",FraudData[[#This Row],[Fraud Risk Score]]&gt;=6,"Medium Risk",TRUE,"Low Risk")</f>
        <v>Low Risk</v>
      </c>
    </row>
    <row r="9536" spans="1:19">
      <c r="A9536">
        <v>9535</v>
      </c>
      <c r="B9536">
        <v>97.55</v>
      </c>
      <c r="C9536">
        <v>11</v>
      </c>
      <c r="D9536" t="s">
        <v>49</v>
      </c>
      <c r="E9536">
        <v>0</v>
      </c>
      <c r="F9536">
        <v>0</v>
      </c>
      <c r="G9536">
        <v>58</v>
      </c>
      <c r="H9536">
        <v>2</v>
      </c>
      <c r="I9536">
        <v>47</v>
      </c>
      <c r="J9536">
        <v>0</v>
      </c>
      <c r="K9536">
        <f>_xlfn.XLOOKUP(FraudData[[#This Row],[amount]],AmountRules[Amount Min],AmountRules[Risk Points],,-1)</f>
        <v>0</v>
      </c>
      <c r="L9536">
        <f>_xlfn.XLOOKUP(FraudData[[#This Row],[transaction_hour]],TimeRules[Hour Min],TimeRules[Risk Points],,-1)</f>
        <v>0</v>
      </c>
      <c r="M9536">
        <f>_xlfn.XLOOKUP(FraudData[[#This Row],[foreign_transaction]],ForeignRules[Foreign Transaction],ForeignRules[Risk Points],0)</f>
        <v>0</v>
      </c>
      <c r="N9536">
        <f>_xlfn.XLOOKUP(FraudData[[#This Row],[location_mismatch]],Table10[Location Mismatch],Table10[Risk Points],0)</f>
        <v>0</v>
      </c>
      <c r="O9536">
        <f>_xlfn.XLOOKUP(FraudData[[#This Row],[device_trust_score]],DeviceRules[Device Min],DeviceRules[Risk Points],,-1)</f>
        <v>1</v>
      </c>
      <c r="P9536">
        <f>_xlfn.XLOOKUP(FraudData[[#This Row],[velocity_last_24h]],VelocityRules[Velocity Min],VelocityRules[Risk Points],,-1)</f>
        <v>0</v>
      </c>
      <c r="Q9536">
        <f>_xlfn.XLOOKUP(FraudData[[#This Row],[merchant_category]],MerchantRules[Merchant Category],MerchantRules[Risk Points],0)</f>
        <v>1</v>
      </c>
      <c r="R9536">
        <f>SUM(FraudData[[#This Row],[Amount Risk]:[Merchant Risk]])</f>
        <v>2</v>
      </c>
      <c r="S9536" t="str" cm="1">
        <f t="array" ref="S9536">_xlfn.IFS(FraudData[[#This Row],[Fraud Risk Score]]&gt;=8,"High Risk",FraudData[[#This Row],[Fraud Risk Score]]&gt;=6,"Medium Risk",TRUE,"Low Risk")</f>
        <v>Low Risk</v>
      </c>
    </row>
    <row r="9537" spans="1:19">
      <c r="A9537">
        <v>9536</v>
      </c>
      <c r="B9537">
        <v>104.64</v>
      </c>
      <c r="C9537">
        <v>12</v>
      </c>
      <c r="D9537" t="s">
        <v>49</v>
      </c>
      <c r="E9537">
        <v>0</v>
      </c>
      <c r="F9537">
        <v>0</v>
      </c>
      <c r="G9537">
        <v>26</v>
      </c>
      <c r="H9537">
        <v>3</v>
      </c>
      <c r="I9537">
        <v>51</v>
      </c>
      <c r="J9537">
        <v>0</v>
      </c>
      <c r="K9537">
        <f>_xlfn.XLOOKUP(FraudData[[#This Row],[amount]],AmountRules[Amount Min],AmountRules[Risk Points],,-1)</f>
        <v>0</v>
      </c>
      <c r="L9537">
        <f>_xlfn.XLOOKUP(FraudData[[#This Row],[transaction_hour]],TimeRules[Hour Min],TimeRules[Risk Points],,-1)</f>
        <v>0</v>
      </c>
      <c r="M9537">
        <f>_xlfn.XLOOKUP(FraudData[[#This Row],[foreign_transaction]],ForeignRules[Foreign Transaction],ForeignRules[Risk Points],0)</f>
        <v>0</v>
      </c>
      <c r="N9537">
        <f>_xlfn.XLOOKUP(FraudData[[#This Row],[location_mismatch]],Table10[Location Mismatch],Table10[Risk Points],0)</f>
        <v>0</v>
      </c>
      <c r="O9537">
        <f>_xlfn.XLOOKUP(FraudData[[#This Row],[device_trust_score]],DeviceRules[Device Min],DeviceRules[Risk Points],,-1)</f>
        <v>3</v>
      </c>
      <c r="P9537">
        <f>_xlfn.XLOOKUP(FraudData[[#This Row],[velocity_last_24h]],VelocityRules[Velocity Min],VelocityRules[Risk Points],,-1)</f>
        <v>0</v>
      </c>
      <c r="Q9537">
        <f>_xlfn.XLOOKUP(FraudData[[#This Row],[merchant_category]],MerchantRules[Merchant Category],MerchantRules[Risk Points],0)</f>
        <v>1</v>
      </c>
      <c r="R9537">
        <f>SUM(FraudData[[#This Row],[Amount Risk]:[Merchant Risk]])</f>
        <v>4</v>
      </c>
      <c r="S9537" t="str" cm="1">
        <f t="array" ref="S9537">_xlfn.IFS(FraudData[[#This Row],[Fraud Risk Score]]&gt;=8,"High Risk",FraudData[[#This Row],[Fraud Risk Score]]&gt;=6,"Medium Risk",TRUE,"Low Risk")</f>
        <v>Low Risk</v>
      </c>
    </row>
    <row r="9538" spans="1:19">
      <c r="A9538">
        <v>9537</v>
      </c>
      <c r="B9538">
        <v>181.04</v>
      </c>
      <c r="C9538">
        <v>16</v>
      </c>
      <c r="D9538" t="s">
        <v>47</v>
      </c>
      <c r="E9538">
        <v>0</v>
      </c>
      <c r="F9538">
        <v>0</v>
      </c>
      <c r="G9538">
        <v>44</v>
      </c>
      <c r="H9538">
        <v>3</v>
      </c>
      <c r="I9538">
        <v>33</v>
      </c>
      <c r="J9538">
        <v>0</v>
      </c>
      <c r="K9538">
        <f>_xlfn.XLOOKUP(FraudData[[#This Row],[amount]],AmountRules[Amount Min],AmountRules[Risk Points],,-1)</f>
        <v>0</v>
      </c>
      <c r="L9538">
        <f>_xlfn.XLOOKUP(FraudData[[#This Row],[transaction_hour]],TimeRules[Hour Min],TimeRules[Risk Points],,-1)</f>
        <v>0</v>
      </c>
      <c r="M9538">
        <f>_xlfn.XLOOKUP(FraudData[[#This Row],[foreign_transaction]],ForeignRules[Foreign Transaction],ForeignRules[Risk Points],0)</f>
        <v>0</v>
      </c>
      <c r="N9538">
        <f>_xlfn.XLOOKUP(FraudData[[#This Row],[location_mismatch]],Table10[Location Mismatch],Table10[Risk Points],0)</f>
        <v>0</v>
      </c>
      <c r="O9538">
        <f>_xlfn.XLOOKUP(FraudData[[#This Row],[device_trust_score]],DeviceRules[Device Min],DeviceRules[Risk Points],,-1)</f>
        <v>2</v>
      </c>
      <c r="P9538">
        <f>_xlfn.XLOOKUP(FraudData[[#This Row],[velocity_last_24h]],VelocityRules[Velocity Min],VelocityRules[Risk Points],,-1)</f>
        <v>0</v>
      </c>
      <c r="Q9538">
        <f>_xlfn.XLOOKUP(FraudData[[#This Row],[merchant_category]],MerchantRules[Merchant Category],MerchantRules[Risk Points],0)</f>
        <v>0</v>
      </c>
      <c r="R9538">
        <f>SUM(FraudData[[#This Row],[Amount Risk]:[Merchant Risk]])</f>
        <v>2</v>
      </c>
      <c r="S9538" t="str" cm="1">
        <f t="array" ref="S9538">_xlfn.IFS(FraudData[[#This Row],[Fraud Risk Score]]&gt;=8,"High Risk",FraudData[[#This Row],[Fraud Risk Score]]&gt;=6,"Medium Risk",TRUE,"Low Risk")</f>
        <v>Low Risk</v>
      </c>
    </row>
    <row r="9539" spans="1:19">
      <c r="A9539">
        <v>9538</v>
      </c>
      <c r="B9539">
        <v>268.08</v>
      </c>
      <c r="C9539">
        <v>3</v>
      </c>
      <c r="D9539" t="s">
        <v>50</v>
      </c>
      <c r="E9539">
        <v>0</v>
      </c>
      <c r="F9539">
        <v>0</v>
      </c>
      <c r="G9539">
        <v>40</v>
      </c>
      <c r="H9539">
        <v>2</v>
      </c>
      <c r="I9539">
        <v>34</v>
      </c>
      <c r="J9539">
        <v>0</v>
      </c>
      <c r="K9539">
        <f>_xlfn.XLOOKUP(FraudData[[#This Row],[amount]],AmountRules[Amount Min],AmountRules[Risk Points],,-1)</f>
        <v>0</v>
      </c>
      <c r="L9539">
        <f>_xlfn.XLOOKUP(FraudData[[#This Row],[transaction_hour]],TimeRules[Hour Min],TimeRules[Risk Points],,-1)</f>
        <v>3</v>
      </c>
      <c r="M9539">
        <f>_xlfn.XLOOKUP(FraudData[[#This Row],[foreign_transaction]],ForeignRules[Foreign Transaction],ForeignRules[Risk Points],0)</f>
        <v>0</v>
      </c>
      <c r="N9539">
        <f>_xlfn.XLOOKUP(FraudData[[#This Row],[location_mismatch]],Table10[Location Mismatch],Table10[Risk Points],0)</f>
        <v>0</v>
      </c>
      <c r="O9539">
        <f>_xlfn.XLOOKUP(FraudData[[#This Row],[device_trust_score]],DeviceRules[Device Min],DeviceRules[Risk Points],,-1)</f>
        <v>2</v>
      </c>
      <c r="P9539">
        <f>_xlfn.XLOOKUP(FraudData[[#This Row],[velocity_last_24h]],VelocityRules[Velocity Min],VelocityRules[Risk Points],,-1)</f>
        <v>0</v>
      </c>
      <c r="Q9539">
        <f>_xlfn.XLOOKUP(FraudData[[#This Row],[merchant_category]],MerchantRules[Merchant Category],MerchantRules[Risk Points],0)</f>
        <v>0</v>
      </c>
      <c r="R9539">
        <f>SUM(FraudData[[#This Row],[Amount Risk]:[Merchant Risk]])</f>
        <v>5</v>
      </c>
      <c r="S9539" t="str" cm="1">
        <f t="array" ref="S9539">_xlfn.IFS(FraudData[[#This Row],[Fraud Risk Score]]&gt;=8,"High Risk",FraudData[[#This Row],[Fraud Risk Score]]&gt;=6,"Medium Risk",TRUE,"Low Risk")</f>
        <v>Low Risk</v>
      </c>
    </row>
    <row r="9540" spans="1:19">
      <c r="A9540">
        <v>9539</v>
      </c>
      <c r="B9540">
        <v>6.19</v>
      </c>
      <c r="C9540">
        <v>9</v>
      </c>
      <c r="D9540" t="s">
        <v>50</v>
      </c>
      <c r="E9540">
        <v>0</v>
      </c>
      <c r="F9540">
        <v>0</v>
      </c>
      <c r="G9540">
        <v>91</v>
      </c>
      <c r="H9540">
        <v>1</v>
      </c>
      <c r="I9540">
        <v>27</v>
      </c>
      <c r="J9540">
        <v>0</v>
      </c>
      <c r="K9540">
        <f>_xlfn.XLOOKUP(FraudData[[#This Row],[amount]],AmountRules[Amount Min],AmountRules[Risk Points],,-1)</f>
        <v>0</v>
      </c>
      <c r="L9540">
        <f>_xlfn.XLOOKUP(FraudData[[#This Row],[transaction_hour]],TimeRules[Hour Min],TimeRules[Risk Points],,-1)</f>
        <v>0</v>
      </c>
      <c r="M9540">
        <f>_xlfn.XLOOKUP(FraudData[[#This Row],[foreign_transaction]],ForeignRules[Foreign Transaction],ForeignRules[Risk Points],0)</f>
        <v>0</v>
      </c>
      <c r="N9540">
        <f>_xlfn.XLOOKUP(FraudData[[#This Row],[location_mismatch]],Table10[Location Mismatch],Table10[Risk Points],0)</f>
        <v>0</v>
      </c>
      <c r="O9540">
        <f>_xlfn.XLOOKUP(FraudData[[#This Row],[device_trust_score]],DeviceRules[Device Min],DeviceRules[Risk Points],,-1)</f>
        <v>0</v>
      </c>
      <c r="P9540">
        <f>_xlfn.XLOOKUP(FraudData[[#This Row],[velocity_last_24h]],VelocityRules[Velocity Min],VelocityRules[Risk Points],,-1)</f>
        <v>0</v>
      </c>
      <c r="Q9540">
        <f>_xlfn.XLOOKUP(FraudData[[#This Row],[merchant_category]],MerchantRules[Merchant Category],MerchantRules[Risk Points],0)</f>
        <v>0</v>
      </c>
      <c r="R9540">
        <f>SUM(FraudData[[#This Row],[Amount Risk]:[Merchant Risk]])</f>
        <v>0</v>
      </c>
      <c r="S9540" t="str" cm="1">
        <f t="array" ref="S9540">_xlfn.IFS(FraudData[[#This Row],[Fraud Risk Score]]&gt;=8,"High Risk",FraudData[[#This Row],[Fraud Risk Score]]&gt;=6,"Medium Risk",TRUE,"Low Risk")</f>
        <v>Low Risk</v>
      </c>
    </row>
    <row r="9541" spans="1:19">
      <c r="A9541">
        <v>9540</v>
      </c>
      <c r="B9541">
        <v>161.88</v>
      </c>
      <c r="C9541">
        <v>0</v>
      </c>
      <c r="D9541" t="s">
        <v>50</v>
      </c>
      <c r="E9541">
        <v>0</v>
      </c>
      <c r="F9541">
        <v>0</v>
      </c>
      <c r="G9541">
        <v>54</v>
      </c>
      <c r="H9541">
        <v>2</v>
      </c>
      <c r="I9541">
        <v>47</v>
      </c>
      <c r="J9541">
        <v>0</v>
      </c>
      <c r="K9541">
        <f>_xlfn.XLOOKUP(FraudData[[#This Row],[amount]],AmountRules[Amount Min],AmountRules[Risk Points],,-1)</f>
        <v>0</v>
      </c>
      <c r="L9541">
        <f>_xlfn.XLOOKUP(FraudData[[#This Row],[transaction_hour]],TimeRules[Hour Min],TimeRules[Risk Points],,-1)</f>
        <v>3</v>
      </c>
      <c r="M9541">
        <f>_xlfn.XLOOKUP(FraudData[[#This Row],[foreign_transaction]],ForeignRules[Foreign Transaction],ForeignRules[Risk Points],0)</f>
        <v>0</v>
      </c>
      <c r="N9541">
        <f>_xlfn.XLOOKUP(FraudData[[#This Row],[location_mismatch]],Table10[Location Mismatch],Table10[Risk Points],0)</f>
        <v>0</v>
      </c>
      <c r="O9541">
        <f>_xlfn.XLOOKUP(FraudData[[#This Row],[device_trust_score]],DeviceRules[Device Min],DeviceRules[Risk Points],,-1)</f>
        <v>1</v>
      </c>
      <c r="P9541">
        <f>_xlfn.XLOOKUP(FraudData[[#This Row],[velocity_last_24h]],VelocityRules[Velocity Min],VelocityRules[Risk Points],,-1)</f>
        <v>0</v>
      </c>
      <c r="Q9541">
        <f>_xlfn.XLOOKUP(FraudData[[#This Row],[merchant_category]],MerchantRules[Merchant Category],MerchantRules[Risk Points],0)</f>
        <v>0</v>
      </c>
      <c r="R9541">
        <f>SUM(FraudData[[#This Row],[Amount Risk]:[Merchant Risk]])</f>
        <v>4</v>
      </c>
      <c r="S9541" t="str" cm="1">
        <f t="array" ref="S9541">_xlfn.IFS(FraudData[[#This Row],[Fraud Risk Score]]&gt;=8,"High Risk",FraudData[[#This Row],[Fraud Risk Score]]&gt;=6,"Medium Risk",TRUE,"Low Risk")</f>
        <v>Low Risk</v>
      </c>
    </row>
    <row r="9542" spans="1:19">
      <c r="A9542">
        <v>9541</v>
      </c>
      <c r="B9542">
        <v>37.21</v>
      </c>
      <c r="C9542">
        <v>10</v>
      </c>
      <c r="D9542" t="s">
        <v>46</v>
      </c>
      <c r="E9542">
        <v>0</v>
      </c>
      <c r="F9542">
        <v>0</v>
      </c>
      <c r="G9542">
        <v>75</v>
      </c>
      <c r="H9542">
        <v>1</v>
      </c>
      <c r="I9542">
        <v>47</v>
      </c>
      <c r="J9542">
        <v>0</v>
      </c>
      <c r="K9542">
        <f>_xlfn.XLOOKUP(FraudData[[#This Row],[amount]],AmountRules[Amount Min],AmountRules[Risk Points],,-1)</f>
        <v>0</v>
      </c>
      <c r="L9542">
        <f>_xlfn.XLOOKUP(FraudData[[#This Row],[transaction_hour]],TimeRules[Hour Min],TimeRules[Risk Points],,-1)</f>
        <v>0</v>
      </c>
      <c r="M9542">
        <f>_xlfn.XLOOKUP(FraudData[[#This Row],[foreign_transaction]],ForeignRules[Foreign Transaction],ForeignRules[Risk Points],0)</f>
        <v>0</v>
      </c>
      <c r="N9542">
        <f>_xlfn.XLOOKUP(FraudData[[#This Row],[location_mismatch]],Table10[Location Mismatch],Table10[Risk Points],0)</f>
        <v>0</v>
      </c>
      <c r="O9542">
        <f>_xlfn.XLOOKUP(FraudData[[#This Row],[device_trust_score]],DeviceRules[Device Min],DeviceRules[Risk Points],,-1)</f>
        <v>0</v>
      </c>
      <c r="P9542">
        <f>_xlfn.XLOOKUP(FraudData[[#This Row],[velocity_last_24h]],VelocityRules[Velocity Min],VelocityRules[Risk Points],,-1)</f>
        <v>0</v>
      </c>
      <c r="Q9542">
        <f>_xlfn.XLOOKUP(FraudData[[#This Row],[merchant_category]],MerchantRules[Merchant Category],MerchantRules[Risk Points],0)</f>
        <v>0</v>
      </c>
      <c r="R9542">
        <f>SUM(FraudData[[#This Row],[Amount Risk]:[Merchant Risk]])</f>
        <v>0</v>
      </c>
      <c r="S9542" t="str" cm="1">
        <f t="array" ref="S9542">_xlfn.IFS(FraudData[[#This Row],[Fraud Risk Score]]&gt;=8,"High Risk",FraudData[[#This Row],[Fraud Risk Score]]&gt;=6,"Medium Risk",TRUE,"Low Risk")</f>
        <v>Low Risk</v>
      </c>
    </row>
    <row r="9543" spans="1:19">
      <c r="A9543">
        <v>9542</v>
      </c>
      <c r="B9543">
        <v>76.42</v>
      </c>
      <c r="C9543">
        <v>15</v>
      </c>
      <c r="D9543" t="s">
        <v>47</v>
      </c>
      <c r="E9543">
        <v>1</v>
      </c>
      <c r="F9543">
        <v>0</v>
      </c>
      <c r="G9543">
        <v>27</v>
      </c>
      <c r="H9543">
        <v>1</v>
      </c>
      <c r="I9543">
        <v>43</v>
      </c>
      <c r="J9543">
        <v>0</v>
      </c>
      <c r="K9543">
        <f>_xlfn.XLOOKUP(FraudData[[#This Row],[amount]],AmountRules[Amount Min],AmountRules[Risk Points],,-1)</f>
        <v>0</v>
      </c>
      <c r="L9543">
        <f>_xlfn.XLOOKUP(FraudData[[#This Row],[transaction_hour]],TimeRules[Hour Min],TimeRules[Risk Points],,-1)</f>
        <v>0</v>
      </c>
      <c r="M9543">
        <f>_xlfn.XLOOKUP(FraudData[[#This Row],[foreign_transaction]],ForeignRules[Foreign Transaction],ForeignRules[Risk Points],0)</f>
        <v>3</v>
      </c>
      <c r="N9543">
        <f>_xlfn.XLOOKUP(FraudData[[#This Row],[location_mismatch]],Table10[Location Mismatch],Table10[Risk Points],0)</f>
        <v>0</v>
      </c>
      <c r="O9543">
        <f>_xlfn.XLOOKUP(FraudData[[#This Row],[device_trust_score]],DeviceRules[Device Min],DeviceRules[Risk Points],,-1)</f>
        <v>3</v>
      </c>
      <c r="P9543">
        <f>_xlfn.XLOOKUP(FraudData[[#This Row],[velocity_last_24h]],VelocityRules[Velocity Min],VelocityRules[Risk Points],,-1)</f>
        <v>0</v>
      </c>
      <c r="Q9543">
        <f>_xlfn.XLOOKUP(FraudData[[#This Row],[merchant_category]],MerchantRules[Merchant Category],MerchantRules[Risk Points],0)</f>
        <v>0</v>
      </c>
      <c r="R9543">
        <f>SUM(FraudData[[#This Row],[Amount Risk]:[Merchant Risk]])</f>
        <v>6</v>
      </c>
      <c r="S9543" t="str" cm="1">
        <f t="array" ref="S9543">_xlfn.IFS(FraudData[[#This Row],[Fraud Risk Score]]&gt;=8,"High Risk",FraudData[[#This Row],[Fraud Risk Score]]&gt;=6,"Medium Risk",TRUE,"Low Risk")</f>
        <v>Medium Risk</v>
      </c>
    </row>
    <row r="9544" spans="1:19">
      <c r="A9544">
        <v>9543</v>
      </c>
      <c r="B9544">
        <v>76.98</v>
      </c>
      <c r="C9544">
        <v>10</v>
      </c>
      <c r="D9544" t="s">
        <v>50</v>
      </c>
      <c r="E9544">
        <v>0</v>
      </c>
      <c r="F9544">
        <v>0</v>
      </c>
      <c r="G9544">
        <v>75</v>
      </c>
      <c r="H9544">
        <v>2</v>
      </c>
      <c r="I9544">
        <v>24</v>
      </c>
      <c r="J9544">
        <v>0</v>
      </c>
      <c r="K9544">
        <f>_xlfn.XLOOKUP(FraudData[[#This Row],[amount]],AmountRules[Amount Min],AmountRules[Risk Points],,-1)</f>
        <v>0</v>
      </c>
      <c r="L9544">
        <f>_xlfn.XLOOKUP(FraudData[[#This Row],[transaction_hour]],TimeRules[Hour Min],TimeRules[Risk Points],,-1)</f>
        <v>0</v>
      </c>
      <c r="M9544">
        <f>_xlfn.XLOOKUP(FraudData[[#This Row],[foreign_transaction]],ForeignRules[Foreign Transaction],ForeignRules[Risk Points],0)</f>
        <v>0</v>
      </c>
      <c r="N9544">
        <f>_xlfn.XLOOKUP(FraudData[[#This Row],[location_mismatch]],Table10[Location Mismatch],Table10[Risk Points],0)</f>
        <v>0</v>
      </c>
      <c r="O9544">
        <f>_xlfn.XLOOKUP(FraudData[[#This Row],[device_trust_score]],DeviceRules[Device Min],DeviceRules[Risk Points],,-1)</f>
        <v>0</v>
      </c>
      <c r="P9544">
        <f>_xlfn.XLOOKUP(FraudData[[#This Row],[velocity_last_24h]],VelocityRules[Velocity Min],VelocityRules[Risk Points],,-1)</f>
        <v>0</v>
      </c>
      <c r="Q9544">
        <f>_xlfn.XLOOKUP(FraudData[[#This Row],[merchant_category]],MerchantRules[Merchant Category],MerchantRules[Risk Points],0)</f>
        <v>0</v>
      </c>
      <c r="R9544">
        <f>SUM(FraudData[[#This Row],[Amount Risk]:[Merchant Risk]])</f>
        <v>0</v>
      </c>
      <c r="S9544" t="str" cm="1">
        <f t="array" ref="S9544">_xlfn.IFS(FraudData[[#This Row],[Fraud Risk Score]]&gt;=8,"High Risk",FraudData[[#This Row],[Fraud Risk Score]]&gt;=6,"Medium Risk",TRUE,"Low Risk")</f>
        <v>Low Risk</v>
      </c>
    </row>
    <row r="9545" spans="1:19">
      <c r="A9545">
        <v>9544</v>
      </c>
      <c r="B9545">
        <v>113.96</v>
      </c>
      <c r="C9545">
        <v>8</v>
      </c>
      <c r="D9545" t="s">
        <v>50</v>
      </c>
      <c r="E9545">
        <v>0</v>
      </c>
      <c r="F9545">
        <v>0</v>
      </c>
      <c r="G9545">
        <v>70</v>
      </c>
      <c r="H9545">
        <v>4</v>
      </c>
      <c r="I9545">
        <v>22</v>
      </c>
      <c r="J9545">
        <v>0</v>
      </c>
      <c r="K9545">
        <f>_xlfn.XLOOKUP(FraudData[[#This Row],[amount]],AmountRules[Amount Min],AmountRules[Risk Points],,-1)</f>
        <v>0</v>
      </c>
      <c r="L9545">
        <f>_xlfn.XLOOKUP(FraudData[[#This Row],[transaction_hour]],TimeRules[Hour Min],TimeRules[Risk Points],,-1)</f>
        <v>0</v>
      </c>
      <c r="M9545">
        <f>_xlfn.XLOOKUP(FraudData[[#This Row],[foreign_transaction]],ForeignRules[Foreign Transaction],ForeignRules[Risk Points],0)</f>
        <v>0</v>
      </c>
      <c r="N9545">
        <f>_xlfn.XLOOKUP(FraudData[[#This Row],[location_mismatch]],Table10[Location Mismatch],Table10[Risk Points],0)</f>
        <v>0</v>
      </c>
      <c r="O9545">
        <f>_xlfn.XLOOKUP(FraudData[[#This Row],[device_trust_score]],DeviceRules[Device Min],DeviceRules[Risk Points],,-1)</f>
        <v>0</v>
      </c>
      <c r="P9545">
        <f>_xlfn.XLOOKUP(FraudData[[#This Row],[velocity_last_24h]],VelocityRules[Velocity Min],VelocityRules[Risk Points],,-1)</f>
        <v>0</v>
      </c>
      <c r="Q9545">
        <f>_xlfn.XLOOKUP(FraudData[[#This Row],[merchant_category]],MerchantRules[Merchant Category],MerchantRules[Risk Points],0)</f>
        <v>0</v>
      </c>
      <c r="R9545">
        <f>SUM(FraudData[[#This Row],[Amount Risk]:[Merchant Risk]])</f>
        <v>0</v>
      </c>
      <c r="S9545" t="str" cm="1">
        <f t="array" ref="S9545">_xlfn.IFS(FraudData[[#This Row],[Fraud Risk Score]]&gt;=8,"High Risk",FraudData[[#This Row],[Fraud Risk Score]]&gt;=6,"Medium Risk",TRUE,"Low Risk")</f>
        <v>Low Risk</v>
      </c>
    </row>
    <row r="9546" spans="1:19">
      <c r="A9546">
        <v>9545</v>
      </c>
      <c r="B9546">
        <v>73.2</v>
      </c>
      <c r="C9546">
        <v>1</v>
      </c>
      <c r="D9546" t="s">
        <v>49</v>
      </c>
      <c r="E9546">
        <v>0</v>
      </c>
      <c r="F9546">
        <v>0</v>
      </c>
      <c r="G9546">
        <v>64</v>
      </c>
      <c r="H9546">
        <v>2</v>
      </c>
      <c r="I9546">
        <v>38</v>
      </c>
      <c r="J9546">
        <v>0</v>
      </c>
      <c r="K9546">
        <f>_xlfn.XLOOKUP(FraudData[[#This Row],[amount]],AmountRules[Amount Min],AmountRules[Risk Points],,-1)</f>
        <v>0</v>
      </c>
      <c r="L9546">
        <f>_xlfn.XLOOKUP(FraudData[[#This Row],[transaction_hour]],TimeRules[Hour Min],TimeRules[Risk Points],,-1)</f>
        <v>3</v>
      </c>
      <c r="M9546">
        <f>_xlfn.XLOOKUP(FraudData[[#This Row],[foreign_transaction]],ForeignRules[Foreign Transaction],ForeignRules[Risk Points],0)</f>
        <v>0</v>
      </c>
      <c r="N9546">
        <f>_xlfn.XLOOKUP(FraudData[[#This Row],[location_mismatch]],Table10[Location Mismatch],Table10[Risk Points],0)</f>
        <v>0</v>
      </c>
      <c r="O9546">
        <f>_xlfn.XLOOKUP(FraudData[[#This Row],[device_trust_score]],DeviceRules[Device Min],DeviceRules[Risk Points],,-1)</f>
        <v>1</v>
      </c>
      <c r="P9546">
        <f>_xlfn.XLOOKUP(FraudData[[#This Row],[velocity_last_24h]],VelocityRules[Velocity Min],VelocityRules[Risk Points],,-1)</f>
        <v>0</v>
      </c>
      <c r="Q9546">
        <f>_xlfn.XLOOKUP(FraudData[[#This Row],[merchant_category]],MerchantRules[Merchant Category],MerchantRules[Risk Points],0)</f>
        <v>1</v>
      </c>
      <c r="R9546">
        <f>SUM(FraudData[[#This Row],[Amount Risk]:[Merchant Risk]])</f>
        <v>5</v>
      </c>
      <c r="S9546" t="str" cm="1">
        <f t="array" ref="S9546">_xlfn.IFS(FraudData[[#This Row],[Fraud Risk Score]]&gt;=8,"High Risk",FraudData[[#This Row],[Fraud Risk Score]]&gt;=6,"Medium Risk",TRUE,"Low Risk")</f>
        <v>Low Risk</v>
      </c>
    </row>
    <row r="9547" spans="1:19">
      <c r="A9547">
        <v>9546</v>
      </c>
      <c r="B9547">
        <v>20.440000000000001</v>
      </c>
      <c r="C9547">
        <v>6</v>
      </c>
      <c r="D9547" t="s">
        <v>49</v>
      </c>
      <c r="E9547">
        <v>0</v>
      </c>
      <c r="F9547">
        <v>0</v>
      </c>
      <c r="G9547">
        <v>53</v>
      </c>
      <c r="H9547">
        <v>3</v>
      </c>
      <c r="I9547">
        <v>25</v>
      </c>
      <c r="J9547">
        <v>0</v>
      </c>
      <c r="K9547">
        <f>_xlfn.XLOOKUP(FraudData[[#This Row],[amount]],AmountRules[Amount Min],AmountRules[Risk Points],,-1)</f>
        <v>0</v>
      </c>
      <c r="L9547">
        <f>_xlfn.XLOOKUP(FraudData[[#This Row],[transaction_hour]],TimeRules[Hour Min],TimeRules[Risk Points],,-1)</f>
        <v>0</v>
      </c>
      <c r="M9547">
        <f>_xlfn.XLOOKUP(FraudData[[#This Row],[foreign_transaction]],ForeignRules[Foreign Transaction],ForeignRules[Risk Points],0)</f>
        <v>0</v>
      </c>
      <c r="N9547">
        <f>_xlfn.XLOOKUP(FraudData[[#This Row],[location_mismatch]],Table10[Location Mismatch],Table10[Risk Points],0)</f>
        <v>0</v>
      </c>
      <c r="O9547">
        <f>_xlfn.XLOOKUP(FraudData[[#This Row],[device_trust_score]],DeviceRules[Device Min],DeviceRules[Risk Points],,-1)</f>
        <v>1</v>
      </c>
      <c r="P9547">
        <f>_xlfn.XLOOKUP(FraudData[[#This Row],[velocity_last_24h]],VelocityRules[Velocity Min],VelocityRules[Risk Points],,-1)</f>
        <v>0</v>
      </c>
      <c r="Q9547">
        <f>_xlfn.XLOOKUP(FraudData[[#This Row],[merchant_category]],MerchantRules[Merchant Category],MerchantRules[Risk Points],0)</f>
        <v>1</v>
      </c>
      <c r="R9547">
        <f>SUM(FraudData[[#This Row],[Amount Risk]:[Merchant Risk]])</f>
        <v>2</v>
      </c>
      <c r="S9547" t="str" cm="1">
        <f t="array" ref="S9547">_xlfn.IFS(FraudData[[#This Row],[Fraud Risk Score]]&gt;=8,"High Risk",FraudData[[#This Row],[Fraud Risk Score]]&gt;=6,"Medium Risk",TRUE,"Low Risk")</f>
        <v>Low Risk</v>
      </c>
    </row>
    <row r="9548" spans="1:19">
      <c r="A9548">
        <v>9547</v>
      </c>
      <c r="B9548">
        <v>28.33</v>
      </c>
      <c r="C9548">
        <v>18</v>
      </c>
      <c r="D9548" t="s">
        <v>49</v>
      </c>
      <c r="E9548">
        <v>0</v>
      </c>
      <c r="F9548">
        <v>0</v>
      </c>
      <c r="G9548">
        <v>47</v>
      </c>
      <c r="H9548">
        <v>3</v>
      </c>
      <c r="I9548">
        <v>46</v>
      </c>
      <c r="J9548">
        <v>0</v>
      </c>
      <c r="K9548">
        <f>_xlfn.XLOOKUP(FraudData[[#This Row],[amount]],AmountRules[Amount Min],AmountRules[Risk Points],,-1)</f>
        <v>0</v>
      </c>
      <c r="L9548">
        <f>_xlfn.XLOOKUP(FraudData[[#This Row],[transaction_hour]],TimeRules[Hour Min],TimeRules[Risk Points],,-1)</f>
        <v>0</v>
      </c>
      <c r="M9548">
        <f>_xlfn.XLOOKUP(FraudData[[#This Row],[foreign_transaction]],ForeignRules[Foreign Transaction],ForeignRules[Risk Points],0)</f>
        <v>0</v>
      </c>
      <c r="N9548">
        <f>_xlfn.XLOOKUP(FraudData[[#This Row],[location_mismatch]],Table10[Location Mismatch],Table10[Risk Points],0)</f>
        <v>0</v>
      </c>
      <c r="O9548">
        <f>_xlfn.XLOOKUP(FraudData[[#This Row],[device_trust_score]],DeviceRules[Device Min],DeviceRules[Risk Points],,-1)</f>
        <v>2</v>
      </c>
      <c r="P9548">
        <f>_xlfn.XLOOKUP(FraudData[[#This Row],[velocity_last_24h]],VelocityRules[Velocity Min],VelocityRules[Risk Points],,-1)</f>
        <v>0</v>
      </c>
      <c r="Q9548">
        <f>_xlfn.XLOOKUP(FraudData[[#This Row],[merchant_category]],MerchantRules[Merchant Category],MerchantRules[Risk Points],0)</f>
        <v>1</v>
      </c>
      <c r="R9548">
        <f>SUM(FraudData[[#This Row],[Amount Risk]:[Merchant Risk]])</f>
        <v>3</v>
      </c>
      <c r="S9548" t="str" cm="1">
        <f t="array" ref="S9548">_xlfn.IFS(FraudData[[#This Row],[Fraud Risk Score]]&gt;=8,"High Risk",FraudData[[#This Row],[Fraud Risk Score]]&gt;=6,"Medium Risk",TRUE,"Low Risk")</f>
        <v>Low Risk</v>
      </c>
    </row>
    <row r="9549" spans="1:19">
      <c r="A9549">
        <v>9548</v>
      </c>
      <c r="B9549">
        <v>6.12</v>
      </c>
      <c r="C9549">
        <v>17</v>
      </c>
      <c r="D9549" t="s">
        <v>50</v>
      </c>
      <c r="E9549">
        <v>0</v>
      </c>
      <c r="F9549">
        <v>0</v>
      </c>
      <c r="G9549">
        <v>41</v>
      </c>
      <c r="H9549">
        <v>2</v>
      </c>
      <c r="I9549">
        <v>49</v>
      </c>
      <c r="J9549">
        <v>0</v>
      </c>
      <c r="K9549">
        <f>_xlfn.XLOOKUP(FraudData[[#This Row],[amount]],AmountRules[Amount Min],AmountRules[Risk Points],,-1)</f>
        <v>0</v>
      </c>
      <c r="L9549">
        <f>_xlfn.XLOOKUP(FraudData[[#This Row],[transaction_hour]],TimeRules[Hour Min],TimeRules[Risk Points],,-1)</f>
        <v>0</v>
      </c>
      <c r="M9549">
        <f>_xlfn.XLOOKUP(FraudData[[#This Row],[foreign_transaction]],ForeignRules[Foreign Transaction],ForeignRules[Risk Points],0)</f>
        <v>0</v>
      </c>
      <c r="N9549">
        <f>_xlfn.XLOOKUP(FraudData[[#This Row],[location_mismatch]],Table10[Location Mismatch],Table10[Risk Points],0)</f>
        <v>0</v>
      </c>
      <c r="O9549">
        <f>_xlfn.XLOOKUP(FraudData[[#This Row],[device_trust_score]],DeviceRules[Device Min],DeviceRules[Risk Points],,-1)</f>
        <v>2</v>
      </c>
      <c r="P9549">
        <f>_xlfn.XLOOKUP(FraudData[[#This Row],[velocity_last_24h]],VelocityRules[Velocity Min],VelocityRules[Risk Points],,-1)</f>
        <v>0</v>
      </c>
      <c r="Q9549">
        <f>_xlfn.XLOOKUP(FraudData[[#This Row],[merchant_category]],MerchantRules[Merchant Category],MerchantRules[Risk Points],0)</f>
        <v>0</v>
      </c>
      <c r="R9549">
        <f>SUM(FraudData[[#This Row],[Amount Risk]:[Merchant Risk]])</f>
        <v>2</v>
      </c>
      <c r="S9549" t="str" cm="1">
        <f t="array" ref="S9549">_xlfn.IFS(FraudData[[#This Row],[Fraud Risk Score]]&gt;=8,"High Risk",FraudData[[#This Row],[Fraud Risk Score]]&gt;=6,"Medium Risk",TRUE,"Low Risk")</f>
        <v>Low Risk</v>
      </c>
    </row>
    <row r="9550" spans="1:19">
      <c r="A9550">
        <v>9549</v>
      </c>
      <c r="B9550">
        <v>114.36</v>
      </c>
      <c r="C9550">
        <v>19</v>
      </c>
      <c r="D9550" t="s">
        <v>49</v>
      </c>
      <c r="E9550">
        <v>0</v>
      </c>
      <c r="F9550">
        <v>0</v>
      </c>
      <c r="G9550">
        <v>93</v>
      </c>
      <c r="H9550">
        <v>1</v>
      </c>
      <c r="I9550">
        <v>41</v>
      </c>
      <c r="J9550">
        <v>0</v>
      </c>
      <c r="K9550">
        <f>_xlfn.XLOOKUP(FraudData[[#This Row],[amount]],AmountRules[Amount Min],AmountRules[Risk Points],,-1)</f>
        <v>0</v>
      </c>
      <c r="L9550">
        <f>_xlfn.XLOOKUP(FraudData[[#This Row],[transaction_hour]],TimeRules[Hour Min],TimeRules[Risk Points],,-1)</f>
        <v>0</v>
      </c>
      <c r="M9550">
        <f>_xlfn.XLOOKUP(FraudData[[#This Row],[foreign_transaction]],ForeignRules[Foreign Transaction],ForeignRules[Risk Points],0)</f>
        <v>0</v>
      </c>
      <c r="N9550">
        <f>_xlfn.XLOOKUP(FraudData[[#This Row],[location_mismatch]],Table10[Location Mismatch],Table10[Risk Points],0)</f>
        <v>0</v>
      </c>
      <c r="O9550">
        <f>_xlfn.XLOOKUP(FraudData[[#This Row],[device_trust_score]],DeviceRules[Device Min],DeviceRules[Risk Points],,-1)</f>
        <v>0</v>
      </c>
      <c r="P9550">
        <f>_xlfn.XLOOKUP(FraudData[[#This Row],[velocity_last_24h]],VelocityRules[Velocity Min],VelocityRules[Risk Points],,-1)</f>
        <v>0</v>
      </c>
      <c r="Q9550">
        <f>_xlfn.XLOOKUP(FraudData[[#This Row],[merchant_category]],MerchantRules[Merchant Category],MerchantRules[Risk Points],0)</f>
        <v>1</v>
      </c>
      <c r="R9550">
        <f>SUM(FraudData[[#This Row],[Amount Risk]:[Merchant Risk]])</f>
        <v>1</v>
      </c>
      <c r="S9550" t="str" cm="1">
        <f t="array" ref="S9550">_xlfn.IFS(FraudData[[#This Row],[Fraud Risk Score]]&gt;=8,"High Risk",FraudData[[#This Row],[Fraud Risk Score]]&gt;=6,"Medium Risk",TRUE,"Low Risk")</f>
        <v>Low Risk</v>
      </c>
    </row>
    <row r="9551" spans="1:19">
      <c r="A9551">
        <v>9550</v>
      </c>
      <c r="B9551">
        <v>556</v>
      </c>
      <c r="C9551">
        <v>6</v>
      </c>
      <c r="D9551" t="s">
        <v>50</v>
      </c>
      <c r="E9551">
        <v>0</v>
      </c>
      <c r="F9551">
        <v>0</v>
      </c>
      <c r="G9551">
        <v>90</v>
      </c>
      <c r="H9551">
        <v>4</v>
      </c>
      <c r="I9551">
        <v>61</v>
      </c>
      <c r="J9551">
        <v>0</v>
      </c>
      <c r="K9551">
        <f>_xlfn.XLOOKUP(FraudData[[#This Row],[amount]],AmountRules[Amount Min],AmountRules[Risk Points],,-1)</f>
        <v>1</v>
      </c>
      <c r="L9551">
        <f>_xlfn.XLOOKUP(FraudData[[#This Row],[transaction_hour]],TimeRules[Hour Min],TimeRules[Risk Points],,-1)</f>
        <v>0</v>
      </c>
      <c r="M9551">
        <f>_xlfn.XLOOKUP(FraudData[[#This Row],[foreign_transaction]],ForeignRules[Foreign Transaction],ForeignRules[Risk Points],0)</f>
        <v>0</v>
      </c>
      <c r="N9551">
        <f>_xlfn.XLOOKUP(FraudData[[#This Row],[location_mismatch]],Table10[Location Mismatch],Table10[Risk Points],0)</f>
        <v>0</v>
      </c>
      <c r="O9551">
        <f>_xlfn.XLOOKUP(FraudData[[#This Row],[device_trust_score]],DeviceRules[Device Min],DeviceRules[Risk Points],,-1)</f>
        <v>0</v>
      </c>
      <c r="P9551">
        <f>_xlfn.XLOOKUP(FraudData[[#This Row],[velocity_last_24h]],VelocityRules[Velocity Min],VelocityRules[Risk Points],,-1)</f>
        <v>0</v>
      </c>
      <c r="Q9551">
        <f>_xlfn.XLOOKUP(FraudData[[#This Row],[merchant_category]],MerchantRules[Merchant Category],MerchantRules[Risk Points],0)</f>
        <v>0</v>
      </c>
      <c r="R9551">
        <f>SUM(FraudData[[#This Row],[Amount Risk]:[Merchant Risk]])</f>
        <v>1</v>
      </c>
      <c r="S9551" t="str" cm="1">
        <f t="array" ref="S9551">_xlfn.IFS(FraudData[[#This Row],[Fraud Risk Score]]&gt;=8,"High Risk",FraudData[[#This Row],[Fraud Risk Score]]&gt;=6,"Medium Risk",TRUE,"Low Risk")</f>
        <v>Low Risk</v>
      </c>
    </row>
    <row r="9552" spans="1:19">
      <c r="A9552">
        <v>9551</v>
      </c>
      <c r="B9552">
        <v>22.13</v>
      </c>
      <c r="C9552">
        <v>22</v>
      </c>
      <c r="D9552" t="s">
        <v>46</v>
      </c>
      <c r="E9552">
        <v>0</v>
      </c>
      <c r="F9552">
        <v>0</v>
      </c>
      <c r="G9552">
        <v>47</v>
      </c>
      <c r="H9552">
        <v>0</v>
      </c>
      <c r="I9552">
        <v>20</v>
      </c>
      <c r="J9552">
        <v>0</v>
      </c>
      <c r="K9552">
        <f>_xlfn.XLOOKUP(FraudData[[#This Row],[amount]],AmountRules[Amount Min],AmountRules[Risk Points],,-1)</f>
        <v>0</v>
      </c>
      <c r="L9552">
        <f>_xlfn.XLOOKUP(FraudData[[#This Row],[transaction_hour]],TimeRules[Hour Min],TimeRules[Risk Points],,-1)</f>
        <v>0</v>
      </c>
      <c r="M9552">
        <f>_xlfn.XLOOKUP(FraudData[[#This Row],[foreign_transaction]],ForeignRules[Foreign Transaction],ForeignRules[Risk Points],0)</f>
        <v>0</v>
      </c>
      <c r="N9552">
        <f>_xlfn.XLOOKUP(FraudData[[#This Row],[location_mismatch]],Table10[Location Mismatch],Table10[Risk Points],0)</f>
        <v>0</v>
      </c>
      <c r="O9552">
        <f>_xlfn.XLOOKUP(FraudData[[#This Row],[device_trust_score]],DeviceRules[Device Min],DeviceRules[Risk Points],,-1)</f>
        <v>2</v>
      </c>
      <c r="P9552">
        <f>_xlfn.XLOOKUP(FraudData[[#This Row],[velocity_last_24h]],VelocityRules[Velocity Min],VelocityRules[Risk Points],,-1)</f>
        <v>0</v>
      </c>
      <c r="Q9552">
        <f>_xlfn.XLOOKUP(FraudData[[#This Row],[merchant_category]],MerchantRules[Merchant Category],MerchantRules[Risk Points],0)</f>
        <v>0</v>
      </c>
      <c r="R9552">
        <f>SUM(FraudData[[#This Row],[Amount Risk]:[Merchant Risk]])</f>
        <v>2</v>
      </c>
      <c r="S9552" t="str" cm="1">
        <f t="array" ref="S9552">_xlfn.IFS(FraudData[[#This Row],[Fraud Risk Score]]&gt;=8,"High Risk",FraudData[[#This Row],[Fraud Risk Score]]&gt;=6,"Medium Risk",TRUE,"Low Risk")</f>
        <v>Low Risk</v>
      </c>
    </row>
    <row r="9553" spans="1:19">
      <c r="A9553">
        <v>9552</v>
      </c>
      <c r="B9553">
        <v>526.26</v>
      </c>
      <c r="C9553">
        <v>8</v>
      </c>
      <c r="D9553" t="s">
        <v>46</v>
      </c>
      <c r="E9553">
        <v>0</v>
      </c>
      <c r="F9553">
        <v>0</v>
      </c>
      <c r="G9553">
        <v>99</v>
      </c>
      <c r="H9553">
        <v>4</v>
      </c>
      <c r="I9553">
        <v>50</v>
      </c>
      <c r="J9553">
        <v>0</v>
      </c>
      <c r="K9553">
        <f>_xlfn.XLOOKUP(FraudData[[#This Row],[amount]],AmountRules[Amount Min],AmountRules[Risk Points],,-1)</f>
        <v>1</v>
      </c>
      <c r="L9553">
        <f>_xlfn.XLOOKUP(FraudData[[#This Row],[transaction_hour]],TimeRules[Hour Min],TimeRules[Risk Points],,-1)</f>
        <v>0</v>
      </c>
      <c r="M9553">
        <f>_xlfn.XLOOKUP(FraudData[[#This Row],[foreign_transaction]],ForeignRules[Foreign Transaction],ForeignRules[Risk Points],0)</f>
        <v>0</v>
      </c>
      <c r="N9553">
        <f>_xlfn.XLOOKUP(FraudData[[#This Row],[location_mismatch]],Table10[Location Mismatch],Table10[Risk Points],0)</f>
        <v>0</v>
      </c>
      <c r="O9553">
        <f>_xlfn.XLOOKUP(FraudData[[#This Row],[device_trust_score]],DeviceRules[Device Min],DeviceRules[Risk Points],,-1)</f>
        <v>0</v>
      </c>
      <c r="P9553">
        <f>_xlfn.XLOOKUP(FraudData[[#This Row],[velocity_last_24h]],VelocityRules[Velocity Min],VelocityRules[Risk Points],,-1)</f>
        <v>0</v>
      </c>
      <c r="Q9553">
        <f>_xlfn.XLOOKUP(FraudData[[#This Row],[merchant_category]],MerchantRules[Merchant Category],MerchantRules[Risk Points],0)</f>
        <v>0</v>
      </c>
      <c r="R9553">
        <f>SUM(FraudData[[#This Row],[Amount Risk]:[Merchant Risk]])</f>
        <v>1</v>
      </c>
      <c r="S9553" t="str" cm="1">
        <f t="array" ref="S9553">_xlfn.IFS(FraudData[[#This Row],[Fraud Risk Score]]&gt;=8,"High Risk",FraudData[[#This Row],[Fraud Risk Score]]&gt;=6,"Medium Risk",TRUE,"Low Risk")</f>
        <v>Low Risk</v>
      </c>
    </row>
    <row r="9554" spans="1:19">
      <c r="A9554">
        <v>9553</v>
      </c>
      <c r="B9554">
        <v>237.94</v>
      </c>
      <c r="C9554">
        <v>11</v>
      </c>
      <c r="D9554" t="s">
        <v>48</v>
      </c>
      <c r="E9554">
        <v>0</v>
      </c>
      <c r="F9554">
        <v>1</v>
      </c>
      <c r="G9554">
        <v>47</v>
      </c>
      <c r="H9554">
        <v>0</v>
      </c>
      <c r="I9554">
        <v>21</v>
      </c>
      <c r="J9554">
        <v>0</v>
      </c>
      <c r="K9554">
        <f>_xlfn.XLOOKUP(FraudData[[#This Row],[amount]],AmountRules[Amount Min],AmountRules[Risk Points],,-1)</f>
        <v>0</v>
      </c>
      <c r="L9554">
        <f>_xlfn.XLOOKUP(FraudData[[#This Row],[transaction_hour]],TimeRules[Hour Min],TimeRules[Risk Points],,-1)</f>
        <v>0</v>
      </c>
      <c r="M9554">
        <f>_xlfn.XLOOKUP(FraudData[[#This Row],[foreign_transaction]],ForeignRules[Foreign Transaction],ForeignRules[Risk Points],0)</f>
        <v>0</v>
      </c>
      <c r="N9554">
        <f>_xlfn.XLOOKUP(FraudData[[#This Row],[location_mismatch]],Table10[Location Mismatch],Table10[Risk Points],0)</f>
        <v>3</v>
      </c>
      <c r="O9554">
        <f>_xlfn.XLOOKUP(FraudData[[#This Row],[device_trust_score]],DeviceRules[Device Min],DeviceRules[Risk Points],,-1)</f>
        <v>2</v>
      </c>
      <c r="P9554">
        <f>_xlfn.XLOOKUP(FraudData[[#This Row],[velocity_last_24h]],VelocityRules[Velocity Min],VelocityRules[Risk Points],,-1)</f>
        <v>0</v>
      </c>
      <c r="Q9554">
        <f>_xlfn.XLOOKUP(FraudData[[#This Row],[merchant_category]],MerchantRules[Merchant Category],MerchantRules[Risk Points],0)</f>
        <v>0</v>
      </c>
      <c r="R9554">
        <f>SUM(FraudData[[#This Row],[Amount Risk]:[Merchant Risk]])</f>
        <v>5</v>
      </c>
      <c r="S9554" t="str" cm="1">
        <f t="array" ref="S9554">_xlfn.IFS(FraudData[[#This Row],[Fraud Risk Score]]&gt;=8,"High Risk",FraudData[[#This Row],[Fraud Risk Score]]&gt;=6,"Medium Risk",TRUE,"Low Risk")</f>
        <v>Low Risk</v>
      </c>
    </row>
    <row r="9555" spans="1:19">
      <c r="A9555">
        <v>9554</v>
      </c>
      <c r="B9555">
        <v>182.65</v>
      </c>
      <c r="C9555">
        <v>2</v>
      </c>
      <c r="D9555" t="s">
        <v>47</v>
      </c>
      <c r="E9555">
        <v>1</v>
      </c>
      <c r="F9555">
        <v>1</v>
      </c>
      <c r="G9555">
        <v>31</v>
      </c>
      <c r="H9555">
        <v>2</v>
      </c>
      <c r="I9555">
        <v>28</v>
      </c>
      <c r="J9555">
        <v>1</v>
      </c>
      <c r="K9555">
        <f>_xlfn.XLOOKUP(FraudData[[#This Row],[amount]],AmountRules[Amount Min],AmountRules[Risk Points],,-1)</f>
        <v>0</v>
      </c>
      <c r="L9555">
        <f>_xlfn.XLOOKUP(FraudData[[#This Row],[transaction_hour]],TimeRules[Hour Min],TimeRules[Risk Points],,-1)</f>
        <v>3</v>
      </c>
      <c r="M9555">
        <f>_xlfn.XLOOKUP(FraudData[[#This Row],[foreign_transaction]],ForeignRules[Foreign Transaction],ForeignRules[Risk Points],0)</f>
        <v>3</v>
      </c>
      <c r="N9555">
        <f>_xlfn.XLOOKUP(FraudData[[#This Row],[location_mismatch]],Table10[Location Mismatch],Table10[Risk Points],0)</f>
        <v>3</v>
      </c>
      <c r="O9555">
        <f>_xlfn.XLOOKUP(FraudData[[#This Row],[device_trust_score]],DeviceRules[Device Min],DeviceRules[Risk Points],,-1)</f>
        <v>2</v>
      </c>
      <c r="P9555">
        <f>_xlfn.XLOOKUP(FraudData[[#This Row],[velocity_last_24h]],VelocityRules[Velocity Min],VelocityRules[Risk Points],,-1)</f>
        <v>0</v>
      </c>
      <c r="Q9555">
        <f>_xlfn.XLOOKUP(FraudData[[#This Row],[merchant_category]],MerchantRules[Merchant Category],MerchantRules[Risk Points],0)</f>
        <v>0</v>
      </c>
      <c r="R9555">
        <f>SUM(FraudData[[#This Row],[Amount Risk]:[Merchant Risk]])</f>
        <v>11</v>
      </c>
      <c r="S9555" t="str" cm="1">
        <f t="array" ref="S9555">_xlfn.IFS(FraudData[[#This Row],[Fraud Risk Score]]&gt;=8,"High Risk",FraudData[[#This Row],[Fraud Risk Score]]&gt;=6,"Medium Risk",TRUE,"Low Risk")</f>
        <v>High Risk</v>
      </c>
    </row>
    <row r="9556" spans="1:19">
      <c r="A9556">
        <v>9555</v>
      </c>
      <c r="B9556">
        <v>186.56</v>
      </c>
      <c r="C9556">
        <v>22</v>
      </c>
      <c r="D9556" t="s">
        <v>49</v>
      </c>
      <c r="E9556">
        <v>0</v>
      </c>
      <c r="F9556">
        <v>0</v>
      </c>
      <c r="G9556">
        <v>67</v>
      </c>
      <c r="H9556">
        <v>1</v>
      </c>
      <c r="I9556">
        <v>45</v>
      </c>
      <c r="J9556">
        <v>0</v>
      </c>
      <c r="K9556">
        <f>_xlfn.XLOOKUP(FraudData[[#This Row],[amount]],AmountRules[Amount Min],AmountRules[Risk Points],,-1)</f>
        <v>0</v>
      </c>
      <c r="L9556">
        <f>_xlfn.XLOOKUP(FraudData[[#This Row],[transaction_hour]],TimeRules[Hour Min],TimeRules[Risk Points],,-1)</f>
        <v>0</v>
      </c>
      <c r="M9556">
        <f>_xlfn.XLOOKUP(FraudData[[#This Row],[foreign_transaction]],ForeignRules[Foreign Transaction],ForeignRules[Risk Points],0)</f>
        <v>0</v>
      </c>
      <c r="N9556">
        <f>_xlfn.XLOOKUP(FraudData[[#This Row],[location_mismatch]],Table10[Location Mismatch],Table10[Risk Points],0)</f>
        <v>0</v>
      </c>
      <c r="O9556">
        <f>_xlfn.XLOOKUP(FraudData[[#This Row],[device_trust_score]],DeviceRules[Device Min],DeviceRules[Risk Points],,-1)</f>
        <v>1</v>
      </c>
      <c r="P9556">
        <f>_xlfn.XLOOKUP(FraudData[[#This Row],[velocity_last_24h]],VelocityRules[Velocity Min],VelocityRules[Risk Points],,-1)</f>
        <v>0</v>
      </c>
      <c r="Q9556">
        <f>_xlfn.XLOOKUP(FraudData[[#This Row],[merchant_category]],MerchantRules[Merchant Category],MerchantRules[Risk Points],0)</f>
        <v>1</v>
      </c>
      <c r="R9556">
        <f>SUM(FraudData[[#This Row],[Amount Risk]:[Merchant Risk]])</f>
        <v>2</v>
      </c>
      <c r="S9556" t="str" cm="1">
        <f t="array" ref="S9556">_xlfn.IFS(FraudData[[#This Row],[Fraud Risk Score]]&gt;=8,"High Risk",FraudData[[#This Row],[Fraud Risk Score]]&gt;=6,"Medium Risk",TRUE,"Low Risk")</f>
        <v>Low Risk</v>
      </c>
    </row>
    <row r="9557" spans="1:19">
      <c r="A9557">
        <v>9556</v>
      </c>
      <c r="B9557">
        <v>315.52</v>
      </c>
      <c r="C9557">
        <v>21</v>
      </c>
      <c r="D9557" t="s">
        <v>49</v>
      </c>
      <c r="E9557">
        <v>0</v>
      </c>
      <c r="F9557">
        <v>0</v>
      </c>
      <c r="G9557">
        <v>86</v>
      </c>
      <c r="H9557">
        <v>2</v>
      </c>
      <c r="I9557">
        <v>54</v>
      </c>
      <c r="J9557">
        <v>0</v>
      </c>
      <c r="K9557">
        <f>_xlfn.XLOOKUP(FraudData[[#This Row],[amount]],AmountRules[Amount Min],AmountRules[Risk Points],,-1)</f>
        <v>0</v>
      </c>
      <c r="L9557">
        <f>_xlfn.XLOOKUP(FraudData[[#This Row],[transaction_hour]],TimeRules[Hour Min],TimeRules[Risk Points],,-1)</f>
        <v>0</v>
      </c>
      <c r="M9557">
        <f>_xlfn.XLOOKUP(FraudData[[#This Row],[foreign_transaction]],ForeignRules[Foreign Transaction],ForeignRules[Risk Points],0)</f>
        <v>0</v>
      </c>
      <c r="N9557">
        <f>_xlfn.XLOOKUP(FraudData[[#This Row],[location_mismatch]],Table10[Location Mismatch],Table10[Risk Points],0)</f>
        <v>0</v>
      </c>
      <c r="O9557">
        <f>_xlfn.XLOOKUP(FraudData[[#This Row],[device_trust_score]],DeviceRules[Device Min],DeviceRules[Risk Points],,-1)</f>
        <v>0</v>
      </c>
      <c r="P9557">
        <f>_xlfn.XLOOKUP(FraudData[[#This Row],[velocity_last_24h]],VelocityRules[Velocity Min],VelocityRules[Risk Points],,-1)</f>
        <v>0</v>
      </c>
      <c r="Q9557">
        <f>_xlfn.XLOOKUP(FraudData[[#This Row],[merchant_category]],MerchantRules[Merchant Category],MerchantRules[Risk Points],0)</f>
        <v>1</v>
      </c>
      <c r="R9557">
        <f>SUM(FraudData[[#This Row],[Amount Risk]:[Merchant Risk]])</f>
        <v>1</v>
      </c>
      <c r="S9557" t="str" cm="1">
        <f t="array" ref="S9557">_xlfn.IFS(FraudData[[#This Row],[Fraud Risk Score]]&gt;=8,"High Risk",FraudData[[#This Row],[Fraud Risk Score]]&gt;=6,"Medium Risk",TRUE,"Low Risk")</f>
        <v>Low Risk</v>
      </c>
    </row>
    <row r="9558" spans="1:19">
      <c r="A9558">
        <v>9557</v>
      </c>
      <c r="B9558">
        <v>20.350000000000001</v>
      </c>
      <c r="C9558">
        <v>15</v>
      </c>
      <c r="D9558" t="s">
        <v>47</v>
      </c>
      <c r="E9558">
        <v>0</v>
      </c>
      <c r="F9558">
        <v>0</v>
      </c>
      <c r="G9558">
        <v>58</v>
      </c>
      <c r="H9558">
        <v>1</v>
      </c>
      <c r="I9558">
        <v>25</v>
      </c>
      <c r="J9558">
        <v>0</v>
      </c>
      <c r="K9558">
        <f>_xlfn.XLOOKUP(FraudData[[#This Row],[amount]],AmountRules[Amount Min],AmountRules[Risk Points],,-1)</f>
        <v>0</v>
      </c>
      <c r="L9558">
        <f>_xlfn.XLOOKUP(FraudData[[#This Row],[transaction_hour]],TimeRules[Hour Min],TimeRules[Risk Points],,-1)</f>
        <v>0</v>
      </c>
      <c r="M9558">
        <f>_xlfn.XLOOKUP(FraudData[[#This Row],[foreign_transaction]],ForeignRules[Foreign Transaction],ForeignRules[Risk Points],0)</f>
        <v>0</v>
      </c>
      <c r="N9558">
        <f>_xlfn.XLOOKUP(FraudData[[#This Row],[location_mismatch]],Table10[Location Mismatch],Table10[Risk Points],0)</f>
        <v>0</v>
      </c>
      <c r="O9558">
        <f>_xlfn.XLOOKUP(FraudData[[#This Row],[device_trust_score]],DeviceRules[Device Min],DeviceRules[Risk Points],,-1)</f>
        <v>1</v>
      </c>
      <c r="P9558">
        <f>_xlfn.XLOOKUP(FraudData[[#This Row],[velocity_last_24h]],VelocityRules[Velocity Min],VelocityRules[Risk Points],,-1)</f>
        <v>0</v>
      </c>
      <c r="Q9558">
        <f>_xlfn.XLOOKUP(FraudData[[#This Row],[merchant_category]],MerchantRules[Merchant Category],MerchantRules[Risk Points],0)</f>
        <v>0</v>
      </c>
      <c r="R9558">
        <f>SUM(FraudData[[#This Row],[Amount Risk]:[Merchant Risk]])</f>
        <v>1</v>
      </c>
      <c r="S9558" t="str" cm="1">
        <f t="array" ref="S9558">_xlfn.IFS(FraudData[[#This Row],[Fraud Risk Score]]&gt;=8,"High Risk",FraudData[[#This Row],[Fraud Risk Score]]&gt;=6,"Medium Risk",TRUE,"Low Risk")</f>
        <v>Low Risk</v>
      </c>
    </row>
    <row r="9559" spans="1:19">
      <c r="A9559">
        <v>9558</v>
      </c>
      <c r="B9559">
        <v>126.49</v>
      </c>
      <c r="C9559">
        <v>6</v>
      </c>
      <c r="D9559" t="s">
        <v>47</v>
      </c>
      <c r="E9559">
        <v>0</v>
      </c>
      <c r="F9559">
        <v>0</v>
      </c>
      <c r="G9559">
        <v>75</v>
      </c>
      <c r="H9559">
        <v>1</v>
      </c>
      <c r="I9559">
        <v>19</v>
      </c>
      <c r="J9559">
        <v>0</v>
      </c>
      <c r="K9559">
        <f>_xlfn.XLOOKUP(FraudData[[#This Row],[amount]],AmountRules[Amount Min],AmountRules[Risk Points],,-1)</f>
        <v>0</v>
      </c>
      <c r="L9559">
        <f>_xlfn.XLOOKUP(FraudData[[#This Row],[transaction_hour]],TimeRules[Hour Min],TimeRules[Risk Points],,-1)</f>
        <v>0</v>
      </c>
      <c r="M9559">
        <f>_xlfn.XLOOKUP(FraudData[[#This Row],[foreign_transaction]],ForeignRules[Foreign Transaction],ForeignRules[Risk Points],0)</f>
        <v>0</v>
      </c>
      <c r="N9559">
        <f>_xlfn.XLOOKUP(FraudData[[#This Row],[location_mismatch]],Table10[Location Mismatch],Table10[Risk Points],0)</f>
        <v>0</v>
      </c>
      <c r="O9559">
        <f>_xlfn.XLOOKUP(FraudData[[#This Row],[device_trust_score]],DeviceRules[Device Min],DeviceRules[Risk Points],,-1)</f>
        <v>0</v>
      </c>
      <c r="P9559">
        <f>_xlfn.XLOOKUP(FraudData[[#This Row],[velocity_last_24h]],VelocityRules[Velocity Min],VelocityRules[Risk Points],,-1)</f>
        <v>0</v>
      </c>
      <c r="Q9559">
        <f>_xlfn.XLOOKUP(FraudData[[#This Row],[merchant_category]],MerchantRules[Merchant Category],MerchantRules[Risk Points],0)</f>
        <v>0</v>
      </c>
      <c r="R9559">
        <f>SUM(FraudData[[#This Row],[Amount Risk]:[Merchant Risk]])</f>
        <v>0</v>
      </c>
      <c r="S9559" t="str" cm="1">
        <f t="array" ref="S9559">_xlfn.IFS(FraudData[[#This Row],[Fraud Risk Score]]&gt;=8,"High Risk",FraudData[[#This Row],[Fraud Risk Score]]&gt;=6,"Medium Risk",TRUE,"Low Risk")</f>
        <v>Low Risk</v>
      </c>
    </row>
    <row r="9560" spans="1:19">
      <c r="A9560">
        <v>9559</v>
      </c>
      <c r="B9560">
        <v>214.98</v>
      </c>
      <c r="C9560">
        <v>22</v>
      </c>
      <c r="D9560" t="s">
        <v>48</v>
      </c>
      <c r="E9560">
        <v>0</v>
      </c>
      <c r="F9560">
        <v>0</v>
      </c>
      <c r="G9560">
        <v>68</v>
      </c>
      <c r="H9560">
        <v>0</v>
      </c>
      <c r="I9560">
        <v>23</v>
      </c>
      <c r="J9560">
        <v>0</v>
      </c>
      <c r="K9560">
        <f>_xlfn.XLOOKUP(FraudData[[#This Row],[amount]],AmountRules[Amount Min],AmountRules[Risk Points],,-1)</f>
        <v>0</v>
      </c>
      <c r="L9560">
        <f>_xlfn.XLOOKUP(FraudData[[#This Row],[transaction_hour]],TimeRules[Hour Min],TimeRules[Risk Points],,-1)</f>
        <v>0</v>
      </c>
      <c r="M9560">
        <f>_xlfn.XLOOKUP(FraudData[[#This Row],[foreign_transaction]],ForeignRules[Foreign Transaction],ForeignRules[Risk Points],0)</f>
        <v>0</v>
      </c>
      <c r="N9560">
        <f>_xlfn.XLOOKUP(FraudData[[#This Row],[location_mismatch]],Table10[Location Mismatch],Table10[Risk Points],0)</f>
        <v>0</v>
      </c>
      <c r="O9560">
        <f>_xlfn.XLOOKUP(FraudData[[#This Row],[device_trust_score]],DeviceRules[Device Min],DeviceRules[Risk Points],,-1)</f>
        <v>1</v>
      </c>
      <c r="P9560">
        <f>_xlfn.XLOOKUP(FraudData[[#This Row],[velocity_last_24h]],VelocityRules[Velocity Min],VelocityRules[Risk Points],,-1)</f>
        <v>0</v>
      </c>
      <c r="Q9560">
        <f>_xlfn.XLOOKUP(FraudData[[#This Row],[merchant_category]],MerchantRules[Merchant Category],MerchantRules[Risk Points],0)</f>
        <v>0</v>
      </c>
      <c r="R9560">
        <f>SUM(FraudData[[#This Row],[Amount Risk]:[Merchant Risk]])</f>
        <v>1</v>
      </c>
      <c r="S9560" t="str" cm="1">
        <f t="array" ref="S9560">_xlfn.IFS(FraudData[[#This Row],[Fraud Risk Score]]&gt;=8,"High Risk",FraudData[[#This Row],[Fraud Risk Score]]&gt;=6,"Medium Risk",TRUE,"Low Risk")</f>
        <v>Low Risk</v>
      </c>
    </row>
    <row r="9561" spans="1:19">
      <c r="A9561">
        <v>9560</v>
      </c>
      <c r="B9561">
        <v>159.1</v>
      </c>
      <c r="C9561">
        <v>4</v>
      </c>
      <c r="D9561" t="s">
        <v>47</v>
      </c>
      <c r="E9561">
        <v>0</v>
      </c>
      <c r="F9561">
        <v>1</v>
      </c>
      <c r="G9561">
        <v>94</v>
      </c>
      <c r="H9561">
        <v>3</v>
      </c>
      <c r="I9561">
        <v>49</v>
      </c>
      <c r="J9561">
        <v>0</v>
      </c>
      <c r="K9561">
        <f>_xlfn.XLOOKUP(FraudData[[#This Row],[amount]],AmountRules[Amount Min],AmountRules[Risk Points],,-1)</f>
        <v>0</v>
      </c>
      <c r="L9561">
        <f>_xlfn.XLOOKUP(FraudData[[#This Row],[transaction_hour]],TimeRules[Hour Min],TimeRules[Risk Points],,-1)</f>
        <v>0</v>
      </c>
      <c r="M9561">
        <f>_xlfn.XLOOKUP(FraudData[[#This Row],[foreign_transaction]],ForeignRules[Foreign Transaction],ForeignRules[Risk Points],0)</f>
        <v>0</v>
      </c>
      <c r="N9561">
        <f>_xlfn.XLOOKUP(FraudData[[#This Row],[location_mismatch]],Table10[Location Mismatch],Table10[Risk Points],0)</f>
        <v>3</v>
      </c>
      <c r="O9561">
        <f>_xlfn.XLOOKUP(FraudData[[#This Row],[device_trust_score]],DeviceRules[Device Min],DeviceRules[Risk Points],,-1)</f>
        <v>0</v>
      </c>
      <c r="P9561">
        <f>_xlfn.XLOOKUP(FraudData[[#This Row],[velocity_last_24h]],VelocityRules[Velocity Min],VelocityRules[Risk Points],,-1)</f>
        <v>0</v>
      </c>
      <c r="Q9561">
        <f>_xlfn.XLOOKUP(FraudData[[#This Row],[merchant_category]],MerchantRules[Merchant Category],MerchantRules[Risk Points],0)</f>
        <v>0</v>
      </c>
      <c r="R9561">
        <f>SUM(FraudData[[#This Row],[Amount Risk]:[Merchant Risk]])</f>
        <v>3</v>
      </c>
      <c r="S9561" t="str" cm="1">
        <f t="array" ref="S9561">_xlfn.IFS(FraudData[[#This Row],[Fraud Risk Score]]&gt;=8,"High Risk",FraudData[[#This Row],[Fraud Risk Score]]&gt;=6,"Medium Risk",TRUE,"Low Risk")</f>
        <v>Low Risk</v>
      </c>
    </row>
    <row r="9562" spans="1:19">
      <c r="A9562">
        <v>9561</v>
      </c>
      <c r="B9562">
        <v>321.92</v>
      </c>
      <c r="C9562">
        <v>22</v>
      </c>
      <c r="D9562" t="s">
        <v>50</v>
      </c>
      <c r="E9562">
        <v>1</v>
      </c>
      <c r="F9562">
        <v>0</v>
      </c>
      <c r="G9562">
        <v>79</v>
      </c>
      <c r="H9562">
        <v>2</v>
      </c>
      <c r="I9562">
        <v>53</v>
      </c>
      <c r="J9562">
        <v>0</v>
      </c>
      <c r="K9562">
        <f>_xlfn.XLOOKUP(FraudData[[#This Row],[amount]],AmountRules[Amount Min],AmountRules[Risk Points],,-1)</f>
        <v>0</v>
      </c>
      <c r="L9562">
        <f>_xlfn.XLOOKUP(FraudData[[#This Row],[transaction_hour]],TimeRules[Hour Min],TimeRules[Risk Points],,-1)</f>
        <v>0</v>
      </c>
      <c r="M9562">
        <f>_xlfn.XLOOKUP(FraudData[[#This Row],[foreign_transaction]],ForeignRules[Foreign Transaction],ForeignRules[Risk Points],0)</f>
        <v>3</v>
      </c>
      <c r="N9562">
        <f>_xlfn.XLOOKUP(FraudData[[#This Row],[location_mismatch]],Table10[Location Mismatch],Table10[Risk Points],0)</f>
        <v>0</v>
      </c>
      <c r="O9562">
        <f>_xlfn.XLOOKUP(FraudData[[#This Row],[device_trust_score]],DeviceRules[Device Min],DeviceRules[Risk Points],,-1)</f>
        <v>0</v>
      </c>
      <c r="P9562">
        <f>_xlfn.XLOOKUP(FraudData[[#This Row],[velocity_last_24h]],VelocityRules[Velocity Min],VelocityRules[Risk Points],,-1)</f>
        <v>0</v>
      </c>
      <c r="Q9562">
        <f>_xlfn.XLOOKUP(FraudData[[#This Row],[merchant_category]],MerchantRules[Merchant Category],MerchantRules[Risk Points],0)</f>
        <v>0</v>
      </c>
      <c r="R9562">
        <f>SUM(FraudData[[#This Row],[Amount Risk]:[Merchant Risk]])</f>
        <v>3</v>
      </c>
      <c r="S9562" t="str" cm="1">
        <f t="array" ref="S9562">_xlfn.IFS(FraudData[[#This Row],[Fraud Risk Score]]&gt;=8,"High Risk",FraudData[[#This Row],[Fraud Risk Score]]&gt;=6,"Medium Risk",TRUE,"Low Risk")</f>
        <v>Low Risk</v>
      </c>
    </row>
    <row r="9563" spans="1:19">
      <c r="A9563">
        <v>9562</v>
      </c>
      <c r="B9563">
        <v>13.5</v>
      </c>
      <c r="C9563">
        <v>6</v>
      </c>
      <c r="D9563" t="s">
        <v>49</v>
      </c>
      <c r="E9563">
        <v>0</v>
      </c>
      <c r="F9563">
        <v>0</v>
      </c>
      <c r="G9563">
        <v>90</v>
      </c>
      <c r="H9563">
        <v>7</v>
      </c>
      <c r="I9563">
        <v>36</v>
      </c>
      <c r="J9563">
        <v>0</v>
      </c>
      <c r="K9563">
        <f>_xlfn.XLOOKUP(FraudData[[#This Row],[amount]],AmountRules[Amount Min],AmountRules[Risk Points],,-1)</f>
        <v>0</v>
      </c>
      <c r="L9563">
        <f>_xlfn.XLOOKUP(FraudData[[#This Row],[transaction_hour]],TimeRules[Hour Min],TimeRules[Risk Points],,-1)</f>
        <v>0</v>
      </c>
      <c r="M9563">
        <f>_xlfn.XLOOKUP(FraudData[[#This Row],[foreign_transaction]],ForeignRules[Foreign Transaction],ForeignRules[Risk Points],0)</f>
        <v>0</v>
      </c>
      <c r="N9563">
        <f>_xlfn.XLOOKUP(FraudData[[#This Row],[location_mismatch]],Table10[Location Mismatch],Table10[Risk Points],0)</f>
        <v>0</v>
      </c>
      <c r="O9563">
        <f>_xlfn.XLOOKUP(FraudData[[#This Row],[device_trust_score]],DeviceRules[Device Min],DeviceRules[Risk Points],,-1)</f>
        <v>0</v>
      </c>
      <c r="P9563">
        <f>_xlfn.XLOOKUP(FraudData[[#This Row],[velocity_last_24h]],VelocityRules[Velocity Min],VelocityRules[Risk Points],,-1)</f>
        <v>2</v>
      </c>
      <c r="Q9563">
        <f>_xlfn.XLOOKUP(FraudData[[#This Row],[merchant_category]],MerchantRules[Merchant Category],MerchantRules[Risk Points],0)</f>
        <v>1</v>
      </c>
      <c r="R9563">
        <f>SUM(FraudData[[#This Row],[Amount Risk]:[Merchant Risk]])</f>
        <v>3</v>
      </c>
      <c r="S9563" t="str" cm="1">
        <f t="array" ref="S9563">_xlfn.IFS(FraudData[[#This Row],[Fraud Risk Score]]&gt;=8,"High Risk",FraudData[[#This Row],[Fraud Risk Score]]&gt;=6,"Medium Risk",TRUE,"Low Risk")</f>
        <v>Low Risk</v>
      </c>
    </row>
    <row r="9564" spans="1:19">
      <c r="A9564">
        <v>9563</v>
      </c>
      <c r="B9564">
        <v>211.22</v>
      </c>
      <c r="C9564">
        <v>18</v>
      </c>
      <c r="D9564" t="s">
        <v>47</v>
      </c>
      <c r="E9564">
        <v>0</v>
      </c>
      <c r="F9564">
        <v>0</v>
      </c>
      <c r="G9564">
        <v>82</v>
      </c>
      <c r="H9564">
        <v>1</v>
      </c>
      <c r="I9564">
        <v>60</v>
      </c>
      <c r="J9564">
        <v>0</v>
      </c>
      <c r="K9564">
        <f>_xlfn.XLOOKUP(FraudData[[#This Row],[amount]],AmountRules[Amount Min],AmountRules[Risk Points],,-1)</f>
        <v>0</v>
      </c>
      <c r="L9564">
        <f>_xlfn.XLOOKUP(FraudData[[#This Row],[transaction_hour]],TimeRules[Hour Min],TimeRules[Risk Points],,-1)</f>
        <v>0</v>
      </c>
      <c r="M9564">
        <f>_xlfn.XLOOKUP(FraudData[[#This Row],[foreign_transaction]],ForeignRules[Foreign Transaction],ForeignRules[Risk Points],0)</f>
        <v>0</v>
      </c>
      <c r="N9564">
        <f>_xlfn.XLOOKUP(FraudData[[#This Row],[location_mismatch]],Table10[Location Mismatch],Table10[Risk Points],0)</f>
        <v>0</v>
      </c>
      <c r="O9564">
        <f>_xlfn.XLOOKUP(FraudData[[#This Row],[device_trust_score]],DeviceRules[Device Min],DeviceRules[Risk Points],,-1)</f>
        <v>0</v>
      </c>
      <c r="P9564">
        <f>_xlfn.XLOOKUP(FraudData[[#This Row],[velocity_last_24h]],VelocityRules[Velocity Min],VelocityRules[Risk Points],,-1)</f>
        <v>0</v>
      </c>
      <c r="Q9564">
        <f>_xlfn.XLOOKUP(FraudData[[#This Row],[merchant_category]],MerchantRules[Merchant Category],MerchantRules[Risk Points],0)</f>
        <v>0</v>
      </c>
      <c r="R9564">
        <f>SUM(FraudData[[#This Row],[Amount Risk]:[Merchant Risk]])</f>
        <v>0</v>
      </c>
      <c r="S9564" t="str" cm="1">
        <f t="array" ref="S9564">_xlfn.IFS(FraudData[[#This Row],[Fraud Risk Score]]&gt;=8,"High Risk",FraudData[[#This Row],[Fraud Risk Score]]&gt;=6,"Medium Risk",TRUE,"Low Risk")</f>
        <v>Low Risk</v>
      </c>
    </row>
    <row r="9565" spans="1:19">
      <c r="A9565">
        <v>9564</v>
      </c>
      <c r="B9565">
        <v>137.44999999999999</v>
      </c>
      <c r="C9565">
        <v>16</v>
      </c>
      <c r="D9565" t="s">
        <v>50</v>
      </c>
      <c r="E9565">
        <v>0</v>
      </c>
      <c r="F9565">
        <v>1</v>
      </c>
      <c r="G9565">
        <v>67</v>
      </c>
      <c r="H9565">
        <v>2</v>
      </c>
      <c r="I9565">
        <v>58</v>
      </c>
      <c r="J9565">
        <v>0</v>
      </c>
      <c r="K9565">
        <f>_xlfn.XLOOKUP(FraudData[[#This Row],[amount]],AmountRules[Amount Min],AmountRules[Risk Points],,-1)</f>
        <v>0</v>
      </c>
      <c r="L9565">
        <f>_xlfn.XLOOKUP(FraudData[[#This Row],[transaction_hour]],TimeRules[Hour Min],TimeRules[Risk Points],,-1)</f>
        <v>0</v>
      </c>
      <c r="M9565">
        <f>_xlfn.XLOOKUP(FraudData[[#This Row],[foreign_transaction]],ForeignRules[Foreign Transaction],ForeignRules[Risk Points],0)</f>
        <v>0</v>
      </c>
      <c r="N9565">
        <f>_xlfn.XLOOKUP(FraudData[[#This Row],[location_mismatch]],Table10[Location Mismatch],Table10[Risk Points],0)</f>
        <v>3</v>
      </c>
      <c r="O9565">
        <f>_xlfn.XLOOKUP(FraudData[[#This Row],[device_trust_score]],DeviceRules[Device Min],DeviceRules[Risk Points],,-1)</f>
        <v>1</v>
      </c>
      <c r="P9565">
        <f>_xlfn.XLOOKUP(FraudData[[#This Row],[velocity_last_24h]],VelocityRules[Velocity Min],VelocityRules[Risk Points],,-1)</f>
        <v>0</v>
      </c>
      <c r="Q9565">
        <f>_xlfn.XLOOKUP(FraudData[[#This Row],[merchant_category]],MerchantRules[Merchant Category],MerchantRules[Risk Points],0)</f>
        <v>0</v>
      </c>
      <c r="R9565">
        <f>SUM(FraudData[[#This Row],[Amount Risk]:[Merchant Risk]])</f>
        <v>4</v>
      </c>
      <c r="S9565" t="str" cm="1">
        <f t="array" ref="S9565">_xlfn.IFS(FraudData[[#This Row],[Fraud Risk Score]]&gt;=8,"High Risk",FraudData[[#This Row],[Fraud Risk Score]]&gt;=6,"Medium Risk",TRUE,"Low Risk")</f>
        <v>Low Risk</v>
      </c>
    </row>
    <row r="9566" spans="1:19">
      <c r="A9566">
        <v>9565</v>
      </c>
      <c r="B9566">
        <v>85.8</v>
      </c>
      <c r="C9566">
        <v>15</v>
      </c>
      <c r="D9566" t="s">
        <v>47</v>
      </c>
      <c r="E9566">
        <v>0</v>
      </c>
      <c r="F9566">
        <v>0</v>
      </c>
      <c r="G9566">
        <v>85</v>
      </c>
      <c r="H9566">
        <v>1</v>
      </c>
      <c r="I9566">
        <v>54</v>
      </c>
      <c r="J9566">
        <v>0</v>
      </c>
      <c r="K9566">
        <f>_xlfn.XLOOKUP(FraudData[[#This Row],[amount]],AmountRules[Amount Min],AmountRules[Risk Points],,-1)</f>
        <v>0</v>
      </c>
      <c r="L9566">
        <f>_xlfn.XLOOKUP(FraudData[[#This Row],[transaction_hour]],TimeRules[Hour Min],TimeRules[Risk Points],,-1)</f>
        <v>0</v>
      </c>
      <c r="M9566">
        <f>_xlfn.XLOOKUP(FraudData[[#This Row],[foreign_transaction]],ForeignRules[Foreign Transaction],ForeignRules[Risk Points],0)</f>
        <v>0</v>
      </c>
      <c r="N9566">
        <f>_xlfn.XLOOKUP(FraudData[[#This Row],[location_mismatch]],Table10[Location Mismatch],Table10[Risk Points],0)</f>
        <v>0</v>
      </c>
      <c r="O9566">
        <f>_xlfn.XLOOKUP(FraudData[[#This Row],[device_trust_score]],DeviceRules[Device Min],DeviceRules[Risk Points],,-1)</f>
        <v>0</v>
      </c>
      <c r="P9566">
        <f>_xlfn.XLOOKUP(FraudData[[#This Row],[velocity_last_24h]],VelocityRules[Velocity Min],VelocityRules[Risk Points],,-1)</f>
        <v>0</v>
      </c>
      <c r="Q9566">
        <f>_xlfn.XLOOKUP(FraudData[[#This Row],[merchant_category]],MerchantRules[Merchant Category],MerchantRules[Risk Points],0)</f>
        <v>0</v>
      </c>
      <c r="R9566">
        <f>SUM(FraudData[[#This Row],[Amount Risk]:[Merchant Risk]])</f>
        <v>0</v>
      </c>
      <c r="S9566" t="str" cm="1">
        <f t="array" ref="S9566">_xlfn.IFS(FraudData[[#This Row],[Fraud Risk Score]]&gt;=8,"High Risk",FraudData[[#This Row],[Fraud Risk Score]]&gt;=6,"Medium Risk",TRUE,"Low Risk")</f>
        <v>Low Risk</v>
      </c>
    </row>
    <row r="9567" spans="1:19">
      <c r="A9567">
        <v>9566</v>
      </c>
      <c r="B9567">
        <v>74.87</v>
      </c>
      <c r="C9567">
        <v>20</v>
      </c>
      <c r="D9567" t="s">
        <v>50</v>
      </c>
      <c r="E9567">
        <v>0</v>
      </c>
      <c r="F9567">
        <v>0</v>
      </c>
      <c r="G9567">
        <v>62</v>
      </c>
      <c r="H9567">
        <v>4</v>
      </c>
      <c r="I9567">
        <v>35</v>
      </c>
      <c r="J9567">
        <v>0</v>
      </c>
      <c r="K9567">
        <f>_xlfn.XLOOKUP(FraudData[[#This Row],[amount]],AmountRules[Amount Min],AmountRules[Risk Points],,-1)</f>
        <v>0</v>
      </c>
      <c r="L9567">
        <f>_xlfn.XLOOKUP(FraudData[[#This Row],[transaction_hour]],TimeRules[Hour Min],TimeRules[Risk Points],,-1)</f>
        <v>0</v>
      </c>
      <c r="M9567">
        <f>_xlfn.XLOOKUP(FraudData[[#This Row],[foreign_transaction]],ForeignRules[Foreign Transaction],ForeignRules[Risk Points],0)</f>
        <v>0</v>
      </c>
      <c r="N9567">
        <f>_xlfn.XLOOKUP(FraudData[[#This Row],[location_mismatch]],Table10[Location Mismatch],Table10[Risk Points],0)</f>
        <v>0</v>
      </c>
      <c r="O9567">
        <f>_xlfn.XLOOKUP(FraudData[[#This Row],[device_trust_score]],DeviceRules[Device Min],DeviceRules[Risk Points],,-1)</f>
        <v>1</v>
      </c>
      <c r="P9567">
        <f>_xlfn.XLOOKUP(FraudData[[#This Row],[velocity_last_24h]],VelocityRules[Velocity Min],VelocityRules[Risk Points],,-1)</f>
        <v>0</v>
      </c>
      <c r="Q9567">
        <f>_xlfn.XLOOKUP(FraudData[[#This Row],[merchant_category]],MerchantRules[Merchant Category],MerchantRules[Risk Points],0)</f>
        <v>0</v>
      </c>
      <c r="R9567">
        <f>SUM(FraudData[[#This Row],[Amount Risk]:[Merchant Risk]])</f>
        <v>1</v>
      </c>
      <c r="S9567" t="str" cm="1">
        <f t="array" ref="S9567">_xlfn.IFS(FraudData[[#This Row],[Fraud Risk Score]]&gt;=8,"High Risk",FraudData[[#This Row],[Fraud Risk Score]]&gt;=6,"Medium Risk",TRUE,"Low Risk")</f>
        <v>Low Risk</v>
      </c>
    </row>
    <row r="9568" spans="1:19">
      <c r="A9568">
        <v>9567</v>
      </c>
      <c r="B9568">
        <v>174.56</v>
      </c>
      <c r="C9568">
        <v>23</v>
      </c>
      <c r="D9568" t="s">
        <v>46</v>
      </c>
      <c r="E9568">
        <v>0</v>
      </c>
      <c r="F9568">
        <v>0</v>
      </c>
      <c r="G9568">
        <v>52</v>
      </c>
      <c r="H9568">
        <v>1</v>
      </c>
      <c r="I9568">
        <v>52</v>
      </c>
      <c r="J9568">
        <v>0</v>
      </c>
      <c r="K9568">
        <f>_xlfn.XLOOKUP(FraudData[[#This Row],[amount]],AmountRules[Amount Min],AmountRules[Risk Points],,-1)</f>
        <v>0</v>
      </c>
      <c r="L9568">
        <f>_xlfn.XLOOKUP(FraudData[[#This Row],[transaction_hour]],TimeRules[Hour Min],TimeRules[Risk Points],,-1)</f>
        <v>1</v>
      </c>
      <c r="M9568">
        <f>_xlfn.XLOOKUP(FraudData[[#This Row],[foreign_transaction]],ForeignRules[Foreign Transaction],ForeignRules[Risk Points],0)</f>
        <v>0</v>
      </c>
      <c r="N9568">
        <f>_xlfn.XLOOKUP(FraudData[[#This Row],[location_mismatch]],Table10[Location Mismatch],Table10[Risk Points],0)</f>
        <v>0</v>
      </c>
      <c r="O9568">
        <f>_xlfn.XLOOKUP(FraudData[[#This Row],[device_trust_score]],DeviceRules[Device Min],DeviceRules[Risk Points],,-1)</f>
        <v>1</v>
      </c>
      <c r="P9568">
        <f>_xlfn.XLOOKUP(FraudData[[#This Row],[velocity_last_24h]],VelocityRules[Velocity Min],VelocityRules[Risk Points],,-1)</f>
        <v>0</v>
      </c>
      <c r="Q9568">
        <f>_xlfn.XLOOKUP(FraudData[[#This Row],[merchant_category]],MerchantRules[Merchant Category],MerchantRules[Risk Points],0)</f>
        <v>0</v>
      </c>
      <c r="R9568">
        <f>SUM(FraudData[[#This Row],[Amount Risk]:[Merchant Risk]])</f>
        <v>2</v>
      </c>
      <c r="S9568" t="str" cm="1">
        <f t="array" ref="S9568">_xlfn.IFS(FraudData[[#This Row],[Fraud Risk Score]]&gt;=8,"High Risk",FraudData[[#This Row],[Fraud Risk Score]]&gt;=6,"Medium Risk",TRUE,"Low Risk")</f>
        <v>Low Risk</v>
      </c>
    </row>
    <row r="9569" spans="1:19">
      <c r="A9569">
        <v>9568</v>
      </c>
      <c r="B9569">
        <v>398.95</v>
      </c>
      <c r="C9569">
        <v>20</v>
      </c>
      <c r="D9569" t="s">
        <v>50</v>
      </c>
      <c r="E9569">
        <v>0</v>
      </c>
      <c r="F9569">
        <v>0</v>
      </c>
      <c r="G9569">
        <v>81</v>
      </c>
      <c r="H9569">
        <v>0</v>
      </c>
      <c r="I9569">
        <v>42</v>
      </c>
      <c r="J9569">
        <v>0</v>
      </c>
      <c r="K9569">
        <f>_xlfn.XLOOKUP(FraudData[[#This Row],[amount]],AmountRules[Amount Min],AmountRules[Risk Points],,-1)</f>
        <v>0</v>
      </c>
      <c r="L9569">
        <f>_xlfn.XLOOKUP(FraudData[[#This Row],[transaction_hour]],TimeRules[Hour Min],TimeRules[Risk Points],,-1)</f>
        <v>0</v>
      </c>
      <c r="M9569">
        <f>_xlfn.XLOOKUP(FraudData[[#This Row],[foreign_transaction]],ForeignRules[Foreign Transaction],ForeignRules[Risk Points],0)</f>
        <v>0</v>
      </c>
      <c r="N9569">
        <f>_xlfn.XLOOKUP(FraudData[[#This Row],[location_mismatch]],Table10[Location Mismatch],Table10[Risk Points],0)</f>
        <v>0</v>
      </c>
      <c r="O9569">
        <f>_xlfn.XLOOKUP(FraudData[[#This Row],[device_trust_score]],DeviceRules[Device Min],DeviceRules[Risk Points],,-1)</f>
        <v>0</v>
      </c>
      <c r="P9569">
        <f>_xlfn.XLOOKUP(FraudData[[#This Row],[velocity_last_24h]],VelocityRules[Velocity Min],VelocityRules[Risk Points],,-1)</f>
        <v>0</v>
      </c>
      <c r="Q9569">
        <f>_xlfn.XLOOKUP(FraudData[[#This Row],[merchant_category]],MerchantRules[Merchant Category],MerchantRules[Risk Points],0)</f>
        <v>0</v>
      </c>
      <c r="R9569">
        <f>SUM(FraudData[[#This Row],[Amount Risk]:[Merchant Risk]])</f>
        <v>0</v>
      </c>
      <c r="S9569" t="str" cm="1">
        <f t="array" ref="S9569">_xlfn.IFS(FraudData[[#This Row],[Fraud Risk Score]]&gt;=8,"High Risk",FraudData[[#This Row],[Fraud Risk Score]]&gt;=6,"Medium Risk",TRUE,"Low Risk")</f>
        <v>Low Risk</v>
      </c>
    </row>
    <row r="9570" spans="1:19">
      <c r="A9570">
        <v>9569</v>
      </c>
      <c r="B9570">
        <v>123.4</v>
      </c>
      <c r="C9570">
        <v>18</v>
      </c>
      <c r="D9570" t="s">
        <v>48</v>
      </c>
      <c r="E9570">
        <v>1</v>
      </c>
      <c r="F9570">
        <v>0</v>
      </c>
      <c r="G9570">
        <v>65</v>
      </c>
      <c r="H9570">
        <v>4</v>
      </c>
      <c r="I9570">
        <v>57</v>
      </c>
      <c r="J9570">
        <v>0</v>
      </c>
      <c r="K9570">
        <f>_xlfn.XLOOKUP(FraudData[[#This Row],[amount]],AmountRules[Amount Min],AmountRules[Risk Points],,-1)</f>
        <v>0</v>
      </c>
      <c r="L9570">
        <f>_xlfn.XLOOKUP(FraudData[[#This Row],[transaction_hour]],TimeRules[Hour Min],TimeRules[Risk Points],,-1)</f>
        <v>0</v>
      </c>
      <c r="M9570">
        <f>_xlfn.XLOOKUP(FraudData[[#This Row],[foreign_transaction]],ForeignRules[Foreign Transaction],ForeignRules[Risk Points],0)</f>
        <v>3</v>
      </c>
      <c r="N9570">
        <f>_xlfn.XLOOKUP(FraudData[[#This Row],[location_mismatch]],Table10[Location Mismatch],Table10[Risk Points],0)</f>
        <v>0</v>
      </c>
      <c r="O9570">
        <f>_xlfn.XLOOKUP(FraudData[[#This Row],[device_trust_score]],DeviceRules[Device Min],DeviceRules[Risk Points],,-1)</f>
        <v>1</v>
      </c>
      <c r="P9570">
        <f>_xlfn.XLOOKUP(FraudData[[#This Row],[velocity_last_24h]],VelocityRules[Velocity Min],VelocityRules[Risk Points],,-1)</f>
        <v>0</v>
      </c>
      <c r="Q9570">
        <f>_xlfn.XLOOKUP(FraudData[[#This Row],[merchant_category]],MerchantRules[Merchant Category],MerchantRules[Risk Points],0)</f>
        <v>0</v>
      </c>
      <c r="R9570">
        <f>SUM(FraudData[[#This Row],[Amount Risk]:[Merchant Risk]])</f>
        <v>4</v>
      </c>
      <c r="S9570" t="str" cm="1">
        <f t="array" ref="S9570">_xlfn.IFS(FraudData[[#This Row],[Fraud Risk Score]]&gt;=8,"High Risk",FraudData[[#This Row],[Fraud Risk Score]]&gt;=6,"Medium Risk",TRUE,"Low Risk")</f>
        <v>Low Risk</v>
      </c>
    </row>
    <row r="9571" spans="1:19">
      <c r="A9571">
        <v>9570</v>
      </c>
      <c r="B9571">
        <v>313.45</v>
      </c>
      <c r="C9571">
        <v>17</v>
      </c>
      <c r="D9571" t="s">
        <v>50</v>
      </c>
      <c r="E9571">
        <v>0</v>
      </c>
      <c r="F9571">
        <v>0</v>
      </c>
      <c r="G9571">
        <v>97</v>
      </c>
      <c r="H9571">
        <v>2</v>
      </c>
      <c r="I9571">
        <v>55</v>
      </c>
      <c r="J9571">
        <v>0</v>
      </c>
      <c r="K9571">
        <f>_xlfn.XLOOKUP(FraudData[[#This Row],[amount]],AmountRules[Amount Min],AmountRules[Risk Points],,-1)</f>
        <v>0</v>
      </c>
      <c r="L9571">
        <f>_xlfn.XLOOKUP(FraudData[[#This Row],[transaction_hour]],TimeRules[Hour Min],TimeRules[Risk Points],,-1)</f>
        <v>0</v>
      </c>
      <c r="M9571">
        <f>_xlfn.XLOOKUP(FraudData[[#This Row],[foreign_transaction]],ForeignRules[Foreign Transaction],ForeignRules[Risk Points],0)</f>
        <v>0</v>
      </c>
      <c r="N9571">
        <f>_xlfn.XLOOKUP(FraudData[[#This Row],[location_mismatch]],Table10[Location Mismatch],Table10[Risk Points],0)</f>
        <v>0</v>
      </c>
      <c r="O9571">
        <f>_xlfn.XLOOKUP(FraudData[[#This Row],[device_trust_score]],DeviceRules[Device Min],DeviceRules[Risk Points],,-1)</f>
        <v>0</v>
      </c>
      <c r="P9571">
        <f>_xlfn.XLOOKUP(FraudData[[#This Row],[velocity_last_24h]],VelocityRules[Velocity Min],VelocityRules[Risk Points],,-1)</f>
        <v>0</v>
      </c>
      <c r="Q9571">
        <f>_xlfn.XLOOKUP(FraudData[[#This Row],[merchant_category]],MerchantRules[Merchant Category],MerchantRules[Risk Points],0)</f>
        <v>0</v>
      </c>
      <c r="R9571">
        <f>SUM(FraudData[[#This Row],[Amount Risk]:[Merchant Risk]])</f>
        <v>0</v>
      </c>
      <c r="S9571" t="str" cm="1">
        <f t="array" ref="S9571">_xlfn.IFS(FraudData[[#This Row],[Fraud Risk Score]]&gt;=8,"High Risk",FraudData[[#This Row],[Fraud Risk Score]]&gt;=6,"Medium Risk",TRUE,"Low Risk")</f>
        <v>Low Risk</v>
      </c>
    </row>
    <row r="9572" spans="1:19">
      <c r="A9572">
        <v>9571</v>
      </c>
      <c r="B9572">
        <v>92.6</v>
      </c>
      <c r="C9572">
        <v>18</v>
      </c>
      <c r="D9572" t="s">
        <v>47</v>
      </c>
      <c r="E9572">
        <v>0</v>
      </c>
      <c r="F9572">
        <v>0</v>
      </c>
      <c r="G9572">
        <v>74</v>
      </c>
      <c r="H9572">
        <v>2</v>
      </c>
      <c r="I9572">
        <v>57</v>
      </c>
      <c r="J9572">
        <v>0</v>
      </c>
      <c r="K9572">
        <f>_xlfn.XLOOKUP(FraudData[[#This Row],[amount]],AmountRules[Amount Min],AmountRules[Risk Points],,-1)</f>
        <v>0</v>
      </c>
      <c r="L9572">
        <f>_xlfn.XLOOKUP(FraudData[[#This Row],[transaction_hour]],TimeRules[Hour Min],TimeRules[Risk Points],,-1)</f>
        <v>0</v>
      </c>
      <c r="M9572">
        <f>_xlfn.XLOOKUP(FraudData[[#This Row],[foreign_transaction]],ForeignRules[Foreign Transaction],ForeignRules[Risk Points],0)</f>
        <v>0</v>
      </c>
      <c r="N9572">
        <f>_xlfn.XLOOKUP(FraudData[[#This Row],[location_mismatch]],Table10[Location Mismatch],Table10[Risk Points],0)</f>
        <v>0</v>
      </c>
      <c r="O9572">
        <f>_xlfn.XLOOKUP(FraudData[[#This Row],[device_trust_score]],DeviceRules[Device Min],DeviceRules[Risk Points],,-1)</f>
        <v>0</v>
      </c>
      <c r="P9572">
        <f>_xlfn.XLOOKUP(FraudData[[#This Row],[velocity_last_24h]],VelocityRules[Velocity Min],VelocityRules[Risk Points],,-1)</f>
        <v>0</v>
      </c>
      <c r="Q9572">
        <f>_xlfn.XLOOKUP(FraudData[[#This Row],[merchant_category]],MerchantRules[Merchant Category],MerchantRules[Risk Points],0)</f>
        <v>0</v>
      </c>
      <c r="R9572">
        <f>SUM(FraudData[[#This Row],[Amount Risk]:[Merchant Risk]])</f>
        <v>0</v>
      </c>
      <c r="S9572" t="str" cm="1">
        <f t="array" ref="S9572">_xlfn.IFS(FraudData[[#This Row],[Fraud Risk Score]]&gt;=8,"High Risk",FraudData[[#This Row],[Fraud Risk Score]]&gt;=6,"Medium Risk",TRUE,"Low Risk")</f>
        <v>Low Risk</v>
      </c>
    </row>
    <row r="9573" spans="1:19">
      <c r="A9573">
        <v>9572</v>
      </c>
      <c r="B9573">
        <v>19.440000000000001</v>
      </c>
      <c r="C9573">
        <v>3</v>
      </c>
      <c r="D9573" t="s">
        <v>46</v>
      </c>
      <c r="E9573">
        <v>1</v>
      </c>
      <c r="F9573">
        <v>0</v>
      </c>
      <c r="G9573">
        <v>85</v>
      </c>
      <c r="H9573">
        <v>3</v>
      </c>
      <c r="I9573">
        <v>34</v>
      </c>
      <c r="J9573">
        <v>0</v>
      </c>
      <c r="K9573">
        <f>_xlfn.XLOOKUP(FraudData[[#This Row],[amount]],AmountRules[Amount Min],AmountRules[Risk Points],,-1)</f>
        <v>0</v>
      </c>
      <c r="L9573">
        <f>_xlfn.XLOOKUP(FraudData[[#This Row],[transaction_hour]],TimeRules[Hour Min],TimeRules[Risk Points],,-1)</f>
        <v>3</v>
      </c>
      <c r="M9573">
        <f>_xlfn.XLOOKUP(FraudData[[#This Row],[foreign_transaction]],ForeignRules[Foreign Transaction],ForeignRules[Risk Points],0)</f>
        <v>3</v>
      </c>
      <c r="N9573">
        <f>_xlfn.XLOOKUP(FraudData[[#This Row],[location_mismatch]],Table10[Location Mismatch],Table10[Risk Points],0)</f>
        <v>0</v>
      </c>
      <c r="O9573">
        <f>_xlfn.XLOOKUP(FraudData[[#This Row],[device_trust_score]],DeviceRules[Device Min],DeviceRules[Risk Points],,-1)</f>
        <v>0</v>
      </c>
      <c r="P9573">
        <f>_xlfn.XLOOKUP(FraudData[[#This Row],[velocity_last_24h]],VelocityRules[Velocity Min],VelocityRules[Risk Points],,-1)</f>
        <v>0</v>
      </c>
      <c r="Q9573">
        <f>_xlfn.XLOOKUP(FraudData[[#This Row],[merchant_category]],MerchantRules[Merchant Category],MerchantRules[Risk Points],0)</f>
        <v>0</v>
      </c>
      <c r="R9573">
        <f>SUM(FraudData[[#This Row],[Amount Risk]:[Merchant Risk]])</f>
        <v>6</v>
      </c>
      <c r="S9573" t="str" cm="1">
        <f t="array" ref="S9573">_xlfn.IFS(FraudData[[#This Row],[Fraud Risk Score]]&gt;=8,"High Risk",FraudData[[#This Row],[Fraud Risk Score]]&gt;=6,"Medium Risk",TRUE,"Low Risk")</f>
        <v>Medium Risk</v>
      </c>
    </row>
    <row r="9574" spans="1:19">
      <c r="A9574">
        <v>9573</v>
      </c>
      <c r="B9574">
        <v>11.43</v>
      </c>
      <c r="C9574">
        <v>0</v>
      </c>
      <c r="D9574" t="s">
        <v>46</v>
      </c>
      <c r="E9574">
        <v>0</v>
      </c>
      <c r="F9574">
        <v>0</v>
      </c>
      <c r="G9574">
        <v>93</v>
      </c>
      <c r="H9574">
        <v>3</v>
      </c>
      <c r="I9574">
        <v>19</v>
      </c>
      <c r="J9574">
        <v>0</v>
      </c>
      <c r="K9574">
        <f>_xlfn.XLOOKUP(FraudData[[#This Row],[amount]],AmountRules[Amount Min],AmountRules[Risk Points],,-1)</f>
        <v>0</v>
      </c>
      <c r="L9574">
        <f>_xlfn.XLOOKUP(FraudData[[#This Row],[transaction_hour]],TimeRules[Hour Min],TimeRules[Risk Points],,-1)</f>
        <v>3</v>
      </c>
      <c r="M9574">
        <f>_xlfn.XLOOKUP(FraudData[[#This Row],[foreign_transaction]],ForeignRules[Foreign Transaction],ForeignRules[Risk Points],0)</f>
        <v>0</v>
      </c>
      <c r="N9574">
        <f>_xlfn.XLOOKUP(FraudData[[#This Row],[location_mismatch]],Table10[Location Mismatch],Table10[Risk Points],0)</f>
        <v>0</v>
      </c>
      <c r="O9574">
        <f>_xlfn.XLOOKUP(FraudData[[#This Row],[device_trust_score]],DeviceRules[Device Min],DeviceRules[Risk Points],,-1)</f>
        <v>0</v>
      </c>
      <c r="P9574">
        <f>_xlfn.XLOOKUP(FraudData[[#This Row],[velocity_last_24h]],VelocityRules[Velocity Min],VelocityRules[Risk Points],,-1)</f>
        <v>0</v>
      </c>
      <c r="Q9574">
        <f>_xlfn.XLOOKUP(FraudData[[#This Row],[merchant_category]],MerchantRules[Merchant Category],MerchantRules[Risk Points],0)</f>
        <v>0</v>
      </c>
      <c r="R9574">
        <f>SUM(FraudData[[#This Row],[Amount Risk]:[Merchant Risk]])</f>
        <v>3</v>
      </c>
      <c r="S9574" t="str" cm="1">
        <f t="array" ref="S9574">_xlfn.IFS(FraudData[[#This Row],[Fraud Risk Score]]&gt;=8,"High Risk",FraudData[[#This Row],[Fraud Risk Score]]&gt;=6,"Medium Risk",TRUE,"Low Risk")</f>
        <v>Low Risk</v>
      </c>
    </row>
    <row r="9575" spans="1:19">
      <c r="A9575">
        <v>9574</v>
      </c>
      <c r="B9575">
        <v>9.49</v>
      </c>
      <c r="C9575">
        <v>3</v>
      </c>
      <c r="D9575" t="s">
        <v>50</v>
      </c>
      <c r="E9575">
        <v>0</v>
      </c>
      <c r="F9575">
        <v>0</v>
      </c>
      <c r="G9575">
        <v>87</v>
      </c>
      <c r="H9575">
        <v>2</v>
      </c>
      <c r="I9575">
        <v>39</v>
      </c>
      <c r="J9575">
        <v>0</v>
      </c>
      <c r="K9575">
        <f>_xlfn.XLOOKUP(FraudData[[#This Row],[amount]],AmountRules[Amount Min],AmountRules[Risk Points],,-1)</f>
        <v>0</v>
      </c>
      <c r="L9575">
        <f>_xlfn.XLOOKUP(FraudData[[#This Row],[transaction_hour]],TimeRules[Hour Min],TimeRules[Risk Points],,-1)</f>
        <v>3</v>
      </c>
      <c r="M9575">
        <f>_xlfn.XLOOKUP(FraudData[[#This Row],[foreign_transaction]],ForeignRules[Foreign Transaction],ForeignRules[Risk Points],0)</f>
        <v>0</v>
      </c>
      <c r="N9575">
        <f>_xlfn.XLOOKUP(FraudData[[#This Row],[location_mismatch]],Table10[Location Mismatch],Table10[Risk Points],0)</f>
        <v>0</v>
      </c>
      <c r="O9575">
        <f>_xlfn.XLOOKUP(FraudData[[#This Row],[device_trust_score]],DeviceRules[Device Min],DeviceRules[Risk Points],,-1)</f>
        <v>0</v>
      </c>
      <c r="P9575">
        <f>_xlfn.XLOOKUP(FraudData[[#This Row],[velocity_last_24h]],VelocityRules[Velocity Min],VelocityRules[Risk Points],,-1)</f>
        <v>0</v>
      </c>
      <c r="Q9575">
        <f>_xlfn.XLOOKUP(FraudData[[#This Row],[merchant_category]],MerchantRules[Merchant Category],MerchantRules[Risk Points],0)</f>
        <v>0</v>
      </c>
      <c r="R9575">
        <f>SUM(FraudData[[#This Row],[Amount Risk]:[Merchant Risk]])</f>
        <v>3</v>
      </c>
      <c r="S9575" t="str" cm="1">
        <f t="array" ref="S9575">_xlfn.IFS(FraudData[[#This Row],[Fraud Risk Score]]&gt;=8,"High Risk",FraudData[[#This Row],[Fraud Risk Score]]&gt;=6,"Medium Risk",TRUE,"Low Risk")</f>
        <v>Low Risk</v>
      </c>
    </row>
    <row r="9576" spans="1:19">
      <c r="A9576">
        <v>9575</v>
      </c>
      <c r="B9576">
        <v>86.09</v>
      </c>
      <c r="C9576">
        <v>3</v>
      </c>
      <c r="D9576" t="s">
        <v>47</v>
      </c>
      <c r="E9576">
        <v>0</v>
      </c>
      <c r="F9576">
        <v>0</v>
      </c>
      <c r="G9576">
        <v>50</v>
      </c>
      <c r="H9576">
        <v>1</v>
      </c>
      <c r="I9576">
        <v>54</v>
      </c>
      <c r="J9576">
        <v>0</v>
      </c>
      <c r="K9576">
        <f>_xlfn.XLOOKUP(FraudData[[#This Row],[amount]],AmountRules[Amount Min],AmountRules[Risk Points],,-1)</f>
        <v>0</v>
      </c>
      <c r="L9576">
        <f>_xlfn.XLOOKUP(FraudData[[#This Row],[transaction_hour]],TimeRules[Hour Min],TimeRules[Risk Points],,-1)</f>
        <v>3</v>
      </c>
      <c r="M9576">
        <f>_xlfn.XLOOKUP(FraudData[[#This Row],[foreign_transaction]],ForeignRules[Foreign Transaction],ForeignRules[Risk Points],0)</f>
        <v>0</v>
      </c>
      <c r="N9576">
        <f>_xlfn.XLOOKUP(FraudData[[#This Row],[location_mismatch]],Table10[Location Mismatch],Table10[Risk Points],0)</f>
        <v>0</v>
      </c>
      <c r="O9576">
        <f>_xlfn.XLOOKUP(FraudData[[#This Row],[device_trust_score]],DeviceRules[Device Min],DeviceRules[Risk Points],,-1)</f>
        <v>1</v>
      </c>
      <c r="P9576">
        <f>_xlfn.XLOOKUP(FraudData[[#This Row],[velocity_last_24h]],VelocityRules[Velocity Min],VelocityRules[Risk Points],,-1)</f>
        <v>0</v>
      </c>
      <c r="Q9576">
        <f>_xlfn.XLOOKUP(FraudData[[#This Row],[merchant_category]],MerchantRules[Merchant Category],MerchantRules[Risk Points],0)</f>
        <v>0</v>
      </c>
      <c r="R9576">
        <f>SUM(FraudData[[#This Row],[Amount Risk]:[Merchant Risk]])</f>
        <v>4</v>
      </c>
      <c r="S9576" t="str" cm="1">
        <f t="array" ref="S9576">_xlfn.IFS(FraudData[[#This Row],[Fraud Risk Score]]&gt;=8,"High Risk",FraudData[[#This Row],[Fraud Risk Score]]&gt;=6,"Medium Risk",TRUE,"Low Risk")</f>
        <v>Low Risk</v>
      </c>
    </row>
    <row r="9577" spans="1:19">
      <c r="A9577">
        <v>9576</v>
      </c>
      <c r="B9577">
        <v>74.040000000000006</v>
      </c>
      <c r="C9577">
        <v>8</v>
      </c>
      <c r="D9577" t="s">
        <v>46</v>
      </c>
      <c r="E9577">
        <v>0</v>
      </c>
      <c r="F9577">
        <v>1</v>
      </c>
      <c r="G9577">
        <v>50</v>
      </c>
      <c r="H9577">
        <v>3</v>
      </c>
      <c r="I9577">
        <v>63</v>
      </c>
      <c r="J9577">
        <v>0</v>
      </c>
      <c r="K9577">
        <f>_xlfn.XLOOKUP(FraudData[[#This Row],[amount]],AmountRules[Amount Min],AmountRules[Risk Points],,-1)</f>
        <v>0</v>
      </c>
      <c r="L9577">
        <f>_xlfn.XLOOKUP(FraudData[[#This Row],[transaction_hour]],TimeRules[Hour Min],TimeRules[Risk Points],,-1)</f>
        <v>0</v>
      </c>
      <c r="M9577">
        <f>_xlfn.XLOOKUP(FraudData[[#This Row],[foreign_transaction]],ForeignRules[Foreign Transaction],ForeignRules[Risk Points],0)</f>
        <v>0</v>
      </c>
      <c r="N9577">
        <f>_xlfn.XLOOKUP(FraudData[[#This Row],[location_mismatch]],Table10[Location Mismatch],Table10[Risk Points],0)</f>
        <v>3</v>
      </c>
      <c r="O9577">
        <f>_xlfn.XLOOKUP(FraudData[[#This Row],[device_trust_score]],DeviceRules[Device Min],DeviceRules[Risk Points],,-1)</f>
        <v>1</v>
      </c>
      <c r="P9577">
        <f>_xlfn.XLOOKUP(FraudData[[#This Row],[velocity_last_24h]],VelocityRules[Velocity Min],VelocityRules[Risk Points],,-1)</f>
        <v>0</v>
      </c>
      <c r="Q9577">
        <f>_xlfn.XLOOKUP(FraudData[[#This Row],[merchant_category]],MerchantRules[Merchant Category],MerchantRules[Risk Points],0)</f>
        <v>0</v>
      </c>
      <c r="R9577">
        <f>SUM(FraudData[[#This Row],[Amount Risk]:[Merchant Risk]])</f>
        <v>4</v>
      </c>
      <c r="S9577" t="str" cm="1">
        <f t="array" ref="S9577">_xlfn.IFS(FraudData[[#This Row],[Fraud Risk Score]]&gt;=8,"High Risk",FraudData[[#This Row],[Fraud Risk Score]]&gt;=6,"Medium Risk",TRUE,"Low Risk")</f>
        <v>Low Risk</v>
      </c>
    </row>
    <row r="9578" spans="1:19">
      <c r="A9578">
        <v>9577</v>
      </c>
      <c r="B9578">
        <v>227.81</v>
      </c>
      <c r="C9578">
        <v>7</v>
      </c>
      <c r="D9578" t="s">
        <v>50</v>
      </c>
      <c r="E9578">
        <v>0</v>
      </c>
      <c r="F9578">
        <v>0</v>
      </c>
      <c r="G9578">
        <v>97</v>
      </c>
      <c r="H9578">
        <v>6</v>
      </c>
      <c r="I9578">
        <v>50</v>
      </c>
      <c r="J9578">
        <v>0</v>
      </c>
      <c r="K9578">
        <f>_xlfn.XLOOKUP(FraudData[[#This Row],[amount]],AmountRules[Amount Min],AmountRules[Risk Points],,-1)</f>
        <v>0</v>
      </c>
      <c r="L9578">
        <f>_xlfn.XLOOKUP(FraudData[[#This Row],[transaction_hour]],TimeRules[Hour Min],TimeRules[Risk Points],,-1)</f>
        <v>0</v>
      </c>
      <c r="M9578">
        <f>_xlfn.XLOOKUP(FraudData[[#This Row],[foreign_transaction]],ForeignRules[Foreign Transaction],ForeignRules[Risk Points],0)</f>
        <v>0</v>
      </c>
      <c r="N9578">
        <f>_xlfn.XLOOKUP(FraudData[[#This Row],[location_mismatch]],Table10[Location Mismatch],Table10[Risk Points],0)</f>
        <v>0</v>
      </c>
      <c r="O9578">
        <f>_xlfn.XLOOKUP(FraudData[[#This Row],[device_trust_score]],DeviceRules[Device Min],DeviceRules[Risk Points],,-1)</f>
        <v>0</v>
      </c>
      <c r="P9578">
        <f>_xlfn.XLOOKUP(FraudData[[#This Row],[velocity_last_24h]],VelocityRules[Velocity Min],VelocityRules[Risk Points],,-1)</f>
        <v>3</v>
      </c>
      <c r="Q9578">
        <f>_xlfn.XLOOKUP(FraudData[[#This Row],[merchant_category]],MerchantRules[Merchant Category],MerchantRules[Risk Points],0)</f>
        <v>0</v>
      </c>
      <c r="R9578">
        <f>SUM(FraudData[[#This Row],[Amount Risk]:[Merchant Risk]])</f>
        <v>3</v>
      </c>
      <c r="S9578" t="str" cm="1">
        <f t="array" ref="S9578">_xlfn.IFS(FraudData[[#This Row],[Fraud Risk Score]]&gt;=8,"High Risk",FraudData[[#This Row],[Fraud Risk Score]]&gt;=6,"Medium Risk",TRUE,"Low Risk")</f>
        <v>Low Risk</v>
      </c>
    </row>
    <row r="9579" spans="1:19">
      <c r="A9579">
        <v>9578</v>
      </c>
      <c r="B9579">
        <v>244.44</v>
      </c>
      <c r="C9579">
        <v>1</v>
      </c>
      <c r="D9579" t="s">
        <v>50</v>
      </c>
      <c r="E9579">
        <v>0</v>
      </c>
      <c r="F9579">
        <v>0</v>
      </c>
      <c r="G9579">
        <v>47</v>
      </c>
      <c r="H9579">
        <v>3</v>
      </c>
      <c r="I9579">
        <v>37</v>
      </c>
      <c r="J9579">
        <v>0</v>
      </c>
      <c r="K9579">
        <f>_xlfn.XLOOKUP(FraudData[[#This Row],[amount]],AmountRules[Amount Min],AmountRules[Risk Points],,-1)</f>
        <v>0</v>
      </c>
      <c r="L9579">
        <f>_xlfn.XLOOKUP(FraudData[[#This Row],[transaction_hour]],TimeRules[Hour Min],TimeRules[Risk Points],,-1)</f>
        <v>3</v>
      </c>
      <c r="M9579">
        <f>_xlfn.XLOOKUP(FraudData[[#This Row],[foreign_transaction]],ForeignRules[Foreign Transaction],ForeignRules[Risk Points],0)</f>
        <v>0</v>
      </c>
      <c r="N9579">
        <f>_xlfn.XLOOKUP(FraudData[[#This Row],[location_mismatch]],Table10[Location Mismatch],Table10[Risk Points],0)</f>
        <v>0</v>
      </c>
      <c r="O9579">
        <f>_xlfn.XLOOKUP(FraudData[[#This Row],[device_trust_score]],DeviceRules[Device Min],DeviceRules[Risk Points],,-1)</f>
        <v>2</v>
      </c>
      <c r="P9579">
        <f>_xlfn.XLOOKUP(FraudData[[#This Row],[velocity_last_24h]],VelocityRules[Velocity Min],VelocityRules[Risk Points],,-1)</f>
        <v>0</v>
      </c>
      <c r="Q9579">
        <f>_xlfn.XLOOKUP(FraudData[[#This Row],[merchant_category]],MerchantRules[Merchant Category],MerchantRules[Risk Points],0)</f>
        <v>0</v>
      </c>
      <c r="R9579">
        <f>SUM(FraudData[[#This Row],[Amount Risk]:[Merchant Risk]])</f>
        <v>5</v>
      </c>
      <c r="S9579" t="str" cm="1">
        <f t="array" ref="S9579">_xlfn.IFS(FraudData[[#This Row],[Fraud Risk Score]]&gt;=8,"High Risk",FraudData[[#This Row],[Fraud Risk Score]]&gt;=6,"Medium Risk",TRUE,"Low Risk")</f>
        <v>Low Risk</v>
      </c>
    </row>
    <row r="9580" spans="1:19">
      <c r="A9580">
        <v>9579</v>
      </c>
      <c r="B9580">
        <v>9.39</v>
      </c>
      <c r="C9580">
        <v>22</v>
      </c>
      <c r="D9580" t="s">
        <v>50</v>
      </c>
      <c r="E9580">
        <v>0</v>
      </c>
      <c r="F9580">
        <v>0</v>
      </c>
      <c r="G9580">
        <v>76</v>
      </c>
      <c r="H9580">
        <v>0</v>
      </c>
      <c r="I9580">
        <v>57</v>
      </c>
      <c r="J9580">
        <v>0</v>
      </c>
      <c r="K9580">
        <f>_xlfn.XLOOKUP(FraudData[[#This Row],[amount]],AmountRules[Amount Min],AmountRules[Risk Points],,-1)</f>
        <v>0</v>
      </c>
      <c r="L9580">
        <f>_xlfn.XLOOKUP(FraudData[[#This Row],[transaction_hour]],TimeRules[Hour Min],TimeRules[Risk Points],,-1)</f>
        <v>0</v>
      </c>
      <c r="M9580">
        <f>_xlfn.XLOOKUP(FraudData[[#This Row],[foreign_transaction]],ForeignRules[Foreign Transaction],ForeignRules[Risk Points],0)</f>
        <v>0</v>
      </c>
      <c r="N9580">
        <f>_xlfn.XLOOKUP(FraudData[[#This Row],[location_mismatch]],Table10[Location Mismatch],Table10[Risk Points],0)</f>
        <v>0</v>
      </c>
      <c r="O9580">
        <f>_xlfn.XLOOKUP(FraudData[[#This Row],[device_trust_score]],DeviceRules[Device Min],DeviceRules[Risk Points],,-1)</f>
        <v>0</v>
      </c>
      <c r="P9580">
        <f>_xlfn.XLOOKUP(FraudData[[#This Row],[velocity_last_24h]],VelocityRules[Velocity Min],VelocityRules[Risk Points],,-1)</f>
        <v>0</v>
      </c>
      <c r="Q9580">
        <f>_xlfn.XLOOKUP(FraudData[[#This Row],[merchant_category]],MerchantRules[Merchant Category],MerchantRules[Risk Points],0)</f>
        <v>0</v>
      </c>
      <c r="R9580">
        <f>SUM(FraudData[[#This Row],[Amount Risk]:[Merchant Risk]])</f>
        <v>0</v>
      </c>
      <c r="S9580" t="str" cm="1">
        <f t="array" ref="S9580">_xlfn.IFS(FraudData[[#This Row],[Fraud Risk Score]]&gt;=8,"High Risk",FraudData[[#This Row],[Fraud Risk Score]]&gt;=6,"Medium Risk",TRUE,"Low Risk")</f>
        <v>Low Risk</v>
      </c>
    </row>
    <row r="9581" spans="1:19">
      <c r="A9581">
        <v>9580</v>
      </c>
      <c r="B9581">
        <v>44.98</v>
      </c>
      <c r="C9581">
        <v>5</v>
      </c>
      <c r="D9581" t="s">
        <v>46</v>
      </c>
      <c r="E9581">
        <v>0</v>
      </c>
      <c r="F9581">
        <v>0</v>
      </c>
      <c r="G9581">
        <v>97</v>
      </c>
      <c r="H9581">
        <v>2</v>
      </c>
      <c r="I9581">
        <v>29</v>
      </c>
      <c r="J9581">
        <v>0</v>
      </c>
      <c r="K9581">
        <f>_xlfn.XLOOKUP(FraudData[[#This Row],[amount]],AmountRules[Amount Min],AmountRules[Risk Points],,-1)</f>
        <v>0</v>
      </c>
      <c r="L9581">
        <f>_xlfn.XLOOKUP(FraudData[[#This Row],[transaction_hour]],TimeRules[Hour Min],TimeRules[Risk Points],,-1)</f>
        <v>0</v>
      </c>
      <c r="M9581">
        <f>_xlfn.XLOOKUP(FraudData[[#This Row],[foreign_transaction]],ForeignRules[Foreign Transaction],ForeignRules[Risk Points],0)</f>
        <v>0</v>
      </c>
      <c r="N9581">
        <f>_xlfn.XLOOKUP(FraudData[[#This Row],[location_mismatch]],Table10[Location Mismatch],Table10[Risk Points],0)</f>
        <v>0</v>
      </c>
      <c r="O9581">
        <f>_xlfn.XLOOKUP(FraudData[[#This Row],[device_trust_score]],DeviceRules[Device Min],DeviceRules[Risk Points],,-1)</f>
        <v>0</v>
      </c>
      <c r="P9581">
        <f>_xlfn.XLOOKUP(FraudData[[#This Row],[velocity_last_24h]],VelocityRules[Velocity Min],VelocityRules[Risk Points],,-1)</f>
        <v>0</v>
      </c>
      <c r="Q9581">
        <f>_xlfn.XLOOKUP(FraudData[[#This Row],[merchant_category]],MerchantRules[Merchant Category],MerchantRules[Risk Points],0)</f>
        <v>0</v>
      </c>
      <c r="R9581">
        <f>SUM(FraudData[[#This Row],[Amount Risk]:[Merchant Risk]])</f>
        <v>0</v>
      </c>
      <c r="S9581" t="str" cm="1">
        <f t="array" ref="S9581">_xlfn.IFS(FraudData[[#This Row],[Fraud Risk Score]]&gt;=8,"High Risk",FraudData[[#This Row],[Fraud Risk Score]]&gt;=6,"Medium Risk",TRUE,"Low Risk")</f>
        <v>Low Risk</v>
      </c>
    </row>
    <row r="9582" spans="1:19">
      <c r="A9582">
        <v>9581</v>
      </c>
      <c r="B9582">
        <v>57.7</v>
      </c>
      <c r="C9582">
        <v>22</v>
      </c>
      <c r="D9582" t="s">
        <v>49</v>
      </c>
      <c r="E9582">
        <v>0</v>
      </c>
      <c r="F9582">
        <v>0</v>
      </c>
      <c r="G9582">
        <v>98</v>
      </c>
      <c r="H9582">
        <v>3</v>
      </c>
      <c r="I9582">
        <v>66</v>
      </c>
      <c r="J9582">
        <v>0</v>
      </c>
      <c r="K9582">
        <f>_xlfn.XLOOKUP(FraudData[[#This Row],[amount]],AmountRules[Amount Min],AmountRules[Risk Points],,-1)</f>
        <v>0</v>
      </c>
      <c r="L9582">
        <f>_xlfn.XLOOKUP(FraudData[[#This Row],[transaction_hour]],TimeRules[Hour Min],TimeRules[Risk Points],,-1)</f>
        <v>0</v>
      </c>
      <c r="M9582">
        <f>_xlfn.XLOOKUP(FraudData[[#This Row],[foreign_transaction]],ForeignRules[Foreign Transaction],ForeignRules[Risk Points],0)</f>
        <v>0</v>
      </c>
      <c r="N9582">
        <f>_xlfn.XLOOKUP(FraudData[[#This Row],[location_mismatch]],Table10[Location Mismatch],Table10[Risk Points],0)</f>
        <v>0</v>
      </c>
      <c r="O9582">
        <f>_xlfn.XLOOKUP(FraudData[[#This Row],[device_trust_score]],DeviceRules[Device Min],DeviceRules[Risk Points],,-1)</f>
        <v>0</v>
      </c>
      <c r="P9582">
        <f>_xlfn.XLOOKUP(FraudData[[#This Row],[velocity_last_24h]],VelocityRules[Velocity Min],VelocityRules[Risk Points],,-1)</f>
        <v>0</v>
      </c>
      <c r="Q9582">
        <f>_xlfn.XLOOKUP(FraudData[[#This Row],[merchant_category]],MerchantRules[Merchant Category],MerchantRules[Risk Points],0)</f>
        <v>1</v>
      </c>
      <c r="R9582">
        <f>SUM(FraudData[[#This Row],[Amount Risk]:[Merchant Risk]])</f>
        <v>1</v>
      </c>
      <c r="S9582" t="str" cm="1">
        <f t="array" ref="S9582">_xlfn.IFS(FraudData[[#This Row],[Fraud Risk Score]]&gt;=8,"High Risk",FraudData[[#This Row],[Fraud Risk Score]]&gt;=6,"Medium Risk",TRUE,"Low Risk")</f>
        <v>Low Risk</v>
      </c>
    </row>
    <row r="9583" spans="1:19">
      <c r="A9583">
        <v>9582</v>
      </c>
      <c r="B9583">
        <v>142.78</v>
      </c>
      <c r="C9583">
        <v>10</v>
      </c>
      <c r="D9583" t="s">
        <v>47</v>
      </c>
      <c r="E9583">
        <v>0</v>
      </c>
      <c r="F9583">
        <v>0</v>
      </c>
      <c r="G9583">
        <v>94</v>
      </c>
      <c r="H9583">
        <v>2</v>
      </c>
      <c r="I9583">
        <v>51</v>
      </c>
      <c r="J9583">
        <v>0</v>
      </c>
      <c r="K9583">
        <f>_xlfn.XLOOKUP(FraudData[[#This Row],[amount]],AmountRules[Amount Min],AmountRules[Risk Points],,-1)</f>
        <v>0</v>
      </c>
      <c r="L9583">
        <f>_xlfn.XLOOKUP(FraudData[[#This Row],[transaction_hour]],TimeRules[Hour Min],TimeRules[Risk Points],,-1)</f>
        <v>0</v>
      </c>
      <c r="M9583">
        <f>_xlfn.XLOOKUP(FraudData[[#This Row],[foreign_transaction]],ForeignRules[Foreign Transaction],ForeignRules[Risk Points],0)</f>
        <v>0</v>
      </c>
      <c r="N9583">
        <f>_xlfn.XLOOKUP(FraudData[[#This Row],[location_mismatch]],Table10[Location Mismatch],Table10[Risk Points],0)</f>
        <v>0</v>
      </c>
      <c r="O9583">
        <f>_xlfn.XLOOKUP(FraudData[[#This Row],[device_trust_score]],DeviceRules[Device Min],DeviceRules[Risk Points],,-1)</f>
        <v>0</v>
      </c>
      <c r="P9583">
        <f>_xlfn.XLOOKUP(FraudData[[#This Row],[velocity_last_24h]],VelocityRules[Velocity Min],VelocityRules[Risk Points],,-1)</f>
        <v>0</v>
      </c>
      <c r="Q9583">
        <f>_xlfn.XLOOKUP(FraudData[[#This Row],[merchant_category]],MerchantRules[Merchant Category],MerchantRules[Risk Points],0)</f>
        <v>0</v>
      </c>
      <c r="R9583">
        <f>SUM(FraudData[[#This Row],[Amount Risk]:[Merchant Risk]])</f>
        <v>0</v>
      </c>
      <c r="S9583" t="str" cm="1">
        <f t="array" ref="S9583">_xlfn.IFS(FraudData[[#This Row],[Fraud Risk Score]]&gt;=8,"High Risk",FraudData[[#This Row],[Fraud Risk Score]]&gt;=6,"Medium Risk",TRUE,"Low Risk")</f>
        <v>Low Risk</v>
      </c>
    </row>
    <row r="9584" spans="1:19">
      <c r="A9584">
        <v>9583</v>
      </c>
      <c r="B9584">
        <v>28.1</v>
      </c>
      <c r="C9584">
        <v>3</v>
      </c>
      <c r="D9584" t="s">
        <v>48</v>
      </c>
      <c r="E9584">
        <v>0</v>
      </c>
      <c r="F9584">
        <v>0</v>
      </c>
      <c r="G9584">
        <v>28</v>
      </c>
      <c r="H9584">
        <v>2</v>
      </c>
      <c r="I9584">
        <v>52</v>
      </c>
      <c r="J9584">
        <v>0</v>
      </c>
      <c r="K9584">
        <f>_xlfn.XLOOKUP(FraudData[[#This Row],[amount]],AmountRules[Amount Min],AmountRules[Risk Points],,-1)</f>
        <v>0</v>
      </c>
      <c r="L9584">
        <f>_xlfn.XLOOKUP(FraudData[[#This Row],[transaction_hour]],TimeRules[Hour Min],TimeRules[Risk Points],,-1)</f>
        <v>3</v>
      </c>
      <c r="M9584">
        <f>_xlfn.XLOOKUP(FraudData[[#This Row],[foreign_transaction]],ForeignRules[Foreign Transaction],ForeignRules[Risk Points],0)</f>
        <v>0</v>
      </c>
      <c r="N9584">
        <f>_xlfn.XLOOKUP(FraudData[[#This Row],[location_mismatch]],Table10[Location Mismatch],Table10[Risk Points],0)</f>
        <v>0</v>
      </c>
      <c r="O9584">
        <f>_xlfn.XLOOKUP(FraudData[[#This Row],[device_trust_score]],DeviceRules[Device Min],DeviceRules[Risk Points],,-1)</f>
        <v>3</v>
      </c>
      <c r="P9584">
        <f>_xlfn.XLOOKUP(FraudData[[#This Row],[velocity_last_24h]],VelocityRules[Velocity Min],VelocityRules[Risk Points],,-1)</f>
        <v>0</v>
      </c>
      <c r="Q9584">
        <f>_xlfn.XLOOKUP(FraudData[[#This Row],[merchant_category]],MerchantRules[Merchant Category],MerchantRules[Risk Points],0)</f>
        <v>0</v>
      </c>
      <c r="R9584">
        <f>SUM(FraudData[[#This Row],[Amount Risk]:[Merchant Risk]])</f>
        <v>6</v>
      </c>
      <c r="S9584" t="str" cm="1">
        <f t="array" ref="S9584">_xlfn.IFS(FraudData[[#This Row],[Fraud Risk Score]]&gt;=8,"High Risk",FraudData[[#This Row],[Fraud Risk Score]]&gt;=6,"Medium Risk",TRUE,"Low Risk")</f>
        <v>Medium Risk</v>
      </c>
    </row>
    <row r="9585" spans="1:19">
      <c r="A9585">
        <v>9584</v>
      </c>
      <c r="B9585">
        <v>25.88</v>
      </c>
      <c r="C9585">
        <v>13</v>
      </c>
      <c r="D9585" t="s">
        <v>48</v>
      </c>
      <c r="E9585">
        <v>0</v>
      </c>
      <c r="F9585">
        <v>0</v>
      </c>
      <c r="G9585">
        <v>25</v>
      </c>
      <c r="H9585">
        <v>3</v>
      </c>
      <c r="I9585">
        <v>56</v>
      </c>
      <c r="J9585">
        <v>0</v>
      </c>
      <c r="K9585">
        <f>_xlfn.XLOOKUP(FraudData[[#This Row],[amount]],AmountRules[Amount Min],AmountRules[Risk Points],,-1)</f>
        <v>0</v>
      </c>
      <c r="L9585">
        <f>_xlfn.XLOOKUP(FraudData[[#This Row],[transaction_hour]],TimeRules[Hour Min],TimeRules[Risk Points],,-1)</f>
        <v>0</v>
      </c>
      <c r="M9585">
        <f>_xlfn.XLOOKUP(FraudData[[#This Row],[foreign_transaction]],ForeignRules[Foreign Transaction],ForeignRules[Risk Points],0)</f>
        <v>0</v>
      </c>
      <c r="N9585">
        <f>_xlfn.XLOOKUP(FraudData[[#This Row],[location_mismatch]],Table10[Location Mismatch],Table10[Risk Points],0)</f>
        <v>0</v>
      </c>
      <c r="O9585">
        <f>_xlfn.XLOOKUP(FraudData[[#This Row],[device_trust_score]],DeviceRules[Device Min],DeviceRules[Risk Points],,-1)</f>
        <v>3</v>
      </c>
      <c r="P9585">
        <f>_xlfn.XLOOKUP(FraudData[[#This Row],[velocity_last_24h]],VelocityRules[Velocity Min],VelocityRules[Risk Points],,-1)</f>
        <v>0</v>
      </c>
      <c r="Q9585">
        <f>_xlfn.XLOOKUP(FraudData[[#This Row],[merchant_category]],MerchantRules[Merchant Category],MerchantRules[Risk Points],0)</f>
        <v>0</v>
      </c>
      <c r="R9585">
        <f>SUM(FraudData[[#This Row],[Amount Risk]:[Merchant Risk]])</f>
        <v>3</v>
      </c>
      <c r="S9585" t="str" cm="1">
        <f t="array" ref="S9585">_xlfn.IFS(FraudData[[#This Row],[Fraud Risk Score]]&gt;=8,"High Risk",FraudData[[#This Row],[Fraud Risk Score]]&gt;=6,"Medium Risk",TRUE,"Low Risk")</f>
        <v>Low Risk</v>
      </c>
    </row>
    <row r="9586" spans="1:19">
      <c r="A9586">
        <v>9585</v>
      </c>
      <c r="B9586">
        <v>518.16</v>
      </c>
      <c r="C9586">
        <v>20</v>
      </c>
      <c r="D9586" t="s">
        <v>47</v>
      </c>
      <c r="E9586">
        <v>0</v>
      </c>
      <c r="F9586">
        <v>0</v>
      </c>
      <c r="G9586">
        <v>30</v>
      </c>
      <c r="H9586">
        <v>2</v>
      </c>
      <c r="I9586">
        <v>19</v>
      </c>
      <c r="J9586">
        <v>0</v>
      </c>
      <c r="K9586">
        <f>_xlfn.XLOOKUP(FraudData[[#This Row],[amount]],AmountRules[Amount Min],AmountRules[Risk Points],,-1)</f>
        <v>1</v>
      </c>
      <c r="L9586">
        <f>_xlfn.XLOOKUP(FraudData[[#This Row],[transaction_hour]],TimeRules[Hour Min],TimeRules[Risk Points],,-1)</f>
        <v>0</v>
      </c>
      <c r="M9586">
        <f>_xlfn.XLOOKUP(FraudData[[#This Row],[foreign_transaction]],ForeignRules[Foreign Transaction],ForeignRules[Risk Points],0)</f>
        <v>0</v>
      </c>
      <c r="N9586">
        <f>_xlfn.XLOOKUP(FraudData[[#This Row],[location_mismatch]],Table10[Location Mismatch],Table10[Risk Points],0)</f>
        <v>0</v>
      </c>
      <c r="O9586">
        <f>_xlfn.XLOOKUP(FraudData[[#This Row],[device_trust_score]],DeviceRules[Device Min],DeviceRules[Risk Points],,-1)</f>
        <v>2</v>
      </c>
      <c r="P9586">
        <f>_xlfn.XLOOKUP(FraudData[[#This Row],[velocity_last_24h]],VelocityRules[Velocity Min],VelocityRules[Risk Points],,-1)</f>
        <v>0</v>
      </c>
      <c r="Q9586">
        <f>_xlfn.XLOOKUP(FraudData[[#This Row],[merchant_category]],MerchantRules[Merchant Category],MerchantRules[Risk Points],0)</f>
        <v>0</v>
      </c>
      <c r="R9586">
        <f>SUM(FraudData[[#This Row],[Amount Risk]:[Merchant Risk]])</f>
        <v>3</v>
      </c>
      <c r="S9586" t="str" cm="1">
        <f t="array" ref="S9586">_xlfn.IFS(FraudData[[#This Row],[Fraud Risk Score]]&gt;=8,"High Risk",FraudData[[#This Row],[Fraud Risk Score]]&gt;=6,"Medium Risk",TRUE,"Low Risk")</f>
        <v>Low Risk</v>
      </c>
    </row>
    <row r="9587" spans="1:19">
      <c r="A9587">
        <v>9586</v>
      </c>
      <c r="B9587">
        <v>293.52</v>
      </c>
      <c r="C9587">
        <v>21</v>
      </c>
      <c r="D9587" t="s">
        <v>49</v>
      </c>
      <c r="E9587">
        <v>0</v>
      </c>
      <c r="F9587">
        <v>0</v>
      </c>
      <c r="G9587">
        <v>80</v>
      </c>
      <c r="H9587">
        <v>4</v>
      </c>
      <c r="I9587">
        <v>45</v>
      </c>
      <c r="J9587">
        <v>0</v>
      </c>
      <c r="K9587">
        <f>_xlfn.XLOOKUP(FraudData[[#This Row],[amount]],AmountRules[Amount Min],AmountRules[Risk Points],,-1)</f>
        <v>0</v>
      </c>
      <c r="L9587">
        <f>_xlfn.XLOOKUP(FraudData[[#This Row],[transaction_hour]],TimeRules[Hour Min],TimeRules[Risk Points],,-1)</f>
        <v>0</v>
      </c>
      <c r="M9587">
        <f>_xlfn.XLOOKUP(FraudData[[#This Row],[foreign_transaction]],ForeignRules[Foreign Transaction],ForeignRules[Risk Points],0)</f>
        <v>0</v>
      </c>
      <c r="N9587">
        <f>_xlfn.XLOOKUP(FraudData[[#This Row],[location_mismatch]],Table10[Location Mismatch],Table10[Risk Points],0)</f>
        <v>0</v>
      </c>
      <c r="O9587">
        <f>_xlfn.XLOOKUP(FraudData[[#This Row],[device_trust_score]],DeviceRules[Device Min],DeviceRules[Risk Points],,-1)</f>
        <v>0</v>
      </c>
      <c r="P9587">
        <f>_xlfn.XLOOKUP(FraudData[[#This Row],[velocity_last_24h]],VelocityRules[Velocity Min],VelocityRules[Risk Points],,-1)</f>
        <v>0</v>
      </c>
      <c r="Q9587">
        <f>_xlfn.XLOOKUP(FraudData[[#This Row],[merchant_category]],MerchantRules[Merchant Category],MerchantRules[Risk Points],0)</f>
        <v>1</v>
      </c>
      <c r="R9587">
        <f>SUM(FraudData[[#This Row],[Amount Risk]:[Merchant Risk]])</f>
        <v>1</v>
      </c>
      <c r="S9587" t="str" cm="1">
        <f t="array" ref="S9587">_xlfn.IFS(FraudData[[#This Row],[Fraud Risk Score]]&gt;=8,"High Risk",FraudData[[#This Row],[Fraud Risk Score]]&gt;=6,"Medium Risk",TRUE,"Low Risk")</f>
        <v>Low Risk</v>
      </c>
    </row>
    <row r="9588" spans="1:19">
      <c r="A9588">
        <v>9587</v>
      </c>
      <c r="B9588">
        <v>35.86</v>
      </c>
      <c r="C9588">
        <v>8</v>
      </c>
      <c r="D9588" t="s">
        <v>47</v>
      </c>
      <c r="E9588">
        <v>0</v>
      </c>
      <c r="F9588">
        <v>0</v>
      </c>
      <c r="G9588">
        <v>53</v>
      </c>
      <c r="H9588">
        <v>1</v>
      </c>
      <c r="I9588">
        <v>36</v>
      </c>
      <c r="J9588">
        <v>0</v>
      </c>
      <c r="K9588">
        <f>_xlfn.XLOOKUP(FraudData[[#This Row],[amount]],AmountRules[Amount Min],AmountRules[Risk Points],,-1)</f>
        <v>0</v>
      </c>
      <c r="L9588">
        <f>_xlfn.XLOOKUP(FraudData[[#This Row],[transaction_hour]],TimeRules[Hour Min],TimeRules[Risk Points],,-1)</f>
        <v>0</v>
      </c>
      <c r="M9588">
        <f>_xlfn.XLOOKUP(FraudData[[#This Row],[foreign_transaction]],ForeignRules[Foreign Transaction],ForeignRules[Risk Points],0)</f>
        <v>0</v>
      </c>
      <c r="N9588">
        <f>_xlfn.XLOOKUP(FraudData[[#This Row],[location_mismatch]],Table10[Location Mismatch],Table10[Risk Points],0)</f>
        <v>0</v>
      </c>
      <c r="O9588">
        <f>_xlfn.XLOOKUP(FraudData[[#This Row],[device_trust_score]],DeviceRules[Device Min],DeviceRules[Risk Points],,-1)</f>
        <v>1</v>
      </c>
      <c r="P9588">
        <f>_xlfn.XLOOKUP(FraudData[[#This Row],[velocity_last_24h]],VelocityRules[Velocity Min],VelocityRules[Risk Points],,-1)</f>
        <v>0</v>
      </c>
      <c r="Q9588">
        <f>_xlfn.XLOOKUP(FraudData[[#This Row],[merchant_category]],MerchantRules[Merchant Category],MerchantRules[Risk Points],0)</f>
        <v>0</v>
      </c>
      <c r="R9588">
        <f>SUM(FraudData[[#This Row],[Amount Risk]:[Merchant Risk]])</f>
        <v>1</v>
      </c>
      <c r="S9588" t="str" cm="1">
        <f t="array" ref="S9588">_xlfn.IFS(FraudData[[#This Row],[Fraud Risk Score]]&gt;=8,"High Risk",FraudData[[#This Row],[Fraud Risk Score]]&gt;=6,"Medium Risk",TRUE,"Low Risk")</f>
        <v>Low Risk</v>
      </c>
    </row>
    <row r="9589" spans="1:19">
      <c r="A9589">
        <v>9588</v>
      </c>
      <c r="B9589">
        <v>93.93</v>
      </c>
      <c r="C9589">
        <v>1</v>
      </c>
      <c r="D9589" t="s">
        <v>50</v>
      </c>
      <c r="E9589">
        <v>0</v>
      </c>
      <c r="F9589">
        <v>1</v>
      </c>
      <c r="G9589">
        <v>27</v>
      </c>
      <c r="H9589">
        <v>3</v>
      </c>
      <c r="I9589">
        <v>69</v>
      </c>
      <c r="J9589">
        <v>1</v>
      </c>
      <c r="K9589">
        <f>_xlfn.XLOOKUP(FraudData[[#This Row],[amount]],AmountRules[Amount Min],AmountRules[Risk Points],,-1)</f>
        <v>0</v>
      </c>
      <c r="L9589">
        <f>_xlfn.XLOOKUP(FraudData[[#This Row],[transaction_hour]],TimeRules[Hour Min],TimeRules[Risk Points],,-1)</f>
        <v>3</v>
      </c>
      <c r="M9589">
        <f>_xlfn.XLOOKUP(FraudData[[#This Row],[foreign_transaction]],ForeignRules[Foreign Transaction],ForeignRules[Risk Points],0)</f>
        <v>0</v>
      </c>
      <c r="N9589">
        <f>_xlfn.XLOOKUP(FraudData[[#This Row],[location_mismatch]],Table10[Location Mismatch],Table10[Risk Points],0)</f>
        <v>3</v>
      </c>
      <c r="O9589">
        <f>_xlfn.XLOOKUP(FraudData[[#This Row],[device_trust_score]],DeviceRules[Device Min],DeviceRules[Risk Points],,-1)</f>
        <v>3</v>
      </c>
      <c r="P9589">
        <f>_xlfn.XLOOKUP(FraudData[[#This Row],[velocity_last_24h]],VelocityRules[Velocity Min],VelocityRules[Risk Points],,-1)</f>
        <v>0</v>
      </c>
      <c r="Q9589">
        <f>_xlfn.XLOOKUP(FraudData[[#This Row],[merchant_category]],MerchantRules[Merchant Category],MerchantRules[Risk Points],0)</f>
        <v>0</v>
      </c>
      <c r="R9589">
        <f>SUM(FraudData[[#This Row],[Amount Risk]:[Merchant Risk]])</f>
        <v>9</v>
      </c>
      <c r="S9589" t="str" cm="1">
        <f t="array" ref="S9589">_xlfn.IFS(FraudData[[#This Row],[Fraud Risk Score]]&gt;=8,"High Risk",FraudData[[#This Row],[Fraud Risk Score]]&gt;=6,"Medium Risk",TRUE,"Low Risk")</f>
        <v>High Risk</v>
      </c>
    </row>
    <row r="9590" spans="1:19">
      <c r="A9590">
        <v>9589</v>
      </c>
      <c r="B9590">
        <v>79.099999999999994</v>
      </c>
      <c r="C9590">
        <v>0</v>
      </c>
      <c r="D9590" t="s">
        <v>47</v>
      </c>
      <c r="E9590">
        <v>0</v>
      </c>
      <c r="F9590">
        <v>0</v>
      </c>
      <c r="G9590">
        <v>66</v>
      </c>
      <c r="H9590">
        <v>4</v>
      </c>
      <c r="I9590">
        <v>28</v>
      </c>
      <c r="J9590">
        <v>0</v>
      </c>
      <c r="K9590">
        <f>_xlfn.XLOOKUP(FraudData[[#This Row],[amount]],AmountRules[Amount Min],AmountRules[Risk Points],,-1)</f>
        <v>0</v>
      </c>
      <c r="L9590">
        <f>_xlfn.XLOOKUP(FraudData[[#This Row],[transaction_hour]],TimeRules[Hour Min],TimeRules[Risk Points],,-1)</f>
        <v>3</v>
      </c>
      <c r="M9590">
        <f>_xlfn.XLOOKUP(FraudData[[#This Row],[foreign_transaction]],ForeignRules[Foreign Transaction],ForeignRules[Risk Points],0)</f>
        <v>0</v>
      </c>
      <c r="N9590">
        <f>_xlfn.XLOOKUP(FraudData[[#This Row],[location_mismatch]],Table10[Location Mismatch],Table10[Risk Points],0)</f>
        <v>0</v>
      </c>
      <c r="O9590">
        <f>_xlfn.XLOOKUP(FraudData[[#This Row],[device_trust_score]],DeviceRules[Device Min],DeviceRules[Risk Points],,-1)</f>
        <v>1</v>
      </c>
      <c r="P9590">
        <f>_xlfn.XLOOKUP(FraudData[[#This Row],[velocity_last_24h]],VelocityRules[Velocity Min],VelocityRules[Risk Points],,-1)</f>
        <v>0</v>
      </c>
      <c r="Q9590">
        <f>_xlfn.XLOOKUP(FraudData[[#This Row],[merchant_category]],MerchantRules[Merchant Category],MerchantRules[Risk Points],0)</f>
        <v>0</v>
      </c>
      <c r="R9590">
        <f>SUM(FraudData[[#This Row],[Amount Risk]:[Merchant Risk]])</f>
        <v>4</v>
      </c>
      <c r="S9590" t="str" cm="1">
        <f t="array" ref="S9590">_xlfn.IFS(FraudData[[#This Row],[Fraud Risk Score]]&gt;=8,"High Risk",FraudData[[#This Row],[Fraud Risk Score]]&gt;=6,"Medium Risk",TRUE,"Low Risk")</f>
        <v>Low Risk</v>
      </c>
    </row>
    <row r="9591" spans="1:19">
      <c r="A9591">
        <v>9590</v>
      </c>
      <c r="B9591">
        <v>281.77999999999997</v>
      </c>
      <c r="C9591">
        <v>3</v>
      </c>
      <c r="D9591" t="s">
        <v>47</v>
      </c>
      <c r="E9591">
        <v>0</v>
      </c>
      <c r="F9591">
        <v>0</v>
      </c>
      <c r="G9591">
        <v>33</v>
      </c>
      <c r="H9591">
        <v>1</v>
      </c>
      <c r="I9591">
        <v>60</v>
      </c>
      <c r="J9591">
        <v>0</v>
      </c>
      <c r="K9591">
        <f>_xlfn.XLOOKUP(FraudData[[#This Row],[amount]],AmountRules[Amount Min],AmountRules[Risk Points],,-1)</f>
        <v>0</v>
      </c>
      <c r="L9591">
        <f>_xlfn.XLOOKUP(FraudData[[#This Row],[transaction_hour]],TimeRules[Hour Min],TimeRules[Risk Points],,-1)</f>
        <v>3</v>
      </c>
      <c r="M9591">
        <f>_xlfn.XLOOKUP(FraudData[[#This Row],[foreign_transaction]],ForeignRules[Foreign Transaction],ForeignRules[Risk Points],0)</f>
        <v>0</v>
      </c>
      <c r="N9591">
        <f>_xlfn.XLOOKUP(FraudData[[#This Row],[location_mismatch]],Table10[Location Mismatch],Table10[Risk Points],0)</f>
        <v>0</v>
      </c>
      <c r="O9591">
        <f>_xlfn.XLOOKUP(FraudData[[#This Row],[device_trust_score]],DeviceRules[Device Min],DeviceRules[Risk Points],,-1)</f>
        <v>2</v>
      </c>
      <c r="P9591">
        <f>_xlfn.XLOOKUP(FraudData[[#This Row],[velocity_last_24h]],VelocityRules[Velocity Min],VelocityRules[Risk Points],,-1)</f>
        <v>0</v>
      </c>
      <c r="Q9591">
        <f>_xlfn.XLOOKUP(FraudData[[#This Row],[merchant_category]],MerchantRules[Merchant Category],MerchantRules[Risk Points],0)</f>
        <v>0</v>
      </c>
      <c r="R9591">
        <f>SUM(FraudData[[#This Row],[Amount Risk]:[Merchant Risk]])</f>
        <v>5</v>
      </c>
      <c r="S9591" t="str" cm="1">
        <f t="array" ref="S9591">_xlfn.IFS(FraudData[[#This Row],[Fraud Risk Score]]&gt;=8,"High Risk",FraudData[[#This Row],[Fraud Risk Score]]&gt;=6,"Medium Risk",TRUE,"Low Risk")</f>
        <v>Low Risk</v>
      </c>
    </row>
    <row r="9592" spans="1:19">
      <c r="A9592">
        <v>9591</v>
      </c>
      <c r="B9592">
        <v>128.47999999999999</v>
      </c>
      <c r="C9592">
        <v>11</v>
      </c>
      <c r="D9592" t="s">
        <v>46</v>
      </c>
      <c r="E9592">
        <v>0</v>
      </c>
      <c r="F9592">
        <v>0</v>
      </c>
      <c r="G9592">
        <v>83</v>
      </c>
      <c r="H9592">
        <v>0</v>
      </c>
      <c r="I9592">
        <v>65</v>
      </c>
      <c r="J9592">
        <v>0</v>
      </c>
      <c r="K9592">
        <f>_xlfn.XLOOKUP(FraudData[[#This Row],[amount]],AmountRules[Amount Min],AmountRules[Risk Points],,-1)</f>
        <v>0</v>
      </c>
      <c r="L9592">
        <f>_xlfn.XLOOKUP(FraudData[[#This Row],[transaction_hour]],TimeRules[Hour Min],TimeRules[Risk Points],,-1)</f>
        <v>0</v>
      </c>
      <c r="M9592">
        <f>_xlfn.XLOOKUP(FraudData[[#This Row],[foreign_transaction]],ForeignRules[Foreign Transaction],ForeignRules[Risk Points],0)</f>
        <v>0</v>
      </c>
      <c r="N9592">
        <f>_xlfn.XLOOKUP(FraudData[[#This Row],[location_mismatch]],Table10[Location Mismatch],Table10[Risk Points],0)</f>
        <v>0</v>
      </c>
      <c r="O9592">
        <f>_xlfn.XLOOKUP(FraudData[[#This Row],[device_trust_score]],DeviceRules[Device Min],DeviceRules[Risk Points],,-1)</f>
        <v>0</v>
      </c>
      <c r="P9592">
        <f>_xlfn.XLOOKUP(FraudData[[#This Row],[velocity_last_24h]],VelocityRules[Velocity Min],VelocityRules[Risk Points],,-1)</f>
        <v>0</v>
      </c>
      <c r="Q9592">
        <f>_xlfn.XLOOKUP(FraudData[[#This Row],[merchant_category]],MerchantRules[Merchant Category],MerchantRules[Risk Points],0)</f>
        <v>0</v>
      </c>
      <c r="R9592">
        <f>SUM(FraudData[[#This Row],[Amount Risk]:[Merchant Risk]])</f>
        <v>0</v>
      </c>
      <c r="S9592" t="str" cm="1">
        <f t="array" ref="S9592">_xlfn.IFS(FraudData[[#This Row],[Fraud Risk Score]]&gt;=8,"High Risk",FraudData[[#This Row],[Fraud Risk Score]]&gt;=6,"Medium Risk",TRUE,"Low Risk")</f>
        <v>Low Risk</v>
      </c>
    </row>
    <row r="9593" spans="1:19">
      <c r="A9593">
        <v>9592</v>
      </c>
      <c r="B9593">
        <v>24.62</v>
      </c>
      <c r="C9593">
        <v>4</v>
      </c>
      <c r="D9593" t="s">
        <v>48</v>
      </c>
      <c r="E9593">
        <v>0</v>
      </c>
      <c r="F9593">
        <v>1</v>
      </c>
      <c r="G9593">
        <v>62</v>
      </c>
      <c r="H9593">
        <v>2</v>
      </c>
      <c r="I9593">
        <v>31</v>
      </c>
      <c r="J9593">
        <v>0</v>
      </c>
      <c r="K9593">
        <f>_xlfn.XLOOKUP(FraudData[[#This Row],[amount]],AmountRules[Amount Min],AmountRules[Risk Points],,-1)</f>
        <v>0</v>
      </c>
      <c r="L9593">
        <f>_xlfn.XLOOKUP(FraudData[[#This Row],[transaction_hour]],TimeRules[Hour Min],TimeRules[Risk Points],,-1)</f>
        <v>0</v>
      </c>
      <c r="M9593">
        <f>_xlfn.XLOOKUP(FraudData[[#This Row],[foreign_transaction]],ForeignRules[Foreign Transaction],ForeignRules[Risk Points],0)</f>
        <v>0</v>
      </c>
      <c r="N9593">
        <f>_xlfn.XLOOKUP(FraudData[[#This Row],[location_mismatch]],Table10[Location Mismatch],Table10[Risk Points],0)</f>
        <v>3</v>
      </c>
      <c r="O9593">
        <f>_xlfn.XLOOKUP(FraudData[[#This Row],[device_trust_score]],DeviceRules[Device Min],DeviceRules[Risk Points],,-1)</f>
        <v>1</v>
      </c>
      <c r="P9593">
        <f>_xlfn.XLOOKUP(FraudData[[#This Row],[velocity_last_24h]],VelocityRules[Velocity Min],VelocityRules[Risk Points],,-1)</f>
        <v>0</v>
      </c>
      <c r="Q9593">
        <f>_xlfn.XLOOKUP(FraudData[[#This Row],[merchant_category]],MerchantRules[Merchant Category],MerchantRules[Risk Points],0)</f>
        <v>0</v>
      </c>
      <c r="R9593">
        <f>SUM(FraudData[[#This Row],[Amount Risk]:[Merchant Risk]])</f>
        <v>4</v>
      </c>
      <c r="S9593" t="str" cm="1">
        <f t="array" ref="S9593">_xlfn.IFS(FraudData[[#This Row],[Fraud Risk Score]]&gt;=8,"High Risk",FraudData[[#This Row],[Fraud Risk Score]]&gt;=6,"Medium Risk",TRUE,"Low Risk")</f>
        <v>Low Risk</v>
      </c>
    </row>
    <row r="9594" spans="1:19">
      <c r="A9594">
        <v>9593</v>
      </c>
      <c r="B9594">
        <v>241.78</v>
      </c>
      <c r="C9594">
        <v>8</v>
      </c>
      <c r="D9594" t="s">
        <v>48</v>
      </c>
      <c r="E9594">
        <v>0</v>
      </c>
      <c r="F9594">
        <v>0</v>
      </c>
      <c r="G9594">
        <v>66</v>
      </c>
      <c r="H9594">
        <v>1</v>
      </c>
      <c r="I9594">
        <v>55</v>
      </c>
      <c r="J9594">
        <v>0</v>
      </c>
      <c r="K9594">
        <f>_xlfn.XLOOKUP(FraudData[[#This Row],[amount]],AmountRules[Amount Min],AmountRules[Risk Points],,-1)</f>
        <v>0</v>
      </c>
      <c r="L9594">
        <f>_xlfn.XLOOKUP(FraudData[[#This Row],[transaction_hour]],TimeRules[Hour Min],TimeRules[Risk Points],,-1)</f>
        <v>0</v>
      </c>
      <c r="M9594">
        <f>_xlfn.XLOOKUP(FraudData[[#This Row],[foreign_transaction]],ForeignRules[Foreign Transaction],ForeignRules[Risk Points],0)</f>
        <v>0</v>
      </c>
      <c r="N9594">
        <f>_xlfn.XLOOKUP(FraudData[[#This Row],[location_mismatch]],Table10[Location Mismatch],Table10[Risk Points],0)</f>
        <v>0</v>
      </c>
      <c r="O9594">
        <f>_xlfn.XLOOKUP(FraudData[[#This Row],[device_trust_score]],DeviceRules[Device Min],DeviceRules[Risk Points],,-1)</f>
        <v>1</v>
      </c>
      <c r="P9594">
        <f>_xlfn.XLOOKUP(FraudData[[#This Row],[velocity_last_24h]],VelocityRules[Velocity Min],VelocityRules[Risk Points],,-1)</f>
        <v>0</v>
      </c>
      <c r="Q9594">
        <f>_xlfn.XLOOKUP(FraudData[[#This Row],[merchant_category]],MerchantRules[Merchant Category],MerchantRules[Risk Points],0)</f>
        <v>0</v>
      </c>
      <c r="R9594">
        <f>SUM(FraudData[[#This Row],[Amount Risk]:[Merchant Risk]])</f>
        <v>1</v>
      </c>
      <c r="S9594" t="str" cm="1">
        <f t="array" ref="S9594">_xlfn.IFS(FraudData[[#This Row],[Fraud Risk Score]]&gt;=8,"High Risk",FraudData[[#This Row],[Fraud Risk Score]]&gt;=6,"Medium Risk",TRUE,"Low Risk")</f>
        <v>Low Risk</v>
      </c>
    </row>
    <row r="9595" spans="1:19">
      <c r="A9595">
        <v>9594</v>
      </c>
      <c r="B9595">
        <v>91.02</v>
      </c>
      <c r="C9595">
        <v>21</v>
      </c>
      <c r="D9595" t="s">
        <v>50</v>
      </c>
      <c r="E9595">
        <v>0</v>
      </c>
      <c r="F9595">
        <v>0</v>
      </c>
      <c r="G9595">
        <v>74</v>
      </c>
      <c r="H9595">
        <v>3</v>
      </c>
      <c r="I9595">
        <v>41</v>
      </c>
      <c r="J9595">
        <v>0</v>
      </c>
      <c r="K9595">
        <f>_xlfn.XLOOKUP(FraudData[[#This Row],[amount]],AmountRules[Amount Min],AmountRules[Risk Points],,-1)</f>
        <v>0</v>
      </c>
      <c r="L9595">
        <f>_xlfn.XLOOKUP(FraudData[[#This Row],[transaction_hour]],TimeRules[Hour Min],TimeRules[Risk Points],,-1)</f>
        <v>0</v>
      </c>
      <c r="M9595">
        <f>_xlfn.XLOOKUP(FraudData[[#This Row],[foreign_transaction]],ForeignRules[Foreign Transaction],ForeignRules[Risk Points],0)</f>
        <v>0</v>
      </c>
      <c r="N9595">
        <f>_xlfn.XLOOKUP(FraudData[[#This Row],[location_mismatch]],Table10[Location Mismatch],Table10[Risk Points],0)</f>
        <v>0</v>
      </c>
      <c r="O9595">
        <f>_xlfn.XLOOKUP(FraudData[[#This Row],[device_trust_score]],DeviceRules[Device Min],DeviceRules[Risk Points],,-1)</f>
        <v>0</v>
      </c>
      <c r="P9595">
        <f>_xlfn.XLOOKUP(FraudData[[#This Row],[velocity_last_24h]],VelocityRules[Velocity Min],VelocityRules[Risk Points],,-1)</f>
        <v>0</v>
      </c>
      <c r="Q9595">
        <f>_xlfn.XLOOKUP(FraudData[[#This Row],[merchant_category]],MerchantRules[Merchant Category],MerchantRules[Risk Points],0)</f>
        <v>0</v>
      </c>
      <c r="R9595">
        <f>SUM(FraudData[[#This Row],[Amount Risk]:[Merchant Risk]])</f>
        <v>0</v>
      </c>
      <c r="S9595" t="str" cm="1">
        <f t="array" ref="S9595">_xlfn.IFS(FraudData[[#This Row],[Fraud Risk Score]]&gt;=8,"High Risk",FraudData[[#This Row],[Fraud Risk Score]]&gt;=6,"Medium Risk",TRUE,"Low Risk")</f>
        <v>Low Risk</v>
      </c>
    </row>
    <row r="9596" spans="1:19">
      <c r="A9596">
        <v>9595</v>
      </c>
      <c r="B9596">
        <v>54.91</v>
      </c>
      <c r="C9596">
        <v>3</v>
      </c>
      <c r="D9596" t="s">
        <v>50</v>
      </c>
      <c r="E9596">
        <v>0</v>
      </c>
      <c r="F9596">
        <v>0</v>
      </c>
      <c r="G9596">
        <v>38</v>
      </c>
      <c r="H9596">
        <v>1</v>
      </c>
      <c r="I9596">
        <v>19</v>
      </c>
      <c r="J9596">
        <v>0</v>
      </c>
      <c r="K9596">
        <f>_xlfn.XLOOKUP(FraudData[[#This Row],[amount]],AmountRules[Amount Min],AmountRules[Risk Points],,-1)</f>
        <v>0</v>
      </c>
      <c r="L9596">
        <f>_xlfn.XLOOKUP(FraudData[[#This Row],[transaction_hour]],TimeRules[Hour Min],TimeRules[Risk Points],,-1)</f>
        <v>3</v>
      </c>
      <c r="M9596">
        <f>_xlfn.XLOOKUP(FraudData[[#This Row],[foreign_transaction]],ForeignRules[Foreign Transaction],ForeignRules[Risk Points],0)</f>
        <v>0</v>
      </c>
      <c r="N9596">
        <f>_xlfn.XLOOKUP(FraudData[[#This Row],[location_mismatch]],Table10[Location Mismatch],Table10[Risk Points],0)</f>
        <v>0</v>
      </c>
      <c r="O9596">
        <f>_xlfn.XLOOKUP(FraudData[[#This Row],[device_trust_score]],DeviceRules[Device Min],DeviceRules[Risk Points],,-1)</f>
        <v>2</v>
      </c>
      <c r="P9596">
        <f>_xlfn.XLOOKUP(FraudData[[#This Row],[velocity_last_24h]],VelocityRules[Velocity Min],VelocityRules[Risk Points],,-1)</f>
        <v>0</v>
      </c>
      <c r="Q9596">
        <f>_xlfn.XLOOKUP(FraudData[[#This Row],[merchant_category]],MerchantRules[Merchant Category],MerchantRules[Risk Points],0)</f>
        <v>0</v>
      </c>
      <c r="R9596">
        <f>SUM(FraudData[[#This Row],[Amount Risk]:[Merchant Risk]])</f>
        <v>5</v>
      </c>
      <c r="S9596" t="str" cm="1">
        <f t="array" ref="S9596">_xlfn.IFS(FraudData[[#This Row],[Fraud Risk Score]]&gt;=8,"High Risk",FraudData[[#This Row],[Fraud Risk Score]]&gt;=6,"Medium Risk",TRUE,"Low Risk")</f>
        <v>Low Risk</v>
      </c>
    </row>
    <row r="9597" spans="1:19">
      <c r="A9597">
        <v>9596</v>
      </c>
      <c r="B9597">
        <v>84.74</v>
      </c>
      <c r="C9597">
        <v>15</v>
      </c>
      <c r="D9597" t="s">
        <v>46</v>
      </c>
      <c r="E9597">
        <v>0</v>
      </c>
      <c r="F9597">
        <v>0</v>
      </c>
      <c r="G9597">
        <v>69</v>
      </c>
      <c r="H9597">
        <v>1</v>
      </c>
      <c r="I9597">
        <v>59</v>
      </c>
      <c r="J9597">
        <v>0</v>
      </c>
      <c r="K9597">
        <f>_xlfn.XLOOKUP(FraudData[[#This Row],[amount]],AmountRules[Amount Min],AmountRules[Risk Points],,-1)</f>
        <v>0</v>
      </c>
      <c r="L9597">
        <f>_xlfn.XLOOKUP(FraudData[[#This Row],[transaction_hour]],TimeRules[Hour Min],TimeRules[Risk Points],,-1)</f>
        <v>0</v>
      </c>
      <c r="M9597">
        <f>_xlfn.XLOOKUP(FraudData[[#This Row],[foreign_transaction]],ForeignRules[Foreign Transaction],ForeignRules[Risk Points],0)</f>
        <v>0</v>
      </c>
      <c r="N9597">
        <f>_xlfn.XLOOKUP(FraudData[[#This Row],[location_mismatch]],Table10[Location Mismatch],Table10[Risk Points],0)</f>
        <v>0</v>
      </c>
      <c r="O9597">
        <f>_xlfn.XLOOKUP(FraudData[[#This Row],[device_trust_score]],DeviceRules[Device Min],DeviceRules[Risk Points],,-1)</f>
        <v>1</v>
      </c>
      <c r="P9597">
        <f>_xlfn.XLOOKUP(FraudData[[#This Row],[velocity_last_24h]],VelocityRules[Velocity Min],VelocityRules[Risk Points],,-1)</f>
        <v>0</v>
      </c>
      <c r="Q9597">
        <f>_xlfn.XLOOKUP(FraudData[[#This Row],[merchant_category]],MerchantRules[Merchant Category],MerchantRules[Risk Points],0)</f>
        <v>0</v>
      </c>
      <c r="R9597">
        <f>SUM(FraudData[[#This Row],[Amount Risk]:[Merchant Risk]])</f>
        <v>1</v>
      </c>
      <c r="S9597" t="str" cm="1">
        <f t="array" ref="S9597">_xlfn.IFS(FraudData[[#This Row],[Fraud Risk Score]]&gt;=8,"High Risk",FraudData[[#This Row],[Fraud Risk Score]]&gt;=6,"Medium Risk",TRUE,"Low Risk")</f>
        <v>Low Risk</v>
      </c>
    </row>
    <row r="9598" spans="1:19">
      <c r="A9598">
        <v>9597</v>
      </c>
      <c r="B9598">
        <v>123.96</v>
      </c>
      <c r="C9598">
        <v>1</v>
      </c>
      <c r="D9598" t="s">
        <v>50</v>
      </c>
      <c r="E9598">
        <v>0</v>
      </c>
      <c r="F9598">
        <v>1</v>
      </c>
      <c r="G9598">
        <v>57</v>
      </c>
      <c r="H9598">
        <v>2</v>
      </c>
      <c r="I9598">
        <v>24</v>
      </c>
      <c r="J9598">
        <v>0</v>
      </c>
      <c r="K9598">
        <f>_xlfn.XLOOKUP(FraudData[[#This Row],[amount]],AmountRules[Amount Min],AmountRules[Risk Points],,-1)</f>
        <v>0</v>
      </c>
      <c r="L9598">
        <f>_xlfn.XLOOKUP(FraudData[[#This Row],[transaction_hour]],TimeRules[Hour Min],TimeRules[Risk Points],,-1)</f>
        <v>3</v>
      </c>
      <c r="M9598">
        <f>_xlfn.XLOOKUP(FraudData[[#This Row],[foreign_transaction]],ForeignRules[Foreign Transaction],ForeignRules[Risk Points],0)</f>
        <v>0</v>
      </c>
      <c r="N9598">
        <f>_xlfn.XLOOKUP(FraudData[[#This Row],[location_mismatch]],Table10[Location Mismatch],Table10[Risk Points],0)</f>
        <v>3</v>
      </c>
      <c r="O9598">
        <f>_xlfn.XLOOKUP(FraudData[[#This Row],[device_trust_score]],DeviceRules[Device Min],DeviceRules[Risk Points],,-1)</f>
        <v>1</v>
      </c>
      <c r="P9598">
        <f>_xlfn.XLOOKUP(FraudData[[#This Row],[velocity_last_24h]],VelocityRules[Velocity Min],VelocityRules[Risk Points],,-1)</f>
        <v>0</v>
      </c>
      <c r="Q9598">
        <f>_xlfn.XLOOKUP(FraudData[[#This Row],[merchant_category]],MerchantRules[Merchant Category],MerchantRules[Risk Points],0)</f>
        <v>0</v>
      </c>
      <c r="R9598">
        <f>SUM(FraudData[[#This Row],[Amount Risk]:[Merchant Risk]])</f>
        <v>7</v>
      </c>
      <c r="S9598" t="str" cm="1">
        <f t="array" ref="S9598">_xlfn.IFS(FraudData[[#This Row],[Fraud Risk Score]]&gt;=8,"High Risk",FraudData[[#This Row],[Fraud Risk Score]]&gt;=6,"Medium Risk",TRUE,"Low Risk")</f>
        <v>Medium Risk</v>
      </c>
    </row>
    <row r="9599" spans="1:19">
      <c r="A9599">
        <v>9598</v>
      </c>
      <c r="B9599">
        <v>75.64</v>
      </c>
      <c r="C9599">
        <v>15</v>
      </c>
      <c r="D9599" t="s">
        <v>49</v>
      </c>
      <c r="E9599">
        <v>0</v>
      </c>
      <c r="F9599">
        <v>0</v>
      </c>
      <c r="G9599">
        <v>44</v>
      </c>
      <c r="H9599">
        <v>1</v>
      </c>
      <c r="I9599">
        <v>69</v>
      </c>
      <c r="J9599">
        <v>0</v>
      </c>
      <c r="K9599">
        <f>_xlfn.XLOOKUP(FraudData[[#This Row],[amount]],AmountRules[Amount Min],AmountRules[Risk Points],,-1)</f>
        <v>0</v>
      </c>
      <c r="L9599">
        <f>_xlfn.XLOOKUP(FraudData[[#This Row],[transaction_hour]],TimeRules[Hour Min],TimeRules[Risk Points],,-1)</f>
        <v>0</v>
      </c>
      <c r="M9599">
        <f>_xlfn.XLOOKUP(FraudData[[#This Row],[foreign_transaction]],ForeignRules[Foreign Transaction],ForeignRules[Risk Points],0)</f>
        <v>0</v>
      </c>
      <c r="N9599">
        <f>_xlfn.XLOOKUP(FraudData[[#This Row],[location_mismatch]],Table10[Location Mismatch],Table10[Risk Points],0)</f>
        <v>0</v>
      </c>
      <c r="O9599">
        <f>_xlfn.XLOOKUP(FraudData[[#This Row],[device_trust_score]],DeviceRules[Device Min],DeviceRules[Risk Points],,-1)</f>
        <v>2</v>
      </c>
      <c r="P9599">
        <f>_xlfn.XLOOKUP(FraudData[[#This Row],[velocity_last_24h]],VelocityRules[Velocity Min],VelocityRules[Risk Points],,-1)</f>
        <v>0</v>
      </c>
      <c r="Q9599">
        <f>_xlfn.XLOOKUP(FraudData[[#This Row],[merchant_category]],MerchantRules[Merchant Category],MerchantRules[Risk Points],0)</f>
        <v>1</v>
      </c>
      <c r="R9599">
        <f>SUM(FraudData[[#This Row],[Amount Risk]:[Merchant Risk]])</f>
        <v>3</v>
      </c>
      <c r="S9599" t="str" cm="1">
        <f t="array" ref="S9599">_xlfn.IFS(FraudData[[#This Row],[Fraud Risk Score]]&gt;=8,"High Risk",FraudData[[#This Row],[Fraud Risk Score]]&gt;=6,"Medium Risk",TRUE,"Low Risk")</f>
        <v>Low Risk</v>
      </c>
    </row>
    <row r="9600" spans="1:19">
      <c r="A9600">
        <v>9599</v>
      </c>
      <c r="B9600">
        <v>49.85</v>
      </c>
      <c r="C9600">
        <v>15</v>
      </c>
      <c r="D9600" t="s">
        <v>46</v>
      </c>
      <c r="E9600">
        <v>0</v>
      </c>
      <c r="F9600">
        <v>0</v>
      </c>
      <c r="G9600">
        <v>58</v>
      </c>
      <c r="H9600">
        <v>2</v>
      </c>
      <c r="I9600">
        <v>55</v>
      </c>
      <c r="J9600">
        <v>0</v>
      </c>
      <c r="K9600">
        <f>_xlfn.XLOOKUP(FraudData[[#This Row],[amount]],AmountRules[Amount Min],AmountRules[Risk Points],,-1)</f>
        <v>0</v>
      </c>
      <c r="L9600">
        <f>_xlfn.XLOOKUP(FraudData[[#This Row],[transaction_hour]],TimeRules[Hour Min],TimeRules[Risk Points],,-1)</f>
        <v>0</v>
      </c>
      <c r="M9600">
        <f>_xlfn.XLOOKUP(FraudData[[#This Row],[foreign_transaction]],ForeignRules[Foreign Transaction],ForeignRules[Risk Points],0)</f>
        <v>0</v>
      </c>
      <c r="N9600">
        <f>_xlfn.XLOOKUP(FraudData[[#This Row],[location_mismatch]],Table10[Location Mismatch],Table10[Risk Points],0)</f>
        <v>0</v>
      </c>
      <c r="O9600">
        <f>_xlfn.XLOOKUP(FraudData[[#This Row],[device_trust_score]],DeviceRules[Device Min],DeviceRules[Risk Points],,-1)</f>
        <v>1</v>
      </c>
      <c r="P9600">
        <f>_xlfn.XLOOKUP(FraudData[[#This Row],[velocity_last_24h]],VelocityRules[Velocity Min],VelocityRules[Risk Points],,-1)</f>
        <v>0</v>
      </c>
      <c r="Q9600">
        <f>_xlfn.XLOOKUP(FraudData[[#This Row],[merchant_category]],MerchantRules[Merchant Category],MerchantRules[Risk Points],0)</f>
        <v>0</v>
      </c>
      <c r="R9600">
        <f>SUM(FraudData[[#This Row],[Amount Risk]:[Merchant Risk]])</f>
        <v>1</v>
      </c>
      <c r="S9600" t="str" cm="1">
        <f t="array" ref="S9600">_xlfn.IFS(FraudData[[#This Row],[Fraud Risk Score]]&gt;=8,"High Risk",FraudData[[#This Row],[Fraud Risk Score]]&gt;=6,"Medium Risk",TRUE,"Low Risk")</f>
        <v>Low Risk</v>
      </c>
    </row>
    <row r="9601" spans="1:19">
      <c r="A9601">
        <v>9600</v>
      </c>
      <c r="B9601">
        <v>91.5</v>
      </c>
      <c r="C9601">
        <v>20</v>
      </c>
      <c r="D9601" t="s">
        <v>46</v>
      </c>
      <c r="E9601">
        <v>0</v>
      </c>
      <c r="F9601">
        <v>0</v>
      </c>
      <c r="G9601">
        <v>91</v>
      </c>
      <c r="H9601">
        <v>3</v>
      </c>
      <c r="I9601">
        <v>26</v>
      </c>
      <c r="J9601">
        <v>0</v>
      </c>
      <c r="K9601">
        <f>_xlfn.XLOOKUP(FraudData[[#This Row],[amount]],AmountRules[Amount Min],AmountRules[Risk Points],,-1)</f>
        <v>0</v>
      </c>
      <c r="L9601">
        <f>_xlfn.XLOOKUP(FraudData[[#This Row],[transaction_hour]],TimeRules[Hour Min],TimeRules[Risk Points],,-1)</f>
        <v>0</v>
      </c>
      <c r="M9601">
        <f>_xlfn.XLOOKUP(FraudData[[#This Row],[foreign_transaction]],ForeignRules[Foreign Transaction],ForeignRules[Risk Points],0)</f>
        <v>0</v>
      </c>
      <c r="N9601">
        <f>_xlfn.XLOOKUP(FraudData[[#This Row],[location_mismatch]],Table10[Location Mismatch],Table10[Risk Points],0)</f>
        <v>0</v>
      </c>
      <c r="O9601">
        <f>_xlfn.XLOOKUP(FraudData[[#This Row],[device_trust_score]],DeviceRules[Device Min],DeviceRules[Risk Points],,-1)</f>
        <v>0</v>
      </c>
      <c r="P9601">
        <f>_xlfn.XLOOKUP(FraudData[[#This Row],[velocity_last_24h]],VelocityRules[Velocity Min],VelocityRules[Risk Points],,-1)</f>
        <v>0</v>
      </c>
      <c r="Q9601">
        <f>_xlfn.XLOOKUP(FraudData[[#This Row],[merchant_category]],MerchantRules[Merchant Category],MerchantRules[Risk Points],0)</f>
        <v>0</v>
      </c>
      <c r="R9601">
        <f>SUM(FraudData[[#This Row],[Amount Risk]:[Merchant Risk]])</f>
        <v>0</v>
      </c>
      <c r="S9601" t="str" cm="1">
        <f t="array" ref="S9601">_xlfn.IFS(FraudData[[#This Row],[Fraud Risk Score]]&gt;=8,"High Risk",FraudData[[#This Row],[Fraud Risk Score]]&gt;=6,"Medium Risk",TRUE,"Low Risk")</f>
        <v>Low Risk</v>
      </c>
    </row>
    <row r="9602" spans="1:19">
      <c r="A9602">
        <v>9601</v>
      </c>
      <c r="B9602">
        <v>3.48</v>
      </c>
      <c r="C9602">
        <v>23</v>
      </c>
      <c r="D9602" t="s">
        <v>47</v>
      </c>
      <c r="E9602">
        <v>0</v>
      </c>
      <c r="F9602">
        <v>1</v>
      </c>
      <c r="G9602">
        <v>91</v>
      </c>
      <c r="H9602">
        <v>4</v>
      </c>
      <c r="I9602">
        <v>50</v>
      </c>
      <c r="J9602">
        <v>0</v>
      </c>
      <c r="K9602">
        <f>_xlfn.XLOOKUP(FraudData[[#This Row],[amount]],AmountRules[Amount Min],AmountRules[Risk Points],,-1)</f>
        <v>0</v>
      </c>
      <c r="L9602">
        <f>_xlfn.XLOOKUP(FraudData[[#This Row],[transaction_hour]],TimeRules[Hour Min],TimeRules[Risk Points],,-1)</f>
        <v>1</v>
      </c>
      <c r="M9602">
        <f>_xlfn.XLOOKUP(FraudData[[#This Row],[foreign_transaction]],ForeignRules[Foreign Transaction],ForeignRules[Risk Points],0)</f>
        <v>0</v>
      </c>
      <c r="N9602">
        <f>_xlfn.XLOOKUP(FraudData[[#This Row],[location_mismatch]],Table10[Location Mismatch],Table10[Risk Points],0)</f>
        <v>3</v>
      </c>
      <c r="O9602">
        <f>_xlfn.XLOOKUP(FraudData[[#This Row],[device_trust_score]],DeviceRules[Device Min],DeviceRules[Risk Points],,-1)</f>
        <v>0</v>
      </c>
      <c r="P9602">
        <f>_xlfn.XLOOKUP(FraudData[[#This Row],[velocity_last_24h]],VelocityRules[Velocity Min],VelocityRules[Risk Points],,-1)</f>
        <v>0</v>
      </c>
      <c r="Q9602">
        <f>_xlfn.XLOOKUP(FraudData[[#This Row],[merchant_category]],MerchantRules[Merchant Category],MerchantRules[Risk Points],0)</f>
        <v>0</v>
      </c>
      <c r="R9602">
        <f>SUM(FraudData[[#This Row],[Amount Risk]:[Merchant Risk]])</f>
        <v>4</v>
      </c>
      <c r="S9602" t="str" cm="1">
        <f t="array" ref="S9602">_xlfn.IFS(FraudData[[#This Row],[Fraud Risk Score]]&gt;=8,"High Risk",FraudData[[#This Row],[Fraud Risk Score]]&gt;=6,"Medium Risk",TRUE,"Low Risk")</f>
        <v>Low Risk</v>
      </c>
    </row>
    <row r="9603" spans="1:19">
      <c r="A9603">
        <v>9602</v>
      </c>
      <c r="B9603">
        <v>266.51</v>
      </c>
      <c r="C9603">
        <v>23</v>
      </c>
      <c r="D9603" t="s">
        <v>47</v>
      </c>
      <c r="E9603">
        <v>0</v>
      </c>
      <c r="F9603">
        <v>0</v>
      </c>
      <c r="G9603">
        <v>94</v>
      </c>
      <c r="H9603">
        <v>2</v>
      </c>
      <c r="I9603">
        <v>44</v>
      </c>
      <c r="J9603">
        <v>0</v>
      </c>
      <c r="K9603">
        <f>_xlfn.XLOOKUP(FraudData[[#This Row],[amount]],AmountRules[Amount Min],AmountRules[Risk Points],,-1)</f>
        <v>0</v>
      </c>
      <c r="L9603">
        <f>_xlfn.XLOOKUP(FraudData[[#This Row],[transaction_hour]],TimeRules[Hour Min],TimeRules[Risk Points],,-1)</f>
        <v>1</v>
      </c>
      <c r="M9603">
        <f>_xlfn.XLOOKUP(FraudData[[#This Row],[foreign_transaction]],ForeignRules[Foreign Transaction],ForeignRules[Risk Points],0)</f>
        <v>0</v>
      </c>
      <c r="N9603">
        <f>_xlfn.XLOOKUP(FraudData[[#This Row],[location_mismatch]],Table10[Location Mismatch],Table10[Risk Points],0)</f>
        <v>0</v>
      </c>
      <c r="O9603">
        <f>_xlfn.XLOOKUP(FraudData[[#This Row],[device_trust_score]],DeviceRules[Device Min],DeviceRules[Risk Points],,-1)</f>
        <v>0</v>
      </c>
      <c r="P9603">
        <f>_xlfn.XLOOKUP(FraudData[[#This Row],[velocity_last_24h]],VelocityRules[Velocity Min],VelocityRules[Risk Points],,-1)</f>
        <v>0</v>
      </c>
      <c r="Q9603">
        <f>_xlfn.XLOOKUP(FraudData[[#This Row],[merchant_category]],MerchantRules[Merchant Category],MerchantRules[Risk Points],0)</f>
        <v>0</v>
      </c>
      <c r="R9603">
        <f>SUM(FraudData[[#This Row],[Amount Risk]:[Merchant Risk]])</f>
        <v>1</v>
      </c>
      <c r="S9603" t="str" cm="1">
        <f t="array" ref="S9603">_xlfn.IFS(FraudData[[#This Row],[Fraud Risk Score]]&gt;=8,"High Risk",FraudData[[#This Row],[Fraud Risk Score]]&gt;=6,"Medium Risk",TRUE,"Low Risk")</f>
        <v>Low Risk</v>
      </c>
    </row>
    <row r="9604" spans="1:19">
      <c r="A9604">
        <v>9603</v>
      </c>
      <c r="B9604">
        <v>33.74</v>
      </c>
      <c r="C9604">
        <v>21</v>
      </c>
      <c r="D9604" t="s">
        <v>49</v>
      </c>
      <c r="E9604">
        <v>0</v>
      </c>
      <c r="F9604">
        <v>0</v>
      </c>
      <c r="G9604">
        <v>63</v>
      </c>
      <c r="H9604">
        <v>1</v>
      </c>
      <c r="I9604">
        <v>21</v>
      </c>
      <c r="J9604">
        <v>0</v>
      </c>
      <c r="K9604">
        <f>_xlfn.XLOOKUP(FraudData[[#This Row],[amount]],AmountRules[Amount Min],AmountRules[Risk Points],,-1)</f>
        <v>0</v>
      </c>
      <c r="L9604">
        <f>_xlfn.XLOOKUP(FraudData[[#This Row],[transaction_hour]],TimeRules[Hour Min],TimeRules[Risk Points],,-1)</f>
        <v>0</v>
      </c>
      <c r="M9604">
        <f>_xlfn.XLOOKUP(FraudData[[#This Row],[foreign_transaction]],ForeignRules[Foreign Transaction],ForeignRules[Risk Points],0)</f>
        <v>0</v>
      </c>
      <c r="N9604">
        <f>_xlfn.XLOOKUP(FraudData[[#This Row],[location_mismatch]],Table10[Location Mismatch],Table10[Risk Points],0)</f>
        <v>0</v>
      </c>
      <c r="O9604">
        <f>_xlfn.XLOOKUP(FraudData[[#This Row],[device_trust_score]],DeviceRules[Device Min],DeviceRules[Risk Points],,-1)</f>
        <v>1</v>
      </c>
      <c r="P9604">
        <f>_xlfn.XLOOKUP(FraudData[[#This Row],[velocity_last_24h]],VelocityRules[Velocity Min],VelocityRules[Risk Points],,-1)</f>
        <v>0</v>
      </c>
      <c r="Q9604">
        <f>_xlfn.XLOOKUP(FraudData[[#This Row],[merchant_category]],MerchantRules[Merchant Category],MerchantRules[Risk Points],0)</f>
        <v>1</v>
      </c>
      <c r="R9604">
        <f>SUM(FraudData[[#This Row],[Amount Risk]:[Merchant Risk]])</f>
        <v>2</v>
      </c>
      <c r="S9604" t="str" cm="1">
        <f t="array" ref="S9604">_xlfn.IFS(FraudData[[#This Row],[Fraud Risk Score]]&gt;=8,"High Risk",FraudData[[#This Row],[Fraud Risk Score]]&gt;=6,"Medium Risk",TRUE,"Low Risk")</f>
        <v>Low Risk</v>
      </c>
    </row>
    <row r="9605" spans="1:19">
      <c r="A9605">
        <v>9604</v>
      </c>
      <c r="B9605">
        <v>8.08</v>
      </c>
      <c r="C9605">
        <v>10</v>
      </c>
      <c r="D9605" t="s">
        <v>46</v>
      </c>
      <c r="E9605">
        <v>0</v>
      </c>
      <c r="F9605">
        <v>0</v>
      </c>
      <c r="G9605">
        <v>67</v>
      </c>
      <c r="H9605">
        <v>0</v>
      </c>
      <c r="I9605">
        <v>50</v>
      </c>
      <c r="J9605">
        <v>0</v>
      </c>
      <c r="K9605">
        <f>_xlfn.XLOOKUP(FraudData[[#This Row],[amount]],AmountRules[Amount Min],AmountRules[Risk Points],,-1)</f>
        <v>0</v>
      </c>
      <c r="L9605">
        <f>_xlfn.XLOOKUP(FraudData[[#This Row],[transaction_hour]],TimeRules[Hour Min],TimeRules[Risk Points],,-1)</f>
        <v>0</v>
      </c>
      <c r="M9605">
        <f>_xlfn.XLOOKUP(FraudData[[#This Row],[foreign_transaction]],ForeignRules[Foreign Transaction],ForeignRules[Risk Points],0)</f>
        <v>0</v>
      </c>
      <c r="N9605">
        <f>_xlfn.XLOOKUP(FraudData[[#This Row],[location_mismatch]],Table10[Location Mismatch],Table10[Risk Points],0)</f>
        <v>0</v>
      </c>
      <c r="O9605">
        <f>_xlfn.XLOOKUP(FraudData[[#This Row],[device_trust_score]],DeviceRules[Device Min],DeviceRules[Risk Points],,-1)</f>
        <v>1</v>
      </c>
      <c r="P9605">
        <f>_xlfn.XLOOKUP(FraudData[[#This Row],[velocity_last_24h]],VelocityRules[Velocity Min],VelocityRules[Risk Points],,-1)</f>
        <v>0</v>
      </c>
      <c r="Q9605">
        <f>_xlfn.XLOOKUP(FraudData[[#This Row],[merchant_category]],MerchantRules[Merchant Category],MerchantRules[Risk Points],0)</f>
        <v>0</v>
      </c>
      <c r="R9605">
        <f>SUM(FraudData[[#This Row],[Amount Risk]:[Merchant Risk]])</f>
        <v>1</v>
      </c>
      <c r="S9605" t="str" cm="1">
        <f t="array" ref="S9605">_xlfn.IFS(FraudData[[#This Row],[Fraud Risk Score]]&gt;=8,"High Risk",FraudData[[#This Row],[Fraud Risk Score]]&gt;=6,"Medium Risk",TRUE,"Low Risk")</f>
        <v>Low Risk</v>
      </c>
    </row>
    <row r="9606" spans="1:19">
      <c r="A9606">
        <v>9605</v>
      </c>
      <c r="B9606">
        <v>190.88</v>
      </c>
      <c r="C9606">
        <v>0</v>
      </c>
      <c r="D9606" t="s">
        <v>46</v>
      </c>
      <c r="E9606">
        <v>0</v>
      </c>
      <c r="F9606">
        <v>0</v>
      </c>
      <c r="G9606">
        <v>63</v>
      </c>
      <c r="H9606">
        <v>1</v>
      </c>
      <c r="I9606">
        <v>25</v>
      </c>
      <c r="J9606">
        <v>0</v>
      </c>
      <c r="K9606">
        <f>_xlfn.XLOOKUP(FraudData[[#This Row],[amount]],AmountRules[Amount Min],AmountRules[Risk Points],,-1)</f>
        <v>0</v>
      </c>
      <c r="L9606">
        <f>_xlfn.XLOOKUP(FraudData[[#This Row],[transaction_hour]],TimeRules[Hour Min],TimeRules[Risk Points],,-1)</f>
        <v>3</v>
      </c>
      <c r="M9606">
        <f>_xlfn.XLOOKUP(FraudData[[#This Row],[foreign_transaction]],ForeignRules[Foreign Transaction],ForeignRules[Risk Points],0)</f>
        <v>0</v>
      </c>
      <c r="N9606">
        <f>_xlfn.XLOOKUP(FraudData[[#This Row],[location_mismatch]],Table10[Location Mismatch],Table10[Risk Points],0)</f>
        <v>0</v>
      </c>
      <c r="O9606">
        <f>_xlfn.XLOOKUP(FraudData[[#This Row],[device_trust_score]],DeviceRules[Device Min],DeviceRules[Risk Points],,-1)</f>
        <v>1</v>
      </c>
      <c r="P9606">
        <f>_xlfn.XLOOKUP(FraudData[[#This Row],[velocity_last_24h]],VelocityRules[Velocity Min],VelocityRules[Risk Points],,-1)</f>
        <v>0</v>
      </c>
      <c r="Q9606">
        <f>_xlfn.XLOOKUP(FraudData[[#This Row],[merchant_category]],MerchantRules[Merchant Category],MerchantRules[Risk Points],0)</f>
        <v>0</v>
      </c>
      <c r="R9606">
        <f>SUM(FraudData[[#This Row],[Amount Risk]:[Merchant Risk]])</f>
        <v>4</v>
      </c>
      <c r="S9606" t="str" cm="1">
        <f t="array" ref="S9606">_xlfn.IFS(FraudData[[#This Row],[Fraud Risk Score]]&gt;=8,"High Risk",FraudData[[#This Row],[Fraud Risk Score]]&gt;=6,"Medium Risk",TRUE,"Low Risk")</f>
        <v>Low Risk</v>
      </c>
    </row>
    <row r="9607" spans="1:19">
      <c r="A9607">
        <v>9606</v>
      </c>
      <c r="B9607">
        <v>267.64999999999998</v>
      </c>
      <c r="C9607">
        <v>14</v>
      </c>
      <c r="D9607" t="s">
        <v>47</v>
      </c>
      <c r="E9607">
        <v>0</v>
      </c>
      <c r="F9607">
        <v>1</v>
      </c>
      <c r="G9607">
        <v>68</v>
      </c>
      <c r="H9607">
        <v>4</v>
      </c>
      <c r="I9607">
        <v>57</v>
      </c>
      <c r="J9607">
        <v>0</v>
      </c>
      <c r="K9607">
        <f>_xlfn.XLOOKUP(FraudData[[#This Row],[amount]],AmountRules[Amount Min],AmountRules[Risk Points],,-1)</f>
        <v>0</v>
      </c>
      <c r="L9607">
        <f>_xlfn.XLOOKUP(FraudData[[#This Row],[transaction_hour]],TimeRules[Hour Min],TimeRules[Risk Points],,-1)</f>
        <v>0</v>
      </c>
      <c r="M9607">
        <f>_xlfn.XLOOKUP(FraudData[[#This Row],[foreign_transaction]],ForeignRules[Foreign Transaction],ForeignRules[Risk Points],0)</f>
        <v>0</v>
      </c>
      <c r="N9607">
        <f>_xlfn.XLOOKUP(FraudData[[#This Row],[location_mismatch]],Table10[Location Mismatch],Table10[Risk Points],0)</f>
        <v>3</v>
      </c>
      <c r="O9607">
        <f>_xlfn.XLOOKUP(FraudData[[#This Row],[device_trust_score]],DeviceRules[Device Min],DeviceRules[Risk Points],,-1)</f>
        <v>1</v>
      </c>
      <c r="P9607">
        <f>_xlfn.XLOOKUP(FraudData[[#This Row],[velocity_last_24h]],VelocityRules[Velocity Min],VelocityRules[Risk Points],,-1)</f>
        <v>0</v>
      </c>
      <c r="Q9607">
        <f>_xlfn.XLOOKUP(FraudData[[#This Row],[merchant_category]],MerchantRules[Merchant Category],MerchantRules[Risk Points],0)</f>
        <v>0</v>
      </c>
      <c r="R9607">
        <f>SUM(FraudData[[#This Row],[Amount Risk]:[Merchant Risk]])</f>
        <v>4</v>
      </c>
      <c r="S9607" t="str" cm="1">
        <f t="array" ref="S9607">_xlfn.IFS(FraudData[[#This Row],[Fraud Risk Score]]&gt;=8,"High Risk",FraudData[[#This Row],[Fraud Risk Score]]&gt;=6,"Medium Risk",TRUE,"Low Risk")</f>
        <v>Low Risk</v>
      </c>
    </row>
    <row r="9608" spans="1:19">
      <c r="A9608">
        <v>9607</v>
      </c>
      <c r="B9608">
        <v>302.60000000000002</v>
      </c>
      <c r="C9608">
        <v>23</v>
      </c>
      <c r="D9608" t="s">
        <v>48</v>
      </c>
      <c r="E9608">
        <v>0</v>
      </c>
      <c r="F9608">
        <v>0</v>
      </c>
      <c r="G9608">
        <v>25</v>
      </c>
      <c r="H9608">
        <v>3</v>
      </c>
      <c r="I9608">
        <v>26</v>
      </c>
      <c r="J9608">
        <v>0</v>
      </c>
      <c r="K9608">
        <f>_xlfn.XLOOKUP(FraudData[[#This Row],[amount]],AmountRules[Amount Min],AmountRules[Risk Points],,-1)</f>
        <v>0</v>
      </c>
      <c r="L9608">
        <f>_xlfn.XLOOKUP(FraudData[[#This Row],[transaction_hour]],TimeRules[Hour Min],TimeRules[Risk Points],,-1)</f>
        <v>1</v>
      </c>
      <c r="M9608">
        <f>_xlfn.XLOOKUP(FraudData[[#This Row],[foreign_transaction]],ForeignRules[Foreign Transaction],ForeignRules[Risk Points],0)</f>
        <v>0</v>
      </c>
      <c r="N9608">
        <f>_xlfn.XLOOKUP(FraudData[[#This Row],[location_mismatch]],Table10[Location Mismatch],Table10[Risk Points],0)</f>
        <v>0</v>
      </c>
      <c r="O9608">
        <f>_xlfn.XLOOKUP(FraudData[[#This Row],[device_trust_score]],DeviceRules[Device Min],DeviceRules[Risk Points],,-1)</f>
        <v>3</v>
      </c>
      <c r="P9608">
        <f>_xlfn.XLOOKUP(FraudData[[#This Row],[velocity_last_24h]],VelocityRules[Velocity Min],VelocityRules[Risk Points],,-1)</f>
        <v>0</v>
      </c>
      <c r="Q9608">
        <f>_xlfn.XLOOKUP(FraudData[[#This Row],[merchant_category]],MerchantRules[Merchant Category],MerchantRules[Risk Points],0)</f>
        <v>0</v>
      </c>
      <c r="R9608">
        <f>SUM(FraudData[[#This Row],[Amount Risk]:[Merchant Risk]])</f>
        <v>4</v>
      </c>
      <c r="S9608" t="str" cm="1">
        <f t="array" ref="S9608">_xlfn.IFS(FraudData[[#This Row],[Fraud Risk Score]]&gt;=8,"High Risk",FraudData[[#This Row],[Fraud Risk Score]]&gt;=6,"Medium Risk",TRUE,"Low Risk")</f>
        <v>Low Risk</v>
      </c>
    </row>
    <row r="9609" spans="1:19">
      <c r="A9609">
        <v>9608</v>
      </c>
      <c r="B9609">
        <v>122.44</v>
      </c>
      <c r="C9609">
        <v>3</v>
      </c>
      <c r="D9609" t="s">
        <v>48</v>
      </c>
      <c r="E9609">
        <v>0</v>
      </c>
      <c r="F9609">
        <v>0</v>
      </c>
      <c r="G9609">
        <v>74</v>
      </c>
      <c r="H9609">
        <v>1</v>
      </c>
      <c r="I9609">
        <v>29</v>
      </c>
      <c r="J9609">
        <v>0</v>
      </c>
      <c r="K9609">
        <f>_xlfn.XLOOKUP(FraudData[[#This Row],[amount]],AmountRules[Amount Min],AmountRules[Risk Points],,-1)</f>
        <v>0</v>
      </c>
      <c r="L9609">
        <f>_xlfn.XLOOKUP(FraudData[[#This Row],[transaction_hour]],TimeRules[Hour Min],TimeRules[Risk Points],,-1)</f>
        <v>3</v>
      </c>
      <c r="M9609">
        <f>_xlfn.XLOOKUP(FraudData[[#This Row],[foreign_transaction]],ForeignRules[Foreign Transaction],ForeignRules[Risk Points],0)</f>
        <v>0</v>
      </c>
      <c r="N9609">
        <f>_xlfn.XLOOKUP(FraudData[[#This Row],[location_mismatch]],Table10[Location Mismatch],Table10[Risk Points],0)</f>
        <v>0</v>
      </c>
      <c r="O9609">
        <f>_xlfn.XLOOKUP(FraudData[[#This Row],[device_trust_score]],DeviceRules[Device Min],DeviceRules[Risk Points],,-1)</f>
        <v>0</v>
      </c>
      <c r="P9609">
        <f>_xlfn.XLOOKUP(FraudData[[#This Row],[velocity_last_24h]],VelocityRules[Velocity Min],VelocityRules[Risk Points],,-1)</f>
        <v>0</v>
      </c>
      <c r="Q9609">
        <f>_xlfn.XLOOKUP(FraudData[[#This Row],[merchant_category]],MerchantRules[Merchant Category],MerchantRules[Risk Points],0)</f>
        <v>0</v>
      </c>
      <c r="R9609">
        <f>SUM(FraudData[[#This Row],[Amount Risk]:[Merchant Risk]])</f>
        <v>3</v>
      </c>
      <c r="S9609" t="str" cm="1">
        <f t="array" ref="S9609">_xlfn.IFS(FraudData[[#This Row],[Fraud Risk Score]]&gt;=8,"High Risk",FraudData[[#This Row],[Fraud Risk Score]]&gt;=6,"Medium Risk",TRUE,"Low Risk")</f>
        <v>Low Risk</v>
      </c>
    </row>
    <row r="9610" spans="1:19">
      <c r="A9610">
        <v>9609</v>
      </c>
      <c r="B9610">
        <v>41.38</v>
      </c>
      <c r="C9610">
        <v>17</v>
      </c>
      <c r="D9610" t="s">
        <v>47</v>
      </c>
      <c r="E9610">
        <v>0</v>
      </c>
      <c r="F9610">
        <v>1</v>
      </c>
      <c r="G9610">
        <v>98</v>
      </c>
      <c r="H9610">
        <v>1</v>
      </c>
      <c r="I9610">
        <v>66</v>
      </c>
      <c r="J9610">
        <v>0</v>
      </c>
      <c r="K9610">
        <f>_xlfn.XLOOKUP(FraudData[[#This Row],[amount]],AmountRules[Amount Min],AmountRules[Risk Points],,-1)</f>
        <v>0</v>
      </c>
      <c r="L9610">
        <f>_xlfn.XLOOKUP(FraudData[[#This Row],[transaction_hour]],TimeRules[Hour Min],TimeRules[Risk Points],,-1)</f>
        <v>0</v>
      </c>
      <c r="M9610">
        <f>_xlfn.XLOOKUP(FraudData[[#This Row],[foreign_transaction]],ForeignRules[Foreign Transaction],ForeignRules[Risk Points],0)</f>
        <v>0</v>
      </c>
      <c r="N9610">
        <f>_xlfn.XLOOKUP(FraudData[[#This Row],[location_mismatch]],Table10[Location Mismatch],Table10[Risk Points],0)</f>
        <v>3</v>
      </c>
      <c r="O9610">
        <f>_xlfn.XLOOKUP(FraudData[[#This Row],[device_trust_score]],DeviceRules[Device Min],DeviceRules[Risk Points],,-1)</f>
        <v>0</v>
      </c>
      <c r="P9610">
        <f>_xlfn.XLOOKUP(FraudData[[#This Row],[velocity_last_24h]],VelocityRules[Velocity Min],VelocityRules[Risk Points],,-1)</f>
        <v>0</v>
      </c>
      <c r="Q9610">
        <f>_xlfn.XLOOKUP(FraudData[[#This Row],[merchant_category]],MerchantRules[Merchant Category],MerchantRules[Risk Points],0)</f>
        <v>0</v>
      </c>
      <c r="R9610">
        <f>SUM(FraudData[[#This Row],[Amount Risk]:[Merchant Risk]])</f>
        <v>3</v>
      </c>
      <c r="S9610" t="str" cm="1">
        <f t="array" ref="S9610">_xlfn.IFS(FraudData[[#This Row],[Fraud Risk Score]]&gt;=8,"High Risk",FraudData[[#This Row],[Fraud Risk Score]]&gt;=6,"Medium Risk",TRUE,"Low Risk")</f>
        <v>Low Risk</v>
      </c>
    </row>
    <row r="9611" spans="1:19">
      <c r="A9611">
        <v>9610</v>
      </c>
      <c r="B9611">
        <v>240.56</v>
      </c>
      <c r="C9611">
        <v>16</v>
      </c>
      <c r="D9611" t="s">
        <v>50</v>
      </c>
      <c r="E9611">
        <v>0</v>
      </c>
      <c r="F9611">
        <v>1</v>
      </c>
      <c r="G9611">
        <v>86</v>
      </c>
      <c r="H9611">
        <v>1</v>
      </c>
      <c r="I9611">
        <v>61</v>
      </c>
      <c r="J9611">
        <v>0</v>
      </c>
      <c r="K9611">
        <f>_xlfn.XLOOKUP(FraudData[[#This Row],[amount]],AmountRules[Amount Min],AmountRules[Risk Points],,-1)</f>
        <v>0</v>
      </c>
      <c r="L9611">
        <f>_xlfn.XLOOKUP(FraudData[[#This Row],[transaction_hour]],TimeRules[Hour Min],TimeRules[Risk Points],,-1)</f>
        <v>0</v>
      </c>
      <c r="M9611">
        <f>_xlfn.XLOOKUP(FraudData[[#This Row],[foreign_transaction]],ForeignRules[Foreign Transaction],ForeignRules[Risk Points],0)</f>
        <v>0</v>
      </c>
      <c r="N9611">
        <f>_xlfn.XLOOKUP(FraudData[[#This Row],[location_mismatch]],Table10[Location Mismatch],Table10[Risk Points],0)</f>
        <v>3</v>
      </c>
      <c r="O9611">
        <f>_xlfn.XLOOKUP(FraudData[[#This Row],[device_trust_score]],DeviceRules[Device Min],DeviceRules[Risk Points],,-1)</f>
        <v>0</v>
      </c>
      <c r="P9611">
        <f>_xlfn.XLOOKUP(FraudData[[#This Row],[velocity_last_24h]],VelocityRules[Velocity Min],VelocityRules[Risk Points],,-1)</f>
        <v>0</v>
      </c>
      <c r="Q9611">
        <f>_xlfn.XLOOKUP(FraudData[[#This Row],[merchant_category]],MerchantRules[Merchant Category],MerchantRules[Risk Points],0)</f>
        <v>0</v>
      </c>
      <c r="R9611">
        <f>SUM(FraudData[[#This Row],[Amount Risk]:[Merchant Risk]])</f>
        <v>3</v>
      </c>
      <c r="S9611" t="str" cm="1">
        <f t="array" ref="S9611">_xlfn.IFS(FraudData[[#This Row],[Fraud Risk Score]]&gt;=8,"High Risk",FraudData[[#This Row],[Fraud Risk Score]]&gt;=6,"Medium Risk",TRUE,"Low Risk")</f>
        <v>Low Risk</v>
      </c>
    </row>
    <row r="9612" spans="1:19">
      <c r="A9612">
        <v>9611</v>
      </c>
      <c r="B9612">
        <v>216.54</v>
      </c>
      <c r="C9612">
        <v>6</v>
      </c>
      <c r="D9612" t="s">
        <v>46</v>
      </c>
      <c r="E9612">
        <v>0</v>
      </c>
      <c r="F9612">
        <v>0</v>
      </c>
      <c r="G9612">
        <v>27</v>
      </c>
      <c r="H9612">
        <v>4</v>
      </c>
      <c r="I9612">
        <v>28</v>
      </c>
      <c r="J9612">
        <v>0</v>
      </c>
      <c r="K9612">
        <f>_xlfn.XLOOKUP(FraudData[[#This Row],[amount]],AmountRules[Amount Min],AmountRules[Risk Points],,-1)</f>
        <v>0</v>
      </c>
      <c r="L9612">
        <f>_xlfn.XLOOKUP(FraudData[[#This Row],[transaction_hour]],TimeRules[Hour Min],TimeRules[Risk Points],,-1)</f>
        <v>0</v>
      </c>
      <c r="M9612">
        <f>_xlfn.XLOOKUP(FraudData[[#This Row],[foreign_transaction]],ForeignRules[Foreign Transaction],ForeignRules[Risk Points],0)</f>
        <v>0</v>
      </c>
      <c r="N9612">
        <f>_xlfn.XLOOKUP(FraudData[[#This Row],[location_mismatch]],Table10[Location Mismatch],Table10[Risk Points],0)</f>
        <v>0</v>
      </c>
      <c r="O9612">
        <f>_xlfn.XLOOKUP(FraudData[[#This Row],[device_trust_score]],DeviceRules[Device Min],DeviceRules[Risk Points],,-1)</f>
        <v>3</v>
      </c>
      <c r="P9612">
        <f>_xlfn.XLOOKUP(FraudData[[#This Row],[velocity_last_24h]],VelocityRules[Velocity Min],VelocityRules[Risk Points],,-1)</f>
        <v>0</v>
      </c>
      <c r="Q9612">
        <f>_xlfn.XLOOKUP(FraudData[[#This Row],[merchant_category]],MerchantRules[Merchant Category],MerchantRules[Risk Points],0)</f>
        <v>0</v>
      </c>
      <c r="R9612">
        <f>SUM(FraudData[[#This Row],[Amount Risk]:[Merchant Risk]])</f>
        <v>3</v>
      </c>
      <c r="S9612" t="str" cm="1">
        <f t="array" ref="S9612">_xlfn.IFS(FraudData[[#This Row],[Fraud Risk Score]]&gt;=8,"High Risk",FraudData[[#This Row],[Fraud Risk Score]]&gt;=6,"Medium Risk",TRUE,"Low Risk")</f>
        <v>Low Risk</v>
      </c>
    </row>
    <row r="9613" spans="1:19">
      <c r="A9613">
        <v>9612</v>
      </c>
      <c r="B9613">
        <v>50.89</v>
      </c>
      <c r="C9613">
        <v>17</v>
      </c>
      <c r="D9613" t="s">
        <v>49</v>
      </c>
      <c r="E9613">
        <v>0</v>
      </c>
      <c r="F9613">
        <v>0</v>
      </c>
      <c r="G9613">
        <v>32</v>
      </c>
      <c r="H9613">
        <v>1</v>
      </c>
      <c r="I9613">
        <v>33</v>
      </c>
      <c r="J9613">
        <v>0</v>
      </c>
      <c r="K9613">
        <f>_xlfn.XLOOKUP(FraudData[[#This Row],[amount]],AmountRules[Amount Min],AmountRules[Risk Points],,-1)</f>
        <v>0</v>
      </c>
      <c r="L9613">
        <f>_xlfn.XLOOKUP(FraudData[[#This Row],[transaction_hour]],TimeRules[Hour Min],TimeRules[Risk Points],,-1)</f>
        <v>0</v>
      </c>
      <c r="M9613">
        <f>_xlfn.XLOOKUP(FraudData[[#This Row],[foreign_transaction]],ForeignRules[Foreign Transaction],ForeignRules[Risk Points],0)</f>
        <v>0</v>
      </c>
      <c r="N9613">
        <f>_xlfn.XLOOKUP(FraudData[[#This Row],[location_mismatch]],Table10[Location Mismatch],Table10[Risk Points],0)</f>
        <v>0</v>
      </c>
      <c r="O9613">
        <f>_xlfn.XLOOKUP(FraudData[[#This Row],[device_trust_score]],DeviceRules[Device Min],DeviceRules[Risk Points],,-1)</f>
        <v>2</v>
      </c>
      <c r="P9613">
        <f>_xlfn.XLOOKUP(FraudData[[#This Row],[velocity_last_24h]],VelocityRules[Velocity Min],VelocityRules[Risk Points],,-1)</f>
        <v>0</v>
      </c>
      <c r="Q9613">
        <f>_xlfn.XLOOKUP(FraudData[[#This Row],[merchant_category]],MerchantRules[Merchant Category],MerchantRules[Risk Points],0)</f>
        <v>1</v>
      </c>
      <c r="R9613">
        <f>SUM(FraudData[[#This Row],[Amount Risk]:[Merchant Risk]])</f>
        <v>3</v>
      </c>
      <c r="S9613" t="str" cm="1">
        <f t="array" ref="S9613">_xlfn.IFS(FraudData[[#This Row],[Fraud Risk Score]]&gt;=8,"High Risk",FraudData[[#This Row],[Fraud Risk Score]]&gt;=6,"Medium Risk",TRUE,"Low Risk")</f>
        <v>Low Risk</v>
      </c>
    </row>
    <row r="9614" spans="1:19">
      <c r="A9614">
        <v>9613</v>
      </c>
      <c r="B9614">
        <v>420.71</v>
      </c>
      <c r="C9614">
        <v>12</v>
      </c>
      <c r="D9614" t="s">
        <v>48</v>
      </c>
      <c r="E9614">
        <v>1</v>
      </c>
      <c r="F9614">
        <v>0</v>
      </c>
      <c r="G9614">
        <v>72</v>
      </c>
      <c r="H9614">
        <v>3</v>
      </c>
      <c r="I9614">
        <v>19</v>
      </c>
      <c r="J9614">
        <v>0</v>
      </c>
      <c r="K9614">
        <f>_xlfn.XLOOKUP(FraudData[[#This Row],[amount]],AmountRules[Amount Min],AmountRules[Risk Points],,-1)</f>
        <v>0</v>
      </c>
      <c r="L9614">
        <f>_xlfn.XLOOKUP(FraudData[[#This Row],[transaction_hour]],TimeRules[Hour Min],TimeRules[Risk Points],,-1)</f>
        <v>0</v>
      </c>
      <c r="M9614">
        <f>_xlfn.XLOOKUP(FraudData[[#This Row],[foreign_transaction]],ForeignRules[Foreign Transaction],ForeignRules[Risk Points],0)</f>
        <v>3</v>
      </c>
      <c r="N9614">
        <f>_xlfn.XLOOKUP(FraudData[[#This Row],[location_mismatch]],Table10[Location Mismatch],Table10[Risk Points],0)</f>
        <v>0</v>
      </c>
      <c r="O9614">
        <f>_xlfn.XLOOKUP(FraudData[[#This Row],[device_trust_score]],DeviceRules[Device Min],DeviceRules[Risk Points],,-1)</f>
        <v>0</v>
      </c>
      <c r="P9614">
        <f>_xlfn.XLOOKUP(FraudData[[#This Row],[velocity_last_24h]],VelocityRules[Velocity Min],VelocityRules[Risk Points],,-1)</f>
        <v>0</v>
      </c>
      <c r="Q9614">
        <f>_xlfn.XLOOKUP(FraudData[[#This Row],[merchant_category]],MerchantRules[Merchant Category],MerchantRules[Risk Points],0)</f>
        <v>0</v>
      </c>
      <c r="R9614">
        <f>SUM(FraudData[[#This Row],[Amount Risk]:[Merchant Risk]])</f>
        <v>3</v>
      </c>
      <c r="S9614" t="str" cm="1">
        <f t="array" ref="S9614">_xlfn.IFS(FraudData[[#This Row],[Fraud Risk Score]]&gt;=8,"High Risk",FraudData[[#This Row],[Fraud Risk Score]]&gt;=6,"Medium Risk",TRUE,"Low Risk")</f>
        <v>Low Risk</v>
      </c>
    </row>
    <row r="9615" spans="1:19">
      <c r="A9615">
        <v>9614</v>
      </c>
      <c r="B9615">
        <v>19.84</v>
      </c>
      <c r="C9615">
        <v>19</v>
      </c>
      <c r="D9615" t="s">
        <v>50</v>
      </c>
      <c r="E9615">
        <v>0</v>
      </c>
      <c r="F9615">
        <v>0</v>
      </c>
      <c r="G9615">
        <v>65</v>
      </c>
      <c r="H9615">
        <v>4</v>
      </c>
      <c r="I9615">
        <v>64</v>
      </c>
      <c r="J9615">
        <v>0</v>
      </c>
      <c r="K9615">
        <f>_xlfn.XLOOKUP(FraudData[[#This Row],[amount]],AmountRules[Amount Min],AmountRules[Risk Points],,-1)</f>
        <v>0</v>
      </c>
      <c r="L9615">
        <f>_xlfn.XLOOKUP(FraudData[[#This Row],[transaction_hour]],TimeRules[Hour Min],TimeRules[Risk Points],,-1)</f>
        <v>0</v>
      </c>
      <c r="M9615">
        <f>_xlfn.XLOOKUP(FraudData[[#This Row],[foreign_transaction]],ForeignRules[Foreign Transaction],ForeignRules[Risk Points],0)</f>
        <v>0</v>
      </c>
      <c r="N9615">
        <f>_xlfn.XLOOKUP(FraudData[[#This Row],[location_mismatch]],Table10[Location Mismatch],Table10[Risk Points],0)</f>
        <v>0</v>
      </c>
      <c r="O9615">
        <f>_xlfn.XLOOKUP(FraudData[[#This Row],[device_trust_score]],DeviceRules[Device Min],DeviceRules[Risk Points],,-1)</f>
        <v>1</v>
      </c>
      <c r="P9615">
        <f>_xlfn.XLOOKUP(FraudData[[#This Row],[velocity_last_24h]],VelocityRules[Velocity Min],VelocityRules[Risk Points],,-1)</f>
        <v>0</v>
      </c>
      <c r="Q9615">
        <f>_xlfn.XLOOKUP(FraudData[[#This Row],[merchant_category]],MerchantRules[Merchant Category],MerchantRules[Risk Points],0)</f>
        <v>0</v>
      </c>
      <c r="R9615">
        <f>SUM(FraudData[[#This Row],[Amount Risk]:[Merchant Risk]])</f>
        <v>1</v>
      </c>
      <c r="S9615" t="str" cm="1">
        <f t="array" ref="S9615">_xlfn.IFS(FraudData[[#This Row],[Fraud Risk Score]]&gt;=8,"High Risk",FraudData[[#This Row],[Fraud Risk Score]]&gt;=6,"Medium Risk",TRUE,"Low Risk")</f>
        <v>Low Risk</v>
      </c>
    </row>
    <row r="9616" spans="1:19">
      <c r="A9616">
        <v>9615</v>
      </c>
      <c r="B9616">
        <v>730.15</v>
      </c>
      <c r="C9616">
        <v>19</v>
      </c>
      <c r="D9616" t="s">
        <v>46</v>
      </c>
      <c r="E9616">
        <v>0</v>
      </c>
      <c r="F9616">
        <v>0</v>
      </c>
      <c r="G9616">
        <v>60</v>
      </c>
      <c r="H9616">
        <v>2</v>
      </c>
      <c r="I9616">
        <v>55</v>
      </c>
      <c r="J9616">
        <v>0</v>
      </c>
      <c r="K9616">
        <f>_xlfn.XLOOKUP(FraudData[[#This Row],[amount]],AmountRules[Amount Min],AmountRules[Risk Points],,-1)</f>
        <v>1</v>
      </c>
      <c r="L9616">
        <f>_xlfn.XLOOKUP(FraudData[[#This Row],[transaction_hour]],TimeRules[Hour Min],TimeRules[Risk Points],,-1)</f>
        <v>0</v>
      </c>
      <c r="M9616">
        <f>_xlfn.XLOOKUP(FraudData[[#This Row],[foreign_transaction]],ForeignRules[Foreign Transaction],ForeignRules[Risk Points],0)</f>
        <v>0</v>
      </c>
      <c r="N9616">
        <f>_xlfn.XLOOKUP(FraudData[[#This Row],[location_mismatch]],Table10[Location Mismatch],Table10[Risk Points],0)</f>
        <v>0</v>
      </c>
      <c r="O9616">
        <f>_xlfn.XLOOKUP(FraudData[[#This Row],[device_trust_score]],DeviceRules[Device Min],DeviceRules[Risk Points],,-1)</f>
        <v>1</v>
      </c>
      <c r="P9616">
        <f>_xlfn.XLOOKUP(FraudData[[#This Row],[velocity_last_24h]],VelocityRules[Velocity Min],VelocityRules[Risk Points],,-1)</f>
        <v>0</v>
      </c>
      <c r="Q9616">
        <f>_xlfn.XLOOKUP(FraudData[[#This Row],[merchant_category]],MerchantRules[Merchant Category],MerchantRules[Risk Points],0)</f>
        <v>0</v>
      </c>
      <c r="R9616">
        <f>SUM(FraudData[[#This Row],[Amount Risk]:[Merchant Risk]])</f>
        <v>2</v>
      </c>
      <c r="S9616" t="str" cm="1">
        <f t="array" ref="S9616">_xlfn.IFS(FraudData[[#This Row],[Fraud Risk Score]]&gt;=8,"High Risk",FraudData[[#This Row],[Fraud Risk Score]]&gt;=6,"Medium Risk",TRUE,"Low Risk")</f>
        <v>Low Risk</v>
      </c>
    </row>
    <row r="9617" spans="1:19">
      <c r="A9617">
        <v>9616</v>
      </c>
      <c r="B9617">
        <v>354.22</v>
      </c>
      <c r="C9617">
        <v>9</v>
      </c>
      <c r="D9617" t="s">
        <v>50</v>
      </c>
      <c r="E9617">
        <v>0</v>
      </c>
      <c r="F9617">
        <v>0</v>
      </c>
      <c r="G9617">
        <v>81</v>
      </c>
      <c r="H9617">
        <v>2</v>
      </c>
      <c r="I9617">
        <v>60</v>
      </c>
      <c r="J9617">
        <v>0</v>
      </c>
      <c r="K9617">
        <f>_xlfn.XLOOKUP(FraudData[[#This Row],[amount]],AmountRules[Amount Min],AmountRules[Risk Points],,-1)</f>
        <v>0</v>
      </c>
      <c r="L9617">
        <f>_xlfn.XLOOKUP(FraudData[[#This Row],[transaction_hour]],TimeRules[Hour Min],TimeRules[Risk Points],,-1)</f>
        <v>0</v>
      </c>
      <c r="M9617">
        <f>_xlfn.XLOOKUP(FraudData[[#This Row],[foreign_transaction]],ForeignRules[Foreign Transaction],ForeignRules[Risk Points],0)</f>
        <v>0</v>
      </c>
      <c r="N9617">
        <f>_xlfn.XLOOKUP(FraudData[[#This Row],[location_mismatch]],Table10[Location Mismatch],Table10[Risk Points],0)</f>
        <v>0</v>
      </c>
      <c r="O9617">
        <f>_xlfn.XLOOKUP(FraudData[[#This Row],[device_trust_score]],DeviceRules[Device Min],DeviceRules[Risk Points],,-1)</f>
        <v>0</v>
      </c>
      <c r="P9617">
        <f>_xlfn.XLOOKUP(FraudData[[#This Row],[velocity_last_24h]],VelocityRules[Velocity Min],VelocityRules[Risk Points],,-1)</f>
        <v>0</v>
      </c>
      <c r="Q9617">
        <f>_xlfn.XLOOKUP(FraudData[[#This Row],[merchant_category]],MerchantRules[Merchant Category],MerchantRules[Risk Points],0)</f>
        <v>0</v>
      </c>
      <c r="R9617">
        <f>SUM(FraudData[[#This Row],[Amount Risk]:[Merchant Risk]])</f>
        <v>0</v>
      </c>
      <c r="S9617" t="str" cm="1">
        <f t="array" ref="S9617">_xlfn.IFS(FraudData[[#This Row],[Fraud Risk Score]]&gt;=8,"High Risk",FraudData[[#This Row],[Fraud Risk Score]]&gt;=6,"Medium Risk",TRUE,"Low Risk")</f>
        <v>Low Risk</v>
      </c>
    </row>
    <row r="9618" spans="1:19">
      <c r="A9618">
        <v>9617</v>
      </c>
      <c r="B9618">
        <v>209.6</v>
      </c>
      <c r="C9618">
        <v>0</v>
      </c>
      <c r="D9618" t="s">
        <v>46</v>
      </c>
      <c r="E9618">
        <v>0</v>
      </c>
      <c r="F9618">
        <v>0</v>
      </c>
      <c r="G9618">
        <v>67</v>
      </c>
      <c r="H9618">
        <v>3</v>
      </c>
      <c r="I9618">
        <v>54</v>
      </c>
      <c r="J9618">
        <v>0</v>
      </c>
      <c r="K9618">
        <f>_xlfn.XLOOKUP(FraudData[[#This Row],[amount]],AmountRules[Amount Min],AmountRules[Risk Points],,-1)</f>
        <v>0</v>
      </c>
      <c r="L9618">
        <f>_xlfn.XLOOKUP(FraudData[[#This Row],[transaction_hour]],TimeRules[Hour Min],TimeRules[Risk Points],,-1)</f>
        <v>3</v>
      </c>
      <c r="M9618">
        <f>_xlfn.XLOOKUP(FraudData[[#This Row],[foreign_transaction]],ForeignRules[Foreign Transaction],ForeignRules[Risk Points],0)</f>
        <v>0</v>
      </c>
      <c r="N9618">
        <f>_xlfn.XLOOKUP(FraudData[[#This Row],[location_mismatch]],Table10[Location Mismatch],Table10[Risk Points],0)</f>
        <v>0</v>
      </c>
      <c r="O9618">
        <f>_xlfn.XLOOKUP(FraudData[[#This Row],[device_trust_score]],DeviceRules[Device Min],DeviceRules[Risk Points],,-1)</f>
        <v>1</v>
      </c>
      <c r="P9618">
        <f>_xlfn.XLOOKUP(FraudData[[#This Row],[velocity_last_24h]],VelocityRules[Velocity Min],VelocityRules[Risk Points],,-1)</f>
        <v>0</v>
      </c>
      <c r="Q9618">
        <f>_xlfn.XLOOKUP(FraudData[[#This Row],[merchant_category]],MerchantRules[Merchant Category],MerchantRules[Risk Points],0)</f>
        <v>0</v>
      </c>
      <c r="R9618">
        <f>SUM(FraudData[[#This Row],[Amount Risk]:[Merchant Risk]])</f>
        <v>4</v>
      </c>
      <c r="S9618" t="str" cm="1">
        <f t="array" ref="S9618">_xlfn.IFS(FraudData[[#This Row],[Fraud Risk Score]]&gt;=8,"High Risk",FraudData[[#This Row],[Fraud Risk Score]]&gt;=6,"Medium Risk",TRUE,"Low Risk")</f>
        <v>Low Risk</v>
      </c>
    </row>
    <row r="9619" spans="1:19">
      <c r="A9619">
        <v>9618</v>
      </c>
      <c r="B9619">
        <v>502.7</v>
      </c>
      <c r="C9619">
        <v>1</v>
      </c>
      <c r="D9619" t="s">
        <v>46</v>
      </c>
      <c r="E9619">
        <v>0</v>
      </c>
      <c r="F9619">
        <v>1</v>
      </c>
      <c r="G9619">
        <v>52</v>
      </c>
      <c r="H9619">
        <v>0</v>
      </c>
      <c r="I9619">
        <v>63</v>
      </c>
      <c r="J9619">
        <v>0</v>
      </c>
      <c r="K9619">
        <f>_xlfn.XLOOKUP(FraudData[[#This Row],[amount]],AmountRules[Amount Min],AmountRules[Risk Points],,-1)</f>
        <v>1</v>
      </c>
      <c r="L9619">
        <f>_xlfn.XLOOKUP(FraudData[[#This Row],[transaction_hour]],TimeRules[Hour Min],TimeRules[Risk Points],,-1)</f>
        <v>3</v>
      </c>
      <c r="M9619">
        <f>_xlfn.XLOOKUP(FraudData[[#This Row],[foreign_transaction]],ForeignRules[Foreign Transaction],ForeignRules[Risk Points],0)</f>
        <v>0</v>
      </c>
      <c r="N9619">
        <f>_xlfn.XLOOKUP(FraudData[[#This Row],[location_mismatch]],Table10[Location Mismatch],Table10[Risk Points],0)</f>
        <v>3</v>
      </c>
      <c r="O9619">
        <f>_xlfn.XLOOKUP(FraudData[[#This Row],[device_trust_score]],DeviceRules[Device Min],DeviceRules[Risk Points],,-1)</f>
        <v>1</v>
      </c>
      <c r="P9619">
        <f>_xlfn.XLOOKUP(FraudData[[#This Row],[velocity_last_24h]],VelocityRules[Velocity Min],VelocityRules[Risk Points],,-1)</f>
        <v>0</v>
      </c>
      <c r="Q9619">
        <f>_xlfn.XLOOKUP(FraudData[[#This Row],[merchant_category]],MerchantRules[Merchant Category],MerchantRules[Risk Points],0)</f>
        <v>0</v>
      </c>
      <c r="R9619">
        <f>SUM(FraudData[[#This Row],[Amount Risk]:[Merchant Risk]])</f>
        <v>8</v>
      </c>
      <c r="S9619" t="str" cm="1">
        <f t="array" ref="S9619">_xlfn.IFS(FraudData[[#This Row],[Fraud Risk Score]]&gt;=8,"High Risk",FraudData[[#This Row],[Fraud Risk Score]]&gt;=6,"Medium Risk",TRUE,"Low Risk")</f>
        <v>High Risk</v>
      </c>
    </row>
    <row r="9620" spans="1:19">
      <c r="A9620">
        <v>9619</v>
      </c>
      <c r="B9620">
        <v>230.63</v>
      </c>
      <c r="C9620">
        <v>16</v>
      </c>
      <c r="D9620" t="s">
        <v>47</v>
      </c>
      <c r="E9620">
        <v>0</v>
      </c>
      <c r="F9620">
        <v>0</v>
      </c>
      <c r="G9620">
        <v>83</v>
      </c>
      <c r="H9620">
        <v>1</v>
      </c>
      <c r="I9620">
        <v>65</v>
      </c>
      <c r="J9620">
        <v>0</v>
      </c>
      <c r="K9620">
        <f>_xlfn.XLOOKUP(FraudData[[#This Row],[amount]],AmountRules[Amount Min],AmountRules[Risk Points],,-1)</f>
        <v>0</v>
      </c>
      <c r="L9620">
        <f>_xlfn.XLOOKUP(FraudData[[#This Row],[transaction_hour]],TimeRules[Hour Min],TimeRules[Risk Points],,-1)</f>
        <v>0</v>
      </c>
      <c r="M9620">
        <f>_xlfn.XLOOKUP(FraudData[[#This Row],[foreign_transaction]],ForeignRules[Foreign Transaction],ForeignRules[Risk Points],0)</f>
        <v>0</v>
      </c>
      <c r="N9620">
        <f>_xlfn.XLOOKUP(FraudData[[#This Row],[location_mismatch]],Table10[Location Mismatch],Table10[Risk Points],0)</f>
        <v>0</v>
      </c>
      <c r="O9620">
        <f>_xlfn.XLOOKUP(FraudData[[#This Row],[device_trust_score]],DeviceRules[Device Min],DeviceRules[Risk Points],,-1)</f>
        <v>0</v>
      </c>
      <c r="P9620">
        <f>_xlfn.XLOOKUP(FraudData[[#This Row],[velocity_last_24h]],VelocityRules[Velocity Min],VelocityRules[Risk Points],,-1)</f>
        <v>0</v>
      </c>
      <c r="Q9620">
        <f>_xlfn.XLOOKUP(FraudData[[#This Row],[merchant_category]],MerchantRules[Merchant Category],MerchantRules[Risk Points],0)</f>
        <v>0</v>
      </c>
      <c r="R9620">
        <f>SUM(FraudData[[#This Row],[Amount Risk]:[Merchant Risk]])</f>
        <v>0</v>
      </c>
      <c r="S9620" t="str" cm="1">
        <f t="array" ref="S9620">_xlfn.IFS(FraudData[[#This Row],[Fraud Risk Score]]&gt;=8,"High Risk",FraudData[[#This Row],[Fraud Risk Score]]&gt;=6,"Medium Risk",TRUE,"Low Risk")</f>
        <v>Low Risk</v>
      </c>
    </row>
    <row r="9621" spans="1:19">
      <c r="A9621">
        <v>9620</v>
      </c>
      <c r="B9621">
        <v>38.03</v>
      </c>
      <c r="C9621">
        <v>21</v>
      </c>
      <c r="D9621" t="s">
        <v>47</v>
      </c>
      <c r="E9621">
        <v>0</v>
      </c>
      <c r="F9621">
        <v>0</v>
      </c>
      <c r="G9621">
        <v>53</v>
      </c>
      <c r="H9621">
        <v>0</v>
      </c>
      <c r="I9621">
        <v>20</v>
      </c>
      <c r="J9621">
        <v>0</v>
      </c>
      <c r="K9621">
        <f>_xlfn.XLOOKUP(FraudData[[#This Row],[amount]],AmountRules[Amount Min],AmountRules[Risk Points],,-1)</f>
        <v>0</v>
      </c>
      <c r="L9621">
        <f>_xlfn.XLOOKUP(FraudData[[#This Row],[transaction_hour]],TimeRules[Hour Min],TimeRules[Risk Points],,-1)</f>
        <v>0</v>
      </c>
      <c r="M9621">
        <f>_xlfn.XLOOKUP(FraudData[[#This Row],[foreign_transaction]],ForeignRules[Foreign Transaction],ForeignRules[Risk Points],0)</f>
        <v>0</v>
      </c>
      <c r="N9621">
        <f>_xlfn.XLOOKUP(FraudData[[#This Row],[location_mismatch]],Table10[Location Mismatch],Table10[Risk Points],0)</f>
        <v>0</v>
      </c>
      <c r="O9621">
        <f>_xlfn.XLOOKUP(FraudData[[#This Row],[device_trust_score]],DeviceRules[Device Min],DeviceRules[Risk Points],,-1)</f>
        <v>1</v>
      </c>
      <c r="P9621">
        <f>_xlfn.XLOOKUP(FraudData[[#This Row],[velocity_last_24h]],VelocityRules[Velocity Min],VelocityRules[Risk Points],,-1)</f>
        <v>0</v>
      </c>
      <c r="Q9621">
        <f>_xlfn.XLOOKUP(FraudData[[#This Row],[merchant_category]],MerchantRules[Merchant Category],MerchantRules[Risk Points],0)</f>
        <v>0</v>
      </c>
      <c r="R9621">
        <f>SUM(FraudData[[#This Row],[Amount Risk]:[Merchant Risk]])</f>
        <v>1</v>
      </c>
      <c r="S9621" t="str" cm="1">
        <f t="array" ref="S9621">_xlfn.IFS(FraudData[[#This Row],[Fraud Risk Score]]&gt;=8,"High Risk",FraudData[[#This Row],[Fraud Risk Score]]&gt;=6,"Medium Risk",TRUE,"Low Risk")</f>
        <v>Low Risk</v>
      </c>
    </row>
    <row r="9622" spans="1:19">
      <c r="A9622">
        <v>9621</v>
      </c>
      <c r="B9622">
        <v>105.06</v>
      </c>
      <c r="C9622">
        <v>2</v>
      </c>
      <c r="D9622" t="s">
        <v>49</v>
      </c>
      <c r="E9622">
        <v>0</v>
      </c>
      <c r="F9622">
        <v>0</v>
      </c>
      <c r="G9622">
        <v>62</v>
      </c>
      <c r="H9622">
        <v>3</v>
      </c>
      <c r="I9622">
        <v>52</v>
      </c>
      <c r="J9622">
        <v>0</v>
      </c>
      <c r="K9622">
        <f>_xlfn.XLOOKUP(FraudData[[#This Row],[amount]],AmountRules[Amount Min],AmountRules[Risk Points],,-1)</f>
        <v>0</v>
      </c>
      <c r="L9622">
        <f>_xlfn.XLOOKUP(FraudData[[#This Row],[transaction_hour]],TimeRules[Hour Min],TimeRules[Risk Points],,-1)</f>
        <v>3</v>
      </c>
      <c r="M9622">
        <f>_xlfn.XLOOKUP(FraudData[[#This Row],[foreign_transaction]],ForeignRules[Foreign Transaction],ForeignRules[Risk Points],0)</f>
        <v>0</v>
      </c>
      <c r="N9622">
        <f>_xlfn.XLOOKUP(FraudData[[#This Row],[location_mismatch]],Table10[Location Mismatch],Table10[Risk Points],0)</f>
        <v>0</v>
      </c>
      <c r="O9622">
        <f>_xlfn.XLOOKUP(FraudData[[#This Row],[device_trust_score]],DeviceRules[Device Min],DeviceRules[Risk Points],,-1)</f>
        <v>1</v>
      </c>
      <c r="P9622">
        <f>_xlfn.XLOOKUP(FraudData[[#This Row],[velocity_last_24h]],VelocityRules[Velocity Min],VelocityRules[Risk Points],,-1)</f>
        <v>0</v>
      </c>
      <c r="Q9622">
        <f>_xlfn.XLOOKUP(FraudData[[#This Row],[merchant_category]],MerchantRules[Merchant Category],MerchantRules[Risk Points],0)</f>
        <v>1</v>
      </c>
      <c r="R9622">
        <f>SUM(FraudData[[#This Row],[Amount Risk]:[Merchant Risk]])</f>
        <v>5</v>
      </c>
      <c r="S9622" t="str" cm="1">
        <f t="array" ref="S9622">_xlfn.IFS(FraudData[[#This Row],[Fraud Risk Score]]&gt;=8,"High Risk",FraudData[[#This Row],[Fraud Risk Score]]&gt;=6,"Medium Risk",TRUE,"Low Risk")</f>
        <v>Low Risk</v>
      </c>
    </row>
    <row r="9623" spans="1:19">
      <c r="A9623">
        <v>9622</v>
      </c>
      <c r="B9623">
        <v>13.35</v>
      </c>
      <c r="C9623">
        <v>16</v>
      </c>
      <c r="D9623" t="s">
        <v>49</v>
      </c>
      <c r="E9623">
        <v>0</v>
      </c>
      <c r="F9623">
        <v>1</v>
      </c>
      <c r="G9623">
        <v>58</v>
      </c>
      <c r="H9623">
        <v>3</v>
      </c>
      <c r="I9623">
        <v>64</v>
      </c>
      <c r="J9623">
        <v>0</v>
      </c>
      <c r="K9623">
        <f>_xlfn.XLOOKUP(FraudData[[#This Row],[amount]],AmountRules[Amount Min],AmountRules[Risk Points],,-1)</f>
        <v>0</v>
      </c>
      <c r="L9623">
        <f>_xlfn.XLOOKUP(FraudData[[#This Row],[transaction_hour]],TimeRules[Hour Min],TimeRules[Risk Points],,-1)</f>
        <v>0</v>
      </c>
      <c r="M9623">
        <f>_xlfn.XLOOKUP(FraudData[[#This Row],[foreign_transaction]],ForeignRules[Foreign Transaction],ForeignRules[Risk Points],0)</f>
        <v>0</v>
      </c>
      <c r="N9623">
        <f>_xlfn.XLOOKUP(FraudData[[#This Row],[location_mismatch]],Table10[Location Mismatch],Table10[Risk Points],0)</f>
        <v>3</v>
      </c>
      <c r="O9623">
        <f>_xlfn.XLOOKUP(FraudData[[#This Row],[device_trust_score]],DeviceRules[Device Min],DeviceRules[Risk Points],,-1)</f>
        <v>1</v>
      </c>
      <c r="P9623">
        <f>_xlfn.XLOOKUP(FraudData[[#This Row],[velocity_last_24h]],VelocityRules[Velocity Min],VelocityRules[Risk Points],,-1)</f>
        <v>0</v>
      </c>
      <c r="Q9623">
        <f>_xlfn.XLOOKUP(FraudData[[#This Row],[merchant_category]],MerchantRules[Merchant Category],MerchantRules[Risk Points],0)</f>
        <v>1</v>
      </c>
      <c r="R9623">
        <f>SUM(FraudData[[#This Row],[Amount Risk]:[Merchant Risk]])</f>
        <v>5</v>
      </c>
      <c r="S9623" t="str" cm="1">
        <f t="array" ref="S9623">_xlfn.IFS(FraudData[[#This Row],[Fraud Risk Score]]&gt;=8,"High Risk",FraudData[[#This Row],[Fraud Risk Score]]&gt;=6,"Medium Risk",TRUE,"Low Risk")</f>
        <v>Low Risk</v>
      </c>
    </row>
    <row r="9624" spans="1:19">
      <c r="A9624">
        <v>9623</v>
      </c>
      <c r="B9624">
        <v>88.87</v>
      </c>
      <c r="C9624">
        <v>11</v>
      </c>
      <c r="D9624" t="s">
        <v>50</v>
      </c>
      <c r="E9624">
        <v>0</v>
      </c>
      <c r="F9624">
        <v>0</v>
      </c>
      <c r="G9624">
        <v>89</v>
      </c>
      <c r="H9624">
        <v>3</v>
      </c>
      <c r="I9624">
        <v>26</v>
      </c>
      <c r="J9624">
        <v>0</v>
      </c>
      <c r="K9624">
        <f>_xlfn.XLOOKUP(FraudData[[#This Row],[amount]],AmountRules[Amount Min],AmountRules[Risk Points],,-1)</f>
        <v>0</v>
      </c>
      <c r="L9624">
        <f>_xlfn.XLOOKUP(FraudData[[#This Row],[transaction_hour]],TimeRules[Hour Min],TimeRules[Risk Points],,-1)</f>
        <v>0</v>
      </c>
      <c r="M9624">
        <f>_xlfn.XLOOKUP(FraudData[[#This Row],[foreign_transaction]],ForeignRules[Foreign Transaction],ForeignRules[Risk Points],0)</f>
        <v>0</v>
      </c>
      <c r="N9624">
        <f>_xlfn.XLOOKUP(FraudData[[#This Row],[location_mismatch]],Table10[Location Mismatch],Table10[Risk Points],0)</f>
        <v>0</v>
      </c>
      <c r="O9624">
        <f>_xlfn.XLOOKUP(FraudData[[#This Row],[device_trust_score]],DeviceRules[Device Min],DeviceRules[Risk Points],,-1)</f>
        <v>0</v>
      </c>
      <c r="P9624">
        <f>_xlfn.XLOOKUP(FraudData[[#This Row],[velocity_last_24h]],VelocityRules[Velocity Min],VelocityRules[Risk Points],,-1)</f>
        <v>0</v>
      </c>
      <c r="Q9624">
        <f>_xlfn.XLOOKUP(FraudData[[#This Row],[merchant_category]],MerchantRules[Merchant Category],MerchantRules[Risk Points],0)</f>
        <v>0</v>
      </c>
      <c r="R9624">
        <f>SUM(FraudData[[#This Row],[Amount Risk]:[Merchant Risk]])</f>
        <v>0</v>
      </c>
      <c r="S9624" t="str" cm="1">
        <f t="array" ref="S9624">_xlfn.IFS(FraudData[[#This Row],[Fraud Risk Score]]&gt;=8,"High Risk",FraudData[[#This Row],[Fraud Risk Score]]&gt;=6,"Medium Risk",TRUE,"Low Risk")</f>
        <v>Low Risk</v>
      </c>
    </row>
    <row r="9625" spans="1:19">
      <c r="A9625">
        <v>9624</v>
      </c>
      <c r="B9625">
        <v>243.59</v>
      </c>
      <c r="C9625">
        <v>23</v>
      </c>
      <c r="D9625" t="s">
        <v>47</v>
      </c>
      <c r="E9625">
        <v>0</v>
      </c>
      <c r="F9625">
        <v>0</v>
      </c>
      <c r="G9625">
        <v>44</v>
      </c>
      <c r="H9625">
        <v>6</v>
      </c>
      <c r="I9625">
        <v>66</v>
      </c>
      <c r="J9625">
        <v>0</v>
      </c>
      <c r="K9625">
        <f>_xlfn.XLOOKUP(FraudData[[#This Row],[amount]],AmountRules[Amount Min],AmountRules[Risk Points],,-1)</f>
        <v>0</v>
      </c>
      <c r="L9625">
        <f>_xlfn.XLOOKUP(FraudData[[#This Row],[transaction_hour]],TimeRules[Hour Min],TimeRules[Risk Points],,-1)</f>
        <v>1</v>
      </c>
      <c r="M9625">
        <f>_xlfn.XLOOKUP(FraudData[[#This Row],[foreign_transaction]],ForeignRules[Foreign Transaction],ForeignRules[Risk Points],0)</f>
        <v>0</v>
      </c>
      <c r="N9625">
        <f>_xlfn.XLOOKUP(FraudData[[#This Row],[location_mismatch]],Table10[Location Mismatch],Table10[Risk Points],0)</f>
        <v>0</v>
      </c>
      <c r="O9625">
        <f>_xlfn.XLOOKUP(FraudData[[#This Row],[device_trust_score]],DeviceRules[Device Min],DeviceRules[Risk Points],,-1)</f>
        <v>2</v>
      </c>
      <c r="P9625">
        <f>_xlfn.XLOOKUP(FraudData[[#This Row],[velocity_last_24h]],VelocityRules[Velocity Min],VelocityRules[Risk Points],,-1)</f>
        <v>3</v>
      </c>
      <c r="Q9625">
        <f>_xlfn.XLOOKUP(FraudData[[#This Row],[merchant_category]],MerchantRules[Merchant Category],MerchantRules[Risk Points],0)</f>
        <v>0</v>
      </c>
      <c r="R9625">
        <f>SUM(FraudData[[#This Row],[Amount Risk]:[Merchant Risk]])</f>
        <v>6</v>
      </c>
      <c r="S9625" t="str" cm="1">
        <f t="array" ref="S9625">_xlfn.IFS(FraudData[[#This Row],[Fraud Risk Score]]&gt;=8,"High Risk",FraudData[[#This Row],[Fraud Risk Score]]&gt;=6,"Medium Risk",TRUE,"Low Risk")</f>
        <v>Medium Risk</v>
      </c>
    </row>
    <row r="9626" spans="1:19">
      <c r="A9626">
        <v>9625</v>
      </c>
      <c r="B9626">
        <v>87.93</v>
      </c>
      <c r="C9626">
        <v>11</v>
      </c>
      <c r="D9626" t="s">
        <v>46</v>
      </c>
      <c r="E9626">
        <v>0</v>
      </c>
      <c r="F9626">
        <v>0</v>
      </c>
      <c r="G9626">
        <v>50</v>
      </c>
      <c r="H9626">
        <v>4</v>
      </c>
      <c r="I9626">
        <v>53</v>
      </c>
      <c r="J9626">
        <v>0</v>
      </c>
      <c r="K9626">
        <f>_xlfn.XLOOKUP(FraudData[[#This Row],[amount]],AmountRules[Amount Min],AmountRules[Risk Points],,-1)</f>
        <v>0</v>
      </c>
      <c r="L9626">
        <f>_xlfn.XLOOKUP(FraudData[[#This Row],[transaction_hour]],TimeRules[Hour Min],TimeRules[Risk Points],,-1)</f>
        <v>0</v>
      </c>
      <c r="M9626">
        <f>_xlfn.XLOOKUP(FraudData[[#This Row],[foreign_transaction]],ForeignRules[Foreign Transaction],ForeignRules[Risk Points],0)</f>
        <v>0</v>
      </c>
      <c r="N9626">
        <f>_xlfn.XLOOKUP(FraudData[[#This Row],[location_mismatch]],Table10[Location Mismatch],Table10[Risk Points],0)</f>
        <v>0</v>
      </c>
      <c r="O9626">
        <f>_xlfn.XLOOKUP(FraudData[[#This Row],[device_trust_score]],DeviceRules[Device Min],DeviceRules[Risk Points],,-1)</f>
        <v>1</v>
      </c>
      <c r="P9626">
        <f>_xlfn.XLOOKUP(FraudData[[#This Row],[velocity_last_24h]],VelocityRules[Velocity Min],VelocityRules[Risk Points],,-1)</f>
        <v>0</v>
      </c>
      <c r="Q9626">
        <f>_xlfn.XLOOKUP(FraudData[[#This Row],[merchant_category]],MerchantRules[Merchant Category],MerchantRules[Risk Points],0)</f>
        <v>0</v>
      </c>
      <c r="R9626">
        <f>SUM(FraudData[[#This Row],[Amount Risk]:[Merchant Risk]])</f>
        <v>1</v>
      </c>
      <c r="S9626" t="str" cm="1">
        <f t="array" ref="S9626">_xlfn.IFS(FraudData[[#This Row],[Fraud Risk Score]]&gt;=8,"High Risk",FraudData[[#This Row],[Fraud Risk Score]]&gt;=6,"Medium Risk",TRUE,"Low Risk")</f>
        <v>Low Risk</v>
      </c>
    </row>
    <row r="9627" spans="1:19">
      <c r="A9627">
        <v>9626</v>
      </c>
      <c r="B9627">
        <v>72.17</v>
      </c>
      <c r="C9627">
        <v>19</v>
      </c>
      <c r="D9627" t="s">
        <v>47</v>
      </c>
      <c r="E9627">
        <v>0</v>
      </c>
      <c r="F9627">
        <v>0</v>
      </c>
      <c r="G9627">
        <v>51</v>
      </c>
      <c r="H9627">
        <v>3</v>
      </c>
      <c r="I9627">
        <v>24</v>
      </c>
      <c r="J9627">
        <v>0</v>
      </c>
      <c r="K9627">
        <f>_xlfn.XLOOKUP(FraudData[[#This Row],[amount]],AmountRules[Amount Min],AmountRules[Risk Points],,-1)</f>
        <v>0</v>
      </c>
      <c r="L9627">
        <f>_xlfn.XLOOKUP(FraudData[[#This Row],[transaction_hour]],TimeRules[Hour Min],TimeRules[Risk Points],,-1)</f>
        <v>0</v>
      </c>
      <c r="M9627">
        <f>_xlfn.XLOOKUP(FraudData[[#This Row],[foreign_transaction]],ForeignRules[Foreign Transaction],ForeignRules[Risk Points],0)</f>
        <v>0</v>
      </c>
      <c r="N9627">
        <f>_xlfn.XLOOKUP(FraudData[[#This Row],[location_mismatch]],Table10[Location Mismatch],Table10[Risk Points],0)</f>
        <v>0</v>
      </c>
      <c r="O9627">
        <f>_xlfn.XLOOKUP(FraudData[[#This Row],[device_trust_score]],DeviceRules[Device Min],DeviceRules[Risk Points],,-1)</f>
        <v>1</v>
      </c>
      <c r="P9627">
        <f>_xlfn.XLOOKUP(FraudData[[#This Row],[velocity_last_24h]],VelocityRules[Velocity Min],VelocityRules[Risk Points],,-1)</f>
        <v>0</v>
      </c>
      <c r="Q9627">
        <f>_xlfn.XLOOKUP(FraudData[[#This Row],[merchant_category]],MerchantRules[Merchant Category],MerchantRules[Risk Points],0)</f>
        <v>0</v>
      </c>
      <c r="R9627">
        <f>SUM(FraudData[[#This Row],[Amount Risk]:[Merchant Risk]])</f>
        <v>1</v>
      </c>
      <c r="S9627" t="str" cm="1">
        <f t="array" ref="S9627">_xlfn.IFS(FraudData[[#This Row],[Fraud Risk Score]]&gt;=8,"High Risk",FraudData[[#This Row],[Fraud Risk Score]]&gt;=6,"Medium Risk",TRUE,"Low Risk")</f>
        <v>Low Risk</v>
      </c>
    </row>
    <row r="9628" spans="1:19">
      <c r="A9628">
        <v>9627</v>
      </c>
      <c r="B9628">
        <v>162.85</v>
      </c>
      <c r="C9628">
        <v>9</v>
      </c>
      <c r="D9628" t="s">
        <v>46</v>
      </c>
      <c r="E9628">
        <v>1</v>
      </c>
      <c r="F9628">
        <v>0</v>
      </c>
      <c r="G9628">
        <v>47</v>
      </c>
      <c r="H9628">
        <v>4</v>
      </c>
      <c r="I9628">
        <v>43</v>
      </c>
      <c r="J9628">
        <v>0</v>
      </c>
      <c r="K9628">
        <f>_xlfn.XLOOKUP(FraudData[[#This Row],[amount]],AmountRules[Amount Min],AmountRules[Risk Points],,-1)</f>
        <v>0</v>
      </c>
      <c r="L9628">
        <f>_xlfn.XLOOKUP(FraudData[[#This Row],[transaction_hour]],TimeRules[Hour Min],TimeRules[Risk Points],,-1)</f>
        <v>0</v>
      </c>
      <c r="M9628">
        <f>_xlfn.XLOOKUP(FraudData[[#This Row],[foreign_transaction]],ForeignRules[Foreign Transaction],ForeignRules[Risk Points],0)</f>
        <v>3</v>
      </c>
      <c r="N9628">
        <f>_xlfn.XLOOKUP(FraudData[[#This Row],[location_mismatch]],Table10[Location Mismatch],Table10[Risk Points],0)</f>
        <v>0</v>
      </c>
      <c r="O9628">
        <f>_xlfn.XLOOKUP(FraudData[[#This Row],[device_trust_score]],DeviceRules[Device Min],DeviceRules[Risk Points],,-1)</f>
        <v>2</v>
      </c>
      <c r="P9628">
        <f>_xlfn.XLOOKUP(FraudData[[#This Row],[velocity_last_24h]],VelocityRules[Velocity Min],VelocityRules[Risk Points],,-1)</f>
        <v>0</v>
      </c>
      <c r="Q9628">
        <f>_xlfn.XLOOKUP(FraudData[[#This Row],[merchant_category]],MerchantRules[Merchant Category],MerchantRules[Risk Points],0)</f>
        <v>0</v>
      </c>
      <c r="R9628">
        <f>SUM(FraudData[[#This Row],[Amount Risk]:[Merchant Risk]])</f>
        <v>5</v>
      </c>
      <c r="S9628" t="str" cm="1">
        <f t="array" ref="S9628">_xlfn.IFS(FraudData[[#This Row],[Fraud Risk Score]]&gt;=8,"High Risk",FraudData[[#This Row],[Fraud Risk Score]]&gt;=6,"Medium Risk",TRUE,"Low Risk")</f>
        <v>Low Risk</v>
      </c>
    </row>
    <row r="9629" spans="1:19">
      <c r="A9629">
        <v>9628</v>
      </c>
      <c r="B9629">
        <v>370.32</v>
      </c>
      <c r="C9629">
        <v>6</v>
      </c>
      <c r="D9629" t="s">
        <v>47</v>
      </c>
      <c r="E9629">
        <v>1</v>
      </c>
      <c r="F9629">
        <v>0</v>
      </c>
      <c r="G9629">
        <v>95</v>
      </c>
      <c r="H9629">
        <v>2</v>
      </c>
      <c r="I9629">
        <v>29</v>
      </c>
      <c r="J9629">
        <v>0</v>
      </c>
      <c r="K9629">
        <f>_xlfn.XLOOKUP(FraudData[[#This Row],[amount]],AmountRules[Amount Min],AmountRules[Risk Points],,-1)</f>
        <v>0</v>
      </c>
      <c r="L9629">
        <f>_xlfn.XLOOKUP(FraudData[[#This Row],[transaction_hour]],TimeRules[Hour Min],TimeRules[Risk Points],,-1)</f>
        <v>0</v>
      </c>
      <c r="M9629">
        <f>_xlfn.XLOOKUP(FraudData[[#This Row],[foreign_transaction]],ForeignRules[Foreign Transaction],ForeignRules[Risk Points],0)</f>
        <v>3</v>
      </c>
      <c r="N9629">
        <f>_xlfn.XLOOKUP(FraudData[[#This Row],[location_mismatch]],Table10[Location Mismatch],Table10[Risk Points],0)</f>
        <v>0</v>
      </c>
      <c r="O9629">
        <f>_xlfn.XLOOKUP(FraudData[[#This Row],[device_trust_score]],DeviceRules[Device Min],DeviceRules[Risk Points],,-1)</f>
        <v>0</v>
      </c>
      <c r="P9629">
        <f>_xlfn.XLOOKUP(FraudData[[#This Row],[velocity_last_24h]],VelocityRules[Velocity Min],VelocityRules[Risk Points],,-1)</f>
        <v>0</v>
      </c>
      <c r="Q9629">
        <f>_xlfn.XLOOKUP(FraudData[[#This Row],[merchant_category]],MerchantRules[Merchant Category],MerchantRules[Risk Points],0)</f>
        <v>0</v>
      </c>
      <c r="R9629">
        <f>SUM(FraudData[[#This Row],[Amount Risk]:[Merchant Risk]])</f>
        <v>3</v>
      </c>
      <c r="S9629" t="str" cm="1">
        <f t="array" ref="S9629">_xlfn.IFS(FraudData[[#This Row],[Fraud Risk Score]]&gt;=8,"High Risk",FraudData[[#This Row],[Fraud Risk Score]]&gt;=6,"Medium Risk",TRUE,"Low Risk")</f>
        <v>Low Risk</v>
      </c>
    </row>
    <row r="9630" spans="1:19">
      <c r="A9630">
        <v>9629</v>
      </c>
      <c r="B9630">
        <v>8.7799999999999994</v>
      </c>
      <c r="C9630">
        <v>9</v>
      </c>
      <c r="D9630" t="s">
        <v>46</v>
      </c>
      <c r="E9630">
        <v>0</v>
      </c>
      <c r="F9630">
        <v>0</v>
      </c>
      <c r="G9630">
        <v>46</v>
      </c>
      <c r="H9630">
        <v>1</v>
      </c>
      <c r="I9630">
        <v>33</v>
      </c>
      <c r="J9630">
        <v>0</v>
      </c>
      <c r="K9630">
        <f>_xlfn.XLOOKUP(FraudData[[#This Row],[amount]],AmountRules[Amount Min],AmountRules[Risk Points],,-1)</f>
        <v>0</v>
      </c>
      <c r="L9630">
        <f>_xlfn.XLOOKUP(FraudData[[#This Row],[transaction_hour]],TimeRules[Hour Min],TimeRules[Risk Points],,-1)</f>
        <v>0</v>
      </c>
      <c r="M9630">
        <f>_xlfn.XLOOKUP(FraudData[[#This Row],[foreign_transaction]],ForeignRules[Foreign Transaction],ForeignRules[Risk Points],0)</f>
        <v>0</v>
      </c>
      <c r="N9630">
        <f>_xlfn.XLOOKUP(FraudData[[#This Row],[location_mismatch]],Table10[Location Mismatch],Table10[Risk Points],0)</f>
        <v>0</v>
      </c>
      <c r="O9630">
        <f>_xlfn.XLOOKUP(FraudData[[#This Row],[device_trust_score]],DeviceRules[Device Min],DeviceRules[Risk Points],,-1)</f>
        <v>2</v>
      </c>
      <c r="P9630">
        <f>_xlfn.XLOOKUP(FraudData[[#This Row],[velocity_last_24h]],VelocityRules[Velocity Min],VelocityRules[Risk Points],,-1)</f>
        <v>0</v>
      </c>
      <c r="Q9630">
        <f>_xlfn.XLOOKUP(FraudData[[#This Row],[merchant_category]],MerchantRules[Merchant Category],MerchantRules[Risk Points],0)</f>
        <v>0</v>
      </c>
      <c r="R9630">
        <f>SUM(FraudData[[#This Row],[Amount Risk]:[Merchant Risk]])</f>
        <v>2</v>
      </c>
      <c r="S9630" t="str" cm="1">
        <f t="array" ref="S9630">_xlfn.IFS(FraudData[[#This Row],[Fraud Risk Score]]&gt;=8,"High Risk",FraudData[[#This Row],[Fraud Risk Score]]&gt;=6,"Medium Risk",TRUE,"Low Risk")</f>
        <v>Low Risk</v>
      </c>
    </row>
    <row r="9631" spans="1:19">
      <c r="A9631">
        <v>9630</v>
      </c>
      <c r="B9631">
        <v>87.64</v>
      </c>
      <c r="C9631">
        <v>17</v>
      </c>
      <c r="D9631" t="s">
        <v>50</v>
      </c>
      <c r="E9631">
        <v>0</v>
      </c>
      <c r="F9631">
        <v>0</v>
      </c>
      <c r="G9631">
        <v>71</v>
      </c>
      <c r="H9631">
        <v>4</v>
      </c>
      <c r="I9631">
        <v>48</v>
      </c>
      <c r="J9631">
        <v>0</v>
      </c>
      <c r="K9631">
        <f>_xlfn.XLOOKUP(FraudData[[#This Row],[amount]],AmountRules[Amount Min],AmountRules[Risk Points],,-1)</f>
        <v>0</v>
      </c>
      <c r="L9631">
        <f>_xlfn.XLOOKUP(FraudData[[#This Row],[transaction_hour]],TimeRules[Hour Min],TimeRules[Risk Points],,-1)</f>
        <v>0</v>
      </c>
      <c r="M9631">
        <f>_xlfn.XLOOKUP(FraudData[[#This Row],[foreign_transaction]],ForeignRules[Foreign Transaction],ForeignRules[Risk Points],0)</f>
        <v>0</v>
      </c>
      <c r="N9631">
        <f>_xlfn.XLOOKUP(FraudData[[#This Row],[location_mismatch]],Table10[Location Mismatch],Table10[Risk Points],0)</f>
        <v>0</v>
      </c>
      <c r="O9631">
        <f>_xlfn.XLOOKUP(FraudData[[#This Row],[device_trust_score]],DeviceRules[Device Min],DeviceRules[Risk Points],,-1)</f>
        <v>0</v>
      </c>
      <c r="P9631">
        <f>_xlfn.XLOOKUP(FraudData[[#This Row],[velocity_last_24h]],VelocityRules[Velocity Min],VelocityRules[Risk Points],,-1)</f>
        <v>0</v>
      </c>
      <c r="Q9631">
        <f>_xlfn.XLOOKUP(FraudData[[#This Row],[merchant_category]],MerchantRules[Merchant Category],MerchantRules[Risk Points],0)</f>
        <v>0</v>
      </c>
      <c r="R9631">
        <f>SUM(FraudData[[#This Row],[Amount Risk]:[Merchant Risk]])</f>
        <v>0</v>
      </c>
      <c r="S9631" t="str" cm="1">
        <f t="array" ref="S9631">_xlfn.IFS(FraudData[[#This Row],[Fraud Risk Score]]&gt;=8,"High Risk",FraudData[[#This Row],[Fraud Risk Score]]&gt;=6,"Medium Risk",TRUE,"Low Risk")</f>
        <v>Low Risk</v>
      </c>
    </row>
    <row r="9632" spans="1:19">
      <c r="A9632">
        <v>9631</v>
      </c>
      <c r="B9632">
        <v>31.01</v>
      </c>
      <c r="C9632">
        <v>21</v>
      </c>
      <c r="D9632" t="s">
        <v>47</v>
      </c>
      <c r="E9632">
        <v>0</v>
      </c>
      <c r="F9632">
        <v>0</v>
      </c>
      <c r="G9632">
        <v>92</v>
      </c>
      <c r="H9632">
        <v>4</v>
      </c>
      <c r="I9632">
        <v>41</v>
      </c>
      <c r="J9632">
        <v>0</v>
      </c>
      <c r="K9632">
        <f>_xlfn.XLOOKUP(FraudData[[#This Row],[amount]],AmountRules[Amount Min],AmountRules[Risk Points],,-1)</f>
        <v>0</v>
      </c>
      <c r="L9632">
        <f>_xlfn.XLOOKUP(FraudData[[#This Row],[transaction_hour]],TimeRules[Hour Min],TimeRules[Risk Points],,-1)</f>
        <v>0</v>
      </c>
      <c r="M9632">
        <f>_xlfn.XLOOKUP(FraudData[[#This Row],[foreign_transaction]],ForeignRules[Foreign Transaction],ForeignRules[Risk Points],0)</f>
        <v>0</v>
      </c>
      <c r="N9632">
        <f>_xlfn.XLOOKUP(FraudData[[#This Row],[location_mismatch]],Table10[Location Mismatch],Table10[Risk Points],0)</f>
        <v>0</v>
      </c>
      <c r="O9632">
        <f>_xlfn.XLOOKUP(FraudData[[#This Row],[device_trust_score]],DeviceRules[Device Min],DeviceRules[Risk Points],,-1)</f>
        <v>0</v>
      </c>
      <c r="P9632">
        <f>_xlfn.XLOOKUP(FraudData[[#This Row],[velocity_last_24h]],VelocityRules[Velocity Min],VelocityRules[Risk Points],,-1)</f>
        <v>0</v>
      </c>
      <c r="Q9632">
        <f>_xlfn.XLOOKUP(FraudData[[#This Row],[merchant_category]],MerchantRules[Merchant Category],MerchantRules[Risk Points],0)</f>
        <v>0</v>
      </c>
      <c r="R9632">
        <f>SUM(FraudData[[#This Row],[Amount Risk]:[Merchant Risk]])</f>
        <v>0</v>
      </c>
      <c r="S9632" t="str" cm="1">
        <f t="array" ref="S9632">_xlfn.IFS(FraudData[[#This Row],[Fraud Risk Score]]&gt;=8,"High Risk",FraudData[[#This Row],[Fraud Risk Score]]&gt;=6,"Medium Risk",TRUE,"Low Risk")</f>
        <v>Low Risk</v>
      </c>
    </row>
    <row r="9633" spans="1:19">
      <c r="A9633">
        <v>9632</v>
      </c>
      <c r="B9633">
        <v>213.95</v>
      </c>
      <c r="C9633">
        <v>5</v>
      </c>
      <c r="D9633" t="s">
        <v>48</v>
      </c>
      <c r="E9633">
        <v>0</v>
      </c>
      <c r="F9633">
        <v>0</v>
      </c>
      <c r="G9633">
        <v>91</v>
      </c>
      <c r="H9633">
        <v>4</v>
      </c>
      <c r="I9633">
        <v>18</v>
      </c>
      <c r="J9633">
        <v>0</v>
      </c>
      <c r="K9633">
        <f>_xlfn.XLOOKUP(FraudData[[#This Row],[amount]],AmountRules[Amount Min],AmountRules[Risk Points],,-1)</f>
        <v>0</v>
      </c>
      <c r="L9633">
        <f>_xlfn.XLOOKUP(FraudData[[#This Row],[transaction_hour]],TimeRules[Hour Min],TimeRules[Risk Points],,-1)</f>
        <v>0</v>
      </c>
      <c r="M9633">
        <f>_xlfn.XLOOKUP(FraudData[[#This Row],[foreign_transaction]],ForeignRules[Foreign Transaction],ForeignRules[Risk Points],0)</f>
        <v>0</v>
      </c>
      <c r="N9633">
        <f>_xlfn.XLOOKUP(FraudData[[#This Row],[location_mismatch]],Table10[Location Mismatch],Table10[Risk Points],0)</f>
        <v>0</v>
      </c>
      <c r="O9633">
        <f>_xlfn.XLOOKUP(FraudData[[#This Row],[device_trust_score]],DeviceRules[Device Min],DeviceRules[Risk Points],,-1)</f>
        <v>0</v>
      </c>
      <c r="P9633">
        <f>_xlfn.XLOOKUP(FraudData[[#This Row],[velocity_last_24h]],VelocityRules[Velocity Min],VelocityRules[Risk Points],,-1)</f>
        <v>0</v>
      </c>
      <c r="Q9633">
        <f>_xlfn.XLOOKUP(FraudData[[#This Row],[merchant_category]],MerchantRules[Merchant Category],MerchantRules[Risk Points],0)</f>
        <v>0</v>
      </c>
      <c r="R9633">
        <f>SUM(FraudData[[#This Row],[Amount Risk]:[Merchant Risk]])</f>
        <v>0</v>
      </c>
      <c r="S9633" t="str" cm="1">
        <f t="array" ref="S9633">_xlfn.IFS(FraudData[[#This Row],[Fraud Risk Score]]&gt;=8,"High Risk",FraudData[[#This Row],[Fraud Risk Score]]&gt;=6,"Medium Risk",TRUE,"Low Risk")</f>
        <v>Low Risk</v>
      </c>
    </row>
    <row r="9634" spans="1:19">
      <c r="A9634">
        <v>9633</v>
      </c>
      <c r="B9634">
        <v>20.11</v>
      </c>
      <c r="C9634">
        <v>6</v>
      </c>
      <c r="D9634" t="s">
        <v>48</v>
      </c>
      <c r="E9634">
        <v>0</v>
      </c>
      <c r="F9634">
        <v>0</v>
      </c>
      <c r="G9634">
        <v>90</v>
      </c>
      <c r="H9634">
        <v>2</v>
      </c>
      <c r="I9634">
        <v>43</v>
      </c>
      <c r="J9634">
        <v>0</v>
      </c>
      <c r="K9634">
        <f>_xlfn.XLOOKUP(FraudData[[#This Row],[amount]],AmountRules[Amount Min],AmountRules[Risk Points],,-1)</f>
        <v>0</v>
      </c>
      <c r="L9634">
        <f>_xlfn.XLOOKUP(FraudData[[#This Row],[transaction_hour]],TimeRules[Hour Min],TimeRules[Risk Points],,-1)</f>
        <v>0</v>
      </c>
      <c r="M9634">
        <f>_xlfn.XLOOKUP(FraudData[[#This Row],[foreign_transaction]],ForeignRules[Foreign Transaction],ForeignRules[Risk Points],0)</f>
        <v>0</v>
      </c>
      <c r="N9634">
        <f>_xlfn.XLOOKUP(FraudData[[#This Row],[location_mismatch]],Table10[Location Mismatch],Table10[Risk Points],0)</f>
        <v>0</v>
      </c>
      <c r="O9634">
        <f>_xlfn.XLOOKUP(FraudData[[#This Row],[device_trust_score]],DeviceRules[Device Min],DeviceRules[Risk Points],,-1)</f>
        <v>0</v>
      </c>
      <c r="P9634">
        <f>_xlfn.XLOOKUP(FraudData[[#This Row],[velocity_last_24h]],VelocityRules[Velocity Min],VelocityRules[Risk Points],,-1)</f>
        <v>0</v>
      </c>
      <c r="Q9634">
        <f>_xlfn.XLOOKUP(FraudData[[#This Row],[merchant_category]],MerchantRules[Merchant Category],MerchantRules[Risk Points],0)</f>
        <v>0</v>
      </c>
      <c r="R9634">
        <f>SUM(FraudData[[#This Row],[Amount Risk]:[Merchant Risk]])</f>
        <v>0</v>
      </c>
      <c r="S9634" t="str" cm="1">
        <f t="array" ref="S9634">_xlfn.IFS(FraudData[[#This Row],[Fraud Risk Score]]&gt;=8,"High Risk",FraudData[[#This Row],[Fraud Risk Score]]&gt;=6,"Medium Risk",TRUE,"Low Risk")</f>
        <v>Low Risk</v>
      </c>
    </row>
    <row r="9635" spans="1:19">
      <c r="A9635">
        <v>9634</v>
      </c>
      <c r="B9635">
        <v>196.75</v>
      </c>
      <c r="C9635">
        <v>16</v>
      </c>
      <c r="D9635" t="s">
        <v>46</v>
      </c>
      <c r="E9635">
        <v>0</v>
      </c>
      <c r="F9635">
        <v>0</v>
      </c>
      <c r="G9635">
        <v>93</v>
      </c>
      <c r="H9635">
        <v>1</v>
      </c>
      <c r="I9635">
        <v>44</v>
      </c>
      <c r="J9635">
        <v>0</v>
      </c>
      <c r="K9635">
        <f>_xlfn.XLOOKUP(FraudData[[#This Row],[amount]],AmountRules[Amount Min],AmountRules[Risk Points],,-1)</f>
        <v>0</v>
      </c>
      <c r="L9635">
        <f>_xlfn.XLOOKUP(FraudData[[#This Row],[transaction_hour]],TimeRules[Hour Min],TimeRules[Risk Points],,-1)</f>
        <v>0</v>
      </c>
      <c r="M9635">
        <f>_xlfn.XLOOKUP(FraudData[[#This Row],[foreign_transaction]],ForeignRules[Foreign Transaction],ForeignRules[Risk Points],0)</f>
        <v>0</v>
      </c>
      <c r="N9635">
        <f>_xlfn.XLOOKUP(FraudData[[#This Row],[location_mismatch]],Table10[Location Mismatch],Table10[Risk Points],0)</f>
        <v>0</v>
      </c>
      <c r="O9635">
        <f>_xlfn.XLOOKUP(FraudData[[#This Row],[device_trust_score]],DeviceRules[Device Min],DeviceRules[Risk Points],,-1)</f>
        <v>0</v>
      </c>
      <c r="P9635">
        <f>_xlfn.XLOOKUP(FraudData[[#This Row],[velocity_last_24h]],VelocityRules[Velocity Min],VelocityRules[Risk Points],,-1)</f>
        <v>0</v>
      </c>
      <c r="Q9635">
        <f>_xlfn.XLOOKUP(FraudData[[#This Row],[merchant_category]],MerchantRules[Merchant Category],MerchantRules[Risk Points],0)</f>
        <v>0</v>
      </c>
      <c r="R9635">
        <f>SUM(FraudData[[#This Row],[Amount Risk]:[Merchant Risk]])</f>
        <v>0</v>
      </c>
      <c r="S9635" t="str" cm="1">
        <f t="array" ref="S9635">_xlfn.IFS(FraudData[[#This Row],[Fraud Risk Score]]&gt;=8,"High Risk",FraudData[[#This Row],[Fraud Risk Score]]&gt;=6,"Medium Risk",TRUE,"Low Risk")</f>
        <v>Low Risk</v>
      </c>
    </row>
    <row r="9636" spans="1:19">
      <c r="A9636">
        <v>9635</v>
      </c>
      <c r="B9636">
        <v>60.68</v>
      </c>
      <c r="C9636">
        <v>11</v>
      </c>
      <c r="D9636" t="s">
        <v>50</v>
      </c>
      <c r="E9636">
        <v>0</v>
      </c>
      <c r="F9636">
        <v>0</v>
      </c>
      <c r="G9636">
        <v>39</v>
      </c>
      <c r="H9636">
        <v>4</v>
      </c>
      <c r="I9636">
        <v>22</v>
      </c>
      <c r="J9636">
        <v>0</v>
      </c>
      <c r="K9636">
        <f>_xlfn.XLOOKUP(FraudData[[#This Row],[amount]],AmountRules[Amount Min],AmountRules[Risk Points],,-1)</f>
        <v>0</v>
      </c>
      <c r="L9636">
        <f>_xlfn.XLOOKUP(FraudData[[#This Row],[transaction_hour]],TimeRules[Hour Min],TimeRules[Risk Points],,-1)</f>
        <v>0</v>
      </c>
      <c r="M9636">
        <f>_xlfn.XLOOKUP(FraudData[[#This Row],[foreign_transaction]],ForeignRules[Foreign Transaction],ForeignRules[Risk Points],0)</f>
        <v>0</v>
      </c>
      <c r="N9636">
        <f>_xlfn.XLOOKUP(FraudData[[#This Row],[location_mismatch]],Table10[Location Mismatch],Table10[Risk Points],0)</f>
        <v>0</v>
      </c>
      <c r="O9636">
        <f>_xlfn.XLOOKUP(FraudData[[#This Row],[device_trust_score]],DeviceRules[Device Min],DeviceRules[Risk Points],,-1)</f>
        <v>2</v>
      </c>
      <c r="P9636">
        <f>_xlfn.XLOOKUP(FraudData[[#This Row],[velocity_last_24h]],VelocityRules[Velocity Min],VelocityRules[Risk Points],,-1)</f>
        <v>0</v>
      </c>
      <c r="Q9636">
        <f>_xlfn.XLOOKUP(FraudData[[#This Row],[merchant_category]],MerchantRules[Merchant Category],MerchantRules[Risk Points],0)</f>
        <v>0</v>
      </c>
      <c r="R9636">
        <f>SUM(FraudData[[#This Row],[Amount Risk]:[Merchant Risk]])</f>
        <v>2</v>
      </c>
      <c r="S9636" t="str" cm="1">
        <f t="array" ref="S9636">_xlfn.IFS(FraudData[[#This Row],[Fraud Risk Score]]&gt;=8,"High Risk",FraudData[[#This Row],[Fraud Risk Score]]&gt;=6,"Medium Risk",TRUE,"Low Risk")</f>
        <v>Low Risk</v>
      </c>
    </row>
    <row r="9637" spans="1:19">
      <c r="A9637">
        <v>9636</v>
      </c>
      <c r="B9637">
        <v>39.92</v>
      </c>
      <c r="C9637">
        <v>16</v>
      </c>
      <c r="D9637" t="s">
        <v>46</v>
      </c>
      <c r="E9637">
        <v>1</v>
      </c>
      <c r="F9637">
        <v>0</v>
      </c>
      <c r="G9637">
        <v>68</v>
      </c>
      <c r="H9637">
        <v>1</v>
      </c>
      <c r="I9637">
        <v>55</v>
      </c>
      <c r="J9637">
        <v>0</v>
      </c>
      <c r="K9637">
        <f>_xlfn.XLOOKUP(FraudData[[#This Row],[amount]],AmountRules[Amount Min],AmountRules[Risk Points],,-1)</f>
        <v>0</v>
      </c>
      <c r="L9637">
        <f>_xlfn.XLOOKUP(FraudData[[#This Row],[transaction_hour]],TimeRules[Hour Min],TimeRules[Risk Points],,-1)</f>
        <v>0</v>
      </c>
      <c r="M9637">
        <f>_xlfn.XLOOKUP(FraudData[[#This Row],[foreign_transaction]],ForeignRules[Foreign Transaction],ForeignRules[Risk Points],0)</f>
        <v>3</v>
      </c>
      <c r="N9637">
        <f>_xlfn.XLOOKUP(FraudData[[#This Row],[location_mismatch]],Table10[Location Mismatch],Table10[Risk Points],0)</f>
        <v>0</v>
      </c>
      <c r="O9637">
        <f>_xlfn.XLOOKUP(FraudData[[#This Row],[device_trust_score]],DeviceRules[Device Min],DeviceRules[Risk Points],,-1)</f>
        <v>1</v>
      </c>
      <c r="P9637">
        <f>_xlfn.XLOOKUP(FraudData[[#This Row],[velocity_last_24h]],VelocityRules[Velocity Min],VelocityRules[Risk Points],,-1)</f>
        <v>0</v>
      </c>
      <c r="Q9637">
        <f>_xlfn.XLOOKUP(FraudData[[#This Row],[merchant_category]],MerchantRules[Merchant Category],MerchantRules[Risk Points],0)</f>
        <v>0</v>
      </c>
      <c r="R9637">
        <f>SUM(FraudData[[#This Row],[Amount Risk]:[Merchant Risk]])</f>
        <v>4</v>
      </c>
      <c r="S9637" t="str" cm="1">
        <f t="array" ref="S9637">_xlfn.IFS(FraudData[[#This Row],[Fraud Risk Score]]&gt;=8,"High Risk",FraudData[[#This Row],[Fraud Risk Score]]&gt;=6,"Medium Risk",TRUE,"Low Risk")</f>
        <v>Low Risk</v>
      </c>
    </row>
    <row r="9638" spans="1:19">
      <c r="A9638">
        <v>9637</v>
      </c>
      <c r="B9638">
        <v>495.79</v>
      </c>
      <c r="C9638">
        <v>17</v>
      </c>
      <c r="D9638" t="s">
        <v>50</v>
      </c>
      <c r="E9638">
        <v>0</v>
      </c>
      <c r="F9638">
        <v>0</v>
      </c>
      <c r="G9638">
        <v>75</v>
      </c>
      <c r="H9638">
        <v>1</v>
      </c>
      <c r="I9638">
        <v>64</v>
      </c>
      <c r="J9638">
        <v>0</v>
      </c>
      <c r="K9638">
        <f>_xlfn.XLOOKUP(FraudData[[#This Row],[amount]],AmountRules[Amount Min],AmountRules[Risk Points],,-1)</f>
        <v>0</v>
      </c>
      <c r="L9638">
        <f>_xlfn.XLOOKUP(FraudData[[#This Row],[transaction_hour]],TimeRules[Hour Min],TimeRules[Risk Points],,-1)</f>
        <v>0</v>
      </c>
      <c r="M9638">
        <f>_xlfn.XLOOKUP(FraudData[[#This Row],[foreign_transaction]],ForeignRules[Foreign Transaction],ForeignRules[Risk Points],0)</f>
        <v>0</v>
      </c>
      <c r="N9638">
        <f>_xlfn.XLOOKUP(FraudData[[#This Row],[location_mismatch]],Table10[Location Mismatch],Table10[Risk Points],0)</f>
        <v>0</v>
      </c>
      <c r="O9638">
        <f>_xlfn.XLOOKUP(FraudData[[#This Row],[device_trust_score]],DeviceRules[Device Min],DeviceRules[Risk Points],,-1)</f>
        <v>0</v>
      </c>
      <c r="P9638">
        <f>_xlfn.XLOOKUP(FraudData[[#This Row],[velocity_last_24h]],VelocityRules[Velocity Min],VelocityRules[Risk Points],,-1)</f>
        <v>0</v>
      </c>
      <c r="Q9638">
        <f>_xlfn.XLOOKUP(FraudData[[#This Row],[merchant_category]],MerchantRules[Merchant Category],MerchantRules[Risk Points],0)</f>
        <v>0</v>
      </c>
      <c r="R9638">
        <f>SUM(FraudData[[#This Row],[Amount Risk]:[Merchant Risk]])</f>
        <v>0</v>
      </c>
      <c r="S9638" t="str" cm="1">
        <f t="array" ref="S9638">_xlfn.IFS(FraudData[[#This Row],[Fraud Risk Score]]&gt;=8,"High Risk",FraudData[[#This Row],[Fraud Risk Score]]&gt;=6,"Medium Risk",TRUE,"Low Risk")</f>
        <v>Low Risk</v>
      </c>
    </row>
    <row r="9639" spans="1:19">
      <c r="A9639">
        <v>9638</v>
      </c>
      <c r="B9639">
        <v>3.37</v>
      </c>
      <c r="C9639">
        <v>13</v>
      </c>
      <c r="D9639" t="s">
        <v>49</v>
      </c>
      <c r="E9639">
        <v>0</v>
      </c>
      <c r="F9639">
        <v>0</v>
      </c>
      <c r="G9639">
        <v>89</v>
      </c>
      <c r="H9639">
        <v>4</v>
      </c>
      <c r="I9639">
        <v>66</v>
      </c>
      <c r="J9639">
        <v>0</v>
      </c>
      <c r="K9639">
        <f>_xlfn.XLOOKUP(FraudData[[#This Row],[amount]],AmountRules[Amount Min],AmountRules[Risk Points],,-1)</f>
        <v>0</v>
      </c>
      <c r="L9639">
        <f>_xlfn.XLOOKUP(FraudData[[#This Row],[transaction_hour]],TimeRules[Hour Min],TimeRules[Risk Points],,-1)</f>
        <v>0</v>
      </c>
      <c r="M9639">
        <f>_xlfn.XLOOKUP(FraudData[[#This Row],[foreign_transaction]],ForeignRules[Foreign Transaction],ForeignRules[Risk Points],0)</f>
        <v>0</v>
      </c>
      <c r="N9639">
        <f>_xlfn.XLOOKUP(FraudData[[#This Row],[location_mismatch]],Table10[Location Mismatch],Table10[Risk Points],0)</f>
        <v>0</v>
      </c>
      <c r="O9639">
        <f>_xlfn.XLOOKUP(FraudData[[#This Row],[device_trust_score]],DeviceRules[Device Min],DeviceRules[Risk Points],,-1)</f>
        <v>0</v>
      </c>
      <c r="P9639">
        <f>_xlfn.XLOOKUP(FraudData[[#This Row],[velocity_last_24h]],VelocityRules[Velocity Min],VelocityRules[Risk Points],,-1)</f>
        <v>0</v>
      </c>
      <c r="Q9639">
        <f>_xlfn.XLOOKUP(FraudData[[#This Row],[merchant_category]],MerchantRules[Merchant Category],MerchantRules[Risk Points],0)</f>
        <v>1</v>
      </c>
      <c r="R9639">
        <f>SUM(FraudData[[#This Row],[Amount Risk]:[Merchant Risk]])</f>
        <v>1</v>
      </c>
      <c r="S9639" t="str" cm="1">
        <f t="array" ref="S9639">_xlfn.IFS(FraudData[[#This Row],[Fraud Risk Score]]&gt;=8,"High Risk",FraudData[[#This Row],[Fraud Risk Score]]&gt;=6,"Medium Risk",TRUE,"Low Risk")</f>
        <v>Low Risk</v>
      </c>
    </row>
    <row r="9640" spans="1:19">
      <c r="A9640">
        <v>9639</v>
      </c>
      <c r="B9640">
        <v>103.65</v>
      </c>
      <c r="C9640">
        <v>10</v>
      </c>
      <c r="D9640" t="s">
        <v>47</v>
      </c>
      <c r="E9640">
        <v>0</v>
      </c>
      <c r="F9640">
        <v>0</v>
      </c>
      <c r="G9640">
        <v>49</v>
      </c>
      <c r="H9640">
        <v>4</v>
      </c>
      <c r="I9640">
        <v>65</v>
      </c>
      <c r="J9640">
        <v>0</v>
      </c>
      <c r="K9640">
        <f>_xlfn.XLOOKUP(FraudData[[#This Row],[amount]],AmountRules[Amount Min],AmountRules[Risk Points],,-1)</f>
        <v>0</v>
      </c>
      <c r="L9640">
        <f>_xlfn.XLOOKUP(FraudData[[#This Row],[transaction_hour]],TimeRules[Hour Min],TimeRules[Risk Points],,-1)</f>
        <v>0</v>
      </c>
      <c r="M9640">
        <f>_xlfn.XLOOKUP(FraudData[[#This Row],[foreign_transaction]],ForeignRules[Foreign Transaction],ForeignRules[Risk Points],0)</f>
        <v>0</v>
      </c>
      <c r="N9640">
        <f>_xlfn.XLOOKUP(FraudData[[#This Row],[location_mismatch]],Table10[Location Mismatch],Table10[Risk Points],0)</f>
        <v>0</v>
      </c>
      <c r="O9640">
        <f>_xlfn.XLOOKUP(FraudData[[#This Row],[device_trust_score]],DeviceRules[Device Min],DeviceRules[Risk Points],,-1)</f>
        <v>2</v>
      </c>
      <c r="P9640">
        <f>_xlfn.XLOOKUP(FraudData[[#This Row],[velocity_last_24h]],VelocityRules[Velocity Min],VelocityRules[Risk Points],,-1)</f>
        <v>0</v>
      </c>
      <c r="Q9640">
        <f>_xlfn.XLOOKUP(FraudData[[#This Row],[merchant_category]],MerchantRules[Merchant Category],MerchantRules[Risk Points],0)</f>
        <v>0</v>
      </c>
      <c r="R9640">
        <f>SUM(FraudData[[#This Row],[Amount Risk]:[Merchant Risk]])</f>
        <v>2</v>
      </c>
      <c r="S9640" t="str" cm="1">
        <f t="array" ref="S9640">_xlfn.IFS(FraudData[[#This Row],[Fraud Risk Score]]&gt;=8,"High Risk",FraudData[[#This Row],[Fraud Risk Score]]&gt;=6,"Medium Risk",TRUE,"Low Risk")</f>
        <v>Low Risk</v>
      </c>
    </row>
    <row r="9641" spans="1:19">
      <c r="A9641">
        <v>9640</v>
      </c>
      <c r="B9641">
        <v>3.94</v>
      </c>
      <c r="C9641">
        <v>1</v>
      </c>
      <c r="D9641" t="s">
        <v>50</v>
      </c>
      <c r="E9641">
        <v>0</v>
      </c>
      <c r="F9641">
        <v>0</v>
      </c>
      <c r="G9641">
        <v>85</v>
      </c>
      <c r="H9641">
        <v>0</v>
      </c>
      <c r="I9641">
        <v>44</v>
      </c>
      <c r="J9641">
        <v>0</v>
      </c>
      <c r="K9641">
        <f>_xlfn.XLOOKUP(FraudData[[#This Row],[amount]],AmountRules[Amount Min],AmountRules[Risk Points],,-1)</f>
        <v>0</v>
      </c>
      <c r="L9641">
        <f>_xlfn.XLOOKUP(FraudData[[#This Row],[transaction_hour]],TimeRules[Hour Min],TimeRules[Risk Points],,-1)</f>
        <v>3</v>
      </c>
      <c r="M9641">
        <f>_xlfn.XLOOKUP(FraudData[[#This Row],[foreign_transaction]],ForeignRules[Foreign Transaction],ForeignRules[Risk Points],0)</f>
        <v>0</v>
      </c>
      <c r="N9641">
        <f>_xlfn.XLOOKUP(FraudData[[#This Row],[location_mismatch]],Table10[Location Mismatch],Table10[Risk Points],0)</f>
        <v>0</v>
      </c>
      <c r="O9641">
        <f>_xlfn.XLOOKUP(FraudData[[#This Row],[device_trust_score]],DeviceRules[Device Min],DeviceRules[Risk Points],,-1)</f>
        <v>0</v>
      </c>
      <c r="P9641">
        <f>_xlfn.XLOOKUP(FraudData[[#This Row],[velocity_last_24h]],VelocityRules[Velocity Min],VelocityRules[Risk Points],,-1)</f>
        <v>0</v>
      </c>
      <c r="Q9641">
        <f>_xlfn.XLOOKUP(FraudData[[#This Row],[merchant_category]],MerchantRules[Merchant Category],MerchantRules[Risk Points],0)</f>
        <v>0</v>
      </c>
      <c r="R9641">
        <f>SUM(FraudData[[#This Row],[Amount Risk]:[Merchant Risk]])</f>
        <v>3</v>
      </c>
      <c r="S9641" t="str" cm="1">
        <f t="array" ref="S9641">_xlfn.IFS(FraudData[[#This Row],[Fraud Risk Score]]&gt;=8,"High Risk",FraudData[[#This Row],[Fraud Risk Score]]&gt;=6,"Medium Risk",TRUE,"Low Risk")</f>
        <v>Low Risk</v>
      </c>
    </row>
    <row r="9642" spans="1:19">
      <c r="A9642">
        <v>9641</v>
      </c>
      <c r="B9642">
        <v>118.95</v>
      </c>
      <c r="C9642">
        <v>20</v>
      </c>
      <c r="D9642" t="s">
        <v>46</v>
      </c>
      <c r="E9642">
        <v>0</v>
      </c>
      <c r="F9642">
        <v>0</v>
      </c>
      <c r="G9642">
        <v>41</v>
      </c>
      <c r="H9642">
        <v>0</v>
      </c>
      <c r="I9642">
        <v>38</v>
      </c>
      <c r="J9642">
        <v>0</v>
      </c>
      <c r="K9642">
        <f>_xlfn.XLOOKUP(FraudData[[#This Row],[amount]],AmountRules[Amount Min],AmountRules[Risk Points],,-1)</f>
        <v>0</v>
      </c>
      <c r="L9642">
        <f>_xlfn.XLOOKUP(FraudData[[#This Row],[transaction_hour]],TimeRules[Hour Min],TimeRules[Risk Points],,-1)</f>
        <v>0</v>
      </c>
      <c r="M9642">
        <f>_xlfn.XLOOKUP(FraudData[[#This Row],[foreign_transaction]],ForeignRules[Foreign Transaction],ForeignRules[Risk Points],0)</f>
        <v>0</v>
      </c>
      <c r="N9642">
        <f>_xlfn.XLOOKUP(FraudData[[#This Row],[location_mismatch]],Table10[Location Mismatch],Table10[Risk Points],0)</f>
        <v>0</v>
      </c>
      <c r="O9642">
        <f>_xlfn.XLOOKUP(FraudData[[#This Row],[device_trust_score]],DeviceRules[Device Min],DeviceRules[Risk Points],,-1)</f>
        <v>2</v>
      </c>
      <c r="P9642">
        <f>_xlfn.XLOOKUP(FraudData[[#This Row],[velocity_last_24h]],VelocityRules[Velocity Min],VelocityRules[Risk Points],,-1)</f>
        <v>0</v>
      </c>
      <c r="Q9642">
        <f>_xlfn.XLOOKUP(FraudData[[#This Row],[merchant_category]],MerchantRules[Merchant Category],MerchantRules[Risk Points],0)</f>
        <v>0</v>
      </c>
      <c r="R9642">
        <f>SUM(FraudData[[#This Row],[Amount Risk]:[Merchant Risk]])</f>
        <v>2</v>
      </c>
      <c r="S9642" t="str" cm="1">
        <f t="array" ref="S9642">_xlfn.IFS(FraudData[[#This Row],[Fraud Risk Score]]&gt;=8,"High Risk",FraudData[[#This Row],[Fraud Risk Score]]&gt;=6,"Medium Risk",TRUE,"Low Risk")</f>
        <v>Low Risk</v>
      </c>
    </row>
    <row r="9643" spans="1:19">
      <c r="A9643">
        <v>9642</v>
      </c>
      <c r="B9643">
        <v>125.14</v>
      </c>
      <c r="C9643">
        <v>0</v>
      </c>
      <c r="D9643" t="s">
        <v>49</v>
      </c>
      <c r="E9643">
        <v>0</v>
      </c>
      <c r="F9643">
        <v>0</v>
      </c>
      <c r="G9643">
        <v>76</v>
      </c>
      <c r="H9643">
        <v>1</v>
      </c>
      <c r="I9643">
        <v>32</v>
      </c>
      <c r="J9643">
        <v>0</v>
      </c>
      <c r="K9643">
        <f>_xlfn.XLOOKUP(FraudData[[#This Row],[amount]],AmountRules[Amount Min],AmountRules[Risk Points],,-1)</f>
        <v>0</v>
      </c>
      <c r="L9643">
        <f>_xlfn.XLOOKUP(FraudData[[#This Row],[transaction_hour]],TimeRules[Hour Min],TimeRules[Risk Points],,-1)</f>
        <v>3</v>
      </c>
      <c r="M9643">
        <f>_xlfn.XLOOKUP(FraudData[[#This Row],[foreign_transaction]],ForeignRules[Foreign Transaction],ForeignRules[Risk Points],0)</f>
        <v>0</v>
      </c>
      <c r="N9643">
        <f>_xlfn.XLOOKUP(FraudData[[#This Row],[location_mismatch]],Table10[Location Mismatch],Table10[Risk Points],0)</f>
        <v>0</v>
      </c>
      <c r="O9643">
        <f>_xlfn.XLOOKUP(FraudData[[#This Row],[device_trust_score]],DeviceRules[Device Min],DeviceRules[Risk Points],,-1)</f>
        <v>0</v>
      </c>
      <c r="P9643">
        <f>_xlfn.XLOOKUP(FraudData[[#This Row],[velocity_last_24h]],VelocityRules[Velocity Min],VelocityRules[Risk Points],,-1)</f>
        <v>0</v>
      </c>
      <c r="Q9643">
        <f>_xlfn.XLOOKUP(FraudData[[#This Row],[merchant_category]],MerchantRules[Merchant Category],MerchantRules[Risk Points],0)</f>
        <v>1</v>
      </c>
      <c r="R9643">
        <f>SUM(FraudData[[#This Row],[Amount Risk]:[Merchant Risk]])</f>
        <v>4</v>
      </c>
      <c r="S9643" t="str" cm="1">
        <f t="array" ref="S9643">_xlfn.IFS(FraudData[[#This Row],[Fraud Risk Score]]&gt;=8,"High Risk",FraudData[[#This Row],[Fraud Risk Score]]&gt;=6,"Medium Risk",TRUE,"Low Risk")</f>
        <v>Low Risk</v>
      </c>
    </row>
    <row r="9644" spans="1:19">
      <c r="A9644">
        <v>9643</v>
      </c>
      <c r="B9644">
        <v>69.86</v>
      </c>
      <c r="C9644">
        <v>10</v>
      </c>
      <c r="D9644" t="s">
        <v>46</v>
      </c>
      <c r="E9644">
        <v>0</v>
      </c>
      <c r="F9644">
        <v>1</v>
      </c>
      <c r="G9644">
        <v>82</v>
      </c>
      <c r="H9644">
        <v>3</v>
      </c>
      <c r="I9644">
        <v>69</v>
      </c>
      <c r="J9644">
        <v>0</v>
      </c>
      <c r="K9644">
        <f>_xlfn.XLOOKUP(FraudData[[#This Row],[amount]],AmountRules[Amount Min],AmountRules[Risk Points],,-1)</f>
        <v>0</v>
      </c>
      <c r="L9644">
        <f>_xlfn.XLOOKUP(FraudData[[#This Row],[transaction_hour]],TimeRules[Hour Min],TimeRules[Risk Points],,-1)</f>
        <v>0</v>
      </c>
      <c r="M9644">
        <f>_xlfn.XLOOKUP(FraudData[[#This Row],[foreign_transaction]],ForeignRules[Foreign Transaction],ForeignRules[Risk Points],0)</f>
        <v>0</v>
      </c>
      <c r="N9644">
        <f>_xlfn.XLOOKUP(FraudData[[#This Row],[location_mismatch]],Table10[Location Mismatch],Table10[Risk Points],0)</f>
        <v>3</v>
      </c>
      <c r="O9644">
        <f>_xlfn.XLOOKUP(FraudData[[#This Row],[device_trust_score]],DeviceRules[Device Min],DeviceRules[Risk Points],,-1)</f>
        <v>0</v>
      </c>
      <c r="P9644">
        <f>_xlfn.XLOOKUP(FraudData[[#This Row],[velocity_last_24h]],VelocityRules[Velocity Min],VelocityRules[Risk Points],,-1)</f>
        <v>0</v>
      </c>
      <c r="Q9644">
        <f>_xlfn.XLOOKUP(FraudData[[#This Row],[merchant_category]],MerchantRules[Merchant Category],MerchantRules[Risk Points],0)</f>
        <v>0</v>
      </c>
      <c r="R9644">
        <f>SUM(FraudData[[#This Row],[Amount Risk]:[Merchant Risk]])</f>
        <v>3</v>
      </c>
      <c r="S9644" t="str" cm="1">
        <f t="array" ref="S9644">_xlfn.IFS(FraudData[[#This Row],[Fraud Risk Score]]&gt;=8,"High Risk",FraudData[[#This Row],[Fraud Risk Score]]&gt;=6,"Medium Risk",TRUE,"Low Risk")</f>
        <v>Low Risk</v>
      </c>
    </row>
    <row r="9645" spans="1:19">
      <c r="A9645">
        <v>9644</v>
      </c>
      <c r="B9645">
        <v>25.51</v>
      </c>
      <c r="C9645">
        <v>1</v>
      </c>
      <c r="D9645" t="s">
        <v>48</v>
      </c>
      <c r="E9645">
        <v>0</v>
      </c>
      <c r="F9645">
        <v>0</v>
      </c>
      <c r="G9645">
        <v>81</v>
      </c>
      <c r="H9645">
        <v>0</v>
      </c>
      <c r="I9645">
        <v>29</v>
      </c>
      <c r="J9645">
        <v>0</v>
      </c>
      <c r="K9645">
        <f>_xlfn.XLOOKUP(FraudData[[#This Row],[amount]],AmountRules[Amount Min],AmountRules[Risk Points],,-1)</f>
        <v>0</v>
      </c>
      <c r="L9645">
        <f>_xlfn.XLOOKUP(FraudData[[#This Row],[transaction_hour]],TimeRules[Hour Min],TimeRules[Risk Points],,-1)</f>
        <v>3</v>
      </c>
      <c r="M9645">
        <f>_xlfn.XLOOKUP(FraudData[[#This Row],[foreign_transaction]],ForeignRules[Foreign Transaction],ForeignRules[Risk Points],0)</f>
        <v>0</v>
      </c>
      <c r="N9645">
        <f>_xlfn.XLOOKUP(FraudData[[#This Row],[location_mismatch]],Table10[Location Mismatch],Table10[Risk Points],0)</f>
        <v>0</v>
      </c>
      <c r="O9645">
        <f>_xlfn.XLOOKUP(FraudData[[#This Row],[device_trust_score]],DeviceRules[Device Min],DeviceRules[Risk Points],,-1)</f>
        <v>0</v>
      </c>
      <c r="P9645">
        <f>_xlfn.XLOOKUP(FraudData[[#This Row],[velocity_last_24h]],VelocityRules[Velocity Min],VelocityRules[Risk Points],,-1)</f>
        <v>0</v>
      </c>
      <c r="Q9645">
        <f>_xlfn.XLOOKUP(FraudData[[#This Row],[merchant_category]],MerchantRules[Merchant Category],MerchantRules[Risk Points],0)</f>
        <v>0</v>
      </c>
      <c r="R9645">
        <f>SUM(FraudData[[#This Row],[Amount Risk]:[Merchant Risk]])</f>
        <v>3</v>
      </c>
      <c r="S9645" t="str" cm="1">
        <f t="array" ref="S9645">_xlfn.IFS(FraudData[[#This Row],[Fraud Risk Score]]&gt;=8,"High Risk",FraudData[[#This Row],[Fraud Risk Score]]&gt;=6,"Medium Risk",TRUE,"Low Risk")</f>
        <v>Low Risk</v>
      </c>
    </row>
    <row r="9646" spans="1:19">
      <c r="A9646">
        <v>9645</v>
      </c>
      <c r="B9646">
        <v>85</v>
      </c>
      <c r="C9646">
        <v>15</v>
      </c>
      <c r="D9646" t="s">
        <v>48</v>
      </c>
      <c r="E9646">
        <v>0</v>
      </c>
      <c r="F9646">
        <v>0</v>
      </c>
      <c r="G9646">
        <v>62</v>
      </c>
      <c r="H9646">
        <v>1</v>
      </c>
      <c r="I9646">
        <v>28</v>
      </c>
      <c r="J9646">
        <v>0</v>
      </c>
      <c r="K9646">
        <f>_xlfn.XLOOKUP(FraudData[[#This Row],[amount]],AmountRules[Amount Min],AmountRules[Risk Points],,-1)</f>
        <v>0</v>
      </c>
      <c r="L9646">
        <f>_xlfn.XLOOKUP(FraudData[[#This Row],[transaction_hour]],TimeRules[Hour Min],TimeRules[Risk Points],,-1)</f>
        <v>0</v>
      </c>
      <c r="M9646">
        <f>_xlfn.XLOOKUP(FraudData[[#This Row],[foreign_transaction]],ForeignRules[Foreign Transaction],ForeignRules[Risk Points],0)</f>
        <v>0</v>
      </c>
      <c r="N9646">
        <f>_xlfn.XLOOKUP(FraudData[[#This Row],[location_mismatch]],Table10[Location Mismatch],Table10[Risk Points],0)</f>
        <v>0</v>
      </c>
      <c r="O9646">
        <f>_xlfn.XLOOKUP(FraudData[[#This Row],[device_trust_score]],DeviceRules[Device Min],DeviceRules[Risk Points],,-1)</f>
        <v>1</v>
      </c>
      <c r="P9646">
        <f>_xlfn.XLOOKUP(FraudData[[#This Row],[velocity_last_24h]],VelocityRules[Velocity Min],VelocityRules[Risk Points],,-1)</f>
        <v>0</v>
      </c>
      <c r="Q9646">
        <f>_xlfn.XLOOKUP(FraudData[[#This Row],[merchant_category]],MerchantRules[Merchant Category],MerchantRules[Risk Points],0)</f>
        <v>0</v>
      </c>
      <c r="R9646">
        <f>SUM(FraudData[[#This Row],[Amount Risk]:[Merchant Risk]])</f>
        <v>1</v>
      </c>
      <c r="S9646" t="str" cm="1">
        <f t="array" ref="S9646">_xlfn.IFS(FraudData[[#This Row],[Fraud Risk Score]]&gt;=8,"High Risk",FraudData[[#This Row],[Fraud Risk Score]]&gt;=6,"Medium Risk",TRUE,"Low Risk")</f>
        <v>Low Risk</v>
      </c>
    </row>
    <row r="9647" spans="1:19">
      <c r="A9647">
        <v>9646</v>
      </c>
      <c r="B9647">
        <v>200.8</v>
      </c>
      <c r="C9647">
        <v>21</v>
      </c>
      <c r="D9647" t="s">
        <v>47</v>
      </c>
      <c r="E9647">
        <v>0</v>
      </c>
      <c r="F9647">
        <v>0</v>
      </c>
      <c r="G9647">
        <v>93</v>
      </c>
      <c r="H9647">
        <v>4</v>
      </c>
      <c r="I9647">
        <v>42</v>
      </c>
      <c r="J9647">
        <v>0</v>
      </c>
      <c r="K9647">
        <f>_xlfn.XLOOKUP(FraudData[[#This Row],[amount]],AmountRules[Amount Min],AmountRules[Risk Points],,-1)</f>
        <v>0</v>
      </c>
      <c r="L9647">
        <f>_xlfn.XLOOKUP(FraudData[[#This Row],[transaction_hour]],TimeRules[Hour Min],TimeRules[Risk Points],,-1)</f>
        <v>0</v>
      </c>
      <c r="M9647">
        <f>_xlfn.XLOOKUP(FraudData[[#This Row],[foreign_transaction]],ForeignRules[Foreign Transaction],ForeignRules[Risk Points],0)</f>
        <v>0</v>
      </c>
      <c r="N9647">
        <f>_xlfn.XLOOKUP(FraudData[[#This Row],[location_mismatch]],Table10[Location Mismatch],Table10[Risk Points],0)</f>
        <v>0</v>
      </c>
      <c r="O9647">
        <f>_xlfn.XLOOKUP(FraudData[[#This Row],[device_trust_score]],DeviceRules[Device Min],DeviceRules[Risk Points],,-1)</f>
        <v>0</v>
      </c>
      <c r="P9647">
        <f>_xlfn.XLOOKUP(FraudData[[#This Row],[velocity_last_24h]],VelocityRules[Velocity Min],VelocityRules[Risk Points],,-1)</f>
        <v>0</v>
      </c>
      <c r="Q9647">
        <f>_xlfn.XLOOKUP(FraudData[[#This Row],[merchant_category]],MerchantRules[Merchant Category],MerchantRules[Risk Points],0)</f>
        <v>0</v>
      </c>
      <c r="R9647">
        <f>SUM(FraudData[[#This Row],[Amount Risk]:[Merchant Risk]])</f>
        <v>0</v>
      </c>
      <c r="S9647" t="str" cm="1">
        <f t="array" ref="S9647">_xlfn.IFS(FraudData[[#This Row],[Fraud Risk Score]]&gt;=8,"High Risk",FraudData[[#This Row],[Fraud Risk Score]]&gt;=6,"Medium Risk",TRUE,"Low Risk")</f>
        <v>Low Risk</v>
      </c>
    </row>
    <row r="9648" spans="1:19">
      <c r="A9648">
        <v>9647</v>
      </c>
      <c r="B9648">
        <v>274.51</v>
      </c>
      <c r="C9648">
        <v>2</v>
      </c>
      <c r="D9648" t="s">
        <v>47</v>
      </c>
      <c r="E9648">
        <v>0</v>
      </c>
      <c r="F9648">
        <v>0</v>
      </c>
      <c r="G9648">
        <v>61</v>
      </c>
      <c r="H9648">
        <v>5</v>
      </c>
      <c r="I9648">
        <v>21</v>
      </c>
      <c r="J9648">
        <v>0</v>
      </c>
      <c r="K9648">
        <f>_xlfn.XLOOKUP(FraudData[[#This Row],[amount]],AmountRules[Amount Min],AmountRules[Risk Points],,-1)</f>
        <v>0</v>
      </c>
      <c r="L9648">
        <f>_xlfn.XLOOKUP(FraudData[[#This Row],[transaction_hour]],TimeRules[Hour Min],TimeRules[Risk Points],,-1)</f>
        <v>3</v>
      </c>
      <c r="M9648">
        <f>_xlfn.XLOOKUP(FraudData[[#This Row],[foreign_transaction]],ForeignRules[Foreign Transaction],ForeignRules[Risk Points],0)</f>
        <v>0</v>
      </c>
      <c r="N9648">
        <f>_xlfn.XLOOKUP(FraudData[[#This Row],[location_mismatch]],Table10[Location Mismatch],Table10[Risk Points],0)</f>
        <v>0</v>
      </c>
      <c r="O9648">
        <f>_xlfn.XLOOKUP(FraudData[[#This Row],[device_trust_score]],DeviceRules[Device Min],DeviceRules[Risk Points],,-1)</f>
        <v>1</v>
      </c>
      <c r="P9648">
        <f>_xlfn.XLOOKUP(FraudData[[#This Row],[velocity_last_24h]],VelocityRules[Velocity Min],VelocityRules[Risk Points],,-1)</f>
        <v>3</v>
      </c>
      <c r="Q9648">
        <f>_xlfn.XLOOKUP(FraudData[[#This Row],[merchant_category]],MerchantRules[Merchant Category],MerchantRules[Risk Points],0)</f>
        <v>0</v>
      </c>
      <c r="R9648">
        <f>SUM(FraudData[[#This Row],[Amount Risk]:[Merchant Risk]])</f>
        <v>7</v>
      </c>
      <c r="S9648" t="str" cm="1">
        <f t="array" ref="S9648">_xlfn.IFS(FraudData[[#This Row],[Fraud Risk Score]]&gt;=8,"High Risk",FraudData[[#This Row],[Fraud Risk Score]]&gt;=6,"Medium Risk",TRUE,"Low Risk")</f>
        <v>Medium Risk</v>
      </c>
    </row>
    <row r="9649" spans="1:19">
      <c r="A9649">
        <v>9648</v>
      </c>
      <c r="B9649">
        <v>136.19</v>
      </c>
      <c r="C9649">
        <v>19</v>
      </c>
      <c r="D9649" t="s">
        <v>49</v>
      </c>
      <c r="E9649">
        <v>0</v>
      </c>
      <c r="F9649">
        <v>0</v>
      </c>
      <c r="G9649">
        <v>99</v>
      </c>
      <c r="H9649">
        <v>0</v>
      </c>
      <c r="I9649">
        <v>62</v>
      </c>
      <c r="J9649">
        <v>0</v>
      </c>
      <c r="K9649">
        <f>_xlfn.XLOOKUP(FraudData[[#This Row],[amount]],AmountRules[Amount Min],AmountRules[Risk Points],,-1)</f>
        <v>0</v>
      </c>
      <c r="L9649">
        <f>_xlfn.XLOOKUP(FraudData[[#This Row],[transaction_hour]],TimeRules[Hour Min],TimeRules[Risk Points],,-1)</f>
        <v>0</v>
      </c>
      <c r="M9649">
        <f>_xlfn.XLOOKUP(FraudData[[#This Row],[foreign_transaction]],ForeignRules[Foreign Transaction],ForeignRules[Risk Points],0)</f>
        <v>0</v>
      </c>
      <c r="N9649">
        <f>_xlfn.XLOOKUP(FraudData[[#This Row],[location_mismatch]],Table10[Location Mismatch],Table10[Risk Points],0)</f>
        <v>0</v>
      </c>
      <c r="O9649">
        <f>_xlfn.XLOOKUP(FraudData[[#This Row],[device_trust_score]],DeviceRules[Device Min],DeviceRules[Risk Points],,-1)</f>
        <v>0</v>
      </c>
      <c r="P9649">
        <f>_xlfn.XLOOKUP(FraudData[[#This Row],[velocity_last_24h]],VelocityRules[Velocity Min],VelocityRules[Risk Points],,-1)</f>
        <v>0</v>
      </c>
      <c r="Q9649">
        <f>_xlfn.XLOOKUP(FraudData[[#This Row],[merchant_category]],MerchantRules[Merchant Category],MerchantRules[Risk Points],0)</f>
        <v>1</v>
      </c>
      <c r="R9649">
        <f>SUM(FraudData[[#This Row],[Amount Risk]:[Merchant Risk]])</f>
        <v>1</v>
      </c>
      <c r="S9649" t="str" cm="1">
        <f t="array" ref="S9649">_xlfn.IFS(FraudData[[#This Row],[Fraud Risk Score]]&gt;=8,"High Risk",FraudData[[#This Row],[Fraud Risk Score]]&gt;=6,"Medium Risk",TRUE,"Low Risk")</f>
        <v>Low Risk</v>
      </c>
    </row>
    <row r="9650" spans="1:19">
      <c r="A9650">
        <v>9649</v>
      </c>
      <c r="B9650">
        <v>160.41</v>
      </c>
      <c r="C9650">
        <v>0</v>
      </c>
      <c r="D9650" t="s">
        <v>48</v>
      </c>
      <c r="E9650">
        <v>0</v>
      </c>
      <c r="F9650">
        <v>0</v>
      </c>
      <c r="G9650">
        <v>58</v>
      </c>
      <c r="H9650">
        <v>0</v>
      </c>
      <c r="I9650">
        <v>39</v>
      </c>
      <c r="J9650">
        <v>0</v>
      </c>
      <c r="K9650">
        <f>_xlfn.XLOOKUP(FraudData[[#This Row],[amount]],AmountRules[Amount Min],AmountRules[Risk Points],,-1)</f>
        <v>0</v>
      </c>
      <c r="L9650">
        <f>_xlfn.XLOOKUP(FraudData[[#This Row],[transaction_hour]],TimeRules[Hour Min],TimeRules[Risk Points],,-1)</f>
        <v>3</v>
      </c>
      <c r="M9650">
        <f>_xlfn.XLOOKUP(FraudData[[#This Row],[foreign_transaction]],ForeignRules[Foreign Transaction],ForeignRules[Risk Points],0)</f>
        <v>0</v>
      </c>
      <c r="N9650">
        <f>_xlfn.XLOOKUP(FraudData[[#This Row],[location_mismatch]],Table10[Location Mismatch],Table10[Risk Points],0)</f>
        <v>0</v>
      </c>
      <c r="O9650">
        <f>_xlfn.XLOOKUP(FraudData[[#This Row],[device_trust_score]],DeviceRules[Device Min],DeviceRules[Risk Points],,-1)</f>
        <v>1</v>
      </c>
      <c r="P9650">
        <f>_xlfn.XLOOKUP(FraudData[[#This Row],[velocity_last_24h]],VelocityRules[Velocity Min],VelocityRules[Risk Points],,-1)</f>
        <v>0</v>
      </c>
      <c r="Q9650">
        <f>_xlfn.XLOOKUP(FraudData[[#This Row],[merchant_category]],MerchantRules[Merchant Category],MerchantRules[Risk Points],0)</f>
        <v>0</v>
      </c>
      <c r="R9650">
        <f>SUM(FraudData[[#This Row],[Amount Risk]:[Merchant Risk]])</f>
        <v>4</v>
      </c>
      <c r="S9650" t="str" cm="1">
        <f t="array" ref="S9650">_xlfn.IFS(FraudData[[#This Row],[Fraud Risk Score]]&gt;=8,"High Risk",FraudData[[#This Row],[Fraud Risk Score]]&gt;=6,"Medium Risk",TRUE,"Low Risk")</f>
        <v>Low Risk</v>
      </c>
    </row>
    <row r="9651" spans="1:19">
      <c r="A9651">
        <v>9650</v>
      </c>
      <c r="B9651">
        <v>40.299999999999997</v>
      </c>
      <c r="C9651">
        <v>20</v>
      </c>
      <c r="D9651" t="s">
        <v>50</v>
      </c>
      <c r="E9651">
        <v>0</v>
      </c>
      <c r="F9651">
        <v>0</v>
      </c>
      <c r="G9651">
        <v>59</v>
      </c>
      <c r="H9651">
        <v>3</v>
      </c>
      <c r="I9651">
        <v>60</v>
      </c>
      <c r="J9651">
        <v>0</v>
      </c>
      <c r="K9651">
        <f>_xlfn.XLOOKUP(FraudData[[#This Row],[amount]],AmountRules[Amount Min],AmountRules[Risk Points],,-1)</f>
        <v>0</v>
      </c>
      <c r="L9651">
        <f>_xlfn.XLOOKUP(FraudData[[#This Row],[transaction_hour]],TimeRules[Hour Min],TimeRules[Risk Points],,-1)</f>
        <v>0</v>
      </c>
      <c r="M9651">
        <f>_xlfn.XLOOKUP(FraudData[[#This Row],[foreign_transaction]],ForeignRules[Foreign Transaction],ForeignRules[Risk Points],0)</f>
        <v>0</v>
      </c>
      <c r="N9651">
        <f>_xlfn.XLOOKUP(FraudData[[#This Row],[location_mismatch]],Table10[Location Mismatch],Table10[Risk Points],0)</f>
        <v>0</v>
      </c>
      <c r="O9651">
        <f>_xlfn.XLOOKUP(FraudData[[#This Row],[device_trust_score]],DeviceRules[Device Min],DeviceRules[Risk Points],,-1)</f>
        <v>1</v>
      </c>
      <c r="P9651">
        <f>_xlfn.XLOOKUP(FraudData[[#This Row],[velocity_last_24h]],VelocityRules[Velocity Min],VelocityRules[Risk Points],,-1)</f>
        <v>0</v>
      </c>
      <c r="Q9651">
        <f>_xlfn.XLOOKUP(FraudData[[#This Row],[merchant_category]],MerchantRules[Merchant Category],MerchantRules[Risk Points],0)</f>
        <v>0</v>
      </c>
      <c r="R9651">
        <f>SUM(FraudData[[#This Row],[Amount Risk]:[Merchant Risk]])</f>
        <v>1</v>
      </c>
      <c r="S9651" t="str" cm="1">
        <f t="array" ref="S9651">_xlfn.IFS(FraudData[[#This Row],[Fraud Risk Score]]&gt;=8,"High Risk",FraudData[[#This Row],[Fraud Risk Score]]&gt;=6,"Medium Risk",TRUE,"Low Risk")</f>
        <v>Low Risk</v>
      </c>
    </row>
    <row r="9652" spans="1:19">
      <c r="A9652">
        <v>9651</v>
      </c>
      <c r="B9652">
        <v>60.97</v>
      </c>
      <c r="C9652">
        <v>19</v>
      </c>
      <c r="D9652" t="s">
        <v>48</v>
      </c>
      <c r="E9652">
        <v>0</v>
      </c>
      <c r="F9652">
        <v>1</v>
      </c>
      <c r="G9652">
        <v>84</v>
      </c>
      <c r="H9652">
        <v>0</v>
      </c>
      <c r="I9652">
        <v>68</v>
      </c>
      <c r="J9652">
        <v>0</v>
      </c>
      <c r="K9652">
        <f>_xlfn.XLOOKUP(FraudData[[#This Row],[amount]],AmountRules[Amount Min],AmountRules[Risk Points],,-1)</f>
        <v>0</v>
      </c>
      <c r="L9652">
        <f>_xlfn.XLOOKUP(FraudData[[#This Row],[transaction_hour]],TimeRules[Hour Min],TimeRules[Risk Points],,-1)</f>
        <v>0</v>
      </c>
      <c r="M9652">
        <f>_xlfn.XLOOKUP(FraudData[[#This Row],[foreign_transaction]],ForeignRules[Foreign Transaction],ForeignRules[Risk Points],0)</f>
        <v>0</v>
      </c>
      <c r="N9652">
        <f>_xlfn.XLOOKUP(FraudData[[#This Row],[location_mismatch]],Table10[Location Mismatch],Table10[Risk Points],0)</f>
        <v>3</v>
      </c>
      <c r="O9652">
        <f>_xlfn.XLOOKUP(FraudData[[#This Row],[device_trust_score]],DeviceRules[Device Min],DeviceRules[Risk Points],,-1)</f>
        <v>0</v>
      </c>
      <c r="P9652">
        <f>_xlfn.XLOOKUP(FraudData[[#This Row],[velocity_last_24h]],VelocityRules[Velocity Min],VelocityRules[Risk Points],,-1)</f>
        <v>0</v>
      </c>
      <c r="Q9652">
        <f>_xlfn.XLOOKUP(FraudData[[#This Row],[merchant_category]],MerchantRules[Merchant Category],MerchantRules[Risk Points],0)</f>
        <v>0</v>
      </c>
      <c r="R9652">
        <f>SUM(FraudData[[#This Row],[Amount Risk]:[Merchant Risk]])</f>
        <v>3</v>
      </c>
      <c r="S9652" t="str" cm="1">
        <f t="array" ref="S9652">_xlfn.IFS(FraudData[[#This Row],[Fraud Risk Score]]&gt;=8,"High Risk",FraudData[[#This Row],[Fraud Risk Score]]&gt;=6,"Medium Risk",TRUE,"Low Risk")</f>
        <v>Low Risk</v>
      </c>
    </row>
    <row r="9653" spans="1:19">
      <c r="A9653">
        <v>9652</v>
      </c>
      <c r="B9653">
        <v>31.79</v>
      </c>
      <c r="C9653">
        <v>7</v>
      </c>
      <c r="D9653" t="s">
        <v>47</v>
      </c>
      <c r="E9653">
        <v>0</v>
      </c>
      <c r="F9653">
        <v>0</v>
      </c>
      <c r="G9653">
        <v>63</v>
      </c>
      <c r="H9653">
        <v>1</v>
      </c>
      <c r="I9653">
        <v>44</v>
      </c>
      <c r="J9653">
        <v>0</v>
      </c>
      <c r="K9653">
        <f>_xlfn.XLOOKUP(FraudData[[#This Row],[amount]],AmountRules[Amount Min],AmountRules[Risk Points],,-1)</f>
        <v>0</v>
      </c>
      <c r="L9653">
        <f>_xlfn.XLOOKUP(FraudData[[#This Row],[transaction_hour]],TimeRules[Hour Min],TimeRules[Risk Points],,-1)</f>
        <v>0</v>
      </c>
      <c r="M9653">
        <f>_xlfn.XLOOKUP(FraudData[[#This Row],[foreign_transaction]],ForeignRules[Foreign Transaction],ForeignRules[Risk Points],0)</f>
        <v>0</v>
      </c>
      <c r="N9653">
        <f>_xlfn.XLOOKUP(FraudData[[#This Row],[location_mismatch]],Table10[Location Mismatch],Table10[Risk Points],0)</f>
        <v>0</v>
      </c>
      <c r="O9653">
        <f>_xlfn.XLOOKUP(FraudData[[#This Row],[device_trust_score]],DeviceRules[Device Min],DeviceRules[Risk Points],,-1)</f>
        <v>1</v>
      </c>
      <c r="P9653">
        <f>_xlfn.XLOOKUP(FraudData[[#This Row],[velocity_last_24h]],VelocityRules[Velocity Min],VelocityRules[Risk Points],,-1)</f>
        <v>0</v>
      </c>
      <c r="Q9653">
        <f>_xlfn.XLOOKUP(FraudData[[#This Row],[merchant_category]],MerchantRules[Merchant Category],MerchantRules[Risk Points],0)</f>
        <v>0</v>
      </c>
      <c r="R9653">
        <f>SUM(FraudData[[#This Row],[Amount Risk]:[Merchant Risk]])</f>
        <v>1</v>
      </c>
      <c r="S9653" t="str" cm="1">
        <f t="array" ref="S9653">_xlfn.IFS(FraudData[[#This Row],[Fraud Risk Score]]&gt;=8,"High Risk",FraudData[[#This Row],[Fraud Risk Score]]&gt;=6,"Medium Risk",TRUE,"Low Risk")</f>
        <v>Low Risk</v>
      </c>
    </row>
    <row r="9654" spans="1:19">
      <c r="A9654">
        <v>9653</v>
      </c>
      <c r="B9654">
        <v>51.61</v>
      </c>
      <c r="C9654">
        <v>18</v>
      </c>
      <c r="D9654" t="s">
        <v>46</v>
      </c>
      <c r="E9654">
        <v>0</v>
      </c>
      <c r="F9654">
        <v>0</v>
      </c>
      <c r="G9654">
        <v>70</v>
      </c>
      <c r="H9654">
        <v>2</v>
      </c>
      <c r="I9654">
        <v>42</v>
      </c>
      <c r="J9654">
        <v>0</v>
      </c>
      <c r="K9654">
        <f>_xlfn.XLOOKUP(FraudData[[#This Row],[amount]],AmountRules[Amount Min],AmountRules[Risk Points],,-1)</f>
        <v>0</v>
      </c>
      <c r="L9654">
        <f>_xlfn.XLOOKUP(FraudData[[#This Row],[transaction_hour]],TimeRules[Hour Min],TimeRules[Risk Points],,-1)</f>
        <v>0</v>
      </c>
      <c r="M9654">
        <f>_xlfn.XLOOKUP(FraudData[[#This Row],[foreign_transaction]],ForeignRules[Foreign Transaction],ForeignRules[Risk Points],0)</f>
        <v>0</v>
      </c>
      <c r="N9654">
        <f>_xlfn.XLOOKUP(FraudData[[#This Row],[location_mismatch]],Table10[Location Mismatch],Table10[Risk Points],0)</f>
        <v>0</v>
      </c>
      <c r="O9654">
        <f>_xlfn.XLOOKUP(FraudData[[#This Row],[device_trust_score]],DeviceRules[Device Min],DeviceRules[Risk Points],,-1)</f>
        <v>0</v>
      </c>
      <c r="P9654">
        <f>_xlfn.XLOOKUP(FraudData[[#This Row],[velocity_last_24h]],VelocityRules[Velocity Min],VelocityRules[Risk Points],,-1)</f>
        <v>0</v>
      </c>
      <c r="Q9654">
        <f>_xlfn.XLOOKUP(FraudData[[#This Row],[merchant_category]],MerchantRules[Merchant Category],MerchantRules[Risk Points],0)</f>
        <v>0</v>
      </c>
      <c r="R9654">
        <f>SUM(FraudData[[#This Row],[Amount Risk]:[Merchant Risk]])</f>
        <v>0</v>
      </c>
      <c r="S9654" t="str" cm="1">
        <f t="array" ref="S9654">_xlfn.IFS(FraudData[[#This Row],[Fraud Risk Score]]&gt;=8,"High Risk",FraudData[[#This Row],[Fraud Risk Score]]&gt;=6,"Medium Risk",TRUE,"Low Risk")</f>
        <v>Low Risk</v>
      </c>
    </row>
    <row r="9655" spans="1:19">
      <c r="A9655">
        <v>9654</v>
      </c>
      <c r="B9655">
        <v>45.85</v>
      </c>
      <c r="C9655">
        <v>0</v>
      </c>
      <c r="D9655" t="s">
        <v>49</v>
      </c>
      <c r="E9655">
        <v>0</v>
      </c>
      <c r="F9655">
        <v>0</v>
      </c>
      <c r="G9655">
        <v>40</v>
      </c>
      <c r="H9655">
        <v>3</v>
      </c>
      <c r="I9655">
        <v>41</v>
      </c>
      <c r="J9655">
        <v>0</v>
      </c>
      <c r="K9655">
        <f>_xlfn.XLOOKUP(FraudData[[#This Row],[amount]],AmountRules[Amount Min],AmountRules[Risk Points],,-1)</f>
        <v>0</v>
      </c>
      <c r="L9655">
        <f>_xlfn.XLOOKUP(FraudData[[#This Row],[transaction_hour]],TimeRules[Hour Min],TimeRules[Risk Points],,-1)</f>
        <v>3</v>
      </c>
      <c r="M9655">
        <f>_xlfn.XLOOKUP(FraudData[[#This Row],[foreign_transaction]],ForeignRules[Foreign Transaction],ForeignRules[Risk Points],0)</f>
        <v>0</v>
      </c>
      <c r="N9655">
        <f>_xlfn.XLOOKUP(FraudData[[#This Row],[location_mismatch]],Table10[Location Mismatch],Table10[Risk Points],0)</f>
        <v>0</v>
      </c>
      <c r="O9655">
        <f>_xlfn.XLOOKUP(FraudData[[#This Row],[device_trust_score]],DeviceRules[Device Min],DeviceRules[Risk Points],,-1)</f>
        <v>2</v>
      </c>
      <c r="P9655">
        <f>_xlfn.XLOOKUP(FraudData[[#This Row],[velocity_last_24h]],VelocityRules[Velocity Min],VelocityRules[Risk Points],,-1)</f>
        <v>0</v>
      </c>
      <c r="Q9655">
        <f>_xlfn.XLOOKUP(FraudData[[#This Row],[merchant_category]],MerchantRules[Merchant Category],MerchantRules[Risk Points],0)</f>
        <v>1</v>
      </c>
      <c r="R9655">
        <f>SUM(FraudData[[#This Row],[Amount Risk]:[Merchant Risk]])</f>
        <v>6</v>
      </c>
      <c r="S9655" t="str" cm="1">
        <f t="array" ref="S9655">_xlfn.IFS(FraudData[[#This Row],[Fraud Risk Score]]&gt;=8,"High Risk",FraudData[[#This Row],[Fraud Risk Score]]&gt;=6,"Medium Risk",TRUE,"Low Risk")</f>
        <v>Medium Risk</v>
      </c>
    </row>
    <row r="9656" spans="1:19">
      <c r="A9656">
        <v>9655</v>
      </c>
      <c r="B9656">
        <v>131.91</v>
      </c>
      <c r="C9656">
        <v>4</v>
      </c>
      <c r="D9656" t="s">
        <v>48</v>
      </c>
      <c r="E9656">
        <v>0</v>
      </c>
      <c r="F9656">
        <v>0</v>
      </c>
      <c r="G9656">
        <v>55</v>
      </c>
      <c r="H9656">
        <v>5</v>
      </c>
      <c r="I9656">
        <v>26</v>
      </c>
      <c r="J9656">
        <v>0</v>
      </c>
      <c r="K9656">
        <f>_xlfn.XLOOKUP(FraudData[[#This Row],[amount]],AmountRules[Amount Min],AmountRules[Risk Points],,-1)</f>
        <v>0</v>
      </c>
      <c r="L9656">
        <f>_xlfn.XLOOKUP(FraudData[[#This Row],[transaction_hour]],TimeRules[Hour Min],TimeRules[Risk Points],,-1)</f>
        <v>0</v>
      </c>
      <c r="M9656">
        <f>_xlfn.XLOOKUP(FraudData[[#This Row],[foreign_transaction]],ForeignRules[Foreign Transaction],ForeignRules[Risk Points],0)</f>
        <v>0</v>
      </c>
      <c r="N9656">
        <f>_xlfn.XLOOKUP(FraudData[[#This Row],[location_mismatch]],Table10[Location Mismatch],Table10[Risk Points],0)</f>
        <v>0</v>
      </c>
      <c r="O9656">
        <f>_xlfn.XLOOKUP(FraudData[[#This Row],[device_trust_score]],DeviceRules[Device Min],DeviceRules[Risk Points],,-1)</f>
        <v>1</v>
      </c>
      <c r="P9656">
        <f>_xlfn.XLOOKUP(FraudData[[#This Row],[velocity_last_24h]],VelocityRules[Velocity Min],VelocityRules[Risk Points],,-1)</f>
        <v>3</v>
      </c>
      <c r="Q9656">
        <f>_xlfn.XLOOKUP(FraudData[[#This Row],[merchant_category]],MerchantRules[Merchant Category],MerchantRules[Risk Points],0)</f>
        <v>0</v>
      </c>
      <c r="R9656">
        <f>SUM(FraudData[[#This Row],[Amount Risk]:[Merchant Risk]])</f>
        <v>4</v>
      </c>
      <c r="S9656" t="str" cm="1">
        <f t="array" ref="S9656">_xlfn.IFS(FraudData[[#This Row],[Fraud Risk Score]]&gt;=8,"High Risk",FraudData[[#This Row],[Fraud Risk Score]]&gt;=6,"Medium Risk",TRUE,"Low Risk")</f>
        <v>Low Risk</v>
      </c>
    </row>
    <row r="9657" spans="1:19">
      <c r="A9657">
        <v>9656</v>
      </c>
      <c r="B9657">
        <v>148.88</v>
      </c>
      <c r="C9657">
        <v>0</v>
      </c>
      <c r="D9657" t="s">
        <v>50</v>
      </c>
      <c r="E9657">
        <v>0</v>
      </c>
      <c r="F9657">
        <v>0</v>
      </c>
      <c r="G9657">
        <v>38</v>
      </c>
      <c r="H9657">
        <v>0</v>
      </c>
      <c r="I9657">
        <v>59</v>
      </c>
      <c r="J9657">
        <v>0</v>
      </c>
      <c r="K9657">
        <f>_xlfn.XLOOKUP(FraudData[[#This Row],[amount]],AmountRules[Amount Min],AmountRules[Risk Points],,-1)</f>
        <v>0</v>
      </c>
      <c r="L9657">
        <f>_xlfn.XLOOKUP(FraudData[[#This Row],[transaction_hour]],TimeRules[Hour Min],TimeRules[Risk Points],,-1)</f>
        <v>3</v>
      </c>
      <c r="M9657">
        <f>_xlfn.XLOOKUP(FraudData[[#This Row],[foreign_transaction]],ForeignRules[Foreign Transaction],ForeignRules[Risk Points],0)</f>
        <v>0</v>
      </c>
      <c r="N9657">
        <f>_xlfn.XLOOKUP(FraudData[[#This Row],[location_mismatch]],Table10[Location Mismatch],Table10[Risk Points],0)</f>
        <v>0</v>
      </c>
      <c r="O9657">
        <f>_xlfn.XLOOKUP(FraudData[[#This Row],[device_trust_score]],DeviceRules[Device Min],DeviceRules[Risk Points],,-1)</f>
        <v>2</v>
      </c>
      <c r="P9657">
        <f>_xlfn.XLOOKUP(FraudData[[#This Row],[velocity_last_24h]],VelocityRules[Velocity Min],VelocityRules[Risk Points],,-1)</f>
        <v>0</v>
      </c>
      <c r="Q9657">
        <f>_xlfn.XLOOKUP(FraudData[[#This Row],[merchant_category]],MerchantRules[Merchant Category],MerchantRules[Risk Points],0)</f>
        <v>0</v>
      </c>
      <c r="R9657">
        <f>SUM(FraudData[[#This Row],[Amount Risk]:[Merchant Risk]])</f>
        <v>5</v>
      </c>
      <c r="S9657" t="str" cm="1">
        <f t="array" ref="S9657">_xlfn.IFS(FraudData[[#This Row],[Fraud Risk Score]]&gt;=8,"High Risk",FraudData[[#This Row],[Fraud Risk Score]]&gt;=6,"Medium Risk",TRUE,"Low Risk")</f>
        <v>Low Risk</v>
      </c>
    </row>
    <row r="9658" spans="1:19">
      <c r="A9658">
        <v>9657</v>
      </c>
      <c r="B9658">
        <v>521.9</v>
      </c>
      <c r="C9658">
        <v>10</v>
      </c>
      <c r="D9658" t="s">
        <v>50</v>
      </c>
      <c r="E9658">
        <v>1</v>
      </c>
      <c r="F9658">
        <v>0</v>
      </c>
      <c r="G9658">
        <v>71</v>
      </c>
      <c r="H9658">
        <v>1</v>
      </c>
      <c r="I9658">
        <v>39</v>
      </c>
      <c r="J9658">
        <v>0</v>
      </c>
      <c r="K9658">
        <f>_xlfn.XLOOKUP(FraudData[[#This Row],[amount]],AmountRules[Amount Min],AmountRules[Risk Points],,-1)</f>
        <v>1</v>
      </c>
      <c r="L9658">
        <f>_xlfn.XLOOKUP(FraudData[[#This Row],[transaction_hour]],TimeRules[Hour Min],TimeRules[Risk Points],,-1)</f>
        <v>0</v>
      </c>
      <c r="M9658">
        <f>_xlfn.XLOOKUP(FraudData[[#This Row],[foreign_transaction]],ForeignRules[Foreign Transaction],ForeignRules[Risk Points],0)</f>
        <v>3</v>
      </c>
      <c r="N9658">
        <f>_xlfn.XLOOKUP(FraudData[[#This Row],[location_mismatch]],Table10[Location Mismatch],Table10[Risk Points],0)</f>
        <v>0</v>
      </c>
      <c r="O9658">
        <f>_xlfn.XLOOKUP(FraudData[[#This Row],[device_trust_score]],DeviceRules[Device Min],DeviceRules[Risk Points],,-1)</f>
        <v>0</v>
      </c>
      <c r="P9658">
        <f>_xlfn.XLOOKUP(FraudData[[#This Row],[velocity_last_24h]],VelocityRules[Velocity Min],VelocityRules[Risk Points],,-1)</f>
        <v>0</v>
      </c>
      <c r="Q9658">
        <f>_xlfn.XLOOKUP(FraudData[[#This Row],[merchant_category]],MerchantRules[Merchant Category],MerchantRules[Risk Points],0)</f>
        <v>0</v>
      </c>
      <c r="R9658">
        <f>SUM(FraudData[[#This Row],[Amount Risk]:[Merchant Risk]])</f>
        <v>4</v>
      </c>
      <c r="S9658" t="str" cm="1">
        <f t="array" ref="S9658">_xlfn.IFS(FraudData[[#This Row],[Fraud Risk Score]]&gt;=8,"High Risk",FraudData[[#This Row],[Fraud Risk Score]]&gt;=6,"Medium Risk",TRUE,"Low Risk")</f>
        <v>Low Risk</v>
      </c>
    </row>
    <row r="9659" spans="1:19">
      <c r="A9659">
        <v>9658</v>
      </c>
      <c r="B9659">
        <v>39.17</v>
      </c>
      <c r="C9659">
        <v>20</v>
      </c>
      <c r="D9659" t="s">
        <v>50</v>
      </c>
      <c r="E9659">
        <v>0</v>
      </c>
      <c r="F9659">
        <v>0</v>
      </c>
      <c r="G9659">
        <v>56</v>
      </c>
      <c r="H9659">
        <v>2</v>
      </c>
      <c r="I9659">
        <v>44</v>
      </c>
      <c r="J9659">
        <v>0</v>
      </c>
      <c r="K9659">
        <f>_xlfn.XLOOKUP(FraudData[[#This Row],[amount]],AmountRules[Amount Min],AmountRules[Risk Points],,-1)</f>
        <v>0</v>
      </c>
      <c r="L9659">
        <f>_xlfn.XLOOKUP(FraudData[[#This Row],[transaction_hour]],TimeRules[Hour Min],TimeRules[Risk Points],,-1)</f>
        <v>0</v>
      </c>
      <c r="M9659">
        <f>_xlfn.XLOOKUP(FraudData[[#This Row],[foreign_transaction]],ForeignRules[Foreign Transaction],ForeignRules[Risk Points],0)</f>
        <v>0</v>
      </c>
      <c r="N9659">
        <f>_xlfn.XLOOKUP(FraudData[[#This Row],[location_mismatch]],Table10[Location Mismatch],Table10[Risk Points],0)</f>
        <v>0</v>
      </c>
      <c r="O9659">
        <f>_xlfn.XLOOKUP(FraudData[[#This Row],[device_trust_score]],DeviceRules[Device Min],DeviceRules[Risk Points],,-1)</f>
        <v>1</v>
      </c>
      <c r="P9659">
        <f>_xlfn.XLOOKUP(FraudData[[#This Row],[velocity_last_24h]],VelocityRules[Velocity Min],VelocityRules[Risk Points],,-1)</f>
        <v>0</v>
      </c>
      <c r="Q9659">
        <f>_xlfn.XLOOKUP(FraudData[[#This Row],[merchant_category]],MerchantRules[Merchant Category],MerchantRules[Risk Points],0)</f>
        <v>0</v>
      </c>
      <c r="R9659">
        <f>SUM(FraudData[[#This Row],[Amount Risk]:[Merchant Risk]])</f>
        <v>1</v>
      </c>
      <c r="S9659" t="str" cm="1">
        <f t="array" ref="S9659">_xlfn.IFS(FraudData[[#This Row],[Fraud Risk Score]]&gt;=8,"High Risk",FraudData[[#This Row],[Fraud Risk Score]]&gt;=6,"Medium Risk",TRUE,"Low Risk")</f>
        <v>Low Risk</v>
      </c>
    </row>
    <row r="9660" spans="1:19">
      <c r="A9660">
        <v>9659</v>
      </c>
      <c r="B9660">
        <v>184.74</v>
      </c>
      <c r="C9660">
        <v>8</v>
      </c>
      <c r="D9660" t="s">
        <v>49</v>
      </c>
      <c r="E9660">
        <v>0</v>
      </c>
      <c r="F9660">
        <v>0</v>
      </c>
      <c r="G9660">
        <v>41</v>
      </c>
      <c r="H9660">
        <v>1</v>
      </c>
      <c r="I9660">
        <v>41</v>
      </c>
      <c r="J9660">
        <v>0</v>
      </c>
      <c r="K9660">
        <f>_xlfn.XLOOKUP(FraudData[[#This Row],[amount]],AmountRules[Amount Min],AmountRules[Risk Points],,-1)</f>
        <v>0</v>
      </c>
      <c r="L9660">
        <f>_xlfn.XLOOKUP(FraudData[[#This Row],[transaction_hour]],TimeRules[Hour Min],TimeRules[Risk Points],,-1)</f>
        <v>0</v>
      </c>
      <c r="M9660">
        <f>_xlfn.XLOOKUP(FraudData[[#This Row],[foreign_transaction]],ForeignRules[Foreign Transaction],ForeignRules[Risk Points],0)</f>
        <v>0</v>
      </c>
      <c r="N9660">
        <f>_xlfn.XLOOKUP(FraudData[[#This Row],[location_mismatch]],Table10[Location Mismatch],Table10[Risk Points],0)</f>
        <v>0</v>
      </c>
      <c r="O9660">
        <f>_xlfn.XLOOKUP(FraudData[[#This Row],[device_trust_score]],DeviceRules[Device Min],DeviceRules[Risk Points],,-1)</f>
        <v>2</v>
      </c>
      <c r="P9660">
        <f>_xlfn.XLOOKUP(FraudData[[#This Row],[velocity_last_24h]],VelocityRules[Velocity Min],VelocityRules[Risk Points],,-1)</f>
        <v>0</v>
      </c>
      <c r="Q9660">
        <f>_xlfn.XLOOKUP(FraudData[[#This Row],[merchant_category]],MerchantRules[Merchant Category],MerchantRules[Risk Points],0)</f>
        <v>1</v>
      </c>
      <c r="R9660">
        <f>SUM(FraudData[[#This Row],[Amount Risk]:[Merchant Risk]])</f>
        <v>3</v>
      </c>
      <c r="S9660" t="str" cm="1">
        <f t="array" ref="S9660">_xlfn.IFS(FraudData[[#This Row],[Fraud Risk Score]]&gt;=8,"High Risk",FraudData[[#This Row],[Fraud Risk Score]]&gt;=6,"Medium Risk",TRUE,"Low Risk")</f>
        <v>Low Risk</v>
      </c>
    </row>
    <row r="9661" spans="1:19">
      <c r="A9661">
        <v>9660</v>
      </c>
      <c r="B9661">
        <v>305.94</v>
      </c>
      <c r="C9661">
        <v>4</v>
      </c>
      <c r="D9661" t="s">
        <v>50</v>
      </c>
      <c r="E9661">
        <v>0</v>
      </c>
      <c r="F9661">
        <v>0</v>
      </c>
      <c r="G9661">
        <v>80</v>
      </c>
      <c r="H9661">
        <v>3</v>
      </c>
      <c r="I9661">
        <v>18</v>
      </c>
      <c r="J9661">
        <v>0</v>
      </c>
      <c r="K9661">
        <f>_xlfn.XLOOKUP(FraudData[[#This Row],[amount]],AmountRules[Amount Min],AmountRules[Risk Points],,-1)</f>
        <v>0</v>
      </c>
      <c r="L9661">
        <f>_xlfn.XLOOKUP(FraudData[[#This Row],[transaction_hour]],TimeRules[Hour Min],TimeRules[Risk Points],,-1)</f>
        <v>0</v>
      </c>
      <c r="M9661">
        <f>_xlfn.XLOOKUP(FraudData[[#This Row],[foreign_transaction]],ForeignRules[Foreign Transaction],ForeignRules[Risk Points],0)</f>
        <v>0</v>
      </c>
      <c r="N9661">
        <f>_xlfn.XLOOKUP(FraudData[[#This Row],[location_mismatch]],Table10[Location Mismatch],Table10[Risk Points],0)</f>
        <v>0</v>
      </c>
      <c r="O9661">
        <f>_xlfn.XLOOKUP(FraudData[[#This Row],[device_trust_score]],DeviceRules[Device Min],DeviceRules[Risk Points],,-1)</f>
        <v>0</v>
      </c>
      <c r="P9661">
        <f>_xlfn.XLOOKUP(FraudData[[#This Row],[velocity_last_24h]],VelocityRules[Velocity Min],VelocityRules[Risk Points],,-1)</f>
        <v>0</v>
      </c>
      <c r="Q9661">
        <f>_xlfn.XLOOKUP(FraudData[[#This Row],[merchant_category]],MerchantRules[Merchant Category],MerchantRules[Risk Points],0)</f>
        <v>0</v>
      </c>
      <c r="R9661">
        <f>SUM(FraudData[[#This Row],[Amount Risk]:[Merchant Risk]])</f>
        <v>0</v>
      </c>
      <c r="S9661" t="str" cm="1">
        <f t="array" ref="S9661">_xlfn.IFS(FraudData[[#This Row],[Fraud Risk Score]]&gt;=8,"High Risk",FraudData[[#This Row],[Fraud Risk Score]]&gt;=6,"Medium Risk",TRUE,"Low Risk")</f>
        <v>Low Risk</v>
      </c>
    </row>
    <row r="9662" spans="1:19">
      <c r="A9662">
        <v>9661</v>
      </c>
      <c r="B9662">
        <v>147.88</v>
      </c>
      <c r="C9662">
        <v>1</v>
      </c>
      <c r="D9662" t="s">
        <v>50</v>
      </c>
      <c r="E9662">
        <v>0</v>
      </c>
      <c r="F9662">
        <v>0</v>
      </c>
      <c r="G9662">
        <v>60</v>
      </c>
      <c r="H9662">
        <v>2</v>
      </c>
      <c r="I9662">
        <v>18</v>
      </c>
      <c r="J9662">
        <v>0</v>
      </c>
      <c r="K9662">
        <f>_xlfn.XLOOKUP(FraudData[[#This Row],[amount]],AmountRules[Amount Min],AmountRules[Risk Points],,-1)</f>
        <v>0</v>
      </c>
      <c r="L9662">
        <f>_xlfn.XLOOKUP(FraudData[[#This Row],[transaction_hour]],TimeRules[Hour Min],TimeRules[Risk Points],,-1)</f>
        <v>3</v>
      </c>
      <c r="M9662">
        <f>_xlfn.XLOOKUP(FraudData[[#This Row],[foreign_transaction]],ForeignRules[Foreign Transaction],ForeignRules[Risk Points],0)</f>
        <v>0</v>
      </c>
      <c r="N9662">
        <f>_xlfn.XLOOKUP(FraudData[[#This Row],[location_mismatch]],Table10[Location Mismatch],Table10[Risk Points],0)</f>
        <v>0</v>
      </c>
      <c r="O9662">
        <f>_xlfn.XLOOKUP(FraudData[[#This Row],[device_trust_score]],DeviceRules[Device Min],DeviceRules[Risk Points],,-1)</f>
        <v>1</v>
      </c>
      <c r="P9662">
        <f>_xlfn.XLOOKUP(FraudData[[#This Row],[velocity_last_24h]],VelocityRules[Velocity Min],VelocityRules[Risk Points],,-1)</f>
        <v>0</v>
      </c>
      <c r="Q9662">
        <f>_xlfn.XLOOKUP(FraudData[[#This Row],[merchant_category]],MerchantRules[Merchant Category],MerchantRules[Risk Points],0)</f>
        <v>0</v>
      </c>
      <c r="R9662">
        <f>SUM(FraudData[[#This Row],[Amount Risk]:[Merchant Risk]])</f>
        <v>4</v>
      </c>
      <c r="S9662" t="str" cm="1">
        <f t="array" ref="S9662">_xlfn.IFS(FraudData[[#This Row],[Fraud Risk Score]]&gt;=8,"High Risk",FraudData[[#This Row],[Fraud Risk Score]]&gt;=6,"Medium Risk",TRUE,"Low Risk")</f>
        <v>Low Risk</v>
      </c>
    </row>
    <row r="9663" spans="1:19">
      <c r="A9663">
        <v>9662</v>
      </c>
      <c r="B9663">
        <v>52.99</v>
      </c>
      <c r="C9663">
        <v>12</v>
      </c>
      <c r="D9663" t="s">
        <v>48</v>
      </c>
      <c r="E9663">
        <v>0</v>
      </c>
      <c r="F9663">
        <v>0</v>
      </c>
      <c r="G9663">
        <v>66</v>
      </c>
      <c r="H9663">
        <v>2</v>
      </c>
      <c r="I9663">
        <v>31</v>
      </c>
      <c r="J9663">
        <v>0</v>
      </c>
      <c r="K9663">
        <f>_xlfn.XLOOKUP(FraudData[[#This Row],[amount]],AmountRules[Amount Min],AmountRules[Risk Points],,-1)</f>
        <v>0</v>
      </c>
      <c r="L9663">
        <f>_xlfn.XLOOKUP(FraudData[[#This Row],[transaction_hour]],TimeRules[Hour Min],TimeRules[Risk Points],,-1)</f>
        <v>0</v>
      </c>
      <c r="M9663">
        <f>_xlfn.XLOOKUP(FraudData[[#This Row],[foreign_transaction]],ForeignRules[Foreign Transaction],ForeignRules[Risk Points],0)</f>
        <v>0</v>
      </c>
      <c r="N9663">
        <f>_xlfn.XLOOKUP(FraudData[[#This Row],[location_mismatch]],Table10[Location Mismatch],Table10[Risk Points],0)</f>
        <v>0</v>
      </c>
      <c r="O9663">
        <f>_xlfn.XLOOKUP(FraudData[[#This Row],[device_trust_score]],DeviceRules[Device Min],DeviceRules[Risk Points],,-1)</f>
        <v>1</v>
      </c>
      <c r="P9663">
        <f>_xlfn.XLOOKUP(FraudData[[#This Row],[velocity_last_24h]],VelocityRules[Velocity Min],VelocityRules[Risk Points],,-1)</f>
        <v>0</v>
      </c>
      <c r="Q9663">
        <f>_xlfn.XLOOKUP(FraudData[[#This Row],[merchant_category]],MerchantRules[Merchant Category],MerchantRules[Risk Points],0)</f>
        <v>0</v>
      </c>
      <c r="R9663">
        <f>SUM(FraudData[[#This Row],[Amount Risk]:[Merchant Risk]])</f>
        <v>1</v>
      </c>
      <c r="S9663" t="str" cm="1">
        <f t="array" ref="S9663">_xlfn.IFS(FraudData[[#This Row],[Fraud Risk Score]]&gt;=8,"High Risk",FraudData[[#This Row],[Fraud Risk Score]]&gt;=6,"Medium Risk",TRUE,"Low Risk")</f>
        <v>Low Risk</v>
      </c>
    </row>
    <row r="9664" spans="1:19">
      <c r="A9664">
        <v>9663</v>
      </c>
      <c r="B9664">
        <v>54.82</v>
      </c>
      <c r="C9664">
        <v>17</v>
      </c>
      <c r="D9664" t="s">
        <v>49</v>
      </c>
      <c r="E9664">
        <v>0</v>
      </c>
      <c r="F9664">
        <v>0</v>
      </c>
      <c r="G9664">
        <v>43</v>
      </c>
      <c r="H9664">
        <v>2</v>
      </c>
      <c r="I9664">
        <v>65</v>
      </c>
      <c r="J9664">
        <v>0</v>
      </c>
      <c r="K9664">
        <f>_xlfn.XLOOKUP(FraudData[[#This Row],[amount]],AmountRules[Amount Min],AmountRules[Risk Points],,-1)</f>
        <v>0</v>
      </c>
      <c r="L9664">
        <f>_xlfn.XLOOKUP(FraudData[[#This Row],[transaction_hour]],TimeRules[Hour Min],TimeRules[Risk Points],,-1)</f>
        <v>0</v>
      </c>
      <c r="M9664">
        <f>_xlfn.XLOOKUP(FraudData[[#This Row],[foreign_transaction]],ForeignRules[Foreign Transaction],ForeignRules[Risk Points],0)</f>
        <v>0</v>
      </c>
      <c r="N9664">
        <f>_xlfn.XLOOKUP(FraudData[[#This Row],[location_mismatch]],Table10[Location Mismatch],Table10[Risk Points],0)</f>
        <v>0</v>
      </c>
      <c r="O9664">
        <f>_xlfn.XLOOKUP(FraudData[[#This Row],[device_trust_score]],DeviceRules[Device Min],DeviceRules[Risk Points],,-1)</f>
        <v>2</v>
      </c>
      <c r="P9664">
        <f>_xlfn.XLOOKUP(FraudData[[#This Row],[velocity_last_24h]],VelocityRules[Velocity Min],VelocityRules[Risk Points],,-1)</f>
        <v>0</v>
      </c>
      <c r="Q9664">
        <f>_xlfn.XLOOKUP(FraudData[[#This Row],[merchant_category]],MerchantRules[Merchant Category],MerchantRules[Risk Points],0)</f>
        <v>1</v>
      </c>
      <c r="R9664">
        <f>SUM(FraudData[[#This Row],[Amount Risk]:[Merchant Risk]])</f>
        <v>3</v>
      </c>
      <c r="S9664" t="str" cm="1">
        <f t="array" ref="S9664">_xlfn.IFS(FraudData[[#This Row],[Fraud Risk Score]]&gt;=8,"High Risk",FraudData[[#This Row],[Fraud Risk Score]]&gt;=6,"Medium Risk",TRUE,"Low Risk")</f>
        <v>Low Risk</v>
      </c>
    </row>
    <row r="9665" spans="1:19">
      <c r="A9665">
        <v>9664</v>
      </c>
      <c r="B9665">
        <v>7.21</v>
      </c>
      <c r="C9665">
        <v>11</v>
      </c>
      <c r="D9665" t="s">
        <v>46</v>
      </c>
      <c r="E9665">
        <v>0</v>
      </c>
      <c r="F9665">
        <v>0</v>
      </c>
      <c r="G9665">
        <v>31</v>
      </c>
      <c r="H9665">
        <v>1</v>
      </c>
      <c r="I9665">
        <v>59</v>
      </c>
      <c r="J9665">
        <v>0</v>
      </c>
      <c r="K9665">
        <f>_xlfn.XLOOKUP(FraudData[[#This Row],[amount]],AmountRules[Amount Min],AmountRules[Risk Points],,-1)</f>
        <v>0</v>
      </c>
      <c r="L9665">
        <f>_xlfn.XLOOKUP(FraudData[[#This Row],[transaction_hour]],TimeRules[Hour Min],TimeRules[Risk Points],,-1)</f>
        <v>0</v>
      </c>
      <c r="M9665">
        <f>_xlfn.XLOOKUP(FraudData[[#This Row],[foreign_transaction]],ForeignRules[Foreign Transaction],ForeignRules[Risk Points],0)</f>
        <v>0</v>
      </c>
      <c r="N9665">
        <f>_xlfn.XLOOKUP(FraudData[[#This Row],[location_mismatch]],Table10[Location Mismatch],Table10[Risk Points],0)</f>
        <v>0</v>
      </c>
      <c r="O9665">
        <f>_xlfn.XLOOKUP(FraudData[[#This Row],[device_trust_score]],DeviceRules[Device Min],DeviceRules[Risk Points],,-1)</f>
        <v>2</v>
      </c>
      <c r="P9665">
        <f>_xlfn.XLOOKUP(FraudData[[#This Row],[velocity_last_24h]],VelocityRules[Velocity Min],VelocityRules[Risk Points],,-1)</f>
        <v>0</v>
      </c>
      <c r="Q9665">
        <f>_xlfn.XLOOKUP(FraudData[[#This Row],[merchant_category]],MerchantRules[Merchant Category],MerchantRules[Risk Points],0)</f>
        <v>0</v>
      </c>
      <c r="R9665">
        <f>SUM(FraudData[[#This Row],[Amount Risk]:[Merchant Risk]])</f>
        <v>2</v>
      </c>
      <c r="S9665" t="str" cm="1">
        <f t="array" ref="S9665">_xlfn.IFS(FraudData[[#This Row],[Fraud Risk Score]]&gt;=8,"High Risk",FraudData[[#This Row],[Fraud Risk Score]]&gt;=6,"Medium Risk",TRUE,"Low Risk")</f>
        <v>Low Risk</v>
      </c>
    </row>
    <row r="9666" spans="1:19">
      <c r="A9666">
        <v>9665</v>
      </c>
      <c r="B9666">
        <v>65.61</v>
      </c>
      <c r="C9666">
        <v>13</v>
      </c>
      <c r="D9666" t="s">
        <v>46</v>
      </c>
      <c r="E9666">
        <v>0</v>
      </c>
      <c r="F9666">
        <v>0</v>
      </c>
      <c r="G9666">
        <v>79</v>
      </c>
      <c r="H9666">
        <v>0</v>
      </c>
      <c r="I9666">
        <v>46</v>
      </c>
      <c r="J9666">
        <v>0</v>
      </c>
      <c r="K9666">
        <f>_xlfn.XLOOKUP(FraudData[[#This Row],[amount]],AmountRules[Amount Min],AmountRules[Risk Points],,-1)</f>
        <v>0</v>
      </c>
      <c r="L9666">
        <f>_xlfn.XLOOKUP(FraudData[[#This Row],[transaction_hour]],TimeRules[Hour Min],TimeRules[Risk Points],,-1)</f>
        <v>0</v>
      </c>
      <c r="M9666">
        <f>_xlfn.XLOOKUP(FraudData[[#This Row],[foreign_transaction]],ForeignRules[Foreign Transaction],ForeignRules[Risk Points],0)</f>
        <v>0</v>
      </c>
      <c r="N9666">
        <f>_xlfn.XLOOKUP(FraudData[[#This Row],[location_mismatch]],Table10[Location Mismatch],Table10[Risk Points],0)</f>
        <v>0</v>
      </c>
      <c r="O9666">
        <f>_xlfn.XLOOKUP(FraudData[[#This Row],[device_trust_score]],DeviceRules[Device Min],DeviceRules[Risk Points],,-1)</f>
        <v>0</v>
      </c>
      <c r="P9666">
        <f>_xlfn.XLOOKUP(FraudData[[#This Row],[velocity_last_24h]],VelocityRules[Velocity Min],VelocityRules[Risk Points],,-1)</f>
        <v>0</v>
      </c>
      <c r="Q9666">
        <f>_xlfn.XLOOKUP(FraudData[[#This Row],[merchant_category]],MerchantRules[Merchant Category],MerchantRules[Risk Points],0)</f>
        <v>0</v>
      </c>
      <c r="R9666">
        <f>SUM(FraudData[[#This Row],[Amount Risk]:[Merchant Risk]])</f>
        <v>0</v>
      </c>
      <c r="S9666" t="str" cm="1">
        <f t="array" ref="S9666">_xlfn.IFS(FraudData[[#This Row],[Fraud Risk Score]]&gt;=8,"High Risk",FraudData[[#This Row],[Fraud Risk Score]]&gt;=6,"Medium Risk",TRUE,"Low Risk")</f>
        <v>Low Risk</v>
      </c>
    </row>
    <row r="9667" spans="1:19">
      <c r="A9667">
        <v>9666</v>
      </c>
      <c r="B9667">
        <v>245.69</v>
      </c>
      <c r="C9667">
        <v>4</v>
      </c>
      <c r="D9667" t="s">
        <v>50</v>
      </c>
      <c r="E9667">
        <v>0</v>
      </c>
      <c r="F9667">
        <v>0</v>
      </c>
      <c r="G9667">
        <v>54</v>
      </c>
      <c r="H9667">
        <v>4</v>
      </c>
      <c r="I9667">
        <v>37</v>
      </c>
      <c r="J9667">
        <v>0</v>
      </c>
      <c r="K9667">
        <f>_xlfn.XLOOKUP(FraudData[[#This Row],[amount]],AmountRules[Amount Min],AmountRules[Risk Points],,-1)</f>
        <v>0</v>
      </c>
      <c r="L9667">
        <f>_xlfn.XLOOKUP(FraudData[[#This Row],[transaction_hour]],TimeRules[Hour Min],TimeRules[Risk Points],,-1)</f>
        <v>0</v>
      </c>
      <c r="M9667">
        <f>_xlfn.XLOOKUP(FraudData[[#This Row],[foreign_transaction]],ForeignRules[Foreign Transaction],ForeignRules[Risk Points],0)</f>
        <v>0</v>
      </c>
      <c r="N9667">
        <f>_xlfn.XLOOKUP(FraudData[[#This Row],[location_mismatch]],Table10[Location Mismatch],Table10[Risk Points],0)</f>
        <v>0</v>
      </c>
      <c r="O9667">
        <f>_xlfn.XLOOKUP(FraudData[[#This Row],[device_trust_score]],DeviceRules[Device Min],DeviceRules[Risk Points],,-1)</f>
        <v>1</v>
      </c>
      <c r="P9667">
        <f>_xlfn.XLOOKUP(FraudData[[#This Row],[velocity_last_24h]],VelocityRules[Velocity Min],VelocityRules[Risk Points],,-1)</f>
        <v>0</v>
      </c>
      <c r="Q9667">
        <f>_xlfn.XLOOKUP(FraudData[[#This Row],[merchant_category]],MerchantRules[Merchant Category],MerchantRules[Risk Points],0)</f>
        <v>0</v>
      </c>
      <c r="R9667">
        <f>SUM(FraudData[[#This Row],[Amount Risk]:[Merchant Risk]])</f>
        <v>1</v>
      </c>
      <c r="S9667" t="str" cm="1">
        <f t="array" ref="S9667">_xlfn.IFS(FraudData[[#This Row],[Fraud Risk Score]]&gt;=8,"High Risk",FraudData[[#This Row],[Fraud Risk Score]]&gt;=6,"Medium Risk",TRUE,"Low Risk")</f>
        <v>Low Risk</v>
      </c>
    </row>
    <row r="9668" spans="1:19">
      <c r="A9668">
        <v>9667</v>
      </c>
      <c r="B9668">
        <v>8.76</v>
      </c>
      <c r="C9668">
        <v>23</v>
      </c>
      <c r="D9668" t="s">
        <v>47</v>
      </c>
      <c r="E9668">
        <v>0</v>
      </c>
      <c r="F9668">
        <v>0</v>
      </c>
      <c r="G9668">
        <v>99</v>
      </c>
      <c r="H9668">
        <v>4</v>
      </c>
      <c r="I9668">
        <v>50</v>
      </c>
      <c r="J9668">
        <v>0</v>
      </c>
      <c r="K9668">
        <f>_xlfn.XLOOKUP(FraudData[[#This Row],[amount]],AmountRules[Amount Min],AmountRules[Risk Points],,-1)</f>
        <v>0</v>
      </c>
      <c r="L9668">
        <f>_xlfn.XLOOKUP(FraudData[[#This Row],[transaction_hour]],TimeRules[Hour Min],TimeRules[Risk Points],,-1)</f>
        <v>1</v>
      </c>
      <c r="M9668">
        <f>_xlfn.XLOOKUP(FraudData[[#This Row],[foreign_transaction]],ForeignRules[Foreign Transaction],ForeignRules[Risk Points],0)</f>
        <v>0</v>
      </c>
      <c r="N9668">
        <f>_xlfn.XLOOKUP(FraudData[[#This Row],[location_mismatch]],Table10[Location Mismatch],Table10[Risk Points],0)</f>
        <v>0</v>
      </c>
      <c r="O9668">
        <f>_xlfn.XLOOKUP(FraudData[[#This Row],[device_trust_score]],DeviceRules[Device Min],DeviceRules[Risk Points],,-1)</f>
        <v>0</v>
      </c>
      <c r="P9668">
        <f>_xlfn.XLOOKUP(FraudData[[#This Row],[velocity_last_24h]],VelocityRules[Velocity Min],VelocityRules[Risk Points],,-1)</f>
        <v>0</v>
      </c>
      <c r="Q9668">
        <f>_xlfn.XLOOKUP(FraudData[[#This Row],[merchant_category]],MerchantRules[Merchant Category],MerchantRules[Risk Points],0)</f>
        <v>0</v>
      </c>
      <c r="R9668">
        <f>SUM(FraudData[[#This Row],[Amount Risk]:[Merchant Risk]])</f>
        <v>1</v>
      </c>
      <c r="S9668" t="str" cm="1">
        <f t="array" ref="S9668">_xlfn.IFS(FraudData[[#This Row],[Fraud Risk Score]]&gt;=8,"High Risk",FraudData[[#This Row],[Fraud Risk Score]]&gt;=6,"Medium Risk",TRUE,"Low Risk")</f>
        <v>Low Risk</v>
      </c>
    </row>
    <row r="9669" spans="1:19">
      <c r="A9669">
        <v>9668</v>
      </c>
      <c r="B9669">
        <v>44.56</v>
      </c>
      <c r="C9669">
        <v>9</v>
      </c>
      <c r="D9669" t="s">
        <v>49</v>
      </c>
      <c r="E9669">
        <v>0</v>
      </c>
      <c r="F9669">
        <v>0</v>
      </c>
      <c r="G9669">
        <v>53</v>
      </c>
      <c r="H9669">
        <v>5</v>
      </c>
      <c r="I9669">
        <v>62</v>
      </c>
      <c r="J9669">
        <v>0</v>
      </c>
      <c r="K9669">
        <f>_xlfn.XLOOKUP(FraudData[[#This Row],[amount]],AmountRules[Amount Min],AmountRules[Risk Points],,-1)</f>
        <v>0</v>
      </c>
      <c r="L9669">
        <f>_xlfn.XLOOKUP(FraudData[[#This Row],[transaction_hour]],TimeRules[Hour Min],TimeRules[Risk Points],,-1)</f>
        <v>0</v>
      </c>
      <c r="M9669">
        <f>_xlfn.XLOOKUP(FraudData[[#This Row],[foreign_transaction]],ForeignRules[Foreign Transaction],ForeignRules[Risk Points],0)</f>
        <v>0</v>
      </c>
      <c r="N9669">
        <f>_xlfn.XLOOKUP(FraudData[[#This Row],[location_mismatch]],Table10[Location Mismatch],Table10[Risk Points],0)</f>
        <v>0</v>
      </c>
      <c r="O9669">
        <f>_xlfn.XLOOKUP(FraudData[[#This Row],[device_trust_score]],DeviceRules[Device Min],DeviceRules[Risk Points],,-1)</f>
        <v>1</v>
      </c>
      <c r="P9669">
        <f>_xlfn.XLOOKUP(FraudData[[#This Row],[velocity_last_24h]],VelocityRules[Velocity Min],VelocityRules[Risk Points],,-1)</f>
        <v>3</v>
      </c>
      <c r="Q9669">
        <f>_xlfn.XLOOKUP(FraudData[[#This Row],[merchant_category]],MerchantRules[Merchant Category],MerchantRules[Risk Points],0)</f>
        <v>1</v>
      </c>
      <c r="R9669">
        <f>SUM(FraudData[[#This Row],[Amount Risk]:[Merchant Risk]])</f>
        <v>5</v>
      </c>
      <c r="S9669" t="str" cm="1">
        <f t="array" ref="S9669">_xlfn.IFS(FraudData[[#This Row],[Fraud Risk Score]]&gt;=8,"High Risk",FraudData[[#This Row],[Fraud Risk Score]]&gt;=6,"Medium Risk",TRUE,"Low Risk")</f>
        <v>Low Risk</v>
      </c>
    </row>
    <row r="9670" spans="1:19">
      <c r="A9670">
        <v>9669</v>
      </c>
      <c r="B9670">
        <v>220.49</v>
      </c>
      <c r="C9670">
        <v>19</v>
      </c>
      <c r="D9670" t="s">
        <v>47</v>
      </c>
      <c r="E9670">
        <v>0</v>
      </c>
      <c r="F9670">
        <v>1</v>
      </c>
      <c r="G9670">
        <v>91</v>
      </c>
      <c r="H9670">
        <v>2</v>
      </c>
      <c r="I9670">
        <v>56</v>
      </c>
      <c r="J9670">
        <v>0</v>
      </c>
      <c r="K9670">
        <f>_xlfn.XLOOKUP(FraudData[[#This Row],[amount]],AmountRules[Amount Min],AmountRules[Risk Points],,-1)</f>
        <v>0</v>
      </c>
      <c r="L9670">
        <f>_xlfn.XLOOKUP(FraudData[[#This Row],[transaction_hour]],TimeRules[Hour Min],TimeRules[Risk Points],,-1)</f>
        <v>0</v>
      </c>
      <c r="M9670">
        <f>_xlfn.XLOOKUP(FraudData[[#This Row],[foreign_transaction]],ForeignRules[Foreign Transaction],ForeignRules[Risk Points],0)</f>
        <v>0</v>
      </c>
      <c r="N9670">
        <f>_xlfn.XLOOKUP(FraudData[[#This Row],[location_mismatch]],Table10[Location Mismatch],Table10[Risk Points],0)</f>
        <v>3</v>
      </c>
      <c r="O9670">
        <f>_xlfn.XLOOKUP(FraudData[[#This Row],[device_trust_score]],DeviceRules[Device Min],DeviceRules[Risk Points],,-1)</f>
        <v>0</v>
      </c>
      <c r="P9670">
        <f>_xlfn.XLOOKUP(FraudData[[#This Row],[velocity_last_24h]],VelocityRules[Velocity Min],VelocityRules[Risk Points],,-1)</f>
        <v>0</v>
      </c>
      <c r="Q9670">
        <f>_xlfn.XLOOKUP(FraudData[[#This Row],[merchant_category]],MerchantRules[Merchant Category],MerchantRules[Risk Points],0)</f>
        <v>0</v>
      </c>
      <c r="R9670">
        <f>SUM(FraudData[[#This Row],[Amount Risk]:[Merchant Risk]])</f>
        <v>3</v>
      </c>
      <c r="S9670" t="str" cm="1">
        <f t="array" ref="S9670">_xlfn.IFS(FraudData[[#This Row],[Fraud Risk Score]]&gt;=8,"High Risk",FraudData[[#This Row],[Fraud Risk Score]]&gt;=6,"Medium Risk",TRUE,"Low Risk")</f>
        <v>Low Risk</v>
      </c>
    </row>
    <row r="9671" spans="1:19">
      <c r="A9671">
        <v>9670</v>
      </c>
      <c r="B9671">
        <v>274.73</v>
      </c>
      <c r="C9671">
        <v>1</v>
      </c>
      <c r="D9671" t="s">
        <v>49</v>
      </c>
      <c r="E9671">
        <v>1</v>
      </c>
      <c r="F9671">
        <v>0</v>
      </c>
      <c r="G9671">
        <v>58</v>
      </c>
      <c r="H9671">
        <v>4</v>
      </c>
      <c r="I9671">
        <v>37</v>
      </c>
      <c r="J9671">
        <v>0</v>
      </c>
      <c r="K9671">
        <f>_xlfn.XLOOKUP(FraudData[[#This Row],[amount]],AmountRules[Amount Min],AmountRules[Risk Points],,-1)</f>
        <v>0</v>
      </c>
      <c r="L9671">
        <f>_xlfn.XLOOKUP(FraudData[[#This Row],[transaction_hour]],TimeRules[Hour Min],TimeRules[Risk Points],,-1)</f>
        <v>3</v>
      </c>
      <c r="M9671">
        <f>_xlfn.XLOOKUP(FraudData[[#This Row],[foreign_transaction]],ForeignRules[Foreign Transaction],ForeignRules[Risk Points],0)</f>
        <v>3</v>
      </c>
      <c r="N9671">
        <f>_xlfn.XLOOKUP(FraudData[[#This Row],[location_mismatch]],Table10[Location Mismatch],Table10[Risk Points],0)</f>
        <v>0</v>
      </c>
      <c r="O9671">
        <f>_xlfn.XLOOKUP(FraudData[[#This Row],[device_trust_score]],DeviceRules[Device Min],DeviceRules[Risk Points],,-1)</f>
        <v>1</v>
      </c>
      <c r="P9671">
        <f>_xlfn.XLOOKUP(FraudData[[#This Row],[velocity_last_24h]],VelocityRules[Velocity Min],VelocityRules[Risk Points],,-1)</f>
        <v>0</v>
      </c>
      <c r="Q9671">
        <f>_xlfn.XLOOKUP(FraudData[[#This Row],[merchant_category]],MerchantRules[Merchant Category],MerchantRules[Risk Points],0)</f>
        <v>1</v>
      </c>
      <c r="R9671">
        <f>SUM(FraudData[[#This Row],[Amount Risk]:[Merchant Risk]])</f>
        <v>8</v>
      </c>
      <c r="S9671" t="str" cm="1">
        <f t="array" ref="S9671">_xlfn.IFS(FraudData[[#This Row],[Fraud Risk Score]]&gt;=8,"High Risk",FraudData[[#This Row],[Fraud Risk Score]]&gt;=6,"Medium Risk",TRUE,"Low Risk")</f>
        <v>High Risk</v>
      </c>
    </row>
    <row r="9672" spans="1:19">
      <c r="A9672">
        <v>9671</v>
      </c>
      <c r="B9672">
        <v>109.36</v>
      </c>
      <c r="C9672">
        <v>3</v>
      </c>
      <c r="D9672" t="s">
        <v>49</v>
      </c>
      <c r="E9672">
        <v>1</v>
      </c>
      <c r="F9672">
        <v>0</v>
      </c>
      <c r="G9672">
        <v>58</v>
      </c>
      <c r="H9672">
        <v>2</v>
      </c>
      <c r="I9672">
        <v>66</v>
      </c>
      <c r="J9672">
        <v>0</v>
      </c>
      <c r="K9672">
        <f>_xlfn.XLOOKUP(FraudData[[#This Row],[amount]],AmountRules[Amount Min],AmountRules[Risk Points],,-1)</f>
        <v>0</v>
      </c>
      <c r="L9672">
        <f>_xlfn.XLOOKUP(FraudData[[#This Row],[transaction_hour]],TimeRules[Hour Min],TimeRules[Risk Points],,-1)</f>
        <v>3</v>
      </c>
      <c r="M9672">
        <f>_xlfn.XLOOKUP(FraudData[[#This Row],[foreign_transaction]],ForeignRules[Foreign Transaction],ForeignRules[Risk Points],0)</f>
        <v>3</v>
      </c>
      <c r="N9672">
        <f>_xlfn.XLOOKUP(FraudData[[#This Row],[location_mismatch]],Table10[Location Mismatch],Table10[Risk Points],0)</f>
        <v>0</v>
      </c>
      <c r="O9672">
        <f>_xlfn.XLOOKUP(FraudData[[#This Row],[device_trust_score]],DeviceRules[Device Min],DeviceRules[Risk Points],,-1)</f>
        <v>1</v>
      </c>
      <c r="P9672">
        <f>_xlfn.XLOOKUP(FraudData[[#This Row],[velocity_last_24h]],VelocityRules[Velocity Min],VelocityRules[Risk Points],,-1)</f>
        <v>0</v>
      </c>
      <c r="Q9672">
        <f>_xlfn.XLOOKUP(FraudData[[#This Row],[merchant_category]],MerchantRules[Merchant Category],MerchantRules[Risk Points],0)</f>
        <v>1</v>
      </c>
      <c r="R9672">
        <f>SUM(FraudData[[#This Row],[Amount Risk]:[Merchant Risk]])</f>
        <v>8</v>
      </c>
      <c r="S9672" t="str" cm="1">
        <f t="array" ref="S9672">_xlfn.IFS(FraudData[[#This Row],[Fraud Risk Score]]&gt;=8,"High Risk",FraudData[[#This Row],[Fraud Risk Score]]&gt;=6,"Medium Risk",TRUE,"Low Risk")</f>
        <v>High Risk</v>
      </c>
    </row>
    <row r="9673" spans="1:19">
      <c r="A9673">
        <v>9672</v>
      </c>
      <c r="B9673">
        <v>215.56</v>
      </c>
      <c r="C9673">
        <v>11</v>
      </c>
      <c r="D9673" t="s">
        <v>48</v>
      </c>
      <c r="E9673">
        <v>0</v>
      </c>
      <c r="F9673">
        <v>1</v>
      </c>
      <c r="G9673">
        <v>26</v>
      </c>
      <c r="H9673">
        <v>3</v>
      </c>
      <c r="I9673">
        <v>34</v>
      </c>
      <c r="J9673">
        <v>0</v>
      </c>
      <c r="K9673">
        <f>_xlfn.XLOOKUP(FraudData[[#This Row],[amount]],AmountRules[Amount Min],AmountRules[Risk Points],,-1)</f>
        <v>0</v>
      </c>
      <c r="L9673">
        <f>_xlfn.XLOOKUP(FraudData[[#This Row],[transaction_hour]],TimeRules[Hour Min],TimeRules[Risk Points],,-1)</f>
        <v>0</v>
      </c>
      <c r="M9673">
        <f>_xlfn.XLOOKUP(FraudData[[#This Row],[foreign_transaction]],ForeignRules[Foreign Transaction],ForeignRules[Risk Points],0)</f>
        <v>0</v>
      </c>
      <c r="N9673">
        <f>_xlfn.XLOOKUP(FraudData[[#This Row],[location_mismatch]],Table10[Location Mismatch],Table10[Risk Points],0)</f>
        <v>3</v>
      </c>
      <c r="O9673">
        <f>_xlfn.XLOOKUP(FraudData[[#This Row],[device_trust_score]],DeviceRules[Device Min],DeviceRules[Risk Points],,-1)</f>
        <v>3</v>
      </c>
      <c r="P9673">
        <f>_xlfn.XLOOKUP(FraudData[[#This Row],[velocity_last_24h]],VelocityRules[Velocity Min],VelocityRules[Risk Points],,-1)</f>
        <v>0</v>
      </c>
      <c r="Q9673">
        <f>_xlfn.XLOOKUP(FraudData[[#This Row],[merchant_category]],MerchantRules[Merchant Category],MerchantRules[Risk Points],0)</f>
        <v>0</v>
      </c>
      <c r="R9673">
        <f>SUM(FraudData[[#This Row],[Amount Risk]:[Merchant Risk]])</f>
        <v>6</v>
      </c>
      <c r="S9673" t="str" cm="1">
        <f t="array" ref="S9673">_xlfn.IFS(FraudData[[#This Row],[Fraud Risk Score]]&gt;=8,"High Risk",FraudData[[#This Row],[Fraud Risk Score]]&gt;=6,"Medium Risk",TRUE,"Low Risk")</f>
        <v>Medium Risk</v>
      </c>
    </row>
    <row r="9674" spans="1:19">
      <c r="A9674">
        <v>9673</v>
      </c>
      <c r="B9674">
        <v>88.37</v>
      </c>
      <c r="C9674">
        <v>10</v>
      </c>
      <c r="D9674" t="s">
        <v>50</v>
      </c>
      <c r="E9674">
        <v>1</v>
      </c>
      <c r="F9674">
        <v>0</v>
      </c>
      <c r="G9674">
        <v>51</v>
      </c>
      <c r="H9674">
        <v>0</v>
      </c>
      <c r="I9674">
        <v>47</v>
      </c>
      <c r="J9674">
        <v>0</v>
      </c>
      <c r="K9674">
        <f>_xlfn.XLOOKUP(FraudData[[#This Row],[amount]],AmountRules[Amount Min],AmountRules[Risk Points],,-1)</f>
        <v>0</v>
      </c>
      <c r="L9674">
        <f>_xlfn.XLOOKUP(FraudData[[#This Row],[transaction_hour]],TimeRules[Hour Min],TimeRules[Risk Points],,-1)</f>
        <v>0</v>
      </c>
      <c r="M9674">
        <f>_xlfn.XLOOKUP(FraudData[[#This Row],[foreign_transaction]],ForeignRules[Foreign Transaction],ForeignRules[Risk Points],0)</f>
        <v>3</v>
      </c>
      <c r="N9674">
        <f>_xlfn.XLOOKUP(FraudData[[#This Row],[location_mismatch]],Table10[Location Mismatch],Table10[Risk Points],0)</f>
        <v>0</v>
      </c>
      <c r="O9674">
        <f>_xlfn.XLOOKUP(FraudData[[#This Row],[device_trust_score]],DeviceRules[Device Min],DeviceRules[Risk Points],,-1)</f>
        <v>1</v>
      </c>
      <c r="P9674">
        <f>_xlfn.XLOOKUP(FraudData[[#This Row],[velocity_last_24h]],VelocityRules[Velocity Min],VelocityRules[Risk Points],,-1)</f>
        <v>0</v>
      </c>
      <c r="Q9674">
        <f>_xlfn.XLOOKUP(FraudData[[#This Row],[merchant_category]],MerchantRules[Merchant Category],MerchantRules[Risk Points],0)</f>
        <v>0</v>
      </c>
      <c r="R9674">
        <f>SUM(FraudData[[#This Row],[Amount Risk]:[Merchant Risk]])</f>
        <v>4</v>
      </c>
      <c r="S9674" t="str" cm="1">
        <f t="array" ref="S9674">_xlfn.IFS(FraudData[[#This Row],[Fraud Risk Score]]&gt;=8,"High Risk",FraudData[[#This Row],[Fraud Risk Score]]&gt;=6,"Medium Risk",TRUE,"Low Risk")</f>
        <v>Low Risk</v>
      </c>
    </row>
    <row r="9675" spans="1:19">
      <c r="A9675">
        <v>9674</v>
      </c>
      <c r="B9675">
        <v>31.37</v>
      </c>
      <c r="C9675">
        <v>3</v>
      </c>
      <c r="D9675" t="s">
        <v>48</v>
      </c>
      <c r="E9675">
        <v>0</v>
      </c>
      <c r="F9675">
        <v>0</v>
      </c>
      <c r="G9675">
        <v>71</v>
      </c>
      <c r="H9675">
        <v>1</v>
      </c>
      <c r="I9675">
        <v>30</v>
      </c>
      <c r="J9675">
        <v>0</v>
      </c>
      <c r="K9675">
        <f>_xlfn.XLOOKUP(FraudData[[#This Row],[amount]],AmountRules[Amount Min],AmountRules[Risk Points],,-1)</f>
        <v>0</v>
      </c>
      <c r="L9675">
        <f>_xlfn.XLOOKUP(FraudData[[#This Row],[transaction_hour]],TimeRules[Hour Min],TimeRules[Risk Points],,-1)</f>
        <v>3</v>
      </c>
      <c r="M9675">
        <f>_xlfn.XLOOKUP(FraudData[[#This Row],[foreign_transaction]],ForeignRules[Foreign Transaction],ForeignRules[Risk Points],0)</f>
        <v>0</v>
      </c>
      <c r="N9675">
        <f>_xlfn.XLOOKUP(FraudData[[#This Row],[location_mismatch]],Table10[Location Mismatch],Table10[Risk Points],0)</f>
        <v>0</v>
      </c>
      <c r="O9675">
        <f>_xlfn.XLOOKUP(FraudData[[#This Row],[device_trust_score]],DeviceRules[Device Min],DeviceRules[Risk Points],,-1)</f>
        <v>0</v>
      </c>
      <c r="P9675">
        <f>_xlfn.XLOOKUP(FraudData[[#This Row],[velocity_last_24h]],VelocityRules[Velocity Min],VelocityRules[Risk Points],,-1)</f>
        <v>0</v>
      </c>
      <c r="Q9675">
        <f>_xlfn.XLOOKUP(FraudData[[#This Row],[merchant_category]],MerchantRules[Merchant Category],MerchantRules[Risk Points],0)</f>
        <v>0</v>
      </c>
      <c r="R9675">
        <f>SUM(FraudData[[#This Row],[Amount Risk]:[Merchant Risk]])</f>
        <v>3</v>
      </c>
      <c r="S9675" t="str" cm="1">
        <f t="array" ref="S9675">_xlfn.IFS(FraudData[[#This Row],[Fraud Risk Score]]&gt;=8,"High Risk",FraudData[[#This Row],[Fraud Risk Score]]&gt;=6,"Medium Risk",TRUE,"Low Risk")</f>
        <v>Low Risk</v>
      </c>
    </row>
    <row r="9676" spans="1:19">
      <c r="A9676">
        <v>9675</v>
      </c>
      <c r="B9676">
        <v>91.39</v>
      </c>
      <c r="C9676">
        <v>10</v>
      </c>
      <c r="D9676" t="s">
        <v>47</v>
      </c>
      <c r="E9676">
        <v>0</v>
      </c>
      <c r="F9676">
        <v>0</v>
      </c>
      <c r="G9676">
        <v>81</v>
      </c>
      <c r="H9676">
        <v>5</v>
      </c>
      <c r="I9676">
        <v>39</v>
      </c>
      <c r="J9676">
        <v>0</v>
      </c>
      <c r="K9676">
        <f>_xlfn.XLOOKUP(FraudData[[#This Row],[amount]],AmountRules[Amount Min],AmountRules[Risk Points],,-1)</f>
        <v>0</v>
      </c>
      <c r="L9676">
        <f>_xlfn.XLOOKUP(FraudData[[#This Row],[transaction_hour]],TimeRules[Hour Min],TimeRules[Risk Points],,-1)</f>
        <v>0</v>
      </c>
      <c r="M9676">
        <f>_xlfn.XLOOKUP(FraudData[[#This Row],[foreign_transaction]],ForeignRules[Foreign Transaction],ForeignRules[Risk Points],0)</f>
        <v>0</v>
      </c>
      <c r="N9676">
        <f>_xlfn.XLOOKUP(FraudData[[#This Row],[location_mismatch]],Table10[Location Mismatch],Table10[Risk Points],0)</f>
        <v>0</v>
      </c>
      <c r="O9676">
        <f>_xlfn.XLOOKUP(FraudData[[#This Row],[device_trust_score]],DeviceRules[Device Min],DeviceRules[Risk Points],,-1)</f>
        <v>0</v>
      </c>
      <c r="P9676">
        <f>_xlfn.XLOOKUP(FraudData[[#This Row],[velocity_last_24h]],VelocityRules[Velocity Min],VelocityRules[Risk Points],,-1)</f>
        <v>3</v>
      </c>
      <c r="Q9676">
        <f>_xlfn.XLOOKUP(FraudData[[#This Row],[merchant_category]],MerchantRules[Merchant Category],MerchantRules[Risk Points],0)</f>
        <v>0</v>
      </c>
      <c r="R9676">
        <f>SUM(FraudData[[#This Row],[Amount Risk]:[Merchant Risk]])</f>
        <v>3</v>
      </c>
      <c r="S9676" t="str" cm="1">
        <f t="array" ref="S9676">_xlfn.IFS(FraudData[[#This Row],[Fraud Risk Score]]&gt;=8,"High Risk",FraudData[[#This Row],[Fraud Risk Score]]&gt;=6,"Medium Risk",TRUE,"Low Risk")</f>
        <v>Low Risk</v>
      </c>
    </row>
    <row r="9677" spans="1:19">
      <c r="A9677">
        <v>9676</v>
      </c>
      <c r="B9677">
        <v>156.13999999999999</v>
      </c>
      <c r="C9677">
        <v>8</v>
      </c>
      <c r="D9677" t="s">
        <v>47</v>
      </c>
      <c r="E9677">
        <v>1</v>
      </c>
      <c r="F9677">
        <v>1</v>
      </c>
      <c r="G9677">
        <v>41</v>
      </c>
      <c r="H9677">
        <v>4</v>
      </c>
      <c r="I9677">
        <v>55</v>
      </c>
      <c r="J9677">
        <v>0</v>
      </c>
      <c r="K9677">
        <f>_xlfn.XLOOKUP(FraudData[[#This Row],[amount]],AmountRules[Amount Min],AmountRules[Risk Points],,-1)</f>
        <v>0</v>
      </c>
      <c r="L9677">
        <f>_xlfn.XLOOKUP(FraudData[[#This Row],[transaction_hour]],TimeRules[Hour Min],TimeRules[Risk Points],,-1)</f>
        <v>0</v>
      </c>
      <c r="M9677">
        <f>_xlfn.XLOOKUP(FraudData[[#This Row],[foreign_transaction]],ForeignRules[Foreign Transaction],ForeignRules[Risk Points],0)</f>
        <v>3</v>
      </c>
      <c r="N9677">
        <f>_xlfn.XLOOKUP(FraudData[[#This Row],[location_mismatch]],Table10[Location Mismatch],Table10[Risk Points],0)</f>
        <v>3</v>
      </c>
      <c r="O9677">
        <f>_xlfn.XLOOKUP(FraudData[[#This Row],[device_trust_score]],DeviceRules[Device Min],DeviceRules[Risk Points],,-1)</f>
        <v>2</v>
      </c>
      <c r="P9677">
        <f>_xlfn.XLOOKUP(FraudData[[#This Row],[velocity_last_24h]],VelocityRules[Velocity Min],VelocityRules[Risk Points],,-1)</f>
        <v>0</v>
      </c>
      <c r="Q9677">
        <f>_xlfn.XLOOKUP(FraudData[[#This Row],[merchant_category]],MerchantRules[Merchant Category],MerchantRules[Risk Points],0)</f>
        <v>0</v>
      </c>
      <c r="R9677">
        <f>SUM(FraudData[[#This Row],[Amount Risk]:[Merchant Risk]])</f>
        <v>8</v>
      </c>
      <c r="S9677" t="str" cm="1">
        <f t="array" ref="S9677">_xlfn.IFS(FraudData[[#This Row],[Fraud Risk Score]]&gt;=8,"High Risk",FraudData[[#This Row],[Fraud Risk Score]]&gt;=6,"Medium Risk",TRUE,"Low Risk")</f>
        <v>High Risk</v>
      </c>
    </row>
    <row r="9678" spans="1:19">
      <c r="A9678">
        <v>9677</v>
      </c>
      <c r="B9678">
        <v>532.36</v>
      </c>
      <c r="C9678">
        <v>9</v>
      </c>
      <c r="D9678" t="s">
        <v>46</v>
      </c>
      <c r="E9678">
        <v>0</v>
      </c>
      <c r="F9678">
        <v>0</v>
      </c>
      <c r="G9678">
        <v>50</v>
      </c>
      <c r="H9678">
        <v>2</v>
      </c>
      <c r="I9678">
        <v>55</v>
      </c>
      <c r="J9678">
        <v>0</v>
      </c>
      <c r="K9678">
        <f>_xlfn.XLOOKUP(FraudData[[#This Row],[amount]],AmountRules[Amount Min],AmountRules[Risk Points],,-1)</f>
        <v>1</v>
      </c>
      <c r="L9678">
        <f>_xlfn.XLOOKUP(FraudData[[#This Row],[transaction_hour]],TimeRules[Hour Min],TimeRules[Risk Points],,-1)</f>
        <v>0</v>
      </c>
      <c r="M9678">
        <f>_xlfn.XLOOKUP(FraudData[[#This Row],[foreign_transaction]],ForeignRules[Foreign Transaction],ForeignRules[Risk Points],0)</f>
        <v>0</v>
      </c>
      <c r="N9678">
        <f>_xlfn.XLOOKUP(FraudData[[#This Row],[location_mismatch]],Table10[Location Mismatch],Table10[Risk Points],0)</f>
        <v>0</v>
      </c>
      <c r="O9678">
        <f>_xlfn.XLOOKUP(FraudData[[#This Row],[device_trust_score]],DeviceRules[Device Min],DeviceRules[Risk Points],,-1)</f>
        <v>1</v>
      </c>
      <c r="P9678">
        <f>_xlfn.XLOOKUP(FraudData[[#This Row],[velocity_last_24h]],VelocityRules[Velocity Min],VelocityRules[Risk Points],,-1)</f>
        <v>0</v>
      </c>
      <c r="Q9678">
        <f>_xlfn.XLOOKUP(FraudData[[#This Row],[merchant_category]],MerchantRules[Merchant Category],MerchantRules[Risk Points],0)</f>
        <v>0</v>
      </c>
      <c r="R9678">
        <f>SUM(FraudData[[#This Row],[Amount Risk]:[Merchant Risk]])</f>
        <v>2</v>
      </c>
      <c r="S9678" t="str" cm="1">
        <f t="array" ref="S9678">_xlfn.IFS(FraudData[[#This Row],[Fraud Risk Score]]&gt;=8,"High Risk",FraudData[[#This Row],[Fraud Risk Score]]&gt;=6,"Medium Risk",TRUE,"Low Risk")</f>
        <v>Low Risk</v>
      </c>
    </row>
    <row r="9679" spans="1:19">
      <c r="A9679">
        <v>9678</v>
      </c>
      <c r="B9679">
        <v>12.82</v>
      </c>
      <c r="C9679">
        <v>5</v>
      </c>
      <c r="D9679" t="s">
        <v>48</v>
      </c>
      <c r="E9679">
        <v>0</v>
      </c>
      <c r="F9679">
        <v>0</v>
      </c>
      <c r="G9679">
        <v>34</v>
      </c>
      <c r="H9679">
        <v>1</v>
      </c>
      <c r="I9679">
        <v>26</v>
      </c>
      <c r="J9679">
        <v>0</v>
      </c>
      <c r="K9679">
        <f>_xlfn.XLOOKUP(FraudData[[#This Row],[amount]],AmountRules[Amount Min],AmountRules[Risk Points],,-1)</f>
        <v>0</v>
      </c>
      <c r="L9679">
        <f>_xlfn.XLOOKUP(FraudData[[#This Row],[transaction_hour]],TimeRules[Hour Min],TimeRules[Risk Points],,-1)</f>
        <v>0</v>
      </c>
      <c r="M9679">
        <f>_xlfn.XLOOKUP(FraudData[[#This Row],[foreign_transaction]],ForeignRules[Foreign Transaction],ForeignRules[Risk Points],0)</f>
        <v>0</v>
      </c>
      <c r="N9679">
        <f>_xlfn.XLOOKUP(FraudData[[#This Row],[location_mismatch]],Table10[Location Mismatch],Table10[Risk Points],0)</f>
        <v>0</v>
      </c>
      <c r="O9679">
        <f>_xlfn.XLOOKUP(FraudData[[#This Row],[device_trust_score]],DeviceRules[Device Min],DeviceRules[Risk Points],,-1)</f>
        <v>2</v>
      </c>
      <c r="P9679">
        <f>_xlfn.XLOOKUP(FraudData[[#This Row],[velocity_last_24h]],VelocityRules[Velocity Min],VelocityRules[Risk Points],,-1)</f>
        <v>0</v>
      </c>
      <c r="Q9679">
        <f>_xlfn.XLOOKUP(FraudData[[#This Row],[merchant_category]],MerchantRules[Merchant Category],MerchantRules[Risk Points],0)</f>
        <v>0</v>
      </c>
      <c r="R9679">
        <f>SUM(FraudData[[#This Row],[Amount Risk]:[Merchant Risk]])</f>
        <v>2</v>
      </c>
      <c r="S9679" t="str" cm="1">
        <f t="array" ref="S9679">_xlfn.IFS(FraudData[[#This Row],[Fraud Risk Score]]&gt;=8,"High Risk",FraudData[[#This Row],[Fraud Risk Score]]&gt;=6,"Medium Risk",TRUE,"Low Risk")</f>
        <v>Low Risk</v>
      </c>
    </row>
    <row r="9680" spans="1:19">
      <c r="A9680">
        <v>9679</v>
      </c>
      <c r="B9680">
        <v>127.45</v>
      </c>
      <c r="C9680">
        <v>14</v>
      </c>
      <c r="D9680" t="s">
        <v>48</v>
      </c>
      <c r="E9680">
        <v>0</v>
      </c>
      <c r="F9680">
        <v>0</v>
      </c>
      <c r="G9680">
        <v>63</v>
      </c>
      <c r="H9680">
        <v>6</v>
      </c>
      <c r="I9680">
        <v>45</v>
      </c>
      <c r="J9680">
        <v>0</v>
      </c>
      <c r="K9680">
        <f>_xlfn.XLOOKUP(FraudData[[#This Row],[amount]],AmountRules[Amount Min],AmountRules[Risk Points],,-1)</f>
        <v>0</v>
      </c>
      <c r="L9680">
        <f>_xlfn.XLOOKUP(FraudData[[#This Row],[transaction_hour]],TimeRules[Hour Min],TimeRules[Risk Points],,-1)</f>
        <v>0</v>
      </c>
      <c r="M9680">
        <f>_xlfn.XLOOKUP(FraudData[[#This Row],[foreign_transaction]],ForeignRules[Foreign Transaction],ForeignRules[Risk Points],0)</f>
        <v>0</v>
      </c>
      <c r="N9680">
        <f>_xlfn.XLOOKUP(FraudData[[#This Row],[location_mismatch]],Table10[Location Mismatch],Table10[Risk Points],0)</f>
        <v>0</v>
      </c>
      <c r="O9680">
        <f>_xlfn.XLOOKUP(FraudData[[#This Row],[device_trust_score]],DeviceRules[Device Min],DeviceRules[Risk Points],,-1)</f>
        <v>1</v>
      </c>
      <c r="P9680">
        <f>_xlfn.XLOOKUP(FraudData[[#This Row],[velocity_last_24h]],VelocityRules[Velocity Min],VelocityRules[Risk Points],,-1)</f>
        <v>3</v>
      </c>
      <c r="Q9680">
        <f>_xlfn.XLOOKUP(FraudData[[#This Row],[merchant_category]],MerchantRules[Merchant Category],MerchantRules[Risk Points],0)</f>
        <v>0</v>
      </c>
      <c r="R9680">
        <f>SUM(FraudData[[#This Row],[Amount Risk]:[Merchant Risk]])</f>
        <v>4</v>
      </c>
      <c r="S9680" t="str" cm="1">
        <f t="array" ref="S9680">_xlfn.IFS(FraudData[[#This Row],[Fraud Risk Score]]&gt;=8,"High Risk",FraudData[[#This Row],[Fraud Risk Score]]&gt;=6,"Medium Risk",TRUE,"Low Risk")</f>
        <v>Low Risk</v>
      </c>
    </row>
    <row r="9681" spans="1:19">
      <c r="A9681">
        <v>9680</v>
      </c>
      <c r="B9681">
        <v>71.8</v>
      </c>
      <c r="C9681">
        <v>9</v>
      </c>
      <c r="D9681" t="s">
        <v>48</v>
      </c>
      <c r="E9681">
        <v>0</v>
      </c>
      <c r="F9681">
        <v>0</v>
      </c>
      <c r="G9681">
        <v>33</v>
      </c>
      <c r="H9681">
        <v>2</v>
      </c>
      <c r="I9681">
        <v>40</v>
      </c>
      <c r="J9681">
        <v>0</v>
      </c>
      <c r="K9681">
        <f>_xlfn.XLOOKUP(FraudData[[#This Row],[amount]],AmountRules[Amount Min],AmountRules[Risk Points],,-1)</f>
        <v>0</v>
      </c>
      <c r="L9681">
        <f>_xlfn.XLOOKUP(FraudData[[#This Row],[transaction_hour]],TimeRules[Hour Min],TimeRules[Risk Points],,-1)</f>
        <v>0</v>
      </c>
      <c r="M9681">
        <f>_xlfn.XLOOKUP(FraudData[[#This Row],[foreign_transaction]],ForeignRules[Foreign Transaction],ForeignRules[Risk Points],0)</f>
        <v>0</v>
      </c>
      <c r="N9681">
        <f>_xlfn.XLOOKUP(FraudData[[#This Row],[location_mismatch]],Table10[Location Mismatch],Table10[Risk Points],0)</f>
        <v>0</v>
      </c>
      <c r="O9681">
        <f>_xlfn.XLOOKUP(FraudData[[#This Row],[device_trust_score]],DeviceRules[Device Min],DeviceRules[Risk Points],,-1)</f>
        <v>2</v>
      </c>
      <c r="P9681">
        <f>_xlfn.XLOOKUP(FraudData[[#This Row],[velocity_last_24h]],VelocityRules[Velocity Min],VelocityRules[Risk Points],,-1)</f>
        <v>0</v>
      </c>
      <c r="Q9681">
        <f>_xlfn.XLOOKUP(FraudData[[#This Row],[merchant_category]],MerchantRules[Merchant Category],MerchantRules[Risk Points],0)</f>
        <v>0</v>
      </c>
      <c r="R9681">
        <f>SUM(FraudData[[#This Row],[Amount Risk]:[Merchant Risk]])</f>
        <v>2</v>
      </c>
      <c r="S9681" t="str" cm="1">
        <f t="array" ref="S9681">_xlfn.IFS(FraudData[[#This Row],[Fraud Risk Score]]&gt;=8,"High Risk",FraudData[[#This Row],[Fraud Risk Score]]&gt;=6,"Medium Risk",TRUE,"Low Risk")</f>
        <v>Low Risk</v>
      </c>
    </row>
    <row r="9682" spans="1:19">
      <c r="A9682">
        <v>9681</v>
      </c>
      <c r="B9682">
        <v>127.78</v>
      </c>
      <c r="C9682">
        <v>21</v>
      </c>
      <c r="D9682" t="s">
        <v>46</v>
      </c>
      <c r="E9682">
        <v>0</v>
      </c>
      <c r="F9682">
        <v>0</v>
      </c>
      <c r="G9682">
        <v>49</v>
      </c>
      <c r="H9682">
        <v>1</v>
      </c>
      <c r="I9682">
        <v>40</v>
      </c>
      <c r="J9682">
        <v>0</v>
      </c>
      <c r="K9682">
        <f>_xlfn.XLOOKUP(FraudData[[#This Row],[amount]],AmountRules[Amount Min],AmountRules[Risk Points],,-1)</f>
        <v>0</v>
      </c>
      <c r="L9682">
        <f>_xlfn.XLOOKUP(FraudData[[#This Row],[transaction_hour]],TimeRules[Hour Min],TimeRules[Risk Points],,-1)</f>
        <v>0</v>
      </c>
      <c r="M9682">
        <f>_xlfn.XLOOKUP(FraudData[[#This Row],[foreign_transaction]],ForeignRules[Foreign Transaction],ForeignRules[Risk Points],0)</f>
        <v>0</v>
      </c>
      <c r="N9682">
        <f>_xlfn.XLOOKUP(FraudData[[#This Row],[location_mismatch]],Table10[Location Mismatch],Table10[Risk Points],0)</f>
        <v>0</v>
      </c>
      <c r="O9682">
        <f>_xlfn.XLOOKUP(FraudData[[#This Row],[device_trust_score]],DeviceRules[Device Min],DeviceRules[Risk Points],,-1)</f>
        <v>2</v>
      </c>
      <c r="P9682">
        <f>_xlfn.XLOOKUP(FraudData[[#This Row],[velocity_last_24h]],VelocityRules[Velocity Min],VelocityRules[Risk Points],,-1)</f>
        <v>0</v>
      </c>
      <c r="Q9682">
        <f>_xlfn.XLOOKUP(FraudData[[#This Row],[merchant_category]],MerchantRules[Merchant Category],MerchantRules[Risk Points],0)</f>
        <v>0</v>
      </c>
      <c r="R9682">
        <f>SUM(FraudData[[#This Row],[Amount Risk]:[Merchant Risk]])</f>
        <v>2</v>
      </c>
      <c r="S9682" t="str" cm="1">
        <f t="array" ref="S9682">_xlfn.IFS(FraudData[[#This Row],[Fraud Risk Score]]&gt;=8,"High Risk",FraudData[[#This Row],[Fraud Risk Score]]&gt;=6,"Medium Risk",TRUE,"Low Risk")</f>
        <v>Low Risk</v>
      </c>
    </row>
    <row r="9683" spans="1:19">
      <c r="A9683">
        <v>9682</v>
      </c>
      <c r="B9683">
        <v>4.37</v>
      </c>
      <c r="C9683">
        <v>20</v>
      </c>
      <c r="D9683" t="s">
        <v>48</v>
      </c>
      <c r="E9683">
        <v>0</v>
      </c>
      <c r="F9683">
        <v>0</v>
      </c>
      <c r="G9683">
        <v>44</v>
      </c>
      <c r="H9683">
        <v>1</v>
      </c>
      <c r="I9683">
        <v>49</v>
      </c>
      <c r="J9683">
        <v>0</v>
      </c>
      <c r="K9683">
        <f>_xlfn.XLOOKUP(FraudData[[#This Row],[amount]],AmountRules[Amount Min],AmountRules[Risk Points],,-1)</f>
        <v>0</v>
      </c>
      <c r="L9683">
        <f>_xlfn.XLOOKUP(FraudData[[#This Row],[transaction_hour]],TimeRules[Hour Min],TimeRules[Risk Points],,-1)</f>
        <v>0</v>
      </c>
      <c r="M9683">
        <f>_xlfn.XLOOKUP(FraudData[[#This Row],[foreign_transaction]],ForeignRules[Foreign Transaction],ForeignRules[Risk Points],0)</f>
        <v>0</v>
      </c>
      <c r="N9683">
        <f>_xlfn.XLOOKUP(FraudData[[#This Row],[location_mismatch]],Table10[Location Mismatch],Table10[Risk Points],0)</f>
        <v>0</v>
      </c>
      <c r="O9683">
        <f>_xlfn.XLOOKUP(FraudData[[#This Row],[device_trust_score]],DeviceRules[Device Min],DeviceRules[Risk Points],,-1)</f>
        <v>2</v>
      </c>
      <c r="P9683">
        <f>_xlfn.XLOOKUP(FraudData[[#This Row],[velocity_last_24h]],VelocityRules[Velocity Min],VelocityRules[Risk Points],,-1)</f>
        <v>0</v>
      </c>
      <c r="Q9683">
        <f>_xlfn.XLOOKUP(FraudData[[#This Row],[merchant_category]],MerchantRules[Merchant Category],MerchantRules[Risk Points],0)</f>
        <v>0</v>
      </c>
      <c r="R9683">
        <f>SUM(FraudData[[#This Row],[Amount Risk]:[Merchant Risk]])</f>
        <v>2</v>
      </c>
      <c r="S9683" t="str" cm="1">
        <f t="array" ref="S9683">_xlfn.IFS(FraudData[[#This Row],[Fraud Risk Score]]&gt;=8,"High Risk",FraudData[[#This Row],[Fraud Risk Score]]&gt;=6,"Medium Risk",TRUE,"Low Risk")</f>
        <v>Low Risk</v>
      </c>
    </row>
    <row r="9684" spans="1:19">
      <c r="A9684">
        <v>9683</v>
      </c>
      <c r="B9684">
        <v>67.58</v>
      </c>
      <c r="C9684">
        <v>5</v>
      </c>
      <c r="D9684" t="s">
        <v>48</v>
      </c>
      <c r="E9684">
        <v>0</v>
      </c>
      <c r="F9684">
        <v>0</v>
      </c>
      <c r="G9684">
        <v>39</v>
      </c>
      <c r="H9684">
        <v>2</v>
      </c>
      <c r="I9684">
        <v>34</v>
      </c>
      <c r="J9684">
        <v>0</v>
      </c>
      <c r="K9684">
        <f>_xlfn.XLOOKUP(FraudData[[#This Row],[amount]],AmountRules[Amount Min],AmountRules[Risk Points],,-1)</f>
        <v>0</v>
      </c>
      <c r="L9684">
        <f>_xlfn.XLOOKUP(FraudData[[#This Row],[transaction_hour]],TimeRules[Hour Min],TimeRules[Risk Points],,-1)</f>
        <v>0</v>
      </c>
      <c r="M9684">
        <f>_xlfn.XLOOKUP(FraudData[[#This Row],[foreign_transaction]],ForeignRules[Foreign Transaction],ForeignRules[Risk Points],0)</f>
        <v>0</v>
      </c>
      <c r="N9684">
        <f>_xlfn.XLOOKUP(FraudData[[#This Row],[location_mismatch]],Table10[Location Mismatch],Table10[Risk Points],0)</f>
        <v>0</v>
      </c>
      <c r="O9684">
        <f>_xlfn.XLOOKUP(FraudData[[#This Row],[device_trust_score]],DeviceRules[Device Min],DeviceRules[Risk Points],,-1)</f>
        <v>2</v>
      </c>
      <c r="P9684">
        <f>_xlfn.XLOOKUP(FraudData[[#This Row],[velocity_last_24h]],VelocityRules[Velocity Min],VelocityRules[Risk Points],,-1)</f>
        <v>0</v>
      </c>
      <c r="Q9684">
        <f>_xlfn.XLOOKUP(FraudData[[#This Row],[merchant_category]],MerchantRules[Merchant Category],MerchantRules[Risk Points],0)</f>
        <v>0</v>
      </c>
      <c r="R9684">
        <f>SUM(FraudData[[#This Row],[Amount Risk]:[Merchant Risk]])</f>
        <v>2</v>
      </c>
      <c r="S9684" t="str" cm="1">
        <f t="array" ref="S9684">_xlfn.IFS(FraudData[[#This Row],[Fraud Risk Score]]&gt;=8,"High Risk",FraudData[[#This Row],[Fraud Risk Score]]&gt;=6,"Medium Risk",TRUE,"Low Risk")</f>
        <v>Low Risk</v>
      </c>
    </row>
    <row r="9685" spans="1:19">
      <c r="A9685">
        <v>9684</v>
      </c>
      <c r="B9685">
        <v>308.52999999999997</v>
      </c>
      <c r="C9685">
        <v>0</v>
      </c>
      <c r="D9685" t="s">
        <v>48</v>
      </c>
      <c r="E9685">
        <v>0</v>
      </c>
      <c r="F9685">
        <v>0</v>
      </c>
      <c r="G9685">
        <v>35</v>
      </c>
      <c r="H9685">
        <v>2</v>
      </c>
      <c r="I9685">
        <v>57</v>
      </c>
      <c r="J9685">
        <v>0</v>
      </c>
      <c r="K9685">
        <f>_xlfn.XLOOKUP(FraudData[[#This Row],[amount]],AmountRules[Amount Min],AmountRules[Risk Points],,-1)</f>
        <v>0</v>
      </c>
      <c r="L9685">
        <f>_xlfn.XLOOKUP(FraudData[[#This Row],[transaction_hour]],TimeRules[Hour Min],TimeRules[Risk Points],,-1)</f>
        <v>3</v>
      </c>
      <c r="M9685">
        <f>_xlfn.XLOOKUP(FraudData[[#This Row],[foreign_transaction]],ForeignRules[Foreign Transaction],ForeignRules[Risk Points],0)</f>
        <v>0</v>
      </c>
      <c r="N9685">
        <f>_xlfn.XLOOKUP(FraudData[[#This Row],[location_mismatch]],Table10[Location Mismatch],Table10[Risk Points],0)</f>
        <v>0</v>
      </c>
      <c r="O9685">
        <f>_xlfn.XLOOKUP(FraudData[[#This Row],[device_trust_score]],DeviceRules[Device Min],DeviceRules[Risk Points],,-1)</f>
        <v>2</v>
      </c>
      <c r="P9685">
        <f>_xlfn.XLOOKUP(FraudData[[#This Row],[velocity_last_24h]],VelocityRules[Velocity Min],VelocityRules[Risk Points],,-1)</f>
        <v>0</v>
      </c>
      <c r="Q9685">
        <f>_xlfn.XLOOKUP(FraudData[[#This Row],[merchant_category]],MerchantRules[Merchant Category],MerchantRules[Risk Points],0)</f>
        <v>0</v>
      </c>
      <c r="R9685">
        <f>SUM(FraudData[[#This Row],[Amount Risk]:[Merchant Risk]])</f>
        <v>5</v>
      </c>
      <c r="S9685" t="str" cm="1">
        <f t="array" ref="S9685">_xlfn.IFS(FraudData[[#This Row],[Fraud Risk Score]]&gt;=8,"High Risk",FraudData[[#This Row],[Fraud Risk Score]]&gt;=6,"Medium Risk",TRUE,"Low Risk")</f>
        <v>Low Risk</v>
      </c>
    </row>
    <row r="9686" spans="1:19">
      <c r="A9686">
        <v>9685</v>
      </c>
      <c r="B9686">
        <v>145.32</v>
      </c>
      <c r="C9686">
        <v>20</v>
      </c>
      <c r="D9686" t="s">
        <v>48</v>
      </c>
      <c r="E9686">
        <v>1</v>
      </c>
      <c r="F9686">
        <v>0</v>
      </c>
      <c r="G9686">
        <v>40</v>
      </c>
      <c r="H9686">
        <v>0</v>
      </c>
      <c r="I9686">
        <v>55</v>
      </c>
      <c r="J9686">
        <v>0</v>
      </c>
      <c r="K9686">
        <f>_xlfn.XLOOKUP(FraudData[[#This Row],[amount]],AmountRules[Amount Min],AmountRules[Risk Points],,-1)</f>
        <v>0</v>
      </c>
      <c r="L9686">
        <f>_xlfn.XLOOKUP(FraudData[[#This Row],[transaction_hour]],TimeRules[Hour Min],TimeRules[Risk Points],,-1)</f>
        <v>0</v>
      </c>
      <c r="M9686">
        <f>_xlfn.XLOOKUP(FraudData[[#This Row],[foreign_transaction]],ForeignRules[Foreign Transaction],ForeignRules[Risk Points],0)</f>
        <v>3</v>
      </c>
      <c r="N9686">
        <f>_xlfn.XLOOKUP(FraudData[[#This Row],[location_mismatch]],Table10[Location Mismatch],Table10[Risk Points],0)</f>
        <v>0</v>
      </c>
      <c r="O9686">
        <f>_xlfn.XLOOKUP(FraudData[[#This Row],[device_trust_score]],DeviceRules[Device Min],DeviceRules[Risk Points],,-1)</f>
        <v>2</v>
      </c>
      <c r="P9686">
        <f>_xlfn.XLOOKUP(FraudData[[#This Row],[velocity_last_24h]],VelocityRules[Velocity Min],VelocityRules[Risk Points],,-1)</f>
        <v>0</v>
      </c>
      <c r="Q9686">
        <f>_xlfn.XLOOKUP(FraudData[[#This Row],[merchant_category]],MerchantRules[Merchant Category],MerchantRules[Risk Points],0)</f>
        <v>0</v>
      </c>
      <c r="R9686">
        <f>SUM(FraudData[[#This Row],[Amount Risk]:[Merchant Risk]])</f>
        <v>5</v>
      </c>
      <c r="S9686" t="str" cm="1">
        <f t="array" ref="S9686">_xlfn.IFS(FraudData[[#This Row],[Fraud Risk Score]]&gt;=8,"High Risk",FraudData[[#This Row],[Fraud Risk Score]]&gt;=6,"Medium Risk",TRUE,"Low Risk")</f>
        <v>Low Risk</v>
      </c>
    </row>
    <row r="9687" spans="1:19">
      <c r="A9687">
        <v>9686</v>
      </c>
      <c r="B9687">
        <v>107.8</v>
      </c>
      <c r="C9687">
        <v>21</v>
      </c>
      <c r="D9687" t="s">
        <v>47</v>
      </c>
      <c r="E9687">
        <v>0</v>
      </c>
      <c r="F9687">
        <v>0</v>
      </c>
      <c r="G9687">
        <v>46</v>
      </c>
      <c r="H9687">
        <v>1</v>
      </c>
      <c r="I9687">
        <v>60</v>
      </c>
      <c r="J9687">
        <v>0</v>
      </c>
      <c r="K9687">
        <f>_xlfn.XLOOKUP(FraudData[[#This Row],[amount]],AmountRules[Amount Min],AmountRules[Risk Points],,-1)</f>
        <v>0</v>
      </c>
      <c r="L9687">
        <f>_xlfn.XLOOKUP(FraudData[[#This Row],[transaction_hour]],TimeRules[Hour Min],TimeRules[Risk Points],,-1)</f>
        <v>0</v>
      </c>
      <c r="M9687">
        <f>_xlfn.XLOOKUP(FraudData[[#This Row],[foreign_transaction]],ForeignRules[Foreign Transaction],ForeignRules[Risk Points],0)</f>
        <v>0</v>
      </c>
      <c r="N9687">
        <f>_xlfn.XLOOKUP(FraudData[[#This Row],[location_mismatch]],Table10[Location Mismatch],Table10[Risk Points],0)</f>
        <v>0</v>
      </c>
      <c r="O9687">
        <f>_xlfn.XLOOKUP(FraudData[[#This Row],[device_trust_score]],DeviceRules[Device Min],DeviceRules[Risk Points],,-1)</f>
        <v>2</v>
      </c>
      <c r="P9687">
        <f>_xlfn.XLOOKUP(FraudData[[#This Row],[velocity_last_24h]],VelocityRules[Velocity Min],VelocityRules[Risk Points],,-1)</f>
        <v>0</v>
      </c>
      <c r="Q9687">
        <f>_xlfn.XLOOKUP(FraudData[[#This Row],[merchant_category]],MerchantRules[Merchant Category],MerchantRules[Risk Points],0)</f>
        <v>0</v>
      </c>
      <c r="R9687">
        <f>SUM(FraudData[[#This Row],[Amount Risk]:[Merchant Risk]])</f>
        <v>2</v>
      </c>
      <c r="S9687" t="str" cm="1">
        <f t="array" ref="S9687">_xlfn.IFS(FraudData[[#This Row],[Fraud Risk Score]]&gt;=8,"High Risk",FraudData[[#This Row],[Fraud Risk Score]]&gt;=6,"Medium Risk",TRUE,"Low Risk")</f>
        <v>Low Risk</v>
      </c>
    </row>
    <row r="9688" spans="1:19">
      <c r="A9688">
        <v>9687</v>
      </c>
      <c r="B9688">
        <v>60.52</v>
      </c>
      <c r="C9688">
        <v>23</v>
      </c>
      <c r="D9688" t="s">
        <v>50</v>
      </c>
      <c r="E9688">
        <v>0</v>
      </c>
      <c r="F9688">
        <v>0</v>
      </c>
      <c r="G9688">
        <v>86</v>
      </c>
      <c r="H9688">
        <v>1</v>
      </c>
      <c r="I9688">
        <v>45</v>
      </c>
      <c r="J9688">
        <v>0</v>
      </c>
      <c r="K9688">
        <f>_xlfn.XLOOKUP(FraudData[[#This Row],[amount]],AmountRules[Amount Min],AmountRules[Risk Points],,-1)</f>
        <v>0</v>
      </c>
      <c r="L9688">
        <f>_xlfn.XLOOKUP(FraudData[[#This Row],[transaction_hour]],TimeRules[Hour Min],TimeRules[Risk Points],,-1)</f>
        <v>1</v>
      </c>
      <c r="M9688">
        <f>_xlfn.XLOOKUP(FraudData[[#This Row],[foreign_transaction]],ForeignRules[Foreign Transaction],ForeignRules[Risk Points],0)</f>
        <v>0</v>
      </c>
      <c r="N9688">
        <f>_xlfn.XLOOKUP(FraudData[[#This Row],[location_mismatch]],Table10[Location Mismatch],Table10[Risk Points],0)</f>
        <v>0</v>
      </c>
      <c r="O9688">
        <f>_xlfn.XLOOKUP(FraudData[[#This Row],[device_trust_score]],DeviceRules[Device Min],DeviceRules[Risk Points],,-1)</f>
        <v>0</v>
      </c>
      <c r="P9688">
        <f>_xlfn.XLOOKUP(FraudData[[#This Row],[velocity_last_24h]],VelocityRules[Velocity Min],VelocityRules[Risk Points],,-1)</f>
        <v>0</v>
      </c>
      <c r="Q9688">
        <f>_xlfn.XLOOKUP(FraudData[[#This Row],[merchant_category]],MerchantRules[Merchant Category],MerchantRules[Risk Points],0)</f>
        <v>0</v>
      </c>
      <c r="R9688">
        <f>SUM(FraudData[[#This Row],[Amount Risk]:[Merchant Risk]])</f>
        <v>1</v>
      </c>
      <c r="S9688" t="str" cm="1">
        <f t="array" ref="S9688">_xlfn.IFS(FraudData[[#This Row],[Fraud Risk Score]]&gt;=8,"High Risk",FraudData[[#This Row],[Fraud Risk Score]]&gt;=6,"Medium Risk",TRUE,"Low Risk")</f>
        <v>Low Risk</v>
      </c>
    </row>
    <row r="9689" spans="1:19">
      <c r="A9689">
        <v>9688</v>
      </c>
      <c r="B9689">
        <v>63.7</v>
      </c>
      <c r="C9689">
        <v>19</v>
      </c>
      <c r="D9689" t="s">
        <v>47</v>
      </c>
      <c r="E9689">
        <v>0</v>
      </c>
      <c r="F9689">
        <v>0</v>
      </c>
      <c r="G9689">
        <v>48</v>
      </c>
      <c r="H9689">
        <v>0</v>
      </c>
      <c r="I9689">
        <v>38</v>
      </c>
      <c r="J9689">
        <v>0</v>
      </c>
      <c r="K9689">
        <f>_xlfn.XLOOKUP(FraudData[[#This Row],[amount]],AmountRules[Amount Min],AmountRules[Risk Points],,-1)</f>
        <v>0</v>
      </c>
      <c r="L9689">
        <f>_xlfn.XLOOKUP(FraudData[[#This Row],[transaction_hour]],TimeRules[Hour Min],TimeRules[Risk Points],,-1)</f>
        <v>0</v>
      </c>
      <c r="M9689">
        <f>_xlfn.XLOOKUP(FraudData[[#This Row],[foreign_transaction]],ForeignRules[Foreign Transaction],ForeignRules[Risk Points],0)</f>
        <v>0</v>
      </c>
      <c r="N9689">
        <f>_xlfn.XLOOKUP(FraudData[[#This Row],[location_mismatch]],Table10[Location Mismatch],Table10[Risk Points],0)</f>
        <v>0</v>
      </c>
      <c r="O9689">
        <f>_xlfn.XLOOKUP(FraudData[[#This Row],[device_trust_score]],DeviceRules[Device Min],DeviceRules[Risk Points],,-1)</f>
        <v>2</v>
      </c>
      <c r="P9689">
        <f>_xlfn.XLOOKUP(FraudData[[#This Row],[velocity_last_24h]],VelocityRules[Velocity Min],VelocityRules[Risk Points],,-1)</f>
        <v>0</v>
      </c>
      <c r="Q9689">
        <f>_xlfn.XLOOKUP(FraudData[[#This Row],[merchant_category]],MerchantRules[Merchant Category],MerchantRules[Risk Points],0)</f>
        <v>0</v>
      </c>
      <c r="R9689">
        <f>SUM(FraudData[[#This Row],[Amount Risk]:[Merchant Risk]])</f>
        <v>2</v>
      </c>
      <c r="S9689" t="str" cm="1">
        <f t="array" ref="S9689">_xlfn.IFS(FraudData[[#This Row],[Fraud Risk Score]]&gt;=8,"High Risk",FraudData[[#This Row],[Fraud Risk Score]]&gt;=6,"Medium Risk",TRUE,"Low Risk")</f>
        <v>Low Risk</v>
      </c>
    </row>
    <row r="9690" spans="1:19">
      <c r="A9690">
        <v>9689</v>
      </c>
      <c r="B9690">
        <v>86.95</v>
      </c>
      <c r="C9690">
        <v>20</v>
      </c>
      <c r="D9690" t="s">
        <v>48</v>
      </c>
      <c r="E9690">
        <v>0</v>
      </c>
      <c r="F9690">
        <v>0</v>
      </c>
      <c r="G9690">
        <v>60</v>
      </c>
      <c r="H9690">
        <v>2</v>
      </c>
      <c r="I9690">
        <v>62</v>
      </c>
      <c r="J9690">
        <v>0</v>
      </c>
      <c r="K9690">
        <f>_xlfn.XLOOKUP(FraudData[[#This Row],[amount]],AmountRules[Amount Min],AmountRules[Risk Points],,-1)</f>
        <v>0</v>
      </c>
      <c r="L9690">
        <f>_xlfn.XLOOKUP(FraudData[[#This Row],[transaction_hour]],TimeRules[Hour Min],TimeRules[Risk Points],,-1)</f>
        <v>0</v>
      </c>
      <c r="M9690">
        <f>_xlfn.XLOOKUP(FraudData[[#This Row],[foreign_transaction]],ForeignRules[Foreign Transaction],ForeignRules[Risk Points],0)</f>
        <v>0</v>
      </c>
      <c r="N9690">
        <f>_xlfn.XLOOKUP(FraudData[[#This Row],[location_mismatch]],Table10[Location Mismatch],Table10[Risk Points],0)</f>
        <v>0</v>
      </c>
      <c r="O9690">
        <f>_xlfn.XLOOKUP(FraudData[[#This Row],[device_trust_score]],DeviceRules[Device Min],DeviceRules[Risk Points],,-1)</f>
        <v>1</v>
      </c>
      <c r="P9690">
        <f>_xlfn.XLOOKUP(FraudData[[#This Row],[velocity_last_24h]],VelocityRules[Velocity Min],VelocityRules[Risk Points],,-1)</f>
        <v>0</v>
      </c>
      <c r="Q9690">
        <f>_xlfn.XLOOKUP(FraudData[[#This Row],[merchant_category]],MerchantRules[Merchant Category],MerchantRules[Risk Points],0)</f>
        <v>0</v>
      </c>
      <c r="R9690">
        <f>SUM(FraudData[[#This Row],[Amount Risk]:[Merchant Risk]])</f>
        <v>1</v>
      </c>
      <c r="S9690" t="str" cm="1">
        <f t="array" ref="S9690">_xlfn.IFS(FraudData[[#This Row],[Fraud Risk Score]]&gt;=8,"High Risk",FraudData[[#This Row],[Fraud Risk Score]]&gt;=6,"Medium Risk",TRUE,"Low Risk")</f>
        <v>Low Risk</v>
      </c>
    </row>
    <row r="9691" spans="1:19">
      <c r="A9691">
        <v>9690</v>
      </c>
      <c r="B9691">
        <v>324.95</v>
      </c>
      <c r="C9691">
        <v>3</v>
      </c>
      <c r="D9691" t="s">
        <v>49</v>
      </c>
      <c r="E9691">
        <v>0</v>
      </c>
      <c r="F9691">
        <v>0</v>
      </c>
      <c r="G9691">
        <v>42</v>
      </c>
      <c r="H9691">
        <v>3</v>
      </c>
      <c r="I9691">
        <v>58</v>
      </c>
      <c r="J9691">
        <v>0</v>
      </c>
      <c r="K9691">
        <f>_xlfn.XLOOKUP(FraudData[[#This Row],[amount]],AmountRules[Amount Min],AmountRules[Risk Points],,-1)</f>
        <v>0</v>
      </c>
      <c r="L9691">
        <f>_xlfn.XLOOKUP(FraudData[[#This Row],[transaction_hour]],TimeRules[Hour Min],TimeRules[Risk Points],,-1)</f>
        <v>3</v>
      </c>
      <c r="M9691">
        <f>_xlfn.XLOOKUP(FraudData[[#This Row],[foreign_transaction]],ForeignRules[Foreign Transaction],ForeignRules[Risk Points],0)</f>
        <v>0</v>
      </c>
      <c r="N9691">
        <f>_xlfn.XLOOKUP(FraudData[[#This Row],[location_mismatch]],Table10[Location Mismatch],Table10[Risk Points],0)</f>
        <v>0</v>
      </c>
      <c r="O9691">
        <f>_xlfn.XLOOKUP(FraudData[[#This Row],[device_trust_score]],DeviceRules[Device Min],DeviceRules[Risk Points],,-1)</f>
        <v>2</v>
      </c>
      <c r="P9691">
        <f>_xlfn.XLOOKUP(FraudData[[#This Row],[velocity_last_24h]],VelocityRules[Velocity Min],VelocityRules[Risk Points],,-1)</f>
        <v>0</v>
      </c>
      <c r="Q9691">
        <f>_xlfn.XLOOKUP(FraudData[[#This Row],[merchant_category]],MerchantRules[Merchant Category],MerchantRules[Risk Points],0)</f>
        <v>1</v>
      </c>
      <c r="R9691">
        <f>SUM(FraudData[[#This Row],[Amount Risk]:[Merchant Risk]])</f>
        <v>6</v>
      </c>
      <c r="S9691" t="str" cm="1">
        <f t="array" ref="S9691">_xlfn.IFS(FraudData[[#This Row],[Fraud Risk Score]]&gt;=8,"High Risk",FraudData[[#This Row],[Fraud Risk Score]]&gt;=6,"Medium Risk",TRUE,"Low Risk")</f>
        <v>Medium Risk</v>
      </c>
    </row>
    <row r="9692" spans="1:19">
      <c r="A9692">
        <v>9691</v>
      </c>
      <c r="B9692">
        <v>615.19000000000005</v>
      </c>
      <c r="C9692">
        <v>22</v>
      </c>
      <c r="D9692" t="s">
        <v>49</v>
      </c>
      <c r="E9692">
        <v>0</v>
      </c>
      <c r="F9692">
        <v>0</v>
      </c>
      <c r="G9692">
        <v>44</v>
      </c>
      <c r="H9692">
        <v>1</v>
      </c>
      <c r="I9692">
        <v>69</v>
      </c>
      <c r="J9692">
        <v>0</v>
      </c>
      <c r="K9692">
        <f>_xlfn.XLOOKUP(FraudData[[#This Row],[amount]],AmountRules[Amount Min],AmountRules[Risk Points],,-1)</f>
        <v>1</v>
      </c>
      <c r="L9692">
        <f>_xlfn.XLOOKUP(FraudData[[#This Row],[transaction_hour]],TimeRules[Hour Min],TimeRules[Risk Points],,-1)</f>
        <v>0</v>
      </c>
      <c r="M9692">
        <f>_xlfn.XLOOKUP(FraudData[[#This Row],[foreign_transaction]],ForeignRules[Foreign Transaction],ForeignRules[Risk Points],0)</f>
        <v>0</v>
      </c>
      <c r="N9692">
        <f>_xlfn.XLOOKUP(FraudData[[#This Row],[location_mismatch]],Table10[Location Mismatch],Table10[Risk Points],0)</f>
        <v>0</v>
      </c>
      <c r="O9692">
        <f>_xlfn.XLOOKUP(FraudData[[#This Row],[device_trust_score]],DeviceRules[Device Min],DeviceRules[Risk Points],,-1)</f>
        <v>2</v>
      </c>
      <c r="P9692">
        <f>_xlfn.XLOOKUP(FraudData[[#This Row],[velocity_last_24h]],VelocityRules[Velocity Min],VelocityRules[Risk Points],,-1)</f>
        <v>0</v>
      </c>
      <c r="Q9692">
        <f>_xlfn.XLOOKUP(FraudData[[#This Row],[merchant_category]],MerchantRules[Merchant Category],MerchantRules[Risk Points],0)</f>
        <v>1</v>
      </c>
      <c r="R9692">
        <f>SUM(FraudData[[#This Row],[Amount Risk]:[Merchant Risk]])</f>
        <v>4</v>
      </c>
      <c r="S9692" t="str" cm="1">
        <f t="array" ref="S9692">_xlfn.IFS(FraudData[[#This Row],[Fraud Risk Score]]&gt;=8,"High Risk",FraudData[[#This Row],[Fraud Risk Score]]&gt;=6,"Medium Risk",TRUE,"Low Risk")</f>
        <v>Low Risk</v>
      </c>
    </row>
    <row r="9693" spans="1:19">
      <c r="A9693">
        <v>9692</v>
      </c>
      <c r="B9693">
        <v>103.94</v>
      </c>
      <c r="C9693">
        <v>21</v>
      </c>
      <c r="D9693" t="s">
        <v>46</v>
      </c>
      <c r="E9693">
        <v>0</v>
      </c>
      <c r="F9693">
        <v>0</v>
      </c>
      <c r="G9693">
        <v>32</v>
      </c>
      <c r="H9693">
        <v>2</v>
      </c>
      <c r="I9693">
        <v>47</v>
      </c>
      <c r="J9693">
        <v>0</v>
      </c>
      <c r="K9693">
        <f>_xlfn.XLOOKUP(FraudData[[#This Row],[amount]],AmountRules[Amount Min],AmountRules[Risk Points],,-1)</f>
        <v>0</v>
      </c>
      <c r="L9693">
        <f>_xlfn.XLOOKUP(FraudData[[#This Row],[transaction_hour]],TimeRules[Hour Min],TimeRules[Risk Points],,-1)</f>
        <v>0</v>
      </c>
      <c r="M9693">
        <f>_xlfn.XLOOKUP(FraudData[[#This Row],[foreign_transaction]],ForeignRules[Foreign Transaction],ForeignRules[Risk Points],0)</f>
        <v>0</v>
      </c>
      <c r="N9693">
        <f>_xlfn.XLOOKUP(FraudData[[#This Row],[location_mismatch]],Table10[Location Mismatch],Table10[Risk Points],0)</f>
        <v>0</v>
      </c>
      <c r="O9693">
        <f>_xlfn.XLOOKUP(FraudData[[#This Row],[device_trust_score]],DeviceRules[Device Min],DeviceRules[Risk Points],,-1)</f>
        <v>2</v>
      </c>
      <c r="P9693">
        <f>_xlfn.XLOOKUP(FraudData[[#This Row],[velocity_last_24h]],VelocityRules[Velocity Min],VelocityRules[Risk Points],,-1)</f>
        <v>0</v>
      </c>
      <c r="Q9693">
        <f>_xlfn.XLOOKUP(FraudData[[#This Row],[merchant_category]],MerchantRules[Merchant Category],MerchantRules[Risk Points],0)</f>
        <v>0</v>
      </c>
      <c r="R9693">
        <f>SUM(FraudData[[#This Row],[Amount Risk]:[Merchant Risk]])</f>
        <v>2</v>
      </c>
      <c r="S9693" t="str" cm="1">
        <f t="array" ref="S9693">_xlfn.IFS(FraudData[[#This Row],[Fraud Risk Score]]&gt;=8,"High Risk",FraudData[[#This Row],[Fraud Risk Score]]&gt;=6,"Medium Risk",TRUE,"Low Risk")</f>
        <v>Low Risk</v>
      </c>
    </row>
    <row r="9694" spans="1:19">
      <c r="A9694">
        <v>9693</v>
      </c>
      <c r="B9694">
        <v>89.97</v>
      </c>
      <c r="C9694">
        <v>13</v>
      </c>
      <c r="D9694" t="s">
        <v>47</v>
      </c>
      <c r="E9694">
        <v>0</v>
      </c>
      <c r="F9694">
        <v>0</v>
      </c>
      <c r="G9694">
        <v>39</v>
      </c>
      <c r="H9694">
        <v>2</v>
      </c>
      <c r="I9694">
        <v>62</v>
      </c>
      <c r="J9694">
        <v>0</v>
      </c>
      <c r="K9694">
        <f>_xlfn.XLOOKUP(FraudData[[#This Row],[amount]],AmountRules[Amount Min],AmountRules[Risk Points],,-1)</f>
        <v>0</v>
      </c>
      <c r="L9694">
        <f>_xlfn.XLOOKUP(FraudData[[#This Row],[transaction_hour]],TimeRules[Hour Min],TimeRules[Risk Points],,-1)</f>
        <v>0</v>
      </c>
      <c r="M9694">
        <f>_xlfn.XLOOKUP(FraudData[[#This Row],[foreign_transaction]],ForeignRules[Foreign Transaction],ForeignRules[Risk Points],0)</f>
        <v>0</v>
      </c>
      <c r="N9694">
        <f>_xlfn.XLOOKUP(FraudData[[#This Row],[location_mismatch]],Table10[Location Mismatch],Table10[Risk Points],0)</f>
        <v>0</v>
      </c>
      <c r="O9694">
        <f>_xlfn.XLOOKUP(FraudData[[#This Row],[device_trust_score]],DeviceRules[Device Min],DeviceRules[Risk Points],,-1)</f>
        <v>2</v>
      </c>
      <c r="P9694">
        <f>_xlfn.XLOOKUP(FraudData[[#This Row],[velocity_last_24h]],VelocityRules[Velocity Min],VelocityRules[Risk Points],,-1)</f>
        <v>0</v>
      </c>
      <c r="Q9694">
        <f>_xlfn.XLOOKUP(FraudData[[#This Row],[merchant_category]],MerchantRules[Merchant Category],MerchantRules[Risk Points],0)</f>
        <v>0</v>
      </c>
      <c r="R9694">
        <f>SUM(FraudData[[#This Row],[Amount Risk]:[Merchant Risk]])</f>
        <v>2</v>
      </c>
      <c r="S9694" t="str" cm="1">
        <f t="array" ref="S9694">_xlfn.IFS(FraudData[[#This Row],[Fraud Risk Score]]&gt;=8,"High Risk",FraudData[[#This Row],[Fraud Risk Score]]&gt;=6,"Medium Risk",TRUE,"Low Risk")</f>
        <v>Low Risk</v>
      </c>
    </row>
    <row r="9695" spans="1:19">
      <c r="A9695">
        <v>9694</v>
      </c>
      <c r="B9695">
        <v>337.39</v>
      </c>
      <c r="C9695">
        <v>19</v>
      </c>
      <c r="D9695" t="s">
        <v>46</v>
      </c>
      <c r="E9695">
        <v>0</v>
      </c>
      <c r="F9695">
        <v>0</v>
      </c>
      <c r="G9695">
        <v>71</v>
      </c>
      <c r="H9695">
        <v>3</v>
      </c>
      <c r="I9695">
        <v>36</v>
      </c>
      <c r="J9695">
        <v>0</v>
      </c>
      <c r="K9695">
        <f>_xlfn.XLOOKUP(FraudData[[#This Row],[amount]],AmountRules[Amount Min],AmountRules[Risk Points],,-1)</f>
        <v>0</v>
      </c>
      <c r="L9695">
        <f>_xlfn.XLOOKUP(FraudData[[#This Row],[transaction_hour]],TimeRules[Hour Min],TimeRules[Risk Points],,-1)</f>
        <v>0</v>
      </c>
      <c r="M9695">
        <f>_xlfn.XLOOKUP(FraudData[[#This Row],[foreign_transaction]],ForeignRules[Foreign Transaction],ForeignRules[Risk Points],0)</f>
        <v>0</v>
      </c>
      <c r="N9695">
        <f>_xlfn.XLOOKUP(FraudData[[#This Row],[location_mismatch]],Table10[Location Mismatch],Table10[Risk Points],0)</f>
        <v>0</v>
      </c>
      <c r="O9695">
        <f>_xlfn.XLOOKUP(FraudData[[#This Row],[device_trust_score]],DeviceRules[Device Min],DeviceRules[Risk Points],,-1)</f>
        <v>0</v>
      </c>
      <c r="P9695">
        <f>_xlfn.XLOOKUP(FraudData[[#This Row],[velocity_last_24h]],VelocityRules[Velocity Min],VelocityRules[Risk Points],,-1)</f>
        <v>0</v>
      </c>
      <c r="Q9695">
        <f>_xlfn.XLOOKUP(FraudData[[#This Row],[merchant_category]],MerchantRules[Merchant Category],MerchantRules[Risk Points],0)</f>
        <v>0</v>
      </c>
      <c r="R9695">
        <f>SUM(FraudData[[#This Row],[Amount Risk]:[Merchant Risk]])</f>
        <v>0</v>
      </c>
      <c r="S9695" t="str" cm="1">
        <f t="array" ref="S9695">_xlfn.IFS(FraudData[[#This Row],[Fraud Risk Score]]&gt;=8,"High Risk",FraudData[[#This Row],[Fraud Risk Score]]&gt;=6,"Medium Risk",TRUE,"Low Risk")</f>
        <v>Low Risk</v>
      </c>
    </row>
    <row r="9696" spans="1:19">
      <c r="A9696">
        <v>9695</v>
      </c>
      <c r="B9696">
        <v>100.21</v>
      </c>
      <c r="C9696">
        <v>21</v>
      </c>
      <c r="D9696" t="s">
        <v>46</v>
      </c>
      <c r="E9696">
        <v>0</v>
      </c>
      <c r="F9696">
        <v>0</v>
      </c>
      <c r="G9696">
        <v>48</v>
      </c>
      <c r="H9696">
        <v>1</v>
      </c>
      <c r="I9696">
        <v>63</v>
      </c>
      <c r="J9696">
        <v>0</v>
      </c>
      <c r="K9696">
        <f>_xlfn.XLOOKUP(FraudData[[#This Row],[amount]],AmountRules[Amount Min],AmountRules[Risk Points],,-1)</f>
        <v>0</v>
      </c>
      <c r="L9696">
        <f>_xlfn.XLOOKUP(FraudData[[#This Row],[transaction_hour]],TimeRules[Hour Min],TimeRules[Risk Points],,-1)</f>
        <v>0</v>
      </c>
      <c r="M9696">
        <f>_xlfn.XLOOKUP(FraudData[[#This Row],[foreign_transaction]],ForeignRules[Foreign Transaction],ForeignRules[Risk Points],0)</f>
        <v>0</v>
      </c>
      <c r="N9696">
        <f>_xlfn.XLOOKUP(FraudData[[#This Row],[location_mismatch]],Table10[Location Mismatch],Table10[Risk Points],0)</f>
        <v>0</v>
      </c>
      <c r="O9696">
        <f>_xlfn.XLOOKUP(FraudData[[#This Row],[device_trust_score]],DeviceRules[Device Min],DeviceRules[Risk Points],,-1)</f>
        <v>2</v>
      </c>
      <c r="P9696">
        <f>_xlfn.XLOOKUP(FraudData[[#This Row],[velocity_last_24h]],VelocityRules[Velocity Min],VelocityRules[Risk Points],,-1)</f>
        <v>0</v>
      </c>
      <c r="Q9696">
        <f>_xlfn.XLOOKUP(FraudData[[#This Row],[merchant_category]],MerchantRules[Merchant Category],MerchantRules[Risk Points],0)</f>
        <v>0</v>
      </c>
      <c r="R9696">
        <f>SUM(FraudData[[#This Row],[Amount Risk]:[Merchant Risk]])</f>
        <v>2</v>
      </c>
      <c r="S9696" t="str" cm="1">
        <f t="array" ref="S9696">_xlfn.IFS(FraudData[[#This Row],[Fraud Risk Score]]&gt;=8,"High Risk",FraudData[[#This Row],[Fraud Risk Score]]&gt;=6,"Medium Risk",TRUE,"Low Risk")</f>
        <v>Low Risk</v>
      </c>
    </row>
    <row r="9697" spans="1:19">
      <c r="A9697">
        <v>9696</v>
      </c>
      <c r="B9697">
        <v>144.54</v>
      </c>
      <c r="C9697">
        <v>19</v>
      </c>
      <c r="D9697" t="s">
        <v>49</v>
      </c>
      <c r="E9697">
        <v>0</v>
      </c>
      <c r="F9697">
        <v>0</v>
      </c>
      <c r="G9697">
        <v>71</v>
      </c>
      <c r="H9697">
        <v>2</v>
      </c>
      <c r="I9697">
        <v>67</v>
      </c>
      <c r="J9697">
        <v>0</v>
      </c>
      <c r="K9697">
        <f>_xlfn.XLOOKUP(FraudData[[#This Row],[amount]],AmountRules[Amount Min],AmountRules[Risk Points],,-1)</f>
        <v>0</v>
      </c>
      <c r="L9697">
        <f>_xlfn.XLOOKUP(FraudData[[#This Row],[transaction_hour]],TimeRules[Hour Min],TimeRules[Risk Points],,-1)</f>
        <v>0</v>
      </c>
      <c r="M9697">
        <f>_xlfn.XLOOKUP(FraudData[[#This Row],[foreign_transaction]],ForeignRules[Foreign Transaction],ForeignRules[Risk Points],0)</f>
        <v>0</v>
      </c>
      <c r="N9697">
        <f>_xlfn.XLOOKUP(FraudData[[#This Row],[location_mismatch]],Table10[Location Mismatch],Table10[Risk Points],0)</f>
        <v>0</v>
      </c>
      <c r="O9697">
        <f>_xlfn.XLOOKUP(FraudData[[#This Row],[device_trust_score]],DeviceRules[Device Min],DeviceRules[Risk Points],,-1)</f>
        <v>0</v>
      </c>
      <c r="P9697">
        <f>_xlfn.XLOOKUP(FraudData[[#This Row],[velocity_last_24h]],VelocityRules[Velocity Min],VelocityRules[Risk Points],,-1)</f>
        <v>0</v>
      </c>
      <c r="Q9697">
        <f>_xlfn.XLOOKUP(FraudData[[#This Row],[merchant_category]],MerchantRules[Merchant Category],MerchantRules[Risk Points],0)</f>
        <v>1</v>
      </c>
      <c r="R9697">
        <f>SUM(FraudData[[#This Row],[Amount Risk]:[Merchant Risk]])</f>
        <v>1</v>
      </c>
      <c r="S9697" t="str" cm="1">
        <f t="array" ref="S9697">_xlfn.IFS(FraudData[[#This Row],[Fraud Risk Score]]&gt;=8,"High Risk",FraudData[[#This Row],[Fraud Risk Score]]&gt;=6,"Medium Risk",TRUE,"Low Risk")</f>
        <v>Low Risk</v>
      </c>
    </row>
    <row r="9698" spans="1:19">
      <c r="A9698">
        <v>9697</v>
      </c>
      <c r="B9698">
        <v>47.27</v>
      </c>
      <c r="C9698">
        <v>7</v>
      </c>
      <c r="D9698" t="s">
        <v>47</v>
      </c>
      <c r="E9698">
        <v>0</v>
      </c>
      <c r="F9698">
        <v>0</v>
      </c>
      <c r="G9698">
        <v>42</v>
      </c>
      <c r="H9698">
        <v>3</v>
      </c>
      <c r="I9698">
        <v>68</v>
      </c>
      <c r="J9698">
        <v>0</v>
      </c>
      <c r="K9698">
        <f>_xlfn.XLOOKUP(FraudData[[#This Row],[amount]],AmountRules[Amount Min],AmountRules[Risk Points],,-1)</f>
        <v>0</v>
      </c>
      <c r="L9698">
        <f>_xlfn.XLOOKUP(FraudData[[#This Row],[transaction_hour]],TimeRules[Hour Min],TimeRules[Risk Points],,-1)</f>
        <v>0</v>
      </c>
      <c r="M9698">
        <f>_xlfn.XLOOKUP(FraudData[[#This Row],[foreign_transaction]],ForeignRules[Foreign Transaction],ForeignRules[Risk Points],0)</f>
        <v>0</v>
      </c>
      <c r="N9698">
        <f>_xlfn.XLOOKUP(FraudData[[#This Row],[location_mismatch]],Table10[Location Mismatch],Table10[Risk Points],0)</f>
        <v>0</v>
      </c>
      <c r="O9698">
        <f>_xlfn.XLOOKUP(FraudData[[#This Row],[device_trust_score]],DeviceRules[Device Min],DeviceRules[Risk Points],,-1)</f>
        <v>2</v>
      </c>
      <c r="P9698">
        <f>_xlfn.XLOOKUP(FraudData[[#This Row],[velocity_last_24h]],VelocityRules[Velocity Min],VelocityRules[Risk Points],,-1)</f>
        <v>0</v>
      </c>
      <c r="Q9698">
        <f>_xlfn.XLOOKUP(FraudData[[#This Row],[merchant_category]],MerchantRules[Merchant Category],MerchantRules[Risk Points],0)</f>
        <v>0</v>
      </c>
      <c r="R9698">
        <f>SUM(FraudData[[#This Row],[Amount Risk]:[Merchant Risk]])</f>
        <v>2</v>
      </c>
      <c r="S9698" t="str" cm="1">
        <f t="array" ref="S9698">_xlfn.IFS(FraudData[[#This Row],[Fraud Risk Score]]&gt;=8,"High Risk",FraudData[[#This Row],[Fraud Risk Score]]&gt;=6,"Medium Risk",TRUE,"Low Risk")</f>
        <v>Low Risk</v>
      </c>
    </row>
    <row r="9699" spans="1:19">
      <c r="A9699">
        <v>9698</v>
      </c>
      <c r="B9699">
        <v>244.91</v>
      </c>
      <c r="C9699">
        <v>10</v>
      </c>
      <c r="D9699" t="s">
        <v>50</v>
      </c>
      <c r="E9699">
        <v>0</v>
      </c>
      <c r="F9699">
        <v>0</v>
      </c>
      <c r="G9699">
        <v>56</v>
      </c>
      <c r="H9699">
        <v>4</v>
      </c>
      <c r="I9699">
        <v>40</v>
      </c>
      <c r="J9699">
        <v>0</v>
      </c>
      <c r="K9699">
        <f>_xlfn.XLOOKUP(FraudData[[#This Row],[amount]],AmountRules[Amount Min],AmountRules[Risk Points],,-1)</f>
        <v>0</v>
      </c>
      <c r="L9699">
        <f>_xlfn.XLOOKUP(FraudData[[#This Row],[transaction_hour]],TimeRules[Hour Min],TimeRules[Risk Points],,-1)</f>
        <v>0</v>
      </c>
      <c r="M9699">
        <f>_xlfn.XLOOKUP(FraudData[[#This Row],[foreign_transaction]],ForeignRules[Foreign Transaction],ForeignRules[Risk Points],0)</f>
        <v>0</v>
      </c>
      <c r="N9699">
        <f>_xlfn.XLOOKUP(FraudData[[#This Row],[location_mismatch]],Table10[Location Mismatch],Table10[Risk Points],0)</f>
        <v>0</v>
      </c>
      <c r="O9699">
        <f>_xlfn.XLOOKUP(FraudData[[#This Row],[device_trust_score]],DeviceRules[Device Min],DeviceRules[Risk Points],,-1)</f>
        <v>1</v>
      </c>
      <c r="P9699">
        <f>_xlfn.XLOOKUP(FraudData[[#This Row],[velocity_last_24h]],VelocityRules[Velocity Min],VelocityRules[Risk Points],,-1)</f>
        <v>0</v>
      </c>
      <c r="Q9699">
        <f>_xlfn.XLOOKUP(FraudData[[#This Row],[merchant_category]],MerchantRules[Merchant Category],MerchantRules[Risk Points],0)</f>
        <v>0</v>
      </c>
      <c r="R9699">
        <f>SUM(FraudData[[#This Row],[Amount Risk]:[Merchant Risk]])</f>
        <v>1</v>
      </c>
      <c r="S9699" t="str" cm="1">
        <f t="array" ref="S9699">_xlfn.IFS(FraudData[[#This Row],[Fraud Risk Score]]&gt;=8,"High Risk",FraudData[[#This Row],[Fraud Risk Score]]&gt;=6,"Medium Risk",TRUE,"Low Risk")</f>
        <v>Low Risk</v>
      </c>
    </row>
    <row r="9700" spans="1:19">
      <c r="A9700">
        <v>9699</v>
      </c>
      <c r="B9700">
        <v>136.66999999999999</v>
      </c>
      <c r="C9700">
        <v>14</v>
      </c>
      <c r="D9700" t="s">
        <v>47</v>
      </c>
      <c r="E9700">
        <v>0</v>
      </c>
      <c r="F9700">
        <v>0</v>
      </c>
      <c r="G9700">
        <v>66</v>
      </c>
      <c r="H9700">
        <v>0</v>
      </c>
      <c r="I9700">
        <v>23</v>
      </c>
      <c r="J9700">
        <v>0</v>
      </c>
      <c r="K9700">
        <f>_xlfn.XLOOKUP(FraudData[[#This Row],[amount]],AmountRules[Amount Min],AmountRules[Risk Points],,-1)</f>
        <v>0</v>
      </c>
      <c r="L9700">
        <f>_xlfn.XLOOKUP(FraudData[[#This Row],[transaction_hour]],TimeRules[Hour Min],TimeRules[Risk Points],,-1)</f>
        <v>0</v>
      </c>
      <c r="M9700">
        <f>_xlfn.XLOOKUP(FraudData[[#This Row],[foreign_transaction]],ForeignRules[Foreign Transaction],ForeignRules[Risk Points],0)</f>
        <v>0</v>
      </c>
      <c r="N9700">
        <f>_xlfn.XLOOKUP(FraudData[[#This Row],[location_mismatch]],Table10[Location Mismatch],Table10[Risk Points],0)</f>
        <v>0</v>
      </c>
      <c r="O9700">
        <f>_xlfn.XLOOKUP(FraudData[[#This Row],[device_trust_score]],DeviceRules[Device Min],DeviceRules[Risk Points],,-1)</f>
        <v>1</v>
      </c>
      <c r="P9700">
        <f>_xlfn.XLOOKUP(FraudData[[#This Row],[velocity_last_24h]],VelocityRules[Velocity Min],VelocityRules[Risk Points],,-1)</f>
        <v>0</v>
      </c>
      <c r="Q9700">
        <f>_xlfn.XLOOKUP(FraudData[[#This Row],[merchant_category]],MerchantRules[Merchant Category],MerchantRules[Risk Points],0)</f>
        <v>0</v>
      </c>
      <c r="R9700">
        <f>SUM(FraudData[[#This Row],[Amount Risk]:[Merchant Risk]])</f>
        <v>1</v>
      </c>
      <c r="S9700" t="str" cm="1">
        <f t="array" ref="S9700">_xlfn.IFS(FraudData[[#This Row],[Fraud Risk Score]]&gt;=8,"High Risk",FraudData[[#This Row],[Fraud Risk Score]]&gt;=6,"Medium Risk",TRUE,"Low Risk")</f>
        <v>Low Risk</v>
      </c>
    </row>
    <row r="9701" spans="1:19">
      <c r="A9701">
        <v>9700</v>
      </c>
      <c r="B9701">
        <v>298.02</v>
      </c>
      <c r="C9701">
        <v>18</v>
      </c>
      <c r="D9701" t="s">
        <v>46</v>
      </c>
      <c r="E9701">
        <v>0</v>
      </c>
      <c r="F9701">
        <v>0</v>
      </c>
      <c r="G9701">
        <v>61</v>
      </c>
      <c r="H9701">
        <v>1</v>
      </c>
      <c r="I9701">
        <v>36</v>
      </c>
      <c r="J9701">
        <v>0</v>
      </c>
      <c r="K9701">
        <f>_xlfn.XLOOKUP(FraudData[[#This Row],[amount]],AmountRules[Amount Min],AmountRules[Risk Points],,-1)</f>
        <v>0</v>
      </c>
      <c r="L9701">
        <f>_xlfn.XLOOKUP(FraudData[[#This Row],[transaction_hour]],TimeRules[Hour Min],TimeRules[Risk Points],,-1)</f>
        <v>0</v>
      </c>
      <c r="M9701">
        <f>_xlfn.XLOOKUP(FraudData[[#This Row],[foreign_transaction]],ForeignRules[Foreign Transaction],ForeignRules[Risk Points],0)</f>
        <v>0</v>
      </c>
      <c r="N9701">
        <f>_xlfn.XLOOKUP(FraudData[[#This Row],[location_mismatch]],Table10[Location Mismatch],Table10[Risk Points],0)</f>
        <v>0</v>
      </c>
      <c r="O9701">
        <f>_xlfn.XLOOKUP(FraudData[[#This Row],[device_trust_score]],DeviceRules[Device Min],DeviceRules[Risk Points],,-1)</f>
        <v>1</v>
      </c>
      <c r="P9701">
        <f>_xlfn.XLOOKUP(FraudData[[#This Row],[velocity_last_24h]],VelocityRules[Velocity Min],VelocityRules[Risk Points],,-1)</f>
        <v>0</v>
      </c>
      <c r="Q9701">
        <f>_xlfn.XLOOKUP(FraudData[[#This Row],[merchant_category]],MerchantRules[Merchant Category],MerchantRules[Risk Points],0)</f>
        <v>0</v>
      </c>
      <c r="R9701">
        <f>SUM(FraudData[[#This Row],[Amount Risk]:[Merchant Risk]])</f>
        <v>1</v>
      </c>
      <c r="S9701" t="str" cm="1">
        <f t="array" ref="S9701">_xlfn.IFS(FraudData[[#This Row],[Fraud Risk Score]]&gt;=8,"High Risk",FraudData[[#This Row],[Fraud Risk Score]]&gt;=6,"Medium Risk",TRUE,"Low Risk")</f>
        <v>Low Risk</v>
      </c>
    </row>
    <row r="9702" spans="1:19">
      <c r="A9702">
        <v>9701</v>
      </c>
      <c r="B9702">
        <v>273.14</v>
      </c>
      <c r="C9702">
        <v>7</v>
      </c>
      <c r="D9702" t="s">
        <v>48</v>
      </c>
      <c r="E9702">
        <v>0</v>
      </c>
      <c r="F9702">
        <v>0</v>
      </c>
      <c r="G9702">
        <v>57</v>
      </c>
      <c r="H9702">
        <v>5</v>
      </c>
      <c r="I9702">
        <v>21</v>
      </c>
      <c r="J9702">
        <v>0</v>
      </c>
      <c r="K9702">
        <f>_xlfn.XLOOKUP(FraudData[[#This Row],[amount]],AmountRules[Amount Min],AmountRules[Risk Points],,-1)</f>
        <v>0</v>
      </c>
      <c r="L9702">
        <f>_xlfn.XLOOKUP(FraudData[[#This Row],[transaction_hour]],TimeRules[Hour Min],TimeRules[Risk Points],,-1)</f>
        <v>0</v>
      </c>
      <c r="M9702">
        <f>_xlfn.XLOOKUP(FraudData[[#This Row],[foreign_transaction]],ForeignRules[Foreign Transaction],ForeignRules[Risk Points],0)</f>
        <v>0</v>
      </c>
      <c r="N9702">
        <f>_xlfn.XLOOKUP(FraudData[[#This Row],[location_mismatch]],Table10[Location Mismatch],Table10[Risk Points],0)</f>
        <v>0</v>
      </c>
      <c r="O9702">
        <f>_xlfn.XLOOKUP(FraudData[[#This Row],[device_trust_score]],DeviceRules[Device Min],DeviceRules[Risk Points],,-1)</f>
        <v>1</v>
      </c>
      <c r="P9702">
        <f>_xlfn.XLOOKUP(FraudData[[#This Row],[velocity_last_24h]],VelocityRules[Velocity Min],VelocityRules[Risk Points],,-1)</f>
        <v>3</v>
      </c>
      <c r="Q9702">
        <f>_xlfn.XLOOKUP(FraudData[[#This Row],[merchant_category]],MerchantRules[Merchant Category],MerchantRules[Risk Points],0)</f>
        <v>0</v>
      </c>
      <c r="R9702">
        <f>SUM(FraudData[[#This Row],[Amount Risk]:[Merchant Risk]])</f>
        <v>4</v>
      </c>
      <c r="S9702" t="str" cm="1">
        <f t="array" ref="S9702">_xlfn.IFS(FraudData[[#This Row],[Fraud Risk Score]]&gt;=8,"High Risk",FraudData[[#This Row],[Fraud Risk Score]]&gt;=6,"Medium Risk",TRUE,"Low Risk")</f>
        <v>Low Risk</v>
      </c>
    </row>
    <row r="9703" spans="1:19">
      <c r="A9703">
        <v>9702</v>
      </c>
      <c r="B9703">
        <v>43.57</v>
      </c>
      <c r="C9703">
        <v>12</v>
      </c>
      <c r="D9703" t="s">
        <v>46</v>
      </c>
      <c r="E9703">
        <v>0</v>
      </c>
      <c r="F9703">
        <v>0</v>
      </c>
      <c r="G9703">
        <v>25</v>
      </c>
      <c r="H9703">
        <v>3</v>
      </c>
      <c r="I9703">
        <v>66</v>
      </c>
      <c r="J9703">
        <v>0</v>
      </c>
      <c r="K9703">
        <f>_xlfn.XLOOKUP(FraudData[[#This Row],[amount]],AmountRules[Amount Min],AmountRules[Risk Points],,-1)</f>
        <v>0</v>
      </c>
      <c r="L9703">
        <f>_xlfn.XLOOKUP(FraudData[[#This Row],[transaction_hour]],TimeRules[Hour Min],TimeRules[Risk Points],,-1)</f>
        <v>0</v>
      </c>
      <c r="M9703">
        <f>_xlfn.XLOOKUP(FraudData[[#This Row],[foreign_transaction]],ForeignRules[Foreign Transaction],ForeignRules[Risk Points],0)</f>
        <v>0</v>
      </c>
      <c r="N9703">
        <f>_xlfn.XLOOKUP(FraudData[[#This Row],[location_mismatch]],Table10[Location Mismatch],Table10[Risk Points],0)</f>
        <v>0</v>
      </c>
      <c r="O9703">
        <f>_xlfn.XLOOKUP(FraudData[[#This Row],[device_trust_score]],DeviceRules[Device Min],DeviceRules[Risk Points],,-1)</f>
        <v>3</v>
      </c>
      <c r="P9703">
        <f>_xlfn.XLOOKUP(FraudData[[#This Row],[velocity_last_24h]],VelocityRules[Velocity Min],VelocityRules[Risk Points],,-1)</f>
        <v>0</v>
      </c>
      <c r="Q9703">
        <f>_xlfn.XLOOKUP(FraudData[[#This Row],[merchant_category]],MerchantRules[Merchant Category],MerchantRules[Risk Points],0)</f>
        <v>0</v>
      </c>
      <c r="R9703">
        <f>SUM(FraudData[[#This Row],[Amount Risk]:[Merchant Risk]])</f>
        <v>3</v>
      </c>
      <c r="S9703" t="str" cm="1">
        <f t="array" ref="S9703">_xlfn.IFS(FraudData[[#This Row],[Fraud Risk Score]]&gt;=8,"High Risk",FraudData[[#This Row],[Fraud Risk Score]]&gt;=6,"Medium Risk",TRUE,"Low Risk")</f>
        <v>Low Risk</v>
      </c>
    </row>
    <row r="9704" spans="1:19">
      <c r="A9704">
        <v>9703</v>
      </c>
      <c r="B9704">
        <v>226.35</v>
      </c>
      <c r="C9704">
        <v>17</v>
      </c>
      <c r="D9704" t="s">
        <v>47</v>
      </c>
      <c r="E9704">
        <v>0</v>
      </c>
      <c r="F9704">
        <v>0</v>
      </c>
      <c r="G9704">
        <v>51</v>
      </c>
      <c r="H9704">
        <v>1</v>
      </c>
      <c r="I9704">
        <v>40</v>
      </c>
      <c r="J9704">
        <v>0</v>
      </c>
      <c r="K9704">
        <f>_xlfn.XLOOKUP(FraudData[[#This Row],[amount]],AmountRules[Amount Min],AmountRules[Risk Points],,-1)</f>
        <v>0</v>
      </c>
      <c r="L9704">
        <f>_xlfn.XLOOKUP(FraudData[[#This Row],[transaction_hour]],TimeRules[Hour Min],TimeRules[Risk Points],,-1)</f>
        <v>0</v>
      </c>
      <c r="M9704">
        <f>_xlfn.XLOOKUP(FraudData[[#This Row],[foreign_transaction]],ForeignRules[Foreign Transaction],ForeignRules[Risk Points],0)</f>
        <v>0</v>
      </c>
      <c r="N9704">
        <f>_xlfn.XLOOKUP(FraudData[[#This Row],[location_mismatch]],Table10[Location Mismatch],Table10[Risk Points],0)</f>
        <v>0</v>
      </c>
      <c r="O9704">
        <f>_xlfn.XLOOKUP(FraudData[[#This Row],[device_trust_score]],DeviceRules[Device Min],DeviceRules[Risk Points],,-1)</f>
        <v>1</v>
      </c>
      <c r="P9704">
        <f>_xlfn.XLOOKUP(FraudData[[#This Row],[velocity_last_24h]],VelocityRules[Velocity Min],VelocityRules[Risk Points],,-1)</f>
        <v>0</v>
      </c>
      <c r="Q9704">
        <f>_xlfn.XLOOKUP(FraudData[[#This Row],[merchant_category]],MerchantRules[Merchant Category],MerchantRules[Risk Points],0)</f>
        <v>0</v>
      </c>
      <c r="R9704">
        <f>SUM(FraudData[[#This Row],[Amount Risk]:[Merchant Risk]])</f>
        <v>1</v>
      </c>
      <c r="S9704" t="str" cm="1">
        <f t="array" ref="S9704">_xlfn.IFS(FraudData[[#This Row],[Fraud Risk Score]]&gt;=8,"High Risk",FraudData[[#This Row],[Fraud Risk Score]]&gt;=6,"Medium Risk",TRUE,"Low Risk")</f>
        <v>Low Risk</v>
      </c>
    </row>
    <row r="9705" spans="1:19">
      <c r="A9705">
        <v>9704</v>
      </c>
      <c r="B9705">
        <v>289.75</v>
      </c>
      <c r="C9705">
        <v>21</v>
      </c>
      <c r="D9705" t="s">
        <v>49</v>
      </c>
      <c r="E9705">
        <v>0</v>
      </c>
      <c r="F9705">
        <v>0</v>
      </c>
      <c r="G9705">
        <v>41</v>
      </c>
      <c r="H9705">
        <v>2</v>
      </c>
      <c r="I9705">
        <v>22</v>
      </c>
      <c r="J9705">
        <v>0</v>
      </c>
      <c r="K9705">
        <f>_xlfn.XLOOKUP(FraudData[[#This Row],[amount]],AmountRules[Amount Min],AmountRules[Risk Points],,-1)</f>
        <v>0</v>
      </c>
      <c r="L9705">
        <f>_xlfn.XLOOKUP(FraudData[[#This Row],[transaction_hour]],TimeRules[Hour Min],TimeRules[Risk Points],,-1)</f>
        <v>0</v>
      </c>
      <c r="M9705">
        <f>_xlfn.XLOOKUP(FraudData[[#This Row],[foreign_transaction]],ForeignRules[Foreign Transaction],ForeignRules[Risk Points],0)</f>
        <v>0</v>
      </c>
      <c r="N9705">
        <f>_xlfn.XLOOKUP(FraudData[[#This Row],[location_mismatch]],Table10[Location Mismatch],Table10[Risk Points],0)</f>
        <v>0</v>
      </c>
      <c r="O9705">
        <f>_xlfn.XLOOKUP(FraudData[[#This Row],[device_trust_score]],DeviceRules[Device Min],DeviceRules[Risk Points],,-1)</f>
        <v>2</v>
      </c>
      <c r="P9705">
        <f>_xlfn.XLOOKUP(FraudData[[#This Row],[velocity_last_24h]],VelocityRules[Velocity Min],VelocityRules[Risk Points],,-1)</f>
        <v>0</v>
      </c>
      <c r="Q9705">
        <f>_xlfn.XLOOKUP(FraudData[[#This Row],[merchant_category]],MerchantRules[Merchant Category],MerchantRules[Risk Points],0)</f>
        <v>1</v>
      </c>
      <c r="R9705">
        <f>SUM(FraudData[[#This Row],[Amount Risk]:[Merchant Risk]])</f>
        <v>3</v>
      </c>
      <c r="S9705" t="str" cm="1">
        <f t="array" ref="S9705">_xlfn.IFS(FraudData[[#This Row],[Fraud Risk Score]]&gt;=8,"High Risk",FraudData[[#This Row],[Fraud Risk Score]]&gt;=6,"Medium Risk",TRUE,"Low Risk")</f>
        <v>Low Risk</v>
      </c>
    </row>
    <row r="9706" spans="1:19">
      <c r="A9706">
        <v>9705</v>
      </c>
      <c r="B9706">
        <v>76.47</v>
      </c>
      <c r="C9706">
        <v>23</v>
      </c>
      <c r="D9706" t="s">
        <v>47</v>
      </c>
      <c r="E9706">
        <v>0</v>
      </c>
      <c r="F9706">
        <v>0</v>
      </c>
      <c r="G9706">
        <v>70</v>
      </c>
      <c r="H9706">
        <v>1</v>
      </c>
      <c r="I9706">
        <v>50</v>
      </c>
      <c r="J9706">
        <v>0</v>
      </c>
      <c r="K9706">
        <f>_xlfn.XLOOKUP(FraudData[[#This Row],[amount]],AmountRules[Amount Min],AmountRules[Risk Points],,-1)</f>
        <v>0</v>
      </c>
      <c r="L9706">
        <f>_xlfn.XLOOKUP(FraudData[[#This Row],[transaction_hour]],TimeRules[Hour Min],TimeRules[Risk Points],,-1)</f>
        <v>1</v>
      </c>
      <c r="M9706">
        <f>_xlfn.XLOOKUP(FraudData[[#This Row],[foreign_transaction]],ForeignRules[Foreign Transaction],ForeignRules[Risk Points],0)</f>
        <v>0</v>
      </c>
      <c r="N9706">
        <f>_xlfn.XLOOKUP(FraudData[[#This Row],[location_mismatch]],Table10[Location Mismatch],Table10[Risk Points],0)</f>
        <v>0</v>
      </c>
      <c r="O9706">
        <f>_xlfn.XLOOKUP(FraudData[[#This Row],[device_trust_score]],DeviceRules[Device Min],DeviceRules[Risk Points],,-1)</f>
        <v>0</v>
      </c>
      <c r="P9706">
        <f>_xlfn.XLOOKUP(FraudData[[#This Row],[velocity_last_24h]],VelocityRules[Velocity Min],VelocityRules[Risk Points],,-1)</f>
        <v>0</v>
      </c>
      <c r="Q9706">
        <f>_xlfn.XLOOKUP(FraudData[[#This Row],[merchant_category]],MerchantRules[Merchant Category],MerchantRules[Risk Points],0)</f>
        <v>0</v>
      </c>
      <c r="R9706">
        <f>SUM(FraudData[[#This Row],[Amount Risk]:[Merchant Risk]])</f>
        <v>1</v>
      </c>
      <c r="S9706" t="str" cm="1">
        <f t="array" ref="S9706">_xlfn.IFS(FraudData[[#This Row],[Fraud Risk Score]]&gt;=8,"High Risk",FraudData[[#This Row],[Fraud Risk Score]]&gt;=6,"Medium Risk",TRUE,"Low Risk")</f>
        <v>Low Risk</v>
      </c>
    </row>
    <row r="9707" spans="1:19">
      <c r="A9707">
        <v>9706</v>
      </c>
      <c r="B9707">
        <v>34.11</v>
      </c>
      <c r="C9707">
        <v>16</v>
      </c>
      <c r="D9707" t="s">
        <v>50</v>
      </c>
      <c r="E9707">
        <v>1</v>
      </c>
      <c r="F9707">
        <v>0</v>
      </c>
      <c r="G9707">
        <v>58</v>
      </c>
      <c r="H9707">
        <v>2</v>
      </c>
      <c r="I9707">
        <v>29</v>
      </c>
      <c r="J9707">
        <v>0</v>
      </c>
      <c r="K9707">
        <f>_xlfn.XLOOKUP(FraudData[[#This Row],[amount]],AmountRules[Amount Min],AmountRules[Risk Points],,-1)</f>
        <v>0</v>
      </c>
      <c r="L9707">
        <f>_xlfn.XLOOKUP(FraudData[[#This Row],[transaction_hour]],TimeRules[Hour Min],TimeRules[Risk Points],,-1)</f>
        <v>0</v>
      </c>
      <c r="M9707">
        <f>_xlfn.XLOOKUP(FraudData[[#This Row],[foreign_transaction]],ForeignRules[Foreign Transaction],ForeignRules[Risk Points],0)</f>
        <v>3</v>
      </c>
      <c r="N9707">
        <f>_xlfn.XLOOKUP(FraudData[[#This Row],[location_mismatch]],Table10[Location Mismatch],Table10[Risk Points],0)</f>
        <v>0</v>
      </c>
      <c r="O9707">
        <f>_xlfn.XLOOKUP(FraudData[[#This Row],[device_trust_score]],DeviceRules[Device Min],DeviceRules[Risk Points],,-1)</f>
        <v>1</v>
      </c>
      <c r="P9707">
        <f>_xlfn.XLOOKUP(FraudData[[#This Row],[velocity_last_24h]],VelocityRules[Velocity Min],VelocityRules[Risk Points],,-1)</f>
        <v>0</v>
      </c>
      <c r="Q9707">
        <f>_xlfn.XLOOKUP(FraudData[[#This Row],[merchant_category]],MerchantRules[Merchant Category],MerchantRules[Risk Points],0)</f>
        <v>0</v>
      </c>
      <c r="R9707">
        <f>SUM(FraudData[[#This Row],[Amount Risk]:[Merchant Risk]])</f>
        <v>4</v>
      </c>
      <c r="S9707" t="str" cm="1">
        <f t="array" ref="S9707">_xlfn.IFS(FraudData[[#This Row],[Fraud Risk Score]]&gt;=8,"High Risk",FraudData[[#This Row],[Fraud Risk Score]]&gt;=6,"Medium Risk",TRUE,"Low Risk")</f>
        <v>Low Risk</v>
      </c>
    </row>
    <row r="9708" spans="1:19">
      <c r="A9708">
        <v>9707</v>
      </c>
      <c r="B9708">
        <v>0.47</v>
      </c>
      <c r="C9708">
        <v>5</v>
      </c>
      <c r="D9708" t="s">
        <v>48</v>
      </c>
      <c r="E9708">
        <v>0</v>
      </c>
      <c r="F9708">
        <v>0</v>
      </c>
      <c r="G9708">
        <v>27</v>
      </c>
      <c r="H9708">
        <v>1</v>
      </c>
      <c r="I9708">
        <v>53</v>
      </c>
      <c r="J9708">
        <v>0</v>
      </c>
      <c r="K9708">
        <f>_xlfn.XLOOKUP(FraudData[[#This Row],[amount]],AmountRules[Amount Min],AmountRules[Risk Points],,-1)</f>
        <v>0</v>
      </c>
      <c r="L9708">
        <f>_xlfn.XLOOKUP(FraudData[[#This Row],[transaction_hour]],TimeRules[Hour Min],TimeRules[Risk Points],,-1)</f>
        <v>0</v>
      </c>
      <c r="M9708">
        <f>_xlfn.XLOOKUP(FraudData[[#This Row],[foreign_transaction]],ForeignRules[Foreign Transaction],ForeignRules[Risk Points],0)</f>
        <v>0</v>
      </c>
      <c r="N9708">
        <f>_xlfn.XLOOKUP(FraudData[[#This Row],[location_mismatch]],Table10[Location Mismatch],Table10[Risk Points],0)</f>
        <v>0</v>
      </c>
      <c r="O9708">
        <f>_xlfn.XLOOKUP(FraudData[[#This Row],[device_trust_score]],DeviceRules[Device Min],DeviceRules[Risk Points],,-1)</f>
        <v>3</v>
      </c>
      <c r="P9708">
        <f>_xlfn.XLOOKUP(FraudData[[#This Row],[velocity_last_24h]],VelocityRules[Velocity Min],VelocityRules[Risk Points],,-1)</f>
        <v>0</v>
      </c>
      <c r="Q9708">
        <f>_xlfn.XLOOKUP(FraudData[[#This Row],[merchant_category]],MerchantRules[Merchant Category],MerchantRules[Risk Points],0)</f>
        <v>0</v>
      </c>
      <c r="R9708">
        <f>SUM(FraudData[[#This Row],[Amount Risk]:[Merchant Risk]])</f>
        <v>3</v>
      </c>
      <c r="S9708" t="str" cm="1">
        <f t="array" ref="S9708">_xlfn.IFS(FraudData[[#This Row],[Fraud Risk Score]]&gt;=8,"High Risk",FraudData[[#This Row],[Fraud Risk Score]]&gt;=6,"Medium Risk",TRUE,"Low Risk")</f>
        <v>Low Risk</v>
      </c>
    </row>
    <row r="9709" spans="1:19">
      <c r="A9709">
        <v>9708</v>
      </c>
      <c r="B9709">
        <v>107.91</v>
      </c>
      <c r="C9709">
        <v>14</v>
      </c>
      <c r="D9709" t="s">
        <v>48</v>
      </c>
      <c r="E9709">
        <v>0</v>
      </c>
      <c r="F9709">
        <v>0</v>
      </c>
      <c r="G9709">
        <v>80</v>
      </c>
      <c r="H9709">
        <v>2</v>
      </c>
      <c r="I9709">
        <v>69</v>
      </c>
      <c r="J9709">
        <v>0</v>
      </c>
      <c r="K9709">
        <f>_xlfn.XLOOKUP(FraudData[[#This Row],[amount]],AmountRules[Amount Min],AmountRules[Risk Points],,-1)</f>
        <v>0</v>
      </c>
      <c r="L9709">
        <f>_xlfn.XLOOKUP(FraudData[[#This Row],[transaction_hour]],TimeRules[Hour Min],TimeRules[Risk Points],,-1)</f>
        <v>0</v>
      </c>
      <c r="M9709">
        <f>_xlfn.XLOOKUP(FraudData[[#This Row],[foreign_transaction]],ForeignRules[Foreign Transaction],ForeignRules[Risk Points],0)</f>
        <v>0</v>
      </c>
      <c r="N9709">
        <f>_xlfn.XLOOKUP(FraudData[[#This Row],[location_mismatch]],Table10[Location Mismatch],Table10[Risk Points],0)</f>
        <v>0</v>
      </c>
      <c r="O9709">
        <f>_xlfn.XLOOKUP(FraudData[[#This Row],[device_trust_score]],DeviceRules[Device Min],DeviceRules[Risk Points],,-1)</f>
        <v>0</v>
      </c>
      <c r="P9709">
        <f>_xlfn.XLOOKUP(FraudData[[#This Row],[velocity_last_24h]],VelocityRules[Velocity Min],VelocityRules[Risk Points],,-1)</f>
        <v>0</v>
      </c>
      <c r="Q9709">
        <f>_xlfn.XLOOKUP(FraudData[[#This Row],[merchant_category]],MerchantRules[Merchant Category],MerchantRules[Risk Points],0)</f>
        <v>0</v>
      </c>
      <c r="R9709">
        <f>SUM(FraudData[[#This Row],[Amount Risk]:[Merchant Risk]])</f>
        <v>0</v>
      </c>
      <c r="S9709" t="str" cm="1">
        <f t="array" ref="S9709">_xlfn.IFS(FraudData[[#This Row],[Fraud Risk Score]]&gt;=8,"High Risk",FraudData[[#This Row],[Fraud Risk Score]]&gt;=6,"Medium Risk",TRUE,"Low Risk")</f>
        <v>Low Risk</v>
      </c>
    </row>
    <row r="9710" spans="1:19">
      <c r="A9710">
        <v>9709</v>
      </c>
      <c r="B9710">
        <v>78.22</v>
      </c>
      <c r="C9710">
        <v>12</v>
      </c>
      <c r="D9710" t="s">
        <v>46</v>
      </c>
      <c r="E9710">
        <v>0</v>
      </c>
      <c r="F9710">
        <v>0</v>
      </c>
      <c r="G9710">
        <v>36</v>
      </c>
      <c r="H9710">
        <v>1</v>
      </c>
      <c r="I9710">
        <v>46</v>
      </c>
      <c r="J9710">
        <v>0</v>
      </c>
      <c r="K9710">
        <f>_xlfn.XLOOKUP(FraudData[[#This Row],[amount]],AmountRules[Amount Min],AmountRules[Risk Points],,-1)</f>
        <v>0</v>
      </c>
      <c r="L9710">
        <f>_xlfn.XLOOKUP(FraudData[[#This Row],[transaction_hour]],TimeRules[Hour Min],TimeRules[Risk Points],,-1)</f>
        <v>0</v>
      </c>
      <c r="M9710">
        <f>_xlfn.XLOOKUP(FraudData[[#This Row],[foreign_transaction]],ForeignRules[Foreign Transaction],ForeignRules[Risk Points],0)</f>
        <v>0</v>
      </c>
      <c r="N9710">
        <f>_xlfn.XLOOKUP(FraudData[[#This Row],[location_mismatch]],Table10[Location Mismatch],Table10[Risk Points],0)</f>
        <v>0</v>
      </c>
      <c r="O9710">
        <f>_xlfn.XLOOKUP(FraudData[[#This Row],[device_trust_score]],DeviceRules[Device Min],DeviceRules[Risk Points],,-1)</f>
        <v>2</v>
      </c>
      <c r="P9710">
        <f>_xlfn.XLOOKUP(FraudData[[#This Row],[velocity_last_24h]],VelocityRules[Velocity Min],VelocityRules[Risk Points],,-1)</f>
        <v>0</v>
      </c>
      <c r="Q9710">
        <f>_xlfn.XLOOKUP(FraudData[[#This Row],[merchant_category]],MerchantRules[Merchant Category],MerchantRules[Risk Points],0)</f>
        <v>0</v>
      </c>
      <c r="R9710">
        <f>SUM(FraudData[[#This Row],[Amount Risk]:[Merchant Risk]])</f>
        <v>2</v>
      </c>
      <c r="S9710" t="str" cm="1">
        <f t="array" ref="S9710">_xlfn.IFS(FraudData[[#This Row],[Fraud Risk Score]]&gt;=8,"High Risk",FraudData[[#This Row],[Fraud Risk Score]]&gt;=6,"Medium Risk",TRUE,"Low Risk")</f>
        <v>Low Risk</v>
      </c>
    </row>
    <row r="9711" spans="1:19">
      <c r="A9711">
        <v>9710</v>
      </c>
      <c r="B9711">
        <v>145.71</v>
      </c>
      <c r="C9711">
        <v>17</v>
      </c>
      <c r="D9711" t="s">
        <v>47</v>
      </c>
      <c r="E9711">
        <v>1</v>
      </c>
      <c r="F9711">
        <v>0</v>
      </c>
      <c r="G9711">
        <v>50</v>
      </c>
      <c r="H9711">
        <v>1</v>
      </c>
      <c r="I9711">
        <v>31</v>
      </c>
      <c r="J9711">
        <v>0</v>
      </c>
      <c r="K9711">
        <f>_xlfn.XLOOKUP(FraudData[[#This Row],[amount]],AmountRules[Amount Min],AmountRules[Risk Points],,-1)</f>
        <v>0</v>
      </c>
      <c r="L9711">
        <f>_xlfn.XLOOKUP(FraudData[[#This Row],[transaction_hour]],TimeRules[Hour Min],TimeRules[Risk Points],,-1)</f>
        <v>0</v>
      </c>
      <c r="M9711">
        <f>_xlfn.XLOOKUP(FraudData[[#This Row],[foreign_transaction]],ForeignRules[Foreign Transaction],ForeignRules[Risk Points],0)</f>
        <v>3</v>
      </c>
      <c r="N9711">
        <f>_xlfn.XLOOKUP(FraudData[[#This Row],[location_mismatch]],Table10[Location Mismatch],Table10[Risk Points],0)</f>
        <v>0</v>
      </c>
      <c r="O9711">
        <f>_xlfn.XLOOKUP(FraudData[[#This Row],[device_trust_score]],DeviceRules[Device Min],DeviceRules[Risk Points],,-1)</f>
        <v>1</v>
      </c>
      <c r="P9711">
        <f>_xlfn.XLOOKUP(FraudData[[#This Row],[velocity_last_24h]],VelocityRules[Velocity Min],VelocityRules[Risk Points],,-1)</f>
        <v>0</v>
      </c>
      <c r="Q9711">
        <f>_xlfn.XLOOKUP(FraudData[[#This Row],[merchant_category]],MerchantRules[Merchant Category],MerchantRules[Risk Points],0)</f>
        <v>0</v>
      </c>
      <c r="R9711">
        <f>SUM(FraudData[[#This Row],[Amount Risk]:[Merchant Risk]])</f>
        <v>4</v>
      </c>
      <c r="S9711" t="str" cm="1">
        <f t="array" ref="S9711">_xlfn.IFS(FraudData[[#This Row],[Fraud Risk Score]]&gt;=8,"High Risk",FraudData[[#This Row],[Fraud Risk Score]]&gt;=6,"Medium Risk",TRUE,"Low Risk")</f>
        <v>Low Risk</v>
      </c>
    </row>
    <row r="9712" spans="1:19">
      <c r="A9712">
        <v>9711</v>
      </c>
      <c r="B9712">
        <v>37.49</v>
      </c>
      <c r="C9712">
        <v>10</v>
      </c>
      <c r="D9712" t="s">
        <v>49</v>
      </c>
      <c r="E9712">
        <v>0</v>
      </c>
      <c r="F9712">
        <v>0</v>
      </c>
      <c r="G9712">
        <v>48</v>
      </c>
      <c r="H9712">
        <v>1</v>
      </c>
      <c r="I9712">
        <v>24</v>
      </c>
      <c r="J9712">
        <v>0</v>
      </c>
      <c r="K9712">
        <f>_xlfn.XLOOKUP(FraudData[[#This Row],[amount]],AmountRules[Amount Min],AmountRules[Risk Points],,-1)</f>
        <v>0</v>
      </c>
      <c r="L9712">
        <f>_xlfn.XLOOKUP(FraudData[[#This Row],[transaction_hour]],TimeRules[Hour Min],TimeRules[Risk Points],,-1)</f>
        <v>0</v>
      </c>
      <c r="M9712">
        <f>_xlfn.XLOOKUP(FraudData[[#This Row],[foreign_transaction]],ForeignRules[Foreign Transaction],ForeignRules[Risk Points],0)</f>
        <v>0</v>
      </c>
      <c r="N9712">
        <f>_xlfn.XLOOKUP(FraudData[[#This Row],[location_mismatch]],Table10[Location Mismatch],Table10[Risk Points],0)</f>
        <v>0</v>
      </c>
      <c r="O9712">
        <f>_xlfn.XLOOKUP(FraudData[[#This Row],[device_trust_score]],DeviceRules[Device Min],DeviceRules[Risk Points],,-1)</f>
        <v>2</v>
      </c>
      <c r="P9712">
        <f>_xlfn.XLOOKUP(FraudData[[#This Row],[velocity_last_24h]],VelocityRules[Velocity Min],VelocityRules[Risk Points],,-1)</f>
        <v>0</v>
      </c>
      <c r="Q9712">
        <f>_xlfn.XLOOKUP(FraudData[[#This Row],[merchant_category]],MerchantRules[Merchant Category],MerchantRules[Risk Points],0)</f>
        <v>1</v>
      </c>
      <c r="R9712">
        <f>SUM(FraudData[[#This Row],[Amount Risk]:[Merchant Risk]])</f>
        <v>3</v>
      </c>
      <c r="S9712" t="str" cm="1">
        <f t="array" ref="S9712">_xlfn.IFS(FraudData[[#This Row],[Fraud Risk Score]]&gt;=8,"High Risk",FraudData[[#This Row],[Fraud Risk Score]]&gt;=6,"Medium Risk",TRUE,"Low Risk")</f>
        <v>Low Risk</v>
      </c>
    </row>
    <row r="9713" spans="1:19">
      <c r="A9713">
        <v>9712</v>
      </c>
      <c r="B9713">
        <v>353.47</v>
      </c>
      <c r="C9713">
        <v>12</v>
      </c>
      <c r="D9713" t="s">
        <v>50</v>
      </c>
      <c r="E9713">
        <v>0</v>
      </c>
      <c r="F9713">
        <v>0</v>
      </c>
      <c r="G9713">
        <v>84</v>
      </c>
      <c r="H9713">
        <v>3</v>
      </c>
      <c r="I9713">
        <v>60</v>
      </c>
      <c r="J9713">
        <v>0</v>
      </c>
      <c r="K9713">
        <f>_xlfn.XLOOKUP(FraudData[[#This Row],[amount]],AmountRules[Amount Min],AmountRules[Risk Points],,-1)</f>
        <v>0</v>
      </c>
      <c r="L9713">
        <f>_xlfn.XLOOKUP(FraudData[[#This Row],[transaction_hour]],TimeRules[Hour Min],TimeRules[Risk Points],,-1)</f>
        <v>0</v>
      </c>
      <c r="M9713">
        <f>_xlfn.XLOOKUP(FraudData[[#This Row],[foreign_transaction]],ForeignRules[Foreign Transaction],ForeignRules[Risk Points],0)</f>
        <v>0</v>
      </c>
      <c r="N9713">
        <f>_xlfn.XLOOKUP(FraudData[[#This Row],[location_mismatch]],Table10[Location Mismatch],Table10[Risk Points],0)</f>
        <v>0</v>
      </c>
      <c r="O9713">
        <f>_xlfn.XLOOKUP(FraudData[[#This Row],[device_trust_score]],DeviceRules[Device Min],DeviceRules[Risk Points],,-1)</f>
        <v>0</v>
      </c>
      <c r="P9713">
        <f>_xlfn.XLOOKUP(FraudData[[#This Row],[velocity_last_24h]],VelocityRules[Velocity Min],VelocityRules[Risk Points],,-1)</f>
        <v>0</v>
      </c>
      <c r="Q9713">
        <f>_xlfn.XLOOKUP(FraudData[[#This Row],[merchant_category]],MerchantRules[Merchant Category],MerchantRules[Risk Points],0)</f>
        <v>0</v>
      </c>
      <c r="R9713">
        <f>SUM(FraudData[[#This Row],[Amount Risk]:[Merchant Risk]])</f>
        <v>0</v>
      </c>
      <c r="S9713" t="str" cm="1">
        <f t="array" ref="S9713">_xlfn.IFS(FraudData[[#This Row],[Fraud Risk Score]]&gt;=8,"High Risk",FraudData[[#This Row],[Fraud Risk Score]]&gt;=6,"Medium Risk",TRUE,"Low Risk")</f>
        <v>Low Risk</v>
      </c>
    </row>
    <row r="9714" spans="1:19">
      <c r="A9714">
        <v>9713</v>
      </c>
      <c r="B9714">
        <v>53.65</v>
      </c>
      <c r="C9714">
        <v>0</v>
      </c>
      <c r="D9714" t="s">
        <v>46</v>
      </c>
      <c r="E9714">
        <v>0</v>
      </c>
      <c r="F9714">
        <v>1</v>
      </c>
      <c r="G9714">
        <v>82</v>
      </c>
      <c r="H9714">
        <v>3</v>
      </c>
      <c r="I9714">
        <v>65</v>
      </c>
      <c r="J9714">
        <v>0</v>
      </c>
      <c r="K9714">
        <f>_xlfn.XLOOKUP(FraudData[[#This Row],[amount]],AmountRules[Amount Min],AmountRules[Risk Points],,-1)</f>
        <v>0</v>
      </c>
      <c r="L9714">
        <f>_xlfn.XLOOKUP(FraudData[[#This Row],[transaction_hour]],TimeRules[Hour Min],TimeRules[Risk Points],,-1)</f>
        <v>3</v>
      </c>
      <c r="M9714">
        <f>_xlfn.XLOOKUP(FraudData[[#This Row],[foreign_transaction]],ForeignRules[Foreign Transaction],ForeignRules[Risk Points],0)</f>
        <v>0</v>
      </c>
      <c r="N9714">
        <f>_xlfn.XLOOKUP(FraudData[[#This Row],[location_mismatch]],Table10[Location Mismatch],Table10[Risk Points],0)</f>
        <v>3</v>
      </c>
      <c r="O9714">
        <f>_xlfn.XLOOKUP(FraudData[[#This Row],[device_trust_score]],DeviceRules[Device Min],DeviceRules[Risk Points],,-1)</f>
        <v>0</v>
      </c>
      <c r="P9714">
        <f>_xlfn.XLOOKUP(FraudData[[#This Row],[velocity_last_24h]],VelocityRules[Velocity Min],VelocityRules[Risk Points],,-1)</f>
        <v>0</v>
      </c>
      <c r="Q9714">
        <f>_xlfn.XLOOKUP(FraudData[[#This Row],[merchant_category]],MerchantRules[Merchant Category],MerchantRules[Risk Points],0)</f>
        <v>0</v>
      </c>
      <c r="R9714">
        <f>SUM(FraudData[[#This Row],[Amount Risk]:[Merchant Risk]])</f>
        <v>6</v>
      </c>
      <c r="S9714" t="str" cm="1">
        <f t="array" ref="S9714">_xlfn.IFS(FraudData[[#This Row],[Fraud Risk Score]]&gt;=8,"High Risk",FraudData[[#This Row],[Fraud Risk Score]]&gt;=6,"Medium Risk",TRUE,"Low Risk")</f>
        <v>Medium Risk</v>
      </c>
    </row>
    <row r="9715" spans="1:19">
      <c r="A9715">
        <v>9714</v>
      </c>
      <c r="B9715">
        <v>46.21</v>
      </c>
      <c r="C9715">
        <v>17</v>
      </c>
      <c r="D9715" t="s">
        <v>47</v>
      </c>
      <c r="E9715">
        <v>0</v>
      </c>
      <c r="F9715">
        <v>0</v>
      </c>
      <c r="G9715">
        <v>87</v>
      </c>
      <c r="H9715">
        <v>2</v>
      </c>
      <c r="I9715">
        <v>59</v>
      </c>
      <c r="J9715">
        <v>0</v>
      </c>
      <c r="K9715">
        <f>_xlfn.XLOOKUP(FraudData[[#This Row],[amount]],AmountRules[Amount Min],AmountRules[Risk Points],,-1)</f>
        <v>0</v>
      </c>
      <c r="L9715">
        <f>_xlfn.XLOOKUP(FraudData[[#This Row],[transaction_hour]],TimeRules[Hour Min],TimeRules[Risk Points],,-1)</f>
        <v>0</v>
      </c>
      <c r="M9715">
        <f>_xlfn.XLOOKUP(FraudData[[#This Row],[foreign_transaction]],ForeignRules[Foreign Transaction],ForeignRules[Risk Points],0)</f>
        <v>0</v>
      </c>
      <c r="N9715">
        <f>_xlfn.XLOOKUP(FraudData[[#This Row],[location_mismatch]],Table10[Location Mismatch],Table10[Risk Points],0)</f>
        <v>0</v>
      </c>
      <c r="O9715">
        <f>_xlfn.XLOOKUP(FraudData[[#This Row],[device_trust_score]],DeviceRules[Device Min],DeviceRules[Risk Points],,-1)</f>
        <v>0</v>
      </c>
      <c r="P9715">
        <f>_xlfn.XLOOKUP(FraudData[[#This Row],[velocity_last_24h]],VelocityRules[Velocity Min],VelocityRules[Risk Points],,-1)</f>
        <v>0</v>
      </c>
      <c r="Q9715">
        <f>_xlfn.XLOOKUP(FraudData[[#This Row],[merchant_category]],MerchantRules[Merchant Category],MerchantRules[Risk Points],0)</f>
        <v>0</v>
      </c>
      <c r="R9715">
        <f>SUM(FraudData[[#This Row],[Amount Risk]:[Merchant Risk]])</f>
        <v>0</v>
      </c>
      <c r="S9715" t="str" cm="1">
        <f t="array" ref="S9715">_xlfn.IFS(FraudData[[#This Row],[Fraud Risk Score]]&gt;=8,"High Risk",FraudData[[#This Row],[Fraud Risk Score]]&gt;=6,"Medium Risk",TRUE,"Low Risk")</f>
        <v>Low Risk</v>
      </c>
    </row>
    <row r="9716" spans="1:19">
      <c r="A9716">
        <v>9715</v>
      </c>
      <c r="B9716">
        <v>117.95</v>
      </c>
      <c r="C9716">
        <v>4</v>
      </c>
      <c r="D9716" t="s">
        <v>49</v>
      </c>
      <c r="E9716">
        <v>0</v>
      </c>
      <c r="F9716">
        <v>0</v>
      </c>
      <c r="G9716">
        <v>32</v>
      </c>
      <c r="H9716">
        <v>1</v>
      </c>
      <c r="I9716">
        <v>37</v>
      </c>
      <c r="J9716">
        <v>0</v>
      </c>
      <c r="K9716">
        <f>_xlfn.XLOOKUP(FraudData[[#This Row],[amount]],AmountRules[Amount Min],AmountRules[Risk Points],,-1)</f>
        <v>0</v>
      </c>
      <c r="L9716">
        <f>_xlfn.XLOOKUP(FraudData[[#This Row],[transaction_hour]],TimeRules[Hour Min],TimeRules[Risk Points],,-1)</f>
        <v>0</v>
      </c>
      <c r="M9716">
        <f>_xlfn.XLOOKUP(FraudData[[#This Row],[foreign_transaction]],ForeignRules[Foreign Transaction],ForeignRules[Risk Points],0)</f>
        <v>0</v>
      </c>
      <c r="N9716">
        <f>_xlfn.XLOOKUP(FraudData[[#This Row],[location_mismatch]],Table10[Location Mismatch],Table10[Risk Points],0)</f>
        <v>0</v>
      </c>
      <c r="O9716">
        <f>_xlfn.XLOOKUP(FraudData[[#This Row],[device_trust_score]],DeviceRules[Device Min],DeviceRules[Risk Points],,-1)</f>
        <v>2</v>
      </c>
      <c r="P9716">
        <f>_xlfn.XLOOKUP(FraudData[[#This Row],[velocity_last_24h]],VelocityRules[Velocity Min],VelocityRules[Risk Points],,-1)</f>
        <v>0</v>
      </c>
      <c r="Q9716">
        <f>_xlfn.XLOOKUP(FraudData[[#This Row],[merchant_category]],MerchantRules[Merchant Category],MerchantRules[Risk Points],0)</f>
        <v>1</v>
      </c>
      <c r="R9716">
        <f>SUM(FraudData[[#This Row],[Amount Risk]:[Merchant Risk]])</f>
        <v>3</v>
      </c>
      <c r="S9716" t="str" cm="1">
        <f t="array" ref="S9716">_xlfn.IFS(FraudData[[#This Row],[Fraud Risk Score]]&gt;=8,"High Risk",FraudData[[#This Row],[Fraud Risk Score]]&gt;=6,"Medium Risk",TRUE,"Low Risk")</f>
        <v>Low Risk</v>
      </c>
    </row>
    <row r="9717" spans="1:19">
      <c r="A9717">
        <v>9716</v>
      </c>
      <c r="B9717">
        <v>124.35</v>
      </c>
      <c r="C9717">
        <v>5</v>
      </c>
      <c r="D9717" t="s">
        <v>47</v>
      </c>
      <c r="E9717">
        <v>0</v>
      </c>
      <c r="F9717">
        <v>0</v>
      </c>
      <c r="G9717">
        <v>97</v>
      </c>
      <c r="H9717">
        <v>2</v>
      </c>
      <c r="I9717">
        <v>64</v>
      </c>
      <c r="J9717">
        <v>0</v>
      </c>
      <c r="K9717">
        <f>_xlfn.XLOOKUP(FraudData[[#This Row],[amount]],AmountRules[Amount Min],AmountRules[Risk Points],,-1)</f>
        <v>0</v>
      </c>
      <c r="L9717">
        <f>_xlfn.XLOOKUP(FraudData[[#This Row],[transaction_hour]],TimeRules[Hour Min],TimeRules[Risk Points],,-1)</f>
        <v>0</v>
      </c>
      <c r="M9717">
        <f>_xlfn.XLOOKUP(FraudData[[#This Row],[foreign_transaction]],ForeignRules[Foreign Transaction],ForeignRules[Risk Points],0)</f>
        <v>0</v>
      </c>
      <c r="N9717">
        <f>_xlfn.XLOOKUP(FraudData[[#This Row],[location_mismatch]],Table10[Location Mismatch],Table10[Risk Points],0)</f>
        <v>0</v>
      </c>
      <c r="O9717">
        <f>_xlfn.XLOOKUP(FraudData[[#This Row],[device_trust_score]],DeviceRules[Device Min],DeviceRules[Risk Points],,-1)</f>
        <v>0</v>
      </c>
      <c r="P9717">
        <f>_xlfn.XLOOKUP(FraudData[[#This Row],[velocity_last_24h]],VelocityRules[Velocity Min],VelocityRules[Risk Points],,-1)</f>
        <v>0</v>
      </c>
      <c r="Q9717">
        <f>_xlfn.XLOOKUP(FraudData[[#This Row],[merchant_category]],MerchantRules[Merchant Category],MerchantRules[Risk Points],0)</f>
        <v>0</v>
      </c>
      <c r="R9717">
        <f>SUM(FraudData[[#This Row],[Amount Risk]:[Merchant Risk]])</f>
        <v>0</v>
      </c>
      <c r="S9717" t="str" cm="1">
        <f t="array" ref="S9717">_xlfn.IFS(FraudData[[#This Row],[Fraud Risk Score]]&gt;=8,"High Risk",FraudData[[#This Row],[Fraud Risk Score]]&gt;=6,"Medium Risk",TRUE,"Low Risk")</f>
        <v>Low Risk</v>
      </c>
    </row>
    <row r="9718" spans="1:19">
      <c r="A9718">
        <v>9717</v>
      </c>
      <c r="B9718">
        <v>43.59</v>
      </c>
      <c r="C9718">
        <v>0</v>
      </c>
      <c r="D9718" t="s">
        <v>49</v>
      </c>
      <c r="E9718">
        <v>0</v>
      </c>
      <c r="F9718">
        <v>0</v>
      </c>
      <c r="G9718">
        <v>50</v>
      </c>
      <c r="H9718">
        <v>1</v>
      </c>
      <c r="I9718">
        <v>54</v>
      </c>
      <c r="J9718">
        <v>0</v>
      </c>
      <c r="K9718">
        <f>_xlfn.XLOOKUP(FraudData[[#This Row],[amount]],AmountRules[Amount Min],AmountRules[Risk Points],,-1)</f>
        <v>0</v>
      </c>
      <c r="L9718">
        <f>_xlfn.XLOOKUP(FraudData[[#This Row],[transaction_hour]],TimeRules[Hour Min],TimeRules[Risk Points],,-1)</f>
        <v>3</v>
      </c>
      <c r="M9718">
        <f>_xlfn.XLOOKUP(FraudData[[#This Row],[foreign_transaction]],ForeignRules[Foreign Transaction],ForeignRules[Risk Points],0)</f>
        <v>0</v>
      </c>
      <c r="N9718">
        <f>_xlfn.XLOOKUP(FraudData[[#This Row],[location_mismatch]],Table10[Location Mismatch],Table10[Risk Points],0)</f>
        <v>0</v>
      </c>
      <c r="O9718">
        <f>_xlfn.XLOOKUP(FraudData[[#This Row],[device_trust_score]],DeviceRules[Device Min],DeviceRules[Risk Points],,-1)</f>
        <v>1</v>
      </c>
      <c r="P9718">
        <f>_xlfn.XLOOKUP(FraudData[[#This Row],[velocity_last_24h]],VelocityRules[Velocity Min],VelocityRules[Risk Points],,-1)</f>
        <v>0</v>
      </c>
      <c r="Q9718">
        <f>_xlfn.XLOOKUP(FraudData[[#This Row],[merchant_category]],MerchantRules[Merchant Category],MerchantRules[Risk Points],0)</f>
        <v>1</v>
      </c>
      <c r="R9718">
        <f>SUM(FraudData[[#This Row],[Amount Risk]:[Merchant Risk]])</f>
        <v>5</v>
      </c>
      <c r="S9718" t="str" cm="1">
        <f t="array" ref="S9718">_xlfn.IFS(FraudData[[#This Row],[Fraud Risk Score]]&gt;=8,"High Risk",FraudData[[#This Row],[Fraud Risk Score]]&gt;=6,"Medium Risk",TRUE,"Low Risk")</f>
        <v>Low Risk</v>
      </c>
    </row>
    <row r="9719" spans="1:19">
      <c r="A9719">
        <v>9718</v>
      </c>
      <c r="B9719">
        <v>57.11</v>
      </c>
      <c r="C9719">
        <v>6</v>
      </c>
      <c r="D9719" t="s">
        <v>47</v>
      </c>
      <c r="E9719">
        <v>0</v>
      </c>
      <c r="F9719">
        <v>0</v>
      </c>
      <c r="G9719">
        <v>82</v>
      </c>
      <c r="H9719">
        <v>0</v>
      </c>
      <c r="I9719">
        <v>31</v>
      </c>
      <c r="J9719">
        <v>0</v>
      </c>
      <c r="K9719">
        <f>_xlfn.XLOOKUP(FraudData[[#This Row],[amount]],AmountRules[Amount Min],AmountRules[Risk Points],,-1)</f>
        <v>0</v>
      </c>
      <c r="L9719">
        <f>_xlfn.XLOOKUP(FraudData[[#This Row],[transaction_hour]],TimeRules[Hour Min],TimeRules[Risk Points],,-1)</f>
        <v>0</v>
      </c>
      <c r="M9719">
        <f>_xlfn.XLOOKUP(FraudData[[#This Row],[foreign_transaction]],ForeignRules[Foreign Transaction],ForeignRules[Risk Points],0)</f>
        <v>0</v>
      </c>
      <c r="N9719">
        <f>_xlfn.XLOOKUP(FraudData[[#This Row],[location_mismatch]],Table10[Location Mismatch],Table10[Risk Points],0)</f>
        <v>0</v>
      </c>
      <c r="O9719">
        <f>_xlfn.XLOOKUP(FraudData[[#This Row],[device_trust_score]],DeviceRules[Device Min],DeviceRules[Risk Points],,-1)</f>
        <v>0</v>
      </c>
      <c r="P9719">
        <f>_xlfn.XLOOKUP(FraudData[[#This Row],[velocity_last_24h]],VelocityRules[Velocity Min],VelocityRules[Risk Points],,-1)</f>
        <v>0</v>
      </c>
      <c r="Q9719">
        <f>_xlfn.XLOOKUP(FraudData[[#This Row],[merchant_category]],MerchantRules[Merchant Category],MerchantRules[Risk Points],0)</f>
        <v>0</v>
      </c>
      <c r="R9719">
        <f>SUM(FraudData[[#This Row],[Amount Risk]:[Merchant Risk]])</f>
        <v>0</v>
      </c>
      <c r="S9719" t="str" cm="1">
        <f t="array" ref="S9719">_xlfn.IFS(FraudData[[#This Row],[Fraud Risk Score]]&gt;=8,"High Risk",FraudData[[#This Row],[Fraud Risk Score]]&gt;=6,"Medium Risk",TRUE,"Low Risk")</f>
        <v>Low Risk</v>
      </c>
    </row>
    <row r="9720" spans="1:19">
      <c r="A9720">
        <v>9719</v>
      </c>
      <c r="B9720">
        <v>33.479999999999997</v>
      </c>
      <c r="C9720">
        <v>3</v>
      </c>
      <c r="D9720" t="s">
        <v>47</v>
      </c>
      <c r="E9720">
        <v>0</v>
      </c>
      <c r="F9720">
        <v>0</v>
      </c>
      <c r="G9720">
        <v>62</v>
      </c>
      <c r="H9720">
        <v>0</v>
      </c>
      <c r="I9720">
        <v>51</v>
      </c>
      <c r="J9720">
        <v>0</v>
      </c>
      <c r="K9720">
        <f>_xlfn.XLOOKUP(FraudData[[#This Row],[amount]],AmountRules[Amount Min],AmountRules[Risk Points],,-1)</f>
        <v>0</v>
      </c>
      <c r="L9720">
        <f>_xlfn.XLOOKUP(FraudData[[#This Row],[transaction_hour]],TimeRules[Hour Min],TimeRules[Risk Points],,-1)</f>
        <v>3</v>
      </c>
      <c r="M9720">
        <f>_xlfn.XLOOKUP(FraudData[[#This Row],[foreign_transaction]],ForeignRules[Foreign Transaction],ForeignRules[Risk Points],0)</f>
        <v>0</v>
      </c>
      <c r="N9720">
        <f>_xlfn.XLOOKUP(FraudData[[#This Row],[location_mismatch]],Table10[Location Mismatch],Table10[Risk Points],0)</f>
        <v>0</v>
      </c>
      <c r="O9720">
        <f>_xlfn.XLOOKUP(FraudData[[#This Row],[device_trust_score]],DeviceRules[Device Min],DeviceRules[Risk Points],,-1)</f>
        <v>1</v>
      </c>
      <c r="P9720">
        <f>_xlfn.XLOOKUP(FraudData[[#This Row],[velocity_last_24h]],VelocityRules[Velocity Min],VelocityRules[Risk Points],,-1)</f>
        <v>0</v>
      </c>
      <c r="Q9720">
        <f>_xlfn.XLOOKUP(FraudData[[#This Row],[merchant_category]],MerchantRules[Merchant Category],MerchantRules[Risk Points],0)</f>
        <v>0</v>
      </c>
      <c r="R9720">
        <f>SUM(FraudData[[#This Row],[Amount Risk]:[Merchant Risk]])</f>
        <v>4</v>
      </c>
      <c r="S9720" t="str" cm="1">
        <f t="array" ref="S9720">_xlfn.IFS(FraudData[[#This Row],[Fraud Risk Score]]&gt;=8,"High Risk",FraudData[[#This Row],[Fraud Risk Score]]&gt;=6,"Medium Risk",TRUE,"Low Risk")</f>
        <v>Low Risk</v>
      </c>
    </row>
    <row r="9721" spans="1:19">
      <c r="A9721">
        <v>9720</v>
      </c>
      <c r="B9721">
        <v>228.15</v>
      </c>
      <c r="C9721">
        <v>8</v>
      </c>
      <c r="D9721" t="s">
        <v>46</v>
      </c>
      <c r="E9721">
        <v>0</v>
      </c>
      <c r="F9721">
        <v>0</v>
      </c>
      <c r="G9721">
        <v>73</v>
      </c>
      <c r="H9721">
        <v>4</v>
      </c>
      <c r="I9721">
        <v>58</v>
      </c>
      <c r="J9721">
        <v>0</v>
      </c>
      <c r="K9721">
        <f>_xlfn.XLOOKUP(FraudData[[#This Row],[amount]],AmountRules[Amount Min],AmountRules[Risk Points],,-1)</f>
        <v>0</v>
      </c>
      <c r="L9721">
        <f>_xlfn.XLOOKUP(FraudData[[#This Row],[transaction_hour]],TimeRules[Hour Min],TimeRules[Risk Points],,-1)</f>
        <v>0</v>
      </c>
      <c r="M9721">
        <f>_xlfn.XLOOKUP(FraudData[[#This Row],[foreign_transaction]],ForeignRules[Foreign Transaction],ForeignRules[Risk Points],0)</f>
        <v>0</v>
      </c>
      <c r="N9721">
        <f>_xlfn.XLOOKUP(FraudData[[#This Row],[location_mismatch]],Table10[Location Mismatch],Table10[Risk Points],0)</f>
        <v>0</v>
      </c>
      <c r="O9721">
        <f>_xlfn.XLOOKUP(FraudData[[#This Row],[device_trust_score]],DeviceRules[Device Min],DeviceRules[Risk Points],,-1)</f>
        <v>0</v>
      </c>
      <c r="P9721">
        <f>_xlfn.XLOOKUP(FraudData[[#This Row],[velocity_last_24h]],VelocityRules[Velocity Min],VelocityRules[Risk Points],,-1)</f>
        <v>0</v>
      </c>
      <c r="Q9721">
        <f>_xlfn.XLOOKUP(FraudData[[#This Row],[merchant_category]],MerchantRules[Merchant Category],MerchantRules[Risk Points],0)</f>
        <v>0</v>
      </c>
      <c r="R9721">
        <f>SUM(FraudData[[#This Row],[Amount Risk]:[Merchant Risk]])</f>
        <v>0</v>
      </c>
      <c r="S9721" t="str" cm="1">
        <f t="array" ref="S9721">_xlfn.IFS(FraudData[[#This Row],[Fraud Risk Score]]&gt;=8,"High Risk",FraudData[[#This Row],[Fraud Risk Score]]&gt;=6,"Medium Risk",TRUE,"Low Risk")</f>
        <v>Low Risk</v>
      </c>
    </row>
    <row r="9722" spans="1:19">
      <c r="A9722">
        <v>9721</v>
      </c>
      <c r="B9722">
        <v>264.61</v>
      </c>
      <c r="C9722">
        <v>14</v>
      </c>
      <c r="D9722" t="s">
        <v>47</v>
      </c>
      <c r="E9722">
        <v>0</v>
      </c>
      <c r="F9722">
        <v>0</v>
      </c>
      <c r="G9722">
        <v>67</v>
      </c>
      <c r="H9722">
        <v>4</v>
      </c>
      <c r="I9722">
        <v>58</v>
      </c>
      <c r="J9722">
        <v>0</v>
      </c>
      <c r="K9722">
        <f>_xlfn.XLOOKUP(FraudData[[#This Row],[amount]],AmountRules[Amount Min],AmountRules[Risk Points],,-1)</f>
        <v>0</v>
      </c>
      <c r="L9722">
        <f>_xlfn.XLOOKUP(FraudData[[#This Row],[transaction_hour]],TimeRules[Hour Min],TimeRules[Risk Points],,-1)</f>
        <v>0</v>
      </c>
      <c r="M9722">
        <f>_xlfn.XLOOKUP(FraudData[[#This Row],[foreign_transaction]],ForeignRules[Foreign Transaction],ForeignRules[Risk Points],0)</f>
        <v>0</v>
      </c>
      <c r="N9722">
        <f>_xlfn.XLOOKUP(FraudData[[#This Row],[location_mismatch]],Table10[Location Mismatch],Table10[Risk Points],0)</f>
        <v>0</v>
      </c>
      <c r="O9722">
        <f>_xlfn.XLOOKUP(FraudData[[#This Row],[device_trust_score]],DeviceRules[Device Min],DeviceRules[Risk Points],,-1)</f>
        <v>1</v>
      </c>
      <c r="P9722">
        <f>_xlfn.XLOOKUP(FraudData[[#This Row],[velocity_last_24h]],VelocityRules[Velocity Min],VelocityRules[Risk Points],,-1)</f>
        <v>0</v>
      </c>
      <c r="Q9722">
        <f>_xlfn.XLOOKUP(FraudData[[#This Row],[merchant_category]],MerchantRules[Merchant Category],MerchantRules[Risk Points],0)</f>
        <v>0</v>
      </c>
      <c r="R9722">
        <f>SUM(FraudData[[#This Row],[Amount Risk]:[Merchant Risk]])</f>
        <v>1</v>
      </c>
      <c r="S9722" t="str" cm="1">
        <f t="array" ref="S9722">_xlfn.IFS(FraudData[[#This Row],[Fraud Risk Score]]&gt;=8,"High Risk",FraudData[[#This Row],[Fraud Risk Score]]&gt;=6,"Medium Risk",TRUE,"Low Risk")</f>
        <v>Low Risk</v>
      </c>
    </row>
    <row r="9723" spans="1:19">
      <c r="A9723">
        <v>9722</v>
      </c>
      <c r="B9723">
        <v>111.69</v>
      </c>
      <c r="C9723">
        <v>5</v>
      </c>
      <c r="D9723" t="s">
        <v>47</v>
      </c>
      <c r="E9723">
        <v>0</v>
      </c>
      <c r="F9723">
        <v>0</v>
      </c>
      <c r="G9723">
        <v>83</v>
      </c>
      <c r="H9723">
        <v>1</v>
      </c>
      <c r="I9723">
        <v>40</v>
      </c>
      <c r="J9723">
        <v>0</v>
      </c>
      <c r="K9723">
        <f>_xlfn.XLOOKUP(FraudData[[#This Row],[amount]],AmountRules[Amount Min],AmountRules[Risk Points],,-1)</f>
        <v>0</v>
      </c>
      <c r="L9723">
        <f>_xlfn.XLOOKUP(FraudData[[#This Row],[transaction_hour]],TimeRules[Hour Min],TimeRules[Risk Points],,-1)</f>
        <v>0</v>
      </c>
      <c r="M9723">
        <f>_xlfn.XLOOKUP(FraudData[[#This Row],[foreign_transaction]],ForeignRules[Foreign Transaction],ForeignRules[Risk Points],0)</f>
        <v>0</v>
      </c>
      <c r="N9723">
        <f>_xlfn.XLOOKUP(FraudData[[#This Row],[location_mismatch]],Table10[Location Mismatch],Table10[Risk Points],0)</f>
        <v>0</v>
      </c>
      <c r="O9723">
        <f>_xlfn.XLOOKUP(FraudData[[#This Row],[device_trust_score]],DeviceRules[Device Min],DeviceRules[Risk Points],,-1)</f>
        <v>0</v>
      </c>
      <c r="P9723">
        <f>_xlfn.XLOOKUP(FraudData[[#This Row],[velocity_last_24h]],VelocityRules[Velocity Min],VelocityRules[Risk Points],,-1)</f>
        <v>0</v>
      </c>
      <c r="Q9723">
        <f>_xlfn.XLOOKUP(FraudData[[#This Row],[merchant_category]],MerchantRules[Merchant Category],MerchantRules[Risk Points],0)</f>
        <v>0</v>
      </c>
      <c r="R9723">
        <f>SUM(FraudData[[#This Row],[Amount Risk]:[Merchant Risk]])</f>
        <v>0</v>
      </c>
      <c r="S9723" t="str" cm="1">
        <f t="array" ref="S9723">_xlfn.IFS(FraudData[[#This Row],[Fraud Risk Score]]&gt;=8,"High Risk",FraudData[[#This Row],[Fraud Risk Score]]&gt;=6,"Medium Risk",TRUE,"Low Risk")</f>
        <v>Low Risk</v>
      </c>
    </row>
    <row r="9724" spans="1:19">
      <c r="A9724">
        <v>9723</v>
      </c>
      <c r="B9724">
        <v>225.37</v>
      </c>
      <c r="C9724">
        <v>16</v>
      </c>
      <c r="D9724" t="s">
        <v>46</v>
      </c>
      <c r="E9724">
        <v>0</v>
      </c>
      <c r="F9724">
        <v>0</v>
      </c>
      <c r="G9724">
        <v>45</v>
      </c>
      <c r="H9724">
        <v>4</v>
      </c>
      <c r="I9724">
        <v>56</v>
      </c>
      <c r="J9724">
        <v>0</v>
      </c>
      <c r="K9724">
        <f>_xlfn.XLOOKUP(FraudData[[#This Row],[amount]],AmountRules[Amount Min],AmountRules[Risk Points],,-1)</f>
        <v>0</v>
      </c>
      <c r="L9724">
        <f>_xlfn.XLOOKUP(FraudData[[#This Row],[transaction_hour]],TimeRules[Hour Min],TimeRules[Risk Points],,-1)</f>
        <v>0</v>
      </c>
      <c r="M9724">
        <f>_xlfn.XLOOKUP(FraudData[[#This Row],[foreign_transaction]],ForeignRules[Foreign Transaction],ForeignRules[Risk Points],0)</f>
        <v>0</v>
      </c>
      <c r="N9724">
        <f>_xlfn.XLOOKUP(FraudData[[#This Row],[location_mismatch]],Table10[Location Mismatch],Table10[Risk Points],0)</f>
        <v>0</v>
      </c>
      <c r="O9724">
        <f>_xlfn.XLOOKUP(FraudData[[#This Row],[device_trust_score]],DeviceRules[Device Min],DeviceRules[Risk Points],,-1)</f>
        <v>2</v>
      </c>
      <c r="P9724">
        <f>_xlfn.XLOOKUP(FraudData[[#This Row],[velocity_last_24h]],VelocityRules[Velocity Min],VelocityRules[Risk Points],,-1)</f>
        <v>0</v>
      </c>
      <c r="Q9724">
        <f>_xlfn.XLOOKUP(FraudData[[#This Row],[merchant_category]],MerchantRules[Merchant Category],MerchantRules[Risk Points],0)</f>
        <v>0</v>
      </c>
      <c r="R9724">
        <f>SUM(FraudData[[#This Row],[Amount Risk]:[Merchant Risk]])</f>
        <v>2</v>
      </c>
      <c r="S9724" t="str" cm="1">
        <f t="array" ref="S9724">_xlfn.IFS(FraudData[[#This Row],[Fraud Risk Score]]&gt;=8,"High Risk",FraudData[[#This Row],[Fraud Risk Score]]&gt;=6,"Medium Risk",TRUE,"Low Risk")</f>
        <v>Low Risk</v>
      </c>
    </row>
    <row r="9725" spans="1:19">
      <c r="A9725">
        <v>9724</v>
      </c>
      <c r="B9725">
        <v>239.68</v>
      </c>
      <c r="C9725">
        <v>19</v>
      </c>
      <c r="D9725" t="s">
        <v>46</v>
      </c>
      <c r="E9725">
        <v>0</v>
      </c>
      <c r="F9725">
        <v>0</v>
      </c>
      <c r="G9725">
        <v>37</v>
      </c>
      <c r="H9725">
        <v>0</v>
      </c>
      <c r="I9725">
        <v>57</v>
      </c>
      <c r="J9725">
        <v>0</v>
      </c>
      <c r="K9725">
        <f>_xlfn.XLOOKUP(FraudData[[#This Row],[amount]],AmountRules[Amount Min],AmountRules[Risk Points],,-1)</f>
        <v>0</v>
      </c>
      <c r="L9725">
        <f>_xlfn.XLOOKUP(FraudData[[#This Row],[transaction_hour]],TimeRules[Hour Min],TimeRules[Risk Points],,-1)</f>
        <v>0</v>
      </c>
      <c r="M9725">
        <f>_xlfn.XLOOKUP(FraudData[[#This Row],[foreign_transaction]],ForeignRules[Foreign Transaction],ForeignRules[Risk Points],0)</f>
        <v>0</v>
      </c>
      <c r="N9725">
        <f>_xlfn.XLOOKUP(FraudData[[#This Row],[location_mismatch]],Table10[Location Mismatch],Table10[Risk Points],0)</f>
        <v>0</v>
      </c>
      <c r="O9725">
        <f>_xlfn.XLOOKUP(FraudData[[#This Row],[device_trust_score]],DeviceRules[Device Min],DeviceRules[Risk Points],,-1)</f>
        <v>2</v>
      </c>
      <c r="P9725">
        <f>_xlfn.XLOOKUP(FraudData[[#This Row],[velocity_last_24h]],VelocityRules[Velocity Min],VelocityRules[Risk Points],,-1)</f>
        <v>0</v>
      </c>
      <c r="Q9725">
        <f>_xlfn.XLOOKUP(FraudData[[#This Row],[merchant_category]],MerchantRules[Merchant Category],MerchantRules[Risk Points],0)</f>
        <v>0</v>
      </c>
      <c r="R9725">
        <f>SUM(FraudData[[#This Row],[Amount Risk]:[Merchant Risk]])</f>
        <v>2</v>
      </c>
      <c r="S9725" t="str" cm="1">
        <f t="array" ref="S9725">_xlfn.IFS(FraudData[[#This Row],[Fraud Risk Score]]&gt;=8,"High Risk",FraudData[[#This Row],[Fraud Risk Score]]&gt;=6,"Medium Risk",TRUE,"Low Risk")</f>
        <v>Low Risk</v>
      </c>
    </row>
    <row r="9726" spans="1:19">
      <c r="A9726">
        <v>9725</v>
      </c>
      <c r="B9726">
        <v>26.79</v>
      </c>
      <c r="C9726">
        <v>17</v>
      </c>
      <c r="D9726" t="s">
        <v>48</v>
      </c>
      <c r="E9726">
        <v>0</v>
      </c>
      <c r="F9726">
        <v>0</v>
      </c>
      <c r="G9726">
        <v>27</v>
      </c>
      <c r="H9726">
        <v>1</v>
      </c>
      <c r="I9726">
        <v>22</v>
      </c>
      <c r="J9726">
        <v>0</v>
      </c>
      <c r="K9726">
        <f>_xlfn.XLOOKUP(FraudData[[#This Row],[amount]],AmountRules[Amount Min],AmountRules[Risk Points],,-1)</f>
        <v>0</v>
      </c>
      <c r="L9726">
        <f>_xlfn.XLOOKUP(FraudData[[#This Row],[transaction_hour]],TimeRules[Hour Min],TimeRules[Risk Points],,-1)</f>
        <v>0</v>
      </c>
      <c r="M9726">
        <f>_xlfn.XLOOKUP(FraudData[[#This Row],[foreign_transaction]],ForeignRules[Foreign Transaction],ForeignRules[Risk Points],0)</f>
        <v>0</v>
      </c>
      <c r="N9726">
        <f>_xlfn.XLOOKUP(FraudData[[#This Row],[location_mismatch]],Table10[Location Mismatch],Table10[Risk Points],0)</f>
        <v>0</v>
      </c>
      <c r="O9726">
        <f>_xlfn.XLOOKUP(FraudData[[#This Row],[device_trust_score]],DeviceRules[Device Min],DeviceRules[Risk Points],,-1)</f>
        <v>3</v>
      </c>
      <c r="P9726">
        <f>_xlfn.XLOOKUP(FraudData[[#This Row],[velocity_last_24h]],VelocityRules[Velocity Min],VelocityRules[Risk Points],,-1)</f>
        <v>0</v>
      </c>
      <c r="Q9726">
        <f>_xlfn.XLOOKUP(FraudData[[#This Row],[merchant_category]],MerchantRules[Merchant Category],MerchantRules[Risk Points],0)</f>
        <v>0</v>
      </c>
      <c r="R9726">
        <f>SUM(FraudData[[#This Row],[Amount Risk]:[Merchant Risk]])</f>
        <v>3</v>
      </c>
      <c r="S9726" t="str" cm="1">
        <f t="array" ref="S9726">_xlfn.IFS(FraudData[[#This Row],[Fraud Risk Score]]&gt;=8,"High Risk",FraudData[[#This Row],[Fraud Risk Score]]&gt;=6,"Medium Risk",TRUE,"Low Risk")</f>
        <v>Low Risk</v>
      </c>
    </row>
    <row r="9727" spans="1:19">
      <c r="A9727">
        <v>9726</v>
      </c>
      <c r="B9727">
        <v>609.6</v>
      </c>
      <c r="C9727">
        <v>21</v>
      </c>
      <c r="D9727" t="s">
        <v>48</v>
      </c>
      <c r="E9727">
        <v>0</v>
      </c>
      <c r="F9727">
        <v>0</v>
      </c>
      <c r="G9727">
        <v>56</v>
      </c>
      <c r="H9727">
        <v>1</v>
      </c>
      <c r="I9727">
        <v>50</v>
      </c>
      <c r="J9727">
        <v>0</v>
      </c>
      <c r="K9727">
        <f>_xlfn.XLOOKUP(FraudData[[#This Row],[amount]],AmountRules[Amount Min],AmountRules[Risk Points],,-1)</f>
        <v>1</v>
      </c>
      <c r="L9727">
        <f>_xlfn.XLOOKUP(FraudData[[#This Row],[transaction_hour]],TimeRules[Hour Min],TimeRules[Risk Points],,-1)</f>
        <v>0</v>
      </c>
      <c r="M9727">
        <f>_xlfn.XLOOKUP(FraudData[[#This Row],[foreign_transaction]],ForeignRules[Foreign Transaction],ForeignRules[Risk Points],0)</f>
        <v>0</v>
      </c>
      <c r="N9727">
        <f>_xlfn.XLOOKUP(FraudData[[#This Row],[location_mismatch]],Table10[Location Mismatch],Table10[Risk Points],0)</f>
        <v>0</v>
      </c>
      <c r="O9727">
        <f>_xlfn.XLOOKUP(FraudData[[#This Row],[device_trust_score]],DeviceRules[Device Min],DeviceRules[Risk Points],,-1)</f>
        <v>1</v>
      </c>
      <c r="P9727">
        <f>_xlfn.XLOOKUP(FraudData[[#This Row],[velocity_last_24h]],VelocityRules[Velocity Min],VelocityRules[Risk Points],,-1)</f>
        <v>0</v>
      </c>
      <c r="Q9727">
        <f>_xlfn.XLOOKUP(FraudData[[#This Row],[merchant_category]],MerchantRules[Merchant Category],MerchantRules[Risk Points],0)</f>
        <v>0</v>
      </c>
      <c r="R9727">
        <f>SUM(FraudData[[#This Row],[Amount Risk]:[Merchant Risk]])</f>
        <v>2</v>
      </c>
      <c r="S9727" t="str" cm="1">
        <f t="array" ref="S9727">_xlfn.IFS(FraudData[[#This Row],[Fraud Risk Score]]&gt;=8,"High Risk",FraudData[[#This Row],[Fraud Risk Score]]&gt;=6,"Medium Risk",TRUE,"Low Risk")</f>
        <v>Low Risk</v>
      </c>
    </row>
    <row r="9728" spans="1:19">
      <c r="A9728">
        <v>9727</v>
      </c>
      <c r="B9728">
        <v>309.7</v>
      </c>
      <c r="C9728">
        <v>3</v>
      </c>
      <c r="D9728" t="s">
        <v>46</v>
      </c>
      <c r="E9728">
        <v>0</v>
      </c>
      <c r="F9728">
        <v>0</v>
      </c>
      <c r="G9728">
        <v>45</v>
      </c>
      <c r="H9728">
        <v>3</v>
      </c>
      <c r="I9728">
        <v>65</v>
      </c>
      <c r="J9728">
        <v>0</v>
      </c>
      <c r="K9728">
        <f>_xlfn.XLOOKUP(FraudData[[#This Row],[amount]],AmountRules[Amount Min],AmountRules[Risk Points],,-1)</f>
        <v>0</v>
      </c>
      <c r="L9728">
        <f>_xlfn.XLOOKUP(FraudData[[#This Row],[transaction_hour]],TimeRules[Hour Min],TimeRules[Risk Points],,-1)</f>
        <v>3</v>
      </c>
      <c r="M9728">
        <f>_xlfn.XLOOKUP(FraudData[[#This Row],[foreign_transaction]],ForeignRules[Foreign Transaction],ForeignRules[Risk Points],0)</f>
        <v>0</v>
      </c>
      <c r="N9728">
        <f>_xlfn.XLOOKUP(FraudData[[#This Row],[location_mismatch]],Table10[Location Mismatch],Table10[Risk Points],0)</f>
        <v>0</v>
      </c>
      <c r="O9728">
        <f>_xlfn.XLOOKUP(FraudData[[#This Row],[device_trust_score]],DeviceRules[Device Min],DeviceRules[Risk Points],,-1)</f>
        <v>2</v>
      </c>
      <c r="P9728">
        <f>_xlfn.XLOOKUP(FraudData[[#This Row],[velocity_last_24h]],VelocityRules[Velocity Min],VelocityRules[Risk Points],,-1)</f>
        <v>0</v>
      </c>
      <c r="Q9728">
        <f>_xlfn.XLOOKUP(FraudData[[#This Row],[merchant_category]],MerchantRules[Merchant Category],MerchantRules[Risk Points],0)</f>
        <v>0</v>
      </c>
      <c r="R9728">
        <f>SUM(FraudData[[#This Row],[Amount Risk]:[Merchant Risk]])</f>
        <v>5</v>
      </c>
      <c r="S9728" t="str" cm="1">
        <f t="array" ref="S9728">_xlfn.IFS(FraudData[[#This Row],[Fraud Risk Score]]&gt;=8,"High Risk",FraudData[[#This Row],[Fraud Risk Score]]&gt;=6,"Medium Risk",TRUE,"Low Risk")</f>
        <v>Low Risk</v>
      </c>
    </row>
    <row r="9729" spans="1:19">
      <c r="A9729">
        <v>9728</v>
      </c>
      <c r="B9729">
        <v>41.18</v>
      </c>
      <c r="C9729">
        <v>8</v>
      </c>
      <c r="D9729" t="s">
        <v>50</v>
      </c>
      <c r="E9729">
        <v>0</v>
      </c>
      <c r="F9729">
        <v>0</v>
      </c>
      <c r="G9729">
        <v>38</v>
      </c>
      <c r="H9729">
        <v>3</v>
      </c>
      <c r="I9729">
        <v>61</v>
      </c>
      <c r="J9729">
        <v>0</v>
      </c>
      <c r="K9729">
        <f>_xlfn.XLOOKUP(FraudData[[#This Row],[amount]],AmountRules[Amount Min],AmountRules[Risk Points],,-1)</f>
        <v>0</v>
      </c>
      <c r="L9729">
        <f>_xlfn.XLOOKUP(FraudData[[#This Row],[transaction_hour]],TimeRules[Hour Min],TimeRules[Risk Points],,-1)</f>
        <v>0</v>
      </c>
      <c r="M9729">
        <f>_xlfn.XLOOKUP(FraudData[[#This Row],[foreign_transaction]],ForeignRules[Foreign Transaction],ForeignRules[Risk Points],0)</f>
        <v>0</v>
      </c>
      <c r="N9729">
        <f>_xlfn.XLOOKUP(FraudData[[#This Row],[location_mismatch]],Table10[Location Mismatch],Table10[Risk Points],0)</f>
        <v>0</v>
      </c>
      <c r="O9729">
        <f>_xlfn.XLOOKUP(FraudData[[#This Row],[device_trust_score]],DeviceRules[Device Min],DeviceRules[Risk Points],,-1)</f>
        <v>2</v>
      </c>
      <c r="P9729">
        <f>_xlfn.XLOOKUP(FraudData[[#This Row],[velocity_last_24h]],VelocityRules[Velocity Min],VelocityRules[Risk Points],,-1)</f>
        <v>0</v>
      </c>
      <c r="Q9729">
        <f>_xlfn.XLOOKUP(FraudData[[#This Row],[merchant_category]],MerchantRules[Merchant Category],MerchantRules[Risk Points],0)</f>
        <v>0</v>
      </c>
      <c r="R9729">
        <f>SUM(FraudData[[#This Row],[Amount Risk]:[Merchant Risk]])</f>
        <v>2</v>
      </c>
      <c r="S9729" t="str" cm="1">
        <f t="array" ref="S9729">_xlfn.IFS(FraudData[[#This Row],[Fraud Risk Score]]&gt;=8,"High Risk",FraudData[[#This Row],[Fraud Risk Score]]&gt;=6,"Medium Risk",TRUE,"Low Risk")</f>
        <v>Low Risk</v>
      </c>
    </row>
    <row r="9730" spans="1:19">
      <c r="A9730">
        <v>9729</v>
      </c>
      <c r="B9730">
        <v>37.08</v>
      </c>
      <c r="C9730">
        <v>13</v>
      </c>
      <c r="D9730" t="s">
        <v>49</v>
      </c>
      <c r="E9730">
        <v>1</v>
      </c>
      <c r="F9730">
        <v>0</v>
      </c>
      <c r="G9730">
        <v>32</v>
      </c>
      <c r="H9730">
        <v>1</v>
      </c>
      <c r="I9730">
        <v>27</v>
      </c>
      <c r="J9730">
        <v>0</v>
      </c>
      <c r="K9730">
        <f>_xlfn.XLOOKUP(FraudData[[#This Row],[amount]],AmountRules[Amount Min],AmountRules[Risk Points],,-1)</f>
        <v>0</v>
      </c>
      <c r="L9730">
        <f>_xlfn.XLOOKUP(FraudData[[#This Row],[transaction_hour]],TimeRules[Hour Min],TimeRules[Risk Points],,-1)</f>
        <v>0</v>
      </c>
      <c r="M9730">
        <f>_xlfn.XLOOKUP(FraudData[[#This Row],[foreign_transaction]],ForeignRules[Foreign Transaction],ForeignRules[Risk Points],0)</f>
        <v>3</v>
      </c>
      <c r="N9730">
        <f>_xlfn.XLOOKUP(FraudData[[#This Row],[location_mismatch]],Table10[Location Mismatch],Table10[Risk Points],0)</f>
        <v>0</v>
      </c>
      <c r="O9730">
        <f>_xlfn.XLOOKUP(FraudData[[#This Row],[device_trust_score]],DeviceRules[Device Min],DeviceRules[Risk Points],,-1)</f>
        <v>2</v>
      </c>
      <c r="P9730">
        <f>_xlfn.XLOOKUP(FraudData[[#This Row],[velocity_last_24h]],VelocityRules[Velocity Min],VelocityRules[Risk Points],,-1)</f>
        <v>0</v>
      </c>
      <c r="Q9730">
        <f>_xlfn.XLOOKUP(FraudData[[#This Row],[merchant_category]],MerchantRules[Merchant Category],MerchantRules[Risk Points],0)</f>
        <v>1</v>
      </c>
      <c r="R9730">
        <f>SUM(FraudData[[#This Row],[Amount Risk]:[Merchant Risk]])</f>
        <v>6</v>
      </c>
      <c r="S9730" t="str" cm="1">
        <f t="array" ref="S9730">_xlfn.IFS(FraudData[[#This Row],[Fraud Risk Score]]&gt;=8,"High Risk",FraudData[[#This Row],[Fraud Risk Score]]&gt;=6,"Medium Risk",TRUE,"Low Risk")</f>
        <v>Medium Risk</v>
      </c>
    </row>
    <row r="9731" spans="1:19">
      <c r="A9731">
        <v>9730</v>
      </c>
      <c r="B9731">
        <v>24.17</v>
      </c>
      <c r="C9731">
        <v>2</v>
      </c>
      <c r="D9731" t="s">
        <v>46</v>
      </c>
      <c r="E9731">
        <v>0</v>
      </c>
      <c r="F9731">
        <v>0</v>
      </c>
      <c r="G9731">
        <v>31</v>
      </c>
      <c r="H9731">
        <v>1</v>
      </c>
      <c r="I9731">
        <v>27</v>
      </c>
      <c r="J9731">
        <v>0</v>
      </c>
      <c r="K9731">
        <f>_xlfn.XLOOKUP(FraudData[[#This Row],[amount]],AmountRules[Amount Min],AmountRules[Risk Points],,-1)</f>
        <v>0</v>
      </c>
      <c r="L9731">
        <f>_xlfn.XLOOKUP(FraudData[[#This Row],[transaction_hour]],TimeRules[Hour Min],TimeRules[Risk Points],,-1)</f>
        <v>3</v>
      </c>
      <c r="M9731">
        <f>_xlfn.XLOOKUP(FraudData[[#This Row],[foreign_transaction]],ForeignRules[Foreign Transaction],ForeignRules[Risk Points],0)</f>
        <v>0</v>
      </c>
      <c r="N9731">
        <f>_xlfn.XLOOKUP(FraudData[[#This Row],[location_mismatch]],Table10[Location Mismatch],Table10[Risk Points],0)</f>
        <v>0</v>
      </c>
      <c r="O9731">
        <f>_xlfn.XLOOKUP(FraudData[[#This Row],[device_trust_score]],DeviceRules[Device Min],DeviceRules[Risk Points],,-1)</f>
        <v>2</v>
      </c>
      <c r="P9731">
        <f>_xlfn.XLOOKUP(FraudData[[#This Row],[velocity_last_24h]],VelocityRules[Velocity Min],VelocityRules[Risk Points],,-1)</f>
        <v>0</v>
      </c>
      <c r="Q9731">
        <f>_xlfn.XLOOKUP(FraudData[[#This Row],[merchant_category]],MerchantRules[Merchant Category],MerchantRules[Risk Points],0)</f>
        <v>0</v>
      </c>
      <c r="R9731">
        <f>SUM(FraudData[[#This Row],[Amount Risk]:[Merchant Risk]])</f>
        <v>5</v>
      </c>
      <c r="S9731" t="str" cm="1">
        <f t="array" ref="S9731">_xlfn.IFS(FraudData[[#This Row],[Fraud Risk Score]]&gt;=8,"High Risk",FraudData[[#This Row],[Fraud Risk Score]]&gt;=6,"Medium Risk",TRUE,"Low Risk")</f>
        <v>Low Risk</v>
      </c>
    </row>
    <row r="9732" spans="1:19">
      <c r="A9732">
        <v>9731</v>
      </c>
      <c r="B9732">
        <v>26.81</v>
      </c>
      <c r="C9732">
        <v>0</v>
      </c>
      <c r="D9732" t="s">
        <v>48</v>
      </c>
      <c r="E9732">
        <v>0</v>
      </c>
      <c r="F9732">
        <v>0</v>
      </c>
      <c r="G9732">
        <v>83</v>
      </c>
      <c r="H9732">
        <v>0</v>
      </c>
      <c r="I9732">
        <v>28</v>
      </c>
      <c r="J9732">
        <v>0</v>
      </c>
      <c r="K9732">
        <f>_xlfn.XLOOKUP(FraudData[[#This Row],[amount]],AmountRules[Amount Min],AmountRules[Risk Points],,-1)</f>
        <v>0</v>
      </c>
      <c r="L9732">
        <f>_xlfn.XLOOKUP(FraudData[[#This Row],[transaction_hour]],TimeRules[Hour Min],TimeRules[Risk Points],,-1)</f>
        <v>3</v>
      </c>
      <c r="M9732">
        <f>_xlfn.XLOOKUP(FraudData[[#This Row],[foreign_transaction]],ForeignRules[Foreign Transaction],ForeignRules[Risk Points],0)</f>
        <v>0</v>
      </c>
      <c r="N9732">
        <f>_xlfn.XLOOKUP(FraudData[[#This Row],[location_mismatch]],Table10[Location Mismatch],Table10[Risk Points],0)</f>
        <v>0</v>
      </c>
      <c r="O9732">
        <f>_xlfn.XLOOKUP(FraudData[[#This Row],[device_trust_score]],DeviceRules[Device Min],DeviceRules[Risk Points],,-1)</f>
        <v>0</v>
      </c>
      <c r="P9732">
        <f>_xlfn.XLOOKUP(FraudData[[#This Row],[velocity_last_24h]],VelocityRules[Velocity Min],VelocityRules[Risk Points],,-1)</f>
        <v>0</v>
      </c>
      <c r="Q9732">
        <f>_xlfn.XLOOKUP(FraudData[[#This Row],[merchant_category]],MerchantRules[Merchant Category],MerchantRules[Risk Points],0)</f>
        <v>0</v>
      </c>
      <c r="R9732">
        <f>SUM(FraudData[[#This Row],[Amount Risk]:[Merchant Risk]])</f>
        <v>3</v>
      </c>
      <c r="S9732" t="str" cm="1">
        <f t="array" ref="S9732">_xlfn.IFS(FraudData[[#This Row],[Fraud Risk Score]]&gt;=8,"High Risk",FraudData[[#This Row],[Fraud Risk Score]]&gt;=6,"Medium Risk",TRUE,"Low Risk")</f>
        <v>Low Risk</v>
      </c>
    </row>
    <row r="9733" spans="1:19">
      <c r="A9733">
        <v>9732</v>
      </c>
      <c r="B9733">
        <v>248.21</v>
      </c>
      <c r="C9733">
        <v>10</v>
      </c>
      <c r="D9733" t="s">
        <v>47</v>
      </c>
      <c r="E9733">
        <v>0</v>
      </c>
      <c r="F9733">
        <v>0</v>
      </c>
      <c r="G9733">
        <v>26</v>
      </c>
      <c r="H9733">
        <v>0</v>
      </c>
      <c r="I9733">
        <v>36</v>
      </c>
      <c r="J9733">
        <v>0</v>
      </c>
      <c r="K9733">
        <f>_xlfn.XLOOKUP(FraudData[[#This Row],[amount]],AmountRules[Amount Min],AmountRules[Risk Points],,-1)</f>
        <v>0</v>
      </c>
      <c r="L9733">
        <f>_xlfn.XLOOKUP(FraudData[[#This Row],[transaction_hour]],TimeRules[Hour Min],TimeRules[Risk Points],,-1)</f>
        <v>0</v>
      </c>
      <c r="M9733">
        <f>_xlfn.XLOOKUP(FraudData[[#This Row],[foreign_transaction]],ForeignRules[Foreign Transaction],ForeignRules[Risk Points],0)</f>
        <v>0</v>
      </c>
      <c r="N9733">
        <f>_xlfn.XLOOKUP(FraudData[[#This Row],[location_mismatch]],Table10[Location Mismatch],Table10[Risk Points],0)</f>
        <v>0</v>
      </c>
      <c r="O9733">
        <f>_xlfn.XLOOKUP(FraudData[[#This Row],[device_trust_score]],DeviceRules[Device Min],DeviceRules[Risk Points],,-1)</f>
        <v>3</v>
      </c>
      <c r="P9733">
        <f>_xlfn.XLOOKUP(FraudData[[#This Row],[velocity_last_24h]],VelocityRules[Velocity Min],VelocityRules[Risk Points],,-1)</f>
        <v>0</v>
      </c>
      <c r="Q9733">
        <f>_xlfn.XLOOKUP(FraudData[[#This Row],[merchant_category]],MerchantRules[Merchant Category],MerchantRules[Risk Points],0)</f>
        <v>0</v>
      </c>
      <c r="R9733">
        <f>SUM(FraudData[[#This Row],[Amount Risk]:[Merchant Risk]])</f>
        <v>3</v>
      </c>
      <c r="S9733" t="str" cm="1">
        <f t="array" ref="S9733">_xlfn.IFS(FraudData[[#This Row],[Fraud Risk Score]]&gt;=8,"High Risk",FraudData[[#This Row],[Fraud Risk Score]]&gt;=6,"Medium Risk",TRUE,"Low Risk")</f>
        <v>Low Risk</v>
      </c>
    </row>
    <row r="9734" spans="1:19">
      <c r="A9734">
        <v>9733</v>
      </c>
      <c r="B9734">
        <v>114.16</v>
      </c>
      <c r="C9734">
        <v>0</v>
      </c>
      <c r="D9734" t="s">
        <v>46</v>
      </c>
      <c r="E9734">
        <v>0</v>
      </c>
      <c r="F9734">
        <v>0</v>
      </c>
      <c r="G9734">
        <v>93</v>
      </c>
      <c r="H9734">
        <v>6</v>
      </c>
      <c r="I9734">
        <v>68</v>
      </c>
      <c r="J9734">
        <v>0</v>
      </c>
      <c r="K9734">
        <f>_xlfn.XLOOKUP(FraudData[[#This Row],[amount]],AmountRules[Amount Min],AmountRules[Risk Points],,-1)</f>
        <v>0</v>
      </c>
      <c r="L9734">
        <f>_xlfn.XLOOKUP(FraudData[[#This Row],[transaction_hour]],TimeRules[Hour Min],TimeRules[Risk Points],,-1)</f>
        <v>3</v>
      </c>
      <c r="M9734">
        <f>_xlfn.XLOOKUP(FraudData[[#This Row],[foreign_transaction]],ForeignRules[Foreign Transaction],ForeignRules[Risk Points],0)</f>
        <v>0</v>
      </c>
      <c r="N9734">
        <f>_xlfn.XLOOKUP(FraudData[[#This Row],[location_mismatch]],Table10[Location Mismatch],Table10[Risk Points],0)</f>
        <v>0</v>
      </c>
      <c r="O9734">
        <f>_xlfn.XLOOKUP(FraudData[[#This Row],[device_trust_score]],DeviceRules[Device Min],DeviceRules[Risk Points],,-1)</f>
        <v>0</v>
      </c>
      <c r="P9734">
        <f>_xlfn.XLOOKUP(FraudData[[#This Row],[velocity_last_24h]],VelocityRules[Velocity Min],VelocityRules[Risk Points],,-1)</f>
        <v>3</v>
      </c>
      <c r="Q9734">
        <f>_xlfn.XLOOKUP(FraudData[[#This Row],[merchant_category]],MerchantRules[Merchant Category],MerchantRules[Risk Points],0)</f>
        <v>0</v>
      </c>
      <c r="R9734">
        <f>SUM(FraudData[[#This Row],[Amount Risk]:[Merchant Risk]])</f>
        <v>6</v>
      </c>
      <c r="S9734" t="str" cm="1">
        <f t="array" ref="S9734">_xlfn.IFS(FraudData[[#This Row],[Fraud Risk Score]]&gt;=8,"High Risk",FraudData[[#This Row],[Fraud Risk Score]]&gt;=6,"Medium Risk",TRUE,"Low Risk")</f>
        <v>Medium Risk</v>
      </c>
    </row>
    <row r="9735" spans="1:19">
      <c r="A9735">
        <v>9734</v>
      </c>
      <c r="B9735">
        <v>274.95999999999998</v>
      </c>
      <c r="C9735">
        <v>11</v>
      </c>
      <c r="D9735" t="s">
        <v>46</v>
      </c>
      <c r="E9735">
        <v>0</v>
      </c>
      <c r="F9735">
        <v>0</v>
      </c>
      <c r="G9735">
        <v>68</v>
      </c>
      <c r="H9735">
        <v>4</v>
      </c>
      <c r="I9735">
        <v>52</v>
      </c>
      <c r="J9735">
        <v>0</v>
      </c>
      <c r="K9735">
        <f>_xlfn.XLOOKUP(FraudData[[#This Row],[amount]],AmountRules[Amount Min],AmountRules[Risk Points],,-1)</f>
        <v>0</v>
      </c>
      <c r="L9735">
        <f>_xlfn.XLOOKUP(FraudData[[#This Row],[transaction_hour]],TimeRules[Hour Min],TimeRules[Risk Points],,-1)</f>
        <v>0</v>
      </c>
      <c r="M9735">
        <f>_xlfn.XLOOKUP(FraudData[[#This Row],[foreign_transaction]],ForeignRules[Foreign Transaction],ForeignRules[Risk Points],0)</f>
        <v>0</v>
      </c>
      <c r="N9735">
        <f>_xlfn.XLOOKUP(FraudData[[#This Row],[location_mismatch]],Table10[Location Mismatch],Table10[Risk Points],0)</f>
        <v>0</v>
      </c>
      <c r="O9735">
        <f>_xlfn.XLOOKUP(FraudData[[#This Row],[device_trust_score]],DeviceRules[Device Min],DeviceRules[Risk Points],,-1)</f>
        <v>1</v>
      </c>
      <c r="P9735">
        <f>_xlfn.XLOOKUP(FraudData[[#This Row],[velocity_last_24h]],VelocityRules[Velocity Min],VelocityRules[Risk Points],,-1)</f>
        <v>0</v>
      </c>
      <c r="Q9735">
        <f>_xlfn.XLOOKUP(FraudData[[#This Row],[merchant_category]],MerchantRules[Merchant Category],MerchantRules[Risk Points],0)</f>
        <v>0</v>
      </c>
      <c r="R9735">
        <f>SUM(FraudData[[#This Row],[Amount Risk]:[Merchant Risk]])</f>
        <v>1</v>
      </c>
      <c r="S9735" t="str" cm="1">
        <f t="array" ref="S9735">_xlfn.IFS(FraudData[[#This Row],[Fraud Risk Score]]&gt;=8,"High Risk",FraudData[[#This Row],[Fraud Risk Score]]&gt;=6,"Medium Risk",TRUE,"Low Risk")</f>
        <v>Low Risk</v>
      </c>
    </row>
    <row r="9736" spans="1:19">
      <c r="A9736">
        <v>9735</v>
      </c>
      <c r="B9736">
        <v>246.86</v>
      </c>
      <c r="C9736">
        <v>8</v>
      </c>
      <c r="D9736" t="s">
        <v>48</v>
      </c>
      <c r="E9736">
        <v>0</v>
      </c>
      <c r="F9736">
        <v>0</v>
      </c>
      <c r="G9736">
        <v>90</v>
      </c>
      <c r="H9736">
        <v>2</v>
      </c>
      <c r="I9736">
        <v>32</v>
      </c>
      <c r="J9736">
        <v>0</v>
      </c>
      <c r="K9736">
        <f>_xlfn.XLOOKUP(FraudData[[#This Row],[amount]],AmountRules[Amount Min],AmountRules[Risk Points],,-1)</f>
        <v>0</v>
      </c>
      <c r="L9736">
        <f>_xlfn.XLOOKUP(FraudData[[#This Row],[transaction_hour]],TimeRules[Hour Min],TimeRules[Risk Points],,-1)</f>
        <v>0</v>
      </c>
      <c r="M9736">
        <f>_xlfn.XLOOKUP(FraudData[[#This Row],[foreign_transaction]],ForeignRules[Foreign Transaction],ForeignRules[Risk Points],0)</f>
        <v>0</v>
      </c>
      <c r="N9736">
        <f>_xlfn.XLOOKUP(FraudData[[#This Row],[location_mismatch]],Table10[Location Mismatch],Table10[Risk Points],0)</f>
        <v>0</v>
      </c>
      <c r="O9736">
        <f>_xlfn.XLOOKUP(FraudData[[#This Row],[device_trust_score]],DeviceRules[Device Min],DeviceRules[Risk Points],,-1)</f>
        <v>0</v>
      </c>
      <c r="P9736">
        <f>_xlfn.XLOOKUP(FraudData[[#This Row],[velocity_last_24h]],VelocityRules[Velocity Min],VelocityRules[Risk Points],,-1)</f>
        <v>0</v>
      </c>
      <c r="Q9736">
        <f>_xlfn.XLOOKUP(FraudData[[#This Row],[merchant_category]],MerchantRules[Merchant Category],MerchantRules[Risk Points],0)</f>
        <v>0</v>
      </c>
      <c r="R9736">
        <f>SUM(FraudData[[#This Row],[Amount Risk]:[Merchant Risk]])</f>
        <v>0</v>
      </c>
      <c r="S9736" t="str" cm="1">
        <f t="array" ref="S9736">_xlfn.IFS(FraudData[[#This Row],[Fraud Risk Score]]&gt;=8,"High Risk",FraudData[[#This Row],[Fraud Risk Score]]&gt;=6,"Medium Risk",TRUE,"Low Risk")</f>
        <v>Low Risk</v>
      </c>
    </row>
    <row r="9737" spans="1:19">
      <c r="A9737">
        <v>9736</v>
      </c>
      <c r="B9737">
        <v>167.02</v>
      </c>
      <c r="C9737">
        <v>4</v>
      </c>
      <c r="D9737" t="s">
        <v>48</v>
      </c>
      <c r="E9737">
        <v>0</v>
      </c>
      <c r="F9737">
        <v>0</v>
      </c>
      <c r="G9737">
        <v>42</v>
      </c>
      <c r="H9737">
        <v>3</v>
      </c>
      <c r="I9737">
        <v>44</v>
      </c>
      <c r="J9737">
        <v>0</v>
      </c>
      <c r="K9737">
        <f>_xlfn.XLOOKUP(FraudData[[#This Row],[amount]],AmountRules[Amount Min],AmountRules[Risk Points],,-1)</f>
        <v>0</v>
      </c>
      <c r="L9737">
        <f>_xlfn.XLOOKUP(FraudData[[#This Row],[transaction_hour]],TimeRules[Hour Min],TimeRules[Risk Points],,-1)</f>
        <v>0</v>
      </c>
      <c r="M9737">
        <f>_xlfn.XLOOKUP(FraudData[[#This Row],[foreign_transaction]],ForeignRules[Foreign Transaction],ForeignRules[Risk Points],0)</f>
        <v>0</v>
      </c>
      <c r="N9737">
        <f>_xlfn.XLOOKUP(FraudData[[#This Row],[location_mismatch]],Table10[Location Mismatch],Table10[Risk Points],0)</f>
        <v>0</v>
      </c>
      <c r="O9737">
        <f>_xlfn.XLOOKUP(FraudData[[#This Row],[device_trust_score]],DeviceRules[Device Min],DeviceRules[Risk Points],,-1)</f>
        <v>2</v>
      </c>
      <c r="P9737">
        <f>_xlfn.XLOOKUP(FraudData[[#This Row],[velocity_last_24h]],VelocityRules[Velocity Min],VelocityRules[Risk Points],,-1)</f>
        <v>0</v>
      </c>
      <c r="Q9737">
        <f>_xlfn.XLOOKUP(FraudData[[#This Row],[merchant_category]],MerchantRules[Merchant Category],MerchantRules[Risk Points],0)</f>
        <v>0</v>
      </c>
      <c r="R9737">
        <f>SUM(FraudData[[#This Row],[Amount Risk]:[Merchant Risk]])</f>
        <v>2</v>
      </c>
      <c r="S9737" t="str" cm="1">
        <f t="array" ref="S9737">_xlfn.IFS(FraudData[[#This Row],[Fraud Risk Score]]&gt;=8,"High Risk",FraudData[[#This Row],[Fraud Risk Score]]&gt;=6,"Medium Risk",TRUE,"Low Risk")</f>
        <v>Low Risk</v>
      </c>
    </row>
    <row r="9738" spans="1:19">
      <c r="A9738">
        <v>9737</v>
      </c>
      <c r="B9738">
        <v>208.72</v>
      </c>
      <c r="C9738">
        <v>14</v>
      </c>
      <c r="D9738" t="s">
        <v>50</v>
      </c>
      <c r="E9738">
        <v>0</v>
      </c>
      <c r="F9738">
        <v>0</v>
      </c>
      <c r="G9738">
        <v>40</v>
      </c>
      <c r="H9738">
        <v>2</v>
      </c>
      <c r="I9738">
        <v>22</v>
      </c>
      <c r="J9738">
        <v>0</v>
      </c>
      <c r="K9738">
        <f>_xlfn.XLOOKUP(FraudData[[#This Row],[amount]],AmountRules[Amount Min],AmountRules[Risk Points],,-1)</f>
        <v>0</v>
      </c>
      <c r="L9738">
        <f>_xlfn.XLOOKUP(FraudData[[#This Row],[transaction_hour]],TimeRules[Hour Min],TimeRules[Risk Points],,-1)</f>
        <v>0</v>
      </c>
      <c r="M9738">
        <f>_xlfn.XLOOKUP(FraudData[[#This Row],[foreign_transaction]],ForeignRules[Foreign Transaction],ForeignRules[Risk Points],0)</f>
        <v>0</v>
      </c>
      <c r="N9738">
        <f>_xlfn.XLOOKUP(FraudData[[#This Row],[location_mismatch]],Table10[Location Mismatch],Table10[Risk Points],0)</f>
        <v>0</v>
      </c>
      <c r="O9738">
        <f>_xlfn.XLOOKUP(FraudData[[#This Row],[device_trust_score]],DeviceRules[Device Min],DeviceRules[Risk Points],,-1)</f>
        <v>2</v>
      </c>
      <c r="P9738">
        <f>_xlfn.XLOOKUP(FraudData[[#This Row],[velocity_last_24h]],VelocityRules[Velocity Min],VelocityRules[Risk Points],,-1)</f>
        <v>0</v>
      </c>
      <c r="Q9738">
        <f>_xlfn.XLOOKUP(FraudData[[#This Row],[merchant_category]],MerchantRules[Merchant Category],MerchantRules[Risk Points],0)</f>
        <v>0</v>
      </c>
      <c r="R9738">
        <f>SUM(FraudData[[#This Row],[Amount Risk]:[Merchant Risk]])</f>
        <v>2</v>
      </c>
      <c r="S9738" t="str" cm="1">
        <f t="array" ref="S9738">_xlfn.IFS(FraudData[[#This Row],[Fraud Risk Score]]&gt;=8,"High Risk",FraudData[[#This Row],[Fraud Risk Score]]&gt;=6,"Medium Risk",TRUE,"Low Risk")</f>
        <v>Low Risk</v>
      </c>
    </row>
    <row r="9739" spans="1:19">
      <c r="A9739">
        <v>9738</v>
      </c>
      <c r="B9739">
        <v>3.33</v>
      </c>
      <c r="C9739">
        <v>17</v>
      </c>
      <c r="D9739" t="s">
        <v>48</v>
      </c>
      <c r="E9739">
        <v>0</v>
      </c>
      <c r="F9739">
        <v>0</v>
      </c>
      <c r="G9739">
        <v>36</v>
      </c>
      <c r="H9739">
        <v>6</v>
      </c>
      <c r="I9739">
        <v>65</v>
      </c>
      <c r="J9739">
        <v>0</v>
      </c>
      <c r="K9739">
        <f>_xlfn.XLOOKUP(FraudData[[#This Row],[amount]],AmountRules[Amount Min],AmountRules[Risk Points],,-1)</f>
        <v>0</v>
      </c>
      <c r="L9739">
        <f>_xlfn.XLOOKUP(FraudData[[#This Row],[transaction_hour]],TimeRules[Hour Min],TimeRules[Risk Points],,-1)</f>
        <v>0</v>
      </c>
      <c r="M9739">
        <f>_xlfn.XLOOKUP(FraudData[[#This Row],[foreign_transaction]],ForeignRules[Foreign Transaction],ForeignRules[Risk Points],0)</f>
        <v>0</v>
      </c>
      <c r="N9739">
        <f>_xlfn.XLOOKUP(FraudData[[#This Row],[location_mismatch]],Table10[Location Mismatch],Table10[Risk Points],0)</f>
        <v>0</v>
      </c>
      <c r="O9739">
        <f>_xlfn.XLOOKUP(FraudData[[#This Row],[device_trust_score]],DeviceRules[Device Min],DeviceRules[Risk Points],,-1)</f>
        <v>2</v>
      </c>
      <c r="P9739">
        <f>_xlfn.XLOOKUP(FraudData[[#This Row],[velocity_last_24h]],VelocityRules[Velocity Min],VelocityRules[Risk Points],,-1)</f>
        <v>3</v>
      </c>
      <c r="Q9739">
        <f>_xlfn.XLOOKUP(FraudData[[#This Row],[merchant_category]],MerchantRules[Merchant Category],MerchantRules[Risk Points],0)</f>
        <v>0</v>
      </c>
      <c r="R9739">
        <f>SUM(FraudData[[#This Row],[Amount Risk]:[Merchant Risk]])</f>
        <v>5</v>
      </c>
      <c r="S9739" t="str" cm="1">
        <f t="array" ref="S9739">_xlfn.IFS(FraudData[[#This Row],[Fraud Risk Score]]&gt;=8,"High Risk",FraudData[[#This Row],[Fraud Risk Score]]&gt;=6,"Medium Risk",TRUE,"Low Risk")</f>
        <v>Low Risk</v>
      </c>
    </row>
    <row r="9740" spans="1:19">
      <c r="A9740">
        <v>9739</v>
      </c>
      <c r="B9740">
        <v>67.260000000000005</v>
      </c>
      <c r="C9740">
        <v>8</v>
      </c>
      <c r="D9740" t="s">
        <v>48</v>
      </c>
      <c r="E9740">
        <v>0</v>
      </c>
      <c r="F9740">
        <v>0</v>
      </c>
      <c r="G9740">
        <v>84</v>
      </c>
      <c r="H9740">
        <v>4</v>
      </c>
      <c r="I9740">
        <v>62</v>
      </c>
      <c r="J9740">
        <v>0</v>
      </c>
      <c r="K9740">
        <f>_xlfn.XLOOKUP(FraudData[[#This Row],[amount]],AmountRules[Amount Min],AmountRules[Risk Points],,-1)</f>
        <v>0</v>
      </c>
      <c r="L9740">
        <f>_xlfn.XLOOKUP(FraudData[[#This Row],[transaction_hour]],TimeRules[Hour Min],TimeRules[Risk Points],,-1)</f>
        <v>0</v>
      </c>
      <c r="M9740">
        <f>_xlfn.XLOOKUP(FraudData[[#This Row],[foreign_transaction]],ForeignRules[Foreign Transaction],ForeignRules[Risk Points],0)</f>
        <v>0</v>
      </c>
      <c r="N9740">
        <f>_xlfn.XLOOKUP(FraudData[[#This Row],[location_mismatch]],Table10[Location Mismatch],Table10[Risk Points],0)</f>
        <v>0</v>
      </c>
      <c r="O9740">
        <f>_xlfn.XLOOKUP(FraudData[[#This Row],[device_trust_score]],DeviceRules[Device Min],DeviceRules[Risk Points],,-1)</f>
        <v>0</v>
      </c>
      <c r="P9740">
        <f>_xlfn.XLOOKUP(FraudData[[#This Row],[velocity_last_24h]],VelocityRules[Velocity Min],VelocityRules[Risk Points],,-1)</f>
        <v>0</v>
      </c>
      <c r="Q9740">
        <f>_xlfn.XLOOKUP(FraudData[[#This Row],[merchant_category]],MerchantRules[Merchant Category],MerchantRules[Risk Points],0)</f>
        <v>0</v>
      </c>
      <c r="R9740">
        <f>SUM(FraudData[[#This Row],[Amount Risk]:[Merchant Risk]])</f>
        <v>0</v>
      </c>
      <c r="S9740" t="str" cm="1">
        <f t="array" ref="S9740">_xlfn.IFS(FraudData[[#This Row],[Fraud Risk Score]]&gt;=8,"High Risk",FraudData[[#This Row],[Fraud Risk Score]]&gt;=6,"Medium Risk",TRUE,"Low Risk")</f>
        <v>Low Risk</v>
      </c>
    </row>
    <row r="9741" spans="1:19">
      <c r="A9741">
        <v>9740</v>
      </c>
      <c r="B9741">
        <v>182.81</v>
      </c>
      <c r="C9741">
        <v>12</v>
      </c>
      <c r="D9741" t="s">
        <v>48</v>
      </c>
      <c r="E9741">
        <v>0</v>
      </c>
      <c r="F9741">
        <v>0</v>
      </c>
      <c r="G9741">
        <v>78</v>
      </c>
      <c r="H9741">
        <v>1</v>
      </c>
      <c r="I9741">
        <v>30</v>
      </c>
      <c r="J9741">
        <v>0</v>
      </c>
      <c r="K9741">
        <f>_xlfn.XLOOKUP(FraudData[[#This Row],[amount]],AmountRules[Amount Min],AmountRules[Risk Points],,-1)</f>
        <v>0</v>
      </c>
      <c r="L9741">
        <f>_xlfn.XLOOKUP(FraudData[[#This Row],[transaction_hour]],TimeRules[Hour Min],TimeRules[Risk Points],,-1)</f>
        <v>0</v>
      </c>
      <c r="M9741">
        <f>_xlfn.XLOOKUP(FraudData[[#This Row],[foreign_transaction]],ForeignRules[Foreign Transaction],ForeignRules[Risk Points],0)</f>
        <v>0</v>
      </c>
      <c r="N9741">
        <f>_xlfn.XLOOKUP(FraudData[[#This Row],[location_mismatch]],Table10[Location Mismatch],Table10[Risk Points],0)</f>
        <v>0</v>
      </c>
      <c r="O9741">
        <f>_xlfn.XLOOKUP(FraudData[[#This Row],[device_trust_score]],DeviceRules[Device Min],DeviceRules[Risk Points],,-1)</f>
        <v>0</v>
      </c>
      <c r="P9741">
        <f>_xlfn.XLOOKUP(FraudData[[#This Row],[velocity_last_24h]],VelocityRules[Velocity Min],VelocityRules[Risk Points],,-1)</f>
        <v>0</v>
      </c>
      <c r="Q9741">
        <f>_xlfn.XLOOKUP(FraudData[[#This Row],[merchant_category]],MerchantRules[Merchant Category],MerchantRules[Risk Points],0)</f>
        <v>0</v>
      </c>
      <c r="R9741">
        <f>SUM(FraudData[[#This Row],[Amount Risk]:[Merchant Risk]])</f>
        <v>0</v>
      </c>
      <c r="S9741" t="str" cm="1">
        <f t="array" ref="S9741">_xlfn.IFS(FraudData[[#This Row],[Fraud Risk Score]]&gt;=8,"High Risk",FraudData[[#This Row],[Fraud Risk Score]]&gt;=6,"Medium Risk",TRUE,"Low Risk")</f>
        <v>Low Risk</v>
      </c>
    </row>
    <row r="9742" spans="1:19">
      <c r="A9742">
        <v>9741</v>
      </c>
      <c r="B9742">
        <v>1.69</v>
      </c>
      <c r="C9742">
        <v>12</v>
      </c>
      <c r="D9742" t="s">
        <v>47</v>
      </c>
      <c r="E9742">
        <v>0</v>
      </c>
      <c r="F9742">
        <v>1</v>
      </c>
      <c r="G9742">
        <v>64</v>
      </c>
      <c r="H9742">
        <v>3</v>
      </c>
      <c r="I9742">
        <v>62</v>
      </c>
      <c r="J9742">
        <v>0</v>
      </c>
      <c r="K9742">
        <f>_xlfn.XLOOKUP(FraudData[[#This Row],[amount]],AmountRules[Amount Min],AmountRules[Risk Points],,-1)</f>
        <v>0</v>
      </c>
      <c r="L9742">
        <f>_xlfn.XLOOKUP(FraudData[[#This Row],[transaction_hour]],TimeRules[Hour Min],TimeRules[Risk Points],,-1)</f>
        <v>0</v>
      </c>
      <c r="M9742">
        <f>_xlfn.XLOOKUP(FraudData[[#This Row],[foreign_transaction]],ForeignRules[Foreign Transaction],ForeignRules[Risk Points],0)</f>
        <v>0</v>
      </c>
      <c r="N9742">
        <f>_xlfn.XLOOKUP(FraudData[[#This Row],[location_mismatch]],Table10[Location Mismatch],Table10[Risk Points],0)</f>
        <v>3</v>
      </c>
      <c r="O9742">
        <f>_xlfn.XLOOKUP(FraudData[[#This Row],[device_trust_score]],DeviceRules[Device Min],DeviceRules[Risk Points],,-1)</f>
        <v>1</v>
      </c>
      <c r="P9742">
        <f>_xlfn.XLOOKUP(FraudData[[#This Row],[velocity_last_24h]],VelocityRules[Velocity Min],VelocityRules[Risk Points],,-1)</f>
        <v>0</v>
      </c>
      <c r="Q9742">
        <f>_xlfn.XLOOKUP(FraudData[[#This Row],[merchant_category]],MerchantRules[Merchant Category],MerchantRules[Risk Points],0)</f>
        <v>0</v>
      </c>
      <c r="R9742">
        <f>SUM(FraudData[[#This Row],[Amount Risk]:[Merchant Risk]])</f>
        <v>4</v>
      </c>
      <c r="S9742" t="str" cm="1">
        <f t="array" ref="S9742">_xlfn.IFS(FraudData[[#This Row],[Fraud Risk Score]]&gt;=8,"High Risk",FraudData[[#This Row],[Fraud Risk Score]]&gt;=6,"Medium Risk",TRUE,"Low Risk")</f>
        <v>Low Risk</v>
      </c>
    </row>
    <row r="9743" spans="1:19">
      <c r="A9743">
        <v>9742</v>
      </c>
      <c r="B9743">
        <v>6.04</v>
      </c>
      <c r="C9743">
        <v>23</v>
      </c>
      <c r="D9743" t="s">
        <v>46</v>
      </c>
      <c r="E9743">
        <v>0</v>
      </c>
      <c r="F9743">
        <v>0</v>
      </c>
      <c r="G9743">
        <v>67</v>
      </c>
      <c r="H9743">
        <v>1</v>
      </c>
      <c r="I9743">
        <v>40</v>
      </c>
      <c r="J9743">
        <v>0</v>
      </c>
      <c r="K9743">
        <f>_xlfn.XLOOKUP(FraudData[[#This Row],[amount]],AmountRules[Amount Min],AmountRules[Risk Points],,-1)</f>
        <v>0</v>
      </c>
      <c r="L9743">
        <f>_xlfn.XLOOKUP(FraudData[[#This Row],[transaction_hour]],TimeRules[Hour Min],TimeRules[Risk Points],,-1)</f>
        <v>1</v>
      </c>
      <c r="M9743">
        <f>_xlfn.XLOOKUP(FraudData[[#This Row],[foreign_transaction]],ForeignRules[Foreign Transaction],ForeignRules[Risk Points],0)</f>
        <v>0</v>
      </c>
      <c r="N9743">
        <f>_xlfn.XLOOKUP(FraudData[[#This Row],[location_mismatch]],Table10[Location Mismatch],Table10[Risk Points],0)</f>
        <v>0</v>
      </c>
      <c r="O9743">
        <f>_xlfn.XLOOKUP(FraudData[[#This Row],[device_trust_score]],DeviceRules[Device Min],DeviceRules[Risk Points],,-1)</f>
        <v>1</v>
      </c>
      <c r="P9743">
        <f>_xlfn.XLOOKUP(FraudData[[#This Row],[velocity_last_24h]],VelocityRules[Velocity Min],VelocityRules[Risk Points],,-1)</f>
        <v>0</v>
      </c>
      <c r="Q9743">
        <f>_xlfn.XLOOKUP(FraudData[[#This Row],[merchant_category]],MerchantRules[Merchant Category],MerchantRules[Risk Points],0)</f>
        <v>0</v>
      </c>
      <c r="R9743">
        <f>SUM(FraudData[[#This Row],[Amount Risk]:[Merchant Risk]])</f>
        <v>2</v>
      </c>
      <c r="S9743" t="str" cm="1">
        <f t="array" ref="S9743">_xlfn.IFS(FraudData[[#This Row],[Fraud Risk Score]]&gt;=8,"High Risk",FraudData[[#This Row],[Fraud Risk Score]]&gt;=6,"Medium Risk",TRUE,"Low Risk")</f>
        <v>Low Risk</v>
      </c>
    </row>
    <row r="9744" spans="1:19">
      <c r="A9744">
        <v>9743</v>
      </c>
      <c r="B9744">
        <v>343.76</v>
      </c>
      <c r="C9744">
        <v>12</v>
      </c>
      <c r="D9744" t="s">
        <v>46</v>
      </c>
      <c r="E9744">
        <v>0</v>
      </c>
      <c r="F9744">
        <v>0</v>
      </c>
      <c r="G9744">
        <v>46</v>
      </c>
      <c r="H9744">
        <v>4</v>
      </c>
      <c r="I9744">
        <v>33</v>
      </c>
      <c r="J9744">
        <v>0</v>
      </c>
      <c r="K9744">
        <f>_xlfn.XLOOKUP(FraudData[[#This Row],[amount]],AmountRules[Amount Min],AmountRules[Risk Points],,-1)</f>
        <v>0</v>
      </c>
      <c r="L9744">
        <f>_xlfn.XLOOKUP(FraudData[[#This Row],[transaction_hour]],TimeRules[Hour Min],TimeRules[Risk Points],,-1)</f>
        <v>0</v>
      </c>
      <c r="M9744">
        <f>_xlfn.XLOOKUP(FraudData[[#This Row],[foreign_transaction]],ForeignRules[Foreign Transaction],ForeignRules[Risk Points],0)</f>
        <v>0</v>
      </c>
      <c r="N9744">
        <f>_xlfn.XLOOKUP(FraudData[[#This Row],[location_mismatch]],Table10[Location Mismatch],Table10[Risk Points],0)</f>
        <v>0</v>
      </c>
      <c r="O9744">
        <f>_xlfn.XLOOKUP(FraudData[[#This Row],[device_trust_score]],DeviceRules[Device Min],DeviceRules[Risk Points],,-1)</f>
        <v>2</v>
      </c>
      <c r="P9744">
        <f>_xlfn.XLOOKUP(FraudData[[#This Row],[velocity_last_24h]],VelocityRules[Velocity Min],VelocityRules[Risk Points],,-1)</f>
        <v>0</v>
      </c>
      <c r="Q9744">
        <f>_xlfn.XLOOKUP(FraudData[[#This Row],[merchant_category]],MerchantRules[Merchant Category],MerchantRules[Risk Points],0)</f>
        <v>0</v>
      </c>
      <c r="R9744">
        <f>SUM(FraudData[[#This Row],[Amount Risk]:[Merchant Risk]])</f>
        <v>2</v>
      </c>
      <c r="S9744" t="str" cm="1">
        <f t="array" ref="S9744">_xlfn.IFS(FraudData[[#This Row],[Fraud Risk Score]]&gt;=8,"High Risk",FraudData[[#This Row],[Fraud Risk Score]]&gt;=6,"Medium Risk",TRUE,"Low Risk")</f>
        <v>Low Risk</v>
      </c>
    </row>
    <row r="9745" spans="1:19">
      <c r="A9745">
        <v>9744</v>
      </c>
      <c r="B9745">
        <v>207.38</v>
      </c>
      <c r="C9745">
        <v>9</v>
      </c>
      <c r="D9745" t="s">
        <v>48</v>
      </c>
      <c r="E9745">
        <v>0</v>
      </c>
      <c r="F9745">
        <v>0</v>
      </c>
      <c r="G9745">
        <v>28</v>
      </c>
      <c r="H9745">
        <v>1</v>
      </c>
      <c r="I9745">
        <v>53</v>
      </c>
      <c r="J9745">
        <v>0</v>
      </c>
      <c r="K9745">
        <f>_xlfn.XLOOKUP(FraudData[[#This Row],[amount]],AmountRules[Amount Min],AmountRules[Risk Points],,-1)</f>
        <v>0</v>
      </c>
      <c r="L9745">
        <f>_xlfn.XLOOKUP(FraudData[[#This Row],[transaction_hour]],TimeRules[Hour Min],TimeRules[Risk Points],,-1)</f>
        <v>0</v>
      </c>
      <c r="M9745">
        <f>_xlfn.XLOOKUP(FraudData[[#This Row],[foreign_transaction]],ForeignRules[Foreign Transaction],ForeignRules[Risk Points],0)</f>
        <v>0</v>
      </c>
      <c r="N9745">
        <f>_xlfn.XLOOKUP(FraudData[[#This Row],[location_mismatch]],Table10[Location Mismatch],Table10[Risk Points],0)</f>
        <v>0</v>
      </c>
      <c r="O9745">
        <f>_xlfn.XLOOKUP(FraudData[[#This Row],[device_trust_score]],DeviceRules[Device Min],DeviceRules[Risk Points],,-1)</f>
        <v>3</v>
      </c>
      <c r="P9745">
        <f>_xlfn.XLOOKUP(FraudData[[#This Row],[velocity_last_24h]],VelocityRules[Velocity Min],VelocityRules[Risk Points],,-1)</f>
        <v>0</v>
      </c>
      <c r="Q9745">
        <f>_xlfn.XLOOKUP(FraudData[[#This Row],[merchant_category]],MerchantRules[Merchant Category],MerchantRules[Risk Points],0)</f>
        <v>0</v>
      </c>
      <c r="R9745">
        <f>SUM(FraudData[[#This Row],[Amount Risk]:[Merchant Risk]])</f>
        <v>3</v>
      </c>
      <c r="S9745" t="str" cm="1">
        <f t="array" ref="S9745">_xlfn.IFS(FraudData[[#This Row],[Fraud Risk Score]]&gt;=8,"High Risk",FraudData[[#This Row],[Fraud Risk Score]]&gt;=6,"Medium Risk",TRUE,"Low Risk")</f>
        <v>Low Risk</v>
      </c>
    </row>
    <row r="9746" spans="1:19">
      <c r="A9746">
        <v>9745</v>
      </c>
      <c r="B9746">
        <v>55.51</v>
      </c>
      <c r="C9746">
        <v>9</v>
      </c>
      <c r="D9746" t="s">
        <v>50</v>
      </c>
      <c r="E9746">
        <v>0</v>
      </c>
      <c r="F9746">
        <v>0</v>
      </c>
      <c r="G9746">
        <v>45</v>
      </c>
      <c r="H9746">
        <v>4</v>
      </c>
      <c r="I9746">
        <v>27</v>
      </c>
      <c r="J9746">
        <v>0</v>
      </c>
      <c r="K9746">
        <f>_xlfn.XLOOKUP(FraudData[[#This Row],[amount]],AmountRules[Amount Min],AmountRules[Risk Points],,-1)</f>
        <v>0</v>
      </c>
      <c r="L9746">
        <f>_xlfn.XLOOKUP(FraudData[[#This Row],[transaction_hour]],TimeRules[Hour Min],TimeRules[Risk Points],,-1)</f>
        <v>0</v>
      </c>
      <c r="M9746">
        <f>_xlfn.XLOOKUP(FraudData[[#This Row],[foreign_transaction]],ForeignRules[Foreign Transaction],ForeignRules[Risk Points],0)</f>
        <v>0</v>
      </c>
      <c r="N9746">
        <f>_xlfn.XLOOKUP(FraudData[[#This Row],[location_mismatch]],Table10[Location Mismatch],Table10[Risk Points],0)</f>
        <v>0</v>
      </c>
      <c r="O9746">
        <f>_xlfn.XLOOKUP(FraudData[[#This Row],[device_trust_score]],DeviceRules[Device Min],DeviceRules[Risk Points],,-1)</f>
        <v>2</v>
      </c>
      <c r="P9746">
        <f>_xlfn.XLOOKUP(FraudData[[#This Row],[velocity_last_24h]],VelocityRules[Velocity Min],VelocityRules[Risk Points],,-1)</f>
        <v>0</v>
      </c>
      <c r="Q9746">
        <f>_xlfn.XLOOKUP(FraudData[[#This Row],[merchant_category]],MerchantRules[Merchant Category],MerchantRules[Risk Points],0)</f>
        <v>0</v>
      </c>
      <c r="R9746">
        <f>SUM(FraudData[[#This Row],[Amount Risk]:[Merchant Risk]])</f>
        <v>2</v>
      </c>
      <c r="S9746" t="str" cm="1">
        <f t="array" ref="S9746">_xlfn.IFS(FraudData[[#This Row],[Fraud Risk Score]]&gt;=8,"High Risk",FraudData[[#This Row],[Fraud Risk Score]]&gt;=6,"Medium Risk",TRUE,"Low Risk")</f>
        <v>Low Risk</v>
      </c>
    </row>
    <row r="9747" spans="1:19">
      <c r="A9747">
        <v>9746</v>
      </c>
      <c r="B9747">
        <v>209.63</v>
      </c>
      <c r="C9747">
        <v>21</v>
      </c>
      <c r="D9747" t="s">
        <v>48</v>
      </c>
      <c r="E9747">
        <v>0</v>
      </c>
      <c r="F9747">
        <v>0</v>
      </c>
      <c r="G9747">
        <v>47</v>
      </c>
      <c r="H9747">
        <v>1</v>
      </c>
      <c r="I9747">
        <v>49</v>
      </c>
      <c r="J9747">
        <v>0</v>
      </c>
      <c r="K9747">
        <f>_xlfn.XLOOKUP(FraudData[[#This Row],[amount]],AmountRules[Amount Min],AmountRules[Risk Points],,-1)</f>
        <v>0</v>
      </c>
      <c r="L9747">
        <f>_xlfn.XLOOKUP(FraudData[[#This Row],[transaction_hour]],TimeRules[Hour Min],TimeRules[Risk Points],,-1)</f>
        <v>0</v>
      </c>
      <c r="M9747">
        <f>_xlfn.XLOOKUP(FraudData[[#This Row],[foreign_transaction]],ForeignRules[Foreign Transaction],ForeignRules[Risk Points],0)</f>
        <v>0</v>
      </c>
      <c r="N9747">
        <f>_xlfn.XLOOKUP(FraudData[[#This Row],[location_mismatch]],Table10[Location Mismatch],Table10[Risk Points],0)</f>
        <v>0</v>
      </c>
      <c r="O9747">
        <f>_xlfn.XLOOKUP(FraudData[[#This Row],[device_trust_score]],DeviceRules[Device Min],DeviceRules[Risk Points],,-1)</f>
        <v>2</v>
      </c>
      <c r="P9747">
        <f>_xlfn.XLOOKUP(FraudData[[#This Row],[velocity_last_24h]],VelocityRules[Velocity Min],VelocityRules[Risk Points],,-1)</f>
        <v>0</v>
      </c>
      <c r="Q9747">
        <f>_xlfn.XLOOKUP(FraudData[[#This Row],[merchant_category]],MerchantRules[Merchant Category],MerchantRules[Risk Points],0)</f>
        <v>0</v>
      </c>
      <c r="R9747">
        <f>SUM(FraudData[[#This Row],[Amount Risk]:[Merchant Risk]])</f>
        <v>2</v>
      </c>
      <c r="S9747" t="str" cm="1">
        <f t="array" ref="S9747">_xlfn.IFS(FraudData[[#This Row],[Fraud Risk Score]]&gt;=8,"High Risk",FraudData[[#This Row],[Fraud Risk Score]]&gt;=6,"Medium Risk",TRUE,"Low Risk")</f>
        <v>Low Risk</v>
      </c>
    </row>
    <row r="9748" spans="1:19">
      <c r="A9748">
        <v>9747</v>
      </c>
      <c r="B9748">
        <v>283.02999999999997</v>
      </c>
      <c r="C9748">
        <v>6</v>
      </c>
      <c r="D9748" t="s">
        <v>50</v>
      </c>
      <c r="E9748">
        <v>0</v>
      </c>
      <c r="F9748">
        <v>0</v>
      </c>
      <c r="G9748">
        <v>66</v>
      </c>
      <c r="H9748">
        <v>0</v>
      </c>
      <c r="I9748">
        <v>62</v>
      </c>
      <c r="J9748">
        <v>0</v>
      </c>
      <c r="K9748">
        <f>_xlfn.XLOOKUP(FraudData[[#This Row],[amount]],AmountRules[Amount Min],AmountRules[Risk Points],,-1)</f>
        <v>0</v>
      </c>
      <c r="L9748">
        <f>_xlfn.XLOOKUP(FraudData[[#This Row],[transaction_hour]],TimeRules[Hour Min],TimeRules[Risk Points],,-1)</f>
        <v>0</v>
      </c>
      <c r="M9748">
        <f>_xlfn.XLOOKUP(FraudData[[#This Row],[foreign_transaction]],ForeignRules[Foreign Transaction],ForeignRules[Risk Points],0)</f>
        <v>0</v>
      </c>
      <c r="N9748">
        <f>_xlfn.XLOOKUP(FraudData[[#This Row],[location_mismatch]],Table10[Location Mismatch],Table10[Risk Points],0)</f>
        <v>0</v>
      </c>
      <c r="O9748">
        <f>_xlfn.XLOOKUP(FraudData[[#This Row],[device_trust_score]],DeviceRules[Device Min],DeviceRules[Risk Points],,-1)</f>
        <v>1</v>
      </c>
      <c r="P9748">
        <f>_xlfn.XLOOKUP(FraudData[[#This Row],[velocity_last_24h]],VelocityRules[Velocity Min],VelocityRules[Risk Points],,-1)</f>
        <v>0</v>
      </c>
      <c r="Q9748">
        <f>_xlfn.XLOOKUP(FraudData[[#This Row],[merchant_category]],MerchantRules[Merchant Category],MerchantRules[Risk Points],0)</f>
        <v>0</v>
      </c>
      <c r="R9748">
        <f>SUM(FraudData[[#This Row],[Amount Risk]:[Merchant Risk]])</f>
        <v>1</v>
      </c>
      <c r="S9748" t="str" cm="1">
        <f t="array" ref="S9748">_xlfn.IFS(FraudData[[#This Row],[Fraud Risk Score]]&gt;=8,"High Risk",FraudData[[#This Row],[Fraud Risk Score]]&gt;=6,"Medium Risk",TRUE,"Low Risk")</f>
        <v>Low Risk</v>
      </c>
    </row>
    <row r="9749" spans="1:19">
      <c r="A9749">
        <v>9748</v>
      </c>
      <c r="B9749">
        <v>65.959999999999994</v>
      </c>
      <c r="C9749">
        <v>21</v>
      </c>
      <c r="D9749" t="s">
        <v>46</v>
      </c>
      <c r="E9749">
        <v>0</v>
      </c>
      <c r="F9749">
        <v>0</v>
      </c>
      <c r="G9749">
        <v>65</v>
      </c>
      <c r="H9749">
        <v>2</v>
      </c>
      <c r="I9749">
        <v>20</v>
      </c>
      <c r="J9749">
        <v>0</v>
      </c>
      <c r="K9749">
        <f>_xlfn.XLOOKUP(FraudData[[#This Row],[amount]],AmountRules[Amount Min],AmountRules[Risk Points],,-1)</f>
        <v>0</v>
      </c>
      <c r="L9749">
        <f>_xlfn.XLOOKUP(FraudData[[#This Row],[transaction_hour]],TimeRules[Hour Min],TimeRules[Risk Points],,-1)</f>
        <v>0</v>
      </c>
      <c r="M9749">
        <f>_xlfn.XLOOKUP(FraudData[[#This Row],[foreign_transaction]],ForeignRules[Foreign Transaction],ForeignRules[Risk Points],0)</f>
        <v>0</v>
      </c>
      <c r="N9749">
        <f>_xlfn.XLOOKUP(FraudData[[#This Row],[location_mismatch]],Table10[Location Mismatch],Table10[Risk Points],0)</f>
        <v>0</v>
      </c>
      <c r="O9749">
        <f>_xlfn.XLOOKUP(FraudData[[#This Row],[device_trust_score]],DeviceRules[Device Min],DeviceRules[Risk Points],,-1)</f>
        <v>1</v>
      </c>
      <c r="P9749">
        <f>_xlfn.XLOOKUP(FraudData[[#This Row],[velocity_last_24h]],VelocityRules[Velocity Min],VelocityRules[Risk Points],,-1)</f>
        <v>0</v>
      </c>
      <c r="Q9749">
        <f>_xlfn.XLOOKUP(FraudData[[#This Row],[merchant_category]],MerchantRules[Merchant Category],MerchantRules[Risk Points],0)</f>
        <v>0</v>
      </c>
      <c r="R9749">
        <f>SUM(FraudData[[#This Row],[Amount Risk]:[Merchant Risk]])</f>
        <v>1</v>
      </c>
      <c r="S9749" t="str" cm="1">
        <f t="array" ref="S9749">_xlfn.IFS(FraudData[[#This Row],[Fraud Risk Score]]&gt;=8,"High Risk",FraudData[[#This Row],[Fraud Risk Score]]&gt;=6,"Medium Risk",TRUE,"Low Risk")</f>
        <v>Low Risk</v>
      </c>
    </row>
    <row r="9750" spans="1:19">
      <c r="A9750">
        <v>9749</v>
      </c>
      <c r="B9750">
        <v>6.61</v>
      </c>
      <c r="C9750">
        <v>4</v>
      </c>
      <c r="D9750" t="s">
        <v>50</v>
      </c>
      <c r="E9750">
        <v>0</v>
      </c>
      <c r="F9750">
        <v>0</v>
      </c>
      <c r="G9750">
        <v>40</v>
      </c>
      <c r="H9750">
        <v>1</v>
      </c>
      <c r="I9750">
        <v>59</v>
      </c>
      <c r="J9750">
        <v>0</v>
      </c>
      <c r="K9750">
        <f>_xlfn.XLOOKUP(FraudData[[#This Row],[amount]],AmountRules[Amount Min],AmountRules[Risk Points],,-1)</f>
        <v>0</v>
      </c>
      <c r="L9750">
        <f>_xlfn.XLOOKUP(FraudData[[#This Row],[transaction_hour]],TimeRules[Hour Min],TimeRules[Risk Points],,-1)</f>
        <v>0</v>
      </c>
      <c r="M9750">
        <f>_xlfn.XLOOKUP(FraudData[[#This Row],[foreign_transaction]],ForeignRules[Foreign Transaction],ForeignRules[Risk Points],0)</f>
        <v>0</v>
      </c>
      <c r="N9750">
        <f>_xlfn.XLOOKUP(FraudData[[#This Row],[location_mismatch]],Table10[Location Mismatch],Table10[Risk Points],0)</f>
        <v>0</v>
      </c>
      <c r="O9750">
        <f>_xlfn.XLOOKUP(FraudData[[#This Row],[device_trust_score]],DeviceRules[Device Min],DeviceRules[Risk Points],,-1)</f>
        <v>2</v>
      </c>
      <c r="P9750">
        <f>_xlfn.XLOOKUP(FraudData[[#This Row],[velocity_last_24h]],VelocityRules[Velocity Min],VelocityRules[Risk Points],,-1)</f>
        <v>0</v>
      </c>
      <c r="Q9750">
        <f>_xlfn.XLOOKUP(FraudData[[#This Row],[merchant_category]],MerchantRules[Merchant Category],MerchantRules[Risk Points],0)</f>
        <v>0</v>
      </c>
      <c r="R9750">
        <f>SUM(FraudData[[#This Row],[Amount Risk]:[Merchant Risk]])</f>
        <v>2</v>
      </c>
      <c r="S9750" t="str" cm="1">
        <f t="array" ref="S9750">_xlfn.IFS(FraudData[[#This Row],[Fraud Risk Score]]&gt;=8,"High Risk",FraudData[[#This Row],[Fraud Risk Score]]&gt;=6,"Medium Risk",TRUE,"Low Risk")</f>
        <v>Low Risk</v>
      </c>
    </row>
    <row r="9751" spans="1:19">
      <c r="A9751">
        <v>9750</v>
      </c>
      <c r="B9751">
        <v>485.96</v>
      </c>
      <c r="C9751">
        <v>19</v>
      </c>
      <c r="D9751" t="s">
        <v>50</v>
      </c>
      <c r="E9751">
        <v>0</v>
      </c>
      <c r="F9751">
        <v>0</v>
      </c>
      <c r="G9751">
        <v>60</v>
      </c>
      <c r="H9751">
        <v>2</v>
      </c>
      <c r="I9751">
        <v>54</v>
      </c>
      <c r="J9751">
        <v>0</v>
      </c>
      <c r="K9751">
        <f>_xlfn.XLOOKUP(FraudData[[#This Row],[amount]],AmountRules[Amount Min],AmountRules[Risk Points],,-1)</f>
        <v>0</v>
      </c>
      <c r="L9751">
        <f>_xlfn.XLOOKUP(FraudData[[#This Row],[transaction_hour]],TimeRules[Hour Min],TimeRules[Risk Points],,-1)</f>
        <v>0</v>
      </c>
      <c r="M9751">
        <f>_xlfn.XLOOKUP(FraudData[[#This Row],[foreign_transaction]],ForeignRules[Foreign Transaction],ForeignRules[Risk Points],0)</f>
        <v>0</v>
      </c>
      <c r="N9751">
        <f>_xlfn.XLOOKUP(FraudData[[#This Row],[location_mismatch]],Table10[Location Mismatch],Table10[Risk Points],0)</f>
        <v>0</v>
      </c>
      <c r="O9751">
        <f>_xlfn.XLOOKUP(FraudData[[#This Row],[device_trust_score]],DeviceRules[Device Min],DeviceRules[Risk Points],,-1)</f>
        <v>1</v>
      </c>
      <c r="P9751">
        <f>_xlfn.XLOOKUP(FraudData[[#This Row],[velocity_last_24h]],VelocityRules[Velocity Min],VelocityRules[Risk Points],,-1)</f>
        <v>0</v>
      </c>
      <c r="Q9751">
        <f>_xlfn.XLOOKUP(FraudData[[#This Row],[merchant_category]],MerchantRules[Merchant Category],MerchantRules[Risk Points],0)</f>
        <v>0</v>
      </c>
      <c r="R9751">
        <f>SUM(FraudData[[#This Row],[Amount Risk]:[Merchant Risk]])</f>
        <v>1</v>
      </c>
      <c r="S9751" t="str" cm="1">
        <f t="array" ref="S9751">_xlfn.IFS(FraudData[[#This Row],[Fraud Risk Score]]&gt;=8,"High Risk",FraudData[[#This Row],[Fraud Risk Score]]&gt;=6,"Medium Risk",TRUE,"Low Risk")</f>
        <v>Low Risk</v>
      </c>
    </row>
    <row r="9752" spans="1:19">
      <c r="A9752">
        <v>9751</v>
      </c>
      <c r="B9752">
        <v>76.209999999999994</v>
      </c>
      <c r="C9752">
        <v>6</v>
      </c>
      <c r="D9752" t="s">
        <v>49</v>
      </c>
      <c r="E9752">
        <v>0</v>
      </c>
      <c r="F9752">
        <v>0</v>
      </c>
      <c r="G9752">
        <v>41</v>
      </c>
      <c r="H9752">
        <v>1</v>
      </c>
      <c r="I9752">
        <v>25</v>
      </c>
      <c r="J9752">
        <v>0</v>
      </c>
      <c r="K9752">
        <f>_xlfn.XLOOKUP(FraudData[[#This Row],[amount]],AmountRules[Amount Min],AmountRules[Risk Points],,-1)</f>
        <v>0</v>
      </c>
      <c r="L9752">
        <f>_xlfn.XLOOKUP(FraudData[[#This Row],[transaction_hour]],TimeRules[Hour Min],TimeRules[Risk Points],,-1)</f>
        <v>0</v>
      </c>
      <c r="M9752">
        <f>_xlfn.XLOOKUP(FraudData[[#This Row],[foreign_transaction]],ForeignRules[Foreign Transaction],ForeignRules[Risk Points],0)</f>
        <v>0</v>
      </c>
      <c r="N9752">
        <f>_xlfn.XLOOKUP(FraudData[[#This Row],[location_mismatch]],Table10[Location Mismatch],Table10[Risk Points],0)</f>
        <v>0</v>
      </c>
      <c r="O9752">
        <f>_xlfn.XLOOKUP(FraudData[[#This Row],[device_trust_score]],DeviceRules[Device Min],DeviceRules[Risk Points],,-1)</f>
        <v>2</v>
      </c>
      <c r="P9752">
        <f>_xlfn.XLOOKUP(FraudData[[#This Row],[velocity_last_24h]],VelocityRules[Velocity Min],VelocityRules[Risk Points],,-1)</f>
        <v>0</v>
      </c>
      <c r="Q9752">
        <f>_xlfn.XLOOKUP(FraudData[[#This Row],[merchant_category]],MerchantRules[Merchant Category],MerchantRules[Risk Points],0)</f>
        <v>1</v>
      </c>
      <c r="R9752">
        <f>SUM(FraudData[[#This Row],[Amount Risk]:[Merchant Risk]])</f>
        <v>3</v>
      </c>
      <c r="S9752" t="str" cm="1">
        <f t="array" ref="S9752">_xlfn.IFS(FraudData[[#This Row],[Fraud Risk Score]]&gt;=8,"High Risk",FraudData[[#This Row],[Fraud Risk Score]]&gt;=6,"Medium Risk",TRUE,"Low Risk")</f>
        <v>Low Risk</v>
      </c>
    </row>
    <row r="9753" spans="1:19">
      <c r="A9753">
        <v>9752</v>
      </c>
      <c r="B9753">
        <v>20.27</v>
      </c>
      <c r="C9753">
        <v>19</v>
      </c>
      <c r="D9753" t="s">
        <v>50</v>
      </c>
      <c r="E9753">
        <v>0</v>
      </c>
      <c r="F9753">
        <v>0</v>
      </c>
      <c r="G9753">
        <v>78</v>
      </c>
      <c r="H9753">
        <v>3</v>
      </c>
      <c r="I9753">
        <v>18</v>
      </c>
      <c r="J9753">
        <v>0</v>
      </c>
      <c r="K9753">
        <f>_xlfn.XLOOKUP(FraudData[[#This Row],[amount]],AmountRules[Amount Min],AmountRules[Risk Points],,-1)</f>
        <v>0</v>
      </c>
      <c r="L9753">
        <f>_xlfn.XLOOKUP(FraudData[[#This Row],[transaction_hour]],TimeRules[Hour Min],TimeRules[Risk Points],,-1)</f>
        <v>0</v>
      </c>
      <c r="M9753">
        <f>_xlfn.XLOOKUP(FraudData[[#This Row],[foreign_transaction]],ForeignRules[Foreign Transaction],ForeignRules[Risk Points],0)</f>
        <v>0</v>
      </c>
      <c r="N9753">
        <f>_xlfn.XLOOKUP(FraudData[[#This Row],[location_mismatch]],Table10[Location Mismatch],Table10[Risk Points],0)</f>
        <v>0</v>
      </c>
      <c r="O9753">
        <f>_xlfn.XLOOKUP(FraudData[[#This Row],[device_trust_score]],DeviceRules[Device Min],DeviceRules[Risk Points],,-1)</f>
        <v>0</v>
      </c>
      <c r="P9753">
        <f>_xlfn.XLOOKUP(FraudData[[#This Row],[velocity_last_24h]],VelocityRules[Velocity Min],VelocityRules[Risk Points],,-1)</f>
        <v>0</v>
      </c>
      <c r="Q9753">
        <f>_xlfn.XLOOKUP(FraudData[[#This Row],[merchant_category]],MerchantRules[Merchant Category],MerchantRules[Risk Points],0)</f>
        <v>0</v>
      </c>
      <c r="R9753">
        <f>SUM(FraudData[[#This Row],[Amount Risk]:[Merchant Risk]])</f>
        <v>0</v>
      </c>
      <c r="S9753" t="str" cm="1">
        <f t="array" ref="S9753">_xlfn.IFS(FraudData[[#This Row],[Fraud Risk Score]]&gt;=8,"High Risk",FraudData[[#This Row],[Fraud Risk Score]]&gt;=6,"Medium Risk",TRUE,"Low Risk")</f>
        <v>Low Risk</v>
      </c>
    </row>
    <row r="9754" spans="1:19">
      <c r="A9754">
        <v>9753</v>
      </c>
      <c r="B9754">
        <v>121.86</v>
      </c>
      <c r="C9754">
        <v>9</v>
      </c>
      <c r="D9754" t="s">
        <v>50</v>
      </c>
      <c r="E9754">
        <v>0</v>
      </c>
      <c r="F9754">
        <v>0</v>
      </c>
      <c r="G9754">
        <v>31</v>
      </c>
      <c r="H9754">
        <v>1</v>
      </c>
      <c r="I9754">
        <v>36</v>
      </c>
      <c r="J9754">
        <v>0</v>
      </c>
      <c r="K9754">
        <f>_xlfn.XLOOKUP(FraudData[[#This Row],[amount]],AmountRules[Amount Min],AmountRules[Risk Points],,-1)</f>
        <v>0</v>
      </c>
      <c r="L9754">
        <f>_xlfn.XLOOKUP(FraudData[[#This Row],[transaction_hour]],TimeRules[Hour Min],TimeRules[Risk Points],,-1)</f>
        <v>0</v>
      </c>
      <c r="M9754">
        <f>_xlfn.XLOOKUP(FraudData[[#This Row],[foreign_transaction]],ForeignRules[Foreign Transaction],ForeignRules[Risk Points],0)</f>
        <v>0</v>
      </c>
      <c r="N9754">
        <f>_xlfn.XLOOKUP(FraudData[[#This Row],[location_mismatch]],Table10[Location Mismatch],Table10[Risk Points],0)</f>
        <v>0</v>
      </c>
      <c r="O9754">
        <f>_xlfn.XLOOKUP(FraudData[[#This Row],[device_trust_score]],DeviceRules[Device Min],DeviceRules[Risk Points],,-1)</f>
        <v>2</v>
      </c>
      <c r="P9754">
        <f>_xlfn.XLOOKUP(FraudData[[#This Row],[velocity_last_24h]],VelocityRules[Velocity Min],VelocityRules[Risk Points],,-1)</f>
        <v>0</v>
      </c>
      <c r="Q9754">
        <f>_xlfn.XLOOKUP(FraudData[[#This Row],[merchant_category]],MerchantRules[Merchant Category],MerchantRules[Risk Points],0)</f>
        <v>0</v>
      </c>
      <c r="R9754">
        <f>SUM(FraudData[[#This Row],[Amount Risk]:[Merchant Risk]])</f>
        <v>2</v>
      </c>
      <c r="S9754" t="str" cm="1">
        <f t="array" ref="S9754">_xlfn.IFS(FraudData[[#This Row],[Fraud Risk Score]]&gt;=8,"High Risk",FraudData[[#This Row],[Fraud Risk Score]]&gt;=6,"Medium Risk",TRUE,"Low Risk")</f>
        <v>Low Risk</v>
      </c>
    </row>
    <row r="9755" spans="1:19">
      <c r="A9755">
        <v>9754</v>
      </c>
      <c r="B9755">
        <v>263.35000000000002</v>
      </c>
      <c r="C9755">
        <v>9</v>
      </c>
      <c r="D9755" t="s">
        <v>47</v>
      </c>
      <c r="E9755">
        <v>0</v>
      </c>
      <c r="F9755">
        <v>0</v>
      </c>
      <c r="G9755">
        <v>65</v>
      </c>
      <c r="H9755">
        <v>1</v>
      </c>
      <c r="I9755">
        <v>25</v>
      </c>
      <c r="J9755">
        <v>0</v>
      </c>
      <c r="K9755">
        <f>_xlfn.XLOOKUP(FraudData[[#This Row],[amount]],AmountRules[Amount Min],AmountRules[Risk Points],,-1)</f>
        <v>0</v>
      </c>
      <c r="L9755">
        <f>_xlfn.XLOOKUP(FraudData[[#This Row],[transaction_hour]],TimeRules[Hour Min],TimeRules[Risk Points],,-1)</f>
        <v>0</v>
      </c>
      <c r="M9755">
        <f>_xlfn.XLOOKUP(FraudData[[#This Row],[foreign_transaction]],ForeignRules[Foreign Transaction],ForeignRules[Risk Points],0)</f>
        <v>0</v>
      </c>
      <c r="N9755">
        <f>_xlfn.XLOOKUP(FraudData[[#This Row],[location_mismatch]],Table10[Location Mismatch],Table10[Risk Points],0)</f>
        <v>0</v>
      </c>
      <c r="O9755">
        <f>_xlfn.XLOOKUP(FraudData[[#This Row],[device_trust_score]],DeviceRules[Device Min],DeviceRules[Risk Points],,-1)</f>
        <v>1</v>
      </c>
      <c r="P9755">
        <f>_xlfn.XLOOKUP(FraudData[[#This Row],[velocity_last_24h]],VelocityRules[Velocity Min],VelocityRules[Risk Points],,-1)</f>
        <v>0</v>
      </c>
      <c r="Q9755">
        <f>_xlfn.XLOOKUP(FraudData[[#This Row],[merchant_category]],MerchantRules[Merchant Category],MerchantRules[Risk Points],0)</f>
        <v>0</v>
      </c>
      <c r="R9755">
        <f>SUM(FraudData[[#This Row],[Amount Risk]:[Merchant Risk]])</f>
        <v>1</v>
      </c>
      <c r="S9755" t="str" cm="1">
        <f t="array" ref="S9755">_xlfn.IFS(FraudData[[#This Row],[Fraud Risk Score]]&gt;=8,"High Risk",FraudData[[#This Row],[Fraud Risk Score]]&gt;=6,"Medium Risk",TRUE,"Low Risk")</f>
        <v>Low Risk</v>
      </c>
    </row>
    <row r="9756" spans="1:19">
      <c r="A9756">
        <v>9755</v>
      </c>
      <c r="B9756">
        <v>45.1</v>
      </c>
      <c r="C9756">
        <v>20</v>
      </c>
      <c r="D9756" t="s">
        <v>46</v>
      </c>
      <c r="E9756">
        <v>0</v>
      </c>
      <c r="F9756">
        <v>0</v>
      </c>
      <c r="G9756">
        <v>86</v>
      </c>
      <c r="H9756">
        <v>3</v>
      </c>
      <c r="I9756">
        <v>40</v>
      </c>
      <c r="J9756">
        <v>0</v>
      </c>
      <c r="K9756">
        <f>_xlfn.XLOOKUP(FraudData[[#This Row],[amount]],AmountRules[Amount Min],AmountRules[Risk Points],,-1)</f>
        <v>0</v>
      </c>
      <c r="L9756">
        <f>_xlfn.XLOOKUP(FraudData[[#This Row],[transaction_hour]],TimeRules[Hour Min],TimeRules[Risk Points],,-1)</f>
        <v>0</v>
      </c>
      <c r="M9756">
        <f>_xlfn.XLOOKUP(FraudData[[#This Row],[foreign_transaction]],ForeignRules[Foreign Transaction],ForeignRules[Risk Points],0)</f>
        <v>0</v>
      </c>
      <c r="N9756">
        <f>_xlfn.XLOOKUP(FraudData[[#This Row],[location_mismatch]],Table10[Location Mismatch],Table10[Risk Points],0)</f>
        <v>0</v>
      </c>
      <c r="O9756">
        <f>_xlfn.XLOOKUP(FraudData[[#This Row],[device_trust_score]],DeviceRules[Device Min],DeviceRules[Risk Points],,-1)</f>
        <v>0</v>
      </c>
      <c r="P9756">
        <f>_xlfn.XLOOKUP(FraudData[[#This Row],[velocity_last_24h]],VelocityRules[Velocity Min],VelocityRules[Risk Points],,-1)</f>
        <v>0</v>
      </c>
      <c r="Q9756">
        <f>_xlfn.XLOOKUP(FraudData[[#This Row],[merchant_category]],MerchantRules[Merchant Category],MerchantRules[Risk Points],0)</f>
        <v>0</v>
      </c>
      <c r="R9756">
        <f>SUM(FraudData[[#This Row],[Amount Risk]:[Merchant Risk]])</f>
        <v>0</v>
      </c>
      <c r="S9756" t="str" cm="1">
        <f t="array" ref="S9756">_xlfn.IFS(FraudData[[#This Row],[Fraud Risk Score]]&gt;=8,"High Risk",FraudData[[#This Row],[Fraud Risk Score]]&gt;=6,"Medium Risk",TRUE,"Low Risk")</f>
        <v>Low Risk</v>
      </c>
    </row>
    <row r="9757" spans="1:19">
      <c r="A9757">
        <v>9756</v>
      </c>
      <c r="B9757">
        <v>56.52</v>
      </c>
      <c r="C9757">
        <v>23</v>
      </c>
      <c r="D9757" t="s">
        <v>48</v>
      </c>
      <c r="E9757">
        <v>0</v>
      </c>
      <c r="F9757">
        <v>0</v>
      </c>
      <c r="G9757">
        <v>81</v>
      </c>
      <c r="H9757">
        <v>4</v>
      </c>
      <c r="I9757">
        <v>18</v>
      </c>
      <c r="J9757">
        <v>0</v>
      </c>
      <c r="K9757">
        <f>_xlfn.XLOOKUP(FraudData[[#This Row],[amount]],AmountRules[Amount Min],AmountRules[Risk Points],,-1)</f>
        <v>0</v>
      </c>
      <c r="L9757">
        <f>_xlfn.XLOOKUP(FraudData[[#This Row],[transaction_hour]],TimeRules[Hour Min],TimeRules[Risk Points],,-1)</f>
        <v>1</v>
      </c>
      <c r="M9757">
        <f>_xlfn.XLOOKUP(FraudData[[#This Row],[foreign_transaction]],ForeignRules[Foreign Transaction],ForeignRules[Risk Points],0)</f>
        <v>0</v>
      </c>
      <c r="N9757">
        <f>_xlfn.XLOOKUP(FraudData[[#This Row],[location_mismatch]],Table10[Location Mismatch],Table10[Risk Points],0)</f>
        <v>0</v>
      </c>
      <c r="O9757">
        <f>_xlfn.XLOOKUP(FraudData[[#This Row],[device_trust_score]],DeviceRules[Device Min],DeviceRules[Risk Points],,-1)</f>
        <v>0</v>
      </c>
      <c r="P9757">
        <f>_xlfn.XLOOKUP(FraudData[[#This Row],[velocity_last_24h]],VelocityRules[Velocity Min],VelocityRules[Risk Points],,-1)</f>
        <v>0</v>
      </c>
      <c r="Q9757">
        <f>_xlfn.XLOOKUP(FraudData[[#This Row],[merchant_category]],MerchantRules[Merchant Category],MerchantRules[Risk Points],0)</f>
        <v>0</v>
      </c>
      <c r="R9757">
        <f>SUM(FraudData[[#This Row],[Amount Risk]:[Merchant Risk]])</f>
        <v>1</v>
      </c>
      <c r="S9757" t="str" cm="1">
        <f t="array" ref="S9757">_xlfn.IFS(FraudData[[#This Row],[Fraud Risk Score]]&gt;=8,"High Risk",FraudData[[#This Row],[Fraud Risk Score]]&gt;=6,"Medium Risk",TRUE,"Low Risk")</f>
        <v>Low Risk</v>
      </c>
    </row>
    <row r="9758" spans="1:19">
      <c r="A9758">
        <v>9757</v>
      </c>
      <c r="B9758">
        <v>50.04</v>
      </c>
      <c r="C9758">
        <v>12</v>
      </c>
      <c r="D9758" t="s">
        <v>49</v>
      </c>
      <c r="E9758">
        <v>0</v>
      </c>
      <c r="F9758">
        <v>0</v>
      </c>
      <c r="G9758">
        <v>57</v>
      </c>
      <c r="H9758">
        <v>3</v>
      </c>
      <c r="I9758">
        <v>47</v>
      </c>
      <c r="J9758">
        <v>0</v>
      </c>
      <c r="K9758">
        <f>_xlfn.XLOOKUP(FraudData[[#This Row],[amount]],AmountRules[Amount Min],AmountRules[Risk Points],,-1)</f>
        <v>0</v>
      </c>
      <c r="L9758">
        <f>_xlfn.XLOOKUP(FraudData[[#This Row],[transaction_hour]],TimeRules[Hour Min],TimeRules[Risk Points],,-1)</f>
        <v>0</v>
      </c>
      <c r="M9758">
        <f>_xlfn.XLOOKUP(FraudData[[#This Row],[foreign_transaction]],ForeignRules[Foreign Transaction],ForeignRules[Risk Points],0)</f>
        <v>0</v>
      </c>
      <c r="N9758">
        <f>_xlfn.XLOOKUP(FraudData[[#This Row],[location_mismatch]],Table10[Location Mismatch],Table10[Risk Points],0)</f>
        <v>0</v>
      </c>
      <c r="O9758">
        <f>_xlfn.XLOOKUP(FraudData[[#This Row],[device_trust_score]],DeviceRules[Device Min],DeviceRules[Risk Points],,-1)</f>
        <v>1</v>
      </c>
      <c r="P9758">
        <f>_xlfn.XLOOKUP(FraudData[[#This Row],[velocity_last_24h]],VelocityRules[Velocity Min],VelocityRules[Risk Points],,-1)</f>
        <v>0</v>
      </c>
      <c r="Q9758">
        <f>_xlfn.XLOOKUP(FraudData[[#This Row],[merchant_category]],MerchantRules[Merchant Category],MerchantRules[Risk Points],0)</f>
        <v>1</v>
      </c>
      <c r="R9758">
        <f>SUM(FraudData[[#This Row],[Amount Risk]:[Merchant Risk]])</f>
        <v>2</v>
      </c>
      <c r="S9758" t="str" cm="1">
        <f t="array" ref="S9758">_xlfn.IFS(FraudData[[#This Row],[Fraud Risk Score]]&gt;=8,"High Risk",FraudData[[#This Row],[Fraud Risk Score]]&gt;=6,"Medium Risk",TRUE,"Low Risk")</f>
        <v>Low Risk</v>
      </c>
    </row>
    <row r="9759" spans="1:19">
      <c r="A9759">
        <v>9758</v>
      </c>
      <c r="B9759">
        <v>861.89</v>
      </c>
      <c r="C9759">
        <v>14</v>
      </c>
      <c r="D9759" t="s">
        <v>50</v>
      </c>
      <c r="E9759">
        <v>0</v>
      </c>
      <c r="F9759">
        <v>0</v>
      </c>
      <c r="G9759">
        <v>50</v>
      </c>
      <c r="H9759">
        <v>2</v>
      </c>
      <c r="I9759">
        <v>61</v>
      </c>
      <c r="J9759">
        <v>0</v>
      </c>
      <c r="K9759">
        <f>_xlfn.XLOOKUP(FraudData[[#This Row],[amount]],AmountRules[Amount Min],AmountRules[Risk Points],,-1)</f>
        <v>1</v>
      </c>
      <c r="L9759">
        <f>_xlfn.XLOOKUP(FraudData[[#This Row],[transaction_hour]],TimeRules[Hour Min],TimeRules[Risk Points],,-1)</f>
        <v>0</v>
      </c>
      <c r="M9759">
        <f>_xlfn.XLOOKUP(FraudData[[#This Row],[foreign_transaction]],ForeignRules[Foreign Transaction],ForeignRules[Risk Points],0)</f>
        <v>0</v>
      </c>
      <c r="N9759">
        <f>_xlfn.XLOOKUP(FraudData[[#This Row],[location_mismatch]],Table10[Location Mismatch],Table10[Risk Points],0)</f>
        <v>0</v>
      </c>
      <c r="O9759">
        <f>_xlfn.XLOOKUP(FraudData[[#This Row],[device_trust_score]],DeviceRules[Device Min],DeviceRules[Risk Points],,-1)</f>
        <v>1</v>
      </c>
      <c r="P9759">
        <f>_xlfn.XLOOKUP(FraudData[[#This Row],[velocity_last_24h]],VelocityRules[Velocity Min],VelocityRules[Risk Points],,-1)</f>
        <v>0</v>
      </c>
      <c r="Q9759">
        <f>_xlfn.XLOOKUP(FraudData[[#This Row],[merchant_category]],MerchantRules[Merchant Category],MerchantRules[Risk Points],0)</f>
        <v>0</v>
      </c>
      <c r="R9759">
        <f>SUM(FraudData[[#This Row],[Amount Risk]:[Merchant Risk]])</f>
        <v>2</v>
      </c>
      <c r="S9759" t="str" cm="1">
        <f t="array" ref="S9759">_xlfn.IFS(FraudData[[#This Row],[Fraud Risk Score]]&gt;=8,"High Risk",FraudData[[#This Row],[Fraud Risk Score]]&gt;=6,"Medium Risk",TRUE,"Low Risk")</f>
        <v>Low Risk</v>
      </c>
    </row>
    <row r="9760" spans="1:19">
      <c r="A9760">
        <v>9759</v>
      </c>
      <c r="B9760">
        <v>39.58</v>
      </c>
      <c r="C9760">
        <v>5</v>
      </c>
      <c r="D9760" t="s">
        <v>47</v>
      </c>
      <c r="E9760">
        <v>0</v>
      </c>
      <c r="F9760">
        <v>0</v>
      </c>
      <c r="G9760">
        <v>48</v>
      </c>
      <c r="H9760">
        <v>5</v>
      </c>
      <c r="I9760">
        <v>21</v>
      </c>
      <c r="J9760">
        <v>0</v>
      </c>
      <c r="K9760">
        <f>_xlfn.XLOOKUP(FraudData[[#This Row],[amount]],AmountRules[Amount Min],AmountRules[Risk Points],,-1)</f>
        <v>0</v>
      </c>
      <c r="L9760">
        <f>_xlfn.XLOOKUP(FraudData[[#This Row],[transaction_hour]],TimeRules[Hour Min],TimeRules[Risk Points],,-1)</f>
        <v>0</v>
      </c>
      <c r="M9760">
        <f>_xlfn.XLOOKUP(FraudData[[#This Row],[foreign_transaction]],ForeignRules[Foreign Transaction],ForeignRules[Risk Points],0)</f>
        <v>0</v>
      </c>
      <c r="N9760">
        <f>_xlfn.XLOOKUP(FraudData[[#This Row],[location_mismatch]],Table10[Location Mismatch],Table10[Risk Points],0)</f>
        <v>0</v>
      </c>
      <c r="O9760">
        <f>_xlfn.XLOOKUP(FraudData[[#This Row],[device_trust_score]],DeviceRules[Device Min],DeviceRules[Risk Points],,-1)</f>
        <v>2</v>
      </c>
      <c r="P9760">
        <f>_xlfn.XLOOKUP(FraudData[[#This Row],[velocity_last_24h]],VelocityRules[Velocity Min],VelocityRules[Risk Points],,-1)</f>
        <v>3</v>
      </c>
      <c r="Q9760">
        <f>_xlfn.XLOOKUP(FraudData[[#This Row],[merchant_category]],MerchantRules[Merchant Category],MerchantRules[Risk Points],0)</f>
        <v>0</v>
      </c>
      <c r="R9760">
        <f>SUM(FraudData[[#This Row],[Amount Risk]:[Merchant Risk]])</f>
        <v>5</v>
      </c>
      <c r="S9760" t="str" cm="1">
        <f t="array" ref="S9760">_xlfn.IFS(FraudData[[#This Row],[Fraud Risk Score]]&gt;=8,"High Risk",FraudData[[#This Row],[Fraud Risk Score]]&gt;=6,"Medium Risk",TRUE,"Low Risk")</f>
        <v>Low Risk</v>
      </c>
    </row>
    <row r="9761" spans="1:19">
      <c r="A9761">
        <v>9760</v>
      </c>
      <c r="B9761">
        <v>154.24</v>
      </c>
      <c r="C9761">
        <v>19</v>
      </c>
      <c r="D9761" t="s">
        <v>47</v>
      </c>
      <c r="E9761">
        <v>0</v>
      </c>
      <c r="F9761">
        <v>0</v>
      </c>
      <c r="G9761">
        <v>55</v>
      </c>
      <c r="H9761">
        <v>2</v>
      </c>
      <c r="I9761">
        <v>38</v>
      </c>
      <c r="J9761">
        <v>0</v>
      </c>
      <c r="K9761">
        <f>_xlfn.XLOOKUP(FraudData[[#This Row],[amount]],AmountRules[Amount Min],AmountRules[Risk Points],,-1)</f>
        <v>0</v>
      </c>
      <c r="L9761">
        <f>_xlfn.XLOOKUP(FraudData[[#This Row],[transaction_hour]],TimeRules[Hour Min],TimeRules[Risk Points],,-1)</f>
        <v>0</v>
      </c>
      <c r="M9761">
        <f>_xlfn.XLOOKUP(FraudData[[#This Row],[foreign_transaction]],ForeignRules[Foreign Transaction],ForeignRules[Risk Points],0)</f>
        <v>0</v>
      </c>
      <c r="N9761">
        <f>_xlfn.XLOOKUP(FraudData[[#This Row],[location_mismatch]],Table10[Location Mismatch],Table10[Risk Points],0)</f>
        <v>0</v>
      </c>
      <c r="O9761">
        <f>_xlfn.XLOOKUP(FraudData[[#This Row],[device_trust_score]],DeviceRules[Device Min],DeviceRules[Risk Points],,-1)</f>
        <v>1</v>
      </c>
      <c r="P9761">
        <f>_xlfn.XLOOKUP(FraudData[[#This Row],[velocity_last_24h]],VelocityRules[Velocity Min],VelocityRules[Risk Points],,-1)</f>
        <v>0</v>
      </c>
      <c r="Q9761">
        <f>_xlfn.XLOOKUP(FraudData[[#This Row],[merchant_category]],MerchantRules[Merchant Category],MerchantRules[Risk Points],0)</f>
        <v>0</v>
      </c>
      <c r="R9761">
        <f>SUM(FraudData[[#This Row],[Amount Risk]:[Merchant Risk]])</f>
        <v>1</v>
      </c>
      <c r="S9761" t="str" cm="1">
        <f t="array" ref="S9761">_xlfn.IFS(FraudData[[#This Row],[Fraud Risk Score]]&gt;=8,"High Risk",FraudData[[#This Row],[Fraud Risk Score]]&gt;=6,"Medium Risk",TRUE,"Low Risk")</f>
        <v>Low Risk</v>
      </c>
    </row>
    <row r="9762" spans="1:19">
      <c r="A9762">
        <v>9761</v>
      </c>
      <c r="B9762">
        <v>466.88</v>
      </c>
      <c r="C9762">
        <v>11</v>
      </c>
      <c r="D9762" t="s">
        <v>48</v>
      </c>
      <c r="E9762">
        <v>0</v>
      </c>
      <c r="F9762">
        <v>0</v>
      </c>
      <c r="G9762">
        <v>51</v>
      </c>
      <c r="H9762">
        <v>1</v>
      </c>
      <c r="I9762">
        <v>38</v>
      </c>
      <c r="J9762">
        <v>0</v>
      </c>
      <c r="K9762">
        <f>_xlfn.XLOOKUP(FraudData[[#This Row],[amount]],AmountRules[Amount Min],AmountRules[Risk Points],,-1)</f>
        <v>0</v>
      </c>
      <c r="L9762">
        <f>_xlfn.XLOOKUP(FraudData[[#This Row],[transaction_hour]],TimeRules[Hour Min],TimeRules[Risk Points],,-1)</f>
        <v>0</v>
      </c>
      <c r="M9762">
        <f>_xlfn.XLOOKUP(FraudData[[#This Row],[foreign_transaction]],ForeignRules[Foreign Transaction],ForeignRules[Risk Points],0)</f>
        <v>0</v>
      </c>
      <c r="N9762">
        <f>_xlfn.XLOOKUP(FraudData[[#This Row],[location_mismatch]],Table10[Location Mismatch],Table10[Risk Points],0)</f>
        <v>0</v>
      </c>
      <c r="O9762">
        <f>_xlfn.XLOOKUP(FraudData[[#This Row],[device_trust_score]],DeviceRules[Device Min],DeviceRules[Risk Points],,-1)</f>
        <v>1</v>
      </c>
      <c r="P9762">
        <f>_xlfn.XLOOKUP(FraudData[[#This Row],[velocity_last_24h]],VelocityRules[Velocity Min],VelocityRules[Risk Points],,-1)</f>
        <v>0</v>
      </c>
      <c r="Q9762">
        <f>_xlfn.XLOOKUP(FraudData[[#This Row],[merchant_category]],MerchantRules[Merchant Category],MerchantRules[Risk Points],0)</f>
        <v>0</v>
      </c>
      <c r="R9762">
        <f>SUM(FraudData[[#This Row],[Amount Risk]:[Merchant Risk]])</f>
        <v>1</v>
      </c>
      <c r="S9762" t="str" cm="1">
        <f t="array" ref="S9762">_xlfn.IFS(FraudData[[#This Row],[Fraud Risk Score]]&gt;=8,"High Risk",FraudData[[#This Row],[Fraud Risk Score]]&gt;=6,"Medium Risk",TRUE,"Low Risk")</f>
        <v>Low Risk</v>
      </c>
    </row>
    <row r="9763" spans="1:19">
      <c r="A9763">
        <v>9762</v>
      </c>
      <c r="B9763">
        <v>28.6</v>
      </c>
      <c r="C9763">
        <v>18</v>
      </c>
      <c r="D9763" t="s">
        <v>48</v>
      </c>
      <c r="E9763">
        <v>0</v>
      </c>
      <c r="F9763">
        <v>0</v>
      </c>
      <c r="G9763">
        <v>73</v>
      </c>
      <c r="H9763">
        <v>3</v>
      </c>
      <c r="I9763">
        <v>54</v>
      </c>
      <c r="J9763">
        <v>0</v>
      </c>
      <c r="K9763">
        <f>_xlfn.XLOOKUP(FraudData[[#This Row],[amount]],AmountRules[Amount Min],AmountRules[Risk Points],,-1)</f>
        <v>0</v>
      </c>
      <c r="L9763">
        <f>_xlfn.XLOOKUP(FraudData[[#This Row],[transaction_hour]],TimeRules[Hour Min],TimeRules[Risk Points],,-1)</f>
        <v>0</v>
      </c>
      <c r="M9763">
        <f>_xlfn.XLOOKUP(FraudData[[#This Row],[foreign_transaction]],ForeignRules[Foreign Transaction],ForeignRules[Risk Points],0)</f>
        <v>0</v>
      </c>
      <c r="N9763">
        <f>_xlfn.XLOOKUP(FraudData[[#This Row],[location_mismatch]],Table10[Location Mismatch],Table10[Risk Points],0)</f>
        <v>0</v>
      </c>
      <c r="O9763">
        <f>_xlfn.XLOOKUP(FraudData[[#This Row],[device_trust_score]],DeviceRules[Device Min],DeviceRules[Risk Points],,-1)</f>
        <v>0</v>
      </c>
      <c r="P9763">
        <f>_xlfn.XLOOKUP(FraudData[[#This Row],[velocity_last_24h]],VelocityRules[Velocity Min],VelocityRules[Risk Points],,-1)</f>
        <v>0</v>
      </c>
      <c r="Q9763">
        <f>_xlfn.XLOOKUP(FraudData[[#This Row],[merchant_category]],MerchantRules[Merchant Category],MerchantRules[Risk Points],0)</f>
        <v>0</v>
      </c>
      <c r="R9763">
        <f>SUM(FraudData[[#This Row],[Amount Risk]:[Merchant Risk]])</f>
        <v>0</v>
      </c>
      <c r="S9763" t="str" cm="1">
        <f t="array" ref="S9763">_xlfn.IFS(FraudData[[#This Row],[Fraud Risk Score]]&gt;=8,"High Risk",FraudData[[#This Row],[Fraud Risk Score]]&gt;=6,"Medium Risk",TRUE,"Low Risk")</f>
        <v>Low Risk</v>
      </c>
    </row>
    <row r="9764" spans="1:19">
      <c r="A9764">
        <v>9763</v>
      </c>
      <c r="B9764">
        <v>636.38</v>
      </c>
      <c r="C9764">
        <v>10</v>
      </c>
      <c r="D9764" t="s">
        <v>46</v>
      </c>
      <c r="E9764">
        <v>0</v>
      </c>
      <c r="F9764">
        <v>0</v>
      </c>
      <c r="G9764">
        <v>97</v>
      </c>
      <c r="H9764">
        <v>4</v>
      </c>
      <c r="I9764">
        <v>37</v>
      </c>
      <c r="J9764">
        <v>0</v>
      </c>
      <c r="K9764">
        <f>_xlfn.XLOOKUP(FraudData[[#This Row],[amount]],AmountRules[Amount Min],AmountRules[Risk Points],,-1)</f>
        <v>1</v>
      </c>
      <c r="L9764">
        <f>_xlfn.XLOOKUP(FraudData[[#This Row],[transaction_hour]],TimeRules[Hour Min],TimeRules[Risk Points],,-1)</f>
        <v>0</v>
      </c>
      <c r="M9764">
        <f>_xlfn.XLOOKUP(FraudData[[#This Row],[foreign_transaction]],ForeignRules[Foreign Transaction],ForeignRules[Risk Points],0)</f>
        <v>0</v>
      </c>
      <c r="N9764">
        <f>_xlfn.XLOOKUP(FraudData[[#This Row],[location_mismatch]],Table10[Location Mismatch],Table10[Risk Points],0)</f>
        <v>0</v>
      </c>
      <c r="O9764">
        <f>_xlfn.XLOOKUP(FraudData[[#This Row],[device_trust_score]],DeviceRules[Device Min],DeviceRules[Risk Points],,-1)</f>
        <v>0</v>
      </c>
      <c r="P9764">
        <f>_xlfn.XLOOKUP(FraudData[[#This Row],[velocity_last_24h]],VelocityRules[Velocity Min],VelocityRules[Risk Points],,-1)</f>
        <v>0</v>
      </c>
      <c r="Q9764">
        <f>_xlfn.XLOOKUP(FraudData[[#This Row],[merchant_category]],MerchantRules[Merchant Category],MerchantRules[Risk Points],0)</f>
        <v>0</v>
      </c>
      <c r="R9764">
        <f>SUM(FraudData[[#This Row],[Amount Risk]:[Merchant Risk]])</f>
        <v>1</v>
      </c>
      <c r="S9764" t="str" cm="1">
        <f t="array" ref="S9764">_xlfn.IFS(FraudData[[#This Row],[Fraud Risk Score]]&gt;=8,"High Risk",FraudData[[#This Row],[Fraud Risk Score]]&gt;=6,"Medium Risk",TRUE,"Low Risk")</f>
        <v>Low Risk</v>
      </c>
    </row>
    <row r="9765" spans="1:19">
      <c r="A9765">
        <v>9764</v>
      </c>
      <c r="B9765">
        <v>530.37</v>
      </c>
      <c r="C9765">
        <v>5</v>
      </c>
      <c r="D9765" t="s">
        <v>50</v>
      </c>
      <c r="E9765">
        <v>0</v>
      </c>
      <c r="F9765">
        <v>0</v>
      </c>
      <c r="G9765">
        <v>90</v>
      </c>
      <c r="H9765">
        <v>5</v>
      </c>
      <c r="I9765">
        <v>45</v>
      </c>
      <c r="J9765">
        <v>0</v>
      </c>
      <c r="K9765">
        <f>_xlfn.XLOOKUP(FraudData[[#This Row],[amount]],AmountRules[Amount Min],AmountRules[Risk Points],,-1)</f>
        <v>1</v>
      </c>
      <c r="L9765">
        <f>_xlfn.XLOOKUP(FraudData[[#This Row],[transaction_hour]],TimeRules[Hour Min],TimeRules[Risk Points],,-1)</f>
        <v>0</v>
      </c>
      <c r="M9765">
        <f>_xlfn.XLOOKUP(FraudData[[#This Row],[foreign_transaction]],ForeignRules[Foreign Transaction],ForeignRules[Risk Points],0)</f>
        <v>0</v>
      </c>
      <c r="N9765">
        <f>_xlfn.XLOOKUP(FraudData[[#This Row],[location_mismatch]],Table10[Location Mismatch],Table10[Risk Points],0)</f>
        <v>0</v>
      </c>
      <c r="O9765">
        <f>_xlfn.XLOOKUP(FraudData[[#This Row],[device_trust_score]],DeviceRules[Device Min],DeviceRules[Risk Points],,-1)</f>
        <v>0</v>
      </c>
      <c r="P9765">
        <f>_xlfn.XLOOKUP(FraudData[[#This Row],[velocity_last_24h]],VelocityRules[Velocity Min],VelocityRules[Risk Points],,-1)</f>
        <v>3</v>
      </c>
      <c r="Q9765">
        <f>_xlfn.XLOOKUP(FraudData[[#This Row],[merchant_category]],MerchantRules[Merchant Category],MerchantRules[Risk Points],0)</f>
        <v>0</v>
      </c>
      <c r="R9765">
        <f>SUM(FraudData[[#This Row],[Amount Risk]:[Merchant Risk]])</f>
        <v>4</v>
      </c>
      <c r="S9765" t="str" cm="1">
        <f t="array" ref="S9765">_xlfn.IFS(FraudData[[#This Row],[Fraud Risk Score]]&gt;=8,"High Risk",FraudData[[#This Row],[Fraud Risk Score]]&gt;=6,"Medium Risk",TRUE,"Low Risk")</f>
        <v>Low Risk</v>
      </c>
    </row>
    <row r="9766" spans="1:19">
      <c r="A9766">
        <v>9765</v>
      </c>
      <c r="B9766">
        <v>388.64</v>
      </c>
      <c r="C9766">
        <v>0</v>
      </c>
      <c r="D9766" t="s">
        <v>47</v>
      </c>
      <c r="E9766">
        <v>1</v>
      </c>
      <c r="F9766">
        <v>0</v>
      </c>
      <c r="G9766">
        <v>94</v>
      </c>
      <c r="H9766">
        <v>2</v>
      </c>
      <c r="I9766">
        <v>42</v>
      </c>
      <c r="J9766">
        <v>0</v>
      </c>
      <c r="K9766">
        <f>_xlfn.XLOOKUP(FraudData[[#This Row],[amount]],AmountRules[Amount Min],AmountRules[Risk Points],,-1)</f>
        <v>0</v>
      </c>
      <c r="L9766">
        <f>_xlfn.XLOOKUP(FraudData[[#This Row],[transaction_hour]],TimeRules[Hour Min],TimeRules[Risk Points],,-1)</f>
        <v>3</v>
      </c>
      <c r="M9766">
        <f>_xlfn.XLOOKUP(FraudData[[#This Row],[foreign_transaction]],ForeignRules[Foreign Transaction],ForeignRules[Risk Points],0)</f>
        <v>3</v>
      </c>
      <c r="N9766">
        <f>_xlfn.XLOOKUP(FraudData[[#This Row],[location_mismatch]],Table10[Location Mismatch],Table10[Risk Points],0)</f>
        <v>0</v>
      </c>
      <c r="O9766">
        <f>_xlfn.XLOOKUP(FraudData[[#This Row],[device_trust_score]],DeviceRules[Device Min],DeviceRules[Risk Points],,-1)</f>
        <v>0</v>
      </c>
      <c r="P9766">
        <f>_xlfn.XLOOKUP(FraudData[[#This Row],[velocity_last_24h]],VelocityRules[Velocity Min],VelocityRules[Risk Points],,-1)</f>
        <v>0</v>
      </c>
      <c r="Q9766">
        <f>_xlfn.XLOOKUP(FraudData[[#This Row],[merchant_category]],MerchantRules[Merchant Category],MerchantRules[Risk Points],0)</f>
        <v>0</v>
      </c>
      <c r="R9766">
        <f>SUM(FraudData[[#This Row],[Amount Risk]:[Merchant Risk]])</f>
        <v>6</v>
      </c>
      <c r="S9766" t="str" cm="1">
        <f t="array" ref="S9766">_xlfn.IFS(FraudData[[#This Row],[Fraud Risk Score]]&gt;=8,"High Risk",FraudData[[#This Row],[Fraud Risk Score]]&gt;=6,"Medium Risk",TRUE,"Low Risk")</f>
        <v>Medium Risk</v>
      </c>
    </row>
    <row r="9767" spans="1:19">
      <c r="A9767">
        <v>9766</v>
      </c>
      <c r="B9767">
        <v>43.47</v>
      </c>
      <c r="C9767">
        <v>1</v>
      </c>
      <c r="D9767" t="s">
        <v>49</v>
      </c>
      <c r="E9767">
        <v>0</v>
      </c>
      <c r="F9767">
        <v>1</v>
      </c>
      <c r="G9767">
        <v>55</v>
      </c>
      <c r="H9767">
        <v>2</v>
      </c>
      <c r="I9767">
        <v>50</v>
      </c>
      <c r="J9767">
        <v>0</v>
      </c>
      <c r="K9767">
        <f>_xlfn.XLOOKUP(FraudData[[#This Row],[amount]],AmountRules[Amount Min],AmountRules[Risk Points],,-1)</f>
        <v>0</v>
      </c>
      <c r="L9767">
        <f>_xlfn.XLOOKUP(FraudData[[#This Row],[transaction_hour]],TimeRules[Hour Min],TimeRules[Risk Points],,-1)</f>
        <v>3</v>
      </c>
      <c r="M9767">
        <f>_xlfn.XLOOKUP(FraudData[[#This Row],[foreign_transaction]],ForeignRules[Foreign Transaction],ForeignRules[Risk Points],0)</f>
        <v>0</v>
      </c>
      <c r="N9767">
        <f>_xlfn.XLOOKUP(FraudData[[#This Row],[location_mismatch]],Table10[Location Mismatch],Table10[Risk Points],0)</f>
        <v>3</v>
      </c>
      <c r="O9767">
        <f>_xlfn.XLOOKUP(FraudData[[#This Row],[device_trust_score]],DeviceRules[Device Min],DeviceRules[Risk Points],,-1)</f>
        <v>1</v>
      </c>
      <c r="P9767">
        <f>_xlfn.XLOOKUP(FraudData[[#This Row],[velocity_last_24h]],VelocityRules[Velocity Min],VelocityRules[Risk Points],,-1)</f>
        <v>0</v>
      </c>
      <c r="Q9767">
        <f>_xlfn.XLOOKUP(FraudData[[#This Row],[merchant_category]],MerchantRules[Merchant Category],MerchantRules[Risk Points],0)</f>
        <v>1</v>
      </c>
      <c r="R9767">
        <f>SUM(FraudData[[#This Row],[Amount Risk]:[Merchant Risk]])</f>
        <v>8</v>
      </c>
      <c r="S9767" t="str" cm="1">
        <f t="array" ref="S9767">_xlfn.IFS(FraudData[[#This Row],[Fraud Risk Score]]&gt;=8,"High Risk",FraudData[[#This Row],[Fraud Risk Score]]&gt;=6,"Medium Risk",TRUE,"Low Risk")</f>
        <v>High Risk</v>
      </c>
    </row>
    <row r="9768" spans="1:19">
      <c r="A9768">
        <v>9767</v>
      </c>
      <c r="B9768">
        <v>180.95</v>
      </c>
      <c r="C9768">
        <v>22</v>
      </c>
      <c r="D9768" t="s">
        <v>46</v>
      </c>
      <c r="E9768">
        <v>0</v>
      </c>
      <c r="F9768">
        <v>1</v>
      </c>
      <c r="G9768">
        <v>49</v>
      </c>
      <c r="H9768">
        <v>2</v>
      </c>
      <c r="I9768">
        <v>32</v>
      </c>
      <c r="J9768">
        <v>0</v>
      </c>
      <c r="K9768">
        <f>_xlfn.XLOOKUP(FraudData[[#This Row],[amount]],AmountRules[Amount Min],AmountRules[Risk Points],,-1)</f>
        <v>0</v>
      </c>
      <c r="L9768">
        <f>_xlfn.XLOOKUP(FraudData[[#This Row],[transaction_hour]],TimeRules[Hour Min],TimeRules[Risk Points],,-1)</f>
        <v>0</v>
      </c>
      <c r="M9768">
        <f>_xlfn.XLOOKUP(FraudData[[#This Row],[foreign_transaction]],ForeignRules[Foreign Transaction],ForeignRules[Risk Points],0)</f>
        <v>0</v>
      </c>
      <c r="N9768">
        <f>_xlfn.XLOOKUP(FraudData[[#This Row],[location_mismatch]],Table10[Location Mismatch],Table10[Risk Points],0)</f>
        <v>3</v>
      </c>
      <c r="O9768">
        <f>_xlfn.XLOOKUP(FraudData[[#This Row],[device_trust_score]],DeviceRules[Device Min],DeviceRules[Risk Points],,-1)</f>
        <v>2</v>
      </c>
      <c r="P9768">
        <f>_xlfn.XLOOKUP(FraudData[[#This Row],[velocity_last_24h]],VelocityRules[Velocity Min],VelocityRules[Risk Points],,-1)</f>
        <v>0</v>
      </c>
      <c r="Q9768">
        <f>_xlfn.XLOOKUP(FraudData[[#This Row],[merchant_category]],MerchantRules[Merchant Category],MerchantRules[Risk Points],0)</f>
        <v>0</v>
      </c>
      <c r="R9768">
        <f>SUM(FraudData[[#This Row],[Amount Risk]:[Merchant Risk]])</f>
        <v>5</v>
      </c>
      <c r="S9768" t="str" cm="1">
        <f t="array" ref="S9768">_xlfn.IFS(FraudData[[#This Row],[Fraud Risk Score]]&gt;=8,"High Risk",FraudData[[#This Row],[Fraud Risk Score]]&gt;=6,"Medium Risk",TRUE,"Low Risk")</f>
        <v>Low Risk</v>
      </c>
    </row>
    <row r="9769" spans="1:19">
      <c r="A9769">
        <v>9768</v>
      </c>
      <c r="B9769">
        <v>257.55</v>
      </c>
      <c r="C9769">
        <v>14</v>
      </c>
      <c r="D9769" t="s">
        <v>50</v>
      </c>
      <c r="E9769">
        <v>0</v>
      </c>
      <c r="F9769">
        <v>0</v>
      </c>
      <c r="G9769">
        <v>40</v>
      </c>
      <c r="H9769">
        <v>2</v>
      </c>
      <c r="I9769">
        <v>50</v>
      </c>
      <c r="J9769">
        <v>0</v>
      </c>
      <c r="K9769">
        <f>_xlfn.XLOOKUP(FraudData[[#This Row],[amount]],AmountRules[Amount Min],AmountRules[Risk Points],,-1)</f>
        <v>0</v>
      </c>
      <c r="L9769">
        <f>_xlfn.XLOOKUP(FraudData[[#This Row],[transaction_hour]],TimeRules[Hour Min],TimeRules[Risk Points],,-1)</f>
        <v>0</v>
      </c>
      <c r="M9769">
        <f>_xlfn.XLOOKUP(FraudData[[#This Row],[foreign_transaction]],ForeignRules[Foreign Transaction],ForeignRules[Risk Points],0)</f>
        <v>0</v>
      </c>
      <c r="N9769">
        <f>_xlfn.XLOOKUP(FraudData[[#This Row],[location_mismatch]],Table10[Location Mismatch],Table10[Risk Points],0)</f>
        <v>0</v>
      </c>
      <c r="O9769">
        <f>_xlfn.XLOOKUP(FraudData[[#This Row],[device_trust_score]],DeviceRules[Device Min],DeviceRules[Risk Points],,-1)</f>
        <v>2</v>
      </c>
      <c r="P9769">
        <f>_xlfn.XLOOKUP(FraudData[[#This Row],[velocity_last_24h]],VelocityRules[Velocity Min],VelocityRules[Risk Points],,-1)</f>
        <v>0</v>
      </c>
      <c r="Q9769">
        <f>_xlfn.XLOOKUP(FraudData[[#This Row],[merchant_category]],MerchantRules[Merchant Category],MerchantRules[Risk Points],0)</f>
        <v>0</v>
      </c>
      <c r="R9769">
        <f>SUM(FraudData[[#This Row],[Amount Risk]:[Merchant Risk]])</f>
        <v>2</v>
      </c>
      <c r="S9769" t="str" cm="1">
        <f t="array" ref="S9769">_xlfn.IFS(FraudData[[#This Row],[Fraud Risk Score]]&gt;=8,"High Risk",FraudData[[#This Row],[Fraud Risk Score]]&gt;=6,"Medium Risk",TRUE,"Low Risk")</f>
        <v>Low Risk</v>
      </c>
    </row>
    <row r="9770" spans="1:19">
      <c r="A9770">
        <v>9769</v>
      </c>
      <c r="B9770">
        <v>768.73</v>
      </c>
      <c r="C9770">
        <v>3</v>
      </c>
      <c r="D9770" t="s">
        <v>48</v>
      </c>
      <c r="E9770">
        <v>0</v>
      </c>
      <c r="F9770">
        <v>0</v>
      </c>
      <c r="G9770">
        <v>30</v>
      </c>
      <c r="H9770">
        <v>2</v>
      </c>
      <c r="I9770">
        <v>20</v>
      </c>
      <c r="J9770">
        <v>0</v>
      </c>
      <c r="K9770">
        <f>_xlfn.XLOOKUP(FraudData[[#This Row],[amount]],AmountRules[Amount Min],AmountRules[Risk Points],,-1)</f>
        <v>1</v>
      </c>
      <c r="L9770">
        <f>_xlfn.XLOOKUP(FraudData[[#This Row],[transaction_hour]],TimeRules[Hour Min],TimeRules[Risk Points],,-1)</f>
        <v>3</v>
      </c>
      <c r="M9770">
        <f>_xlfn.XLOOKUP(FraudData[[#This Row],[foreign_transaction]],ForeignRules[Foreign Transaction],ForeignRules[Risk Points],0)</f>
        <v>0</v>
      </c>
      <c r="N9770">
        <f>_xlfn.XLOOKUP(FraudData[[#This Row],[location_mismatch]],Table10[Location Mismatch],Table10[Risk Points],0)</f>
        <v>0</v>
      </c>
      <c r="O9770">
        <f>_xlfn.XLOOKUP(FraudData[[#This Row],[device_trust_score]],DeviceRules[Device Min],DeviceRules[Risk Points],,-1)</f>
        <v>2</v>
      </c>
      <c r="P9770">
        <f>_xlfn.XLOOKUP(FraudData[[#This Row],[velocity_last_24h]],VelocityRules[Velocity Min],VelocityRules[Risk Points],,-1)</f>
        <v>0</v>
      </c>
      <c r="Q9770">
        <f>_xlfn.XLOOKUP(FraudData[[#This Row],[merchant_category]],MerchantRules[Merchant Category],MerchantRules[Risk Points],0)</f>
        <v>0</v>
      </c>
      <c r="R9770">
        <f>SUM(FraudData[[#This Row],[Amount Risk]:[Merchant Risk]])</f>
        <v>6</v>
      </c>
      <c r="S9770" t="str" cm="1">
        <f t="array" ref="S9770">_xlfn.IFS(FraudData[[#This Row],[Fraud Risk Score]]&gt;=8,"High Risk",FraudData[[#This Row],[Fraud Risk Score]]&gt;=6,"Medium Risk",TRUE,"Low Risk")</f>
        <v>Medium Risk</v>
      </c>
    </row>
    <row r="9771" spans="1:19">
      <c r="A9771">
        <v>9770</v>
      </c>
      <c r="B9771">
        <v>35.81</v>
      </c>
      <c r="C9771">
        <v>4</v>
      </c>
      <c r="D9771" t="s">
        <v>50</v>
      </c>
      <c r="E9771">
        <v>1</v>
      </c>
      <c r="F9771">
        <v>0</v>
      </c>
      <c r="G9771">
        <v>93</v>
      </c>
      <c r="H9771">
        <v>3</v>
      </c>
      <c r="I9771">
        <v>33</v>
      </c>
      <c r="J9771">
        <v>0</v>
      </c>
      <c r="K9771">
        <f>_xlfn.XLOOKUP(FraudData[[#This Row],[amount]],AmountRules[Amount Min],AmountRules[Risk Points],,-1)</f>
        <v>0</v>
      </c>
      <c r="L9771">
        <f>_xlfn.XLOOKUP(FraudData[[#This Row],[transaction_hour]],TimeRules[Hour Min],TimeRules[Risk Points],,-1)</f>
        <v>0</v>
      </c>
      <c r="M9771">
        <f>_xlfn.XLOOKUP(FraudData[[#This Row],[foreign_transaction]],ForeignRules[Foreign Transaction],ForeignRules[Risk Points],0)</f>
        <v>3</v>
      </c>
      <c r="N9771">
        <f>_xlfn.XLOOKUP(FraudData[[#This Row],[location_mismatch]],Table10[Location Mismatch],Table10[Risk Points],0)</f>
        <v>0</v>
      </c>
      <c r="O9771">
        <f>_xlfn.XLOOKUP(FraudData[[#This Row],[device_trust_score]],DeviceRules[Device Min],DeviceRules[Risk Points],,-1)</f>
        <v>0</v>
      </c>
      <c r="P9771">
        <f>_xlfn.XLOOKUP(FraudData[[#This Row],[velocity_last_24h]],VelocityRules[Velocity Min],VelocityRules[Risk Points],,-1)</f>
        <v>0</v>
      </c>
      <c r="Q9771">
        <f>_xlfn.XLOOKUP(FraudData[[#This Row],[merchant_category]],MerchantRules[Merchant Category],MerchantRules[Risk Points],0)</f>
        <v>0</v>
      </c>
      <c r="R9771">
        <f>SUM(FraudData[[#This Row],[Amount Risk]:[Merchant Risk]])</f>
        <v>3</v>
      </c>
      <c r="S9771" t="str" cm="1">
        <f t="array" ref="S9771">_xlfn.IFS(FraudData[[#This Row],[Fraud Risk Score]]&gt;=8,"High Risk",FraudData[[#This Row],[Fraud Risk Score]]&gt;=6,"Medium Risk",TRUE,"Low Risk")</f>
        <v>Low Risk</v>
      </c>
    </row>
    <row r="9772" spans="1:19">
      <c r="A9772">
        <v>9771</v>
      </c>
      <c r="B9772">
        <v>261.45999999999998</v>
      </c>
      <c r="C9772">
        <v>14</v>
      </c>
      <c r="D9772" t="s">
        <v>48</v>
      </c>
      <c r="E9772">
        <v>0</v>
      </c>
      <c r="F9772">
        <v>0</v>
      </c>
      <c r="G9772">
        <v>41</v>
      </c>
      <c r="H9772">
        <v>1</v>
      </c>
      <c r="I9772">
        <v>60</v>
      </c>
      <c r="J9772">
        <v>0</v>
      </c>
      <c r="K9772">
        <f>_xlfn.XLOOKUP(FraudData[[#This Row],[amount]],AmountRules[Amount Min],AmountRules[Risk Points],,-1)</f>
        <v>0</v>
      </c>
      <c r="L9772">
        <f>_xlfn.XLOOKUP(FraudData[[#This Row],[transaction_hour]],TimeRules[Hour Min],TimeRules[Risk Points],,-1)</f>
        <v>0</v>
      </c>
      <c r="M9772">
        <f>_xlfn.XLOOKUP(FraudData[[#This Row],[foreign_transaction]],ForeignRules[Foreign Transaction],ForeignRules[Risk Points],0)</f>
        <v>0</v>
      </c>
      <c r="N9772">
        <f>_xlfn.XLOOKUP(FraudData[[#This Row],[location_mismatch]],Table10[Location Mismatch],Table10[Risk Points],0)</f>
        <v>0</v>
      </c>
      <c r="O9772">
        <f>_xlfn.XLOOKUP(FraudData[[#This Row],[device_trust_score]],DeviceRules[Device Min],DeviceRules[Risk Points],,-1)</f>
        <v>2</v>
      </c>
      <c r="P9772">
        <f>_xlfn.XLOOKUP(FraudData[[#This Row],[velocity_last_24h]],VelocityRules[Velocity Min],VelocityRules[Risk Points],,-1)</f>
        <v>0</v>
      </c>
      <c r="Q9772">
        <f>_xlfn.XLOOKUP(FraudData[[#This Row],[merchant_category]],MerchantRules[Merchant Category],MerchantRules[Risk Points],0)</f>
        <v>0</v>
      </c>
      <c r="R9772">
        <f>SUM(FraudData[[#This Row],[Amount Risk]:[Merchant Risk]])</f>
        <v>2</v>
      </c>
      <c r="S9772" t="str" cm="1">
        <f t="array" ref="S9772">_xlfn.IFS(FraudData[[#This Row],[Fraud Risk Score]]&gt;=8,"High Risk",FraudData[[#This Row],[Fraud Risk Score]]&gt;=6,"Medium Risk",TRUE,"Low Risk")</f>
        <v>Low Risk</v>
      </c>
    </row>
    <row r="9773" spans="1:19">
      <c r="A9773">
        <v>9772</v>
      </c>
      <c r="B9773">
        <v>74.47</v>
      </c>
      <c r="C9773">
        <v>10</v>
      </c>
      <c r="D9773" t="s">
        <v>50</v>
      </c>
      <c r="E9773">
        <v>0</v>
      </c>
      <c r="F9773">
        <v>0</v>
      </c>
      <c r="G9773">
        <v>33</v>
      </c>
      <c r="H9773">
        <v>2</v>
      </c>
      <c r="I9773">
        <v>64</v>
      </c>
      <c r="J9773">
        <v>0</v>
      </c>
      <c r="K9773">
        <f>_xlfn.XLOOKUP(FraudData[[#This Row],[amount]],AmountRules[Amount Min],AmountRules[Risk Points],,-1)</f>
        <v>0</v>
      </c>
      <c r="L9773">
        <f>_xlfn.XLOOKUP(FraudData[[#This Row],[transaction_hour]],TimeRules[Hour Min],TimeRules[Risk Points],,-1)</f>
        <v>0</v>
      </c>
      <c r="M9773">
        <f>_xlfn.XLOOKUP(FraudData[[#This Row],[foreign_transaction]],ForeignRules[Foreign Transaction],ForeignRules[Risk Points],0)</f>
        <v>0</v>
      </c>
      <c r="N9773">
        <f>_xlfn.XLOOKUP(FraudData[[#This Row],[location_mismatch]],Table10[Location Mismatch],Table10[Risk Points],0)</f>
        <v>0</v>
      </c>
      <c r="O9773">
        <f>_xlfn.XLOOKUP(FraudData[[#This Row],[device_trust_score]],DeviceRules[Device Min],DeviceRules[Risk Points],,-1)</f>
        <v>2</v>
      </c>
      <c r="P9773">
        <f>_xlfn.XLOOKUP(FraudData[[#This Row],[velocity_last_24h]],VelocityRules[Velocity Min],VelocityRules[Risk Points],,-1)</f>
        <v>0</v>
      </c>
      <c r="Q9773">
        <f>_xlfn.XLOOKUP(FraudData[[#This Row],[merchant_category]],MerchantRules[Merchant Category],MerchantRules[Risk Points],0)</f>
        <v>0</v>
      </c>
      <c r="R9773">
        <f>SUM(FraudData[[#This Row],[Amount Risk]:[Merchant Risk]])</f>
        <v>2</v>
      </c>
      <c r="S9773" t="str" cm="1">
        <f t="array" ref="S9773">_xlfn.IFS(FraudData[[#This Row],[Fraud Risk Score]]&gt;=8,"High Risk",FraudData[[#This Row],[Fraud Risk Score]]&gt;=6,"Medium Risk",TRUE,"Low Risk")</f>
        <v>Low Risk</v>
      </c>
    </row>
    <row r="9774" spans="1:19">
      <c r="A9774">
        <v>9773</v>
      </c>
      <c r="B9774">
        <v>34.76</v>
      </c>
      <c r="C9774">
        <v>9</v>
      </c>
      <c r="D9774" t="s">
        <v>49</v>
      </c>
      <c r="E9774">
        <v>0</v>
      </c>
      <c r="F9774">
        <v>0</v>
      </c>
      <c r="G9774">
        <v>86</v>
      </c>
      <c r="H9774">
        <v>2</v>
      </c>
      <c r="I9774">
        <v>43</v>
      </c>
      <c r="J9774">
        <v>0</v>
      </c>
      <c r="K9774">
        <f>_xlfn.XLOOKUP(FraudData[[#This Row],[amount]],AmountRules[Amount Min],AmountRules[Risk Points],,-1)</f>
        <v>0</v>
      </c>
      <c r="L9774">
        <f>_xlfn.XLOOKUP(FraudData[[#This Row],[transaction_hour]],TimeRules[Hour Min],TimeRules[Risk Points],,-1)</f>
        <v>0</v>
      </c>
      <c r="M9774">
        <f>_xlfn.XLOOKUP(FraudData[[#This Row],[foreign_transaction]],ForeignRules[Foreign Transaction],ForeignRules[Risk Points],0)</f>
        <v>0</v>
      </c>
      <c r="N9774">
        <f>_xlfn.XLOOKUP(FraudData[[#This Row],[location_mismatch]],Table10[Location Mismatch],Table10[Risk Points],0)</f>
        <v>0</v>
      </c>
      <c r="O9774">
        <f>_xlfn.XLOOKUP(FraudData[[#This Row],[device_trust_score]],DeviceRules[Device Min],DeviceRules[Risk Points],,-1)</f>
        <v>0</v>
      </c>
      <c r="P9774">
        <f>_xlfn.XLOOKUP(FraudData[[#This Row],[velocity_last_24h]],VelocityRules[Velocity Min],VelocityRules[Risk Points],,-1)</f>
        <v>0</v>
      </c>
      <c r="Q9774">
        <f>_xlfn.XLOOKUP(FraudData[[#This Row],[merchant_category]],MerchantRules[Merchant Category],MerchantRules[Risk Points],0)</f>
        <v>1</v>
      </c>
      <c r="R9774">
        <f>SUM(FraudData[[#This Row],[Amount Risk]:[Merchant Risk]])</f>
        <v>1</v>
      </c>
      <c r="S9774" t="str" cm="1">
        <f t="array" ref="S9774">_xlfn.IFS(FraudData[[#This Row],[Fraud Risk Score]]&gt;=8,"High Risk",FraudData[[#This Row],[Fraud Risk Score]]&gt;=6,"Medium Risk",TRUE,"Low Risk")</f>
        <v>Low Risk</v>
      </c>
    </row>
    <row r="9775" spans="1:19">
      <c r="A9775">
        <v>9774</v>
      </c>
      <c r="B9775">
        <v>98.48</v>
      </c>
      <c r="C9775">
        <v>16</v>
      </c>
      <c r="D9775" t="s">
        <v>46</v>
      </c>
      <c r="E9775">
        <v>0</v>
      </c>
      <c r="F9775">
        <v>0</v>
      </c>
      <c r="G9775">
        <v>37</v>
      </c>
      <c r="H9775">
        <v>3</v>
      </c>
      <c r="I9775">
        <v>46</v>
      </c>
      <c r="J9775">
        <v>0</v>
      </c>
      <c r="K9775">
        <f>_xlfn.XLOOKUP(FraudData[[#This Row],[amount]],AmountRules[Amount Min],AmountRules[Risk Points],,-1)</f>
        <v>0</v>
      </c>
      <c r="L9775">
        <f>_xlfn.XLOOKUP(FraudData[[#This Row],[transaction_hour]],TimeRules[Hour Min],TimeRules[Risk Points],,-1)</f>
        <v>0</v>
      </c>
      <c r="M9775">
        <f>_xlfn.XLOOKUP(FraudData[[#This Row],[foreign_transaction]],ForeignRules[Foreign Transaction],ForeignRules[Risk Points],0)</f>
        <v>0</v>
      </c>
      <c r="N9775">
        <f>_xlfn.XLOOKUP(FraudData[[#This Row],[location_mismatch]],Table10[Location Mismatch],Table10[Risk Points],0)</f>
        <v>0</v>
      </c>
      <c r="O9775">
        <f>_xlfn.XLOOKUP(FraudData[[#This Row],[device_trust_score]],DeviceRules[Device Min],DeviceRules[Risk Points],,-1)</f>
        <v>2</v>
      </c>
      <c r="P9775">
        <f>_xlfn.XLOOKUP(FraudData[[#This Row],[velocity_last_24h]],VelocityRules[Velocity Min],VelocityRules[Risk Points],,-1)</f>
        <v>0</v>
      </c>
      <c r="Q9775">
        <f>_xlfn.XLOOKUP(FraudData[[#This Row],[merchant_category]],MerchantRules[Merchant Category],MerchantRules[Risk Points],0)</f>
        <v>0</v>
      </c>
      <c r="R9775">
        <f>SUM(FraudData[[#This Row],[Amount Risk]:[Merchant Risk]])</f>
        <v>2</v>
      </c>
      <c r="S9775" t="str" cm="1">
        <f t="array" ref="S9775">_xlfn.IFS(FraudData[[#This Row],[Fraud Risk Score]]&gt;=8,"High Risk",FraudData[[#This Row],[Fraud Risk Score]]&gt;=6,"Medium Risk",TRUE,"Low Risk")</f>
        <v>Low Risk</v>
      </c>
    </row>
    <row r="9776" spans="1:19">
      <c r="A9776">
        <v>9775</v>
      </c>
      <c r="B9776">
        <v>284.23</v>
      </c>
      <c r="C9776">
        <v>1</v>
      </c>
      <c r="D9776" t="s">
        <v>48</v>
      </c>
      <c r="E9776">
        <v>0</v>
      </c>
      <c r="F9776">
        <v>0</v>
      </c>
      <c r="G9776">
        <v>31</v>
      </c>
      <c r="H9776">
        <v>2</v>
      </c>
      <c r="I9776">
        <v>38</v>
      </c>
      <c r="J9776">
        <v>0</v>
      </c>
      <c r="K9776">
        <f>_xlfn.XLOOKUP(FraudData[[#This Row],[amount]],AmountRules[Amount Min],AmountRules[Risk Points],,-1)</f>
        <v>0</v>
      </c>
      <c r="L9776">
        <f>_xlfn.XLOOKUP(FraudData[[#This Row],[transaction_hour]],TimeRules[Hour Min],TimeRules[Risk Points],,-1)</f>
        <v>3</v>
      </c>
      <c r="M9776">
        <f>_xlfn.XLOOKUP(FraudData[[#This Row],[foreign_transaction]],ForeignRules[Foreign Transaction],ForeignRules[Risk Points],0)</f>
        <v>0</v>
      </c>
      <c r="N9776">
        <f>_xlfn.XLOOKUP(FraudData[[#This Row],[location_mismatch]],Table10[Location Mismatch],Table10[Risk Points],0)</f>
        <v>0</v>
      </c>
      <c r="O9776">
        <f>_xlfn.XLOOKUP(FraudData[[#This Row],[device_trust_score]],DeviceRules[Device Min],DeviceRules[Risk Points],,-1)</f>
        <v>2</v>
      </c>
      <c r="P9776">
        <f>_xlfn.XLOOKUP(FraudData[[#This Row],[velocity_last_24h]],VelocityRules[Velocity Min],VelocityRules[Risk Points],,-1)</f>
        <v>0</v>
      </c>
      <c r="Q9776">
        <f>_xlfn.XLOOKUP(FraudData[[#This Row],[merchant_category]],MerchantRules[Merchant Category],MerchantRules[Risk Points],0)</f>
        <v>0</v>
      </c>
      <c r="R9776">
        <f>SUM(FraudData[[#This Row],[Amount Risk]:[Merchant Risk]])</f>
        <v>5</v>
      </c>
      <c r="S9776" t="str" cm="1">
        <f t="array" ref="S9776">_xlfn.IFS(FraudData[[#This Row],[Fraud Risk Score]]&gt;=8,"High Risk",FraudData[[#This Row],[Fraud Risk Score]]&gt;=6,"Medium Risk",TRUE,"Low Risk")</f>
        <v>Low Risk</v>
      </c>
    </row>
    <row r="9777" spans="1:19">
      <c r="A9777">
        <v>9776</v>
      </c>
      <c r="B9777">
        <v>112.54</v>
      </c>
      <c r="C9777">
        <v>19</v>
      </c>
      <c r="D9777" t="s">
        <v>49</v>
      </c>
      <c r="E9777">
        <v>0</v>
      </c>
      <c r="F9777">
        <v>0</v>
      </c>
      <c r="G9777">
        <v>42</v>
      </c>
      <c r="H9777">
        <v>0</v>
      </c>
      <c r="I9777">
        <v>48</v>
      </c>
      <c r="J9777">
        <v>0</v>
      </c>
      <c r="K9777">
        <f>_xlfn.XLOOKUP(FraudData[[#This Row],[amount]],AmountRules[Amount Min],AmountRules[Risk Points],,-1)</f>
        <v>0</v>
      </c>
      <c r="L9777">
        <f>_xlfn.XLOOKUP(FraudData[[#This Row],[transaction_hour]],TimeRules[Hour Min],TimeRules[Risk Points],,-1)</f>
        <v>0</v>
      </c>
      <c r="M9777">
        <f>_xlfn.XLOOKUP(FraudData[[#This Row],[foreign_transaction]],ForeignRules[Foreign Transaction],ForeignRules[Risk Points],0)</f>
        <v>0</v>
      </c>
      <c r="N9777">
        <f>_xlfn.XLOOKUP(FraudData[[#This Row],[location_mismatch]],Table10[Location Mismatch],Table10[Risk Points],0)</f>
        <v>0</v>
      </c>
      <c r="O9777">
        <f>_xlfn.XLOOKUP(FraudData[[#This Row],[device_trust_score]],DeviceRules[Device Min],DeviceRules[Risk Points],,-1)</f>
        <v>2</v>
      </c>
      <c r="P9777">
        <f>_xlfn.XLOOKUP(FraudData[[#This Row],[velocity_last_24h]],VelocityRules[Velocity Min],VelocityRules[Risk Points],,-1)</f>
        <v>0</v>
      </c>
      <c r="Q9777">
        <f>_xlfn.XLOOKUP(FraudData[[#This Row],[merchant_category]],MerchantRules[Merchant Category],MerchantRules[Risk Points],0)</f>
        <v>1</v>
      </c>
      <c r="R9777">
        <f>SUM(FraudData[[#This Row],[Amount Risk]:[Merchant Risk]])</f>
        <v>3</v>
      </c>
      <c r="S9777" t="str" cm="1">
        <f t="array" ref="S9777">_xlfn.IFS(FraudData[[#This Row],[Fraud Risk Score]]&gt;=8,"High Risk",FraudData[[#This Row],[Fraud Risk Score]]&gt;=6,"Medium Risk",TRUE,"Low Risk")</f>
        <v>Low Risk</v>
      </c>
    </row>
    <row r="9778" spans="1:19">
      <c r="A9778">
        <v>9777</v>
      </c>
      <c r="B9778">
        <v>138.81</v>
      </c>
      <c r="C9778">
        <v>23</v>
      </c>
      <c r="D9778" t="s">
        <v>47</v>
      </c>
      <c r="E9778">
        <v>1</v>
      </c>
      <c r="F9778">
        <v>0</v>
      </c>
      <c r="G9778">
        <v>69</v>
      </c>
      <c r="H9778">
        <v>2</v>
      </c>
      <c r="I9778">
        <v>49</v>
      </c>
      <c r="J9778">
        <v>0</v>
      </c>
      <c r="K9778">
        <f>_xlfn.XLOOKUP(FraudData[[#This Row],[amount]],AmountRules[Amount Min],AmountRules[Risk Points],,-1)</f>
        <v>0</v>
      </c>
      <c r="L9778">
        <f>_xlfn.XLOOKUP(FraudData[[#This Row],[transaction_hour]],TimeRules[Hour Min],TimeRules[Risk Points],,-1)</f>
        <v>1</v>
      </c>
      <c r="M9778">
        <f>_xlfn.XLOOKUP(FraudData[[#This Row],[foreign_transaction]],ForeignRules[Foreign Transaction],ForeignRules[Risk Points],0)</f>
        <v>3</v>
      </c>
      <c r="N9778">
        <f>_xlfn.XLOOKUP(FraudData[[#This Row],[location_mismatch]],Table10[Location Mismatch],Table10[Risk Points],0)</f>
        <v>0</v>
      </c>
      <c r="O9778">
        <f>_xlfn.XLOOKUP(FraudData[[#This Row],[device_trust_score]],DeviceRules[Device Min],DeviceRules[Risk Points],,-1)</f>
        <v>1</v>
      </c>
      <c r="P9778">
        <f>_xlfn.XLOOKUP(FraudData[[#This Row],[velocity_last_24h]],VelocityRules[Velocity Min],VelocityRules[Risk Points],,-1)</f>
        <v>0</v>
      </c>
      <c r="Q9778">
        <f>_xlfn.XLOOKUP(FraudData[[#This Row],[merchant_category]],MerchantRules[Merchant Category],MerchantRules[Risk Points],0)</f>
        <v>0</v>
      </c>
      <c r="R9778">
        <f>SUM(FraudData[[#This Row],[Amount Risk]:[Merchant Risk]])</f>
        <v>5</v>
      </c>
      <c r="S9778" t="str" cm="1">
        <f t="array" ref="S9778">_xlfn.IFS(FraudData[[#This Row],[Fraud Risk Score]]&gt;=8,"High Risk",FraudData[[#This Row],[Fraud Risk Score]]&gt;=6,"Medium Risk",TRUE,"Low Risk")</f>
        <v>Low Risk</v>
      </c>
    </row>
    <row r="9779" spans="1:19">
      <c r="A9779">
        <v>9778</v>
      </c>
      <c r="B9779">
        <v>959.53</v>
      </c>
      <c r="C9779">
        <v>9</v>
      </c>
      <c r="D9779" t="s">
        <v>49</v>
      </c>
      <c r="E9779">
        <v>1</v>
      </c>
      <c r="F9779">
        <v>0</v>
      </c>
      <c r="G9779">
        <v>48</v>
      </c>
      <c r="H9779">
        <v>1</v>
      </c>
      <c r="I9779">
        <v>25</v>
      </c>
      <c r="J9779">
        <v>0</v>
      </c>
      <c r="K9779">
        <f>_xlfn.XLOOKUP(FraudData[[#This Row],[amount]],AmountRules[Amount Min],AmountRules[Risk Points],,-1)</f>
        <v>1</v>
      </c>
      <c r="L9779">
        <f>_xlfn.XLOOKUP(FraudData[[#This Row],[transaction_hour]],TimeRules[Hour Min],TimeRules[Risk Points],,-1)</f>
        <v>0</v>
      </c>
      <c r="M9779">
        <f>_xlfn.XLOOKUP(FraudData[[#This Row],[foreign_transaction]],ForeignRules[Foreign Transaction],ForeignRules[Risk Points],0)</f>
        <v>3</v>
      </c>
      <c r="N9779">
        <f>_xlfn.XLOOKUP(FraudData[[#This Row],[location_mismatch]],Table10[Location Mismatch],Table10[Risk Points],0)</f>
        <v>0</v>
      </c>
      <c r="O9779">
        <f>_xlfn.XLOOKUP(FraudData[[#This Row],[device_trust_score]],DeviceRules[Device Min],DeviceRules[Risk Points],,-1)</f>
        <v>2</v>
      </c>
      <c r="P9779">
        <f>_xlfn.XLOOKUP(FraudData[[#This Row],[velocity_last_24h]],VelocityRules[Velocity Min],VelocityRules[Risk Points],,-1)</f>
        <v>0</v>
      </c>
      <c r="Q9779">
        <f>_xlfn.XLOOKUP(FraudData[[#This Row],[merchant_category]],MerchantRules[Merchant Category],MerchantRules[Risk Points],0)</f>
        <v>1</v>
      </c>
      <c r="R9779">
        <f>SUM(FraudData[[#This Row],[Amount Risk]:[Merchant Risk]])</f>
        <v>7</v>
      </c>
      <c r="S9779" t="str" cm="1">
        <f t="array" ref="S9779">_xlfn.IFS(FraudData[[#This Row],[Fraud Risk Score]]&gt;=8,"High Risk",FraudData[[#This Row],[Fraud Risk Score]]&gt;=6,"Medium Risk",TRUE,"Low Risk")</f>
        <v>Medium Risk</v>
      </c>
    </row>
    <row r="9780" spans="1:19">
      <c r="A9780">
        <v>9779</v>
      </c>
      <c r="B9780">
        <v>91.68</v>
      </c>
      <c r="C9780">
        <v>19</v>
      </c>
      <c r="D9780" t="s">
        <v>49</v>
      </c>
      <c r="E9780">
        <v>0</v>
      </c>
      <c r="F9780">
        <v>0</v>
      </c>
      <c r="G9780">
        <v>79</v>
      </c>
      <c r="H9780">
        <v>3</v>
      </c>
      <c r="I9780">
        <v>60</v>
      </c>
      <c r="J9780">
        <v>0</v>
      </c>
      <c r="K9780">
        <f>_xlfn.XLOOKUP(FraudData[[#This Row],[amount]],AmountRules[Amount Min],AmountRules[Risk Points],,-1)</f>
        <v>0</v>
      </c>
      <c r="L9780">
        <f>_xlfn.XLOOKUP(FraudData[[#This Row],[transaction_hour]],TimeRules[Hour Min],TimeRules[Risk Points],,-1)</f>
        <v>0</v>
      </c>
      <c r="M9780">
        <f>_xlfn.XLOOKUP(FraudData[[#This Row],[foreign_transaction]],ForeignRules[Foreign Transaction],ForeignRules[Risk Points],0)</f>
        <v>0</v>
      </c>
      <c r="N9780">
        <f>_xlfn.XLOOKUP(FraudData[[#This Row],[location_mismatch]],Table10[Location Mismatch],Table10[Risk Points],0)</f>
        <v>0</v>
      </c>
      <c r="O9780">
        <f>_xlfn.XLOOKUP(FraudData[[#This Row],[device_trust_score]],DeviceRules[Device Min],DeviceRules[Risk Points],,-1)</f>
        <v>0</v>
      </c>
      <c r="P9780">
        <f>_xlfn.XLOOKUP(FraudData[[#This Row],[velocity_last_24h]],VelocityRules[Velocity Min],VelocityRules[Risk Points],,-1)</f>
        <v>0</v>
      </c>
      <c r="Q9780">
        <f>_xlfn.XLOOKUP(FraudData[[#This Row],[merchant_category]],MerchantRules[Merchant Category],MerchantRules[Risk Points],0)</f>
        <v>1</v>
      </c>
      <c r="R9780">
        <f>SUM(FraudData[[#This Row],[Amount Risk]:[Merchant Risk]])</f>
        <v>1</v>
      </c>
      <c r="S9780" t="str" cm="1">
        <f t="array" ref="S9780">_xlfn.IFS(FraudData[[#This Row],[Fraud Risk Score]]&gt;=8,"High Risk",FraudData[[#This Row],[Fraud Risk Score]]&gt;=6,"Medium Risk",TRUE,"Low Risk")</f>
        <v>Low Risk</v>
      </c>
    </row>
    <row r="9781" spans="1:19">
      <c r="A9781">
        <v>9780</v>
      </c>
      <c r="B9781">
        <v>172</v>
      </c>
      <c r="C9781">
        <v>2</v>
      </c>
      <c r="D9781" t="s">
        <v>49</v>
      </c>
      <c r="E9781">
        <v>0</v>
      </c>
      <c r="F9781">
        <v>1</v>
      </c>
      <c r="G9781">
        <v>56</v>
      </c>
      <c r="H9781">
        <v>5</v>
      </c>
      <c r="I9781">
        <v>24</v>
      </c>
      <c r="J9781">
        <v>1</v>
      </c>
      <c r="K9781">
        <f>_xlfn.XLOOKUP(FraudData[[#This Row],[amount]],AmountRules[Amount Min],AmountRules[Risk Points],,-1)</f>
        <v>0</v>
      </c>
      <c r="L9781">
        <f>_xlfn.XLOOKUP(FraudData[[#This Row],[transaction_hour]],TimeRules[Hour Min],TimeRules[Risk Points],,-1)</f>
        <v>3</v>
      </c>
      <c r="M9781">
        <f>_xlfn.XLOOKUP(FraudData[[#This Row],[foreign_transaction]],ForeignRules[Foreign Transaction],ForeignRules[Risk Points],0)</f>
        <v>0</v>
      </c>
      <c r="N9781">
        <f>_xlfn.XLOOKUP(FraudData[[#This Row],[location_mismatch]],Table10[Location Mismatch],Table10[Risk Points],0)</f>
        <v>3</v>
      </c>
      <c r="O9781">
        <f>_xlfn.XLOOKUP(FraudData[[#This Row],[device_trust_score]],DeviceRules[Device Min],DeviceRules[Risk Points],,-1)</f>
        <v>1</v>
      </c>
      <c r="P9781">
        <f>_xlfn.XLOOKUP(FraudData[[#This Row],[velocity_last_24h]],VelocityRules[Velocity Min],VelocityRules[Risk Points],,-1)</f>
        <v>3</v>
      </c>
      <c r="Q9781">
        <f>_xlfn.XLOOKUP(FraudData[[#This Row],[merchant_category]],MerchantRules[Merchant Category],MerchantRules[Risk Points],0)</f>
        <v>1</v>
      </c>
      <c r="R9781">
        <f>SUM(FraudData[[#This Row],[Amount Risk]:[Merchant Risk]])</f>
        <v>11</v>
      </c>
      <c r="S9781" t="str" cm="1">
        <f t="array" ref="S9781">_xlfn.IFS(FraudData[[#This Row],[Fraud Risk Score]]&gt;=8,"High Risk",FraudData[[#This Row],[Fraud Risk Score]]&gt;=6,"Medium Risk",TRUE,"Low Risk")</f>
        <v>High Risk</v>
      </c>
    </row>
    <row r="9782" spans="1:19">
      <c r="A9782">
        <v>9781</v>
      </c>
      <c r="B9782">
        <v>81.81</v>
      </c>
      <c r="C9782">
        <v>18</v>
      </c>
      <c r="D9782" t="s">
        <v>48</v>
      </c>
      <c r="E9782">
        <v>0</v>
      </c>
      <c r="F9782">
        <v>0</v>
      </c>
      <c r="G9782">
        <v>31</v>
      </c>
      <c r="H9782">
        <v>1</v>
      </c>
      <c r="I9782">
        <v>24</v>
      </c>
      <c r="J9782">
        <v>0</v>
      </c>
      <c r="K9782">
        <f>_xlfn.XLOOKUP(FraudData[[#This Row],[amount]],AmountRules[Amount Min],AmountRules[Risk Points],,-1)</f>
        <v>0</v>
      </c>
      <c r="L9782">
        <f>_xlfn.XLOOKUP(FraudData[[#This Row],[transaction_hour]],TimeRules[Hour Min],TimeRules[Risk Points],,-1)</f>
        <v>0</v>
      </c>
      <c r="M9782">
        <f>_xlfn.XLOOKUP(FraudData[[#This Row],[foreign_transaction]],ForeignRules[Foreign Transaction],ForeignRules[Risk Points],0)</f>
        <v>0</v>
      </c>
      <c r="N9782">
        <f>_xlfn.XLOOKUP(FraudData[[#This Row],[location_mismatch]],Table10[Location Mismatch],Table10[Risk Points],0)</f>
        <v>0</v>
      </c>
      <c r="O9782">
        <f>_xlfn.XLOOKUP(FraudData[[#This Row],[device_trust_score]],DeviceRules[Device Min],DeviceRules[Risk Points],,-1)</f>
        <v>2</v>
      </c>
      <c r="P9782">
        <f>_xlfn.XLOOKUP(FraudData[[#This Row],[velocity_last_24h]],VelocityRules[Velocity Min],VelocityRules[Risk Points],,-1)</f>
        <v>0</v>
      </c>
      <c r="Q9782">
        <f>_xlfn.XLOOKUP(FraudData[[#This Row],[merchant_category]],MerchantRules[Merchant Category],MerchantRules[Risk Points],0)</f>
        <v>0</v>
      </c>
      <c r="R9782">
        <f>SUM(FraudData[[#This Row],[Amount Risk]:[Merchant Risk]])</f>
        <v>2</v>
      </c>
      <c r="S9782" t="str" cm="1">
        <f t="array" ref="S9782">_xlfn.IFS(FraudData[[#This Row],[Fraud Risk Score]]&gt;=8,"High Risk",FraudData[[#This Row],[Fraud Risk Score]]&gt;=6,"Medium Risk",TRUE,"Low Risk")</f>
        <v>Low Risk</v>
      </c>
    </row>
    <row r="9783" spans="1:19">
      <c r="A9783">
        <v>9782</v>
      </c>
      <c r="B9783">
        <v>89.8</v>
      </c>
      <c r="C9783">
        <v>4</v>
      </c>
      <c r="D9783" t="s">
        <v>47</v>
      </c>
      <c r="E9783">
        <v>0</v>
      </c>
      <c r="F9783">
        <v>0</v>
      </c>
      <c r="G9783">
        <v>44</v>
      </c>
      <c r="H9783">
        <v>3</v>
      </c>
      <c r="I9783">
        <v>45</v>
      </c>
      <c r="J9783">
        <v>0</v>
      </c>
      <c r="K9783">
        <f>_xlfn.XLOOKUP(FraudData[[#This Row],[amount]],AmountRules[Amount Min],AmountRules[Risk Points],,-1)</f>
        <v>0</v>
      </c>
      <c r="L9783">
        <f>_xlfn.XLOOKUP(FraudData[[#This Row],[transaction_hour]],TimeRules[Hour Min],TimeRules[Risk Points],,-1)</f>
        <v>0</v>
      </c>
      <c r="M9783">
        <f>_xlfn.XLOOKUP(FraudData[[#This Row],[foreign_transaction]],ForeignRules[Foreign Transaction],ForeignRules[Risk Points],0)</f>
        <v>0</v>
      </c>
      <c r="N9783">
        <f>_xlfn.XLOOKUP(FraudData[[#This Row],[location_mismatch]],Table10[Location Mismatch],Table10[Risk Points],0)</f>
        <v>0</v>
      </c>
      <c r="O9783">
        <f>_xlfn.XLOOKUP(FraudData[[#This Row],[device_trust_score]],DeviceRules[Device Min],DeviceRules[Risk Points],,-1)</f>
        <v>2</v>
      </c>
      <c r="P9783">
        <f>_xlfn.XLOOKUP(FraudData[[#This Row],[velocity_last_24h]],VelocityRules[Velocity Min],VelocityRules[Risk Points],,-1)</f>
        <v>0</v>
      </c>
      <c r="Q9783">
        <f>_xlfn.XLOOKUP(FraudData[[#This Row],[merchant_category]],MerchantRules[Merchant Category],MerchantRules[Risk Points],0)</f>
        <v>0</v>
      </c>
      <c r="R9783">
        <f>SUM(FraudData[[#This Row],[Amount Risk]:[Merchant Risk]])</f>
        <v>2</v>
      </c>
      <c r="S9783" t="str" cm="1">
        <f t="array" ref="S9783">_xlfn.IFS(FraudData[[#This Row],[Fraud Risk Score]]&gt;=8,"High Risk",FraudData[[#This Row],[Fraud Risk Score]]&gt;=6,"Medium Risk",TRUE,"Low Risk")</f>
        <v>Low Risk</v>
      </c>
    </row>
    <row r="9784" spans="1:19">
      <c r="A9784">
        <v>9783</v>
      </c>
      <c r="B9784">
        <v>214.12</v>
      </c>
      <c r="C9784">
        <v>2</v>
      </c>
      <c r="D9784" t="s">
        <v>46</v>
      </c>
      <c r="E9784">
        <v>0</v>
      </c>
      <c r="F9784">
        <v>0</v>
      </c>
      <c r="G9784">
        <v>43</v>
      </c>
      <c r="H9784">
        <v>1</v>
      </c>
      <c r="I9784">
        <v>59</v>
      </c>
      <c r="J9784">
        <v>0</v>
      </c>
      <c r="K9784">
        <f>_xlfn.XLOOKUP(FraudData[[#This Row],[amount]],AmountRules[Amount Min],AmountRules[Risk Points],,-1)</f>
        <v>0</v>
      </c>
      <c r="L9784">
        <f>_xlfn.XLOOKUP(FraudData[[#This Row],[transaction_hour]],TimeRules[Hour Min],TimeRules[Risk Points],,-1)</f>
        <v>3</v>
      </c>
      <c r="M9784">
        <f>_xlfn.XLOOKUP(FraudData[[#This Row],[foreign_transaction]],ForeignRules[Foreign Transaction],ForeignRules[Risk Points],0)</f>
        <v>0</v>
      </c>
      <c r="N9784">
        <f>_xlfn.XLOOKUP(FraudData[[#This Row],[location_mismatch]],Table10[Location Mismatch],Table10[Risk Points],0)</f>
        <v>0</v>
      </c>
      <c r="O9784">
        <f>_xlfn.XLOOKUP(FraudData[[#This Row],[device_trust_score]],DeviceRules[Device Min],DeviceRules[Risk Points],,-1)</f>
        <v>2</v>
      </c>
      <c r="P9784">
        <f>_xlfn.XLOOKUP(FraudData[[#This Row],[velocity_last_24h]],VelocityRules[Velocity Min],VelocityRules[Risk Points],,-1)</f>
        <v>0</v>
      </c>
      <c r="Q9784">
        <f>_xlfn.XLOOKUP(FraudData[[#This Row],[merchant_category]],MerchantRules[Merchant Category],MerchantRules[Risk Points],0)</f>
        <v>0</v>
      </c>
      <c r="R9784">
        <f>SUM(FraudData[[#This Row],[Amount Risk]:[Merchant Risk]])</f>
        <v>5</v>
      </c>
      <c r="S9784" t="str" cm="1">
        <f t="array" ref="S9784">_xlfn.IFS(FraudData[[#This Row],[Fraud Risk Score]]&gt;=8,"High Risk",FraudData[[#This Row],[Fraud Risk Score]]&gt;=6,"Medium Risk",TRUE,"Low Risk")</f>
        <v>Low Risk</v>
      </c>
    </row>
    <row r="9785" spans="1:19">
      <c r="A9785">
        <v>9784</v>
      </c>
      <c r="B9785">
        <v>500.18</v>
      </c>
      <c r="C9785">
        <v>7</v>
      </c>
      <c r="D9785" t="s">
        <v>49</v>
      </c>
      <c r="E9785">
        <v>0</v>
      </c>
      <c r="F9785">
        <v>0</v>
      </c>
      <c r="G9785">
        <v>86</v>
      </c>
      <c r="H9785">
        <v>1</v>
      </c>
      <c r="I9785">
        <v>36</v>
      </c>
      <c r="J9785">
        <v>0</v>
      </c>
      <c r="K9785">
        <f>_xlfn.XLOOKUP(FraudData[[#This Row],[amount]],AmountRules[Amount Min],AmountRules[Risk Points],,-1)</f>
        <v>1</v>
      </c>
      <c r="L9785">
        <f>_xlfn.XLOOKUP(FraudData[[#This Row],[transaction_hour]],TimeRules[Hour Min],TimeRules[Risk Points],,-1)</f>
        <v>0</v>
      </c>
      <c r="M9785">
        <f>_xlfn.XLOOKUP(FraudData[[#This Row],[foreign_transaction]],ForeignRules[Foreign Transaction],ForeignRules[Risk Points],0)</f>
        <v>0</v>
      </c>
      <c r="N9785">
        <f>_xlfn.XLOOKUP(FraudData[[#This Row],[location_mismatch]],Table10[Location Mismatch],Table10[Risk Points],0)</f>
        <v>0</v>
      </c>
      <c r="O9785">
        <f>_xlfn.XLOOKUP(FraudData[[#This Row],[device_trust_score]],DeviceRules[Device Min],DeviceRules[Risk Points],,-1)</f>
        <v>0</v>
      </c>
      <c r="P9785">
        <f>_xlfn.XLOOKUP(FraudData[[#This Row],[velocity_last_24h]],VelocityRules[Velocity Min],VelocityRules[Risk Points],,-1)</f>
        <v>0</v>
      </c>
      <c r="Q9785">
        <f>_xlfn.XLOOKUP(FraudData[[#This Row],[merchant_category]],MerchantRules[Merchant Category],MerchantRules[Risk Points],0)</f>
        <v>1</v>
      </c>
      <c r="R9785">
        <f>SUM(FraudData[[#This Row],[Amount Risk]:[Merchant Risk]])</f>
        <v>2</v>
      </c>
      <c r="S9785" t="str" cm="1">
        <f t="array" ref="S9785">_xlfn.IFS(FraudData[[#This Row],[Fraud Risk Score]]&gt;=8,"High Risk",FraudData[[#This Row],[Fraud Risk Score]]&gt;=6,"Medium Risk",TRUE,"Low Risk")</f>
        <v>Low Risk</v>
      </c>
    </row>
    <row r="9786" spans="1:19">
      <c r="A9786">
        <v>9785</v>
      </c>
      <c r="B9786">
        <v>140.69999999999999</v>
      </c>
      <c r="C9786">
        <v>4</v>
      </c>
      <c r="D9786" t="s">
        <v>48</v>
      </c>
      <c r="E9786">
        <v>0</v>
      </c>
      <c r="F9786">
        <v>0</v>
      </c>
      <c r="G9786">
        <v>38</v>
      </c>
      <c r="H9786">
        <v>0</v>
      </c>
      <c r="I9786">
        <v>44</v>
      </c>
      <c r="J9786">
        <v>0</v>
      </c>
      <c r="K9786">
        <f>_xlfn.XLOOKUP(FraudData[[#This Row],[amount]],AmountRules[Amount Min],AmountRules[Risk Points],,-1)</f>
        <v>0</v>
      </c>
      <c r="L9786">
        <f>_xlfn.XLOOKUP(FraudData[[#This Row],[transaction_hour]],TimeRules[Hour Min],TimeRules[Risk Points],,-1)</f>
        <v>0</v>
      </c>
      <c r="M9786">
        <f>_xlfn.XLOOKUP(FraudData[[#This Row],[foreign_transaction]],ForeignRules[Foreign Transaction],ForeignRules[Risk Points],0)</f>
        <v>0</v>
      </c>
      <c r="N9786">
        <f>_xlfn.XLOOKUP(FraudData[[#This Row],[location_mismatch]],Table10[Location Mismatch],Table10[Risk Points],0)</f>
        <v>0</v>
      </c>
      <c r="O9786">
        <f>_xlfn.XLOOKUP(FraudData[[#This Row],[device_trust_score]],DeviceRules[Device Min],DeviceRules[Risk Points],,-1)</f>
        <v>2</v>
      </c>
      <c r="P9786">
        <f>_xlfn.XLOOKUP(FraudData[[#This Row],[velocity_last_24h]],VelocityRules[Velocity Min],VelocityRules[Risk Points],,-1)</f>
        <v>0</v>
      </c>
      <c r="Q9786">
        <f>_xlfn.XLOOKUP(FraudData[[#This Row],[merchant_category]],MerchantRules[Merchant Category],MerchantRules[Risk Points],0)</f>
        <v>0</v>
      </c>
      <c r="R9786">
        <f>SUM(FraudData[[#This Row],[Amount Risk]:[Merchant Risk]])</f>
        <v>2</v>
      </c>
      <c r="S9786" t="str" cm="1">
        <f t="array" ref="S9786">_xlfn.IFS(FraudData[[#This Row],[Fraud Risk Score]]&gt;=8,"High Risk",FraudData[[#This Row],[Fraud Risk Score]]&gt;=6,"Medium Risk",TRUE,"Low Risk")</f>
        <v>Low Risk</v>
      </c>
    </row>
    <row r="9787" spans="1:19">
      <c r="A9787">
        <v>9786</v>
      </c>
      <c r="B9787">
        <v>263.29000000000002</v>
      </c>
      <c r="C9787">
        <v>11</v>
      </c>
      <c r="D9787" t="s">
        <v>48</v>
      </c>
      <c r="E9787">
        <v>0</v>
      </c>
      <c r="F9787">
        <v>0</v>
      </c>
      <c r="G9787">
        <v>56</v>
      </c>
      <c r="H9787">
        <v>2</v>
      </c>
      <c r="I9787">
        <v>37</v>
      </c>
      <c r="J9787">
        <v>0</v>
      </c>
      <c r="K9787">
        <f>_xlfn.XLOOKUP(FraudData[[#This Row],[amount]],AmountRules[Amount Min],AmountRules[Risk Points],,-1)</f>
        <v>0</v>
      </c>
      <c r="L9787">
        <f>_xlfn.XLOOKUP(FraudData[[#This Row],[transaction_hour]],TimeRules[Hour Min],TimeRules[Risk Points],,-1)</f>
        <v>0</v>
      </c>
      <c r="M9787">
        <f>_xlfn.XLOOKUP(FraudData[[#This Row],[foreign_transaction]],ForeignRules[Foreign Transaction],ForeignRules[Risk Points],0)</f>
        <v>0</v>
      </c>
      <c r="N9787">
        <f>_xlfn.XLOOKUP(FraudData[[#This Row],[location_mismatch]],Table10[Location Mismatch],Table10[Risk Points],0)</f>
        <v>0</v>
      </c>
      <c r="O9787">
        <f>_xlfn.XLOOKUP(FraudData[[#This Row],[device_trust_score]],DeviceRules[Device Min],DeviceRules[Risk Points],,-1)</f>
        <v>1</v>
      </c>
      <c r="P9787">
        <f>_xlfn.XLOOKUP(FraudData[[#This Row],[velocity_last_24h]],VelocityRules[Velocity Min],VelocityRules[Risk Points],,-1)</f>
        <v>0</v>
      </c>
      <c r="Q9787">
        <f>_xlfn.XLOOKUP(FraudData[[#This Row],[merchant_category]],MerchantRules[Merchant Category],MerchantRules[Risk Points],0)</f>
        <v>0</v>
      </c>
      <c r="R9787">
        <f>SUM(FraudData[[#This Row],[Amount Risk]:[Merchant Risk]])</f>
        <v>1</v>
      </c>
      <c r="S9787" t="str" cm="1">
        <f t="array" ref="S9787">_xlfn.IFS(FraudData[[#This Row],[Fraud Risk Score]]&gt;=8,"High Risk",FraudData[[#This Row],[Fraud Risk Score]]&gt;=6,"Medium Risk",TRUE,"Low Risk")</f>
        <v>Low Risk</v>
      </c>
    </row>
    <row r="9788" spans="1:19">
      <c r="A9788">
        <v>9787</v>
      </c>
      <c r="B9788">
        <v>16.82</v>
      </c>
      <c r="C9788">
        <v>13</v>
      </c>
      <c r="D9788" t="s">
        <v>46</v>
      </c>
      <c r="E9788">
        <v>0</v>
      </c>
      <c r="F9788">
        <v>0</v>
      </c>
      <c r="G9788">
        <v>33</v>
      </c>
      <c r="H9788">
        <v>1</v>
      </c>
      <c r="I9788">
        <v>53</v>
      </c>
      <c r="J9788">
        <v>0</v>
      </c>
      <c r="K9788">
        <f>_xlfn.XLOOKUP(FraudData[[#This Row],[amount]],AmountRules[Amount Min],AmountRules[Risk Points],,-1)</f>
        <v>0</v>
      </c>
      <c r="L9788">
        <f>_xlfn.XLOOKUP(FraudData[[#This Row],[transaction_hour]],TimeRules[Hour Min],TimeRules[Risk Points],,-1)</f>
        <v>0</v>
      </c>
      <c r="M9788">
        <f>_xlfn.XLOOKUP(FraudData[[#This Row],[foreign_transaction]],ForeignRules[Foreign Transaction],ForeignRules[Risk Points],0)</f>
        <v>0</v>
      </c>
      <c r="N9788">
        <f>_xlfn.XLOOKUP(FraudData[[#This Row],[location_mismatch]],Table10[Location Mismatch],Table10[Risk Points],0)</f>
        <v>0</v>
      </c>
      <c r="O9788">
        <f>_xlfn.XLOOKUP(FraudData[[#This Row],[device_trust_score]],DeviceRules[Device Min],DeviceRules[Risk Points],,-1)</f>
        <v>2</v>
      </c>
      <c r="P9788">
        <f>_xlfn.XLOOKUP(FraudData[[#This Row],[velocity_last_24h]],VelocityRules[Velocity Min],VelocityRules[Risk Points],,-1)</f>
        <v>0</v>
      </c>
      <c r="Q9788">
        <f>_xlfn.XLOOKUP(FraudData[[#This Row],[merchant_category]],MerchantRules[Merchant Category],MerchantRules[Risk Points],0)</f>
        <v>0</v>
      </c>
      <c r="R9788">
        <f>SUM(FraudData[[#This Row],[Amount Risk]:[Merchant Risk]])</f>
        <v>2</v>
      </c>
      <c r="S9788" t="str" cm="1">
        <f t="array" ref="S9788">_xlfn.IFS(FraudData[[#This Row],[Fraud Risk Score]]&gt;=8,"High Risk",FraudData[[#This Row],[Fraud Risk Score]]&gt;=6,"Medium Risk",TRUE,"Low Risk")</f>
        <v>Low Risk</v>
      </c>
    </row>
    <row r="9789" spans="1:19">
      <c r="A9789">
        <v>9788</v>
      </c>
      <c r="B9789">
        <v>42.69</v>
      </c>
      <c r="C9789">
        <v>6</v>
      </c>
      <c r="D9789" t="s">
        <v>50</v>
      </c>
      <c r="E9789">
        <v>0</v>
      </c>
      <c r="F9789">
        <v>0</v>
      </c>
      <c r="G9789">
        <v>73</v>
      </c>
      <c r="H9789">
        <v>1</v>
      </c>
      <c r="I9789">
        <v>63</v>
      </c>
      <c r="J9789">
        <v>0</v>
      </c>
      <c r="K9789">
        <f>_xlfn.XLOOKUP(FraudData[[#This Row],[amount]],AmountRules[Amount Min],AmountRules[Risk Points],,-1)</f>
        <v>0</v>
      </c>
      <c r="L9789">
        <f>_xlfn.XLOOKUP(FraudData[[#This Row],[transaction_hour]],TimeRules[Hour Min],TimeRules[Risk Points],,-1)</f>
        <v>0</v>
      </c>
      <c r="M9789">
        <f>_xlfn.XLOOKUP(FraudData[[#This Row],[foreign_transaction]],ForeignRules[Foreign Transaction],ForeignRules[Risk Points],0)</f>
        <v>0</v>
      </c>
      <c r="N9789">
        <f>_xlfn.XLOOKUP(FraudData[[#This Row],[location_mismatch]],Table10[Location Mismatch],Table10[Risk Points],0)</f>
        <v>0</v>
      </c>
      <c r="O9789">
        <f>_xlfn.XLOOKUP(FraudData[[#This Row],[device_trust_score]],DeviceRules[Device Min],DeviceRules[Risk Points],,-1)</f>
        <v>0</v>
      </c>
      <c r="P9789">
        <f>_xlfn.XLOOKUP(FraudData[[#This Row],[velocity_last_24h]],VelocityRules[Velocity Min],VelocityRules[Risk Points],,-1)</f>
        <v>0</v>
      </c>
      <c r="Q9789">
        <f>_xlfn.XLOOKUP(FraudData[[#This Row],[merchant_category]],MerchantRules[Merchant Category],MerchantRules[Risk Points],0)</f>
        <v>0</v>
      </c>
      <c r="R9789">
        <f>SUM(FraudData[[#This Row],[Amount Risk]:[Merchant Risk]])</f>
        <v>0</v>
      </c>
      <c r="S9789" t="str" cm="1">
        <f t="array" ref="S9789">_xlfn.IFS(FraudData[[#This Row],[Fraud Risk Score]]&gt;=8,"High Risk",FraudData[[#This Row],[Fraud Risk Score]]&gt;=6,"Medium Risk",TRUE,"Low Risk")</f>
        <v>Low Risk</v>
      </c>
    </row>
    <row r="9790" spans="1:19">
      <c r="A9790">
        <v>9789</v>
      </c>
      <c r="B9790">
        <v>125.54</v>
      </c>
      <c r="C9790">
        <v>10</v>
      </c>
      <c r="D9790" t="s">
        <v>47</v>
      </c>
      <c r="E9790">
        <v>1</v>
      </c>
      <c r="F9790">
        <v>1</v>
      </c>
      <c r="G9790">
        <v>40</v>
      </c>
      <c r="H9790">
        <v>1</v>
      </c>
      <c r="I9790">
        <v>48</v>
      </c>
      <c r="J9790">
        <v>0</v>
      </c>
      <c r="K9790">
        <f>_xlfn.XLOOKUP(FraudData[[#This Row],[amount]],AmountRules[Amount Min],AmountRules[Risk Points],,-1)</f>
        <v>0</v>
      </c>
      <c r="L9790">
        <f>_xlfn.XLOOKUP(FraudData[[#This Row],[transaction_hour]],TimeRules[Hour Min],TimeRules[Risk Points],,-1)</f>
        <v>0</v>
      </c>
      <c r="M9790">
        <f>_xlfn.XLOOKUP(FraudData[[#This Row],[foreign_transaction]],ForeignRules[Foreign Transaction],ForeignRules[Risk Points],0)</f>
        <v>3</v>
      </c>
      <c r="N9790">
        <f>_xlfn.XLOOKUP(FraudData[[#This Row],[location_mismatch]],Table10[Location Mismatch],Table10[Risk Points],0)</f>
        <v>3</v>
      </c>
      <c r="O9790">
        <f>_xlfn.XLOOKUP(FraudData[[#This Row],[device_trust_score]],DeviceRules[Device Min],DeviceRules[Risk Points],,-1)</f>
        <v>2</v>
      </c>
      <c r="P9790">
        <f>_xlfn.XLOOKUP(FraudData[[#This Row],[velocity_last_24h]],VelocityRules[Velocity Min],VelocityRules[Risk Points],,-1)</f>
        <v>0</v>
      </c>
      <c r="Q9790">
        <f>_xlfn.XLOOKUP(FraudData[[#This Row],[merchant_category]],MerchantRules[Merchant Category],MerchantRules[Risk Points],0)</f>
        <v>0</v>
      </c>
      <c r="R9790">
        <f>SUM(FraudData[[#This Row],[Amount Risk]:[Merchant Risk]])</f>
        <v>8</v>
      </c>
      <c r="S9790" t="str" cm="1">
        <f t="array" ref="S9790">_xlfn.IFS(FraudData[[#This Row],[Fraud Risk Score]]&gt;=8,"High Risk",FraudData[[#This Row],[Fraud Risk Score]]&gt;=6,"Medium Risk",TRUE,"Low Risk")</f>
        <v>High Risk</v>
      </c>
    </row>
    <row r="9791" spans="1:19">
      <c r="A9791">
        <v>9790</v>
      </c>
      <c r="B9791">
        <v>3.64</v>
      </c>
      <c r="C9791">
        <v>7</v>
      </c>
      <c r="D9791" t="s">
        <v>47</v>
      </c>
      <c r="E9791">
        <v>0</v>
      </c>
      <c r="F9791">
        <v>0</v>
      </c>
      <c r="G9791">
        <v>48</v>
      </c>
      <c r="H9791">
        <v>3</v>
      </c>
      <c r="I9791">
        <v>19</v>
      </c>
      <c r="J9791">
        <v>0</v>
      </c>
      <c r="K9791">
        <f>_xlfn.XLOOKUP(FraudData[[#This Row],[amount]],AmountRules[Amount Min],AmountRules[Risk Points],,-1)</f>
        <v>0</v>
      </c>
      <c r="L9791">
        <f>_xlfn.XLOOKUP(FraudData[[#This Row],[transaction_hour]],TimeRules[Hour Min],TimeRules[Risk Points],,-1)</f>
        <v>0</v>
      </c>
      <c r="M9791">
        <f>_xlfn.XLOOKUP(FraudData[[#This Row],[foreign_transaction]],ForeignRules[Foreign Transaction],ForeignRules[Risk Points],0)</f>
        <v>0</v>
      </c>
      <c r="N9791">
        <f>_xlfn.XLOOKUP(FraudData[[#This Row],[location_mismatch]],Table10[Location Mismatch],Table10[Risk Points],0)</f>
        <v>0</v>
      </c>
      <c r="O9791">
        <f>_xlfn.XLOOKUP(FraudData[[#This Row],[device_trust_score]],DeviceRules[Device Min],DeviceRules[Risk Points],,-1)</f>
        <v>2</v>
      </c>
      <c r="P9791">
        <f>_xlfn.XLOOKUP(FraudData[[#This Row],[velocity_last_24h]],VelocityRules[Velocity Min],VelocityRules[Risk Points],,-1)</f>
        <v>0</v>
      </c>
      <c r="Q9791">
        <f>_xlfn.XLOOKUP(FraudData[[#This Row],[merchant_category]],MerchantRules[Merchant Category],MerchantRules[Risk Points],0)</f>
        <v>0</v>
      </c>
      <c r="R9791">
        <f>SUM(FraudData[[#This Row],[Amount Risk]:[Merchant Risk]])</f>
        <v>2</v>
      </c>
      <c r="S9791" t="str" cm="1">
        <f t="array" ref="S9791">_xlfn.IFS(FraudData[[#This Row],[Fraud Risk Score]]&gt;=8,"High Risk",FraudData[[#This Row],[Fraud Risk Score]]&gt;=6,"Medium Risk",TRUE,"Low Risk")</f>
        <v>Low Risk</v>
      </c>
    </row>
    <row r="9792" spans="1:19">
      <c r="A9792">
        <v>9791</v>
      </c>
      <c r="B9792">
        <v>52.47</v>
      </c>
      <c r="C9792">
        <v>4</v>
      </c>
      <c r="D9792" t="s">
        <v>49</v>
      </c>
      <c r="E9792">
        <v>0</v>
      </c>
      <c r="F9792">
        <v>0</v>
      </c>
      <c r="G9792">
        <v>54</v>
      </c>
      <c r="H9792">
        <v>1</v>
      </c>
      <c r="I9792">
        <v>38</v>
      </c>
      <c r="J9792">
        <v>0</v>
      </c>
      <c r="K9792">
        <f>_xlfn.XLOOKUP(FraudData[[#This Row],[amount]],AmountRules[Amount Min],AmountRules[Risk Points],,-1)</f>
        <v>0</v>
      </c>
      <c r="L9792">
        <f>_xlfn.XLOOKUP(FraudData[[#This Row],[transaction_hour]],TimeRules[Hour Min],TimeRules[Risk Points],,-1)</f>
        <v>0</v>
      </c>
      <c r="M9792">
        <f>_xlfn.XLOOKUP(FraudData[[#This Row],[foreign_transaction]],ForeignRules[Foreign Transaction],ForeignRules[Risk Points],0)</f>
        <v>0</v>
      </c>
      <c r="N9792">
        <f>_xlfn.XLOOKUP(FraudData[[#This Row],[location_mismatch]],Table10[Location Mismatch],Table10[Risk Points],0)</f>
        <v>0</v>
      </c>
      <c r="O9792">
        <f>_xlfn.XLOOKUP(FraudData[[#This Row],[device_trust_score]],DeviceRules[Device Min],DeviceRules[Risk Points],,-1)</f>
        <v>1</v>
      </c>
      <c r="P9792">
        <f>_xlfn.XLOOKUP(FraudData[[#This Row],[velocity_last_24h]],VelocityRules[Velocity Min],VelocityRules[Risk Points],,-1)</f>
        <v>0</v>
      </c>
      <c r="Q9792">
        <f>_xlfn.XLOOKUP(FraudData[[#This Row],[merchant_category]],MerchantRules[Merchant Category],MerchantRules[Risk Points],0)</f>
        <v>1</v>
      </c>
      <c r="R9792">
        <f>SUM(FraudData[[#This Row],[Amount Risk]:[Merchant Risk]])</f>
        <v>2</v>
      </c>
      <c r="S9792" t="str" cm="1">
        <f t="array" ref="S9792">_xlfn.IFS(FraudData[[#This Row],[Fraud Risk Score]]&gt;=8,"High Risk",FraudData[[#This Row],[Fraud Risk Score]]&gt;=6,"Medium Risk",TRUE,"Low Risk")</f>
        <v>Low Risk</v>
      </c>
    </row>
    <row r="9793" spans="1:19">
      <c r="A9793">
        <v>9792</v>
      </c>
      <c r="B9793">
        <v>131.13999999999999</v>
      </c>
      <c r="C9793">
        <v>7</v>
      </c>
      <c r="D9793" t="s">
        <v>50</v>
      </c>
      <c r="E9793">
        <v>0</v>
      </c>
      <c r="F9793">
        <v>0</v>
      </c>
      <c r="G9793">
        <v>32</v>
      </c>
      <c r="H9793">
        <v>1</v>
      </c>
      <c r="I9793">
        <v>58</v>
      </c>
      <c r="J9793">
        <v>0</v>
      </c>
      <c r="K9793">
        <f>_xlfn.XLOOKUP(FraudData[[#This Row],[amount]],AmountRules[Amount Min],AmountRules[Risk Points],,-1)</f>
        <v>0</v>
      </c>
      <c r="L9793">
        <f>_xlfn.XLOOKUP(FraudData[[#This Row],[transaction_hour]],TimeRules[Hour Min],TimeRules[Risk Points],,-1)</f>
        <v>0</v>
      </c>
      <c r="M9793">
        <f>_xlfn.XLOOKUP(FraudData[[#This Row],[foreign_transaction]],ForeignRules[Foreign Transaction],ForeignRules[Risk Points],0)</f>
        <v>0</v>
      </c>
      <c r="N9793">
        <f>_xlfn.XLOOKUP(FraudData[[#This Row],[location_mismatch]],Table10[Location Mismatch],Table10[Risk Points],0)</f>
        <v>0</v>
      </c>
      <c r="O9793">
        <f>_xlfn.XLOOKUP(FraudData[[#This Row],[device_trust_score]],DeviceRules[Device Min],DeviceRules[Risk Points],,-1)</f>
        <v>2</v>
      </c>
      <c r="P9793">
        <f>_xlfn.XLOOKUP(FraudData[[#This Row],[velocity_last_24h]],VelocityRules[Velocity Min],VelocityRules[Risk Points],,-1)</f>
        <v>0</v>
      </c>
      <c r="Q9793">
        <f>_xlfn.XLOOKUP(FraudData[[#This Row],[merchant_category]],MerchantRules[Merchant Category],MerchantRules[Risk Points],0)</f>
        <v>0</v>
      </c>
      <c r="R9793">
        <f>SUM(FraudData[[#This Row],[Amount Risk]:[Merchant Risk]])</f>
        <v>2</v>
      </c>
      <c r="S9793" t="str" cm="1">
        <f t="array" ref="S9793">_xlfn.IFS(FraudData[[#This Row],[Fraud Risk Score]]&gt;=8,"High Risk",FraudData[[#This Row],[Fraud Risk Score]]&gt;=6,"Medium Risk",TRUE,"Low Risk")</f>
        <v>Low Risk</v>
      </c>
    </row>
    <row r="9794" spans="1:19">
      <c r="A9794">
        <v>9793</v>
      </c>
      <c r="B9794">
        <v>2.71</v>
      </c>
      <c r="C9794">
        <v>11</v>
      </c>
      <c r="D9794" t="s">
        <v>47</v>
      </c>
      <c r="E9794">
        <v>0</v>
      </c>
      <c r="F9794">
        <v>0</v>
      </c>
      <c r="G9794">
        <v>34</v>
      </c>
      <c r="H9794">
        <v>2</v>
      </c>
      <c r="I9794">
        <v>51</v>
      </c>
      <c r="J9794">
        <v>0</v>
      </c>
      <c r="K9794">
        <f>_xlfn.XLOOKUP(FraudData[[#This Row],[amount]],AmountRules[Amount Min],AmountRules[Risk Points],,-1)</f>
        <v>0</v>
      </c>
      <c r="L9794">
        <f>_xlfn.XLOOKUP(FraudData[[#This Row],[transaction_hour]],TimeRules[Hour Min],TimeRules[Risk Points],,-1)</f>
        <v>0</v>
      </c>
      <c r="M9794">
        <f>_xlfn.XLOOKUP(FraudData[[#This Row],[foreign_transaction]],ForeignRules[Foreign Transaction],ForeignRules[Risk Points],0)</f>
        <v>0</v>
      </c>
      <c r="N9794">
        <f>_xlfn.XLOOKUP(FraudData[[#This Row],[location_mismatch]],Table10[Location Mismatch],Table10[Risk Points],0)</f>
        <v>0</v>
      </c>
      <c r="O9794">
        <f>_xlfn.XLOOKUP(FraudData[[#This Row],[device_trust_score]],DeviceRules[Device Min],DeviceRules[Risk Points],,-1)</f>
        <v>2</v>
      </c>
      <c r="P9794">
        <f>_xlfn.XLOOKUP(FraudData[[#This Row],[velocity_last_24h]],VelocityRules[Velocity Min],VelocityRules[Risk Points],,-1)</f>
        <v>0</v>
      </c>
      <c r="Q9794">
        <f>_xlfn.XLOOKUP(FraudData[[#This Row],[merchant_category]],MerchantRules[Merchant Category],MerchantRules[Risk Points],0)</f>
        <v>0</v>
      </c>
      <c r="R9794">
        <f>SUM(FraudData[[#This Row],[Amount Risk]:[Merchant Risk]])</f>
        <v>2</v>
      </c>
      <c r="S9794" t="str" cm="1">
        <f t="array" ref="S9794">_xlfn.IFS(FraudData[[#This Row],[Fraud Risk Score]]&gt;=8,"High Risk",FraudData[[#This Row],[Fraud Risk Score]]&gt;=6,"Medium Risk",TRUE,"Low Risk")</f>
        <v>Low Risk</v>
      </c>
    </row>
    <row r="9795" spans="1:19">
      <c r="A9795">
        <v>9794</v>
      </c>
      <c r="B9795">
        <v>55.31</v>
      </c>
      <c r="C9795">
        <v>14</v>
      </c>
      <c r="D9795" t="s">
        <v>49</v>
      </c>
      <c r="E9795">
        <v>0</v>
      </c>
      <c r="F9795">
        <v>0</v>
      </c>
      <c r="G9795">
        <v>60</v>
      </c>
      <c r="H9795">
        <v>0</v>
      </c>
      <c r="I9795">
        <v>48</v>
      </c>
      <c r="J9795">
        <v>0</v>
      </c>
      <c r="K9795">
        <f>_xlfn.XLOOKUP(FraudData[[#This Row],[amount]],AmountRules[Amount Min],AmountRules[Risk Points],,-1)</f>
        <v>0</v>
      </c>
      <c r="L9795">
        <f>_xlfn.XLOOKUP(FraudData[[#This Row],[transaction_hour]],TimeRules[Hour Min],TimeRules[Risk Points],,-1)</f>
        <v>0</v>
      </c>
      <c r="M9795">
        <f>_xlfn.XLOOKUP(FraudData[[#This Row],[foreign_transaction]],ForeignRules[Foreign Transaction],ForeignRules[Risk Points],0)</f>
        <v>0</v>
      </c>
      <c r="N9795">
        <f>_xlfn.XLOOKUP(FraudData[[#This Row],[location_mismatch]],Table10[Location Mismatch],Table10[Risk Points],0)</f>
        <v>0</v>
      </c>
      <c r="O9795">
        <f>_xlfn.XLOOKUP(FraudData[[#This Row],[device_trust_score]],DeviceRules[Device Min],DeviceRules[Risk Points],,-1)</f>
        <v>1</v>
      </c>
      <c r="P9795">
        <f>_xlfn.XLOOKUP(FraudData[[#This Row],[velocity_last_24h]],VelocityRules[Velocity Min],VelocityRules[Risk Points],,-1)</f>
        <v>0</v>
      </c>
      <c r="Q9795">
        <f>_xlfn.XLOOKUP(FraudData[[#This Row],[merchant_category]],MerchantRules[Merchant Category],MerchantRules[Risk Points],0)</f>
        <v>1</v>
      </c>
      <c r="R9795">
        <f>SUM(FraudData[[#This Row],[Amount Risk]:[Merchant Risk]])</f>
        <v>2</v>
      </c>
      <c r="S9795" t="str" cm="1">
        <f t="array" ref="S9795">_xlfn.IFS(FraudData[[#This Row],[Fraud Risk Score]]&gt;=8,"High Risk",FraudData[[#This Row],[Fraud Risk Score]]&gt;=6,"Medium Risk",TRUE,"Low Risk")</f>
        <v>Low Risk</v>
      </c>
    </row>
    <row r="9796" spans="1:19">
      <c r="A9796">
        <v>9795</v>
      </c>
      <c r="B9796">
        <v>129.88999999999999</v>
      </c>
      <c r="C9796">
        <v>18</v>
      </c>
      <c r="D9796" t="s">
        <v>50</v>
      </c>
      <c r="E9796">
        <v>0</v>
      </c>
      <c r="F9796">
        <v>0</v>
      </c>
      <c r="G9796">
        <v>48</v>
      </c>
      <c r="H9796">
        <v>0</v>
      </c>
      <c r="I9796">
        <v>66</v>
      </c>
      <c r="J9796">
        <v>0</v>
      </c>
      <c r="K9796">
        <f>_xlfn.XLOOKUP(FraudData[[#This Row],[amount]],AmountRules[Amount Min],AmountRules[Risk Points],,-1)</f>
        <v>0</v>
      </c>
      <c r="L9796">
        <f>_xlfn.XLOOKUP(FraudData[[#This Row],[transaction_hour]],TimeRules[Hour Min],TimeRules[Risk Points],,-1)</f>
        <v>0</v>
      </c>
      <c r="M9796">
        <f>_xlfn.XLOOKUP(FraudData[[#This Row],[foreign_transaction]],ForeignRules[Foreign Transaction],ForeignRules[Risk Points],0)</f>
        <v>0</v>
      </c>
      <c r="N9796">
        <f>_xlfn.XLOOKUP(FraudData[[#This Row],[location_mismatch]],Table10[Location Mismatch],Table10[Risk Points],0)</f>
        <v>0</v>
      </c>
      <c r="O9796">
        <f>_xlfn.XLOOKUP(FraudData[[#This Row],[device_trust_score]],DeviceRules[Device Min],DeviceRules[Risk Points],,-1)</f>
        <v>2</v>
      </c>
      <c r="P9796">
        <f>_xlfn.XLOOKUP(FraudData[[#This Row],[velocity_last_24h]],VelocityRules[Velocity Min],VelocityRules[Risk Points],,-1)</f>
        <v>0</v>
      </c>
      <c r="Q9796">
        <f>_xlfn.XLOOKUP(FraudData[[#This Row],[merchant_category]],MerchantRules[Merchant Category],MerchantRules[Risk Points],0)</f>
        <v>0</v>
      </c>
      <c r="R9796">
        <f>SUM(FraudData[[#This Row],[Amount Risk]:[Merchant Risk]])</f>
        <v>2</v>
      </c>
      <c r="S9796" t="str" cm="1">
        <f t="array" ref="S9796">_xlfn.IFS(FraudData[[#This Row],[Fraud Risk Score]]&gt;=8,"High Risk",FraudData[[#This Row],[Fraud Risk Score]]&gt;=6,"Medium Risk",TRUE,"Low Risk")</f>
        <v>Low Risk</v>
      </c>
    </row>
    <row r="9797" spans="1:19">
      <c r="A9797">
        <v>9796</v>
      </c>
      <c r="B9797">
        <v>153.24</v>
      </c>
      <c r="C9797">
        <v>15</v>
      </c>
      <c r="D9797" t="s">
        <v>48</v>
      </c>
      <c r="E9797">
        <v>0</v>
      </c>
      <c r="F9797">
        <v>0</v>
      </c>
      <c r="G9797">
        <v>32</v>
      </c>
      <c r="H9797">
        <v>2</v>
      </c>
      <c r="I9797">
        <v>27</v>
      </c>
      <c r="J9797">
        <v>0</v>
      </c>
      <c r="K9797">
        <f>_xlfn.XLOOKUP(FraudData[[#This Row],[amount]],AmountRules[Amount Min],AmountRules[Risk Points],,-1)</f>
        <v>0</v>
      </c>
      <c r="L9797">
        <f>_xlfn.XLOOKUP(FraudData[[#This Row],[transaction_hour]],TimeRules[Hour Min],TimeRules[Risk Points],,-1)</f>
        <v>0</v>
      </c>
      <c r="M9797">
        <f>_xlfn.XLOOKUP(FraudData[[#This Row],[foreign_transaction]],ForeignRules[Foreign Transaction],ForeignRules[Risk Points],0)</f>
        <v>0</v>
      </c>
      <c r="N9797">
        <f>_xlfn.XLOOKUP(FraudData[[#This Row],[location_mismatch]],Table10[Location Mismatch],Table10[Risk Points],0)</f>
        <v>0</v>
      </c>
      <c r="O9797">
        <f>_xlfn.XLOOKUP(FraudData[[#This Row],[device_trust_score]],DeviceRules[Device Min],DeviceRules[Risk Points],,-1)</f>
        <v>2</v>
      </c>
      <c r="P9797">
        <f>_xlfn.XLOOKUP(FraudData[[#This Row],[velocity_last_24h]],VelocityRules[Velocity Min],VelocityRules[Risk Points],,-1)</f>
        <v>0</v>
      </c>
      <c r="Q9797">
        <f>_xlfn.XLOOKUP(FraudData[[#This Row],[merchant_category]],MerchantRules[Merchant Category],MerchantRules[Risk Points],0)</f>
        <v>0</v>
      </c>
      <c r="R9797">
        <f>SUM(FraudData[[#This Row],[Amount Risk]:[Merchant Risk]])</f>
        <v>2</v>
      </c>
      <c r="S9797" t="str" cm="1">
        <f t="array" ref="S9797">_xlfn.IFS(FraudData[[#This Row],[Fraud Risk Score]]&gt;=8,"High Risk",FraudData[[#This Row],[Fraud Risk Score]]&gt;=6,"Medium Risk",TRUE,"Low Risk")</f>
        <v>Low Risk</v>
      </c>
    </row>
    <row r="9798" spans="1:19">
      <c r="A9798">
        <v>9797</v>
      </c>
      <c r="B9798">
        <v>468.06</v>
      </c>
      <c r="C9798">
        <v>13</v>
      </c>
      <c r="D9798" t="s">
        <v>49</v>
      </c>
      <c r="E9798">
        <v>0</v>
      </c>
      <c r="F9798">
        <v>0</v>
      </c>
      <c r="G9798">
        <v>25</v>
      </c>
      <c r="H9798">
        <v>2</v>
      </c>
      <c r="I9798">
        <v>22</v>
      </c>
      <c r="J9798">
        <v>0</v>
      </c>
      <c r="K9798">
        <f>_xlfn.XLOOKUP(FraudData[[#This Row],[amount]],AmountRules[Amount Min],AmountRules[Risk Points],,-1)</f>
        <v>0</v>
      </c>
      <c r="L9798">
        <f>_xlfn.XLOOKUP(FraudData[[#This Row],[transaction_hour]],TimeRules[Hour Min],TimeRules[Risk Points],,-1)</f>
        <v>0</v>
      </c>
      <c r="M9798">
        <f>_xlfn.XLOOKUP(FraudData[[#This Row],[foreign_transaction]],ForeignRules[Foreign Transaction],ForeignRules[Risk Points],0)</f>
        <v>0</v>
      </c>
      <c r="N9798">
        <f>_xlfn.XLOOKUP(FraudData[[#This Row],[location_mismatch]],Table10[Location Mismatch],Table10[Risk Points],0)</f>
        <v>0</v>
      </c>
      <c r="O9798">
        <f>_xlfn.XLOOKUP(FraudData[[#This Row],[device_trust_score]],DeviceRules[Device Min],DeviceRules[Risk Points],,-1)</f>
        <v>3</v>
      </c>
      <c r="P9798">
        <f>_xlfn.XLOOKUP(FraudData[[#This Row],[velocity_last_24h]],VelocityRules[Velocity Min],VelocityRules[Risk Points],,-1)</f>
        <v>0</v>
      </c>
      <c r="Q9798">
        <f>_xlfn.XLOOKUP(FraudData[[#This Row],[merchant_category]],MerchantRules[Merchant Category],MerchantRules[Risk Points],0)</f>
        <v>1</v>
      </c>
      <c r="R9798">
        <f>SUM(FraudData[[#This Row],[Amount Risk]:[Merchant Risk]])</f>
        <v>4</v>
      </c>
      <c r="S9798" t="str" cm="1">
        <f t="array" ref="S9798">_xlfn.IFS(FraudData[[#This Row],[Fraud Risk Score]]&gt;=8,"High Risk",FraudData[[#This Row],[Fraud Risk Score]]&gt;=6,"Medium Risk",TRUE,"Low Risk")</f>
        <v>Low Risk</v>
      </c>
    </row>
    <row r="9799" spans="1:19">
      <c r="A9799">
        <v>9798</v>
      </c>
      <c r="B9799">
        <v>186.59</v>
      </c>
      <c r="C9799">
        <v>6</v>
      </c>
      <c r="D9799" t="s">
        <v>50</v>
      </c>
      <c r="E9799">
        <v>0</v>
      </c>
      <c r="F9799">
        <v>0</v>
      </c>
      <c r="G9799">
        <v>98</v>
      </c>
      <c r="H9799">
        <v>5</v>
      </c>
      <c r="I9799">
        <v>53</v>
      </c>
      <c r="J9799">
        <v>0</v>
      </c>
      <c r="K9799">
        <f>_xlfn.XLOOKUP(FraudData[[#This Row],[amount]],AmountRules[Amount Min],AmountRules[Risk Points],,-1)</f>
        <v>0</v>
      </c>
      <c r="L9799">
        <f>_xlfn.XLOOKUP(FraudData[[#This Row],[transaction_hour]],TimeRules[Hour Min],TimeRules[Risk Points],,-1)</f>
        <v>0</v>
      </c>
      <c r="M9799">
        <f>_xlfn.XLOOKUP(FraudData[[#This Row],[foreign_transaction]],ForeignRules[Foreign Transaction],ForeignRules[Risk Points],0)</f>
        <v>0</v>
      </c>
      <c r="N9799">
        <f>_xlfn.XLOOKUP(FraudData[[#This Row],[location_mismatch]],Table10[Location Mismatch],Table10[Risk Points],0)</f>
        <v>0</v>
      </c>
      <c r="O9799">
        <f>_xlfn.XLOOKUP(FraudData[[#This Row],[device_trust_score]],DeviceRules[Device Min],DeviceRules[Risk Points],,-1)</f>
        <v>0</v>
      </c>
      <c r="P9799">
        <f>_xlfn.XLOOKUP(FraudData[[#This Row],[velocity_last_24h]],VelocityRules[Velocity Min],VelocityRules[Risk Points],,-1)</f>
        <v>3</v>
      </c>
      <c r="Q9799">
        <f>_xlfn.XLOOKUP(FraudData[[#This Row],[merchant_category]],MerchantRules[Merchant Category],MerchantRules[Risk Points],0)</f>
        <v>0</v>
      </c>
      <c r="R9799">
        <f>SUM(FraudData[[#This Row],[Amount Risk]:[Merchant Risk]])</f>
        <v>3</v>
      </c>
      <c r="S9799" t="str" cm="1">
        <f t="array" ref="S9799">_xlfn.IFS(FraudData[[#This Row],[Fraud Risk Score]]&gt;=8,"High Risk",FraudData[[#This Row],[Fraud Risk Score]]&gt;=6,"Medium Risk",TRUE,"Low Risk")</f>
        <v>Low Risk</v>
      </c>
    </row>
    <row r="9800" spans="1:19">
      <c r="A9800">
        <v>9799</v>
      </c>
      <c r="B9800">
        <v>96.42</v>
      </c>
      <c r="C9800">
        <v>7</v>
      </c>
      <c r="D9800" t="s">
        <v>46</v>
      </c>
      <c r="E9800">
        <v>0</v>
      </c>
      <c r="F9800">
        <v>1</v>
      </c>
      <c r="G9800">
        <v>98</v>
      </c>
      <c r="H9800">
        <v>1</v>
      </c>
      <c r="I9800">
        <v>47</v>
      </c>
      <c r="J9800">
        <v>0</v>
      </c>
      <c r="K9800">
        <f>_xlfn.XLOOKUP(FraudData[[#This Row],[amount]],AmountRules[Amount Min],AmountRules[Risk Points],,-1)</f>
        <v>0</v>
      </c>
      <c r="L9800">
        <f>_xlfn.XLOOKUP(FraudData[[#This Row],[transaction_hour]],TimeRules[Hour Min],TimeRules[Risk Points],,-1)</f>
        <v>0</v>
      </c>
      <c r="M9800">
        <f>_xlfn.XLOOKUP(FraudData[[#This Row],[foreign_transaction]],ForeignRules[Foreign Transaction],ForeignRules[Risk Points],0)</f>
        <v>0</v>
      </c>
      <c r="N9800">
        <f>_xlfn.XLOOKUP(FraudData[[#This Row],[location_mismatch]],Table10[Location Mismatch],Table10[Risk Points],0)</f>
        <v>3</v>
      </c>
      <c r="O9800">
        <f>_xlfn.XLOOKUP(FraudData[[#This Row],[device_trust_score]],DeviceRules[Device Min],DeviceRules[Risk Points],,-1)</f>
        <v>0</v>
      </c>
      <c r="P9800">
        <f>_xlfn.XLOOKUP(FraudData[[#This Row],[velocity_last_24h]],VelocityRules[Velocity Min],VelocityRules[Risk Points],,-1)</f>
        <v>0</v>
      </c>
      <c r="Q9800">
        <f>_xlfn.XLOOKUP(FraudData[[#This Row],[merchant_category]],MerchantRules[Merchant Category],MerchantRules[Risk Points],0)</f>
        <v>0</v>
      </c>
      <c r="R9800">
        <f>SUM(FraudData[[#This Row],[Amount Risk]:[Merchant Risk]])</f>
        <v>3</v>
      </c>
      <c r="S9800" t="str" cm="1">
        <f t="array" ref="S9800">_xlfn.IFS(FraudData[[#This Row],[Fraud Risk Score]]&gt;=8,"High Risk",FraudData[[#This Row],[Fraud Risk Score]]&gt;=6,"Medium Risk",TRUE,"Low Risk")</f>
        <v>Low Risk</v>
      </c>
    </row>
    <row r="9801" spans="1:19">
      <c r="A9801">
        <v>9800</v>
      </c>
      <c r="B9801">
        <v>479.57</v>
      </c>
      <c r="C9801">
        <v>6</v>
      </c>
      <c r="D9801" t="s">
        <v>47</v>
      </c>
      <c r="E9801">
        <v>0</v>
      </c>
      <c r="F9801">
        <v>0</v>
      </c>
      <c r="G9801">
        <v>57</v>
      </c>
      <c r="H9801">
        <v>3</v>
      </c>
      <c r="I9801">
        <v>68</v>
      </c>
      <c r="J9801">
        <v>0</v>
      </c>
      <c r="K9801">
        <f>_xlfn.XLOOKUP(FraudData[[#This Row],[amount]],AmountRules[Amount Min],AmountRules[Risk Points],,-1)</f>
        <v>0</v>
      </c>
      <c r="L9801">
        <f>_xlfn.XLOOKUP(FraudData[[#This Row],[transaction_hour]],TimeRules[Hour Min],TimeRules[Risk Points],,-1)</f>
        <v>0</v>
      </c>
      <c r="M9801">
        <f>_xlfn.XLOOKUP(FraudData[[#This Row],[foreign_transaction]],ForeignRules[Foreign Transaction],ForeignRules[Risk Points],0)</f>
        <v>0</v>
      </c>
      <c r="N9801">
        <f>_xlfn.XLOOKUP(FraudData[[#This Row],[location_mismatch]],Table10[Location Mismatch],Table10[Risk Points],0)</f>
        <v>0</v>
      </c>
      <c r="O9801">
        <f>_xlfn.XLOOKUP(FraudData[[#This Row],[device_trust_score]],DeviceRules[Device Min],DeviceRules[Risk Points],,-1)</f>
        <v>1</v>
      </c>
      <c r="P9801">
        <f>_xlfn.XLOOKUP(FraudData[[#This Row],[velocity_last_24h]],VelocityRules[Velocity Min],VelocityRules[Risk Points],,-1)</f>
        <v>0</v>
      </c>
      <c r="Q9801">
        <f>_xlfn.XLOOKUP(FraudData[[#This Row],[merchant_category]],MerchantRules[Merchant Category],MerchantRules[Risk Points],0)</f>
        <v>0</v>
      </c>
      <c r="R9801">
        <f>SUM(FraudData[[#This Row],[Amount Risk]:[Merchant Risk]])</f>
        <v>1</v>
      </c>
      <c r="S9801" t="str" cm="1">
        <f t="array" ref="S9801">_xlfn.IFS(FraudData[[#This Row],[Fraud Risk Score]]&gt;=8,"High Risk",FraudData[[#This Row],[Fraud Risk Score]]&gt;=6,"Medium Risk",TRUE,"Low Risk")</f>
        <v>Low Risk</v>
      </c>
    </row>
    <row r="9802" spans="1:19">
      <c r="A9802">
        <v>9801</v>
      </c>
      <c r="B9802">
        <v>276.58</v>
      </c>
      <c r="C9802">
        <v>17</v>
      </c>
      <c r="D9802" t="s">
        <v>49</v>
      </c>
      <c r="E9802">
        <v>0</v>
      </c>
      <c r="F9802">
        <v>0</v>
      </c>
      <c r="G9802">
        <v>55</v>
      </c>
      <c r="H9802">
        <v>2</v>
      </c>
      <c r="I9802">
        <v>40</v>
      </c>
      <c r="J9802">
        <v>0</v>
      </c>
      <c r="K9802">
        <f>_xlfn.XLOOKUP(FraudData[[#This Row],[amount]],AmountRules[Amount Min],AmountRules[Risk Points],,-1)</f>
        <v>0</v>
      </c>
      <c r="L9802">
        <f>_xlfn.XLOOKUP(FraudData[[#This Row],[transaction_hour]],TimeRules[Hour Min],TimeRules[Risk Points],,-1)</f>
        <v>0</v>
      </c>
      <c r="M9802">
        <f>_xlfn.XLOOKUP(FraudData[[#This Row],[foreign_transaction]],ForeignRules[Foreign Transaction],ForeignRules[Risk Points],0)</f>
        <v>0</v>
      </c>
      <c r="N9802">
        <f>_xlfn.XLOOKUP(FraudData[[#This Row],[location_mismatch]],Table10[Location Mismatch],Table10[Risk Points],0)</f>
        <v>0</v>
      </c>
      <c r="O9802">
        <f>_xlfn.XLOOKUP(FraudData[[#This Row],[device_trust_score]],DeviceRules[Device Min],DeviceRules[Risk Points],,-1)</f>
        <v>1</v>
      </c>
      <c r="P9802">
        <f>_xlfn.XLOOKUP(FraudData[[#This Row],[velocity_last_24h]],VelocityRules[Velocity Min],VelocityRules[Risk Points],,-1)</f>
        <v>0</v>
      </c>
      <c r="Q9802">
        <f>_xlfn.XLOOKUP(FraudData[[#This Row],[merchant_category]],MerchantRules[Merchant Category],MerchantRules[Risk Points],0)</f>
        <v>1</v>
      </c>
      <c r="R9802">
        <f>SUM(FraudData[[#This Row],[Amount Risk]:[Merchant Risk]])</f>
        <v>2</v>
      </c>
      <c r="S9802" t="str" cm="1">
        <f t="array" ref="S9802">_xlfn.IFS(FraudData[[#This Row],[Fraud Risk Score]]&gt;=8,"High Risk",FraudData[[#This Row],[Fraud Risk Score]]&gt;=6,"Medium Risk",TRUE,"Low Risk")</f>
        <v>Low Risk</v>
      </c>
    </row>
    <row r="9803" spans="1:19">
      <c r="A9803">
        <v>9802</v>
      </c>
      <c r="B9803">
        <v>40.17</v>
      </c>
      <c r="C9803">
        <v>23</v>
      </c>
      <c r="D9803" t="s">
        <v>48</v>
      </c>
      <c r="E9803">
        <v>0</v>
      </c>
      <c r="F9803">
        <v>0</v>
      </c>
      <c r="G9803">
        <v>86</v>
      </c>
      <c r="H9803">
        <v>1</v>
      </c>
      <c r="I9803">
        <v>56</v>
      </c>
      <c r="J9803">
        <v>0</v>
      </c>
      <c r="K9803">
        <f>_xlfn.XLOOKUP(FraudData[[#This Row],[amount]],AmountRules[Amount Min],AmountRules[Risk Points],,-1)</f>
        <v>0</v>
      </c>
      <c r="L9803">
        <f>_xlfn.XLOOKUP(FraudData[[#This Row],[transaction_hour]],TimeRules[Hour Min],TimeRules[Risk Points],,-1)</f>
        <v>1</v>
      </c>
      <c r="M9803">
        <f>_xlfn.XLOOKUP(FraudData[[#This Row],[foreign_transaction]],ForeignRules[Foreign Transaction],ForeignRules[Risk Points],0)</f>
        <v>0</v>
      </c>
      <c r="N9803">
        <f>_xlfn.XLOOKUP(FraudData[[#This Row],[location_mismatch]],Table10[Location Mismatch],Table10[Risk Points],0)</f>
        <v>0</v>
      </c>
      <c r="O9803">
        <f>_xlfn.XLOOKUP(FraudData[[#This Row],[device_trust_score]],DeviceRules[Device Min],DeviceRules[Risk Points],,-1)</f>
        <v>0</v>
      </c>
      <c r="P9803">
        <f>_xlfn.XLOOKUP(FraudData[[#This Row],[velocity_last_24h]],VelocityRules[Velocity Min],VelocityRules[Risk Points],,-1)</f>
        <v>0</v>
      </c>
      <c r="Q9803">
        <f>_xlfn.XLOOKUP(FraudData[[#This Row],[merchant_category]],MerchantRules[Merchant Category],MerchantRules[Risk Points],0)</f>
        <v>0</v>
      </c>
      <c r="R9803">
        <f>SUM(FraudData[[#This Row],[Amount Risk]:[Merchant Risk]])</f>
        <v>1</v>
      </c>
      <c r="S9803" t="str" cm="1">
        <f t="array" ref="S9803">_xlfn.IFS(FraudData[[#This Row],[Fraud Risk Score]]&gt;=8,"High Risk",FraudData[[#This Row],[Fraud Risk Score]]&gt;=6,"Medium Risk",TRUE,"Low Risk")</f>
        <v>Low Risk</v>
      </c>
    </row>
    <row r="9804" spans="1:19">
      <c r="A9804">
        <v>9803</v>
      </c>
      <c r="B9804">
        <v>25.24</v>
      </c>
      <c r="C9804">
        <v>5</v>
      </c>
      <c r="D9804" t="s">
        <v>49</v>
      </c>
      <c r="E9804">
        <v>1</v>
      </c>
      <c r="F9804">
        <v>0</v>
      </c>
      <c r="G9804">
        <v>59</v>
      </c>
      <c r="H9804">
        <v>2</v>
      </c>
      <c r="I9804">
        <v>26</v>
      </c>
      <c r="J9804">
        <v>0</v>
      </c>
      <c r="K9804">
        <f>_xlfn.XLOOKUP(FraudData[[#This Row],[amount]],AmountRules[Amount Min],AmountRules[Risk Points],,-1)</f>
        <v>0</v>
      </c>
      <c r="L9804">
        <f>_xlfn.XLOOKUP(FraudData[[#This Row],[transaction_hour]],TimeRules[Hour Min],TimeRules[Risk Points],,-1)</f>
        <v>0</v>
      </c>
      <c r="M9804">
        <f>_xlfn.XLOOKUP(FraudData[[#This Row],[foreign_transaction]],ForeignRules[Foreign Transaction],ForeignRules[Risk Points],0)</f>
        <v>3</v>
      </c>
      <c r="N9804">
        <f>_xlfn.XLOOKUP(FraudData[[#This Row],[location_mismatch]],Table10[Location Mismatch],Table10[Risk Points],0)</f>
        <v>0</v>
      </c>
      <c r="O9804">
        <f>_xlfn.XLOOKUP(FraudData[[#This Row],[device_trust_score]],DeviceRules[Device Min],DeviceRules[Risk Points],,-1)</f>
        <v>1</v>
      </c>
      <c r="P9804">
        <f>_xlfn.XLOOKUP(FraudData[[#This Row],[velocity_last_24h]],VelocityRules[Velocity Min],VelocityRules[Risk Points],,-1)</f>
        <v>0</v>
      </c>
      <c r="Q9804">
        <f>_xlfn.XLOOKUP(FraudData[[#This Row],[merchant_category]],MerchantRules[Merchant Category],MerchantRules[Risk Points],0)</f>
        <v>1</v>
      </c>
      <c r="R9804">
        <f>SUM(FraudData[[#This Row],[Amount Risk]:[Merchant Risk]])</f>
        <v>5</v>
      </c>
      <c r="S9804" t="str" cm="1">
        <f t="array" ref="S9804">_xlfn.IFS(FraudData[[#This Row],[Fraud Risk Score]]&gt;=8,"High Risk",FraudData[[#This Row],[Fraud Risk Score]]&gt;=6,"Medium Risk",TRUE,"Low Risk")</f>
        <v>Low Risk</v>
      </c>
    </row>
    <row r="9805" spans="1:19">
      <c r="A9805">
        <v>9804</v>
      </c>
      <c r="B9805">
        <v>202.76</v>
      </c>
      <c r="C9805">
        <v>18</v>
      </c>
      <c r="D9805" t="s">
        <v>47</v>
      </c>
      <c r="E9805">
        <v>0</v>
      </c>
      <c r="F9805">
        <v>0</v>
      </c>
      <c r="G9805">
        <v>68</v>
      </c>
      <c r="H9805">
        <v>2</v>
      </c>
      <c r="I9805">
        <v>37</v>
      </c>
      <c r="J9805">
        <v>0</v>
      </c>
      <c r="K9805">
        <f>_xlfn.XLOOKUP(FraudData[[#This Row],[amount]],AmountRules[Amount Min],AmountRules[Risk Points],,-1)</f>
        <v>0</v>
      </c>
      <c r="L9805">
        <f>_xlfn.XLOOKUP(FraudData[[#This Row],[transaction_hour]],TimeRules[Hour Min],TimeRules[Risk Points],,-1)</f>
        <v>0</v>
      </c>
      <c r="M9805">
        <f>_xlfn.XLOOKUP(FraudData[[#This Row],[foreign_transaction]],ForeignRules[Foreign Transaction],ForeignRules[Risk Points],0)</f>
        <v>0</v>
      </c>
      <c r="N9805">
        <f>_xlfn.XLOOKUP(FraudData[[#This Row],[location_mismatch]],Table10[Location Mismatch],Table10[Risk Points],0)</f>
        <v>0</v>
      </c>
      <c r="O9805">
        <f>_xlfn.XLOOKUP(FraudData[[#This Row],[device_trust_score]],DeviceRules[Device Min],DeviceRules[Risk Points],,-1)</f>
        <v>1</v>
      </c>
      <c r="P9805">
        <f>_xlfn.XLOOKUP(FraudData[[#This Row],[velocity_last_24h]],VelocityRules[Velocity Min],VelocityRules[Risk Points],,-1)</f>
        <v>0</v>
      </c>
      <c r="Q9805">
        <f>_xlfn.XLOOKUP(FraudData[[#This Row],[merchant_category]],MerchantRules[Merchant Category],MerchantRules[Risk Points],0)</f>
        <v>0</v>
      </c>
      <c r="R9805">
        <f>SUM(FraudData[[#This Row],[Amount Risk]:[Merchant Risk]])</f>
        <v>1</v>
      </c>
      <c r="S9805" t="str" cm="1">
        <f t="array" ref="S9805">_xlfn.IFS(FraudData[[#This Row],[Fraud Risk Score]]&gt;=8,"High Risk",FraudData[[#This Row],[Fraud Risk Score]]&gt;=6,"Medium Risk",TRUE,"Low Risk")</f>
        <v>Low Risk</v>
      </c>
    </row>
    <row r="9806" spans="1:19">
      <c r="A9806">
        <v>9805</v>
      </c>
      <c r="B9806">
        <v>147.72999999999999</v>
      </c>
      <c r="C9806">
        <v>3</v>
      </c>
      <c r="D9806" t="s">
        <v>47</v>
      </c>
      <c r="E9806">
        <v>0</v>
      </c>
      <c r="F9806">
        <v>0</v>
      </c>
      <c r="G9806">
        <v>71</v>
      </c>
      <c r="H9806">
        <v>1</v>
      </c>
      <c r="I9806">
        <v>52</v>
      </c>
      <c r="J9806">
        <v>0</v>
      </c>
      <c r="K9806">
        <f>_xlfn.XLOOKUP(FraudData[[#This Row],[amount]],AmountRules[Amount Min],AmountRules[Risk Points],,-1)</f>
        <v>0</v>
      </c>
      <c r="L9806">
        <f>_xlfn.XLOOKUP(FraudData[[#This Row],[transaction_hour]],TimeRules[Hour Min],TimeRules[Risk Points],,-1)</f>
        <v>3</v>
      </c>
      <c r="M9806">
        <f>_xlfn.XLOOKUP(FraudData[[#This Row],[foreign_transaction]],ForeignRules[Foreign Transaction],ForeignRules[Risk Points],0)</f>
        <v>0</v>
      </c>
      <c r="N9806">
        <f>_xlfn.XLOOKUP(FraudData[[#This Row],[location_mismatch]],Table10[Location Mismatch],Table10[Risk Points],0)</f>
        <v>0</v>
      </c>
      <c r="O9806">
        <f>_xlfn.XLOOKUP(FraudData[[#This Row],[device_trust_score]],DeviceRules[Device Min],DeviceRules[Risk Points],,-1)</f>
        <v>0</v>
      </c>
      <c r="P9806">
        <f>_xlfn.XLOOKUP(FraudData[[#This Row],[velocity_last_24h]],VelocityRules[Velocity Min],VelocityRules[Risk Points],,-1)</f>
        <v>0</v>
      </c>
      <c r="Q9806">
        <f>_xlfn.XLOOKUP(FraudData[[#This Row],[merchant_category]],MerchantRules[Merchant Category],MerchantRules[Risk Points],0)</f>
        <v>0</v>
      </c>
      <c r="R9806">
        <f>SUM(FraudData[[#This Row],[Amount Risk]:[Merchant Risk]])</f>
        <v>3</v>
      </c>
      <c r="S9806" t="str" cm="1">
        <f t="array" ref="S9806">_xlfn.IFS(FraudData[[#This Row],[Fraud Risk Score]]&gt;=8,"High Risk",FraudData[[#This Row],[Fraud Risk Score]]&gt;=6,"Medium Risk",TRUE,"Low Risk")</f>
        <v>Low Risk</v>
      </c>
    </row>
    <row r="9807" spans="1:19">
      <c r="A9807">
        <v>9806</v>
      </c>
      <c r="B9807">
        <v>280.64</v>
      </c>
      <c r="C9807">
        <v>22</v>
      </c>
      <c r="D9807" t="s">
        <v>50</v>
      </c>
      <c r="E9807">
        <v>0</v>
      </c>
      <c r="F9807">
        <v>0</v>
      </c>
      <c r="G9807">
        <v>56</v>
      </c>
      <c r="H9807">
        <v>3</v>
      </c>
      <c r="I9807">
        <v>23</v>
      </c>
      <c r="J9807">
        <v>0</v>
      </c>
      <c r="K9807">
        <f>_xlfn.XLOOKUP(FraudData[[#This Row],[amount]],AmountRules[Amount Min],AmountRules[Risk Points],,-1)</f>
        <v>0</v>
      </c>
      <c r="L9807">
        <f>_xlfn.XLOOKUP(FraudData[[#This Row],[transaction_hour]],TimeRules[Hour Min],TimeRules[Risk Points],,-1)</f>
        <v>0</v>
      </c>
      <c r="M9807">
        <f>_xlfn.XLOOKUP(FraudData[[#This Row],[foreign_transaction]],ForeignRules[Foreign Transaction],ForeignRules[Risk Points],0)</f>
        <v>0</v>
      </c>
      <c r="N9807">
        <f>_xlfn.XLOOKUP(FraudData[[#This Row],[location_mismatch]],Table10[Location Mismatch],Table10[Risk Points],0)</f>
        <v>0</v>
      </c>
      <c r="O9807">
        <f>_xlfn.XLOOKUP(FraudData[[#This Row],[device_trust_score]],DeviceRules[Device Min],DeviceRules[Risk Points],,-1)</f>
        <v>1</v>
      </c>
      <c r="P9807">
        <f>_xlfn.XLOOKUP(FraudData[[#This Row],[velocity_last_24h]],VelocityRules[Velocity Min],VelocityRules[Risk Points],,-1)</f>
        <v>0</v>
      </c>
      <c r="Q9807">
        <f>_xlfn.XLOOKUP(FraudData[[#This Row],[merchant_category]],MerchantRules[Merchant Category],MerchantRules[Risk Points],0)</f>
        <v>0</v>
      </c>
      <c r="R9807">
        <f>SUM(FraudData[[#This Row],[Amount Risk]:[Merchant Risk]])</f>
        <v>1</v>
      </c>
      <c r="S9807" t="str" cm="1">
        <f t="array" ref="S9807">_xlfn.IFS(FraudData[[#This Row],[Fraud Risk Score]]&gt;=8,"High Risk",FraudData[[#This Row],[Fraud Risk Score]]&gt;=6,"Medium Risk",TRUE,"Low Risk")</f>
        <v>Low Risk</v>
      </c>
    </row>
    <row r="9808" spans="1:19">
      <c r="A9808">
        <v>9807</v>
      </c>
      <c r="B9808">
        <v>241.65</v>
      </c>
      <c r="C9808">
        <v>2</v>
      </c>
      <c r="D9808" t="s">
        <v>48</v>
      </c>
      <c r="E9808">
        <v>0</v>
      </c>
      <c r="F9808">
        <v>0</v>
      </c>
      <c r="G9808">
        <v>87</v>
      </c>
      <c r="H9808">
        <v>2</v>
      </c>
      <c r="I9808">
        <v>54</v>
      </c>
      <c r="J9808">
        <v>0</v>
      </c>
      <c r="K9808">
        <f>_xlfn.XLOOKUP(FraudData[[#This Row],[amount]],AmountRules[Amount Min],AmountRules[Risk Points],,-1)</f>
        <v>0</v>
      </c>
      <c r="L9808">
        <f>_xlfn.XLOOKUP(FraudData[[#This Row],[transaction_hour]],TimeRules[Hour Min],TimeRules[Risk Points],,-1)</f>
        <v>3</v>
      </c>
      <c r="M9808">
        <f>_xlfn.XLOOKUP(FraudData[[#This Row],[foreign_transaction]],ForeignRules[Foreign Transaction],ForeignRules[Risk Points],0)</f>
        <v>0</v>
      </c>
      <c r="N9808">
        <f>_xlfn.XLOOKUP(FraudData[[#This Row],[location_mismatch]],Table10[Location Mismatch],Table10[Risk Points],0)</f>
        <v>0</v>
      </c>
      <c r="O9808">
        <f>_xlfn.XLOOKUP(FraudData[[#This Row],[device_trust_score]],DeviceRules[Device Min],DeviceRules[Risk Points],,-1)</f>
        <v>0</v>
      </c>
      <c r="P9808">
        <f>_xlfn.XLOOKUP(FraudData[[#This Row],[velocity_last_24h]],VelocityRules[Velocity Min],VelocityRules[Risk Points],,-1)</f>
        <v>0</v>
      </c>
      <c r="Q9808">
        <f>_xlfn.XLOOKUP(FraudData[[#This Row],[merchant_category]],MerchantRules[Merchant Category],MerchantRules[Risk Points],0)</f>
        <v>0</v>
      </c>
      <c r="R9808">
        <f>SUM(FraudData[[#This Row],[Amount Risk]:[Merchant Risk]])</f>
        <v>3</v>
      </c>
      <c r="S9808" t="str" cm="1">
        <f t="array" ref="S9808">_xlfn.IFS(FraudData[[#This Row],[Fraud Risk Score]]&gt;=8,"High Risk",FraudData[[#This Row],[Fraud Risk Score]]&gt;=6,"Medium Risk",TRUE,"Low Risk")</f>
        <v>Low Risk</v>
      </c>
    </row>
    <row r="9809" spans="1:19">
      <c r="A9809">
        <v>9808</v>
      </c>
      <c r="B9809">
        <v>176.65</v>
      </c>
      <c r="C9809">
        <v>16</v>
      </c>
      <c r="D9809" t="s">
        <v>50</v>
      </c>
      <c r="E9809">
        <v>0</v>
      </c>
      <c r="F9809">
        <v>0</v>
      </c>
      <c r="G9809">
        <v>46</v>
      </c>
      <c r="H9809">
        <v>3</v>
      </c>
      <c r="I9809">
        <v>62</v>
      </c>
      <c r="J9809">
        <v>0</v>
      </c>
      <c r="K9809">
        <f>_xlfn.XLOOKUP(FraudData[[#This Row],[amount]],AmountRules[Amount Min],AmountRules[Risk Points],,-1)</f>
        <v>0</v>
      </c>
      <c r="L9809">
        <f>_xlfn.XLOOKUP(FraudData[[#This Row],[transaction_hour]],TimeRules[Hour Min],TimeRules[Risk Points],,-1)</f>
        <v>0</v>
      </c>
      <c r="M9809">
        <f>_xlfn.XLOOKUP(FraudData[[#This Row],[foreign_transaction]],ForeignRules[Foreign Transaction],ForeignRules[Risk Points],0)</f>
        <v>0</v>
      </c>
      <c r="N9809">
        <f>_xlfn.XLOOKUP(FraudData[[#This Row],[location_mismatch]],Table10[Location Mismatch],Table10[Risk Points],0)</f>
        <v>0</v>
      </c>
      <c r="O9809">
        <f>_xlfn.XLOOKUP(FraudData[[#This Row],[device_trust_score]],DeviceRules[Device Min],DeviceRules[Risk Points],,-1)</f>
        <v>2</v>
      </c>
      <c r="P9809">
        <f>_xlfn.XLOOKUP(FraudData[[#This Row],[velocity_last_24h]],VelocityRules[Velocity Min],VelocityRules[Risk Points],,-1)</f>
        <v>0</v>
      </c>
      <c r="Q9809">
        <f>_xlfn.XLOOKUP(FraudData[[#This Row],[merchant_category]],MerchantRules[Merchant Category],MerchantRules[Risk Points],0)</f>
        <v>0</v>
      </c>
      <c r="R9809">
        <f>SUM(FraudData[[#This Row],[Amount Risk]:[Merchant Risk]])</f>
        <v>2</v>
      </c>
      <c r="S9809" t="str" cm="1">
        <f t="array" ref="S9809">_xlfn.IFS(FraudData[[#This Row],[Fraud Risk Score]]&gt;=8,"High Risk",FraudData[[#This Row],[Fraud Risk Score]]&gt;=6,"Medium Risk",TRUE,"Low Risk")</f>
        <v>Low Risk</v>
      </c>
    </row>
    <row r="9810" spans="1:19">
      <c r="A9810">
        <v>9809</v>
      </c>
      <c r="B9810">
        <v>773.35</v>
      </c>
      <c r="C9810">
        <v>21</v>
      </c>
      <c r="D9810" t="s">
        <v>48</v>
      </c>
      <c r="E9810">
        <v>0</v>
      </c>
      <c r="F9810">
        <v>0</v>
      </c>
      <c r="G9810">
        <v>31</v>
      </c>
      <c r="H9810">
        <v>0</v>
      </c>
      <c r="I9810">
        <v>62</v>
      </c>
      <c r="J9810">
        <v>0</v>
      </c>
      <c r="K9810">
        <f>_xlfn.XLOOKUP(FraudData[[#This Row],[amount]],AmountRules[Amount Min],AmountRules[Risk Points],,-1)</f>
        <v>1</v>
      </c>
      <c r="L9810">
        <f>_xlfn.XLOOKUP(FraudData[[#This Row],[transaction_hour]],TimeRules[Hour Min],TimeRules[Risk Points],,-1)</f>
        <v>0</v>
      </c>
      <c r="M9810">
        <f>_xlfn.XLOOKUP(FraudData[[#This Row],[foreign_transaction]],ForeignRules[Foreign Transaction],ForeignRules[Risk Points],0)</f>
        <v>0</v>
      </c>
      <c r="N9810">
        <f>_xlfn.XLOOKUP(FraudData[[#This Row],[location_mismatch]],Table10[Location Mismatch],Table10[Risk Points],0)</f>
        <v>0</v>
      </c>
      <c r="O9810">
        <f>_xlfn.XLOOKUP(FraudData[[#This Row],[device_trust_score]],DeviceRules[Device Min],DeviceRules[Risk Points],,-1)</f>
        <v>2</v>
      </c>
      <c r="P9810">
        <f>_xlfn.XLOOKUP(FraudData[[#This Row],[velocity_last_24h]],VelocityRules[Velocity Min],VelocityRules[Risk Points],,-1)</f>
        <v>0</v>
      </c>
      <c r="Q9810">
        <f>_xlfn.XLOOKUP(FraudData[[#This Row],[merchant_category]],MerchantRules[Merchant Category],MerchantRules[Risk Points],0)</f>
        <v>0</v>
      </c>
      <c r="R9810">
        <f>SUM(FraudData[[#This Row],[Amount Risk]:[Merchant Risk]])</f>
        <v>3</v>
      </c>
      <c r="S9810" t="str" cm="1">
        <f t="array" ref="S9810">_xlfn.IFS(FraudData[[#This Row],[Fraud Risk Score]]&gt;=8,"High Risk",FraudData[[#This Row],[Fraud Risk Score]]&gt;=6,"Medium Risk",TRUE,"Low Risk")</f>
        <v>Low Risk</v>
      </c>
    </row>
    <row r="9811" spans="1:19">
      <c r="A9811">
        <v>9810</v>
      </c>
      <c r="B9811">
        <v>137.28</v>
      </c>
      <c r="C9811">
        <v>18</v>
      </c>
      <c r="D9811" t="s">
        <v>49</v>
      </c>
      <c r="E9811">
        <v>0</v>
      </c>
      <c r="F9811">
        <v>1</v>
      </c>
      <c r="G9811">
        <v>30</v>
      </c>
      <c r="H9811">
        <v>1</v>
      </c>
      <c r="I9811">
        <v>19</v>
      </c>
      <c r="J9811">
        <v>0</v>
      </c>
      <c r="K9811">
        <f>_xlfn.XLOOKUP(FraudData[[#This Row],[amount]],AmountRules[Amount Min],AmountRules[Risk Points],,-1)</f>
        <v>0</v>
      </c>
      <c r="L9811">
        <f>_xlfn.XLOOKUP(FraudData[[#This Row],[transaction_hour]],TimeRules[Hour Min],TimeRules[Risk Points],,-1)</f>
        <v>0</v>
      </c>
      <c r="M9811">
        <f>_xlfn.XLOOKUP(FraudData[[#This Row],[foreign_transaction]],ForeignRules[Foreign Transaction],ForeignRules[Risk Points],0)</f>
        <v>0</v>
      </c>
      <c r="N9811">
        <f>_xlfn.XLOOKUP(FraudData[[#This Row],[location_mismatch]],Table10[Location Mismatch],Table10[Risk Points],0)</f>
        <v>3</v>
      </c>
      <c r="O9811">
        <f>_xlfn.XLOOKUP(FraudData[[#This Row],[device_trust_score]],DeviceRules[Device Min],DeviceRules[Risk Points],,-1)</f>
        <v>2</v>
      </c>
      <c r="P9811">
        <f>_xlfn.XLOOKUP(FraudData[[#This Row],[velocity_last_24h]],VelocityRules[Velocity Min],VelocityRules[Risk Points],,-1)</f>
        <v>0</v>
      </c>
      <c r="Q9811">
        <f>_xlfn.XLOOKUP(FraudData[[#This Row],[merchant_category]],MerchantRules[Merchant Category],MerchantRules[Risk Points],0)</f>
        <v>1</v>
      </c>
      <c r="R9811">
        <f>SUM(FraudData[[#This Row],[Amount Risk]:[Merchant Risk]])</f>
        <v>6</v>
      </c>
      <c r="S9811" t="str" cm="1">
        <f t="array" ref="S9811">_xlfn.IFS(FraudData[[#This Row],[Fraud Risk Score]]&gt;=8,"High Risk",FraudData[[#This Row],[Fraud Risk Score]]&gt;=6,"Medium Risk",TRUE,"Low Risk")</f>
        <v>Medium Risk</v>
      </c>
    </row>
    <row r="9812" spans="1:19">
      <c r="A9812">
        <v>9811</v>
      </c>
      <c r="B9812">
        <v>21.61</v>
      </c>
      <c r="C9812">
        <v>14</v>
      </c>
      <c r="D9812" t="s">
        <v>49</v>
      </c>
      <c r="E9812">
        <v>0</v>
      </c>
      <c r="F9812">
        <v>0</v>
      </c>
      <c r="G9812">
        <v>65</v>
      </c>
      <c r="H9812">
        <v>2</v>
      </c>
      <c r="I9812">
        <v>35</v>
      </c>
      <c r="J9812">
        <v>0</v>
      </c>
      <c r="K9812">
        <f>_xlfn.XLOOKUP(FraudData[[#This Row],[amount]],AmountRules[Amount Min],AmountRules[Risk Points],,-1)</f>
        <v>0</v>
      </c>
      <c r="L9812">
        <f>_xlfn.XLOOKUP(FraudData[[#This Row],[transaction_hour]],TimeRules[Hour Min],TimeRules[Risk Points],,-1)</f>
        <v>0</v>
      </c>
      <c r="M9812">
        <f>_xlfn.XLOOKUP(FraudData[[#This Row],[foreign_transaction]],ForeignRules[Foreign Transaction],ForeignRules[Risk Points],0)</f>
        <v>0</v>
      </c>
      <c r="N9812">
        <f>_xlfn.XLOOKUP(FraudData[[#This Row],[location_mismatch]],Table10[Location Mismatch],Table10[Risk Points],0)</f>
        <v>0</v>
      </c>
      <c r="O9812">
        <f>_xlfn.XLOOKUP(FraudData[[#This Row],[device_trust_score]],DeviceRules[Device Min],DeviceRules[Risk Points],,-1)</f>
        <v>1</v>
      </c>
      <c r="P9812">
        <f>_xlfn.XLOOKUP(FraudData[[#This Row],[velocity_last_24h]],VelocityRules[Velocity Min],VelocityRules[Risk Points],,-1)</f>
        <v>0</v>
      </c>
      <c r="Q9812">
        <f>_xlfn.XLOOKUP(FraudData[[#This Row],[merchant_category]],MerchantRules[Merchant Category],MerchantRules[Risk Points],0)</f>
        <v>1</v>
      </c>
      <c r="R9812">
        <f>SUM(FraudData[[#This Row],[Amount Risk]:[Merchant Risk]])</f>
        <v>2</v>
      </c>
      <c r="S9812" t="str" cm="1">
        <f t="array" ref="S9812">_xlfn.IFS(FraudData[[#This Row],[Fraud Risk Score]]&gt;=8,"High Risk",FraudData[[#This Row],[Fraud Risk Score]]&gt;=6,"Medium Risk",TRUE,"Low Risk")</f>
        <v>Low Risk</v>
      </c>
    </row>
    <row r="9813" spans="1:19">
      <c r="A9813">
        <v>9812</v>
      </c>
      <c r="B9813">
        <v>317.13</v>
      </c>
      <c r="C9813">
        <v>5</v>
      </c>
      <c r="D9813" t="s">
        <v>50</v>
      </c>
      <c r="E9813">
        <v>0</v>
      </c>
      <c r="F9813">
        <v>0</v>
      </c>
      <c r="G9813">
        <v>36</v>
      </c>
      <c r="H9813">
        <v>2</v>
      </c>
      <c r="I9813">
        <v>22</v>
      </c>
      <c r="J9813">
        <v>0</v>
      </c>
      <c r="K9813">
        <f>_xlfn.XLOOKUP(FraudData[[#This Row],[amount]],AmountRules[Amount Min],AmountRules[Risk Points],,-1)</f>
        <v>0</v>
      </c>
      <c r="L9813">
        <f>_xlfn.XLOOKUP(FraudData[[#This Row],[transaction_hour]],TimeRules[Hour Min],TimeRules[Risk Points],,-1)</f>
        <v>0</v>
      </c>
      <c r="M9813">
        <f>_xlfn.XLOOKUP(FraudData[[#This Row],[foreign_transaction]],ForeignRules[Foreign Transaction],ForeignRules[Risk Points],0)</f>
        <v>0</v>
      </c>
      <c r="N9813">
        <f>_xlfn.XLOOKUP(FraudData[[#This Row],[location_mismatch]],Table10[Location Mismatch],Table10[Risk Points],0)</f>
        <v>0</v>
      </c>
      <c r="O9813">
        <f>_xlfn.XLOOKUP(FraudData[[#This Row],[device_trust_score]],DeviceRules[Device Min],DeviceRules[Risk Points],,-1)</f>
        <v>2</v>
      </c>
      <c r="P9813">
        <f>_xlfn.XLOOKUP(FraudData[[#This Row],[velocity_last_24h]],VelocityRules[Velocity Min],VelocityRules[Risk Points],,-1)</f>
        <v>0</v>
      </c>
      <c r="Q9813">
        <f>_xlfn.XLOOKUP(FraudData[[#This Row],[merchant_category]],MerchantRules[Merchant Category],MerchantRules[Risk Points],0)</f>
        <v>0</v>
      </c>
      <c r="R9813">
        <f>SUM(FraudData[[#This Row],[Amount Risk]:[Merchant Risk]])</f>
        <v>2</v>
      </c>
      <c r="S9813" t="str" cm="1">
        <f t="array" ref="S9813">_xlfn.IFS(FraudData[[#This Row],[Fraud Risk Score]]&gt;=8,"High Risk",FraudData[[#This Row],[Fraud Risk Score]]&gt;=6,"Medium Risk",TRUE,"Low Risk")</f>
        <v>Low Risk</v>
      </c>
    </row>
    <row r="9814" spans="1:19">
      <c r="A9814">
        <v>9813</v>
      </c>
      <c r="B9814">
        <v>52.23</v>
      </c>
      <c r="C9814">
        <v>11</v>
      </c>
      <c r="D9814" t="s">
        <v>46</v>
      </c>
      <c r="E9814">
        <v>0</v>
      </c>
      <c r="F9814">
        <v>0</v>
      </c>
      <c r="G9814">
        <v>97</v>
      </c>
      <c r="H9814">
        <v>3</v>
      </c>
      <c r="I9814">
        <v>31</v>
      </c>
      <c r="J9814">
        <v>0</v>
      </c>
      <c r="K9814">
        <f>_xlfn.XLOOKUP(FraudData[[#This Row],[amount]],AmountRules[Amount Min],AmountRules[Risk Points],,-1)</f>
        <v>0</v>
      </c>
      <c r="L9814">
        <f>_xlfn.XLOOKUP(FraudData[[#This Row],[transaction_hour]],TimeRules[Hour Min],TimeRules[Risk Points],,-1)</f>
        <v>0</v>
      </c>
      <c r="M9814">
        <f>_xlfn.XLOOKUP(FraudData[[#This Row],[foreign_transaction]],ForeignRules[Foreign Transaction],ForeignRules[Risk Points],0)</f>
        <v>0</v>
      </c>
      <c r="N9814">
        <f>_xlfn.XLOOKUP(FraudData[[#This Row],[location_mismatch]],Table10[Location Mismatch],Table10[Risk Points],0)</f>
        <v>0</v>
      </c>
      <c r="O9814">
        <f>_xlfn.XLOOKUP(FraudData[[#This Row],[device_trust_score]],DeviceRules[Device Min],DeviceRules[Risk Points],,-1)</f>
        <v>0</v>
      </c>
      <c r="P9814">
        <f>_xlfn.XLOOKUP(FraudData[[#This Row],[velocity_last_24h]],VelocityRules[Velocity Min],VelocityRules[Risk Points],,-1)</f>
        <v>0</v>
      </c>
      <c r="Q9814">
        <f>_xlfn.XLOOKUP(FraudData[[#This Row],[merchant_category]],MerchantRules[Merchant Category],MerchantRules[Risk Points],0)</f>
        <v>0</v>
      </c>
      <c r="R9814">
        <f>SUM(FraudData[[#This Row],[Amount Risk]:[Merchant Risk]])</f>
        <v>0</v>
      </c>
      <c r="S9814" t="str" cm="1">
        <f t="array" ref="S9814">_xlfn.IFS(FraudData[[#This Row],[Fraud Risk Score]]&gt;=8,"High Risk",FraudData[[#This Row],[Fraud Risk Score]]&gt;=6,"Medium Risk",TRUE,"Low Risk")</f>
        <v>Low Risk</v>
      </c>
    </row>
    <row r="9815" spans="1:19">
      <c r="A9815">
        <v>9814</v>
      </c>
      <c r="B9815">
        <v>270.35000000000002</v>
      </c>
      <c r="C9815">
        <v>18</v>
      </c>
      <c r="D9815" t="s">
        <v>47</v>
      </c>
      <c r="E9815">
        <v>0</v>
      </c>
      <c r="F9815">
        <v>0</v>
      </c>
      <c r="G9815">
        <v>64</v>
      </c>
      <c r="H9815">
        <v>2</v>
      </c>
      <c r="I9815">
        <v>36</v>
      </c>
      <c r="J9815">
        <v>0</v>
      </c>
      <c r="K9815">
        <f>_xlfn.XLOOKUP(FraudData[[#This Row],[amount]],AmountRules[Amount Min],AmountRules[Risk Points],,-1)</f>
        <v>0</v>
      </c>
      <c r="L9815">
        <f>_xlfn.XLOOKUP(FraudData[[#This Row],[transaction_hour]],TimeRules[Hour Min],TimeRules[Risk Points],,-1)</f>
        <v>0</v>
      </c>
      <c r="M9815">
        <f>_xlfn.XLOOKUP(FraudData[[#This Row],[foreign_transaction]],ForeignRules[Foreign Transaction],ForeignRules[Risk Points],0)</f>
        <v>0</v>
      </c>
      <c r="N9815">
        <f>_xlfn.XLOOKUP(FraudData[[#This Row],[location_mismatch]],Table10[Location Mismatch],Table10[Risk Points],0)</f>
        <v>0</v>
      </c>
      <c r="O9815">
        <f>_xlfn.XLOOKUP(FraudData[[#This Row],[device_trust_score]],DeviceRules[Device Min],DeviceRules[Risk Points],,-1)</f>
        <v>1</v>
      </c>
      <c r="P9815">
        <f>_xlfn.XLOOKUP(FraudData[[#This Row],[velocity_last_24h]],VelocityRules[Velocity Min],VelocityRules[Risk Points],,-1)</f>
        <v>0</v>
      </c>
      <c r="Q9815">
        <f>_xlfn.XLOOKUP(FraudData[[#This Row],[merchant_category]],MerchantRules[Merchant Category],MerchantRules[Risk Points],0)</f>
        <v>0</v>
      </c>
      <c r="R9815">
        <f>SUM(FraudData[[#This Row],[Amount Risk]:[Merchant Risk]])</f>
        <v>1</v>
      </c>
      <c r="S9815" t="str" cm="1">
        <f t="array" ref="S9815">_xlfn.IFS(FraudData[[#This Row],[Fraud Risk Score]]&gt;=8,"High Risk",FraudData[[#This Row],[Fraud Risk Score]]&gt;=6,"Medium Risk",TRUE,"Low Risk")</f>
        <v>Low Risk</v>
      </c>
    </row>
    <row r="9816" spans="1:19">
      <c r="A9816">
        <v>9815</v>
      </c>
      <c r="B9816">
        <v>566.83000000000004</v>
      </c>
      <c r="C9816">
        <v>5</v>
      </c>
      <c r="D9816" t="s">
        <v>50</v>
      </c>
      <c r="E9816">
        <v>0</v>
      </c>
      <c r="F9816">
        <v>0</v>
      </c>
      <c r="G9816">
        <v>93</v>
      </c>
      <c r="H9816">
        <v>2</v>
      </c>
      <c r="I9816">
        <v>68</v>
      </c>
      <c r="J9816">
        <v>0</v>
      </c>
      <c r="K9816">
        <f>_xlfn.XLOOKUP(FraudData[[#This Row],[amount]],AmountRules[Amount Min],AmountRules[Risk Points],,-1)</f>
        <v>1</v>
      </c>
      <c r="L9816">
        <f>_xlfn.XLOOKUP(FraudData[[#This Row],[transaction_hour]],TimeRules[Hour Min],TimeRules[Risk Points],,-1)</f>
        <v>0</v>
      </c>
      <c r="M9816">
        <f>_xlfn.XLOOKUP(FraudData[[#This Row],[foreign_transaction]],ForeignRules[Foreign Transaction],ForeignRules[Risk Points],0)</f>
        <v>0</v>
      </c>
      <c r="N9816">
        <f>_xlfn.XLOOKUP(FraudData[[#This Row],[location_mismatch]],Table10[Location Mismatch],Table10[Risk Points],0)</f>
        <v>0</v>
      </c>
      <c r="O9816">
        <f>_xlfn.XLOOKUP(FraudData[[#This Row],[device_trust_score]],DeviceRules[Device Min],DeviceRules[Risk Points],,-1)</f>
        <v>0</v>
      </c>
      <c r="P9816">
        <f>_xlfn.XLOOKUP(FraudData[[#This Row],[velocity_last_24h]],VelocityRules[Velocity Min],VelocityRules[Risk Points],,-1)</f>
        <v>0</v>
      </c>
      <c r="Q9816">
        <f>_xlfn.XLOOKUP(FraudData[[#This Row],[merchant_category]],MerchantRules[Merchant Category],MerchantRules[Risk Points],0)</f>
        <v>0</v>
      </c>
      <c r="R9816">
        <f>SUM(FraudData[[#This Row],[Amount Risk]:[Merchant Risk]])</f>
        <v>1</v>
      </c>
      <c r="S9816" t="str" cm="1">
        <f t="array" ref="S9816">_xlfn.IFS(FraudData[[#This Row],[Fraud Risk Score]]&gt;=8,"High Risk",FraudData[[#This Row],[Fraud Risk Score]]&gt;=6,"Medium Risk",TRUE,"Low Risk")</f>
        <v>Low Risk</v>
      </c>
    </row>
    <row r="9817" spans="1:19">
      <c r="A9817">
        <v>9816</v>
      </c>
      <c r="B9817">
        <v>214.8</v>
      </c>
      <c r="C9817">
        <v>10</v>
      </c>
      <c r="D9817" t="s">
        <v>50</v>
      </c>
      <c r="E9817">
        <v>0</v>
      </c>
      <c r="F9817">
        <v>0</v>
      </c>
      <c r="G9817">
        <v>82</v>
      </c>
      <c r="H9817">
        <v>2</v>
      </c>
      <c r="I9817">
        <v>62</v>
      </c>
      <c r="J9817">
        <v>0</v>
      </c>
      <c r="K9817">
        <f>_xlfn.XLOOKUP(FraudData[[#This Row],[amount]],AmountRules[Amount Min],AmountRules[Risk Points],,-1)</f>
        <v>0</v>
      </c>
      <c r="L9817">
        <f>_xlfn.XLOOKUP(FraudData[[#This Row],[transaction_hour]],TimeRules[Hour Min],TimeRules[Risk Points],,-1)</f>
        <v>0</v>
      </c>
      <c r="M9817">
        <f>_xlfn.XLOOKUP(FraudData[[#This Row],[foreign_transaction]],ForeignRules[Foreign Transaction],ForeignRules[Risk Points],0)</f>
        <v>0</v>
      </c>
      <c r="N9817">
        <f>_xlfn.XLOOKUP(FraudData[[#This Row],[location_mismatch]],Table10[Location Mismatch],Table10[Risk Points],0)</f>
        <v>0</v>
      </c>
      <c r="O9817">
        <f>_xlfn.XLOOKUP(FraudData[[#This Row],[device_trust_score]],DeviceRules[Device Min],DeviceRules[Risk Points],,-1)</f>
        <v>0</v>
      </c>
      <c r="P9817">
        <f>_xlfn.XLOOKUP(FraudData[[#This Row],[velocity_last_24h]],VelocityRules[Velocity Min],VelocityRules[Risk Points],,-1)</f>
        <v>0</v>
      </c>
      <c r="Q9817">
        <f>_xlfn.XLOOKUP(FraudData[[#This Row],[merchant_category]],MerchantRules[Merchant Category],MerchantRules[Risk Points],0)</f>
        <v>0</v>
      </c>
      <c r="R9817">
        <f>SUM(FraudData[[#This Row],[Amount Risk]:[Merchant Risk]])</f>
        <v>0</v>
      </c>
      <c r="S9817" t="str" cm="1">
        <f t="array" ref="S9817">_xlfn.IFS(FraudData[[#This Row],[Fraud Risk Score]]&gt;=8,"High Risk",FraudData[[#This Row],[Fraud Risk Score]]&gt;=6,"Medium Risk",TRUE,"Low Risk")</f>
        <v>Low Risk</v>
      </c>
    </row>
    <row r="9818" spans="1:19">
      <c r="A9818">
        <v>9817</v>
      </c>
      <c r="B9818">
        <v>163.15</v>
      </c>
      <c r="C9818">
        <v>19</v>
      </c>
      <c r="D9818" t="s">
        <v>49</v>
      </c>
      <c r="E9818">
        <v>0</v>
      </c>
      <c r="F9818">
        <v>0</v>
      </c>
      <c r="G9818">
        <v>27</v>
      </c>
      <c r="H9818">
        <v>2</v>
      </c>
      <c r="I9818">
        <v>27</v>
      </c>
      <c r="J9818">
        <v>0</v>
      </c>
      <c r="K9818">
        <f>_xlfn.XLOOKUP(FraudData[[#This Row],[amount]],AmountRules[Amount Min],AmountRules[Risk Points],,-1)</f>
        <v>0</v>
      </c>
      <c r="L9818">
        <f>_xlfn.XLOOKUP(FraudData[[#This Row],[transaction_hour]],TimeRules[Hour Min],TimeRules[Risk Points],,-1)</f>
        <v>0</v>
      </c>
      <c r="M9818">
        <f>_xlfn.XLOOKUP(FraudData[[#This Row],[foreign_transaction]],ForeignRules[Foreign Transaction],ForeignRules[Risk Points],0)</f>
        <v>0</v>
      </c>
      <c r="N9818">
        <f>_xlfn.XLOOKUP(FraudData[[#This Row],[location_mismatch]],Table10[Location Mismatch],Table10[Risk Points],0)</f>
        <v>0</v>
      </c>
      <c r="O9818">
        <f>_xlfn.XLOOKUP(FraudData[[#This Row],[device_trust_score]],DeviceRules[Device Min],DeviceRules[Risk Points],,-1)</f>
        <v>3</v>
      </c>
      <c r="P9818">
        <f>_xlfn.XLOOKUP(FraudData[[#This Row],[velocity_last_24h]],VelocityRules[Velocity Min],VelocityRules[Risk Points],,-1)</f>
        <v>0</v>
      </c>
      <c r="Q9818">
        <f>_xlfn.XLOOKUP(FraudData[[#This Row],[merchant_category]],MerchantRules[Merchant Category],MerchantRules[Risk Points],0)</f>
        <v>1</v>
      </c>
      <c r="R9818">
        <f>SUM(FraudData[[#This Row],[Amount Risk]:[Merchant Risk]])</f>
        <v>4</v>
      </c>
      <c r="S9818" t="str" cm="1">
        <f t="array" ref="S9818">_xlfn.IFS(FraudData[[#This Row],[Fraud Risk Score]]&gt;=8,"High Risk",FraudData[[#This Row],[Fraud Risk Score]]&gt;=6,"Medium Risk",TRUE,"Low Risk")</f>
        <v>Low Risk</v>
      </c>
    </row>
    <row r="9819" spans="1:19">
      <c r="A9819">
        <v>9818</v>
      </c>
      <c r="B9819">
        <v>111.04</v>
      </c>
      <c r="C9819">
        <v>19</v>
      </c>
      <c r="D9819" t="s">
        <v>47</v>
      </c>
      <c r="E9819">
        <v>0</v>
      </c>
      <c r="F9819">
        <v>0</v>
      </c>
      <c r="G9819">
        <v>67</v>
      </c>
      <c r="H9819">
        <v>3</v>
      </c>
      <c r="I9819">
        <v>66</v>
      </c>
      <c r="J9819">
        <v>0</v>
      </c>
      <c r="K9819">
        <f>_xlfn.XLOOKUP(FraudData[[#This Row],[amount]],AmountRules[Amount Min],AmountRules[Risk Points],,-1)</f>
        <v>0</v>
      </c>
      <c r="L9819">
        <f>_xlfn.XLOOKUP(FraudData[[#This Row],[transaction_hour]],TimeRules[Hour Min],TimeRules[Risk Points],,-1)</f>
        <v>0</v>
      </c>
      <c r="M9819">
        <f>_xlfn.XLOOKUP(FraudData[[#This Row],[foreign_transaction]],ForeignRules[Foreign Transaction],ForeignRules[Risk Points],0)</f>
        <v>0</v>
      </c>
      <c r="N9819">
        <f>_xlfn.XLOOKUP(FraudData[[#This Row],[location_mismatch]],Table10[Location Mismatch],Table10[Risk Points],0)</f>
        <v>0</v>
      </c>
      <c r="O9819">
        <f>_xlfn.XLOOKUP(FraudData[[#This Row],[device_trust_score]],DeviceRules[Device Min],DeviceRules[Risk Points],,-1)</f>
        <v>1</v>
      </c>
      <c r="P9819">
        <f>_xlfn.XLOOKUP(FraudData[[#This Row],[velocity_last_24h]],VelocityRules[Velocity Min],VelocityRules[Risk Points],,-1)</f>
        <v>0</v>
      </c>
      <c r="Q9819">
        <f>_xlfn.XLOOKUP(FraudData[[#This Row],[merchant_category]],MerchantRules[Merchant Category],MerchantRules[Risk Points],0)</f>
        <v>0</v>
      </c>
      <c r="R9819">
        <f>SUM(FraudData[[#This Row],[Amount Risk]:[Merchant Risk]])</f>
        <v>1</v>
      </c>
      <c r="S9819" t="str" cm="1">
        <f t="array" ref="S9819">_xlfn.IFS(FraudData[[#This Row],[Fraud Risk Score]]&gt;=8,"High Risk",FraudData[[#This Row],[Fraud Risk Score]]&gt;=6,"Medium Risk",TRUE,"Low Risk")</f>
        <v>Low Risk</v>
      </c>
    </row>
    <row r="9820" spans="1:19">
      <c r="A9820">
        <v>9819</v>
      </c>
      <c r="B9820">
        <v>81.58</v>
      </c>
      <c r="C9820">
        <v>9</v>
      </c>
      <c r="D9820" t="s">
        <v>50</v>
      </c>
      <c r="E9820">
        <v>0</v>
      </c>
      <c r="F9820">
        <v>0</v>
      </c>
      <c r="G9820">
        <v>98</v>
      </c>
      <c r="H9820">
        <v>2</v>
      </c>
      <c r="I9820">
        <v>49</v>
      </c>
      <c r="J9820">
        <v>0</v>
      </c>
      <c r="K9820">
        <f>_xlfn.XLOOKUP(FraudData[[#This Row],[amount]],AmountRules[Amount Min],AmountRules[Risk Points],,-1)</f>
        <v>0</v>
      </c>
      <c r="L9820">
        <f>_xlfn.XLOOKUP(FraudData[[#This Row],[transaction_hour]],TimeRules[Hour Min],TimeRules[Risk Points],,-1)</f>
        <v>0</v>
      </c>
      <c r="M9820">
        <f>_xlfn.XLOOKUP(FraudData[[#This Row],[foreign_transaction]],ForeignRules[Foreign Transaction],ForeignRules[Risk Points],0)</f>
        <v>0</v>
      </c>
      <c r="N9820">
        <f>_xlfn.XLOOKUP(FraudData[[#This Row],[location_mismatch]],Table10[Location Mismatch],Table10[Risk Points],0)</f>
        <v>0</v>
      </c>
      <c r="O9820">
        <f>_xlfn.XLOOKUP(FraudData[[#This Row],[device_trust_score]],DeviceRules[Device Min],DeviceRules[Risk Points],,-1)</f>
        <v>0</v>
      </c>
      <c r="P9820">
        <f>_xlfn.XLOOKUP(FraudData[[#This Row],[velocity_last_24h]],VelocityRules[Velocity Min],VelocityRules[Risk Points],,-1)</f>
        <v>0</v>
      </c>
      <c r="Q9820">
        <f>_xlfn.XLOOKUP(FraudData[[#This Row],[merchant_category]],MerchantRules[Merchant Category],MerchantRules[Risk Points],0)</f>
        <v>0</v>
      </c>
      <c r="R9820">
        <f>SUM(FraudData[[#This Row],[Amount Risk]:[Merchant Risk]])</f>
        <v>0</v>
      </c>
      <c r="S9820" t="str" cm="1">
        <f t="array" ref="S9820">_xlfn.IFS(FraudData[[#This Row],[Fraud Risk Score]]&gt;=8,"High Risk",FraudData[[#This Row],[Fraud Risk Score]]&gt;=6,"Medium Risk",TRUE,"Low Risk")</f>
        <v>Low Risk</v>
      </c>
    </row>
    <row r="9821" spans="1:19">
      <c r="A9821">
        <v>9820</v>
      </c>
      <c r="B9821">
        <v>78.37</v>
      </c>
      <c r="C9821">
        <v>15</v>
      </c>
      <c r="D9821" t="s">
        <v>49</v>
      </c>
      <c r="E9821">
        <v>0</v>
      </c>
      <c r="F9821">
        <v>1</v>
      </c>
      <c r="G9821">
        <v>32</v>
      </c>
      <c r="H9821">
        <v>1</v>
      </c>
      <c r="I9821">
        <v>42</v>
      </c>
      <c r="J9821">
        <v>0</v>
      </c>
      <c r="K9821">
        <f>_xlfn.XLOOKUP(FraudData[[#This Row],[amount]],AmountRules[Amount Min],AmountRules[Risk Points],,-1)</f>
        <v>0</v>
      </c>
      <c r="L9821">
        <f>_xlfn.XLOOKUP(FraudData[[#This Row],[transaction_hour]],TimeRules[Hour Min],TimeRules[Risk Points],,-1)</f>
        <v>0</v>
      </c>
      <c r="M9821">
        <f>_xlfn.XLOOKUP(FraudData[[#This Row],[foreign_transaction]],ForeignRules[Foreign Transaction],ForeignRules[Risk Points],0)</f>
        <v>0</v>
      </c>
      <c r="N9821">
        <f>_xlfn.XLOOKUP(FraudData[[#This Row],[location_mismatch]],Table10[Location Mismatch],Table10[Risk Points],0)</f>
        <v>3</v>
      </c>
      <c r="O9821">
        <f>_xlfn.XLOOKUP(FraudData[[#This Row],[device_trust_score]],DeviceRules[Device Min],DeviceRules[Risk Points],,-1)</f>
        <v>2</v>
      </c>
      <c r="P9821">
        <f>_xlfn.XLOOKUP(FraudData[[#This Row],[velocity_last_24h]],VelocityRules[Velocity Min],VelocityRules[Risk Points],,-1)</f>
        <v>0</v>
      </c>
      <c r="Q9821">
        <f>_xlfn.XLOOKUP(FraudData[[#This Row],[merchant_category]],MerchantRules[Merchant Category],MerchantRules[Risk Points],0)</f>
        <v>1</v>
      </c>
      <c r="R9821">
        <f>SUM(FraudData[[#This Row],[Amount Risk]:[Merchant Risk]])</f>
        <v>6</v>
      </c>
      <c r="S9821" t="str" cm="1">
        <f t="array" ref="S9821">_xlfn.IFS(FraudData[[#This Row],[Fraud Risk Score]]&gt;=8,"High Risk",FraudData[[#This Row],[Fraud Risk Score]]&gt;=6,"Medium Risk",TRUE,"Low Risk")</f>
        <v>Medium Risk</v>
      </c>
    </row>
    <row r="9822" spans="1:19">
      <c r="A9822">
        <v>9821</v>
      </c>
      <c r="B9822">
        <v>182.09</v>
      </c>
      <c r="C9822">
        <v>17</v>
      </c>
      <c r="D9822" t="s">
        <v>49</v>
      </c>
      <c r="E9822">
        <v>0</v>
      </c>
      <c r="F9822">
        <v>0</v>
      </c>
      <c r="G9822">
        <v>97</v>
      </c>
      <c r="H9822">
        <v>2</v>
      </c>
      <c r="I9822">
        <v>63</v>
      </c>
      <c r="J9822">
        <v>0</v>
      </c>
      <c r="K9822">
        <f>_xlfn.XLOOKUP(FraudData[[#This Row],[amount]],AmountRules[Amount Min],AmountRules[Risk Points],,-1)</f>
        <v>0</v>
      </c>
      <c r="L9822">
        <f>_xlfn.XLOOKUP(FraudData[[#This Row],[transaction_hour]],TimeRules[Hour Min],TimeRules[Risk Points],,-1)</f>
        <v>0</v>
      </c>
      <c r="M9822">
        <f>_xlfn.XLOOKUP(FraudData[[#This Row],[foreign_transaction]],ForeignRules[Foreign Transaction],ForeignRules[Risk Points],0)</f>
        <v>0</v>
      </c>
      <c r="N9822">
        <f>_xlfn.XLOOKUP(FraudData[[#This Row],[location_mismatch]],Table10[Location Mismatch],Table10[Risk Points],0)</f>
        <v>0</v>
      </c>
      <c r="O9822">
        <f>_xlfn.XLOOKUP(FraudData[[#This Row],[device_trust_score]],DeviceRules[Device Min],DeviceRules[Risk Points],,-1)</f>
        <v>0</v>
      </c>
      <c r="P9822">
        <f>_xlfn.XLOOKUP(FraudData[[#This Row],[velocity_last_24h]],VelocityRules[Velocity Min],VelocityRules[Risk Points],,-1)</f>
        <v>0</v>
      </c>
      <c r="Q9822">
        <f>_xlfn.XLOOKUP(FraudData[[#This Row],[merchant_category]],MerchantRules[Merchant Category],MerchantRules[Risk Points],0)</f>
        <v>1</v>
      </c>
      <c r="R9822">
        <f>SUM(FraudData[[#This Row],[Amount Risk]:[Merchant Risk]])</f>
        <v>1</v>
      </c>
      <c r="S9822" t="str" cm="1">
        <f t="array" ref="S9822">_xlfn.IFS(FraudData[[#This Row],[Fraud Risk Score]]&gt;=8,"High Risk",FraudData[[#This Row],[Fraud Risk Score]]&gt;=6,"Medium Risk",TRUE,"Low Risk")</f>
        <v>Low Risk</v>
      </c>
    </row>
    <row r="9823" spans="1:19">
      <c r="A9823">
        <v>9822</v>
      </c>
      <c r="B9823">
        <v>250.45</v>
      </c>
      <c r="C9823">
        <v>13</v>
      </c>
      <c r="D9823" t="s">
        <v>50</v>
      </c>
      <c r="E9823">
        <v>0</v>
      </c>
      <c r="F9823">
        <v>0</v>
      </c>
      <c r="G9823">
        <v>37</v>
      </c>
      <c r="H9823">
        <v>5</v>
      </c>
      <c r="I9823">
        <v>50</v>
      </c>
      <c r="J9823">
        <v>0</v>
      </c>
      <c r="K9823">
        <f>_xlfn.XLOOKUP(FraudData[[#This Row],[amount]],AmountRules[Amount Min],AmountRules[Risk Points],,-1)</f>
        <v>0</v>
      </c>
      <c r="L9823">
        <f>_xlfn.XLOOKUP(FraudData[[#This Row],[transaction_hour]],TimeRules[Hour Min],TimeRules[Risk Points],,-1)</f>
        <v>0</v>
      </c>
      <c r="M9823">
        <f>_xlfn.XLOOKUP(FraudData[[#This Row],[foreign_transaction]],ForeignRules[Foreign Transaction],ForeignRules[Risk Points],0)</f>
        <v>0</v>
      </c>
      <c r="N9823">
        <f>_xlfn.XLOOKUP(FraudData[[#This Row],[location_mismatch]],Table10[Location Mismatch],Table10[Risk Points],0)</f>
        <v>0</v>
      </c>
      <c r="O9823">
        <f>_xlfn.XLOOKUP(FraudData[[#This Row],[device_trust_score]],DeviceRules[Device Min],DeviceRules[Risk Points],,-1)</f>
        <v>2</v>
      </c>
      <c r="P9823">
        <f>_xlfn.XLOOKUP(FraudData[[#This Row],[velocity_last_24h]],VelocityRules[Velocity Min],VelocityRules[Risk Points],,-1)</f>
        <v>3</v>
      </c>
      <c r="Q9823">
        <f>_xlfn.XLOOKUP(FraudData[[#This Row],[merchant_category]],MerchantRules[Merchant Category],MerchantRules[Risk Points],0)</f>
        <v>0</v>
      </c>
      <c r="R9823">
        <f>SUM(FraudData[[#This Row],[Amount Risk]:[Merchant Risk]])</f>
        <v>5</v>
      </c>
      <c r="S9823" t="str" cm="1">
        <f t="array" ref="S9823">_xlfn.IFS(FraudData[[#This Row],[Fraud Risk Score]]&gt;=8,"High Risk",FraudData[[#This Row],[Fraud Risk Score]]&gt;=6,"Medium Risk",TRUE,"Low Risk")</f>
        <v>Low Risk</v>
      </c>
    </row>
    <row r="9824" spans="1:19">
      <c r="A9824">
        <v>9823</v>
      </c>
      <c r="B9824">
        <v>204.27</v>
      </c>
      <c r="C9824">
        <v>3</v>
      </c>
      <c r="D9824" t="s">
        <v>50</v>
      </c>
      <c r="E9824">
        <v>1</v>
      </c>
      <c r="F9824">
        <v>0</v>
      </c>
      <c r="G9824">
        <v>80</v>
      </c>
      <c r="H9824">
        <v>0</v>
      </c>
      <c r="I9824">
        <v>18</v>
      </c>
      <c r="J9824">
        <v>0</v>
      </c>
      <c r="K9824">
        <f>_xlfn.XLOOKUP(FraudData[[#This Row],[amount]],AmountRules[Amount Min],AmountRules[Risk Points],,-1)</f>
        <v>0</v>
      </c>
      <c r="L9824">
        <f>_xlfn.XLOOKUP(FraudData[[#This Row],[transaction_hour]],TimeRules[Hour Min],TimeRules[Risk Points],,-1)</f>
        <v>3</v>
      </c>
      <c r="M9824">
        <f>_xlfn.XLOOKUP(FraudData[[#This Row],[foreign_transaction]],ForeignRules[Foreign Transaction],ForeignRules[Risk Points],0)</f>
        <v>3</v>
      </c>
      <c r="N9824">
        <f>_xlfn.XLOOKUP(FraudData[[#This Row],[location_mismatch]],Table10[Location Mismatch],Table10[Risk Points],0)</f>
        <v>0</v>
      </c>
      <c r="O9824">
        <f>_xlfn.XLOOKUP(FraudData[[#This Row],[device_trust_score]],DeviceRules[Device Min],DeviceRules[Risk Points],,-1)</f>
        <v>0</v>
      </c>
      <c r="P9824">
        <f>_xlfn.XLOOKUP(FraudData[[#This Row],[velocity_last_24h]],VelocityRules[Velocity Min],VelocityRules[Risk Points],,-1)</f>
        <v>0</v>
      </c>
      <c r="Q9824">
        <f>_xlfn.XLOOKUP(FraudData[[#This Row],[merchant_category]],MerchantRules[Merchant Category],MerchantRules[Risk Points],0)</f>
        <v>0</v>
      </c>
      <c r="R9824">
        <f>SUM(FraudData[[#This Row],[Amount Risk]:[Merchant Risk]])</f>
        <v>6</v>
      </c>
      <c r="S9824" t="str" cm="1">
        <f t="array" ref="S9824">_xlfn.IFS(FraudData[[#This Row],[Fraud Risk Score]]&gt;=8,"High Risk",FraudData[[#This Row],[Fraud Risk Score]]&gt;=6,"Medium Risk",TRUE,"Low Risk")</f>
        <v>Medium Risk</v>
      </c>
    </row>
    <row r="9825" spans="1:19">
      <c r="A9825">
        <v>9824</v>
      </c>
      <c r="B9825">
        <v>39.81</v>
      </c>
      <c r="C9825">
        <v>11</v>
      </c>
      <c r="D9825" t="s">
        <v>49</v>
      </c>
      <c r="E9825">
        <v>0</v>
      </c>
      <c r="F9825">
        <v>0</v>
      </c>
      <c r="G9825">
        <v>43</v>
      </c>
      <c r="H9825">
        <v>1</v>
      </c>
      <c r="I9825">
        <v>52</v>
      </c>
      <c r="J9825">
        <v>0</v>
      </c>
      <c r="K9825">
        <f>_xlfn.XLOOKUP(FraudData[[#This Row],[amount]],AmountRules[Amount Min],AmountRules[Risk Points],,-1)</f>
        <v>0</v>
      </c>
      <c r="L9825">
        <f>_xlfn.XLOOKUP(FraudData[[#This Row],[transaction_hour]],TimeRules[Hour Min],TimeRules[Risk Points],,-1)</f>
        <v>0</v>
      </c>
      <c r="M9825">
        <f>_xlfn.XLOOKUP(FraudData[[#This Row],[foreign_transaction]],ForeignRules[Foreign Transaction],ForeignRules[Risk Points],0)</f>
        <v>0</v>
      </c>
      <c r="N9825">
        <f>_xlfn.XLOOKUP(FraudData[[#This Row],[location_mismatch]],Table10[Location Mismatch],Table10[Risk Points],0)</f>
        <v>0</v>
      </c>
      <c r="O9825">
        <f>_xlfn.XLOOKUP(FraudData[[#This Row],[device_trust_score]],DeviceRules[Device Min],DeviceRules[Risk Points],,-1)</f>
        <v>2</v>
      </c>
      <c r="P9825">
        <f>_xlfn.XLOOKUP(FraudData[[#This Row],[velocity_last_24h]],VelocityRules[Velocity Min],VelocityRules[Risk Points],,-1)</f>
        <v>0</v>
      </c>
      <c r="Q9825">
        <f>_xlfn.XLOOKUP(FraudData[[#This Row],[merchant_category]],MerchantRules[Merchant Category],MerchantRules[Risk Points],0)</f>
        <v>1</v>
      </c>
      <c r="R9825">
        <f>SUM(FraudData[[#This Row],[Amount Risk]:[Merchant Risk]])</f>
        <v>3</v>
      </c>
      <c r="S9825" t="str" cm="1">
        <f t="array" ref="S9825">_xlfn.IFS(FraudData[[#This Row],[Fraud Risk Score]]&gt;=8,"High Risk",FraudData[[#This Row],[Fraud Risk Score]]&gt;=6,"Medium Risk",TRUE,"Low Risk")</f>
        <v>Low Risk</v>
      </c>
    </row>
    <row r="9826" spans="1:19">
      <c r="A9826">
        <v>9825</v>
      </c>
      <c r="B9826">
        <v>122.61</v>
      </c>
      <c r="C9826">
        <v>19</v>
      </c>
      <c r="D9826" t="s">
        <v>50</v>
      </c>
      <c r="E9826">
        <v>0</v>
      </c>
      <c r="F9826">
        <v>0</v>
      </c>
      <c r="G9826">
        <v>47</v>
      </c>
      <c r="H9826">
        <v>3</v>
      </c>
      <c r="I9826">
        <v>56</v>
      </c>
      <c r="J9826">
        <v>0</v>
      </c>
      <c r="K9826">
        <f>_xlfn.XLOOKUP(FraudData[[#This Row],[amount]],AmountRules[Amount Min],AmountRules[Risk Points],,-1)</f>
        <v>0</v>
      </c>
      <c r="L9826">
        <f>_xlfn.XLOOKUP(FraudData[[#This Row],[transaction_hour]],TimeRules[Hour Min],TimeRules[Risk Points],,-1)</f>
        <v>0</v>
      </c>
      <c r="M9826">
        <f>_xlfn.XLOOKUP(FraudData[[#This Row],[foreign_transaction]],ForeignRules[Foreign Transaction],ForeignRules[Risk Points],0)</f>
        <v>0</v>
      </c>
      <c r="N9826">
        <f>_xlfn.XLOOKUP(FraudData[[#This Row],[location_mismatch]],Table10[Location Mismatch],Table10[Risk Points],0)</f>
        <v>0</v>
      </c>
      <c r="O9826">
        <f>_xlfn.XLOOKUP(FraudData[[#This Row],[device_trust_score]],DeviceRules[Device Min],DeviceRules[Risk Points],,-1)</f>
        <v>2</v>
      </c>
      <c r="P9826">
        <f>_xlfn.XLOOKUP(FraudData[[#This Row],[velocity_last_24h]],VelocityRules[Velocity Min],VelocityRules[Risk Points],,-1)</f>
        <v>0</v>
      </c>
      <c r="Q9826">
        <f>_xlfn.XLOOKUP(FraudData[[#This Row],[merchant_category]],MerchantRules[Merchant Category],MerchantRules[Risk Points],0)</f>
        <v>0</v>
      </c>
      <c r="R9826">
        <f>SUM(FraudData[[#This Row],[Amount Risk]:[Merchant Risk]])</f>
        <v>2</v>
      </c>
      <c r="S9826" t="str" cm="1">
        <f t="array" ref="S9826">_xlfn.IFS(FraudData[[#This Row],[Fraud Risk Score]]&gt;=8,"High Risk",FraudData[[#This Row],[Fraud Risk Score]]&gt;=6,"Medium Risk",TRUE,"Low Risk")</f>
        <v>Low Risk</v>
      </c>
    </row>
    <row r="9827" spans="1:19">
      <c r="A9827">
        <v>9826</v>
      </c>
      <c r="B9827">
        <v>282.33</v>
      </c>
      <c r="C9827">
        <v>22</v>
      </c>
      <c r="D9827" t="s">
        <v>47</v>
      </c>
      <c r="E9827">
        <v>0</v>
      </c>
      <c r="F9827">
        <v>0</v>
      </c>
      <c r="G9827">
        <v>67</v>
      </c>
      <c r="H9827">
        <v>1</v>
      </c>
      <c r="I9827">
        <v>44</v>
      </c>
      <c r="J9827">
        <v>0</v>
      </c>
      <c r="K9827">
        <f>_xlfn.XLOOKUP(FraudData[[#This Row],[amount]],AmountRules[Amount Min],AmountRules[Risk Points],,-1)</f>
        <v>0</v>
      </c>
      <c r="L9827">
        <f>_xlfn.XLOOKUP(FraudData[[#This Row],[transaction_hour]],TimeRules[Hour Min],TimeRules[Risk Points],,-1)</f>
        <v>0</v>
      </c>
      <c r="M9827">
        <f>_xlfn.XLOOKUP(FraudData[[#This Row],[foreign_transaction]],ForeignRules[Foreign Transaction],ForeignRules[Risk Points],0)</f>
        <v>0</v>
      </c>
      <c r="N9827">
        <f>_xlfn.XLOOKUP(FraudData[[#This Row],[location_mismatch]],Table10[Location Mismatch],Table10[Risk Points],0)</f>
        <v>0</v>
      </c>
      <c r="O9827">
        <f>_xlfn.XLOOKUP(FraudData[[#This Row],[device_trust_score]],DeviceRules[Device Min],DeviceRules[Risk Points],,-1)</f>
        <v>1</v>
      </c>
      <c r="P9827">
        <f>_xlfn.XLOOKUP(FraudData[[#This Row],[velocity_last_24h]],VelocityRules[Velocity Min],VelocityRules[Risk Points],,-1)</f>
        <v>0</v>
      </c>
      <c r="Q9827">
        <f>_xlfn.XLOOKUP(FraudData[[#This Row],[merchant_category]],MerchantRules[Merchant Category],MerchantRules[Risk Points],0)</f>
        <v>0</v>
      </c>
      <c r="R9827">
        <f>SUM(FraudData[[#This Row],[Amount Risk]:[Merchant Risk]])</f>
        <v>1</v>
      </c>
      <c r="S9827" t="str" cm="1">
        <f t="array" ref="S9827">_xlfn.IFS(FraudData[[#This Row],[Fraud Risk Score]]&gt;=8,"High Risk",FraudData[[#This Row],[Fraud Risk Score]]&gt;=6,"Medium Risk",TRUE,"Low Risk")</f>
        <v>Low Risk</v>
      </c>
    </row>
    <row r="9828" spans="1:19">
      <c r="A9828">
        <v>9827</v>
      </c>
      <c r="B9828">
        <v>116.23</v>
      </c>
      <c r="C9828">
        <v>20</v>
      </c>
      <c r="D9828" t="s">
        <v>49</v>
      </c>
      <c r="E9828">
        <v>0</v>
      </c>
      <c r="F9828">
        <v>0</v>
      </c>
      <c r="G9828">
        <v>48</v>
      </c>
      <c r="H9828">
        <v>1</v>
      </c>
      <c r="I9828">
        <v>27</v>
      </c>
      <c r="J9828">
        <v>0</v>
      </c>
      <c r="K9828">
        <f>_xlfn.XLOOKUP(FraudData[[#This Row],[amount]],AmountRules[Amount Min],AmountRules[Risk Points],,-1)</f>
        <v>0</v>
      </c>
      <c r="L9828">
        <f>_xlfn.XLOOKUP(FraudData[[#This Row],[transaction_hour]],TimeRules[Hour Min],TimeRules[Risk Points],,-1)</f>
        <v>0</v>
      </c>
      <c r="M9828">
        <f>_xlfn.XLOOKUP(FraudData[[#This Row],[foreign_transaction]],ForeignRules[Foreign Transaction],ForeignRules[Risk Points],0)</f>
        <v>0</v>
      </c>
      <c r="N9828">
        <f>_xlfn.XLOOKUP(FraudData[[#This Row],[location_mismatch]],Table10[Location Mismatch],Table10[Risk Points],0)</f>
        <v>0</v>
      </c>
      <c r="O9828">
        <f>_xlfn.XLOOKUP(FraudData[[#This Row],[device_trust_score]],DeviceRules[Device Min],DeviceRules[Risk Points],,-1)</f>
        <v>2</v>
      </c>
      <c r="P9828">
        <f>_xlfn.XLOOKUP(FraudData[[#This Row],[velocity_last_24h]],VelocityRules[Velocity Min],VelocityRules[Risk Points],,-1)</f>
        <v>0</v>
      </c>
      <c r="Q9828">
        <f>_xlfn.XLOOKUP(FraudData[[#This Row],[merchant_category]],MerchantRules[Merchant Category],MerchantRules[Risk Points],0)</f>
        <v>1</v>
      </c>
      <c r="R9828">
        <f>SUM(FraudData[[#This Row],[Amount Risk]:[Merchant Risk]])</f>
        <v>3</v>
      </c>
      <c r="S9828" t="str" cm="1">
        <f t="array" ref="S9828">_xlfn.IFS(FraudData[[#This Row],[Fraud Risk Score]]&gt;=8,"High Risk",FraudData[[#This Row],[Fraud Risk Score]]&gt;=6,"Medium Risk",TRUE,"Low Risk")</f>
        <v>Low Risk</v>
      </c>
    </row>
    <row r="9829" spans="1:19">
      <c r="A9829">
        <v>9828</v>
      </c>
      <c r="B9829">
        <v>138.46</v>
      </c>
      <c r="C9829">
        <v>7</v>
      </c>
      <c r="D9829" t="s">
        <v>49</v>
      </c>
      <c r="E9829">
        <v>0</v>
      </c>
      <c r="F9829">
        <v>0</v>
      </c>
      <c r="G9829">
        <v>27</v>
      </c>
      <c r="H9829">
        <v>1</v>
      </c>
      <c r="I9829">
        <v>51</v>
      </c>
      <c r="J9829">
        <v>0</v>
      </c>
      <c r="K9829">
        <f>_xlfn.XLOOKUP(FraudData[[#This Row],[amount]],AmountRules[Amount Min],AmountRules[Risk Points],,-1)</f>
        <v>0</v>
      </c>
      <c r="L9829">
        <f>_xlfn.XLOOKUP(FraudData[[#This Row],[transaction_hour]],TimeRules[Hour Min],TimeRules[Risk Points],,-1)</f>
        <v>0</v>
      </c>
      <c r="M9829">
        <f>_xlfn.XLOOKUP(FraudData[[#This Row],[foreign_transaction]],ForeignRules[Foreign Transaction],ForeignRules[Risk Points],0)</f>
        <v>0</v>
      </c>
      <c r="N9829">
        <f>_xlfn.XLOOKUP(FraudData[[#This Row],[location_mismatch]],Table10[Location Mismatch],Table10[Risk Points],0)</f>
        <v>0</v>
      </c>
      <c r="O9829">
        <f>_xlfn.XLOOKUP(FraudData[[#This Row],[device_trust_score]],DeviceRules[Device Min],DeviceRules[Risk Points],,-1)</f>
        <v>3</v>
      </c>
      <c r="P9829">
        <f>_xlfn.XLOOKUP(FraudData[[#This Row],[velocity_last_24h]],VelocityRules[Velocity Min],VelocityRules[Risk Points],,-1)</f>
        <v>0</v>
      </c>
      <c r="Q9829">
        <f>_xlfn.XLOOKUP(FraudData[[#This Row],[merchant_category]],MerchantRules[Merchant Category],MerchantRules[Risk Points],0)</f>
        <v>1</v>
      </c>
      <c r="R9829">
        <f>SUM(FraudData[[#This Row],[Amount Risk]:[Merchant Risk]])</f>
        <v>4</v>
      </c>
      <c r="S9829" t="str" cm="1">
        <f t="array" ref="S9829">_xlfn.IFS(FraudData[[#This Row],[Fraud Risk Score]]&gt;=8,"High Risk",FraudData[[#This Row],[Fraud Risk Score]]&gt;=6,"Medium Risk",TRUE,"Low Risk")</f>
        <v>Low Risk</v>
      </c>
    </row>
    <row r="9830" spans="1:19">
      <c r="A9830">
        <v>9829</v>
      </c>
      <c r="B9830">
        <v>265.43</v>
      </c>
      <c r="C9830">
        <v>6</v>
      </c>
      <c r="D9830" t="s">
        <v>50</v>
      </c>
      <c r="E9830">
        <v>0</v>
      </c>
      <c r="F9830">
        <v>0</v>
      </c>
      <c r="G9830">
        <v>38</v>
      </c>
      <c r="H9830">
        <v>2</v>
      </c>
      <c r="I9830">
        <v>22</v>
      </c>
      <c r="J9830">
        <v>0</v>
      </c>
      <c r="K9830">
        <f>_xlfn.XLOOKUP(FraudData[[#This Row],[amount]],AmountRules[Amount Min],AmountRules[Risk Points],,-1)</f>
        <v>0</v>
      </c>
      <c r="L9830">
        <f>_xlfn.XLOOKUP(FraudData[[#This Row],[transaction_hour]],TimeRules[Hour Min],TimeRules[Risk Points],,-1)</f>
        <v>0</v>
      </c>
      <c r="M9830">
        <f>_xlfn.XLOOKUP(FraudData[[#This Row],[foreign_transaction]],ForeignRules[Foreign Transaction],ForeignRules[Risk Points],0)</f>
        <v>0</v>
      </c>
      <c r="N9830">
        <f>_xlfn.XLOOKUP(FraudData[[#This Row],[location_mismatch]],Table10[Location Mismatch],Table10[Risk Points],0)</f>
        <v>0</v>
      </c>
      <c r="O9830">
        <f>_xlfn.XLOOKUP(FraudData[[#This Row],[device_trust_score]],DeviceRules[Device Min],DeviceRules[Risk Points],,-1)</f>
        <v>2</v>
      </c>
      <c r="P9830">
        <f>_xlfn.XLOOKUP(FraudData[[#This Row],[velocity_last_24h]],VelocityRules[Velocity Min],VelocityRules[Risk Points],,-1)</f>
        <v>0</v>
      </c>
      <c r="Q9830">
        <f>_xlfn.XLOOKUP(FraudData[[#This Row],[merchant_category]],MerchantRules[Merchant Category],MerchantRules[Risk Points],0)</f>
        <v>0</v>
      </c>
      <c r="R9830">
        <f>SUM(FraudData[[#This Row],[Amount Risk]:[Merchant Risk]])</f>
        <v>2</v>
      </c>
      <c r="S9830" t="str" cm="1">
        <f t="array" ref="S9830">_xlfn.IFS(FraudData[[#This Row],[Fraud Risk Score]]&gt;=8,"High Risk",FraudData[[#This Row],[Fraud Risk Score]]&gt;=6,"Medium Risk",TRUE,"Low Risk")</f>
        <v>Low Risk</v>
      </c>
    </row>
    <row r="9831" spans="1:19">
      <c r="A9831">
        <v>9830</v>
      </c>
      <c r="B9831">
        <v>194.86</v>
      </c>
      <c r="C9831">
        <v>8</v>
      </c>
      <c r="D9831" t="s">
        <v>50</v>
      </c>
      <c r="E9831">
        <v>0</v>
      </c>
      <c r="F9831">
        <v>0</v>
      </c>
      <c r="G9831">
        <v>57</v>
      </c>
      <c r="H9831">
        <v>2</v>
      </c>
      <c r="I9831">
        <v>32</v>
      </c>
      <c r="J9831">
        <v>0</v>
      </c>
      <c r="K9831">
        <f>_xlfn.XLOOKUP(FraudData[[#This Row],[amount]],AmountRules[Amount Min],AmountRules[Risk Points],,-1)</f>
        <v>0</v>
      </c>
      <c r="L9831">
        <f>_xlfn.XLOOKUP(FraudData[[#This Row],[transaction_hour]],TimeRules[Hour Min],TimeRules[Risk Points],,-1)</f>
        <v>0</v>
      </c>
      <c r="M9831">
        <f>_xlfn.XLOOKUP(FraudData[[#This Row],[foreign_transaction]],ForeignRules[Foreign Transaction],ForeignRules[Risk Points],0)</f>
        <v>0</v>
      </c>
      <c r="N9831">
        <f>_xlfn.XLOOKUP(FraudData[[#This Row],[location_mismatch]],Table10[Location Mismatch],Table10[Risk Points],0)</f>
        <v>0</v>
      </c>
      <c r="O9831">
        <f>_xlfn.XLOOKUP(FraudData[[#This Row],[device_trust_score]],DeviceRules[Device Min],DeviceRules[Risk Points],,-1)</f>
        <v>1</v>
      </c>
      <c r="P9831">
        <f>_xlfn.XLOOKUP(FraudData[[#This Row],[velocity_last_24h]],VelocityRules[Velocity Min],VelocityRules[Risk Points],,-1)</f>
        <v>0</v>
      </c>
      <c r="Q9831">
        <f>_xlfn.XLOOKUP(FraudData[[#This Row],[merchant_category]],MerchantRules[Merchant Category],MerchantRules[Risk Points],0)</f>
        <v>0</v>
      </c>
      <c r="R9831">
        <f>SUM(FraudData[[#This Row],[Amount Risk]:[Merchant Risk]])</f>
        <v>1</v>
      </c>
      <c r="S9831" t="str" cm="1">
        <f t="array" ref="S9831">_xlfn.IFS(FraudData[[#This Row],[Fraud Risk Score]]&gt;=8,"High Risk",FraudData[[#This Row],[Fraud Risk Score]]&gt;=6,"Medium Risk",TRUE,"Low Risk")</f>
        <v>Low Risk</v>
      </c>
    </row>
    <row r="9832" spans="1:19">
      <c r="A9832">
        <v>9831</v>
      </c>
      <c r="B9832">
        <v>94.77</v>
      </c>
      <c r="C9832">
        <v>23</v>
      </c>
      <c r="D9832" t="s">
        <v>50</v>
      </c>
      <c r="E9832">
        <v>0</v>
      </c>
      <c r="F9832">
        <v>0</v>
      </c>
      <c r="G9832">
        <v>51</v>
      </c>
      <c r="H9832">
        <v>3</v>
      </c>
      <c r="I9832">
        <v>50</v>
      </c>
      <c r="J9832">
        <v>0</v>
      </c>
      <c r="K9832">
        <f>_xlfn.XLOOKUP(FraudData[[#This Row],[amount]],AmountRules[Amount Min],AmountRules[Risk Points],,-1)</f>
        <v>0</v>
      </c>
      <c r="L9832">
        <f>_xlfn.XLOOKUP(FraudData[[#This Row],[transaction_hour]],TimeRules[Hour Min],TimeRules[Risk Points],,-1)</f>
        <v>1</v>
      </c>
      <c r="M9832">
        <f>_xlfn.XLOOKUP(FraudData[[#This Row],[foreign_transaction]],ForeignRules[Foreign Transaction],ForeignRules[Risk Points],0)</f>
        <v>0</v>
      </c>
      <c r="N9832">
        <f>_xlfn.XLOOKUP(FraudData[[#This Row],[location_mismatch]],Table10[Location Mismatch],Table10[Risk Points],0)</f>
        <v>0</v>
      </c>
      <c r="O9832">
        <f>_xlfn.XLOOKUP(FraudData[[#This Row],[device_trust_score]],DeviceRules[Device Min],DeviceRules[Risk Points],,-1)</f>
        <v>1</v>
      </c>
      <c r="P9832">
        <f>_xlfn.XLOOKUP(FraudData[[#This Row],[velocity_last_24h]],VelocityRules[Velocity Min],VelocityRules[Risk Points],,-1)</f>
        <v>0</v>
      </c>
      <c r="Q9832">
        <f>_xlfn.XLOOKUP(FraudData[[#This Row],[merchant_category]],MerchantRules[Merchant Category],MerchantRules[Risk Points],0)</f>
        <v>0</v>
      </c>
      <c r="R9832">
        <f>SUM(FraudData[[#This Row],[Amount Risk]:[Merchant Risk]])</f>
        <v>2</v>
      </c>
      <c r="S9832" t="str" cm="1">
        <f t="array" ref="S9832">_xlfn.IFS(FraudData[[#This Row],[Fraud Risk Score]]&gt;=8,"High Risk",FraudData[[#This Row],[Fraud Risk Score]]&gt;=6,"Medium Risk",TRUE,"Low Risk")</f>
        <v>Low Risk</v>
      </c>
    </row>
    <row r="9833" spans="1:19">
      <c r="A9833">
        <v>9832</v>
      </c>
      <c r="B9833">
        <v>406.39</v>
      </c>
      <c r="C9833">
        <v>16</v>
      </c>
      <c r="D9833" t="s">
        <v>47</v>
      </c>
      <c r="E9833">
        <v>0</v>
      </c>
      <c r="F9833">
        <v>0</v>
      </c>
      <c r="G9833">
        <v>36</v>
      </c>
      <c r="H9833">
        <v>0</v>
      </c>
      <c r="I9833">
        <v>41</v>
      </c>
      <c r="J9833">
        <v>0</v>
      </c>
      <c r="K9833">
        <f>_xlfn.XLOOKUP(FraudData[[#This Row],[amount]],AmountRules[Amount Min],AmountRules[Risk Points],,-1)</f>
        <v>0</v>
      </c>
      <c r="L9833">
        <f>_xlfn.XLOOKUP(FraudData[[#This Row],[transaction_hour]],TimeRules[Hour Min],TimeRules[Risk Points],,-1)</f>
        <v>0</v>
      </c>
      <c r="M9833">
        <f>_xlfn.XLOOKUP(FraudData[[#This Row],[foreign_transaction]],ForeignRules[Foreign Transaction],ForeignRules[Risk Points],0)</f>
        <v>0</v>
      </c>
      <c r="N9833">
        <f>_xlfn.XLOOKUP(FraudData[[#This Row],[location_mismatch]],Table10[Location Mismatch],Table10[Risk Points],0)</f>
        <v>0</v>
      </c>
      <c r="O9833">
        <f>_xlfn.XLOOKUP(FraudData[[#This Row],[device_trust_score]],DeviceRules[Device Min],DeviceRules[Risk Points],,-1)</f>
        <v>2</v>
      </c>
      <c r="P9833">
        <f>_xlfn.XLOOKUP(FraudData[[#This Row],[velocity_last_24h]],VelocityRules[Velocity Min],VelocityRules[Risk Points],,-1)</f>
        <v>0</v>
      </c>
      <c r="Q9833">
        <f>_xlfn.XLOOKUP(FraudData[[#This Row],[merchant_category]],MerchantRules[Merchant Category],MerchantRules[Risk Points],0)</f>
        <v>0</v>
      </c>
      <c r="R9833">
        <f>SUM(FraudData[[#This Row],[Amount Risk]:[Merchant Risk]])</f>
        <v>2</v>
      </c>
      <c r="S9833" t="str" cm="1">
        <f t="array" ref="S9833">_xlfn.IFS(FraudData[[#This Row],[Fraud Risk Score]]&gt;=8,"High Risk",FraudData[[#This Row],[Fraud Risk Score]]&gt;=6,"Medium Risk",TRUE,"Low Risk")</f>
        <v>Low Risk</v>
      </c>
    </row>
    <row r="9834" spans="1:19">
      <c r="A9834">
        <v>9833</v>
      </c>
      <c r="B9834">
        <v>31.93</v>
      </c>
      <c r="C9834">
        <v>9</v>
      </c>
      <c r="D9834" t="s">
        <v>49</v>
      </c>
      <c r="E9834">
        <v>0</v>
      </c>
      <c r="F9834">
        <v>0</v>
      </c>
      <c r="G9834">
        <v>70</v>
      </c>
      <c r="H9834">
        <v>0</v>
      </c>
      <c r="I9834">
        <v>68</v>
      </c>
      <c r="J9834">
        <v>0</v>
      </c>
      <c r="K9834">
        <f>_xlfn.XLOOKUP(FraudData[[#This Row],[amount]],AmountRules[Amount Min],AmountRules[Risk Points],,-1)</f>
        <v>0</v>
      </c>
      <c r="L9834">
        <f>_xlfn.XLOOKUP(FraudData[[#This Row],[transaction_hour]],TimeRules[Hour Min],TimeRules[Risk Points],,-1)</f>
        <v>0</v>
      </c>
      <c r="M9834">
        <f>_xlfn.XLOOKUP(FraudData[[#This Row],[foreign_transaction]],ForeignRules[Foreign Transaction],ForeignRules[Risk Points],0)</f>
        <v>0</v>
      </c>
      <c r="N9834">
        <f>_xlfn.XLOOKUP(FraudData[[#This Row],[location_mismatch]],Table10[Location Mismatch],Table10[Risk Points],0)</f>
        <v>0</v>
      </c>
      <c r="O9834">
        <f>_xlfn.XLOOKUP(FraudData[[#This Row],[device_trust_score]],DeviceRules[Device Min],DeviceRules[Risk Points],,-1)</f>
        <v>0</v>
      </c>
      <c r="P9834">
        <f>_xlfn.XLOOKUP(FraudData[[#This Row],[velocity_last_24h]],VelocityRules[Velocity Min],VelocityRules[Risk Points],,-1)</f>
        <v>0</v>
      </c>
      <c r="Q9834">
        <f>_xlfn.XLOOKUP(FraudData[[#This Row],[merchant_category]],MerchantRules[Merchant Category],MerchantRules[Risk Points],0)</f>
        <v>1</v>
      </c>
      <c r="R9834">
        <f>SUM(FraudData[[#This Row],[Amount Risk]:[Merchant Risk]])</f>
        <v>1</v>
      </c>
      <c r="S9834" t="str" cm="1">
        <f t="array" ref="S9834">_xlfn.IFS(FraudData[[#This Row],[Fraud Risk Score]]&gt;=8,"High Risk",FraudData[[#This Row],[Fraud Risk Score]]&gt;=6,"Medium Risk",TRUE,"Low Risk")</f>
        <v>Low Risk</v>
      </c>
    </row>
    <row r="9835" spans="1:19">
      <c r="A9835">
        <v>9834</v>
      </c>
      <c r="B9835">
        <v>973.32</v>
      </c>
      <c r="C9835">
        <v>2</v>
      </c>
      <c r="D9835" t="s">
        <v>46</v>
      </c>
      <c r="E9835">
        <v>0</v>
      </c>
      <c r="F9835">
        <v>0</v>
      </c>
      <c r="G9835">
        <v>95</v>
      </c>
      <c r="H9835">
        <v>3</v>
      </c>
      <c r="I9835">
        <v>40</v>
      </c>
      <c r="J9835">
        <v>0</v>
      </c>
      <c r="K9835">
        <f>_xlfn.XLOOKUP(FraudData[[#This Row],[amount]],AmountRules[Amount Min],AmountRules[Risk Points],,-1)</f>
        <v>1</v>
      </c>
      <c r="L9835">
        <f>_xlfn.XLOOKUP(FraudData[[#This Row],[transaction_hour]],TimeRules[Hour Min],TimeRules[Risk Points],,-1)</f>
        <v>3</v>
      </c>
      <c r="M9835">
        <f>_xlfn.XLOOKUP(FraudData[[#This Row],[foreign_transaction]],ForeignRules[Foreign Transaction],ForeignRules[Risk Points],0)</f>
        <v>0</v>
      </c>
      <c r="N9835">
        <f>_xlfn.XLOOKUP(FraudData[[#This Row],[location_mismatch]],Table10[Location Mismatch],Table10[Risk Points],0)</f>
        <v>0</v>
      </c>
      <c r="O9835">
        <f>_xlfn.XLOOKUP(FraudData[[#This Row],[device_trust_score]],DeviceRules[Device Min],DeviceRules[Risk Points],,-1)</f>
        <v>0</v>
      </c>
      <c r="P9835">
        <f>_xlfn.XLOOKUP(FraudData[[#This Row],[velocity_last_24h]],VelocityRules[Velocity Min],VelocityRules[Risk Points],,-1)</f>
        <v>0</v>
      </c>
      <c r="Q9835">
        <f>_xlfn.XLOOKUP(FraudData[[#This Row],[merchant_category]],MerchantRules[Merchant Category],MerchantRules[Risk Points],0)</f>
        <v>0</v>
      </c>
      <c r="R9835">
        <f>SUM(FraudData[[#This Row],[Amount Risk]:[Merchant Risk]])</f>
        <v>4</v>
      </c>
      <c r="S9835" t="str" cm="1">
        <f t="array" ref="S9835">_xlfn.IFS(FraudData[[#This Row],[Fraud Risk Score]]&gt;=8,"High Risk",FraudData[[#This Row],[Fraud Risk Score]]&gt;=6,"Medium Risk",TRUE,"Low Risk")</f>
        <v>Low Risk</v>
      </c>
    </row>
    <row r="9836" spans="1:19">
      <c r="A9836">
        <v>9835</v>
      </c>
      <c r="B9836">
        <v>22.78</v>
      </c>
      <c r="C9836">
        <v>20</v>
      </c>
      <c r="D9836" t="s">
        <v>47</v>
      </c>
      <c r="E9836">
        <v>1</v>
      </c>
      <c r="F9836">
        <v>1</v>
      </c>
      <c r="G9836">
        <v>70</v>
      </c>
      <c r="H9836">
        <v>2</v>
      </c>
      <c r="I9836">
        <v>18</v>
      </c>
      <c r="J9836">
        <v>0</v>
      </c>
      <c r="K9836">
        <f>_xlfn.XLOOKUP(FraudData[[#This Row],[amount]],AmountRules[Amount Min],AmountRules[Risk Points],,-1)</f>
        <v>0</v>
      </c>
      <c r="L9836">
        <f>_xlfn.XLOOKUP(FraudData[[#This Row],[transaction_hour]],TimeRules[Hour Min],TimeRules[Risk Points],,-1)</f>
        <v>0</v>
      </c>
      <c r="M9836">
        <f>_xlfn.XLOOKUP(FraudData[[#This Row],[foreign_transaction]],ForeignRules[Foreign Transaction],ForeignRules[Risk Points],0)</f>
        <v>3</v>
      </c>
      <c r="N9836">
        <f>_xlfn.XLOOKUP(FraudData[[#This Row],[location_mismatch]],Table10[Location Mismatch],Table10[Risk Points],0)</f>
        <v>3</v>
      </c>
      <c r="O9836">
        <f>_xlfn.XLOOKUP(FraudData[[#This Row],[device_trust_score]],DeviceRules[Device Min],DeviceRules[Risk Points],,-1)</f>
        <v>0</v>
      </c>
      <c r="P9836">
        <f>_xlfn.XLOOKUP(FraudData[[#This Row],[velocity_last_24h]],VelocityRules[Velocity Min],VelocityRules[Risk Points],,-1)</f>
        <v>0</v>
      </c>
      <c r="Q9836">
        <f>_xlfn.XLOOKUP(FraudData[[#This Row],[merchant_category]],MerchantRules[Merchant Category],MerchantRules[Risk Points],0)</f>
        <v>0</v>
      </c>
      <c r="R9836">
        <f>SUM(FraudData[[#This Row],[Amount Risk]:[Merchant Risk]])</f>
        <v>6</v>
      </c>
      <c r="S9836" t="str" cm="1">
        <f t="array" ref="S9836">_xlfn.IFS(FraudData[[#This Row],[Fraud Risk Score]]&gt;=8,"High Risk",FraudData[[#This Row],[Fraud Risk Score]]&gt;=6,"Medium Risk",TRUE,"Low Risk")</f>
        <v>Medium Risk</v>
      </c>
    </row>
    <row r="9837" spans="1:19">
      <c r="A9837">
        <v>9836</v>
      </c>
      <c r="B9837">
        <v>2.71</v>
      </c>
      <c r="C9837">
        <v>7</v>
      </c>
      <c r="D9837" t="s">
        <v>47</v>
      </c>
      <c r="E9837">
        <v>0</v>
      </c>
      <c r="F9837">
        <v>1</v>
      </c>
      <c r="G9837">
        <v>40</v>
      </c>
      <c r="H9837">
        <v>1</v>
      </c>
      <c r="I9837">
        <v>31</v>
      </c>
      <c r="J9837">
        <v>0</v>
      </c>
      <c r="K9837">
        <f>_xlfn.XLOOKUP(FraudData[[#This Row],[amount]],AmountRules[Amount Min],AmountRules[Risk Points],,-1)</f>
        <v>0</v>
      </c>
      <c r="L9837">
        <f>_xlfn.XLOOKUP(FraudData[[#This Row],[transaction_hour]],TimeRules[Hour Min],TimeRules[Risk Points],,-1)</f>
        <v>0</v>
      </c>
      <c r="M9837">
        <f>_xlfn.XLOOKUP(FraudData[[#This Row],[foreign_transaction]],ForeignRules[Foreign Transaction],ForeignRules[Risk Points],0)</f>
        <v>0</v>
      </c>
      <c r="N9837">
        <f>_xlfn.XLOOKUP(FraudData[[#This Row],[location_mismatch]],Table10[Location Mismatch],Table10[Risk Points],0)</f>
        <v>3</v>
      </c>
      <c r="O9837">
        <f>_xlfn.XLOOKUP(FraudData[[#This Row],[device_trust_score]],DeviceRules[Device Min],DeviceRules[Risk Points],,-1)</f>
        <v>2</v>
      </c>
      <c r="P9837">
        <f>_xlfn.XLOOKUP(FraudData[[#This Row],[velocity_last_24h]],VelocityRules[Velocity Min],VelocityRules[Risk Points],,-1)</f>
        <v>0</v>
      </c>
      <c r="Q9837">
        <f>_xlfn.XLOOKUP(FraudData[[#This Row],[merchant_category]],MerchantRules[Merchant Category],MerchantRules[Risk Points],0)</f>
        <v>0</v>
      </c>
      <c r="R9837">
        <f>SUM(FraudData[[#This Row],[Amount Risk]:[Merchant Risk]])</f>
        <v>5</v>
      </c>
      <c r="S9837" t="str" cm="1">
        <f t="array" ref="S9837">_xlfn.IFS(FraudData[[#This Row],[Fraud Risk Score]]&gt;=8,"High Risk",FraudData[[#This Row],[Fraud Risk Score]]&gt;=6,"Medium Risk",TRUE,"Low Risk")</f>
        <v>Low Risk</v>
      </c>
    </row>
    <row r="9838" spans="1:19">
      <c r="A9838">
        <v>9837</v>
      </c>
      <c r="B9838">
        <v>397.34</v>
      </c>
      <c r="C9838">
        <v>13</v>
      </c>
      <c r="D9838" t="s">
        <v>49</v>
      </c>
      <c r="E9838">
        <v>0</v>
      </c>
      <c r="F9838">
        <v>1</v>
      </c>
      <c r="G9838">
        <v>82</v>
      </c>
      <c r="H9838">
        <v>1</v>
      </c>
      <c r="I9838">
        <v>45</v>
      </c>
      <c r="J9838">
        <v>0</v>
      </c>
      <c r="K9838">
        <f>_xlfn.XLOOKUP(FraudData[[#This Row],[amount]],AmountRules[Amount Min],AmountRules[Risk Points],,-1)</f>
        <v>0</v>
      </c>
      <c r="L9838">
        <f>_xlfn.XLOOKUP(FraudData[[#This Row],[transaction_hour]],TimeRules[Hour Min],TimeRules[Risk Points],,-1)</f>
        <v>0</v>
      </c>
      <c r="M9838">
        <f>_xlfn.XLOOKUP(FraudData[[#This Row],[foreign_transaction]],ForeignRules[Foreign Transaction],ForeignRules[Risk Points],0)</f>
        <v>0</v>
      </c>
      <c r="N9838">
        <f>_xlfn.XLOOKUP(FraudData[[#This Row],[location_mismatch]],Table10[Location Mismatch],Table10[Risk Points],0)</f>
        <v>3</v>
      </c>
      <c r="O9838">
        <f>_xlfn.XLOOKUP(FraudData[[#This Row],[device_trust_score]],DeviceRules[Device Min],DeviceRules[Risk Points],,-1)</f>
        <v>0</v>
      </c>
      <c r="P9838">
        <f>_xlfn.XLOOKUP(FraudData[[#This Row],[velocity_last_24h]],VelocityRules[Velocity Min],VelocityRules[Risk Points],,-1)</f>
        <v>0</v>
      </c>
      <c r="Q9838">
        <f>_xlfn.XLOOKUP(FraudData[[#This Row],[merchant_category]],MerchantRules[Merchant Category],MerchantRules[Risk Points],0)</f>
        <v>1</v>
      </c>
      <c r="R9838">
        <f>SUM(FraudData[[#This Row],[Amount Risk]:[Merchant Risk]])</f>
        <v>4</v>
      </c>
      <c r="S9838" t="str" cm="1">
        <f t="array" ref="S9838">_xlfn.IFS(FraudData[[#This Row],[Fraud Risk Score]]&gt;=8,"High Risk",FraudData[[#This Row],[Fraud Risk Score]]&gt;=6,"Medium Risk",TRUE,"Low Risk")</f>
        <v>Low Risk</v>
      </c>
    </row>
    <row r="9839" spans="1:19">
      <c r="A9839">
        <v>9838</v>
      </c>
      <c r="B9839">
        <v>50.58</v>
      </c>
      <c r="C9839">
        <v>6</v>
      </c>
      <c r="D9839" t="s">
        <v>46</v>
      </c>
      <c r="E9839">
        <v>0</v>
      </c>
      <c r="F9839">
        <v>0</v>
      </c>
      <c r="G9839">
        <v>38</v>
      </c>
      <c r="H9839">
        <v>3</v>
      </c>
      <c r="I9839">
        <v>55</v>
      </c>
      <c r="J9839">
        <v>0</v>
      </c>
      <c r="K9839">
        <f>_xlfn.XLOOKUP(FraudData[[#This Row],[amount]],AmountRules[Amount Min],AmountRules[Risk Points],,-1)</f>
        <v>0</v>
      </c>
      <c r="L9839">
        <f>_xlfn.XLOOKUP(FraudData[[#This Row],[transaction_hour]],TimeRules[Hour Min],TimeRules[Risk Points],,-1)</f>
        <v>0</v>
      </c>
      <c r="M9839">
        <f>_xlfn.XLOOKUP(FraudData[[#This Row],[foreign_transaction]],ForeignRules[Foreign Transaction],ForeignRules[Risk Points],0)</f>
        <v>0</v>
      </c>
      <c r="N9839">
        <f>_xlfn.XLOOKUP(FraudData[[#This Row],[location_mismatch]],Table10[Location Mismatch],Table10[Risk Points],0)</f>
        <v>0</v>
      </c>
      <c r="O9839">
        <f>_xlfn.XLOOKUP(FraudData[[#This Row],[device_trust_score]],DeviceRules[Device Min],DeviceRules[Risk Points],,-1)</f>
        <v>2</v>
      </c>
      <c r="P9839">
        <f>_xlfn.XLOOKUP(FraudData[[#This Row],[velocity_last_24h]],VelocityRules[Velocity Min],VelocityRules[Risk Points],,-1)</f>
        <v>0</v>
      </c>
      <c r="Q9839">
        <f>_xlfn.XLOOKUP(FraudData[[#This Row],[merchant_category]],MerchantRules[Merchant Category],MerchantRules[Risk Points],0)</f>
        <v>0</v>
      </c>
      <c r="R9839">
        <f>SUM(FraudData[[#This Row],[Amount Risk]:[Merchant Risk]])</f>
        <v>2</v>
      </c>
      <c r="S9839" t="str" cm="1">
        <f t="array" ref="S9839">_xlfn.IFS(FraudData[[#This Row],[Fraud Risk Score]]&gt;=8,"High Risk",FraudData[[#This Row],[Fraud Risk Score]]&gt;=6,"Medium Risk",TRUE,"Low Risk")</f>
        <v>Low Risk</v>
      </c>
    </row>
    <row r="9840" spans="1:19">
      <c r="A9840">
        <v>9839</v>
      </c>
      <c r="B9840">
        <v>235.48</v>
      </c>
      <c r="C9840">
        <v>15</v>
      </c>
      <c r="D9840" t="s">
        <v>49</v>
      </c>
      <c r="E9840">
        <v>0</v>
      </c>
      <c r="F9840">
        <v>0</v>
      </c>
      <c r="G9840">
        <v>67</v>
      </c>
      <c r="H9840">
        <v>4</v>
      </c>
      <c r="I9840">
        <v>62</v>
      </c>
      <c r="J9840">
        <v>0</v>
      </c>
      <c r="K9840">
        <f>_xlfn.XLOOKUP(FraudData[[#This Row],[amount]],AmountRules[Amount Min],AmountRules[Risk Points],,-1)</f>
        <v>0</v>
      </c>
      <c r="L9840">
        <f>_xlfn.XLOOKUP(FraudData[[#This Row],[transaction_hour]],TimeRules[Hour Min],TimeRules[Risk Points],,-1)</f>
        <v>0</v>
      </c>
      <c r="M9840">
        <f>_xlfn.XLOOKUP(FraudData[[#This Row],[foreign_transaction]],ForeignRules[Foreign Transaction],ForeignRules[Risk Points],0)</f>
        <v>0</v>
      </c>
      <c r="N9840">
        <f>_xlfn.XLOOKUP(FraudData[[#This Row],[location_mismatch]],Table10[Location Mismatch],Table10[Risk Points],0)</f>
        <v>0</v>
      </c>
      <c r="O9840">
        <f>_xlfn.XLOOKUP(FraudData[[#This Row],[device_trust_score]],DeviceRules[Device Min],DeviceRules[Risk Points],,-1)</f>
        <v>1</v>
      </c>
      <c r="P9840">
        <f>_xlfn.XLOOKUP(FraudData[[#This Row],[velocity_last_24h]],VelocityRules[Velocity Min],VelocityRules[Risk Points],,-1)</f>
        <v>0</v>
      </c>
      <c r="Q9840">
        <f>_xlfn.XLOOKUP(FraudData[[#This Row],[merchant_category]],MerchantRules[Merchant Category],MerchantRules[Risk Points],0)</f>
        <v>1</v>
      </c>
      <c r="R9840">
        <f>SUM(FraudData[[#This Row],[Amount Risk]:[Merchant Risk]])</f>
        <v>2</v>
      </c>
      <c r="S9840" t="str" cm="1">
        <f t="array" ref="S9840">_xlfn.IFS(FraudData[[#This Row],[Fraud Risk Score]]&gt;=8,"High Risk",FraudData[[#This Row],[Fraud Risk Score]]&gt;=6,"Medium Risk",TRUE,"Low Risk")</f>
        <v>Low Risk</v>
      </c>
    </row>
    <row r="9841" spans="1:19">
      <c r="A9841">
        <v>9840</v>
      </c>
      <c r="B9841">
        <v>299.89999999999998</v>
      </c>
      <c r="C9841">
        <v>17</v>
      </c>
      <c r="D9841" t="s">
        <v>47</v>
      </c>
      <c r="E9841">
        <v>0</v>
      </c>
      <c r="F9841">
        <v>0</v>
      </c>
      <c r="G9841">
        <v>49</v>
      </c>
      <c r="H9841">
        <v>0</v>
      </c>
      <c r="I9841">
        <v>28</v>
      </c>
      <c r="J9841">
        <v>0</v>
      </c>
      <c r="K9841">
        <f>_xlfn.XLOOKUP(FraudData[[#This Row],[amount]],AmountRules[Amount Min],AmountRules[Risk Points],,-1)</f>
        <v>0</v>
      </c>
      <c r="L9841">
        <f>_xlfn.XLOOKUP(FraudData[[#This Row],[transaction_hour]],TimeRules[Hour Min],TimeRules[Risk Points],,-1)</f>
        <v>0</v>
      </c>
      <c r="M9841">
        <f>_xlfn.XLOOKUP(FraudData[[#This Row],[foreign_transaction]],ForeignRules[Foreign Transaction],ForeignRules[Risk Points],0)</f>
        <v>0</v>
      </c>
      <c r="N9841">
        <f>_xlfn.XLOOKUP(FraudData[[#This Row],[location_mismatch]],Table10[Location Mismatch],Table10[Risk Points],0)</f>
        <v>0</v>
      </c>
      <c r="O9841">
        <f>_xlfn.XLOOKUP(FraudData[[#This Row],[device_trust_score]],DeviceRules[Device Min],DeviceRules[Risk Points],,-1)</f>
        <v>2</v>
      </c>
      <c r="P9841">
        <f>_xlfn.XLOOKUP(FraudData[[#This Row],[velocity_last_24h]],VelocityRules[Velocity Min],VelocityRules[Risk Points],,-1)</f>
        <v>0</v>
      </c>
      <c r="Q9841">
        <f>_xlfn.XLOOKUP(FraudData[[#This Row],[merchant_category]],MerchantRules[Merchant Category],MerchantRules[Risk Points],0)</f>
        <v>0</v>
      </c>
      <c r="R9841">
        <f>SUM(FraudData[[#This Row],[Amount Risk]:[Merchant Risk]])</f>
        <v>2</v>
      </c>
      <c r="S9841" t="str" cm="1">
        <f t="array" ref="S9841">_xlfn.IFS(FraudData[[#This Row],[Fraud Risk Score]]&gt;=8,"High Risk",FraudData[[#This Row],[Fraud Risk Score]]&gt;=6,"Medium Risk",TRUE,"Low Risk")</f>
        <v>Low Risk</v>
      </c>
    </row>
    <row r="9842" spans="1:19">
      <c r="A9842">
        <v>9841</v>
      </c>
      <c r="B9842">
        <v>352.6</v>
      </c>
      <c r="C9842">
        <v>10</v>
      </c>
      <c r="D9842" t="s">
        <v>50</v>
      </c>
      <c r="E9842">
        <v>0</v>
      </c>
      <c r="F9842">
        <v>0</v>
      </c>
      <c r="G9842">
        <v>39</v>
      </c>
      <c r="H9842">
        <v>5</v>
      </c>
      <c r="I9842">
        <v>26</v>
      </c>
      <c r="J9842">
        <v>0</v>
      </c>
      <c r="K9842">
        <f>_xlfn.XLOOKUP(FraudData[[#This Row],[amount]],AmountRules[Amount Min],AmountRules[Risk Points],,-1)</f>
        <v>0</v>
      </c>
      <c r="L9842">
        <f>_xlfn.XLOOKUP(FraudData[[#This Row],[transaction_hour]],TimeRules[Hour Min],TimeRules[Risk Points],,-1)</f>
        <v>0</v>
      </c>
      <c r="M9842">
        <f>_xlfn.XLOOKUP(FraudData[[#This Row],[foreign_transaction]],ForeignRules[Foreign Transaction],ForeignRules[Risk Points],0)</f>
        <v>0</v>
      </c>
      <c r="N9842">
        <f>_xlfn.XLOOKUP(FraudData[[#This Row],[location_mismatch]],Table10[Location Mismatch],Table10[Risk Points],0)</f>
        <v>0</v>
      </c>
      <c r="O9842">
        <f>_xlfn.XLOOKUP(FraudData[[#This Row],[device_trust_score]],DeviceRules[Device Min],DeviceRules[Risk Points],,-1)</f>
        <v>2</v>
      </c>
      <c r="P9842">
        <f>_xlfn.XLOOKUP(FraudData[[#This Row],[velocity_last_24h]],VelocityRules[Velocity Min],VelocityRules[Risk Points],,-1)</f>
        <v>3</v>
      </c>
      <c r="Q9842">
        <f>_xlfn.XLOOKUP(FraudData[[#This Row],[merchant_category]],MerchantRules[Merchant Category],MerchantRules[Risk Points],0)</f>
        <v>0</v>
      </c>
      <c r="R9842">
        <f>SUM(FraudData[[#This Row],[Amount Risk]:[Merchant Risk]])</f>
        <v>5</v>
      </c>
      <c r="S9842" t="str" cm="1">
        <f t="array" ref="S9842">_xlfn.IFS(FraudData[[#This Row],[Fraud Risk Score]]&gt;=8,"High Risk",FraudData[[#This Row],[Fraud Risk Score]]&gt;=6,"Medium Risk",TRUE,"Low Risk")</f>
        <v>Low Risk</v>
      </c>
    </row>
    <row r="9843" spans="1:19">
      <c r="A9843">
        <v>9842</v>
      </c>
      <c r="B9843">
        <v>860.19</v>
      </c>
      <c r="C9843">
        <v>5</v>
      </c>
      <c r="D9843" t="s">
        <v>49</v>
      </c>
      <c r="E9843">
        <v>0</v>
      </c>
      <c r="F9843">
        <v>0</v>
      </c>
      <c r="G9843">
        <v>98</v>
      </c>
      <c r="H9843">
        <v>1</v>
      </c>
      <c r="I9843">
        <v>38</v>
      </c>
      <c r="J9843">
        <v>0</v>
      </c>
      <c r="K9843">
        <f>_xlfn.XLOOKUP(FraudData[[#This Row],[amount]],AmountRules[Amount Min],AmountRules[Risk Points],,-1)</f>
        <v>1</v>
      </c>
      <c r="L9843">
        <f>_xlfn.XLOOKUP(FraudData[[#This Row],[transaction_hour]],TimeRules[Hour Min],TimeRules[Risk Points],,-1)</f>
        <v>0</v>
      </c>
      <c r="M9843">
        <f>_xlfn.XLOOKUP(FraudData[[#This Row],[foreign_transaction]],ForeignRules[Foreign Transaction],ForeignRules[Risk Points],0)</f>
        <v>0</v>
      </c>
      <c r="N9843">
        <f>_xlfn.XLOOKUP(FraudData[[#This Row],[location_mismatch]],Table10[Location Mismatch],Table10[Risk Points],0)</f>
        <v>0</v>
      </c>
      <c r="O9843">
        <f>_xlfn.XLOOKUP(FraudData[[#This Row],[device_trust_score]],DeviceRules[Device Min],DeviceRules[Risk Points],,-1)</f>
        <v>0</v>
      </c>
      <c r="P9843">
        <f>_xlfn.XLOOKUP(FraudData[[#This Row],[velocity_last_24h]],VelocityRules[Velocity Min],VelocityRules[Risk Points],,-1)</f>
        <v>0</v>
      </c>
      <c r="Q9843">
        <f>_xlfn.XLOOKUP(FraudData[[#This Row],[merchant_category]],MerchantRules[Merchant Category],MerchantRules[Risk Points],0)</f>
        <v>1</v>
      </c>
      <c r="R9843">
        <f>SUM(FraudData[[#This Row],[Amount Risk]:[Merchant Risk]])</f>
        <v>2</v>
      </c>
      <c r="S9843" t="str" cm="1">
        <f t="array" ref="S9843">_xlfn.IFS(FraudData[[#This Row],[Fraud Risk Score]]&gt;=8,"High Risk",FraudData[[#This Row],[Fraud Risk Score]]&gt;=6,"Medium Risk",TRUE,"Low Risk")</f>
        <v>Low Risk</v>
      </c>
    </row>
    <row r="9844" spans="1:19">
      <c r="A9844">
        <v>9843</v>
      </c>
      <c r="B9844">
        <v>62.68</v>
      </c>
      <c r="C9844">
        <v>19</v>
      </c>
      <c r="D9844" t="s">
        <v>49</v>
      </c>
      <c r="E9844">
        <v>0</v>
      </c>
      <c r="F9844">
        <v>0</v>
      </c>
      <c r="G9844">
        <v>54</v>
      </c>
      <c r="H9844">
        <v>1</v>
      </c>
      <c r="I9844">
        <v>24</v>
      </c>
      <c r="J9844">
        <v>0</v>
      </c>
      <c r="K9844">
        <f>_xlfn.XLOOKUP(FraudData[[#This Row],[amount]],AmountRules[Amount Min],AmountRules[Risk Points],,-1)</f>
        <v>0</v>
      </c>
      <c r="L9844">
        <f>_xlfn.XLOOKUP(FraudData[[#This Row],[transaction_hour]],TimeRules[Hour Min],TimeRules[Risk Points],,-1)</f>
        <v>0</v>
      </c>
      <c r="M9844">
        <f>_xlfn.XLOOKUP(FraudData[[#This Row],[foreign_transaction]],ForeignRules[Foreign Transaction],ForeignRules[Risk Points],0)</f>
        <v>0</v>
      </c>
      <c r="N9844">
        <f>_xlfn.XLOOKUP(FraudData[[#This Row],[location_mismatch]],Table10[Location Mismatch],Table10[Risk Points],0)</f>
        <v>0</v>
      </c>
      <c r="O9844">
        <f>_xlfn.XLOOKUP(FraudData[[#This Row],[device_trust_score]],DeviceRules[Device Min],DeviceRules[Risk Points],,-1)</f>
        <v>1</v>
      </c>
      <c r="P9844">
        <f>_xlfn.XLOOKUP(FraudData[[#This Row],[velocity_last_24h]],VelocityRules[Velocity Min],VelocityRules[Risk Points],,-1)</f>
        <v>0</v>
      </c>
      <c r="Q9844">
        <f>_xlfn.XLOOKUP(FraudData[[#This Row],[merchant_category]],MerchantRules[Merchant Category],MerchantRules[Risk Points],0)</f>
        <v>1</v>
      </c>
      <c r="R9844">
        <f>SUM(FraudData[[#This Row],[Amount Risk]:[Merchant Risk]])</f>
        <v>2</v>
      </c>
      <c r="S9844" t="str" cm="1">
        <f t="array" ref="S9844">_xlfn.IFS(FraudData[[#This Row],[Fraud Risk Score]]&gt;=8,"High Risk",FraudData[[#This Row],[Fraud Risk Score]]&gt;=6,"Medium Risk",TRUE,"Low Risk")</f>
        <v>Low Risk</v>
      </c>
    </row>
    <row r="9845" spans="1:19">
      <c r="A9845">
        <v>9844</v>
      </c>
      <c r="B9845">
        <v>222.97</v>
      </c>
      <c r="C9845">
        <v>20</v>
      </c>
      <c r="D9845" t="s">
        <v>50</v>
      </c>
      <c r="E9845">
        <v>0</v>
      </c>
      <c r="F9845">
        <v>0</v>
      </c>
      <c r="G9845">
        <v>68</v>
      </c>
      <c r="H9845">
        <v>6</v>
      </c>
      <c r="I9845">
        <v>24</v>
      </c>
      <c r="J9845">
        <v>0</v>
      </c>
      <c r="K9845">
        <f>_xlfn.XLOOKUP(FraudData[[#This Row],[amount]],AmountRules[Amount Min],AmountRules[Risk Points],,-1)</f>
        <v>0</v>
      </c>
      <c r="L9845">
        <f>_xlfn.XLOOKUP(FraudData[[#This Row],[transaction_hour]],TimeRules[Hour Min],TimeRules[Risk Points],,-1)</f>
        <v>0</v>
      </c>
      <c r="M9845">
        <f>_xlfn.XLOOKUP(FraudData[[#This Row],[foreign_transaction]],ForeignRules[Foreign Transaction],ForeignRules[Risk Points],0)</f>
        <v>0</v>
      </c>
      <c r="N9845">
        <f>_xlfn.XLOOKUP(FraudData[[#This Row],[location_mismatch]],Table10[Location Mismatch],Table10[Risk Points],0)</f>
        <v>0</v>
      </c>
      <c r="O9845">
        <f>_xlfn.XLOOKUP(FraudData[[#This Row],[device_trust_score]],DeviceRules[Device Min],DeviceRules[Risk Points],,-1)</f>
        <v>1</v>
      </c>
      <c r="P9845">
        <f>_xlfn.XLOOKUP(FraudData[[#This Row],[velocity_last_24h]],VelocityRules[Velocity Min],VelocityRules[Risk Points],,-1)</f>
        <v>3</v>
      </c>
      <c r="Q9845">
        <f>_xlfn.XLOOKUP(FraudData[[#This Row],[merchant_category]],MerchantRules[Merchant Category],MerchantRules[Risk Points],0)</f>
        <v>0</v>
      </c>
      <c r="R9845">
        <f>SUM(FraudData[[#This Row],[Amount Risk]:[Merchant Risk]])</f>
        <v>4</v>
      </c>
      <c r="S9845" t="str" cm="1">
        <f t="array" ref="S9845">_xlfn.IFS(FraudData[[#This Row],[Fraud Risk Score]]&gt;=8,"High Risk",FraudData[[#This Row],[Fraud Risk Score]]&gt;=6,"Medium Risk",TRUE,"Low Risk")</f>
        <v>Low Risk</v>
      </c>
    </row>
    <row r="9846" spans="1:19">
      <c r="A9846">
        <v>9845</v>
      </c>
      <c r="B9846">
        <v>22.07</v>
      </c>
      <c r="C9846">
        <v>13</v>
      </c>
      <c r="D9846" t="s">
        <v>46</v>
      </c>
      <c r="E9846">
        <v>0</v>
      </c>
      <c r="F9846">
        <v>0</v>
      </c>
      <c r="G9846">
        <v>33</v>
      </c>
      <c r="H9846">
        <v>4</v>
      </c>
      <c r="I9846">
        <v>44</v>
      </c>
      <c r="J9846">
        <v>0</v>
      </c>
      <c r="K9846">
        <f>_xlfn.XLOOKUP(FraudData[[#This Row],[amount]],AmountRules[Amount Min],AmountRules[Risk Points],,-1)</f>
        <v>0</v>
      </c>
      <c r="L9846">
        <f>_xlfn.XLOOKUP(FraudData[[#This Row],[transaction_hour]],TimeRules[Hour Min],TimeRules[Risk Points],,-1)</f>
        <v>0</v>
      </c>
      <c r="M9846">
        <f>_xlfn.XLOOKUP(FraudData[[#This Row],[foreign_transaction]],ForeignRules[Foreign Transaction],ForeignRules[Risk Points],0)</f>
        <v>0</v>
      </c>
      <c r="N9846">
        <f>_xlfn.XLOOKUP(FraudData[[#This Row],[location_mismatch]],Table10[Location Mismatch],Table10[Risk Points],0)</f>
        <v>0</v>
      </c>
      <c r="O9846">
        <f>_xlfn.XLOOKUP(FraudData[[#This Row],[device_trust_score]],DeviceRules[Device Min],DeviceRules[Risk Points],,-1)</f>
        <v>2</v>
      </c>
      <c r="P9846">
        <f>_xlfn.XLOOKUP(FraudData[[#This Row],[velocity_last_24h]],VelocityRules[Velocity Min],VelocityRules[Risk Points],,-1)</f>
        <v>0</v>
      </c>
      <c r="Q9846">
        <f>_xlfn.XLOOKUP(FraudData[[#This Row],[merchant_category]],MerchantRules[Merchant Category],MerchantRules[Risk Points],0)</f>
        <v>0</v>
      </c>
      <c r="R9846">
        <f>SUM(FraudData[[#This Row],[Amount Risk]:[Merchant Risk]])</f>
        <v>2</v>
      </c>
      <c r="S9846" t="str" cm="1">
        <f t="array" ref="S9846">_xlfn.IFS(FraudData[[#This Row],[Fraud Risk Score]]&gt;=8,"High Risk",FraudData[[#This Row],[Fraud Risk Score]]&gt;=6,"Medium Risk",TRUE,"Low Risk")</f>
        <v>Low Risk</v>
      </c>
    </row>
    <row r="9847" spans="1:19">
      <c r="A9847">
        <v>9846</v>
      </c>
      <c r="B9847">
        <v>94</v>
      </c>
      <c r="C9847">
        <v>20</v>
      </c>
      <c r="D9847" t="s">
        <v>46</v>
      </c>
      <c r="E9847">
        <v>0</v>
      </c>
      <c r="F9847">
        <v>0</v>
      </c>
      <c r="G9847">
        <v>35</v>
      </c>
      <c r="H9847">
        <v>1</v>
      </c>
      <c r="I9847">
        <v>46</v>
      </c>
      <c r="J9847">
        <v>0</v>
      </c>
      <c r="K9847">
        <f>_xlfn.XLOOKUP(FraudData[[#This Row],[amount]],AmountRules[Amount Min],AmountRules[Risk Points],,-1)</f>
        <v>0</v>
      </c>
      <c r="L9847">
        <f>_xlfn.XLOOKUP(FraudData[[#This Row],[transaction_hour]],TimeRules[Hour Min],TimeRules[Risk Points],,-1)</f>
        <v>0</v>
      </c>
      <c r="M9847">
        <f>_xlfn.XLOOKUP(FraudData[[#This Row],[foreign_transaction]],ForeignRules[Foreign Transaction],ForeignRules[Risk Points],0)</f>
        <v>0</v>
      </c>
      <c r="N9847">
        <f>_xlfn.XLOOKUP(FraudData[[#This Row],[location_mismatch]],Table10[Location Mismatch],Table10[Risk Points],0)</f>
        <v>0</v>
      </c>
      <c r="O9847">
        <f>_xlfn.XLOOKUP(FraudData[[#This Row],[device_trust_score]],DeviceRules[Device Min],DeviceRules[Risk Points],,-1)</f>
        <v>2</v>
      </c>
      <c r="P9847">
        <f>_xlfn.XLOOKUP(FraudData[[#This Row],[velocity_last_24h]],VelocityRules[Velocity Min],VelocityRules[Risk Points],,-1)</f>
        <v>0</v>
      </c>
      <c r="Q9847">
        <f>_xlfn.XLOOKUP(FraudData[[#This Row],[merchant_category]],MerchantRules[Merchant Category],MerchantRules[Risk Points],0)</f>
        <v>0</v>
      </c>
      <c r="R9847">
        <f>SUM(FraudData[[#This Row],[Amount Risk]:[Merchant Risk]])</f>
        <v>2</v>
      </c>
      <c r="S9847" t="str" cm="1">
        <f t="array" ref="S9847">_xlfn.IFS(FraudData[[#This Row],[Fraud Risk Score]]&gt;=8,"High Risk",FraudData[[#This Row],[Fraud Risk Score]]&gt;=6,"Medium Risk",TRUE,"Low Risk")</f>
        <v>Low Risk</v>
      </c>
    </row>
    <row r="9848" spans="1:19">
      <c r="A9848">
        <v>9847</v>
      </c>
      <c r="B9848">
        <v>339.06</v>
      </c>
      <c r="C9848">
        <v>12</v>
      </c>
      <c r="D9848" t="s">
        <v>49</v>
      </c>
      <c r="E9848">
        <v>1</v>
      </c>
      <c r="F9848">
        <v>0</v>
      </c>
      <c r="G9848">
        <v>90</v>
      </c>
      <c r="H9848">
        <v>1</v>
      </c>
      <c r="I9848">
        <v>28</v>
      </c>
      <c r="J9848">
        <v>0</v>
      </c>
      <c r="K9848">
        <f>_xlfn.XLOOKUP(FraudData[[#This Row],[amount]],AmountRules[Amount Min],AmountRules[Risk Points],,-1)</f>
        <v>0</v>
      </c>
      <c r="L9848">
        <f>_xlfn.XLOOKUP(FraudData[[#This Row],[transaction_hour]],TimeRules[Hour Min],TimeRules[Risk Points],,-1)</f>
        <v>0</v>
      </c>
      <c r="M9848">
        <f>_xlfn.XLOOKUP(FraudData[[#This Row],[foreign_transaction]],ForeignRules[Foreign Transaction],ForeignRules[Risk Points],0)</f>
        <v>3</v>
      </c>
      <c r="N9848">
        <f>_xlfn.XLOOKUP(FraudData[[#This Row],[location_mismatch]],Table10[Location Mismatch],Table10[Risk Points],0)</f>
        <v>0</v>
      </c>
      <c r="O9848">
        <f>_xlfn.XLOOKUP(FraudData[[#This Row],[device_trust_score]],DeviceRules[Device Min],DeviceRules[Risk Points],,-1)</f>
        <v>0</v>
      </c>
      <c r="P9848">
        <f>_xlfn.XLOOKUP(FraudData[[#This Row],[velocity_last_24h]],VelocityRules[Velocity Min],VelocityRules[Risk Points],,-1)</f>
        <v>0</v>
      </c>
      <c r="Q9848">
        <f>_xlfn.XLOOKUP(FraudData[[#This Row],[merchant_category]],MerchantRules[Merchant Category],MerchantRules[Risk Points],0)</f>
        <v>1</v>
      </c>
      <c r="R9848">
        <f>SUM(FraudData[[#This Row],[Amount Risk]:[Merchant Risk]])</f>
        <v>4</v>
      </c>
      <c r="S9848" t="str" cm="1">
        <f t="array" ref="S9848">_xlfn.IFS(FraudData[[#This Row],[Fraud Risk Score]]&gt;=8,"High Risk",FraudData[[#This Row],[Fraud Risk Score]]&gt;=6,"Medium Risk",TRUE,"Low Risk")</f>
        <v>Low Risk</v>
      </c>
    </row>
    <row r="9849" spans="1:19">
      <c r="A9849">
        <v>9848</v>
      </c>
      <c r="B9849">
        <v>82.5</v>
      </c>
      <c r="C9849">
        <v>3</v>
      </c>
      <c r="D9849" t="s">
        <v>50</v>
      </c>
      <c r="E9849">
        <v>0</v>
      </c>
      <c r="F9849">
        <v>0</v>
      </c>
      <c r="G9849">
        <v>46</v>
      </c>
      <c r="H9849">
        <v>1</v>
      </c>
      <c r="I9849">
        <v>22</v>
      </c>
      <c r="J9849">
        <v>0</v>
      </c>
      <c r="K9849">
        <f>_xlfn.XLOOKUP(FraudData[[#This Row],[amount]],AmountRules[Amount Min],AmountRules[Risk Points],,-1)</f>
        <v>0</v>
      </c>
      <c r="L9849">
        <f>_xlfn.XLOOKUP(FraudData[[#This Row],[transaction_hour]],TimeRules[Hour Min],TimeRules[Risk Points],,-1)</f>
        <v>3</v>
      </c>
      <c r="M9849">
        <f>_xlfn.XLOOKUP(FraudData[[#This Row],[foreign_transaction]],ForeignRules[Foreign Transaction],ForeignRules[Risk Points],0)</f>
        <v>0</v>
      </c>
      <c r="N9849">
        <f>_xlfn.XLOOKUP(FraudData[[#This Row],[location_mismatch]],Table10[Location Mismatch],Table10[Risk Points],0)</f>
        <v>0</v>
      </c>
      <c r="O9849">
        <f>_xlfn.XLOOKUP(FraudData[[#This Row],[device_trust_score]],DeviceRules[Device Min],DeviceRules[Risk Points],,-1)</f>
        <v>2</v>
      </c>
      <c r="P9849">
        <f>_xlfn.XLOOKUP(FraudData[[#This Row],[velocity_last_24h]],VelocityRules[Velocity Min],VelocityRules[Risk Points],,-1)</f>
        <v>0</v>
      </c>
      <c r="Q9849">
        <f>_xlfn.XLOOKUP(FraudData[[#This Row],[merchant_category]],MerchantRules[Merchant Category],MerchantRules[Risk Points],0)</f>
        <v>0</v>
      </c>
      <c r="R9849">
        <f>SUM(FraudData[[#This Row],[Amount Risk]:[Merchant Risk]])</f>
        <v>5</v>
      </c>
      <c r="S9849" t="str" cm="1">
        <f t="array" ref="S9849">_xlfn.IFS(FraudData[[#This Row],[Fraud Risk Score]]&gt;=8,"High Risk",FraudData[[#This Row],[Fraud Risk Score]]&gt;=6,"Medium Risk",TRUE,"Low Risk")</f>
        <v>Low Risk</v>
      </c>
    </row>
    <row r="9850" spans="1:19">
      <c r="A9850">
        <v>9849</v>
      </c>
      <c r="B9850">
        <v>160.97</v>
      </c>
      <c r="C9850">
        <v>19</v>
      </c>
      <c r="D9850" t="s">
        <v>49</v>
      </c>
      <c r="E9850">
        <v>0</v>
      </c>
      <c r="F9850">
        <v>0</v>
      </c>
      <c r="G9850">
        <v>44</v>
      </c>
      <c r="H9850">
        <v>0</v>
      </c>
      <c r="I9850">
        <v>60</v>
      </c>
      <c r="J9850">
        <v>0</v>
      </c>
      <c r="K9850">
        <f>_xlfn.XLOOKUP(FraudData[[#This Row],[amount]],AmountRules[Amount Min],AmountRules[Risk Points],,-1)</f>
        <v>0</v>
      </c>
      <c r="L9850">
        <f>_xlfn.XLOOKUP(FraudData[[#This Row],[transaction_hour]],TimeRules[Hour Min],TimeRules[Risk Points],,-1)</f>
        <v>0</v>
      </c>
      <c r="M9850">
        <f>_xlfn.XLOOKUP(FraudData[[#This Row],[foreign_transaction]],ForeignRules[Foreign Transaction],ForeignRules[Risk Points],0)</f>
        <v>0</v>
      </c>
      <c r="N9850">
        <f>_xlfn.XLOOKUP(FraudData[[#This Row],[location_mismatch]],Table10[Location Mismatch],Table10[Risk Points],0)</f>
        <v>0</v>
      </c>
      <c r="O9850">
        <f>_xlfn.XLOOKUP(FraudData[[#This Row],[device_trust_score]],DeviceRules[Device Min],DeviceRules[Risk Points],,-1)</f>
        <v>2</v>
      </c>
      <c r="P9850">
        <f>_xlfn.XLOOKUP(FraudData[[#This Row],[velocity_last_24h]],VelocityRules[Velocity Min],VelocityRules[Risk Points],,-1)</f>
        <v>0</v>
      </c>
      <c r="Q9850">
        <f>_xlfn.XLOOKUP(FraudData[[#This Row],[merchant_category]],MerchantRules[Merchant Category],MerchantRules[Risk Points],0)</f>
        <v>1</v>
      </c>
      <c r="R9850">
        <f>SUM(FraudData[[#This Row],[Amount Risk]:[Merchant Risk]])</f>
        <v>3</v>
      </c>
      <c r="S9850" t="str" cm="1">
        <f t="array" ref="S9850">_xlfn.IFS(FraudData[[#This Row],[Fraud Risk Score]]&gt;=8,"High Risk",FraudData[[#This Row],[Fraud Risk Score]]&gt;=6,"Medium Risk",TRUE,"Low Risk")</f>
        <v>Low Risk</v>
      </c>
    </row>
    <row r="9851" spans="1:19">
      <c r="A9851">
        <v>9850</v>
      </c>
      <c r="B9851">
        <v>126.13</v>
      </c>
      <c r="C9851">
        <v>19</v>
      </c>
      <c r="D9851" t="s">
        <v>50</v>
      </c>
      <c r="E9851">
        <v>1</v>
      </c>
      <c r="F9851">
        <v>0</v>
      </c>
      <c r="G9851">
        <v>53</v>
      </c>
      <c r="H9851">
        <v>1</v>
      </c>
      <c r="I9851">
        <v>29</v>
      </c>
      <c r="J9851">
        <v>0</v>
      </c>
      <c r="K9851">
        <f>_xlfn.XLOOKUP(FraudData[[#This Row],[amount]],AmountRules[Amount Min],AmountRules[Risk Points],,-1)</f>
        <v>0</v>
      </c>
      <c r="L9851">
        <f>_xlfn.XLOOKUP(FraudData[[#This Row],[transaction_hour]],TimeRules[Hour Min],TimeRules[Risk Points],,-1)</f>
        <v>0</v>
      </c>
      <c r="M9851">
        <f>_xlfn.XLOOKUP(FraudData[[#This Row],[foreign_transaction]],ForeignRules[Foreign Transaction],ForeignRules[Risk Points],0)</f>
        <v>3</v>
      </c>
      <c r="N9851">
        <f>_xlfn.XLOOKUP(FraudData[[#This Row],[location_mismatch]],Table10[Location Mismatch],Table10[Risk Points],0)</f>
        <v>0</v>
      </c>
      <c r="O9851">
        <f>_xlfn.XLOOKUP(FraudData[[#This Row],[device_trust_score]],DeviceRules[Device Min],DeviceRules[Risk Points],,-1)</f>
        <v>1</v>
      </c>
      <c r="P9851">
        <f>_xlfn.XLOOKUP(FraudData[[#This Row],[velocity_last_24h]],VelocityRules[Velocity Min],VelocityRules[Risk Points],,-1)</f>
        <v>0</v>
      </c>
      <c r="Q9851">
        <f>_xlfn.XLOOKUP(FraudData[[#This Row],[merchant_category]],MerchantRules[Merchant Category],MerchantRules[Risk Points],0)</f>
        <v>0</v>
      </c>
      <c r="R9851">
        <f>SUM(FraudData[[#This Row],[Amount Risk]:[Merchant Risk]])</f>
        <v>4</v>
      </c>
      <c r="S9851" t="str" cm="1">
        <f t="array" ref="S9851">_xlfn.IFS(FraudData[[#This Row],[Fraud Risk Score]]&gt;=8,"High Risk",FraudData[[#This Row],[Fraud Risk Score]]&gt;=6,"Medium Risk",TRUE,"Low Risk")</f>
        <v>Low Risk</v>
      </c>
    </row>
    <row r="9852" spans="1:19">
      <c r="A9852">
        <v>9851</v>
      </c>
      <c r="B9852">
        <v>186.9</v>
      </c>
      <c r="C9852">
        <v>10</v>
      </c>
      <c r="D9852" t="s">
        <v>47</v>
      </c>
      <c r="E9852">
        <v>0</v>
      </c>
      <c r="F9852">
        <v>0</v>
      </c>
      <c r="G9852">
        <v>87</v>
      </c>
      <c r="H9852">
        <v>1</v>
      </c>
      <c r="I9852">
        <v>44</v>
      </c>
      <c r="J9852">
        <v>0</v>
      </c>
      <c r="K9852">
        <f>_xlfn.XLOOKUP(FraudData[[#This Row],[amount]],AmountRules[Amount Min],AmountRules[Risk Points],,-1)</f>
        <v>0</v>
      </c>
      <c r="L9852">
        <f>_xlfn.XLOOKUP(FraudData[[#This Row],[transaction_hour]],TimeRules[Hour Min],TimeRules[Risk Points],,-1)</f>
        <v>0</v>
      </c>
      <c r="M9852">
        <f>_xlfn.XLOOKUP(FraudData[[#This Row],[foreign_transaction]],ForeignRules[Foreign Transaction],ForeignRules[Risk Points],0)</f>
        <v>0</v>
      </c>
      <c r="N9852">
        <f>_xlfn.XLOOKUP(FraudData[[#This Row],[location_mismatch]],Table10[Location Mismatch],Table10[Risk Points],0)</f>
        <v>0</v>
      </c>
      <c r="O9852">
        <f>_xlfn.XLOOKUP(FraudData[[#This Row],[device_trust_score]],DeviceRules[Device Min],DeviceRules[Risk Points],,-1)</f>
        <v>0</v>
      </c>
      <c r="P9852">
        <f>_xlfn.XLOOKUP(FraudData[[#This Row],[velocity_last_24h]],VelocityRules[Velocity Min],VelocityRules[Risk Points],,-1)</f>
        <v>0</v>
      </c>
      <c r="Q9852">
        <f>_xlfn.XLOOKUP(FraudData[[#This Row],[merchant_category]],MerchantRules[Merchant Category],MerchantRules[Risk Points],0)</f>
        <v>0</v>
      </c>
      <c r="R9852">
        <f>SUM(FraudData[[#This Row],[Amount Risk]:[Merchant Risk]])</f>
        <v>0</v>
      </c>
      <c r="S9852" t="str" cm="1">
        <f t="array" ref="S9852">_xlfn.IFS(FraudData[[#This Row],[Fraud Risk Score]]&gt;=8,"High Risk",FraudData[[#This Row],[Fraud Risk Score]]&gt;=6,"Medium Risk",TRUE,"Low Risk")</f>
        <v>Low Risk</v>
      </c>
    </row>
    <row r="9853" spans="1:19">
      <c r="A9853">
        <v>9852</v>
      </c>
      <c r="B9853">
        <v>649.44000000000005</v>
      </c>
      <c r="C9853">
        <v>17</v>
      </c>
      <c r="D9853" t="s">
        <v>50</v>
      </c>
      <c r="E9853">
        <v>0</v>
      </c>
      <c r="F9853">
        <v>0</v>
      </c>
      <c r="G9853">
        <v>65</v>
      </c>
      <c r="H9853">
        <v>2</v>
      </c>
      <c r="I9853">
        <v>69</v>
      </c>
      <c r="J9853">
        <v>0</v>
      </c>
      <c r="K9853">
        <f>_xlfn.XLOOKUP(FraudData[[#This Row],[amount]],AmountRules[Amount Min],AmountRules[Risk Points],,-1)</f>
        <v>1</v>
      </c>
      <c r="L9853">
        <f>_xlfn.XLOOKUP(FraudData[[#This Row],[transaction_hour]],TimeRules[Hour Min],TimeRules[Risk Points],,-1)</f>
        <v>0</v>
      </c>
      <c r="M9853">
        <f>_xlfn.XLOOKUP(FraudData[[#This Row],[foreign_transaction]],ForeignRules[Foreign Transaction],ForeignRules[Risk Points],0)</f>
        <v>0</v>
      </c>
      <c r="N9853">
        <f>_xlfn.XLOOKUP(FraudData[[#This Row],[location_mismatch]],Table10[Location Mismatch],Table10[Risk Points],0)</f>
        <v>0</v>
      </c>
      <c r="O9853">
        <f>_xlfn.XLOOKUP(FraudData[[#This Row],[device_trust_score]],DeviceRules[Device Min],DeviceRules[Risk Points],,-1)</f>
        <v>1</v>
      </c>
      <c r="P9853">
        <f>_xlfn.XLOOKUP(FraudData[[#This Row],[velocity_last_24h]],VelocityRules[Velocity Min],VelocityRules[Risk Points],,-1)</f>
        <v>0</v>
      </c>
      <c r="Q9853">
        <f>_xlfn.XLOOKUP(FraudData[[#This Row],[merchant_category]],MerchantRules[Merchant Category],MerchantRules[Risk Points],0)</f>
        <v>0</v>
      </c>
      <c r="R9853">
        <f>SUM(FraudData[[#This Row],[Amount Risk]:[Merchant Risk]])</f>
        <v>2</v>
      </c>
      <c r="S9853" t="str" cm="1">
        <f t="array" ref="S9853">_xlfn.IFS(FraudData[[#This Row],[Fraud Risk Score]]&gt;=8,"High Risk",FraudData[[#This Row],[Fraud Risk Score]]&gt;=6,"Medium Risk",TRUE,"Low Risk")</f>
        <v>Low Risk</v>
      </c>
    </row>
    <row r="9854" spans="1:19">
      <c r="A9854">
        <v>9853</v>
      </c>
      <c r="B9854">
        <v>10.32</v>
      </c>
      <c r="C9854">
        <v>0</v>
      </c>
      <c r="D9854" t="s">
        <v>49</v>
      </c>
      <c r="E9854">
        <v>0</v>
      </c>
      <c r="F9854">
        <v>0</v>
      </c>
      <c r="G9854">
        <v>72</v>
      </c>
      <c r="H9854">
        <v>1</v>
      </c>
      <c r="I9854">
        <v>18</v>
      </c>
      <c r="J9854">
        <v>0</v>
      </c>
      <c r="K9854">
        <f>_xlfn.XLOOKUP(FraudData[[#This Row],[amount]],AmountRules[Amount Min],AmountRules[Risk Points],,-1)</f>
        <v>0</v>
      </c>
      <c r="L9854">
        <f>_xlfn.XLOOKUP(FraudData[[#This Row],[transaction_hour]],TimeRules[Hour Min],TimeRules[Risk Points],,-1)</f>
        <v>3</v>
      </c>
      <c r="M9854">
        <f>_xlfn.XLOOKUP(FraudData[[#This Row],[foreign_transaction]],ForeignRules[Foreign Transaction],ForeignRules[Risk Points],0)</f>
        <v>0</v>
      </c>
      <c r="N9854">
        <f>_xlfn.XLOOKUP(FraudData[[#This Row],[location_mismatch]],Table10[Location Mismatch],Table10[Risk Points],0)</f>
        <v>0</v>
      </c>
      <c r="O9854">
        <f>_xlfn.XLOOKUP(FraudData[[#This Row],[device_trust_score]],DeviceRules[Device Min],DeviceRules[Risk Points],,-1)</f>
        <v>0</v>
      </c>
      <c r="P9854">
        <f>_xlfn.XLOOKUP(FraudData[[#This Row],[velocity_last_24h]],VelocityRules[Velocity Min],VelocityRules[Risk Points],,-1)</f>
        <v>0</v>
      </c>
      <c r="Q9854">
        <f>_xlfn.XLOOKUP(FraudData[[#This Row],[merchant_category]],MerchantRules[Merchant Category],MerchantRules[Risk Points],0)</f>
        <v>1</v>
      </c>
      <c r="R9854">
        <f>SUM(FraudData[[#This Row],[Amount Risk]:[Merchant Risk]])</f>
        <v>4</v>
      </c>
      <c r="S9854" t="str" cm="1">
        <f t="array" ref="S9854">_xlfn.IFS(FraudData[[#This Row],[Fraud Risk Score]]&gt;=8,"High Risk",FraudData[[#This Row],[Fraud Risk Score]]&gt;=6,"Medium Risk",TRUE,"Low Risk")</f>
        <v>Low Risk</v>
      </c>
    </row>
    <row r="9855" spans="1:19">
      <c r="A9855">
        <v>9854</v>
      </c>
      <c r="B9855">
        <v>153.58000000000001</v>
      </c>
      <c r="C9855">
        <v>11</v>
      </c>
      <c r="D9855" t="s">
        <v>48</v>
      </c>
      <c r="E9855">
        <v>1</v>
      </c>
      <c r="F9855">
        <v>0</v>
      </c>
      <c r="G9855">
        <v>51</v>
      </c>
      <c r="H9855">
        <v>2</v>
      </c>
      <c r="I9855">
        <v>25</v>
      </c>
      <c r="J9855">
        <v>0</v>
      </c>
      <c r="K9855">
        <f>_xlfn.XLOOKUP(FraudData[[#This Row],[amount]],AmountRules[Amount Min],AmountRules[Risk Points],,-1)</f>
        <v>0</v>
      </c>
      <c r="L9855">
        <f>_xlfn.XLOOKUP(FraudData[[#This Row],[transaction_hour]],TimeRules[Hour Min],TimeRules[Risk Points],,-1)</f>
        <v>0</v>
      </c>
      <c r="M9855">
        <f>_xlfn.XLOOKUP(FraudData[[#This Row],[foreign_transaction]],ForeignRules[Foreign Transaction],ForeignRules[Risk Points],0)</f>
        <v>3</v>
      </c>
      <c r="N9855">
        <f>_xlfn.XLOOKUP(FraudData[[#This Row],[location_mismatch]],Table10[Location Mismatch],Table10[Risk Points],0)</f>
        <v>0</v>
      </c>
      <c r="O9855">
        <f>_xlfn.XLOOKUP(FraudData[[#This Row],[device_trust_score]],DeviceRules[Device Min],DeviceRules[Risk Points],,-1)</f>
        <v>1</v>
      </c>
      <c r="P9855">
        <f>_xlfn.XLOOKUP(FraudData[[#This Row],[velocity_last_24h]],VelocityRules[Velocity Min],VelocityRules[Risk Points],,-1)</f>
        <v>0</v>
      </c>
      <c r="Q9855">
        <f>_xlfn.XLOOKUP(FraudData[[#This Row],[merchant_category]],MerchantRules[Merchant Category],MerchantRules[Risk Points],0)</f>
        <v>0</v>
      </c>
      <c r="R9855">
        <f>SUM(FraudData[[#This Row],[Amount Risk]:[Merchant Risk]])</f>
        <v>4</v>
      </c>
      <c r="S9855" t="str" cm="1">
        <f t="array" ref="S9855">_xlfn.IFS(FraudData[[#This Row],[Fraud Risk Score]]&gt;=8,"High Risk",FraudData[[#This Row],[Fraud Risk Score]]&gt;=6,"Medium Risk",TRUE,"Low Risk")</f>
        <v>Low Risk</v>
      </c>
    </row>
    <row r="9856" spans="1:19">
      <c r="A9856">
        <v>9855</v>
      </c>
      <c r="B9856">
        <v>357.84</v>
      </c>
      <c r="C9856">
        <v>17</v>
      </c>
      <c r="D9856" t="s">
        <v>46</v>
      </c>
      <c r="E9856">
        <v>0</v>
      </c>
      <c r="F9856">
        <v>0</v>
      </c>
      <c r="G9856">
        <v>55</v>
      </c>
      <c r="H9856">
        <v>1</v>
      </c>
      <c r="I9856">
        <v>50</v>
      </c>
      <c r="J9856">
        <v>0</v>
      </c>
      <c r="K9856">
        <f>_xlfn.XLOOKUP(FraudData[[#This Row],[amount]],AmountRules[Amount Min],AmountRules[Risk Points],,-1)</f>
        <v>0</v>
      </c>
      <c r="L9856">
        <f>_xlfn.XLOOKUP(FraudData[[#This Row],[transaction_hour]],TimeRules[Hour Min],TimeRules[Risk Points],,-1)</f>
        <v>0</v>
      </c>
      <c r="M9856">
        <f>_xlfn.XLOOKUP(FraudData[[#This Row],[foreign_transaction]],ForeignRules[Foreign Transaction],ForeignRules[Risk Points],0)</f>
        <v>0</v>
      </c>
      <c r="N9856">
        <f>_xlfn.XLOOKUP(FraudData[[#This Row],[location_mismatch]],Table10[Location Mismatch],Table10[Risk Points],0)</f>
        <v>0</v>
      </c>
      <c r="O9856">
        <f>_xlfn.XLOOKUP(FraudData[[#This Row],[device_trust_score]],DeviceRules[Device Min],DeviceRules[Risk Points],,-1)</f>
        <v>1</v>
      </c>
      <c r="P9856">
        <f>_xlfn.XLOOKUP(FraudData[[#This Row],[velocity_last_24h]],VelocityRules[Velocity Min],VelocityRules[Risk Points],,-1)</f>
        <v>0</v>
      </c>
      <c r="Q9856">
        <f>_xlfn.XLOOKUP(FraudData[[#This Row],[merchant_category]],MerchantRules[Merchant Category],MerchantRules[Risk Points],0)</f>
        <v>0</v>
      </c>
      <c r="R9856">
        <f>SUM(FraudData[[#This Row],[Amount Risk]:[Merchant Risk]])</f>
        <v>1</v>
      </c>
      <c r="S9856" t="str" cm="1">
        <f t="array" ref="S9856">_xlfn.IFS(FraudData[[#This Row],[Fraud Risk Score]]&gt;=8,"High Risk",FraudData[[#This Row],[Fraud Risk Score]]&gt;=6,"Medium Risk",TRUE,"Low Risk")</f>
        <v>Low Risk</v>
      </c>
    </row>
    <row r="9857" spans="1:19">
      <c r="A9857">
        <v>9856</v>
      </c>
      <c r="B9857">
        <v>118.19</v>
      </c>
      <c r="C9857">
        <v>6</v>
      </c>
      <c r="D9857" t="s">
        <v>49</v>
      </c>
      <c r="E9857">
        <v>0</v>
      </c>
      <c r="F9857">
        <v>0</v>
      </c>
      <c r="G9857">
        <v>49</v>
      </c>
      <c r="H9857">
        <v>2</v>
      </c>
      <c r="I9857">
        <v>54</v>
      </c>
      <c r="J9857">
        <v>0</v>
      </c>
      <c r="K9857">
        <f>_xlfn.XLOOKUP(FraudData[[#This Row],[amount]],AmountRules[Amount Min],AmountRules[Risk Points],,-1)</f>
        <v>0</v>
      </c>
      <c r="L9857">
        <f>_xlfn.XLOOKUP(FraudData[[#This Row],[transaction_hour]],TimeRules[Hour Min],TimeRules[Risk Points],,-1)</f>
        <v>0</v>
      </c>
      <c r="M9857">
        <f>_xlfn.XLOOKUP(FraudData[[#This Row],[foreign_transaction]],ForeignRules[Foreign Transaction],ForeignRules[Risk Points],0)</f>
        <v>0</v>
      </c>
      <c r="N9857">
        <f>_xlfn.XLOOKUP(FraudData[[#This Row],[location_mismatch]],Table10[Location Mismatch],Table10[Risk Points],0)</f>
        <v>0</v>
      </c>
      <c r="O9857">
        <f>_xlfn.XLOOKUP(FraudData[[#This Row],[device_trust_score]],DeviceRules[Device Min],DeviceRules[Risk Points],,-1)</f>
        <v>2</v>
      </c>
      <c r="P9857">
        <f>_xlfn.XLOOKUP(FraudData[[#This Row],[velocity_last_24h]],VelocityRules[Velocity Min],VelocityRules[Risk Points],,-1)</f>
        <v>0</v>
      </c>
      <c r="Q9857">
        <f>_xlfn.XLOOKUP(FraudData[[#This Row],[merchant_category]],MerchantRules[Merchant Category],MerchantRules[Risk Points],0)</f>
        <v>1</v>
      </c>
      <c r="R9857">
        <f>SUM(FraudData[[#This Row],[Amount Risk]:[Merchant Risk]])</f>
        <v>3</v>
      </c>
      <c r="S9857" t="str" cm="1">
        <f t="array" ref="S9857">_xlfn.IFS(FraudData[[#This Row],[Fraud Risk Score]]&gt;=8,"High Risk",FraudData[[#This Row],[Fraud Risk Score]]&gt;=6,"Medium Risk",TRUE,"Low Risk")</f>
        <v>Low Risk</v>
      </c>
    </row>
    <row r="9858" spans="1:19">
      <c r="A9858">
        <v>9857</v>
      </c>
      <c r="B9858">
        <v>14.72</v>
      </c>
      <c r="C9858">
        <v>11</v>
      </c>
      <c r="D9858" t="s">
        <v>50</v>
      </c>
      <c r="E9858">
        <v>1</v>
      </c>
      <c r="F9858">
        <v>0</v>
      </c>
      <c r="G9858">
        <v>73</v>
      </c>
      <c r="H9858">
        <v>3</v>
      </c>
      <c r="I9858">
        <v>59</v>
      </c>
      <c r="J9858">
        <v>0</v>
      </c>
      <c r="K9858">
        <f>_xlfn.XLOOKUP(FraudData[[#This Row],[amount]],AmountRules[Amount Min],AmountRules[Risk Points],,-1)</f>
        <v>0</v>
      </c>
      <c r="L9858">
        <f>_xlfn.XLOOKUP(FraudData[[#This Row],[transaction_hour]],TimeRules[Hour Min],TimeRules[Risk Points],,-1)</f>
        <v>0</v>
      </c>
      <c r="M9858">
        <f>_xlfn.XLOOKUP(FraudData[[#This Row],[foreign_transaction]],ForeignRules[Foreign Transaction],ForeignRules[Risk Points],0)</f>
        <v>3</v>
      </c>
      <c r="N9858">
        <f>_xlfn.XLOOKUP(FraudData[[#This Row],[location_mismatch]],Table10[Location Mismatch],Table10[Risk Points],0)</f>
        <v>0</v>
      </c>
      <c r="O9858">
        <f>_xlfn.XLOOKUP(FraudData[[#This Row],[device_trust_score]],DeviceRules[Device Min],DeviceRules[Risk Points],,-1)</f>
        <v>0</v>
      </c>
      <c r="P9858">
        <f>_xlfn.XLOOKUP(FraudData[[#This Row],[velocity_last_24h]],VelocityRules[Velocity Min],VelocityRules[Risk Points],,-1)</f>
        <v>0</v>
      </c>
      <c r="Q9858">
        <f>_xlfn.XLOOKUP(FraudData[[#This Row],[merchant_category]],MerchantRules[Merchant Category],MerchantRules[Risk Points],0)</f>
        <v>0</v>
      </c>
      <c r="R9858">
        <f>SUM(FraudData[[#This Row],[Amount Risk]:[Merchant Risk]])</f>
        <v>3</v>
      </c>
      <c r="S9858" t="str" cm="1">
        <f t="array" ref="S9858">_xlfn.IFS(FraudData[[#This Row],[Fraud Risk Score]]&gt;=8,"High Risk",FraudData[[#This Row],[Fraud Risk Score]]&gt;=6,"Medium Risk",TRUE,"Low Risk")</f>
        <v>Low Risk</v>
      </c>
    </row>
    <row r="9859" spans="1:19">
      <c r="A9859">
        <v>9858</v>
      </c>
      <c r="B9859">
        <v>148</v>
      </c>
      <c r="C9859">
        <v>0</v>
      </c>
      <c r="D9859" t="s">
        <v>50</v>
      </c>
      <c r="E9859">
        <v>0</v>
      </c>
      <c r="F9859">
        <v>0</v>
      </c>
      <c r="G9859">
        <v>94</v>
      </c>
      <c r="H9859">
        <v>2</v>
      </c>
      <c r="I9859">
        <v>19</v>
      </c>
      <c r="J9859">
        <v>0</v>
      </c>
      <c r="K9859">
        <f>_xlfn.XLOOKUP(FraudData[[#This Row],[amount]],AmountRules[Amount Min],AmountRules[Risk Points],,-1)</f>
        <v>0</v>
      </c>
      <c r="L9859">
        <f>_xlfn.XLOOKUP(FraudData[[#This Row],[transaction_hour]],TimeRules[Hour Min],TimeRules[Risk Points],,-1)</f>
        <v>3</v>
      </c>
      <c r="M9859">
        <f>_xlfn.XLOOKUP(FraudData[[#This Row],[foreign_transaction]],ForeignRules[Foreign Transaction],ForeignRules[Risk Points],0)</f>
        <v>0</v>
      </c>
      <c r="N9859">
        <f>_xlfn.XLOOKUP(FraudData[[#This Row],[location_mismatch]],Table10[Location Mismatch],Table10[Risk Points],0)</f>
        <v>0</v>
      </c>
      <c r="O9859">
        <f>_xlfn.XLOOKUP(FraudData[[#This Row],[device_trust_score]],DeviceRules[Device Min],DeviceRules[Risk Points],,-1)</f>
        <v>0</v>
      </c>
      <c r="P9859">
        <f>_xlfn.XLOOKUP(FraudData[[#This Row],[velocity_last_24h]],VelocityRules[Velocity Min],VelocityRules[Risk Points],,-1)</f>
        <v>0</v>
      </c>
      <c r="Q9859">
        <f>_xlfn.XLOOKUP(FraudData[[#This Row],[merchant_category]],MerchantRules[Merchant Category],MerchantRules[Risk Points],0)</f>
        <v>0</v>
      </c>
      <c r="R9859">
        <f>SUM(FraudData[[#This Row],[Amount Risk]:[Merchant Risk]])</f>
        <v>3</v>
      </c>
      <c r="S9859" t="str" cm="1">
        <f t="array" ref="S9859">_xlfn.IFS(FraudData[[#This Row],[Fraud Risk Score]]&gt;=8,"High Risk",FraudData[[#This Row],[Fraud Risk Score]]&gt;=6,"Medium Risk",TRUE,"Low Risk")</f>
        <v>Low Risk</v>
      </c>
    </row>
    <row r="9860" spans="1:19">
      <c r="A9860">
        <v>9859</v>
      </c>
      <c r="B9860">
        <v>72.64</v>
      </c>
      <c r="C9860">
        <v>21</v>
      </c>
      <c r="D9860" t="s">
        <v>46</v>
      </c>
      <c r="E9860">
        <v>0</v>
      </c>
      <c r="F9860">
        <v>0</v>
      </c>
      <c r="G9860">
        <v>88</v>
      </c>
      <c r="H9860">
        <v>3</v>
      </c>
      <c r="I9860">
        <v>50</v>
      </c>
      <c r="J9860">
        <v>0</v>
      </c>
      <c r="K9860">
        <f>_xlfn.XLOOKUP(FraudData[[#This Row],[amount]],AmountRules[Amount Min],AmountRules[Risk Points],,-1)</f>
        <v>0</v>
      </c>
      <c r="L9860">
        <f>_xlfn.XLOOKUP(FraudData[[#This Row],[transaction_hour]],TimeRules[Hour Min],TimeRules[Risk Points],,-1)</f>
        <v>0</v>
      </c>
      <c r="M9860">
        <f>_xlfn.XLOOKUP(FraudData[[#This Row],[foreign_transaction]],ForeignRules[Foreign Transaction],ForeignRules[Risk Points],0)</f>
        <v>0</v>
      </c>
      <c r="N9860">
        <f>_xlfn.XLOOKUP(FraudData[[#This Row],[location_mismatch]],Table10[Location Mismatch],Table10[Risk Points],0)</f>
        <v>0</v>
      </c>
      <c r="O9860">
        <f>_xlfn.XLOOKUP(FraudData[[#This Row],[device_trust_score]],DeviceRules[Device Min],DeviceRules[Risk Points],,-1)</f>
        <v>0</v>
      </c>
      <c r="P9860">
        <f>_xlfn.XLOOKUP(FraudData[[#This Row],[velocity_last_24h]],VelocityRules[Velocity Min],VelocityRules[Risk Points],,-1)</f>
        <v>0</v>
      </c>
      <c r="Q9860">
        <f>_xlfn.XLOOKUP(FraudData[[#This Row],[merchant_category]],MerchantRules[Merchant Category],MerchantRules[Risk Points],0)</f>
        <v>0</v>
      </c>
      <c r="R9860">
        <f>SUM(FraudData[[#This Row],[Amount Risk]:[Merchant Risk]])</f>
        <v>0</v>
      </c>
      <c r="S9860" t="str" cm="1">
        <f t="array" ref="S9860">_xlfn.IFS(FraudData[[#This Row],[Fraud Risk Score]]&gt;=8,"High Risk",FraudData[[#This Row],[Fraud Risk Score]]&gt;=6,"Medium Risk",TRUE,"Low Risk")</f>
        <v>Low Risk</v>
      </c>
    </row>
    <row r="9861" spans="1:19">
      <c r="A9861">
        <v>9860</v>
      </c>
      <c r="B9861">
        <v>30.3</v>
      </c>
      <c r="C9861">
        <v>3</v>
      </c>
      <c r="D9861" t="s">
        <v>49</v>
      </c>
      <c r="E9861">
        <v>0</v>
      </c>
      <c r="F9861">
        <v>0</v>
      </c>
      <c r="G9861">
        <v>80</v>
      </c>
      <c r="H9861">
        <v>0</v>
      </c>
      <c r="I9861">
        <v>21</v>
      </c>
      <c r="J9861">
        <v>0</v>
      </c>
      <c r="K9861">
        <f>_xlfn.XLOOKUP(FraudData[[#This Row],[amount]],AmountRules[Amount Min],AmountRules[Risk Points],,-1)</f>
        <v>0</v>
      </c>
      <c r="L9861">
        <f>_xlfn.XLOOKUP(FraudData[[#This Row],[transaction_hour]],TimeRules[Hour Min],TimeRules[Risk Points],,-1)</f>
        <v>3</v>
      </c>
      <c r="M9861">
        <f>_xlfn.XLOOKUP(FraudData[[#This Row],[foreign_transaction]],ForeignRules[Foreign Transaction],ForeignRules[Risk Points],0)</f>
        <v>0</v>
      </c>
      <c r="N9861">
        <f>_xlfn.XLOOKUP(FraudData[[#This Row],[location_mismatch]],Table10[Location Mismatch],Table10[Risk Points],0)</f>
        <v>0</v>
      </c>
      <c r="O9861">
        <f>_xlfn.XLOOKUP(FraudData[[#This Row],[device_trust_score]],DeviceRules[Device Min],DeviceRules[Risk Points],,-1)</f>
        <v>0</v>
      </c>
      <c r="P9861">
        <f>_xlfn.XLOOKUP(FraudData[[#This Row],[velocity_last_24h]],VelocityRules[Velocity Min],VelocityRules[Risk Points],,-1)</f>
        <v>0</v>
      </c>
      <c r="Q9861">
        <f>_xlfn.XLOOKUP(FraudData[[#This Row],[merchant_category]],MerchantRules[Merchant Category],MerchantRules[Risk Points],0)</f>
        <v>1</v>
      </c>
      <c r="R9861">
        <f>SUM(FraudData[[#This Row],[Amount Risk]:[Merchant Risk]])</f>
        <v>4</v>
      </c>
      <c r="S9861" t="str" cm="1">
        <f t="array" ref="S9861">_xlfn.IFS(FraudData[[#This Row],[Fraud Risk Score]]&gt;=8,"High Risk",FraudData[[#This Row],[Fraud Risk Score]]&gt;=6,"Medium Risk",TRUE,"Low Risk")</f>
        <v>Low Risk</v>
      </c>
    </row>
    <row r="9862" spans="1:19">
      <c r="A9862">
        <v>9861</v>
      </c>
      <c r="B9862">
        <v>340.33</v>
      </c>
      <c r="C9862">
        <v>17</v>
      </c>
      <c r="D9862" t="s">
        <v>48</v>
      </c>
      <c r="E9862">
        <v>0</v>
      </c>
      <c r="F9862">
        <v>0</v>
      </c>
      <c r="G9862">
        <v>31</v>
      </c>
      <c r="H9862">
        <v>2</v>
      </c>
      <c r="I9862">
        <v>52</v>
      </c>
      <c r="J9862">
        <v>0</v>
      </c>
      <c r="K9862">
        <f>_xlfn.XLOOKUP(FraudData[[#This Row],[amount]],AmountRules[Amount Min],AmountRules[Risk Points],,-1)</f>
        <v>0</v>
      </c>
      <c r="L9862">
        <f>_xlfn.XLOOKUP(FraudData[[#This Row],[transaction_hour]],TimeRules[Hour Min],TimeRules[Risk Points],,-1)</f>
        <v>0</v>
      </c>
      <c r="M9862">
        <f>_xlfn.XLOOKUP(FraudData[[#This Row],[foreign_transaction]],ForeignRules[Foreign Transaction],ForeignRules[Risk Points],0)</f>
        <v>0</v>
      </c>
      <c r="N9862">
        <f>_xlfn.XLOOKUP(FraudData[[#This Row],[location_mismatch]],Table10[Location Mismatch],Table10[Risk Points],0)</f>
        <v>0</v>
      </c>
      <c r="O9862">
        <f>_xlfn.XLOOKUP(FraudData[[#This Row],[device_trust_score]],DeviceRules[Device Min],DeviceRules[Risk Points],,-1)</f>
        <v>2</v>
      </c>
      <c r="P9862">
        <f>_xlfn.XLOOKUP(FraudData[[#This Row],[velocity_last_24h]],VelocityRules[Velocity Min],VelocityRules[Risk Points],,-1)</f>
        <v>0</v>
      </c>
      <c r="Q9862">
        <f>_xlfn.XLOOKUP(FraudData[[#This Row],[merchant_category]],MerchantRules[Merchant Category],MerchantRules[Risk Points],0)</f>
        <v>0</v>
      </c>
      <c r="R9862">
        <f>SUM(FraudData[[#This Row],[Amount Risk]:[Merchant Risk]])</f>
        <v>2</v>
      </c>
      <c r="S9862" t="str" cm="1">
        <f t="array" ref="S9862">_xlfn.IFS(FraudData[[#This Row],[Fraud Risk Score]]&gt;=8,"High Risk",FraudData[[#This Row],[Fraud Risk Score]]&gt;=6,"Medium Risk",TRUE,"Low Risk")</f>
        <v>Low Risk</v>
      </c>
    </row>
    <row r="9863" spans="1:19">
      <c r="A9863">
        <v>9862</v>
      </c>
      <c r="B9863">
        <v>132.72</v>
      </c>
      <c r="C9863">
        <v>14</v>
      </c>
      <c r="D9863" t="s">
        <v>47</v>
      </c>
      <c r="E9863">
        <v>0</v>
      </c>
      <c r="F9863">
        <v>0</v>
      </c>
      <c r="G9863">
        <v>94</v>
      </c>
      <c r="H9863">
        <v>4</v>
      </c>
      <c r="I9863">
        <v>39</v>
      </c>
      <c r="J9863">
        <v>0</v>
      </c>
      <c r="K9863">
        <f>_xlfn.XLOOKUP(FraudData[[#This Row],[amount]],AmountRules[Amount Min],AmountRules[Risk Points],,-1)</f>
        <v>0</v>
      </c>
      <c r="L9863">
        <f>_xlfn.XLOOKUP(FraudData[[#This Row],[transaction_hour]],TimeRules[Hour Min],TimeRules[Risk Points],,-1)</f>
        <v>0</v>
      </c>
      <c r="M9863">
        <f>_xlfn.XLOOKUP(FraudData[[#This Row],[foreign_transaction]],ForeignRules[Foreign Transaction],ForeignRules[Risk Points],0)</f>
        <v>0</v>
      </c>
      <c r="N9863">
        <f>_xlfn.XLOOKUP(FraudData[[#This Row],[location_mismatch]],Table10[Location Mismatch],Table10[Risk Points],0)</f>
        <v>0</v>
      </c>
      <c r="O9863">
        <f>_xlfn.XLOOKUP(FraudData[[#This Row],[device_trust_score]],DeviceRules[Device Min],DeviceRules[Risk Points],,-1)</f>
        <v>0</v>
      </c>
      <c r="P9863">
        <f>_xlfn.XLOOKUP(FraudData[[#This Row],[velocity_last_24h]],VelocityRules[Velocity Min],VelocityRules[Risk Points],,-1)</f>
        <v>0</v>
      </c>
      <c r="Q9863">
        <f>_xlfn.XLOOKUP(FraudData[[#This Row],[merchant_category]],MerchantRules[Merchant Category],MerchantRules[Risk Points],0)</f>
        <v>0</v>
      </c>
      <c r="R9863">
        <f>SUM(FraudData[[#This Row],[Amount Risk]:[Merchant Risk]])</f>
        <v>0</v>
      </c>
      <c r="S9863" t="str" cm="1">
        <f t="array" ref="S9863">_xlfn.IFS(FraudData[[#This Row],[Fraud Risk Score]]&gt;=8,"High Risk",FraudData[[#This Row],[Fraud Risk Score]]&gt;=6,"Medium Risk",TRUE,"Low Risk")</f>
        <v>Low Risk</v>
      </c>
    </row>
    <row r="9864" spans="1:19">
      <c r="A9864">
        <v>9863</v>
      </c>
      <c r="B9864">
        <v>487.3</v>
      </c>
      <c r="C9864">
        <v>2</v>
      </c>
      <c r="D9864" t="s">
        <v>48</v>
      </c>
      <c r="E9864">
        <v>0</v>
      </c>
      <c r="F9864">
        <v>0</v>
      </c>
      <c r="G9864">
        <v>59</v>
      </c>
      <c r="H9864">
        <v>2</v>
      </c>
      <c r="I9864">
        <v>56</v>
      </c>
      <c r="J9864">
        <v>0</v>
      </c>
      <c r="K9864">
        <f>_xlfn.XLOOKUP(FraudData[[#This Row],[amount]],AmountRules[Amount Min],AmountRules[Risk Points],,-1)</f>
        <v>0</v>
      </c>
      <c r="L9864">
        <f>_xlfn.XLOOKUP(FraudData[[#This Row],[transaction_hour]],TimeRules[Hour Min],TimeRules[Risk Points],,-1)</f>
        <v>3</v>
      </c>
      <c r="M9864">
        <f>_xlfn.XLOOKUP(FraudData[[#This Row],[foreign_transaction]],ForeignRules[Foreign Transaction],ForeignRules[Risk Points],0)</f>
        <v>0</v>
      </c>
      <c r="N9864">
        <f>_xlfn.XLOOKUP(FraudData[[#This Row],[location_mismatch]],Table10[Location Mismatch],Table10[Risk Points],0)</f>
        <v>0</v>
      </c>
      <c r="O9864">
        <f>_xlfn.XLOOKUP(FraudData[[#This Row],[device_trust_score]],DeviceRules[Device Min],DeviceRules[Risk Points],,-1)</f>
        <v>1</v>
      </c>
      <c r="P9864">
        <f>_xlfn.XLOOKUP(FraudData[[#This Row],[velocity_last_24h]],VelocityRules[Velocity Min],VelocityRules[Risk Points],,-1)</f>
        <v>0</v>
      </c>
      <c r="Q9864">
        <f>_xlfn.XLOOKUP(FraudData[[#This Row],[merchant_category]],MerchantRules[Merchant Category],MerchantRules[Risk Points],0)</f>
        <v>0</v>
      </c>
      <c r="R9864">
        <f>SUM(FraudData[[#This Row],[Amount Risk]:[Merchant Risk]])</f>
        <v>4</v>
      </c>
      <c r="S9864" t="str" cm="1">
        <f t="array" ref="S9864">_xlfn.IFS(FraudData[[#This Row],[Fraud Risk Score]]&gt;=8,"High Risk",FraudData[[#This Row],[Fraud Risk Score]]&gt;=6,"Medium Risk",TRUE,"Low Risk")</f>
        <v>Low Risk</v>
      </c>
    </row>
    <row r="9865" spans="1:19">
      <c r="A9865">
        <v>9864</v>
      </c>
      <c r="B9865">
        <v>295.2</v>
      </c>
      <c r="C9865">
        <v>6</v>
      </c>
      <c r="D9865" t="s">
        <v>47</v>
      </c>
      <c r="E9865">
        <v>0</v>
      </c>
      <c r="F9865">
        <v>0</v>
      </c>
      <c r="G9865">
        <v>45</v>
      </c>
      <c r="H9865">
        <v>0</v>
      </c>
      <c r="I9865">
        <v>22</v>
      </c>
      <c r="J9865">
        <v>0</v>
      </c>
      <c r="K9865">
        <f>_xlfn.XLOOKUP(FraudData[[#This Row],[amount]],AmountRules[Amount Min],AmountRules[Risk Points],,-1)</f>
        <v>0</v>
      </c>
      <c r="L9865">
        <f>_xlfn.XLOOKUP(FraudData[[#This Row],[transaction_hour]],TimeRules[Hour Min],TimeRules[Risk Points],,-1)</f>
        <v>0</v>
      </c>
      <c r="M9865">
        <f>_xlfn.XLOOKUP(FraudData[[#This Row],[foreign_transaction]],ForeignRules[Foreign Transaction],ForeignRules[Risk Points],0)</f>
        <v>0</v>
      </c>
      <c r="N9865">
        <f>_xlfn.XLOOKUP(FraudData[[#This Row],[location_mismatch]],Table10[Location Mismatch],Table10[Risk Points],0)</f>
        <v>0</v>
      </c>
      <c r="O9865">
        <f>_xlfn.XLOOKUP(FraudData[[#This Row],[device_trust_score]],DeviceRules[Device Min],DeviceRules[Risk Points],,-1)</f>
        <v>2</v>
      </c>
      <c r="P9865">
        <f>_xlfn.XLOOKUP(FraudData[[#This Row],[velocity_last_24h]],VelocityRules[Velocity Min],VelocityRules[Risk Points],,-1)</f>
        <v>0</v>
      </c>
      <c r="Q9865">
        <f>_xlfn.XLOOKUP(FraudData[[#This Row],[merchant_category]],MerchantRules[Merchant Category],MerchantRules[Risk Points],0)</f>
        <v>0</v>
      </c>
      <c r="R9865">
        <f>SUM(FraudData[[#This Row],[Amount Risk]:[Merchant Risk]])</f>
        <v>2</v>
      </c>
      <c r="S9865" t="str" cm="1">
        <f t="array" ref="S9865">_xlfn.IFS(FraudData[[#This Row],[Fraud Risk Score]]&gt;=8,"High Risk",FraudData[[#This Row],[Fraud Risk Score]]&gt;=6,"Medium Risk",TRUE,"Low Risk")</f>
        <v>Low Risk</v>
      </c>
    </row>
    <row r="9866" spans="1:19">
      <c r="A9866">
        <v>9865</v>
      </c>
      <c r="B9866">
        <v>212.55</v>
      </c>
      <c r="C9866">
        <v>5</v>
      </c>
      <c r="D9866" t="s">
        <v>47</v>
      </c>
      <c r="E9866">
        <v>0</v>
      </c>
      <c r="F9866">
        <v>0</v>
      </c>
      <c r="G9866">
        <v>71</v>
      </c>
      <c r="H9866">
        <v>0</v>
      </c>
      <c r="I9866">
        <v>25</v>
      </c>
      <c r="J9866">
        <v>0</v>
      </c>
      <c r="K9866">
        <f>_xlfn.XLOOKUP(FraudData[[#This Row],[amount]],AmountRules[Amount Min],AmountRules[Risk Points],,-1)</f>
        <v>0</v>
      </c>
      <c r="L9866">
        <f>_xlfn.XLOOKUP(FraudData[[#This Row],[transaction_hour]],TimeRules[Hour Min],TimeRules[Risk Points],,-1)</f>
        <v>0</v>
      </c>
      <c r="M9866">
        <f>_xlfn.XLOOKUP(FraudData[[#This Row],[foreign_transaction]],ForeignRules[Foreign Transaction],ForeignRules[Risk Points],0)</f>
        <v>0</v>
      </c>
      <c r="N9866">
        <f>_xlfn.XLOOKUP(FraudData[[#This Row],[location_mismatch]],Table10[Location Mismatch],Table10[Risk Points],0)</f>
        <v>0</v>
      </c>
      <c r="O9866">
        <f>_xlfn.XLOOKUP(FraudData[[#This Row],[device_trust_score]],DeviceRules[Device Min],DeviceRules[Risk Points],,-1)</f>
        <v>0</v>
      </c>
      <c r="P9866">
        <f>_xlfn.XLOOKUP(FraudData[[#This Row],[velocity_last_24h]],VelocityRules[Velocity Min],VelocityRules[Risk Points],,-1)</f>
        <v>0</v>
      </c>
      <c r="Q9866">
        <f>_xlfn.XLOOKUP(FraudData[[#This Row],[merchant_category]],MerchantRules[Merchant Category],MerchantRules[Risk Points],0)</f>
        <v>0</v>
      </c>
      <c r="R9866">
        <f>SUM(FraudData[[#This Row],[Amount Risk]:[Merchant Risk]])</f>
        <v>0</v>
      </c>
      <c r="S9866" t="str" cm="1">
        <f t="array" ref="S9866">_xlfn.IFS(FraudData[[#This Row],[Fraud Risk Score]]&gt;=8,"High Risk",FraudData[[#This Row],[Fraud Risk Score]]&gt;=6,"Medium Risk",TRUE,"Low Risk")</f>
        <v>Low Risk</v>
      </c>
    </row>
    <row r="9867" spans="1:19">
      <c r="A9867">
        <v>9866</v>
      </c>
      <c r="B9867">
        <v>0.91</v>
      </c>
      <c r="C9867">
        <v>14</v>
      </c>
      <c r="D9867" t="s">
        <v>49</v>
      </c>
      <c r="E9867">
        <v>0</v>
      </c>
      <c r="F9867">
        <v>0</v>
      </c>
      <c r="G9867">
        <v>84</v>
      </c>
      <c r="H9867">
        <v>3</v>
      </c>
      <c r="I9867">
        <v>52</v>
      </c>
      <c r="J9867">
        <v>0</v>
      </c>
      <c r="K9867">
        <f>_xlfn.XLOOKUP(FraudData[[#This Row],[amount]],AmountRules[Amount Min],AmountRules[Risk Points],,-1)</f>
        <v>0</v>
      </c>
      <c r="L9867">
        <f>_xlfn.XLOOKUP(FraudData[[#This Row],[transaction_hour]],TimeRules[Hour Min],TimeRules[Risk Points],,-1)</f>
        <v>0</v>
      </c>
      <c r="M9867">
        <f>_xlfn.XLOOKUP(FraudData[[#This Row],[foreign_transaction]],ForeignRules[Foreign Transaction],ForeignRules[Risk Points],0)</f>
        <v>0</v>
      </c>
      <c r="N9867">
        <f>_xlfn.XLOOKUP(FraudData[[#This Row],[location_mismatch]],Table10[Location Mismatch],Table10[Risk Points],0)</f>
        <v>0</v>
      </c>
      <c r="O9867">
        <f>_xlfn.XLOOKUP(FraudData[[#This Row],[device_trust_score]],DeviceRules[Device Min],DeviceRules[Risk Points],,-1)</f>
        <v>0</v>
      </c>
      <c r="P9867">
        <f>_xlfn.XLOOKUP(FraudData[[#This Row],[velocity_last_24h]],VelocityRules[Velocity Min],VelocityRules[Risk Points],,-1)</f>
        <v>0</v>
      </c>
      <c r="Q9867">
        <f>_xlfn.XLOOKUP(FraudData[[#This Row],[merchant_category]],MerchantRules[Merchant Category],MerchantRules[Risk Points],0)</f>
        <v>1</v>
      </c>
      <c r="R9867">
        <f>SUM(FraudData[[#This Row],[Amount Risk]:[Merchant Risk]])</f>
        <v>1</v>
      </c>
      <c r="S9867" t="str" cm="1">
        <f t="array" ref="S9867">_xlfn.IFS(FraudData[[#This Row],[Fraud Risk Score]]&gt;=8,"High Risk",FraudData[[#This Row],[Fraud Risk Score]]&gt;=6,"Medium Risk",TRUE,"Low Risk")</f>
        <v>Low Risk</v>
      </c>
    </row>
    <row r="9868" spans="1:19">
      <c r="A9868">
        <v>9867</v>
      </c>
      <c r="B9868">
        <v>100.5</v>
      </c>
      <c r="C9868">
        <v>14</v>
      </c>
      <c r="D9868" t="s">
        <v>47</v>
      </c>
      <c r="E9868">
        <v>0</v>
      </c>
      <c r="F9868">
        <v>1</v>
      </c>
      <c r="G9868">
        <v>41</v>
      </c>
      <c r="H9868">
        <v>2</v>
      </c>
      <c r="I9868">
        <v>68</v>
      </c>
      <c r="J9868">
        <v>0</v>
      </c>
      <c r="K9868">
        <f>_xlfn.XLOOKUP(FraudData[[#This Row],[amount]],AmountRules[Amount Min],AmountRules[Risk Points],,-1)</f>
        <v>0</v>
      </c>
      <c r="L9868">
        <f>_xlfn.XLOOKUP(FraudData[[#This Row],[transaction_hour]],TimeRules[Hour Min],TimeRules[Risk Points],,-1)</f>
        <v>0</v>
      </c>
      <c r="M9868">
        <f>_xlfn.XLOOKUP(FraudData[[#This Row],[foreign_transaction]],ForeignRules[Foreign Transaction],ForeignRules[Risk Points],0)</f>
        <v>0</v>
      </c>
      <c r="N9868">
        <f>_xlfn.XLOOKUP(FraudData[[#This Row],[location_mismatch]],Table10[Location Mismatch],Table10[Risk Points],0)</f>
        <v>3</v>
      </c>
      <c r="O9868">
        <f>_xlfn.XLOOKUP(FraudData[[#This Row],[device_trust_score]],DeviceRules[Device Min],DeviceRules[Risk Points],,-1)</f>
        <v>2</v>
      </c>
      <c r="P9868">
        <f>_xlfn.XLOOKUP(FraudData[[#This Row],[velocity_last_24h]],VelocityRules[Velocity Min],VelocityRules[Risk Points],,-1)</f>
        <v>0</v>
      </c>
      <c r="Q9868">
        <f>_xlfn.XLOOKUP(FraudData[[#This Row],[merchant_category]],MerchantRules[Merchant Category],MerchantRules[Risk Points],0)</f>
        <v>0</v>
      </c>
      <c r="R9868">
        <f>SUM(FraudData[[#This Row],[Amount Risk]:[Merchant Risk]])</f>
        <v>5</v>
      </c>
      <c r="S9868" t="str" cm="1">
        <f t="array" ref="S9868">_xlfn.IFS(FraudData[[#This Row],[Fraud Risk Score]]&gt;=8,"High Risk",FraudData[[#This Row],[Fraud Risk Score]]&gt;=6,"Medium Risk",TRUE,"Low Risk")</f>
        <v>Low Risk</v>
      </c>
    </row>
    <row r="9869" spans="1:19">
      <c r="A9869">
        <v>9868</v>
      </c>
      <c r="B9869">
        <v>39.6</v>
      </c>
      <c r="C9869">
        <v>5</v>
      </c>
      <c r="D9869" t="s">
        <v>50</v>
      </c>
      <c r="E9869">
        <v>0</v>
      </c>
      <c r="F9869">
        <v>0</v>
      </c>
      <c r="G9869">
        <v>41</v>
      </c>
      <c r="H9869">
        <v>3</v>
      </c>
      <c r="I9869">
        <v>51</v>
      </c>
      <c r="J9869">
        <v>0</v>
      </c>
      <c r="K9869">
        <f>_xlfn.XLOOKUP(FraudData[[#This Row],[amount]],AmountRules[Amount Min],AmountRules[Risk Points],,-1)</f>
        <v>0</v>
      </c>
      <c r="L9869">
        <f>_xlfn.XLOOKUP(FraudData[[#This Row],[transaction_hour]],TimeRules[Hour Min],TimeRules[Risk Points],,-1)</f>
        <v>0</v>
      </c>
      <c r="M9869">
        <f>_xlfn.XLOOKUP(FraudData[[#This Row],[foreign_transaction]],ForeignRules[Foreign Transaction],ForeignRules[Risk Points],0)</f>
        <v>0</v>
      </c>
      <c r="N9869">
        <f>_xlfn.XLOOKUP(FraudData[[#This Row],[location_mismatch]],Table10[Location Mismatch],Table10[Risk Points],0)</f>
        <v>0</v>
      </c>
      <c r="O9869">
        <f>_xlfn.XLOOKUP(FraudData[[#This Row],[device_trust_score]],DeviceRules[Device Min],DeviceRules[Risk Points],,-1)</f>
        <v>2</v>
      </c>
      <c r="P9869">
        <f>_xlfn.XLOOKUP(FraudData[[#This Row],[velocity_last_24h]],VelocityRules[Velocity Min],VelocityRules[Risk Points],,-1)</f>
        <v>0</v>
      </c>
      <c r="Q9869">
        <f>_xlfn.XLOOKUP(FraudData[[#This Row],[merchant_category]],MerchantRules[Merchant Category],MerchantRules[Risk Points],0)</f>
        <v>0</v>
      </c>
      <c r="R9869">
        <f>SUM(FraudData[[#This Row],[Amount Risk]:[Merchant Risk]])</f>
        <v>2</v>
      </c>
      <c r="S9869" t="str" cm="1">
        <f t="array" ref="S9869">_xlfn.IFS(FraudData[[#This Row],[Fraud Risk Score]]&gt;=8,"High Risk",FraudData[[#This Row],[Fraud Risk Score]]&gt;=6,"Medium Risk",TRUE,"Low Risk")</f>
        <v>Low Risk</v>
      </c>
    </row>
    <row r="9870" spans="1:19">
      <c r="A9870">
        <v>9869</v>
      </c>
      <c r="B9870">
        <v>435.03</v>
      </c>
      <c r="C9870">
        <v>7</v>
      </c>
      <c r="D9870" t="s">
        <v>47</v>
      </c>
      <c r="E9870">
        <v>1</v>
      </c>
      <c r="F9870">
        <v>0</v>
      </c>
      <c r="G9870">
        <v>95</v>
      </c>
      <c r="H9870">
        <v>2</v>
      </c>
      <c r="I9870">
        <v>58</v>
      </c>
      <c r="J9870">
        <v>0</v>
      </c>
      <c r="K9870">
        <f>_xlfn.XLOOKUP(FraudData[[#This Row],[amount]],AmountRules[Amount Min],AmountRules[Risk Points],,-1)</f>
        <v>0</v>
      </c>
      <c r="L9870">
        <f>_xlfn.XLOOKUP(FraudData[[#This Row],[transaction_hour]],TimeRules[Hour Min],TimeRules[Risk Points],,-1)</f>
        <v>0</v>
      </c>
      <c r="M9870">
        <f>_xlfn.XLOOKUP(FraudData[[#This Row],[foreign_transaction]],ForeignRules[Foreign Transaction],ForeignRules[Risk Points],0)</f>
        <v>3</v>
      </c>
      <c r="N9870">
        <f>_xlfn.XLOOKUP(FraudData[[#This Row],[location_mismatch]],Table10[Location Mismatch],Table10[Risk Points],0)</f>
        <v>0</v>
      </c>
      <c r="O9870">
        <f>_xlfn.XLOOKUP(FraudData[[#This Row],[device_trust_score]],DeviceRules[Device Min],DeviceRules[Risk Points],,-1)</f>
        <v>0</v>
      </c>
      <c r="P9870">
        <f>_xlfn.XLOOKUP(FraudData[[#This Row],[velocity_last_24h]],VelocityRules[Velocity Min],VelocityRules[Risk Points],,-1)</f>
        <v>0</v>
      </c>
      <c r="Q9870">
        <f>_xlfn.XLOOKUP(FraudData[[#This Row],[merchant_category]],MerchantRules[Merchant Category],MerchantRules[Risk Points],0)</f>
        <v>0</v>
      </c>
      <c r="R9870">
        <f>SUM(FraudData[[#This Row],[Amount Risk]:[Merchant Risk]])</f>
        <v>3</v>
      </c>
      <c r="S9870" t="str" cm="1">
        <f t="array" ref="S9870">_xlfn.IFS(FraudData[[#This Row],[Fraud Risk Score]]&gt;=8,"High Risk",FraudData[[#This Row],[Fraud Risk Score]]&gt;=6,"Medium Risk",TRUE,"Low Risk")</f>
        <v>Low Risk</v>
      </c>
    </row>
    <row r="9871" spans="1:19">
      <c r="A9871">
        <v>9870</v>
      </c>
      <c r="B9871">
        <v>34.54</v>
      </c>
      <c r="C9871">
        <v>7</v>
      </c>
      <c r="D9871" t="s">
        <v>47</v>
      </c>
      <c r="E9871">
        <v>0</v>
      </c>
      <c r="F9871">
        <v>0</v>
      </c>
      <c r="G9871">
        <v>49</v>
      </c>
      <c r="H9871">
        <v>1</v>
      </c>
      <c r="I9871">
        <v>37</v>
      </c>
      <c r="J9871">
        <v>0</v>
      </c>
      <c r="K9871">
        <f>_xlfn.XLOOKUP(FraudData[[#This Row],[amount]],AmountRules[Amount Min],AmountRules[Risk Points],,-1)</f>
        <v>0</v>
      </c>
      <c r="L9871">
        <f>_xlfn.XLOOKUP(FraudData[[#This Row],[transaction_hour]],TimeRules[Hour Min],TimeRules[Risk Points],,-1)</f>
        <v>0</v>
      </c>
      <c r="M9871">
        <f>_xlfn.XLOOKUP(FraudData[[#This Row],[foreign_transaction]],ForeignRules[Foreign Transaction],ForeignRules[Risk Points],0)</f>
        <v>0</v>
      </c>
      <c r="N9871">
        <f>_xlfn.XLOOKUP(FraudData[[#This Row],[location_mismatch]],Table10[Location Mismatch],Table10[Risk Points],0)</f>
        <v>0</v>
      </c>
      <c r="O9871">
        <f>_xlfn.XLOOKUP(FraudData[[#This Row],[device_trust_score]],DeviceRules[Device Min],DeviceRules[Risk Points],,-1)</f>
        <v>2</v>
      </c>
      <c r="P9871">
        <f>_xlfn.XLOOKUP(FraudData[[#This Row],[velocity_last_24h]],VelocityRules[Velocity Min],VelocityRules[Risk Points],,-1)</f>
        <v>0</v>
      </c>
      <c r="Q9871">
        <f>_xlfn.XLOOKUP(FraudData[[#This Row],[merchant_category]],MerchantRules[Merchant Category],MerchantRules[Risk Points],0)</f>
        <v>0</v>
      </c>
      <c r="R9871">
        <f>SUM(FraudData[[#This Row],[Amount Risk]:[Merchant Risk]])</f>
        <v>2</v>
      </c>
      <c r="S9871" t="str" cm="1">
        <f t="array" ref="S9871">_xlfn.IFS(FraudData[[#This Row],[Fraud Risk Score]]&gt;=8,"High Risk",FraudData[[#This Row],[Fraud Risk Score]]&gt;=6,"Medium Risk",TRUE,"Low Risk")</f>
        <v>Low Risk</v>
      </c>
    </row>
    <row r="9872" spans="1:19">
      <c r="A9872">
        <v>9871</v>
      </c>
      <c r="B9872">
        <v>60.65</v>
      </c>
      <c r="C9872">
        <v>21</v>
      </c>
      <c r="D9872" t="s">
        <v>46</v>
      </c>
      <c r="E9872">
        <v>0</v>
      </c>
      <c r="F9872">
        <v>0</v>
      </c>
      <c r="G9872">
        <v>58</v>
      </c>
      <c r="H9872">
        <v>5</v>
      </c>
      <c r="I9872">
        <v>35</v>
      </c>
      <c r="J9872">
        <v>0</v>
      </c>
      <c r="K9872">
        <f>_xlfn.XLOOKUP(FraudData[[#This Row],[amount]],AmountRules[Amount Min],AmountRules[Risk Points],,-1)</f>
        <v>0</v>
      </c>
      <c r="L9872">
        <f>_xlfn.XLOOKUP(FraudData[[#This Row],[transaction_hour]],TimeRules[Hour Min],TimeRules[Risk Points],,-1)</f>
        <v>0</v>
      </c>
      <c r="M9872">
        <f>_xlfn.XLOOKUP(FraudData[[#This Row],[foreign_transaction]],ForeignRules[Foreign Transaction],ForeignRules[Risk Points],0)</f>
        <v>0</v>
      </c>
      <c r="N9872">
        <f>_xlfn.XLOOKUP(FraudData[[#This Row],[location_mismatch]],Table10[Location Mismatch],Table10[Risk Points],0)</f>
        <v>0</v>
      </c>
      <c r="O9872">
        <f>_xlfn.XLOOKUP(FraudData[[#This Row],[device_trust_score]],DeviceRules[Device Min],DeviceRules[Risk Points],,-1)</f>
        <v>1</v>
      </c>
      <c r="P9872">
        <f>_xlfn.XLOOKUP(FraudData[[#This Row],[velocity_last_24h]],VelocityRules[Velocity Min],VelocityRules[Risk Points],,-1)</f>
        <v>3</v>
      </c>
      <c r="Q9872">
        <f>_xlfn.XLOOKUP(FraudData[[#This Row],[merchant_category]],MerchantRules[Merchant Category],MerchantRules[Risk Points],0)</f>
        <v>0</v>
      </c>
      <c r="R9872">
        <f>SUM(FraudData[[#This Row],[Amount Risk]:[Merchant Risk]])</f>
        <v>4</v>
      </c>
      <c r="S9872" t="str" cm="1">
        <f t="array" ref="S9872">_xlfn.IFS(FraudData[[#This Row],[Fraud Risk Score]]&gt;=8,"High Risk",FraudData[[#This Row],[Fraud Risk Score]]&gt;=6,"Medium Risk",TRUE,"Low Risk")</f>
        <v>Low Risk</v>
      </c>
    </row>
    <row r="9873" spans="1:19">
      <c r="A9873">
        <v>9872</v>
      </c>
      <c r="B9873">
        <v>130.93</v>
      </c>
      <c r="C9873">
        <v>0</v>
      </c>
      <c r="D9873" t="s">
        <v>46</v>
      </c>
      <c r="E9873">
        <v>0</v>
      </c>
      <c r="F9873">
        <v>0</v>
      </c>
      <c r="G9873">
        <v>50</v>
      </c>
      <c r="H9873">
        <v>7</v>
      </c>
      <c r="I9873">
        <v>56</v>
      </c>
      <c r="J9873">
        <v>0</v>
      </c>
      <c r="K9873">
        <f>_xlfn.XLOOKUP(FraudData[[#This Row],[amount]],AmountRules[Amount Min],AmountRules[Risk Points],,-1)</f>
        <v>0</v>
      </c>
      <c r="L9873">
        <f>_xlfn.XLOOKUP(FraudData[[#This Row],[transaction_hour]],TimeRules[Hour Min],TimeRules[Risk Points],,-1)</f>
        <v>3</v>
      </c>
      <c r="M9873">
        <f>_xlfn.XLOOKUP(FraudData[[#This Row],[foreign_transaction]],ForeignRules[Foreign Transaction],ForeignRules[Risk Points],0)</f>
        <v>0</v>
      </c>
      <c r="N9873">
        <f>_xlfn.XLOOKUP(FraudData[[#This Row],[location_mismatch]],Table10[Location Mismatch],Table10[Risk Points],0)</f>
        <v>0</v>
      </c>
      <c r="O9873">
        <f>_xlfn.XLOOKUP(FraudData[[#This Row],[device_trust_score]],DeviceRules[Device Min],DeviceRules[Risk Points],,-1)</f>
        <v>1</v>
      </c>
      <c r="P9873">
        <f>_xlfn.XLOOKUP(FraudData[[#This Row],[velocity_last_24h]],VelocityRules[Velocity Min],VelocityRules[Risk Points],,-1)</f>
        <v>2</v>
      </c>
      <c r="Q9873">
        <f>_xlfn.XLOOKUP(FraudData[[#This Row],[merchant_category]],MerchantRules[Merchant Category],MerchantRules[Risk Points],0)</f>
        <v>0</v>
      </c>
      <c r="R9873">
        <f>SUM(FraudData[[#This Row],[Amount Risk]:[Merchant Risk]])</f>
        <v>6</v>
      </c>
      <c r="S9873" t="str" cm="1">
        <f t="array" ref="S9873">_xlfn.IFS(FraudData[[#This Row],[Fraud Risk Score]]&gt;=8,"High Risk",FraudData[[#This Row],[Fraud Risk Score]]&gt;=6,"Medium Risk",TRUE,"Low Risk")</f>
        <v>Medium Risk</v>
      </c>
    </row>
    <row r="9874" spans="1:19">
      <c r="A9874">
        <v>9873</v>
      </c>
      <c r="B9874">
        <v>55.02</v>
      </c>
      <c r="C9874">
        <v>12</v>
      </c>
      <c r="D9874" t="s">
        <v>49</v>
      </c>
      <c r="E9874">
        <v>0</v>
      </c>
      <c r="F9874">
        <v>0</v>
      </c>
      <c r="G9874">
        <v>30</v>
      </c>
      <c r="H9874">
        <v>0</v>
      </c>
      <c r="I9874">
        <v>44</v>
      </c>
      <c r="J9874">
        <v>0</v>
      </c>
      <c r="K9874">
        <f>_xlfn.XLOOKUP(FraudData[[#This Row],[amount]],AmountRules[Amount Min],AmountRules[Risk Points],,-1)</f>
        <v>0</v>
      </c>
      <c r="L9874">
        <f>_xlfn.XLOOKUP(FraudData[[#This Row],[transaction_hour]],TimeRules[Hour Min],TimeRules[Risk Points],,-1)</f>
        <v>0</v>
      </c>
      <c r="M9874">
        <f>_xlfn.XLOOKUP(FraudData[[#This Row],[foreign_transaction]],ForeignRules[Foreign Transaction],ForeignRules[Risk Points],0)</f>
        <v>0</v>
      </c>
      <c r="N9874">
        <f>_xlfn.XLOOKUP(FraudData[[#This Row],[location_mismatch]],Table10[Location Mismatch],Table10[Risk Points],0)</f>
        <v>0</v>
      </c>
      <c r="O9874">
        <f>_xlfn.XLOOKUP(FraudData[[#This Row],[device_trust_score]],DeviceRules[Device Min],DeviceRules[Risk Points],,-1)</f>
        <v>2</v>
      </c>
      <c r="P9874">
        <f>_xlfn.XLOOKUP(FraudData[[#This Row],[velocity_last_24h]],VelocityRules[Velocity Min],VelocityRules[Risk Points],,-1)</f>
        <v>0</v>
      </c>
      <c r="Q9874">
        <f>_xlfn.XLOOKUP(FraudData[[#This Row],[merchant_category]],MerchantRules[Merchant Category],MerchantRules[Risk Points],0)</f>
        <v>1</v>
      </c>
      <c r="R9874">
        <f>SUM(FraudData[[#This Row],[Amount Risk]:[Merchant Risk]])</f>
        <v>3</v>
      </c>
      <c r="S9874" t="str" cm="1">
        <f t="array" ref="S9874">_xlfn.IFS(FraudData[[#This Row],[Fraud Risk Score]]&gt;=8,"High Risk",FraudData[[#This Row],[Fraud Risk Score]]&gt;=6,"Medium Risk",TRUE,"Low Risk")</f>
        <v>Low Risk</v>
      </c>
    </row>
    <row r="9875" spans="1:19">
      <c r="A9875">
        <v>9874</v>
      </c>
      <c r="B9875">
        <v>42.4</v>
      </c>
      <c r="C9875">
        <v>22</v>
      </c>
      <c r="D9875" t="s">
        <v>49</v>
      </c>
      <c r="E9875">
        <v>0</v>
      </c>
      <c r="F9875">
        <v>0</v>
      </c>
      <c r="G9875">
        <v>34</v>
      </c>
      <c r="H9875">
        <v>0</v>
      </c>
      <c r="I9875">
        <v>36</v>
      </c>
      <c r="J9875">
        <v>0</v>
      </c>
      <c r="K9875">
        <f>_xlfn.XLOOKUP(FraudData[[#This Row],[amount]],AmountRules[Amount Min],AmountRules[Risk Points],,-1)</f>
        <v>0</v>
      </c>
      <c r="L9875">
        <f>_xlfn.XLOOKUP(FraudData[[#This Row],[transaction_hour]],TimeRules[Hour Min],TimeRules[Risk Points],,-1)</f>
        <v>0</v>
      </c>
      <c r="M9875">
        <f>_xlfn.XLOOKUP(FraudData[[#This Row],[foreign_transaction]],ForeignRules[Foreign Transaction],ForeignRules[Risk Points],0)</f>
        <v>0</v>
      </c>
      <c r="N9875">
        <f>_xlfn.XLOOKUP(FraudData[[#This Row],[location_mismatch]],Table10[Location Mismatch],Table10[Risk Points],0)</f>
        <v>0</v>
      </c>
      <c r="O9875">
        <f>_xlfn.XLOOKUP(FraudData[[#This Row],[device_trust_score]],DeviceRules[Device Min],DeviceRules[Risk Points],,-1)</f>
        <v>2</v>
      </c>
      <c r="P9875">
        <f>_xlfn.XLOOKUP(FraudData[[#This Row],[velocity_last_24h]],VelocityRules[Velocity Min],VelocityRules[Risk Points],,-1)</f>
        <v>0</v>
      </c>
      <c r="Q9875">
        <f>_xlfn.XLOOKUP(FraudData[[#This Row],[merchant_category]],MerchantRules[Merchant Category],MerchantRules[Risk Points],0)</f>
        <v>1</v>
      </c>
      <c r="R9875">
        <f>SUM(FraudData[[#This Row],[Amount Risk]:[Merchant Risk]])</f>
        <v>3</v>
      </c>
      <c r="S9875" t="str" cm="1">
        <f t="array" ref="S9875">_xlfn.IFS(FraudData[[#This Row],[Fraud Risk Score]]&gt;=8,"High Risk",FraudData[[#This Row],[Fraud Risk Score]]&gt;=6,"Medium Risk",TRUE,"Low Risk")</f>
        <v>Low Risk</v>
      </c>
    </row>
    <row r="9876" spans="1:19">
      <c r="A9876">
        <v>9875</v>
      </c>
      <c r="B9876">
        <v>164.53</v>
      </c>
      <c r="C9876">
        <v>23</v>
      </c>
      <c r="D9876" t="s">
        <v>50</v>
      </c>
      <c r="E9876">
        <v>0</v>
      </c>
      <c r="F9876">
        <v>0</v>
      </c>
      <c r="G9876">
        <v>27</v>
      </c>
      <c r="H9876">
        <v>3</v>
      </c>
      <c r="I9876">
        <v>26</v>
      </c>
      <c r="J9876">
        <v>0</v>
      </c>
      <c r="K9876">
        <f>_xlfn.XLOOKUP(FraudData[[#This Row],[amount]],AmountRules[Amount Min],AmountRules[Risk Points],,-1)</f>
        <v>0</v>
      </c>
      <c r="L9876">
        <f>_xlfn.XLOOKUP(FraudData[[#This Row],[transaction_hour]],TimeRules[Hour Min],TimeRules[Risk Points],,-1)</f>
        <v>1</v>
      </c>
      <c r="M9876">
        <f>_xlfn.XLOOKUP(FraudData[[#This Row],[foreign_transaction]],ForeignRules[Foreign Transaction],ForeignRules[Risk Points],0)</f>
        <v>0</v>
      </c>
      <c r="N9876">
        <f>_xlfn.XLOOKUP(FraudData[[#This Row],[location_mismatch]],Table10[Location Mismatch],Table10[Risk Points],0)</f>
        <v>0</v>
      </c>
      <c r="O9876">
        <f>_xlfn.XLOOKUP(FraudData[[#This Row],[device_trust_score]],DeviceRules[Device Min],DeviceRules[Risk Points],,-1)</f>
        <v>3</v>
      </c>
      <c r="P9876">
        <f>_xlfn.XLOOKUP(FraudData[[#This Row],[velocity_last_24h]],VelocityRules[Velocity Min],VelocityRules[Risk Points],,-1)</f>
        <v>0</v>
      </c>
      <c r="Q9876">
        <f>_xlfn.XLOOKUP(FraudData[[#This Row],[merchant_category]],MerchantRules[Merchant Category],MerchantRules[Risk Points],0)</f>
        <v>0</v>
      </c>
      <c r="R9876">
        <f>SUM(FraudData[[#This Row],[Amount Risk]:[Merchant Risk]])</f>
        <v>4</v>
      </c>
      <c r="S9876" t="str" cm="1">
        <f t="array" ref="S9876">_xlfn.IFS(FraudData[[#This Row],[Fraud Risk Score]]&gt;=8,"High Risk",FraudData[[#This Row],[Fraud Risk Score]]&gt;=6,"Medium Risk",TRUE,"Low Risk")</f>
        <v>Low Risk</v>
      </c>
    </row>
    <row r="9877" spans="1:19">
      <c r="A9877">
        <v>9876</v>
      </c>
      <c r="B9877">
        <v>16.760000000000002</v>
      </c>
      <c r="C9877">
        <v>20</v>
      </c>
      <c r="D9877" t="s">
        <v>46</v>
      </c>
      <c r="E9877">
        <v>0</v>
      </c>
      <c r="F9877">
        <v>0</v>
      </c>
      <c r="G9877">
        <v>83</v>
      </c>
      <c r="H9877">
        <v>3</v>
      </c>
      <c r="I9877">
        <v>37</v>
      </c>
      <c r="J9877">
        <v>0</v>
      </c>
      <c r="K9877">
        <f>_xlfn.XLOOKUP(FraudData[[#This Row],[amount]],AmountRules[Amount Min],AmountRules[Risk Points],,-1)</f>
        <v>0</v>
      </c>
      <c r="L9877">
        <f>_xlfn.XLOOKUP(FraudData[[#This Row],[transaction_hour]],TimeRules[Hour Min],TimeRules[Risk Points],,-1)</f>
        <v>0</v>
      </c>
      <c r="M9877">
        <f>_xlfn.XLOOKUP(FraudData[[#This Row],[foreign_transaction]],ForeignRules[Foreign Transaction],ForeignRules[Risk Points],0)</f>
        <v>0</v>
      </c>
      <c r="N9877">
        <f>_xlfn.XLOOKUP(FraudData[[#This Row],[location_mismatch]],Table10[Location Mismatch],Table10[Risk Points],0)</f>
        <v>0</v>
      </c>
      <c r="O9877">
        <f>_xlfn.XLOOKUP(FraudData[[#This Row],[device_trust_score]],DeviceRules[Device Min],DeviceRules[Risk Points],,-1)</f>
        <v>0</v>
      </c>
      <c r="P9877">
        <f>_xlfn.XLOOKUP(FraudData[[#This Row],[velocity_last_24h]],VelocityRules[Velocity Min],VelocityRules[Risk Points],,-1)</f>
        <v>0</v>
      </c>
      <c r="Q9877">
        <f>_xlfn.XLOOKUP(FraudData[[#This Row],[merchant_category]],MerchantRules[Merchant Category],MerchantRules[Risk Points],0)</f>
        <v>0</v>
      </c>
      <c r="R9877">
        <f>SUM(FraudData[[#This Row],[Amount Risk]:[Merchant Risk]])</f>
        <v>0</v>
      </c>
      <c r="S9877" t="str" cm="1">
        <f t="array" ref="S9877">_xlfn.IFS(FraudData[[#This Row],[Fraud Risk Score]]&gt;=8,"High Risk",FraudData[[#This Row],[Fraud Risk Score]]&gt;=6,"Medium Risk",TRUE,"Low Risk")</f>
        <v>Low Risk</v>
      </c>
    </row>
    <row r="9878" spans="1:19">
      <c r="A9878">
        <v>9877</v>
      </c>
      <c r="B9878">
        <v>10.79</v>
      </c>
      <c r="C9878">
        <v>12</v>
      </c>
      <c r="D9878" t="s">
        <v>48</v>
      </c>
      <c r="E9878">
        <v>0</v>
      </c>
      <c r="F9878">
        <v>0</v>
      </c>
      <c r="G9878">
        <v>93</v>
      </c>
      <c r="H9878">
        <v>4</v>
      </c>
      <c r="I9878">
        <v>24</v>
      </c>
      <c r="J9878">
        <v>0</v>
      </c>
      <c r="K9878">
        <f>_xlfn.XLOOKUP(FraudData[[#This Row],[amount]],AmountRules[Amount Min],AmountRules[Risk Points],,-1)</f>
        <v>0</v>
      </c>
      <c r="L9878">
        <f>_xlfn.XLOOKUP(FraudData[[#This Row],[transaction_hour]],TimeRules[Hour Min],TimeRules[Risk Points],,-1)</f>
        <v>0</v>
      </c>
      <c r="M9878">
        <f>_xlfn.XLOOKUP(FraudData[[#This Row],[foreign_transaction]],ForeignRules[Foreign Transaction],ForeignRules[Risk Points],0)</f>
        <v>0</v>
      </c>
      <c r="N9878">
        <f>_xlfn.XLOOKUP(FraudData[[#This Row],[location_mismatch]],Table10[Location Mismatch],Table10[Risk Points],0)</f>
        <v>0</v>
      </c>
      <c r="O9878">
        <f>_xlfn.XLOOKUP(FraudData[[#This Row],[device_trust_score]],DeviceRules[Device Min],DeviceRules[Risk Points],,-1)</f>
        <v>0</v>
      </c>
      <c r="P9878">
        <f>_xlfn.XLOOKUP(FraudData[[#This Row],[velocity_last_24h]],VelocityRules[Velocity Min],VelocityRules[Risk Points],,-1)</f>
        <v>0</v>
      </c>
      <c r="Q9878">
        <f>_xlfn.XLOOKUP(FraudData[[#This Row],[merchant_category]],MerchantRules[Merchant Category],MerchantRules[Risk Points],0)</f>
        <v>0</v>
      </c>
      <c r="R9878">
        <f>SUM(FraudData[[#This Row],[Amount Risk]:[Merchant Risk]])</f>
        <v>0</v>
      </c>
      <c r="S9878" t="str" cm="1">
        <f t="array" ref="S9878">_xlfn.IFS(FraudData[[#This Row],[Fraud Risk Score]]&gt;=8,"High Risk",FraudData[[#This Row],[Fraud Risk Score]]&gt;=6,"Medium Risk",TRUE,"Low Risk")</f>
        <v>Low Risk</v>
      </c>
    </row>
    <row r="9879" spans="1:19">
      <c r="A9879">
        <v>9878</v>
      </c>
      <c r="B9879">
        <v>83.81</v>
      </c>
      <c r="C9879">
        <v>10</v>
      </c>
      <c r="D9879" t="s">
        <v>49</v>
      </c>
      <c r="E9879">
        <v>0</v>
      </c>
      <c r="F9879">
        <v>0</v>
      </c>
      <c r="G9879">
        <v>72</v>
      </c>
      <c r="H9879">
        <v>4</v>
      </c>
      <c r="I9879">
        <v>33</v>
      </c>
      <c r="J9879">
        <v>0</v>
      </c>
      <c r="K9879">
        <f>_xlfn.XLOOKUP(FraudData[[#This Row],[amount]],AmountRules[Amount Min],AmountRules[Risk Points],,-1)</f>
        <v>0</v>
      </c>
      <c r="L9879">
        <f>_xlfn.XLOOKUP(FraudData[[#This Row],[transaction_hour]],TimeRules[Hour Min],TimeRules[Risk Points],,-1)</f>
        <v>0</v>
      </c>
      <c r="M9879">
        <f>_xlfn.XLOOKUP(FraudData[[#This Row],[foreign_transaction]],ForeignRules[Foreign Transaction],ForeignRules[Risk Points],0)</f>
        <v>0</v>
      </c>
      <c r="N9879">
        <f>_xlfn.XLOOKUP(FraudData[[#This Row],[location_mismatch]],Table10[Location Mismatch],Table10[Risk Points],0)</f>
        <v>0</v>
      </c>
      <c r="O9879">
        <f>_xlfn.XLOOKUP(FraudData[[#This Row],[device_trust_score]],DeviceRules[Device Min],DeviceRules[Risk Points],,-1)</f>
        <v>0</v>
      </c>
      <c r="P9879">
        <f>_xlfn.XLOOKUP(FraudData[[#This Row],[velocity_last_24h]],VelocityRules[Velocity Min],VelocityRules[Risk Points],,-1)</f>
        <v>0</v>
      </c>
      <c r="Q9879">
        <f>_xlfn.XLOOKUP(FraudData[[#This Row],[merchant_category]],MerchantRules[Merchant Category],MerchantRules[Risk Points],0)</f>
        <v>1</v>
      </c>
      <c r="R9879">
        <f>SUM(FraudData[[#This Row],[Amount Risk]:[Merchant Risk]])</f>
        <v>1</v>
      </c>
      <c r="S9879" t="str" cm="1">
        <f t="array" ref="S9879">_xlfn.IFS(FraudData[[#This Row],[Fraud Risk Score]]&gt;=8,"High Risk",FraudData[[#This Row],[Fraud Risk Score]]&gt;=6,"Medium Risk",TRUE,"Low Risk")</f>
        <v>Low Risk</v>
      </c>
    </row>
    <row r="9880" spans="1:19">
      <c r="A9880">
        <v>9879</v>
      </c>
      <c r="B9880">
        <v>229.56</v>
      </c>
      <c r="C9880">
        <v>3</v>
      </c>
      <c r="D9880" t="s">
        <v>49</v>
      </c>
      <c r="E9880">
        <v>1</v>
      </c>
      <c r="F9880">
        <v>0</v>
      </c>
      <c r="G9880">
        <v>47</v>
      </c>
      <c r="H9880">
        <v>2</v>
      </c>
      <c r="I9880">
        <v>31</v>
      </c>
      <c r="J9880">
        <v>0</v>
      </c>
      <c r="K9880">
        <f>_xlfn.XLOOKUP(FraudData[[#This Row],[amount]],AmountRules[Amount Min],AmountRules[Risk Points],,-1)</f>
        <v>0</v>
      </c>
      <c r="L9880">
        <f>_xlfn.XLOOKUP(FraudData[[#This Row],[transaction_hour]],TimeRules[Hour Min],TimeRules[Risk Points],,-1)</f>
        <v>3</v>
      </c>
      <c r="M9880">
        <f>_xlfn.XLOOKUP(FraudData[[#This Row],[foreign_transaction]],ForeignRules[Foreign Transaction],ForeignRules[Risk Points],0)</f>
        <v>3</v>
      </c>
      <c r="N9880">
        <f>_xlfn.XLOOKUP(FraudData[[#This Row],[location_mismatch]],Table10[Location Mismatch],Table10[Risk Points],0)</f>
        <v>0</v>
      </c>
      <c r="O9880">
        <f>_xlfn.XLOOKUP(FraudData[[#This Row],[device_trust_score]],DeviceRules[Device Min],DeviceRules[Risk Points],,-1)</f>
        <v>2</v>
      </c>
      <c r="P9880">
        <f>_xlfn.XLOOKUP(FraudData[[#This Row],[velocity_last_24h]],VelocityRules[Velocity Min],VelocityRules[Risk Points],,-1)</f>
        <v>0</v>
      </c>
      <c r="Q9880">
        <f>_xlfn.XLOOKUP(FraudData[[#This Row],[merchant_category]],MerchantRules[Merchant Category],MerchantRules[Risk Points],0)</f>
        <v>1</v>
      </c>
      <c r="R9880">
        <f>SUM(FraudData[[#This Row],[Amount Risk]:[Merchant Risk]])</f>
        <v>9</v>
      </c>
      <c r="S9880" t="str" cm="1">
        <f t="array" ref="S9880">_xlfn.IFS(FraudData[[#This Row],[Fraud Risk Score]]&gt;=8,"High Risk",FraudData[[#This Row],[Fraud Risk Score]]&gt;=6,"Medium Risk",TRUE,"Low Risk")</f>
        <v>High Risk</v>
      </c>
    </row>
    <row r="9881" spans="1:19">
      <c r="A9881">
        <v>9880</v>
      </c>
      <c r="B9881">
        <v>145.66</v>
      </c>
      <c r="C9881">
        <v>6</v>
      </c>
      <c r="D9881" t="s">
        <v>46</v>
      </c>
      <c r="E9881">
        <v>0</v>
      </c>
      <c r="F9881">
        <v>0</v>
      </c>
      <c r="G9881">
        <v>29</v>
      </c>
      <c r="H9881">
        <v>1</v>
      </c>
      <c r="I9881">
        <v>26</v>
      </c>
      <c r="J9881">
        <v>0</v>
      </c>
      <c r="K9881">
        <f>_xlfn.XLOOKUP(FraudData[[#This Row],[amount]],AmountRules[Amount Min],AmountRules[Risk Points],,-1)</f>
        <v>0</v>
      </c>
      <c r="L9881">
        <f>_xlfn.XLOOKUP(FraudData[[#This Row],[transaction_hour]],TimeRules[Hour Min],TimeRules[Risk Points],,-1)</f>
        <v>0</v>
      </c>
      <c r="M9881">
        <f>_xlfn.XLOOKUP(FraudData[[#This Row],[foreign_transaction]],ForeignRules[Foreign Transaction],ForeignRules[Risk Points],0)</f>
        <v>0</v>
      </c>
      <c r="N9881">
        <f>_xlfn.XLOOKUP(FraudData[[#This Row],[location_mismatch]],Table10[Location Mismatch],Table10[Risk Points],0)</f>
        <v>0</v>
      </c>
      <c r="O9881">
        <f>_xlfn.XLOOKUP(FraudData[[#This Row],[device_trust_score]],DeviceRules[Device Min],DeviceRules[Risk Points],,-1)</f>
        <v>3</v>
      </c>
      <c r="P9881">
        <f>_xlfn.XLOOKUP(FraudData[[#This Row],[velocity_last_24h]],VelocityRules[Velocity Min],VelocityRules[Risk Points],,-1)</f>
        <v>0</v>
      </c>
      <c r="Q9881">
        <f>_xlfn.XLOOKUP(FraudData[[#This Row],[merchant_category]],MerchantRules[Merchant Category],MerchantRules[Risk Points],0)</f>
        <v>0</v>
      </c>
      <c r="R9881">
        <f>SUM(FraudData[[#This Row],[Amount Risk]:[Merchant Risk]])</f>
        <v>3</v>
      </c>
      <c r="S9881" t="str" cm="1">
        <f t="array" ref="S9881">_xlfn.IFS(FraudData[[#This Row],[Fraud Risk Score]]&gt;=8,"High Risk",FraudData[[#This Row],[Fraud Risk Score]]&gt;=6,"Medium Risk",TRUE,"Low Risk")</f>
        <v>Low Risk</v>
      </c>
    </row>
    <row r="9882" spans="1:19">
      <c r="A9882">
        <v>9881</v>
      </c>
      <c r="B9882">
        <v>98.95</v>
      </c>
      <c r="C9882">
        <v>11</v>
      </c>
      <c r="D9882" t="s">
        <v>46</v>
      </c>
      <c r="E9882">
        <v>0</v>
      </c>
      <c r="F9882">
        <v>0</v>
      </c>
      <c r="G9882">
        <v>80</v>
      </c>
      <c r="H9882">
        <v>0</v>
      </c>
      <c r="I9882">
        <v>24</v>
      </c>
      <c r="J9882">
        <v>0</v>
      </c>
      <c r="K9882">
        <f>_xlfn.XLOOKUP(FraudData[[#This Row],[amount]],AmountRules[Amount Min],AmountRules[Risk Points],,-1)</f>
        <v>0</v>
      </c>
      <c r="L9882">
        <f>_xlfn.XLOOKUP(FraudData[[#This Row],[transaction_hour]],TimeRules[Hour Min],TimeRules[Risk Points],,-1)</f>
        <v>0</v>
      </c>
      <c r="M9882">
        <f>_xlfn.XLOOKUP(FraudData[[#This Row],[foreign_transaction]],ForeignRules[Foreign Transaction],ForeignRules[Risk Points],0)</f>
        <v>0</v>
      </c>
      <c r="N9882">
        <f>_xlfn.XLOOKUP(FraudData[[#This Row],[location_mismatch]],Table10[Location Mismatch],Table10[Risk Points],0)</f>
        <v>0</v>
      </c>
      <c r="O9882">
        <f>_xlfn.XLOOKUP(FraudData[[#This Row],[device_trust_score]],DeviceRules[Device Min],DeviceRules[Risk Points],,-1)</f>
        <v>0</v>
      </c>
      <c r="P9882">
        <f>_xlfn.XLOOKUP(FraudData[[#This Row],[velocity_last_24h]],VelocityRules[Velocity Min],VelocityRules[Risk Points],,-1)</f>
        <v>0</v>
      </c>
      <c r="Q9882">
        <f>_xlfn.XLOOKUP(FraudData[[#This Row],[merchant_category]],MerchantRules[Merchant Category],MerchantRules[Risk Points],0)</f>
        <v>0</v>
      </c>
      <c r="R9882">
        <f>SUM(FraudData[[#This Row],[Amount Risk]:[Merchant Risk]])</f>
        <v>0</v>
      </c>
      <c r="S9882" t="str" cm="1">
        <f t="array" ref="S9882">_xlfn.IFS(FraudData[[#This Row],[Fraud Risk Score]]&gt;=8,"High Risk",FraudData[[#This Row],[Fraud Risk Score]]&gt;=6,"Medium Risk",TRUE,"Low Risk")</f>
        <v>Low Risk</v>
      </c>
    </row>
    <row r="9883" spans="1:19">
      <c r="A9883">
        <v>9882</v>
      </c>
      <c r="B9883">
        <v>150.13999999999999</v>
      </c>
      <c r="C9883">
        <v>12</v>
      </c>
      <c r="D9883" t="s">
        <v>50</v>
      </c>
      <c r="E9883">
        <v>0</v>
      </c>
      <c r="F9883">
        <v>0</v>
      </c>
      <c r="G9883">
        <v>62</v>
      </c>
      <c r="H9883">
        <v>1</v>
      </c>
      <c r="I9883">
        <v>38</v>
      </c>
      <c r="J9883">
        <v>0</v>
      </c>
      <c r="K9883">
        <f>_xlfn.XLOOKUP(FraudData[[#This Row],[amount]],AmountRules[Amount Min],AmountRules[Risk Points],,-1)</f>
        <v>0</v>
      </c>
      <c r="L9883">
        <f>_xlfn.XLOOKUP(FraudData[[#This Row],[transaction_hour]],TimeRules[Hour Min],TimeRules[Risk Points],,-1)</f>
        <v>0</v>
      </c>
      <c r="M9883">
        <f>_xlfn.XLOOKUP(FraudData[[#This Row],[foreign_transaction]],ForeignRules[Foreign Transaction],ForeignRules[Risk Points],0)</f>
        <v>0</v>
      </c>
      <c r="N9883">
        <f>_xlfn.XLOOKUP(FraudData[[#This Row],[location_mismatch]],Table10[Location Mismatch],Table10[Risk Points],0)</f>
        <v>0</v>
      </c>
      <c r="O9883">
        <f>_xlfn.XLOOKUP(FraudData[[#This Row],[device_trust_score]],DeviceRules[Device Min],DeviceRules[Risk Points],,-1)</f>
        <v>1</v>
      </c>
      <c r="P9883">
        <f>_xlfn.XLOOKUP(FraudData[[#This Row],[velocity_last_24h]],VelocityRules[Velocity Min],VelocityRules[Risk Points],,-1)</f>
        <v>0</v>
      </c>
      <c r="Q9883">
        <f>_xlfn.XLOOKUP(FraudData[[#This Row],[merchant_category]],MerchantRules[Merchant Category],MerchantRules[Risk Points],0)</f>
        <v>0</v>
      </c>
      <c r="R9883">
        <f>SUM(FraudData[[#This Row],[Amount Risk]:[Merchant Risk]])</f>
        <v>1</v>
      </c>
      <c r="S9883" t="str" cm="1">
        <f t="array" ref="S9883">_xlfn.IFS(FraudData[[#This Row],[Fraud Risk Score]]&gt;=8,"High Risk",FraudData[[#This Row],[Fraud Risk Score]]&gt;=6,"Medium Risk",TRUE,"Low Risk")</f>
        <v>Low Risk</v>
      </c>
    </row>
    <row r="9884" spans="1:19">
      <c r="A9884">
        <v>9883</v>
      </c>
      <c r="B9884">
        <v>81.87</v>
      </c>
      <c r="C9884">
        <v>21</v>
      </c>
      <c r="D9884" t="s">
        <v>46</v>
      </c>
      <c r="E9884">
        <v>0</v>
      </c>
      <c r="F9884">
        <v>0</v>
      </c>
      <c r="G9884">
        <v>31</v>
      </c>
      <c r="H9884">
        <v>5</v>
      </c>
      <c r="I9884">
        <v>62</v>
      </c>
      <c r="J9884">
        <v>0</v>
      </c>
      <c r="K9884">
        <f>_xlfn.XLOOKUP(FraudData[[#This Row],[amount]],AmountRules[Amount Min],AmountRules[Risk Points],,-1)</f>
        <v>0</v>
      </c>
      <c r="L9884">
        <f>_xlfn.XLOOKUP(FraudData[[#This Row],[transaction_hour]],TimeRules[Hour Min],TimeRules[Risk Points],,-1)</f>
        <v>0</v>
      </c>
      <c r="M9884">
        <f>_xlfn.XLOOKUP(FraudData[[#This Row],[foreign_transaction]],ForeignRules[Foreign Transaction],ForeignRules[Risk Points],0)</f>
        <v>0</v>
      </c>
      <c r="N9884">
        <f>_xlfn.XLOOKUP(FraudData[[#This Row],[location_mismatch]],Table10[Location Mismatch],Table10[Risk Points],0)</f>
        <v>0</v>
      </c>
      <c r="O9884">
        <f>_xlfn.XLOOKUP(FraudData[[#This Row],[device_trust_score]],DeviceRules[Device Min],DeviceRules[Risk Points],,-1)</f>
        <v>2</v>
      </c>
      <c r="P9884">
        <f>_xlfn.XLOOKUP(FraudData[[#This Row],[velocity_last_24h]],VelocityRules[Velocity Min],VelocityRules[Risk Points],,-1)</f>
        <v>3</v>
      </c>
      <c r="Q9884">
        <f>_xlfn.XLOOKUP(FraudData[[#This Row],[merchant_category]],MerchantRules[Merchant Category],MerchantRules[Risk Points],0)</f>
        <v>0</v>
      </c>
      <c r="R9884">
        <f>SUM(FraudData[[#This Row],[Amount Risk]:[Merchant Risk]])</f>
        <v>5</v>
      </c>
      <c r="S9884" t="str" cm="1">
        <f t="array" ref="S9884">_xlfn.IFS(FraudData[[#This Row],[Fraud Risk Score]]&gt;=8,"High Risk",FraudData[[#This Row],[Fraud Risk Score]]&gt;=6,"Medium Risk",TRUE,"Low Risk")</f>
        <v>Low Risk</v>
      </c>
    </row>
    <row r="9885" spans="1:19">
      <c r="A9885">
        <v>9884</v>
      </c>
      <c r="B9885">
        <v>495.21</v>
      </c>
      <c r="C9885">
        <v>11</v>
      </c>
      <c r="D9885" t="s">
        <v>47</v>
      </c>
      <c r="E9885">
        <v>0</v>
      </c>
      <c r="F9885">
        <v>0</v>
      </c>
      <c r="G9885">
        <v>41</v>
      </c>
      <c r="H9885">
        <v>2</v>
      </c>
      <c r="I9885">
        <v>47</v>
      </c>
      <c r="J9885">
        <v>0</v>
      </c>
      <c r="K9885">
        <f>_xlfn.XLOOKUP(FraudData[[#This Row],[amount]],AmountRules[Amount Min],AmountRules[Risk Points],,-1)</f>
        <v>0</v>
      </c>
      <c r="L9885">
        <f>_xlfn.XLOOKUP(FraudData[[#This Row],[transaction_hour]],TimeRules[Hour Min],TimeRules[Risk Points],,-1)</f>
        <v>0</v>
      </c>
      <c r="M9885">
        <f>_xlfn.XLOOKUP(FraudData[[#This Row],[foreign_transaction]],ForeignRules[Foreign Transaction],ForeignRules[Risk Points],0)</f>
        <v>0</v>
      </c>
      <c r="N9885">
        <f>_xlfn.XLOOKUP(FraudData[[#This Row],[location_mismatch]],Table10[Location Mismatch],Table10[Risk Points],0)</f>
        <v>0</v>
      </c>
      <c r="O9885">
        <f>_xlfn.XLOOKUP(FraudData[[#This Row],[device_trust_score]],DeviceRules[Device Min],DeviceRules[Risk Points],,-1)</f>
        <v>2</v>
      </c>
      <c r="P9885">
        <f>_xlfn.XLOOKUP(FraudData[[#This Row],[velocity_last_24h]],VelocityRules[Velocity Min],VelocityRules[Risk Points],,-1)</f>
        <v>0</v>
      </c>
      <c r="Q9885">
        <f>_xlfn.XLOOKUP(FraudData[[#This Row],[merchant_category]],MerchantRules[Merchant Category],MerchantRules[Risk Points],0)</f>
        <v>0</v>
      </c>
      <c r="R9885">
        <f>SUM(FraudData[[#This Row],[Amount Risk]:[Merchant Risk]])</f>
        <v>2</v>
      </c>
      <c r="S9885" t="str" cm="1">
        <f t="array" ref="S9885">_xlfn.IFS(FraudData[[#This Row],[Fraud Risk Score]]&gt;=8,"High Risk",FraudData[[#This Row],[Fraud Risk Score]]&gt;=6,"Medium Risk",TRUE,"Low Risk")</f>
        <v>Low Risk</v>
      </c>
    </row>
    <row r="9886" spans="1:19">
      <c r="A9886">
        <v>9885</v>
      </c>
      <c r="B9886">
        <v>10.16</v>
      </c>
      <c r="C9886">
        <v>15</v>
      </c>
      <c r="D9886" t="s">
        <v>48</v>
      </c>
      <c r="E9886">
        <v>0</v>
      </c>
      <c r="F9886">
        <v>0</v>
      </c>
      <c r="G9886">
        <v>33</v>
      </c>
      <c r="H9886">
        <v>1</v>
      </c>
      <c r="I9886">
        <v>31</v>
      </c>
      <c r="J9886">
        <v>0</v>
      </c>
      <c r="K9886">
        <f>_xlfn.XLOOKUP(FraudData[[#This Row],[amount]],AmountRules[Amount Min],AmountRules[Risk Points],,-1)</f>
        <v>0</v>
      </c>
      <c r="L9886">
        <f>_xlfn.XLOOKUP(FraudData[[#This Row],[transaction_hour]],TimeRules[Hour Min],TimeRules[Risk Points],,-1)</f>
        <v>0</v>
      </c>
      <c r="M9886">
        <f>_xlfn.XLOOKUP(FraudData[[#This Row],[foreign_transaction]],ForeignRules[Foreign Transaction],ForeignRules[Risk Points],0)</f>
        <v>0</v>
      </c>
      <c r="N9886">
        <f>_xlfn.XLOOKUP(FraudData[[#This Row],[location_mismatch]],Table10[Location Mismatch],Table10[Risk Points],0)</f>
        <v>0</v>
      </c>
      <c r="O9886">
        <f>_xlfn.XLOOKUP(FraudData[[#This Row],[device_trust_score]],DeviceRules[Device Min],DeviceRules[Risk Points],,-1)</f>
        <v>2</v>
      </c>
      <c r="P9886">
        <f>_xlfn.XLOOKUP(FraudData[[#This Row],[velocity_last_24h]],VelocityRules[Velocity Min],VelocityRules[Risk Points],,-1)</f>
        <v>0</v>
      </c>
      <c r="Q9886">
        <f>_xlfn.XLOOKUP(FraudData[[#This Row],[merchant_category]],MerchantRules[Merchant Category],MerchantRules[Risk Points],0)</f>
        <v>0</v>
      </c>
      <c r="R9886">
        <f>SUM(FraudData[[#This Row],[Amount Risk]:[Merchant Risk]])</f>
        <v>2</v>
      </c>
      <c r="S9886" t="str" cm="1">
        <f t="array" ref="S9886">_xlfn.IFS(FraudData[[#This Row],[Fraud Risk Score]]&gt;=8,"High Risk",FraudData[[#This Row],[Fraud Risk Score]]&gt;=6,"Medium Risk",TRUE,"Low Risk")</f>
        <v>Low Risk</v>
      </c>
    </row>
    <row r="9887" spans="1:19">
      <c r="A9887">
        <v>9886</v>
      </c>
      <c r="B9887">
        <v>201.42</v>
      </c>
      <c r="C9887">
        <v>5</v>
      </c>
      <c r="D9887" t="s">
        <v>47</v>
      </c>
      <c r="E9887">
        <v>0</v>
      </c>
      <c r="F9887">
        <v>0</v>
      </c>
      <c r="G9887">
        <v>99</v>
      </c>
      <c r="H9887">
        <v>3</v>
      </c>
      <c r="I9887">
        <v>50</v>
      </c>
      <c r="J9887">
        <v>0</v>
      </c>
      <c r="K9887">
        <f>_xlfn.XLOOKUP(FraudData[[#This Row],[amount]],AmountRules[Amount Min],AmountRules[Risk Points],,-1)</f>
        <v>0</v>
      </c>
      <c r="L9887">
        <f>_xlfn.XLOOKUP(FraudData[[#This Row],[transaction_hour]],TimeRules[Hour Min],TimeRules[Risk Points],,-1)</f>
        <v>0</v>
      </c>
      <c r="M9887">
        <f>_xlfn.XLOOKUP(FraudData[[#This Row],[foreign_transaction]],ForeignRules[Foreign Transaction],ForeignRules[Risk Points],0)</f>
        <v>0</v>
      </c>
      <c r="N9887">
        <f>_xlfn.XLOOKUP(FraudData[[#This Row],[location_mismatch]],Table10[Location Mismatch],Table10[Risk Points],0)</f>
        <v>0</v>
      </c>
      <c r="O9887">
        <f>_xlfn.XLOOKUP(FraudData[[#This Row],[device_trust_score]],DeviceRules[Device Min],DeviceRules[Risk Points],,-1)</f>
        <v>0</v>
      </c>
      <c r="P9887">
        <f>_xlfn.XLOOKUP(FraudData[[#This Row],[velocity_last_24h]],VelocityRules[Velocity Min],VelocityRules[Risk Points],,-1)</f>
        <v>0</v>
      </c>
      <c r="Q9887">
        <f>_xlfn.XLOOKUP(FraudData[[#This Row],[merchant_category]],MerchantRules[Merchant Category],MerchantRules[Risk Points],0)</f>
        <v>0</v>
      </c>
      <c r="R9887">
        <f>SUM(FraudData[[#This Row],[Amount Risk]:[Merchant Risk]])</f>
        <v>0</v>
      </c>
      <c r="S9887" t="str" cm="1">
        <f t="array" ref="S9887">_xlfn.IFS(FraudData[[#This Row],[Fraud Risk Score]]&gt;=8,"High Risk",FraudData[[#This Row],[Fraud Risk Score]]&gt;=6,"Medium Risk",TRUE,"Low Risk")</f>
        <v>Low Risk</v>
      </c>
    </row>
    <row r="9888" spans="1:19">
      <c r="A9888">
        <v>9887</v>
      </c>
      <c r="B9888">
        <v>399.42</v>
      </c>
      <c r="C9888">
        <v>13</v>
      </c>
      <c r="D9888" t="s">
        <v>47</v>
      </c>
      <c r="E9888">
        <v>0</v>
      </c>
      <c r="F9888">
        <v>0</v>
      </c>
      <c r="G9888">
        <v>70</v>
      </c>
      <c r="H9888">
        <v>2</v>
      </c>
      <c r="I9888">
        <v>44</v>
      </c>
      <c r="J9888">
        <v>0</v>
      </c>
      <c r="K9888">
        <f>_xlfn.XLOOKUP(FraudData[[#This Row],[amount]],AmountRules[Amount Min],AmountRules[Risk Points],,-1)</f>
        <v>0</v>
      </c>
      <c r="L9888">
        <f>_xlfn.XLOOKUP(FraudData[[#This Row],[transaction_hour]],TimeRules[Hour Min],TimeRules[Risk Points],,-1)</f>
        <v>0</v>
      </c>
      <c r="M9888">
        <f>_xlfn.XLOOKUP(FraudData[[#This Row],[foreign_transaction]],ForeignRules[Foreign Transaction],ForeignRules[Risk Points],0)</f>
        <v>0</v>
      </c>
      <c r="N9888">
        <f>_xlfn.XLOOKUP(FraudData[[#This Row],[location_mismatch]],Table10[Location Mismatch],Table10[Risk Points],0)</f>
        <v>0</v>
      </c>
      <c r="O9888">
        <f>_xlfn.XLOOKUP(FraudData[[#This Row],[device_trust_score]],DeviceRules[Device Min],DeviceRules[Risk Points],,-1)</f>
        <v>0</v>
      </c>
      <c r="P9888">
        <f>_xlfn.XLOOKUP(FraudData[[#This Row],[velocity_last_24h]],VelocityRules[Velocity Min],VelocityRules[Risk Points],,-1)</f>
        <v>0</v>
      </c>
      <c r="Q9888">
        <f>_xlfn.XLOOKUP(FraudData[[#This Row],[merchant_category]],MerchantRules[Merchant Category],MerchantRules[Risk Points],0)</f>
        <v>0</v>
      </c>
      <c r="R9888">
        <f>SUM(FraudData[[#This Row],[Amount Risk]:[Merchant Risk]])</f>
        <v>0</v>
      </c>
      <c r="S9888" t="str" cm="1">
        <f t="array" ref="S9888">_xlfn.IFS(FraudData[[#This Row],[Fraud Risk Score]]&gt;=8,"High Risk",FraudData[[#This Row],[Fraud Risk Score]]&gt;=6,"Medium Risk",TRUE,"Low Risk")</f>
        <v>Low Risk</v>
      </c>
    </row>
    <row r="9889" spans="1:19">
      <c r="A9889">
        <v>9888</v>
      </c>
      <c r="B9889">
        <v>293.23</v>
      </c>
      <c r="C9889">
        <v>18</v>
      </c>
      <c r="D9889" t="s">
        <v>47</v>
      </c>
      <c r="E9889">
        <v>0</v>
      </c>
      <c r="F9889">
        <v>0</v>
      </c>
      <c r="G9889">
        <v>61</v>
      </c>
      <c r="H9889">
        <v>1</v>
      </c>
      <c r="I9889">
        <v>30</v>
      </c>
      <c r="J9889">
        <v>0</v>
      </c>
      <c r="K9889">
        <f>_xlfn.XLOOKUP(FraudData[[#This Row],[amount]],AmountRules[Amount Min],AmountRules[Risk Points],,-1)</f>
        <v>0</v>
      </c>
      <c r="L9889">
        <f>_xlfn.XLOOKUP(FraudData[[#This Row],[transaction_hour]],TimeRules[Hour Min],TimeRules[Risk Points],,-1)</f>
        <v>0</v>
      </c>
      <c r="M9889">
        <f>_xlfn.XLOOKUP(FraudData[[#This Row],[foreign_transaction]],ForeignRules[Foreign Transaction],ForeignRules[Risk Points],0)</f>
        <v>0</v>
      </c>
      <c r="N9889">
        <f>_xlfn.XLOOKUP(FraudData[[#This Row],[location_mismatch]],Table10[Location Mismatch],Table10[Risk Points],0)</f>
        <v>0</v>
      </c>
      <c r="O9889">
        <f>_xlfn.XLOOKUP(FraudData[[#This Row],[device_trust_score]],DeviceRules[Device Min],DeviceRules[Risk Points],,-1)</f>
        <v>1</v>
      </c>
      <c r="P9889">
        <f>_xlfn.XLOOKUP(FraudData[[#This Row],[velocity_last_24h]],VelocityRules[Velocity Min],VelocityRules[Risk Points],,-1)</f>
        <v>0</v>
      </c>
      <c r="Q9889">
        <f>_xlfn.XLOOKUP(FraudData[[#This Row],[merchant_category]],MerchantRules[Merchant Category],MerchantRules[Risk Points],0)</f>
        <v>0</v>
      </c>
      <c r="R9889">
        <f>SUM(FraudData[[#This Row],[Amount Risk]:[Merchant Risk]])</f>
        <v>1</v>
      </c>
      <c r="S9889" t="str" cm="1">
        <f t="array" ref="S9889">_xlfn.IFS(FraudData[[#This Row],[Fraud Risk Score]]&gt;=8,"High Risk",FraudData[[#This Row],[Fraud Risk Score]]&gt;=6,"Medium Risk",TRUE,"Low Risk")</f>
        <v>Low Risk</v>
      </c>
    </row>
    <row r="9890" spans="1:19">
      <c r="A9890">
        <v>9889</v>
      </c>
      <c r="B9890">
        <v>36.61</v>
      </c>
      <c r="C9890">
        <v>15</v>
      </c>
      <c r="D9890" t="s">
        <v>49</v>
      </c>
      <c r="E9890">
        <v>0</v>
      </c>
      <c r="F9890">
        <v>0</v>
      </c>
      <c r="G9890">
        <v>31</v>
      </c>
      <c r="H9890">
        <v>1</v>
      </c>
      <c r="I9890">
        <v>19</v>
      </c>
      <c r="J9890">
        <v>0</v>
      </c>
      <c r="K9890">
        <f>_xlfn.XLOOKUP(FraudData[[#This Row],[amount]],AmountRules[Amount Min],AmountRules[Risk Points],,-1)</f>
        <v>0</v>
      </c>
      <c r="L9890">
        <f>_xlfn.XLOOKUP(FraudData[[#This Row],[transaction_hour]],TimeRules[Hour Min],TimeRules[Risk Points],,-1)</f>
        <v>0</v>
      </c>
      <c r="M9890">
        <f>_xlfn.XLOOKUP(FraudData[[#This Row],[foreign_transaction]],ForeignRules[Foreign Transaction],ForeignRules[Risk Points],0)</f>
        <v>0</v>
      </c>
      <c r="N9890">
        <f>_xlfn.XLOOKUP(FraudData[[#This Row],[location_mismatch]],Table10[Location Mismatch],Table10[Risk Points],0)</f>
        <v>0</v>
      </c>
      <c r="O9890">
        <f>_xlfn.XLOOKUP(FraudData[[#This Row],[device_trust_score]],DeviceRules[Device Min],DeviceRules[Risk Points],,-1)</f>
        <v>2</v>
      </c>
      <c r="P9890">
        <f>_xlfn.XLOOKUP(FraudData[[#This Row],[velocity_last_24h]],VelocityRules[Velocity Min],VelocityRules[Risk Points],,-1)</f>
        <v>0</v>
      </c>
      <c r="Q9890">
        <f>_xlfn.XLOOKUP(FraudData[[#This Row],[merchant_category]],MerchantRules[Merchant Category],MerchantRules[Risk Points],0)</f>
        <v>1</v>
      </c>
      <c r="R9890">
        <f>SUM(FraudData[[#This Row],[Amount Risk]:[Merchant Risk]])</f>
        <v>3</v>
      </c>
      <c r="S9890" t="str" cm="1">
        <f t="array" ref="S9890">_xlfn.IFS(FraudData[[#This Row],[Fraud Risk Score]]&gt;=8,"High Risk",FraudData[[#This Row],[Fraud Risk Score]]&gt;=6,"Medium Risk",TRUE,"Low Risk")</f>
        <v>Low Risk</v>
      </c>
    </row>
    <row r="9891" spans="1:19">
      <c r="A9891">
        <v>9890</v>
      </c>
      <c r="B9891">
        <v>63.16</v>
      </c>
      <c r="C9891">
        <v>3</v>
      </c>
      <c r="D9891" t="s">
        <v>47</v>
      </c>
      <c r="E9891">
        <v>0</v>
      </c>
      <c r="F9891">
        <v>0</v>
      </c>
      <c r="G9891">
        <v>41</v>
      </c>
      <c r="H9891">
        <v>3</v>
      </c>
      <c r="I9891">
        <v>46</v>
      </c>
      <c r="J9891">
        <v>0</v>
      </c>
      <c r="K9891">
        <f>_xlfn.XLOOKUP(FraudData[[#This Row],[amount]],AmountRules[Amount Min],AmountRules[Risk Points],,-1)</f>
        <v>0</v>
      </c>
      <c r="L9891">
        <f>_xlfn.XLOOKUP(FraudData[[#This Row],[transaction_hour]],TimeRules[Hour Min],TimeRules[Risk Points],,-1)</f>
        <v>3</v>
      </c>
      <c r="M9891">
        <f>_xlfn.XLOOKUP(FraudData[[#This Row],[foreign_transaction]],ForeignRules[Foreign Transaction],ForeignRules[Risk Points],0)</f>
        <v>0</v>
      </c>
      <c r="N9891">
        <f>_xlfn.XLOOKUP(FraudData[[#This Row],[location_mismatch]],Table10[Location Mismatch],Table10[Risk Points],0)</f>
        <v>0</v>
      </c>
      <c r="O9891">
        <f>_xlfn.XLOOKUP(FraudData[[#This Row],[device_trust_score]],DeviceRules[Device Min],DeviceRules[Risk Points],,-1)</f>
        <v>2</v>
      </c>
      <c r="P9891">
        <f>_xlfn.XLOOKUP(FraudData[[#This Row],[velocity_last_24h]],VelocityRules[Velocity Min],VelocityRules[Risk Points],,-1)</f>
        <v>0</v>
      </c>
      <c r="Q9891">
        <f>_xlfn.XLOOKUP(FraudData[[#This Row],[merchant_category]],MerchantRules[Merchant Category],MerchantRules[Risk Points],0)</f>
        <v>0</v>
      </c>
      <c r="R9891">
        <f>SUM(FraudData[[#This Row],[Amount Risk]:[Merchant Risk]])</f>
        <v>5</v>
      </c>
      <c r="S9891" t="str" cm="1">
        <f t="array" ref="S9891">_xlfn.IFS(FraudData[[#This Row],[Fraud Risk Score]]&gt;=8,"High Risk",FraudData[[#This Row],[Fraud Risk Score]]&gt;=6,"Medium Risk",TRUE,"Low Risk")</f>
        <v>Low Risk</v>
      </c>
    </row>
    <row r="9892" spans="1:19">
      <c r="A9892">
        <v>9891</v>
      </c>
      <c r="B9892">
        <v>227.25</v>
      </c>
      <c r="C9892">
        <v>4</v>
      </c>
      <c r="D9892" t="s">
        <v>49</v>
      </c>
      <c r="E9892">
        <v>0</v>
      </c>
      <c r="F9892">
        <v>0</v>
      </c>
      <c r="G9892">
        <v>65</v>
      </c>
      <c r="H9892">
        <v>2</v>
      </c>
      <c r="I9892">
        <v>24</v>
      </c>
      <c r="J9892">
        <v>0</v>
      </c>
      <c r="K9892">
        <f>_xlfn.XLOOKUP(FraudData[[#This Row],[amount]],AmountRules[Amount Min],AmountRules[Risk Points],,-1)</f>
        <v>0</v>
      </c>
      <c r="L9892">
        <f>_xlfn.XLOOKUP(FraudData[[#This Row],[transaction_hour]],TimeRules[Hour Min],TimeRules[Risk Points],,-1)</f>
        <v>0</v>
      </c>
      <c r="M9892">
        <f>_xlfn.XLOOKUP(FraudData[[#This Row],[foreign_transaction]],ForeignRules[Foreign Transaction],ForeignRules[Risk Points],0)</f>
        <v>0</v>
      </c>
      <c r="N9892">
        <f>_xlfn.XLOOKUP(FraudData[[#This Row],[location_mismatch]],Table10[Location Mismatch],Table10[Risk Points],0)</f>
        <v>0</v>
      </c>
      <c r="O9892">
        <f>_xlfn.XLOOKUP(FraudData[[#This Row],[device_trust_score]],DeviceRules[Device Min],DeviceRules[Risk Points],,-1)</f>
        <v>1</v>
      </c>
      <c r="P9892">
        <f>_xlfn.XLOOKUP(FraudData[[#This Row],[velocity_last_24h]],VelocityRules[Velocity Min],VelocityRules[Risk Points],,-1)</f>
        <v>0</v>
      </c>
      <c r="Q9892">
        <f>_xlfn.XLOOKUP(FraudData[[#This Row],[merchant_category]],MerchantRules[Merchant Category],MerchantRules[Risk Points],0)</f>
        <v>1</v>
      </c>
      <c r="R9892">
        <f>SUM(FraudData[[#This Row],[Amount Risk]:[Merchant Risk]])</f>
        <v>2</v>
      </c>
      <c r="S9892" t="str" cm="1">
        <f t="array" ref="S9892">_xlfn.IFS(FraudData[[#This Row],[Fraud Risk Score]]&gt;=8,"High Risk",FraudData[[#This Row],[Fraud Risk Score]]&gt;=6,"Medium Risk",TRUE,"Low Risk")</f>
        <v>Low Risk</v>
      </c>
    </row>
    <row r="9893" spans="1:19">
      <c r="A9893">
        <v>9892</v>
      </c>
      <c r="B9893">
        <v>15.85</v>
      </c>
      <c r="C9893">
        <v>8</v>
      </c>
      <c r="D9893" t="s">
        <v>46</v>
      </c>
      <c r="E9893">
        <v>0</v>
      </c>
      <c r="F9893">
        <v>0</v>
      </c>
      <c r="G9893">
        <v>88</v>
      </c>
      <c r="H9893">
        <v>1</v>
      </c>
      <c r="I9893">
        <v>30</v>
      </c>
      <c r="J9893">
        <v>0</v>
      </c>
      <c r="K9893">
        <f>_xlfn.XLOOKUP(FraudData[[#This Row],[amount]],AmountRules[Amount Min],AmountRules[Risk Points],,-1)</f>
        <v>0</v>
      </c>
      <c r="L9893">
        <f>_xlfn.XLOOKUP(FraudData[[#This Row],[transaction_hour]],TimeRules[Hour Min],TimeRules[Risk Points],,-1)</f>
        <v>0</v>
      </c>
      <c r="M9893">
        <f>_xlfn.XLOOKUP(FraudData[[#This Row],[foreign_transaction]],ForeignRules[Foreign Transaction],ForeignRules[Risk Points],0)</f>
        <v>0</v>
      </c>
      <c r="N9893">
        <f>_xlfn.XLOOKUP(FraudData[[#This Row],[location_mismatch]],Table10[Location Mismatch],Table10[Risk Points],0)</f>
        <v>0</v>
      </c>
      <c r="O9893">
        <f>_xlfn.XLOOKUP(FraudData[[#This Row],[device_trust_score]],DeviceRules[Device Min],DeviceRules[Risk Points],,-1)</f>
        <v>0</v>
      </c>
      <c r="P9893">
        <f>_xlfn.XLOOKUP(FraudData[[#This Row],[velocity_last_24h]],VelocityRules[Velocity Min],VelocityRules[Risk Points],,-1)</f>
        <v>0</v>
      </c>
      <c r="Q9893">
        <f>_xlfn.XLOOKUP(FraudData[[#This Row],[merchant_category]],MerchantRules[Merchant Category],MerchantRules[Risk Points],0)</f>
        <v>0</v>
      </c>
      <c r="R9893">
        <f>SUM(FraudData[[#This Row],[Amount Risk]:[Merchant Risk]])</f>
        <v>0</v>
      </c>
      <c r="S9893" t="str" cm="1">
        <f t="array" ref="S9893">_xlfn.IFS(FraudData[[#This Row],[Fraud Risk Score]]&gt;=8,"High Risk",FraudData[[#This Row],[Fraud Risk Score]]&gt;=6,"Medium Risk",TRUE,"Low Risk")</f>
        <v>Low Risk</v>
      </c>
    </row>
    <row r="9894" spans="1:19">
      <c r="A9894">
        <v>9893</v>
      </c>
      <c r="B9894">
        <v>300.7</v>
      </c>
      <c r="C9894">
        <v>23</v>
      </c>
      <c r="D9894" t="s">
        <v>48</v>
      </c>
      <c r="E9894">
        <v>0</v>
      </c>
      <c r="F9894">
        <v>0</v>
      </c>
      <c r="G9894">
        <v>81</v>
      </c>
      <c r="H9894">
        <v>1</v>
      </c>
      <c r="I9894">
        <v>32</v>
      </c>
      <c r="J9894">
        <v>0</v>
      </c>
      <c r="K9894">
        <f>_xlfn.XLOOKUP(FraudData[[#This Row],[amount]],AmountRules[Amount Min],AmountRules[Risk Points],,-1)</f>
        <v>0</v>
      </c>
      <c r="L9894">
        <f>_xlfn.XLOOKUP(FraudData[[#This Row],[transaction_hour]],TimeRules[Hour Min],TimeRules[Risk Points],,-1)</f>
        <v>1</v>
      </c>
      <c r="M9894">
        <f>_xlfn.XLOOKUP(FraudData[[#This Row],[foreign_transaction]],ForeignRules[Foreign Transaction],ForeignRules[Risk Points],0)</f>
        <v>0</v>
      </c>
      <c r="N9894">
        <f>_xlfn.XLOOKUP(FraudData[[#This Row],[location_mismatch]],Table10[Location Mismatch],Table10[Risk Points],0)</f>
        <v>0</v>
      </c>
      <c r="O9894">
        <f>_xlfn.XLOOKUP(FraudData[[#This Row],[device_trust_score]],DeviceRules[Device Min],DeviceRules[Risk Points],,-1)</f>
        <v>0</v>
      </c>
      <c r="P9894">
        <f>_xlfn.XLOOKUP(FraudData[[#This Row],[velocity_last_24h]],VelocityRules[Velocity Min],VelocityRules[Risk Points],,-1)</f>
        <v>0</v>
      </c>
      <c r="Q9894">
        <f>_xlfn.XLOOKUP(FraudData[[#This Row],[merchant_category]],MerchantRules[Merchant Category],MerchantRules[Risk Points],0)</f>
        <v>0</v>
      </c>
      <c r="R9894">
        <f>SUM(FraudData[[#This Row],[Amount Risk]:[Merchant Risk]])</f>
        <v>1</v>
      </c>
      <c r="S9894" t="str" cm="1">
        <f t="array" ref="S9894">_xlfn.IFS(FraudData[[#This Row],[Fraud Risk Score]]&gt;=8,"High Risk",FraudData[[#This Row],[Fraud Risk Score]]&gt;=6,"Medium Risk",TRUE,"Low Risk")</f>
        <v>Low Risk</v>
      </c>
    </row>
    <row r="9895" spans="1:19">
      <c r="A9895">
        <v>9894</v>
      </c>
      <c r="B9895">
        <v>228.43</v>
      </c>
      <c r="C9895">
        <v>2</v>
      </c>
      <c r="D9895" t="s">
        <v>48</v>
      </c>
      <c r="E9895">
        <v>0</v>
      </c>
      <c r="F9895">
        <v>0</v>
      </c>
      <c r="G9895">
        <v>69</v>
      </c>
      <c r="H9895">
        <v>1</v>
      </c>
      <c r="I9895">
        <v>62</v>
      </c>
      <c r="J9895">
        <v>0</v>
      </c>
      <c r="K9895">
        <f>_xlfn.XLOOKUP(FraudData[[#This Row],[amount]],AmountRules[Amount Min],AmountRules[Risk Points],,-1)</f>
        <v>0</v>
      </c>
      <c r="L9895">
        <f>_xlfn.XLOOKUP(FraudData[[#This Row],[transaction_hour]],TimeRules[Hour Min],TimeRules[Risk Points],,-1)</f>
        <v>3</v>
      </c>
      <c r="M9895">
        <f>_xlfn.XLOOKUP(FraudData[[#This Row],[foreign_transaction]],ForeignRules[Foreign Transaction],ForeignRules[Risk Points],0)</f>
        <v>0</v>
      </c>
      <c r="N9895">
        <f>_xlfn.XLOOKUP(FraudData[[#This Row],[location_mismatch]],Table10[Location Mismatch],Table10[Risk Points],0)</f>
        <v>0</v>
      </c>
      <c r="O9895">
        <f>_xlfn.XLOOKUP(FraudData[[#This Row],[device_trust_score]],DeviceRules[Device Min],DeviceRules[Risk Points],,-1)</f>
        <v>1</v>
      </c>
      <c r="P9895">
        <f>_xlfn.XLOOKUP(FraudData[[#This Row],[velocity_last_24h]],VelocityRules[Velocity Min],VelocityRules[Risk Points],,-1)</f>
        <v>0</v>
      </c>
      <c r="Q9895">
        <f>_xlfn.XLOOKUP(FraudData[[#This Row],[merchant_category]],MerchantRules[Merchant Category],MerchantRules[Risk Points],0)</f>
        <v>0</v>
      </c>
      <c r="R9895">
        <f>SUM(FraudData[[#This Row],[Amount Risk]:[Merchant Risk]])</f>
        <v>4</v>
      </c>
      <c r="S9895" t="str" cm="1">
        <f t="array" ref="S9895">_xlfn.IFS(FraudData[[#This Row],[Fraud Risk Score]]&gt;=8,"High Risk",FraudData[[#This Row],[Fraud Risk Score]]&gt;=6,"Medium Risk",TRUE,"Low Risk")</f>
        <v>Low Risk</v>
      </c>
    </row>
    <row r="9896" spans="1:19">
      <c r="A9896">
        <v>9895</v>
      </c>
      <c r="B9896">
        <v>235.42</v>
      </c>
      <c r="C9896">
        <v>21</v>
      </c>
      <c r="D9896" t="s">
        <v>47</v>
      </c>
      <c r="E9896">
        <v>0</v>
      </c>
      <c r="F9896">
        <v>0</v>
      </c>
      <c r="G9896">
        <v>97</v>
      </c>
      <c r="H9896">
        <v>3</v>
      </c>
      <c r="I9896">
        <v>36</v>
      </c>
      <c r="J9896">
        <v>0</v>
      </c>
      <c r="K9896">
        <f>_xlfn.XLOOKUP(FraudData[[#This Row],[amount]],AmountRules[Amount Min],AmountRules[Risk Points],,-1)</f>
        <v>0</v>
      </c>
      <c r="L9896">
        <f>_xlfn.XLOOKUP(FraudData[[#This Row],[transaction_hour]],TimeRules[Hour Min],TimeRules[Risk Points],,-1)</f>
        <v>0</v>
      </c>
      <c r="M9896">
        <f>_xlfn.XLOOKUP(FraudData[[#This Row],[foreign_transaction]],ForeignRules[Foreign Transaction],ForeignRules[Risk Points],0)</f>
        <v>0</v>
      </c>
      <c r="N9896">
        <f>_xlfn.XLOOKUP(FraudData[[#This Row],[location_mismatch]],Table10[Location Mismatch],Table10[Risk Points],0)</f>
        <v>0</v>
      </c>
      <c r="O9896">
        <f>_xlfn.XLOOKUP(FraudData[[#This Row],[device_trust_score]],DeviceRules[Device Min],DeviceRules[Risk Points],,-1)</f>
        <v>0</v>
      </c>
      <c r="P9896">
        <f>_xlfn.XLOOKUP(FraudData[[#This Row],[velocity_last_24h]],VelocityRules[Velocity Min],VelocityRules[Risk Points],,-1)</f>
        <v>0</v>
      </c>
      <c r="Q9896">
        <f>_xlfn.XLOOKUP(FraudData[[#This Row],[merchant_category]],MerchantRules[Merchant Category],MerchantRules[Risk Points],0)</f>
        <v>0</v>
      </c>
      <c r="R9896">
        <f>SUM(FraudData[[#This Row],[Amount Risk]:[Merchant Risk]])</f>
        <v>0</v>
      </c>
      <c r="S9896" t="str" cm="1">
        <f t="array" ref="S9896">_xlfn.IFS(FraudData[[#This Row],[Fraud Risk Score]]&gt;=8,"High Risk",FraudData[[#This Row],[Fraud Risk Score]]&gt;=6,"Medium Risk",TRUE,"Low Risk")</f>
        <v>Low Risk</v>
      </c>
    </row>
    <row r="9897" spans="1:19">
      <c r="A9897">
        <v>9896</v>
      </c>
      <c r="B9897">
        <v>19.010000000000002</v>
      </c>
      <c r="C9897">
        <v>9</v>
      </c>
      <c r="D9897" t="s">
        <v>48</v>
      </c>
      <c r="E9897">
        <v>0</v>
      </c>
      <c r="F9897">
        <v>0</v>
      </c>
      <c r="G9897">
        <v>32</v>
      </c>
      <c r="H9897">
        <v>1</v>
      </c>
      <c r="I9897">
        <v>26</v>
      </c>
      <c r="J9897">
        <v>0</v>
      </c>
      <c r="K9897">
        <f>_xlfn.XLOOKUP(FraudData[[#This Row],[amount]],AmountRules[Amount Min],AmountRules[Risk Points],,-1)</f>
        <v>0</v>
      </c>
      <c r="L9897">
        <f>_xlfn.XLOOKUP(FraudData[[#This Row],[transaction_hour]],TimeRules[Hour Min],TimeRules[Risk Points],,-1)</f>
        <v>0</v>
      </c>
      <c r="M9897">
        <f>_xlfn.XLOOKUP(FraudData[[#This Row],[foreign_transaction]],ForeignRules[Foreign Transaction],ForeignRules[Risk Points],0)</f>
        <v>0</v>
      </c>
      <c r="N9897">
        <f>_xlfn.XLOOKUP(FraudData[[#This Row],[location_mismatch]],Table10[Location Mismatch],Table10[Risk Points],0)</f>
        <v>0</v>
      </c>
      <c r="O9897">
        <f>_xlfn.XLOOKUP(FraudData[[#This Row],[device_trust_score]],DeviceRules[Device Min],DeviceRules[Risk Points],,-1)</f>
        <v>2</v>
      </c>
      <c r="P9897">
        <f>_xlfn.XLOOKUP(FraudData[[#This Row],[velocity_last_24h]],VelocityRules[Velocity Min],VelocityRules[Risk Points],,-1)</f>
        <v>0</v>
      </c>
      <c r="Q9897">
        <f>_xlfn.XLOOKUP(FraudData[[#This Row],[merchant_category]],MerchantRules[Merchant Category],MerchantRules[Risk Points],0)</f>
        <v>0</v>
      </c>
      <c r="R9897">
        <f>SUM(FraudData[[#This Row],[Amount Risk]:[Merchant Risk]])</f>
        <v>2</v>
      </c>
      <c r="S9897" t="str" cm="1">
        <f t="array" ref="S9897">_xlfn.IFS(FraudData[[#This Row],[Fraud Risk Score]]&gt;=8,"High Risk",FraudData[[#This Row],[Fraud Risk Score]]&gt;=6,"Medium Risk",TRUE,"Low Risk")</f>
        <v>Low Risk</v>
      </c>
    </row>
    <row r="9898" spans="1:19">
      <c r="A9898">
        <v>9897</v>
      </c>
      <c r="B9898">
        <v>227.7</v>
      </c>
      <c r="C9898">
        <v>16</v>
      </c>
      <c r="D9898" t="s">
        <v>49</v>
      </c>
      <c r="E9898">
        <v>0</v>
      </c>
      <c r="F9898">
        <v>0</v>
      </c>
      <c r="G9898">
        <v>34</v>
      </c>
      <c r="H9898">
        <v>1</v>
      </c>
      <c r="I9898">
        <v>59</v>
      </c>
      <c r="J9898">
        <v>0</v>
      </c>
      <c r="K9898">
        <f>_xlfn.XLOOKUP(FraudData[[#This Row],[amount]],AmountRules[Amount Min],AmountRules[Risk Points],,-1)</f>
        <v>0</v>
      </c>
      <c r="L9898">
        <f>_xlfn.XLOOKUP(FraudData[[#This Row],[transaction_hour]],TimeRules[Hour Min],TimeRules[Risk Points],,-1)</f>
        <v>0</v>
      </c>
      <c r="M9898">
        <f>_xlfn.XLOOKUP(FraudData[[#This Row],[foreign_transaction]],ForeignRules[Foreign Transaction],ForeignRules[Risk Points],0)</f>
        <v>0</v>
      </c>
      <c r="N9898">
        <f>_xlfn.XLOOKUP(FraudData[[#This Row],[location_mismatch]],Table10[Location Mismatch],Table10[Risk Points],0)</f>
        <v>0</v>
      </c>
      <c r="O9898">
        <f>_xlfn.XLOOKUP(FraudData[[#This Row],[device_trust_score]],DeviceRules[Device Min],DeviceRules[Risk Points],,-1)</f>
        <v>2</v>
      </c>
      <c r="P9898">
        <f>_xlfn.XLOOKUP(FraudData[[#This Row],[velocity_last_24h]],VelocityRules[Velocity Min],VelocityRules[Risk Points],,-1)</f>
        <v>0</v>
      </c>
      <c r="Q9898">
        <f>_xlfn.XLOOKUP(FraudData[[#This Row],[merchant_category]],MerchantRules[Merchant Category],MerchantRules[Risk Points],0)</f>
        <v>1</v>
      </c>
      <c r="R9898">
        <f>SUM(FraudData[[#This Row],[Amount Risk]:[Merchant Risk]])</f>
        <v>3</v>
      </c>
      <c r="S9898" t="str" cm="1">
        <f t="array" ref="S9898">_xlfn.IFS(FraudData[[#This Row],[Fraud Risk Score]]&gt;=8,"High Risk",FraudData[[#This Row],[Fraud Risk Score]]&gt;=6,"Medium Risk",TRUE,"Low Risk")</f>
        <v>Low Risk</v>
      </c>
    </row>
    <row r="9899" spans="1:19">
      <c r="A9899">
        <v>9898</v>
      </c>
      <c r="B9899">
        <v>205</v>
      </c>
      <c r="C9899">
        <v>18</v>
      </c>
      <c r="D9899" t="s">
        <v>46</v>
      </c>
      <c r="E9899">
        <v>0</v>
      </c>
      <c r="F9899">
        <v>0</v>
      </c>
      <c r="G9899">
        <v>78</v>
      </c>
      <c r="H9899">
        <v>3</v>
      </c>
      <c r="I9899">
        <v>63</v>
      </c>
      <c r="J9899">
        <v>0</v>
      </c>
      <c r="K9899">
        <f>_xlfn.XLOOKUP(FraudData[[#This Row],[amount]],AmountRules[Amount Min],AmountRules[Risk Points],,-1)</f>
        <v>0</v>
      </c>
      <c r="L9899">
        <f>_xlfn.XLOOKUP(FraudData[[#This Row],[transaction_hour]],TimeRules[Hour Min],TimeRules[Risk Points],,-1)</f>
        <v>0</v>
      </c>
      <c r="M9899">
        <f>_xlfn.XLOOKUP(FraudData[[#This Row],[foreign_transaction]],ForeignRules[Foreign Transaction],ForeignRules[Risk Points],0)</f>
        <v>0</v>
      </c>
      <c r="N9899">
        <f>_xlfn.XLOOKUP(FraudData[[#This Row],[location_mismatch]],Table10[Location Mismatch],Table10[Risk Points],0)</f>
        <v>0</v>
      </c>
      <c r="O9899">
        <f>_xlfn.XLOOKUP(FraudData[[#This Row],[device_trust_score]],DeviceRules[Device Min],DeviceRules[Risk Points],,-1)</f>
        <v>0</v>
      </c>
      <c r="P9899">
        <f>_xlfn.XLOOKUP(FraudData[[#This Row],[velocity_last_24h]],VelocityRules[Velocity Min],VelocityRules[Risk Points],,-1)</f>
        <v>0</v>
      </c>
      <c r="Q9899">
        <f>_xlfn.XLOOKUP(FraudData[[#This Row],[merchant_category]],MerchantRules[Merchant Category],MerchantRules[Risk Points],0)</f>
        <v>0</v>
      </c>
      <c r="R9899">
        <f>SUM(FraudData[[#This Row],[Amount Risk]:[Merchant Risk]])</f>
        <v>0</v>
      </c>
      <c r="S9899" t="str" cm="1">
        <f t="array" ref="S9899">_xlfn.IFS(FraudData[[#This Row],[Fraud Risk Score]]&gt;=8,"High Risk",FraudData[[#This Row],[Fraud Risk Score]]&gt;=6,"Medium Risk",TRUE,"Low Risk")</f>
        <v>Low Risk</v>
      </c>
    </row>
    <row r="9900" spans="1:19">
      <c r="A9900">
        <v>9899</v>
      </c>
      <c r="B9900">
        <v>319.93</v>
      </c>
      <c r="C9900">
        <v>9</v>
      </c>
      <c r="D9900" t="s">
        <v>47</v>
      </c>
      <c r="E9900">
        <v>1</v>
      </c>
      <c r="F9900">
        <v>0</v>
      </c>
      <c r="G9900">
        <v>90</v>
      </c>
      <c r="H9900">
        <v>2</v>
      </c>
      <c r="I9900">
        <v>27</v>
      </c>
      <c r="J9900">
        <v>0</v>
      </c>
      <c r="K9900">
        <f>_xlfn.XLOOKUP(FraudData[[#This Row],[amount]],AmountRules[Amount Min],AmountRules[Risk Points],,-1)</f>
        <v>0</v>
      </c>
      <c r="L9900">
        <f>_xlfn.XLOOKUP(FraudData[[#This Row],[transaction_hour]],TimeRules[Hour Min],TimeRules[Risk Points],,-1)</f>
        <v>0</v>
      </c>
      <c r="M9900">
        <f>_xlfn.XLOOKUP(FraudData[[#This Row],[foreign_transaction]],ForeignRules[Foreign Transaction],ForeignRules[Risk Points],0)</f>
        <v>3</v>
      </c>
      <c r="N9900">
        <f>_xlfn.XLOOKUP(FraudData[[#This Row],[location_mismatch]],Table10[Location Mismatch],Table10[Risk Points],0)</f>
        <v>0</v>
      </c>
      <c r="O9900">
        <f>_xlfn.XLOOKUP(FraudData[[#This Row],[device_trust_score]],DeviceRules[Device Min],DeviceRules[Risk Points],,-1)</f>
        <v>0</v>
      </c>
      <c r="P9900">
        <f>_xlfn.XLOOKUP(FraudData[[#This Row],[velocity_last_24h]],VelocityRules[Velocity Min],VelocityRules[Risk Points],,-1)</f>
        <v>0</v>
      </c>
      <c r="Q9900">
        <f>_xlfn.XLOOKUP(FraudData[[#This Row],[merchant_category]],MerchantRules[Merchant Category],MerchantRules[Risk Points],0)</f>
        <v>0</v>
      </c>
      <c r="R9900">
        <f>SUM(FraudData[[#This Row],[Amount Risk]:[Merchant Risk]])</f>
        <v>3</v>
      </c>
      <c r="S9900" t="str" cm="1">
        <f t="array" ref="S9900">_xlfn.IFS(FraudData[[#This Row],[Fraud Risk Score]]&gt;=8,"High Risk",FraudData[[#This Row],[Fraud Risk Score]]&gt;=6,"Medium Risk",TRUE,"Low Risk")</f>
        <v>Low Risk</v>
      </c>
    </row>
    <row r="9901" spans="1:19">
      <c r="A9901">
        <v>9900</v>
      </c>
      <c r="B9901">
        <v>7.65</v>
      </c>
      <c r="C9901">
        <v>11</v>
      </c>
      <c r="D9901" t="s">
        <v>50</v>
      </c>
      <c r="E9901">
        <v>0</v>
      </c>
      <c r="F9901">
        <v>0</v>
      </c>
      <c r="G9901">
        <v>68</v>
      </c>
      <c r="H9901">
        <v>0</v>
      </c>
      <c r="I9901">
        <v>20</v>
      </c>
      <c r="J9901">
        <v>0</v>
      </c>
      <c r="K9901">
        <f>_xlfn.XLOOKUP(FraudData[[#This Row],[amount]],AmountRules[Amount Min],AmountRules[Risk Points],,-1)</f>
        <v>0</v>
      </c>
      <c r="L9901">
        <f>_xlfn.XLOOKUP(FraudData[[#This Row],[transaction_hour]],TimeRules[Hour Min],TimeRules[Risk Points],,-1)</f>
        <v>0</v>
      </c>
      <c r="M9901">
        <f>_xlfn.XLOOKUP(FraudData[[#This Row],[foreign_transaction]],ForeignRules[Foreign Transaction],ForeignRules[Risk Points],0)</f>
        <v>0</v>
      </c>
      <c r="N9901">
        <f>_xlfn.XLOOKUP(FraudData[[#This Row],[location_mismatch]],Table10[Location Mismatch],Table10[Risk Points],0)</f>
        <v>0</v>
      </c>
      <c r="O9901">
        <f>_xlfn.XLOOKUP(FraudData[[#This Row],[device_trust_score]],DeviceRules[Device Min],DeviceRules[Risk Points],,-1)</f>
        <v>1</v>
      </c>
      <c r="P9901">
        <f>_xlfn.XLOOKUP(FraudData[[#This Row],[velocity_last_24h]],VelocityRules[Velocity Min],VelocityRules[Risk Points],,-1)</f>
        <v>0</v>
      </c>
      <c r="Q9901">
        <f>_xlfn.XLOOKUP(FraudData[[#This Row],[merchant_category]],MerchantRules[Merchant Category],MerchantRules[Risk Points],0)</f>
        <v>0</v>
      </c>
      <c r="R9901">
        <f>SUM(FraudData[[#This Row],[Amount Risk]:[Merchant Risk]])</f>
        <v>1</v>
      </c>
      <c r="S9901" t="str" cm="1">
        <f t="array" ref="S9901">_xlfn.IFS(FraudData[[#This Row],[Fraud Risk Score]]&gt;=8,"High Risk",FraudData[[#This Row],[Fraud Risk Score]]&gt;=6,"Medium Risk",TRUE,"Low Risk")</f>
        <v>Low Risk</v>
      </c>
    </row>
    <row r="9902" spans="1:19">
      <c r="A9902">
        <v>9901</v>
      </c>
      <c r="B9902">
        <v>4.21</v>
      </c>
      <c r="C9902">
        <v>22</v>
      </c>
      <c r="D9902" t="s">
        <v>48</v>
      </c>
      <c r="E9902">
        <v>0</v>
      </c>
      <c r="F9902">
        <v>0</v>
      </c>
      <c r="G9902">
        <v>72</v>
      </c>
      <c r="H9902">
        <v>0</v>
      </c>
      <c r="I9902">
        <v>34</v>
      </c>
      <c r="J9902">
        <v>0</v>
      </c>
      <c r="K9902">
        <f>_xlfn.XLOOKUP(FraudData[[#This Row],[amount]],AmountRules[Amount Min],AmountRules[Risk Points],,-1)</f>
        <v>0</v>
      </c>
      <c r="L9902">
        <f>_xlfn.XLOOKUP(FraudData[[#This Row],[transaction_hour]],TimeRules[Hour Min],TimeRules[Risk Points],,-1)</f>
        <v>0</v>
      </c>
      <c r="M9902">
        <f>_xlfn.XLOOKUP(FraudData[[#This Row],[foreign_transaction]],ForeignRules[Foreign Transaction],ForeignRules[Risk Points],0)</f>
        <v>0</v>
      </c>
      <c r="N9902">
        <f>_xlfn.XLOOKUP(FraudData[[#This Row],[location_mismatch]],Table10[Location Mismatch],Table10[Risk Points],0)</f>
        <v>0</v>
      </c>
      <c r="O9902">
        <f>_xlfn.XLOOKUP(FraudData[[#This Row],[device_trust_score]],DeviceRules[Device Min],DeviceRules[Risk Points],,-1)</f>
        <v>0</v>
      </c>
      <c r="P9902">
        <f>_xlfn.XLOOKUP(FraudData[[#This Row],[velocity_last_24h]],VelocityRules[Velocity Min],VelocityRules[Risk Points],,-1)</f>
        <v>0</v>
      </c>
      <c r="Q9902">
        <f>_xlfn.XLOOKUP(FraudData[[#This Row],[merchant_category]],MerchantRules[Merchant Category],MerchantRules[Risk Points],0)</f>
        <v>0</v>
      </c>
      <c r="R9902">
        <f>SUM(FraudData[[#This Row],[Amount Risk]:[Merchant Risk]])</f>
        <v>0</v>
      </c>
      <c r="S9902" t="str" cm="1">
        <f t="array" ref="S9902">_xlfn.IFS(FraudData[[#This Row],[Fraud Risk Score]]&gt;=8,"High Risk",FraudData[[#This Row],[Fraud Risk Score]]&gt;=6,"Medium Risk",TRUE,"Low Risk")</f>
        <v>Low Risk</v>
      </c>
    </row>
    <row r="9903" spans="1:19">
      <c r="A9903">
        <v>9902</v>
      </c>
      <c r="B9903">
        <v>84.03</v>
      </c>
      <c r="C9903">
        <v>6</v>
      </c>
      <c r="D9903" t="s">
        <v>48</v>
      </c>
      <c r="E9903">
        <v>0</v>
      </c>
      <c r="F9903">
        <v>0</v>
      </c>
      <c r="G9903">
        <v>95</v>
      </c>
      <c r="H9903">
        <v>2</v>
      </c>
      <c r="I9903">
        <v>27</v>
      </c>
      <c r="J9903">
        <v>0</v>
      </c>
      <c r="K9903">
        <f>_xlfn.XLOOKUP(FraudData[[#This Row],[amount]],AmountRules[Amount Min],AmountRules[Risk Points],,-1)</f>
        <v>0</v>
      </c>
      <c r="L9903">
        <f>_xlfn.XLOOKUP(FraudData[[#This Row],[transaction_hour]],TimeRules[Hour Min],TimeRules[Risk Points],,-1)</f>
        <v>0</v>
      </c>
      <c r="M9903">
        <f>_xlfn.XLOOKUP(FraudData[[#This Row],[foreign_transaction]],ForeignRules[Foreign Transaction],ForeignRules[Risk Points],0)</f>
        <v>0</v>
      </c>
      <c r="N9903">
        <f>_xlfn.XLOOKUP(FraudData[[#This Row],[location_mismatch]],Table10[Location Mismatch],Table10[Risk Points],0)</f>
        <v>0</v>
      </c>
      <c r="O9903">
        <f>_xlfn.XLOOKUP(FraudData[[#This Row],[device_trust_score]],DeviceRules[Device Min],DeviceRules[Risk Points],,-1)</f>
        <v>0</v>
      </c>
      <c r="P9903">
        <f>_xlfn.XLOOKUP(FraudData[[#This Row],[velocity_last_24h]],VelocityRules[Velocity Min],VelocityRules[Risk Points],,-1)</f>
        <v>0</v>
      </c>
      <c r="Q9903">
        <f>_xlfn.XLOOKUP(FraudData[[#This Row],[merchant_category]],MerchantRules[Merchant Category],MerchantRules[Risk Points],0)</f>
        <v>0</v>
      </c>
      <c r="R9903">
        <f>SUM(FraudData[[#This Row],[Amount Risk]:[Merchant Risk]])</f>
        <v>0</v>
      </c>
      <c r="S9903" t="str" cm="1">
        <f t="array" ref="S9903">_xlfn.IFS(FraudData[[#This Row],[Fraud Risk Score]]&gt;=8,"High Risk",FraudData[[#This Row],[Fraud Risk Score]]&gt;=6,"Medium Risk",TRUE,"Low Risk")</f>
        <v>Low Risk</v>
      </c>
    </row>
    <row r="9904" spans="1:19">
      <c r="A9904">
        <v>9903</v>
      </c>
      <c r="B9904">
        <v>29</v>
      </c>
      <c r="C9904">
        <v>17</v>
      </c>
      <c r="D9904" t="s">
        <v>47</v>
      </c>
      <c r="E9904">
        <v>0</v>
      </c>
      <c r="F9904">
        <v>1</v>
      </c>
      <c r="G9904">
        <v>26</v>
      </c>
      <c r="H9904">
        <v>2</v>
      </c>
      <c r="I9904">
        <v>42</v>
      </c>
      <c r="J9904">
        <v>0</v>
      </c>
      <c r="K9904">
        <f>_xlfn.XLOOKUP(FraudData[[#This Row],[amount]],AmountRules[Amount Min],AmountRules[Risk Points],,-1)</f>
        <v>0</v>
      </c>
      <c r="L9904">
        <f>_xlfn.XLOOKUP(FraudData[[#This Row],[transaction_hour]],TimeRules[Hour Min],TimeRules[Risk Points],,-1)</f>
        <v>0</v>
      </c>
      <c r="M9904">
        <f>_xlfn.XLOOKUP(FraudData[[#This Row],[foreign_transaction]],ForeignRules[Foreign Transaction],ForeignRules[Risk Points],0)</f>
        <v>0</v>
      </c>
      <c r="N9904">
        <f>_xlfn.XLOOKUP(FraudData[[#This Row],[location_mismatch]],Table10[Location Mismatch],Table10[Risk Points],0)</f>
        <v>3</v>
      </c>
      <c r="O9904">
        <f>_xlfn.XLOOKUP(FraudData[[#This Row],[device_trust_score]],DeviceRules[Device Min],DeviceRules[Risk Points],,-1)</f>
        <v>3</v>
      </c>
      <c r="P9904">
        <f>_xlfn.XLOOKUP(FraudData[[#This Row],[velocity_last_24h]],VelocityRules[Velocity Min],VelocityRules[Risk Points],,-1)</f>
        <v>0</v>
      </c>
      <c r="Q9904">
        <f>_xlfn.XLOOKUP(FraudData[[#This Row],[merchant_category]],MerchantRules[Merchant Category],MerchantRules[Risk Points],0)</f>
        <v>0</v>
      </c>
      <c r="R9904">
        <f>SUM(FraudData[[#This Row],[Amount Risk]:[Merchant Risk]])</f>
        <v>6</v>
      </c>
      <c r="S9904" t="str" cm="1">
        <f t="array" ref="S9904">_xlfn.IFS(FraudData[[#This Row],[Fraud Risk Score]]&gt;=8,"High Risk",FraudData[[#This Row],[Fraud Risk Score]]&gt;=6,"Medium Risk",TRUE,"Low Risk")</f>
        <v>Medium Risk</v>
      </c>
    </row>
    <row r="9905" spans="1:19">
      <c r="A9905">
        <v>9904</v>
      </c>
      <c r="B9905">
        <v>147.12</v>
      </c>
      <c r="C9905">
        <v>18</v>
      </c>
      <c r="D9905" t="s">
        <v>48</v>
      </c>
      <c r="E9905">
        <v>0</v>
      </c>
      <c r="F9905">
        <v>0</v>
      </c>
      <c r="G9905">
        <v>30</v>
      </c>
      <c r="H9905">
        <v>4</v>
      </c>
      <c r="I9905">
        <v>60</v>
      </c>
      <c r="J9905">
        <v>0</v>
      </c>
      <c r="K9905">
        <f>_xlfn.XLOOKUP(FraudData[[#This Row],[amount]],AmountRules[Amount Min],AmountRules[Risk Points],,-1)</f>
        <v>0</v>
      </c>
      <c r="L9905">
        <f>_xlfn.XLOOKUP(FraudData[[#This Row],[transaction_hour]],TimeRules[Hour Min],TimeRules[Risk Points],,-1)</f>
        <v>0</v>
      </c>
      <c r="M9905">
        <f>_xlfn.XLOOKUP(FraudData[[#This Row],[foreign_transaction]],ForeignRules[Foreign Transaction],ForeignRules[Risk Points],0)</f>
        <v>0</v>
      </c>
      <c r="N9905">
        <f>_xlfn.XLOOKUP(FraudData[[#This Row],[location_mismatch]],Table10[Location Mismatch],Table10[Risk Points],0)</f>
        <v>0</v>
      </c>
      <c r="O9905">
        <f>_xlfn.XLOOKUP(FraudData[[#This Row],[device_trust_score]],DeviceRules[Device Min],DeviceRules[Risk Points],,-1)</f>
        <v>2</v>
      </c>
      <c r="P9905">
        <f>_xlfn.XLOOKUP(FraudData[[#This Row],[velocity_last_24h]],VelocityRules[Velocity Min],VelocityRules[Risk Points],,-1)</f>
        <v>0</v>
      </c>
      <c r="Q9905">
        <f>_xlfn.XLOOKUP(FraudData[[#This Row],[merchant_category]],MerchantRules[Merchant Category],MerchantRules[Risk Points],0)</f>
        <v>0</v>
      </c>
      <c r="R9905">
        <f>SUM(FraudData[[#This Row],[Amount Risk]:[Merchant Risk]])</f>
        <v>2</v>
      </c>
      <c r="S9905" t="str" cm="1">
        <f t="array" ref="S9905">_xlfn.IFS(FraudData[[#This Row],[Fraud Risk Score]]&gt;=8,"High Risk",FraudData[[#This Row],[Fraud Risk Score]]&gt;=6,"Medium Risk",TRUE,"Low Risk")</f>
        <v>Low Risk</v>
      </c>
    </row>
    <row r="9906" spans="1:19">
      <c r="A9906">
        <v>9905</v>
      </c>
      <c r="B9906">
        <v>448.76</v>
      </c>
      <c r="C9906">
        <v>14</v>
      </c>
      <c r="D9906" t="s">
        <v>48</v>
      </c>
      <c r="E9906">
        <v>0</v>
      </c>
      <c r="F9906">
        <v>0</v>
      </c>
      <c r="G9906">
        <v>69</v>
      </c>
      <c r="H9906">
        <v>1</v>
      </c>
      <c r="I9906">
        <v>68</v>
      </c>
      <c r="J9906">
        <v>0</v>
      </c>
      <c r="K9906">
        <f>_xlfn.XLOOKUP(FraudData[[#This Row],[amount]],AmountRules[Amount Min],AmountRules[Risk Points],,-1)</f>
        <v>0</v>
      </c>
      <c r="L9906">
        <f>_xlfn.XLOOKUP(FraudData[[#This Row],[transaction_hour]],TimeRules[Hour Min],TimeRules[Risk Points],,-1)</f>
        <v>0</v>
      </c>
      <c r="M9906">
        <f>_xlfn.XLOOKUP(FraudData[[#This Row],[foreign_transaction]],ForeignRules[Foreign Transaction],ForeignRules[Risk Points],0)</f>
        <v>0</v>
      </c>
      <c r="N9906">
        <f>_xlfn.XLOOKUP(FraudData[[#This Row],[location_mismatch]],Table10[Location Mismatch],Table10[Risk Points],0)</f>
        <v>0</v>
      </c>
      <c r="O9906">
        <f>_xlfn.XLOOKUP(FraudData[[#This Row],[device_trust_score]],DeviceRules[Device Min],DeviceRules[Risk Points],,-1)</f>
        <v>1</v>
      </c>
      <c r="P9906">
        <f>_xlfn.XLOOKUP(FraudData[[#This Row],[velocity_last_24h]],VelocityRules[Velocity Min],VelocityRules[Risk Points],,-1)</f>
        <v>0</v>
      </c>
      <c r="Q9906">
        <f>_xlfn.XLOOKUP(FraudData[[#This Row],[merchant_category]],MerchantRules[Merchant Category],MerchantRules[Risk Points],0)</f>
        <v>0</v>
      </c>
      <c r="R9906">
        <f>SUM(FraudData[[#This Row],[Amount Risk]:[Merchant Risk]])</f>
        <v>1</v>
      </c>
      <c r="S9906" t="str" cm="1">
        <f t="array" ref="S9906">_xlfn.IFS(FraudData[[#This Row],[Fraud Risk Score]]&gt;=8,"High Risk",FraudData[[#This Row],[Fraud Risk Score]]&gt;=6,"Medium Risk",TRUE,"Low Risk")</f>
        <v>Low Risk</v>
      </c>
    </row>
    <row r="9907" spans="1:19">
      <c r="A9907">
        <v>9906</v>
      </c>
      <c r="B9907">
        <v>89.41</v>
      </c>
      <c r="C9907">
        <v>6</v>
      </c>
      <c r="D9907" t="s">
        <v>50</v>
      </c>
      <c r="E9907">
        <v>0</v>
      </c>
      <c r="F9907">
        <v>1</v>
      </c>
      <c r="G9907">
        <v>34</v>
      </c>
      <c r="H9907">
        <v>2</v>
      </c>
      <c r="I9907">
        <v>67</v>
      </c>
      <c r="J9907">
        <v>0</v>
      </c>
      <c r="K9907">
        <f>_xlfn.XLOOKUP(FraudData[[#This Row],[amount]],AmountRules[Amount Min],AmountRules[Risk Points],,-1)</f>
        <v>0</v>
      </c>
      <c r="L9907">
        <f>_xlfn.XLOOKUP(FraudData[[#This Row],[transaction_hour]],TimeRules[Hour Min],TimeRules[Risk Points],,-1)</f>
        <v>0</v>
      </c>
      <c r="M9907">
        <f>_xlfn.XLOOKUP(FraudData[[#This Row],[foreign_transaction]],ForeignRules[Foreign Transaction],ForeignRules[Risk Points],0)</f>
        <v>0</v>
      </c>
      <c r="N9907">
        <f>_xlfn.XLOOKUP(FraudData[[#This Row],[location_mismatch]],Table10[Location Mismatch],Table10[Risk Points],0)</f>
        <v>3</v>
      </c>
      <c r="O9907">
        <f>_xlfn.XLOOKUP(FraudData[[#This Row],[device_trust_score]],DeviceRules[Device Min],DeviceRules[Risk Points],,-1)</f>
        <v>2</v>
      </c>
      <c r="P9907">
        <f>_xlfn.XLOOKUP(FraudData[[#This Row],[velocity_last_24h]],VelocityRules[Velocity Min],VelocityRules[Risk Points],,-1)</f>
        <v>0</v>
      </c>
      <c r="Q9907">
        <f>_xlfn.XLOOKUP(FraudData[[#This Row],[merchant_category]],MerchantRules[Merchant Category],MerchantRules[Risk Points],0)</f>
        <v>0</v>
      </c>
      <c r="R9907">
        <f>SUM(FraudData[[#This Row],[Amount Risk]:[Merchant Risk]])</f>
        <v>5</v>
      </c>
      <c r="S9907" t="str" cm="1">
        <f t="array" ref="S9907">_xlfn.IFS(FraudData[[#This Row],[Fraud Risk Score]]&gt;=8,"High Risk",FraudData[[#This Row],[Fraud Risk Score]]&gt;=6,"Medium Risk",TRUE,"Low Risk")</f>
        <v>Low Risk</v>
      </c>
    </row>
    <row r="9908" spans="1:19">
      <c r="A9908">
        <v>9907</v>
      </c>
      <c r="B9908">
        <v>335.52</v>
      </c>
      <c r="C9908">
        <v>11</v>
      </c>
      <c r="D9908" t="s">
        <v>49</v>
      </c>
      <c r="E9908">
        <v>0</v>
      </c>
      <c r="F9908">
        <v>0</v>
      </c>
      <c r="G9908">
        <v>33</v>
      </c>
      <c r="H9908">
        <v>1</v>
      </c>
      <c r="I9908">
        <v>18</v>
      </c>
      <c r="J9908">
        <v>0</v>
      </c>
      <c r="K9908">
        <f>_xlfn.XLOOKUP(FraudData[[#This Row],[amount]],AmountRules[Amount Min],AmountRules[Risk Points],,-1)</f>
        <v>0</v>
      </c>
      <c r="L9908">
        <f>_xlfn.XLOOKUP(FraudData[[#This Row],[transaction_hour]],TimeRules[Hour Min],TimeRules[Risk Points],,-1)</f>
        <v>0</v>
      </c>
      <c r="M9908">
        <f>_xlfn.XLOOKUP(FraudData[[#This Row],[foreign_transaction]],ForeignRules[Foreign Transaction],ForeignRules[Risk Points],0)</f>
        <v>0</v>
      </c>
      <c r="N9908">
        <f>_xlfn.XLOOKUP(FraudData[[#This Row],[location_mismatch]],Table10[Location Mismatch],Table10[Risk Points],0)</f>
        <v>0</v>
      </c>
      <c r="O9908">
        <f>_xlfn.XLOOKUP(FraudData[[#This Row],[device_trust_score]],DeviceRules[Device Min],DeviceRules[Risk Points],,-1)</f>
        <v>2</v>
      </c>
      <c r="P9908">
        <f>_xlfn.XLOOKUP(FraudData[[#This Row],[velocity_last_24h]],VelocityRules[Velocity Min],VelocityRules[Risk Points],,-1)</f>
        <v>0</v>
      </c>
      <c r="Q9908">
        <f>_xlfn.XLOOKUP(FraudData[[#This Row],[merchant_category]],MerchantRules[Merchant Category],MerchantRules[Risk Points],0)</f>
        <v>1</v>
      </c>
      <c r="R9908">
        <f>SUM(FraudData[[#This Row],[Amount Risk]:[Merchant Risk]])</f>
        <v>3</v>
      </c>
      <c r="S9908" t="str" cm="1">
        <f t="array" ref="S9908">_xlfn.IFS(FraudData[[#This Row],[Fraud Risk Score]]&gt;=8,"High Risk",FraudData[[#This Row],[Fraud Risk Score]]&gt;=6,"Medium Risk",TRUE,"Low Risk")</f>
        <v>Low Risk</v>
      </c>
    </row>
    <row r="9909" spans="1:19">
      <c r="A9909">
        <v>9908</v>
      </c>
      <c r="B9909">
        <v>0.04</v>
      </c>
      <c r="C9909">
        <v>21</v>
      </c>
      <c r="D9909" t="s">
        <v>47</v>
      </c>
      <c r="E9909">
        <v>0</v>
      </c>
      <c r="F9909">
        <v>0</v>
      </c>
      <c r="G9909">
        <v>56</v>
      </c>
      <c r="H9909">
        <v>3</v>
      </c>
      <c r="I9909">
        <v>37</v>
      </c>
      <c r="J9909">
        <v>0</v>
      </c>
      <c r="K9909">
        <f>_xlfn.XLOOKUP(FraudData[[#This Row],[amount]],AmountRules[Amount Min],AmountRules[Risk Points],,-1)</f>
        <v>0</v>
      </c>
      <c r="L9909">
        <f>_xlfn.XLOOKUP(FraudData[[#This Row],[transaction_hour]],TimeRules[Hour Min],TimeRules[Risk Points],,-1)</f>
        <v>0</v>
      </c>
      <c r="M9909">
        <f>_xlfn.XLOOKUP(FraudData[[#This Row],[foreign_transaction]],ForeignRules[Foreign Transaction],ForeignRules[Risk Points],0)</f>
        <v>0</v>
      </c>
      <c r="N9909">
        <f>_xlfn.XLOOKUP(FraudData[[#This Row],[location_mismatch]],Table10[Location Mismatch],Table10[Risk Points],0)</f>
        <v>0</v>
      </c>
      <c r="O9909">
        <f>_xlfn.XLOOKUP(FraudData[[#This Row],[device_trust_score]],DeviceRules[Device Min],DeviceRules[Risk Points],,-1)</f>
        <v>1</v>
      </c>
      <c r="P9909">
        <f>_xlfn.XLOOKUP(FraudData[[#This Row],[velocity_last_24h]],VelocityRules[Velocity Min],VelocityRules[Risk Points],,-1)</f>
        <v>0</v>
      </c>
      <c r="Q9909">
        <f>_xlfn.XLOOKUP(FraudData[[#This Row],[merchant_category]],MerchantRules[Merchant Category],MerchantRules[Risk Points],0)</f>
        <v>0</v>
      </c>
      <c r="R9909">
        <f>SUM(FraudData[[#This Row],[Amount Risk]:[Merchant Risk]])</f>
        <v>1</v>
      </c>
      <c r="S9909" t="str" cm="1">
        <f t="array" ref="S9909">_xlfn.IFS(FraudData[[#This Row],[Fraud Risk Score]]&gt;=8,"High Risk",FraudData[[#This Row],[Fraud Risk Score]]&gt;=6,"Medium Risk",TRUE,"Low Risk")</f>
        <v>Low Risk</v>
      </c>
    </row>
    <row r="9910" spans="1:19">
      <c r="A9910">
        <v>9909</v>
      </c>
      <c r="B9910">
        <v>33.22</v>
      </c>
      <c r="C9910">
        <v>6</v>
      </c>
      <c r="D9910" t="s">
        <v>47</v>
      </c>
      <c r="E9910">
        <v>0</v>
      </c>
      <c r="F9910">
        <v>0</v>
      </c>
      <c r="G9910">
        <v>26</v>
      </c>
      <c r="H9910">
        <v>3</v>
      </c>
      <c r="I9910">
        <v>40</v>
      </c>
      <c r="J9910">
        <v>0</v>
      </c>
      <c r="K9910">
        <f>_xlfn.XLOOKUP(FraudData[[#This Row],[amount]],AmountRules[Amount Min],AmountRules[Risk Points],,-1)</f>
        <v>0</v>
      </c>
      <c r="L9910">
        <f>_xlfn.XLOOKUP(FraudData[[#This Row],[transaction_hour]],TimeRules[Hour Min],TimeRules[Risk Points],,-1)</f>
        <v>0</v>
      </c>
      <c r="M9910">
        <f>_xlfn.XLOOKUP(FraudData[[#This Row],[foreign_transaction]],ForeignRules[Foreign Transaction],ForeignRules[Risk Points],0)</f>
        <v>0</v>
      </c>
      <c r="N9910">
        <f>_xlfn.XLOOKUP(FraudData[[#This Row],[location_mismatch]],Table10[Location Mismatch],Table10[Risk Points],0)</f>
        <v>0</v>
      </c>
      <c r="O9910">
        <f>_xlfn.XLOOKUP(FraudData[[#This Row],[device_trust_score]],DeviceRules[Device Min],DeviceRules[Risk Points],,-1)</f>
        <v>3</v>
      </c>
      <c r="P9910">
        <f>_xlfn.XLOOKUP(FraudData[[#This Row],[velocity_last_24h]],VelocityRules[Velocity Min],VelocityRules[Risk Points],,-1)</f>
        <v>0</v>
      </c>
      <c r="Q9910">
        <f>_xlfn.XLOOKUP(FraudData[[#This Row],[merchant_category]],MerchantRules[Merchant Category],MerchantRules[Risk Points],0)</f>
        <v>0</v>
      </c>
      <c r="R9910">
        <f>SUM(FraudData[[#This Row],[Amount Risk]:[Merchant Risk]])</f>
        <v>3</v>
      </c>
      <c r="S9910" t="str" cm="1">
        <f t="array" ref="S9910">_xlfn.IFS(FraudData[[#This Row],[Fraud Risk Score]]&gt;=8,"High Risk",FraudData[[#This Row],[Fraud Risk Score]]&gt;=6,"Medium Risk",TRUE,"Low Risk")</f>
        <v>Low Risk</v>
      </c>
    </row>
    <row r="9911" spans="1:19">
      <c r="A9911">
        <v>9910</v>
      </c>
      <c r="B9911">
        <v>5.56</v>
      </c>
      <c r="C9911">
        <v>9</v>
      </c>
      <c r="D9911" t="s">
        <v>50</v>
      </c>
      <c r="E9911">
        <v>1</v>
      </c>
      <c r="F9911">
        <v>0</v>
      </c>
      <c r="G9911">
        <v>45</v>
      </c>
      <c r="H9911">
        <v>1</v>
      </c>
      <c r="I9911">
        <v>68</v>
      </c>
      <c r="J9911">
        <v>0</v>
      </c>
      <c r="K9911">
        <f>_xlfn.XLOOKUP(FraudData[[#This Row],[amount]],AmountRules[Amount Min],AmountRules[Risk Points],,-1)</f>
        <v>0</v>
      </c>
      <c r="L9911">
        <f>_xlfn.XLOOKUP(FraudData[[#This Row],[transaction_hour]],TimeRules[Hour Min],TimeRules[Risk Points],,-1)</f>
        <v>0</v>
      </c>
      <c r="M9911">
        <f>_xlfn.XLOOKUP(FraudData[[#This Row],[foreign_transaction]],ForeignRules[Foreign Transaction],ForeignRules[Risk Points],0)</f>
        <v>3</v>
      </c>
      <c r="N9911">
        <f>_xlfn.XLOOKUP(FraudData[[#This Row],[location_mismatch]],Table10[Location Mismatch],Table10[Risk Points],0)</f>
        <v>0</v>
      </c>
      <c r="O9911">
        <f>_xlfn.XLOOKUP(FraudData[[#This Row],[device_trust_score]],DeviceRules[Device Min],DeviceRules[Risk Points],,-1)</f>
        <v>2</v>
      </c>
      <c r="P9911">
        <f>_xlfn.XLOOKUP(FraudData[[#This Row],[velocity_last_24h]],VelocityRules[Velocity Min],VelocityRules[Risk Points],,-1)</f>
        <v>0</v>
      </c>
      <c r="Q9911">
        <f>_xlfn.XLOOKUP(FraudData[[#This Row],[merchant_category]],MerchantRules[Merchant Category],MerchantRules[Risk Points],0)</f>
        <v>0</v>
      </c>
      <c r="R9911">
        <f>SUM(FraudData[[#This Row],[Amount Risk]:[Merchant Risk]])</f>
        <v>5</v>
      </c>
      <c r="S9911" t="str" cm="1">
        <f t="array" ref="S9911">_xlfn.IFS(FraudData[[#This Row],[Fraud Risk Score]]&gt;=8,"High Risk",FraudData[[#This Row],[Fraud Risk Score]]&gt;=6,"Medium Risk",TRUE,"Low Risk")</f>
        <v>Low Risk</v>
      </c>
    </row>
    <row r="9912" spans="1:19">
      <c r="A9912">
        <v>9911</v>
      </c>
      <c r="B9912">
        <v>71.59</v>
      </c>
      <c r="C9912">
        <v>23</v>
      </c>
      <c r="D9912" t="s">
        <v>50</v>
      </c>
      <c r="E9912">
        <v>0</v>
      </c>
      <c r="F9912">
        <v>0</v>
      </c>
      <c r="G9912">
        <v>27</v>
      </c>
      <c r="H9912">
        <v>3</v>
      </c>
      <c r="I9912">
        <v>33</v>
      </c>
      <c r="J9912">
        <v>0</v>
      </c>
      <c r="K9912">
        <f>_xlfn.XLOOKUP(FraudData[[#This Row],[amount]],AmountRules[Amount Min],AmountRules[Risk Points],,-1)</f>
        <v>0</v>
      </c>
      <c r="L9912">
        <f>_xlfn.XLOOKUP(FraudData[[#This Row],[transaction_hour]],TimeRules[Hour Min],TimeRules[Risk Points],,-1)</f>
        <v>1</v>
      </c>
      <c r="M9912">
        <f>_xlfn.XLOOKUP(FraudData[[#This Row],[foreign_transaction]],ForeignRules[Foreign Transaction],ForeignRules[Risk Points],0)</f>
        <v>0</v>
      </c>
      <c r="N9912">
        <f>_xlfn.XLOOKUP(FraudData[[#This Row],[location_mismatch]],Table10[Location Mismatch],Table10[Risk Points],0)</f>
        <v>0</v>
      </c>
      <c r="O9912">
        <f>_xlfn.XLOOKUP(FraudData[[#This Row],[device_trust_score]],DeviceRules[Device Min],DeviceRules[Risk Points],,-1)</f>
        <v>3</v>
      </c>
      <c r="P9912">
        <f>_xlfn.XLOOKUP(FraudData[[#This Row],[velocity_last_24h]],VelocityRules[Velocity Min],VelocityRules[Risk Points],,-1)</f>
        <v>0</v>
      </c>
      <c r="Q9912">
        <f>_xlfn.XLOOKUP(FraudData[[#This Row],[merchant_category]],MerchantRules[Merchant Category],MerchantRules[Risk Points],0)</f>
        <v>0</v>
      </c>
      <c r="R9912">
        <f>SUM(FraudData[[#This Row],[Amount Risk]:[Merchant Risk]])</f>
        <v>4</v>
      </c>
      <c r="S9912" t="str" cm="1">
        <f t="array" ref="S9912">_xlfn.IFS(FraudData[[#This Row],[Fraud Risk Score]]&gt;=8,"High Risk",FraudData[[#This Row],[Fraud Risk Score]]&gt;=6,"Medium Risk",TRUE,"Low Risk")</f>
        <v>Low Risk</v>
      </c>
    </row>
    <row r="9913" spans="1:19">
      <c r="A9913">
        <v>9912</v>
      </c>
      <c r="B9913">
        <v>429.85</v>
      </c>
      <c r="C9913">
        <v>21</v>
      </c>
      <c r="D9913" t="s">
        <v>49</v>
      </c>
      <c r="E9913">
        <v>0</v>
      </c>
      <c r="F9913">
        <v>0</v>
      </c>
      <c r="G9913">
        <v>47</v>
      </c>
      <c r="H9913">
        <v>1</v>
      </c>
      <c r="I9913">
        <v>59</v>
      </c>
      <c r="J9913">
        <v>0</v>
      </c>
      <c r="K9913">
        <f>_xlfn.XLOOKUP(FraudData[[#This Row],[amount]],AmountRules[Amount Min],AmountRules[Risk Points],,-1)</f>
        <v>0</v>
      </c>
      <c r="L9913">
        <f>_xlfn.XLOOKUP(FraudData[[#This Row],[transaction_hour]],TimeRules[Hour Min],TimeRules[Risk Points],,-1)</f>
        <v>0</v>
      </c>
      <c r="M9913">
        <f>_xlfn.XLOOKUP(FraudData[[#This Row],[foreign_transaction]],ForeignRules[Foreign Transaction],ForeignRules[Risk Points],0)</f>
        <v>0</v>
      </c>
      <c r="N9913">
        <f>_xlfn.XLOOKUP(FraudData[[#This Row],[location_mismatch]],Table10[Location Mismatch],Table10[Risk Points],0)</f>
        <v>0</v>
      </c>
      <c r="O9913">
        <f>_xlfn.XLOOKUP(FraudData[[#This Row],[device_trust_score]],DeviceRules[Device Min],DeviceRules[Risk Points],,-1)</f>
        <v>2</v>
      </c>
      <c r="P9913">
        <f>_xlfn.XLOOKUP(FraudData[[#This Row],[velocity_last_24h]],VelocityRules[Velocity Min],VelocityRules[Risk Points],,-1)</f>
        <v>0</v>
      </c>
      <c r="Q9913">
        <f>_xlfn.XLOOKUP(FraudData[[#This Row],[merchant_category]],MerchantRules[Merchant Category],MerchantRules[Risk Points],0)</f>
        <v>1</v>
      </c>
      <c r="R9913">
        <f>SUM(FraudData[[#This Row],[Amount Risk]:[Merchant Risk]])</f>
        <v>3</v>
      </c>
      <c r="S9913" t="str" cm="1">
        <f t="array" ref="S9913">_xlfn.IFS(FraudData[[#This Row],[Fraud Risk Score]]&gt;=8,"High Risk",FraudData[[#This Row],[Fraud Risk Score]]&gt;=6,"Medium Risk",TRUE,"Low Risk")</f>
        <v>Low Risk</v>
      </c>
    </row>
    <row r="9914" spans="1:19">
      <c r="A9914">
        <v>9913</v>
      </c>
      <c r="B9914">
        <v>18.36</v>
      </c>
      <c r="C9914">
        <v>19</v>
      </c>
      <c r="D9914" t="s">
        <v>46</v>
      </c>
      <c r="E9914">
        <v>1</v>
      </c>
      <c r="F9914">
        <v>0</v>
      </c>
      <c r="G9914">
        <v>61</v>
      </c>
      <c r="H9914">
        <v>1</v>
      </c>
      <c r="I9914">
        <v>52</v>
      </c>
      <c r="J9914">
        <v>0</v>
      </c>
      <c r="K9914">
        <f>_xlfn.XLOOKUP(FraudData[[#This Row],[amount]],AmountRules[Amount Min],AmountRules[Risk Points],,-1)</f>
        <v>0</v>
      </c>
      <c r="L9914">
        <f>_xlfn.XLOOKUP(FraudData[[#This Row],[transaction_hour]],TimeRules[Hour Min],TimeRules[Risk Points],,-1)</f>
        <v>0</v>
      </c>
      <c r="M9914">
        <f>_xlfn.XLOOKUP(FraudData[[#This Row],[foreign_transaction]],ForeignRules[Foreign Transaction],ForeignRules[Risk Points],0)</f>
        <v>3</v>
      </c>
      <c r="N9914">
        <f>_xlfn.XLOOKUP(FraudData[[#This Row],[location_mismatch]],Table10[Location Mismatch],Table10[Risk Points],0)</f>
        <v>0</v>
      </c>
      <c r="O9914">
        <f>_xlfn.XLOOKUP(FraudData[[#This Row],[device_trust_score]],DeviceRules[Device Min],DeviceRules[Risk Points],,-1)</f>
        <v>1</v>
      </c>
      <c r="P9914">
        <f>_xlfn.XLOOKUP(FraudData[[#This Row],[velocity_last_24h]],VelocityRules[Velocity Min],VelocityRules[Risk Points],,-1)</f>
        <v>0</v>
      </c>
      <c r="Q9914">
        <f>_xlfn.XLOOKUP(FraudData[[#This Row],[merchant_category]],MerchantRules[Merchant Category],MerchantRules[Risk Points],0)</f>
        <v>0</v>
      </c>
      <c r="R9914">
        <f>SUM(FraudData[[#This Row],[Amount Risk]:[Merchant Risk]])</f>
        <v>4</v>
      </c>
      <c r="S9914" t="str" cm="1">
        <f t="array" ref="S9914">_xlfn.IFS(FraudData[[#This Row],[Fraud Risk Score]]&gt;=8,"High Risk",FraudData[[#This Row],[Fraud Risk Score]]&gt;=6,"Medium Risk",TRUE,"Low Risk")</f>
        <v>Low Risk</v>
      </c>
    </row>
    <row r="9915" spans="1:19">
      <c r="A9915">
        <v>9914</v>
      </c>
      <c r="B9915">
        <v>167.84</v>
      </c>
      <c r="C9915">
        <v>9</v>
      </c>
      <c r="D9915" t="s">
        <v>47</v>
      </c>
      <c r="E9915">
        <v>0</v>
      </c>
      <c r="F9915">
        <v>0</v>
      </c>
      <c r="G9915">
        <v>96</v>
      </c>
      <c r="H9915">
        <v>1</v>
      </c>
      <c r="I9915">
        <v>63</v>
      </c>
      <c r="J9915">
        <v>0</v>
      </c>
      <c r="K9915">
        <f>_xlfn.XLOOKUP(FraudData[[#This Row],[amount]],AmountRules[Amount Min],AmountRules[Risk Points],,-1)</f>
        <v>0</v>
      </c>
      <c r="L9915">
        <f>_xlfn.XLOOKUP(FraudData[[#This Row],[transaction_hour]],TimeRules[Hour Min],TimeRules[Risk Points],,-1)</f>
        <v>0</v>
      </c>
      <c r="M9915">
        <f>_xlfn.XLOOKUP(FraudData[[#This Row],[foreign_transaction]],ForeignRules[Foreign Transaction],ForeignRules[Risk Points],0)</f>
        <v>0</v>
      </c>
      <c r="N9915">
        <f>_xlfn.XLOOKUP(FraudData[[#This Row],[location_mismatch]],Table10[Location Mismatch],Table10[Risk Points],0)</f>
        <v>0</v>
      </c>
      <c r="O9915">
        <f>_xlfn.XLOOKUP(FraudData[[#This Row],[device_trust_score]],DeviceRules[Device Min],DeviceRules[Risk Points],,-1)</f>
        <v>0</v>
      </c>
      <c r="P9915">
        <f>_xlfn.XLOOKUP(FraudData[[#This Row],[velocity_last_24h]],VelocityRules[Velocity Min],VelocityRules[Risk Points],,-1)</f>
        <v>0</v>
      </c>
      <c r="Q9915">
        <f>_xlfn.XLOOKUP(FraudData[[#This Row],[merchant_category]],MerchantRules[Merchant Category],MerchantRules[Risk Points],0)</f>
        <v>0</v>
      </c>
      <c r="R9915">
        <f>SUM(FraudData[[#This Row],[Amount Risk]:[Merchant Risk]])</f>
        <v>0</v>
      </c>
      <c r="S9915" t="str" cm="1">
        <f t="array" ref="S9915">_xlfn.IFS(FraudData[[#This Row],[Fraud Risk Score]]&gt;=8,"High Risk",FraudData[[#This Row],[Fraud Risk Score]]&gt;=6,"Medium Risk",TRUE,"Low Risk")</f>
        <v>Low Risk</v>
      </c>
    </row>
    <row r="9916" spans="1:19">
      <c r="A9916">
        <v>9915</v>
      </c>
      <c r="B9916">
        <v>108.1</v>
      </c>
      <c r="C9916">
        <v>22</v>
      </c>
      <c r="D9916" t="s">
        <v>48</v>
      </c>
      <c r="E9916">
        <v>0</v>
      </c>
      <c r="F9916">
        <v>0</v>
      </c>
      <c r="G9916">
        <v>60</v>
      </c>
      <c r="H9916">
        <v>1</v>
      </c>
      <c r="I9916">
        <v>31</v>
      </c>
      <c r="J9916">
        <v>0</v>
      </c>
      <c r="K9916">
        <f>_xlfn.XLOOKUP(FraudData[[#This Row],[amount]],AmountRules[Amount Min],AmountRules[Risk Points],,-1)</f>
        <v>0</v>
      </c>
      <c r="L9916">
        <f>_xlfn.XLOOKUP(FraudData[[#This Row],[transaction_hour]],TimeRules[Hour Min],TimeRules[Risk Points],,-1)</f>
        <v>0</v>
      </c>
      <c r="M9916">
        <f>_xlfn.XLOOKUP(FraudData[[#This Row],[foreign_transaction]],ForeignRules[Foreign Transaction],ForeignRules[Risk Points],0)</f>
        <v>0</v>
      </c>
      <c r="N9916">
        <f>_xlfn.XLOOKUP(FraudData[[#This Row],[location_mismatch]],Table10[Location Mismatch],Table10[Risk Points],0)</f>
        <v>0</v>
      </c>
      <c r="O9916">
        <f>_xlfn.XLOOKUP(FraudData[[#This Row],[device_trust_score]],DeviceRules[Device Min],DeviceRules[Risk Points],,-1)</f>
        <v>1</v>
      </c>
      <c r="P9916">
        <f>_xlfn.XLOOKUP(FraudData[[#This Row],[velocity_last_24h]],VelocityRules[Velocity Min],VelocityRules[Risk Points],,-1)</f>
        <v>0</v>
      </c>
      <c r="Q9916">
        <f>_xlfn.XLOOKUP(FraudData[[#This Row],[merchant_category]],MerchantRules[Merchant Category],MerchantRules[Risk Points],0)</f>
        <v>0</v>
      </c>
      <c r="R9916">
        <f>SUM(FraudData[[#This Row],[Amount Risk]:[Merchant Risk]])</f>
        <v>1</v>
      </c>
      <c r="S9916" t="str" cm="1">
        <f t="array" ref="S9916">_xlfn.IFS(FraudData[[#This Row],[Fraud Risk Score]]&gt;=8,"High Risk",FraudData[[#This Row],[Fraud Risk Score]]&gt;=6,"Medium Risk",TRUE,"Low Risk")</f>
        <v>Low Risk</v>
      </c>
    </row>
    <row r="9917" spans="1:19">
      <c r="A9917">
        <v>9916</v>
      </c>
      <c r="B9917">
        <v>501.88</v>
      </c>
      <c r="C9917">
        <v>4</v>
      </c>
      <c r="D9917" t="s">
        <v>49</v>
      </c>
      <c r="E9917">
        <v>0</v>
      </c>
      <c r="F9917">
        <v>0</v>
      </c>
      <c r="G9917">
        <v>38</v>
      </c>
      <c r="H9917">
        <v>0</v>
      </c>
      <c r="I9917">
        <v>29</v>
      </c>
      <c r="J9917">
        <v>0</v>
      </c>
      <c r="K9917">
        <f>_xlfn.XLOOKUP(FraudData[[#This Row],[amount]],AmountRules[Amount Min],AmountRules[Risk Points],,-1)</f>
        <v>1</v>
      </c>
      <c r="L9917">
        <f>_xlfn.XLOOKUP(FraudData[[#This Row],[transaction_hour]],TimeRules[Hour Min],TimeRules[Risk Points],,-1)</f>
        <v>0</v>
      </c>
      <c r="M9917">
        <f>_xlfn.XLOOKUP(FraudData[[#This Row],[foreign_transaction]],ForeignRules[Foreign Transaction],ForeignRules[Risk Points],0)</f>
        <v>0</v>
      </c>
      <c r="N9917">
        <f>_xlfn.XLOOKUP(FraudData[[#This Row],[location_mismatch]],Table10[Location Mismatch],Table10[Risk Points],0)</f>
        <v>0</v>
      </c>
      <c r="O9917">
        <f>_xlfn.XLOOKUP(FraudData[[#This Row],[device_trust_score]],DeviceRules[Device Min],DeviceRules[Risk Points],,-1)</f>
        <v>2</v>
      </c>
      <c r="P9917">
        <f>_xlfn.XLOOKUP(FraudData[[#This Row],[velocity_last_24h]],VelocityRules[Velocity Min],VelocityRules[Risk Points],,-1)</f>
        <v>0</v>
      </c>
      <c r="Q9917">
        <f>_xlfn.XLOOKUP(FraudData[[#This Row],[merchant_category]],MerchantRules[Merchant Category],MerchantRules[Risk Points],0)</f>
        <v>1</v>
      </c>
      <c r="R9917">
        <f>SUM(FraudData[[#This Row],[Amount Risk]:[Merchant Risk]])</f>
        <v>4</v>
      </c>
      <c r="S9917" t="str" cm="1">
        <f t="array" ref="S9917">_xlfn.IFS(FraudData[[#This Row],[Fraud Risk Score]]&gt;=8,"High Risk",FraudData[[#This Row],[Fraud Risk Score]]&gt;=6,"Medium Risk",TRUE,"Low Risk")</f>
        <v>Low Risk</v>
      </c>
    </row>
    <row r="9918" spans="1:19">
      <c r="A9918">
        <v>9917</v>
      </c>
      <c r="B9918">
        <v>23.53</v>
      </c>
      <c r="C9918">
        <v>17</v>
      </c>
      <c r="D9918" t="s">
        <v>47</v>
      </c>
      <c r="E9918">
        <v>1</v>
      </c>
      <c r="F9918">
        <v>0</v>
      </c>
      <c r="G9918">
        <v>39</v>
      </c>
      <c r="H9918">
        <v>3</v>
      </c>
      <c r="I9918">
        <v>21</v>
      </c>
      <c r="J9918">
        <v>0</v>
      </c>
      <c r="K9918">
        <f>_xlfn.XLOOKUP(FraudData[[#This Row],[amount]],AmountRules[Amount Min],AmountRules[Risk Points],,-1)</f>
        <v>0</v>
      </c>
      <c r="L9918">
        <f>_xlfn.XLOOKUP(FraudData[[#This Row],[transaction_hour]],TimeRules[Hour Min],TimeRules[Risk Points],,-1)</f>
        <v>0</v>
      </c>
      <c r="M9918">
        <f>_xlfn.XLOOKUP(FraudData[[#This Row],[foreign_transaction]],ForeignRules[Foreign Transaction],ForeignRules[Risk Points],0)</f>
        <v>3</v>
      </c>
      <c r="N9918">
        <f>_xlfn.XLOOKUP(FraudData[[#This Row],[location_mismatch]],Table10[Location Mismatch],Table10[Risk Points],0)</f>
        <v>0</v>
      </c>
      <c r="O9918">
        <f>_xlfn.XLOOKUP(FraudData[[#This Row],[device_trust_score]],DeviceRules[Device Min],DeviceRules[Risk Points],,-1)</f>
        <v>2</v>
      </c>
      <c r="P9918">
        <f>_xlfn.XLOOKUP(FraudData[[#This Row],[velocity_last_24h]],VelocityRules[Velocity Min],VelocityRules[Risk Points],,-1)</f>
        <v>0</v>
      </c>
      <c r="Q9918">
        <f>_xlfn.XLOOKUP(FraudData[[#This Row],[merchant_category]],MerchantRules[Merchant Category],MerchantRules[Risk Points],0)</f>
        <v>0</v>
      </c>
      <c r="R9918">
        <f>SUM(FraudData[[#This Row],[Amount Risk]:[Merchant Risk]])</f>
        <v>5</v>
      </c>
      <c r="S9918" t="str" cm="1">
        <f t="array" ref="S9918">_xlfn.IFS(FraudData[[#This Row],[Fraud Risk Score]]&gt;=8,"High Risk",FraudData[[#This Row],[Fraud Risk Score]]&gt;=6,"Medium Risk",TRUE,"Low Risk")</f>
        <v>Low Risk</v>
      </c>
    </row>
    <row r="9919" spans="1:19">
      <c r="A9919">
        <v>9918</v>
      </c>
      <c r="B9919">
        <v>42.89</v>
      </c>
      <c r="C9919">
        <v>8</v>
      </c>
      <c r="D9919" t="s">
        <v>49</v>
      </c>
      <c r="E9919">
        <v>0</v>
      </c>
      <c r="F9919">
        <v>0</v>
      </c>
      <c r="G9919">
        <v>59</v>
      </c>
      <c r="H9919">
        <v>2</v>
      </c>
      <c r="I9919">
        <v>53</v>
      </c>
      <c r="J9919">
        <v>0</v>
      </c>
      <c r="K9919">
        <f>_xlfn.XLOOKUP(FraudData[[#This Row],[amount]],AmountRules[Amount Min],AmountRules[Risk Points],,-1)</f>
        <v>0</v>
      </c>
      <c r="L9919">
        <f>_xlfn.XLOOKUP(FraudData[[#This Row],[transaction_hour]],TimeRules[Hour Min],TimeRules[Risk Points],,-1)</f>
        <v>0</v>
      </c>
      <c r="M9919">
        <f>_xlfn.XLOOKUP(FraudData[[#This Row],[foreign_transaction]],ForeignRules[Foreign Transaction],ForeignRules[Risk Points],0)</f>
        <v>0</v>
      </c>
      <c r="N9919">
        <f>_xlfn.XLOOKUP(FraudData[[#This Row],[location_mismatch]],Table10[Location Mismatch],Table10[Risk Points],0)</f>
        <v>0</v>
      </c>
      <c r="O9919">
        <f>_xlfn.XLOOKUP(FraudData[[#This Row],[device_trust_score]],DeviceRules[Device Min],DeviceRules[Risk Points],,-1)</f>
        <v>1</v>
      </c>
      <c r="P9919">
        <f>_xlfn.XLOOKUP(FraudData[[#This Row],[velocity_last_24h]],VelocityRules[Velocity Min],VelocityRules[Risk Points],,-1)</f>
        <v>0</v>
      </c>
      <c r="Q9919">
        <f>_xlfn.XLOOKUP(FraudData[[#This Row],[merchant_category]],MerchantRules[Merchant Category],MerchantRules[Risk Points],0)</f>
        <v>1</v>
      </c>
      <c r="R9919">
        <f>SUM(FraudData[[#This Row],[Amount Risk]:[Merchant Risk]])</f>
        <v>2</v>
      </c>
      <c r="S9919" t="str" cm="1">
        <f t="array" ref="S9919">_xlfn.IFS(FraudData[[#This Row],[Fraud Risk Score]]&gt;=8,"High Risk",FraudData[[#This Row],[Fraud Risk Score]]&gt;=6,"Medium Risk",TRUE,"Low Risk")</f>
        <v>Low Risk</v>
      </c>
    </row>
    <row r="9920" spans="1:19">
      <c r="A9920">
        <v>9919</v>
      </c>
      <c r="B9920">
        <v>5.4</v>
      </c>
      <c r="C9920">
        <v>15</v>
      </c>
      <c r="D9920" t="s">
        <v>46</v>
      </c>
      <c r="E9920">
        <v>0</v>
      </c>
      <c r="F9920">
        <v>0</v>
      </c>
      <c r="G9920">
        <v>46</v>
      </c>
      <c r="H9920">
        <v>3</v>
      </c>
      <c r="I9920">
        <v>53</v>
      </c>
      <c r="J9920">
        <v>0</v>
      </c>
      <c r="K9920">
        <f>_xlfn.XLOOKUP(FraudData[[#This Row],[amount]],AmountRules[Amount Min],AmountRules[Risk Points],,-1)</f>
        <v>0</v>
      </c>
      <c r="L9920">
        <f>_xlfn.XLOOKUP(FraudData[[#This Row],[transaction_hour]],TimeRules[Hour Min],TimeRules[Risk Points],,-1)</f>
        <v>0</v>
      </c>
      <c r="M9920">
        <f>_xlfn.XLOOKUP(FraudData[[#This Row],[foreign_transaction]],ForeignRules[Foreign Transaction],ForeignRules[Risk Points],0)</f>
        <v>0</v>
      </c>
      <c r="N9920">
        <f>_xlfn.XLOOKUP(FraudData[[#This Row],[location_mismatch]],Table10[Location Mismatch],Table10[Risk Points],0)</f>
        <v>0</v>
      </c>
      <c r="O9920">
        <f>_xlfn.XLOOKUP(FraudData[[#This Row],[device_trust_score]],DeviceRules[Device Min],DeviceRules[Risk Points],,-1)</f>
        <v>2</v>
      </c>
      <c r="P9920">
        <f>_xlfn.XLOOKUP(FraudData[[#This Row],[velocity_last_24h]],VelocityRules[Velocity Min],VelocityRules[Risk Points],,-1)</f>
        <v>0</v>
      </c>
      <c r="Q9920">
        <f>_xlfn.XLOOKUP(FraudData[[#This Row],[merchant_category]],MerchantRules[Merchant Category],MerchantRules[Risk Points],0)</f>
        <v>0</v>
      </c>
      <c r="R9920">
        <f>SUM(FraudData[[#This Row],[Amount Risk]:[Merchant Risk]])</f>
        <v>2</v>
      </c>
      <c r="S9920" t="str" cm="1">
        <f t="array" ref="S9920">_xlfn.IFS(FraudData[[#This Row],[Fraud Risk Score]]&gt;=8,"High Risk",FraudData[[#This Row],[Fraud Risk Score]]&gt;=6,"Medium Risk",TRUE,"Low Risk")</f>
        <v>Low Risk</v>
      </c>
    </row>
    <row r="9921" spans="1:19">
      <c r="A9921">
        <v>9920</v>
      </c>
      <c r="B9921">
        <v>102.43</v>
      </c>
      <c r="C9921">
        <v>6</v>
      </c>
      <c r="D9921" t="s">
        <v>47</v>
      </c>
      <c r="E9921">
        <v>0</v>
      </c>
      <c r="F9921">
        <v>0</v>
      </c>
      <c r="G9921">
        <v>71</v>
      </c>
      <c r="H9921">
        <v>1</v>
      </c>
      <c r="I9921">
        <v>38</v>
      </c>
      <c r="J9921">
        <v>0</v>
      </c>
      <c r="K9921">
        <f>_xlfn.XLOOKUP(FraudData[[#This Row],[amount]],AmountRules[Amount Min],AmountRules[Risk Points],,-1)</f>
        <v>0</v>
      </c>
      <c r="L9921">
        <f>_xlfn.XLOOKUP(FraudData[[#This Row],[transaction_hour]],TimeRules[Hour Min],TimeRules[Risk Points],,-1)</f>
        <v>0</v>
      </c>
      <c r="M9921">
        <f>_xlfn.XLOOKUP(FraudData[[#This Row],[foreign_transaction]],ForeignRules[Foreign Transaction],ForeignRules[Risk Points],0)</f>
        <v>0</v>
      </c>
      <c r="N9921">
        <f>_xlfn.XLOOKUP(FraudData[[#This Row],[location_mismatch]],Table10[Location Mismatch],Table10[Risk Points],0)</f>
        <v>0</v>
      </c>
      <c r="O9921">
        <f>_xlfn.XLOOKUP(FraudData[[#This Row],[device_trust_score]],DeviceRules[Device Min],DeviceRules[Risk Points],,-1)</f>
        <v>0</v>
      </c>
      <c r="P9921">
        <f>_xlfn.XLOOKUP(FraudData[[#This Row],[velocity_last_24h]],VelocityRules[Velocity Min],VelocityRules[Risk Points],,-1)</f>
        <v>0</v>
      </c>
      <c r="Q9921">
        <f>_xlfn.XLOOKUP(FraudData[[#This Row],[merchant_category]],MerchantRules[Merchant Category],MerchantRules[Risk Points],0)</f>
        <v>0</v>
      </c>
      <c r="R9921">
        <f>SUM(FraudData[[#This Row],[Amount Risk]:[Merchant Risk]])</f>
        <v>0</v>
      </c>
      <c r="S9921" t="str" cm="1">
        <f t="array" ref="S9921">_xlfn.IFS(FraudData[[#This Row],[Fraud Risk Score]]&gt;=8,"High Risk",FraudData[[#This Row],[Fraud Risk Score]]&gt;=6,"Medium Risk",TRUE,"Low Risk")</f>
        <v>Low Risk</v>
      </c>
    </row>
    <row r="9922" spans="1:19">
      <c r="A9922">
        <v>9921</v>
      </c>
      <c r="B9922">
        <v>58.59</v>
      </c>
      <c r="C9922">
        <v>9</v>
      </c>
      <c r="D9922" t="s">
        <v>48</v>
      </c>
      <c r="E9922">
        <v>0</v>
      </c>
      <c r="F9922">
        <v>0</v>
      </c>
      <c r="G9922">
        <v>60</v>
      </c>
      <c r="H9922">
        <v>4</v>
      </c>
      <c r="I9922">
        <v>18</v>
      </c>
      <c r="J9922">
        <v>0</v>
      </c>
      <c r="K9922">
        <f>_xlfn.XLOOKUP(FraudData[[#This Row],[amount]],AmountRules[Amount Min],AmountRules[Risk Points],,-1)</f>
        <v>0</v>
      </c>
      <c r="L9922">
        <f>_xlfn.XLOOKUP(FraudData[[#This Row],[transaction_hour]],TimeRules[Hour Min],TimeRules[Risk Points],,-1)</f>
        <v>0</v>
      </c>
      <c r="M9922">
        <f>_xlfn.XLOOKUP(FraudData[[#This Row],[foreign_transaction]],ForeignRules[Foreign Transaction],ForeignRules[Risk Points],0)</f>
        <v>0</v>
      </c>
      <c r="N9922">
        <f>_xlfn.XLOOKUP(FraudData[[#This Row],[location_mismatch]],Table10[Location Mismatch],Table10[Risk Points],0)</f>
        <v>0</v>
      </c>
      <c r="O9922">
        <f>_xlfn.XLOOKUP(FraudData[[#This Row],[device_trust_score]],DeviceRules[Device Min],DeviceRules[Risk Points],,-1)</f>
        <v>1</v>
      </c>
      <c r="P9922">
        <f>_xlfn.XLOOKUP(FraudData[[#This Row],[velocity_last_24h]],VelocityRules[Velocity Min],VelocityRules[Risk Points],,-1)</f>
        <v>0</v>
      </c>
      <c r="Q9922">
        <f>_xlfn.XLOOKUP(FraudData[[#This Row],[merchant_category]],MerchantRules[Merchant Category],MerchantRules[Risk Points],0)</f>
        <v>0</v>
      </c>
      <c r="R9922">
        <f>SUM(FraudData[[#This Row],[Amount Risk]:[Merchant Risk]])</f>
        <v>1</v>
      </c>
      <c r="S9922" t="str" cm="1">
        <f t="array" ref="S9922">_xlfn.IFS(FraudData[[#This Row],[Fraud Risk Score]]&gt;=8,"High Risk",FraudData[[#This Row],[Fraud Risk Score]]&gt;=6,"Medium Risk",TRUE,"Low Risk")</f>
        <v>Low Risk</v>
      </c>
    </row>
    <row r="9923" spans="1:19">
      <c r="A9923">
        <v>9922</v>
      </c>
      <c r="B9923">
        <v>367.11</v>
      </c>
      <c r="C9923">
        <v>4</v>
      </c>
      <c r="D9923" t="s">
        <v>47</v>
      </c>
      <c r="E9923">
        <v>0</v>
      </c>
      <c r="F9923">
        <v>0</v>
      </c>
      <c r="G9923">
        <v>39</v>
      </c>
      <c r="H9923">
        <v>4</v>
      </c>
      <c r="I9923">
        <v>40</v>
      </c>
      <c r="J9923">
        <v>0</v>
      </c>
      <c r="K9923">
        <f>_xlfn.XLOOKUP(FraudData[[#This Row],[amount]],AmountRules[Amount Min],AmountRules[Risk Points],,-1)</f>
        <v>0</v>
      </c>
      <c r="L9923">
        <f>_xlfn.XLOOKUP(FraudData[[#This Row],[transaction_hour]],TimeRules[Hour Min],TimeRules[Risk Points],,-1)</f>
        <v>0</v>
      </c>
      <c r="M9923">
        <f>_xlfn.XLOOKUP(FraudData[[#This Row],[foreign_transaction]],ForeignRules[Foreign Transaction],ForeignRules[Risk Points],0)</f>
        <v>0</v>
      </c>
      <c r="N9923">
        <f>_xlfn.XLOOKUP(FraudData[[#This Row],[location_mismatch]],Table10[Location Mismatch],Table10[Risk Points],0)</f>
        <v>0</v>
      </c>
      <c r="O9923">
        <f>_xlfn.XLOOKUP(FraudData[[#This Row],[device_trust_score]],DeviceRules[Device Min],DeviceRules[Risk Points],,-1)</f>
        <v>2</v>
      </c>
      <c r="P9923">
        <f>_xlfn.XLOOKUP(FraudData[[#This Row],[velocity_last_24h]],VelocityRules[Velocity Min],VelocityRules[Risk Points],,-1)</f>
        <v>0</v>
      </c>
      <c r="Q9923">
        <f>_xlfn.XLOOKUP(FraudData[[#This Row],[merchant_category]],MerchantRules[Merchant Category],MerchantRules[Risk Points],0)</f>
        <v>0</v>
      </c>
      <c r="R9923">
        <f>SUM(FraudData[[#This Row],[Amount Risk]:[Merchant Risk]])</f>
        <v>2</v>
      </c>
      <c r="S9923" t="str" cm="1">
        <f t="array" ref="S9923">_xlfn.IFS(FraudData[[#This Row],[Fraud Risk Score]]&gt;=8,"High Risk",FraudData[[#This Row],[Fraud Risk Score]]&gt;=6,"Medium Risk",TRUE,"Low Risk")</f>
        <v>Low Risk</v>
      </c>
    </row>
    <row r="9924" spans="1:19">
      <c r="A9924">
        <v>9923</v>
      </c>
      <c r="B9924">
        <v>167.17</v>
      </c>
      <c r="C9924">
        <v>6</v>
      </c>
      <c r="D9924" t="s">
        <v>49</v>
      </c>
      <c r="E9924">
        <v>1</v>
      </c>
      <c r="F9924">
        <v>0</v>
      </c>
      <c r="G9924">
        <v>82</v>
      </c>
      <c r="H9924">
        <v>6</v>
      </c>
      <c r="I9924">
        <v>33</v>
      </c>
      <c r="J9924">
        <v>0</v>
      </c>
      <c r="K9924">
        <f>_xlfn.XLOOKUP(FraudData[[#This Row],[amount]],AmountRules[Amount Min],AmountRules[Risk Points],,-1)</f>
        <v>0</v>
      </c>
      <c r="L9924">
        <f>_xlfn.XLOOKUP(FraudData[[#This Row],[transaction_hour]],TimeRules[Hour Min],TimeRules[Risk Points],,-1)</f>
        <v>0</v>
      </c>
      <c r="M9924">
        <f>_xlfn.XLOOKUP(FraudData[[#This Row],[foreign_transaction]],ForeignRules[Foreign Transaction],ForeignRules[Risk Points],0)</f>
        <v>3</v>
      </c>
      <c r="N9924">
        <f>_xlfn.XLOOKUP(FraudData[[#This Row],[location_mismatch]],Table10[Location Mismatch],Table10[Risk Points],0)</f>
        <v>0</v>
      </c>
      <c r="O9924">
        <f>_xlfn.XLOOKUP(FraudData[[#This Row],[device_trust_score]],DeviceRules[Device Min],DeviceRules[Risk Points],,-1)</f>
        <v>0</v>
      </c>
      <c r="P9924">
        <f>_xlfn.XLOOKUP(FraudData[[#This Row],[velocity_last_24h]],VelocityRules[Velocity Min],VelocityRules[Risk Points],,-1)</f>
        <v>3</v>
      </c>
      <c r="Q9924">
        <f>_xlfn.XLOOKUP(FraudData[[#This Row],[merchant_category]],MerchantRules[Merchant Category],MerchantRules[Risk Points],0)</f>
        <v>1</v>
      </c>
      <c r="R9924">
        <f>SUM(FraudData[[#This Row],[Amount Risk]:[Merchant Risk]])</f>
        <v>7</v>
      </c>
      <c r="S9924" t="str" cm="1">
        <f t="array" ref="S9924">_xlfn.IFS(FraudData[[#This Row],[Fraud Risk Score]]&gt;=8,"High Risk",FraudData[[#This Row],[Fraud Risk Score]]&gt;=6,"Medium Risk",TRUE,"Low Risk")</f>
        <v>Medium Risk</v>
      </c>
    </row>
    <row r="9925" spans="1:19">
      <c r="A9925">
        <v>9924</v>
      </c>
      <c r="B9925">
        <v>171.39</v>
      </c>
      <c r="C9925">
        <v>4</v>
      </c>
      <c r="D9925" t="s">
        <v>46</v>
      </c>
      <c r="E9925">
        <v>0</v>
      </c>
      <c r="F9925">
        <v>0</v>
      </c>
      <c r="G9925">
        <v>55</v>
      </c>
      <c r="H9925">
        <v>2</v>
      </c>
      <c r="I9925">
        <v>31</v>
      </c>
      <c r="J9925">
        <v>0</v>
      </c>
      <c r="K9925">
        <f>_xlfn.XLOOKUP(FraudData[[#This Row],[amount]],AmountRules[Amount Min],AmountRules[Risk Points],,-1)</f>
        <v>0</v>
      </c>
      <c r="L9925">
        <f>_xlfn.XLOOKUP(FraudData[[#This Row],[transaction_hour]],TimeRules[Hour Min],TimeRules[Risk Points],,-1)</f>
        <v>0</v>
      </c>
      <c r="M9925">
        <f>_xlfn.XLOOKUP(FraudData[[#This Row],[foreign_transaction]],ForeignRules[Foreign Transaction],ForeignRules[Risk Points],0)</f>
        <v>0</v>
      </c>
      <c r="N9925">
        <f>_xlfn.XLOOKUP(FraudData[[#This Row],[location_mismatch]],Table10[Location Mismatch],Table10[Risk Points],0)</f>
        <v>0</v>
      </c>
      <c r="O9925">
        <f>_xlfn.XLOOKUP(FraudData[[#This Row],[device_trust_score]],DeviceRules[Device Min],DeviceRules[Risk Points],,-1)</f>
        <v>1</v>
      </c>
      <c r="P9925">
        <f>_xlfn.XLOOKUP(FraudData[[#This Row],[velocity_last_24h]],VelocityRules[Velocity Min],VelocityRules[Risk Points],,-1)</f>
        <v>0</v>
      </c>
      <c r="Q9925">
        <f>_xlfn.XLOOKUP(FraudData[[#This Row],[merchant_category]],MerchantRules[Merchant Category],MerchantRules[Risk Points],0)</f>
        <v>0</v>
      </c>
      <c r="R9925">
        <f>SUM(FraudData[[#This Row],[Amount Risk]:[Merchant Risk]])</f>
        <v>1</v>
      </c>
      <c r="S9925" t="str" cm="1">
        <f t="array" ref="S9925">_xlfn.IFS(FraudData[[#This Row],[Fraud Risk Score]]&gt;=8,"High Risk",FraudData[[#This Row],[Fraud Risk Score]]&gt;=6,"Medium Risk",TRUE,"Low Risk")</f>
        <v>Low Risk</v>
      </c>
    </row>
    <row r="9926" spans="1:19">
      <c r="A9926">
        <v>9925</v>
      </c>
      <c r="B9926">
        <v>136.63999999999999</v>
      </c>
      <c r="C9926">
        <v>14</v>
      </c>
      <c r="D9926" t="s">
        <v>49</v>
      </c>
      <c r="E9926">
        <v>1</v>
      </c>
      <c r="F9926">
        <v>0</v>
      </c>
      <c r="G9926">
        <v>65</v>
      </c>
      <c r="H9926">
        <v>3</v>
      </c>
      <c r="I9926">
        <v>58</v>
      </c>
      <c r="J9926">
        <v>0</v>
      </c>
      <c r="K9926">
        <f>_xlfn.XLOOKUP(FraudData[[#This Row],[amount]],AmountRules[Amount Min],AmountRules[Risk Points],,-1)</f>
        <v>0</v>
      </c>
      <c r="L9926">
        <f>_xlfn.XLOOKUP(FraudData[[#This Row],[transaction_hour]],TimeRules[Hour Min],TimeRules[Risk Points],,-1)</f>
        <v>0</v>
      </c>
      <c r="M9926">
        <f>_xlfn.XLOOKUP(FraudData[[#This Row],[foreign_transaction]],ForeignRules[Foreign Transaction],ForeignRules[Risk Points],0)</f>
        <v>3</v>
      </c>
      <c r="N9926">
        <f>_xlfn.XLOOKUP(FraudData[[#This Row],[location_mismatch]],Table10[Location Mismatch],Table10[Risk Points],0)</f>
        <v>0</v>
      </c>
      <c r="O9926">
        <f>_xlfn.XLOOKUP(FraudData[[#This Row],[device_trust_score]],DeviceRules[Device Min],DeviceRules[Risk Points],,-1)</f>
        <v>1</v>
      </c>
      <c r="P9926">
        <f>_xlfn.XLOOKUP(FraudData[[#This Row],[velocity_last_24h]],VelocityRules[Velocity Min],VelocityRules[Risk Points],,-1)</f>
        <v>0</v>
      </c>
      <c r="Q9926">
        <f>_xlfn.XLOOKUP(FraudData[[#This Row],[merchant_category]],MerchantRules[Merchant Category],MerchantRules[Risk Points],0)</f>
        <v>1</v>
      </c>
      <c r="R9926">
        <f>SUM(FraudData[[#This Row],[Amount Risk]:[Merchant Risk]])</f>
        <v>5</v>
      </c>
      <c r="S9926" t="str" cm="1">
        <f t="array" ref="S9926">_xlfn.IFS(FraudData[[#This Row],[Fraud Risk Score]]&gt;=8,"High Risk",FraudData[[#This Row],[Fraud Risk Score]]&gt;=6,"Medium Risk",TRUE,"Low Risk")</f>
        <v>Low Risk</v>
      </c>
    </row>
    <row r="9927" spans="1:19">
      <c r="A9927">
        <v>9926</v>
      </c>
      <c r="B9927">
        <v>17.34</v>
      </c>
      <c r="C9927">
        <v>18</v>
      </c>
      <c r="D9927" t="s">
        <v>49</v>
      </c>
      <c r="E9927">
        <v>0</v>
      </c>
      <c r="F9927">
        <v>0</v>
      </c>
      <c r="G9927">
        <v>98</v>
      </c>
      <c r="H9927">
        <v>3</v>
      </c>
      <c r="I9927">
        <v>30</v>
      </c>
      <c r="J9927">
        <v>0</v>
      </c>
      <c r="K9927">
        <f>_xlfn.XLOOKUP(FraudData[[#This Row],[amount]],AmountRules[Amount Min],AmountRules[Risk Points],,-1)</f>
        <v>0</v>
      </c>
      <c r="L9927">
        <f>_xlfn.XLOOKUP(FraudData[[#This Row],[transaction_hour]],TimeRules[Hour Min],TimeRules[Risk Points],,-1)</f>
        <v>0</v>
      </c>
      <c r="M9927">
        <f>_xlfn.XLOOKUP(FraudData[[#This Row],[foreign_transaction]],ForeignRules[Foreign Transaction],ForeignRules[Risk Points],0)</f>
        <v>0</v>
      </c>
      <c r="N9927">
        <f>_xlfn.XLOOKUP(FraudData[[#This Row],[location_mismatch]],Table10[Location Mismatch],Table10[Risk Points],0)</f>
        <v>0</v>
      </c>
      <c r="O9927">
        <f>_xlfn.XLOOKUP(FraudData[[#This Row],[device_trust_score]],DeviceRules[Device Min],DeviceRules[Risk Points],,-1)</f>
        <v>0</v>
      </c>
      <c r="P9927">
        <f>_xlfn.XLOOKUP(FraudData[[#This Row],[velocity_last_24h]],VelocityRules[Velocity Min],VelocityRules[Risk Points],,-1)</f>
        <v>0</v>
      </c>
      <c r="Q9927">
        <f>_xlfn.XLOOKUP(FraudData[[#This Row],[merchant_category]],MerchantRules[Merchant Category],MerchantRules[Risk Points],0)</f>
        <v>1</v>
      </c>
      <c r="R9927">
        <f>SUM(FraudData[[#This Row],[Amount Risk]:[Merchant Risk]])</f>
        <v>1</v>
      </c>
      <c r="S9927" t="str" cm="1">
        <f t="array" ref="S9927">_xlfn.IFS(FraudData[[#This Row],[Fraud Risk Score]]&gt;=8,"High Risk",FraudData[[#This Row],[Fraud Risk Score]]&gt;=6,"Medium Risk",TRUE,"Low Risk")</f>
        <v>Low Risk</v>
      </c>
    </row>
    <row r="9928" spans="1:19">
      <c r="A9928">
        <v>9927</v>
      </c>
      <c r="B9928">
        <v>105.99</v>
      </c>
      <c r="C9928">
        <v>9</v>
      </c>
      <c r="D9928" t="s">
        <v>50</v>
      </c>
      <c r="E9928">
        <v>0</v>
      </c>
      <c r="F9928">
        <v>0</v>
      </c>
      <c r="G9928">
        <v>50</v>
      </c>
      <c r="H9928">
        <v>2</v>
      </c>
      <c r="I9928">
        <v>19</v>
      </c>
      <c r="J9928">
        <v>0</v>
      </c>
      <c r="K9928">
        <f>_xlfn.XLOOKUP(FraudData[[#This Row],[amount]],AmountRules[Amount Min],AmountRules[Risk Points],,-1)</f>
        <v>0</v>
      </c>
      <c r="L9928">
        <f>_xlfn.XLOOKUP(FraudData[[#This Row],[transaction_hour]],TimeRules[Hour Min],TimeRules[Risk Points],,-1)</f>
        <v>0</v>
      </c>
      <c r="M9928">
        <f>_xlfn.XLOOKUP(FraudData[[#This Row],[foreign_transaction]],ForeignRules[Foreign Transaction],ForeignRules[Risk Points],0)</f>
        <v>0</v>
      </c>
      <c r="N9928">
        <f>_xlfn.XLOOKUP(FraudData[[#This Row],[location_mismatch]],Table10[Location Mismatch],Table10[Risk Points],0)</f>
        <v>0</v>
      </c>
      <c r="O9928">
        <f>_xlfn.XLOOKUP(FraudData[[#This Row],[device_trust_score]],DeviceRules[Device Min],DeviceRules[Risk Points],,-1)</f>
        <v>1</v>
      </c>
      <c r="P9928">
        <f>_xlfn.XLOOKUP(FraudData[[#This Row],[velocity_last_24h]],VelocityRules[Velocity Min],VelocityRules[Risk Points],,-1)</f>
        <v>0</v>
      </c>
      <c r="Q9928">
        <f>_xlfn.XLOOKUP(FraudData[[#This Row],[merchant_category]],MerchantRules[Merchant Category],MerchantRules[Risk Points],0)</f>
        <v>0</v>
      </c>
      <c r="R9928">
        <f>SUM(FraudData[[#This Row],[Amount Risk]:[Merchant Risk]])</f>
        <v>1</v>
      </c>
      <c r="S9928" t="str" cm="1">
        <f t="array" ref="S9928">_xlfn.IFS(FraudData[[#This Row],[Fraud Risk Score]]&gt;=8,"High Risk",FraudData[[#This Row],[Fraud Risk Score]]&gt;=6,"Medium Risk",TRUE,"Low Risk")</f>
        <v>Low Risk</v>
      </c>
    </row>
    <row r="9929" spans="1:19">
      <c r="A9929">
        <v>9928</v>
      </c>
      <c r="B9929">
        <v>1370.04</v>
      </c>
      <c r="C9929">
        <v>7</v>
      </c>
      <c r="D9929" t="s">
        <v>49</v>
      </c>
      <c r="E9929">
        <v>0</v>
      </c>
      <c r="F9929">
        <v>0</v>
      </c>
      <c r="G9929">
        <v>54</v>
      </c>
      <c r="H9929">
        <v>3</v>
      </c>
      <c r="I9929">
        <v>30</v>
      </c>
      <c r="J9929">
        <v>0</v>
      </c>
      <c r="K9929">
        <f>_xlfn.XLOOKUP(FraudData[[#This Row],[amount]],AmountRules[Amount Min],AmountRules[Risk Points],,-1)</f>
        <v>3</v>
      </c>
      <c r="L9929">
        <f>_xlfn.XLOOKUP(FraudData[[#This Row],[transaction_hour]],TimeRules[Hour Min],TimeRules[Risk Points],,-1)</f>
        <v>0</v>
      </c>
      <c r="M9929">
        <f>_xlfn.XLOOKUP(FraudData[[#This Row],[foreign_transaction]],ForeignRules[Foreign Transaction],ForeignRules[Risk Points],0)</f>
        <v>0</v>
      </c>
      <c r="N9929">
        <f>_xlfn.XLOOKUP(FraudData[[#This Row],[location_mismatch]],Table10[Location Mismatch],Table10[Risk Points],0)</f>
        <v>0</v>
      </c>
      <c r="O9929">
        <f>_xlfn.XLOOKUP(FraudData[[#This Row],[device_trust_score]],DeviceRules[Device Min],DeviceRules[Risk Points],,-1)</f>
        <v>1</v>
      </c>
      <c r="P9929">
        <f>_xlfn.XLOOKUP(FraudData[[#This Row],[velocity_last_24h]],VelocityRules[Velocity Min],VelocityRules[Risk Points],,-1)</f>
        <v>0</v>
      </c>
      <c r="Q9929">
        <f>_xlfn.XLOOKUP(FraudData[[#This Row],[merchant_category]],MerchantRules[Merchant Category],MerchantRules[Risk Points],0)</f>
        <v>1</v>
      </c>
      <c r="R9929">
        <f>SUM(FraudData[[#This Row],[Amount Risk]:[Merchant Risk]])</f>
        <v>5</v>
      </c>
      <c r="S9929" t="str" cm="1">
        <f t="array" ref="S9929">_xlfn.IFS(FraudData[[#This Row],[Fraud Risk Score]]&gt;=8,"High Risk",FraudData[[#This Row],[Fraud Risk Score]]&gt;=6,"Medium Risk",TRUE,"Low Risk")</f>
        <v>Low Risk</v>
      </c>
    </row>
    <row r="9930" spans="1:19">
      <c r="A9930">
        <v>9929</v>
      </c>
      <c r="B9930">
        <v>324.58</v>
      </c>
      <c r="C9930">
        <v>23</v>
      </c>
      <c r="D9930" t="s">
        <v>46</v>
      </c>
      <c r="E9930">
        <v>0</v>
      </c>
      <c r="F9930">
        <v>0</v>
      </c>
      <c r="G9930">
        <v>36</v>
      </c>
      <c r="H9930">
        <v>0</v>
      </c>
      <c r="I9930">
        <v>24</v>
      </c>
      <c r="J9930">
        <v>0</v>
      </c>
      <c r="K9930">
        <f>_xlfn.XLOOKUP(FraudData[[#This Row],[amount]],AmountRules[Amount Min],AmountRules[Risk Points],,-1)</f>
        <v>0</v>
      </c>
      <c r="L9930">
        <f>_xlfn.XLOOKUP(FraudData[[#This Row],[transaction_hour]],TimeRules[Hour Min],TimeRules[Risk Points],,-1)</f>
        <v>1</v>
      </c>
      <c r="M9930">
        <f>_xlfn.XLOOKUP(FraudData[[#This Row],[foreign_transaction]],ForeignRules[Foreign Transaction],ForeignRules[Risk Points],0)</f>
        <v>0</v>
      </c>
      <c r="N9930">
        <f>_xlfn.XLOOKUP(FraudData[[#This Row],[location_mismatch]],Table10[Location Mismatch],Table10[Risk Points],0)</f>
        <v>0</v>
      </c>
      <c r="O9930">
        <f>_xlfn.XLOOKUP(FraudData[[#This Row],[device_trust_score]],DeviceRules[Device Min],DeviceRules[Risk Points],,-1)</f>
        <v>2</v>
      </c>
      <c r="P9930">
        <f>_xlfn.XLOOKUP(FraudData[[#This Row],[velocity_last_24h]],VelocityRules[Velocity Min],VelocityRules[Risk Points],,-1)</f>
        <v>0</v>
      </c>
      <c r="Q9930">
        <f>_xlfn.XLOOKUP(FraudData[[#This Row],[merchant_category]],MerchantRules[Merchant Category],MerchantRules[Risk Points],0)</f>
        <v>0</v>
      </c>
      <c r="R9930">
        <f>SUM(FraudData[[#This Row],[Amount Risk]:[Merchant Risk]])</f>
        <v>3</v>
      </c>
      <c r="S9930" t="str" cm="1">
        <f t="array" ref="S9930">_xlfn.IFS(FraudData[[#This Row],[Fraud Risk Score]]&gt;=8,"High Risk",FraudData[[#This Row],[Fraud Risk Score]]&gt;=6,"Medium Risk",TRUE,"Low Risk")</f>
        <v>Low Risk</v>
      </c>
    </row>
    <row r="9931" spans="1:19">
      <c r="A9931">
        <v>9930</v>
      </c>
      <c r="B9931">
        <v>403.06</v>
      </c>
      <c r="C9931">
        <v>8</v>
      </c>
      <c r="D9931" t="s">
        <v>48</v>
      </c>
      <c r="E9931">
        <v>1</v>
      </c>
      <c r="F9931">
        <v>0</v>
      </c>
      <c r="G9931">
        <v>55</v>
      </c>
      <c r="H9931">
        <v>4</v>
      </c>
      <c r="I9931">
        <v>31</v>
      </c>
      <c r="J9931">
        <v>0</v>
      </c>
      <c r="K9931">
        <f>_xlfn.XLOOKUP(FraudData[[#This Row],[amount]],AmountRules[Amount Min],AmountRules[Risk Points],,-1)</f>
        <v>0</v>
      </c>
      <c r="L9931">
        <f>_xlfn.XLOOKUP(FraudData[[#This Row],[transaction_hour]],TimeRules[Hour Min],TimeRules[Risk Points],,-1)</f>
        <v>0</v>
      </c>
      <c r="M9931">
        <f>_xlfn.XLOOKUP(FraudData[[#This Row],[foreign_transaction]],ForeignRules[Foreign Transaction],ForeignRules[Risk Points],0)</f>
        <v>3</v>
      </c>
      <c r="N9931">
        <f>_xlfn.XLOOKUP(FraudData[[#This Row],[location_mismatch]],Table10[Location Mismatch],Table10[Risk Points],0)</f>
        <v>0</v>
      </c>
      <c r="O9931">
        <f>_xlfn.XLOOKUP(FraudData[[#This Row],[device_trust_score]],DeviceRules[Device Min],DeviceRules[Risk Points],,-1)</f>
        <v>1</v>
      </c>
      <c r="P9931">
        <f>_xlfn.XLOOKUP(FraudData[[#This Row],[velocity_last_24h]],VelocityRules[Velocity Min],VelocityRules[Risk Points],,-1)</f>
        <v>0</v>
      </c>
      <c r="Q9931">
        <f>_xlfn.XLOOKUP(FraudData[[#This Row],[merchant_category]],MerchantRules[Merchant Category],MerchantRules[Risk Points],0)</f>
        <v>0</v>
      </c>
      <c r="R9931">
        <f>SUM(FraudData[[#This Row],[Amount Risk]:[Merchant Risk]])</f>
        <v>4</v>
      </c>
      <c r="S9931" t="str" cm="1">
        <f t="array" ref="S9931">_xlfn.IFS(FraudData[[#This Row],[Fraud Risk Score]]&gt;=8,"High Risk",FraudData[[#This Row],[Fraud Risk Score]]&gt;=6,"Medium Risk",TRUE,"Low Risk")</f>
        <v>Low Risk</v>
      </c>
    </row>
    <row r="9932" spans="1:19">
      <c r="A9932">
        <v>9931</v>
      </c>
      <c r="B9932">
        <v>311.92</v>
      </c>
      <c r="C9932">
        <v>10</v>
      </c>
      <c r="D9932" t="s">
        <v>50</v>
      </c>
      <c r="E9932">
        <v>1</v>
      </c>
      <c r="F9932">
        <v>0</v>
      </c>
      <c r="G9932">
        <v>26</v>
      </c>
      <c r="H9932">
        <v>1</v>
      </c>
      <c r="I9932">
        <v>36</v>
      </c>
      <c r="J9932">
        <v>0</v>
      </c>
      <c r="K9932">
        <f>_xlfn.XLOOKUP(FraudData[[#This Row],[amount]],AmountRules[Amount Min],AmountRules[Risk Points],,-1)</f>
        <v>0</v>
      </c>
      <c r="L9932">
        <f>_xlfn.XLOOKUP(FraudData[[#This Row],[transaction_hour]],TimeRules[Hour Min],TimeRules[Risk Points],,-1)</f>
        <v>0</v>
      </c>
      <c r="M9932">
        <f>_xlfn.XLOOKUP(FraudData[[#This Row],[foreign_transaction]],ForeignRules[Foreign Transaction],ForeignRules[Risk Points],0)</f>
        <v>3</v>
      </c>
      <c r="N9932">
        <f>_xlfn.XLOOKUP(FraudData[[#This Row],[location_mismatch]],Table10[Location Mismatch],Table10[Risk Points],0)</f>
        <v>0</v>
      </c>
      <c r="O9932">
        <f>_xlfn.XLOOKUP(FraudData[[#This Row],[device_trust_score]],DeviceRules[Device Min],DeviceRules[Risk Points],,-1)</f>
        <v>3</v>
      </c>
      <c r="P9932">
        <f>_xlfn.XLOOKUP(FraudData[[#This Row],[velocity_last_24h]],VelocityRules[Velocity Min],VelocityRules[Risk Points],,-1)</f>
        <v>0</v>
      </c>
      <c r="Q9932">
        <f>_xlfn.XLOOKUP(FraudData[[#This Row],[merchant_category]],MerchantRules[Merchant Category],MerchantRules[Risk Points],0)</f>
        <v>0</v>
      </c>
      <c r="R9932">
        <f>SUM(FraudData[[#This Row],[Amount Risk]:[Merchant Risk]])</f>
        <v>6</v>
      </c>
      <c r="S9932" t="str" cm="1">
        <f t="array" ref="S9932">_xlfn.IFS(FraudData[[#This Row],[Fraud Risk Score]]&gt;=8,"High Risk",FraudData[[#This Row],[Fraud Risk Score]]&gt;=6,"Medium Risk",TRUE,"Low Risk")</f>
        <v>Medium Risk</v>
      </c>
    </row>
    <row r="9933" spans="1:19">
      <c r="A9933">
        <v>9932</v>
      </c>
      <c r="B9933">
        <v>19.57</v>
      </c>
      <c r="C9933">
        <v>21</v>
      </c>
      <c r="D9933" t="s">
        <v>49</v>
      </c>
      <c r="E9933">
        <v>0</v>
      </c>
      <c r="F9933">
        <v>0</v>
      </c>
      <c r="G9933">
        <v>44</v>
      </c>
      <c r="H9933">
        <v>3</v>
      </c>
      <c r="I9933">
        <v>23</v>
      </c>
      <c r="J9933">
        <v>0</v>
      </c>
      <c r="K9933">
        <f>_xlfn.XLOOKUP(FraudData[[#This Row],[amount]],AmountRules[Amount Min],AmountRules[Risk Points],,-1)</f>
        <v>0</v>
      </c>
      <c r="L9933">
        <f>_xlfn.XLOOKUP(FraudData[[#This Row],[transaction_hour]],TimeRules[Hour Min],TimeRules[Risk Points],,-1)</f>
        <v>0</v>
      </c>
      <c r="M9933">
        <f>_xlfn.XLOOKUP(FraudData[[#This Row],[foreign_transaction]],ForeignRules[Foreign Transaction],ForeignRules[Risk Points],0)</f>
        <v>0</v>
      </c>
      <c r="N9933">
        <f>_xlfn.XLOOKUP(FraudData[[#This Row],[location_mismatch]],Table10[Location Mismatch],Table10[Risk Points],0)</f>
        <v>0</v>
      </c>
      <c r="O9933">
        <f>_xlfn.XLOOKUP(FraudData[[#This Row],[device_trust_score]],DeviceRules[Device Min],DeviceRules[Risk Points],,-1)</f>
        <v>2</v>
      </c>
      <c r="P9933">
        <f>_xlfn.XLOOKUP(FraudData[[#This Row],[velocity_last_24h]],VelocityRules[Velocity Min],VelocityRules[Risk Points],,-1)</f>
        <v>0</v>
      </c>
      <c r="Q9933">
        <f>_xlfn.XLOOKUP(FraudData[[#This Row],[merchant_category]],MerchantRules[Merchant Category],MerchantRules[Risk Points],0)</f>
        <v>1</v>
      </c>
      <c r="R9933">
        <f>SUM(FraudData[[#This Row],[Amount Risk]:[Merchant Risk]])</f>
        <v>3</v>
      </c>
      <c r="S9933" t="str" cm="1">
        <f t="array" ref="S9933">_xlfn.IFS(FraudData[[#This Row],[Fraud Risk Score]]&gt;=8,"High Risk",FraudData[[#This Row],[Fraud Risk Score]]&gt;=6,"Medium Risk",TRUE,"Low Risk")</f>
        <v>Low Risk</v>
      </c>
    </row>
    <row r="9934" spans="1:19">
      <c r="A9934">
        <v>9933</v>
      </c>
      <c r="B9934">
        <v>46.45</v>
      </c>
      <c r="C9934">
        <v>1</v>
      </c>
      <c r="D9934" t="s">
        <v>47</v>
      </c>
      <c r="E9934">
        <v>0</v>
      </c>
      <c r="F9934">
        <v>0</v>
      </c>
      <c r="G9934">
        <v>82</v>
      </c>
      <c r="H9934">
        <v>3</v>
      </c>
      <c r="I9934">
        <v>31</v>
      </c>
      <c r="J9934">
        <v>0</v>
      </c>
      <c r="K9934">
        <f>_xlfn.XLOOKUP(FraudData[[#This Row],[amount]],AmountRules[Amount Min],AmountRules[Risk Points],,-1)</f>
        <v>0</v>
      </c>
      <c r="L9934">
        <f>_xlfn.XLOOKUP(FraudData[[#This Row],[transaction_hour]],TimeRules[Hour Min],TimeRules[Risk Points],,-1)</f>
        <v>3</v>
      </c>
      <c r="M9934">
        <f>_xlfn.XLOOKUP(FraudData[[#This Row],[foreign_transaction]],ForeignRules[Foreign Transaction],ForeignRules[Risk Points],0)</f>
        <v>0</v>
      </c>
      <c r="N9934">
        <f>_xlfn.XLOOKUP(FraudData[[#This Row],[location_mismatch]],Table10[Location Mismatch],Table10[Risk Points],0)</f>
        <v>0</v>
      </c>
      <c r="O9934">
        <f>_xlfn.XLOOKUP(FraudData[[#This Row],[device_trust_score]],DeviceRules[Device Min],DeviceRules[Risk Points],,-1)</f>
        <v>0</v>
      </c>
      <c r="P9934">
        <f>_xlfn.XLOOKUP(FraudData[[#This Row],[velocity_last_24h]],VelocityRules[Velocity Min],VelocityRules[Risk Points],,-1)</f>
        <v>0</v>
      </c>
      <c r="Q9934">
        <f>_xlfn.XLOOKUP(FraudData[[#This Row],[merchant_category]],MerchantRules[Merchant Category],MerchantRules[Risk Points],0)</f>
        <v>0</v>
      </c>
      <c r="R9934">
        <f>SUM(FraudData[[#This Row],[Amount Risk]:[Merchant Risk]])</f>
        <v>3</v>
      </c>
      <c r="S9934" t="str" cm="1">
        <f t="array" ref="S9934">_xlfn.IFS(FraudData[[#This Row],[Fraud Risk Score]]&gt;=8,"High Risk",FraudData[[#This Row],[Fraud Risk Score]]&gt;=6,"Medium Risk",TRUE,"Low Risk")</f>
        <v>Low Risk</v>
      </c>
    </row>
    <row r="9935" spans="1:19">
      <c r="A9935">
        <v>9934</v>
      </c>
      <c r="B9935">
        <v>0.56000000000000005</v>
      </c>
      <c r="C9935">
        <v>2</v>
      </c>
      <c r="D9935" t="s">
        <v>50</v>
      </c>
      <c r="E9935">
        <v>0</v>
      </c>
      <c r="F9935">
        <v>0</v>
      </c>
      <c r="G9935">
        <v>44</v>
      </c>
      <c r="H9935">
        <v>4</v>
      </c>
      <c r="I9935">
        <v>43</v>
      </c>
      <c r="J9935">
        <v>0</v>
      </c>
      <c r="K9935">
        <f>_xlfn.XLOOKUP(FraudData[[#This Row],[amount]],AmountRules[Amount Min],AmountRules[Risk Points],,-1)</f>
        <v>0</v>
      </c>
      <c r="L9935">
        <f>_xlfn.XLOOKUP(FraudData[[#This Row],[transaction_hour]],TimeRules[Hour Min],TimeRules[Risk Points],,-1)</f>
        <v>3</v>
      </c>
      <c r="M9935">
        <f>_xlfn.XLOOKUP(FraudData[[#This Row],[foreign_transaction]],ForeignRules[Foreign Transaction],ForeignRules[Risk Points],0)</f>
        <v>0</v>
      </c>
      <c r="N9935">
        <f>_xlfn.XLOOKUP(FraudData[[#This Row],[location_mismatch]],Table10[Location Mismatch],Table10[Risk Points],0)</f>
        <v>0</v>
      </c>
      <c r="O9935">
        <f>_xlfn.XLOOKUP(FraudData[[#This Row],[device_trust_score]],DeviceRules[Device Min],DeviceRules[Risk Points],,-1)</f>
        <v>2</v>
      </c>
      <c r="P9935">
        <f>_xlfn.XLOOKUP(FraudData[[#This Row],[velocity_last_24h]],VelocityRules[Velocity Min],VelocityRules[Risk Points],,-1)</f>
        <v>0</v>
      </c>
      <c r="Q9935">
        <f>_xlfn.XLOOKUP(FraudData[[#This Row],[merchant_category]],MerchantRules[Merchant Category],MerchantRules[Risk Points],0)</f>
        <v>0</v>
      </c>
      <c r="R9935">
        <f>SUM(FraudData[[#This Row],[Amount Risk]:[Merchant Risk]])</f>
        <v>5</v>
      </c>
      <c r="S9935" t="str" cm="1">
        <f t="array" ref="S9935">_xlfn.IFS(FraudData[[#This Row],[Fraud Risk Score]]&gt;=8,"High Risk",FraudData[[#This Row],[Fraud Risk Score]]&gt;=6,"Medium Risk",TRUE,"Low Risk")</f>
        <v>Low Risk</v>
      </c>
    </row>
    <row r="9936" spans="1:19">
      <c r="A9936">
        <v>9935</v>
      </c>
      <c r="B9936">
        <v>65.11</v>
      </c>
      <c r="C9936">
        <v>12</v>
      </c>
      <c r="D9936" t="s">
        <v>46</v>
      </c>
      <c r="E9936">
        <v>0</v>
      </c>
      <c r="F9936">
        <v>0</v>
      </c>
      <c r="G9936">
        <v>58</v>
      </c>
      <c r="H9936">
        <v>1</v>
      </c>
      <c r="I9936">
        <v>29</v>
      </c>
      <c r="J9936">
        <v>0</v>
      </c>
      <c r="K9936">
        <f>_xlfn.XLOOKUP(FraudData[[#This Row],[amount]],AmountRules[Amount Min],AmountRules[Risk Points],,-1)</f>
        <v>0</v>
      </c>
      <c r="L9936">
        <f>_xlfn.XLOOKUP(FraudData[[#This Row],[transaction_hour]],TimeRules[Hour Min],TimeRules[Risk Points],,-1)</f>
        <v>0</v>
      </c>
      <c r="M9936">
        <f>_xlfn.XLOOKUP(FraudData[[#This Row],[foreign_transaction]],ForeignRules[Foreign Transaction],ForeignRules[Risk Points],0)</f>
        <v>0</v>
      </c>
      <c r="N9936">
        <f>_xlfn.XLOOKUP(FraudData[[#This Row],[location_mismatch]],Table10[Location Mismatch],Table10[Risk Points],0)</f>
        <v>0</v>
      </c>
      <c r="O9936">
        <f>_xlfn.XLOOKUP(FraudData[[#This Row],[device_trust_score]],DeviceRules[Device Min],DeviceRules[Risk Points],,-1)</f>
        <v>1</v>
      </c>
      <c r="P9936">
        <f>_xlfn.XLOOKUP(FraudData[[#This Row],[velocity_last_24h]],VelocityRules[Velocity Min],VelocityRules[Risk Points],,-1)</f>
        <v>0</v>
      </c>
      <c r="Q9936">
        <f>_xlfn.XLOOKUP(FraudData[[#This Row],[merchant_category]],MerchantRules[Merchant Category],MerchantRules[Risk Points],0)</f>
        <v>0</v>
      </c>
      <c r="R9936">
        <f>SUM(FraudData[[#This Row],[Amount Risk]:[Merchant Risk]])</f>
        <v>1</v>
      </c>
      <c r="S9936" t="str" cm="1">
        <f t="array" ref="S9936">_xlfn.IFS(FraudData[[#This Row],[Fraud Risk Score]]&gt;=8,"High Risk",FraudData[[#This Row],[Fraud Risk Score]]&gt;=6,"Medium Risk",TRUE,"Low Risk")</f>
        <v>Low Risk</v>
      </c>
    </row>
    <row r="9937" spans="1:19">
      <c r="A9937">
        <v>9936</v>
      </c>
      <c r="B9937">
        <v>20.69</v>
      </c>
      <c r="C9937">
        <v>10</v>
      </c>
      <c r="D9937" t="s">
        <v>47</v>
      </c>
      <c r="E9937">
        <v>0</v>
      </c>
      <c r="F9937">
        <v>0</v>
      </c>
      <c r="G9937">
        <v>84</v>
      </c>
      <c r="H9937">
        <v>2</v>
      </c>
      <c r="I9937">
        <v>41</v>
      </c>
      <c r="J9937">
        <v>0</v>
      </c>
      <c r="K9937">
        <f>_xlfn.XLOOKUP(FraudData[[#This Row],[amount]],AmountRules[Amount Min],AmountRules[Risk Points],,-1)</f>
        <v>0</v>
      </c>
      <c r="L9937">
        <f>_xlfn.XLOOKUP(FraudData[[#This Row],[transaction_hour]],TimeRules[Hour Min],TimeRules[Risk Points],,-1)</f>
        <v>0</v>
      </c>
      <c r="M9937">
        <f>_xlfn.XLOOKUP(FraudData[[#This Row],[foreign_transaction]],ForeignRules[Foreign Transaction],ForeignRules[Risk Points],0)</f>
        <v>0</v>
      </c>
      <c r="N9937">
        <f>_xlfn.XLOOKUP(FraudData[[#This Row],[location_mismatch]],Table10[Location Mismatch],Table10[Risk Points],0)</f>
        <v>0</v>
      </c>
      <c r="O9937">
        <f>_xlfn.XLOOKUP(FraudData[[#This Row],[device_trust_score]],DeviceRules[Device Min],DeviceRules[Risk Points],,-1)</f>
        <v>0</v>
      </c>
      <c r="P9937">
        <f>_xlfn.XLOOKUP(FraudData[[#This Row],[velocity_last_24h]],VelocityRules[Velocity Min],VelocityRules[Risk Points],,-1)</f>
        <v>0</v>
      </c>
      <c r="Q9937">
        <f>_xlfn.XLOOKUP(FraudData[[#This Row],[merchant_category]],MerchantRules[Merchant Category],MerchantRules[Risk Points],0)</f>
        <v>0</v>
      </c>
      <c r="R9937">
        <f>SUM(FraudData[[#This Row],[Amount Risk]:[Merchant Risk]])</f>
        <v>0</v>
      </c>
      <c r="S9937" t="str" cm="1">
        <f t="array" ref="S9937">_xlfn.IFS(FraudData[[#This Row],[Fraud Risk Score]]&gt;=8,"High Risk",FraudData[[#This Row],[Fraud Risk Score]]&gt;=6,"Medium Risk",TRUE,"Low Risk")</f>
        <v>Low Risk</v>
      </c>
    </row>
    <row r="9938" spans="1:19">
      <c r="A9938">
        <v>9937</v>
      </c>
      <c r="B9938">
        <v>115.23</v>
      </c>
      <c r="C9938">
        <v>9</v>
      </c>
      <c r="D9938" t="s">
        <v>46</v>
      </c>
      <c r="E9938">
        <v>0</v>
      </c>
      <c r="F9938">
        <v>0</v>
      </c>
      <c r="G9938">
        <v>58</v>
      </c>
      <c r="H9938">
        <v>4</v>
      </c>
      <c r="I9938">
        <v>39</v>
      </c>
      <c r="J9938">
        <v>0</v>
      </c>
      <c r="K9938">
        <f>_xlfn.XLOOKUP(FraudData[[#This Row],[amount]],AmountRules[Amount Min],AmountRules[Risk Points],,-1)</f>
        <v>0</v>
      </c>
      <c r="L9938">
        <f>_xlfn.XLOOKUP(FraudData[[#This Row],[transaction_hour]],TimeRules[Hour Min],TimeRules[Risk Points],,-1)</f>
        <v>0</v>
      </c>
      <c r="M9938">
        <f>_xlfn.XLOOKUP(FraudData[[#This Row],[foreign_transaction]],ForeignRules[Foreign Transaction],ForeignRules[Risk Points],0)</f>
        <v>0</v>
      </c>
      <c r="N9938">
        <f>_xlfn.XLOOKUP(FraudData[[#This Row],[location_mismatch]],Table10[Location Mismatch],Table10[Risk Points],0)</f>
        <v>0</v>
      </c>
      <c r="O9938">
        <f>_xlfn.XLOOKUP(FraudData[[#This Row],[device_trust_score]],DeviceRules[Device Min],DeviceRules[Risk Points],,-1)</f>
        <v>1</v>
      </c>
      <c r="P9938">
        <f>_xlfn.XLOOKUP(FraudData[[#This Row],[velocity_last_24h]],VelocityRules[Velocity Min],VelocityRules[Risk Points],,-1)</f>
        <v>0</v>
      </c>
      <c r="Q9938">
        <f>_xlfn.XLOOKUP(FraudData[[#This Row],[merchant_category]],MerchantRules[Merchant Category],MerchantRules[Risk Points],0)</f>
        <v>0</v>
      </c>
      <c r="R9938">
        <f>SUM(FraudData[[#This Row],[Amount Risk]:[Merchant Risk]])</f>
        <v>1</v>
      </c>
      <c r="S9938" t="str" cm="1">
        <f t="array" ref="S9938">_xlfn.IFS(FraudData[[#This Row],[Fraud Risk Score]]&gt;=8,"High Risk",FraudData[[#This Row],[Fraud Risk Score]]&gt;=6,"Medium Risk",TRUE,"Low Risk")</f>
        <v>Low Risk</v>
      </c>
    </row>
    <row r="9939" spans="1:19">
      <c r="A9939">
        <v>9938</v>
      </c>
      <c r="B9939">
        <v>203.49</v>
      </c>
      <c r="C9939">
        <v>14</v>
      </c>
      <c r="D9939" t="s">
        <v>47</v>
      </c>
      <c r="E9939">
        <v>0</v>
      </c>
      <c r="F9939">
        <v>0</v>
      </c>
      <c r="G9939">
        <v>61</v>
      </c>
      <c r="H9939">
        <v>3</v>
      </c>
      <c r="I9939">
        <v>63</v>
      </c>
      <c r="J9939">
        <v>0</v>
      </c>
      <c r="K9939">
        <f>_xlfn.XLOOKUP(FraudData[[#This Row],[amount]],AmountRules[Amount Min],AmountRules[Risk Points],,-1)</f>
        <v>0</v>
      </c>
      <c r="L9939">
        <f>_xlfn.XLOOKUP(FraudData[[#This Row],[transaction_hour]],TimeRules[Hour Min],TimeRules[Risk Points],,-1)</f>
        <v>0</v>
      </c>
      <c r="M9939">
        <f>_xlfn.XLOOKUP(FraudData[[#This Row],[foreign_transaction]],ForeignRules[Foreign Transaction],ForeignRules[Risk Points],0)</f>
        <v>0</v>
      </c>
      <c r="N9939">
        <f>_xlfn.XLOOKUP(FraudData[[#This Row],[location_mismatch]],Table10[Location Mismatch],Table10[Risk Points],0)</f>
        <v>0</v>
      </c>
      <c r="O9939">
        <f>_xlfn.XLOOKUP(FraudData[[#This Row],[device_trust_score]],DeviceRules[Device Min],DeviceRules[Risk Points],,-1)</f>
        <v>1</v>
      </c>
      <c r="P9939">
        <f>_xlfn.XLOOKUP(FraudData[[#This Row],[velocity_last_24h]],VelocityRules[Velocity Min],VelocityRules[Risk Points],,-1)</f>
        <v>0</v>
      </c>
      <c r="Q9939">
        <f>_xlfn.XLOOKUP(FraudData[[#This Row],[merchant_category]],MerchantRules[Merchant Category],MerchantRules[Risk Points],0)</f>
        <v>0</v>
      </c>
      <c r="R9939">
        <f>SUM(FraudData[[#This Row],[Amount Risk]:[Merchant Risk]])</f>
        <v>1</v>
      </c>
      <c r="S9939" t="str" cm="1">
        <f t="array" ref="S9939">_xlfn.IFS(FraudData[[#This Row],[Fraud Risk Score]]&gt;=8,"High Risk",FraudData[[#This Row],[Fraud Risk Score]]&gt;=6,"Medium Risk",TRUE,"Low Risk")</f>
        <v>Low Risk</v>
      </c>
    </row>
    <row r="9940" spans="1:19">
      <c r="A9940">
        <v>9939</v>
      </c>
      <c r="B9940">
        <v>373.59</v>
      </c>
      <c r="C9940">
        <v>5</v>
      </c>
      <c r="D9940" t="s">
        <v>48</v>
      </c>
      <c r="E9940">
        <v>0</v>
      </c>
      <c r="F9940">
        <v>0</v>
      </c>
      <c r="G9940">
        <v>91</v>
      </c>
      <c r="H9940">
        <v>2</v>
      </c>
      <c r="I9940">
        <v>59</v>
      </c>
      <c r="J9940">
        <v>0</v>
      </c>
      <c r="K9940">
        <f>_xlfn.XLOOKUP(FraudData[[#This Row],[amount]],AmountRules[Amount Min],AmountRules[Risk Points],,-1)</f>
        <v>0</v>
      </c>
      <c r="L9940">
        <f>_xlfn.XLOOKUP(FraudData[[#This Row],[transaction_hour]],TimeRules[Hour Min],TimeRules[Risk Points],,-1)</f>
        <v>0</v>
      </c>
      <c r="M9940">
        <f>_xlfn.XLOOKUP(FraudData[[#This Row],[foreign_transaction]],ForeignRules[Foreign Transaction],ForeignRules[Risk Points],0)</f>
        <v>0</v>
      </c>
      <c r="N9940">
        <f>_xlfn.XLOOKUP(FraudData[[#This Row],[location_mismatch]],Table10[Location Mismatch],Table10[Risk Points],0)</f>
        <v>0</v>
      </c>
      <c r="O9940">
        <f>_xlfn.XLOOKUP(FraudData[[#This Row],[device_trust_score]],DeviceRules[Device Min],DeviceRules[Risk Points],,-1)</f>
        <v>0</v>
      </c>
      <c r="P9940">
        <f>_xlfn.XLOOKUP(FraudData[[#This Row],[velocity_last_24h]],VelocityRules[Velocity Min],VelocityRules[Risk Points],,-1)</f>
        <v>0</v>
      </c>
      <c r="Q9940">
        <f>_xlfn.XLOOKUP(FraudData[[#This Row],[merchant_category]],MerchantRules[Merchant Category],MerchantRules[Risk Points],0)</f>
        <v>0</v>
      </c>
      <c r="R9940">
        <f>SUM(FraudData[[#This Row],[Amount Risk]:[Merchant Risk]])</f>
        <v>0</v>
      </c>
      <c r="S9940" t="str" cm="1">
        <f t="array" ref="S9940">_xlfn.IFS(FraudData[[#This Row],[Fraud Risk Score]]&gt;=8,"High Risk",FraudData[[#This Row],[Fraud Risk Score]]&gt;=6,"Medium Risk",TRUE,"Low Risk")</f>
        <v>Low Risk</v>
      </c>
    </row>
    <row r="9941" spans="1:19">
      <c r="A9941">
        <v>9940</v>
      </c>
      <c r="B9941">
        <v>248.97</v>
      </c>
      <c r="C9941">
        <v>0</v>
      </c>
      <c r="D9941" t="s">
        <v>46</v>
      </c>
      <c r="E9941">
        <v>0</v>
      </c>
      <c r="F9941">
        <v>0</v>
      </c>
      <c r="G9941">
        <v>43</v>
      </c>
      <c r="H9941">
        <v>3</v>
      </c>
      <c r="I9941">
        <v>38</v>
      </c>
      <c r="J9941">
        <v>0</v>
      </c>
      <c r="K9941">
        <f>_xlfn.XLOOKUP(FraudData[[#This Row],[amount]],AmountRules[Amount Min],AmountRules[Risk Points],,-1)</f>
        <v>0</v>
      </c>
      <c r="L9941">
        <f>_xlfn.XLOOKUP(FraudData[[#This Row],[transaction_hour]],TimeRules[Hour Min],TimeRules[Risk Points],,-1)</f>
        <v>3</v>
      </c>
      <c r="M9941">
        <f>_xlfn.XLOOKUP(FraudData[[#This Row],[foreign_transaction]],ForeignRules[Foreign Transaction],ForeignRules[Risk Points],0)</f>
        <v>0</v>
      </c>
      <c r="N9941">
        <f>_xlfn.XLOOKUP(FraudData[[#This Row],[location_mismatch]],Table10[Location Mismatch],Table10[Risk Points],0)</f>
        <v>0</v>
      </c>
      <c r="O9941">
        <f>_xlfn.XLOOKUP(FraudData[[#This Row],[device_trust_score]],DeviceRules[Device Min],DeviceRules[Risk Points],,-1)</f>
        <v>2</v>
      </c>
      <c r="P9941">
        <f>_xlfn.XLOOKUP(FraudData[[#This Row],[velocity_last_24h]],VelocityRules[Velocity Min],VelocityRules[Risk Points],,-1)</f>
        <v>0</v>
      </c>
      <c r="Q9941">
        <f>_xlfn.XLOOKUP(FraudData[[#This Row],[merchant_category]],MerchantRules[Merchant Category],MerchantRules[Risk Points],0)</f>
        <v>0</v>
      </c>
      <c r="R9941">
        <f>SUM(FraudData[[#This Row],[Amount Risk]:[Merchant Risk]])</f>
        <v>5</v>
      </c>
      <c r="S9941" t="str" cm="1">
        <f t="array" ref="S9941">_xlfn.IFS(FraudData[[#This Row],[Fraud Risk Score]]&gt;=8,"High Risk",FraudData[[#This Row],[Fraud Risk Score]]&gt;=6,"Medium Risk",TRUE,"Low Risk")</f>
        <v>Low Risk</v>
      </c>
    </row>
    <row r="9942" spans="1:19">
      <c r="A9942">
        <v>9941</v>
      </c>
      <c r="B9942">
        <v>502.22</v>
      </c>
      <c r="C9942">
        <v>13</v>
      </c>
      <c r="D9942" t="s">
        <v>47</v>
      </c>
      <c r="E9942">
        <v>0</v>
      </c>
      <c r="F9942">
        <v>0</v>
      </c>
      <c r="G9942">
        <v>76</v>
      </c>
      <c r="H9942">
        <v>5</v>
      </c>
      <c r="I9942">
        <v>65</v>
      </c>
      <c r="J9942">
        <v>0</v>
      </c>
      <c r="K9942">
        <f>_xlfn.XLOOKUP(FraudData[[#This Row],[amount]],AmountRules[Amount Min],AmountRules[Risk Points],,-1)</f>
        <v>1</v>
      </c>
      <c r="L9942">
        <f>_xlfn.XLOOKUP(FraudData[[#This Row],[transaction_hour]],TimeRules[Hour Min],TimeRules[Risk Points],,-1)</f>
        <v>0</v>
      </c>
      <c r="M9942">
        <f>_xlfn.XLOOKUP(FraudData[[#This Row],[foreign_transaction]],ForeignRules[Foreign Transaction],ForeignRules[Risk Points],0)</f>
        <v>0</v>
      </c>
      <c r="N9942">
        <f>_xlfn.XLOOKUP(FraudData[[#This Row],[location_mismatch]],Table10[Location Mismatch],Table10[Risk Points],0)</f>
        <v>0</v>
      </c>
      <c r="O9942">
        <f>_xlfn.XLOOKUP(FraudData[[#This Row],[device_trust_score]],DeviceRules[Device Min],DeviceRules[Risk Points],,-1)</f>
        <v>0</v>
      </c>
      <c r="P9942">
        <f>_xlfn.XLOOKUP(FraudData[[#This Row],[velocity_last_24h]],VelocityRules[Velocity Min],VelocityRules[Risk Points],,-1)</f>
        <v>3</v>
      </c>
      <c r="Q9942">
        <f>_xlfn.XLOOKUP(FraudData[[#This Row],[merchant_category]],MerchantRules[Merchant Category],MerchantRules[Risk Points],0)</f>
        <v>0</v>
      </c>
      <c r="R9942">
        <f>SUM(FraudData[[#This Row],[Amount Risk]:[Merchant Risk]])</f>
        <v>4</v>
      </c>
      <c r="S9942" t="str" cm="1">
        <f t="array" ref="S9942">_xlfn.IFS(FraudData[[#This Row],[Fraud Risk Score]]&gt;=8,"High Risk",FraudData[[#This Row],[Fraud Risk Score]]&gt;=6,"Medium Risk",TRUE,"Low Risk")</f>
        <v>Low Risk</v>
      </c>
    </row>
    <row r="9943" spans="1:19">
      <c r="A9943">
        <v>9942</v>
      </c>
      <c r="B9943">
        <v>9.9700000000000006</v>
      </c>
      <c r="C9943">
        <v>17</v>
      </c>
      <c r="D9943" t="s">
        <v>46</v>
      </c>
      <c r="E9943">
        <v>0</v>
      </c>
      <c r="F9943">
        <v>0</v>
      </c>
      <c r="G9943">
        <v>68</v>
      </c>
      <c r="H9943">
        <v>1</v>
      </c>
      <c r="I9943">
        <v>64</v>
      </c>
      <c r="J9943">
        <v>0</v>
      </c>
      <c r="K9943">
        <f>_xlfn.XLOOKUP(FraudData[[#This Row],[amount]],AmountRules[Amount Min],AmountRules[Risk Points],,-1)</f>
        <v>0</v>
      </c>
      <c r="L9943">
        <f>_xlfn.XLOOKUP(FraudData[[#This Row],[transaction_hour]],TimeRules[Hour Min],TimeRules[Risk Points],,-1)</f>
        <v>0</v>
      </c>
      <c r="M9943">
        <f>_xlfn.XLOOKUP(FraudData[[#This Row],[foreign_transaction]],ForeignRules[Foreign Transaction],ForeignRules[Risk Points],0)</f>
        <v>0</v>
      </c>
      <c r="N9943">
        <f>_xlfn.XLOOKUP(FraudData[[#This Row],[location_mismatch]],Table10[Location Mismatch],Table10[Risk Points],0)</f>
        <v>0</v>
      </c>
      <c r="O9943">
        <f>_xlfn.XLOOKUP(FraudData[[#This Row],[device_trust_score]],DeviceRules[Device Min],DeviceRules[Risk Points],,-1)</f>
        <v>1</v>
      </c>
      <c r="P9943">
        <f>_xlfn.XLOOKUP(FraudData[[#This Row],[velocity_last_24h]],VelocityRules[Velocity Min],VelocityRules[Risk Points],,-1)</f>
        <v>0</v>
      </c>
      <c r="Q9943">
        <f>_xlfn.XLOOKUP(FraudData[[#This Row],[merchant_category]],MerchantRules[Merchant Category],MerchantRules[Risk Points],0)</f>
        <v>0</v>
      </c>
      <c r="R9943">
        <f>SUM(FraudData[[#This Row],[Amount Risk]:[Merchant Risk]])</f>
        <v>1</v>
      </c>
      <c r="S9943" t="str" cm="1">
        <f t="array" ref="S9943">_xlfn.IFS(FraudData[[#This Row],[Fraud Risk Score]]&gt;=8,"High Risk",FraudData[[#This Row],[Fraud Risk Score]]&gt;=6,"Medium Risk",TRUE,"Low Risk")</f>
        <v>Low Risk</v>
      </c>
    </row>
    <row r="9944" spans="1:19">
      <c r="A9944">
        <v>9943</v>
      </c>
      <c r="B9944">
        <v>2.21</v>
      </c>
      <c r="C9944">
        <v>23</v>
      </c>
      <c r="D9944" t="s">
        <v>50</v>
      </c>
      <c r="E9944">
        <v>0</v>
      </c>
      <c r="F9944">
        <v>0</v>
      </c>
      <c r="G9944">
        <v>51</v>
      </c>
      <c r="H9944">
        <v>1</v>
      </c>
      <c r="I9944">
        <v>47</v>
      </c>
      <c r="J9944">
        <v>0</v>
      </c>
      <c r="K9944">
        <f>_xlfn.XLOOKUP(FraudData[[#This Row],[amount]],AmountRules[Amount Min],AmountRules[Risk Points],,-1)</f>
        <v>0</v>
      </c>
      <c r="L9944">
        <f>_xlfn.XLOOKUP(FraudData[[#This Row],[transaction_hour]],TimeRules[Hour Min],TimeRules[Risk Points],,-1)</f>
        <v>1</v>
      </c>
      <c r="M9944">
        <f>_xlfn.XLOOKUP(FraudData[[#This Row],[foreign_transaction]],ForeignRules[Foreign Transaction],ForeignRules[Risk Points],0)</f>
        <v>0</v>
      </c>
      <c r="N9944">
        <f>_xlfn.XLOOKUP(FraudData[[#This Row],[location_mismatch]],Table10[Location Mismatch],Table10[Risk Points],0)</f>
        <v>0</v>
      </c>
      <c r="O9944">
        <f>_xlfn.XLOOKUP(FraudData[[#This Row],[device_trust_score]],DeviceRules[Device Min],DeviceRules[Risk Points],,-1)</f>
        <v>1</v>
      </c>
      <c r="P9944">
        <f>_xlfn.XLOOKUP(FraudData[[#This Row],[velocity_last_24h]],VelocityRules[Velocity Min],VelocityRules[Risk Points],,-1)</f>
        <v>0</v>
      </c>
      <c r="Q9944">
        <f>_xlfn.XLOOKUP(FraudData[[#This Row],[merchant_category]],MerchantRules[Merchant Category],MerchantRules[Risk Points],0)</f>
        <v>0</v>
      </c>
      <c r="R9944">
        <f>SUM(FraudData[[#This Row],[Amount Risk]:[Merchant Risk]])</f>
        <v>2</v>
      </c>
      <c r="S9944" t="str" cm="1">
        <f t="array" ref="S9944">_xlfn.IFS(FraudData[[#This Row],[Fraud Risk Score]]&gt;=8,"High Risk",FraudData[[#This Row],[Fraud Risk Score]]&gt;=6,"Medium Risk",TRUE,"Low Risk")</f>
        <v>Low Risk</v>
      </c>
    </row>
    <row r="9945" spans="1:19">
      <c r="A9945">
        <v>9944</v>
      </c>
      <c r="B9945">
        <v>194.9</v>
      </c>
      <c r="C9945">
        <v>10</v>
      </c>
      <c r="D9945" t="s">
        <v>46</v>
      </c>
      <c r="E9945">
        <v>0</v>
      </c>
      <c r="F9945">
        <v>0</v>
      </c>
      <c r="G9945">
        <v>62</v>
      </c>
      <c r="H9945">
        <v>1</v>
      </c>
      <c r="I9945">
        <v>21</v>
      </c>
      <c r="J9945">
        <v>0</v>
      </c>
      <c r="K9945">
        <f>_xlfn.XLOOKUP(FraudData[[#This Row],[amount]],AmountRules[Amount Min],AmountRules[Risk Points],,-1)</f>
        <v>0</v>
      </c>
      <c r="L9945">
        <f>_xlfn.XLOOKUP(FraudData[[#This Row],[transaction_hour]],TimeRules[Hour Min],TimeRules[Risk Points],,-1)</f>
        <v>0</v>
      </c>
      <c r="M9945">
        <f>_xlfn.XLOOKUP(FraudData[[#This Row],[foreign_transaction]],ForeignRules[Foreign Transaction],ForeignRules[Risk Points],0)</f>
        <v>0</v>
      </c>
      <c r="N9945">
        <f>_xlfn.XLOOKUP(FraudData[[#This Row],[location_mismatch]],Table10[Location Mismatch],Table10[Risk Points],0)</f>
        <v>0</v>
      </c>
      <c r="O9945">
        <f>_xlfn.XLOOKUP(FraudData[[#This Row],[device_trust_score]],DeviceRules[Device Min],DeviceRules[Risk Points],,-1)</f>
        <v>1</v>
      </c>
      <c r="P9945">
        <f>_xlfn.XLOOKUP(FraudData[[#This Row],[velocity_last_24h]],VelocityRules[Velocity Min],VelocityRules[Risk Points],,-1)</f>
        <v>0</v>
      </c>
      <c r="Q9945">
        <f>_xlfn.XLOOKUP(FraudData[[#This Row],[merchant_category]],MerchantRules[Merchant Category],MerchantRules[Risk Points],0)</f>
        <v>0</v>
      </c>
      <c r="R9945">
        <f>SUM(FraudData[[#This Row],[Amount Risk]:[Merchant Risk]])</f>
        <v>1</v>
      </c>
      <c r="S9945" t="str" cm="1">
        <f t="array" ref="S9945">_xlfn.IFS(FraudData[[#This Row],[Fraud Risk Score]]&gt;=8,"High Risk",FraudData[[#This Row],[Fraud Risk Score]]&gt;=6,"Medium Risk",TRUE,"Low Risk")</f>
        <v>Low Risk</v>
      </c>
    </row>
    <row r="9946" spans="1:19">
      <c r="A9946">
        <v>9945</v>
      </c>
      <c r="B9946">
        <v>61.48</v>
      </c>
      <c r="C9946">
        <v>7</v>
      </c>
      <c r="D9946" t="s">
        <v>46</v>
      </c>
      <c r="E9946">
        <v>0</v>
      </c>
      <c r="F9946">
        <v>0</v>
      </c>
      <c r="G9946">
        <v>45</v>
      </c>
      <c r="H9946">
        <v>3</v>
      </c>
      <c r="I9946">
        <v>46</v>
      </c>
      <c r="J9946">
        <v>0</v>
      </c>
      <c r="K9946">
        <f>_xlfn.XLOOKUP(FraudData[[#This Row],[amount]],AmountRules[Amount Min],AmountRules[Risk Points],,-1)</f>
        <v>0</v>
      </c>
      <c r="L9946">
        <f>_xlfn.XLOOKUP(FraudData[[#This Row],[transaction_hour]],TimeRules[Hour Min],TimeRules[Risk Points],,-1)</f>
        <v>0</v>
      </c>
      <c r="M9946">
        <f>_xlfn.XLOOKUP(FraudData[[#This Row],[foreign_transaction]],ForeignRules[Foreign Transaction],ForeignRules[Risk Points],0)</f>
        <v>0</v>
      </c>
      <c r="N9946">
        <f>_xlfn.XLOOKUP(FraudData[[#This Row],[location_mismatch]],Table10[Location Mismatch],Table10[Risk Points],0)</f>
        <v>0</v>
      </c>
      <c r="O9946">
        <f>_xlfn.XLOOKUP(FraudData[[#This Row],[device_trust_score]],DeviceRules[Device Min],DeviceRules[Risk Points],,-1)</f>
        <v>2</v>
      </c>
      <c r="P9946">
        <f>_xlfn.XLOOKUP(FraudData[[#This Row],[velocity_last_24h]],VelocityRules[Velocity Min],VelocityRules[Risk Points],,-1)</f>
        <v>0</v>
      </c>
      <c r="Q9946">
        <f>_xlfn.XLOOKUP(FraudData[[#This Row],[merchant_category]],MerchantRules[Merchant Category],MerchantRules[Risk Points],0)</f>
        <v>0</v>
      </c>
      <c r="R9946">
        <f>SUM(FraudData[[#This Row],[Amount Risk]:[Merchant Risk]])</f>
        <v>2</v>
      </c>
      <c r="S9946" t="str" cm="1">
        <f t="array" ref="S9946">_xlfn.IFS(FraudData[[#This Row],[Fraud Risk Score]]&gt;=8,"High Risk",FraudData[[#This Row],[Fraud Risk Score]]&gt;=6,"Medium Risk",TRUE,"Low Risk")</f>
        <v>Low Risk</v>
      </c>
    </row>
    <row r="9947" spans="1:19">
      <c r="A9947">
        <v>9946</v>
      </c>
      <c r="B9947">
        <v>52.62</v>
      </c>
      <c r="C9947">
        <v>21</v>
      </c>
      <c r="D9947" t="s">
        <v>47</v>
      </c>
      <c r="E9947">
        <v>0</v>
      </c>
      <c r="F9947">
        <v>0</v>
      </c>
      <c r="G9947">
        <v>62</v>
      </c>
      <c r="H9947">
        <v>3</v>
      </c>
      <c r="I9947">
        <v>57</v>
      </c>
      <c r="J9947">
        <v>0</v>
      </c>
      <c r="K9947">
        <f>_xlfn.XLOOKUP(FraudData[[#This Row],[amount]],AmountRules[Amount Min],AmountRules[Risk Points],,-1)</f>
        <v>0</v>
      </c>
      <c r="L9947">
        <f>_xlfn.XLOOKUP(FraudData[[#This Row],[transaction_hour]],TimeRules[Hour Min],TimeRules[Risk Points],,-1)</f>
        <v>0</v>
      </c>
      <c r="M9947">
        <f>_xlfn.XLOOKUP(FraudData[[#This Row],[foreign_transaction]],ForeignRules[Foreign Transaction],ForeignRules[Risk Points],0)</f>
        <v>0</v>
      </c>
      <c r="N9947">
        <f>_xlfn.XLOOKUP(FraudData[[#This Row],[location_mismatch]],Table10[Location Mismatch],Table10[Risk Points],0)</f>
        <v>0</v>
      </c>
      <c r="O9947">
        <f>_xlfn.XLOOKUP(FraudData[[#This Row],[device_trust_score]],DeviceRules[Device Min],DeviceRules[Risk Points],,-1)</f>
        <v>1</v>
      </c>
      <c r="P9947">
        <f>_xlfn.XLOOKUP(FraudData[[#This Row],[velocity_last_24h]],VelocityRules[Velocity Min],VelocityRules[Risk Points],,-1)</f>
        <v>0</v>
      </c>
      <c r="Q9947">
        <f>_xlfn.XLOOKUP(FraudData[[#This Row],[merchant_category]],MerchantRules[Merchant Category],MerchantRules[Risk Points],0)</f>
        <v>0</v>
      </c>
      <c r="R9947">
        <f>SUM(FraudData[[#This Row],[Amount Risk]:[Merchant Risk]])</f>
        <v>1</v>
      </c>
      <c r="S9947" t="str" cm="1">
        <f t="array" ref="S9947">_xlfn.IFS(FraudData[[#This Row],[Fraud Risk Score]]&gt;=8,"High Risk",FraudData[[#This Row],[Fraud Risk Score]]&gt;=6,"Medium Risk",TRUE,"Low Risk")</f>
        <v>Low Risk</v>
      </c>
    </row>
    <row r="9948" spans="1:19">
      <c r="A9948">
        <v>9947</v>
      </c>
      <c r="B9948">
        <v>72.319999999999993</v>
      </c>
      <c r="C9948">
        <v>2</v>
      </c>
      <c r="D9948" t="s">
        <v>46</v>
      </c>
      <c r="E9948">
        <v>0</v>
      </c>
      <c r="F9948">
        <v>0</v>
      </c>
      <c r="G9948">
        <v>37</v>
      </c>
      <c r="H9948">
        <v>1</v>
      </c>
      <c r="I9948">
        <v>55</v>
      </c>
      <c r="J9948">
        <v>0</v>
      </c>
      <c r="K9948">
        <f>_xlfn.XLOOKUP(FraudData[[#This Row],[amount]],AmountRules[Amount Min],AmountRules[Risk Points],,-1)</f>
        <v>0</v>
      </c>
      <c r="L9948">
        <f>_xlfn.XLOOKUP(FraudData[[#This Row],[transaction_hour]],TimeRules[Hour Min],TimeRules[Risk Points],,-1)</f>
        <v>3</v>
      </c>
      <c r="M9948">
        <f>_xlfn.XLOOKUP(FraudData[[#This Row],[foreign_transaction]],ForeignRules[Foreign Transaction],ForeignRules[Risk Points],0)</f>
        <v>0</v>
      </c>
      <c r="N9948">
        <f>_xlfn.XLOOKUP(FraudData[[#This Row],[location_mismatch]],Table10[Location Mismatch],Table10[Risk Points],0)</f>
        <v>0</v>
      </c>
      <c r="O9948">
        <f>_xlfn.XLOOKUP(FraudData[[#This Row],[device_trust_score]],DeviceRules[Device Min],DeviceRules[Risk Points],,-1)</f>
        <v>2</v>
      </c>
      <c r="P9948">
        <f>_xlfn.XLOOKUP(FraudData[[#This Row],[velocity_last_24h]],VelocityRules[Velocity Min],VelocityRules[Risk Points],,-1)</f>
        <v>0</v>
      </c>
      <c r="Q9948">
        <f>_xlfn.XLOOKUP(FraudData[[#This Row],[merchant_category]],MerchantRules[Merchant Category],MerchantRules[Risk Points],0)</f>
        <v>0</v>
      </c>
      <c r="R9948">
        <f>SUM(FraudData[[#This Row],[Amount Risk]:[Merchant Risk]])</f>
        <v>5</v>
      </c>
      <c r="S9948" t="str" cm="1">
        <f t="array" ref="S9948">_xlfn.IFS(FraudData[[#This Row],[Fraud Risk Score]]&gt;=8,"High Risk",FraudData[[#This Row],[Fraud Risk Score]]&gt;=6,"Medium Risk",TRUE,"Low Risk")</f>
        <v>Low Risk</v>
      </c>
    </row>
    <row r="9949" spans="1:19">
      <c r="A9949">
        <v>9948</v>
      </c>
      <c r="B9949">
        <v>56.6</v>
      </c>
      <c r="C9949">
        <v>13</v>
      </c>
      <c r="D9949" t="s">
        <v>48</v>
      </c>
      <c r="E9949">
        <v>0</v>
      </c>
      <c r="F9949">
        <v>0</v>
      </c>
      <c r="G9949">
        <v>45</v>
      </c>
      <c r="H9949">
        <v>2</v>
      </c>
      <c r="I9949">
        <v>28</v>
      </c>
      <c r="J9949">
        <v>0</v>
      </c>
      <c r="K9949">
        <f>_xlfn.XLOOKUP(FraudData[[#This Row],[amount]],AmountRules[Amount Min],AmountRules[Risk Points],,-1)</f>
        <v>0</v>
      </c>
      <c r="L9949">
        <f>_xlfn.XLOOKUP(FraudData[[#This Row],[transaction_hour]],TimeRules[Hour Min],TimeRules[Risk Points],,-1)</f>
        <v>0</v>
      </c>
      <c r="M9949">
        <f>_xlfn.XLOOKUP(FraudData[[#This Row],[foreign_transaction]],ForeignRules[Foreign Transaction],ForeignRules[Risk Points],0)</f>
        <v>0</v>
      </c>
      <c r="N9949">
        <f>_xlfn.XLOOKUP(FraudData[[#This Row],[location_mismatch]],Table10[Location Mismatch],Table10[Risk Points],0)</f>
        <v>0</v>
      </c>
      <c r="O9949">
        <f>_xlfn.XLOOKUP(FraudData[[#This Row],[device_trust_score]],DeviceRules[Device Min],DeviceRules[Risk Points],,-1)</f>
        <v>2</v>
      </c>
      <c r="P9949">
        <f>_xlfn.XLOOKUP(FraudData[[#This Row],[velocity_last_24h]],VelocityRules[Velocity Min],VelocityRules[Risk Points],,-1)</f>
        <v>0</v>
      </c>
      <c r="Q9949">
        <f>_xlfn.XLOOKUP(FraudData[[#This Row],[merchant_category]],MerchantRules[Merchant Category],MerchantRules[Risk Points],0)</f>
        <v>0</v>
      </c>
      <c r="R9949">
        <f>SUM(FraudData[[#This Row],[Amount Risk]:[Merchant Risk]])</f>
        <v>2</v>
      </c>
      <c r="S9949" t="str" cm="1">
        <f t="array" ref="S9949">_xlfn.IFS(FraudData[[#This Row],[Fraud Risk Score]]&gt;=8,"High Risk",FraudData[[#This Row],[Fraud Risk Score]]&gt;=6,"Medium Risk",TRUE,"Low Risk")</f>
        <v>Low Risk</v>
      </c>
    </row>
    <row r="9950" spans="1:19">
      <c r="A9950">
        <v>9949</v>
      </c>
      <c r="B9950">
        <v>128.93</v>
      </c>
      <c r="C9950">
        <v>1</v>
      </c>
      <c r="D9950" t="s">
        <v>49</v>
      </c>
      <c r="E9950">
        <v>0</v>
      </c>
      <c r="F9950">
        <v>0</v>
      </c>
      <c r="G9950">
        <v>66</v>
      </c>
      <c r="H9950">
        <v>3</v>
      </c>
      <c r="I9950">
        <v>57</v>
      </c>
      <c r="J9950">
        <v>0</v>
      </c>
      <c r="K9950">
        <f>_xlfn.XLOOKUP(FraudData[[#This Row],[amount]],AmountRules[Amount Min],AmountRules[Risk Points],,-1)</f>
        <v>0</v>
      </c>
      <c r="L9950">
        <f>_xlfn.XLOOKUP(FraudData[[#This Row],[transaction_hour]],TimeRules[Hour Min],TimeRules[Risk Points],,-1)</f>
        <v>3</v>
      </c>
      <c r="M9950">
        <f>_xlfn.XLOOKUP(FraudData[[#This Row],[foreign_transaction]],ForeignRules[Foreign Transaction],ForeignRules[Risk Points],0)</f>
        <v>0</v>
      </c>
      <c r="N9950">
        <f>_xlfn.XLOOKUP(FraudData[[#This Row],[location_mismatch]],Table10[Location Mismatch],Table10[Risk Points],0)</f>
        <v>0</v>
      </c>
      <c r="O9950">
        <f>_xlfn.XLOOKUP(FraudData[[#This Row],[device_trust_score]],DeviceRules[Device Min],DeviceRules[Risk Points],,-1)</f>
        <v>1</v>
      </c>
      <c r="P9950">
        <f>_xlfn.XLOOKUP(FraudData[[#This Row],[velocity_last_24h]],VelocityRules[Velocity Min],VelocityRules[Risk Points],,-1)</f>
        <v>0</v>
      </c>
      <c r="Q9950">
        <f>_xlfn.XLOOKUP(FraudData[[#This Row],[merchant_category]],MerchantRules[Merchant Category],MerchantRules[Risk Points],0)</f>
        <v>1</v>
      </c>
      <c r="R9950">
        <f>SUM(FraudData[[#This Row],[Amount Risk]:[Merchant Risk]])</f>
        <v>5</v>
      </c>
      <c r="S9950" t="str" cm="1">
        <f t="array" ref="S9950">_xlfn.IFS(FraudData[[#This Row],[Fraud Risk Score]]&gt;=8,"High Risk",FraudData[[#This Row],[Fraud Risk Score]]&gt;=6,"Medium Risk",TRUE,"Low Risk")</f>
        <v>Low Risk</v>
      </c>
    </row>
    <row r="9951" spans="1:19">
      <c r="A9951">
        <v>9950</v>
      </c>
      <c r="B9951">
        <v>104.42</v>
      </c>
      <c r="C9951">
        <v>15</v>
      </c>
      <c r="D9951" t="s">
        <v>50</v>
      </c>
      <c r="E9951">
        <v>0</v>
      </c>
      <c r="F9951">
        <v>0</v>
      </c>
      <c r="G9951">
        <v>72</v>
      </c>
      <c r="H9951">
        <v>0</v>
      </c>
      <c r="I9951">
        <v>61</v>
      </c>
      <c r="J9951">
        <v>0</v>
      </c>
      <c r="K9951">
        <f>_xlfn.XLOOKUP(FraudData[[#This Row],[amount]],AmountRules[Amount Min],AmountRules[Risk Points],,-1)</f>
        <v>0</v>
      </c>
      <c r="L9951">
        <f>_xlfn.XLOOKUP(FraudData[[#This Row],[transaction_hour]],TimeRules[Hour Min],TimeRules[Risk Points],,-1)</f>
        <v>0</v>
      </c>
      <c r="M9951">
        <f>_xlfn.XLOOKUP(FraudData[[#This Row],[foreign_transaction]],ForeignRules[Foreign Transaction],ForeignRules[Risk Points],0)</f>
        <v>0</v>
      </c>
      <c r="N9951">
        <f>_xlfn.XLOOKUP(FraudData[[#This Row],[location_mismatch]],Table10[Location Mismatch],Table10[Risk Points],0)</f>
        <v>0</v>
      </c>
      <c r="O9951">
        <f>_xlfn.XLOOKUP(FraudData[[#This Row],[device_trust_score]],DeviceRules[Device Min],DeviceRules[Risk Points],,-1)</f>
        <v>0</v>
      </c>
      <c r="P9951">
        <f>_xlfn.XLOOKUP(FraudData[[#This Row],[velocity_last_24h]],VelocityRules[Velocity Min],VelocityRules[Risk Points],,-1)</f>
        <v>0</v>
      </c>
      <c r="Q9951">
        <f>_xlfn.XLOOKUP(FraudData[[#This Row],[merchant_category]],MerchantRules[Merchant Category],MerchantRules[Risk Points],0)</f>
        <v>0</v>
      </c>
      <c r="R9951">
        <f>SUM(FraudData[[#This Row],[Amount Risk]:[Merchant Risk]])</f>
        <v>0</v>
      </c>
      <c r="S9951" t="str" cm="1">
        <f t="array" ref="S9951">_xlfn.IFS(FraudData[[#This Row],[Fraud Risk Score]]&gt;=8,"High Risk",FraudData[[#This Row],[Fraud Risk Score]]&gt;=6,"Medium Risk",TRUE,"Low Risk")</f>
        <v>Low Risk</v>
      </c>
    </row>
    <row r="9952" spans="1:19">
      <c r="A9952">
        <v>9951</v>
      </c>
      <c r="B9952">
        <v>129.30000000000001</v>
      </c>
      <c r="C9952">
        <v>5</v>
      </c>
      <c r="D9952" t="s">
        <v>47</v>
      </c>
      <c r="E9952">
        <v>0</v>
      </c>
      <c r="F9952">
        <v>0</v>
      </c>
      <c r="G9952">
        <v>70</v>
      </c>
      <c r="H9952">
        <v>2</v>
      </c>
      <c r="I9952">
        <v>33</v>
      </c>
      <c r="J9952">
        <v>0</v>
      </c>
      <c r="K9952">
        <f>_xlfn.XLOOKUP(FraudData[[#This Row],[amount]],AmountRules[Amount Min],AmountRules[Risk Points],,-1)</f>
        <v>0</v>
      </c>
      <c r="L9952">
        <f>_xlfn.XLOOKUP(FraudData[[#This Row],[transaction_hour]],TimeRules[Hour Min],TimeRules[Risk Points],,-1)</f>
        <v>0</v>
      </c>
      <c r="M9952">
        <f>_xlfn.XLOOKUP(FraudData[[#This Row],[foreign_transaction]],ForeignRules[Foreign Transaction],ForeignRules[Risk Points],0)</f>
        <v>0</v>
      </c>
      <c r="N9952">
        <f>_xlfn.XLOOKUP(FraudData[[#This Row],[location_mismatch]],Table10[Location Mismatch],Table10[Risk Points],0)</f>
        <v>0</v>
      </c>
      <c r="O9952">
        <f>_xlfn.XLOOKUP(FraudData[[#This Row],[device_trust_score]],DeviceRules[Device Min],DeviceRules[Risk Points],,-1)</f>
        <v>0</v>
      </c>
      <c r="P9952">
        <f>_xlfn.XLOOKUP(FraudData[[#This Row],[velocity_last_24h]],VelocityRules[Velocity Min],VelocityRules[Risk Points],,-1)</f>
        <v>0</v>
      </c>
      <c r="Q9952">
        <f>_xlfn.XLOOKUP(FraudData[[#This Row],[merchant_category]],MerchantRules[Merchant Category],MerchantRules[Risk Points],0)</f>
        <v>0</v>
      </c>
      <c r="R9952">
        <f>SUM(FraudData[[#This Row],[Amount Risk]:[Merchant Risk]])</f>
        <v>0</v>
      </c>
      <c r="S9952" t="str" cm="1">
        <f t="array" ref="S9952">_xlfn.IFS(FraudData[[#This Row],[Fraud Risk Score]]&gt;=8,"High Risk",FraudData[[#This Row],[Fraud Risk Score]]&gt;=6,"Medium Risk",TRUE,"Low Risk")</f>
        <v>Low Risk</v>
      </c>
    </row>
    <row r="9953" spans="1:19">
      <c r="A9953">
        <v>9952</v>
      </c>
      <c r="B9953">
        <v>201.05</v>
      </c>
      <c r="C9953">
        <v>0</v>
      </c>
      <c r="D9953" t="s">
        <v>46</v>
      </c>
      <c r="E9953">
        <v>0</v>
      </c>
      <c r="F9953">
        <v>0</v>
      </c>
      <c r="G9953">
        <v>81</v>
      </c>
      <c r="H9953">
        <v>4</v>
      </c>
      <c r="I9953">
        <v>42</v>
      </c>
      <c r="J9953">
        <v>0</v>
      </c>
      <c r="K9953">
        <f>_xlfn.XLOOKUP(FraudData[[#This Row],[amount]],AmountRules[Amount Min],AmountRules[Risk Points],,-1)</f>
        <v>0</v>
      </c>
      <c r="L9953">
        <f>_xlfn.XLOOKUP(FraudData[[#This Row],[transaction_hour]],TimeRules[Hour Min],TimeRules[Risk Points],,-1)</f>
        <v>3</v>
      </c>
      <c r="M9953">
        <f>_xlfn.XLOOKUP(FraudData[[#This Row],[foreign_transaction]],ForeignRules[Foreign Transaction],ForeignRules[Risk Points],0)</f>
        <v>0</v>
      </c>
      <c r="N9953">
        <f>_xlfn.XLOOKUP(FraudData[[#This Row],[location_mismatch]],Table10[Location Mismatch],Table10[Risk Points],0)</f>
        <v>0</v>
      </c>
      <c r="O9953">
        <f>_xlfn.XLOOKUP(FraudData[[#This Row],[device_trust_score]],DeviceRules[Device Min],DeviceRules[Risk Points],,-1)</f>
        <v>0</v>
      </c>
      <c r="P9953">
        <f>_xlfn.XLOOKUP(FraudData[[#This Row],[velocity_last_24h]],VelocityRules[Velocity Min],VelocityRules[Risk Points],,-1)</f>
        <v>0</v>
      </c>
      <c r="Q9953">
        <f>_xlfn.XLOOKUP(FraudData[[#This Row],[merchant_category]],MerchantRules[Merchant Category],MerchantRules[Risk Points],0)</f>
        <v>0</v>
      </c>
      <c r="R9953">
        <f>SUM(FraudData[[#This Row],[Amount Risk]:[Merchant Risk]])</f>
        <v>3</v>
      </c>
      <c r="S9953" t="str" cm="1">
        <f t="array" ref="S9953">_xlfn.IFS(FraudData[[#This Row],[Fraud Risk Score]]&gt;=8,"High Risk",FraudData[[#This Row],[Fraud Risk Score]]&gt;=6,"Medium Risk",TRUE,"Low Risk")</f>
        <v>Low Risk</v>
      </c>
    </row>
    <row r="9954" spans="1:19">
      <c r="A9954">
        <v>9953</v>
      </c>
      <c r="B9954">
        <v>88.13</v>
      </c>
      <c r="C9954">
        <v>13</v>
      </c>
      <c r="D9954" t="s">
        <v>46</v>
      </c>
      <c r="E9954">
        <v>0</v>
      </c>
      <c r="F9954">
        <v>0</v>
      </c>
      <c r="G9954">
        <v>76</v>
      </c>
      <c r="H9954">
        <v>4</v>
      </c>
      <c r="I9954">
        <v>21</v>
      </c>
      <c r="J9954">
        <v>0</v>
      </c>
      <c r="K9954">
        <f>_xlfn.XLOOKUP(FraudData[[#This Row],[amount]],AmountRules[Amount Min],AmountRules[Risk Points],,-1)</f>
        <v>0</v>
      </c>
      <c r="L9954">
        <f>_xlfn.XLOOKUP(FraudData[[#This Row],[transaction_hour]],TimeRules[Hour Min],TimeRules[Risk Points],,-1)</f>
        <v>0</v>
      </c>
      <c r="M9954">
        <f>_xlfn.XLOOKUP(FraudData[[#This Row],[foreign_transaction]],ForeignRules[Foreign Transaction],ForeignRules[Risk Points],0)</f>
        <v>0</v>
      </c>
      <c r="N9954">
        <f>_xlfn.XLOOKUP(FraudData[[#This Row],[location_mismatch]],Table10[Location Mismatch],Table10[Risk Points],0)</f>
        <v>0</v>
      </c>
      <c r="O9954">
        <f>_xlfn.XLOOKUP(FraudData[[#This Row],[device_trust_score]],DeviceRules[Device Min],DeviceRules[Risk Points],,-1)</f>
        <v>0</v>
      </c>
      <c r="P9954">
        <f>_xlfn.XLOOKUP(FraudData[[#This Row],[velocity_last_24h]],VelocityRules[Velocity Min],VelocityRules[Risk Points],,-1)</f>
        <v>0</v>
      </c>
      <c r="Q9954">
        <f>_xlfn.XLOOKUP(FraudData[[#This Row],[merchant_category]],MerchantRules[Merchant Category],MerchantRules[Risk Points],0)</f>
        <v>0</v>
      </c>
      <c r="R9954">
        <f>SUM(FraudData[[#This Row],[Amount Risk]:[Merchant Risk]])</f>
        <v>0</v>
      </c>
      <c r="S9954" t="str" cm="1">
        <f t="array" ref="S9954">_xlfn.IFS(FraudData[[#This Row],[Fraud Risk Score]]&gt;=8,"High Risk",FraudData[[#This Row],[Fraud Risk Score]]&gt;=6,"Medium Risk",TRUE,"Low Risk")</f>
        <v>Low Risk</v>
      </c>
    </row>
    <row r="9955" spans="1:19">
      <c r="A9955">
        <v>9954</v>
      </c>
      <c r="B9955">
        <v>52.1</v>
      </c>
      <c r="C9955">
        <v>9</v>
      </c>
      <c r="D9955" t="s">
        <v>46</v>
      </c>
      <c r="E9955">
        <v>0</v>
      </c>
      <c r="F9955">
        <v>1</v>
      </c>
      <c r="G9955">
        <v>46</v>
      </c>
      <c r="H9955">
        <v>3</v>
      </c>
      <c r="I9955">
        <v>27</v>
      </c>
      <c r="J9955">
        <v>0</v>
      </c>
      <c r="K9955">
        <f>_xlfn.XLOOKUP(FraudData[[#This Row],[amount]],AmountRules[Amount Min],AmountRules[Risk Points],,-1)</f>
        <v>0</v>
      </c>
      <c r="L9955">
        <f>_xlfn.XLOOKUP(FraudData[[#This Row],[transaction_hour]],TimeRules[Hour Min],TimeRules[Risk Points],,-1)</f>
        <v>0</v>
      </c>
      <c r="M9955">
        <f>_xlfn.XLOOKUP(FraudData[[#This Row],[foreign_transaction]],ForeignRules[Foreign Transaction],ForeignRules[Risk Points],0)</f>
        <v>0</v>
      </c>
      <c r="N9955">
        <f>_xlfn.XLOOKUP(FraudData[[#This Row],[location_mismatch]],Table10[Location Mismatch],Table10[Risk Points],0)</f>
        <v>3</v>
      </c>
      <c r="O9955">
        <f>_xlfn.XLOOKUP(FraudData[[#This Row],[device_trust_score]],DeviceRules[Device Min],DeviceRules[Risk Points],,-1)</f>
        <v>2</v>
      </c>
      <c r="P9955">
        <f>_xlfn.XLOOKUP(FraudData[[#This Row],[velocity_last_24h]],VelocityRules[Velocity Min],VelocityRules[Risk Points],,-1)</f>
        <v>0</v>
      </c>
      <c r="Q9955">
        <f>_xlfn.XLOOKUP(FraudData[[#This Row],[merchant_category]],MerchantRules[Merchant Category],MerchantRules[Risk Points],0)</f>
        <v>0</v>
      </c>
      <c r="R9955">
        <f>SUM(FraudData[[#This Row],[Amount Risk]:[Merchant Risk]])</f>
        <v>5</v>
      </c>
      <c r="S9955" t="str" cm="1">
        <f t="array" ref="S9955">_xlfn.IFS(FraudData[[#This Row],[Fraud Risk Score]]&gt;=8,"High Risk",FraudData[[#This Row],[Fraud Risk Score]]&gt;=6,"Medium Risk",TRUE,"Low Risk")</f>
        <v>Low Risk</v>
      </c>
    </row>
    <row r="9956" spans="1:19">
      <c r="A9956">
        <v>9955</v>
      </c>
      <c r="B9956">
        <v>32.72</v>
      </c>
      <c r="C9956">
        <v>5</v>
      </c>
      <c r="D9956" t="s">
        <v>50</v>
      </c>
      <c r="E9956">
        <v>0</v>
      </c>
      <c r="F9956">
        <v>0</v>
      </c>
      <c r="G9956">
        <v>41</v>
      </c>
      <c r="H9956">
        <v>0</v>
      </c>
      <c r="I9956">
        <v>51</v>
      </c>
      <c r="J9956">
        <v>0</v>
      </c>
      <c r="K9956">
        <f>_xlfn.XLOOKUP(FraudData[[#This Row],[amount]],AmountRules[Amount Min],AmountRules[Risk Points],,-1)</f>
        <v>0</v>
      </c>
      <c r="L9956">
        <f>_xlfn.XLOOKUP(FraudData[[#This Row],[transaction_hour]],TimeRules[Hour Min],TimeRules[Risk Points],,-1)</f>
        <v>0</v>
      </c>
      <c r="M9956">
        <f>_xlfn.XLOOKUP(FraudData[[#This Row],[foreign_transaction]],ForeignRules[Foreign Transaction],ForeignRules[Risk Points],0)</f>
        <v>0</v>
      </c>
      <c r="N9956">
        <f>_xlfn.XLOOKUP(FraudData[[#This Row],[location_mismatch]],Table10[Location Mismatch],Table10[Risk Points],0)</f>
        <v>0</v>
      </c>
      <c r="O9956">
        <f>_xlfn.XLOOKUP(FraudData[[#This Row],[device_trust_score]],DeviceRules[Device Min],DeviceRules[Risk Points],,-1)</f>
        <v>2</v>
      </c>
      <c r="P9956">
        <f>_xlfn.XLOOKUP(FraudData[[#This Row],[velocity_last_24h]],VelocityRules[Velocity Min],VelocityRules[Risk Points],,-1)</f>
        <v>0</v>
      </c>
      <c r="Q9956">
        <f>_xlfn.XLOOKUP(FraudData[[#This Row],[merchant_category]],MerchantRules[Merchant Category],MerchantRules[Risk Points],0)</f>
        <v>0</v>
      </c>
      <c r="R9956">
        <f>SUM(FraudData[[#This Row],[Amount Risk]:[Merchant Risk]])</f>
        <v>2</v>
      </c>
      <c r="S9956" t="str" cm="1">
        <f t="array" ref="S9956">_xlfn.IFS(FraudData[[#This Row],[Fraud Risk Score]]&gt;=8,"High Risk",FraudData[[#This Row],[Fraud Risk Score]]&gt;=6,"Medium Risk",TRUE,"Low Risk")</f>
        <v>Low Risk</v>
      </c>
    </row>
    <row r="9957" spans="1:19">
      <c r="A9957">
        <v>9956</v>
      </c>
      <c r="B9957">
        <v>77.400000000000006</v>
      </c>
      <c r="C9957">
        <v>8</v>
      </c>
      <c r="D9957" t="s">
        <v>49</v>
      </c>
      <c r="E9957">
        <v>0</v>
      </c>
      <c r="F9957">
        <v>0</v>
      </c>
      <c r="G9957">
        <v>50</v>
      </c>
      <c r="H9957">
        <v>2</v>
      </c>
      <c r="I9957">
        <v>33</v>
      </c>
      <c r="J9957">
        <v>0</v>
      </c>
      <c r="K9957">
        <f>_xlfn.XLOOKUP(FraudData[[#This Row],[amount]],AmountRules[Amount Min],AmountRules[Risk Points],,-1)</f>
        <v>0</v>
      </c>
      <c r="L9957">
        <f>_xlfn.XLOOKUP(FraudData[[#This Row],[transaction_hour]],TimeRules[Hour Min],TimeRules[Risk Points],,-1)</f>
        <v>0</v>
      </c>
      <c r="M9957">
        <f>_xlfn.XLOOKUP(FraudData[[#This Row],[foreign_transaction]],ForeignRules[Foreign Transaction],ForeignRules[Risk Points],0)</f>
        <v>0</v>
      </c>
      <c r="N9957">
        <f>_xlfn.XLOOKUP(FraudData[[#This Row],[location_mismatch]],Table10[Location Mismatch],Table10[Risk Points],0)</f>
        <v>0</v>
      </c>
      <c r="O9957">
        <f>_xlfn.XLOOKUP(FraudData[[#This Row],[device_trust_score]],DeviceRules[Device Min],DeviceRules[Risk Points],,-1)</f>
        <v>1</v>
      </c>
      <c r="P9957">
        <f>_xlfn.XLOOKUP(FraudData[[#This Row],[velocity_last_24h]],VelocityRules[Velocity Min],VelocityRules[Risk Points],,-1)</f>
        <v>0</v>
      </c>
      <c r="Q9957">
        <f>_xlfn.XLOOKUP(FraudData[[#This Row],[merchant_category]],MerchantRules[Merchant Category],MerchantRules[Risk Points],0)</f>
        <v>1</v>
      </c>
      <c r="R9957">
        <f>SUM(FraudData[[#This Row],[Amount Risk]:[Merchant Risk]])</f>
        <v>2</v>
      </c>
      <c r="S9957" t="str" cm="1">
        <f t="array" ref="S9957">_xlfn.IFS(FraudData[[#This Row],[Fraud Risk Score]]&gt;=8,"High Risk",FraudData[[#This Row],[Fraud Risk Score]]&gt;=6,"Medium Risk",TRUE,"Low Risk")</f>
        <v>Low Risk</v>
      </c>
    </row>
    <row r="9958" spans="1:19">
      <c r="A9958">
        <v>9957</v>
      </c>
      <c r="B9958">
        <v>243.73</v>
      </c>
      <c r="C9958">
        <v>6</v>
      </c>
      <c r="D9958" t="s">
        <v>48</v>
      </c>
      <c r="E9958">
        <v>0</v>
      </c>
      <c r="F9958">
        <v>0</v>
      </c>
      <c r="G9958">
        <v>63</v>
      </c>
      <c r="H9958">
        <v>2</v>
      </c>
      <c r="I9958">
        <v>21</v>
      </c>
      <c r="J9958">
        <v>0</v>
      </c>
      <c r="K9958">
        <f>_xlfn.XLOOKUP(FraudData[[#This Row],[amount]],AmountRules[Amount Min],AmountRules[Risk Points],,-1)</f>
        <v>0</v>
      </c>
      <c r="L9958">
        <f>_xlfn.XLOOKUP(FraudData[[#This Row],[transaction_hour]],TimeRules[Hour Min],TimeRules[Risk Points],,-1)</f>
        <v>0</v>
      </c>
      <c r="M9958">
        <f>_xlfn.XLOOKUP(FraudData[[#This Row],[foreign_transaction]],ForeignRules[Foreign Transaction],ForeignRules[Risk Points],0)</f>
        <v>0</v>
      </c>
      <c r="N9958">
        <f>_xlfn.XLOOKUP(FraudData[[#This Row],[location_mismatch]],Table10[Location Mismatch],Table10[Risk Points],0)</f>
        <v>0</v>
      </c>
      <c r="O9958">
        <f>_xlfn.XLOOKUP(FraudData[[#This Row],[device_trust_score]],DeviceRules[Device Min],DeviceRules[Risk Points],,-1)</f>
        <v>1</v>
      </c>
      <c r="P9958">
        <f>_xlfn.XLOOKUP(FraudData[[#This Row],[velocity_last_24h]],VelocityRules[Velocity Min],VelocityRules[Risk Points],,-1)</f>
        <v>0</v>
      </c>
      <c r="Q9958">
        <f>_xlfn.XLOOKUP(FraudData[[#This Row],[merchant_category]],MerchantRules[Merchant Category],MerchantRules[Risk Points],0)</f>
        <v>0</v>
      </c>
      <c r="R9958">
        <f>SUM(FraudData[[#This Row],[Amount Risk]:[Merchant Risk]])</f>
        <v>1</v>
      </c>
      <c r="S9958" t="str" cm="1">
        <f t="array" ref="S9958">_xlfn.IFS(FraudData[[#This Row],[Fraud Risk Score]]&gt;=8,"High Risk",FraudData[[#This Row],[Fraud Risk Score]]&gt;=6,"Medium Risk",TRUE,"Low Risk")</f>
        <v>Low Risk</v>
      </c>
    </row>
    <row r="9959" spans="1:19">
      <c r="A9959">
        <v>9958</v>
      </c>
      <c r="B9959">
        <v>254.43</v>
      </c>
      <c r="C9959">
        <v>1</v>
      </c>
      <c r="D9959" t="s">
        <v>48</v>
      </c>
      <c r="E9959">
        <v>0</v>
      </c>
      <c r="F9959">
        <v>0</v>
      </c>
      <c r="G9959">
        <v>95</v>
      </c>
      <c r="H9959">
        <v>1</v>
      </c>
      <c r="I9959">
        <v>35</v>
      </c>
      <c r="J9959">
        <v>0</v>
      </c>
      <c r="K9959">
        <f>_xlfn.XLOOKUP(FraudData[[#This Row],[amount]],AmountRules[Amount Min],AmountRules[Risk Points],,-1)</f>
        <v>0</v>
      </c>
      <c r="L9959">
        <f>_xlfn.XLOOKUP(FraudData[[#This Row],[transaction_hour]],TimeRules[Hour Min],TimeRules[Risk Points],,-1)</f>
        <v>3</v>
      </c>
      <c r="M9959">
        <f>_xlfn.XLOOKUP(FraudData[[#This Row],[foreign_transaction]],ForeignRules[Foreign Transaction],ForeignRules[Risk Points],0)</f>
        <v>0</v>
      </c>
      <c r="N9959">
        <f>_xlfn.XLOOKUP(FraudData[[#This Row],[location_mismatch]],Table10[Location Mismatch],Table10[Risk Points],0)</f>
        <v>0</v>
      </c>
      <c r="O9959">
        <f>_xlfn.XLOOKUP(FraudData[[#This Row],[device_trust_score]],DeviceRules[Device Min],DeviceRules[Risk Points],,-1)</f>
        <v>0</v>
      </c>
      <c r="P9959">
        <f>_xlfn.XLOOKUP(FraudData[[#This Row],[velocity_last_24h]],VelocityRules[Velocity Min],VelocityRules[Risk Points],,-1)</f>
        <v>0</v>
      </c>
      <c r="Q9959">
        <f>_xlfn.XLOOKUP(FraudData[[#This Row],[merchant_category]],MerchantRules[Merchant Category],MerchantRules[Risk Points],0)</f>
        <v>0</v>
      </c>
      <c r="R9959">
        <f>SUM(FraudData[[#This Row],[Amount Risk]:[Merchant Risk]])</f>
        <v>3</v>
      </c>
      <c r="S9959" t="str" cm="1">
        <f t="array" ref="S9959">_xlfn.IFS(FraudData[[#This Row],[Fraud Risk Score]]&gt;=8,"High Risk",FraudData[[#This Row],[Fraud Risk Score]]&gt;=6,"Medium Risk",TRUE,"Low Risk")</f>
        <v>Low Risk</v>
      </c>
    </row>
    <row r="9960" spans="1:19">
      <c r="A9960">
        <v>9959</v>
      </c>
      <c r="B9960">
        <v>197.88</v>
      </c>
      <c r="C9960">
        <v>10</v>
      </c>
      <c r="D9960" t="s">
        <v>47</v>
      </c>
      <c r="E9960">
        <v>0</v>
      </c>
      <c r="F9960">
        <v>0</v>
      </c>
      <c r="G9960">
        <v>87</v>
      </c>
      <c r="H9960">
        <v>1</v>
      </c>
      <c r="I9960">
        <v>62</v>
      </c>
      <c r="J9960">
        <v>0</v>
      </c>
      <c r="K9960">
        <f>_xlfn.XLOOKUP(FraudData[[#This Row],[amount]],AmountRules[Amount Min],AmountRules[Risk Points],,-1)</f>
        <v>0</v>
      </c>
      <c r="L9960">
        <f>_xlfn.XLOOKUP(FraudData[[#This Row],[transaction_hour]],TimeRules[Hour Min],TimeRules[Risk Points],,-1)</f>
        <v>0</v>
      </c>
      <c r="M9960">
        <f>_xlfn.XLOOKUP(FraudData[[#This Row],[foreign_transaction]],ForeignRules[Foreign Transaction],ForeignRules[Risk Points],0)</f>
        <v>0</v>
      </c>
      <c r="N9960">
        <f>_xlfn.XLOOKUP(FraudData[[#This Row],[location_mismatch]],Table10[Location Mismatch],Table10[Risk Points],0)</f>
        <v>0</v>
      </c>
      <c r="O9960">
        <f>_xlfn.XLOOKUP(FraudData[[#This Row],[device_trust_score]],DeviceRules[Device Min],DeviceRules[Risk Points],,-1)</f>
        <v>0</v>
      </c>
      <c r="P9960">
        <f>_xlfn.XLOOKUP(FraudData[[#This Row],[velocity_last_24h]],VelocityRules[Velocity Min],VelocityRules[Risk Points],,-1)</f>
        <v>0</v>
      </c>
      <c r="Q9960">
        <f>_xlfn.XLOOKUP(FraudData[[#This Row],[merchant_category]],MerchantRules[Merchant Category],MerchantRules[Risk Points],0)</f>
        <v>0</v>
      </c>
      <c r="R9960">
        <f>SUM(FraudData[[#This Row],[Amount Risk]:[Merchant Risk]])</f>
        <v>0</v>
      </c>
      <c r="S9960" t="str" cm="1">
        <f t="array" ref="S9960">_xlfn.IFS(FraudData[[#This Row],[Fraud Risk Score]]&gt;=8,"High Risk",FraudData[[#This Row],[Fraud Risk Score]]&gt;=6,"Medium Risk",TRUE,"Low Risk")</f>
        <v>Low Risk</v>
      </c>
    </row>
    <row r="9961" spans="1:19">
      <c r="A9961">
        <v>9960</v>
      </c>
      <c r="B9961">
        <v>47.99</v>
      </c>
      <c r="C9961">
        <v>13</v>
      </c>
      <c r="D9961" t="s">
        <v>49</v>
      </c>
      <c r="E9961">
        <v>0</v>
      </c>
      <c r="F9961">
        <v>0</v>
      </c>
      <c r="G9961">
        <v>75</v>
      </c>
      <c r="H9961">
        <v>1</v>
      </c>
      <c r="I9961">
        <v>36</v>
      </c>
      <c r="J9961">
        <v>0</v>
      </c>
      <c r="K9961">
        <f>_xlfn.XLOOKUP(FraudData[[#This Row],[amount]],AmountRules[Amount Min],AmountRules[Risk Points],,-1)</f>
        <v>0</v>
      </c>
      <c r="L9961">
        <f>_xlfn.XLOOKUP(FraudData[[#This Row],[transaction_hour]],TimeRules[Hour Min],TimeRules[Risk Points],,-1)</f>
        <v>0</v>
      </c>
      <c r="M9961">
        <f>_xlfn.XLOOKUP(FraudData[[#This Row],[foreign_transaction]],ForeignRules[Foreign Transaction],ForeignRules[Risk Points],0)</f>
        <v>0</v>
      </c>
      <c r="N9961">
        <f>_xlfn.XLOOKUP(FraudData[[#This Row],[location_mismatch]],Table10[Location Mismatch],Table10[Risk Points],0)</f>
        <v>0</v>
      </c>
      <c r="O9961">
        <f>_xlfn.XLOOKUP(FraudData[[#This Row],[device_trust_score]],DeviceRules[Device Min],DeviceRules[Risk Points],,-1)</f>
        <v>0</v>
      </c>
      <c r="P9961">
        <f>_xlfn.XLOOKUP(FraudData[[#This Row],[velocity_last_24h]],VelocityRules[Velocity Min],VelocityRules[Risk Points],,-1)</f>
        <v>0</v>
      </c>
      <c r="Q9961">
        <f>_xlfn.XLOOKUP(FraudData[[#This Row],[merchant_category]],MerchantRules[Merchant Category],MerchantRules[Risk Points],0)</f>
        <v>1</v>
      </c>
      <c r="R9961">
        <f>SUM(FraudData[[#This Row],[Amount Risk]:[Merchant Risk]])</f>
        <v>1</v>
      </c>
      <c r="S9961" t="str" cm="1">
        <f t="array" ref="S9961">_xlfn.IFS(FraudData[[#This Row],[Fraud Risk Score]]&gt;=8,"High Risk",FraudData[[#This Row],[Fraud Risk Score]]&gt;=6,"Medium Risk",TRUE,"Low Risk")</f>
        <v>Low Risk</v>
      </c>
    </row>
    <row r="9962" spans="1:19">
      <c r="A9962">
        <v>9961</v>
      </c>
      <c r="B9962">
        <v>159.65</v>
      </c>
      <c r="C9962">
        <v>4</v>
      </c>
      <c r="D9962" t="s">
        <v>49</v>
      </c>
      <c r="E9962">
        <v>0</v>
      </c>
      <c r="F9962">
        <v>0</v>
      </c>
      <c r="G9962">
        <v>54</v>
      </c>
      <c r="H9962">
        <v>1</v>
      </c>
      <c r="I9962">
        <v>49</v>
      </c>
      <c r="J9962">
        <v>0</v>
      </c>
      <c r="K9962">
        <f>_xlfn.XLOOKUP(FraudData[[#This Row],[amount]],AmountRules[Amount Min],AmountRules[Risk Points],,-1)</f>
        <v>0</v>
      </c>
      <c r="L9962">
        <f>_xlfn.XLOOKUP(FraudData[[#This Row],[transaction_hour]],TimeRules[Hour Min],TimeRules[Risk Points],,-1)</f>
        <v>0</v>
      </c>
      <c r="M9962">
        <f>_xlfn.XLOOKUP(FraudData[[#This Row],[foreign_transaction]],ForeignRules[Foreign Transaction],ForeignRules[Risk Points],0)</f>
        <v>0</v>
      </c>
      <c r="N9962">
        <f>_xlfn.XLOOKUP(FraudData[[#This Row],[location_mismatch]],Table10[Location Mismatch],Table10[Risk Points],0)</f>
        <v>0</v>
      </c>
      <c r="O9962">
        <f>_xlfn.XLOOKUP(FraudData[[#This Row],[device_trust_score]],DeviceRules[Device Min],DeviceRules[Risk Points],,-1)</f>
        <v>1</v>
      </c>
      <c r="P9962">
        <f>_xlfn.XLOOKUP(FraudData[[#This Row],[velocity_last_24h]],VelocityRules[Velocity Min],VelocityRules[Risk Points],,-1)</f>
        <v>0</v>
      </c>
      <c r="Q9962">
        <f>_xlfn.XLOOKUP(FraudData[[#This Row],[merchant_category]],MerchantRules[Merchant Category],MerchantRules[Risk Points],0)</f>
        <v>1</v>
      </c>
      <c r="R9962">
        <f>SUM(FraudData[[#This Row],[Amount Risk]:[Merchant Risk]])</f>
        <v>2</v>
      </c>
      <c r="S9962" t="str" cm="1">
        <f t="array" ref="S9962">_xlfn.IFS(FraudData[[#This Row],[Fraud Risk Score]]&gt;=8,"High Risk",FraudData[[#This Row],[Fraud Risk Score]]&gt;=6,"Medium Risk",TRUE,"Low Risk")</f>
        <v>Low Risk</v>
      </c>
    </row>
    <row r="9963" spans="1:19">
      <c r="A9963">
        <v>9962</v>
      </c>
      <c r="B9963">
        <v>152.19999999999999</v>
      </c>
      <c r="C9963">
        <v>8</v>
      </c>
      <c r="D9963" t="s">
        <v>50</v>
      </c>
      <c r="E9963">
        <v>0</v>
      </c>
      <c r="F9963">
        <v>0</v>
      </c>
      <c r="G9963">
        <v>65</v>
      </c>
      <c r="H9963">
        <v>2</v>
      </c>
      <c r="I9963">
        <v>30</v>
      </c>
      <c r="J9963">
        <v>0</v>
      </c>
      <c r="K9963">
        <f>_xlfn.XLOOKUP(FraudData[[#This Row],[amount]],AmountRules[Amount Min],AmountRules[Risk Points],,-1)</f>
        <v>0</v>
      </c>
      <c r="L9963">
        <f>_xlfn.XLOOKUP(FraudData[[#This Row],[transaction_hour]],TimeRules[Hour Min],TimeRules[Risk Points],,-1)</f>
        <v>0</v>
      </c>
      <c r="M9963">
        <f>_xlfn.XLOOKUP(FraudData[[#This Row],[foreign_transaction]],ForeignRules[Foreign Transaction],ForeignRules[Risk Points],0)</f>
        <v>0</v>
      </c>
      <c r="N9963">
        <f>_xlfn.XLOOKUP(FraudData[[#This Row],[location_mismatch]],Table10[Location Mismatch],Table10[Risk Points],0)</f>
        <v>0</v>
      </c>
      <c r="O9963">
        <f>_xlfn.XLOOKUP(FraudData[[#This Row],[device_trust_score]],DeviceRules[Device Min],DeviceRules[Risk Points],,-1)</f>
        <v>1</v>
      </c>
      <c r="P9963">
        <f>_xlfn.XLOOKUP(FraudData[[#This Row],[velocity_last_24h]],VelocityRules[Velocity Min],VelocityRules[Risk Points],,-1)</f>
        <v>0</v>
      </c>
      <c r="Q9963">
        <f>_xlfn.XLOOKUP(FraudData[[#This Row],[merchant_category]],MerchantRules[Merchant Category],MerchantRules[Risk Points],0)</f>
        <v>0</v>
      </c>
      <c r="R9963">
        <f>SUM(FraudData[[#This Row],[Amount Risk]:[Merchant Risk]])</f>
        <v>1</v>
      </c>
      <c r="S9963" t="str" cm="1">
        <f t="array" ref="S9963">_xlfn.IFS(FraudData[[#This Row],[Fraud Risk Score]]&gt;=8,"High Risk",FraudData[[#This Row],[Fraud Risk Score]]&gt;=6,"Medium Risk",TRUE,"Low Risk")</f>
        <v>Low Risk</v>
      </c>
    </row>
    <row r="9964" spans="1:19">
      <c r="A9964">
        <v>9963</v>
      </c>
      <c r="B9964">
        <v>119.19</v>
      </c>
      <c r="C9964">
        <v>6</v>
      </c>
      <c r="D9964" t="s">
        <v>46</v>
      </c>
      <c r="E9964">
        <v>0</v>
      </c>
      <c r="F9964">
        <v>0</v>
      </c>
      <c r="G9964">
        <v>57</v>
      </c>
      <c r="H9964">
        <v>0</v>
      </c>
      <c r="I9964">
        <v>36</v>
      </c>
      <c r="J9964">
        <v>0</v>
      </c>
      <c r="K9964">
        <f>_xlfn.XLOOKUP(FraudData[[#This Row],[amount]],AmountRules[Amount Min],AmountRules[Risk Points],,-1)</f>
        <v>0</v>
      </c>
      <c r="L9964">
        <f>_xlfn.XLOOKUP(FraudData[[#This Row],[transaction_hour]],TimeRules[Hour Min],TimeRules[Risk Points],,-1)</f>
        <v>0</v>
      </c>
      <c r="M9964">
        <f>_xlfn.XLOOKUP(FraudData[[#This Row],[foreign_transaction]],ForeignRules[Foreign Transaction],ForeignRules[Risk Points],0)</f>
        <v>0</v>
      </c>
      <c r="N9964">
        <f>_xlfn.XLOOKUP(FraudData[[#This Row],[location_mismatch]],Table10[Location Mismatch],Table10[Risk Points],0)</f>
        <v>0</v>
      </c>
      <c r="O9964">
        <f>_xlfn.XLOOKUP(FraudData[[#This Row],[device_trust_score]],DeviceRules[Device Min],DeviceRules[Risk Points],,-1)</f>
        <v>1</v>
      </c>
      <c r="P9964">
        <f>_xlfn.XLOOKUP(FraudData[[#This Row],[velocity_last_24h]],VelocityRules[Velocity Min],VelocityRules[Risk Points],,-1)</f>
        <v>0</v>
      </c>
      <c r="Q9964">
        <f>_xlfn.XLOOKUP(FraudData[[#This Row],[merchant_category]],MerchantRules[Merchant Category],MerchantRules[Risk Points],0)</f>
        <v>0</v>
      </c>
      <c r="R9964">
        <f>SUM(FraudData[[#This Row],[Amount Risk]:[Merchant Risk]])</f>
        <v>1</v>
      </c>
      <c r="S9964" t="str" cm="1">
        <f t="array" ref="S9964">_xlfn.IFS(FraudData[[#This Row],[Fraud Risk Score]]&gt;=8,"High Risk",FraudData[[#This Row],[Fraud Risk Score]]&gt;=6,"Medium Risk",TRUE,"Low Risk")</f>
        <v>Low Risk</v>
      </c>
    </row>
    <row r="9965" spans="1:19">
      <c r="A9965">
        <v>9964</v>
      </c>
      <c r="B9965">
        <v>143.72</v>
      </c>
      <c r="C9965">
        <v>13</v>
      </c>
      <c r="D9965" t="s">
        <v>49</v>
      </c>
      <c r="E9965">
        <v>0</v>
      </c>
      <c r="F9965">
        <v>0</v>
      </c>
      <c r="G9965">
        <v>74</v>
      </c>
      <c r="H9965">
        <v>2</v>
      </c>
      <c r="I9965">
        <v>26</v>
      </c>
      <c r="J9965">
        <v>0</v>
      </c>
      <c r="K9965">
        <f>_xlfn.XLOOKUP(FraudData[[#This Row],[amount]],AmountRules[Amount Min],AmountRules[Risk Points],,-1)</f>
        <v>0</v>
      </c>
      <c r="L9965">
        <f>_xlfn.XLOOKUP(FraudData[[#This Row],[transaction_hour]],TimeRules[Hour Min],TimeRules[Risk Points],,-1)</f>
        <v>0</v>
      </c>
      <c r="M9965">
        <f>_xlfn.XLOOKUP(FraudData[[#This Row],[foreign_transaction]],ForeignRules[Foreign Transaction],ForeignRules[Risk Points],0)</f>
        <v>0</v>
      </c>
      <c r="N9965">
        <f>_xlfn.XLOOKUP(FraudData[[#This Row],[location_mismatch]],Table10[Location Mismatch],Table10[Risk Points],0)</f>
        <v>0</v>
      </c>
      <c r="O9965">
        <f>_xlfn.XLOOKUP(FraudData[[#This Row],[device_trust_score]],DeviceRules[Device Min],DeviceRules[Risk Points],,-1)</f>
        <v>0</v>
      </c>
      <c r="P9965">
        <f>_xlfn.XLOOKUP(FraudData[[#This Row],[velocity_last_24h]],VelocityRules[Velocity Min],VelocityRules[Risk Points],,-1)</f>
        <v>0</v>
      </c>
      <c r="Q9965">
        <f>_xlfn.XLOOKUP(FraudData[[#This Row],[merchant_category]],MerchantRules[Merchant Category],MerchantRules[Risk Points],0)</f>
        <v>1</v>
      </c>
      <c r="R9965">
        <f>SUM(FraudData[[#This Row],[Amount Risk]:[Merchant Risk]])</f>
        <v>1</v>
      </c>
      <c r="S9965" t="str" cm="1">
        <f t="array" ref="S9965">_xlfn.IFS(FraudData[[#This Row],[Fraud Risk Score]]&gt;=8,"High Risk",FraudData[[#This Row],[Fraud Risk Score]]&gt;=6,"Medium Risk",TRUE,"Low Risk")</f>
        <v>Low Risk</v>
      </c>
    </row>
    <row r="9966" spans="1:19">
      <c r="A9966">
        <v>9965</v>
      </c>
      <c r="B9966">
        <v>121.84</v>
      </c>
      <c r="C9966">
        <v>15</v>
      </c>
      <c r="D9966" t="s">
        <v>46</v>
      </c>
      <c r="E9966">
        <v>0</v>
      </c>
      <c r="F9966">
        <v>0</v>
      </c>
      <c r="G9966">
        <v>87</v>
      </c>
      <c r="H9966">
        <v>1</v>
      </c>
      <c r="I9966">
        <v>49</v>
      </c>
      <c r="J9966">
        <v>0</v>
      </c>
      <c r="K9966">
        <f>_xlfn.XLOOKUP(FraudData[[#This Row],[amount]],AmountRules[Amount Min],AmountRules[Risk Points],,-1)</f>
        <v>0</v>
      </c>
      <c r="L9966">
        <f>_xlfn.XLOOKUP(FraudData[[#This Row],[transaction_hour]],TimeRules[Hour Min],TimeRules[Risk Points],,-1)</f>
        <v>0</v>
      </c>
      <c r="M9966">
        <f>_xlfn.XLOOKUP(FraudData[[#This Row],[foreign_transaction]],ForeignRules[Foreign Transaction],ForeignRules[Risk Points],0)</f>
        <v>0</v>
      </c>
      <c r="N9966">
        <f>_xlfn.XLOOKUP(FraudData[[#This Row],[location_mismatch]],Table10[Location Mismatch],Table10[Risk Points],0)</f>
        <v>0</v>
      </c>
      <c r="O9966">
        <f>_xlfn.XLOOKUP(FraudData[[#This Row],[device_trust_score]],DeviceRules[Device Min],DeviceRules[Risk Points],,-1)</f>
        <v>0</v>
      </c>
      <c r="P9966">
        <f>_xlfn.XLOOKUP(FraudData[[#This Row],[velocity_last_24h]],VelocityRules[Velocity Min],VelocityRules[Risk Points],,-1)</f>
        <v>0</v>
      </c>
      <c r="Q9966">
        <f>_xlfn.XLOOKUP(FraudData[[#This Row],[merchant_category]],MerchantRules[Merchant Category],MerchantRules[Risk Points],0)</f>
        <v>0</v>
      </c>
      <c r="R9966">
        <f>SUM(FraudData[[#This Row],[Amount Risk]:[Merchant Risk]])</f>
        <v>0</v>
      </c>
      <c r="S9966" t="str" cm="1">
        <f t="array" ref="S9966">_xlfn.IFS(FraudData[[#This Row],[Fraud Risk Score]]&gt;=8,"High Risk",FraudData[[#This Row],[Fraud Risk Score]]&gt;=6,"Medium Risk",TRUE,"Low Risk")</f>
        <v>Low Risk</v>
      </c>
    </row>
    <row r="9967" spans="1:19">
      <c r="A9967">
        <v>9966</v>
      </c>
      <c r="B9967">
        <v>150.02000000000001</v>
      </c>
      <c r="C9967">
        <v>21</v>
      </c>
      <c r="D9967" t="s">
        <v>50</v>
      </c>
      <c r="E9967">
        <v>0</v>
      </c>
      <c r="F9967">
        <v>0</v>
      </c>
      <c r="G9967">
        <v>63</v>
      </c>
      <c r="H9967">
        <v>1</v>
      </c>
      <c r="I9967">
        <v>41</v>
      </c>
      <c r="J9967">
        <v>0</v>
      </c>
      <c r="K9967">
        <f>_xlfn.XLOOKUP(FraudData[[#This Row],[amount]],AmountRules[Amount Min],AmountRules[Risk Points],,-1)</f>
        <v>0</v>
      </c>
      <c r="L9967">
        <f>_xlfn.XLOOKUP(FraudData[[#This Row],[transaction_hour]],TimeRules[Hour Min],TimeRules[Risk Points],,-1)</f>
        <v>0</v>
      </c>
      <c r="M9967">
        <f>_xlfn.XLOOKUP(FraudData[[#This Row],[foreign_transaction]],ForeignRules[Foreign Transaction],ForeignRules[Risk Points],0)</f>
        <v>0</v>
      </c>
      <c r="N9967">
        <f>_xlfn.XLOOKUP(FraudData[[#This Row],[location_mismatch]],Table10[Location Mismatch],Table10[Risk Points],0)</f>
        <v>0</v>
      </c>
      <c r="O9967">
        <f>_xlfn.XLOOKUP(FraudData[[#This Row],[device_trust_score]],DeviceRules[Device Min],DeviceRules[Risk Points],,-1)</f>
        <v>1</v>
      </c>
      <c r="P9967">
        <f>_xlfn.XLOOKUP(FraudData[[#This Row],[velocity_last_24h]],VelocityRules[Velocity Min],VelocityRules[Risk Points],,-1)</f>
        <v>0</v>
      </c>
      <c r="Q9967">
        <f>_xlfn.XLOOKUP(FraudData[[#This Row],[merchant_category]],MerchantRules[Merchant Category],MerchantRules[Risk Points],0)</f>
        <v>0</v>
      </c>
      <c r="R9967">
        <f>SUM(FraudData[[#This Row],[Amount Risk]:[Merchant Risk]])</f>
        <v>1</v>
      </c>
      <c r="S9967" t="str" cm="1">
        <f t="array" ref="S9967">_xlfn.IFS(FraudData[[#This Row],[Fraud Risk Score]]&gt;=8,"High Risk",FraudData[[#This Row],[Fraud Risk Score]]&gt;=6,"Medium Risk",TRUE,"Low Risk")</f>
        <v>Low Risk</v>
      </c>
    </row>
    <row r="9968" spans="1:19">
      <c r="A9968">
        <v>9967</v>
      </c>
      <c r="B9968">
        <v>226.27</v>
      </c>
      <c r="C9968">
        <v>15</v>
      </c>
      <c r="D9968" t="s">
        <v>47</v>
      </c>
      <c r="E9968">
        <v>0</v>
      </c>
      <c r="F9968">
        <v>0</v>
      </c>
      <c r="G9968">
        <v>52</v>
      </c>
      <c r="H9968">
        <v>3</v>
      </c>
      <c r="I9968">
        <v>53</v>
      </c>
      <c r="J9968">
        <v>0</v>
      </c>
      <c r="K9968">
        <f>_xlfn.XLOOKUP(FraudData[[#This Row],[amount]],AmountRules[Amount Min],AmountRules[Risk Points],,-1)</f>
        <v>0</v>
      </c>
      <c r="L9968">
        <f>_xlfn.XLOOKUP(FraudData[[#This Row],[transaction_hour]],TimeRules[Hour Min],TimeRules[Risk Points],,-1)</f>
        <v>0</v>
      </c>
      <c r="M9968">
        <f>_xlfn.XLOOKUP(FraudData[[#This Row],[foreign_transaction]],ForeignRules[Foreign Transaction],ForeignRules[Risk Points],0)</f>
        <v>0</v>
      </c>
      <c r="N9968">
        <f>_xlfn.XLOOKUP(FraudData[[#This Row],[location_mismatch]],Table10[Location Mismatch],Table10[Risk Points],0)</f>
        <v>0</v>
      </c>
      <c r="O9968">
        <f>_xlfn.XLOOKUP(FraudData[[#This Row],[device_trust_score]],DeviceRules[Device Min],DeviceRules[Risk Points],,-1)</f>
        <v>1</v>
      </c>
      <c r="P9968">
        <f>_xlfn.XLOOKUP(FraudData[[#This Row],[velocity_last_24h]],VelocityRules[Velocity Min],VelocityRules[Risk Points],,-1)</f>
        <v>0</v>
      </c>
      <c r="Q9968">
        <f>_xlfn.XLOOKUP(FraudData[[#This Row],[merchant_category]],MerchantRules[Merchant Category],MerchantRules[Risk Points],0)</f>
        <v>0</v>
      </c>
      <c r="R9968">
        <f>SUM(FraudData[[#This Row],[Amount Risk]:[Merchant Risk]])</f>
        <v>1</v>
      </c>
      <c r="S9968" t="str" cm="1">
        <f t="array" ref="S9968">_xlfn.IFS(FraudData[[#This Row],[Fraud Risk Score]]&gt;=8,"High Risk",FraudData[[#This Row],[Fraud Risk Score]]&gt;=6,"Medium Risk",TRUE,"Low Risk")</f>
        <v>Low Risk</v>
      </c>
    </row>
    <row r="9969" spans="1:19">
      <c r="A9969">
        <v>9968</v>
      </c>
      <c r="B9969">
        <v>20.9</v>
      </c>
      <c r="C9969">
        <v>6</v>
      </c>
      <c r="D9969" t="s">
        <v>47</v>
      </c>
      <c r="E9969">
        <v>0</v>
      </c>
      <c r="F9969">
        <v>0</v>
      </c>
      <c r="G9969">
        <v>42</v>
      </c>
      <c r="H9969">
        <v>3</v>
      </c>
      <c r="I9969">
        <v>43</v>
      </c>
      <c r="J9969">
        <v>0</v>
      </c>
      <c r="K9969">
        <f>_xlfn.XLOOKUP(FraudData[[#This Row],[amount]],AmountRules[Amount Min],AmountRules[Risk Points],,-1)</f>
        <v>0</v>
      </c>
      <c r="L9969">
        <f>_xlfn.XLOOKUP(FraudData[[#This Row],[transaction_hour]],TimeRules[Hour Min],TimeRules[Risk Points],,-1)</f>
        <v>0</v>
      </c>
      <c r="M9969">
        <f>_xlfn.XLOOKUP(FraudData[[#This Row],[foreign_transaction]],ForeignRules[Foreign Transaction],ForeignRules[Risk Points],0)</f>
        <v>0</v>
      </c>
      <c r="N9969">
        <f>_xlfn.XLOOKUP(FraudData[[#This Row],[location_mismatch]],Table10[Location Mismatch],Table10[Risk Points],0)</f>
        <v>0</v>
      </c>
      <c r="O9969">
        <f>_xlfn.XLOOKUP(FraudData[[#This Row],[device_trust_score]],DeviceRules[Device Min],DeviceRules[Risk Points],,-1)</f>
        <v>2</v>
      </c>
      <c r="P9969">
        <f>_xlfn.XLOOKUP(FraudData[[#This Row],[velocity_last_24h]],VelocityRules[Velocity Min],VelocityRules[Risk Points],,-1)</f>
        <v>0</v>
      </c>
      <c r="Q9969">
        <f>_xlfn.XLOOKUP(FraudData[[#This Row],[merchant_category]],MerchantRules[Merchant Category],MerchantRules[Risk Points],0)</f>
        <v>0</v>
      </c>
      <c r="R9969">
        <f>SUM(FraudData[[#This Row],[Amount Risk]:[Merchant Risk]])</f>
        <v>2</v>
      </c>
      <c r="S9969" t="str" cm="1">
        <f t="array" ref="S9969">_xlfn.IFS(FraudData[[#This Row],[Fraud Risk Score]]&gt;=8,"High Risk",FraudData[[#This Row],[Fraud Risk Score]]&gt;=6,"Medium Risk",TRUE,"Low Risk")</f>
        <v>Low Risk</v>
      </c>
    </row>
    <row r="9970" spans="1:19">
      <c r="A9970">
        <v>9969</v>
      </c>
      <c r="B9970">
        <v>249.26</v>
      </c>
      <c r="C9970">
        <v>9</v>
      </c>
      <c r="D9970" t="s">
        <v>46</v>
      </c>
      <c r="E9970">
        <v>0</v>
      </c>
      <c r="F9970">
        <v>0</v>
      </c>
      <c r="G9970">
        <v>98</v>
      </c>
      <c r="H9970">
        <v>2</v>
      </c>
      <c r="I9970">
        <v>21</v>
      </c>
      <c r="J9970">
        <v>0</v>
      </c>
      <c r="K9970">
        <f>_xlfn.XLOOKUP(FraudData[[#This Row],[amount]],AmountRules[Amount Min],AmountRules[Risk Points],,-1)</f>
        <v>0</v>
      </c>
      <c r="L9970">
        <f>_xlfn.XLOOKUP(FraudData[[#This Row],[transaction_hour]],TimeRules[Hour Min],TimeRules[Risk Points],,-1)</f>
        <v>0</v>
      </c>
      <c r="M9970">
        <f>_xlfn.XLOOKUP(FraudData[[#This Row],[foreign_transaction]],ForeignRules[Foreign Transaction],ForeignRules[Risk Points],0)</f>
        <v>0</v>
      </c>
      <c r="N9970">
        <f>_xlfn.XLOOKUP(FraudData[[#This Row],[location_mismatch]],Table10[Location Mismatch],Table10[Risk Points],0)</f>
        <v>0</v>
      </c>
      <c r="O9970">
        <f>_xlfn.XLOOKUP(FraudData[[#This Row],[device_trust_score]],DeviceRules[Device Min],DeviceRules[Risk Points],,-1)</f>
        <v>0</v>
      </c>
      <c r="P9970">
        <f>_xlfn.XLOOKUP(FraudData[[#This Row],[velocity_last_24h]],VelocityRules[Velocity Min],VelocityRules[Risk Points],,-1)</f>
        <v>0</v>
      </c>
      <c r="Q9970">
        <f>_xlfn.XLOOKUP(FraudData[[#This Row],[merchant_category]],MerchantRules[Merchant Category],MerchantRules[Risk Points],0)</f>
        <v>0</v>
      </c>
      <c r="R9970">
        <f>SUM(FraudData[[#This Row],[Amount Risk]:[Merchant Risk]])</f>
        <v>0</v>
      </c>
      <c r="S9970" t="str" cm="1">
        <f t="array" ref="S9970">_xlfn.IFS(FraudData[[#This Row],[Fraud Risk Score]]&gt;=8,"High Risk",FraudData[[#This Row],[Fraud Risk Score]]&gt;=6,"Medium Risk",TRUE,"Low Risk")</f>
        <v>Low Risk</v>
      </c>
    </row>
    <row r="9971" spans="1:19">
      <c r="A9971">
        <v>9970</v>
      </c>
      <c r="B9971">
        <v>26.29</v>
      </c>
      <c r="C9971">
        <v>20</v>
      </c>
      <c r="D9971" t="s">
        <v>46</v>
      </c>
      <c r="E9971">
        <v>1</v>
      </c>
      <c r="F9971">
        <v>0</v>
      </c>
      <c r="G9971">
        <v>83</v>
      </c>
      <c r="H9971">
        <v>1</v>
      </c>
      <c r="I9971">
        <v>47</v>
      </c>
      <c r="J9971">
        <v>0</v>
      </c>
      <c r="K9971">
        <f>_xlfn.XLOOKUP(FraudData[[#This Row],[amount]],AmountRules[Amount Min],AmountRules[Risk Points],,-1)</f>
        <v>0</v>
      </c>
      <c r="L9971">
        <f>_xlfn.XLOOKUP(FraudData[[#This Row],[transaction_hour]],TimeRules[Hour Min],TimeRules[Risk Points],,-1)</f>
        <v>0</v>
      </c>
      <c r="M9971">
        <f>_xlfn.XLOOKUP(FraudData[[#This Row],[foreign_transaction]],ForeignRules[Foreign Transaction],ForeignRules[Risk Points],0)</f>
        <v>3</v>
      </c>
      <c r="N9971">
        <f>_xlfn.XLOOKUP(FraudData[[#This Row],[location_mismatch]],Table10[Location Mismatch],Table10[Risk Points],0)</f>
        <v>0</v>
      </c>
      <c r="O9971">
        <f>_xlfn.XLOOKUP(FraudData[[#This Row],[device_trust_score]],DeviceRules[Device Min],DeviceRules[Risk Points],,-1)</f>
        <v>0</v>
      </c>
      <c r="P9971">
        <f>_xlfn.XLOOKUP(FraudData[[#This Row],[velocity_last_24h]],VelocityRules[Velocity Min],VelocityRules[Risk Points],,-1)</f>
        <v>0</v>
      </c>
      <c r="Q9971">
        <f>_xlfn.XLOOKUP(FraudData[[#This Row],[merchant_category]],MerchantRules[Merchant Category],MerchantRules[Risk Points],0)</f>
        <v>0</v>
      </c>
      <c r="R9971">
        <f>SUM(FraudData[[#This Row],[Amount Risk]:[Merchant Risk]])</f>
        <v>3</v>
      </c>
      <c r="S9971" t="str" cm="1">
        <f t="array" ref="S9971">_xlfn.IFS(FraudData[[#This Row],[Fraud Risk Score]]&gt;=8,"High Risk",FraudData[[#This Row],[Fraud Risk Score]]&gt;=6,"Medium Risk",TRUE,"Low Risk")</f>
        <v>Low Risk</v>
      </c>
    </row>
    <row r="9972" spans="1:19">
      <c r="A9972">
        <v>9971</v>
      </c>
      <c r="B9972">
        <v>12.41</v>
      </c>
      <c r="C9972">
        <v>5</v>
      </c>
      <c r="D9972" t="s">
        <v>49</v>
      </c>
      <c r="E9972">
        <v>1</v>
      </c>
      <c r="F9972">
        <v>0</v>
      </c>
      <c r="G9972">
        <v>90</v>
      </c>
      <c r="H9972">
        <v>1</v>
      </c>
      <c r="I9972">
        <v>50</v>
      </c>
      <c r="J9972">
        <v>0</v>
      </c>
      <c r="K9972">
        <f>_xlfn.XLOOKUP(FraudData[[#This Row],[amount]],AmountRules[Amount Min],AmountRules[Risk Points],,-1)</f>
        <v>0</v>
      </c>
      <c r="L9972">
        <f>_xlfn.XLOOKUP(FraudData[[#This Row],[transaction_hour]],TimeRules[Hour Min],TimeRules[Risk Points],,-1)</f>
        <v>0</v>
      </c>
      <c r="M9972">
        <f>_xlfn.XLOOKUP(FraudData[[#This Row],[foreign_transaction]],ForeignRules[Foreign Transaction],ForeignRules[Risk Points],0)</f>
        <v>3</v>
      </c>
      <c r="N9972">
        <f>_xlfn.XLOOKUP(FraudData[[#This Row],[location_mismatch]],Table10[Location Mismatch],Table10[Risk Points],0)</f>
        <v>0</v>
      </c>
      <c r="O9972">
        <f>_xlfn.XLOOKUP(FraudData[[#This Row],[device_trust_score]],DeviceRules[Device Min],DeviceRules[Risk Points],,-1)</f>
        <v>0</v>
      </c>
      <c r="P9972">
        <f>_xlfn.XLOOKUP(FraudData[[#This Row],[velocity_last_24h]],VelocityRules[Velocity Min],VelocityRules[Risk Points],,-1)</f>
        <v>0</v>
      </c>
      <c r="Q9972">
        <f>_xlfn.XLOOKUP(FraudData[[#This Row],[merchant_category]],MerchantRules[Merchant Category],MerchantRules[Risk Points],0)</f>
        <v>1</v>
      </c>
      <c r="R9972">
        <f>SUM(FraudData[[#This Row],[Amount Risk]:[Merchant Risk]])</f>
        <v>4</v>
      </c>
      <c r="S9972" t="str" cm="1">
        <f t="array" ref="S9972">_xlfn.IFS(FraudData[[#This Row],[Fraud Risk Score]]&gt;=8,"High Risk",FraudData[[#This Row],[Fraud Risk Score]]&gt;=6,"Medium Risk",TRUE,"Low Risk")</f>
        <v>Low Risk</v>
      </c>
    </row>
    <row r="9973" spans="1:19">
      <c r="A9973">
        <v>9972</v>
      </c>
      <c r="B9973">
        <v>671.94</v>
      </c>
      <c r="C9973">
        <v>16</v>
      </c>
      <c r="D9973" t="s">
        <v>50</v>
      </c>
      <c r="E9973">
        <v>0</v>
      </c>
      <c r="F9973">
        <v>0</v>
      </c>
      <c r="G9973">
        <v>67</v>
      </c>
      <c r="H9973">
        <v>0</v>
      </c>
      <c r="I9973">
        <v>50</v>
      </c>
      <c r="J9973">
        <v>0</v>
      </c>
      <c r="K9973">
        <f>_xlfn.XLOOKUP(FraudData[[#This Row],[amount]],AmountRules[Amount Min],AmountRules[Risk Points],,-1)</f>
        <v>1</v>
      </c>
      <c r="L9973">
        <f>_xlfn.XLOOKUP(FraudData[[#This Row],[transaction_hour]],TimeRules[Hour Min],TimeRules[Risk Points],,-1)</f>
        <v>0</v>
      </c>
      <c r="M9973">
        <f>_xlfn.XLOOKUP(FraudData[[#This Row],[foreign_transaction]],ForeignRules[Foreign Transaction],ForeignRules[Risk Points],0)</f>
        <v>0</v>
      </c>
      <c r="N9973">
        <f>_xlfn.XLOOKUP(FraudData[[#This Row],[location_mismatch]],Table10[Location Mismatch],Table10[Risk Points],0)</f>
        <v>0</v>
      </c>
      <c r="O9973">
        <f>_xlfn.XLOOKUP(FraudData[[#This Row],[device_trust_score]],DeviceRules[Device Min],DeviceRules[Risk Points],,-1)</f>
        <v>1</v>
      </c>
      <c r="P9973">
        <f>_xlfn.XLOOKUP(FraudData[[#This Row],[velocity_last_24h]],VelocityRules[Velocity Min],VelocityRules[Risk Points],,-1)</f>
        <v>0</v>
      </c>
      <c r="Q9973">
        <f>_xlfn.XLOOKUP(FraudData[[#This Row],[merchant_category]],MerchantRules[Merchant Category],MerchantRules[Risk Points],0)</f>
        <v>0</v>
      </c>
      <c r="R9973">
        <f>SUM(FraudData[[#This Row],[Amount Risk]:[Merchant Risk]])</f>
        <v>2</v>
      </c>
      <c r="S9973" t="str" cm="1">
        <f t="array" ref="S9973">_xlfn.IFS(FraudData[[#This Row],[Fraud Risk Score]]&gt;=8,"High Risk",FraudData[[#This Row],[Fraud Risk Score]]&gt;=6,"Medium Risk",TRUE,"Low Risk")</f>
        <v>Low Risk</v>
      </c>
    </row>
    <row r="9974" spans="1:19">
      <c r="A9974">
        <v>9973</v>
      </c>
      <c r="B9974">
        <v>566.35</v>
      </c>
      <c r="C9974">
        <v>0</v>
      </c>
      <c r="D9974" t="s">
        <v>47</v>
      </c>
      <c r="E9974">
        <v>0</v>
      </c>
      <c r="F9974">
        <v>0</v>
      </c>
      <c r="G9974">
        <v>37</v>
      </c>
      <c r="H9974">
        <v>0</v>
      </c>
      <c r="I9974">
        <v>48</v>
      </c>
      <c r="J9974">
        <v>0</v>
      </c>
      <c r="K9974">
        <f>_xlfn.XLOOKUP(FraudData[[#This Row],[amount]],AmountRules[Amount Min],AmountRules[Risk Points],,-1)</f>
        <v>1</v>
      </c>
      <c r="L9974">
        <f>_xlfn.XLOOKUP(FraudData[[#This Row],[transaction_hour]],TimeRules[Hour Min],TimeRules[Risk Points],,-1)</f>
        <v>3</v>
      </c>
      <c r="M9974">
        <f>_xlfn.XLOOKUP(FraudData[[#This Row],[foreign_transaction]],ForeignRules[Foreign Transaction],ForeignRules[Risk Points],0)</f>
        <v>0</v>
      </c>
      <c r="N9974">
        <f>_xlfn.XLOOKUP(FraudData[[#This Row],[location_mismatch]],Table10[Location Mismatch],Table10[Risk Points],0)</f>
        <v>0</v>
      </c>
      <c r="O9974">
        <f>_xlfn.XLOOKUP(FraudData[[#This Row],[device_trust_score]],DeviceRules[Device Min],DeviceRules[Risk Points],,-1)</f>
        <v>2</v>
      </c>
      <c r="P9974">
        <f>_xlfn.XLOOKUP(FraudData[[#This Row],[velocity_last_24h]],VelocityRules[Velocity Min],VelocityRules[Risk Points],,-1)</f>
        <v>0</v>
      </c>
      <c r="Q9974">
        <f>_xlfn.XLOOKUP(FraudData[[#This Row],[merchant_category]],MerchantRules[Merchant Category],MerchantRules[Risk Points],0)</f>
        <v>0</v>
      </c>
      <c r="R9974">
        <f>SUM(FraudData[[#This Row],[Amount Risk]:[Merchant Risk]])</f>
        <v>6</v>
      </c>
      <c r="S9974" t="str" cm="1">
        <f t="array" ref="S9974">_xlfn.IFS(FraudData[[#This Row],[Fraud Risk Score]]&gt;=8,"High Risk",FraudData[[#This Row],[Fraud Risk Score]]&gt;=6,"Medium Risk",TRUE,"Low Risk")</f>
        <v>Medium Risk</v>
      </c>
    </row>
    <row r="9975" spans="1:19">
      <c r="A9975">
        <v>9974</v>
      </c>
      <c r="B9975">
        <v>11.22</v>
      </c>
      <c r="C9975">
        <v>1</v>
      </c>
      <c r="D9975" t="s">
        <v>49</v>
      </c>
      <c r="E9975">
        <v>0</v>
      </c>
      <c r="F9975">
        <v>1</v>
      </c>
      <c r="G9975">
        <v>25</v>
      </c>
      <c r="H9975">
        <v>4</v>
      </c>
      <c r="I9975">
        <v>32</v>
      </c>
      <c r="J9975">
        <v>1</v>
      </c>
      <c r="K9975">
        <f>_xlfn.XLOOKUP(FraudData[[#This Row],[amount]],AmountRules[Amount Min],AmountRules[Risk Points],,-1)</f>
        <v>0</v>
      </c>
      <c r="L9975">
        <f>_xlfn.XLOOKUP(FraudData[[#This Row],[transaction_hour]],TimeRules[Hour Min],TimeRules[Risk Points],,-1)</f>
        <v>3</v>
      </c>
      <c r="M9975">
        <f>_xlfn.XLOOKUP(FraudData[[#This Row],[foreign_transaction]],ForeignRules[Foreign Transaction],ForeignRules[Risk Points],0)</f>
        <v>0</v>
      </c>
      <c r="N9975">
        <f>_xlfn.XLOOKUP(FraudData[[#This Row],[location_mismatch]],Table10[Location Mismatch],Table10[Risk Points],0)</f>
        <v>3</v>
      </c>
      <c r="O9975">
        <f>_xlfn.XLOOKUP(FraudData[[#This Row],[device_trust_score]],DeviceRules[Device Min],DeviceRules[Risk Points],,-1)</f>
        <v>3</v>
      </c>
      <c r="P9975">
        <f>_xlfn.XLOOKUP(FraudData[[#This Row],[velocity_last_24h]],VelocityRules[Velocity Min],VelocityRules[Risk Points],,-1)</f>
        <v>0</v>
      </c>
      <c r="Q9975">
        <f>_xlfn.XLOOKUP(FraudData[[#This Row],[merchant_category]],MerchantRules[Merchant Category],MerchantRules[Risk Points],0)</f>
        <v>1</v>
      </c>
      <c r="R9975">
        <f>SUM(FraudData[[#This Row],[Amount Risk]:[Merchant Risk]])</f>
        <v>10</v>
      </c>
      <c r="S9975" t="str" cm="1">
        <f t="array" ref="S9975">_xlfn.IFS(FraudData[[#This Row],[Fraud Risk Score]]&gt;=8,"High Risk",FraudData[[#This Row],[Fraud Risk Score]]&gt;=6,"Medium Risk",TRUE,"Low Risk")</f>
        <v>High Risk</v>
      </c>
    </row>
    <row r="9976" spans="1:19">
      <c r="A9976">
        <v>9975</v>
      </c>
      <c r="B9976">
        <v>105.42</v>
      </c>
      <c r="C9976">
        <v>13</v>
      </c>
      <c r="D9976" t="s">
        <v>48</v>
      </c>
      <c r="E9976">
        <v>0</v>
      </c>
      <c r="F9976">
        <v>0</v>
      </c>
      <c r="G9976">
        <v>56</v>
      </c>
      <c r="H9976">
        <v>3</v>
      </c>
      <c r="I9976">
        <v>29</v>
      </c>
      <c r="J9976">
        <v>0</v>
      </c>
      <c r="K9976">
        <f>_xlfn.XLOOKUP(FraudData[[#This Row],[amount]],AmountRules[Amount Min],AmountRules[Risk Points],,-1)</f>
        <v>0</v>
      </c>
      <c r="L9976">
        <f>_xlfn.XLOOKUP(FraudData[[#This Row],[transaction_hour]],TimeRules[Hour Min],TimeRules[Risk Points],,-1)</f>
        <v>0</v>
      </c>
      <c r="M9976">
        <f>_xlfn.XLOOKUP(FraudData[[#This Row],[foreign_transaction]],ForeignRules[Foreign Transaction],ForeignRules[Risk Points],0)</f>
        <v>0</v>
      </c>
      <c r="N9976">
        <f>_xlfn.XLOOKUP(FraudData[[#This Row],[location_mismatch]],Table10[Location Mismatch],Table10[Risk Points],0)</f>
        <v>0</v>
      </c>
      <c r="O9976">
        <f>_xlfn.XLOOKUP(FraudData[[#This Row],[device_trust_score]],DeviceRules[Device Min],DeviceRules[Risk Points],,-1)</f>
        <v>1</v>
      </c>
      <c r="P9976">
        <f>_xlfn.XLOOKUP(FraudData[[#This Row],[velocity_last_24h]],VelocityRules[Velocity Min],VelocityRules[Risk Points],,-1)</f>
        <v>0</v>
      </c>
      <c r="Q9976">
        <f>_xlfn.XLOOKUP(FraudData[[#This Row],[merchant_category]],MerchantRules[Merchant Category],MerchantRules[Risk Points],0)</f>
        <v>0</v>
      </c>
      <c r="R9976">
        <f>SUM(FraudData[[#This Row],[Amount Risk]:[Merchant Risk]])</f>
        <v>1</v>
      </c>
      <c r="S9976" t="str" cm="1">
        <f t="array" ref="S9976">_xlfn.IFS(FraudData[[#This Row],[Fraud Risk Score]]&gt;=8,"High Risk",FraudData[[#This Row],[Fraud Risk Score]]&gt;=6,"Medium Risk",TRUE,"Low Risk")</f>
        <v>Low Risk</v>
      </c>
    </row>
    <row r="9977" spans="1:19">
      <c r="A9977">
        <v>9976</v>
      </c>
      <c r="B9977">
        <v>37.1</v>
      </c>
      <c r="C9977">
        <v>3</v>
      </c>
      <c r="D9977" t="s">
        <v>49</v>
      </c>
      <c r="E9977">
        <v>0</v>
      </c>
      <c r="F9977">
        <v>0</v>
      </c>
      <c r="G9977">
        <v>34</v>
      </c>
      <c r="H9977">
        <v>3</v>
      </c>
      <c r="I9977">
        <v>28</v>
      </c>
      <c r="J9977">
        <v>0</v>
      </c>
      <c r="K9977">
        <f>_xlfn.XLOOKUP(FraudData[[#This Row],[amount]],AmountRules[Amount Min],AmountRules[Risk Points],,-1)</f>
        <v>0</v>
      </c>
      <c r="L9977">
        <f>_xlfn.XLOOKUP(FraudData[[#This Row],[transaction_hour]],TimeRules[Hour Min],TimeRules[Risk Points],,-1)</f>
        <v>3</v>
      </c>
      <c r="M9977">
        <f>_xlfn.XLOOKUP(FraudData[[#This Row],[foreign_transaction]],ForeignRules[Foreign Transaction],ForeignRules[Risk Points],0)</f>
        <v>0</v>
      </c>
      <c r="N9977">
        <f>_xlfn.XLOOKUP(FraudData[[#This Row],[location_mismatch]],Table10[Location Mismatch],Table10[Risk Points],0)</f>
        <v>0</v>
      </c>
      <c r="O9977">
        <f>_xlfn.XLOOKUP(FraudData[[#This Row],[device_trust_score]],DeviceRules[Device Min],DeviceRules[Risk Points],,-1)</f>
        <v>2</v>
      </c>
      <c r="P9977">
        <f>_xlfn.XLOOKUP(FraudData[[#This Row],[velocity_last_24h]],VelocityRules[Velocity Min],VelocityRules[Risk Points],,-1)</f>
        <v>0</v>
      </c>
      <c r="Q9977">
        <f>_xlfn.XLOOKUP(FraudData[[#This Row],[merchant_category]],MerchantRules[Merchant Category],MerchantRules[Risk Points],0)</f>
        <v>1</v>
      </c>
      <c r="R9977">
        <f>SUM(FraudData[[#This Row],[Amount Risk]:[Merchant Risk]])</f>
        <v>6</v>
      </c>
      <c r="S9977" t="str" cm="1">
        <f t="array" ref="S9977">_xlfn.IFS(FraudData[[#This Row],[Fraud Risk Score]]&gt;=8,"High Risk",FraudData[[#This Row],[Fraud Risk Score]]&gt;=6,"Medium Risk",TRUE,"Low Risk")</f>
        <v>Medium Risk</v>
      </c>
    </row>
    <row r="9978" spans="1:19">
      <c r="A9978">
        <v>9977</v>
      </c>
      <c r="B9978">
        <v>119.57</v>
      </c>
      <c r="C9978">
        <v>8</v>
      </c>
      <c r="D9978" t="s">
        <v>46</v>
      </c>
      <c r="E9978">
        <v>0</v>
      </c>
      <c r="F9978">
        <v>0</v>
      </c>
      <c r="G9978">
        <v>39</v>
      </c>
      <c r="H9978">
        <v>3</v>
      </c>
      <c r="I9978">
        <v>58</v>
      </c>
      <c r="J9978">
        <v>0</v>
      </c>
      <c r="K9978">
        <f>_xlfn.XLOOKUP(FraudData[[#This Row],[amount]],AmountRules[Amount Min],AmountRules[Risk Points],,-1)</f>
        <v>0</v>
      </c>
      <c r="L9978">
        <f>_xlfn.XLOOKUP(FraudData[[#This Row],[transaction_hour]],TimeRules[Hour Min],TimeRules[Risk Points],,-1)</f>
        <v>0</v>
      </c>
      <c r="M9978">
        <f>_xlfn.XLOOKUP(FraudData[[#This Row],[foreign_transaction]],ForeignRules[Foreign Transaction],ForeignRules[Risk Points],0)</f>
        <v>0</v>
      </c>
      <c r="N9978">
        <f>_xlfn.XLOOKUP(FraudData[[#This Row],[location_mismatch]],Table10[Location Mismatch],Table10[Risk Points],0)</f>
        <v>0</v>
      </c>
      <c r="O9978">
        <f>_xlfn.XLOOKUP(FraudData[[#This Row],[device_trust_score]],DeviceRules[Device Min],DeviceRules[Risk Points],,-1)</f>
        <v>2</v>
      </c>
      <c r="P9978">
        <f>_xlfn.XLOOKUP(FraudData[[#This Row],[velocity_last_24h]],VelocityRules[Velocity Min],VelocityRules[Risk Points],,-1)</f>
        <v>0</v>
      </c>
      <c r="Q9978">
        <f>_xlfn.XLOOKUP(FraudData[[#This Row],[merchant_category]],MerchantRules[Merchant Category],MerchantRules[Risk Points],0)</f>
        <v>0</v>
      </c>
      <c r="R9978">
        <f>SUM(FraudData[[#This Row],[Amount Risk]:[Merchant Risk]])</f>
        <v>2</v>
      </c>
      <c r="S9978" t="str" cm="1">
        <f t="array" ref="S9978">_xlfn.IFS(FraudData[[#This Row],[Fraud Risk Score]]&gt;=8,"High Risk",FraudData[[#This Row],[Fraud Risk Score]]&gt;=6,"Medium Risk",TRUE,"Low Risk")</f>
        <v>Low Risk</v>
      </c>
    </row>
    <row r="9979" spans="1:19">
      <c r="A9979">
        <v>9978</v>
      </c>
      <c r="B9979">
        <v>319.14</v>
      </c>
      <c r="C9979">
        <v>22</v>
      </c>
      <c r="D9979" t="s">
        <v>48</v>
      </c>
      <c r="E9979">
        <v>0</v>
      </c>
      <c r="F9979">
        <v>0</v>
      </c>
      <c r="G9979">
        <v>41</v>
      </c>
      <c r="H9979">
        <v>0</v>
      </c>
      <c r="I9979">
        <v>62</v>
      </c>
      <c r="J9979">
        <v>0</v>
      </c>
      <c r="K9979">
        <f>_xlfn.XLOOKUP(FraudData[[#This Row],[amount]],AmountRules[Amount Min],AmountRules[Risk Points],,-1)</f>
        <v>0</v>
      </c>
      <c r="L9979">
        <f>_xlfn.XLOOKUP(FraudData[[#This Row],[transaction_hour]],TimeRules[Hour Min],TimeRules[Risk Points],,-1)</f>
        <v>0</v>
      </c>
      <c r="M9979">
        <f>_xlfn.XLOOKUP(FraudData[[#This Row],[foreign_transaction]],ForeignRules[Foreign Transaction],ForeignRules[Risk Points],0)</f>
        <v>0</v>
      </c>
      <c r="N9979">
        <f>_xlfn.XLOOKUP(FraudData[[#This Row],[location_mismatch]],Table10[Location Mismatch],Table10[Risk Points],0)</f>
        <v>0</v>
      </c>
      <c r="O9979">
        <f>_xlfn.XLOOKUP(FraudData[[#This Row],[device_trust_score]],DeviceRules[Device Min],DeviceRules[Risk Points],,-1)</f>
        <v>2</v>
      </c>
      <c r="P9979">
        <f>_xlfn.XLOOKUP(FraudData[[#This Row],[velocity_last_24h]],VelocityRules[Velocity Min],VelocityRules[Risk Points],,-1)</f>
        <v>0</v>
      </c>
      <c r="Q9979">
        <f>_xlfn.XLOOKUP(FraudData[[#This Row],[merchant_category]],MerchantRules[Merchant Category],MerchantRules[Risk Points],0)</f>
        <v>0</v>
      </c>
      <c r="R9979">
        <f>SUM(FraudData[[#This Row],[Amount Risk]:[Merchant Risk]])</f>
        <v>2</v>
      </c>
      <c r="S9979" t="str" cm="1">
        <f t="array" ref="S9979">_xlfn.IFS(FraudData[[#This Row],[Fraud Risk Score]]&gt;=8,"High Risk",FraudData[[#This Row],[Fraud Risk Score]]&gt;=6,"Medium Risk",TRUE,"Low Risk")</f>
        <v>Low Risk</v>
      </c>
    </row>
    <row r="9980" spans="1:19">
      <c r="A9980">
        <v>9979</v>
      </c>
      <c r="B9980">
        <v>541.45000000000005</v>
      </c>
      <c r="C9980">
        <v>5</v>
      </c>
      <c r="D9980" t="s">
        <v>49</v>
      </c>
      <c r="E9980">
        <v>0</v>
      </c>
      <c r="F9980">
        <v>0</v>
      </c>
      <c r="G9980">
        <v>87</v>
      </c>
      <c r="H9980">
        <v>2</v>
      </c>
      <c r="I9980">
        <v>66</v>
      </c>
      <c r="J9980">
        <v>0</v>
      </c>
      <c r="K9980">
        <f>_xlfn.XLOOKUP(FraudData[[#This Row],[amount]],AmountRules[Amount Min],AmountRules[Risk Points],,-1)</f>
        <v>1</v>
      </c>
      <c r="L9980">
        <f>_xlfn.XLOOKUP(FraudData[[#This Row],[transaction_hour]],TimeRules[Hour Min],TimeRules[Risk Points],,-1)</f>
        <v>0</v>
      </c>
      <c r="M9980">
        <f>_xlfn.XLOOKUP(FraudData[[#This Row],[foreign_transaction]],ForeignRules[Foreign Transaction],ForeignRules[Risk Points],0)</f>
        <v>0</v>
      </c>
      <c r="N9980">
        <f>_xlfn.XLOOKUP(FraudData[[#This Row],[location_mismatch]],Table10[Location Mismatch],Table10[Risk Points],0)</f>
        <v>0</v>
      </c>
      <c r="O9980">
        <f>_xlfn.XLOOKUP(FraudData[[#This Row],[device_trust_score]],DeviceRules[Device Min],DeviceRules[Risk Points],,-1)</f>
        <v>0</v>
      </c>
      <c r="P9980">
        <f>_xlfn.XLOOKUP(FraudData[[#This Row],[velocity_last_24h]],VelocityRules[Velocity Min],VelocityRules[Risk Points],,-1)</f>
        <v>0</v>
      </c>
      <c r="Q9980">
        <f>_xlfn.XLOOKUP(FraudData[[#This Row],[merchant_category]],MerchantRules[Merchant Category],MerchantRules[Risk Points],0)</f>
        <v>1</v>
      </c>
      <c r="R9980">
        <f>SUM(FraudData[[#This Row],[Amount Risk]:[Merchant Risk]])</f>
        <v>2</v>
      </c>
      <c r="S9980" t="str" cm="1">
        <f t="array" ref="S9980">_xlfn.IFS(FraudData[[#This Row],[Fraud Risk Score]]&gt;=8,"High Risk",FraudData[[#This Row],[Fraud Risk Score]]&gt;=6,"Medium Risk",TRUE,"Low Risk")</f>
        <v>Low Risk</v>
      </c>
    </row>
    <row r="9981" spans="1:19">
      <c r="A9981">
        <v>9980</v>
      </c>
      <c r="B9981">
        <v>181.05</v>
      </c>
      <c r="C9981">
        <v>16</v>
      </c>
      <c r="D9981" t="s">
        <v>50</v>
      </c>
      <c r="E9981">
        <v>0</v>
      </c>
      <c r="F9981">
        <v>0</v>
      </c>
      <c r="G9981">
        <v>78</v>
      </c>
      <c r="H9981">
        <v>0</v>
      </c>
      <c r="I9981">
        <v>67</v>
      </c>
      <c r="J9981">
        <v>0</v>
      </c>
      <c r="K9981">
        <f>_xlfn.XLOOKUP(FraudData[[#This Row],[amount]],AmountRules[Amount Min],AmountRules[Risk Points],,-1)</f>
        <v>0</v>
      </c>
      <c r="L9981">
        <f>_xlfn.XLOOKUP(FraudData[[#This Row],[transaction_hour]],TimeRules[Hour Min],TimeRules[Risk Points],,-1)</f>
        <v>0</v>
      </c>
      <c r="M9981">
        <f>_xlfn.XLOOKUP(FraudData[[#This Row],[foreign_transaction]],ForeignRules[Foreign Transaction],ForeignRules[Risk Points],0)</f>
        <v>0</v>
      </c>
      <c r="N9981">
        <f>_xlfn.XLOOKUP(FraudData[[#This Row],[location_mismatch]],Table10[Location Mismatch],Table10[Risk Points],0)</f>
        <v>0</v>
      </c>
      <c r="O9981">
        <f>_xlfn.XLOOKUP(FraudData[[#This Row],[device_trust_score]],DeviceRules[Device Min],DeviceRules[Risk Points],,-1)</f>
        <v>0</v>
      </c>
      <c r="P9981">
        <f>_xlfn.XLOOKUP(FraudData[[#This Row],[velocity_last_24h]],VelocityRules[Velocity Min],VelocityRules[Risk Points],,-1)</f>
        <v>0</v>
      </c>
      <c r="Q9981">
        <f>_xlfn.XLOOKUP(FraudData[[#This Row],[merchant_category]],MerchantRules[Merchant Category],MerchantRules[Risk Points],0)</f>
        <v>0</v>
      </c>
      <c r="R9981">
        <f>SUM(FraudData[[#This Row],[Amount Risk]:[Merchant Risk]])</f>
        <v>0</v>
      </c>
      <c r="S9981" t="str" cm="1">
        <f t="array" ref="S9981">_xlfn.IFS(FraudData[[#This Row],[Fraud Risk Score]]&gt;=8,"High Risk",FraudData[[#This Row],[Fraud Risk Score]]&gt;=6,"Medium Risk",TRUE,"Low Risk")</f>
        <v>Low Risk</v>
      </c>
    </row>
    <row r="9982" spans="1:19">
      <c r="A9982">
        <v>9981</v>
      </c>
      <c r="B9982">
        <v>78.63</v>
      </c>
      <c r="C9982">
        <v>20</v>
      </c>
      <c r="D9982" t="s">
        <v>47</v>
      </c>
      <c r="E9982">
        <v>0</v>
      </c>
      <c r="F9982">
        <v>0</v>
      </c>
      <c r="G9982">
        <v>47</v>
      </c>
      <c r="H9982">
        <v>1</v>
      </c>
      <c r="I9982">
        <v>40</v>
      </c>
      <c r="J9982">
        <v>0</v>
      </c>
      <c r="K9982">
        <f>_xlfn.XLOOKUP(FraudData[[#This Row],[amount]],AmountRules[Amount Min],AmountRules[Risk Points],,-1)</f>
        <v>0</v>
      </c>
      <c r="L9982">
        <f>_xlfn.XLOOKUP(FraudData[[#This Row],[transaction_hour]],TimeRules[Hour Min],TimeRules[Risk Points],,-1)</f>
        <v>0</v>
      </c>
      <c r="M9982">
        <f>_xlfn.XLOOKUP(FraudData[[#This Row],[foreign_transaction]],ForeignRules[Foreign Transaction],ForeignRules[Risk Points],0)</f>
        <v>0</v>
      </c>
      <c r="N9982">
        <f>_xlfn.XLOOKUP(FraudData[[#This Row],[location_mismatch]],Table10[Location Mismatch],Table10[Risk Points],0)</f>
        <v>0</v>
      </c>
      <c r="O9982">
        <f>_xlfn.XLOOKUP(FraudData[[#This Row],[device_trust_score]],DeviceRules[Device Min],DeviceRules[Risk Points],,-1)</f>
        <v>2</v>
      </c>
      <c r="P9982">
        <f>_xlfn.XLOOKUP(FraudData[[#This Row],[velocity_last_24h]],VelocityRules[Velocity Min],VelocityRules[Risk Points],,-1)</f>
        <v>0</v>
      </c>
      <c r="Q9982">
        <f>_xlfn.XLOOKUP(FraudData[[#This Row],[merchant_category]],MerchantRules[Merchant Category],MerchantRules[Risk Points],0)</f>
        <v>0</v>
      </c>
      <c r="R9982">
        <f>SUM(FraudData[[#This Row],[Amount Risk]:[Merchant Risk]])</f>
        <v>2</v>
      </c>
      <c r="S9982" t="str" cm="1">
        <f t="array" ref="S9982">_xlfn.IFS(FraudData[[#This Row],[Fraud Risk Score]]&gt;=8,"High Risk",FraudData[[#This Row],[Fraud Risk Score]]&gt;=6,"Medium Risk",TRUE,"Low Risk")</f>
        <v>Low Risk</v>
      </c>
    </row>
    <row r="9983" spans="1:19">
      <c r="A9983">
        <v>9982</v>
      </c>
      <c r="B9983">
        <v>166.44</v>
      </c>
      <c r="C9983">
        <v>10</v>
      </c>
      <c r="D9983" t="s">
        <v>48</v>
      </c>
      <c r="E9983">
        <v>0</v>
      </c>
      <c r="F9983">
        <v>0</v>
      </c>
      <c r="G9983">
        <v>95</v>
      </c>
      <c r="H9983">
        <v>1</v>
      </c>
      <c r="I9983">
        <v>30</v>
      </c>
      <c r="J9983">
        <v>0</v>
      </c>
      <c r="K9983">
        <f>_xlfn.XLOOKUP(FraudData[[#This Row],[amount]],AmountRules[Amount Min],AmountRules[Risk Points],,-1)</f>
        <v>0</v>
      </c>
      <c r="L9983">
        <f>_xlfn.XLOOKUP(FraudData[[#This Row],[transaction_hour]],TimeRules[Hour Min],TimeRules[Risk Points],,-1)</f>
        <v>0</v>
      </c>
      <c r="M9983">
        <f>_xlfn.XLOOKUP(FraudData[[#This Row],[foreign_transaction]],ForeignRules[Foreign Transaction],ForeignRules[Risk Points],0)</f>
        <v>0</v>
      </c>
      <c r="N9983">
        <f>_xlfn.XLOOKUP(FraudData[[#This Row],[location_mismatch]],Table10[Location Mismatch],Table10[Risk Points],0)</f>
        <v>0</v>
      </c>
      <c r="O9983">
        <f>_xlfn.XLOOKUP(FraudData[[#This Row],[device_trust_score]],DeviceRules[Device Min],DeviceRules[Risk Points],,-1)</f>
        <v>0</v>
      </c>
      <c r="P9983">
        <f>_xlfn.XLOOKUP(FraudData[[#This Row],[velocity_last_24h]],VelocityRules[Velocity Min],VelocityRules[Risk Points],,-1)</f>
        <v>0</v>
      </c>
      <c r="Q9983">
        <f>_xlfn.XLOOKUP(FraudData[[#This Row],[merchant_category]],MerchantRules[Merchant Category],MerchantRules[Risk Points],0)</f>
        <v>0</v>
      </c>
      <c r="R9983">
        <f>SUM(FraudData[[#This Row],[Amount Risk]:[Merchant Risk]])</f>
        <v>0</v>
      </c>
      <c r="S9983" t="str" cm="1">
        <f t="array" ref="S9983">_xlfn.IFS(FraudData[[#This Row],[Fraud Risk Score]]&gt;=8,"High Risk",FraudData[[#This Row],[Fraud Risk Score]]&gt;=6,"Medium Risk",TRUE,"Low Risk")</f>
        <v>Low Risk</v>
      </c>
    </row>
    <row r="9984" spans="1:19">
      <c r="A9984">
        <v>9983</v>
      </c>
      <c r="B9984">
        <v>67.31</v>
      </c>
      <c r="C9984">
        <v>3</v>
      </c>
      <c r="D9984" t="s">
        <v>50</v>
      </c>
      <c r="E9984">
        <v>0</v>
      </c>
      <c r="F9984">
        <v>0</v>
      </c>
      <c r="G9984">
        <v>74</v>
      </c>
      <c r="H9984">
        <v>2</v>
      </c>
      <c r="I9984">
        <v>51</v>
      </c>
      <c r="J9984">
        <v>0</v>
      </c>
      <c r="K9984">
        <f>_xlfn.XLOOKUP(FraudData[[#This Row],[amount]],AmountRules[Amount Min],AmountRules[Risk Points],,-1)</f>
        <v>0</v>
      </c>
      <c r="L9984">
        <f>_xlfn.XLOOKUP(FraudData[[#This Row],[transaction_hour]],TimeRules[Hour Min],TimeRules[Risk Points],,-1)</f>
        <v>3</v>
      </c>
      <c r="M9984">
        <f>_xlfn.XLOOKUP(FraudData[[#This Row],[foreign_transaction]],ForeignRules[Foreign Transaction],ForeignRules[Risk Points],0)</f>
        <v>0</v>
      </c>
      <c r="N9984">
        <f>_xlfn.XLOOKUP(FraudData[[#This Row],[location_mismatch]],Table10[Location Mismatch],Table10[Risk Points],0)</f>
        <v>0</v>
      </c>
      <c r="O9984">
        <f>_xlfn.XLOOKUP(FraudData[[#This Row],[device_trust_score]],DeviceRules[Device Min],DeviceRules[Risk Points],,-1)</f>
        <v>0</v>
      </c>
      <c r="P9984">
        <f>_xlfn.XLOOKUP(FraudData[[#This Row],[velocity_last_24h]],VelocityRules[Velocity Min],VelocityRules[Risk Points],,-1)</f>
        <v>0</v>
      </c>
      <c r="Q9984">
        <f>_xlfn.XLOOKUP(FraudData[[#This Row],[merchant_category]],MerchantRules[Merchant Category],MerchantRules[Risk Points],0)</f>
        <v>0</v>
      </c>
      <c r="R9984">
        <f>SUM(FraudData[[#This Row],[Amount Risk]:[Merchant Risk]])</f>
        <v>3</v>
      </c>
      <c r="S9984" t="str" cm="1">
        <f t="array" ref="S9984">_xlfn.IFS(FraudData[[#This Row],[Fraud Risk Score]]&gt;=8,"High Risk",FraudData[[#This Row],[Fraud Risk Score]]&gt;=6,"Medium Risk",TRUE,"Low Risk")</f>
        <v>Low Risk</v>
      </c>
    </row>
    <row r="9985" spans="1:19">
      <c r="A9985">
        <v>9984</v>
      </c>
      <c r="B9985">
        <v>433.08</v>
      </c>
      <c r="C9985">
        <v>20</v>
      </c>
      <c r="D9985" t="s">
        <v>49</v>
      </c>
      <c r="E9985">
        <v>0</v>
      </c>
      <c r="F9985">
        <v>0</v>
      </c>
      <c r="G9985">
        <v>83</v>
      </c>
      <c r="H9985">
        <v>1</v>
      </c>
      <c r="I9985">
        <v>44</v>
      </c>
      <c r="J9985">
        <v>0</v>
      </c>
      <c r="K9985">
        <f>_xlfn.XLOOKUP(FraudData[[#This Row],[amount]],AmountRules[Amount Min],AmountRules[Risk Points],,-1)</f>
        <v>0</v>
      </c>
      <c r="L9985">
        <f>_xlfn.XLOOKUP(FraudData[[#This Row],[transaction_hour]],TimeRules[Hour Min],TimeRules[Risk Points],,-1)</f>
        <v>0</v>
      </c>
      <c r="M9985">
        <f>_xlfn.XLOOKUP(FraudData[[#This Row],[foreign_transaction]],ForeignRules[Foreign Transaction],ForeignRules[Risk Points],0)</f>
        <v>0</v>
      </c>
      <c r="N9985">
        <f>_xlfn.XLOOKUP(FraudData[[#This Row],[location_mismatch]],Table10[Location Mismatch],Table10[Risk Points],0)</f>
        <v>0</v>
      </c>
      <c r="O9985">
        <f>_xlfn.XLOOKUP(FraudData[[#This Row],[device_trust_score]],DeviceRules[Device Min],DeviceRules[Risk Points],,-1)</f>
        <v>0</v>
      </c>
      <c r="P9985">
        <f>_xlfn.XLOOKUP(FraudData[[#This Row],[velocity_last_24h]],VelocityRules[Velocity Min],VelocityRules[Risk Points],,-1)</f>
        <v>0</v>
      </c>
      <c r="Q9985">
        <f>_xlfn.XLOOKUP(FraudData[[#This Row],[merchant_category]],MerchantRules[Merchant Category],MerchantRules[Risk Points],0)</f>
        <v>1</v>
      </c>
      <c r="R9985">
        <f>SUM(FraudData[[#This Row],[Amount Risk]:[Merchant Risk]])</f>
        <v>1</v>
      </c>
      <c r="S9985" t="str" cm="1">
        <f t="array" ref="S9985">_xlfn.IFS(FraudData[[#This Row],[Fraud Risk Score]]&gt;=8,"High Risk",FraudData[[#This Row],[Fraud Risk Score]]&gt;=6,"Medium Risk",TRUE,"Low Risk")</f>
        <v>Low Risk</v>
      </c>
    </row>
    <row r="9986" spans="1:19">
      <c r="A9986">
        <v>9985</v>
      </c>
      <c r="B9986">
        <v>367.8</v>
      </c>
      <c r="C9986">
        <v>8</v>
      </c>
      <c r="D9986" t="s">
        <v>46</v>
      </c>
      <c r="E9986">
        <v>0</v>
      </c>
      <c r="F9986">
        <v>0</v>
      </c>
      <c r="G9986">
        <v>60</v>
      </c>
      <c r="H9986">
        <v>1</v>
      </c>
      <c r="I9986">
        <v>53</v>
      </c>
      <c r="J9986">
        <v>0</v>
      </c>
      <c r="K9986">
        <f>_xlfn.XLOOKUP(FraudData[[#This Row],[amount]],AmountRules[Amount Min],AmountRules[Risk Points],,-1)</f>
        <v>0</v>
      </c>
      <c r="L9986">
        <f>_xlfn.XLOOKUP(FraudData[[#This Row],[transaction_hour]],TimeRules[Hour Min],TimeRules[Risk Points],,-1)</f>
        <v>0</v>
      </c>
      <c r="M9986">
        <f>_xlfn.XLOOKUP(FraudData[[#This Row],[foreign_transaction]],ForeignRules[Foreign Transaction],ForeignRules[Risk Points],0)</f>
        <v>0</v>
      </c>
      <c r="N9986">
        <f>_xlfn.XLOOKUP(FraudData[[#This Row],[location_mismatch]],Table10[Location Mismatch],Table10[Risk Points],0)</f>
        <v>0</v>
      </c>
      <c r="O9986">
        <f>_xlfn.XLOOKUP(FraudData[[#This Row],[device_trust_score]],DeviceRules[Device Min],DeviceRules[Risk Points],,-1)</f>
        <v>1</v>
      </c>
      <c r="P9986">
        <f>_xlfn.XLOOKUP(FraudData[[#This Row],[velocity_last_24h]],VelocityRules[Velocity Min],VelocityRules[Risk Points],,-1)</f>
        <v>0</v>
      </c>
      <c r="Q9986">
        <f>_xlfn.XLOOKUP(FraudData[[#This Row],[merchant_category]],MerchantRules[Merchant Category],MerchantRules[Risk Points],0)</f>
        <v>0</v>
      </c>
      <c r="R9986">
        <f>SUM(FraudData[[#This Row],[Amount Risk]:[Merchant Risk]])</f>
        <v>1</v>
      </c>
      <c r="S9986" t="str" cm="1">
        <f t="array" ref="S9986">_xlfn.IFS(FraudData[[#This Row],[Fraud Risk Score]]&gt;=8,"High Risk",FraudData[[#This Row],[Fraud Risk Score]]&gt;=6,"Medium Risk",TRUE,"Low Risk")</f>
        <v>Low Risk</v>
      </c>
    </row>
    <row r="9987" spans="1:19">
      <c r="A9987">
        <v>9986</v>
      </c>
      <c r="B9987">
        <v>147.05000000000001</v>
      </c>
      <c r="C9987">
        <v>15</v>
      </c>
      <c r="D9987" t="s">
        <v>46</v>
      </c>
      <c r="E9987">
        <v>1</v>
      </c>
      <c r="F9987">
        <v>0</v>
      </c>
      <c r="G9987">
        <v>30</v>
      </c>
      <c r="H9987">
        <v>2</v>
      </c>
      <c r="I9987">
        <v>27</v>
      </c>
      <c r="J9987">
        <v>0</v>
      </c>
      <c r="K9987">
        <f>_xlfn.XLOOKUP(FraudData[[#This Row],[amount]],AmountRules[Amount Min],AmountRules[Risk Points],,-1)</f>
        <v>0</v>
      </c>
      <c r="L9987">
        <f>_xlfn.XLOOKUP(FraudData[[#This Row],[transaction_hour]],TimeRules[Hour Min],TimeRules[Risk Points],,-1)</f>
        <v>0</v>
      </c>
      <c r="M9987">
        <f>_xlfn.XLOOKUP(FraudData[[#This Row],[foreign_transaction]],ForeignRules[Foreign Transaction],ForeignRules[Risk Points],0)</f>
        <v>3</v>
      </c>
      <c r="N9987">
        <f>_xlfn.XLOOKUP(FraudData[[#This Row],[location_mismatch]],Table10[Location Mismatch],Table10[Risk Points],0)</f>
        <v>0</v>
      </c>
      <c r="O9987">
        <f>_xlfn.XLOOKUP(FraudData[[#This Row],[device_trust_score]],DeviceRules[Device Min],DeviceRules[Risk Points],,-1)</f>
        <v>2</v>
      </c>
      <c r="P9987">
        <f>_xlfn.XLOOKUP(FraudData[[#This Row],[velocity_last_24h]],VelocityRules[Velocity Min],VelocityRules[Risk Points],,-1)</f>
        <v>0</v>
      </c>
      <c r="Q9987">
        <f>_xlfn.XLOOKUP(FraudData[[#This Row],[merchant_category]],MerchantRules[Merchant Category],MerchantRules[Risk Points],0)</f>
        <v>0</v>
      </c>
      <c r="R9987">
        <f>SUM(FraudData[[#This Row],[Amount Risk]:[Merchant Risk]])</f>
        <v>5</v>
      </c>
      <c r="S9987" t="str" cm="1">
        <f t="array" ref="S9987">_xlfn.IFS(FraudData[[#This Row],[Fraud Risk Score]]&gt;=8,"High Risk",FraudData[[#This Row],[Fraud Risk Score]]&gt;=6,"Medium Risk",TRUE,"Low Risk")</f>
        <v>Low Risk</v>
      </c>
    </row>
    <row r="9988" spans="1:19">
      <c r="A9988">
        <v>9987</v>
      </c>
      <c r="B9988">
        <v>70.69</v>
      </c>
      <c r="C9988">
        <v>2</v>
      </c>
      <c r="D9988" t="s">
        <v>50</v>
      </c>
      <c r="E9988">
        <v>0</v>
      </c>
      <c r="F9988">
        <v>1</v>
      </c>
      <c r="G9988">
        <v>90</v>
      </c>
      <c r="H9988">
        <v>2</v>
      </c>
      <c r="I9988">
        <v>67</v>
      </c>
      <c r="J9988">
        <v>0</v>
      </c>
      <c r="K9988">
        <f>_xlfn.XLOOKUP(FraudData[[#This Row],[amount]],AmountRules[Amount Min],AmountRules[Risk Points],,-1)</f>
        <v>0</v>
      </c>
      <c r="L9988">
        <f>_xlfn.XLOOKUP(FraudData[[#This Row],[transaction_hour]],TimeRules[Hour Min],TimeRules[Risk Points],,-1)</f>
        <v>3</v>
      </c>
      <c r="M9988">
        <f>_xlfn.XLOOKUP(FraudData[[#This Row],[foreign_transaction]],ForeignRules[Foreign Transaction],ForeignRules[Risk Points],0)</f>
        <v>0</v>
      </c>
      <c r="N9988">
        <f>_xlfn.XLOOKUP(FraudData[[#This Row],[location_mismatch]],Table10[Location Mismatch],Table10[Risk Points],0)</f>
        <v>3</v>
      </c>
      <c r="O9988">
        <f>_xlfn.XLOOKUP(FraudData[[#This Row],[device_trust_score]],DeviceRules[Device Min],DeviceRules[Risk Points],,-1)</f>
        <v>0</v>
      </c>
      <c r="P9988">
        <f>_xlfn.XLOOKUP(FraudData[[#This Row],[velocity_last_24h]],VelocityRules[Velocity Min],VelocityRules[Risk Points],,-1)</f>
        <v>0</v>
      </c>
      <c r="Q9988">
        <f>_xlfn.XLOOKUP(FraudData[[#This Row],[merchant_category]],MerchantRules[Merchant Category],MerchantRules[Risk Points],0)</f>
        <v>0</v>
      </c>
      <c r="R9988">
        <f>SUM(FraudData[[#This Row],[Amount Risk]:[Merchant Risk]])</f>
        <v>6</v>
      </c>
      <c r="S9988" t="str" cm="1">
        <f t="array" ref="S9988">_xlfn.IFS(FraudData[[#This Row],[Fraud Risk Score]]&gt;=8,"High Risk",FraudData[[#This Row],[Fraud Risk Score]]&gt;=6,"Medium Risk",TRUE,"Low Risk")</f>
        <v>Medium Risk</v>
      </c>
    </row>
    <row r="9989" spans="1:19">
      <c r="A9989">
        <v>9988</v>
      </c>
      <c r="B9989">
        <v>62.51</v>
      </c>
      <c r="C9989">
        <v>3</v>
      </c>
      <c r="D9989" t="s">
        <v>46</v>
      </c>
      <c r="E9989">
        <v>0</v>
      </c>
      <c r="F9989">
        <v>0</v>
      </c>
      <c r="G9989">
        <v>56</v>
      </c>
      <c r="H9989">
        <v>3</v>
      </c>
      <c r="I9989">
        <v>63</v>
      </c>
      <c r="J9989">
        <v>0</v>
      </c>
      <c r="K9989">
        <f>_xlfn.XLOOKUP(FraudData[[#This Row],[amount]],AmountRules[Amount Min],AmountRules[Risk Points],,-1)</f>
        <v>0</v>
      </c>
      <c r="L9989">
        <f>_xlfn.XLOOKUP(FraudData[[#This Row],[transaction_hour]],TimeRules[Hour Min],TimeRules[Risk Points],,-1)</f>
        <v>3</v>
      </c>
      <c r="M9989">
        <f>_xlfn.XLOOKUP(FraudData[[#This Row],[foreign_transaction]],ForeignRules[Foreign Transaction],ForeignRules[Risk Points],0)</f>
        <v>0</v>
      </c>
      <c r="N9989">
        <f>_xlfn.XLOOKUP(FraudData[[#This Row],[location_mismatch]],Table10[Location Mismatch],Table10[Risk Points],0)</f>
        <v>0</v>
      </c>
      <c r="O9989">
        <f>_xlfn.XLOOKUP(FraudData[[#This Row],[device_trust_score]],DeviceRules[Device Min],DeviceRules[Risk Points],,-1)</f>
        <v>1</v>
      </c>
      <c r="P9989">
        <f>_xlfn.XLOOKUP(FraudData[[#This Row],[velocity_last_24h]],VelocityRules[Velocity Min],VelocityRules[Risk Points],,-1)</f>
        <v>0</v>
      </c>
      <c r="Q9989">
        <f>_xlfn.XLOOKUP(FraudData[[#This Row],[merchant_category]],MerchantRules[Merchant Category],MerchantRules[Risk Points],0)</f>
        <v>0</v>
      </c>
      <c r="R9989">
        <f>SUM(FraudData[[#This Row],[Amount Risk]:[Merchant Risk]])</f>
        <v>4</v>
      </c>
      <c r="S9989" t="str" cm="1">
        <f t="array" ref="S9989">_xlfn.IFS(FraudData[[#This Row],[Fraud Risk Score]]&gt;=8,"High Risk",FraudData[[#This Row],[Fraud Risk Score]]&gt;=6,"Medium Risk",TRUE,"Low Risk")</f>
        <v>Low Risk</v>
      </c>
    </row>
    <row r="9990" spans="1:19">
      <c r="A9990">
        <v>9989</v>
      </c>
      <c r="B9990">
        <v>6.12</v>
      </c>
      <c r="C9990">
        <v>23</v>
      </c>
      <c r="D9990" t="s">
        <v>47</v>
      </c>
      <c r="E9990">
        <v>0</v>
      </c>
      <c r="F9990">
        <v>0</v>
      </c>
      <c r="G9990">
        <v>77</v>
      </c>
      <c r="H9990">
        <v>1</v>
      </c>
      <c r="I9990">
        <v>65</v>
      </c>
      <c r="J9990">
        <v>0</v>
      </c>
      <c r="K9990">
        <f>_xlfn.XLOOKUP(FraudData[[#This Row],[amount]],AmountRules[Amount Min],AmountRules[Risk Points],,-1)</f>
        <v>0</v>
      </c>
      <c r="L9990">
        <f>_xlfn.XLOOKUP(FraudData[[#This Row],[transaction_hour]],TimeRules[Hour Min],TimeRules[Risk Points],,-1)</f>
        <v>1</v>
      </c>
      <c r="M9990">
        <f>_xlfn.XLOOKUP(FraudData[[#This Row],[foreign_transaction]],ForeignRules[Foreign Transaction],ForeignRules[Risk Points],0)</f>
        <v>0</v>
      </c>
      <c r="N9990">
        <f>_xlfn.XLOOKUP(FraudData[[#This Row],[location_mismatch]],Table10[Location Mismatch],Table10[Risk Points],0)</f>
        <v>0</v>
      </c>
      <c r="O9990">
        <f>_xlfn.XLOOKUP(FraudData[[#This Row],[device_trust_score]],DeviceRules[Device Min],DeviceRules[Risk Points],,-1)</f>
        <v>0</v>
      </c>
      <c r="P9990">
        <f>_xlfn.XLOOKUP(FraudData[[#This Row],[velocity_last_24h]],VelocityRules[Velocity Min],VelocityRules[Risk Points],,-1)</f>
        <v>0</v>
      </c>
      <c r="Q9990">
        <f>_xlfn.XLOOKUP(FraudData[[#This Row],[merchant_category]],MerchantRules[Merchant Category],MerchantRules[Risk Points],0)</f>
        <v>0</v>
      </c>
      <c r="R9990">
        <f>SUM(FraudData[[#This Row],[Amount Risk]:[Merchant Risk]])</f>
        <v>1</v>
      </c>
      <c r="S9990" t="str" cm="1">
        <f t="array" ref="S9990">_xlfn.IFS(FraudData[[#This Row],[Fraud Risk Score]]&gt;=8,"High Risk",FraudData[[#This Row],[Fraud Risk Score]]&gt;=6,"Medium Risk",TRUE,"Low Risk")</f>
        <v>Low Risk</v>
      </c>
    </row>
    <row r="9991" spans="1:19">
      <c r="A9991">
        <v>9990</v>
      </c>
      <c r="B9991">
        <v>304.52999999999997</v>
      </c>
      <c r="C9991">
        <v>2</v>
      </c>
      <c r="D9991" t="s">
        <v>50</v>
      </c>
      <c r="E9991">
        <v>0</v>
      </c>
      <c r="F9991">
        <v>0</v>
      </c>
      <c r="G9991">
        <v>93</v>
      </c>
      <c r="H9991">
        <v>0</v>
      </c>
      <c r="I9991">
        <v>68</v>
      </c>
      <c r="J9991">
        <v>0</v>
      </c>
      <c r="K9991">
        <f>_xlfn.XLOOKUP(FraudData[[#This Row],[amount]],AmountRules[Amount Min],AmountRules[Risk Points],,-1)</f>
        <v>0</v>
      </c>
      <c r="L9991">
        <f>_xlfn.XLOOKUP(FraudData[[#This Row],[transaction_hour]],TimeRules[Hour Min],TimeRules[Risk Points],,-1)</f>
        <v>3</v>
      </c>
      <c r="M9991">
        <f>_xlfn.XLOOKUP(FraudData[[#This Row],[foreign_transaction]],ForeignRules[Foreign Transaction],ForeignRules[Risk Points],0)</f>
        <v>0</v>
      </c>
      <c r="N9991">
        <f>_xlfn.XLOOKUP(FraudData[[#This Row],[location_mismatch]],Table10[Location Mismatch],Table10[Risk Points],0)</f>
        <v>0</v>
      </c>
      <c r="O9991">
        <f>_xlfn.XLOOKUP(FraudData[[#This Row],[device_trust_score]],DeviceRules[Device Min],DeviceRules[Risk Points],,-1)</f>
        <v>0</v>
      </c>
      <c r="P9991">
        <f>_xlfn.XLOOKUP(FraudData[[#This Row],[velocity_last_24h]],VelocityRules[Velocity Min],VelocityRules[Risk Points],,-1)</f>
        <v>0</v>
      </c>
      <c r="Q9991">
        <f>_xlfn.XLOOKUP(FraudData[[#This Row],[merchant_category]],MerchantRules[Merchant Category],MerchantRules[Risk Points],0)</f>
        <v>0</v>
      </c>
      <c r="R9991">
        <f>SUM(FraudData[[#This Row],[Amount Risk]:[Merchant Risk]])</f>
        <v>3</v>
      </c>
      <c r="S9991" t="str" cm="1">
        <f t="array" ref="S9991">_xlfn.IFS(FraudData[[#This Row],[Fraud Risk Score]]&gt;=8,"High Risk",FraudData[[#This Row],[Fraud Risk Score]]&gt;=6,"Medium Risk",TRUE,"Low Risk")</f>
        <v>Low Risk</v>
      </c>
    </row>
    <row r="9992" spans="1:19">
      <c r="A9992">
        <v>9991</v>
      </c>
      <c r="B9992">
        <v>107.74</v>
      </c>
      <c r="C9992">
        <v>12</v>
      </c>
      <c r="D9992" t="s">
        <v>50</v>
      </c>
      <c r="E9992">
        <v>1</v>
      </c>
      <c r="F9992">
        <v>0</v>
      </c>
      <c r="G9992">
        <v>26</v>
      </c>
      <c r="H9992">
        <v>2</v>
      </c>
      <c r="I9992">
        <v>39</v>
      </c>
      <c r="J9992">
        <v>0</v>
      </c>
      <c r="K9992">
        <f>_xlfn.XLOOKUP(FraudData[[#This Row],[amount]],AmountRules[Amount Min],AmountRules[Risk Points],,-1)</f>
        <v>0</v>
      </c>
      <c r="L9992">
        <f>_xlfn.XLOOKUP(FraudData[[#This Row],[transaction_hour]],TimeRules[Hour Min],TimeRules[Risk Points],,-1)</f>
        <v>0</v>
      </c>
      <c r="M9992">
        <f>_xlfn.XLOOKUP(FraudData[[#This Row],[foreign_transaction]],ForeignRules[Foreign Transaction],ForeignRules[Risk Points],0)</f>
        <v>3</v>
      </c>
      <c r="N9992">
        <f>_xlfn.XLOOKUP(FraudData[[#This Row],[location_mismatch]],Table10[Location Mismatch],Table10[Risk Points],0)</f>
        <v>0</v>
      </c>
      <c r="O9992">
        <f>_xlfn.XLOOKUP(FraudData[[#This Row],[device_trust_score]],DeviceRules[Device Min],DeviceRules[Risk Points],,-1)</f>
        <v>3</v>
      </c>
      <c r="P9992">
        <f>_xlfn.XLOOKUP(FraudData[[#This Row],[velocity_last_24h]],VelocityRules[Velocity Min],VelocityRules[Risk Points],,-1)</f>
        <v>0</v>
      </c>
      <c r="Q9992">
        <f>_xlfn.XLOOKUP(FraudData[[#This Row],[merchant_category]],MerchantRules[Merchant Category],MerchantRules[Risk Points],0)</f>
        <v>0</v>
      </c>
      <c r="R9992">
        <f>SUM(FraudData[[#This Row],[Amount Risk]:[Merchant Risk]])</f>
        <v>6</v>
      </c>
      <c r="S9992" t="str" cm="1">
        <f t="array" ref="S9992">_xlfn.IFS(FraudData[[#This Row],[Fraud Risk Score]]&gt;=8,"High Risk",FraudData[[#This Row],[Fraud Risk Score]]&gt;=6,"Medium Risk",TRUE,"Low Risk")</f>
        <v>Medium Risk</v>
      </c>
    </row>
    <row r="9993" spans="1:19">
      <c r="A9993">
        <v>9992</v>
      </c>
      <c r="B9993">
        <v>70.78</v>
      </c>
      <c r="C9993">
        <v>18</v>
      </c>
      <c r="D9993" t="s">
        <v>46</v>
      </c>
      <c r="E9993">
        <v>0</v>
      </c>
      <c r="F9993">
        <v>0</v>
      </c>
      <c r="G9993">
        <v>67</v>
      </c>
      <c r="H9993">
        <v>1</v>
      </c>
      <c r="I9993">
        <v>40</v>
      </c>
      <c r="J9993">
        <v>0</v>
      </c>
      <c r="K9993">
        <f>_xlfn.XLOOKUP(FraudData[[#This Row],[amount]],AmountRules[Amount Min],AmountRules[Risk Points],,-1)</f>
        <v>0</v>
      </c>
      <c r="L9993">
        <f>_xlfn.XLOOKUP(FraudData[[#This Row],[transaction_hour]],TimeRules[Hour Min],TimeRules[Risk Points],,-1)</f>
        <v>0</v>
      </c>
      <c r="M9993">
        <f>_xlfn.XLOOKUP(FraudData[[#This Row],[foreign_transaction]],ForeignRules[Foreign Transaction],ForeignRules[Risk Points],0)</f>
        <v>0</v>
      </c>
      <c r="N9993">
        <f>_xlfn.XLOOKUP(FraudData[[#This Row],[location_mismatch]],Table10[Location Mismatch],Table10[Risk Points],0)</f>
        <v>0</v>
      </c>
      <c r="O9993">
        <f>_xlfn.XLOOKUP(FraudData[[#This Row],[device_trust_score]],DeviceRules[Device Min],DeviceRules[Risk Points],,-1)</f>
        <v>1</v>
      </c>
      <c r="P9993">
        <f>_xlfn.XLOOKUP(FraudData[[#This Row],[velocity_last_24h]],VelocityRules[Velocity Min],VelocityRules[Risk Points],,-1)</f>
        <v>0</v>
      </c>
      <c r="Q9993">
        <f>_xlfn.XLOOKUP(FraudData[[#This Row],[merchant_category]],MerchantRules[Merchant Category],MerchantRules[Risk Points],0)</f>
        <v>0</v>
      </c>
      <c r="R9993">
        <f>SUM(FraudData[[#This Row],[Amount Risk]:[Merchant Risk]])</f>
        <v>1</v>
      </c>
      <c r="S9993" t="str" cm="1">
        <f t="array" ref="S9993">_xlfn.IFS(FraudData[[#This Row],[Fraud Risk Score]]&gt;=8,"High Risk",FraudData[[#This Row],[Fraud Risk Score]]&gt;=6,"Medium Risk",TRUE,"Low Risk")</f>
        <v>Low Risk</v>
      </c>
    </row>
    <row r="9994" spans="1:19">
      <c r="A9994">
        <v>9993</v>
      </c>
      <c r="B9994">
        <v>114.66</v>
      </c>
      <c r="C9994">
        <v>20</v>
      </c>
      <c r="D9994" t="s">
        <v>50</v>
      </c>
      <c r="E9994">
        <v>0</v>
      </c>
      <c r="F9994">
        <v>0</v>
      </c>
      <c r="G9994">
        <v>64</v>
      </c>
      <c r="H9994">
        <v>2</v>
      </c>
      <c r="I9994">
        <v>51</v>
      </c>
      <c r="J9994">
        <v>0</v>
      </c>
      <c r="K9994">
        <f>_xlfn.XLOOKUP(FraudData[[#This Row],[amount]],AmountRules[Amount Min],AmountRules[Risk Points],,-1)</f>
        <v>0</v>
      </c>
      <c r="L9994">
        <f>_xlfn.XLOOKUP(FraudData[[#This Row],[transaction_hour]],TimeRules[Hour Min],TimeRules[Risk Points],,-1)</f>
        <v>0</v>
      </c>
      <c r="M9994">
        <f>_xlfn.XLOOKUP(FraudData[[#This Row],[foreign_transaction]],ForeignRules[Foreign Transaction],ForeignRules[Risk Points],0)</f>
        <v>0</v>
      </c>
      <c r="N9994">
        <f>_xlfn.XLOOKUP(FraudData[[#This Row],[location_mismatch]],Table10[Location Mismatch],Table10[Risk Points],0)</f>
        <v>0</v>
      </c>
      <c r="O9994">
        <f>_xlfn.XLOOKUP(FraudData[[#This Row],[device_trust_score]],DeviceRules[Device Min],DeviceRules[Risk Points],,-1)</f>
        <v>1</v>
      </c>
      <c r="P9994">
        <f>_xlfn.XLOOKUP(FraudData[[#This Row],[velocity_last_24h]],VelocityRules[Velocity Min],VelocityRules[Risk Points],,-1)</f>
        <v>0</v>
      </c>
      <c r="Q9994">
        <f>_xlfn.XLOOKUP(FraudData[[#This Row],[merchant_category]],MerchantRules[Merchant Category],MerchantRules[Risk Points],0)</f>
        <v>0</v>
      </c>
      <c r="R9994">
        <f>SUM(FraudData[[#This Row],[Amount Risk]:[Merchant Risk]])</f>
        <v>1</v>
      </c>
      <c r="S9994" t="str" cm="1">
        <f t="array" ref="S9994">_xlfn.IFS(FraudData[[#This Row],[Fraud Risk Score]]&gt;=8,"High Risk",FraudData[[#This Row],[Fraud Risk Score]]&gt;=6,"Medium Risk",TRUE,"Low Risk")</f>
        <v>Low Risk</v>
      </c>
    </row>
    <row r="9995" spans="1:19">
      <c r="A9995">
        <v>9994</v>
      </c>
      <c r="B9995">
        <v>307.41000000000003</v>
      </c>
      <c r="C9995">
        <v>0</v>
      </c>
      <c r="D9995" t="s">
        <v>49</v>
      </c>
      <c r="E9995">
        <v>0</v>
      </c>
      <c r="F9995">
        <v>1</v>
      </c>
      <c r="G9995">
        <v>92</v>
      </c>
      <c r="H9995">
        <v>1</v>
      </c>
      <c r="I9995">
        <v>26</v>
      </c>
      <c r="J9995">
        <v>0</v>
      </c>
      <c r="K9995">
        <f>_xlfn.XLOOKUP(FraudData[[#This Row],[amount]],AmountRules[Amount Min],AmountRules[Risk Points],,-1)</f>
        <v>0</v>
      </c>
      <c r="L9995">
        <f>_xlfn.XLOOKUP(FraudData[[#This Row],[transaction_hour]],TimeRules[Hour Min],TimeRules[Risk Points],,-1)</f>
        <v>3</v>
      </c>
      <c r="M9995">
        <f>_xlfn.XLOOKUP(FraudData[[#This Row],[foreign_transaction]],ForeignRules[Foreign Transaction],ForeignRules[Risk Points],0)</f>
        <v>0</v>
      </c>
      <c r="N9995">
        <f>_xlfn.XLOOKUP(FraudData[[#This Row],[location_mismatch]],Table10[Location Mismatch],Table10[Risk Points],0)</f>
        <v>3</v>
      </c>
      <c r="O9995">
        <f>_xlfn.XLOOKUP(FraudData[[#This Row],[device_trust_score]],DeviceRules[Device Min],DeviceRules[Risk Points],,-1)</f>
        <v>0</v>
      </c>
      <c r="P9995">
        <f>_xlfn.XLOOKUP(FraudData[[#This Row],[velocity_last_24h]],VelocityRules[Velocity Min],VelocityRules[Risk Points],,-1)</f>
        <v>0</v>
      </c>
      <c r="Q9995">
        <f>_xlfn.XLOOKUP(FraudData[[#This Row],[merchant_category]],MerchantRules[Merchant Category],MerchantRules[Risk Points],0)</f>
        <v>1</v>
      </c>
      <c r="R9995">
        <f>SUM(FraudData[[#This Row],[Amount Risk]:[Merchant Risk]])</f>
        <v>7</v>
      </c>
      <c r="S9995" t="str" cm="1">
        <f t="array" ref="S9995">_xlfn.IFS(FraudData[[#This Row],[Fraud Risk Score]]&gt;=8,"High Risk",FraudData[[#This Row],[Fraud Risk Score]]&gt;=6,"Medium Risk",TRUE,"Low Risk")</f>
        <v>Medium Risk</v>
      </c>
    </row>
    <row r="9996" spans="1:19">
      <c r="A9996">
        <v>9995</v>
      </c>
      <c r="B9996">
        <v>23.96</v>
      </c>
      <c r="C9996">
        <v>22</v>
      </c>
      <c r="D9996" t="s">
        <v>48</v>
      </c>
      <c r="E9996">
        <v>0</v>
      </c>
      <c r="F9996">
        <v>0</v>
      </c>
      <c r="G9996">
        <v>28</v>
      </c>
      <c r="H9996">
        <v>2</v>
      </c>
      <c r="I9996">
        <v>19</v>
      </c>
      <c r="J9996">
        <v>0</v>
      </c>
      <c r="K9996">
        <f>_xlfn.XLOOKUP(FraudData[[#This Row],[amount]],AmountRules[Amount Min],AmountRules[Risk Points],,-1)</f>
        <v>0</v>
      </c>
      <c r="L9996">
        <f>_xlfn.XLOOKUP(FraudData[[#This Row],[transaction_hour]],TimeRules[Hour Min],TimeRules[Risk Points],,-1)</f>
        <v>0</v>
      </c>
      <c r="M9996">
        <f>_xlfn.XLOOKUP(FraudData[[#This Row],[foreign_transaction]],ForeignRules[Foreign Transaction],ForeignRules[Risk Points],0)</f>
        <v>0</v>
      </c>
      <c r="N9996">
        <f>_xlfn.XLOOKUP(FraudData[[#This Row],[location_mismatch]],Table10[Location Mismatch],Table10[Risk Points],0)</f>
        <v>0</v>
      </c>
      <c r="O9996">
        <f>_xlfn.XLOOKUP(FraudData[[#This Row],[device_trust_score]],DeviceRules[Device Min],DeviceRules[Risk Points],,-1)</f>
        <v>3</v>
      </c>
      <c r="P9996">
        <f>_xlfn.XLOOKUP(FraudData[[#This Row],[velocity_last_24h]],VelocityRules[Velocity Min],VelocityRules[Risk Points],,-1)</f>
        <v>0</v>
      </c>
      <c r="Q9996">
        <f>_xlfn.XLOOKUP(FraudData[[#This Row],[merchant_category]],MerchantRules[Merchant Category],MerchantRules[Risk Points],0)</f>
        <v>0</v>
      </c>
      <c r="R9996">
        <f>SUM(FraudData[[#This Row],[Amount Risk]:[Merchant Risk]])</f>
        <v>3</v>
      </c>
      <c r="S9996" t="str" cm="1">
        <f t="array" ref="S9996">_xlfn.IFS(FraudData[[#This Row],[Fraud Risk Score]]&gt;=8,"High Risk",FraudData[[#This Row],[Fraud Risk Score]]&gt;=6,"Medium Risk",TRUE,"Low Risk")</f>
        <v>Low Risk</v>
      </c>
    </row>
    <row r="9997" spans="1:19">
      <c r="A9997">
        <v>9996</v>
      </c>
      <c r="B9997">
        <v>350.91</v>
      </c>
      <c r="C9997">
        <v>22</v>
      </c>
      <c r="D9997" t="s">
        <v>48</v>
      </c>
      <c r="E9997">
        <v>0</v>
      </c>
      <c r="F9997">
        <v>0</v>
      </c>
      <c r="G9997">
        <v>99</v>
      </c>
      <c r="H9997">
        <v>4</v>
      </c>
      <c r="I9997">
        <v>37</v>
      </c>
      <c r="J9997">
        <v>0</v>
      </c>
      <c r="K9997">
        <f>_xlfn.XLOOKUP(FraudData[[#This Row],[amount]],AmountRules[Amount Min],AmountRules[Risk Points],,-1)</f>
        <v>0</v>
      </c>
      <c r="L9997">
        <f>_xlfn.XLOOKUP(FraudData[[#This Row],[transaction_hour]],TimeRules[Hour Min],TimeRules[Risk Points],,-1)</f>
        <v>0</v>
      </c>
      <c r="M9997">
        <f>_xlfn.XLOOKUP(FraudData[[#This Row],[foreign_transaction]],ForeignRules[Foreign Transaction],ForeignRules[Risk Points],0)</f>
        <v>0</v>
      </c>
      <c r="N9997">
        <f>_xlfn.XLOOKUP(FraudData[[#This Row],[location_mismatch]],Table10[Location Mismatch],Table10[Risk Points],0)</f>
        <v>0</v>
      </c>
      <c r="O9997">
        <f>_xlfn.XLOOKUP(FraudData[[#This Row],[device_trust_score]],DeviceRules[Device Min],DeviceRules[Risk Points],,-1)</f>
        <v>0</v>
      </c>
      <c r="P9997">
        <f>_xlfn.XLOOKUP(FraudData[[#This Row],[velocity_last_24h]],VelocityRules[Velocity Min],VelocityRules[Risk Points],,-1)</f>
        <v>0</v>
      </c>
      <c r="Q9997">
        <f>_xlfn.XLOOKUP(FraudData[[#This Row],[merchant_category]],MerchantRules[Merchant Category],MerchantRules[Risk Points],0)</f>
        <v>0</v>
      </c>
      <c r="R9997">
        <f>SUM(FraudData[[#This Row],[Amount Risk]:[Merchant Risk]])</f>
        <v>0</v>
      </c>
      <c r="S9997" t="str" cm="1">
        <f t="array" ref="S9997">_xlfn.IFS(FraudData[[#This Row],[Fraud Risk Score]]&gt;=8,"High Risk",FraudData[[#This Row],[Fraud Risk Score]]&gt;=6,"Medium Risk",TRUE,"Low Risk")</f>
        <v>Low Risk</v>
      </c>
    </row>
    <row r="9998" spans="1:19">
      <c r="A9998">
        <v>9997</v>
      </c>
      <c r="B9998">
        <v>410.04</v>
      </c>
      <c r="C9998">
        <v>5</v>
      </c>
      <c r="D9998" t="s">
        <v>46</v>
      </c>
      <c r="E9998">
        <v>0</v>
      </c>
      <c r="F9998">
        <v>0</v>
      </c>
      <c r="G9998">
        <v>70</v>
      </c>
      <c r="H9998">
        <v>3</v>
      </c>
      <c r="I9998">
        <v>25</v>
      </c>
      <c r="J9998">
        <v>0</v>
      </c>
      <c r="K9998">
        <f>_xlfn.XLOOKUP(FraudData[[#This Row],[amount]],AmountRules[Amount Min],AmountRules[Risk Points],,-1)</f>
        <v>0</v>
      </c>
      <c r="L9998">
        <f>_xlfn.XLOOKUP(FraudData[[#This Row],[transaction_hour]],TimeRules[Hour Min],TimeRules[Risk Points],,-1)</f>
        <v>0</v>
      </c>
      <c r="M9998">
        <f>_xlfn.XLOOKUP(FraudData[[#This Row],[foreign_transaction]],ForeignRules[Foreign Transaction],ForeignRules[Risk Points],0)</f>
        <v>0</v>
      </c>
      <c r="N9998">
        <f>_xlfn.XLOOKUP(FraudData[[#This Row],[location_mismatch]],Table10[Location Mismatch],Table10[Risk Points],0)</f>
        <v>0</v>
      </c>
      <c r="O9998">
        <f>_xlfn.XLOOKUP(FraudData[[#This Row],[device_trust_score]],DeviceRules[Device Min],DeviceRules[Risk Points],,-1)</f>
        <v>0</v>
      </c>
      <c r="P9998">
        <f>_xlfn.XLOOKUP(FraudData[[#This Row],[velocity_last_24h]],VelocityRules[Velocity Min],VelocityRules[Risk Points],,-1)</f>
        <v>0</v>
      </c>
      <c r="Q9998">
        <f>_xlfn.XLOOKUP(FraudData[[#This Row],[merchant_category]],MerchantRules[Merchant Category],MerchantRules[Risk Points],0)</f>
        <v>0</v>
      </c>
      <c r="R9998">
        <f>SUM(FraudData[[#This Row],[Amount Risk]:[Merchant Risk]])</f>
        <v>0</v>
      </c>
      <c r="S9998" t="str" cm="1">
        <f t="array" ref="S9998">_xlfn.IFS(FraudData[[#This Row],[Fraud Risk Score]]&gt;=8,"High Risk",FraudData[[#This Row],[Fraud Risk Score]]&gt;=6,"Medium Risk",TRUE,"Low Risk")</f>
        <v>Low Risk</v>
      </c>
    </row>
    <row r="9999" spans="1:19">
      <c r="A9999">
        <v>9998</v>
      </c>
      <c r="B9999">
        <v>527.75</v>
      </c>
      <c r="C9999">
        <v>21</v>
      </c>
      <c r="D9999" t="s">
        <v>47</v>
      </c>
      <c r="E9999">
        <v>0</v>
      </c>
      <c r="F9999">
        <v>0</v>
      </c>
      <c r="G9999">
        <v>44</v>
      </c>
      <c r="H9999">
        <v>2</v>
      </c>
      <c r="I9999">
        <v>45</v>
      </c>
      <c r="J9999">
        <v>0</v>
      </c>
      <c r="K9999">
        <f>_xlfn.XLOOKUP(FraudData[[#This Row],[amount]],AmountRules[Amount Min],AmountRules[Risk Points],,-1)</f>
        <v>1</v>
      </c>
      <c r="L9999">
        <f>_xlfn.XLOOKUP(FraudData[[#This Row],[transaction_hour]],TimeRules[Hour Min],TimeRules[Risk Points],,-1)</f>
        <v>0</v>
      </c>
      <c r="M9999">
        <f>_xlfn.XLOOKUP(FraudData[[#This Row],[foreign_transaction]],ForeignRules[Foreign Transaction],ForeignRules[Risk Points],0)</f>
        <v>0</v>
      </c>
      <c r="N9999">
        <f>_xlfn.XLOOKUP(FraudData[[#This Row],[location_mismatch]],Table10[Location Mismatch],Table10[Risk Points],0)</f>
        <v>0</v>
      </c>
      <c r="O9999">
        <f>_xlfn.XLOOKUP(FraudData[[#This Row],[device_trust_score]],DeviceRules[Device Min],DeviceRules[Risk Points],,-1)</f>
        <v>2</v>
      </c>
      <c r="P9999">
        <f>_xlfn.XLOOKUP(FraudData[[#This Row],[velocity_last_24h]],VelocityRules[Velocity Min],VelocityRules[Risk Points],,-1)</f>
        <v>0</v>
      </c>
      <c r="Q9999">
        <f>_xlfn.XLOOKUP(FraudData[[#This Row],[merchant_category]],MerchantRules[Merchant Category],MerchantRules[Risk Points],0)</f>
        <v>0</v>
      </c>
      <c r="R9999">
        <f>SUM(FraudData[[#This Row],[Amount Risk]:[Merchant Risk]])</f>
        <v>3</v>
      </c>
      <c r="S9999" t="str" cm="1">
        <f t="array" ref="S9999">_xlfn.IFS(FraudData[[#This Row],[Fraud Risk Score]]&gt;=8,"High Risk",FraudData[[#This Row],[Fraud Risk Score]]&gt;=6,"Medium Risk",TRUE,"Low Risk")</f>
        <v>Low Risk</v>
      </c>
    </row>
    <row r="10000" spans="1:19">
      <c r="A10000">
        <v>9999</v>
      </c>
      <c r="B10000">
        <v>91.2</v>
      </c>
      <c r="C10000">
        <v>2</v>
      </c>
      <c r="D10000" t="s">
        <v>47</v>
      </c>
      <c r="E10000">
        <v>0</v>
      </c>
      <c r="F10000">
        <v>0</v>
      </c>
      <c r="G10000">
        <v>38</v>
      </c>
      <c r="H10000">
        <v>0</v>
      </c>
      <c r="I10000">
        <v>37</v>
      </c>
      <c r="J10000">
        <v>0</v>
      </c>
      <c r="K10000">
        <f>_xlfn.XLOOKUP(FraudData[[#This Row],[amount]],AmountRules[Amount Min],AmountRules[Risk Points],,-1)</f>
        <v>0</v>
      </c>
      <c r="L10000">
        <f>_xlfn.XLOOKUP(FraudData[[#This Row],[transaction_hour]],TimeRules[Hour Min],TimeRules[Risk Points],,-1)</f>
        <v>3</v>
      </c>
      <c r="M10000">
        <f>_xlfn.XLOOKUP(FraudData[[#This Row],[foreign_transaction]],ForeignRules[Foreign Transaction],ForeignRules[Risk Points],0)</f>
        <v>0</v>
      </c>
      <c r="N10000">
        <f>_xlfn.XLOOKUP(FraudData[[#This Row],[location_mismatch]],Table10[Location Mismatch],Table10[Risk Points],0)</f>
        <v>0</v>
      </c>
      <c r="O10000">
        <f>_xlfn.XLOOKUP(FraudData[[#This Row],[device_trust_score]],DeviceRules[Device Min],DeviceRules[Risk Points],,-1)</f>
        <v>2</v>
      </c>
      <c r="P10000">
        <f>_xlfn.XLOOKUP(FraudData[[#This Row],[velocity_last_24h]],VelocityRules[Velocity Min],VelocityRules[Risk Points],,-1)</f>
        <v>0</v>
      </c>
      <c r="Q10000">
        <f>_xlfn.XLOOKUP(FraudData[[#This Row],[merchant_category]],MerchantRules[Merchant Category],MerchantRules[Risk Points],0)</f>
        <v>0</v>
      </c>
      <c r="R10000">
        <f>SUM(FraudData[[#This Row],[Amount Risk]:[Merchant Risk]])</f>
        <v>5</v>
      </c>
      <c r="S10000" t="str" cm="1">
        <f t="array" ref="S10000">_xlfn.IFS(FraudData[[#This Row],[Fraud Risk Score]]&gt;=8,"High Risk",FraudData[[#This Row],[Fraud Risk Score]]&gt;=6,"Medium Risk",TRUE,"Low Risk")</f>
        <v>Low Risk</v>
      </c>
    </row>
    <row r="10001" spans="1:19">
      <c r="A10001">
        <v>10000</v>
      </c>
      <c r="B10001">
        <v>44.06</v>
      </c>
      <c r="C10001">
        <v>2</v>
      </c>
      <c r="D10001" t="s">
        <v>46</v>
      </c>
      <c r="E10001">
        <v>0</v>
      </c>
      <c r="F10001">
        <v>0</v>
      </c>
      <c r="G10001">
        <v>38</v>
      </c>
      <c r="H10001">
        <v>0</v>
      </c>
      <c r="I10001">
        <v>66</v>
      </c>
      <c r="J10001">
        <v>0</v>
      </c>
      <c r="K10001">
        <f>_xlfn.XLOOKUP(FraudData[[#This Row],[amount]],AmountRules[Amount Min],AmountRules[Risk Points],,-1)</f>
        <v>0</v>
      </c>
      <c r="L10001">
        <f>_xlfn.XLOOKUP(FraudData[[#This Row],[transaction_hour]],TimeRules[Hour Min],TimeRules[Risk Points],,-1)</f>
        <v>3</v>
      </c>
      <c r="M10001">
        <f>_xlfn.XLOOKUP(FraudData[[#This Row],[foreign_transaction]],ForeignRules[Foreign Transaction],ForeignRules[Risk Points],0)</f>
        <v>0</v>
      </c>
      <c r="N10001">
        <f>_xlfn.XLOOKUP(FraudData[[#This Row],[location_mismatch]],Table10[Location Mismatch],Table10[Risk Points],0)</f>
        <v>0</v>
      </c>
      <c r="O10001">
        <f>_xlfn.XLOOKUP(FraudData[[#This Row],[device_trust_score]],DeviceRules[Device Min],DeviceRules[Risk Points],,-1)</f>
        <v>2</v>
      </c>
      <c r="P10001">
        <f>_xlfn.XLOOKUP(FraudData[[#This Row],[velocity_last_24h]],VelocityRules[Velocity Min],VelocityRules[Risk Points],,-1)</f>
        <v>0</v>
      </c>
      <c r="Q10001">
        <f>_xlfn.XLOOKUP(FraudData[[#This Row],[merchant_category]],MerchantRules[Merchant Category],MerchantRules[Risk Points],0)</f>
        <v>0</v>
      </c>
      <c r="R10001">
        <f>SUM(FraudData[[#This Row],[Amount Risk]:[Merchant Risk]])</f>
        <v>5</v>
      </c>
      <c r="S10001" t="str" cm="1">
        <f t="array" ref="S10001">_xlfn.IFS(FraudData[[#This Row],[Fraud Risk Score]]&gt;=8,"High Risk",FraudData[[#This Row],[Fraud Risk Score]]&gt;=6,"Medium Risk",TRUE,"Low Risk")</f>
        <v>Low Risk</v>
      </c>
    </row>
    <row r="10002" spans="1:19">
      <c r="K10002" s="16"/>
      <c r="L10002" s="16"/>
      <c r="M10002" s="16"/>
      <c r="N10002" s="16"/>
      <c r="O10002" s="16"/>
      <c r="P10002" s="16"/>
      <c r="Q10002" s="16"/>
      <c r="R10002" s="16"/>
      <c r="S10002" s="1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EA77-23C8-4C7A-8488-D9F9B0A92EDC}">
  <dimension ref="A1:C34"/>
  <sheetViews>
    <sheetView workbookViewId="0">
      <selection activeCell="B8" sqref="B8"/>
    </sheetView>
  </sheetViews>
  <sheetFormatPr defaultRowHeight="15"/>
  <cols>
    <col min="1" max="1" width="13" bestFit="1" customWidth="1"/>
    <col min="2" max="2" width="22.5703125" bestFit="1" customWidth="1"/>
    <col min="3" max="3" width="12.140625" customWidth="1"/>
  </cols>
  <sheetData>
    <row r="1" spans="1:3" ht="21">
      <c r="A1" s="52" t="s">
        <v>148</v>
      </c>
      <c r="B1" s="53"/>
      <c r="C1" s="53"/>
    </row>
    <row r="2" spans="1:3">
      <c r="A2" s="5" t="s">
        <v>147</v>
      </c>
      <c r="B2" s="5" t="s">
        <v>149</v>
      </c>
      <c r="C2" s="5" t="s">
        <v>150</v>
      </c>
    </row>
    <row r="3" spans="1:3">
      <c r="A3" t="s">
        <v>151</v>
      </c>
      <c r="B3">
        <f>COUNTIF(FraudData[Risk Level],Dashboard_Data!A3)</f>
        <v>9057</v>
      </c>
      <c r="C3" s="2">
        <f>B3/SUM($B$3:$B$5)</f>
        <v>0.90569999999999995</v>
      </c>
    </row>
    <row r="4" spans="1:3">
      <c r="A4" t="s">
        <v>152</v>
      </c>
      <c r="B4">
        <f>COUNTIF(FraudData[Risk Level],Dashboard_Data!A4)</f>
        <v>683</v>
      </c>
      <c r="C4" s="2">
        <f t="shared" ref="C4:C5" si="0">B4/SUM($B$3:$B$5)</f>
        <v>6.83E-2</v>
      </c>
    </row>
    <row r="5" spans="1:3">
      <c r="A5" t="s">
        <v>153</v>
      </c>
      <c r="B5">
        <f>COUNTIF(FraudData[Risk Level],Dashboard_Data!A5)</f>
        <v>260</v>
      </c>
      <c r="C5" s="2">
        <f t="shared" si="0"/>
        <v>2.5999999999999999E-2</v>
      </c>
    </row>
    <row r="7" spans="1:3">
      <c r="A7" s="5" t="s">
        <v>52</v>
      </c>
      <c r="B7" s="5" t="s">
        <v>12</v>
      </c>
    </row>
    <row r="8" spans="1:3">
      <c r="A8" t="s">
        <v>65</v>
      </c>
      <c r="B8">
        <v>21.64</v>
      </c>
      <c r="C8" s="18"/>
    </row>
    <row r="9" spans="1:3">
      <c r="A9" t="s">
        <v>74</v>
      </c>
      <c r="B9">
        <v>11.37</v>
      </c>
    </row>
    <row r="10" spans="1:3">
      <c r="A10" t="s">
        <v>11</v>
      </c>
      <c r="B10">
        <v>10.96</v>
      </c>
    </row>
    <row r="11" spans="1:3">
      <c r="A11" t="s">
        <v>83</v>
      </c>
      <c r="B11">
        <v>10.61</v>
      </c>
    </row>
    <row r="12" spans="1:3">
      <c r="A12" t="s">
        <v>17</v>
      </c>
      <c r="B12">
        <v>9.7200000000000006</v>
      </c>
    </row>
    <row r="13" spans="1:3">
      <c r="A13" t="s">
        <v>44</v>
      </c>
      <c r="B13">
        <v>1.71</v>
      </c>
    </row>
    <row r="27" spans="1:3">
      <c r="A27" s="18"/>
      <c r="B27" s="19"/>
      <c r="C27" s="18"/>
    </row>
    <row r="28" spans="1:3">
      <c r="A28" s="18"/>
      <c r="B28" s="19"/>
      <c r="C28" s="18"/>
    </row>
    <row r="29" spans="1:3">
      <c r="A29" s="18"/>
      <c r="B29" s="19"/>
      <c r="C29" s="18"/>
    </row>
    <row r="30" spans="1:3">
      <c r="A30" s="18"/>
      <c r="B30" s="19"/>
      <c r="C30" s="18"/>
    </row>
    <row r="31" spans="1:3">
      <c r="A31" s="18"/>
      <c r="B31" s="19"/>
      <c r="C31" s="18"/>
    </row>
    <row r="32" spans="1:3">
      <c r="A32" s="18"/>
      <c r="B32" s="19"/>
      <c r="C32" s="18"/>
    </row>
    <row r="33" spans="1:3">
      <c r="A33" s="18"/>
      <c r="B33" s="19"/>
      <c r="C33" s="18"/>
    </row>
    <row r="34" spans="1:3">
      <c r="A34" s="18"/>
      <c r="B34" s="18"/>
      <c r="C34" s="1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2026-08-25T17:00:27Z</dcterms:created>
  <dcterms:modified xsi:type="dcterms:W3CDTF">2026-08-31T18:15:17Z</dcterms:modified>
  <cp:category/>
  <cp:contentStatus/>
</cp:coreProperties>
</file>